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omments6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7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8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pivotTables/pivotTable2.xml" ContentType="application/vnd.openxmlformats-officedocument.spreadsheetml.pivotTable+xml"/>
  <Override PartName="/xl/comments10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haring MTC-JF01\Tracking Ordering Maintenance\0. Plan Budget Expense\TERM 85\Form Budget\"/>
    </mc:Choice>
  </mc:AlternateContent>
  <bookViews>
    <workbookView xWindow="-105" yWindow="-105" windowWidth="19425" windowHeight="11505" tabRatio="877" activeTab="1"/>
  </bookViews>
  <sheets>
    <sheet name="KONSEP" sheetId="4" r:id="rId1"/>
    <sheet name="RUTIN" sheetId="1" r:id="rId2"/>
    <sheet name="INSIDENTAL" sheetId="13" r:id="rId3"/>
    <sheet name="PROJECT" sheetId="14" r:id="rId4"/>
    <sheet name="IMPROVEMENT" sheetId="15" r:id="rId5"/>
    <sheet name="ALOKASI AKTIVITAS" sheetId="70" r:id="rId6"/>
    <sheet name="PRICE LIST" sheetId="3" r:id="rId7"/>
    <sheet name="SUMMARY" sheetId="8" r:id="rId8"/>
    <sheet name="ANALYSIS" sheetId="11" r:id="rId9"/>
    <sheet name="Taki Graph" sheetId="12" r:id="rId10"/>
    <sheet name="PART NA" sheetId="62" r:id="rId11"/>
    <sheet name="D.Rut Baut" sheetId="18" r:id="rId12"/>
    <sheet name="D.Rut Lain-lain" sheetId="19" r:id="rId13"/>
    <sheet name="D.Rut Air Gun" sheetId="31" r:id="rId14"/>
    <sheet name="D.Insi Lain-lain" sheetId="32" r:id="rId15"/>
    <sheet name="D.Insi Tool Personal" sheetId="30" r:id="rId16"/>
    <sheet name="D.Insi APD" sheetId="20" r:id="rId17"/>
    <sheet name="D.Insi YIG MEETING" sheetId="56" r:id="rId18"/>
    <sheet name="D.Insi Part Kanibal" sheetId="57" state="hidden" r:id="rId19"/>
    <sheet name="D.Imp Safety Cover Bondr" sheetId="52" r:id="rId20"/>
    <sheet name="D.Insi Replace Mesin AC90-SCH" sheetId="65" r:id="rId21"/>
    <sheet name="D.Pro JAM" sheetId="66" r:id="rId22"/>
    <sheet name="D.Insi Safety Cover" sheetId="64" r:id="rId23"/>
    <sheet name="D.Imp Timer Torsi" sheetId="51" r:id="rId24"/>
    <sheet name="D.Imp Stecker 220 (Rduce Stvol)" sheetId="54" r:id="rId25"/>
    <sheet name="D.Imp Pengarah Chip Tmnl MC20" sheetId="53" r:id="rId26"/>
    <sheet name="D.Imp Schedule L.Andon PA" sheetId="22" state="hidden" r:id="rId27"/>
    <sheet name="D.Imp Matrial L.Andon PA" sheetId="24" state="hidden" r:id="rId28"/>
    <sheet name="D.Imp UPS Auto Off" sheetId="46" r:id="rId29"/>
    <sheet name="D.Imp Sensor Wire Sambung SCH" sheetId="47" r:id="rId30"/>
    <sheet name="D.Imp End to End AC90" sheetId="55" state="hidden" r:id="rId31"/>
    <sheet name="D.Imp Dudukan Chain Cable Twist" sheetId="48" r:id="rId32"/>
    <sheet name="D.Imp Timer Dryer" sheetId="49" r:id="rId33"/>
    <sheet name="D.Imp Box Racikun &amp; D.Switch" sheetId="44" state="hidden" r:id="rId34"/>
    <sheet name="D.Imp ON OFF Agn Msn Dr Pwr Msn" sheetId="26" state="hidden" r:id="rId35"/>
    <sheet name="D.Imp Unclimping Pneumatic" sheetId="50" r:id="rId36"/>
    <sheet name="D.Imp Sensor Dial AC90" sheetId="61" r:id="rId37"/>
    <sheet name="D.Imp Modif Twist 8 Toggle" sheetId="58" r:id="rId38"/>
    <sheet name="D.Imp Auto Patroli Harian" sheetId="63" r:id="rId39"/>
    <sheet name="Double Switch" sheetId="68" r:id="rId40"/>
    <sheet name="Cover GCA" sheetId="69" r:id="rId41"/>
    <sheet name="CATEGORY" sheetId="2" r:id="rId42"/>
    <sheet name="Acc No" sheetId="17" r:id="rId43"/>
    <sheet name="PIA" sheetId="67" r:id="rId44"/>
  </sheets>
  <externalReferences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_xlnm._FilterDatabase" localSheetId="42" hidden="1">'Acc No'!$A$1:$B$1297</definedName>
    <definedName name="_xlnm._FilterDatabase" localSheetId="33" hidden="1">'D.Imp Box Racikun &amp; D.Switch'!$A$7:$AC$226</definedName>
    <definedName name="_xlnm._FilterDatabase" localSheetId="22" hidden="1">'D.Insi Safety Cover'!$A$3:$L$45</definedName>
    <definedName name="_xlnm._FilterDatabase" localSheetId="4" hidden="1">IMPROVEMENT!$A$11:$CP$195</definedName>
    <definedName name="_xlnm._FilterDatabase" localSheetId="2" hidden="1">INSIDENTAL!$A$11:$CP$239</definedName>
    <definedName name="_xlnm._FilterDatabase" localSheetId="6" hidden="1">'PRICE LIST'!$A$1:$Z$7316</definedName>
    <definedName name="_xlnm._FilterDatabase" localSheetId="3" hidden="1">PROJECT!$A$11:$CP$50</definedName>
    <definedName name="_xlnm._FilterDatabase" localSheetId="1" hidden="1">RUTIN!$A$11:$CP$208</definedName>
    <definedName name="_Order1" hidden="1">255</definedName>
    <definedName name="_Order2" hidden="1">0</definedName>
    <definedName name="a" localSheetId="31">#REF!</definedName>
    <definedName name="a" localSheetId="37">#REF!</definedName>
    <definedName name="a" localSheetId="29">#REF!</definedName>
    <definedName name="a" localSheetId="24">#REF!</definedName>
    <definedName name="a" localSheetId="32">#REF!</definedName>
    <definedName name="a" localSheetId="35">#REF!</definedName>
    <definedName name="a" localSheetId="4">#REF!</definedName>
    <definedName name="a" localSheetId="2">#REF!</definedName>
    <definedName name="a" localSheetId="3">#REF!</definedName>
    <definedName name="a">#REF!</definedName>
    <definedName name="ASSET_TYPE">[1]System!$A$32:$A$34</definedName>
    <definedName name="B9_">#N/A</definedName>
    <definedName name="CETAKUNITKERJA_5">"'file:///D:/DATA-E/My Dokuments/Dept Prod C/Manpower/DATABASE local/DAFTAR UNIT KERJA PROD DOMESTIC REV.xls'#$DETAIL.$#REF!$#REF!"</definedName>
    <definedName name="CONCEPT">[1]System!$A$255:$A$256</definedName>
    <definedName name="COST_DEPT_CLS_CD">[1]System!$A$20:$A$25</definedName>
    <definedName name="D">[2]外注計算!$E$5</definedName>
    <definedName name="D10_">#N/A</definedName>
    <definedName name="D2_" localSheetId="31">#REF!</definedName>
    <definedName name="D2_" localSheetId="37">#REF!</definedName>
    <definedName name="D2_" localSheetId="29">#REF!</definedName>
    <definedName name="D2_" localSheetId="24">#REF!</definedName>
    <definedName name="D2_" localSheetId="32">#REF!</definedName>
    <definedName name="D2_" localSheetId="35">#REF!</definedName>
    <definedName name="D2_" localSheetId="4">#REF!</definedName>
    <definedName name="D2_" localSheetId="2">#REF!</definedName>
    <definedName name="D2_" localSheetId="3">#REF!</definedName>
    <definedName name="D2_">#REF!</definedName>
    <definedName name="D9_">#N/A</definedName>
    <definedName name="DASARDATABASE_12">"$'Meninggalkan Pekerjaan'.$#REF!$#REF!:$#REF!$#REF!"</definedName>
    <definedName name="DASARNAMABASE">"$#REF!.$B$10:$F$3608"</definedName>
    <definedName name="DASARNAMABASE_10">"$#REF!.$B$10:$F$3608"</definedName>
    <definedName name="DASARNIKBASE">"$#REF!.$C$10:$F$3608"</definedName>
    <definedName name="DASARNIKBASE_10">"$#REF!.$C$10:$F$3608"</definedName>
    <definedName name="data">"$#REF!.$A$10:$AB$3608"</definedName>
    <definedName name="data_10">"$#REF!.$A$10:$AB$3608"</definedName>
    <definedName name="DISP_LANG_CANDIDATE">[1]System!$C$42:$C$44</definedName>
    <definedName name="DROPDOWNLIST">[1]System!$A$218:$A$252</definedName>
    <definedName name="E">#N/A</definedName>
    <definedName name="Entity">[3]LIST!$A$4:$A$38</definedName>
    <definedName name="Excel_BuiltIn__FilterDatabase_12_1">"$'Meninggalkan Pekerjaan'.$#REF!$#REF!:$#REF!$#REF!"</definedName>
    <definedName name="Excel_BuiltIn_Criteria_12_1">"$'Meninggalkan Pekerjaan'.$#REF!$#REF!:$#REF!$#REF!"</definedName>
    <definedName name="Excel_BuiltIn_Extract_12">"$'Meninggalkan Pekerjaan'.$#REF!$#REF!:$#REF!$#REF!"</definedName>
    <definedName name="EXPDOM_DEST_CARMKR">[1]System!$A$184:$A$213</definedName>
    <definedName name="FIX_VAR_CD">[1]System!$A$28:$A$29</definedName>
    <definedName name="G_LEADER">"$#REF!.$B$67:$AB$263"</definedName>
    <definedName name="G_LEADER_10">"$#REF!.$B$67:$AB$263"</definedName>
    <definedName name="HFM_RCR027">[1]System!$C$52</definedName>
    <definedName name="HFM_RCR028">[1]System!$C$53</definedName>
    <definedName name="HFM_RCR029">[1]System!$C$54</definedName>
    <definedName name="HFM_RCR030">[1]System!$C$55</definedName>
    <definedName name="HFM_RCR035">[1]System!$C$56</definedName>
    <definedName name="HFM_RCR037">[1]System!$C$57</definedName>
    <definedName name="HFM_RCR038">[1]System!$C$58</definedName>
    <definedName name="HFM_RCR039">[1]System!$C$59</definedName>
    <definedName name="HFM_RCR040">[1]System!$C$60</definedName>
    <definedName name="HFM_RCR041">[1]System!$C$61</definedName>
    <definedName name="HFM_RCR042">[1]System!$C$62</definedName>
    <definedName name="HFM_RCR043">[1]System!$C$63</definedName>
    <definedName name="HFM_RPL025">[1]System!$C$124</definedName>
    <definedName name="HFM_RPL026">[1]System!$C$125</definedName>
    <definedName name="HFM_RPL027">[1]System!$C$126</definedName>
    <definedName name="HFM_RPL030">[1]System!$C$127</definedName>
    <definedName name="HFM_RPL031">[1]System!$C$128</definedName>
    <definedName name="HFM_RPL051">[1]System!$C$129</definedName>
    <definedName name="HFM_RPL053">[1]System!$C$130</definedName>
    <definedName name="HFM_RPL058">[1]System!$C$131</definedName>
    <definedName name="inspector">"$#REF!.$G$273:$G$811"</definedName>
    <definedName name="inspector_10">"$#REF!.$G$273:$G$811"</definedName>
    <definedName name="MON_START">[1]System!$A$37:$A$48</definedName>
    <definedName name="MONTHLY_CURRENCY">[1]ConceptC!$D$16</definedName>
    <definedName name="operator">"$#REF!.$G$812:$G$3608"</definedName>
    <definedName name="operator_10">"$#REF!.$G$812:$G$3608"</definedName>
    <definedName name="Period">[4]list!$F$4:$F$15</definedName>
    <definedName name="_xlnm.Print_Area" localSheetId="31">'D.Imp Dudukan Chain Cable Twist'!$A$117:$M$153</definedName>
    <definedName name="_xlnm.Print_Area" localSheetId="19">'D.Imp Safety Cover Bondr'!$A$1:$M$20</definedName>
    <definedName name="_xlnm.Print_Area" localSheetId="36">'D.Imp Sensor Dial AC90'!$A$90:$M$101</definedName>
    <definedName name="_xlnm.Print_Area" localSheetId="35">'D.Imp Unclimping Pneumatic'!$A$58:$G$93</definedName>
    <definedName name="_xlnm.Print_Area" localSheetId="16">'D.Insi APD'!$A$72:$L$84</definedName>
    <definedName name="_xlnm.Print_Area" localSheetId="18">'D.Insi Part Kanibal'!$A$92:$B$115</definedName>
    <definedName name="_xlnm.Print_Area" localSheetId="2">INSIDENTAL!$C$10:$AN$39</definedName>
    <definedName name="_xlnm.Print_Area" localSheetId="43">PIA!$A$1:$P$30</definedName>
    <definedName name="_xlnm.Print_Area" localSheetId="1">RUTIN!$BA$10:$BN$180</definedName>
    <definedName name="Products">[4]list!$O$4:$O$22</definedName>
    <definedName name="SORTIR">"$#REF!.$B$10:$AB$3559"</definedName>
    <definedName name="SORTIR_10">"$#REF!.$B$10:$AB$3559"</definedName>
    <definedName name="STATUS">"$#REF!.$C$10:$AA$3608"</definedName>
    <definedName name="STATUS_12">"$'Meninggalkan Pekerjaan'.$#REF!$#REF!:$#REF!$#REF!"</definedName>
    <definedName name="STEP">[1]System!$A$14:$A$17</definedName>
    <definedName name="STEP_ASSET">[1]System!$E$14:$E$15</definedName>
    <definedName name="VERSION">[1]System!$A$2</definedName>
    <definedName name="WORD001">[1]Words!$E$2</definedName>
    <definedName name="WORD002">[1]Words!$E$3</definedName>
    <definedName name="WORD003">[1]Words!$E$4</definedName>
    <definedName name="WORD004">[1]Words!$E$5</definedName>
    <definedName name="WORD004B">[1]Words!$E$6</definedName>
    <definedName name="WORD005">[1]Words!$E$7</definedName>
    <definedName name="WORD006">[1]Words!$E$8</definedName>
    <definedName name="WORD007">[1]Words!$E$9</definedName>
    <definedName name="WORD008">[1]Words!$E$10</definedName>
    <definedName name="WORD009">[1]Words!$E$11</definedName>
    <definedName name="WORD010">[1]Words!$E$12</definedName>
    <definedName name="WORD012">[1]Words!$E$14</definedName>
    <definedName name="WORD013">[1]Words!$E$15</definedName>
    <definedName name="WORD014">[1]Words!$E$16</definedName>
    <definedName name="WORD021">[1]Words!$E$23</definedName>
    <definedName name="WORD022">[1]Words!$E$24</definedName>
    <definedName name="WORD025">[1]Words!$E$27</definedName>
    <definedName name="WORD026">[1]Words!$E$28</definedName>
    <definedName name="WORD027">[1]Words!$E$29</definedName>
    <definedName name="WORD028">[1]Words!$E$30</definedName>
    <definedName name="WORD029">[1]Words!$E$31</definedName>
    <definedName name="WORD030">[1]Words!$E$32</definedName>
    <definedName name="WORD031">[1]Words!$E$33</definedName>
    <definedName name="WORD032">[1]Words!$E$34</definedName>
    <definedName name="WORD033">[1]Words!$E$35</definedName>
    <definedName name="WORD034">[1]Words!$E$36</definedName>
    <definedName name="WORD035">[1]Words!$E$37</definedName>
    <definedName name="WORD036">[1]Words!$E$38</definedName>
    <definedName name="WORD037">[1]Words!$E$39</definedName>
    <definedName name="WORD038">[1]Words!$E$40</definedName>
    <definedName name="WORD040">[1]Words!$E$42</definedName>
    <definedName name="WORD041">[1]Words!$E$43</definedName>
    <definedName name="WORD042">[1]Words!$E$44</definedName>
    <definedName name="WORD043">[1]Words!$E$45</definedName>
    <definedName name="WORD044">[1]Words!$E$46</definedName>
    <definedName name="WORD045">[1]Words!$E$47</definedName>
    <definedName name="WORD046">[1]Words!$E$48</definedName>
    <definedName name="WORD047">[1]Words!$E$49</definedName>
    <definedName name="WORD048">[1]Words!$E$50</definedName>
    <definedName name="WORD049">[1]Words!$E$51</definedName>
    <definedName name="WORD050">[1]Words!$E$52</definedName>
    <definedName name="WORD051">[1]Words!$E$53</definedName>
    <definedName name="WORD052">[1]Words!$E$54</definedName>
    <definedName name="WORD053">[1]Words!$E$55</definedName>
    <definedName name="WORD054">[1]Words!$E$56</definedName>
    <definedName name="WORD059">[1]Words!$E$61</definedName>
    <definedName name="WORD060">[1]Words!$E$62</definedName>
    <definedName name="WORD061">[1]Words!$E$63</definedName>
    <definedName name="WORD064">[1]Words!$E$66</definedName>
    <definedName name="WORD065">[1]Words!$E$67</definedName>
    <definedName name="WORD071">[1]Words!$E$73</definedName>
    <definedName name="WORD071b">[1]Words!$E$74</definedName>
    <definedName name="WORD073">[1]Words!$E$76</definedName>
    <definedName name="WORD074">[1]Words!$E$77</definedName>
    <definedName name="WORD075">[1]Words!$E$78</definedName>
    <definedName name="WORD075b">[1]Words!$E$79</definedName>
    <definedName name="WORD076">[1]Words!$E$80</definedName>
    <definedName name="WORD077">[1]Words!$E$81</definedName>
    <definedName name="WORD078">[1]Words!$E$82</definedName>
    <definedName name="WORD079">[1]Words!$E$83</definedName>
    <definedName name="WORD082">[1]Words!$E$86</definedName>
    <definedName name="WORD083">[1]Words!$E$87</definedName>
    <definedName name="WORD084">[1]Words!$E$88</definedName>
    <definedName name="WORD085">[1]Words!$E$89</definedName>
    <definedName name="WORD086">[1]Words!$E$90</definedName>
    <definedName name="WORD087">[1]Words!$E$91</definedName>
    <definedName name="WORD090">[1]Words!$E$94</definedName>
    <definedName name="WORD091">[1]Words!$E$95</definedName>
    <definedName name="WORD092">[1]Words!$E$96</definedName>
    <definedName name="WORD093">[1]Words!$E$97</definedName>
    <definedName name="WORD094">[1]Words!$E$98</definedName>
    <definedName name="WORD095">[1]Words!$E$99</definedName>
    <definedName name="WORD096">[1]Words!$E$100</definedName>
    <definedName name="WORD097">[1]Words!$E$101</definedName>
    <definedName name="WORD098">[1]Words!$E$102</definedName>
    <definedName name="WORD099">[1]Words!$E$103</definedName>
    <definedName name="WORD100">[1]Words!$E$104</definedName>
    <definedName name="WORD101">[1]Words!$E$105</definedName>
    <definedName name="WORD102">[1]Words!$E$106</definedName>
    <definedName name="WORD103">[1]Words!$E$107</definedName>
    <definedName name="WORD104">[1]Words!$E$108</definedName>
    <definedName name="WORD105">[1]Words!$E$109</definedName>
    <definedName name="WORD106">[1]Words!$E$110</definedName>
    <definedName name="WORD107">[1]Words!$E$111</definedName>
    <definedName name="WORD108">[1]Words!$E$112</definedName>
    <definedName name="WORD109">[1]Words!$E$113</definedName>
    <definedName name="WORD110">[1]Words!$E$114</definedName>
    <definedName name="WORD111">[1]Words!$E$115</definedName>
    <definedName name="WORD112">[1]Words!$E$116</definedName>
    <definedName name="WORD113">[1]Words!$E$117</definedName>
    <definedName name="WORD115">[1]Words!$E$119</definedName>
    <definedName name="WORD117">[1]Words!$E$121</definedName>
    <definedName name="WORD11８">[1]Words!$E$122</definedName>
    <definedName name="WORD119">[1]Words!$E$123</definedName>
    <definedName name="WORD120">[1]Words!$E$124</definedName>
    <definedName name="WORD121">[1]Words!$E$125</definedName>
    <definedName name="WORD122">[1]Words!$E$126</definedName>
    <definedName name="WORD123">[1]Words!$E$127</definedName>
    <definedName name="WORD124">[1]Words!$E$128</definedName>
    <definedName name="WORD125">[1]Words!$E$129</definedName>
    <definedName name="WORD126">[1]Words!$E$130</definedName>
    <definedName name="WORD127">[1]Words!$E$131</definedName>
    <definedName name="WORD128">[1]Words!$E$132</definedName>
    <definedName name="WORD129">[1]Words!$E$133</definedName>
    <definedName name="WORD130">[1]Words!$E$134</definedName>
    <definedName name="WORD131">[1]Words!$E$135</definedName>
    <definedName name="WORD132">[1]Words!$E$136</definedName>
    <definedName name="WORD133">[1]Words!$E$137</definedName>
    <definedName name="WORD150">[1]Words!$E$154</definedName>
    <definedName name="WORD152">[1]Words!$E$156</definedName>
    <definedName name="WORD153">[1]Words!$E$157</definedName>
    <definedName name="WORD154">[1]Words!$E$158</definedName>
    <definedName name="WORD155">[1]Words!$E$159</definedName>
    <definedName name="WORD156">[1]Words!$E$160</definedName>
    <definedName name="WORD157">[1]Words!$E$161</definedName>
    <definedName name="WORD158">[1]Words!$E$162</definedName>
    <definedName name="WORD159">[1]Words!$E$163</definedName>
    <definedName name="WORD160">[1]Words!$E$164</definedName>
    <definedName name="WORD161">[1]Words!$E$165</definedName>
    <definedName name="WORD162">[1]Words!$E$166</definedName>
    <definedName name="WORD163">[1]Words!$E$167</definedName>
    <definedName name="WORD164">[1]Words!$E$168</definedName>
    <definedName name="WORD165">[1]Words!$E$169</definedName>
    <definedName name="WORD166">[1]Words!$E$170</definedName>
    <definedName name="WORD167">[1]Words!$E$171</definedName>
    <definedName name="WORD168">[1]Words!$E$172</definedName>
    <definedName name="WORD169">[1]Words!$E$173</definedName>
    <definedName name="WORD170">[1]Words!$E$174</definedName>
    <definedName name="WORD171">[1]Words!$E$175</definedName>
    <definedName name="WORD172">[1]Words!$E$176</definedName>
    <definedName name="WORD173">[1]Words!$E$177</definedName>
    <definedName name="WORD174">[1]Words!$E$178</definedName>
    <definedName name="WORD175">[1]Words!$E$179</definedName>
    <definedName name="WORD176">[1]Words!$E$180</definedName>
    <definedName name="YOTEI" localSheetId="31">#REF!</definedName>
    <definedName name="YOTEI" localSheetId="37">#REF!</definedName>
    <definedName name="YOTEI" localSheetId="29">#REF!</definedName>
    <definedName name="YOTEI" localSheetId="24">#REF!</definedName>
    <definedName name="YOTEI" localSheetId="32">#REF!</definedName>
    <definedName name="YOTEI" localSheetId="35">#REF!</definedName>
    <definedName name="YOTEI" localSheetId="4">#REF!</definedName>
    <definedName name="YOTEI" localSheetId="2">#REF!</definedName>
    <definedName name="YOTEI" localSheetId="3">#REF!</definedName>
    <definedName name="YOTEI">#REF!</definedName>
    <definedName name="リインボイス">[4]list!$R$4:$R$7</definedName>
    <definedName name="事業所">[4]list!$B$4:$B$114</definedName>
  </definedNames>
  <calcPr calcId="162913"/>
  <pivotCaches>
    <pivotCache cacheId="0" r:id="rId51"/>
    <pivotCache cacheId="1" r:id="rId52"/>
  </pivotCaches>
</workbook>
</file>

<file path=xl/calcChain.xml><?xml version="1.0" encoding="utf-8"?>
<calcChain xmlns="http://schemas.openxmlformats.org/spreadsheetml/2006/main">
  <c r="BO9" i="15" l="1"/>
  <c r="BO9" i="14"/>
  <c r="BO9" i="13"/>
  <c r="BO9" i="1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N179" i="15"/>
  <c r="O179" i="15"/>
  <c r="P179" i="15"/>
  <c r="Q179" i="15"/>
  <c r="R179" i="15"/>
  <c r="S179" i="15"/>
  <c r="T179" i="15"/>
  <c r="U179" i="15"/>
  <c r="V179" i="15"/>
  <c r="W179" i="15"/>
  <c r="AI179" i="15" s="1"/>
  <c r="BJ179" i="15" s="1"/>
  <c r="X179" i="15"/>
  <c r="Y179" i="15"/>
  <c r="Z179" i="15"/>
  <c r="AA179" i="15"/>
  <c r="N180" i="15"/>
  <c r="O180" i="15"/>
  <c r="P180" i="15"/>
  <c r="Q180" i="15"/>
  <c r="R180" i="15"/>
  <c r="S180" i="15"/>
  <c r="T180" i="15"/>
  <c r="AF180" i="15" s="1"/>
  <c r="BG180" i="15" s="1"/>
  <c r="U180" i="15"/>
  <c r="AG180" i="15" s="1"/>
  <c r="BH180" i="15" s="1"/>
  <c r="V180" i="15"/>
  <c r="W180" i="15"/>
  <c r="AI180" i="15" s="1"/>
  <c r="BJ180" i="15" s="1"/>
  <c r="X180" i="15"/>
  <c r="AJ180" i="15" s="1"/>
  <c r="BK180" i="15" s="1"/>
  <c r="Y180" i="15"/>
  <c r="Z180" i="15"/>
  <c r="AA180" i="15"/>
  <c r="AM180" i="15" s="1"/>
  <c r="BN180" i="15" s="1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N182" i="15"/>
  <c r="O182" i="15"/>
  <c r="P182" i="15"/>
  <c r="Q182" i="15"/>
  <c r="AC182" i="15" s="1"/>
  <c r="BD182" i="15" s="1"/>
  <c r="R182" i="15"/>
  <c r="S182" i="15"/>
  <c r="T182" i="15"/>
  <c r="U182" i="15"/>
  <c r="V182" i="15"/>
  <c r="W182" i="15"/>
  <c r="X182" i="15"/>
  <c r="Y182" i="15"/>
  <c r="Z182" i="15"/>
  <c r="AA182" i="15"/>
  <c r="N183" i="15"/>
  <c r="O183" i="15"/>
  <c r="P183" i="15"/>
  <c r="Q183" i="15"/>
  <c r="AC183" i="15" s="1"/>
  <c r="BD183" i="15" s="1"/>
  <c r="R183" i="15"/>
  <c r="S183" i="15"/>
  <c r="T183" i="15"/>
  <c r="U183" i="15"/>
  <c r="V183" i="15"/>
  <c r="W183" i="15"/>
  <c r="X183" i="15"/>
  <c r="AJ183" i="15" s="1"/>
  <c r="BK183" i="15" s="1"/>
  <c r="Y183" i="15"/>
  <c r="AK183" i="15" s="1"/>
  <c r="BL183" i="15" s="1"/>
  <c r="Z183" i="15"/>
  <c r="AA183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N186" i="15"/>
  <c r="O186" i="15"/>
  <c r="P186" i="15"/>
  <c r="Q186" i="15"/>
  <c r="R186" i="15"/>
  <c r="S186" i="15"/>
  <c r="T186" i="15"/>
  <c r="U186" i="15"/>
  <c r="AG186" i="15" s="1"/>
  <c r="BH186" i="15" s="1"/>
  <c r="V186" i="15"/>
  <c r="W186" i="15"/>
  <c r="X186" i="15"/>
  <c r="Y186" i="15"/>
  <c r="AK186" i="15" s="1"/>
  <c r="BL186" i="15" s="1"/>
  <c r="Z186" i="15"/>
  <c r="AA186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AL187" i="15" s="1"/>
  <c r="BM187" i="15" s="1"/>
  <c r="AA187" i="15"/>
  <c r="AM187" i="15" s="1"/>
  <c r="BN187" i="15" s="1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AZ178" i="15"/>
  <c r="BA178" i="15" s="1"/>
  <c r="AZ179" i="15"/>
  <c r="BA179" i="15" s="1"/>
  <c r="AZ180" i="15"/>
  <c r="BA180" i="15" s="1"/>
  <c r="AZ181" i="15"/>
  <c r="BA181" i="15" s="1"/>
  <c r="AZ182" i="15"/>
  <c r="BA182" i="15" s="1"/>
  <c r="AZ183" i="15"/>
  <c r="BA183" i="15" s="1"/>
  <c r="AZ184" i="15"/>
  <c r="BA184" i="15" s="1"/>
  <c r="AZ185" i="15"/>
  <c r="BA185" i="15" s="1"/>
  <c r="AZ186" i="15"/>
  <c r="BA186" i="15" s="1"/>
  <c r="AZ187" i="15"/>
  <c r="BA187" i="15" s="1"/>
  <c r="AZ188" i="15"/>
  <c r="BA188" i="15" s="1"/>
  <c r="AZ189" i="15"/>
  <c r="BA189" i="15" s="1"/>
  <c r="AZ190" i="15"/>
  <c r="BA190" i="15" s="1"/>
  <c r="AZ191" i="15"/>
  <c r="BA191" i="15" s="1"/>
  <c r="AZ192" i="15"/>
  <c r="BA192" i="15" s="1"/>
  <c r="AZ193" i="15"/>
  <c r="BA193" i="15" s="1"/>
  <c r="AZ194" i="15"/>
  <c r="BA194" i="15" s="1"/>
  <c r="AZ195" i="15"/>
  <c r="BA195" i="15" s="1"/>
  <c r="D175" i="15"/>
  <c r="E175" i="15"/>
  <c r="D176" i="15"/>
  <c r="E176" i="15"/>
  <c r="D177" i="15"/>
  <c r="E177" i="15"/>
  <c r="D178" i="15"/>
  <c r="E178" i="15"/>
  <c r="D179" i="15"/>
  <c r="E179" i="15"/>
  <c r="D180" i="15"/>
  <c r="E180" i="15"/>
  <c r="D181" i="15"/>
  <c r="E181" i="15"/>
  <c r="D182" i="15"/>
  <c r="E182" i="15"/>
  <c r="D183" i="15"/>
  <c r="E183" i="15"/>
  <c r="D184" i="15"/>
  <c r="E184" i="15"/>
  <c r="D185" i="15"/>
  <c r="E185" i="15"/>
  <c r="D186" i="15"/>
  <c r="E186" i="15"/>
  <c r="D187" i="15"/>
  <c r="E187" i="15"/>
  <c r="D188" i="15"/>
  <c r="E188" i="15"/>
  <c r="D189" i="15"/>
  <c r="E189" i="15"/>
  <c r="D190" i="15"/>
  <c r="E190" i="15"/>
  <c r="D191" i="15"/>
  <c r="E191" i="15"/>
  <c r="D192" i="15"/>
  <c r="E192" i="15"/>
  <c r="D193" i="15"/>
  <c r="E193" i="15"/>
  <c r="D194" i="15"/>
  <c r="E194" i="15"/>
  <c r="D195" i="15"/>
  <c r="E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H195" i="15"/>
  <c r="I195" i="15" s="1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H194" i="15"/>
  <c r="I194" i="15" s="1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H193" i="15"/>
  <c r="I193" i="15" s="1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H192" i="15"/>
  <c r="I192" i="15" s="1"/>
  <c r="M191" i="15"/>
  <c r="L191" i="15"/>
  <c r="H191" i="15"/>
  <c r="I191" i="15" s="1"/>
  <c r="M190" i="15"/>
  <c r="L190" i="15"/>
  <c r="H190" i="15"/>
  <c r="I190" i="15" s="1"/>
  <c r="AZ177" i="15"/>
  <c r="BA177" i="15" s="1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H177" i="15"/>
  <c r="I177" i="15" s="1"/>
  <c r="AL188" i="15" l="1"/>
  <c r="BM188" i="15" s="1"/>
  <c r="AL182" i="15"/>
  <c r="BM182" i="15" s="1"/>
  <c r="AI182" i="15"/>
  <c r="BJ182" i="15" s="1"/>
  <c r="AG182" i="15"/>
  <c r="BH182" i="15" s="1"/>
  <c r="AM188" i="15"/>
  <c r="BN188" i="15" s="1"/>
  <c r="AK188" i="15"/>
  <c r="BL188" i="15" s="1"/>
  <c r="AB187" i="15"/>
  <c r="BC187" i="15" s="1"/>
  <c r="AH189" i="15"/>
  <c r="BI189" i="15" s="1"/>
  <c r="AL191" i="15"/>
  <c r="BM191" i="15" s="1"/>
  <c r="AK191" i="15"/>
  <c r="BL191" i="15" s="1"/>
  <c r="AJ187" i="15"/>
  <c r="BK187" i="15" s="1"/>
  <c r="AD186" i="15"/>
  <c r="BE186" i="15" s="1"/>
  <c r="AJ191" i="15"/>
  <c r="BK191" i="15" s="1"/>
  <c r="AC186" i="15"/>
  <c r="BD186" i="15" s="1"/>
  <c r="AK184" i="15"/>
  <c r="BL184" i="15" s="1"/>
  <c r="AG194" i="15"/>
  <c r="BH194" i="15" s="1"/>
  <c r="AF191" i="15"/>
  <c r="BG191" i="15" s="1"/>
  <c r="AH188" i="15"/>
  <c r="BI188" i="15" s="1"/>
  <c r="AG188" i="15"/>
  <c r="BH188" i="15" s="1"/>
  <c r="AD187" i="15"/>
  <c r="BE187" i="15" s="1"/>
  <c r="AD191" i="15"/>
  <c r="BE191" i="15" s="1"/>
  <c r="AC191" i="15"/>
  <c r="BD191" i="15" s="1"/>
  <c r="AH187" i="15"/>
  <c r="BI187" i="15" s="1"/>
  <c r="AB178" i="15"/>
  <c r="BC178" i="15" s="1"/>
  <c r="AC187" i="15"/>
  <c r="BD187" i="15" s="1"/>
  <c r="AI186" i="15"/>
  <c r="BJ186" i="15" s="1"/>
  <c r="AI190" i="15"/>
  <c r="BJ190" i="15" s="1"/>
  <c r="AM184" i="15"/>
  <c r="BN184" i="15" s="1"/>
  <c r="AC195" i="15"/>
  <c r="BD195" i="15" s="1"/>
  <c r="AL184" i="15"/>
  <c r="BM184" i="15" s="1"/>
  <c r="AB194" i="15"/>
  <c r="BC194" i="15" s="1"/>
  <c r="AE195" i="15"/>
  <c r="BF195" i="15" s="1"/>
  <c r="AJ184" i="15"/>
  <c r="BK184" i="15" s="1"/>
  <c r="AC194" i="15"/>
  <c r="BD194" i="15" s="1"/>
  <c r="AI184" i="15"/>
  <c r="BJ184" i="15" s="1"/>
  <c r="AJ189" i="15"/>
  <c r="BK189" i="15" s="1"/>
  <c r="AH184" i="15"/>
  <c r="BI184" i="15" s="1"/>
  <c r="AG184" i="15"/>
  <c r="BH184" i="15" s="1"/>
  <c r="AH183" i="15"/>
  <c r="BI183" i="15" s="1"/>
  <c r="AL189" i="15"/>
  <c r="BM189" i="15" s="1"/>
  <c r="AF184" i="15"/>
  <c r="BG184" i="15" s="1"/>
  <c r="AK189" i="15"/>
  <c r="BL189" i="15" s="1"/>
  <c r="AK195" i="15"/>
  <c r="BL195" i="15" s="1"/>
  <c r="AD188" i="15"/>
  <c r="BE188" i="15" s="1"/>
  <c r="AE192" i="15"/>
  <c r="BF192" i="15" s="1"/>
  <c r="AE189" i="15"/>
  <c r="BF189" i="15" s="1"/>
  <c r="AB190" i="15"/>
  <c r="BC190" i="15" s="1"/>
  <c r="AB182" i="15"/>
  <c r="BC182" i="15" s="1"/>
  <c r="AG191" i="15"/>
  <c r="BH191" i="15" s="1"/>
  <c r="AD190" i="15"/>
  <c r="BE190" i="15" s="1"/>
  <c r="AJ182" i="15"/>
  <c r="BK182" i="15" s="1"/>
  <c r="AF193" i="15"/>
  <c r="BG193" i="15" s="1"/>
  <c r="AE191" i="15"/>
  <c r="BF191" i="15" s="1"/>
  <c r="AE183" i="15"/>
  <c r="BF183" i="15" s="1"/>
  <c r="AH179" i="15"/>
  <c r="BI179" i="15" s="1"/>
  <c r="AK181" i="15"/>
  <c r="BL181" i="15" s="1"/>
  <c r="AM178" i="15"/>
  <c r="BN178" i="15" s="1"/>
  <c r="AI193" i="15"/>
  <c r="BJ193" i="15" s="1"/>
  <c r="AB191" i="15"/>
  <c r="BC191" i="15" s="1"/>
  <c r="AB183" i="15"/>
  <c r="BC183" i="15" s="1"/>
  <c r="AJ181" i="15"/>
  <c r="BK181" i="15" s="1"/>
  <c r="AG192" i="15"/>
  <c r="BH192" i="15" s="1"/>
  <c r="AJ193" i="15"/>
  <c r="BK193" i="15" s="1"/>
  <c r="AM194" i="15"/>
  <c r="BN194" i="15" s="1"/>
  <c r="AK178" i="15"/>
  <c r="BL178" i="15" s="1"/>
  <c r="AJ178" i="15"/>
  <c r="BK178" i="15" s="1"/>
  <c r="AK185" i="15"/>
  <c r="BL185" i="15" s="1"/>
  <c r="AE184" i="15"/>
  <c r="BF184" i="15" s="1"/>
  <c r="AB180" i="15"/>
  <c r="BC180" i="15" s="1"/>
  <c r="AI178" i="15"/>
  <c r="BJ178" i="15" s="1"/>
  <c r="AF187" i="15"/>
  <c r="BG187" i="15" s="1"/>
  <c r="AJ185" i="15"/>
  <c r="BK185" i="15" s="1"/>
  <c r="AD184" i="15"/>
  <c r="BE184" i="15" s="1"/>
  <c r="AI185" i="15"/>
  <c r="BJ185" i="15" s="1"/>
  <c r="AC184" i="15"/>
  <c r="BD184" i="15" s="1"/>
  <c r="AG178" i="15"/>
  <c r="BH178" i="15" s="1"/>
  <c r="AH185" i="15"/>
  <c r="BI185" i="15" s="1"/>
  <c r="AF178" i="15"/>
  <c r="BG178" i="15" s="1"/>
  <c r="AG185" i="15"/>
  <c r="BH185" i="15" s="1"/>
  <c r="AE178" i="15"/>
  <c r="BF178" i="15" s="1"/>
  <c r="AF185" i="15"/>
  <c r="BG185" i="15" s="1"/>
  <c r="AD178" i="15"/>
  <c r="BE178" i="15" s="1"/>
  <c r="AE185" i="15"/>
  <c r="BF185" i="15" s="1"/>
  <c r="AD185" i="15"/>
  <c r="BE185" i="15" s="1"/>
  <c r="AC185" i="15"/>
  <c r="BD185" i="15" s="1"/>
  <c r="AL177" i="15"/>
  <c r="BM177" i="15" s="1"/>
  <c r="AK193" i="15"/>
  <c r="BL193" i="15" s="1"/>
  <c r="AM191" i="15"/>
  <c r="BN191" i="15" s="1"/>
  <c r="AI189" i="15"/>
  <c r="BJ189" i="15" s="1"/>
  <c r="AM177" i="15"/>
  <c r="BN177" i="15" s="1"/>
  <c r="AL193" i="15"/>
  <c r="BM193" i="15" s="1"/>
  <c r="AJ188" i="15"/>
  <c r="BK188" i="15" s="1"/>
  <c r="AF186" i="15"/>
  <c r="BG186" i="15" s="1"/>
  <c r="AB185" i="15"/>
  <c r="BC185" i="15" s="1"/>
  <c r="AB184" i="15"/>
  <c r="BC184" i="15" s="1"/>
  <c r="AM193" i="15"/>
  <c r="BN193" i="15" s="1"/>
  <c r="AM189" i="15"/>
  <c r="BN189" i="15" s="1"/>
  <c r="AI188" i="15"/>
  <c r="BJ188" i="15" s="1"/>
  <c r="AI187" i="15"/>
  <c r="BJ187" i="15" s="1"/>
  <c r="AE186" i="15"/>
  <c r="BF186" i="15" s="1"/>
  <c r="AL185" i="15"/>
  <c r="BM185" i="15" s="1"/>
  <c r="AG181" i="15"/>
  <c r="BH181" i="15" s="1"/>
  <c r="AF181" i="15"/>
  <c r="BG181" i="15" s="1"/>
  <c r="AK190" i="15"/>
  <c r="BL190" i="15" s="1"/>
  <c r="AF188" i="15"/>
  <c r="BG188" i="15" s="1"/>
  <c r="AB186" i="15"/>
  <c r="BC186" i="15" s="1"/>
  <c r="AE181" i="15"/>
  <c r="BF181" i="15" s="1"/>
  <c r="AE188" i="15"/>
  <c r="BF188" i="15" s="1"/>
  <c r="AE187" i="15"/>
  <c r="BF187" i="15" s="1"/>
  <c r="AH186" i="15"/>
  <c r="BI186" i="15" s="1"/>
  <c r="AD181" i="15"/>
  <c r="BE181" i="15" s="1"/>
  <c r="AM179" i="15"/>
  <c r="BN179" i="15" s="1"/>
  <c r="AG189" i="15"/>
  <c r="BH189" i="15" s="1"/>
  <c r="AC188" i="15"/>
  <c r="BD188" i="15" s="1"/>
  <c r="AH182" i="15"/>
  <c r="BI182" i="15" s="1"/>
  <c r="AG190" i="15"/>
  <c r="BH190" i="15" s="1"/>
  <c r="AF189" i="15"/>
  <c r="BG189" i="15" s="1"/>
  <c r="AB188" i="15"/>
  <c r="BC188" i="15" s="1"/>
  <c r="AL181" i="15"/>
  <c r="BM181" i="15" s="1"/>
  <c r="AD194" i="15"/>
  <c r="BE194" i="15" s="1"/>
  <c r="AF190" i="15"/>
  <c r="BG190" i="15" s="1"/>
  <c r="AI183" i="15"/>
  <c r="BJ183" i="15" s="1"/>
  <c r="AF182" i="15"/>
  <c r="BG182" i="15" s="1"/>
  <c r="AB193" i="15"/>
  <c r="BC193" i="15" s="1"/>
  <c r="AD189" i="15"/>
  <c r="BE189" i="15" s="1"/>
  <c r="AE182" i="15"/>
  <c r="BF182" i="15" s="1"/>
  <c r="AD177" i="15"/>
  <c r="BE177" i="15" s="1"/>
  <c r="AC193" i="15"/>
  <c r="BD193" i="15" s="1"/>
  <c r="AC189" i="15"/>
  <c r="BD189" i="15" s="1"/>
  <c r="AG183" i="15"/>
  <c r="BH183" i="15" s="1"/>
  <c r="AD182" i="15"/>
  <c r="BE182" i="15" s="1"/>
  <c r="AD193" i="15"/>
  <c r="BE193" i="15" s="1"/>
  <c r="AJ195" i="15"/>
  <c r="BK195" i="15" s="1"/>
  <c r="AC190" i="15"/>
  <c r="BD190" i="15" s="1"/>
  <c r="AB189" i="15"/>
  <c r="BC189" i="15" s="1"/>
  <c r="AF183" i="15"/>
  <c r="BG183" i="15" s="1"/>
  <c r="AG179" i="15"/>
  <c r="BH179" i="15" s="1"/>
  <c r="AF179" i="15"/>
  <c r="BG179" i="15" s="1"/>
  <c r="AG177" i="15"/>
  <c r="BH177" i="15" s="1"/>
  <c r="AD183" i="15"/>
  <c r="BE183" i="15" s="1"/>
  <c r="AE179" i="15"/>
  <c r="BF179" i="15" s="1"/>
  <c r="AC178" i="15"/>
  <c r="BD178" i="15" s="1"/>
  <c r="AD179" i="15"/>
  <c r="BE179" i="15" s="1"/>
  <c r="AI177" i="15"/>
  <c r="BJ177" i="15" s="1"/>
  <c r="AH193" i="15"/>
  <c r="BI193" i="15" s="1"/>
  <c r="AK194" i="15"/>
  <c r="BL194" i="15" s="1"/>
  <c r="AC179" i="15"/>
  <c r="BD179" i="15" s="1"/>
  <c r="AH178" i="15"/>
  <c r="BI178" i="15" s="1"/>
  <c r="AJ177" i="15"/>
  <c r="BK177" i="15" s="1"/>
  <c r="AB179" i="15"/>
  <c r="BC179" i="15" s="1"/>
  <c r="AH191" i="15"/>
  <c r="BI191" i="15" s="1"/>
  <c r="AH181" i="15"/>
  <c r="BI181" i="15" s="1"/>
  <c r="AM190" i="15"/>
  <c r="BN190" i="15" s="1"/>
  <c r="AK187" i="15"/>
  <c r="BL187" i="15" s="1"/>
  <c r="AI191" i="15"/>
  <c r="BJ191" i="15" s="1"/>
  <c r="AL190" i="15"/>
  <c r="BM190" i="15" s="1"/>
  <c r="AL180" i="15"/>
  <c r="BM180" i="15" s="1"/>
  <c r="AM183" i="15"/>
  <c r="BN183" i="15" s="1"/>
  <c r="AK180" i="15"/>
  <c r="BL180" i="15" s="1"/>
  <c r="AJ190" i="15"/>
  <c r="BK190" i="15" s="1"/>
  <c r="AL183" i="15"/>
  <c r="BM183" i="15" s="1"/>
  <c r="AI181" i="15"/>
  <c r="BJ181" i="15" s="1"/>
  <c r="AG187" i="15"/>
  <c r="BH187" i="15" s="1"/>
  <c r="AM186" i="15"/>
  <c r="BN186" i="15" s="1"/>
  <c r="AC181" i="15"/>
  <c r="BD181" i="15" s="1"/>
  <c r="AH190" i="15"/>
  <c r="BI190" i="15" s="1"/>
  <c r="AL186" i="15"/>
  <c r="BM186" i="15" s="1"/>
  <c r="AB181" i="15"/>
  <c r="BC181" i="15" s="1"/>
  <c r="AH180" i="15"/>
  <c r="BI180" i="15" s="1"/>
  <c r="AJ186" i="15"/>
  <c r="BK186" i="15" s="1"/>
  <c r="AL179" i="15"/>
  <c r="BM179" i="15" s="1"/>
  <c r="AE190" i="15"/>
  <c r="BF190" i="15" s="1"/>
  <c r="AM182" i="15"/>
  <c r="BN182" i="15" s="1"/>
  <c r="AE180" i="15"/>
  <c r="BF180" i="15" s="1"/>
  <c r="AK179" i="15"/>
  <c r="BL179" i="15" s="1"/>
  <c r="AD180" i="15"/>
  <c r="BE180" i="15" s="1"/>
  <c r="AJ179" i="15"/>
  <c r="BK179" i="15" s="1"/>
  <c r="AM185" i="15"/>
  <c r="BN185" i="15" s="1"/>
  <c r="AK182" i="15"/>
  <c r="BL182" i="15" s="1"/>
  <c r="AC180" i="15"/>
  <c r="BD180" i="15" s="1"/>
  <c r="AL178" i="15"/>
  <c r="BM178" i="15" s="1"/>
  <c r="AM181" i="15"/>
  <c r="BN181" i="15" s="1"/>
  <c r="AB192" i="15"/>
  <c r="BC192" i="15" s="1"/>
  <c r="AH177" i="15"/>
  <c r="BI177" i="15" s="1"/>
  <c r="AC192" i="15"/>
  <c r="BD192" i="15" s="1"/>
  <c r="AE193" i="15"/>
  <c r="BF193" i="15" s="1"/>
  <c r="AD192" i="15"/>
  <c r="BE192" i="15" s="1"/>
  <c r="AF192" i="15"/>
  <c r="BG192" i="15" s="1"/>
  <c r="AB195" i="15"/>
  <c r="BC195" i="15" s="1"/>
  <c r="AH192" i="15"/>
  <c r="BI192" i="15" s="1"/>
  <c r="AD195" i="15"/>
  <c r="BE195" i="15" s="1"/>
  <c r="AI192" i="15"/>
  <c r="BJ192" i="15" s="1"/>
  <c r="AJ192" i="15"/>
  <c r="BK192" i="15" s="1"/>
  <c r="AF195" i="15"/>
  <c r="BG195" i="15" s="1"/>
  <c r="AK192" i="15"/>
  <c r="BL192" i="15" s="1"/>
  <c r="AG195" i="15"/>
  <c r="BH195" i="15" s="1"/>
  <c r="AL192" i="15"/>
  <c r="BM192" i="15" s="1"/>
  <c r="AH194" i="15"/>
  <c r="BI194" i="15" s="1"/>
  <c r="AH195" i="15"/>
  <c r="BI195" i="15" s="1"/>
  <c r="AM192" i="15"/>
  <c r="BN192" i="15" s="1"/>
  <c r="AI194" i="15"/>
  <c r="BJ194" i="15" s="1"/>
  <c r="AI195" i="15"/>
  <c r="BJ195" i="15" s="1"/>
  <c r="AJ194" i="15"/>
  <c r="BK194" i="15" s="1"/>
  <c r="AL194" i="15"/>
  <c r="BM194" i="15" s="1"/>
  <c r="AL195" i="15"/>
  <c r="BM195" i="15" s="1"/>
  <c r="AM195" i="15"/>
  <c r="BN195" i="15" s="1"/>
  <c r="AG193" i="15"/>
  <c r="BH193" i="15" s="1"/>
  <c r="AE194" i="15"/>
  <c r="BF194" i="15" s="1"/>
  <c r="AF194" i="15"/>
  <c r="BG194" i="15" s="1"/>
  <c r="AB177" i="15"/>
  <c r="BC177" i="15" s="1"/>
  <c r="AC177" i="15"/>
  <c r="BD177" i="15" s="1"/>
  <c r="AE177" i="15"/>
  <c r="BF177" i="15" s="1"/>
  <c r="AF177" i="15"/>
  <c r="BG177" i="15" s="1"/>
  <c r="AK177" i="15"/>
  <c r="BL177" i="15" s="1"/>
  <c r="H67" i="48"/>
  <c r="F67" i="48"/>
  <c r="BO209" i="1"/>
  <c r="BP209" i="1"/>
  <c r="BO29" i="14"/>
  <c r="BP29" i="14"/>
  <c r="BO13" i="14"/>
  <c r="BP13" i="14"/>
  <c r="BO14" i="14"/>
  <c r="BP14" i="14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I15" i="14"/>
  <c r="BJ15" i="14"/>
  <c r="BK15" i="14"/>
  <c r="BL15" i="14"/>
  <c r="BM15" i="14"/>
  <c r="BN15" i="14"/>
  <c r="AZ28" i="14"/>
  <c r="BA28" i="14" s="1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E28" i="14"/>
  <c r="D28" i="14"/>
  <c r="BO183" i="15" l="1"/>
  <c r="BP183" i="15" s="1"/>
  <c r="BO178" i="15"/>
  <c r="BP178" i="15" s="1"/>
  <c r="BO180" i="15"/>
  <c r="BP180" i="15" s="1"/>
  <c r="BO185" i="15"/>
  <c r="BP185" i="15" s="1"/>
  <c r="BO188" i="15"/>
  <c r="BP188" i="15" s="1"/>
  <c r="BO189" i="15"/>
  <c r="BP189" i="15" s="1"/>
  <c r="BO184" i="15"/>
  <c r="BP184" i="15" s="1"/>
  <c r="BO179" i="15"/>
  <c r="BP179" i="15" s="1"/>
  <c r="BO182" i="15"/>
  <c r="BP182" i="15" s="1"/>
  <c r="BO190" i="15"/>
  <c r="BP190" i="15" s="1"/>
  <c r="BO191" i="15"/>
  <c r="BP191" i="15" s="1"/>
  <c r="BO186" i="15"/>
  <c r="BP186" i="15" s="1"/>
  <c r="BO187" i="15"/>
  <c r="BP187" i="15" s="1"/>
  <c r="BO181" i="15"/>
  <c r="BP181" i="15" s="1"/>
  <c r="BO192" i="15"/>
  <c r="BP192" i="15" s="1"/>
  <c r="BO195" i="15"/>
  <c r="BP195" i="15" s="1"/>
  <c r="BO193" i="15"/>
  <c r="BP193" i="15" s="1"/>
  <c r="BO177" i="15"/>
  <c r="BP177" i="15" s="1"/>
  <c r="BO194" i="15"/>
  <c r="BP194" i="15" s="1"/>
  <c r="AG28" i="14"/>
  <c r="BH28" i="14" s="1"/>
  <c r="AB28" i="14"/>
  <c r="BC28" i="14" s="1"/>
  <c r="AC28" i="14"/>
  <c r="BD28" i="14" s="1"/>
  <c r="AD28" i="14"/>
  <c r="BE28" i="14" s="1"/>
  <c r="AE28" i="14"/>
  <c r="BF28" i="14" s="1"/>
  <c r="AF28" i="14"/>
  <c r="BG28" i="14" s="1"/>
  <c r="AI28" i="14"/>
  <c r="BJ28" i="14" s="1"/>
  <c r="AJ28" i="14"/>
  <c r="BK28" i="14" s="1"/>
  <c r="AH28" i="14"/>
  <c r="BI28" i="14" s="1"/>
  <c r="AK28" i="14"/>
  <c r="BL28" i="14" s="1"/>
  <c r="AM28" i="14"/>
  <c r="BN28" i="14" s="1"/>
  <c r="AL28" i="14"/>
  <c r="BM28" i="14" s="1"/>
  <c r="AZ189" i="13"/>
  <c r="BA189" i="13" s="1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H189" i="13"/>
  <c r="I189" i="13" s="1"/>
  <c r="E189" i="13"/>
  <c r="D189" i="13"/>
  <c r="AK189" i="13" l="1"/>
  <c r="BL189" i="13" s="1"/>
  <c r="AB189" i="13"/>
  <c r="BC189" i="13" s="1"/>
  <c r="AD189" i="13"/>
  <c r="BE189" i="13" s="1"/>
  <c r="AE189" i="13"/>
  <c r="BF189" i="13" s="1"/>
  <c r="AF189" i="13"/>
  <c r="BG189" i="13" s="1"/>
  <c r="AG189" i="13"/>
  <c r="BH189" i="13" s="1"/>
  <c r="AH189" i="13"/>
  <c r="BI189" i="13" s="1"/>
  <c r="AC189" i="13"/>
  <c r="BD189" i="13" s="1"/>
  <c r="AI189" i="13"/>
  <c r="BJ189" i="13" s="1"/>
  <c r="AJ189" i="13"/>
  <c r="BK189" i="13" s="1"/>
  <c r="AM189" i="13"/>
  <c r="BN189" i="13" s="1"/>
  <c r="AL189" i="13"/>
  <c r="BM189" i="13" s="1"/>
  <c r="D191" i="13"/>
  <c r="E191" i="13"/>
  <c r="H191" i="13"/>
  <c r="I191" i="13" s="1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Z191" i="13"/>
  <c r="BA191" i="13" s="1"/>
  <c r="D192" i="13"/>
  <c r="E192" i="13"/>
  <c r="H192" i="13"/>
  <c r="I192" i="13" s="1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Z192" i="13"/>
  <c r="BA192" i="13" s="1"/>
  <c r="D193" i="13"/>
  <c r="E193" i="13"/>
  <c r="H193" i="13"/>
  <c r="I193" i="13" s="1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Z193" i="13"/>
  <c r="BA193" i="13" s="1"/>
  <c r="D194" i="13"/>
  <c r="E194" i="13"/>
  <c r="H194" i="13"/>
  <c r="I194" i="13" s="1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Z194" i="13"/>
  <c r="BA194" i="13" s="1"/>
  <c r="D195" i="13"/>
  <c r="E195" i="13"/>
  <c r="H195" i="13"/>
  <c r="I195" i="13" s="1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Z195" i="13"/>
  <c r="BA195" i="13" s="1"/>
  <c r="D196" i="13"/>
  <c r="E196" i="13"/>
  <c r="H196" i="13"/>
  <c r="I196" i="13" s="1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Z196" i="13"/>
  <c r="BA196" i="13"/>
  <c r="AB194" i="13" l="1"/>
  <c r="BC194" i="13" s="1"/>
  <c r="AB196" i="13"/>
  <c r="BC196" i="13" s="1"/>
  <c r="AK193" i="13"/>
  <c r="BL193" i="13" s="1"/>
  <c r="AJ193" i="13"/>
  <c r="BK193" i="13" s="1"/>
  <c r="AE193" i="13"/>
  <c r="BF193" i="13" s="1"/>
  <c r="AF193" i="13"/>
  <c r="BG193" i="13" s="1"/>
  <c r="AF192" i="13"/>
  <c r="BG192" i="13" s="1"/>
  <c r="AM192" i="13"/>
  <c r="BN192" i="13" s="1"/>
  <c r="AL192" i="13"/>
  <c r="BM192" i="13" s="1"/>
  <c r="AC194" i="13"/>
  <c r="BD194" i="13" s="1"/>
  <c r="BO189" i="13"/>
  <c r="BP189" i="13" s="1"/>
  <c r="AK192" i="13"/>
  <c r="BL192" i="13" s="1"/>
  <c r="AJ192" i="13"/>
  <c r="BK192" i="13" s="1"/>
  <c r="AI192" i="13"/>
  <c r="BJ192" i="13" s="1"/>
  <c r="AH192" i="13"/>
  <c r="BI192" i="13" s="1"/>
  <c r="AE192" i="13"/>
  <c r="BF192" i="13" s="1"/>
  <c r="AH194" i="13"/>
  <c r="BI194" i="13" s="1"/>
  <c r="AI193" i="13"/>
  <c r="BJ193" i="13" s="1"/>
  <c r="AH193" i="13"/>
  <c r="BI193" i="13" s="1"/>
  <c r="AG193" i="13"/>
  <c r="BH193" i="13" s="1"/>
  <c r="AB193" i="13"/>
  <c r="BC193" i="13" s="1"/>
  <c r="AD191" i="13"/>
  <c r="BE191" i="13" s="1"/>
  <c r="AG192" i="13"/>
  <c r="BH192" i="13" s="1"/>
  <c r="AJ195" i="13"/>
  <c r="BK195" i="13" s="1"/>
  <c r="AI191" i="13"/>
  <c r="BJ191" i="13" s="1"/>
  <c r="AC191" i="13"/>
  <c r="BD191" i="13" s="1"/>
  <c r="AM196" i="13"/>
  <c r="BN196" i="13" s="1"/>
  <c r="AM191" i="13"/>
  <c r="BN191" i="13" s="1"/>
  <c r="AL196" i="13"/>
  <c r="BM196" i="13" s="1"/>
  <c r="AL195" i="13"/>
  <c r="BM195" i="13" s="1"/>
  <c r="AK194" i="13"/>
  <c r="BL194" i="13" s="1"/>
  <c r="AL191" i="13"/>
  <c r="BM191" i="13" s="1"/>
  <c r="AJ194" i="13"/>
  <c r="BK194" i="13" s="1"/>
  <c r="AK191" i="13"/>
  <c r="BL191" i="13" s="1"/>
  <c r="AL193" i="13"/>
  <c r="BM193" i="13" s="1"/>
  <c r="AJ191" i="13"/>
  <c r="BK191" i="13" s="1"/>
  <c r="AJ196" i="13"/>
  <c r="BK196" i="13" s="1"/>
  <c r="AH196" i="13"/>
  <c r="BI196" i="13" s="1"/>
  <c r="AM194" i="13"/>
  <c r="BN194" i="13" s="1"/>
  <c r="AG196" i="13"/>
  <c r="BH196" i="13" s="1"/>
  <c r="AG195" i="13"/>
  <c r="BH195" i="13" s="1"/>
  <c r="AL194" i="13"/>
  <c r="BM194" i="13" s="1"/>
  <c r="AD192" i="13"/>
  <c r="BE192" i="13" s="1"/>
  <c r="AG191" i="13"/>
  <c r="BH191" i="13" s="1"/>
  <c r="AI196" i="13"/>
  <c r="BJ196" i="13" s="1"/>
  <c r="AF196" i="13"/>
  <c r="BG196" i="13" s="1"/>
  <c r="AF195" i="13"/>
  <c r="BG195" i="13" s="1"/>
  <c r="AC192" i="13"/>
  <c r="BD192" i="13" s="1"/>
  <c r="AF191" i="13"/>
  <c r="BG191" i="13" s="1"/>
  <c r="AE196" i="13"/>
  <c r="BF196" i="13" s="1"/>
  <c r="AE195" i="13"/>
  <c r="BF195" i="13" s="1"/>
  <c r="AB192" i="13"/>
  <c r="BC192" i="13" s="1"/>
  <c r="AE191" i="13"/>
  <c r="BF191" i="13" s="1"/>
  <c r="AK196" i="13"/>
  <c r="BL196" i="13" s="1"/>
  <c r="AD196" i="13"/>
  <c r="BE196" i="13" s="1"/>
  <c r="AD195" i="13"/>
  <c r="BE195" i="13" s="1"/>
  <c r="AI194" i="13"/>
  <c r="BJ194" i="13" s="1"/>
  <c r="AC196" i="13"/>
  <c r="BD196" i="13" s="1"/>
  <c r="AG194" i="13"/>
  <c r="BH194" i="13" s="1"/>
  <c r="AB191" i="13"/>
  <c r="BC191" i="13" s="1"/>
  <c r="AF194" i="13"/>
  <c r="BG194" i="13" s="1"/>
  <c r="AE194" i="13"/>
  <c r="BF194" i="13" s="1"/>
  <c r="AD194" i="13"/>
  <c r="BE194" i="13" s="1"/>
  <c r="AD193" i="13"/>
  <c r="BE193" i="13" s="1"/>
  <c r="AH195" i="13"/>
  <c r="BI195" i="13" s="1"/>
  <c r="AC193" i="13"/>
  <c r="BD193" i="13" s="1"/>
  <c r="AC195" i="13"/>
  <c r="BD195" i="13" s="1"/>
  <c r="AB195" i="13"/>
  <c r="BC195" i="13" s="1"/>
  <c r="AM193" i="13"/>
  <c r="BN193" i="13" s="1"/>
  <c r="AH191" i="13"/>
  <c r="BI191" i="13" s="1"/>
  <c r="AI195" i="13"/>
  <c r="BJ195" i="13" s="1"/>
  <c r="AM195" i="13"/>
  <c r="BN195" i="13" s="1"/>
  <c r="AK195" i="13"/>
  <c r="BL195" i="13" s="1"/>
  <c r="BO194" i="13" l="1"/>
  <c r="BP194" i="13" s="1"/>
  <c r="BO196" i="13"/>
  <c r="BP196" i="13" s="1"/>
  <c r="BO192" i="13"/>
  <c r="BP192" i="13" s="1"/>
  <c r="BO193" i="13"/>
  <c r="BP193" i="13" s="1"/>
  <c r="BO191" i="13"/>
  <c r="BP191" i="13" s="1"/>
  <c r="BO195" i="13"/>
  <c r="BP195" i="13" s="1"/>
  <c r="G26" i="51" l="1"/>
  <c r="I32" i="51" l="1"/>
  <c r="G83" i="58" l="1"/>
  <c r="G84" i="58"/>
  <c r="N20" i="58"/>
  <c r="O20" i="58"/>
  <c r="O10" i="58"/>
  <c r="O11" i="58"/>
  <c r="O12" i="58"/>
  <c r="O13" i="58"/>
  <c r="O15" i="58"/>
  <c r="O16" i="58"/>
  <c r="O17" i="58"/>
  <c r="O18" i="58"/>
  <c r="O21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6" i="58"/>
  <c r="O77" i="58"/>
  <c r="O78" i="58"/>
  <c r="O79" i="58"/>
  <c r="O80" i="58"/>
  <c r="O81" i="58"/>
  <c r="O82" i="58"/>
  <c r="O9" i="58"/>
  <c r="N10" i="58"/>
  <c r="N11" i="58"/>
  <c r="N12" i="58"/>
  <c r="N13" i="58"/>
  <c r="N14" i="58"/>
  <c r="O14" i="58" s="1"/>
  <c r="N15" i="58"/>
  <c r="N16" i="58"/>
  <c r="N17" i="58"/>
  <c r="N18" i="58"/>
  <c r="N19" i="58"/>
  <c r="O19" i="58" s="1"/>
  <c r="N21" i="58"/>
  <c r="N22" i="58"/>
  <c r="O22" i="58" s="1"/>
  <c r="N23" i="58"/>
  <c r="O23" i="58" s="1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O75" i="58" s="1"/>
  <c r="N76" i="58"/>
  <c r="N77" i="58"/>
  <c r="N78" i="58"/>
  <c r="N79" i="58"/>
  <c r="N80" i="58"/>
  <c r="N81" i="58"/>
  <c r="N82" i="58"/>
  <c r="N83" i="58"/>
  <c r="O83" i="58" s="1"/>
  <c r="N84" i="58"/>
  <c r="O84" i="58" s="1"/>
  <c r="N9" i="58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60" i="50"/>
  <c r="H60" i="50"/>
  <c r="G23" i="58"/>
  <c r="O61" i="50"/>
  <c r="P61" i="50" s="1"/>
  <c r="O62" i="50"/>
  <c r="P62" i="50" s="1"/>
  <c r="O63" i="50"/>
  <c r="P63" i="50" s="1"/>
  <c r="O64" i="50"/>
  <c r="P64" i="50" s="1"/>
  <c r="O65" i="50"/>
  <c r="P65" i="50" s="1"/>
  <c r="O66" i="50"/>
  <c r="O67" i="50"/>
  <c r="P67" i="50" s="1"/>
  <c r="O68" i="50"/>
  <c r="P68" i="50" s="1"/>
  <c r="O69" i="50"/>
  <c r="P69" i="50" s="1"/>
  <c r="O70" i="50"/>
  <c r="O71" i="50"/>
  <c r="P71" i="50" s="1"/>
  <c r="O72" i="50"/>
  <c r="P72" i="50" s="1"/>
  <c r="O73" i="50"/>
  <c r="P73" i="50" s="1"/>
  <c r="O74" i="50"/>
  <c r="P74" i="50" s="1"/>
  <c r="O75" i="50"/>
  <c r="P75" i="50" s="1"/>
  <c r="O76" i="50"/>
  <c r="P76" i="50" s="1"/>
  <c r="O77" i="50"/>
  <c r="P77" i="50" s="1"/>
  <c r="O78" i="50"/>
  <c r="P78" i="50" s="1"/>
  <c r="O79" i="50"/>
  <c r="P79" i="50" s="1"/>
  <c r="O80" i="50"/>
  <c r="P80" i="50" s="1"/>
  <c r="O81" i="50"/>
  <c r="P81" i="50" s="1"/>
  <c r="O82" i="50"/>
  <c r="P82" i="50" s="1"/>
  <c r="O83" i="50"/>
  <c r="P83" i="50" s="1"/>
  <c r="O84" i="50"/>
  <c r="P84" i="50" s="1"/>
  <c r="O85" i="50"/>
  <c r="P85" i="50" s="1"/>
  <c r="O86" i="50"/>
  <c r="P86" i="50" s="1"/>
  <c r="O87" i="50"/>
  <c r="P87" i="50" s="1"/>
  <c r="O88" i="50"/>
  <c r="P88" i="50" s="1"/>
  <c r="O89" i="50"/>
  <c r="P89" i="50" s="1"/>
  <c r="O90" i="50"/>
  <c r="P90" i="50" s="1"/>
  <c r="O91" i="50"/>
  <c r="O92" i="50"/>
  <c r="P92" i="50" s="1"/>
  <c r="P66" i="50"/>
  <c r="P70" i="50"/>
  <c r="P91" i="50"/>
  <c r="O60" i="50"/>
  <c r="P60" i="50" s="1"/>
  <c r="F82" i="50" l="1"/>
  <c r="H70" i="50"/>
  <c r="H64" i="50"/>
  <c r="H61" i="50"/>
  <c r="H62" i="50"/>
  <c r="H63" i="50"/>
  <c r="H65" i="50"/>
  <c r="H66" i="50"/>
  <c r="H67" i="50"/>
  <c r="H68" i="50"/>
  <c r="H69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AB119" i="48" l="1"/>
  <c r="Q71" i="48" l="1"/>
  <c r="Q73" i="48"/>
  <c r="P64" i="48"/>
  <c r="P65" i="48"/>
  <c r="P66" i="48"/>
  <c r="P67" i="48"/>
  <c r="Q67" i="48" s="1"/>
  <c r="P68" i="48"/>
  <c r="Q68" i="48" s="1"/>
  <c r="P69" i="48"/>
  <c r="P70" i="48"/>
  <c r="Q70" i="48" s="1"/>
  <c r="P71" i="48"/>
  <c r="P72" i="48"/>
  <c r="Q72" i="48" s="1"/>
  <c r="P73" i="48"/>
  <c r="P74" i="48"/>
  <c r="P75" i="48"/>
  <c r="Q75" i="48" s="1"/>
  <c r="P76" i="48"/>
  <c r="Q76" i="48" s="1"/>
  <c r="P63" i="48"/>
  <c r="Q63" i="48" s="1"/>
  <c r="Z117" i="48"/>
  <c r="AA117" i="48"/>
  <c r="AB117" i="48"/>
  <c r="Z115" i="48"/>
  <c r="AA115" i="48" s="1"/>
  <c r="Z114" i="48"/>
  <c r="AA114" i="48" s="1"/>
  <c r="Z113" i="48"/>
  <c r="AA113" i="48" s="1"/>
  <c r="Z104" i="48"/>
  <c r="AA104" i="48" s="1"/>
  <c r="Z103" i="48"/>
  <c r="AA103" i="48" s="1"/>
  <c r="Z108" i="48"/>
  <c r="AA108" i="48" s="1"/>
  <c r="Z109" i="48"/>
  <c r="AA109" i="48"/>
  <c r="Z110" i="48"/>
  <c r="AA110" i="48" s="1"/>
  <c r="Z111" i="48"/>
  <c r="AA111" i="48" s="1"/>
  <c r="Z112" i="48"/>
  <c r="AA112" i="48" s="1"/>
  <c r="Z116" i="48"/>
  <c r="AA116" i="48" s="1"/>
  <c r="K172" i="68"/>
  <c r="K173" i="68"/>
  <c r="K174" i="68"/>
  <c r="K175" i="68"/>
  <c r="K176" i="68"/>
  <c r="K171" i="68"/>
  <c r="G171" i="68"/>
  <c r="F174" i="63" l="1"/>
  <c r="F181" i="63"/>
  <c r="F180" i="63"/>
  <c r="F179" i="63"/>
  <c r="N179" i="63"/>
  <c r="O179" i="63" s="1"/>
  <c r="N180" i="63"/>
  <c r="O180" i="63" s="1"/>
  <c r="N181" i="63"/>
  <c r="O181" i="63" s="1"/>
  <c r="N178" i="63"/>
  <c r="O178" i="63" s="1"/>
  <c r="N170" i="63"/>
  <c r="G105" i="61"/>
  <c r="O31" i="24"/>
  <c r="P31" i="24"/>
  <c r="P28" i="24"/>
  <c r="P29" i="24"/>
  <c r="P30" i="24"/>
  <c r="P33" i="24"/>
  <c r="P34" i="24"/>
  <c r="P37" i="24"/>
  <c r="P38" i="24"/>
  <c r="P39" i="24"/>
  <c r="P40" i="24"/>
  <c r="P41" i="24"/>
  <c r="P43" i="24"/>
  <c r="P45" i="24"/>
  <c r="P27" i="24"/>
  <c r="O28" i="24"/>
  <c r="O29" i="24"/>
  <c r="O30" i="24"/>
  <c r="O32" i="24"/>
  <c r="P32" i="24" s="1"/>
  <c r="O33" i="24"/>
  <c r="O34" i="24"/>
  <c r="O35" i="24"/>
  <c r="P35" i="24" s="1"/>
  <c r="O36" i="24"/>
  <c r="P36" i="24" s="1"/>
  <c r="O37" i="24"/>
  <c r="O38" i="24"/>
  <c r="O39" i="24"/>
  <c r="O40" i="24"/>
  <c r="O41" i="24"/>
  <c r="O42" i="24"/>
  <c r="P42" i="24" s="1"/>
  <c r="O43" i="24"/>
  <c r="O44" i="24"/>
  <c r="P44" i="24" s="1"/>
  <c r="O45" i="24"/>
  <c r="O27" i="24"/>
  <c r="J18" i="24"/>
  <c r="H4" i="24"/>
  <c r="J22" i="24"/>
  <c r="J10" i="24"/>
  <c r="E12" i="24"/>
  <c r="S181" i="46" l="1"/>
  <c r="S182" i="46"/>
  <c r="S183" i="46"/>
  <c r="S184" i="46"/>
  <c r="S185" i="46"/>
  <c r="S186" i="46"/>
  <c r="S180" i="46"/>
  <c r="R181" i="46"/>
  <c r="R182" i="46"/>
  <c r="R183" i="46"/>
  <c r="R184" i="46"/>
  <c r="R185" i="46"/>
  <c r="R186" i="46"/>
  <c r="R180" i="46"/>
  <c r="K186" i="46"/>
  <c r="K181" i="46"/>
  <c r="K182" i="46"/>
  <c r="K183" i="46"/>
  <c r="K184" i="46"/>
  <c r="K185" i="46"/>
  <c r="K180" i="46"/>
  <c r="H31" i="51" l="1"/>
  <c r="H32" i="51"/>
  <c r="H30" i="51"/>
  <c r="H12" i="24" l="1"/>
  <c r="X14" i="1"/>
  <c r="AJ14" i="1" s="1"/>
  <c r="BK14" i="1" s="1"/>
  <c r="Y14" i="1"/>
  <c r="AK14" i="1" s="1"/>
  <c r="Z14" i="1"/>
  <c r="AL14" i="1" s="1"/>
  <c r="BM14" i="1" s="1"/>
  <c r="AA14" i="1"/>
  <c r="AM14" i="1" s="1"/>
  <c r="BN14" i="1" s="1"/>
  <c r="X15" i="1"/>
  <c r="Y15" i="1"/>
  <c r="Z15" i="1"/>
  <c r="AA15" i="1"/>
  <c r="X16" i="1"/>
  <c r="Y16" i="1"/>
  <c r="Z16" i="1"/>
  <c r="AA16" i="1"/>
  <c r="X17" i="1"/>
  <c r="Y17" i="1"/>
  <c r="Z17" i="1"/>
  <c r="AA17" i="1"/>
  <c r="P14" i="1"/>
  <c r="Q14" i="1"/>
  <c r="AC14" i="1" s="1"/>
  <c r="BD14" i="1" s="1"/>
  <c r="R14" i="1"/>
  <c r="S14" i="1"/>
  <c r="T14" i="1"/>
  <c r="U14" i="1"/>
  <c r="V14" i="1"/>
  <c r="AH14" i="1" s="1"/>
  <c r="BI14" i="1" s="1"/>
  <c r="W14" i="1"/>
  <c r="AI14" i="1" s="1"/>
  <c r="BJ14" i="1" s="1"/>
  <c r="P15" i="1"/>
  <c r="Q15" i="1"/>
  <c r="R15" i="1"/>
  <c r="S15" i="1"/>
  <c r="T15" i="1"/>
  <c r="U15" i="1"/>
  <c r="V15" i="1"/>
  <c r="W15" i="1"/>
  <c r="P16" i="1"/>
  <c r="Q16" i="1"/>
  <c r="R16" i="1"/>
  <c r="S16" i="1"/>
  <c r="T16" i="1"/>
  <c r="U16" i="1"/>
  <c r="V16" i="1"/>
  <c r="W16" i="1"/>
  <c r="P17" i="1"/>
  <c r="Q17" i="1"/>
  <c r="R17" i="1"/>
  <c r="S17" i="1"/>
  <c r="T17" i="1"/>
  <c r="U17" i="1"/>
  <c r="V17" i="1"/>
  <c r="W17" i="1"/>
  <c r="P18" i="1"/>
  <c r="Q18" i="1"/>
  <c r="R18" i="1"/>
  <c r="S18" i="1"/>
  <c r="T18" i="1"/>
  <c r="U18" i="1"/>
  <c r="V18" i="1"/>
  <c r="W18" i="1"/>
  <c r="X18" i="1"/>
  <c r="Y18" i="1"/>
  <c r="Z18" i="1"/>
  <c r="AA18" i="1"/>
  <c r="P19" i="1"/>
  <c r="Q19" i="1"/>
  <c r="R19" i="1"/>
  <c r="S19" i="1"/>
  <c r="T19" i="1"/>
  <c r="U19" i="1"/>
  <c r="V19" i="1"/>
  <c r="W19" i="1"/>
  <c r="X19" i="1"/>
  <c r="Y19" i="1"/>
  <c r="Z19" i="1"/>
  <c r="AA19" i="1"/>
  <c r="P20" i="1"/>
  <c r="Q20" i="1"/>
  <c r="R20" i="1"/>
  <c r="S20" i="1"/>
  <c r="T20" i="1"/>
  <c r="U20" i="1"/>
  <c r="V20" i="1"/>
  <c r="W20" i="1"/>
  <c r="X20" i="1"/>
  <c r="Y20" i="1"/>
  <c r="Z20" i="1"/>
  <c r="AA20" i="1"/>
  <c r="AZ238" i="13"/>
  <c r="BA238" i="13" s="1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H238" i="13"/>
  <c r="I238" i="13" s="1"/>
  <c r="E238" i="13"/>
  <c r="D238" i="13"/>
  <c r="AZ237" i="13"/>
  <c r="BA237" i="13" s="1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H237" i="13"/>
  <c r="I237" i="13" s="1"/>
  <c r="E237" i="13"/>
  <c r="D237" i="13"/>
  <c r="AZ236" i="13"/>
  <c r="BA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H236" i="13"/>
  <c r="I236" i="13" s="1"/>
  <c r="E236" i="13"/>
  <c r="D236" i="13"/>
  <c r="AZ235" i="13"/>
  <c r="BA235" i="13" s="1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H235" i="13"/>
  <c r="I235" i="13" s="1"/>
  <c r="E235" i="13"/>
  <c r="D235" i="13"/>
  <c r="AZ234" i="13"/>
  <c r="BA234" i="13" s="1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H234" i="13"/>
  <c r="I234" i="13" s="1"/>
  <c r="E234" i="13"/>
  <c r="D234" i="13"/>
  <c r="D233" i="13"/>
  <c r="E233" i="13"/>
  <c r="H233" i="13"/>
  <c r="I233" i="13" s="1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Z233" i="13"/>
  <c r="BA233" i="13" s="1"/>
  <c r="D232" i="13"/>
  <c r="E232" i="13"/>
  <c r="H232" i="13"/>
  <c r="I232" i="13" s="1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Z232" i="13"/>
  <c r="BA232" i="13"/>
  <c r="H176" i="15"/>
  <c r="I176" i="15" s="1"/>
  <c r="L176" i="15"/>
  <c r="M176" i="15"/>
  <c r="N176" i="15"/>
  <c r="O176" i="15"/>
  <c r="P176" i="15"/>
  <c r="Q176" i="15"/>
  <c r="R176" i="15"/>
  <c r="S176" i="15"/>
  <c r="T176" i="15"/>
  <c r="U176" i="15"/>
  <c r="AG176" i="15" s="1"/>
  <c r="BH176" i="15" s="1"/>
  <c r="V176" i="15"/>
  <c r="W176" i="15"/>
  <c r="X176" i="15"/>
  <c r="Y176" i="15"/>
  <c r="Z176" i="15"/>
  <c r="AA176" i="15"/>
  <c r="AZ176" i="15"/>
  <c r="BA176" i="15" s="1"/>
  <c r="D174" i="15"/>
  <c r="E174" i="15"/>
  <c r="H174" i="15"/>
  <c r="I174" i="15" s="1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AZ174" i="15"/>
  <c r="BA174" i="15" s="1"/>
  <c r="H175" i="15"/>
  <c r="I175" i="15" s="1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AZ175" i="15"/>
  <c r="BA175" i="15" s="1"/>
  <c r="D23" i="1"/>
  <c r="E23" i="1"/>
  <c r="H23" i="1"/>
  <c r="I23" i="1" s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Z23" i="1"/>
  <c r="BA23" i="1" s="1"/>
  <c r="AZ205" i="13"/>
  <c r="BA205" i="13" s="1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H205" i="13"/>
  <c r="I205" i="13" s="1"/>
  <c r="E205" i="13"/>
  <c r="D205" i="13"/>
  <c r="AZ214" i="13"/>
  <c r="BA214" i="13" s="1"/>
  <c r="AZ213" i="13"/>
  <c r="BA213" i="13" s="1"/>
  <c r="AZ212" i="13"/>
  <c r="BA212" i="13" s="1"/>
  <c r="AZ211" i="13"/>
  <c r="BA211" i="13" s="1"/>
  <c r="AZ210" i="13"/>
  <c r="BA210" i="13" s="1"/>
  <c r="AZ209" i="13"/>
  <c r="BA209" i="13" s="1"/>
  <c r="AZ208" i="13"/>
  <c r="BA208" i="13" s="1"/>
  <c r="AZ207" i="13"/>
  <c r="BA207" i="13" s="1"/>
  <c r="AZ206" i="13"/>
  <c r="BA206" i="13" s="1"/>
  <c r="AZ204" i="13"/>
  <c r="BA204" i="13" s="1"/>
  <c r="AZ203" i="13"/>
  <c r="BA203" i="13" s="1"/>
  <c r="AZ202" i="13"/>
  <c r="BA202" i="13" s="1"/>
  <c r="AZ201" i="13"/>
  <c r="BA201" i="13" s="1"/>
  <c r="AZ200" i="13"/>
  <c r="BA200" i="13" s="1"/>
  <c r="AZ199" i="13"/>
  <c r="BA199" i="13" s="1"/>
  <c r="AZ198" i="13"/>
  <c r="BA198" i="13" s="1"/>
  <c r="AZ197" i="13"/>
  <c r="BA197" i="13" s="1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D231" i="13"/>
  <c r="E231" i="13"/>
  <c r="H231" i="13"/>
  <c r="I231" i="13" s="1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Z231" i="13"/>
  <c r="BA231" i="13" s="1"/>
  <c r="G172" i="68"/>
  <c r="G173" i="68"/>
  <c r="G174" i="68"/>
  <c r="G175" i="68"/>
  <c r="G176" i="68"/>
  <c r="D169" i="15"/>
  <c r="E169" i="15"/>
  <c r="H169" i="15"/>
  <c r="I169" i="15" s="1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AZ169" i="15"/>
  <c r="BA169" i="15" s="1"/>
  <c r="D171" i="15"/>
  <c r="E171" i="15"/>
  <c r="H171" i="15"/>
  <c r="I171" i="15" s="1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AZ171" i="15"/>
  <c r="BA171" i="15" s="1"/>
  <c r="D172" i="15"/>
  <c r="E172" i="15"/>
  <c r="H172" i="15"/>
  <c r="I172" i="15" s="1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AZ172" i="15"/>
  <c r="BA172" i="15" s="1"/>
  <c r="D173" i="15"/>
  <c r="E173" i="15"/>
  <c r="H173" i="15"/>
  <c r="I173" i="15" s="1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AZ173" i="15"/>
  <c r="BA173" i="15" s="1"/>
  <c r="D170" i="15"/>
  <c r="E170" i="15"/>
  <c r="H170" i="15"/>
  <c r="I170" i="15" s="1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AZ170" i="15"/>
  <c r="BA170" i="15" s="1"/>
  <c r="D168" i="15"/>
  <c r="E168" i="15"/>
  <c r="H168" i="15"/>
  <c r="I168" i="15" s="1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AZ168" i="15"/>
  <c r="BA168" i="15" s="1"/>
  <c r="AZ13" i="13"/>
  <c r="BA13" i="13" s="1"/>
  <c r="AZ14" i="13"/>
  <c r="BA14" i="13" s="1"/>
  <c r="AZ15" i="13"/>
  <c r="BA15" i="13" s="1"/>
  <c r="AZ16" i="13"/>
  <c r="BA16" i="13" s="1"/>
  <c r="AZ17" i="13"/>
  <c r="BA17" i="13" s="1"/>
  <c r="AZ18" i="13"/>
  <c r="BA18" i="13" s="1"/>
  <c r="AZ19" i="13"/>
  <c r="BA19" i="13" s="1"/>
  <c r="AZ20" i="13"/>
  <c r="BA20" i="13" s="1"/>
  <c r="AZ21" i="13"/>
  <c r="BA21" i="13" s="1"/>
  <c r="AZ22" i="13"/>
  <c r="BA22" i="13" s="1"/>
  <c r="AZ23" i="13"/>
  <c r="BA23" i="13" s="1"/>
  <c r="AZ24" i="13"/>
  <c r="BA24" i="13" s="1"/>
  <c r="AZ25" i="13"/>
  <c r="BA25" i="13" s="1"/>
  <c r="AZ26" i="13"/>
  <c r="BA26" i="13" s="1"/>
  <c r="AZ27" i="13"/>
  <c r="BA27" i="13" s="1"/>
  <c r="AZ28" i="13"/>
  <c r="BA28" i="13" s="1"/>
  <c r="AZ29" i="13"/>
  <c r="BA29" i="13" s="1"/>
  <c r="AZ30" i="13"/>
  <c r="BA30" i="13" s="1"/>
  <c r="AZ31" i="13"/>
  <c r="BA31" i="13" s="1"/>
  <c r="AZ32" i="13"/>
  <c r="BA32" i="13" s="1"/>
  <c r="AZ33" i="13"/>
  <c r="BA33" i="13" s="1"/>
  <c r="AZ34" i="13"/>
  <c r="BA34" i="13" s="1"/>
  <c r="AZ35" i="13"/>
  <c r="BA35" i="13" s="1"/>
  <c r="AZ36" i="13"/>
  <c r="BA36" i="13" s="1"/>
  <c r="AZ37" i="13"/>
  <c r="BA37" i="13" s="1"/>
  <c r="AZ38" i="13"/>
  <c r="BA38" i="13" s="1"/>
  <c r="AZ39" i="13"/>
  <c r="BA39" i="13" s="1"/>
  <c r="AZ40" i="13"/>
  <c r="BA40" i="13" s="1"/>
  <c r="AZ41" i="13"/>
  <c r="BA41" i="13" s="1"/>
  <c r="AZ42" i="13"/>
  <c r="BA42" i="13" s="1"/>
  <c r="AZ43" i="13"/>
  <c r="BA43" i="13" s="1"/>
  <c r="AZ44" i="13"/>
  <c r="BA44" i="13" s="1"/>
  <c r="AZ45" i="13"/>
  <c r="BA45" i="13" s="1"/>
  <c r="AZ46" i="13"/>
  <c r="BA46" i="13" s="1"/>
  <c r="AZ47" i="13"/>
  <c r="BA47" i="13" s="1"/>
  <c r="AZ48" i="13"/>
  <c r="BA48" i="13" s="1"/>
  <c r="AZ49" i="13"/>
  <c r="BA49" i="13" s="1"/>
  <c r="AZ50" i="13"/>
  <c r="BA50" i="13" s="1"/>
  <c r="AZ51" i="13"/>
  <c r="BA51" i="13" s="1"/>
  <c r="AZ52" i="13"/>
  <c r="BA52" i="13" s="1"/>
  <c r="AZ53" i="13"/>
  <c r="BA53" i="13" s="1"/>
  <c r="AZ54" i="13"/>
  <c r="BA54" i="13" s="1"/>
  <c r="AZ55" i="13"/>
  <c r="BA55" i="13" s="1"/>
  <c r="AZ56" i="13"/>
  <c r="BA56" i="13" s="1"/>
  <c r="AZ57" i="13"/>
  <c r="BA57" i="13" s="1"/>
  <c r="AZ58" i="13"/>
  <c r="BA58" i="13" s="1"/>
  <c r="AZ59" i="13"/>
  <c r="BA59" i="13" s="1"/>
  <c r="AZ60" i="13"/>
  <c r="BA60" i="13" s="1"/>
  <c r="AZ61" i="13"/>
  <c r="BA61" i="13" s="1"/>
  <c r="AZ62" i="13"/>
  <c r="BA62" i="13" s="1"/>
  <c r="AZ63" i="13"/>
  <c r="BA63" i="13" s="1"/>
  <c r="AZ64" i="13"/>
  <c r="BA64" i="13" s="1"/>
  <c r="AZ65" i="13"/>
  <c r="BA65" i="13" s="1"/>
  <c r="AZ66" i="13"/>
  <c r="BA66" i="13" s="1"/>
  <c r="AZ67" i="13"/>
  <c r="BA67" i="13" s="1"/>
  <c r="AZ68" i="13"/>
  <c r="BA68" i="13" s="1"/>
  <c r="AZ69" i="13"/>
  <c r="BA69" i="13" s="1"/>
  <c r="AZ70" i="13"/>
  <c r="BA70" i="13" s="1"/>
  <c r="AZ71" i="13"/>
  <c r="BA71" i="13" s="1"/>
  <c r="AZ72" i="13"/>
  <c r="BA72" i="13" s="1"/>
  <c r="AZ73" i="13"/>
  <c r="BA73" i="13" s="1"/>
  <c r="AZ74" i="13"/>
  <c r="BA74" i="13" s="1"/>
  <c r="AZ75" i="13"/>
  <c r="BA75" i="13" s="1"/>
  <c r="AZ76" i="13"/>
  <c r="BA76" i="13" s="1"/>
  <c r="AZ77" i="13"/>
  <c r="BA77" i="13" s="1"/>
  <c r="AZ78" i="13"/>
  <c r="BA78" i="13" s="1"/>
  <c r="AZ79" i="13"/>
  <c r="BA79" i="13" s="1"/>
  <c r="AZ80" i="13"/>
  <c r="BA80" i="13" s="1"/>
  <c r="AZ81" i="13"/>
  <c r="BA81" i="13" s="1"/>
  <c r="AZ82" i="13"/>
  <c r="BA82" i="13" s="1"/>
  <c r="AZ83" i="13"/>
  <c r="BA83" i="13" s="1"/>
  <c r="AZ84" i="13"/>
  <c r="BA84" i="13" s="1"/>
  <c r="AZ85" i="13"/>
  <c r="BA85" i="13" s="1"/>
  <c r="AZ86" i="13"/>
  <c r="BA86" i="13" s="1"/>
  <c r="AZ87" i="13"/>
  <c r="BA87" i="13" s="1"/>
  <c r="AZ88" i="13"/>
  <c r="BA88" i="13" s="1"/>
  <c r="AZ89" i="13"/>
  <c r="BA89" i="13" s="1"/>
  <c r="AZ90" i="13"/>
  <c r="BA90" i="13" s="1"/>
  <c r="AZ91" i="13"/>
  <c r="BA91" i="13" s="1"/>
  <c r="AZ92" i="13"/>
  <c r="BA92" i="13" s="1"/>
  <c r="AZ93" i="13"/>
  <c r="BA93" i="13" s="1"/>
  <c r="AZ94" i="13"/>
  <c r="BA94" i="13" s="1"/>
  <c r="AZ95" i="13"/>
  <c r="BA95" i="13" s="1"/>
  <c r="AZ96" i="13"/>
  <c r="BA96" i="13" s="1"/>
  <c r="AZ97" i="13"/>
  <c r="BA97" i="13" s="1"/>
  <c r="AZ98" i="13"/>
  <c r="BA98" i="13" s="1"/>
  <c r="AZ99" i="13"/>
  <c r="BA99" i="13" s="1"/>
  <c r="AZ100" i="13"/>
  <c r="BA100" i="13" s="1"/>
  <c r="AZ101" i="13"/>
  <c r="BA101" i="13" s="1"/>
  <c r="AZ102" i="13"/>
  <c r="BA102" i="13" s="1"/>
  <c r="AZ103" i="13"/>
  <c r="BA103" i="13" s="1"/>
  <c r="AZ104" i="13"/>
  <c r="BA104" i="13" s="1"/>
  <c r="AZ105" i="13"/>
  <c r="BA105" i="13" s="1"/>
  <c r="AZ106" i="13"/>
  <c r="BA106" i="13" s="1"/>
  <c r="AZ107" i="13"/>
  <c r="BA107" i="13" s="1"/>
  <c r="AZ108" i="13"/>
  <c r="BA108" i="13" s="1"/>
  <c r="AZ109" i="13"/>
  <c r="BA109" i="13" s="1"/>
  <c r="AZ110" i="13"/>
  <c r="BA110" i="13" s="1"/>
  <c r="AZ111" i="13"/>
  <c r="BA111" i="13" s="1"/>
  <c r="AZ112" i="13"/>
  <c r="BA112" i="13" s="1"/>
  <c r="AZ113" i="13"/>
  <c r="BA113" i="13" s="1"/>
  <c r="AZ114" i="13"/>
  <c r="BA114" i="13" s="1"/>
  <c r="AZ115" i="13"/>
  <c r="BA115" i="13" s="1"/>
  <c r="AZ116" i="13"/>
  <c r="BA116" i="13" s="1"/>
  <c r="AZ117" i="13"/>
  <c r="BA117" i="13" s="1"/>
  <c r="AZ118" i="13"/>
  <c r="BA118" i="13" s="1"/>
  <c r="AZ119" i="13"/>
  <c r="BA119" i="13" s="1"/>
  <c r="AZ120" i="13"/>
  <c r="BA120" i="13" s="1"/>
  <c r="AZ121" i="13"/>
  <c r="BA121" i="13" s="1"/>
  <c r="AZ122" i="13"/>
  <c r="BA122" i="13" s="1"/>
  <c r="AZ123" i="13"/>
  <c r="BA123" i="13" s="1"/>
  <c r="AZ124" i="13"/>
  <c r="BA124" i="13" s="1"/>
  <c r="AZ125" i="13"/>
  <c r="BA125" i="13" s="1"/>
  <c r="AZ126" i="13"/>
  <c r="BA126" i="13" s="1"/>
  <c r="AZ127" i="13"/>
  <c r="BA127" i="13" s="1"/>
  <c r="AZ128" i="13"/>
  <c r="BA128" i="13" s="1"/>
  <c r="AZ129" i="13"/>
  <c r="BA129" i="13" s="1"/>
  <c r="AZ130" i="13"/>
  <c r="BA130" i="13" s="1"/>
  <c r="AZ131" i="13"/>
  <c r="BA131" i="13" s="1"/>
  <c r="AZ132" i="13"/>
  <c r="BA132" i="13" s="1"/>
  <c r="AZ133" i="13"/>
  <c r="BA133" i="13" s="1"/>
  <c r="AZ134" i="13"/>
  <c r="BA134" i="13" s="1"/>
  <c r="AZ135" i="13"/>
  <c r="BA135" i="13" s="1"/>
  <c r="AZ136" i="13"/>
  <c r="BA136" i="13" s="1"/>
  <c r="AZ137" i="13"/>
  <c r="BA137" i="13" s="1"/>
  <c r="AZ138" i="13"/>
  <c r="BA138" i="13" s="1"/>
  <c r="AZ139" i="13"/>
  <c r="BA139" i="13" s="1"/>
  <c r="AZ140" i="13"/>
  <c r="BA140" i="13" s="1"/>
  <c r="AZ141" i="13"/>
  <c r="BA141" i="13" s="1"/>
  <c r="AZ142" i="13"/>
  <c r="BA142" i="13" s="1"/>
  <c r="AZ143" i="13"/>
  <c r="BA143" i="13" s="1"/>
  <c r="AZ144" i="13"/>
  <c r="BA144" i="13" s="1"/>
  <c r="AZ145" i="13"/>
  <c r="BA145" i="13" s="1"/>
  <c r="AZ146" i="13"/>
  <c r="BA146" i="13" s="1"/>
  <c r="AZ147" i="13"/>
  <c r="BA147" i="13" s="1"/>
  <c r="AZ148" i="13"/>
  <c r="BA148" i="13" s="1"/>
  <c r="AZ149" i="13"/>
  <c r="BA149" i="13" s="1"/>
  <c r="AZ150" i="13"/>
  <c r="BA150" i="13" s="1"/>
  <c r="AZ151" i="13"/>
  <c r="BA151" i="13" s="1"/>
  <c r="AZ152" i="13"/>
  <c r="BA152" i="13" s="1"/>
  <c r="AZ153" i="13"/>
  <c r="BA153" i="13" s="1"/>
  <c r="AZ154" i="13"/>
  <c r="BA154" i="13" s="1"/>
  <c r="AZ155" i="13"/>
  <c r="BA155" i="13" s="1"/>
  <c r="AZ156" i="13"/>
  <c r="BA156" i="13" s="1"/>
  <c r="AZ157" i="13"/>
  <c r="BA157" i="13" s="1"/>
  <c r="AZ158" i="13"/>
  <c r="BA158" i="13" s="1"/>
  <c r="AZ159" i="13"/>
  <c r="BA159" i="13" s="1"/>
  <c r="AZ160" i="13"/>
  <c r="BA160" i="13" s="1"/>
  <c r="AZ161" i="13"/>
  <c r="BA161" i="13" s="1"/>
  <c r="AZ162" i="13"/>
  <c r="BA162" i="13" s="1"/>
  <c r="AZ163" i="13"/>
  <c r="BA163" i="13" s="1"/>
  <c r="AZ164" i="13"/>
  <c r="BA164" i="13" s="1"/>
  <c r="AZ165" i="13"/>
  <c r="BA165" i="13" s="1"/>
  <c r="AZ166" i="13"/>
  <c r="BA166" i="13" s="1"/>
  <c r="AZ167" i="13"/>
  <c r="BA167" i="13" s="1"/>
  <c r="AZ168" i="13"/>
  <c r="BA168" i="13" s="1"/>
  <c r="AZ169" i="13"/>
  <c r="BA169" i="13" s="1"/>
  <c r="AZ170" i="13"/>
  <c r="BA170" i="13" s="1"/>
  <c r="AZ171" i="13"/>
  <c r="BA171" i="13" s="1"/>
  <c r="AZ172" i="13"/>
  <c r="BA172" i="13" s="1"/>
  <c r="AZ173" i="13"/>
  <c r="BA173" i="13" s="1"/>
  <c r="AZ174" i="13"/>
  <c r="BA174" i="13" s="1"/>
  <c r="AZ175" i="13"/>
  <c r="BA175" i="13" s="1"/>
  <c r="AZ176" i="13"/>
  <c r="BA176" i="13" s="1"/>
  <c r="AZ177" i="13"/>
  <c r="BA177" i="13" s="1"/>
  <c r="AZ178" i="13"/>
  <c r="BA178" i="13" s="1"/>
  <c r="AZ179" i="13"/>
  <c r="BA179" i="13" s="1"/>
  <c r="AZ180" i="13"/>
  <c r="BA180" i="13" s="1"/>
  <c r="AZ181" i="13"/>
  <c r="BA181" i="13" s="1"/>
  <c r="AZ182" i="13"/>
  <c r="BA182" i="13" s="1"/>
  <c r="AZ183" i="13"/>
  <c r="BA183" i="13" s="1"/>
  <c r="AZ184" i="13"/>
  <c r="BA184" i="13" s="1"/>
  <c r="AZ185" i="13"/>
  <c r="BA185" i="13" s="1"/>
  <c r="AZ186" i="13"/>
  <c r="BA186" i="13" s="1"/>
  <c r="AZ187" i="13"/>
  <c r="BA187" i="13" s="1"/>
  <c r="AZ188" i="13"/>
  <c r="BA188" i="13" s="1"/>
  <c r="AZ190" i="13"/>
  <c r="BA190" i="13" s="1"/>
  <c r="AZ215" i="13"/>
  <c r="BA215" i="13" s="1"/>
  <c r="AZ216" i="13"/>
  <c r="BA216" i="13" s="1"/>
  <c r="AZ217" i="13"/>
  <c r="BA217" i="13" s="1"/>
  <c r="AZ218" i="13"/>
  <c r="BA218" i="13" s="1"/>
  <c r="AZ219" i="13"/>
  <c r="BA219" i="13" s="1"/>
  <c r="AZ220" i="13"/>
  <c r="BA220" i="13" s="1"/>
  <c r="AZ221" i="13"/>
  <c r="BA221" i="13" s="1"/>
  <c r="AZ222" i="13"/>
  <c r="BA222" i="13" s="1"/>
  <c r="AZ223" i="13"/>
  <c r="BA223" i="13" s="1"/>
  <c r="AZ224" i="13"/>
  <c r="BA224" i="13" s="1"/>
  <c r="AZ225" i="13"/>
  <c r="BA225" i="13" s="1"/>
  <c r="AZ226" i="13"/>
  <c r="BA226" i="13" s="1"/>
  <c r="AZ227" i="13"/>
  <c r="BA227" i="13" s="1"/>
  <c r="AZ228" i="13"/>
  <c r="BA228" i="13" s="1"/>
  <c r="AZ229" i="13"/>
  <c r="BA229" i="13" s="1"/>
  <c r="AZ230" i="13"/>
  <c r="BA230" i="13" s="1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L137" i="13"/>
  <c r="M137" i="13"/>
  <c r="N137" i="13"/>
  <c r="O137" i="13"/>
  <c r="P137" i="13"/>
  <c r="Q137" i="13"/>
  <c r="R137" i="13"/>
  <c r="S137" i="13"/>
  <c r="T137" i="13"/>
  <c r="U137" i="13"/>
  <c r="AG137" i="13" s="1"/>
  <c r="BH137" i="13" s="1"/>
  <c r="V137" i="13"/>
  <c r="W137" i="13"/>
  <c r="X137" i="13"/>
  <c r="Y137" i="13"/>
  <c r="Z137" i="13"/>
  <c r="AA137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L143" i="13"/>
  <c r="M143" i="13"/>
  <c r="N143" i="13"/>
  <c r="O143" i="13"/>
  <c r="AB143" i="13" s="1"/>
  <c r="BC143" i="13" s="1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L144" i="13"/>
  <c r="M144" i="13"/>
  <c r="N144" i="13"/>
  <c r="O144" i="13"/>
  <c r="AG144" i="13" s="1"/>
  <c r="BH144" i="13" s="1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L158" i="13"/>
  <c r="M158" i="13"/>
  <c r="N158" i="13"/>
  <c r="O158" i="13"/>
  <c r="AG158" i="13" s="1"/>
  <c r="BH158" i="13" s="1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L162" i="13"/>
  <c r="M162" i="13"/>
  <c r="N162" i="13"/>
  <c r="O162" i="13"/>
  <c r="AC162" i="13" s="1"/>
  <c r="BD162" i="13" s="1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L170" i="13"/>
  <c r="M170" i="13"/>
  <c r="N170" i="13"/>
  <c r="O170" i="13"/>
  <c r="AB170" i="13" s="1"/>
  <c r="BC170" i="13" s="1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L173" i="13"/>
  <c r="M173" i="13"/>
  <c r="N173" i="13"/>
  <c r="O173" i="13"/>
  <c r="AG173" i="13" s="1"/>
  <c r="BH173" i="13" s="1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L177" i="13"/>
  <c r="M177" i="13"/>
  <c r="N177" i="13"/>
  <c r="O177" i="13"/>
  <c r="AL177" i="13" s="1"/>
  <c r="BM177" i="13" s="1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L187" i="13"/>
  <c r="M187" i="13"/>
  <c r="N187" i="13"/>
  <c r="O187" i="13"/>
  <c r="AJ187" i="13" s="1"/>
  <c r="BK187" i="13" s="1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H13" i="13"/>
  <c r="I13" i="13" s="1"/>
  <c r="H14" i="13"/>
  <c r="I14" i="13" s="1"/>
  <c r="H15" i="13"/>
  <c r="I15" i="13" s="1"/>
  <c r="H16" i="13"/>
  <c r="I16" i="13" s="1"/>
  <c r="H17" i="13"/>
  <c r="I17" i="13" s="1"/>
  <c r="H18" i="13"/>
  <c r="I18" i="13" s="1"/>
  <c r="H19" i="13"/>
  <c r="I19" i="13" s="1"/>
  <c r="H20" i="13"/>
  <c r="I20" i="13" s="1"/>
  <c r="H21" i="13"/>
  <c r="I21" i="13" s="1"/>
  <c r="H22" i="13"/>
  <c r="I22" i="13" s="1"/>
  <c r="H23" i="13"/>
  <c r="I23" i="13" s="1"/>
  <c r="H24" i="13"/>
  <c r="I24" i="13" s="1"/>
  <c r="H25" i="13"/>
  <c r="I25" i="13" s="1"/>
  <c r="H26" i="13"/>
  <c r="I26" i="13" s="1"/>
  <c r="H27" i="13"/>
  <c r="I27" i="13" s="1"/>
  <c r="H28" i="13"/>
  <c r="I28" i="13" s="1"/>
  <c r="H29" i="13"/>
  <c r="I29" i="13" s="1"/>
  <c r="H30" i="13"/>
  <c r="I30" i="13" s="1"/>
  <c r="H31" i="13"/>
  <c r="I31" i="13" s="1"/>
  <c r="H32" i="13"/>
  <c r="I32" i="13" s="1"/>
  <c r="H33" i="13"/>
  <c r="I33" i="13" s="1"/>
  <c r="H34" i="13"/>
  <c r="I34" i="13" s="1"/>
  <c r="H35" i="13"/>
  <c r="I35" i="13" s="1"/>
  <c r="H36" i="13"/>
  <c r="I36" i="13" s="1"/>
  <c r="H37" i="13"/>
  <c r="I37" i="13" s="1"/>
  <c r="H38" i="13"/>
  <c r="I38" i="13" s="1"/>
  <c r="H39" i="13"/>
  <c r="I39" i="13" s="1"/>
  <c r="H40" i="13"/>
  <c r="I40" i="13" s="1"/>
  <c r="H41" i="13"/>
  <c r="I41" i="13" s="1"/>
  <c r="H42" i="13"/>
  <c r="I42" i="13" s="1"/>
  <c r="H43" i="13"/>
  <c r="I43" i="13" s="1"/>
  <c r="H44" i="13"/>
  <c r="I44" i="13" s="1"/>
  <c r="H45" i="13"/>
  <c r="I45" i="13" s="1"/>
  <c r="H46" i="13"/>
  <c r="I46" i="13" s="1"/>
  <c r="H47" i="13"/>
  <c r="I47" i="13" s="1"/>
  <c r="H48" i="13"/>
  <c r="I48" i="13" s="1"/>
  <c r="H49" i="13"/>
  <c r="I49" i="13" s="1"/>
  <c r="H50" i="13"/>
  <c r="I50" i="13" s="1"/>
  <c r="H51" i="13"/>
  <c r="I51" i="13" s="1"/>
  <c r="H52" i="13"/>
  <c r="I52" i="13" s="1"/>
  <c r="H53" i="13"/>
  <c r="I53" i="13" s="1"/>
  <c r="H54" i="13"/>
  <c r="I54" i="13" s="1"/>
  <c r="H55" i="13"/>
  <c r="I55" i="13" s="1"/>
  <c r="H56" i="13"/>
  <c r="I56" i="13" s="1"/>
  <c r="H57" i="13"/>
  <c r="I57" i="13" s="1"/>
  <c r="H58" i="13"/>
  <c r="I58" i="13" s="1"/>
  <c r="H59" i="13"/>
  <c r="I59" i="13" s="1"/>
  <c r="H60" i="13"/>
  <c r="I60" i="13" s="1"/>
  <c r="H61" i="13"/>
  <c r="I61" i="13" s="1"/>
  <c r="H62" i="13"/>
  <c r="I62" i="13" s="1"/>
  <c r="H63" i="13"/>
  <c r="I63" i="13" s="1"/>
  <c r="H64" i="13"/>
  <c r="I64" i="13" s="1"/>
  <c r="H65" i="13"/>
  <c r="I65" i="13" s="1"/>
  <c r="H66" i="13"/>
  <c r="I66" i="13" s="1"/>
  <c r="H67" i="13"/>
  <c r="I67" i="13" s="1"/>
  <c r="H68" i="13"/>
  <c r="I68" i="13" s="1"/>
  <c r="H69" i="13"/>
  <c r="I69" i="13" s="1"/>
  <c r="H70" i="13"/>
  <c r="I70" i="13" s="1"/>
  <c r="H71" i="13"/>
  <c r="I71" i="13" s="1"/>
  <c r="H72" i="13"/>
  <c r="I72" i="13" s="1"/>
  <c r="H73" i="13"/>
  <c r="I73" i="13" s="1"/>
  <c r="H74" i="13"/>
  <c r="I74" i="13" s="1"/>
  <c r="H75" i="13"/>
  <c r="I75" i="13" s="1"/>
  <c r="H76" i="13"/>
  <c r="I76" i="13" s="1"/>
  <c r="H77" i="13"/>
  <c r="I77" i="13" s="1"/>
  <c r="H78" i="13"/>
  <c r="I78" i="13" s="1"/>
  <c r="H79" i="13"/>
  <c r="I79" i="13" s="1"/>
  <c r="H80" i="13"/>
  <c r="I80" i="13" s="1"/>
  <c r="H81" i="13"/>
  <c r="I81" i="13" s="1"/>
  <c r="H82" i="13"/>
  <c r="I82" i="13" s="1"/>
  <c r="H83" i="13"/>
  <c r="I83" i="13" s="1"/>
  <c r="H84" i="13"/>
  <c r="I84" i="13" s="1"/>
  <c r="H85" i="13"/>
  <c r="I85" i="13" s="1"/>
  <c r="H86" i="13"/>
  <c r="I86" i="13" s="1"/>
  <c r="H87" i="13"/>
  <c r="I87" i="13" s="1"/>
  <c r="H88" i="13"/>
  <c r="I88" i="13" s="1"/>
  <c r="H89" i="13"/>
  <c r="I89" i="13" s="1"/>
  <c r="H90" i="13"/>
  <c r="I90" i="13" s="1"/>
  <c r="H91" i="13"/>
  <c r="I91" i="13" s="1"/>
  <c r="H92" i="13"/>
  <c r="I92" i="13" s="1"/>
  <c r="H93" i="13"/>
  <c r="I93" i="13" s="1"/>
  <c r="H94" i="13"/>
  <c r="I94" i="13" s="1"/>
  <c r="H95" i="13"/>
  <c r="I95" i="13" s="1"/>
  <c r="H96" i="13"/>
  <c r="I96" i="13" s="1"/>
  <c r="H97" i="13"/>
  <c r="I97" i="13" s="1"/>
  <c r="H98" i="13"/>
  <c r="I98" i="13" s="1"/>
  <c r="H99" i="13"/>
  <c r="I99" i="13" s="1"/>
  <c r="H100" i="13"/>
  <c r="I100" i="13" s="1"/>
  <c r="H101" i="13"/>
  <c r="I101" i="13" s="1"/>
  <c r="H102" i="13"/>
  <c r="I102" i="13" s="1"/>
  <c r="H103" i="13"/>
  <c r="I103" i="13" s="1"/>
  <c r="H104" i="13"/>
  <c r="I104" i="13" s="1"/>
  <c r="H105" i="13"/>
  <c r="I105" i="13" s="1"/>
  <c r="H106" i="13"/>
  <c r="I106" i="13" s="1"/>
  <c r="H107" i="13"/>
  <c r="I107" i="13" s="1"/>
  <c r="H108" i="13"/>
  <c r="I108" i="13" s="1"/>
  <c r="H109" i="13"/>
  <c r="I109" i="13" s="1"/>
  <c r="H110" i="13"/>
  <c r="I110" i="13" s="1"/>
  <c r="H111" i="13"/>
  <c r="I111" i="13" s="1"/>
  <c r="H112" i="13"/>
  <c r="I112" i="13" s="1"/>
  <c r="H113" i="13"/>
  <c r="I113" i="13" s="1"/>
  <c r="H114" i="13"/>
  <c r="I114" i="13" s="1"/>
  <c r="H115" i="13"/>
  <c r="I115" i="13" s="1"/>
  <c r="H116" i="13"/>
  <c r="I116" i="13" s="1"/>
  <c r="H117" i="13"/>
  <c r="I117" i="13" s="1"/>
  <c r="H118" i="13"/>
  <c r="I118" i="13" s="1"/>
  <c r="H119" i="13"/>
  <c r="I119" i="13" s="1"/>
  <c r="H120" i="13"/>
  <c r="I120" i="13" s="1"/>
  <c r="H121" i="13"/>
  <c r="I121" i="13" s="1"/>
  <c r="H122" i="13"/>
  <c r="I122" i="13" s="1"/>
  <c r="H123" i="13"/>
  <c r="I123" i="13" s="1"/>
  <c r="H124" i="13"/>
  <c r="I124" i="13" s="1"/>
  <c r="H125" i="13"/>
  <c r="I125" i="13" s="1"/>
  <c r="H126" i="13"/>
  <c r="I126" i="13" s="1"/>
  <c r="H127" i="13"/>
  <c r="I127" i="13" s="1"/>
  <c r="H128" i="13"/>
  <c r="I128" i="13" s="1"/>
  <c r="H129" i="13"/>
  <c r="I129" i="13" s="1"/>
  <c r="H130" i="13"/>
  <c r="I130" i="13" s="1"/>
  <c r="H131" i="13"/>
  <c r="I131" i="13" s="1"/>
  <c r="H132" i="13"/>
  <c r="I132" i="13" s="1"/>
  <c r="H133" i="13"/>
  <c r="I133" i="13" s="1"/>
  <c r="H134" i="13"/>
  <c r="I134" i="13" s="1"/>
  <c r="H135" i="13"/>
  <c r="I135" i="13" s="1"/>
  <c r="H136" i="13"/>
  <c r="I136" i="13" s="1"/>
  <c r="H137" i="13"/>
  <c r="I137" i="13" s="1"/>
  <c r="H138" i="13"/>
  <c r="I138" i="13" s="1"/>
  <c r="H139" i="13"/>
  <c r="I139" i="13" s="1"/>
  <c r="H140" i="13"/>
  <c r="I140" i="13" s="1"/>
  <c r="H141" i="13"/>
  <c r="I141" i="13" s="1"/>
  <c r="H142" i="13"/>
  <c r="I142" i="13" s="1"/>
  <c r="H143" i="13"/>
  <c r="I143" i="13" s="1"/>
  <c r="H144" i="13"/>
  <c r="I144" i="13" s="1"/>
  <c r="H145" i="13"/>
  <c r="I145" i="13" s="1"/>
  <c r="H146" i="13"/>
  <c r="I146" i="13" s="1"/>
  <c r="H147" i="13"/>
  <c r="I147" i="13" s="1"/>
  <c r="H148" i="13"/>
  <c r="I148" i="13" s="1"/>
  <c r="H149" i="13"/>
  <c r="I149" i="13" s="1"/>
  <c r="H150" i="13"/>
  <c r="I150" i="13" s="1"/>
  <c r="H151" i="13"/>
  <c r="I151" i="13" s="1"/>
  <c r="H152" i="13"/>
  <c r="I152" i="13" s="1"/>
  <c r="H153" i="13"/>
  <c r="I153" i="13" s="1"/>
  <c r="H154" i="13"/>
  <c r="I154" i="13" s="1"/>
  <c r="H155" i="13"/>
  <c r="I155" i="13" s="1"/>
  <c r="H156" i="13"/>
  <c r="I156" i="13" s="1"/>
  <c r="H157" i="13"/>
  <c r="I157" i="13" s="1"/>
  <c r="H158" i="13"/>
  <c r="I158" i="13" s="1"/>
  <c r="H159" i="13"/>
  <c r="I159" i="13" s="1"/>
  <c r="H160" i="13"/>
  <c r="I160" i="13" s="1"/>
  <c r="H161" i="13"/>
  <c r="I161" i="13" s="1"/>
  <c r="H162" i="13"/>
  <c r="I162" i="13" s="1"/>
  <c r="H163" i="13"/>
  <c r="I163" i="13" s="1"/>
  <c r="H164" i="13"/>
  <c r="I164" i="13" s="1"/>
  <c r="H165" i="13"/>
  <c r="I165" i="13" s="1"/>
  <c r="H166" i="13"/>
  <c r="I166" i="13" s="1"/>
  <c r="H167" i="13"/>
  <c r="I167" i="13" s="1"/>
  <c r="H168" i="13"/>
  <c r="I168" i="13" s="1"/>
  <c r="H169" i="13"/>
  <c r="I169" i="13" s="1"/>
  <c r="H170" i="13"/>
  <c r="I170" i="13" s="1"/>
  <c r="H171" i="13"/>
  <c r="I171" i="13" s="1"/>
  <c r="H172" i="13"/>
  <c r="I172" i="13" s="1"/>
  <c r="H173" i="13"/>
  <c r="I173" i="13" s="1"/>
  <c r="H174" i="13"/>
  <c r="I174" i="13" s="1"/>
  <c r="H175" i="13"/>
  <c r="I175" i="13" s="1"/>
  <c r="H176" i="13"/>
  <c r="I176" i="13" s="1"/>
  <c r="H177" i="13"/>
  <c r="I177" i="13" s="1"/>
  <c r="H178" i="13"/>
  <c r="I178" i="13" s="1"/>
  <c r="H179" i="13"/>
  <c r="I179" i="13" s="1"/>
  <c r="H180" i="13"/>
  <c r="I180" i="13" s="1"/>
  <c r="H181" i="13"/>
  <c r="I181" i="13" s="1"/>
  <c r="H182" i="13"/>
  <c r="I182" i="13" s="1"/>
  <c r="H183" i="13"/>
  <c r="I183" i="13" s="1"/>
  <c r="H184" i="13"/>
  <c r="I184" i="13" s="1"/>
  <c r="H185" i="13"/>
  <c r="I185" i="13" s="1"/>
  <c r="H186" i="13"/>
  <c r="I186" i="13" s="1"/>
  <c r="H187" i="13"/>
  <c r="I187" i="13" s="1"/>
  <c r="H188" i="13"/>
  <c r="I188" i="13" s="1"/>
  <c r="H190" i="13"/>
  <c r="I190" i="13" s="1"/>
  <c r="H197" i="13"/>
  <c r="I197" i="13" s="1"/>
  <c r="H198" i="13"/>
  <c r="I198" i="13" s="1"/>
  <c r="H199" i="13"/>
  <c r="I199" i="13" s="1"/>
  <c r="H200" i="13"/>
  <c r="I200" i="13" s="1"/>
  <c r="H201" i="13"/>
  <c r="I201" i="13" s="1"/>
  <c r="H202" i="13"/>
  <c r="I202" i="13" s="1"/>
  <c r="H203" i="13"/>
  <c r="I203" i="13" s="1"/>
  <c r="H204" i="13"/>
  <c r="I204" i="13" s="1"/>
  <c r="H206" i="13"/>
  <c r="I206" i="13" s="1"/>
  <c r="H207" i="13"/>
  <c r="I207" i="13" s="1"/>
  <c r="H208" i="13"/>
  <c r="I208" i="13" s="1"/>
  <c r="H209" i="13"/>
  <c r="I209" i="13" s="1"/>
  <c r="H210" i="13"/>
  <c r="I210" i="13" s="1"/>
  <c r="H211" i="13"/>
  <c r="I211" i="13" s="1"/>
  <c r="H212" i="13"/>
  <c r="I212" i="13" s="1"/>
  <c r="H213" i="13"/>
  <c r="I213" i="13" s="1"/>
  <c r="H214" i="13"/>
  <c r="I214" i="13" s="1"/>
  <c r="H215" i="13"/>
  <c r="I215" i="13" s="1"/>
  <c r="H216" i="13"/>
  <c r="I216" i="13" s="1"/>
  <c r="H217" i="13"/>
  <c r="I217" i="13" s="1"/>
  <c r="H218" i="13"/>
  <c r="I218" i="13" s="1"/>
  <c r="H219" i="13"/>
  <c r="I219" i="13" s="1"/>
  <c r="H220" i="13"/>
  <c r="I220" i="13" s="1"/>
  <c r="H221" i="13"/>
  <c r="I221" i="13" s="1"/>
  <c r="H222" i="13"/>
  <c r="I222" i="13" s="1"/>
  <c r="H223" i="13"/>
  <c r="I223" i="13" s="1"/>
  <c r="H224" i="13"/>
  <c r="I224" i="13" s="1"/>
  <c r="H225" i="13"/>
  <c r="I225" i="13" s="1"/>
  <c r="H226" i="13"/>
  <c r="I226" i="13" s="1"/>
  <c r="H227" i="13"/>
  <c r="I227" i="13" s="1"/>
  <c r="H228" i="13"/>
  <c r="I228" i="13" s="1"/>
  <c r="H229" i="13"/>
  <c r="I229" i="13" s="1"/>
  <c r="H230" i="13"/>
  <c r="I230" i="13" s="1"/>
  <c r="D13" i="13"/>
  <c r="E13" i="13"/>
  <c r="D14" i="13"/>
  <c r="E14" i="13"/>
  <c r="D15" i="13"/>
  <c r="E15" i="13"/>
  <c r="D16" i="13"/>
  <c r="E16" i="13"/>
  <c r="D17" i="13"/>
  <c r="E17" i="13"/>
  <c r="D18" i="13"/>
  <c r="E18" i="13"/>
  <c r="D19" i="13"/>
  <c r="E19" i="13"/>
  <c r="D20" i="13"/>
  <c r="E20" i="13"/>
  <c r="D21" i="13"/>
  <c r="E21" i="13"/>
  <c r="D22" i="13"/>
  <c r="E22" i="13"/>
  <c r="D23" i="13"/>
  <c r="E23" i="13"/>
  <c r="D24" i="13"/>
  <c r="E24" i="13"/>
  <c r="D25" i="13"/>
  <c r="E25" i="13"/>
  <c r="D26" i="13"/>
  <c r="E26" i="13"/>
  <c r="D27" i="13"/>
  <c r="E27" i="13"/>
  <c r="D28" i="13"/>
  <c r="E28" i="13"/>
  <c r="D29" i="13"/>
  <c r="E29" i="13"/>
  <c r="D30" i="13"/>
  <c r="E30" i="13"/>
  <c r="D31" i="13"/>
  <c r="E31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D44" i="13"/>
  <c r="E44" i="13"/>
  <c r="D45" i="13"/>
  <c r="E45" i="13"/>
  <c r="D46" i="13"/>
  <c r="E46" i="13"/>
  <c r="D47" i="13"/>
  <c r="E47" i="13"/>
  <c r="D48" i="13"/>
  <c r="E48" i="13"/>
  <c r="D49" i="13"/>
  <c r="E49" i="13"/>
  <c r="D50" i="13"/>
  <c r="E50" i="13"/>
  <c r="D51" i="13"/>
  <c r="E51" i="13"/>
  <c r="D52" i="13"/>
  <c r="E52" i="13"/>
  <c r="D53" i="13"/>
  <c r="E53" i="13"/>
  <c r="D54" i="13"/>
  <c r="E54" i="13"/>
  <c r="D55" i="13"/>
  <c r="E55" i="13"/>
  <c r="D56" i="13"/>
  <c r="E56" i="13"/>
  <c r="D57" i="13"/>
  <c r="E57" i="13"/>
  <c r="D58" i="13"/>
  <c r="E58" i="13"/>
  <c r="D59" i="13"/>
  <c r="E59" i="13"/>
  <c r="D60" i="13"/>
  <c r="E60" i="13"/>
  <c r="D61" i="13"/>
  <c r="E61" i="13"/>
  <c r="D62" i="13"/>
  <c r="E62" i="13"/>
  <c r="D63" i="13"/>
  <c r="E63" i="13"/>
  <c r="D64" i="13"/>
  <c r="E64" i="13"/>
  <c r="D65" i="13"/>
  <c r="E65" i="13"/>
  <c r="D66" i="13"/>
  <c r="E66" i="13"/>
  <c r="D67" i="13"/>
  <c r="E67" i="13"/>
  <c r="D68" i="13"/>
  <c r="E68" i="13"/>
  <c r="D69" i="13"/>
  <c r="E69" i="13"/>
  <c r="D70" i="13"/>
  <c r="E70" i="13"/>
  <c r="D71" i="13"/>
  <c r="E71" i="13"/>
  <c r="D72" i="13"/>
  <c r="E72" i="13"/>
  <c r="D73" i="13"/>
  <c r="E73" i="13"/>
  <c r="D74" i="13"/>
  <c r="E74" i="13"/>
  <c r="D75" i="13"/>
  <c r="E75" i="13"/>
  <c r="D76" i="13"/>
  <c r="E76" i="13"/>
  <c r="D77" i="13"/>
  <c r="E77" i="13"/>
  <c r="D78" i="13"/>
  <c r="E78" i="13"/>
  <c r="D79" i="13"/>
  <c r="E79" i="13"/>
  <c r="D80" i="13"/>
  <c r="E80" i="13"/>
  <c r="D81" i="13"/>
  <c r="E81" i="13"/>
  <c r="D82" i="13"/>
  <c r="E82" i="13"/>
  <c r="D83" i="13"/>
  <c r="E83" i="13"/>
  <c r="D84" i="13"/>
  <c r="E84" i="13"/>
  <c r="D85" i="13"/>
  <c r="E85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114" i="13"/>
  <c r="E114" i="13"/>
  <c r="D115" i="13"/>
  <c r="E115" i="13"/>
  <c r="D116" i="13"/>
  <c r="E116" i="13"/>
  <c r="D117" i="13"/>
  <c r="E117" i="13"/>
  <c r="D118" i="13"/>
  <c r="E118" i="13"/>
  <c r="D119" i="13"/>
  <c r="E119" i="13"/>
  <c r="D120" i="13"/>
  <c r="E120" i="13"/>
  <c r="D121" i="13"/>
  <c r="E121" i="13"/>
  <c r="D122" i="13"/>
  <c r="E122" i="13"/>
  <c r="D123" i="13"/>
  <c r="E123" i="13"/>
  <c r="D124" i="13"/>
  <c r="E124" i="13"/>
  <c r="D125" i="13"/>
  <c r="E125" i="13"/>
  <c r="D126" i="13"/>
  <c r="E126" i="13"/>
  <c r="D127" i="13"/>
  <c r="E127" i="13"/>
  <c r="D128" i="13"/>
  <c r="E128" i="13"/>
  <c r="D129" i="13"/>
  <c r="E129" i="13"/>
  <c r="D130" i="13"/>
  <c r="E130" i="13"/>
  <c r="D131" i="13"/>
  <c r="E131" i="13"/>
  <c r="D132" i="13"/>
  <c r="E132" i="13"/>
  <c r="D133" i="13"/>
  <c r="E133" i="13"/>
  <c r="D134" i="13"/>
  <c r="E134" i="13"/>
  <c r="D135" i="13"/>
  <c r="E135" i="13"/>
  <c r="D136" i="13"/>
  <c r="E136" i="13"/>
  <c r="D137" i="13"/>
  <c r="E137" i="13"/>
  <c r="D138" i="13"/>
  <c r="E138" i="13"/>
  <c r="D139" i="13"/>
  <c r="E139" i="13"/>
  <c r="D140" i="13"/>
  <c r="E140" i="13"/>
  <c r="D141" i="13"/>
  <c r="E141" i="13"/>
  <c r="D142" i="13"/>
  <c r="E142" i="13"/>
  <c r="D143" i="13"/>
  <c r="E143" i="13"/>
  <c r="D144" i="13"/>
  <c r="E144" i="13"/>
  <c r="D145" i="13"/>
  <c r="E145" i="13"/>
  <c r="D146" i="13"/>
  <c r="E146" i="13"/>
  <c r="D147" i="13"/>
  <c r="E147" i="13"/>
  <c r="D148" i="13"/>
  <c r="E148" i="13"/>
  <c r="D149" i="13"/>
  <c r="E149" i="13"/>
  <c r="D150" i="13"/>
  <c r="E150" i="13"/>
  <c r="D151" i="13"/>
  <c r="E151" i="13"/>
  <c r="D152" i="13"/>
  <c r="E152" i="13"/>
  <c r="D153" i="13"/>
  <c r="E153" i="13"/>
  <c r="D154" i="13"/>
  <c r="E154" i="13"/>
  <c r="D155" i="13"/>
  <c r="E155" i="13"/>
  <c r="D156" i="13"/>
  <c r="E156" i="13"/>
  <c r="D157" i="13"/>
  <c r="E157" i="13"/>
  <c r="D158" i="13"/>
  <c r="E158" i="13"/>
  <c r="D159" i="13"/>
  <c r="E159" i="13"/>
  <c r="D160" i="13"/>
  <c r="E160" i="13"/>
  <c r="D161" i="13"/>
  <c r="E161" i="13"/>
  <c r="D162" i="13"/>
  <c r="E162" i="13"/>
  <c r="D163" i="13"/>
  <c r="E163" i="13"/>
  <c r="D164" i="13"/>
  <c r="E164" i="13"/>
  <c r="D165" i="13"/>
  <c r="E165" i="13"/>
  <c r="D166" i="13"/>
  <c r="E166" i="13"/>
  <c r="D167" i="13"/>
  <c r="E167" i="13"/>
  <c r="D168" i="13"/>
  <c r="E168" i="13"/>
  <c r="D169" i="13"/>
  <c r="E169" i="13"/>
  <c r="D170" i="13"/>
  <c r="E170" i="13"/>
  <c r="D171" i="13"/>
  <c r="E171" i="13"/>
  <c r="D172" i="13"/>
  <c r="E172" i="13"/>
  <c r="D173" i="13"/>
  <c r="E173" i="13"/>
  <c r="D174" i="13"/>
  <c r="E174" i="13"/>
  <c r="D175" i="13"/>
  <c r="E175" i="13"/>
  <c r="D176" i="13"/>
  <c r="E176" i="13"/>
  <c r="D177" i="13"/>
  <c r="E177" i="13"/>
  <c r="D178" i="13"/>
  <c r="E178" i="13"/>
  <c r="D179" i="13"/>
  <c r="E179" i="13"/>
  <c r="D180" i="13"/>
  <c r="E180" i="13"/>
  <c r="D181" i="13"/>
  <c r="E181" i="13"/>
  <c r="D182" i="13"/>
  <c r="E182" i="13"/>
  <c r="D183" i="13"/>
  <c r="E183" i="13"/>
  <c r="D184" i="13"/>
  <c r="E184" i="13"/>
  <c r="D185" i="13"/>
  <c r="E185" i="13"/>
  <c r="D186" i="13"/>
  <c r="E186" i="13"/>
  <c r="D187" i="13"/>
  <c r="E187" i="13"/>
  <c r="D188" i="13"/>
  <c r="E188" i="13"/>
  <c r="D190" i="13"/>
  <c r="E190" i="13"/>
  <c r="D197" i="13"/>
  <c r="E197" i="13"/>
  <c r="D198" i="13"/>
  <c r="E198" i="13"/>
  <c r="D199" i="13"/>
  <c r="E199" i="13"/>
  <c r="D200" i="13"/>
  <c r="E200" i="13"/>
  <c r="D201" i="13"/>
  <c r="E201" i="13"/>
  <c r="D202" i="13"/>
  <c r="E202" i="13"/>
  <c r="D203" i="13"/>
  <c r="E203" i="13"/>
  <c r="D204" i="13"/>
  <c r="E204" i="13"/>
  <c r="D206" i="13"/>
  <c r="E206" i="13"/>
  <c r="D207" i="13"/>
  <c r="E207" i="13"/>
  <c r="D208" i="13"/>
  <c r="E208" i="13"/>
  <c r="D209" i="13"/>
  <c r="E209" i="13"/>
  <c r="D210" i="13"/>
  <c r="E210" i="13"/>
  <c r="D211" i="13"/>
  <c r="E211" i="13"/>
  <c r="D212" i="13"/>
  <c r="E212" i="13"/>
  <c r="D213" i="13"/>
  <c r="E213" i="13"/>
  <c r="D214" i="13"/>
  <c r="E214" i="13"/>
  <c r="D215" i="13"/>
  <c r="E215" i="13"/>
  <c r="D216" i="13"/>
  <c r="E216" i="13"/>
  <c r="D217" i="13"/>
  <c r="E217" i="13"/>
  <c r="D218" i="13"/>
  <c r="E218" i="13"/>
  <c r="D219" i="13"/>
  <c r="E219" i="13"/>
  <c r="D220" i="13"/>
  <c r="E220" i="13"/>
  <c r="D221" i="13"/>
  <c r="E221" i="13"/>
  <c r="D222" i="13"/>
  <c r="E222" i="13"/>
  <c r="D223" i="13"/>
  <c r="E223" i="13"/>
  <c r="D224" i="13"/>
  <c r="E224" i="13"/>
  <c r="D225" i="13"/>
  <c r="E225" i="13"/>
  <c r="D226" i="13"/>
  <c r="E226" i="13"/>
  <c r="D227" i="13"/>
  <c r="E227" i="13"/>
  <c r="D228" i="13"/>
  <c r="E228" i="13"/>
  <c r="D229" i="13"/>
  <c r="E229" i="13"/>
  <c r="D230" i="13"/>
  <c r="E230" i="13"/>
  <c r="AZ13" i="1"/>
  <c r="BA13" i="1" s="1"/>
  <c r="AZ14" i="1"/>
  <c r="BA14" i="1" s="1"/>
  <c r="AZ15" i="1"/>
  <c r="BA15" i="1" s="1"/>
  <c r="AZ16" i="1"/>
  <c r="BA16" i="1" s="1"/>
  <c r="AZ17" i="1"/>
  <c r="BA17" i="1" s="1"/>
  <c r="AZ18" i="1"/>
  <c r="BA18" i="1" s="1"/>
  <c r="AZ19" i="1"/>
  <c r="BA19" i="1" s="1"/>
  <c r="AZ20" i="1"/>
  <c r="BA20" i="1" s="1"/>
  <c r="AZ21" i="1"/>
  <c r="BA21" i="1" s="1"/>
  <c r="AZ22" i="1"/>
  <c r="BA22" i="1" s="1"/>
  <c r="AZ24" i="1"/>
  <c r="BA24" i="1" s="1"/>
  <c r="AZ25" i="1"/>
  <c r="BA25" i="1" s="1"/>
  <c r="AZ26" i="1"/>
  <c r="BA26" i="1" s="1"/>
  <c r="AZ27" i="1"/>
  <c r="BA27" i="1" s="1"/>
  <c r="AZ28" i="1"/>
  <c r="BA28" i="1" s="1"/>
  <c r="AZ29" i="1"/>
  <c r="BA29" i="1" s="1"/>
  <c r="AZ30" i="1"/>
  <c r="BA30" i="1" s="1"/>
  <c r="AZ31" i="1"/>
  <c r="BA31" i="1" s="1"/>
  <c r="AZ32" i="1"/>
  <c r="BA32" i="1" s="1"/>
  <c r="AZ33" i="1"/>
  <c r="BA33" i="1" s="1"/>
  <c r="AZ34" i="1"/>
  <c r="BA34" i="1" s="1"/>
  <c r="AZ35" i="1"/>
  <c r="BA35" i="1" s="1"/>
  <c r="AZ36" i="1"/>
  <c r="BA36" i="1" s="1"/>
  <c r="AZ37" i="1"/>
  <c r="BA37" i="1"/>
  <c r="AZ38" i="1"/>
  <c r="BA38" i="1" s="1"/>
  <c r="AZ39" i="1"/>
  <c r="BA39" i="1" s="1"/>
  <c r="AZ40" i="1"/>
  <c r="BA40" i="1" s="1"/>
  <c r="AZ41" i="1"/>
  <c r="BA41" i="1" s="1"/>
  <c r="AZ42" i="1"/>
  <c r="BA42" i="1" s="1"/>
  <c r="AZ43" i="1"/>
  <c r="BA43" i="1"/>
  <c r="AZ44" i="1"/>
  <c r="BA44" i="1" s="1"/>
  <c r="AZ45" i="1"/>
  <c r="BA45" i="1" s="1"/>
  <c r="AZ46" i="1"/>
  <c r="BA46" i="1" s="1"/>
  <c r="AZ47" i="1"/>
  <c r="BA47" i="1" s="1"/>
  <c r="AZ48" i="1"/>
  <c r="BA48" i="1" s="1"/>
  <c r="AZ49" i="1"/>
  <c r="BA49" i="1" s="1"/>
  <c r="AZ50" i="1"/>
  <c r="BA50" i="1" s="1"/>
  <c r="AZ51" i="1"/>
  <c r="BA51" i="1" s="1"/>
  <c r="AZ52" i="1"/>
  <c r="BA52" i="1" s="1"/>
  <c r="AZ53" i="1"/>
  <c r="BA53" i="1" s="1"/>
  <c r="AZ54" i="1"/>
  <c r="BA54" i="1" s="1"/>
  <c r="AZ55" i="1"/>
  <c r="BA55" i="1"/>
  <c r="AZ56" i="1"/>
  <c r="BA56" i="1" s="1"/>
  <c r="AZ57" i="1"/>
  <c r="BA57" i="1" s="1"/>
  <c r="AZ58" i="1"/>
  <c r="BA58" i="1" s="1"/>
  <c r="AZ59" i="1"/>
  <c r="BA59" i="1" s="1"/>
  <c r="AZ60" i="1"/>
  <c r="BA60" i="1" s="1"/>
  <c r="AZ61" i="1"/>
  <c r="BA61" i="1" s="1"/>
  <c r="AZ62" i="1"/>
  <c r="BA62" i="1" s="1"/>
  <c r="AZ63" i="1"/>
  <c r="BA63" i="1" s="1"/>
  <c r="AZ64" i="1"/>
  <c r="BA64" i="1" s="1"/>
  <c r="AZ65" i="1"/>
  <c r="BA65" i="1" s="1"/>
  <c r="AZ66" i="1"/>
  <c r="BA66" i="1" s="1"/>
  <c r="AZ67" i="1"/>
  <c r="BA67" i="1" s="1"/>
  <c r="AZ68" i="1"/>
  <c r="BA68" i="1" s="1"/>
  <c r="AZ69" i="1"/>
  <c r="BA69" i="1" s="1"/>
  <c r="AZ70" i="1"/>
  <c r="BA70" i="1" s="1"/>
  <c r="AZ71" i="1"/>
  <c r="BA71" i="1" s="1"/>
  <c r="AZ72" i="1"/>
  <c r="BA72" i="1" s="1"/>
  <c r="AZ73" i="1"/>
  <c r="BA73" i="1" s="1"/>
  <c r="AZ74" i="1"/>
  <c r="BA74" i="1" s="1"/>
  <c r="AZ75" i="1"/>
  <c r="BA75" i="1" s="1"/>
  <c r="AZ76" i="1"/>
  <c r="BA76" i="1" s="1"/>
  <c r="AZ77" i="1"/>
  <c r="BA77" i="1" s="1"/>
  <c r="AZ78" i="1"/>
  <c r="BA78" i="1" s="1"/>
  <c r="AZ79" i="1"/>
  <c r="BA79" i="1" s="1"/>
  <c r="AZ80" i="1"/>
  <c r="BA80" i="1" s="1"/>
  <c r="AZ81" i="1"/>
  <c r="BA81" i="1" s="1"/>
  <c r="AZ82" i="1"/>
  <c r="BA82" i="1" s="1"/>
  <c r="AZ83" i="1"/>
  <c r="BA83" i="1" s="1"/>
  <c r="AZ84" i="1"/>
  <c r="BA84" i="1" s="1"/>
  <c r="AZ85" i="1"/>
  <c r="BA85" i="1" s="1"/>
  <c r="AZ86" i="1"/>
  <c r="BA86" i="1" s="1"/>
  <c r="AZ87" i="1"/>
  <c r="BA87" i="1" s="1"/>
  <c r="AZ88" i="1"/>
  <c r="BA88" i="1" s="1"/>
  <c r="AZ89" i="1"/>
  <c r="BA89" i="1" s="1"/>
  <c r="AZ90" i="1"/>
  <c r="BA90" i="1" s="1"/>
  <c r="AZ91" i="1"/>
  <c r="BA91" i="1" s="1"/>
  <c r="AZ92" i="1"/>
  <c r="BA92" i="1" s="1"/>
  <c r="AZ93" i="1"/>
  <c r="BA93" i="1" s="1"/>
  <c r="AZ94" i="1"/>
  <c r="BA94" i="1" s="1"/>
  <c r="AZ95" i="1"/>
  <c r="BA95" i="1" s="1"/>
  <c r="AZ96" i="1"/>
  <c r="BA96" i="1" s="1"/>
  <c r="AZ97" i="1"/>
  <c r="BA97" i="1" s="1"/>
  <c r="AZ98" i="1"/>
  <c r="BA98" i="1" s="1"/>
  <c r="AZ99" i="1"/>
  <c r="BA99" i="1" s="1"/>
  <c r="AZ100" i="1"/>
  <c r="BA100" i="1" s="1"/>
  <c r="AZ101" i="1"/>
  <c r="BA101" i="1" s="1"/>
  <c r="AZ102" i="1"/>
  <c r="BA102" i="1" s="1"/>
  <c r="AZ103" i="1"/>
  <c r="BA103" i="1" s="1"/>
  <c r="AZ104" i="1"/>
  <c r="BA104" i="1" s="1"/>
  <c r="AZ105" i="1"/>
  <c r="BA105" i="1" s="1"/>
  <c r="AZ106" i="1"/>
  <c r="BA106" i="1" s="1"/>
  <c r="AZ107" i="1"/>
  <c r="BA107" i="1" s="1"/>
  <c r="AZ108" i="1"/>
  <c r="BA108" i="1" s="1"/>
  <c r="AZ109" i="1"/>
  <c r="BA109" i="1"/>
  <c r="AZ110" i="1"/>
  <c r="BA110" i="1" s="1"/>
  <c r="AZ111" i="1"/>
  <c r="BA111" i="1" s="1"/>
  <c r="AZ112" i="1"/>
  <c r="BA112" i="1" s="1"/>
  <c r="AZ113" i="1"/>
  <c r="BA113" i="1" s="1"/>
  <c r="AZ114" i="1"/>
  <c r="BA114" i="1" s="1"/>
  <c r="AZ115" i="1"/>
  <c r="BA115" i="1" s="1"/>
  <c r="AZ116" i="1"/>
  <c r="BA116" i="1" s="1"/>
  <c r="AZ117" i="1"/>
  <c r="BA117" i="1" s="1"/>
  <c r="AZ118" i="1"/>
  <c r="BA118" i="1" s="1"/>
  <c r="AZ119" i="1"/>
  <c r="BA119" i="1" s="1"/>
  <c r="AZ120" i="1"/>
  <c r="BA120" i="1" s="1"/>
  <c r="AZ121" i="1"/>
  <c r="BA121" i="1" s="1"/>
  <c r="AZ122" i="1"/>
  <c r="BA122" i="1" s="1"/>
  <c r="AZ123" i="1"/>
  <c r="BA123" i="1" s="1"/>
  <c r="AZ124" i="1"/>
  <c r="BA124" i="1" s="1"/>
  <c r="AZ125" i="1"/>
  <c r="BA125" i="1" s="1"/>
  <c r="AZ126" i="1"/>
  <c r="BA126" i="1" s="1"/>
  <c r="AZ127" i="1"/>
  <c r="BA127" i="1" s="1"/>
  <c r="AZ128" i="1"/>
  <c r="BA128" i="1" s="1"/>
  <c r="AZ129" i="1"/>
  <c r="BA129" i="1" s="1"/>
  <c r="AZ130" i="1"/>
  <c r="BA130" i="1" s="1"/>
  <c r="AZ131" i="1"/>
  <c r="BA131" i="1" s="1"/>
  <c r="AZ132" i="1"/>
  <c r="BA132" i="1" s="1"/>
  <c r="AZ133" i="1"/>
  <c r="BA133" i="1" s="1"/>
  <c r="AZ134" i="1"/>
  <c r="BA134" i="1" s="1"/>
  <c r="AZ135" i="1"/>
  <c r="BA135" i="1" s="1"/>
  <c r="AZ136" i="1"/>
  <c r="BA136" i="1" s="1"/>
  <c r="AZ137" i="1"/>
  <c r="BA137" i="1" s="1"/>
  <c r="AZ138" i="1"/>
  <c r="BA138" i="1" s="1"/>
  <c r="AZ139" i="1"/>
  <c r="BA139" i="1" s="1"/>
  <c r="AZ140" i="1"/>
  <c r="BA140" i="1" s="1"/>
  <c r="AZ141" i="1"/>
  <c r="BA141" i="1" s="1"/>
  <c r="AZ142" i="1"/>
  <c r="BA142" i="1" s="1"/>
  <c r="AZ143" i="1"/>
  <c r="BA143" i="1" s="1"/>
  <c r="AZ144" i="1"/>
  <c r="BA144" i="1" s="1"/>
  <c r="AZ145" i="1"/>
  <c r="BA145" i="1" s="1"/>
  <c r="AZ146" i="1"/>
  <c r="BA146" i="1" s="1"/>
  <c r="AZ147" i="1"/>
  <c r="BA147" i="1" s="1"/>
  <c r="AZ148" i="1"/>
  <c r="BA148" i="1" s="1"/>
  <c r="AZ149" i="1"/>
  <c r="BA149" i="1" s="1"/>
  <c r="AZ150" i="1"/>
  <c r="BA150" i="1" s="1"/>
  <c r="AZ151" i="1"/>
  <c r="BA151" i="1" s="1"/>
  <c r="AZ152" i="1"/>
  <c r="BA152" i="1" s="1"/>
  <c r="AZ153" i="1"/>
  <c r="BA153" i="1" s="1"/>
  <c r="AZ154" i="1"/>
  <c r="BA154" i="1" s="1"/>
  <c r="AZ155" i="1"/>
  <c r="BA155" i="1" s="1"/>
  <c r="AZ156" i="1"/>
  <c r="BA156" i="1" s="1"/>
  <c r="AZ157" i="1"/>
  <c r="BA157" i="1" s="1"/>
  <c r="AZ158" i="1"/>
  <c r="BA158" i="1" s="1"/>
  <c r="AZ159" i="1"/>
  <c r="BA159" i="1" s="1"/>
  <c r="AZ160" i="1"/>
  <c r="BA160" i="1" s="1"/>
  <c r="AZ161" i="1"/>
  <c r="BA161" i="1" s="1"/>
  <c r="AZ162" i="1"/>
  <c r="BA162" i="1" s="1"/>
  <c r="AZ163" i="1"/>
  <c r="BA163" i="1" s="1"/>
  <c r="AZ164" i="1"/>
  <c r="BA164" i="1" s="1"/>
  <c r="AZ165" i="1"/>
  <c r="BA165" i="1" s="1"/>
  <c r="AZ166" i="1"/>
  <c r="BA166" i="1" s="1"/>
  <c r="AZ167" i="1"/>
  <c r="BA167" i="1" s="1"/>
  <c r="AZ168" i="1"/>
  <c r="BA168" i="1" s="1"/>
  <c r="AZ169" i="1"/>
  <c r="BA169" i="1" s="1"/>
  <c r="AZ170" i="1"/>
  <c r="BA170" i="1" s="1"/>
  <c r="AZ171" i="1"/>
  <c r="BA171" i="1" s="1"/>
  <c r="AZ172" i="1"/>
  <c r="BA172" i="1" s="1"/>
  <c r="AZ173" i="1"/>
  <c r="BA173" i="1" s="1"/>
  <c r="AZ174" i="1"/>
  <c r="BA174" i="1" s="1"/>
  <c r="AZ175" i="1"/>
  <c r="BA175" i="1" s="1"/>
  <c r="AZ176" i="1"/>
  <c r="BA176" i="1" s="1"/>
  <c r="AZ177" i="1"/>
  <c r="BA177" i="1" s="1"/>
  <c r="AZ178" i="1"/>
  <c r="BA178" i="1" s="1"/>
  <c r="AZ179" i="1"/>
  <c r="BA179" i="1" s="1"/>
  <c r="AZ180" i="1"/>
  <c r="BA180" i="1" s="1"/>
  <c r="AZ181" i="1"/>
  <c r="BA181" i="1" s="1"/>
  <c r="AZ182" i="1"/>
  <c r="BA182" i="1" s="1"/>
  <c r="AZ183" i="1"/>
  <c r="BA183" i="1" s="1"/>
  <c r="AZ184" i="1"/>
  <c r="BA184" i="1" s="1"/>
  <c r="AZ185" i="1"/>
  <c r="BA185" i="1" s="1"/>
  <c r="AZ186" i="1"/>
  <c r="BA186" i="1" s="1"/>
  <c r="AZ187" i="1"/>
  <c r="BA187" i="1" s="1"/>
  <c r="AZ188" i="1"/>
  <c r="BA188" i="1" s="1"/>
  <c r="AZ189" i="1"/>
  <c r="BA189" i="1" s="1"/>
  <c r="AZ190" i="1"/>
  <c r="BA190" i="1" s="1"/>
  <c r="AZ191" i="1"/>
  <c r="BA191" i="1" s="1"/>
  <c r="AZ192" i="1"/>
  <c r="BA192" i="1" s="1"/>
  <c r="AZ193" i="1"/>
  <c r="BA193" i="1" s="1"/>
  <c r="AZ194" i="1"/>
  <c r="BA194" i="1" s="1"/>
  <c r="AZ195" i="1"/>
  <c r="BA195" i="1" s="1"/>
  <c r="AZ196" i="1"/>
  <c r="BA196" i="1" s="1"/>
  <c r="AZ197" i="1"/>
  <c r="BA197" i="1" s="1"/>
  <c r="AZ198" i="1"/>
  <c r="BA198" i="1" s="1"/>
  <c r="AZ199" i="1"/>
  <c r="BA199" i="1" s="1"/>
  <c r="AZ200" i="1"/>
  <c r="BA200" i="1" s="1"/>
  <c r="AZ201" i="1"/>
  <c r="BA201" i="1" s="1"/>
  <c r="AZ202" i="1"/>
  <c r="BA202" i="1" s="1"/>
  <c r="AZ203" i="1"/>
  <c r="BA203" i="1" s="1"/>
  <c r="AZ204" i="1"/>
  <c r="BA204" i="1" s="1"/>
  <c r="AZ205" i="1"/>
  <c r="BA205" i="1" s="1"/>
  <c r="AZ206" i="1"/>
  <c r="BA206" i="1" s="1"/>
  <c r="AZ207" i="1"/>
  <c r="BA207" i="1" s="1"/>
  <c r="AZ208" i="1"/>
  <c r="BA208" i="1" s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L14" i="1"/>
  <c r="M14" i="1"/>
  <c r="N14" i="1"/>
  <c r="L15" i="1"/>
  <c r="M15" i="1"/>
  <c r="N15" i="1"/>
  <c r="O15" i="1"/>
  <c r="AE15" i="1" s="1"/>
  <c r="BF15" i="1" s="1"/>
  <c r="L16" i="1"/>
  <c r="M16" i="1"/>
  <c r="N16" i="1"/>
  <c r="O16" i="1"/>
  <c r="AB16" i="1" s="1"/>
  <c r="L17" i="1"/>
  <c r="M17" i="1"/>
  <c r="N17" i="1"/>
  <c r="O17" i="1"/>
  <c r="AE17" i="1" s="1"/>
  <c r="BF17" i="1" s="1"/>
  <c r="L18" i="1"/>
  <c r="M18" i="1"/>
  <c r="N18" i="1"/>
  <c r="O18" i="1"/>
  <c r="AB18" i="1" s="1"/>
  <c r="L19" i="1"/>
  <c r="M19" i="1"/>
  <c r="N19" i="1"/>
  <c r="O19" i="1"/>
  <c r="L20" i="1"/>
  <c r="M20" i="1"/>
  <c r="N20" i="1"/>
  <c r="O20" i="1"/>
  <c r="AE20" i="1" s="1"/>
  <c r="BF20" i="1" s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L64" i="1"/>
  <c r="M64" i="1"/>
  <c r="N64" i="1"/>
  <c r="O64" i="1"/>
  <c r="AJ64" i="1" s="1"/>
  <c r="BK64" i="1" s="1"/>
  <c r="P64" i="1"/>
  <c r="Q64" i="1"/>
  <c r="R64" i="1"/>
  <c r="S64" i="1"/>
  <c r="T64" i="1"/>
  <c r="U64" i="1"/>
  <c r="V64" i="1"/>
  <c r="W64" i="1"/>
  <c r="X64" i="1"/>
  <c r="Y64" i="1"/>
  <c r="Z64" i="1"/>
  <c r="AA64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L82" i="1"/>
  <c r="M82" i="1"/>
  <c r="N82" i="1"/>
  <c r="O82" i="1"/>
  <c r="AC82" i="1" s="1"/>
  <c r="BD82" i="1" s="1"/>
  <c r="P82" i="1"/>
  <c r="Q82" i="1"/>
  <c r="R82" i="1"/>
  <c r="S82" i="1"/>
  <c r="T82" i="1"/>
  <c r="U82" i="1"/>
  <c r="V82" i="1"/>
  <c r="W82" i="1"/>
  <c r="X82" i="1"/>
  <c r="Y82" i="1"/>
  <c r="Z82" i="1"/>
  <c r="AA82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L102" i="1"/>
  <c r="M102" i="1"/>
  <c r="N102" i="1"/>
  <c r="O102" i="1"/>
  <c r="AK102" i="1" s="1"/>
  <c r="BL102" i="1" s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L107" i="1"/>
  <c r="M107" i="1"/>
  <c r="N107" i="1"/>
  <c r="O107" i="1"/>
  <c r="AK107" i="1" s="1"/>
  <c r="BL107" i="1" s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L141" i="1"/>
  <c r="M141" i="1"/>
  <c r="N141" i="1"/>
  <c r="O141" i="1"/>
  <c r="AK141" i="1" s="1"/>
  <c r="BL141" i="1" s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L151" i="1"/>
  <c r="M151" i="1"/>
  <c r="N151" i="1"/>
  <c r="O151" i="1"/>
  <c r="P151" i="1"/>
  <c r="Q151" i="1"/>
  <c r="AC151" i="1" s="1"/>
  <c r="BD151" i="1" s="1"/>
  <c r="R151" i="1"/>
  <c r="S151" i="1"/>
  <c r="T151" i="1"/>
  <c r="U151" i="1"/>
  <c r="V151" i="1"/>
  <c r="W151" i="1"/>
  <c r="X151" i="1"/>
  <c r="Y151" i="1"/>
  <c r="Z151" i="1"/>
  <c r="AA151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AK153" i="1" s="1"/>
  <c r="BL153" i="1" s="1"/>
  <c r="Z153" i="1"/>
  <c r="AA153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L161" i="1"/>
  <c r="M161" i="1"/>
  <c r="N161" i="1"/>
  <c r="O161" i="1"/>
  <c r="AG161" i="1" s="1"/>
  <c r="BH161" i="1" s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AK163" i="1" s="1"/>
  <c r="BL163" i="1" s="1"/>
  <c r="Z163" i="1"/>
  <c r="AA163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L165" i="1"/>
  <c r="M165" i="1"/>
  <c r="N165" i="1"/>
  <c r="O165" i="1"/>
  <c r="AK165" i="1" s="1"/>
  <c r="BL165" i="1" s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L167" i="1"/>
  <c r="M167" i="1"/>
  <c r="N167" i="1"/>
  <c r="O167" i="1"/>
  <c r="AJ167" i="1" s="1"/>
  <c r="BK167" i="1" s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M168" i="1" s="1"/>
  <c r="BN168" i="1" s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L170" i="1"/>
  <c r="M170" i="1"/>
  <c r="N170" i="1"/>
  <c r="O170" i="1"/>
  <c r="AL170" i="1" s="1"/>
  <c r="BM170" i="1" s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L175" i="1"/>
  <c r="M175" i="1"/>
  <c r="N175" i="1"/>
  <c r="O175" i="1"/>
  <c r="AK175" i="1" s="1"/>
  <c r="BL175" i="1" s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M178" i="1" s="1"/>
  <c r="BN178" i="1" s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L180" i="1"/>
  <c r="M180" i="1"/>
  <c r="N180" i="1"/>
  <c r="O180" i="1"/>
  <c r="AC180" i="1" s="1"/>
  <c r="BD180" i="1" s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L181" i="1"/>
  <c r="M181" i="1"/>
  <c r="N181" i="1"/>
  <c r="O181" i="1"/>
  <c r="AG181" i="1" s="1"/>
  <c r="BH181" i="1" s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L182" i="1"/>
  <c r="M182" i="1"/>
  <c r="N182" i="1"/>
  <c r="O182" i="1"/>
  <c r="AJ182" i="1" s="1"/>
  <c r="BK182" i="1" s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L183" i="1"/>
  <c r="M183" i="1"/>
  <c r="N183" i="1"/>
  <c r="O183" i="1"/>
  <c r="AG183" i="1" s="1"/>
  <c r="BH183" i="1" s="1"/>
  <c r="P183" i="1"/>
  <c r="Q183" i="1"/>
  <c r="R183" i="1"/>
  <c r="S183" i="1"/>
  <c r="T183" i="1"/>
  <c r="U183" i="1"/>
  <c r="V183" i="1"/>
  <c r="W183" i="1"/>
  <c r="X183" i="1"/>
  <c r="Y183" i="1"/>
  <c r="Z183" i="1"/>
  <c r="AL183" i="1" s="1"/>
  <c r="BM183" i="1" s="1"/>
  <c r="AA183" i="1"/>
  <c r="AM183" i="1" s="1"/>
  <c r="BN183" i="1" s="1"/>
  <c r="L184" i="1"/>
  <c r="M184" i="1"/>
  <c r="N184" i="1"/>
  <c r="O184" i="1"/>
  <c r="AB184" i="1" s="1"/>
  <c r="BC184" i="1" s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L185" i="1"/>
  <c r="M185" i="1"/>
  <c r="N185" i="1"/>
  <c r="O185" i="1"/>
  <c r="AJ185" i="1" s="1"/>
  <c r="BK185" i="1" s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M187" i="1" s="1"/>
  <c r="BN187" i="1" s="1"/>
  <c r="L188" i="1"/>
  <c r="M188" i="1"/>
  <c r="N188" i="1"/>
  <c r="O188" i="1"/>
  <c r="AG188" i="1" s="1"/>
  <c r="BH188" i="1" s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L189" i="1"/>
  <c r="M189" i="1"/>
  <c r="N189" i="1"/>
  <c r="O189" i="1"/>
  <c r="AG189" i="1" s="1"/>
  <c r="BH189" i="1" s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L190" i="1"/>
  <c r="M190" i="1"/>
  <c r="N190" i="1"/>
  <c r="O190" i="1"/>
  <c r="AB190" i="1" s="1"/>
  <c r="BC190" i="1" s="1"/>
  <c r="P190" i="1"/>
  <c r="Q190" i="1"/>
  <c r="R190" i="1"/>
  <c r="S190" i="1"/>
  <c r="T190" i="1"/>
  <c r="U190" i="1"/>
  <c r="V190" i="1"/>
  <c r="W190" i="1"/>
  <c r="AI190" i="1" s="1"/>
  <c r="BJ190" i="1" s="1"/>
  <c r="X190" i="1"/>
  <c r="Y190" i="1"/>
  <c r="Z190" i="1"/>
  <c r="AA190" i="1"/>
  <c r="L191" i="1"/>
  <c r="M191" i="1"/>
  <c r="N191" i="1"/>
  <c r="O191" i="1"/>
  <c r="AJ191" i="1" s="1"/>
  <c r="BK191" i="1" s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L192" i="1"/>
  <c r="M192" i="1"/>
  <c r="N192" i="1"/>
  <c r="O192" i="1"/>
  <c r="AB192" i="1" s="1"/>
  <c r="BC192" i="1" s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L193" i="1"/>
  <c r="M193" i="1"/>
  <c r="N193" i="1"/>
  <c r="O193" i="1"/>
  <c r="AL193" i="1" s="1"/>
  <c r="BM193" i="1" s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L194" i="1"/>
  <c r="M194" i="1"/>
  <c r="N194" i="1"/>
  <c r="O194" i="1"/>
  <c r="AC194" i="1" s="1"/>
  <c r="BD194" i="1" s="1"/>
  <c r="P194" i="1"/>
  <c r="Q194" i="1"/>
  <c r="R194" i="1"/>
  <c r="S194" i="1"/>
  <c r="AE194" i="1" s="1"/>
  <c r="BF194" i="1" s="1"/>
  <c r="T194" i="1"/>
  <c r="U194" i="1"/>
  <c r="V194" i="1"/>
  <c r="W194" i="1"/>
  <c r="X194" i="1"/>
  <c r="Y194" i="1"/>
  <c r="Z194" i="1"/>
  <c r="AA194" i="1"/>
  <c r="L195" i="1"/>
  <c r="M195" i="1"/>
  <c r="N195" i="1"/>
  <c r="O195" i="1"/>
  <c r="AD195" i="1" s="1"/>
  <c r="BE195" i="1" s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L196" i="1"/>
  <c r="M196" i="1"/>
  <c r="N196" i="1"/>
  <c r="O196" i="1"/>
  <c r="AG196" i="1" s="1"/>
  <c r="BH196" i="1" s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M196" i="1" s="1"/>
  <c r="BN196" i="1" s="1"/>
  <c r="L197" i="1"/>
  <c r="M197" i="1"/>
  <c r="N197" i="1"/>
  <c r="O197" i="1"/>
  <c r="AK197" i="1" s="1"/>
  <c r="BL197" i="1" s="1"/>
  <c r="P197" i="1"/>
  <c r="Q197" i="1"/>
  <c r="R197" i="1"/>
  <c r="S197" i="1"/>
  <c r="T197" i="1"/>
  <c r="U197" i="1"/>
  <c r="V197" i="1"/>
  <c r="W197" i="1"/>
  <c r="X197" i="1"/>
  <c r="Y197" i="1"/>
  <c r="Z197" i="1"/>
  <c r="AL197" i="1" s="1"/>
  <c r="BM197" i="1" s="1"/>
  <c r="AA197" i="1"/>
  <c r="L198" i="1"/>
  <c r="M198" i="1"/>
  <c r="N198" i="1"/>
  <c r="O198" i="1"/>
  <c r="AF198" i="1" s="1"/>
  <c r="BG198" i="1" s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M198" i="1" s="1"/>
  <c r="BN198" i="1" s="1"/>
  <c r="L199" i="1"/>
  <c r="M199" i="1"/>
  <c r="N199" i="1"/>
  <c r="O199" i="1"/>
  <c r="AG199" i="1" s="1"/>
  <c r="BH199" i="1" s="1"/>
  <c r="P199" i="1"/>
  <c r="Q199" i="1"/>
  <c r="R199" i="1"/>
  <c r="AD199" i="1" s="1"/>
  <c r="BE199" i="1" s="1"/>
  <c r="S199" i="1"/>
  <c r="AE199" i="1" s="1"/>
  <c r="BF199" i="1" s="1"/>
  <c r="T199" i="1"/>
  <c r="U199" i="1"/>
  <c r="V199" i="1"/>
  <c r="W199" i="1"/>
  <c r="X199" i="1"/>
  <c r="Y199" i="1"/>
  <c r="Z199" i="1"/>
  <c r="AA199" i="1"/>
  <c r="L200" i="1"/>
  <c r="M200" i="1"/>
  <c r="N200" i="1"/>
  <c r="O200" i="1"/>
  <c r="AG200" i="1" s="1"/>
  <c r="BH200" i="1" s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L201" i="1"/>
  <c r="M201" i="1"/>
  <c r="N201" i="1"/>
  <c r="O201" i="1"/>
  <c r="AG201" i="1" s="1"/>
  <c r="BH201" i="1" s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L202" i="1"/>
  <c r="M202" i="1"/>
  <c r="N202" i="1"/>
  <c r="O202" i="1"/>
  <c r="AC202" i="1" s="1"/>
  <c r="BD202" i="1" s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L203" i="1"/>
  <c r="M203" i="1"/>
  <c r="N203" i="1"/>
  <c r="O203" i="1"/>
  <c r="AG203" i="1" s="1"/>
  <c r="BH203" i="1" s="1"/>
  <c r="P203" i="1"/>
  <c r="Q203" i="1"/>
  <c r="R203" i="1"/>
  <c r="S203" i="1"/>
  <c r="T203" i="1"/>
  <c r="U203" i="1"/>
  <c r="V203" i="1"/>
  <c r="W203" i="1"/>
  <c r="X203" i="1"/>
  <c r="Y203" i="1"/>
  <c r="Z203" i="1"/>
  <c r="AL203" i="1" s="1"/>
  <c r="BM203" i="1" s="1"/>
  <c r="AA203" i="1"/>
  <c r="L204" i="1"/>
  <c r="M204" i="1"/>
  <c r="N204" i="1"/>
  <c r="O204" i="1"/>
  <c r="AC204" i="1" s="1"/>
  <c r="BD204" i="1" s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L205" i="1"/>
  <c r="M205" i="1"/>
  <c r="N205" i="1"/>
  <c r="O205" i="1"/>
  <c r="AG205" i="1" s="1"/>
  <c r="BH205" i="1" s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L207" i="1"/>
  <c r="M207" i="1"/>
  <c r="N207" i="1"/>
  <c r="O207" i="1"/>
  <c r="AK207" i="1" s="1"/>
  <c r="BL207" i="1" s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L208" i="1"/>
  <c r="M208" i="1"/>
  <c r="N208" i="1"/>
  <c r="O208" i="1"/>
  <c r="AC208" i="1" s="1"/>
  <c r="BD208" i="1" s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AC104" i="13"/>
  <c r="BD104" i="13" s="1"/>
  <c r="AG104" i="13"/>
  <c r="BH104" i="13" s="1"/>
  <c r="AJ94" i="13"/>
  <c r="BK94" i="13" s="1"/>
  <c r="AJ35" i="13"/>
  <c r="BK35" i="13" s="1"/>
  <c r="AE79" i="13"/>
  <c r="BF79" i="13" s="1"/>
  <c r="AC118" i="13"/>
  <c r="BD118" i="13" s="1"/>
  <c r="AF89" i="13"/>
  <c r="BG89" i="13" s="1"/>
  <c r="AG55" i="13"/>
  <c r="BH55" i="13" s="1"/>
  <c r="AL40" i="13"/>
  <c r="BM40" i="13" s="1"/>
  <c r="AC40" i="13"/>
  <c r="BD40" i="13" s="1"/>
  <c r="AJ25" i="13"/>
  <c r="BK25" i="13" s="1"/>
  <c r="AG25" i="13"/>
  <c r="BH25" i="13" s="1"/>
  <c r="AC79" i="13"/>
  <c r="BD79" i="13" s="1"/>
  <c r="AG79" i="13"/>
  <c r="BH79" i="13" s="1"/>
  <c r="AE65" i="13"/>
  <c r="BF65" i="13" s="1"/>
  <c r="AE50" i="13"/>
  <c r="BF50" i="13" s="1"/>
  <c r="AE35" i="13"/>
  <c r="BF35" i="13" s="1"/>
  <c r="AD104" i="13"/>
  <c r="BE104" i="13" s="1"/>
  <c r="AI94" i="13"/>
  <c r="BJ94" i="13" s="1"/>
  <c r="AD35" i="13"/>
  <c r="BE35" i="13" s="1"/>
  <c r="AE20" i="13"/>
  <c r="BF20" i="13" s="1"/>
  <c r="AB89" i="13"/>
  <c r="BC89" i="13" s="1"/>
  <c r="AC89" i="13"/>
  <c r="BD89" i="13" s="1"/>
  <c r="AG89" i="13"/>
  <c r="BH89" i="13" s="1"/>
  <c r="AK15" i="13"/>
  <c r="BL15" i="13" s="1"/>
  <c r="AJ65" i="13"/>
  <c r="BK65" i="13" s="1"/>
  <c r="AL65" i="13"/>
  <c r="BM65" i="13" s="1"/>
  <c r="AC65" i="13"/>
  <c r="BD65" i="13" s="1"/>
  <c r="AD65" i="13"/>
  <c r="BE65" i="13" s="1"/>
  <c r="AG65" i="13"/>
  <c r="BH65" i="13" s="1"/>
  <c r="AJ50" i="13"/>
  <c r="BK50" i="13" s="1"/>
  <c r="AL50" i="13"/>
  <c r="BM50" i="13" s="1"/>
  <c r="AB50" i="13"/>
  <c r="BC50" i="13" s="1"/>
  <c r="AC50" i="13"/>
  <c r="BD50" i="13" s="1"/>
  <c r="AD50" i="13"/>
  <c r="BE50" i="13" s="1"/>
  <c r="AG50" i="13"/>
  <c r="BH50" i="13" s="1"/>
  <c r="AH50" i="13"/>
  <c r="BI50" i="13" s="1"/>
  <c r="AB35" i="13"/>
  <c r="BC35" i="13" s="1"/>
  <c r="AC35" i="13"/>
  <c r="BD35" i="13" s="1"/>
  <c r="AG35" i="13"/>
  <c r="BH35" i="13" s="1"/>
  <c r="AH35" i="13"/>
  <c r="BI35" i="13" s="1"/>
  <c r="AC99" i="13"/>
  <c r="BD99" i="13" s="1"/>
  <c r="AJ20" i="13"/>
  <c r="BK20" i="13" s="1"/>
  <c r="AL20" i="13"/>
  <c r="BM20" i="13" s="1"/>
  <c r="AB20" i="13"/>
  <c r="BC20" i="13" s="1"/>
  <c r="AC20" i="13"/>
  <c r="BD20" i="13" s="1"/>
  <c r="AG20" i="13"/>
  <c r="BH20" i="13" s="1"/>
  <c r="AF45" i="13"/>
  <c r="BG45" i="13" s="1"/>
  <c r="AI25" i="13"/>
  <c r="BJ25" i="13" s="1"/>
  <c r="AG15" i="13"/>
  <c r="BH15" i="13" s="1"/>
  <c r="AC123" i="13"/>
  <c r="BD123" i="13" s="1"/>
  <c r="AK118" i="13"/>
  <c r="BL118" i="13" s="1"/>
  <c r="AL75" i="13"/>
  <c r="BM75" i="13" s="1"/>
  <c r="AC75" i="13"/>
  <c r="BD75" i="13" s="1"/>
  <c r="AD75" i="13"/>
  <c r="BE75" i="13" s="1"/>
  <c r="AG75" i="13"/>
  <c r="BH75" i="13" s="1"/>
  <c r="AF30" i="13"/>
  <c r="BG30" i="13" s="1"/>
  <c r="AF15" i="13"/>
  <c r="BG15" i="13" s="1"/>
  <c r="AF104" i="13"/>
  <c r="BG104" i="13" s="1"/>
  <c r="AE15" i="13"/>
  <c r="BF15" i="13" s="1"/>
  <c r="AE94" i="13"/>
  <c r="BF94" i="13" s="1"/>
  <c r="AD30" i="13"/>
  <c r="BE30" i="13" s="1"/>
  <c r="AD15" i="13"/>
  <c r="BE15" i="13" s="1"/>
  <c r="AC84" i="13"/>
  <c r="BD84" i="13" s="1"/>
  <c r="AG84" i="13"/>
  <c r="BH84" i="13" s="1"/>
  <c r="AJ45" i="13"/>
  <c r="BK45" i="13" s="1"/>
  <c r="AL45" i="13"/>
  <c r="BM45" i="13" s="1"/>
  <c r="AC45" i="13"/>
  <c r="BD45" i="13" s="1"/>
  <c r="AD45" i="13"/>
  <c r="BE45" i="13" s="1"/>
  <c r="AG45" i="13"/>
  <c r="BH45" i="13" s="1"/>
  <c r="AC30" i="13"/>
  <c r="BD30" i="13" s="1"/>
  <c r="AK123" i="13"/>
  <c r="BL123" i="13" s="1"/>
  <c r="AL60" i="13"/>
  <c r="BM60" i="13" s="1"/>
  <c r="AC60" i="13"/>
  <c r="BD60" i="13" s="1"/>
  <c r="AD60" i="13"/>
  <c r="BE60" i="13" s="1"/>
  <c r="AG60" i="13"/>
  <c r="BH60" i="13" s="1"/>
  <c r="AJ30" i="13"/>
  <c r="BK30" i="13" s="1"/>
  <c r="AK30" i="13"/>
  <c r="BL30" i="13" s="1"/>
  <c r="AL30" i="13"/>
  <c r="BM30" i="13" s="1"/>
  <c r="AG30" i="13"/>
  <c r="BH30" i="13" s="1"/>
  <c r="AL15" i="13"/>
  <c r="BM15" i="13" s="1"/>
  <c r="AC15" i="13"/>
  <c r="BD15" i="13" s="1"/>
  <c r="AD92" i="13"/>
  <c r="BE92" i="13" s="1"/>
  <c r="AD73" i="13"/>
  <c r="BE73" i="13" s="1"/>
  <c r="AD63" i="13"/>
  <c r="BE63" i="13" s="1"/>
  <c r="AD53" i="13"/>
  <c r="BE53" i="13" s="1"/>
  <c r="AD48" i="13"/>
  <c r="BE48" i="13" s="1"/>
  <c r="AD38" i="13"/>
  <c r="BE38" i="13" s="1"/>
  <c r="AD33" i="13"/>
  <c r="BE33" i="13" s="1"/>
  <c r="AD28" i="13"/>
  <c r="BE28" i="13" s="1"/>
  <c r="AD23" i="13"/>
  <c r="BE23" i="13" s="1"/>
  <c r="AD18" i="13"/>
  <c r="BE18" i="13" s="1"/>
  <c r="AC23" i="13"/>
  <c r="BD23" i="13" s="1"/>
  <c r="AK98" i="13"/>
  <c r="BL98" i="13" s="1"/>
  <c r="AK88" i="13"/>
  <c r="BL88" i="13" s="1"/>
  <c r="AK83" i="13"/>
  <c r="BL83" i="13" s="1"/>
  <c r="AK24" i="13"/>
  <c r="BL24" i="13" s="1"/>
  <c r="AK19" i="13"/>
  <c r="BL19" i="13" s="1"/>
  <c r="AM13" i="13"/>
  <c r="BN13" i="13" s="1"/>
  <c r="AJ82" i="13"/>
  <c r="BK82" i="13" s="1"/>
  <c r="AJ53" i="13"/>
  <c r="BK53" i="13" s="1"/>
  <c r="AJ48" i="13"/>
  <c r="BK48" i="13" s="1"/>
  <c r="AJ38" i="13"/>
  <c r="BK38" i="13" s="1"/>
  <c r="AH82" i="13"/>
  <c r="BI82" i="13" s="1"/>
  <c r="AH68" i="13"/>
  <c r="BI68" i="13" s="1"/>
  <c r="AH53" i="13"/>
  <c r="BI53" i="13" s="1"/>
  <c r="AH23" i="13"/>
  <c r="BI23" i="13" s="1"/>
  <c r="AL46" i="1"/>
  <c r="BM46" i="1" s="1"/>
  <c r="AD74" i="1"/>
  <c r="BE74" i="1" s="1"/>
  <c r="AD54" i="1"/>
  <c r="BE54" i="1" s="1"/>
  <c r="AD49" i="1"/>
  <c r="BE49" i="1" s="1"/>
  <c r="AD39" i="1"/>
  <c r="BE39" i="1" s="1"/>
  <c r="AD29" i="1"/>
  <c r="BE29" i="1" s="1"/>
  <c r="AD24" i="1"/>
  <c r="BE24" i="1" s="1"/>
  <c r="AK38" i="1"/>
  <c r="BL38" i="1" s="1"/>
  <c r="AC24" i="1"/>
  <c r="BD24" i="1" s="1"/>
  <c r="AK22" i="1"/>
  <c r="BL22" i="1" s="1"/>
  <c r="AB74" i="1"/>
  <c r="BC74" i="1" s="1"/>
  <c r="AB44" i="1"/>
  <c r="BC44" i="1" s="1"/>
  <c r="AB39" i="1"/>
  <c r="BC39" i="1" s="1"/>
  <c r="AM65" i="1"/>
  <c r="BN65" i="1" s="1"/>
  <c r="AM55" i="1"/>
  <c r="BN55" i="1" s="1"/>
  <c r="AM50" i="1"/>
  <c r="BN50" i="1" s="1"/>
  <c r="AK30" i="1"/>
  <c r="BL30" i="1" s="1"/>
  <c r="AJ30" i="1"/>
  <c r="BK30" i="1" s="1"/>
  <c r="AH45" i="1"/>
  <c r="BI45" i="1" s="1"/>
  <c r="AK62" i="1"/>
  <c r="BL62" i="1" s="1"/>
  <c r="AK57" i="1"/>
  <c r="BL57" i="1" s="1"/>
  <c r="AK42" i="1"/>
  <c r="BL42" i="1" s="1"/>
  <c r="AK49" i="1"/>
  <c r="BL49" i="1" s="1"/>
  <c r="AK39" i="1"/>
  <c r="BL39" i="1" s="1"/>
  <c r="AJ69" i="1"/>
  <c r="BK69" i="1" s="1"/>
  <c r="AC92" i="1"/>
  <c r="BD92" i="1" s="1"/>
  <c r="AC72" i="1"/>
  <c r="BD72" i="1" s="1"/>
  <c r="AC62" i="1"/>
  <c r="BD62" i="1" s="1"/>
  <c r="AG54" i="1"/>
  <c r="BH54" i="1" s="1"/>
  <c r="AC47" i="1"/>
  <c r="BD47" i="1" s="1"/>
  <c r="AC37" i="1"/>
  <c r="BD37" i="1" s="1"/>
  <c r="AG29" i="1"/>
  <c r="BH29" i="1" s="1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I14" i="67"/>
  <c r="F18" i="67"/>
  <c r="F25" i="67" s="1"/>
  <c r="F5" i="67"/>
  <c r="F6" i="67" s="1"/>
  <c r="G5" i="67"/>
  <c r="G6" i="67" s="1"/>
  <c r="H5" i="67"/>
  <c r="H6" i="67" s="1"/>
  <c r="I5" i="67"/>
  <c r="I6" i="67" s="1"/>
  <c r="J5" i="67"/>
  <c r="J6" i="67" s="1"/>
  <c r="K5" i="67"/>
  <c r="K6" i="67" s="1"/>
  <c r="L5" i="67"/>
  <c r="L6" i="67"/>
  <c r="M5" i="67"/>
  <c r="M6" i="67" s="1"/>
  <c r="N5" i="67"/>
  <c r="N6" i="67" s="1"/>
  <c r="O5" i="67"/>
  <c r="O6" i="67" s="1"/>
  <c r="P5" i="67"/>
  <c r="P6" i="67"/>
  <c r="E5" i="67"/>
  <c r="E6" i="67" s="1"/>
  <c r="F4" i="67"/>
  <c r="G4" i="67"/>
  <c r="H4" i="67"/>
  <c r="I4" i="67"/>
  <c r="J4" i="67"/>
  <c r="K4" i="67"/>
  <c r="L4" i="67"/>
  <c r="M4" i="67"/>
  <c r="N4" i="67"/>
  <c r="O4" i="67"/>
  <c r="P4" i="67"/>
  <c r="E4" i="67"/>
  <c r="O207" i="13"/>
  <c r="AG207" i="13" s="1"/>
  <c r="BH207" i="13" s="1"/>
  <c r="N207" i="13"/>
  <c r="M207" i="13"/>
  <c r="L207" i="13"/>
  <c r="O206" i="13"/>
  <c r="AL206" i="13" s="1"/>
  <c r="BM206" i="13" s="1"/>
  <c r="N206" i="13"/>
  <c r="M206" i="13"/>
  <c r="L206" i="13"/>
  <c r="O211" i="13"/>
  <c r="AK211" i="13" s="1"/>
  <c r="BL211" i="13" s="1"/>
  <c r="N211" i="13"/>
  <c r="M211" i="13"/>
  <c r="L211" i="13"/>
  <c r="O210" i="13"/>
  <c r="AF210" i="13" s="1"/>
  <c r="BG210" i="13" s="1"/>
  <c r="N210" i="13"/>
  <c r="M210" i="13"/>
  <c r="L210" i="13"/>
  <c r="O209" i="13"/>
  <c r="AD209" i="13" s="1"/>
  <c r="BE209" i="13" s="1"/>
  <c r="N209" i="13"/>
  <c r="M209" i="13"/>
  <c r="L209" i="13"/>
  <c r="O208" i="13"/>
  <c r="N208" i="13"/>
  <c r="M208" i="13"/>
  <c r="L208" i="13"/>
  <c r="O204" i="13"/>
  <c r="AI204" i="13" s="1"/>
  <c r="BJ204" i="13" s="1"/>
  <c r="N204" i="13"/>
  <c r="M204" i="13"/>
  <c r="L204" i="13"/>
  <c r="O203" i="13"/>
  <c r="AJ203" i="13" s="1"/>
  <c r="BK203" i="13" s="1"/>
  <c r="N203" i="13"/>
  <c r="M203" i="13"/>
  <c r="L203" i="13"/>
  <c r="O202" i="13"/>
  <c r="AI202" i="13" s="1"/>
  <c r="BJ202" i="13" s="1"/>
  <c r="N202" i="13"/>
  <c r="M202" i="13"/>
  <c r="L202" i="13"/>
  <c r="O201" i="13"/>
  <c r="N201" i="13"/>
  <c r="M201" i="13"/>
  <c r="L201" i="13"/>
  <c r="O200" i="13"/>
  <c r="AC200" i="13" s="1"/>
  <c r="BD200" i="13" s="1"/>
  <c r="N200" i="13"/>
  <c r="M200" i="13"/>
  <c r="L200" i="13"/>
  <c r="O199" i="13"/>
  <c r="AL199" i="13" s="1"/>
  <c r="BM199" i="13" s="1"/>
  <c r="N199" i="13"/>
  <c r="M199" i="13"/>
  <c r="L199" i="13"/>
  <c r="P186" i="63"/>
  <c r="Q186" i="63" s="1"/>
  <c r="P187" i="63"/>
  <c r="P188" i="63"/>
  <c r="Q188" i="63" s="1"/>
  <c r="P189" i="63"/>
  <c r="Q189" i="63" s="1"/>
  <c r="P190" i="63"/>
  <c r="Q190" i="63" s="1"/>
  <c r="P191" i="63"/>
  <c r="Q191" i="63" s="1"/>
  <c r="P192" i="63"/>
  <c r="Q192" i="63" s="1"/>
  <c r="P193" i="63"/>
  <c r="Q193" i="63" s="1"/>
  <c r="P194" i="63"/>
  <c r="Q194" i="63" s="1"/>
  <c r="P195" i="63"/>
  <c r="Q195" i="63" s="1"/>
  <c r="P196" i="63"/>
  <c r="Q196" i="63" s="1"/>
  <c r="P185" i="63"/>
  <c r="Q185" i="63" s="1"/>
  <c r="V90" i="19"/>
  <c r="V91" i="19"/>
  <c r="V92" i="19" s="1"/>
  <c r="V93" i="19" s="1"/>
  <c r="I2" i="66"/>
  <c r="L198" i="13"/>
  <c r="M198" i="13"/>
  <c r="N198" i="13"/>
  <c r="O198" i="13"/>
  <c r="AC198" i="13" s="1"/>
  <c r="BD198" i="13" s="1"/>
  <c r="D167" i="15"/>
  <c r="E167" i="15"/>
  <c r="H167" i="15"/>
  <c r="I167" i="15" s="1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AZ167" i="15"/>
  <c r="BA167" i="15" s="1"/>
  <c r="L197" i="13"/>
  <c r="M197" i="13"/>
  <c r="N197" i="13"/>
  <c r="O197" i="13"/>
  <c r="AJ197" i="13" s="1"/>
  <c r="BK197" i="13" s="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52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14" i="11"/>
  <c r="I17" i="66"/>
  <c r="I16" i="66"/>
  <c r="I15" i="66"/>
  <c r="I14" i="66"/>
  <c r="I13" i="66"/>
  <c r="I12" i="66"/>
  <c r="I11" i="66"/>
  <c r="I10" i="66"/>
  <c r="I9" i="66"/>
  <c r="I8" i="66"/>
  <c r="I7" i="66"/>
  <c r="I6" i="66"/>
  <c r="I5" i="66"/>
  <c r="I4" i="66"/>
  <c r="I3" i="66"/>
  <c r="I10" i="65"/>
  <c r="I9" i="65"/>
  <c r="I5" i="65"/>
  <c r="I4" i="65"/>
  <c r="I3" i="65"/>
  <c r="I2" i="65"/>
  <c r="I18" i="65"/>
  <c r="I30" i="65"/>
  <c r="I29" i="65"/>
  <c r="I28" i="65"/>
  <c r="I27" i="65"/>
  <c r="I26" i="65"/>
  <c r="I25" i="65"/>
  <c r="I23" i="65"/>
  <c r="I22" i="65"/>
  <c r="I21" i="65"/>
  <c r="I20" i="65"/>
  <c r="I19" i="65"/>
  <c r="I17" i="65"/>
  <c r="I16" i="65"/>
  <c r="I15" i="65"/>
  <c r="I14" i="65"/>
  <c r="I13" i="65"/>
  <c r="I12" i="65"/>
  <c r="I11" i="65"/>
  <c r="I8" i="65"/>
  <c r="I7" i="65"/>
  <c r="I6" i="65"/>
  <c r="D82" i="15"/>
  <c r="E82" i="15"/>
  <c r="H82" i="15"/>
  <c r="I82" i="15" s="1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Z82" i="15"/>
  <c r="BA82" i="15" s="1"/>
  <c r="H143" i="15"/>
  <c r="I143" i="15" s="1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H144" i="15"/>
  <c r="I144" i="15" s="1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H145" i="15"/>
  <c r="I145" i="15" s="1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Z143" i="15"/>
  <c r="BA143" i="15" s="1"/>
  <c r="AZ144" i="15"/>
  <c r="BA144" i="15" s="1"/>
  <c r="AZ145" i="15"/>
  <c r="BA145" i="15" s="1"/>
  <c r="BN143" i="15"/>
  <c r="BN144" i="15"/>
  <c r="D143" i="15"/>
  <c r="E143" i="15"/>
  <c r="D144" i="15"/>
  <c r="E144" i="15"/>
  <c r="AZ166" i="15"/>
  <c r="BA166" i="15" s="1"/>
  <c r="L64" i="15"/>
  <c r="M64" i="15"/>
  <c r="L65" i="15"/>
  <c r="M65" i="15"/>
  <c r="L66" i="15"/>
  <c r="M66" i="15"/>
  <c r="L67" i="15"/>
  <c r="M67" i="15"/>
  <c r="L68" i="15"/>
  <c r="M68" i="15"/>
  <c r="L69" i="15"/>
  <c r="M69" i="15"/>
  <c r="L70" i="15"/>
  <c r="M70" i="15"/>
  <c r="L71" i="15"/>
  <c r="M71" i="15"/>
  <c r="L72" i="15"/>
  <c r="M72" i="15"/>
  <c r="L73" i="15"/>
  <c r="M73" i="15"/>
  <c r="L74" i="15"/>
  <c r="M74" i="15"/>
  <c r="L75" i="15"/>
  <c r="M75" i="15"/>
  <c r="L76" i="15"/>
  <c r="M76" i="15"/>
  <c r="L77" i="15"/>
  <c r="M77" i="15"/>
  <c r="L78" i="15"/>
  <c r="M78" i="15"/>
  <c r="L79" i="15"/>
  <c r="M79" i="15"/>
  <c r="L80" i="15"/>
  <c r="M80" i="15"/>
  <c r="L81" i="15"/>
  <c r="M81" i="15"/>
  <c r="L83" i="15"/>
  <c r="M83" i="15"/>
  <c r="L84" i="15"/>
  <c r="M84" i="15"/>
  <c r="L85" i="15"/>
  <c r="M85" i="15"/>
  <c r="L86" i="15"/>
  <c r="M86" i="15"/>
  <c r="L87" i="15"/>
  <c r="M87" i="15"/>
  <c r="L88" i="15"/>
  <c r="M88" i="15"/>
  <c r="L89" i="15"/>
  <c r="M89" i="15"/>
  <c r="L90" i="15"/>
  <c r="M90" i="15"/>
  <c r="L91" i="15"/>
  <c r="M91" i="15"/>
  <c r="L92" i="15"/>
  <c r="M92" i="15"/>
  <c r="L93" i="15"/>
  <c r="M93" i="15"/>
  <c r="L94" i="15"/>
  <c r="M94" i="15"/>
  <c r="L95" i="15"/>
  <c r="M95" i="15"/>
  <c r="L96" i="15"/>
  <c r="M96" i="15"/>
  <c r="L97" i="15"/>
  <c r="M97" i="15"/>
  <c r="L98" i="15"/>
  <c r="M98" i="15"/>
  <c r="L99" i="15"/>
  <c r="M99" i="15"/>
  <c r="L100" i="15"/>
  <c r="M100" i="15"/>
  <c r="L101" i="15"/>
  <c r="M101" i="15"/>
  <c r="L102" i="15"/>
  <c r="M102" i="15"/>
  <c r="L103" i="15"/>
  <c r="M103" i="15"/>
  <c r="L104" i="15"/>
  <c r="M104" i="15"/>
  <c r="L105" i="15"/>
  <c r="M105" i="15"/>
  <c r="L106" i="15"/>
  <c r="M106" i="15"/>
  <c r="L107" i="15"/>
  <c r="M107" i="15"/>
  <c r="L108" i="15"/>
  <c r="M108" i="15"/>
  <c r="L109" i="15"/>
  <c r="M109" i="15"/>
  <c r="L110" i="15"/>
  <c r="M110" i="15"/>
  <c r="L111" i="15"/>
  <c r="M111" i="15"/>
  <c r="L112" i="15"/>
  <c r="M112" i="15"/>
  <c r="L113" i="15"/>
  <c r="M113" i="15"/>
  <c r="L114" i="15"/>
  <c r="M114" i="15"/>
  <c r="L115" i="15"/>
  <c r="M115" i="15"/>
  <c r="L116" i="15"/>
  <c r="M116" i="15"/>
  <c r="L117" i="15"/>
  <c r="M117" i="15"/>
  <c r="L118" i="15"/>
  <c r="M118" i="15"/>
  <c r="L119" i="15"/>
  <c r="M119" i="15"/>
  <c r="L120" i="15"/>
  <c r="M120" i="15"/>
  <c r="L121" i="15"/>
  <c r="M121" i="15"/>
  <c r="L122" i="15"/>
  <c r="M122" i="15"/>
  <c r="L123" i="15"/>
  <c r="M123" i="15"/>
  <c r="L124" i="15"/>
  <c r="M124" i="15"/>
  <c r="L125" i="15"/>
  <c r="M125" i="15"/>
  <c r="L126" i="15"/>
  <c r="M126" i="15"/>
  <c r="L127" i="15"/>
  <c r="M127" i="15"/>
  <c r="L128" i="15"/>
  <c r="M128" i="15"/>
  <c r="L129" i="15"/>
  <c r="M129" i="15"/>
  <c r="L130" i="15"/>
  <c r="M130" i="15"/>
  <c r="L131" i="15"/>
  <c r="M131" i="15"/>
  <c r="L132" i="15"/>
  <c r="M132" i="15"/>
  <c r="L133" i="15"/>
  <c r="M133" i="15"/>
  <c r="L134" i="15"/>
  <c r="M134" i="15"/>
  <c r="L135" i="15"/>
  <c r="M135" i="15"/>
  <c r="L136" i="15"/>
  <c r="M136" i="15"/>
  <c r="L137" i="15"/>
  <c r="M137" i="15"/>
  <c r="L138" i="15"/>
  <c r="M138" i="15"/>
  <c r="L139" i="15"/>
  <c r="M139" i="15"/>
  <c r="L140" i="15"/>
  <c r="M140" i="15"/>
  <c r="L141" i="15"/>
  <c r="M141" i="15"/>
  <c r="L142" i="15"/>
  <c r="M142" i="15"/>
  <c r="L146" i="15"/>
  <c r="M146" i="15"/>
  <c r="L147" i="15"/>
  <c r="M147" i="15"/>
  <c r="L148" i="15"/>
  <c r="M148" i="15"/>
  <c r="L149" i="15"/>
  <c r="M149" i="15"/>
  <c r="L150" i="15"/>
  <c r="M150" i="15"/>
  <c r="L151" i="15"/>
  <c r="M151" i="15"/>
  <c r="L152" i="15"/>
  <c r="M152" i="15"/>
  <c r="L153" i="15"/>
  <c r="M153" i="15"/>
  <c r="L154" i="15"/>
  <c r="M154" i="15"/>
  <c r="L155" i="15"/>
  <c r="M155" i="15"/>
  <c r="L156" i="15"/>
  <c r="M156" i="15"/>
  <c r="L157" i="15"/>
  <c r="M157" i="15"/>
  <c r="L158" i="15"/>
  <c r="M158" i="15"/>
  <c r="L159" i="15"/>
  <c r="M159" i="15"/>
  <c r="L160" i="15"/>
  <c r="M160" i="15"/>
  <c r="L161" i="15"/>
  <c r="M161" i="15"/>
  <c r="L162" i="15"/>
  <c r="M162" i="15"/>
  <c r="L163" i="15"/>
  <c r="M163" i="15"/>
  <c r="L164" i="15"/>
  <c r="M164" i="15"/>
  <c r="L165" i="15"/>
  <c r="M165" i="15"/>
  <c r="L166" i="15"/>
  <c r="M166" i="15"/>
  <c r="L13" i="15"/>
  <c r="M13" i="15"/>
  <c r="L14" i="15"/>
  <c r="M14" i="15"/>
  <c r="L15" i="15"/>
  <c r="M15" i="15"/>
  <c r="L16" i="15"/>
  <c r="M16" i="15"/>
  <c r="L17" i="15"/>
  <c r="M17" i="15"/>
  <c r="L18" i="15"/>
  <c r="M18" i="15"/>
  <c r="L19" i="15"/>
  <c r="M19" i="15"/>
  <c r="L20" i="15"/>
  <c r="M20" i="15"/>
  <c r="L21" i="15"/>
  <c r="M21" i="15"/>
  <c r="L22" i="15"/>
  <c r="M22" i="15"/>
  <c r="L23" i="15"/>
  <c r="M23" i="15"/>
  <c r="L24" i="15"/>
  <c r="M24" i="15"/>
  <c r="L25" i="15"/>
  <c r="M25" i="15"/>
  <c r="L26" i="15"/>
  <c r="M26" i="15"/>
  <c r="L27" i="15"/>
  <c r="M27" i="15"/>
  <c r="L28" i="15"/>
  <c r="M28" i="15"/>
  <c r="L29" i="15"/>
  <c r="M29" i="15"/>
  <c r="L30" i="15"/>
  <c r="M30" i="15"/>
  <c r="L31" i="15"/>
  <c r="M31" i="15"/>
  <c r="L32" i="15"/>
  <c r="M32" i="15"/>
  <c r="L33" i="15"/>
  <c r="M33" i="15"/>
  <c r="L34" i="15"/>
  <c r="M34" i="15"/>
  <c r="L35" i="15"/>
  <c r="M35" i="15"/>
  <c r="L36" i="15"/>
  <c r="M36" i="15"/>
  <c r="L37" i="15"/>
  <c r="M37" i="15"/>
  <c r="L38" i="15"/>
  <c r="M38" i="15"/>
  <c r="L39" i="15"/>
  <c r="M39" i="15"/>
  <c r="L40" i="15"/>
  <c r="M40" i="15"/>
  <c r="L41" i="15"/>
  <c r="M41" i="15"/>
  <c r="L42" i="15"/>
  <c r="M42" i="15"/>
  <c r="L43" i="15"/>
  <c r="M43" i="15"/>
  <c r="L44" i="15"/>
  <c r="M44" i="15"/>
  <c r="L45" i="15"/>
  <c r="M45" i="15"/>
  <c r="L46" i="15"/>
  <c r="M46" i="15"/>
  <c r="L47" i="15"/>
  <c r="M47" i="15"/>
  <c r="L48" i="15"/>
  <c r="M48" i="15"/>
  <c r="L49" i="15"/>
  <c r="M49" i="15"/>
  <c r="L50" i="15"/>
  <c r="M50" i="15"/>
  <c r="L51" i="15"/>
  <c r="M51" i="15"/>
  <c r="L52" i="15"/>
  <c r="M52" i="15"/>
  <c r="L53" i="15"/>
  <c r="M53" i="15"/>
  <c r="L54" i="15"/>
  <c r="M54" i="15"/>
  <c r="L55" i="15"/>
  <c r="M55" i="15"/>
  <c r="L56" i="15"/>
  <c r="M56" i="15"/>
  <c r="L57" i="15"/>
  <c r="M57" i="15"/>
  <c r="L58" i="15"/>
  <c r="M58" i="15"/>
  <c r="L59" i="15"/>
  <c r="M59" i="15"/>
  <c r="L60" i="15"/>
  <c r="M60" i="15"/>
  <c r="L61" i="15"/>
  <c r="M61" i="15"/>
  <c r="L62" i="15"/>
  <c r="M62" i="15"/>
  <c r="L63" i="15"/>
  <c r="M63" i="15"/>
  <c r="J47" i="64"/>
  <c r="J46" i="64"/>
  <c r="D47" i="64"/>
  <c r="D46" i="64"/>
  <c r="H156" i="15"/>
  <c r="I156" i="15" s="1"/>
  <c r="H157" i="15"/>
  <c r="I157" i="15" s="1"/>
  <c r="H158" i="15"/>
  <c r="I158" i="15" s="1"/>
  <c r="H159" i="15"/>
  <c r="I159" i="15" s="1"/>
  <c r="H160" i="15"/>
  <c r="I160" i="15" s="1"/>
  <c r="H161" i="15"/>
  <c r="I161" i="15" s="1"/>
  <c r="H162" i="15"/>
  <c r="I162" i="15" s="1"/>
  <c r="H163" i="15"/>
  <c r="I163" i="15" s="1"/>
  <c r="H155" i="15"/>
  <c r="I155" i="15" s="1"/>
  <c r="D163" i="15"/>
  <c r="E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AL163" i="15" s="1"/>
  <c r="BM163" i="15" s="1"/>
  <c r="AA163" i="15"/>
  <c r="AZ163" i="15"/>
  <c r="BA163" i="15" s="1"/>
  <c r="D164" i="15"/>
  <c r="E164" i="15"/>
  <c r="H164" i="15"/>
  <c r="I164" i="15" s="1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D165" i="15"/>
  <c r="E165" i="15"/>
  <c r="H165" i="15"/>
  <c r="I165" i="15" s="1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D166" i="15"/>
  <c r="E166" i="15"/>
  <c r="H166" i="15"/>
  <c r="I166" i="15" s="1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N171" i="63"/>
  <c r="O171" i="63" s="1"/>
  <c r="N172" i="63"/>
  <c r="O172" i="63" s="1"/>
  <c r="N173" i="63"/>
  <c r="O173" i="63" s="1"/>
  <c r="N174" i="63"/>
  <c r="N175" i="63"/>
  <c r="O175" i="63" s="1"/>
  <c r="N176" i="63"/>
  <c r="O176" i="63" s="1"/>
  <c r="N177" i="63"/>
  <c r="O177" i="63" s="1"/>
  <c r="O170" i="63"/>
  <c r="F173" i="63"/>
  <c r="F178" i="63"/>
  <c r="F171" i="63"/>
  <c r="F172" i="63"/>
  <c r="F175" i="63"/>
  <c r="F176" i="63"/>
  <c r="F177" i="63"/>
  <c r="F170" i="63"/>
  <c r="G9" i="58"/>
  <c r="G10" i="58"/>
  <c r="G11" i="58"/>
  <c r="G12" i="58"/>
  <c r="G13" i="58"/>
  <c r="G14" i="58"/>
  <c r="G15" i="58"/>
  <c r="G16" i="58"/>
  <c r="E17" i="58"/>
  <c r="G17" i="58" s="1"/>
  <c r="G18" i="58"/>
  <c r="G19" i="58"/>
  <c r="E20" i="58"/>
  <c r="G20" i="58" s="1"/>
  <c r="G21" i="58"/>
  <c r="G22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G46" i="58"/>
  <c r="G47" i="58"/>
  <c r="G48" i="58"/>
  <c r="G49" i="58"/>
  <c r="G50" i="58"/>
  <c r="G51" i="58"/>
  <c r="G52" i="58"/>
  <c r="G53" i="58"/>
  <c r="G54" i="58"/>
  <c r="G55" i="58"/>
  <c r="G56" i="58"/>
  <c r="G57" i="58"/>
  <c r="G58" i="58"/>
  <c r="G59" i="58"/>
  <c r="G60" i="58"/>
  <c r="G61" i="58"/>
  <c r="G62" i="58"/>
  <c r="G63" i="58"/>
  <c r="G64" i="58"/>
  <c r="E65" i="58"/>
  <c r="G65" i="58" s="1"/>
  <c r="E66" i="58"/>
  <c r="G66" i="58" s="1"/>
  <c r="E67" i="58"/>
  <c r="G67" i="58" s="1"/>
  <c r="G68" i="58"/>
  <c r="G69" i="58"/>
  <c r="E70" i="58"/>
  <c r="G70" i="58" s="1"/>
  <c r="E71" i="58"/>
  <c r="G71" i="58" s="1"/>
  <c r="G72" i="58"/>
  <c r="G73" i="58"/>
  <c r="G74" i="58"/>
  <c r="G75" i="58"/>
  <c r="E76" i="58"/>
  <c r="G76" i="58" s="1"/>
  <c r="G77" i="58"/>
  <c r="G78" i="58"/>
  <c r="G79" i="58"/>
  <c r="G80" i="58"/>
  <c r="E81" i="58"/>
  <c r="G81" i="58" s="1"/>
  <c r="E82" i="58"/>
  <c r="G82" i="58" s="1"/>
  <c r="E92" i="61"/>
  <c r="G92" i="61"/>
  <c r="L92" i="61"/>
  <c r="E93" i="61"/>
  <c r="G93" i="61" s="1"/>
  <c r="C94" i="61"/>
  <c r="E94" i="61" s="1"/>
  <c r="E95" i="61"/>
  <c r="E96" i="61"/>
  <c r="G96" i="61" s="1"/>
  <c r="E97" i="61"/>
  <c r="G97" i="61"/>
  <c r="C98" i="61"/>
  <c r="E98" i="61" s="1"/>
  <c r="C99" i="61"/>
  <c r="E99" i="61"/>
  <c r="C100" i="61"/>
  <c r="E100" i="61" s="1"/>
  <c r="C101" i="61"/>
  <c r="E101" i="61" s="1"/>
  <c r="D105" i="61"/>
  <c r="E105" i="61"/>
  <c r="M105" i="61"/>
  <c r="N105" i="61"/>
  <c r="D106" i="61"/>
  <c r="E106" i="61" s="1"/>
  <c r="G106" i="61"/>
  <c r="M106" i="61"/>
  <c r="N106" i="61" s="1"/>
  <c r="C107" i="61"/>
  <c r="E107" i="61" s="1"/>
  <c r="D107" i="61"/>
  <c r="M107" i="61"/>
  <c r="N107" i="61" s="1"/>
  <c r="D108" i="61"/>
  <c r="E108" i="61"/>
  <c r="M108" i="61"/>
  <c r="N108" i="61" s="1"/>
  <c r="D109" i="61"/>
  <c r="E109" i="61" s="1"/>
  <c r="G109" i="61" s="1"/>
  <c r="M109" i="61"/>
  <c r="N109" i="61"/>
  <c r="D110" i="61"/>
  <c r="E110" i="61" s="1"/>
  <c r="G110" i="61" s="1"/>
  <c r="M110" i="61"/>
  <c r="N110" i="61" s="1"/>
  <c r="C111" i="61"/>
  <c r="D111" i="61"/>
  <c r="M111" i="61"/>
  <c r="N111" i="61"/>
  <c r="C112" i="61"/>
  <c r="E112" i="61"/>
  <c r="D112" i="61"/>
  <c r="M112" i="61"/>
  <c r="N112" i="61" s="1"/>
  <c r="C113" i="61"/>
  <c r="E113" i="61" s="1"/>
  <c r="D113" i="61"/>
  <c r="M113" i="61"/>
  <c r="N113" i="61"/>
  <c r="C114" i="61"/>
  <c r="D114" i="61"/>
  <c r="M114" i="61"/>
  <c r="N114" i="61" s="1"/>
  <c r="F83" i="50"/>
  <c r="F84" i="50"/>
  <c r="F85" i="50"/>
  <c r="F91" i="50"/>
  <c r="C182" i="26"/>
  <c r="D182" i="26"/>
  <c r="J182" i="26"/>
  <c r="R182" i="26"/>
  <c r="C183" i="26"/>
  <c r="D183" i="26"/>
  <c r="J183" i="26"/>
  <c r="R183" i="26"/>
  <c r="C184" i="26"/>
  <c r="D184" i="26"/>
  <c r="J184" i="26"/>
  <c r="R184" i="26"/>
  <c r="C185" i="26"/>
  <c r="D185" i="26"/>
  <c r="J185" i="26"/>
  <c r="R185" i="26"/>
  <c r="C186" i="26"/>
  <c r="D186" i="26"/>
  <c r="J186" i="26"/>
  <c r="R186" i="26"/>
  <c r="C187" i="26"/>
  <c r="D187" i="26"/>
  <c r="J187" i="26"/>
  <c r="R187" i="26"/>
  <c r="C188" i="26"/>
  <c r="D188" i="26"/>
  <c r="P226" i="44"/>
  <c r="T226" i="44"/>
  <c r="X226" i="44"/>
  <c r="X227" i="44" s="1"/>
  <c r="AB226" i="44"/>
  <c r="O232" i="44"/>
  <c r="Q232" i="44" s="1"/>
  <c r="AB232" i="44" s="1"/>
  <c r="AA232" i="44"/>
  <c r="L233" i="44"/>
  <c r="O233" i="44" s="1"/>
  <c r="Q233" i="44" s="1"/>
  <c r="AA233" i="44"/>
  <c r="O234" i="44"/>
  <c r="Q234" i="44" s="1"/>
  <c r="AA234" i="44"/>
  <c r="O235" i="44"/>
  <c r="Q235" i="44" s="1"/>
  <c r="AA235" i="44"/>
  <c r="O236" i="44"/>
  <c r="Q236" i="44" s="1"/>
  <c r="AA236" i="44"/>
  <c r="O237" i="44"/>
  <c r="Q237" i="44"/>
  <c r="AA237" i="44"/>
  <c r="O238" i="44"/>
  <c r="Q238" i="44" s="1"/>
  <c r="AB238" i="44" s="1"/>
  <c r="O239" i="44"/>
  <c r="Q239" i="44" s="1"/>
  <c r="AB239" i="44" s="1"/>
  <c r="O240" i="44"/>
  <c r="Q240" i="44"/>
  <c r="AA240" i="44"/>
  <c r="O241" i="44"/>
  <c r="Q241" i="44" s="1"/>
  <c r="AA241" i="44"/>
  <c r="AB241" i="44" s="1"/>
  <c r="O242" i="44"/>
  <c r="Q242" i="44" s="1"/>
  <c r="AB242" i="44" s="1"/>
  <c r="L243" i="44"/>
  <c r="O243" i="44" s="1"/>
  <c r="Q243" i="44" s="1"/>
  <c r="AA243" i="44"/>
  <c r="L244" i="44"/>
  <c r="O244" i="44" s="1"/>
  <c r="Q244" i="44" s="1"/>
  <c r="AB244" i="44" s="1"/>
  <c r="AA244" i="44"/>
  <c r="L245" i="44"/>
  <c r="O245" i="44" s="1"/>
  <c r="Q245" i="44"/>
  <c r="AA245" i="44"/>
  <c r="R247" i="44"/>
  <c r="L17" i="49"/>
  <c r="L18" i="49"/>
  <c r="L19" i="49"/>
  <c r="L20" i="49"/>
  <c r="L21" i="49"/>
  <c r="L22" i="49"/>
  <c r="H23" i="49"/>
  <c r="L23" i="49"/>
  <c r="H24" i="49"/>
  <c r="L24" i="49"/>
  <c r="H25" i="49"/>
  <c r="L25" i="49"/>
  <c r="F26" i="49"/>
  <c r="H26" i="49"/>
  <c r="L26" i="49"/>
  <c r="F27" i="49"/>
  <c r="H27" i="49" s="1"/>
  <c r="L27" i="49"/>
  <c r="H28" i="49"/>
  <c r="L28" i="49"/>
  <c r="H29" i="49"/>
  <c r="L29" i="49"/>
  <c r="F30" i="49"/>
  <c r="H30" i="49" s="1"/>
  <c r="L30" i="49"/>
  <c r="F64" i="48"/>
  <c r="H64" i="48" s="1"/>
  <c r="Q64" i="48" s="1"/>
  <c r="F65" i="48"/>
  <c r="H65" i="48" s="1"/>
  <c r="Q65" i="48" s="1"/>
  <c r="F66" i="48"/>
  <c r="H66" i="48" s="1"/>
  <c r="Q66" i="48" s="1"/>
  <c r="Z66" i="48"/>
  <c r="AA66" i="48" s="1"/>
  <c r="Z67" i="48"/>
  <c r="AA67" i="48" s="1"/>
  <c r="F68" i="48"/>
  <c r="Z68" i="48"/>
  <c r="AA68" i="48" s="1"/>
  <c r="F69" i="48"/>
  <c r="H69" i="48" s="1"/>
  <c r="Q69" i="48" s="1"/>
  <c r="Z69" i="48"/>
  <c r="AA69" i="48" s="1"/>
  <c r="F70" i="48"/>
  <c r="Z70" i="48"/>
  <c r="AA70" i="48" s="1"/>
  <c r="F71" i="48"/>
  <c r="Z71" i="48"/>
  <c r="AA71" i="48" s="1"/>
  <c r="F72" i="48"/>
  <c r="Z72" i="48"/>
  <c r="AA72" i="48" s="1"/>
  <c r="F73" i="48"/>
  <c r="Z73" i="48"/>
  <c r="AA73" i="48" s="1"/>
  <c r="Z74" i="48"/>
  <c r="AA74" i="48" s="1"/>
  <c r="Z75" i="48"/>
  <c r="AA75" i="48" s="1"/>
  <c r="F74" i="48"/>
  <c r="Z76" i="48"/>
  <c r="AA76" i="48" s="1"/>
  <c r="F75" i="48"/>
  <c r="Z77" i="48"/>
  <c r="AA77" i="48" s="1"/>
  <c r="F76" i="48"/>
  <c r="Z78" i="48"/>
  <c r="AA78" i="48" s="1"/>
  <c r="Z79" i="48"/>
  <c r="AA79" i="48" s="1"/>
  <c r="Z80" i="48"/>
  <c r="AA80" i="48" s="1"/>
  <c r="Z81" i="48"/>
  <c r="AA81" i="48" s="1"/>
  <c r="Z82" i="48"/>
  <c r="AA82" i="48" s="1"/>
  <c r="Z83" i="48"/>
  <c r="AA83" i="48" s="1"/>
  <c r="Z84" i="48"/>
  <c r="AA84" i="48" s="1"/>
  <c r="Z85" i="48"/>
  <c r="AA85" i="48" s="1"/>
  <c r="Z86" i="48"/>
  <c r="AA86" i="48" s="1"/>
  <c r="Z87" i="48"/>
  <c r="AA87" i="48" s="1"/>
  <c r="Z88" i="48"/>
  <c r="AA88" i="48" s="1"/>
  <c r="Z89" i="48"/>
  <c r="AA89" i="48" s="1"/>
  <c r="Z90" i="48"/>
  <c r="AA90" i="48" s="1"/>
  <c r="Z91" i="48"/>
  <c r="AA91" i="48" s="1"/>
  <c r="Z92" i="48"/>
  <c r="AA92" i="48" s="1"/>
  <c r="Z93" i="48"/>
  <c r="AA93" i="48" s="1"/>
  <c r="Z94" i="48"/>
  <c r="AA94" i="48" s="1"/>
  <c r="Z95" i="48"/>
  <c r="AA95" i="48" s="1"/>
  <c r="Z96" i="48"/>
  <c r="AA96" i="48" s="1"/>
  <c r="Z97" i="48"/>
  <c r="AA97" i="48" s="1"/>
  <c r="Z98" i="48"/>
  <c r="AA98" i="48" s="1"/>
  <c r="Z99" i="48"/>
  <c r="AA99" i="48" s="1"/>
  <c r="Z100" i="48"/>
  <c r="AA100" i="48" s="1"/>
  <c r="Z101" i="48"/>
  <c r="AA101" i="48" s="1"/>
  <c r="Z102" i="48"/>
  <c r="AA102" i="48" s="1"/>
  <c r="Z105" i="48"/>
  <c r="AA105" i="48" s="1"/>
  <c r="Z106" i="48"/>
  <c r="AA106" i="48" s="1"/>
  <c r="Z107" i="48"/>
  <c r="AA107" i="48" s="1"/>
  <c r="H2" i="55"/>
  <c r="J2" i="55" s="1"/>
  <c r="H3" i="55"/>
  <c r="J3" i="55" s="1"/>
  <c r="H4" i="55"/>
  <c r="J4" i="55"/>
  <c r="H5" i="55"/>
  <c r="J5" i="55" s="1"/>
  <c r="H6" i="55"/>
  <c r="J6" i="55"/>
  <c r="H7" i="55"/>
  <c r="J7" i="55" s="1"/>
  <c r="H8" i="55"/>
  <c r="J8" i="55"/>
  <c r="H9" i="55"/>
  <c r="J9" i="55" s="1"/>
  <c r="H10" i="55"/>
  <c r="J10" i="55"/>
  <c r="H11" i="55"/>
  <c r="J11" i="55" s="1"/>
  <c r="H12" i="55"/>
  <c r="J12" i="55" s="1"/>
  <c r="H13" i="55"/>
  <c r="J13" i="55" s="1"/>
  <c r="H14" i="55"/>
  <c r="J14" i="55"/>
  <c r="H15" i="55"/>
  <c r="J15" i="55" s="1"/>
  <c r="H16" i="55"/>
  <c r="J16" i="55"/>
  <c r="H17" i="55"/>
  <c r="J17" i="55" s="1"/>
  <c r="H18" i="55"/>
  <c r="J18" i="55"/>
  <c r="H19" i="55"/>
  <c r="J19" i="55" s="1"/>
  <c r="H20" i="55"/>
  <c r="J20" i="55"/>
  <c r="H21" i="55"/>
  <c r="J21" i="55" s="1"/>
  <c r="H22" i="55"/>
  <c r="J22" i="55" s="1"/>
  <c r="H23" i="55"/>
  <c r="J23" i="55" s="1"/>
  <c r="H24" i="55"/>
  <c r="H25" i="55"/>
  <c r="H26" i="55"/>
  <c r="H27" i="55"/>
  <c r="H28" i="55"/>
  <c r="H29" i="55"/>
  <c r="F34" i="47"/>
  <c r="F35" i="47"/>
  <c r="F36" i="47"/>
  <c r="F37" i="47"/>
  <c r="F38" i="47"/>
  <c r="D39" i="47"/>
  <c r="F39" i="47" s="1"/>
  <c r="F40" i="47"/>
  <c r="D41" i="47"/>
  <c r="F41" i="47"/>
  <c r="D42" i="47"/>
  <c r="F42" i="47"/>
  <c r="D43" i="47"/>
  <c r="F43" i="47" s="1"/>
  <c r="F44" i="47"/>
  <c r="J4" i="24"/>
  <c r="H5" i="24"/>
  <c r="J5" i="24" s="1"/>
  <c r="H6" i="24"/>
  <c r="J6" i="24"/>
  <c r="H7" i="24"/>
  <c r="J7" i="24" s="1"/>
  <c r="H8" i="24"/>
  <c r="J8" i="24"/>
  <c r="H9" i="24"/>
  <c r="J9" i="24" s="1"/>
  <c r="H10" i="24"/>
  <c r="H11" i="24"/>
  <c r="J11" i="24" s="1"/>
  <c r="J12" i="24"/>
  <c r="H13" i="24"/>
  <c r="J13" i="24"/>
  <c r="H14" i="24"/>
  <c r="J14" i="24" s="1"/>
  <c r="H15" i="24"/>
  <c r="J15" i="24"/>
  <c r="H16" i="24"/>
  <c r="J16" i="24" s="1"/>
  <c r="H17" i="24"/>
  <c r="J17" i="24" s="1"/>
  <c r="H18" i="24"/>
  <c r="H19" i="24"/>
  <c r="J19" i="24" s="1"/>
  <c r="H20" i="24"/>
  <c r="J20" i="24"/>
  <c r="H21" i="24"/>
  <c r="J21" i="24"/>
  <c r="H22" i="24"/>
  <c r="D9" i="54"/>
  <c r="D12" i="54"/>
  <c r="D14" i="54"/>
  <c r="D16" i="54"/>
  <c r="D18" i="54"/>
  <c r="D23" i="54"/>
  <c r="D26" i="54"/>
  <c r="D29" i="54"/>
  <c r="D32" i="54"/>
  <c r="D35" i="54"/>
  <c r="C37" i="54"/>
  <c r="F26" i="51"/>
  <c r="F27" i="51" s="1"/>
  <c r="H26" i="51"/>
  <c r="U26" i="51"/>
  <c r="V26" i="51"/>
  <c r="K27" i="51"/>
  <c r="L27" i="51" s="1"/>
  <c r="M27" i="51" s="1"/>
  <c r="N27" i="51" s="1"/>
  <c r="O27" i="51" s="1"/>
  <c r="P27" i="51" s="1"/>
  <c r="Q27" i="51" s="1"/>
  <c r="R27" i="51" s="1"/>
  <c r="S27" i="51" s="1"/>
  <c r="T27" i="51" s="1"/>
  <c r="U27" i="51" s="1"/>
  <c r="V27" i="51" s="1"/>
  <c r="D20" i="52"/>
  <c r="E20" i="52"/>
  <c r="K20" i="52"/>
  <c r="L20" i="52"/>
  <c r="R20" i="52"/>
  <c r="S20" i="52"/>
  <c r="Y20" i="52"/>
  <c r="Z20" i="52"/>
  <c r="E6" i="57"/>
  <c r="F6" i="57" s="1"/>
  <c r="G6" i="57"/>
  <c r="H6" i="57" s="1"/>
  <c r="N6" i="57"/>
  <c r="O6" i="57" s="1"/>
  <c r="P6" i="57"/>
  <c r="Q6" i="57" s="1"/>
  <c r="W6" i="57"/>
  <c r="X6" i="57" s="1"/>
  <c r="Y6" i="57"/>
  <c r="Z6" i="57" s="1"/>
  <c r="AF6" i="57"/>
  <c r="AG6" i="57" s="1"/>
  <c r="AH6" i="57"/>
  <c r="AI6" i="57" s="1"/>
  <c r="AO6" i="57"/>
  <c r="AP6" i="57" s="1"/>
  <c r="AQ6" i="57"/>
  <c r="AR6" i="57" s="1"/>
  <c r="E7" i="57"/>
  <c r="F7" i="57" s="1"/>
  <c r="G7" i="57"/>
  <c r="H7" i="57" s="1"/>
  <c r="N7" i="57"/>
  <c r="O7" i="57" s="1"/>
  <c r="P7" i="57"/>
  <c r="Q7" i="57" s="1"/>
  <c r="W7" i="57"/>
  <c r="X7" i="57" s="1"/>
  <c r="Y7" i="57"/>
  <c r="Z7" i="57" s="1"/>
  <c r="AF7" i="57"/>
  <c r="AG7" i="57" s="1"/>
  <c r="AH7" i="57"/>
  <c r="AI7" i="57" s="1"/>
  <c r="AO7" i="57"/>
  <c r="AP7" i="57" s="1"/>
  <c r="AQ7" i="57"/>
  <c r="AR7" i="57" s="1"/>
  <c r="E8" i="57"/>
  <c r="F8" i="57" s="1"/>
  <c r="G8" i="57"/>
  <c r="H8" i="57" s="1"/>
  <c r="N8" i="57"/>
  <c r="O8" i="57" s="1"/>
  <c r="P8" i="57"/>
  <c r="Q8" i="57"/>
  <c r="W8" i="57"/>
  <c r="X8" i="57" s="1"/>
  <c r="Y8" i="57"/>
  <c r="Z8" i="57" s="1"/>
  <c r="AF8" i="57"/>
  <c r="AG8" i="57"/>
  <c r="AH8" i="57"/>
  <c r="AI8" i="57" s="1"/>
  <c r="AO8" i="57"/>
  <c r="AP8" i="57" s="1"/>
  <c r="AQ8" i="57"/>
  <c r="AR8" i="57" s="1"/>
  <c r="E9" i="57"/>
  <c r="F9" i="57" s="1"/>
  <c r="G9" i="57"/>
  <c r="H9" i="57" s="1"/>
  <c r="N9" i="57"/>
  <c r="O9" i="57" s="1"/>
  <c r="P9" i="57"/>
  <c r="Q9" i="57" s="1"/>
  <c r="W9" i="57"/>
  <c r="X9" i="57" s="1"/>
  <c r="Y9" i="57"/>
  <c r="Z9" i="57" s="1"/>
  <c r="AF9" i="57"/>
  <c r="AG9" i="57" s="1"/>
  <c r="AH9" i="57"/>
  <c r="AI9" i="57" s="1"/>
  <c r="AO9" i="57"/>
  <c r="AP9" i="57" s="1"/>
  <c r="AQ9" i="57"/>
  <c r="AR9" i="57" s="1"/>
  <c r="E10" i="57"/>
  <c r="F10" i="57" s="1"/>
  <c r="G10" i="57"/>
  <c r="H10" i="57" s="1"/>
  <c r="N10" i="57"/>
  <c r="O10" i="57" s="1"/>
  <c r="P10" i="57"/>
  <c r="Q10" i="57" s="1"/>
  <c r="W10" i="57"/>
  <c r="X10" i="57" s="1"/>
  <c r="Y10" i="57"/>
  <c r="Z10" i="57" s="1"/>
  <c r="AF10" i="57"/>
  <c r="AG10" i="57" s="1"/>
  <c r="AH10" i="57"/>
  <c r="AI10" i="57" s="1"/>
  <c r="AO10" i="57"/>
  <c r="AP10" i="57" s="1"/>
  <c r="AQ10" i="57"/>
  <c r="AR10" i="57" s="1"/>
  <c r="E11" i="57"/>
  <c r="F11" i="57" s="1"/>
  <c r="G11" i="57"/>
  <c r="H11" i="57" s="1"/>
  <c r="N11" i="57"/>
  <c r="O11" i="57" s="1"/>
  <c r="P11" i="57"/>
  <c r="Q11" i="57" s="1"/>
  <c r="W11" i="57"/>
  <c r="X11" i="57" s="1"/>
  <c r="Y11" i="57"/>
  <c r="Z11" i="57" s="1"/>
  <c r="AF11" i="57"/>
  <c r="AG11" i="57" s="1"/>
  <c r="AH11" i="57"/>
  <c r="AI11" i="57" s="1"/>
  <c r="AO11" i="57"/>
  <c r="AP11" i="57" s="1"/>
  <c r="AQ11" i="57"/>
  <c r="AR11" i="57" s="1"/>
  <c r="E12" i="57"/>
  <c r="F12" i="57" s="1"/>
  <c r="G12" i="57"/>
  <c r="H12" i="57" s="1"/>
  <c r="N12" i="57"/>
  <c r="O12" i="57" s="1"/>
  <c r="P12" i="57"/>
  <c r="Q12" i="57" s="1"/>
  <c r="W12" i="57"/>
  <c r="X12" i="57" s="1"/>
  <c r="Y12" i="57"/>
  <c r="Z12" i="57" s="1"/>
  <c r="AF12" i="57"/>
  <c r="AG12" i="57" s="1"/>
  <c r="AH12" i="57"/>
  <c r="AI12" i="57" s="1"/>
  <c r="AO12" i="57"/>
  <c r="AP12" i="57" s="1"/>
  <c r="AQ12" i="57"/>
  <c r="AR12" i="57" s="1"/>
  <c r="E13" i="57"/>
  <c r="F13" i="57" s="1"/>
  <c r="G13" i="57"/>
  <c r="H13" i="57" s="1"/>
  <c r="N13" i="57"/>
  <c r="O13" i="57" s="1"/>
  <c r="P13" i="57"/>
  <c r="Q13" i="57" s="1"/>
  <c r="W13" i="57"/>
  <c r="X13" i="57" s="1"/>
  <c r="Y13" i="57"/>
  <c r="Z13" i="57" s="1"/>
  <c r="AF13" i="57"/>
  <c r="AG13" i="57" s="1"/>
  <c r="AH13" i="57"/>
  <c r="AI13" i="57" s="1"/>
  <c r="AO13" i="57"/>
  <c r="AP13" i="57" s="1"/>
  <c r="AQ13" i="57"/>
  <c r="AR13" i="57" s="1"/>
  <c r="E14" i="57"/>
  <c r="F14" i="57" s="1"/>
  <c r="G14" i="57"/>
  <c r="H14" i="57" s="1"/>
  <c r="N14" i="57"/>
  <c r="O14" i="57" s="1"/>
  <c r="P14" i="57"/>
  <c r="Q14" i="57" s="1"/>
  <c r="W14" i="57"/>
  <c r="X14" i="57" s="1"/>
  <c r="Y14" i="57"/>
  <c r="Z14" i="57" s="1"/>
  <c r="AF14" i="57"/>
  <c r="AG14" i="57" s="1"/>
  <c r="AH14" i="57"/>
  <c r="AI14" i="57" s="1"/>
  <c r="AO14" i="57"/>
  <c r="AP14" i="57" s="1"/>
  <c r="AQ14" i="57"/>
  <c r="AR14" i="57" s="1"/>
  <c r="E15" i="57"/>
  <c r="F15" i="57" s="1"/>
  <c r="G15" i="57"/>
  <c r="H15" i="57" s="1"/>
  <c r="N15" i="57"/>
  <c r="O15" i="57" s="1"/>
  <c r="P15" i="57"/>
  <c r="Q15" i="57" s="1"/>
  <c r="W15" i="57"/>
  <c r="X15" i="57" s="1"/>
  <c r="Y15" i="57"/>
  <c r="Z15" i="57" s="1"/>
  <c r="AF15" i="57"/>
  <c r="AG15" i="57" s="1"/>
  <c r="AH15" i="57"/>
  <c r="AI15" i="57"/>
  <c r="AO15" i="57"/>
  <c r="AP15" i="57" s="1"/>
  <c r="AQ15" i="57"/>
  <c r="AR15" i="57" s="1"/>
  <c r="E16" i="57"/>
  <c r="F16" i="57"/>
  <c r="G16" i="57"/>
  <c r="H16" i="57" s="1"/>
  <c r="N16" i="57"/>
  <c r="O16" i="57" s="1"/>
  <c r="P16" i="57"/>
  <c r="Q16" i="57" s="1"/>
  <c r="W16" i="57"/>
  <c r="X16" i="57" s="1"/>
  <c r="Y16" i="57"/>
  <c r="Z16" i="57" s="1"/>
  <c r="AF16" i="57"/>
  <c r="AG16" i="57" s="1"/>
  <c r="AH16" i="57"/>
  <c r="AI16" i="57" s="1"/>
  <c r="AO16" i="57"/>
  <c r="AP16" i="57" s="1"/>
  <c r="AQ16" i="57"/>
  <c r="AR16" i="57" s="1"/>
  <c r="E17" i="57"/>
  <c r="F17" i="57" s="1"/>
  <c r="G17" i="57"/>
  <c r="H17" i="57" s="1"/>
  <c r="N17" i="57"/>
  <c r="O17" i="57" s="1"/>
  <c r="P17" i="57"/>
  <c r="Q17" i="57" s="1"/>
  <c r="W17" i="57"/>
  <c r="X17" i="57" s="1"/>
  <c r="Y17" i="57"/>
  <c r="Z17" i="57" s="1"/>
  <c r="AF17" i="57"/>
  <c r="AG17" i="57" s="1"/>
  <c r="AH17" i="57"/>
  <c r="AI17" i="57" s="1"/>
  <c r="AO17" i="57"/>
  <c r="AP17" i="57" s="1"/>
  <c r="AQ17" i="57"/>
  <c r="AR17" i="57" s="1"/>
  <c r="E18" i="57"/>
  <c r="F18" i="57" s="1"/>
  <c r="G18" i="57"/>
  <c r="H18" i="57" s="1"/>
  <c r="N18" i="57"/>
  <c r="O18" i="57" s="1"/>
  <c r="P18" i="57"/>
  <c r="Q18" i="57" s="1"/>
  <c r="W18" i="57"/>
  <c r="X18" i="57" s="1"/>
  <c r="Y18" i="57"/>
  <c r="Z18" i="57" s="1"/>
  <c r="AF18" i="57"/>
  <c r="AG18" i="57" s="1"/>
  <c r="AH18" i="57"/>
  <c r="AI18" i="57" s="1"/>
  <c r="AO18" i="57"/>
  <c r="AP18" i="57" s="1"/>
  <c r="AQ18" i="57"/>
  <c r="AR18" i="57" s="1"/>
  <c r="E19" i="57"/>
  <c r="F19" i="57" s="1"/>
  <c r="G19" i="57"/>
  <c r="H19" i="57" s="1"/>
  <c r="N19" i="57"/>
  <c r="O19" i="57" s="1"/>
  <c r="P19" i="57"/>
  <c r="Q19" i="57" s="1"/>
  <c r="W19" i="57"/>
  <c r="X19" i="57" s="1"/>
  <c r="Y19" i="57"/>
  <c r="Z19" i="57" s="1"/>
  <c r="AF19" i="57"/>
  <c r="AG19" i="57" s="1"/>
  <c r="AH19" i="57"/>
  <c r="AI19" i="57" s="1"/>
  <c r="AO19" i="57"/>
  <c r="AP19" i="57" s="1"/>
  <c r="AQ19" i="57"/>
  <c r="AR19" i="57" s="1"/>
  <c r="E20" i="57"/>
  <c r="F20" i="57" s="1"/>
  <c r="G20" i="57"/>
  <c r="H20" i="57" s="1"/>
  <c r="N20" i="57"/>
  <c r="O20" i="57" s="1"/>
  <c r="P20" i="57"/>
  <c r="Q20" i="57" s="1"/>
  <c r="W20" i="57"/>
  <c r="X20" i="57" s="1"/>
  <c r="Y20" i="57"/>
  <c r="Z20" i="57" s="1"/>
  <c r="AF20" i="57"/>
  <c r="AG20" i="57" s="1"/>
  <c r="AH20" i="57"/>
  <c r="AI20" i="57"/>
  <c r="AO20" i="57"/>
  <c r="AP20" i="57" s="1"/>
  <c r="AQ20" i="57"/>
  <c r="AR20" i="57" s="1"/>
  <c r="E21" i="57"/>
  <c r="F21" i="57" s="1"/>
  <c r="G21" i="57"/>
  <c r="H21" i="57" s="1"/>
  <c r="N21" i="57"/>
  <c r="O21" i="57" s="1"/>
  <c r="P21" i="57"/>
  <c r="Q21" i="57" s="1"/>
  <c r="W21" i="57"/>
  <c r="X21" i="57" s="1"/>
  <c r="Y21" i="57"/>
  <c r="Z21" i="57" s="1"/>
  <c r="AF21" i="57"/>
  <c r="AG21" i="57" s="1"/>
  <c r="AH21" i="57"/>
  <c r="AI21" i="57" s="1"/>
  <c r="AO21" i="57"/>
  <c r="AP21" i="57" s="1"/>
  <c r="AQ21" i="57"/>
  <c r="AR21" i="57" s="1"/>
  <c r="E22" i="57"/>
  <c r="F22" i="57" s="1"/>
  <c r="G22" i="57"/>
  <c r="H22" i="57" s="1"/>
  <c r="N22" i="57"/>
  <c r="O22" i="57" s="1"/>
  <c r="P22" i="57"/>
  <c r="Q22" i="57" s="1"/>
  <c r="W22" i="57"/>
  <c r="X22" i="57" s="1"/>
  <c r="Y22" i="57"/>
  <c r="Z22" i="57" s="1"/>
  <c r="AF22" i="57"/>
  <c r="AG22" i="57" s="1"/>
  <c r="AH22" i="57"/>
  <c r="AI22" i="57" s="1"/>
  <c r="AO22" i="57"/>
  <c r="AP22" i="57" s="1"/>
  <c r="AQ22" i="57"/>
  <c r="AR22" i="57" s="1"/>
  <c r="E23" i="57"/>
  <c r="F23" i="57" s="1"/>
  <c r="G23" i="57"/>
  <c r="H23" i="57" s="1"/>
  <c r="N23" i="57"/>
  <c r="O23" i="57" s="1"/>
  <c r="P23" i="57"/>
  <c r="Q23" i="57" s="1"/>
  <c r="W23" i="57"/>
  <c r="X23" i="57" s="1"/>
  <c r="Y23" i="57"/>
  <c r="Z23" i="57" s="1"/>
  <c r="AF23" i="57"/>
  <c r="AG23" i="57" s="1"/>
  <c r="AH23" i="57"/>
  <c r="AI23" i="57" s="1"/>
  <c r="AO23" i="57"/>
  <c r="AP23" i="57"/>
  <c r="AQ23" i="57"/>
  <c r="AR23" i="57" s="1"/>
  <c r="E24" i="57"/>
  <c r="F24" i="57" s="1"/>
  <c r="G24" i="57"/>
  <c r="H24" i="57"/>
  <c r="N24" i="57"/>
  <c r="O24" i="57" s="1"/>
  <c r="P24" i="57"/>
  <c r="Q24" i="57" s="1"/>
  <c r="W24" i="57"/>
  <c r="X24" i="57" s="1"/>
  <c r="Y24" i="57"/>
  <c r="Z24" i="57" s="1"/>
  <c r="AF24" i="57"/>
  <c r="AG24" i="57" s="1"/>
  <c r="AH24" i="57"/>
  <c r="AI24" i="57" s="1"/>
  <c r="AO24" i="57"/>
  <c r="AP24" i="57" s="1"/>
  <c r="AQ24" i="57"/>
  <c r="AR24" i="57" s="1"/>
  <c r="E25" i="57"/>
  <c r="F25" i="57" s="1"/>
  <c r="G25" i="57"/>
  <c r="H25" i="57" s="1"/>
  <c r="N25" i="57"/>
  <c r="O25" i="57" s="1"/>
  <c r="P25" i="57"/>
  <c r="Q25" i="57" s="1"/>
  <c r="W25" i="57"/>
  <c r="X25" i="57" s="1"/>
  <c r="Y25" i="57"/>
  <c r="Z25" i="57" s="1"/>
  <c r="AF25" i="57"/>
  <c r="AG25" i="57" s="1"/>
  <c r="AH25" i="57"/>
  <c r="AI25" i="57" s="1"/>
  <c r="AO25" i="57"/>
  <c r="AP25" i="57" s="1"/>
  <c r="AQ25" i="57"/>
  <c r="AR25" i="57" s="1"/>
  <c r="E26" i="57"/>
  <c r="F26" i="57" s="1"/>
  <c r="G26" i="57"/>
  <c r="H26" i="57" s="1"/>
  <c r="N26" i="57"/>
  <c r="O26" i="57" s="1"/>
  <c r="P26" i="57"/>
  <c r="Q26" i="57" s="1"/>
  <c r="W26" i="57"/>
  <c r="X26" i="57" s="1"/>
  <c r="Y26" i="57"/>
  <c r="Z26" i="57" s="1"/>
  <c r="AF26" i="57"/>
  <c r="AG26" i="57" s="1"/>
  <c r="AH26" i="57"/>
  <c r="AI26" i="57" s="1"/>
  <c r="AO26" i="57"/>
  <c r="AP26" i="57" s="1"/>
  <c r="AQ26" i="57"/>
  <c r="AR26" i="57" s="1"/>
  <c r="E27" i="57"/>
  <c r="F27" i="57" s="1"/>
  <c r="G27" i="57"/>
  <c r="H27" i="57" s="1"/>
  <c r="N27" i="57"/>
  <c r="O27" i="57" s="1"/>
  <c r="P27" i="57"/>
  <c r="Q27" i="57" s="1"/>
  <c r="W27" i="57"/>
  <c r="X27" i="57" s="1"/>
  <c r="Y27" i="57"/>
  <c r="Z27" i="57" s="1"/>
  <c r="AF27" i="57"/>
  <c r="AG27" i="57" s="1"/>
  <c r="AH27" i="57"/>
  <c r="AI27" i="57" s="1"/>
  <c r="AO27" i="57"/>
  <c r="AP27" i="57" s="1"/>
  <c r="AQ27" i="57"/>
  <c r="AR27" i="57" s="1"/>
  <c r="E28" i="57"/>
  <c r="F28" i="57" s="1"/>
  <c r="G28" i="57"/>
  <c r="H28" i="57" s="1"/>
  <c r="W28" i="57"/>
  <c r="X28" i="57" s="1"/>
  <c r="Y28" i="57"/>
  <c r="Z28" i="57" s="1"/>
  <c r="AF28" i="57"/>
  <c r="AG28" i="57" s="1"/>
  <c r="AH28" i="57"/>
  <c r="AI28" i="57" s="1"/>
  <c r="AO28" i="57"/>
  <c r="AP28" i="57" s="1"/>
  <c r="AQ28" i="57"/>
  <c r="AR28" i="57" s="1"/>
  <c r="E29" i="57"/>
  <c r="F29" i="57" s="1"/>
  <c r="G29" i="57"/>
  <c r="H29" i="57" s="1"/>
  <c r="W29" i="57"/>
  <c r="X29" i="57" s="1"/>
  <c r="Y29" i="57"/>
  <c r="Z29" i="57" s="1"/>
  <c r="AF29" i="57"/>
  <c r="AG29" i="57" s="1"/>
  <c r="AH29" i="57"/>
  <c r="AI29" i="57" s="1"/>
  <c r="AO29" i="57"/>
  <c r="AP29" i="57" s="1"/>
  <c r="AQ29" i="57"/>
  <c r="AR29" i="57" s="1"/>
  <c r="E30" i="57"/>
  <c r="F30" i="57" s="1"/>
  <c r="G30" i="57"/>
  <c r="H30" i="57" s="1"/>
  <c r="W30" i="57"/>
  <c r="X30" i="57" s="1"/>
  <c r="Y30" i="57"/>
  <c r="Z30" i="57" s="1"/>
  <c r="AF30" i="57"/>
  <c r="AG30" i="57" s="1"/>
  <c r="AH30" i="57"/>
  <c r="AI30" i="57" s="1"/>
  <c r="AO30" i="57"/>
  <c r="AP30" i="57" s="1"/>
  <c r="AQ30" i="57"/>
  <c r="AR30" i="57" s="1"/>
  <c r="E31" i="57"/>
  <c r="F31" i="57" s="1"/>
  <c r="G31" i="57"/>
  <c r="H31" i="57" s="1"/>
  <c r="W31" i="57"/>
  <c r="X31" i="57" s="1"/>
  <c r="Y31" i="57"/>
  <c r="Z31" i="57" s="1"/>
  <c r="AF31" i="57"/>
  <c r="AG31" i="57" s="1"/>
  <c r="AH31" i="57"/>
  <c r="AI31" i="57" s="1"/>
  <c r="AO31" i="57"/>
  <c r="AP31" i="57" s="1"/>
  <c r="AQ31" i="57"/>
  <c r="AR31" i="57" s="1"/>
  <c r="E32" i="57"/>
  <c r="F32" i="57" s="1"/>
  <c r="G32" i="57"/>
  <c r="H32" i="57" s="1"/>
  <c r="AF32" i="57"/>
  <c r="AG32" i="57" s="1"/>
  <c r="AH32" i="57"/>
  <c r="AI32" i="57" s="1"/>
  <c r="AO32" i="57"/>
  <c r="AP32" i="57" s="1"/>
  <c r="AQ32" i="57"/>
  <c r="AR32" i="57" s="1"/>
  <c r="E33" i="57"/>
  <c r="F33" i="57" s="1"/>
  <c r="G33" i="57"/>
  <c r="H33" i="57" s="1"/>
  <c r="AF33" i="57"/>
  <c r="AG33" i="57" s="1"/>
  <c r="AH33" i="57"/>
  <c r="AI33" i="57" s="1"/>
  <c r="AO33" i="57"/>
  <c r="AP33" i="57" s="1"/>
  <c r="AQ33" i="57"/>
  <c r="AR33" i="57" s="1"/>
  <c r="E34" i="57"/>
  <c r="F34" i="57" s="1"/>
  <c r="G34" i="57"/>
  <c r="H34" i="57" s="1"/>
  <c r="AF34" i="57"/>
  <c r="AG34" i="57" s="1"/>
  <c r="AH34" i="57"/>
  <c r="AI34" i="57" s="1"/>
  <c r="AO34" i="57"/>
  <c r="AP34" i="57" s="1"/>
  <c r="AQ34" i="57"/>
  <c r="AR34" i="57" s="1"/>
  <c r="E35" i="57"/>
  <c r="F35" i="57" s="1"/>
  <c r="G35" i="57"/>
  <c r="H35" i="57" s="1"/>
  <c r="AF35" i="57"/>
  <c r="AG35" i="57" s="1"/>
  <c r="AH35" i="57"/>
  <c r="AI35" i="57" s="1"/>
  <c r="AO35" i="57"/>
  <c r="AP35" i="57" s="1"/>
  <c r="AQ35" i="57"/>
  <c r="AR35" i="57" s="1"/>
  <c r="E36" i="57"/>
  <c r="F36" i="57" s="1"/>
  <c r="G36" i="57"/>
  <c r="H36" i="57" s="1"/>
  <c r="AF36" i="57"/>
  <c r="AG36" i="57" s="1"/>
  <c r="AH36" i="57"/>
  <c r="AI36" i="57" s="1"/>
  <c r="AO36" i="57"/>
  <c r="AP36" i="57" s="1"/>
  <c r="AQ36" i="57"/>
  <c r="AR36" i="57" s="1"/>
  <c r="E37" i="57"/>
  <c r="F37" i="57" s="1"/>
  <c r="G37" i="57"/>
  <c r="H37" i="57"/>
  <c r="AF37" i="57"/>
  <c r="AG37" i="57" s="1"/>
  <c r="AH37" i="57"/>
  <c r="AI37" i="57" s="1"/>
  <c r="AO37" i="57"/>
  <c r="AP37" i="57" s="1"/>
  <c r="AQ37" i="57"/>
  <c r="AR37" i="57" s="1"/>
  <c r="E38" i="57"/>
  <c r="F38" i="57" s="1"/>
  <c r="G38" i="57"/>
  <c r="H38" i="57" s="1"/>
  <c r="AF38" i="57"/>
  <c r="AG38" i="57" s="1"/>
  <c r="AH38" i="57"/>
  <c r="AI38" i="57" s="1"/>
  <c r="AO38" i="57"/>
  <c r="AP38" i="57" s="1"/>
  <c r="AQ38" i="57"/>
  <c r="AR38" i="57" s="1"/>
  <c r="E39" i="57"/>
  <c r="F39" i="57" s="1"/>
  <c r="G39" i="57"/>
  <c r="H39" i="57" s="1"/>
  <c r="W39" i="57"/>
  <c r="X39" i="57" s="1"/>
  <c r="Y39" i="57"/>
  <c r="Z39" i="57" s="1"/>
  <c r="AF39" i="57"/>
  <c r="AG39" i="57" s="1"/>
  <c r="AH39" i="57"/>
  <c r="AI39" i="57" s="1"/>
  <c r="AO39" i="57"/>
  <c r="AP39" i="57" s="1"/>
  <c r="AQ39" i="57"/>
  <c r="AR39" i="57" s="1"/>
  <c r="J39" i="56"/>
  <c r="K39" i="56"/>
  <c r="L39" i="56"/>
  <c r="L46" i="56" s="1"/>
  <c r="J40" i="56"/>
  <c r="K40" i="56"/>
  <c r="L40" i="56"/>
  <c r="J41" i="56"/>
  <c r="J46" i="56" s="1"/>
  <c r="K41" i="56"/>
  <c r="L41" i="56"/>
  <c r="J42" i="56"/>
  <c r="K42" i="56"/>
  <c r="L42" i="56"/>
  <c r="I46" i="56"/>
  <c r="J54" i="56"/>
  <c r="L54" i="56"/>
  <c r="K55" i="56"/>
  <c r="L55" i="56"/>
  <c r="K56" i="56"/>
  <c r="F67" i="20"/>
  <c r="G67" i="20"/>
  <c r="H67" i="20"/>
  <c r="I67" i="20"/>
  <c r="J67" i="20"/>
  <c r="K67" i="20"/>
  <c r="L67" i="20"/>
  <c r="M67" i="20"/>
  <c r="N67" i="20"/>
  <c r="P67" i="20"/>
  <c r="Q67" i="20"/>
  <c r="F68" i="20"/>
  <c r="G68" i="20"/>
  <c r="H68" i="20"/>
  <c r="I68" i="20"/>
  <c r="J68" i="20"/>
  <c r="K68" i="20"/>
  <c r="L68" i="20"/>
  <c r="M68" i="20"/>
  <c r="N68" i="20"/>
  <c r="P68" i="20"/>
  <c r="Q68" i="20"/>
  <c r="D76" i="20"/>
  <c r="D77" i="20"/>
  <c r="I76" i="20"/>
  <c r="I77" i="20" s="1"/>
  <c r="I81" i="20" s="1"/>
  <c r="D80" i="20"/>
  <c r="D81" i="20"/>
  <c r="F62" i="30"/>
  <c r="G62" i="30"/>
  <c r="H62" i="30"/>
  <c r="I62" i="30"/>
  <c r="J62" i="30"/>
  <c r="K62" i="30"/>
  <c r="L62" i="30"/>
  <c r="L64" i="30" s="1"/>
  <c r="M62" i="30"/>
  <c r="M64" i="30"/>
  <c r="N62" i="30"/>
  <c r="O62" i="30"/>
  <c r="P62" i="30"/>
  <c r="Q62" i="30"/>
  <c r="Q64" i="30" s="1"/>
  <c r="R62" i="30"/>
  <c r="S62" i="30"/>
  <c r="T62" i="30"/>
  <c r="T64" i="30" s="1"/>
  <c r="U62" i="30"/>
  <c r="V62" i="30"/>
  <c r="W62" i="30"/>
  <c r="W64" i="30"/>
  <c r="X62" i="30"/>
  <c r="F63" i="30"/>
  <c r="G63" i="30"/>
  <c r="H63" i="30"/>
  <c r="H64" i="30"/>
  <c r="I63" i="30"/>
  <c r="J63" i="30"/>
  <c r="J64" i="30" s="1"/>
  <c r="K63" i="30"/>
  <c r="L63" i="30"/>
  <c r="M63" i="30"/>
  <c r="N63" i="30"/>
  <c r="O63" i="30"/>
  <c r="P63" i="30"/>
  <c r="Q63" i="30"/>
  <c r="R63" i="30"/>
  <c r="R64" i="30"/>
  <c r="S63" i="30"/>
  <c r="T63" i="30"/>
  <c r="U63" i="30"/>
  <c r="U64" i="30" s="1"/>
  <c r="V63" i="30"/>
  <c r="W63" i="30"/>
  <c r="X63" i="30"/>
  <c r="V64" i="30"/>
  <c r="T11" i="32"/>
  <c r="T14" i="32" s="1"/>
  <c r="T18" i="32" s="1"/>
  <c r="T21" i="32" s="1"/>
  <c r="C98" i="31"/>
  <c r="C103" i="31" s="1"/>
  <c r="D98" i="31"/>
  <c r="D103" i="31" s="1"/>
  <c r="E98" i="31"/>
  <c r="E103" i="31" s="1"/>
  <c r="E104" i="31" s="1"/>
  <c r="C99" i="31"/>
  <c r="D99" i="31"/>
  <c r="E99" i="31"/>
  <c r="F99" i="31"/>
  <c r="G99" i="31"/>
  <c r="H99" i="31"/>
  <c r="I99" i="31"/>
  <c r="C100" i="31"/>
  <c r="D100" i="31"/>
  <c r="E100" i="31"/>
  <c r="F100" i="31"/>
  <c r="G100" i="31"/>
  <c r="H100" i="31"/>
  <c r="I100" i="31"/>
  <c r="D7" i="19"/>
  <c r="D10" i="19" s="1"/>
  <c r="D11" i="19" s="1"/>
  <c r="D12" i="19" s="1"/>
  <c r="D15" i="19" s="1"/>
  <c r="Z16" i="19"/>
  <c r="V26" i="19" s="1"/>
  <c r="H17" i="19"/>
  <c r="V23" i="19"/>
  <c r="V24" i="19" s="1"/>
  <c r="H34" i="19"/>
  <c r="Z36" i="19"/>
  <c r="C43" i="19"/>
  <c r="D25" i="19" s="1"/>
  <c r="D27" i="19" s="1"/>
  <c r="Z46" i="19"/>
  <c r="V51" i="19"/>
  <c r="V53" i="19" s="1"/>
  <c r="V54" i="19" s="1"/>
  <c r="M52" i="19"/>
  <c r="M54" i="19"/>
  <c r="M55" i="19" s="1"/>
  <c r="V64" i="19"/>
  <c r="V67" i="19" s="1"/>
  <c r="V71" i="19" s="1"/>
  <c r="V74" i="19" s="1"/>
  <c r="C65" i="19"/>
  <c r="A49" i="19" s="1"/>
  <c r="D49" i="19" s="1"/>
  <c r="D52" i="19" s="1"/>
  <c r="D53" i="19" s="1"/>
  <c r="D55" i="19" s="1"/>
  <c r="D73" i="19"/>
  <c r="D75" i="19" s="1"/>
  <c r="D76" i="19" s="1"/>
  <c r="D77" i="19" s="1"/>
  <c r="M74" i="19"/>
  <c r="M79" i="19"/>
  <c r="D81" i="19"/>
  <c r="D83" i="19"/>
  <c r="D84" i="19" s="1"/>
  <c r="D90" i="19"/>
  <c r="M91" i="19"/>
  <c r="O92" i="19" s="1"/>
  <c r="M93" i="19" s="1"/>
  <c r="O93" i="19" s="1"/>
  <c r="D95" i="19"/>
  <c r="M99" i="19"/>
  <c r="O100" i="19" s="1"/>
  <c r="M101" i="19" s="1"/>
  <c r="M108" i="19"/>
  <c r="M116" i="19" s="1"/>
  <c r="M117" i="19" s="1"/>
  <c r="M118" i="19" s="1"/>
  <c r="D109" i="19"/>
  <c r="D110" i="19"/>
  <c r="M113" i="19"/>
  <c r="F3" i="12"/>
  <c r="I3" i="12"/>
  <c r="G4" i="12"/>
  <c r="G5" i="12"/>
  <c r="G3" i="12" s="1"/>
  <c r="H3" i="12" s="1"/>
  <c r="H5" i="12"/>
  <c r="F11" i="11"/>
  <c r="D12" i="11"/>
  <c r="E12" i="11"/>
  <c r="J12" i="11"/>
  <c r="F12" i="11"/>
  <c r="B14" i="11"/>
  <c r="E14" i="11"/>
  <c r="F14" i="11" s="1"/>
  <c r="B15" i="11"/>
  <c r="E15" i="11"/>
  <c r="F15" i="11" s="1"/>
  <c r="B16" i="11"/>
  <c r="E16" i="11"/>
  <c r="B17" i="11"/>
  <c r="E17" i="11"/>
  <c r="F17" i="11" s="1"/>
  <c r="K17" i="11" s="1"/>
  <c r="B18" i="11"/>
  <c r="E18" i="11"/>
  <c r="F18" i="11" s="1"/>
  <c r="B19" i="11"/>
  <c r="E19" i="11"/>
  <c r="F19" i="11"/>
  <c r="B20" i="11"/>
  <c r="E20" i="11"/>
  <c r="F20" i="11" s="1"/>
  <c r="B21" i="11"/>
  <c r="E21" i="11"/>
  <c r="F21" i="11"/>
  <c r="B22" i="11"/>
  <c r="E22" i="11"/>
  <c r="F22" i="11" s="1"/>
  <c r="B23" i="11"/>
  <c r="E23" i="11"/>
  <c r="B24" i="11"/>
  <c r="E24" i="11"/>
  <c r="F24" i="11"/>
  <c r="B25" i="11"/>
  <c r="E25" i="11"/>
  <c r="F25" i="11" s="1"/>
  <c r="B26" i="11"/>
  <c r="E26" i="11"/>
  <c r="F26" i="11" s="1"/>
  <c r="B27" i="11"/>
  <c r="E27" i="11"/>
  <c r="F27" i="11" s="1"/>
  <c r="K27" i="11" s="1"/>
  <c r="B28" i="11"/>
  <c r="E28" i="11"/>
  <c r="F28" i="11" s="1"/>
  <c r="B29" i="11"/>
  <c r="E29" i="11"/>
  <c r="F29" i="11" s="1"/>
  <c r="B30" i="11"/>
  <c r="E30" i="11"/>
  <c r="F30" i="11" s="1"/>
  <c r="K30" i="11" s="1"/>
  <c r="B31" i="11"/>
  <c r="E31" i="11"/>
  <c r="F31" i="11" s="1"/>
  <c r="B32" i="11"/>
  <c r="E32" i="11"/>
  <c r="F32" i="11"/>
  <c r="K32" i="11" s="1"/>
  <c r="B33" i="11"/>
  <c r="E33" i="11"/>
  <c r="F33" i="11" s="1"/>
  <c r="B34" i="11"/>
  <c r="E34" i="11"/>
  <c r="F34" i="11" s="1"/>
  <c r="K34" i="11" s="1"/>
  <c r="B35" i="11"/>
  <c r="E35" i="11"/>
  <c r="F35" i="11" s="1"/>
  <c r="B36" i="11"/>
  <c r="E36" i="11"/>
  <c r="F36" i="11"/>
  <c r="B37" i="11"/>
  <c r="E37" i="11"/>
  <c r="F37" i="11" s="1"/>
  <c r="B38" i="11"/>
  <c r="E38" i="11"/>
  <c r="F38" i="11" s="1"/>
  <c r="B39" i="11"/>
  <c r="E39" i="11"/>
  <c r="F39" i="11"/>
  <c r="B40" i="11"/>
  <c r="E40" i="11"/>
  <c r="F40" i="11"/>
  <c r="B41" i="11"/>
  <c r="E41" i="11"/>
  <c r="F41" i="11" s="1"/>
  <c r="B42" i="11"/>
  <c r="E42" i="11"/>
  <c r="F42" i="11" s="1"/>
  <c r="K42" i="11" s="1"/>
  <c r="B43" i="11"/>
  <c r="E43" i="11"/>
  <c r="F43" i="11" s="1"/>
  <c r="B44" i="11"/>
  <c r="E44" i="11"/>
  <c r="F44" i="11"/>
  <c r="K44" i="11"/>
  <c r="B45" i="11"/>
  <c r="E45" i="11"/>
  <c r="F45" i="11" s="1"/>
  <c r="B46" i="11"/>
  <c r="E46" i="11"/>
  <c r="F46" i="11" s="1"/>
  <c r="K46" i="11" s="1"/>
  <c r="B47" i="11"/>
  <c r="E47" i="11"/>
  <c r="F47" i="11" s="1"/>
  <c r="K47" i="11" s="1"/>
  <c r="B48" i="11"/>
  <c r="E48" i="11"/>
  <c r="F48" i="11" s="1"/>
  <c r="B49" i="11"/>
  <c r="E49" i="11"/>
  <c r="F49" i="11" s="1"/>
  <c r="B50" i="11"/>
  <c r="E50" i="11"/>
  <c r="F50" i="11" s="1"/>
  <c r="K50" i="11" s="1"/>
  <c r="M51" i="11"/>
  <c r="B52" i="11"/>
  <c r="E52" i="11"/>
  <c r="F52" i="11" s="1"/>
  <c r="K52" i="11"/>
  <c r="B53" i="11"/>
  <c r="E53" i="11"/>
  <c r="F53" i="11" s="1"/>
  <c r="K53" i="11" s="1"/>
  <c r="B54" i="11"/>
  <c r="E54" i="11"/>
  <c r="F54" i="11" s="1"/>
  <c r="K54" i="11" s="1"/>
  <c r="B55" i="11"/>
  <c r="E55" i="11"/>
  <c r="F55" i="11" s="1"/>
  <c r="K55" i="11" s="1"/>
  <c r="B56" i="11"/>
  <c r="E56" i="11"/>
  <c r="F56" i="11" s="1"/>
  <c r="K56" i="11"/>
  <c r="B57" i="11"/>
  <c r="E57" i="11"/>
  <c r="F57" i="11" s="1"/>
  <c r="K57" i="11" s="1"/>
  <c r="B58" i="11"/>
  <c r="E58" i="11"/>
  <c r="F58" i="11" s="1"/>
  <c r="K58" i="11" s="1"/>
  <c r="B59" i="11"/>
  <c r="E59" i="11"/>
  <c r="F59" i="11" s="1"/>
  <c r="K59" i="11" s="1"/>
  <c r="B60" i="11"/>
  <c r="E60" i="11"/>
  <c r="F60" i="11" s="1"/>
  <c r="K60" i="11" s="1"/>
  <c r="B61" i="11"/>
  <c r="E61" i="11"/>
  <c r="F61" i="11" s="1"/>
  <c r="K61" i="11"/>
  <c r="B62" i="11"/>
  <c r="E62" i="11"/>
  <c r="F62" i="11" s="1"/>
  <c r="K62" i="11" s="1"/>
  <c r="B63" i="11"/>
  <c r="E63" i="11"/>
  <c r="F63" i="11" s="1"/>
  <c r="K63" i="11" s="1"/>
  <c r="B64" i="11"/>
  <c r="E64" i="11"/>
  <c r="F64" i="11" s="1"/>
  <c r="K64" i="11"/>
  <c r="B65" i="11"/>
  <c r="E65" i="11"/>
  <c r="F65" i="11" s="1"/>
  <c r="K65" i="11" s="1"/>
  <c r="B66" i="11"/>
  <c r="E66" i="11"/>
  <c r="F66" i="11" s="1"/>
  <c r="B67" i="11"/>
  <c r="E67" i="11"/>
  <c r="F67" i="11"/>
  <c r="B68" i="11"/>
  <c r="E68" i="11"/>
  <c r="F68" i="11" s="1"/>
  <c r="K68" i="11" s="1"/>
  <c r="B69" i="11"/>
  <c r="E69" i="11"/>
  <c r="F69" i="11" s="1"/>
  <c r="K69" i="11" s="1"/>
  <c r="B70" i="11"/>
  <c r="E70" i="11"/>
  <c r="F70" i="11" s="1"/>
  <c r="K70" i="11" s="1"/>
  <c r="B71" i="11"/>
  <c r="E71" i="11"/>
  <c r="F71" i="11" s="1"/>
  <c r="K71" i="11" s="1"/>
  <c r="B72" i="11"/>
  <c r="E72" i="11"/>
  <c r="F72" i="11"/>
  <c r="K72" i="11" s="1"/>
  <c r="B73" i="11"/>
  <c r="E73" i="11"/>
  <c r="F73" i="11" s="1"/>
  <c r="K73" i="11" s="1"/>
  <c r="B74" i="11"/>
  <c r="E74" i="11"/>
  <c r="F74" i="11" s="1"/>
  <c r="B75" i="11"/>
  <c r="E75" i="11"/>
  <c r="F75" i="11" s="1"/>
  <c r="K75" i="11" s="1"/>
  <c r="B76" i="11"/>
  <c r="E76" i="11"/>
  <c r="F76" i="11"/>
  <c r="K76" i="11" s="1"/>
  <c r="B77" i="11"/>
  <c r="E77" i="11"/>
  <c r="F77" i="11" s="1"/>
  <c r="B78" i="11"/>
  <c r="E78" i="11"/>
  <c r="F78" i="11" s="1"/>
  <c r="K78" i="11" s="1"/>
  <c r="B79" i="11"/>
  <c r="E79" i="11"/>
  <c r="F79" i="11" s="1"/>
  <c r="B80" i="11"/>
  <c r="E80" i="11"/>
  <c r="F80" i="11" s="1"/>
  <c r="K80" i="11" s="1"/>
  <c r="B81" i="11"/>
  <c r="E81" i="11"/>
  <c r="F81" i="11" s="1"/>
  <c r="K81" i="11" s="1"/>
  <c r="B82" i="11"/>
  <c r="E82" i="11"/>
  <c r="F82" i="11"/>
  <c r="B83" i="11"/>
  <c r="E83" i="11"/>
  <c r="F83" i="11" s="1"/>
  <c r="B84" i="11"/>
  <c r="E84" i="11"/>
  <c r="F84" i="11"/>
  <c r="B85" i="11"/>
  <c r="E85" i="11"/>
  <c r="F85" i="11" s="1"/>
  <c r="B86" i="11"/>
  <c r="E86" i="11"/>
  <c r="F86" i="11" s="1"/>
  <c r="K86" i="11" s="1"/>
  <c r="B87" i="11"/>
  <c r="E87" i="11"/>
  <c r="F87" i="11" s="1"/>
  <c r="K87" i="11" s="1"/>
  <c r="B88" i="11"/>
  <c r="E88" i="11"/>
  <c r="F88" i="11" s="1"/>
  <c r="K88" i="11" s="1"/>
  <c r="B89" i="11"/>
  <c r="E89" i="11"/>
  <c r="F89" i="11"/>
  <c r="B90" i="11"/>
  <c r="E90" i="11"/>
  <c r="F90" i="11" s="1"/>
  <c r="K90" i="11" s="1"/>
  <c r="B91" i="11"/>
  <c r="E91" i="11"/>
  <c r="F91" i="11" s="1"/>
  <c r="K91" i="11" s="1"/>
  <c r="B92" i="11"/>
  <c r="E92" i="11"/>
  <c r="F92" i="11" s="1"/>
  <c r="K92" i="11" s="1"/>
  <c r="B93" i="11"/>
  <c r="E93" i="11"/>
  <c r="F93" i="11" s="1"/>
  <c r="K93" i="11" s="1"/>
  <c r="B94" i="11"/>
  <c r="E94" i="11"/>
  <c r="F94" i="11" s="1"/>
  <c r="K94" i="11" s="1"/>
  <c r="B95" i="11"/>
  <c r="E95" i="11"/>
  <c r="F95" i="11" s="1"/>
  <c r="B96" i="11"/>
  <c r="E96" i="11"/>
  <c r="F96" i="11" s="1"/>
  <c r="B97" i="11"/>
  <c r="E97" i="11"/>
  <c r="F97" i="11" s="1"/>
  <c r="B98" i="11"/>
  <c r="E98" i="11"/>
  <c r="F98" i="11" s="1"/>
  <c r="B99" i="11"/>
  <c r="E99" i="11"/>
  <c r="F99" i="11" s="1"/>
  <c r="B100" i="11"/>
  <c r="E100" i="11"/>
  <c r="F100" i="11" s="1"/>
  <c r="K100" i="11" s="1"/>
  <c r="B101" i="11"/>
  <c r="E101" i="11"/>
  <c r="F101" i="11"/>
  <c r="B102" i="11"/>
  <c r="E102" i="11"/>
  <c r="F102" i="11" s="1"/>
  <c r="K102" i="11" s="1"/>
  <c r="B103" i="11"/>
  <c r="E103" i="11"/>
  <c r="F103" i="11" s="1"/>
  <c r="K103" i="11" s="1"/>
  <c r="B104" i="11"/>
  <c r="E104" i="11"/>
  <c r="F104" i="11" s="1"/>
  <c r="K104" i="11" s="1"/>
  <c r="B105" i="11"/>
  <c r="E105" i="11"/>
  <c r="F105" i="11" s="1"/>
  <c r="B106" i="11"/>
  <c r="E106" i="11"/>
  <c r="F106" i="11" s="1"/>
  <c r="B107" i="11"/>
  <c r="E107" i="11"/>
  <c r="F107" i="11" s="1"/>
  <c r="B108" i="11"/>
  <c r="E108" i="11"/>
  <c r="F108" i="11"/>
  <c r="B109" i="11"/>
  <c r="E109" i="11"/>
  <c r="F109" i="11" s="1"/>
  <c r="K109" i="11"/>
  <c r="B110" i="11"/>
  <c r="E110" i="11"/>
  <c r="F110" i="11" s="1"/>
  <c r="K110" i="11" s="1"/>
  <c r="B111" i="11"/>
  <c r="E111" i="11"/>
  <c r="F111" i="11" s="1"/>
  <c r="B112" i="11"/>
  <c r="E112" i="11"/>
  <c r="F112" i="11" s="1"/>
  <c r="K112" i="11" s="1"/>
  <c r="B113" i="11"/>
  <c r="E113" i="11"/>
  <c r="F113" i="11" s="1"/>
  <c r="B114" i="11"/>
  <c r="E114" i="11"/>
  <c r="F114" i="11" s="1"/>
  <c r="K114" i="11" s="1"/>
  <c r="B115" i="11"/>
  <c r="E115" i="11"/>
  <c r="F115" i="11" s="1"/>
  <c r="K115" i="11" s="1"/>
  <c r="B116" i="11"/>
  <c r="E116" i="11"/>
  <c r="F116" i="11"/>
  <c r="B117" i="11"/>
  <c r="E117" i="11"/>
  <c r="F117" i="11"/>
  <c r="K117" i="11" s="1"/>
  <c r="B118" i="11"/>
  <c r="E118" i="11"/>
  <c r="F118" i="11" s="1"/>
  <c r="B119" i="11"/>
  <c r="E119" i="11"/>
  <c r="F119" i="11" s="1"/>
  <c r="K119" i="11" s="1"/>
  <c r="B120" i="11"/>
  <c r="E120" i="11"/>
  <c r="F120" i="11" s="1"/>
  <c r="K120" i="11" s="1"/>
  <c r="B121" i="11"/>
  <c r="E121" i="11"/>
  <c r="F121" i="11" s="1"/>
  <c r="K121" i="11" s="1"/>
  <c r="B122" i="11"/>
  <c r="E122" i="11"/>
  <c r="F122" i="11" s="1"/>
  <c r="K122" i="11"/>
  <c r="B123" i="11"/>
  <c r="E123" i="11"/>
  <c r="F123" i="11" s="1"/>
  <c r="K123" i="11"/>
  <c r="B124" i="11"/>
  <c r="E124" i="11"/>
  <c r="F124" i="11" s="1"/>
  <c r="B125" i="11"/>
  <c r="E125" i="11"/>
  <c r="F125" i="11"/>
  <c r="K125" i="11" s="1"/>
  <c r="B126" i="11"/>
  <c r="E126" i="11"/>
  <c r="F126" i="11" s="1"/>
  <c r="B127" i="11"/>
  <c r="E127" i="11"/>
  <c r="F127" i="11" s="1"/>
  <c r="K127" i="11" s="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G261" i="11"/>
  <c r="H261" i="11"/>
  <c r="I261" i="11"/>
  <c r="G264" i="11"/>
  <c r="H264" i="11"/>
  <c r="I264" i="11"/>
  <c r="AF50" i="8"/>
  <c r="AG50" i="8"/>
  <c r="AG272" i="8" s="1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AF132" i="8"/>
  <c r="AG132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AF217" i="8"/>
  <c r="AG217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B246" i="8"/>
  <c r="C246" i="8"/>
  <c r="B247" i="8"/>
  <c r="C247" i="8"/>
  <c r="B248" i="8"/>
  <c r="C248" i="8"/>
  <c r="B249" i="8"/>
  <c r="C249" i="8"/>
  <c r="B250" i="8"/>
  <c r="C250" i="8"/>
  <c r="B251" i="8"/>
  <c r="C251" i="8"/>
  <c r="B252" i="8"/>
  <c r="C252" i="8"/>
  <c r="B253" i="8"/>
  <c r="C253" i="8"/>
  <c r="B254" i="8"/>
  <c r="C254" i="8"/>
  <c r="B255" i="8"/>
  <c r="C255" i="8"/>
  <c r="B256" i="8"/>
  <c r="C256" i="8"/>
  <c r="B257" i="8"/>
  <c r="C257" i="8"/>
  <c r="B258" i="8"/>
  <c r="C258" i="8"/>
  <c r="B259" i="8"/>
  <c r="C259" i="8"/>
  <c r="B260" i="8"/>
  <c r="C260" i="8"/>
  <c r="B261" i="8"/>
  <c r="C261" i="8"/>
  <c r="B262" i="8"/>
  <c r="C262" i="8"/>
  <c r="B263" i="8"/>
  <c r="C263" i="8"/>
  <c r="B264" i="8"/>
  <c r="C264" i="8"/>
  <c r="B265" i="8"/>
  <c r="C265" i="8"/>
  <c r="B266" i="8"/>
  <c r="C266" i="8"/>
  <c r="B267" i="8"/>
  <c r="C267" i="8"/>
  <c r="B268" i="8"/>
  <c r="C268" i="8"/>
  <c r="B269" i="8"/>
  <c r="C269" i="8"/>
  <c r="AF270" i="8"/>
  <c r="AG270" i="8"/>
  <c r="A3" i="15"/>
  <c r="D12" i="15"/>
  <c r="E12" i="15"/>
  <c r="H12" i="15"/>
  <c r="I12" i="15" s="1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Z12" i="15"/>
  <c r="BA12" i="15" s="1"/>
  <c r="D13" i="15"/>
  <c r="E13" i="15"/>
  <c r="H13" i="15"/>
  <c r="I13" i="15" s="1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Z13" i="15"/>
  <c r="BA13" i="15" s="1"/>
  <c r="D14" i="15"/>
  <c r="E14" i="15"/>
  <c r="H14" i="15"/>
  <c r="I14" i="15" s="1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Z14" i="15"/>
  <c r="BA14" i="15" s="1"/>
  <c r="D15" i="15"/>
  <c r="E15" i="15"/>
  <c r="H15" i="15"/>
  <c r="I15" i="15" s="1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Z15" i="15"/>
  <c r="BA15" i="15" s="1"/>
  <c r="D16" i="15"/>
  <c r="E16" i="15"/>
  <c r="H16" i="15"/>
  <c r="I16" i="15" s="1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Z16" i="15"/>
  <c r="BA16" i="15" s="1"/>
  <c r="D17" i="15"/>
  <c r="E17" i="15"/>
  <c r="H17" i="15"/>
  <c r="I17" i="15" s="1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Z17" i="15"/>
  <c r="BA17" i="15" s="1"/>
  <c r="D18" i="15"/>
  <c r="E18" i="15"/>
  <c r="H18" i="15"/>
  <c r="I18" i="15" s="1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Z18" i="15"/>
  <c r="BA18" i="15" s="1"/>
  <c r="D19" i="15"/>
  <c r="E19" i="15"/>
  <c r="H19" i="15"/>
  <c r="I19" i="15" s="1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Z19" i="15"/>
  <c r="BA19" i="15" s="1"/>
  <c r="D20" i="15"/>
  <c r="E20" i="15"/>
  <c r="H20" i="15"/>
  <c r="I20" i="15" s="1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Z20" i="15"/>
  <c r="BA20" i="15" s="1"/>
  <c r="D21" i="15"/>
  <c r="E21" i="15"/>
  <c r="H21" i="15"/>
  <c r="I21" i="15" s="1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Z21" i="15"/>
  <c r="BA21" i="15" s="1"/>
  <c r="D22" i="15"/>
  <c r="E22" i="15"/>
  <c r="H22" i="15"/>
  <c r="I22" i="15" s="1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Z22" i="15"/>
  <c r="BA22" i="15" s="1"/>
  <c r="D23" i="15"/>
  <c r="E23" i="15"/>
  <c r="H23" i="15"/>
  <c r="I23" i="15" s="1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Z23" i="15"/>
  <c r="BA23" i="15" s="1"/>
  <c r="D24" i="15"/>
  <c r="E24" i="15"/>
  <c r="H24" i="15"/>
  <c r="I24" i="15" s="1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Z24" i="15"/>
  <c r="BA24" i="15" s="1"/>
  <c r="D25" i="15"/>
  <c r="E25" i="15"/>
  <c r="H25" i="15"/>
  <c r="I25" i="15" s="1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Z25" i="15"/>
  <c r="BA25" i="15" s="1"/>
  <c r="D26" i="15"/>
  <c r="E26" i="15"/>
  <c r="H26" i="15"/>
  <c r="I26" i="15" s="1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Z26" i="15"/>
  <c r="BA26" i="15" s="1"/>
  <c r="D27" i="15"/>
  <c r="E27" i="15"/>
  <c r="H27" i="15"/>
  <c r="I27" i="15" s="1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Z27" i="15"/>
  <c r="BA27" i="15" s="1"/>
  <c r="D28" i="15"/>
  <c r="E28" i="15"/>
  <c r="H28" i="15"/>
  <c r="I28" i="15" s="1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Z28" i="15"/>
  <c r="BA28" i="15" s="1"/>
  <c r="D29" i="15"/>
  <c r="E29" i="15"/>
  <c r="H29" i="15"/>
  <c r="I29" i="15" s="1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Z29" i="15"/>
  <c r="BA29" i="15" s="1"/>
  <c r="D30" i="15"/>
  <c r="E30" i="15"/>
  <c r="H30" i="15"/>
  <c r="I30" i="15" s="1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Z30" i="15"/>
  <c r="BA30" i="15" s="1"/>
  <c r="D31" i="15"/>
  <c r="E31" i="15"/>
  <c r="H31" i="15"/>
  <c r="I31" i="15" s="1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Z31" i="15"/>
  <c r="BA31" i="15" s="1"/>
  <c r="D32" i="15"/>
  <c r="E32" i="15"/>
  <c r="H32" i="15"/>
  <c r="I32" i="15" s="1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Z32" i="15"/>
  <c r="BA32" i="15" s="1"/>
  <c r="D33" i="15"/>
  <c r="E33" i="15"/>
  <c r="H33" i="15"/>
  <c r="I33" i="15" s="1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Z33" i="15"/>
  <c r="BA33" i="15" s="1"/>
  <c r="D34" i="15"/>
  <c r="E34" i="15"/>
  <c r="H34" i="15"/>
  <c r="I34" i="15" s="1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Z34" i="15"/>
  <c r="BA34" i="15" s="1"/>
  <c r="D35" i="15"/>
  <c r="E35" i="15"/>
  <c r="H35" i="15"/>
  <c r="I35" i="15" s="1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Z35" i="15"/>
  <c r="BA35" i="15" s="1"/>
  <c r="D36" i="15"/>
  <c r="E36" i="15"/>
  <c r="H36" i="15"/>
  <c r="I36" i="15" s="1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Z36" i="15"/>
  <c r="BA36" i="15" s="1"/>
  <c r="D37" i="15"/>
  <c r="E37" i="15"/>
  <c r="H37" i="15"/>
  <c r="I37" i="15" s="1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Z37" i="15"/>
  <c r="BA37" i="15" s="1"/>
  <c r="D38" i="15"/>
  <c r="E38" i="15"/>
  <c r="H38" i="15"/>
  <c r="I38" i="15" s="1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Z38" i="15"/>
  <c r="BA38" i="15" s="1"/>
  <c r="D39" i="15"/>
  <c r="E39" i="15"/>
  <c r="H39" i="15"/>
  <c r="I39" i="15" s="1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Z39" i="15"/>
  <c r="BA39" i="15" s="1"/>
  <c r="D40" i="15"/>
  <c r="E40" i="15"/>
  <c r="H40" i="15"/>
  <c r="I40" i="15" s="1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Z40" i="15"/>
  <c r="BA40" i="15" s="1"/>
  <c r="D41" i="15"/>
  <c r="E41" i="15"/>
  <c r="H41" i="15"/>
  <c r="I41" i="15" s="1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Z41" i="15"/>
  <c r="BA41" i="15" s="1"/>
  <c r="D42" i="15"/>
  <c r="E42" i="15"/>
  <c r="H42" i="15"/>
  <c r="I42" i="15" s="1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Z42" i="15"/>
  <c r="BA42" i="15" s="1"/>
  <c r="D43" i="15"/>
  <c r="E43" i="15"/>
  <c r="H43" i="15"/>
  <c r="I43" i="15" s="1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Z43" i="15"/>
  <c r="BA43" i="15" s="1"/>
  <c r="D44" i="15"/>
  <c r="E44" i="15"/>
  <c r="H44" i="15"/>
  <c r="I44" i="15" s="1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Z44" i="15"/>
  <c r="BA44" i="15" s="1"/>
  <c r="D45" i="15"/>
  <c r="E45" i="15"/>
  <c r="H45" i="15"/>
  <c r="I45" i="15" s="1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Z45" i="15"/>
  <c r="BA45" i="15" s="1"/>
  <c r="D46" i="15"/>
  <c r="E46" i="15"/>
  <c r="H46" i="15"/>
  <c r="I46" i="15" s="1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Z46" i="15"/>
  <c r="BA46" i="15" s="1"/>
  <c r="D47" i="15"/>
  <c r="E47" i="15"/>
  <c r="H47" i="15"/>
  <c r="I47" i="15" s="1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Z47" i="15"/>
  <c r="BA47" i="15" s="1"/>
  <c r="D48" i="15"/>
  <c r="E48" i="15"/>
  <c r="H48" i="15"/>
  <c r="I48" i="15" s="1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Z48" i="15"/>
  <c r="BA48" i="15" s="1"/>
  <c r="D49" i="15"/>
  <c r="E49" i="15"/>
  <c r="H49" i="15"/>
  <c r="I49" i="15" s="1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Z49" i="15"/>
  <c r="BA49" i="15" s="1"/>
  <c r="D50" i="15"/>
  <c r="E50" i="15"/>
  <c r="H50" i="15"/>
  <c r="I50" i="15" s="1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Z50" i="15"/>
  <c r="BA50" i="15" s="1"/>
  <c r="D51" i="15"/>
  <c r="E51" i="15"/>
  <c r="H51" i="15"/>
  <c r="I51" i="15" s="1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Z51" i="15"/>
  <c r="BA51" i="15" s="1"/>
  <c r="D52" i="15"/>
  <c r="E52" i="15"/>
  <c r="H52" i="15"/>
  <c r="I52" i="15" s="1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Z52" i="15"/>
  <c r="BA52" i="15" s="1"/>
  <c r="D53" i="15"/>
  <c r="E53" i="15"/>
  <c r="H53" i="15"/>
  <c r="I53" i="15" s="1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Z53" i="15"/>
  <c r="BA53" i="15" s="1"/>
  <c r="D54" i="15"/>
  <c r="E54" i="15"/>
  <c r="H54" i="15"/>
  <c r="I54" i="15" s="1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Z54" i="15"/>
  <c r="BA54" i="15" s="1"/>
  <c r="D55" i="15"/>
  <c r="E55" i="15"/>
  <c r="H55" i="15"/>
  <c r="I55" i="15" s="1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Z55" i="15"/>
  <c r="BA55" i="15" s="1"/>
  <c r="D56" i="15"/>
  <c r="E56" i="15"/>
  <c r="H56" i="15"/>
  <c r="I56" i="15" s="1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Z56" i="15"/>
  <c r="BA56" i="15" s="1"/>
  <c r="D57" i="15"/>
  <c r="E57" i="15"/>
  <c r="H57" i="15"/>
  <c r="I57" i="15" s="1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Z57" i="15"/>
  <c r="BA57" i="15" s="1"/>
  <c r="D58" i="15"/>
  <c r="E58" i="15"/>
  <c r="H58" i="15"/>
  <c r="I58" i="15" s="1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Z58" i="15"/>
  <c r="BA58" i="15" s="1"/>
  <c r="D59" i="15"/>
  <c r="E59" i="15"/>
  <c r="H59" i="15"/>
  <c r="I59" i="15" s="1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Z59" i="15"/>
  <c r="BA59" i="15" s="1"/>
  <c r="D60" i="15"/>
  <c r="E60" i="15"/>
  <c r="H60" i="15"/>
  <c r="I60" i="15" s="1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Z60" i="15"/>
  <c r="BA60" i="15" s="1"/>
  <c r="D61" i="15"/>
  <c r="E61" i="15"/>
  <c r="H61" i="15"/>
  <c r="I61" i="15" s="1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Z61" i="15"/>
  <c r="BA61" i="15" s="1"/>
  <c r="D62" i="15"/>
  <c r="E62" i="15"/>
  <c r="H62" i="15"/>
  <c r="I62" i="15" s="1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Z62" i="15"/>
  <c r="BA62" i="15" s="1"/>
  <c r="D63" i="15"/>
  <c r="E63" i="15"/>
  <c r="H63" i="15"/>
  <c r="I63" i="15" s="1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Z63" i="15"/>
  <c r="BA63" i="15" s="1"/>
  <c r="D64" i="15"/>
  <c r="E64" i="15"/>
  <c r="H64" i="15"/>
  <c r="I64" i="15" s="1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Z64" i="15"/>
  <c r="BA64" i="15" s="1"/>
  <c r="D65" i="15"/>
  <c r="E65" i="15"/>
  <c r="H65" i="15"/>
  <c r="I65" i="15" s="1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Z65" i="15"/>
  <c r="BA65" i="15" s="1"/>
  <c r="D66" i="15"/>
  <c r="E66" i="15"/>
  <c r="H66" i="15"/>
  <c r="I66" i="15" s="1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Z66" i="15"/>
  <c r="BA66" i="15" s="1"/>
  <c r="D67" i="15"/>
  <c r="E67" i="15"/>
  <c r="H67" i="15"/>
  <c r="I67" i="15" s="1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Z67" i="15"/>
  <c r="BA67" i="15" s="1"/>
  <c r="D68" i="15"/>
  <c r="E68" i="15"/>
  <c r="H68" i="15"/>
  <c r="I68" i="15" s="1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Z68" i="15"/>
  <c r="BA68" i="15" s="1"/>
  <c r="D69" i="15"/>
  <c r="E69" i="15"/>
  <c r="H69" i="15"/>
  <c r="I69" i="15" s="1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Z69" i="15"/>
  <c r="BA69" i="15" s="1"/>
  <c r="D70" i="15"/>
  <c r="E70" i="15"/>
  <c r="H70" i="15"/>
  <c r="I70" i="15" s="1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Z70" i="15"/>
  <c r="BA70" i="15" s="1"/>
  <c r="D71" i="15"/>
  <c r="E71" i="15"/>
  <c r="H71" i="15"/>
  <c r="I71" i="15" s="1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Z71" i="15"/>
  <c r="BA71" i="15" s="1"/>
  <c r="D72" i="15"/>
  <c r="E72" i="15"/>
  <c r="H72" i="15"/>
  <c r="I72" i="15" s="1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Z72" i="15"/>
  <c r="BA72" i="15" s="1"/>
  <c r="D73" i="15"/>
  <c r="E73" i="15"/>
  <c r="H73" i="15"/>
  <c r="I73" i="15" s="1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Z73" i="15"/>
  <c r="BA73" i="15" s="1"/>
  <c r="D74" i="15"/>
  <c r="E74" i="15"/>
  <c r="H74" i="15"/>
  <c r="I74" i="15" s="1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Z74" i="15"/>
  <c r="BA74" i="15" s="1"/>
  <c r="D75" i="15"/>
  <c r="E75" i="15"/>
  <c r="H75" i="15"/>
  <c r="I75" i="15" s="1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Z75" i="15"/>
  <c r="BA75" i="15" s="1"/>
  <c r="D76" i="15"/>
  <c r="E76" i="15"/>
  <c r="H76" i="15"/>
  <c r="I76" i="15" s="1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Z76" i="15"/>
  <c r="BA76" i="15" s="1"/>
  <c r="D77" i="15"/>
  <c r="E77" i="15"/>
  <c r="H77" i="15"/>
  <c r="I77" i="15" s="1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Z77" i="15"/>
  <c r="BA77" i="15" s="1"/>
  <c r="D78" i="15"/>
  <c r="E78" i="15"/>
  <c r="H78" i="15"/>
  <c r="I78" i="15" s="1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Z78" i="15"/>
  <c r="BA78" i="15" s="1"/>
  <c r="D79" i="15"/>
  <c r="E79" i="15"/>
  <c r="H79" i="15"/>
  <c r="I79" i="15" s="1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Z79" i="15"/>
  <c r="BA79" i="15" s="1"/>
  <c r="D80" i="15"/>
  <c r="E80" i="15"/>
  <c r="H80" i="15"/>
  <c r="I80" i="15" s="1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Z80" i="15"/>
  <c r="BA80" i="15" s="1"/>
  <c r="D81" i="15"/>
  <c r="E81" i="15"/>
  <c r="H81" i="15"/>
  <c r="I81" i="15" s="1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Z81" i="15"/>
  <c r="BA81" i="15" s="1"/>
  <c r="D83" i="15"/>
  <c r="E83" i="15"/>
  <c r="H83" i="15"/>
  <c r="I83" i="15" s="1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Z83" i="15"/>
  <c r="BA83" i="15" s="1"/>
  <c r="D84" i="15"/>
  <c r="E84" i="15"/>
  <c r="H84" i="15"/>
  <c r="I84" i="15" s="1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Z84" i="15"/>
  <c r="BA84" i="15" s="1"/>
  <c r="D85" i="15"/>
  <c r="E85" i="15"/>
  <c r="H85" i="15"/>
  <c r="I85" i="15" s="1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Z85" i="15"/>
  <c r="BA85" i="15" s="1"/>
  <c r="D86" i="15"/>
  <c r="E86" i="15"/>
  <c r="H86" i="15"/>
  <c r="I86" i="15" s="1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Z86" i="15"/>
  <c r="BA86" i="15" s="1"/>
  <c r="D87" i="15"/>
  <c r="E87" i="15"/>
  <c r="H87" i="15"/>
  <c r="I87" i="15" s="1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Z87" i="15"/>
  <c r="BA87" i="15" s="1"/>
  <c r="D88" i="15"/>
  <c r="E88" i="15"/>
  <c r="H88" i="15"/>
  <c r="I88" i="15" s="1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Z88" i="15"/>
  <c r="BA88" i="15" s="1"/>
  <c r="D89" i="15"/>
  <c r="E89" i="15"/>
  <c r="H89" i="15"/>
  <c r="I89" i="15" s="1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Z89" i="15"/>
  <c r="BA89" i="15" s="1"/>
  <c r="D90" i="15"/>
  <c r="E90" i="15"/>
  <c r="H90" i="15"/>
  <c r="I90" i="15" s="1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Z90" i="15"/>
  <c r="BA90" i="15" s="1"/>
  <c r="D91" i="15"/>
  <c r="E91" i="15"/>
  <c r="H91" i="15"/>
  <c r="I91" i="15" s="1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Z91" i="15"/>
  <c r="BA91" i="15" s="1"/>
  <c r="D92" i="15"/>
  <c r="E92" i="15"/>
  <c r="H92" i="15"/>
  <c r="I92" i="15" s="1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Z92" i="15"/>
  <c r="BA92" i="15" s="1"/>
  <c r="D93" i="15"/>
  <c r="E93" i="15"/>
  <c r="H93" i="15"/>
  <c r="I93" i="15" s="1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Z93" i="15"/>
  <c r="BA93" i="15" s="1"/>
  <c r="D94" i="15"/>
  <c r="E94" i="15"/>
  <c r="H94" i="15"/>
  <c r="I94" i="15" s="1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Z94" i="15"/>
  <c r="BA94" i="15" s="1"/>
  <c r="D95" i="15"/>
  <c r="E95" i="15"/>
  <c r="H95" i="15"/>
  <c r="I95" i="15" s="1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Z95" i="15"/>
  <c r="BA95" i="15" s="1"/>
  <c r="D96" i="15"/>
  <c r="E96" i="15"/>
  <c r="H96" i="15"/>
  <c r="I96" i="15" s="1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Z96" i="15"/>
  <c r="BA96" i="15" s="1"/>
  <c r="D97" i="15"/>
  <c r="E97" i="15"/>
  <c r="H97" i="15"/>
  <c r="I97" i="15" s="1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Z97" i="15"/>
  <c r="BA97" i="15" s="1"/>
  <c r="D98" i="15"/>
  <c r="E98" i="15"/>
  <c r="H98" i="15"/>
  <c r="I98" i="15" s="1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Z98" i="15"/>
  <c r="BA98" i="15" s="1"/>
  <c r="D99" i="15"/>
  <c r="E99" i="15"/>
  <c r="H99" i="15"/>
  <c r="I99" i="15" s="1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Z99" i="15"/>
  <c r="BA99" i="15" s="1"/>
  <c r="D100" i="15"/>
  <c r="E100" i="15"/>
  <c r="H100" i="15"/>
  <c r="I100" i="15" s="1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Z100" i="15"/>
  <c r="BA100" i="15" s="1"/>
  <c r="D101" i="15"/>
  <c r="E101" i="15"/>
  <c r="H101" i="15"/>
  <c r="I101" i="15" s="1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Z101" i="15"/>
  <c r="BA101" i="15" s="1"/>
  <c r="D102" i="15"/>
  <c r="E102" i="15"/>
  <c r="H102" i="15"/>
  <c r="I102" i="15" s="1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Z102" i="15"/>
  <c r="BA102" i="15" s="1"/>
  <c r="D103" i="15"/>
  <c r="E103" i="15"/>
  <c r="H103" i="15"/>
  <c r="I103" i="15" s="1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Z103" i="15"/>
  <c r="BA103" i="15" s="1"/>
  <c r="D104" i="15"/>
  <c r="E104" i="15"/>
  <c r="H104" i="15"/>
  <c r="I104" i="15" s="1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Z104" i="15"/>
  <c r="BA104" i="15" s="1"/>
  <c r="D105" i="15"/>
  <c r="E105" i="15"/>
  <c r="H105" i="15"/>
  <c r="I105" i="15" s="1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Z105" i="15"/>
  <c r="BA105" i="15" s="1"/>
  <c r="D106" i="15"/>
  <c r="E106" i="15"/>
  <c r="H106" i="15"/>
  <c r="I106" i="15" s="1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Z106" i="15"/>
  <c r="BA106" i="15" s="1"/>
  <c r="D107" i="15"/>
  <c r="E107" i="15"/>
  <c r="H107" i="15"/>
  <c r="I107" i="15" s="1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Z107" i="15"/>
  <c r="BA107" i="15" s="1"/>
  <c r="D108" i="15"/>
  <c r="E108" i="15"/>
  <c r="H108" i="15"/>
  <c r="I108" i="15" s="1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Z108" i="15"/>
  <c r="BA108" i="15" s="1"/>
  <c r="D109" i="15"/>
  <c r="E109" i="15"/>
  <c r="H109" i="15"/>
  <c r="I109" i="15" s="1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Z109" i="15"/>
  <c r="BA109" i="15" s="1"/>
  <c r="D110" i="15"/>
  <c r="E110" i="15"/>
  <c r="H110" i="15"/>
  <c r="I110" i="15" s="1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Z110" i="15"/>
  <c r="BA110" i="15" s="1"/>
  <c r="D111" i="15"/>
  <c r="E111" i="15"/>
  <c r="H111" i="15"/>
  <c r="I111" i="15" s="1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Z111" i="15"/>
  <c r="BA111" i="15" s="1"/>
  <c r="D112" i="15"/>
  <c r="E112" i="15"/>
  <c r="H112" i="15"/>
  <c r="I112" i="15" s="1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Z112" i="15"/>
  <c r="BA112" i="15" s="1"/>
  <c r="D113" i="15"/>
  <c r="E113" i="15"/>
  <c r="H113" i="15"/>
  <c r="I113" i="15" s="1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Z113" i="15"/>
  <c r="BA113" i="15" s="1"/>
  <c r="D114" i="15"/>
  <c r="E114" i="15"/>
  <c r="H114" i="15"/>
  <c r="I114" i="15" s="1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Z114" i="15"/>
  <c r="BA114" i="15" s="1"/>
  <c r="D115" i="15"/>
  <c r="E115" i="15"/>
  <c r="H115" i="15"/>
  <c r="I115" i="15" s="1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Z115" i="15"/>
  <c r="BA115" i="15" s="1"/>
  <c r="D116" i="15"/>
  <c r="E116" i="15"/>
  <c r="H116" i="15"/>
  <c r="I116" i="15" s="1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Z116" i="15"/>
  <c r="BA116" i="15" s="1"/>
  <c r="D117" i="15"/>
  <c r="E117" i="15"/>
  <c r="H117" i="15"/>
  <c r="I117" i="15" s="1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Z117" i="15"/>
  <c r="BA117" i="15" s="1"/>
  <c r="D118" i="15"/>
  <c r="E118" i="15"/>
  <c r="H118" i="15"/>
  <c r="I118" i="15" s="1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Z118" i="15"/>
  <c r="BA118" i="15" s="1"/>
  <c r="D119" i="15"/>
  <c r="E119" i="15"/>
  <c r="H119" i="15"/>
  <c r="I119" i="15" s="1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Z119" i="15"/>
  <c r="BA119" i="15" s="1"/>
  <c r="D120" i="15"/>
  <c r="E120" i="15"/>
  <c r="H120" i="15"/>
  <c r="I120" i="15" s="1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Z120" i="15"/>
  <c r="BA120" i="15" s="1"/>
  <c r="D121" i="15"/>
  <c r="E121" i="15"/>
  <c r="H121" i="15"/>
  <c r="I121" i="15" s="1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Z121" i="15"/>
  <c r="BA121" i="15" s="1"/>
  <c r="D122" i="15"/>
  <c r="E122" i="15"/>
  <c r="H122" i="15"/>
  <c r="I122" i="15" s="1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Z122" i="15"/>
  <c r="BA122" i="15" s="1"/>
  <c r="D123" i="15"/>
  <c r="E123" i="15"/>
  <c r="H123" i="15"/>
  <c r="I123" i="15" s="1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Z123" i="15"/>
  <c r="BA123" i="15" s="1"/>
  <c r="D124" i="15"/>
  <c r="E124" i="15"/>
  <c r="H124" i="15"/>
  <c r="I124" i="15" s="1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Z124" i="15"/>
  <c r="BA124" i="15" s="1"/>
  <c r="D125" i="15"/>
  <c r="E125" i="15"/>
  <c r="H125" i="15"/>
  <c r="I125" i="15" s="1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Z125" i="15"/>
  <c r="BA125" i="15" s="1"/>
  <c r="D126" i="15"/>
  <c r="E126" i="15"/>
  <c r="H126" i="15"/>
  <c r="I126" i="15" s="1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Z126" i="15"/>
  <c r="BA126" i="15" s="1"/>
  <c r="D127" i="15"/>
  <c r="E127" i="15"/>
  <c r="H127" i="15"/>
  <c r="I127" i="15" s="1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Z127" i="15"/>
  <c r="BA127" i="15" s="1"/>
  <c r="D128" i="15"/>
  <c r="E128" i="15"/>
  <c r="H128" i="15"/>
  <c r="I128" i="15" s="1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Z128" i="15"/>
  <c r="BA128" i="15" s="1"/>
  <c r="D129" i="15"/>
  <c r="E129" i="15"/>
  <c r="H129" i="15"/>
  <c r="I129" i="15" s="1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Z129" i="15"/>
  <c r="BA129" i="15" s="1"/>
  <c r="D130" i="15"/>
  <c r="E130" i="15"/>
  <c r="H130" i="15"/>
  <c r="I130" i="15" s="1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Z130" i="15"/>
  <c r="BA130" i="15" s="1"/>
  <c r="D131" i="15"/>
  <c r="E131" i="15"/>
  <c r="H131" i="15"/>
  <c r="I131" i="15" s="1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Z131" i="15"/>
  <c r="BA131" i="15" s="1"/>
  <c r="D132" i="15"/>
  <c r="E132" i="15"/>
  <c r="H132" i="15"/>
  <c r="I132" i="15" s="1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Z132" i="15"/>
  <c r="BA132" i="15" s="1"/>
  <c r="D133" i="15"/>
  <c r="E133" i="15"/>
  <c r="H133" i="15"/>
  <c r="I133" i="15" s="1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Z133" i="15"/>
  <c r="BA133" i="15" s="1"/>
  <c r="D134" i="15"/>
  <c r="E134" i="15"/>
  <c r="H134" i="15"/>
  <c r="I134" i="15" s="1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Z134" i="15"/>
  <c r="BA134" i="15" s="1"/>
  <c r="D135" i="15"/>
  <c r="E135" i="15"/>
  <c r="H135" i="15"/>
  <c r="I135" i="15" s="1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Z135" i="15"/>
  <c r="BA135" i="15" s="1"/>
  <c r="D136" i="15"/>
  <c r="E136" i="15"/>
  <c r="H136" i="15"/>
  <c r="I136" i="15" s="1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Z136" i="15"/>
  <c r="BA136" i="15" s="1"/>
  <c r="D137" i="15"/>
  <c r="E137" i="15"/>
  <c r="H137" i="15"/>
  <c r="I137" i="15" s="1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Z137" i="15"/>
  <c r="BA137" i="15" s="1"/>
  <c r="D138" i="15"/>
  <c r="E138" i="15"/>
  <c r="H138" i="15"/>
  <c r="I138" i="15" s="1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Z138" i="15"/>
  <c r="BA138" i="15" s="1"/>
  <c r="D139" i="15"/>
  <c r="E139" i="15"/>
  <c r="H139" i="15"/>
  <c r="I139" i="15" s="1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Z139" i="15"/>
  <c r="BA139" i="15" s="1"/>
  <c r="D140" i="15"/>
  <c r="E140" i="15"/>
  <c r="H140" i="15"/>
  <c r="I140" i="15" s="1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Z140" i="15"/>
  <c r="BA140" i="15" s="1"/>
  <c r="D141" i="15"/>
  <c r="E141" i="15"/>
  <c r="H141" i="15"/>
  <c r="I141" i="15" s="1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Z141" i="15"/>
  <c r="BA141" i="15" s="1"/>
  <c r="D142" i="15"/>
  <c r="E142" i="15"/>
  <c r="H142" i="15"/>
  <c r="I142" i="15" s="1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Z142" i="15"/>
  <c r="BA142" i="15" s="1"/>
  <c r="D145" i="15"/>
  <c r="E145" i="15"/>
  <c r="D146" i="15"/>
  <c r="E146" i="15"/>
  <c r="H146" i="15"/>
  <c r="I146" i="15" s="1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Z146" i="15"/>
  <c r="BA146" i="15" s="1"/>
  <c r="D147" i="15"/>
  <c r="E147" i="15"/>
  <c r="H147" i="15"/>
  <c r="I147" i="15" s="1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Z147" i="15"/>
  <c r="BA147" i="15" s="1"/>
  <c r="D148" i="15"/>
  <c r="E148" i="15"/>
  <c r="H148" i="15"/>
  <c r="I148" i="15" s="1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AZ148" i="15"/>
  <c r="BA148" i="15" s="1"/>
  <c r="D149" i="15"/>
  <c r="E149" i="15"/>
  <c r="H149" i="15"/>
  <c r="I149" i="15" s="1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AZ149" i="15"/>
  <c r="BA149" i="15" s="1"/>
  <c r="D150" i="15"/>
  <c r="E150" i="15"/>
  <c r="H150" i="15"/>
  <c r="I150" i="15" s="1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AZ150" i="15"/>
  <c r="BA150" i="15" s="1"/>
  <c r="D151" i="15"/>
  <c r="E151" i="15"/>
  <c r="H151" i="15"/>
  <c r="I151" i="15" s="1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AZ151" i="15"/>
  <c r="BA151" i="15" s="1"/>
  <c r="D152" i="15"/>
  <c r="E152" i="15"/>
  <c r="H152" i="15"/>
  <c r="I152" i="15" s="1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AZ152" i="15"/>
  <c r="BA152" i="15" s="1"/>
  <c r="D153" i="15"/>
  <c r="E153" i="15"/>
  <c r="H153" i="15"/>
  <c r="I153" i="15" s="1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AZ153" i="15"/>
  <c r="BA153" i="15" s="1"/>
  <c r="D154" i="15"/>
  <c r="E154" i="15"/>
  <c r="H154" i="15"/>
  <c r="I154" i="15" s="1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AZ154" i="15"/>
  <c r="BA154" i="15" s="1"/>
  <c r="D155" i="15"/>
  <c r="E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AZ155" i="15"/>
  <c r="BA155" i="15" s="1"/>
  <c r="D156" i="15"/>
  <c r="E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AZ156" i="15"/>
  <c r="BA156" i="15" s="1"/>
  <c r="D157" i="15"/>
  <c r="E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AZ157" i="15"/>
  <c r="BA157" i="15" s="1"/>
  <c r="D158" i="15"/>
  <c r="E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AZ158" i="15"/>
  <c r="BA158" i="15" s="1"/>
  <c r="D159" i="15"/>
  <c r="E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AZ159" i="15"/>
  <c r="BA159" i="15" s="1"/>
  <c r="D160" i="15"/>
  <c r="E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AZ160" i="15"/>
  <c r="BA160" i="15" s="1"/>
  <c r="D161" i="15"/>
  <c r="E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AZ161" i="15"/>
  <c r="BA161" i="15" s="1"/>
  <c r="D162" i="15"/>
  <c r="E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AZ162" i="15"/>
  <c r="BA162" i="15" s="1"/>
  <c r="A3" i="14"/>
  <c r="D12" i="14"/>
  <c r="E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Z12" i="14"/>
  <c r="BA12" i="14" s="1"/>
  <c r="D13" i="14"/>
  <c r="E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Z13" i="14"/>
  <c r="BA13" i="14" s="1"/>
  <c r="D14" i="14"/>
  <c r="E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Z14" i="14"/>
  <c r="BA14" i="14" s="1"/>
  <c r="D15" i="14"/>
  <c r="E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Z15" i="14"/>
  <c r="BA15" i="14"/>
  <c r="D16" i="14"/>
  <c r="E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Z16" i="14"/>
  <c r="BA16" i="14" s="1"/>
  <c r="D17" i="14"/>
  <c r="E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Z17" i="14"/>
  <c r="BA17" i="14" s="1"/>
  <c r="D18" i="14"/>
  <c r="E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Z18" i="14"/>
  <c r="BA18" i="14" s="1"/>
  <c r="D19" i="14"/>
  <c r="E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Z19" i="14"/>
  <c r="BA19" i="14"/>
  <c r="D20" i="14"/>
  <c r="E20" i="14"/>
  <c r="L20" i="14"/>
  <c r="M20" i="14"/>
  <c r="N20" i="14"/>
  <c r="O20" i="14"/>
  <c r="P20" i="14"/>
  <c r="Q20" i="14"/>
  <c r="AC20" i="14" s="1"/>
  <c r="BD20" i="14" s="1"/>
  <c r="R20" i="14"/>
  <c r="S20" i="14"/>
  <c r="T20" i="14"/>
  <c r="U20" i="14"/>
  <c r="V20" i="14"/>
  <c r="W20" i="14"/>
  <c r="X20" i="14"/>
  <c r="Y20" i="14"/>
  <c r="Z20" i="14"/>
  <c r="AA20" i="14"/>
  <c r="AZ20" i="14"/>
  <c r="BA20" i="14"/>
  <c r="D21" i="14"/>
  <c r="E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Z21" i="14"/>
  <c r="BA21" i="14"/>
  <c r="D22" i="14"/>
  <c r="E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Z22" i="14"/>
  <c r="BA22" i="14" s="1"/>
  <c r="D23" i="14"/>
  <c r="E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Z23" i="14"/>
  <c r="BA23" i="14" s="1"/>
  <c r="D24" i="14"/>
  <c r="E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Z24" i="14"/>
  <c r="BA24" i="14"/>
  <c r="D25" i="14"/>
  <c r="E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Z25" i="14"/>
  <c r="BA25" i="14"/>
  <c r="D26" i="14"/>
  <c r="E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Z26" i="14"/>
  <c r="BA26" i="14" s="1"/>
  <c r="D27" i="14"/>
  <c r="E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Z27" i="14"/>
  <c r="BA27" i="14" s="1"/>
  <c r="A3" i="13"/>
  <c r="D12" i="13"/>
  <c r="E12" i="13"/>
  <c r="H12" i="13"/>
  <c r="I12" i="13" s="1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Z12" i="13"/>
  <c r="BA12" i="13" s="1"/>
  <c r="D6" i="1"/>
  <c r="D12" i="1"/>
  <c r="E12" i="1"/>
  <c r="H12" i="1"/>
  <c r="I12" i="1" s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Z12" i="1"/>
  <c r="BA12" i="1" s="1"/>
  <c r="C5" i="4"/>
  <c r="F5" i="4"/>
  <c r="E8" i="4"/>
  <c r="P8" i="4"/>
  <c r="E9" i="4"/>
  <c r="P9" i="4"/>
  <c r="E10" i="4"/>
  <c r="P10" i="4"/>
  <c r="R11" i="4"/>
  <c r="E13" i="4"/>
  <c r="H13" i="4"/>
  <c r="N13" i="4"/>
  <c r="O13" i="4"/>
  <c r="P13" i="4"/>
  <c r="E14" i="4"/>
  <c r="H14" i="4"/>
  <c r="N14" i="4"/>
  <c r="O14" i="4"/>
  <c r="P14" i="4"/>
  <c r="E15" i="4"/>
  <c r="H15" i="4"/>
  <c r="Q15" i="4" s="1"/>
  <c r="R15" i="4" s="1"/>
  <c r="K15" i="4"/>
  <c r="O15" i="4"/>
  <c r="P15" i="4"/>
  <c r="E16" i="4"/>
  <c r="H16" i="4"/>
  <c r="K16" i="4"/>
  <c r="N16" i="4"/>
  <c r="O16" i="4"/>
  <c r="P16" i="4"/>
  <c r="E17" i="4"/>
  <c r="H17" i="4"/>
  <c r="K17" i="4"/>
  <c r="N17" i="4"/>
  <c r="O17" i="4"/>
  <c r="P17" i="4"/>
  <c r="AJ163" i="15"/>
  <c r="BK163" i="15" s="1"/>
  <c r="AG163" i="15"/>
  <c r="BH163" i="15" s="1"/>
  <c r="AF163" i="15"/>
  <c r="BG163" i="15" s="1"/>
  <c r="AC42" i="15"/>
  <c r="BD42" i="15" s="1"/>
  <c r="AM42" i="15"/>
  <c r="BN42" i="15" s="1"/>
  <c r="AI24" i="15"/>
  <c r="BJ24" i="15" s="1"/>
  <c r="AJ54" i="15"/>
  <c r="BK54" i="15" s="1"/>
  <c r="AI36" i="15"/>
  <c r="BJ36" i="15" s="1"/>
  <c r="AL45" i="15"/>
  <c r="BM45" i="15" s="1"/>
  <c r="AH22" i="15"/>
  <c r="BI22" i="15" s="1"/>
  <c r="AL18" i="15"/>
  <c r="BM18" i="15" s="1"/>
  <c r="AI32" i="15"/>
  <c r="BJ32" i="15" s="1"/>
  <c r="AC35" i="15"/>
  <c r="BD35" i="15" s="1"/>
  <c r="AD34" i="15"/>
  <c r="BE34" i="15" s="1"/>
  <c r="AH30" i="15"/>
  <c r="BI30" i="15" s="1"/>
  <c r="AD20" i="15"/>
  <c r="BE20" i="15" s="1"/>
  <c r="AM40" i="15"/>
  <c r="BN40" i="15" s="1"/>
  <c r="AD32" i="15"/>
  <c r="BE32" i="15" s="1"/>
  <c r="AC32" i="15"/>
  <c r="BD32" i="15" s="1"/>
  <c r="AM54" i="15"/>
  <c r="BN54" i="15" s="1"/>
  <c r="AM22" i="15"/>
  <c r="BN22" i="15" s="1"/>
  <c r="AB20" i="15"/>
  <c r="BC20" i="15" s="1"/>
  <c r="AC36" i="15"/>
  <c r="BD36" i="15" s="1"/>
  <c r="AD35" i="15"/>
  <c r="BE35" i="15" s="1"/>
  <c r="AI16" i="15"/>
  <c r="BJ16" i="15" s="1"/>
  <c r="AH24" i="15"/>
  <c r="BI24" i="15" s="1"/>
  <c r="AJ14" i="15"/>
  <c r="BK14" i="15" s="1"/>
  <c r="AM12" i="15"/>
  <c r="BN12" i="15" s="1"/>
  <c r="AL44" i="15"/>
  <c r="BM44" i="15" s="1"/>
  <c r="AJ22" i="15"/>
  <c r="BK22" i="15" s="1"/>
  <c r="AD40" i="15"/>
  <c r="BE40" i="15" s="1"/>
  <c r="AE14" i="15"/>
  <c r="BF14" i="15" s="1"/>
  <c r="AB14" i="15"/>
  <c r="BC14" i="15" s="1"/>
  <c r="AJ36" i="15"/>
  <c r="BK36" i="15" s="1"/>
  <c r="AE12" i="15"/>
  <c r="BF12" i="15" s="1"/>
  <c r="AH12" i="15"/>
  <c r="BI12" i="15" s="1"/>
  <c r="AI20" i="15"/>
  <c r="BJ20" i="15" s="1"/>
  <c r="AJ42" i="15"/>
  <c r="BK42" i="15" s="1"/>
  <c r="AJ18" i="15"/>
  <c r="BK18" i="15" s="1"/>
  <c r="AC16" i="15"/>
  <c r="BD16" i="15" s="1"/>
  <c r="AL12" i="15"/>
  <c r="BM12" i="15" s="1"/>
  <c r="AI26" i="15"/>
  <c r="BJ26" i="15" s="1"/>
  <c r="AG46" i="15"/>
  <c r="BH46" i="15" s="1"/>
  <c r="AM16" i="15"/>
  <c r="BN16" i="15" s="1"/>
  <c r="AK36" i="15"/>
  <c r="BL36" i="15" s="1"/>
  <c r="AJ12" i="15"/>
  <c r="BK12" i="15" s="1"/>
  <c r="AL166" i="15"/>
  <c r="BM166" i="15" s="1"/>
  <c r="AJ166" i="15"/>
  <c r="BK166" i="15" s="1"/>
  <c r="AD166" i="15"/>
  <c r="BE166" i="15" s="1"/>
  <c r="AB164" i="15"/>
  <c r="BC164" i="15" s="1"/>
  <c r="AM165" i="15"/>
  <c r="BN165" i="15" s="1"/>
  <c r="AM164" i="15"/>
  <c r="BN164" i="15" s="1"/>
  <c r="AJ24" i="15"/>
  <c r="BK24" i="15" s="1"/>
  <c r="AK165" i="15"/>
  <c r="BL165" i="15" s="1"/>
  <c r="AF164" i="15"/>
  <c r="BG164" i="15" s="1"/>
  <c r="AK163" i="15"/>
  <c r="BL163" i="15" s="1"/>
  <c r="AI165" i="15"/>
  <c r="BJ165" i="15" s="1"/>
  <c r="AC165" i="15"/>
  <c r="BD165" i="15" s="1"/>
  <c r="AH163" i="15"/>
  <c r="BI163" i="15" s="1"/>
  <c r="AK164" i="15"/>
  <c r="BL164" i="15" s="1"/>
  <c r="AL145" i="15"/>
  <c r="BM145" i="15" s="1"/>
  <c r="AF145" i="15"/>
  <c r="BG145" i="15" s="1"/>
  <c r="AF144" i="15"/>
  <c r="BG144" i="15" s="1"/>
  <c r="AG145" i="15"/>
  <c r="BH145" i="15" s="1"/>
  <c r="AC145" i="15"/>
  <c r="BD145" i="15" s="1"/>
  <c r="AD145" i="15"/>
  <c r="BE145" i="15" s="1"/>
  <c r="AE144" i="15"/>
  <c r="BF144" i="15" s="1"/>
  <c r="AL144" i="15"/>
  <c r="BM144" i="15" s="1"/>
  <c r="AK145" i="15"/>
  <c r="BL145" i="15" s="1"/>
  <c r="AJ145" i="15"/>
  <c r="BK145" i="15" s="1"/>
  <c r="AG144" i="15"/>
  <c r="BH144" i="15" s="1"/>
  <c r="AD143" i="15"/>
  <c r="BE143" i="15" s="1"/>
  <c r="AC143" i="15"/>
  <c r="BD143" i="15" s="1"/>
  <c r="AD144" i="15"/>
  <c r="BE144" i="15" s="1"/>
  <c r="AK143" i="15"/>
  <c r="BL143" i="15" s="1"/>
  <c r="AL143" i="15"/>
  <c r="BM143" i="15" s="1"/>
  <c r="AL82" i="15"/>
  <c r="BM82" i="15" s="1"/>
  <c r="AI144" i="15"/>
  <c r="BJ144" i="15" s="1"/>
  <c r="AF82" i="15"/>
  <c r="BG82" i="15" s="1"/>
  <c r="AH144" i="15"/>
  <c r="BI144" i="15" s="1"/>
  <c r="AH82" i="15"/>
  <c r="BI82" i="15" s="1"/>
  <c r="AJ82" i="15"/>
  <c r="BK82" i="15" s="1"/>
  <c r="AZ164" i="15"/>
  <c r="BA164" i="15" s="1"/>
  <c r="AB145" i="15"/>
  <c r="BC145" i="15" s="1"/>
  <c r="AE145" i="15"/>
  <c r="BF145" i="15" s="1"/>
  <c r="AZ165" i="15"/>
  <c r="BA165" i="15" s="1"/>
  <c r="AB167" i="15"/>
  <c r="BC167" i="15" s="1"/>
  <c r="AM167" i="15"/>
  <c r="BN167" i="15" s="1"/>
  <c r="AI167" i="15"/>
  <c r="BJ167" i="15" s="1"/>
  <c r="AH167" i="15"/>
  <c r="BI167" i="15" s="1"/>
  <c r="AE167" i="15"/>
  <c r="BF167" i="15" s="1"/>
  <c r="AC167" i="15"/>
  <c r="BD167" i="15" s="1"/>
  <c r="AK35" i="13"/>
  <c r="BL35" i="13" s="1"/>
  <c r="AH13" i="13"/>
  <c r="BI13" i="13" s="1"/>
  <c r="AK148" i="13"/>
  <c r="BL148" i="13" s="1"/>
  <c r="AJ133" i="13"/>
  <c r="BK133" i="13" s="1"/>
  <c r="AD98" i="13"/>
  <c r="BE98" i="13" s="1"/>
  <c r="AF33" i="13"/>
  <c r="BG33" i="13" s="1"/>
  <c r="AC98" i="13"/>
  <c r="BD98" i="13" s="1"/>
  <c r="AB36" i="13"/>
  <c r="BC36" i="13" s="1"/>
  <c r="AM91" i="13"/>
  <c r="BN91" i="13" s="1"/>
  <c r="AL69" i="13"/>
  <c r="BM69" i="13" s="1"/>
  <c r="AC26" i="13"/>
  <c r="BD26" i="13" s="1"/>
  <c r="AH88" i="13"/>
  <c r="BI88" i="13" s="1"/>
  <c r="AG82" i="13"/>
  <c r="BH82" i="13" s="1"/>
  <c r="AH64" i="13"/>
  <c r="BI64" i="13" s="1"/>
  <c r="AM24" i="13"/>
  <c r="BN24" i="13" s="1"/>
  <c r="AB13" i="13"/>
  <c r="BC13" i="13" s="1"/>
  <c r="AC158" i="13"/>
  <c r="BD158" i="13" s="1"/>
  <c r="AI89" i="13"/>
  <c r="BJ89" i="13" s="1"/>
  <c r="AD59" i="13"/>
  <c r="BE59" i="13" s="1"/>
  <c r="AB58" i="13"/>
  <c r="BC58" i="13" s="1"/>
  <c r="AL24" i="13"/>
  <c r="BM24" i="13" s="1"/>
  <c r="AK75" i="13"/>
  <c r="BL75" i="13" s="1"/>
  <c r="AJ74" i="13"/>
  <c r="BK74" i="13" s="1"/>
  <c r="AJ68" i="13"/>
  <c r="BK68" i="13" s="1"/>
  <c r="AC59" i="13"/>
  <c r="BD59" i="13" s="1"/>
  <c r="AM33" i="13"/>
  <c r="BN33" i="13" s="1"/>
  <c r="AC29" i="13"/>
  <c r="BD29" i="13" s="1"/>
  <c r="AC138" i="13"/>
  <c r="BD138" i="13" s="1"/>
  <c r="AL33" i="13"/>
  <c r="BM33" i="13" s="1"/>
  <c r="AJ24" i="13"/>
  <c r="BK24" i="13" s="1"/>
  <c r="AC14" i="13"/>
  <c r="BD14" i="13" s="1"/>
  <c r="AI109" i="13"/>
  <c r="BJ109" i="13" s="1"/>
  <c r="AH74" i="13"/>
  <c r="BI74" i="13" s="1"/>
  <c r="AJ44" i="13"/>
  <c r="BK44" i="13" s="1"/>
  <c r="AB14" i="13"/>
  <c r="BC14" i="13" s="1"/>
  <c r="AJ132" i="13"/>
  <c r="BK132" i="13" s="1"/>
  <c r="AJ33" i="13"/>
  <c r="BK33" i="13" s="1"/>
  <c r="AK135" i="13"/>
  <c r="BL135" i="13" s="1"/>
  <c r="AE64" i="13"/>
  <c r="BF64" i="13" s="1"/>
  <c r="AM123" i="13"/>
  <c r="BN123" i="13" s="1"/>
  <c r="AL98" i="13"/>
  <c r="BM98" i="13" s="1"/>
  <c r="AE74" i="13"/>
  <c r="BF74" i="13" s="1"/>
  <c r="AI60" i="13"/>
  <c r="BJ60" i="13" s="1"/>
  <c r="AM27" i="13"/>
  <c r="BN27" i="13" s="1"/>
  <c r="AF92" i="13"/>
  <c r="BG92" i="13" s="1"/>
  <c r="AM82" i="13"/>
  <c r="BN82" i="13" s="1"/>
  <c r="AD74" i="13"/>
  <c r="BE74" i="13" s="1"/>
  <c r="AH56" i="13"/>
  <c r="BI56" i="13" s="1"/>
  <c r="AJ39" i="13"/>
  <c r="BK39" i="13" s="1"/>
  <c r="AG33" i="13"/>
  <c r="BH33" i="13" s="1"/>
  <c r="AF24" i="13"/>
  <c r="BG24" i="13" s="1"/>
  <c r="AC88" i="13"/>
  <c r="BD88" i="13" s="1"/>
  <c r="AC74" i="13"/>
  <c r="BD74" i="13" s="1"/>
  <c r="AD72" i="13"/>
  <c r="BE72" i="13" s="1"/>
  <c r="AJ63" i="13"/>
  <c r="BK63" i="13" s="1"/>
  <c r="AF23" i="13"/>
  <c r="BG23" i="13" s="1"/>
  <c r="AH38" i="13"/>
  <c r="BI38" i="13" s="1"/>
  <c r="AE34" i="13"/>
  <c r="BF34" i="13" s="1"/>
  <c r="AD24" i="13"/>
  <c r="BE24" i="13" s="1"/>
  <c r="AD69" i="13"/>
  <c r="BE69" i="13" s="1"/>
  <c r="AG68" i="13"/>
  <c r="BH68" i="13" s="1"/>
  <c r="AH39" i="13"/>
  <c r="BI39" i="13" s="1"/>
  <c r="AG38" i="13"/>
  <c r="BH38" i="13" s="1"/>
  <c r="AL29" i="13"/>
  <c r="BM29" i="13" s="1"/>
  <c r="AC24" i="13"/>
  <c r="BD24" i="13" s="1"/>
  <c r="AG97" i="13"/>
  <c r="BH97" i="13" s="1"/>
  <c r="AB92" i="13"/>
  <c r="BC92" i="13" s="1"/>
  <c r="AF38" i="13"/>
  <c r="BG38" i="13" s="1"/>
  <c r="AK29" i="13"/>
  <c r="BL29" i="13" s="1"/>
  <c r="AB24" i="13"/>
  <c r="BC24" i="13" s="1"/>
  <c r="AM21" i="13"/>
  <c r="BN21" i="13" s="1"/>
  <c r="AD54" i="13"/>
  <c r="BE54" i="13" s="1"/>
  <c r="AG48" i="13"/>
  <c r="BH48" i="13" s="1"/>
  <c r="AF83" i="13"/>
  <c r="BG83" i="13" s="1"/>
  <c r="AF78" i="13"/>
  <c r="BG78" i="13" s="1"/>
  <c r="AG92" i="13"/>
  <c r="BH92" i="13" s="1"/>
  <c r="AE78" i="13"/>
  <c r="BF78" i="13" s="1"/>
  <c r="AG43" i="13"/>
  <c r="BH43" i="13" s="1"/>
  <c r="AJ21" i="13"/>
  <c r="BK21" i="13" s="1"/>
  <c r="AI84" i="13"/>
  <c r="BJ84" i="13" s="1"/>
  <c r="AF63" i="13"/>
  <c r="BG63" i="13" s="1"/>
  <c r="AF128" i="13"/>
  <c r="BG128" i="13" s="1"/>
  <c r="AK143" i="13"/>
  <c r="BL143" i="13" s="1"/>
  <c r="AC135" i="13"/>
  <c r="BD135" i="13" s="1"/>
  <c r="AB98" i="13"/>
  <c r="BC98" i="13" s="1"/>
  <c r="AL88" i="13"/>
  <c r="BM88" i="13" s="1"/>
  <c r="AK138" i="13"/>
  <c r="BL138" i="13" s="1"/>
  <c r="AH109" i="13"/>
  <c r="BI109" i="13" s="1"/>
  <c r="AF55" i="13"/>
  <c r="BG55" i="13" s="1"/>
  <c r="AM48" i="13"/>
  <c r="BN48" i="13" s="1"/>
  <c r="AF21" i="13"/>
  <c r="BG21" i="13" s="1"/>
  <c r="AD20" i="13"/>
  <c r="BE20" i="13" s="1"/>
  <c r="AE55" i="13"/>
  <c r="BF55" i="13" s="1"/>
  <c r="AG54" i="13"/>
  <c r="BH54" i="13" s="1"/>
  <c r="AL48" i="13"/>
  <c r="BM48" i="13" s="1"/>
  <c r="AD21" i="13"/>
  <c r="BE21" i="13" s="1"/>
  <c r="AH24" i="13"/>
  <c r="BI24" i="13" s="1"/>
  <c r="AB176" i="13"/>
  <c r="BC176" i="13" s="1"/>
  <c r="AB140" i="13"/>
  <c r="BC140" i="13" s="1"/>
  <c r="AJ15" i="13"/>
  <c r="BK15" i="13" s="1"/>
  <c r="AH153" i="13"/>
  <c r="BI153" i="13" s="1"/>
  <c r="AF107" i="13"/>
  <c r="BG107" i="13" s="1"/>
  <c r="AC173" i="13"/>
  <c r="BD173" i="13" s="1"/>
  <c r="AG115" i="13"/>
  <c r="BH115" i="13" s="1"/>
  <c r="AK92" i="13"/>
  <c r="BL92" i="13" s="1"/>
  <c r="AK68" i="13"/>
  <c r="BL68" i="13" s="1"/>
  <c r="AK38" i="13"/>
  <c r="BL38" i="13" s="1"/>
  <c r="AK33" i="13"/>
  <c r="BL33" i="13" s="1"/>
  <c r="AK28" i="13"/>
  <c r="BL28" i="13" s="1"/>
  <c r="AB78" i="13"/>
  <c r="BC78" i="13" s="1"/>
  <c r="AB74" i="13"/>
  <c r="BC74" i="13" s="1"/>
  <c r="AG163" i="13"/>
  <c r="BH163" i="13" s="1"/>
  <c r="AH176" i="13"/>
  <c r="BI176" i="13" s="1"/>
  <c r="AH154" i="13"/>
  <c r="BI154" i="13" s="1"/>
  <c r="AI104" i="13"/>
  <c r="BJ104" i="13" s="1"/>
  <c r="AK107" i="13"/>
  <c r="BL107" i="13" s="1"/>
  <c r="AL107" i="13"/>
  <c r="BM107" i="13" s="1"/>
  <c r="AM107" i="13"/>
  <c r="BN107" i="13" s="1"/>
  <c r="AJ107" i="13"/>
  <c r="BK107" i="13" s="1"/>
  <c r="AD53" i="15"/>
  <c r="BE53" i="15" s="1"/>
  <c r="AE125" i="1"/>
  <c r="BF125" i="1" s="1"/>
  <c r="AJ60" i="1"/>
  <c r="BK60" i="1" s="1"/>
  <c r="AJ44" i="1"/>
  <c r="BK44" i="1" s="1"/>
  <c r="AB26" i="1"/>
  <c r="BC26" i="1" s="1"/>
  <c r="AB23" i="13"/>
  <c r="BC23" i="13" s="1"/>
  <c r="AC157" i="1"/>
  <c r="BD157" i="1" s="1"/>
  <c r="AD141" i="1"/>
  <c r="BE141" i="1" s="1"/>
  <c r="AD135" i="1"/>
  <c r="BE135" i="1" s="1"/>
  <c r="AL132" i="1"/>
  <c r="BM132" i="1" s="1"/>
  <c r="AE87" i="1"/>
  <c r="BF87" i="1" s="1"/>
  <c r="AI77" i="1"/>
  <c r="BJ77" i="1" s="1"/>
  <c r="AI33" i="1"/>
  <c r="BJ33" i="1" s="1"/>
  <c r="AE32" i="1"/>
  <c r="BF32" i="1" s="1"/>
  <c r="AE27" i="1"/>
  <c r="BF27" i="1" s="1"/>
  <c r="AK170" i="1"/>
  <c r="BL170" i="1" s="1"/>
  <c r="AE152" i="1"/>
  <c r="BF152" i="1" s="1"/>
  <c r="AM149" i="1"/>
  <c r="BN149" i="1" s="1"/>
  <c r="AE147" i="1"/>
  <c r="BF147" i="1" s="1"/>
  <c r="AC135" i="1"/>
  <c r="BD135" i="1" s="1"/>
  <c r="AG131" i="1"/>
  <c r="BH131" i="1" s="1"/>
  <c r="AI121" i="1"/>
  <c r="BJ121" i="1" s="1"/>
  <c r="AL119" i="1"/>
  <c r="BM119" i="1" s="1"/>
  <c r="AM117" i="1"/>
  <c r="BN117" i="1" s="1"/>
  <c r="AE115" i="1"/>
  <c r="BF115" i="1" s="1"/>
  <c r="AG100" i="1"/>
  <c r="BH100" i="1" s="1"/>
  <c r="AI89" i="1"/>
  <c r="BJ89" i="1" s="1"/>
  <c r="AE70" i="1"/>
  <c r="BF70" i="1" s="1"/>
  <c r="AH60" i="1"/>
  <c r="BI60" i="1" s="1"/>
  <c r="AD93" i="13"/>
  <c r="BE93" i="13" s="1"/>
  <c r="AH125" i="1"/>
  <c r="BI125" i="1" s="1"/>
  <c r="AL122" i="1"/>
  <c r="BM122" i="1" s="1"/>
  <c r="AH121" i="1"/>
  <c r="BI121" i="1" s="1"/>
  <c r="AB109" i="1"/>
  <c r="BC109" i="1" s="1"/>
  <c r="AC99" i="1"/>
  <c r="BD99" i="1" s="1"/>
  <c r="AM96" i="1"/>
  <c r="BN96" i="1" s="1"/>
  <c r="AH89" i="1"/>
  <c r="BI89" i="1" s="1"/>
  <c r="AD70" i="1"/>
  <c r="BE70" i="1" s="1"/>
  <c r="AG60" i="1"/>
  <c r="BH60" i="1" s="1"/>
  <c r="AI37" i="1"/>
  <c r="BJ37" i="1" s="1"/>
  <c r="AM35" i="1"/>
  <c r="BN35" i="1" s="1"/>
  <c r="AK34" i="1"/>
  <c r="BL34" i="1" s="1"/>
  <c r="AL24" i="1"/>
  <c r="BM24" i="1" s="1"/>
  <c r="AE21" i="1"/>
  <c r="BF21" i="1" s="1"/>
  <c r="AB125" i="1"/>
  <c r="BC125" i="1" s="1"/>
  <c r="AG121" i="1"/>
  <c r="BH121" i="1" s="1"/>
  <c r="AI106" i="1"/>
  <c r="BJ106" i="1" s="1"/>
  <c r="AB99" i="1"/>
  <c r="BC99" i="1" s="1"/>
  <c r="AI78" i="1"/>
  <c r="BJ78" i="1" s="1"/>
  <c r="AF77" i="1"/>
  <c r="BG77" i="1" s="1"/>
  <c r="AB76" i="1"/>
  <c r="BC76" i="1" s="1"/>
  <c r="AL35" i="1"/>
  <c r="BM35" i="1" s="1"/>
  <c r="AB32" i="1"/>
  <c r="BC32" i="1" s="1"/>
  <c r="AE77" i="1"/>
  <c r="BF77" i="1" s="1"/>
  <c r="AD164" i="1"/>
  <c r="BE164" i="1" s="1"/>
  <c r="AM155" i="1"/>
  <c r="BN155" i="1" s="1"/>
  <c r="AG132" i="1"/>
  <c r="BH132" i="1" s="1"/>
  <c r="AB115" i="1"/>
  <c r="BC115" i="1" s="1"/>
  <c r="AD77" i="1"/>
  <c r="BE77" i="1" s="1"/>
  <c r="AJ35" i="1"/>
  <c r="BK35" i="1" s="1"/>
  <c r="AD121" i="1"/>
  <c r="BE121" i="1" s="1"/>
  <c r="AJ102" i="1"/>
  <c r="BK102" i="1" s="1"/>
  <c r="AB100" i="1"/>
  <c r="BC100" i="1" s="1"/>
  <c r="AI96" i="1"/>
  <c r="BJ96" i="1" s="1"/>
  <c r="AL82" i="1"/>
  <c r="BM82" i="1" s="1"/>
  <c r="AK25" i="1"/>
  <c r="BL25" i="1" s="1"/>
  <c r="AB21" i="1"/>
  <c r="BC21" i="1" s="1"/>
  <c r="AF71" i="1"/>
  <c r="BG71" i="1" s="1"/>
  <c r="AL131" i="1"/>
  <c r="BM131" i="1" s="1"/>
  <c r="AE127" i="1"/>
  <c r="BF127" i="1" s="1"/>
  <c r="AL126" i="1"/>
  <c r="BM126" i="1" s="1"/>
  <c r="AC121" i="1"/>
  <c r="BD121" i="1" s="1"/>
  <c r="AC89" i="1"/>
  <c r="BD89" i="1" s="1"/>
  <c r="AJ85" i="1"/>
  <c r="BK85" i="1" s="1"/>
  <c r="AB77" i="1"/>
  <c r="BC77" i="1" s="1"/>
  <c r="AL57" i="1"/>
  <c r="BM57" i="1" s="1"/>
  <c r="AM68" i="13"/>
  <c r="BN68" i="13" s="1"/>
  <c r="AM38" i="13"/>
  <c r="BN38" i="13" s="1"/>
  <c r="AB137" i="1"/>
  <c r="BC137" i="1" s="1"/>
  <c r="AG35" i="1"/>
  <c r="BH35" i="1" s="1"/>
  <c r="AL43" i="13"/>
  <c r="BM43" i="13" s="1"/>
  <c r="AL38" i="13"/>
  <c r="BM38" i="13" s="1"/>
  <c r="AL71" i="1"/>
  <c r="BM71" i="1" s="1"/>
  <c r="AC71" i="1"/>
  <c r="BD71" i="1" s="1"/>
  <c r="AJ134" i="1"/>
  <c r="BK134" i="1" s="1"/>
  <c r="AB101" i="1"/>
  <c r="BC101" i="1" s="1"/>
  <c r="AD55" i="1"/>
  <c r="BE55" i="1" s="1"/>
  <c r="AG30" i="1"/>
  <c r="BH30" i="1" s="1"/>
  <c r="AH25" i="1"/>
  <c r="BI25" i="1" s="1"/>
  <c r="AI134" i="1"/>
  <c r="BJ134" i="1" s="1"/>
  <c r="AH132" i="1"/>
  <c r="BI132" i="1" s="1"/>
  <c r="AI129" i="1"/>
  <c r="BJ129" i="1" s="1"/>
  <c r="AI108" i="1"/>
  <c r="BJ108" i="1" s="1"/>
  <c r="AF85" i="1"/>
  <c r="BG85" i="1" s="1"/>
  <c r="AE35" i="1"/>
  <c r="BF35" i="1" s="1"/>
  <c r="AF30" i="1"/>
  <c r="BG30" i="1" s="1"/>
  <c r="AJ26" i="1"/>
  <c r="BK26" i="1" s="1"/>
  <c r="AG25" i="1"/>
  <c r="BH25" i="1" s="1"/>
  <c r="AF155" i="1"/>
  <c r="BG155" i="1" s="1"/>
  <c r="AL141" i="1"/>
  <c r="BM141" i="1" s="1"/>
  <c r="AL104" i="1"/>
  <c r="BM104" i="1" s="1"/>
  <c r="AM99" i="1"/>
  <c r="BN99" i="1" s="1"/>
  <c r="AG97" i="1"/>
  <c r="BH97" i="1" s="1"/>
  <c r="AE85" i="1"/>
  <c r="BF85" i="1" s="1"/>
  <c r="AE72" i="1"/>
  <c r="BF72" i="1" s="1"/>
  <c r="AM59" i="1"/>
  <c r="BN59" i="1" s="1"/>
  <c r="AD51" i="1"/>
  <c r="BE51" i="1" s="1"/>
  <c r="AH47" i="1"/>
  <c r="BI47" i="1" s="1"/>
  <c r="AG36" i="1"/>
  <c r="BH36" i="1" s="1"/>
  <c r="AD35" i="1"/>
  <c r="BE35" i="1" s="1"/>
  <c r="AJ29" i="1"/>
  <c r="BK29" i="1" s="1"/>
  <c r="AF25" i="1"/>
  <c r="BG25" i="1" s="1"/>
  <c r="AC160" i="1"/>
  <c r="BD160" i="1" s="1"/>
  <c r="AJ157" i="1"/>
  <c r="BK157" i="1" s="1"/>
  <c r="AF145" i="1"/>
  <c r="BG145" i="1" s="1"/>
  <c r="AB144" i="1"/>
  <c r="BC144" i="1" s="1"/>
  <c r="AG134" i="1"/>
  <c r="BH134" i="1" s="1"/>
  <c r="AC107" i="1"/>
  <c r="BD107" i="1" s="1"/>
  <c r="AK104" i="1"/>
  <c r="BL104" i="1" s="1"/>
  <c r="AF97" i="1"/>
  <c r="BG97" i="1" s="1"/>
  <c r="AB96" i="1"/>
  <c r="BC96" i="1" s="1"/>
  <c r="AG52" i="1"/>
  <c r="BH52" i="1" s="1"/>
  <c r="AG47" i="1"/>
  <c r="BH47" i="1" s="1"/>
  <c r="AF36" i="1"/>
  <c r="BG36" i="1" s="1"/>
  <c r="AL32" i="1"/>
  <c r="BM32" i="1" s="1"/>
  <c r="AD30" i="1"/>
  <c r="BE30" i="1" s="1"/>
  <c r="AE25" i="1"/>
  <c r="BF25" i="1" s="1"/>
  <c r="AH43" i="13"/>
  <c r="BI43" i="13" s="1"/>
  <c r="AL163" i="1"/>
  <c r="BM163" i="1" s="1"/>
  <c r="AG144" i="1"/>
  <c r="BH144" i="1" s="1"/>
  <c r="AJ130" i="1"/>
  <c r="BK130" i="1" s="1"/>
  <c r="AM110" i="1"/>
  <c r="BN110" i="1" s="1"/>
  <c r="AJ109" i="1"/>
  <c r="BK109" i="1" s="1"/>
  <c r="AB107" i="1"/>
  <c r="BC107" i="1" s="1"/>
  <c r="AB102" i="1"/>
  <c r="BC102" i="1" s="1"/>
  <c r="AK99" i="1"/>
  <c r="BL99" i="1" s="1"/>
  <c r="AB67" i="1"/>
  <c r="BC67" i="1" s="1"/>
  <c r="AB51" i="1"/>
  <c r="BC51" i="1" s="1"/>
  <c r="AF47" i="1"/>
  <c r="BG47" i="1" s="1"/>
  <c r="AE36" i="1"/>
  <c r="BF36" i="1" s="1"/>
  <c r="AG31" i="1"/>
  <c r="BH31" i="1" s="1"/>
  <c r="AC30" i="1"/>
  <c r="BD30" i="1" s="1"/>
  <c r="AC155" i="1"/>
  <c r="BD155" i="1" s="1"/>
  <c r="AK152" i="1"/>
  <c r="BL152" i="1" s="1"/>
  <c r="AM142" i="1"/>
  <c r="BN142" i="1" s="1"/>
  <c r="AM105" i="1"/>
  <c r="BN105" i="1" s="1"/>
  <c r="AI104" i="1"/>
  <c r="BJ104" i="1" s="1"/>
  <c r="AM100" i="1"/>
  <c r="BN100" i="1" s="1"/>
  <c r="AE80" i="1"/>
  <c r="BF80" i="1" s="1"/>
  <c r="AM77" i="1"/>
  <c r="BN77" i="1" s="1"/>
  <c r="AM62" i="1"/>
  <c r="BN62" i="1" s="1"/>
  <c r="AB35" i="1"/>
  <c r="BC35" i="1" s="1"/>
  <c r="AF31" i="1"/>
  <c r="BG31" i="1" s="1"/>
  <c r="AB30" i="1"/>
  <c r="BC30" i="1" s="1"/>
  <c r="AJ83" i="13"/>
  <c r="BK83" i="13" s="1"/>
  <c r="AI99" i="1"/>
  <c r="BJ99" i="1" s="1"/>
  <c r="AI76" i="1"/>
  <c r="BJ76" i="1" s="1"/>
  <c r="AM60" i="1"/>
  <c r="BN60" i="1" s="1"/>
  <c r="AI32" i="1"/>
  <c r="BJ32" i="1" s="1"/>
  <c r="AL60" i="1"/>
  <c r="BM60" i="1" s="1"/>
  <c r="AH59" i="1"/>
  <c r="BI59" i="1" s="1"/>
  <c r="AD26" i="1"/>
  <c r="BE26" i="1" s="1"/>
  <c r="AL118" i="13"/>
  <c r="BM118" i="13" s="1"/>
  <c r="AK164" i="1"/>
  <c r="BL164" i="1" s="1"/>
  <c r="AL121" i="1"/>
  <c r="BM121" i="1" s="1"/>
  <c r="AC75" i="1"/>
  <c r="BD75" i="1" s="1"/>
  <c r="AB36" i="1"/>
  <c r="BC36" i="1" s="1"/>
  <c r="AH170" i="15"/>
  <c r="BI170" i="15" s="1"/>
  <c r="AI171" i="15"/>
  <c r="BJ171" i="15" s="1"/>
  <c r="AH171" i="15"/>
  <c r="BI171" i="15" s="1"/>
  <c r="AH169" i="15"/>
  <c r="BI169" i="15" s="1"/>
  <c r="AM169" i="15"/>
  <c r="BN169" i="15" s="1"/>
  <c r="AC171" i="15"/>
  <c r="BD171" i="15" s="1"/>
  <c r="AB171" i="15"/>
  <c r="BC171" i="15" s="1"/>
  <c r="AM171" i="15"/>
  <c r="BN171" i="15" s="1"/>
  <c r="AJ156" i="1"/>
  <c r="BK156" i="1" s="1"/>
  <c r="AD156" i="1"/>
  <c r="BE156" i="1" s="1"/>
  <c r="AE156" i="1"/>
  <c r="BF156" i="1" s="1"/>
  <c r="AG185" i="1"/>
  <c r="BH185" i="1" s="1"/>
  <c r="AB75" i="1"/>
  <c r="BC75" i="1" s="1"/>
  <c r="AC13" i="1"/>
  <c r="BD13" i="1" s="1"/>
  <c r="AF86" i="1"/>
  <c r="BG86" i="1" s="1"/>
  <c r="AK160" i="1"/>
  <c r="BL160" i="1" s="1"/>
  <c r="AK144" i="1"/>
  <c r="BL144" i="1" s="1"/>
  <c r="AF169" i="1"/>
  <c r="BG169" i="1" s="1"/>
  <c r="AG146" i="1"/>
  <c r="BH146" i="1" s="1"/>
  <c r="AC145" i="1"/>
  <c r="BD145" i="1" s="1"/>
  <c r="AH141" i="1"/>
  <c r="BI141" i="1" s="1"/>
  <c r="AC139" i="1"/>
  <c r="BD139" i="1" s="1"/>
  <c r="AE121" i="1"/>
  <c r="BF121" i="1" s="1"/>
  <c r="AM112" i="1"/>
  <c r="BN112" i="1" s="1"/>
  <c r="AG110" i="1"/>
  <c r="BH110" i="1" s="1"/>
  <c r="AJ97" i="1"/>
  <c r="BK97" i="1" s="1"/>
  <c r="AC95" i="1"/>
  <c r="BD95" i="1" s="1"/>
  <c r="AK94" i="1"/>
  <c r="BL94" i="1" s="1"/>
  <c r="AG77" i="1"/>
  <c r="BH77" i="1" s="1"/>
  <c r="AI59" i="1"/>
  <c r="BJ59" i="1" s="1"/>
  <c r="AD57" i="1"/>
  <c r="BE57" i="1" s="1"/>
  <c r="AE52" i="1"/>
  <c r="BF52" i="1" s="1"/>
  <c r="AI51" i="1"/>
  <c r="BJ51" i="1" s="1"/>
  <c r="AE47" i="1"/>
  <c r="BF47" i="1" s="1"/>
  <c r="AE30" i="1"/>
  <c r="BF30" i="1" s="1"/>
  <c r="AE22" i="1"/>
  <c r="BF22" i="1" s="1"/>
  <c r="AD21" i="1"/>
  <c r="BE21" i="1" s="1"/>
  <c r="AB13" i="1"/>
  <c r="BC13" i="1" s="1"/>
  <c r="AK112" i="1"/>
  <c r="BL112" i="1" s="1"/>
  <c r="AK156" i="1"/>
  <c r="BL156" i="1" s="1"/>
  <c r="AD152" i="1"/>
  <c r="BE152" i="1" s="1"/>
  <c r="AL112" i="1"/>
  <c r="BM112" i="1" s="1"/>
  <c r="AM79" i="1"/>
  <c r="BN79" i="1" s="1"/>
  <c r="AL37" i="1"/>
  <c r="BM37" i="1" s="1"/>
  <c r="AE45" i="13"/>
  <c r="BF45" i="13" s="1"/>
  <c r="AC112" i="1"/>
  <c r="BD112" i="1" s="1"/>
  <c r="AL86" i="1"/>
  <c r="BM86" i="1" s="1"/>
  <c r="AJ159" i="1"/>
  <c r="BK159" i="1" s="1"/>
  <c r="AF154" i="1"/>
  <c r="BG154" i="1" s="1"/>
  <c r="AC152" i="1"/>
  <c r="BD152" i="1" s="1"/>
  <c r="AD139" i="1"/>
  <c r="BE139" i="1" s="1"/>
  <c r="AL136" i="1"/>
  <c r="BM136" i="1" s="1"/>
  <c r="AF134" i="1"/>
  <c r="BG134" i="1" s="1"/>
  <c r="AH104" i="1"/>
  <c r="BI104" i="1" s="1"/>
  <c r="AF102" i="1"/>
  <c r="BG102" i="1" s="1"/>
  <c r="AL99" i="1"/>
  <c r="BM99" i="1" s="1"/>
  <c r="AH97" i="1"/>
  <c r="BI97" i="1" s="1"/>
  <c r="AM80" i="1"/>
  <c r="BN80" i="1" s="1"/>
  <c r="AF70" i="1"/>
  <c r="BG70" i="1" s="1"/>
  <c r="AB57" i="1"/>
  <c r="BC57" i="1" s="1"/>
  <c r="AC52" i="1"/>
  <c r="BD52" i="1" s="1"/>
  <c r="AD32" i="1"/>
  <c r="BE32" i="1" s="1"/>
  <c r="AG171" i="15"/>
  <c r="BH171" i="15" s="1"/>
  <c r="AM160" i="1"/>
  <c r="BN160" i="1" s="1"/>
  <c r="AB152" i="1"/>
  <c r="BC152" i="1" s="1"/>
  <c r="AC140" i="1"/>
  <c r="BD140" i="1" s="1"/>
  <c r="AK136" i="1"/>
  <c r="BL136" i="1" s="1"/>
  <c r="AJ112" i="1"/>
  <c r="BK112" i="1" s="1"/>
  <c r="AL80" i="1"/>
  <c r="BM80" i="1" s="1"/>
  <c r="AK79" i="1"/>
  <c r="BL79" i="1" s="1"/>
  <c r="AH69" i="1"/>
  <c r="BI69" i="1" s="1"/>
  <c r="AF59" i="1"/>
  <c r="BG59" i="1" s="1"/>
  <c r="AB52" i="1"/>
  <c r="BC52" i="1" s="1"/>
  <c r="AB47" i="1"/>
  <c r="BC47" i="1" s="1"/>
  <c r="AC32" i="1"/>
  <c r="BD32" i="1" s="1"/>
  <c r="AD27" i="1"/>
  <c r="BE27" i="1" s="1"/>
  <c r="AF24" i="1"/>
  <c r="BG24" i="1" s="1"/>
  <c r="AK53" i="13"/>
  <c r="BL53" i="13" s="1"/>
  <c r="AJ136" i="1"/>
  <c r="BK136" i="1" s="1"/>
  <c r="AI112" i="1"/>
  <c r="BJ112" i="1" s="1"/>
  <c r="AM87" i="1"/>
  <c r="BN87" i="1" s="1"/>
  <c r="AJ79" i="1"/>
  <c r="BK79" i="1" s="1"/>
  <c r="AH52" i="1"/>
  <c r="BI52" i="1" s="1"/>
  <c r="AM45" i="1"/>
  <c r="BN45" i="1" s="1"/>
  <c r="AM29" i="1"/>
  <c r="BN29" i="1" s="1"/>
  <c r="AB27" i="1"/>
  <c r="BC27" i="1" s="1"/>
  <c r="AB26" i="13"/>
  <c r="BC26" i="13" s="1"/>
  <c r="AM169" i="1"/>
  <c r="BN169" i="1" s="1"/>
  <c r="AM150" i="1"/>
  <c r="BN150" i="1" s="1"/>
  <c r="AL137" i="1"/>
  <c r="BM137" i="1" s="1"/>
  <c r="AI136" i="1"/>
  <c r="BJ136" i="1" s="1"/>
  <c r="AH112" i="1"/>
  <c r="BI112" i="1" s="1"/>
  <c r="AI79" i="1"/>
  <c r="BJ79" i="1" s="1"/>
  <c r="AM67" i="1"/>
  <c r="BN67" i="1" s="1"/>
  <c r="AL50" i="1"/>
  <c r="BM50" i="1" s="1"/>
  <c r="AL45" i="1"/>
  <c r="BM45" i="1" s="1"/>
  <c r="AH37" i="1"/>
  <c r="BI37" i="1" s="1"/>
  <c r="AL29" i="1"/>
  <c r="BM29" i="1" s="1"/>
  <c r="AJ28" i="1"/>
  <c r="BK28" i="1" s="1"/>
  <c r="AM27" i="1"/>
  <c r="BN27" i="1" s="1"/>
  <c r="AM14" i="13"/>
  <c r="BN14" i="13" s="1"/>
  <c r="AB79" i="1"/>
  <c r="BC79" i="1" s="1"/>
  <c r="AC150" i="1"/>
  <c r="BD150" i="1" s="1"/>
  <c r="AB154" i="1"/>
  <c r="BC154" i="1" s="1"/>
  <c r="AD147" i="1"/>
  <c r="BE147" i="1" s="1"/>
  <c r="AK137" i="1"/>
  <c r="BL137" i="1" s="1"/>
  <c r="AJ107" i="1"/>
  <c r="BK107" i="1" s="1"/>
  <c r="AH99" i="1"/>
  <c r="BI99" i="1" s="1"/>
  <c r="AJ80" i="1"/>
  <c r="BK80" i="1" s="1"/>
  <c r="AG72" i="1"/>
  <c r="BH72" i="1" s="1"/>
  <c r="AL67" i="1"/>
  <c r="BM67" i="1" s="1"/>
  <c r="AC59" i="1"/>
  <c r="BD59" i="1" s="1"/>
  <c r="AK45" i="1"/>
  <c r="BL45" i="1" s="1"/>
  <c r="AL39" i="13"/>
  <c r="BM39" i="13" s="1"/>
  <c r="AL19" i="13"/>
  <c r="BM19" i="13" s="1"/>
  <c r="AF156" i="1"/>
  <c r="BG156" i="1" s="1"/>
  <c r="AB141" i="1"/>
  <c r="BC141" i="1" s="1"/>
  <c r="AG136" i="1"/>
  <c r="BH136" i="1" s="1"/>
  <c r="AM119" i="1"/>
  <c r="BN119" i="1" s="1"/>
  <c r="AL116" i="1"/>
  <c r="BM116" i="1" s="1"/>
  <c r="AJ87" i="1"/>
  <c r="BK87" i="1" s="1"/>
  <c r="AL62" i="1"/>
  <c r="BM62" i="1" s="1"/>
  <c r="AJ45" i="1"/>
  <c r="BK45" i="1" s="1"/>
  <c r="AK29" i="1"/>
  <c r="BL29" i="1" s="1"/>
  <c r="AH28" i="1"/>
  <c r="BI28" i="1" s="1"/>
  <c r="AG58" i="13"/>
  <c r="BH58" i="13" s="1"/>
  <c r="AG86" i="1"/>
  <c r="BH86" i="1" s="1"/>
  <c r="AJ160" i="1"/>
  <c r="BK160" i="1" s="1"/>
  <c r="AH159" i="1"/>
  <c r="BI159" i="1" s="1"/>
  <c r="AF136" i="1"/>
  <c r="BG136" i="1" s="1"/>
  <c r="AB111" i="1"/>
  <c r="BC111" i="1" s="1"/>
  <c r="AF99" i="1"/>
  <c r="BG99" i="1" s="1"/>
  <c r="AI87" i="1"/>
  <c r="BJ87" i="1" s="1"/>
  <c r="AJ67" i="1"/>
  <c r="BK67" i="1" s="1"/>
  <c r="AJ59" i="13"/>
  <c r="BK59" i="13" s="1"/>
  <c r="AK161" i="1"/>
  <c r="BL161" i="1" s="1"/>
  <c r="AE136" i="1"/>
  <c r="BF136" i="1" s="1"/>
  <c r="AM132" i="1"/>
  <c r="BN132" i="1" s="1"/>
  <c r="AH130" i="1"/>
  <c r="BI130" i="1" s="1"/>
  <c r="AG107" i="1"/>
  <c r="BH107" i="1" s="1"/>
  <c r="AM95" i="1"/>
  <c r="BN95" i="1" s="1"/>
  <c r="AM89" i="1"/>
  <c r="BN89" i="1" s="1"/>
  <c r="AG80" i="1"/>
  <c r="BH80" i="1" s="1"/>
  <c r="AI67" i="1"/>
  <c r="BJ67" i="1" s="1"/>
  <c r="AJ62" i="1"/>
  <c r="BK62" i="1" s="1"/>
  <c r="AI27" i="1"/>
  <c r="BJ27" i="1" s="1"/>
  <c r="AM21" i="1"/>
  <c r="BN21" i="1" s="1"/>
  <c r="AH79" i="1"/>
  <c r="BI79" i="1" s="1"/>
  <c r="AF190" i="1"/>
  <c r="BG190" i="1" s="1"/>
  <c r="AB164" i="1"/>
  <c r="BC164" i="1" s="1"/>
  <c r="AJ161" i="1"/>
  <c r="BK161" i="1" s="1"/>
  <c r="AC156" i="1"/>
  <c r="BD156" i="1" s="1"/>
  <c r="AB155" i="1"/>
  <c r="BC155" i="1" s="1"/>
  <c r="AM139" i="1"/>
  <c r="BN139" i="1" s="1"/>
  <c r="AD136" i="1"/>
  <c r="BE136" i="1" s="1"/>
  <c r="AB135" i="1"/>
  <c r="BC135" i="1" s="1"/>
  <c r="AG130" i="1"/>
  <c r="BH130" i="1" s="1"/>
  <c r="AM120" i="1"/>
  <c r="BN120" i="1" s="1"/>
  <c r="AD112" i="1"/>
  <c r="BE112" i="1" s="1"/>
  <c r="AM109" i="1"/>
  <c r="BN109" i="1" s="1"/>
  <c r="AF100" i="1"/>
  <c r="BG100" i="1" s="1"/>
  <c r="AD85" i="1"/>
  <c r="BE85" i="1" s="1"/>
  <c r="AF80" i="1"/>
  <c r="BG80" i="1" s="1"/>
  <c r="AF74" i="1"/>
  <c r="BG74" i="1" s="1"/>
  <c r="AB65" i="1"/>
  <c r="BC65" i="1" s="1"/>
  <c r="AB60" i="1"/>
  <c r="BC60" i="1" s="1"/>
  <c r="AM57" i="1"/>
  <c r="BN57" i="1" s="1"/>
  <c r="AC54" i="1"/>
  <c r="BD54" i="1" s="1"/>
  <c r="AM42" i="1"/>
  <c r="BN42" i="1" s="1"/>
  <c r="AI30" i="1"/>
  <c r="BJ30" i="1" s="1"/>
  <c r="AI29" i="1"/>
  <c r="BJ29" i="1" s="1"/>
  <c r="AH27" i="1"/>
  <c r="BI27" i="1" s="1"/>
  <c r="AJ138" i="13"/>
  <c r="BK138" i="13" s="1"/>
  <c r="AG112" i="13"/>
  <c r="BH112" i="13" s="1"/>
  <c r="AH14" i="13"/>
  <c r="BI14" i="13" s="1"/>
  <c r="AM152" i="1"/>
  <c r="BN152" i="1" s="1"/>
  <c r="AH144" i="1"/>
  <c r="BI144" i="1" s="1"/>
  <c r="AL139" i="1"/>
  <c r="BM139" i="1" s="1"/>
  <c r="AF130" i="1"/>
  <c r="BG130" i="1" s="1"/>
  <c r="AI119" i="1"/>
  <c r="BJ119" i="1" s="1"/>
  <c r="AE117" i="1"/>
  <c r="BF117" i="1" s="1"/>
  <c r="AM115" i="1"/>
  <c r="BN115" i="1" s="1"/>
  <c r="AI114" i="1"/>
  <c r="BJ114" i="1" s="1"/>
  <c r="AE100" i="1"/>
  <c r="BF100" i="1" s="1"/>
  <c r="AI94" i="1"/>
  <c r="BJ94" i="1" s="1"/>
  <c r="AG67" i="1"/>
  <c r="BH67" i="1" s="1"/>
  <c r="AH62" i="1"/>
  <c r="BI62" i="1" s="1"/>
  <c r="AF50" i="1"/>
  <c r="BG50" i="1" s="1"/>
  <c r="AG45" i="1"/>
  <c r="BH45" i="1" s="1"/>
  <c r="AL40" i="1"/>
  <c r="BM40" i="1" s="1"/>
  <c r="AH30" i="1"/>
  <c r="BI30" i="1" s="1"/>
  <c r="AG27" i="1"/>
  <c r="BH27" i="1" s="1"/>
  <c r="AG24" i="13"/>
  <c r="BH24" i="13" s="1"/>
  <c r="AG19" i="13"/>
  <c r="BH19" i="13" s="1"/>
  <c r="AC18" i="13"/>
  <c r="BD18" i="13" s="1"/>
  <c r="AG79" i="1"/>
  <c r="BH79" i="1" s="1"/>
  <c r="AG166" i="1"/>
  <c r="BH166" i="1" s="1"/>
  <c r="AG160" i="1"/>
  <c r="BH160" i="1" s="1"/>
  <c r="AK145" i="1"/>
  <c r="BL145" i="1" s="1"/>
  <c r="AK132" i="1"/>
  <c r="BL132" i="1" s="1"/>
  <c r="AH119" i="1"/>
  <c r="BI119" i="1" s="1"/>
  <c r="AG106" i="1"/>
  <c r="BH106" i="1" s="1"/>
  <c r="AG101" i="1"/>
  <c r="BH101" i="1" s="1"/>
  <c r="AD100" i="1"/>
  <c r="BE100" i="1" s="1"/>
  <c r="AJ95" i="1"/>
  <c r="BK95" i="1" s="1"/>
  <c r="AJ82" i="1"/>
  <c r="BK82" i="1" s="1"/>
  <c r="AG75" i="1"/>
  <c r="BH75" i="1" s="1"/>
  <c r="AF67" i="1"/>
  <c r="BG67" i="1" s="1"/>
  <c r="AC66" i="1"/>
  <c r="BD66" i="1" s="1"/>
  <c r="AD61" i="1"/>
  <c r="BE61" i="1" s="1"/>
  <c r="AE50" i="1"/>
  <c r="BF50" i="1" s="1"/>
  <c r="AL49" i="1"/>
  <c r="BM49" i="1" s="1"/>
  <c r="AM47" i="1"/>
  <c r="BN47" i="1" s="1"/>
  <c r="AM32" i="1"/>
  <c r="BN32" i="1" s="1"/>
  <c r="AJ31" i="1"/>
  <c r="BK31" i="1" s="1"/>
  <c r="AC26" i="1"/>
  <c r="BD26" i="1" s="1"/>
  <c r="AK21" i="1"/>
  <c r="BL21" i="1" s="1"/>
  <c r="AE103" i="13"/>
  <c r="BF103" i="13" s="1"/>
  <c r="AF97" i="13"/>
  <c r="BG97" i="13" s="1"/>
  <c r="AK82" i="13"/>
  <c r="BL82" i="13" s="1"/>
  <c r="AF44" i="13"/>
  <c r="BG44" i="13" s="1"/>
  <c r="AM63" i="13"/>
  <c r="BN63" i="13" s="1"/>
  <c r="AE49" i="13"/>
  <c r="BF49" i="13" s="1"/>
  <c r="AI45" i="13"/>
  <c r="BJ45" i="13" s="1"/>
  <c r="AE14" i="13"/>
  <c r="BF14" i="13" s="1"/>
  <c r="AB86" i="1"/>
  <c r="BC86" i="1" s="1"/>
  <c r="AJ180" i="1"/>
  <c r="BK180" i="1" s="1"/>
  <c r="AE160" i="1"/>
  <c r="BF160" i="1" s="1"/>
  <c r="AB149" i="1"/>
  <c r="BC149" i="1" s="1"/>
  <c r="AD87" i="1"/>
  <c r="BE87" i="1" s="1"/>
  <c r="AE75" i="1"/>
  <c r="BF75" i="1" s="1"/>
  <c r="AC50" i="1"/>
  <c r="BD50" i="1" s="1"/>
  <c r="AE45" i="1"/>
  <c r="BF45" i="1" s="1"/>
  <c r="AI21" i="1"/>
  <c r="BJ21" i="1" s="1"/>
  <c r="AH13" i="1"/>
  <c r="BI13" i="1" s="1"/>
  <c r="AK90" i="13"/>
  <c r="BL90" i="13" s="1"/>
  <c r="AD49" i="13"/>
  <c r="BE49" i="13" s="1"/>
  <c r="AH167" i="1"/>
  <c r="BI167" i="1" s="1"/>
  <c r="AE161" i="1"/>
  <c r="BF161" i="1" s="1"/>
  <c r="AB130" i="1"/>
  <c r="BC130" i="1" s="1"/>
  <c r="BO130" i="1" s="1"/>
  <c r="AD125" i="1"/>
  <c r="BE125" i="1" s="1"/>
  <c r="AH102" i="1"/>
  <c r="BI102" i="1" s="1"/>
  <c r="AG95" i="1"/>
  <c r="BH95" i="1" s="1"/>
  <c r="AG82" i="1"/>
  <c r="BH82" i="1" s="1"/>
  <c r="AD67" i="1"/>
  <c r="BE67" i="1" s="1"/>
  <c r="AL64" i="1"/>
  <c r="BM64" i="1" s="1"/>
  <c r="AJ52" i="1"/>
  <c r="BK52" i="1" s="1"/>
  <c r="AB50" i="1"/>
  <c r="BC50" i="1" s="1"/>
  <c r="AJ47" i="1"/>
  <c r="BK47" i="1" s="1"/>
  <c r="AD45" i="1"/>
  <c r="BE45" i="1" s="1"/>
  <c r="AH40" i="1"/>
  <c r="BI40" i="1" s="1"/>
  <c r="AJ32" i="1"/>
  <c r="BK32" i="1" s="1"/>
  <c r="AF118" i="13"/>
  <c r="BG118" i="13" s="1"/>
  <c r="AC19" i="13"/>
  <c r="BD19" i="13" s="1"/>
  <c r="AD161" i="1"/>
  <c r="BE161" i="1" s="1"/>
  <c r="AB87" i="1"/>
  <c r="BC87" i="1" s="1"/>
  <c r="AI52" i="1"/>
  <c r="BJ52" i="1" s="1"/>
  <c r="AI47" i="1"/>
  <c r="BJ47" i="1" s="1"/>
  <c r="AC45" i="1"/>
  <c r="BD45" i="1" s="1"/>
  <c r="AC29" i="1"/>
  <c r="BD29" i="1" s="1"/>
  <c r="AJ69" i="13"/>
  <c r="BK69" i="13" s="1"/>
  <c r="AB59" i="13"/>
  <c r="BC59" i="13" s="1"/>
  <c r="AB54" i="13"/>
  <c r="BC54" i="13" s="1"/>
  <c r="AF40" i="13"/>
  <c r="BG40" i="13" s="1"/>
  <c r="AL154" i="1"/>
  <c r="BM154" i="1" s="1"/>
  <c r="AK142" i="1"/>
  <c r="BL142" i="1" s="1"/>
  <c r="AJ140" i="1"/>
  <c r="BK140" i="1" s="1"/>
  <c r="AH137" i="1"/>
  <c r="BI137" i="1" s="1"/>
  <c r="AI166" i="1"/>
  <c r="BJ166" i="1" s="1"/>
  <c r="AF165" i="1"/>
  <c r="BG165" i="1" s="1"/>
  <c r="AK154" i="1"/>
  <c r="BL154" i="1" s="1"/>
  <c r="AL146" i="1"/>
  <c r="BM146" i="1" s="1"/>
  <c r="AK191" i="1"/>
  <c r="BL191" i="1" s="1"/>
  <c r="AE165" i="1"/>
  <c r="BF165" i="1" s="1"/>
  <c r="AJ152" i="1"/>
  <c r="BK152" i="1" s="1"/>
  <c r="AJ151" i="1"/>
  <c r="BK151" i="1" s="1"/>
  <c r="AH140" i="1"/>
  <c r="BI140" i="1" s="1"/>
  <c r="AG139" i="1"/>
  <c r="BH139" i="1" s="1"/>
  <c r="AF137" i="1"/>
  <c r="BG137" i="1" s="1"/>
  <c r="AI161" i="1"/>
  <c r="BJ161" i="1" s="1"/>
  <c r="AL160" i="1"/>
  <c r="BM160" i="1" s="1"/>
  <c r="AK155" i="1"/>
  <c r="BL155" i="1" s="1"/>
  <c r="AM147" i="1"/>
  <c r="BN147" i="1" s="1"/>
  <c r="AL144" i="1"/>
  <c r="BM144" i="1" s="1"/>
  <c r="AE126" i="1"/>
  <c r="BF126" i="1" s="1"/>
  <c r="AH126" i="1"/>
  <c r="BI126" i="1" s="1"/>
  <c r="AJ172" i="1"/>
  <c r="BK172" i="1" s="1"/>
  <c r="AK171" i="1"/>
  <c r="BL171" i="1" s="1"/>
  <c r="AH154" i="1"/>
  <c r="BI154" i="1" s="1"/>
  <c r="AB126" i="1"/>
  <c r="BC126" i="1" s="1"/>
  <c r="AB159" i="1"/>
  <c r="BC159" i="1" s="1"/>
  <c r="AL145" i="1"/>
  <c r="BM145" i="1" s="1"/>
  <c r="AE142" i="1"/>
  <c r="BF142" i="1" s="1"/>
  <c r="AD127" i="1"/>
  <c r="BE127" i="1" s="1"/>
  <c r="AL124" i="1"/>
  <c r="BM124" i="1" s="1"/>
  <c r="AC166" i="1"/>
  <c r="BD166" i="1" s="1"/>
  <c r="AB139" i="1"/>
  <c r="BC139" i="1" s="1"/>
  <c r="AD185" i="1"/>
  <c r="BE185" i="1" s="1"/>
  <c r="AG171" i="1"/>
  <c r="BH171" i="1" s="1"/>
  <c r="AB142" i="1"/>
  <c r="BC142" i="1" s="1"/>
  <c r="AH131" i="1"/>
  <c r="BI131" i="1" s="1"/>
  <c r="AE177" i="1"/>
  <c r="BF177" i="1" s="1"/>
  <c r="AF170" i="1"/>
  <c r="BG170" i="1" s="1"/>
  <c r="AM159" i="1"/>
  <c r="BN159" i="1" s="1"/>
  <c r="AG174" i="1"/>
  <c r="BH174" i="1" s="1"/>
  <c r="AG145" i="1"/>
  <c r="BH145" i="1" s="1"/>
  <c r="AL159" i="1"/>
  <c r="BM159" i="1" s="1"/>
  <c r="AJ141" i="1"/>
  <c r="BK141" i="1" s="1"/>
  <c r="AF126" i="1"/>
  <c r="BG126" i="1" s="1"/>
  <c r="AG126" i="1"/>
  <c r="BH126" i="1" s="1"/>
  <c r="AK159" i="1"/>
  <c r="BL159" i="1" s="1"/>
  <c r="AJ155" i="1"/>
  <c r="BK155" i="1" s="1"/>
  <c r="AL152" i="1"/>
  <c r="BM152" i="1" s="1"/>
  <c r="AE145" i="1"/>
  <c r="BF145" i="1" s="1"/>
  <c r="AD131" i="1"/>
  <c r="BE131" i="1" s="1"/>
  <c r="AM127" i="1"/>
  <c r="BN127" i="1" s="1"/>
  <c r="AL165" i="1"/>
  <c r="BM165" i="1" s="1"/>
  <c r="AD145" i="1"/>
  <c r="BE145" i="1" s="1"/>
  <c r="AM144" i="1"/>
  <c r="BN144" i="1" s="1"/>
  <c r="AC131" i="1"/>
  <c r="BD131" i="1" s="1"/>
  <c r="AL127" i="1"/>
  <c r="BM127" i="1" s="1"/>
  <c r="AI126" i="1"/>
  <c r="BJ126" i="1" s="1"/>
  <c r="AK126" i="1"/>
  <c r="BL126" i="1" s="1"/>
  <c r="AG142" i="1"/>
  <c r="BH142" i="1" s="1"/>
  <c r="AJ126" i="1"/>
  <c r="BK126" i="1" s="1"/>
  <c r="AC126" i="1"/>
  <c r="BD126" i="1" s="1"/>
  <c r="AH124" i="1"/>
  <c r="BI124" i="1" s="1"/>
  <c r="AM180" i="1"/>
  <c r="BN180" i="1" s="1"/>
  <c r="AL140" i="1"/>
  <c r="BM140" i="1" s="1"/>
  <c r="AK139" i="1"/>
  <c r="BL139" i="1" s="1"/>
  <c r="AJ137" i="1"/>
  <c r="BK137" i="1" s="1"/>
  <c r="AH165" i="1"/>
  <c r="BI165" i="1" s="1"/>
  <c r="AM154" i="1"/>
  <c r="BN154" i="1" s="1"/>
  <c r="AK150" i="1"/>
  <c r="BL150" i="1" s="1"/>
  <c r="AL142" i="1"/>
  <c r="BM142" i="1" s="1"/>
  <c r="AK140" i="1"/>
  <c r="BL140" i="1" s="1"/>
  <c r="AI137" i="1"/>
  <c r="BJ137" i="1" s="1"/>
  <c r="AG85" i="1"/>
  <c r="BH85" i="1" s="1"/>
  <c r="AM107" i="1"/>
  <c r="BN107" i="1" s="1"/>
  <c r="AD75" i="1"/>
  <c r="BE75" i="1" s="1"/>
  <c r="AF37" i="1"/>
  <c r="BG37" i="1" s="1"/>
  <c r="AD133" i="13"/>
  <c r="BE133" i="13" s="1"/>
  <c r="AJ29" i="13"/>
  <c r="BK29" i="13" s="1"/>
  <c r="AE130" i="1"/>
  <c r="BF130" i="1" s="1"/>
  <c r="AD111" i="1"/>
  <c r="BE111" i="1" s="1"/>
  <c r="AL107" i="1"/>
  <c r="BM107" i="1" s="1"/>
  <c r="AL87" i="1"/>
  <c r="BM87" i="1" s="1"/>
  <c r="AM85" i="1"/>
  <c r="BN85" i="1" s="1"/>
  <c r="AL79" i="1"/>
  <c r="BM79" i="1" s="1"/>
  <c r="AE76" i="1"/>
  <c r="BF76" i="1" s="1"/>
  <c r="AC74" i="1"/>
  <c r="BD74" i="1" s="1"/>
  <c r="AD60" i="1"/>
  <c r="BE60" i="1" s="1"/>
  <c r="AM52" i="1"/>
  <c r="BN52" i="1" s="1"/>
  <c r="AF42" i="1"/>
  <c r="BG42" i="1" s="1"/>
  <c r="AE40" i="1"/>
  <c r="BF40" i="1" s="1"/>
  <c r="AH34" i="1"/>
  <c r="BI34" i="1" s="1"/>
  <c r="AE31" i="1"/>
  <c r="BF31" i="1" s="1"/>
  <c r="AH29" i="1"/>
  <c r="BI29" i="1" s="1"/>
  <c r="AK27" i="1"/>
  <c r="BL27" i="1" s="1"/>
  <c r="AJ24" i="1"/>
  <c r="BK24" i="1" s="1"/>
  <c r="AJ21" i="1"/>
  <c r="BK21" i="1" s="1"/>
  <c r="BC18" i="1"/>
  <c r="AC133" i="13"/>
  <c r="BD133" i="13" s="1"/>
  <c r="AD130" i="1"/>
  <c r="BE130" i="1" s="1"/>
  <c r="AM125" i="1"/>
  <c r="BN125" i="1" s="1"/>
  <c r="AG120" i="1"/>
  <c r="BH120" i="1" s="1"/>
  <c r="AF112" i="1"/>
  <c r="BG112" i="1" s="1"/>
  <c r="AL110" i="1"/>
  <c r="BM110" i="1" s="1"/>
  <c r="AK105" i="1"/>
  <c r="BL105" i="1" s="1"/>
  <c r="AI97" i="1"/>
  <c r="BJ97" i="1" s="1"/>
  <c r="AB92" i="1"/>
  <c r="BC92" i="1" s="1"/>
  <c r="AH80" i="1"/>
  <c r="BI80" i="1" s="1"/>
  <c r="AH77" i="1"/>
  <c r="BI77" i="1" s="1"/>
  <c r="AB70" i="1"/>
  <c r="BC70" i="1" s="1"/>
  <c r="AC60" i="1"/>
  <c r="BD60" i="1" s="1"/>
  <c r="AL54" i="1"/>
  <c r="BM54" i="1" s="1"/>
  <c r="AM49" i="1"/>
  <c r="BN49" i="1" s="1"/>
  <c r="AD40" i="1"/>
  <c r="BE40" i="1" s="1"/>
  <c r="AE37" i="1"/>
  <c r="BF37" i="1" s="1"/>
  <c r="AD31" i="1"/>
  <c r="BE31" i="1" s="1"/>
  <c r="AJ27" i="1"/>
  <c r="BK27" i="1" s="1"/>
  <c r="AI26" i="1"/>
  <c r="BJ26" i="1" s="1"/>
  <c r="AB133" i="13"/>
  <c r="BC133" i="13" s="1"/>
  <c r="AE118" i="13"/>
  <c r="BF118" i="13" s="1"/>
  <c r="AB88" i="13"/>
  <c r="BC88" i="13" s="1"/>
  <c r="AB83" i="13"/>
  <c r="BC83" i="13" s="1"/>
  <c r="AC69" i="13"/>
  <c r="BD69" i="13" s="1"/>
  <c r="AD94" i="1"/>
  <c r="BE94" i="1" s="1"/>
  <c r="AF92" i="1"/>
  <c r="BG92" i="1" s="1"/>
  <c r="AL85" i="1"/>
  <c r="BM85" i="1" s="1"/>
  <c r="AL65" i="1"/>
  <c r="BM65" i="1" s="1"/>
  <c r="AE57" i="1"/>
  <c r="BF57" i="1" s="1"/>
  <c r="AC40" i="1"/>
  <c r="BD40" i="1" s="1"/>
  <c r="AD37" i="1"/>
  <c r="BE37" i="1" s="1"/>
  <c r="AC36" i="1"/>
  <c r="BD36" i="1" s="1"/>
  <c r="AF34" i="13"/>
  <c r="BG34" i="13" s="1"/>
  <c r="AC33" i="13"/>
  <c r="BD33" i="13" s="1"/>
  <c r="AI101" i="1"/>
  <c r="BJ101" i="1" s="1"/>
  <c r="AC94" i="1"/>
  <c r="BD94" i="1" s="1"/>
  <c r="AK85" i="1"/>
  <c r="BL85" i="1" s="1"/>
  <c r="AM84" i="1"/>
  <c r="BN84" i="1" s="1"/>
  <c r="AL55" i="1"/>
  <c r="BM55" i="1" s="1"/>
  <c r="AJ54" i="1"/>
  <c r="BK54" i="1" s="1"/>
  <c r="AL13" i="1"/>
  <c r="BM13" i="1" s="1"/>
  <c r="AJ125" i="1"/>
  <c r="BK125" i="1" s="1"/>
  <c r="AL84" i="1"/>
  <c r="BM84" i="1" s="1"/>
  <c r="AK50" i="1"/>
  <c r="BL50" i="1" s="1"/>
  <c r="AB46" i="1"/>
  <c r="BC46" i="1" s="1"/>
  <c r="AB40" i="1"/>
  <c r="BC40" i="1" s="1"/>
  <c r="AH21" i="1"/>
  <c r="BI21" i="1" s="1"/>
  <c r="AI107" i="1"/>
  <c r="BJ107" i="1" s="1"/>
  <c r="AK65" i="1"/>
  <c r="BL65" i="1" s="1"/>
  <c r="AB37" i="1"/>
  <c r="BC37" i="1" s="1"/>
  <c r="AJ13" i="1"/>
  <c r="BK13" i="1" s="1"/>
  <c r="AK142" i="13"/>
  <c r="BL142" i="13" s="1"/>
  <c r="AF60" i="13"/>
  <c r="BG60" i="13" s="1"/>
  <c r="AD29" i="13"/>
  <c r="BE29" i="13" s="1"/>
  <c r="AK18" i="13"/>
  <c r="BL18" i="13" s="1"/>
  <c r="AI15" i="13"/>
  <c r="BJ15" i="13" s="1"/>
  <c r="AH107" i="1"/>
  <c r="BI107" i="1" s="1"/>
  <c r="AJ65" i="1"/>
  <c r="BK65" i="1" s="1"/>
  <c r="AL16" i="13"/>
  <c r="BM16" i="13" s="1"/>
  <c r="AI127" i="1"/>
  <c r="BJ127" i="1" s="1"/>
  <c r="AK120" i="1"/>
  <c r="BL120" i="1" s="1"/>
  <c r="AE112" i="1"/>
  <c r="BF112" i="1" s="1"/>
  <c r="AD97" i="1"/>
  <c r="BE97" i="1" s="1"/>
  <c r="AM92" i="1"/>
  <c r="BN92" i="1" s="1"/>
  <c r="AH87" i="1"/>
  <c r="BI87" i="1" s="1"/>
  <c r="AH85" i="1"/>
  <c r="BI85" i="1" s="1"/>
  <c r="AI84" i="1"/>
  <c r="BJ84" i="1" s="1"/>
  <c r="AD80" i="1"/>
  <c r="BE80" i="1" s="1"/>
  <c r="AL69" i="1"/>
  <c r="BM69" i="1" s="1"/>
  <c r="AH50" i="1"/>
  <c r="BI50" i="1" s="1"/>
  <c r="AI49" i="1"/>
  <c r="BJ49" i="1" s="1"/>
  <c r="AM40" i="1"/>
  <c r="BN40" i="1" s="1"/>
  <c r="AK32" i="1"/>
  <c r="BL32" i="1" s="1"/>
  <c r="AF21" i="1"/>
  <c r="BG21" i="1" s="1"/>
  <c r="AL87" i="13"/>
  <c r="BM87" i="13" s="1"/>
  <c r="AM73" i="13"/>
  <c r="BN73" i="13" s="1"/>
  <c r="AL54" i="13"/>
  <c r="BM54" i="13" s="1"/>
  <c r="AB44" i="13"/>
  <c r="BC44" i="13" s="1"/>
  <c r="AE40" i="13"/>
  <c r="BF40" i="13" s="1"/>
  <c r="AB29" i="13"/>
  <c r="BC29" i="13" s="1"/>
  <c r="AJ173" i="15"/>
  <c r="BK173" i="15" s="1"/>
  <c r="AG137" i="1"/>
  <c r="BH137" i="1" s="1"/>
  <c r="AJ132" i="1"/>
  <c r="BK132" i="1" s="1"/>
  <c r="AM122" i="1"/>
  <c r="BN122" i="1" s="1"/>
  <c r="AG105" i="1"/>
  <c r="BH105" i="1" s="1"/>
  <c r="AG102" i="1"/>
  <c r="BH102" i="1" s="1"/>
  <c r="AG90" i="1"/>
  <c r="BH90" i="1" s="1"/>
  <c r="AC80" i="1"/>
  <c r="BD80" i="1" s="1"/>
  <c r="AF79" i="1"/>
  <c r="BG79" i="1" s="1"/>
  <c r="AJ77" i="1"/>
  <c r="BK77" i="1" s="1"/>
  <c r="AM75" i="1"/>
  <c r="BN75" i="1" s="1"/>
  <c r="AG50" i="1"/>
  <c r="BH50" i="1" s="1"/>
  <c r="AH49" i="1"/>
  <c r="BI49" i="1" s="1"/>
  <c r="AM37" i="1"/>
  <c r="BN37" i="1" s="1"/>
  <c r="AL34" i="1"/>
  <c r="BM34" i="1" s="1"/>
  <c r="AF105" i="1"/>
  <c r="BG105" i="1" s="1"/>
  <c r="AF104" i="1"/>
  <c r="BG104" i="1" s="1"/>
  <c r="AD101" i="1"/>
  <c r="BE101" i="1" s="1"/>
  <c r="AB97" i="1"/>
  <c r="BC97" i="1" s="1"/>
  <c r="AG87" i="1"/>
  <c r="BH87" i="1" s="1"/>
  <c r="AL75" i="1"/>
  <c r="BM75" i="1" s="1"/>
  <c r="AH65" i="1"/>
  <c r="BI65" i="1" s="1"/>
  <c r="AD47" i="1"/>
  <c r="BE47" i="1" s="1"/>
  <c r="AF35" i="1"/>
  <c r="BG35" i="1" s="1"/>
  <c r="AB25" i="1"/>
  <c r="BC25" i="1" s="1"/>
  <c r="AF139" i="1"/>
  <c r="BG139" i="1" s="1"/>
  <c r="AE137" i="1"/>
  <c r="BF137" i="1" s="1"/>
  <c r="AC136" i="1"/>
  <c r="BD136" i="1" s="1"/>
  <c r="AM130" i="1"/>
  <c r="BN130" i="1" s="1"/>
  <c r="AI117" i="1"/>
  <c r="BJ117" i="1" s="1"/>
  <c r="AH109" i="1"/>
  <c r="BI109" i="1" s="1"/>
  <c r="AE106" i="1"/>
  <c r="BF106" i="1" s="1"/>
  <c r="AE105" i="1"/>
  <c r="BF105" i="1" s="1"/>
  <c r="AM97" i="1"/>
  <c r="BN97" i="1" s="1"/>
  <c r="AI91" i="1"/>
  <c r="BJ91" i="1" s="1"/>
  <c r="AF84" i="1"/>
  <c r="BG84" i="1" s="1"/>
  <c r="AK75" i="1"/>
  <c r="BL75" i="1" s="1"/>
  <c r="AM74" i="1"/>
  <c r="BN74" i="1" s="1"/>
  <c r="AI69" i="1"/>
  <c r="BJ69" i="1" s="1"/>
  <c r="AG65" i="1"/>
  <c r="BH65" i="1" s="1"/>
  <c r="AF49" i="1"/>
  <c r="BG49" i="1" s="1"/>
  <c r="AE13" i="1"/>
  <c r="BF13" i="1" s="1"/>
  <c r="AM133" i="13"/>
  <c r="BN133" i="13" s="1"/>
  <c r="AL68" i="13"/>
  <c r="BM68" i="13" s="1"/>
  <c r="AL63" i="13"/>
  <c r="BM63" i="13" s="1"/>
  <c r="AD171" i="1"/>
  <c r="BE171" i="1" s="1"/>
  <c r="AE167" i="1"/>
  <c r="BF167" i="1" s="1"/>
  <c r="AD151" i="1"/>
  <c r="BE151" i="1" s="1"/>
  <c r="AB150" i="1"/>
  <c r="BC150" i="1" s="1"/>
  <c r="AM145" i="1"/>
  <c r="BN145" i="1" s="1"/>
  <c r="AJ144" i="1"/>
  <c r="BK144" i="1" s="1"/>
  <c r="AF142" i="1"/>
  <c r="BG142" i="1" s="1"/>
  <c r="AF141" i="1"/>
  <c r="BG141" i="1" s="1"/>
  <c r="AD137" i="1"/>
  <c r="BE137" i="1" s="1"/>
  <c r="AB136" i="1"/>
  <c r="BC136" i="1" s="1"/>
  <c r="AE135" i="1"/>
  <c r="BF135" i="1" s="1"/>
  <c r="AL130" i="1"/>
  <c r="BM130" i="1" s="1"/>
  <c r="AD105" i="1"/>
  <c r="BE105" i="1" s="1"/>
  <c r="AD102" i="1"/>
  <c r="BE102" i="1" s="1"/>
  <c r="AL95" i="1"/>
  <c r="BM95" i="1" s="1"/>
  <c r="AE86" i="1"/>
  <c r="BF86" i="1" s="1"/>
  <c r="AJ75" i="1"/>
  <c r="BK75" i="1" s="1"/>
  <c r="AK70" i="1"/>
  <c r="BL70" i="1" s="1"/>
  <c r="AH67" i="1"/>
  <c r="BI67" i="1" s="1"/>
  <c r="AI57" i="1"/>
  <c r="BJ57" i="1" s="1"/>
  <c r="AF52" i="1"/>
  <c r="BG52" i="1" s="1"/>
  <c r="AE51" i="1"/>
  <c r="BF51" i="1" s="1"/>
  <c r="AK40" i="1"/>
  <c r="BL40" i="1" s="1"/>
  <c r="AL30" i="1"/>
  <c r="BM30" i="1" s="1"/>
  <c r="AC27" i="1"/>
  <c r="BD27" i="1" s="1"/>
  <c r="AG107" i="13"/>
  <c r="BH107" i="13" s="1"/>
  <c r="AE141" i="1"/>
  <c r="BF141" i="1" s="1"/>
  <c r="AC137" i="1"/>
  <c r="BD137" i="1" s="1"/>
  <c r="AK130" i="1"/>
  <c r="BL130" i="1" s="1"/>
  <c r="AL115" i="1"/>
  <c r="BM115" i="1" s="1"/>
  <c r="AL111" i="1"/>
  <c r="BM111" i="1" s="1"/>
  <c r="AE107" i="1"/>
  <c r="BF107" i="1" s="1"/>
  <c r="AC104" i="1"/>
  <c r="BD104" i="1" s="1"/>
  <c r="AK95" i="1"/>
  <c r="BL95" i="1" s="1"/>
  <c r="AJ92" i="1"/>
  <c r="BK92" i="1" s="1"/>
  <c r="AI82" i="1"/>
  <c r="BJ82" i="1" s="1"/>
  <c r="AK60" i="1"/>
  <c r="BL60" i="1" s="1"/>
  <c r="AI38" i="1"/>
  <c r="BJ38" i="1" s="1"/>
  <c r="AJ37" i="1"/>
  <c r="BK37" i="1" s="1"/>
  <c r="AF102" i="13"/>
  <c r="BG102" i="13" s="1"/>
  <c r="AG87" i="13"/>
  <c r="BH87" i="13" s="1"/>
  <c r="AD107" i="1"/>
  <c r="BE107" i="1" s="1"/>
  <c r="AI64" i="1"/>
  <c r="BJ64" i="1" s="1"/>
  <c r="AD50" i="1"/>
  <c r="BE50" i="1" s="1"/>
  <c r="AC49" i="1"/>
  <c r="BD49" i="1" s="1"/>
  <c r="AJ36" i="1"/>
  <c r="BK36" i="1" s="1"/>
  <c r="AL27" i="1"/>
  <c r="BM27" i="1" s="1"/>
  <c r="AI24" i="1"/>
  <c r="BJ24" i="1" s="1"/>
  <c r="AF87" i="13"/>
  <c r="BG87" i="13" s="1"/>
  <c r="AE116" i="1"/>
  <c r="BF116" i="1" s="1"/>
  <c r="AB105" i="1"/>
  <c r="BC105" i="1" s="1"/>
  <c r="AL94" i="1"/>
  <c r="BM94" i="1" s="1"/>
  <c r="AE91" i="1"/>
  <c r="BF91" i="1" s="1"/>
  <c r="AK90" i="1"/>
  <c r="BL90" i="1" s="1"/>
  <c r="AH75" i="1"/>
  <c r="BI75" i="1" s="1"/>
  <c r="AI74" i="1"/>
  <c r="BJ74" i="1" s="1"/>
  <c r="AG57" i="1"/>
  <c r="BH57" i="1" s="1"/>
  <c r="AF54" i="1"/>
  <c r="BG54" i="1" s="1"/>
  <c r="AD52" i="1"/>
  <c r="BE52" i="1" s="1"/>
  <c r="AI39" i="1"/>
  <c r="BJ39" i="1" s="1"/>
  <c r="AI36" i="1"/>
  <c r="BJ36" i="1" s="1"/>
  <c r="AF148" i="13"/>
  <c r="BG148" i="13" s="1"/>
  <c r="AD107" i="13"/>
  <c r="BE107" i="13" s="1"/>
  <c r="AL18" i="13"/>
  <c r="BM18" i="13" s="1"/>
  <c r="AD117" i="1"/>
  <c r="BE117" i="1" s="1"/>
  <c r="AC85" i="1"/>
  <c r="BD85" i="1" s="1"/>
  <c r="AI31" i="1"/>
  <c r="BJ31" i="1" s="1"/>
  <c r="AM24" i="1"/>
  <c r="BN24" i="1" s="1"/>
  <c r="AM173" i="15"/>
  <c r="BN173" i="15" s="1"/>
  <c r="AM82" i="1"/>
  <c r="BN82" i="1" s="1"/>
  <c r="AD129" i="1"/>
  <c r="BE129" i="1" s="1"/>
  <c r="AM129" i="1"/>
  <c r="BN129" i="1" s="1"/>
  <c r="AL129" i="1"/>
  <c r="BM129" i="1" s="1"/>
  <c r="AB129" i="1"/>
  <c r="BC129" i="1" s="1"/>
  <c r="AM90" i="1"/>
  <c r="BN90" i="1" s="1"/>
  <c r="AC162" i="1"/>
  <c r="BD162" i="1" s="1"/>
  <c r="AJ162" i="1"/>
  <c r="BK162" i="1" s="1"/>
  <c r="AH82" i="1"/>
  <c r="BI82" i="1" s="1"/>
  <c r="AH90" i="1"/>
  <c r="BI90" i="1" s="1"/>
  <c r="AF82" i="1"/>
  <c r="BG82" i="1" s="1"/>
  <c r="AE82" i="1"/>
  <c r="BF82" i="1" s="1"/>
  <c r="AG140" i="1"/>
  <c r="BH140" i="1" s="1"/>
  <c r="AF90" i="1"/>
  <c r="BG90" i="1" s="1"/>
  <c r="AD82" i="1"/>
  <c r="BE82" i="1" s="1"/>
  <c r="AK129" i="1"/>
  <c r="BL129" i="1" s="1"/>
  <c r="AE90" i="1"/>
  <c r="BF90" i="1" s="1"/>
  <c r="AE140" i="1"/>
  <c r="BF140" i="1" s="1"/>
  <c r="AD90" i="1"/>
  <c r="BE90" i="1" s="1"/>
  <c r="AB82" i="1"/>
  <c r="BC82" i="1" s="1"/>
  <c r="AC90" i="1"/>
  <c r="BD90" i="1" s="1"/>
  <c r="AH129" i="1"/>
  <c r="BI129" i="1" s="1"/>
  <c r="AB140" i="1"/>
  <c r="BC140" i="1" s="1"/>
  <c r="AJ90" i="1"/>
  <c r="BK90" i="1" s="1"/>
  <c r="AB90" i="1"/>
  <c r="BC90" i="1" s="1"/>
  <c r="AL90" i="1"/>
  <c r="BM90" i="1" s="1"/>
  <c r="AM140" i="1"/>
  <c r="BN140" i="1" s="1"/>
  <c r="AI71" i="1"/>
  <c r="BJ71" i="1" s="1"/>
  <c r="AI162" i="1"/>
  <c r="BJ162" i="1" s="1"/>
  <c r="AD150" i="1"/>
  <c r="BE150" i="1" s="1"/>
  <c r="AH147" i="1"/>
  <c r="BI147" i="1" s="1"/>
  <c r="AI124" i="1"/>
  <c r="BJ124" i="1" s="1"/>
  <c r="AD116" i="1"/>
  <c r="BE116" i="1" s="1"/>
  <c r="AJ100" i="1"/>
  <c r="BK100" i="1" s="1"/>
  <c r="AH64" i="1"/>
  <c r="BI64" i="1" s="1"/>
  <c r="AE60" i="1"/>
  <c r="BF60" i="1" s="1"/>
  <c r="AF60" i="1"/>
  <c r="BG60" i="1" s="1"/>
  <c r="AI44" i="1"/>
  <c r="BJ44" i="1" s="1"/>
  <c r="AH149" i="1"/>
  <c r="BI149" i="1" s="1"/>
  <c r="AL147" i="1"/>
  <c r="BM147" i="1" s="1"/>
  <c r="AI141" i="1"/>
  <c r="BJ141" i="1" s="1"/>
  <c r="AB134" i="1"/>
  <c r="BC134" i="1" s="1"/>
  <c r="AC119" i="1"/>
  <c r="BD119" i="1" s="1"/>
  <c r="AF75" i="1"/>
  <c r="BG75" i="1" s="1"/>
  <c r="AM64" i="1"/>
  <c r="BN64" i="1" s="1"/>
  <c r="AL59" i="1"/>
  <c r="BM59" i="1" s="1"/>
  <c r="AD59" i="1"/>
  <c r="BE59" i="1" s="1"/>
  <c r="AH122" i="1"/>
  <c r="BI122" i="1" s="1"/>
  <c r="AM102" i="1"/>
  <c r="BN102" i="1" s="1"/>
  <c r="AC39" i="1"/>
  <c r="BD39" i="1" s="1"/>
  <c r="AJ55" i="1"/>
  <c r="BK55" i="1" s="1"/>
  <c r="AC44" i="1"/>
  <c r="BD44" i="1" s="1"/>
  <c r="AF135" i="1"/>
  <c r="BG135" i="1" s="1"/>
  <c r="AE131" i="1"/>
  <c r="BF131" i="1" s="1"/>
  <c r="AM94" i="1"/>
  <c r="BN94" i="1" s="1"/>
  <c r="AF39" i="1"/>
  <c r="BG39" i="1" s="1"/>
  <c r="AL39" i="1"/>
  <c r="BM39" i="1" s="1"/>
  <c r="AM39" i="1"/>
  <c r="BN39" i="1" s="1"/>
  <c r="AD119" i="1"/>
  <c r="BE119" i="1" s="1"/>
  <c r="AE97" i="1"/>
  <c r="BF97" i="1" s="1"/>
  <c r="AI62" i="1"/>
  <c r="BJ62" i="1" s="1"/>
  <c r="AF44" i="1"/>
  <c r="BG44" i="1" s="1"/>
  <c r="AL44" i="1"/>
  <c r="BM44" i="1" s="1"/>
  <c r="AM44" i="1"/>
  <c r="BN44" i="1" s="1"/>
  <c r="AJ139" i="1"/>
  <c r="BK139" i="1" s="1"/>
  <c r="AL70" i="1"/>
  <c r="BM70" i="1" s="1"/>
  <c r="AF65" i="1"/>
  <c r="BG65" i="1" s="1"/>
  <c r="AG63" i="1"/>
  <c r="BH63" i="1" s="1"/>
  <c r="AI139" i="1"/>
  <c r="BJ139" i="1" s="1"/>
  <c r="AB132" i="1"/>
  <c r="BC132" i="1" s="1"/>
  <c r="AF64" i="1"/>
  <c r="BG64" i="1" s="1"/>
  <c r="AI56" i="1"/>
  <c r="BJ56" i="1" s="1"/>
  <c r="AF55" i="1"/>
  <c r="BG55" i="1" s="1"/>
  <c r="AK169" i="1"/>
  <c r="BL169" i="1" s="1"/>
  <c r="AJ145" i="1"/>
  <c r="BK145" i="1" s="1"/>
  <c r="AD122" i="1"/>
  <c r="BE122" i="1" s="1"/>
  <c r="AL89" i="1"/>
  <c r="BM89" i="1" s="1"/>
  <c r="AE55" i="1"/>
  <c r="BF55" i="1" s="1"/>
  <c r="AJ166" i="1"/>
  <c r="BK166" i="1" s="1"/>
  <c r="AI132" i="1"/>
  <c r="BJ132" i="1" s="1"/>
  <c r="AC65" i="1"/>
  <c r="BD65" i="1" s="1"/>
  <c r="AG62" i="1"/>
  <c r="BH62" i="1" s="1"/>
  <c r="AM69" i="1"/>
  <c r="BN69" i="1" s="1"/>
  <c r="AC64" i="1"/>
  <c r="BD64" i="1" s="1"/>
  <c r="AF62" i="1"/>
  <c r="BG62" i="1" s="1"/>
  <c r="AE166" i="1"/>
  <c r="BF166" i="1" s="1"/>
  <c r="AK166" i="1"/>
  <c r="BL166" i="1" s="1"/>
  <c r="AL135" i="1"/>
  <c r="BM135" i="1" s="1"/>
  <c r="AC55" i="1"/>
  <c r="BD55" i="1" s="1"/>
  <c r="AH39" i="1"/>
  <c r="BI39" i="1" s="1"/>
  <c r="AE62" i="1"/>
  <c r="BF62" i="1" s="1"/>
  <c r="AD56" i="1"/>
  <c r="BE56" i="1" s="1"/>
  <c r="AH44" i="1"/>
  <c r="BI44" i="1" s="1"/>
  <c r="AD144" i="1"/>
  <c r="BE144" i="1" s="1"/>
  <c r="AH70" i="1"/>
  <c r="BI70" i="1" s="1"/>
  <c r="AD65" i="1"/>
  <c r="BE65" i="1" s="1"/>
  <c r="AE65" i="1"/>
  <c r="BF65" i="1" s="1"/>
  <c r="AD62" i="1"/>
  <c r="BE62" i="1" s="1"/>
  <c r="AH55" i="1"/>
  <c r="BI55" i="1" s="1"/>
  <c r="AG55" i="1"/>
  <c r="BH55" i="1" s="1"/>
  <c r="AB55" i="1"/>
  <c r="BC55" i="1" s="1"/>
  <c r="AG70" i="1"/>
  <c r="BH70" i="1" s="1"/>
  <c r="AB56" i="1"/>
  <c r="BC56" i="1" s="1"/>
  <c r="AE71" i="1"/>
  <c r="BF71" i="1" s="1"/>
  <c r="AB62" i="1"/>
  <c r="BC62" i="1" s="1"/>
  <c r="AJ39" i="1"/>
  <c r="BK39" i="1" s="1"/>
  <c r="AJ22" i="1"/>
  <c r="BK22" i="1" s="1"/>
  <c r="AK13" i="1"/>
  <c r="BL13" i="1" s="1"/>
  <c r="AD36" i="1"/>
  <c r="BE36" i="1" s="1"/>
  <c r="AH32" i="1"/>
  <c r="BI32" i="1" s="1"/>
  <c r="AI13" i="1"/>
  <c r="BJ13" i="1" s="1"/>
  <c r="AF57" i="1"/>
  <c r="BG57" i="1" s="1"/>
  <c r="AG32" i="1"/>
  <c r="BH32" i="1" s="1"/>
  <c r="AE54" i="1"/>
  <c r="BF54" i="1" s="1"/>
  <c r="AD25" i="1"/>
  <c r="BE25" i="1" s="1"/>
  <c r="AG13" i="1"/>
  <c r="BH13" i="1" s="1"/>
  <c r="AF32" i="1"/>
  <c r="BG32" i="1" s="1"/>
  <c r="AF13" i="1"/>
  <c r="BG13" i="1" s="1"/>
  <c r="AM25" i="1"/>
  <c r="BN25" i="1" s="1"/>
  <c r="AC25" i="1"/>
  <c r="BD25" i="1" s="1"/>
  <c r="AD13" i="1"/>
  <c r="BE13" i="1" s="1"/>
  <c r="AL25" i="1"/>
  <c r="BM25" i="1" s="1"/>
  <c r="AD118" i="13"/>
  <c r="BE118" i="13" s="1"/>
  <c r="AG102" i="13"/>
  <c r="BH102" i="13" s="1"/>
  <c r="AC153" i="13"/>
  <c r="BD153" i="13" s="1"/>
  <c r="AJ143" i="13"/>
  <c r="BK143" i="13" s="1"/>
  <c r="AE75" i="13"/>
  <c r="BF75" i="13" s="1"/>
  <c r="AJ54" i="13"/>
  <c r="BK54" i="13" s="1"/>
  <c r="AG53" i="13"/>
  <c r="BH53" i="13" s="1"/>
  <c r="AD14" i="13"/>
  <c r="BE14" i="13" s="1"/>
  <c r="AE170" i="15"/>
  <c r="BF170" i="15" s="1"/>
  <c r="AF53" i="13"/>
  <c r="BG53" i="13" s="1"/>
  <c r="AI173" i="15"/>
  <c r="BJ173" i="15" s="1"/>
  <c r="AE171" i="15"/>
  <c r="BF171" i="15" s="1"/>
  <c r="AH93" i="13"/>
  <c r="BI93" i="13" s="1"/>
  <c r="AF48" i="13"/>
  <c r="BG48" i="13" s="1"/>
  <c r="AH173" i="15"/>
  <c r="BI173" i="15" s="1"/>
  <c r="AB97" i="13"/>
  <c r="BC97" i="13" s="1"/>
  <c r="AF54" i="13"/>
  <c r="BG54" i="13" s="1"/>
  <c r="AI30" i="13"/>
  <c r="BJ30" i="13" s="1"/>
  <c r="AL170" i="15"/>
  <c r="BM170" i="15" s="1"/>
  <c r="AL78" i="13"/>
  <c r="BM78" i="13" s="1"/>
  <c r="AL74" i="13"/>
  <c r="BM74" i="13" s="1"/>
  <c r="AL28" i="13"/>
  <c r="BM28" i="13" s="1"/>
  <c r="AM23" i="13"/>
  <c r="BN23" i="13" s="1"/>
  <c r="AG16" i="13"/>
  <c r="BH16" i="13" s="1"/>
  <c r="AE173" i="15"/>
  <c r="BF173" i="15" s="1"/>
  <c r="AE169" i="15"/>
  <c r="BF169" i="15" s="1"/>
  <c r="AF88" i="13"/>
  <c r="BG88" i="13" s="1"/>
  <c r="AD26" i="13"/>
  <c r="BE26" i="13" s="1"/>
  <c r="AL23" i="13"/>
  <c r="BM23" i="13" s="1"/>
  <c r="AM18" i="13"/>
  <c r="BN18" i="13" s="1"/>
  <c r="AC93" i="13"/>
  <c r="BD93" i="13" s="1"/>
  <c r="AJ78" i="13"/>
  <c r="BK78" i="13" s="1"/>
  <c r="AH44" i="13"/>
  <c r="BI44" i="13" s="1"/>
  <c r="AK23" i="13"/>
  <c r="BL23" i="13" s="1"/>
  <c r="AE16" i="13"/>
  <c r="BF16" i="13" s="1"/>
  <c r="AC173" i="15"/>
  <c r="BD173" i="15" s="1"/>
  <c r="AJ172" i="15"/>
  <c r="BK172" i="15" s="1"/>
  <c r="AL103" i="13"/>
  <c r="BM103" i="13" s="1"/>
  <c r="AF98" i="13"/>
  <c r="BG98" i="13" s="1"/>
  <c r="AB93" i="13"/>
  <c r="BC93" i="13" s="1"/>
  <c r="AD88" i="13"/>
  <c r="BE88" i="13" s="1"/>
  <c r="AJ23" i="13"/>
  <c r="BK23" i="13" s="1"/>
  <c r="AB169" i="15"/>
  <c r="BC169" i="15" s="1"/>
  <c r="AH78" i="13"/>
  <c r="BI78" i="13" s="1"/>
  <c r="AJ18" i="13"/>
  <c r="BK18" i="13" s="1"/>
  <c r="AG172" i="15"/>
  <c r="BH172" i="15" s="1"/>
  <c r="AG133" i="13"/>
  <c r="BH133" i="13" s="1"/>
  <c r="AB49" i="13"/>
  <c r="BC49" i="13" s="1"/>
  <c r="AE44" i="13"/>
  <c r="BF44" i="13" s="1"/>
  <c r="AF172" i="15"/>
  <c r="BG172" i="15" s="1"/>
  <c r="AF133" i="13"/>
  <c r="BG133" i="13" s="1"/>
  <c r="AJ123" i="13"/>
  <c r="BK123" i="13" s="1"/>
  <c r="AM97" i="13"/>
  <c r="BN97" i="13" s="1"/>
  <c r="AI75" i="13"/>
  <c r="BJ75" i="13" s="1"/>
  <c r="AM58" i="13"/>
  <c r="BN58" i="13" s="1"/>
  <c r="AD44" i="13"/>
  <c r="BE44" i="13" s="1"/>
  <c r="AG23" i="13"/>
  <c r="BH23" i="13" s="1"/>
  <c r="AH18" i="13"/>
  <c r="BI18" i="13" s="1"/>
  <c r="AL14" i="13"/>
  <c r="BM14" i="13" s="1"/>
  <c r="AL97" i="13"/>
  <c r="BM97" i="13" s="1"/>
  <c r="AD78" i="13"/>
  <c r="BE78" i="13" s="1"/>
  <c r="AL73" i="13"/>
  <c r="BM73" i="13" s="1"/>
  <c r="AL58" i="13"/>
  <c r="BM58" i="13" s="1"/>
  <c r="AC44" i="13"/>
  <c r="BD44" i="13" s="1"/>
  <c r="AE39" i="13"/>
  <c r="BF39" i="13" s="1"/>
  <c r="AH29" i="13"/>
  <c r="BI29" i="13" s="1"/>
  <c r="AG18" i="13"/>
  <c r="BH18" i="13" s="1"/>
  <c r="AK14" i="13"/>
  <c r="BL14" i="13" s="1"/>
  <c r="AB138" i="13"/>
  <c r="BC138" i="13" s="1"/>
  <c r="AK97" i="13"/>
  <c r="BL97" i="13" s="1"/>
  <c r="AD83" i="13"/>
  <c r="BE83" i="13" s="1"/>
  <c r="AH69" i="13"/>
  <c r="BI69" i="13" s="1"/>
  <c r="AK58" i="13"/>
  <c r="BL58" i="13" s="1"/>
  <c r="AM53" i="13"/>
  <c r="BN53" i="13" s="1"/>
  <c r="AJ14" i="13"/>
  <c r="BK14" i="13" s="1"/>
  <c r="AK173" i="15"/>
  <c r="BL173" i="15" s="1"/>
  <c r="AJ169" i="15"/>
  <c r="BK169" i="15" s="1"/>
  <c r="AB158" i="13"/>
  <c r="BC158" i="13" s="1"/>
  <c r="AM87" i="13"/>
  <c r="BN87" i="13" s="1"/>
  <c r="AL53" i="13"/>
  <c r="BM53" i="13" s="1"/>
  <c r="AI169" i="15"/>
  <c r="BJ169" i="15" s="1"/>
  <c r="AI170" i="15"/>
  <c r="BJ170" i="15" s="1"/>
  <c r="AC170" i="15"/>
  <c r="BD170" i="15" s="1"/>
  <c r="AB170" i="15"/>
  <c r="BC170" i="15" s="1"/>
  <c r="AM170" i="15"/>
  <c r="BN170" i="15" s="1"/>
  <c r="AD169" i="15"/>
  <c r="BE169" i="15" s="1"/>
  <c r="AC163" i="13"/>
  <c r="BD163" i="13" s="1"/>
  <c r="AB69" i="13"/>
  <c r="BC69" i="13" s="1"/>
  <c r="AB68" i="13"/>
  <c r="BC68" i="13" s="1"/>
  <c r="AF64" i="13"/>
  <c r="BG64" i="13" s="1"/>
  <c r="AB163" i="13"/>
  <c r="BC163" i="13" s="1"/>
  <c r="AF138" i="13"/>
  <c r="BG138" i="13" s="1"/>
  <c r="AC83" i="13"/>
  <c r="BD83" i="13" s="1"/>
  <c r="AC54" i="13"/>
  <c r="BD54" i="13" s="1"/>
  <c r="AB48" i="13"/>
  <c r="BC48" i="13" s="1"/>
  <c r="AJ19" i="13"/>
  <c r="BK19" i="13" s="1"/>
  <c r="AE22" i="13"/>
  <c r="BF22" i="13" s="1"/>
  <c r="AG130" i="13"/>
  <c r="BH130" i="13" s="1"/>
  <c r="AB64" i="13"/>
  <c r="BC64" i="13" s="1"/>
  <c r="AK45" i="13"/>
  <c r="BL45" i="13" s="1"/>
  <c r="AG39" i="13"/>
  <c r="BH39" i="13" s="1"/>
  <c r="AM28" i="13"/>
  <c r="BN28" i="13" s="1"/>
  <c r="AK20" i="13"/>
  <c r="BL20" i="13" s="1"/>
  <c r="AK13" i="13"/>
  <c r="BL13" i="13" s="1"/>
  <c r="AK102" i="13"/>
  <c r="BL102" i="13" s="1"/>
  <c r="AJ98" i="13"/>
  <c r="BK98" i="13" s="1"/>
  <c r="AL64" i="13"/>
  <c r="BM64" i="13" s="1"/>
  <c r="AF39" i="13"/>
  <c r="BG39" i="13" s="1"/>
  <c r="AB38" i="13"/>
  <c r="BC38" i="13" s="1"/>
  <c r="AB16" i="13"/>
  <c r="BC16" i="13" s="1"/>
  <c r="AM128" i="13"/>
  <c r="BN128" i="13" s="1"/>
  <c r="AM92" i="13"/>
  <c r="BN92" i="13" s="1"/>
  <c r="AJ148" i="13"/>
  <c r="BK148" i="13" s="1"/>
  <c r="AH135" i="13"/>
  <c r="BI135" i="13" s="1"/>
  <c r="AK128" i="13"/>
  <c r="BL128" i="13" s="1"/>
  <c r="AF86" i="13"/>
  <c r="BG86" i="13" s="1"/>
  <c r="AL82" i="13"/>
  <c r="BM82" i="13" s="1"/>
  <c r="AC39" i="13"/>
  <c r="BD39" i="13" s="1"/>
  <c r="AB33" i="13"/>
  <c r="BC33" i="13" s="1"/>
  <c r="AF18" i="13"/>
  <c r="BG18" i="13" s="1"/>
  <c r="AG13" i="13"/>
  <c r="BH13" i="13" s="1"/>
  <c r="AK73" i="13"/>
  <c r="BL73" i="13" s="1"/>
  <c r="AB39" i="13"/>
  <c r="BC39" i="13" s="1"/>
  <c r="AE19" i="13"/>
  <c r="BF19" i="13" s="1"/>
  <c r="AE18" i="13"/>
  <c r="BF18" i="13" s="1"/>
  <c r="AF13" i="13"/>
  <c r="BG13" i="13" s="1"/>
  <c r="AE98" i="13"/>
  <c r="BF98" i="13" s="1"/>
  <c r="AJ73" i="13"/>
  <c r="BK73" i="13" s="1"/>
  <c r="AD39" i="13"/>
  <c r="BE39" i="13" s="1"/>
  <c r="AD89" i="13"/>
  <c r="BE89" i="13" s="1"/>
  <c r="AJ88" i="13"/>
  <c r="BK88" i="13" s="1"/>
  <c r="AL83" i="13"/>
  <c r="BM83" i="13" s="1"/>
  <c r="AK48" i="13"/>
  <c r="BL48" i="13" s="1"/>
  <c r="AD153" i="13"/>
  <c r="BE153" i="13" s="1"/>
  <c r="AM102" i="13"/>
  <c r="BN102" i="13" s="1"/>
  <c r="AJ93" i="13"/>
  <c r="BK93" i="13" s="1"/>
  <c r="AK63" i="13"/>
  <c r="BL63" i="13" s="1"/>
  <c r="AE59" i="13"/>
  <c r="BF59" i="13" s="1"/>
  <c r="AL49" i="13"/>
  <c r="BM49" i="13" s="1"/>
  <c r="AG46" i="13"/>
  <c r="BH46" i="13" s="1"/>
  <c r="AB34" i="13"/>
  <c r="BC34" i="13" s="1"/>
  <c r="AG29" i="13"/>
  <c r="BH29" i="13" s="1"/>
  <c r="AB19" i="13"/>
  <c r="BC19" i="13" s="1"/>
  <c r="AB18" i="13"/>
  <c r="BC18" i="13" s="1"/>
  <c r="AF75" i="13"/>
  <c r="BG75" i="13" s="1"/>
  <c r="AL34" i="13"/>
  <c r="BM34" i="13" s="1"/>
  <c r="AF28" i="13"/>
  <c r="BG28" i="13" s="1"/>
  <c r="AF73" i="13"/>
  <c r="BG73" i="13" s="1"/>
  <c r="AE29" i="13"/>
  <c r="BF29" i="13" s="1"/>
  <c r="AI70" i="13"/>
  <c r="BJ70" i="13" s="1"/>
  <c r="AF93" i="13"/>
  <c r="BG93" i="13" s="1"/>
  <c r="AF69" i="13"/>
  <c r="BG69" i="13" s="1"/>
  <c r="AF68" i="13"/>
  <c r="BG68" i="13" s="1"/>
  <c r="AJ64" i="13"/>
  <c r="BK64" i="13" s="1"/>
  <c r="AG63" i="13"/>
  <c r="BH63" i="13" s="1"/>
  <c r="AE54" i="13"/>
  <c r="BF54" i="13" s="1"/>
  <c r="AB53" i="13"/>
  <c r="BC53" i="13" s="1"/>
  <c r="AH49" i="13"/>
  <c r="BI49" i="13" s="1"/>
  <c r="AB43" i="13"/>
  <c r="BC43" i="13" s="1"/>
  <c r="AC36" i="13"/>
  <c r="BD36" i="13" s="1"/>
  <c r="AE93" i="13"/>
  <c r="BF93" i="13" s="1"/>
  <c r="AE69" i="13"/>
  <c r="BF69" i="13" s="1"/>
  <c r="AH59" i="13"/>
  <c r="BI59" i="13" s="1"/>
  <c r="AB28" i="13"/>
  <c r="BC28" i="13" s="1"/>
  <c r="AB82" i="13"/>
  <c r="BC82" i="13" s="1"/>
  <c r="AB73" i="13"/>
  <c r="BC73" i="13" s="1"/>
  <c r="AG14" i="13"/>
  <c r="BH14" i="13" s="1"/>
  <c r="AD135" i="13"/>
  <c r="BE135" i="13" s="1"/>
  <c r="AD109" i="13"/>
  <c r="BE109" i="13" s="1"/>
  <c r="AL113" i="13"/>
  <c r="BM113" i="13" s="1"/>
  <c r="AF143" i="13"/>
  <c r="BG143" i="13" s="1"/>
  <c r="AC128" i="13"/>
  <c r="BD128" i="13" s="1"/>
  <c r="AD113" i="13"/>
  <c r="BE113" i="13" s="1"/>
  <c r="AB128" i="13"/>
  <c r="BC128" i="13" s="1"/>
  <c r="AE109" i="13"/>
  <c r="BF109" i="13" s="1"/>
  <c r="AD123" i="13"/>
  <c r="BE123" i="13" s="1"/>
  <c r="AG34" i="13"/>
  <c r="BH34" i="13" s="1"/>
  <c r="AL102" i="13"/>
  <c r="BM102" i="13" s="1"/>
  <c r="AB102" i="13"/>
  <c r="BC102" i="13" s="1"/>
  <c r="AF82" i="13"/>
  <c r="BG82" i="13" s="1"/>
  <c r="AF59" i="13"/>
  <c r="BG59" i="13" s="1"/>
  <c r="AH34" i="13"/>
  <c r="BI34" i="13" s="1"/>
  <c r="AE88" i="13"/>
  <c r="BF88" i="13" s="1"/>
  <c r="AJ117" i="1"/>
  <c r="BK117" i="1" s="1"/>
  <c r="AG117" i="1"/>
  <c r="BH117" i="1" s="1"/>
  <c r="AC105" i="1"/>
  <c r="BD105" i="1" s="1"/>
  <c r="AH105" i="1"/>
  <c r="BI105" i="1" s="1"/>
  <c r="AL100" i="1"/>
  <c r="BM100" i="1" s="1"/>
  <c r="AC100" i="1"/>
  <c r="BD100" i="1" s="1"/>
  <c r="AH100" i="1"/>
  <c r="BI100" i="1" s="1"/>
  <c r="AG151" i="1"/>
  <c r="BH151" i="1" s="1"/>
  <c r="AI151" i="1"/>
  <c r="BJ151" i="1" s="1"/>
  <c r="AE151" i="1"/>
  <c r="BF151" i="1" s="1"/>
  <c r="AL134" i="1"/>
  <c r="BM134" i="1" s="1"/>
  <c r="AM104" i="1"/>
  <c r="BN104" i="1" s="1"/>
  <c r="AL105" i="1"/>
  <c r="BM105" i="1" s="1"/>
  <c r="AJ105" i="1"/>
  <c r="BK105" i="1" s="1"/>
  <c r="AK100" i="1"/>
  <c r="BL100" i="1" s="1"/>
  <c r="AH160" i="1"/>
  <c r="BI160" i="1" s="1"/>
  <c r="AD104" i="1"/>
  <c r="BE104" i="1" s="1"/>
  <c r="AF151" i="1"/>
  <c r="BG151" i="1" s="1"/>
  <c r="AF117" i="1"/>
  <c r="BG117" i="1" s="1"/>
  <c r="AC159" i="1"/>
  <c r="BD159" i="1" s="1"/>
  <c r="AB194" i="1"/>
  <c r="BC194" i="1" s="1"/>
  <c r="AJ149" i="1"/>
  <c r="BK149" i="1" s="1"/>
  <c r="AK149" i="1"/>
  <c r="BL149" i="1" s="1"/>
  <c r="AG149" i="1"/>
  <c r="BH149" i="1" s="1"/>
  <c r="AH57" i="1"/>
  <c r="BI57" i="1" s="1"/>
  <c r="AK35" i="1"/>
  <c r="BL35" i="1" s="1"/>
  <c r="AL72" i="1"/>
  <c r="BM72" i="1" s="1"/>
  <c r="AJ42" i="1"/>
  <c r="BK42" i="1" s="1"/>
  <c r="AB42" i="1"/>
  <c r="BC42" i="1" s="1"/>
  <c r="AF29" i="1"/>
  <c r="BG29" i="1" s="1"/>
  <c r="AK74" i="13"/>
  <c r="BL74" i="13" s="1"/>
  <c r="AK69" i="13"/>
  <c r="BL69" i="13" s="1"/>
  <c r="AK64" i="13"/>
  <c r="BL64" i="13" s="1"/>
  <c r="AK59" i="13"/>
  <c r="BL59" i="13" s="1"/>
  <c r="AK44" i="13"/>
  <c r="BL44" i="13" s="1"/>
  <c r="AC57" i="1"/>
  <c r="BD57" i="1" s="1"/>
  <c r="AK24" i="1"/>
  <c r="BL24" i="1" s="1"/>
  <c r="AL102" i="1"/>
  <c r="BM102" i="1" s="1"/>
  <c r="AI61" i="1"/>
  <c r="BJ61" i="1" s="1"/>
  <c r="AH163" i="13"/>
  <c r="BI163" i="13" s="1"/>
  <c r="AB54" i="15"/>
  <c r="BC54" i="15" s="1"/>
  <c r="AB119" i="1"/>
  <c r="BC119" i="1" s="1"/>
  <c r="AB114" i="1"/>
  <c r="BC114" i="1" s="1"/>
  <c r="AB145" i="1"/>
  <c r="BC145" i="1" s="1"/>
  <c r="AB72" i="1"/>
  <c r="BC72" i="1" s="1"/>
  <c r="AC167" i="1"/>
  <c r="BD167" i="1" s="1"/>
  <c r="AG115" i="1"/>
  <c r="BH115" i="1" s="1"/>
  <c r="AB89" i="1"/>
  <c r="BC89" i="1" s="1"/>
  <c r="AC84" i="1"/>
  <c r="BD84" i="1" s="1"/>
  <c r="AF43" i="1"/>
  <c r="BG43" i="1" s="1"/>
  <c r="AE42" i="1"/>
  <c r="BF42" i="1" s="1"/>
  <c r="AM13" i="1"/>
  <c r="BN13" i="1" s="1"/>
  <c r="AF69" i="1"/>
  <c r="BG69" i="1" s="1"/>
  <c r="AC21" i="1"/>
  <c r="BD21" i="1" s="1"/>
  <c r="AB121" i="1"/>
  <c r="BC121" i="1" s="1"/>
  <c r="AB116" i="1"/>
  <c r="BC116" i="1" s="1"/>
  <c r="AC111" i="1"/>
  <c r="BD111" i="1" s="1"/>
  <c r="AM30" i="1"/>
  <c r="BN30" i="1" s="1"/>
  <c r="AJ50" i="1"/>
  <c r="BK50" i="1" s="1"/>
  <c r="AK134" i="1"/>
  <c r="BL134" i="1" s="1"/>
  <c r="AD142" i="1"/>
  <c r="BE142" i="1" s="1"/>
  <c r="AF127" i="1"/>
  <c r="BG127" i="1" s="1"/>
  <c r="AK41" i="1"/>
  <c r="BL41" i="1" s="1"/>
  <c r="AG40" i="1"/>
  <c r="BH40" i="1" s="1"/>
  <c r="AC28" i="1"/>
  <c r="BD28" i="1" s="1"/>
  <c r="AG190" i="1"/>
  <c r="BH190" i="1" s="1"/>
  <c r="AK177" i="1"/>
  <c r="BL177" i="1" s="1"/>
  <c r="AF87" i="1"/>
  <c r="BG87" i="1" s="1"/>
  <c r="AG112" i="1"/>
  <c r="BH112" i="1" s="1"/>
  <c r="AI102" i="1"/>
  <c r="BJ102" i="1" s="1"/>
  <c r="AJ72" i="1"/>
  <c r="BK72" i="1" s="1"/>
  <c r="AH54" i="1"/>
  <c r="BI54" i="1" s="1"/>
  <c r="AI46" i="1"/>
  <c r="BJ46" i="1" s="1"/>
  <c r="AG119" i="1"/>
  <c r="BH119" i="1" s="1"/>
  <c r="AI72" i="1"/>
  <c r="BJ72" i="1" s="1"/>
  <c r="AG61" i="1"/>
  <c r="BH61" i="1" s="1"/>
  <c r="AL52" i="1"/>
  <c r="BM52" i="1" s="1"/>
  <c r="AL47" i="1"/>
  <c r="BM47" i="1" s="1"/>
  <c r="AL117" i="13"/>
  <c r="BM117" i="13" s="1"/>
  <c r="AF160" i="1"/>
  <c r="BG160" i="1" s="1"/>
  <c r="AK89" i="1"/>
  <c r="BL89" i="1" s="1"/>
  <c r="AH72" i="1"/>
  <c r="BI72" i="1" s="1"/>
  <c r="AC70" i="1"/>
  <c r="BD70" i="1" s="1"/>
  <c r="AM34" i="1"/>
  <c r="BN34" i="1" s="1"/>
  <c r="AK186" i="1"/>
  <c r="BL186" i="1" s="1"/>
  <c r="AG150" i="1"/>
  <c r="BH150" i="1" s="1"/>
  <c r="AD134" i="1"/>
  <c r="BE134" i="1" s="1"/>
  <c r="AK84" i="1"/>
  <c r="BL84" i="1" s="1"/>
  <c r="AB45" i="1"/>
  <c r="BC45" i="1" s="1"/>
  <c r="AD114" i="1"/>
  <c r="BE114" i="1" s="1"/>
  <c r="AB165" i="1"/>
  <c r="BC165" i="1" s="1"/>
  <c r="AD146" i="1"/>
  <c r="BE146" i="1" s="1"/>
  <c r="AC146" i="1"/>
  <c r="BD146" i="1" s="1"/>
  <c r="AB95" i="1"/>
  <c r="BC95" i="1" s="1"/>
  <c r="AL42" i="1"/>
  <c r="BM42" i="1" s="1"/>
  <c r="AF72" i="1"/>
  <c r="BG72" i="1" s="1"/>
  <c r="AF40" i="1"/>
  <c r="BG40" i="1" s="1"/>
  <c r="AK36" i="1"/>
  <c r="BL36" i="1" s="1"/>
  <c r="AJ120" i="1"/>
  <c r="BK120" i="1" s="1"/>
  <c r="AC110" i="1"/>
  <c r="BD110" i="1" s="1"/>
  <c r="AH92" i="1"/>
  <c r="BI92" i="1" s="1"/>
  <c r="AM70" i="1"/>
  <c r="BN70" i="1" s="1"/>
  <c r="AH42" i="1"/>
  <c r="BI42" i="1" s="1"/>
  <c r="AM135" i="1"/>
  <c r="BN135" i="1" s="1"/>
  <c r="AM124" i="1"/>
  <c r="BN124" i="1" s="1"/>
  <c r="AH110" i="1"/>
  <c r="BI110" i="1" s="1"/>
  <c r="AD99" i="1"/>
  <c r="BE99" i="1" s="1"/>
  <c r="AH24" i="1"/>
  <c r="BI24" i="1" s="1"/>
  <c r="AF149" i="1"/>
  <c r="BG149" i="1" s="1"/>
  <c r="AF121" i="1"/>
  <c r="BG121" i="1" s="1"/>
  <c r="AG114" i="1"/>
  <c r="BH114" i="1" s="1"/>
  <c r="AE92" i="1"/>
  <c r="BF92" i="1" s="1"/>
  <c r="AG56" i="1"/>
  <c r="BH56" i="1" s="1"/>
  <c r="AC35" i="1"/>
  <c r="BD35" i="1" s="1"/>
  <c r="AK135" i="1"/>
  <c r="BL135" i="1" s="1"/>
  <c r="AB85" i="1"/>
  <c r="BC85" i="1" s="1"/>
  <c r="AJ57" i="1"/>
  <c r="BK57" i="1" s="1"/>
  <c r="AJ25" i="1"/>
  <c r="BK25" i="1" s="1"/>
  <c r="AC170" i="1"/>
  <c r="BD170" i="1" s="1"/>
  <c r="AK151" i="1"/>
  <c r="BL151" i="1" s="1"/>
  <c r="AC79" i="1"/>
  <c r="BD79" i="1" s="1"/>
  <c r="AK55" i="1"/>
  <c r="BL55" i="1" s="1"/>
  <c r="AD42" i="1"/>
  <c r="BE42" i="1" s="1"/>
  <c r="AG154" i="1"/>
  <c r="BH154" i="1" s="1"/>
  <c r="AK146" i="1"/>
  <c r="BL146" i="1" s="1"/>
  <c r="AH115" i="1"/>
  <c r="BI115" i="1" s="1"/>
  <c r="AJ146" i="1"/>
  <c r="BK146" i="1" s="1"/>
  <c r="AH135" i="1"/>
  <c r="BI135" i="1" s="1"/>
  <c r="AL92" i="1"/>
  <c r="BM92" i="1" s="1"/>
  <c r="AB29" i="1"/>
  <c r="BC29" i="1" s="1"/>
  <c r="AI146" i="1"/>
  <c r="BJ146" i="1" s="1"/>
  <c r="AJ70" i="1"/>
  <c r="BK70" i="1" s="1"/>
  <c r="AH139" i="1"/>
  <c r="BI139" i="1" s="1"/>
  <c r="AK97" i="1"/>
  <c r="BL97" i="1" s="1"/>
  <c r="AE95" i="1"/>
  <c r="BF95" i="1" s="1"/>
  <c r="AL77" i="1"/>
  <c r="BM77" i="1" s="1"/>
  <c r="AK181" i="13"/>
  <c r="BL181" i="13" s="1"/>
  <c r="AM137" i="1"/>
  <c r="BN137" i="1" s="1"/>
  <c r="AE101" i="1"/>
  <c r="BF101" i="1" s="1"/>
  <c r="AF45" i="1"/>
  <c r="BG45" i="1" s="1"/>
  <c r="AL21" i="1"/>
  <c r="BM21" i="1" s="1"/>
  <c r="AJ147" i="1"/>
  <c r="BK147" i="1" s="1"/>
  <c r="AF146" i="1"/>
  <c r="BG146" i="1" s="1"/>
  <c r="AD95" i="1"/>
  <c r="BE95" i="1" s="1"/>
  <c r="AD38" i="1"/>
  <c r="BE38" i="1" s="1"/>
  <c r="AC169" i="15"/>
  <c r="BD169" i="15" s="1"/>
  <c r="AJ177" i="1"/>
  <c r="BK177" i="1" s="1"/>
  <c r="AH152" i="1"/>
  <c r="BI152" i="1" s="1"/>
  <c r="AI147" i="1"/>
  <c r="BJ147" i="1" s="1"/>
  <c r="AE146" i="1"/>
  <c r="BF146" i="1" s="1"/>
  <c r="AG125" i="1"/>
  <c r="BH125" i="1" s="1"/>
  <c r="AF89" i="1"/>
  <c r="BG89" i="1" s="1"/>
  <c r="AJ84" i="1"/>
  <c r="BK84" i="1" s="1"/>
  <c r="AB157" i="1"/>
  <c r="BC157" i="1" s="1"/>
  <c r="AC154" i="1"/>
  <c r="BD154" i="1" s="1"/>
  <c r="AD92" i="1"/>
  <c r="BE92" i="1" s="1"/>
  <c r="AF95" i="1"/>
  <c r="BG95" i="1" s="1"/>
  <c r="AG42" i="1"/>
  <c r="BH42" i="1" s="1"/>
  <c r="AB178" i="1"/>
  <c r="BC178" i="1" s="1"/>
  <c r="AI54" i="1"/>
  <c r="BJ54" i="1" s="1"/>
  <c r="AF158" i="13"/>
  <c r="BG158" i="13" s="1"/>
  <c r="AK54" i="13"/>
  <c r="BL54" i="13" s="1"/>
  <c r="AG195" i="1"/>
  <c r="BH195" i="1" s="1"/>
  <c r="AH73" i="13"/>
  <c r="BI73" i="13" s="1"/>
  <c r="AG176" i="13"/>
  <c r="BH176" i="13" s="1"/>
  <c r="AF171" i="15"/>
  <c r="BG171" i="15" s="1"/>
  <c r="AC114" i="1"/>
  <c r="BD114" i="1" s="1"/>
  <c r="AD157" i="1"/>
  <c r="BE157" i="1" s="1"/>
  <c r="AC120" i="1"/>
  <c r="BD120" i="1" s="1"/>
  <c r="AF106" i="1"/>
  <c r="BG106" i="1" s="1"/>
  <c r="AJ142" i="1"/>
  <c r="BK142" i="1" s="1"/>
  <c r="AD231" i="13"/>
  <c r="BE231" i="13" s="1"/>
  <c r="AC69" i="1"/>
  <c r="BD69" i="1" s="1"/>
  <c r="AK168" i="13"/>
  <c r="BL168" i="13" s="1"/>
  <c r="AK158" i="13"/>
  <c r="BL158" i="13" s="1"/>
  <c r="AB113" i="13"/>
  <c r="BC113" i="13" s="1"/>
  <c r="AB104" i="13"/>
  <c r="BC104" i="13" s="1"/>
  <c r="AK49" i="13"/>
  <c r="BL49" i="13" s="1"/>
  <c r="AH231" i="13"/>
  <c r="BI231" i="13" s="1"/>
  <c r="AG231" i="13"/>
  <c r="BH231" i="13" s="1"/>
  <c r="AM231" i="13"/>
  <c r="BN231" i="13" s="1"/>
  <c r="AL231" i="13"/>
  <c r="BM231" i="13" s="1"/>
  <c r="AK231" i="13"/>
  <c r="BL231" i="13" s="1"/>
  <c r="AJ231" i="13"/>
  <c r="BK231" i="13" s="1"/>
  <c r="AI231" i="13"/>
  <c r="BJ231" i="13" s="1"/>
  <c r="AK39" i="13"/>
  <c r="BL39" i="13" s="1"/>
  <c r="AF231" i="13"/>
  <c r="BG231" i="13" s="1"/>
  <c r="AB122" i="1"/>
  <c r="BC122" i="1" s="1"/>
  <c r="AC117" i="1"/>
  <c r="BD117" i="1" s="1"/>
  <c r="AC144" i="1"/>
  <c r="BD144" i="1" s="1"/>
  <c r="AK119" i="1"/>
  <c r="BL119" i="1" s="1"/>
  <c r="AJ114" i="1"/>
  <c r="BK114" i="1" s="1"/>
  <c r="AG104" i="1"/>
  <c r="BH104" i="1" s="1"/>
  <c r="AG94" i="1"/>
  <c r="BH94" i="1" s="1"/>
  <c r="AF150" i="1"/>
  <c r="BG150" i="1" s="1"/>
  <c r="AG135" i="1"/>
  <c r="BH135" i="1" s="1"/>
  <c r="AF125" i="1"/>
  <c r="BG125" i="1" s="1"/>
  <c r="AF120" i="1"/>
  <c r="BG120" i="1" s="1"/>
  <c r="AC115" i="1"/>
  <c r="BD115" i="1" s="1"/>
  <c r="AE111" i="1"/>
  <c r="BF111" i="1" s="1"/>
  <c r="AJ110" i="1"/>
  <c r="BK110" i="1" s="1"/>
  <c r="AB81" i="1"/>
  <c r="BC81" i="1" s="1"/>
  <c r="AM28" i="15"/>
  <c r="BN28" i="15" s="1"/>
  <c r="AB40" i="15"/>
  <c r="BC40" i="15" s="1"/>
  <c r="AL120" i="1"/>
  <c r="BM120" i="1" s="1"/>
  <c r="AH114" i="1"/>
  <c r="BI114" i="1" s="1"/>
  <c r="AJ81" i="1"/>
  <c r="BK81" i="1" s="1"/>
  <c r="AC149" i="1"/>
  <c r="BD149" i="1" s="1"/>
  <c r="AK111" i="1"/>
  <c r="BL111" i="1" s="1"/>
  <c r="AC109" i="1"/>
  <c r="BD109" i="1" s="1"/>
  <c r="AK86" i="1"/>
  <c r="BL86" i="1" s="1"/>
  <c r="AK76" i="1"/>
  <c r="BL76" i="1" s="1"/>
  <c r="AK61" i="1"/>
  <c r="BL61" i="1" s="1"/>
  <c r="AK56" i="1"/>
  <c r="BL56" i="1" s="1"/>
  <c r="AG129" i="1"/>
  <c r="BH129" i="1" s="1"/>
  <c r="AK110" i="1"/>
  <c r="BL110" i="1" s="1"/>
  <c r="AD120" i="1"/>
  <c r="BE120" i="1" s="1"/>
  <c r="AK127" i="1"/>
  <c r="BL127" i="1" s="1"/>
  <c r="AC127" i="1"/>
  <c r="BD127" i="1" s="1"/>
  <c r="AC129" i="1"/>
  <c r="BD129" i="1" s="1"/>
  <c r="AF81" i="1"/>
  <c r="BG81" i="1" s="1"/>
  <c r="AC132" i="1"/>
  <c r="BD132" i="1" s="1"/>
  <c r="AE44" i="15"/>
  <c r="BF44" i="15" s="1"/>
  <c r="AK74" i="1"/>
  <c r="BL74" i="1" s="1"/>
  <c r="AC125" i="1"/>
  <c r="BD125" i="1" s="1"/>
  <c r="AI131" i="1"/>
  <c r="BJ131" i="1" s="1"/>
  <c r="AB147" i="1"/>
  <c r="BC147" i="1" s="1"/>
  <c r="AK147" i="1"/>
  <c r="BL147" i="1" s="1"/>
  <c r="AF140" i="1"/>
  <c r="BG140" i="1" s="1"/>
  <c r="AJ119" i="1"/>
  <c r="BK119" i="1" s="1"/>
  <c r="AI109" i="1"/>
  <c r="BJ109" i="1" s="1"/>
  <c r="AJ94" i="1"/>
  <c r="BK94" i="1" s="1"/>
  <c r="AI86" i="1"/>
  <c r="BJ86" i="1" s="1"/>
  <c r="AG155" i="1"/>
  <c r="BH155" i="1" s="1"/>
  <c r="AJ122" i="1"/>
  <c r="BK122" i="1" s="1"/>
  <c r="AB80" i="1"/>
  <c r="BC80" i="1" s="1"/>
  <c r="AC147" i="1"/>
  <c r="BD147" i="1" s="1"/>
  <c r="AD132" i="1"/>
  <c r="BE132" i="1" s="1"/>
  <c r="AJ131" i="1"/>
  <c r="BK131" i="1" s="1"/>
  <c r="AF122" i="1"/>
  <c r="BG122" i="1" s="1"/>
  <c r="AF107" i="1"/>
  <c r="BG107" i="1" s="1"/>
  <c r="AE122" i="1"/>
  <c r="BF122" i="1" s="1"/>
  <c r="AK69" i="1"/>
  <c r="BL69" i="1" s="1"/>
  <c r="AJ49" i="1"/>
  <c r="BK49" i="1" s="1"/>
  <c r="AJ34" i="1"/>
  <c r="BK34" i="1" s="1"/>
  <c r="AM72" i="1"/>
  <c r="BN72" i="1" s="1"/>
  <c r="AF119" i="1"/>
  <c r="BG119" i="1" s="1"/>
  <c r="AJ115" i="1"/>
  <c r="BK115" i="1" s="1"/>
  <c r="AC134" i="1"/>
  <c r="BD134" i="1" s="1"/>
  <c r="AK71" i="1"/>
  <c r="BL71" i="1" s="1"/>
  <c r="AJ71" i="1"/>
  <c r="BK71" i="1" s="1"/>
  <c r="AF131" i="1"/>
  <c r="BG131" i="1" s="1"/>
  <c r="AJ91" i="1"/>
  <c r="BK91" i="1" s="1"/>
  <c r="AL97" i="1"/>
  <c r="BM97" i="1" s="1"/>
  <c r="AH96" i="1"/>
  <c r="BI96" i="1" s="1"/>
  <c r="AC182" i="1"/>
  <c r="BD182" i="1" s="1"/>
  <c r="AC141" i="1"/>
  <c r="BD141" i="1" s="1"/>
  <c r="AG127" i="1"/>
  <c r="BH127" i="1" s="1"/>
  <c r="AF115" i="1"/>
  <c r="BG115" i="1" s="1"/>
  <c r="AI110" i="1"/>
  <c r="BJ110" i="1" s="1"/>
  <c r="AG96" i="1"/>
  <c r="BH96" i="1" s="1"/>
  <c r="AI34" i="1"/>
  <c r="BJ34" i="1" s="1"/>
  <c r="AI92" i="1"/>
  <c r="BJ92" i="1" s="1"/>
  <c r="AK121" i="1"/>
  <c r="BL121" i="1" s="1"/>
  <c r="AJ116" i="1"/>
  <c r="BK116" i="1" s="1"/>
  <c r="AG92" i="1"/>
  <c r="BH92" i="1" s="1"/>
  <c r="AI42" i="1"/>
  <c r="BJ42" i="1" s="1"/>
  <c r="AE102" i="1"/>
  <c r="BF102" i="1" s="1"/>
  <c r="AE22" i="15"/>
  <c r="BF22" i="15" s="1"/>
  <c r="AK181" i="1"/>
  <c r="BL181" i="1" s="1"/>
  <c r="AG138" i="1"/>
  <c r="BH138" i="1" s="1"/>
  <c r="AG124" i="1"/>
  <c r="BH124" i="1" s="1"/>
  <c r="AB112" i="1"/>
  <c r="BC112" i="1" s="1"/>
  <c r="AE67" i="1"/>
  <c r="BF67" i="1" s="1"/>
  <c r="AM54" i="1"/>
  <c r="BN54" i="1" s="1"/>
  <c r="AC31" i="1"/>
  <c r="BD31" i="1" s="1"/>
  <c r="AH94" i="1"/>
  <c r="BI94" i="1" s="1"/>
  <c r="AG21" i="1"/>
  <c r="BH21" i="1" s="1"/>
  <c r="AH120" i="1"/>
  <c r="BI120" i="1" s="1"/>
  <c r="AC124" i="1"/>
  <c r="BD124" i="1" s="1"/>
  <c r="AH95" i="1"/>
  <c r="BI95" i="1" s="1"/>
  <c r="AC231" i="13"/>
  <c r="BD231" i="13" s="1"/>
  <c r="AJ124" i="1"/>
  <c r="BK124" i="1" s="1"/>
  <c r="AF94" i="1"/>
  <c r="BG94" i="1" s="1"/>
  <c r="AL106" i="1"/>
  <c r="BM106" i="1" s="1"/>
  <c r="AH166" i="1"/>
  <c r="BI166" i="1" s="1"/>
  <c r="AB182" i="1"/>
  <c r="BC182" i="1" s="1"/>
  <c r="AB124" i="1"/>
  <c r="BC124" i="1" s="1"/>
  <c r="AD106" i="1"/>
  <c r="BE106" i="1" s="1"/>
  <c r="AG141" i="1"/>
  <c r="BH141" i="1" s="1"/>
  <c r="AC101" i="1"/>
  <c r="BD101" i="1" s="1"/>
  <c r="AC205" i="13"/>
  <c r="BD205" i="13" s="1"/>
  <c r="AH106" i="1"/>
  <c r="BI106" i="1" s="1"/>
  <c r="AK106" i="1"/>
  <c r="BL106" i="1" s="1"/>
  <c r="AF27" i="1"/>
  <c r="BG27" i="1" s="1"/>
  <c r="AJ106" i="1"/>
  <c r="BK106" i="1" s="1"/>
  <c r="AG37" i="1"/>
  <c r="BH37" i="1" s="1"/>
  <c r="AG205" i="13"/>
  <c r="BH205" i="13" s="1"/>
  <c r="AG74" i="1"/>
  <c r="BH74" i="1" s="1"/>
  <c r="AK80" i="1"/>
  <c r="BL80" i="1" s="1"/>
  <c r="AF34" i="1"/>
  <c r="BG34" i="1" s="1"/>
  <c r="AC81" i="1"/>
  <c r="BD81" i="1" s="1"/>
  <c r="AH35" i="1"/>
  <c r="BI35" i="1" s="1"/>
  <c r="AI154" i="1"/>
  <c r="BJ154" i="1" s="1"/>
  <c r="AK176" i="1"/>
  <c r="BL176" i="1" s="1"/>
  <c r="AG152" i="1"/>
  <c r="BH152" i="1" s="1"/>
  <c r="AE110" i="1"/>
  <c r="BF110" i="1" s="1"/>
  <c r="AF144" i="1"/>
  <c r="BG144" i="1" s="1"/>
  <c r="AB160" i="1"/>
  <c r="BC160" i="1" s="1"/>
  <c r="AM176" i="15"/>
  <c r="BN176" i="15" s="1"/>
  <c r="AK176" i="15"/>
  <c r="BL176" i="15" s="1"/>
  <c r="AJ176" i="15"/>
  <c r="BK176" i="15" s="1"/>
  <c r="AI176" i="15"/>
  <c r="BJ176" i="15" s="1"/>
  <c r="AF176" i="15"/>
  <c r="BG176" i="15" s="1"/>
  <c r="AE176" i="15"/>
  <c r="BF176" i="15" s="1"/>
  <c r="AB176" i="15"/>
  <c r="BC176" i="15" s="1"/>
  <c r="AE203" i="1"/>
  <c r="BF203" i="1" s="1"/>
  <c r="AE189" i="1"/>
  <c r="BF189" i="1" s="1"/>
  <c r="AE154" i="1"/>
  <c r="BF154" i="1" s="1"/>
  <c r="AE144" i="1"/>
  <c r="BF144" i="1" s="1"/>
  <c r="AE139" i="1"/>
  <c r="BF139" i="1" s="1"/>
  <c r="AE134" i="1"/>
  <c r="BF134" i="1" s="1"/>
  <c r="AE129" i="1"/>
  <c r="BF129" i="1" s="1"/>
  <c r="AH128" i="1"/>
  <c r="BI128" i="1" s="1"/>
  <c r="AE124" i="1"/>
  <c r="BF124" i="1" s="1"/>
  <c r="AE123" i="1"/>
  <c r="BF123" i="1" s="1"/>
  <c r="AE119" i="1"/>
  <c r="BF119" i="1" s="1"/>
  <c r="AL118" i="1"/>
  <c r="BM118" i="1" s="1"/>
  <c r="AE114" i="1"/>
  <c r="BF114" i="1" s="1"/>
  <c r="AE109" i="1"/>
  <c r="BF109" i="1" s="1"/>
  <c r="AE108" i="1"/>
  <c r="BF108" i="1" s="1"/>
  <c r="AE104" i="1"/>
  <c r="BF104" i="1" s="1"/>
  <c r="AE99" i="1"/>
  <c r="BF99" i="1" s="1"/>
  <c r="AE94" i="1"/>
  <c r="BF94" i="1" s="1"/>
  <c r="AE89" i="1"/>
  <c r="BF89" i="1" s="1"/>
  <c r="AE84" i="1"/>
  <c r="BF84" i="1" s="1"/>
  <c r="AE83" i="1"/>
  <c r="BF83" i="1" s="1"/>
  <c r="AE79" i="1"/>
  <c r="BF79" i="1" s="1"/>
  <c r="AE74" i="1"/>
  <c r="BF74" i="1" s="1"/>
  <c r="AL73" i="1"/>
  <c r="BM73" i="1" s="1"/>
  <c r="AE69" i="1"/>
  <c r="BF69" i="1" s="1"/>
  <c r="AE64" i="1"/>
  <c r="BF64" i="1" s="1"/>
  <c r="AE59" i="1"/>
  <c r="BF59" i="1" s="1"/>
  <c r="AE53" i="1"/>
  <c r="BF53" i="1" s="1"/>
  <c r="AE49" i="1"/>
  <c r="BF49" i="1" s="1"/>
  <c r="AE44" i="1"/>
  <c r="BF44" i="1" s="1"/>
  <c r="AL43" i="1"/>
  <c r="BM43" i="1" s="1"/>
  <c r="AE39" i="1"/>
  <c r="BF39" i="1" s="1"/>
  <c r="AH38" i="1"/>
  <c r="BI38" i="1" s="1"/>
  <c r="AE34" i="1"/>
  <c r="BF34" i="1" s="1"/>
  <c r="AE29" i="1"/>
  <c r="BF29" i="1" s="1"/>
  <c r="AE24" i="1"/>
  <c r="BF24" i="1" s="1"/>
  <c r="AI175" i="15"/>
  <c r="BJ175" i="15" s="1"/>
  <c r="AK174" i="15"/>
  <c r="BL174" i="15" s="1"/>
  <c r="AH174" i="15"/>
  <c r="BI174" i="15" s="1"/>
  <c r="AM157" i="1"/>
  <c r="BN157" i="1" s="1"/>
  <c r="AI144" i="1"/>
  <c r="BJ144" i="1" s="1"/>
  <c r="AD175" i="15"/>
  <c r="BE175" i="15" s="1"/>
  <c r="AH33" i="15"/>
  <c r="BI33" i="15" s="1"/>
  <c r="AC175" i="15"/>
  <c r="BD175" i="15" s="1"/>
  <c r="AM175" i="15"/>
  <c r="BN175" i="15" s="1"/>
  <c r="AG175" i="15"/>
  <c r="BH175" i="15" s="1"/>
  <c r="AJ174" i="15"/>
  <c r="BK174" i="15" s="1"/>
  <c r="AL174" i="15"/>
  <c r="BM174" i="15" s="1"/>
  <c r="AI174" i="15"/>
  <c r="BJ174" i="15" s="1"/>
  <c r="AF174" i="15"/>
  <c r="BG174" i="15" s="1"/>
  <c r="AE174" i="15"/>
  <c r="BF174" i="15" s="1"/>
  <c r="AC174" i="15"/>
  <c r="BD174" i="15" s="1"/>
  <c r="AK175" i="15"/>
  <c r="BL175" i="15" s="1"/>
  <c r="AJ175" i="15"/>
  <c r="BK175" i="15" s="1"/>
  <c r="AL23" i="1"/>
  <c r="BM23" i="1" s="1"/>
  <c r="AK23" i="1"/>
  <c r="BL23" i="1" s="1"/>
  <c r="AJ23" i="1"/>
  <c r="BK23" i="1" s="1"/>
  <c r="AG23" i="1"/>
  <c r="BH23" i="1" s="1"/>
  <c r="AF23" i="1"/>
  <c r="BG23" i="1" s="1"/>
  <c r="AE23" i="1"/>
  <c r="BF23" i="1" s="1"/>
  <c r="AD23" i="1"/>
  <c r="BE23" i="1" s="1"/>
  <c r="AC23" i="1"/>
  <c r="BD23" i="1" s="1"/>
  <c r="AE103" i="1"/>
  <c r="BF103" i="1" s="1"/>
  <c r="AH123" i="1"/>
  <c r="BI123" i="1" s="1"/>
  <c r="AC153" i="1"/>
  <c r="BD153" i="1" s="1"/>
  <c r="AJ108" i="1"/>
  <c r="BK108" i="1" s="1"/>
  <c r="AG73" i="1"/>
  <c r="BH73" i="1" s="1"/>
  <c r="AB78" i="1"/>
  <c r="BC78" i="1" s="1"/>
  <c r="AC128" i="1"/>
  <c r="BD128" i="1" s="1"/>
  <c r="AC173" i="1"/>
  <c r="BD173" i="1" s="1"/>
  <c r="AD173" i="1"/>
  <c r="BE173" i="1" s="1"/>
  <c r="AH173" i="1"/>
  <c r="BI173" i="1" s="1"/>
  <c r="AM153" i="1"/>
  <c r="BN153" i="1" s="1"/>
  <c r="AE153" i="1"/>
  <c r="BF153" i="1" s="1"/>
  <c r="AD153" i="1"/>
  <c r="BE153" i="1" s="1"/>
  <c r="AF153" i="1"/>
  <c r="BG153" i="1" s="1"/>
  <c r="AH153" i="1"/>
  <c r="BI153" i="1" s="1"/>
  <c r="AB153" i="1"/>
  <c r="BC153" i="1" s="1"/>
  <c r="AG153" i="1"/>
  <c r="BH153" i="1" s="1"/>
  <c r="AG133" i="1"/>
  <c r="BH133" i="1" s="1"/>
  <c r="AI133" i="1"/>
  <c r="BJ133" i="1" s="1"/>
  <c r="AH133" i="1"/>
  <c r="BI133" i="1" s="1"/>
  <c r="AB133" i="1"/>
  <c r="BC133" i="1" s="1"/>
  <c r="AM78" i="1"/>
  <c r="BN78" i="1" s="1"/>
  <c r="AC133" i="1"/>
  <c r="BD133" i="1" s="1"/>
  <c r="AJ123" i="1"/>
  <c r="BK123" i="1" s="1"/>
  <c r="AI58" i="1"/>
  <c r="BJ58" i="1" s="1"/>
  <c r="AF133" i="1"/>
  <c r="BG133" i="1" s="1"/>
  <c r="AI88" i="1"/>
  <c r="BJ88" i="1" s="1"/>
  <c r="AH88" i="1"/>
  <c r="BI88" i="1" s="1"/>
  <c r="AK88" i="1"/>
  <c r="BL88" i="1" s="1"/>
  <c r="AJ88" i="1"/>
  <c r="BK88" i="1" s="1"/>
  <c r="AE88" i="1"/>
  <c r="BF88" i="1" s="1"/>
  <c r="AL88" i="1"/>
  <c r="BM88" i="1" s="1"/>
  <c r="AG148" i="1"/>
  <c r="BH148" i="1" s="1"/>
  <c r="AB148" i="1"/>
  <c r="BC148" i="1" s="1"/>
  <c r="AC148" i="1"/>
  <c r="BD148" i="1" s="1"/>
  <c r="AL148" i="1"/>
  <c r="BM148" i="1" s="1"/>
  <c r="AH148" i="1"/>
  <c r="BI148" i="1" s="1"/>
  <c r="AI98" i="1"/>
  <c r="BJ98" i="1" s="1"/>
  <c r="AM98" i="1"/>
  <c r="BN98" i="1" s="1"/>
  <c r="AG98" i="1"/>
  <c r="BH98" i="1" s="1"/>
  <c r="AJ98" i="1"/>
  <c r="BK98" i="1" s="1"/>
  <c r="AD98" i="1"/>
  <c r="BE98" i="1" s="1"/>
  <c r="AB98" i="1"/>
  <c r="BC98" i="1" s="1"/>
  <c r="AF98" i="1"/>
  <c r="BG98" i="1" s="1"/>
  <c r="AK98" i="1"/>
  <c r="BL98" i="1" s="1"/>
  <c r="AE98" i="1"/>
  <c r="BF98" i="1" s="1"/>
  <c r="AD73" i="1"/>
  <c r="BE73" i="1" s="1"/>
  <c r="AK78" i="1"/>
  <c r="BL78" i="1" s="1"/>
  <c r="AI53" i="1"/>
  <c r="BJ53" i="1" s="1"/>
  <c r="AD183" i="1"/>
  <c r="BE183" i="1" s="1"/>
  <c r="AD168" i="1"/>
  <c r="BE168" i="1" s="1"/>
  <c r="AD148" i="1"/>
  <c r="BE148" i="1" s="1"/>
  <c r="AL198" i="1"/>
  <c r="BM198" i="1" s="1"/>
  <c r="AC158" i="1"/>
  <c r="BD158" i="1" s="1"/>
  <c r="AH158" i="1"/>
  <c r="BI158" i="1" s="1"/>
  <c r="AB158" i="1"/>
  <c r="BC158" i="1" s="1"/>
  <c r="AL158" i="1"/>
  <c r="BM158" i="1" s="1"/>
  <c r="AK158" i="1"/>
  <c r="BL158" i="1" s="1"/>
  <c r="AC93" i="1"/>
  <c r="BD93" i="1" s="1"/>
  <c r="AB93" i="1"/>
  <c r="BC93" i="1" s="1"/>
  <c r="AI93" i="1"/>
  <c r="BJ93" i="1" s="1"/>
  <c r="AJ93" i="1"/>
  <c r="BK93" i="1" s="1"/>
  <c r="AF93" i="1"/>
  <c r="BG93" i="1" s="1"/>
  <c r="AM133" i="1"/>
  <c r="BN133" i="1" s="1"/>
  <c r="AB193" i="1"/>
  <c r="BC193" i="1" s="1"/>
  <c r="AB188" i="1"/>
  <c r="BC188" i="1" s="1"/>
  <c r="AH188" i="1"/>
  <c r="BI188" i="1" s="1"/>
  <c r="AE133" i="1"/>
  <c r="BF133" i="1" s="1"/>
  <c r="AL133" i="1"/>
  <c r="BM133" i="1" s="1"/>
  <c r="AC168" i="1"/>
  <c r="BD168" i="1" s="1"/>
  <c r="AF173" i="1"/>
  <c r="BG173" i="1" s="1"/>
  <c r="AG158" i="1"/>
  <c r="BH158" i="1" s="1"/>
  <c r="AB143" i="1"/>
  <c r="BC143" i="1" s="1"/>
  <c r="AK143" i="1"/>
  <c r="BL143" i="1" s="1"/>
  <c r="AI143" i="1"/>
  <c r="BJ143" i="1" s="1"/>
  <c r="AM143" i="1"/>
  <c r="BN143" i="1" s="1"/>
  <c r="AC143" i="1"/>
  <c r="BD143" i="1" s="1"/>
  <c r="AD143" i="1"/>
  <c r="BE143" i="1" s="1"/>
  <c r="AL143" i="1"/>
  <c r="BM143" i="1" s="1"/>
  <c r="AG143" i="1"/>
  <c r="BH143" i="1" s="1"/>
  <c r="AJ103" i="1"/>
  <c r="BK103" i="1" s="1"/>
  <c r="AM103" i="1"/>
  <c r="BN103" i="1" s="1"/>
  <c r="AG103" i="1"/>
  <c r="BH103" i="1" s="1"/>
  <c r="AL103" i="1"/>
  <c r="BM103" i="1" s="1"/>
  <c r="AF103" i="1"/>
  <c r="BG103" i="1" s="1"/>
  <c r="AB103" i="1"/>
  <c r="BC103" i="1" s="1"/>
  <c r="AK103" i="1"/>
  <c r="BL103" i="1" s="1"/>
  <c r="AI103" i="1"/>
  <c r="BJ103" i="1" s="1"/>
  <c r="AJ53" i="1"/>
  <c r="BK53" i="1" s="1"/>
  <c r="AC53" i="1"/>
  <c r="BD53" i="1" s="1"/>
  <c r="AL53" i="1"/>
  <c r="BM53" i="1" s="1"/>
  <c r="AG53" i="1"/>
  <c r="BH53" i="1" s="1"/>
  <c r="AK53" i="1"/>
  <c r="BL53" i="1" s="1"/>
  <c r="AF53" i="1"/>
  <c r="BG53" i="1" s="1"/>
  <c r="AD53" i="1"/>
  <c r="BE53" i="1" s="1"/>
  <c r="AK48" i="1"/>
  <c r="BL48" i="1" s="1"/>
  <c r="AI48" i="1"/>
  <c r="BJ48" i="1" s="1"/>
  <c r="AC48" i="1"/>
  <c r="BD48" i="1" s="1"/>
  <c r="AG48" i="1"/>
  <c r="BH48" i="1" s="1"/>
  <c r="AH48" i="1"/>
  <c r="BI48" i="1" s="1"/>
  <c r="AB48" i="1"/>
  <c r="BC48" i="1" s="1"/>
  <c r="AE48" i="1"/>
  <c r="BF48" i="1" s="1"/>
  <c r="AL48" i="1"/>
  <c r="BM48" i="1" s="1"/>
  <c r="AF48" i="1"/>
  <c r="BG48" i="1" s="1"/>
  <c r="AB43" i="1"/>
  <c r="BC43" i="1" s="1"/>
  <c r="AD43" i="1"/>
  <c r="BE43" i="1" s="1"/>
  <c r="AJ43" i="1"/>
  <c r="BK43" i="1" s="1"/>
  <c r="AG43" i="1"/>
  <c r="BH43" i="1" s="1"/>
  <c r="AC43" i="1"/>
  <c r="BD43" i="1" s="1"/>
  <c r="AF38" i="1"/>
  <c r="BG38" i="1" s="1"/>
  <c r="AE38" i="1"/>
  <c r="BF38" i="1" s="1"/>
  <c r="AG38" i="1"/>
  <c r="BH38" i="1" s="1"/>
  <c r="AM38" i="1"/>
  <c r="BN38" i="1" s="1"/>
  <c r="AJ38" i="1"/>
  <c r="BK38" i="1" s="1"/>
  <c r="AB38" i="1"/>
  <c r="BC38" i="1" s="1"/>
  <c r="AC38" i="1"/>
  <c r="BD38" i="1" s="1"/>
  <c r="AK33" i="1"/>
  <c r="BL33" i="1" s="1"/>
  <c r="AG33" i="1"/>
  <c r="BH33" i="1" s="1"/>
  <c r="AL33" i="1"/>
  <c r="BM33" i="1" s="1"/>
  <c r="AH33" i="1"/>
  <c r="BI33" i="1" s="1"/>
  <c r="AM33" i="1"/>
  <c r="BN33" i="1" s="1"/>
  <c r="AJ33" i="1"/>
  <c r="BK33" i="1" s="1"/>
  <c r="AD33" i="1"/>
  <c r="BE33" i="1" s="1"/>
  <c r="AB33" i="1"/>
  <c r="BC33" i="1" s="1"/>
  <c r="AF33" i="1"/>
  <c r="BG33" i="1" s="1"/>
  <c r="AI28" i="1"/>
  <c r="BJ28" i="1" s="1"/>
  <c r="AF28" i="1"/>
  <c r="BG28" i="1" s="1"/>
  <c r="AD28" i="1"/>
  <c r="BE28" i="1" s="1"/>
  <c r="AB28" i="1"/>
  <c r="BC28" i="1" s="1"/>
  <c r="AL28" i="1"/>
  <c r="BM28" i="1" s="1"/>
  <c r="AE28" i="1"/>
  <c r="BF28" i="1" s="1"/>
  <c r="AM28" i="1"/>
  <c r="BN28" i="1" s="1"/>
  <c r="AG28" i="1"/>
  <c r="BH28" i="1" s="1"/>
  <c r="AK28" i="1"/>
  <c r="BL28" i="1" s="1"/>
  <c r="AG22" i="1"/>
  <c r="BH22" i="1" s="1"/>
  <c r="AM22" i="1"/>
  <c r="BN22" i="1" s="1"/>
  <c r="AF22" i="1"/>
  <c r="BG22" i="1" s="1"/>
  <c r="AD22" i="1"/>
  <c r="BE22" i="1" s="1"/>
  <c r="AI22" i="1"/>
  <c r="BJ22" i="1" s="1"/>
  <c r="AC22" i="1"/>
  <c r="BD22" i="1" s="1"/>
  <c r="AH22" i="1"/>
  <c r="BI22" i="1" s="1"/>
  <c r="AB22" i="1"/>
  <c r="BC22" i="1" s="1"/>
  <c r="AL22" i="1"/>
  <c r="BM22" i="1" s="1"/>
  <c r="AK138" i="1"/>
  <c r="BL138" i="1" s="1"/>
  <c r="AF88" i="1"/>
  <c r="BG88" i="1" s="1"/>
  <c r="AL93" i="1"/>
  <c r="BM93" i="1" s="1"/>
  <c r="AH108" i="1"/>
  <c r="BI108" i="1" s="1"/>
  <c r="AK148" i="1"/>
  <c r="BL148" i="1" s="1"/>
  <c r="AG123" i="1"/>
  <c r="BH123" i="1" s="1"/>
  <c r="AG88" i="1"/>
  <c r="BH88" i="1" s="1"/>
  <c r="AC83" i="1"/>
  <c r="BD83" i="1" s="1"/>
  <c r="AG83" i="1"/>
  <c r="BH83" i="1" s="1"/>
  <c r="AH83" i="1"/>
  <c r="BI83" i="1" s="1"/>
  <c r="AM83" i="1"/>
  <c r="BN83" i="1" s="1"/>
  <c r="AB83" i="1"/>
  <c r="BC83" i="1" s="1"/>
  <c r="AL83" i="1"/>
  <c r="BM83" i="1" s="1"/>
  <c r="AK83" i="1"/>
  <c r="BL83" i="1" s="1"/>
  <c r="AI83" i="1"/>
  <c r="BJ83" i="1" s="1"/>
  <c r="AF83" i="1"/>
  <c r="BG83" i="1" s="1"/>
  <c r="AK73" i="1"/>
  <c r="BL73" i="1" s="1"/>
  <c r="AI73" i="1"/>
  <c r="BJ73" i="1" s="1"/>
  <c r="AC73" i="1"/>
  <c r="BD73" i="1" s="1"/>
  <c r="AM73" i="1"/>
  <c r="BN73" i="1" s="1"/>
  <c r="AB73" i="1"/>
  <c r="BC73" i="1" s="1"/>
  <c r="AJ73" i="1"/>
  <c r="BK73" i="1" s="1"/>
  <c r="AF73" i="1"/>
  <c r="BG73" i="1" s="1"/>
  <c r="AE73" i="1"/>
  <c r="BF73" i="1" s="1"/>
  <c r="AK93" i="1"/>
  <c r="BL93" i="1" s="1"/>
  <c r="AH143" i="1"/>
  <c r="BI143" i="1" s="1"/>
  <c r="AK43" i="1"/>
  <c r="BL43" i="1" s="1"/>
  <c r="AH93" i="1"/>
  <c r="BI93" i="1" s="1"/>
  <c r="AF78" i="1"/>
  <c r="BG78" i="1" s="1"/>
  <c r="AC78" i="1"/>
  <c r="BD78" i="1" s="1"/>
  <c r="AD78" i="1"/>
  <c r="BE78" i="1" s="1"/>
  <c r="AE78" i="1"/>
  <c r="BF78" i="1" s="1"/>
  <c r="AG78" i="1"/>
  <c r="BH78" i="1" s="1"/>
  <c r="AG68" i="1"/>
  <c r="BH68" i="1" s="1"/>
  <c r="AH68" i="1"/>
  <c r="BI68" i="1" s="1"/>
  <c r="AK68" i="1"/>
  <c r="BL68" i="1" s="1"/>
  <c r="AE68" i="1"/>
  <c r="BF68" i="1" s="1"/>
  <c r="AB68" i="1"/>
  <c r="BC68" i="1" s="1"/>
  <c r="AL68" i="1"/>
  <c r="BM68" i="1" s="1"/>
  <c r="AC68" i="1"/>
  <c r="BD68" i="1" s="1"/>
  <c r="AI68" i="1"/>
  <c r="BJ68" i="1" s="1"/>
  <c r="AF63" i="1"/>
  <c r="BG63" i="1" s="1"/>
  <c r="AM63" i="1"/>
  <c r="BN63" i="1" s="1"/>
  <c r="AD63" i="1"/>
  <c r="BE63" i="1" s="1"/>
  <c r="AH63" i="1"/>
  <c r="BI63" i="1" s="1"/>
  <c r="AK63" i="1"/>
  <c r="BL63" i="1" s="1"/>
  <c r="AC63" i="1"/>
  <c r="BD63" i="1" s="1"/>
  <c r="AE63" i="1"/>
  <c r="BF63" i="1" s="1"/>
  <c r="AJ63" i="1"/>
  <c r="BK63" i="1" s="1"/>
  <c r="AI63" i="1"/>
  <c r="BJ63" i="1" s="1"/>
  <c r="AB63" i="1"/>
  <c r="BC63" i="1" s="1"/>
  <c r="AL63" i="1"/>
  <c r="BM63" i="1" s="1"/>
  <c r="AG58" i="1"/>
  <c r="BH58" i="1" s="1"/>
  <c r="AF58" i="1"/>
  <c r="BG58" i="1" s="1"/>
  <c r="AM58" i="1"/>
  <c r="BN58" i="1" s="1"/>
  <c r="AE58" i="1"/>
  <c r="BF58" i="1" s="1"/>
  <c r="AL58" i="1"/>
  <c r="BM58" i="1" s="1"/>
  <c r="AK58" i="1"/>
  <c r="BL58" i="1" s="1"/>
  <c r="AD58" i="1"/>
  <c r="BE58" i="1" s="1"/>
  <c r="AE143" i="1"/>
  <c r="BF143" i="1" s="1"/>
  <c r="AD88" i="1"/>
  <c r="BE88" i="1" s="1"/>
  <c r="AJ48" i="1"/>
  <c r="BK48" i="1" s="1"/>
  <c r="AF108" i="1"/>
  <c r="BG108" i="1" s="1"/>
  <c r="AC108" i="1"/>
  <c r="BD108" i="1" s="1"/>
  <c r="AK108" i="1"/>
  <c r="BL108" i="1" s="1"/>
  <c r="AD108" i="1"/>
  <c r="BE108" i="1" s="1"/>
  <c r="AL108" i="1"/>
  <c r="BM108" i="1" s="1"/>
  <c r="AB108" i="1"/>
  <c r="BC108" i="1" s="1"/>
  <c r="AD138" i="1"/>
  <c r="BE138" i="1" s="1"/>
  <c r="AH103" i="1"/>
  <c r="BI103" i="1" s="1"/>
  <c r="AL168" i="1"/>
  <c r="BM168" i="1" s="1"/>
  <c r="AE93" i="1"/>
  <c r="BF93" i="1" s="1"/>
  <c r="AH53" i="1"/>
  <c r="BI53" i="1" s="1"/>
  <c r="AI43" i="1"/>
  <c r="BJ43" i="1" s="1"/>
  <c r="AM53" i="1"/>
  <c r="BN53" i="1" s="1"/>
  <c r="AL153" i="1"/>
  <c r="BM153" i="1" s="1"/>
  <c r="AF148" i="1"/>
  <c r="BG148" i="1" s="1"/>
  <c r="AJ58" i="1"/>
  <c r="BK58" i="1" s="1"/>
  <c r="AF178" i="1"/>
  <c r="BG178" i="1" s="1"/>
  <c r="AK178" i="1"/>
  <c r="BL178" i="1" s="1"/>
  <c r="AH178" i="1"/>
  <c r="BI178" i="1" s="1"/>
  <c r="AL178" i="1"/>
  <c r="BM178" i="1" s="1"/>
  <c r="AG178" i="1"/>
  <c r="BH178" i="1" s="1"/>
  <c r="AJ128" i="1"/>
  <c r="BK128" i="1" s="1"/>
  <c r="AL128" i="1"/>
  <c r="BM128" i="1" s="1"/>
  <c r="AI128" i="1"/>
  <c r="BJ128" i="1" s="1"/>
  <c r="AM128" i="1"/>
  <c r="BN128" i="1" s="1"/>
  <c r="AE128" i="1"/>
  <c r="BF128" i="1" s="1"/>
  <c r="AK128" i="1"/>
  <c r="BL128" i="1" s="1"/>
  <c r="AG128" i="1"/>
  <c r="BH128" i="1" s="1"/>
  <c r="AB128" i="1"/>
  <c r="BC128" i="1" s="1"/>
  <c r="AL138" i="1"/>
  <c r="BM138" i="1" s="1"/>
  <c r="AH78" i="1"/>
  <c r="BI78" i="1" s="1"/>
  <c r="AH98" i="1"/>
  <c r="BI98" i="1" s="1"/>
  <c r="AG93" i="1"/>
  <c r="BH93" i="1" s="1"/>
  <c r="AD83" i="1"/>
  <c r="BE83" i="1" s="1"/>
  <c r="AB88" i="1"/>
  <c r="BC88" i="1" s="1"/>
  <c r="AG163" i="1"/>
  <c r="BH163" i="1" s="1"/>
  <c r="AI163" i="1"/>
  <c r="BJ163" i="1" s="1"/>
  <c r="AF163" i="1"/>
  <c r="BG163" i="1" s="1"/>
  <c r="AH163" i="1"/>
  <c r="BI163" i="1" s="1"/>
  <c r="AB163" i="1"/>
  <c r="BC163" i="1" s="1"/>
  <c r="AE163" i="1"/>
  <c r="BF163" i="1" s="1"/>
  <c r="AM163" i="1"/>
  <c r="BN163" i="1" s="1"/>
  <c r="AE138" i="1"/>
  <c r="BF138" i="1" s="1"/>
  <c r="AH138" i="1"/>
  <c r="BI138" i="1" s="1"/>
  <c r="AC138" i="1"/>
  <c r="BD138" i="1" s="1"/>
  <c r="AI138" i="1"/>
  <c r="BJ138" i="1" s="1"/>
  <c r="AB113" i="1"/>
  <c r="BC113" i="1" s="1"/>
  <c r="AF113" i="1"/>
  <c r="BG113" i="1" s="1"/>
  <c r="AC113" i="1"/>
  <c r="BD113" i="1" s="1"/>
  <c r="AI113" i="1"/>
  <c r="BJ113" i="1" s="1"/>
  <c r="AM113" i="1"/>
  <c r="BN113" i="1" s="1"/>
  <c r="AD113" i="1"/>
  <c r="BE113" i="1" s="1"/>
  <c r="AJ113" i="1"/>
  <c r="BK113" i="1" s="1"/>
  <c r="AJ133" i="1"/>
  <c r="BK133" i="1" s="1"/>
  <c r="AM138" i="1"/>
  <c r="BN138" i="1" s="1"/>
  <c r="AH113" i="1"/>
  <c r="BI113" i="1" s="1"/>
  <c r="AB173" i="1"/>
  <c r="BC173" i="1" s="1"/>
  <c r="AM118" i="1"/>
  <c r="BN118" i="1" s="1"/>
  <c r="AD118" i="1"/>
  <c r="BE118" i="1" s="1"/>
  <c r="AF118" i="1"/>
  <c r="BG118" i="1" s="1"/>
  <c r="AC118" i="1"/>
  <c r="BD118" i="1" s="1"/>
  <c r="AJ118" i="1"/>
  <c r="BK118" i="1" s="1"/>
  <c r="AE118" i="1"/>
  <c r="BF118" i="1" s="1"/>
  <c r="AB118" i="1"/>
  <c r="BC118" i="1" s="1"/>
  <c r="AH118" i="1"/>
  <c r="BI118" i="1" s="1"/>
  <c r="AI118" i="1"/>
  <c r="BJ118" i="1" s="1"/>
  <c r="AB168" i="1"/>
  <c r="BC168" i="1" s="1"/>
  <c r="AI168" i="1"/>
  <c r="BJ168" i="1" s="1"/>
  <c r="AH168" i="1"/>
  <c r="BI168" i="1" s="1"/>
  <c r="AG168" i="1"/>
  <c r="BH168" i="1" s="1"/>
  <c r="AK123" i="1"/>
  <c r="BL123" i="1" s="1"/>
  <c r="AC123" i="1"/>
  <c r="BD123" i="1" s="1"/>
  <c r="AB123" i="1"/>
  <c r="BC123" i="1" s="1"/>
  <c r="AD123" i="1"/>
  <c r="BE123" i="1" s="1"/>
  <c r="AF123" i="1"/>
  <c r="BG123" i="1" s="1"/>
  <c r="AI123" i="1"/>
  <c r="BJ123" i="1" s="1"/>
  <c r="AM123" i="1"/>
  <c r="BN123" i="1" s="1"/>
  <c r="AM88" i="1"/>
  <c r="BN88" i="1" s="1"/>
  <c r="AH58" i="1"/>
  <c r="BI58" i="1" s="1"/>
  <c r="AM173" i="1"/>
  <c r="BN173" i="1" s="1"/>
  <c r="AM68" i="1"/>
  <c r="BN68" i="1" s="1"/>
  <c r="AD93" i="1"/>
  <c r="BE93" i="1" s="1"/>
  <c r="AM158" i="1"/>
  <c r="BN158" i="1" s="1"/>
  <c r="AE113" i="1"/>
  <c r="BF113" i="1" s="1"/>
  <c r="AJ138" i="1"/>
  <c r="BK138" i="1" s="1"/>
  <c r="AM43" i="1"/>
  <c r="BN43" i="1" s="1"/>
  <c r="AJ68" i="1"/>
  <c r="BK68" i="1" s="1"/>
  <c r="AH43" i="1"/>
  <c r="BI43" i="1" s="1"/>
  <c r="AL98" i="1"/>
  <c r="BM98" i="1" s="1"/>
  <c r="AF143" i="1"/>
  <c r="BG143" i="1" s="1"/>
  <c r="AB183" i="1"/>
  <c r="BC183" i="1" s="1"/>
  <c r="AD48" i="1"/>
  <c r="BE48" i="1" s="1"/>
  <c r="AL38" i="1"/>
  <c r="BM38" i="1" s="1"/>
  <c r="AC98" i="1"/>
  <c r="BD98" i="1" s="1"/>
  <c r="AD103" i="1"/>
  <c r="BE103" i="1" s="1"/>
  <c r="AE33" i="1"/>
  <c r="BF33" i="1" s="1"/>
  <c r="AB53" i="1"/>
  <c r="BC53" i="1" s="1"/>
  <c r="AM108" i="1"/>
  <c r="BN108" i="1" s="1"/>
  <c r="AC58" i="1"/>
  <c r="BD58" i="1" s="1"/>
  <c r="AG173" i="1"/>
  <c r="BH173" i="1" s="1"/>
  <c r="AE43" i="1"/>
  <c r="BF43" i="1" s="1"/>
  <c r="AD128" i="1"/>
  <c r="BE128" i="1" s="1"/>
  <c r="AL78" i="1"/>
  <c r="BM78" i="1" s="1"/>
  <c r="AM148" i="1"/>
  <c r="BN148" i="1" s="1"/>
  <c r="AD68" i="1"/>
  <c r="BE68" i="1" s="1"/>
  <c r="AE179" i="1"/>
  <c r="BF179" i="1" s="1"/>
  <c r="AE174" i="1"/>
  <c r="BF174" i="1" s="1"/>
  <c r="AH169" i="1"/>
  <c r="BI169" i="1" s="1"/>
  <c r="AM167" i="1"/>
  <c r="BN167" i="1" s="1"/>
  <c r="AD149" i="1"/>
  <c r="BE149" i="1" s="1"/>
  <c r="AL123" i="1"/>
  <c r="BM123" i="1" s="1"/>
  <c r="AK67" i="1"/>
  <c r="BL67" i="1" s="1"/>
  <c r="AD154" i="1"/>
  <c r="BE154" i="1" s="1"/>
  <c r="AC184" i="1"/>
  <c r="BD184" i="1" s="1"/>
  <c r="AD169" i="1"/>
  <c r="BE169" i="1" s="1"/>
  <c r="AG164" i="1"/>
  <c r="BH164" i="1" s="1"/>
  <c r="AC189" i="1"/>
  <c r="BD189" i="1" s="1"/>
  <c r="AH184" i="1"/>
  <c r="BI184" i="1" s="1"/>
  <c r="AG159" i="1"/>
  <c r="BH159" i="1" s="1"/>
  <c r="AJ169" i="1"/>
  <c r="BK169" i="1" s="1"/>
  <c r="AC169" i="1"/>
  <c r="BD169" i="1" s="1"/>
  <c r="AJ164" i="1"/>
  <c r="BK164" i="1" s="1"/>
  <c r="AE169" i="1"/>
  <c r="BF169" i="1" s="1"/>
  <c r="AG169" i="1"/>
  <c r="BH169" i="1" s="1"/>
  <c r="AK179" i="1"/>
  <c r="BL179" i="1" s="1"/>
  <c r="AL179" i="1"/>
  <c r="BM179" i="1" s="1"/>
  <c r="AH179" i="1"/>
  <c r="BI179" i="1" s="1"/>
  <c r="AB179" i="1"/>
  <c r="BC179" i="1" s="1"/>
  <c r="AD46" i="1"/>
  <c r="BE46" i="1" s="1"/>
  <c r="AL174" i="1"/>
  <c r="BM174" i="1" s="1"/>
  <c r="AL109" i="1"/>
  <c r="BM109" i="1" s="1"/>
  <c r="AL164" i="1"/>
  <c r="BM164" i="1" s="1"/>
  <c r="AM174" i="1"/>
  <c r="BN174" i="1" s="1"/>
  <c r="AC179" i="1"/>
  <c r="BD179" i="1" s="1"/>
  <c r="AK174" i="1"/>
  <c r="BL174" i="1" s="1"/>
  <c r="AJ189" i="1"/>
  <c r="BK189" i="1" s="1"/>
  <c r="AK109" i="1"/>
  <c r="BL109" i="1" s="1"/>
  <c r="AK184" i="1"/>
  <c r="BL184" i="1" s="1"/>
  <c r="AC174" i="1"/>
  <c r="BD174" i="1" s="1"/>
  <c r="AF174" i="1"/>
  <c r="BG174" i="1" s="1"/>
  <c r="AC164" i="1"/>
  <c r="BD164" i="1" s="1"/>
  <c r="AF203" i="1"/>
  <c r="BG203" i="1" s="1"/>
  <c r="AH194" i="1"/>
  <c r="BI194" i="1" s="1"/>
  <c r="AD174" i="1"/>
  <c r="BE174" i="1" s="1"/>
  <c r="AL149" i="1"/>
  <c r="BM149" i="1" s="1"/>
  <c r="AI164" i="1"/>
  <c r="BJ164" i="1" s="1"/>
  <c r="AE178" i="1"/>
  <c r="BF178" i="1" s="1"/>
  <c r="AH189" i="1"/>
  <c r="BI189" i="1" s="1"/>
  <c r="AF179" i="1"/>
  <c r="BG179" i="1" s="1"/>
  <c r="AB189" i="1"/>
  <c r="BC189" i="1" s="1"/>
  <c r="AJ174" i="1"/>
  <c r="BK174" i="1" s="1"/>
  <c r="AL184" i="1"/>
  <c r="BM184" i="1" s="1"/>
  <c r="AG184" i="1"/>
  <c r="BH184" i="1" s="1"/>
  <c r="AE164" i="1"/>
  <c r="BF164" i="1" s="1"/>
  <c r="AB169" i="1"/>
  <c r="BC169" i="1" s="1"/>
  <c r="AG179" i="1"/>
  <c r="BH179" i="1" s="1"/>
  <c r="AK195" i="1"/>
  <c r="BL195" i="1" s="1"/>
  <c r="AK194" i="1"/>
  <c r="BL194" i="1" s="1"/>
  <c r="AF194" i="1"/>
  <c r="BG194" i="1" s="1"/>
  <c r="AB174" i="1"/>
  <c r="BC174" i="1" s="1"/>
  <c r="AF199" i="1"/>
  <c r="BG199" i="1" s="1"/>
  <c r="AG89" i="1"/>
  <c r="BH89" i="1" s="1"/>
  <c r="AJ101" i="1"/>
  <c r="BK101" i="1" s="1"/>
  <c r="AJ127" i="1"/>
  <c r="BK127" i="1" s="1"/>
  <c r="AF91" i="1"/>
  <c r="BG91" i="1" s="1"/>
  <c r="AD86" i="1"/>
  <c r="BE86" i="1" s="1"/>
  <c r="AC106" i="1"/>
  <c r="BD106" i="1" s="1"/>
  <c r="AL151" i="1"/>
  <c r="BM151" i="1" s="1"/>
  <c r="AC122" i="1"/>
  <c r="BD122" i="1" s="1"/>
  <c r="AD203" i="1"/>
  <c r="BE203" i="1" s="1"/>
  <c r="AJ184" i="1"/>
  <c r="BK184" i="1" s="1"/>
  <c r="AF183" i="1"/>
  <c r="BG183" i="1" s="1"/>
  <c r="AJ179" i="1"/>
  <c r="BK179" i="1" s="1"/>
  <c r="AG108" i="1"/>
  <c r="BH108" i="1" s="1"/>
  <c r="AC102" i="1"/>
  <c r="BD102" i="1" s="1"/>
  <c r="AI111" i="1"/>
  <c r="BJ111" i="1" s="1"/>
  <c r="AF132" i="1"/>
  <c r="BG132" i="1" s="1"/>
  <c r="AJ83" i="1"/>
  <c r="BK83" i="1" s="1"/>
  <c r="AK51" i="1"/>
  <c r="BL51" i="1" s="1"/>
  <c r="AL36" i="1"/>
  <c r="BM36" i="1" s="1"/>
  <c r="AG26" i="1"/>
  <c r="BH26" i="1" s="1"/>
  <c r="AB138" i="1"/>
  <c r="BC138" i="1" s="1"/>
  <c r="AF129" i="1"/>
  <c r="BG129" i="1" s="1"/>
  <c r="AL117" i="1"/>
  <c r="BM117" i="1" s="1"/>
  <c r="AK64" i="1"/>
  <c r="BL64" i="1" s="1"/>
  <c r="AK118" i="1"/>
  <c r="BL118" i="1" s="1"/>
  <c r="AK113" i="1"/>
  <c r="BL113" i="1" s="1"/>
  <c r="AB42" i="15"/>
  <c r="BC42" i="15" s="1"/>
  <c r="AG54" i="15"/>
  <c r="BH54" i="15" s="1"/>
  <c r="AF36" i="15"/>
  <c r="BG36" i="15" s="1"/>
  <c r="AF111" i="1"/>
  <c r="BG111" i="1" s="1"/>
  <c r="AB117" i="1"/>
  <c r="BC117" i="1" s="1"/>
  <c r="AJ111" i="1"/>
  <c r="BK111" i="1" s="1"/>
  <c r="AK77" i="1"/>
  <c r="BL77" i="1" s="1"/>
  <c r="AG118" i="1"/>
  <c r="BH118" i="1" s="1"/>
  <c r="AM51" i="1"/>
  <c r="BN51" i="1" s="1"/>
  <c r="AG46" i="1"/>
  <c r="BH46" i="1" s="1"/>
  <c r="L58" i="56"/>
  <c r="O101" i="19"/>
  <c r="M102" i="19"/>
  <c r="O102" i="19" s="1"/>
  <c r="D28" i="19"/>
  <c r="D30" i="19"/>
  <c r="D31" i="19" s="1"/>
  <c r="D32" i="19" s="1"/>
  <c r="D35" i="19" s="1"/>
  <c r="V28" i="19"/>
  <c r="V29" i="19" s="1"/>
  <c r="V31" i="19" s="1"/>
  <c r="V33" i="19" s="1"/>
  <c r="V34" i="19" s="1"/>
  <c r="AB237" i="44"/>
  <c r="AB233" i="44"/>
  <c r="F23" i="11"/>
  <c r="D8" i="19"/>
  <c r="Q187" i="63"/>
  <c r="Q197" i="63" s="1"/>
  <c r="V2" i="19"/>
  <c r="V3" i="19" s="1"/>
  <c r="V8" i="19" s="1"/>
  <c r="V9" i="19" s="1"/>
  <c r="I80" i="20"/>
  <c r="E264" i="11"/>
  <c r="AD44" i="15"/>
  <c r="BE44" i="15" s="1"/>
  <c r="AI233" i="13"/>
  <c r="BJ233" i="13" s="1"/>
  <c r="AC233" i="13"/>
  <c r="BD233" i="13" s="1"/>
  <c r="AL233" i="13"/>
  <c r="BM233" i="13" s="1"/>
  <c r="AL155" i="1"/>
  <c r="BM155" i="1" s="1"/>
  <c r="AG233" i="13"/>
  <c r="BH233" i="13" s="1"/>
  <c r="AI175" i="1"/>
  <c r="BJ175" i="1" s="1"/>
  <c r="AF168" i="1"/>
  <c r="BG168" i="1" s="1"/>
  <c r="AI150" i="1"/>
  <c r="BJ150" i="1" s="1"/>
  <c r="AM146" i="1"/>
  <c r="BN146" i="1" s="1"/>
  <c r="AI145" i="1"/>
  <c r="BJ145" i="1" s="1"/>
  <c r="AI130" i="1"/>
  <c r="BJ130" i="1" s="1"/>
  <c r="AM126" i="1"/>
  <c r="BN126" i="1" s="1"/>
  <c r="AC103" i="1"/>
  <c r="BD103" i="1" s="1"/>
  <c r="AM101" i="1"/>
  <c r="BN101" i="1" s="1"/>
  <c r="AM66" i="1"/>
  <c r="BN66" i="1" s="1"/>
  <c r="AM46" i="1"/>
  <c r="BN46" i="1" s="1"/>
  <c r="AF233" i="13"/>
  <c r="BG233" i="13" s="1"/>
  <c r="AH145" i="1"/>
  <c r="BI145" i="1" s="1"/>
  <c r="AE233" i="13"/>
  <c r="BF233" i="13" s="1"/>
  <c r="AE150" i="1"/>
  <c r="BF150" i="1" s="1"/>
  <c r="AD190" i="1"/>
  <c r="BE190" i="1" s="1"/>
  <c r="AD155" i="1"/>
  <c r="BE155" i="1" s="1"/>
  <c r="AM205" i="13"/>
  <c r="BN205" i="13" s="1"/>
  <c r="AE66" i="1"/>
  <c r="BF66" i="1" s="1"/>
  <c r="AK133" i="1"/>
  <c r="BL133" i="1" s="1"/>
  <c r="AD233" i="13"/>
  <c r="BE233" i="13" s="1"/>
  <c r="AB131" i="1"/>
  <c r="BC131" i="1" s="1"/>
  <c r="AK233" i="13"/>
  <c r="BL233" i="13" s="1"/>
  <c r="AC232" i="13"/>
  <c r="BD232" i="13" s="1"/>
  <c r="AJ58" i="15"/>
  <c r="BK58" i="15" s="1"/>
  <c r="AC77" i="1"/>
  <c r="BD77" i="1" s="1"/>
  <c r="AI23" i="1"/>
  <c r="BJ23" i="1" s="1"/>
  <c r="AI155" i="1"/>
  <c r="BJ155" i="1" s="1"/>
  <c r="AC88" i="1"/>
  <c r="BD88" i="1" s="1"/>
  <c r="AL187" i="1"/>
  <c r="BM187" i="1" s="1"/>
  <c r="AD165" i="1"/>
  <c r="BE165" i="1" s="1"/>
  <c r="AL162" i="1"/>
  <c r="BM162" i="1" s="1"/>
  <c r="AE149" i="1"/>
  <c r="BF149" i="1" s="1"/>
  <c r="AB23" i="1"/>
  <c r="BC23" i="1" s="1"/>
  <c r="AB174" i="15"/>
  <c r="BC174" i="15" s="1"/>
  <c r="AI125" i="1"/>
  <c r="BJ125" i="1" s="1"/>
  <c r="AF110" i="1"/>
  <c r="BG110" i="1" s="1"/>
  <c r="AI105" i="1"/>
  <c r="BJ105" i="1" s="1"/>
  <c r="AI90" i="1"/>
  <c r="BJ90" i="1" s="1"/>
  <c r="AI55" i="1"/>
  <c r="BJ55" i="1" s="1"/>
  <c r="AD91" i="1"/>
  <c r="BE91" i="1" s="1"/>
  <c r="AC91" i="1"/>
  <c r="BD91" i="1" s="1"/>
  <c r="AM86" i="1"/>
  <c r="BN86" i="1" s="1"/>
  <c r="AM76" i="1"/>
  <c r="BN76" i="1" s="1"/>
  <c r="AJ41" i="1"/>
  <c r="BK41" i="1" s="1"/>
  <c r="AL150" i="1"/>
  <c r="BM150" i="1" s="1"/>
  <c r="AJ78" i="1"/>
  <c r="BK78" i="1" s="1"/>
  <c r="AM161" i="1"/>
  <c r="BN161" i="1" s="1"/>
  <c r="AF159" i="1"/>
  <c r="BG159" i="1" s="1"/>
  <c r="AE175" i="1"/>
  <c r="BF175" i="1" s="1"/>
  <c r="AH174" i="1"/>
  <c r="BI174" i="1" s="1"/>
  <c r="AI160" i="1"/>
  <c r="BJ160" i="1" s="1"/>
  <c r="AM156" i="1"/>
  <c r="BN156" i="1" s="1"/>
  <c r="AL205" i="13"/>
  <c r="BM205" i="13" s="1"/>
  <c r="AE205" i="13"/>
  <c r="BF205" i="13" s="1"/>
  <c r="AF164" i="1"/>
  <c r="BG164" i="1" s="1"/>
  <c r="AL156" i="1"/>
  <c r="BM156" i="1" s="1"/>
  <c r="AM151" i="1"/>
  <c r="BN151" i="1" s="1"/>
  <c r="AL125" i="1"/>
  <c r="BM125" i="1" s="1"/>
  <c r="AJ205" i="13"/>
  <c r="BK205" i="13" s="1"/>
  <c r="AF175" i="15"/>
  <c r="BG175" i="15" s="1"/>
  <c r="AK125" i="1"/>
  <c r="BL125" i="1" s="1"/>
  <c r="AD205" i="13"/>
  <c r="BE205" i="13" s="1"/>
  <c r="AI156" i="1"/>
  <c r="BJ156" i="1" s="1"/>
  <c r="AM121" i="1"/>
  <c r="BN121" i="1" s="1"/>
  <c r="AI120" i="1"/>
  <c r="BJ120" i="1" s="1"/>
  <c r="AI115" i="1"/>
  <c r="BJ115" i="1" s="1"/>
  <c r="AM111" i="1"/>
  <c r="BN111" i="1" s="1"/>
  <c r="AM106" i="1"/>
  <c r="BN106" i="1" s="1"/>
  <c r="AD160" i="1"/>
  <c r="BE160" i="1" s="1"/>
  <c r="AB175" i="15"/>
  <c r="BC175" i="15" s="1"/>
  <c r="AH151" i="1"/>
  <c r="BI151" i="1" s="1"/>
  <c r="AK116" i="1"/>
  <c r="BL116" i="1" s="1"/>
  <c r="AI95" i="1"/>
  <c r="BJ95" i="1" s="1"/>
  <c r="AK205" i="13"/>
  <c r="BL205" i="13" s="1"/>
  <c r="AC176" i="15"/>
  <c r="BD176" i="15" s="1"/>
  <c r="AH146" i="1"/>
  <c r="BI146" i="1" s="1"/>
  <c r="AI85" i="1"/>
  <c r="BJ85" i="1" s="1"/>
  <c r="AM81" i="1"/>
  <c r="BN81" i="1" s="1"/>
  <c r="AI75" i="1"/>
  <c r="BJ75" i="1" s="1"/>
  <c r="AM71" i="1"/>
  <c r="BN71" i="1" s="1"/>
  <c r="AF68" i="1"/>
  <c r="BG68" i="1" s="1"/>
  <c r="AC33" i="1"/>
  <c r="BD33" i="1" s="1"/>
  <c r="AI65" i="1"/>
  <c r="BJ65" i="1" s="1"/>
  <c r="AI60" i="1"/>
  <c r="BJ60" i="1" s="1"/>
  <c r="AI50" i="1"/>
  <c r="BJ50" i="1" s="1"/>
  <c r="AM48" i="1"/>
  <c r="BN48" i="1" s="1"/>
  <c r="AI45" i="1"/>
  <c r="BJ45" i="1" s="1"/>
  <c r="AF44" i="15"/>
  <c r="BG44" i="15" s="1"/>
  <c r="AF24" i="15"/>
  <c r="BG24" i="15" s="1"/>
  <c r="AH150" i="1"/>
  <c r="BI150" i="1" s="1"/>
  <c r="AD115" i="1"/>
  <c r="BE115" i="1" s="1"/>
  <c r="AI40" i="1"/>
  <c r="BJ40" i="1" s="1"/>
  <c r="AI35" i="1"/>
  <c r="BJ35" i="1" s="1"/>
  <c r="AM26" i="1"/>
  <c r="BN26" i="1" s="1"/>
  <c r="AI25" i="1"/>
  <c r="BJ25" i="1" s="1"/>
  <c r="AK82" i="15"/>
  <c r="BL82" i="15" s="1"/>
  <c r="AI140" i="1"/>
  <c r="BJ140" i="1" s="1"/>
  <c r="AM23" i="1"/>
  <c r="BN23" i="1" s="1"/>
  <c r="AG122" i="1"/>
  <c r="BH122" i="1" s="1"/>
  <c r="AC163" i="1"/>
  <c r="BD163" i="1" s="1"/>
  <c r="AF158" i="1"/>
  <c r="BG158" i="1" s="1"/>
  <c r="AL175" i="15"/>
  <c r="BM175" i="15" s="1"/>
  <c r="AD159" i="1"/>
  <c r="BE159" i="1" s="1"/>
  <c r="AD140" i="1"/>
  <c r="BE140" i="1" s="1"/>
  <c r="AH136" i="1"/>
  <c r="BI136" i="1" s="1"/>
  <c r="AM31" i="1"/>
  <c r="BN31" i="1" s="1"/>
  <c r="AM91" i="1"/>
  <c r="BN91" i="1" s="1"/>
  <c r="AM61" i="1"/>
  <c r="BN61" i="1" s="1"/>
  <c r="AB58" i="1"/>
  <c r="BC58" i="1" s="1"/>
  <c r="AE175" i="15"/>
  <c r="BF175" i="15" s="1"/>
  <c r="AI153" i="1"/>
  <c r="BJ153" i="1" s="1"/>
  <c r="AF124" i="1"/>
  <c r="BG124" i="1" s="1"/>
  <c r="AE120" i="1"/>
  <c r="BF120" i="1" s="1"/>
  <c r="AH170" i="1"/>
  <c r="BI170" i="1" s="1"/>
  <c r="AI100" i="1"/>
  <c r="BJ100" i="1" s="1"/>
  <c r="AD170" i="1"/>
  <c r="BE170" i="1" s="1"/>
  <c r="AE155" i="1"/>
  <c r="BF155" i="1" s="1"/>
  <c r="AH156" i="1"/>
  <c r="BI156" i="1" s="1"/>
  <c r="AL176" i="1"/>
  <c r="BM176" i="1" s="1"/>
  <c r="AH116" i="1"/>
  <c r="BI116" i="1" s="1"/>
  <c r="AM141" i="1"/>
  <c r="BN141" i="1" s="1"/>
  <c r="AI80" i="1"/>
  <c r="BJ80" i="1" s="1"/>
  <c r="AM194" i="1"/>
  <c r="BN194" i="1" s="1"/>
  <c r="AM136" i="1"/>
  <c r="BN136" i="1" s="1"/>
  <c r="AI135" i="1"/>
  <c r="BJ135" i="1" s="1"/>
  <c r="AH127" i="1"/>
  <c r="BI127" i="1" s="1"/>
  <c r="AK54" i="1"/>
  <c r="BL54" i="1" s="1"/>
  <c r="AG113" i="1"/>
  <c r="BH113" i="1" s="1"/>
  <c r="AM93" i="1"/>
  <c r="BN93" i="1" s="1"/>
  <c r="AI70" i="1"/>
  <c r="BJ70" i="1" s="1"/>
  <c r="AH23" i="1"/>
  <c r="BI23" i="1" s="1"/>
  <c r="AM174" i="15"/>
  <c r="BN174" i="15" s="1"/>
  <c r="AK172" i="1"/>
  <c r="BL172" i="1" s="1"/>
  <c r="AK232" i="13"/>
  <c r="BL232" i="13" s="1"/>
  <c r="AM116" i="1"/>
  <c r="BN116" i="1" s="1"/>
  <c r="AI232" i="13"/>
  <c r="BJ232" i="13" s="1"/>
  <c r="AD232" i="13"/>
  <c r="BE232" i="13" s="1"/>
  <c r="AH155" i="1"/>
  <c r="BI155" i="1" s="1"/>
  <c r="AH205" i="13"/>
  <c r="BI205" i="13" s="1"/>
  <c r="AI205" i="13"/>
  <c r="BJ205" i="13" s="1"/>
  <c r="AM232" i="13"/>
  <c r="BN232" i="13" s="1"/>
  <c r="AL232" i="13"/>
  <c r="BM232" i="13" s="1"/>
  <c r="AJ232" i="13"/>
  <c r="BK232" i="13" s="1"/>
  <c r="AG232" i="13"/>
  <c r="BH232" i="13" s="1"/>
  <c r="AF232" i="13"/>
  <c r="BG232" i="13" s="1"/>
  <c r="AE232" i="13"/>
  <c r="BF232" i="13" s="1"/>
  <c r="AH58" i="15"/>
  <c r="BI58" i="15" s="1"/>
  <c r="AH101" i="1"/>
  <c r="BI101" i="1" s="1"/>
  <c r="AL164" i="15"/>
  <c r="BM164" i="15" s="1"/>
  <c r="AD235" i="13"/>
  <c r="BE235" i="13" s="1"/>
  <c r="AB233" i="13"/>
  <c r="BC233" i="13" s="1"/>
  <c r="AB28" i="15"/>
  <c r="BC28" i="15" s="1"/>
  <c r="AD237" i="13"/>
  <c r="BE237" i="13" s="1"/>
  <c r="AF237" i="13"/>
  <c r="BG237" i="13" s="1"/>
  <c r="AJ238" i="13"/>
  <c r="BK238" i="13" s="1"/>
  <c r="AK238" i="13"/>
  <c r="BL238" i="13" s="1"/>
  <c r="AE96" i="1"/>
  <c r="BF96" i="1" s="1"/>
  <c r="AF236" i="13"/>
  <c r="BG236" i="13" s="1"/>
  <c r="AJ234" i="13"/>
  <c r="BK234" i="13" s="1"/>
  <c r="AK43" i="15"/>
  <c r="BL43" i="15" s="1"/>
  <c r="AE237" i="13"/>
  <c r="BF237" i="13" s="1"/>
  <c r="AB237" i="13"/>
  <c r="BC237" i="13" s="1"/>
  <c r="AD110" i="1"/>
  <c r="BE110" i="1" s="1"/>
  <c r="AC237" i="13"/>
  <c r="BD237" i="13" s="1"/>
  <c r="AB238" i="13"/>
  <c r="BC238" i="13" s="1"/>
  <c r="AC238" i="13"/>
  <c r="BD238" i="13" s="1"/>
  <c r="AD238" i="13"/>
  <c r="BE238" i="13" s="1"/>
  <c r="AG30" i="15"/>
  <c r="BH30" i="15" s="1"/>
  <c r="AH166" i="15"/>
  <c r="BI166" i="15" s="1"/>
  <c r="AE238" i="13"/>
  <c r="BF238" i="13" s="1"/>
  <c r="AF238" i="13"/>
  <c r="BG238" i="13" s="1"/>
  <c r="AG238" i="13"/>
  <c r="BH238" i="13" s="1"/>
  <c r="AK236" i="13"/>
  <c r="BL236" i="13" s="1"/>
  <c r="AH238" i="13"/>
  <c r="BI238" i="13" s="1"/>
  <c r="AI238" i="13"/>
  <c r="BJ238" i="13" s="1"/>
  <c r="AM237" i="13"/>
  <c r="BN237" i="13" s="1"/>
  <c r="AK87" i="1"/>
  <c r="BL87" i="1" s="1"/>
  <c r="AK82" i="1"/>
  <c r="BL82" i="1" s="1"/>
  <c r="AK72" i="1"/>
  <c r="BL72" i="1" s="1"/>
  <c r="AM238" i="13"/>
  <c r="BN238" i="13" s="1"/>
  <c r="AI237" i="13"/>
  <c r="BJ237" i="13" s="1"/>
  <c r="AJ237" i="13"/>
  <c r="BK237" i="13" s="1"/>
  <c r="AK237" i="13"/>
  <c r="BL237" i="13" s="1"/>
  <c r="AL237" i="13"/>
  <c r="BM237" i="13" s="1"/>
  <c r="AL128" i="13"/>
  <c r="BM128" i="13" s="1"/>
  <c r="AL104" i="13"/>
  <c r="BM104" i="13" s="1"/>
  <c r="AL79" i="13"/>
  <c r="BM79" i="13" s="1"/>
  <c r="AE132" i="1"/>
  <c r="BF132" i="1" s="1"/>
  <c r="AJ143" i="1"/>
  <c r="BK143" i="1" s="1"/>
  <c r="AH111" i="1"/>
  <c r="BI111" i="1" s="1"/>
  <c r="AH91" i="1"/>
  <c r="BI91" i="1" s="1"/>
  <c r="AH81" i="1"/>
  <c r="BI81" i="1" s="1"/>
  <c r="AH76" i="1"/>
  <c r="BI76" i="1" s="1"/>
  <c r="AH71" i="1"/>
  <c r="BI71" i="1" s="1"/>
  <c r="AH61" i="1"/>
  <c r="BI61" i="1" s="1"/>
  <c r="AH51" i="1"/>
  <c r="BI51" i="1" s="1"/>
  <c r="AH31" i="1"/>
  <c r="BI31" i="1" s="1"/>
  <c r="AD16" i="15"/>
  <c r="BE16" i="15" s="1"/>
  <c r="AM48" i="15"/>
  <c r="BN48" i="15" s="1"/>
  <c r="AE28" i="15"/>
  <c r="BF28" i="15" s="1"/>
  <c r="AK28" i="15"/>
  <c r="BL28" i="15" s="1"/>
  <c r="AI18" i="15"/>
  <c r="BJ18" i="15" s="1"/>
  <c r="AG24" i="1"/>
  <c r="BH24" i="1" s="1"/>
  <c r="AC87" i="1"/>
  <c r="BD87" i="1" s="1"/>
  <c r="AI122" i="1"/>
  <c r="BJ122" i="1" s="1"/>
  <c r="AD82" i="13"/>
  <c r="BE82" i="13" s="1"/>
  <c r="AD58" i="13"/>
  <c r="BE58" i="13" s="1"/>
  <c r="AH48" i="15"/>
  <c r="BI48" i="15" s="1"/>
  <c r="AL20" i="15"/>
  <c r="BM20" i="15" s="1"/>
  <c r="AL114" i="1"/>
  <c r="BM114" i="1" s="1"/>
  <c r="AG99" i="1"/>
  <c r="BH99" i="1" s="1"/>
  <c r="AL148" i="13"/>
  <c r="BM148" i="13" s="1"/>
  <c r="AL143" i="13"/>
  <c r="BM143" i="13" s="1"/>
  <c r="AL138" i="13"/>
  <c r="BM138" i="13" s="1"/>
  <c r="AL133" i="13"/>
  <c r="BM133" i="13" s="1"/>
  <c r="AB62" i="15"/>
  <c r="BC62" i="15" s="1"/>
  <c r="AB22" i="15"/>
  <c r="BC22" i="15" s="1"/>
  <c r="AF114" i="1"/>
  <c r="BG114" i="1" s="1"/>
  <c r="AF109" i="1"/>
  <c r="BG109" i="1" s="1"/>
  <c r="AG109" i="1"/>
  <c r="BH109" i="1" s="1"/>
  <c r="AG84" i="1"/>
  <c r="BH84" i="1" s="1"/>
  <c r="AG64" i="1"/>
  <c r="BH64" i="1" s="1"/>
  <c r="AG49" i="1"/>
  <c r="BH49" i="1" s="1"/>
  <c r="AG44" i="1"/>
  <c r="BH44" i="1" s="1"/>
  <c r="AG39" i="1"/>
  <c r="BH39" i="1" s="1"/>
  <c r="AG34" i="1"/>
  <c r="BH34" i="1" s="1"/>
  <c r="AE18" i="15"/>
  <c r="BF18" i="15" s="1"/>
  <c r="AH201" i="1"/>
  <c r="BI201" i="1" s="1"/>
  <c r="AB120" i="1"/>
  <c r="BC120" i="1" s="1"/>
  <c r="AJ154" i="1"/>
  <c r="BK154" i="1" s="1"/>
  <c r="AI116" i="1"/>
  <c r="BJ116" i="1" s="1"/>
  <c r="AG69" i="1"/>
  <c r="BH69" i="1" s="1"/>
  <c r="AF138" i="1"/>
  <c r="BG138" i="1" s="1"/>
  <c r="AK115" i="1"/>
  <c r="BL115" i="1" s="1"/>
  <c r="AM233" i="13"/>
  <c r="BN233" i="13" s="1"/>
  <c r="AJ233" i="13"/>
  <c r="BK233" i="13" s="1"/>
  <c r="AB232" i="13"/>
  <c r="BC232" i="13" s="1"/>
  <c r="Q16" i="4"/>
  <c r="R16" i="4" s="1"/>
  <c r="AB240" i="44"/>
  <c r="F16" i="11"/>
  <c r="E261" i="11"/>
  <c r="AB245" i="44"/>
  <c r="AB243" i="44"/>
  <c r="P197" i="63"/>
  <c r="F261" i="11"/>
  <c r="AB231" i="13"/>
  <c r="BC231" i="13" s="1"/>
  <c r="AJ31" i="13"/>
  <c r="BK31" i="13" s="1"/>
  <c r="AE133" i="13"/>
  <c r="BF133" i="13" s="1"/>
  <c r="AE128" i="13"/>
  <c r="BF128" i="13" s="1"/>
  <c r="AE123" i="13"/>
  <c r="BF123" i="13" s="1"/>
  <c r="AE113" i="13"/>
  <c r="BF113" i="13" s="1"/>
  <c r="AE104" i="13"/>
  <c r="BF104" i="13" s="1"/>
  <c r="AE99" i="13"/>
  <c r="BF99" i="13" s="1"/>
  <c r="AJ103" i="13"/>
  <c r="BK103" i="13" s="1"/>
  <c r="AB127" i="13"/>
  <c r="BC127" i="13" s="1"/>
  <c r="AD103" i="13"/>
  <c r="BE103" i="13" s="1"/>
  <c r="AB112" i="13"/>
  <c r="BC112" i="13" s="1"/>
  <c r="AL108" i="13"/>
  <c r="BM108" i="13" s="1"/>
  <c r="AF205" i="13"/>
  <c r="BG205" i="13" s="1"/>
  <c r="AB108" i="13"/>
  <c r="BC108" i="13" s="1"/>
  <c r="AB117" i="13"/>
  <c r="BC117" i="13" s="1"/>
  <c r="AK117" i="13"/>
  <c r="BL117" i="13" s="1"/>
  <c r="AF132" i="13"/>
  <c r="BG132" i="13" s="1"/>
  <c r="AH117" i="13"/>
  <c r="BI117" i="13" s="1"/>
  <c r="AL122" i="13"/>
  <c r="BM122" i="13" s="1"/>
  <c r="AJ142" i="13"/>
  <c r="BK142" i="13" s="1"/>
  <c r="AJ117" i="13"/>
  <c r="BK117" i="13" s="1"/>
  <c r="AF117" i="13"/>
  <c r="BG117" i="13" s="1"/>
  <c r="AF186" i="13"/>
  <c r="BG186" i="13" s="1"/>
  <c r="AF181" i="13"/>
  <c r="BG181" i="13" s="1"/>
  <c r="AF176" i="13"/>
  <c r="BG176" i="13" s="1"/>
  <c r="AF125" i="13"/>
  <c r="BG125" i="13" s="1"/>
  <c r="AJ97" i="13"/>
  <c r="BK97" i="13" s="1"/>
  <c r="AJ92" i="13"/>
  <c r="BK92" i="13" s="1"/>
  <c r="AM127" i="13"/>
  <c r="BN127" i="13" s="1"/>
  <c r="AM122" i="13"/>
  <c r="BN122" i="13" s="1"/>
  <c r="AM117" i="13"/>
  <c r="BN117" i="13" s="1"/>
  <c r="AM112" i="13"/>
  <c r="BN112" i="13" s="1"/>
  <c r="AM98" i="13"/>
  <c r="BN98" i="13" s="1"/>
  <c r="AM78" i="13"/>
  <c r="BN78" i="13" s="1"/>
  <c r="AM64" i="13"/>
  <c r="BN64" i="13" s="1"/>
  <c r="AL127" i="13"/>
  <c r="BM127" i="13" s="1"/>
  <c r="AH127" i="13"/>
  <c r="BI127" i="13" s="1"/>
  <c r="AB122" i="13"/>
  <c r="BC122" i="13" s="1"/>
  <c r="AF103" i="13"/>
  <c r="BG103" i="13" s="1"/>
  <c r="AK147" i="13"/>
  <c r="BL147" i="13" s="1"/>
  <c r="AH132" i="13"/>
  <c r="BI132" i="13" s="1"/>
  <c r="AC103" i="13"/>
  <c r="BD103" i="13" s="1"/>
  <c r="AK108" i="13"/>
  <c r="BL108" i="13" s="1"/>
  <c r="AJ122" i="13"/>
  <c r="BK122" i="13" s="1"/>
  <c r="AK122" i="13"/>
  <c r="BL122" i="13" s="1"/>
  <c r="AH142" i="13"/>
  <c r="BI142" i="13" s="1"/>
  <c r="AH112" i="13"/>
  <c r="BI112" i="13" s="1"/>
  <c r="AG122" i="13"/>
  <c r="BH122" i="13" s="1"/>
  <c r="AC108" i="13"/>
  <c r="BD108" i="13" s="1"/>
  <c r="AF122" i="13"/>
  <c r="BG122" i="13" s="1"/>
  <c r="AB142" i="13"/>
  <c r="BC142" i="13" s="1"/>
  <c r="AH137" i="13"/>
  <c r="BI137" i="13" s="1"/>
  <c r="AG117" i="13"/>
  <c r="BH117" i="13" s="1"/>
  <c r="AL112" i="13"/>
  <c r="BM112" i="13" s="1"/>
  <c r="AJ108" i="13"/>
  <c r="BK108" i="13" s="1"/>
  <c r="AB137" i="13"/>
  <c r="BC137" i="13" s="1"/>
  <c r="AB147" i="13"/>
  <c r="BC147" i="13" s="1"/>
  <c r="AF112" i="13"/>
  <c r="BG112" i="13" s="1"/>
  <c r="AJ127" i="13"/>
  <c r="BK127" i="13" s="1"/>
  <c r="AE108" i="13"/>
  <c r="BF108" i="13" s="1"/>
  <c r="AK137" i="13"/>
  <c r="BL137" i="13" s="1"/>
  <c r="AI127" i="13"/>
  <c r="BJ127" i="13" s="1"/>
  <c r="AB157" i="13"/>
  <c r="BC157" i="13" s="1"/>
  <c r="AI63" i="13"/>
  <c r="BJ63" i="13" s="1"/>
  <c r="AI58" i="13"/>
  <c r="BJ58" i="13" s="1"/>
  <c r="AI53" i="13"/>
  <c r="BJ53" i="13" s="1"/>
  <c r="AM51" i="13"/>
  <c r="BN51" i="13" s="1"/>
  <c r="AM49" i="13"/>
  <c r="BN49" i="13" s="1"/>
  <c r="AM44" i="13"/>
  <c r="BN44" i="13" s="1"/>
  <c r="AI43" i="13"/>
  <c r="BJ43" i="13" s="1"/>
  <c r="AM34" i="13"/>
  <c r="BN34" i="13" s="1"/>
  <c r="AH26" i="13"/>
  <c r="BI26" i="13" s="1"/>
  <c r="AM16" i="13"/>
  <c r="BN16" i="13" s="1"/>
  <c r="AI13" i="13"/>
  <c r="BJ13" i="13" s="1"/>
  <c r="AH90" i="13"/>
  <c r="BI90" i="13" s="1"/>
  <c r="AD90" i="13"/>
  <c r="BE90" i="13" s="1"/>
  <c r="AM90" i="13"/>
  <c r="BN90" i="13" s="1"/>
  <c r="AB144" i="13"/>
  <c r="BC144" i="13" s="1"/>
  <c r="AJ144" i="13"/>
  <c r="BK144" i="13" s="1"/>
  <c r="AD110" i="13"/>
  <c r="BE110" i="13" s="1"/>
  <c r="AL85" i="13"/>
  <c r="BM85" i="13" s="1"/>
  <c r="AG51" i="13"/>
  <c r="BH51" i="13" s="1"/>
  <c r="AL41" i="13"/>
  <c r="BM41" i="13" s="1"/>
  <c r="AD129" i="13"/>
  <c r="BE129" i="13" s="1"/>
  <c r="AE129" i="13"/>
  <c r="BF129" i="13" s="1"/>
  <c r="AF129" i="13"/>
  <c r="BG129" i="13" s="1"/>
  <c r="AM110" i="13"/>
  <c r="BN110" i="13" s="1"/>
  <c r="AL21" i="13"/>
  <c r="BM21" i="13" s="1"/>
  <c r="AL80" i="13"/>
  <c r="BM80" i="13" s="1"/>
  <c r="AD80" i="13"/>
  <c r="BE80" i="13" s="1"/>
  <c r="AJ80" i="13"/>
  <c r="BK80" i="13" s="1"/>
  <c r="AG80" i="13"/>
  <c r="BH80" i="13" s="1"/>
  <c r="AK80" i="13"/>
  <c r="BL80" i="13" s="1"/>
  <c r="AH114" i="13"/>
  <c r="BI114" i="13" s="1"/>
  <c r="AI36" i="13"/>
  <c r="BJ36" i="13" s="1"/>
  <c r="AJ16" i="13"/>
  <c r="BK16" i="13" s="1"/>
  <c r="AD61" i="13"/>
  <c r="BE61" i="13" s="1"/>
  <c r="AD56" i="13"/>
  <c r="BE56" i="13" s="1"/>
  <c r="AI119" i="13"/>
  <c r="BJ119" i="13" s="1"/>
  <c r="AF119" i="13"/>
  <c r="BG119" i="13" s="1"/>
  <c r="AG119" i="13"/>
  <c r="BH119" i="13" s="1"/>
  <c r="AB71" i="13"/>
  <c r="BC71" i="13" s="1"/>
  <c r="AE119" i="13"/>
  <c r="BF119" i="13" s="1"/>
  <c r="AG66" i="13"/>
  <c r="BH66" i="13" s="1"/>
  <c r="AE124" i="13"/>
  <c r="BF124" i="13" s="1"/>
  <c r="AJ124" i="13"/>
  <c r="BK124" i="13" s="1"/>
  <c r="AI124" i="13"/>
  <c r="BJ124" i="13" s="1"/>
  <c r="AG124" i="13"/>
  <c r="BH124" i="13" s="1"/>
  <c r="AF124" i="13"/>
  <c r="BG124" i="13" s="1"/>
  <c r="AH124" i="13"/>
  <c r="BI124" i="13" s="1"/>
  <c r="AB119" i="13"/>
  <c r="BC119" i="13" s="1"/>
  <c r="AJ76" i="13"/>
  <c r="BK76" i="13" s="1"/>
  <c r="AJ36" i="13"/>
  <c r="BK36" i="13" s="1"/>
  <c r="AF134" i="13"/>
  <c r="BG134" i="13" s="1"/>
  <c r="AD134" i="13"/>
  <c r="BE134" i="13" s="1"/>
  <c r="AL90" i="13"/>
  <c r="BM90" i="13" s="1"/>
  <c r="AD114" i="13"/>
  <c r="BE114" i="13" s="1"/>
  <c r="AC129" i="13"/>
  <c r="BD129" i="13" s="1"/>
  <c r="AF139" i="13"/>
  <c r="BG139" i="13" s="1"/>
  <c r="AD124" i="13"/>
  <c r="BE124" i="13" s="1"/>
  <c r="AJ119" i="13"/>
  <c r="BK119" i="13" s="1"/>
  <c r="AE51" i="13"/>
  <c r="BF51" i="13" s="1"/>
  <c r="AL61" i="13"/>
  <c r="BM61" i="13" s="1"/>
  <c r="AH129" i="13"/>
  <c r="BI129" i="13" s="1"/>
  <c r="AJ134" i="13"/>
  <c r="BK134" i="13" s="1"/>
  <c r="AH105" i="13"/>
  <c r="BI105" i="13" s="1"/>
  <c r="AD105" i="13"/>
  <c r="BE105" i="13" s="1"/>
  <c r="AK51" i="13"/>
  <c r="BL51" i="13" s="1"/>
  <c r="AB51" i="13"/>
  <c r="BC51" i="13" s="1"/>
  <c r="AK41" i="13"/>
  <c r="BL41" i="13" s="1"/>
  <c r="AG36" i="13"/>
  <c r="BH36" i="13" s="1"/>
  <c r="AH31" i="13"/>
  <c r="BI31" i="13" s="1"/>
  <c r="AE31" i="13"/>
  <c r="BF31" i="13" s="1"/>
  <c r="AB31" i="13"/>
  <c r="BC31" i="13" s="1"/>
  <c r="AL31" i="13"/>
  <c r="BM31" i="13" s="1"/>
  <c r="AL26" i="13"/>
  <c r="BM26" i="13" s="1"/>
  <c r="AF26" i="13"/>
  <c r="BG26" i="13" s="1"/>
  <c r="AK26" i="13"/>
  <c r="BL26" i="13" s="1"/>
  <c r="AB21" i="13"/>
  <c r="BC21" i="13" s="1"/>
  <c r="AG21" i="13"/>
  <c r="BH21" i="13" s="1"/>
  <c r="AE21" i="13"/>
  <c r="BF21" i="13" s="1"/>
  <c r="AK21" i="13"/>
  <c r="BL21" i="13" s="1"/>
  <c r="AK16" i="13"/>
  <c r="BL16" i="13" s="1"/>
  <c r="AI16" i="13"/>
  <c r="BJ16" i="13" s="1"/>
  <c r="AI76" i="13"/>
  <c r="BJ76" i="13" s="1"/>
  <c r="AH76" i="13"/>
  <c r="BI76" i="13" s="1"/>
  <c r="AE76" i="13"/>
  <c r="BF76" i="13" s="1"/>
  <c r="AI71" i="13"/>
  <c r="BJ71" i="13" s="1"/>
  <c r="AJ71" i="13"/>
  <c r="BK71" i="13" s="1"/>
  <c r="AJ66" i="13"/>
  <c r="BK66" i="13" s="1"/>
  <c r="AJ56" i="13"/>
  <c r="BK56" i="13" s="1"/>
  <c r="AB56" i="13"/>
  <c r="BC56" i="13" s="1"/>
  <c r="AK46" i="13"/>
  <c r="BL46" i="13" s="1"/>
  <c r="AI46" i="13"/>
  <c r="BJ46" i="13" s="1"/>
  <c r="AF46" i="13"/>
  <c r="BG46" i="13" s="1"/>
  <c r="AJ46" i="13"/>
  <c r="BK46" i="13" s="1"/>
  <c r="AL46" i="13"/>
  <c r="BM46" i="13" s="1"/>
  <c r="AD46" i="13"/>
  <c r="BE46" i="13" s="1"/>
  <c r="AC119" i="13"/>
  <c r="BD119" i="13" s="1"/>
  <c r="AI129" i="13"/>
  <c r="BJ129" i="13" s="1"/>
  <c r="AM66" i="13"/>
  <c r="BN66" i="13" s="1"/>
  <c r="AC152" i="13"/>
  <c r="BD152" i="13" s="1"/>
  <c r="AB152" i="13"/>
  <c r="BC152" i="13" s="1"/>
  <c r="AF85" i="13"/>
  <c r="BG85" i="13" s="1"/>
  <c r="AM80" i="13"/>
  <c r="BN80" i="13" s="1"/>
  <c r="AK31" i="13"/>
  <c r="BL31" i="13" s="1"/>
  <c r="AG31" i="13"/>
  <c r="BH31" i="13" s="1"/>
  <c r="AE114" i="13"/>
  <c r="BF114" i="13" s="1"/>
  <c r="AC114" i="13"/>
  <c r="BD114" i="13" s="1"/>
  <c r="AI114" i="13"/>
  <c r="BJ114" i="13" s="1"/>
  <c r="AH61" i="13"/>
  <c r="BI61" i="13" s="1"/>
  <c r="AB114" i="13"/>
  <c r="BC114" i="13" s="1"/>
  <c r="AF157" i="13"/>
  <c r="BG157" i="13" s="1"/>
  <c r="AC124" i="13"/>
  <c r="BD124" i="13" s="1"/>
  <c r="AC71" i="13"/>
  <c r="BD71" i="13" s="1"/>
  <c r="AB124" i="13"/>
  <c r="BC124" i="13" s="1"/>
  <c r="AF114" i="13"/>
  <c r="BG114" i="13" s="1"/>
  <c r="AI105" i="13"/>
  <c r="BJ105" i="13" s="1"/>
  <c r="AG129" i="13"/>
  <c r="BH129" i="13" s="1"/>
  <c r="AC167" i="13"/>
  <c r="BD167" i="13" s="1"/>
  <c r="AJ139" i="13"/>
  <c r="BK139" i="13" s="1"/>
  <c r="AG41" i="13"/>
  <c r="BH41" i="13" s="1"/>
  <c r="AE134" i="13"/>
  <c r="BF134" i="13" s="1"/>
  <c r="AE110" i="13"/>
  <c r="BF110" i="13" s="1"/>
  <c r="AE46" i="13"/>
  <c r="BF46" i="13" s="1"/>
  <c r="AI31" i="13"/>
  <c r="BJ31" i="13" s="1"/>
  <c r="AC139" i="13"/>
  <c r="BD139" i="13" s="1"/>
  <c r="AG114" i="13"/>
  <c r="BH114" i="13" s="1"/>
  <c r="AC134" i="13"/>
  <c r="BD134" i="13" s="1"/>
  <c r="AJ149" i="13"/>
  <c r="BK149" i="13" s="1"/>
  <c r="AI95" i="13"/>
  <c r="BJ95" i="13" s="1"/>
  <c r="AJ157" i="13"/>
  <c r="BK157" i="13" s="1"/>
  <c r="AL51" i="13"/>
  <c r="BM51" i="13" s="1"/>
  <c r="AL71" i="13"/>
  <c r="BM71" i="13" s="1"/>
  <c r="AC29" i="15"/>
  <c r="BD29" i="15" s="1"/>
  <c r="AI29" i="15"/>
  <c r="BJ29" i="15" s="1"/>
  <c r="AK101" i="1"/>
  <c r="BL101" i="1" s="1"/>
  <c r="AB91" i="1"/>
  <c r="BC91" i="1" s="1"/>
  <c r="AI41" i="1"/>
  <c r="BJ41" i="1" s="1"/>
  <c r="AD41" i="1"/>
  <c r="BE41" i="1" s="1"/>
  <c r="AM131" i="1"/>
  <c r="BN131" i="1" s="1"/>
  <c r="AE26" i="1"/>
  <c r="BF26" i="1" s="1"/>
  <c r="AH46" i="1"/>
  <c r="BI46" i="1" s="1"/>
  <c r="AF61" i="1"/>
  <c r="BG61" i="1" s="1"/>
  <c r="AC51" i="1"/>
  <c r="BD51" i="1" s="1"/>
  <c r="AE41" i="1"/>
  <c r="BF41" i="1" s="1"/>
  <c r="AJ104" i="1"/>
  <c r="BK104" i="1" s="1"/>
  <c r="AF46" i="1"/>
  <c r="BG46" i="1" s="1"/>
  <c r="AL61" i="1"/>
  <c r="BM61" i="1" s="1"/>
  <c r="AE61" i="1"/>
  <c r="BF61" i="1" s="1"/>
  <c r="AH56" i="1"/>
  <c r="BI56" i="1" s="1"/>
  <c r="AJ61" i="1"/>
  <c r="BK61" i="1" s="1"/>
  <c r="AC76" i="1"/>
  <c r="BD76" i="1" s="1"/>
  <c r="AF56" i="1"/>
  <c r="BG56" i="1" s="1"/>
  <c r="AK46" i="1"/>
  <c r="BL46" i="1" s="1"/>
  <c r="AF116" i="1"/>
  <c r="BG116" i="1" s="1"/>
  <c r="AL56" i="1"/>
  <c r="BM56" i="1" s="1"/>
  <c r="AJ46" i="1"/>
  <c r="BK46" i="1" s="1"/>
  <c r="AI66" i="1"/>
  <c r="BJ66" i="1" s="1"/>
  <c r="AJ46" i="15"/>
  <c r="BK46" i="15" s="1"/>
  <c r="AG66" i="1"/>
  <c r="BH66" i="1" s="1"/>
  <c r="AG71" i="1"/>
  <c r="BH71" i="1" s="1"/>
  <c r="AH41" i="1"/>
  <c r="BI41" i="1" s="1"/>
  <c r="AF96" i="1"/>
  <c r="BG96" i="1" s="1"/>
  <c r="AF26" i="1"/>
  <c r="BG26" i="1" s="1"/>
  <c r="AG81" i="1"/>
  <c r="BH81" i="1" s="1"/>
  <c r="AI81" i="1"/>
  <c r="BJ81" i="1" s="1"/>
  <c r="AL41" i="1"/>
  <c r="BM41" i="1" s="1"/>
  <c r="AD96" i="1"/>
  <c r="BE96" i="1" s="1"/>
  <c r="AH26" i="15"/>
  <c r="BI26" i="15" s="1"/>
  <c r="AL26" i="1"/>
  <c r="BM26" i="1" s="1"/>
  <c r="AH26" i="1"/>
  <c r="BI26" i="1" s="1"/>
  <c r="AB41" i="1"/>
  <c r="BC41" i="1" s="1"/>
  <c r="AL96" i="1"/>
  <c r="BM96" i="1" s="1"/>
  <c r="AH86" i="1"/>
  <c r="BI86" i="1" s="1"/>
  <c r="AF51" i="1"/>
  <c r="BG51" i="1" s="1"/>
  <c r="AF66" i="1"/>
  <c r="BG66" i="1" s="1"/>
  <c r="AF41" i="1"/>
  <c r="BG41" i="1" s="1"/>
  <c r="AH36" i="1"/>
  <c r="BI36" i="1" s="1"/>
  <c r="AJ86" i="1"/>
  <c r="BK86" i="1" s="1"/>
  <c r="AL51" i="1"/>
  <c r="BM51" i="1" s="1"/>
  <c r="AD66" i="1"/>
  <c r="BE66" i="1" s="1"/>
  <c r="AG41" i="1"/>
  <c r="BH41" i="1" s="1"/>
  <c r="AC46" i="1"/>
  <c r="BD46" i="1" s="1"/>
  <c r="AL66" i="1"/>
  <c r="BM66" i="1" s="1"/>
  <c r="AC56" i="1"/>
  <c r="BD56" i="1" s="1"/>
  <c r="AK66" i="1"/>
  <c r="BL66" i="1" s="1"/>
  <c r="AD76" i="1"/>
  <c r="BE76" i="1" s="1"/>
  <c r="AK31" i="1"/>
  <c r="BL31" i="1" s="1"/>
  <c r="AL76" i="1"/>
  <c r="BM76" i="1" s="1"/>
  <c r="AG76" i="1"/>
  <c r="BH76" i="1" s="1"/>
  <c r="AL81" i="1"/>
  <c r="BM81" i="1" s="1"/>
  <c r="AJ39" i="15"/>
  <c r="BK39" i="15" s="1"/>
  <c r="AI42" i="15"/>
  <c r="BJ42" i="15" s="1"/>
  <c r="AC34" i="15"/>
  <c r="BD34" i="15" s="1"/>
  <c r="AB33" i="15"/>
  <c r="BC33" i="15" s="1"/>
  <c r="AF40" i="15"/>
  <c r="BG40" i="15" s="1"/>
  <c r="AK52" i="1"/>
  <c r="BL52" i="1" s="1"/>
  <c r="AK47" i="1"/>
  <c r="BL47" i="1" s="1"/>
  <c r="AI62" i="15"/>
  <c r="BJ62" i="15" s="1"/>
  <c r="AD18" i="15"/>
  <c r="BE18" i="15" s="1"/>
  <c r="AB16" i="15"/>
  <c r="BC16" i="15" s="1"/>
  <c r="AI166" i="15"/>
  <c r="BJ166" i="15" s="1"/>
  <c r="AD89" i="1"/>
  <c r="BE89" i="1" s="1"/>
  <c r="AH94" i="13"/>
  <c r="BI94" i="13" s="1"/>
  <c r="AH79" i="13"/>
  <c r="BI79" i="13" s="1"/>
  <c r="AH65" i="13"/>
  <c r="BI65" i="13" s="1"/>
  <c r="AK114" i="1"/>
  <c r="BL114" i="1" s="1"/>
  <c r="AC61" i="1"/>
  <c r="BD61" i="1" s="1"/>
  <c r="AE56" i="1"/>
  <c r="BF56" i="1" s="1"/>
  <c r="AC41" i="1"/>
  <c r="BD41" i="1" s="1"/>
  <c r="AF35" i="15"/>
  <c r="BG35" i="15" s="1"/>
  <c r="AL35" i="15"/>
  <c r="BM35" i="15" s="1"/>
  <c r="AC42" i="1"/>
  <c r="BD42" i="1" s="1"/>
  <c r="AI22" i="15"/>
  <c r="BJ22" i="15" s="1"/>
  <c r="AJ121" i="1"/>
  <c r="BK121" i="1" s="1"/>
  <c r="AJ96" i="1"/>
  <c r="BK96" i="1" s="1"/>
  <c r="AD108" i="13"/>
  <c r="BE108" i="13" s="1"/>
  <c r="AC130" i="1"/>
  <c r="BD130" i="1" s="1"/>
  <c r="AG116" i="1"/>
  <c r="BH116" i="1" s="1"/>
  <c r="AG111" i="1"/>
  <c r="BH111" i="1" s="1"/>
  <c r="AE81" i="1"/>
  <c r="BF81" i="1" s="1"/>
  <c r="AF76" i="1"/>
  <c r="BG76" i="1" s="1"/>
  <c r="AB66" i="1"/>
  <c r="BC66" i="1" s="1"/>
  <c r="AG51" i="1"/>
  <c r="BH51" i="1" s="1"/>
  <c r="AL139" i="13"/>
  <c r="BM139" i="13" s="1"/>
  <c r="AF235" i="13"/>
  <c r="BG235" i="13" s="1"/>
  <c r="AM44" i="15"/>
  <c r="BN44" i="15" s="1"/>
  <c r="AK122" i="1"/>
  <c r="BL122" i="1" s="1"/>
  <c r="AK112" i="13"/>
  <c r="BL112" i="13" s="1"/>
  <c r="AB18" i="15"/>
  <c r="BC18" i="15" s="1"/>
  <c r="AF51" i="15"/>
  <c r="BG51" i="15" s="1"/>
  <c r="AE164" i="15"/>
  <c r="BF164" i="15" s="1"/>
  <c r="AD81" i="1"/>
  <c r="BE81" i="1" s="1"/>
  <c r="AF52" i="15"/>
  <c r="BG52" i="15" s="1"/>
  <c r="AG82" i="15"/>
  <c r="BH82" i="15" s="1"/>
  <c r="AL238" i="13"/>
  <c r="BM238" i="13" s="1"/>
  <c r="AH42" i="15"/>
  <c r="BI42" i="15" s="1"/>
  <c r="AG34" i="15"/>
  <c r="BH34" i="15" s="1"/>
  <c r="AG166" i="15"/>
  <c r="BH166" i="15" s="1"/>
  <c r="AH237" i="13"/>
  <c r="BI237" i="13" s="1"/>
  <c r="AJ53" i="15"/>
  <c r="BK53" i="15" s="1"/>
  <c r="AB106" i="1"/>
  <c r="BC106" i="1" s="1"/>
  <c r="AM18" i="15"/>
  <c r="BN18" i="15" s="1"/>
  <c r="AK117" i="1"/>
  <c r="BL117" i="1" s="1"/>
  <c r="AG237" i="13"/>
  <c r="BH237" i="13" s="1"/>
  <c r="AJ164" i="15"/>
  <c r="BK164" i="15" s="1"/>
  <c r="AL42" i="15"/>
  <c r="BM42" i="15" s="1"/>
  <c r="AH38" i="15"/>
  <c r="BI38" i="15" s="1"/>
  <c r="AI55" i="15"/>
  <c r="BJ55" i="15" s="1"/>
  <c r="AK45" i="15"/>
  <c r="BL45" i="15" s="1"/>
  <c r="AC97" i="1"/>
  <c r="BD97" i="1" s="1"/>
  <c r="AD51" i="15"/>
  <c r="BE51" i="15" s="1"/>
  <c r="AE32" i="15"/>
  <c r="BF32" i="15" s="1"/>
  <c r="AL54" i="15"/>
  <c r="BM54" i="15" s="1"/>
  <c r="AD61" i="15"/>
  <c r="BE61" i="15" s="1"/>
  <c r="AG58" i="15"/>
  <c r="BH58" i="15" s="1"/>
  <c r="AE42" i="15"/>
  <c r="BF42" i="15" s="1"/>
  <c r="AL48" i="15"/>
  <c r="BM48" i="15" s="1"/>
  <c r="AB48" i="15"/>
  <c r="BC48" i="15" s="1"/>
  <c r="AI48" i="15"/>
  <c r="BJ48" i="15" s="1"/>
  <c r="AD124" i="1"/>
  <c r="BE124" i="1" s="1"/>
  <c r="AI44" i="15"/>
  <c r="BJ44" i="15" s="1"/>
  <c r="AH66" i="1"/>
  <c r="BI66" i="1" s="1"/>
  <c r="AK92" i="1"/>
  <c r="BL92" i="1" s="1"/>
  <c r="AH122" i="13"/>
  <c r="BI122" i="13" s="1"/>
  <c r="AL38" i="15"/>
  <c r="BM38" i="15" s="1"/>
  <c r="AM38" i="15"/>
  <c r="BN38" i="15" s="1"/>
  <c r="AB30" i="15"/>
  <c r="BC30" i="15" s="1"/>
  <c r="AJ114" i="13"/>
  <c r="BK114" i="13" s="1"/>
  <c r="AM130" i="13"/>
  <c r="BN130" i="13" s="1"/>
  <c r="AG53" i="15"/>
  <c r="BH53" i="15" s="1"/>
  <c r="AG61" i="15"/>
  <c r="BH61" i="15" s="1"/>
  <c r="AK55" i="15"/>
  <c r="BL55" i="15" s="1"/>
  <c r="AH35" i="15"/>
  <c r="BI35" i="15" s="1"/>
  <c r="AK96" i="1"/>
  <c r="BL96" i="1" s="1"/>
  <c r="AK59" i="15"/>
  <c r="BL59" i="15" s="1"/>
  <c r="AI87" i="13"/>
  <c r="BJ87" i="13" s="1"/>
  <c r="AK132" i="13"/>
  <c r="BL132" i="13" s="1"/>
  <c r="AF25" i="15"/>
  <c r="BG25" i="15" s="1"/>
  <c r="AK144" i="15"/>
  <c r="BL144" i="15" s="1"/>
  <c r="AC178" i="1"/>
  <c r="BD178" i="1" s="1"/>
  <c r="AJ43" i="15"/>
  <c r="BK43" i="15" s="1"/>
  <c r="AD42" i="15"/>
  <c r="BE42" i="15" s="1"/>
  <c r="AE135" i="13"/>
  <c r="BF135" i="13" s="1"/>
  <c r="AC116" i="1"/>
  <c r="BD116" i="1" s="1"/>
  <c r="AG91" i="1"/>
  <c r="BH91" i="1" s="1"/>
  <c r="AM36" i="1"/>
  <c r="BN36" i="1" s="1"/>
  <c r="AF108" i="13"/>
  <c r="BG108" i="13" s="1"/>
  <c r="AL167" i="15"/>
  <c r="BM167" i="15" s="1"/>
  <c r="AI102" i="13"/>
  <c r="BJ102" i="13" s="1"/>
  <c r="AE53" i="15"/>
  <c r="BF53" i="15" s="1"/>
  <c r="AM135" i="13"/>
  <c r="BN135" i="13" s="1"/>
  <c r="AL165" i="15"/>
  <c r="BM165" i="15" s="1"/>
  <c r="AB103" i="13"/>
  <c r="BC103" i="13" s="1"/>
  <c r="AM134" i="1"/>
  <c r="BN134" i="1" s="1"/>
  <c r="AM18" i="1"/>
  <c r="BN18" i="1" s="1"/>
  <c r="AI16" i="1"/>
  <c r="BJ16" i="1" s="1"/>
  <c r="AL18" i="1"/>
  <c r="BM18" i="1" s="1"/>
  <c r="AH16" i="1"/>
  <c r="BI16" i="1" s="1"/>
  <c r="AL101" i="1"/>
  <c r="BM101" i="1" s="1"/>
  <c r="AD71" i="1"/>
  <c r="BE71" i="1" s="1"/>
  <c r="AB31" i="1"/>
  <c r="BC31" i="1" s="1"/>
  <c r="AG16" i="1"/>
  <c r="BH16" i="1" s="1"/>
  <c r="AC56" i="13"/>
  <c r="BD56" i="13" s="1"/>
  <c r="AF16" i="1"/>
  <c r="BG16" i="1" s="1"/>
  <c r="AE16" i="1"/>
  <c r="BF16" i="1" s="1"/>
  <c r="AM17" i="1"/>
  <c r="BN17" i="1" s="1"/>
  <c r="AJ129" i="1"/>
  <c r="BK129" i="1" s="1"/>
  <c r="AF128" i="1"/>
  <c r="BG128" i="1" s="1"/>
  <c r="AB127" i="1"/>
  <c r="BC127" i="1" s="1"/>
  <c r="AD16" i="1"/>
  <c r="BE16" i="1" s="1"/>
  <c r="AL17" i="1"/>
  <c r="BM17" i="1" s="1"/>
  <c r="AE157" i="1"/>
  <c r="BF157" i="1" s="1"/>
  <c r="AC16" i="1"/>
  <c r="BD16" i="1" s="1"/>
  <c r="AK17" i="1"/>
  <c r="BL17" i="1" s="1"/>
  <c r="AJ135" i="1"/>
  <c r="BK135" i="1" s="1"/>
  <c r="AL19" i="1"/>
  <c r="BM19" i="1" s="1"/>
  <c r="AC18" i="1"/>
  <c r="BD18" i="1" s="1"/>
  <c r="AG15" i="1"/>
  <c r="BH15" i="1" s="1"/>
  <c r="AJ19" i="1"/>
  <c r="BK19" i="1" s="1"/>
  <c r="AK131" i="1"/>
  <c r="BL131" i="1" s="1"/>
  <c r="AK127" i="13"/>
  <c r="BL127" i="13" s="1"/>
  <c r="AI19" i="1"/>
  <c r="BJ19" i="1" s="1"/>
  <c r="AI17" i="1"/>
  <c r="BJ17" i="1" s="1"/>
  <c r="AE43" i="15"/>
  <c r="BF43" i="15" s="1"/>
  <c r="AH36" i="15"/>
  <c r="BI36" i="15" s="1"/>
  <c r="AH17" i="1"/>
  <c r="BI17" i="1" s="1"/>
  <c r="AD15" i="1"/>
  <c r="BE15" i="1" s="1"/>
  <c r="AG17" i="1"/>
  <c r="BH17" i="1" s="1"/>
  <c r="AC15" i="1"/>
  <c r="BD15" i="1" s="1"/>
  <c r="AF17" i="1"/>
  <c r="BG17" i="1" s="1"/>
  <c r="AB15" i="1"/>
  <c r="BC15" i="1" s="1"/>
  <c r="AC195" i="1"/>
  <c r="BD195" i="1" s="1"/>
  <c r="AG156" i="1"/>
  <c r="BH156" i="1" s="1"/>
  <c r="AD165" i="15"/>
  <c r="BE165" i="15" s="1"/>
  <c r="AJ112" i="13"/>
  <c r="BK112" i="13" s="1"/>
  <c r="AC17" i="1"/>
  <c r="BD17" i="1" s="1"/>
  <c r="AM32" i="15"/>
  <c r="BN32" i="15" s="1"/>
  <c r="AJ20" i="1"/>
  <c r="BK20" i="1" s="1"/>
  <c r="AB17" i="1"/>
  <c r="BC17" i="1" s="1"/>
  <c r="AJ38" i="15"/>
  <c r="BK38" i="15" s="1"/>
  <c r="AC20" i="1"/>
  <c r="BD20" i="1" s="1"/>
  <c r="AH164" i="1"/>
  <c r="BI164" i="1" s="1"/>
  <c r="AH134" i="1"/>
  <c r="BI134" i="1" s="1"/>
  <c r="AD133" i="1"/>
  <c r="BE133" i="1" s="1"/>
  <c r="AB20" i="1"/>
  <c r="BC20" i="1" s="1"/>
  <c r="AK18" i="1"/>
  <c r="BL18" i="1" s="1"/>
  <c r="AE159" i="1"/>
  <c r="BF159" i="1" s="1"/>
  <c r="AJ18" i="1"/>
  <c r="BK18" i="1" s="1"/>
  <c r="AM15" i="1"/>
  <c r="BN15" i="1" s="1"/>
  <c r="AM20" i="1"/>
  <c r="BN20" i="1" s="1"/>
  <c r="AM19" i="1"/>
  <c r="BN19" i="1" s="1"/>
  <c r="AI18" i="1"/>
  <c r="BJ18" i="1" s="1"/>
  <c r="AL15" i="1"/>
  <c r="BM15" i="1" s="1"/>
  <c r="AM56" i="1"/>
  <c r="BN56" i="1" s="1"/>
  <c r="AL20" i="1"/>
  <c r="BM20" i="1" s="1"/>
  <c r="AH18" i="1"/>
  <c r="BI18" i="1" s="1"/>
  <c r="AK15" i="1"/>
  <c r="BL15" i="1" s="1"/>
  <c r="AL91" i="1"/>
  <c r="BM91" i="1" s="1"/>
  <c r="AK20" i="1"/>
  <c r="BL20" i="1" s="1"/>
  <c r="AK19" i="1"/>
  <c r="BL19" i="1" s="1"/>
  <c r="AG18" i="1"/>
  <c r="BH18" i="1" s="1"/>
  <c r="AJ15" i="1"/>
  <c r="BK15" i="1" s="1"/>
  <c r="AK81" i="1"/>
  <c r="BL81" i="1" s="1"/>
  <c r="AF18" i="1"/>
  <c r="BG18" i="1" s="1"/>
  <c r="AJ76" i="1"/>
  <c r="BK76" i="1" s="1"/>
  <c r="AJ51" i="1"/>
  <c r="BK51" i="1" s="1"/>
  <c r="AK26" i="1"/>
  <c r="BL26" i="1" s="1"/>
  <c r="AE18" i="1"/>
  <c r="BF18" i="1" s="1"/>
  <c r="AH19" i="1"/>
  <c r="BI19" i="1" s="1"/>
  <c r="AD18" i="1"/>
  <c r="BE18" i="1" s="1"/>
  <c r="BC16" i="1"/>
  <c r="AG14" i="1"/>
  <c r="BH14" i="1" s="1"/>
  <c r="AG19" i="1"/>
  <c r="BH19" i="1" s="1"/>
  <c r="AJ17" i="1"/>
  <c r="BK17" i="1" s="1"/>
  <c r="AF14" i="1"/>
  <c r="BG14" i="1" s="1"/>
  <c r="AF19" i="1"/>
  <c r="BG19" i="1" s="1"/>
  <c r="AM16" i="1"/>
  <c r="BN16" i="1" s="1"/>
  <c r="AE14" i="1"/>
  <c r="BF14" i="1" s="1"/>
  <c r="AD196" i="1"/>
  <c r="BE196" i="1" s="1"/>
  <c r="AE19" i="1"/>
  <c r="BF19" i="1" s="1"/>
  <c r="AL16" i="1"/>
  <c r="BM16" i="1" s="1"/>
  <c r="AD14" i="1"/>
  <c r="BE14" i="1" s="1"/>
  <c r="AE46" i="1"/>
  <c r="BF46" i="1" s="1"/>
  <c r="AI20" i="1"/>
  <c r="BJ20" i="1" s="1"/>
  <c r="AD19" i="1"/>
  <c r="BE19" i="1" s="1"/>
  <c r="AK16" i="1"/>
  <c r="BL16" i="1" s="1"/>
  <c r="AK91" i="1"/>
  <c r="BL91" i="1" s="1"/>
  <c r="AH20" i="1"/>
  <c r="BI20" i="1" s="1"/>
  <c r="AC19" i="1"/>
  <c r="BD19" i="1" s="1"/>
  <c r="AJ16" i="1"/>
  <c r="BK16" i="1" s="1"/>
  <c r="AB14" i="1"/>
  <c r="BC14" i="1" s="1"/>
  <c r="AC96" i="1"/>
  <c r="BD96" i="1" s="1"/>
  <c r="AC86" i="1"/>
  <c r="BD86" i="1" s="1"/>
  <c r="AG20" i="1"/>
  <c r="BH20" i="1" s="1"/>
  <c r="AB19" i="1"/>
  <c r="BC19" i="1" s="1"/>
  <c r="AI15" i="1"/>
  <c r="BJ15" i="1" s="1"/>
  <c r="AB71" i="1"/>
  <c r="BC71" i="1" s="1"/>
  <c r="AF20" i="1"/>
  <c r="BG20" i="1" s="1"/>
  <c r="AD17" i="1"/>
  <c r="BE17" i="1" s="1"/>
  <c r="AH15" i="1"/>
  <c r="BI15" i="1" s="1"/>
  <c r="AL74" i="1"/>
  <c r="BM74" i="1" s="1"/>
  <c r="AH73" i="1"/>
  <c r="BI73" i="1" s="1"/>
  <c r="AD72" i="1"/>
  <c r="BE72" i="1" s="1"/>
  <c r="AD20" i="1"/>
  <c r="BE20" i="1" s="1"/>
  <c r="AF15" i="1"/>
  <c r="BG15" i="1" s="1"/>
  <c r="AB104" i="1"/>
  <c r="BC104" i="1" s="1"/>
  <c r="AB84" i="1"/>
  <c r="BC84" i="1" s="1"/>
  <c r="AJ66" i="1"/>
  <c r="BK66" i="1" s="1"/>
  <c r="AJ56" i="1"/>
  <c r="BK56" i="1" s="1"/>
  <c r="BL14" i="1"/>
  <c r="AF101" i="1"/>
  <c r="BG101" i="1" s="1"/>
  <c r="AD126" i="1"/>
  <c r="BE126" i="1" s="1"/>
  <c r="AL113" i="1"/>
  <c r="BM113" i="1" s="1"/>
  <c r="AM114" i="1"/>
  <c r="BN114" i="1" s="1"/>
  <c r="AD178" i="1"/>
  <c r="BE178" i="1" s="1"/>
  <c r="AD158" i="1"/>
  <c r="BE158" i="1" s="1"/>
  <c r="AB61" i="1"/>
  <c r="BC61" i="1" s="1"/>
  <c r="AF184" i="1"/>
  <c r="BG184" i="1" s="1"/>
  <c r="AJ150" i="1"/>
  <c r="BK150" i="1" s="1"/>
  <c r="AM41" i="1"/>
  <c r="BN41" i="1" s="1"/>
  <c r="AC166" i="13" l="1"/>
  <c r="BD166" i="13" s="1"/>
  <c r="AK163" i="13"/>
  <c r="BL163" i="13" s="1"/>
  <c r="AJ174" i="13"/>
  <c r="BK174" i="13" s="1"/>
  <c r="AJ169" i="13"/>
  <c r="BK169" i="13" s="1"/>
  <c r="AJ154" i="13"/>
  <c r="BK154" i="13" s="1"/>
  <c r="AB205" i="13"/>
  <c r="BC205" i="13" s="1"/>
  <c r="AH149" i="13"/>
  <c r="BI149" i="13" s="1"/>
  <c r="AD171" i="15"/>
  <c r="BE171" i="15" s="1"/>
  <c r="AD170" i="15"/>
  <c r="BE170" i="15" s="1"/>
  <c r="AD173" i="15"/>
  <c r="BE173" i="15" s="1"/>
  <c r="AJ56" i="15"/>
  <c r="BK56" i="15" s="1"/>
  <c r="AJ20" i="15"/>
  <c r="BK20" i="15" s="1"/>
  <c r="AM46" i="15"/>
  <c r="BN46" i="15" s="1"/>
  <c r="AK41" i="15"/>
  <c r="BL41" i="15" s="1"/>
  <c r="AM26" i="15"/>
  <c r="BN26" i="15" s="1"/>
  <c r="AK136" i="13"/>
  <c r="BL136" i="13" s="1"/>
  <c r="AJ129" i="13"/>
  <c r="BK129" i="13" s="1"/>
  <c r="AG164" i="13"/>
  <c r="BH164" i="13" s="1"/>
  <c r="AG135" i="13"/>
  <c r="BH135" i="13" s="1"/>
  <c r="AL159" i="13"/>
  <c r="BM159" i="13" s="1"/>
  <c r="AM157" i="13"/>
  <c r="BN157" i="13" s="1"/>
  <c r="AC146" i="13"/>
  <c r="BD146" i="13" s="1"/>
  <c r="AG142" i="13"/>
  <c r="BH142" i="13" s="1"/>
  <c r="AB139" i="13"/>
  <c r="BC139" i="13" s="1"/>
  <c r="AH159" i="13"/>
  <c r="BI159" i="13" s="1"/>
  <c r="AE154" i="13"/>
  <c r="BF154" i="13" s="1"/>
  <c r="AF164" i="13"/>
  <c r="BG164" i="13" s="1"/>
  <c r="AK154" i="13"/>
  <c r="BL154" i="13" s="1"/>
  <c r="AK159" i="13"/>
  <c r="BL159" i="13" s="1"/>
  <c r="AB159" i="13"/>
  <c r="BC159" i="13" s="1"/>
  <c r="AB154" i="13"/>
  <c r="BC154" i="13" s="1"/>
  <c r="AE159" i="13"/>
  <c r="BF159" i="13" s="1"/>
  <c r="AE169" i="13"/>
  <c r="BF169" i="13" s="1"/>
  <c r="AB177" i="13"/>
  <c r="BC177" i="13" s="1"/>
  <c r="AB172" i="13"/>
  <c r="BC172" i="13" s="1"/>
  <c r="AB134" i="13"/>
  <c r="BC134" i="13" s="1"/>
  <c r="AL164" i="13"/>
  <c r="BM164" i="13" s="1"/>
  <c r="AF154" i="13"/>
  <c r="BG154" i="13" s="1"/>
  <c r="AH169" i="13"/>
  <c r="BI169" i="13" s="1"/>
  <c r="AF168" i="13"/>
  <c r="BG168" i="13" s="1"/>
  <c r="AB169" i="13"/>
  <c r="BC169" i="13" s="1"/>
  <c r="AE177" i="13"/>
  <c r="BF177" i="13" s="1"/>
  <c r="AC190" i="13"/>
  <c r="BD190" i="13" s="1"/>
  <c r="AC185" i="13"/>
  <c r="BD185" i="13" s="1"/>
  <c r="AC180" i="13"/>
  <c r="BD180" i="13" s="1"/>
  <c r="AJ175" i="13"/>
  <c r="BK175" i="13" s="1"/>
  <c r="AJ155" i="13"/>
  <c r="BK155" i="13" s="1"/>
  <c r="AH119" i="13"/>
  <c r="BI119" i="13" s="1"/>
  <c r="AB150" i="13"/>
  <c r="BC150" i="13" s="1"/>
  <c r="AB145" i="13"/>
  <c r="BC145" i="13" s="1"/>
  <c r="AF159" i="13"/>
  <c r="BG159" i="13" s="1"/>
  <c r="AF76" i="13"/>
  <c r="BG76" i="13" s="1"/>
  <c r="AC86" i="13"/>
  <c r="BD86" i="13" s="1"/>
  <c r="AC62" i="13"/>
  <c r="BD62" i="13" s="1"/>
  <c r="AF182" i="13"/>
  <c r="BG182" i="13" s="1"/>
  <c r="AF167" i="13"/>
  <c r="BG167" i="13" s="1"/>
  <c r="AD169" i="13"/>
  <c r="BE169" i="13" s="1"/>
  <c r="AD112" i="13"/>
  <c r="BE112" i="13" s="1"/>
  <c r="AD102" i="13"/>
  <c r="BE102" i="13" s="1"/>
  <c r="AD97" i="13"/>
  <c r="BE97" i="13" s="1"/>
  <c r="AF177" i="13"/>
  <c r="BG177" i="13" s="1"/>
  <c r="AB182" i="13"/>
  <c r="BC182" i="13" s="1"/>
  <c r="AB52" i="13"/>
  <c r="BC52" i="13" s="1"/>
  <c r="AD137" i="13"/>
  <c r="BE137" i="13" s="1"/>
  <c r="AD132" i="13"/>
  <c r="BE132" i="13" s="1"/>
  <c r="AD127" i="13"/>
  <c r="BE127" i="13" s="1"/>
  <c r="AD117" i="13"/>
  <c r="BE117" i="13" s="1"/>
  <c r="AL173" i="13"/>
  <c r="BM173" i="13" s="1"/>
  <c r="AL158" i="13"/>
  <c r="BM158" i="13" s="1"/>
  <c r="AD154" i="13"/>
  <c r="BE154" i="13" s="1"/>
  <c r="AE163" i="13"/>
  <c r="BF163" i="13" s="1"/>
  <c r="AI159" i="13"/>
  <c r="BJ159" i="13" s="1"/>
  <c r="AD157" i="13"/>
  <c r="BE157" i="13" s="1"/>
  <c r="AI154" i="13"/>
  <c r="BJ154" i="13" s="1"/>
  <c r="AL152" i="13"/>
  <c r="BM152" i="13" s="1"/>
  <c r="AE149" i="13"/>
  <c r="BF149" i="13" s="1"/>
  <c r="AM147" i="13"/>
  <c r="BN147" i="13" s="1"/>
  <c r="AM142" i="13"/>
  <c r="BN142" i="13" s="1"/>
  <c r="AD139" i="13"/>
  <c r="BE139" i="13" s="1"/>
  <c r="AM137" i="13"/>
  <c r="BN137" i="13" s="1"/>
  <c r="AM132" i="13"/>
  <c r="BN132" i="13" s="1"/>
  <c r="AB60" i="8" s="1"/>
  <c r="AD119" i="13"/>
  <c r="BE119" i="13" s="1"/>
  <c r="AC149" i="13"/>
  <c r="BD149" i="13" s="1"/>
  <c r="AL149" i="13"/>
  <c r="BM149" i="13" s="1"/>
  <c r="AH148" i="13"/>
  <c r="BI148" i="13" s="1"/>
  <c r="AD147" i="13"/>
  <c r="BE147" i="13" s="1"/>
  <c r="AL144" i="13"/>
  <c r="BM144" i="13" s="1"/>
  <c r="AH143" i="13"/>
  <c r="BI143" i="13" s="1"/>
  <c r="AD142" i="13"/>
  <c r="BE142" i="13" s="1"/>
  <c r="AH138" i="13"/>
  <c r="BI138" i="13" s="1"/>
  <c r="AL134" i="13"/>
  <c r="BM134" i="13" s="1"/>
  <c r="AL129" i="13"/>
  <c r="BM129" i="13" s="1"/>
  <c r="AH128" i="13"/>
  <c r="BI128" i="13" s="1"/>
  <c r="AL124" i="13"/>
  <c r="BM124" i="13" s="1"/>
  <c r="AH123" i="13"/>
  <c r="BI123" i="13" s="1"/>
  <c r="AL119" i="13"/>
  <c r="BM119" i="13" s="1"/>
  <c r="AH118" i="13"/>
  <c r="BI118" i="13" s="1"/>
  <c r="W90" i="8" s="1"/>
  <c r="AL114" i="13"/>
  <c r="BM114" i="13" s="1"/>
  <c r="AH113" i="13"/>
  <c r="BI113" i="13" s="1"/>
  <c r="AH108" i="13"/>
  <c r="BI108" i="13" s="1"/>
  <c r="AH103" i="13"/>
  <c r="BI103" i="13" s="1"/>
  <c r="AL99" i="13"/>
  <c r="BM99" i="13" s="1"/>
  <c r="AG162" i="13"/>
  <c r="BH162" i="13" s="1"/>
  <c r="AI149" i="13"/>
  <c r="BJ149" i="13" s="1"/>
  <c r="AK152" i="13"/>
  <c r="BL152" i="13" s="1"/>
  <c r="AE139" i="13"/>
  <c r="BF139" i="13" s="1"/>
  <c r="AB149" i="13"/>
  <c r="BC149" i="13" s="1"/>
  <c r="AI134" i="13"/>
  <c r="BJ134" i="13" s="1"/>
  <c r="AB129" i="13"/>
  <c r="BC129" i="13" s="1"/>
  <c r="AG134" i="13"/>
  <c r="BH134" i="13" s="1"/>
  <c r="AC144" i="13"/>
  <c r="BD144" i="13" s="1"/>
  <c r="AF144" i="13"/>
  <c r="BG144" i="13" s="1"/>
  <c r="AG157" i="13"/>
  <c r="BH157" i="13" s="1"/>
  <c r="AM152" i="13"/>
  <c r="BN152" i="13" s="1"/>
  <c r="AD144" i="13"/>
  <c r="BE144" i="13" s="1"/>
  <c r="AG152" i="13"/>
  <c r="BH152" i="13" s="1"/>
  <c r="AL162" i="13"/>
  <c r="BM162" i="13" s="1"/>
  <c r="AE144" i="13"/>
  <c r="BF144" i="13" s="1"/>
  <c r="AF149" i="13"/>
  <c r="BG149" i="13" s="1"/>
  <c r="AB162" i="13"/>
  <c r="BC162" i="13" s="1"/>
  <c r="AM162" i="13"/>
  <c r="BN162" i="13" s="1"/>
  <c r="AK165" i="13"/>
  <c r="BL165" i="13" s="1"/>
  <c r="AG139" i="13"/>
  <c r="BH139" i="13" s="1"/>
  <c r="AK149" i="13"/>
  <c r="BL149" i="13" s="1"/>
  <c r="AG148" i="13"/>
  <c r="BH148" i="13" s="1"/>
  <c r="AK144" i="13"/>
  <c r="BL144" i="13" s="1"/>
  <c r="AK139" i="13"/>
  <c r="BL139" i="13" s="1"/>
  <c r="AG138" i="13"/>
  <c r="BH138" i="13" s="1"/>
  <c r="AK134" i="13"/>
  <c r="BL134" i="13" s="1"/>
  <c r="AK129" i="13"/>
  <c r="BL129" i="13" s="1"/>
  <c r="AG128" i="13"/>
  <c r="BH128" i="13" s="1"/>
  <c r="AK124" i="13"/>
  <c r="BL124" i="13" s="1"/>
  <c r="AG123" i="13"/>
  <c r="BH123" i="13" s="1"/>
  <c r="AK119" i="13"/>
  <c r="BL119" i="13" s="1"/>
  <c r="AG118" i="13"/>
  <c r="BH118" i="13" s="1"/>
  <c r="AK114" i="13"/>
  <c r="BL114" i="13" s="1"/>
  <c r="AC112" i="13"/>
  <c r="BD112" i="13" s="1"/>
  <c r="R90" i="8" s="1"/>
  <c r="AG108" i="13"/>
  <c r="BH108" i="13" s="1"/>
  <c r="AC107" i="13"/>
  <c r="BD107" i="13" s="1"/>
  <c r="AK104" i="13"/>
  <c r="BL104" i="13" s="1"/>
  <c r="AG103" i="13"/>
  <c r="BH103" i="13" s="1"/>
  <c r="AK99" i="13"/>
  <c r="BL99" i="13" s="1"/>
  <c r="AG98" i="13"/>
  <c r="BH98" i="13" s="1"/>
  <c r="AG93" i="13"/>
  <c r="BH93" i="13" s="1"/>
  <c r="AC92" i="13"/>
  <c r="BD92" i="13" s="1"/>
  <c r="AK89" i="13"/>
  <c r="BL89" i="13" s="1"/>
  <c r="AG88" i="13"/>
  <c r="BH88" i="13" s="1"/>
  <c r="AK84" i="13"/>
  <c r="BL84" i="13" s="1"/>
  <c r="AG83" i="13"/>
  <c r="BH83" i="13" s="1"/>
  <c r="AC82" i="13"/>
  <c r="BD82" i="13" s="1"/>
  <c r="AK79" i="13"/>
  <c r="BL79" i="13" s="1"/>
  <c r="AG78" i="13"/>
  <c r="BH78" i="13" s="1"/>
  <c r="AG74" i="13"/>
  <c r="BH74" i="13" s="1"/>
  <c r="AG69" i="13"/>
  <c r="BH69" i="13" s="1"/>
  <c r="AC68" i="13"/>
  <c r="BD68" i="13" s="1"/>
  <c r="AK65" i="13"/>
  <c r="BL65" i="13" s="1"/>
  <c r="AG64" i="13"/>
  <c r="BH64" i="13" s="1"/>
  <c r="AC63" i="13"/>
  <c r="BD63" i="13" s="1"/>
  <c r="R100" i="8" s="1"/>
  <c r="AK60" i="13"/>
  <c r="BL60" i="13" s="1"/>
  <c r="AG59" i="13"/>
  <c r="BH59" i="13" s="1"/>
  <c r="AK55" i="13"/>
  <c r="BL55" i="13" s="1"/>
  <c r="AC53" i="13"/>
  <c r="BD53" i="13" s="1"/>
  <c r="AK50" i="13"/>
  <c r="BL50" i="13" s="1"/>
  <c r="AG49" i="13"/>
  <c r="BH49" i="13" s="1"/>
  <c r="AC48" i="13"/>
  <c r="BD48" i="13" s="1"/>
  <c r="AG44" i="13"/>
  <c r="BH44" i="13" s="1"/>
  <c r="AC43" i="13"/>
  <c r="BD43" i="13" s="1"/>
  <c r="AC38" i="13"/>
  <c r="BD38" i="13" s="1"/>
  <c r="AE164" i="13"/>
  <c r="BF164" i="13" s="1"/>
  <c r="AB174" i="13"/>
  <c r="BC174" i="13" s="1"/>
  <c r="AC169" i="13"/>
  <c r="BD169" i="13" s="1"/>
  <c r="AC159" i="13"/>
  <c r="BD159" i="13" s="1"/>
  <c r="AC154" i="13"/>
  <c r="BD154" i="13" s="1"/>
  <c r="AC147" i="13"/>
  <c r="BD147" i="13" s="1"/>
  <c r="AC137" i="13"/>
  <c r="BD137" i="13" s="1"/>
  <c r="AC132" i="13"/>
  <c r="BD132" i="13" s="1"/>
  <c r="AC122" i="13"/>
  <c r="BD122" i="13" s="1"/>
  <c r="AC117" i="13"/>
  <c r="BD117" i="13" s="1"/>
  <c r="AG177" i="13"/>
  <c r="BH177" i="13" s="1"/>
  <c r="V116" i="8" s="1"/>
  <c r="AD177" i="13"/>
  <c r="BE177" i="13" s="1"/>
  <c r="AK164" i="13"/>
  <c r="BL164" i="13" s="1"/>
  <c r="AJ164" i="13"/>
  <c r="BK164" i="13" s="1"/>
  <c r="AK177" i="13"/>
  <c r="BL177" i="13" s="1"/>
  <c r="AK182" i="13"/>
  <c r="BL182" i="13" s="1"/>
  <c r="AK173" i="1"/>
  <c r="BL173" i="1" s="1"/>
  <c r="AK168" i="1"/>
  <c r="BL168" i="1" s="1"/>
  <c r="AD180" i="1"/>
  <c r="BE180" i="1" s="1"/>
  <c r="AK190" i="1"/>
  <c r="BL190" i="1" s="1"/>
  <c r="AF175" i="1"/>
  <c r="BG175" i="1" s="1"/>
  <c r="AB180" i="1"/>
  <c r="BC180" i="1" s="1"/>
  <c r="AG192" i="1"/>
  <c r="BH192" i="1" s="1"/>
  <c r="AF204" i="1"/>
  <c r="BG204" i="1" s="1"/>
  <c r="AG165" i="1"/>
  <c r="BH165" i="1" s="1"/>
  <c r="AM205" i="1"/>
  <c r="BN205" i="1" s="1"/>
  <c r="AJ190" i="1"/>
  <c r="BK190" i="1" s="1"/>
  <c r="AB195" i="1"/>
  <c r="BC195" i="1" s="1"/>
  <c r="AI185" i="1"/>
  <c r="BJ185" i="1" s="1"/>
  <c r="AJ204" i="1"/>
  <c r="BK204" i="1" s="1"/>
  <c r="AH195" i="1"/>
  <c r="BI195" i="1" s="1"/>
  <c r="AB204" i="1"/>
  <c r="BC204" i="1" s="1"/>
  <c r="AF180" i="1"/>
  <c r="BG180" i="1" s="1"/>
  <c r="AG170" i="1"/>
  <c r="BH170" i="1" s="1"/>
  <c r="AH185" i="1"/>
  <c r="BI185" i="1" s="1"/>
  <c r="AJ195" i="1"/>
  <c r="BK195" i="1" s="1"/>
  <c r="AI170" i="1"/>
  <c r="BJ170" i="1" s="1"/>
  <c r="AL204" i="1"/>
  <c r="BM204" i="1" s="1"/>
  <c r="AL200" i="1"/>
  <c r="BM200" i="1" s="1"/>
  <c r="AL180" i="1"/>
  <c r="BM180" i="1" s="1"/>
  <c r="BO42" i="1"/>
  <c r="BO120" i="1"/>
  <c r="AB185" i="1"/>
  <c r="BC185" i="1" s="1"/>
  <c r="AB170" i="1"/>
  <c r="BC170" i="1" s="1"/>
  <c r="BO170" i="1" s="1"/>
  <c r="BP170" i="1" s="1"/>
  <c r="AG175" i="1"/>
  <c r="BH175" i="1" s="1"/>
  <c r="BO61" i="1"/>
  <c r="BO71" i="1"/>
  <c r="AD175" i="1"/>
  <c r="BE175" i="1" s="1"/>
  <c r="AL175" i="1"/>
  <c r="BM175" i="1" s="1"/>
  <c r="AK199" i="1"/>
  <c r="BL199" i="1" s="1"/>
  <c r="AC175" i="1"/>
  <c r="BD175" i="1" s="1"/>
  <c r="AC165" i="1"/>
  <c r="BD165" i="1" s="1"/>
  <c r="AI195" i="1"/>
  <c r="BJ195" i="1" s="1"/>
  <c r="AI180" i="1"/>
  <c r="BJ180" i="1" s="1"/>
  <c r="BO106" i="1"/>
  <c r="AI165" i="1"/>
  <c r="BJ165" i="1" s="1"/>
  <c r="AJ165" i="1"/>
  <c r="BK165" i="1" s="1"/>
  <c r="AJ170" i="1"/>
  <c r="BK170" i="1" s="1"/>
  <c r="AC185" i="1"/>
  <c r="BD185" i="1" s="1"/>
  <c r="BO135" i="1"/>
  <c r="BO108" i="1"/>
  <c r="AH190" i="1"/>
  <c r="BI190" i="1" s="1"/>
  <c r="AE170" i="1"/>
  <c r="BF170" i="1" s="1"/>
  <c r="AG194" i="1"/>
  <c r="BH194" i="1" s="1"/>
  <c r="AL194" i="1"/>
  <c r="BM194" i="1" s="1"/>
  <c r="AG180" i="1"/>
  <c r="BH180" i="1" s="1"/>
  <c r="AK180" i="1"/>
  <c r="BL180" i="1" s="1"/>
  <c r="AE205" i="1"/>
  <c r="BF205" i="1" s="1"/>
  <c r="AE195" i="1"/>
  <c r="BF195" i="1" s="1"/>
  <c r="BO52" i="1"/>
  <c r="AH180" i="1"/>
  <c r="BI180" i="1" s="1"/>
  <c r="BO15" i="1"/>
  <c r="AL190" i="1"/>
  <c r="BM190" i="1" s="1"/>
  <c r="AD198" i="1"/>
  <c r="BE198" i="1" s="1"/>
  <c r="AH193" i="1"/>
  <c r="BI193" i="1" s="1"/>
  <c r="AL41" i="15"/>
  <c r="BM41" i="15" s="1"/>
  <c r="AF18" i="15"/>
  <c r="BG18" i="15" s="1"/>
  <c r="AF41" i="15"/>
  <c r="BG41" i="15" s="1"/>
  <c r="AD37" i="15"/>
  <c r="BE37" i="15" s="1"/>
  <c r="AB26" i="15"/>
  <c r="BC26" i="15" s="1"/>
  <c r="AB12" i="15"/>
  <c r="BC12" i="15" s="1"/>
  <c r="AI143" i="15"/>
  <c r="BJ143" i="15" s="1"/>
  <c r="AK27" i="13"/>
  <c r="BL27" i="13" s="1"/>
  <c r="AK17" i="13"/>
  <c r="BL17" i="13" s="1"/>
  <c r="BO118" i="1"/>
  <c r="BO39" i="1"/>
  <c r="BO104" i="1"/>
  <c r="AJ194" i="1"/>
  <c r="BK194" i="1" s="1"/>
  <c r="AF189" i="1"/>
  <c r="BG189" i="1" s="1"/>
  <c r="AK204" i="1"/>
  <c r="BL204" i="1" s="1"/>
  <c r="AM195" i="1"/>
  <c r="BN195" i="1" s="1"/>
  <c r="BO107" i="1"/>
  <c r="BO77" i="1"/>
  <c r="BO115" i="1"/>
  <c r="BO139" i="1"/>
  <c r="AC206" i="1"/>
  <c r="BD206" i="1" s="1"/>
  <c r="BO81" i="1"/>
  <c r="BO92" i="1"/>
  <c r="BO144" i="1"/>
  <c r="BO45" i="1"/>
  <c r="BO30" i="1"/>
  <c r="BO102" i="1"/>
  <c r="BO62" i="1"/>
  <c r="BO90" i="1"/>
  <c r="BO129" i="1"/>
  <c r="BO46" i="1"/>
  <c r="BO87" i="1"/>
  <c r="BO35" i="1"/>
  <c r="BO20" i="1"/>
  <c r="AF188" i="1"/>
  <c r="BG188" i="1" s="1"/>
  <c r="AG204" i="1"/>
  <c r="BH204" i="1" s="1"/>
  <c r="AJ199" i="1"/>
  <c r="BK199" i="1" s="1"/>
  <c r="BO53" i="1"/>
  <c r="BO43" i="1"/>
  <c r="AM188" i="1"/>
  <c r="BN188" i="1" s="1"/>
  <c r="AD188" i="1"/>
  <c r="BE188" i="1" s="1"/>
  <c r="BO80" i="1"/>
  <c r="BO56" i="1"/>
  <c r="BO140" i="1"/>
  <c r="BO23" i="1"/>
  <c r="BO28" i="1"/>
  <c r="BO103" i="1"/>
  <c r="BO97" i="1"/>
  <c r="BO57" i="1"/>
  <c r="BO127" i="1"/>
  <c r="AH203" i="1"/>
  <c r="BI203" i="1" s="1"/>
  <c r="BO73" i="1"/>
  <c r="BO33" i="1"/>
  <c r="AD193" i="1"/>
  <c r="BE193" i="1" s="1"/>
  <c r="BO134" i="1"/>
  <c r="BO105" i="1"/>
  <c r="BO141" i="1"/>
  <c r="AE183" i="1"/>
  <c r="BF183" i="1" s="1"/>
  <c r="AE158" i="1"/>
  <c r="BF158" i="1" s="1"/>
  <c r="AE148" i="1"/>
  <c r="BF148" i="1" s="1"/>
  <c r="BO91" i="1"/>
  <c r="BO55" i="1"/>
  <c r="BO126" i="1"/>
  <c r="BO36" i="1"/>
  <c r="BO22" i="1"/>
  <c r="BO112" i="1"/>
  <c r="BO82" i="1"/>
  <c r="BO32" i="1"/>
  <c r="BO66" i="1"/>
  <c r="BO136" i="1"/>
  <c r="BO13" i="1"/>
  <c r="AH199" i="1"/>
  <c r="BI199" i="1" s="1"/>
  <c r="BO88" i="1"/>
  <c r="BO68" i="1"/>
  <c r="BO48" i="1"/>
  <c r="BP48" i="1" s="1"/>
  <c r="BO160" i="1"/>
  <c r="BO72" i="1"/>
  <c r="BO18" i="1"/>
  <c r="AD194" i="1"/>
  <c r="BE194" i="1" s="1"/>
  <c r="BO123" i="1"/>
  <c r="BO145" i="1"/>
  <c r="BO155" i="1"/>
  <c r="BO47" i="1"/>
  <c r="AE207" i="1"/>
  <c r="BF207" i="1" s="1"/>
  <c r="BO76" i="1"/>
  <c r="BO85" i="1"/>
  <c r="BO50" i="1"/>
  <c r="BO101" i="1"/>
  <c r="BO17" i="1"/>
  <c r="BO119" i="1"/>
  <c r="BO19" i="1"/>
  <c r="BO93" i="1"/>
  <c r="BO114" i="1"/>
  <c r="BO41" i="1"/>
  <c r="BO111" i="1"/>
  <c r="BO21" i="1"/>
  <c r="BO131" i="1"/>
  <c r="BO78" i="1"/>
  <c r="BO138" i="1"/>
  <c r="AM189" i="1"/>
  <c r="BN189" i="1" s="1"/>
  <c r="AD189" i="1"/>
  <c r="BE189" i="1" s="1"/>
  <c r="BO98" i="1"/>
  <c r="BO122" i="1"/>
  <c r="AK189" i="1"/>
  <c r="BL189" i="1" s="1"/>
  <c r="BO95" i="1"/>
  <c r="BO150" i="1"/>
  <c r="BO86" i="1"/>
  <c r="BO75" i="1"/>
  <c r="BO154" i="1"/>
  <c r="BO128" i="1"/>
  <c r="BO83" i="1"/>
  <c r="BO38" i="1"/>
  <c r="BO96" i="1"/>
  <c r="BO63" i="1"/>
  <c r="BO14" i="1"/>
  <c r="BO58" i="1"/>
  <c r="AC190" i="1"/>
  <c r="BD190" i="1" s="1"/>
  <c r="AC199" i="1"/>
  <c r="BD199" i="1" s="1"/>
  <c r="BO113" i="1"/>
  <c r="BO143" i="1"/>
  <c r="BO116" i="1"/>
  <c r="BO70" i="1"/>
  <c r="BO60" i="1"/>
  <c r="BO26" i="1"/>
  <c r="BO133" i="1"/>
  <c r="BO29" i="1"/>
  <c r="BO100" i="1"/>
  <c r="BO125" i="1"/>
  <c r="BO16" i="1"/>
  <c r="AB199" i="1"/>
  <c r="BC199" i="1" s="1"/>
  <c r="BO121" i="1"/>
  <c r="BO132" i="1"/>
  <c r="BO25" i="1"/>
  <c r="BO65" i="1"/>
  <c r="BO27" i="1"/>
  <c r="BO51" i="1"/>
  <c r="BO137" i="1"/>
  <c r="O40" i="57"/>
  <c r="AR40" i="57"/>
  <c r="AI40" i="57"/>
  <c r="Q40" i="57"/>
  <c r="H40" i="57"/>
  <c r="Z40" i="57"/>
  <c r="AI57" i="15"/>
  <c r="BJ57" i="15" s="1"/>
  <c r="AD33" i="15"/>
  <c r="BE33" i="15" s="1"/>
  <c r="AL59" i="15"/>
  <c r="BM59" i="15" s="1"/>
  <c r="AE51" i="15"/>
  <c r="BF51" i="15" s="1"/>
  <c r="AE41" i="15"/>
  <c r="BF41" i="15" s="1"/>
  <c r="AB29" i="15"/>
  <c r="BC29" i="15" s="1"/>
  <c r="AM163" i="15"/>
  <c r="BN163" i="15" s="1"/>
  <c r="AI53" i="15"/>
  <c r="BJ53" i="15" s="1"/>
  <c r="AI43" i="15"/>
  <c r="BJ43" i="15" s="1"/>
  <c r="AE83" i="15"/>
  <c r="BF83" i="15" s="1"/>
  <c r="AB55" i="15"/>
  <c r="BC55" i="15" s="1"/>
  <c r="AG35" i="15"/>
  <c r="BH35" i="15" s="1"/>
  <c r="AC46" i="15"/>
  <c r="BD46" i="15" s="1"/>
  <c r="AM58" i="15"/>
  <c r="BN58" i="15" s="1"/>
  <c r="AM55" i="15"/>
  <c r="BN55" i="15" s="1"/>
  <c r="AK54" i="15"/>
  <c r="BL54" i="15" s="1"/>
  <c r="AG52" i="15"/>
  <c r="BH52" i="15" s="1"/>
  <c r="AC49" i="15"/>
  <c r="BD49" i="15" s="1"/>
  <c r="AK44" i="15"/>
  <c r="BL44" i="15" s="1"/>
  <c r="AC40" i="15"/>
  <c r="BD40" i="15" s="1"/>
  <c r="AC39" i="15"/>
  <c r="BD39" i="15" s="1"/>
  <c r="AM35" i="15"/>
  <c r="BN35" i="15" s="1"/>
  <c r="AC30" i="15"/>
  <c r="BD30" i="15" s="1"/>
  <c r="AC20" i="15"/>
  <c r="BD20" i="15" s="1"/>
  <c r="AK14" i="15"/>
  <c r="BL14" i="15" s="1"/>
  <c r="AB143" i="15"/>
  <c r="BC143" i="15" s="1"/>
  <c r="AF62" i="15"/>
  <c r="BG62" i="15" s="1"/>
  <c r="AF42" i="15"/>
  <c r="BG42" i="15" s="1"/>
  <c r="AJ34" i="15"/>
  <c r="BK34" i="15" s="1"/>
  <c r="AC62" i="15"/>
  <c r="BD62" i="15" s="1"/>
  <c r="AK51" i="15"/>
  <c r="BL51" i="15" s="1"/>
  <c r="AG31" i="15"/>
  <c r="BH31" i="15" s="1"/>
  <c r="AC12" i="15"/>
  <c r="BD12" i="15" s="1"/>
  <c r="AB163" i="15"/>
  <c r="BC163" i="15" s="1"/>
  <c r="AJ144" i="15"/>
  <c r="BK144" i="15" s="1"/>
  <c r="AB52" i="15"/>
  <c r="BC52" i="15" s="1"/>
  <c r="AI46" i="15"/>
  <c r="BJ46" i="15" s="1"/>
  <c r="AD46" i="15"/>
  <c r="BE46" i="15" s="1"/>
  <c r="AC53" i="15"/>
  <c r="BD53" i="15" s="1"/>
  <c r="AC44" i="15"/>
  <c r="BD44" i="15" s="1"/>
  <c r="AM39" i="15"/>
  <c r="BN39" i="15" s="1"/>
  <c r="AK38" i="15"/>
  <c r="BL38" i="15" s="1"/>
  <c r="AE35" i="15"/>
  <c r="BF35" i="15" s="1"/>
  <c r="AJ33" i="15"/>
  <c r="BK33" i="15" s="1"/>
  <c r="AB44" i="15"/>
  <c r="BC44" i="15" s="1"/>
  <c r="AG165" i="15"/>
  <c r="BH165" i="15" s="1"/>
  <c r="AJ143" i="15"/>
  <c r="BK143" i="15" s="1"/>
  <c r="AJ30" i="15"/>
  <c r="BK30" i="15" s="1"/>
  <c r="AM61" i="15"/>
  <c r="BN61" i="15" s="1"/>
  <c r="AM41" i="15"/>
  <c r="BN41" i="15" s="1"/>
  <c r="AF66" i="15"/>
  <c r="BG66" i="15" s="1"/>
  <c r="AM62" i="15"/>
  <c r="BN62" i="15" s="1"/>
  <c r="AI56" i="15"/>
  <c r="BJ56" i="15" s="1"/>
  <c r="AC26" i="15"/>
  <c r="BD26" i="15" s="1"/>
  <c r="AI39" i="15"/>
  <c r="BJ39" i="15" s="1"/>
  <c r="AK35" i="15"/>
  <c r="BL35" i="15" s="1"/>
  <c r="AH165" i="15"/>
  <c r="BI165" i="15" s="1"/>
  <c r="AC41" i="15"/>
  <c r="BD41" i="15" s="1"/>
  <c r="AH41" i="15"/>
  <c r="BI41" i="15" s="1"/>
  <c r="AM53" i="15"/>
  <c r="BN53" i="15" s="1"/>
  <c r="AI41" i="15"/>
  <c r="BJ41" i="15" s="1"/>
  <c r="AL37" i="15"/>
  <c r="BM37" i="15" s="1"/>
  <c r="AK32" i="15"/>
  <c r="BL32" i="15" s="1"/>
  <c r="AI208" i="1"/>
  <c r="BJ208" i="1" s="1"/>
  <c r="AM204" i="1"/>
  <c r="BN204" i="1" s="1"/>
  <c r="AM199" i="1"/>
  <c r="BN199" i="1" s="1"/>
  <c r="AI198" i="1"/>
  <c r="BJ198" i="1" s="1"/>
  <c r="AI193" i="1"/>
  <c r="BJ193" i="1" s="1"/>
  <c r="AI188" i="1"/>
  <c r="BJ188" i="1" s="1"/>
  <c r="AM184" i="1"/>
  <c r="BN184" i="1" s="1"/>
  <c r="AI183" i="1"/>
  <c r="BJ183" i="1" s="1"/>
  <c r="AM179" i="1"/>
  <c r="BN179" i="1" s="1"/>
  <c r="AI178" i="1"/>
  <c r="BJ178" i="1" s="1"/>
  <c r="AI176" i="1"/>
  <c r="BJ176" i="1" s="1"/>
  <c r="AM171" i="1"/>
  <c r="BN171" i="1" s="1"/>
  <c r="AL166" i="1"/>
  <c r="BM166" i="1" s="1"/>
  <c r="AM164" i="1"/>
  <c r="BN164" i="1" s="1"/>
  <c r="BO164" i="1" s="1"/>
  <c r="BP164" i="1" s="1"/>
  <c r="AI158" i="1"/>
  <c r="BJ158" i="1" s="1"/>
  <c r="AI148" i="1"/>
  <c r="BJ148" i="1" s="1"/>
  <c r="AF50" i="15"/>
  <c r="BG50" i="15" s="1"/>
  <c r="AC59" i="15"/>
  <c r="BD59" i="15" s="1"/>
  <c r="AI14" i="13"/>
  <c r="BJ14" i="13" s="1"/>
  <c r="AE37" i="15"/>
  <c r="BF37" i="15" s="1"/>
  <c r="AG49" i="15"/>
  <c r="BH49" i="15" s="1"/>
  <c r="AG187" i="1"/>
  <c r="BH187" i="1" s="1"/>
  <c r="AG177" i="1"/>
  <c r="BH177" i="1" s="1"/>
  <c r="AG172" i="1"/>
  <c r="BH172" i="1" s="1"/>
  <c r="AG162" i="1"/>
  <c r="BH162" i="1" s="1"/>
  <c r="AG147" i="1"/>
  <c r="BH147" i="1" s="1"/>
  <c r="AK56" i="15"/>
  <c r="BL56" i="15" s="1"/>
  <c r="AK193" i="1"/>
  <c r="BL193" i="1" s="1"/>
  <c r="AK59" i="1"/>
  <c r="BL59" i="1" s="1"/>
  <c r="AK167" i="13"/>
  <c r="BL167" i="13" s="1"/>
  <c r="AK157" i="13"/>
  <c r="BL157" i="13" s="1"/>
  <c r="AK110" i="13"/>
  <c r="BL110" i="13" s="1"/>
  <c r="Z103" i="8" s="1"/>
  <c r="AK95" i="13"/>
  <c r="BL95" i="13" s="1"/>
  <c r="AC56" i="15"/>
  <c r="BD56" i="15" s="1"/>
  <c r="AJ236" i="13"/>
  <c r="BK236" i="13" s="1"/>
  <c r="AH61" i="15"/>
  <c r="BI61" i="15" s="1"/>
  <c r="AH208" i="1"/>
  <c r="BI208" i="1" s="1"/>
  <c r="AM29" i="15"/>
  <c r="BN29" i="15" s="1"/>
  <c r="AM200" i="1"/>
  <c r="BN200" i="1" s="1"/>
  <c r="AI199" i="1"/>
  <c r="BJ199" i="1" s="1"/>
  <c r="AI194" i="1"/>
  <c r="BJ194" i="1" s="1"/>
  <c r="AM190" i="1"/>
  <c r="BN190" i="1" s="1"/>
  <c r="AI189" i="1"/>
  <c r="BJ189" i="1" s="1"/>
  <c r="AM185" i="1"/>
  <c r="BN185" i="1" s="1"/>
  <c r="AI184" i="1"/>
  <c r="BJ184" i="1" s="1"/>
  <c r="AI179" i="1"/>
  <c r="BJ179" i="1" s="1"/>
  <c r="AM175" i="1"/>
  <c r="BN175" i="1" s="1"/>
  <c r="AI174" i="1"/>
  <c r="BJ174" i="1" s="1"/>
  <c r="BO174" i="1" s="1"/>
  <c r="BP174" i="1" s="1"/>
  <c r="AM170" i="1"/>
  <c r="BN170" i="1" s="1"/>
  <c r="AI169" i="1"/>
  <c r="BJ169" i="1" s="1"/>
  <c r="AM165" i="1"/>
  <c r="BN165" i="1" s="1"/>
  <c r="AI159" i="1"/>
  <c r="BJ159" i="1" s="1"/>
  <c r="BO159" i="1" s="1"/>
  <c r="BP159" i="1" s="1"/>
  <c r="AI157" i="1"/>
  <c r="BJ157" i="1" s="1"/>
  <c r="AI152" i="1"/>
  <c r="BJ152" i="1" s="1"/>
  <c r="AI149" i="1"/>
  <c r="BJ149" i="1" s="1"/>
  <c r="BO149" i="1" s="1"/>
  <c r="BP149" i="1" s="1"/>
  <c r="AH142" i="1"/>
  <c r="BI142" i="1" s="1"/>
  <c r="AH204" i="1"/>
  <c r="BI204" i="1" s="1"/>
  <c r="AE33" i="15"/>
  <c r="BF33" i="15" s="1"/>
  <c r="AE204" i="1"/>
  <c r="BF204" i="1" s="1"/>
  <c r="AL61" i="15"/>
  <c r="BM61" i="15" s="1"/>
  <c r="AB206" i="1"/>
  <c r="BC206" i="1" s="1"/>
  <c r="AJ203" i="1"/>
  <c r="BK203" i="1" s="1"/>
  <c r="AF202" i="1"/>
  <c r="BG202" i="1" s="1"/>
  <c r="AB201" i="1"/>
  <c r="BC201" i="1" s="1"/>
  <c r="AJ198" i="1"/>
  <c r="BK198" i="1" s="1"/>
  <c r="AF197" i="1"/>
  <c r="BG197" i="1" s="1"/>
  <c r="AB196" i="1"/>
  <c r="BC196" i="1" s="1"/>
  <c r="AJ193" i="1"/>
  <c r="BK193" i="1" s="1"/>
  <c r="AJ188" i="1"/>
  <c r="BK188" i="1" s="1"/>
  <c r="AF187" i="1"/>
  <c r="BG187" i="1" s="1"/>
  <c r="AJ183" i="1"/>
  <c r="BK183" i="1" s="1"/>
  <c r="AB181" i="1"/>
  <c r="BC181" i="1" s="1"/>
  <c r="AJ178" i="1"/>
  <c r="BK178" i="1" s="1"/>
  <c r="AF177" i="1"/>
  <c r="BG177" i="1" s="1"/>
  <c r="AB176" i="1"/>
  <c r="BC176" i="1" s="1"/>
  <c r="AJ173" i="1"/>
  <c r="BK173" i="1" s="1"/>
  <c r="AF172" i="1"/>
  <c r="BG172" i="1" s="1"/>
  <c r="AB171" i="1"/>
  <c r="BC171" i="1" s="1"/>
  <c r="AJ168" i="1"/>
  <c r="BK168" i="1" s="1"/>
  <c r="AF167" i="1"/>
  <c r="BG167" i="1" s="1"/>
  <c r="AB166" i="1"/>
  <c r="BC166" i="1" s="1"/>
  <c r="AJ163" i="1"/>
  <c r="BK163" i="1" s="1"/>
  <c r="AF162" i="1"/>
  <c r="BG162" i="1" s="1"/>
  <c r="AB161" i="1"/>
  <c r="BC161" i="1" s="1"/>
  <c r="AJ158" i="1"/>
  <c r="BK158" i="1" s="1"/>
  <c r="AF157" i="1"/>
  <c r="BG157" i="1" s="1"/>
  <c r="AB156" i="1"/>
  <c r="BC156" i="1" s="1"/>
  <c r="BO156" i="1" s="1"/>
  <c r="AJ153" i="1"/>
  <c r="BK153" i="1" s="1"/>
  <c r="BO153" i="1" s="1"/>
  <c r="BP153" i="1" s="1"/>
  <c r="AF152" i="1"/>
  <c r="BG152" i="1" s="1"/>
  <c r="BO152" i="1" s="1"/>
  <c r="BP152" i="1" s="1"/>
  <c r="AB151" i="1"/>
  <c r="BC151" i="1" s="1"/>
  <c r="BO151" i="1" s="1"/>
  <c r="AJ148" i="1"/>
  <c r="BK148" i="1" s="1"/>
  <c r="AF147" i="1"/>
  <c r="BG147" i="1" s="1"/>
  <c r="AB146" i="1"/>
  <c r="BC146" i="1" s="1"/>
  <c r="BO146" i="1" s="1"/>
  <c r="AE197" i="1"/>
  <c r="BF197" i="1" s="1"/>
  <c r="AE192" i="1"/>
  <c r="BF192" i="1" s="1"/>
  <c r="AE187" i="1"/>
  <c r="BF187" i="1" s="1"/>
  <c r="AD186" i="1"/>
  <c r="BE186" i="1" s="1"/>
  <c r="AE172" i="1"/>
  <c r="BF172" i="1" s="1"/>
  <c r="AM181" i="1"/>
  <c r="BN181" i="1" s="1"/>
  <c r="AH205" i="1"/>
  <c r="BI205" i="1" s="1"/>
  <c r="AD184" i="1"/>
  <c r="BE184" i="1" s="1"/>
  <c r="AF21" i="14"/>
  <c r="BG21" i="14" s="1"/>
  <c r="AF22" i="14"/>
  <c r="BG22" i="14" s="1"/>
  <c r="AF20" i="14"/>
  <c r="BG20" i="14" s="1"/>
  <c r="AF19" i="14"/>
  <c r="BG19" i="14" s="1"/>
  <c r="AE22" i="14"/>
  <c r="BF22" i="14" s="1"/>
  <c r="AE21" i="14"/>
  <c r="BF21" i="14" s="1"/>
  <c r="AE20" i="14"/>
  <c r="BF20" i="14" s="1"/>
  <c r="AE19" i="14"/>
  <c r="BF19" i="14" s="1"/>
  <c r="AC17" i="14"/>
  <c r="BD17" i="14" s="1"/>
  <c r="AC16" i="14"/>
  <c r="BD16" i="14" s="1"/>
  <c r="AC15" i="14"/>
  <c r="BD15" i="14" s="1"/>
  <c r="AD22" i="14"/>
  <c r="BE22" i="14" s="1"/>
  <c r="AD21" i="14"/>
  <c r="BE21" i="14" s="1"/>
  <c r="AD20" i="14"/>
  <c r="BE20" i="14" s="1"/>
  <c r="AD19" i="14"/>
  <c r="BE19" i="14" s="1"/>
  <c r="S141" i="8" s="1"/>
  <c r="AB17" i="14"/>
  <c r="BC17" i="14" s="1"/>
  <c r="AB16" i="14"/>
  <c r="BC16" i="14" s="1"/>
  <c r="AH74" i="1"/>
  <c r="BI74" i="1" s="1"/>
  <c r="AE196" i="1"/>
  <c r="BF196" i="1" s="1"/>
  <c r="AH197" i="1"/>
  <c r="BI197" i="1" s="1"/>
  <c r="AH182" i="1"/>
  <c r="BI182" i="1" s="1"/>
  <c r="AD181" i="1"/>
  <c r="BE181" i="1" s="1"/>
  <c r="AC164" i="13"/>
  <c r="BD164" i="13" s="1"/>
  <c r="AC127" i="13"/>
  <c r="BD127" i="13" s="1"/>
  <c r="AG160" i="13"/>
  <c r="BH160" i="13" s="1"/>
  <c r="AJ140" i="13"/>
  <c r="BK140" i="13" s="1"/>
  <c r="AI107" i="13"/>
  <c r="BJ107" i="13" s="1"/>
  <c r="AC105" i="13"/>
  <c r="BD105" i="13" s="1"/>
  <c r="AM103" i="13"/>
  <c r="BN103" i="13" s="1"/>
  <c r="AC100" i="13"/>
  <c r="BD100" i="13" s="1"/>
  <c r="AM93" i="13"/>
  <c r="BN93" i="13" s="1"/>
  <c r="AM88" i="13"/>
  <c r="BN88" i="13" s="1"/>
  <c r="AM83" i="13"/>
  <c r="BN83" i="13" s="1"/>
  <c r="AI82" i="13"/>
  <c r="BJ82" i="13" s="1"/>
  <c r="AI80" i="13"/>
  <c r="BJ80" i="13" s="1"/>
  <c r="AM74" i="13"/>
  <c r="BN74" i="13" s="1"/>
  <c r="AG71" i="13"/>
  <c r="BH71" i="13" s="1"/>
  <c r="AM69" i="13"/>
  <c r="BN69" i="13" s="1"/>
  <c r="AI61" i="13"/>
  <c r="BJ61" i="13" s="1"/>
  <c r="AM59" i="13"/>
  <c r="BN59" i="13" s="1"/>
  <c r="AM54" i="13"/>
  <c r="BN54" i="13" s="1"/>
  <c r="AJ51" i="13"/>
  <c r="BK51" i="13" s="1"/>
  <c r="AB41" i="13"/>
  <c r="BC41" i="13" s="1"/>
  <c r="AM39" i="13"/>
  <c r="BN39" i="13" s="1"/>
  <c r="AF36" i="13"/>
  <c r="BG36" i="13" s="1"/>
  <c r="AC21" i="13"/>
  <c r="BD21" i="13" s="1"/>
  <c r="AM81" i="15"/>
  <c r="BN81" i="15" s="1"/>
  <c r="AE59" i="15"/>
  <c r="BF59" i="15" s="1"/>
  <c r="AL57" i="15"/>
  <c r="BM57" i="15" s="1"/>
  <c r="AE47" i="15"/>
  <c r="BF47" i="15" s="1"/>
  <c r="AJ80" i="15"/>
  <c r="BK80" i="15" s="1"/>
  <c r="AL52" i="15"/>
  <c r="BM52" i="15" s="1"/>
  <c r="AJ87" i="15"/>
  <c r="BK87" i="15" s="1"/>
  <c r="AJ67" i="15"/>
  <c r="BK67" i="15" s="1"/>
  <c r="AI51" i="15"/>
  <c r="BJ51" i="15" s="1"/>
  <c r="AD48" i="15"/>
  <c r="BE48" i="15" s="1"/>
  <c r="AC48" i="15"/>
  <c r="BD48" i="15" s="1"/>
  <c r="AC38" i="15"/>
  <c r="BD38" i="15" s="1"/>
  <c r="AB99" i="15"/>
  <c r="BC99" i="15" s="1"/>
  <c r="AC58" i="15"/>
  <c r="BD58" i="15" s="1"/>
  <c r="AG50" i="15"/>
  <c r="BH50" i="15" s="1"/>
  <c r="AB37" i="15"/>
  <c r="BC37" i="15" s="1"/>
  <c r="AM57" i="15"/>
  <c r="BN57" i="15" s="1"/>
  <c r="AJ37" i="15"/>
  <c r="BK37" i="15" s="1"/>
  <c r="AK37" i="15"/>
  <c r="BL37" i="15" s="1"/>
  <c r="AG47" i="15"/>
  <c r="BH47" i="15" s="1"/>
  <c r="AF47" i="15"/>
  <c r="BG47" i="15" s="1"/>
  <c r="AM47" i="15"/>
  <c r="BN47" i="15" s="1"/>
  <c r="AM87" i="15"/>
  <c r="BN87" i="15" s="1"/>
  <c r="AG57" i="15"/>
  <c r="BH57" i="15" s="1"/>
  <c r="AC37" i="15"/>
  <c r="BD37" i="15" s="1"/>
  <c r="AE87" i="15"/>
  <c r="BF87" i="15" s="1"/>
  <c r="AH60" i="15"/>
  <c r="BI60" i="15" s="1"/>
  <c r="AI58" i="15"/>
  <c r="BJ58" i="15" s="1"/>
  <c r="AM82" i="15"/>
  <c r="BN82" i="15" s="1"/>
  <c r="AF83" i="15"/>
  <c r="BG83" i="15" s="1"/>
  <c r="AJ60" i="15"/>
  <c r="BK60" i="15" s="1"/>
  <c r="AL51" i="15"/>
  <c r="BM51" i="15" s="1"/>
  <c r="AF48" i="15"/>
  <c r="BG48" i="15" s="1"/>
  <c r="AB46" i="15"/>
  <c r="BC46" i="15" s="1"/>
  <c r="AH72" i="15"/>
  <c r="BI72" i="15" s="1"/>
  <c r="AC81" i="15"/>
  <c r="BD81" i="15" s="1"/>
  <c r="AH232" i="13"/>
  <c r="BI232" i="13" s="1"/>
  <c r="AH233" i="13"/>
  <c r="BI233" i="13" s="1"/>
  <c r="BO233" i="13" s="1"/>
  <c r="BP233" i="13" s="1"/>
  <c r="AE235" i="13"/>
  <c r="BF235" i="13" s="1"/>
  <c r="AC142" i="13"/>
  <c r="BD142" i="13" s="1"/>
  <c r="AK188" i="13"/>
  <c r="BL188" i="13" s="1"/>
  <c r="AK184" i="13"/>
  <c r="BL184" i="13" s="1"/>
  <c r="AK171" i="13"/>
  <c r="BL171" i="13" s="1"/>
  <c r="AK161" i="13"/>
  <c r="BL161" i="13" s="1"/>
  <c r="Z74" i="8" s="1"/>
  <c r="AB132" i="13"/>
  <c r="BC132" i="13" s="1"/>
  <c r="AJ179" i="13"/>
  <c r="BK179" i="13" s="1"/>
  <c r="Y95" i="8" s="1"/>
  <c r="AM164" i="13"/>
  <c r="BN164" i="13" s="1"/>
  <c r="AM159" i="13"/>
  <c r="BN159" i="13" s="1"/>
  <c r="AI156" i="13"/>
  <c r="BJ156" i="13" s="1"/>
  <c r="AM154" i="13"/>
  <c r="BN154" i="13" s="1"/>
  <c r="AJ151" i="13"/>
  <c r="BK151" i="13" s="1"/>
  <c r="AI177" i="13"/>
  <c r="BJ177" i="13" s="1"/>
  <c r="AI174" i="13"/>
  <c r="BJ174" i="13" s="1"/>
  <c r="AI169" i="13"/>
  <c r="BJ169" i="13" s="1"/>
  <c r="AI164" i="13"/>
  <c r="BJ164" i="13" s="1"/>
  <c r="AM148" i="13"/>
  <c r="BN148" i="13" s="1"/>
  <c r="AM138" i="13"/>
  <c r="BN138" i="13" s="1"/>
  <c r="AI130" i="13"/>
  <c r="BJ130" i="13" s="1"/>
  <c r="AM118" i="13"/>
  <c r="BN118" i="13" s="1"/>
  <c r="AM108" i="13"/>
  <c r="BN108" i="13" s="1"/>
  <c r="AH85" i="13"/>
  <c r="BI85" i="13" s="1"/>
  <c r="AH66" i="13"/>
  <c r="BI66" i="13" s="1"/>
  <c r="AC234" i="13"/>
  <c r="BD234" i="13" s="1"/>
  <c r="AL174" i="13"/>
  <c r="BM174" i="13" s="1"/>
  <c r="AH172" i="13"/>
  <c r="BI172" i="13" s="1"/>
  <c r="AH152" i="13"/>
  <c r="BI152" i="13" s="1"/>
  <c r="AE90" i="13"/>
  <c r="BF90" i="13" s="1"/>
  <c r="AE56" i="13"/>
  <c r="BF56" i="13" s="1"/>
  <c r="AE26" i="13"/>
  <c r="BF26" i="13" s="1"/>
  <c r="AM149" i="13"/>
  <c r="BN149" i="13" s="1"/>
  <c r="AM144" i="13"/>
  <c r="BN144" i="13" s="1"/>
  <c r="AM139" i="13"/>
  <c r="BN139" i="13" s="1"/>
  <c r="AI138" i="13"/>
  <c r="BJ138" i="13" s="1"/>
  <c r="AM134" i="13"/>
  <c r="BN134" i="13" s="1"/>
  <c r="AB89" i="8" s="1"/>
  <c r="AI133" i="13"/>
  <c r="BJ133" i="13" s="1"/>
  <c r="AM131" i="13"/>
  <c r="BN131" i="13" s="1"/>
  <c r="AM129" i="13"/>
  <c r="BN129" i="13" s="1"/>
  <c r="AI128" i="13"/>
  <c r="BJ128" i="13" s="1"/>
  <c r="AL126" i="13"/>
  <c r="BM126" i="13" s="1"/>
  <c r="AM124" i="13"/>
  <c r="BN124" i="13" s="1"/>
  <c r="BO124" i="13" s="1"/>
  <c r="BP124" i="13" s="1"/>
  <c r="AI123" i="13"/>
  <c r="BJ123" i="13" s="1"/>
  <c r="AM119" i="13"/>
  <c r="BN119" i="13" s="1"/>
  <c r="AB59" i="8" s="1"/>
  <c r="AI118" i="13"/>
  <c r="BJ118" i="13" s="1"/>
  <c r="AL116" i="13"/>
  <c r="BM116" i="13" s="1"/>
  <c r="AM114" i="13"/>
  <c r="BN114" i="13" s="1"/>
  <c r="AM109" i="13"/>
  <c r="BN109" i="13" s="1"/>
  <c r="AI108" i="13"/>
  <c r="BJ108" i="13" s="1"/>
  <c r="AM104" i="13"/>
  <c r="BN104" i="13" s="1"/>
  <c r="AI103" i="13"/>
  <c r="BJ103" i="13" s="1"/>
  <c r="AE102" i="13"/>
  <c r="BF102" i="13" s="1"/>
  <c r="AI98" i="13"/>
  <c r="BJ98" i="13" s="1"/>
  <c r="AE97" i="13"/>
  <c r="BF97" i="13" s="1"/>
  <c r="AM94" i="13"/>
  <c r="BN94" i="13" s="1"/>
  <c r="AI93" i="13"/>
  <c r="BJ93" i="13" s="1"/>
  <c r="AM89" i="13"/>
  <c r="BN89" i="13" s="1"/>
  <c r="AI88" i="13"/>
  <c r="BJ88" i="13" s="1"/>
  <c r="AI83" i="13"/>
  <c r="BJ83" i="13" s="1"/>
  <c r="AE82" i="13"/>
  <c r="BF82" i="13" s="1"/>
  <c r="AI78" i="13"/>
  <c r="BJ78" i="13" s="1"/>
  <c r="AF77" i="13"/>
  <c r="BG77" i="13" s="1"/>
  <c r="AM75" i="13"/>
  <c r="BN75" i="13" s="1"/>
  <c r="AB53" i="8" s="1"/>
  <c r="AM72" i="13"/>
  <c r="BN72" i="13" s="1"/>
  <c r="AI69" i="13"/>
  <c r="BJ69" i="13" s="1"/>
  <c r="AM65" i="13"/>
  <c r="BN65" i="13" s="1"/>
  <c r="AI64" i="13"/>
  <c r="BJ64" i="13" s="1"/>
  <c r="AM60" i="13"/>
  <c r="BN60" i="13" s="1"/>
  <c r="AI59" i="13"/>
  <c r="BJ59" i="13" s="1"/>
  <c r="AI54" i="13"/>
  <c r="BJ54" i="13" s="1"/>
  <c r="AI49" i="13"/>
  <c r="BJ49" i="13" s="1"/>
  <c r="AK47" i="13"/>
  <c r="BL47" i="13" s="1"/>
  <c r="Z93" i="8" s="1"/>
  <c r="AK42" i="13"/>
  <c r="BL42" i="13" s="1"/>
  <c r="AM40" i="13"/>
  <c r="BN40" i="13" s="1"/>
  <c r="AI39" i="13"/>
  <c r="BJ39" i="13" s="1"/>
  <c r="AI34" i="13"/>
  <c r="BJ34" i="13" s="1"/>
  <c r="AM30" i="13"/>
  <c r="BN30" i="13" s="1"/>
  <c r="AI29" i="13"/>
  <c r="BJ29" i="13" s="1"/>
  <c r="AM25" i="13"/>
  <c r="BN25" i="13" s="1"/>
  <c r="AI24" i="13"/>
  <c r="BJ24" i="13" s="1"/>
  <c r="AL22" i="13"/>
  <c r="BM22" i="13" s="1"/>
  <c r="AM20" i="13"/>
  <c r="BN20" i="13" s="1"/>
  <c r="AI19" i="13"/>
  <c r="BJ19" i="13" s="1"/>
  <c r="AM15" i="13"/>
  <c r="BN15" i="13" s="1"/>
  <c r="AI148" i="13"/>
  <c r="BJ148" i="13" s="1"/>
  <c r="AH121" i="13"/>
  <c r="BI121" i="13" s="1"/>
  <c r="W57" i="8" s="1"/>
  <c r="AI91" i="13"/>
  <c r="BJ91" i="13" s="1"/>
  <c r="AD67" i="13"/>
  <c r="BE67" i="13" s="1"/>
  <c r="AD57" i="13"/>
  <c r="BE57" i="13" s="1"/>
  <c r="AM50" i="13"/>
  <c r="BN50" i="13" s="1"/>
  <c r="AM45" i="13"/>
  <c r="BN45" i="13" s="1"/>
  <c r="AE148" i="13"/>
  <c r="BF148" i="13" s="1"/>
  <c r="AI144" i="13"/>
  <c r="BJ144" i="13" s="1"/>
  <c r="AE143" i="13"/>
  <c r="BF143" i="13" s="1"/>
  <c r="AI139" i="13"/>
  <c r="BJ139" i="13" s="1"/>
  <c r="AE138" i="13"/>
  <c r="BF138" i="13" s="1"/>
  <c r="AL137" i="13"/>
  <c r="BM137" i="13" s="1"/>
  <c r="AE231" i="13"/>
  <c r="BF231" i="13" s="1"/>
  <c r="AD141" i="13"/>
  <c r="BE141" i="13" s="1"/>
  <c r="AE127" i="13"/>
  <c r="BF127" i="13" s="1"/>
  <c r="AE122" i="13"/>
  <c r="BF122" i="13" s="1"/>
  <c r="T66" i="8" s="1"/>
  <c r="AE117" i="13"/>
  <c r="BF117" i="13" s="1"/>
  <c r="AE112" i="13"/>
  <c r="BF112" i="13" s="1"/>
  <c r="T90" i="8" s="1"/>
  <c r="AD111" i="13"/>
  <c r="BE111" i="13" s="1"/>
  <c r="S104" i="8" s="1"/>
  <c r="AH106" i="13"/>
  <c r="BI106" i="13" s="1"/>
  <c r="AD101" i="13"/>
  <c r="BE101" i="13" s="1"/>
  <c r="AH96" i="13"/>
  <c r="BI96" i="13" s="1"/>
  <c r="AE73" i="13"/>
  <c r="BF73" i="13" s="1"/>
  <c r="T91" i="8" s="1"/>
  <c r="AE68" i="13"/>
  <c r="BF68" i="13" s="1"/>
  <c r="AE63" i="13"/>
  <c r="BF63" i="13" s="1"/>
  <c r="T100" i="8" s="1"/>
  <c r="AE58" i="13"/>
  <c r="BF58" i="13" s="1"/>
  <c r="AE53" i="13"/>
  <c r="BF53" i="13" s="1"/>
  <c r="AE48" i="13"/>
  <c r="BF48" i="13" s="1"/>
  <c r="AI44" i="13"/>
  <c r="BJ44" i="13" s="1"/>
  <c r="AE43" i="13"/>
  <c r="BF43" i="13" s="1"/>
  <c r="T105" i="8" s="1"/>
  <c r="AE38" i="13"/>
  <c r="BF38" i="13" s="1"/>
  <c r="AD37" i="13"/>
  <c r="BE37" i="13" s="1"/>
  <c r="S106" i="8" s="1"/>
  <c r="AD32" i="13"/>
  <c r="BE32" i="13" s="1"/>
  <c r="AE28" i="13"/>
  <c r="BF28" i="13" s="1"/>
  <c r="T108" i="8" s="1"/>
  <c r="AE23" i="13"/>
  <c r="BF23" i="13" s="1"/>
  <c r="AE13" i="13"/>
  <c r="BF13" i="13" s="1"/>
  <c r="AM168" i="13"/>
  <c r="BN168" i="13" s="1"/>
  <c r="AH160" i="13"/>
  <c r="BI160" i="13" s="1"/>
  <c r="AM158" i="13"/>
  <c r="BN158" i="13" s="1"/>
  <c r="AI152" i="13"/>
  <c r="BJ152" i="13" s="1"/>
  <c r="AM182" i="13"/>
  <c r="BN182" i="13" s="1"/>
  <c r="AI181" i="13"/>
  <c r="BJ181" i="13" s="1"/>
  <c r="AM177" i="13"/>
  <c r="BN177" i="13" s="1"/>
  <c r="AB116" i="8" s="1"/>
  <c r="AI163" i="13"/>
  <c r="BJ163" i="13" s="1"/>
  <c r="AI158" i="13"/>
  <c r="BJ158" i="13" s="1"/>
  <c r="AI147" i="13"/>
  <c r="BJ147" i="13" s="1"/>
  <c r="AI137" i="13"/>
  <c r="BJ137" i="13" s="1"/>
  <c r="AI132" i="13"/>
  <c r="BJ132" i="13" s="1"/>
  <c r="X60" i="8" s="1"/>
  <c r="AD125" i="13"/>
  <c r="BE125" i="13" s="1"/>
  <c r="AI122" i="13"/>
  <c r="BJ122" i="13" s="1"/>
  <c r="AD120" i="13"/>
  <c r="BE120" i="13" s="1"/>
  <c r="AI117" i="13"/>
  <c r="BJ117" i="13" s="1"/>
  <c r="AD115" i="13"/>
  <c r="BE115" i="13" s="1"/>
  <c r="AI112" i="13"/>
  <c r="BJ112" i="13" s="1"/>
  <c r="AE106" i="13"/>
  <c r="BF106" i="13" s="1"/>
  <c r="AI97" i="13"/>
  <c r="BJ97" i="13" s="1"/>
  <c r="AI92" i="13"/>
  <c r="BJ92" i="13" s="1"/>
  <c r="AI73" i="13"/>
  <c r="BJ73" i="13" s="1"/>
  <c r="AI68" i="13"/>
  <c r="BJ68" i="13" s="1"/>
  <c r="AE57" i="13"/>
  <c r="BF57" i="13" s="1"/>
  <c r="AI48" i="13"/>
  <c r="BJ48" i="13" s="1"/>
  <c r="X118" i="8" s="1"/>
  <c r="AH46" i="13"/>
  <c r="BI46" i="13" s="1"/>
  <c r="W81" i="8" s="1"/>
  <c r="AI38" i="13"/>
  <c r="BJ38" i="13" s="1"/>
  <c r="AI33" i="13"/>
  <c r="BJ33" i="13" s="1"/>
  <c r="X70" i="8" s="1"/>
  <c r="AD31" i="13"/>
  <c r="BE31" i="13" s="1"/>
  <c r="AM29" i="13"/>
  <c r="BN29" i="13" s="1"/>
  <c r="AI28" i="13"/>
  <c r="BJ28" i="13" s="1"/>
  <c r="AI23" i="13"/>
  <c r="BJ23" i="13" s="1"/>
  <c r="AM19" i="13"/>
  <c r="BN19" i="13" s="1"/>
  <c r="AB80" i="8" s="1"/>
  <c r="AI18" i="13"/>
  <c r="BJ18" i="13" s="1"/>
  <c r="BO18" i="13" s="1"/>
  <c r="BP18" i="13" s="1"/>
  <c r="AH16" i="13"/>
  <c r="BI16" i="13" s="1"/>
  <c r="AE81" i="13"/>
  <c r="BF81" i="13" s="1"/>
  <c r="AB95" i="13"/>
  <c r="BC95" i="13" s="1"/>
  <c r="AE85" i="13"/>
  <c r="BF85" i="13" s="1"/>
  <c r="AC90" i="13"/>
  <c r="BD90" i="13" s="1"/>
  <c r="AB80" i="13"/>
  <c r="BC80" i="13" s="1"/>
  <c r="AF95" i="13"/>
  <c r="BG95" i="13" s="1"/>
  <c r="AI100" i="13"/>
  <c r="BJ100" i="13" s="1"/>
  <c r="AH120" i="13"/>
  <c r="BI120" i="13" s="1"/>
  <c r="AF155" i="13"/>
  <c r="BG155" i="13" s="1"/>
  <c r="AG85" i="13"/>
  <c r="BH85" i="13" s="1"/>
  <c r="AK36" i="13"/>
  <c r="BL36" i="13" s="1"/>
  <c r="Z67" i="8" s="1"/>
  <c r="AC76" i="13"/>
  <c r="BD76" i="13" s="1"/>
  <c r="AC46" i="13"/>
  <c r="BD46" i="13" s="1"/>
  <c r="AK76" i="13"/>
  <c r="BL76" i="13" s="1"/>
  <c r="AM26" i="13"/>
  <c r="BN26" i="13" s="1"/>
  <c r="AD51" i="13"/>
  <c r="BE51" i="13" s="1"/>
  <c r="AB46" i="13"/>
  <c r="BC46" i="13" s="1"/>
  <c r="Q81" i="8" s="1"/>
  <c r="AM95" i="13"/>
  <c r="BN95" i="13" s="1"/>
  <c r="AM46" i="13"/>
  <c r="BN46" i="13" s="1"/>
  <c r="AB81" i="8" s="1"/>
  <c r="AB160" i="13"/>
  <c r="BC160" i="13" s="1"/>
  <c r="AI90" i="13"/>
  <c r="BJ90" i="13" s="1"/>
  <c r="AM36" i="13"/>
  <c r="BN36" i="13" s="1"/>
  <c r="AC61" i="13"/>
  <c r="BD61" i="13" s="1"/>
  <c r="AK100" i="13"/>
  <c r="BL100" i="13" s="1"/>
  <c r="AL76" i="13"/>
  <c r="BM76" i="13" s="1"/>
  <c r="AI51" i="13"/>
  <c r="BJ51" i="13" s="1"/>
  <c r="AF80" i="13"/>
  <c r="BG80" i="13" s="1"/>
  <c r="AI175" i="13"/>
  <c r="BJ175" i="13" s="1"/>
  <c r="AI115" i="13"/>
  <c r="BJ115" i="13" s="1"/>
  <c r="AC120" i="13"/>
  <c r="BD120" i="13" s="1"/>
  <c r="R57" i="8" s="1"/>
  <c r="AM160" i="13"/>
  <c r="BN160" i="13" s="1"/>
  <c r="AF115" i="13"/>
  <c r="BG115" i="13" s="1"/>
  <c r="AM125" i="13"/>
  <c r="BN125" i="13" s="1"/>
  <c r="AF160" i="13"/>
  <c r="BG160" i="13" s="1"/>
  <c r="AB76" i="13"/>
  <c r="BC76" i="13" s="1"/>
  <c r="AL100" i="13"/>
  <c r="BM100" i="13" s="1"/>
  <c r="AG76" i="13"/>
  <c r="BH76" i="13" s="1"/>
  <c r="AG105" i="13"/>
  <c r="BH105" i="13" s="1"/>
  <c r="AH110" i="13"/>
  <c r="BI110" i="13" s="1"/>
  <c r="W103" i="8" s="1"/>
  <c r="AB90" i="13"/>
  <c r="BC90" i="13" s="1"/>
  <c r="AH80" i="13"/>
  <c r="BI80" i="13" s="1"/>
  <c r="AG90" i="13"/>
  <c r="BH90" i="13" s="1"/>
  <c r="AC170" i="13"/>
  <c r="BD170" i="13" s="1"/>
  <c r="AC145" i="13"/>
  <c r="BD145" i="13" s="1"/>
  <c r="AE130" i="13"/>
  <c r="BF130" i="13" s="1"/>
  <c r="AG100" i="13"/>
  <c r="BH100" i="13" s="1"/>
  <c r="AJ165" i="13"/>
  <c r="BK165" i="13" s="1"/>
  <c r="AJ110" i="13"/>
  <c r="BK110" i="13" s="1"/>
  <c r="AM105" i="13"/>
  <c r="BN105" i="13" s="1"/>
  <c r="AJ100" i="13"/>
  <c r="BK100" i="13" s="1"/>
  <c r="AB100" i="13"/>
  <c r="BC100" i="13" s="1"/>
  <c r="AB105" i="13"/>
  <c r="BC105" i="13" s="1"/>
  <c r="AJ120" i="13"/>
  <c r="BK120" i="13" s="1"/>
  <c r="AD164" i="13"/>
  <c r="BE164" i="13" s="1"/>
  <c r="AD155" i="13"/>
  <c r="BE155" i="13" s="1"/>
  <c r="AC80" i="13"/>
  <c r="BD80" i="13" s="1"/>
  <c r="AD95" i="13"/>
  <c r="BE95" i="13" s="1"/>
  <c r="AJ105" i="13"/>
  <c r="BK105" i="13" s="1"/>
  <c r="AG26" i="13"/>
  <c r="BH26" i="13" s="1"/>
  <c r="AH100" i="13"/>
  <c r="BI100" i="13" s="1"/>
  <c r="AK56" i="13"/>
  <c r="BL56" i="13" s="1"/>
  <c r="AC31" i="13"/>
  <c r="BD31" i="13" s="1"/>
  <c r="R68" i="8" s="1"/>
  <c r="AK85" i="13"/>
  <c r="BL85" i="13" s="1"/>
  <c r="AM56" i="13"/>
  <c r="BN56" i="13" s="1"/>
  <c r="AI85" i="13"/>
  <c r="BJ85" i="13" s="1"/>
  <c r="AD71" i="13"/>
  <c r="BE71" i="13" s="1"/>
  <c r="AK155" i="13"/>
  <c r="BL155" i="13" s="1"/>
  <c r="AH125" i="13"/>
  <c r="BI125" i="13" s="1"/>
  <c r="AJ26" i="13"/>
  <c r="BK26" i="13" s="1"/>
  <c r="AM140" i="13"/>
  <c r="BN140" i="13" s="1"/>
  <c r="AB123" i="8" s="1"/>
  <c r="AC95" i="13"/>
  <c r="BD95" i="13" s="1"/>
  <c r="AM85" i="13"/>
  <c r="BN85" i="13" s="1"/>
  <c r="AL140" i="13"/>
  <c r="BM140" i="13" s="1"/>
  <c r="AH150" i="13"/>
  <c r="BI150" i="13" s="1"/>
  <c r="AE95" i="13"/>
  <c r="BF95" i="13" s="1"/>
  <c r="AF105" i="13"/>
  <c r="BG105" i="13" s="1"/>
  <c r="AK71" i="13"/>
  <c r="BL71" i="13" s="1"/>
  <c r="AM100" i="13"/>
  <c r="BN100" i="13" s="1"/>
  <c r="AL56" i="13"/>
  <c r="BM56" i="13" s="1"/>
  <c r="AC16" i="13"/>
  <c r="BD16" i="13" s="1"/>
  <c r="AM31" i="13"/>
  <c r="BN31" i="13" s="1"/>
  <c r="AB68" i="8" s="1"/>
  <c r="AH51" i="13"/>
  <c r="BI51" i="13" s="1"/>
  <c r="AH36" i="13"/>
  <c r="BI36" i="13" s="1"/>
  <c r="AJ85" i="13"/>
  <c r="BK85" i="13" s="1"/>
  <c r="AI21" i="13"/>
  <c r="BJ21" i="13" s="1"/>
  <c r="AE155" i="13"/>
  <c r="BF155" i="13" s="1"/>
  <c r="AL125" i="13"/>
  <c r="BM125" i="13" s="1"/>
  <c r="AD145" i="13"/>
  <c r="BE145" i="13" s="1"/>
  <c r="AI120" i="13"/>
  <c r="BJ120" i="13" s="1"/>
  <c r="AC150" i="13"/>
  <c r="BD150" i="13" s="1"/>
  <c r="AK115" i="13"/>
  <c r="BL115" i="13" s="1"/>
  <c r="AE125" i="13"/>
  <c r="BF125" i="13" s="1"/>
  <c r="AD160" i="13"/>
  <c r="BE160" i="13" s="1"/>
  <c r="AE100" i="13"/>
  <c r="BF100" i="13" s="1"/>
  <c r="AK130" i="13"/>
  <c r="BL130" i="13" s="1"/>
  <c r="AF140" i="13"/>
  <c r="BG140" i="13" s="1"/>
  <c r="U123" i="8" s="1"/>
  <c r="AG145" i="13"/>
  <c r="BH145" i="13" s="1"/>
  <c r="AE170" i="13"/>
  <c r="BF170" i="13" s="1"/>
  <c r="AC140" i="13"/>
  <c r="BD140" i="13" s="1"/>
  <c r="AL135" i="13"/>
  <c r="BM135" i="13" s="1"/>
  <c r="AG140" i="13"/>
  <c r="BH140" i="13" s="1"/>
  <c r="V123" i="8" s="1"/>
  <c r="AC130" i="13"/>
  <c r="BD130" i="13" s="1"/>
  <c r="AJ95" i="13"/>
  <c r="BK95" i="13" s="1"/>
  <c r="AF100" i="13"/>
  <c r="BG100" i="13" s="1"/>
  <c r="AB85" i="13"/>
  <c r="BC85" i="13" s="1"/>
  <c r="AM76" i="13"/>
  <c r="BN76" i="13" s="1"/>
  <c r="AC85" i="13"/>
  <c r="BD85" i="13" s="1"/>
  <c r="AB110" i="13"/>
  <c r="BC110" i="13" s="1"/>
  <c r="AF56" i="13"/>
  <c r="BG56" i="13" s="1"/>
  <c r="AE36" i="13"/>
  <c r="BF36" i="13" s="1"/>
  <c r="T67" i="8" s="1"/>
  <c r="AJ90" i="13"/>
  <c r="BK90" i="13" s="1"/>
  <c r="AC110" i="13"/>
  <c r="BD110" i="13" s="1"/>
  <c r="AI66" i="13"/>
  <c r="BJ66" i="13" s="1"/>
  <c r="AE41" i="13"/>
  <c r="BF41" i="13" s="1"/>
  <c r="AC51" i="13"/>
  <c r="BD51" i="13" s="1"/>
  <c r="AJ130" i="13"/>
  <c r="BK130" i="13" s="1"/>
  <c r="AE115" i="13"/>
  <c r="BF115" i="13" s="1"/>
  <c r="AM115" i="13"/>
  <c r="BN115" i="13" s="1"/>
  <c r="AL95" i="13"/>
  <c r="BM95" i="13" s="1"/>
  <c r="AD41" i="13"/>
  <c r="BE41" i="13" s="1"/>
  <c r="AM61" i="13"/>
  <c r="BN61" i="13" s="1"/>
  <c r="AF51" i="13"/>
  <c r="BG51" i="13" s="1"/>
  <c r="AG56" i="13"/>
  <c r="BH56" i="13" s="1"/>
  <c r="AF16" i="13"/>
  <c r="BG16" i="13" s="1"/>
  <c r="AL36" i="13"/>
  <c r="BM36" i="13" s="1"/>
  <c r="AB66" i="13"/>
  <c r="BC66" i="13" s="1"/>
  <c r="AI56" i="13"/>
  <c r="BJ56" i="13" s="1"/>
  <c r="AD100" i="13"/>
  <c r="BE100" i="13" s="1"/>
  <c r="AF110" i="13"/>
  <c r="BG110" i="13" s="1"/>
  <c r="AK105" i="13"/>
  <c r="BL105" i="13" s="1"/>
  <c r="AM41" i="13"/>
  <c r="BN41" i="13" s="1"/>
  <c r="AK125" i="13"/>
  <c r="BL125" i="13" s="1"/>
  <c r="AD140" i="13"/>
  <c r="BE140" i="13" s="1"/>
  <c r="S123" i="8" s="1"/>
  <c r="AG120" i="13"/>
  <c r="BH120" i="13" s="1"/>
  <c r="AI145" i="13"/>
  <c r="BJ145" i="13" s="1"/>
  <c r="AG95" i="13"/>
  <c r="BH95" i="13" s="1"/>
  <c r="AF130" i="13"/>
  <c r="BG130" i="13" s="1"/>
  <c r="AE105" i="13"/>
  <c r="BF105" i="13" s="1"/>
  <c r="AC115" i="13"/>
  <c r="BD115" i="13" s="1"/>
  <c r="AE80" i="13"/>
  <c r="BF80" i="13" s="1"/>
  <c r="AD76" i="13"/>
  <c r="BE76" i="13" s="1"/>
  <c r="AC41" i="13"/>
  <c r="BD41" i="13" s="1"/>
  <c r="AH95" i="13"/>
  <c r="BI95" i="13" s="1"/>
  <c r="AB155" i="13"/>
  <c r="BC155" i="13" s="1"/>
  <c r="AI140" i="13"/>
  <c r="BJ140" i="13" s="1"/>
  <c r="AE120" i="13"/>
  <c r="BF120" i="13" s="1"/>
  <c r="AF41" i="13"/>
  <c r="BG41" i="13" s="1"/>
  <c r="AM120" i="13"/>
  <c r="BN120" i="13" s="1"/>
  <c r="AL110" i="13"/>
  <c r="BM110" i="13" s="1"/>
  <c r="AM71" i="13"/>
  <c r="BN71" i="13" s="1"/>
  <c r="AD66" i="13"/>
  <c r="BE66" i="13" s="1"/>
  <c r="AD16" i="13"/>
  <c r="BE16" i="13" s="1"/>
  <c r="AJ41" i="13"/>
  <c r="BK41" i="13" s="1"/>
  <c r="AF90" i="13"/>
  <c r="BG90" i="13" s="1"/>
  <c r="AL105" i="13"/>
  <c r="BM105" i="13" s="1"/>
  <c r="AG110" i="13"/>
  <c r="BH110" i="13" s="1"/>
  <c r="AF120" i="13"/>
  <c r="BG120" i="13" s="1"/>
  <c r="AJ150" i="13"/>
  <c r="BK150" i="13" s="1"/>
  <c r="AH71" i="13"/>
  <c r="BI71" i="13" s="1"/>
  <c r="AB120" i="13"/>
  <c r="BC120" i="13" s="1"/>
  <c r="AJ135" i="13"/>
  <c r="BK135" i="13" s="1"/>
  <c r="AE145" i="13"/>
  <c r="BF145" i="13" s="1"/>
  <c r="AF71" i="13"/>
  <c r="BG71" i="13" s="1"/>
  <c r="AL66" i="13"/>
  <c r="BM66" i="13" s="1"/>
  <c r="AB61" i="13"/>
  <c r="BC61" i="13" s="1"/>
  <c r="AE71" i="13"/>
  <c r="BF71" i="13" s="1"/>
  <c r="AC66" i="13"/>
  <c r="BD66" i="13" s="1"/>
  <c r="AH21" i="13"/>
  <c r="BI21" i="13" s="1"/>
  <c r="AI41" i="13"/>
  <c r="BJ41" i="13" s="1"/>
  <c r="AF66" i="13"/>
  <c r="BG66" i="13" s="1"/>
  <c r="AK66" i="13"/>
  <c r="BL66" i="13" s="1"/>
  <c r="AL155" i="13"/>
  <c r="BM155" i="13" s="1"/>
  <c r="AF145" i="13"/>
  <c r="BG145" i="13" s="1"/>
  <c r="AD130" i="13"/>
  <c r="BE130" i="13" s="1"/>
  <c r="AG150" i="13"/>
  <c r="BH150" i="13" s="1"/>
  <c r="AD85" i="13"/>
  <c r="BE85" i="13" s="1"/>
  <c r="AJ145" i="13"/>
  <c r="BK145" i="13" s="1"/>
  <c r="AL115" i="13"/>
  <c r="BM115" i="13" s="1"/>
  <c r="AE140" i="13"/>
  <c r="BF140" i="13" s="1"/>
  <c r="T123" i="8" s="1"/>
  <c r="AG61" i="13"/>
  <c r="BH61" i="13" s="1"/>
  <c r="AF61" i="13"/>
  <c r="BG61" i="13" s="1"/>
  <c r="AE66" i="13"/>
  <c r="BF66" i="13" s="1"/>
  <c r="AH41" i="13"/>
  <c r="BI41" i="13" s="1"/>
  <c r="AI110" i="13"/>
  <c r="BJ110" i="13" s="1"/>
  <c r="AD36" i="13"/>
  <c r="BE36" i="13" s="1"/>
  <c r="S67" i="8" s="1"/>
  <c r="AF135" i="13"/>
  <c r="BG135" i="13" s="1"/>
  <c r="AI155" i="13"/>
  <c r="BJ155" i="13" s="1"/>
  <c r="AE150" i="13"/>
  <c r="BF150" i="13" s="1"/>
  <c r="AK61" i="13"/>
  <c r="BL61" i="13" s="1"/>
  <c r="AE61" i="13"/>
  <c r="BF61" i="13" s="1"/>
  <c r="AF150" i="13"/>
  <c r="BG150" i="13" s="1"/>
  <c r="AE77" i="13"/>
  <c r="BF77" i="13" s="1"/>
  <c r="AE27" i="13"/>
  <c r="BF27" i="13" s="1"/>
  <c r="AE37" i="13"/>
  <c r="BF37" i="13" s="1"/>
  <c r="T106" i="8" s="1"/>
  <c r="AJ86" i="13"/>
  <c r="BK86" i="13" s="1"/>
  <c r="AI86" i="13"/>
  <c r="BJ86" i="13" s="1"/>
  <c r="AI101" i="13"/>
  <c r="BJ101" i="13" s="1"/>
  <c r="AM22" i="13"/>
  <c r="BN22" i="13" s="1"/>
  <c r="AH116" i="13"/>
  <c r="BI116" i="13" s="1"/>
  <c r="AM17" i="13"/>
  <c r="BN17" i="13" s="1"/>
  <c r="AM116" i="13"/>
  <c r="BN116" i="13" s="1"/>
  <c r="AG47" i="13"/>
  <c r="BH47" i="13" s="1"/>
  <c r="AL57" i="13"/>
  <c r="BM57" i="13" s="1"/>
  <c r="AM52" i="13"/>
  <c r="BN52" i="13" s="1"/>
  <c r="AE52" i="13"/>
  <c r="BF52" i="13" s="1"/>
  <c r="AE236" i="13"/>
  <c r="BF236" i="13" s="1"/>
  <c r="AD17" i="13"/>
  <c r="BE17" i="13" s="1"/>
  <c r="AC52" i="13"/>
  <c r="BD52" i="13" s="1"/>
  <c r="AF27" i="13"/>
  <c r="BG27" i="13" s="1"/>
  <c r="AF96" i="13"/>
  <c r="BG96" i="13" s="1"/>
  <c r="AB42" i="13"/>
  <c r="BC42" i="13" s="1"/>
  <c r="AG52" i="13"/>
  <c r="BH52" i="13" s="1"/>
  <c r="V62" i="8" s="1"/>
  <c r="AI27" i="13"/>
  <c r="BJ27" i="13" s="1"/>
  <c r="AC77" i="13"/>
  <c r="BD77" i="13" s="1"/>
  <c r="AI72" i="13"/>
  <c r="BJ72" i="13" s="1"/>
  <c r="AC22" i="13"/>
  <c r="BD22" i="13" s="1"/>
  <c r="AK57" i="13"/>
  <c r="BL57" i="13" s="1"/>
  <c r="AE111" i="13"/>
  <c r="BF111" i="13" s="1"/>
  <c r="T104" i="8" s="1"/>
  <c r="AD236" i="13"/>
  <c r="BE236" i="13" s="1"/>
  <c r="AJ81" i="13"/>
  <c r="BK81" i="13" s="1"/>
  <c r="AG42" i="13"/>
  <c r="BH42" i="13" s="1"/>
  <c r="AJ47" i="13"/>
  <c r="BK47" i="13" s="1"/>
  <c r="Y93" i="8" s="1"/>
  <c r="AC236" i="13"/>
  <c r="BD236" i="13" s="1"/>
  <c r="AC235" i="13"/>
  <c r="BD235" i="13" s="1"/>
  <c r="AH235" i="13"/>
  <c r="BI235" i="13" s="1"/>
  <c r="AE17" i="13"/>
  <c r="BF17" i="13" s="1"/>
  <c r="AF121" i="13"/>
  <c r="BG121" i="13" s="1"/>
  <c r="U57" i="8" s="1"/>
  <c r="AB67" i="13"/>
  <c r="BC67" i="13" s="1"/>
  <c r="AD42" i="13"/>
  <c r="BE42" i="13" s="1"/>
  <c r="AC17" i="13"/>
  <c r="BD17" i="13" s="1"/>
  <c r="AI17" i="13"/>
  <c r="BJ17" i="13" s="1"/>
  <c r="AB91" i="13"/>
  <c r="BC91" i="13" s="1"/>
  <c r="AK67" i="13"/>
  <c r="BL67" i="13" s="1"/>
  <c r="AH32" i="13"/>
  <c r="BI32" i="13" s="1"/>
  <c r="W127" i="8" s="1"/>
  <c r="AC27" i="13"/>
  <c r="BD27" i="13" s="1"/>
  <c r="AG17" i="13"/>
  <c r="BH17" i="13" s="1"/>
  <c r="AG77" i="13"/>
  <c r="BH77" i="13" s="1"/>
  <c r="AC32" i="13"/>
  <c r="BD32" i="13" s="1"/>
  <c r="R127" i="8" s="1"/>
  <c r="AE67" i="13"/>
  <c r="BF67" i="13" s="1"/>
  <c r="AB235" i="13"/>
  <c r="BC235" i="13" s="1"/>
  <c r="AF62" i="13"/>
  <c r="BG62" i="13" s="1"/>
  <c r="AM101" i="13"/>
  <c r="BN101" i="13" s="1"/>
  <c r="AD126" i="13"/>
  <c r="BE126" i="13" s="1"/>
  <c r="AG116" i="13"/>
  <c r="BH116" i="13" s="1"/>
  <c r="AG22" i="13"/>
  <c r="BH22" i="13" s="1"/>
  <c r="AG86" i="13"/>
  <c r="BH86" i="13" s="1"/>
  <c r="AL27" i="13"/>
  <c r="BM27" i="13" s="1"/>
  <c r="AB236" i="13"/>
  <c r="BC236" i="13" s="1"/>
  <c r="AB72" i="13"/>
  <c r="BC72" i="13" s="1"/>
  <c r="AF57" i="13"/>
  <c r="BG57" i="13" s="1"/>
  <c r="AJ126" i="13"/>
  <c r="BK126" i="13" s="1"/>
  <c r="AL235" i="13"/>
  <c r="BM235" i="13" s="1"/>
  <c r="AH62" i="13"/>
  <c r="BI62" i="13" s="1"/>
  <c r="AB47" i="13"/>
  <c r="BC47" i="13" s="1"/>
  <c r="Q93" i="8" s="1"/>
  <c r="AG62" i="13"/>
  <c r="BH62" i="13" s="1"/>
  <c r="AB17" i="13"/>
  <c r="BC17" i="13" s="1"/>
  <c r="AH47" i="13"/>
  <c r="BI47" i="13" s="1"/>
  <c r="AK77" i="13"/>
  <c r="BL77" i="13" s="1"/>
  <c r="AH77" i="13"/>
  <c r="BI77" i="13" s="1"/>
  <c r="AM234" i="13"/>
  <c r="BN234" i="13" s="1"/>
  <c r="AM235" i="13"/>
  <c r="BN235" i="13" s="1"/>
  <c r="AH42" i="13"/>
  <c r="BI42" i="13" s="1"/>
  <c r="AK72" i="13"/>
  <c r="BL72" i="13" s="1"/>
  <c r="AL86" i="13"/>
  <c r="BM86" i="13" s="1"/>
  <c r="AE47" i="13"/>
  <c r="BF47" i="13" s="1"/>
  <c r="T93" i="8" s="1"/>
  <c r="AM236" i="13"/>
  <c r="BN236" i="13" s="1"/>
  <c r="AH236" i="13"/>
  <c r="BI236" i="13" s="1"/>
  <c r="AK235" i="13"/>
  <c r="BL235" i="13" s="1"/>
  <c r="AJ235" i="13"/>
  <c r="BK235" i="13" s="1"/>
  <c r="AM37" i="13"/>
  <c r="BN37" i="13" s="1"/>
  <c r="AB106" i="8" s="1"/>
  <c r="AJ91" i="13"/>
  <c r="BK91" i="13" s="1"/>
  <c r="AC37" i="13"/>
  <c r="BD37" i="13" s="1"/>
  <c r="R106" i="8" s="1"/>
  <c r="AH22" i="13"/>
  <c r="BI22" i="13" s="1"/>
  <c r="AG67" i="13"/>
  <c r="BH67" i="13" s="1"/>
  <c r="AJ42" i="13"/>
  <c r="BK42" i="13" s="1"/>
  <c r="AM57" i="13"/>
  <c r="BN57" i="13" s="1"/>
  <c r="AI77" i="13"/>
  <c r="BJ77" i="13" s="1"/>
  <c r="AE234" i="13"/>
  <c r="BF234" i="13" s="1"/>
  <c r="AB62" i="13"/>
  <c r="BC62" i="13" s="1"/>
  <c r="AJ72" i="13"/>
  <c r="BK72" i="13" s="1"/>
  <c r="AF42" i="13"/>
  <c r="BG42" i="13" s="1"/>
  <c r="AI47" i="13"/>
  <c r="BJ47" i="13" s="1"/>
  <c r="X93" i="8" s="1"/>
  <c r="AC131" i="13"/>
  <c r="BD131" i="13" s="1"/>
  <c r="AG72" i="13"/>
  <c r="BH72" i="13" s="1"/>
  <c r="AJ17" i="13"/>
  <c r="BK17" i="13" s="1"/>
  <c r="AK81" i="13"/>
  <c r="BL81" i="13" s="1"/>
  <c r="AE62" i="13"/>
  <c r="BF62" i="13" s="1"/>
  <c r="AI236" i="13"/>
  <c r="BJ236" i="13" s="1"/>
  <c r="AC47" i="13"/>
  <c r="BD47" i="13" s="1"/>
  <c r="AJ52" i="13"/>
  <c r="BK52" i="13" s="1"/>
  <c r="Y62" i="8" s="1"/>
  <c r="AK126" i="13"/>
  <c r="BL126" i="13" s="1"/>
  <c r="AE91" i="13"/>
  <c r="BF91" i="13" s="1"/>
  <c r="AD52" i="13"/>
  <c r="BE52" i="13" s="1"/>
  <c r="AM121" i="13"/>
  <c r="BN121" i="13" s="1"/>
  <c r="AI81" i="13"/>
  <c r="BJ81" i="13" s="1"/>
  <c r="AD81" i="13"/>
  <c r="BE81" i="13" s="1"/>
  <c r="AI32" i="13"/>
  <c r="BJ32" i="13" s="1"/>
  <c r="AJ27" i="13"/>
  <c r="BK27" i="13" s="1"/>
  <c r="AB37" i="13"/>
  <c r="BC37" i="13" s="1"/>
  <c r="Q106" i="8" s="1"/>
  <c r="AJ32" i="13"/>
  <c r="BK32" i="13" s="1"/>
  <c r="Y127" i="8" s="1"/>
  <c r="AE72" i="13"/>
  <c r="BF72" i="13" s="1"/>
  <c r="AH234" i="13"/>
  <c r="BI234" i="13" s="1"/>
  <c r="AL37" i="13"/>
  <c r="BM37" i="13" s="1"/>
  <c r="AA106" i="8" s="1"/>
  <c r="AJ22" i="13"/>
  <c r="BK22" i="13" s="1"/>
  <c r="AM32" i="13"/>
  <c r="BN32" i="13" s="1"/>
  <c r="AB127" i="8" s="1"/>
  <c r="AF234" i="13"/>
  <c r="BG234" i="13" s="1"/>
  <c r="AB77" i="13"/>
  <c r="BC77" i="13" s="1"/>
  <c r="AG235" i="13"/>
  <c r="BH235" i="13" s="1"/>
  <c r="AE86" i="13"/>
  <c r="BF86" i="13" s="1"/>
  <c r="AL17" i="13"/>
  <c r="BM17" i="13" s="1"/>
  <c r="AH17" i="13"/>
  <c r="BI17" i="13" s="1"/>
  <c r="AI235" i="13"/>
  <c r="BJ235" i="13" s="1"/>
  <c r="AF67" i="13"/>
  <c r="BG67" i="13" s="1"/>
  <c r="AG27" i="13"/>
  <c r="BH27" i="13" s="1"/>
  <c r="AC67" i="13"/>
  <c r="BD67" i="13" s="1"/>
  <c r="AD86" i="13"/>
  <c r="BE86" i="13" s="1"/>
  <c r="AB96" i="13"/>
  <c r="BC96" i="13" s="1"/>
  <c r="AF17" i="13"/>
  <c r="BG17" i="13" s="1"/>
  <c r="AB32" i="13"/>
  <c r="BC32" i="13" s="1"/>
  <c r="Q127" i="8" s="1"/>
  <c r="AD91" i="13"/>
  <c r="BE91" i="13" s="1"/>
  <c r="AC42" i="13"/>
  <c r="BD42" i="13" s="1"/>
  <c r="AJ77" i="13"/>
  <c r="BK77" i="13" s="1"/>
  <c r="AK91" i="13"/>
  <c r="BL91" i="13" s="1"/>
  <c r="AG57" i="13"/>
  <c r="BH57" i="13" s="1"/>
  <c r="AK62" i="13"/>
  <c r="BL62" i="13" s="1"/>
  <c r="Z56" i="8" s="1"/>
  <c r="AL67" i="13"/>
  <c r="BM67" i="13" s="1"/>
  <c r="AL72" i="13"/>
  <c r="BM72" i="13" s="1"/>
  <c r="AE96" i="13"/>
  <c r="BF96" i="13" s="1"/>
  <c r="AK234" i="13"/>
  <c r="BL234" i="13" s="1"/>
  <c r="AF81" i="13"/>
  <c r="BG81" i="13" s="1"/>
  <c r="AM86" i="13"/>
  <c r="BN86" i="13" s="1"/>
  <c r="AF37" i="13"/>
  <c r="BG37" i="13" s="1"/>
  <c r="U106" i="8" s="1"/>
  <c r="AD77" i="13"/>
  <c r="BE77" i="13" s="1"/>
  <c r="AD47" i="13"/>
  <c r="BE47" i="13" s="1"/>
  <c r="S93" i="8" s="1"/>
  <c r="AD234" i="13"/>
  <c r="BE234" i="13" s="1"/>
  <c r="AD106" i="13"/>
  <c r="BE106" i="13" s="1"/>
  <c r="AF101" i="13"/>
  <c r="BG101" i="13" s="1"/>
  <c r="AM81" i="13"/>
  <c r="BN81" i="13" s="1"/>
  <c r="AF47" i="13"/>
  <c r="BG47" i="13" s="1"/>
  <c r="U93" i="8" s="1"/>
  <c r="AL42" i="13"/>
  <c r="BM42" i="13" s="1"/>
  <c r="AF32" i="13"/>
  <c r="BG32" i="13" s="1"/>
  <c r="AI62" i="13"/>
  <c r="BJ62" i="13" s="1"/>
  <c r="AL236" i="13"/>
  <c r="BM236" i="13" s="1"/>
  <c r="AG234" i="13"/>
  <c r="BH234" i="13" s="1"/>
  <c r="AF52" i="13"/>
  <c r="BG52" i="13" s="1"/>
  <c r="U62" i="8" s="1"/>
  <c r="AI42" i="13"/>
  <c r="BJ42" i="13" s="1"/>
  <c r="AM62" i="13"/>
  <c r="BN62" i="13" s="1"/>
  <c r="AD27" i="13"/>
  <c r="BE27" i="13" s="1"/>
  <c r="AF72" i="13"/>
  <c r="BG72" i="13" s="1"/>
  <c r="AC72" i="13"/>
  <c r="BD72" i="13" s="1"/>
  <c r="AC91" i="13"/>
  <c r="BD91" i="13" s="1"/>
  <c r="AD62" i="13"/>
  <c r="BE62" i="13" s="1"/>
  <c r="S56" i="8" s="1"/>
  <c r="AH67" i="13"/>
  <c r="BI67" i="13" s="1"/>
  <c r="AL234" i="13"/>
  <c r="BM234" i="13" s="1"/>
  <c r="AK32" i="13"/>
  <c r="BL32" i="13" s="1"/>
  <c r="AE42" i="13"/>
  <c r="BF42" i="13" s="1"/>
  <c r="AI234" i="13"/>
  <c r="BJ234" i="13" s="1"/>
  <c r="AG236" i="13"/>
  <c r="BH236" i="13" s="1"/>
  <c r="AB234" i="13"/>
  <c r="BC234" i="13" s="1"/>
  <c r="AF22" i="13"/>
  <c r="BG22" i="13" s="1"/>
  <c r="AB27" i="13"/>
  <c r="BC27" i="13" s="1"/>
  <c r="AE126" i="13"/>
  <c r="BF126" i="13" s="1"/>
  <c r="AM42" i="13"/>
  <c r="BN42" i="13" s="1"/>
  <c r="AI67" i="13"/>
  <c r="BJ67" i="13" s="1"/>
  <c r="AC101" i="13"/>
  <c r="BD101" i="13" s="1"/>
  <c r="AG32" i="13"/>
  <c r="BH32" i="13" s="1"/>
  <c r="AJ57" i="13"/>
  <c r="BK57" i="13" s="1"/>
  <c r="AC57" i="13"/>
  <c r="BD57" i="13" s="1"/>
  <c r="AE32" i="13"/>
  <c r="BF32" i="13" s="1"/>
  <c r="AJ67" i="13"/>
  <c r="BK67" i="13" s="1"/>
  <c r="AB22" i="13"/>
  <c r="BC22" i="13" s="1"/>
  <c r="AM47" i="13"/>
  <c r="BN47" i="13" s="1"/>
  <c r="AB93" i="8" s="1"/>
  <c r="AI57" i="13"/>
  <c r="BJ57" i="13" s="1"/>
  <c r="AB86" i="13"/>
  <c r="BC86" i="13" s="1"/>
  <c r="AJ62" i="13"/>
  <c r="BK62" i="13" s="1"/>
  <c r="AK208" i="13"/>
  <c r="BL208" i="13" s="1"/>
  <c r="AD122" i="13"/>
  <c r="BE122" i="13" s="1"/>
  <c r="AD149" i="13"/>
  <c r="BE149" i="13" s="1"/>
  <c r="AH126" i="13"/>
  <c r="BI126" i="13" s="1"/>
  <c r="AH151" i="13"/>
  <c r="BI151" i="13" s="1"/>
  <c r="AK111" i="13"/>
  <c r="BL111" i="13" s="1"/>
  <c r="AJ121" i="13"/>
  <c r="BK121" i="13" s="1"/>
  <c r="AE116" i="13"/>
  <c r="BF116" i="13" s="1"/>
  <c r="AI106" i="13"/>
  <c r="BJ106" i="13" s="1"/>
  <c r="AE101" i="13"/>
  <c r="BF101" i="13" s="1"/>
  <c r="AC126" i="13"/>
  <c r="BD126" i="13" s="1"/>
  <c r="AG121" i="13"/>
  <c r="BH121" i="13" s="1"/>
  <c r="AI111" i="13"/>
  <c r="BJ111" i="13" s="1"/>
  <c r="AC121" i="13"/>
  <c r="BD121" i="13" s="1"/>
  <c r="AB106" i="13"/>
  <c r="BC106" i="13" s="1"/>
  <c r="AJ106" i="13"/>
  <c r="BK106" i="13" s="1"/>
  <c r="AK86" i="13"/>
  <c r="BL86" i="13" s="1"/>
  <c r="AL101" i="13"/>
  <c r="BM101" i="13" s="1"/>
  <c r="AI116" i="13"/>
  <c r="BJ116" i="13" s="1"/>
  <c r="AE131" i="13"/>
  <c r="BF131" i="13" s="1"/>
  <c r="AE121" i="13"/>
  <c r="BF121" i="13" s="1"/>
  <c r="AG91" i="13"/>
  <c r="BH91" i="13" s="1"/>
  <c r="AI96" i="13"/>
  <c r="BJ96" i="13" s="1"/>
  <c r="AK101" i="13"/>
  <c r="BL101" i="13" s="1"/>
  <c r="AF111" i="13"/>
  <c r="BG111" i="13" s="1"/>
  <c r="U104" i="8" s="1"/>
  <c r="AI121" i="13"/>
  <c r="BJ121" i="13" s="1"/>
  <c r="AD121" i="13"/>
  <c r="BE121" i="13" s="1"/>
  <c r="AF126" i="13"/>
  <c r="BG126" i="13" s="1"/>
  <c r="AI126" i="13"/>
  <c r="BJ126" i="13" s="1"/>
  <c r="AB111" i="13"/>
  <c r="BC111" i="13" s="1"/>
  <c r="Q104" i="8" s="1"/>
  <c r="AG126" i="13"/>
  <c r="BH126" i="13" s="1"/>
  <c r="AG96" i="13"/>
  <c r="BH96" i="13" s="1"/>
  <c r="AG101" i="13"/>
  <c r="BH101" i="13" s="1"/>
  <c r="AJ101" i="13"/>
  <c r="BK101" i="13" s="1"/>
  <c r="AK121" i="13"/>
  <c r="BL121" i="13" s="1"/>
  <c r="AB126" i="13"/>
  <c r="BC126" i="13" s="1"/>
  <c r="AM126" i="13"/>
  <c r="BN126" i="13" s="1"/>
  <c r="AG106" i="13"/>
  <c r="BH106" i="13" s="1"/>
  <c r="AB121" i="13"/>
  <c r="BC121" i="13" s="1"/>
  <c r="AG111" i="13"/>
  <c r="BH111" i="13" s="1"/>
  <c r="AC116" i="13"/>
  <c r="BD116" i="13" s="1"/>
  <c r="AM106" i="13"/>
  <c r="BN106" i="13" s="1"/>
  <c r="AM111" i="13"/>
  <c r="BN111" i="13" s="1"/>
  <c r="AB104" i="8" s="1"/>
  <c r="AJ116" i="13"/>
  <c r="BK116" i="13" s="1"/>
  <c r="AE157" i="13"/>
  <c r="BF157" i="13" s="1"/>
  <c r="AE142" i="13"/>
  <c r="BF142" i="13" s="1"/>
  <c r="AE137" i="13"/>
  <c r="BF137" i="13" s="1"/>
  <c r="AE132" i="13"/>
  <c r="BF132" i="13" s="1"/>
  <c r="AH157" i="13"/>
  <c r="BI157" i="13" s="1"/>
  <c r="AJ152" i="13"/>
  <c r="BK152" i="13" s="1"/>
  <c r="AI142" i="13"/>
  <c r="BJ142" i="13" s="1"/>
  <c r="AD152" i="13"/>
  <c r="BE152" i="13" s="1"/>
  <c r="AB167" i="13"/>
  <c r="BC167" i="13" s="1"/>
  <c r="AI162" i="13"/>
  <c r="BJ162" i="13" s="1"/>
  <c r="AG132" i="13"/>
  <c r="BH132" i="13" s="1"/>
  <c r="BO132" i="13" s="1"/>
  <c r="BP132" i="13" s="1"/>
  <c r="AD148" i="13"/>
  <c r="BE148" i="13" s="1"/>
  <c r="AC186" i="13"/>
  <c r="BD186" i="13" s="1"/>
  <c r="AG182" i="13"/>
  <c r="BH182" i="13" s="1"/>
  <c r="AK178" i="13"/>
  <c r="BL178" i="13" s="1"/>
  <c r="AG159" i="13"/>
  <c r="BH159" i="13" s="1"/>
  <c r="AC148" i="13"/>
  <c r="BD148" i="13" s="1"/>
  <c r="AK140" i="13"/>
  <c r="BL140" i="13" s="1"/>
  <c r="AM187" i="13"/>
  <c r="BN187" i="13" s="1"/>
  <c r="AH174" i="13"/>
  <c r="BI174" i="13" s="1"/>
  <c r="AH144" i="13"/>
  <c r="BI144" i="13" s="1"/>
  <c r="AH139" i="13"/>
  <c r="BI139" i="13" s="1"/>
  <c r="AD138" i="13"/>
  <c r="BE138" i="13" s="1"/>
  <c r="AH134" i="13"/>
  <c r="BI134" i="13" s="1"/>
  <c r="W89" i="8" s="1"/>
  <c r="AC176" i="13"/>
  <c r="BD176" i="13" s="1"/>
  <c r="AE153" i="13"/>
  <c r="BF153" i="13" s="1"/>
  <c r="AD173" i="13"/>
  <c r="BE173" i="13" s="1"/>
  <c r="AD163" i="13"/>
  <c r="BE163" i="13" s="1"/>
  <c r="AD158" i="13"/>
  <c r="BE158" i="13" s="1"/>
  <c r="AK176" i="13"/>
  <c r="BL176" i="13" s="1"/>
  <c r="AI136" i="13"/>
  <c r="BJ136" i="13" s="1"/>
  <c r="AH141" i="13"/>
  <c r="BI141" i="13" s="1"/>
  <c r="AI182" i="13"/>
  <c r="BJ182" i="13" s="1"/>
  <c r="AD172" i="13"/>
  <c r="BE172" i="13" s="1"/>
  <c r="AM155" i="13"/>
  <c r="BN155" i="13" s="1"/>
  <c r="AM150" i="13"/>
  <c r="BN150" i="13" s="1"/>
  <c r="AM145" i="13"/>
  <c r="BN145" i="13" s="1"/>
  <c r="AL130" i="13"/>
  <c r="BM130" i="13" s="1"/>
  <c r="AM136" i="13"/>
  <c r="BN136" i="13" s="1"/>
  <c r="AD136" i="13"/>
  <c r="BE136" i="13" s="1"/>
  <c r="AC141" i="13"/>
  <c r="BD141" i="13" s="1"/>
  <c r="AG151" i="13"/>
  <c r="BH151" i="13" s="1"/>
  <c r="AC136" i="13"/>
  <c r="BD136" i="13" s="1"/>
  <c r="AF156" i="13"/>
  <c r="BG156" i="13" s="1"/>
  <c r="AJ146" i="13"/>
  <c r="BK146" i="13" s="1"/>
  <c r="AH156" i="13"/>
  <c r="BI156" i="13" s="1"/>
  <c r="AG136" i="13"/>
  <c r="BH136" i="13" s="1"/>
  <c r="AL136" i="13"/>
  <c r="BM136" i="13" s="1"/>
  <c r="AJ141" i="13"/>
  <c r="BK141" i="13" s="1"/>
  <c r="AL131" i="13"/>
  <c r="BM131" i="13" s="1"/>
  <c r="AJ131" i="13"/>
  <c r="BK131" i="13" s="1"/>
  <c r="AK141" i="13"/>
  <c r="BL141" i="13" s="1"/>
  <c r="AB151" i="13"/>
  <c r="BC151" i="13" s="1"/>
  <c r="AI141" i="13"/>
  <c r="BJ141" i="13" s="1"/>
  <c r="AI146" i="13"/>
  <c r="BJ146" i="13" s="1"/>
  <c r="AD131" i="13"/>
  <c r="BE131" i="13" s="1"/>
  <c r="AB131" i="13"/>
  <c r="BC131" i="13" s="1"/>
  <c r="AF131" i="13"/>
  <c r="BG131" i="13" s="1"/>
  <c r="AE162" i="13"/>
  <c r="BF162" i="13" s="1"/>
  <c r="AE190" i="13"/>
  <c r="BF190" i="13" s="1"/>
  <c r="AE180" i="13"/>
  <c r="BF180" i="13" s="1"/>
  <c r="AE167" i="13"/>
  <c r="BF167" i="13" s="1"/>
  <c r="AJ162" i="13"/>
  <c r="BK162" i="13" s="1"/>
  <c r="AE172" i="13"/>
  <c r="BF172" i="13" s="1"/>
  <c r="AL167" i="13"/>
  <c r="BM167" i="13" s="1"/>
  <c r="AK172" i="13"/>
  <c r="BL172" i="13" s="1"/>
  <c r="AK162" i="13"/>
  <c r="BL162" i="13" s="1"/>
  <c r="AG127" i="13"/>
  <c r="BH127" i="13" s="1"/>
  <c r="AJ161" i="13"/>
  <c r="BK161" i="13" s="1"/>
  <c r="Y74" i="8" s="1"/>
  <c r="AJ167" i="13"/>
  <c r="BK167" i="13" s="1"/>
  <c r="AJ172" i="13"/>
  <c r="BK172" i="13" s="1"/>
  <c r="AG172" i="13"/>
  <c r="BH172" i="13" s="1"/>
  <c r="AG167" i="13"/>
  <c r="BH167" i="13" s="1"/>
  <c r="AC172" i="13"/>
  <c r="BD172" i="13" s="1"/>
  <c r="AC157" i="13"/>
  <c r="BD157" i="13" s="1"/>
  <c r="AM167" i="13"/>
  <c r="BN167" i="13" s="1"/>
  <c r="AL142" i="13"/>
  <c r="BM142" i="13" s="1"/>
  <c r="AB180" i="13"/>
  <c r="BC180" i="13" s="1"/>
  <c r="AL151" i="13"/>
  <c r="BM151" i="13" s="1"/>
  <c r="AG161" i="13"/>
  <c r="BH161" i="13" s="1"/>
  <c r="AJ156" i="13"/>
  <c r="BK156" i="13" s="1"/>
  <c r="AG141" i="13"/>
  <c r="BH141" i="13" s="1"/>
  <c r="AL156" i="13"/>
  <c r="BM156" i="13" s="1"/>
  <c r="AI131" i="13"/>
  <c r="BJ131" i="13" s="1"/>
  <c r="AM161" i="13"/>
  <c r="BN161" i="13" s="1"/>
  <c r="AH146" i="13"/>
  <c r="BI146" i="13" s="1"/>
  <c r="AG168" i="13"/>
  <c r="BH168" i="13" s="1"/>
  <c r="AB161" i="13"/>
  <c r="BC161" i="13" s="1"/>
  <c r="Q74" i="8" s="1"/>
  <c r="AJ136" i="13"/>
  <c r="BK136" i="13" s="1"/>
  <c r="AL161" i="13"/>
  <c r="BM161" i="13" s="1"/>
  <c r="AA74" i="8" s="1"/>
  <c r="AF136" i="13"/>
  <c r="BG136" i="13" s="1"/>
  <c r="AG131" i="13"/>
  <c r="BH131" i="13" s="1"/>
  <c r="AK151" i="13"/>
  <c r="BL151" i="13" s="1"/>
  <c r="AM151" i="13"/>
  <c r="BN151" i="13" s="1"/>
  <c r="AE141" i="13"/>
  <c r="BF141" i="13" s="1"/>
  <c r="AF60" i="15"/>
  <c r="BG60" i="15" s="1"/>
  <c r="AM56" i="15"/>
  <c r="BN56" i="15" s="1"/>
  <c r="AI54" i="15"/>
  <c r="BJ54" i="15" s="1"/>
  <c r="AM50" i="15"/>
  <c r="BN50" i="15" s="1"/>
  <c r="AL40" i="15"/>
  <c r="BM40" i="15" s="1"/>
  <c r="AM30" i="15"/>
  <c r="BN30" i="15" s="1"/>
  <c r="AM20" i="15"/>
  <c r="BN20" i="15" s="1"/>
  <c r="AC50" i="15"/>
  <c r="BD50" i="15" s="1"/>
  <c r="AI60" i="15"/>
  <c r="BJ60" i="15" s="1"/>
  <c r="AF67" i="15"/>
  <c r="BG67" i="15" s="1"/>
  <c r="AE89" i="15"/>
  <c r="BF89" i="15" s="1"/>
  <c r="AE61" i="15"/>
  <c r="BF61" i="15" s="1"/>
  <c r="AL16" i="15"/>
  <c r="BM16" i="15" s="1"/>
  <c r="AJ66" i="15"/>
  <c r="BK66" i="15" s="1"/>
  <c r="AE102" i="15"/>
  <c r="BF102" i="15" s="1"/>
  <c r="AC171" i="13"/>
  <c r="BD171" i="13" s="1"/>
  <c r="AF161" i="13"/>
  <c r="BG161" i="13" s="1"/>
  <c r="U74" i="8" s="1"/>
  <c r="AD161" i="13"/>
  <c r="BE161" i="13" s="1"/>
  <c r="S74" i="8" s="1"/>
  <c r="AD150" i="13"/>
  <c r="BE150" i="13" s="1"/>
  <c r="AH171" i="13"/>
  <c r="BI171" i="13" s="1"/>
  <c r="AJ166" i="13"/>
  <c r="BK166" i="13" s="1"/>
  <c r="AD62" i="15"/>
  <c r="BE62" i="15" s="1"/>
  <c r="AF53" i="15"/>
  <c r="BG53" i="15" s="1"/>
  <c r="AD52" i="15"/>
  <c r="BE52" i="15" s="1"/>
  <c r="AB51" i="15"/>
  <c r="BC51" i="15" s="1"/>
  <c r="AM60" i="15"/>
  <c r="BN60" i="15" s="1"/>
  <c r="AF54" i="15"/>
  <c r="BG54" i="15" s="1"/>
  <c r="AK39" i="15"/>
  <c r="BL39" i="15" s="1"/>
  <c r="AD105" i="15"/>
  <c r="BE105" i="15" s="1"/>
  <c r="AF65" i="15"/>
  <c r="BG65" i="15" s="1"/>
  <c r="AH45" i="15"/>
  <c r="BI45" i="15" s="1"/>
  <c r="AC47" i="15"/>
  <c r="BD47" i="15" s="1"/>
  <c r="AH46" i="15"/>
  <c r="BI46" i="15" s="1"/>
  <c r="AB68" i="15"/>
  <c r="BC68" i="15" s="1"/>
  <c r="AJ77" i="15"/>
  <c r="BK77" i="15" s="1"/>
  <c r="AH62" i="15"/>
  <c r="BI62" i="15" s="1"/>
  <c r="AC184" i="13"/>
  <c r="BD184" i="13" s="1"/>
  <c r="AG166" i="13"/>
  <c r="BH166" i="13" s="1"/>
  <c r="AL146" i="13"/>
  <c r="BM146" i="13" s="1"/>
  <c r="AM166" i="13"/>
  <c r="BN166" i="13" s="1"/>
  <c r="AK166" i="13"/>
  <c r="BL166" i="13" s="1"/>
  <c r="AH166" i="13"/>
  <c r="BI166" i="13" s="1"/>
  <c r="AG188" i="13"/>
  <c r="BH188" i="13" s="1"/>
  <c r="AH179" i="13"/>
  <c r="BI179" i="13" s="1"/>
  <c r="W95" i="8" s="1"/>
  <c r="AH184" i="13"/>
  <c r="BI184" i="13" s="1"/>
  <c r="AL171" i="13"/>
  <c r="BM171" i="13" s="1"/>
  <c r="AE151" i="13"/>
  <c r="BF151" i="13" s="1"/>
  <c r="AL184" i="13"/>
  <c r="BM184" i="13" s="1"/>
  <c r="AF188" i="13"/>
  <c r="BG188" i="13" s="1"/>
  <c r="AF206" i="1"/>
  <c r="BG206" i="1" s="1"/>
  <c r="AI191" i="1"/>
  <c r="BJ191" i="1" s="1"/>
  <c r="AL172" i="1"/>
  <c r="BM172" i="1" s="1"/>
  <c r="AM197" i="1"/>
  <c r="BN197" i="1" s="1"/>
  <c r="AD172" i="1"/>
  <c r="BE172" i="1" s="1"/>
  <c r="AM206" i="1"/>
  <c r="BN206" i="1" s="1"/>
  <c r="AI196" i="1"/>
  <c r="BJ196" i="1" s="1"/>
  <c r="AH181" i="1"/>
  <c r="BI181" i="1" s="1"/>
  <c r="AG206" i="1"/>
  <c r="BH206" i="1" s="1"/>
  <c r="AC205" i="1"/>
  <c r="BD205" i="1" s="1"/>
  <c r="AB177" i="1"/>
  <c r="BC177" i="1" s="1"/>
  <c r="AK187" i="1"/>
  <c r="BL187" i="1" s="1"/>
  <c r="Z42" i="8" s="1"/>
  <c r="AM177" i="1"/>
  <c r="BN177" i="1" s="1"/>
  <c r="AB11" i="8" s="1"/>
  <c r="AM207" i="1"/>
  <c r="BN207" i="1" s="1"/>
  <c r="AG186" i="1"/>
  <c r="BH186" i="1" s="1"/>
  <c r="AJ176" i="1"/>
  <c r="BK176" i="1" s="1"/>
  <c r="AI187" i="1"/>
  <c r="BJ187" i="1" s="1"/>
  <c r="AD166" i="1"/>
  <c r="BE166" i="1" s="1"/>
  <c r="AC186" i="1"/>
  <c r="BD186" i="1" s="1"/>
  <c r="AH162" i="1"/>
  <c r="BI162" i="1" s="1"/>
  <c r="AE186" i="1"/>
  <c r="BF186" i="1" s="1"/>
  <c r="AM191" i="1"/>
  <c r="BN191" i="1" s="1"/>
  <c r="AH171" i="1"/>
  <c r="BI171" i="1" s="1"/>
  <c r="AH196" i="1"/>
  <c r="BI196" i="1" s="1"/>
  <c r="AJ197" i="1"/>
  <c r="BK197" i="1" s="1"/>
  <c r="AD201" i="1"/>
  <c r="BE201" i="1" s="1"/>
  <c r="AL202" i="1"/>
  <c r="BM202" i="1" s="1"/>
  <c r="AC172" i="1"/>
  <c r="BD172" i="1" s="1"/>
  <c r="AK157" i="1"/>
  <c r="BL157" i="1" s="1"/>
  <c r="AB187" i="1"/>
  <c r="BC187" i="1" s="1"/>
  <c r="AG157" i="1"/>
  <c r="BH157" i="1" s="1"/>
  <c r="AB162" i="1"/>
  <c r="BC162" i="1" s="1"/>
  <c r="AD177" i="1"/>
  <c r="BE177" i="1" s="1"/>
  <c r="AD206" i="1"/>
  <c r="BE206" i="1" s="1"/>
  <c r="AF171" i="1"/>
  <c r="BG171" i="1" s="1"/>
  <c r="AG191" i="1"/>
  <c r="BH191" i="1" s="1"/>
  <c r="AJ207" i="1"/>
  <c r="BK207" i="1" s="1"/>
  <c r="AL167" i="1"/>
  <c r="BM167" i="1" s="1"/>
  <c r="AA21" i="8" s="1"/>
  <c r="AM201" i="1"/>
  <c r="BN201" i="1" s="1"/>
  <c r="AK192" i="1"/>
  <c r="BL192" i="1" s="1"/>
  <c r="AH191" i="1"/>
  <c r="BI191" i="1" s="1"/>
  <c r="AJ202" i="1"/>
  <c r="BK202" i="1" s="1"/>
  <c r="AH172" i="1"/>
  <c r="BI172" i="1" s="1"/>
  <c r="AM166" i="1"/>
  <c r="BN166" i="1" s="1"/>
  <c r="AL157" i="1"/>
  <c r="BM157" i="1" s="1"/>
  <c r="AG193" i="1"/>
  <c r="BH193" i="1" s="1"/>
  <c r="AL161" i="1"/>
  <c r="BM161" i="1" s="1"/>
  <c r="AE190" i="1"/>
  <c r="BF190" i="1" s="1"/>
  <c r="AL182" i="1"/>
  <c r="BM182" i="1" s="1"/>
  <c r="AK183" i="1"/>
  <c r="BL183" i="1" s="1"/>
  <c r="AK188" i="1"/>
  <c r="BL188" i="1" s="1"/>
  <c r="AC201" i="1"/>
  <c r="BD201" i="1" s="1"/>
  <c r="R20" i="8" s="1"/>
  <c r="AF181" i="1"/>
  <c r="BG181" i="1" s="1"/>
  <c r="AK185" i="1"/>
  <c r="BL185" i="1" s="1"/>
  <c r="AM162" i="1"/>
  <c r="BN162" i="1" s="1"/>
  <c r="AD162" i="1"/>
  <c r="BE162" i="1" s="1"/>
  <c r="AB175" i="1"/>
  <c r="BC175" i="1" s="1"/>
  <c r="AI171" i="1"/>
  <c r="BJ171" i="1" s="1"/>
  <c r="AH157" i="1"/>
  <c r="BI157" i="1" s="1"/>
  <c r="AI181" i="1"/>
  <c r="BJ181" i="1" s="1"/>
  <c r="AC177" i="1"/>
  <c r="BD177" i="1" s="1"/>
  <c r="AK182" i="1"/>
  <c r="BL182" i="1" s="1"/>
  <c r="AD167" i="1"/>
  <c r="BE167" i="1" s="1"/>
  <c r="AM182" i="1"/>
  <c r="BN182" i="1" s="1"/>
  <c r="AC192" i="1"/>
  <c r="BD192" i="1" s="1"/>
  <c r="AI186" i="1"/>
  <c r="BJ186" i="1" s="1"/>
  <c r="AL177" i="1"/>
  <c r="BM177" i="1" s="1"/>
  <c r="AG176" i="1"/>
  <c r="BH176" i="1" s="1"/>
  <c r="AB172" i="1"/>
  <c r="BC172" i="1" s="1"/>
  <c r="AJ186" i="1"/>
  <c r="BK186" i="1" s="1"/>
  <c r="AH192" i="1"/>
  <c r="BI192" i="1" s="1"/>
  <c r="W30" i="8" s="1"/>
  <c r="AM192" i="1"/>
  <c r="BN192" i="1" s="1"/>
  <c r="AB30" i="8" s="1"/>
  <c r="AC171" i="1"/>
  <c r="BD171" i="1" s="1"/>
  <c r="AJ171" i="1"/>
  <c r="BK171" i="1" s="1"/>
  <c r="AC181" i="1"/>
  <c r="BD181" i="1" s="1"/>
  <c r="AL171" i="1"/>
  <c r="BM171" i="1" s="1"/>
  <c r="AC203" i="1"/>
  <c r="BD203" i="1" s="1"/>
  <c r="AF193" i="1"/>
  <c r="BG193" i="1" s="1"/>
  <c r="AC188" i="1"/>
  <c r="BD188" i="1" s="1"/>
  <c r="BO188" i="1" s="1"/>
  <c r="AC198" i="1"/>
  <c r="BD198" i="1" s="1"/>
  <c r="AC142" i="1"/>
  <c r="BD142" i="1" s="1"/>
  <c r="BO142" i="1" s="1"/>
  <c r="BP142" i="1" s="1"/>
  <c r="AK162" i="1"/>
  <c r="BL162" i="1" s="1"/>
  <c r="AC187" i="1"/>
  <c r="BD187" i="1" s="1"/>
  <c r="AJ196" i="1"/>
  <c r="BK196" i="1" s="1"/>
  <c r="AJ175" i="1"/>
  <c r="BK175" i="1" s="1"/>
  <c r="AI142" i="1"/>
  <c r="BJ142" i="1" s="1"/>
  <c r="AG167" i="1"/>
  <c r="BH167" i="1" s="1"/>
  <c r="AI167" i="1"/>
  <c r="BJ167" i="1" s="1"/>
  <c r="AB49" i="1"/>
  <c r="BC49" i="1" s="1"/>
  <c r="BO49" i="1" s="1"/>
  <c r="AJ192" i="1"/>
  <c r="BK192" i="1" s="1"/>
  <c r="F36" i="8"/>
  <c r="AJ181" i="1"/>
  <c r="BK181" i="1" s="1"/>
  <c r="AB167" i="1"/>
  <c r="BC167" i="1" s="1"/>
  <c r="AB197" i="1"/>
  <c r="BC197" i="1" s="1"/>
  <c r="AC196" i="1"/>
  <c r="BD196" i="1" s="1"/>
  <c r="AI172" i="1"/>
  <c r="BJ172" i="1" s="1"/>
  <c r="AG182" i="1"/>
  <c r="BH182" i="1" s="1"/>
  <c r="AG202" i="1"/>
  <c r="BH202" i="1" s="1"/>
  <c r="AD187" i="1"/>
  <c r="BE187" i="1" s="1"/>
  <c r="AJ187" i="1"/>
  <c r="BK187" i="1" s="1"/>
  <c r="AM186" i="1"/>
  <c r="BN186" i="1" s="1"/>
  <c r="AM176" i="1"/>
  <c r="BN176" i="1" s="1"/>
  <c r="AL192" i="1"/>
  <c r="BM192" i="1" s="1"/>
  <c r="AC197" i="1"/>
  <c r="BD197" i="1" s="1"/>
  <c r="AE162" i="1"/>
  <c r="BF162" i="1" s="1"/>
  <c r="AJ206" i="1"/>
  <c r="BK206" i="1" s="1"/>
  <c r="AD182" i="1"/>
  <c r="BE182" i="1" s="1"/>
  <c r="AH177" i="1"/>
  <c r="BI177" i="1" s="1"/>
  <c r="AK196" i="1"/>
  <c r="BL196" i="1" s="1"/>
  <c r="AD176" i="1"/>
  <c r="BE176" i="1" s="1"/>
  <c r="AE181" i="1"/>
  <c r="BF181" i="1" s="1"/>
  <c r="AL186" i="1"/>
  <c r="BM186" i="1" s="1"/>
  <c r="AA27" i="8" s="1"/>
  <c r="AI182" i="1"/>
  <c r="BJ182" i="1" s="1"/>
  <c r="AL181" i="1"/>
  <c r="BM181" i="1" s="1"/>
  <c r="AH198" i="1"/>
  <c r="BI198" i="1" s="1"/>
  <c r="AD197" i="1"/>
  <c r="BE197" i="1" s="1"/>
  <c r="AK167" i="1"/>
  <c r="BL167" i="1" s="1"/>
  <c r="AC191" i="1"/>
  <c r="BD191" i="1" s="1"/>
  <c r="AJ200" i="1"/>
  <c r="BK200" i="1" s="1"/>
  <c r="AK198" i="1"/>
  <c r="BL198" i="1" s="1"/>
  <c r="AG197" i="1"/>
  <c r="BH197" i="1" s="1"/>
  <c r="AB198" i="1"/>
  <c r="BC198" i="1" s="1"/>
  <c r="AC161" i="1"/>
  <c r="BD161" i="1" s="1"/>
  <c r="AF161" i="1"/>
  <c r="BG161" i="1" s="1"/>
  <c r="AE206" i="1"/>
  <c r="BF206" i="1" s="1"/>
  <c r="AE201" i="1"/>
  <c r="BF201" i="1" s="1"/>
  <c r="AE191" i="1"/>
  <c r="BF191" i="1" s="1"/>
  <c r="AE176" i="1"/>
  <c r="BF176" i="1" s="1"/>
  <c r="AI201" i="1"/>
  <c r="BJ201" i="1" s="1"/>
  <c r="AD191" i="1"/>
  <c r="BE191" i="1" s="1"/>
  <c r="AL196" i="1"/>
  <c r="BM196" i="1" s="1"/>
  <c r="AF201" i="1"/>
  <c r="BG201" i="1" s="1"/>
  <c r="U20" i="8" s="1"/>
  <c r="AM172" i="1"/>
  <c r="BN172" i="1" s="1"/>
  <c r="AB203" i="1"/>
  <c r="BC203" i="1" s="1"/>
  <c r="AH187" i="1"/>
  <c r="BI187" i="1" s="1"/>
  <c r="W42" i="8" s="1"/>
  <c r="AI177" i="1"/>
  <c r="BJ177" i="1" s="1"/>
  <c r="AK180" i="13"/>
  <c r="BL180" i="13" s="1"/>
  <c r="AD180" i="13"/>
  <c r="BE180" i="13" s="1"/>
  <c r="AJ180" i="13"/>
  <c r="BK180" i="13" s="1"/>
  <c r="AG40" i="15"/>
  <c r="BH40" i="15" s="1"/>
  <c r="AD64" i="1"/>
  <c r="BE64" i="1" s="1"/>
  <c r="AB186" i="1"/>
  <c r="BC186" i="1" s="1"/>
  <c r="AM119" i="15"/>
  <c r="BN119" i="15" s="1"/>
  <c r="AG60" i="15"/>
  <c r="BH60" i="15" s="1"/>
  <c r="AJ50" i="15"/>
  <c r="BK50" i="15" s="1"/>
  <c r="AI204" i="1"/>
  <c r="BJ204" i="1" s="1"/>
  <c r="AF192" i="1"/>
  <c r="BG192" i="1" s="1"/>
  <c r="AF182" i="1"/>
  <c r="BG182" i="1" s="1"/>
  <c r="AF99" i="15"/>
  <c r="BG99" i="15" s="1"/>
  <c r="AM103" i="15"/>
  <c r="BN103" i="15" s="1"/>
  <c r="AD50" i="15"/>
  <c r="BE50" i="15" s="1"/>
  <c r="AB49" i="15"/>
  <c r="BC49" i="15" s="1"/>
  <c r="AJ208" i="1"/>
  <c r="BK208" i="1" s="1"/>
  <c r="AE184" i="1"/>
  <c r="BF184" i="1" s="1"/>
  <c r="AK49" i="15"/>
  <c r="BL49" i="15" s="1"/>
  <c r="AD204" i="1"/>
  <c r="BE204" i="1" s="1"/>
  <c r="AD179" i="1"/>
  <c r="BE179" i="1" s="1"/>
  <c r="BO179" i="1" s="1"/>
  <c r="BP179" i="1" s="1"/>
  <c r="AB50" i="15"/>
  <c r="BC50" i="15" s="1"/>
  <c r="AC54" i="15"/>
  <c r="BD54" i="15" s="1"/>
  <c r="AC80" i="15"/>
  <c r="BD80" i="15" s="1"/>
  <c r="AE185" i="1"/>
  <c r="BF185" i="1" s="1"/>
  <c r="AE180" i="1"/>
  <c r="BF180" i="1" s="1"/>
  <c r="BO180" i="1" s="1"/>
  <c r="BP180" i="1" s="1"/>
  <c r="AI206" i="1"/>
  <c r="BJ206" i="1" s="1"/>
  <c r="AF191" i="1"/>
  <c r="BG191" i="1" s="1"/>
  <c r="AF176" i="1"/>
  <c r="BG176" i="1" s="1"/>
  <c r="AF166" i="1"/>
  <c r="BG166" i="1" s="1"/>
  <c r="AG67" i="15"/>
  <c r="BH67" i="15" s="1"/>
  <c r="AG55" i="15"/>
  <c r="BH55" i="15" s="1"/>
  <c r="AL199" i="1"/>
  <c r="BM199" i="1" s="1"/>
  <c r="AL189" i="1"/>
  <c r="BM189" i="1" s="1"/>
  <c r="AL169" i="1"/>
  <c r="BM169" i="1" s="1"/>
  <c r="AF87" i="15"/>
  <c r="BG87" i="15" s="1"/>
  <c r="AE107" i="15"/>
  <c r="BF107" i="15" s="1"/>
  <c r="AE208" i="1"/>
  <c r="BF208" i="1" s="1"/>
  <c r="AE198" i="1"/>
  <c r="BF198" i="1" s="1"/>
  <c r="AE193" i="1"/>
  <c r="BF193" i="1" s="1"/>
  <c r="AE188" i="1"/>
  <c r="BF188" i="1" s="1"/>
  <c r="AE173" i="1"/>
  <c r="BF173" i="1" s="1"/>
  <c r="AE168" i="1"/>
  <c r="BF168" i="1" s="1"/>
  <c r="AB76" i="15"/>
  <c r="BC76" i="15" s="1"/>
  <c r="AH81" i="15"/>
  <c r="BI81" i="15" s="1"/>
  <c r="AD91" i="15"/>
  <c r="BE91" i="15" s="1"/>
  <c r="AI80" i="15"/>
  <c r="BJ80" i="15" s="1"/>
  <c r="AM59" i="15"/>
  <c r="BN59" i="15" s="1"/>
  <c r="AK58" i="15"/>
  <c r="BL58" i="15" s="1"/>
  <c r="AJ48" i="15"/>
  <c r="BK48" i="15" s="1"/>
  <c r="AI203" i="1"/>
  <c r="BJ203" i="1" s="1"/>
  <c r="AE202" i="1"/>
  <c r="BF202" i="1" s="1"/>
  <c r="AE182" i="1"/>
  <c r="BF182" i="1" s="1"/>
  <c r="AI173" i="1"/>
  <c r="BJ173" i="1" s="1"/>
  <c r="AE171" i="1"/>
  <c r="BF171" i="1" s="1"/>
  <c r="AD207" i="1"/>
  <c r="BE207" i="1" s="1"/>
  <c r="AD202" i="1"/>
  <c r="BE202" i="1" s="1"/>
  <c r="AD192" i="1"/>
  <c r="BE192" i="1" s="1"/>
  <c r="AH183" i="1"/>
  <c r="BI183" i="1" s="1"/>
  <c r="AL195" i="1"/>
  <c r="BM195" i="1" s="1"/>
  <c r="AL185" i="1"/>
  <c r="BM185" i="1" s="1"/>
  <c r="AD163" i="1"/>
  <c r="BE163" i="1" s="1"/>
  <c r="AL206" i="1"/>
  <c r="BM206" i="1" s="1"/>
  <c r="AL201" i="1"/>
  <c r="BM201" i="1" s="1"/>
  <c r="AL191" i="1"/>
  <c r="BM191" i="1" s="1"/>
  <c r="AH175" i="1"/>
  <c r="BI175" i="1" s="1"/>
  <c r="W23" i="8" s="1"/>
  <c r="AH50" i="15"/>
  <c r="BI50" i="15" s="1"/>
  <c r="AF205" i="1"/>
  <c r="BG205" i="1" s="1"/>
  <c r="AJ201" i="1"/>
  <c r="BK201" i="1" s="1"/>
  <c r="Y20" i="8" s="1"/>
  <c r="AF195" i="1"/>
  <c r="BG195" i="1" s="1"/>
  <c r="AF185" i="1"/>
  <c r="BG185" i="1" s="1"/>
  <c r="AH51" i="15"/>
  <c r="BI51" i="15" s="1"/>
  <c r="AB14" i="14"/>
  <c r="BC14" i="14" s="1"/>
  <c r="AB12" i="14"/>
  <c r="BC12" i="14" s="1"/>
  <c r="AM208" i="1"/>
  <c r="BN208" i="1" s="1"/>
  <c r="AI207" i="1"/>
  <c r="BJ207" i="1" s="1"/>
  <c r="AM203" i="1"/>
  <c r="BN203" i="1" s="1"/>
  <c r="AI202" i="1"/>
  <c r="BJ202" i="1" s="1"/>
  <c r="AI197" i="1"/>
  <c r="BJ197" i="1" s="1"/>
  <c r="AM193" i="1"/>
  <c r="BN193" i="1" s="1"/>
  <c r="AI192" i="1"/>
  <c r="BJ192" i="1" s="1"/>
  <c r="AH207" i="1"/>
  <c r="BI207" i="1" s="1"/>
  <c r="AH202" i="1"/>
  <c r="BI202" i="1" s="1"/>
  <c r="AL188" i="1"/>
  <c r="BM188" i="1" s="1"/>
  <c r="AL173" i="1"/>
  <c r="BM173" i="1" s="1"/>
  <c r="AE95" i="15"/>
  <c r="BF95" i="15" s="1"/>
  <c r="AE93" i="15"/>
  <c r="BF93" i="15" s="1"/>
  <c r="AG101" i="15"/>
  <c r="BH101" i="15" s="1"/>
  <c r="AL49" i="15"/>
  <c r="BM49" i="15" s="1"/>
  <c r="AF46" i="15"/>
  <c r="BG46" i="15" s="1"/>
  <c r="AB34" i="15"/>
  <c r="BC34" i="15" s="1"/>
  <c r="AM79" i="15"/>
  <c r="BN79" i="15" s="1"/>
  <c r="AM69" i="15"/>
  <c r="BN69" i="15" s="1"/>
  <c r="AM64" i="15"/>
  <c r="BN64" i="15" s="1"/>
  <c r="AJ79" i="15"/>
  <c r="BK79" i="15" s="1"/>
  <c r="AE200" i="1"/>
  <c r="BF200" i="1" s="1"/>
  <c r="AC200" i="1"/>
  <c r="BD200" i="1" s="1"/>
  <c r="AK201" i="1"/>
  <c r="BL201" i="1" s="1"/>
  <c r="AB202" i="1"/>
  <c r="BC202" i="1" s="1"/>
  <c r="AC183" i="1"/>
  <c r="BD183" i="1" s="1"/>
  <c r="BO183" i="1" s="1"/>
  <c r="BP183" i="1" s="1"/>
  <c r="AF186" i="1"/>
  <c r="BG186" i="1" s="1"/>
  <c r="AB200" i="1"/>
  <c r="BC200" i="1" s="1"/>
  <c r="AJ205" i="1"/>
  <c r="BK205" i="1" s="1"/>
  <c r="AK206" i="1"/>
  <c r="BL206" i="1" s="1"/>
  <c r="AH186" i="1"/>
  <c r="BI186" i="1" s="1"/>
  <c r="AF207" i="1"/>
  <c r="BG207" i="1" s="1"/>
  <c r="AF196" i="1"/>
  <c r="BG196" i="1" s="1"/>
  <c r="AK208" i="1"/>
  <c r="BL208" i="1" s="1"/>
  <c r="AK200" i="1"/>
  <c r="BL200" i="1" s="1"/>
  <c r="AC176" i="1"/>
  <c r="BD176" i="1" s="1"/>
  <c r="AH176" i="1"/>
  <c r="BI176" i="1" s="1"/>
  <c r="AB110" i="1"/>
  <c r="BC110" i="1" s="1"/>
  <c r="BO110" i="1" s="1"/>
  <c r="AI200" i="1"/>
  <c r="BJ200" i="1" s="1"/>
  <c r="AL205" i="1"/>
  <c r="BM205" i="1" s="1"/>
  <c r="AK205" i="1"/>
  <c r="BL205" i="1" s="1"/>
  <c r="AG207" i="1"/>
  <c r="BH207" i="1" s="1"/>
  <c r="AF208" i="1"/>
  <c r="BG208" i="1" s="1"/>
  <c r="AD208" i="1"/>
  <c r="BE208" i="1" s="1"/>
  <c r="AC207" i="1"/>
  <c r="BD207" i="1" s="1"/>
  <c r="AM202" i="1"/>
  <c r="BN202" i="1" s="1"/>
  <c r="AB207" i="1"/>
  <c r="BC207" i="1" s="1"/>
  <c r="AH206" i="1"/>
  <c r="BI206" i="1" s="1"/>
  <c r="AL208" i="1"/>
  <c r="BM208" i="1" s="1"/>
  <c r="AB208" i="1"/>
  <c r="BC208" i="1" s="1"/>
  <c r="AL207" i="1"/>
  <c r="BM207" i="1" s="1"/>
  <c r="P24" i="8"/>
  <c r="AD200" i="1"/>
  <c r="BE200" i="1" s="1"/>
  <c r="AD205" i="1"/>
  <c r="BE205" i="1" s="1"/>
  <c r="AG208" i="1"/>
  <c r="BH208" i="1" s="1"/>
  <c r="AH200" i="1"/>
  <c r="BI200" i="1" s="1"/>
  <c r="AG198" i="1"/>
  <c r="BH198" i="1" s="1"/>
  <c r="AK203" i="1"/>
  <c r="BL203" i="1" s="1"/>
  <c r="AC193" i="1"/>
  <c r="BD193" i="1" s="1"/>
  <c r="BO193" i="1" s="1"/>
  <c r="BP193" i="1" s="1"/>
  <c r="AB191" i="1"/>
  <c r="BC191" i="1" s="1"/>
  <c r="AK202" i="1"/>
  <c r="BL202" i="1" s="1"/>
  <c r="AF200" i="1"/>
  <c r="BG200" i="1" s="1"/>
  <c r="AB205" i="1"/>
  <c r="BC205" i="1" s="1"/>
  <c r="AH161" i="1"/>
  <c r="BI161" i="1" s="1"/>
  <c r="AI205" i="1"/>
  <c r="BJ205" i="1" s="1"/>
  <c r="AF85" i="15"/>
  <c r="BG85" i="15" s="1"/>
  <c r="AG84" i="15"/>
  <c r="BH84" i="15" s="1"/>
  <c r="AL39" i="15"/>
  <c r="BM39" i="15" s="1"/>
  <c r="AJ28" i="15"/>
  <c r="BK28" i="15" s="1"/>
  <c r="AJ99" i="15"/>
  <c r="BK99" i="15" s="1"/>
  <c r="AM115" i="15"/>
  <c r="BN115" i="15" s="1"/>
  <c r="AI89" i="15"/>
  <c r="BJ89" i="15" s="1"/>
  <c r="AI65" i="15"/>
  <c r="BJ65" i="15" s="1"/>
  <c r="AD101" i="15"/>
  <c r="BE101" i="15" s="1"/>
  <c r="AF75" i="15"/>
  <c r="BG75" i="15" s="1"/>
  <c r="AF89" i="15"/>
  <c r="BG89" i="15" s="1"/>
  <c r="AH69" i="15"/>
  <c r="BI69" i="15" s="1"/>
  <c r="AI91" i="15"/>
  <c r="BJ91" i="15" s="1"/>
  <c r="AK87" i="15"/>
  <c r="BL87" i="15" s="1"/>
  <c r="AC51" i="15"/>
  <c r="BD51" i="15" s="1"/>
  <c r="AE18" i="14"/>
  <c r="BF18" i="14" s="1"/>
  <c r="AF23" i="14"/>
  <c r="BG23" i="14" s="1"/>
  <c r="AK64" i="15"/>
  <c r="BL64" i="15" s="1"/>
  <c r="AF12" i="1"/>
  <c r="BG12" i="1" s="1"/>
  <c r="AE12" i="1"/>
  <c r="BF12" i="1" s="1"/>
  <c r="AE23" i="14"/>
  <c r="BF23" i="14" s="1"/>
  <c r="AC84" i="15"/>
  <c r="BD84" i="15" s="1"/>
  <c r="AK84" i="15"/>
  <c r="BL84" i="15" s="1"/>
  <c r="AC85" i="15"/>
  <c r="BD85" i="15" s="1"/>
  <c r="AB75" i="15"/>
  <c r="BC75" i="15" s="1"/>
  <c r="AD84" i="15"/>
  <c r="BE84" i="15" s="1"/>
  <c r="AC64" i="15"/>
  <c r="BD64" i="15" s="1"/>
  <c r="AM18" i="14"/>
  <c r="BN18" i="14" s="1"/>
  <c r="AI97" i="15"/>
  <c r="BJ97" i="15" s="1"/>
  <c r="AL21" i="14"/>
  <c r="BM21" i="14" s="1"/>
  <c r="AI71" i="15"/>
  <c r="BJ71" i="15" s="1"/>
  <c r="AB84" i="15"/>
  <c r="BC84" i="15" s="1"/>
  <c r="AL94" i="15"/>
  <c r="BM94" i="15" s="1"/>
  <c r="AH93" i="15"/>
  <c r="BI93" i="15" s="1"/>
  <c r="AH83" i="15"/>
  <c r="BI83" i="15" s="1"/>
  <c r="AD80" i="15"/>
  <c r="BE80" i="15" s="1"/>
  <c r="AM67" i="15"/>
  <c r="BN67" i="15" s="1"/>
  <c r="AD18" i="14"/>
  <c r="BE18" i="14" s="1"/>
  <c r="AD93" i="15"/>
  <c r="BE93" i="15" s="1"/>
  <c r="AH65" i="15"/>
  <c r="BI65" i="15" s="1"/>
  <c r="AF64" i="15"/>
  <c r="BG64" i="15" s="1"/>
  <c r="AC61" i="15"/>
  <c r="BD61" i="15" s="1"/>
  <c r="AC52" i="15"/>
  <c r="BD52" i="15" s="1"/>
  <c r="AG41" i="15"/>
  <c r="BH41" i="15" s="1"/>
  <c r="AM37" i="15"/>
  <c r="BN37" i="15" s="1"/>
  <c r="AI35" i="15"/>
  <c r="BJ35" i="15" s="1"/>
  <c r="AC31" i="15"/>
  <c r="BD31" i="15" s="1"/>
  <c r="AK26" i="15"/>
  <c r="BL26" i="15" s="1"/>
  <c r="AC22" i="15"/>
  <c r="BD22" i="15" s="1"/>
  <c r="AM166" i="15"/>
  <c r="BN166" i="15" s="1"/>
  <c r="AC18" i="14"/>
  <c r="BD18" i="14" s="1"/>
  <c r="AF31" i="15"/>
  <c r="BG31" i="15" s="1"/>
  <c r="AG51" i="15"/>
  <c r="BH51" i="15" s="1"/>
  <c r="AH31" i="15"/>
  <c r="BI31" i="15" s="1"/>
  <c r="AE26" i="14"/>
  <c r="BF26" i="14" s="1"/>
  <c r="AE24" i="14"/>
  <c r="BF24" i="14" s="1"/>
  <c r="AC22" i="14"/>
  <c r="BD22" i="14" s="1"/>
  <c r="AC21" i="14"/>
  <c r="BD21" i="14" s="1"/>
  <c r="AC19" i="14"/>
  <c r="BD19" i="14" s="1"/>
  <c r="AH17" i="14"/>
  <c r="BI17" i="14" s="1"/>
  <c r="W140" i="8" s="1"/>
  <c r="AH15" i="14"/>
  <c r="AK44" i="1"/>
  <c r="BL44" i="1" s="1"/>
  <c r="AC164" i="15"/>
  <c r="BD164" i="15" s="1"/>
  <c r="AJ51" i="15"/>
  <c r="BK51" i="15" s="1"/>
  <c r="AM130" i="15"/>
  <c r="BN130" i="15" s="1"/>
  <c r="AI124" i="15"/>
  <c r="BJ124" i="15" s="1"/>
  <c r="AG117" i="15"/>
  <c r="BH117" i="15" s="1"/>
  <c r="AH182" i="13"/>
  <c r="BI182" i="13" s="1"/>
  <c r="AK16" i="14"/>
  <c r="BL16" i="14" s="1"/>
  <c r="Z139" i="8" s="1"/>
  <c r="AL93" i="15"/>
  <c r="BM93" i="15" s="1"/>
  <c r="AD89" i="15"/>
  <c r="BE89" i="15" s="1"/>
  <c r="AL83" i="15"/>
  <c r="BM83" i="15" s="1"/>
  <c r="AL72" i="15"/>
  <c r="BM72" i="15" s="1"/>
  <c r="AF69" i="15"/>
  <c r="BG69" i="15" s="1"/>
  <c r="AG13" i="14"/>
  <c r="BH13" i="14" s="1"/>
  <c r="AG12" i="14"/>
  <c r="BH12" i="14" s="1"/>
  <c r="Q74" i="48"/>
  <c r="AH160" i="15"/>
  <c r="BI160" i="15" s="1"/>
  <c r="AM71" i="15"/>
  <c r="BN71" i="15" s="1"/>
  <c r="AJ92" i="15"/>
  <c r="BK92" i="15" s="1"/>
  <c r="AI92" i="15"/>
  <c r="BJ92" i="15" s="1"/>
  <c r="AM84" i="15"/>
  <c r="BN84" i="15" s="1"/>
  <c r="AF122" i="15"/>
  <c r="BG122" i="15" s="1"/>
  <c r="AK160" i="15"/>
  <c r="BL160" i="15" s="1"/>
  <c r="AD118" i="15"/>
  <c r="BE118" i="15" s="1"/>
  <c r="AM107" i="15"/>
  <c r="BN107" i="15" s="1"/>
  <c r="AB162" i="15"/>
  <c r="BC162" i="15" s="1"/>
  <c r="AB114" i="15"/>
  <c r="BC114" i="15" s="1"/>
  <c r="AG140" i="15"/>
  <c r="BH140" i="15" s="1"/>
  <c r="AG130" i="15"/>
  <c r="BH130" i="15" s="1"/>
  <c r="AG120" i="15"/>
  <c r="BH120" i="15" s="1"/>
  <c r="AL58" i="15"/>
  <c r="BM58" i="15" s="1"/>
  <c r="AG59" i="15"/>
  <c r="BH59" i="15" s="1"/>
  <c r="AG29" i="15"/>
  <c r="BH29" i="15" s="1"/>
  <c r="AI157" i="15"/>
  <c r="BJ157" i="15" s="1"/>
  <c r="AI98" i="15"/>
  <c r="BJ98" i="15" s="1"/>
  <c r="AI119" i="15"/>
  <c r="BJ119" i="15" s="1"/>
  <c r="AE115" i="15"/>
  <c r="BF115" i="15" s="1"/>
  <c r="AG160" i="15"/>
  <c r="BH160" i="15" s="1"/>
  <c r="AL80" i="15"/>
  <c r="BM80" i="15" s="1"/>
  <c r="AD67" i="15"/>
  <c r="BE67" i="15" s="1"/>
  <c r="AI140" i="15"/>
  <c r="BJ140" i="15" s="1"/>
  <c r="AI130" i="15"/>
  <c r="BJ130" i="15" s="1"/>
  <c r="AG154" i="15"/>
  <c r="BH154" i="15" s="1"/>
  <c r="AB107" i="15"/>
  <c r="BC107" i="15" s="1"/>
  <c r="AJ101" i="15"/>
  <c r="BK101" i="15" s="1"/>
  <c r="AJ91" i="15"/>
  <c r="BK91" i="15" s="1"/>
  <c r="AH101" i="15"/>
  <c r="BI101" i="15" s="1"/>
  <c r="AC160" i="15"/>
  <c r="BD160" i="15" s="1"/>
  <c r="AB160" i="15"/>
  <c r="BC160" i="15" s="1"/>
  <c r="AJ118" i="15"/>
  <c r="BK118" i="15" s="1"/>
  <c r="AK103" i="15"/>
  <c r="BL103" i="15" s="1"/>
  <c r="AE100" i="15"/>
  <c r="BF100" i="15" s="1"/>
  <c r="AK88" i="15"/>
  <c r="BL88" i="15" s="1"/>
  <c r="AK83" i="15"/>
  <c r="BL83" i="15" s="1"/>
  <c r="AJ62" i="15"/>
  <c r="BK62" i="15" s="1"/>
  <c r="AJ52" i="15"/>
  <c r="BK52" i="15" s="1"/>
  <c r="AL134" i="15"/>
  <c r="BM134" i="15" s="1"/>
  <c r="AF101" i="15"/>
  <c r="BG101" i="15" s="1"/>
  <c r="AL64" i="15"/>
  <c r="BM64" i="15" s="1"/>
  <c r="AE38" i="15"/>
  <c r="BF38" i="15" s="1"/>
  <c r="AG63" i="15"/>
  <c r="BH63" i="15" s="1"/>
  <c r="AH43" i="15"/>
  <c r="BI43" i="15" s="1"/>
  <c r="AD103" i="15"/>
  <c r="BE103" i="15" s="1"/>
  <c r="AL97" i="15"/>
  <c r="BM97" i="15" s="1"/>
  <c r="AL67" i="15"/>
  <c r="BM67" i="15" s="1"/>
  <c r="AK46" i="15"/>
  <c r="BL46" i="15" s="1"/>
  <c r="AI160" i="15"/>
  <c r="BJ160" i="15" s="1"/>
  <c r="O174" i="63"/>
  <c r="AH40" i="15"/>
  <c r="BI40" i="15" s="1"/>
  <c r="AM114" i="15"/>
  <c r="BN114" i="15" s="1"/>
  <c r="AG108" i="15"/>
  <c r="BH108" i="15" s="1"/>
  <c r="AM104" i="15"/>
  <c r="BN104" i="15" s="1"/>
  <c r="AM94" i="15"/>
  <c r="BN94" i="15" s="1"/>
  <c r="AG91" i="15"/>
  <c r="BH91" i="15" s="1"/>
  <c r="AG68" i="15"/>
  <c r="BH68" i="15" s="1"/>
  <c r="AD59" i="15"/>
  <c r="BE59" i="15" s="1"/>
  <c r="AG28" i="15"/>
  <c r="BH28" i="15" s="1"/>
  <c r="AM24" i="15"/>
  <c r="BN24" i="15" s="1"/>
  <c r="AE20" i="15"/>
  <c r="BF20" i="15" s="1"/>
  <c r="AJ89" i="15"/>
  <c r="BK89" i="15" s="1"/>
  <c r="AK100" i="15"/>
  <c r="BL100" i="15" s="1"/>
  <c r="AK69" i="15"/>
  <c r="BL69" i="15" s="1"/>
  <c r="AK65" i="15"/>
  <c r="BL65" i="15" s="1"/>
  <c r="AD41" i="15"/>
  <c r="BE41" i="15" s="1"/>
  <c r="AL107" i="15"/>
  <c r="BM107" i="15" s="1"/>
  <c r="AF156" i="15"/>
  <c r="BG156" i="15" s="1"/>
  <c r="AF149" i="15"/>
  <c r="BG149" i="15" s="1"/>
  <c r="AJ127" i="15"/>
  <c r="BK127" i="15" s="1"/>
  <c r="AK117" i="15"/>
  <c r="BL117" i="15" s="1"/>
  <c r="AG115" i="15"/>
  <c r="BH115" i="15" s="1"/>
  <c r="AK107" i="15"/>
  <c r="BL107" i="15" s="1"/>
  <c r="AG105" i="15"/>
  <c r="BH105" i="15" s="1"/>
  <c r="AG95" i="15"/>
  <c r="BH95" i="15" s="1"/>
  <c r="AC93" i="15"/>
  <c r="BD93" i="15" s="1"/>
  <c r="AL92" i="15"/>
  <c r="BM92" i="15" s="1"/>
  <c r="AM88" i="15"/>
  <c r="BN88" i="15" s="1"/>
  <c r="AG74" i="15"/>
  <c r="BH74" i="15" s="1"/>
  <c r="AE125" i="15"/>
  <c r="BF125" i="15" s="1"/>
  <c r="AG123" i="15"/>
  <c r="BH123" i="15" s="1"/>
  <c r="AI87" i="15"/>
  <c r="BJ87" i="15" s="1"/>
  <c r="AE85" i="15"/>
  <c r="BF85" i="15" s="1"/>
  <c r="AI134" i="15"/>
  <c r="BJ134" i="15" s="1"/>
  <c r="AK129" i="15"/>
  <c r="BL129" i="15" s="1"/>
  <c r="AD115" i="15"/>
  <c r="BE115" i="15" s="1"/>
  <c r="AL99" i="15"/>
  <c r="BM99" i="15" s="1"/>
  <c r="AL89" i="15"/>
  <c r="BM89" i="15" s="1"/>
  <c r="AD85" i="15"/>
  <c r="BE85" i="15" s="1"/>
  <c r="AH76" i="15"/>
  <c r="BI76" i="15" s="1"/>
  <c r="AG56" i="15"/>
  <c r="BH56" i="15" s="1"/>
  <c r="AH84" i="15"/>
  <c r="BI84" i="15" s="1"/>
  <c r="AK73" i="15"/>
  <c r="BL73" i="15" s="1"/>
  <c r="AC65" i="15"/>
  <c r="BD65" i="15" s="1"/>
  <c r="AH64" i="15"/>
  <c r="BI64" i="15" s="1"/>
  <c r="AL60" i="15"/>
  <c r="BM60" i="15" s="1"/>
  <c r="AL50" i="15"/>
  <c r="BM50" i="15" s="1"/>
  <c r="AC126" i="15"/>
  <c r="BD126" i="15" s="1"/>
  <c r="AH140" i="15"/>
  <c r="BI140" i="15" s="1"/>
  <c r="AH130" i="15"/>
  <c r="BI130" i="15" s="1"/>
  <c r="AG119" i="15"/>
  <c r="BH119" i="15" s="1"/>
  <c r="AG109" i="15"/>
  <c r="BH109" i="15" s="1"/>
  <c r="AK101" i="15"/>
  <c r="BL101" i="15" s="1"/>
  <c r="AG99" i="15"/>
  <c r="BH99" i="15" s="1"/>
  <c r="AC87" i="15"/>
  <c r="BD87" i="15" s="1"/>
  <c r="AD86" i="15"/>
  <c r="BE86" i="15" s="1"/>
  <c r="AD66" i="15"/>
  <c r="BE66" i="15" s="1"/>
  <c r="AH59" i="15"/>
  <c r="BI59" i="15" s="1"/>
  <c r="AE58" i="15"/>
  <c r="BF58" i="15" s="1"/>
  <c r="AD56" i="15"/>
  <c r="BE56" i="15" s="1"/>
  <c r="AH28" i="15"/>
  <c r="BI28" i="15" s="1"/>
  <c r="AD26" i="15"/>
  <c r="BE26" i="15" s="1"/>
  <c r="AG129" i="15"/>
  <c r="BH129" i="15" s="1"/>
  <c r="AF108" i="15"/>
  <c r="BG108" i="15" s="1"/>
  <c r="AB106" i="15"/>
  <c r="BC106" i="15" s="1"/>
  <c r="AE88" i="15"/>
  <c r="BF88" i="15" s="1"/>
  <c r="AH127" i="15"/>
  <c r="BI127" i="15" s="1"/>
  <c r="AE108" i="15"/>
  <c r="BF108" i="15" s="1"/>
  <c r="AE153" i="15"/>
  <c r="BF153" i="15" s="1"/>
  <c r="AE139" i="15"/>
  <c r="BF139" i="15" s="1"/>
  <c r="M47" i="8"/>
  <c r="AM17" i="14"/>
  <c r="BN17" i="14" s="1"/>
  <c r="AB140" i="8" s="1"/>
  <c r="AM16" i="14"/>
  <c r="BN16" i="14" s="1"/>
  <c r="AM15" i="14"/>
  <c r="AF140" i="15"/>
  <c r="BG140" i="15" s="1"/>
  <c r="AF130" i="15"/>
  <c r="BG130" i="15" s="1"/>
  <c r="AD129" i="15"/>
  <c r="BE129" i="15" s="1"/>
  <c r="AL62" i="15"/>
  <c r="BM62" i="15" s="1"/>
  <c r="AJ61" i="15"/>
  <c r="BK61" i="15" s="1"/>
  <c r="AB47" i="15"/>
  <c r="BC47" i="15" s="1"/>
  <c r="AJ41" i="15"/>
  <c r="BK41" i="15" s="1"/>
  <c r="AF39" i="15"/>
  <c r="BG39" i="15" s="1"/>
  <c r="AL32" i="15"/>
  <c r="BM32" i="15" s="1"/>
  <c r="AD28" i="15"/>
  <c r="BE28" i="15" s="1"/>
  <c r="AB13" i="14"/>
  <c r="BC13" i="14" s="1"/>
  <c r="AM128" i="15"/>
  <c r="BN128" i="15" s="1"/>
  <c r="AB118" i="15"/>
  <c r="BC118" i="15" s="1"/>
  <c r="AB108" i="15"/>
  <c r="BC108" i="15" s="1"/>
  <c r="AL103" i="15"/>
  <c r="BM103" i="15" s="1"/>
  <c r="AB88" i="15"/>
  <c r="BC88" i="15" s="1"/>
  <c r="AB77" i="15"/>
  <c r="BC77" i="15" s="1"/>
  <c r="AD57" i="15"/>
  <c r="BE57" i="15" s="1"/>
  <c r="AK42" i="15"/>
  <c r="BL42" i="15" s="1"/>
  <c r="AE39" i="15"/>
  <c r="BF39" i="15" s="1"/>
  <c r="AC18" i="15"/>
  <c r="BD18" i="15" s="1"/>
  <c r="AK157" i="15"/>
  <c r="BL157" i="15" s="1"/>
  <c r="AK21" i="14"/>
  <c r="BL21" i="14" s="1"/>
  <c r="AJ157" i="15"/>
  <c r="BK157" i="15" s="1"/>
  <c r="AB140" i="15"/>
  <c r="BC140" i="15" s="1"/>
  <c r="AB130" i="15"/>
  <c r="BC130" i="15" s="1"/>
  <c r="AB120" i="15"/>
  <c r="BC120" i="15" s="1"/>
  <c r="AK22" i="14"/>
  <c r="BL22" i="14" s="1"/>
  <c r="AK20" i="14"/>
  <c r="BL20" i="14" s="1"/>
  <c r="Z142" i="8" s="1"/>
  <c r="AD49" i="15"/>
  <c r="BE49" i="15" s="1"/>
  <c r="AD39" i="15"/>
  <c r="BE39" i="15" s="1"/>
  <c r="AG17" i="14"/>
  <c r="BH17" i="14" s="1"/>
  <c r="AG16" i="14"/>
  <c r="BH16" i="14" s="1"/>
  <c r="AH157" i="15"/>
  <c r="BI157" i="15" s="1"/>
  <c r="AI84" i="15"/>
  <c r="BJ84" i="15" s="1"/>
  <c r="V12" i="8"/>
  <c r="AK19" i="14"/>
  <c r="BL19" i="14" s="1"/>
  <c r="AF123" i="15"/>
  <c r="BG123" i="15" s="1"/>
  <c r="AB79" i="15"/>
  <c r="BC79" i="15" s="1"/>
  <c r="AJ24" i="14"/>
  <c r="BK24" i="14" s="1"/>
  <c r="AI23" i="14"/>
  <c r="BJ23" i="14" s="1"/>
  <c r="AH19" i="14"/>
  <c r="BI19" i="14" s="1"/>
  <c r="AF15" i="14"/>
  <c r="BG15" i="14" s="1"/>
  <c r="AG134" i="15"/>
  <c r="BH134" i="15" s="1"/>
  <c r="AJ105" i="15"/>
  <c r="BK105" i="15" s="1"/>
  <c r="AJ95" i="15"/>
  <c r="BK95" i="15" s="1"/>
  <c r="AJ65" i="15"/>
  <c r="BK65" i="15" s="1"/>
  <c r="AB60" i="15"/>
  <c r="BC60" i="15" s="1"/>
  <c r="AD84" i="1"/>
  <c r="BE84" i="1" s="1"/>
  <c r="O21" i="8"/>
  <c r="I24" i="8"/>
  <c r="AG15" i="14"/>
  <c r="BH15" i="14" s="1"/>
  <c r="AB110" i="15"/>
  <c r="BC110" i="15" s="1"/>
  <c r="AG103" i="15"/>
  <c r="BH103" i="15" s="1"/>
  <c r="AB90" i="15"/>
  <c r="BC90" i="15" s="1"/>
  <c r="AK92" i="15"/>
  <c r="BL92" i="15" s="1"/>
  <c r="AI12" i="1"/>
  <c r="BJ12" i="1" s="1"/>
  <c r="AJ25" i="14"/>
  <c r="BK25" i="14" s="1"/>
  <c r="AH22" i="14"/>
  <c r="BI22" i="14" s="1"/>
  <c r="AH21" i="14"/>
  <c r="BI21" i="14" s="1"/>
  <c r="AH20" i="14"/>
  <c r="BI20" i="14" s="1"/>
  <c r="AG18" i="14"/>
  <c r="BH18" i="14" s="1"/>
  <c r="AF17" i="14"/>
  <c r="BG17" i="14" s="1"/>
  <c r="AF16" i="14"/>
  <c r="BG16" i="14" s="1"/>
  <c r="AI25" i="14"/>
  <c r="BJ25" i="14" s="1"/>
  <c r="X146" i="8" s="1"/>
  <c r="AG22" i="14"/>
  <c r="BH22" i="14" s="1"/>
  <c r="AG21" i="14"/>
  <c r="BH21" i="14" s="1"/>
  <c r="AG20" i="14"/>
  <c r="BH20" i="14" s="1"/>
  <c r="AG19" i="14"/>
  <c r="BH19" i="14" s="1"/>
  <c r="AF18" i="14"/>
  <c r="BG18" i="14" s="1"/>
  <c r="AE17" i="14"/>
  <c r="BF17" i="14" s="1"/>
  <c r="AE16" i="14"/>
  <c r="BF16" i="14" s="1"/>
  <c r="AE15" i="14"/>
  <c r="BF15" i="14" s="1"/>
  <c r="AF157" i="15"/>
  <c r="BG157" i="15" s="1"/>
  <c r="AF134" i="15"/>
  <c r="BG134" i="15" s="1"/>
  <c r="AF124" i="15"/>
  <c r="BG124" i="15" s="1"/>
  <c r="AM117" i="15"/>
  <c r="BN117" i="15" s="1"/>
  <c r="AI105" i="15"/>
  <c r="BJ105" i="15" s="1"/>
  <c r="AM97" i="15"/>
  <c r="BN97" i="15" s="1"/>
  <c r="AG94" i="15"/>
  <c r="BH94" i="15" s="1"/>
  <c r="AK66" i="15"/>
  <c r="BL66" i="15" s="1"/>
  <c r="AL56" i="15"/>
  <c r="BM56" i="15" s="1"/>
  <c r="AH54" i="15"/>
  <c r="BI54" i="15" s="1"/>
  <c r="AL46" i="15"/>
  <c r="BM46" i="15" s="1"/>
  <c r="AH44" i="15"/>
  <c r="BI44" i="15" s="1"/>
  <c r="AL36" i="15"/>
  <c r="BM36" i="15" s="1"/>
  <c r="AD22" i="15"/>
  <c r="BE22" i="15" s="1"/>
  <c r="AD12" i="15"/>
  <c r="BE12" i="15" s="1"/>
  <c r="AF84" i="15"/>
  <c r="BG84" i="15" s="1"/>
  <c r="AD134" i="15"/>
  <c r="BE134" i="15" s="1"/>
  <c r="AD124" i="15"/>
  <c r="BE124" i="15" s="1"/>
  <c r="AB123" i="15"/>
  <c r="BC123" i="15" s="1"/>
  <c r="AE114" i="15"/>
  <c r="BF114" i="15" s="1"/>
  <c r="AC103" i="15"/>
  <c r="BD103" i="15" s="1"/>
  <c r="AE94" i="15"/>
  <c r="BF94" i="15" s="1"/>
  <c r="AC83" i="15"/>
  <c r="BD83" i="15" s="1"/>
  <c r="AE64" i="15"/>
  <c r="BF64" i="15" s="1"/>
  <c r="AJ99" i="1"/>
  <c r="BK99" i="1" s="1"/>
  <c r="BO99" i="1" s="1"/>
  <c r="BP99" i="1" s="1"/>
  <c r="AB94" i="1"/>
  <c r="BC94" i="1" s="1"/>
  <c r="BO94" i="1" s="1"/>
  <c r="AB69" i="1"/>
  <c r="BC69" i="1" s="1"/>
  <c r="AG59" i="1"/>
  <c r="BH59" i="1" s="1"/>
  <c r="AB24" i="1"/>
  <c r="BC24" i="1" s="1"/>
  <c r="BO24" i="1" s="1"/>
  <c r="AB124" i="15"/>
  <c r="BC124" i="15" s="1"/>
  <c r="AL53" i="15"/>
  <c r="BM53" i="15" s="1"/>
  <c r="M43" i="8"/>
  <c r="N20" i="8"/>
  <c r="R27" i="8"/>
  <c r="K42" i="8"/>
  <c r="AD27" i="14"/>
  <c r="BE27" i="14" s="1"/>
  <c r="J17" i="8"/>
  <c r="AM116" i="15"/>
  <c r="BN116" i="15" s="1"/>
  <c r="E39" i="8"/>
  <c r="C29" i="8"/>
  <c r="S15" i="8"/>
  <c r="H11" i="8"/>
  <c r="W46" i="8"/>
  <c r="O19" i="8"/>
  <c r="J12" i="8"/>
  <c r="M41" i="8"/>
  <c r="AE128" i="15"/>
  <c r="BF128" i="15" s="1"/>
  <c r="AJ100" i="15"/>
  <c r="BK100" i="15" s="1"/>
  <c r="AB86" i="15"/>
  <c r="BC86" i="15" s="1"/>
  <c r="AK96" i="15"/>
  <c r="BL96" i="15" s="1"/>
  <c r="AF96" i="15"/>
  <c r="BG96" i="15" s="1"/>
  <c r="AE96" i="15"/>
  <c r="BF96" i="15" s="1"/>
  <c r="G13" i="8"/>
  <c r="P33" i="8"/>
  <c r="F15" i="8"/>
  <c r="AA14" i="8"/>
  <c r="AG98" i="15"/>
  <c r="BH98" i="15" s="1"/>
  <c r="AD98" i="15"/>
  <c r="BE98" i="15" s="1"/>
  <c r="F32" i="8"/>
  <c r="AM98" i="15"/>
  <c r="BN98" i="15" s="1"/>
  <c r="K35" i="8"/>
  <c r="U47" i="8"/>
  <c r="I22" i="8"/>
  <c r="E40" i="8"/>
  <c r="G21" i="8"/>
  <c r="V42" i="8"/>
  <c r="G46" i="8"/>
  <c r="K24" i="8"/>
  <c r="B23" i="8"/>
  <c r="S43" i="8"/>
  <c r="R47" i="8"/>
  <c r="L46" i="8"/>
  <c r="H18" i="8"/>
  <c r="T48" i="8"/>
  <c r="O43" i="8"/>
  <c r="N21" i="8"/>
  <c r="J44" i="8"/>
  <c r="F41" i="8"/>
  <c r="K17" i="8"/>
  <c r="Q47" i="8"/>
  <c r="N11" i="8"/>
  <c r="U49" i="8"/>
  <c r="B21" i="8"/>
  <c r="C37" i="8"/>
  <c r="AA29" i="8"/>
  <c r="I29" i="8"/>
  <c r="AB46" i="8"/>
  <c r="AD88" i="15"/>
  <c r="BE88" i="15" s="1"/>
  <c r="AF90" i="15"/>
  <c r="BG90" i="15" s="1"/>
  <c r="AC90" i="15"/>
  <c r="BD90" i="15" s="1"/>
  <c r="F20" i="8"/>
  <c r="B11" i="8"/>
  <c r="AJ27" i="14"/>
  <c r="BK27" i="14" s="1"/>
  <c r="F19" i="8"/>
  <c r="W15" i="8"/>
  <c r="V15" i="8"/>
  <c r="F13" i="8"/>
  <c r="AK118" i="15"/>
  <c r="BL118" i="15" s="1"/>
  <c r="Z25" i="8"/>
  <c r="Z27" i="8"/>
  <c r="Z18" i="8"/>
  <c r="AI96" i="15"/>
  <c r="BJ96" i="15" s="1"/>
  <c r="R19" i="8"/>
  <c r="AJ128" i="15"/>
  <c r="BK128" i="15" s="1"/>
  <c r="AI27" i="14"/>
  <c r="BJ27" i="14" s="1"/>
  <c r="F48" i="8"/>
  <c r="O28" i="8"/>
  <c r="AC98" i="15"/>
  <c r="BD98" i="15" s="1"/>
  <c r="L10" i="8"/>
  <c r="AB48" i="8"/>
  <c r="Y45" i="8"/>
  <c r="V9" i="8"/>
  <c r="AF106" i="15"/>
  <c r="BG106" i="15" s="1"/>
  <c r="AB119" i="15"/>
  <c r="BC119" i="15" s="1"/>
  <c r="AL84" i="15"/>
  <c r="BM84" i="15" s="1"/>
  <c r="AJ83" i="15"/>
  <c r="BK83" i="15" s="1"/>
  <c r="AH71" i="15"/>
  <c r="BI71" i="15" s="1"/>
  <c r="AJ63" i="15"/>
  <c r="BK63" i="15" s="1"/>
  <c r="X34" i="8"/>
  <c r="AA12" i="8"/>
  <c r="AB59" i="15"/>
  <c r="BC59" i="15" s="1"/>
  <c r="AB39" i="15"/>
  <c r="BC39" i="15" s="1"/>
  <c r="AM188" i="13"/>
  <c r="BN188" i="13" s="1"/>
  <c r="AD186" i="13"/>
  <c r="BE186" i="13" s="1"/>
  <c r="AM179" i="13"/>
  <c r="BN179" i="13" s="1"/>
  <c r="AE173" i="13"/>
  <c r="BF173" i="13" s="1"/>
  <c r="AI170" i="13"/>
  <c r="BJ170" i="13" s="1"/>
  <c r="AK27" i="14"/>
  <c r="BL27" i="14" s="1"/>
  <c r="Z148" i="8" s="1"/>
  <c r="AK150" i="15"/>
  <c r="BL150" i="15" s="1"/>
  <c r="AD131" i="15"/>
  <c r="BE131" i="15" s="1"/>
  <c r="AH121" i="15"/>
  <c r="BI121" i="15" s="1"/>
  <c r="AL106" i="15"/>
  <c r="BM106" i="15" s="1"/>
  <c r="AF103" i="15"/>
  <c r="BG103" i="15" s="1"/>
  <c r="AB101" i="15"/>
  <c r="BC101" i="15" s="1"/>
  <c r="AL96" i="15"/>
  <c r="BM96" i="15" s="1"/>
  <c r="AH94" i="15"/>
  <c r="BI94" i="15" s="1"/>
  <c r="AF93" i="15"/>
  <c r="BG93" i="15" s="1"/>
  <c r="AC111" i="15"/>
  <c r="BD111" i="15" s="1"/>
  <c r="AE101" i="15"/>
  <c r="BF101" i="15" s="1"/>
  <c r="AK86" i="15"/>
  <c r="BL86" i="15" s="1"/>
  <c r="AJ40" i="15"/>
  <c r="BK40" i="15" s="1"/>
  <c r="AB61" i="15"/>
  <c r="BC61" i="15" s="1"/>
  <c r="AB41" i="15"/>
  <c r="BC41" i="15" s="1"/>
  <c r="AJ35" i="15"/>
  <c r="BK35" i="15" s="1"/>
  <c r="AF33" i="15"/>
  <c r="BG33" i="15" s="1"/>
  <c r="AI102" i="15"/>
  <c r="BJ102" i="15" s="1"/>
  <c r="AG27" i="14"/>
  <c r="BH27" i="14" s="1"/>
  <c r="AK133" i="15"/>
  <c r="BL133" i="15" s="1"/>
  <c r="AL118" i="15"/>
  <c r="BM118" i="15" s="1"/>
  <c r="AJ117" i="15"/>
  <c r="BK117" i="15" s="1"/>
  <c r="AB103" i="15"/>
  <c r="BC103" i="15" s="1"/>
  <c r="AL98" i="15"/>
  <c r="BM98" i="15" s="1"/>
  <c r="AH96" i="15"/>
  <c r="BI96" i="15" s="1"/>
  <c r="AD94" i="15"/>
  <c r="BE94" i="15" s="1"/>
  <c r="AL88" i="15"/>
  <c r="BM88" i="15" s="1"/>
  <c r="AH86" i="15"/>
  <c r="BI86" i="15" s="1"/>
  <c r="AH75" i="15"/>
  <c r="BI75" i="15" s="1"/>
  <c r="X14" i="8"/>
  <c r="AF126" i="15"/>
  <c r="BG126" i="15" s="1"/>
  <c r="AK57" i="15"/>
  <c r="BL57" i="15" s="1"/>
  <c r="AM118" i="15"/>
  <c r="BN118" i="15" s="1"/>
  <c r="X17" i="8"/>
  <c r="AC13" i="14"/>
  <c r="BD13" i="14" s="1"/>
  <c r="U34" i="8"/>
  <c r="Y13" i="8"/>
  <c r="AE27" i="14"/>
  <c r="BF27" i="14" s="1"/>
  <c r="AB22" i="14"/>
  <c r="BC22" i="14" s="1"/>
  <c r="AB21" i="14"/>
  <c r="BC21" i="14" s="1"/>
  <c r="AB20" i="14"/>
  <c r="BC20" i="14" s="1"/>
  <c r="AB19" i="14"/>
  <c r="BC19" i="14" s="1"/>
  <c r="AH67" i="15"/>
  <c r="BI67" i="15" s="1"/>
  <c r="AH56" i="15"/>
  <c r="BI56" i="15" s="1"/>
  <c r="AI82" i="15"/>
  <c r="BJ82" i="15" s="1"/>
  <c r="S20" i="8"/>
  <c r="AF102" i="15"/>
  <c r="BG102" i="15" s="1"/>
  <c r="AH138" i="15"/>
  <c r="BI138" i="15" s="1"/>
  <c r="S10" i="8"/>
  <c r="AK162" i="15"/>
  <c r="BL162" i="15" s="1"/>
  <c r="AC23" i="14"/>
  <c r="BD23" i="14" s="1"/>
  <c r="AG152" i="15"/>
  <c r="BH152" i="15" s="1"/>
  <c r="AM149" i="15"/>
  <c r="BN149" i="15" s="1"/>
  <c r="AK140" i="15"/>
  <c r="BL140" i="15" s="1"/>
  <c r="AI139" i="15"/>
  <c r="BJ139" i="15" s="1"/>
  <c r="AM135" i="15"/>
  <c r="BN135" i="15" s="1"/>
  <c r="AI129" i="15"/>
  <c r="BJ129" i="15" s="1"/>
  <c r="AC125" i="15"/>
  <c r="BD125" i="15" s="1"/>
  <c r="AJ119" i="15"/>
  <c r="BK119" i="15" s="1"/>
  <c r="AH118" i="15"/>
  <c r="BI118" i="15" s="1"/>
  <c r="AD116" i="15"/>
  <c r="BE116" i="15" s="1"/>
  <c r="AH108" i="15"/>
  <c r="BI108" i="15" s="1"/>
  <c r="AF107" i="15"/>
  <c r="BG107" i="15" s="1"/>
  <c r="AD106" i="15"/>
  <c r="BE106" i="15" s="1"/>
  <c r="AB105" i="15"/>
  <c r="BC105" i="15" s="1"/>
  <c r="AL100" i="15"/>
  <c r="BM100" i="15" s="1"/>
  <c r="AH98" i="15"/>
  <c r="BI98" i="15" s="1"/>
  <c r="AH88" i="15"/>
  <c r="BI88" i="15" s="1"/>
  <c r="AB85" i="15"/>
  <c r="BC85" i="15" s="1"/>
  <c r="AB65" i="15"/>
  <c r="BC65" i="15" s="1"/>
  <c r="AH27" i="14"/>
  <c r="BI27" i="14" s="1"/>
  <c r="AL128" i="15"/>
  <c r="BM128" i="15" s="1"/>
  <c r="AJ71" i="15"/>
  <c r="BK71" i="15" s="1"/>
  <c r="T35" i="8"/>
  <c r="AF27" i="14"/>
  <c r="BG27" i="14" s="1"/>
  <c r="AJ73" i="15"/>
  <c r="BK73" i="15" s="1"/>
  <c r="AC27" i="14"/>
  <c r="BD27" i="14" s="1"/>
  <c r="AJ160" i="15"/>
  <c r="BK160" i="15" s="1"/>
  <c r="AJ140" i="15"/>
  <c r="BK140" i="15" s="1"/>
  <c r="AJ130" i="15"/>
  <c r="BK130" i="15" s="1"/>
  <c r="AH129" i="15"/>
  <c r="BI129" i="15" s="1"/>
  <c r="AF128" i="15"/>
  <c r="BG128" i="15" s="1"/>
  <c r="AH105" i="15"/>
  <c r="BI105" i="15" s="1"/>
  <c r="AM101" i="15"/>
  <c r="BN101" i="15" s="1"/>
  <c r="AM95" i="15"/>
  <c r="BN95" i="15" s="1"/>
  <c r="AG88" i="15"/>
  <c r="BH88" i="15" s="1"/>
  <c r="AE74" i="15"/>
  <c r="BF74" i="15" s="1"/>
  <c r="AJ59" i="15"/>
  <c r="BK59" i="15" s="1"/>
  <c r="AF57" i="15"/>
  <c r="BG57" i="15" s="1"/>
  <c r="AB45" i="15"/>
  <c r="BC45" i="15" s="1"/>
  <c r="AF37" i="15"/>
  <c r="BG37" i="15" s="1"/>
  <c r="AB35" i="15"/>
  <c r="BC35" i="15" s="1"/>
  <c r="AJ29" i="15"/>
  <c r="BK29" i="15" s="1"/>
  <c r="AD109" i="1"/>
  <c r="BE109" i="1" s="1"/>
  <c r="BO109" i="1" s="1"/>
  <c r="BP109" i="1" s="1"/>
  <c r="AK142" i="15"/>
  <c r="BL142" i="15" s="1"/>
  <c r="AF119" i="15"/>
  <c r="BG119" i="15" s="1"/>
  <c r="AF109" i="15"/>
  <c r="BG109" i="15" s="1"/>
  <c r="AD108" i="15"/>
  <c r="BE108" i="15" s="1"/>
  <c r="AL102" i="15"/>
  <c r="BM102" i="15" s="1"/>
  <c r="AH100" i="15"/>
  <c r="BI100" i="15" s="1"/>
  <c r="AL81" i="15"/>
  <c r="BM81" i="15" s="1"/>
  <c r="AL71" i="15"/>
  <c r="BM71" i="15" s="1"/>
  <c r="AC107" i="15"/>
  <c r="BD107" i="15" s="1"/>
  <c r="AM83" i="15"/>
  <c r="BN83" i="15" s="1"/>
  <c r="AH190" i="13"/>
  <c r="BI190" i="13" s="1"/>
  <c r="AD167" i="13"/>
  <c r="BE167" i="13" s="1"/>
  <c r="AE152" i="13"/>
  <c r="BF152" i="13" s="1"/>
  <c r="AD176" i="13"/>
  <c r="BE176" i="13" s="1"/>
  <c r="S65" i="8" s="1"/>
  <c r="AK173" i="13"/>
  <c r="BL173" i="13" s="1"/>
  <c r="AI186" i="13"/>
  <c r="BJ186" i="13" s="1"/>
  <c r="AK169" i="13"/>
  <c r="BL169" i="13" s="1"/>
  <c r="AG186" i="13"/>
  <c r="BH186" i="13" s="1"/>
  <c r="AE186" i="13"/>
  <c r="BF186" i="13" s="1"/>
  <c r="AI176" i="13"/>
  <c r="BJ176" i="13" s="1"/>
  <c r="AK175" i="13"/>
  <c r="BL175" i="13" s="1"/>
  <c r="AF173" i="13"/>
  <c r="BG173" i="13" s="1"/>
  <c r="AI173" i="13"/>
  <c r="BJ173" i="13" s="1"/>
  <c r="AB217" i="13"/>
  <c r="BC217" i="13" s="1"/>
  <c r="AC64" i="13"/>
  <c r="BD64" i="13" s="1"/>
  <c r="AF127" i="13"/>
  <c r="BG127" i="13" s="1"/>
  <c r="AJ118" i="13"/>
  <c r="BK118" i="13" s="1"/>
  <c r="AE181" i="13"/>
  <c r="BF181" i="13" s="1"/>
  <c r="AE176" i="13"/>
  <c r="BF176" i="13" s="1"/>
  <c r="AE168" i="13"/>
  <c r="BF168" i="13" s="1"/>
  <c r="T122" i="8" s="1"/>
  <c r="AE158" i="13"/>
  <c r="BF158" i="13" s="1"/>
  <c r="AJ186" i="13"/>
  <c r="BK186" i="13" s="1"/>
  <c r="AF180" i="13"/>
  <c r="BG180" i="13" s="1"/>
  <c r="AB179" i="13"/>
  <c r="BC179" i="13" s="1"/>
  <c r="Q95" i="8" s="1"/>
  <c r="AJ176" i="13"/>
  <c r="BK176" i="13" s="1"/>
  <c r="AJ173" i="13"/>
  <c r="BK173" i="13" s="1"/>
  <c r="AB166" i="13"/>
  <c r="BC166" i="13" s="1"/>
  <c r="AJ163" i="13"/>
  <c r="BK163" i="13" s="1"/>
  <c r="AF162" i="13"/>
  <c r="BG162" i="13" s="1"/>
  <c r="AJ158" i="13"/>
  <c r="BK158" i="13" s="1"/>
  <c r="AF152" i="13"/>
  <c r="BG152" i="13" s="1"/>
  <c r="AF142" i="13"/>
  <c r="BG142" i="13" s="1"/>
  <c r="AB141" i="13"/>
  <c r="BC141" i="13" s="1"/>
  <c r="AF137" i="13"/>
  <c r="BG137" i="13" s="1"/>
  <c r="AB136" i="13"/>
  <c r="BC136" i="13" s="1"/>
  <c r="AC155" i="13"/>
  <c r="BD155" i="13" s="1"/>
  <c r="AL181" i="13"/>
  <c r="BM181" i="13" s="1"/>
  <c r="AD179" i="13"/>
  <c r="BE179" i="13" s="1"/>
  <c r="S95" i="8" s="1"/>
  <c r="AF172" i="13"/>
  <c r="BG172" i="13" s="1"/>
  <c r="AH185" i="13"/>
  <c r="BI185" i="13" s="1"/>
  <c r="AH162" i="13"/>
  <c r="BI162" i="13" s="1"/>
  <c r="AB190" i="13"/>
  <c r="BC190" i="13" s="1"/>
  <c r="AD185" i="13"/>
  <c r="BE185" i="13" s="1"/>
  <c r="AM172" i="13"/>
  <c r="BN172" i="13" s="1"/>
  <c r="AK109" i="13"/>
  <c r="BL109" i="13" s="1"/>
  <c r="AB185" i="13"/>
  <c r="BC185" i="13" s="1"/>
  <c r="AJ185" i="13"/>
  <c r="BK185" i="13" s="1"/>
  <c r="AJ190" i="13"/>
  <c r="BK190" i="13" s="1"/>
  <c r="AL32" i="13"/>
  <c r="BM32" i="13" s="1"/>
  <c r="AF190" i="13"/>
  <c r="BG190" i="13" s="1"/>
  <c r="AL180" i="13"/>
  <c r="BM180" i="13" s="1"/>
  <c r="AK190" i="13"/>
  <c r="BL190" i="13" s="1"/>
  <c r="AK185" i="13"/>
  <c r="BL185" i="13" s="1"/>
  <c r="AC177" i="13"/>
  <c r="BD177" i="13" s="1"/>
  <c r="R116" i="8" s="1"/>
  <c r="AC174" i="13"/>
  <c r="BD174" i="13" s="1"/>
  <c r="AG154" i="13"/>
  <c r="BH154" i="13" s="1"/>
  <c r="AK186" i="13"/>
  <c r="BL186" i="13" s="1"/>
  <c r="AG147" i="13"/>
  <c r="BH147" i="13" s="1"/>
  <c r="AK133" i="13"/>
  <c r="BL133" i="13" s="1"/>
  <c r="AC102" i="13"/>
  <c r="BD102" i="13" s="1"/>
  <c r="AM190" i="13"/>
  <c r="BN190" i="13" s="1"/>
  <c r="AJ230" i="13"/>
  <c r="BK230" i="13" s="1"/>
  <c r="AH199" i="13"/>
  <c r="BI199" i="13" s="1"/>
  <c r="AH115" i="13"/>
  <c r="BI115" i="13" s="1"/>
  <c r="AH101" i="13"/>
  <c r="BI101" i="13" s="1"/>
  <c r="AH86" i="13"/>
  <c r="BI86" i="13" s="1"/>
  <c r="AH72" i="13"/>
  <c r="BI72" i="13" s="1"/>
  <c r="AH57" i="13"/>
  <c r="BI57" i="13" s="1"/>
  <c r="AH27" i="13"/>
  <c r="BI27" i="13" s="1"/>
  <c r="T16" i="8"/>
  <c r="AJ12" i="14"/>
  <c r="BK12" i="14" s="1"/>
  <c r="Y135" i="8" s="1"/>
  <c r="H49" i="8"/>
  <c r="G23" i="8"/>
  <c r="I23" i="8"/>
  <c r="W36" i="8"/>
  <c r="P44" i="8"/>
  <c r="AL23" i="14"/>
  <c r="BM23" i="14" s="1"/>
  <c r="AJ18" i="14"/>
  <c r="BK18" i="14" s="1"/>
  <c r="BP106" i="1"/>
  <c r="W29" i="8"/>
  <c r="AC12" i="14"/>
  <c r="BD12" i="14" s="1"/>
  <c r="B47" i="8"/>
  <c r="F28" i="8"/>
  <c r="P28" i="8"/>
  <c r="J48" i="8"/>
  <c r="G37" i="8"/>
  <c r="E31" i="8"/>
  <c r="P45" i="8"/>
  <c r="N30" i="8"/>
  <c r="B15" i="8"/>
  <c r="Y12" i="8"/>
  <c r="AM14" i="14"/>
  <c r="BN14" i="14" s="1"/>
  <c r="AM12" i="14"/>
  <c r="BN12" i="14" s="1"/>
  <c r="AM123" i="15"/>
  <c r="BN123" i="15" s="1"/>
  <c r="AF14" i="14"/>
  <c r="BG14" i="14" s="1"/>
  <c r="AF13" i="14"/>
  <c r="BG13" i="14" s="1"/>
  <c r="AE156" i="15"/>
  <c r="BF156" i="15" s="1"/>
  <c r="AB155" i="15"/>
  <c r="BC155" i="15" s="1"/>
  <c r="AD156" i="15"/>
  <c r="BE156" i="15" s="1"/>
  <c r="AM137" i="15"/>
  <c r="BN137" i="15" s="1"/>
  <c r="AE13" i="14"/>
  <c r="BF13" i="14" s="1"/>
  <c r="AH12" i="1"/>
  <c r="BI12" i="1" s="1"/>
  <c r="AD14" i="14"/>
  <c r="BE14" i="14" s="1"/>
  <c r="S137" i="8" s="1"/>
  <c r="AD12" i="14"/>
  <c r="BE12" i="14" s="1"/>
  <c r="AC156" i="15"/>
  <c r="BD156" i="15" s="1"/>
  <c r="AL151" i="15"/>
  <c r="BM151" i="15" s="1"/>
  <c r="AE14" i="14"/>
  <c r="BF14" i="14" s="1"/>
  <c r="T137" i="8" s="1"/>
  <c r="AE12" i="14"/>
  <c r="BF12" i="14" s="1"/>
  <c r="AH23" i="14"/>
  <c r="BI23" i="14" s="1"/>
  <c r="AD13" i="14"/>
  <c r="BE13" i="14" s="1"/>
  <c r="BP143" i="1"/>
  <c r="BP136" i="1"/>
  <c r="AG12" i="1"/>
  <c r="BH12" i="1" s="1"/>
  <c r="AG23" i="14"/>
  <c r="BH23" i="14" s="1"/>
  <c r="AC14" i="14"/>
  <c r="BD14" i="14" s="1"/>
  <c r="BP112" i="1"/>
  <c r="AD12" i="1"/>
  <c r="BE12" i="1" s="1"/>
  <c r="AD23" i="14"/>
  <c r="BE23" i="14" s="1"/>
  <c r="AC12" i="1"/>
  <c r="BD12" i="1" s="1"/>
  <c r="R16" i="8" s="1"/>
  <c r="BP36" i="1"/>
  <c r="BP146" i="1"/>
  <c r="AB32" i="8"/>
  <c r="G20" i="8"/>
  <c r="R43" i="8"/>
  <c r="L9" i="8"/>
  <c r="O24" i="8"/>
  <c r="V38" i="8"/>
  <c r="AL112" i="15"/>
  <c r="BM112" i="15" s="1"/>
  <c r="BP160" i="1"/>
  <c r="AL133" i="15"/>
  <c r="BM133" i="15" s="1"/>
  <c r="AM13" i="14"/>
  <c r="BN13" i="14" s="1"/>
  <c r="C30" i="8"/>
  <c r="Y42" i="8"/>
  <c r="AA48" i="8"/>
  <c r="O18" i="8"/>
  <c r="P17" i="8"/>
  <c r="M38" i="8"/>
  <c r="O10" i="8"/>
  <c r="G31" i="8"/>
  <c r="I36" i="8"/>
  <c r="AB35" i="8"/>
  <c r="I37" i="8"/>
  <c r="O42" i="8"/>
  <c r="W26" i="8"/>
  <c r="L15" i="8"/>
  <c r="E36" i="8"/>
  <c r="F23" i="8"/>
  <c r="AA34" i="8"/>
  <c r="L39" i="8"/>
  <c r="P36" i="8"/>
  <c r="AA39" i="8"/>
  <c r="S35" i="8"/>
  <c r="C11" i="8"/>
  <c r="S31" i="8"/>
  <c r="E38" i="8"/>
  <c r="F9" i="8"/>
  <c r="T25" i="8"/>
  <c r="N12" i="8"/>
  <c r="O35" i="8"/>
  <c r="AB40" i="8"/>
  <c r="AL17" i="14"/>
  <c r="BM17" i="14" s="1"/>
  <c r="AA140" i="8" s="1"/>
  <c r="AM162" i="15"/>
  <c r="BN162" i="15" s="1"/>
  <c r="AJ123" i="15"/>
  <c r="BK123" i="15" s="1"/>
  <c r="U32" i="8"/>
  <c r="AA35" i="8"/>
  <c r="BP68" i="1"/>
  <c r="S21" i="8"/>
  <c r="AM23" i="14"/>
  <c r="BN23" i="14" s="1"/>
  <c r="AJ15" i="14"/>
  <c r="AK108" i="15"/>
  <c r="BL108" i="15" s="1"/>
  <c r="BP110" i="1"/>
  <c r="BP97" i="1"/>
  <c r="BP121" i="1"/>
  <c r="AB12" i="1"/>
  <c r="BC12" i="1" s="1"/>
  <c r="AB104" i="15"/>
  <c r="BC104" i="15" s="1"/>
  <c r="AJ98" i="15"/>
  <c r="BK98" i="15" s="1"/>
  <c r="AB94" i="15"/>
  <c r="BC94" i="15" s="1"/>
  <c r="AJ88" i="15"/>
  <c r="BK88" i="15" s="1"/>
  <c r="AJ59" i="1"/>
  <c r="BK59" i="1" s="1"/>
  <c r="AD69" i="1"/>
  <c r="BE69" i="1" s="1"/>
  <c r="AJ171" i="15"/>
  <c r="BK171" i="15" s="1"/>
  <c r="AM52" i="15"/>
  <c r="BN52" i="15" s="1"/>
  <c r="AH117" i="1"/>
  <c r="BI117" i="1" s="1"/>
  <c r="BO117" i="1" s="1"/>
  <c r="AG153" i="15"/>
  <c r="BH153" i="15" s="1"/>
  <c r="AF118" i="15"/>
  <c r="BG118" i="15" s="1"/>
  <c r="AF98" i="15"/>
  <c r="BG98" i="15" s="1"/>
  <c r="AF26" i="15"/>
  <c r="BG26" i="15" s="1"/>
  <c r="AF16" i="15"/>
  <c r="BG16" i="15" s="1"/>
  <c r="AB59" i="1"/>
  <c r="BC59" i="1" s="1"/>
  <c r="BO59" i="1" s="1"/>
  <c r="AB37" i="8"/>
  <c r="BP104" i="1"/>
  <c r="AB71" i="15"/>
  <c r="BC71" i="15" s="1"/>
  <c r="Y32" i="8"/>
  <c r="AK161" i="15"/>
  <c r="BL161" i="15" s="1"/>
  <c r="AB159" i="15"/>
  <c r="BC159" i="15" s="1"/>
  <c r="AM156" i="15"/>
  <c r="BN156" i="15" s="1"/>
  <c r="AF153" i="15"/>
  <c r="BG153" i="15" s="1"/>
  <c r="AD152" i="15"/>
  <c r="BE152" i="15" s="1"/>
  <c r="AB151" i="15"/>
  <c r="BC151" i="15" s="1"/>
  <c r="AL146" i="15"/>
  <c r="BM146" i="15" s="1"/>
  <c r="AB137" i="15"/>
  <c r="BC137" i="15" s="1"/>
  <c r="AM112" i="15"/>
  <c r="BN112" i="15" s="1"/>
  <c r="AI110" i="15"/>
  <c r="BJ110" i="15" s="1"/>
  <c r="AC106" i="15"/>
  <c r="BD106" i="15" s="1"/>
  <c r="AM102" i="15"/>
  <c r="BN102" i="15" s="1"/>
  <c r="AE98" i="15"/>
  <c r="BF98" i="15" s="1"/>
  <c r="AC97" i="15"/>
  <c r="BD97" i="15" s="1"/>
  <c r="AM92" i="15"/>
  <c r="BN92" i="15" s="1"/>
  <c r="AE86" i="15"/>
  <c r="BF86" i="15" s="1"/>
  <c r="AK80" i="15"/>
  <c r="BL80" i="15" s="1"/>
  <c r="AE16" i="15"/>
  <c r="BF16" i="15" s="1"/>
  <c r="AC14" i="15"/>
  <c r="BD14" i="15" s="1"/>
  <c r="AL123" i="15"/>
  <c r="BM123" i="15" s="1"/>
  <c r="AG107" i="15"/>
  <c r="BH107" i="15" s="1"/>
  <c r="AK71" i="15"/>
  <c r="BL71" i="15" s="1"/>
  <c r="AE55" i="15"/>
  <c r="BF55" i="15" s="1"/>
  <c r="AM51" i="15"/>
  <c r="BN51" i="15" s="1"/>
  <c r="AK50" i="15"/>
  <c r="BL50" i="15" s="1"/>
  <c r="AI49" i="15"/>
  <c r="BJ49" i="15" s="1"/>
  <c r="AG48" i="15"/>
  <c r="BH48" i="15" s="1"/>
  <c r="AC139" i="15"/>
  <c r="BD139" i="15" s="1"/>
  <c r="AJ81" i="15"/>
  <c r="BK81" i="15" s="1"/>
  <c r="AK124" i="1"/>
  <c r="BL124" i="1" s="1"/>
  <c r="BO124" i="1" s="1"/>
  <c r="AL26" i="14"/>
  <c r="BM26" i="14" s="1"/>
  <c r="AA147" i="8" s="1"/>
  <c r="AJ22" i="14"/>
  <c r="BK22" i="14" s="1"/>
  <c r="AJ21" i="14"/>
  <c r="BK21" i="14" s="1"/>
  <c r="AJ20" i="14"/>
  <c r="BK20" i="14" s="1"/>
  <c r="AI18" i="14"/>
  <c r="BJ18" i="14" s="1"/>
  <c r="AI16" i="14"/>
  <c r="BJ16" i="14" s="1"/>
  <c r="AH14" i="14"/>
  <c r="BI14" i="14" s="1"/>
  <c r="AH12" i="14"/>
  <c r="BI12" i="14" s="1"/>
  <c r="AL154" i="15"/>
  <c r="BM154" i="15" s="1"/>
  <c r="AH119" i="15"/>
  <c r="BI119" i="15" s="1"/>
  <c r="AC109" i="15"/>
  <c r="BD109" i="15" s="1"/>
  <c r="AM105" i="15"/>
  <c r="BN105" i="15" s="1"/>
  <c r="AD99" i="15"/>
  <c r="BE99" i="15" s="1"/>
  <c r="AK94" i="15"/>
  <c r="BL94" i="15" s="1"/>
  <c r="AI93" i="15"/>
  <c r="BJ93" i="15" s="1"/>
  <c r="AB89" i="15"/>
  <c r="BC89" i="15" s="1"/>
  <c r="AM85" i="15"/>
  <c r="BN85" i="15" s="1"/>
  <c r="AI83" i="15"/>
  <c r="BJ83" i="15" s="1"/>
  <c r="AG81" i="15"/>
  <c r="BH81" i="15" s="1"/>
  <c r="AE80" i="15"/>
  <c r="BF80" i="15" s="1"/>
  <c r="AC79" i="15"/>
  <c r="BD79" i="15" s="1"/>
  <c r="AM74" i="15"/>
  <c r="BN74" i="15" s="1"/>
  <c r="AC69" i="15"/>
  <c r="BD69" i="15" s="1"/>
  <c r="AC28" i="15"/>
  <c r="BD28" i="15" s="1"/>
  <c r="AI17" i="14"/>
  <c r="BJ17" i="14" s="1"/>
  <c r="AJ16" i="14"/>
  <c r="BK16" i="14" s="1"/>
  <c r="S32" i="8"/>
  <c r="S24" i="8"/>
  <c r="AK12" i="1"/>
  <c r="BL12" i="1" s="1"/>
  <c r="Z16" i="8" s="1"/>
  <c r="AM27" i="14"/>
  <c r="BN27" i="14" s="1"/>
  <c r="AJ19" i="14"/>
  <c r="BK19" i="14" s="1"/>
  <c r="AI15" i="14"/>
  <c r="AH13" i="14"/>
  <c r="BI13" i="14" s="1"/>
  <c r="AH147" i="15"/>
  <c r="BI147" i="15" s="1"/>
  <c r="U13" i="8"/>
  <c r="Y22" i="8"/>
  <c r="AJ12" i="1"/>
  <c r="BK12" i="1" s="1"/>
  <c r="Y16" i="8" s="1"/>
  <c r="AL27" i="14"/>
  <c r="BM27" i="14" s="1"/>
  <c r="AK25" i="14"/>
  <c r="BL25" i="14" s="1"/>
  <c r="Z146" i="8" s="1"/>
  <c r="AK24" i="14"/>
  <c r="BL24" i="14" s="1"/>
  <c r="Z145" i="8" s="1"/>
  <c r="AJ23" i="14"/>
  <c r="BK23" i="14" s="1"/>
  <c r="Y144" i="8" s="1"/>
  <c r="AI22" i="14"/>
  <c r="BJ22" i="14" s="1"/>
  <c r="AI21" i="14"/>
  <c r="BJ21" i="14" s="1"/>
  <c r="AI20" i="14"/>
  <c r="BJ20" i="14" s="1"/>
  <c r="AI19" i="14"/>
  <c r="BJ19" i="14" s="1"/>
  <c r="AH18" i="14"/>
  <c r="BI18" i="14" s="1"/>
  <c r="AH16" i="14"/>
  <c r="BI16" i="14" s="1"/>
  <c r="AL120" i="15"/>
  <c r="BM120" i="15" s="1"/>
  <c r="AL105" i="15"/>
  <c r="BM105" i="15" s="1"/>
  <c r="AJ84" i="15"/>
  <c r="BK84" i="15" s="1"/>
  <c r="AM65" i="15"/>
  <c r="BN65" i="15" s="1"/>
  <c r="AK115" i="15"/>
  <c r="BL115" i="15" s="1"/>
  <c r="AK105" i="15"/>
  <c r="BL105" i="15" s="1"/>
  <c r="AD100" i="15"/>
  <c r="BE100" i="15" s="1"/>
  <c r="AK95" i="15"/>
  <c r="BL95" i="15" s="1"/>
  <c r="AK90" i="15"/>
  <c r="BL90" i="15" s="1"/>
  <c r="AG83" i="15"/>
  <c r="BH83" i="15" s="1"/>
  <c r="AL69" i="15"/>
  <c r="BM69" i="15" s="1"/>
  <c r="AE123" i="15"/>
  <c r="BF123" i="15" s="1"/>
  <c r="AJ115" i="15"/>
  <c r="BK115" i="15" s="1"/>
  <c r="AD102" i="15"/>
  <c r="BE102" i="15" s="1"/>
  <c r="AD92" i="15"/>
  <c r="BE92" i="15" s="1"/>
  <c r="AD81" i="15"/>
  <c r="BE81" i="15" s="1"/>
  <c r="AH135" i="15"/>
  <c r="BI135" i="15" s="1"/>
  <c r="AI115" i="15"/>
  <c r="BJ115" i="15" s="1"/>
  <c r="AG114" i="15"/>
  <c r="BH114" i="15" s="1"/>
  <c r="AD44" i="1"/>
  <c r="BE44" i="1" s="1"/>
  <c r="BO44" i="1" s="1"/>
  <c r="BP44" i="1" s="1"/>
  <c r="AD16" i="14"/>
  <c r="BE16" i="14" s="1"/>
  <c r="AD15" i="14"/>
  <c r="BE15" i="14" s="1"/>
  <c r="AG125" i="15"/>
  <c r="BH125" i="15" s="1"/>
  <c r="AF131" i="15"/>
  <c r="BG131" i="15" s="1"/>
  <c r="Z39" i="8"/>
  <c r="G24" i="8"/>
  <c r="L31" i="8"/>
  <c r="F22" i="8"/>
  <c r="Q10" i="8"/>
  <c r="E45" i="8"/>
  <c r="Y21" i="8"/>
  <c r="N24" i="8"/>
  <c r="K29" i="8"/>
  <c r="BP61" i="1"/>
  <c r="M19" i="8"/>
  <c r="Z36" i="8"/>
  <c r="AA44" i="8"/>
  <c r="U10" i="8"/>
  <c r="BP113" i="1"/>
  <c r="AI121" i="15"/>
  <c r="BJ121" i="15" s="1"/>
  <c r="BP139" i="1"/>
  <c r="F24" i="8"/>
  <c r="B40" i="8"/>
  <c r="N49" i="8"/>
  <c r="P13" i="8"/>
  <c r="AB27" i="8"/>
  <c r="L22" i="8"/>
  <c r="H14" i="8"/>
  <c r="C36" i="8"/>
  <c r="B25" i="8"/>
  <c r="Z48" i="8"/>
  <c r="T26" i="8"/>
  <c r="J40" i="8"/>
  <c r="X19" i="8"/>
  <c r="Q48" i="8"/>
  <c r="P32" i="8"/>
  <c r="V44" i="8"/>
  <c r="BP29" i="1"/>
  <c r="B36" i="8"/>
  <c r="M11" i="8"/>
  <c r="S9" i="8"/>
  <c r="P21" i="8"/>
  <c r="Q23" i="8"/>
  <c r="I46" i="8"/>
  <c r="O41" i="8"/>
  <c r="U33" i="8"/>
  <c r="Y43" i="8"/>
  <c r="S18" i="8"/>
  <c r="AM121" i="15"/>
  <c r="BN121" i="15" s="1"/>
  <c r="X41" i="8"/>
  <c r="BP90" i="1"/>
  <c r="BP102" i="1"/>
  <c r="BP144" i="1"/>
  <c r="Q177" i="8"/>
  <c r="E185" i="8"/>
  <c r="BP38" i="1"/>
  <c r="AM161" i="15"/>
  <c r="BN161" i="15" s="1"/>
  <c r="BP17" i="1"/>
  <c r="AE121" i="15"/>
  <c r="BF121" i="15" s="1"/>
  <c r="AJ131" i="15"/>
  <c r="BK131" i="15" s="1"/>
  <c r="AI155" i="15"/>
  <c r="BJ155" i="15" s="1"/>
  <c r="AF154" i="15"/>
  <c r="BG154" i="15" s="1"/>
  <c r="AM151" i="15"/>
  <c r="BN151" i="15" s="1"/>
  <c r="AD141" i="15"/>
  <c r="BE141" i="15" s="1"/>
  <c r="AK141" i="15"/>
  <c r="BL141" i="15" s="1"/>
  <c r="AC141" i="15"/>
  <c r="BD141" i="15" s="1"/>
  <c r="AJ155" i="15"/>
  <c r="BK155" i="15" s="1"/>
  <c r="AB19" i="8"/>
  <c r="V10" i="8"/>
  <c r="J37" i="8"/>
  <c r="U15" i="8"/>
  <c r="AA24" i="8"/>
  <c r="AE141" i="15"/>
  <c r="BF141" i="15" s="1"/>
  <c r="W9" i="8"/>
  <c r="BP33" i="1"/>
  <c r="BP13" i="1"/>
  <c r="BP137" i="1"/>
  <c r="E12" i="8"/>
  <c r="N15" i="8"/>
  <c r="E30" i="8"/>
  <c r="U26" i="8"/>
  <c r="AA32" i="8"/>
  <c r="P43" i="8"/>
  <c r="C20" i="8"/>
  <c r="J30" i="8"/>
  <c r="P47" i="8"/>
  <c r="G9" i="8"/>
  <c r="H15" i="8"/>
  <c r="H35" i="8"/>
  <c r="P40" i="8"/>
  <c r="F31" i="8"/>
  <c r="K20" i="8"/>
  <c r="E18" i="8"/>
  <c r="AF121" i="15"/>
  <c r="BG121" i="15" s="1"/>
  <c r="BP75" i="1"/>
  <c r="X30" i="8"/>
  <c r="AJ141" i="15"/>
  <c r="BK141" i="15" s="1"/>
  <c r="V24" i="8"/>
  <c r="Q19" i="8"/>
  <c r="S14" i="8"/>
  <c r="N46" i="8"/>
  <c r="W47" i="8"/>
  <c r="I40" i="8"/>
  <c r="T47" i="8"/>
  <c r="W17" i="8"/>
  <c r="P25" i="8"/>
  <c r="L13" i="8"/>
  <c r="M39" i="8"/>
  <c r="M13" i="8"/>
  <c r="C49" i="8"/>
  <c r="E34" i="8"/>
  <c r="C44" i="8"/>
  <c r="Y14" i="8"/>
  <c r="W19" i="8"/>
  <c r="S27" i="8"/>
  <c r="E16" i="8"/>
  <c r="X46" i="8"/>
  <c r="O37" i="8"/>
  <c r="I19" i="8"/>
  <c r="Z30" i="8"/>
  <c r="N25" i="8"/>
  <c r="S39" i="8"/>
  <c r="O20" i="8"/>
  <c r="M30" i="8"/>
  <c r="F46" i="8"/>
  <c r="AB28" i="8"/>
  <c r="Z49" i="8"/>
  <c r="L30" i="8"/>
  <c r="B41" i="8"/>
  <c r="E32" i="8"/>
  <c r="F29" i="8"/>
  <c r="G17" i="8"/>
  <c r="K46" i="8"/>
  <c r="N31" i="8"/>
  <c r="E19" i="8"/>
  <c r="G15" i="8"/>
  <c r="M36" i="8"/>
  <c r="I13" i="8"/>
  <c r="I45" i="8"/>
  <c r="Q18" i="8"/>
  <c r="X25" i="8"/>
  <c r="E21" i="8"/>
  <c r="S25" i="8"/>
  <c r="M10" i="8"/>
  <c r="K26" i="8"/>
  <c r="G26" i="8"/>
  <c r="P38" i="8"/>
  <c r="T10" i="8"/>
  <c r="U42" i="8"/>
  <c r="G35" i="8"/>
  <c r="K12" i="8"/>
  <c r="L16" i="8"/>
  <c r="M28" i="8"/>
  <c r="E14" i="8"/>
  <c r="N35" i="8"/>
  <c r="T27" i="8"/>
  <c r="C40" i="8"/>
  <c r="I20" i="8"/>
  <c r="T33" i="8"/>
  <c r="C31" i="8"/>
  <c r="E49" i="8"/>
  <c r="H20" i="8"/>
  <c r="H39" i="8"/>
  <c r="AA47" i="8"/>
  <c r="L41" i="8"/>
  <c r="S36" i="8"/>
  <c r="W27" i="8"/>
  <c r="M26" i="8"/>
  <c r="M9" i="8"/>
  <c r="O22" i="8"/>
  <c r="S49" i="8"/>
  <c r="M24" i="8"/>
  <c r="R12" i="8"/>
  <c r="H29" i="8"/>
  <c r="M25" i="8"/>
  <c r="O13" i="8"/>
  <c r="H17" i="8"/>
  <c r="H13" i="8"/>
  <c r="I48" i="8"/>
  <c r="O17" i="8"/>
  <c r="B19" i="8"/>
  <c r="W12" i="8"/>
  <c r="W20" i="8"/>
  <c r="Y25" i="8"/>
  <c r="K37" i="8"/>
  <c r="F18" i="8"/>
  <c r="M32" i="8"/>
  <c r="Z22" i="8"/>
  <c r="K41" i="8"/>
  <c r="B9" i="8"/>
  <c r="AA49" i="8"/>
  <c r="N16" i="8"/>
  <c r="G34" i="8"/>
  <c r="E48" i="8"/>
  <c r="Q29" i="8"/>
  <c r="M12" i="8"/>
  <c r="K40" i="8"/>
  <c r="K44" i="8"/>
  <c r="R10" i="8"/>
  <c r="B38" i="8"/>
  <c r="S26" i="8"/>
  <c r="H43" i="8"/>
  <c r="I34" i="8"/>
  <c r="C10" i="8"/>
  <c r="V23" i="8"/>
  <c r="C19" i="8"/>
  <c r="J15" i="8"/>
  <c r="H31" i="8"/>
  <c r="R33" i="8"/>
  <c r="H24" i="8"/>
  <c r="Z29" i="8"/>
  <c r="R38" i="8"/>
  <c r="AB9" i="8"/>
  <c r="G32" i="8"/>
  <c r="I38" i="8"/>
  <c r="B43" i="8"/>
  <c r="O33" i="8"/>
  <c r="J20" i="8"/>
  <c r="U27" i="8"/>
  <c r="V28" i="8"/>
  <c r="V41" i="8"/>
  <c r="Q21" i="8"/>
  <c r="K47" i="8"/>
  <c r="R25" i="8"/>
  <c r="E15" i="8"/>
  <c r="L48" i="8"/>
  <c r="T29" i="8"/>
  <c r="K38" i="8"/>
  <c r="O46" i="8"/>
  <c r="W45" i="8"/>
  <c r="M45" i="8"/>
  <c r="B44" i="8"/>
  <c r="Y47" i="8"/>
  <c r="X45" i="8"/>
  <c r="F14" i="8"/>
  <c r="T34" i="8"/>
  <c r="K10" i="8"/>
  <c r="K11" i="8"/>
  <c r="P48" i="8"/>
  <c r="J49" i="8"/>
  <c r="G42" i="8"/>
  <c r="M37" i="8"/>
  <c r="F47" i="8"/>
  <c r="H23" i="8"/>
  <c r="N19" i="8"/>
  <c r="T40" i="8"/>
  <c r="V46" i="8"/>
  <c r="G25" i="8"/>
  <c r="O47" i="8"/>
  <c r="B18" i="8"/>
  <c r="R26" i="8"/>
  <c r="H28" i="8"/>
  <c r="V13" i="8"/>
  <c r="T42" i="8"/>
  <c r="AA42" i="8"/>
  <c r="P10" i="8"/>
  <c r="G44" i="8"/>
  <c r="O26" i="8"/>
  <c r="O49" i="8"/>
  <c r="W33" i="8"/>
  <c r="L35" i="8"/>
  <c r="L36" i="8"/>
  <c r="O31" i="8"/>
  <c r="J19" i="8"/>
  <c r="L33" i="8"/>
  <c r="K36" i="8"/>
  <c r="H10" i="8"/>
  <c r="AB29" i="8"/>
  <c r="P14" i="8"/>
  <c r="J31" i="8"/>
  <c r="E10" i="8"/>
  <c r="O32" i="8"/>
  <c r="B48" i="8"/>
  <c r="E13" i="8"/>
  <c r="J16" i="8"/>
  <c r="F10" i="8"/>
  <c r="F30" i="8"/>
  <c r="B28" i="8"/>
  <c r="J23" i="8"/>
  <c r="I9" i="8"/>
  <c r="Q49" i="8"/>
  <c r="H37" i="8"/>
  <c r="N32" i="8"/>
  <c r="H38" i="8"/>
  <c r="Z20" i="8"/>
  <c r="N33" i="8"/>
  <c r="X26" i="8"/>
  <c r="M46" i="8"/>
  <c r="C24" i="8"/>
  <c r="K21" i="8"/>
  <c r="E22" i="8"/>
  <c r="R14" i="8"/>
  <c r="G29" i="8"/>
  <c r="AA28" i="8"/>
  <c r="S33" i="8"/>
  <c r="N28" i="8"/>
  <c r="I14" i="8"/>
  <c r="I49" i="8"/>
  <c r="J36" i="8"/>
  <c r="Y48" i="8"/>
  <c r="I41" i="8"/>
  <c r="V17" i="8"/>
  <c r="P20" i="8"/>
  <c r="N9" i="8"/>
  <c r="G43" i="8"/>
  <c r="U28" i="8"/>
  <c r="I28" i="8"/>
  <c r="K25" i="8"/>
  <c r="F43" i="8"/>
  <c r="O16" i="8"/>
  <c r="Y26" i="8"/>
  <c r="M33" i="8"/>
  <c r="E46" i="8"/>
  <c r="O36" i="8"/>
  <c r="O40" i="8"/>
  <c r="M29" i="8"/>
  <c r="M48" i="8"/>
  <c r="G30" i="8"/>
  <c r="Q15" i="8"/>
  <c r="I33" i="8"/>
  <c r="H36" i="8"/>
  <c r="C34" i="8"/>
  <c r="T44" i="8"/>
  <c r="N27" i="8"/>
  <c r="BP88" i="1"/>
  <c r="AD121" i="15"/>
  <c r="BE121" i="15" s="1"/>
  <c r="BP46" i="1"/>
  <c r="BP130" i="1"/>
  <c r="BP95" i="1"/>
  <c r="BP108" i="1"/>
  <c r="AC131" i="15"/>
  <c r="BD131" i="15" s="1"/>
  <c r="AM131" i="15"/>
  <c r="BN131" i="15" s="1"/>
  <c r="M15" i="8"/>
  <c r="BP134" i="1"/>
  <c r="Z14" i="8"/>
  <c r="BP145" i="1"/>
  <c r="BP154" i="1"/>
  <c r="AM154" i="15"/>
  <c r="BN154" i="15" s="1"/>
  <c r="BP41" i="1"/>
  <c r="AB18" i="14"/>
  <c r="BC18" i="14" s="1"/>
  <c r="AK109" i="15"/>
  <c r="BL109" i="15" s="1"/>
  <c r="AM140" i="15"/>
  <c r="BN140" i="15" s="1"/>
  <c r="W18" i="8"/>
  <c r="Y19" i="8"/>
  <c r="AL18" i="14"/>
  <c r="BM18" i="14" s="1"/>
  <c r="BP58" i="1"/>
  <c r="BP62" i="1"/>
  <c r="T21" i="8"/>
  <c r="BP111" i="1"/>
  <c r="S44" i="8"/>
  <c r="AH116" i="15"/>
  <c r="BI116" i="15" s="1"/>
  <c r="AB22" i="8"/>
  <c r="BP60" i="1"/>
  <c r="Y38" i="8"/>
  <c r="AE159" i="15"/>
  <c r="BF159" i="15" s="1"/>
  <c r="AB158" i="15"/>
  <c r="BC158" i="15" s="1"/>
  <c r="AM155" i="15"/>
  <c r="BN155" i="15" s="1"/>
  <c r="AJ154" i="15"/>
  <c r="BK154" i="15" s="1"/>
  <c r="AI153" i="15"/>
  <c r="BJ153" i="15" s="1"/>
  <c r="AE151" i="15"/>
  <c r="BF151" i="15" s="1"/>
  <c r="AC150" i="15"/>
  <c r="BD150" i="15" s="1"/>
  <c r="AM141" i="15"/>
  <c r="BN141" i="15" s="1"/>
  <c r="AI154" i="15"/>
  <c r="BJ154" i="15" s="1"/>
  <c r="AL121" i="15"/>
  <c r="BM121" i="15" s="1"/>
  <c r="AK155" i="15"/>
  <c r="BL155" i="15" s="1"/>
  <c r="AH154" i="15"/>
  <c r="BI154" i="15" s="1"/>
  <c r="AC151" i="15"/>
  <c r="BD151" i="15" s="1"/>
  <c r="AC137" i="15"/>
  <c r="BD137" i="15" s="1"/>
  <c r="AG136" i="15"/>
  <c r="BH136" i="15" s="1"/>
  <c r="AK131" i="15"/>
  <c r="BL131" i="15" s="1"/>
  <c r="AC127" i="15"/>
  <c r="BD127" i="15" s="1"/>
  <c r="AG126" i="15"/>
  <c r="BH126" i="15" s="1"/>
  <c r="AD126" i="15"/>
  <c r="BE126" i="15" s="1"/>
  <c r="AK121" i="15"/>
  <c r="BL121" i="15" s="1"/>
  <c r="AB116" i="15"/>
  <c r="BC116" i="15" s="1"/>
  <c r="AL101" i="15"/>
  <c r="BM101" i="15" s="1"/>
  <c r="AL91" i="15"/>
  <c r="BM91" i="15" s="1"/>
  <c r="AJ121" i="15"/>
  <c r="BK121" i="15" s="1"/>
  <c r="AG66" i="15"/>
  <c r="BH66" i="15" s="1"/>
  <c r="AC66" i="15"/>
  <c r="BD66" i="15" s="1"/>
  <c r="BP138" i="1"/>
  <c r="BP85" i="1"/>
  <c r="AL162" i="15"/>
  <c r="BM162" i="15" s="1"/>
  <c r="AH155" i="15"/>
  <c r="BI155" i="15" s="1"/>
  <c r="AL147" i="15"/>
  <c r="BM147" i="15" s="1"/>
  <c r="AH141" i="15"/>
  <c r="BI141" i="15" s="1"/>
  <c r="AI141" i="15"/>
  <c r="BJ141" i="15" s="1"/>
  <c r="AI131" i="15"/>
  <c r="BJ131" i="15" s="1"/>
  <c r="AB36" i="8"/>
  <c r="W31" i="8"/>
  <c r="BP155" i="1"/>
  <c r="T32" i="8"/>
  <c r="AL14" i="14"/>
  <c r="BM14" i="14" s="1"/>
  <c r="AA137" i="8" s="1"/>
  <c r="AE154" i="15"/>
  <c r="BF154" i="15" s="1"/>
  <c r="BP25" i="1"/>
  <c r="BP55" i="1"/>
  <c r="AB20" i="8"/>
  <c r="AM12" i="1"/>
  <c r="BN12" i="1" s="1"/>
  <c r="AB16" i="8" s="1"/>
  <c r="AM22" i="14"/>
  <c r="BN22" i="14" s="1"/>
  <c r="AM21" i="14"/>
  <c r="BN21" i="14" s="1"/>
  <c r="AM20" i="14"/>
  <c r="BN20" i="14" s="1"/>
  <c r="AL13" i="14"/>
  <c r="BM13" i="14" s="1"/>
  <c r="AA136" i="8" s="1"/>
  <c r="AL12" i="14"/>
  <c r="BM12" i="14" s="1"/>
  <c r="AF160" i="15"/>
  <c r="BG160" i="15" s="1"/>
  <c r="AK156" i="15"/>
  <c r="BL156" i="15" s="1"/>
  <c r="AI101" i="15"/>
  <c r="BJ101" i="15" s="1"/>
  <c r="U18" i="8"/>
  <c r="AH102" i="15"/>
  <c r="BI102" i="15" s="1"/>
  <c r="Y44" i="8"/>
  <c r="AM89" i="15"/>
  <c r="BN89" i="15" s="1"/>
  <c r="AB66" i="15"/>
  <c r="BC66" i="15" s="1"/>
  <c r="T14" i="8"/>
  <c r="V14" i="8"/>
  <c r="BP122" i="1"/>
  <c r="BP119" i="1"/>
  <c r="Q38" i="8"/>
  <c r="R24" i="8"/>
  <c r="AI14" i="14"/>
  <c r="BJ14" i="14" s="1"/>
  <c r="X137" i="8" s="1"/>
  <c r="AI13" i="14"/>
  <c r="BJ13" i="14" s="1"/>
  <c r="AI12" i="14"/>
  <c r="BJ12" i="14" s="1"/>
  <c r="AI162" i="15"/>
  <c r="BJ162" i="15" s="1"/>
  <c r="AH156" i="15"/>
  <c r="BI156" i="15" s="1"/>
  <c r="AD68" i="15"/>
  <c r="BE68" i="15" s="1"/>
  <c r="AI68" i="15"/>
  <c r="BJ68" i="15" s="1"/>
  <c r="AH123" i="15"/>
  <c r="BI123" i="15" s="1"/>
  <c r="AG102" i="15"/>
  <c r="BH102" i="15" s="1"/>
  <c r="BP66" i="1"/>
  <c r="W34" i="8"/>
  <c r="W10" i="8"/>
  <c r="R41" i="8"/>
  <c r="BP83" i="1"/>
  <c r="BP42" i="1"/>
  <c r="X16" i="8"/>
  <c r="AG14" i="14"/>
  <c r="BH14" i="14" s="1"/>
  <c r="AL130" i="15"/>
  <c r="BM130" i="15" s="1"/>
  <c r="AC130" i="15"/>
  <c r="BD130" i="15" s="1"/>
  <c r="AM106" i="15"/>
  <c r="BN106" i="15" s="1"/>
  <c r="AC101" i="15"/>
  <c r="BD101" i="15" s="1"/>
  <c r="AI100" i="15"/>
  <c r="BJ100" i="15" s="1"/>
  <c r="AM96" i="15"/>
  <c r="BN96" i="15" s="1"/>
  <c r="AE92" i="15"/>
  <c r="BF92" i="15" s="1"/>
  <c r="AM66" i="15"/>
  <c r="BN66" i="15" s="1"/>
  <c r="AL127" i="15"/>
  <c r="BM127" i="15" s="1"/>
  <c r="AD123" i="15"/>
  <c r="BE123" i="15" s="1"/>
  <c r="AK116" i="15"/>
  <c r="BL116" i="15" s="1"/>
  <c r="AC102" i="15"/>
  <c r="BD102" i="15" s="1"/>
  <c r="AH158" i="15"/>
  <c r="BI158" i="15" s="1"/>
  <c r="AI150" i="15"/>
  <c r="BJ150" i="15" s="1"/>
  <c r="AC146" i="15"/>
  <c r="BD146" i="15" s="1"/>
  <c r="AD142" i="15"/>
  <c r="BE142" i="15" s="1"/>
  <c r="AK137" i="15"/>
  <c r="BL137" i="15" s="1"/>
  <c r="AC133" i="15"/>
  <c r="BD133" i="15" s="1"/>
  <c r="AM132" i="15"/>
  <c r="BN132" i="15" s="1"/>
  <c r="AB92" i="15"/>
  <c r="BC92" i="15" s="1"/>
  <c r="AI116" i="15"/>
  <c r="BJ116" i="15" s="1"/>
  <c r="AI86" i="15"/>
  <c r="BJ86" i="15" s="1"/>
  <c r="AI66" i="15"/>
  <c r="BJ66" i="15" s="1"/>
  <c r="BP129" i="1"/>
  <c r="BP50" i="1"/>
  <c r="AD17" i="14"/>
  <c r="BE17" i="14" s="1"/>
  <c r="AG106" i="15"/>
  <c r="BH106" i="15" s="1"/>
  <c r="AM120" i="15"/>
  <c r="BN120" i="15" s="1"/>
  <c r="AF86" i="15"/>
  <c r="BG86" i="15" s="1"/>
  <c r="AE137" i="15"/>
  <c r="BF137" i="15" s="1"/>
  <c r="AK135" i="15"/>
  <c r="BL135" i="15" s="1"/>
  <c r="AK130" i="15"/>
  <c r="BL130" i="15" s="1"/>
  <c r="AE127" i="15"/>
  <c r="BF127" i="15" s="1"/>
  <c r="AJ125" i="15"/>
  <c r="BK125" i="15" s="1"/>
  <c r="AJ109" i="15"/>
  <c r="BK109" i="15" s="1"/>
  <c r="AD96" i="15"/>
  <c r="BE96" i="15" s="1"/>
  <c r="AI99" i="15"/>
  <c r="BJ99" i="15" s="1"/>
  <c r="AD117" i="15"/>
  <c r="BE117" i="15" s="1"/>
  <c r="AH109" i="15"/>
  <c r="BI109" i="15" s="1"/>
  <c r="AB96" i="15"/>
  <c r="BC96" i="15" s="1"/>
  <c r="AG69" i="15"/>
  <c r="BH69" i="15" s="1"/>
  <c r="AK17" i="14"/>
  <c r="BL17" i="14" s="1"/>
  <c r="Z140" i="8" s="1"/>
  <c r="AL16" i="14"/>
  <c r="BM16" i="14" s="1"/>
  <c r="AA139" i="8" s="1"/>
  <c r="AK14" i="14"/>
  <c r="BL14" i="14" s="1"/>
  <c r="Z137" i="8" s="1"/>
  <c r="AE160" i="15"/>
  <c r="BF160" i="15" s="1"/>
  <c r="AG155" i="15"/>
  <c r="BH155" i="15" s="1"/>
  <c r="AC153" i="15"/>
  <c r="BD153" i="15" s="1"/>
  <c r="AG141" i="15"/>
  <c r="BH141" i="15" s="1"/>
  <c r="AG131" i="15"/>
  <c r="BH131" i="15" s="1"/>
  <c r="AM124" i="15"/>
  <c r="BN124" i="15" s="1"/>
  <c r="AJ112" i="15"/>
  <c r="BK112" i="15" s="1"/>
  <c r="AF110" i="15"/>
  <c r="BG110" i="15" s="1"/>
  <c r="AF100" i="15"/>
  <c r="BG100" i="15" s="1"/>
  <c r="AM19" i="14"/>
  <c r="BN19" i="14" s="1"/>
  <c r="AL15" i="14"/>
  <c r="AK13" i="14"/>
  <c r="BL13" i="14" s="1"/>
  <c r="AK12" i="14"/>
  <c r="BL12" i="14" s="1"/>
  <c r="AM157" i="15"/>
  <c r="BN157" i="15" s="1"/>
  <c r="AJ156" i="15"/>
  <c r="BK156" i="15" s="1"/>
  <c r="AD154" i="15"/>
  <c r="BE154" i="15" s="1"/>
  <c r="AJ152" i="15"/>
  <c r="BK152" i="15" s="1"/>
  <c r="AE140" i="15"/>
  <c r="BF140" i="15" s="1"/>
  <c r="AE130" i="15"/>
  <c r="BF130" i="15" s="1"/>
  <c r="AG121" i="15"/>
  <c r="BH121" i="15" s="1"/>
  <c r="AD119" i="15"/>
  <c r="BE119" i="15" s="1"/>
  <c r="AD109" i="15"/>
  <c r="BE109" i="15" s="1"/>
  <c r="BP52" i="1"/>
  <c r="AK18" i="14"/>
  <c r="BL18" i="14" s="1"/>
  <c r="AF78" i="15"/>
  <c r="BG78" i="15" s="1"/>
  <c r="AG71" i="15"/>
  <c r="BH71" i="15" s="1"/>
  <c r="AC121" i="15"/>
  <c r="BD121" i="15" s="1"/>
  <c r="AM86" i="15"/>
  <c r="BN86" i="15" s="1"/>
  <c r="AG73" i="15"/>
  <c r="BH73" i="15" s="1"/>
  <c r="AC71" i="15"/>
  <c r="BD71" i="15" s="1"/>
  <c r="AC123" i="15"/>
  <c r="BD123" i="15" s="1"/>
  <c r="AC122" i="15"/>
  <c r="BD122" i="15" s="1"/>
  <c r="AJ116" i="15"/>
  <c r="BK116" i="15" s="1"/>
  <c r="AB112" i="15"/>
  <c r="BC112" i="15" s="1"/>
  <c r="AJ96" i="15"/>
  <c r="BK96" i="15" s="1"/>
  <c r="AJ86" i="15"/>
  <c r="BK86" i="15" s="1"/>
  <c r="AI117" i="15"/>
  <c r="BJ117" i="15" s="1"/>
  <c r="AG116" i="15"/>
  <c r="BH116" i="15" s="1"/>
  <c r="AM109" i="15"/>
  <c r="BN109" i="15" s="1"/>
  <c r="AI107" i="15"/>
  <c r="BJ107" i="15" s="1"/>
  <c r="AE105" i="15"/>
  <c r="BF105" i="15" s="1"/>
  <c r="AM99" i="15"/>
  <c r="BN99" i="15" s="1"/>
  <c r="AG96" i="15"/>
  <c r="BH96" i="15" s="1"/>
  <c r="X36" i="8"/>
  <c r="BP98" i="1"/>
  <c r="BP123" i="1"/>
  <c r="BP21" i="1"/>
  <c r="BP70" i="1"/>
  <c r="AL12" i="1"/>
  <c r="BM12" i="1" s="1"/>
  <c r="AA16" i="8" s="1"/>
  <c r="AM26" i="14"/>
  <c r="BN26" i="14" s="1"/>
  <c r="AB147" i="8" s="1"/>
  <c r="AL22" i="14"/>
  <c r="BM22" i="14" s="1"/>
  <c r="AL20" i="14"/>
  <c r="BM20" i="14" s="1"/>
  <c r="AL19" i="14"/>
  <c r="BM19" i="14" s="1"/>
  <c r="AJ17" i="14"/>
  <c r="BK17" i="14" s="1"/>
  <c r="AK15" i="14"/>
  <c r="Z138" i="8" s="1"/>
  <c r="AJ14" i="14"/>
  <c r="BK14" i="14" s="1"/>
  <c r="AJ13" i="14"/>
  <c r="BK13" i="14" s="1"/>
  <c r="Y136" i="8" s="1"/>
  <c r="AG161" i="15"/>
  <c r="BH161" i="15" s="1"/>
  <c r="AD160" i="15"/>
  <c r="BE160" i="15" s="1"/>
  <c r="AL157" i="15"/>
  <c r="BM157" i="15" s="1"/>
  <c r="AI156" i="15"/>
  <c r="BJ156" i="15" s="1"/>
  <c r="AG146" i="15"/>
  <c r="BH146" i="15" s="1"/>
  <c r="AG142" i="15"/>
  <c r="BH142" i="15" s="1"/>
  <c r="AK134" i="15"/>
  <c r="BL134" i="15" s="1"/>
  <c r="AI133" i="15"/>
  <c r="BJ133" i="15" s="1"/>
  <c r="AE131" i="15"/>
  <c r="BF131" i="15" s="1"/>
  <c r="AH66" i="15"/>
  <c r="BI66" i="15" s="1"/>
  <c r="Z45" i="8"/>
  <c r="R22" i="8"/>
  <c r="BP150" i="1"/>
  <c r="AF155" i="15"/>
  <c r="BG155" i="15" s="1"/>
  <c r="AC154" i="15"/>
  <c r="BD154" i="15" s="1"/>
  <c r="AM125" i="15"/>
  <c r="BN125" i="15" s="1"/>
  <c r="AI123" i="15"/>
  <c r="BJ123" i="15" s="1"/>
  <c r="AL173" i="15"/>
  <c r="BM173" i="15" s="1"/>
  <c r="AL172" i="15"/>
  <c r="BM172" i="15" s="1"/>
  <c r="AK169" i="15"/>
  <c r="BL169" i="15" s="1"/>
  <c r="AG44" i="15"/>
  <c r="BH44" i="15" s="1"/>
  <c r="BP141" i="1"/>
  <c r="BP57" i="1"/>
  <c r="T20" i="8"/>
  <c r="AK154" i="15"/>
  <c r="BL154" i="15" s="1"/>
  <c r="AL140" i="15"/>
  <c r="BM140" i="15" s="1"/>
  <c r="AF137" i="15"/>
  <c r="BG137" i="15" s="1"/>
  <c r="AJ129" i="15"/>
  <c r="BK129" i="15" s="1"/>
  <c r="AK119" i="15"/>
  <c r="BL119" i="15" s="1"/>
  <c r="AI118" i="15"/>
  <c r="BJ118" i="15" s="1"/>
  <c r="AE116" i="15"/>
  <c r="BF116" i="15" s="1"/>
  <c r="AD114" i="15"/>
  <c r="BE114" i="15" s="1"/>
  <c r="AC105" i="15"/>
  <c r="BD105" i="15" s="1"/>
  <c r="AK99" i="15"/>
  <c r="BL99" i="15" s="1"/>
  <c r="AK89" i="15"/>
  <c r="BL89" i="15" s="1"/>
  <c r="AI88" i="15"/>
  <c r="BJ88" i="15" s="1"/>
  <c r="AL31" i="1"/>
  <c r="BM31" i="1" s="1"/>
  <c r="AA38" i="8" s="1"/>
  <c r="AE66" i="15"/>
  <c r="BF66" i="15" s="1"/>
  <c r="AE147" i="13"/>
  <c r="BF147" i="13" s="1"/>
  <c r="AJ89" i="1"/>
  <c r="BK89" i="1" s="1"/>
  <c r="BO89" i="1" s="1"/>
  <c r="BP89" i="1" s="1"/>
  <c r="AL24" i="15"/>
  <c r="BM24" i="15" s="1"/>
  <c r="AB229" i="13"/>
  <c r="BC229" i="13" s="1"/>
  <c r="AC67" i="1"/>
  <c r="BD67" i="1" s="1"/>
  <c r="AK37" i="1"/>
  <c r="BL37" i="1" s="1"/>
  <c r="BO37" i="1" s="1"/>
  <c r="AE57" i="15"/>
  <c r="BF57" i="15" s="1"/>
  <c r="AH146" i="15"/>
  <c r="BI146" i="15" s="1"/>
  <c r="AH142" i="15"/>
  <c r="BI142" i="15" s="1"/>
  <c r="AD140" i="15"/>
  <c r="BE140" i="15" s="1"/>
  <c r="AD130" i="15"/>
  <c r="BE130" i="15" s="1"/>
  <c r="AC119" i="15"/>
  <c r="BD119" i="15" s="1"/>
  <c r="AI112" i="15"/>
  <c r="BJ112" i="15" s="1"/>
  <c r="AC99" i="15"/>
  <c r="BD99" i="15" s="1"/>
  <c r="AB56" i="15"/>
  <c r="BC56" i="15" s="1"/>
  <c r="AH112" i="15"/>
  <c r="BI112" i="15" s="1"/>
  <c r="AF80" i="15"/>
  <c r="BG80" i="15" s="1"/>
  <c r="AE77" i="15"/>
  <c r="BF77" i="15" s="1"/>
  <c r="AM73" i="15"/>
  <c r="BN73" i="15" s="1"/>
  <c r="AB144" i="15"/>
  <c r="BC144" i="15" s="1"/>
  <c r="AI52" i="15"/>
  <c r="BJ52" i="15" s="1"/>
  <c r="AG62" i="15"/>
  <c r="BH62" i="15" s="1"/>
  <c r="AG42" i="15"/>
  <c r="BH42" i="15" s="1"/>
  <c r="AH176" i="15"/>
  <c r="BI176" i="15" s="1"/>
  <c r="AI190" i="13"/>
  <c r="BJ190" i="13" s="1"/>
  <c r="AE188" i="13"/>
  <c r="BF188" i="13" s="1"/>
  <c r="AM186" i="13"/>
  <c r="BN186" i="13" s="1"/>
  <c r="AI185" i="13"/>
  <c r="BJ185" i="13" s="1"/>
  <c r="AE184" i="13"/>
  <c r="BF184" i="13" s="1"/>
  <c r="AE183" i="13"/>
  <c r="BF183" i="13" s="1"/>
  <c r="AM181" i="13"/>
  <c r="BN181" i="13" s="1"/>
  <c r="AI180" i="13"/>
  <c r="BJ180" i="13" s="1"/>
  <c r="AH178" i="13"/>
  <c r="BI178" i="13" s="1"/>
  <c r="AM176" i="13"/>
  <c r="BN176" i="13" s="1"/>
  <c r="AM173" i="13"/>
  <c r="BN173" i="13" s="1"/>
  <c r="AI172" i="13"/>
  <c r="BJ172" i="13" s="1"/>
  <c r="AE171" i="13"/>
  <c r="BF171" i="13" s="1"/>
  <c r="AD170" i="13"/>
  <c r="BE170" i="13" s="1"/>
  <c r="AI167" i="13"/>
  <c r="BJ167" i="13" s="1"/>
  <c r="AE166" i="13"/>
  <c r="BF166" i="13" s="1"/>
  <c r="AM165" i="13"/>
  <c r="BN165" i="13" s="1"/>
  <c r="AM163" i="13"/>
  <c r="BN163" i="13" s="1"/>
  <c r="AE161" i="13"/>
  <c r="BF161" i="13" s="1"/>
  <c r="T74" i="8" s="1"/>
  <c r="AI160" i="13"/>
  <c r="BJ160" i="13" s="1"/>
  <c r="AI157" i="13"/>
  <c r="BJ157" i="13" s="1"/>
  <c r="AE156" i="13"/>
  <c r="BF156" i="13" s="1"/>
  <c r="AM153" i="13"/>
  <c r="BN153" i="13" s="1"/>
  <c r="AB116" i="13"/>
  <c r="BC116" i="13" s="1"/>
  <c r="AH229" i="13"/>
  <c r="BI229" i="13" s="1"/>
  <c r="AL186" i="13"/>
  <c r="BM186" i="13" s="1"/>
  <c r="AL212" i="13"/>
  <c r="BM212" i="13" s="1"/>
  <c r="AC228" i="13"/>
  <c r="BD228" i="13" s="1"/>
  <c r="AJ177" i="13"/>
  <c r="BK177" i="13" s="1"/>
  <c r="AB228" i="13"/>
  <c r="BC228" i="13" s="1"/>
  <c r="AL188" i="13"/>
  <c r="BM188" i="13" s="1"/>
  <c r="AH186" i="13"/>
  <c r="BI186" i="13" s="1"/>
  <c r="AH173" i="13"/>
  <c r="BI173" i="13" s="1"/>
  <c r="AH158" i="13"/>
  <c r="BI158" i="13" s="1"/>
  <c r="AL47" i="13"/>
  <c r="BM47" i="13" s="1"/>
  <c r="AA93" i="8" s="1"/>
  <c r="AH145" i="13"/>
  <c r="BI145" i="13" s="1"/>
  <c r="AH130" i="13"/>
  <c r="BI130" i="13" s="1"/>
  <c r="AJ229" i="13"/>
  <c r="BK229" i="13" s="1"/>
  <c r="AF228" i="13"/>
  <c r="BG228" i="13" s="1"/>
  <c r="AM214" i="13"/>
  <c r="BN214" i="13" s="1"/>
  <c r="AB216" i="13"/>
  <c r="BC216" i="13" s="1"/>
  <c r="AM219" i="13"/>
  <c r="BN219" i="13" s="1"/>
  <c r="AB221" i="13"/>
  <c r="BC221" i="13" s="1"/>
  <c r="AK170" i="13"/>
  <c r="BL170" i="13" s="1"/>
  <c r="AD175" i="13"/>
  <c r="BE175" i="13" s="1"/>
  <c r="AD182" i="13"/>
  <c r="BE182" i="13" s="1"/>
  <c r="AM180" i="13"/>
  <c r="BN180" i="13" s="1"/>
  <c r="AM170" i="13"/>
  <c r="BN170" i="13" s="1"/>
  <c r="AD187" i="13"/>
  <c r="BE187" i="13" s="1"/>
  <c r="AF165" i="13"/>
  <c r="BG165" i="13" s="1"/>
  <c r="AG178" i="13"/>
  <c r="BH178" i="13" s="1"/>
  <c r="AL165" i="13"/>
  <c r="BM165" i="13" s="1"/>
  <c r="AM175" i="13"/>
  <c r="BN175" i="13" s="1"/>
  <c r="AB111" i="8" s="1"/>
  <c r="AB187" i="13"/>
  <c r="BC187" i="13" s="1"/>
  <c r="AB178" i="13"/>
  <c r="BC178" i="13" s="1"/>
  <c r="AG155" i="13"/>
  <c r="BH155" i="13" s="1"/>
  <c r="AF170" i="13"/>
  <c r="BG170" i="13" s="1"/>
  <c r="AM223" i="13"/>
  <c r="BN223" i="13" s="1"/>
  <c r="AE225" i="13"/>
  <c r="BF225" i="13" s="1"/>
  <c r="AF183" i="13"/>
  <c r="BG183" i="13" s="1"/>
  <c r="AJ147" i="13"/>
  <c r="BK147" i="13" s="1"/>
  <c r="AM178" i="13"/>
  <c r="BN178" i="13" s="1"/>
  <c r="AL170" i="13"/>
  <c r="BM170" i="13" s="1"/>
  <c r="AE165" i="13"/>
  <c r="BF165" i="13" s="1"/>
  <c r="AM183" i="13"/>
  <c r="BN183" i="13" s="1"/>
  <c r="AH187" i="13"/>
  <c r="BI187" i="13" s="1"/>
  <c r="AC183" i="13"/>
  <c r="BD183" i="13" s="1"/>
  <c r="AE178" i="13"/>
  <c r="BF178" i="13" s="1"/>
  <c r="AE229" i="13"/>
  <c r="BF229" i="13" s="1"/>
  <c r="AI165" i="13"/>
  <c r="BJ165" i="13" s="1"/>
  <c r="AG165" i="13"/>
  <c r="BH165" i="13" s="1"/>
  <c r="AH175" i="13"/>
  <c r="BI175" i="13" s="1"/>
  <c r="W111" i="8" s="1"/>
  <c r="AB175" i="13"/>
  <c r="BC175" i="13" s="1"/>
  <c r="Q111" i="8" s="1"/>
  <c r="AJ160" i="13"/>
  <c r="BK160" i="13" s="1"/>
  <c r="AF175" i="13"/>
  <c r="BG175" i="13" s="1"/>
  <c r="U111" i="8" s="1"/>
  <c r="AF187" i="13"/>
  <c r="BG187" i="13" s="1"/>
  <c r="AG170" i="13"/>
  <c r="BH170" i="13" s="1"/>
  <c r="AC178" i="13"/>
  <c r="BD178" i="13" s="1"/>
  <c r="AC160" i="13"/>
  <c r="BD160" i="13" s="1"/>
  <c r="AI178" i="13"/>
  <c r="BJ178" i="13" s="1"/>
  <c r="AJ183" i="13"/>
  <c r="BK183" i="13" s="1"/>
  <c r="AC165" i="13"/>
  <c r="BD165" i="13" s="1"/>
  <c r="AJ178" i="13"/>
  <c r="BK178" i="13" s="1"/>
  <c r="AB165" i="13"/>
  <c r="BC165" i="13" s="1"/>
  <c r="AJ170" i="13"/>
  <c r="BK170" i="13" s="1"/>
  <c r="AL178" i="13"/>
  <c r="BM178" i="13" s="1"/>
  <c r="AF178" i="13"/>
  <c r="BG178" i="13" s="1"/>
  <c r="AL183" i="13"/>
  <c r="BM183" i="13" s="1"/>
  <c r="AK183" i="13"/>
  <c r="BL183" i="13" s="1"/>
  <c r="AK160" i="13"/>
  <c r="BL160" i="13" s="1"/>
  <c r="AH165" i="13"/>
  <c r="BI165" i="13" s="1"/>
  <c r="AC175" i="13"/>
  <c r="BD175" i="13" s="1"/>
  <c r="R111" i="8" s="1"/>
  <c r="AH147" i="13"/>
  <c r="BI147" i="13" s="1"/>
  <c r="AF147" i="13"/>
  <c r="BG147" i="13" s="1"/>
  <c r="AE160" i="13"/>
  <c r="BF160" i="13" s="1"/>
  <c r="AB227" i="13"/>
  <c r="BC227" i="13" s="1"/>
  <c r="AG175" i="13"/>
  <c r="BH175" i="13" s="1"/>
  <c r="V111" i="8" s="1"/>
  <c r="AG183" i="13"/>
  <c r="BH183" i="13" s="1"/>
  <c r="AI187" i="13"/>
  <c r="BJ187" i="13" s="1"/>
  <c r="AE175" i="13"/>
  <c r="BF175" i="13" s="1"/>
  <c r="T111" i="8" s="1"/>
  <c r="AK187" i="13"/>
  <c r="BL187" i="13" s="1"/>
  <c r="AI183" i="13"/>
  <c r="BJ183" i="13" s="1"/>
  <c r="AK204" i="13"/>
  <c r="BL204" i="13" s="1"/>
  <c r="AH230" i="13"/>
  <c r="BI230" i="13" s="1"/>
  <c r="AG190" i="13"/>
  <c r="BH190" i="13" s="1"/>
  <c r="AC188" i="13"/>
  <c r="BD188" i="13" s="1"/>
  <c r="AG185" i="13"/>
  <c r="BH185" i="13" s="1"/>
  <c r="AG180" i="13"/>
  <c r="BH180" i="13" s="1"/>
  <c r="AC161" i="13"/>
  <c r="BD161" i="13" s="1"/>
  <c r="R74" i="8" s="1"/>
  <c r="AK150" i="13"/>
  <c r="BL150" i="13" s="1"/>
  <c r="AG149" i="13"/>
  <c r="BH149" i="13" s="1"/>
  <c r="AK145" i="13"/>
  <c r="BL145" i="13" s="1"/>
  <c r="AF203" i="13"/>
  <c r="BG203" i="13" s="1"/>
  <c r="AM43" i="13"/>
  <c r="BN43" i="13" s="1"/>
  <c r="AB105" i="8" s="1"/>
  <c r="AL230" i="13"/>
  <c r="BM230" i="13" s="1"/>
  <c r="AM230" i="13"/>
  <c r="BN230" i="13" s="1"/>
  <c r="AE204" i="13"/>
  <c r="BF204" i="13" s="1"/>
  <c r="AL217" i="13"/>
  <c r="BM217" i="13" s="1"/>
  <c r="AK222" i="13"/>
  <c r="BL222" i="13" s="1"/>
  <c r="AD96" i="13"/>
  <c r="BE96" i="13" s="1"/>
  <c r="AL59" i="13"/>
  <c r="BM59" i="13" s="1"/>
  <c r="AE12" i="13"/>
  <c r="BF12" i="13" s="1"/>
  <c r="AE199" i="13"/>
  <c r="BF199" i="13" s="1"/>
  <c r="AJ214" i="13"/>
  <c r="BK214" i="13" s="1"/>
  <c r="AI74" i="13"/>
  <c r="BJ74" i="13" s="1"/>
  <c r="AI229" i="13"/>
  <c r="BJ229" i="13" s="1"/>
  <c r="AE228" i="13"/>
  <c r="BF228" i="13" s="1"/>
  <c r="AF230" i="13"/>
  <c r="BG230" i="13" s="1"/>
  <c r="AC226" i="13"/>
  <c r="BD226" i="13" s="1"/>
  <c r="AE230" i="13"/>
  <c r="BF230" i="13" s="1"/>
  <c r="AL12" i="13"/>
  <c r="BM12" i="13" s="1"/>
  <c r="AE216" i="13"/>
  <c r="BF216" i="13" s="1"/>
  <c r="AC220" i="13"/>
  <c r="BD220" i="13" s="1"/>
  <c r="AD230" i="13"/>
  <c r="BE230" i="13" s="1"/>
  <c r="AB204" i="13"/>
  <c r="BC204" i="13" s="1"/>
  <c r="AL204" i="13"/>
  <c r="BM204" i="13" s="1"/>
  <c r="AC214" i="13"/>
  <c r="BD214" i="13" s="1"/>
  <c r="AD229" i="13"/>
  <c r="BE229" i="13" s="1"/>
  <c r="AI230" i="13"/>
  <c r="BJ230" i="13" s="1"/>
  <c r="AD12" i="13"/>
  <c r="BE12" i="13" s="1"/>
  <c r="AC12" i="13"/>
  <c r="BD12" i="13" s="1"/>
  <c r="AD183" i="13"/>
  <c r="BE183" i="13" s="1"/>
  <c r="AE179" i="13"/>
  <c r="BF179" i="13" s="1"/>
  <c r="T95" i="8" s="1"/>
  <c r="AI150" i="13"/>
  <c r="BJ150" i="13" s="1"/>
  <c r="AI135" i="13"/>
  <c r="BJ135" i="13" s="1"/>
  <c r="AJ204" i="13"/>
  <c r="BK204" i="13" s="1"/>
  <c r="AC210" i="13"/>
  <c r="BD210" i="13" s="1"/>
  <c r="AM12" i="13"/>
  <c r="BN12" i="13" s="1"/>
  <c r="AK212" i="13"/>
  <c r="BL212" i="13" s="1"/>
  <c r="AI212" i="13"/>
  <c r="BJ212" i="13" s="1"/>
  <c r="AB220" i="13"/>
  <c r="BC220" i="13" s="1"/>
  <c r="AB225" i="13"/>
  <c r="BC225" i="13" s="1"/>
  <c r="AL187" i="13"/>
  <c r="BM187" i="13" s="1"/>
  <c r="AD181" i="13"/>
  <c r="BE181" i="13" s="1"/>
  <c r="AL175" i="13"/>
  <c r="BM175" i="13" s="1"/>
  <c r="AA111" i="8" s="1"/>
  <c r="AL160" i="13"/>
  <c r="BM160" i="13" s="1"/>
  <c r="AL147" i="13"/>
  <c r="BM147" i="13" s="1"/>
  <c r="AL132" i="13"/>
  <c r="BM132" i="13" s="1"/>
  <c r="AA60" i="8" s="1"/>
  <c r="AJ212" i="13"/>
  <c r="BK212" i="13" s="1"/>
  <c r="AL202" i="13"/>
  <c r="BM202" i="13" s="1"/>
  <c r="AL228" i="13"/>
  <c r="BM228" i="13" s="1"/>
  <c r="AJ217" i="13"/>
  <c r="BK217" i="13" s="1"/>
  <c r="AL211" i="13"/>
  <c r="BM211" i="13" s="1"/>
  <c r="AI222" i="13"/>
  <c r="BJ222" i="13" s="1"/>
  <c r="AK12" i="13"/>
  <c r="BL12" i="13" s="1"/>
  <c r="AJ222" i="13"/>
  <c r="BK222" i="13" s="1"/>
  <c r="AI12" i="13"/>
  <c r="BJ12" i="13" s="1"/>
  <c r="AG212" i="13"/>
  <c r="BH212" i="13" s="1"/>
  <c r="AL222" i="13"/>
  <c r="BM222" i="13" s="1"/>
  <c r="AD225" i="13"/>
  <c r="BE225" i="13" s="1"/>
  <c r="AC230" i="13"/>
  <c r="BD230" i="13" s="1"/>
  <c r="AM213" i="13"/>
  <c r="BN213" i="13" s="1"/>
  <c r="AH12" i="13"/>
  <c r="BI12" i="13" s="1"/>
  <c r="AL219" i="13"/>
  <c r="BM219" i="13" s="1"/>
  <c r="AD222" i="13"/>
  <c r="BE222" i="13" s="1"/>
  <c r="AM217" i="13"/>
  <c r="BN217" i="13" s="1"/>
  <c r="AG12" i="13"/>
  <c r="BH12" i="13" s="1"/>
  <c r="AB214" i="13"/>
  <c r="BC214" i="13" s="1"/>
  <c r="AB219" i="13"/>
  <c r="BC219" i="13" s="1"/>
  <c r="AD217" i="13"/>
  <c r="BE217" i="13" s="1"/>
  <c r="AD204" i="13"/>
  <c r="BE204" i="13" s="1"/>
  <c r="AH210" i="13"/>
  <c r="BI210" i="13" s="1"/>
  <c r="AF225" i="13"/>
  <c r="BG225" i="13" s="1"/>
  <c r="AG230" i="13"/>
  <c r="BH230" i="13" s="1"/>
  <c r="AH223" i="13"/>
  <c r="BI223" i="13" s="1"/>
  <c r="AB222" i="13"/>
  <c r="BC222" i="13" s="1"/>
  <c r="AC217" i="13"/>
  <c r="BD217" i="13" s="1"/>
  <c r="AK219" i="13"/>
  <c r="BL219" i="13" s="1"/>
  <c r="AB211" i="13"/>
  <c r="BC211" i="13" s="1"/>
  <c r="AJ198" i="13"/>
  <c r="BK198" i="13" s="1"/>
  <c r="AL214" i="13"/>
  <c r="BM214" i="13" s="1"/>
  <c r="AH226" i="13"/>
  <c r="BI226" i="13" s="1"/>
  <c r="AC229" i="13"/>
  <c r="BD229" i="13" s="1"/>
  <c r="AI226" i="13"/>
  <c r="BJ226" i="13" s="1"/>
  <c r="AG219" i="13"/>
  <c r="BH219" i="13" s="1"/>
  <c r="AD214" i="13"/>
  <c r="BE214" i="13" s="1"/>
  <c r="AL216" i="13"/>
  <c r="BM216" i="13" s="1"/>
  <c r="AD219" i="13"/>
  <c r="BE219" i="13" s="1"/>
  <c r="AH220" i="13"/>
  <c r="BI220" i="13" s="1"/>
  <c r="AL221" i="13"/>
  <c r="BM221" i="13" s="1"/>
  <c r="AH225" i="13"/>
  <c r="BI225" i="13" s="1"/>
  <c r="AL226" i="13"/>
  <c r="BM226" i="13" s="1"/>
  <c r="AI220" i="13"/>
  <c r="BJ220" i="13" s="1"/>
  <c r="AG225" i="13"/>
  <c r="BH225" i="13" s="1"/>
  <c r="AB213" i="13"/>
  <c r="BC213" i="13" s="1"/>
  <c r="AM228" i="13"/>
  <c r="BN228" i="13" s="1"/>
  <c r="AM206" i="13"/>
  <c r="BN206" i="13" s="1"/>
  <c r="AM212" i="13"/>
  <c r="BN212" i="13" s="1"/>
  <c r="AF214" i="13"/>
  <c r="BG214" i="13" s="1"/>
  <c r="AF219" i="13"/>
  <c r="BG219" i="13" s="1"/>
  <c r="AB200" i="13"/>
  <c r="BC200" i="13" s="1"/>
  <c r="AD206" i="13"/>
  <c r="BE206" i="13" s="1"/>
  <c r="AB209" i="13"/>
  <c r="BC209" i="13" s="1"/>
  <c r="AG226" i="13"/>
  <c r="BH226" i="13" s="1"/>
  <c r="AJ220" i="13"/>
  <c r="BK220" i="13" s="1"/>
  <c r="AM226" i="13"/>
  <c r="BN226" i="13" s="1"/>
  <c r="AJ213" i="13"/>
  <c r="BK213" i="13" s="1"/>
  <c r="AC204" i="13"/>
  <c r="BD204" i="13" s="1"/>
  <c r="AH209" i="13"/>
  <c r="BI209" i="13" s="1"/>
  <c r="AC206" i="13"/>
  <c r="BD206" i="13" s="1"/>
  <c r="AK228" i="13"/>
  <c r="BL228" i="13" s="1"/>
  <c r="AD213" i="13"/>
  <c r="BE213" i="13" s="1"/>
  <c r="AH214" i="13"/>
  <c r="BI214" i="13" s="1"/>
  <c r="AD218" i="13"/>
  <c r="BE218" i="13" s="1"/>
  <c r="AH219" i="13"/>
  <c r="BI219" i="13" s="1"/>
  <c r="AL220" i="13"/>
  <c r="BM220" i="13" s="1"/>
  <c r="AD223" i="13"/>
  <c r="BE223" i="13" s="1"/>
  <c r="AH224" i="13"/>
  <c r="BI224" i="13" s="1"/>
  <c r="AL225" i="13"/>
  <c r="BM225" i="13" s="1"/>
  <c r="AK225" i="13"/>
  <c r="BL225" i="13" s="1"/>
  <c r="AJ218" i="13"/>
  <c r="BK218" i="13" s="1"/>
  <c r="AI200" i="13"/>
  <c r="BJ200" i="13" s="1"/>
  <c r="AD199" i="13"/>
  <c r="BE199" i="13" s="1"/>
  <c r="AJ206" i="13"/>
  <c r="BK206" i="13" s="1"/>
  <c r="AE213" i="13"/>
  <c r="BF213" i="13" s="1"/>
  <c r="AI214" i="13"/>
  <c r="BJ214" i="13" s="1"/>
  <c r="AF217" i="13"/>
  <c r="BG217" i="13" s="1"/>
  <c r="AI219" i="13"/>
  <c r="BJ219" i="13" s="1"/>
  <c r="AM220" i="13"/>
  <c r="BN220" i="13" s="1"/>
  <c r="AF222" i="13"/>
  <c r="BG222" i="13" s="1"/>
  <c r="AE223" i="13"/>
  <c r="BF223" i="13" s="1"/>
  <c r="AM225" i="13"/>
  <c r="BN225" i="13" s="1"/>
  <c r="AI227" i="13"/>
  <c r="BJ227" i="13" s="1"/>
  <c r="AK230" i="13"/>
  <c r="BL230" i="13" s="1"/>
  <c r="AG214" i="13"/>
  <c r="BH214" i="13" s="1"/>
  <c r="AG220" i="13"/>
  <c r="BH220" i="13" s="1"/>
  <c r="AM209" i="13"/>
  <c r="BN209" i="13" s="1"/>
  <c r="AK198" i="13"/>
  <c r="BL198" i="13" s="1"/>
  <c r="AE206" i="13"/>
  <c r="BF206" i="13" s="1"/>
  <c r="AM229" i="13"/>
  <c r="BN229" i="13" s="1"/>
  <c r="AL190" i="13"/>
  <c r="BM190" i="13" s="1"/>
  <c r="AL185" i="13"/>
  <c r="BM185" i="13" s="1"/>
  <c r="AL172" i="13"/>
  <c r="BM172" i="13" s="1"/>
  <c r="AD165" i="13"/>
  <c r="BE165" i="13" s="1"/>
  <c r="AL157" i="13"/>
  <c r="BM157" i="13" s="1"/>
  <c r="AG206" i="13"/>
  <c r="BH206" i="13" s="1"/>
  <c r="AC211" i="13"/>
  <c r="BD211" i="13" s="1"/>
  <c r="AL229" i="13"/>
  <c r="BM229" i="13" s="1"/>
  <c r="AH228" i="13"/>
  <c r="BI228" i="13" s="1"/>
  <c r="AG213" i="13"/>
  <c r="BH213" i="13" s="1"/>
  <c r="AF206" i="13"/>
  <c r="BG206" i="13" s="1"/>
  <c r="AK229" i="13"/>
  <c r="BL229" i="13" s="1"/>
  <c r="AG228" i="13"/>
  <c r="BH228" i="13" s="1"/>
  <c r="AD188" i="13"/>
  <c r="BE188" i="13" s="1"/>
  <c r="AH180" i="13"/>
  <c r="BI180" i="13" s="1"/>
  <c r="AL176" i="13"/>
  <c r="BM176" i="13" s="1"/>
  <c r="AH167" i="13"/>
  <c r="BI167" i="13" s="1"/>
  <c r="AL150" i="13"/>
  <c r="BM150" i="13" s="1"/>
  <c r="AL145" i="13"/>
  <c r="BM145" i="13" s="1"/>
  <c r="AL120" i="13"/>
  <c r="BM120" i="13" s="1"/>
  <c r="AL106" i="13"/>
  <c r="BM106" i="13" s="1"/>
  <c r="AL91" i="13"/>
  <c r="BM91" i="13" s="1"/>
  <c r="AD25" i="13"/>
  <c r="BE25" i="13" s="1"/>
  <c r="AF211" i="13"/>
  <c r="BG211" i="13" s="1"/>
  <c r="AK216" i="13"/>
  <c r="BL216" i="13" s="1"/>
  <c r="AE211" i="13"/>
  <c r="BF211" i="13" s="1"/>
  <c r="AD228" i="13"/>
  <c r="BE228" i="13" s="1"/>
  <c r="AL200" i="13"/>
  <c r="BM200" i="13" s="1"/>
  <c r="AL208" i="13"/>
  <c r="BM208" i="13" s="1"/>
  <c r="AM211" i="13"/>
  <c r="BN211" i="13" s="1"/>
  <c r="AL213" i="13"/>
  <c r="BM213" i="13" s="1"/>
  <c r="AD216" i="13"/>
  <c r="BE216" i="13" s="1"/>
  <c r="AH217" i="13"/>
  <c r="BI217" i="13" s="1"/>
  <c r="AD226" i="13"/>
  <c r="BE226" i="13" s="1"/>
  <c r="AH227" i="13"/>
  <c r="BI227" i="13" s="1"/>
  <c r="AI210" i="13"/>
  <c r="BJ210" i="13" s="1"/>
  <c r="AH197" i="13"/>
  <c r="BI197" i="13" s="1"/>
  <c r="AI209" i="13"/>
  <c r="BJ209" i="13" s="1"/>
  <c r="AJ210" i="13"/>
  <c r="BK210" i="13" s="1"/>
  <c r="AH202" i="13"/>
  <c r="BI202" i="13" s="1"/>
  <c r="AF216" i="13"/>
  <c r="BG216" i="13" s="1"/>
  <c r="AK217" i="13"/>
  <c r="BL217" i="13" s="1"/>
  <c r="AH206" i="13"/>
  <c r="BI206" i="13" s="1"/>
  <c r="AK209" i="13"/>
  <c r="BL209" i="13" s="1"/>
  <c r="AG211" i="13"/>
  <c r="BH211" i="13" s="1"/>
  <c r="AC197" i="13"/>
  <c r="BD197" i="13" s="1"/>
  <c r="AD210" i="13"/>
  <c r="BE210" i="13" s="1"/>
  <c r="AK197" i="13"/>
  <c r="BL197" i="13" s="1"/>
  <c r="AC227" i="13"/>
  <c r="BD227" i="13" s="1"/>
  <c r="AC209" i="13"/>
  <c r="BD209" i="13" s="1"/>
  <c r="AF198" i="13"/>
  <c r="BG198" i="13" s="1"/>
  <c r="AH213" i="13"/>
  <c r="BI213" i="13" s="1"/>
  <c r="AL198" i="13"/>
  <c r="BM198" i="13" s="1"/>
  <c r="AE198" i="13"/>
  <c r="BF198" i="13" s="1"/>
  <c r="AM174" i="13"/>
  <c r="BN174" i="13" s="1"/>
  <c r="AM169" i="13"/>
  <c r="BN169" i="13" s="1"/>
  <c r="AG156" i="13"/>
  <c r="BH156" i="13" s="1"/>
  <c r="AM146" i="13"/>
  <c r="BN146" i="13" s="1"/>
  <c r="AM141" i="13"/>
  <c r="BN141" i="13" s="1"/>
  <c r="AF209" i="13"/>
  <c r="BG209" i="13" s="1"/>
  <c r="AJ223" i="13"/>
  <c r="BK223" i="13" s="1"/>
  <c r="AB210" i="13"/>
  <c r="BC210" i="13" s="1"/>
  <c r="AD190" i="13"/>
  <c r="BE190" i="13" s="1"/>
  <c r="AD162" i="13"/>
  <c r="BE162" i="13" s="1"/>
  <c r="AF213" i="13"/>
  <c r="BG213" i="13" s="1"/>
  <c r="AD197" i="13"/>
  <c r="BE197" i="13" s="1"/>
  <c r="AL203" i="13"/>
  <c r="BM203" i="13" s="1"/>
  <c r="AM204" i="13"/>
  <c r="BN204" i="13" s="1"/>
  <c r="AD203" i="13"/>
  <c r="BE203" i="13" s="1"/>
  <c r="AB197" i="13"/>
  <c r="BC197" i="13" s="1"/>
  <c r="AB206" i="13"/>
  <c r="BC206" i="13" s="1"/>
  <c r="AM203" i="13"/>
  <c r="BN203" i="13" s="1"/>
  <c r="AG204" i="13"/>
  <c r="BH204" i="13" s="1"/>
  <c r="AB202" i="13"/>
  <c r="BC202" i="13" s="1"/>
  <c r="AE210" i="13"/>
  <c r="BF210" i="13" s="1"/>
  <c r="AM208" i="13"/>
  <c r="BN208" i="13" s="1"/>
  <c r="AH198" i="13"/>
  <c r="BI198" i="13" s="1"/>
  <c r="AI206" i="13"/>
  <c r="BJ206" i="13" s="1"/>
  <c r="AB226" i="13"/>
  <c r="BC226" i="13" s="1"/>
  <c r="AJ12" i="13"/>
  <c r="BK12" i="13" s="1"/>
  <c r="AG197" i="13"/>
  <c r="BH197" i="13" s="1"/>
  <c r="AG223" i="13"/>
  <c r="BH223" i="13" s="1"/>
  <c r="AL209" i="13"/>
  <c r="BM209" i="13" s="1"/>
  <c r="AI217" i="13"/>
  <c r="BJ217" i="13" s="1"/>
  <c r="AH200" i="13"/>
  <c r="BI200" i="13" s="1"/>
  <c r="AM222" i="13"/>
  <c r="BN222" i="13" s="1"/>
  <c r="AC222" i="13"/>
  <c r="BD222" i="13" s="1"/>
  <c r="AB223" i="13"/>
  <c r="BC223" i="13" s="1"/>
  <c r="AE197" i="13"/>
  <c r="BF197" i="13" s="1"/>
  <c r="AJ211" i="13"/>
  <c r="BK211" i="13" s="1"/>
  <c r="AE203" i="13"/>
  <c r="BF203" i="13" s="1"/>
  <c r="AH204" i="13"/>
  <c r="BI204" i="13" s="1"/>
  <c r="AJ202" i="13"/>
  <c r="BK202" i="13" s="1"/>
  <c r="AK203" i="13"/>
  <c r="BL203" i="13" s="1"/>
  <c r="AD211" i="13"/>
  <c r="BE211" i="13" s="1"/>
  <c r="AF204" i="13"/>
  <c r="BG204" i="13" s="1"/>
  <c r="BO232" i="13"/>
  <c r="BP232" i="13" s="1"/>
  <c r="AE218" i="13"/>
  <c r="BF218" i="13" s="1"/>
  <c r="AF31" i="13"/>
  <c r="BG31" i="13" s="1"/>
  <c r="AD168" i="13"/>
  <c r="BE168" i="13" s="1"/>
  <c r="AL44" i="13"/>
  <c r="BM44" i="13" s="1"/>
  <c r="AD22" i="13"/>
  <c r="BE22" i="13" s="1"/>
  <c r="AI203" i="13"/>
  <c r="BJ203" i="13" s="1"/>
  <c r="AK210" i="13"/>
  <c r="BL210" i="13" s="1"/>
  <c r="AF197" i="13"/>
  <c r="BG197" i="13" s="1"/>
  <c r="AI197" i="13"/>
  <c r="BJ197" i="13" s="1"/>
  <c r="AJ200" i="13"/>
  <c r="BK200" i="13" s="1"/>
  <c r="AF226" i="13"/>
  <c r="BG226" i="13" s="1"/>
  <c r="AG199" i="13"/>
  <c r="BH199" i="13" s="1"/>
  <c r="AI211" i="13"/>
  <c r="BJ211" i="13" s="1"/>
  <c r="AH203" i="13"/>
  <c r="BI203" i="13" s="1"/>
  <c r="AM197" i="13"/>
  <c r="BN197" i="13" s="1"/>
  <c r="AJ226" i="13"/>
  <c r="BK226" i="13" s="1"/>
  <c r="AG217" i="13"/>
  <c r="BH217" i="13" s="1"/>
  <c r="AG216" i="13"/>
  <c r="BH216" i="13" s="1"/>
  <c r="AK200" i="13"/>
  <c r="BL200" i="13" s="1"/>
  <c r="AF12" i="13"/>
  <c r="BG12" i="13" s="1"/>
  <c r="AF202" i="13"/>
  <c r="BG202" i="13" s="1"/>
  <c r="AE200" i="13"/>
  <c r="BF200" i="13" s="1"/>
  <c r="AG222" i="13"/>
  <c r="BH222" i="13" s="1"/>
  <c r="AK199" i="13"/>
  <c r="BL199" i="13" s="1"/>
  <c r="AJ221" i="13"/>
  <c r="BK221" i="13" s="1"/>
  <c r="AJ216" i="13"/>
  <c r="BK216" i="13" s="1"/>
  <c r="AC203" i="13"/>
  <c r="BD203" i="13" s="1"/>
  <c r="AM198" i="13"/>
  <c r="BN198" i="13" s="1"/>
  <c r="AM202" i="13"/>
  <c r="BN202" i="13" s="1"/>
  <c r="AE208" i="13"/>
  <c r="BF208" i="13" s="1"/>
  <c r="AF220" i="13"/>
  <c r="BG220" i="13" s="1"/>
  <c r="AK213" i="13"/>
  <c r="BL213" i="13" s="1"/>
  <c r="AC223" i="13"/>
  <c r="BD223" i="13" s="1"/>
  <c r="AD200" i="13"/>
  <c r="BE200" i="13" s="1"/>
  <c r="AC202" i="13"/>
  <c r="BD202" i="13" s="1"/>
  <c r="AH218" i="13"/>
  <c r="BI218" i="13" s="1"/>
  <c r="AB203" i="13"/>
  <c r="BC203" i="13" s="1"/>
  <c r="AF200" i="13"/>
  <c r="BG200" i="13" s="1"/>
  <c r="AD198" i="13"/>
  <c r="BE198" i="13" s="1"/>
  <c r="AG209" i="13"/>
  <c r="BH209" i="13" s="1"/>
  <c r="AG202" i="13"/>
  <c r="BH202" i="13" s="1"/>
  <c r="AG200" i="13"/>
  <c r="BH200" i="13" s="1"/>
  <c r="AG198" i="13"/>
  <c r="BH198" i="13" s="1"/>
  <c r="AJ209" i="13"/>
  <c r="BK209" i="13" s="1"/>
  <c r="AH211" i="13"/>
  <c r="BI211" i="13" s="1"/>
  <c r="AB12" i="13"/>
  <c r="BC12" i="13" s="1"/>
  <c r="AI198" i="13"/>
  <c r="BJ198" i="13" s="1"/>
  <c r="AB198" i="13"/>
  <c r="BC198" i="13" s="1"/>
  <c r="AG203" i="13"/>
  <c r="BH203" i="13" s="1"/>
  <c r="AM210" i="13"/>
  <c r="BN210" i="13" s="1"/>
  <c r="AE209" i="13"/>
  <c r="BF209" i="13" s="1"/>
  <c r="AD202" i="13"/>
  <c r="BE202" i="13" s="1"/>
  <c r="AM200" i="13"/>
  <c r="BN200" i="13" s="1"/>
  <c r="AL210" i="13"/>
  <c r="BM210" i="13" s="1"/>
  <c r="AM185" i="13"/>
  <c r="BN185" i="13" s="1"/>
  <c r="AE83" i="13"/>
  <c r="BF83" i="13" s="1"/>
  <c r="AI35" i="13"/>
  <c r="BJ35" i="13" s="1"/>
  <c r="X102" i="8" s="1"/>
  <c r="AE24" i="13"/>
  <c r="BF24" i="13" s="1"/>
  <c r="BO24" i="13" s="1"/>
  <c r="BP24" i="13" s="1"/>
  <c r="AI20" i="13"/>
  <c r="BJ20" i="13" s="1"/>
  <c r="AD64" i="13"/>
  <c r="BE64" i="13" s="1"/>
  <c r="AD34" i="13"/>
  <c r="BE34" i="13" s="1"/>
  <c r="AH30" i="13"/>
  <c r="BI30" i="13" s="1"/>
  <c r="W85" i="8" s="1"/>
  <c r="AD19" i="13"/>
  <c r="BE19" i="13" s="1"/>
  <c r="S80" i="8" s="1"/>
  <c r="AH15" i="13"/>
  <c r="BI15" i="13" s="1"/>
  <c r="AB208" i="13"/>
  <c r="BC208" i="13" s="1"/>
  <c r="AJ199" i="13"/>
  <c r="BK199" i="13" s="1"/>
  <c r="AF223" i="13"/>
  <c r="BG223" i="13" s="1"/>
  <c r="AK202" i="13"/>
  <c r="BL202" i="13" s="1"/>
  <c r="AG208" i="13"/>
  <c r="BH208" i="13" s="1"/>
  <c r="AF208" i="13"/>
  <c r="BG208" i="13" s="1"/>
  <c r="AG210" i="13"/>
  <c r="BH210" i="13" s="1"/>
  <c r="AE202" i="13"/>
  <c r="BF202" i="13" s="1"/>
  <c r="AK206" i="13"/>
  <c r="BL206" i="13" s="1"/>
  <c r="AI26" i="13"/>
  <c r="BJ26" i="13" s="1"/>
  <c r="AH133" i="15"/>
  <c r="BI133" i="15" s="1"/>
  <c r="AI50" i="15"/>
  <c r="BJ50" i="15" s="1"/>
  <c r="AH39" i="15"/>
  <c r="BI39" i="15" s="1"/>
  <c r="AC132" i="15"/>
  <c r="BD132" i="15" s="1"/>
  <c r="AF169" i="15"/>
  <c r="BG169" i="15" s="1"/>
  <c r="AH14" i="15"/>
  <c r="BI14" i="15" s="1"/>
  <c r="AC24" i="15"/>
  <c r="BD24" i="15" s="1"/>
  <c r="AE132" i="15"/>
  <c r="BF132" i="15" s="1"/>
  <c r="AJ45" i="15"/>
  <c r="BK45" i="15" s="1"/>
  <c r="AG45" i="15"/>
  <c r="BH45" i="15" s="1"/>
  <c r="AF173" i="15"/>
  <c r="BG173" i="15" s="1"/>
  <c r="AE172" i="15"/>
  <c r="BF172" i="15" s="1"/>
  <c r="AD172" i="15"/>
  <c r="BE172" i="15" s="1"/>
  <c r="AE45" i="15"/>
  <c r="BF45" i="15" s="1"/>
  <c r="AM45" i="15"/>
  <c r="BN45" i="15" s="1"/>
  <c r="AM160" i="15"/>
  <c r="BN160" i="15" s="1"/>
  <c r="AB157" i="15"/>
  <c r="BC157" i="15" s="1"/>
  <c r="AL153" i="15"/>
  <c r="BM153" i="15" s="1"/>
  <c r="AH151" i="15"/>
  <c r="BI151" i="15" s="1"/>
  <c r="AD149" i="15"/>
  <c r="BE149" i="15" s="1"/>
  <c r="AC114" i="15"/>
  <c r="BD114" i="15" s="1"/>
  <c r="AM108" i="15"/>
  <c r="BN108" i="15" s="1"/>
  <c r="AI106" i="15"/>
  <c r="BJ106" i="15" s="1"/>
  <c r="AL87" i="15"/>
  <c r="BM87" i="15" s="1"/>
  <c r="AM75" i="15"/>
  <c r="BN75" i="15" s="1"/>
  <c r="AD58" i="15"/>
  <c r="BE58" i="15" s="1"/>
  <c r="AB57" i="15"/>
  <c r="BC57" i="15" s="1"/>
  <c r="AF68" i="15"/>
  <c r="BG68" i="15" s="1"/>
  <c r="AG90" i="15"/>
  <c r="BH90" i="15" s="1"/>
  <c r="AK172" i="15"/>
  <c r="BL172" i="15" s="1"/>
  <c r="AB126" i="15"/>
  <c r="BC126" i="15" s="1"/>
  <c r="AE110" i="15"/>
  <c r="BF110" i="15" s="1"/>
  <c r="AM153" i="15"/>
  <c r="BN153" i="15" s="1"/>
  <c r="AM139" i="15"/>
  <c r="BN139" i="15" s="1"/>
  <c r="AM129" i="15"/>
  <c r="BN129" i="15" s="1"/>
  <c r="AL90" i="15"/>
  <c r="BM90" i="15" s="1"/>
  <c r="AK114" i="15"/>
  <c r="BL114" i="15" s="1"/>
  <c r="AD55" i="15"/>
  <c r="BE55" i="15" s="1"/>
  <c r="AM172" i="15"/>
  <c r="BN172" i="15" s="1"/>
  <c r="AB172" i="15"/>
  <c r="BC172" i="15" s="1"/>
  <c r="AD14" i="15"/>
  <c r="BE14" i="15" s="1"/>
  <c r="AL160" i="15"/>
  <c r="BM160" i="15" s="1"/>
  <c r="AI152" i="15"/>
  <c r="BJ152" i="15" s="1"/>
  <c r="AM148" i="15"/>
  <c r="BN148" i="15" s="1"/>
  <c r="AI138" i="15"/>
  <c r="BJ138" i="15" s="1"/>
  <c r="AM134" i="15"/>
  <c r="BN134" i="15" s="1"/>
  <c r="AI128" i="15"/>
  <c r="BJ128" i="15" s="1"/>
  <c r="AG124" i="15"/>
  <c r="BH124" i="15" s="1"/>
  <c r="AH117" i="15"/>
  <c r="BI117" i="15" s="1"/>
  <c r="AL108" i="15"/>
  <c r="BM108" i="15" s="1"/>
  <c r="AJ107" i="15"/>
  <c r="BK107" i="15" s="1"/>
  <c r="AH106" i="15"/>
  <c r="BI106" i="15" s="1"/>
  <c r="AF105" i="15"/>
  <c r="BG105" i="15" s="1"/>
  <c r="AD104" i="15"/>
  <c r="BE104" i="15" s="1"/>
  <c r="AD71" i="15"/>
  <c r="BE71" i="15" s="1"/>
  <c r="AL65" i="15"/>
  <c r="BM65" i="15" s="1"/>
  <c r="AK52" i="15"/>
  <c r="BL52" i="15" s="1"/>
  <c r="AE49" i="15"/>
  <c r="BF49" i="15" s="1"/>
  <c r="AM43" i="15"/>
  <c r="BN43" i="15" s="1"/>
  <c r="AE26" i="15"/>
  <c r="BF26" i="15" s="1"/>
  <c r="AC144" i="15"/>
  <c r="BD144" i="15" s="1"/>
  <c r="AD110" i="15"/>
  <c r="BE110" i="15" s="1"/>
  <c r="AF151" i="15"/>
  <c r="BG151" i="15" s="1"/>
  <c r="AH128" i="15"/>
  <c r="BI128" i="15" s="1"/>
  <c r="AD83" i="15"/>
  <c r="BE83" i="15" s="1"/>
  <c r="AH149" i="15"/>
  <c r="BI149" i="15" s="1"/>
  <c r="AG138" i="15"/>
  <c r="BH138" i="15" s="1"/>
  <c r="AG135" i="15"/>
  <c r="BH135" i="15" s="1"/>
  <c r="AM168" i="15"/>
  <c r="BN168" i="15" s="1"/>
  <c r="AE146" i="15"/>
  <c r="BF146" i="15" s="1"/>
  <c r="AI132" i="15"/>
  <c r="BJ132" i="15" s="1"/>
  <c r="AL161" i="15"/>
  <c r="BM161" i="15" s="1"/>
  <c r="AD159" i="15"/>
  <c r="BE159" i="15" s="1"/>
  <c r="AL155" i="15"/>
  <c r="BM155" i="15" s="1"/>
  <c r="AD151" i="15"/>
  <c r="BE151" i="15" s="1"/>
  <c r="AB150" i="15"/>
  <c r="BC150" i="15" s="1"/>
  <c r="AL141" i="15"/>
  <c r="BM141" i="15" s="1"/>
  <c r="AF138" i="15"/>
  <c r="BG138" i="15" s="1"/>
  <c r="AD137" i="15"/>
  <c r="BE137" i="15" s="1"/>
  <c r="AG118" i="15"/>
  <c r="BH118" i="15" s="1"/>
  <c r="AE117" i="15"/>
  <c r="BF117" i="15" s="1"/>
  <c r="AC116" i="15"/>
  <c r="BD116" i="15" s="1"/>
  <c r="AF115" i="15"/>
  <c r="BG115" i="15" s="1"/>
  <c r="AI108" i="15"/>
  <c r="BJ108" i="15" s="1"/>
  <c r="AM100" i="15"/>
  <c r="BN100" i="15" s="1"/>
  <c r="AG86" i="15"/>
  <c r="BH86" i="15" s="1"/>
  <c r="AB83" i="15"/>
  <c r="BC83" i="15" s="1"/>
  <c r="AM77" i="15"/>
  <c r="BN77" i="15" s="1"/>
  <c r="AD60" i="15"/>
  <c r="BE60" i="15" s="1"/>
  <c r="AH52" i="15"/>
  <c r="BI52" i="15" s="1"/>
  <c r="AM146" i="15"/>
  <c r="BN146" i="15" s="1"/>
  <c r="AM142" i="15"/>
  <c r="BN142" i="15" s="1"/>
  <c r="AE138" i="15"/>
  <c r="BF138" i="15" s="1"/>
  <c r="AM122" i="15"/>
  <c r="BN122" i="15" s="1"/>
  <c r="AM111" i="15"/>
  <c r="BN111" i="15" s="1"/>
  <c r="AD128" i="15"/>
  <c r="BE128" i="15" s="1"/>
  <c r="AB127" i="15"/>
  <c r="BC127" i="15" s="1"/>
  <c r="AE118" i="15"/>
  <c r="BF118" i="15" s="1"/>
  <c r="AK110" i="15"/>
  <c r="BL110" i="15" s="1"/>
  <c r="AC96" i="15"/>
  <c r="BD96" i="15" s="1"/>
  <c r="AM91" i="15"/>
  <c r="BN91" i="15" s="1"/>
  <c r="AG75" i="15"/>
  <c r="BH75" i="15" s="1"/>
  <c r="AB72" i="15"/>
  <c r="BC72" i="15" s="1"/>
  <c r="AK34" i="15"/>
  <c r="BL34" i="15" s="1"/>
  <c r="AG132" i="15"/>
  <c r="BH132" i="15" s="1"/>
  <c r="AC110" i="15"/>
  <c r="BD110" i="15" s="1"/>
  <c r="AC152" i="15"/>
  <c r="BD152" i="15" s="1"/>
  <c r="AK146" i="15"/>
  <c r="BL146" i="15" s="1"/>
  <c r="AK132" i="15"/>
  <c r="BL132" i="15" s="1"/>
  <c r="AD97" i="15"/>
  <c r="BE97" i="15" s="1"/>
  <c r="AJ170" i="15"/>
  <c r="BK170" i="15" s="1"/>
  <c r="AH161" i="15"/>
  <c r="BI161" i="15" s="1"/>
  <c r="AB152" i="15"/>
  <c r="BC152" i="15" s="1"/>
  <c r="AJ146" i="15"/>
  <c r="BK146" i="15" s="1"/>
  <c r="AJ122" i="15"/>
  <c r="BK122" i="15" s="1"/>
  <c r="AC118" i="15"/>
  <c r="BD118" i="15" s="1"/>
  <c r="AI164" i="15"/>
  <c r="BJ164" i="15" s="1"/>
  <c r="AJ68" i="15"/>
  <c r="BK68" i="15" s="1"/>
  <c r="AM110" i="15"/>
  <c r="BN110" i="15" s="1"/>
  <c r="AI146" i="15"/>
  <c r="BJ146" i="15" s="1"/>
  <c r="AM138" i="15"/>
  <c r="BN138" i="15" s="1"/>
  <c r="AH68" i="15"/>
  <c r="BI68" i="15" s="1"/>
  <c r="AK68" i="15"/>
  <c r="BL68" i="15" s="1"/>
  <c r="AM68" i="15"/>
  <c r="BN68" i="15" s="1"/>
  <c r="AG110" i="15"/>
  <c r="BH110" i="15" s="1"/>
  <c r="AI142" i="15"/>
  <c r="BJ142" i="15" s="1"/>
  <c r="AE161" i="15"/>
  <c r="BF161" i="15" s="1"/>
  <c r="AD54" i="15"/>
  <c r="BE54" i="15" s="1"/>
  <c r="AJ32" i="15"/>
  <c r="BK32" i="15" s="1"/>
  <c r="AK166" i="15"/>
  <c r="BL166" i="15" s="1"/>
  <c r="AD138" i="15"/>
  <c r="BE138" i="15" s="1"/>
  <c r="AB24" i="15"/>
  <c r="BC24" i="15" s="1"/>
  <c r="AL68" i="15"/>
  <c r="BM68" i="15" s="1"/>
  <c r="AI14" i="15"/>
  <c r="BJ14" i="15" s="1"/>
  <c r="AB173" i="15"/>
  <c r="BC173" i="15" s="1"/>
  <c r="AL169" i="15"/>
  <c r="BM169" i="15" s="1"/>
  <c r="AL14" i="15"/>
  <c r="BM14" i="15" s="1"/>
  <c r="AD155" i="15"/>
  <c r="BE155" i="15" s="1"/>
  <c r="AH172" i="15"/>
  <c r="BI172" i="15" s="1"/>
  <c r="AL171" i="15"/>
  <c r="BM171" i="15" s="1"/>
  <c r="AC155" i="15"/>
  <c r="BD155" i="15" s="1"/>
  <c r="AE122" i="15"/>
  <c r="BF122" i="15" s="1"/>
  <c r="AJ114" i="15"/>
  <c r="BK114" i="15" s="1"/>
  <c r="AG112" i="15"/>
  <c r="BH112" i="15" s="1"/>
  <c r="AB109" i="15"/>
  <c r="BC109" i="15" s="1"/>
  <c r="AJ103" i="15"/>
  <c r="BK103" i="15" s="1"/>
  <c r="AC89" i="15"/>
  <c r="BD89" i="15" s="1"/>
  <c r="AH53" i="15"/>
  <c r="BI53" i="15" s="1"/>
  <c r="AM49" i="15"/>
  <c r="BN49" i="15" s="1"/>
  <c r="AK48" i="15"/>
  <c r="BL48" i="15" s="1"/>
  <c r="AD43" i="15"/>
  <c r="BE43" i="15" s="1"/>
  <c r="AL28" i="15"/>
  <c r="BM28" i="15" s="1"/>
  <c r="AI12" i="15"/>
  <c r="BJ12" i="15" s="1"/>
  <c r="AC163" i="15"/>
  <c r="BD163" i="15" s="1"/>
  <c r="AL176" i="15"/>
  <c r="BM176" i="15" s="1"/>
  <c r="AH132" i="15"/>
  <c r="BI132" i="15" s="1"/>
  <c r="AD132" i="15"/>
  <c r="BE132" i="15" s="1"/>
  <c r="AI172" i="15"/>
  <c r="BJ172" i="15" s="1"/>
  <c r="AF45" i="15"/>
  <c r="BG45" i="15" s="1"/>
  <c r="AB154" i="15"/>
  <c r="BC154" i="15" s="1"/>
  <c r="AB131" i="15"/>
  <c r="BC131" i="15" s="1"/>
  <c r="AB121" i="15"/>
  <c r="BC121" i="15" s="1"/>
  <c r="AD111" i="15"/>
  <c r="BE111" i="15" s="1"/>
  <c r="AI76" i="15"/>
  <c r="BJ76" i="15" s="1"/>
  <c r="AB67" i="15"/>
  <c r="BC67" i="15" s="1"/>
  <c r="AD24" i="15"/>
  <c r="BE24" i="15" s="1"/>
  <c r="AM145" i="15"/>
  <c r="BN145" i="15" s="1"/>
  <c r="AC68" i="15"/>
  <c r="BD68" i="15" s="1"/>
  <c r="AH37" i="15"/>
  <c r="BI37" i="15" s="1"/>
  <c r="AM19" i="15"/>
  <c r="BN19" i="15" s="1"/>
  <c r="AI163" i="15"/>
  <c r="BJ163" i="15" s="1"/>
  <c r="AD162" i="15"/>
  <c r="BE162" i="15" s="1"/>
  <c r="L138" i="8"/>
  <c r="N163" i="8"/>
  <c r="Q191" i="8"/>
  <c r="U207" i="8"/>
  <c r="M195" i="8"/>
  <c r="T168" i="8"/>
  <c r="AA197" i="8"/>
  <c r="R207" i="8"/>
  <c r="Y168" i="8"/>
  <c r="F192" i="8"/>
  <c r="BP28" i="1"/>
  <c r="Q14" i="8"/>
  <c r="R148" i="8"/>
  <c r="BP43" i="1"/>
  <c r="V11" i="8"/>
  <c r="T139" i="8"/>
  <c r="E146" i="8"/>
  <c r="H214" i="8"/>
  <c r="V159" i="8"/>
  <c r="BP63" i="1"/>
  <c r="W148" i="8"/>
  <c r="N143" i="8"/>
  <c r="G143" i="8"/>
  <c r="H159" i="8"/>
  <c r="M164" i="8"/>
  <c r="K202" i="8"/>
  <c r="Y207" i="8"/>
  <c r="K175" i="8"/>
  <c r="R210" i="8"/>
  <c r="Z150" i="8"/>
  <c r="O212" i="8"/>
  <c r="T198" i="8"/>
  <c r="F186" i="8"/>
  <c r="BP93" i="1"/>
  <c r="P189" i="8"/>
  <c r="K136" i="8"/>
  <c r="V205" i="8"/>
  <c r="V158" i="8"/>
  <c r="K168" i="8"/>
  <c r="AB138" i="8"/>
  <c r="Y174" i="8"/>
  <c r="AB148" i="8"/>
  <c r="N162" i="8"/>
  <c r="O185" i="8"/>
  <c r="V175" i="8"/>
  <c r="U197" i="8"/>
  <c r="Y148" i="8"/>
  <c r="L214" i="8"/>
  <c r="P142" i="8"/>
  <c r="S203" i="8"/>
  <c r="L163" i="8"/>
  <c r="U149" i="8"/>
  <c r="AA144" i="8"/>
  <c r="X186" i="8"/>
  <c r="R142" i="8"/>
  <c r="G162" i="8"/>
  <c r="R205" i="8"/>
  <c r="V141" i="8"/>
  <c r="T147" i="8"/>
  <c r="H188" i="8"/>
  <c r="M180" i="8"/>
  <c r="J164" i="8"/>
  <c r="Q189" i="8"/>
  <c r="T159" i="8"/>
  <c r="BP65" i="1"/>
  <c r="N181" i="8"/>
  <c r="W162" i="8"/>
  <c r="Y189" i="8"/>
  <c r="V154" i="8"/>
  <c r="W156" i="8"/>
  <c r="W25" i="8"/>
  <c r="T12" i="8"/>
  <c r="BP107" i="1"/>
  <c r="J163" i="8"/>
  <c r="Y186" i="8"/>
  <c r="S154" i="8"/>
  <c r="N137" i="8"/>
  <c r="U156" i="8"/>
  <c r="N139" i="8"/>
  <c r="N187" i="8"/>
  <c r="K149" i="8"/>
  <c r="X215" i="8"/>
  <c r="M169" i="8"/>
  <c r="X204" i="8"/>
  <c r="Z213" i="8"/>
  <c r="W202" i="8"/>
  <c r="O170" i="8"/>
  <c r="AB206" i="8"/>
  <c r="H213" i="8"/>
  <c r="E201" i="8"/>
  <c r="X176" i="8"/>
  <c r="E178" i="8"/>
  <c r="G163" i="8"/>
  <c r="H181" i="8"/>
  <c r="N198" i="8"/>
  <c r="Q185" i="8"/>
  <c r="X177" i="8"/>
  <c r="M156" i="8"/>
  <c r="X203" i="8"/>
  <c r="W168" i="8"/>
  <c r="F166" i="8"/>
  <c r="N155" i="8"/>
  <c r="M155" i="8"/>
  <c r="L174" i="8"/>
  <c r="R214" i="8"/>
  <c r="J170" i="8"/>
  <c r="V204" i="8"/>
  <c r="L209" i="8"/>
  <c r="Z174" i="8"/>
  <c r="T204" i="8"/>
  <c r="F167" i="8"/>
  <c r="S158" i="8"/>
  <c r="P179" i="8"/>
  <c r="S197" i="8"/>
  <c r="F150" i="8"/>
  <c r="K187" i="8"/>
  <c r="J153" i="8"/>
  <c r="F177" i="8"/>
  <c r="Q206" i="8"/>
  <c r="P137" i="8"/>
  <c r="J198" i="8"/>
  <c r="V206" i="8"/>
  <c r="U201" i="8"/>
  <c r="R153" i="8"/>
  <c r="I153" i="8"/>
  <c r="M160" i="8"/>
  <c r="Z212" i="8"/>
  <c r="Z184" i="8"/>
  <c r="V157" i="8"/>
  <c r="G194" i="8"/>
  <c r="M179" i="8"/>
  <c r="M146" i="8"/>
  <c r="W199" i="8"/>
  <c r="Y149" i="8"/>
  <c r="S196" i="8"/>
  <c r="N194" i="8"/>
  <c r="N153" i="8"/>
  <c r="V164" i="8"/>
  <c r="AA214" i="8"/>
  <c r="P175" i="8"/>
  <c r="V153" i="8"/>
  <c r="Y158" i="8"/>
  <c r="I165" i="8"/>
  <c r="P168" i="8"/>
  <c r="X192" i="8"/>
  <c r="N208" i="8"/>
  <c r="P196" i="8"/>
  <c r="L186" i="8"/>
  <c r="N186" i="8"/>
  <c r="F157" i="8"/>
  <c r="I155" i="8"/>
  <c r="I179" i="8"/>
  <c r="F211" i="8"/>
  <c r="L162" i="8"/>
  <c r="M168" i="8"/>
  <c r="K138" i="8"/>
  <c r="M211" i="8"/>
  <c r="V216" i="8"/>
  <c r="F200" i="8"/>
  <c r="H172" i="8"/>
  <c r="Y138" i="8"/>
  <c r="P212" i="8"/>
  <c r="J143" i="8"/>
  <c r="U180" i="8"/>
  <c r="V186" i="8"/>
  <c r="W151" i="8"/>
  <c r="I211" i="8"/>
  <c r="G180" i="8"/>
  <c r="H139" i="8"/>
  <c r="P145" i="8"/>
  <c r="J206" i="8"/>
  <c r="N156" i="8"/>
  <c r="S193" i="8"/>
  <c r="E214" i="8"/>
  <c r="W171" i="8"/>
  <c r="AB190" i="8"/>
  <c r="T185" i="8"/>
  <c r="X157" i="8"/>
  <c r="AB196" i="8"/>
  <c r="W166" i="8"/>
  <c r="AA149" i="8"/>
  <c r="R155" i="8"/>
  <c r="O178" i="8"/>
  <c r="M163" i="8"/>
  <c r="AA210" i="8"/>
  <c r="O154" i="8"/>
  <c r="K203" i="8"/>
  <c r="R175" i="8"/>
  <c r="J216" i="8"/>
  <c r="AA201" i="8"/>
  <c r="G144" i="8"/>
  <c r="AB179" i="8"/>
  <c r="V173" i="8"/>
  <c r="R215" i="8"/>
  <c r="Y181" i="8"/>
  <c r="L144" i="8"/>
  <c r="E149" i="8"/>
  <c r="K197" i="8"/>
  <c r="Z211" i="8"/>
  <c r="K151" i="8"/>
  <c r="AB171" i="8"/>
  <c r="AB184" i="8"/>
  <c r="P148" i="8"/>
  <c r="R182" i="8"/>
  <c r="K186" i="8"/>
  <c r="Z203" i="8"/>
  <c r="M198" i="8"/>
  <c r="AA193" i="8"/>
  <c r="AB202" i="8"/>
  <c r="E143" i="8"/>
  <c r="L198" i="8"/>
  <c r="T154" i="8"/>
  <c r="W197" i="8"/>
  <c r="M137" i="8"/>
  <c r="J175" i="8"/>
  <c r="M139" i="8"/>
  <c r="Y213" i="8"/>
  <c r="X216" i="8"/>
  <c r="O148" i="8"/>
  <c r="Z164" i="8"/>
  <c r="S152" i="8"/>
  <c r="Z181" i="8"/>
  <c r="AB163" i="8"/>
  <c r="H169" i="8"/>
  <c r="E145" i="8"/>
  <c r="U161" i="8"/>
  <c r="J137" i="8"/>
  <c r="N183" i="8"/>
  <c r="H185" i="8"/>
  <c r="J178" i="8"/>
  <c r="L169" i="8"/>
  <c r="T178" i="8"/>
  <c r="J197" i="8"/>
  <c r="R176" i="8"/>
  <c r="E195" i="8"/>
  <c r="K144" i="8"/>
  <c r="M210" i="8"/>
  <c r="N209" i="8"/>
  <c r="P208" i="8"/>
  <c r="N175" i="8"/>
  <c r="O141" i="8"/>
  <c r="Z207" i="8"/>
  <c r="H196" i="8"/>
  <c r="AA184" i="8"/>
  <c r="Z172" i="8"/>
  <c r="W174" i="8"/>
  <c r="S212" i="8"/>
  <c r="Q173" i="8"/>
  <c r="E154" i="8"/>
  <c r="J159" i="8"/>
  <c r="AA183" i="8"/>
  <c r="F197" i="8"/>
  <c r="L185" i="8"/>
  <c r="X209" i="8"/>
  <c r="E176" i="8"/>
  <c r="P183" i="8"/>
  <c r="V180" i="8"/>
  <c r="M186" i="8"/>
  <c r="E213" i="8"/>
  <c r="L190" i="8"/>
  <c r="W191" i="8"/>
  <c r="N178" i="8"/>
  <c r="O211" i="8"/>
  <c r="T177" i="8"/>
  <c r="T211" i="8"/>
  <c r="AA176" i="8"/>
  <c r="K193" i="8"/>
  <c r="W180" i="8"/>
  <c r="AB156" i="8"/>
  <c r="R199" i="8"/>
  <c r="M166" i="8"/>
  <c r="Q164" i="8"/>
  <c r="L156" i="8"/>
  <c r="V172" i="8"/>
  <c r="U196" i="8"/>
  <c r="R165" i="8"/>
  <c r="V193" i="8"/>
  <c r="U205" i="8"/>
  <c r="J190" i="8"/>
  <c r="T180" i="8"/>
  <c r="AB150" i="8"/>
  <c r="U168" i="8"/>
  <c r="Y203" i="8"/>
  <c r="G201" i="8"/>
  <c r="F213" i="8"/>
  <c r="W160" i="8"/>
  <c r="J183" i="8"/>
  <c r="O169" i="8"/>
  <c r="I194" i="8"/>
  <c r="N154" i="8"/>
  <c r="R188" i="8"/>
  <c r="Q209" i="8"/>
  <c r="I178" i="8"/>
  <c r="Z179" i="8"/>
  <c r="J146" i="8"/>
  <c r="N150" i="8"/>
  <c r="Z200" i="8"/>
  <c r="F210" i="8"/>
  <c r="G136" i="8"/>
  <c r="X196" i="8"/>
  <c r="J207" i="8"/>
  <c r="Q150" i="8"/>
  <c r="E155" i="8"/>
  <c r="H199" i="8"/>
  <c r="N200" i="8"/>
  <c r="O215" i="8"/>
  <c r="G213" i="8"/>
  <c r="R168" i="8"/>
  <c r="E157" i="8"/>
  <c r="AB173" i="8"/>
  <c r="Q160" i="8"/>
  <c r="L183" i="8"/>
  <c r="P192" i="8"/>
  <c r="L141" i="8"/>
  <c r="S135" i="8"/>
  <c r="F178" i="8"/>
  <c r="G155" i="8"/>
  <c r="V190" i="8"/>
  <c r="U181" i="8"/>
  <c r="U165" i="8"/>
  <c r="Y197" i="8"/>
  <c r="AA213" i="8"/>
  <c r="L207" i="8"/>
  <c r="H155" i="8"/>
  <c r="O200" i="8"/>
  <c r="T145" i="8"/>
  <c r="S144" i="8"/>
  <c r="I143" i="8"/>
  <c r="H174" i="8"/>
  <c r="AA191" i="8"/>
  <c r="O192" i="8"/>
  <c r="S151" i="8"/>
  <c r="I196" i="8"/>
  <c r="X160" i="8"/>
  <c r="I136" i="8"/>
  <c r="P182" i="8"/>
  <c r="Q143" i="8"/>
  <c r="X187" i="8"/>
  <c r="M209" i="8"/>
  <c r="X213" i="8"/>
  <c r="J157" i="8"/>
  <c r="O214" i="8"/>
  <c r="J142" i="8"/>
  <c r="R161" i="8"/>
  <c r="J179" i="8"/>
  <c r="F191" i="8"/>
  <c r="O191" i="8"/>
  <c r="AA172" i="8"/>
  <c r="W178" i="8"/>
  <c r="F215" i="8"/>
  <c r="I192" i="8"/>
  <c r="H143" i="8"/>
  <c r="I159" i="8"/>
  <c r="AB200" i="8"/>
  <c r="M173" i="8"/>
  <c r="E148" i="8"/>
  <c r="L153" i="8"/>
  <c r="X191" i="8"/>
  <c r="E199" i="8"/>
  <c r="L180" i="8"/>
  <c r="E140" i="8"/>
  <c r="G205" i="8"/>
  <c r="S179" i="8"/>
  <c r="F194" i="8"/>
  <c r="L154" i="8"/>
  <c r="V200" i="8"/>
  <c r="Z216" i="8"/>
  <c r="AA180" i="8"/>
  <c r="K207" i="8"/>
  <c r="L142" i="8"/>
  <c r="Y151" i="8"/>
  <c r="S192" i="8"/>
  <c r="G158" i="8"/>
  <c r="U166" i="8"/>
  <c r="J200" i="8"/>
  <c r="Q165" i="8"/>
  <c r="AB191" i="8"/>
  <c r="S181" i="8"/>
  <c r="S199" i="8"/>
  <c r="X200" i="8"/>
  <c r="P176" i="8"/>
  <c r="I184" i="8"/>
  <c r="E215" i="8"/>
  <c r="I172" i="8"/>
  <c r="AB154" i="8"/>
  <c r="Y150" i="8"/>
  <c r="V149" i="8"/>
  <c r="Q163" i="8"/>
  <c r="N144" i="8"/>
  <c r="E144" i="8"/>
  <c r="L189" i="8"/>
  <c r="H184" i="8"/>
  <c r="J193" i="8"/>
  <c r="E162" i="8"/>
  <c r="L172" i="8"/>
  <c r="I183" i="8"/>
  <c r="E136" i="8"/>
  <c r="T193" i="8"/>
  <c r="T206" i="8"/>
  <c r="Z176" i="8"/>
  <c r="Y166" i="8"/>
  <c r="P204" i="8"/>
  <c r="W186" i="8"/>
  <c r="V191" i="8"/>
  <c r="P140" i="8"/>
  <c r="M202" i="8"/>
  <c r="X159" i="8"/>
  <c r="M161" i="8"/>
  <c r="M158" i="8"/>
  <c r="Z215" i="8"/>
  <c r="U153" i="8"/>
  <c r="AB169" i="8"/>
  <c r="S177" i="8"/>
  <c r="P200" i="8"/>
  <c r="G166" i="8"/>
  <c r="W167" i="8"/>
  <c r="Z161" i="8"/>
  <c r="N147" i="8"/>
  <c r="M153" i="8"/>
  <c r="W209" i="8"/>
  <c r="H156" i="8"/>
  <c r="O201" i="8"/>
  <c r="E165" i="8"/>
  <c r="O205" i="8"/>
  <c r="F196" i="8"/>
  <c r="H191" i="8"/>
  <c r="W192" i="8"/>
  <c r="M148" i="8"/>
  <c r="R174" i="8"/>
  <c r="N148" i="8"/>
  <c r="P156" i="8"/>
  <c r="X152" i="8"/>
  <c r="I161" i="8"/>
  <c r="G170" i="8"/>
  <c r="N146" i="8"/>
  <c r="X158" i="8"/>
  <c r="G167" i="8"/>
  <c r="O155" i="8"/>
  <c r="L164" i="8"/>
  <c r="N171" i="8"/>
  <c r="U216" i="8"/>
  <c r="J214" i="8"/>
  <c r="L203" i="8"/>
  <c r="AA177" i="8"/>
  <c r="W214" i="8"/>
  <c r="V138" i="8"/>
  <c r="J161" i="8"/>
  <c r="X164" i="8"/>
  <c r="K164" i="8"/>
  <c r="T142" i="8"/>
  <c r="E171" i="8"/>
  <c r="AA186" i="8"/>
  <c r="S176" i="8"/>
  <c r="V167" i="8"/>
  <c r="Q215" i="8"/>
  <c r="Y177" i="8"/>
  <c r="T187" i="8"/>
  <c r="AA215" i="8"/>
  <c r="I148" i="8"/>
  <c r="Y216" i="8"/>
  <c r="K181" i="8"/>
  <c r="J169" i="8"/>
  <c r="AB161" i="8"/>
  <c r="Z187" i="8"/>
  <c r="W152" i="8"/>
  <c r="X156" i="8"/>
  <c r="V150" i="8"/>
  <c r="M181" i="8"/>
  <c r="H201" i="8"/>
  <c r="U167" i="8"/>
  <c r="AB215" i="8"/>
  <c r="U179" i="8"/>
  <c r="J191" i="8"/>
  <c r="AA208" i="8"/>
  <c r="E135" i="8"/>
  <c r="Q167" i="8"/>
  <c r="F189" i="8"/>
  <c r="G151" i="8"/>
  <c r="G159" i="8"/>
  <c r="Z155" i="8"/>
  <c r="U150" i="8"/>
  <c r="F171" i="8"/>
  <c r="F158" i="8"/>
  <c r="O188" i="8"/>
  <c r="S205" i="8"/>
  <c r="W153" i="8"/>
  <c r="G202" i="8"/>
  <c r="O209" i="8"/>
  <c r="M176" i="8"/>
  <c r="M157" i="8"/>
  <c r="O203" i="8"/>
  <c r="I199" i="8"/>
  <c r="L160" i="8"/>
  <c r="G160" i="8"/>
  <c r="L213" i="8"/>
  <c r="G137" i="8"/>
  <c r="F164" i="8"/>
  <c r="I162" i="8"/>
  <c r="S207" i="8"/>
  <c r="K210" i="8"/>
  <c r="Q168" i="8"/>
  <c r="W195" i="8"/>
  <c r="K180" i="8"/>
  <c r="I204" i="8"/>
  <c r="M152" i="8"/>
  <c r="I147" i="8"/>
  <c r="X179" i="8"/>
  <c r="O173" i="8"/>
  <c r="M206" i="8"/>
  <c r="N197" i="8"/>
  <c r="J139" i="8"/>
  <c r="P194" i="8"/>
  <c r="L178" i="8"/>
  <c r="F193" i="8"/>
  <c r="V162" i="8"/>
  <c r="K152" i="8"/>
  <c r="T161" i="8"/>
  <c r="S186" i="8"/>
  <c r="Z171" i="8"/>
  <c r="T200" i="8"/>
  <c r="L192" i="8"/>
  <c r="E169" i="8"/>
  <c r="T162" i="8"/>
  <c r="V197" i="8"/>
  <c r="Y204" i="8"/>
  <c r="E147" i="8"/>
  <c r="U140" i="8"/>
  <c r="O168" i="8"/>
  <c r="G161" i="8"/>
  <c r="G177" i="8"/>
  <c r="F179" i="8"/>
  <c r="H190" i="8"/>
  <c r="H186" i="8"/>
  <c r="E200" i="8"/>
  <c r="Y193" i="8"/>
  <c r="L140" i="8"/>
  <c r="R202" i="8"/>
  <c r="R184" i="8"/>
  <c r="V155" i="8"/>
  <c r="AB176" i="8"/>
  <c r="F144" i="8"/>
  <c r="AB188" i="8"/>
  <c r="P199" i="8"/>
  <c r="V212" i="8"/>
  <c r="M213" i="8"/>
  <c r="X168" i="8"/>
  <c r="Z195" i="8"/>
  <c r="K194" i="8"/>
  <c r="X151" i="8"/>
  <c r="N214" i="8"/>
  <c r="T160" i="8"/>
  <c r="Z154" i="8"/>
  <c r="Q183" i="8"/>
  <c r="AA178" i="8"/>
  <c r="AA165" i="8"/>
  <c r="Z163" i="8"/>
  <c r="E152" i="8"/>
  <c r="H165" i="8"/>
  <c r="S214" i="8"/>
  <c r="Z189" i="8"/>
  <c r="F190" i="8"/>
  <c r="R179" i="8"/>
  <c r="U171" i="8"/>
  <c r="H202" i="8"/>
  <c r="P171" i="8"/>
  <c r="M204" i="8"/>
  <c r="O171" i="8"/>
  <c r="J212" i="8"/>
  <c r="Z166" i="8"/>
  <c r="M151" i="8"/>
  <c r="J167" i="8"/>
  <c r="Q179" i="8"/>
  <c r="O158" i="8"/>
  <c r="V209" i="8"/>
  <c r="G139" i="8"/>
  <c r="F162" i="8"/>
  <c r="N176" i="8"/>
  <c r="N211" i="8"/>
  <c r="L179" i="8"/>
  <c r="V171" i="8"/>
  <c r="L208" i="8"/>
  <c r="K170" i="8"/>
  <c r="L161" i="8"/>
  <c r="R166" i="8"/>
  <c r="W193" i="8"/>
  <c r="I212" i="8"/>
  <c r="F169" i="8"/>
  <c r="E208" i="8"/>
  <c r="Q207" i="8"/>
  <c r="H147" i="8"/>
  <c r="S159" i="8"/>
  <c r="O177" i="8"/>
  <c r="Y192" i="8"/>
  <c r="G193" i="8"/>
  <c r="W154" i="8"/>
  <c r="G142" i="8"/>
  <c r="N210" i="8"/>
  <c r="E186" i="8"/>
  <c r="X184" i="8"/>
  <c r="S174" i="8"/>
  <c r="P152" i="8"/>
  <c r="L206" i="8"/>
  <c r="V208" i="8"/>
  <c r="L195" i="8"/>
  <c r="O216" i="8"/>
  <c r="G209" i="8"/>
  <c r="N190" i="8"/>
  <c r="J176" i="8"/>
  <c r="F183" i="8"/>
  <c r="K205" i="8"/>
  <c r="H171" i="8"/>
  <c r="E203" i="8"/>
  <c r="R154" i="8"/>
  <c r="N196" i="8"/>
  <c r="P184" i="8"/>
  <c r="H192" i="8"/>
  <c r="H211" i="8"/>
  <c r="S183" i="8"/>
  <c r="AB192" i="8"/>
  <c r="X169" i="8"/>
  <c r="H175" i="8"/>
  <c r="V201" i="8"/>
  <c r="M172" i="8"/>
  <c r="T155" i="8"/>
  <c r="I202" i="8"/>
  <c r="AA173" i="8"/>
  <c r="H198" i="8"/>
  <c r="F145" i="8"/>
  <c r="Z158" i="8"/>
  <c r="M201" i="8"/>
  <c r="Y165" i="8"/>
  <c r="Q159" i="8"/>
  <c r="F152" i="8"/>
  <c r="Y167" i="8"/>
  <c r="X206" i="8"/>
  <c r="M203" i="8"/>
  <c r="G188" i="8"/>
  <c r="W190" i="8"/>
  <c r="E174" i="8"/>
  <c r="S155" i="8"/>
  <c r="U142" i="8"/>
  <c r="T174" i="8"/>
  <c r="J211" i="8"/>
  <c r="P159" i="8"/>
  <c r="P206" i="8"/>
  <c r="K169" i="8"/>
  <c r="AB204" i="8"/>
  <c r="K147" i="8"/>
  <c r="Q169" i="8"/>
  <c r="K146" i="8"/>
  <c r="Q203" i="8"/>
  <c r="O143" i="8"/>
  <c r="W185" i="8"/>
  <c r="U173" i="8"/>
  <c r="I164" i="8"/>
  <c r="E191" i="8"/>
  <c r="P177" i="8"/>
  <c r="M135" i="8"/>
  <c r="Q176" i="8"/>
  <c r="K174" i="8"/>
  <c r="Q137" i="8"/>
  <c r="M140" i="8"/>
  <c r="T164" i="8"/>
  <c r="J149" i="8"/>
  <c r="E216" i="8"/>
  <c r="AB158" i="8"/>
  <c r="S211" i="8"/>
  <c r="N177" i="8"/>
  <c r="I208" i="8"/>
  <c r="R172" i="8"/>
  <c r="M197" i="8"/>
  <c r="N173" i="8"/>
  <c r="I205" i="8"/>
  <c r="X198" i="8"/>
  <c r="N160" i="8"/>
  <c r="F153" i="8"/>
  <c r="J209" i="8"/>
  <c r="O140" i="8"/>
  <c r="S149" i="8"/>
  <c r="Y179" i="8"/>
  <c r="K183" i="8"/>
  <c r="K206" i="8"/>
  <c r="Q186" i="8"/>
  <c r="X202" i="8"/>
  <c r="U164" i="8"/>
  <c r="W187" i="8"/>
  <c r="AA160" i="8"/>
  <c r="Q181" i="8"/>
  <c r="AB211" i="8"/>
  <c r="AB149" i="8"/>
  <c r="W179" i="8"/>
  <c r="I213" i="8"/>
  <c r="N168" i="8"/>
  <c r="F140" i="8"/>
  <c r="M138" i="8"/>
  <c r="P154" i="8"/>
  <c r="S213" i="8"/>
  <c r="N145" i="8"/>
  <c r="I186" i="8"/>
  <c r="P202" i="8"/>
  <c r="U152" i="8"/>
  <c r="AB197" i="8"/>
  <c r="F147" i="8"/>
  <c r="X138" i="8"/>
  <c r="M207" i="8"/>
  <c r="J160" i="8"/>
  <c r="I181" i="8"/>
  <c r="Y209" i="8"/>
  <c r="I187" i="8"/>
  <c r="J151" i="8"/>
  <c r="V185" i="8"/>
  <c r="X201" i="8"/>
  <c r="Y198" i="8"/>
  <c r="L137" i="8"/>
  <c r="Z180" i="8"/>
  <c r="S157" i="8"/>
  <c r="U198" i="8"/>
  <c r="K216" i="8"/>
  <c r="G200" i="8"/>
  <c r="Y170" i="8"/>
  <c r="L159" i="8"/>
  <c r="W173" i="8"/>
  <c r="Z210" i="8"/>
  <c r="P205" i="8"/>
  <c r="S206" i="8"/>
  <c r="Q192" i="8"/>
  <c r="H187" i="8"/>
  <c r="Q158" i="8"/>
  <c r="U160" i="8"/>
  <c r="R212" i="8"/>
  <c r="X197" i="8"/>
  <c r="I177" i="8"/>
  <c r="W169" i="8"/>
  <c r="K148" i="8"/>
  <c r="E156" i="8"/>
  <c r="R149" i="8"/>
  <c r="I176" i="8"/>
  <c r="W200" i="8"/>
  <c r="S163" i="8"/>
  <c r="V214" i="8"/>
  <c r="AA156" i="8"/>
  <c r="U202" i="8"/>
  <c r="U214" i="8"/>
  <c r="U210" i="8"/>
  <c r="K191" i="8"/>
  <c r="R209" i="8"/>
  <c r="P188" i="8"/>
  <c r="S175" i="8"/>
  <c r="S180" i="8"/>
  <c r="F161" i="8"/>
  <c r="G164" i="8"/>
  <c r="L210" i="8"/>
  <c r="I206" i="8"/>
  <c r="L212" i="8"/>
  <c r="M216" i="8"/>
  <c r="L194" i="8"/>
  <c r="R183" i="8"/>
  <c r="H152" i="8"/>
  <c r="E202" i="8"/>
  <c r="F187" i="8"/>
  <c r="T148" i="8"/>
  <c r="Z185" i="8"/>
  <c r="F139" i="8"/>
  <c r="M154" i="8"/>
  <c r="AA185" i="8"/>
  <c r="G156" i="8"/>
  <c r="G172" i="8"/>
  <c r="K160" i="8"/>
  <c r="I150" i="8"/>
  <c r="U162" i="8"/>
  <c r="N193" i="8"/>
  <c r="AB207" i="8"/>
  <c r="P209" i="8"/>
  <c r="P215" i="8"/>
  <c r="L152" i="8"/>
  <c r="I158" i="8"/>
  <c r="J181" i="8"/>
  <c r="Q171" i="8"/>
  <c r="M149" i="8"/>
  <c r="P216" i="8"/>
  <c r="S172" i="8"/>
  <c r="AA171" i="8"/>
  <c r="Q156" i="8"/>
  <c r="W176" i="8"/>
  <c r="J201" i="8"/>
  <c r="O137" i="8"/>
  <c r="I174" i="8"/>
  <c r="H170" i="8"/>
  <c r="U151" i="8"/>
  <c r="P163" i="8"/>
  <c r="F168" i="8"/>
  <c r="N204" i="8"/>
  <c r="O172" i="8"/>
  <c r="H193" i="8"/>
  <c r="H161" i="8"/>
  <c r="G191" i="8"/>
  <c r="E204" i="8"/>
  <c r="S164" i="8"/>
  <c r="F155" i="8"/>
  <c r="S170" i="8"/>
  <c r="P198" i="8"/>
  <c r="Q154" i="8"/>
  <c r="Z197" i="8"/>
  <c r="L167" i="8"/>
  <c r="I146" i="8"/>
  <c r="I171" i="8"/>
  <c r="Q162" i="8"/>
  <c r="Z204" i="8"/>
  <c r="X172" i="8"/>
  <c r="AB182" i="8"/>
  <c r="U199" i="8"/>
  <c r="Z186" i="8"/>
  <c r="J186" i="8"/>
  <c r="V196" i="8"/>
  <c r="K140" i="8"/>
  <c r="S208" i="8"/>
  <c r="O165" i="8"/>
  <c r="S202" i="8"/>
  <c r="M192" i="8"/>
  <c r="G190" i="8"/>
  <c r="Y184" i="8"/>
  <c r="E179" i="8"/>
  <c r="U158" i="8"/>
  <c r="Y188" i="8"/>
  <c r="P170" i="8"/>
  <c r="P187" i="8"/>
  <c r="K208" i="8"/>
  <c r="M215" i="8"/>
  <c r="J177" i="8"/>
  <c r="O183" i="8"/>
  <c r="O176" i="8"/>
  <c r="Q212" i="8"/>
  <c r="T202" i="8"/>
  <c r="T175" i="8"/>
  <c r="O196" i="8"/>
  <c r="P135" i="8"/>
  <c r="L193" i="8"/>
  <c r="U185" i="8"/>
  <c r="F198" i="8"/>
  <c r="E187" i="8"/>
  <c r="S189" i="8"/>
  <c r="H212" i="8"/>
  <c r="M184" i="8"/>
  <c r="N192" i="8"/>
  <c r="N205" i="8"/>
  <c r="V177" i="8"/>
  <c r="X162" i="8"/>
  <c r="O164" i="8"/>
  <c r="G140" i="8"/>
  <c r="U174" i="8"/>
  <c r="J208" i="8"/>
  <c r="P185" i="8"/>
  <c r="AB174" i="8"/>
  <c r="F208" i="8"/>
  <c r="F156" i="8"/>
  <c r="U177" i="8"/>
  <c r="AB209" i="8"/>
  <c r="O190" i="8"/>
  <c r="P151" i="8"/>
  <c r="J173" i="8"/>
  <c r="F180" i="8"/>
  <c r="AA199" i="8"/>
  <c r="L143" i="8"/>
  <c r="O180" i="8"/>
  <c r="I182" i="8"/>
  <c r="Z188" i="8"/>
  <c r="L216" i="8"/>
  <c r="U211" i="8"/>
  <c r="M196" i="8"/>
  <c r="S215" i="8"/>
  <c r="G176" i="8"/>
  <c r="Y171" i="8"/>
  <c r="Q193" i="8"/>
  <c r="AB162" i="8"/>
  <c r="N191" i="8"/>
  <c r="E177" i="8"/>
  <c r="L184" i="8"/>
  <c r="AA216" i="8"/>
  <c r="P178" i="8"/>
  <c r="P149" i="8"/>
  <c r="P201" i="8"/>
  <c r="J194" i="8"/>
  <c r="I140" i="8"/>
  <c r="H205" i="8"/>
  <c r="W213" i="8"/>
  <c r="J144" i="8"/>
  <c r="H162" i="8"/>
  <c r="H206" i="8"/>
  <c r="AB159" i="8"/>
  <c r="F138" i="8"/>
  <c r="G175" i="8"/>
  <c r="V174" i="8"/>
  <c r="U169" i="8"/>
  <c r="T194" i="8"/>
  <c r="T181" i="8"/>
  <c r="X211" i="8"/>
  <c r="I156" i="8"/>
  <c r="Y169" i="8"/>
  <c r="U204" i="8"/>
  <c r="R185" i="8"/>
  <c r="M143" i="8"/>
  <c r="U203" i="8"/>
  <c r="P214" i="8"/>
  <c r="P150" i="8"/>
  <c r="N189" i="8"/>
  <c r="L157" i="8"/>
  <c r="AB144" i="8"/>
  <c r="U148" i="8"/>
  <c r="T203" i="8"/>
  <c r="E207" i="8"/>
  <c r="I151" i="8"/>
  <c r="Z208" i="8"/>
  <c r="P157" i="8"/>
  <c r="AA196" i="8"/>
  <c r="W201" i="8"/>
  <c r="M189" i="8"/>
  <c r="G211" i="8"/>
  <c r="Y157" i="8"/>
  <c r="AA187" i="8"/>
  <c r="AB160" i="8"/>
  <c r="H168" i="8"/>
  <c r="H142" i="8"/>
  <c r="M159" i="8"/>
  <c r="E141" i="8"/>
  <c r="X195" i="8"/>
  <c r="V151" i="8"/>
  <c r="L166" i="8"/>
  <c r="Z160" i="8"/>
  <c r="S168" i="8"/>
  <c r="Z169" i="8"/>
  <c r="K212" i="8"/>
  <c r="K159" i="8"/>
  <c r="L147" i="8"/>
  <c r="R190" i="8"/>
  <c r="V215" i="8"/>
  <c r="Z206" i="8"/>
  <c r="V213" i="8"/>
  <c r="Y152" i="8"/>
  <c r="U154" i="8"/>
  <c r="O152" i="8"/>
  <c r="T188" i="8"/>
  <c r="R192" i="8"/>
  <c r="Y202" i="8"/>
  <c r="X180" i="8"/>
  <c r="I209" i="8"/>
  <c r="J188" i="8"/>
  <c r="F204" i="8"/>
  <c r="K179" i="8"/>
  <c r="T157" i="8"/>
  <c r="V170" i="8"/>
  <c r="O135" i="8"/>
  <c r="J145" i="8"/>
  <c r="L146" i="8"/>
  <c r="F135" i="8"/>
  <c r="T158" i="8"/>
  <c r="N172" i="8"/>
  <c r="X205" i="8"/>
  <c r="Q180" i="8"/>
  <c r="AA174" i="8"/>
  <c r="R162" i="8"/>
  <c r="P139" i="8"/>
  <c r="T163" i="8"/>
  <c r="J202" i="8"/>
  <c r="H164" i="8"/>
  <c r="W188" i="8"/>
  <c r="Q141" i="8"/>
  <c r="N166" i="8"/>
  <c r="V207" i="8"/>
  <c r="N135" i="8"/>
  <c r="Y154" i="8"/>
  <c r="F207" i="8"/>
  <c r="F176" i="8"/>
  <c r="F184" i="8"/>
  <c r="V183" i="8"/>
  <c r="AB186" i="8"/>
  <c r="F205" i="8"/>
  <c r="F151" i="8"/>
  <c r="AA202" i="8"/>
  <c r="H158" i="8"/>
  <c r="Z205" i="8"/>
  <c r="N216" i="8"/>
  <c r="AB164" i="8"/>
  <c r="X178" i="8"/>
  <c r="X214" i="8"/>
  <c r="M182" i="8"/>
  <c r="G146" i="8"/>
  <c r="O181" i="8"/>
  <c r="J215" i="8"/>
  <c r="M136" i="8"/>
  <c r="O147" i="8"/>
  <c r="Z173" i="8"/>
  <c r="E170" i="8"/>
  <c r="Y206" i="8"/>
  <c r="J204" i="8"/>
  <c r="Y200" i="8"/>
  <c r="R180" i="8"/>
  <c r="AA181" i="8"/>
  <c r="Y162" i="8"/>
  <c r="N159" i="8"/>
  <c r="R211" i="8"/>
  <c r="F148" i="8"/>
  <c r="W210" i="8"/>
  <c r="O187" i="8"/>
  <c r="Y211" i="8"/>
  <c r="Y212" i="8"/>
  <c r="N164" i="8"/>
  <c r="AB143" i="8"/>
  <c r="H207" i="8"/>
  <c r="H151" i="8"/>
  <c r="L191" i="8"/>
  <c r="V187" i="8"/>
  <c r="Q170" i="8"/>
  <c r="H179" i="8"/>
  <c r="H178" i="8"/>
  <c r="R186" i="8"/>
  <c r="G192" i="8"/>
  <c r="R140" i="8"/>
  <c r="P169" i="8"/>
  <c r="Z168" i="8"/>
  <c r="G208" i="8"/>
  <c r="K176" i="8"/>
  <c r="AA158" i="8"/>
  <c r="Z157" i="8"/>
  <c r="L145" i="8"/>
  <c r="E211" i="8"/>
  <c r="AB195" i="8"/>
  <c r="Z209" i="8"/>
  <c r="Y201" i="8"/>
  <c r="I200" i="8"/>
  <c r="T209" i="8"/>
  <c r="Q187" i="8"/>
  <c r="Y205" i="8"/>
  <c r="I163" i="8"/>
  <c r="O149" i="8"/>
  <c r="H148" i="8"/>
  <c r="G183" i="8"/>
  <c r="S182" i="8"/>
  <c r="AB157" i="8"/>
  <c r="Q172" i="8"/>
  <c r="N179" i="8"/>
  <c r="X210" i="8"/>
  <c r="L155" i="8"/>
  <c r="J162" i="8"/>
  <c r="R198" i="8"/>
  <c r="R191" i="8"/>
  <c r="Q208" i="8"/>
  <c r="L165" i="8"/>
  <c r="Y173" i="8"/>
  <c r="Y183" i="8"/>
  <c r="V182" i="8"/>
  <c r="Z178" i="8"/>
  <c r="Y163" i="8"/>
  <c r="E172" i="8"/>
  <c r="W161" i="8"/>
  <c r="F216" i="8"/>
  <c r="W206" i="8"/>
  <c r="U200" i="8"/>
  <c r="I191" i="8"/>
  <c r="I188" i="8"/>
  <c r="W177" i="8"/>
  <c r="P164" i="8"/>
  <c r="W208" i="8"/>
  <c r="N140" i="8"/>
  <c r="R163" i="8"/>
  <c r="H176" i="8"/>
  <c r="W172" i="8"/>
  <c r="S200" i="8"/>
  <c r="I157" i="8"/>
  <c r="T201" i="8"/>
  <c r="E153" i="8"/>
  <c r="P138" i="8"/>
  <c r="J185" i="8"/>
  <c r="X171" i="8"/>
  <c r="Q161" i="8"/>
  <c r="F170" i="8"/>
  <c r="AB165" i="8"/>
  <c r="Z198" i="8"/>
  <c r="AA205" i="8"/>
  <c r="K200" i="8"/>
  <c r="H182" i="8"/>
  <c r="F159" i="8"/>
  <c r="Q198" i="8"/>
  <c r="M193" i="8"/>
  <c r="O206" i="8"/>
  <c r="O151" i="8"/>
  <c r="N141" i="8"/>
  <c r="H163" i="8"/>
  <c r="R171" i="8"/>
  <c r="I185" i="8"/>
  <c r="U170" i="8"/>
  <c r="J156" i="8"/>
  <c r="AA169" i="8"/>
  <c r="M191" i="8"/>
  <c r="N180" i="8"/>
  <c r="E210" i="8"/>
  <c r="F201" i="8"/>
  <c r="P181" i="8"/>
  <c r="Z196" i="8"/>
  <c r="Q205" i="8"/>
  <c r="S201" i="8"/>
  <c r="Y195" i="8"/>
  <c r="O204" i="8"/>
  <c r="T171" i="8"/>
  <c r="N207" i="8"/>
  <c r="L177" i="8"/>
  <c r="G186" i="8"/>
  <c r="U187" i="8"/>
  <c r="Z149" i="8"/>
  <c r="L205" i="8"/>
  <c r="R204" i="8"/>
  <c r="V137" i="8"/>
  <c r="AA164" i="8"/>
  <c r="I180" i="8"/>
  <c r="F172" i="8"/>
  <c r="J147" i="8"/>
  <c r="F136" i="8"/>
  <c r="R151" i="8"/>
  <c r="V210" i="8"/>
  <c r="N169" i="8"/>
  <c r="S198" i="8"/>
  <c r="G181" i="8"/>
  <c r="H180" i="8"/>
  <c r="I214" i="8"/>
  <c r="K188" i="8"/>
  <c r="AA206" i="8"/>
  <c r="O195" i="8"/>
  <c r="X165" i="8"/>
  <c r="P147" i="8"/>
  <c r="X173" i="8"/>
  <c r="S153" i="8"/>
  <c r="I154" i="8"/>
  <c r="AA179" i="8"/>
  <c r="Y191" i="8"/>
  <c r="G178" i="8"/>
  <c r="R169" i="8"/>
  <c r="Y208" i="8"/>
  <c r="AB189" i="8"/>
  <c r="I141" i="8"/>
  <c r="Q201" i="8"/>
  <c r="Z162" i="8"/>
  <c r="Z191" i="8"/>
  <c r="O157" i="8"/>
  <c r="X194" i="8"/>
  <c r="Q182" i="8"/>
  <c r="AB199" i="8"/>
  <c r="J174" i="8"/>
  <c r="G206" i="8"/>
  <c r="Y161" i="8"/>
  <c r="X153" i="8"/>
  <c r="W189" i="8"/>
  <c r="F214" i="8"/>
  <c r="K184" i="8"/>
  <c r="I201" i="8"/>
  <c r="G154" i="8"/>
  <c r="U172" i="8"/>
  <c r="M167" i="8"/>
  <c r="K153" i="8"/>
  <c r="M177" i="8"/>
  <c r="AB177" i="8"/>
  <c r="AB168" i="8"/>
  <c r="E161" i="8"/>
  <c r="AB198" i="8"/>
  <c r="P160" i="8"/>
  <c r="AB167" i="8"/>
  <c r="S173" i="8"/>
  <c r="P155" i="8"/>
  <c r="K166" i="8"/>
  <c r="J192" i="8"/>
  <c r="O184" i="8"/>
  <c r="R178" i="8"/>
  <c r="H200" i="8"/>
  <c r="AB151" i="8"/>
  <c r="Y160" i="8"/>
  <c r="K150" i="8"/>
  <c r="F188" i="8"/>
  <c r="J152" i="8"/>
  <c r="J213" i="8"/>
  <c r="P167" i="8"/>
  <c r="O136" i="8"/>
  <c r="Q175" i="8"/>
  <c r="AA170" i="8"/>
  <c r="W204" i="8"/>
  <c r="G171" i="8"/>
  <c r="P162" i="8"/>
  <c r="F149" i="8"/>
  <c r="AA154" i="8"/>
  <c r="U195" i="8"/>
  <c r="N138" i="8"/>
  <c r="P210" i="8"/>
  <c r="AB212" i="8"/>
  <c r="H136" i="8"/>
  <c r="U175" i="8"/>
  <c r="I145" i="8"/>
  <c r="E196" i="8"/>
  <c r="X199" i="8"/>
  <c r="X154" i="8"/>
  <c r="K135" i="8"/>
  <c r="U184" i="8"/>
  <c r="P186" i="8"/>
  <c r="P195" i="8"/>
  <c r="G148" i="8"/>
  <c r="J182" i="8"/>
  <c r="AB201" i="8"/>
  <c r="R173" i="8"/>
  <c r="N203" i="8"/>
  <c r="V189" i="8"/>
  <c r="Q157" i="8"/>
  <c r="R213" i="8"/>
  <c r="S171" i="8"/>
  <c r="G147" i="8"/>
  <c r="X182" i="8"/>
  <c r="O138" i="8"/>
  <c r="N167" i="8"/>
  <c r="G184" i="8"/>
  <c r="F173" i="8"/>
  <c r="AB170" i="8"/>
  <c r="P207" i="8"/>
  <c r="T216" i="8"/>
  <c r="E193" i="8"/>
  <c r="AB187" i="8"/>
  <c r="AA188" i="8"/>
  <c r="W142" i="8"/>
  <c r="G215" i="8"/>
  <c r="F165" i="8"/>
  <c r="U182" i="8"/>
  <c r="K172" i="8"/>
  <c r="E190" i="8"/>
  <c r="V156" i="8"/>
  <c r="R197" i="8"/>
  <c r="E158" i="8"/>
  <c r="U183" i="8"/>
  <c r="E166" i="8"/>
  <c r="M187" i="8"/>
  <c r="L173" i="8"/>
  <c r="H166" i="8"/>
  <c r="O179" i="8"/>
  <c r="N202" i="8"/>
  <c r="M194" i="8"/>
  <c r="Z214" i="8"/>
  <c r="E175" i="8"/>
  <c r="U213" i="8"/>
  <c r="M141" i="8"/>
  <c r="H204" i="8"/>
  <c r="S162" i="8"/>
  <c r="J184" i="8"/>
  <c r="L150" i="8"/>
  <c r="I152" i="8"/>
  <c r="F206" i="8"/>
  <c r="G169" i="8"/>
  <c r="AB181" i="8"/>
  <c r="L204" i="8"/>
  <c r="J172" i="8"/>
  <c r="W157" i="8"/>
  <c r="Z159" i="8"/>
  <c r="P172" i="8"/>
  <c r="S139" i="8"/>
  <c r="K199" i="8"/>
  <c r="E163" i="8"/>
  <c r="G207" i="8"/>
  <c r="M170" i="8"/>
  <c r="L211" i="8"/>
  <c r="X143" i="8"/>
  <c r="T189" i="8"/>
  <c r="H173" i="8"/>
  <c r="E183" i="8"/>
  <c r="Y185" i="8"/>
  <c r="L176" i="8"/>
  <c r="R187" i="8"/>
  <c r="AB155" i="8"/>
  <c r="AA150" i="8"/>
  <c r="K165" i="8"/>
  <c r="Q178" i="8"/>
  <c r="P161" i="8"/>
  <c r="G153" i="8"/>
  <c r="N157" i="8"/>
  <c r="Z199" i="8"/>
  <c r="E197" i="8"/>
  <c r="L139" i="8"/>
  <c r="H203" i="8"/>
  <c r="R159" i="8"/>
  <c r="S169" i="8"/>
  <c r="G196" i="8"/>
  <c r="T191" i="8"/>
  <c r="AA190" i="8"/>
  <c r="AB213" i="8"/>
  <c r="P143" i="8"/>
  <c r="L151" i="8"/>
  <c r="O199" i="8"/>
  <c r="P211" i="8"/>
  <c r="E168" i="8"/>
  <c r="X163" i="8"/>
  <c r="O161" i="8"/>
  <c r="AB210" i="8"/>
  <c r="L135" i="8"/>
  <c r="V168" i="8"/>
  <c r="M214" i="8"/>
  <c r="N195" i="8"/>
  <c r="P180" i="8"/>
  <c r="R143" i="8"/>
  <c r="Y194" i="8"/>
  <c r="K158" i="8"/>
  <c r="I167" i="8"/>
  <c r="L199" i="8"/>
  <c r="G199" i="8"/>
  <c r="Q190" i="8"/>
  <c r="M208" i="8"/>
  <c r="N184" i="8"/>
  <c r="Q174" i="8"/>
  <c r="P136" i="8"/>
  <c r="L175" i="8"/>
  <c r="X150" i="8"/>
  <c r="G174" i="8"/>
  <c r="P144" i="8"/>
  <c r="G168" i="8"/>
  <c r="M147" i="8"/>
  <c r="I175" i="8"/>
  <c r="H209" i="8"/>
  <c r="R170" i="8"/>
  <c r="E198" i="8"/>
  <c r="V176" i="8"/>
  <c r="K167" i="8"/>
  <c r="S204" i="8"/>
  <c r="N158" i="8"/>
  <c r="I149" i="8"/>
  <c r="T212" i="8"/>
  <c r="J195" i="8"/>
  <c r="O197" i="8"/>
  <c r="Z167" i="8"/>
  <c r="AB185" i="8"/>
  <c r="W158" i="8"/>
  <c r="F137" i="8"/>
  <c r="AA152" i="8"/>
  <c r="H140" i="8"/>
  <c r="T197" i="8"/>
  <c r="O210" i="8"/>
  <c r="V152" i="8"/>
  <c r="L149" i="8"/>
  <c r="T170" i="8"/>
  <c r="Y153" i="8"/>
  <c r="U193" i="8"/>
  <c r="P191" i="8"/>
  <c r="Z177" i="8"/>
  <c r="N136" i="8"/>
  <c r="W175" i="8"/>
  <c r="V199" i="8"/>
  <c r="AB203" i="8"/>
  <c r="AA157" i="8"/>
  <c r="Y178" i="8"/>
  <c r="U191" i="8"/>
  <c r="Y182" i="8"/>
  <c r="W170" i="8"/>
  <c r="L188" i="8"/>
  <c r="W215" i="8"/>
  <c r="S188" i="8"/>
  <c r="I135" i="8"/>
  <c r="N206" i="8"/>
  <c r="K214" i="8"/>
  <c r="AA175" i="8"/>
  <c r="O213" i="8"/>
  <c r="G185" i="8"/>
  <c r="K145" i="8"/>
  <c r="P166" i="8"/>
  <c r="AA211" i="8"/>
  <c r="Z194" i="8"/>
  <c r="AA143" i="8"/>
  <c r="U212" i="8"/>
  <c r="M205" i="8"/>
  <c r="M144" i="8"/>
  <c r="E206" i="8"/>
  <c r="O207" i="8"/>
  <c r="Y156" i="8"/>
  <c r="AB172" i="8"/>
  <c r="E164" i="8"/>
  <c r="T153" i="8"/>
  <c r="E137" i="8"/>
  <c r="H194" i="8"/>
  <c r="R208" i="8"/>
  <c r="N174" i="8"/>
  <c r="J205" i="8"/>
  <c r="K142" i="8"/>
  <c r="T183" i="8"/>
  <c r="E139" i="8"/>
  <c r="AA209" i="8"/>
  <c r="V192" i="8"/>
  <c r="Q200" i="8"/>
  <c r="P173" i="8"/>
  <c r="N170" i="8"/>
  <c r="J199" i="8"/>
  <c r="I169" i="8"/>
  <c r="S166" i="8"/>
  <c r="I160" i="8"/>
  <c r="S142" i="8"/>
  <c r="I197" i="8"/>
  <c r="T176" i="8"/>
  <c r="AA204" i="8"/>
  <c r="G195" i="8"/>
  <c r="H135" i="8"/>
  <c r="R206" i="8"/>
  <c r="O139" i="8"/>
  <c r="K178" i="8"/>
  <c r="K177" i="8"/>
  <c r="V198" i="8"/>
  <c r="H215" i="8"/>
  <c r="O202" i="8"/>
  <c r="O193" i="8"/>
  <c r="W184" i="8"/>
  <c r="AA189" i="8"/>
  <c r="S185" i="8"/>
  <c r="T149" i="8"/>
  <c r="AA161" i="8"/>
  <c r="O174" i="8"/>
  <c r="S209" i="8"/>
  <c r="H141" i="8"/>
  <c r="AB193" i="8"/>
  <c r="AA142" i="8"/>
  <c r="Z202" i="8"/>
  <c r="G204" i="8"/>
  <c r="J141" i="8"/>
  <c r="R144" i="8"/>
  <c r="R157" i="8"/>
  <c r="P174" i="8"/>
  <c r="Q188" i="8"/>
  <c r="O208" i="8"/>
  <c r="E151" i="8"/>
  <c r="W165" i="8"/>
  <c r="G141" i="8"/>
  <c r="O146" i="8"/>
  <c r="J138" i="8"/>
  <c r="R150" i="8"/>
  <c r="H216" i="8"/>
  <c r="W182" i="8"/>
  <c r="H153" i="8"/>
  <c r="Z156" i="8"/>
  <c r="H154" i="8"/>
  <c r="V203" i="8"/>
  <c r="G187" i="8"/>
  <c r="V169" i="8"/>
  <c r="T165" i="8"/>
  <c r="O198" i="8"/>
  <c r="N152" i="8"/>
  <c r="N165" i="8"/>
  <c r="J150" i="8"/>
  <c r="X193" i="8"/>
  <c r="E194" i="8"/>
  <c r="W196" i="8"/>
  <c r="L182" i="8"/>
  <c r="AA207" i="8"/>
  <c r="AB214" i="8"/>
  <c r="Q136" i="8"/>
  <c r="N182" i="8"/>
  <c r="T141" i="8"/>
  <c r="W150" i="8"/>
  <c r="Y214" i="8"/>
  <c r="Q195" i="8"/>
  <c r="S167" i="8"/>
  <c r="X174" i="8"/>
  <c r="K211" i="8"/>
  <c r="AB205" i="8"/>
  <c r="F175" i="8"/>
  <c r="V165" i="8"/>
  <c r="Q213" i="8"/>
  <c r="T179" i="8"/>
  <c r="U159" i="8"/>
  <c r="U189" i="8"/>
  <c r="Z192" i="8"/>
  <c r="V188" i="8"/>
  <c r="Z182" i="8"/>
  <c r="H197" i="8"/>
  <c r="H137" i="8"/>
  <c r="T199" i="8"/>
  <c r="T144" i="8"/>
  <c r="Y199" i="8"/>
  <c r="Y172" i="8"/>
  <c r="T150" i="8"/>
  <c r="R196" i="8"/>
  <c r="J168" i="8"/>
  <c r="G212" i="8"/>
  <c r="J154" i="8"/>
  <c r="N212" i="8"/>
  <c r="L171" i="8"/>
  <c r="M175" i="8"/>
  <c r="V194" i="8"/>
  <c r="AB175" i="8"/>
  <c r="U155" i="8"/>
  <c r="W183" i="8"/>
  <c r="S150" i="8"/>
  <c r="E167" i="8"/>
  <c r="Q166" i="8"/>
  <c r="T186" i="8"/>
  <c r="I166" i="8"/>
  <c r="K182" i="8"/>
  <c r="W136" i="8"/>
  <c r="L201" i="8"/>
  <c r="Q149" i="8"/>
  <c r="R181" i="8"/>
  <c r="W141" i="8"/>
  <c r="K154" i="8"/>
  <c r="O186" i="8"/>
  <c r="I142" i="8"/>
  <c r="K192" i="8"/>
  <c r="K161" i="8"/>
  <c r="R189" i="8"/>
  <c r="H149" i="8"/>
  <c r="Z183" i="8"/>
  <c r="P141" i="8"/>
  <c r="N151" i="8"/>
  <c r="H157" i="8"/>
  <c r="N199" i="8"/>
  <c r="T208" i="8"/>
  <c r="H144" i="8"/>
  <c r="V184" i="8"/>
  <c r="M174" i="8"/>
  <c r="Q139" i="8"/>
  <c r="N185" i="8"/>
  <c r="M165" i="8"/>
  <c r="K157" i="8"/>
  <c r="V181" i="8"/>
  <c r="T215" i="8"/>
  <c r="U188" i="8"/>
  <c r="U194" i="8"/>
  <c r="P158" i="8"/>
  <c r="K215" i="8"/>
  <c r="G216" i="8"/>
  <c r="Z152" i="8"/>
  <c r="K156" i="8"/>
  <c r="E182" i="8"/>
  <c r="K201" i="8"/>
  <c r="Y190" i="8"/>
  <c r="O189" i="8"/>
  <c r="T151" i="8"/>
  <c r="T152" i="8"/>
  <c r="S195" i="8"/>
  <c r="J158" i="8"/>
  <c r="AA198" i="8"/>
  <c r="AB194" i="8"/>
  <c r="J140" i="8"/>
  <c r="E209" i="8"/>
  <c r="P153" i="8"/>
  <c r="W163" i="8"/>
  <c r="T166" i="8"/>
  <c r="I190" i="8"/>
  <c r="F185" i="8"/>
  <c r="G179" i="8"/>
  <c r="K137" i="8"/>
  <c r="N188" i="8"/>
  <c r="L181" i="8"/>
  <c r="M183" i="8"/>
  <c r="Z153" i="8"/>
  <c r="R194" i="8"/>
  <c r="Q214" i="8"/>
  <c r="G150" i="8"/>
  <c r="U186" i="8"/>
  <c r="J166" i="8"/>
  <c r="I198" i="8"/>
  <c r="E160" i="8"/>
  <c r="W207" i="8"/>
  <c r="AA192" i="8"/>
  <c r="T172" i="8"/>
  <c r="G182" i="8"/>
  <c r="X149" i="8"/>
  <c r="E159" i="8"/>
  <c r="P165" i="8"/>
  <c r="O182" i="8"/>
  <c r="R195" i="8"/>
  <c r="M171" i="8"/>
  <c r="Q211" i="8"/>
  <c r="T156" i="8"/>
  <c r="R193" i="8"/>
  <c r="L187" i="8"/>
  <c r="O194" i="8"/>
  <c r="W155" i="8"/>
  <c r="T192" i="8"/>
  <c r="F195" i="8"/>
  <c r="W164" i="8"/>
  <c r="W181" i="8"/>
  <c r="I170" i="8"/>
  <c r="E181" i="8"/>
  <c r="G138" i="8"/>
  <c r="P203" i="8"/>
  <c r="O159" i="8"/>
  <c r="X170" i="8"/>
  <c r="AA168" i="8"/>
  <c r="M185" i="8"/>
  <c r="K155" i="8"/>
  <c r="AA194" i="8"/>
  <c r="K209" i="8"/>
  <c r="AA195" i="8"/>
  <c r="O156" i="8"/>
  <c r="Q135" i="8"/>
  <c r="F146" i="8"/>
  <c r="L200" i="8"/>
  <c r="H160" i="8"/>
  <c r="J136" i="8"/>
  <c r="G210" i="8"/>
  <c r="I144" i="8"/>
  <c r="I138" i="8"/>
  <c r="F160" i="8"/>
  <c r="S210" i="8"/>
  <c r="Z165" i="8"/>
  <c r="T169" i="8"/>
  <c r="G214" i="8"/>
  <c r="Q153" i="8"/>
  <c r="K195" i="8"/>
  <c r="F209" i="8"/>
  <c r="T196" i="8"/>
  <c r="AA153" i="8"/>
  <c r="L215" i="8"/>
  <c r="W159" i="8"/>
  <c r="P193" i="8"/>
  <c r="F163" i="8"/>
  <c r="Y187" i="8"/>
  <c r="G135" i="8"/>
  <c r="F203" i="8"/>
  <c r="Q210" i="8"/>
  <c r="N149" i="8"/>
  <c r="AA200" i="8"/>
  <c r="X161" i="8"/>
  <c r="R167" i="8"/>
  <c r="H183" i="8"/>
  <c r="Y159" i="8"/>
  <c r="E180" i="8"/>
  <c r="L136" i="8"/>
  <c r="T190" i="8"/>
  <c r="M212" i="8"/>
  <c r="S191" i="8"/>
  <c r="X185" i="8"/>
  <c r="AB153" i="8"/>
  <c r="O163" i="8"/>
  <c r="H210" i="8"/>
  <c r="R158" i="8"/>
  <c r="Y176" i="8"/>
  <c r="U157" i="8"/>
  <c r="E142" i="8"/>
  <c r="M142" i="8"/>
  <c r="K196" i="8"/>
  <c r="O166" i="8"/>
  <c r="V160" i="8"/>
  <c r="AB208" i="8"/>
  <c r="T213" i="8"/>
  <c r="L168" i="8"/>
  <c r="N213" i="8"/>
  <c r="W216" i="8"/>
  <c r="J210" i="8"/>
  <c r="K190" i="8"/>
  <c r="Z201" i="8"/>
  <c r="J155" i="8"/>
  <c r="I137" i="8"/>
  <c r="U178" i="8"/>
  <c r="O162" i="8"/>
  <c r="K171" i="8"/>
  <c r="F181" i="8"/>
  <c r="S156" i="8"/>
  <c r="Z175" i="8"/>
  <c r="T210" i="8"/>
  <c r="M199" i="8"/>
  <c r="Y196" i="8"/>
  <c r="Q204" i="8"/>
  <c r="F174" i="8"/>
  <c r="F142" i="8"/>
  <c r="K173" i="8"/>
  <c r="F202" i="8"/>
  <c r="E138" i="8"/>
  <c r="T205" i="8"/>
  <c r="X190" i="8"/>
  <c r="T214" i="8"/>
  <c r="O160" i="8"/>
  <c r="AA151" i="8"/>
  <c r="I210" i="8"/>
  <c r="AA141" i="8"/>
  <c r="R216" i="8"/>
  <c r="AA163" i="8"/>
  <c r="I216" i="8"/>
  <c r="R200" i="8"/>
  <c r="U206" i="8"/>
  <c r="Y164" i="8"/>
  <c r="W198" i="8"/>
  <c r="M145" i="8"/>
  <c r="Q151" i="8"/>
  <c r="J189" i="8"/>
  <c r="L197" i="8"/>
  <c r="S184" i="8"/>
  <c r="Y180" i="8"/>
  <c r="Q202" i="8"/>
  <c r="X148" i="8"/>
  <c r="N142" i="8"/>
  <c r="Z151" i="8"/>
  <c r="O145" i="8"/>
  <c r="Q196" i="8"/>
  <c r="AA159" i="8"/>
  <c r="T195" i="8"/>
  <c r="Y155" i="8"/>
  <c r="T207" i="8"/>
  <c r="O175" i="8"/>
  <c r="F212" i="8"/>
  <c r="V161" i="8"/>
  <c r="AB152" i="8"/>
  <c r="K143" i="8"/>
  <c r="J135" i="8"/>
  <c r="R201" i="8"/>
  <c r="K141" i="8"/>
  <c r="P197" i="8"/>
  <c r="P146" i="8"/>
  <c r="X175" i="8"/>
  <c r="Z190" i="8"/>
  <c r="I203" i="8"/>
  <c r="X188" i="8"/>
  <c r="X207" i="8"/>
  <c r="E188" i="8"/>
  <c r="X208" i="8"/>
  <c r="U209" i="8"/>
  <c r="I139" i="8"/>
  <c r="P190" i="8"/>
  <c r="V163" i="8"/>
  <c r="AB178" i="8"/>
  <c r="X166" i="8"/>
  <c r="F199" i="8"/>
  <c r="W212" i="8"/>
  <c r="N161" i="8"/>
  <c r="L148" i="8"/>
  <c r="M188" i="8"/>
  <c r="J165" i="8"/>
  <c r="S160" i="8"/>
  <c r="K139" i="8"/>
  <c r="Q197" i="8"/>
  <c r="AA155" i="8"/>
  <c r="AB183" i="8"/>
  <c r="H195" i="8"/>
  <c r="T182" i="8"/>
  <c r="J187" i="8"/>
  <c r="X189" i="8"/>
  <c r="M178" i="8"/>
  <c r="G157" i="8"/>
  <c r="U192" i="8"/>
  <c r="Y215" i="8"/>
  <c r="K162" i="8"/>
  <c r="V166" i="8"/>
  <c r="R152" i="8"/>
  <c r="G165" i="8"/>
  <c r="E184" i="8"/>
  <c r="H208" i="8"/>
  <c r="R137" i="8"/>
  <c r="X183" i="8"/>
  <c r="T184" i="8"/>
  <c r="AB166" i="8"/>
  <c r="U163" i="8"/>
  <c r="F154" i="8"/>
  <c r="E173" i="8"/>
  <c r="I207" i="8"/>
  <c r="M150" i="8"/>
  <c r="O150" i="8"/>
  <c r="S178" i="8"/>
  <c r="O167" i="8"/>
  <c r="Y175" i="8"/>
  <c r="I195" i="8"/>
  <c r="R164" i="8"/>
  <c r="G149" i="8"/>
  <c r="K213" i="8"/>
  <c r="Q155" i="8"/>
  <c r="W205" i="8"/>
  <c r="E150" i="8"/>
  <c r="G189" i="8"/>
  <c r="AA162" i="8"/>
  <c r="AA182" i="8"/>
  <c r="H146" i="8"/>
  <c r="R177" i="8"/>
  <c r="U208" i="8"/>
  <c r="V195" i="8"/>
  <c r="G198" i="8"/>
  <c r="V179" i="8"/>
  <c r="V211" i="8"/>
  <c r="I173" i="8"/>
  <c r="Y210" i="8"/>
  <c r="X212" i="8"/>
  <c r="S165" i="8"/>
  <c r="K163" i="8"/>
  <c r="J148" i="8"/>
  <c r="L158" i="8"/>
  <c r="K189" i="8"/>
  <c r="H150" i="8"/>
  <c r="S161" i="8"/>
  <c r="G173" i="8"/>
  <c r="G197" i="8"/>
  <c r="L202" i="8"/>
  <c r="H189" i="8"/>
  <c r="E205" i="8"/>
  <c r="X155" i="8"/>
  <c r="W149" i="8"/>
  <c r="K204" i="8"/>
  <c r="Z193" i="8"/>
  <c r="G152" i="8"/>
  <c r="W194" i="8"/>
  <c r="S190" i="8"/>
  <c r="AA203" i="8"/>
  <c r="J196" i="8"/>
  <c r="I189" i="8"/>
  <c r="O142" i="8"/>
  <c r="L170" i="8"/>
  <c r="P213" i="8"/>
  <c r="R141" i="8"/>
  <c r="X167" i="8"/>
  <c r="L196" i="8"/>
  <c r="M200" i="8"/>
  <c r="T167" i="8"/>
  <c r="H177" i="8"/>
  <c r="O153" i="8"/>
  <c r="R203" i="8"/>
  <c r="I215" i="8"/>
  <c r="H167" i="8"/>
  <c r="S194" i="8"/>
  <c r="V202" i="8"/>
  <c r="N201" i="8"/>
  <c r="Y145" i="8"/>
  <c r="AA167" i="8"/>
  <c r="M162" i="8"/>
  <c r="W211" i="8"/>
  <c r="N215" i="8"/>
  <c r="AA212" i="8"/>
  <c r="AB216" i="8"/>
  <c r="BP118" i="1"/>
  <c r="R160" i="8"/>
  <c r="H145" i="8"/>
  <c r="U190" i="8"/>
  <c r="E212" i="8"/>
  <c r="U215" i="8"/>
  <c r="W203" i="8"/>
  <c r="M190" i="8"/>
  <c r="AA166" i="8"/>
  <c r="Q216" i="8"/>
  <c r="BP19" i="1"/>
  <c r="T173" i="8"/>
  <c r="J180" i="8"/>
  <c r="G203" i="8"/>
  <c r="Q184" i="8"/>
  <c r="Q194" i="8"/>
  <c r="K198" i="8"/>
  <c r="BP126" i="1"/>
  <c r="K185" i="8"/>
  <c r="H138" i="8"/>
  <c r="R156" i="8"/>
  <c r="G145" i="8"/>
  <c r="F141" i="8"/>
  <c r="J171" i="8"/>
  <c r="W138" i="8"/>
  <c r="BP56" i="1"/>
  <c r="I193" i="8"/>
  <c r="I168" i="8"/>
  <c r="BP156" i="1"/>
  <c r="R32" i="8"/>
  <c r="J203" i="8"/>
  <c r="Z170" i="8"/>
  <c r="E192" i="8"/>
  <c r="Q152" i="8"/>
  <c r="E189" i="8"/>
  <c r="S187" i="8"/>
  <c r="O144" i="8"/>
  <c r="AB180" i="8"/>
  <c r="S216" i="8"/>
  <c r="Q199" i="8"/>
  <c r="X181" i="8"/>
  <c r="V178" i="8"/>
  <c r="W16" i="8"/>
  <c r="Y146" i="8"/>
  <c r="U143" i="8"/>
  <c r="AB24" i="14"/>
  <c r="BC24" i="14" s="1"/>
  <c r="Q145" i="8" s="1"/>
  <c r="AG24" i="14"/>
  <c r="BH24" i="14" s="1"/>
  <c r="V145" i="8" s="1"/>
  <c r="AF24" i="14"/>
  <c r="BG24" i="14" s="1"/>
  <c r="U145" i="8" s="1"/>
  <c r="AH24" i="14"/>
  <c r="BI24" i="14" s="1"/>
  <c r="W145" i="8" s="1"/>
  <c r="AC24" i="14"/>
  <c r="BD24" i="14" s="1"/>
  <c r="R145" i="8" s="1"/>
  <c r="AI24" i="14"/>
  <c r="BJ24" i="14" s="1"/>
  <c r="X145" i="8" s="1"/>
  <c r="AD24" i="14"/>
  <c r="BE24" i="14" s="1"/>
  <c r="S145" i="8" s="1"/>
  <c r="AE158" i="15"/>
  <c r="BF158" i="15" s="1"/>
  <c r="AF150" i="15"/>
  <c r="BG150" i="15" s="1"/>
  <c r="AC148" i="15"/>
  <c r="BD148" i="15" s="1"/>
  <c r="AG147" i="15"/>
  <c r="BH147" i="15" s="1"/>
  <c r="AJ147" i="15"/>
  <c r="BK147" i="15" s="1"/>
  <c r="AI147" i="15"/>
  <c r="BJ147" i="15" s="1"/>
  <c r="AB26" i="14"/>
  <c r="BC26" i="14" s="1"/>
  <c r="AC26" i="14"/>
  <c r="BD26" i="14" s="1"/>
  <c r="R147" i="8" s="1"/>
  <c r="AH26" i="14"/>
  <c r="BI26" i="14" s="1"/>
  <c r="W147" i="8" s="1"/>
  <c r="AI26" i="14"/>
  <c r="BJ26" i="14" s="1"/>
  <c r="X147" i="8" s="1"/>
  <c r="AD26" i="14"/>
  <c r="BE26" i="14" s="1"/>
  <c r="S147" i="8" s="1"/>
  <c r="AB25" i="14"/>
  <c r="BC25" i="14" s="1"/>
  <c r="AE25" i="14"/>
  <c r="BF25" i="14" s="1"/>
  <c r="T146" i="8" s="1"/>
  <c r="AF25" i="14"/>
  <c r="BG25" i="14" s="1"/>
  <c r="U146" i="8" s="1"/>
  <c r="AD25" i="14"/>
  <c r="BE25" i="14" s="1"/>
  <c r="S146" i="8" s="1"/>
  <c r="AH159" i="15"/>
  <c r="BI159" i="15" s="1"/>
  <c r="X43" i="8"/>
  <c r="AC25" i="14"/>
  <c r="BD25" i="14" s="1"/>
  <c r="R146" i="8" s="1"/>
  <c r="BP87" i="1"/>
  <c r="BP53" i="1"/>
  <c r="C12" i="8"/>
  <c r="C39" i="8"/>
  <c r="B16" i="8"/>
  <c r="X27" i="8"/>
  <c r="L21" i="8"/>
  <c r="Q20" i="8"/>
  <c r="K9" i="8"/>
  <c r="R9" i="8"/>
  <c r="W38" i="8"/>
  <c r="AB31" i="8"/>
  <c r="S16" i="8"/>
  <c r="T41" i="8"/>
  <c r="AB38" i="8"/>
  <c r="H34" i="8"/>
  <c r="T46" i="8"/>
  <c r="E29" i="8"/>
  <c r="E17" i="8"/>
  <c r="P19" i="8"/>
  <c r="Z44" i="8"/>
  <c r="X12" i="8"/>
  <c r="U37" i="8"/>
  <c r="F45" i="8"/>
  <c r="T31" i="8"/>
  <c r="C26" i="8"/>
  <c r="V25" i="8"/>
  <c r="C38" i="8"/>
  <c r="R29" i="8"/>
  <c r="O34" i="8"/>
  <c r="X33" i="8"/>
  <c r="R35" i="8"/>
  <c r="F25" i="8"/>
  <c r="M18" i="8"/>
  <c r="Y33" i="8"/>
  <c r="J11" i="8"/>
  <c r="Q25" i="8"/>
  <c r="U40" i="8"/>
  <c r="Z37" i="8"/>
  <c r="AA9" i="8"/>
  <c r="X47" i="8"/>
  <c r="K22" i="8"/>
  <c r="U29" i="8"/>
  <c r="L38" i="8"/>
  <c r="Z9" i="8"/>
  <c r="Q26" i="8"/>
  <c r="V20" i="8"/>
  <c r="J41" i="8"/>
  <c r="R23" i="8"/>
  <c r="F16" i="8"/>
  <c r="K13" i="8"/>
  <c r="K14" i="8"/>
  <c r="V30" i="8"/>
  <c r="W43" i="8"/>
  <c r="J45" i="8"/>
  <c r="AA46" i="8"/>
  <c r="E9" i="8"/>
  <c r="Y49" i="8"/>
  <c r="X29" i="8"/>
  <c r="F33" i="8"/>
  <c r="N17" i="8"/>
  <c r="AB42" i="8"/>
  <c r="H22" i="8"/>
  <c r="I32" i="8"/>
  <c r="Y15" i="8"/>
  <c r="K28" i="8"/>
  <c r="X31" i="8"/>
  <c r="Z12" i="8"/>
  <c r="AA20" i="8"/>
  <c r="K48" i="8"/>
  <c r="J33" i="8"/>
  <c r="C41" i="8"/>
  <c r="K45" i="8"/>
  <c r="P49" i="8"/>
  <c r="Q27" i="8"/>
  <c r="J28" i="8"/>
  <c r="Z28" i="8"/>
  <c r="V33" i="8"/>
  <c r="H26" i="8"/>
  <c r="M27" i="8"/>
  <c r="K15" i="8"/>
  <c r="U23" i="8"/>
  <c r="F38" i="8"/>
  <c r="E11" i="8"/>
  <c r="T9" i="8"/>
  <c r="M44" i="8"/>
  <c r="J24" i="8"/>
  <c r="P41" i="8"/>
  <c r="N29" i="8"/>
  <c r="B34" i="8"/>
  <c r="J39" i="8"/>
  <c r="W49" i="8"/>
  <c r="K34" i="8"/>
  <c r="G18" i="8"/>
  <c r="J46" i="8"/>
  <c r="R42" i="8"/>
  <c r="Z32" i="8"/>
  <c r="E27" i="8"/>
  <c r="L17" i="8"/>
  <c r="N22" i="8"/>
  <c r="N34" i="8"/>
  <c r="I18" i="8"/>
  <c r="Y9" i="8"/>
  <c r="M23" i="8"/>
  <c r="H48" i="8"/>
  <c r="L44" i="8"/>
  <c r="H44" i="8"/>
  <c r="V22" i="8"/>
  <c r="Q37" i="8"/>
  <c r="G11" i="8"/>
  <c r="H27" i="8"/>
  <c r="Z46" i="8"/>
  <c r="L19" i="8"/>
  <c r="Z41" i="8"/>
  <c r="I11" i="8"/>
  <c r="G22" i="8"/>
  <c r="Y35" i="8"/>
  <c r="B13" i="8"/>
  <c r="C25" i="8"/>
  <c r="B35" i="8"/>
  <c r="X20" i="8"/>
  <c r="B31" i="8"/>
  <c r="B49" i="8"/>
  <c r="T36" i="8"/>
  <c r="S46" i="8"/>
  <c r="B39" i="8"/>
  <c r="C17" i="8"/>
  <c r="M14" i="8"/>
  <c r="I47" i="8"/>
  <c r="AB12" i="8"/>
  <c r="B30" i="8"/>
  <c r="N10" i="8"/>
  <c r="Z33" i="8"/>
  <c r="V19" i="8"/>
  <c r="I16" i="8"/>
  <c r="R21" i="8"/>
  <c r="J27" i="8"/>
  <c r="W35" i="8"/>
  <c r="Y24" i="8"/>
  <c r="AA31" i="8"/>
  <c r="T11" i="8"/>
  <c r="P37" i="8"/>
  <c r="F39" i="8"/>
  <c r="Y37" i="8"/>
  <c r="P34" i="8"/>
  <c r="X22" i="8"/>
  <c r="P35" i="8"/>
  <c r="B12" i="8"/>
  <c r="AA45" i="8"/>
  <c r="Z26" i="8"/>
  <c r="B29" i="8"/>
  <c r="R48" i="8"/>
  <c r="X42" i="8"/>
  <c r="O25" i="8"/>
  <c r="C18" i="8"/>
  <c r="AB39" i="8"/>
  <c r="L34" i="8"/>
  <c r="AB26" i="8"/>
  <c r="E35" i="8"/>
  <c r="E28" i="8"/>
  <c r="R34" i="8"/>
  <c r="Q24" i="8"/>
  <c r="U46" i="8"/>
  <c r="C21" i="8"/>
  <c r="L14" i="8"/>
  <c r="C27" i="8"/>
  <c r="X48" i="8"/>
  <c r="G14" i="8"/>
  <c r="J9" i="8"/>
  <c r="U45" i="8"/>
  <c r="V37" i="8"/>
  <c r="E24" i="8"/>
  <c r="Y40" i="8"/>
  <c r="T45" i="8"/>
  <c r="I12" i="8"/>
  <c r="M31" i="8"/>
  <c r="L12" i="8"/>
  <c r="H45" i="8"/>
  <c r="E37" i="8"/>
  <c r="AA23" i="8"/>
  <c r="V40" i="8"/>
  <c r="AB41" i="8"/>
  <c r="X11" i="8"/>
  <c r="C28" i="8"/>
  <c r="S30" i="8"/>
  <c r="G40" i="8"/>
  <c r="F35" i="8"/>
  <c r="C23" i="8"/>
  <c r="H47" i="8"/>
  <c r="W37" i="8"/>
  <c r="R37" i="8"/>
  <c r="AA37" i="8"/>
  <c r="S22" i="8"/>
  <c r="B27" i="8"/>
  <c r="B26" i="8"/>
  <c r="X38" i="8"/>
  <c r="U43" i="8"/>
  <c r="Z38" i="8"/>
  <c r="Q45" i="8"/>
  <c r="G12" i="8"/>
  <c r="T49" i="8"/>
  <c r="V43" i="8"/>
  <c r="P26" i="8"/>
  <c r="H16" i="8"/>
  <c r="I39" i="8"/>
  <c r="F17" i="8"/>
  <c r="S48" i="8"/>
  <c r="AA15" i="8"/>
  <c r="T39" i="8"/>
  <c r="J35" i="8"/>
  <c r="M49" i="8"/>
  <c r="O30" i="8"/>
  <c r="N13" i="8"/>
  <c r="B20" i="8"/>
  <c r="V16" i="8"/>
  <c r="R15" i="8"/>
  <c r="Q33" i="8"/>
  <c r="U19" i="8"/>
  <c r="Q39" i="8"/>
  <c r="P11" i="8"/>
  <c r="F40" i="8"/>
  <c r="O48" i="8"/>
  <c r="L29" i="8"/>
  <c r="C42" i="8"/>
  <c r="C45" i="8"/>
  <c r="M35" i="8"/>
  <c r="G16" i="8"/>
  <c r="M16" i="8"/>
  <c r="L45" i="8"/>
  <c r="J21" i="8"/>
  <c r="I35" i="8"/>
  <c r="T28" i="8"/>
  <c r="G41" i="8"/>
  <c r="N48" i="8"/>
  <c r="S37" i="8"/>
  <c r="Y41" i="8"/>
  <c r="R28" i="8"/>
  <c r="W41" i="8"/>
  <c r="E42" i="8"/>
  <c r="P31" i="8"/>
  <c r="G33" i="8"/>
  <c r="G45" i="8"/>
  <c r="L28" i="8"/>
  <c r="M22" i="8"/>
  <c r="T30" i="8"/>
  <c r="E26" i="8"/>
  <c r="G39" i="8"/>
  <c r="P18" i="8"/>
  <c r="E44" i="8"/>
  <c r="Z17" i="8"/>
  <c r="Y18" i="8"/>
  <c r="H41" i="8"/>
  <c r="U16" i="8"/>
  <c r="V29" i="8"/>
  <c r="Y30" i="8"/>
  <c r="B17" i="8"/>
  <c r="AB10" i="8"/>
  <c r="S19" i="8"/>
  <c r="M17" i="8"/>
  <c r="K27" i="8"/>
  <c r="O9" i="8"/>
  <c r="S42" i="8"/>
  <c r="AB43" i="8"/>
  <c r="H42" i="8"/>
  <c r="K23" i="8"/>
  <c r="U31" i="8"/>
  <c r="Q31" i="8"/>
  <c r="N14" i="8"/>
  <c r="AA25" i="8"/>
  <c r="J32" i="8"/>
  <c r="L18" i="8"/>
  <c r="J26" i="8"/>
  <c r="AB25" i="8"/>
  <c r="C14" i="8"/>
  <c r="X32" i="8"/>
  <c r="I21" i="8"/>
  <c r="Z10" i="8"/>
  <c r="N47" i="8"/>
  <c r="H46" i="8"/>
  <c r="F12" i="8"/>
  <c r="P22" i="8"/>
  <c r="X40" i="8"/>
  <c r="O12" i="8"/>
  <c r="N41" i="8"/>
  <c r="I26" i="8"/>
  <c r="I44" i="8"/>
  <c r="G28" i="8"/>
  <c r="I27" i="8"/>
  <c r="I42" i="8"/>
  <c r="L32" i="8"/>
  <c r="B45" i="8"/>
  <c r="BP35" i="1"/>
  <c r="G82" i="8"/>
  <c r="J124" i="8"/>
  <c r="AB117" i="8"/>
  <c r="AB149" i="15"/>
  <c r="BC149" i="15" s="1"/>
  <c r="AH148" i="15"/>
  <c r="BI148" i="15" s="1"/>
  <c r="AF148" i="15"/>
  <c r="BG148" i="15" s="1"/>
  <c r="AL148" i="15"/>
  <c r="BM148" i="15" s="1"/>
  <c r="AB148" i="15"/>
  <c r="BC148" i="15" s="1"/>
  <c r="H255" i="8"/>
  <c r="AJ149" i="15"/>
  <c r="BK149" i="15" s="1"/>
  <c r="AG149" i="15"/>
  <c r="BH149" i="15" s="1"/>
  <c r="AI149" i="15"/>
  <c r="BJ149" i="15" s="1"/>
  <c r="AK149" i="15"/>
  <c r="BL149" i="15" s="1"/>
  <c r="AF158" i="15"/>
  <c r="BG158" i="15" s="1"/>
  <c r="AG158" i="15"/>
  <c r="BH158" i="15" s="1"/>
  <c r="AJ158" i="15"/>
  <c r="BK158" i="15" s="1"/>
  <c r="AI158" i="15"/>
  <c r="BJ158" i="15" s="1"/>
  <c r="AC158" i="15"/>
  <c r="BD158" i="15" s="1"/>
  <c r="AC159" i="15"/>
  <c r="BD159" i="15" s="1"/>
  <c r="AH150" i="15"/>
  <c r="BI150" i="15" s="1"/>
  <c r="AL150" i="15"/>
  <c r="BM150" i="15" s="1"/>
  <c r="AB135" i="8"/>
  <c r="AL159" i="15"/>
  <c r="BM159" i="15" s="1"/>
  <c r="AM159" i="15"/>
  <c r="BN159" i="15" s="1"/>
  <c r="AJ159" i="15"/>
  <c r="BK159" i="15" s="1"/>
  <c r="AM24" i="14"/>
  <c r="BN24" i="14" s="1"/>
  <c r="AB145" i="8" s="1"/>
  <c r="Z136" i="8"/>
  <c r="Z135" i="8"/>
  <c r="BP45" i="1"/>
  <c r="BP77" i="1"/>
  <c r="AL24" i="14"/>
  <c r="BM24" i="14" s="1"/>
  <c r="AA145" i="8" s="1"/>
  <c r="Y143" i="8"/>
  <c r="Y142" i="8"/>
  <c r="Y141" i="8"/>
  <c r="X140" i="8"/>
  <c r="Y139" i="8"/>
  <c r="Y137" i="8"/>
  <c r="Q14" i="4"/>
  <c r="R14" i="4" s="1"/>
  <c r="Q30" i="8"/>
  <c r="AA135" i="8"/>
  <c r="X136" i="8"/>
  <c r="BP132" i="1"/>
  <c r="Q13" i="4"/>
  <c r="X144" i="8"/>
  <c r="W143" i="8"/>
  <c r="BP27" i="1"/>
  <c r="T143" i="8"/>
  <c r="BP92" i="1"/>
  <c r="BP131" i="1"/>
  <c r="R30" i="8"/>
  <c r="AA63" i="8"/>
  <c r="AA138" i="8"/>
  <c r="AM25" i="14"/>
  <c r="BN25" i="14" s="1"/>
  <c r="AB146" i="8" s="1"/>
  <c r="X142" i="8"/>
  <c r="K33" i="8"/>
  <c r="U9" i="8"/>
  <c r="O45" i="8"/>
  <c r="C33" i="8"/>
  <c r="P9" i="8"/>
  <c r="J14" i="8"/>
  <c r="BP127" i="1"/>
  <c r="I31" i="8"/>
  <c r="J18" i="8"/>
  <c r="O29" i="8"/>
  <c r="C9" i="8"/>
  <c r="H33" i="8"/>
  <c r="I15" i="8"/>
  <c r="V45" i="8"/>
  <c r="U38" i="8"/>
  <c r="BP32" i="1"/>
  <c r="M40" i="8"/>
  <c r="V49" i="8"/>
  <c r="AA36" i="8"/>
  <c r="BP128" i="1"/>
  <c r="AB44" i="8"/>
  <c r="AE148" i="15"/>
  <c r="BF148" i="15" s="1"/>
  <c r="C35" i="8"/>
  <c r="T135" i="8"/>
  <c r="BP140" i="1"/>
  <c r="BP82" i="1"/>
  <c r="AL25" i="14"/>
  <c r="BM25" i="14" s="1"/>
  <c r="AA146" i="8" s="1"/>
  <c r="Q17" i="4"/>
  <c r="X135" i="8"/>
  <c r="AJ26" i="14"/>
  <c r="BK26" i="14" s="1"/>
  <c r="Y147" i="8" s="1"/>
  <c r="L43" i="8"/>
  <c r="B46" i="8"/>
  <c r="H30" i="8"/>
  <c r="K30" i="8"/>
  <c r="N23" i="8"/>
  <c r="V47" i="8"/>
  <c r="Q17" i="8"/>
  <c r="P29" i="8"/>
  <c r="Q41" i="8"/>
  <c r="AB14" i="8"/>
  <c r="K32" i="8"/>
  <c r="J10" i="8"/>
  <c r="G10" i="8"/>
  <c r="W14" i="8"/>
  <c r="H32" i="8"/>
  <c r="M42" i="8"/>
  <c r="Y10" i="8"/>
  <c r="N43" i="8"/>
  <c r="Z40" i="8"/>
  <c r="Z43" i="8"/>
  <c r="S29" i="8"/>
  <c r="X28" i="8"/>
  <c r="N18" i="8"/>
  <c r="Q35" i="8"/>
  <c r="BP14" i="1"/>
  <c r="AB18" i="8"/>
  <c r="N40" i="8"/>
  <c r="M34" i="8"/>
  <c r="H40" i="8"/>
  <c r="B37" i="8"/>
  <c r="P46" i="8"/>
  <c r="C16" i="8"/>
  <c r="S38" i="8"/>
  <c r="B32" i="8"/>
  <c r="U39" i="8"/>
  <c r="T15" i="8"/>
  <c r="P42" i="8"/>
  <c r="F27" i="8"/>
  <c r="L37" i="8"/>
  <c r="AB47" i="8"/>
  <c r="AB45" i="8"/>
  <c r="F42" i="8"/>
  <c r="P23" i="8"/>
  <c r="P30" i="8"/>
  <c r="F37" i="8"/>
  <c r="L26" i="8"/>
  <c r="Q12" i="8"/>
  <c r="I10" i="8"/>
  <c r="F26" i="8"/>
  <c r="J38" i="8"/>
  <c r="Q43" i="8"/>
  <c r="J13" i="8"/>
  <c r="L27" i="8"/>
  <c r="AA19" i="8"/>
  <c r="L47" i="8"/>
  <c r="S28" i="8"/>
  <c r="Y36" i="8"/>
  <c r="T18" i="8"/>
  <c r="V35" i="8"/>
  <c r="E23" i="8"/>
  <c r="Y17" i="8"/>
  <c r="S148" i="8"/>
  <c r="BP125" i="1"/>
  <c r="X139" i="8"/>
  <c r="R17" i="8"/>
  <c r="H9" i="8"/>
  <c r="X44" i="8"/>
  <c r="AA43" i="8"/>
  <c r="U22" i="8"/>
  <c r="J34" i="8"/>
  <c r="T43" i="8"/>
  <c r="U17" i="8"/>
  <c r="X39" i="8"/>
  <c r="X37" i="8"/>
  <c r="G19" i="8"/>
  <c r="Z23" i="8"/>
  <c r="C47" i="8"/>
  <c r="B14" i="8"/>
  <c r="R18" i="8"/>
  <c r="BP81" i="1"/>
  <c r="AB13" i="8"/>
  <c r="U25" i="8"/>
  <c r="Z24" i="8"/>
  <c r="U36" i="8"/>
  <c r="AA26" i="8"/>
  <c r="W135" i="8"/>
  <c r="BP78" i="1"/>
  <c r="BP39" i="1"/>
  <c r="BP116" i="1"/>
  <c r="BP80" i="1"/>
  <c r="Y140" i="8"/>
  <c r="BP114" i="1"/>
  <c r="R13" i="4"/>
  <c r="V148" i="8"/>
  <c r="AA11" i="8"/>
  <c r="K31" i="8"/>
  <c r="L11" i="8"/>
  <c r="G49" i="8"/>
  <c r="J22" i="8"/>
  <c r="AA41" i="8"/>
  <c r="F49" i="8"/>
  <c r="Y27" i="8"/>
  <c r="B42" i="8"/>
  <c r="L40" i="8"/>
  <c r="R45" i="8"/>
  <c r="O27" i="8"/>
  <c r="U14" i="8"/>
  <c r="L42" i="8"/>
  <c r="X10" i="8"/>
  <c r="R31" i="8"/>
  <c r="L24" i="8"/>
  <c r="X15" i="8"/>
  <c r="F11" i="8"/>
  <c r="E43" i="8"/>
  <c r="G38" i="8"/>
  <c r="O38" i="8"/>
  <c r="AA22" i="8"/>
  <c r="O11" i="8"/>
  <c r="K18" i="8"/>
  <c r="G48" i="8"/>
  <c r="R46" i="8"/>
  <c r="V48" i="8"/>
  <c r="N37" i="8"/>
  <c r="X21" i="8"/>
  <c r="B22" i="8"/>
  <c r="O23" i="8"/>
  <c r="E41" i="8"/>
  <c r="C46" i="8"/>
  <c r="X49" i="8"/>
  <c r="C15" i="8"/>
  <c r="S23" i="8"/>
  <c r="U48" i="8"/>
  <c r="AA17" i="8"/>
  <c r="Z47" i="8"/>
  <c r="Q9" i="8"/>
  <c r="AB17" i="8"/>
  <c r="W40" i="8"/>
  <c r="W22" i="8"/>
  <c r="AA30" i="8"/>
  <c r="AA33" i="8"/>
  <c r="K16" i="8"/>
  <c r="K43" i="8"/>
  <c r="BP101" i="1"/>
  <c r="B33" i="8"/>
  <c r="I17" i="8"/>
  <c r="F44" i="8"/>
  <c r="C22" i="8"/>
  <c r="N38" i="8"/>
  <c r="Q36" i="8"/>
  <c r="Y34" i="8"/>
  <c r="S47" i="8"/>
  <c r="W28" i="8"/>
  <c r="R36" i="8"/>
  <c r="C43" i="8"/>
  <c r="AJ148" i="15"/>
  <c r="BK148" i="15" s="1"/>
  <c r="AA148" i="8"/>
  <c r="AB139" i="8"/>
  <c r="T13" i="8"/>
  <c r="W48" i="8"/>
  <c r="L20" i="8"/>
  <c r="J42" i="8"/>
  <c r="U44" i="8"/>
  <c r="V27" i="8"/>
  <c r="Y39" i="8"/>
  <c r="I30" i="8"/>
  <c r="Q42" i="8"/>
  <c r="U30" i="8"/>
  <c r="AB49" i="8"/>
  <c r="B10" i="8"/>
  <c r="E47" i="8"/>
  <c r="O44" i="8"/>
  <c r="Y23" i="8"/>
  <c r="R39" i="8"/>
  <c r="X35" i="8"/>
  <c r="T23" i="8"/>
  <c r="W39" i="8"/>
  <c r="N26" i="8"/>
  <c r="B24" i="8"/>
  <c r="Y46" i="8"/>
  <c r="R49" i="8"/>
  <c r="C48" i="8"/>
  <c r="L49" i="8"/>
  <c r="Q28" i="8"/>
  <c r="T22" i="8"/>
  <c r="O14" i="8"/>
  <c r="S12" i="8"/>
  <c r="M21" i="8"/>
  <c r="N45" i="8"/>
  <c r="H25" i="8"/>
  <c r="V31" i="8"/>
  <c r="I43" i="8"/>
  <c r="AB23" i="8"/>
  <c r="P15" i="8"/>
  <c r="J29" i="8"/>
  <c r="Y28" i="8"/>
  <c r="T37" i="8"/>
  <c r="K39" i="8"/>
  <c r="G47" i="8"/>
  <c r="C13" i="8"/>
  <c r="C32" i="8"/>
  <c r="X9" i="8"/>
  <c r="AL158" i="15"/>
  <c r="BM158" i="15" s="1"/>
  <c r="T138" i="8"/>
  <c r="BP49" i="1"/>
  <c r="BP115" i="1"/>
  <c r="AB136" i="8"/>
  <c r="W32" i="8"/>
  <c r="AK26" i="14"/>
  <c r="BL26" i="14" s="1"/>
  <c r="Z147" i="8" s="1"/>
  <c r="T17" i="8"/>
  <c r="V39" i="8"/>
  <c r="V21" i="8"/>
  <c r="P27" i="8"/>
  <c r="F21" i="8"/>
  <c r="K49" i="8"/>
  <c r="AB33" i="8"/>
  <c r="N42" i="8"/>
  <c r="N44" i="8"/>
  <c r="W21" i="8"/>
  <c r="M20" i="8"/>
  <c r="I25" i="8"/>
  <c r="E25" i="8"/>
  <c r="E20" i="8"/>
  <c r="V26" i="8"/>
  <c r="L23" i="8"/>
  <c r="J43" i="8"/>
  <c r="N36" i="8"/>
  <c r="AC36" i="8" s="1"/>
  <c r="AH36" i="8" s="1"/>
  <c r="H12" i="8"/>
  <c r="H19" i="8"/>
  <c r="Z31" i="8"/>
  <c r="S45" i="8"/>
  <c r="P12" i="8"/>
  <c r="Q22" i="8"/>
  <c r="L25" i="8"/>
  <c r="X23" i="8"/>
  <c r="AA40" i="8"/>
  <c r="P16" i="8"/>
  <c r="G27" i="8"/>
  <c r="Z21" i="8"/>
  <c r="P39" i="8"/>
  <c r="F34" i="8"/>
  <c r="J47" i="8"/>
  <c r="H21" i="8"/>
  <c r="G36" i="8"/>
  <c r="N39" i="8"/>
  <c r="J25" i="8"/>
  <c r="O39" i="8"/>
  <c r="T19" i="8"/>
  <c r="T38" i="8"/>
  <c r="Q46" i="8"/>
  <c r="K19" i="8"/>
  <c r="Y29" i="8"/>
  <c r="O15" i="8"/>
  <c r="W13" i="8"/>
  <c r="AB34" i="8"/>
  <c r="E33" i="8"/>
  <c r="AA18" i="8"/>
  <c r="AC149" i="15"/>
  <c r="BD149" i="15" s="1"/>
  <c r="S143" i="8"/>
  <c r="K84" i="8"/>
  <c r="BP23" i="1"/>
  <c r="BP94" i="1"/>
  <c r="S89" i="8"/>
  <c r="O110" i="8"/>
  <c r="U137" i="8"/>
  <c r="AI151" i="15"/>
  <c r="BJ151" i="15" s="1"/>
  <c r="AG150" i="15"/>
  <c r="BH150" i="15" s="1"/>
  <c r="AE149" i="15"/>
  <c r="BF149" i="15" s="1"/>
  <c r="AD148" i="15"/>
  <c r="BE148" i="15" s="1"/>
  <c r="AE136" i="15"/>
  <c r="BF136" i="15" s="1"/>
  <c r="AB136" i="15"/>
  <c r="BC136" i="15" s="1"/>
  <c r="AF136" i="15"/>
  <c r="BG136" i="15" s="1"/>
  <c r="AM136" i="15"/>
  <c r="BN136" i="15" s="1"/>
  <c r="AJ136" i="15"/>
  <c r="BK136" i="15" s="1"/>
  <c r="AD136" i="15"/>
  <c r="BE136" i="15" s="1"/>
  <c r="AI136" i="15"/>
  <c r="BJ136" i="15" s="1"/>
  <c r="Y31" i="8"/>
  <c r="V143" i="8"/>
  <c r="R139" i="8"/>
  <c r="BP135" i="1"/>
  <c r="V36" i="8"/>
  <c r="W137" i="8"/>
  <c r="T24" i="8"/>
  <c r="X13" i="8"/>
  <c r="U41" i="8"/>
  <c r="X24" i="8"/>
  <c r="W139" i="8"/>
  <c r="S138" i="8"/>
  <c r="BP30" i="1"/>
  <c r="S13" i="8"/>
  <c r="BP86" i="1"/>
  <c r="BP51" i="1"/>
  <c r="Z34" i="8"/>
  <c r="U24" i="8"/>
  <c r="X18" i="8"/>
  <c r="AB15" i="8"/>
  <c r="U141" i="8"/>
  <c r="BO237" i="13"/>
  <c r="BP237" i="13" s="1"/>
  <c r="BP103" i="1"/>
  <c r="BP96" i="1"/>
  <c r="BP76" i="1"/>
  <c r="U139" i="8"/>
  <c r="BP73" i="1"/>
  <c r="BP47" i="1"/>
  <c r="BP72" i="1"/>
  <c r="V18" i="8"/>
  <c r="AA13" i="8"/>
  <c r="BP133" i="1"/>
  <c r="BP71" i="1"/>
  <c r="V34" i="8"/>
  <c r="V136" i="8"/>
  <c r="AC136" i="15"/>
  <c r="BD136" i="15" s="1"/>
  <c r="V139" i="8"/>
  <c r="BP120" i="1"/>
  <c r="BO205" i="13"/>
  <c r="BP205" i="13" s="1"/>
  <c r="AB147" i="15"/>
  <c r="BC147" i="15" s="1"/>
  <c r="AG159" i="15"/>
  <c r="BH159" i="15" s="1"/>
  <c r="AD158" i="15"/>
  <c r="BE158" i="15" s="1"/>
  <c r="AM147" i="15"/>
  <c r="BN147" i="15" s="1"/>
  <c r="BP26" i="1"/>
  <c r="BO127" i="13"/>
  <c r="BP127" i="13" s="1"/>
  <c r="U144" i="8"/>
  <c r="BP22" i="1"/>
  <c r="U35" i="8"/>
  <c r="BP151" i="1"/>
  <c r="Z13" i="8"/>
  <c r="S34" i="8"/>
  <c r="AB24" i="8"/>
  <c r="BP24" i="1"/>
  <c r="BP105" i="1"/>
  <c r="Z35" i="8"/>
  <c r="Q13" i="8"/>
  <c r="W24" i="8"/>
  <c r="U138" i="8"/>
  <c r="AL138" i="15"/>
  <c r="BM138" i="15" s="1"/>
  <c r="AE135" i="15"/>
  <c r="BF135" i="15" s="1"/>
  <c r="AC134" i="15"/>
  <c r="BD134" i="15" s="1"/>
  <c r="AB135" i="15"/>
  <c r="BC135" i="15" s="1"/>
  <c r="AF152" i="15"/>
  <c r="BG152" i="15" s="1"/>
  <c r="W144" i="8"/>
  <c r="U136" i="8"/>
  <c r="AH134" i="15"/>
  <c r="BI134" i="15" s="1"/>
  <c r="V142" i="8"/>
  <c r="R135" i="8"/>
  <c r="V144" i="8"/>
  <c r="S136" i="8"/>
  <c r="R136" i="8"/>
  <c r="AH136" i="15"/>
  <c r="BI136" i="15" s="1"/>
  <c r="AD125" i="15"/>
  <c r="BE125" i="15" s="1"/>
  <c r="AE126" i="15"/>
  <c r="BF126" i="15" s="1"/>
  <c r="AL125" i="15"/>
  <c r="BM125" i="15" s="1"/>
  <c r="AI125" i="15"/>
  <c r="BJ125" i="15" s="1"/>
  <c r="AC138" i="15"/>
  <c r="BD138" i="15" s="1"/>
  <c r="V140" i="8"/>
  <c r="AH25" i="14"/>
  <c r="BI25" i="14" s="1"/>
  <c r="W146" i="8" s="1"/>
  <c r="AG26" i="14"/>
  <c r="BH26" i="14" s="1"/>
  <c r="V147" i="8" s="1"/>
  <c r="AM126" i="15"/>
  <c r="BN126" i="15" s="1"/>
  <c r="T136" i="8"/>
  <c r="R138" i="8"/>
  <c r="BP100" i="1"/>
  <c r="V135" i="8"/>
  <c r="S140" i="8"/>
  <c r="AH126" i="15"/>
  <c r="BI126" i="15" s="1"/>
  <c r="AF159" i="15"/>
  <c r="BG159" i="15" s="1"/>
  <c r="AG151" i="15"/>
  <c r="BH151" i="15" s="1"/>
  <c r="AE150" i="15"/>
  <c r="BF150" i="15" s="1"/>
  <c r="AG113" i="15"/>
  <c r="BH113" i="15" s="1"/>
  <c r="AE113" i="15"/>
  <c r="BF113" i="15" s="1"/>
  <c r="AB125" i="15"/>
  <c r="BC125" i="15" s="1"/>
  <c r="AM133" i="15"/>
  <c r="BN133" i="15" s="1"/>
  <c r="AL122" i="15"/>
  <c r="BM122" i="15" s="1"/>
  <c r="AB138" i="15"/>
  <c r="BC138" i="15" s="1"/>
  <c r="AJ132" i="15"/>
  <c r="BK132" i="15" s="1"/>
  <c r="AG25" i="14"/>
  <c r="BH25" i="14" s="1"/>
  <c r="V146" i="8" s="1"/>
  <c r="AF12" i="14"/>
  <c r="BG12" i="14" s="1"/>
  <c r="AF162" i="15"/>
  <c r="BG162" i="15" s="1"/>
  <c r="AF26" i="14"/>
  <c r="BG26" i="14" s="1"/>
  <c r="U147" i="8" s="1"/>
  <c r="R13" i="8"/>
  <c r="AI122" i="15"/>
  <c r="BJ122" i="15" s="1"/>
  <c r="F264" i="11"/>
  <c r="AK125" i="15"/>
  <c r="BL125" i="15" s="1"/>
  <c r="AL115" i="15"/>
  <c r="BM115" i="15" s="1"/>
  <c r="AK159" i="15"/>
  <c r="BL159" i="15" s="1"/>
  <c r="AE157" i="15"/>
  <c r="BF157" i="15" s="1"/>
  <c r="AD157" i="15"/>
  <c r="BE157" i="15" s="1"/>
  <c r="AE134" i="15"/>
  <c r="BF134" i="15" s="1"/>
  <c r="AE124" i="15"/>
  <c r="BF124" i="15" s="1"/>
  <c r="AG122" i="15"/>
  <c r="BH122" i="15" s="1"/>
  <c r="AK122" i="15"/>
  <c r="BL122" i="15" s="1"/>
  <c r="AL117" i="15"/>
  <c r="BM117" i="15" s="1"/>
  <c r="AF125" i="15"/>
  <c r="BG125" i="15" s="1"/>
  <c r="AD113" i="15"/>
  <c r="BE113" i="15" s="1"/>
  <c r="AJ138" i="15"/>
  <c r="BK138" i="15" s="1"/>
  <c r="AC115" i="15"/>
  <c r="BD115" i="15" s="1"/>
  <c r="AC117" i="15"/>
  <c r="BD117" i="15" s="1"/>
  <c r="AM158" i="15"/>
  <c r="BN158" i="15" s="1"/>
  <c r="AK158" i="15"/>
  <c r="BL158" i="15" s="1"/>
  <c r="S41" i="8"/>
  <c r="W44" i="8"/>
  <c r="AG148" i="15"/>
  <c r="BH148" i="15" s="1"/>
  <c r="AM152" i="15"/>
  <c r="BN152" i="15" s="1"/>
  <c r="AK151" i="15"/>
  <c r="BL151" i="15" s="1"/>
  <c r="AH115" i="15"/>
  <c r="BI115" i="15" s="1"/>
  <c r="AF114" i="15"/>
  <c r="BG114" i="15" s="1"/>
  <c r="AH137" i="15"/>
  <c r="BI137" i="15" s="1"/>
  <c r="AD135" i="15"/>
  <c r="BE135" i="15" s="1"/>
  <c r="AL149" i="15"/>
  <c r="BM149" i="15" s="1"/>
  <c r="AL104" i="15"/>
  <c r="BM104" i="15" s="1"/>
  <c r="AB122" i="15"/>
  <c r="BC122" i="15" s="1"/>
  <c r="AF94" i="15"/>
  <c r="BG94" i="15" s="1"/>
  <c r="AB115" i="15"/>
  <c r="BC115" i="15" s="1"/>
  <c r="AB117" i="15"/>
  <c r="BC117" i="15" s="1"/>
  <c r="AB153" i="15"/>
  <c r="BC153" i="15" s="1"/>
  <c r="AF141" i="15"/>
  <c r="BG141" i="15" s="1"/>
  <c r="AJ139" i="15"/>
  <c r="BK139" i="15" s="1"/>
  <c r="AM150" i="15"/>
  <c r="BN150" i="15" s="1"/>
  <c r="AI135" i="15"/>
  <c r="BJ135" i="15" s="1"/>
  <c r="AI94" i="15"/>
  <c r="BJ94" i="15" s="1"/>
  <c r="AE103" i="15"/>
  <c r="BF103" i="15" s="1"/>
  <c r="AE81" i="15"/>
  <c r="BF81" i="15" s="1"/>
  <c r="AC94" i="15"/>
  <c r="BD94" i="15" s="1"/>
  <c r="AM76" i="15"/>
  <c r="BN76" i="15" s="1"/>
  <c r="AM78" i="15"/>
  <c r="BN78" i="15" s="1"/>
  <c r="AK123" i="15"/>
  <c r="BL123" i="15" s="1"/>
  <c r="AH124" i="15"/>
  <c r="BI124" i="15" s="1"/>
  <c r="AD122" i="15"/>
  <c r="BE122" i="15" s="1"/>
  <c r="AI114" i="15"/>
  <c r="BJ114" i="15" s="1"/>
  <c r="AC147" i="15"/>
  <c r="BD147" i="15" s="1"/>
  <c r="AF79" i="15"/>
  <c r="BG79" i="15" s="1"/>
  <c r="AB134" i="15"/>
  <c r="BC134" i="15" s="1"/>
  <c r="AI127" i="15"/>
  <c r="BJ127" i="15" s="1"/>
  <c r="AB69" i="15"/>
  <c r="BC69" i="15" s="1"/>
  <c r="AJ64" i="15"/>
  <c r="BK64" i="15" s="1"/>
  <c r="AL70" i="15"/>
  <c r="BM70" i="15" s="1"/>
  <c r="AG87" i="15"/>
  <c r="BH87" i="15" s="1"/>
  <c r="AK67" i="15"/>
  <c r="BL67" i="15" s="1"/>
  <c r="J232" i="8"/>
  <c r="AE120" i="15"/>
  <c r="BF120" i="15" s="1"/>
  <c r="AM113" i="15"/>
  <c r="BN113" i="15" s="1"/>
  <c r="AH110" i="15"/>
  <c r="BI110" i="15" s="1"/>
  <c r="AE109" i="15"/>
  <c r="BF109" i="15" s="1"/>
  <c r="AD161" i="15"/>
  <c r="BE161" i="15" s="1"/>
  <c r="AG157" i="15"/>
  <c r="BH157" i="15" s="1"/>
  <c r="AE142" i="15"/>
  <c r="BF142" i="15" s="1"/>
  <c r="AE67" i="15"/>
  <c r="BF67" i="15" s="1"/>
  <c r="AL137" i="15"/>
  <c r="BM137" i="15" s="1"/>
  <c r="AM127" i="15"/>
  <c r="BN127" i="15" s="1"/>
  <c r="AH114" i="15"/>
  <c r="BI114" i="15" s="1"/>
  <c r="AM33" i="15"/>
  <c r="BN33" i="15" s="1"/>
  <c r="AE143" i="15"/>
  <c r="BF143" i="15" s="1"/>
  <c r="AH84" i="1"/>
  <c r="BI84" i="1" s="1"/>
  <c r="AD79" i="1"/>
  <c r="BE79" i="1" s="1"/>
  <c r="BO79" i="1" s="1"/>
  <c r="AM184" i="13"/>
  <c r="BN184" i="13" s="1"/>
  <c r="AM171" i="13"/>
  <c r="BN171" i="13" s="1"/>
  <c r="AM156" i="13"/>
  <c r="BN156" i="13" s="1"/>
  <c r="AI153" i="13"/>
  <c r="BJ153" i="13" s="1"/>
  <c r="AM143" i="13"/>
  <c r="BN143" i="13" s="1"/>
  <c r="AH140" i="13"/>
  <c r="BI140" i="13" s="1"/>
  <c r="AE136" i="13"/>
  <c r="BF136" i="13" s="1"/>
  <c r="AM113" i="13"/>
  <c r="BN113" i="13" s="1"/>
  <c r="AE107" i="13"/>
  <c r="BF107" i="13" s="1"/>
  <c r="AM99" i="13"/>
  <c r="BN99" i="13" s="1"/>
  <c r="AE92" i="13"/>
  <c r="BF92" i="13" s="1"/>
  <c r="AM84" i="13"/>
  <c r="BN84" i="13" s="1"/>
  <c r="AM79" i="13"/>
  <c r="BN79" i="13" s="1"/>
  <c r="AM70" i="13"/>
  <c r="BN70" i="13" s="1"/>
  <c r="AM55" i="13"/>
  <c r="BN55" i="13" s="1"/>
  <c r="AM35" i="13"/>
  <c r="BN35" i="13" s="1"/>
  <c r="AB102" i="8" s="1"/>
  <c r="AE33" i="13"/>
  <c r="BF33" i="13" s="1"/>
  <c r="T70" i="8" s="1"/>
  <c r="AL135" i="15"/>
  <c r="BM135" i="15" s="1"/>
  <c r="AJ134" i="15"/>
  <c r="BK134" i="15" s="1"/>
  <c r="AF132" i="15"/>
  <c r="BG132" i="15" s="1"/>
  <c r="AH85" i="15"/>
  <c r="BI85" i="15" s="1"/>
  <c r="AI67" i="15"/>
  <c r="BJ67" i="15" s="1"/>
  <c r="AD64" i="15"/>
  <c r="BE64" i="15" s="1"/>
  <c r="AD27" i="15"/>
  <c r="BE27" i="15" s="1"/>
  <c r="AM23" i="15"/>
  <c r="BN23" i="15" s="1"/>
  <c r="AM13" i="15"/>
  <c r="BN13" i="15" s="1"/>
  <c r="AH183" i="13"/>
  <c r="BI183" i="13" s="1"/>
  <c r="AD174" i="13"/>
  <c r="BE174" i="13" s="1"/>
  <c r="AH170" i="13"/>
  <c r="BI170" i="13" s="1"/>
  <c r="AL166" i="13"/>
  <c r="BM166" i="13" s="1"/>
  <c r="AD159" i="13"/>
  <c r="BE159" i="13" s="1"/>
  <c r="AH155" i="13"/>
  <c r="BI155" i="13" s="1"/>
  <c r="AD146" i="13"/>
  <c r="BE146" i="13" s="1"/>
  <c r="AD116" i="13"/>
  <c r="BE116" i="13" s="1"/>
  <c r="AL109" i="13"/>
  <c r="BM109" i="13" s="1"/>
  <c r="AH98" i="13"/>
  <c r="BI98" i="13" s="1"/>
  <c r="AL94" i="13"/>
  <c r="BM94" i="13" s="1"/>
  <c r="AL89" i="13"/>
  <c r="BM89" i="13" s="1"/>
  <c r="AD87" i="13"/>
  <c r="BE87" i="13" s="1"/>
  <c r="AH83" i="13"/>
  <c r="BI83" i="13" s="1"/>
  <c r="AD68" i="13"/>
  <c r="BE68" i="13" s="1"/>
  <c r="AH54" i="13"/>
  <c r="BI54" i="13" s="1"/>
  <c r="AD43" i="13"/>
  <c r="BE43" i="13" s="1"/>
  <c r="S105" i="8" s="1"/>
  <c r="AL35" i="13"/>
  <c r="BM35" i="13" s="1"/>
  <c r="AA102" i="8" s="1"/>
  <c r="AD13" i="13"/>
  <c r="BE13" i="13" s="1"/>
  <c r="AD174" i="15"/>
  <c r="BE174" i="15" s="1"/>
  <c r="AB23" i="14"/>
  <c r="BC23" i="14" s="1"/>
  <c r="Q144" i="8" s="1"/>
  <c r="AF147" i="15"/>
  <c r="BG147" i="15" s="1"/>
  <c r="AD146" i="15"/>
  <c r="BE146" i="15" s="1"/>
  <c r="AB141" i="15"/>
  <c r="BC141" i="15" s="1"/>
  <c r="AM93" i="15"/>
  <c r="BN93" i="15" s="1"/>
  <c r="AM80" i="15"/>
  <c r="BN80" i="15" s="1"/>
  <c r="AM34" i="15"/>
  <c r="BN34" i="15" s="1"/>
  <c r="AK33" i="15"/>
  <c r="BL33" i="15" s="1"/>
  <c r="AE30" i="15"/>
  <c r="BF30" i="15" s="1"/>
  <c r="AF20" i="15"/>
  <c r="BG20" i="15" s="1"/>
  <c r="AF272" i="8"/>
  <c r="D104" i="31"/>
  <c r="X64" i="30"/>
  <c r="AE166" i="15"/>
  <c r="BF166" i="15" s="1"/>
  <c r="AI145" i="15"/>
  <c r="BJ145" i="15" s="1"/>
  <c r="AH212" i="13"/>
  <c r="BI212" i="13" s="1"/>
  <c r="AG221" i="13"/>
  <c r="BH221" i="13" s="1"/>
  <c r="AC225" i="13"/>
  <c r="BD225" i="13" s="1"/>
  <c r="AC97" i="13"/>
  <c r="BD97" i="13" s="1"/>
  <c r="AB98" i="15"/>
  <c r="BC98" i="15" s="1"/>
  <c r="AB87" i="15"/>
  <c r="BC87" i="15" s="1"/>
  <c r="AD65" i="15"/>
  <c r="BE65" i="15" s="1"/>
  <c r="AM14" i="15"/>
  <c r="BN14" i="15" s="1"/>
  <c r="C104" i="31"/>
  <c r="F64" i="30"/>
  <c r="AH145" i="15"/>
  <c r="BI145" i="15" s="1"/>
  <c r="AH216" i="13"/>
  <c r="BI216" i="13" s="1"/>
  <c r="AD220" i="13"/>
  <c r="BE220" i="13" s="1"/>
  <c r="AJ188" i="13"/>
  <c r="BK188" i="13" s="1"/>
  <c r="AB107" i="13"/>
  <c r="BC107" i="13" s="1"/>
  <c r="AJ104" i="13"/>
  <c r="BK104" i="13" s="1"/>
  <c r="AJ89" i="13"/>
  <c r="BK89" i="13" s="1"/>
  <c r="AJ75" i="13"/>
  <c r="BK75" i="13" s="1"/>
  <c r="Y53" i="8" s="1"/>
  <c r="AF74" i="13"/>
  <c r="BG74" i="13" s="1"/>
  <c r="AB63" i="13"/>
  <c r="BC63" i="13" s="1"/>
  <c r="Q100" i="8" s="1"/>
  <c r="AJ60" i="13"/>
  <c r="BK60" i="13" s="1"/>
  <c r="AF29" i="13"/>
  <c r="BG29" i="13" s="1"/>
  <c r="BO29" i="13" s="1"/>
  <c r="BP29" i="13" s="1"/>
  <c r="AF14" i="13"/>
  <c r="BG14" i="13" s="1"/>
  <c r="AG173" i="15"/>
  <c r="BH173" i="15" s="1"/>
  <c r="AG169" i="15"/>
  <c r="BH169" i="15" s="1"/>
  <c r="AE40" i="15"/>
  <c r="BF40" i="15" s="1"/>
  <c r="AI166" i="13"/>
  <c r="BJ166" i="13" s="1"/>
  <c r="AI151" i="13"/>
  <c r="BJ151" i="13" s="1"/>
  <c r="AK131" i="13"/>
  <c r="BL131" i="13" s="1"/>
  <c r="AI79" i="13"/>
  <c r="BJ79" i="13" s="1"/>
  <c r="AI65" i="13"/>
  <c r="BJ65" i="13" s="1"/>
  <c r="AI50" i="13"/>
  <c r="BJ50" i="13" s="1"/>
  <c r="AM36" i="15"/>
  <c r="BN36" i="15" s="1"/>
  <c r="AM25" i="15"/>
  <c r="BN25" i="15" s="1"/>
  <c r="AM15" i="15"/>
  <c r="BN15" i="15" s="1"/>
  <c r="AB234" i="44"/>
  <c r="E114" i="61"/>
  <c r="AH188" i="13"/>
  <c r="BI188" i="13" s="1"/>
  <c r="AD178" i="13"/>
  <c r="BE178" i="13" s="1"/>
  <c r="AH161" i="13"/>
  <c r="BI161" i="13" s="1"/>
  <c r="W74" i="8" s="1"/>
  <c r="AH133" i="13"/>
  <c r="BI133" i="13" s="1"/>
  <c r="W87" i="8" s="1"/>
  <c r="AH104" i="13"/>
  <c r="BI104" i="13" s="1"/>
  <c r="AH89" i="13"/>
  <c r="BI89" i="13" s="1"/>
  <c r="AH75" i="13"/>
  <c r="BI75" i="13" s="1"/>
  <c r="W53" i="8" s="1"/>
  <c r="AH60" i="13"/>
  <c r="BI60" i="13" s="1"/>
  <c r="AH45" i="13"/>
  <c r="BI45" i="13" s="1"/>
  <c r="W94" i="8" s="1"/>
  <c r="AG33" i="15"/>
  <c r="BH33" i="15" s="1"/>
  <c r="AF22" i="15"/>
  <c r="BG22" i="15" s="1"/>
  <c r="AF12" i="15"/>
  <c r="BG12" i="15" s="1"/>
  <c r="K46" i="56"/>
  <c r="M46" i="56" s="1"/>
  <c r="AG215" i="13"/>
  <c r="BH215" i="13" s="1"/>
  <c r="AC219" i="13"/>
  <c r="BD219" i="13" s="1"/>
  <c r="AK226" i="13"/>
  <c r="BL226" i="13" s="1"/>
  <c r="AC112" i="15"/>
  <c r="BD112" i="15" s="1"/>
  <c r="AJ94" i="15"/>
  <c r="BK94" i="15" s="1"/>
  <c r="AF92" i="15"/>
  <c r="BG92" i="15" s="1"/>
  <c r="AH80" i="15"/>
  <c r="BI80" i="15" s="1"/>
  <c r="AD77" i="15"/>
  <c r="BE77" i="15" s="1"/>
  <c r="AE68" i="15"/>
  <c r="BF68" i="15" s="1"/>
  <c r="AC67" i="15"/>
  <c r="BD67" i="15" s="1"/>
  <c r="AE54" i="15"/>
  <c r="BF54" i="15" s="1"/>
  <c r="AC43" i="15"/>
  <c r="BD43" i="15" s="1"/>
  <c r="AH20" i="15"/>
  <c r="BI20" i="15" s="1"/>
  <c r="AF166" i="13"/>
  <c r="BG166" i="13" s="1"/>
  <c r="AF151" i="13"/>
  <c r="BG151" i="13" s="1"/>
  <c r="AF123" i="13"/>
  <c r="BG123" i="13" s="1"/>
  <c r="AF109" i="13"/>
  <c r="BG109" i="13" s="1"/>
  <c r="AF94" i="13"/>
  <c r="BG94" i="13" s="1"/>
  <c r="AF79" i="13"/>
  <c r="BG79" i="13" s="1"/>
  <c r="AF65" i="13"/>
  <c r="BG65" i="13" s="1"/>
  <c r="AF50" i="13"/>
  <c r="BG50" i="13" s="1"/>
  <c r="AF35" i="13"/>
  <c r="BG35" i="13" s="1"/>
  <c r="U102" i="8" s="1"/>
  <c r="AF20" i="13"/>
  <c r="BG20" i="13" s="1"/>
  <c r="AG168" i="15"/>
  <c r="BH168" i="15" s="1"/>
  <c r="AC172" i="15"/>
  <c r="BD172" i="15" s="1"/>
  <c r="AB212" i="13"/>
  <c r="BC212" i="13" s="1"/>
  <c r="AM96" i="13"/>
  <c r="BN96" i="13" s="1"/>
  <c r="AL93" i="13"/>
  <c r="BM93" i="13" s="1"/>
  <c r="AE89" i="13"/>
  <c r="BF89" i="13" s="1"/>
  <c r="AM77" i="13"/>
  <c r="BN77" i="13" s="1"/>
  <c r="AM67" i="13"/>
  <c r="BN67" i="13" s="1"/>
  <c r="AE60" i="13"/>
  <c r="BF60" i="13" s="1"/>
  <c r="AE30" i="13"/>
  <c r="BF30" i="13" s="1"/>
  <c r="T85" i="8" s="1"/>
  <c r="AD184" i="13"/>
  <c r="BE184" i="13" s="1"/>
  <c r="AD171" i="13"/>
  <c r="BE171" i="13" s="1"/>
  <c r="AD156" i="13"/>
  <c r="BE156" i="13" s="1"/>
  <c r="AD143" i="13"/>
  <c r="BE143" i="13" s="1"/>
  <c r="S75" i="8" s="1"/>
  <c r="AD128" i="13"/>
  <c r="BE128" i="13" s="1"/>
  <c r="AD99" i="13"/>
  <c r="BE99" i="13" s="1"/>
  <c r="AD94" i="13"/>
  <c r="BE94" i="13" s="1"/>
  <c r="AD84" i="13"/>
  <c r="BE84" i="13" s="1"/>
  <c r="AD79" i="13"/>
  <c r="BE79" i="13" s="1"/>
  <c r="AL77" i="13"/>
  <c r="BM77" i="13" s="1"/>
  <c r="AD70" i="13"/>
  <c r="BE70" i="13" s="1"/>
  <c r="AL62" i="13"/>
  <c r="BM62" i="13" s="1"/>
  <c r="AA56" i="8" s="1"/>
  <c r="AD55" i="13"/>
  <c r="BE55" i="13" s="1"/>
  <c r="AD40" i="13"/>
  <c r="BE40" i="13" s="1"/>
  <c r="AC92" i="15"/>
  <c r="BD92" i="15" s="1"/>
  <c r="AF56" i="15"/>
  <c r="BG56" i="15" s="1"/>
  <c r="AF14" i="15"/>
  <c r="BG14" i="15" s="1"/>
  <c r="X40" i="57"/>
  <c r="R189" i="26"/>
  <c r="AC213" i="13"/>
  <c r="BD213" i="13" s="1"/>
  <c r="AK220" i="13"/>
  <c r="BL220" i="13" s="1"/>
  <c r="AC94" i="13"/>
  <c r="BD94" i="13" s="1"/>
  <c r="AD69" i="15"/>
  <c r="BE69" i="15" s="1"/>
  <c r="AE56" i="15"/>
  <c r="BF56" i="15" s="1"/>
  <c r="AC45" i="15"/>
  <c r="BD45" i="15" s="1"/>
  <c r="AJ74" i="1"/>
  <c r="BK74" i="1" s="1"/>
  <c r="AB148" i="13"/>
  <c r="BC148" i="13" s="1"/>
  <c r="AB118" i="13"/>
  <c r="BC118" i="13" s="1"/>
  <c r="AJ115" i="13"/>
  <c r="BK115" i="13" s="1"/>
  <c r="AB79" i="13"/>
  <c r="BC79" i="13" s="1"/>
  <c r="AB75" i="13"/>
  <c r="BC75" i="13" s="1"/>
  <c r="Q53" i="8" s="1"/>
  <c r="AB65" i="13"/>
  <c r="BC65" i="13" s="1"/>
  <c r="AB60" i="13"/>
  <c r="BC60" i="13" s="1"/>
  <c r="AB45" i="13"/>
  <c r="BC45" i="13" s="1"/>
  <c r="AB30" i="13"/>
  <c r="BC30" i="13" s="1"/>
  <c r="Q85" i="8" s="1"/>
  <c r="AB15" i="13"/>
  <c r="BC15" i="13" s="1"/>
  <c r="F127" i="8"/>
  <c r="D98" i="19"/>
  <c r="D99" i="19" s="1"/>
  <c r="D100" i="19" s="1"/>
  <c r="P64" i="30"/>
  <c r="L31" i="49"/>
  <c r="AH164" i="15"/>
  <c r="BI164" i="15" s="1"/>
  <c r="AL182" i="13"/>
  <c r="BM182" i="13" s="1"/>
  <c r="AL154" i="13"/>
  <c r="BM154" i="13" s="1"/>
  <c r="AL121" i="13"/>
  <c r="BM121" i="13" s="1"/>
  <c r="AL92" i="13"/>
  <c r="BM92" i="13" s="1"/>
  <c r="AK29" i="15"/>
  <c r="BL29" i="15" s="1"/>
  <c r="AK214" i="13"/>
  <c r="BL214" i="13" s="1"/>
  <c r="N64" i="30"/>
  <c r="F26" i="67"/>
  <c r="F27" i="67" s="1"/>
  <c r="F28" i="67" s="1"/>
  <c r="AB230" i="13"/>
  <c r="BC230" i="13" s="1"/>
  <c r="AF163" i="13"/>
  <c r="BG163" i="13" s="1"/>
  <c r="AF106" i="13"/>
  <c r="BG106" i="13" s="1"/>
  <c r="AF91" i="13"/>
  <c r="BG91" i="13" s="1"/>
  <c r="AI40" i="15"/>
  <c r="BJ40" i="15" s="1"/>
  <c r="AD164" i="15"/>
  <c r="BE164" i="15" s="1"/>
  <c r="AH143" i="15"/>
  <c r="BI143" i="15" s="1"/>
  <c r="AH177" i="13"/>
  <c r="BI177" i="13" s="1"/>
  <c r="W116" i="8" s="1"/>
  <c r="AH164" i="13"/>
  <c r="BI164" i="13" s="1"/>
  <c r="AH136" i="13"/>
  <c r="BI136" i="13" s="1"/>
  <c r="AH107" i="13"/>
  <c r="BI107" i="13" s="1"/>
  <c r="AH92" i="13"/>
  <c r="BI92" i="13" s="1"/>
  <c r="AH63" i="13"/>
  <c r="BI63" i="13" s="1"/>
  <c r="W100" i="8" s="1"/>
  <c r="AH48" i="13"/>
  <c r="BI48" i="13" s="1"/>
  <c r="AH33" i="13"/>
  <c r="BI33" i="13" s="1"/>
  <c r="W70" i="8" s="1"/>
  <c r="AH175" i="15"/>
  <c r="BI175" i="15" s="1"/>
  <c r="BO175" i="15" s="1"/>
  <c r="BP175" i="15" s="1"/>
  <c r="AK31" i="15"/>
  <c r="BL31" i="15" s="1"/>
  <c r="AB236" i="44"/>
  <c r="AC216" i="13"/>
  <c r="BD216" i="13" s="1"/>
  <c r="AK223" i="13"/>
  <c r="BL223" i="13" s="1"/>
  <c r="AJ31" i="15"/>
  <c r="BK31" i="15" s="1"/>
  <c r="AF29" i="15"/>
  <c r="BG29" i="15" s="1"/>
  <c r="AG229" i="13"/>
  <c r="BH229" i="13" s="1"/>
  <c r="AH222" i="13"/>
  <c r="BI222" i="13" s="1"/>
  <c r="AB54" i="1"/>
  <c r="BC54" i="1" s="1"/>
  <c r="AF169" i="13"/>
  <c r="BG169" i="13" s="1"/>
  <c r="AF141" i="13"/>
  <c r="BG141" i="13" s="1"/>
  <c r="AB130" i="13"/>
  <c r="BC130" i="13" s="1"/>
  <c r="AB115" i="13"/>
  <c r="BC115" i="13" s="1"/>
  <c r="AB101" i="13"/>
  <c r="BC101" i="13" s="1"/>
  <c r="AB57" i="13"/>
  <c r="BC57" i="13" s="1"/>
  <c r="AK171" i="15"/>
  <c r="BL171" i="15" s="1"/>
  <c r="L58" i="8"/>
  <c r="AB124" i="8"/>
  <c r="K59" i="8"/>
  <c r="N107" i="8"/>
  <c r="H94" i="8"/>
  <c r="E85" i="8"/>
  <c r="H93" i="8"/>
  <c r="M75" i="8"/>
  <c r="R124" i="8"/>
  <c r="S119" i="8"/>
  <c r="Z59" i="8"/>
  <c r="X67" i="8"/>
  <c r="N87" i="8"/>
  <c r="R56" i="8"/>
  <c r="Q108" i="8"/>
  <c r="W128" i="8"/>
  <c r="V130" i="8"/>
  <c r="AA80" i="8"/>
  <c r="R59" i="8"/>
  <c r="T63" i="8"/>
  <c r="V107" i="8"/>
  <c r="T80" i="8"/>
  <c r="Y79" i="8"/>
  <c r="L122" i="8"/>
  <c r="T125" i="8"/>
  <c r="G74" i="8"/>
  <c r="T59" i="8"/>
  <c r="AA128" i="8"/>
  <c r="G122" i="8"/>
  <c r="J95" i="8"/>
  <c r="K64" i="8"/>
  <c r="T55" i="8"/>
  <c r="G61" i="8"/>
  <c r="N101" i="8"/>
  <c r="E111" i="8"/>
  <c r="H96" i="8"/>
  <c r="R118" i="8"/>
  <c r="F130" i="8"/>
  <c r="K82" i="8"/>
  <c r="F117" i="8"/>
  <c r="Y59" i="8"/>
  <c r="W75" i="8"/>
  <c r="W107" i="8"/>
  <c r="X94" i="8"/>
  <c r="Q124" i="8"/>
  <c r="Y111" i="8"/>
  <c r="AA66" i="8"/>
  <c r="P121" i="8"/>
  <c r="N96" i="8"/>
  <c r="E86" i="8"/>
  <c r="Z98" i="8"/>
  <c r="X100" i="8"/>
  <c r="O89" i="8"/>
  <c r="X131" i="8"/>
  <c r="Z76" i="8"/>
  <c r="M64" i="8"/>
  <c r="R84" i="8"/>
  <c r="O73" i="8"/>
  <c r="K63" i="8"/>
  <c r="Y85" i="8"/>
  <c r="O72" i="8"/>
  <c r="G87" i="8"/>
  <c r="F74" i="8"/>
  <c r="X61" i="8"/>
  <c r="T92" i="8"/>
  <c r="M102" i="8"/>
  <c r="AB61" i="8"/>
  <c r="N60" i="8"/>
  <c r="W79" i="8"/>
  <c r="H95" i="8"/>
  <c r="AA124" i="8"/>
  <c r="X107" i="8"/>
  <c r="N110" i="8"/>
  <c r="K77" i="8"/>
  <c r="K91" i="8"/>
  <c r="Z119" i="8"/>
  <c r="N115" i="8"/>
  <c r="E107" i="8"/>
  <c r="L103" i="8"/>
  <c r="L81" i="8"/>
  <c r="J79" i="8"/>
  <c r="N120" i="8"/>
  <c r="F60" i="8"/>
  <c r="R128" i="8"/>
  <c r="L90" i="8"/>
  <c r="U107" i="8"/>
  <c r="N69" i="8"/>
  <c r="F107" i="8"/>
  <c r="J63" i="8"/>
  <c r="F116" i="8"/>
  <c r="Q71" i="8"/>
  <c r="K118" i="8"/>
  <c r="K71" i="8"/>
  <c r="W113" i="8"/>
  <c r="L85" i="8"/>
  <c r="P57" i="8"/>
  <c r="E121" i="8"/>
  <c r="G130" i="8"/>
  <c r="T131" i="8"/>
  <c r="G88" i="8"/>
  <c r="H92" i="8"/>
  <c r="G128" i="8"/>
  <c r="S79" i="8"/>
  <c r="Z53" i="8"/>
  <c r="W124" i="8"/>
  <c r="H62" i="8"/>
  <c r="H99" i="8"/>
  <c r="V82" i="8"/>
  <c r="J93" i="8"/>
  <c r="Z104" i="8"/>
  <c r="S127" i="8"/>
  <c r="G131" i="8"/>
  <c r="I74" i="8"/>
  <c r="F119" i="8"/>
  <c r="S70" i="8"/>
  <c r="O117" i="8"/>
  <c r="X116" i="8"/>
  <c r="S81" i="8"/>
  <c r="U94" i="8"/>
  <c r="Q102" i="8"/>
  <c r="Q66" i="8"/>
  <c r="Y113" i="8"/>
  <c r="F123" i="8"/>
  <c r="AB98" i="8"/>
  <c r="E91" i="8"/>
  <c r="Y115" i="8"/>
  <c r="I124" i="8"/>
  <c r="X105" i="8"/>
  <c r="AB84" i="8"/>
  <c r="N111" i="8"/>
  <c r="K56" i="8"/>
  <c r="J114" i="8"/>
  <c r="O99" i="8"/>
  <c r="L98" i="8"/>
  <c r="I80" i="8"/>
  <c r="N100" i="8"/>
  <c r="X82" i="8"/>
  <c r="L84" i="8"/>
  <c r="M67" i="8"/>
  <c r="K83" i="8"/>
  <c r="R61" i="8"/>
  <c r="O64" i="8"/>
  <c r="H89" i="8"/>
  <c r="N85" i="8"/>
  <c r="K124" i="8"/>
  <c r="H76" i="8"/>
  <c r="O100" i="8"/>
  <c r="L123" i="8"/>
  <c r="H113" i="8"/>
  <c r="P61" i="8"/>
  <c r="M70" i="8"/>
  <c r="V58" i="8"/>
  <c r="V125" i="8"/>
  <c r="P54" i="8"/>
  <c r="F66" i="8"/>
  <c r="I127" i="8"/>
  <c r="R102" i="8"/>
  <c r="U131" i="8"/>
  <c r="U119" i="8"/>
  <c r="AB128" i="8"/>
  <c r="K121" i="8"/>
  <c r="O126" i="8"/>
  <c r="L130" i="8"/>
  <c r="P107" i="8"/>
  <c r="J119" i="8"/>
  <c r="L101" i="8"/>
  <c r="T119" i="8"/>
  <c r="H102" i="8"/>
  <c r="Y124" i="8"/>
  <c r="E123" i="8"/>
  <c r="I68" i="8"/>
  <c r="H78" i="8"/>
  <c r="W69" i="8"/>
  <c r="W93" i="8"/>
  <c r="F109" i="8"/>
  <c r="E71" i="8"/>
  <c r="E131" i="8"/>
  <c r="K81" i="8"/>
  <c r="G113" i="8"/>
  <c r="H83" i="8"/>
  <c r="V85" i="8"/>
  <c r="V129" i="8"/>
  <c r="R73" i="8"/>
  <c r="AB69" i="8"/>
  <c r="I121" i="8"/>
  <c r="S59" i="8"/>
  <c r="X55" i="8"/>
  <c r="T107" i="8"/>
  <c r="P122" i="8"/>
  <c r="N88" i="8"/>
  <c r="J122" i="8"/>
  <c r="R76" i="8"/>
  <c r="I115" i="8"/>
  <c r="J89" i="8"/>
  <c r="Z75" i="8"/>
  <c r="O58" i="8"/>
  <c r="R112" i="8"/>
  <c r="R89" i="8"/>
  <c r="L56" i="8"/>
  <c r="O53" i="8"/>
  <c r="G55" i="8"/>
  <c r="P105" i="8"/>
  <c r="Z131" i="8"/>
  <c r="P112" i="8"/>
  <c r="G121" i="8"/>
  <c r="M90" i="8"/>
  <c r="H119" i="8"/>
  <c r="Y102" i="8"/>
  <c r="M68" i="8"/>
  <c r="Z121" i="8"/>
  <c r="O86" i="8"/>
  <c r="W91" i="8"/>
  <c r="O62" i="8"/>
  <c r="X104" i="8"/>
  <c r="I113" i="8"/>
  <c r="G56" i="8"/>
  <c r="O125" i="8"/>
  <c r="W102" i="8"/>
  <c r="Q129" i="8"/>
  <c r="H60" i="8"/>
  <c r="I69" i="8"/>
  <c r="K86" i="8"/>
  <c r="E116" i="8"/>
  <c r="P68" i="8"/>
  <c r="G98" i="8"/>
  <c r="F69" i="8"/>
  <c r="R79" i="8"/>
  <c r="Z116" i="8"/>
  <c r="K130" i="8"/>
  <c r="Q97" i="8"/>
  <c r="H97" i="8"/>
  <c r="V131" i="8"/>
  <c r="M95" i="8"/>
  <c r="I60" i="8"/>
  <c r="L82" i="8"/>
  <c r="H117" i="8"/>
  <c r="M121" i="8"/>
  <c r="AA84" i="8"/>
  <c r="K67" i="8"/>
  <c r="I65" i="8"/>
  <c r="P56" i="8"/>
  <c r="Z69" i="8"/>
  <c r="P70" i="8"/>
  <c r="J82" i="8"/>
  <c r="AA90" i="8"/>
  <c r="E74" i="8"/>
  <c r="G123" i="8"/>
  <c r="I82" i="8"/>
  <c r="L89" i="8"/>
  <c r="H87" i="8"/>
  <c r="G91" i="8"/>
  <c r="E95" i="8"/>
  <c r="L60" i="8"/>
  <c r="M57" i="8"/>
  <c r="F75" i="8"/>
  <c r="AA71" i="8"/>
  <c r="F131" i="8"/>
  <c r="T98" i="8"/>
  <c r="M91" i="8"/>
  <c r="AB78" i="8"/>
  <c r="J129" i="8"/>
  <c r="E109" i="8"/>
  <c r="AB112" i="8"/>
  <c r="G53" i="8"/>
  <c r="Y58" i="8"/>
  <c r="F97" i="8"/>
  <c r="Y97" i="8"/>
  <c r="Q126" i="8"/>
  <c r="L95" i="8"/>
  <c r="K104" i="8"/>
  <c r="F124" i="8"/>
  <c r="N71" i="8"/>
  <c r="G107" i="8"/>
  <c r="AA87" i="8"/>
  <c r="P120" i="8"/>
  <c r="H68" i="8"/>
  <c r="J118" i="8"/>
  <c r="G111" i="8"/>
  <c r="AA119" i="8"/>
  <c r="N78" i="8"/>
  <c r="P111" i="8"/>
  <c r="Y107" i="8"/>
  <c r="W125" i="8"/>
  <c r="M115" i="8"/>
  <c r="G100" i="8"/>
  <c r="V94" i="8"/>
  <c r="F128" i="8"/>
  <c r="M120" i="8"/>
  <c r="E120" i="8"/>
  <c r="W121" i="8"/>
  <c r="W126" i="8"/>
  <c r="J96" i="8"/>
  <c r="U100" i="8"/>
  <c r="N77" i="8"/>
  <c r="M99" i="8"/>
  <c r="Z85" i="8"/>
  <c r="L64" i="8"/>
  <c r="P66" i="8"/>
  <c r="O90" i="8"/>
  <c r="E66" i="8"/>
  <c r="O104" i="8"/>
  <c r="S94" i="8"/>
  <c r="M72" i="8"/>
  <c r="AA112" i="8"/>
  <c r="J92" i="8"/>
  <c r="I84" i="8"/>
  <c r="S112" i="8"/>
  <c r="P109" i="8"/>
  <c r="K106" i="8"/>
  <c r="W120" i="8"/>
  <c r="L55" i="8"/>
  <c r="P97" i="8"/>
  <c r="J107" i="8"/>
  <c r="AA117" i="8"/>
  <c r="F92" i="8"/>
  <c r="G65" i="8"/>
  <c r="E55" i="8"/>
  <c r="F91" i="8"/>
  <c r="L120" i="8"/>
  <c r="U82" i="8"/>
  <c r="E118" i="8"/>
  <c r="F106" i="8"/>
  <c r="Z55" i="8"/>
  <c r="N61" i="8"/>
  <c r="G71" i="8"/>
  <c r="M113" i="8"/>
  <c r="G81" i="8"/>
  <c r="Q123" i="8"/>
  <c r="E103" i="8"/>
  <c r="F102" i="8"/>
  <c r="N56" i="8"/>
  <c r="T76" i="8"/>
  <c r="Q116" i="8"/>
  <c r="Q117" i="8"/>
  <c r="N84" i="8"/>
  <c r="O66" i="8"/>
  <c r="S128" i="8"/>
  <c r="W58" i="8"/>
  <c r="R130" i="8"/>
  <c r="R82" i="8"/>
  <c r="K131" i="8"/>
  <c r="N113" i="8"/>
  <c r="AA69" i="8"/>
  <c r="W130" i="8"/>
  <c r="J78" i="8"/>
  <c r="S73" i="8"/>
  <c r="J61" i="8"/>
  <c r="O115" i="8"/>
  <c r="L112" i="8"/>
  <c r="L73" i="8"/>
  <c r="K108" i="8"/>
  <c r="L106" i="8"/>
  <c r="P72" i="8"/>
  <c r="AB125" i="8"/>
  <c r="I126" i="8"/>
  <c r="E68" i="8"/>
  <c r="F105" i="8"/>
  <c r="O55" i="8"/>
  <c r="L125" i="8"/>
  <c r="I97" i="8"/>
  <c r="P125" i="8"/>
  <c r="H73" i="8"/>
  <c r="S125" i="8"/>
  <c r="F68" i="8"/>
  <c r="N55" i="8"/>
  <c r="AB58" i="8"/>
  <c r="Z80" i="8"/>
  <c r="K94" i="8"/>
  <c r="J59" i="8"/>
  <c r="G68" i="8"/>
  <c r="E63" i="8"/>
  <c r="E115" i="8"/>
  <c r="F65" i="8"/>
  <c r="M129" i="8"/>
  <c r="Z130" i="8"/>
  <c r="X112" i="8"/>
  <c r="L91" i="8"/>
  <c r="Y112" i="8"/>
  <c r="I57" i="8"/>
  <c r="M81" i="8"/>
  <c r="N127" i="8"/>
  <c r="Y61" i="8"/>
  <c r="I70" i="8"/>
  <c r="R123" i="8"/>
  <c r="AA78" i="8"/>
  <c r="Q130" i="8"/>
  <c r="M88" i="8"/>
  <c r="I120" i="8"/>
  <c r="O65" i="8"/>
  <c r="L79" i="8"/>
  <c r="H77" i="8"/>
  <c r="K116" i="8"/>
  <c r="S130" i="8"/>
  <c r="L80" i="8"/>
  <c r="I66" i="8"/>
  <c r="F82" i="8"/>
  <c r="R53" i="8"/>
  <c r="K113" i="8"/>
  <c r="Q78" i="8"/>
  <c r="M79" i="8"/>
  <c r="K88" i="8"/>
  <c r="J112" i="8"/>
  <c r="K61" i="8"/>
  <c r="X79" i="8"/>
  <c r="L72" i="8"/>
  <c r="J117" i="8"/>
  <c r="S63" i="8"/>
  <c r="F95" i="8"/>
  <c r="L86" i="8"/>
  <c r="U118" i="8"/>
  <c r="Q84" i="8"/>
  <c r="Z82" i="8"/>
  <c r="J99" i="8"/>
  <c r="M106" i="8"/>
  <c r="R98" i="8"/>
  <c r="K69" i="8"/>
  <c r="V113" i="8"/>
  <c r="M117" i="8"/>
  <c r="S69" i="8"/>
  <c r="F90" i="8"/>
  <c r="J81" i="8"/>
  <c r="P85" i="8"/>
  <c r="Y126" i="8"/>
  <c r="L121" i="8"/>
  <c r="H98" i="8"/>
  <c r="G58" i="8"/>
  <c r="Z123" i="8"/>
  <c r="AA130" i="8"/>
  <c r="M77" i="8"/>
  <c r="M76" i="8"/>
  <c r="F129" i="8"/>
  <c r="N104" i="8"/>
  <c r="E94" i="8"/>
  <c r="I91" i="8"/>
  <c r="L113" i="8"/>
  <c r="G114" i="8"/>
  <c r="I88" i="8"/>
  <c r="E98" i="8"/>
  <c r="L65" i="8"/>
  <c r="U125" i="8"/>
  <c r="L53" i="8"/>
  <c r="V98" i="8"/>
  <c r="O87" i="8"/>
  <c r="AA75" i="8"/>
  <c r="R71" i="8"/>
  <c r="G125" i="8"/>
  <c r="N97" i="8"/>
  <c r="E62" i="8"/>
  <c r="P76" i="8"/>
  <c r="S108" i="8"/>
  <c r="K99" i="8"/>
  <c r="E127" i="8"/>
  <c r="W115" i="8"/>
  <c r="G112" i="8"/>
  <c r="AA85" i="8"/>
  <c r="M124" i="8"/>
  <c r="X69" i="8"/>
  <c r="L118" i="8"/>
  <c r="Y82" i="8"/>
  <c r="J106" i="8"/>
  <c r="O77" i="8"/>
  <c r="E117" i="8"/>
  <c r="S120" i="8"/>
  <c r="F56" i="8"/>
  <c r="J66" i="8"/>
  <c r="M73" i="8"/>
  <c r="P115" i="8"/>
  <c r="L104" i="8"/>
  <c r="K109" i="8"/>
  <c r="R63" i="8"/>
  <c r="R85" i="8"/>
  <c r="L111" i="8"/>
  <c r="J116" i="8"/>
  <c r="L92" i="8"/>
  <c r="X117" i="8"/>
  <c r="K54" i="8"/>
  <c r="X87" i="8"/>
  <c r="Q115" i="8"/>
  <c r="P58" i="8"/>
  <c r="N123" i="8"/>
  <c r="Z58" i="8"/>
  <c r="R119" i="8"/>
  <c r="U55" i="8"/>
  <c r="X130" i="8"/>
  <c r="R55" i="8"/>
  <c r="E99" i="8"/>
  <c r="I62" i="8"/>
  <c r="O109" i="8"/>
  <c r="L63" i="8"/>
  <c r="K66" i="8"/>
  <c r="Q82" i="8"/>
  <c r="N95" i="8"/>
  <c r="L116" i="8"/>
  <c r="G80" i="8"/>
  <c r="J100" i="8"/>
  <c r="O57" i="8"/>
  <c r="L100" i="8"/>
  <c r="G60" i="8"/>
  <c r="N117" i="8"/>
  <c r="J91" i="8"/>
  <c r="H74" i="8"/>
  <c r="X56" i="8"/>
  <c r="M131" i="8"/>
  <c r="M54" i="8"/>
  <c r="L102" i="8"/>
  <c r="L76" i="8"/>
  <c r="S102" i="8"/>
  <c r="I78" i="8"/>
  <c r="Q105" i="8"/>
  <c r="F96" i="8"/>
  <c r="H55" i="8"/>
  <c r="J72" i="8"/>
  <c r="L71" i="8"/>
  <c r="M65" i="8"/>
  <c r="G110" i="8"/>
  <c r="E59" i="8"/>
  <c r="L69" i="8"/>
  <c r="AA113" i="8"/>
  <c r="N125" i="8"/>
  <c r="F80" i="8"/>
  <c r="T115" i="8"/>
  <c r="T79" i="8"/>
  <c r="O95" i="8"/>
  <c r="N131" i="8"/>
  <c r="H122" i="8"/>
  <c r="X84" i="8"/>
  <c r="I102" i="8"/>
  <c r="F87" i="8"/>
  <c r="J103" i="8"/>
  <c r="H69" i="8"/>
  <c r="K85" i="8"/>
  <c r="M126" i="8"/>
  <c r="N102" i="8"/>
  <c r="G78" i="8"/>
  <c r="L99" i="8"/>
  <c r="H104" i="8"/>
  <c r="M92" i="8"/>
  <c r="E58" i="8"/>
  <c r="M98" i="8"/>
  <c r="E97" i="8"/>
  <c r="G109" i="8"/>
  <c r="P108" i="8"/>
  <c r="H120" i="8"/>
  <c r="W112" i="8"/>
  <c r="N108" i="8"/>
  <c r="I104" i="8"/>
  <c r="F88" i="8"/>
  <c r="X103" i="8"/>
  <c r="J64" i="8"/>
  <c r="N70" i="8"/>
  <c r="G115" i="8"/>
  <c r="U71" i="8"/>
  <c r="P64" i="8"/>
  <c r="G108" i="8"/>
  <c r="J69" i="8"/>
  <c r="K55" i="8"/>
  <c r="AA82" i="8"/>
  <c r="P101" i="8"/>
  <c r="O71" i="8"/>
  <c r="M101" i="8"/>
  <c r="L57" i="8"/>
  <c r="G129" i="8"/>
  <c r="Y118" i="8"/>
  <c r="H111" i="8"/>
  <c r="P114" i="8"/>
  <c r="J84" i="8"/>
  <c r="P96" i="8"/>
  <c r="V81" i="8"/>
  <c r="I94" i="8"/>
  <c r="P69" i="8"/>
  <c r="P100" i="8"/>
  <c r="S78" i="8"/>
  <c r="N129" i="8"/>
  <c r="O79" i="8"/>
  <c r="O123" i="8"/>
  <c r="O83" i="8"/>
  <c r="F110" i="8"/>
  <c r="P95" i="8"/>
  <c r="J70" i="8"/>
  <c r="L114" i="8"/>
  <c r="J75" i="8"/>
  <c r="L96" i="8"/>
  <c r="G105" i="8"/>
  <c r="U84" i="8"/>
  <c r="K102" i="8"/>
  <c r="AB91" i="8"/>
  <c r="J120" i="8"/>
  <c r="L126" i="8"/>
  <c r="K78" i="8"/>
  <c r="O91" i="8"/>
  <c r="H66" i="8"/>
  <c r="J123" i="8"/>
  <c r="I89" i="8"/>
  <c r="P82" i="8"/>
  <c r="I81" i="8"/>
  <c r="E92" i="8"/>
  <c r="E110" i="8"/>
  <c r="F86" i="8"/>
  <c r="O96" i="8"/>
  <c r="E67" i="8"/>
  <c r="W71" i="8"/>
  <c r="M107" i="8"/>
  <c r="X123" i="8"/>
  <c r="F89" i="8"/>
  <c r="N130" i="8"/>
  <c r="F104" i="8"/>
  <c r="R78" i="8"/>
  <c r="G62" i="8"/>
  <c r="G67" i="8"/>
  <c r="G101" i="8"/>
  <c r="T112" i="8"/>
  <c r="W61" i="8"/>
  <c r="L59" i="8"/>
  <c r="F78" i="8"/>
  <c r="V69" i="8"/>
  <c r="J60" i="8"/>
  <c r="Z112" i="8"/>
  <c r="U129" i="8"/>
  <c r="H75" i="8"/>
  <c r="Z115" i="8"/>
  <c r="H81" i="8"/>
  <c r="F111" i="8"/>
  <c r="K103" i="8"/>
  <c r="F64" i="8"/>
  <c r="V84" i="8"/>
  <c r="F93" i="8"/>
  <c r="U78" i="8"/>
  <c r="E77" i="8"/>
  <c r="K60" i="8"/>
  <c r="I110" i="8"/>
  <c r="H59" i="8"/>
  <c r="P113" i="8"/>
  <c r="O84" i="8"/>
  <c r="U61" i="8"/>
  <c r="Q55" i="8"/>
  <c r="E128" i="8"/>
  <c r="O127" i="8"/>
  <c r="G69" i="8"/>
  <c r="Z124" i="8"/>
  <c r="AB119" i="8"/>
  <c r="X119" i="8"/>
  <c r="Q76" i="8"/>
  <c r="R105" i="8"/>
  <c r="K89" i="8"/>
  <c r="V74" i="8"/>
  <c r="J110" i="8"/>
  <c r="I106" i="8"/>
  <c r="U98" i="8"/>
  <c r="H114" i="8"/>
  <c r="W76" i="8"/>
  <c r="U112" i="8"/>
  <c r="P102" i="8"/>
  <c r="N79" i="8"/>
  <c r="T97" i="8"/>
  <c r="G66" i="8"/>
  <c r="J57" i="8"/>
  <c r="G97" i="8"/>
  <c r="H118" i="8"/>
  <c r="H63" i="8"/>
  <c r="X124" i="8"/>
  <c r="I77" i="8"/>
  <c r="M66" i="8"/>
  <c r="L128" i="8"/>
  <c r="AB55" i="8"/>
  <c r="M61" i="8"/>
  <c r="U130" i="8"/>
  <c r="K90" i="8"/>
  <c r="S97" i="8"/>
  <c r="E88" i="8"/>
  <c r="H105" i="8"/>
  <c r="K92" i="8"/>
  <c r="F125" i="8"/>
  <c r="T84" i="8"/>
  <c r="F98" i="8"/>
  <c r="M56" i="8"/>
  <c r="E93" i="8"/>
  <c r="G64" i="8"/>
  <c r="O80" i="8"/>
  <c r="K122" i="8"/>
  <c r="X129" i="8"/>
  <c r="O108" i="8"/>
  <c r="AB129" i="8"/>
  <c r="F120" i="8"/>
  <c r="H72" i="8"/>
  <c r="M80" i="8"/>
  <c r="R94" i="8"/>
  <c r="L70" i="8"/>
  <c r="T126" i="8"/>
  <c r="P110" i="8"/>
  <c r="U92" i="8"/>
  <c r="E122" i="8"/>
  <c r="O70" i="8"/>
  <c r="AB121" i="8"/>
  <c r="G73" i="8"/>
  <c r="V119" i="8"/>
  <c r="U79" i="8"/>
  <c r="Y129" i="8"/>
  <c r="E53" i="8"/>
  <c r="G85" i="8"/>
  <c r="I92" i="8"/>
  <c r="L75" i="8"/>
  <c r="N98" i="8"/>
  <c r="P55" i="8"/>
  <c r="R129" i="8"/>
  <c r="X73" i="8"/>
  <c r="O103" i="8"/>
  <c r="F101" i="8"/>
  <c r="AA55" i="8"/>
  <c r="O75" i="8"/>
  <c r="Y81" i="8"/>
  <c r="J131" i="8"/>
  <c r="R115" i="8"/>
  <c r="Q121" i="8"/>
  <c r="N65" i="8"/>
  <c r="P77" i="8"/>
  <c r="G95" i="8"/>
  <c r="G104" i="8"/>
  <c r="W84" i="8"/>
  <c r="O54" i="8"/>
  <c r="E108" i="8"/>
  <c r="X98" i="8"/>
  <c r="H103" i="8"/>
  <c r="H100" i="8"/>
  <c r="T129" i="8"/>
  <c r="I59" i="8"/>
  <c r="S61" i="8"/>
  <c r="G63" i="8"/>
  <c r="G99" i="8"/>
  <c r="M86" i="8"/>
  <c r="Q63" i="8"/>
  <c r="L124" i="8"/>
  <c r="H54" i="8"/>
  <c r="H70" i="8"/>
  <c r="G59" i="8"/>
  <c r="I53" i="8"/>
  <c r="S76" i="8"/>
  <c r="F59" i="8"/>
  <c r="J68" i="8"/>
  <c r="G116" i="8"/>
  <c r="F62" i="8"/>
  <c r="Z113" i="8"/>
  <c r="X66" i="8"/>
  <c r="N119" i="8"/>
  <c r="Y87" i="8"/>
  <c r="F108" i="8"/>
  <c r="F76" i="8"/>
  <c r="AA98" i="8"/>
  <c r="K111" i="8"/>
  <c r="P99" i="8"/>
  <c r="O76" i="8"/>
  <c r="Q125" i="8"/>
  <c r="F73" i="8"/>
  <c r="E89" i="8"/>
  <c r="P80" i="8"/>
  <c r="J98" i="8"/>
  <c r="J58" i="8"/>
  <c r="O130" i="8"/>
  <c r="Q79" i="8"/>
  <c r="R125" i="8"/>
  <c r="T117" i="8"/>
  <c r="K115" i="8"/>
  <c r="P73" i="8"/>
  <c r="Y119" i="8"/>
  <c r="K53" i="8"/>
  <c r="P86" i="8"/>
  <c r="U76" i="8"/>
  <c r="Y75" i="8"/>
  <c r="H129" i="8"/>
  <c r="P131" i="8"/>
  <c r="O85" i="8"/>
  <c r="K112" i="8"/>
  <c r="O101" i="8"/>
  <c r="Y98" i="8"/>
  <c r="F121" i="8"/>
  <c r="I90" i="8"/>
  <c r="N121" i="8"/>
  <c r="H109" i="8"/>
  <c r="M53" i="8"/>
  <c r="H71" i="8"/>
  <c r="K87" i="8"/>
  <c r="N57" i="8"/>
  <c r="E65" i="8"/>
  <c r="I114" i="8"/>
  <c r="G93" i="8"/>
  <c r="Q119" i="8"/>
  <c r="Z97" i="8"/>
  <c r="E90" i="8"/>
  <c r="X92" i="8"/>
  <c r="F122" i="8"/>
  <c r="S91" i="8"/>
  <c r="I93" i="8"/>
  <c r="N114" i="8"/>
  <c r="H121" i="8"/>
  <c r="H116" i="8"/>
  <c r="AA131" i="8"/>
  <c r="Q112" i="8"/>
  <c r="I56" i="8"/>
  <c r="Q58" i="8"/>
  <c r="E76" i="8"/>
  <c r="J97" i="8"/>
  <c r="Y125" i="8"/>
  <c r="AA129" i="8"/>
  <c r="AB115" i="8"/>
  <c r="V124" i="8"/>
  <c r="O98" i="8"/>
  <c r="I123" i="8"/>
  <c r="J111" i="8"/>
  <c r="O69" i="8"/>
  <c r="I99" i="8"/>
  <c r="L54" i="8"/>
  <c r="AB113" i="8"/>
  <c r="J102" i="8"/>
  <c r="AB130" i="8"/>
  <c r="V70" i="8"/>
  <c r="T58" i="8"/>
  <c r="W78" i="8"/>
  <c r="X125" i="8"/>
  <c r="I67" i="8"/>
  <c r="H130" i="8"/>
  <c r="E124" i="8"/>
  <c r="Z89" i="8"/>
  <c r="M60" i="8"/>
  <c r="P87" i="8"/>
  <c r="J87" i="8"/>
  <c r="F77" i="8"/>
  <c r="O81" i="8"/>
  <c r="P128" i="8"/>
  <c r="F100" i="8"/>
  <c r="E100" i="8"/>
  <c r="J76" i="8"/>
  <c r="AB75" i="8"/>
  <c r="S115" i="8"/>
  <c r="L105" i="8"/>
  <c r="H64" i="8"/>
  <c r="E112" i="8"/>
  <c r="L74" i="8"/>
  <c r="S129" i="8"/>
  <c r="P104" i="8"/>
  <c r="E61" i="8"/>
  <c r="I116" i="8"/>
  <c r="F83" i="8"/>
  <c r="G126" i="8"/>
  <c r="AA67" i="8"/>
  <c r="M100" i="8"/>
  <c r="P130" i="8"/>
  <c r="N64" i="8"/>
  <c r="J54" i="8"/>
  <c r="T81" i="8"/>
  <c r="N86" i="8"/>
  <c r="M55" i="8"/>
  <c r="E101" i="8"/>
  <c r="AB92" i="8"/>
  <c r="L67" i="8"/>
  <c r="P59" i="8"/>
  <c r="Y130" i="8"/>
  <c r="K93" i="8"/>
  <c r="M125" i="8"/>
  <c r="E84" i="8"/>
  <c r="N67" i="8"/>
  <c r="U58" i="8"/>
  <c r="P119" i="8"/>
  <c r="M116" i="8"/>
  <c r="E80" i="8"/>
  <c r="P117" i="8"/>
  <c r="AA127" i="8"/>
  <c r="N93" i="8"/>
  <c r="G89" i="8"/>
  <c r="G106" i="8"/>
  <c r="AB87" i="8"/>
  <c r="Q128" i="8"/>
  <c r="V97" i="8"/>
  <c r="S71" i="8"/>
  <c r="Q92" i="8"/>
  <c r="Q103" i="8"/>
  <c r="V63" i="8"/>
  <c r="V100" i="8"/>
  <c r="AB126" i="8"/>
  <c r="Q67" i="8"/>
  <c r="Q62" i="8"/>
  <c r="AA108" i="8"/>
  <c r="Y96" i="8"/>
  <c r="T82" i="8"/>
  <c r="O118" i="8"/>
  <c r="P126" i="8"/>
  <c r="O67" i="8"/>
  <c r="F112" i="8"/>
  <c r="N92" i="8"/>
  <c r="I87" i="8"/>
  <c r="N62" i="8"/>
  <c r="K74" i="8"/>
  <c r="H86" i="8"/>
  <c r="G86" i="8"/>
  <c r="E102" i="8"/>
  <c r="L129" i="8"/>
  <c r="E126" i="8"/>
  <c r="K72" i="8"/>
  <c r="K101" i="8"/>
  <c r="O116" i="8"/>
  <c r="E81" i="8"/>
  <c r="N105" i="8"/>
  <c r="H124" i="8"/>
  <c r="N81" i="8"/>
  <c r="V71" i="8"/>
  <c r="L78" i="8"/>
  <c r="X76" i="8"/>
  <c r="E57" i="8"/>
  <c r="K110" i="8"/>
  <c r="R67" i="8"/>
  <c r="G84" i="8"/>
  <c r="K114" i="8"/>
  <c r="J105" i="8"/>
  <c r="I73" i="8"/>
  <c r="J86" i="8"/>
  <c r="U108" i="8"/>
  <c r="U97" i="8"/>
  <c r="X115" i="8"/>
  <c r="J108" i="8"/>
  <c r="O93" i="8"/>
  <c r="AA79" i="8"/>
  <c r="P60" i="8"/>
  <c r="M78" i="8"/>
  <c r="J53" i="8"/>
  <c r="K100" i="8"/>
  <c r="I108" i="8"/>
  <c r="N82" i="8"/>
  <c r="I100" i="8"/>
  <c r="L62" i="8"/>
  <c r="P67" i="8"/>
  <c r="Z78" i="8"/>
  <c r="O63" i="8"/>
  <c r="W82" i="8"/>
  <c r="AB79" i="8"/>
  <c r="N99" i="8"/>
  <c r="M110" i="8"/>
  <c r="S82" i="8"/>
  <c r="Q91" i="8"/>
  <c r="Z71" i="8"/>
  <c r="P103" i="8"/>
  <c r="H61" i="8"/>
  <c r="F79" i="8"/>
  <c r="N68" i="8"/>
  <c r="F103" i="8"/>
  <c r="R70" i="8"/>
  <c r="F85" i="8"/>
  <c r="L83" i="8"/>
  <c r="AA81" i="8"/>
  <c r="Y100" i="8"/>
  <c r="R126" i="8"/>
  <c r="T68" i="8"/>
  <c r="T60" i="8"/>
  <c r="Y80" i="8"/>
  <c r="U66" i="8"/>
  <c r="T53" i="8"/>
  <c r="T130" i="8"/>
  <c r="U126" i="8"/>
  <c r="M89" i="8"/>
  <c r="S55" i="8"/>
  <c r="I117" i="8"/>
  <c r="E104" i="8"/>
  <c r="Z66" i="8"/>
  <c r="W98" i="8"/>
  <c r="N80" i="8"/>
  <c r="N126" i="8"/>
  <c r="P106" i="8"/>
  <c r="E87" i="8"/>
  <c r="V79" i="8"/>
  <c r="I64" i="8"/>
  <c r="AA76" i="8"/>
  <c r="M59" i="8"/>
  <c r="N72" i="8"/>
  <c r="G79" i="8"/>
  <c r="E114" i="8"/>
  <c r="S107" i="8"/>
  <c r="N112" i="8"/>
  <c r="N54" i="8"/>
  <c r="K107" i="8"/>
  <c r="N118" i="8"/>
  <c r="H53" i="8"/>
  <c r="E73" i="8"/>
  <c r="Y69" i="8"/>
  <c r="S100" i="8"/>
  <c r="H128" i="8"/>
  <c r="E78" i="8"/>
  <c r="F72" i="8"/>
  <c r="Y131" i="8"/>
  <c r="P116" i="8"/>
  <c r="F61" i="8"/>
  <c r="I61" i="8"/>
  <c r="Y78" i="8"/>
  <c r="M71" i="8"/>
  <c r="M58" i="8"/>
  <c r="S118" i="8"/>
  <c r="F118" i="8"/>
  <c r="K128" i="8"/>
  <c r="P78" i="8"/>
  <c r="M63" i="8"/>
  <c r="E106" i="8"/>
  <c r="Z84" i="8"/>
  <c r="W119" i="8"/>
  <c r="Z125" i="8"/>
  <c r="P98" i="8"/>
  <c r="E82" i="8"/>
  <c r="E54" i="8"/>
  <c r="O102" i="8"/>
  <c r="P94" i="8"/>
  <c r="U115" i="8"/>
  <c r="I58" i="8"/>
  <c r="E96" i="8"/>
  <c r="W67" i="8"/>
  <c r="I111" i="8"/>
  <c r="O112" i="8"/>
  <c r="J125" i="8"/>
  <c r="V112" i="8"/>
  <c r="Q98" i="8"/>
  <c r="J65" i="8"/>
  <c r="O88" i="8"/>
  <c r="V68" i="8"/>
  <c r="F70" i="8"/>
  <c r="K75" i="8"/>
  <c r="O128" i="8"/>
  <c r="U73" i="8"/>
  <c r="P127" i="8"/>
  <c r="R69" i="8"/>
  <c r="V126" i="8"/>
  <c r="P91" i="8"/>
  <c r="V53" i="8"/>
  <c r="AA115" i="8"/>
  <c r="I118" i="8"/>
  <c r="L109" i="8"/>
  <c r="S58" i="8"/>
  <c r="O122" i="8"/>
  <c r="P92" i="8"/>
  <c r="G118" i="8"/>
  <c r="K68" i="8"/>
  <c r="O82" i="8"/>
  <c r="K96" i="8"/>
  <c r="W131" i="8"/>
  <c r="Q61" i="8"/>
  <c r="M84" i="8"/>
  <c r="N122" i="8"/>
  <c r="F54" i="8"/>
  <c r="N106" i="8"/>
  <c r="L110" i="8"/>
  <c r="AB94" i="8"/>
  <c r="M104" i="8"/>
  <c r="H67" i="8"/>
  <c r="Y63" i="8"/>
  <c r="M123" i="8"/>
  <c r="R131" i="8"/>
  <c r="K125" i="8"/>
  <c r="I101" i="8"/>
  <c r="L88" i="8"/>
  <c r="Y84" i="8"/>
  <c r="J62" i="8"/>
  <c r="M97" i="8"/>
  <c r="K129" i="8"/>
  <c r="Q94" i="8"/>
  <c r="F126" i="8"/>
  <c r="G77" i="8"/>
  <c r="F114" i="8"/>
  <c r="S131" i="8"/>
  <c r="H131" i="8"/>
  <c r="J130" i="8"/>
  <c r="K117" i="8"/>
  <c r="N94" i="8"/>
  <c r="J77" i="8"/>
  <c r="I54" i="8"/>
  <c r="H84" i="8"/>
  <c r="S113" i="8"/>
  <c r="P84" i="8"/>
  <c r="Z129" i="8"/>
  <c r="J80" i="8"/>
  <c r="J74" i="8"/>
  <c r="I95" i="8"/>
  <c r="AB82" i="8"/>
  <c r="W97" i="8"/>
  <c r="M69" i="8"/>
  <c r="I83" i="8"/>
  <c r="G119" i="8"/>
  <c r="M105" i="8"/>
  <c r="K79" i="8"/>
  <c r="P53" i="8"/>
  <c r="T94" i="8"/>
  <c r="J88" i="8"/>
  <c r="Z120" i="8"/>
  <c r="Z111" i="8"/>
  <c r="X81" i="8"/>
  <c r="U67" i="8"/>
  <c r="Y103" i="8"/>
  <c r="Z70" i="8"/>
  <c r="R62" i="8"/>
  <c r="R87" i="8"/>
  <c r="Z107" i="8"/>
  <c r="S87" i="8"/>
  <c r="O119" i="8"/>
  <c r="K76" i="8"/>
  <c r="O120" i="8"/>
  <c r="P71" i="8"/>
  <c r="V55" i="8"/>
  <c r="V78" i="8"/>
  <c r="Y76" i="8"/>
  <c r="M111" i="8"/>
  <c r="E79" i="8"/>
  <c r="M94" i="8"/>
  <c r="E83" i="8"/>
  <c r="M127" i="8"/>
  <c r="P129" i="8"/>
  <c r="P124" i="8"/>
  <c r="E129" i="8"/>
  <c r="H85" i="8"/>
  <c r="L77" i="8"/>
  <c r="G103" i="8"/>
  <c r="AB76" i="8"/>
  <c r="I105" i="8"/>
  <c r="L93" i="8"/>
  <c r="W129" i="8"/>
  <c r="K58" i="8"/>
  <c r="L61" i="8"/>
  <c r="L94" i="8"/>
  <c r="Z79" i="8"/>
  <c r="P93" i="8"/>
  <c r="O131" i="8"/>
  <c r="O106" i="8"/>
  <c r="U113" i="8"/>
  <c r="K123" i="8"/>
  <c r="Q113" i="8"/>
  <c r="N116" i="8"/>
  <c r="K62" i="8"/>
  <c r="T113" i="8"/>
  <c r="K95" i="8"/>
  <c r="G92" i="8"/>
  <c r="P83" i="8"/>
  <c r="J56" i="8"/>
  <c r="G72" i="8"/>
  <c r="J67" i="8"/>
  <c r="O59" i="8"/>
  <c r="Q118" i="8"/>
  <c r="X58" i="8"/>
  <c r="L107" i="8"/>
  <c r="X113" i="8"/>
  <c r="Q131" i="8"/>
  <c r="I119" i="8"/>
  <c r="Z87" i="8"/>
  <c r="O56" i="8"/>
  <c r="N74" i="8"/>
  <c r="L127" i="8"/>
  <c r="G124" i="8"/>
  <c r="M83" i="8"/>
  <c r="P88" i="8"/>
  <c r="P75" i="8"/>
  <c r="H90" i="8"/>
  <c r="L97" i="8"/>
  <c r="G120" i="8"/>
  <c r="AA125" i="8"/>
  <c r="H125" i="8"/>
  <c r="L131" i="8"/>
  <c r="Y128" i="8"/>
  <c r="J104" i="8"/>
  <c r="M122" i="8"/>
  <c r="K119" i="8"/>
  <c r="Y71" i="8"/>
  <c r="I98" i="8"/>
  <c r="G102" i="8"/>
  <c r="H65" i="8"/>
  <c r="J128" i="8"/>
  <c r="J73" i="8"/>
  <c r="J83" i="8"/>
  <c r="I96" i="8"/>
  <c r="M85" i="8"/>
  <c r="E119" i="8"/>
  <c r="N109" i="8"/>
  <c r="Y66" i="8"/>
  <c r="G83" i="8"/>
  <c r="AA58" i="8"/>
  <c r="J127" i="8"/>
  <c r="I122" i="8"/>
  <c r="J113" i="8"/>
  <c r="O114" i="8"/>
  <c r="H58" i="8"/>
  <c r="Z128" i="8"/>
  <c r="O60" i="8"/>
  <c r="R103" i="8"/>
  <c r="AB95" i="8"/>
  <c r="Z63" i="8"/>
  <c r="S77" i="8"/>
  <c r="U56" i="8"/>
  <c r="V121" i="8"/>
  <c r="V59" i="8"/>
  <c r="S85" i="8"/>
  <c r="X127" i="8"/>
  <c r="I85" i="8"/>
  <c r="J109" i="8"/>
  <c r="F81" i="8"/>
  <c r="V115" i="8"/>
  <c r="O105" i="8"/>
  <c r="N76" i="8"/>
  <c r="P62" i="8"/>
  <c r="N83" i="8"/>
  <c r="K97" i="8"/>
  <c r="G70" i="8"/>
  <c r="Y94" i="8"/>
  <c r="I130" i="8"/>
  <c r="J94" i="8"/>
  <c r="E64" i="8"/>
  <c r="P63" i="8"/>
  <c r="F67" i="8"/>
  <c r="I125" i="8"/>
  <c r="P81" i="8"/>
  <c r="Q69" i="8"/>
  <c r="Q87" i="8"/>
  <c r="Q120" i="8"/>
  <c r="O121" i="8"/>
  <c r="T87" i="8"/>
  <c r="Y91" i="8"/>
  <c r="T128" i="8"/>
  <c r="T116" i="8"/>
  <c r="Z68" i="8"/>
  <c r="T89" i="8"/>
  <c r="AB85" i="8"/>
  <c r="K70" i="8"/>
  <c r="X71" i="8"/>
  <c r="O113" i="8"/>
  <c r="K57" i="8"/>
  <c r="O61" i="8"/>
  <c r="P74" i="8"/>
  <c r="F99" i="8"/>
  <c r="G117" i="8"/>
  <c r="K80" i="8"/>
  <c r="E60" i="8"/>
  <c r="J126" i="8"/>
  <c r="S84" i="8"/>
  <c r="Z94" i="8"/>
  <c r="F71" i="8"/>
  <c r="AA100" i="8"/>
  <c r="H123" i="8"/>
  <c r="F57" i="8"/>
  <c r="L119" i="8"/>
  <c r="J101" i="8"/>
  <c r="I128" i="8"/>
  <c r="X68" i="8"/>
  <c r="V66" i="8"/>
  <c r="X53" i="8"/>
  <c r="X77" i="8"/>
  <c r="Z118" i="8"/>
  <c r="V103" i="8"/>
  <c r="S92" i="8"/>
  <c r="Z73" i="8"/>
  <c r="AB120" i="8"/>
  <c r="V90" i="8"/>
  <c r="F55" i="8"/>
  <c r="E113" i="8"/>
  <c r="F63" i="8"/>
  <c r="I71" i="8"/>
  <c r="K73" i="8"/>
  <c r="Y116" i="8"/>
  <c r="I112" i="8"/>
  <c r="U69" i="8"/>
  <c r="H115" i="8"/>
  <c r="V117" i="8"/>
  <c r="AA70" i="8"/>
  <c r="AA77" i="8"/>
  <c r="T69" i="8"/>
  <c r="M74" i="8"/>
  <c r="J55" i="8"/>
  <c r="H82" i="8"/>
  <c r="I103" i="8"/>
  <c r="O78" i="8"/>
  <c r="M128" i="8"/>
  <c r="M114" i="8"/>
  <c r="M93" i="8"/>
  <c r="P118" i="8"/>
  <c r="Z100" i="8"/>
  <c r="T103" i="8"/>
  <c r="Y123" i="8"/>
  <c r="X85" i="8"/>
  <c r="V67" i="8"/>
  <c r="S60" i="8"/>
  <c r="W105" i="8"/>
  <c r="AA91" i="8"/>
  <c r="X63" i="8"/>
  <c r="R60" i="8"/>
  <c r="O124" i="8"/>
  <c r="N59" i="8"/>
  <c r="M108" i="8"/>
  <c r="Y92" i="8"/>
  <c r="G57" i="8"/>
  <c r="S68" i="8"/>
  <c r="N91" i="8"/>
  <c r="N128" i="8"/>
  <c r="T124" i="8"/>
  <c r="O68" i="8"/>
  <c r="N124" i="8"/>
  <c r="S53" i="8"/>
  <c r="R80" i="8"/>
  <c r="Z61" i="8"/>
  <c r="P123" i="8"/>
  <c r="V120" i="8"/>
  <c r="I131" i="8"/>
  <c r="I55" i="8"/>
  <c r="AA97" i="8"/>
  <c r="F84" i="8"/>
  <c r="E70" i="8"/>
  <c r="G75" i="8"/>
  <c r="U89" i="8"/>
  <c r="V87" i="8"/>
  <c r="V93" i="8"/>
  <c r="AA92" i="8"/>
  <c r="U60" i="8"/>
  <c r="AA123" i="8"/>
  <c r="W92" i="8"/>
  <c r="W60" i="8"/>
  <c r="AB70" i="8"/>
  <c r="V89" i="8"/>
  <c r="X59" i="8"/>
  <c r="U116" i="8"/>
  <c r="S124" i="8"/>
  <c r="K105" i="8"/>
  <c r="AB108" i="8"/>
  <c r="O94" i="8"/>
  <c r="X97" i="8"/>
  <c r="P65" i="8"/>
  <c r="T71" i="8"/>
  <c r="I75" i="8"/>
  <c r="K126" i="8"/>
  <c r="M82" i="8"/>
  <c r="N90" i="8"/>
  <c r="G54" i="8"/>
  <c r="N58" i="8"/>
  <c r="H112" i="8"/>
  <c r="I72" i="8"/>
  <c r="L117" i="8"/>
  <c r="O74" i="8"/>
  <c r="R58" i="8"/>
  <c r="I109" i="8"/>
  <c r="N73" i="8"/>
  <c r="H110" i="8"/>
  <c r="K120" i="8"/>
  <c r="T78" i="8"/>
  <c r="G76" i="8"/>
  <c r="Q70" i="8"/>
  <c r="Y68" i="8"/>
  <c r="X108" i="8"/>
  <c r="AA105" i="8"/>
  <c r="AA118" i="8"/>
  <c r="Y70" i="8"/>
  <c r="V104" i="8"/>
  <c r="V73" i="8"/>
  <c r="U77" i="8"/>
  <c r="AB66" i="8"/>
  <c r="R121" i="8"/>
  <c r="U53" i="8"/>
  <c r="AA73" i="8"/>
  <c r="AB100" i="8"/>
  <c r="Z90" i="8"/>
  <c r="M118" i="8"/>
  <c r="I76" i="8"/>
  <c r="AB107" i="8"/>
  <c r="U87" i="8"/>
  <c r="V92" i="8"/>
  <c r="U96" i="8"/>
  <c r="O92" i="8"/>
  <c r="L68" i="8"/>
  <c r="F113" i="8"/>
  <c r="I63" i="8"/>
  <c r="H106" i="8"/>
  <c r="I129" i="8"/>
  <c r="V61" i="8"/>
  <c r="T120" i="8"/>
  <c r="G127" i="8"/>
  <c r="K65" i="8"/>
  <c r="T73" i="8"/>
  <c r="K98" i="8"/>
  <c r="Z91" i="8"/>
  <c r="O97" i="8"/>
  <c r="N89" i="8"/>
  <c r="H91" i="8"/>
  <c r="M112" i="8"/>
  <c r="Y89" i="8"/>
  <c r="H57" i="8"/>
  <c r="I86" i="8"/>
  <c r="N53" i="8"/>
  <c r="AB63" i="8"/>
  <c r="J121" i="8"/>
  <c r="U91" i="8"/>
  <c r="AB103" i="8"/>
  <c r="V128" i="8"/>
  <c r="W63" i="8"/>
  <c r="Z77" i="8"/>
  <c r="S66" i="8"/>
  <c r="V105" i="8"/>
  <c r="X126" i="8"/>
  <c r="Z122" i="8"/>
  <c r="Y73" i="8"/>
  <c r="Z126" i="8"/>
  <c r="U90" i="8"/>
  <c r="AA120" i="8"/>
  <c r="AB71" i="8"/>
  <c r="E56" i="8"/>
  <c r="AA61" i="8"/>
  <c r="U59" i="8"/>
  <c r="AA126" i="8"/>
  <c r="U81" i="8"/>
  <c r="AB62" i="8"/>
  <c r="F53" i="8"/>
  <c r="M130" i="8"/>
  <c r="L108" i="8"/>
  <c r="M62" i="8"/>
  <c r="W55" i="8"/>
  <c r="J71" i="8"/>
  <c r="T102" i="8"/>
  <c r="M109" i="8"/>
  <c r="L115" i="8"/>
  <c r="E72" i="8"/>
  <c r="O107" i="8"/>
  <c r="V76" i="8"/>
  <c r="U63" i="8"/>
  <c r="H88" i="8"/>
  <c r="X96" i="8"/>
  <c r="Y60" i="8"/>
  <c r="E125" i="8"/>
  <c r="U124" i="8"/>
  <c r="H56" i="8"/>
  <c r="N103" i="8"/>
  <c r="L87" i="8"/>
  <c r="N63" i="8"/>
  <c r="H126" i="8"/>
  <c r="Y55" i="8"/>
  <c r="K127" i="8"/>
  <c r="AB97" i="8"/>
  <c r="J115" i="8"/>
  <c r="G90" i="8"/>
  <c r="P90" i="8"/>
  <c r="E75" i="8"/>
  <c r="T61" i="8"/>
  <c r="N75" i="8"/>
  <c r="F94" i="8"/>
  <c r="M87" i="8"/>
  <c r="M119" i="8"/>
  <c r="S116" i="8"/>
  <c r="F115" i="8"/>
  <c r="P79" i="8"/>
  <c r="H107" i="8"/>
  <c r="H101" i="8"/>
  <c r="E105" i="8"/>
  <c r="H79" i="8"/>
  <c r="O129" i="8"/>
  <c r="AB131" i="8"/>
  <c r="AA107" i="8"/>
  <c r="W117" i="8"/>
  <c r="W59" i="8"/>
  <c r="Q68" i="8"/>
  <c r="AA59" i="8"/>
  <c r="X120" i="8"/>
  <c r="S117" i="8"/>
  <c r="Q107" i="8"/>
  <c r="H108" i="8"/>
  <c r="AB67" i="8"/>
  <c r="U127" i="8"/>
  <c r="AA116" i="8"/>
  <c r="S111" i="8"/>
  <c r="V127" i="8"/>
  <c r="H127" i="8"/>
  <c r="Z81" i="8"/>
  <c r="Q60" i="8"/>
  <c r="U121" i="8"/>
  <c r="O111" i="8"/>
  <c r="R113" i="8"/>
  <c r="S103" i="8"/>
  <c r="J85" i="8"/>
  <c r="X128" i="8"/>
  <c r="AA68" i="8"/>
  <c r="Q80" i="8"/>
  <c r="W56" i="8"/>
  <c r="P89" i="8"/>
  <c r="F58" i="8"/>
  <c r="M96" i="8"/>
  <c r="I79" i="8"/>
  <c r="J90" i="8"/>
  <c r="L66" i="8"/>
  <c r="X89" i="8"/>
  <c r="H80" i="8"/>
  <c r="X78" i="8"/>
  <c r="X91" i="8"/>
  <c r="M103" i="8"/>
  <c r="I107" i="8"/>
  <c r="G94" i="8"/>
  <c r="R97" i="8"/>
  <c r="N66" i="8"/>
  <c r="S98" i="8"/>
  <c r="E69" i="8"/>
  <c r="G96" i="8"/>
  <c r="X121" i="8"/>
  <c r="X111" i="8"/>
  <c r="T127" i="8"/>
  <c r="R88" i="8"/>
  <c r="AA103" i="8"/>
  <c r="AM207" i="13"/>
  <c r="BN207" i="13" s="1"/>
  <c r="AC207" i="13"/>
  <c r="BD207" i="13" s="1"/>
  <c r="AH207" i="13"/>
  <c r="BI207" i="13" s="1"/>
  <c r="AD207" i="13"/>
  <c r="BE207" i="13" s="1"/>
  <c r="AJ207" i="13"/>
  <c r="BK207" i="13" s="1"/>
  <c r="AF207" i="13"/>
  <c r="BG207" i="13" s="1"/>
  <c r="AI207" i="13"/>
  <c r="BJ207" i="13" s="1"/>
  <c r="AB207" i="13"/>
  <c r="BC207" i="13" s="1"/>
  <c r="AE207" i="13"/>
  <c r="BF207" i="13" s="1"/>
  <c r="AK207" i="13"/>
  <c r="BL207" i="13" s="1"/>
  <c r="R66" i="8"/>
  <c r="Q73" i="8"/>
  <c r="W123" i="8"/>
  <c r="AB77" i="8"/>
  <c r="AL207" i="13"/>
  <c r="BM207" i="13" s="1"/>
  <c r="AA89" i="8"/>
  <c r="W68" i="8"/>
  <c r="Q59" i="8"/>
  <c r="V80" i="8"/>
  <c r="X80" i="8"/>
  <c r="Z108" i="8"/>
  <c r="S90" i="8"/>
  <c r="U117" i="8"/>
  <c r="AJ208" i="13"/>
  <c r="BK208" i="13" s="1"/>
  <c r="AC208" i="13"/>
  <c r="BD208" i="13" s="1"/>
  <c r="AI208" i="13"/>
  <c r="BJ208" i="13" s="1"/>
  <c r="AD208" i="13"/>
  <c r="BE208" i="13" s="1"/>
  <c r="AH208" i="13"/>
  <c r="BI208" i="13" s="1"/>
  <c r="Y57" i="8"/>
  <c r="AA53" i="8"/>
  <c r="T77" i="8"/>
  <c r="Z102" i="8"/>
  <c r="U75" i="8"/>
  <c r="T75" i="8"/>
  <c r="Q90" i="8"/>
  <c r="AB184" i="13"/>
  <c r="BC184" i="13" s="1"/>
  <c r="AG184" i="13"/>
  <c r="BH184" i="13" s="1"/>
  <c r="AC181" i="13"/>
  <c r="BD181" i="13" s="1"/>
  <c r="R77" i="8" s="1"/>
  <c r="AB181" i="13"/>
  <c r="BC181" i="13" s="1"/>
  <c r="Q77" i="8" s="1"/>
  <c r="AG174" i="13"/>
  <c r="BH174" i="13" s="1"/>
  <c r="AK174" i="13"/>
  <c r="BL174" i="13" s="1"/>
  <c r="AB171" i="13"/>
  <c r="BC171" i="13" s="1"/>
  <c r="AG171" i="13"/>
  <c r="BH171" i="13" s="1"/>
  <c r="V64" i="8" s="1"/>
  <c r="AB168" i="13"/>
  <c r="BC168" i="13" s="1"/>
  <c r="Q122" i="8" s="1"/>
  <c r="AL168" i="13"/>
  <c r="BM168" i="13" s="1"/>
  <c r="AI168" i="13"/>
  <c r="BJ168" i="13" s="1"/>
  <c r="X122" i="8" s="1"/>
  <c r="AC168" i="13"/>
  <c r="BD168" i="13" s="1"/>
  <c r="R122" i="8" s="1"/>
  <c r="AL153" i="13"/>
  <c r="BM153" i="13" s="1"/>
  <c r="AB153" i="13"/>
  <c r="BC153" i="13" s="1"/>
  <c r="AG153" i="13"/>
  <c r="BH153" i="13" s="1"/>
  <c r="AK153" i="13"/>
  <c r="BL153" i="13" s="1"/>
  <c r="AB146" i="13"/>
  <c r="BC146" i="13" s="1"/>
  <c r="AE146" i="13"/>
  <c r="BF146" i="13" s="1"/>
  <c r="AG146" i="13"/>
  <c r="BH146" i="13" s="1"/>
  <c r="AK146" i="13"/>
  <c r="BL146" i="13" s="1"/>
  <c r="AF146" i="13"/>
  <c r="BG146" i="13" s="1"/>
  <c r="AI143" i="13"/>
  <c r="BJ143" i="13" s="1"/>
  <c r="X75" i="8" s="1"/>
  <c r="AC143" i="13"/>
  <c r="BD143" i="13" s="1"/>
  <c r="AI125" i="13"/>
  <c r="BJ125" i="13" s="1"/>
  <c r="X54" i="8" s="1"/>
  <c r="AB125" i="13"/>
  <c r="BC125" i="13" s="1"/>
  <c r="AC125" i="13"/>
  <c r="BD125" i="13" s="1"/>
  <c r="R54" i="8" s="1"/>
  <c r="AG125" i="13"/>
  <c r="BH125" i="13" s="1"/>
  <c r="V54" i="8" s="1"/>
  <c r="AF116" i="13"/>
  <c r="BG116" i="13" s="1"/>
  <c r="AK116" i="13"/>
  <c r="BL116" i="13" s="1"/>
  <c r="AC113" i="13"/>
  <c r="BD113" i="13" s="1"/>
  <c r="AG113" i="13"/>
  <c r="BH113" i="13" s="1"/>
  <c r="AF113" i="13"/>
  <c r="BG113" i="13" s="1"/>
  <c r="AK113" i="13"/>
  <c r="BL113" i="13" s="1"/>
  <c r="AI113" i="13"/>
  <c r="BJ113" i="13" s="1"/>
  <c r="AL111" i="13"/>
  <c r="BM111" i="13" s="1"/>
  <c r="AA104" i="8" s="1"/>
  <c r="AC111" i="13"/>
  <c r="BD111" i="13" s="1"/>
  <c r="AG99" i="13"/>
  <c r="BH99" i="13" s="1"/>
  <c r="AH99" i="13"/>
  <c r="BI99" i="13" s="1"/>
  <c r="AF99" i="13"/>
  <c r="BG99" i="13" s="1"/>
  <c r="AI99" i="13"/>
  <c r="BJ99" i="13" s="1"/>
  <c r="AB99" i="13"/>
  <c r="BC99" i="13" s="1"/>
  <c r="AK96" i="13"/>
  <c r="BL96" i="13" s="1"/>
  <c r="AC96" i="13"/>
  <c r="BD96" i="13" s="1"/>
  <c r="AH87" i="13"/>
  <c r="BI87" i="13" s="1"/>
  <c r="AE87" i="13"/>
  <c r="BF87" i="13" s="1"/>
  <c r="AB87" i="13"/>
  <c r="BC87" i="13" s="1"/>
  <c r="AK87" i="13"/>
  <c r="BL87" i="13" s="1"/>
  <c r="AL84" i="13"/>
  <c r="BM84" i="13" s="1"/>
  <c r="AB84" i="13"/>
  <c r="BC84" i="13" s="1"/>
  <c r="AE84" i="13"/>
  <c r="BF84" i="13" s="1"/>
  <c r="AH81" i="13"/>
  <c r="BI81" i="13" s="1"/>
  <c r="AL81" i="13"/>
  <c r="BM81" i="13" s="1"/>
  <c r="AC81" i="13"/>
  <c r="BD81" i="13" s="1"/>
  <c r="AG81" i="13"/>
  <c r="BH81" i="13" s="1"/>
  <c r="AB81" i="13"/>
  <c r="BC81" i="13" s="1"/>
  <c r="AK78" i="13"/>
  <c r="BL78" i="13" s="1"/>
  <c r="Z92" i="8" s="1"/>
  <c r="AC78" i="13"/>
  <c r="BD78" i="13" s="1"/>
  <c r="AG73" i="13"/>
  <c r="BH73" i="13" s="1"/>
  <c r="V91" i="8" s="1"/>
  <c r="AC73" i="13"/>
  <c r="BD73" i="13" s="1"/>
  <c r="AB70" i="13"/>
  <c r="BC70" i="13" s="1"/>
  <c r="Q72" i="8" s="1"/>
  <c r="AC70" i="13"/>
  <c r="BD70" i="13" s="1"/>
  <c r="AK70" i="13"/>
  <c r="BL70" i="13" s="1"/>
  <c r="Z72" i="8" s="1"/>
  <c r="AG70" i="13"/>
  <c r="BH70" i="13" s="1"/>
  <c r="V72" i="8" s="1"/>
  <c r="AE70" i="13"/>
  <c r="BF70" i="13" s="1"/>
  <c r="AH70" i="13"/>
  <c r="BI70" i="13" s="1"/>
  <c r="W72" i="8" s="1"/>
  <c r="AL70" i="13"/>
  <c r="BM70" i="13" s="1"/>
  <c r="AA72" i="8" s="1"/>
  <c r="AC58" i="13"/>
  <c r="BD58" i="13" s="1"/>
  <c r="AF58" i="13"/>
  <c r="BG58" i="13" s="1"/>
  <c r="AL55" i="13"/>
  <c r="BM55" i="13" s="1"/>
  <c r="AB55" i="13"/>
  <c r="BC55" i="13" s="1"/>
  <c r="AI55" i="13"/>
  <c r="BJ55" i="13" s="1"/>
  <c r="AC55" i="13"/>
  <c r="BD55" i="13" s="1"/>
  <c r="AH55" i="13"/>
  <c r="BI55" i="13" s="1"/>
  <c r="AK52" i="13"/>
  <c r="BL52" i="13" s="1"/>
  <c r="Z62" i="8" s="1"/>
  <c r="AL52" i="13"/>
  <c r="BM52" i="13" s="1"/>
  <c r="AA62" i="8" s="1"/>
  <c r="AH52" i="13"/>
  <c r="BI52" i="13" s="1"/>
  <c r="AI52" i="13"/>
  <c r="BJ52" i="13" s="1"/>
  <c r="X62" i="8" s="1"/>
  <c r="AF49" i="13"/>
  <c r="BG49" i="13" s="1"/>
  <c r="U120" i="8" s="1"/>
  <c r="AC49" i="13"/>
  <c r="BD49" i="13" s="1"/>
  <c r="AJ49" i="13"/>
  <c r="BK49" i="13" s="1"/>
  <c r="Y120" i="8" s="1"/>
  <c r="AK43" i="13"/>
  <c r="BL43" i="13" s="1"/>
  <c r="Z105" i="8" s="1"/>
  <c r="AF43" i="13"/>
  <c r="BG43" i="13" s="1"/>
  <c r="AK40" i="13"/>
  <c r="BL40" i="13" s="1"/>
  <c r="AG40" i="13"/>
  <c r="BH40" i="13" s="1"/>
  <c r="AH40" i="13"/>
  <c r="BI40" i="13" s="1"/>
  <c r="AI40" i="13"/>
  <c r="BJ40" i="13" s="1"/>
  <c r="AB40" i="13"/>
  <c r="BC40" i="13" s="1"/>
  <c r="AG37" i="13"/>
  <c r="BH37" i="13" s="1"/>
  <c r="AJ37" i="13"/>
  <c r="BK37" i="13" s="1"/>
  <c r="Y106" i="8" s="1"/>
  <c r="AK37" i="13"/>
  <c r="BL37" i="13" s="1"/>
  <c r="Z106" i="8" s="1"/>
  <c r="AI37" i="13"/>
  <c r="BJ37" i="13" s="1"/>
  <c r="X106" i="8" s="1"/>
  <c r="AK34" i="13"/>
  <c r="BL34" i="13" s="1"/>
  <c r="Z117" i="8" s="1"/>
  <c r="AJ34" i="13"/>
  <c r="BK34" i="13" s="1"/>
  <c r="Y117" i="8" s="1"/>
  <c r="AC34" i="13"/>
  <c r="BD34" i="13" s="1"/>
  <c r="R117" i="8" s="1"/>
  <c r="AC28" i="13"/>
  <c r="BD28" i="13" s="1"/>
  <c r="AG28" i="13"/>
  <c r="BH28" i="13" s="1"/>
  <c r="V108" i="8" s="1"/>
  <c r="AH28" i="13"/>
  <c r="BI28" i="13" s="1"/>
  <c r="W108" i="8" s="1"/>
  <c r="AL25" i="13"/>
  <c r="BM25" i="13" s="1"/>
  <c r="AE25" i="13"/>
  <c r="BF25" i="13" s="1"/>
  <c r="T109" i="8" s="1"/>
  <c r="AC25" i="13"/>
  <c r="BD25" i="13" s="1"/>
  <c r="AK25" i="13"/>
  <c r="BL25" i="13" s="1"/>
  <c r="AB25" i="13"/>
  <c r="BC25" i="13" s="1"/>
  <c r="AF25" i="13"/>
  <c r="BG25" i="13" s="1"/>
  <c r="AK22" i="13"/>
  <c r="BL22" i="13" s="1"/>
  <c r="AI22" i="13"/>
  <c r="BJ22" i="13" s="1"/>
  <c r="AF19" i="13"/>
  <c r="BG19" i="13" s="1"/>
  <c r="AH19" i="13"/>
  <c r="BI19" i="13" s="1"/>
  <c r="W80" i="8" s="1"/>
  <c r="AL13" i="13"/>
  <c r="BM13" i="13" s="1"/>
  <c r="AC13" i="13"/>
  <c r="BD13" i="13" s="1"/>
  <c r="Y67" i="8"/>
  <c r="AB156" i="13"/>
  <c r="BC156" i="13" s="1"/>
  <c r="AI171" i="13"/>
  <c r="BJ171" i="13" s="1"/>
  <c r="AG181" i="13"/>
  <c r="BH181" i="13" s="1"/>
  <c r="V77" i="8" s="1"/>
  <c r="U70" i="8"/>
  <c r="R93" i="8"/>
  <c r="S121" i="8"/>
  <c r="AB118" i="8"/>
  <c r="AK93" i="13"/>
  <c r="BL93" i="13" s="1"/>
  <c r="AC87" i="13"/>
  <c r="BD87" i="13" s="1"/>
  <c r="AL96" i="13"/>
  <c r="BM96" i="13" s="1"/>
  <c r="AF153" i="13"/>
  <c r="BG153" i="13" s="1"/>
  <c r="AI184" i="13"/>
  <c r="BJ184" i="13" s="1"/>
  <c r="AJ168" i="13"/>
  <c r="BK168" i="13" s="1"/>
  <c r="Y122" i="8" s="1"/>
  <c r="AC156" i="13"/>
  <c r="BD156" i="13" s="1"/>
  <c r="AB74" i="8"/>
  <c r="AK156" i="13"/>
  <c r="BL156" i="13" s="1"/>
  <c r="AF174" i="13"/>
  <c r="BG174" i="13" s="1"/>
  <c r="AJ70" i="13"/>
  <c r="BK70" i="13" s="1"/>
  <c r="AB73" i="8"/>
  <c r="Z127" i="8"/>
  <c r="BO129" i="13"/>
  <c r="BP129" i="13" s="1"/>
  <c r="Q75" i="8"/>
  <c r="S126" i="8"/>
  <c r="R107" i="8"/>
  <c r="AF184" i="13"/>
  <c r="BG184" i="13" s="1"/>
  <c r="AF171" i="13"/>
  <c r="BG171" i="13" s="1"/>
  <c r="U64" i="8" s="1"/>
  <c r="AF84" i="13"/>
  <c r="BG84" i="13" s="1"/>
  <c r="AF70" i="13"/>
  <c r="BG70" i="13" s="1"/>
  <c r="AL197" i="13"/>
  <c r="BM197" i="13" s="1"/>
  <c r="AL223" i="13"/>
  <c r="BM223" i="13" s="1"/>
  <c r="AI188" i="13"/>
  <c r="BJ188" i="13" s="1"/>
  <c r="AE185" i="13"/>
  <c r="BF185" i="13" s="1"/>
  <c r="AE174" i="13"/>
  <c r="BF174" i="13" s="1"/>
  <c r="AL169" i="13"/>
  <c r="BM169" i="13" s="1"/>
  <c r="AD166" i="13"/>
  <c r="BE166" i="13" s="1"/>
  <c r="AI161" i="13"/>
  <c r="BJ161" i="13" s="1"/>
  <c r="X74" i="8" s="1"/>
  <c r="AC151" i="13"/>
  <c r="BD151" i="13" s="1"/>
  <c r="AL141" i="13"/>
  <c r="BM141" i="13" s="1"/>
  <c r="AB135" i="13"/>
  <c r="BC135" i="13" s="1"/>
  <c r="AB123" i="13"/>
  <c r="BC123" i="13" s="1"/>
  <c r="AK120" i="13"/>
  <c r="BL120" i="13" s="1"/>
  <c r="AK106" i="13"/>
  <c r="BL106" i="13" s="1"/>
  <c r="AK103" i="13"/>
  <c r="BL103" i="13" s="1"/>
  <c r="AH97" i="13"/>
  <c r="BI97" i="13" s="1"/>
  <c r="AB94" i="13"/>
  <c r="BC94" i="13" s="1"/>
  <c r="AH91" i="13"/>
  <c r="BI91" i="13" s="1"/>
  <c r="AJ79" i="13"/>
  <c r="BK79" i="13" s="1"/>
  <c r="AH20" i="13"/>
  <c r="BI20" i="13" s="1"/>
  <c r="AF229" i="13"/>
  <c r="BG229" i="13" s="1"/>
  <c r="AJ228" i="13"/>
  <c r="BK228" i="13" s="1"/>
  <c r="AI213" i="13"/>
  <c r="BJ213" i="13" s="1"/>
  <c r="AE214" i="13"/>
  <c r="BF214" i="13" s="1"/>
  <c r="AK215" i="13"/>
  <c r="BL215" i="13" s="1"/>
  <c r="Z99" i="8" s="1"/>
  <c r="AM215" i="13"/>
  <c r="BN215" i="13" s="1"/>
  <c r="AI216" i="13"/>
  <c r="BJ216" i="13" s="1"/>
  <c r="AE217" i="13"/>
  <c r="BF217" i="13" s="1"/>
  <c r="AC218" i="13"/>
  <c r="BD218" i="13" s="1"/>
  <c r="AM218" i="13"/>
  <c r="BN218" i="13" s="1"/>
  <c r="AE220" i="13"/>
  <c r="BF220" i="13" s="1"/>
  <c r="AC224" i="13"/>
  <c r="BD224" i="13" s="1"/>
  <c r="AM224" i="13"/>
  <c r="BN224" i="13" s="1"/>
  <c r="AI225" i="13"/>
  <c r="BJ225" i="13" s="1"/>
  <c r="AE226" i="13"/>
  <c r="BF226" i="13" s="1"/>
  <c r="AJ227" i="13"/>
  <c r="BK227" i="13" s="1"/>
  <c r="AM227" i="13"/>
  <c r="BN227" i="13" s="1"/>
  <c r="V102" i="8"/>
  <c r="AF212" i="13"/>
  <c r="BG212" i="13" s="1"/>
  <c r="AI228" i="13"/>
  <c r="BJ228" i="13" s="1"/>
  <c r="AJ219" i="13"/>
  <c r="BK219" i="13" s="1"/>
  <c r="AJ225" i="13"/>
  <c r="BK225" i="13" s="1"/>
  <c r="S62" i="8"/>
  <c r="AA94" i="8"/>
  <c r="AB188" i="13"/>
  <c r="BC188" i="13" s="1"/>
  <c r="AB186" i="13"/>
  <c r="BC186" i="13" s="1"/>
  <c r="AJ184" i="13"/>
  <c r="BK184" i="13" s="1"/>
  <c r="AB183" i="13"/>
  <c r="BC183" i="13" s="1"/>
  <c r="AJ181" i="13"/>
  <c r="BK181" i="13" s="1"/>
  <c r="Y77" i="8" s="1"/>
  <c r="AB173" i="13"/>
  <c r="BC173" i="13" s="1"/>
  <c r="AJ171" i="13"/>
  <c r="BK171" i="13" s="1"/>
  <c r="AB164" i="13"/>
  <c r="BC164" i="13" s="1"/>
  <c r="AJ159" i="13"/>
  <c r="BK159" i="13" s="1"/>
  <c r="AJ153" i="13"/>
  <c r="BK153" i="13" s="1"/>
  <c r="AJ137" i="13"/>
  <c r="BK137" i="13" s="1"/>
  <c r="AJ128" i="13"/>
  <c r="BK128" i="13" s="1"/>
  <c r="AJ125" i="13"/>
  <c r="BK125" i="13" s="1"/>
  <c r="AJ113" i="13"/>
  <c r="BK113" i="13" s="1"/>
  <c r="AJ111" i="13"/>
  <c r="BK111" i="13" s="1"/>
  <c r="Y104" i="8" s="1"/>
  <c r="AJ102" i="13"/>
  <c r="BK102" i="13" s="1"/>
  <c r="AJ99" i="13"/>
  <c r="BK99" i="13" s="1"/>
  <c r="AJ96" i="13"/>
  <c r="BK96" i="13" s="1"/>
  <c r="AJ87" i="13"/>
  <c r="BK87" i="13" s="1"/>
  <c r="AJ84" i="13"/>
  <c r="BK84" i="13" s="1"/>
  <c r="AJ61" i="13"/>
  <c r="BK61" i="13" s="1"/>
  <c r="Y56" i="8" s="1"/>
  <c r="AJ58" i="13"/>
  <c r="BK58" i="13" s="1"/>
  <c r="AJ55" i="13"/>
  <c r="BK55" i="13" s="1"/>
  <c r="AJ43" i="13"/>
  <c r="BK43" i="13" s="1"/>
  <c r="Y105" i="8" s="1"/>
  <c r="AJ40" i="13"/>
  <c r="BK40" i="13" s="1"/>
  <c r="AJ28" i="13"/>
  <c r="BK28" i="13" s="1"/>
  <c r="Y108" i="8" s="1"/>
  <c r="AJ13" i="13"/>
  <c r="BK13" i="13" s="1"/>
  <c r="V118" i="8"/>
  <c r="AE219" i="13"/>
  <c r="BF219" i="13" s="1"/>
  <c r="AE222" i="13"/>
  <c r="BF222" i="13" s="1"/>
  <c r="AI223" i="13"/>
  <c r="BJ223" i="13" s="1"/>
  <c r="U85" i="8"/>
  <c r="AH181" i="13"/>
  <c r="BI181" i="13" s="1"/>
  <c r="W77" i="8" s="1"/>
  <c r="AH168" i="13"/>
  <c r="BI168" i="13" s="1"/>
  <c r="W122" i="8" s="1"/>
  <c r="AH131" i="13"/>
  <c r="BI131" i="13" s="1"/>
  <c r="AH111" i="13"/>
  <c r="BI111" i="13" s="1"/>
  <c r="W104" i="8" s="1"/>
  <c r="AH102" i="13"/>
  <c r="BI102" i="13" s="1"/>
  <c r="AH84" i="13"/>
  <c r="BI84" i="13" s="1"/>
  <c r="AH58" i="13"/>
  <c r="BI58" i="13" s="1"/>
  <c r="AH37" i="13"/>
  <c r="BI37" i="13" s="1"/>
  <c r="W106" i="8" s="1"/>
  <c r="AH25" i="13"/>
  <c r="BI25" i="13" s="1"/>
  <c r="AG143" i="13"/>
  <c r="BH143" i="13" s="1"/>
  <c r="V75" i="8" s="1"/>
  <c r="Z60" i="8"/>
  <c r="Z54" i="8"/>
  <c r="BO114" i="13"/>
  <c r="BP114" i="13" s="1"/>
  <c r="BO231" i="13"/>
  <c r="BP231" i="13" s="1"/>
  <c r="T118" i="8"/>
  <c r="BO68" i="13"/>
  <c r="BP68" i="13" s="1"/>
  <c r="Q89" i="8"/>
  <c r="BO238" i="13"/>
  <c r="BP238" i="13" s="1"/>
  <c r="V88" i="8"/>
  <c r="W73" i="8"/>
  <c r="T54" i="8"/>
  <c r="AH201" i="13"/>
  <c r="BI201" i="13" s="1"/>
  <c r="AE201" i="13"/>
  <c r="BF201" i="13" s="1"/>
  <c r="AK201" i="13"/>
  <c r="BL201" i="13" s="1"/>
  <c r="AI201" i="13"/>
  <c r="BJ201" i="13" s="1"/>
  <c r="AL201" i="13"/>
  <c r="BM201" i="13" s="1"/>
  <c r="AC201" i="13"/>
  <c r="BD201" i="13" s="1"/>
  <c r="AD201" i="13"/>
  <c r="BE201" i="13" s="1"/>
  <c r="AG201" i="13"/>
  <c r="BH201" i="13" s="1"/>
  <c r="AJ201" i="13"/>
  <c r="BK201" i="13" s="1"/>
  <c r="AF201" i="13"/>
  <c r="BG201" i="13" s="1"/>
  <c r="AM201" i="13"/>
  <c r="BN201" i="13" s="1"/>
  <c r="AB201" i="13"/>
  <c r="BC201" i="13" s="1"/>
  <c r="AF199" i="13"/>
  <c r="BG199" i="13" s="1"/>
  <c r="AK221" i="13"/>
  <c r="BL221" i="13" s="1"/>
  <c r="AI221" i="13"/>
  <c r="BJ221" i="13" s="1"/>
  <c r="AM221" i="13"/>
  <c r="BN221" i="13" s="1"/>
  <c r="Z96" i="8"/>
  <c r="AD215" i="13"/>
  <c r="BE215" i="13" s="1"/>
  <c r="AF218" i="13"/>
  <c r="BG218" i="13" s="1"/>
  <c r="AH215" i="13"/>
  <c r="BI215" i="13" s="1"/>
  <c r="AC187" i="13"/>
  <c r="BD187" i="13" s="1"/>
  <c r="AG187" i="13"/>
  <c r="BH187" i="13" s="1"/>
  <c r="AE187" i="13"/>
  <c r="BF187" i="13" s="1"/>
  <c r="AE182" i="13"/>
  <c r="BF182" i="13" s="1"/>
  <c r="T83" i="8" s="1"/>
  <c r="AC182" i="13"/>
  <c r="BD182" i="13" s="1"/>
  <c r="AJ182" i="13"/>
  <c r="BK182" i="13" s="1"/>
  <c r="AG179" i="13"/>
  <c r="BH179" i="13" s="1"/>
  <c r="V95" i="8" s="1"/>
  <c r="AI179" i="13"/>
  <c r="BJ179" i="13" s="1"/>
  <c r="X95" i="8" s="1"/>
  <c r="AK179" i="13"/>
  <c r="BL179" i="13" s="1"/>
  <c r="Z95" i="8" s="1"/>
  <c r="AC179" i="13"/>
  <c r="BD179" i="13" s="1"/>
  <c r="AL179" i="13"/>
  <c r="BM179" i="13" s="1"/>
  <c r="AA95" i="8" s="1"/>
  <c r="AI218" i="13"/>
  <c r="BJ218" i="13" s="1"/>
  <c r="AC199" i="13"/>
  <c r="BD199" i="13" s="1"/>
  <c r="AB199" i="13"/>
  <c r="BC199" i="13" s="1"/>
  <c r="AE215" i="13"/>
  <c r="BF215" i="13" s="1"/>
  <c r="AB215" i="13"/>
  <c r="BC215" i="13" s="1"/>
  <c r="AK227" i="13"/>
  <c r="BL227" i="13" s="1"/>
  <c r="AC221" i="13"/>
  <c r="BD221" i="13" s="1"/>
  <c r="AG218" i="13"/>
  <c r="BH218" i="13" s="1"/>
  <c r="AD227" i="13"/>
  <c r="BE227" i="13" s="1"/>
  <c r="AB218" i="13"/>
  <c r="BC218" i="13" s="1"/>
  <c r="AI215" i="13"/>
  <c r="BJ215" i="13" s="1"/>
  <c r="AG227" i="13"/>
  <c r="BH227" i="13" s="1"/>
  <c r="AE212" i="13"/>
  <c r="BF212" i="13" s="1"/>
  <c r="AK224" i="13"/>
  <c r="BL224" i="13" s="1"/>
  <c r="AI199" i="13"/>
  <c r="BJ199" i="13" s="1"/>
  <c r="AJ215" i="13"/>
  <c r="BK215" i="13" s="1"/>
  <c r="AM216" i="13"/>
  <c r="BN216" i="13" s="1"/>
  <c r="AD221" i="13"/>
  <c r="BE221" i="13" s="1"/>
  <c r="AC212" i="13"/>
  <c r="BD212" i="13" s="1"/>
  <c r="AL227" i="13"/>
  <c r="BM227" i="13" s="1"/>
  <c r="AD212" i="13"/>
  <c r="BE212" i="13" s="1"/>
  <c r="AK218" i="13"/>
  <c r="BL218" i="13" s="1"/>
  <c r="AL224" i="13"/>
  <c r="BM224" i="13" s="1"/>
  <c r="AM199" i="13"/>
  <c r="BN199" i="13" s="1"/>
  <c r="AI224" i="13"/>
  <c r="BJ224" i="13" s="1"/>
  <c r="AB224" i="13"/>
  <c r="BC224" i="13" s="1"/>
  <c r="AH221" i="13"/>
  <c r="BI221" i="13" s="1"/>
  <c r="AL215" i="13"/>
  <c r="BM215" i="13" s="1"/>
  <c r="AF224" i="13"/>
  <c r="BG224" i="13" s="1"/>
  <c r="AF227" i="13"/>
  <c r="BG227" i="13" s="1"/>
  <c r="AE227" i="13"/>
  <c r="BF227" i="13" s="1"/>
  <c r="AF185" i="13"/>
  <c r="BG185" i="13" s="1"/>
  <c r="AF179" i="13"/>
  <c r="BG179" i="13" s="1"/>
  <c r="U95" i="8" s="1"/>
  <c r="AL218" i="13"/>
  <c r="BM218" i="13" s="1"/>
  <c r="AC215" i="13"/>
  <c r="BD215" i="13" s="1"/>
  <c r="AJ224" i="13"/>
  <c r="BK224" i="13" s="1"/>
  <c r="AG224" i="13"/>
  <c r="BH224" i="13" s="1"/>
  <c r="AE221" i="13"/>
  <c r="BF221" i="13" s="1"/>
  <c r="AF215" i="13"/>
  <c r="BG215" i="13" s="1"/>
  <c r="AD224" i="13"/>
  <c r="BE224" i="13" s="1"/>
  <c r="AF221" i="13"/>
  <c r="BG221" i="13" s="1"/>
  <c r="AE224" i="13"/>
  <c r="BF224" i="13" s="1"/>
  <c r="Y121" i="8"/>
  <c r="AJ109" i="13"/>
  <c r="BK109" i="13" s="1"/>
  <c r="Y109" i="8" s="1"/>
  <c r="AB109" i="13"/>
  <c r="BC109" i="13" s="1"/>
  <c r="AL163" i="13"/>
  <c r="BM163" i="13" s="1"/>
  <c r="AL123" i="13"/>
  <c r="BM123" i="13" s="1"/>
  <c r="AA121" i="8"/>
  <c r="AG169" i="13"/>
  <c r="BH169" i="13" s="1"/>
  <c r="E130" i="8"/>
  <c r="AG109" i="13"/>
  <c r="BH109" i="13" s="1"/>
  <c r="AD151" i="13"/>
  <c r="BE151" i="13" s="1"/>
  <c r="AC109" i="13"/>
  <c r="BD109" i="13" s="1"/>
  <c r="AC106" i="13"/>
  <c r="BD106" i="13" s="1"/>
  <c r="AK94" i="13"/>
  <c r="BL94" i="13" s="1"/>
  <c r="AG94" i="13"/>
  <c r="BH94" i="13" s="1"/>
  <c r="AL74" i="15"/>
  <c r="BM74" i="15" s="1"/>
  <c r="AL78" i="15"/>
  <c r="BM78" i="15" s="1"/>
  <c r="J230" i="8"/>
  <c r="H266" i="8"/>
  <c r="S234" i="8"/>
  <c r="P248" i="8"/>
  <c r="L235" i="8"/>
  <c r="AB74" i="15"/>
  <c r="BC74" i="15" s="1"/>
  <c r="AF161" i="15"/>
  <c r="BG161" i="15" s="1"/>
  <c r="AG156" i="15"/>
  <c r="BH156" i="15" s="1"/>
  <c r="AB156" i="15"/>
  <c r="BC156" i="15" s="1"/>
  <c r="AF129" i="15"/>
  <c r="BG129" i="15" s="1"/>
  <c r="AF127" i="15"/>
  <c r="BG127" i="15" s="1"/>
  <c r="AL126" i="15"/>
  <c r="BM126" i="15" s="1"/>
  <c r="AL124" i="15"/>
  <c r="BM124" i="15" s="1"/>
  <c r="I240" i="8"/>
  <c r="AB111" i="15"/>
  <c r="BC111" i="15" s="1"/>
  <c r="AE111" i="15"/>
  <c r="BF111" i="15" s="1"/>
  <c r="AG111" i="15"/>
  <c r="BH111" i="15" s="1"/>
  <c r="AH111" i="15"/>
  <c r="BI111" i="15" s="1"/>
  <c r="AJ74" i="15"/>
  <c r="BK74" i="15" s="1"/>
  <c r="AF72" i="15"/>
  <c r="BG72" i="15" s="1"/>
  <c r="AH113" i="15"/>
  <c r="BI113" i="15" s="1"/>
  <c r="E236" i="8"/>
  <c r="Q224" i="8"/>
  <c r="F221" i="8"/>
  <c r="Q258" i="8"/>
  <c r="AL156" i="15"/>
  <c r="BM156" i="15" s="1"/>
  <c r="AK148" i="15"/>
  <c r="BL148" i="15" s="1"/>
  <c r="AI148" i="15"/>
  <c r="BJ148" i="15" s="1"/>
  <c r="AE129" i="15"/>
  <c r="BF129" i="15" s="1"/>
  <c r="F254" i="8"/>
  <c r="L220" i="8"/>
  <c r="AB244" i="8"/>
  <c r="AE72" i="15"/>
  <c r="BF72" i="15" s="1"/>
  <c r="AK152" i="15"/>
  <c r="BL152" i="15" s="1"/>
  <c r="AJ76" i="15"/>
  <c r="BK76" i="15" s="1"/>
  <c r="H243" i="8"/>
  <c r="S225" i="8"/>
  <c r="M261" i="8"/>
  <c r="R240" i="8"/>
  <c r="AI111" i="15"/>
  <c r="BJ111" i="15" s="1"/>
  <c r="AJ150" i="15"/>
  <c r="BK150" i="15" s="1"/>
  <c r="AH97" i="15"/>
  <c r="BI97" i="15" s="1"/>
  <c r="AH91" i="15"/>
  <c r="BI91" i="15" s="1"/>
  <c r="AB78" i="15"/>
  <c r="BC78" i="15" s="1"/>
  <c r="AK78" i="15"/>
  <c r="BL78" i="15" s="1"/>
  <c r="AK76" i="15"/>
  <c r="BL76" i="15" s="1"/>
  <c r="AL76" i="15"/>
  <c r="BM76" i="15" s="1"/>
  <c r="AM72" i="15"/>
  <c r="BN72" i="15" s="1"/>
  <c r="G250" i="8"/>
  <c r="AL129" i="15"/>
  <c r="BM129" i="15" s="1"/>
  <c r="AC129" i="15"/>
  <c r="BD129" i="15" s="1"/>
  <c r="AB129" i="15"/>
  <c r="BC129" i="15" s="1"/>
  <c r="AK127" i="15"/>
  <c r="BL127" i="15" s="1"/>
  <c r="AD127" i="15"/>
  <c r="BE127" i="15" s="1"/>
  <c r="F235" i="8"/>
  <c r="AC168" i="15"/>
  <c r="BD168" i="15" s="1"/>
  <c r="AE168" i="15"/>
  <c r="BF168" i="15" s="1"/>
  <c r="AI168" i="15"/>
  <c r="BJ168" i="15" s="1"/>
  <c r="AK168" i="15"/>
  <c r="BL168" i="15" s="1"/>
  <c r="AF113" i="15"/>
  <c r="BG113" i="15" s="1"/>
  <c r="AF76" i="15"/>
  <c r="BG76" i="15" s="1"/>
  <c r="AF111" i="15"/>
  <c r="BG111" i="15" s="1"/>
  <c r="E233" i="8"/>
  <c r="K239" i="8"/>
  <c r="N263" i="8"/>
  <c r="X221" i="8"/>
  <c r="Q255" i="8"/>
  <c r="E253" i="8"/>
  <c r="Q221" i="8"/>
  <c r="W230" i="8"/>
  <c r="R242" i="8"/>
  <c r="AD72" i="15"/>
  <c r="BE72" i="15" s="1"/>
  <c r="AL113" i="15"/>
  <c r="BM113" i="15" s="1"/>
  <c r="AB81" i="15"/>
  <c r="BC81" i="15" s="1"/>
  <c r="AI78" i="15"/>
  <c r="BJ78" i="15" s="1"/>
  <c r="AI74" i="15"/>
  <c r="BJ74" i="15" s="1"/>
  <c r="AJ78" i="15"/>
  <c r="BK78" i="15" s="1"/>
  <c r="AI72" i="15"/>
  <c r="BJ72" i="15" s="1"/>
  <c r="V261" i="8"/>
  <c r="K250" i="8"/>
  <c r="AK111" i="15"/>
  <c r="BL111" i="15" s="1"/>
  <c r="AJ168" i="15"/>
  <c r="BK168" i="15" s="1"/>
  <c r="AH168" i="15"/>
  <c r="BI168" i="15" s="1"/>
  <c r="AL142" i="15"/>
  <c r="BM142" i="15" s="1"/>
  <c r="AC142" i="15"/>
  <c r="BD142" i="15" s="1"/>
  <c r="AJ142" i="15"/>
  <c r="BK142" i="15" s="1"/>
  <c r="AI79" i="15"/>
  <c r="BJ79" i="15" s="1"/>
  <c r="AG79" i="15"/>
  <c r="BH79" i="15" s="1"/>
  <c r="AE79" i="15"/>
  <c r="BF79" i="15" s="1"/>
  <c r="AD79" i="15"/>
  <c r="BE79" i="15" s="1"/>
  <c r="AH74" i="15"/>
  <c r="BI74" i="15" s="1"/>
  <c r="W245" i="8"/>
  <c r="AB113" i="15"/>
  <c r="BC113" i="15" s="1"/>
  <c r="AK113" i="15"/>
  <c r="BL113" i="15" s="1"/>
  <c r="AC113" i="15"/>
  <c r="BD113" i="15" s="1"/>
  <c r="AJ72" i="15"/>
  <c r="BK72" i="15" s="1"/>
  <c r="I222" i="8"/>
  <c r="I263" i="8"/>
  <c r="AL168" i="15"/>
  <c r="BM168" i="15" s="1"/>
  <c r="AJ113" i="15"/>
  <c r="BK113" i="15" s="1"/>
  <c r="AJ111" i="15"/>
  <c r="BK111" i="15" s="1"/>
  <c r="AK97" i="15"/>
  <c r="BL97" i="15" s="1"/>
  <c r="AJ97" i="15"/>
  <c r="BK97" i="15" s="1"/>
  <c r="AB97" i="15"/>
  <c r="BC97" i="15" s="1"/>
  <c r="AG97" i="15"/>
  <c r="BH97" i="15" s="1"/>
  <c r="AE97" i="15"/>
  <c r="BF97" i="15" s="1"/>
  <c r="AF95" i="15"/>
  <c r="BG95" i="15" s="1"/>
  <c r="AB95" i="15"/>
  <c r="BC95" i="15" s="1"/>
  <c r="AJ93" i="15"/>
  <c r="BK93" i="15" s="1"/>
  <c r="AK93" i="15"/>
  <c r="BL93" i="15" s="1"/>
  <c r="AC91" i="15"/>
  <c r="BD91" i="15" s="1"/>
  <c r="AB91" i="15"/>
  <c r="BC91" i="15" s="1"/>
  <c r="AC74" i="15"/>
  <c r="BD74" i="15" s="1"/>
  <c r="AF74" i="15"/>
  <c r="BG74" i="15" s="1"/>
  <c r="AD74" i="15"/>
  <c r="BE74" i="15" s="1"/>
  <c r="AC72" i="15"/>
  <c r="BD72" i="15" s="1"/>
  <c r="AC78" i="15"/>
  <c r="BD78" i="15" s="1"/>
  <c r="T261" i="8"/>
  <c r="G225" i="8"/>
  <c r="AD76" i="15"/>
  <c r="BE76" i="15" s="1"/>
  <c r="AB168" i="15"/>
  <c r="BC168" i="15" s="1"/>
  <c r="AF168" i="15"/>
  <c r="BG168" i="15" s="1"/>
  <c r="AC124" i="15"/>
  <c r="BD124" i="15" s="1"/>
  <c r="AJ124" i="15"/>
  <c r="BK124" i="15" s="1"/>
  <c r="AK124" i="15"/>
  <c r="BL124" i="15" s="1"/>
  <c r="AI120" i="15"/>
  <c r="BJ120" i="15" s="1"/>
  <c r="AJ120" i="15"/>
  <c r="BK120" i="15" s="1"/>
  <c r="AC120" i="15"/>
  <c r="BD120" i="15" s="1"/>
  <c r="AK120" i="15"/>
  <c r="BL120" i="15" s="1"/>
  <c r="AF120" i="15"/>
  <c r="BG120" i="15" s="1"/>
  <c r="AI113" i="15"/>
  <c r="BJ113" i="15" s="1"/>
  <c r="AL95" i="15"/>
  <c r="BM95" i="15" s="1"/>
  <c r="AD107" i="15"/>
  <c r="BE107" i="15" s="1"/>
  <c r="AF91" i="15"/>
  <c r="BG91" i="15" s="1"/>
  <c r="AH89" i="15"/>
  <c r="BI89" i="15" s="1"/>
  <c r="AC88" i="15"/>
  <c r="BD88" i="15" s="1"/>
  <c r="AD47" i="15"/>
  <c r="BE47" i="15" s="1"/>
  <c r="AI47" i="15"/>
  <c r="BJ47" i="15" s="1"/>
  <c r="AH47" i="15"/>
  <c r="BI47" i="15" s="1"/>
  <c r="AE155" i="15"/>
  <c r="BF155" i="15" s="1"/>
  <c r="AK136" i="15"/>
  <c r="BL136" i="15" s="1"/>
  <c r="AE71" i="15"/>
  <c r="BF71" i="15" s="1"/>
  <c r="AE69" i="15"/>
  <c r="BF69" i="15" s="1"/>
  <c r="AD112" i="15"/>
  <c r="BE112" i="15" s="1"/>
  <c r="AK91" i="15"/>
  <c r="BL91" i="15" s="1"/>
  <c r="AK81" i="15"/>
  <c r="BL81" i="15" s="1"/>
  <c r="AL79" i="15"/>
  <c r="BM79" i="15" s="1"/>
  <c r="AG78" i="15"/>
  <c r="BH78" i="15" s="1"/>
  <c r="AG76" i="15"/>
  <c r="BH76" i="15" s="1"/>
  <c r="AG72" i="15"/>
  <c r="BH72" i="15" s="1"/>
  <c r="AD167" i="15"/>
  <c r="BE167" i="15" s="1"/>
  <c r="AF167" i="15"/>
  <c r="BG167" i="15" s="1"/>
  <c r="AJ126" i="15"/>
  <c r="BK126" i="15" s="1"/>
  <c r="AC100" i="15"/>
  <c r="BD100" i="15" s="1"/>
  <c r="AE162" i="15"/>
  <c r="BF162" i="15" s="1"/>
  <c r="AF142" i="15"/>
  <c r="BG142" i="15" s="1"/>
  <c r="AI126" i="15"/>
  <c r="BJ126" i="15" s="1"/>
  <c r="AL110" i="15"/>
  <c r="BM110" i="15" s="1"/>
  <c r="AE76" i="15"/>
  <c r="BF76" i="15" s="1"/>
  <c r="AI30" i="15"/>
  <c r="BJ30" i="15" s="1"/>
  <c r="AD30" i="15"/>
  <c r="BE30" i="15" s="1"/>
  <c r="AJ165" i="15"/>
  <c r="BK165" i="15" s="1"/>
  <c r="AD150" i="15"/>
  <c r="BE150" i="15" s="1"/>
  <c r="AK102" i="15"/>
  <c r="BL102" i="15" s="1"/>
  <c r="AG93" i="15"/>
  <c r="BH93" i="15" s="1"/>
  <c r="AK61" i="15"/>
  <c r="BL61" i="15" s="1"/>
  <c r="AI61" i="15"/>
  <c r="BJ61" i="15" s="1"/>
  <c r="AB53" i="15"/>
  <c r="BC53" i="15" s="1"/>
  <c r="AG32" i="15"/>
  <c r="BH32" i="15" s="1"/>
  <c r="AH29" i="15"/>
  <c r="BI29" i="15" s="1"/>
  <c r="AH16" i="15"/>
  <c r="BI16" i="15" s="1"/>
  <c r="AE165" i="15"/>
  <c r="BF165" i="15" s="1"/>
  <c r="AE163" i="15"/>
  <c r="BF163" i="15" s="1"/>
  <c r="AC82" i="15"/>
  <c r="BD82" i="15" s="1"/>
  <c r="AG167" i="15"/>
  <c r="BH167" i="15" s="1"/>
  <c r="AD176" i="15"/>
  <c r="BE176" i="15" s="1"/>
  <c r="AF116" i="15"/>
  <c r="BG116" i="15" s="1"/>
  <c r="AE106" i="15"/>
  <c r="BF106" i="15" s="1"/>
  <c r="AG100" i="15"/>
  <c r="BH100" i="15" s="1"/>
  <c r="AE99" i="15"/>
  <c r="BF99" i="15" s="1"/>
  <c r="AH92" i="15"/>
  <c r="BI92" i="15" s="1"/>
  <c r="AK74" i="15"/>
  <c r="BL74" i="15" s="1"/>
  <c r="AE73" i="15"/>
  <c r="BF73" i="15" s="1"/>
  <c r="AK72" i="15"/>
  <c r="BL72" i="15" s="1"/>
  <c r="AF71" i="15"/>
  <c r="BG71" i="15" s="1"/>
  <c r="AE34" i="15"/>
  <c r="BF34" i="15" s="1"/>
  <c r="AL33" i="15"/>
  <c r="BM33" i="15" s="1"/>
  <c r="AF32" i="15"/>
  <c r="BG32" i="15" s="1"/>
  <c r="AL31" i="15"/>
  <c r="BM31" i="15" s="1"/>
  <c r="AF30" i="15"/>
  <c r="BG30" i="15" s="1"/>
  <c r="AL29" i="15"/>
  <c r="BM29" i="15" s="1"/>
  <c r="AF28" i="15"/>
  <c r="BG28" i="15" s="1"/>
  <c r="AG26" i="15"/>
  <c r="BH26" i="15" s="1"/>
  <c r="AG24" i="15"/>
  <c r="BH24" i="15" s="1"/>
  <c r="AG22" i="15"/>
  <c r="BH22" i="15" s="1"/>
  <c r="AG20" i="15"/>
  <c r="BH20" i="15" s="1"/>
  <c r="AG18" i="15"/>
  <c r="BH18" i="15" s="1"/>
  <c r="AG16" i="15"/>
  <c r="BH16" i="15" s="1"/>
  <c r="AG14" i="15"/>
  <c r="BH14" i="15" s="1"/>
  <c r="AG12" i="15"/>
  <c r="BH12" i="15" s="1"/>
  <c r="Z252" i="8"/>
  <c r="AD163" i="15"/>
  <c r="BE163" i="15" s="1"/>
  <c r="AD168" i="15"/>
  <c r="BE168" i="15" s="1"/>
  <c r="AG174" i="15"/>
  <c r="BH174" i="15" s="1"/>
  <c r="AC57" i="15"/>
  <c r="BD57" i="15" s="1"/>
  <c r="AG39" i="15"/>
  <c r="BH39" i="15" s="1"/>
  <c r="AG37" i="15"/>
  <c r="BH37" i="15" s="1"/>
  <c r="AB36" i="15"/>
  <c r="BC36" i="15" s="1"/>
  <c r="AE24" i="15"/>
  <c r="BF24" i="15" s="1"/>
  <c r="AB165" i="15"/>
  <c r="BC165" i="15" s="1"/>
  <c r="AG164" i="15"/>
  <c r="BH164" i="15" s="1"/>
  <c r="AI59" i="15"/>
  <c r="BJ59" i="15" s="1"/>
  <c r="AJ57" i="15"/>
  <c r="BK57" i="15" s="1"/>
  <c r="AK53" i="15"/>
  <c r="BL53" i="15" s="1"/>
  <c r="AE52" i="15"/>
  <c r="BF52" i="15" s="1"/>
  <c r="AE50" i="15"/>
  <c r="BF50" i="15" s="1"/>
  <c r="AE48" i="15"/>
  <c r="BF48" i="15" s="1"/>
  <c r="AK47" i="15"/>
  <c r="BL47" i="15" s="1"/>
  <c r="AE46" i="15"/>
  <c r="BF46" i="15" s="1"/>
  <c r="AG143" i="15"/>
  <c r="BH143" i="15" s="1"/>
  <c r="AK167" i="15"/>
  <c r="BL167" i="15" s="1"/>
  <c r="AH79" i="15"/>
  <c r="BI79" i="15" s="1"/>
  <c r="AG65" i="15"/>
  <c r="BH65" i="15" s="1"/>
  <c r="AJ167" i="15"/>
  <c r="BK167" i="15" s="1"/>
  <c r="AC157" i="15"/>
  <c r="BD157" i="15" s="1"/>
  <c r="AK138" i="15"/>
  <c r="BL138" i="15" s="1"/>
  <c r="AE112" i="15"/>
  <c r="BF112" i="15" s="1"/>
  <c r="AL109" i="15"/>
  <c r="BM109" i="15" s="1"/>
  <c r="AK98" i="15"/>
  <c r="BL98" i="15" s="1"/>
  <c r="AE91" i="15"/>
  <c r="BF91" i="15" s="1"/>
  <c r="AG89" i="15"/>
  <c r="BH89" i="15" s="1"/>
  <c r="AI69" i="15"/>
  <c r="BJ69" i="15" s="1"/>
  <c r="AE60" i="15"/>
  <c r="BF60" i="15" s="1"/>
  <c r="AB58" i="15"/>
  <c r="BC58" i="15" s="1"/>
  <c r="AH57" i="15"/>
  <c r="BI57" i="15" s="1"/>
  <c r="AE82" i="15"/>
  <c r="BF82" i="15" s="1"/>
  <c r="AB166" i="15"/>
  <c r="BC166" i="15" s="1"/>
  <c r="AF165" i="15"/>
  <c r="BG165" i="15" s="1"/>
  <c r="AD82" i="15"/>
  <c r="BE82" i="15" s="1"/>
  <c r="M225" i="8"/>
  <c r="V244" i="8"/>
  <c r="Q234" i="8"/>
  <c r="P247" i="8"/>
  <c r="AI23" i="15"/>
  <c r="BJ23" i="15" s="1"/>
  <c r="AF23" i="15"/>
  <c r="BG23" i="15" s="1"/>
  <c r="AH23" i="15"/>
  <c r="BI23" i="15" s="1"/>
  <c r="AB23" i="15"/>
  <c r="BC23" i="15" s="1"/>
  <c r="AJ23" i="15"/>
  <c r="BK23" i="15" s="1"/>
  <c r="AE23" i="15"/>
  <c r="BF23" i="15" s="1"/>
  <c r="AG23" i="15"/>
  <c r="BH23" i="15" s="1"/>
  <c r="AD23" i="15"/>
  <c r="BE23" i="15" s="1"/>
  <c r="AL23" i="15"/>
  <c r="BM23" i="15" s="1"/>
  <c r="AD21" i="15"/>
  <c r="BE21" i="15" s="1"/>
  <c r="AK21" i="15"/>
  <c r="BL21" i="15" s="1"/>
  <c r="AG21" i="15"/>
  <c r="BH21" i="15" s="1"/>
  <c r="AH21" i="15"/>
  <c r="BI21" i="15" s="1"/>
  <c r="AL21" i="15"/>
  <c r="BM21" i="15" s="1"/>
  <c r="Y233" i="8"/>
  <c r="O224" i="8"/>
  <c r="H247" i="8"/>
  <c r="I231" i="8"/>
  <c r="AA240" i="8"/>
  <c r="S230" i="8"/>
  <c r="AB238" i="8"/>
  <c r="M258" i="8"/>
  <c r="Y249" i="8"/>
  <c r="U252" i="8"/>
  <c r="G242" i="8"/>
  <c r="I247" i="8"/>
  <c r="F250" i="8"/>
  <c r="AA243" i="8"/>
  <c r="L257" i="8"/>
  <c r="S248" i="8"/>
  <c r="V247" i="8"/>
  <c r="AK25" i="15"/>
  <c r="BL25" i="15" s="1"/>
  <c r="AB25" i="15"/>
  <c r="BC25" i="15" s="1"/>
  <c r="AD25" i="15"/>
  <c r="BE25" i="15" s="1"/>
  <c r="AL25" i="15"/>
  <c r="BM25" i="15" s="1"/>
  <c r="AH25" i="15"/>
  <c r="BI25" i="15" s="1"/>
  <c r="AG25" i="15"/>
  <c r="BH25" i="15" s="1"/>
  <c r="AM21" i="15"/>
  <c r="BN21" i="15" s="1"/>
  <c r="AC19" i="15"/>
  <c r="BD19" i="15" s="1"/>
  <c r="AG19" i="15"/>
  <c r="BH19" i="15" s="1"/>
  <c r="AK19" i="15"/>
  <c r="BL19" i="15" s="1"/>
  <c r="AJ19" i="15"/>
  <c r="BK19" i="15" s="1"/>
  <c r="AD19" i="15"/>
  <c r="BE19" i="15" s="1"/>
  <c r="AF19" i="15"/>
  <c r="BG19" i="15" s="1"/>
  <c r="AB19" i="15"/>
  <c r="BC19" i="15" s="1"/>
  <c r="AE19" i="15"/>
  <c r="BF19" i="15" s="1"/>
  <c r="AL19" i="15"/>
  <c r="BM19" i="15" s="1"/>
  <c r="AI19" i="15"/>
  <c r="BJ19" i="15" s="1"/>
  <c r="AE15" i="15"/>
  <c r="BF15" i="15" s="1"/>
  <c r="AD15" i="15"/>
  <c r="BE15" i="15" s="1"/>
  <c r="AH15" i="15"/>
  <c r="BI15" i="15" s="1"/>
  <c r="AC15" i="15"/>
  <c r="BD15" i="15" s="1"/>
  <c r="AI15" i="15"/>
  <c r="BJ15" i="15" s="1"/>
  <c r="AJ15" i="15"/>
  <c r="BK15" i="15" s="1"/>
  <c r="AB15" i="15"/>
  <c r="BC15" i="15" s="1"/>
  <c r="AL15" i="15"/>
  <c r="BM15" i="15" s="1"/>
  <c r="AF15" i="15"/>
  <c r="BG15" i="15" s="1"/>
  <c r="AK15" i="15"/>
  <c r="BL15" i="15" s="1"/>
  <c r="AH13" i="15"/>
  <c r="BI13" i="15" s="1"/>
  <c r="AK13" i="15"/>
  <c r="BL13" i="15" s="1"/>
  <c r="AC13" i="15"/>
  <c r="BD13" i="15" s="1"/>
  <c r="AD13" i="15"/>
  <c r="BE13" i="15" s="1"/>
  <c r="AI13" i="15"/>
  <c r="BJ13" i="15" s="1"/>
  <c r="AG13" i="15"/>
  <c r="BH13" i="15" s="1"/>
  <c r="AJ13" i="15"/>
  <c r="BK13" i="15" s="1"/>
  <c r="AE13" i="15"/>
  <c r="BF13" i="15" s="1"/>
  <c r="F240" i="8"/>
  <c r="K233" i="8"/>
  <c r="M234" i="8"/>
  <c r="J223" i="8"/>
  <c r="F267" i="8"/>
  <c r="J243" i="8"/>
  <c r="Y261" i="8"/>
  <c r="J262" i="8"/>
  <c r="T228" i="8"/>
  <c r="H223" i="8"/>
  <c r="H241" i="8"/>
  <c r="T268" i="8"/>
  <c r="W269" i="8"/>
  <c r="I252" i="8"/>
  <c r="V253" i="8"/>
  <c r="F251" i="8"/>
  <c r="J257" i="8"/>
  <c r="L249" i="8"/>
  <c r="Z239" i="8"/>
  <c r="K227" i="8"/>
  <c r="O260" i="8"/>
  <c r="AB258" i="8"/>
  <c r="T250" i="8"/>
  <c r="R223" i="8"/>
  <c r="S260" i="8"/>
  <c r="O249" i="8"/>
  <c r="O262" i="8"/>
  <c r="H227" i="8"/>
  <c r="K269" i="8"/>
  <c r="E260" i="8"/>
  <c r="G249" i="8"/>
  <c r="R237" i="8"/>
  <c r="N242" i="8"/>
  <c r="V258" i="8"/>
  <c r="H258" i="8"/>
  <c r="V264" i="8"/>
  <c r="AB241" i="8"/>
  <c r="J222" i="8"/>
  <c r="M268" i="8"/>
  <c r="J234" i="8"/>
  <c r="AB240" i="8"/>
  <c r="H244" i="8"/>
  <c r="G238" i="8"/>
  <c r="AB245" i="8"/>
  <c r="I237" i="8"/>
  <c r="W222" i="8"/>
  <c r="U221" i="8"/>
  <c r="I235" i="8"/>
  <c r="F224" i="8"/>
  <c r="H251" i="8"/>
  <c r="Y223" i="8"/>
  <c r="K243" i="8"/>
  <c r="Y268" i="8"/>
  <c r="X223" i="8"/>
  <c r="P245" i="8"/>
  <c r="S256" i="8"/>
  <c r="Y229" i="8"/>
  <c r="P230" i="8"/>
  <c r="K247" i="8"/>
  <c r="Q265" i="8"/>
  <c r="S224" i="8"/>
  <c r="Q228" i="8"/>
  <c r="G224" i="8"/>
  <c r="H250" i="8"/>
  <c r="K221" i="8"/>
  <c r="O227" i="8"/>
  <c r="G241" i="8"/>
  <c r="Z258" i="8"/>
  <c r="X228" i="8"/>
  <c r="N225" i="8"/>
  <c r="M247" i="8"/>
  <c r="N222" i="8"/>
  <c r="J237" i="8"/>
  <c r="F247" i="8"/>
  <c r="L250" i="8"/>
  <c r="K220" i="8"/>
  <c r="O243" i="8"/>
  <c r="M240" i="8"/>
  <c r="L232" i="8"/>
  <c r="F234" i="8"/>
  <c r="AA255" i="8"/>
  <c r="E264" i="8"/>
  <c r="P238" i="8"/>
  <c r="U242" i="8"/>
  <c r="T220" i="8"/>
  <c r="P233" i="8"/>
  <c r="G264" i="8"/>
  <c r="L264" i="8"/>
  <c r="T226" i="8"/>
  <c r="M228" i="8"/>
  <c r="V252" i="8"/>
  <c r="R267" i="8"/>
  <c r="S252" i="8"/>
  <c r="P236" i="8"/>
  <c r="AB268" i="8"/>
  <c r="W254" i="8"/>
  <c r="Y251" i="8"/>
  <c r="W251" i="8"/>
  <c r="Q261" i="8"/>
  <c r="E227" i="8"/>
  <c r="W253" i="8"/>
  <c r="Q231" i="8"/>
  <c r="L234" i="8"/>
  <c r="O235" i="8"/>
  <c r="I234" i="8"/>
  <c r="J225" i="8"/>
  <c r="U239" i="8"/>
  <c r="T229" i="8"/>
  <c r="AA256" i="8"/>
  <c r="R266" i="8"/>
  <c r="T236" i="8"/>
  <c r="K267" i="8"/>
  <c r="V255" i="8"/>
  <c r="I253" i="8"/>
  <c r="F243" i="8"/>
  <c r="J254" i="8"/>
  <c r="G248" i="8"/>
  <c r="AA230" i="8"/>
  <c r="Q244" i="8"/>
  <c r="J264" i="8"/>
  <c r="F241" i="8"/>
  <c r="H254" i="8"/>
  <c r="I227" i="8"/>
  <c r="M265" i="8"/>
  <c r="K259" i="8"/>
  <c r="H240" i="8"/>
  <c r="Z253" i="8"/>
  <c r="Z261" i="8"/>
  <c r="O269" i="8"/>
  <c r="Z234" i="8"/>
  <c r="H252" i="8"/>
  <c r="J239" i="8"/>
  <c r="Q253" i="8"/>
  <c r="V259" i="8"/>
  <c r="N265" i="8"/>
  <c r="E239" i="8"/>
  <c r="H221" i="8"/>
  <c r="E223" i="8"/>
  <c r="Z228" i="8"/>
  <c r="M242" i="8"/>
  <c r="U228" i="8"/>
  <c r="E234" i="8"/>
  <c r="U263" i="8"/>
  <c r="I241" i="8"/>
  <c r="S247" i="8"/>
  <c r="U223" i="8"/>
  <c r="Z257" i="8"/>
  <c r="U255" i="8"/>
  <c r="V231" i="8"/>
  <c r="T222" i="8"/>
  <c r="X238" i="8"/>
  <c r="S251" i="8"/>
  <c r="F222" i="8"/>
  <c r="M250" i="8"/>
  <c r="I238" i="8"/>
  <c r="T240" i="8"/>
  <c r="S266" i="8"/>
  <c r="E258" i="8"/>
  <c r="L241" i="8"/>
  <c r="L223" i="8"/>
  <c r="O234" i="8"/>
  <c r="Y222" i="8"/>
  <c r="O228" i="8"/>
  <c r="R259" i="8"/>
  <c r="W262" i="8"/>
  <c r="O257" i="8"/>
  <c r="O255" i="8"/>
  <c r="S249" i="8"/>
  <c r="E243" i="8"/>
  <c r="AA234" i="8"/>
  <c r="M266" i="8"/>
  <c r="AA244" i="8"/>
  <c r="AB260" i="8"/>
  <c r="F223" i="8"/>
  <c r="G252" i="8"/>
  <c r="E241" i="8"/>
  <c r="G221" i="8"/>
  <c r="U220" i="8"/>
  <c r="N232" i="8"/>
  <c r="Z226" i="8"/>
  <c r="O222" i="8"/>
  <c r="X247" i="8"/>
  <c r="O263" i="8"/>
  <c r="Q266" i="8"/>
  <c r="K235" i="8"/>
  <c r="M223" i="8"/>
  <c r="T267" i="8"/>
  <c r="R220" i="8"/>
  <c r="M227" i="8"/>
  <c r="P260" i="8"/>
  <c r="W266" i="8"/>
  <c r="Z264" i="8"/>
  <c r="S220" i="8"/>
  <c r="N252" i="8"/>
  <c r="L268" i="8"/>
  <c r="R254" i="8"/>
  <c r="AB253" i="8"/>
  <c r="AB234" i="8"/>
  <c r="S241" i="8"/>
  <c r="Y260" i="8"/>
  <c r="U237" i="8"/>
  <c r="F244" i="8"/>
  <c r="AB229" i="8"/>
  <c r="S233" i="8"/>
  <c r="W232" i="8"/>
  <c r="J248" i="8"/>
  <c r="G244" i="8"/>
  <c r="AA235" i="8"/>
  <c r="U241" i="8"/>
  <c r="X234" i="8"/>
  <c r="S253" i="8"/>
  <c r="H229" i="8"/>
  <c r="Y236" i="8"/>
  <c r="U232" i="8"/>
  <c r="S221" i="8"/>
  <c r="G246" i="8"/>
  <c r="G262" i="8"/>
  <c r="M224" i="8"/>
  <c r="V230" i="8"/>
  <c r="K244" i="8"/>
  <c r="AB250" i="8"/>
  <c r="P244" i="8"/>
  <c r="F228" i="8"/>
  <c r="K248" i="8"/>
  <c r="G243" i="8"/>
  <c r="Q229" i="8"/>
  <c r="S228" i="8"/>
  <c r="AA265" i="8"/>
  <c r="T265" i="8"/>
  <c r="Q248" i="8"/>
  <c r="F268" i="8"/>
  <c r="AB256" i="8"/>
  <c r="Q269" i="8"/>
  <c r="AA266" i="8"/>
  <c r="I245" i="8"/>
  <c r="Q263" i="8"/>
  <c r="M229" i="8"/>
  <c r="J265" i="8"/>
  <c r="Q249" i="8"/>
  <c r="O233" i="8"/>
  <c r="V239" i="8"/>
  <c r="J224" i="8"/>
  <c r="W234" i="8"/>
  <c r="K230" i="8"/>
  <c r="U244" i="8"/>
  <c r="Y256" i="8"/>
  <c r="P261" i="8"/>
  <c r="N251" i="8"/>
  <c r="R265" i="8"/>
  <c r="AA248" i="8"/>
  <c r="T232" i="8"/>
  <c r="W224" i="8"/>
  <c r="F263" i="8"/>
  <c r="S240" i="8"/>
  <c r="V242" i="8"/>
  <c r="Z222" i="8"/>
  <c r="Z269" i="8"/>
  <c r="K257" i="8"/>
  <c r="K265" i="8"/>
  <c r="W239" i="8"/>
  <c r="G259" i="8"/>
  <c r="T255" i="8"/>
  <c r="E262" i="8"/>
  <c r="Y238" i="8"/>
  <c r="T243" i="8"/>
  <c r="K253" i="8"/>
  <c r="N262" i="8"/>
  <c r="H235" i="8"/>
  <c r="E222" i="8"/>
  <c r="R264" i="8"/>
  <c r="K256" i="8"/>
  <c r="T254" i="8"/>
  <c r="P226" i="8"/>
  <c r="Q241" i="8"/>
  <c r="W226" i="8"/>
  <c r="V245" i="8"/>
  <c r="P256" i="8"/>
  <c r="Y267" i="8"/>
  <c r="AA227" i="8"/>
  <c r="X251" i="8"/>
  <c r="S229" i="8"/>
  <c r="AA259" i="8"/>
  <c r="O236" i="8"/>
  <c r="X248" i="8"/>
  <c r="P250" i="8"/>
  <c r="AA245" i="8"/>
  <c r="AB224" i="8"/>
  <c r="K258" i="8"/>
  <c r="V269" i="8"/>
  <c r="Z259" i="8"/>
  <c r="U243" i="8"/>
  <c r="M264" i="8"/>
  <c r="E261" i="8"/>
  <c r="R221" i="8"/>
  <c r="J220" i="8"/>
  <c r="W242" i="8"/>
  <c r="S250" i="8"/>
  <c r="Y264" i="8"/>
  <c r="I265" i="8"/>
  <c r="U247" i="8"/>
  <c r="S222" i="8"/>
  <c r="L246" i="8"/>
  <c r="W233" i="8"/>
  <c r="U236" i="8"/>
  <c r="T245" i="8"/>
  <c r="R245" i="8"/>
  <c r="Q256" i="8"/>
  <c r="V248" i="8"/>
  <c r="Q240" i="8"/>
  <c r="T231" i="8"/>
  <c r="N266" i="8"/>
  <c r="V257" i="8"/>
  <c r="G256" i="8"/>
  <c r="H242" i="8"/>
  <c r="E248" i="8"/>
  <c r="J242" i="8"/>
  <c r="X229" i="8"/>
  <c r="J241" i="8"/>
  <c r="L267" i="8"/>
  <c r="Q260" i="8"/>
  <c r="S268" i="8"/>
  <c r="G227" i="8"/>
  <c r="N257" i="8"/>
  <c r="F265" i="8"/>
  <c r="Z235" i="8"/>
  <c r="K268" i="8"/>
  <c r="I248" i="8"/>
  <c r="AA231" i="8"/>
  <c r="L247" i="8"/>
  <c r="J251" i="8"/>
  <c r="O230" i="8"/>
  <c r="J238" i="8"/>
  <c r="K252" i="8"/>
  <c r="Y227" i="8"/>
  <c r="U238" i="8"/>
  <c r="Z221" i="8"/>
  <c r="AA221" i="8"/>
  <c r="L269" i="8"/>
  <c r="S231" i="8"/>
  <c r="U269" i="8"/>
  <c r="AB223" i="8"/>
  <c r="I262" i="8"/>
  <c r="Y248" i="8"/>
  <c r="R234" i="8"/>
  <c r="O253" i="8"/>
  <c r="U259" i="8"/>
  <c r="G240" i="8"/>
  <c r="Y266" i="8"/>
  <c r="L226" i="8"/>
  <c r="S242" i="8"/>
  <c r="AA267" i="8"/>
  <c r="O259" i="8"/>
  <c r="M239" i="8"/>
  <c r="E263" i="8"/>
  <c r="T246" i="8"/>
  <c r="T241" i="8"/>
  <c r="I261" i="8"/>
  <c r="O251" i="8"/>
  <c r="L239" i="8"/>
  <c r="X269" i="8"/>
  <c r="U266" i="8"/>
  <c r="O223" i="8"/>
  <c r="V268" i="8"/>
  <c r="V236" i="8"/>
  <c r="I264" i="8"/>
  <c r="X230" i="8"/>
  <c r="V243" i="8"/>
  <c r="Q251" i="8"/>
  <c r="R256" i="8"/>
  <c r="I233" i="8"/>
  <c r="O240" i="8"/>
  <c r="N231" i="8"/>
  <c r="E255" i="8"/>
  <c r="AA246" i="8"/>
  <c r="U240" i="8"/>
  <c r="U226" i="8"/>
  <c r="R228" i="8"/>
  <c r="E249" i="8"/>
  <c r="Y246" i="8"/>
  <c r="V222" i="8"/>
  <c r="L227" i="8"/>
  <c r="U256" i="8"/>
  <c r="AA225" i="8"/>
  <c r="F259" i="8"/>
  <c r="V235" i="8"/>
  <c r="P235" i="8"/>
  <c r="E259" i="8"/>
  <c r="AB230" i="8"/>
  <c r="K234" i="8"/>
  <c r="O238" i="8"/>
  <c r="Z238" i="8"/>
  <c r="R239" i="8"/>
  <c r="M260" i="8"/>
  <c r="AA242" i="8"/>
  <c r="Q235" i="8"/>
  <c r="U224" i="8"/>
  <c r="M249" i="8"/>
  <c r="Z232" i="8"/>
  <c r="V250" i="8"/>
  <c r="T248" i="8"/>
  <c r="T258" i="8"/>
  <c r="H256" i="8"/>
  <c r="Q247" i="8"/>
  <c r="F269" i="8"/>
  <c r="K249" i="8"/>
  <c r="T253" i="8"/>
  <c r="H222" i="8"/>
  <c r="M222" i="8"/>
  <c r="O237" i="8"/>
  <c r="U225" i="8"/>
  <c r="X224" i="8"/>
  <c r="Y253" i="8"/>
  <c r="P262" i="8"/>
  <c r="M226" i="8"/>
  <c r="L262" i="8"/>
  <c r="V237" i="8"/>
  <c r="W243" i="8"/>
  <c r="H253" i="8"/>
  <c r="Q239" i="8"/>
  <c r="Y232" i="8"/>
  <c r="P234" i="8"/>
  <c r="Q236" i="8"/>
  <c r="AA220" i="8"/>
  <c r="G251" i="8"/>
  <c r="R253" i="8"/>
  <c r="I230" i="8"/>
  <c r="E226" i="8"/>
  <c r="Z237" i="8"/>
  <c r="N245" i="8"/>
  <c r="F238" i="8"/>
  <c r="AA262" i="8"/>
  <c r="J245" i="8"/>
  <c r="U231" i="8"/>
  <c r="G258" i="8"/>
  <c r="T262" i="8"/>
  <c r="E231" i="8"/>
  <c r="K241" i="8"/>
  <c r="I220" i="8"/>
  <c r="W250" i="8"/>
  <c r="AB264" i="8"/>
  <c r="N234" i="8"/>
  <c r="W260" i="8"/>
  <c r="Y244" i="8"/>
  <c r="P242" i="8"/>
  <c r="W258" i="8"/>
  <c r="AB254" i="8"/>
  <c r="F245" i="8"/>
  <c r="T263" i="8"/>
  <c r="M263" i="8"/>
  <c r="AA229" i="8"/>
  <c r="F242" i="8"/>
  <c r="G239" i="8"/>
  <c r="L233" i="8"/>
  <c r="Q223" i="8"/>
  <c r="H246" i="8"/>
  <c r="Y257" i="8"/>
  <c r="Q252" i="8"/>
  <c r="Q264" i="8"/>
  <c r="Q222" i="8"/>
  <c r="N253" i="8"/>
  <c r="K237" i="8"/>
  <c r="S243" i="8"/>
  <c r="G229" i="8"/>
  <c r="F256" i="8"/>
  <c r="AB252" i="8"/>
  <c r="T221" i="8"/>
  <c r="Z224" i="8"/>
  <c r="U222" i="8"/>
  <c r="U245" i="8"/>
  <c r="Z245" i="8"/>
  <c r="J258" i="8"/>
  <c r="Q257" i="8"/>
  <c r="Z240" i="8"/>
  <c r="AA223" i="8"/>
  <c r="N248" i="8"/>
  <c r="L225" i="8"/>
  <c r="O231" i="8"/>
  <c r="P222" i="8"/>
  <c r="F262" i="8"/>
  <c r="M237" i="8"/>
  <c r="AB220" i="8"/>
  <c r="J263" i="8"/>
  <c r="I226" i="8"/>
  <c r="F252" i="8"/>
  <c r="Z227" i="8"/>
  <c r="J240" i="8"/>
  <c r="J235" i="8"/>
  <c r="T257" i="8"/>
  <c r="Y262" i="8"/>
  <c r="G232" i="8"/>
  <c r="S238" i="8"/>
  <c r="V225" i="8"/>
  <c r="V249" i="8"/>
  <c r="M231" i="8"/>
  <c r="AB228" i="8"/>
  <c r="N255" i="8"/>
  <c r="Y252" i="8"/>
  <c r="X226" i="8"/>
  <c r="R233" i="8"/>
  <c r="K236" i="8"/>
  <c r="T237" i="8"/>
  <c r="F261" i="8"/>
  <c r="W247" i="8"/>
  <c r="H245" i="8"/>
  <c r="AA241" i="8"/>
  <c r="V260" i="8"/>
  <c r="G223" i="8"/>
  <c r="Z225" i="8"/>
  <c r="X268" i="8"/>
  <c r="R227" i="8"/>
  <c r="P258" i="8"/>
  <c r="I256" i="8"/>
  <c r="E235" i="8"/>
  <c r="F220" i="8"/>
  <c r="N269" i="8"/>
  <c r="V228" i="8"/>
  <c r="N268" i="8"/>
  <c r="AA257" i="8"/>
  <c r="AA264" i="8"/>
  <c r="V224" i="8"/>
  <c r="I251" i="8"/>
  <c r="H264" i="8"/>
  <c r="J221" i="8"/>
  <c r="I250" i="8"/>
  <c r="L240" i="8"/>
  <c r="W228" i="8"/>
  <c r="W220" i="8"/>
  <c r="X231" i="8"/>
  <c r="AA269" i="8"/>
  <c r="R235" i="8"/>
  <c r="I244" i="8"/>
  <c r="Z267" i="8"/>
  <c r="L222" i="8"/>
  <c r="Q226" i="8"/>
  <c r="Q268" i="8"/>
  <c r="K229" i="8"/>
  <c r="N243" i="8"/>
  <c r="AA249" i="8"/>
  <c r="AB249" i="8"/>
  <c r="E244" i="8"/>
  <c r="E237" i="8"/>
  <c r="K224" i="8"/>
  <c r="K263" i="8"/>
  <c r="O242" i="8"/>
  <c r="S257" i="8"/>
  <c r="Z248" i="8"/>
  <c r="X249" i="8"/>
  <c r="L243" i="8"/>
  <c r="F246" i="8"/>
  <c r="AC21" i="15"/>
  <c r="BD21" i="15" s="1"/>
  <c r="I260" i="8"/>
  <c r="AB235" i="8"/>
  <c r="I258" i="8"/>
  <c r="L242" i="8"/>
  <c r="J253" i="8"/>
  <c r="V262" i="8"/>
  <c r="M246" i="8"/>
  <c r="Q262" i="8"/>
  <c r="W252" i="8"/>
  <c r="G265" i="8"/>
  <c r="G228" i="8"/>
  <c r="Y243" i="8"/>
  <c r="U258" i="8"/>
  <c r="I239" i="8"/>
  <c r="Z263" i="8"/>
  <c r="U249" i="8"/>
  <c r="Z249" i="8"/>
  <c r="X255" i="8"/>
  <c r="X259" i="8"/>
  <c r="Y247" i="8"/>
  <c r="X261" i="8"/>
  <c r="R262" i="8"/>
  <c r="V221" i="8"/>
  <c r="T249" i="8"/>
  <c r="X267" i="8"/>
  <c r="AA237" i="8"/>
  <c r="AB247" i="8"/>
  <c r="T251" i="8"/>
  <c r="G247" i="8"/>
  <c r="AA260" i="8"/>
  <c r="J229" i="8"/>
  <c r="F237" i="8"/>
  <c r="X263" i="8"/>
  <c r="H268" i="8"/>
  <c r="AB226" i="8"/>
  <c r="T233" i="8"/>
  <c r="Y242" i="8"/>
  <c r="Z241" i="8"/>
  <c r="AB237" i="8"/>
  <c r="J246" i="8"/>
  <c r="I269" i="8"/>
  <c r="W240" i="8"/>
  <c r="R225" i="8"/>
  <c r="Y258" i="8"/>
  <c r="Q233" i="8"/>
  <c r="J233" i="8"/>
  <c r="R222" i="8"/>
  <c r="K226" i="8"/>
  <c r="O241" i="8"/>
  <c r="H269" i="8"/>
  <c r="O247" i="8"/>
  <c r="F255" i="8"/>
  <c r="Q232" i="8"/>
  <c r="F233" i="8"/>
  <c r="T247" i="8"/>
  <c r="F260" i="8"/>
  <c r="AA226" i="8"/>
  <c r="AA247" i="8"/>
  <c r="S239" i="8"/>
  <c r="AL13" i="15"/>
  <c r="BM13" i="15" s="1"/>
  <c r="AG27" i="15"/>
  <c r="BH27" i="15" s="1"/>
  <c r="AC23" i="15"/>
  <c r="BD23" i="15" s="1"/>
  <c r="AC25" i="15"/>
  <c r="BD25" i="15" s="1"/>
  <c r="AH77" i="15"/>
  <c r="BI77" i="15" s="1"/>
  <c r="AI77" i="15"/>
  <c r="BJ77" i="15" s="1"/>
  <c r="AL77" i="15"/>
  <c r="BM77" i="15" s="1"/>
  <c r="AG77" i="15"/>
  <c r="BH77" i="15" s="1"/>
  <c r="AF77" i="15"/>
  <c r="BG77" i="15" s="1"/>
  <c r="L229" i="8"/>
  <c r="R247" i="8"/>
  <c r="K266" i="8"/>
  <c r="Q246" i="8"/>
  <c r="AE17" i="15"/>
  <c r="BF17" i="15" s="1"/>
  <c r="AG17" i="15"/>
  <c r="BH17" i="15" s="1"/>
  <c r="AC17" i="15"/>
  <c r="BD17" i="15" s="1"/>
  <c r="AK17" i="15"/>
  <c r="BL17" i="15" s="1"/>
  <c r="AB17" i="15"/>
  <c r="BC17" i="15" s="1"/>
  <c r="AF17" i="15"/>
  <c r="BG17" i="15" s="1"/>
  <c r="AI17" i="15"/>
  <c r="BJ17" i="15" s="1"/>
  <c r="AD17" i="15"/>
  <c r="BE17" i="15" s="1"/>
  <c r="AL17" i="15"/>
  <c r="BM17" i="15" s="1"/>
  <c r="AH17" i="15"/>
  <c r="BI17" i="15" s="1"/>
  <c r="AG15" i="15"/>
  <c r="BH15" i="15" s="1"/>
  <c r="P225" i="8"/>
  <c r="Y225" i="8"/>
  <c r="J267" i="8"/>
  <c r="I236" i="8"/>
  <c r="P259" i="8"/>
  <c r="S261" i="8"/>
  <c r="V266" i="8"/>
  <c r="W263" i="8"/>
  <c r="G235" i="8"/>
  <c r="V263" i="8"/>
  <c r="Y263" i="8"/>
  <c r="P269" i="8"/>
  <c r="AB259" i="8"/>
  <c r="AB257" i="8"/>
  <c r="F239" i="8"/>
  <c r="X250" i="8"/>
  <c r="Y241" i="8"/>
  <c r="AB246" i="8"/>
  <c r="P253" i="8"/>
  <c r="Y228" i="8"/>
  <c r="Q254" i="8"/>
  <c r="V227" i="8"/>
  <c r="E229" i="8"/>
  <c r="I232" i="8"/>
  <c r="V229" i="8"/>
  <c r="W264" i="8"/>
  <c r="O267" i="8"/>
  <c r="AB239" i="8"/>
  <c r="T242" i="8"/>
  <c r="W244" i="8"/>
  <c r="N238" i="8"/>
  <c r="AB242" i="8"/>
  <c r="E245" i="8"/>
  <c r="N247" i="8"/>
  <c r="T224" i="8"/>
  <c r="F236" i="8"/>
  <c r="O258" i="8"/>
  <c r="T266" i="8"/>
  <c r="J255" i="8"/>
  <c r="K231" i="8"/>
  <c r="J226" i="8"/>
  <c r="N258" i="8"/>
  <c r="Z246" i="8"/>
  <c r="N235" i="8"/>
  <c r="W246" i="8"/>
  <c r="Y226" i="8"/>
  <c r="J250" i="8"/>
  <c r="V220" i="8"/>
  <c r="R249" i="8"/>
  <c r="W267" i="8"/>
  <c r="J247" i="8"/>
  <c r="H232" i="8"/>
  <c r="E232" i="8"/>
  <c r="N224" i="8"/>
  <c r="F225" i="8"/>
  <c r="N254" i="8"/>
  <c r="X239" i="8"/>
  <c r="AA224" i="8"/>
  <c r="R248" i="8"/>
  <c r="S232" i="8"/>
  <c r="P263" i="8"/>
  <c r="S263" i="8"/>
  <c r="S259" i="8"/>
  <c r="P257" i="8"/>
  <c r="H259" i="8"/>
  <c r="AA222" i="8"/>
  <c r="AB262" i="8"/>
  <c r="L221" i="8"/>
  <c r="X241" i="8"/>
  <c r="AK23" i="15"/>
  <c r="BL23" i="15" s="1"/>
  <c r="AI21" i="15"/>
  <c r="BJ21" i="15" s="1"/>
  <c r="Z236" i="8"/>
  <c r="N249" i="8"/>
  <c r="O248" i="8"/>
  <c r="AM17" i="15"/>
  <c r="BN17" i="15" s="1"/>
  <c r="AB222" i="8"/>
  <c r="P232" i="8"/>
  <c r="J244" i="8"/>
  <c r="Z254" i="8"/>
  <c r="R224" i="8"/>
  <c r="M252" i="8"/>
  <c r="T259" i="8"/>
  <c r="S254" i="8"/>
  <c r="Z229" i="8"/>
  <c r="H228" i="8"/>
  <c r="AA252" i="8"/>
  <c r="M235" i="8"/>
  <c r="AA253" i="8"/>
  <c r="V226" i="8"/>
  <c r="I224" i="8"/>
  <c r="R238" i="8"/>
  <c r="M230" i="8"/>
  <c r="L230" i="8"/>
  <c r="Z260" i="8"/>
  <c r="Y239" i="8"/>
  <c r="R263" i="8"/>
  <c r="K251" i="8"/>
  <c r="W221" i="8"/>
  <c r="Z255" i="8"/>
  <c r="O226" i="8"/>
  <c r="X233" i="8"/>
  <c r="Q259" i="8"/>
  <c r="AA250" i="8"/>
  <c r="G233" i="8"/>
  <c r="G260" i="8"/>
  <c r="N239" i="8"/>
  <c r="I255" i="8"/>
  <c r="E220" i="8"/>
  <c r="Z265" i="8"/>
  <c r="N260" i="8"/>
  <c r="G222" i="8"/>
  <c r="E225" i="8"/>
  <c r="Q242" i="8"/>
  <c r="L244" i="8"/>
  <c r="AH27" i="15"/>
  <c r="BI27" i="15" s="1"/>
  <c r="AC27" i="15"/>
  <c r="BD27" i="15" s="1"/>
  <c r="AI27" i="15"/>
  <c r="BJ27" i="15" s="1"/>
  <c r="AB27" i="15"/>
  <c r="BC27" i="15" s="1"/>
  <c r="AJ27" i="15"/>
  <c r="BK27" i="15" s="1"/>
  <c r="AE27" i="15"/>
  <c r="BF27" i="15" s="1"/>
  <c r="AF27" i="15"/>
  <c r="BG27" i="15" s="1"/>
  <c r="AB243" i="8"/>
  <c r="Z233" i="8"/>
  <c r="Y255" i="8"/>
  <c r="F248" i="8"/>
  <c r="H260" i="8"/>
  <c r="AA268" i="8"/>
  <c r="N244" i="8"/>
  <c r="E242" i="8"/>
  <c r="Y254" i="8"/>
  <c r="N250" i="8"/>
  <c r="N220" i="8"/>
  <c r="V240" i="8"/>
  <c r="O225" i="8"/>
  <c r="H262" i="8"/>
  <c r="N233" i="8"/>
  <c r="I268" i="8"/>
  <c r="W225" i="8"/>
  <c r="T239" i="8"/>
  <c r="X258" i="8"/>
  <c r="I254" i="8"/>
  <c r="L261" i="8"/>
  <c r="X237" i="8"/>
  <c r="O250" i="8"/>
  <c r="Q237" i="8"/>
  <c r="Y224" i="8"/>
  <c r="M232" i="8"/>
  <c r="AH139" i="15"/>
  <c r="BI139" i="15" s="1"/>
  <c r="AK139" i="15"/>
  <c r="BL139" i="15" s="1"/>
  <c r="AD139" i="15"/>
  <c r="BE139" i="15" s="1"/>
  <c r="AG139" i="15"/>
  <c r="BH139" i="15" s="1"/>
  <c r="AF139" i="15"/>
  <c r="BG139" i="15" s="1"/>
  <c r="AB139" i="15"/>
  <c r="BC139" i="15" s="1"/>
  <c r="T223" i="8"/>
  <c r="P229" i="8"/>
  <c r="V232" i="8"/>
  <c r="H237" i="8"/>
  <c r="J269" i="8"/>
  <c r="U262" i="8"/>
  <c r="H220" i="8"/>
  <c r="L248" i="8"/>
  <c r="M262" i="8"/>
  <c r="J227" i="8"/>
  <c r="S227" i="8"/>
  <c r="U230" i="8"/>
  <c r="N256" i="8"/>
  <c r="E256" i="8"/>
  <c r="N240" i="8"/>
  <c r="O229" i="8"/>
  <c r="X256" i="8"/>
  <c r="F249" i="8"/>
  <c r="U267" i="8"/>
  <c r="O268" i="8"/>
  <c r="AA239" i="8"/>
  <c r="G245" i="8"/>
  <c r="T256" i="8"/>
  <c r="K232" i="8"/>
  <c r="J260" i="8"/>
  <c r="U253" i="8"/>
  <c r="U227" i="8"/>
  <c r="M257" i="8"/>
  <c r="W268" i="8"/>
  <c r="N237" i="8"/>
  <c r="Q245" i="8"/>
  <c r="S246" i="8"/>
  <c r="F258" i="8"/>
  <c r="V238" i="8"/>
  <c r="Z262" i="8"/>
  <c r="X243" i="8"/>
  <c r="T227" i="8"/>
  <c r="AA254" i="8"/>
  <c r="Z256" i="8"/>
  <c r="P243" i="8"/>
  <c r="P268" i="8"/>
  <c r="M220" i="8"/>
  <c r="E247" i="8"/>
  <c r="Q230" i="8"/>
  <c r="S226" i="8"/>
  <c r="N267" i="8"/>
  <c r="U257" i="8"/>
  <c r="T235" i="8"/>
  <c r="P228" i="8"/>
  <c r="O221" i="8"/>
  <c r="G269" i="8"/>
  <c r="H263" i="8"/>
  <c r="N246" i="8"/>
  <c r="L224" i="8"/>
  <c r="F232" i="8"/>
  <c r="O265" i="8"/>
  <c r="AA261" i="8"/>
  <c r="S258" i="8"/>
  <c r="P251" i="8"/>
  <c r="X240" i="8"/>
  <c r="X264" i="8"/>
  <c r="L231" i="8"/>
  <c r="V251" i="8"/>
  <c r="L255" i="8"/>
  <c r="W231" i="8"/>
  <c r="L266" i="8"/>
  <c r="M243" i="8"/>
  <c r="P255" i="8"/>
  <c r="X252" i="8"/>
  <c r="T225" i="8"/>
  <c r="E238" i="8"/>
  <c r="P224" i="8"/>
  <c r="U229" i="8"/>
  <c r="N226" i="8"/>
  <c r="W241" i="8"/>
  <c r="I246" i="8"/>
  <c r="R230" i="8"/>
  <c r="AB248" i="8"/>
  <c r="G230" i="8"/>
  <c r="G226" i="8"/>
  <c r="Q225" i="8"/>
  <c r="V233" i="8"/>
  <c r="U251" i="8"/>
  <c r="M245" i="8"/>
  <c r="H236" i="8"/>
  <c r="W238" i="8"/>
  <c r="U235" i="8"/>
  <c r="P265" i="8"/>
  <c r="M241" i="8"/>
  <c r="AB233" i="8"/>
  <c r="AJ25" i="15"/>
  <c r="BK25" i="15" s="1"/>
  <c r="G266" i="8"/>
  <c r="Z220" i="8"/>
  <c r="AF70" i="15"/>
  <c r="BG70" i="15" s="1"/>
  <c r="AC70" i="15"/>
  <c r="BD70" i="15" s="1"/>
  <c r="AJ70" i="15"/>
  <c r="BK70" i="15" s="1"/>
  <c r="AD70" i="15"/>
  <c r="BE70" i="15" s="1"/>
  <c r="AE70" i="15"/>
  <c r="BF70" i="15" s="1"/>
  <c r="AB70" i="15"/>
  <c r="BC70" i="15" s="1"/>
  <c r="AG70" i="15"/>
  <c r="BH70" i="15" s="1"/>
  <c r="AK70" i="15"/>
  <c r="BL70" i="15" s="1"/>
  <c r="AI70" i="15"/>
  <c r="BJ70" i="15" s="1"/>
  <c r="J268" i="8"/>
  <c r="Z244" i="8"/>
  <c r="Y265" i="8"/>
  <c r="AM27" i="15"/>
  <c r="BN27" i="15" s="1"/>
  <c r="X244" i="8"/>
  <c r="Z250" i="8"/>
  <c r="H249" i="8"/>
  <c r="K223" i="8"/>
  <c r="N264" i="8"/>
  <c r="P231" i="8"/>
  <c r="K238" i="8"/>
  <c r="Z230" i="8"/>
  <c r="P220" i="8"/>
  <c r="R257" i="8"/>
  <c r="S265" i="8"/>
  <c r="O244" i="8"/>
  <c r="E257" i="8"/>
  <c r="Y235" i="8"/>
  <c r="X254" i="8"/>
  <c r="P264" i="8"/>
  <c r="AB267" i="8"/>
  <c r="Q243" i="8"/>
  <c r="R226" i="8"/>
  <c r="X235" i="8"/>
  <c r="R255" i="8"/>
  <c r="M267" i="8"/>
  <c r="H257" i="8"/>
  <c r="I266" i="8"/>
  <c r="X225" i="8"/>
  <c r="M253" i="8"/>
  <c r="W223" i="8"/>
  <c r="H231" i="8"/>
  <c r="S269" i="8"/>
  <c r="L236" i="8"/>
  <c r="P223" i="8"/>
  <c r="W259" i="8"/>
  <c r="Z223" i="8"/>
  <c r="P239" i="8"/>
  <c r="AL139" i="15"/>
  <c r="BM139" i="15" s="1"/>
  <c r="AG137" i="15"/>
  <c r="BH137" i="15" s="1"/>
  <c r="AI137" i="15"/>
  <c r="BJ137" i="15" s="1"/>
  <c r="AJ137" i="15"/>
  <c r="BK137" i="15" s="1"/>
  <c r="AJ135" i="15"/>
  <c r="BK135" i="15" s="1"/>
  <c r="AC135" i="15"/>
  <c r="BD135" i="15" s="1"/>
  <c r="AJ133" i="15"/>
  <c r="BK133" i="15" s="1"/>
  <c r="AF133" i="15"/>
  <c r="BG133" i="15" s="1"/>
  <c r="AG133" i="15"/>
  <c r="BH133" i="15" s="1"/>
  <c r="AL131" i="15"/>
  <c r="BM131" i="15" s="1"/>
  <c r="AH131" i="15"/>
  <c r="BI131" i="15" s="1"/>
  <c r="AJ162" i="15"/>
  <c r="BK162" i="15" s="1"/>
  <c r="AC162" i="15"/>
  <c r="BD162" i="15" s="1"/>
  <c r="AH153" i="15"/>
  <c r="BI153" i="15" s="1"/>
  <c r="AI90" i="15"/>
  <c r="BJ90" i="15" s="1"/>
  <c r="AD90" i="15"/>
  <c r="BE90" i="15" s="1"/>
  <c r="AJ90" i="15"/>
  <c r="BK90" i="15" s="1"/>
  <c r="AE90" i="15"/>
  <c r="BF90" i="15" s="1"/>
  <c r="AH90" i="15"/>
  <c r="BI90" i="15" s="1"/>
  <c r="AM90" i="15"/>
  <c r="BN90" i="15" s="1"/>
  <c r="AK147" i="15"/>
  <c r="BL147" i="15" s="1"/>
  <c r="AE147" i="15"/>
  <c r="BF147" i="15" s="1"/>
  <c r="AC77" i="15"/>
  <c r="BD77" i="15" s="1"/>
  <c r="AE152" i="15"/>
  <c r="BF152" i="15" s="1"/>
  <c r="AL152" i="15"/>
  <c r="BM152" i="15" s="1"/>
  <c r="AH162" i="15"/>
  <c r="BI162" i="15" s="1"/>
  <c r="AD153" i="15"/>
  <c r="BE153" i="15" s="1"/>
  <c r="AG162" i="15"/>
  <c r="BH162" i="15" s="1"/>
  <c r="AL119" i="15"/>
  <c r="BM119" i="15" s="1"/>
  <c r="AI85" i="15"/>
  <c r="BJ85" i="15" s="1"/>
  <c r="AG85" i="15"/>
  <c r="BH85" i="15" s="1"/>
  <c r="AK85" i="15"/>
  <c r="BL85" i="15" s="1"/>
  <c r="AL85" i="15"/>
  <c r="BM85" i="15" s="1"/>
  <c r="AI81" i="15"/>
  <c r="BJ81" i="15" s="1"/>
  <c r="AB132" i="15"/>
  <c r="BC132" i="15" s="1"/>
  <c r="AL132" i="15"/>
  <c r="BM132" i="15" s="1"/>
  <c r="AD133" i="15"/>
  <c r="BE133" i="15" s="1"/>
  <c r="AD120" i="15"/>
  <c r="BE120" i="15" s="1"/>
  <c r="AH120" i="15"/>
  <c r="BI120" i="15" s="1"/>
  <c r="AJ153" i="15"/>
  <c r="BK153" i="15" s="1"/>
  <c r="AK126" i="15"/>
  <c r="BL126" i="15" s="1"/>
  <c r="AM70" i="15"/>
  <c r="BN70" i="15" s="1"/>
  <c r="AG80" i="15"/>
  <c r="BH80" i="15" s="1"/>
  <c r="AL27" i="15"/>
  <c r="BM27" i="15" s="1"/>
  <c r="AK170" i="15"/>
  <c r="BL170" i="15" s="1"/>
  <c r="AG170" i="15"/>
  <c r="BH170" i="15" s="1"/>
  <c r="AF170" i="15"/>
  <c r="BG170" i="15" s="1"/>
  <c r="AJ85" i="15"/>
  <c r="BK85" i="15" s="1"/>
  <c r="AF81" i="15"/>
  <c r="BG81" i="15" s="1"/>
  <c r="AK27" i="15"/>
  <c r="BL27" i="15" s="1"/>
  <c r="AI109" i="15"/>
  <c r="BJ109" i="15" s="1"/>
  <c r="AK40" i="15"/>
  <c r="BL40" i="15" s="1"/>
  <c r="AI33" i="15"/>
  <c r="BJ33" i="15" s="1"/>
  <c r="AI31" i="15"/>
  <c r="BJ31" i="15" s="1"/>
  <c r="AJ21" i="15"/>
  <c r="BK21" i="15" s="1"/>
  <c r="AJ17" i="15"/>
  <c r="BK17" i="15" s="1"/>
  <c r="AC55" i="15"/>
  <c r="BD55" i="15" s="1"/>
  <c r="AH55" i="15"/>
  <c r="BI55" i="15" s="1"/>
  <c r="AH49" i="15"/>
  <c r="BI49" i="15" s="1"/>
  <c r="AF49" i="15"/>
  <c r="BG49" i="15" s="1"/>
  <c r="AL34" i="15"/>
  <c r="BM34" i="15" s="1"/>
  <c r="AI34" i="15"/>
  <c r="BJ34" i="15" s="1"/>
  <c r="AK112" i="15"/>
  <c r="BL112" i="15" s="1"/>
  <c r="AJ108" i="15"/>
  <c r="BK108" i="15" s="1"/>
  <c r="AL55" i="15"/>
  <c r="BM55" i="15" s="1"/>
  <c r="AL47" i="15"/>
  <c r="BM47" i="15" s="1"/>
  <c r="AL43" i="15"/>
  <c r="BM43" i="15" s="1"/>
  <c r="AJ55" i="15"/>
  <c r="BK55" i="15" s="1"/>
  <c r="AJ49" i="15"/>
  <c r="BK49" i="15" s="1"/>
  <c r="AJ47" i="15"/>
  <c r="BK47" i="15" s="1"/>
  <c r="AI159" i="15"/>
  <c r="BJ159" i="15" s="1"/>
  <c r="AK153" i="15"/>
  <c r="BL153" i="15" s="1"/>
  <c r="AB128" i="15"/>
  <c r="BC128" i="15" s="1"/>
  <c r="AK79" i="15"/>
  <c r="BL79" i="15" s="1"/>
  <c r="AF61" i="15"/>
  <c r="BG61" i="15" s="1"/>
  <c r="AK128" i="15"/>
  <c r="BL128" i="15" s="1"/>
  <c r="AB31" i="15"/>
  <c r="BC31" i="15" s="1"/>
  <c r="AE31" i="15"/>
  <c r="BF31" i="15" s="1"/>
  <c r="AB21" i="15"/>
  <c r="BC21" i="15" s="1"/>
  <c r="AI103" i="15"/>
  <c r="BJ103" i="15" s="1"/>
  <c r="AB93" i="15"/>
  <c r="BC93" i="15" s="1"/>
  <c r="AH87" i="15"/>
  <c r="BI87" i="15" s="1"/>
  <c r="AE78" i="15"/>
  <c r="BF78" i="15" s="1"/>
  <c r="AK77" i="15"/>
  <c r="BL77" i="15" s="1"/>
  <c r="AK62" i="15"/>
  <c r="BL62" i="15" s="1"/>
  <c r="AK60" i="15"/>
  <c r="BL60" i="15" s="1"/>
  <c r="AF59" i="15"/>
  <c r="BG59" i="15" s="1"/>
  <c r="AI25" i="15"/>
  <c r="BJ25" i="15" s="1"/>
  <c r="AB82" i="15"/>
  <c r="BC82" i="15" s="1"/>
  <c r="AB142" i="15"/>
  <c r="BC142" i="15" s="1"/>
  <c r="AC140" i="15"/>
  <c r="BD140" i="15" s="1"/>
  <c r="AJ110" i="15"/>
  <c r="BK110" i="15" s="1"/>
  <c r="AH103" i="15"/>
  <c r="BI103" i="15" s="1"/>
  <c r="AE84" i="15"/>
  <c r="BF84" i="15" s="1"/>
  <c r="AD78" i="15"/>
  <c r="BE78" i="15" s="1"/>
  <c r="AE63" i="15"/>
  <c r="BF63" i="15" s="1"/>
  <c r="AF166" i="15"/>
  <c r="BG166" i="15" s="1"/>
  <c r="AH152" i="15"/>
  <c r="BI152" i="15" s="1"/>
  <c r="AF112" i="15"/>
  <c r="BG112" i="15" s="1"/>
  <c r="AC86" i="15"/>
  <c r="BD86" i="15" s="1"/>
  <c r="AC76" i="15"/>
  <c r="BD76" i="15" s="1"/>
  <c r="AK30" i="15"/>
  <c r="BL30" i="15" s="1"/>
  <c r="AE29" i="15"/>
  <c r="BF29" i="15" s="1"/>
  <c r="AL26" i="15"/>
  <c r="BM26" i="15" s="1"/>
  <c r="AL22" i="15"/>
  <c r="BM22" i="15" s="1"/>
  <c r="AF21" i="15"/>
  <c r="BG21" i="15" s="1"/>
  <c r="AF13" i="15"/>
  <c r="BG13" i="15" s="1"/>
  <c r="AH34" i="15"/>
  <c r="BI34" i="15" s="1"/>
  <c r="AD31" i="15"/>
  <c r="BE31" i="15" s="1"/>
  <c r="AD29" i="15"/>
  <c r="BE29" i="15" s="1"/>
  <c r="AE25" i="15"/>
  <c r="BF25" i="15" s="1"/>
  <c r="AK24" i="15"/>
  <c r="BL24" i="15" s="1"/>
  <c r="AK22" i="15"/>
  <c r="BL22" i="15" s="1"/>
  <c r="AE21" i="15"/>
  <c r="BF21" i="15" s="1"/>
  <c r="AK20" i="15"/>
  <c r="BL20" i="15" s="1"/>
  <c r="AK18" i="15"/>
  <c r="BL18" i="15" s="1"/>
  <c r="AK16" i="15"/>
  <c r="BL16" i="15" s="1"/>
  <c r="AK12" i="15"/>
  <c r="BL12" i="15" s="1"/>
  <c r="AL136" i="15"/>
  <c r="BM136" i="15" s="1"/>
  <c r="AF135" i="15"/>
  <c r="BG135" i="15" s="1"/>
  <c r="AH125" i="15"/>
  <c r="BI125" i="15" s="1"/>
  <c r="AF117" i="15"/>
  <c r="BG117" i="15" s="1"/>
  <c r="AL116" i="15"/>
  <c r="BM116" i="15" s="1"/>
  <c r="AD87" i="15"/>
  <c r="BE87" i="15" s="1"/>
  <c r="AD45" i="15"/>
  <c r="BE45" i="15" s="1"/>
  <c r="AE36" i="15"/>
  <c r="BF36" i="15" s="1"/>
  <c r="AC33" i="15"/>
  <c r="BD33" i="15" s="1"/>
  <c r="AI28" i="15"/>
  <c r="BJ28" i="15" s="1"/>
  <c r="AJ26" i="15"/>
  <c r="BK26" i="15" s="1"/>
  <c r="AJ16" i="15"/>
  <c r="BK16" i="15" s="1"/>
  <c r="AC166" i="15"/>
  <c r="BD166" i="15" s="1"/>
  <c r="AH122" i="15"/>
  <c r="BI122" i="15" s="1"/>
  <c r="AL114" i="15"/>
  <c r="BM114" i="15" s="1"/>
  <c r="AJ102" i="15"/>
  <c r="BK102" i="15" s="1"/>
  <c r="AL66" i="15"/>
  <c r="BM66" i="15" s="1"/>
  <c r="AE62" i="15"/>
  <c r="BF62" i="15" s="1"/>
  <c r="AJ44" i="15"/>
  <c r="BK44" i="15" s="1"/>
  <c r="AI37" i="15"/>
  <c r="BJ37" i="15" s="1"/>
  <c r="AD36" i="15"/>
  <c r="BE36" i="15" s="1"/>
  <c r="AF34" i="15"/>
  <c r="BG34" i="15" s="1"/>
  <c r="AH32" i="15"/>
  <c r="BI32" i="15" s="1"/>
  <c r="AJ161" i="15"/>
  <c r="BK161" i="15" s="1"/>
  <c r="AC95" i="15"/>
  <c r="BD95" i="15" s="1"/>
  <c r="AD95" i="15"/>
  <c r="BE95" i="15" s="1"/>
  <c r="AH95" i="15"/>
  <c r="BI95" i="15" s="1"/>
  <c r="AD75" i="15"/>
  <c r="BE75" i="15" s="1"/>
  <c r="AE75" i="15"/>
  <c r="BF75" i="15" s="1"/>
  <c r="AJ75" i="15"/>
  <c r="BK75" i="15" s="1"/>
  <c r="AK75" i="15"/>
  <c r="BL75" i="15" s="1"/>
  <c r="AC75" i="15"/>
  <c r="BD75" i="15" s="1"/>
  <c r="AF73" i="15"/>
  <c r="BG73" i="15" s="1"/>
  <c r="AD73" i="15"/>
  <c r="BE73" i="15" s="1"/>
  <c r="AC73" i="15"/>
  <c r="BD73" i="15" s="1"/>
  <c r="AL73" i="15"/>
  <c r="BM73" i="15" s="1"/>
  <c r="AI73" i="15"/>
  <c r="BJ73" i="15" s="1"/>
  <c r="AH73" i="15"/>
  <c r="BI73" i="15" s="1"/>
  <c r="AB73" i="15"/>
  <c r="BC73" i="15" s="1"/>
  <c r="AI75" i="15"/>
  <c r="BJ75" i="15" s="1"/>
  <c r="AI104" i="15"/>
  <c r="BJ104" i="15" s="1"/>
  <c r="AH104" i="15"/>
  <c r="BI104" i="15" s="1"/>
  <c r="AC104" i="15"/>
  <c r="BD104" i="15" s="1"/>
  <c r="AG104" i="15"/>
  <c r="BH104" i="15" s="1"/>
  <c r="AJ104" i="15"/>
  <c r="BK104" i="15" s="1"/>
  <c r="AK104" i="15"/>
  <c r="BL104" i="15" s="1"/>
  <c r="AF104" i="15"/>
  <c r="BG104" i="15" s="1"/>
  <c r="R252" i="8"/>
  <c r="X253" i="8"/>
  <c r="S262" i="8"/>
  <c r="S244" i="8"/>
  <c r="E266" i="8"/>
  <c r="U254" i="8"/>
  <c r="Y220" i="8"/>
  <c r="I267" i="8"/>
  <c r="E250" i="8"/>
  <c r="E265" i="8"/>
  <c r="W248" i="8"/>
  <c r="S245" i="8"/>
  <c r="AB221" i="8"/>
  <c r="Z243" i="8"/>
  <c r="X236" i="8"/>
  <c r="G220" i="8"/>
  <c r="Y250" i="8"/>
  <c r="W257" i="8"/>
  <c r="P266" i="8"/>
  <c r="E267" i="8"/>
  <c r="U261" i="8"/>
  <c r="R241" i="8"/>
  <c r="U246" i="8"/>
  <c r="K260" i="8"/>
  <c r="N241" i="8"/>
  <c r="R236" i="8"/>
  <c r="AB265" i="8"/>
  <c r="L238" i="8"/>
  <c r="I243" i="8"/>
  <c r="T252" i="8"/>
  <c r="J228" i="8"/>
  <c r="G231" i="8"/>
  <c r="V246" i="8"/>
  <c r="AA228" i="8"/>
  <c r="U233" i="8"/>
  <c r="I259" i="8"/>
  <c r="F231" i="8"/>
  <c r="K225" i="8"/>
  <c r="W235" i="8"/>
  <c r="K261" i="8"/>
  <c r="T269" i="8"/>
  <c r="E230" i="8"/>
  <c r="E224" i="8"/>
  <c r="G268" i="8"/>
  <c r="N221" i="8"/>
  <c r="W265" i="8"/>
  <c r="AB261" i="8"/>
  <c r="R260" i="8"/>
  <c r="H261" i="8"/>
  <c r="Y259" i="8"/>
  <c r="S235" i="8"/>
  <c r="F229" i="8"/>
  <c r="F253" i="8"/>
  <c r="P237" i="8"/>
  <c r="I228" i="8"/>
  <c r="O252" i="8"/>
  <c r="F226" i="8"/>
  <c r="AA263" i="8"/>
  <c r="H234" i="8"/>
  <c r="V241" i="8"/>
  <c r="E251" i="8"/>
  <c r="L253" i="8"/>
  <c r="K222" i="8"/>
  <c r="N230" i="8"/>
  <c r="F266" i="8"/>
  <c r="K240" i="8"/>
  <c r="P249" i="8"/>
  <c r="AA251" i="8"/>
  <c r="R268" i="8"/>
  <c r="AB236" i="8"/>
  <c r="U265" i="8"/>
  <c r="L256" i="8"/>
  <c r="AA238" i="8"/>
  <c r="Z231" i="8"/>
  <c r="H230" i="8"/>
  <c r="P252" i="8"/>
  <c r="U264" i="8"/>
  <c r="T238" i="8"/>
  <c r="E252" i="8"/>
  <c r="T230" i="8"/>
  <c r="J252" i="8"/>
  <c r="M238" i="8"/>
  <c r="Z247" i="8"/>
  <c r="Y230" i="8"/>
  <c r="V265" i="8"/>
  <c r="G255" i="8"/>
  <c r="V234" i="8"/>
  <c r="T260" i="8"/>
  <c r="W227" i="8"/>
  <c r="S237" i="8"/>
  <c r="Y231" i="8"/>
  <c r="I223" i="8"/>
  <c r="AB255" i="8"/>
  <c r="H265" i="8"/>
  <c r="O254" i="8"/>
  <c r="G263" i="8"/>
  <c r="L259" i="8"/>
  <c r="J249" i="8"/>
  <c r="R246" i="8"/>
  <c r="G261" i="8"/>
  <c r="V267" i="8"/>
  <c r="I225" i="8"/>
  <c r="M236" i="8"/>
  <c r="W249" i="8"/>
  <c r="M248" i="8"/>
  <c r="I257" i="8"/>
  <c r="O245" i="8"/>
  <c r="W261" i="8"/>
  <c r="M254" i="8"/>
  <c r="F264" i="8"/>
  <c r="L251" i="8"/>
  <c r="H239" i="8"/>
  <c r="E254" i="8"/>
  <c r="T244" i="8"/>
  <c r="J256" i="8"/>
  <c r="W256" i="8"/>
  <c r="R258" i="8"/>
  <c r="H226" i="8"/>
  <c r="H225" i="8"/>
  <c r="Y240" i="8"/>
  <c r="S236" i="8"/>
  <c r="K254" i="8"/>
  <c r="G267" i="8"/>
  <c r="N261" i="8"/>
  <c r="U268" i="8"/>
  <c r="W237" i="8"/>
  <c r="S264" i="8"/>
  <c r="I242" i="8"/>
  <c r="U234" i="8"/>
  <c r="J261" i="8"/>
  <c r="AB269" i="8"/>
  <c r="AB225" i="8"/>
  <c r="O246" i="8"/>
  <c r="E240" i="8"/>
  <c r="T264" i="8"/>
  <c r="N259" i="8"/>
  <c r="O256" i="8"/>
  <c r="O232" i="8"/>
  <c r="P227" i="8"/>
  <c r="N229" i="8"/>
  <c r="U260" i="8"/>
  <c r="W229" i="8"/>
  <c r="G253" i="8"/>
  <c r="X220" i="8"/>
  <c r="K246" i="8"/>
  <c r="X242" i="8"/>
  <c r="P254" i="8"/>
  <c r="Y245" i="8"/>
  <c r="E221" i="8"/>
  <c r="AB263" i="8"/>
  <c r="AB266" i="8"/>
  <c r="P240" i="8"/>
  <c r="X257" i="8"/>
  <c r="G234" i="8"/>
  <c r="U248" i="8"/>
  <c r="P246" i="8"/>
  <c r="W255" i="8"/>
  <c r="H224" i="8"/>
  <c r="L245" i="8"/>
  <c r="T234" i="8"/>
  <c r="F230" i="8"/>
  <c r="N227" i="8"/>
  <c r="K255" i="8"/>
  <c r="X262" i="8"/>
  <c r="N236" i="8"/>
  <c r="X260" i="8"/>
  <c r="M251" i="8"/>
  <c r="E268" i="8"/>
  <c r="X232" i="8"/>
  <c r="R251" i="8"/>
  <c r="X246" i="8"/>
  <c r="G254" i="8"/>
  <c r="G257" i="8"/>
  <c r="H233" i="8"/>
  <c r="X227" i="8"/>
  <c r="AB232" i="8"/>
  <c r="Q250" i="8"/>
  <c r="L254" i="8"/>
  <c r="L260" i="8"/>
  <c r="N228" i="8"/>
  <c r="O266" i="8"/>
  <c r="S255" i="8"/>
  <c r="F227" i="8"/>
  <c r="E246" i="8"/>
  <c r="K228" i="8"/>
  <c r="AA232" i="8"/>
  <c r="M259" i="8"/>
  <c r="I249" i="8"/>
  <c r="I221" i="8"/>
  <c r="O239" i="8"/>
  <c r="Y269" i="8"/>
  <c r="L252" i="8"/>
  <c r="H248" i="8"/>
  <c r="K262" i="8"/>
  <c r="F257" i="8"/>
  <c r="M255" i="8"/>
  <c r="J266" i="8"/>
  <c r="J231" i="8"/>
  <c r="K264" i="8"/>
  <c r="AB227" i="8"/>
  <c r="R244" i="8"/>
  <c r="X245" i="8"/>
  <c r="AA233" i="8"/>
  <c r="O264" i="8"/>
  <c r="X222" i="8"/>
  <c r="K245" i="8"/>
  <c r="Z268" i="8"/>
  <c r="G236" i="8"/>
  <c r="Z242" i="8"/>
  <c r="R250" i="8"/>
  <c r="R269" i="8"/>
  <c r="P267" i="8"/>
  <c r="J236" i="8"/>
  <c r="M221" i="8"/>
  <c r="AA258" i="8"/>
  <c r="Z266" i="8"/>
  <c r="R243" i="8"/>
  <c r="E228" i="8"/>
  <c r="L228" i="8"/>
  <c r="M233" i="8"/>
  <c r="R229" i="8"/>
  <c r="L263" i="8"/>
  <c r="L265" i="8"/>
  <c r="Z251" i="8"/>
  <c r="W236" i="8"/>
  <c r="O261" i="8"/>
  <c r="V256" i="8"/>
  <c r="Y237" i="8"/>
  <c r="Y234" i="8"/>
  <c r="O220" i="8"/>
  <c r="H238" i="8"/>
  <c r="X266" i="8"/>
  <c r="R232" i="8"/>
  <c r="Q267" i="8"/>
  <c r="P241" i="8"/>
  <c r="Y221" i="8"/>
  <c r="X265" i="8"/>
  <c r="Q227" i="8"/>
  <c r="E269" i="8"/>
  <c r="S223" i="8"/>
  <c r="M256" i="8"/>
  <c r="K242" i="8"/>
  <c r="M244" i="8"/>
  <c r="V223" i="8"/>
  <c r="L258" i="8"/>
  <c r="AA236" i="8"/>
  <c r="AB251" i="8"/>
  <c r="Q220" i="8"/>
  <c r="R261" i="8"/>
  <c r="P221" i="8"/>
  <c r="L237" i="8"/>
  <c r="H267" i="8"/>
  <c r="S267" i="8"/>
  <c r="R231" i="8"/>
  <c r="Q238" i="8"/>
  <c r="I229" i="8"/>
  <c r="U250" i="8"/>
  <c r="AB146" i="15"/>
  <c r="BC146" i="15" s="1"/>
  <c r="AF146" i="15"/>
  <c r="BG146" i="15" s="1"/>
  <c r="AC161" i="15"/>
  <c r="BD161" i="15" s="1"/>
  <c r="AB161" i="15"/>
  <c r="BC161" i="15" s="1"/>
  <c r="AI161" i="15"/>
  <c r="BJ161" i="15" s="1"/>
  <c r="AI64" i="15"/>
  <c r="BJ64" i="15" s="1"/>
  <c r="AG64" i="15"/>
  <c r="BH64" i="15" s="1"/>
  <c r="M269" i="8"/>
  <c r="G237" i="8"/>
  <c r="V254" i="8"/>
  <c r="AB231" i="8"/>
  <c r="N223" i="8"/>
  <c r="J259" i="8"/>
  <c r="AI38" i="15"/>
  <c r="BJ38" i="15" s="1"/>
  <c r="AG38" i="15"/>
  <c r="BH38" i="15" s="1"/>
  <c r="AF38" i="15"/>
  <c r="BG38" i="15" s="1"/>
  <c r="AB38" i="15"/>
  <c r="BC38" i="15" s="1"/>
  <c r="AD38" i="15"/>
  <c r="BE38" i="15" s="1"/>
  <c r="AF63" i="15"/>
  <c r="BG63" i="15" s="1"/>
  <c r="AL63" i="15"/>
  <c r="BM63" i="15" s="1"/>
  <c r="AL75" i="15"/>
  <c r="BM75" i="15" s="1"/>
  <c r="AD63" i="15"/>
  <c r="BE63" i="15" s="1"/>
  <c r="AM63" i="15"/>
  <c r="BN63" i="15" s="1"/>
  <c r="AB63" i="15"/>
  <c r="BC63" i="15" s="1"/>
  <c r="AH99" i="15"/>
  <c r="BI99" i="15" s="1"/>
  <c r="AI95" i="15"/>
  <c r="BJ95" i="15" s="1"/>
  <c r="AE133" i="15"/>
  <c r="BF133" i="15" s="1"/>
  <c r="AB133" i="15"/>
  <c r="BC133" i="15" s="1"/>
  <c r="AG128" i="15"/>
  <c r="BH128" i="15" s="1"/>
  <c r="AC128" i="15"/>
  <c r="BD128" i="15" s="1"/>
  <c r="AG127" i="15"/>
  <c r="BH127" i="15" s="1"/>
  <c r="AB80" i="15"/>
  <c r="BC80" i="15" s="1"/>
  <c r="AI63" i="15"/>
  <c r="BJ63" i="15" s="1"/>
  <c r="AH63" i="15"/>
  <c r="BI63" i="15" s="1"/>
  <c r="AB64" i="15"/>
  <c r="BC64" i="15" s="1"/>
  <c r="AC63" i="15"/>
  <c r="BD63" i="15" s="1"/>
  <c r="AF43" i="15"/>
  <c r="BG43" i="15" s="1"/>
  <c r="AG43" i="15"/>
  <c r="BH43" i="15" s="1"/>
  <c r="AH70" i="15"/>
  <c r="BI70" i="15" s="1"/>
  <c r="AK63" i="15"/>
  <c r="BL63" i="15" s="1"/>
  <c r="AL111" i="15"/>
  <c r="BM111" i="15" s="1"/>
  <c r="AF88" i="15"/>
  <c r="BG88" i="15" s="1"/>
  <c r="AG36" i="15"/>
  <c r="BH36" i="15" s="1"/>
  <c r="AL30" i="15"/>
  <c r="BM30" i="15" s="1"/>
  <c r="AH19" i="15"/>
  <c r="BI19" i="15" s="1"/>
  <c r="AG92" i="15"/>
  <c r="BH92" i="15" s="1"/>
  <c r="AJ69" i="15"/>
  <c r="BK69" i="15" s="1"/>
  <c r="AB43" i="15"/>
  <c r="BC43" i="15" s="1"/>
  <c r="AI45" i="15"/>
  <c r="BJ45" i="15" s="1"/>
  <c r="AM31" i="15"/>
  <c r="BN31" i="15" s="1"/>
  <c r="AF143" i="15"/>
  <c r="BG143" i="15" s="1"/>
  <c r="AD147" i="15"/>
  <c r="BE147" i="15" s="1"/>
  <c r="AH107" i="15"/>
  <c r="BI107" i="15" s="1"/>
  <c r="AB102" i="15"/>
  <c r="BC102" i="15" s="1"/>
  <c r="AH18" i="15"/>
  <c r="BI18" i="15" s="1"/>
  <c r="AB13" i="15"/>
  <c r="BC13" i="15" s="1"/>
  <c r="AF97" i="15"/>
  <c r="BG97" i="15" s="1"/>
  <c r="AL86" i="15"/>
  <c r="BM86" i="15" s="1"/>
  <c r="AF55" i="15"/>
  <c r="BG55" i="15" s="1"/>
  <c r="AB32" i="15"/>
  <c r="BC32" i="15" s="1"/>
  <c r="AJ151" i="15"/>
  <c r="BK151" i="15" s="1"/>
  <c r="AJ106" i="15"/>
  <c r="BK106" i="15" s="1"/>
  <c r="AH78" i="15"/>
  <c r="BI78" i="15" s="1"/>
  <c r="AE65" i="15"/>
  <c r="BF65" i="15" s="1"/>
  <c r="AC60" i="15"/>
  <c r="BD60" i="15" s="1"/>
  <c r="AF58" i="15"/>
  <c r="BG58" i="15" s="1"/>
  <c r="U12" i="8"/>
  <c r="BP16" i="1"/>
  <c r="Q34" i="8"/>
  <c r="BP15" i="1"/>
  <c r="U11" i="8"/>
  <c r="AB21" i="8"/>
  <c r="R44" i="8"/>
  <c r="BP18" i="1"/>
  <c r="Y90" i="8"/>
  <c r="BO112" i="13"/>
  <c r="BP112" i="13" s="1"/>
  <c r="BP91" i="1"/>
  <c r="Q140" i="8"/>
  <c r="BP20" i="1"/>
  <c r="Z19" i="8"/>
  <c r="Z143" i="8"/>
  <c r="S122" i="8"/>
  <c r="AB141" i="8"/>
  <c r="X141" i="8"/>
  <c r="W66" i="8"/>
  <c r="BO122" i="13"/>
  <c r="BP122" i="13" s="1"/>
  <c r="AP40" i="57"/>
  <c r="BO45" i="13"/>
  <c r="BP45" i="13" s="1"/>
  <c r="R17" i="4"/>
  <c r="F8" i="4"/>
  <c r="F10" i="4"/>
  <c r="F9" i="4"/>
  <c r="AK23" i="14"/>
  <c r="BL23" i="14" s="1"/>
  <c r="Z144" i="8" s="1"/>
  <c r="AB137" i="8"/>
  <c r="AB15" i="14"/>
  <c r="BC15" i="14" s="1"/>
  <c r="S64" i="30"/>
  <c r="F40" i="57"/>
  <c r="AG40" i="57"/>
  <c r="AB27" i="14"/>
  <c r="BC27" i="14" s="1"/>
  <c r="AE104" i="15"/>
  <c r="BF104" i="15" s="1"/>
  <c r="K64" i="30"/>
  <c r="AB100" i="15"/>
  <c r="BC100" i="15" s="1"/>
  <c r="F143" i="8"/>
  <c r="AE119" i="15"/>
  <c r="BF119" i="15" s="1"/>
  <c r="U176" i="8"/>
  <c r="F182" i="8"/>
  <c r="AC108" i="15"/>
  <c r="BD108" i="15" s="1"/>
  <c r="AK106" i="15"/>
  <c r="BL106" i="15" s="1"/>
  <c r="G64" i="30"/>
  <c r="AB235" i="44"/>
  <c r="M82" i="19"/>
  <c r="M83" i="19" s="1"/>
  <c r="M84" i="19" s="1"/>
  <c r="O64" i="30"/>
  <c r="AB64" i="1"/>
  <c r="BC64" i="1" s="1"/>
  <c r="BO64" i="1" s="1"/>
  <c r="AB34" i="1"/>
  <c r="BC34" i="1" s="1"/>
  <c r="AD34" i="1"/>
  <c r="BE34" i="1" s="1"/>
  <c r="S40" i="8" s="1"/>
  <c r="AC34" i="1"/>
  <c r="BD34" i="1" s="1"/>
  <c r="R40" i="8" s="1"/>
  <c r="AJ40" i="1"/>
  <c r="BK40" i="1" s="1"/>
  <c r="BO40" i="1" s="1"/>
  <c r="E111" i="61"/>
  <c r="V60" i="8" l="1"/>
  <c r="U122" i="8"/>
  <c r="BO48" i="13"/>
  <c r="BP48" i="13" s="1"/>
  <c r="S64" i="8"/>
  <c r="V96" i="8"/>
  <c r="BO88" i="15"/>
  <c r="BP88" i="15" s="1"/>
  <c r="BO176" i="15"/>
  <c r="BP176" i="15" s="1"/>
  <c r="AA109" i="8"/>
  <c r="AB122" i="8"/>
  <c r="AB54" i="8"/>
  <c r="AB90" i="8"/>
  <c r="Z64" i="8"/>
  <c r="BO54" i="13"/>
  <c r="BP54" i="13" s="1"/>
  <c r="AB64" i="8"/>
  <c r="Y101" i="8"/>
  <c r="R110" i="8"/>
  <c r="BO44" i="13"/>
  <c r="BP44" i="13" s="1"/>
  <c r="W110" i="8"/>
  <c r="Z110" i="8"/>
  <c r="BO53" i="13"/>
  <c r="BP53" i="13" s="1"/>
  <c r="AB72" i="8"/>
  <c r="BO39" i="13"/>
  <c r="BP39" i="13" s="1"/>
  <c r="BO59" i="13"/>
  <c r="BP59" i="13" s="1"/>
  <c r="X64" i="8"/>
  <c r="BO134" i="13"/>
  <c r="BP134" i="13" s="1"/>
  <c r="BO117" i="13"/>
  <c r="BP117" i="13" s="1"/>
  <c r="BO100" i="13"/>
  <c r="BP100" i="13" s="1"/>
  <c r="AA54" i="8"/>
  <c r="X110" i="8"/>
  <c r="V83" i="8"/>
  <c r="R96" i="8"/>
  <c r="Y72" i="8"/>
  <c r="AB96" i="8"/>
  <c r="W101" i="8"/>
  <c r="AB57" i="8"/>
  <c r="BO16" i="13"/>
  <c r="BP16" i="13" s="1"/>
  <c r="BO173" i="13"/>
  <c r="BP173" i="13" s="1"/>
  <c r="BO177" i="13"/>
  <c r="BP177" i="13" s="1"/>
  <c r="V57" i="8"/>
  <c r="W64" i="8"/>
  <c r="V109" i="8"/>
  <c r="S114" i="8"/>
  <c r="Q56" i="8"/>
  <c r="S96" i="8"/>
  <c r="AB109" i="8"/>
  <c r="AB114" i="8"/>
  <c r="BO20" i="13"/>
  <c r="BP20" i="13" s="1"/>
  <c r="T101" i="8"/>
  <c r="BO140" i="13"/>
  <c r="BP140" i="13" s="1"/>
  <c r="Q101" i="8"/>
  <c r="Q96" i="8"/>
  <c r="BO128" i="13"/>
  <c r="BP128" i="13" s="1"/>
  <c r="Z101" i="8"/>
  <c r="BO103" i="13"/>
  <c r="BP103" i="13" s="1"/>
  <c r="BO190" i="1"/>
  <c r="BP190" i="1" s="1"/>
  <c r="BO158" i="1"/>
  <c r="BP158" i="1" s="1"/>
  <c r="BO178" i="1"/>
  <c r="BP178" i="1" s="1"/>
  <c r="BO157" i="1"/>
  <c r="BP157" i="1" s="1"/>
  <c r="BO195" i="1"/>
  <c r="BP195" i="1" s="1"/>
  <c r="BO189" i="1"/>
  <c r="BP189" i="1" s="1"/>
  <c r="BO184" i="1"/>
  <c r="BP184" i="1" s="1"/>
  <c r="BO194" i="1"/>
  <c r="BP194" i="1" s="1"/>
  <c r="BO182" i="1"/>
  <c r="BO74" i="1"/>
  <c r="BO192" i="1"/>
  <c r="BO202" i="1"/>
  <c r="BO163" i="1"/>
  <c r="BP163" i="1" s="1"/>
  <c r="BO185" i="1"/>
  <c r="BP185" i="1" s="1"/>
  <c r="BO186" i="1"/>
  <c r="BO84" i="1"/>
  <c r="BP84" i="1" s="1"/>
  <c r="BO168" i="1"/>
  <c r="BP168" i="1" s="1"/>
  <c r="BO148" i="1"/>
  <c r="BP148" i="1" s="1"/>
  <c r="BO173" i="1"/>
  <c r="BP173" i="1" s="1"/>
  <c r="BO147" i="1"/>
  <c r="BP147" i="1" s="1"/>
  <c r="BO204" i="1"/>
  <c r="BP204" i="1" s="1"/>
  <c r="BO165" i="1"/>
  <c r="BP165" i="1" s="1"/>
  <c r="BO169" i="1"/>
  <c r="BP169" i="1" s="1"/>
  <c r="BO134" i="15"/>
  <c r="BP134" i="15" s="1"/>
  <c r="BO154" i="15"/>
  <c r="BP154" i="15" s="1"/>
  <c r="T140" i="8"/>
  <c r="BO60" i="13"/>
  <c r="BP60" i="13" s="1"/>
  <c r="V56" i="8"/>
  <c r="X90" i="8"/>
  <c r="BO119" i="13"/>
  <c r="BP119" i="13" s="1"/>
  <c r="BO149" i="13"/>
  <c r="BP149" i="13" s="1"/>
  <c r="V101" i="8"/>
  <c r="W96" i="8"/>
  <c r="W88" i="8"/>
  <c r="BO145" i="13"/>
  <c r="BP145" i="13" s="1"/>
  <c r="Q88" i="8"/>
  <c r="BO82" i="13"/>
  <c r="BP82" i="13" s="1"/>
  <c r="BO14" i="13"/>
  <c r="BP14" i="13" s="1"/>
  <c r="T88" i="8"/>
  <c r="BO97" i="13"/>
  <c r="BP97" i="13" s="1"/>
  <c r="BO186" i="13"/>
  <c r="BP186" i="13" s="1"/>
  <c r="AA96" i="8"/>
  <c r="T72" i="8"/>
  <c r="V122" i="8"/>
  <c r="BO159" i="13"/>
  <c r="BP159" i="13" s="1"/>
  <c r="Y88" i="8"/>
  <c r="Q57" i="8"/>
  <c r="BO51" i="13"/>
  <c r="BP51" i="13" s="1"/>
  <c r="BO130" i="13"/>
  <c r="BP130" i="13" s="1"/>
  <c r="W114" i="8"/>
  <c r="X88" i="8"/>
  <c r="AA65" i="8"/>
  <c r="BO139" i="13"/>
  <c r="BP139" i="13" s="1"/>
  <c r="V99" i="8"/>
  <c r="AB56" i="8"/>
  <c r="BO31" i="13"/>
  <c r="BP31" i="13" s="1"/>
  <c r="BO131" i="13"/>
  <c r="BP131" i="13" s="1"/>
  <c r="U109" i="8"/>
  <c r="S109" i="8"/>
  <c r="BO164" i="13"/>
  <c r="BP164" i="13" s="1"/>
  <c r="Y64" i="8"/>
  <c r="BO32" i="13"/>
  <c r="BP32" i="13" s="1"/>
  <c r="T64" i="8"/>
  <c r="BO110" i="13"/>
  <c r="BP110" i="13" s="1"/>
  <c r="Z88" i="8"/>
  <c r="S57" i="8"/>
  <c r="AC16" i="8"/>
  <c r="AH16" i="8" s="1"/>
  <c r="BP67" i="1"/>
  <c r="BO176" i="1"/>
  <c r="BP176" i="1" s="1"/>
  <c r="BO205" i="1"/>
  <c r="BP205" i="1" s="1"/>
  <c r="BO198" i="1"/>
  <c r="BP198" i="1" s="1"/>
  <c r="BO181" i="1"/>
  <c r="BP181" i="1" s="1"/>
  <c r="BO191" i="1"/>
  <c r="BP191" i="1" s="1"/>
  <c r="Q16" i="8"/>
  <c r="AD16" i="8" s="1"/>
  <c r="J21" i="11" s="1"/>
  <c r="K21" i="11" s="1"/>
  <c r="BO12" i="1"/>
  <c r="BO175" i="1"/>
  <c r="BO196" i="1"/>
  <c r="BP196" i="1" s="1"/>
  <c r="BO203" i="1"/>
  <c r="BP203" i="1" s="1"/>
  <c r="BO197" i="1"/>
  <c r="BP197" i="1" s="1"/>
  <c r="BP74" i="1"/>
  <c r="BO69" i="1"/>
  <c r="BP69" i="1" s="1"/>
  <c r="BO167" i="1"/>
  <c r="BP167" i="1" s="1"/>
  <c r="BO67" i="1"/>
  <c r="Q32" i="8"/>
  <c r="BO162" i="1"/>
  <c r="BP162" i="1" s="1"/>
  <c r="BO161" i="1"/>
  <c r="BP161" i="1" s="1"/>
  <c r="BO201" i="1"/>
  <c r="BO177" i="1"/>
  <c r="BP177" i="1" s="1"/>
  <c r="BP187" i="1"/>
  <c r="BO187" i="1"/>
  <c r="BO208" i="1"/>
  <c r="BP208" i="1" s="1"/>
  <c r="BO172" i="1"/>
  <c r="BP172" i="1" s="1"/>
  <c r="BO166" i="1"/>
  <c r="BP166" i="1" s="1"/>
  <c r="BO206" i="1"/>
  <c r="BP206" i="1" s="1"/>
  <c r="BO54" i="1"/>
  <c r="BP54" i="1" s="1"/>
  <c r="BP124" i="1"/>
  <c r="BO200" i="1"/>
  <c r="BP200" i="1" s="1"/>
  <c r="BO199" i="1"/>
  <c r="BP199" i="1" s="1"/>
  <c r="BP117" i="1"/>
  <c r="BO207" i="1"/>
  <c r="BP207" i="1" s="1"/>
  <c r="BO171" i="1"/>
  <c r="BP171" i="1" s="1"/>
  <c r="BO31" i="1"/>
  <c r="BP31" i="1" s="1"/>
  <c r="BO34" i="1"/>
  <c r="BP79" i="1"/>
  <c r="BP37" i="1"/>
  <c r="BP59" i="1"/>
  <c r="BO147" i="13"/>
  <c r="BP147" i="13" s="1"/>
  <c r="S99" i="8"/>
  <c r="W118" i="8"/>
  <c r="AD118" i="8" s="1"/>
  <c r="AI118" i="8" s="1"/>
  <c r="AB142" i="8"/>
  <c r="AB217" i="8" s="1"/>
  <c r="Q142" i="8"/>
  <c r="BO21" i="13"/>
  <c r="BP21" i="13" s="1"/>
  <c r="BO93" i="13"/>
  <c r="BP93" i="13" s="1"/>
  <c r="BO133" i="13"/>
  <c r="BP133" i="13" s="1"/>
  <c r="Z141" i="8"/>
  <c r="AD141" i="8" s="1"/>
  <c r="AI141" i="8" s="1"/>
  <c r="AC38" i="8"/>
  <c r="AH38" i="8" s="1"/>
  <c r="BO171" i="15"/>
  <c r="BP171" i="15" s="1"/>
  <c r="BO23" i="13"/>
  <c r="BP23" i="13" s="1"/>
  <c r="BP182" i="1"/>
  <c r="BP188" i="1"/>
  <c r="T110" i="8"/>
  <c r="Z65" i="8"/>
  <c r="AA114" i="8"/>
  <c r="U88" i="8"/>
  <c r="AB88" i="8"/>
  <c r="BO69" i="13"/>
  <c r="BP69" i="13" s="1"/>
  <c r="BO64" i="13"/>
  <c r="BP64" i="13" s="1"/>
  <c r="BO56" i="13"/>
  <c r="BP56" i="13" s="1"/>
  <c r="X57" i="8"/>
  <c r="U54" i="8"/>
  <c r="BO236" i="13"/>
  <c r="BP236" i="13" s="1"/>
  <c r="BO85" i="13"/>
  <c r="BP85" i="13" s="1"/>
  <c r="BO71" i="13"/>
  <c r="BP71" i="13" s="1"/>
  <c r="BO108" i="13"/>
  <c r="BP108" i="13" s="1"/>
  <c r="BO38" i="13"/>
  <c r="BP38" i="13" s="1"/>
  <c r="BO138" i="13"/>
  <c r="BP138" i="13" s="1"/>
  <c r="S88" i="8"/>
  <c r="R64" i="8"/>
  <c r="BO72" i="13"/>
  <c r="BP72" i="13" s="1"/>
  <c r="BO137" i="13"/>
  <c r="BP137" i="13" s="1"/>
  <c r="U68" i="8"/>
  <c r="AD68" i="8" s="1"/>
  <c r="AI68" i="8" s="1"/>
  <c r="BO26" i="13"/>
  <c r="BP26" i="13" s="1"/>
  <c r="W65" i="8"/>
  <c r="BO235" i="13"/>
  <c r="BP235" i="13" s="1"/>
  <c r="BO76" i="13"/>
  <c r="BP76" i="13" s="1"/>
  <c r="BO88" i="13"/>
  <c r="BP88" i="13" s="1"/>
  <c r="BO154" i="13"/>
  <c r="BP154" i="13" s="1"/>
  <c r="BO135" i="13"/>
  <c r="BP135" i="13" s="1"/>
  <c r="BO62" i="13"/>
  <c r="BP62" i="13" s="1"/>
  <c r="BO46" i="13"/>
  <c r="BP46" i="13" s="1"/>
  <c r="BO144" i="13"/>
  <c r="BP144" i="13" s="1"/>
  <c r="BO50" i="13"/>
  <c r="BP50" i="13" s="1"/>
  <c r="BO150" i="13"/>
  <c r="BP150" i="13" s="1"/>
  <c r="BO121" i="15"/>
  <c r="BP121" i="15" s="1"/>
  <c r="BO44" i="15"/>
  <c r="BP44" i="15" s="1"/>
  <c r="BO24" i="15"/>
  <c r="BP24" i="15" s="1"/>
  <c r="BO107" i="15"/>
  <c r="BP107" i="15" s="1"/>
  <c r="BO163" i="15"/>
  <c r="BP163" i="15" s="1"/>
  <c r="BO20" i="15"/>
  <c r="BP20" i="15" s="1"/>
  <c r="BO12" i="15"/>
  <c r="AA88" i="8"/>
  <c r="X65" i="8"/>
  <c r="BO98" i="13"/>
  <c r="BP98" i="13" s="1"/>
  <c r="X86" i="8"/>
  <c r="R72" i="8"/>
  <c r="T56" i="8"/>
  <c r="U103" i="8"/>
  <c r="AD103" i="8" s="1"/>
  <c r="R81" i="8"/>
  <c r="AD81" i="8" s="1"/>
  <c r="AI81" i="8" s="1"/>
  <c r="BO41" i="13"/>
  <c r="BP41" i="13" s="1"/>
  <c r="X114" i="8"/>
  <c r="T62" i="8"/>
  <c r="BO120" i="13"/>
  <c r="BP120" i="13" s="1"/>
  <c r="T96" i="8"/>
  <c r="BO80" i="13"/>
  <c r="BP80" i="13" s="1"/>
  <c r="BO105" i="13"/>
  <c r="BP105" i="13" s="1"/>
  <c r="U65" i="8"/>
  <c r="BO234" i="13"/>
  <c r="BP234" i="13" s="1"/>
  <c r="BO66" i="13"/>
  <c r="BP66" i="13" s="1"/>
  <c r="BO36" i="13"/>
  <c r="BP36" i="13" s="1"/>
  <c r="T57" i="8"/>
  <c r="X72" i="8"/>
  <c r="BO90" i="13"/>
  <c r="BP90" i="13" s="1"/>
  <c r="BO95" i="13"/>
  <c r="BP95" i="13" s="1"/>
  <c r="BO67" i="13"/>
  <c r="BP67" i="13" s="1"/>
  <c r="BO27" i="13"/>
  <c r="BP27" i="13" s="1"/>
  <c r="BO47" i="13"/>
  <c r="BP47" i="13" s="1"/>
  <c r="BO148" i="13"/>
  <c r="BP148" i="13" s="1"/>
  <c r="BO126" i="13"/>
  <c r="BP126" i="13" s="1"/>
  <c r="BO17" i="13"/>
  <c r="BP17" i="13" s="1"/>
  <c r="BO152" i="13"/>
  <c r="BP152" i="13" s="1"/>
  <c r="S54" i="8"/>
  <c r="AB65" i="8"/>
  <c r="S83" i="8"/>
  <c r="Z83" i="8"/>
  <c r="BO42" i="13"/>
  <c r="BP42" i="13" s="1"/>
  <c r="BO203" i="13"/>
  <c r="BP203" i="13" s="1"/>
  <c r="Q83" i="8"/>
  <c r="V110" i="8"/>
  <c r="BO86" i="13"/>
  <c r="BP86" i="13" s="1"/>
  <c r="AA110" i="8"/>
  <c r="BO155" i="13"/>
  <c r="BP155" i="13" s="1"/>
  <c r="R65" i="8"/>
  <c r="U72" i="8"/>
  <c r="BO217" i="13"/>
  <c r="BP217" i="13" s="1"/>
  <c r="BO101" i="13"/>
  <c r="BP101" i="13" s="1"/>
  <c r="BO222" i="13"/>
  <c r="BP222" i="13" s="1"/>
  <c r="AA64" i="8"/>
  <c r="Q54" i="8"/>
  <c r="BO121" i="13"/>
  <c r="BP121" i="13" s="1"/>
  <c r="V65" i="8"/>
  <c r="AB110" i="8"/>
  <c r="Y110" i="8"/>
  <c r="BO74" i="13"/>
  <c r="BP74" i="13" s="1"/>
  <c r="BO12" i="13"/>
  <c r="U21" i="8"/>
  <c r="AD21" i="8" s="1"/>
  <c r="Z11" i="8"/>
  <c r="BP175" i="1"/>
  <c r="AD9" i="8"/>
  <c r="J14" i="11" s="1"/>
  <c r="V32" i="8"/>
  <c r="BP192" i="1"/>
  <c r="S17" i="8"/>
  <c r="AD17" i="8" s="1"/>
  <c r="AA10" i="8"/>
  <c r="AD10" i="8" s="1"/>
  <c r="AI10" i="8" s="1"/>
  <c r="BP186" i="1"/>
  <c r="BP201" i="1"/>
  <c r="Q44" i="8"/>
  <c r="AD44" i="8" s="1"/>
  <c r="J49" i="11" s="1"/>
  <c r="BO166" i="13"/>
  <c r="BP166" i="13" s="1"/>
  <c r="BO118" i="13"/>
  <c r="BP118" i="13" s="1"/>
  <c r="BO141" i="13"/>
  <c r="BP141" i="13" s="1"/>
  <c r="BO35" i="15"/>
  <c r="BP35" i="15" s="1"/>
  <c r="P217" i="8"/>
  <c r="AD150" i="8"/>
  <c r="AI150" i="8" s="1"/>
  <c r="AD178" i="8"/>
  <c r="AI178" i="8" s="1"/>
  <c r="AC170" i="8"/>
  <c r="AH170" i="8" s="1"/>
  <c r="AC182" i="8"/>
  <c r="AH182" i="8" s="1"/>
  <c r="W217" i="8"/>
  <c r="BO142" i="13"/>
  <c r="BP142" i="13" s="1"/>
  <c r="BO162" i="13"/>
  <c r="BP162" i="13" s="1"/>
  <c r="BO156" i="15"/>
  <c r="BP156" i="15" s="1"/>
  <c r="BO28" i="15"/>
  <c r="BP28" i="15" s="1"/>
  <c r="BO61" i="15"/>
  <c r="BP61" i="15" s="1"/>
  <c r="BO48" i="15"/>
  <c r="BP48" i="15" s="1"/>
  <c r="BO151" i="15"/>
  <c r="BP151" i="15" s="1"/>
  <c r="BO174" i="15"/>
  <c r="BO99" i="15"/>
  <c r="BP99" i="15" s="1"/>
  <c r="BO71" i="15"/>
  <c r="BP71" i="15" s="1"/>
  <c r="BO76" i="15"/>
  <c r="BP76" i="15" s="1"/>
  <c r="BO50" i="15"/>
  <c r="BP50" i="15" s="1"/>
  <c r="BO69" i="15"/>
  <c r="BP69" i="15" s="1"/>
  <c r="BO159" i="15"/>
  <c r="BP159" i="15" s="1"/>
  <c r="BO173" i="15"/>
  <c r="BP173" i="15" s="1"/>
  <c r="BO51" i="15"/>
  <c r="BP51" i="15" s="1"/>
  <c r="BO123" i="15"/>
  <c r="BP123" i="15" s="1"/>
  <c r="L50" i="8"/>
  <c r="AD136" i="8"/>
  <c r="AI136" i="8" s="1"/>
  <c r="BP202" i="1"/>
  <c r="M50" i="8"/>
  <c r="N50" i="8"/>
  <c r="AC31" i="8"/>
  <c r="AH31" i="8" s="1"/>
  <c r="AC42" i="8"/>
  <c r="AH42" i="8" s="1"/>
  <c r="AD48" i="8"/>
  <c r="AI48" i="8" s="1"/>
  <c r="AC10" i="8"/>
  <c r="AH10" i="8" s="1"/>
  <c r="AC11" i="8"/>
  <c r="AH11" i="8" s="1"/>
  <c r="AC47" i="8"/>
  <c r="AH47" i="8" s="1"/>
  <c r="AD18" i="8"/>
  <c r="AI18" i="8" s="1"/>
  <c r="P50" i="8"/>
  <c r="BO101" i="15"/>
  <c r="BP101" i="15" s="1"/>
  <c r="BO105" i="15"/>
  <c r="BP105" i="15" s="1"/>
  <c r="AD12" i="8"/>
  <c r="AI12" i="8" s="1"/>
  <c r="AD34" i="8"/>
  <c r="J39" i="11" s="1"/>
  <c r="BO96" i="15"/>
  <c r="BP96" i="15" s="1"/>
  <c r="AB101" i="8"/>
  <c r="BO209" i="13"/>
  <c r="BP209" i="13" s="1"/>
  <c r="AC29" i="8"/>
  <c r="AH29" i="8" s="1"/>
  <c r="L217" i="8"/>
  <c r="AC35" i="8"/>
  <c r="AH35" i="8" s="1"/>
  <c r="T50" i="8"/>
  <c r="AD204" i="8"/>
  <c r="AI204" i="8" s="1"/>
  <c r="AD13" i="8"/>
  <c r="AI13" i="8" s="1"/>
  <c r="AC48" i="8"/>
  <c r="AH48" i="8" s="1"/>
  <c r="BO98" i="15"/>
  <c r="BP98" i="15" s="1"/>
  <c r="BO12" i="14"/>
  <c r="BO35" i="13"/>
  <c r="BP35" i="13" s="1"/>
  <c r="AD176" i="8"/>
  <c r="AI176" i="8" s="1"/>
  <c r="BO33" i="13"/>
  <c r="BP33" i="13" s="1"/>
  <c r="S72" i="8"/>
  <c r="R11" i="8"/>
  <c r="R50" i="8" s="1"/>
  <c r="AC15" i="8"/>
  <c r="AH15" i="8" s="1"/>
  <c r="AC13" i="8"/>
  <c r="AH13" i="8" s="1"/>
  <c r="AB99" i="8"/>
  <c r="X217" i="8"/>
  <c r="BO144" i="15"/>
  <c r="BP144" i="15" s="1"/>
  <c r="BO214" i="13"/>
  <c r="BP214" i="13" s="1"/>
  <c r="U110" i="8"/>
  <c r="BO229" i="13"/>
  <c r="BP229" i="13" s="1"/>
  <c r="BO91" i="13"/>
  <c r="BP91" i="13" s="1"/>
  <c r="BO183" i="13"/>
  <c r="BP183" i="13" s="1"/>
  <c r="X109" i="8"/>
  <c r="AD137" i="8"/>
  <c r="AI137" i="8" s="1"/>
  <c r="S101" i="8"/>
  <c r="BO41" i="15"/>
  <c r="BP41" i="15" s="1"/>
  <c r="BO155" i="15"/>
  <c r="BP155" i="15" s="1"/>
  <c r="BO115" i="15"/>
  <c r="BP115" i="15" s="1"/>
  <c r="BO164" i="15"/>
  <c r="BP164" i="15" s="1"/>
  <c r="BO169" i="15"/>
  <c r="BP169" i="15" s="1"/>
  <c r="BO136" i="15"/>
  <c r="BP136" i="15" s="1"/>
  <c r="BO83" i="15"/>
  <c r="BP83" i="15" s="1"/>
  <c r="BO68" i="15"/>
  <c r="BP68" i="15" s="1"/>
  <c r="BO141" i="15"/>
  <c r="BP141" i="15" s="1"/>
  <c r="BO52" i="15"/>
  <c r="BP52" i="15" s="1"/>
  <c r="BO127" i="15"/>
  <c r="BP127" i="15" s="1"/>
  <c r="BO37" i="15"/>
  <c r="BP37" i="15" s="1"/>
  <c r="BO130" i="15"/>
  <c r="BP130" i="15" s="1"/>
  <c r="BO93" i="15"/>
  <c r="BP93" i="15" s="1"/>
  <c r="BO56" i="15"/>
  <c r="BP56" i="15" s="1"/>
  <c r="BO14" i="15"/>
  <c r="BP14" i="15" s="1"/>
  <c r="BO150" i="15"/>
  <c r="BP150" i="15" s="1"/>
  <c r="BO74" i="15"/>
  <c r="BP74" i="15" s="1"/>
  <c r="BO67" i="15"/>
  <c r="BP67" i="15" s="1"/>
  <c r="BO158" i="15"/>
  <c r="BP158" i="15" s="1"/>
  <c r="BO140" i="15"/>
  <c r="BP140" i="15" s="1"/>
  <c r="BO117" i="15"/>
  <c r="BP117" i="15" s="1"/>
  <c r="BO40" i="15"/>
  <c r="BP40" i="15" s="1"/>
  <c r="BO84" i="15"/>
  <c r="BP84" i="15" s="1"/>
  <c r="BO114" i="15"/>
  <c r="BP114" i="15" s="1"/>
  <c r="BO39" i="15"/>
  <c r="BP39" i="15" s="1"/>
  <c r="BO122" i="15"/>
  <c r="BP122" i="15" s="1"/>
  <c r="BO125" i="15"/>
  <c r="BP125" i="15" s="1"/>
  <c r="BO109" i="15"/>
  <c r="BP109" i="15" s="1"/>
  <c r="BO59" i="15"/>
  <c r="BP59" i="15" s="1"/>
  <c r="BO129" i="15"/>
  <c r="BP129" i="15" s="1"/>
  <c r="BO172" i="15"/>
  <c r="BP172" i="15" s="1"/>
  <c r="BO138" i="15"/>
  <c r="BP138" i="15" s="1"/>
  <c r="BO118" i="15"/>
  <c r="BP118" i="15" s="1"/>
  <c r="BO160" i="15"/>
  <c r="BP160" i="15" s="1"/>
  <c r="BO66" i="15"/>
  <c r="BP66" i="15" s="1"/>
  <c r="BO149" i="15"/>
  <c r="BP149" i="15" s="1"/>
  <c r="BO157" i="15"/>
  <c r="BP157" i="15" s="1"/>
  <c r="BO97" i="15"/>
  <c r="BP97" i="15" s="1"/>
  <c r="BO116" i="15"/>
  <c r="BP116" i="15" s="1"/>
  <c r="BO58" i="15"/>
  <c r="BP58" i="15" s="1"/>
  <c r="BO111" i="15"/>
  <c r="BP111" i="15" s="1"/>
  <c r="BO142" i="15"/>
  <c r="BP142" i="15" s="1"/>
  <c r="BO65" i="15"/>
  <c r="BP65" i="15" s="1"/>
  <c r="BO42" i="15"/>
  <c r="BP42" i="15" s="1"/>
  <c r="BO46" i="15"/>
  <c r="BP46" i="15" s="1"/>
  <c r="BO126" i="15"/>
  <c r="BP126" i="15" s="1"/>
  <c r="BO92" i="15"/>
  <c r="BP92" i="15" s="1"/>
  <c r="BO110" i="15"/>
  <c r="BP110" i="15" s="1"/>
  <c r="BO54" i="15"/>
  <c r="BP54" i="15" s="1"/>
  <c r="AC192" i="8"/>
  <c r="AH192" i="8" s="1"/>
  <c r="BO53" i="15"/>
  <c r="BP53" i="15" s="1"/>
  <c r="U128" i="8"/>
  <c r="AD128" i="8" s="1"/>
  <c r="AC32" i="8"/>
  <c r="AH32" i="8" s="1"/>
  <c r="BO131" i="15"/>
  <c r="BP131" i="15" s="1"/>
  <c r="BO157" i="13"/>
  <c r="BP157" i="13" s="1"/>
  <c r="AD47" i="8"/>
  <c r="AI47" i="8" s="1"/>
  <c r="BO158" i="13"/>
  <c r="BP158" i="13" s="1"/>
  <c r="BO176" i="13"/>
  <c r="BP176" i="13" s="1"/>
  <c r="BO172" i="13"/>
  <c r="BP172" i="13" s="1"/>
  <c r="Y65" i="8"/>
  <c r="BO57" i="13"/>
  <c r="BP57" i="13" s="1"/>
  <c r="BO175" i="13"/>
  <c r="BP175" i="13" s="1"/>
  <c r="S86" i="8"/>
  <c r="AA101" i="8"/>
  <c r="T65" i="8"/>
  <c r="BO83" i="13"/>
  <c r="BP83" i="13" s="1"/>
  <c r="BO200" i="13"/>
  <c r="BP200" i="13" s="1"/>
  <c r="BO165" i="13"/>
  <c r="BP165" i="13" s="1"/>
  <c r="BO178" i="13"/>
  <c r="BP178" i="13" s="1"/>
  <c r="AB83" i="8"/>
  <c r="AB86" i="8"/>
  <c r="BO204" i="13"/>
  <c r="BP204" i="13" s="1"/>
  <c r="BO206" i="13"/>
  <c r="BP206" i="13" s="1"/>
  <c r="BO213" i="13"/>
  <c r="BP213" i="13" s="1"/>
  <c r="BO79" i="13"/>
  <c r="BP79" i="13" s="1"/>
  <c r="BO170" i="13"/>
  <c r="BP170" i="13" s="1"/>
  <c r="BO226" i="13"/>
  <c r="BP226" i="13" s="1"/>
  <c r="W83" i="8"/>
  <c r="BO197" i="13"/>
  <c r="BP197" i="13" s="1"/>
  <c r="BO220" i="13"/>
  <c r="BP220" i="13" s="1"/>
  <c r="AD42" i="8"/>
  <c r="J47" i="11" s="1"/>
  <c r="M47" i="11" s="1"/>
  <c r="AC23" i="8"/>
  <c r="AH23" i="8" s="1"/>
  <c r="BO104" i="13"/>
  <c r="BP104" i="13" s="1"/>
  <c r="AC41" i="8"/>
  <c r="AH41" i="8" s="1"/>
  <c r="AC45" i="8"/>
  <c r="AH45" i="8" s="1"/>
  <c r="AC173" i="8"/>
  <c r="AH173" i="8" s="1"/>
  <c r="AD153" i="8"/>
  <c r="AI153" i="8" s="1"/>
  <c r="AC167" i="8"/>
  <c r="AH167" i="8" s="1"/>
  <c r="AD197" i="8"/>
  <c r="AI197" i="8" s="1"/>
  <c r="AD202" i="8"/>
  <c r="AI202" i="8" s="1"/>
  <c r="AD46" i="8"/>
  <c r="AI46" i="8" s="1"/>
  <c r="AC208" i="8"/>
  <c r="AH208" i="8" s="1"/>
  <c r="AC12" i="8"/>
  <c r="AH12" i="8" s="1"/>
  <c r="AC268" i="8"/>
  <c r="AH268" i="8" s="1"/>
  <c r="AD33" i="8"/>
  <c r="AI33" i="8" s="1"/>
  <c r="AD184" i="8"/>
  <c r="AI184" i="8" s="1"/>
  <c r="Z15" i="8"/>
  <c r="AD15" i="8" s="1"/>
  <c r="W11" i="8"/>
  <c r="W50" i="8" s="1"/>
  <c r="AD152" i="8"/>
  <c r="AI152" i="8" s="1"/>
  <c r="BO16" i="15"/>
  <c r="BP16" i="15" s="1"/>
  <c r="AC30" i="8"/>
  <c r="AH30" i="8" s="1"/>
  <c r="AC25" i="8"/>
  <c r="AH25" i="8" s="1"/>
  <c r="AD27" i="8"/>
  <c r="J32" i="11" s="1"/>
  <c r="M32" i="11" s="1"/>
  <c r="AC19" i="8"/>
  <c r="AH19" i="8" s="1"/>
  <c r="AC24" i="8"/>
  <c r="AH24" i="8" s="1"/>
  <c r="V217" i="8"/>
  <c r="AC206" i="8"/>
  <c r="AH206" i="8" s="1"/>
  <c r="BO167" i="13"/>
  <c r="BP167" i="13" s="1"/>
  <c r="BO30" i="13"/>
  <c r="BP30" i="13" s="1"/>
  <c r="BO180" i="13"/>
  <c r="BP180" i="13" s="1"/>
  <c r="AD49" i="8"/>
  <c r="AI49" i="8" s="1"/>
  <c r="AC39" i="8"/>
  <c r="AH39" i="8" s="1"/>
  <c r="AC14" i="8"/>
  <c r="AH14" i="8" s="1"/>
  <c r="AC212" i="8"/>
  <c r="AH212" i="8" s="1"/>
  <c r="AC205" i="8"/>
  <c r="AH205" i="8" s="1"/>
  <c r="AD177" i="8"/>
  <c r="AI177" i="8" s="1"/>
  <c r="AD22" i="8"/>
  <c r="AD29" i="8"/>
  <c r="J34" i="11" s="1"/>
  <c r="M34" i="11" s="1"/>
  <c r="AC21" i="8"/>
  <c r="AH21" i="8" s="1"/>
  <c r="AD20" i="8"/>
  <c r="J25" i="11" s="1"/>
  <c r="M25" i="11" s="1"/>
  <c r="AC185" i="8"/>
  <c r="AH185" i="8" s="1"/>
  <c r="AC244" i="8"/>
  <c r="AH244" i="8" s="1"/>
  <c r="BO165" i="15"/>
  <c r="BP165" i="15" s="1"/>
  <c r="K50" i="8"/>
  <c r="AC159" i="8"/>
  <c r="AH159" i="8" s="1"/>
  <c r="AC49" i="8"/>
  <c r="AH49" i="8" s="1"/>
  <c r="AC40" i="8"/>
  <c r="AH40" i="8" s="1"/>
  <c r="AD24" i="8"/>
  <c r="AI24" i="8" s="1"/>
  <c r="AC184" i="8"/>
  <c r="AH184" i="8" s="1"/>
  <c r="AC46" i="8"/>
  <c r="AH46" i="8" s="1"/>
  <c r="AC120" i="8"/>
  <c r="AH120" i="8" s="1"/>
  <c r="BO190" i="13"/>
  <c r="BP190" i="13" s="1"/>
  <c r="BO160" i="13"/>
  <c r="BP160" i="13" s="1"/>
  <c r="AC114" i="8"/>
  <c r="AH114" i="8" s="1"/>
  <c r="BO230" i="13"/>
  <c r="BP230" i="13" s="1"/>
  <c r="BO211" i="13"/>
  <c r="BP211" i="13" s="1"/>
  <c r="BO185" i="13"/>
  <c r="BP185" i="13" s="1"/>
  <c r="X101" i="8"/>
  <c r="BO115" i="13"/>
  <c r="BP115" i="13" s="1"/>
  <c r="AD123" i="8"/>
  <c r="AI123" i="8" s="1"/>
  <c r="X83" i="8"/>
  <c r="BO202" i="13"/>
  <c r="BP202" i="13" s="1"/>
  <c r="BO15" i="13"/>
  <c r="BP15" i="13" s="1"/>
  <c r="AC96" i="8"/>
  <c r="AH96" i="8" s="1"/>
  <c r="AC86" i="8"/>
  <c r="AH86" i="8" s="1"/>
  <c r="AC104" i="8"/>
  <c r="AH104" i="8" s="1"/>
  <c r="AC67" i="8"/>
  <c r="AH67" i="8" s="1"/>
  <c r="AC59" i="8"/>
  <c r="AH59" i="8" s="1"/>
  <c r="BO123" i="13"/>
  <c r="BP123" i="13" s="1"/>
  <c r="BO102" i="13"/>
  <c r="BP102" i="13" s="1"/>
  <c r="BO73" i="13"/>
  <c r="BP73" i="13" s="1"/>
  <c r="BO198" i="13"/>
  <c r="BP198" i="13" s="1"/>
  <c r="BO168" i="13"/>
  <c r="BP168" i="13" s="1"/>
  <c r="BO210" i="13"/>
  <c r="BP210" i="13" s="1"/>
  <c r="BO225" i="13"/>
  <c r="BP225" i="13" s="1"/>
  <c r="Z114" i="8"/>
  <c r="Z109" i="8"/>
  <c r="R83" i="8"/>
  <c r="AC56" i="8"/>
  <c r="AH56" i="8" s="1"/>
  <c r="Y54" i="8"/>
  <c r="U86" i="8"/>
  <c r="BO107" i="13"/>
  <c r="BP107" i="13" s="1"/>
  <c r="AC129" i="8"/>
  <c r="AH129" i="8" s="1"/>
  <c r="Y99" i="8"/>
  <c r="BO116" i="13"/>
  <c r="BP116" i="13" s="1"/>
  <c r="Y83" i="8"/>
  <c r="BO75" i="13"/>
  <c r="BP75" i="13" s="1"/>
  <c r="BO92" i="13"/>
  <c r="BP92" i="13" s="1"/>
  <c r="U83" i="8"/>
  <c r="V86" i="8"/>
  <c r="U99" i="8"/>
  <c r="BO94" i="13"/>
  <c r="BP94" i="13" s="1"/>
  <c r="R86" i="8"/>
  <c r="AC94" i="8"/>
  <c r="AH94" i="8" s="1"/>
  <c r="Y114" i="8"/>
  <c r="AC66" i="8"/>
  <c r="AH66" i="8" s="1"/>
  <c r="BO77" i="13"/>
  <c r="BP77" i="13" s="1"/>
  <c r="BO63" i="13"/>
  <c r="BP63" i="13" s="1"/>
  <c r="BO219" i="13"/>
  <c r="BP219" i="13" s="1"/>
  <c r="Q86" i="8"/>
  <c r="AC72" i="8"/>
  <c r="AH72" i="8" s="1"/>
  <c r="AC124" i="8"/>
  <c r="AH124" i="8" s="1"/>
  <c r="AC248" i="8"/>
  <c r="AH248" i="8" s="1"/>
  <c r="BO145" i="15"/>
  <c r="BP145" i="15" s="1"/>
  <c r="BO94" i="15"/>
  <c r="BP94" i="15" s="1"/>
  <c r="BO120" i="15"/>
  <c r="BP120" i="15" s="1"/>
  <c r="BO148" i="15"/>
  <c r="BP148" i="15" s="1"/>
  <c r="BO153" i="15"/>
  <c r="BP153" i="15" s="1"/>
  <c r="BO62" i="15"/>
  <c r="BP62" i="15" s="1"/>
  <c r="BO29" i="15"/>
  <c r="BP29" i="15" s="1"/>
  <c r="BO89" i="15"/>
  <c r="BP89" i="15" s="1"/>
  <c r="BO162" i="15"/>
  <c r="BP162" i="15" s="1"/>
  <c r="AD144" i="8"/>
  <c r="AI144" i="8" s="1"/>
  <c r="S217" i="8"/>
  <c r="BO55" i="15"/>
  <c r="BP55" i="15" s="1"/>
  <c r="BO26" i="15"/>
  <c r="BP26" i="15" s="1"/>
  <c r="AD234" i="8"/>
  <c r="AI234" i="8" s="1"/>
  <c r="BO72" i="15"/>
  <c r="BP72" i="15" s="1"/>
  <c r="BO125" i="13"/>
  <c r="BP125" i="13" s="1"/>
  <c r="AC75" i="8"/>
  <c r="AH75" i="8" s="1"/>
  <c r="I50" i="8"/>
  <c r="AC34" i="8"/>
  <c r="AH34" i="8" s="1"/>
  <c r="AC28" i="8"/>
  <c r="AH28" i="8" s="1"/>
  <c r="AD26" i="8"/>
  <c r="AC142" i="8"/>
  <c r="AH142" i="8" s="1"/>
  <c r="AD195" i="8"/>
  <c r="AI195" i="8" s="1"/>
  <c r="AD193" i="8"/>
  <c r="AI193" i="8" s="1"/>
  <c r="AC207" i="8"/>
  <c r="AH207" i="8" s="1"/>
  <c r="AC193" i="8"/>
  <c r="AH193" i="8" s="1"/>
  <c r="AD156" i="8"/>
  <c r="AI156" i="8" s="1"/>
  <c r="AD186" i="8"/>
  <c r="AI186" i="8" s="1"/>
  <c r="AD145" i="8"/>
  <c r="AI145" i="8" s="1"/>
  <c r="AC246" i="8"/>
  <c r="AH246" i="8" s="1"/>
  <c r="BO151" i="13"/>
  <c r="BP151" i="13" s="1"/>
  <c r="AA86" i="8"/>
  <c r="U114" i="8"/>
  <c r="AD55" i="8"/>
  <c r="J54" i="11" s="1"/>
  <c r="M54" i="11" s="1"/>
  <c r="AD100" i="8"/>
  <c r="AI100" i="8" s="1"/>
  <c r="AA57" i="8"/>
  <c r="AC20" i="8"/>
  <c r="AH20" i="8" s="1"/>
  <c r="O50" i="8"/>
  <c r="X50" i="8"/>
  <c r="G217" i="8"/>
  <c r="AC158" i="8"/>
  <c r="AH158" i="8" s="1"/>
  <c r="AD139" i="8"/>
  <c r="AI139" i="8" s="1"/>
  <c r="AC197" i="8"/>
  <c r="AH197" i="8" s="1"/>
  <c r="AC164" i="8"/>
  <c r="AH164" i="8" s="1"/>
  <c r="Q147" i="8"/>
  <c r="AD147" i="8" s="1"/>
  <c r="AI147" i="8" s="1"/>
  <c r="AC163" i="8"/>
  <c r="AH163" i="8" s="1"/>
  <c r="AD201" i="8"/>
  <c r="AI201" i="8" s="1"/>
  <c r="AD205" i="8"/>
  <c r="AI205" i="8" s="1"/>
  <c r="AC188" i="8"/>
  <c r="AH188" i="8" s="1"/>
  <c r="AC179" i="8"/>
  <c r="AH179" i="8" s="1"/>
  <c r="AD154" i="8"/>
  <c r="AI154" i="8" s="1"/>
  <c r="AC145" i="8"/>
  <c r="AH145" i="8" s="1"/>
  <c r="BO31" i="15"/>
  <c r="BP31" i="15" s="1"/>
  <c r="AD266" i="8"/>
  <c r="AI266" i="8" s="1"/>
  <c r="BO104" i="15"/>
  <c r="BP104" i="15" s="1"/>
  <c r="BO30" i="15"/>
  <c r="BP30" i="15" s="1"/>
  <c r="BO80" i="15"/>
  <c r="BP80" i="15" s="1"/>
  <c r="BO132" i="15"/>
  <c r="BP132" i="15" s="1"/>
  <c r="AD222" i="8"/>
  <c r="AI222" i="8" s="1"/>
  <c r="BO91" i="15"/>
  <c r="BP91" i="15" s="1"/>
  <c r="W86" i="8"/>
  <c r="V114" i="8"/>
  <c r="BO207" i="13"/>
  <c r="BP207" i="13" s="1"/>
  <c r="R217" i="8"/>
  <c r="K217" i="8"/>
  <c r="AD172" i="8"/>
  <c r="AI172" i="8" s="1"/>
  <c r="AD180" i="8"/>
  <c r="AI180" i="8" s="1"/>
  <c r="BO102" i="15"/>
  <c r="BP102" i="15" s="1"/>
  <c r="BO60" i="15"/>
  <c r="BP60" i="15" s="1"/>
  <c r="AC130" i="8"/>
  <c r="AH130" i="8" s="1"/>
  <c r="BO61" i="13"/>
  <c r="BP61" i="13" s="1"/>
  <c r="U101" i="8"/>
  <c r="T86" i="8"/>
  <c r="AC92" i="8"/>
  <c r="AH92" i="8" s="1"/>
  <c r="AC77" i="8"/>
  <c r="AH77" i="8" s="1"/>
  <c r="AC58" i="8"/>
  <c r="AH58" i="8" s="1"/>
  <c r="L132" i="8"/>
  <c r="AC81" i="8"/>
  <c r="AH81" i="8" s="1"/>
  <c r="S11" i="8"/>
  <c r="AC43" i="8"/>
  <c r="AH43" i="8" s="1"/>
  <c r="AA217" i="8"/>
  <c r="AD189" i="8"/>
  <c r="AI189" i="8" s="1"/>
  <c r="AC200" i="8"/>
  <c r="AH200" i="8" s="1"/>
  <c r="AD168" i="8"/>
  <c r="AI168" i="8" s="1"/>
  <c r="AC187" i="8"/>
  <c r="AH187" i="8" s="1"/>
  <c r="AC169" i="8"/>
  <c r="AH169" i="8" s="1"/>
  <c r="AC165" i="8"/>
  <c r="AH165" i="8" s="1"/>
  <c r="AC215" i="8"/>
  <c r="AH215" i="8" s="1"/>
  <c r="AC155" i="8"/>
  <c r="AH155" i="8" s="1"/>
  <c r="BO84" i="13"/>
  <c r="BP84" i="13" s="1"/>
  <c r="N132" i="8"/>
  <c r="F50" i="8"/>
  <c r="AD35" i="8"/>
  <c r="AD23" i="8"/>
  <c r="AD206" i="8"/>
  <c r="AI206" i="8" s="1"/>
  <c r="AC202" i="8"/>
  <c r="AH202" i="8" s="1"/>
  <c r="AD14" i="8"/>
  <c r="AC76" i="8"/>
  <c r="AH76" i="8" s="1"/>
  <c r="AD45" i="8"/>
  <c r="AC37" i="8"/>
  <c r="AH37" i="8" s="1"/>
  <c r="AC196" i="8"/>
  <c r="AH196" i="8" s="1"/>
  <c r="AC210" i="8"/>
  <c r="AH210" i="8" s="1"/>
  <c r="AD157" i="8"/>
  <c r="AI157" i="8" s="1"/>
  <c r="AC152" i="8"/>
  <c r="AH152" i="8" s="1"/>
  <c r="AC174" i="8"/>
  <c r="AH174" i="8" s="1"/>
  <c r="AC140" i="8"/>
  <c r="AH140" i="8" s="1"/>
  <c r="Y86" i="8"/>
  <c r="BO19" i="13"/>
  <c r="BP19" i="13" s="1"/>
  <c r="Z86" i="8"/>
  <c r="AD166" i="8"/>
  <c r="AI166" i="8" s="1"/>
  <c r="AD214" i="8"/>
  <c r="AI214" i="8" s="1"/>
  <c r="AC204" i="8"/>
  <c r="AH204" i="8" s="1"/>
  <c r="M217" i="8"/>
  <c r="AC186" i="8"/>
  <c r="AH186" i="8" s="1"/>
  <c r="AD165" i="8"/>
  <c r="AI165" i="8" s="1"/>
  <c r="BO103" i="15"/>
  <c r="BP103" i="15" s="1"/>
  <c r="BO57" i="15"/>
  <c r="BP57" i="15" s="1"/>
  <c r="AD93" i="8"/>
  <c r="BO87" i="13"/>
  <c r="BP87" i="13" s="1"/>
  <c r="BO153" i="13"/>
  <c r="BP153" i="13" s="1"/>
  <c r="F132" i="8"/>
  <c r="AC78" i="8"/>
  <c r="AH78" i="8" s="1"/>
  <c r="AC60" i="8"/>
  <c r="AH60" i="8" s="1"/>
  <c r="AC119" i="8"/>
  <c r="AH119" i="8" s="1"/>
  <c r="BO65" i="13"/>
  <c r="BP65" i="13" s="1"/>
  <c r="AC33" i="8"/>
  <c r="AH33" i="8" s="1"/>
  <c r="AC27" i="8"/>
  <c r="AH27" i="8" s="1"/>
  <c r="AC166" i="8"/>
  <c r="AH166" i="8" s="1"/>
  <c r="AC177" i="8"/>
  <c r="AH177" i="8" s="1"/>
  <c r="AC199" i="8"/>
  <c r="AH199" i="8" s="1"/>
  <c r="AC213" i="8"/>
  <c r="AH213" i="8" s="1"/>
  <c r="T99" i="8"/>
  <c r="G132" i="8"/>
  <c r="AD59" i="8"/>
  <c r="J58" i="11" s="1"/>
  <c r="M58" i="11" s="1"/>
  <c r="AD30" i="8"/>
  <c r="AC17" i="8"/>
  <c r="AH17" i="8" s="1"/>
  <c r="AD211" i="8"/>
  <c r="AI211" i="8" s="1"/>
  <c r="AD174" i="8"/>
  <c r="AI174" i="8" s="1"/>
  <c r="AC168" i="8"/>
  <c r="AH168" i="8" s="1"/>
  <c r="AC172" i="8"/>
  <c r="AH172" i="8" s="1"/>
  <c r="AC156" i="8"/>
  <c r="AH156" i="8" s="1"/>
  <c r="AC191" i="8"/>
  <c r="AH191" i="8" s="1"/>
  <c r="AC71" i="8"/>
  <c r="AH71" i="8" s="1"/>
  <c r="AC125" i="8"/>
  <c r="AH125" i="8" s="1"/>
  <c r="AC22" i="8"/>
  <c r="AH22" i="8" s="1"/>
  <c r="AC9" i="8"/>
  <c r="AH9" i="8" s="1"/>
  <c r="E50" i="8"/>
  <c r="AD194" i="8"/>
  <c r="AI194" i="8" s="1"/>
  <c r="AD200" i="8"/>
  <c r="AI200" i="8" s="1"/>
  <c r="AD196" i="8"/>
  <c r="AI196" i="8" s="1"/>
  <c r="AD167" i="8"/>
  <c r="AI167" i="8" s="1"/>
  <c r="AC136" i="8"/>
  <c r="AH136" i="8" s="1"/>
  <c r="AC149" i="8"/>
  <c r="AH149" i="8" s="1"/>
  <c r="BO25" i="13"/>
  <c r="BP25" i="13" s="1"/>
  <c r="BO143" i="13"/>
  <c r="BP143" i="13" s="1"/>
  <c r="AC84" i="8"/>
  <c r="AH84" i="8" s="1"/>
  <c r="J50" i="8"/>
  <c r="AC194" i="8"/>
  <c r="AH194" i="8" s="1"/>
  <c r="AC151" i="8"/>
  <c r="AH151" i="8" s="1"/>
  <c r="AC153" i="8"/>
  <c r="AH153" i="8" s="1"/>
  <c r="AD187" i="8"/>
  <c r="AI187" i="8" s="1"/>
  <c r="AC135" i="8"/>
  <c r="AH135" i="8" s="1"/>
  <c r="E217" i="8"/>
  <c r="AD215" i="8"/>
  <c r="AI215" i="8" s="1"/>
  <c r="AD185" i="8"/>
  <c r="AI185" i="8" s="1"/>
  <c r="AD127" i="8"/>
  <c r="J126" i="11" s="1"/>
  <c r="K126" i="11" s="1"/>
  <c r="AA122" i="8"/>
  <c r="AD122" i="8" s="1"/>
  <c r="AC117" i="8"/>
  <c r="AH117" i="8" s="1"/>
  <c r="AC95" i="8"/>
  <c r="AH95" i="8" s="1"/>
  <c r="AC98" i="8"/>
  <c r="AH98" i="8" s="1"/>
  <c r="AD28" i="8"/>
  <c r="AC18" i="8"/>
  <c r="AH18" i="8" s="1"/>
  <c r="AC189" i="8"/>
  <c r="AH189" i="8" s="1"/>
  <c r="AC138" i="8"/>
  <c r="AH138" i="8" s="1"/>
  <c r="AD190" i="8"/>
  <c r="AI190" i="8" s="1"/>
  <c r="AD161" i="8"/>
  <c r="AI161" i="8" s="1"/>
  <c r="AD170" i="8"/>
  <c r="AI170" i="8" s="1"/>
  <c r="AD212" i="8"/>
  <c r="AI212" i="8" s="1"/>
  <c r="AD183" i="8"/>
  <c r="AI183" i="8" s="1"/>
  <c r="AC195" i="8"/>
  <c r="AH195" i="8" s="1"/>
  <c r="AC85" i="8"/>
  <c r="AH85" i="8" s="1"/>
  <c r="AC180" i="8"/>
  <c r="AH180" i="8" s="1"/>
  <c r="AD188" i="8"/>
  <c r="AI188" i="8" s="1"/>
  <c r="AC139" i="8"/>
  <c r="AH139" i="8" s="1"/>
  <c r="U135" i="8"/>
  <c r="AD135" i="8" s="1"/>
  <c r="AI135" i="8" s="1"/>
  <c r="AC190" i="8"/>
  <c r="AH190" i="8" s="1"/>
  <c r="O217" i="8"/>
  <c r="AD199" i="8"/>
  <c r="AI199" i="8" s="1"/>
  <c r="AD159" i="8"/>
  <c r="AI159" i="8" s="1"/>
  <c r="AC203" i="8"/>
  <c r="AH203" i="8" s="1"/>
  <c r="AD179" i="8"/>
  <c r="AI179" i="8" s="1"/>
  <c r="AC162" i="8"/>
  <c r="AH162" i="8" s="1"/>
  <c r="AC214" i="8"/>
  <c r="AH214" i="8" s="1"/>
  <c r="BO113" i="15"/>
  <c r="BP113" i="15" s="1"/>
  <c r="AC112" i="8"/>
  <c r="AH112" i="8" s="1"/>
  <c r="AD53" i="8"/>
  <c r="I132" i="8"/>
  <c r="AC150" i="8"/>
  <c r="AH150" i="8" s="1"/>
  <c r="AD213" i="8"/>
  <c r="AI213" i="8" s="1"/>
  <c r="AD203" i="8"/>
  <c r="AI203" i="8" s="1"/>
  <c r="AD191" i="8"/>
  <c r="AI191" i="8" s="1"/>
  <c r="BO47" i="15"/>
  <c r="BP47" i="15" s="1"/>
  <c r="BO49" i="13"/>
  <c r="BP49" i="13" s="1"/>
  <c r="BO171" i="13"/>
  <c r="BP171" i="13" s="1"/>
  <c r="AD107" i="8"/>
  <c r="AD126" i="8"/>
  <c r="AD111" i="8"/>
  <c r="J110" i="11" s="1"/>
  <c r="O132" i="8"/>
  <c r="BO136" i="13"/>
  <c r="BP136" i="13" s="1"/>
  <c r="AC44" i="8"/>
  <c r="AH44" i="8" s="1"/>
  <c r="AD39" i="8"/>
  <c r="AC183" i="8"/>
  <c r="AH183" i="8" s="1"/>
  <c r="AD149" i="8"/>
  <c r="AI149" i="8" s="1"/>
  <c r="N217" i="8"/>
  <c r="AC171" i="8"/>
  <c r="AH171" i="8" s="1"/>
  <c r="AD209" i="8"/>
  <c r="AI209" i="8" s="1"/>
  <c r="AD164" i="8"/>
  <c r="AI164" i="8" s="1"/>
  <c r="AC178" i="8"/>
  <c r="AH178" i="8" s="1"/>
  <c r="BO223" i="13"/>
  <c r="BP223" i="13" s="1"/>
  <c r="J132" i="8"/>
  <c r="AC88" i="8"/>
  <c r="AH88" i="8" s="1"/>
  <c r="AC105" i="8"/>
  <c r="AH105" i="8" s="1"/>
  <c r="AD38" i="8"/>
  <c r="G50" i="8"/>
  <c r="AD31" i="8"/>
  <c r="AD155" i="8"/>
  <c r="AI155" i="8" s="1"/>
  <c r="J217" i="8"/>
  <c r="AD151" i="8"/>
  <c r="AI151" i="8" s="1"/>
  <c r="AD163" i="8"/>
  <c r="AI163" i="8" s="1"/>
  <c r="AD182" i="8"/>
  <c r="AI182" i="8" s="1"/>
  <c r="AD208" i="8"/>
  <c r="AI208" i="8" s="1"/>
  <c r="AD158" i="8"/>
  <c r="AI158" i="8" s="1"/>
  <c r="AD181" i="8"/>
  <c r="AI181" i="8" s="1"/>
  <c r="AD169" i="8"/>
  <c r="AI169" i="8" s="1"/>
  <c r="AD207" i="8"/>
  <c r="AI207" i="8" s="1"/>
  <c r="AC157" i="8"/>
  <c r="AH157" i="8" s="1"/>
  <c r="T217" i="8"/>
  <c r="AD160" i="8"/>
  <c r="AI160" i="8" s="1"/>
  <c r="BO78" i="13"/>
  <c r="BP78" i="13" s="1"/>
  <c r="AD63" i="8"/>
  <c r="AI63" i="8" s="1"/>
  <c r="AC122" i="8"/>
  <c r="AH122" i="8" s="1"/>
  <c r="AC89" i="8"/>
  <c r="AH89" i="8" s="1"/>
  <c r="BO89" i="13"/>
  <c r="BP89" i="13" s="1"/>
  <c r="AD37" i="8"/>
  <c r="AC211" i="8"/>
  <c r="AH211" i="8" s="1"/>
  <c r="AD162" i="8"/>
  <c r="AI162" i="8" s="1"/>
  <c r="AC176" i="8"/>
  <c r="AH176" i="8" s="1"/>
  <c r="AC144" i="8"/>
  <c r="AH144" i="8" s="1"/>
  <c r="AC201" i="8"/>
  <c r="AH201" i="8" s="1"/>
  <c r="AC146" i="8"/>
  <c r="AH146" i="8" s="1"/>
  <c r="BO124" i="15"/>
  <c r="BP124" i="15" s="1"/>
  <c r="BO52" i="13"/>
  <c r="BP52" i="13" s="1"/>
  <c r="K132" i="8"/>
  <c r="AC99" i="8"/>
  <c r="AH99" i="8" s="1"/>
  <c r="AC131" i="8"/>
  <c r="AH131" i="8" s="1"/>
  <c r="AD36" i="8"/>
  <c r="AD43" i="8"/>
  <c r="AC26" i="8"/>
  <c r="AH26" i="8" s="1"/>
  <c r="AC181" i="8"/>
  <c r="AH181" i="8" s="1"/>
  <c r="AC209" i="8"/>
  <c r="AH209" i="8" s="1"/>
  <c r="H217" i="8"/>
  <c r="AC198" i="8"/>
  <c r="AH198" i="8" s="1"/>
  <c r="AD171" i="8"/>
  <c r="AI171" i="8" s="1"/>
  <c r="AD192" i="8"/>
  <c r="AI192" i="8" s="1"/>
  <c r="Q146" i="8"/>
  <c r="AD146" i="8" s="1"/>
  <c r="AI146" i="8" s="1"/>
  <c r="AC154" i="8"/>
  <c r="AH154" i="8" s="1"/>
  <c r="AD25" i="8"/>
  <c r="AC61" i="8"/>
  <c r="AH61" i="8" s="1"/>
  <c r="H50" i="8"/>
  <c r="AD216" i="8"/>
  <c r="AI216" i="8" s="1"/>
  <c r="AC148" i="8"/>
  <c r="AH148" i="8" s="1"/>
  <c r="AC161" i="8"/>
  <c r="AH161" i="8" s="1"/>
  <c r="AD198" i="8"/>
  <c r="AI198" i="8" s="1"/>
  <c r="AD173" i="8"/>
  <c r="AI173" i="8" s="1"/>
  <c r="Y217" i="8"/>
  <c r="BO152" i="15"/>
  <c r="BP152" i="15" s="1"/>
  <c r="BO174" i="13"/>
  <c r="BP174" i="13" s="1"/>
  <c r="S110" i="8"/>
  <c r="AC69" i="8"/>
  <c r="AH69" i="8" s="1"/>
  <c r="AD125" i="8"/>
  <c r="J124" i="11" s="1"/>
  <c r="K124" i="11" s="1"/>
  <c r="AC93" i="8"/>
  <c r="AH93" i="8" s="1"/>
  <c r="AC97" i="8"/>
  <c r="AH97" i="8" s="1"/>
  <c r="AD41" i="8"/>
  <c r="AD210" i="8"/>
  <c r="AI210" i="8" s="1"/>
  <c r="AC160" i="8"/>
  <c r="AH160" i="8" s="1"/>
  <c r="AC137" i="8"/>
  <c r="AH137" i="8" s="1"/>
  <c r="I217" i="8"/>
  <c r="AC175" i="8"/>
  <c r="AH175" i="8" s="1"/>
  <c r="AD175" i="8"/>
  <c r="AI175" i="8" s="1"/>
  <c r="AC141" i="8"/>
  <c r="AH141" i="8" s="1"/>
  <c r="AC216" i="8"/>
  <c r="AH216" i="8" s="1"/>
  <c r="AC147" i="8"/>
  <c r="AH147" i="8" s="1"/>
  <c r="AD77" i="8"/>
  <c r="BO22" i="13"/>
  <c r="BP22" i="13" s="1"/>
  <c r="BO34" i="13"/>
  <c r="BP34" i="13" s="1"/>
  <c r="BO43" i="13"/>
  <c r="BP43" i="13" s="1"/>
  <c r="BO55" i="13"/>
  <c r="BP55" i="13" s="1"/>
  <c r="AD102" i="8"/>
  <c r="AC64" i="8"/>
  <c r="AH64" i="8" s="1"/>
  <c r="AD115" i="8"/>
  <c r="AC57" i="8"/>
  <c r="AH57" i="8" s="1"/>
  <c r="R75" i="8"/>
  <c r="AD75" i="8" s="1"/>
  <c r="AC62" i="8"/>
  <c r="AH62" i="8" s="1"/>
  <c r="AC68" i="8"/>
  <c r="AH68" i="8" s="1"/>
  <c r="R92" i="8"/>
  <c r="AD92" i="8" s="1"/>
  <c r="AD71" i="8"/>
  <c r="T114" i="8"/>
  <c r="M132" i="8"/>
  <c r="AC74" i="8"/>
  <c r="AH74" i="8" s="1"/>
  <c r="AC116" i="8"/>
  <c r="AH116" i="8" s="1"/>
  <c r="AD89" i="8"/>
  <c r="J88" i="11" s="1"/>
  <c r="BO181" i="13"/>
  <c r="BP181" i="13" s="1"/>
  <c r="Q65" i="8"/>
  <c r="BO81" i="13"/>
  <c r="BP81" i="13" s="1"/>
  <c r="AC91" i="8"/>
  <c r="AH91" i="8" s="1"/>
  <c r="AC83" i="8"/>
  <c r="AH83" i="8" s="1"/>
  <c r="AD61" i="8"/>
  <c r="AC102" i="8"/>
  <c r="AH102" i="8" s="1"/>
  <c r="AC110" i="8"/>
  <c r="AH110" i="8" s="1"/>
  <c r="AD82" i="8"/>
  <c r="AD74" i="8"/>
  <c r="AC79" i="8"/>
  <c r="AH79" i="8" s="1"/>
  <c r="AD98" i="8"/>
  <c r="AC54" i="8"/>
  <c r="AH54" i="8" s="1"/>
  <c r="AC73" i="8"/>
  <c r="AH73" i="8" s="1"/>
  <c r="AC108" i="8"/>
  <c r="AH108" i="8" s="1"/>
  <c r="AD78" i="8"/>
  <c r="AC118" i="8"/>
  <c r="AH118" i="8" s="1"/>
  <c r="AC55" i="8"/>
  <c r="AH55" i="8" s="1"/>
  <c r="AD94" i="8"/>
  <c r="AC82" i="8"/>
  <c r="AH82" i="8" s="1"/>
  <c r="AD58" i="8"/>
  <c r="AC90" i="8"/>
  <c r="AH90" i="8" s="1"/>
  <c r="AC53" i="8"/>
  <c r="AH53" i="8" s="1"/>
  <c r="AC107" i="8"/>
  <c r="AH107" i="8" s="1"/>
  <c r="BO218" i="13"/>
  <c r="BP218" i="13" s="1"/>
  <c r="BO99" i="13"/>
  <c r="BP99" i="13" s="1"/>
  <c r="BO146" i="13"/>
  <c r="BP146" i="13" s="1"/>
  <c r="BO184" i="13"/>
  <c r="BP184" i="13" s="1"/>
  <c r="BO96" i="13"/>
  <c r="BP96" i="13" s="1"/>
  <c r="AC113" i="8"/>
  <c r="AH113" i="8" s="1"/>
  <c r="Q64" i="8"/>
  <c r="P132" i="8"/>
  <c r="AC87" i="8"/>
  <c r="AH87" i="8" s="1"/>
  <c r="AD97" i="8"/>
  <c r="R91" i="8"/>
  <c r="AD91" i="8" s="1"/>
  <c r="AD79" i="8"/>
  <c r="BO161" i="13"/>
  <c r="BP161" i="13" s="1"/>
  <c r="BO187" i="13"/>
  <c r="BP187" i="13" s="1"/>
  <c r="BO113" i="13"/>
  <c r="BP113" i="13" s="1"/>
  <c r="AA83" i="8"/>
  <c r="Z57" i="8"/>
  <c r="AC70" i="8"/>
  <c r="AH70" i="8" s="1"/>
  <c r="Q114" i="8"/>
  <c r="AD85" i="8"/>
  <c r="AD87" i="8"/>
  <c r="W109" i="8"/>
  <c r="AD112" i="8"/>
  <c r="AD119" i="8"/>
  <c r="AD130" i="8"/>
  <c r="AI130" i="8" s="1"/>
  <c r="AC109" i="8"/>
  <c r="AH109" i="8" s="1"/>
  <c r="AC123" i="8"/>
  <c r="AH123" i="8" s="1"/>
  <c r="AC121" i="8"/>
  <c r="AH121" i="8" s="1"/>
  <c r="AD131" i="8"/>
  <c r="AI131" i="8" s="1"/>
  <c r="BO37" i="13"/>
  <c r="BP37" i="13" s="1"/>
  <c r="R109" i="8"/>
  <c r="R99" i="8"/>
  <c r="BO216" i="13"/>
  <c r="BP216" i="13" s="1"/>
  <c r="BO40" i="13"/>
  <c r="BP40" i="13" s="1"/>
  <c r="AC126" i="8"/>
  <c r="AH126" i="8" s="1"/>
  <c r="AD69" i="8"/>
  <c r="AC100" i="8"/>
  <c r="AH100" i="8" s="1"/>
  <c r="V106" i="8"/>
  <c r="H132" i="8"/>
  <c r="BO156" i="13"/>
  <c r="BP156" i="13" s="1"/>
  <c r="W99" i="8"/>
  <c r="BO188" i="13"/>
  <c r="BP188" i="13" s="1"/>
  <c r="BO13" i="13"/>
  <c r="BP13" i="13" s="1"/>
  <c r="AD84" i="8"/>
  <c r="AC111" i="8"/>
  <c r="AH111" i="8" s="1"/>
  <c r="AD70" i="8"/>
  <c r="AC80" i="8"/>
  <c r="AH80" i="8" s="1"/>
  <c r="AC101" i="8"/>
  <c r="AH101" i="8" s="1"/>
  <c r="AC115" i="8"/>
  <c r="AH115" i="8" s="1"/>
  <c r="AC127" i="8"/>
  <c r="AH127" i="8" s="1"/>
  <c r="W62" i="8"/>
  <c r="AD124" i="8"/>
  <c r="BO58" i="13"/>
  <c r="BP58" i="13" s="1"/>
  <c r="X99" i="8"/>
  <c r="AD73" i="8"/>
  <c r="AI73" i="8" s="1"/>
  <c r="BO208" i="13"/>
  <c r="BP208" i="13" s="1"/>
  <c r="AD113" i="8"/>
  <c r="W54" i="8"/>
  <c r="R120" i="8"/>
  <c r="AD120" i="8" s="1"/>
  <c r="AD67" i="8"/>
  <c r="AC106" i="8"/>
  <c r="AH106" i="8" s="1"/>
  <c r="AC103" i="8"/>
  <c r="AH103" i="8" s="1"/>
  <c r="AC65" i="8"/>
  <c r="AH65" i="8" s="1"/>
  <c r="AD76" i="8"/>
  <c r="AC63" i="8"/>
  <c r="AH63" i="8" s="1"/>
  <c r="Q110" i="8"/>
  <c r="AD117" i="8"/>
  <c r="AA99" i="8"/>
  <c r="AD60" i="8"/>
  <c r="BO228" i="13"/>
  <c r="BP228" i="13" s="1"/>
  <c r="BO28" i="13"/>
  <c r="BP28" i="13" s="1"/>
  <c r="BO70" i="13"/>
  <c r="BP70" i="13" s="1"/>
  <c r="BO111" i="13"/>
  <c r="BP111" i="13" s="1"/>
  <c r="U105" i="8"/>
  <c r="AD105" i="8" s="1"/>
  <c r="AD116" i="8"/>
  <c r="R108" i="8"/>
  <c r="AD108" i="8" s="1"/>
  <c r="AD129" i="8"/>
  <c r="AI129" i="8" s="1"/>
  <c r="AC128" i="8"/>
  <c r="AH128" i="8" s="1"/>
  <c r="R104" i="8"/>
  <c r="AD104" i="8" s="1"/>
  <c r="J103" i="11" s="1"/>
  <c r="U80" i="8"/>
  <c r="AD80" i="8" s="1"/>
  <c r="T121" i="8"/>
  <c r="AD121" i="8" s="1"/>
  <c r="BO227" i="13"/>
  <c r="BP227" i="13" s="1"/>
  <c r="R95" i="8"/>
  <c r="AD95" i="8" s="1"/>
  <c r="BO179" i="13"/>
  <c r="BP179" i="13" s="1"/>
  <c r="R114" i="8"/>
  <c r="BO106" i="13"/>
  <c r="BP106" i="13" s="1"/>
  <c r="BO201" i="13"/>
  <c r="BP201" i="13" s="1"/>
  <c r="E132" i="8"/>
  <c r="BO221" i="13"/>
  <c r="BP221" i="13" s="1"/>
  <c r="Q109" i="8"/>
  <c r="BO224" i="13"/>
  <c r="BP224" i="13" s="1"/>
  <c r="BO215" i="13"/>
  <c r="BP215" i="13" s="1"/>
  <c r="Q99" i="8"/>
  <c r="BO182" i="13"/>
  <c r="BP182" i="13" s="1"/>
  <c r="R101" i="8"/>
  <c r="BO212" i="13"/>
  <c r="BP212" i="13" s="1"/>
  <c r="BO169" i="13"/>
  <c r="BP169" i="13" s="1"/>
  <c r="BO199" i="13"/>
  <c r="BP199" i="13" s="1"/>
  <c r="BO163" i="13"/>
  <c r="BP163" i="13" s="1"/>
  <c r="BO109" i="13"/>
  <c r="BP109" i="13" s="1"/>
  <c r="BO147" i="15"/>
  <c r="BP147" i="15" s="1"/>
  <c r="BO22" i="15"/>
  <c r="BP22" i="15" s="1"/>
  <c r="BO167" i="15"/>
  <c r="BP167" i="15" s="1"/>
  <c r="BO86" i="15"/>
  <c r="BP86" i="15" s="1"/>
  <c r="BO143" i="15"/>
  <c r="BP143" i="15" s="1"/>
  <c r="AD221" i="8"/>
  <c r="AI221" i="8" s="1"/>
  <c r="BO87" i="15"/>
  <c r="BP87" i="15" s="1"/>
  <c r="BO81" i="15"/>
  <c r="BP81" i="15" s="1"/>
  <c r="BO85" i="15"/>
  <c r="BP85" i="15" s="1"/>
  <c r="AC236" i="8"/>
  <c r="AH236" i="8" s="1"/>
  <c r="BO90" i="15"/>
  <c r="BP90" i="15" s="1"/>
  <c r="AC247" i="8"/>
  <c r="AH247" i="8" s="1"/>
  <c r="AC232" i="8"/>
  <c r="AH232" i="8" s="1"/>
  <c r="BO170" i="15"/>
  <c r="BP170" i="15" s="1"/>
  <c r="U270" i="8"/>
  <c r="AC258" i="8"/>
  <c r="AH258" i="8" s="1"/>
  <c r="AD232" i="8"/>
  <c r="AI232" i="8" s="1"/>
  <c r="AD229" i="8"/>
  <c r="AI229" i="8" s="1"/>
  <c r="K270" i="8"/>
  <c r="AC253" i="8"/>
  <c r="AH253" i="8" s="1"/>
  <c r="AC243" i="8"/>
  <c r="AH243" i="8" s="1"/>
  <c r="BO33" i="15"/>
  <c r="BP33" i="15" s="1"/>
  <c r="BO112" i="15"/>
  <c r="BP112" i="15" s="1"/>
  <c r="BO78" i="15"/>
  <c r="BP78" i="15" s="1"/>
  <c r="BO18" i="15"/>
  <c r="BP18" i="15" s="1"/>
  <c r="BO128" i="15"/>
  <c r="BP128" i="15" s="1"/>
  <c r="BO161" i="15"/>
  <c r="BP161" i="15" s="1"/>
  <c r="BO45" i="15"/>
  <c r="BP45" i="15" s="1"/>
  <c r="BO77" i="15"/>
  <c r="BP77" i="15" s="1"/>
  <c r="BO135" i="15"/>
  <c r="BP135" i="15" s="1"/>
  <c r="AC241" i="8"/>
  <c r="AH241" i="8" s="1"/>
  <c r="AC235" i="8"/>
  <c r="AH235" i="8" s="1"/>
  <c r="BO25" i="15"/>
  <c r="BP25" i="15" s="1"/>
  <c r="AD251" i="8"/>
  <c r="AI251" i="8" s="1"/>
  <c r="BO82" i="15"/>
  <c r="BP82" i="15" s="1"/>
  <c r="BO168" i="15"/>
  <c r="BP168" i="15" s="1"/>
  <c r="BO43" i="15"/>
  <c r="BP43" i="15" s="1"/>
  <c r="BO34" i="15"/>
  <c r="BP34" i="15" s="1"/>
  <c r="AC256" i="8"/>
  <c r="AH256" i="8" s="1"/>
  <c r="AC260" i="8"/>
  <c r="AH260" i="8" s="1"/>
  <c r="BO49" i="15"/>
  <c r="BP49" i="15" s="1"/>
  <c r="AD225" i="8"/>
  <c r="AI225" i="8" s="1"/>
  <c r="BO139" i="15"/>
  <c r="BP139" i="15" s="1"/>
  <c r="AC245" i="8"/>
  <c r="AH245" i="8" s="1"/>
  <c r="BO119" i="15"/>
  <c r="BP119" i="15" s="1"/>
  <c r="BO79" i="15"/>
  <c r="BP79" i="15" s="1"/>
  <c r="BO137" i="15"/>
  <c r="BP137" i="15" s="1"/>
  <c r="AD255" i="8"/>
  <c r="AI255" i="8" s="1"/>
  <c r="AD257" i="8"/>
  <c r="AI257" i="8" s="1"/>
  <c r="BO17" i="15"/>
  <c r="BP17" i="15" s="1"/>
  <c r="V270" i="8"/>
  <c r="AC239" i="8"/>
  <c r="AH239" i="8" s="1"/>
  <c r="AD260" i="8"/>
  <c r="AI260" i="8" s="1"/>
  <c r="AC229" i="8"/>
  <c r="AH229" i="8" s="1"/>
  <c r="BO32" i="15"/>
  <c r="BP32" i="15" s="1"/>
  <c r="BO133" i="15"/>
  <c r="BP133" i="15" s="1"/>
  <c r="AD238" i="8"/>
  <c r="AI238" i="8" s="1"/>
  <c r="AC238" i="8"/>
  <c r="AH238" i="8" s="1"/>
  <c r="AC227" i="8"/>
  <c r="AH227" i="8" s="1"/>
  <c r="AC222" i="8"/>
  <c r="AH222" i="8" s="1"/>
  <c r="AD235" i="8"/>
  <c r="AI235" i="8" s="1"/>
  <c r="BO27" i="15"/>
  <c r="BP27" i="15" s="1"/>
  <c r="AD253" i="8"/>
  <c r="AI253" i="8" s="1"/>
  <c r="BO75" i="15"/>
  <c r="BP75" i="15" s="1"/>
  <c r="BO21" i="15"/>
  <c r="BP21" i="15" s="1"/>
  <c r="AD242" i="8"/>
  <c r="AI242" i="8" s="1"/>
  <c r="AD259" i="8"/>
  <c r="AI259" i="8" s="1"/>
  <c r="AD243" i="8"/>
  <c r="AI243" i="8" s="1"/>
  <c r="AD239" i="8"/>
  <c r="AI239" i="8" s="1"/>
  <c r="BO15" i="15"/>
  <c r="BP15" i="15" s="1"/>
  <c r="AC262" i="8"/>
  <c r="AH262" i="8" s="1"/>
  <c r="AD237" i="8"/>
  <c r="AI237" i="8" s="1"/>
  <c r="BO19" i="15"/>
  <c r="BP19" i="15" s="1"/>
  <c r="BO106" i="15"/>
  <c r="BP106" i="15" s="1"/>
  <c r="AD240" i="8"/>
  <c r="AI240" i="8" s="1"/>
  <c r="AD256" i="8"/>
  <c r="AI256" i="8" s="1"/>
  <c r="AD248" i="8"/>
  <c r="AI248" i="8" s="1"/>
  <c r="AC225" i="8"/>
  <c r="AH225" i="8" s="1"/>
  <c r="AD247" i="8"/>
  <c r="AI247" i="8" s="1"/>
  <c r="AD233" i="8"/>
  <c r="AI233" i="8" s="1"/>
  <c r="AC237" i="8"/>
  <c r="AH237" i="8" s="1"/>
  <c r="P270" i="8"/>
  <c r="AD227" i="8"/>
  <c r="AI227" i="8" s="1"/>
  <c r="AC234" i="8"/>
  <c r="AH234" i="8" s="1"/>
  <c r="AD263" i="8"/>
  <c r="AI263" i="8" s="1"/>
  <c r="BO166" i="15"/>
  <c r="BP166" i="15" s="1"/>
  <c r="AD224" i="8"/>
  <c r="AI224" i="8" s="1"/>
  <c r="AD267" i="8"/>
  <c r="AI267" i="8" s="1"/>
  <c r="AD261" i="8"/>
  <c r="AI261" i="8" s="1"/>
  <c r="AC250" i="8"/>
  <c r="AH250" i="8" s="1"/>
  <c r="AD226" i="8"/>
  <c r="AI226" i="8" s="1"/>
  <c r="BO23" i="15"/>
  <c r="BP23" i="15" s="1"/>
  <c r="BO63" i="15"/>
  <c r="BP63" i="15" s="1"/>
  <c r="AD244" i="8"/>
  <c r="AI244" i="8" s="1"/>
  <c r="BO70" i="15"/>
  <c r="BP70" i="15" s="1"/>
  <c r="AC249" i="8"/>
  <c r="AH249" i="8" s="1"/>
  <c r="AC242" i="8"/>
  <c r="AH242" i="8" s="1"/>
  <c r="AD249" i="8"/>
  <c r="AI249" i="8" s="1"/>
  <c r="T270" i="8"/>
  <c r="N270" i="8"/>
  <c r="Z270" i="8"/>
  <c r="S270" i="8"/>
  <c r="Q270" i="8"/>
  <c r="BO13" i="15"/>
  <c r="BP13" i="15" s="1"/>
  <c r="AD269" i="8"/>
  <c r="AI269" i="8" s="1"/>
  <c r="J270" i="8"/>
  <c r="AC261" i="8"/>
  <c r="AH261" i="8" s="1"/>
  <c r="G270" i="8"/>
  <c r="AC220" i="8"/>
  <c r="AH220" i="8" s="1"/>
  <c r="L270" i="8"/>
  <c r="AC257" i="8"/>
  <c r="AH257" i="8" s="1"/>
  <c r="AD246" i="8"/>
  <c r="AI246" i="8" s="1"/>
  <c r="AD262" i="8"/>
  <c r="AI262" i="8" s="1"/>
  <c r="AD231" i="8"/>
  <c r="AI231" i="8" s="1"/>
  <c r="O270" i="8"/>
  <c r="AC228" i="8"/>
  <c r="AH228" i="8" s="1"/>
  <c r="H270" i="8"/>
  <c r="AC240" i="8"/>
  <c r="AH240" i="8" s="1"/>
  <c r="AC264" i="8"/>
  <c r="AH264" i="8" s="1"/>
  <c r="AC255" i="8"/>
  <c r="AH255" i="8" s="1"/>
  <c r="AD236" i="8"/>
  <c r="AI236" i="8" s="1"/>
  <c r="BO36" i="15"/>
  <c r="BP36" i="15" s="1"/>
  <c r="AC251" i="8"/>
  <c r="AH251" i="8" s="1"/>
  <c r="AC231" i="8"/>
  <c r="AH231" i="8" s="1"/>
  <c r="AB270" i="8"/>
  <c r="AD252" i="8"/>
  <c r="AI252" i="8" s="1"/>
  <c r="AD223" i="8"/>
  <c r="AI223" i="8" s="1"/>
  <c r="X270" i="8"/>
  <c r="AC263" i="8"/>
  <c r="AH263" i="8" s="1"/>
  <c r="AC259" i="8"/>
  <c r="AH259" i="8" s="1"/>
  <c r="AD245" i="8"/>
  <c r="AI245" i="8" s="1"/>
  <c r="BO64" i="15"/>
  <c r="BP64" i="15" s="1"/>
  <c r="AC269" i="8"/>
  <c r="AH269" i="8" s="1"/>
  <c r="AD265" i="8"/>
  <c r="AI265" i="8" s="1"/>
  <c r="M270" i="8"/>
  <c r="AA270" i="8"/>
  <c r="AD228" i="8"/>
  <c r="AI228" i="8" s="1"/>
  <c r="AD241" i="8"/>
  <c r="AI241" i="8" s="1"/>
  <c r="AC265" i="8"/>
  <c r="AH265" i="8" s="1"/>
  <c r="I270" i="8"/>
  <c r="AD250" i="8"/>
  <c r="AI250" i="8" s="1"/>
  <c r="AD258" i="8"/>
  <c r="AI258" i="8" s="1"/>
  <c r="AD268" i="8"/>
  <c r="AI268" i="8" s="1"/>
  <c r="F270" i="8"/>
  <c r="BO38" i="15"/>
  <c r="BP38" i="15" s="1"/>
  <c r="R270" i="8"/>
  <c r="BO146" i="15"/>
  <c r="BP146" i="15" s="1"/>
  <c r="AD220" i="8"/>
  <c r="AI220" i="8" s="1"/>
  <c r="AC223" i="8"/>
  <c r="AH223" i="8" s="1"/>
  <c r="AD230" i="8"/>
  <c r="AI230" i="8" s="1"/>
  <c r="AC267" i="8"/>
  <c r="AH267" i="8" s="1"/>
  <c r="BO73" i="15"/>
  <c r="BP73" i="15" s="1"/>
  <c r="AC226" i="8"/>
  <c r="AH226" i="8" s="1"/>
  <c r="AD264" i="8"/>
  <c r="AI264" i="8" s="1"/>
  <c r="AC252" i="8"/>
  <c r="AH252" i="8" s="1"/>
  <c r="AC224" i="8"/>
  <c r="AH224" i="8" s="1"/>
  <c r="Y270" i="8"/>
  <c r="AC233" i="8"/>
  <c r="AH233" i="8" s="1"/>
  <c r="AC230" i="8"/>
  <c r="AH230" i="8" s="1"/>
  <c r="AD254" i="8"/>
  <c r="AI254" i="8" s="1"/>
  <c r="BO95" i="15"/>
  <c r="BP95" i="15" s="1"/>
  <c r="AC221" i="8"/>
  <c r="AH221" i="8" s="1"/>
  <c r="E270" i="8"/>
  <c r="AC254" i="8"/>
  <c r="AH254" i="8" s="1"/>
  <c r="W270" i="8"/>
  <c r="AC266" i="8"/>
  <c r="AH266" i="8" s="1"/>
  <c r="AI34" i="8"/>
  <c r="BP34" i="1"/>
  <c r="Q40" i="8"/>
  <c r="AD40" i="8" s="1"/>
  <c r="Q138" i="8"/>
  <c r="AD19" i="8"/>
  <c r="BP64" i="1"/>
  <c r="Q11" i="8"/>
  <c r="F217" i="8"/>
  <c r="AC143" i="8"/>
  <c r="AD66" i="8"/>
  <c r="AD140" i="8"/>
  <c r="AI140" i="8" s="1"/>
  <c r="AB50" i="8"/>
  <c r="O10" i="4"/>
  <c r="H10" i="4"/>
  <c r="K10" i="4"/>
  <c r="N10" i="4"/>
  <c r="H9" i="4"/>
  <c r="K9" i="4"/>
  <c r="O9" i="4"/>
  <c r="BO100" i="15"/>
  <c r="BP100" i="15" s="1"/>
  <c r="H8" i="4"/>
  <c r="Q8" i="4" s="1"/>
  <c r="N8" i="4"/>
  <c r="O8" i="4"/>
  <c r="AD143" i="8"/>
  <c r="AI143" i="8" s="1"/>
  <c r="Q148" i="8"/>
  <c r="AD148" i="8" s="1"/>
  <c r="AI148" i="8" s="1"/>
  <c r="BP40" i="1"/>
  <c r="Y11" i="8"/>
  <c r="Y50" i="8" s="1"/>
  <c r="BO108" i="15"/>
  <c r="BP108" i="15" s="1"/>
  <c r="J23" i="11"/>
  <c r="AD90" i="8" l="1"/>
  <c r="AI90" i="8" s="1"/>
  <c r="BO239" i="13"/>
  <c r="BP239" i="13" s="1"/>
  <c r="AD96" i="8"/>
  <c r="J95" i="11" s="1"/>
  <c r="K95" i="11" s="1"/>
  <c r="J17" i="11"/>
  <c r="M17" i="11" s="1"/>
  <c r="AD142" i="8"/>
  <c r="AI142" i="8" s="1"/>
  <c r="Z217" i="8"/>
  <c r="AD56" i="8"/>
  <c r="AI56" i="8" s="1"/>
  <c r="AD62" i="8"/>
  <c r="J61" i="11" s="1"/>
  <c r="M61" i="11" s="1"/>
  <c r="AD32" i="8"/>
  <c r="AI32" i="8" s="1"/>
  <c r="U50" i="8"/>
  <c r="AI9" i="8"/>
  <c r="BP12" i="15"/>
  <c r="BP174" i="15"/>
  <c r="J26" i="11"/>
  <c r="M26" i="11" s="1"/>
  <c r="AI21" i="8"/>
  <c r="BP12" i="14"/>
  <c r="V50" i="8"/>
  <c r="AA50" i="8"/>
  <c r="S50" i="8"/>
  <c r="AD88" i="8"/>
  <c r="J87" i="11" s="1"/>
  <c r="AD64" i="8"/>
  <c r="J63" i="11" s="1"/>
  <c r="M63" i="11" s="1"/>
  <c r="AD72" i="8"/>
  <c r="AI72" i="8" s="1"/>
  <c r="BP12" i="13"/>
  <c r="J18" i="11"/>
  <c r="K18" i="11" s="1"/>
  <c r="BP12" i="1"/>
  <c r="AB132" i="8"/>
  <c r="AB272" i="8" s="1"/>
  <c r="AD65" i="8"/>
  <c r="AI65" i="8" s="1"/>
  <c r="AI44" i="8"/>
  <c r="AI42" i="8"/>
  <c r="S132" i="8"/>
  <c r="AI20" i="8"/>
  <c r="Z50" i="8"/>
  <c r="AI29" i="8"/>
  <c r="AI27" i="8"/>
  <c r="AI16" i="8"/>
  <c r="X132" i="8"/>
  <c r="X272" i="8" s="1"/>
  <c r="J15" i="11"/>
  <c r="J38" i="11"/>
  <c r="J29" i="11"/>
  <c r="J272" i="8"/>
  <c r="K272" i="8"/>
  <c r="M21" i="11"/>
  <c r="U217" i="8"/>
  <c r="AC50" i="8"/>
  <c r="AH50" i="8" s="1"/>
  <c r="J20" i="11"/>
  <c r="AI15" i="8"/>
  <c r="O272" i="8"/>
  <c r="J27" i="11"/>
  <c r="M27" i="11" s="1"/>
  <c r="AI22" i="8"/>
  <c r="K25" i="11"/>
  <c r="P272" i="8"/>
  <c r="J122" i="11"/>
  <c r="AD101" i="8"/>
  <c r="J100" i="11" s="1"/>
  <c r="G272" i="8"/>
  <c r="V132" i="8"/>
  <c r="J99" i="11"/>
  <c r="K99" i="11" s="1"/>
  <c r="J67" i="11"/>
  <c r="K67" i="11" s="1"/>
  <c r="AI55" i="8"/>
  <c r="AI89" i="8"/>
  <c r="AD57" i="8"/>
  <c r="J56" i="11" s="1"/>
  <c r="M56" i="11" s="1"/>
  <c r="Y132" i="8"/>
  <c r="Y272" i="8" s="1"/>
  <c r="M272" i="8"/>
  <c r="AD54" i="8"/>
  <c r="AI54" i="8" s="1"/>
  <c r="AD86" i="8"/>
  <c r="J85" i="11" s="1"/>
  <c r="K85" i="11" s="1"/>
  <c r="AI125" i="8"/>
  <c r="W132" i="8"/>
  <c r="W272" i="8" s="1"/>
  <c r="AI111" i="8"/>
  <c r="Z132" i="8"/>
  <c r="AD110" i="8"/>
  <c r="AI110" i="8" s="1"/>
  <c r="N272" i="8"/>
  <c r="AI127" i="8"/>
  <c r="L272" i="8"/>
  <c r="J80" i="11"/>
  <c r="M80" i="11" s="1"/>
  <c r="F272" i="8"/>
  <c r="AD114" i="8"/>
  <c r="J113" i="11" s="1"/>
  <c r="K113" i="11" s="1"/>
  <c r="R8" i="4"/>
  <c r="J52" i="11"/>
  <c r="M52" i="11" s="1"/>
  <c r="AI53" i="8"/>
  <c r="J92" i="11"/>
  <c r="AI93" i="8"/>
  <c r="AI30" i="8"/>
  <c r="J35" i="11"/>
  <c r="AI45" i="8"/>
  <c r="J50" i="11"/>
  <c r="M50" i="11" s="1"/>
  <c r="AI59" i="8"/>
  <c r="J127" i="11"/>
  <c r="AI128" i="8"/>
  <c r="AI14" i="8"/>
  <c r="J19" i="11"/>
  <c r="AI39" i="8"/>
  <c r="J44" i="11"/>
  <c r="M44" i="11" s="1"/>
  <c r="AA132" i="8"/>
  <c r="AI41" i="8"/>
  <c r="J46" i="11"/>
  <c r="M46" i="11" s="1"/>
  <c r="J30" i="11"/>
  <c r="M30" i="11" s="1"/>
  <c r="AI25" i="8"/>
  <c r="AI28" i="8"/>
  <c r="J33" i="11"/>
  <c r="AD109" i="8"/>
  <c r="AI109" i="8" s="1"/>
  <c r="J28" i="11"/>
  <c r="AI23" i="8"/>
  <c r="J40" i="11"/>
  <c r="AI35" i="8"/>
  <c r="U132" i="8"/>
  <c r="I272" i="8"/>
  <c r="AI37" i="8"/>
  <c r="J42" i="11"/>
  <c r="M42" i="11" s="1"/>
  <c r="AI31" i="8"/>
  <c r="J36" i="11"/>
  <c r="AI126" i="8"/>
  <c r="J125" i="11"/>
  <c r="J22" i="11"/>
  <c r="AI17" i="8"/>
  <c r="J106" i="11"/>
  <c r="K106" i="11" s="1"/>
  <c r="AI107" i="8"/>
  <c r="AH132" i="8"/>
  <c r="AI38" i="8"/>
  <c r="J43" i="11"/>
  <c r="AI26" i="8"/>
  <c r="J31" i="11"/>
  <c r="J48" i="11"/>
  <c r="AI43" i="8"/>
  <c r="AC132" i="8"/>
  <c r="J62" i="11"/>
  <c r="M62" i="11" s="1"/>
  <c r="J41" i="11"/>
  <c r="AI36" i="8"/>
  <c r="J107" i="11"/>
  <c r="K107" i="11" s="1"/>
  <c r="AI108" i="8"/>
  <c r="AI91" i="8"/>
  <c r="J90" i="11"/>
  <c r="AI120" i="8"/>
  <c r="J119" i="11"/>
  <c r="J91" i="11"/>
  <c r="AI92" i="8"/>
  <c r="AI79" i="8"/>
  <c r="J78" i="11"/>
  <c r="M78" i="11" s="1"/>
  <c r="AI113" i="8"/>
  <c r="J112" i="11"/>
  <c r="J96" i="11"/>
  <c r="K96" i="11" s="1"/>
  <c r="AI97" i="8"/>
  <c r="J74" i="11"/>
  <c r="AI75" i="8"/>
  <c r="J115" i="11"/>
  <c r="AI116" i="8"/>
  <c r="J75" i="11"/>
  <c r="M75" i="11" s="1"/>
  <c r="AI76" i="8"/>
  <c r="AI70" i="8"/>
  <c r="J69" i="11"/>
  <c r="M69" i="11" s="1"/>
  <c r="AI78" i="8"/>
  <c r="J77" i="11"/>
  <c r="J60" i="11"/>
  <c r="M60" i="11" s="1"/>
  <c r="AI61" i="8"/>
  <c r="J70" i="11"/>
  <c r="M70" i="11" s="1"/>
  <c r="AI71" i="8"/>
  <c r="J104" i="11"/>
  <c r="AI105" i="8"/>
  <c r="AI102" i="8"/>
  <c r="J101" i="11"/>
  <c r="K101" i="11" s="1"/>
  <c r="J117" i="11"/>
  <c r="J81" i="11"/>
  <c r="M81" i="11" s="1"/>
  <c r="AI82" i="8"/>
  <c r="T132" i="8"/>
  <c r="T272" i="8" s="1"/>
  <c r="J102" i="11"/>
  <c r="AI103" i="8"/>
  <c r="J83" i="11"/>
  <c r="K83" i="11" s="1"/>
  <c r="AI84" i="8"/>
  <c r="AD106" i="8"/>
  <c r="AD83" i="8"/>
  <c r="J72" i="11"/>
  <c r="M72" i="11" s="1"/>
  <c r="AI69" i="8"/>
  <c r="J68" i="11"/>
  <c r="M68" i="11" s="1"/>
  <c r="J76" i="11"/>
  <c r="M76" i="11" s="1"/>
  <c r="AI77" i="8"/>
  <c r="J84" i="11"/>
  <c r="K84" i="11" s="1"/>
  <c r="AI85" i="8"/>
  <c r="AI119" i="8"/>
  <c r="J118" i="11"/>
  <c r="K118" i="11" s="1"/>
  <c r="J57" i="11"/>
  <c r="M57" i="11" s="1"/>
  <c r="AI58" i="8"/>
  <c r="AI98" i="8"/>
  <c r="J97" i="11"/>
  <c r="K97" i="11" s="1"/>
  <c r="AI67" i="8"/>
  <c r="J66" i="11"/>
  <c r="J123" i="11"/>
  <c r="AI124" i="8"/>
  <c r="J111" i="11"/>
  <c r="K111" i="11" s="1"/>
  <c r="AI112" i="8"/>
  <c r="J116" i="11"/>
  <c r="K116" i="11" s="1"/>
  <c r="AI117" i="8"/>
  <c r="AI104" i="8"/>
  <c r="J59" i="11"/>
  <c r="M59" i="11" s="1"/>
  <c r="AI60" i="8"/>
  <c r="AI115" i="8"/>
  <c r="J114" i="11"/>
  <c r="AD99" i="8"/>
  <c r="AI99" i="8" s="1"/>
  <c r="H272" i="8"/>
  <c r="AI80" i="8"/>
  <c r="J79" i="11"/>
  <c r="AI87" i="8"/>
  <c r="J86" i="11"/>
  <c r="AI94" i="8"/>
  <c r="J93" i="11"/>
  <c r="AI74" i="8"/>
  <c r="J73" i="11"/>
  <c r="M73" i="11" s="1"/>
  <c r="J120" i="11"/>
  <c r="AI121" i="8"/>
  <c r="E272" i="8"/>
  <c r="Q132" i="8"/>
  <c r="R132" i="8"/>
  <c r="R272" i="8" s="1"/>
  <c r="J94" i="11"/>
  <c r="AI95" i="8"/>
  <c r="AH270" i="8"/>
  <c r="AI270" i="8"/>
  <c r="AC270" i="8"/>
  <c r="AD270" i="8"/>
  <c r="AD11" i="8"/>
  <c r="Q50" i="8"/>
  <c r="AD138" i="8"/>
  <c r="Q217" i="8"/>
  <c r="AI40" i="8"/>
  <c r="J45" i="11"/>
  <c r="M14" i="11"/>
  <c r="K14" i="11"/>
  <c r="R10" i="4"/>
  <c r="Q9" i="4"/>
  <c r="R9" i="4" s="1"/>
  <c r="J121" i="11"/>
  <c r="AI122" i="8"/>
  <c r="M49" i="11"/>
  <c r="K49" i="11"/>
  <c r="AH143" i="8"/>
  <c r="AH217" i="8" s="1"/>
  <c r="AC217" i="8"/>
  <c r="M23" i="11"/>
  <c r="K23" i="11"/>
  <c r="J24" i="11"/>
  <c r="AI19" i="8"/>
  <c r="M39" i="11"/>
  <c r="K39" i="11"/>
  <c r="J65" i="11"/>
  <c r="AI66" i="8"/>
  <c r="Q10" i="4"/>
  <c r="J89" i="11" l="1"/>
  <c r="K89" i="11" s="1"/>
  <c r="J55" i="11"/>
  <c r="M55" i="11" s="1"/>
  <c r="AI96" i="8"/>
  <c r="AI62" i="8"/>
  <c r="AI88" i="8"/>
  <c r="AI64" i="8"/>
  <c r="J37" i="11"/>
  <c r="K37" i="11" s="1"/>
  <c r="AA272" i="8"/>
  <c r="Z272" i="8"/>
  <c r="S272" i="8"/>
  <c r="V272" i="8"/>
  <c r="K26" i="11"/>
  <c r="J71" i="11"/>
  <c r="M71" i="11" s="1"/>
  <c r="M18" i="11"/>
  <c r="J64" i="11"/>
  <c r="M64" i="11" s="1"/>
  <c r="K15" i="11"/>
  <c r="M15" i="11"/>
  <c r="K29" i="11"/>
  <c r="M29" i="11"/>
  <c r="K38" i="11"/>
  <c r="M38" i="11"/>
  <c r="U272" i="8"/>
  <c r="AC272" i="8"/>
  <c r="M20" i="11"/>
  <c r="K20" i="11"/>
  <c r="AI101" i="8"/>
  <c r="M67" i="11"/>
  <c r="AI57" i="8"/>
  <c r="AI114" i="8"/>
  <c r="AI86" i="8"/>
  <c r="J53" i="11"/>
  <c r="M53" i="11" s="1"/>
  <c r="J108" i="11"/>
  <c r="K108" i="11" s="1"/>
  <c r="J109" i="11"/>
  <c r="K22" i="11"/>
  <c r="M22" i="11"/>
  <c r="M36" i="11"/>
  <c r="K36" i="11"/>
  <c r="K41" i="11"/>
  <c r="M41" i="11"/>
  <c r="M40" i="11"/>
  <c r="K40" i="11"/>
  <c r="K31" i="11"/>
  <c r="M31" i="11"/>
  <c r="K35" i="11"/>
  <c r="M35" i="11"/>
  <c r="M28" i="11"/>
  <c r="K28" i="11"/>
  <c r="M19" i="11"/>
  <c r="K19" i="11"/>
  <c r="K48" i="11"/>
  <c r="M48" i="11"/>
  <c r="M43" i="11"/>
  <c r="K43" i="11"/>
  <c r="K33" i="11"/>
  <c r="M33" i="11"/>
  <c r="AH272" i="8"/>
  <c r="M77" i="11"/>
  <c r="K77" i="11"/>
  <c r="AD132" i="8"/>
  <c r="J98" i="11"/>
  <c r="K98" i="11" s="1"/>
  <c r="AI83" i="8"/>
  <c r="J82" i="11"/>
  <c r="M79" i="11"/>
  <c r="K79" i="11"/>
  <c r="K66" i="11"/>
  <c r="M66" i="11"/>
  <c r="AI106" i="8"/>
  <c r="J105" i="11"/>
  <c r="K105" i="11" s="1"/>
  <c r="M74" i="11"/>
  <c r="K74" i="11"/>
  <c r="K24" i="11"/>
  <c r="M24" i="11"/>
  <c r="M65" i="11"/>
  <c r="AI138" i="8"/>
  <c r="AI217" i="8" s="1"/>
  <c r="AD217" i="8"/>
  <c r="Q272" i="8"/>
  <c r="M45" i="11"/>
  <c r="K45" i="11"/>
  <c r="J16" i="11"/>
  <c r="AI11" i="8"/>
  <c r="AD50" i="8"/>
  <c r="M37" i="11" l="1"/>
  <c r="AI132" i="8"/>
  <c r="K82" i="11"/>
  <c r="M82" i="11"/>
  <c r="AD272" i="8"/>
  <c r="AI50" i="8"/>
  <c r="K16" i="11"/>
  <c r="M16" i="11"/>
  <c r="J261" i="11"/>
  <c r="J264" i="11"/>
  <c r="AI272" i="8" l="1"/>
  <c r="G265" i="11" l="1"/>
  <c r="H267" i="11"/>
  <c r="F266" i="11"/>
  <c r="H266" i="11"/>
  <c r="I265" i="11"/>
  <c r="F265" i="11"/>
  <c r="H265" i="11"/>
  <c r="I266" i="11"/>
  <c r="F267" i="11"/>
  <c r="E265" i="11"/>
  <c r="E266" i="11"/>
  <c r="G267" i="11"/>
  <c r="I267" i="11"/>
  <c r="J266" i="11"/>
  <c r="G266" i="11"/>
  <c r="J267" i="11"/>
  <c r="E267" i="11"/>
  <c r="J265" i="11"/>
</calcChain>
</file>

<file path=xl/comments1.xml><?xml version="1.0" encoding="utf-8"?>
<comments xmlns="http://schemas.openxmlformats.org/spreadsheetml/2006/main">
  <authors>
    <author>SPVJF-FA-02</author>
    <author>MTC-JF01</author>
    <author>SPVJF-PE-08</author>
  </authors>
  <commentList>
    <comment ref="F10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Diisi sesuai tujuan part tersebut digunakan. Agar penentuan akun sesuai dengan penggunannya.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FOH : Yang berhubungan dengan kebutuhan produksi
OPEX : Yang berhubungan dengan operasioanl kantor (office)</t>
        </r>
      </text>
    </comment>
    <comment ref="C13" authorId="1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MASUK PADA ITEM PIA</t>
        </r>
      </text>
    </comment>
    <comment ref="F29" authorId="2" shapeId="0">
      <text>
        <r>
          <rPr>
            <b/>
            <sz val="9"/>
            <color indexed="81"/>
            <rFont val="Tahoma"/>
            <family val="2"/>
          </rPr>
          <t>SPVJF-PE-08:</t>
        </r>
        <r>
          <rPr>
            <sz val="9"/>
            <color indexed="81"/>
            <rFont val="Tahoma"/>
            <family val="2"/>
          </rPr>
          <t xml:space="preserve">
GC, Pengunci apl, butyl, ac9 , </t>
        </r>
      </text>
    </comment>
    <comment ref="F30" authorId="2" shapeId="0">
      <text>
        <r>
          <rPr>
            <b/>
            <sz val="9"/>
            <color indexed="81"/>
            <rFont val="Tahoma"/>
            <family val="2"/>
          </rPr>
          <t>SPVJF-PE-08:</t>
        </r>
        <r>
          <rPr>
            <sz val="9"/>
            <color indexed="81"/>
            <rFont val="Tahoma"/>
            <family val="2"/>
          </rPr>
          <t xml:space="preserve">
MC, TW, Butyl, GC, KDR, AC9</t>
        </r>
      </text>
    </comment>
    <comment ref="F31" authorId="2" shapeId="0">
      <text>
        <r>
          <rPr>
            <b/>
            <sz val="9"/>
            <color indexed="81"/>
            <rFont val="Tahoma"/>
            <family val="2"/>
          </rPr>
          <t>SPVJF-PE-08:</t>
        </r>
        <r>
          <rPr>
            <sz val="9"/>
            <color indexed="81"/>
            <rFont val="Tahoma"/>
            <family val="2"/>
          </rPr>
          <t xml:space="preserve">
AC9, MC, Air gun, TW, KDR</t>
        </r>
      </text>
    </comment>
    <comment ref="E169" authorId="1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DETAIL PART GANTI TNCV100 CABLE TIES</t>
        </r>
      </text>
    </comment>
  </commentList>
</comments>
</file>

<file path=xl/comments2.xml><?xml version="1.0" encoding="utf-8"?>
<comments xmlns="http://schemas.openxmlformats.org/spreadsheetml/2006/main">
  <authors>
    <author>SPVJF-FA-02</author>
    <author>MTC-JF01</author>
  </authors>
  <commentList>
    <comment ref="F10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Diisi sesuai tujuan part tersebut digunakan. Agar penentuan akun sesuai dengan penggunannya.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FOH : Yang berhubungan dengan kebutuhan produksi
OPEX : Yang berhubungan dengan operasioanl kantor (office)</t>
        </r>
      </text>
    </comment>
    <comment ref="E29" authorId="1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ISI 50PCS</t>
        </r>
      </text>
    </comment>
    <comment ref="C38" authorId="1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CARI KRISBOW
</t>
        </r>
      </text>
    </comment>
    <comment ref="C41" authorId="1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10515 LANCIP
10514 TUMPUL</t>
        </r>
      </text>
    </comment>
    <comment ref="E60" authorId="1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MERK MITUTOYO
MASIH CARI YANG KRISBOW
WATERPASS SAMA DENGAN JEPANG SAAT TRN AC95</t>
        </r>
      </text>
    </comment>
  </commentList>
</comments>
</file>

<file path=xl/comments3.xml><?xml version="1.0" encoding="utf-8"?>
<comments xmlns="http://schemas.openxmlformats.org/spreadsheetml/2006/main">
  <authors>
    <author>SPVJF-FA-02</author>
  </authors>
  <commentList>
    <comment ref="F10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Diisi sesuai tujuan part tersebut digunakan. Agar penentuan akun sesuai dengan penggunannya.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FOH : Yang berhubungan dengan kebutuhan produksi
OPEX : Yang berhubungan dengan operasioanl kantor (office)</t>
        </r>
      </text>
    </comment>
  </commentList>
</comments>
</file>

<file path=xl/comments4.xml><?xml version="1.0" encoding="utf-8"?>
<comments xmlns="http://schemas.openxmlformats.org/spreadsheetml/2006/main">
  <authors>
    <author>SPVJF-FA-02</author>
    <author>MTC-JF01</author>
  </authors>
  <commentList>
    <comment ref="F10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Diisi sesuai tujuan part tersebut digunakan. Agar penentuan akun sesuai dengan penggunannya.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FOH : Yang berhubungan dengan kebutuhan produksi
OPEX : Yang berhubungan dengan operasioanl kantor (office)</t>
        </r>
      </text>
    </comment>
    <comment ref="E144" authorId="1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CHANGE KE 4MM</t>
        </r>
      </text>
    </comment>
  </commentList>
</comments>
</file>

<file path=xl/comments5.xml><?xml version="1.0" encoding="utf-8"?>
<comments xmlns="http://schemas.openxmlformats.org/spreadsheetml/2006/main">
  <authors>
    <author>SPVJF-FA-02</author>
  </authors>
  <commentList>
    <comment ref="I8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Item yang mengurangi/menambah budget diluar kegiatan improvement/reduce cost
mis: merubah category budget atau item insidental yang belum tentu ada setiap term nya.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input manual oleh FA
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input manual oleh FA
</t>
        </r>
      </text>
    </comment>
    <comment ref="J11" authorId="0" shapeId="0">
      <text>
        <r>
          <rPr>
            <b/>
            <sz val="9"/>
            <color indexed="81"/>
            <rFont val="Tahoma"/>
            <family val="2"/>
          </rPr>
          <t>SPVJF-FA-02:</t>
        </r>
        <r>
          <rPr>
            <sz val="9"/>
            <color indexed="81"/>
            <rFont val="Tahoma"/>
            <family val="2"/>
          </rPr>
          <t xml:space="preserve">
input manual oleh FA
</t>
        </r>
      </text>
    </comment>
  </commentList>
</comments>
</file>

<file path=xl/comments6.xml><?xml version="1.0" encoding="utf-8"?>
<comments xmlns="http://schemas.openxmlformats.org/spreadsheetml/2006/main">
  <authors>
    <author>FA-05</author>
  </authors>
  <commentList>
    <comment ref="G6" authorId="0" shapeId="0">
      <text>
        <r>
          <rPr>
            <sz val="9"/>
            <color indexed="81"/>
            <rFont val="Tahoma"/>
            <family val="2"/>
          </rPr>
          <t>Original Cost Reduction</t>
        </r>
      </text>
    </comment>
    <comment ref="G7" authorId="0" shapeId="0">
      <text>
        <r>
          <rPr>
            <sz val="9"/>
            <color indexed="81"/>
            <rFont val="Tahoma"/>
            <family val="2"/>
          </rPr>
          <t>Penurunan amount STP setelah review (STP sebelum review dikurangi STP setelah review)</t>
        </r>
      </text>
    </comment>
  </commentList>
</comments>
</file>

<file path=xl/comments7.xml><?xml version="1.0" encoding="utf-8"?>
<comments xmlns="http://schemas.openxmlformats.org/spreadsheetml/2006/main">
  <authors>
    <author>MTC-JF01</author>
  </authors>
  <commentList>
    <comment ref="G50" authorId="0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Pembelian Terakhir Dibulan May-24 Untuk Term 83</t>
        </r>
      </text>
    </comment>
  </commentList>
</comments>
</file>

<file path=xl/comments8.xml><?xml version="1.0" encoding="utf-8"?>
<comments xmlns="http://schemas.openxmlformats.org/spreadsheetml/2006/main">
  <authors>
    <author>MTC-JF01</author>
  </authors>
  <commentList>
    <comment ref="X4" authorId="0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KAPAN TERAKHIR ORDER</t>
        </r>
      </text>
    </comment>
  </commentList>
</comments>
</file>

<file path=xl/comments9.xml><?xml version="1.0" encoding="utf-8"?>
<comments xmlns="http://schemas.openxmlformats.org/spreadsheetml/2006/main">
  <authors>
    <author>IMPORT</author>
  </authors>
  <commentList>
    <comment ref="F78" authorId="0" shapeId="0">
      <text>
        <r>
          <rPr>
            <b/>
            <sz val="9"/>
            <color indexed="81"/>
            <rFont val="Tahoma"/>
            <family val="2"/>
          </rPr>
          <t>IMPORT:</t>
        </r>
        <r>
          <rPr>
            <sz val="9"/>
            <color indexed="81"/>
            <rFont val="Tahoma"/>
            <family val="2"/>
          </rPr>
          <t xml:space="preserve">
BELUM TERPACKING
28 JUN</t>
        </r>
      </text>
    </comment>
    <comment ref="F79" authorId="0" shapeId="0">
      <text>
        <r>
          <rPr>
            <b/>
            <sz val="9"/>
            <color indexed="81"/>
            <rFont val="Tahoma"/>
            <family val="2"/>
          </rPr>
          <t>IMPORT:</t>
        </r>
        <r>
          <rPr>
            <sz val="9"/>
            <color indexed="81"/>
            <rFont val="Tahoma"/>
            <family val="2"/>
          </rPr>
          <t xml:space="preserve">
BELUM TERPACKING
28 JUN</t>
        </r>
      </text>
    </comment>
    <comment ref="F80" authorId="0" shapeId="0">
      <text>
        <r>
          <rPr>
            <b/>
            <sz val="9"/>
            <color indexed="81"/>
            <rFont val="Tahoma"/>
            <family val="2"/>
          </rPr>
          <t>IMPORT:</t>
        </r>
        <r>
          <rPr>
            <sz val="9"/>
            <color indexed="81"/>
            <rFont val="Tahoma"/>
            <family val="2"/>
          </rPr>
          <t xml:space="preserve">
BELUM TERPACKING
28 JUN</t>
        </r>
      </text>
    </comment>
    <comment ref="F83" authorId="0" shapeId="0">
      <text>
        <r>
          <rPr>
            <b/>
            <sz val="9"/>
            <color indexed="81"/>
            <rFont val="Tahoma"/>
            <family val="2"/>
          </rPr>
          <t>IMPORT:</t>
        </r>
        <r>
          <rPr>
            <sz val="9"/>
            <color indexed="81"/>
            <rFont val="Tahoma"/>
            <family val="2"/>
          </rPr>
          <t xml:space="preserve">
BELUM TERPACKING
28 JUN
FU LAGI 5 AGUS
</t>
        </r>
      </text>
    </comment>
    <comment ref="F84" authorId="0" shapeId="0">
      <text>
        <r>
          <rPr>
            <b/>
            <sz val="9"/>
            <color indexed="81"/>
            <rFont val="Tahoma"/>
            <family val="2"/>
          </rPr>
          <t>IMPORT:</t>
        </r>
        <r>
          <rPr>
            <sz val="9"/>
            <color indexed="81"/>
            <rFont val="Tahoma"/>
            <family val="2"/>
          </rPr>
          <t xml:space="preserve">
BELUM TERPACKING
28 JUN</t>
        </r>
      </text>
    </comment>
    <comment ref="F85" authorId="0" shapeId="0">
      <text>
        <r>
          <rPr>
            <b/>
            <sz val="9"/>
            <color indexed="81"/>
            <rFont val="Tahoma"/>
            <family val="2"/>
          </rPr>
          <t>IMPORT:</t>
        </r>
        <r>
          <rPr>
            <sz val="9"/>
            <color indexed="81"/>
            <rFont val="Tahoma"/>
            <family val="2"/>
          </rPr>
          <t xml:space="preserve">
BELUM TERPACKING
28 JUN</t>
        </r>
      </text>
    </comment>
    <comment ref="F86" authorId="0" shapeId="0">
      <text>
        <r>
          <rPr>
            <b/>
            <sz val="9"/>
            <color indexed="81"/>
            <rFont val="Tahoma"/>
            <family val="2"/>
          </rPr>
          <t>IMPORT:</t>
        </r>
        <r>
          <rPr>
            <sz val="9"/>
            <color indexed="81"/>
            <rFont val="Tahoma"/>
            <family val="2"/>
          </rPr>
          <t xml:space="preserve">
BELUM TERPACKING
28 JUN</t>
        </r>
      </text>
    </comment>
  </commentList>
</comments>
</file>

<file path=xl/comments10.xml><?xml version="1.0" encoding="utf-8"?>
<comments xmlns="http://schemas.openxmlformats.org/spreadsheetml/2006/main">
  <authors>
    <author>SPVJF-PE-08</author>
  </authors>
  <commentList>
    <comment ref="E16" authorId="0" shapeId="0">
      <text>
        <r>
          <rPr>
            <b/>
            <sz val="9"/>
            <color indexed="81"/>
            <rFont val="Tahoma"/>
            <family val="2"/>
          </rPr>
          <t>SPVJF-PE-08:</t>
        </r>
        <r>
          <rPr>
            <sz val="9"/>
            <color indexed="81"/>
            <rFont val="Tahoma"/>
            <family val="2"/>
          </rPr>
          <t xml:space="preserve">
1 box = 305 meter
kebutuhan 125 meter per mesin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SPVJF-PE-08:</t>
        </r>
        <r>
          <rPr>
            <sz val="9"/>
            <color indexed="81"/>
            <rFont val="Tahoma"/>
            <family val="2"/>
          </rPr>
          <t xml:space="preserve">
1 box = 305 meter
kebutuhan 125 meter per mesin</t>
        </r>
      </text>
    </comment>
  </commentList>
</comments>
</file>

<file path=xl/comments11.xml><?xml version="1.0" encoding="utf-8"?>
<comments xmlns="http://schemas.openxmlformats.org/spreadsheetml/2006/main">
  <authors>
    <author>MTC-JF01</author>
  </authors>
  <commentList>
    <comment ref="D34" authorId="0" shapeId="0">
      <text>
        <r>
          <rPr>
            <b/>
            <sz val="9"/>
            <color indexed="81"/>
            <rFont val="Tahoma"/>
            <family val="2"/>
          </rPr>
          <t>MTC-JF01:</t>
        </r>
        <r>
          <rPr>
            <sz val="9"/>
            <color indexed="81"/>
            <rFont val="Tahoma"/>
            <family val="2"/>
          </rPr>
          <t xml:space="preserve">
1 KMG 145 PCS</t>
        </r>
      </text>
    </comment>
  </commentList>
</comments>
</file>

<file path=xl/sharedStrings.xml><?xml version="1.0" encoding="utf-8"?>
<sst xmlns="http://schemas.openxmlformats.org/spreadsheetml/2006/main" count="96377" uniqueCount="16818">
  <si>
    <t>PART_NO</t>
  </si>
  <si>
    <t>PART  NAME</t>
  </si>
  <si>
    <t>DETAIL PART</t>
  </si>
  <si>
    <t>ACC NO.</t>
  </si>
  <si>
    <t>ACCOUNT DESCRIPTION</t>
  </si>
  <si>
    <t>CATEGORY</t>
  </si>
  <si>
    <t>COST CENTER</t>
  </si>
  <si>
    <t>CARLINE</t>
  </si>
  <si>
    <t>CARMAKER</t>
  </si>
  <si>
    <t>UOM</t>
  </si>
  <si>
    <t>ORG CURR</t>
  </si>
  <si>
    <t>SECTION</t>
  </si>
  <si>
    <t>NO</t>
  </si>
  <si>
    <t>QTY</t>
  </si>
  <si>
    <t>PT. SEMARANG AUTOCOMP MANUFACTURING INDONESIA</t>
  </si>
  <si>
    <t>BUDGET EXPENSE FORM</t>
  </si>
  <si>
    <t xml:space="preserve">NOTE </t>
  </si>
  <si>
    <t>:   BILA ADA TAMBAHAN ITEM BISA DITAMBAHKAN KEBAWAH</t>
  </si>
  <si>
    <t>EXCHANGE RATE TO USD</t>
  </si>
  <si>
    <t>IDR</t>
  </si>
  <si>
    <t>JPY</t>
  </si>
  <si>
    <t>USD</t>
  </si>
  <si>
    <t>EUR</t>
  </si>
  <si>
    <t>CHF</t>
  </si>
  <si>
    <t>THB</t>
  </si>
  <si>
    <t>PRICE USD</t>
  </si>
  <si>
    <t>AMT</t>
  </si>
  <si>
    <t>TOTAL</t>
  </si>
  <si>
    <t>AVERAGE</t>
  </si>
  <si>
    <t>CC_CD</t>
  </si>
  <si>
    <t>CC_NM</t>
  </si>
  <si>
    <t>MAKER</t>
  </si>
  <si>
    <t>ALL</t>
  </si>
  <si>
    <t>RUTIN</t>
  </si>
  <si>
    <t>INSIDENTAL</t>
  </si>
  <si>
    <t>PROJECT DAN 0</t>
  </si>
  <si>
    <t>PROJECT DANKAKU</t>
  </si>
  <si>
    <t>PROJECT HINKAKU</t>
  </si>
  <si>
    <t>PROJECT RYOUKAKU</t>
  </si>
  <si>
    <t>PROJECT HVPT</t>
  </si>
  <si>
    <t>IMPROVEMENT</t>
  </si>
  <si>
    <t>CUTTING TUBE</t>
  </si>
  <si>
    <t>PHASE</t>
  </si>
  <si>
    <t>DESKRIPSI</t>
  </si>
  <si>
    <t>HONDA</t>
  </si>
  <si>
    <t>TOYOTA</t>
  </si>
  <si>
    <t>NISSAN</t>
  </si>
  <si>
    <t>SUZUKI</t>
  </si>
  <si>
    <t>MAZDA</t>
  </si>
  <si>
    <t>HV</t>
  </si>
  <si>
    <t>LV (DYNA)</t>
  </si>
  <si>
    <t>Biaya yang ada dalam setiap term. Contoh : Biaya listrik, Biaya sewa mobil, Biaya catering, Spare part</t>
  </si>
  <si>
    <t>Biaya yang tidak pasti di setiap term ada. Contoh : Biaya Family Gathering</t>
  </si>
  <si>
    <t>DAN 0</t>
  </si>
  <si>
    <t>CV</t>
  </si>
  <si>
    <t>1A</t>
  </si>
  <si>
    <t>VC-LOT</t>
  </si>
  <si>
    <t>SEISHI</t>
  </si>
  <si>
    <t xml:space="preserve"> DCV</t>
  </si>
  <si>
    <t>Pembelian equipment yang digunakan sebagai acuan analisa proses. Contoh : Dibutuhkan 5 sub assy untuk project baru, pembelian sub assy hanya 1 sesuai dengan analisa/PO.</t>
  </si>
  <si>
    <t>DANKAKU</t>
  </si>
  <si>
    <t>-</t>
  </si>
  <si>
    <t>PT-LOT -1</t>
  </si>
  <si>
    <t xml:space="preserve"> TTO</t>
  </si>
  <si>
    <t>Pembelian equipment untuk jadi 1 set full sebagai acuan analisa produk terhadap 4 m. Contoh : Ada 2 cv untuk produk baru, uji coba 1 cv dulu untuk dianalisa.</t>
  </si>
  <si>
    <t>HINKAKU</t>
  </si>
  <si>
    <t>2A</t>
  </si>
  <si>
    <t>PT-LOT -2</t>
  </si>
  <si>
    <t>RYOUSHI</t>
  </si>
  <si>
    <t xml:space="preserve"> PP</t>
  </si>
  <si>
    <t>Tidak ada pembelian equipment di tahap ini.</t>
  </si>
  <si>
    <t>RYOUKAKU</t>
  </si>
  <si>
    <t>FVC</t>
  </si>
  <si>
    <t>PT</t>
  </si>
  <si>
    <t>Pembelian equipment full sesuai dengan kebutuhan cv.</t>
  </si>
  <si>
    <t>HVPT</t>
  </si>
  <si>
    <t xml:space="preserve"> HVPT/MP</t>
  </si>
  <si>
    <t xml:space="preserve"> High Volume Production Trial</t>
  </si>
  <si>
    <t>Biaya yang dikeluarkan untuk menunjang improvement yang dilakukan.</t>
  </si>
  <si>
    <t>Contoh : Di area produksi akan ada improvement penggabungan conveyor. Biaya-biaya untuk menunjang dilakukannya penggabungan conveyor merupakan biaya improvement.</t>
  </si>
  <si>
    <t>PART NAME</t>
  </si>
  <si>
    <t>ACC NO</t>
  </si>
  <si>
    <t>ACC DESCRIPTION</t>
  </si>
  <si>
    <t>KONSEP MEMBUAT BUDGET</t>
  </si>
  <si>
    <t>Item budget</t>
  </si>
  <si>
    <t>Aktual</t>
  </si>
  <si>
    <t>Nariyuki</t>
  </si>
  <si>
    <t>Cost reduction</t>
  </si>
  <si>
    <t>Budget</t>
  </si>
  <si>
    <t>Karton box</t>
  </si>
  <si>
    <t>Qty</t>
  </si>
  <si>
    <t>Price</t>
  </si>
  <si>
    <t>Amount</t>
  </si>
  <si>
    <t>Order harness (pcs)</t>
  </si>
  <si>
    <t>Case 1</t>
  </si>
  <si>
    <t>Case 2</t>
  </si>
  <si>
    <t>Case 3</t>
  </si>
  <si>
    <t>Case 4</t>
  </si>
  <si>
    <t>Ballpoint</t>
  </si>
  <si>
    <t>Case 5</t>
  </si>
  <si>
    <t>REMARKS</t>
  </si>
  <si>
    <t>Rutin</t>
  </si>
  <si>
    <t>A</t>
  </si>
  <si>
    <t>B</t>
  </si>
  <si>
    <t>Insidental</t>
  </si>
  <si>
    <t>Project</t>
  </si>
  <si>
    <t>Improvement</t>
  </si>
  <si>
    <t>GRAND TOTAL</t>
  </si>
  <si>
    <t>SECTION CATEGORY</t>
  </si>
  <si>
    <t>FOH</t>
  </si>
  <si>
    <t>OPEX</t>
  </si>
  <si>
    <t>STP AMT</t>
  </si>
  <si>
    <t>STP QTY</t>
  </si>
  <si>
    <t>TOTAL QTY</t>
  </si>
  <si>
    <t>TOTAL AMT</t>
  </si>
  <si>
    <t>PERCENTAGE QTY</t>
  </si>
  <si>
    <t>PERCENTAGE AMT</t>
  </si>
  <si>
    <t>BUDGET ANALYSIS SHEETS</t>
  </si>
  <si>
    <t>Remarks</t>
  </si>
  <si>
    <t>Act+Forecast</t>
  </si>
  <si>
    <t>Cost Push</t>
  </si>
  <si>
    <t>Cost Reduction</t>
  </si>
  <si>
    <t>STP</t>
  </si>
  <si>
    <t>Production Manhour Total</t>
  </si>
  <si>
    <t>Production Manhour / Month</t>
  </si>
  <si>
    <t>Other</t>
  </si>
  <si>
    <t>PERCENTAGE</t>
  </si>
  <si>
    <t>CTG</t>
  </si>
  <si>
    <t>F</t>
  </si>
  <si>
    <t>C</t>
  </si>
  <si>
    <t>D</t>
  </si>
  <si>
    <t>E</t>
  </si>
  <si>
    <t>PROJECT</t>
  </si>
  <si>
    <t>Cost Red.</t>
  </si>
  <si>
    <t>Expense</t>
  </si>
  <si>
    <t>PRICE ORG CURR</t>
  </si>
  <si>
    <t>DEPARTMENT-SECTION :</t>
  </si>
  <si>
    <t>Cost push</t>
  </si>
  <si>
    <t>Variable Cost</t>
  </si>
  <si>
    <t>Fixed Cost</t>
  </si>
  <si>
    <t>V</t>
  </si>
  <si>
    <t>FIXED COST</t>
  </si>
  <si>
    <t>VARIABLE COST</t>
  </si>
  <si>
    <r>
      <t>DEPART/SECT :</t>
    </r>
    <r>
      <rPr>
        <b/>
        <sz val="11"/>
        <color indexed="12"/>
        <rFont val="Calibri"/>
        <family val="2"/>
      </rPr>
      <t xml:space="preserve"> </t>
    </r>
  </si>
  <si>
    <t>BC</t>
  </si>
  <si>
    <t>CX-3</t>
  </si>
  <si>
    <t>Additional Budget</t>
  </si>
  <si>
    <t>Item Tidak Dipakai</t>
  </si>
  <si>
    <t>No</t>
  </si>
  <si>
    <t>Item</t>
  </si>
  <si>
    <t>Remark</t>
  </si>
  <si>
    <t>Harga Naik</t>
  </si>
  <si>
    <t>Qty Naik</t>
  </si>
  <si>
    <t>Item Baru</t>
  </si>
  <si>
    <t>FUNGSI / TUJUAN</t>
  </si>
  <si>
    <t>CONTROL NO</t>
  </si>
  <si>
    <t>ALL (Ex Subaru &amp; HCM)</t>
  </si>
  <si>
    <t>CR-V 17M, MDX 21M, PASSO/BOON, ROOMY/THOR, CX-3, MAZDA2</t>
  </si>
  <si>
    <t>CIVIC 21M</t>
  </si>
  <si>
    <t>MAZDA6, CX-3</t>
  </si>
  <si>
    <t>FORESTER</t>
  </si>
  <si>
    <t>BRZ/86</t>
  </si>
  <si>
    <t>FORESTER, BRZ/86</t>
  </si>
  <si>
    <t>ROOMY/THOR</t>
  </si>
  <si>
    <t>RAIZE/ROCKY, CANBUS</t>
  </si>
  <si>
    <t>TAFT</t>
  </si>
  <si>
    <t>4RUNNER</t>
  </si>
  <si>
    <t>PRADO</t>
  </si>
  <si>
    <t>MOVE</t>
  </si>
  <si>
    <t>ALL (ex Subaru - Subaru-Japan,Subaru - TCSAT:Tan Chong Subaru Automotive (Thailand) Co., Ltd.)</t>
  </si>
  <si>
    <t>Toyota - Toyota-Japan, Daihatsu - Daihatsu-Japan</t>
  </si>
  <si>
    <t>HAM: Honda of America Mfg., Inc., Daihatsu - Daihatsu-Japan, Mazda - Mazda-Japan, Mazda - AAT: Auto Alliance Thailand (Mazda)</t>
  </si>
  <si>
    <t>HCM: Honda of Canada Mfg.</t>
  </si>
  <si>
    <t>HCM: Honda of Canada Mfg., Honda - HAM: Honda of America Mfg., Inc.</t>
  </si>
  <si>
    <t>Mazda - Mazda-Japan, Mazda - AAT: Auto Alliance Thailand (Mazda)</t>
  </si>
  <si>
    <t>Mazda - Mazda-Japan</t>
  </si>
  <si>
    <t>Subaru - Subaru-Japan,Subaru - TCSAT:Tan Chong Subaru Automotive (Thailand) Co., Ltd.</t>
  </si>
  <si>
    <t>Subaru - Subaru-Japan</t>
  </si>
  <si>
    <t>Daihatsu - Daihatsu-Japan</t>
  </si>
  <si>
    <t>Toyota - Toyota-Japan</t>
  </si>
  <si>
    <t>SCHJF</t>
  </si>
  <si>
    <t>AB</t>
  </si>
  <si>
    <t>BIGJF</t>
  </si>
  <si>
    <t>JPI000</t>
  </si>
  <si>
    <t>CT</t>
  </si>
  <si>
    <t>HCMPA</t>
  </si>
  <si>
    <t>MJFPA</t>
  </si>
  <si>
    <t>SBRPA</t>
  </si>
  <si>
    <t>TDHPA</t>
  </si>
  <si>
    <t>B01A</t>
  </si>
  <si>
    <t>B08</t>
  </si>
  <si>
    <t>B11</t>
  </si>
  <si>
    <t>CI01</t>
  </si>
  <si>
    <t>CI02</t>
  </si>
  <si>
    <t>CI05</t>
  </si>
  <si>
    <t>PR01</t>
  </si>
  <si>
    <t>PR02</t>
  </si>
  <si>
    <t>PR03</t>
  </si>
  <si>
    <t>PR04</t>
  </si>
  <si>
    <t>PR05</t>
  </si>
  <si>
    <t>PR06</t>
  </si>
  <si>
    <t>PR07</t>
  </si>
  <si>
    <t>DN01</t>
  </si>
  <si>
    <t>DN02</t>
  </si>
  <si>
    <t>DN05</t>
  </si>
  <si>
    <t>FO01</t>
  </si>
  <si>
    <t>FO02</t>
  </si>
  <si>
    <t>FO03</t>
  </si>
  <si>
    <t>FO04</t>
  </si>
  <si>
    <t>FO05</t>
  </si>
  <si>
    <t>MS01</t>
  </si>
  <si>
    <t>PASSO/BOON</t>
  </si>
  <si>
    <t>Common Parts (Aseg E/G)</t>
  </si>
  <si>
    <t>RAIZE/ROCKY</t>
  </si>
  <si>
    <t>CANBUS</t>
  </si>
  <si>
    <t>PASSO/BOON, ROOMY/THOR, RAIZE ROCKY, TAFT,CANBUS, MOVE, 4RUNNER</t>
  </si>
  <si>
    <t>HCM: Honda of Canada Mfg.,Honda - HAM: Honda of America Mfg., Inc., HDM: Honda de Mexico.,Honda-Japan</t>
  </si>
  <si>
    <t>HCM: Honda of Canada Mfg.,Honda-Japan</t>
  </si>
  <si>
    <t>PERIODE JUL-2024 SD JUN-2025</t>
  </si>
  <si>
    <t>TERM 84</t>
  </si>
  <si>
    <t>G</t>
  </si>
  <si>
    <t>H=(G-C)/C</t>
  </si>
  <si>
    <t>Term 84</t>
  </si>
  <si>
    <t>CEK (Harus 0)</t>
  </si>
  <si>
    <t>CHECKED 2</t>
  </si>
  <si>
    <t>CHECKED 1</t>
  </si>
  <si>
    <t>PREPARED</t>
  </si>
  <si>
    <t>SPV</t>
  </si>
  <si>
    <t>CO SPV/ASMAN</t>
  </si>
  <si>
    <t>MGR/SM</t>
  </si>
  <si>
    <t>STP 84</t>
  </si>
  <si>
    <t>Refleksi Term 83</t>
  </si>
  <si>
    <t>STP Term 84</t>
  </si>
  <si>
    <t>Fix Non PPN</t>
  </si>
  <si>
    <t>MTP</t>
  </si>
  <si>
    <t>BARANG</t>
  </si>
  <si>
    <t>STRIPING BLADE</t>
  </si>
  <si>
    <t>48AC90E202</t>
  </si>
  <si>
    <t/>
  </si>
  <si>
    <t>BLADE</t>
  </si>
  <si>
    <t>48AC90E501</t>
  </si>
  <si>
    <t>UPDATE DARI BPS (MASTER - COST CENTRE)</t>
  </si>
  <si>
    <t>Spare Part Import</t>
  </si>
  <si>
    <t>ACCOUNT</t>
  </si>
  <si>
    <t>Description</t>
  </si>
  <si>
    <t>Cash IDR</t>
  </si>
  <si>
    <t>Cash USD</t>
  </si>
  <si>
    <t>Cash JPY</t>
  </si>
  <si>
    <t>Petty Cash IDR</t>
  </si>
  <si>
    <t>WH - BOTM IDR 665-147032</t>
  </si>
  <si>
    <t>WH - BCA IDR 711.030.200-7</t>
  </si>
  <si>
    <t>WH - MANDIRI IDR 156-00-3308200-1</t>
  </si>
  <si>
    <t>WH - CITIBANK IDR 0-106845-018</t>
  </si>
  <si>
    <t>AW - BOTM IDR 665-156201R</t>
  </si>
  <si>
    <t>AW - CITIBANK IDR 0-106845-026</t>
  </si>
  <si>
    <t>SAI - BCA IDR 769.004.120.5</t>
  </si>
  <si>
    <t>SAI - BNI IDR 124.001509065.011</t>
  </si>
  <si>
    <t>SAI - BOTM IDR 667-011323R</t>
  </si>
  <si>
    <t>SAI - MANDIRI 1420006682958</t>
  </si>
  <si>
    <t>JAI - BCA IDR 615.024.5000</t>
  </si>
  <si>
    <t>JAI - BOTM IDR 667-011306R</t>
  </si>
  <si>
    <t>JAI - MANDIRI IDR 142-00-0980180-3</t>
  </si>
  <si>
    <t>SAMI - NIAGA IDR 015-01-09027-00-5</t>
  </si>
  <si>
    <t>SAMI - BOTM IDR 665-156246R</t>
  </si>
  <si>
    <t>SAMI - MANDIRI IDR 136 0022334459R</t>
  </si>
  <si>
    <t>PEMI - BOTM PMA 665-601763</t>
  </si>
  <si>
    <t>PEMI - BOTM IDR 665-068064</t>
  </si>
  <si>
    <t>PEMI - BK PANIN 1075701855</t>
  </si>
  <si>
    <t>PEMI - BCA 7110300900</t>
  </si>
  <si>
    <t>PEMI - CITIBANK IDR 0-106846-006</t>
  </si>
  <si>
    <t>PEMI - DBS IDR</t>
  </si>
  <si>
    <t>SUAI - BOTM IDR</t>
  </si>
  <si>
    <t>SUAI - MANDIRI IDR</t>
  </si>
  <si>
    <t>PEMI AW - BOTM IDR 665-017089-00</t>
  </si>
  <si>
    <t>PEMI AW - MANDIRI IDR 163-0008685847</t>
  </si>
  <si>
    <t>PEMI AW - MANDIRI IDR 163-0008786850</t>
  </si>
  <si>
    <t>WH - BOTM USD665-874022</t>
  </si>
  <si>
    <t>WH - MIZUHO USD 30708010201</t>
  </si>
  <si>
    <t>WH - CITIBANK USD 0-106845-506</t>
  </si>
  <si>
    <t>WH - DBS USD</t>
  </si>
  <si>
    <t>WH - MANDIRI USD 156-00-5100510-8</t>
  </si>
  <si>
    <t>AW - BOTM USD 665-894684R</t>
  </si>
  <si>
    <t>AW - CITIBANK USD 0-106845-514</t>
  </si>
  <si>
    <t>SAI - BOTM USD 667-225846R</t>
  </si>
  <si>
    <t>JAI - BOTM USD 667-225832R</t>
  </si>
  <si>
    <t>SAMI - BOTM USD 665-894730R</t>
  </si>
  <si>
    <t>PEMI - BOTM PMA 665-701956</t>
  </si>
  <si>
    <t>PEMI - BOTM USD 665-304157</t>
  </si>
  <si>
    <t>PEMI - CITIBANK USD 0-106846-502</t>
  </si>
  <si>
    <t>SUAI - BOTM USD</t>
  </si>
  <si>
    <t>PEMI AW - BOTM USD 665-211280-00</t>
  </si>
  <si>
    <t>PEMI AW - MANDIRI USD 163-0002012634</t>
  </si>
  <si>
    <t>PEMI AW - MANDIRI USD 163-0002012642</t>
  </si>
  <si>
    <t>AP/AR/Bank-Bridging Account</t>
  </si>
  <si>
    <t>Time Deposit BOTM- IDR</t>
  </si>
  <si>
    <t>Time Deposit BCA - IDR</t>
  </si>
  <si>
    <t>Time Deposit BNI - IDR</t>
  </si>
  <si>
    <t>Time Deposit Other - IDR</t>
  </si>
  <si>
    <t>Time Deposit BOTM- USD</t>
  </si>
  <si>
    <t>Time Deposit Other - USD</t>
  </si>
  <si>
    <t>PEMI - MNDR IDR 163-00-0285254-2</t>
  </si>
  <si>
    <t>Inter Company AR - Sales - PASI WH</t>
  </si>
  <si>
    <t>Inter Company AR - Sales - SAMI</t>
  </si>
  <si>
    <t>Inter Company AR - Sales - SAMI JF</t>
  </si>
  <si>
    <t>Inter Company AR - Sales - PEMI WH</t>
  </si>
  <si>
    <t>Inter Company AR - FA - PASI WH</t>
  </si>
  <si>
    <t>Inter Company AR - FA - PASI AW</t>
  </si>
  <si>
    <t>Inter Company AR - Others - PASI WH</t>
  </si>
  <si>
    <t>Inter Company AR - Others - PASI AW</t>
  </si>
  <si>
    <t>Inter Company AR - Others - SAMI</t>
  </si>
  <si>
    <t>Inter Company AR - Others - SAMI JF</t>
  </si>
  <si>
    <t>Inter Company AR - Others - PEMI WH</t>
  </si>
  <si>
    <t>Inter Company AR - Others - PEMI AW</t>
  </si>
  <si>
    <t>Inter Group AR - Sales - PASI WH</t>
  </si>
  <si>
    <t>Inter Group AR - Sales - PASI AW</t>
  </si>
  <si>
    <t>Inter Group AR - Sales - SAI</t>
  </si>
  <si>
    <t>Inter Group AR - Sales - SAMI</t>
  </si>
  <si>
    <t>Inter Group AR - Sales - JAI</t>
  </si>
  <si>
    <t>Inter Group AR - Sales - SUAI</t>
  </si>
  <si>
    <t>Inter Group AR - Sales - SAMI JF</t>
  </si>
  <si>
    <t>Inter Group AR - Sub Con - PASI WH</t>
  </si>
  <si>
    <t>Inter Group AR - Sub Con - Cutting Tube</t>
  </si>
  <si>
    <t>Inter Group AR - FA - PASI WH</t>
  </si>
  <si>
    <t>Inter Group AR - FA - PASI AW</t>
  </si>
  <si>
    <t>Inter Group AR - FA - SAI</t>
  </si>
  <si>
    <t>Inter Group AR - FA - SAMI</t>
  </si>
  <si>
    <t>Inter Group AR - FA - JAI</t>
  </si>
  <si>
    <t>Inter Group AR - FA - SUAI</t>
  </si>
  <si>
    <t>Inter Group AR - FA - SAMI JF</t>
  </si>
  <si>
    <t>Inter Group AR - Others - PASI WH</t>
  </si>
  <si>
    <t>Inter Group AR - Others - PASI AW</t>
  </si>
  <si>
    <t>Inter Group AR - Others - SAI</t>
  </si>
  <si>
    <t>Inter Group AR - Others - SAMI</t>
  </si>
  <si>
    <t>Inter Group AR - Others - JAI</t>
  </si>
  <si>
    <t>Inter Group AR - Others - SUAI</t>
  </si>
  <si>
    <t>Inter Group AR - Others - SAMI JF</t>
  </si>
  <si>
    <t>Inter Group AR - Management fee - SAI</t>
  </si>
  <si>
    <t>Inter Group AR - Management fee - SAMI</t>
  </si>
  <si>
    <t>Inter Group AR - Management fee - JAI</t>
  </si>
  <si>
    <t>Inter Affiliated AR -Management fee- PEMI</t>
  </si>
  <si>
    <t>Inter Affiliated AR - Sub Con - PASI WH</t>
  </si>
  <si>
    <t>Inter Affiliated AR - Sales - PEMI WH</t>
  </si>
  <si>
    <t>Inter Affiliated AR - Sales - PEMI AW</t>
  </si>
  <si>
    <t>Inter Affiliated AR - Sales - PASI WH</t>
  </si>
  <si>
    <t>Inter Affiliated AR - Sales - PASI AW</t>
  </si>
  <si>
    <t>Inter Affiliated AR - Sales - SAI</t>
  </si>
  <si>
    <t>Inter Affiliated AR - Sales - SAMI</t>
  </si>
  <si>
    <t>Inter Affiliated AR - Sales - JAI</t>
  </si>
  <si>
    <t>Inter Affiliated AR - Sales - YAZAKI CO.</t>
  </si>
  <si>
    <t>Inter Affiliated AR - Sales - TAIWAN YAZAKI CORPORATION</t>
  </si>
  <si>
    <t>Inter Affiliated AR - Sales - THAI YAZAKI ELECTRIC WIRE CO, LTD.</t>
  </si>
  <si>
    <t>Inter Affiliated AR - Sales - YAZAKI NORTH AMERICA INC.</t>
  </si>
  <si>
    <t>Inter Affiliated AR - Sales - YAZAKI EUROPE LIMITED</t>
  </si>
  <si>
    <t>Inter Affiliated AR - Sales - THAI ARROW PRODUCTS CO, LTD.</t>
  </si>
  <si>
    <t>Inter Affiliated AR - Sales - YAZAKI INTERNATIONAL CORPORATION</t>
  </si>
  <si>
    <t>Inter Affiliated AR - Sales - AUTOPARTES Y ARNESES DE MEXICO S.A. DE C.V.</t>
  </si>
  <si>
    <t>Inter Affiliated AR - Sales - YAZAKI SALTANO DE PORTUGAL, C.E.A., LDA.</t>
  </si>
  <si>
    <t>Inter Affiliated AR - Sales - CIRCUIT CONTROLS CORPORATION</t>
  </si>
  <si>
    <t>Inter Affiliated AR - Sales - BUENAVENTURA AUTOPARTES S.A. DE C.V.</t>
  </si>
  <si>
    <t>Inter Affiliated AR - Sales - YTM COMPONENT INCORPORATED</t>
  </si>
  <si>
    <t>Inter Affiliated AR - Sales - EDS MANUFACTURING, INCORPORATED</t>
  </si>
  <si>
    <t>Inter Affiliated AR - Sales - TIANJIN YAZAKI AUTOMOTIVE PARTS CO, LTD.</t>
  </si>
  <si>
    <t>Inter Affiliated AR - Sales - ELCOM, INC.</t>
  </si>
  <si>
    <t>Inter Affiliated AR - Sales - SHANTOU SPECIAL ECONOMIC ZONE</t>
  </si>
  <si>
    <t>Inter Affiliated AR - Sales - YTC AMERICA INC.</t>
  </si>
  <si>
    <t>Inter Affiliated AR - Sales - YAZAKI SALTANO DE OVAR-PRODUCTOS ELECTRICOS, LDA.</t>
  </si>
  <si>
    <t>Inter Affiliated AR - Sales - EWD, L.L.C.</t>
  </si>
  <si>
    <t>Inter Affiliated AR - Sales - NACOM CORPORATION</t>
  </si>
  <si>
    <t>Inter Affiliated AR - Sales - YAZAKI SLOVAKIA, S.R.O.</t>
  </si>
  <si>
    <t>Inter Affiliated AR - Sales - YAZAKI EDS VIETNAM, LTD.</t>
  </si>
  <si>
    <t>Inter Affiliated AR - Sales - YAZAKI OTOMOTIV YAN SANAYIVE TICARET A.S.</t>
  </si>
  <si>
    <t>Inter Affiliated AR - Sales - YAZAKI EDS SAMOA LTD. SAMOA</t>
  </si>
  <si>
    <t>Inter Affiliated AR - Sales - YAZAKI ARGENTINA S.R.L.</t>
  </si>
  <si>
    <t>Inter Affiliated AR - Sales - AUSTRALIAN ARROW PTY. LTD.</t>
  </si>
  <si>
    <t>Inter Affiliated AR - Sales - YTC HOLDING</t>
  </si>
  <si>
    <t>Inter Affiliated AR - Sales - EWD HOLDING</t>
  </si>
  <si>
    <t>Inter Affiliated AR - Sales - YAZAKI DO BRASIL LTDA.</t>
  </si>
  <si>
    <t>Inter Affiliated AR - Sales - YAZAKI ENERGY SYSTEMS INC.</t>
  </si>
  <si>
    <t>Inter Affiliated AR - Sales - YANTAI YAZAKI AUTOMOTIVE PARTS</t>
  </si>
  <si>
    <t>Inter Affiliated AR - Sales - HUANAN YAZAKI AUTOPARTS CO.</t>
  </si>
  <si>
    <t>Inter Affiliated AR - Sales - YAZAKI-CIEMEL S.A. CONS</t>
  </si>
  <si>
    <t>Inter Affiliated AR - Sales - SY WIRING TECHNOLOGIES GMBH</t>
  </si>
  <si>
    <t>Inter Affiliated AR - Sales - YAZAKI HAIPHONG VIETNAM, LTD.</t>
  </si>
  <si>
    <t>Inter Affiliated AR - Sales - YAZAKI TORA, INC.</t>
  </si>
  <si>
    <t>Inter Affiliated AR - Sales - HANGZHOU YAZAKI PARTS</t>
  </si>
  <si>
    <t>Inter Affiliated AR - Sales - EWD PARTNER A</t>
  </si>
  <si>
    <t>Inter Affiliated AR - Sales - YAZAKI UKRAINE LLC</t>
  </si>
  <si>
    <t>Inter Affiliated AR - Sales - S.C. YAZAKI ROMANIA SRL</t>
  </si>
  <si>
    <t>Inter Affiliated AR - Sales - YAZAKI MOROCCO SA</t>
  </si>
  <si>
    <t>Inter Affiliated AR - Sales - YAZAKI INSURANCE COMPANY, INC.</t>
  </si>
  <si>
    <t>Inter Affiliated AR - Sales - YAZAKI TORRES MANUFACTURING INCORPORATED</t>
  </si>
  <si>
    <t>Inter Affiliated AR - Sales - SINGAPORE COMPONENT / YGP</t>
  </si>
  <si>
    <t>Inter Affiliated AR - Sales - THAI YAZAKI CORPORATION</t>
  </si>
  <si>
    <t>Inter Affiliated AR - Sales - XIGNUX YAZAKI CONSOLIDATED</t>
  </si>
  <si>
    <t>Inter Affiliated AR - Sales - THAI METAL PROCESSING CO., LTD.</t>
  </si>
  <si>
    <t>Inter Affiliated AR - Sales - SY SYSTEMS TECHNOLOGIES EUROPE</t>
  </si>
  <si>
    <t>Inter Affiliated AR - Sales - SY SYSTEMSTECHNOLOGIES AMERICA</t>
  </si>
  <si>
    <t>Inter Affiliated AR - Sales - YAZAKI TORRES PARTS MANUFACTURING</t>
  </si>
  <si>
    <t>Inter Affiliated AR - Sales - TATA YAZAKI</t>
  </si>
  <si>
    <t>Inter Affiliated AR - Sales - SUAI</t>
  </si>
  <si>
    <t>Inter Affiliated AR - Sales - SAMI JF</t>
  </si>
  <si>
    <t>Inter Affiliated AR - Sales - OTHERS</t>
  </si>
  <si>
    <t>Inter Affiliated AR - FA - PEMI B1</t>
  </si>
  <si>
    <t>Inter Affiliated AR - FA - PEMI B2</t>
  </si>
  <si>
    <t>Inter Affiliated AR - FA - PASI WH</t>
  </si>
  <si>
    <t>Inter Affiliated AR - FA - PASI AW</t>
  </si>
  <si>
    <t>Inter Affiliated AR - FA - SAI</t>
  </si>
  <si>
    <t>Inter Affiliated AR - FA - SAMI</t>
  </si>
  <si>
    <t>Inter Affiliated AR - FA - JAI</t>
  </si>
  <si>
    <t>Inter Affiliated AR - FA - THAI ARROW PRODUCTS CO, LTD.</t>
  </si>
  <si>
    <t>Inter Affiliated AR - FA - YAZAKI CO</t>
  </si>
  <si>
    <t>Inter Affiliated AR - FA - YAZAKI EDS VIETNAM, LTD.</t>
  </si>
  <si>
    <t>Inter Affiliated AR - Others - PEMI WH</t>
  </si>
  <si>
    <t>Inter Affiliated AR - Others - PEMI AW</t>
  </si>
  <si>
    <t>Inter Affiliated AR - Others - PASI WH</t>
  </si>
  <si>
    <t>Inter Affiliated AR - Others - PASI AW</t>
  </si>
  <si>
    <t>Inter Affiliated AR - Others - SAI</t>
  </si>
  <si>
    <t>Inter Affiliated AR - Others - SAMI</t>
  </si>
  <si>
    <t>Inter Affiliated AR - Others - JAI</t>
  </si>
  <si>
    <t>Inter Affiliated AR - Others - YAZAKI CO</t>
  </si>
  <si>
    <t>Inter Affiliated AR - Others - SAMI-JF</t>
  </si>
  <si>
    <t>Inter Affiliated AR - Others - YAZAKI NORTH AMERICA</t>
  </si>
  <si>
    <t>Inter Affiliated AR - Others - YAZAKI EUROPE LIMITED</t>
  </si>
  <si>
    <t>Inter Affiliated AR - Others - THAI ARROW PRODUCTS CO, LTD.</t>
  </si>
  <si>
    <t>Inter Affiliated AR - Others - YAZAKI EDS VIETNAM, LTD.</t>
  </si>
  <si>
    <t>Inter Affiliated AR - Others - AUSTRALIAN ARROW PTY. LTD.</t>
  </si>
  <si>
    <t>Inter Affiliated AR - Others - YAZAKI TORRES MANUFACTURING INCORPORATED</t>
  </si>
  <si>
    <t>Inter Affiliated AR - Others - YIC Asia Pasific Corporation Ltd</t>
  </si>
  <si>
    <t>Inter Affiliated AR - Others - SUAI</t>
  </si>
  <si>
    <t>Inter Affiliated AR - Others - OTHER CUSTOMERS</t>
  </si>
  <si>
    <t>3rd Parties AR - Sales - PEMI B1 - OTHERS</t>
  </si>
  <si>
    <t>3rd Parties AR - Sales - PEMI B2 - OTHERS</t>
  </si>
  <si>
    <t>3rd Parties AR - Sales - PASI WH - OTHERS</t>
  </si>
  <si>
    <t>3rd Parties AR - Sales - PASI AW - OTHERS</t>
  </si>
  <si>
    <t>3rd Parties AR - Sales - SAI - OTHERS</t>
  </si>
  <si>
    <t>3rd Parties AR - Sales - SAMI JF - OTHERS</t>
  </si>
  <si>
    <t>3rd Parties AR - Sales - SAMI - OTHERS</t>
  </si>
  <si>
    <t>3rd Parties AR - Sales - JAI - OTHERS</t>
  </si>
  <si>
    <t>3rd Parties AR - FA - PEMI B1 - OTHERS</t>
  </si>
  <si>
    <t>3rd Parties AR - FA - PEMI B2 - OTHERS</t>
  </si>
  <si>
    <t>3rd Parties AR - FA - PASI WH - OTHERS</t>
  </si>
  <si>
    <t>3rd Parties AR - FA - PASI AW - OTHERS</t>
  </si>
  <si>
    <t>3rd Parties AR - FA - SAI - OTHERS</t>
  </si>
  <si>
    <t>3rd Parties AR - FA - SAMI JF - OTHERS</t>
  </si>
  <si>
    <t>3rd Parties AR - FA - SAMI - OTHERS</t>
  </si>
  <si>
    <t>3rd Parties AR - FA - JAI - OTHERS</t>
  </si>
  <si>
    <t>3rd Parties AR - Others - PEMI B1 - OTHERS</t>
  </si>
  <si>
    <t>3rd Parties AR - Others - PEMI B2 - OTHERS</t>
  </si>
  <si>
    <t>3rd Parties AR - Others - PEMI AW - OTHERS</t>
  </si>
  <si>
    <t>3rd Parties AR - Others - PASI WH - OTHERS</t>
  </si>
  <si>
    <t>3rd Parties AR - Others - PASI AW - OTHERS</t>
  </si>
  <si>
    <t>3rd Parties AR - Others - SAI - OTHERS</t>
  </si>
  <si>
    <t>3rd Parties AR - Others - SAMI JF - OTHERS</t>
  </si>
  <si>
    <t>3rd Parties AR - Others - SAMI - OTHERS</t>
  </si>
  <si>
    <t>3rd Parties AR - Others - JAI - OTHERS</t>
  </si>
  <si>
    <t>3rd Parties AR - Others - SUAI - OTHERS</t>
  </si>
  <si>
    <t>Allowance for Doubtful Affiliated AR</t>
  </si>
  <si>
    <t>Allowance for Doubtful Third Parties AR</t>
  </si>
  <si>
    <t>Other AR - Bridging Account</t>
  </si>
  <si>
    <t>Pooling Account AR - PASI WH</t>
  </si>
  <si>
    <t>Pooling Account AR - PASI AW</t>
  </si>
  <si>
    <t>Pooling Account AR - SAI</t>
  </si>
  <si>
    <t>Pooling Account AR - SAMI</t>
  </si>
  <si>
    <t>Pooling Account AR -  JAI</t>
  </si>
  <si>
    <t>Pooling Account AR - PEMI</t>
  </si>
  <si>
    <t>Pooling Account AR - SUAI</t>
  </si>
  <si>
    <t>Pooling Account AR - SAMI-JF</t>
  </si>
  <si>
    <t>Pooling Account AR - PEMI-AW</t>
  </si>
  <si>
    <t>Employee AR</t>
  </si>
  <si>
    <t>COP AR</t>
  </si>
  <si>
    <t>Medical Expense AR</t>
  </si>
  <si>
    <t>Scrap Sales AR</t>
  </si>
  <si>
    <t>Selling Expense AR</t>
  </si>
  <si>
    <t>Proceeds of Sale Clearing</t>
  </si>
  <si>
    <t>Others AR</t>
  </si>
  <si>
    <t>ST Receivable  Affiliated - IDR</t>
  </si>
  <si>
    <t>ST Receivable Affiliated - USD</t>
  </si>
  <si>
    <t>Finished Goods Standard</t>
  </si>
  <si>
    <t>FG-Raw Material Efficiency Variance</t>
  </si>
  <si>
    <t>FG-Raw Material Price Variance</t>
  </si>
  <si>
    <t>FG-Direct Labour Variance</t>
  </si>
  <si>
    <t>FG-Sub Con Fee Variance</t>
  </si>
  <si>
    <t>FG-FOH Variance</t>
  </si>
  <si>
    <t>Finished Goods Trading</t>
  </si>
  <si>
    <t>Work In Process Standard</t>
  </si>
  <si>
    <t>WIP-Raw Material Efficiency Variance</t>
  </si>
  <si>
    <t>WIP-Raw Material Price Variance</t>
  </si>
  <si>
    <t>WIP-Direct Labour Variance</t>
  </si>
  <si>
    <t>WIP-Sub Con Fee Variance</t>
  </si>
  <si>
    <t>WIP-FOH Variance</t>
  </si>
  <si>
    <t>Service In Process Standard</t>
  </si>
  <si>
    <t>Service In Process-Direct Labour Variance</t>
  </si>
  <si>
    <t>Service In Process-Sub Con Fee Variance</t>
  </si>
  <si>
    <t>Service In Process-FOH Variance</t>
  </si>
  <si>
    <t>Raw Material-Import</t>
  </si>
  <si>
    <t>Price Variance Raw Material Import</t>
  </si>
  <si>
    <t>PV RM Import-Air Freight</t>
  </si>
  <si>
    <t>PV RM Import-Additional Air &amp; Sea Freight</t>
  </si>
  <si>
    <t>PV RM Import-Marine Cargo Insurance</t>
  </si>
  <si>
    <t>PV RM Import-Storage</t>
  </si>
  <si>
    <t>PV RM Import-THC,Unload,&amp;Transport</t>
  </si>
  <si>
    <t>PV RM Import-PIB Fee &amp; Doc Charges</t>
  </si>
  <si>
    <t>PV RM Import-Sea Freight</t>
  </si>
  <si>
    <t>Raw Material-Local</t>
  </si>
  <si>
    <t>Price Variance Raw Material Local</t>
  </si>
  <si>
    <t>Price variance RM Air Freight Domestic</t>
  </si>
  <si>
    <t>Inventory Sparepart</t>
  </si>
  <si>
    <t>Inventory Checker &amp; Assy Fixtures</t>
  </si>
  <si>
    <t>GIT YAZAKI CORPORATION, JAPAN</t>
  </si>
  <si>
    <t>GIT YAZAKI NORTH  AMERICA , INC.</t>
  </si>
  <si>
    <t>GIT AUSTRALIA ARROW PTY. LTD</t>
  </si>
  <si>
    <t>GIT YAZAKI EUROPE LTD</t>
  </si>
  <si>
    <t>GIT TAIWAN YAZAKI CORPORATION</t>
  </si>
  <si>
    <t>GIT THAI ARROW PRODUCTS CO. LTD.</t>
  </si>
  <si>
    <t>GIT THAI  YAZAKI  CORPORATION</t>
  </si>
  <si>
    <t>GIT ELCOM INC., USA</t>
  </si>
  <si>
    <t>GIT NACOM CORPORATION, USA</t>
  </si>
  <si>
    <t>GIT YAZAKI TORRES MANUFACTURING INC.</t>
  </si>
  <si>
    <t>GIT EDS  MANUFACTURING INC. PHILIPINE</t>
  </si>
  <si>
    <t>GIT SINGAPORE COMPONENT PTE. LTD./YGP</t>
  </si>
  <si>
    <t>GIT YAZAKI DO BRASIL LTDA.</t>
  </si>
  <si>
    <t>GIT BICC GENERAL CABLE NEW ZEALAND LIMITED</t>
  </si>
  <si>
    <t>GIT AMP SINGAPORE PTE LTD/TYCO ELECTRONIC</t>
  </si>
  <si>
    <t>GIT M &amp; Q PLASTIC PRODUCTS PHILIPPINES</t>
  </si>
  <si>
    <t>GIT D &amp; L INDUSTRI, INC</t>
  </si>
  <si>
    <t>GIT IWG PHILIPHINE INCORPORATED</t>
  </si>
  <si>
    <t>GIT RAYCHEM SINGAPORE PTE. LTD/TYCO ELECTRONIC</t>
  </si>
  <si>
    <t>GIT KYOSHIN SINGAPORE LTD</t>
  </si>
  <si>
    <t>GIT SOFANOU PHILIPINES</t>
  </si>
  <si>
    <t>GIT TOYOTA TSUZHOU</t>
  </si>
  <si>
    <t>GIT TESA TAPE ASIA PASIFIC PTE.LTD.</t>
  </si>
  <si>
    <t>GIT LITLE FUSE FAR EAST PTE. LTD.</t>
  </si>
  <si>
    <t>GIT TAOKAY TRADING CO.</t>
  </si>
  <si>
    <t>GIT JAM SINGAPORE</t>
  </si>
  <si>
    <t>GIT TAI YUE ELECTRIC CO.</t>
  </si>
  <si>
    <t>GIT KOMAX SINGAPORE PTE. LTD.</t>
  </si>
  <si>
    <t>GIT HELLERMAN TYTON</t>
  </si>
  <si>
    <t>GIT QUADMECH ENGINEERING PTY.LTD</t>
  </si>
  <si>
    <t>GIT CURLETT CANNON AND GALBELL</t>
  </si>
  <si>
    <t>GIT NITTO MATERIAL</t>
  </si>
  <si>
    <t>GIT DAIWA KASEI THAILAND</t>
  </si>
  <si>
    <t>GIT MOLEX SINGAPORE PTE LTD</t>
  </si>
  <si>
    <t>GIT UNIVERSAL TERMINATION COMPONENTS UTC</t>
  </si>
  <si>
    <t>GIT HEWLETT PACKARD FAR EAST</t>
  </si>
  <si>
    <t>GIT LG CABLE LTD. SEOUL</t>
  </si>
  <si>
    <t>GIT JF RUBBERS</t>
  </si>
  <si>
    <t>GIT SAGARA METRO PLASTICS</t>
  </si>
  <si>
    <t>GIT PIOLAX</t>
  </si>
  <si>
    <t>GIT LOCAL</t>
  </si>
  <si>
    <t>GIT OTHERS</t>
  </si>
  <si>
    <t>GIT Wear &amp; Tear (Sparepart)</t>
  </si>
  <si>
    <t>Allowance on Decrease in Inventory-FG</t>
  </si>
  <si>
    <t>Allowance on Decrease in Inventory-RM</t>
  </si>
  <si>
    <t>Allowance on Decrease in Inventory - wear and tear</t>
  </si>
  <si>
    <t>Advance Payment-Impor Purchasing</t>
  </si>
  <si>
    <t>Advance Payment-Local Purchasing</t>
  </si>
  <si>
    <t>Advance Payment-Sub Con</t>
  </si>
  <si>
    <t>Advance Payment-Sales</t>
  </si>
  <si>
    <t>Advance Payment Travelling-In Town</t>
  </si>
  <si>
    <t>Advance Payment Travelling-Out Town</t>
  </si>
  <si>
    <t>Advance Payment Travelling-Overseas</t>
  </si>
  <si>
    <t>Advance Payment-Medical &amp; Hospital</t>
  </si>
  <si>
    <t>Advance Payment-Others</t>
  </si>
  <si>
    <t>Prepaid VAT-In</t>
  </si>
  <si>
    <t>VAT in Excess of Paid</t>
  </si>
  <si>
    <t>Prepaid Income Tax Art 22</t>
  </si>
  <si>
    <t>Prepaid Income Tax Art 23</t>
  </si>
  <si>
    <t>Prepaid Income Tax Art 24</t>
  </si>
  <si>
    <t>Prepaid Income Tax Art 25</t>
  </si>
  <si>
    <t>Prepaid Income Tax Art 26</t>
  </si>
  <si>
    <t>Prepaid Income Tax Art 28A</t>
  </si>
  <si>
    <t>Prepaid Fiscal Tax</t>
  </si>
  <si>
    <t>Deferred Interest Income</t>
  </si>
  <si>
    <t>Prepaid Insurance</t>
  </si>
  <si>
    <t>Prepaid Rent Apartment</t>
  </si>
  <si>
    <t>Prepaid Rent Car</t>
  </si>
  <si>
    <t>Prepaid Rent Building</t>
  </si>
  <si>
    <t>Prepaid Interest</t>
  </si>
  <si>
    <t>Prepaid Technical Assistance Fee</t>
  </si>
  <si>
    <t>Others Prepaid Expense</t>
  </si>
  <si>
    <t>Investment in Stock ?.</t>
  </si>
  <si>
    <t>Investment in Bond ?.</t>
  </si>
  <si>
    <t>Investment in Stock adjustment ?.</t>
  </si>
  <si>
    <t>Investment in Bond adjustment ?.</t>
  </si>
  <si>
    <t>Investment in Bond held to maturity ?</t>
  </si>
  <si>
    <t>LT Direct Investment 20-50 pct</t>
  </si>
  <si>
    <t>LT Direct Investment &gt; 50 pct</t>
  </si>
  <si>
    <t>LT Time Deposit - Bank - IDR</t>
  </si>
  <si>
    <t>LT Time Deposit - Bank - USD</t>
  </si>
  <si>
    <t>Deferred Tax Assets</t>
  </si>
  <si>
    <t>Asset Cost - Land</t>
  </si>
  <si>
    <t>Asset Cost - Right</t>
  </si>
  <si>
    <t>Asset Cost - Building</t>
  </si>
  <si>
    <t>Asset Cost - Instalation</t>
  </si>
  <si>
    <t>Asset Cost - Machine</t>
  </si>
  <si>
    <t>Asset Cost - Office Equipment</t>
  </si>
  <si>
    <t>Asset Cost - Furniture</t>
  </si>
  <si>
    <t>Asset Cost - Vehicle</t>
  </si>
  <si>
    <t>Asset Cost - Tools</t>
  </si>
  <si>
    <t>Asset Cost - Molding</t>
  </si>
  <si>
    <t>Asset Cost - Leasehold Improvement</t>
  </si>
  <si>
    <t>Asset Cost - Financial Lease</t>
  </si>
  <si>
    <t>Right to Use Asset - Building</t>
  </si>
  <si>
    <t>Right to Use Asset - Instalation</t>
  </si>
  <si>
    <t>Right to Use Asset - Machine</t>
  </si>
  <si>
    <t>Right to Use Asset - Office Equipment</t>
  </si>
  <si>
    <t>Right to Use Asset - Furniture</t>
  </si>
  <si>
    <t>Right to Use Asset - Vehicle</t>
  </si>
  <si>
    <t>Right to Use Asset - Tools</t>
  </si>
  <si>
    <t>Accumulated Depreciation Buiding</t>
  </si>
  <si>
    <t>Accumulated Depreciation Instalation</t>
  </si>
  <si>
    <t>Accumulated Depreciation Machine</t>
  </si>
  <si>
    <t>Accumulated Depreciation Office Equipment</t>
  </si>
  <si>
    <t>Accumulated Depreciation Furniture</t>
  </si>
  <si>
    <t>Accumulated Depreciation Vehicle-Car</t>
  </si>
  <si>
    <t>Accumulated Depreciation Tools</t>
  </si>
  <si>
    <t>Accumulated Depreciation Molding</t>
  </si>
  <si>
    <t>Accumulated Depreciation Leasehold Improvement</t>
  </si>
  <si>
    <t>Accumulated Depreciation Financial Lease Asset</t>
  </si>
  <si>
    <t>Acc. Depr. Right to Use Asset - Building</t>
  </si>
  <si>
    <t>Acc. Depr. Right to Use Asset - Instalation</t>
  </si>
  <si>
    <t>Acc. Depr. Right to Use Asset - Machine</t>
  </si>
  <si>
    <t>Acc. Depr. Right to Use Asset - Office Equipment</t>
  </si>
  <si>
    <t>Acc. Depr. Right to Use Asset - Furniture</t>
  </si>
  <si>
    <t>Acc. Depr. Right to Use Asset - Vehicle</t>
  </si>
  <si>
    <t>Acc. Depr. Right to Use Asset - Tools</t>
  </si>
  <si>
    <t>Investment Property</t>
  </si>
  <si>
    <t>Accumulated Depreciation Investment Property</t>
  </si>
  <si>
    <t>Inter Company Balance (PEMI B1,B2)</t>
  </si>
  <si>
    <t>Cross Currency From Receivables Module</t>
  </si>
  <si>
    <t>Royalti</t>
  </si>
  <si>
    <t>Goodwill</t>
  </si>
  <si>
    <t>License</t>
  </si>
  <si>
    <t>Deferred Expense-Pre Operation</t>
  </si>
  <si>
    <t>Deferred Expense-Software</t>
  </si>
  <si>
    <t>Deferred Expense-Land</t>
  </si>
  <si>
    <t>Deferred Expense-Dev. &amp; Design</t>
  </si>
  <si>
    <t>Deposits-Telephone</t>
  </si>
  <si>
    <t>Deposits-Electrical</t>
  </si>
  <si>
    <t>Deposits-Rent</t>
  </si>
  <si>
    <t>Collateral</t>
  </si>
  <si>
    <t>Deposits-Other</t>
  </si>
  <si>
    <t>CIP - Building</t>
  </si>
  <si>
    <t>CIP - Machine</t>
  </si>
  <si>
    <t>CIP - Molding</t>
  </si>
  <si>
    <t>Asset Clearing</t>
  </si>
  <si>
    <t>GIT Wear&amp;Tear</t>
  </si>
  <si>
    <t>Inventory Spare Parts</t>
  </si>
  <si>
    <t>Allowance on Decrease in Inventory-Sparepart/CF</t>
  </si>
  <si>
    <t>CIP Clearing</t>
  </si>
  <si>
    <t>Adv Pay Fixed Assets-Import</t>
  </si>
  <si>
    <t>Adv Pay Fixed Assets-Local</t>
  </si>
  <si>
    <t>Adv Pay Fixed Assets-Contractor</t>
  </si>
  <si>
    <t>Long Term Receivable IDR</t>
  </si>
  <si>
    <t>Long Term Receivable USD</t>
  </si>
  <si>
    <t>Pension Cost Assets</t>
  </si>
  <si>
    <t>Short Term Loan -</t>
  </si>
  <si>
    <t>ST Loan - BOTM Indonesia</t>
  </si>
  <si>
    <t>ST Loan - MIZUHO Indonesia</t>
  </si>
  <si>
    <t>ST Loan - SUMITOMO Trust&amp;Banking</t>
  </si>
  <si>
    <t>ST Loan - Mitsubishi UFJ Trust &amp; Banking Corp</t>
  </si>
  <si>
    <t>ST Loan -  Affiliated - IDR</t>
  </si>
  <si>
    <t>ST Loan -  Affiliated - USD</t>
  </si>
  <si>
    <t>LT Loan - Current Maturities - JBIC</t>
  </si>
  <si>
    <t>LT Loan - Curr Maturities -  IDR</t>
  </si>
  <si>
    <t>LT Loan - Curr Maturities - USD</t>
  </si>
  <si>
    <t>Finance Lease Obligation - Short Term</t>
  </si>
  <si>
    <t>Inter Company AP - Purchasing - PASI WH</t>
  </si>
  <si>
    <t>Inter Company AP - Purchasing - PASI AW</t>
  </si>
  <si>
    <t>Inter Company AP - Purchasing - SAMI</t>
  </si>
  <si>
    <t>Inter Company AP - Purchasing - SAMI JF</t>
  </si>
  <si>
    <t>Inter Company AP - Purchasing - PEMI AW</t>
  </si>
  <si>
    <t>Inter Company AP - FA - PASI WH</t>
  </si>
  <si>
    <t>Inter Company AP - FA - PASI AW</t>
  </si>
  <si>
    <t>Inter Company AP - Others - PASI WH</t>
  </si>
  <si>
    <t>Inter Company AP - Others - PASI AW</t>
  </si>
  <si>
    <t>Inter Company AP - Others - SAMI</t>
  </si>
  <si>
    <t>Inter Company AP - Others - SAMI JF</t>
  </si>
  <si>
    <t>Inter Company AP - Others - PEMI WH</t>
  </si>
  <si>
    <t>Inter Company AP - Others - PEMI AW</t>
  </si>
  <si>
    <t>Inter Group AP - Purchase - PASI WH</t>
  </si>
  <si>
    <t>Inter Group AP - Purchase - PASI AW</t>
  </si>
  <si>
    <t>Inter Group AP - Purchase - SAI</t>
  </si>
  <si>
    <t>Inter Group AP - Purchase - SAMI</t>
  </si>
  <si>
    <t>Inter Group AP - Purchase - JAI</t>
  </si>
  <si>
    <t>Inter Group AP - Purchase - SUAI</t>
  </si>
  <si>
    <t>Inter Group AP - Purchase - SAMI JF</t>
  </si>
  <si>
    <t>Inter Group AP - Sub Con - SAI</t>
  </si>
  <si>
    <t>Inter Group AP - Sub Con - SAMI</t>
  </si>
  <si>
    <t>Inter Group AP - Sub Con - JAI</t>
  </si>
  <si>
    <t>Inter Group AP - FA - PASI WH</t>
  </si>
  <si>
    <t>Inter Group AP - FA - PASI AW</t>
  </si>
  <si>
    <t>Inter Group AP - FA - SAI</t>
  </si>
  <si>
    <t>Inter Group AP - FA - SAMI</t>
  </si>
  <si>
    <t>Inter Group AP - FA - JAI</t>
  </si>
  <si>
    <t>Inter Group AP - Others - PASI WH</t>
  </si>
  <si>
    <t>Inter Group AP - Others - PASI AW</t>
  </si>
  <si>
    <t>Inter Group AP - Others - SAI</t>
  </si>
  <si>
    <t>Inter Group AP - Others - SAMI</t>
  </si>
  <si>
    <t>Inter Group AP - Others - JAI</t>
  </si>
  <si>
    <t>Inter Group AP - Others - SUAI</t>
  </si>
  <si>
    <t>Inter Group AP - Others - SAMI JF</t>
  </si>
  <si>
    <t>Inter Group AP - Management fee - SAI</t>
  </si>
  <si>
    <t>Inter Group AP - Management fee - SAMI</t>
  </si>
  <si>
    <t>Inter Group AP - Management fee - JAI</t>
  </si>
  <si>
    <t>Inter Aff. AP - Sub Con - PEMI B1</t>
  </si>
  <si>
    <t>Inter Aff. AP - Sub Con - PEMI B2</t>
  </si>
  <si>
    <t>Inter Affiliated AP -Management fee- PASI WH</t>
  </si>
  <si>
    <t>Inter Aff. AP - Purchase - PEMI B1</t>
  </si>
  <si>
    <t>Inter Aff. AP - Purchase - PASI WH</t>
  </si>
  <si>
    <t>Inter Aff. AP - Purchase - PASI AW</t>
  </si>
  <si>
    <t>Inter Aff. AP - Purchase - SAI</t>
  </si>
  <si>
    <t>Inter Aff. AP - Purchase - SAMI</t>
  </si>
  <si>
    <t>Inter Aff. AP - Purchase - JAI</t>
  </si>
  <si>
    <t>Inter Aff. AP - Purchase - SUAI</t>
  </si>
  <si>
    <t>Inter Aff. AP - Purchase - YAZAKI CO.</t>
  </si>
  <si>
    <t>Inter Aff. AP - Purchase - TAIWAN YAZAKI CORPORATION</t>
  </si>
  <si>
    <t>Inter Aff. AP - Purchase - THAI YAZAKI ELECTRIC WIRE CO., LTD.</t>
  </si>
  <si>
    <t>Inter Aff. AP - Purchase - YAZAKI NORTH AMERICA INC.</t>
  </si>
  <si>
    <t>Inter Aff. AP - Purchase - YAZAKI EUROPE LIMITED</t>
  </si>
  <si>
    <t>Inter Aff. AP - Purchase - THAI ARROW PRODUCTS CO, LTD.</t>
  </si>
  <si>
    <t>Inter Aff. AP - Purchase - YAZAKI INTERNATIONAL CORPORATION</t>
  </si>
  <si>
    <t>Inter Aff. AP - Purchase - AUTOPARTES Y ARNESES DE MEXICO S.A. DE C.V.</t>
  </si>
  <si>
    <t>Inter Aff. AP - Purchase - YAZAKI SALTANO DE PORTUGAL, C.E.A., LDA.</t>
  </si>
  <si>
    <t>Inter Aff. AP - Purchase - CIRCUIT CONTROLS CORPORATION</t>
  </si>
  <si>
    <t>Inter Aff. AP - Purchase - BUENAVENTURA AUTOPARTES S.A. DE C.V.</t>
  </si>
  <si>
    <t>Inter Aff. AP - Purchase - YTM COMPONENT INCORPORATED</t>
  </si>
  <si>
    <t>Inter Aff. AP - Purchase - EDS MANUFACTURING, INCORPORATED</t>
  </si>
  <si>
    <t>Inter Aff. AP - Purchase - TIANJIN YAZAKI AUTOMOTIVE PARTS CO., LTD.</t>
  </si>
  <si>
    <t>Inter Aff. AP - Purchase - ELCOM, INC.</t>
  </si>
  <si>
    <t>Inter Aff. AP - Purchase - SHANTOU SPECIAL ECONOMIC ZONE</t>
  </si>
  <si>
    <t>Inter Aff. AP - Purchase - YTC AMERICA INC.</t>
  </si>
  <si>
    <t>Inter Aff. AP - Purchase - YAZAKI SALTANO DE OVAR-PRODUCTOS ELECTRICOS, LDA.</t>
  </si>
  <si>
    <t>Inter Aff. AP - Purchase - EWD, L.L.C.</t>
  </si>
  <si>
    <t>Inter Aff. AP - Purchase - NACOM CORPORATION</t>
  </si>
  <si>
    <t>Inter Aff. AP - Purchase - YAZAKI SLOVAKIA, S.R.O.</t>
  </si>
  <si>
    <t>Inter Aff. AP - Purchase - YAZAKI EDS VIETNAM, LTD.</t>
  </si>
  <si>
    <t>Inter Aff. AP - Purchase - YAZAKI OTOMOTIV YAN SANAYIVE TICARET A.S.</t>
  </si>
  <si>
    <t>Inter Aff. AP - Purchase - YAZAKI EDS SAMOA LTD. SAMOA</t>
  </si>
  <si>
    <t>Inter Aff. AP - Purchase - YAZAKI ARGENTINA S.R.L.</t>
  </si>
  <si>
    <t>Inter Aff. AP - Purchase - AUSTRALIAN ARROW PTY. LTD.</t>
  </si>
  <si>
    <t>Inter Aff. AP - Purchase - YTC HOLDING</t>
  </si>
  <si>
    <t>Inter Aff. AP - Purchase - EWD HOLDING</t>
  </si>
  <si>
    <t>Inter Aff. AP - Purchase - YAZAKI DO BRASIL LTDA.</t>
  </si>
  <si>
    <t>Inter Aff. AP - Purchase - YAZAKI ENERGY SYSTEMS INC.</t>
  </si>
  <si>
    <t>Inter Aff. AP - Purchase - YANTAI YAZAKI AUTOMOTIVE PARTS</t>
  </si>
  <si>
    <t>Inter Aff. AP - Purchase - HUANAN YAZAKI AUTOPARTS CO.</t>
  </si>
  <si>
    <t>Inter Aff. AP - Purchase - YAZAKI-CIEMEL S.A. CONS</t>
  </si>
  <si>
    <t>Inter Aff. AP - Purchase - SY WIRING TECHNOLOGIES GMBH</t>
  </si>
  <si>
    <t>Inter Aff. AP - Purchase - YAZAKI HAIPHONG VIETNAM, LTD.</t>
  </si>
  <si>
    <t>Inter Aff. AP - Purchase - YAZAKI TORA, INC.</t>
  </si>
  <si>
    <t>Inter Aff. AP - Purchase - HANGZHOU YAZAKI PARTS</t>
  </si>
  <si>
    <t>Inter Aff. AP - Purchase - EWD PARTNER A</t>
  </si>
  <si>
    <t>Inter Aff. AP - Purchase - YAZAKI UKRAINE LLC</t>
  </si>
  <si>
    <t>Inter Aff. AP - Purchase - S.C. YAZAKI ROMANIA SRL</t>
  </si>
  <si>
    <t>Inter Aff. AP - Purchase - YAZAKI MOROCCO SA</t>
  </si>
  <si>
    <t>Inter Aff. AP - Purchase - YAZAKI INSURANCE COMPANY, INC.</t>
  </si>
  <si>
    <t>Inter Aff. AP - Purchase - YAZAKI-TORRES MANUFACTURING INCORPORATED</t>
  </si>
  <si>
    <t>Inter Aff. AP - Purchase - SINGAPORE COMPONENT / YGP</t>
  </si>
  <si>
    <t>Inter Aff. AP - Purchase - THAI YAZAKI CORPORATION</t>
  </si>
  <si>
    <t>Inter Aff. AP - Purchase - XIGNUX YAZAKI CONSOLIDATED</t>
  </si>
  <si>
    <t>Inter Aff. AP - Purchase - THAI METAL PROCESSING CO., LTD.</t>
  </si>
  <si>
    <t>Inter Aff. AP - Purchase - SY SYSTEMS TECHNOLOGIES EUROPE</t>
  </si>
  <si>
    <t>Inter Aff. AP - Purchase - SY SYSTEMSTECHNOLOGIES AMERICA</t>
  </si>
  <si>
    <t>Inter Aff. AP - Purchase - YAZAKI-TORRES PARTS MANUFACTUR</t>
  </si>
  <si>
    <t>Inter Aff. AP - Purchase - PEMI AW</t>
  </si>
  <si>
    <t>Inter Aff. AP - Purchase - SAMI JF</t>
  </si>
  <si>
    <t>Inter Aff. AP - Purchase - OTHERS</t>
  </si>
  <si>
    <t>Inter Aff. AP - FA - PEMI</t>
  </si>
  <si>
    <t>Inter Aff. AP - FA - SAI</t>
  </si>
  <si>
    <t>Inter Aff. AP - FA - YAZAKI CO.</t>
  </si>
  <si>
    <t>Inter Aff. AP - FA - TAIWAN YAZAKI CORPORATION</t>
  </si>
  <si>
    <t>Inter Aff. AP - FA - THAI YAZAKI ELECTRIC WIRE CO., LTD.</t>
  </si>
  <si>
    <t>Inter Aff. AP - FA - YAZAKI NORTH AMERICA INC.</t>
  </si>
  <si>
    <t>Inter Aff. AP - FA - YAZAKI EUROPE LIMITED</t>
  </si>
  <si>
    <t>Inter Aff. AP - FA - THAI ARROW PRODUCTS CO, LTD.</t>
  </si>
  <si>
    <t>Inter Aff. AP - FA - YAZAKI INTERNATIONAL CORPORATION</t>
  </si>
  <si>
    <t>Inter Aff. AP - FA - AUTOPARTES Y ARNESES DE MEXICO S.A. DE C.V.</t>
  </si>
  <si>
    <t>Inter Aff. AP - FA - YAZAKI SALTANO DE PORTUGAL, C.E.A., LDA.</t>
  </si>
  <si>
    <t>Inter Aff. AP - FA - CIRCUIT CONTROLS CORPORATION</t>
  </si>
  <si>
    <t>Inter Aff. AP - FA - BUENAVENTURA AUTOPARTES S.A. DE C.V.</t>
  </si>
  <si>
    <t>Inter Aff. AP - FA - YTM COMPONENT INCORPORATED</t>
  </si>
  <si>
    <t>Inter Aff. AP - FA - EDS MANUFACTURING, INCORPORATED</t>
  </si>
  <si>
    <t>Inter Aff. AP - FA - TIANJIN YAZAKI AUTOMOTIVE PARTS CO., LTD.</t>
  </si>
  <si>
    <t>Inter Aff. AP - FA - ELCOM, INC.</t>
  </si>
  <si>
    <t>Inter Aff. AP - FA - SHANTOU SPECIAL ECONOMIC ZONE</t>
  </si>
  <si>
    <t>Inter Aff. AP - FA - YTC AMERICA INC.</t>
  </si>
  <si>
    <t>Inter Aff. AP - FA - YAZAKI SALTANO DE OVAR-PRODUCTOS ELECTRICOS, LDA.</t>
  </si>
  <si>
    <t>Inter Aff. AP - FA - EWD, L.L.C.</t>
  </si>
  <si>
    <t>Inter Aff. AP - FA - NACOM CORPORATION</t>
  </si>
  <si>
    <t>Inter Aff. AP - FA - YAZAKI SLOVAKIA, S.R.O.</t>
  </si>
  <si>
    <t>Inter Aff. AP - FA - YAZAKI EDS VIETNAM, LTD.</t>
  </si>
  <si>
    <t>Inter Aff. AP - FA - YAZAKI OTOMOTIV YAN SANAYIVE TICARET A.S.</t>
  </si>
  <si>
    <t>Inter Aff. AP - FA - YAZAKI EDS SAMOA LTD. SAMOA</t>
  </si>
  <si>
    <t>Inter Aff. AP - FA - YAZAKI ARGENTINA S.R.L.</t>
  </si>
  <si>
    <t>Inter Aff. AP - FA - AUSTRALIAN ARROW PTY. LTD.</t>
  </si>
  <si>
    <t>Inter Aff. AP - FA - YTC HOLDING</t>
  </si>
  <si>
    <t>Inter Aff. AP - FA - EWD HOLDING</t>
  </si>
  <si>
    <t>Inter Aff. AP - FA - YAZAKI DO BRASIL LTDA.</t>
  </si>
  <si>
    <t>Inter Aff. AP - FA - YAZAKI ENERGY SYSTEMS INC.</t>
  </si>
  <si>
    <t>Inter Aff. AP - FA - YANTAI YAZAKI AUTOMOTIVE PARTS</t>
  </si>
  <si>
    <t>Inter Aff. AP - FA - HUANAN YAZAKI AUTOPARTS CO.</t>
  </si>
  <si>
    <t>Inter Aff. AP - FA - YAZAKI-CIEMEL S.A. CONS</t>
  </si>
  <si>
    <t>Inter Aff. AP - FA - SY WIRING TECHNOLOGIES GMBH</t>
  </si>
  <si>
    <t>Inter Aff. AP - FA - YAZAKI HAIPHONG VIETNAM, LTD.</t>
  </si>
  <si>
    <t>Inter Aff. AP - FA - YAZAKI TORA, INC.</t>
  </si>
  <si>
    <t>Inter Aff. AP - FA - HANGZHOU YAZAKI PARTS</t>
  </si>
  <si>
    <t>Inter Aff. AP - FA - EWD PARTNER A</t>
  </si>
  <si>
    <t>Inter Aff. AP - FA - YAZAKI UKRAINE LLC</t>
  </si>
  <si>
    <t>Inter Aff. AP - FA - S.C. YAZAKI ROMANIA SRL</t>
  </si>
  <si>
    <t>Inter Aff. AP - FA - YAZAKI MOROCCO SA</t>
  </si>
  <si>
    <t>Inter Aff. AP - FA - YAZAKI INSURANCE COMPANY, INC.</t>
  </si>
  <si>
    <t>Inter Aff. AP - FA - YAZAKI-TORRES MANUFACTURING INCORPORATED</t>
  </si>
  <si>
    <t>Inter Aff. AP - FA - SINGAPORE COMPONENT / YGP</t>
  </si>
  <si>
    <t>Inter Aff. AP - FA - THAI YAZAKI CORPORATION</t>
  </si>
  <si>
    <t>Inter Aff. AP - FA - XIGNUX YAZAKI CONSOLIDATED</t>
  </si>
  <si>
    <t>Inter Aff. AP - FA - THAI METAL PROCESSING CO., LTD.</t>
  </si>
  <si>
    <t>Inter Aff. AP - FA - SY SYSTEMS TECHNOLOGIES EUROPE</t>
  </si>
  <si>
    <t>Inter Aff. AP - FA - SY SYSTEMSTECHNOLOGIES AMERICA</t>
  </si>
  <si>
    <t>Inter Aff. AP - FA - YAZAKI-TORRES PARTS MANUFACTUR</t>
  </si>
  <si>
    <t>Inter Aff. AP - FA - OTHERS</t>
  </si>
  <si>
    <t>Inter Aff. AP - Management Fee</t>
  </si>
  <si>
    <t>Inter Aff. AP - Royalti</t>
  </si>
  <si>
    <t>Inter Aff. AP - Others - PEMI B1</t>
  </si>
  <si>
    <t>Inter Aff. AP - Others - PEMI B2</t>
  </si>
  <si>
    <t>Inter Aff. AP - Others - PASI WH</t>
  </si>
  <si>
    <t>Inter Aff. AP - Others - PASI AW</t>
  </si>
  <si>
    <t>Inter Aff. AP - Others - SAMI</t>
  </si>
  <si>
    <t>Inter Aff. AP - Others - SAI</t>
  </si>
  <si>
    <t>Inter Aff. AP - Others - JAI</t>
  </si>
  <si>
    <t>Inter Aff. AP - Others - YAZAKI CO.</t>
  </si>
  <si>
    <t>Inter Aff. AP - Others - TAIWAN YAZAKI CORPORATION</t>
  </si>
  <si>
    <t>Inter Aff. AP - Others - THAI YAZAKI ELECTRIC WIRE CO., LTD.</t>
  </si>
  <si>
    <t>Inter Aff. AP - Others - YAZAKI NORTH AMERICA INC.</t>
  </si>
  <si>
    <t>Inter Aff. AP - Others - YAZAKI EUROPE LIMITED</t>
  </si>
  <si>
    <t>Inter Aff. AP - Others - THAI ARROW PRODUCTS CO, LTD.</t>
  </si>
  <si>
    <t>Inter Aff. AP - Others - YAZAKI INTERNATIONAL CORPORATION</t>
  </si>
  <si>
    <t>Inter Aff. AP - Others - AUTOPARTES Y ARNESES DE MEXICO S.A. DE C.V.</t>
  </si>
  <si>
    <t>Inter Aff. AP - Others - YAZAKI SALTANO DE PORTUGAL, C.E.A., LDA.</t>
  </si>
  <si>
    <t>Inter Aff. AP - Others - CIRCUIT CONTROLS CORPORATION</t>
  </si>
  <si>
    <t>Inter Aff. AP - Others - BUENAVENTURA AUTOPARTES S.A. DE C.V.</t>
  </si>
  <si>
    <t>Inter Aff. AP - Others - YTM COMPONENT INCORPORATED</t>
  </si>
  <si>
    <t>Inter Aff. AP - Others - EDS MANUFACTURING, INCORPORATED</t>
  </si>
  <si>
    <t>Inter Aff. AP - Others - TIANJIN YAZAKI AUTOMOTIVE PARTS CO., LTD.</t>
  </si>
  <si>
    <t>Inter Aff. AP - Others - ELCOM, INC.</t>
  </si>
  <si>
    <t>Inter Aff. AP - Others - SHANTOU SPECIAL ECONOMIC ZONE</t>
  </si>
  <si>
    <t>Inter Aff. AP - Others - YTC AMERICA INC.</t>
  </si>
  <si>
    <t>Inter Aff. AP - Others - YAZAKI SALTANO DE OVAR-PRODUCTOS ELECTRICOS, LDA.</t>
  </si>
  <si>
    <t>Inter Aff. AP - Others - EWD, L.L.C.</t>
  </si>
  <si>
    <t>Inter Aff. AP - Others - NACOM CORPORATION</t>
  </si>
  <si>
    <t>Inter Aff. AP - Others - YAZAKI SLOVAKIA, S.R.O.</t>
  </si>
  <si>
    <t>Inter Aff. AP - Others - YAZAKI EDS VIETNAM, LTD.</t>
  </si>
  <si>
    <t>Inter Aff. AP - Others - YAZAKI OTOMOTIV YAN SANAYIVE TICARET A.S.</t>
  </si>
  <si>
    <t>Inter Aff. AP - Others - YAZAKI EDS SAMOA LTD. SAMOA</t>
  </si>
  <si>
    <t>Inter Aff. AP - Others - YAZAKI ARGENTINA S.R.L.</t>
  </si>
  <si>
    <t>Inter Aff. AP - Others - AUSTRALIAN ARROW PTY. LTD.</t>
  </si>
  <si>
    <t>Inter Aff. AP - Others - YTC HOLDING</t>
  </si>
  <si>
    <t>Inter Aff. AP - Others - EWD HOLDING</t>
  </si>
  <si>
    <t>Inter Aff. AP - Others - YAZAKI DO BRASIL LTDA.</t>
  </si>
  <si>
    <t>Inter Aff. AP - Others - YAZAKI ENERGY SYSTEMS INC.</t>
  </si>
  <si>
    <t>Inter Aff. AP - Others - YANTAI YAZAKI AUTOMOTIVE PARTS</t>
  </si>
  <si>
    <t>Inter Aff. AP - Others - HUANAN YAZAKI AUTOPARTS CO.</t>
  </si>
  <si>
    <t>Inter Aff. AP - Others - YAZAKI-CIEMEL S.A. CONS</t>
  </si>
  <si>
    <t>Inter Aff. AP - Others - SY WIRING TECHNOLOGIES GMBH</t>
  </si>
  <si>
    <t>Inter Aff. AP - Others - YAZAKI HAIPHONG VIETNAM, LTD.</t>
  </si>
  <si>
    <t>Inter Aff. AP - Others - YAZAKI TORA, INC.</t>
  </si>
  <si>
    <t>Inter Aff. AP - Others - HANGZHOU YAZAKI PARTS</t>
  </si>
  <si>
    <t>Inter Aff. AP - Others - EWD PARTNER A</t>
  </si>
  <si>
    <t>Inter Aff. AP - Others - YAZAKI UKRAINE LLC</t>
  </si>
  <si>
    <t>Inter Aff. AP - Others - S.C. YAZAKI ROMANIA SRL</t>
  </si>
  <si>
    <t>Inter Aff. AP - Others - YAZAKI MOROCCO SA</t>
  </si>
  <si>
    <t>Inter Aff. AP - Others - YAZAKI INSURANCE COMPANY, INC.</t>
  </si>
  <si>
    <t>Inter Aff. AP - Others - YAZAKI-TORRES MANUOTHERSCTURING INCORPORATED</t>
  </si>
  <si>
    <t>Inter Aff. AP - Others - SINGAPORE COMPONENT / YGP</t>
  </si>
  <si>
    <t>Inter Aff. AP - Others - THAI YAZAKI CORPORATION</t>
  </si>
  <si>
    <t>Inter Aff. AP - Others - XIGNUX YAZAKI CONSOLIDATED</t>
  </si>
  <si>
    <t>Inter Aff. AP - Others - THAI METAL PROCESSING CO., LTD.</t>
  </si>
  <si>
    <t>Inter Aff. AP - Others - SY SYSTEMS TECHNOLOGIES EUROPE</t>
  </si>
  <si>
    <t>Inter Aff. AP - Others - SY SYSTEMSTECHNOLOGIES AMERICA</t>
  </si>
  <si>
    <t>Inter Aff. AP - Others - YAZAKI-TORRES PARTS MANUFACTUR</t>
  </si>
  <si>
    <t>Inter Aff. AP - Others - PEMI AW</t>
  </si>
  <si>
    <t>Inter Aff. AP - Others - SAMI JF</t>
  </si>
  <si>
    <t>Inter Aff. AP - Others - SUAI</t>
  </si>
  <si>
    <t>Inter Aff. AP - Others - OTHERS</t>
  </si>
  <si>
    <t>3rd Party AP - Local - PEMI B1 - OTHERS</t>
  </si>
  <si>
    <t>3rd Party AP - Local - PEMI B2 - OTHERS</t>
  </si>
  <si>
    <t>3rd Party AP - Local - PASI WH - OTHERS</t>
  </si>
  <si>
    <t>3rd Party AP - Local - PASI AW - OTHERS</t>
  </si>
  <si>
    <t>3rd Party AP - Local - SAI - OTHERS</t>
  </si>
  <si>
    <t>3rd Party AP - Local - SAMI JF - OTHERS</t>
  </si>
  <si>
    <t>3rd Party AP - Local - SAMI - OTHERS</t>
  </si>
  <si>
    <t>3rd Party AP - Local - JAI - OTHERS</t>
  </si>
  <si>
    <t>3rd Party AP - Local - SUAI - OTHERS</t>
  </si>
  <si>
    <t>3rd Party AP - Local - PEMI AW - OTHERS</t>
  </si>
  <si>
    <t>3rd Party AP - Import - PEMI B1 - OTHERS</t>
  </si>
  <si>
    <t>3rd Party AP - Import - PEMI B2 - OTHERS</t>
  </si>
  <si>
    <t>3rd Party AP - Import - PASI WH - OTHERS</t>
  </si>
  <si>
    <t>3rd Party AP - Import - PASI AW - OTHERS</t>
  </si>
  <si>
    <t>3rd Party AP - Import - SAI - OTHERS</t>
  </si>
  <si>
    <t>3rd Party AP - Import - SAMI JF - OTHERS</t>
  </si>
  <si>
    <t>3rd Party AP - Import - SAMI - OTHERS</t>
  </si>
  <si>
    <t>3rd Party AP - Import - JAI - OTHERS</t>
  </si>
  <si>
    <t>3rd Party AP - Import - SUAI - OTHERS</t>
  </si>
  <si>
    <t>3rd Party AP - Import - PEMI AW-OTHERS</t>
  </si>
  <si>
    <t>3rd Party AP - Fixed Assets - PEMI B1 - OTHERS</t>
  </si>
  <si>
    <t>3rd Party AP - Fixed Assets - PEMI B2 - OTHERS</t>
  </si>
  <si>
    <t>3rd Party AP - Fixed Assets - PASI WH - OTHERS</t>
  </si>
  <si>
    <t>3rd Party AP - Fixed Assets - PASI AW - OTHERS</t>
  </si>
  <si>
    <t>3rd Party AP - Fixed Assets - SAI - OTHERS</t>
  </si>
  <si>
    <t>3rd Party AP - Fixed Assets - SAMI JF - OTHERS</t>
  </si>
  <si>
    <t>3rd Party AP - Fixed Assets - SAMI - OTHERS</t>
  </si>
  <si>
    <t>3rd Party AP - Fixed Assets - JAI - OTHERS</t>
  </si>
  <si>
    <t>3rd Party AP - Fixed Assets - SUAI - OTHERS</t>
  </si>
  <si>
    <t>3rd Party AP - Fixed Assets - PEMI AW - OTHERS</t>
  </si>
  <si>
    <t>Third Parties AP-Salaries and Wages</t>
  </si>
  <si>
    <t>Third Parties AP-Meals</t>
  </si>
  <si>
    <t>Third Parties AP-Astek</t>
  </si>
  <si>
    <t>Third Parties AP-Pension</t>
  </si>
  <si>
    <t>Third Parties AP-HR Other</t>
  </si>
  <si>
    <t>Third Parties AP - Professional Expense</t>
  </si>
  <si>
    <t>Third Parties AP -Forwarding Expense</t>
  </si>
  <si>
    <t>Third Parties AP- Other Service Exp.</t>
  </si>
  <si>
    <t>Third Parties AP - BOD</t>
  </si>
  <si>
    <t>3rd Party AP - Others - PEMI B1 - OTHERS</t>
  </si>
  <si>
    <t>3rd Party AP - Others - PEMI B2 - OTHERS</t>
  </si>
  <si>
    <t>3rd Party AP - Others - PASI WH - OTHERS</t>
  </si>
  <si>
    <t>3rd Party AP - Others - PASI AW - OTHERS</t>
  </si>
  <si>
    <t>3rd Party AP - Others - SAI - OTHERS</t>
  </si>
  <si>
    <t>3rd Party AP - Others - SAMI JF - OTHERS</t>
  </si>
  <si>
    <t>3rd Party AP - Others - SAMI - OTHERS</t>
  </si>
  <si>
    <t>3rd Party AP - Others - JAI - OTHERS</t>
  </si>
  <si>
    <t>3rd Party AP - Others - SUAI - OTHERS</t>
  </si>
  <si>
    <t>3rd Party AP - Others - PEMII AW - OTHERS</t>
  </si>
  <si>
    <t>Other AP - Bridging Account</t>
  </si>
  <si>
    <t>Dividend Payable</t>
  </si>
  <si>
    <t>Over Receipt</t>
  </si>
  <si>
    <t>Unapplied &amp; Unidentified Receipt</t>
  </si>
  <si>
    <t>Cross Currency from Receipts</t>
  </si>
  <si>
    <t>Cross Currency from Payments</t>
  </si>
  <si>
    <t>Fixed Assets - Cost of Removal Clearing</t>
  </si>
  <si>
    <t>Pooling Account AP - PASI WH</t>
  </si>
  <si>
    <t>Pooling Account AP - PASI AW</t>
  </si>
  <si>
    <t>Pooling Account AP - SAI</t>
  </si>
  <si>
    <t>Pooling Account AP - SAMI</t>
  </si>
  <si>
    <t>Pooling Account AP - JAI</t>
  </si>
  <si>
    <t>Pooling Account AP - PEMI</t>
  </si>
  <si>
    <t>Pooling Account AP - PEMI-AW</t>
  </si>
  <si>
    <t>VAT Out</t>
  </si>
  <si>
    <t>A/P Income Tax 21-Employee</t>
  </si>
  <si>
    <t>A/P Income Tax 21-Other Party</t>
  </si>
  <si>
    <t>A/P Income Tax 23</t>
  </si>
  <si>
    <t>A/P Income Tax 4-2</t>
  </si>
  <si>
    <t>A/P Income Tax 25</t>
  </si>
  <si>
    <t>A/P Income Tax 26</t>
  </si>
  <si>
    <t>A/P Income Tax 29</t>
  </si>
  <si>
    <t>Land and Building Tax Payable</t>
  </si>
  <si>
    <t>Advance Receipt</t>
  </si>
  <si>
    <t>Accrued Salaries &amp; Wages</t>
  </si>
  <si>
    <t>Accrued Bonus</t>
  </si>
  <si>
    <t>Accrued Retirement</t>
  </si>
  <si>
    <t>Accrued Interest</t>
  </si>
  <si>
    <t>Accrued Rent</t>
  </si>
  <si>
    <t>Accrued Telephone</t>
  </si>
  <si>
    <t>Accrued Telex</t>
  </si>
  <si>
    <t>Accrued Electrical</t>
  </si>
  <si>
    <t>Accrued Water</t>
  </si>
  <si>
    <t>Accrued Gas</t>
  </si>
  <si>
    <t>Accrued Other</t>
  </si>
  <si>
    <t>Unearned Revenue</t>
  </si>
  <si>
    <t>LT Bank Loan - IDR</t>
  </si>
  <si>
    <t>LT Bank Loan - USD</t>
  </si>
  <si>
    <t>LT Loan Affiliated - IDR</t>
  </si>
  <si>
    <t>LT Loan Affiliated - USD</t>
  </si>
  <si>
    <t>Deferred Tax Liabilities</t>
  </si>
  <si>
    <t>Finance lease obligation - long term</t>
  </si>
  <si>
    <t>Pension Expense Liability</t>
  </si>
  <si>
    <t>Other Non Current Liability</t>
  </si>
  <si>
    <t>Employee Benefit Obligation</t>
  </si>
  <si>
    <t>Common Stock - Yazaki</t>
  </si>
  <si>
    <t>Common Stock - PEMI</t>
  </si>
  <si>
    <t>Common Stock - PASI</t>
  </si>
  <si>
    <t>Common Stock - Others</t>
  </si>
  <si>
    <t>Equity - Under Common Control</t>
  </si>
  <si>
    <t>Additional Paid In Capital</t>
  </si>
  <si>
    <t>Land</t>
  </si>
  <si>
    <t>Translation Reserve</t>
  </si>
  <si>
    <t>Remeasurements of Defined Benefit Plans</t>
  </si>
  <si>
    <t>Retained Earnings - Prior Period</t>
  </si>
  <si>
    <t>Cash Dividend</t>
  </si>
  <si>
    <t>Stock Dividend</t>
  </si>
  <si>
    <t>Retained Earnings - Current Period</t>
  </si>
  <si>
    <t>Retained Earnings - Appropriated</t>
  </si>
  <si>
    <t>Inter Company Balance</t>
  </si>
  <si>
    <t>Inter Affiliated Export Sales</t>
  </si>
  <si>
    <t>Inter Company Local Sales</t>
  </si>
  <si>
    <t>Inter Group Sub Con Fee</t>
  </si>
  <si>
    <t>Inter Affiliated Local Sales</t>
  </si>
  <si>
    <t>Inter Group Local Sales</t>
  </si>
  <si>
    <t>Inter Affiliated Sub Con Fee</t>
  </si>
  <si>
    <t>Inter Affiliated Management Fee &amp; Service Revenue</t>
  </si>
  <si>
    <t>Inter Group Management Fee &amp; Service Revenue</t>
  </si>
  <si>
    <t>Third Parties Export Sales</t>
  </si>
  <si>
    <t>Third Parties Local Sales</t>
  </si>
  <si>
    <t>Third Parties Service Revenue</t>
  </si>
  <si>
    <t>COGS - Standard</t>
  </si>
  <si>
    <t>COGS - Raw Material Efficiensi Variance</t>
  </si>
  <si>
    <t>COGS - Raw Material Price Variance</t>
  </si>
  <si>
    <t>COGS - Direct Labour Variance</t>
  </si>
  <si>
    <t>COGS - Sub Con Fee Variance</t>
  </si>
  <si>
    <t>COGS - FOH Variance</t>
  </si>
  <si>
    <t>COGS - Raw Material</t>
  </si>
  <si>
    <t>COS - Standard</t>
  </si>
  <si>
    <t>COS - Direct Labour Variance</t>
  </si>
  <si>
    <t>COS - Sub Con Fee Variance</t>
  </si>
  <si>
    <t>COS - FOH Variance</t>
  </si>
  <si>
    <t>Standard Cost Material</t>
  </si>
  <si>
    <t>Standard Cost Direct Labour</t>
  </si>
  <si>
    <t>Standard Cost Sub Con Fee</t>
  </si>
  <si>
    <t>Standard Cost Factory Overhead</t>
  </si>
  <si>
    <t>Raw Material Import</t>
  </si>
  <si>
    <t>PV -  Raw Material</t>
  </si>
  <si>
    <t>Raw Material Local</t>
  </si>
  <si>
    <t>Raw Material Intern Local</t>
  </si>
  <si>
    <t>Raw Material - Closing Account</t>
  </si>
  <si>
    <t>DL - Salaries</t>
  </si>
  <si>
    <t>DL - Salaries Daily Work</t>
  </si>
  <si>
    <t>DL - Meal Allowance</t>
  </si>
  <si>
    <t>DL - Meal Allowance Long Shift</t>
  </si>
  <si>
    <t>DL - Transport Allowance</t>
  </si>
  <si>
    <t>DL - Overtime Allowance</t>
  </si>
  <si>
    <t>DL - Pension/DPLK</t>
  </si>
  <si>
    <t>DL - Insentive</t>
  </si>
  <si>
    <t>DL - Shift Allowance</t>
  </si>
  <si>
    <t>DL - Personal Accident/BPJS</t>
  </si>
  <si>
    <t>DL - Bonus/THR</t>
  </si>
  <si>
    <t>DL - Separation Allowance</t>
  </si>
  <si>
    <t>DL - Medical Allowance</t>
  </si>
  <si>
    <t>DL - Hospital Allowance</t>
  </si>
  <si>
    <t>DL - Married Status Allowance</t>
  </si>
  <si>
    <t>DL - Worked Period Allowance</t>
  </si>
  <si>
    <t>DL - Holiday Allowance</t>
  </si>
  <si>
    <t>DL - Employee Benefit Expense</t>
  </si>
  <si>
    <t>DL - Others</t>
  </si>
  <si>
    <t>DL - Employee Benefit Exp</t>
  </si>
  <si>
    <t>DL - Closing Direct Labour</t>
  </si>
  <si>
    <t>Inter Company Sub Con Fee</t>
  </si>
  <si>
    <t>Subcont Fee - Other</t>
  </si>
  <si>
    <t>Third Parties Sub Con Fee</t>
  </si>
  <si>
    <t>Third Parties Price Variance Sub Con Fee</t>
  </si>
  <si>
    <t>Closing Sub Con Fee</t>
  </si>
  <si>
    <t>Spare Part Local</t>
  </si>
  <si>
    <t>Spare Part - Freight</t>
  </si>
  <si>
    <t>Prod. Equipment Import</t>
  </si>
  <si>
    <t>Prod. Equipment Local</t>
  </si>
  <si>
    <t>Prod. Equipment Import Air Freight</t>
  </si>
  <si>
    <t>Packing Cost - Carton Box</t>
  </si>
  <si>
    <t>Packing Cost - Struck Carton</t>
  </si>
  <si>
    <t>Packing Cost - Layer</t>
  </si>
  <si>
    <t>Packing Cost - Plak Band</t>
  </si>
  <si>
    <t>Packing Cost - Lem</t>
  </si>
  <si>
    <t>Packing Cost - Name Plate</t>
  </si>
  <si>
    <t>Packing Cost - Pallet</t>
  </si>
  <si>
    <t>Packing Cost - Pallet Rental</t>
  </si>
  <si>
    <t>Packing Cost - Lower &amp; Upper Sheet</t>
  </si>
  <si>
    <t>Packing Cost - Support Material</t>
  </si>
  <si>
    <t>Packing Cost - Others</t>
  </si>
  <si>
    <t>Indirect Material - Other</t>
  </si>
  <si>
    <t>Internal Transportation - other</t>
  </si>
  <si>
    <t>Warehousing Cost - Rent Building</t>
  </si>
  <si>
    <t>Warehousing Cost - Management Fee</t>
  </si>
  <si>
    <t>Warehousing Cost - Handling</t>
  </si>
  <si>
    <t>Warehousing Cost - Storage</t>
  </si>
  <si>
    <t>Warehouse Cost - Others</t>
  </si>
  <si>
    <t>INDL - Salaries</t>
  </si>
  <si>
    <t>INDL - Salaries Daily Work</t>
  </si>
  <si>
    <t>INDL - Meal Allowance</t>
  </si>
  <si>
    <t>INDL - Meal Allowance Long Shift</t>
  </si>
  <si>
    <t>INDL - Transport Allowance</t>
  </si>
  <si>
    <t>INDL - Overtime Allowance</t>
  </si>
  <si>
    <t>INDL - Pension/DPLK</t>
  </si>
  <si>
    <t>INDL - Insentive</t>
  </si>
  <si>
    <t>INDL - Shift Allowance</t>
  </si>
  <si>
    <t>INDL - Personal Accident/BPJS</t>
  </si>
  <si>
    <t>INDL - Bonus/THR</t>
  </si>
  <si>
    <t>INDL - Separation Allowance</t>
  </si>
  <si>
    <t>INDL - Medical Allowance</t>
  </si>
  <si>
    <t>INDL - Hospital Allowance</t>
  </si>
  <si>
    <t>INDL - Married Status Allowance</t>
  </si>
  <si>
    <t>INDL - Worked Period Allowance</t>
  </si>
  <si>
    <t>INDL - Holiday Allowance</t>
  </si>
  <si>
    <t>INDL - Employee Benefit Expense</t>
  </si>
  <si>
    <t>INDL - Wages &amp; Allowances - Others</t>
  </si>
  <si>
    <t>IDL - Employee Benefit Exp</t>
  </si>
  <si>
    <t>INDL - Sport</t>
  </si>
  <si>
    <t>INDL - Recreation</t>
  </si>
  <si>
    <t>INDL - PPPK</t>
  </si>
  <si>
    <t>INDL - Car Holder</t>
  </si>
  <si>
    <t>INDL - Birthday Employee</t>
  </si>
  <si>
    <t>INDL - Souvenir</t>
  </si>
  <si>
    <t>INDL - Welfare Expenses - Others</t>
  </si>
  <si>
    <t>INDL - Clothes &amp; Shoes</t>
  </si>
  <si>
    <t>INDL - Uniform - Others</t>
  </si>
  <si>
    <t>ETO-Pasport &amp; Visa</t>
  </si>
  <si>
    <t>ETO-Medical Check Up</t>
  </si>
  <si>
    <t>ETO-Winter Clothes &amp; Bag</t>
  </si>
  <si>
    <t>ETO-Local Transport</t>
  </si>
  <si>
    <t>ETO-Pocket &amp; Food Money</t>
  </si>
  <si>
    <t>ETO-Airport Tax</t>
  </si>
  <si>
    <t>ETO-Ticket</t>
  </si>
  <si>
    <t>ETO-Hotel</t>
  </si>
  <si>
    <t>ETO-Souvenir</t>
  </si>
  <si>
    <t>ETO-Training Fee</t>
  </si>
  <si>
    <t>ETO-Others</t>
  </si>
  <si>
    <t>ETNO-Medical Check Up</t>
  </si>
  <si>
    <t>ETNO-Winter Clothes &amp; Bag</t>
  </si>
  <si>
    <t>ETNO-Local Transport</t>
  </si>
  <si>
    <t>ETNO-Pocket &amp; Food Money</t>
  </si>
  <si>
    <t>ETNO-Airport Tax</t>
  </si>
  <si>
    <t>ETNO-Ticket</t>
  </si>
  <si>
    <t>ETNO-Hotel</t>
  </si>
  <si>
    <t>ETNO-Souvenir</t>
  </si>
  <si>
    <t>ETNO-Training Fee</t>
  </si>
  <si>
    <t>ETNO-Others</t>
  </si>
  <si>
    <t>Employee Devl - Psikotest</t>
  </si>
  <si>
    <t>Employee Devl - Health Check Up</t>
  </si>
  <si>
    <t>Employee Devl - Language Test</t>
  </si>
  <si>
    <t>Employee Devl - Others</t>
  </si>
  <si>
    <t>TO-Pasport &amp; Visa</t>
  </si>
  <si>
    <t>TO-Local Transport</t>
  </si>
  <si>
    <t>TO-Pocket &amp; Food Money</t>
  </si>
  <si>
    <t>TO-Airport Tax</t>
  </si>
  <si>
    <t>TO-Ticket</t>
  </si>
  <si>
    <t>TO-Hotel</t>
  </si>
  <si>
    <t>TO-Souvenir</t>
  </si>
  <si>
    <t>TO-Others</t>
  </si>
  <si>
    <t>TOT-Local Transport</t>
  </si>
  <si>
    <t>TOT-Pocket &amp; Food Money</t>
  </si>
  <si>
    <t>TOT-Airport Tax</t>
  </si>
  <si>
    <t>TOT-Ticket</t>
  </si>
  <si>
    <t>TOT-Hotel</t>
  </si>
  <si>
    <t>TOT-Souvenir</t>
  </si>
  <si>
    <t>TOT-Others</t>
  </si>
  <si>
    <t>TIT-Premium</t>
  </si>
  <si>
    <t>TIT-Oli</t>
  </si>
  <si>
    <t>TIT-Taxi</t>
  </si>
  <si>
    <t>TIT-Parking and Toll</t>
  </si>
  <si>
    <t>TIT-Others</t>
  </si>
  <si>
    <t>Comm Exp - Telephone &amp; Facsimile</t>
  </si>
  <si>
    <t>Comm Exp - Internet</t>
  </si>
  <si>
    <t>Comm Exp - Postage &amp; Stamp</t>
  </si>
  <si>
    <t>Comm Exp - Courier &amp; Charge</t>
  </si>
  <si>
    <t>Comm Exp -</t>
  </si>
  <si>
    <t>Comm Exp - Others</t>
  </si>
  <si>
    <t>AP-Machine, Plant and Equipment</t>
  </si>
  <si>
    <t>AP-Office Equipment</t>
  </si>
  <si>
    <t>AP-Furniture</t>
  </si>
  <si>
    <t>AP-Tools</t>
  </si>
  <si>
    <t>MR-Building service</t>
  </si>
  <si>
    <t>MR-Instalation service</t>
  </si>
  <si>
    <t>MR-Machine, Plant and Equipment service</t>
  </si>
  <si>
    <t>MR-Office Equipment service</t>
  </si>
  <si>
    <t>MR-Furniture service</t>
  </si>
  <si>
    <t>MR-Vehicle service</t>
  </si>
  <si>
    <t>MR-Tools service</t>
  </si>
  <si>
    <t>MR-Building part</t>
  </si>
  <si>
    <t>MR-Instalation part</t>
  </si>
  <si>
    <t>MR-Machine, Plant and Equipment part</t>
  </si>
  <si>
    <t>MR-Office Equipment part</t>
  </si>
  <si>
    <t>MR-Furniture part</t>
  </si>
  <si>
    <t>MR-Vehicle part</t>
  </si>
  <si>
    <t>MR-Rework Cost</t>
  </si>
  <si>
    <t>MR-Others</t>
  </si>
  <si>
    <t>Ins-Land and Right</t>
  </si>
  <si>
    <t>Ins-Building</t>
  </si>
  <si>
    <t>Ins-Instalation</t>
  </si>
  <si>
    <t>Ins-Machine, Plant and Equipment</t>
  </si>
  <si>
    <t>Ins-Office Equipment</t>
  </si>
  <si>
    <t>Ins-Furniture</t>
  </si>
  <si>
    <t>Ins-Vehicle</t>
  </si>
  <si>
    <t>Ins-Tools</t>
  </si>
  <si>
    <t>Ins-Inventory</t>
  </si>
  <si>
    <t>Ins-Cash</t>
  </si>
  <si>
    <t>Rent-Building House/Apartment</t>
  </si>
  <si>
    <t>Rent-Machine, Plant and Equipment</t>
  </si>
  <si>
    <t>Rent-Office Equipment - Dispenser/Photocopy Machine</t>
  </si>
  <si>
    <t>Rent-Vehicle</t>
  </si>
  <si>
    <t>Tax-Land and Building Tax</t>
  </si>
  <si>
    <t>Tax-Vehicle</t>
  </si>
  <si>
    <t>Depr Expense - Building</t>
  </si>
  <si>
    <t>Depr Expense - Instalation</t>
  </si>
  <si>
    <t>Depr Expense - Machine</t>
  </si>
  <si>
    <t>Depr Expense - Office Equipment</t>
  </si>
  <si>
    <t>Depr Expense - Furniture</t>
  </si>
  <si>
    <t>Depr Expense - Vehicle</t>
  </si>
  <si>
    <t>Depr Expense - Tools</t>
  </si>
  <si>
    <t>Depr Expense - Leasehold Improvement</t>
  </si>
  <si>
    <t>Depr Expense - Right to Use Asset - Building</t>
  </si>
  <si>
    <t>Depr Expense - Right to Use Asset - Instalation</t>
  </si>
  <si>
    <t>Depr Expense - Right to Use Asset - Machine</t>
  </si>
  <si>
    <t>Depr Expense - Right to Use Asset - Office Equipment</t>
  </si>
  <si>
    <t>Depr Expense - Right to Use Asset - Furniture</t>
  </si>
  <si>
    <t>Depr Expense - Right to Use Asset - Vehicle</t>
  </si>
  <si>
    <t>Depr Expense - Right to Use Asset - Tools</t>
  </si>
  <si>
    <t>Adjustment Depr Exp. - Machine</t>
  </si>
  <si>
    <t>Adjustment Depr Exp. - Office Equipment</t>
  </si>
  <si>
    <t>Adjustment Depr Exp. - Vehicle</t>
  </si>
  <si>
    <t>Adjustment Depr Exp. - Tool</t>
  </si>
  <si>
    <t>Royalty Expenses</t>
  </si>
  <si>
    <t>Management Fee</t>
  </si>
  <si>
    <t>Office Supplies - Printing</t>
  </si>
  <si>
    <t>Office Supplies - Stationary</t>
  </si>
  <si>
    <t>Office Supplies - Foto Copy</t>
  </si>
  <si>
    <t>Office Supplies - Computer Supplies</t>
  </si>
  <si>
    <t>Office Supplies - Library</t>
  </si>
  <si>
    <t>Office Supplies - Others</t>
  </si>
  <si>
    <t>Utilities - Electrical</t>
  </si>
  <si>
    <t>Utilities - Water</t>
  </si>
  <si>
    <t>Utilities - Solar</t>
  </si>
  <si>
    <t>Utilities - Gas</t>
  </si>
  <si>
    <t>Canteen</t>
  </si>
  <si>
    <t>Cafetaria</t>
  </si>
  <si>
    <t>Closing Indirect Production Cost</t>
  </si>
  <si>
    <t>Cost Allocation In from</t>
  </si>
  <si>
    <t>Cost Allocation Out to</t>
  </si>
  <si>
    <t>Selling Exp - Air Freight</t>
  </si>
  <si>
    <t>Selling Exp - Storage</t>
  </si>
  <si>
    <t>Selling Exp - Handling,Unloading,Transportation</t>
  </si>
  <si>
    <t>Selling Exp - PEB Fee &amp; Document Fee</t>
  </si>
  <si>
    <t>Selling Exp - Fumigasi &amp; Inspection</t>
  </si>
  <si>
    <t>Selling Exp - Bank Charges</t>
  </si>
  <si>
    <t>Selling Exp - Additional Air &amp; Sea Freight</t>
  </si>
  <si>
    <t>Selling Exp - Domestic Air Freight</t>
  </si>
  <si>
    <t>Selling Exp - Spesial Trucking</t>
  </si>
  <si>
    <t>Selling Exp - Sea Freight</t>
  </si>
  <si>
    <t>Selling Exp - Others</t>
  </si>
  <si>
    <t>Packing Expense</t>
  </si>
  <si>
    <t>Packing Expense - Polytainer/Carton Box</t>
  </si>
  <si>
    <t>Packing Expense - Struck Carton</t>
  </si>
  <si>
    <t>Packing Expense - Layer</t>
  </si>
  <si>
    <t>Packing Expense - Plak Band</t>
  </si>
  <si>
    <t>Packing Expense - Lem</t>
  </si>
  <si>
    <t>Packing Expense - Name Plate</t>
  </si>
  <si>
    <t>Packing Expense - Pallet</t>
  </si>
  <si>
    <t>Packing Expense - Pallet Rental</t>
  </si>
  <si>
    <t>Packing Expense - Lower &amp; Upper Sheet</t>
  </si>
  <si>
    <t>Packing Expense - Support Material</t>
  </si>
  <si>
    <t>Packing Expense - Others</t>
  </si>
  <si>
    <t>Claim &amp; Warranty Expense</t>
  </si>
  <si>
    <t>Warehouse Expense</t>
  </si>
  <si>
    <t>Salaries</t>
  </si>
  <si>
    <t>Salaries Daily Work</t>
  </si>
  <si>
    <t>Meal Allowance</t>
  </si>
  <si>
    <t>Meal Allowance Long Shift</t>
  </si>
  <si>
    <t>Transport Allowance</t>
  </si>
  <si>
    <t>Overtime Allowance</t>
  </si>
  <si>
    <t>Pension/DPLK</t>
  </si>
  <si>
    <t>Insentive</t>
  </si>
  <si>
    <t>Shift Allowance</t>
  </si>
  <si>
    <t>Personal Accident/BPJS</t>
  </si>
  <si>
    <t>Bonus/THR</t>
  </si>
  <si>
    <t>Separation Allowance</t>
  </si>
  <si>
    <t>Medical Allowance</t>
  </si>
  <si>
    <t>Hospital Allowance</t>
  </si>
  <si>
    <t>Married Status Allowance</t>
  </si>
  <si>
    <t>Worked Period Allowance</t>
  </si>
  <si>
    <t>Holiday Allowance</t>
  </si>
  <si>
    <t>Employee Benefit Expense</t>
  </si>
  <si>
    <t>Tax Allowance</t>
  </si>
  <si>
    <t>Wages &amp; Allowances - Others</t>
  </si>
  <si>
    <t>Expat-Car Holder's</t>
  </si>
  <si>
    <t>Expat-Tuition</t>
  </si>
  <si>
    <t>Expat-Travelling</t>
  </si>
  <si>
    <t>Expat-Rent</t>
  </si>
  <si>
    <t>Expat-Electrical</t>
  </si>
  <si>
    <t>Expat-Telephone</t>
  </si>
  <si>
    <t>Expat-PAM</t>
  </si>
  <si>
    <t>Expat-Gas Elpiji</t>
  </si>
  <si>
    <t>Expat-Repair &amp; Maintenance</t>
  </si>
  <si>
    <t>Expat-Household Affair</t>
  </si>
  <si>
    <t>Expat-Others</t>
  </si>
  <si>
    <t>Welfare - Sport</t>
  </si>
  <si>
    <t>Welfare - Recreation</t>
  </si>
  <si>
    <t>Welfare - PPPK</t>
  </si>
  <si>
    <t>Welfare - Car Holder</t>
  </si>
  <si>
    <t>Welfare - Birthday Employee</t>
  </si>
  <si>
    <t>Welfare - Souvenir</t>
  </si>
  <si>
    <t>Welfare - Others</t>
  </si>
  <si>
    <t>Uniform - Clothes &amp; Shoes</t>
  </si>
  <si>
    <t>Uniform - Others</t>
  </si>
  <si>
    <t>Recruitment - Psikotest</t>
  </si>
  <si>
    <t>Recruitment - Health Check Up</t>
  </si>
  <si>
    <t>Recruitment - Language Test</t>
  </si>
  <si>
    <t>Recruitment - Other</t>
  </si>
  <si>
    <t>Comm. Exp - Telephone &amp; Facsimile</t>
  </si>
  <si>
    <t>Comm. Exp - Internet</t>
  </si>
  <si>
    <t>Comm. Exp - Postage &amp; Stamp</t>
  </si>
  <si>
    <t>Comm. Exp - Courier &amp; Charge</t>
  </si>
  <si>
    <t>Comm. Exp - Others</t>
  </si>
  <si>
    <t>MR-Software (service)</t>
  </si>
  <si>
    <t>Ins-Accident</t>
  </si>
  <si>
    <t>Ins-Others</t>
  </si>
  <si>
    <t>Rent-Office Equipment Dispenser/Photocopy Machine</t>
  </si>
  <si>
    <t>Tax Expense</t>
  </si>
  <si>
    <t>Tax-Licence</t>
  </si>
  <si>
    <t>Tax Penalty &amp; Interest</t>
  </si>
  <si>
    <t>Depr Expense - Molding</t>
  </si>
  <si>
    <t>Depr Expense - Financial Lease Asset</t>
  </si>
  <si>
    <t>Bank Administration</t>
  </si>
  <si>
    <t>Bank Provision</t>
  </si>
  <si>
    <t>Royalti Expense</t>
  </si>
  <si>
    <t>Professional Fee - Audit Fee</t>
  </si>
  <si>
    <t>Professional Fee - Legal Fee</t>
  </si>
  <si>
    <t>Professional Fee - Management Consulting Fee</t>
  </si>
  <si>
    <t>Professional Fee - Development &amp; Design Assistance</t>
  </si>
  <si>
    <t>Professional Fee - Others</t>
  </si>
  <si>
    <t>Office Supplies - Furniture Expenses</t>
  </si>
  <si>
    <t>Utilities - Newspaper</t>
  </si>
  <si>
    <t>Utilities - Telephone</t>
  </si>
  <si>
    <t>Utilities - Others</t>
  </si>
  <si>
    <t>Supporting Expense</t>
  </si>
  <si>
    <t>Cleaning Service Expense</t>
  </si>
  <si>
    <t>Supporting Expense - Other</t>
  </si>
  <si>
    <t>Allowance Expense-Account Receivable</t>
  </si>
  <si>
    <t>Amortization Expense-Land and Right</t>
  </si>
  <si>
    <t>Amortization Expense-Pre Operation</t>
  </si>
  <si>
    <t>Amortization Expense-Software</t>
  </si>
  <si>
    <t>Amortization Expense-Royalti</t>
  </si>
  <si>
    <t>Amortization Expense-Goodwill</t>
  </si>
  <si>
    <t>Amortization Expense-Lisensi</t>
  </si>
  <si>
    <t>Amortization Expense-Profesional Fee - Design &amp; Dev.</t>
  </si>
  <si>
    <t>Representation</t>
  </si>
  <si>
    <t>Entertainment</t>
  </si>
  <si>
    <t>Condolance</t>
  </si>
  <si>
    <t>Social Foundation, Mosque, Church, etc</t>
  </si>
  <si>
    <t>CSR Expense</t>
  </si>
  <si>
    <t>Convention and Meeting</t>
  </si>
  <si>
    <t>Representation - Others</t>
  </si>
  <si>
    <t>Memberships</t>
  </si>
  <si>
    <t>Membership - Gapindo</t>
  </si>
  <si>
    <t>Membership - Cgo</t>
  </si>
  <si>
    <t>Membership - Gapri</t>
  </si>
  <si>
    <t>Membership - Golf</t>
  </si>
  <si>
    <t>Membership - Japanese Club</t>
  </si>
  <si>
    <t>Misc - Household Affair</t>
  </si>
  <si>
    <t>Misc - Documentation</t>
  </si>
  <si>
    <t>Misc - OTHERS</t>
  </si>
  <si>
    <t>Realized G/L FER-Time Deposit</t>
  </si>
  <si>
    <t>Realized G/L FER-Interest Time Deposit</t>
  </si>
  <si>
    <t>Realized G/L FER-Account Receivable</t>
  </si>
  <si>
    <t>Realized G/L FER-Account Payable</t>
  </si>
  <si>
    <t>Unrealized G/L FER-Cash IDR</t>
  </si>
  <si>
    <t>Unrealized G/L FER-Cash Yen</t>
  </si>
  <si>
    <t>Unrealized G/L FER-Bank</t>
  </si>
  <si>
    <t>Unrealized G/L FER-Time Deposit</t>
  </si>
  <si>
    <t>Unrealized G/L FER-Account Receivable</t>
  </si>
  <si>
    <t>Unrealized G/L FER-VAT Receivable</t>
  </si>
  <si>
    <t>Unrealized G/L FER-Income Tax Receivable</t>
  </si>
  <si>
    <t>Unrealized G/L FER-Account Payable</t>
  </si>
  <si>
    <t>Unrealized G/L FER-VAT Payable</t>
  </si>
  <si>
    <t>Unrealized G/L FER-Income Tax Payable</t>
  </si>
  <si>
    <t>Unrealized G/L FER-Loan</t>
  </si>
  <si>
    <t>Unrealized G/L FER-Advance Payment</t>
  </si>
  <si>
    <t>Gain from Transaction Variance</t>
  </si>
  <si>
    <t>Loss from Transaction Variance</t>
  </si>
  <si>
    <t>Gain from Sale of Fixed Assets</t>
  </si>
  <si>
    <t>Gain from Sale/Damage/Missing of Intagible Assets</t>
  </si>
  <si>
    <t>Loss from Sale of Fixed Assets</t>
  </si>
  <si>
    <t>Loss from Sale/Damage/Missing of Intagible Assets</t>
  </si>
  <si>
    <t>Gain from Exchange of Fixed Assets</t>
  </si>
  <si>
    <t>Loss from Exchange of Fixed Assets</t>
  </si>
  <si>
    <t>Gain from Recovery in Inventory</t>
  </si>
  <si>
    <t>Gain from Recovery in Sparepart</t>
  </si>
  <si>
    <t>Gain from Recovery in Fixed Assets</t>
  </si>
  <si>
    <t>Gain from Recovery in Marketable Securities Available To Sale</t>
  </si>
  <si>
    <t>Loss from Decrease in Inventory</t>
  </si>
  <si>
    <t>Loss from Decrease in Sparepart</t>
  </si>
  <si>
    <t>Loss from Decrease in Fixed Assets</t>
  </si>
  <si>
    <t>Loss from Decrease in Marketable Securities Available To Sale</t>
  </si>
  <si>
    <t>Interest Income-Current Account</t>
  </si>
  <si>
    <t>Interest Income-Time Deposit</t>
  </si>
  <si>
    <t>Interest Income-Bonds</t>
  </si>
  <si>
    <t>Interest Income-Interco</t>
  </si>
  <si>
    <t>Interest Income - Pooling Account</t>
  </si>
  <si>
    <t>Interest Expense-Operating</t>
  </si>
  <si>
    <t>Interest Expense-Investment</t>
  </si>
  <si>
    <t>Interest Expense-Financing</t>
  </si>
  <si>
    <t>Interest Expense-Interco</t>
  </si>
  <si>
    <t>Interest Expense-Pooling Account</t>
  </si>
  <si>
    <t>Witholding Tax 23-FINAL</t>
  </si>
  <si>
    <t>Guarantee Fee</t>
  </si>
  <si>
    <t>Scrap Sales</t>
  </si>
  <si>
    <t>Non-Operating Inc - Rent</t>
  </si>
  <si>
    <t>Non-Operating Inc - Cutting Tube</t>
  </si>
  <si>
    <t>Non-Operating Inc - Others</t>
  </si>
  <si>
    <t>Loss from Damage Fixed Assets</t>
  </si>
  <si>
    <t>Loss from Missing Fixed Assets</t>
  </si>
  <si>
    <t>Gain From AR Allowance Recovery</t>
  </si>
  <si>
    <t>Other Income</t>
  </si>
  <si>
    <t>Other Expense</t>
  </si>
  <si>
    <t>Extraordinary Gain</t>
  </si>
  <si>
    <t>Extraordinary Loss</t>
  </si>
  <si>
    <t>Depr Expense - Investment Property</t>
  </si>
  <si>
    <t>Current Tax</t>
  </si>
  <si>
    <t>Deferred Tax</t>
  </si>
  <si>
    <t>Under/overprovision of tax expense in prior years</t>
  </si>
  <si>
    <t>Dividend Income</t>
  </si>
  <si>
    <t>Equity</t>
  </si>
  <si>
    <t>Gain From Investment - Subsidiaries</t>
  </si>
  <si>
    <t>Loss From Investment - Subsidiaries</t>
  </si>
  <si>
    <t>Opening Balance AP - Charge</t>
  </si>
  <si>
    <t>Opening Balance AR - Revenue</t>
  </si>
  <si>
    <t>Opening Balance Aktiva Non USD</t>
  </si>
  <si>
    <t>Opening Balance Pasiva Non USD</t>
  </si>
  <si>
    <t>Tax - VAT DE</t>
  </si>
  <si>
    <t>Tax - VAT NDE</t>
  </si>
  <si>
    <t>Impairement Expense - Building</t>
  </si>
  <si>
    <t>Impairement Expense - Instalation</t>
  </si>
  <si>
    <t>Impairement Expense - Machine</t>
  </si>
  <si>
    <t>Impairement Expense - Office Equipment</t>
  </si>
  <si>
    <t>Impairement Expense - Furniture</t>
  </si>
  <si>
    <t>Impairement Expense - Vehicle</t>
  </si>
  <si>
    <t>Impairement Expense - Tools</t>
  </si>
  <si>
    <t>License Fee</t>
  </si>
  <si>
    <t>Gain from Right to Use Asset Termination</t>
  </si>
  <si>
    <t>Loss from Right to Use Asset Termination</t>
  </si>
  <si>
    <t>CIVIC 21M, INTEGRA 23M</t>
  </si>
  <si>
    <t>CIVIC 21M US</t>
  </si>
  <si>
    <t>CIVIC 25M US</t>
  </si>
  <si>
    <t>GX</t>
  </si>
  <si>
    <t>F Platform common parts</t>
  </si>
  <si>
    <t>AC9BIG</t>
  </si>
  <si>
    <t>CPA HONDA</t>
  </si>
  <si>
    <t>CPA MAZDA</t>
  </si>
  <si>
    <t>CPA SUBARU</t>
  </si>
  <si>
    <t>CPA TDH</t>
  </si>
  <si>
    <t>CV PRADO</t>
  </si>
  <si>
    <t>CV MOVE</t>
  </si>
  <si>
    <t>CV CIVIC 21M, INTEGRA 23M</t>
  </si>
  <si>
    <t>CV B01A</t>
  </si>
  <si>
    <t>CV B08</t>
  </si>
  <si>
    <t>CV B11</t>
  </si>
  <si>
    <t>CV CI01</t>
  </si>
  <si>
    <t>CV CI02</t>
  </si>
  <si>
    <t>CV CI05</t>
  </si>
  <si>
    <t>CV PR01</t>
  </si>
  <si>
    <t>CV PR02</t>
  </si>
  <si>
    <t>CV PR03</t>
  </si>
  <si>
    <t>CV PR04</t>
  </si>
  <si>
    <t>CV PR05</t>
  </si>
  <si>
    <t>CV PR06</t>
  </si>
  <si>
    <t>CV PR07</t>
  </si>
  <si>
    <t>CV DN01</t>
  </si>
  <si>
    <t>CV DN02</t>
  </si>
  <si>
    <t>CV DN05</t>
  </si>
  <si>
    <t>CV FO01</t>
  </si>
  <si>
    <t>CV FO02</t>
  </si>
  <si>
    <t>CV FO03</t>
  </si>
  <si>
    <t>CV FO04</t>
  </si>
  <si>
    <t>CV FO05</t>
  </si>
  <si>
    <t>CV MS01</t>
  </si>
  <si>
    <t>PASSO/BOON,ROOMY/THOR,CIVIC YC,CIVIC YNA,MDX,NEW_C-SUV,BRZ/86,INTEGRA 23M</t>
  </si>
  <si>
    <t>CIVIC 21M,MDX 21M,J-CH-ZR-V/US-HR-V 22M,INTEGRA 23M23M</t>
  </si>
  <si>
    <t xml:space="preserve"> :   ISI SEMUA KOLOM YANG BERWARNA ORANGE</t>
  </si>
  <si>
    <t>cth</t>
  </si>
  <si>
    <t>MZ01</t>
  </si>
  <si>
    <t>MZ02</t>
  </si>
  <si>
    <t>MZ03</t>
  </si>
  <si>
    <t>MZ04</t>
  </si>
  <si>
    <t>PR01A</t>
  </si>
  <si>
    <t>CV MZ01</t>
  </si>
  <si>
    <t>CV MZ02</t>
  </si>
  <si>
    <t>CV MZ03</t>
  </si>
  <si>
    <t>CV MZ04</t>
  </si>
  <si>
    <t>CV PR1A</t>
  </si>
  <si>
    <t>TAFT, TANTO</t>
  </si>
  <si>
    <t>MAZDA J69</t>
  </si>
  <si>
    <t>PRADO, GX</t>
  </si>
  <si>
    <t>A-01535</t>
  </si>
  <si>
    <t>A-02470</t>
  </si>
  <si>
    <t>A-00653</t>
  </si>
  <si>
    <t>A-01256</t>
  </si>
  <si>
    <t>A-00513</t>
  </si>
  <si>
    <t>A-01233</t>
  </si>
  <si>
    <t>A-01402</t>
  </si>
  <si>
    <t>A-00637</t>
  </si>
  <si>
    <t>A-00949</t>
  </si>
  <si>
    <t>A-00697</t>
  </si>
  <si>
    <t>A-00599</t>
  </si>
  <si>
    <t>A-00598</t>
  </si>
  <si>
    <t>A-00597</t>
  </si>
  <si>
    <t>A-00547</t>
  </si>
  <si>
    <t>A-01034</t>
  </si>
  <si>
    <t>A-00595</t>
  </si>
  <si>
    <t>A-01502</t>
  </si>
  <si>
    <t>MTPL-00290</t>
  </si>
  <si>
    <t>MTPL-03458</t>
  </si>
  <si>
    <t>MTPL-00289</t>
  </si>
  <si>
    <t>MTPL-00261</t>
  </si>
  <si>
    <t>MTPL-00256</t>
  </si>
  <si>
    <t>MTPL-00258</t>
  </si>
  <si>
    <t>MTPL-00259</t>
  </si>
  <si>
    <t>MTPL-01739</t>
  </si>
  <si>
    <t>MTPL-00262</t>
  </si>
  <si>
    <t>MTPL-00264</t>
  </si>
  <si>
    <t>MTPL-00265</t>
  </si>
  <si>
    <t>MTPL-00267</t>
  </si>
  <si>
    <t>MTPL-03404</t>
  </si>
  <si>
    <t>MTPL-00273</t>
  </si>
  <si>
    <t>MTPL-00268</t>
  </si>
  <si>
    <t>MTPL-00269</t>
  </si>
  <si>
    <t>MTPL-00270</t>
  </si>
  <si>
    <t>MTPL-00271</t>
  </si>
  <si>
    <t>MTPL-03271</t>
  </si>
  <si>
    <t>MTPL-00274</t>
  </si>
  <si>
    <t>MTPL-00275</t>
  </si>
  <si>
    <t>MTPL-03519</t>
  </si>
  <si>
    <t>MTPL-00276</t>
  </si>
  <si>
    <t>MTPL-00277</t>
  </si>
  <si>
    <t>MTPL-00278</t>
  </si>
  <si>
    <t>MTPL-01829</t>
  </si>
  <si>
    <t>MTPL-02017</t>
  </si>
  <si>
    <t>MTPL-00115</t>
  </si>
  <si>
    <t>MTPL-00279</t>
  </si>
  <si>
    <t>MTPL-00281</t>
  </si>
  <si>
    <t>MTPL-00282</t>
  </si>
  <si>
    <t>MTPL-00283</t>
  </si>
  <si>
    <t>MTPL-00284</t>
  </si>
  <si>
    <t>MTPL-00285</t>
  </si>
  <si>
    <t>MTPL-00287</t>
  </si>
  <si>
    <t>MTPL-01692</t>
  </si>
  <si>
    <t>MTPL-00288</t>
  </si>
  <si>
    <t>MTPL-03819</t>
  </si>
  <si>
    <t>MTPL-01764</t>
  </si>
  <si>
    <t>MTPL-01765</t>
  </si>
  <si>
    <t>MTPL-01766</t>
  </si>
  <si>
    <t>MTPL-00291</t>
  </si>
  <si>
    <t>MTPL-00292</t>
  </si>
  <si>
    <t>MTPL-00250</t>
  </si>
  <si>
    <t>MTPL-01768</t>
  </si>
  <si>
    <t>MTPL-01769</t>
  </si>
  <si>
    <t>MTPL-01770</t>
  </si>
  <si>
    <t>MTPL-01771</t>
  </si>
  <si>
    <t>MTPL-01679</t>
  </si>
  <si>
    <t>MTPL-01773</t>
  </si>
  <si>
    <t>MTPL-00255</t>
  </si>
  <si>
    <t>MTPL-02362</t>
  </si>
  <si>
    <t>MTPL-01775</t>
  </si>
  <si>
    <t>MTPL-01777</t>
  </si>
  <si>
    <t>MTPL-01778</t>
  </si>
  <si>
    <t>MTPL-01780</t>
  </si>
  <si>
    <t>MTPL-01781</t>
  </si>
  <si>
    <t>MTPL-01783</t>
  </si>
  <si>
    <t>MTPL-01784</t>
  </si>
  <si>
    <t>MTPL-00242</t>
  </si>
  <si>
    <t>MTPL-01785</t>
  </si>
  <si>
    <t>MTPL-01786</t>
  </si>
  <si>
    <t>MTPL-01787</t>
  </si>
  <si>
    <t>MTPL-00244</t>
  </si>
  <si>
    <t>MTPL-02066</t>
  </si>
  <si>
    <t>MTPL-02155</t>
  </si>
  <si>
    <t>MTPL-02068</t>
  </si>
  <si>
    <t>MTPL-02154</t>
  </si>
  <si>
    <t>MTPL-02159</t>
  </si>
  <si>
    <t>MTPL-02184</t>
  </si>
  <si>
    <t>MTPL-01754</t>
  </si>
  <si>
    <t>MTPL-03544</t>
  </si>
  <si>
    <t>MTPL-03546</t>
  </si>
  <si>
    <t>MTPL-03548</t>
  </si>
  <si>
    <t>MTPL-03549</t>
  </si>
  <si>
    <t>MTPL-03551</t>
  </si>
  <si>
    <t>MTPL-03554</t>
  </si>
  <si>
    <t>MTPL-03555</t>
  </si>
  <si>
    <t>MTPL-03556</t>
  </si>
  <si>
    <t>MTPL-03558</t>
  </si>
  <si>
    <t>MTPL-03559</t>
  </si>
  <si>
    <t>MTPL-03560</t>
  </si>
  <si>
    <t>MTPL-03561</t>
  </si>
  <si>
    <t>MTPL-03563</t>
  </si>
  <si>
    <t>MTPL-03564</t>
  </si>
  <si>
    <t>MTPL-03565</t>
  </si>
  <si>
    <t>MTPL-03566</t>
  </si>
  <si>
    <t>MTPL-03567</t>
  </si>
  <si>
    <t>MTPL-03568</t>
  </si>
  <si>
    <t>MTPL-03569</t>
  </si>
  <si>
    <t>MTPL-03571</t>
  </si>
  <si>
    <t>MTPL-03573</t>
  </si>
  <si>
    <t>MTPL-03574</t>
  </si>
  <si>
    <t>MTPL-03575</t>
  </si>
  <si>
    <t>MTPL-03576</t>
  </si>
  <si>
    <t>MTPL-03577</t>
  </si>
  <si>
    <t>MTPL-03578</t>
  </si>
  <si>
    <t>MTPL-03579</t>
  </si>
  <si>
    <t>MTPL-03581</t>
  </si>
  <si>
    <t>MTPL-03582</t>
  </si>
  <si>
    <t>MTPL-03583</t>
  </si>
  <si>
    <t>MTPL-03584</t>
  </si>
  <si>
    <t>MTPL-03585</t>
  </si>
  <si>
    <t>MTPL-03586</t>
  </si>
  <si>
    <t>MTPL-03587</t>
  </si>
  <si>
    <t>MTPL-00481</t>
  </si>
  <si>
    <t>MTPL-00482</t>
  </si>
  <si>
    <t>MTPL-00483</t>
  </si>
  <si>
    <t>MTPL-00484</t>
  </si>
  <si>
    <t>MTPL-00485</t>
  </si>
  <si>
    <t>MTPL-01197</t>
  </si>
  <si>
    <t>MTPL-00490</t>
  </si>
  <si>
    <t>MTPL-02204</t>
  </si>
  <si>
    <t>MTPL-00491</t>
  </si>
  <si>
    <t>MTPL-02205</t>
  </si>
  <si>
    <t>MTPL-02206</t>
  </si>
  <si>
    <t>MTPL-01198</t>
  </si>
  <si>
    <t>MTPL-01201</t>
  </si>
  <si>
    <t>MTPL-01202</t>
  </si>
  <si>
    <t>MTPL-00495</t>
  </si>
  <si>
    <t>MTPL-00496</t>
  </si>
  <si>
    <t>MTPL-01203</t>
  </si>
  <si>
    <t>MTPL-01200</t>
  </si>
  <si>
    <t>MTPL-02070</t>
  </si>
  <si>
    <t>MTPL-00473</t>
  </si>
  <si>
    <t>A-00579</t>
  </si>
  <si>
    <t>A-00580</t>
  </si>
  <si>
    <t>GA</t>
  </si>
  <si>
    <t>JASA</t>
  </si>
  <si>
    <t>TAGIHAN TELFON</t>
  </si>
  <si>
    <t>A-00001</t>
  </si>
  <si>
    <t>TAGIHAN TELKOMSEL PP SM</t>
  </si>
  <si>
    <t>MONTH</t>
  </si>
  <si>
    <t>A-00002</t>
  </si>
  <si>
    <t>TAGIHAN TELKOMSEL QA SM</t>
  </si>
  <si>
    <t>A-00003</t>
  </si>
  <si>
    <t>TAGIHAN TELKOMSEL PE SM</t>
  </si>
  <si>
    <t>A-00004</t>
  </si>
  <si>
    <t>TAGIHAN TELKOMSEL FM</t>
  </si>
  <si>
    <t>A-00005</t>
  </si>
  <si>
    <t>TAGIHAN TELKOMSEL LOG SM</t>
  </si>
  <si>
    <t>A-00006</t>
  </si>
  <si>
    <t>A-00007</t>
  </si>
  <si>
    <t>TAGIHAN TELKOMSEL SPR</t>
  </si>
  <si>
    <t>A-00008</t>
  </si>
  <si>
    <t>TAGIHAN TELKOMSEL JWI</t>
  </si>
  <si>
    <t>A-00009</t>
  </si>
  <si>
    <t>TAGIHAN TELKOMSEL BKP</t>
  </si>
  <si>
    <t>A-00010</t>
  </si>
  <si>
    <t>TAGIHAN TELKOMSEL HAR</t>
  </si>
  <si>
    <t>A-00011</t>
  </si>
  <si>
    <t>TAGIHAN TELKOMSEL SOE</t>
  </si>
  <si>
    <t>A-00012</t>
  </si>
  <si>
    <t>TAGIHAN TELFON KANTOR SAMI TELKOM</t>
  </si>
  <si>
    <t>GAJI KOKI DINING ROOM</t>
  </si>
  <si>
    <t>A-00013</t>
  </si>
  <si>
    <t>SEWA KENDARAAN</t>
  </si>
  <si>
    <t>A-00029</t>
  </si>
  <si>
    <t>SEWA MOBIL FM</t>
  </si>
  <si>
    <t>A-00030</t>
  </si>
  <si>
    <t>SEWA MOBIL LOG SM</t>
  </si>
  <si>
    <t>A-00031</t>
  </si>
  <si>
    <t>SEWA MOBIL PE SM</t>
  </si>
  <si>
    <t>A-00032</t>
  </si>
  <si>
    <t>SEWA MOBIL QA SM</t>
  </si>
  <si>
    <t>A-00033</t>
  </si>
  <si>
    <t>SEWA MOBIL VICE PRESDIR</t>
  </si>
  <si>
    <t>A-00034</t>
  </si>
  <si>
    <t>SEWA MOBIL PP SM</t>
  </si>
  <si>
    <t>A-00035</t>
  </si>
  <si>
    <t>SEWA MOBIL OPERASIONAL 1</t>
  </si>
  <si>
    <t>A-00036</t>
  </si>
  <si>
    <t>SEWA MOBIL OPERASIONAL 2</t>
  </si>
  <si>
    <t>A-00037</t>
  </si>
  <si>
    <t>SEWA ELF</t>
  </si>
  <si>
    <t>UNIT</t>
  </si>
  <si>
    <t>A-00038</t>
  </si>
  <si>
    <t>SEWA HIACE</t>
  </si>
  <si>
    <t>A-00039</t>
  </si>
  <si>
    <t>SEWA MOBIL</t>
  </si>
  <si>
    <t>JASA DRIVER</t>
  </si>
  <si>
    <t>A-00041</t>
  </si>
  <si>
    <t>JASA DRIVER FM</t>
  </si>
  <si>
    <t>A-00042</t>
  </si>
  <si>
    <t>JASA DRIVER LOG SM</t>
  </si>
  <si>
    <t>A-00043</t>
  </si>
  <si>
    <t>JASA DRIVER PE SM</t>
  </si>
  <si>
    <t>A-00044</t>
  </si>
  <si>
    <t>JASA DRIVER QA SM</t>
  </si>
  <si>
    <t>A-00045</t>
  </si>
  <si>
    <t>A-00046</t>
  </si>
  <si>
    <t>JASA DRIVER PP SM</t>
  </si>
  <si>
    <t>A-00047</t>
  </si>
  <si>
    <t>JASA DRIVER OPERASIONAL JF 1</t>
  </si>
  <si>
    <t>A-00048</t>
  </si>
  <si>
    <t>JASA DRIVER OPERASIONAL JF 3</t>
  </si>
  <si>
    <t>JASA SECURITY</t>
  </si>
  <si>
    <t>A-00049</t>
  </si>
  <si>
    <t>A-00050</t>
  </si>
  <si>
    <t>OT SECURITY</t>
  </si>
  <si>
    <t>JASA CLEANING SERVICE AMAZON</t>
  </si>
  <si>
    <t>A-00051</t>
  </si>
  <si>
    <t>A-00052</t>
  </si>
  <si>
    <t>A-00053</t>
  </si>
  <si>
    <t>OT CLEANING SERVICE</t>
  </si>
  <si>
    <t>A-00054</t>
  </si>
  <si>
    <t>PENGADAAN TISSUE</t>
  </si>
  <si>
    <t>ROLL</t>
  </si>
  <si>
    <t>A-00055</t>
  </si>
  <si>
    <t>PENGADAAN HANDSOAP</t>
  </si>
  <si>
    <t>LITER</t>
  </si>
  <si>
    <t>OT DRIVER</t>
  </si>
  <si>
    <t>A-00056</t>
  </si>
  <si>
    <t>OT DRIVER FM</t>
  </si>
  <si>
    <t>A-00057</t>
  </si>
  <si>
    <t>OT DRIVER LOG SM</t>
  </si>
  <si>
    <t>A-00058</t>
  </si>
  <si>
    <t>OT DRIVER PE SM</t>
  </si>
  <si>
    <t>A-00059</t>
  </si>
  <si>
    <t>OT DRIVER QA SM</t>
  </si>
  <si>
    <t>A-00060</t>
  </si>
  <si>
    <t>A-00061</t>
  </si>
  <si>
    <t>OT DRIVER PP SM</t>
  </si>
  <si>
    <t>A-00062</t>
  </si>
  <si>
    <t>OT DRIVER OPERASIONAL 1</t>
  </si>
  <si>
    <t>A-00063</t>
  </si>
  <si>
    <t>OT DRIVER OPERASIONAL 2</t>
  </si>
  <si>
    <t>BIAYA CETAK</t>
  </si>
  <si>
    <t>A-00065</t>
  </si>
  <si>
    <t>CETAK FOTO</t>
  </si>
  <si>
    <t>PACK</t>
  </si>
  <si>
    <t>SEWA RUMAH EXPAT</t>
  </si>
  <si>
    <t>A-00066</t>
  </si>
  <si>
    <t>SEWA RUMAH EXPAT FM</t>
  </si>
  <si>
    <t>A-00067</t>
  </si>
  <si>
    <t>SEWA RUMAH EXPAT LOG SM</t>
  </si>
  <si>
    <t>A-00068</t>
  </si>
  <si>
    <t>SEWA RUMAH EXPAT QA SM</t>
  </si>
  <si>
    <t>A-00069</t>
  </si>
  <si>
    <t>SEWA RUMAH EXPAT PE SM</t>
  </si>
  <si>
    <t>A-00070</t>
  </si>
  <si>
    <t>SEWA RUMAH EXPAT PP SM</t>
  </si>
  <si>
    <t>A-00071</t>
  </si>
  <si>
    <t>BULAN K3</t>
  </si>
  <si>
    <t>A-00072</t>
  </si>
  <si>
    <t>PCS</t>
  </si>
  <si>
    <t>PEMERIKSAAN KESEHATAN BERKALA</t>
  </si>
  <si>
    <t>A-00074</t>
  </si>
  <si>
    <t>MCU KARYAWAN B3</t>
  </si>
  <si>
    <t>PEOPLE</t>
  </si>
  <si>
    <t>SERTIFIKASI ISO 14001:2015</t>
  </si>
  <si>
    <t>A-00075</t>
  </si>
  <si>
    <t>PEMBUANGAN B3</t>
  </si>
  <si>
    <t>A-00076</t>
  </si>
  <si>
    <t>USED LAMP</t>
  </si>
  <si>
    <t>LOAD</t>
  </si>
  <si>
    <t>A-00077</t>
  </si>
  <si>
    <t>USED PACKAGING</t>
  </si>
  <si>
    <t>M3</t>
  </si>
  <si>
    <t>JASA PEMBUANGAN LIMBAH B3</t>
  </si>
  <si>
    <t>A-00078</t>
  </si>
  <si>
    <t>TRANSPORTASI</t>
  </si>
  <si>
    <t>PALLET</t>
  </si>
  <si>
    <t>PENGUJIAN AIR</t>
  </si>
  <si>
    <t>A-00080</t>
  </si>
  <si>
    <t>AIR BERSIH</t>
  </si>
  <si>
    <t>TITIK</t>
  </si>
  <si>
    <t>A-00081</t>
  </si>
  <si>
    <t>AIR LIMBAH</t>
  </si>
  <si>
    <t>A-00082</t>
  </si>
  <si>
    <t>BIAYA SAMPLING PENGUJIAN AIR</t>
  </si>
  <si>
    <t>PENGUJIAN KUALITAS UDARA</t>
  </si>
  <si>
    <t>A-00083</t>
  </si>
  <si>
    <t>UDARA LINGKUNGAN KERJA</t>
  </si>
  <si>
    <t>A-00085</t>
  </si>
  <si>
    <t>KEBISINGAN TEMPAT KERJA</t>
  </si>
  <si>
    <t>A-00086</t>
  </si>
  <si>
    <t>EMISI SUMBER TIDAK BERGERAK</t>
  </si>
  <si>
    <t>A-00087</t>
  </si>
  <si>
    <t>BIAYA SAMPLING PENGUJIAN KUALITAS UDARA</t>
  </si>
  <si>
    <t>PENGUJIAN GENSET</t>
  </si>
  <si>
    <t>A-00088</t>
  </si>
  <si>
    <t>A-00093</t>
  </si>
  <si>
    <t>DPKK FM</t>
  </si>
  <si>
    <t>YEAR</t>
  </si>
  <si>
    <t>A-00094</t>
  </si>
  <si>
    <t>DPKK LOG SM</t>
  </si>
  <si>
    <t>A-00095</t>
  </si>
  <si>
    <t>DPKK PE SM</t>
  </si>
  <si>
    <t>A-00096</t>
  </si>
  <si>
    <t>DPKK PP SM</t>
  </si>
  <si>
    <t>A-00097</t>
  </si>
  <si>
    <t>DPKK QA SM</t>
  </si>
  <si>
    <t>A-00098</t>
  </si>
  <si>
    <t>PEMBUATAN IMTA FM</t>
  </si>
  <si>
    <t>A-00099</t>
  </si>
  <si>
    <t>PEMBUATAN IMTA LOG SM</t>
  </si>
  <si>
    <t>A-00100</t>
  </si>
  <si>
    <t>PEMBUATAN IMTA PE SM</t>
  </si>
  <si>
    <t>A-00101</t>
  </si>
  <si>
    <t>PEMBUATAN IMTA QA SM</t>
  </si>
  <si>
    <t>A-00102</t>
  </si>
  <si>
    <t>PEMBUATAN IMTA PP SM</t>
  </si>
  <si>
    <t>A-00103</t>
  </si>
  <si>
    <t>PEMBUATAN IMTA TAMU</t>
  </si>
  <si>
    <t>A-00104</t>
  </si>
  <si>
    <t>A-00105</t>
  </si>
  <si>
    <t>A-00106</t>
  </si>
  <si>
    <t>A-00107</t>
  </si>
  <si>
    <t>A-00108</t>
  </si>
  <si>
    <t>A-00109</t>
  </si>
  <si>
    <t>PEMBUATAN KITAS &amp; MERP</t>
  </si>
  <si>
    <t>A-00110</t>
  </si>
  <si>
    <t>PEMBUATAN KITAS FM</t>
  </si>
  <si>
    <t>A-00111</t>
  </si>
  <si>
    <t>PEMBUATAN KITAS LOG SM</t>
  </si>
  <si>
    <t>A-00112</t>
  </si>
  <si>
    <t>PEMBUATAN KITAS PE SM</t>
  </si>
  <si>
    <t>A-00113</t>
  </si>
  <si>
    <t>PEMBUATAN KITAS QA SM</t>
  </si>
  <si>
    <t>A-00114</t>
  </si>
  <si>
    <t>PEMBUATAN KITAS PP SM</t>
  </si>
  <si>
    <t>A-00115</t>
  </si>
  <si>
    <t>PEMBUATAN KITAS TAMU</t>
  </si>
  <si>
    <t>A-00116</t>
  </si>
  <si>
    <t>A-00117</t>
  </si>
  <si>
    <t>A-00118</t>
  </si>
  <si>
    <t>A-00119</t>
  </si>
  <si>
    <t>A-00120</t>
  </si>
  <si>
    <t>A-00121</t>
  </si>
  <si>
    <t>PEMBUATAN STM KUDUS TAMU</t>
  </si>
  <si>
    <t>PEMBUATAN SURAT KETERANGAN DOMISILI</t>
  </si>
  <si>
    <t>A-00122</t>
  </si>
  <si>
    <t>A-00123</t>
  </si>
  <si>
    <t>A-00124</t>
  </si>
  <si>
    <t>A-00125</t>
  </si>
  <si>
    <t>PEMBUATAN SURAT KETERANGAN DOMISILI QA SM</t>
  </si>
  <si>
    <t>A-00126</t>
  </si>
  <si>
    <t>A-00127</t>
  </si>
  <si>
    <t>PEMBUATAN SKTT</t>
  </si>
  <si>
    <t>A-00128</t>
  </si>
  <si>
    <t>A-00129</t>
  </si>
  <si>
    <t>A-00130</t>
  </si>
  <si>
    <t>A-00131</t>
  </si>
  <si>
    <t>A-00132</t>
  </si>
  <si>
    <t>A-00133</t>
  </si>
  <si>
    <t>PEMBUATAN SKTL</t>
  </si>
  <si>
    <t>A-00134</t>
  </si>
  <si>
    <t>A-00135</t>
  </si>
  <si>
    <t>A-00136</t>
  </si>
  <si>
    <t>A-00137</t>
  </si>
  <si>
    <t>A-00138</t>
  </si>
  <si>
    <t>A-00139</t>
  </si>
  <si>
    <t>A-00140</t>
  </si>
  <si>
    <t>A-00141</t>
  </si>
  <si>
    <t>A-00142</t>
  </si>
  <si>
    <t>A-00143</t>
  </si>
  <si>
    <t>A-00144</t>
  </si>
  <si>
    <t>A-00145</t>
  </si>
  <si>
    <t>A-00146</t>
  </si>
  <si>
    <t>A-00147</t>
  </si>
  <si>
    <t>A-00148</t>
  </si>
  <si>
    <t>JASA PERAWATAN TAMAN</t>
  </si>
  <si>
    <t>A-00150</t>
  </si>
  <si>
    <t>BIAYA SEWA KOST</t>
  </si>
  <si>
    <t>A-00151</t>
  </si>
  <si>
    <t>BIAYA SEWA KOST AKL</t>
  </si>
  <si>
    <t>A-00152</t>
  </si>
  <si>
    <t>BIAYA SEWA KOST MAR</t>
  </si>
  <si>
    <t>A-00153</t>
  </si>
  <si>
    <t>BIAYA SEWA KOST SPR</t>
  </si>
  <si>
    <t>A-00154</t>
  </si>
  <si>
    <t>BIAYA SEWA KOST JWI</t>
  </si>
  <si>
    <t>INHOUSE KLINIK</t>
  </si>
  <si>
    <t>A-00156</t>
  </si>
  <si>
    <t>BIAYA KONTRAK RUMAH</t>
  </si>
  <si>
    <t>A-00157</t>
  </si>
  <si>
    <t>KONTRAK RUMAH HAR</t>
  </si>
  <si>
    <t>A-00158</t>
  </si>
  <si>
    <t>KONTRAK RUMAH SPY</t>
  </si>
  <si>
    <t>A-00159</t>
  </si>
  <si>
    <t>KONTRAK RUMAH ADY</t>
  </si>
  <si>
    <t>A-00160</t>
  </si>
  <si>
    <t>KONTRAK RUMAH BKP</t>
  </si>
  <si>
    <t>A-00161</t>
  </si>
  <si>
    <t>KONTRAK RUMAH SOE</t>
  </si>
  <si>
    <t>A-00162</t>
  </si>
  <si>
    <t>KONTRAK RUMAH GAK</t>
  </si>
  <si>
    <t>SERVICE CHARGE</t>
  </si>
  <si>
    <t>A-00163</t>
  </si>
  <si>
    <t>BIAYA PROSES VISA</t>
  </si>
  <si>
    <t>A-00166</t>
  </si>
  <si>
    <t>VISA JEPANG  (TRAVELLING/MEETING)</t>
  </si>
  <si>
    <t>A-00167</t>
  </si>
  <si>
    <t>A-00168</t>
  </si>
  <si>
    <t>A-00169</t>
  </si>
  <si>
    <t>VISA TAMU 211 B (TRAVELING/MEETING)</t>
  </si>
  <si>
    <t>A-00170</t>
  </si>
  <si>
    <t>VISA 312 B (TRAVELING/MEETING)</t>
  </si>
  <si>
    <t>BIAYA PROSES PASPORT</t>
  </si>
  <si>
    <t>A-00171</t>
  </si>
  <si>
    <t>PASPOR BIASA BY AGEN (TRAVELING/MEETING)</t>
  </si>
  <si>
    <t>A-00172</t>
  </si>
  <si>
    <t>PASPOR EXPRESS BY AGEN (TRAVELING/MEETING)</t>
  </si>
  <si>
    <t>A-00173</t>
  </si>
  <si>
    <t>PASPOR BIASA IMIGRASI (TRAVELING/ MEETING)</t>
  </si>
  <si>
    <t>JASA SERVICE</t>
  </si>
  <si>
    <t>A-00174</t>
  </si>
  <si>
    <t>SERVICE HT</t>
  </si>
  <si>
    <t>A-00175</t>
  </si>
  <si>
    <t>SERVICE MESIN PLOTTER</t>
  </si>
  <si>
    <t>A-00176</t>
  </si>
  <si>
    <t>SERVICE UPS</t>
  </si>
  <si>
    <t>A-00178</t>
  </si>
  <si>
    <t>SERVICE PRINTER</t>
  </si>
  <si>
    <t>A-00179</t>
  </si>
  <si>
    <t>SERVICE KOMPUTER</t>
  </si>
  <si>
    <t>A-00180</t>
  </si>
  <si>
    <t>SERVICE COMPRESSOR 3000 RH</t>
  </si>
  <si>
    <t>A-00181</t>
  </si>
  <si>
    <t>SERVICE AC 3-5 PK CASSETE</t>
  </si>
  <si>
    <t>A-00182</t>
  </si>
  <si>
    <t>SERVICE STOPWATCH</t>
  </si>
  <si>
    <t>A-00184</t>
  </si>
  <si>
    <t>SERVICE SCANNER</t>
  </si>
  <si>
    <t>A-00185</t>
  </si>
  <si>
    <t>SERVICE GENSET</t>
  </si>
  <si>
    <t>A-00186</t>
  </si>
  <si>
    <t>SERVICE ENGINE PUMP</t>
  </si>
  <si>
    <t>KALIBRASI</t>
  </si>
  <si>
    <t>PREMI ASURANSI MSIG</t>
  </si>
  <si>
    <t>A-00211</t>
  </si>
  <si>
    <t>PREMI ASURANSI MSIG FM</t>
  </si>
  <si>
    <t>A-00212</t>
  </si>
  <si>
    <t>PREMI ASURANSI MSIG LOG SM</t>
  </si>
  <si>
    <t>A-00213</t>
  </si>
  <si>
    <t>PREMI ASURANSI MSIG PE SM</t>
  </si>
  <si>
    <t>A-00214</t>
  </si>
  <si>
    <t>PREMI ASURANSI MSIG QA SM</t>
  </si>
  <si>
    <t>A-00215</t>
  </si>
  <si>
    <t>PREMI ASURANSI MSIG PP SM</t>
  </si>
  <si>
    <t>A-00216</t>
  </si>
  <si>
    <t>A-00217</t>
  </si>
  <si>
    <t>ASURANSI MSIG PERSONAL ACCIDENT</t>
  </si>
  <si>
    <t>MEDICAL CHECK UP</t>
  </si>
  <si>
    <t>A-00219</t>
  </si>
  <si>
    <t>MEDICAL CHECK UP CALON ES-SPV</t>
  </si>
  <si>
    <t>A-00220</t>
  </si>
  <si>
    <t>MEDICAL CHECK UP KURANG DARI 40 TH</t>
  </si>
  <si>
    <t>A-00220A</t>
  </si>
  <si>
    <t>A-00221</t>
  </si>
  <si>
    <t>MEDICAL CHECK UP LEBIH DARI 40 TH</t>
  </si>
  <si>
    <t>A-00223</t>
  </si>
  <si>
    <t>MEDICAL CHECK UP MAGANG JEPANG</t>
  </si>
  <si>
    <t>BIAYA TEST RECRUITMENT</t>
  </si>
  <si>
    <t>A-00224</t>
  </si>
  <si>
    <t>BIAYA PSIKOTES CALON LL,ES</t>
  </si>
  <si>
    <t>INDOVISION</t>
  </si>
  <si>
    <t>A-00233</t>
  </si>
  <si>
    <t>INDOVISION DINING ROOM</t>
  </si>
  <si>
    <t>BIAYA TRAINING</t>
  </si>
  <si>
    <t>A-00235</t>
  </si>
  <si>
    <t>TRAINING DAMKAR KELAS D</t>
  </si>
  <si>
    <t>A-00237</t>
  </si>
  <si>
    <t>TRAINING IATF 16949:2016</t>
  </si>
  <si>
    <t>A-00245</t>
  </si>
  <si>
    <t>BIAYA TRAINING AKUNTANSI KEUANGAN PERPAJAKAN</t>
  </si>
  <si>
    <t>JASA PENGIRIMAN DOKUMEN</t>
  </si>
  <si>
    <t>A-00252</t>
  </si>
  <si>
    <t>BIAYA PAKET PENGIRIMAN DOKUMEN SURAT MANGKIR JARAK JAUH</t>
  </si>
  <si>
    <t>JASA SEDOT WC</t>
  </si>
  <si>
    <t>A-00253</t>
  </si>
  <si>
    <t>METER KUBIK</t>
  </si>
  <si>
    <t>A-00259</t>
  </si>
  <si>
    <t>RPTKA TEMPORARY DAN EXPOSE</t>
  </si>
  <si>
    <t>A-00263</t>
  </si>
  <si>
    <t>PROSES VTT</t>
  </si>
  <si>
    <t>KURSI</t>
  </si>
  <si>
    <t>A-00275</t>
  </si>
  <si>
    <t>KURSI KERJA PUTAR</t>
  </si>
  <si>
    <t>PEMELIHARAAN SYSTEM AMPUH</t>
  </si>
  <si>
    <t>A-00276</t>
  </si>
  <si>
    <t>SET</t>
  </si>
  <si>
    <t>BIAYA KEIKUTSERTAAN JOB FAIR</t>
  </si>
  <si>
    <t>A-00278</t>
  </si>
  <si>
    <t>EVENT</t>
  </si>
  <si>
    <t>A-00279</t>
  </si>
  <si>
    <t>BIAYA RAWAT INAP EXPAT</t>
  </si>
  <si>
    <t>BIAYA MUTASI PASPORT</t>
  </si>
  <si>
    <t>A-00280</t>
  </si>
  <si>
    <t>A-00288</t>
  </si>
  <si>
    <t>AIR BERSIH SAMI</t>
  </si>
  <si>
    <t>A-00289</t>
  </si>
  <si>
    <t>A-00290</t>
  </si>
  <si>
    <t>A-00291</t>
  </si>
  <si>
    <t>A-00292</t>
  </si>
  <si>
    <t>A-00293</t>
  </si>
  <si>
    <t>A-00294</t>
  </si>
  <si>
    <t>PBB</t>
  </si>
  <si>
    <t>A-00295</t>
  </si>
  <si>
    <t>PAJAK BUMI BANGUNAN PT SAMI</t>
  </si>
  <si>
    <t>LAWYER</t>
  </si>
  <si>
    <t>A-00302</t>
  </si>
  <si>
    <t>JASA LAWYER PT SAMI</t>
  </si>
  <si>
    <t>CSR</t>
  </si>
  <si>
    <t>A-00303</t>
  </si>
  <si>
    <t>BANTUAN CSR</t>
  </si>
  <si>
    <t>MTR</t>
  </si>
  <si>
    <t>AIR MINUM KARYAWAN</t>
  </si>
  <si>
    <t>A-00308</t>
  </si>
  <si>
    <t>GALON</t>
  </si>
  <si>
    <t>YAKULT</t>
  </si>
  <si>
    <t>A-00311</t>
  </si>
  <si>
    <t>APAR</t>
  </si>
  <si>
    <t>A-00318</t>
  </si>
  <si>
    <t>REFILL APAR POWDER 1 KG</t>
  </si>
  <si>
    <t>A-00321</t>
  </si>
  <si>
    <t>REFILL APAR C02 3 KG</t>
  </si>
  <si>
    <t>A-00322</t>
  </si>
  <si>
    <t>REFILL APAR C02 5 KG</t>
  </si>
  <si>
    <t>BINGKISAN DAN THR EKSTERNAL SAMI</t>
  </si>
  <si>
    <t>A-00325</t>
  </si>
  <si>
    <t>A-00326</t>
  </si>
  <si>
    <t>KURSI KANTIN GLORY CHITOSE</t>
  </si>
  <si>
    <t>MEJA</t>
  </si>
  <si>
    <t>A-00327</t>
  </si>
  <si>
    <t>MEJA KANTIN</t>
  </si>
  <si>
    <t>A-00328</t>
  </si>
  <si>
    <t>KURSI REST AREA</t>
  </si>
  <si>
    <t>ALMARI</t>
  </si>
  <si>
    <t>A-00329</t>
  </si>
  <si>
    <t>ALMARI DOKUMEN</t>
  </si>
  <si>
    <t>A-00335</t>
  </si>
  <si>
    <t>MEJA KERJA ORBITREND</t>
  </si>
  <si>
    <t>A-00337</t>
  </si>
  <si>
    <t>KURSI KERJA BIRU FA</t>
  </si>
  <si>
    <t>BUKA BERSAMA SERIKAT KARYAWAN</t>
  </si>
  <si>
    <t>A-00340</t>
  </si>
  <si>
    <t>BUKA BERSAMA ANAK YATIM</t>
  </si>
  <si>
    <t>A-00341</t>
  </si>
  <si>
    <t>TIKET PERJALANAN</t>
  </si>
  <si>
    <t>A-00342</t>
  </si>
  <si>
    <t>TIKET PESAWAT HOME LEAVE PP SM</t>
  </si>
  <si>
    <t>A-00343</t>
  </si>
  <si>
    <t>TIKET PESAWAT HOME LEAVE QA SM</t>
  </si>
  <si>
    <t>A-00344</t>
  </si>
  <si>
    <t>TIKET PESAWAT HOME LEAVE PE SM</t>
  </si>
  <si>
    <t>A-00345</t>
  </si>
  <si>
    <t>TIKET PESAWAT HOME LEAVE LOG SM</t>
  </si>
  <si>
    <t>A-00346</t>
  </si>
  <si>
    <t>TIKET PESAWAT HOME LEAVE FM</t>
  </si>
  <si>
    <t>A-00347</t>
  </si>
  <si>
    <t>TIKET PERJALANAN DINAS</t>
  </si>
  <si>
    <t>PAX</t>
  </si>
  <si>
    <t>A-00349</t>
  </si>
  <si>
    <t>A-00352</t>
  </si>
  <si>
    <t>A-00354</t>
  </si>
  <si>
    <t>A-00356</t>
  </si>
  <si>
    <t>A-00357</t>
  </si>
  <si>
    <t>A-00362</t>
  </si>
  <si>
    <t>A-00364</t>
  </si>
  <si>
    <t>A-00365</t>
  </si>
  <si>
    <t>A-00366</t>
  </si>
  <si>
    <t>A-00367</t>
  </si>
  <si>
    <t>A-00370</t>
  </si>
  <si>
    <t>LOCAL TRANSPORT</t>
  </si>
  <si>
    <t>A-00372</t>
  </si>
  <si>
    <t>A-00373</t>
  </si>
  <si>
    <t>A-00374</t>
  </si>
  <si>
    <t>A-00375</t>
  </si>
  <si>
    <t>A-00376</t>
  </si>
  <si>
    <t>A-00377</t>
  </si>
  <si>
    <t>LOCAL TRANSPORT HOME LEAVE VICE PRESDIR</t>
  </si>
  <si>
    <t>A-00378</t>
  </si>
  <si>
    <t>A-00379</t>
  </si>
  <si>
    <t>A-00380</t>
  </si>
  <si>
    <t>A-00381</t>
  </si>
  <si>
    <t>HOTEL</t>
  </si>
  <si>
    <t>A-00382</t>
  </si>
  <si>
    <t>DAY</t>
  </si>
  <si>
    <t>A-00383</t>
  </si>
  <si>
    <t>A-00384</t>
  </si>
  <si>
    <t>A-00385</t>
  </si>
  <si>
    <t>A-00386</t>
  </si>
  <si>
    <t>A-00387</t>
  </si>
  <si>
    <t>A-00388</t>
  </si>
  <si>
    <t>A-00389</t>
  </si>
  <si>
    <t>UANG SAKU PERJALANAN DINAS</t>
  </si>
  <si>
    <t>A-00390</t>
  </si>
  <si>
    <t>A-00391</t>
  </si>
  <si>
    <t>A-00392</t>
  </si>
  <si>
    <t>A-00393</t>
  </si>
  <si>
    <t>A-00394</t>
  </si>
  <si>
    <t>A-00395</t>
  </si>
  <si>
    <t>A-00396</t>
  </si>
  <si>
    <t>A-00397</t>
  </si>
  <si>
    <t>A-00398</t>
  </si>
  <si>
    <t>A-00399</t>
  </si>
  <si>
    <t>A-00400</t>
  </si>
  <si>
    <t>A-00401</t>
  </si>
  <si>
    <t>A-00402</t>
  </si>
  <si>
    <t>A-00403</t>
  </si>
  <si>
    <t>A-00404</t>
  </si>
  <si>
    <t>A-00405</t>
  </si>
  <si>
    <t>A-00406</t>
  </si>
  <si>
    <t>A-00407</t>
  </si>
  <si>
    <t>A-00408</t>
  </si>
  <si>
    <t>A-00409</t>
  </si>
  <si>
    <t>A-00410</t>
  </si>
  <si>
    <t>A-00411</t>
  </si>
  <si>
    <t>A-00412</t>
  </si>
  <si>
    <t>A-00413</t>
  </si>
  <si>
    <t>A-00414</t>
  </si>
  <si>
    <t>A-00415</t>
  </si>
  <si>
    <t>A-00416</t>
  </si>
  <si>
    <t>Uang Saku Dinas ke SAMI – JF/TF/BBF (Gol I-III)</t>
  </si>
  <si>
    <t>A-00417</t>
  </si>
  <si>
    <t>TUNJANGAN MUSIM DINGIN &gt;1 BULAN (TRAVELLING/MEETING)</t>
  </si>
  <si>
    <t>A-00418</t>
  </si>
  <si>
    <t>TUNJANGAN MUSIM DINGIN &gt; 1 BULAN (TRAINING)</t>
  </si>
  <si>
    <t>SOLAR</t>
  </si>
  <si>
    <t>A-00419</t>
  </si>
  <si>
    <t>SOLAR PRODUKSI</t>
  </si>
  <si>
    <t>A-00420</t>
  </si>
  <si>
    <t>SOLAR SUPPORTING</t>
  </si>
  <si>
    <t>OPERASIONAL MOBIL (BBM,TOL,PARKIR)</t>
  </si>
  <si>
    <t>A-00421</t>
  </si>
  <si>
    <t>WEEK</t>
  </si>
  <si>
    <t>A-00422</t>
  </si>
  <si>
    <t>OPERASIONAL MOBIL JF WEEK 1</t>
  </si>
  <si>
    <t>FORM</t>
  </si>
  <si>
    <t>A-00426</t>
  </si>
  <si>
    <t>FORM VOUCHER PAYING</t>
  </si>
  <si>
    <t>RIM</t>
  </si>
  <si>
    <t>A-00428</t>
  </si>
  <si>
    <t>FORM BUKTI PENERIMAAN BARANG</t>
  </si>
  <si>
    <t>A-00429</t>
  </si>
  <si>
    <t>FORM PERMOHONAN UANG MUKA</t>
  </si>
  <si>
    <t>A-00431</t>
  </si>
  <si>
    <t>FORM KOSONG 5 PLAY</t>
  </si>
  <si>
    <t>A-00434</t>
  </si>
  <si>
    <t>FORM REKAP PENIMBANGAN SAMPAH</t>
  </si>
  <si>
    <t>A-00436</t>
  </si>
  <si>
    <t>FORM SURAT JALAN</t>
  </si>
  <si>
    <t>A-00437</t>
  </si>
  <si>
    <t>FORM PEMBERITAHUAN MUTASI KARYAWAN</t>
  </si>
  <si>
    <t>A-00443</t>
  </si>
  <si>
    <t>C/S FORMULIR PEMBERITAHUAN RAPAT QCC</t>
  </si>
  <si>
    <t>A-00445</t>
  </si>
  <si>
    <t>FORM LEMBAR JAWAB TEST NEOP</t>
  </si>
  <si>
    <t>A-00447</t>
  </si>
  <si>
    <t>A-00450</t>
  </si>
  <si>
    <t>FORM KOSONG 3 PLY PORPORASI TENGAH</t>
  </si>
  <si>
    <t>A-00451</t>
  </si>
  <si>
    <t>FORMULIR DAFTAR HADIR TRAINING</t>
  </si>
  <si>
    <t>A-00455</t>
  </si>
  <si>
    <t>FORM KIMP</t>
  </si>
  <si>
    <t>A-00456</t>
  </si>
  <si>
    <t>FORM SURAT PERJALANAN DINAS</t>
  </si>
  <si>
    <t>A-00457</t>
  </si>
  <si>
    <t>FORM SURAT IJIN MENINGGALKAN PABRIK</t>
  </si>
  <si>
    <t>BALLPOINT</t>
  </si>
  <si>
    <t>A-00460</t>
  </si>
  <si>
    <t>BALLPOINT SNOWMAN V5 BLACK</t>
  </si>
  <si>
    <t>A-00461</t>
  </si>
  <si>
    <t>BALLPOINT SNOWMAN V5 BLUE</t>
  </si>
  <si>
    <t>A-00462</t>
  </si>
  <si>
    <t>BALLPOINT SNOWMAN V5 RED</t>
  </si>
  <si>
    <t>BOX FILE</t>
  </si>
  <si>
    <t>A-00467</t>
  </si>
  <si>
    <t>BUKU</t>
  </si>
  <si>
    <t>A-00469</t>
  </si>
  <si>
    <t>BUKU EKSPEDISI 100 SUKHOI</t>
  </si>
  <si>
    <t>A-00470</t>
  </si>
  <si>
    <t>BUKU FOLIO 100 SUKHOI</t>
  </si>
  <si>
    <t>A-00471</t>
  </si>
  <si>
    <t>BUKU FOLIO 200 MIRAGE</t>
  </si>
  <si>
    <t>A-00473</t>
  </si>
  <si>
    <t>BUKU OKTAVO 100</t>
  </si>
  <si>
    <t>A-00474</t>
  </si>
  <si>
    <t>BUKU QUARTO 100 SUKHOI</t>
  </si>
  <si>
    <t>A-00475</t>
  </si>
  <si>
    <t>BUKU QUARTO 200 MIRAGE</t>
  </si>
  <si>
    <t>A-00476</t>
  </si>
  <si>
    <t>BUKU SAKU</t>
  </si>
  <si>
    <t>BUSINESS FILE F4</t>
  </si>
  <si>
    <t>A-00477</t>
  </si>
  <si>
    <t>CLIP BANTEX</t>
  </si>
  <si>
    <t>A-00480</t>
  </si>
  <si>
    <t>CLIP BANTEX PLASTIK 8850</t>
  </si>
  <si>
    <t>CLIP BOARD</t>
  </si>
  <si>
    <t>A-00481</t>
  </si>
  <si>
    <t>CUTTER</t>
  </si>
  <si>
    <t>A-00482</t>
  </si>
  <si>
    <t>CUTTER JOYKO BESAR L500</t>
  </si>
  <si>
    <t>A-00483</t>
  </si>
  <si>
    <t>CUTTER KECIL A300</t>
  </si>
  <si>
    <t>DOUBLE TAPE</t>
  </si>
  <si>
    <t>A-00484</t>
  </si>
  <si>
    <t>DOUBLE TAPE 1/2" NACHI</t>
  </si>
  <si>
    <t>KERTAS</t>
  </si>
  <si>
    <t>A-00487</t>
  </si>
  <si>
    <t>KERTAS A3 70 GR</t>
  </si>
  <si>
    <t>A-00488</t>
  </si>
  <si>
    <t>KERTAS BURAM</t>
  </si>
  <si>
    <t>A-00490</t>
  </si>
  <si>
    <t>KERTAS A4 70GR WHITE</t>
  </si>
  <si>
    <t>A-00491</t>
  </si>
  <si>
    <t>KERTAS A4 SIDU WARNA PINK</t>
  </si>
  <si>
    <t>KERTAS PLOTER</t>
  </si>
  <si>
    <t>A-00495</t>
  </si>
  <si>
    <t>KERTAS PLOTER A0 BIMA 50M</t>
  </si>
  <si>
    <t>A-00496</t>
  </si>
  <si>
    <t>KERTAS PLOTER A1 DIAMANT 150M</t>
  </si>
  <si>
    <t>ISI BALLPOINT</t>
  </si>
  <si>
    <t>A-00497</t>
  </si>
  <si>
    <t>ISI BALLPOINT SNOWMAN V1 V2 BLACK</t>
  </si>
  <si>
    <t>A-00498</t>
  </si>
  <si>
    <t>ISI BALLPOINT SNOWMAN V1 V2 BLUE</t>
  </si>
  <si>
    <t>A-00499</t>
  </si>
  <si>
    <t>ISI BALLPOINT SNOWMAN V1 V2 RED</t>
  </si>
  <si>
    <t>ISI CUTTER BESAR KENKO</t>
  </si>
  <si>
    <t>A-00500</t>
  </si>
  <si>
    <t>TUBE</t>
  </si>
  <si>
    <t>A-00501</t>
  </si>
  <si>
    <t>ISI CUTTER KECIL KENKO</t>
  </si>
  <si>
    <t>GUNTING</t>
  </si>
  <si>
    <t>A-00502</t>
  </si>
  <si>
    <t>GUNTING BESAR</t>
  </si>
  <si>
    <t>A-00503</t>
  </si>
  <si>
    <t>GUNTING SEDANG</t>
  </si>
  <si>
    <t>ISI PENSIL</t>
  </si>
  <si>
    <t>A-00504</t>
  </si>
  <si>
    <t>ISI PENSIL JOYKO 2B</t>
  </si>
  <si>
    <t>ISI STAPLES</t>
  </si>
  <si>
    <t>A-00505</t>
  </si>
  <si>
    <t>ISI STAPLES BESAR EVERCOSS</t>
  </si>
  <si>
    <t>A-00506</t>
  </si>
  <si>
    <t>ISI STAPLES KECIL EVERCOSS</t>
  </si>
  <si>
    <t>A-00507</t>
  </si>
  <si>
    <t>ISI STAPLES BESAR GREATWELL</t>
  </si>
  <si>
    <t>A-00508</t>
  </si>
  <si>
    <t>ISI STAPLES KECIL GREATWELL</t>
  </si>
  <si>
    <t>ISOLASI</t>
  </si>
  <si>
    <t>A-00509</t>
  </si>
  <si>
    <t>ISOLASI 0,5" * 25 NACHI</t>
  </si>
  <si>
    <t>KALKULATOR</t>
  </si>
  <si>
    <t>A-00512</t>
  </si>
  <si>
    <t>KALKULATOR CASIO</t>
  </si>
  <si>
    <t>MAGIC TAPE</t>
  </si>
  <si>
    <t>MAGIC TAPE 3M 810 3/4"</t>
  </si>
  <si>
    <t>MIKA LAMINATING</t>
  </si>
  <si>
    <t>A-00516</t>
  </si>
  <si>
    <t>MIKA LAMINATING A3</t>
  </si>
  <si>
    <t>A-00517</t>
  </si>
  <si>
    <t>MIKA LAMINATING KTP SAKURAI</t>
  </si>
  <si>
    <t>A-00518</t>
  </si>
  <si>
    <t>MIKA LAMINATING TOHO</t>
  </si>
  <si>
    <t>ORDNER</t>
  </si>
  <si>
    <t>A-00519</t>
  </si>
  <si>
    <t>ORDNER AKTA FOLIO (401)</t>
  </si>
  <si>
    <t>A-00520</t>
  </si>
  <si>
    <t>ORDNER AKTA KUITANSI (402)</t>
  </si>
  <si>
    <t>PENGGARIS</t>
  </si>
  <si>
    <t>A-00524</t>
  </si>
  <si>
    <t>PENGGARIS BESI 30 CM</t>
  </si>
  <si>
    <t>PENGHAPUS PENSIL</t>
  </si>
  <si>
    <t>A-00525</t>
  </si>
  <si>
    <t>PENGHAPUS PENSIL STAEDLER</t>
  </si>
  <si>
    <t>PENGHAPUS WHITEBOARD</t>
  </si>
  <si>
    <t>A-00526</t>
  </si>
  <si>
    <t>PENSIL</t>
  </si>
  <si>
    <t>A-00527</t>
  </si>
  <si>
    <t>PENSIL MEKANIK JOYCO</t>
  </si>
  <si>
    <t>A-00528</t>
  </si>
  <si>
    <t>PENSIL STAEDLER 2B</t>
  </si>
  <si>
    <t>PLASTIK BANTEX</t>
  </si>
  <si>
    <t>A-00530</t>
  </si>
  <si>
    <t>POCKET TOP A3 2036 (PORTRAIT)</t>
  </si>
  <si>
    <t>A-00532</t>
  </si>
  <si>
    <t>POCKET TOP A4 VTEC</t>
  </si>
  <si>
    <t>POST IT</t>
  </si>
  <si>
    <t>A-00535</t>
  </si>
  <si>
    <t>POST IT 654 3M BIG NEON COLOR</t>
  </si>
  <si>
    <t>A-00536</t>
  </si>
  <si>
    <t>POST IT 653 AN (NEON COLOUR)</t>
  </si>
  <si>
    <t>REMOVER</t>
  </si>
  <si>
    <t>A-00539</t>
  </si>
  <si>
    <t>SPIDOL</t>
  </si>
  <si>
    <t>A-00542</t>
  </si>
  <si>
    <t>SPIDOL SILVER</t>
  </si>
  <si>
    <t>A-00543</t>
  </si>
  <si>
    <t>SPIDOL WHITE</t>
  </si>
  <si>
    <t>A-00544</t>
  </si>
  <si>
    <t>SPIDOL GOLD</t>
  </si>
  <si>
    <t>A-00546</t>
  </si>
  <si>
    <t>SPIDOL PERMANENT SNW</t>
  </si>
  <si>
    <t>SPIDOL PINK</t>
  </si>
  <si>
    <t>STABILO</t>
  </si>
  <si>
    <t>A-00548</t>
  </si>
  <si>
    <t>STABILO JOYKO</t>
  </si>
  <si>
    <t>A-00551</t>
  </si>
  <si>
    <t>STAPLER</t>
  </si>
  <si>
    <t>A-00552</t>
  </si>
  <si>
    <t>STAPLER JOYCO BESAR HD 50</t>
  </si>
  <si>
    <t>A-00553</t>
  </si>
  <si>
    <t>STAPLER JOYCO KECIL HD 10</t>
  </si>
  <si>
    <t>TINTA</t>
  </si>
  <si>
    <t>A-00555</t>
  </si>
  <si>
    <t>TINTA ZENITH</t>
  </si>
  <si>
    <t>A-00556</t>
  </si>
  <si>
    <t>TINTA ISTIMEWA</t>
  </si>
  <si>
    <t>BOTOL</t>
  </si>
  <si>
    <t>A-00558</t>
  </si>
  <si>
    <t>TINTA PRINTER WARNA T664</t>
  </si>
  <si>
    <t>TIP EX</t>
  </si>
  <si>
    <t>A-00562</t>
  </si>
  <si>
    <t>TIP EX KENKO MERAH</t>
  </si>
  <si>
    <t>A-00563</t>
  </si>
  <si>
    <t>TIP EX ROLL</t>
  </si>
  <si>
    <t>DUCTING</t>
  </si>
  <si>
    <t>A-00565</t>
  </si>
  <si>
    <t>DUCTING 16X65</t>
  </si>
  <si>
    <t>SELANG PU</t>
  </si>
  <si>
    <t>A-00566</t>
  </si>
  <si>
    <t>SELANG PU 12"</t>
  </si>
  <si>
    <t>METER</t>
  </si>
  <si>
    <t>A-00567</t>
  </si>
  <si>
    <t>SELANG PU 10"</t>
  </si>
  <si>
    <t>FITTING ANGIN</t>
  </si>
  <si>
    <t>A-00569</t>
  </si>
  <si>
    <t>FITTING ANGIN I  8</t>
  </si>
  <si>
    <t>A-00570</t>
  </si>
  <si>
    <t>FITTING ANGIN I 10</t>
  </si>
  <si>
    <t>A-00571</t>
  </si>
  <si>
    <t>FITTING ANGIN I 12</t>
  </si>
  <si>
    <t>A-00572</t>
  </si>
  <si>
    <t>FITTING ANGIN T 8</t>
  </si>
  <si>
    <t>A-00573</t>
  </si>
  <si>
    <t>FITTING ANGIN T 10</t>
  </si>
  <si>
    <t>A-00574</t>
  </si>
  <si>
    <t>FITTING ANGIN T 12</t>
  </si>
  <si>
    <t>CHEMICAL</t>
  </si>
  <si>
    <t>A-00575</t>
  </si>
  <si>
    <t>KURITA T-7681</t>
  </si>
  <si>
    <t>KG</t>
  </si>
  <si>
    <t>A-00577</t>
  </si>
  <si>
    <t>KURITA F-5100</t>
  </si>
  <si>
    <t>A-00578</t>
  </si>
  <si>
    <t>KABEL</t>
  </si>
  <si>
    <t>KABEL NYY 3X2.5</t>
  </si>
  <si>
    <t>KABEL NYY 4X4</t>
  </si>
  <si>
    <t>A-00581</t>
  </si>
  <si>
    <t>KABEL TWIST</t>
  </si>
  <si>
    <t>A-00584</t>
  </si>
  <si>
    <t>KABEL TELEPHONE SPIRAL</t>
  </si>
  <si>
    <t>A-00586</t>
  </si>
  <si>
    <t>KABEL LAN USA CAT5</t>
  </si>
  <si>
    <t>A-00587</t>
  </si>
  <si>
    <t>KABEL VGA 5m</t>
  </si>
  <si>
    <t>A-00588</t>
  </si>
  <si>
    <t>KABEL VGA 1,5 M</t>
  </si>
  <si>
    <t>STOP KONTAK</t>
  </si>
  <si>
    <t>A-00593</t>
  </si>
  <si>
    <t>STOP KONTAK 3 LUBANG</t>
  </si>
  <si>
    <t>A-00594</t>
  </si>
  <si>
    <t>STOP KONTAK 2 LUBANG</t>
  </si>
  <si>
    <t>SAFETY COVER</t>
  </si>
  <si>
    <t>SAFETY COVER STOP KONTAK</t>
  </si>
  <si>
    <t>COUPLER</t>
  </si>
  <si>
    <t>A-00596</t>
  </si>
  <si>
    <t>COUPLER ULIR</t>
  </si>
  <si>
    <t>DOUBLE COUPLER 12"</t>
  </si>
  <si>
    <t>DOUBLE COUPLER 10"</t>
  </si>
  <si>
    <t>DOUBLE COUPLER 8"</t>
  </si>
  <si>
    <t>INSULOCK</t>
  </si>
  <si>
    <t>A-00600</t>
  </si>
  <si>
    <t>INSULOCK 310 CV</t>
  </si>
  <si>
    <t>LAMPU</t>
  </si>
  <si>
    <t>A-00602</t>
  </si>
  <si>
    <t>LAMPU BOHLAM</t>
  </si>
  <si>
    <t>KESET</t>
  </si>
  <si>
    <t>A-00605</t>
  </si>
  <si>
    <t>KESET MIE</t>
  </si>
  <si>
    <t>MAKAN TAMU EXPAT DINING ROOM</t>
  </si>
  <si>
    <t>A-00606</t>
  </si>
  <si>
    <t>SARUNG TANGAN</t>
  </si>
  <si>
    <t>PAIR</t>
  </si>
  <si>
    <t>A-00616</t>
  </si>
  <si>
    <t>SARUNG TANGAN ASSYGRIP WHITE S</t>
  </si>
  <si>
    <t>A-00617</t>
  </si>
  <si>
    <t>SARUNG TANGAN ASSYGRIP WHITE M</t>
  </si>
  <si>
    <t>A-00618</t>
  </si>
  <si>
    <t>SARUNG TANGAN ASSYGRIP WHITE L</t>
  </si>
  <si>
    <t>A-00619</t>
  </si>
  <si>
    <t>SARUNG TANGAN ASSYGRIP BLACK S</t>
  </si>
  <si>
    <t>A-00620</t>
  </si>
  <si>
    <t>SARUNG TANGAN ASSYGRIP BLACK M</t>
  </si>
  <si>
    <t>A-00621</t>
  </si>
  <si>
    <t>SARUNG TANGAN ASSYGRIP BLACK L</t>
  </si>
  <si>
    <t>A-00628</t>
  </si>
  <si>
    <t>SARUNG TANGAN KARET</t>
  </si>
  <si>
    <t>A-00630</t>
  </si>
  <si>
    <t>SARUNG TANGAN CUTTER RESISTANT SUMITECH</t>
  </si>
  <si>
    <t>SARUNG TANGAN PLASTIK</t>
  </si>
  <si>
    <t>COTTON BUDS</t>
  </si>
  <si>
    <t>A-00632</t>
  </si>
  <si>
    <t>BATTERY</t>
  </si>
  <si>
    <t>A-00636</t>
  </si>
  <si>
    <t>BATTERY AA</t>
  </si>
  <si>
    <t>BATTERY AAA</t>
  </si>
  <si>
    <t>A-00638</t>
  </si>
  <si>
    <t>BATTERY MIC KOTAK</t>
  </si>
  <si>
    <t>A-00639</t>
  </si>
  <si>
    <t>BATTERY CAMERA</t>
  </si>
  <si>
    <t>A-00640</t>
  </si>
  <si>
    <t>BATTERY LR44</t>
  </si>
  <si>
    <t>A-00641</t>
  </si>
  <si>
    <t>BATTERY CR2032 3V</t>
  </si>
  <si>
    <t>UPS</t>
  </si>
  <si>
    <t>A-00642</t>
  </si>
  <si>
    <t>BATTERY UPS 12V 7AH</t>
  </si>
  <si>
    <t>ACCU</t>
  </si>
  <si>
    <t>A-00647</t>
  </si>
  <si>
    <t>BATTERY ACCU N 200</t>
  </si>
  <si>
    <t>TISSUE</t>
  </si>
  <si>
    <t>TISSUE 1000 SHEET</t>
  </si>
  <si>
    <t>SABUN COLEK 5kg</t>
  </si>
  <si>
    <t>CELEMEK</t>
  </si>
  <si>
    <t>A-00655</t>
  </si>
  <si>
    <t>CELEMEK GUN KLIP KANTONG 1</t>
  </si>
  <si>
    <t>A-00659</t>
  </si>
  <si>
    <t>CELEMEK T/P , INSP</t>
  </si>
  <si>
    <t>ROMPI</t>
  </si>
  <si>
    <t>A-00664</t>
  </si>
  <si>
    <t>ROMPI DIFABLE</t>
  </si>
  <si>
    <t>A-00665</t>
  </si>
  <si>
    <t>ROMPI INSPECTOR</t>
  </si>
  <si>
    <t>TOPI</t>
  </si>
  <si>
    <t>A-00668</t>
  </si>
  <si>
    <t>TOPI JARING HIJAU</t>
  </si>
  <si>
    <t>A-00669</t>
  </si>
  <si>
    <t>TOPI JARING KUNING</t>
  </si>
  <si>
    <t>A-00673</t>
  </si>
  <si>
    <t>TOPI JARING MERAH</t>
  </si>
  <si>
    <t>STICKER</t>
  </si>
  <si>
    <t>A-00674</t>
  </si>
  <si>
    <t>STICKER SAFETY RIDING</t>
  </si>
  <si>
    <t>A-00676</t>
  </si>
  <si>
    <t>STICKER LABEL 112</t>
  </si>
  <si>
    <t>A-00683</t>
  </si>
  <si>
    <t>STICKER SEGEL BEA CUKAI KECIL</t>
  </si>
  <si>
    <t>A-00685</t>
  </si>
  <si>
    <t>STICKER STO</t>
  </si>
  <si>
    <t>A-00689</t>
  </si>
  <si>
    <t>STICKER RECEIVED</t>
  </si>
  <si>
    <t>A-00692</t>
  </si>
  <si>
    <t>STICKER HEMAT AIR</t>
  </si>
  <si>
    <t>A-00693</t>
  </si>
  <si>
    <t>STICKER DILARANG MELUDAH UK. A3</t>
  </si>
  <si>
    <t>STICKER BULAN TAHUN MTC</t>
  </si>
  <si>
    <t>MASKER</t>
  </si>
  <si>
    <t>A-00704</t>
  </si>
  <si>
    <t>SAFETY MASK CARBON ACTIVE - LONG</t>
  </si>
  <si>
    <t>SERAGAM</t>
  </si>
  <si>
    <t>A-00706</t>
  </si>
  <si>
    <t>SERAGAM LENGAN PANJANG BIRU</t>
  </si>
  <si>
    <t>A-00707</t>
  </si>
  <si>
    <t>SERAGAM LENGAN PENDEK BIRU</t>
  </si>
  <si>
    <t>A-00708</t>
  </si>
  <si>
    <t>SERAGAM LENGAN PANJANG LINE CHO</t>
  </si>
  <si>
    <t>A-00709</t>
  </si>
  <si>
    <t>SERAGAM LENGAN PENDEK LINE CHO</t>
  </si>
  <si>
    <t>A-00710</t>
  </si>
  <si>
    <t>SERAGAM LENGAN PANJANG SUB LINE CHO</t>
  </si>
  <si>
    <t>A-00711</t>
  </si>
  <si>
    <t>SERAGAM LENGAN PENDEK SUB LINE CHO</t>
  </si>
  <si>
    <t>A-00712</t>
  </si>
  <si>
    <t>SERAGAM LENGAN PANJANG DIFABLE</t>
  </si>
  <si>
    <t>A-00713</t>
  </si>
  <si>
    <t>SERAGAM LENGAN PENDEK DIFABLE</t>
  </si>
  <si>
    <t>FOAM TAPE</t>
  </si>
  <si>
    <t>A-00714</t>
  </si>
  <si>
    <t>KARET GELANG</t>
  </si>
  <si>
    <t>A-00715</t>
  </si>
  <si>
    <t>BENDERA</t>
  </si>
  <si>
    <t>A-00718</t>
  </si>
  <si>
    <t>BENDERA MERAH PUTIH</t>
  </si>
  <si>
    <t>A-00719</t>
  </si>
  <si>
    <t>BENDERA K3</t>
  </si>
  <si>
    <t>A-00720</t>
  </si>
  <si>
    <t>BENDERA YAZAKI</t>
  </si>
  <si>
    <t>AIR GUN</t>
  </si>
  <si>
    <t>SPIRAL AIR GUN</t>
  </si>
  <si>
    <t>PAPER TAPE</t>
  </si>
  <si>
    <t>A-00724</t>
  </si>
  <si>
    <t>SAPU</t>
  </si>
  <si>
    <t>A-00725</t>
  </si>
  <si>
    <t>SEROKAN</t>
  </si>
  <si>
    <t>A-00727</t>
  </si>
  <si>
    <t>LOBBY DUSTER</t>
  </si>
  <si>
    <t>A-00729</t>
  </si>
  <si>
    <t>TEMPAT SAMPAH</t>
  </si>
  <si>
    <t>A-00731</t>
  </si>
  <si>
    <t>TEMPAT SAMPAH GREY 42 LITER</t>
  </si>
  <si>
    <t>A-00733</t>
  </si>
  <si>
    <t>TEMPAT SAMPAH APOLLO KUNING</t>
  </si>
  <si>
    <t>A-00734</t>
  </si>
  <si>
    <t>TEMPAT SAMPAH APOLLO HIJAU</t>
  </si>
  <si>
    <t>FILLING CABINET</t>
  </si>
  <si>
    <t>A-00735</t>
  </si>
  <si>
    <t>STOPWATCH</t>
  </si>
  <si>
    <t>A-00736</t>
  </si>
  <si>
    <t>STOPWATCH DIAMOND</t>
  </si>
  <si>
    <t>A-00737</t>
  </si>
  <si>
    <t>STOPWATCH BUTTERFLY</t>
  </si>
  <si>
    <t>TZ TAPEZ</t>
  </si>
  <si>
    <t>A-00773</t>
  </si>
  <si>
    <t>TZ TAPEZ 12MM</t>
  </si>
  <si>
    <t>A-00777</t>
  </si>
  <si>
    <t>TRAINING SKILL UP BAHASA JEPANG N5</t>
  </si>
  <si>
    <t>MARKER ARTLINE</t>
  </si>
  <si>
    <t>A-00825</t>
  </si>
  <si>
    <t>ARTLINE 157 BLACK</t>
  </si>
  <si>
    <t>A-00826</t>
  </si>
  <si>
    <t>ARTLINE 157 RED</t>
  </si>
  <si>
    <t>A-00827</t>
  </si>
  <si>
    <t>ARTLINE 157 BLUE</t>
  </si>
  <si>
    <t>A-00828</t>
  </si>
  <si>
    <t>ARTLINE 70 BLUE</t>
  </si>
  <si>
    <t>A-00829</t>
  </si>
  <si>
    <t>ARTLINE 70 GREEN</t>
  </si>
  <si>
    <t>A-00830</t>
  </si>
  <si>
    <t>ARTLINE 70 BLACK</t>
  </si>
  <si>
    <t>A-00831</t>
  </si>
  <si>
    <t>ARTLINE 70 RED</t>
  </si>
  <si>
    <t>A-00832</t>
  </si>
  <si>
    <t>ARTLINE 70 PURPLE</t>
  </si>
  <si>
    <t>ANTIVIRUS</t>
  </si>
  <si>
    <t>A-00833</t>
  </si>
  <si>
    <t>KASPERSKY ENDPOINT SECURITY FO</t>
  </si>
  <si>
    <t>MEMORY CAMERA</t>
  </si>
  <si>
    <t>A-00835</t>
  </si>
  <si>
    <t>SDHC SANDISK 16GB</t>
  </si>
  <si>
    <t>AUTOCAD</t>
  </si>
  <si>
    <t>A-00837</t>
  </si>
  <si>
    <t>KOMPUTER</t>
  </si>
  <si>
    <t>MOUSE</t>
  </si>
  <si>
    <t>A-00841</t>
  </si>
  <si>
    <t>MOUSE LOGITECH</t>
  </si>
  <si>
    <t>A-00842</t>
  </si>
  <si>
    <t>MOUSE WIRELESS</t>
  </si>
  <si>
    <t>KEYBOARD</t>
  </si>
  <si>
    <t>A-00843</t>
  </si>
  <si>
    <t>KEYBOARD WIRELESS</t>
  </si>
  <si>
    <t>A-00844</t>
  </si>
  <si>
    <t>KEYBOARD LOGITECH</t>
  </si>
  <si>
    <t>HARDISK</t>
  </si>
  <si>
    <t>RAM</t>
  </si>
  <si>
    <t>A-00850</t>
  </si>
  <si>
    <t>FLASHDISK</t>
  </si>
  <si>
    <t>A-00852</t>
  </si>
  <si>
    <t>FLASHDISK 8 GB</t>
  </si>
  <si>
    <t>RJ45</t>
  </si>
  <si>
    <t>A-00856</t>
  </si>
  <si>
    <t>MICROSOFT SOFTWARE</t>
  </si>
  <si>
    <t>A-00868</t>
  </si>
  <si>
    <t>Office Std Dev SL</t>
  </si>
  <si>
    <t>A-00869</t>
  </si>
  <si>
    <t>Office Pro+ Dev SL</t>
  </si>
  <si>
    <t>A-00871</t>
  </si>
  <si>
    <t>Skype fBus Dev SL</t>
  </si>
  <si>
    <t>A-00872</t>
  </si>
  <si>
    <t>SQL Server Std Svr SL</t>
  </si>
  <si>
    <t>A-00873</t>
  </si>
  <si>
    <t>SQL Server Dev CAL</t>
  </si>
  <si>
    <t>A-00875</t>
  </si>
  <si>
    <t>SQL Server Std Core 2 SL</t>
  </si>
  <si>
    <t>A-00877</t>
  </si>
  <si>
    <t>Visio Std Dev SL</t>
  </si>
  <si>
    <t>A-00878</t>
  </si>
  <si>
    <t>Visio Pro Dev SL</t>
  </si>
  <si>
    <t>A-00879</t>
  </si>
  <si>
    <t>Win Server Std Core 2 SL</t>
  </si>
  <si>
    <t>A-00880</t>
  </si>
  <si>
    <t>Win Server Datcr Core 2 SL</t>
  </si>
  <si>
    <t>A-00881</t>
  </si>
  <si>
    <t>Win Server Dev CAL</t>
  </si>
  <si>
    <t>A-00884</t>
  </si>
  <si>
    <t>PRINTER</t>
  </si>
  <si>
    <t>AMPLOP</t>
  </si>
  <si>
    <t>A-00887</t>
  </si>
  <si>
    <t>AMPLOP COKLAT BESAR BERKOP SAMI</t>
  </si>
  <si>
    <t>A-00888</t>
  </si>
  <si>
    <t>AMPLOP COKLAT KECIL POLOS</t>
  </si>
  <si>
    <t>A-00889</t>
  </si>
  <si>
    <t>AMPLOP COKLAT KECIL BERKOP SAMI</t>
  </si>
  <si>
    <t>SPIDOL OPF SNOWMAN</t>
  </si>
  <si>
    <t>A-00893</t>
  </si>
  <si>
    <t>OPF SNOWMAN BLUE</t>
  </si>
  <si>
    <t>A-00894</t>
  </si>
  <si>
    <t>OPF SNOWMAN BLACK</t>
  </si>
  <si>
    <t>A-00896</t>
  </si>
  <si>
    <t>OPF SNOWMAN RED</t>
  </si>
  <si>
    <t>SPIDOL OPM SNOWMAN</t>
  </si>
  <si>
    <t>A-00897</t>
  </si>
  <si>
    <t>OPM SNOWMAN BLACK</t>
  </si>
  <si>
    <t>A-00898</t>
  </si>
  <si>
    <t>OPM SNOWMAN BLUE</t>
  </si>
  <si>
    <t>A-00899</t>
  </si>
  <si>
    <t>OPM SNOWMAN RED</t>
  </si>
  <si>
    <t>STOP MAP</t>
  </si>
  <si>
    <t>A-00901</t>
  </si>
  <si>
    <t>STOPMAP BIOLA</t>
  </si>
  <si>
    <t>A-00902</t>
  </si>
  <si>
    <t>MAP GANTUNG FUJITA</t>
  </si>
  <si>
    <t>RAK MIDI</t>
  </si>
  <si>
    <t>A-00903</t>
  </si>
  <si>
    <t>RAK MIDI SUSUN 4-5</t>
  </si>
  <si>
    <t>A-00904</t>
  </si>
  <si>
    <t>RAK MIDI SUSUN 3</t>
  </si>
  <si>
    <t>KARTU NAMA</t>
  </si>
  <si>
    <t>A-00906</t>
  </si>
  <si>
    <t>KARTU NAMA MANEGEMENT</t>
  </si>
  <si>
    <t>PAPER KLIP</t>
  </si>
  <si>
    <t>A-00907</t>
  </si>
  <si>
    <t>PAPER KLIP WARNA</t>
  </si>
  <si>
    <t>LEM KERTAS</t>
  </si>
  <si>
    <t>A-00909</t>
  </si>
  <si>
    <t>LEM STIK JOYCO 8 GR (KCL)</t>
  </si>
  <si>
    <t>LAKBAN</t>
  </si>
  <si>
    <t>A-00911</t>
  </si>
  <si>
    <t>LAKBAN BENING 72 Y</t>
  </si>
  <si>
    <t>KERTAS PANABOARD</t>
  </si>
  <si>
    <t>A-00914</t>
  </si>
  <si>
    <t>KERTAS OJIFAX 210X30</t>
  </si>
  <si>
    <t>PERFORATOR</t>
  </si>
  <si>
    <t>A-00916</t>
  </si>
  <si>
    <t>PERFORATOR 85 N JOYCO</t>
  </si>
  <si>
    <t>BINDER KLIP</t>
  </si>
  <si>
    <t>A-00917</t>
  </si>
  <si>
    <t>BINDER 105</t>
  </si>
  <si>
    <t>A-00918</t>
  </si>
  <si>
    <t>BINDER 107</t>
  </si>
  <si>
    <t>A-00919</t>
  </si>
  <si>
    <t>BINDER 111</t>
  </si>
  <si>
    <t>A-00920</t>
  </si>
  <si>
    <t>BINDER 200</t>
  </si>
  <si>
    <t>A-00921</t>
  </si>
  <si>
    <t>BINDER 260</t>
  </si>
  <si>
    <t>RAUTAN PENSIL</t>
  </si>
  <si>
    <t>A-00922</t>
  </si>
  <si>
    <t>STAMP PAD</t>
  </si>
  <si>
    <t>A-00924</t>
  </si>
  <si>
    <t>STAMP PAD KENKO</t>
  </si>
  <si>
    <t>STAMP</t>
  </si>
  <si>
    <t>A-00925</t>
  </si>
  <si>
    <t>STAMP YAZAKI</t>
  </si>
  <si>
    <t>A-00927</t>
  </si>
  <si>
    <t>STAMP TANGGAL</t>
  </si>
  <si>
    <t>A-00928</t>
  </si>
  <si>
    <t>STAMP CONFIDENTIAL</t>
  </si>
  <si>
    <t>PLASTIK CLIP</t>
  </si>
  <si>
    <t>A-00945</t>
  </si>
  <si>
    <t>PLASTIK CLIP 11X20</t>
  </si>
  <si>
    <t>A-00946</t>
  </si>
  <si>
    <t>PLASTIK CLIP 15X10</t>
  </si>
  <si>
    <t>A-00947</t>
  </si>
  <si>
    <t>PLASTIK CLIP 30X20</t>
  </si>
  <si>
    <t>A-00948</t>
  </si>
  <si>
    <t>PLASTIK CLIP 25X35</t>
  </si>
  <si>
    <t>PLASTIK CLIP 8X5</t>
  </si>
  <si>
    <t>PLASTIK KANBAN</t>
  </si>
  <si>
    <t>A-00951</t>
  </si>
  <si>
    <t>PLASTIK KANBAN ASSY BESAR</t>
  </si>
  <si>
    <t>A-00952</t>
  </si>
  <si>
    <t>PLASTIK KANBAN JOINT</t>
  </si>
  <si>
    <t>A-00955</t>
  </si>
  <si>
    <t>PLASTIK KANBAN WITHDRAWAL</t>
  </si>
  <si>
    <t>A-00956</t>
  </si>
  <si>
    <t>PLASTIK KANBAN A5</t>
  </si>
  <si>
    <t>PLASTIK ID CARD</t>
  </si>
  <si>
    <t>A-00957</t>
  </si>
  <si>
    <t>PLASTIK ID CARD DEPAN</t>
  </si>
  <si>
    <t>A-00959</t>
  </si>
  <si>
    <t>PLASTIK ID PUNGGUNG</t>
  </si>
  <si>
    <t>PLASTIK POLYBAG</t>
  </si>
  <si>
    <t>PLASTIK FOTO 4M</t>
  </si>
  <si>
    <t>A-00965</t>
  </si>
  <si>
    <t>PLASTIK FOTO 4M KECIL</t>
  </si>
  <si>
    <t>PLASTIK POLITYNER NEW</t>
  </si>
  <si>
    <t>A-00971</t>
  </si>
  <si>
    <t>ENTERTAINMENT</t>
  </si>
  <si>
    <t>A-00979</t>
  </si>
  <si>
    <t>MEAL</t>
  </si>
  <si>
    <t>A-00980</t>
  </si>
  <si>
    <t>VAN BELT</t>
  </si>
  <si>
    <t>A-00981</t>
  </si>
  <si>
    <t>VAN BELT B 121</t>
  </si>
  <si>
    <t>A-00982</t>
  </si>
  <si>
    <t>VAN BELT A 54</t>
  </si>
  <si>
    <t>A-00984</t>
  </si>
  <si>
    <t>PLASTIK WRAPPING</t>
  </si>
  <si>
    <t>A-00994</t>
  </si>
  <si>
    <t>STRETCH FILM 17micronX500MMX250M</t>
  </si>
  <si>
    <t>ROL</t>
  </si>
  <si>
    <t>SAFETY SHOES</t>
  </si>
  <si>
    <t>CARTRIDGE</t>
  </si>
  <si>
    <t>A-01008</t>
  </si>
  <si>
    <t>CARTRIDGE HP 727 CYAN 130ML</t>
  </si>
  <si>
    <t>A-01009</t>
  </si>
  <si>
    <t>CARTRIDGE HP 727 YELLOW 130ML</t>
  </si>
  <si>
    <t>A-01010</t>
  </si>
  <si>
    <t>CARTRIDGE HP 727 MAGENTA 130ML</t>
  </si>
  <si>
    <t>A-01011</t>
  </si>
  <si>
    <t>CARTRIDGE HP 727 MATTE BLACK 300 ML</t>
  </si>
  <si>
    <t>A-01012</t>
  </si>
  <si>
    <t>CARTRIDGE HP 727 GREY 130 ML</t>
  </si>
  <si>
    <t>A-01013</t>
  </si>
  <si>
    <t>CARTRIDGE HP 727PHOTO BLACK 130 ML</t>
  </si>
  <si>
    <t>ID CARD</t>
  </si>
  <si>
    <t>A-01025</t>
  </si>
  <si>
    <t>ID KALENDER</t>
  </si>
  <si>
    <t>A-01026</t>
  </si>
  <si>
    <t>ID KEBIJAKAN MUTU</t>
  </si>
  <si>
    <t>A-01027</t>
  </si>
  <si>
    <t>ID KEBIJAKAN LINGKUNGAN</t>
  </si>
  <si>
    <t>TALI ID CARD</t>
  </si>
  <si>
    <t>A-01029</t>
  </si>
  <si>
    <t>PRINTHEAD</t>
  </si>
  <si>
    <t>A-01033</t>
  </si>
  <si>
    <t>PRINTHEAD HP 727</t>
  </si>
  <si>
    <t>ISI LABEL IT</t>
  </si>
  <si>
    <t>SCANNER</t>
  </si>
  <si>
    <t>KANEBO</t>
  </si>
  <si>
    <t>A-01044</t>
  </si>
  <si>
    <t>TAS TOOL</t>
  </si>
  <si>
    <t>A-01045</t>
  </si>
  <si>
    <t>TAS EIGER</t>
  </si>
  <si>
    <t>WEARPACK TEKNISI</t>
  </si>
  <si>
    <t>A-01047</t>
  </si>
  <si>
    <t>WEARPACK LENGAN PANJANG</t>
  </si>
  <si>
    <t>KACAMATA SAFETY</t>
  </si>
  <si>
    <t>A-01048</t>
  </si>
  <si>
    <t>KACAMATA SAFETY KRISBOW</t>
  </si>
  <si>
    <t>A-01052</t>
  </si>
  <si>
    <t>RENEWEL ANTIVIRUS LICENSE KASPERSKY</t>
  </si>
  <si>
    <t>PENJEPIT ID CARD</t>
  </si>
  <si>
    <t>PEREKAT</t>
  </si>
  <si>
    <t>A-01054</t>
  </si>
  <si>
    <t>PITA</t>
  </si>
  <si>
    <t>A-01055</t>
  </si>
  <si>
    <t>PITA HIJAU</t>
  </si>
  <si>
    <t>A-01056</t>
  </si>
  <si>
    <t>PITA ORANGE</t>
  </si>
  <si>
    <t>MAJUN</t>
  </si>
  <si>
    <t>A-01060</t>
  </si>
  <si>
    <t>DUPLIKAT KUNCI PERUMAHAN</t>
  </si>
  <si>
    <t>A-01062</t>
  </si>
  <si>
    <t>A-01063</t>
  </si>
  <si>
    <t>DUPLIKAT KUNCI SAMI</t>
  </si>
  <si>
    <t>OBENG</t>
  </si>
  <si>
    <t>A-01066</t>
  </si>
  <si>
    <t>OBENG (+) 5.0x100mm</t>
  </si>
  <si>
    <t>STAND TEMPAT SAMPAH</t>
  </si>
  <si>
    <t>A-01068</t>
  </si>
  <si>
    <t>STAND TEMPAT SAMPAH NON ORGANIK</t>
  </si>
  <si>
    <t>A-01076</t>
  </si>
  <si>
    <t>KAMBING KURBAN</t>
  </si>
  <si>
    <t>EKOR</t>
  </si>
  <si>
    <t>SODA API</t>
  </si>
  <si>
    <t>A-01077</t>
  </si>
  <si>
    <t>SEMEN</t>
  </si>
  <si>
    <t>A-01078</t>
  </si>
  <si>
    <t>SEMEN 3 RODA</t>
  </si>
  <si>
    <t>PASIR MUNTILAN</t>
  </si>
  <si>
    <t>A-01079</t>
  </si>
  <si>
    <t>A-01080</t>
  </si>
  <si>
    <t>KUAS 3 INCH</t>
  </si>
  <si>
    <t>AIR ACCU</t>
  </si>
  <si>
    <t>A-01084</t>
  </si>
  <si>
    <t>KRAN</t>
  </si>
  <si>
    <t>A-01085</t>
  </si>
  <si>
    <t>KRAN ONDA</t>
  </si>
  <si>
    <t>A-01087</t>
  </si>
  <si>
    <t>KRAN DISPENSER</t>
  </si>
  <si>
    <t>APPRON RAYCHEM</t>
  </si>
  <si>
    <t>A-01089</t>
  </si>
  <si>
    <t>JAM DINDING</t>
  </si>
  <si>
    <t>A-01091</t>
  </si>
  <si>
    <t>DYNABOLT</t>
  </si>
  <si>
    <t>A-01092</t>
  </si>
  <si>
    <t>MATA BOR</t>
  </si>
  <si>
    <t>A-01093</t>
  </si>
  <si>
    <t>MATA BOR 8"</t>
  </si>
  <si>
    <t>SKUN</t>
  </si>
  <si>
    <t>KAWAT</t>
  </si>
  <si>
    <t>A-01097</t>
  </si>
  <si>
    <t>CAT</t>
  </si>
  <si>
    <t>A-01100</t>
  </si>
  <si>
    <t>CAT PENTA</t>
  </si>
  <si>
    <t>TINER</t>
  </si>
  <si>
    <t>A-01101</t>
  </si>
  <si>
    <t>LTR</t>
  </si>
  <si>
    <t>LAKER NKN6202</t>
  </si>
  <si>
    <t>A-01102</t>
  </si>
  <si>
    <t>MUR</t>
  </si>
  <si>
    <t>MMT</t>
  </si>
  <si>
    <t>LEMBAR TES KREAPLIN</t>
  </si>
  <si>
    <t>A-01115</t>
  </si>
  <si>
    <t>SEALANT</t>
  </si>
  <si>
    <t>A-01120</t>
  </si>
  <si>
    <t>SEALANT SIKAFLEX 212 FC</t>
  </si>
  <si>
    <t>ONS</t>
  </si>
  <si>
    <t>PARCELL KARYAWAN SAKIT</t>
  </si>
  <si>
    <t>A-01139</t>
  </si>
  <si>
    <t>LEM PRALON</t>
  </si>
  <si>
    <t>A-01143</t>
  </si>
  <si>
    <t>LEM ALTECO</t>
  </si>
  <si>
    <t>MDAEMON 200 USER RENEWALL UPGRADE 1 YEARS</t>
  </si>
  <si>
    <t>A-01148</t>
  </si>
  <si>
    <t>STEKER</t>
  </si>
  <si>
    <t>A-01150</t>
  </si>
  <si>
    <t>STEKER BROCO</t>
  </si>
  <si>
    <t>REWARD KAIZEN</t>
  </si>
  <si>
    <t>A-01153</t>
  </si>
  <si>
    <t>REWARD KAIZEN 3</t>
  </si>
  <si>
    <t>A-01154</t>
  </si>
  <si>
    <t>REWARD KAIZEN 4</t>
  </si>
  <si>
    <t>A-01156</t>
  </si>
  <si>
    <t>REWARD KAIZEN 6</t>
  </si>
  <si>
    <t>REWARD QCC</t>
  </si>
  <si>
    <t>A-01161</t>
  </si>
  <si>
    <t>REWARD PEMENANG JUARA 1 QCC</t>
  </si>
  <si>
    <t>A-01162</t>
  </si>
  <si>
    <t>REWARD PEMENANG JUARA 2 QCC</t>
  </si>
  <si>
    <t>A-01163</t>
  </si>
  <si>
    <t>REWARD PEMENANG JUARA 3 QCC</t>
  </si>
  <si>
    <t>CATERING</t>
  </si>
  <si>
    <t>A-01167</t>
  </si>
  <si>
    <t>LEPAK</t>
  </si>
  <si>
    <t>A-01168</t>
  </si>
  <si>
    <t>KIPAS ANGIN</t>
  </si>
  <si>
    <t>TANG POTONG</t>
  </si>
  <si>
    <t>A-01174</t>
  </si>
  <si>
    <t>DIAGONAL CUTTER PLIER 6INCH KW0101358</t>
  </si>
  <si>
    <t>SENSOR WASTAFEL</t>
  </si>
  <si>
    <t>A-01176</t>
  </si>
  <si>
    <t>PRALON</t>
  </si>
  <si>
    <t>A-01179</t>
  </si>
  <si>
    <t>SAMBUNGAN PRALON T</t>
  </si>
  <si>
    <t>A-01180</t>
  </si>
  <si>
    <t>SAMBUNGAN PRALON KENI</t>
  </si>
  <si>
    <t>A-01181</t>
  </si>
  <si>
    <t>SAMBUNGAN PRALON SOX</t>
  </si>
  <si>
    <t>KUNCI</t>
  </si>
  <si>
    <t>A-01182</t>
  </si>
  <si>
    <t>KUNCI LACI</t>
  </si>
  <si>
    <t>A-01183</t>
  </si>
  <si>
    <t>KUNCI PINTU TOILET</t>
  </si>
  <si>
    <t>A-01184</t>
  </si>
  <si>
    <t>KUNCI GEMBOK</t>
  </si>
  <si>
    <t>BACK SUPPORT</t>
  </si>
  <si>
    <t>A-01186</t>
  </si>
  <si>
    <t>BACK SUPPORT SIZE M-L</t>
  </si>
  <si>
    <t>HP</t>
  </si>
  <si>
    <t>A-01188</t>
  </si>
  <si>
    <t>HP MANAGEMENT</t>
  </si>
  <si>
    <t>IKAN</t>
  </si>
  <si>
    <t>A-01190</t>
  </si>
  <si>
    <t>PAKAN IKAN</t>
  </si>
  <si>
    <t>A-01191</t>
  </si>
  <si>
    <t>GARAM</t>
  </si>
  <si>
    <t>A-01192</t>
  </si>
  <si>
    <t>PROJECTOR</t>
  </si>
  <si>
    <t>A-01198</t>
  </si>
  <si>
    <t>PROJECTOR EPSON</t>
  </si>
  <si>
    <t>A-01199</t>
  </si>
  <si>
    <t>A-01200</t>
  </si>
  <si>
    <t>A-01201</t>
  </si>
  <si>
    <t>A-01202</t>
  </si>
  <si>
    <t>A-01203</t>
  </si>
  <si>
    <t>A-01204</t>
  </si>
  <si>
    <t>MISC AMAN</t>
  </si>
  <si>
    <t>A-01205</t>
  </si>
  <si>
    <t>ELEMENT SEPARATOR</t>
  </si>
  <si>
    <t>A-01207</t>
  </si>
  <si>
    <t>O-RING</t>
  </si>
  <si>
    <t>A-01208</t>
  </si>
  <si>
    <t>O-RING BGRN-OG-0100</t>
  </si>
  <si>
    <t>SEAL WASHER</t>
  </si>
  <si>
    <t>A-01209</t>
  </si>
  <si>
    <t>SUCTION FILTER</t>
  </si>
  <si>
    <t>A-01210</t>
  </si>
  <si>
    <t>OIL FILTER</t>
  </si>
  <si>
    <t>A-01211</t>
  </si>
  <si>
    <t>A-01213</t>
  </si>
  <si>
    <t>O-RING P-GA02-570</t>
  </si>
  <si>
    <t>KOBELCOW SCREW OIL</t>
  </si>
  <si>
    <t>A-01215</t>
  </si>
  <si>
    <t>VACUM CLEANER</t>
  </si>
  <si>
    <t>FAMILY GATHERING PT. SAMI-JF</t>
  </si>
  <si>
    <t>A-01218</t>
  </si>
  <si>
    <t>PENGHARUM RUANGAN</t>
  </si>
  <si>
    <t>A-01219</t>
  </si>
  <si>
    <t>A-01220</t>
  </si>
  <si>
    <t>REFILL PENGHARUM RUANGAN ELECTRIC</t>
  </si>
  <si>
    <t>LEMBAR</t>
  </si>
  <si>
    <t>POINTER</t>
  </si>
  <si>
    <t>A-01223</t>
  </si>
  <si>
    <t>SAFETY HELMET</t>
  </si>
  <si>
    <t>A-01227</t>
  </si>
  <si>
    <t>SAFETY HELMET 3M</t>
  </si>
  <si>
    <t>A-01228</t>
  </si>
  <si>
    <t>SAFETY HELMET BESTGARD</t>
  </si>
  <si>
    <t>A-01229</t>
  </si>
  <si>
    <t>TALI SAFETY HELMET</t>
  </si>
  <si>
    <t>TZ TAPEZ 18MM</t>
  </si>
  <si>
    <t>A-01234</t>
  </si>
  <si>
    <t>KUNCI L SIZE S</t>
  </si>
  <si>
    <t>A-01235</t>
  </si>
  <si>
    <t>KUNCI INGGRIS 10INCH</t>
  </si>
  <si>
    <t>HAND PALLET</t>
  </si>
  <si>
    <t>A-01236</t>
  </si>
  <si>
    <t>HAND PALLET SMALL 2 T (KW0500098)</t>
  </si>
  <si>
    <t>FLOOR TAPE</t>
  </si>
  <si>
    <t>A-01237</t>
  </si>
  <si>
    <t>FLOOR TAPE WHITE 2” X 36 YARD</t>
  </si>
  <si>
    <t>A-01245</t>
  </si>
  <si>
    <t>BUNGA ASLI</t>
  </si>
  <si>
    <t>POT TANAMAN</t>
  </si>
  <si>
    <t>A-01247</t>
  </si>
  <si>
    <t>MESIN LAMINATING</t>
  </si>
  <si>
    <t>A-01249</t>
  </si>
  <si>
    <t>TELEPONE</t>
  </si>
  <si>
    <t>UANG PISAH EXPAT</t>
  </si>
  <si>
    <t>A-01255</t>
  </si>
  <si>
    <t>SEAL TAPE</t>
  </si>
  <si>
    <t>MAINTENANCE ORACLE FINISH GOOD</t>
  </si>
  <si>
    <t>A-01260</t>
  </si>
  <si>
    <t>KARANGAN BUNGA</t>
  </si>
  <si>
    <t>A-01262</t>
  </si>
  <si>
    <t>STAND BRACKET TV</t>
  </si>
  <si>
    <t>A-01263</t>
  </si>
  <si>
    <t>SAFETY BELT BODY HARNES</t>
  </si>
  <si>
    <t>A-01268</t>
  </si>
  <si>
    <t>A-01272</t>
  </si>
  <si>
    <t>VISA JEPANG  (TRAINING)</t>
  </si>
  <si>
    <t>A-01273</t>
  </si>
  <si>
    <t>VISA THAILAND (TRAINING)</t>
  </si>
  <si>
    <t>A-01274</t>
  </si>
  <si>
    <t>A-01275</t>
  </si>
  <si>
    <t>VISA TAMU 211 B (TRAINING)</t>
  </si>
  <si>
    <t>A-01276</t>
  </si>
  <si>
    <t>VISA 312 B (TRAINING)</t>
  </si>
  <si>
    <t>A-01277</t>
  </si>
  <si>
    <t>PASPOR BIASA BY AGEN (TRAINING)</t>
  </si>
  <si>
    <t>A-01278</t>
  </si>
  <si>
    <t>PASPOR EXPRESS BY AGEN (TRAINING)</t>
  </si>
  <si>
    <t>A-01279</t>
  </si>
  <si>
    <t>PASPOR BIASA IMIGRASI (TRAINING)</t>
  </si>
  <si>
    <t>HUT SAMI</t>
  </si>
  <si>
    <t>A-01282</t>
  </si>
  <si>
    <t>HUT SAMI TERMIN I</t>
  </si>
  <si>
    <t>INTERNET</t>
  </si>
  <si>
    <t>A-01290</t>
  </si>
  <si>
    <t>LINK TUGU-JEPARA</t>
  </si>
  <si>
    <t>LOT</t>
  </si>
  <si>
    <t>ENTERTAIN</t>
  </si>
  <si>
    <t>A-01304</t>
  </si>
  <si>
    <t>ENTERTAIN AUDIT EKSTERNAL</t>
  </si>
  <si>
    <t>Unit</t>
  </si>
  <si>
    <t>POTASIUM</t>
  </si>
  <si>
    <t>A-01311</t>
  </si>
  <si>
    <t>HANDMOP</t>
  </si>
  <si>
    <t>A-01312</t>
  </si>
  <si>
    <t>AUDIT</t>
  </si>
  <si>
    <t>A-01313</t>
  </si>
  <si>
    <t>AUDIT IATF</t>
  </si>
  <si>
    <t>A-01314</t>
  </si>
  <si>
    <t>A-01315</t>
  </si>
  <si>
    <t>A-01316</t>
  </si>
  <si>
    <t>A-01317</t>
  </si>
  <si>
    <t>A-01318</t>
  </si>
  <si>
    <t>A-01319</t>
  </si>
  <si>
    <t>A-01322</t>
  </si>
  <si>
    <t>A-01323</t>
  </si>
  <si>
    <t>A-01324</t>
  </si>
  <si>
    <t>PROSES VTT VICE PRESDIR</t>
  </si>
  <si>
    <t>A-01325</t>
  </si>
  <si>
    <t>A-01327</t>
  </si>
  <si>
    <t>FORM PULANG AWAL</t>
  </si>
  <si>
    <t>A-01333</t>
  </si>
  <si>
    <t>KRAN WASHTAFEL</t>
  </si>
  <si>
    <t>TOOL</t>
  </si>
  <si>
    <t>HANDUK</t>
  </si>
  <si>
    <t>A-01335</t>
  </si>
  <si>
    <t>OSHIBORI</t>
  </si>
  <si>
    <t>ULANG TAHUN KARYAWAN</t>
  </si>
  <si>
    <t>A-01337</t>
  </si>
  <si>
    <t>A-01338</t>
  </si>
  <si>
    <t>BIAYA PAKET PENGIRIMAN DOKUMEN SURAT MANGKIR JARAK DEKAT</t>
  </si>
  <si>
    <t>BEARING</t>
  </si>
  <si>
    <t>SEWA PRINTER</t>
  </si>
  <si>
    <t>A-01365</t>
  </si>
  <si>
    <t>A-01367</t>
  </si>
  <si>
    <t>SEWA PRINTER CANON</t>
  </si>
  <si>
    <t>A-01371</t>
  </si>
  <si>
    <t>KALIBRASI THERMOMETER</t>
  </si>
  <si>
    <t>A-01373</t>
  </si>
  <si>
    <t>FLOOR TAPE RED 2” X 36 YARD</t>
  </si>
  <si>
    <t>A-01374</t>
  </si>
  <si>
    <t>FLOOR TAPE YELLOW BLACK 2” X 36 YARD</t>
  </si>
  <si>
    <t>BANTUAN EXTERNAL SAMI</t>
  </si>
  <si>
    <t>A-01380</t>
  </si>
  <si>
    <t>A-01381</t>
  </si>
  <si>
    <t>REWARD KEHADIRAN QCC</t>
  </si>
  <si>
    <t>A-01382</t>
  </si>
  <si>
    <t>A-01383</t>
  </si>
  <si>
    <t>REWARD PARTICIPANT QCC</t>
  </si>
  <si>
    <t>A-01384</t>
  </si>
  <si>
    <t>FORM TEMPORARY LICENSE CARD</t>
  </si>
  <si>
    <t>A-01385</t>
  </si>
  <si>
    <t>TRAINING BAHASA JEPANG MAGANG 1 TAHUN KE JEPANG</t>
  </si>
  <si>
    <t>MODUL</t>
  </si>
  <si>
    <t>FAREWELL PARTY</t>
  </si>
  <si>
    <t>A-01388</t>
  </si>
  <si>
    <t>FAREWELL PARTY MAGANG JEPANG</t>
  </si>
  <si>
    <t>KERTAS MODUL</t>
  </si>
  <si>
    <t>A-01390</t>
  </si>
  <si>
    <t>KERTAS A5 BERLUBANG</t>
  </si>
  <si>
    <t>A-01391</t>
  </si>
  <si>
    <t>PARTISIPASI HUT RI KEC. MAYONG</t>
  </si>
  <si>
    <t>LEM</t>
  </si>
  <si>
    <t>A-01392</t>
  </si>
  <si>
    <t>LEM TIKUS</t>
  </si>
  <si>
    <t>REPAIR JEMBATAN FORKLIFT</t>
  </si>
  <si>
    <t>A-01393</t>
  </si>
  <si>
    <t>HADIAH QUALITY MONTH</t>
  </si>
  <si>
    <t>A-01395</t>
  </si>
  <si>
    <t>MESIN ABSEN</t>
  </si>
  <si>
    <t>A-01400</t>
  </si>
  <si>
    <t>STAMP CONTROL COPY BESAR</t>
  </si>
  <si>
    <t>COTTON BUDS ISI 180 PC</t>
  </si>
  <si>
    <t>JET CLEANER</t>
  </si>
  <si>
    <t>A-01404</t>
  </si>
  <si>
    <t>A-01405</t>
  </si>
  <si>
    <t>A-01406</t>
  </si>
  <si>
    <t>KESET KRISBOW</t>
  </si>
  <si>
    <t>A-01430</t>
  </si>
  <si>
    <t>TINTA PRINTER BLACK 003</t>
  </si>
  <si>
    <t>A-01435</t>
  </si>
  <si>
    <t>SUSU</t>
  </si>
  <si>
    <t>A-01438</t>
  </si>
  <si>
    <t>SUSU REALGOOD TEKO</t>
  </si>
  <si>
    <t>A-01440</t>
  </si>
  <si>
    <t>KERTAS A4 SIDU  WARNA ORANGE</t>
  </si>
  <si>
    <t>KAPASITOR</t>
  </si>
  <si>
    <t>A-01454</t>
  </si>
  <si>
    <t>KALIBRASI LUX METER</t>
  </si>
  <si>
    <t>POMPA</t>
  </si>
  <si>
    <t>A-01455</t>
  </si>
  <si>
    <t>POMPA KOLAM IKAN</t>
  </si>
  <si>
    <t>OLEH-OLEH TAMU</t>
  </si>
  <si>
    <t>A-01456</t>
  </si>
  <si>
    <t>A-01460</t>
  </si>
  <si>
    <t>A-01463</t>
  </si>
  <si>
    <t>A-01464</t>
  </si>
  <si>
    <t>ANNUAL FEE WELLBE</t>
  </si>
  <si>
    <t>A-01475</t>
  </si>
  <si>
    <t>KABEL HDMI 10M</t>
  </si>
  <si>
    <t>A-01478</t>
  </si>
  <si>
    <t>SERVICE AC</t>
  </si>
  <si>
    <t>PENGIRIMAN BARANG EXPAT</t>
  </si>
  <si>
    <t>A-01482</t>
  </si>
  <si>
    <t>CARD READER</t>
  </si>
  <si>
    <t>A-01483</t>
  </si>
  <si>
    <t>CARD READER USB 3.0</t>
  </si>
  <si>
    <t>A-01484</t>
  </si>
  <si>
    <t>REIMBURSED FOR COST</t>
  </si>
  <si>
    <t>A-01485</t>
  </si>
  <si>
    <t>REIMBURSED FOR COST EXPATRIATE</t>
  </si>
  <si>
    <t>A-01488</t>
  </si>
  <si>
    <t>BIAYA RAWAT JALAN EXPAT</t>
  </si>
  <si>
    <t>A-01491</t>
  </si>
  <si>
    <t>TINTA PRINTER BLACK T664</t>
  </si>
  <si>
    <t>A-01492</t>
  </si>
  <si>
    <t>TINTA PRINTER WARNA 003</t>
  </si>
  <si>
    <t>PAPER SHREEDER</t>
  </si>
  <si>
    <t>A-01493</t>
  </si>
  <si>
    <t>PAPER SHREEDER EBA 1624C 2X15 MM (CROSS CUT)</t>
  </si>
  <si>
    <t>BENANG</t>
  </si>
  <si>
    <t>BENANG NILON</t>
  </si>
  <si>
    <t>A-01503</t>
  </si>
  <si>
    <t>BENANG JAHIT</t>
  </si>
  <si>
    <t>SERVICE</t>
  </si>
  <si>
    <t>SELANG</t>
  </si>
  <si>
    <t>PERANGKAP KUCING</t>
  </si>
  <si>
    <t>A-01531</t>
  </si>
  <si>
    <t>SOAP DISPENSER</t>
  </si>
  <si>
    <t>A-01532</t>
  </si>
  <si>
    <t>SOAP DISPENSER 400ML SINGLE</t>
  </si>
  <si>
    <t>FORM UK.A5</t>
  </si>
  <si>
    <t>VISA</t>
  </si>
  <si>
    <t>A-01538</t>
  </si>
  <si>
    <t>PROSES VISA EXPAT DI SINGAPORE</t>
  </si>
  <si>
    <t>KRAN ANGSA FLEXIBLE</t>
  </si>
  <si>
    <t>A-01545</t>
  </si>
  <si>
    <t>A-01547</t>
  </si>
  <si>
    <t>MASKER ANTI POLUSI MASKR-PENDEK</t>
  </si>
  <si>
    <t>A-01553</t>
  </si>
  <si>
    <t>A-01559</t>
  </si>
  <si>
    <t>USED RAGS (MAJUN)</t>
  </si>
  <si>
    <t>A-01562</t>
  </si>
  <si>
    <t>PEMBUANGAN LIMBAH CAIR AIR ACCU</t>
  </si>
  <si>
    <t>DRUM</t>
  </si>
  <si>
    <t>A-01563</t>
  </si>
  <si>
    <t>CAN</t>
  </si>
  <si>
    <t>A-01564</t>
  </si>
  <si>
    <t>PEMBUANGAN LIMBAH ARON ALPHA EXPIRED</t>
  </si>
  <si>
    <t>RIKSA UJI</t>
  </si>
  <si>
    <t>A-01565</t>
  </si>
  <si>
    <t>RIKSA UJI K3 INSTALASI LISTRIK 1.385 KVA</t>
  </si>
  <si>
    <t>A-01567</t>
  </si>
  <si>
    <t>RIKSA UJI K3 INSTALASI PENYALUR PETIR</t>
  </si>
  <si>
    <t>A-01568</t>
  </si>
  <si>
    <t>RIKSA UJI K3 BEJANA TEKAN KAPASITAS 3000 L</t>
  </si>
  <si>
    <t>A-01571</t>
  </si>
  <si>
    <t>JET SHOWER</t>
  </si>
  <si>
    <t>A-01574</t>
  </si>
  <si>
    <t>A-01575</t>
  </si>
  <si>
    <t>MATA BOR 4MM</t>
  </si>
  <si>
    <t>PERAWATAN RUMAH EXPAT</t>
  </si>
  <si>
    <t>A-01579</t>
  </si>
  <si>
    <t>DEKORASI RUANGAN</t>
  </si>
  <si>
    <t>A-01580</t>
  </si>
  <si>
    <t>DEKORASI RUANG MEETING</t>
  </si>
  <si>
    <t>A-01588</t>
  </si>
  <si>
    <t>MERP FM</t>
  </si>
  <si>
    <t>A-01589</t>
  </si>
  <si>
    <t>MERP PP SM</t>
  </si>
  <si>
    <t>A-01590</t>
  </si>
  <si>
    <t>MERP QA SM</t>
  </si>
  <si>
    <t>A-01591</t>
  </si>
  <si>
    <t>MERP LOG SM</t>
  </si>
  <si>
    <t>A-01592</t>
  </si>
  <si>
    <t>MERP PE SM</t>
  </si>
  <si>
    <t>A-01593</t>
  </si>
  <si>
    <t>EPO EXPAT</t>
  </si>
  <si>
    <t>A-01594</t>
  </si>
  <si>
    <t>EPO PACKAGE FM</t>
  </si>
  <si>
    <t>A-01595</t>
  </si>
  <si>
    <t>EPO PACKAGE PP SM</t>
  </si>
  <si>
    <t>A-01596</t>
  </si>
  <si>
    <t>EPO PACKAGE QA SM</t>
  </si>
  <si>
    <t>A-01597</t>
  </si>
  <si>
    <t>MUTASI ALAMAT EXPAT</t>
  </si>
  <si>
    <t>A-01598</t>
  </si>
  <si>
    <t>EPO PACKAGE PE SM</t>
  </si>
  <si>
    <t>A-01599</t>
  </si>
  <si>
    <t>A-01600</t>
  </si>
  <si>
    <t>SEWA MOBIL BKP</t>
  </si>
  <si>
    <t>TANAMAN</t>
  </si>
  <si>
    <t>A-01609</t>
  </si>
  <si>
    <t>ENGSEL PINTU</t>
  </si>
  <si>
    <t>A-01616</t>
  </si>
  <si>
    <t>RACUN TIKUS</t>
  </si>
  <si>
    <t>A-01618</t>
  </si>
  <si>
    <t>A-01619</t>
  </si>
  <si>
    <t>PENGADAAN HAND SANITAIZER</t>
  </si>
  <si>
    <t>PISTON VALVE URINOIR</t>
  </si>
  <si>
    <t>A-01620</t>
  </si>
  <si>
    <t>A-01623</t>
  </si>
  <si>
    <t>A-01624</t>
  </si>
  <si>
    <t>A-01625</t>
  </si>
  <si>
    <t>A-01626</t>
  </si>
  <si>
    <t>A-01627</t>
  </si>
  <si>
    <t>A-01628</t>
  </si>
  <si>
    <t>A-01642</t>
  </si>
  <si>
    <t>LAMPU PHILIPS 8 WATT</t>
  </si>
  <si>
    <t>A-01643</t>
  </si>
  <si>
    <t>LAMPU PHILIPS 13 WATT</t>
  </si>
  <si>
    <t>GOPRO</t>
  </si>
  <si>
    <t>A-01655</t>
  </si>
  <si>
    <t>GOPRO HERO 8 ACTION CAMERA</t>
  </si>
  <si>
    <t>A-01656</t>
  </si>
  <si>
    <t>GOPRO HEAD STRAP</t>
  </si>
  <si>
    <t>A-01657</t>
  </si>
  <si>
    <t>GOPRO BATTERY</t>
  </si>
  <si>
    <t>LISTRIK</t>
  </si>
  <si>
    <t>A-01659</t>
  </si>
  <si>
    <t>KWH</t>
  </si>
  <si>
    <t>A-01660</t>
  </si>
  <si>
    <t>BANNER</t>
  </si>
  <si>
    <t>A-01667</t>
  </si>
  <si>
    <t>ROLL BANNER UKURAN 60X160 CM</t>
  </si>
  <si>
    <t>A-01682</t>
  </si>
  <si>
    <t>A-01692</t>
  </si>
  <si>
    <t>PERPANJANG LICENSE</t>
  </si>
  <si>
    <t>A-01696</t>
  </si>
  <si>
    <t>KERTAS PLOTER A1 BIMA 50M</t>
  </si>
  <si>
    <t>FIRE BALL</t>
  </si>
  <si>
    <t>A-01704</t>
  </si>
  <si>
    <t>A-01707</t>
  </si>
  <si>
    <t>KALIBRASI FLOW METER AIR LIMBAH</t>
  </si>
  <si>
    <t>SAKLAR</t>
  </si>
  <si>
    <t>A-01722</t>
  </si>
  <si>
    <t>SAKLAR ON/OFF</t>
  </si>
  <si>
    <t>MICRO SD SANDISK EP 32 GB</t>
  </si>
  <si>
    <t>A-01750</t>
  </si>
  <si>
    <t>MICRO SD</t>
  </si>
  <si>
    <t>A-01754</t>
  </si>
  <si>
    <t>CELEMEK REWORK</t>
  </si>
  <si>
    <t>BTL</t>
  </si>
  <si>
    <t>MAINTENANCE MESIN ABSEN</t>
  </si>
  <si>
    <t>A-01756</t>
  </si>
  <si>
    <t>A-01762</t>
  </si>
  <si>
    <t>RIKSA UJI K3 HYDRANT</t>
  </si>
  <si>
    <t>A-01769</t>
  </si>
  <si>
    <t>STOP KONTAK LEGRAND 1 PHASE 16A 3 PIN</t>
  </si>
  <si>
    <t>STAVOLT</t>
  </si>
  <si>
    <t>A-01773</t>
  </si>
  <si>
    <t>STAVOLT 220V-110V MATSUGAWA</t>
  </si>
  <si>
    <t>A-01774</t>
  </si>
  <si>
    <t>STICKER ORACAL LEBAR 120 CM X 50 M</t>
  </si>
  <si>
    <t>LS</t>
  </si>
  <si>
    <t>TAMBAH FREON R-22 0,5 - 1 PK</t>
  </si>
  <si>
    <t>A-01781</t>
  </si>
  <si>
    <t>BTG</t>
  </si>
  <si>
    <t>A-01792</t>
  </si>
  <si>
    <t>KIPAS ANGIN CKE 30"</t>
  </si>
  <si>
    <t>SERVICE COMPRESSOR</t>
  </si>
  <si>
    <t>A-01793</t>
  </si>
  <si>
    <t>SERVICE COMPRESSOR 36000 RH</t>
  </si>
  <si>
    <t>SELENOID VALVE</t>
  </si>
  <si>
    <t>A-01802</t>
  </si>
  <si>
    <t>PIN PINTU OTOMATIS</t>
  </si>
  <si>
    <t>A-01811</t>
  </si>
  <si>
    <t>PIN PINTU OTOMATIS ALUMUNIUM</t>
  </si>
  <si>
    <t>PENGADAAN CCTV</t>
  </si>
  <si>
    <t>A-01814</t>
  </si>
  <si>
    <t>JASA PEMASANGAN CCTV</t>
  </si>
  <si>
    <t>A-01815</t>
  </si>
  <si>
    <t>JASA PEMASANGAN CCTV DAN AKOMODASI</t>
  </si>
  <si>
    <t>FILTER OLI</t>
  </si>
  <si>
    <t>A-01820</t>
  </si>
  <si>
    <t>BYPASS FILTER OLI</t>
  </si>
  <si>
    <t>A-01821</t>
  </si>
  <si>
    <t>FILTER SOLAR</t>
  </si>
  <si>
    <t>A-01822</t>
  </si>
  <si>
    <t>A-01823</t>
  </si>
  <si>
    <t>O-RING 05507-10420</t>
  </si>
  <si>
    <t>A-01824</t>
  </si>
  <si>
    <t>O-RING 05507-10340</t>
  </si>
  <si>
    <t>A-01825</t>
  </si>
  <si>
    <t>O-RING 05507-10260</t>
  </si>
  <si>
    <t>GASKET NOZZLE</t>
  </si>
  <si>
    <t>A-01826</t>
  </si>
  <si>
    <t>A-01827</t>
  </si>
  <si>
    <t>O-RING R/C 37504-66200</t>
  </si>
  <si>
    <t>A-01832</t>
  </si>
  <si>
    <t>RIKSA UJI CHAIN HOIST</t>
  </si>
  <si>
    <t>A-01835</t>
  </si>
  <si>
    <t>MEDICAL CHECK UP KURANG DARI 40 TH + AUDIOMETRI</t>
  </si>
  <si>
    <t>A-01838</t>
  </si>
  <si>
    <t>SERVICE HANDPALLET</t>
  </si>
  <si>
    <t>A-01841</t>
  </si>
  <si>
    <t>SUSU PRENAGEN UHT</t>
  </si>
  <si>
    <t>A-01844</t>
  </si>
  <si>
    <t>A-01845</t>
  </si>
  <si>
    <t>A-01846</t>
  </si>
  <si>
    <t>FILTER UDARA BEKAS</t>
  </si>
  <si>
    <t>A-01847</t>
  </si>
  <si>
    <t>PASIR TERKONTAMINASI</t>
  </si>
  <si>
    <t>OLI</t>
  </si>
  <si>
    <t>A-01849</t>
  </si>
  <si>
    <t>OLI SAE 40</t>
  </si>
  <si>
    <t>PENGECEKAN MESIN ABSENSI</t>
  </si>
  <si>
    <t>A-01854</t>
  </si>
  <si>
    <t>JASA PENGECEKAN MESIN ABSENSI</t>
  </si>
  <si>
    <t>PAYUNG</t>
  </si>
  <si>
    <t>A-01855</t>
  </si>
  <si>
    <t>ELBOW</t>
  </si>
  <si>
    <t>SUPER GREASE</t>
  </si>
  <si>
    <t>A-01863</t>
  </si>
  <si>
    <t>A-01864</t>
  </si>
  <si>
    <t>STOP KONTAK LEGRAND 3 PHASE 32A 5PIN</t>
  </si>
  <si>
    <t>A-01865</t>
  </si>
  <si>
    <t>STOP KONTAK LEGRAND 3 PHASE 16A 5PIN</t>
  </si>
  <si>
    <t>A-01866</t>
  </si>
  <si>
    <t>TEMPAT SAMPAH INJAK</t>
  </si>
  <si>
    <t>MATERAI</t>
  </si>
  <si>
    <t>A-01867</t>
  </si>
  <si>
    <t>MATERAI 10000</t>
  </si>
  <si>
    <t>SCOTHLIGHT</t>
  </si>
  <si>
    <t>A-01869</t>
  </si>
  <si>
    <t>SCOTHLIGH KIWALITE</t>
  </si>
  <si>
    <t>A-01872</t>
  </si>
  <si>
    <t>A-01880</t>
  </si>
  <si>
    <t>A-01881</t>
  </si>
  <si>
    <t>A-01882</t>
  </si>
  <si>
    <t>A-01883</t>
  </si>
  <si>
    <t>A-01884</t>
  </si>
  <si>
    <t>TOPI SAFETY</t>
  </si>
  <si>
    <t>A-01892</t>
  </si>
  <si>
    <t>TOPI SAFETY KRISBOW</t>
  </si>
  <si>
    <t>A-01898</t>
  </si>
  <si>
    <t>DEDICATED INTERNET ACCESS</t>
  </si>
  <si>
    <t>PANEL MAINTENANCE</t>
  </si>
  <si>
    <t>A-01906</t>
  </si>
  <si>
    <t>SPARE PART SERVICE COMPRESSOR HITACHI</t>
  </si>
  <si>
    <t>A-01907</t>
  </si>
  <si>
    <t>OIL SEPARATOR ELEMENT-HITACHI</t>
  </si>
  <si>
    <t>A-01908</t>
  </si>
  <si>
    <t>AIR INTAKE FILTER ELEMENT-HITACHI</t>
  </si>
  <si>
    <t>A-01909</t>
  </si>
  <si>
    <t>OIL FILTER ELEMENT-HITACHI</t>
  </si>
  <si>
    <t>A-01910</t>
  </si>
  <si>
    <t>UNLOADER PART-HITACHI</t>
  </si>
  <si>
    <t>A-01911</t>
  </si>
  <si>
    <t>BEARING+OIL TEMPERTURE-HITACHI</t>
  </si>
  <si>
    <t>A-01912</t>
  </si>
  <si>
    <t>SCREW BEARING SET-HITACHI</t>
  </si>
  <si>
    <t>A-01914</t>
  </si>
  <si>
    <t>HISCREW OIL-HITACHI</t>
  </si>
  <si>
    <t>PAIL</t>
  </si>
  <si>
    <t>A-01915</t>
  </si>
  <si>
    <t>TAGIHAN TELKOMSEL IPAD VICE PRESDIR</t>
  </si>
  <si>
    <t>A-01919</t>
  </si>
  <si>
    <t>STAMP CONTROL COPY KECIL</t>
  </si>
  <si>
    <t>A-01924</t>
  </si>
  <si>
    <t>SAPI KURBAN</t>
  </si>
  <si>
    <t>PASI REIMBURSMENT</t>
  </si>
  <si>
    <t>A-01925</t>
  </si>
  <si>
    <t>A-01951</t>
  </si>
  <si>
    <t>KIPAS ANGIN CKE 20"</t>
  </si>
  <si>
    <t>A-01952</t>
  </si>
  <si>
    <t>PRINTHEAD SATO</t>
  </si>
  <si>
    <t>CUTTER PRINT</t>
  </si>
  <si>
    <t>A-01953</t>
  </si>
  <si>
    <t>CUTTER PRINT SATO</t>
  </si>
  <si>
    <t>HT</t>
  </si>
  <si>
    <t>A-01956</t>
  </si>
  <si>
    <t>HT ALINCO CRX 5</t>
  </si>
  <si>
    <t>A-01961</t>
  </si>
  <si>
    <t>MICROSOFT PROJECT PRO DEV SL</t>
  </si>
  <si>
    <t>A-01969</t>
  </si>
  <si>
    <t>PLASTIK KANBAN ASSY PENDEK</t>
  </si>
  <si>
    <t>POLICE LINE</t>
  </si>
  <si>
    <t>A-01984</t>
  </si>
  <si>
    <t>POLICE LINE 3X500</t>
  </si>
  <si>
    <t>BRACKET</t>
  </si>
  <si>
    <t>A-01996</t>
  </si>
  <si>
    <t>BATTERY UPS 12V 5AH</t>
  </si>
  <si>
    <t>A-01997</t>
  </si>
  <si>
    <t>TRAINING DAMKAR KELAS C</t>
  </si>
  <si>
    <t>A-01998</t>
  </si>
  <si>
    <t>TRAINING DAMKAR KELAS B</t>
  </si>
  <si>
    <t>BIAYA SERTIFIKASI</t>
  </si>
  <si>
    <t>A-01999</t>
  </si>
  <si>
    <t>SERTIFIKASI K3 MESIN PRD</t>
  </si>
  <si>
    <t>A-02000</t>
  </si>
  <si>
    <t>A-02002</t>
  </si>
  <si>
    <t>SERTIFIKASI K3 TEKNISI MESIN PRD</t>
  </si>
  <si>
    <t>A-02012</t>
  </si>
  <si>
    <t>INHOUSE TRAINING INTERNAL AUDITOR SMK3</t>
  </si>
  <si>
    <t>A-02014</t>
  </si>
  <si>
    <t>VACUM CLEANER NILFISK 50</t>
  </si>
  <si>
    <t>A-02017</t>
  </si>
  <si>
    <t>KERTAS UKURAN A5</t>
  </si>
  <si>
    <t>A-02018</t>
  </si>
  <si>
    <t>STICKER GOOD JOB NUMBER</t>
  </si>
  <si>
    <t>A-02023</t>
  </si>
  <si>
    <t>SP FILAMENT</t>
  </si>
  <si>
    <t>ALKOHOL</t>
  </si>
  <si>
    <t>A-02046</t>
  </si>
  <si>
    <t>ALKOHOL 70%</t>
  </si>
  <si>
    <t>A-02058</t>
  </si>
  <si>
    <t>REFILL APAR CO2 UK. 45KG</t>
  </si>
  <si>
    <t>A-02069</t>
  </si>
  <si>
    <t>A-02072</t>
  </si>
  <si>
    <t>OBENG CRYSTAL (-) 5X150MM</t>
  </si>
  <si>
    <t>KARPET</t>
  </si>
  <si>
    <t>A-02078</t>
  </si>
  <si>
    <t>KARPET MUSHOLA</t>
  </si>
  <si>
    <t>TERMISTOR AC CASSETTE</t>
  </si>
  <si>
    <t>A-02086</t>
  </si>
  <si>
    <t>TAMBAH FREON R-410A 1,5 - 3 PK</t>
  </si>
  <si>
    <t>A-02087</t>
  </si>
  <si>
    <t>BUBUT</t>
  </si>
  <si>
    <t>A-02090</t>
  </si>
  <si>
    <t>BUBUT HANDLE CLOSED</t>
  </si>
  <si>
    <t>A-02091</t>
  </si>
  <si>
    <t>A-02112</t>
  </si>
  <si>
    <t>OPERASIONAL MOBIL JF WEEK 2</t>
  </si>
  <si>
    <t>A-02113</t>
  </si>
  <si>
    <t>OPERASIONAL MOBIL JF WEEK 3</t>
  </si>
  <si>
    <t>A-02114</t>
  </si>
  <si>
    <t>OPERASIONAL MOBIL JF WEEK 4</t>
  </si>
  <si>
    <t>A-02115</t>
  </si>
  <si>
    <t>OPERASIONAL MOBIL JF WEEK 5</t>
  </si>
  <si>
    <t>A-02130</t>
  </si>
  <si>
    <t>A-02131</t>
  </si>
  <si>
    <t>KOMPRESOR AC AHU</t>
  </si>
  <si>
    <t>A-02134</t>
  </si>
  <si>
    <t>KOMPRESOR DANFOSS SZ120S</t>
  </si>
  <si>
    <t>FILTER DRYER</t>
  </si>
  <si>
    <t>A-02135</t>
  </si>
  <si>
    <t>FILTER DRYER EK164 FLARE</t>
  </si>
  <si>
    <t>A-02147</t>
  </si>
  <si>
    <t>STICKER VINYL</t>
  </si>
  <si>
    <t>STEKER LEGRAND</t>
  </si>
  <si>
    <t>A-02157</t>
  </si>
  <si>
    <t>STEKER LEGRAND 16A 5 PIN</t>
  </si>
  <si>
    <t>JASA JAHIT</t>
  </si>
  <si>
    <t>A-02163</t>
  </si>
  <si>
    <t>SEWA BUS</t>
  </si>
  <si>
    <t>A-02164</t>
  </si>
  <si>
    <t>SAFETY SHOES WOMAN</t>
  </si>
  <si>
    <t>ISI ULANG FREON R-410A 3 PK</t>
  </si>
  <si>
    <t>A-02167</t>
  </si>
  <si>
    <t>JASA FOGGING</t>
  </si>
  <si>
    <t>A-02173</t>
  </si>
  <si>
    <t>SUNTIK KB</t>
  </si>
  <si>
    <t>A-02174</t>
  </si>
  <si>
    <t>SUNTIK KB 1 BULAN</t>
  </si>
  <si>
    <t>A-02175</t>
  </si>
  <si>
    <t>SUNTIK KB 3 BULAN</t>
  </si>
  <si>
    <t>A-02183</t>
  </si>
  <si>
    <t>HP 730 130-ML CYAN INK CARTRIDGE</t>
  </si>
  <si>
    <t>A-02184</t>
  </si>
  <si>
    <t>HP 730 130-ML MAGENTA INK CARTRIDGE</t>
  </si>
  <si>
    <t>A-02185</t>
  </si>
  <si>
    <t>HP 730 130-ML YELLOW INK CARTRIDGE</t>
  </si>
  <si>
    <t>A-02186</t>
  </si>
  <si>
    <t>HP 730B 130ML PHOTO BLACK INK CARTRIDGE</t>
  </si>
  <si>
    <t>A-02187</t>
  </si>
  <si>
    <t>HP 730B 130ML GRAY INK CARTRIDGE</t>
  </si>
  <si>
    <t>A-02188</t>
  </si>
  <si>
    <t>HP 730B 130ML MATTE BLACK INK CARTRIDGE</t>
  </si>
  <si>
    <t>A-02189</t>
  </si>
  <si>
    <t>HP 730B 300ML MATTE BLACK INK CARTRIDGE</t>
  </si>
  <si>
    <t>A-02202</t>
  </si>
  <si>
    <t>STAVOLT MATSUYAMA 500V</t>
  </si>
  <si>
    <t>SUPPORT PENGAMANAN AKSI</t>
  </si>
  <si>
    <t>A-02207</t>
  </si>
  <si>
    <t>A-02212</t>
  </si>
  <si>
    <t>A-02213</t>
  </si>
  <si>
    <t>SCANNER ZEBRA DS2208 - 2D Code Scanner</t>
  </si>
  <si>
    <t>PERBAIKAN BLOWER TOILET</t>
  </si>
  <si>
    <t>A-02214</t>
  </si>
  <si>
    <t>A-02215</t>
  </si>
  <si>
    <t>STICKER DINDING</t>
  </si>
  <si>
    <t>CLEANING AHU</t>
  </si>
  <si>
    <t>A-02220</t>
  </si>
  <si>
    <t>PERBAIKAN EX FAN TOILET TOILET</t>
  </si>
  <si>
    <t>A-02227</t>
  </si>
  <si>
    <t>PENGECEKAN SISTEM PROTEKSI KEBAKARAN AKTIF ( ALARM,SMOKE DLL )</t>
  </si>
  <si>
    <t>A-02228</t>
  </si>
  <si>
    <t>KABEL LAN</t>
  </si>
  <si>
    <t>A-02236</t>
  </si>
  <si>
    <t>KABEL LAN CAT6</t>
  </si>
  <si>
    <t>BOX</t>
  </si>
  <si>
    <t>A-02238</t>
  </si>
  <si>
    <t>STAMP ACCRUE</t>
  </si>
  <si>
    <t>A-02239</t>
  </si>
  <si>
    <t>SCANNER DATALOGIC QUICKSCAN 2D QD-2430</t>
  </si>
  <si>
    <t>A-02245</t>
  </si>
  <si>
    <t>KALIBRASI ANAK TIMBANGAN (1 MG - 5 KG)</t>
  </si>
  <si>
    <t>A-02247</t>
  </si>
  <si>
    <t>OBENG (-) 3mm</t>
  </si>
  <si>
    <t>ID AKRILIK</t>
  </si>
  <si>
    <t>A-02248</t>
  </si>
  <si>
    <t>ID AKRILIK KB (149.5 CM X 98 CM )</t>
  </si>
  <si>
    <t>A-02249</t>
  </si>
  <si>
    <t>MMT 2X1</t>
  </si>
  <si>
    <t>A-02250</t>
  </si>
  <si>
    <t>MMT 3X1</t>
  </si>
  <si>
    <t>A-02251</t>
  </si>
  <si>
    <t>MMT 3X2</t>
  </si>
  <si>
    <t>A-02252</t>
  </si>
  <si>
    <t>MMT 4X1</t>
  </si>
  <si>
    <t>A-02253</t>
  </si>
  <si>
    <t>MMT 5X1</t>
  </si>
  <si>
    <t>PAPAN NAMA</t>
  </si>
  <si>
    <t>A-02259</t>
  </si>
  <si>
    <t>PAPAN NAMA IDENTITAS</t>
  </si>
  <si>
    <t>BED</t>
  </si>
  <si>
    <t>A-02262</t>
  </si>
  <si>
    <t>A-02263</t>
  </si>
  <si>
    <t>EMBLEM/BED P3K</t>
  </si>
  <si>
    <t>ALAT UKUR</t>
  </si>
  <si>
    <t>PLASTIK</t>
  </si>
  <si>
    <t>SENAM</t>
  </si>
  <si>
    <t>A-02270</t>
  </si>
  <si>
    <t>SENAM IBU HAMIL</t>
  </si>
  <si>
    <t>A-02272</t>
  </si>
  <si>
    <t>BIAYA PSIKOTES CALON SPV</t>
  </si>
  <si>
    <t>A-02273</t>
  </si>
  <si>
    <t>BIAYA PSIKOTES CALON COORD SPV</t>
  </si>
  <si>
    <t>A-02275</t>
  </si>
  <si>
    <t>DES ACCESS METRO GOLD IX 30 MBPS DEDICATED 1:1</t>
  </si>
  <si>
    <t>A-02278</t>
  </si>
  <si>
    <t>TAGIHAN TELKOMSEL SPY</t>
  </si>
  <si>
    <t>A-02279</t>
  </si>
  <si>
    <t>MAN FEE GAJI KOKI DINING ROOM</t>
  </si>
  <si>
    <t>A-02282</t>
  </si>
  <si>
    <t>JASA DRIVER OPERASIONAL JF 2</t>
  </si>
  <si>
    <t>A-02284</t>
  </si>
  <si>
    <t>MAN FEE JASA SECURITY</t>
  </si>
  <si>
    <t>A-02286</t>
  </si>
  <si>
    <t>MAN FEE OT SECURITY</t>
  </si>
  <si>
    <t>A-02288</t>
  </si>
  <si>
    <t>MAN FEE JASA CLEANING SERVICE</t>
  </si>
  <si>
    <t>A-02290</t>
  </si>
  <si>
    <t>MAN FEE OT CLEANING SERVICE</t>
  </si>
  <si>
    <t>A-02293</t>
  </si>
  <si>
    <t>MAN FEE JASA PERAWATAN TAMAN</t>
  </si>
  <si>
    <t>A-02301</t>
  </si>
  <si>
    <t>A-02302</t>
  </si>
  <si>
    <t>A-02303</t>
  </si>
  <si>
    <t>A-02304</t>
  </si>
  <si>
    <t>A-02305</t>
  </si>
  <si>
    <t>A-02306</t>
  </si>
  <si>
    <t>A-02307</t>
  </si>
  <si>
    <t>A-02308</t>
  </si>
  <si>
    <t>MEDICAL CHECK UP DRIVER</t>
  </si>
  <si>
    <t>A-02309</t>
  </si>
  <si>
    <t>PPJ LISTRIK 3%</t>
  </si>
  <si>
    <t>A-02310</t>
  </si>
  <si>
    <t>MATERAI LISTRIK</t>
  </si>
  <si>
    <t>A-02322</t>
  </si>
  <si>
    <t>GASKET - HITACHI</t>
  </si>
  <si>
    <t>A-02323</t>
  </si>
  <si>
    <t>O-RING 33216040 - HITACHI</t>
  </si>
  <si>
    <t>A-02324</t>
  </si>
  <si>
    <t>O-RING 52815730 - HITACHI</t>
  </si>
  <si>
    <t>A-02325</t>
  </si>
  <si>
    <t>OIL LEVEL GAUGE ASSEMBLY - HITACHI</t>
  </si>
  <si>
    <t>A-02326</t>
  </si>
  <si>
    <t>VALVE PLATE - HITACHI</t>
  </si>
  <si>
    <t>A-02327</t>
  </si>
  <si>
    <t>SHAFT - HITACHI</t>
  </si>
  <si>
    <t>A-02328</t>
  </si>
  <si>
    <t>UNLOADER SPRING - HITACHI</t>
  </si>
  <si>
    <t>A-02329</t>
  </si>
  <si>
    <t>O-RING 33216110 - HITACHI</t>
  </si>
  <si>
    <t>A-02330</t>
  </si>
  <si>
    <t>CAP SEAL - HITACHI</t>
  </si>
  <si>
    <t>A-02331</t>
  </si>
  <si>
    <t>O-RING 33216180 - HITACHI</t>
  </si>
  <si>
    <t>A-02332</t>
  </si>
  <si>
    <t>SUCTION PIPE - HITACHI</t>
  </si>
  <si>
    <t>A-02333</t>
  </si>
  <si>
    <t>O-RING 59000800 - HITACHI</t>
  </si>
  <si>
    <t>A-02334</t>
  </si>
  <si>
    <t>O-RING 52655560 - HITACHI</t>
  </si>
  <si>
    <t>A-02335</t>
  </si>
  <si>
    <t>MPV PISTON - HITACHI</t>
  </si>
  <si>
    <t>A-02336</t>
  </si>
  <si>
    <t>CHECK VALVE PISTON - HITACHI</t>
  </si>
  <si>
    <t>A-02338</t>
  </si>
  <si>
    <t>PLASTIK CLIP 7X10</t>
  </si>
  <si>
    <t>TEMU WARGA</t>
  </si>
  <si>
    <t>A-02342</t>
  </si>
  <si>
    <t>A-02343</t>
  </si>
  <si>
    <t>SERVICE CHARGE PERIODE 2015-2019</t>
  </si>
  <si>
    <t>MICROWAVE</t>
  </si>
  <si>
    <t>A-02344</t>
  </si>
  <si>
    <t>A-02348</t>
  </si>
  <si>
    <t>CLEANING AC 2,5 PK</t>
  </si>
  <si>
    <t>A-02349</t>
  </si>
  <si>
    <t>CLEANING AC 12,5 PK</t>
  </si>
  <si>
    <t>A-02350</t>
  </si>
  <si>
    <t>CLEANING AC 25 PK</t>
  </si>
  <si>
    <t>A-02351</t>
  </si>
  <si>
    <t>SERVICE AHU 10 PK</t>
  </si>
  <si>
    <t>A-02352</t>
  </si>
  <si>
    <t>SERVICE AC 10 PK</t>
  </si>
  <si>
    <t>SERVICE JETFAN</t>
  </si>
  <si>
    <t>A-02353</t>
  </si>
  <si>
    <t>SERVICE JET FAN</t>
  </si>
  <si>
    <t>ROLLER SCANNER PLUSTEK</t>
  </si>
  <si>
    <t>A-02354</t>
  </si>
  <si>
    <t>PEKERJAAN SEKAT ATAP</t>
  </si>
  <si>
    <t>A-02355</t>
  </si>
  <si>
    <t>BADMINTON</t>
  </si>
  <si>
    <t>A-02357</t>
  </si>
  <si>
    <t>SEPAK BOLA</t>
  </si>
  <si>
    <t>A-02359</t>
  </si>
  <si>
    <t>A-02370</t>
  </si>
  <si>
    <t>STICKER CUTTING</t>
  </si>
  <si>
    <t>TRIPOD</t>
  </si>
  <si>
    <t>MOUNTING</t>
  </si>
  <si>
    <t>A-02373</t>
  </si>
  <si>
    <t>LAMPU LED EMERGENCY 18W</t>
  </si>
  <si>
    <t>PALU</t>
  </si>
  <si>
    <t>USB</t>
  </si>
  <si>
    <t>A-02397</t>
  </si>
  <si>
    <t>SERVICE CHARGE JAN 2015-DES 2019</t>
  </si>
  <si>
    <t>A-02398</t>
  </si>
  <si>
    <t>SERVICE CHARGE SEP 2020-JUN 2022</t>
  </si>
  <si>
    <t>A-02399</t>
  </si>
  <si>
    <t>OT DRIVER OPERASIONAL 3</t>
  </si>
  <si>
    <t>LOCKER</t>
  </si>
  <si>
    <t>A-02402</t>
  </si>
  <si>
    <t>LOCKER 9 DOORS BLUE KW1700202</t>
  </si>
  <si>
    <t>A-02405</t>
  </si>
  <si>
    <t>MEJA DISPENSER GALON DENGAN TANPA ATAP STAINLESS</t>
  </si>
  <si>
    <t>KABEL POWER</t>
  </si>
  <si>
    <t>A-02424</t>
  </si>
  <si>
    <t>1D SCANNER ZEBRA LS2208 SERIAL CABLE</t>
  </si>
  <si>
    <t>A-02428</t>
  </si>
  <si>
    <t>SERVICE COMPRESSOR 4000 RH</t>
  </si>
  <si>
    <t>A-02429</t>
  </si>
  <si>
    <t>SERVICE COMPRESSOR 8000 RH</t>
  </si>
  <si>
    <t>A-02430</t>
  </si>
  <si>
    <t>ELEMENT ASSEMBLY-HITACHI</t>
  </si>
  <si>
    <t>A-02431</t>
  </si>
  <si>
    <t>NEW HISCREW OIL 1 PAIL (1 PAIL = 20 L)-HITACHI</t>
  </si>
  <si>
    <t>FITTING LAMPU</t>
  </si>
  <si>
    <t>A-02435</t>
  </si>
  <si>
    <t>A-02436</t>
  </si>
  <si>
    <t>KUNCI LEMARI</t>
  </si>
  <si>
    <t>A-02437</t>
  </si>
  <si>
    <t>LEM SEALER</t>
  </si>
  <si>
    <t>OVERPALL</t>
  </si>
  <si>
    <t>A-02439</t>
  </si>
  <si>
    <t>SELANG FLEXIBLE</t>
  </si>
  <si>
    <t>A-02440</t>
  </si>
  <si>
    <t>SIKAT BESI</t>
  </si>
  <si>
    <t>A-02441</t>
  </si>
  <si>
    <t>SEPATU KURSI</t>
  </si>
  <si>
    <t>A-02444</t>
  </si>
  <si>
    <t>SEPATU KURSI BIRU</t>
  </si>
  <si>
    <t>A-02445</t>
  </si>
  <si>
    <t>BANTUAN CSR BIDANG PENDIDIKAN</t>
  </si>
  <si>
    <t>A-02446</t>
  </si>
  <si>
    <t>BANTUAN CSR BIDANG EKONOMI</t>
  </si>
  <si>
    <t>A-02447</t>
  </si>
  <si>
    <t>BANTUAN CSR BIDANG KESEHATAN</t>
  </si>
  <si>
    <t>A-02448</t>
  </si>
  <si>
    <t>THERMAL KTS : 102-107 (WARNA)</t>
  </si>
  <si>
    <t>HAND DRYER</t>
  </si>
  <si>
    <t>A-02456</t>
  </si>
  <si>
    <t>HAND DRYER KW2001241</t>
  </si>
  <si>
    <t>A-02461</t>
  </si>
  <si>
    <t>TRAINING CORE TOOLS IATF 16949:2016</t>
  </si>
  <si>
    <t>DOOR CLOSE</t>
  </si>
  <si>
    <t>A-02464</t>
  </si>
  <si>
    <t>A-02466</t>
  </si>
  <si>
    <t>A-02467</t>
  </si>
  <si>
    <t>OPERASIONAL MOBIL KE JAI</t>
  </si>
  <si>
    <t>PP</t>
  </si>
  <si>
    <t>SCREEN USAGE FEE</t>
  </si>
  <si>
    <t>MESIN PENGHARUM RUANGAN</t>
  </si>
  <si>
    <t>A-02474</t>
  </si>
  <si>
    <t>A-02476</t>
  </si>
  <si>
    <t>KURSI KULIAH</t>
  </si>
  <si>
    <t>INLET SPOUD</t>
  </si>
  <si>
    <t>A-02494</t>
  </si>
  <si>
    <t>KARET PISTON VALVE</t>
  </si>
  <si>
    <t>A-02496</t>
  </si>
  <si>
    <t>PISTON URINOIR</t>
  </si>
  <si>
    <t>A-02498</t>
  </si>
  <si>
    <t>PUSH BUTTON</t>
  </si>
  <si>
    <t>A-02499</t>
  </si>
  <si>
    <t>PUSH BUTTON KLOSET JONGKOK</t>
  </si>
  <si>
    <t>A-02500</t>
  </si>
  <si>
    <t>PUSH BUTTON URINOIR</t>
  </si>
  <si>
    <t>ROLL METER</t>
  </si>
  <si>
    <t>A-02501</t>
  </si>
  <si>
    <t>ROLL METER 5MTR</t>
  </si>
  <si>
    <t>A-02505</t>
  </si>
  <si>
    <t>SERAGAM POLO</t>
  </si>
  <si>
    <t>PENGUJIAN LINGKUNGAN</t>
  </si>
  <si>
    <t>A-02510</t>
  </si>
  <si>
    <t>UDARA AMBIEN 24 JAM</t>
  </si>
  <si>
    <t>A-02511</t>
  </si>
  <si>
    <t>KEBISINGAN 24 JAM</t>
  </si>
  <si>
    <t>WASHING CLEANING TEXTILE DUCT</t>
  </si>
  <si>
    <t>A-02513</t>
  </si>
  <si>
    <t>A-02518</t>
  </si>
  <si>
    <t>SMALL MATERIAL</t>
  </si>
  <si>
    <t>A-02528</t>
  </si>
  <si>
    <t>SARUNG TANGAN CUTTER RESISTANT Showa #521 (M/L)</t>
  </si>
  <si>
    <t>A-02531</t>
  </si>
  <si>
    <t>TRAINING INTERNAL AUDITOR SMK3 KEMENAKER</t>
  </si>
  <si>
    <t>SAFETY VEST</t>
  </si>
  <si>
    <t>A-02534</t>
  </si>
  <si>
    <t>A-02541</t>
  </si>
  <si>
    <t>A-02542</t>
  </si>
  <si>
    <t>A-02543</t>
  </si>
  <si>
    <t>A-02546</t>
  </si>
  <si>
    <t>A-02547</t>
  </si>
  <si>
    <t>SAFETY JOGGER BESTBOY</t>
  </si>
  <si>
    <t>LOKER</t>
  </si>
  <si>
    <t>A-02548</t>
  </si>
  <si>
    <t>JASA PENGECEKAN SOC FREE</t>
  </si>
  <si>
    <t>A-02549</t>
  </si>
  <si>
    <t>SOC FREE TESTING PARAMETER CRVI</t>
  </si>
  <si>
    <t>A-02552</t>
  </si>
  <si>
    <t>SAFETY GLASS UVEX</t>
  </si>
  <si>
    <t>A-02554</t>
  </si>
  <si>
    <t>SARUNG TANGAN CUTTER RESISTANT COMET</t>
  </si>
  <si>
    <t>A-02562</t>
  </si>
  <si>
    <t>PENGUJIAN BERKALA TANGKI TIMBUN 1000 LTR</t>
  </si>
  <si>
    <t>A-02563</t>
  </si>
  <si>
    <t>PENGUJIAN BERKALA TANGKI TIMBUN 10000 LTR</t>
  </si>
  <si>
    <t>AKRILIK SEGITIGA APAR</t>
  </si>
  <si>
    <t>A-02564</t>
  </si>
  <si>
    <t>A-02572</t>
  </si>
  <si>
    <t>SAFETY VEST MODEL V</t>
  </si>
  <si>
    <t>A-02580</t>
  </si>
  <si>
    <t>KUNCI GEMBOK 50MM</t>
  </si>
  <si>
    <t>RANGKA HELMET</t>
  </si>
  <si>
    <t>A-02585</t>
  </si>
  <si>
    <t>BUKU REKENING</t>
  </si>
  <si>
    <t>A-02586</t>
  </si>
  <si>
    <t>PEMBUKAAN BUKU REKENING</t>
  </si>
  <si>
    <t>PEMBERSIHAN TANDON AIR</t>
  </si>
  <si>
    <t>A-02589</t>
  </si>
  <si>
    <t>A-02591</t>
  </si>
  <si>
    <t>PIN PINTU OTOMATIS NILON</t>
  </si>
  <si>
    <t>A-02596</t>
  </si>
  <si>
    <t>FORM REQUEST PEMBUATAN MATTING 2PLY</t>
  </si>
  <si>
    <t>A-02597</t>
  </si>
  <si>
    <t>SAKLAR KIPAS ANGIN</t>
  </si>
  <si>
    <t>A-02598</t>
  </si>
  <si>
    <t>DUCTING ELECTRICAL T4</t>
  </si>
  <si>
    <t>RAK DOKUMEN</t>
  </si>
  <si>
    <t>A-02605</t>
  </si>
  <si>
    <t>HANDLE</t>
  </si>
  <si>
    <t>A-02611</t>
  </si>
  <si>
    <t>MICROPHONE</t>
  </si>
  <si>
    <t>PERBAIKAN PIPA PEMBUANGAN AIR HUJAN</t>
  </si>
  <si>
    <t>A-02614</t>
  </si>
  <si>
    <t>KUNCI PAS</t>
  </si>
  <si>
    <t>A-02623</t>
  </si>
  <si>
    <t>KUNCI PAS 12</t>
  </si>
  <si>
    <t>FIGURA</t>
  </si>
  <si>
    <t>A-02625</t>
  </si>
  <si>
    <t>A-02627</t>
  </si>
  <si>
    <t>SAKLAR TUNGGAL PANASONIC</t>
  </si>
  <si>
    <t>REFLEKTOR LAMPU</t>
  </si>
  <si>
    <t>A-02628</t>
  </si>
  <si>
    <t>A-02629</t>
  </si>
  <si>
    <t>LAMPU DOWNLIGHT</t>
  </si>
  <si>
    <t>AMPLAS</t>
  </si>
  <si>
    <t>A-02633</t>
  </si>
  <si>
    <t>A-02634</t>
  </si>
  <si>
    <t>BATTERY ACCU N 100</t>
  </si>
  <si>
    <t>COMPRESSOR HITACHI</t>
  </si>
  <si>
    <t>A-02635</t>
  </si>
  <si>
    <t>HITACHI OIL FLOODED SCREW AIR COMPRESSOR OSP-110VAN2-0.7Mpa</t>
  </si>
  <si>
    <t>A-02638</t>
  </si>
  <si>
    <t>ORION LINE FILTER LSF-2900A</t>
  </si>
  <si>
    <t>A-02639</t>
  </si>
  <si>
    <t>ORION SUPER MIST FILTER MSF-2900A</t>
  </si>
  <si>
    <t>CHARGER AKI</t>
  </si>
  <si>
    <t>A-02647</t>
  </si>
  <si>
    <t>FLOOR TAPE YELLOW 2” X 36 YARD</t>
  </si>
  <si>
    <t>TIMER</t>
  </si>
  <si>
    <t>A-02658</t>
  </si>
  <si>
    <t>SCANNER PLUSTEK SMART OFFICE PT2160</t>
  </si>
  <si>
    <t>SKRINING ANTI HIV</t>
  </si>
  <si>
    <t>A-02666</t>
  </si>
  <si>
    <t>A-02668</t>
  </si>
  <si>
    <t>SARUNG TANGAN LAS</t>
  </si>
  <si>
    <t>OBAT JAMUR TANAMAN</t>
  </si>
  <si>
    <t>A-02671</t>
  </si>
  <si>
    <t>OBAT DENCIS</t>
  </si>
  <si>
    <t>A-02672</t>
  </si>
  <si>
    <t>FAAZ CLEANER</t>
  </si>
  <si>
    <t>A-02673</t>
  </si>
  <si>
    <t>A-02678</t>
  </si>
  <si>
    <t>OPERASIONAL MOBIL PERJALANAN DINAS</t>
  </si>
  <si>
    <t>A-02682</t>
  </si>
  <si>
    <t>STICKER STO WHS</t>
  </si>
  <si>
    <t>A-02683</t>
  </si>
  <si>
    <t>LOCAL TRANSPORT KEDATANGAN EXPAT BARU</t>
  </si>
  <si>
    <t>FILTER AHU</t>
  </si>
  <si>
    <t>A-02685</t>
  </si>
  <si>
    <t>FILTER AHU SIZE 127.5 X 40.3CM</t>
  </si>
  <si>
    <t>CANGKIR</t>
  </si>
  <si>
    <t>A-02691</t>
  </si>
  <si>
    <t>TIMBANGAN</t>
  </si>
  <si>
    <t>A-02694</t>
  </si>
  <si>
    <t>STICKER DEFECTIVE TAG</t>
  </si>
  <si>
    <t>A-02697</t>
  </si>
  <si>
    <t>JASA DRIVER SEMENTARA</t>
  </si>
  <si>
    <t>GN LINGKARAN CSR PERUSAHAAN</t>
  </si>
  <si>
    <t>A-02698</t>
  </si>
  <si>
    <t>GANTUNGAN KUNCI</t>
  </si>
  <si>
    <t>A-02699</t>
  </si>
  <si>
    <t>GANTUNGAN KUNCI TALI MANDREL</t>
  </si>
  <si>
    <t>A-02700</t>
  </si>
  <si>
    <t>LAMPU NEON UV 15WATT</t>
  </si>
  <si>
    <t>POWER SUPPLY</t>
  </si>
  <si>
    <t>A-02703</t>
  </si>
  <si>
    <t>PSU PC Dell 4pin &amp; 8pin</t>
  </si>
  <si>
    <t>A-02707</t>
  </si>
  <si>
    <t>OT DRIVER SEMENTARA</t>
  </si>
  <si>
    <t>A-02708</t>
  </si>
  <si>
    <t>STICKER VINIL KUNING 100V</t>
  </si>
  <si>
    <t>A-02709</t>
  </si>
  <si>
    <t>STICKER VINIL BIRU 220V</t>
  </si>
  <si>
    <t>A-02710</t>
  </si>
  <si>
    <t>STICKER VINIL HITAM 200V</t>
  </si>
  <si>
    <t>A-02711</t>
  </si>
  <si>
    <t>STICKER VINIL MERAH 380V</t>
  </si>
  <si>
    <t>A-02714</t>
  </si>
  <si>
    <t>BANTALAN STAMP</t>
  </si>
  <si>
    <t>KAP LAMPU</t>
  </si>
  <si>
    <t>A-02716</t>
  </si>
  <si>
    <t>KAP LAMPU TL</t>
  </si>
  <si>
    <t>TAMBAH FREON</t>
  </si>
  <si>
    <t>A-02718</t>
  </si>
  <si>
    <t>TAMBAH FREON R-410A 5 - 7.5PK</t>
  </si>
  <si>
    <t>TESPEN</t>
  </si>
  <si>
    <t>A-02722</t>
  </si>
  <si>
    <t>A-02726</t>
  </si>
  <si>
    <t>STAMP RECEIVED</t>
  </si>
  <si>
    <t>A-02727</t>
  </si>
  <si>
    <t>STAMP PAID</t>
  </si>
  <si>
    <t>A-02728</t>
  </si>
  <si>
    <t>STAMP PROCESSED</t>
  </si>
  <si>
    <t>A-02729</t>
  </si>
  <si>
    <t>MEDICAL CHECKUP &lt;40TH-RONTGEN</t>
  </si>
  <si>
    <t>A-02730</t>
  </si>
  <si>
    <t>MEDICAL CHECKUP IBU HAMIL</t>
  </si>
  <si>
    <t>UANG SAKU</t>
  </si>
  <si>
    <t>A-02743</t>
  </si>
  <si>
    <t>UANG SAKU ANAK INTERNSHIP</t>
  </si>
  <si>
    <t>FEE PEMBICARA</t>
  </si>
  <si>
    <t>KEGIATAN MIKAT</t>
  </si>
  <si>
    <t>A-02746</t>
  </si>
  <si>
    <t>TERMAL</t>
  </si>
  <si>
    <t>A-02749</t>
  </si>
  <si>
    <t>THERMAL KTS 102-107 POLOS</t>
  </si>
  <si>
    <t>A-02750</t>
  </si>
  <si>
    <t>MAINTENANCE CONTRACT SATO</t>
  </si>
  <si>
    <t>HOLE SAW</t>
  </si>
  <si>
    <t>HAND SCREW</t>
  </si>
  <si>
    <t>A-02753</t>
  </si>
  <si>
    <t>HAND SCREW DEWALT</t>
  </si>
  <si>
    <t>STOPPER PINTU</t>
  </si>
  <si>
    <t>A-02754</t>
  </si>
  <si>
    <t>DOOR STOPER BAWAH</t>
  </si>
  <si>
    <t>TUTUP PIPA</t>
  </si>
  <si>
    <t>A-02755</t>
  </si>
  <si>
    <t>TUTUP SEPTITANK UK. 4 IN</t>
  </si>
  <si>
    <t>A-02756</t>
  </si>
  <si>
    <t>HOLE SAW BESI 50MM</t>
  </si>
  <si>
    <t>A-02758</t>
  </si>
  <si>
    <t>LAKBAN ANTI BOCOR</t>
  </si>
  <si>
    <t>A-02761</t>
  </si>
  <si>
    <t>PALU BESI</t>
  </si>
  <si>
    <t>A-02762</t>
  </si>
  <si>
    <t>KEPALA JET SHOWER ONDA</t>
  </si>
  <si>
    <t>BATTERY SENSOR</t>
  </si>
  <si>
    <t>A-02763</t>
  </si>
  <si>
    <t>BATTERY SENSOR WASHTAFLE TOTO</t>
  </si>
  <si>
    <t>DOOR STOPER</t>
  </si>
  <si>
    <t>A-02764</t>
  </si>
  <si>
    <t>DOOR STOPER ATAS</t>
  </si>
  <si>
    <t>A-02828</t>
  </si>
  <si>
    <t>SERVICE KURSI TUNGGU</t>
  </si>
  <si>
    <t>TANG</t>
  </si>
  <si>
    <t>COVER</t>
  </si>
  <si>
    <t>PENGAIT</t>
  </si>
  <si>
    <t>SENTER</t>
  </si>
  <si>
    <t>A-02841</t>
  </si>
  <si>
    <t>SENTER TANGAN</t>
  </si>
  <si>
    <t>A-02846</t>
  </si>
  <si>
    <t>KABEL NYY 5X4</t>
  </si>
  <si>
    <t>HUT RI</t>
  </si>
  <si>
    <t>A-02849</t>
  </si>
  <si>
    <t>PERALATAN HUT RI</t>
  </si>
  <si>
    <t>KONSOLIDASI FSPMI</t>
  </si>
  <si>
    <t>A-02856</t>
  </si>
  <si>
    <t>KONSOLIDASI KOMPAS</t>
  </si>
  <si>
    <t>A-02857</t>
  </si>
  <si>
    <t>A-02864</t>
  </si>
  <si>
    <t>ELS 2000</t>
  </si>
  <si>
    <t>A-02865</t>
  </si>
  <si>
    <t>EMS 2000</t>
  </si>
  <si>
    <t>A-02866</t>
  </si>
  <si>
    <t>KALIBRASI FLOW METER AIR BERSIH</t>
  </si>
  <si>
    <t>RESPIRATOR</t>
  </si>
  <si>
    <t>A-02885</t>
  </si>
  <si>
    <t>BENDERA EVAKUASI</t>
  </si>
  <si>
    <t>MAINTENANCE STP BJ 500</t>
  </si>
  <si>
    <t>A-02886</t>
  </si>
  <si>
    <t>A-02889</t>
  </si>
  <si>
    <t>STOP KONTAK CHILD PROTECTION 3 LUBANG</t>
  </si>
  <si>
    <t>A-02890</t>
  </si>
  <si>
    <t>STOP KONTAK CHILD PROTECTION 2 LUBANG</t>
  </si>
  <si>
    <t>A-02901</t>
  </si>
  <si>
    <t>TRAINING HUBUNGAN INDUSTRIAL</t>
  </si>
  <si>
    <t>A-02906</t>
  </si>
  <si>
    <t>REWARD PEMENANG KONTES KIZUKAI KAIZEN JUARA 1</t>
  </si>
  <si>
    <t>A-02907</t>
  </si>
  <si>
    <t>REWARD PEMENANG KONTES KIZUKAI KAIZEN JUARA 2</t>
  </si>
  <si>
    <t>A-02908</t>
  </si>
  <si>
    <t>REWARD PEMENANG KONTES KIZUKAI KAIZEN JUARA 3</t>
  </si>
  <si>
    <t>A-02910</t>
  </si>
  <si>
    <t>REWARD FINISH STORY QCC</t>
  </si>
  <si>
    <t>A-02913</t>
  </si>
  <si>
    <t>PENGGARIS BESI 50CM</t>
  </si>
  <si>
    <t>SEWA HANDPALLET</t>
  </si>
  <si>
    <t>A-02914</t>
  </si>
  <si>
    <t>HANDPALLET SEMI ELEKTRICK</t>
  </si>
  <si>
    <t>A-02916</t>
  </si>
  <si>
    <t>TRAINING PUBLIC SPEAKING</t>
  </si>
  <si>
    <t>A-02917</t>
  </si>
  <si>
    <t>PERPANJANG LISENSI DAN SERTIFIKAT DAMKAR D</t>
  </si>
  <si>
    <t>A-02918</t>
  </si>
  <si>
    <t>PERPANJANG LISENSI DAN SERTIFIKAT DAMKAR C</t>
  </si>
  <si>
    <t>A-02919</t>
  </si>
  <si>
    <t>PERPANJANG LISESNSI DAN SERTIFIKAT P3K</t>
  </si>
  <si>
    <t>LKS BIPARTIT</t>
  </si>
  <si>
    <t>A-02920</t>
  </si>
  <si>
    <t>LKS BIPARTIT KOMPAS</t>
  </si>
  <si>
    <t>A-02921</t>
  </si>
  <si>
    <t>LKS BIPARTIT FSPMI</t>
  </si>
  <si>
    <t>A-02922</t>
  </si>
  <si>
    <t>BENCHMARK HI DENGAN PABRIK LUAR</t>
  </si>
  <si>
    <t>A-02924</t>
  </si>
  <si>
    <t>A-02928</t>
  </si>
  <si>
    <t>BANTUAN CSR BIDANG KEAGAMAAN</t>
  </si>
  <si>
    <t>A-02930</t>
  </si>
  <si>
    <t>BANTUAN CSR BIDANG KETERTIBAN MASYARAKAT</t>
  </si>
  <si>
    <t>TROLLY CLEANING</t>
  </si>
  <si>
    <t>A-02931</t>
  </si>
  <si>
    <t>A-02932</t>
  </si>
  <si>
    <t>TAGIHAN TELKOMSEL HR</t>
  </si>
  <si>
    <t>A-02933</t>
  </si>
  <si>
    <t>TAGIHAN TELKOMSEL MTP</t>
  </si>
  <si>
    <t>A-02934</t>
  </si>
  <si>
    <t>TAGIHAN TELKOMSEL GA</t>
  </si>
  <si>
    <t>A-02935</t>
  </si>
  <si>
    <t>A-02936</t>
  </si>
  <si>
    <t>A-02937</t>
  </si>
  <si>
    <t>A-02938</t>
  </si>
  <si>
    <t>A-02939</t>
  </si>
  <si>
    <t>A-02960</t>
  </si>
  <si>
    <t>VACUM CLEANER MAYAKA</t>
  </si>
  <si>
    <t>KURSUS BAHASA INDONESIA</t>
  </si>
  <si>
    <t>A-02964</t>
  </si>
  <si>
    <t>KURSUS BAHASA INDONESIA EXPAT</t>
  </si>
  <si>
    <t>PELATIHAN TKI PENDAMPING</t>
  </si>
  <si>
    <t>A-02965</t>
  </si>
  <si>
    <t>A-02967</t>
  </si>
  <si>
    <t>SEWA MOBIL PERJALANAN DINAS</t>
  </si>
  <si>
    <t>MITUTOYO BLUETOTH</t>
  </si>
  <si>
    <t>KUOTA</t>
  </si>
  <si>
    <t>A-02978</t>
  </si>
  <si>
    <t>REWARD QA</t>
  </si>
  <si>
    <t>A-02980</t>
  </si>
  <si>
    <t>REWARD PENEMU DEFECT</t>
  </si>
  <si>
    <t>A-02981</t>
  </si>
  <si>
    <t>SAFETY JOGGER BALTO</t>
  </si>
  <si>
    <t>A-02983</t>
  </si>
  <si>
    <t>SERVICE CHARGE JUL 2022-JUN 2023</t>
  </si>
  <si>
    <t>REWARD PENINGKATAN MOTIVASI</t>
  </si>
  <si>
    <t>A-02984</t>
  </si>
  <si>
    <t>A-02988</t>
  </si>
  <si>
    <t>STICKER VINYL UK 190X109</t>
  </si>
  <si>
    <t>A-02991</t>
  </si>
  <si>
    <t>A-02992</t>
  </si>
  <si>
    <t>A-02993</t>
  </si>
  <si>
    <t>HEALTH CONSULTATION</t>
  </si>
  <si>
    <t>A-02994</t>
  </si>
  <si>
    <t>STRESS CHECK TEST</t>
  </si>
  <si>
    <t>A-02995</t>
  </si>
  <si>
    <t>A-02996</t>
  </si>
  <si>
    <t>A-02997</t>
  </si>
  <si>
    <t>A-02998</t>
  </si>
  <si>
    <t>A-02999</t>
  </si>
  <si>
    <t>A-03000</t>
  </si>
  <si>
    <t>A-03001</t>
  </si>
  <si>
    <t>A-03002</t>
  </si>
  <si>
    <t>ARTLINE KAWAKIMAPEN K-177N</t>
  </si>
  <si>
    <t>A-03004</t>
  </si>
  <si>
    <t>HUT SAMI TERMIN II</t>
  </si>
  <si>
    <t>A-03005</t>
  </si>
  <si>
    <t>HUT SAMI TERMIN III</t>
  </si>
  <si>
    <t>A-03007</t>
  </si>
  <si>
    <t>SERVICE SCANNER PLUSTEK</t>
  </si>
  <si>
    <t>CONTACTOR</t>
  </si>
  <si>
    <t>TABLET</t>
  </si>
  <si>
    <t>A-03015</t>
  </si>
  <si>
    <t>A-03021</t>
  </si>
  <si>
    <t>CSR BPJS KESEHATAN</t>
  </si>
  <si>
    <t>A-03025</t>
  </si>
  <si>
    <t>TV</t>
  </si>
  <si>
    <t>BATTERY CHARGER</t>
  </si>
  <si>
    <t>A-00730</t>
  </si>
  <si>
    <t>TEMPAT SAMPAH GREY 10 LITER</t>
  </si>
  <si>
    <t>TRAINING FEE</t>
  </si>
  <si>
    <t>A-03039</t>
  </si>
  <si>
    <t>PAKET ROAMING LUAR NEGERI</t>
  </si>
  <si>
    <t>A-03040</t>
  </si>
  <si>
    <t>SEWA PRINTER LASER</t>
  </si>
  <si>
    <t>MAINTENANCE ORACLE ENGINEERING</t>
  </si>
  <si>
    <t>A-03042</t>
  </si>
  <si>
    <t>A-03045</t>
  </si>
  <si>
    <t>KERTAS STICKER A4</t>
  </si>
  <si>
    <t>A-03047</t>
  </si>
  <si>
    <t>JLPT N2</t>
  </si>
  <si>
    <t>A-03053</t>
  </si>
  <si>
    <t>TAGIHAN TELKOMSEL NEW MANAGEMENT</t>
  </si>
  <si>
    <t>ACRYLIC</t>
  </si>
  <si>
    <t>ACRYLIC CLEAR 1.5 MM X 122 X 183 CM</t>
  </si>
  <si>
    <t>ACRYLIC CLEAR 10 MM X 122 X 244 CM</t>
  </si>
  <si>
    <t>ACRYLIC CLEAR 2 MM X 122 X 244 CM</t>
  </si>
  <si>
    <t>ACRYLIC CLEAR 3 MM X 122 X 244 CM</t>
  </si>
  <si>
    <t>ACRYLIC CLEAR 5 MM X 122 X 244 CM</t>
  </si>
  <si>
    <t>RADIATOR</t>
  </si>
  <si>
    <t>AIR RADIATOR MASTER COOLANT 5 LTR</t>
  </si>
  <si>
    <t>AMPLAS HALUS T 1200</t>
  </si>
  <si>
    <t>BATTERY CR1632</t>
  </si>
  <si>
    <t>BOLT</t>
  </si>
  <si>
    <t>BAUT (BAUT L PAYUNG L5 X 25)</t>
  </si>
  <si>
    <t>BAUT BBK P.10MM</t>
  </si>
  <si>
    <t>BAUT BBK P.5 MM</t>
  </si>
  <si>
    <t>BAUT CEKUNG M4 P.10</t>
  </si>
  <si>
    <t>BAUT CEKUNG M4 P.12</t>
  </si>
  <si>
    <t>BAUT COUNTERSHUNK L 2X10</t>
  </si>
  <si>
    <t>BAUT COUNTERSHUNK L 2X15</t>
  </si>
  <si>
    <t>BAUT COUNTERSHUNK L 2X20</t>
  </si>
  <si>
    <t>BAUT COUNTERSHUNK L 2.5X10</t>
  </si>
  <si>
    <t>BAUT COUNTERSHUNK L 3X10</t>
  </si>
  <si>
    <t>BAUT COUNTERSHUNK L 3X15</t>
  </si>
  <si>
    <t>BAUT COUNTER SHUNK L4 X 10</t>
  </si>
  <si>
    <t>BAUT COUNTER SHUNK L4 X 15</t>
  </si>
  <si>
    <t>BAUT COUNTER SHUNK L4 X 20</t>
  </si>
  <si>
    <t>BAUT COUNTER SHUNK L4 X 25</t>
  </si>
  <si>
    <t>BAUT COUNTERSHUNK L 2.5X15</t>
  </si>
  <si>
    <t>BAUT DALAM L 2X10</t>
  </si>
  <si>
    <t>BAUT DALAM L2.5 X 50</t>
  </si>
  <si>
    <t>BAUT L PAYUNG L5 X 20</t>
  </si>
  <si>
    <t>BAUT L2 X 10</t>
  </si>
  <si>
    <t>BAUT L2 X 15</t>
  </si>
  <si>
    <t>BAUT L2 X 20</t>
  </si>
  <si>
    <t>BAUT L2 X 8</t>
  </si>
  <si>
    <t>BAUT L2.5 X 10</t>
  </si>
  <si>
    <t>BAUT L2.5 X 12</t>
  </si>
  <si>
    <t>BAUT L2.5 X 15</t>
  </si>
  <si>
    <t>BAUT L2.5 X 25</t>
  </si>
  <si>
    <t>BAUT L2.5 X 30</t>
  </si>
  <si>
    <t>BAUT L2.5 X 35</t>
  </si>
  <si>
    <t>BAUT L2.5 X 5</t>
  </si>
  <si>
    <t>BAUT L2.5 X 8</t>
  </si>
  <si>
    <t>BAUT L3 X 10</t>
  </si>
  <si>
    <t>BAUT L3 X 15</t>
  </si>
  <si>
    <t>BAUT L3 X 20</t>
  </si>
  <si>
    <t>BAUT L3 X 25</t>
  </si>
  <si>
    <t>BAUT L3 X 5</t>
  </si>
  <si>
    <t>BAUT L3 X 8</t>
  </si>
  <si>
    <t>BAUT L4 X 10</t>
  </si>
  <si>
    <t>BAUT L4 X 12</t>
  </si>
  <si>
    <t>BAUT L4 X 15</t>
  </si>
  <si>
    <t>BAUT L4 X 18</t>
  </si>
  <si>
    <t>BAUT L4 X 20</t>
  </si>
  <si>
    <t>BAUT L4 X 25</t>
  </si>
  <si>
    <t>BAUT L4 X 30</t>
  </si>
  <si>
    <t>BAUT L4 X 35</t>
  </si>
  <si>
    <t>BAUT L4 X 45</t>
  </si>
  <si>
    <t>BAUT L4 X 8</t>
  </si>
  <si>
    <t>BAUT L5 X 10</t>
  </si>
  <si>
    <t>BAUT L5 X 15</t>
  </si>
  <si>
    <t>BAUT L5 X 20</t>
  </si>
  <si>
    <t>BAUT L5 X 25</t>
  </si>
  <si>
    <t>BAUT L5 X 30</t>
  </si>
  <si>
    <t>BAUT L5 X 45</t>
  </si>
  <si>
    <t>BAUT L6X20</t>
  </si>
  <si>
    <t>BAUT M 1.8 X 10MM</t>
  </si>
  <si>
    <t>BAUT M 1.8 X 15MM</t>
  </si>
  <si>
    <t>BAUT M 1.8 X 8MM</t>
  </si>
  <si>
    <t>BAUT M3 P10</t>
  </si>
  <si>
    <t>BAUT M4 P 25</t>
  </si>
  <si>
    <t>BAUT M4 P10</t>
  </si>
  <si>
    <t>BAUT M4 P15</t>
  </si>
  <si>
    <t>BAUT M4 P20</t>
  </si>
  <si>
    <t>BAUT M4 P30</t>
  </si>
  <si>
    <t>BAUT M4 P35</t>
  </si>
  <si>
    <t>BAUT M4 P40</t>
  </si>
  <si>
    <t>BAUT M4 P45</t>
  </si>
  <si>
    <t>BAUT M4 P50</t>
  </si>
  <si>
    <t>BAUT M4 P70</t>
  </si>
  <si>
    <t>BAUT M8 P70</t>
  </si>
  <si>
    <t>BAUT M8 P90</t>
  </si>
  <si>
    <t>BAUT PAYUNG L2 X 10</t>
  </si>
  <si>
    <t>BAUT PAYUNG L2 X 15</t>
  </si>
  <si>
    <t>BAUT PAYUNG L2 X 20</t>
  </si>
  <si>
    <t>BAUT PAYUNG L2 X 5</t>
  </si>
  <si>
    <t>BAUT PAYUNG L2 X 8</t>
  </si>
  <si>
    <t>BAUT PAYUNG L2.5 X 10</t>
  </si>
  <si>
    <t>BAUT PAYUNG L2.5 X 8</t>
  </si>
  <si>
    <t>BAUT PAYUNG L2.5 X 15</t>
  </si>
  <si>
    <t>BAUT PAYUNG L2.5 X 25</t>
  </si>
  <si>
    <t>BAUT PAYUNG L3 X 10</t>
  </si>
  <si>
    <t>BAUT PAYUNG L3 X 15</t>
  </si>
  <si>
    <t>BAUT PAYUNG L3 X 20</t>
  </si>
  <si>
    <t>BAUT PAYUNG L4 X 10</t>
  </si>
  <si>
    <t>BAUT PAYUNG L4 X 15</t>
  </si>
  <si>
    <t>BAUT PAYUNG L4 X 20</t>
  </si>
  <si>
    <t>BAUT PAYUNG L4 X 25</t>
  </si>
  <si>
    <t>BAUT PAYUNG L5 X 10</t>
  </si>
  <si>
    <t>BAUT PAYUNG L5 X 15</t>
  </si>
  <si>
    <t>BAUT TCAT M4 1</t>
  </si>
  <si>
    <t>BAUT TCAT M4 3/4</t>
  </si>
  <si>
    <t>BOLT M16 X 50MM + MUR M16</t>
  </si>
  <si>
    <t>BOTOL OLI POT</t>
  </si>
  <si>
    <t>CUP</t>
  </si>
  <si>
    <t>MATA CUTTING</t>
  </si>
  <si>
    <t>CUTTING WHEEL 14 MAKITA</t>
  </si>
  <si>
    <t>CUTTING WHEEL</t>
  </si>
  <si>
    <t>CUTTING WHEEL 4 MAKITA</t>
  </si>
  <si>
    <t>RING</t>
  </si>
  <si>
    <t>E RING 3</t>
  </si>
  <si>
    <t>E RING 5</t>
  </si>
  <si>
    <t>ENGSEL</t>
  </si>
  <si>
    <t>ENGSEL 30 X 50</t>
  </si>
  <si>
    <t>ENGSEL 30 X 70</t>
  </si>
  <si>
    <t>ETHANOL</t>
  </si>
  <si>
    <t>ETHANOL 96% MADUKISMO</t>
  </si>
  <si>
    <t>FUSE</t>
  </si>
  <si>
    <t>FUSE 25A PANJANG</t>
  </si>
  <si>
    <t>GANTUNGAN RING</t>
  </si>
  <si>
    <t>GERINDA</t>
  </si>
  <si>
    <t>GERINDA PENGHALUS SS 4</t>
  </si>
  <si>
    <t>GERINDA PERATA 4 INCH NIPPON RESIBON</t>
  </si>
  <si>
    <t>GREASE</t>
  </si>
  <si>
    <t>GREASE PERTAMINA</t>
  </si>
  <si>
    <t>HOLE SAW 16MM KNK</t>
  </si>
  <si>
    <t>HOLE SAW 25MM KNK ADA PEER</t>
  </si>
  <si>
    <t>HOLE SAW 30MM KNK ADA PEER</t>
  </si>
  <si>
    <t>INSULOCK 100 KSS</t>
  </si>
  <si>
    <t>INSULOCK 150 KSS</t>
  </si>
  <si>
    <t>INSULOCK 200 KSS</t>
  </si>
  <si>
    <t>INSULOCK 250 KSS</t>
  </si>
  <si>
    <t>INSULOCK 310 KSS</t>
  </si>
  <si>
    <t>KABEL NYYHY 3 X 0.75MM</t>
  </si>
  <si>
    <t>KARET PEREKAT HARNESS</t>
  </si>
  <si>
    <t>KUAS</t>
  </si>
  <si>
    <t>KUAS 1 INCH</t>
  </si>
  <si>
    <t>KUAS NO 10</t>
  </si>
  <si>
    <t>KUC</t>
  </si>
  <si>
    <t>KUC BLACK</t>
  </si>
  <si>
    <t>KUC BLUE</t>
  </si>
  <si>
    <t>KUC BROWN</t>
  </si>
  <si>
    <t>KUC GRAY</t>
  </si>
  <si>
    <t>KUC GREEN</t>
  </si>
  <si>
    <t>KUC RED</t>
  </si>
  <si>
    <t>KUC VIOLET</t>
  </si>
  <si>
    <t>KUC WHITE</t>
  </si>
  <si>
    <t>KUC YELLOW</t>
  </si>
  <si>
    <t>KUNCI L2.5 BALL POINT LIPPRO</t>
  </si>
  <si>
    <t>KUNCI L5 TEKIRO</t>
  </si>
  <si>
    <t>LAMP</t>
  </si>
  <si>
    <t>LED STRIPPING</t>
  </si>
  <si>
    <t>LEM AICA AIBON</t>
  </si>
  <si>
    <t>LEM ASAHI</t>
  </si>
  <si>
    <t>SWITCH</t>
  </si>
  <si>
    <t>LIMIT SWITCH CHECKER</t>
  </si>
  <si>
    <t>MATA BOR BESI 1.0 NACHI</t>
  </si>
  <si>
    <t>MATA BOR BESI 1.5 NACHI</t>
  </si>
  <si>
    <t>MATA BOR BESI 1.7 NACHI</t>
  </si>
  <si>
    <t>MATA BOR BESI 1.8 NACHI</t>
  </si>
  <si>
    <t>MATA BOR BESI 10.0 NACHI</t>
  </si>
  <si>
    <t>MATA BOR BESI 11.0 NACHI</t>
  </si>
  <si>
    <t>MATA BOR BESI 12.0 NACHI</t>
  </si>
  <si>
    <t>MATA BOR BESI 13.0 NACHI</t>
  </si>
  <si>
    <t>MATA BOR BESI 2.0 NACHI</t>
  </si>
  <si>
    <t>MATA BOR BESI 2.2 NACHI</t>
  </si>
  <si>
    <t>MATA BOR BESI 2.3 NACHI</t>
  </si>
  <si>
    <t>MATA BOR BESI 2.5 NACHI</t>
  </si>
  <si>
    <t>MATA BOR BESI 2.8 NACHI</t>
  </si>
  <si>
    <t>MATA BOR BESI 3.0 NACHI</t>
  </si>
  <si>
    <t>MATA BOR BESI 3.2 NACHI</t>
  </si>
  <si>
    <t>MATA BOR BESI 3.5 NACHI</t>
  </si>
  <si>
    <t>MATA BOR BESI 3.8 NACHI</t>
  </si>
  <si>
    <t>MATA BOR BESI 4.0 NACHI</t>
  </si>
  <si>
    <t>MATA BOR BESI 4.2 NACHI</t>
  </si>
  <si>
    <t>MATA BOR BESI 4.5 NACHI</t>
  </si>
  <si>
    <t>MATA BOR BESI 4.8 NACHI</t>
  </si>
  <si>
    <t>MATA BOR BESI 5.0 NACHI</t>
  </si>
  <si>
    <t>MATA BOR BESI 5.5 NACHI</t>
  </si>
  <si>
    <t>MATA BOR BESI 6.0 NACHI</t>
  </si>
  <si>
    <t>MATA BOR BESI 7.0 NACHI</t>
  </si>
  <si>
    <t>MATA BOR BESI 8.0 NACHI</t>
  </si>
  <si>
    <t>MATA BOR BESI 9.0 NACHI</t>
  </si>
  <si>
    <t>MATA CUTTING WHEEL 4" MAKITA</t>
  </si>
  <si>
    <t>MATA JIG SAW</t>
  </si>
  <si>
    <t>MATA JIG SAW TYPE B-13 MAKITA</t>
  </si>
  <si>
    <t>MATA JIG SAW TYPE B-22 MAKITA</t>
  </si>
  <si>
    <t>MATA SCREW</t>
  </si>
  <si>
    <t>MESIN JIG SAW</t>
  </si>
  <si>
    <t>MESIN JIG SAW MAKITA 4329</t>
  </si>
  <si>
    <t>ML GAET</t>
  </si>
  <si>
    <t>ML GAET HITAM FE 37 P40 CM</t>
  </si>
  <si>
    <t>TRIPLEK</t>
  </si>
  <si>
    <t>MULTIPLEK / MERANTI 1220X2440X12MM JBP</t>
  </si>
  <si>
    <t>MULTIPLEK MELAMINE 3 MM</t>
  </si>
  <si>
    <t>NUT</t>
  </si>
  <si>
    <t>MUR M10</t>
  </si>
  <si>
    <t>MUR M12 RING PATEN</t>
  </si>
  <si>
    <t>MUR M16</t>
  </si>
  <si>
    <t>MUR M3</t>
  </si>
  <si>
    <t>MUR M4</t>
  </si>
  <si>
    <t>MUR M4 RING PATEN</t>
  </si>
  <si>
    <t>MUR M5</t>
  </si>
  <si>
    <t>MUR M6</t>
  </si>
  <si>
    <t>MUR M8</t>
  </si>
  <si>
    <t>MUR M8 KUNCI 13</t>
  </si>
  <si>
    <t>MUR M8 RING TOPI</t>
  </si>
  <si>
    <t>MUR RING PATEN M4</t>
  </si>
  <si>
    <t>MUR RING PATEN M6</t>
  </si>
  <si>
    <t>NYLON</t>
  </si>
  <si>
    <t>NYLON SHEET PE-300 HITAM 20 MM X 1 M X 2 M</t>
  </si>
  <si>
    <t>O RING M10</t>
  </si>
  <si>
    <t>O RING M3</t>
  </si>
  <si>
    <t>O RING M4</t>
  </si>
  <si>
    <t>O RING M5</t>
  </si>
  <si>
    <t>O RING M6</t>
  </si>
  <si>
    <t>O RING M8</t>
  </si>
  <si>
    <t>O RING M8 DIA 30MM</t>
  </si>
  <si>
    <t>OBENG - PJ 125 TEKIRO</t>
  </si>
  <si>
    <t>OBENG + PJ 125 TEKIRO</t>
  </si>
  <si>
    <t>PIPE</t>
  </si>
  <si>
    <t>PIPA PVC PUTIH TYPE D 3</t>
  </si>
  <si>
    <t>PIPA PVC PUTIH TYPE D 4</t>
  </si>
  <si>
    <t>PLASTIK MIKA ROLL 0.4 MM</t>
  </si>
  <si>
    <t>PLASTIK MIKA ROLL 0.7 MM</t>
  </si>
  <si>
    <t>POM</t>
  </si>
  <si>
    <t>POM SHEET 10 x 1000 x 2000 MM</t>
  </si>
  <si>
    <t>POM SHEET 20 x 1000 x 2000 MM</t>
  </si>
  <si>
    <t>BUTTON</t>
  </si>
  <si>
    <t>PUSH BOTTON KOTAK</t>
  </si>
  <si>
    <t>RELL</t>
  </si>
  <si>
    <t>RELL RELAY PANJANG 1 M</t>
  </si>
  <si>
    <t>RING PEER 5</t>
  </si>
  <si>
    <t>RING PEER 6</t>
  </si>
  <si>
    <t>RING PEER 8</t>
  </si>
  <si>
    <t>RING PEER M16</t>
  </si>
  <si>
    <t>RING PER 10</t>
  </si>
  <si>
    <t>RING PER 3</t>
  </si>
  <si>
    <t>RING PER 4</t>
  </si>
  <si>
    <t>RING PLAT M16</t>
  </si>
  <si>
    <t>RUBBER</t>
  </si>
  <si>
    <t>RUBBER HOLE PUTIH BESAR</t>
  </si>
  <si>
    <t>RUBBER HOLE PUTIH KECIL</t>
  </si>
  <si>
    <t>RUBBER PINK</t>
  </si>
  <si>
    <t>SCRAPPER</t>
  </si>
  <si>
    <t>SCRAPPER 2.5</t>
  </si>
  <si>
    <t>SEAL</t>
  </si>
  <si>
    <t>SEAL HITAM</t>
  </si>
  <si>
    <t>SEKRUP</t>
  </si>
  <si>
    <t>SEKRUP M2 1/2 (+) 1</t>
  </si>
  <si>
    <t>SEKRUP M2 1/2 + 1/2</t>
  </si>
  <si>
    <t>SEKRUP M3 + 3/4 CEMBUNG</t>
  </si>
  <si>
    <t>SEKRUP M4 + 1 1/2 CEMBUNG</t>
  </si>
  <si>
    <t>SEKRUP M4 + 1 CEMBUNG</t>
  </si>
  <si>
    <t>SEKRUP M4 + 1/2 CEMBUNG</t>
  </si>
  <si>
    <t>SEKRUP M4 + 3/4 CEMBUNG</t>
  </si>
  <si>
    <t>SELANG DAIMARU</t>
  </si>
  <si>
    <t>SELANG SEAGULE 1 1/4" (BERSERAT)</t>
  </si>
  <si>
    <t>SOKET BATRE</t>
  </si>
  <si>
    <t>SPIRAL</t>
  </si>
  <si>
    <t>SPIRAL KS 8</t>
  </si>
  <si>
    <t>SPIRAL KS15</t>
  </si>
  <si>
    <t>SPON</t>
  </si>
  <si>
    <t>SPON GREEN 2 MM</t>
  </si>
  <si>
    <t>SPRING</t>
  </si>
  <si>
    <t>SPRING GUTTER</t>
  </si>
  <si>
    <t>STECKER</t>
  </si>
  <si>
    <t>STECKER BROCO</t>
  </si>
  <si>
    <t>SYRINGE</t>
  </si>
  <si>
    <t>SUNTIKAN</t>
  </si>
  <si>
    <t>TALANG AIR</t>
  </si>
  <si>
    <t>TALI</t>
  </si>
  <si>
    <t>TANG SELLERY 88-566</t>
  </si>
  <si>
    <t>TEMPAT</t>
  </si>
  <si>
    <t>THINNER</t>
  </si>
  <si>
    <t>THINNER SUPER GLOSS</t>
  </si>
  <si>
    <t>CLAMP</t>
  </si>
  <si>
    <t>TOGGLE CLAMP WT 11</t>
  </si>
  <si>
    <t>ROLLER</t>
  </si>
  <si>
    <t>URETHANE ROLLER</t>
  </si>
  <si>
    <t>POLE</t>
  </si>
  <si>
    <t>VISUAL POLE</t>
  </si>
  <si>
    <t>WIRE PELANGI</t>
  </si>
  <si>
    <t>GRINDER</t>
  </si>
  <si>
    <t>Bor Mini Grinder</t>
  </si>
  <si>
    <t>SELANG TUBE (PISCO URETHANE 6 x 4 UBS0640)</t>
  </si>
  <si>
    <t>KUNCI PAS 17X19</t>
  </si>
  <si>
    <t>KUNCI PAS 14X15</t>
  </si>
  <si>
    <t>KUNCI PAS 12X13</t>
  </si>
  <si>
    <t>KUNCI PAS 10X11</t>
  </si>
  <si>
    <t>KUNCI INGGRIS 10 INCH</t>
  </si>
  <si>
    <t>KUNCI INGGRIS 18 INCH</t>
  </si>
  <si>
    <t>GUN</t>
  </si>
  <si>
    <t>SELLERY 97-372 STAPLES GUN</t>
  </si>
  <si>
    <t>SELLERY 74-318 KUNCI RING 18 X 19 MM</t>
  </si>
  <si>
    <t>TEST PEN</t>
  </si>
  <si>
    <t>SELLERY 11-971 TESPEN</t>
  </si>
  <si>
    <t>SELLERY 11-514 OBENG ECLIPSE (+) 5 X 100 MM</t>
  </si>
  <si>
    <t>PLIER</t>
  </si>
  <si>
    <t>SELLERY 96-760 GLUE GUN 40-60 W</t>
  </si>
  <si>
    <t>ENDMILL</t>
  </si>
  <si>
    <t>NACHI  E6212  3.0 X 6  SL4   ENDMILL LONG 4 FLUTE</t>
  </si>
  <si>
    <t>NACHI  E6212  4.0 X 8  SL4   ENDMILL LONG 4 FLUTE</t>
  </si>
  <si>
    <t>NACHI  E6212  5.0 X 8  SL4   ENDMILL LONG 4 FLUTE</t>
  </si>
  <si>
    <t>NACHI  E6212 10.0 X 10  SL4   ENDMILL LONG 4 FLUTE</t>
  </si>
  <si>
    <t>NACHI  E6212  8.0 X 10  SL4   ENDMILL LONG 4 FLUTE</t>
  </si>
  <si>
    <t>CYLINDER</t>
  </si>
  <si>
    <t>AIR CYLINDER CDJ2B10-30Z-B</t>
  </si>
  <si>
    <t>AIR CYLINDER CDJ2B6-60RZ-B</t>
  </si>
  <si>
    <t>AIR CYLINDER CM2B20-50Z</t>
  </si>
  <si>
    <t>AIR CYLINDER CU20-25D</t>
  </si>
  <si>
    <t>AIR CYLINDER MGPM16-150AZ</t>
  </si>
  <si>
    <t>AIR CYLINDER CUJB8-10D</t>
  </si>
  <si>
    <t>AUTO SWITCH D-M9BL</t>
  </si>
  <si>
    <t>CYLINDER CDQSB16-15DC</t>
  </si>
  <si>
    <t>CYLINDER CDUJB10-10D-F8NL</t>
  </si>
  <si>
    <t>FILTER</t>
  </si>
  <si>
    <t>ELEMENT FILTER AFD30P-060AS</t>
  </si>
  <si>
    <t>ELEMENT FILTER AFM30P-060AS</t>
  </si>
  <si>
    <t>ELEMENT FILTER AFM40P-060AS</t>
  </si>
  <si>
    <t>FITTING</t>
  </si>
  <si>
    <t>FITTING KQ2L06-02AS</t>
  </si>
  <si>
    <t>FITTING KQ2L08-02AS</t>
  </si>
  <si>
    <t>FITTING KQ2L10-01AS</t>
  </si>
  <si>
    <t>FITTING KQ2U04-00A</t>
  </si>
  <si>
    <t>CONTROLLER</t>
  </si>
  <si>
    <t>SPEED CONTROL AS1301F-M5-04A</t>
  </si>
  <si>
    <t>KQ2H08-02AS</t>
  </si>
  <si>
    <t>FITTING KQ2H10-04AS</t>
  </si>
  <si>
    <t>KIT</t>
  </si>
  <si>
    <t>MAINTENANCE KIT KT-VBA10A-1</t>
  </si>
  <si>
    <t>MALE ELBOW KQ2L08-01AS</t>
  </si>
  <si>
    <t>MOUNTING L- D 32 MM (CM-L032B)</t>
  </si>
  <si>
    <t>VALVE</t>
  </si>
  <si>
    <t>PILOT VALVE ASSEMBLY V111-5MOZ</t>
  </si>
  <si>
    <t>PILOT VALVE HORIZONTAL V111-5LZ</t>
  </si>
  <si>
    <t>SEAL KIT CQSB16-PS</t>
  </si>
  <si>
    <t>SOLENOID VALVE SY3120-5LZE-C4-F2</t>
  </si>
  <si>
    <t>SOLENOID VALVE SY3220-5MOZ-C4-X10</t>
  </si>
  <si>
    <t>SPEED CONTROL AS1201F-M5-04A</t>
  </si>
  <si>
    <t>SPEED CONTROLLER AS1211F-M5-04A</t>
  </si>
  <si>
    <t>TUBING TUZ0604W-20</t>
  </si>
  <si>
    <t>BOOSTER</t>
  </si>
  <si>
    <t>VBA10A-02GN BOOSTER REGULATOR</t>
  </si>
  <si>
    <t>AIR</t>
  </si>
  <si>
    <t>VBAT10A1-RV AIR TANK</t>
  </si>
  <si>
    <t>AIR CYLINDER CDJ2B10-15ARZ-A</t>
  </si>
  <si>
    <t>AIR CYLINDER CDQSD16-25D</t>
  </si>
  <si>
    <t>AIR CYLINDER CDU6-30D</t>
  </si>
  <si>
    <t>AIR CYLINDER CU16-10D</t>
  </si>
  <si>
    <t>AIR CYLINDER, (CQSB25-10DC)</t>
  </si>
  <si>
    <t>CYLINDER CDJ2KB16-45Z-B</t>
  </si>
  <si>
    <t>CYLINDER CQ2A32-30Z-DCN7007N</t>
  </si>
  <si>
    <t>FITTING T 10-8MM (KQ2T10-08A)</t>
  </si>
  <si>
    <t>FITTING H 8MM (KQ2H08-00A)</t>
  </si>
  <si>
    <t>FITTING H 10MM (KQ2H10-00A)</t>
  </si>
  <si>
    <t>AIR CYLINDER, (CQ2B20-5D)</t>
  </si>
  <si>
    <t>SOLENOID VALVE SY5320-4G-C6</t>
  </si>
  <si>
    <t>REGULATOR</t>
  </si>
  <si>
    <t>FITTING 6MM 1/8 (KQ2L06-01NS )</t>
  </si>
  <si>
    <t>SOLENOID SY3220-5G-C6</t>
  </si>
  <si>
    <t>FITTING KQ2H08-10A</t>
  </si>
  <si>
    <t>FITTING KQ2H06-M5A</t>
  </si>
  <si>
    <t>FITTING KQ2T08-06A</t>
  </si>
  <si>
    <t>AIR CYLINDER CDU6-25D</t>
  </si>
  <si>
    <t>FITTING KQ2K08-01AS</t>
  </si>
  <si>
    <t>SPEED CONTROLLER AS2001F-06-3</t>
  </si>
  <si>
    <t>FITTING RACCORD MINIATURE DRAFT 1/8 M KJS06-01AS ( KQ2S06-01AS)</t>
  </si>
  <si>
    <t>AIR CYLINDER (CDM2B25-25Z)</t>
  </si>
  <si>
    <t>SPEED CONTROLLER, 4MM, 1/8 (AS2201F-01-04SA)</t>
  </si>
  <si>
    <t>AIR CYLINDER CUJB8-6D</t>
  </si>
  <si>
    <t>AIR CYLINDER CQ2B12-20D</t>
  </si>
  <si>
    <t>FITTING 6MM-M5 (KQ2L06-M5N)</t>
  </si>
  <si>
    <t>ELBOW UNION KQ2L04-01AS</t>
  </si>
  <si>
    <t>HALF UNION KQ2S04-M5A</t>
  </si>
  <si>
    <t>TUBING TUZ0604B-20</t>
  </si>
  <si>
    <t>RANTAI</t>
  </si>
  <si>
    <t>RANTAI DAN PENGAIT CONVEYOR 1 SET</t>
  </si>
  <si>
    <t>HOLDER</t>
  </si>
  <si>
    <t>STAND GUTTER HOLDER</t>
  </si>
  <si>
    <t>SHUNK HOLDER</t>
  </si>
  <si>
    <t>STAND</t>
  </si>
  <si>
    <t>STAND MOTOR</t>
  </si>
  <si>
    <t>GUIDE</t>
  </si>
  <si>
    <t>TERMINAL GUIDE AC90-CM14</t>
  </si>
  <si>
    <t>STAND ROLL TERMINAL END AUTOCUTTING AC90 ( TANPA GEAR NILON)</t>
  </si>
  <si>
    <t>FRAME</t>
  </si>
  <si>
    <t>FRAME C/B 3000X1000X90MM</t>
  </si>
  <si>
    <t>TERMINAL GUIDE MC20</t>
  </si>
  <si>
    <t>STAND TERMINAL MC20</t>
  </si>
  <si>
    <t>BATERAI BOSCH 12V 2.0A FOR GSR 120-Li</t>
  </si>
  <si>
    <t>BATTERY BT20LB</t>
  </si>
  <si>
    <t>BATTERY YC-D MASTER MODULE</t>
  </si>
  <si>
    <t>BOSCH GWS 7-100 ET SMALL ANGLE GRINDER</t>
  </si>
  <si>
    <t>BUZZER</t>
  </si>
  <si>
    <t>FLASHER</t>
  </si>
  <si>
    <t>HAND TAP</t>
  </si>
  <si>
    <t>ISI STAPLES TEMBAK</t>
  </si>
  <si>
    <t>KUNCI SHOCK 8-32 MM</t>
  </si>
  <si>
    <t>LAMPU BOHLAM LED WARNA PUTIH, 24 V, TIDAK KEDIP</t>
  </si>
  <si>
    <t>LAMPU LED WARNA RED</t>
  </si>
  <si>
    <t>LAMPU LED WARNA YELLOW</t>
  </si>
  <si>
    <t>LIMIT SWITCH D2F-L-D OMRON</t>
  </si>
  <si>
    <t>LIMIT SWITCH ROLL</t>
  </si>
  <si>
    <t>CLIP</t>
  </si>
  <si>
    <t>NAIL CLIP</t>
  </si>
  <si>
    <t>OBENG RACHET SET</t>
  </si>
  <si>
    <t>OBENG SET 31 IN 1</t>
  </si>
  <si>
    <t>RACK</t>
  </si>
  <si>
    <t>RAK RAKO</t>
  </si>
  <si>
    <t>SENSOR</t>
  </si>
  <si>
    <t>PHOTO MICROSENSOR EE-SX672A</t>
  </si>
  <si>
    <t>PHOTO SENSOR EE-SX671</t>
  </si>
  <si>
    <t>PROXIMITY SENSOR E2E-S05S12-WC-C1</t>
  </si>
  <si>
    <t>PSU</t>
  </si>
  <si>
    <t>PUSH BUTTON ON LED KINOGAWA KG5-EW (LED HIJAU)</t>
  </si>
  <si>
    <t>AMPLIFIER</t>
  </si>
  <si>
    <t>SKUN O 5.5 - 5</t>
  </si>
  <si>
    <t>SOLDER</t>
  </si>
  <si>
    <t>SOLDER DIGITAL (YIHUA 939BDPlus)</t>
  </si>
  <si>
    <t>TANG AMPERE</t>
  </si>
  <si>
    <t>TANG CRIMPING SELLERY 88-994</t>
  </si>
  <si>
    <t>GAUGE</t>
  </si>
  <si>
    <t>POWER</t>
  </si>
  <si>
    <t>WELDING HELMET</t>
  </si>
  <si>
    <t>WELDING HELMET AUTO DARK RF-H201B</t>
  </si>
  <si>
    <t>PUSH BUTTON ON LED EWIG 16MM 24V, 5 PIN MERAH</t>
  </si>
  <si>
    <t>MICRO SWITCH Z-10FW22Y-B OMRON</t>
  </si>
  <si>
    <t>LIMIT SWITCH LENTUR (OMRON VX-06-1A3)</t>
  </si>
  <si>
    <t>FAN</t>
  </si>
  <si>
    <t>COOLING FAN MODEL AFB0312HA 12 V,0.15 A, 3 WIRE</t>
  </si>
  <si>
    <t>MULTIMETER</t>
  </si>
  <si>
    <t>BOSCH GWS 900-100 S</t>
  </si>
  <si>
    <t>CLEANER</t>
  </si>
  <si>
    <t>CONTACT CLEANER</t>
  </si>
  <si>
    <t>BOSCH GSR 120-LI 12V</t>
  </si>
  <si>
    <t>MESIN BOR</t>
  </si>
  <si>
    <t>BOSCH GBM 13 RE DRILL</t>
  </si>
  <si>
    <t>GEAR</t>
  </si>
  <si>
    <t>CORDLESS VACUMM CLEANER GAS 18V Li 1 SET</t>
  </si>
  <si>
    <t>BRUSH</t>
  </si>
  <si>
    <t>BOSCH MATA BOR KAYU M8</t>
  </si>
  <si>
    <t>TIMER H3Y-2-24VDC</t>
  </si>
  <si>
    <t>SOCKET</t>
  </si>
  <si>
    <t>SOCKET TIMER H3Y-2-24VDC</t>
  </si>
  <si>
    <t>LIMIT SWITCH BESAR LENTUR</t>
  </si>
  <si>
    <t>RELAY</t>
  </si>
  <si>
    <t>RELAY MY2 DC24 + SOCKET</t>
  </si>
  <si>
    <t>RELAY MY4 24VDC + SOCKET</t>
  </si>
  <si>
    <t>IMPRABOARD</t>
  </si>
  <si>
    <t>RODA</t>
  </si>
  <si>
    <t>RODA PU 3 MERAH SR MATI</t>
  </si>
  <si>
    <t>RODA PU 3 MERAH SR PUTAR + PENGUNCI</t>
  </si>
  <si>
    <t>RODA PU 4 MERAH SR MATI</t>
  </si>
  <si>
    <t>RODA PU 4 PUTAR + PENGUNCI</t>
  </si>
  <si>
    <t>MAXIBIN</t>
  </si>
  <si>
    <t>MAXIBIN NAME PLATE</t>
  </si>
  <si>
    <t>GLOVE</t>
  </si>
  <si>
    <t>SARUNG TANGAN ANTI CUTTER</t>
  </si>
  <si>
    <t>ADJUSTER</t>
  </si>
  <si>
    <t>CABLE DUCT</t>
  </si>
  <si>
    <t>CABLE DUCT 45 X 45 WITHOUT L SHAPE, LENGTH 2000 MM</t>
  </si>
  <si>
    <t>CABLE DUCT 45 X 90 WITHOUT L SHAPE, LENGTH 2000 MM</t>
  </si>
  <si>
    <t>CABLE DUCT 45 X 90 WITHOUT L SHAPE, LENGTH 3000 MM</t>
  </si>
  <si>
    <t>CABLE DUCT 90 X 90 WITHOUT L SHAPE, LENGTH 3000 MM</t>
  </si>
  <si>
    <t>CASTER</t>
  </si>
  <si>
    <t>CASTER MOUNT (1006)</t>
  </si>
  <si>
    <t>CORNER</t>
  </si>
  <si>
    <t>CORNER HITAM 5MM</t>
  </si>
  <si>
    <t>COVER DUCT</t>
  </si>
  <si>
    <t>END COVER CABLE DUCT 45X45</t>
  </si>
  <si>
    <t>GREEN SHEET</t>
  </si>
  <si>
    <t>GREEN SHEET / EDS RUBBERMATS</t>
  </si>
  <si>
    <t>LIST</t>
  </si>
  <si>
    <t>LIST HITAM 5MM, LENGTH 2 METER</t>
  </si>
  <si>
    <t>METAL JOINT</t>
  </si>
  <si>
    <t>METAL JOINT H-03 BLACK MALAYSIA</t>
  </si>
  <si>
    <t>METAL JOINT HJ-01 BLACK MALAYSIA</t>
  </si>
  <si>
    <t>METAL JOINT HJ-02 BLACK MALAYSIA</t>
  </si>
  <si>
    <t>METAL JOINT HJ-03 BLACK MALAYSIA</t>
  </si>
  <si>
    <t>METAL JOINT HJ-04 BLACK MALAYSIA</t>
  </si>
  <si>
    <t>METAL JOINT HJ-07 BLACK MALAYSIA</t>
  </si>
  <si>
    <t>METAL JOINT HJ-10 BLACK MALAYSIA</t>
  </si>
  <si>
    <t>PIPE RACK DIA 28MM</t>
  </si>
  <si>
    <t>PLACON</t>
  </si>
  <si>
    <t>PLACON GP-60, LENGTH 4 METER</t>
  </si>
  <si>
    <t>PLACON SUPPORT A GP-60 (1003-A)</t>
  </si>
  <si>
    <t>PJL</t>
  </si>
  <si>
    <t>PLASTIC ANGLE PJL 30X50X3 (LENGTH 4 METER)</t>
  </si>
  <si>
    <t>PLASTIC ANGLE PJL 50X150X5 (LENGTH 4 METER)</t>
  </si>
  <si>
    <t>PLASTIC ANGLE PJL 50X50X5 (LENGTH 4 METER)</t>
  </si>
  <si>
    <t>PJ</t>
  </si>
  <si>
    <t>PLASTIC FOR HJ 11 WKPNJ</t>
  </si>
  <si>
    <t>PLASTIK JOINT J82C</t>
  </si>
  <si>
    <t>PIPE STAINLESS STEEL DIA.28MM X 1.0MM</t>
  </si>
  <si>
    <t>PLASTIC ANGLE T 30- LENGTH 3 METER</t>
  </si>
  <si>
    <t>NUT M6 BLACK</t>
  </si>
  <si>
    <t>BOLT M6 BLACK</t>
  </si>
  <si>
    <t>CAP</t>
  </si>
  <si>
    <t>OUTER CAP PJ-111</t>
  </si>
  <si>
    <t>RAK SUB ASSY</t>
  </si>
  <si>
    <t>INNER CAP PJ-110</t>
  </si>
  <si>
    <t>SHOCK COVER DUCT 45X45</t>
  </si>
  <si>
    <t>COVER PAKO-PAKO</t>
  </si>
  <si>
    <t>SPON BOBIN</t>
  </si>
  <si>
    <t>POCKET</t>
  </si>
  <si>
    <t>POCKET HISTORY</t>
  </si>
  <si>
    <t>CLAMP ID WIRE BOBIN (GANTUNGAN WIRE)</t>
  </si>
  <si>
    <t>TWIST CARD</t>
  </si>
  <si>
    <t>MATTING</t>
  </si>
  <si>
    <t>BAWAHAN M4</t>
  </si>
  <si>
    <t>BAWAHAN SUB ASSY</t>
  </si>
  <si>
    <t>CLAMP CABLE MATTING</t>
  </si>
  <si>
    <t>BELT</t>
  </si>
  <si>
    <t>CONVEYOR BELT KODERA</t>
  </si>
  <si>
    <t>HAMMER</t>
  </si>
  <si>
    <t>DUCTING 4.5X4.5 panjang 1.7 m</t>
  </si>
  <si>
    <t>END PUZZLE</t>
  </si>
  <si>
    <t>KAWAT SELING 2MM COVER (300M)</t>
  </si>
  <si>
    <t>MATTING COT D10 HELB</t>
  </si>
  <si>
    <t>MATTING COT D10 VS1B</t>
  </si>
  <si>
    <t>MATTING COT D13 HELB</t>
  </si>
  <si>
    <t>MATTING COT D13 HMLB</t>
  </si>
  <si>
    <t>MATTING COT D13 VS1B</t>
  </si>
  <si>
    <t>MATTING COT D15 HELB</t>
  </si>
  <si>
    <t>MATTING COT D15 VS1B</t>
  </si>
  <si>
    <t>MATTING COT D17 HELB</t>
  </si>
  <si>
    <t>MATTING COT D22 VS1B</t>
  </si>
  <si>
    <t>MATTING COT D25 HELB</t>
  </si>
  <si>
    <t>MATTING COT D28 HELB</t>
  </si>
  <si>
    <t>MATTING COT D5 HELB</t>
  </si>
  <si>
    <t>MATTING COT D5 HMLB</t>
  </si>
  <si>
    <t>MATTING COT D5 VD1B</t>
  </si>
  <si>
    <t>MATTING COT D5 VS1B</t>
  </si>
  <si>
    <t>MATTING COT D7 HELB</t>
  </si>
  <si>
    <t>MATTING COT D7 VS1B</t>
  </si>
  <si>
    <t>MATTING PUZZLE</t>
  </si>
  <si>
    <t>PJT (T PUZZLE)</t>
  </si>
  <si>
    <t>SAMPINGAN SUB ASSY</t>
  </si>
  <si>
    <t>TEMPAT LED</t>
  </si>
  <si>
    <t>STORE</t>
  </si>
  <si>
    <t>LINK BOLT</t>
  </si>
  <si>
    <t>MODIF</t>
  </si>
  <si>
    <t>BANTALAN STAMP OK</t>
  </si>
  <si>
    <t>BANTALAN STAMP OK 2</t>
  </si>
  <si>
    <t>BEARING F 698 ZZ</t>
  </si>
  <si>
    <t>BEARING KOYO 6203 ZZ</t>
  </si>
  <si>
    <t>TIMMING BELT S5M 425 20MM MBI</t>
  </si>
  <si>
    <t>WD 40</t>
  </si>
  <si>
    <t>MOTOR</t>
  </si>
  <si>
    <t>MOTOR 50KTYZ 200V,50/60 HZ 6-10W, 10R/M</t>
  </si>
  <si>
    <t>CHIP CUTTER 48CK100001</t>
  </si>
  <si>
    <t>CLAMP CHUTE</t>
  </si>
  <si>
    <t>LOCK</t>
  </si>
  <si>
    <t>LOCK HAISAKUKUN</t>
  </si>
  <si>
    <t>MATTING PENJEPIT CIRCUIT</t>
  </si>
  <si>
    <t>SHEAR BLADE 48CK100002</t>
  </si>
  <si>
    <t>CABLE</t>
  </si>
  <si>
    <t>IV 2 CABLE 10M (OP-87905)</t>
  </si>
  <si>
    <t>OPTICAL FIBER UNIT PHOTOELECTRIC SENSOR FU-35FG</t>
  </si>
  <si>
    <t>SENSOR LASER CMOS LR-X 100</t>
  </si>
  <si>
    <t>KABEL NYMHY 3 X 2.5 SUPREME</t>
  </si>
  <si>
    <t>TOGGLE VALVE 4V</t>
  </si>
  <si>
    <t>MODUL RELAY (2 RELAY)</t>
  </si>
  <si>
    <t>ADAPTOR</t>
  </si>
  <si>
    <t>ADAPTOR 5 VOLT</t>
  </si>
  <si>
    <t>KIKIR</t>
  </si>
  <si>
    <t>ALAT KIKIR Size 3 x 7 x 140 mm (KW0300227)</t>
  </si>
  <si>
    <t>SELANG PU 10 X 6,5 MM</t>
  </si>
  <si>
    <t>SELANG ANGIN PU CLEAR DIA 6MM</t>
  </si>
  <si>
    <t>SELANG PU 12 X 8 MM</t>
  </si>
  <si>
    <t>SELANG PU 8 X 5 MM</t>
  </si>
  <si>
    <t>SELANG ANGIN PU CLEAR DIA 4MM</t>
  </si>
  <si>
    <t>FIBER</t>
  </si>
  <si>
    <t>FIBER OPTIKC FD AUTONICS</t>
  </si>
  <si>
    <t>PROXIMITY SENSOR PR30-15A0</t>
  </si>
  <si>
    <t>PLAT</t>
  </si>
  <si>
    <t>PLAT STRIP SS GILAP 30 2MM</t>
  </si>
  <si>
    <t>SAKLAR TARIK CONVEYOR</t>
  </si>
  <si>
    <t>BESI</t>
  </si>
  <si>
    <t>BESI BEHEL SS DIAMETER 8MM</t>
  </si>
  <si>
    <t>FLAT CABLE FOR MATTING S/A</t>
  </si>
  <si>
    <t>KAWAT SELING 6MM + BUNGKUS</t>
  </si>
  <si>
    <t>PENGAIT KAWAT SELING 6MM</t>
  </si>
  <si>
    <t>PIPA TEMBAGA</t>
  </si>
  <si>
    <t>LEMARI</t>
  </si>
  <si>
    <t>SENTRALISASI HP</t>
  </si>
  <si>
    <t>SENTRALISASI TOOL</t>
  </si>
  <si>
    <t>HOOK</t>
  </si>
  <si>
    <t>HOOK TYPE D</t>
  </si>
  <si>
    <t>INSTALASI</t>
  </si>
  <si>
    <t>SAKLAR MERAH 3 KAKI</t>
  </si>
  <si>
    <t>SENSOR TERMINAL HABIS DENGAN PROXIMITY</t>
  </si>
  <si>
    <t>STOP KONTAK 4 TERMINAL OUTPUT</t>
  </si>
  <si>
    <t>BESI KOTAK 20X20 2MM</t>
  </si>
  <si>
    <t>BESI KOTAK 20X40 2MM</t>
  </si>
  <si>
    <t>BESI KOTAK 40X40 2MM</t>
  </si>
  <si>
    <t>CAT NIPPE 480 SUPER BLACK 2000</t>
  </si>
  <si>
    <t>BASE</t>
  </si>
  <si>
    <t>BASE APPLICATOR</t>
  </si>
  <si>
    <t>BESI KOTAK SS 20X20 2MM (20X20 1.2MM)</t>
  </si>
  <si>
    <t>ELEKTRODA</t>
  </si>
  <si>
    <t>KGM</t>
  </si>
  <si>
    <t>MATA BOR STAINLESS SIZE 3.0 MM</t>
  </si>
  <si>
    <t>PCB</t>
  </si>
  <si>
    <t>PIN</t>
  </si>
  <si>
    <t>RESISTOR</t>
  </si>
  <si>
    <t>ROLL METER 5 M MERK TCT</t>
  </si>
  <si>
    <t>SENAR</t>
  </si>
  <si>
    <t>SENAR JOINT ALUMUNIUM + BAUT</t>
  </si>
  <si>
    <t>SENAR PANCING</t>
  </si>
  <si>
    <t>BOX TOMBOL EMERGENCY</t>
  </si>
  <si>
    <t>PLAT BENDING SS 30X50 PANJANG 4 METER</t>
  </si>
  <si>
    <t>LED 2 WARNA</t>
  </si>
  <si>
    <t>LED RED</t>
  </si>
  <si>
    <t>MATA SOLDER</t>
  </si>
  <si>
    <t>KAWAT PER UNTUK JIG CONVEYOR</t>
  </si>
  <si>
    <t>BAUT UMBRELLA BOLT M4 P.10MM (1 PAK=100 PCS)</t>
  </si>
  <si>
    <t>BAUT UMBRELLA BOLT M4 P.20MM (1 PK=100 PCE)</t>
  </si>
  <si>
    <t>BAUT WAFER HEAD P 15</t>
  </si>
  <si>
    <t>BAUT WAFERHEAD P20 (1 PAK = 100 PCE)</t>
  </si>
  <si>
    <t>DRILL SCREW 1 " (CEKUNG)</t>
  </si>
  <si>
    <t>MUR CV NUT M4 (1 PK 100 PCE)</t>
  </si>
  <si>
    <t>TAS</t>
  </si>
  <si>
    <t>TAS MATRIAL TOOL</t>
  </si>
  <si>
    <t>HOOK TIPE E</t>
  </si>
  <si>
    <t>PLATE</t>
  </si>
  <si>
    <t>GUIDE MOUNTING PLATE</t>
  </si>
  <si>
    <t>SLAVE</t>
  </si>
  <si>
    <t>CONNECTOR SLAVE</t>
  </si>
  <si>
    <t>MULTIPLEK</t>
  </si>
  <si>
    <t>MULTIPLEK / PLYWOOD 1220X2440X8MM</t>
  </si>
  <si>
    <t>STICK</t>
  </si>
  <si>
    <t>KAWAT LAS BESI DIA 2.6</t>
  </si>
  <si>
    <t>ARMATEUR</t>
  </si>
  <si>
    <t>ARMATEUR MAKITA 2414 NB</t>
  </si>
  <si>
    <t>ADAPTOR 12VDC 5A</t>
  </si>
  <si>
    <t>MAXIBIN TYPE 4SP WITH COVER</t>
  </si>
  <si>
    <t>MAXIBIN TYPE 6SP WITH COVER</t>
  </si>
  <si>
    <t>BEARING KECIL</t>
  </si>
  <si>
    <t>REPAIR</t>
  </si>
  <si>
    <t>REPAIR YC-D DISPLAY</t>
  </si>
  <si>
    <t>ROLL METER KDS 5M KOTAK</t>
  </si>
  <si>
    <t>REPAIR MESIN BARCODE CB 100 M</t>
  </si>
  <si>
    <t>JASA PERAKITAN KABEL JUMPER 50 P</t>
  </si>
  <si>
    <t>PUSH BUTTON ON MERAH BESAR</t>
  </si>
  <si>
    <t>DRILL SCREW 1</t>
  </si>
  <si>
    <t>INSULOCK 200 MM lebar 2mm</t>
  </si>
  <si>
    <t>KONTROL BOX</t>
  </si>
  <si>
    <t>KONTROL BOX STAMP</t>
  </si>
  <si>
    <t>BAUT GROMMET M12 X 30</t>
  </si>
  <si>
    <t>REPAIR YC-C MASTER</t>
  </si>
  <si>
    <t>REPAIR YC-C SLAVE</t>
  </si>
  <si>
    <t>FITTING EPU 12</t>
  </si>
  <si>
    <t>BOSCH CARBON BRUSH GWS 900-100 S</t>
  </si>
  <si>
    <t>TOGGLE</t>
  </si>
  <si>
    <t>NYLON SHEET PE-500 30 MM X 1 M X 2 M BLACK</t>
  </si>
  <si>
    <t>NYLON SHEET PE-500 40 MM X 1 M X 2 M WHITE</t>
  </si>
  <si>
    <t>AIR CYLINDER CJ2D16-20+0Z-XC11</t>
  </si>
  <si>
    <t>OLFA CUTTER KNIFE SK-10</t>
  </si>
  <si>
    <t>AIR CYLINDER CDQSB12-10D</t>
  </si>
  <si>
    <t>SPRING BESAR (6.5  X 36.5 MM)</t>
  </si>
  <si>
    <t>SPRING BESAR (7.2 X 28 MM)</t>
  </si>
  <si>
    <t>SPRING KECIL (2.9 X 18MM)</t>
  </si>
  <si>
    <t>SHOCK NUT MB CIVIC (2 SISI)</t>
  </si>
  <si>
    <t>ORIENTAL</t>
  </si>
  <si>
    <t>ORIENTAL MOTOR 5RK90GE-CW2ML2</t>
  </si>
  <si>
    <t>PCB DOUBLE LAYER NAVI 32 LED LAMPU WARNA HIJAU</t>
  </si>
  <si>
    <t>PCB DOUBLE LAYER NAVI 32 LED LAMPU WARNA MERAH</t>
  </si>
  <si>
    <t>FITTING EPC 6-M5</t>
  </si>
  <si>
    <t>FITTING EPEG 6-4</t>
  </si>
  <si>
    <t>FITTING EPG 4-6</t>
  </si>
  <si>
    <t>FITTING EPU 6</t>
  </si>
  <si>
    <t>FITTING EPW 6-4</t>
  </si>
  <si>
    <t>FITTING EPU 4</t>
  </si>
  <si>
    <t>FITTING EPU 10</t>
  </si>
  <si>
    <t>FITTING EPU 8</t>
  </si>
  <si>
    <t>FITTING EPE 10</t>
  </si>
  <si>
    <t>FITTING EPG 6-8</t>
  </si>
  <si>
    <t>HVFF</t>
  </si>
  <si>
    <t>HVFF 6-6</t>
  </si>
  <si>
    <t>FITTING EPEG 10-8</t>
  </si>
  <si>
    <t>FITTING EPEG 8-8-6</t>
  </si>
  <si>
    <t>FITTING EPW 8-6</t>
  </si>
  <si>
    <t>FOOT SWITCH ANGIN AF522C-08</t>
  </si>
  <si>
    <t>FITTING EPEG 10-10-8</t>
  </si>
  <si>
    <t>FITTING EPG 10-12</t>
  </si>
  <si>
    <t>OIL</t>
  </si>
  <si>
    <t>EAR MUFF</t>
  </si>
  <si>
    <t>BESGARD EM62 EAR MUFF</t>
  </si>
  <si>
    <t>EIGHT BH-2 BALLPOINT HEX KEY WRENCH 2 MM</t>
  </si>
  <si>
    <t>EIGHT BH-3 BALL POINT HEX KEY WRENCH 3 MM</t>
  </si>
  <si>
    <t>EIGHT BH-4 BALLPOINT KEX KEY WRENCH 4 MM</t>
  </si>
  <si>
    <t>EIGHT BH-1.5 BALL POINT HEX KEY WRENCH 1.5 MM</t>
  </si>
  <si>
    <t>EIGHT BH-2.5 BALL POINT HEX KEY WRENCH 2.5 MM</t>
  </si>
  <si>
    <t>EIGHT BH-8 BALLPOINT HEX KEY WRENCH 8 MM</t>
  </si>
  <si>
    <t>TENKA BS-10X11 KUNCI PAS</t>
  </si>
  <si>
    <t>TENKA BS-17X19 KUNCI PAS</t>
  </si>
  <si>
    <t>ISCAR EC-A2 01 SOLID CARBIDE ENDMILL DIA. 1 MM</t>
  </si>
  <si>
    <t>LOCKING PLIER (KW0102077)</t>
  </si>
  <si>
    <t>TOWER LIGHT</t>
  </si>
  <si>
    <t>DRAWER</t>
  </si>
  <si>
    <t>BEARING 6000 V NTN</t>
  </si>
  <si>
    <t>MINIATURE BEARING F-694ZZI/5K</t>
  </si>
  <si>
    <t>BEARING F606ZZ</t>
  </si>
  <si>
    <t>BELT B 39 (B 965 Li)</t>
  </si>
  <si>
    <t>BELT B 35 (B 864 Li)</t>
  </si>
  <si>
    <t>PLAT MACHINING SS 50X30 2MM</t>
  </si>
  <si>
    <t>SAO</t>
  </si>
  <si>
    <t>POJOKAN SAO</t>
  </si>
  <si>
    <t>PLASTIK LOCK HITAM + BAUT</t>
  </si>
  <si>
    <t>SHOCK COVER DUCT 45X90</t>
  </si>
  <si>
    <t>END SHOK COVER DUCK 45X90</t>
  </si>
  <si>
    <t>OBENG PLUS KRISBOW DIA. 5X150 MM</t>
  </si>
  <si>
    <t>OBENG MINUS KRISBOW DIA. 5X150 MM</t>
  </si>
  <si>
    <t>DETECTOR</t>
  </si>
  <si>
    <t>CS055-CUTTER - Fine cutter CS04PCS</t>
  </si>
  <si>
    <t>STRONGMAN ADCS-19 AIR STAPLER</t>
  </si>
  <si>
    <t>CHUCK</t>
  </si>
  <si>
    <t>MOBILGEAR 600 XP 68</t>
  </si>
  <si>
    <t>MOBILGEAR 600 XP 150</t>
  </si>
  <si>
    <t>MOBILUX EP 0</t>
  </si>
  <si>
    <t>MOBIL ATF-220 (FLUID-350)</t>
  </si>
  <si>
    <t>MOBIL DTE 24</t>
  </si>
  <si>
    <t>IMPRABOARD 2MM 1250X1500</t>
  </si>
  <si>
    <t>PIPA STAINLESS 13 MM  1 MM</t>
  </si>
  <si>
    <t>ACRYLIC 10MM X 244CM X 122 CM</t>
  </si>
  <si>
    <t>BESI PLAT STRIP SS 30 2MM (30 3MM) P.2.4M</t>
  </si>
  <si>
    <t>DRAWING</t>
  </si>
  <si>
    <t>DRAWING FEE (DE)</t>
  </si>
  <si>
    <t>LOOKING PLIER KW 0102076</t>
  </si>
  <si>
    <t>BAUT L4X50</t>
  </si>
  <si>
    <t>HEATER</t>
  </si>
  <si>
    <t>OIL POT</t>
  </si>
  <si>
    <t>BAUT COUNTER SHUNK L3 X 8</t>
  </si>
  <si>
    <t>BAUT COUNTER SHUNK L4 X 8</t>
  </si>
  <si>
    <t>HAND CUTTING PIPE RACK</t>
  </si>
  <si>
    <t>MATA HAND CUTTING PIPE RACK</t>
  </si>
  <si>
    <t>GERINDA PENGHALUS SS 4" A150 BENZWORK</t>
  </si>
  <si>
    <t>LAMPU BOHLAM BAYONET 220V 10W</t>
  </si>
  <si>
    <t>PLAT STRIP SS 30 2MM LENGTH 2.4MTR</t>
  </si>
  <si>
    <t>BOSCH MATA BOR KAYU M12</t>
  </si>
  <si>
    <t>BOSCH MATA BOR KAYU M14</t>
  </si>
  <si>
    <t>COVER JIG</t>
  </si>
  <si>
    <t>BATERAY</t>
  </si>
  <si>
    <t>BESI KOTAK SS 30X30  1.5MM</t>
  </si>
  <si>
    <t>CARBON BRUSH 85 MAKITA HP 1680</t>
  </si>
  <si>
    <t>MATA BOR STAINLESS SIZE 5.0 MM</t>
  </si>
  <si>
    <t>MATA JIG SAW NO. 1 MAKITA</t>
  </si>
  <si>
    <t>AUTO SWITCH (D-A90)</t>
  </si>
  <si>
    <t>SHOCK CAP CABLE DUCT 45X45</t>
  </si>
  <si>
    <t>CUSHION</t>
  </si>
  <si>
    <t>FAN 12 X 12</t>
  </si>
  <si>
    <t>ROLLER LIMIT SWITCH XCJ-128</t>
  </si>
  <si>
    <t>ROLLER BEARING (Include Delivery)</t>
  </si>
  <si>
    <t>COVER JIG 3600 X 900 X 300</t>
  </si>
  <si>
    <t>MAXIBIN TYPE 5 WITH COVER</t>
  </si>
  <si>
    <t>BAUT COUNTER SHUNK L2.5 X 8</t>
  </si>
  <si>
    <t>BAUT COUNTER SHUNK L2.5 X 25</t>
  </si>
  <si>
    <t>BAUT COUNTER SHUNK L3 X 20</t>
  </si>
  <si>
    <t>PROXIMITY SENSOR ES-32 DC</t>
  </si>
  <si>
    <t>MATA BOR BESI 14.0 NACHI</t>
  </si>
  <si>
    <t>COVER CONNECTOR 6 X 6 X 10</t>
  </si>
  <si>
    <t>LAMPU ACELL 3W</t>
  </si>
  <si>
    <t>BAUT CEKUNG M4 P.15</t>
  </si>
  <si>
    <t>BAUT M4 P60</t>
  </si>
  <si>
    <t>MTPL-02163</t>
  </si>
  <si>
    <t>BAUT M6 P20</t>
  </si>
  <si>
    <t>BAUT M6 P60</t>
  </si>
  <si>
    <t>BAUT M8 P40</t>
  </si>
  <si>
    <t>BAUT TCAT M4 3/4"</t>
  </si>
  <si>
    <t>GERINDA PENGHALUS SS 4" A150 BENZWEKZ / FLAP DIS</t>
  </si>
  <si>
    <t>TALI TAMBANG 6MM</t>
  </si>
  <si>
    <t>RAK MS</t>
  </si>
  <si>
    <t>TROLLY</t>
  </si>
  <si>
    <t>SLIDING</t>
  </si>
  <si>
    <t>MESIN CUTTING WHEEL</t>
  </si>
  <si>
    <t>HANDLE NATURAL</t>
  </si>
  <si>
    <t>Roda Caster PU Red Top Plate Fixed 8"</t>
  </si>
  <si>
    <t>PLASTIC JOINT J-82C</t>
  </si>
  <si>
    <t>OLF ROTARY CUTTER KNIVES</t>
  </si>
  <si>
    <t>STICK GROMET BC M6</t>
  </si>
  <si>
    <t>FITTING KQ2L02-M3G</t>
  </si>
  <si>
    <t>LAMPU BOHLAM LED 24V</t>
  </si>
  <si>
    <t>Roda Caster PU Top plate Swivel brake 8"</t>
  </si>
  <si>
    <t>PLASTIK SAO PUTIH</t>
  </si>
  <si>
    <t>FLASHER 24V 2 KAKI GEN</t>
  </si>
  <si>
    <t>PENGAIT CONVEYOR</t>
  </si>
  <si>
    <t>PROXIMITY SENSOR EM-080</t>
  </si>
  <si>
    <t>STICK GROMMET SUBARU</t>
  </si>
  <si>
    <t>FOOT SWITCH CFS-302</t>
  </si>
  <si>
    <t>BOARD</t>
  </si>
  <si>
    <t>AS</t>
  </si>
  <si>
    <t>AS BEARING UNTUK GEAR</t>
  </si>
  <si>
    <t>MATTING COT D19 HELB</t>
  </si>
  <si>
    <t>BELT DRESSING</t>
  </si>
  <si>
    <t>CONVEYOR</t>
  </si>
  <si>
    <t>SPRING BALANCER 9-15 KG</t>
  </si>
  <si>
    <t>SERVO</t>
  </si>
  <si>
    <t>SERVO MOTOR HC-MFS053B</t>
  </si>
  <si>
    <t>COVER JIG 3600 X 1000 X 300</t>
  </si>
  <si>
    <t>KUNCI PAS RING 8-32 MM</t>
  </si>
  <si>
    <t>TOGGLE CLAMP MC01-2</t>
  </si>
  <si>
    <t>OBENG PENDEK PLUS 6X38MM</t>
  </si>
  <si>
    <t>OBENG PLUS MAGNETIC 20CM</t>
  </si>
  <si>
    <t>PLASTIK MIKA ROLL 1MM</t>
  </si>
  <si>
    <t>BOSCH GSR 1080-2- LI CORDLESS DRILL BATTERAY</t>
  </si>
  <si>
    <t>TIMER H3CR-8A 220VAC OMRON</t>
  </si>
  <si>
    <t>BAUT L5 X 35</t>
  </si>
  <si>
    <t>BAUT L6 X 30</t>
  </si>
  <si>
    <t>KUNCI RING 12-13 DOUBLE WRENCH</t>
  </si>
  <si>
    <t>RELAY MY2 DC12 + SOCKET</t>
  </si>
  <si>
    <t>CAT NIPPE 470 SUPER WHITE 2000</t>
  </si>
  <si>
    <t>BOSCH GSB 16RE IMPACT DRILL 16 MM</t>
  </si>
  <si>
    <t>EIGHT BHS-7 BALL POINT HEX KEY WRENCH 1.5-6 (7PCS)</t>
  </si>
  <si>
    <t>TENKA BS-14X15 KUNCI PAS</t>
  </si>
  <si>
    <t>RELAY MY4 220VAC + SOCKET</t>
  </si>
  <si>
    <t>BAUT PAYUNG L4 X 8</t>
  </si>
  <si>
    <t>BAUT M6 P40</t>
  </si>
  <si>
    <t>COVER JIG 4800 X 1000 X 300</t>
  </si>
  <si>
    <t>Tombol Hanyoung nux CR-254A0</t>
  </si>
  <si>
    <t>SAKLAR ISI 3 + BOX</t>
  </si>
  <si>
    <t>ERS</t>
  </si>
  <si>
    <t>ERS12-M20</t>
  </si>
  <si>
    <t>POWER CORD C19 EU</t>
  </si>
  <si>
    <t>Mata Multi Material 235 x 25 80T Bosch Mata Circular Saw</t>
  </si>
  <si>
    <t>BAUT PAYUNG L2,5 X 30</t>
  </si>
  <si>
    <t>BAUT PAYUNG L3 X 25</t>
  </si>
  <si>
    <t>BAUT PAYUNG L4 X 30</t>
  </si>
  <si>
    <t>BAUT PAYUNG L4 X 35</t>
  </si>
  <si>
    <t>BAUT PAYUNG L5 X 30</t>
  </si>
  <si>
    <t>BAUT PAYUNG L5 X 35</t>
  </si>
  <si>
    <t>BAUT PAYUNG L6 X 20</t>
  </si>
  <si>
    <t>BAUT PAYUNG L6 X 30</t>
  </si>
  <si>
    <t>BAUT COUNTER SHUNK L2 X 8</t>
  </si>
  <si>
    <t>BAUT COUNTER SHUNK L2,5 X 30</t>
  </si>
  <si>
    <t>BAUT COUNTER SHUNK L3 X 25</t>
  </si>
  <si>
    <t>BAUT COUNTER SHUNK L4 X 30</t>
  </si>
  <si>
    <t>BAUT COUNTER SHUNK L4 X 35</t>
  </si>
  <si>
    <t>BAUT COUNTER SHUNK L5 X 10</t>
  </si>
  <si>
    <t>BAUT COUNTER SHUNK L5 X 15</t>
  </si>
  <si>
    <t>BAUT COUNTER SHUNK L5 X 20</t>
  </si>
  <si>
    <t>BAUT COUNTER SHUNK L5 X 25</t>
  </si>
  <si>
    <t>BAUT COUNTER SHUNK L5 X 30</t>
  </si>
  <si>
    <t>BAUT COUNTER SHUNK L5 X 35</t>
  </si>
  <si>
    <t>BAUT COUNTER SHUNK L6 X 20</t>
  </si>
  <si>
    <t>BAUT COUNTER SHUNK L6 X 30</t>
  </si>
  <si>
    <t>REPAIR SPINDLE MESIN MULTICAM ROUTER</t>
  </si>
  <si>
    <t>REPAIR SLAVE MODULE</t>
  </si>
  <si>
    <t>COVER JIG 3000 X 1100 X 300</t>
  </si>
  <si>
    <t>COVER JIG 3500 X 1000 X 300</t>
  </si>
  <si>
    <t>COVER JIG 3600 X 1000 X 500</t>
  </si>
  <si>
    <t>COVER JIG 3800 X 1000 X 500</t>
  </si>
  <si>
    <t>REPAIR SLAVE MODULE 500</t>
  </si>
  <si>
    <t>COVER JIG 1500 X 900 X 300</t>
  </si>
  <si>
    <t>SOCKET TIMER H3CR-8A 220VAC OMRON</t>
  </si>
  <si>
    <t>HOLE SAW 35MM KNK</t>
  </si>
  <si>
    <t>BAUT PAYUNG L 3X8</t>
  </si>
  <si>
    <t>BAUT DALAM L2.5 X 35</t>
  </si>
  <si>
    <t>KUNCI RATCHET 12-13</t>
  </si>
  <si>
    <t>PLUNGER</t>
  </si>
  <si>
    <t>KUNCI L6 TEKIRO</t>
  </si>
  <si>
    <t>BESI KOTAK SS 40X20</t>
  </si>
  <si>
    <t>TUBING CLEAR, 6X4, 100 MTR TU0604C-100</t>
  </si>
  <si>
    <t>MATA BOR STAINLESS SIZE 2.0 MM</t>
  </si>
  <si>
    <t>GERINDA PENGHALUS SS 4" A100 BENZWORK</t>
  </si>
  <si>
    <t>PUMP</t>
  </si>
  <si>
    <t>FITTING KQ2L06-03AS</t>
  </si>
  <si>
    <t>REPAIR RACK TRANSFER WIRE</t>
  </si>
  <si>
    <t>SPRING TEKAN 0.4MM ID 3.3MM OD 4.0MM X 24MM</t>
  </si>
  <si>
    <t>PENJEPIT</t>
  </si>
  <si>
    <t>JUMBO PINCH</t>
  </si>
  <si>
    <t>COVER JIG 1200 X 900 X 300</t>
  </si>
  <si>
    <t>COVER JIG 3000 X 1000 X 500</t>
  </si>
  <si>
    <t>MAGNET</t>
  </si>
  <si>
    <t>DINOLITE</t>
  </si>
  <si>
    <t>Dinolite Stand RK-06E</t>
  </si>
  <si>
    <t>CS07-S001- CUTTING WHEEL</t>
  </si>
  <si>
    <t>ELCO</t>
  </si>
  <si>
    <t>VARISTOR</t>
  </si>
  <si>
    <t>VARISTOR PANASONIC ZNR V10471U</t>
  </si>
  <si>
    <t>FLASHER 24 V 3 KAKI EXD CT252</t>
  </si>
  <si>
    <t>FUSE STAVOLT 250V 5A</t>
  </si>
  <si>
    <t>BEARING F608ZZ</t>
  </si>
  <si>
    <t>OLI GEAR BOX SAE 140 (PERTAMINA 4 LITER)</t>
  </si>
  <si>
    <t>COLLECT CHUCK MILLING KRISBOW KW0400075</t>
  </si>
  <si>
    <t>BATERAI BOSCH 18V GBA</t>
  </si>
  <si>
    <t>CAT NIPPE 1013 INDIGO BLUE VESPA P.FN</t>
  </si>
  <si>
    <t>KLG</t>
  </si>
  <si>
    <t>SWITCH ON-OFF MAKITA 2414 NB</t>
  </si>
  <si>
    <t>COVER BOBIN CASSETE REEL</t>
  </si>
  <si>
    <t>DRYER GUN / HOT AIR GUN 2000W , GHG 630 DCE BOSCH</t>
  </si>
  <si>
    <t>MATA ROFFING</t>
  </si>
  <si>
    <t>MATA ROFING 8MM TEKIRO</t>
  </si>
  <si>
    <t>Heat Elemen For Soldering Station YIHUA 75 Watt</t>
  </si>
  <si>
    <t>CUTTER BLADE</t>
  </si>
  <si>
    <t>REPAIR YC-D SLAVE MODULE 1000</t>
  </si>
  <si>
    <t>GEAR PENDORONG CV FO02</t>
  </si>
  <si>
    <t>MATA SOLDER YIHUA lancip</t>
  </si>
  <si>
    <t>SLIDING APPLIKATOR AUTO SEAL ISI 5</t>
  </si>
  <si>
    <t>SLIDING APPLIKATOR AUTO SEAL ISI 6</t>
  </si>
  <si>
    <t>TROLLY WIRE</t>
  </si>
  <si>
    <t>PYLOX</t>
  </si>
  <si>
    <t>PYLOX PUTIH (300ML)</t>
  </si>
  <si>
    <t>PYLOX BLUE (300 ML)</t>
  </si>
  <si>
    <t>FOOT OPERATED AIR VALVES (MSFBR3)</t>
  </si>
  <si>
    <t>EAR PLUG</t>
  </si>
  <si>
    <t>EAR PLUG (10051445)</t>
  </si>
  <si>
    <t>Obeng Plus Screwdriver Krisbow 6 0X200Mm 10002183</t>
  </si>
  <si>
    <t>BAUT L6 X 35</t>
  </si>
  <si>
    <t>ARM</t>
  </si>
  <si>
    <t>ELECTRODE HOLDER</t>
  </si>
  <si>
    <t>ELECTRODE HOLDER FOR HW20</t>
  </si>
  <si>
    <t>CAM PLATE</t>
  </si>
  <si>
    <t>SYSTEM CABLE</t>
  </si>
  <si>
    <t>TERMINAL RELAY</t>
  </si>
  <si>
    <t>BAR CODE TOUTCH SCANNER</t>
  </si>
  <si>
    <t>485 CABLE 3M</t>
  </si>
  <si>
    <t>I/O CABLE</t>
  </si>
  <si>
    <t>12V POWER CABLE 0.8M</t>
  </si>
  <si>
    <t>12V POWER CABLE 0.3M</t>
  </si>
  <si>
    <t>CONVERT CABLE(160MM)</t>
  </si>
  <si>
    <t>LED DISPLAY</t>
  </si>
  <si>
    <t>WIRE</t>
  </si>
  <si>
    <t>LEAD WIRE FOR D2.2 PIN</t>
  </si>
  <si>
    <t>LEAD WIRE FOR SWITCH PIN</t>
  </si>
  <si>
    <t>LEAD WIRE</t>
  </si>
  <si>
    <t>LEAD-WIRE FOR DIAMETER=0.9 (FOR CHECKER-FIXTURE)</t>
  </si>
  <si>
    <t>LEAD WIRE FOR SWITCH PIN(S-253-20)</t>
  </si>
  <si>
    <t>SCREW</t>
  </si>
  <si>
    <t>CRIMPER DIES</t>
  </si>
  <si>
    <t>INSULATION CRIMPER</t>
  </si>
  <si>
    <t>WIRE CRIMPER</t>
  </si>
  <si>
    <t>ANVIL</t>
  </si>
  <si>
    <t>41P00000059</t>
  </si>
  <si>
    <t>ANVIL HOLDER</t>
  </si>
  <si>
    <t>41PA0000056</t>
  </si>
  <si>
    <t>A/P NAME PLATE</t>
  </si>
  <si>
    <t>41PA0000077</t>
  </si>
  <si>
    <t>IRON PARKERIZING RIVET BRASS PLATING(1BOX=1000PC)</t>
  </si>
  <si>
    <t>DIAL</t>
  </si>
  <si>
    <t>STAY</t>
  </si>
  <si>
    <t>LEVER</t>
  </si>
  <si>
    <t>CLAMP LEVER</t>
  </si>
  <si>
    <t>42CM14D10102</t>
  </si>
  <si>
    <t>TOGGLE CLAMP</t>
  </si>
  <si>
    <t>42GCT10007</t>
  </si>
  <si>
    <t>42GCT10008</t>
  </si>
  <si>
    <t>42GCT10010</t>
  </si>
  <si>
    <t>MOBILE CUTTER HOLDER SPRING</t>
  </si>
  <si>
    <t>SHAFT</t>
  </si>
  <si>
    <t>TEFLON</t>
  </si>
  <si>
    <t>42GCT10036</t>
  </si>
  <si>
    <t>TEFLON SHEET</t>
  </si>
  <si>
    <t>CLUTCH</t>
  </si>
  <si>
    <t>42GCT10062</t>
  </si>
  <si>
    <t>CLUTCH ARM</t>
  </si>
  <si>
    <t>42GCT10080</t>
  </si>
  <si>
    <t>BRUSH PLATE</t>
  </si>
  <si>
    <t>42GCT10521</t>
  </si>
  <si>
    <t>PULL SPRING</t>
  </si>
  <si>
    <t>TENSION SPRING</t>
  </si>
  <si>
    <t>SOLENOID</t>
  </si>
  <si>
    <t>42GCT10667</t>
  </si>
  <si>
    <t>STOPPER</t>
  </si>
  <si>
    <t>42GCT1Z232</t>
  </si>
  <si>
    <t>GONOGO</t>
  </si>
  <si>
    <t>AIR CYLINDER</t>
  </si>
  <si>
    <t>42GYS10505</t>
  </si>
  <si>
    <t>42GYS10524</t>
  </si>
  <si>
    <t>CFM</t>
  </si>
  <si>
    <t>42WP81F501Y</t>
  </si>
  <si>
    <t>SHANK</t>
  </si>
  <si>
    <t>48A01007</t>
  </si>
  <si>
    <t>SHANK ADJUSTING SCREW</t>
  </si>
  <si>
    <t>SPACER</t>
  </si>
  <si>
    <t>INS.ADJ..PIECE</t>
  </si>
  <si>
    <t>48A01013026</t>
  </si>
  <si>
    <t>48A01013029</t>
  </si>
  <si>
    <t>FEEDING</t>
  </si>
  <si>
    <t>FEEDING ROD</t>
  </si>
  <si>
    <t>48A01020</t>
  </si>
  <si>
    <t>SCREW FOR FEED ADJUSTING</t>
  </si>
  <si>
    <t>BLOCK</t>
  </si>
  <si>
    <t>48A01021</t>
  </si>
  <si>
    <t>PIVOT BLOCK</t>
  </si>
  <si>
    <t>BUSH</t>
  </si>
  <si>
    <t>48A01026</t>
  </si>
  <si>
    <t>FEEDING LEVER</t>
  </si>
  <si>
    <t>CLAW</t>
  </si>
  <si>
    <t>48A01031</t>
  </si>
  <si>
    <t>SPRING FOR FEEDING CLAW</t>
  </si>
  <si>
    <t>SPRING FOR TERMINAL HOLDER</t>
  </si>
  <si>
    <t>RETURN SPRING</t>
  </si>
  <si>
    <t>48A01044</t>
  </si>
  <si>
    <t>SHEARBLADE</t>
  </si>
  <si>
    <t>REAR SHEARBLADE</t>
  </si>
  <si>
    <t>FRONT SHEARBLADE</t>
  </si>
  <si>
    <t>48A0106A</t>
  </si>
  <si>
    <t>SHANK (SILENCER TYPE)</t>
  </si>
  <si>
    <t>PIECE</t>
  </si>
  <si>
    <t>48A04042</t>
  </si>
  <si>
    <t>PIVOT BUSH</t>
  </si>
  <si>
    <t>PIVOT</t>
  </si>
  <si>
    <t>48A04061</t>
  </si>
  <si>
    <t>SHEARBLADE SPRING</t>
  </si>
  <si>
    <t>48A04063</t>
  </si>
  <si>
    <t>FEEDING CLAW HOLDER</t>
  </si>
  <si>
    <t>48A08004</t>
  </si>
  <si>
    <t>48A10X0000</t>
  </si>
  <si>
    <t>48A13010</t>
  </si>
  <si>
    <t>TERMINAL HOLDER SPRING</t>
  </si>
  <si>
    <t>48A19004</t>
  </si>
  <si>
    <t>SHANK ADJUSTING SCREW SPACER</t>
  </si>
  <si>
    <t>INSULATION CRIMPER DICE</t>
  </si>
  <si>
    <t>48A19007007</t>
  </si>
  <si>
    <t>48A19007008</t>
  </si>
  <si>
    <t>48A19007010</t>
  </si>
  <si>
    <t>48A19007011</t>
  </si>
  <si>
    <t>48A19007014</t>
  </si>
  <si>
    <t>48A19007015</t>
  </si>
  <si>
    <t>48A19007016</t>
  </si>
  <si>
    <t>48A19007017</t>
  </si>
  <si>
    <t>48A19007018</t>
  </si>
  <si>
    <t>48A19007019</t>
  </si>
  <si>
    <t>48A19007021</t>
  </si>
  <si>
    <t>48A19007022</t>
  </si>
  <si>
    <t>48A19007023</t>
  </si>
  <si>
    <t>48A19007024</t>
  </si>
  <si>
    <t>48A19007025</t>
  </si>
  <si>
    <t>48A19007026</t>
  </si>
  <si>
    <t>48A19007027</t>
  </si>
  <si>
    <t>48A19008</t>
  </si>
  <si>
    <t>INSULATION ADJUSTING PIECE SPACER</t>
  </si>
  <si>
    <t>48A19010</t>
  </si>
  <si>
    <t>PIVOT PIN</t>
  </si>
  <si>
    <t>ADJUSTING PLATE</t>
  </si>
  <si>
    <t>48A19014</t>
  </si>
  <si>
    <t>FEEDING LEVER (A)</t>
  </si>
  <si>
    <t>FEEDING ROLLER</t>
  </si>
  <si>
    <t>48A19017</t>
  </si>
  <si>
    <t>FEEDING CRAW SPRING</t>
  </si>
  <si>
    <t>48A19017003</t>
  </si>
  <si>
    <t>48A19018</t>
  </si>
  <si>
    <t>48A19019005</t>
  </si>
  <si>
    <t>48A19019011</t>
  </si>
  <si>
    <t>48A19019012</t>
  </si>
  <si>
    <t>48A19019014</t>
  </si>
  <si>
    <t>48A19019016</t>
  </si>
  <si>
    <t>48A19019017</t>
  </si>
  <si>
    <t>48A19019018</t>
  </si>
  <si>
    <t>48A19019020</t>
  </si>
  <si>
    <t>48A19019021</t>
  </si>
  <si>
    <t>48A19019022</t>
  </si>
  <si>
    <t>48A19019024</t>
  </si>
  <si>
    <t>48A19019026</t>
  </si>
  <si>
    <t>48A19019027</t>
  </si>
  <si>
    <t>48A19019030</t>
  </si>
  <si>
    <t>48A19019040</t>
  </si>
  <si>
    <t>48A19020</t>
  </si>
  <si>
    <t>INSTALLATION PLATE POSITION BLOCK</t>
  </si>
  <si>
    <t>WIRE HOLDER</t>
  </si>
  <si>
    <t>48A19021002</t>
  </si>
  <si>
    <t>48A19021004</t>
  </si>
  <si>
    <t>PUNCH</t>
  </si>
  <si>
    <t>48A19022001</t>
  </si>
  <si>
    <t>CUTTING PUNCH&amp;WIRE HOLDER</t>
  </si>
  <si>
    <t>48A19022002</t>
  </si>
  <si>
    <t>48A19022003</t>
  </si>
  <si>
    <t>48A19023001</t>
  </si>
  <si>
    <t>WIRE HOLDER SPRING (STANDARD TYPE)</t>
  </si>
  <si>
    <t>48A19023002</t>
  </si>
  <si>
    <t>48A19025001</t>
  </si>
  <si>
    <t>RAM (STANDARD TYPE)</t>
  </si>
  <si>
    <t>INSTALLATION PLATE</t>
  </si>
  <si>
    <t>48A19028</t>
  </si>
  <si>
    <t>48A19031001</t>
  </si>
  <si>
    <t>FEEDING CAM (FOR AUTOMATIC MACHINE)</t>
  </si>
  <si>
    <t>FEEDING CAM</t>
  </si>
  <si>
    <t>48A19033</t>
  </si>
  <si>
    <t>SUPPORTING STOPPER GUIDE</t>
  </si>
  <si>
    <t>48A19034001</t>
  </si>
  <si>
    <t>SUPPORTING STOPPER SPRING (STANDARD)</t>
  </si>
  <si>
    <t>48A19036001</t>
  </si>
  <si>
    <t>FEEDING CLAW</t>
  </si>
  <si>
    <t>48A19036002</t>
  </si>
  <si>
    <t>48A19042001</t>
  </si>
  <si>
    <t>TERMINAL HOLDER</t>
  </si>
  <si>
    <t>48A19043</t>
  </si>
  <si>
    <t>TERMINAL HOLDER SETTING PARTS</t>
  </si>
  <si>
    <t>48A19049001</t>
  </si>
  <si>
    <t>48A19049002</t>
  </si>
  <si>
    <t>48A19049008</t>
  </si>
  <si>
    <t>48A19049018</t>
  </si>
  <si>
    <t>48A19050</t>
  </si>
  <si>
    <t>SHEAR BLADE SPRING</t>
  </si>
  <si>
    <t>OUTER SHEARBLADE</t>
  </si>
  <si>
    <t>48A19051101</t>
  </si>
  <si>
    <t>BALL</t>
  </si>
  <si>
    <t>48A19064</t>
  </si>
  <si>
    <t>DIAMETER 5MM STEEL BALL (FOR 87&amp;KAM APPLICATOR)</t>
  </si>
  <si>
    <t>48A19069</t>
  </si>
  <si>
    <t>48A19070</t>
  </si>
  <si>
    <t>FEEDING LEVER PIN</t>
  </si>
  <si>
    <t>48A19074</t>
  </si>
  <si>
    <t>FELT</t>
  </si>
  <si>
    <t>48A19084</t>
  </si>
  <si>
    <t>FELT(40MM)</t>
  </si>
  <si>
    <t>MOVABLE TYPE WIRE-STOPPER ASSEMBLY</t>
  </si>
  <si>
    <t>48A20007001</t>
  </si>
  <si>
    <t>48A20008001</t>
  </si>
  <si>
    <t>SUPPORTING STOPPER</t>
  </si>
  <si>
    <t>48A20009</t>
  </si>
  <si>
    <t>48A20010</t>
  </si>
  <si>
    <t>SUPPORTING STOPPER SPRING</t>
  </si>
  <si>
    <t>WIRE STOPPER</t>
  </si>
  <si>
    <t>WIRE STOPPER SHAFT</t>
  </si>
  <si>
    <t>48A20027004</t>
  </si>
  <si>
    <t>48A20027006</t>
  </si>
  <si>
    <t>48A20027008</t>
  </si>
  <si>
    <t>48A20029004</t>
  </si>
  <si>
    <t>48A20029006</t>
  </si>
  <si>
    <t>48A20029014</t>
  </si>
  <si>
    <t>48A20036</t>
  </si>
  <si>
    <t>48A47004</t>
  </si>
  <si>
    <t>COLLAR</t>
  </si>
  <si>
    <t>48A47009</t>
  </si>
  <si>
    <t>48A47013</t>
  </si>
  <si>
    <t>48A47014001</t>
  </si>
  <si>
    <t>FEEDING CAM (FOR AUTOMATIC)</t>
  </si>
  <si>
    <t>48A47014003</t>
  </si>
  <si>
    <t>48A47014005</t>
  </si>
  <si>
    <t>48A47015001</t>
  </si>
  <si>
    <t>48A47016001</t>
  </si>
  <si>
    <t>48A47016002</t>
  </si>
  <si>
    <t>48A47016003</t>
  </si>
  <si>
    <t>48A47016004</t>
  </si>
  <si>
    <t>48A47017001</t>
  </si>
  <si>
    <t>CUT PUNCH WITH WIRE STOPPER HOLDER</t>
  </si>
  <si>
    <t>48A47017002</t>
  </si>
  <si>
    <t>48A47017003</t>
  </si>
  <si>
    <t>48A47017004</t>
  </si>
  <si>
    <t>TERMINAL GUIDE PLATE A</t>
  </si>
  <si>
    <t>48A47020A03</t>
  </si>
  <si>
    <t>48A47020A04</t>
  </si>
  <si>
    <t>48A47020A05</t>
  </si>
  <si>
    <t>48A47020A07</t>
  </si>
  <si>
    <t>48A47022001</t>
  </si>
  <si>
    <t>48A47022002</t>
  </si>
  <si>
    <t>48A47024001</t>
  </si>
  <si>
    <t>48A47024002</t>
  </si>
  <si>
    <t>48A47025001</t>
  </si>
  <si>
    <t>48A47025002</t>
  </si>
  <si>
    <t>48A47025005</t>
  </si>
  <si>
    <t>48A47025101</t>
  </si>
  <si>
    <t>48A47025102</t>
  </si>
  <si>
    <t>OUTER SHEARBLADE FOR CARRIER CUTTER</t>
  </si>
  <si>
    <t>48A47030</t>
  </si>
  <si>
    <t>48A47031</t>
  </si>
  <si>
    <t>48A47032001</t>
  </si>
  <si>
    <t>SPRING FOR SUPPORTING STOPPER</t>
  </si>
  <si>
    <t>48A47032002</t>
  </si>
  <si>
    <t>48A47032003</t>
  </si>
  <si>
    <t>48A47047</t>
  </si>
  <si>
    <t>WIRE HOLDER SPRING</t>
  </si>
  <si>
    <t>CAM</t>
  </si>
  <si>
    <t>CAM FOLLOWER</t>
  </si>
  <si>
    <t>48A47055</t>
  </si>
  <si>
    <t>48A47073</t>
  </si>
  <si>
    <t>EXTRA LOW HEAD CAP SCREW (M4*6)</t>
  </si>
  <si>
    <t>WASHER</t>
  </si>
  <si>
    <t>48A65014001</t>
  </si>
  <si>
    <t>48A65036</t>
  </si>
  <si>
    <t>SPEED CONTROLLER</t>
  </si>
  <si>
    <t>48AC80ZP01</t>
  </si>
  <si>
    <t>ILLUMINATION TYPE PUSH BUTTON SWITCH</t>
  </si>
  <si>
    <t>48AC80ZP02</t>
  </si>
  <si>
    <t>48AC81B00C02</t>
  </si>
  <si>
    <t>48AC81B540</t>
  </si>
  <si>
    <t>DIGITAL DIAL</t>
  </si>
  <si>
    <t>CUTTER (CUTTING BLADE)</t>
  </si>
  <si>
    <t>48AC90E503</t>
  </si>
  <si>
    <t>CUTTER (STRIPPING BLADE)</t>
  </si>
  <si>
    <t>48AC95A008</t>
  </si>
  <si>
    <t>SUPPORT ROLLER</t>
  </si>
  <si>
    <t>PULLEY</t>
  </si>
  <si>
    <t>TIMING BELT</t>
  </si>
  <si>
    <t>LM GUIDE</t>
  </si>
  <si>
    <t>MINIATURE BEARING</t>
  </si>
  <si>
    <t>48AC95C538</t>
  </si>
  <si>
    <t>PIN CYLINDER</t>
  </si>
  <si>
    <t>48AC95D024</t>
  </si>
  <si>
    <t>B CLAW R</t>
  </si>
  <si>
    <t>48AC95D025</t>
  </si>
  <si>
    <t>B CLAW L</t>
  </si>
  <si>
    <t>48BB10A529</t>
  </si>
  <si>
    <t>FEEDING BELT</t>
  </si>
  <si>
    <t>48BP100005</t>
  </si>
  <si>
    <t>SPACER(T=0.2)</t>
  </si>
  <si>
    <t>48BP100009</t>
  </si>
  <si>
    <t>SPACER(T=0.6)</t>
  </si>
  <si>
    <t>48C10WA000</t>
  </si>
  <si>
    <t>48C10WA510</t>
  </si>
  <si>
    <t>SIGHT GLASS GBMBCS 10A</t>
  </si>
  <si>
    <t>NIPPLE</t>
  </si>
  <si>
    <t>48C10WA512</t>
  </si>
  <si>
    <t>SHORT NIPPLE PT3/8</t>
  </si>
  <si>
    <t>48C10WA517</t>
  </si>
  <si>
    <t>90ELBOWEL10-PT1/4_Z2</t>
  </si>
  <si>
    <t>SOLENOID VALVE</t>
  </si>
  <si>
    <t>48CK130000</t>
  </si>
  <si>
    <t>48CM200002</t>
  </si>
  <si>
    <t>APPLICATOR GUIDE METAL A</t>
  </si>
  <si>
    <t>48CM200512</t>
  </si>
  <si>
    <t>48CM20B001</t>
  </si>
  <si>
    <t>PROTECTOR</t>
  </si>
  <si>
    <t>48CM20ZA06</t>
  </si>
  <si>
    <t>CIRCUIT PROTECTOR</t>
  </si>
  <si>
    <t>48CM20ZA08</t>
  </si>
  <si>
    <t>TOGGLE SWITCH</t>
  </si>
  <si>
    <t>48CM20ZA10</t>
  </si>
  <si>
    <t>FOOT SWITCH</t>
  </si>
  <si>
    <t>48CM220011</t>
  </si>
  <si>
    <t>HINGE PIN</t>
  </si>
  <si>
    <t>48CM220078</t>
  </si>
  <si>
    <t>REVERSE PREVENTION CLAW</t>
  </si>
  <si>
    <t>48CM220506</t>
  </si>
  <si>
    <t>48CM30A504</t>
  </si>
  <si>
    <t>SYNCHRO BELT</t>
  </si>
  <si>
    <t>48CM30A505</t>
  </si>
  <si>
    <t>V BELT (FOR 50HZ)</t>
  </si>
  <si>
    <t>48CM30A508</t>
  </si>
  <si>
    <t>48CM30A510</t>
  </si>
  <si>
    <t>48CM30A511</t>
  </si>
  <si>
    <t>48CM30A512</t>
  </si>
  <si>
    <t>BEARING NUT</t>
  </si>
  <si>
    <t>48CM30A543</t>
  </si>
  <si>
    <t>FUSE HOLDER</t>
  </si>
  <si>
    <t>CONNECTOR</t>
  </si>
  <si>
    <t>48CM30A549</t>
  </si>
  <si>
    <t>BUTTON SWITCH(GREEN)</t>
  </si>
  <si>
    <t>48CM30B001</t>
  </si>
  <si>
    <t>48DB30ZC02</t>
  </si>
  <si>
    <t>BNC CABLE</t>
  </si>
  <si>
    <t>48DB31A509</t>
  </si>
  <si>
    <t>CRIMPING SENSOR 2.5T</t>
  </si>
  <si>
    <t>48DU100526</t>
  </si>
  <si>
    <t>HEPA FILTER</t>
  </si>
  <si>
    <t>48DU100527</t>
  </si>
  <si>
    <t>PREFILTER 5PC LOT</t>
  </si>
  <si>
    <t>48FH110033</t>
  </si>
  <si>
    <t>CONVEYANCE RIGHT-AND-LEFT CYLINDER ATTACHMENT BKT</t>
  </si>
  <si>
    <t>48FH110503</t>
  </si>
  <si>
    <t>FILTER REGULATOR (REVERSE)</t>
  </si>
  <si>
    <t>48FH110511</t>
  </si>
  <si>
    <t>48FH110516</t>
  </si>
  <si>
    <t>ONE-TOUCH MINI:MALE ELBOW</t>
  </si>
  <si>
    <t>ELBOW UNION</t>
  </si>
  <si>
    <t>48FH110532</t>
  </si>
  <si>
    <t>5PORT SOLENOID VALVE</t>
  </si>
  <si>
    <t>48FH110544</t>
  </si>
  <si>
    <t>48FH110565</t>
  </si>
  <si>
    <t>STOPPER BOLT WITH URETHANE</t>
  </si>
  <si>
    <t>48FH110566</t>
  </si>
  <si>
    <t>48FH110567</t>
  </si>
  <si>
    <t>48FH110607</t>
  </si>
  <si>
    <t>FIBER SENSOR AMP</t>
  </si>
  <si>
    <t>48FH110615</t>
  </si>
  <si>
    <t>AUTO SWITCH</t>
  </si>
  <si>
    <t>48FH110762</t>
  </si>
  <si>
    <t>CIRCUIT BOARD</t>
  </si>
  <si>
    <t>PLUG</t>
  </si>
  <si>
    <t>48GCA1035</t>
  </si>
  <si>
    <t>WIRE CUTTER A</t>
  </si>
  <si>
    <t>CARRIER</t>
  </si>
  <si>
    <t>48GCA1043</t>
  </si>
  <si>
    <t>STOPPER BLOCK</t>
  </si>
  <si>
    <t>48GCA1137</t>
  </si>
  <si>
    <t>48GCA1162</t>
  </si>
  <si>
    <t>COUPLING</t>
  </si>
  <si>
    <t>48GCA1166</t>
  </si>
  <si>
    <t>BODY</t>
  </si>
  <si>
    <t>48HW100009</t>
  </si>
  <si>
    <t>CHIP SPACER ( B )</t>
  </si>
  <si>
    <t>CERAMIC</t>
  </si>
  <si>
    <t>48HW100012</t>
  </si>
  <si>
    <t>DIES BONDER</t>
  </si>
  <si>
    <t>48HW100031</t>
  </si>
  <si>
    <t>SEPARABLE ELECTRODE BODY</t>
  </si>
  <si>
    <t>48HW100032</t>
  </si>
  <si>
    <t>SEPARABLE ELECTRODE TIP W1.5</t>
  </si>
  <si>
    <t>48HW100033</t>
  </si>
  <si>
    <t>SEPARABLE ELECTRODE TIP W2.5</t>
  </si>
  <si>
    <t>48HW200002</t>
  </si>
  <si>
    <t>POSITIONING CERAMIC</t>
  </si>
  <si>
    <t>48HW200014</t>
  </si>
  <si>
    <t>ELECTRODE W2.5 WIDTH10MM</t>
  </si>
  <si>
    <t>48HW200015</t>
  </si>
  <si>
    <t>48HW200016</t>
  </si>
  <si>
    <t>TERMINAL HOLDING CLAW</t>
  </si>
  <si>
    <t>48HW30B051</t>
  </si>
  <si>
    <t>48HW30C214</t>
  </si>
  <si>
    <t>PROXIMITY SWITCH</t>
  </si>
  <si>
    <t>48HW30D0002</t>
  </si>
  <si>
    <t>ELECTRODE CATRIDGE (TOP) W7.1</t>
  </si>
  <si>
    <t>48HW30D0004</t>
  </si>
  <si>
    <t>ELECTRODE CATRIDGE (BOTTOM) W7.1</t>
  </si>
  <si>
    <t>48HW30G006</t>
  </si>
  <si>
    <t>TOGGLE CRAMP</t>
  </si>
  <si>
    <t>48HW30G202</t>
  </si>
  <si>
    <t>SPRING 10PCLOT</t>
  </si>
  <si>
    <t>48HW32B035</t>
  </si>
  <si>
    <t>BOTTOM ELECTRODE BASE SPACER</t>
  </si>
  <si>
    <t>JOINT</t>
  </si>
  <si>
    <t>48HW32B540</t>
  </si>
  <si>
    <t>WIDE FREE ELECTRODE</t>
  </si>
  <si>
    <t>COMPRESSION SPRING</t>
  </si>
  <si>
    <t>48M211123</t>
  </si>
  <si>
    <t>48LT310501T</t>
  </si>
  <si>
    <t>CFM MAIN BODY 1CH SPECIFICATIONS(CONVENTIONAL PRES</t>
  </si>
  <si>
    <t>48LT310505</t>
  </si>
  <si>
    <t>48LT310517</t>
  </si>
  <si>
    <t>48LT320501T</t>
  </si>
  <si>
    <t>CONTROLER FOR CRIMP FORCE MONITOR</t>
  </si>
  <si>
    <t>48PF400507</t>
  </si>
  <si>
    <t>PROXIMITY SENSOR</t>
  </si>
  <si>
    <t>48RA40ZC004</t>
  </si>
  <si>
    <t>BARCODE READER (USB)</t>
  </si>
  <si>
    <t>48RA40ZC008</t>
  </si>
  <si>
    <t>INVERTER</t>
  </si>
  <si>
    <t>INSERTION PIN</t>
  </si>
  <si>
    <t>48RV20ZK02</t>
  </si>
  <si>
    <t>BATTERY UNIT FOR SVD</t>
  </si>
  <si>
    <t>48RV21B014</t>
  </si>
  <si>
    <t>48RW10B502</t>
  </si>
  <si>
    <t>POSITIONING PIN</t>
  </si>
  <si>
    <t>48RW10B511</t>
  </si>
  <si>
    <t>PHOTO MICRO SENSOR</t>
  </si>
  <si>
    <t>48RW10B512</t>
  </si>
  <si>
    <t>SET SCREW WITH HEXAGONAL HOLE</t>
  </si>
  <si>
    <t>48RW10C518</t>
  </si>
  <si>
    <t>MINIATURE THRUST ANGULAR CONTACT BALL BEARING</t>
  </si>
  <si>
    <t>FIBER UNIT</t>
  </si>
  <si>
    <t>48RW10J502</t>
  </si>
  <si>
    <t>48RW10K508</t>
  </si>
  <si>
    <t>PHOTO ELECTRIC SENSOR</t>
  </si>
  <si>
    <t>48RW10K511</t>
  </si>
  <si>
    <t>48SS100013</t>
  </si>
  <si>
    <t>MIDDLE STRIP CUTTER BLADE</t>
  </si>
  <si>
    <t>48SS100530</t>
  </si>
  <si>
    <t>48ST200026</t>
  </si>
  <si>
    <t>48TV20B504</t>
  </si>
  <si>
    <t>TOGGLE CLAMPS</t>
  </si>
  <si>
    <t>48TV20C505</t>
  </si>
  <si>
    <t>48WG10A501</t>
  </si>
  <si>
    <t>O RING</t>
  </si>
  <si>
    <t>48WG10A511</t>
  </si>
  <si>
    <t>48WG10A512</t>
  </si>
  <si>
    <t>48WG10A570</t>
  </si>
  <si>
    <t>FREE</t>
  </si>
  <si>
    <t>48WG10B508</t>
  </si>
  <si>
    <t>DIAPHRAGM GAUGE</t>
  </si>
  <si>
    <t>NOZZLE</t>
  </si>
  <si>
    <t>48WG30A071</t>
  </si>
  <si>
    <t>CENTER NOZZLE</t>
  </si>
  <si>
    <t>48WG30A072</t>
  </si>
  <si>
    <t>OUTER NOZZLE</t>
  </si>
  <si>
    <t>48WG30A075</t>
  </si>
  <si>
    <t>START SWITCH BOX</t>
  </si>
  <si>
    <t>48WG30A516</t>
  </si>
  <si>
    <t>48WG30A523</t>
  </si>
  <si>
    <t>48WG30A543</t>
  </si>
  <si>
    <t>48WG30A551</t>
  </si>
  <si>
    <t>PUSH BUTTON SWITCH</t>
  </si>
  <si>
    <t>48WG30A552</t>
  </si>
  <si>
    <t>VINYL TUBE</t>
  </si>
  <si>
    <t>SERVO MOTOR</t>
  </si>
  <si>
    <t>48WG30B521</t>
  </si>
  <si>
    <t>PAD</t>
  </si>
  <si>
    <t>48WG30B541</t>
  </si>
  <si>
    <t>48WG30B572</t>
  </si>
  <si>
    <t>48WG30C503</t>
  </si>
  <si>
    <t>HIGH PRESSURE TEFLON HOSE</t>
  </si>
  <si>
    <t>48WG30C504</t>
  </si>
  <si>
    <t>POLYETHYLENE</t>
  </si>
  <si>
    <t>48WG30C525</t>
  </si>
  <si>
    <t>POLYETHYLENE SHEET(10PIECE)</t>
  </si>
  <si>
    <t>48WG30D518</t>
  </si>
  <si>
    <t>48WG30D519</t>
  </si>
  <si>
    <t>WIPER</t>
  </si>
  <si>
    <t>48WG30E503</t>
  </si>
  <si>
    <t>48WG30E504</t>
  </si>
  <si>
    <t>48WG30E505</t>
  </si>
  <si>
    <t>48WG30E506</t>
  </si>
  <si>
    <t>INDUCTOR PLATE CONSUMABLE PARTS SET</t>
  </si>
  <si>
    <t>48WG30E507</t>
  </si>
  <si>
    <t>AIR MOTOR CONSUMABLE PARTS SET</t>
  </si>
  <si>
    <t>48WG30E508</t>
  </si>
  <si>
    <t>VALVE BODY CONSUMABLE PARTS SET</t>
  </si>
  <si>
    <t>48WG30E509</t>
  </si>
  <si>
    <t>UNDER PUMP CONSUMABLE PARTS SET</t>
  </si>
  <si>
    <t>48WG30E512</t>
  </si>
  <si>
    <t>INDUCTOR PLATE ASSY SET</t>
  </si>
  <si>
    <t>48WG30ZB02</t>
  </si>
  <si>
    <t>SERVO AMPLIFIER</t>
  </si>
  <si>
    <t>48WG32A002</t>
  </si>
  <si>
    <t>CENTER HOLDER</t>
  </si>
  <si>
    <t>48WG32A003</t>
  </si>
  <si>
    <t>RUBBER PACKING</t>
  </si>
  <si>
    <t>48WG32A053</t>
  </si>
  <si>
    <t>CENTER PIPE</t>
  </si>
  <si>
    <t>48WG32A501</t>
  </si>
  <si>
    <t>48WG32A511</t>
  </si>
  <si>
    <t>MALE ELBOW</t>
  </si>
  <si>
    <t>48WG32A526</t>
  </si>
  <si>
    <t>MALE ELBOW 45.</t>
  </si>
  <si>
    <t>48WG32B548</t>
  </si>
  <si>
    <t>FERRULE</t>
  </si>
  <si>
    <t>FRONT FERRULE</t>
  </si>
  <si>
    <t>REAR FERRULE</t>
  </si>
  <si>
    <t>INSERT RING</t>
  </si>
  <si>
    <t>URETHANE</t>
  </si>
  <si>
    <t>48WK11B008</t>
  </si>
  <si>
    <t>RECEIVER</t>
  </si>
  <si>
    <t>UPPER DIE URETHANE SHEET</t>
  </si>
  <si>
    <t>48WK13A124</t>
  </si>
  <si>
    <t>TRIAL</t>
  </si>
  <si>
    <t>AMPLIFIER UNIT</t>
  </si>
  <si>
    <t>48WK13B002</t>
  </si>
  <si>
    <t>URETHANE SHEET</t>
  </si>
  <si>
    <t>ROUND WIRE COIL SPRING</t>
  </si>
  <si>
    <t>48WK13B502</t>
  </si>
  <si>
    <t>48WK13B503</t>
  </si>
  <si>
    <t>48WK13ZF01</t>
  </si>
  <si>
    <t>BATTERY FOR PLC</t>
  </si>
  <si>
    <t>48WT100037</t>
  </si>
  <si>
    <t>48WT100038</t>
  </si>
  <si>
    <t>48WT100509</t>
  </si>
  <si>
    <t>48WT110024</t>
  </si>
  <si>
    <t>MAGNET CUSHION</t>
  </si>
  <si>
    <t>48WT110504</t>
  </si>
  <si>
    <t>MAGNET CATCH</t>
  </si>
  <si>
    <t>48WT11C006</t>
  </si>
  <si>
    <t>48WT16D013</t>
  </si>
  <si>
    <t>TOGGLE CLAMP ADDITIONAL PROCESS DIAGRAM</t>
  </si>
  <si>
    <t>CHANGER</t>
  </si>
  <si>
    <t>48YN110000</t>
  </si>
  <si>
    <t>ARTICLE NUMBER CHANGER</t>
  </si>
  <si>
    <t>UBC SERIES STAINLESS FORK</t>
  </si>
  <si>
    <t>ASSEMBLY FIXTURE</t>
  </si>
  <si>
    <t>U FORK(SUS,UP/DOWN,LOCK TYPE)</t>
  </si>
  <si>
    <t>49AA004311</t>
  </si>
  <si>
    <t>49AA004312</t>
  </si>
  <si>
    <t>49AA004313</t>
  </si>
  <si>
    <t>49AA004314</t>
  </si>
  <si>
    <t>3P FORK(SUS,UP/DOWN,LOCK TYPE)</t>
  </si>
  <si>
    <t>49AA004489</t>
  </si>
  <si>
    <t>49AA004491</t>
  </si>
  <si>
    <t>49AA004493</t>
  </si>
  <si>
    <t>4P FORK(SUS,UP/DOWN,LOCK TYPE)</t>
  </si>
  <si>
    <t>49AA004629</t>
  </si>
  <si>
    <t>49AB000031</t>
  </si>
  <si>
    <t>CAP-06</t>
  </si>
  <si>
    <t>49AB000034</t>
  </si>
  <si>
    <t>CAP-04</t>
  </si>
  <si>
    <t>49AB000039</t>
  </si>
  <si>
    <t>WIRE HOLDING JIG</t>
  </si>
  <si>
    <t>CHECKER FIXTURE</t>
  </si>
  <si>
    <t>49AC000104</t>
  </si>
  <si>
    <t>WPC 50P 020/040F CAVITY GUIDANCE SUB JIG</t>
  </si>
  <si>
    <t>49AC001215</t>
  </si>
  <si>
    <t>WPC72P 020/040F LED GUIDE JIG</t>
  </si>
  <si>
    <t>49BA000360</t>
  </si>
  <si>
    <t>PIN FORK FIXING TYPE</t>
  </si>
  <si>
    <t>49BA000362</t>
  </si>
  <si>
    <t>CONNECTOR HOLDER</t>
  </si>
  <si>
    <t>STRAIGHT LOCATING TOOL</t>
  </si>
  <si>
    <t>49BB005360</t>
  </si>
  <si>
    <t>49BB006198</t>
  </si>
  <si>
    <t>WPC 4P 040+C STRAIGHT LOCATING TOOL</t>
  </si>
  <si>
    <t>49BB006662</t>
  </si>
  <si>
    <t>49BB006830</t>
  </si>
  <si>
    <t>WPC 2P 025 F STRAIGHT CARRIER JIG</t>
  </si>
  <si>
    <t>49BB006885</t>
  </si>
  <si>
    <t>49BB006934</t>
  </si>
  <si>
    <t>49BB008894</t>
  </si>
  <si>
    <t>WPC 4P 025F STRIGHT LOCATING TOOL</t>
  </si>
  <si>
    <t>49BB008899</t>
  </si>
  <si>
    <t>WPC 2P 040 F STRIGHT LOCATING TOOL</t>
  </si>
  <si>
    <t>49BB012382</t>
  </si>
  <si>
    <t>CP 20P 025 F STRIGTH LOCATING TOOL</t>
  </si>
  <si>
    <t>49BB015440</t>
  </si>
  <si>
    <t>090 || W/P 2P F STRAIGHT LOCATING TOOL</t>
  </si>
  <si>
    <t>49BB016769</t>
  </si>
  <si>
    <t>LOOSE CONN PREVENTION LEVER(INJPAI3.2)NA</t>
  </si>
  <si>
    <t>49BB017591</t>
  </si>
  <si>
    <t>CP 3P 025 F STRAIGHT LOCATING TOOL</t>
  </si>
  <si>
    <t>49BB018909</t>
  </si>
  <si>
    <t>090 2 2P W/P F STRAIGHT LOCATING TOOL</t>
  </si>
  <si>
    <t>49BB020052</t>
  </si>
  <si>
    <t>WPC 10P 025 F STRAIGHT LOCATING TOOL</t>
  </si>
  <si>
    <t>49BB020130</t>
  </si>
  <si>
    <t>CP 4P 090 F STRAIGHT LOCATING TOOL</t>
  </si>
  <si>
    <t>49BB020204</t>
  </si>
  <si>
    <t>WPC 2P 090 F STRAIGHT LOCATING TOOL</t>
  </si>
  <si>
    <t>49BB020363</t>
  </si>
  <si>
    <t>CP 25P 025/060F STRAIGHT LOCATING TOOL</t>
  </si>
  <si>
    <t>49BB020404</t>
  </si>
  <si>
    <t>YV W/P 2P F STRAIGHT LOCATING TOOL</t>
  </si>
  <si>
    <t>49BB020692</t>
  </si>
  <si>
    <t>CP 2P 060F STRAIGHT LOCATING TOOL</t>
  </si>
  <si>
    <t>49BB021292</t>
  </si>
  <si>
    <t>CP 14P 060 F STRAIGHT LOCATING TOOL</t>
  </si>
  <si>
    <t>49BB021296</t>
  </si>
  <si>
    <t>CP 18P 060 F STRAIGHT LOCATING TOOL</t>
  </si>
  <si>
    <t>49BB021298</t>
  </si>
  <si>
    <t>WPC23P040M+HOLDER STRAIGHT LOCATING TOOL</t>
  </si>
  <si>
    <t>49BB021630</t>
  </si>
  <si>
    <t>CP 4P 060 M STRAIHGT LOCATING TOOL</t>
  </si>
  <si>
    <t>49BB022017</t>
  </si>
  <si>
    <t>CP 12P 025 F STRAIGHT LOCATING TOOL</t>
  </si>
  <si>
    <t>49BB022277</t>
  </si>
  <si>
    <t>BLOCK POWER RELAY STRAIGHT LOCATING TOOL</t>
  </si>
  <si>
    <t>49BB023001</t>
  </si>
  <si>
    <t>CP 18P 060 F LOCATING TOOL</t>
  </si>
  <si>
    <t>49BB023361</t>
  </si>
  <si>
    <t>CP 22P 060 F STRAIGHT LOCATING TOOL</t>
  </si>
  <si>
    <t>49BB023365</t>
  </si>
  <si>
    <t>CP 2P 187 F STRAIGHT LOCATING TOOL</t>
  </si>
  <si>
    <t>49BB023446</t>
  </si>
  <si>
    <t>49BB023494</t>
  </si>
  <si>
    <t>WPC 4P 060 F STRAIGHT LOCATING TOOL</t>
  </si>
  <si>
    <t>49BB023835</t>
  </si>
  <si>
    <t>CP 8P 060/187 F LOCATING TOOL</t>
  </si>
  <si>
    <t>49BB027064</t>
  </si>
  <si>
    <t>CP 18P 060F STRAIGHT LOCATING TOOL</t>
  </si>
  <si>
    <t>WPC 26P 060/110/187F LOCATING TOOL</t>
  </si>
  <si>
    <t>49BB028739</t>
  </si>
  <si>
    <t>PLUG-IN CONNECTOR 46 WAY LOCATING TOOL</t>
  </si>
  <si>
    <t>49BB029268</t>
  </si>
  <si>
    <t>187-2P+312-2P F STRAIGHT LOCATING TOOL</t>
  </si>
  <si>
    <t>49BB030160</t>
  </si>
  <si>
    <t>025-20P F ASSY STRAIGHT LOCATING TOOL</t>
  </si>
  <si>
    <t>49BB030161</t>
  </si>
  <si>
    <t>025 20P F STRAIGHT LOCATING TOOL</t>
  </si>
  <si>
    <t>49BB031136</t>
  </si>
  <si>
    <t>49BB032124</t>
  </si>
  <si>
    <t>6189-0187 STRAIGHT LOCATING TOOL</t>
  </si>
  <si>
    <t>49BB032125</t>
  </si>
  <si>
    <t>6189-0256 STRAIGHT LOCATING TOOL</t>
  </si>
  <si>
    <t>BOSCH 4P F STRAIGHT LOCATING TOOL</t>
  </si>
  <si>
    <t>49BB034167</t>
  </si>
  <si>
    <t>RK02MGY+C STRAIGHT LOCATING TOOL</t>
  </si>
  <si>
    <t>49BB036972</t>
  </si>
  <si>
    <t>HOUSING (025/060-14+8P) A/F</t>
  </si>
  <si>
    <t>49BB037049</t>
  </si>
  <si>
    <t>MAIN FUSE BLOCK STRAIGHT A/F</t>
  </si>
  <si>
    <t>49BB037307</t>
  </si>
  <si>
    <t>CP 18P 060 F STRAIGHT JIG</t>
  </si>
  <si>
    <t>49BB038344</t>
  </si>
  <si>
    <t>LIF CP 28P 025/060/187/312 F A/F</t>
  </si>
  <si>
    <t>49BB039014</t>
  </si>
  <si>
    <t>49BB039133</t>
  </si>
  <si>
    <t>RELAY BLOCK(4P)</t>
  </si>
  <si>
    <t>49BB039134</t>
  </si>
  <si>
    <t>49BB039526</t>
  </si>
  <si>
    <t>RELAY BLOCK(2P)STRAIGHT A/F (LOCK U)</t>
  </si>
  <si>
    <t>49BB039528</t>
  </si>
  <si>
    <t>RELAY BLOCK(3P)STRAIGHT A/F(LOCK U)</t>
  </si>
  <si>
    <t>49BB039530</t>
  </si>
  <si>
    <t>RELAY BLOCK(4P)STRAIGHT A/F (LOCK U)</t>
  </si>
  <si>
    <t>49BB039534</t>
  </si>
  <si>
    <t>49BB040863</t>
  </si>
  <si>
    <t>CP 12P 060 F STRAIGHT A/F</t>
  </si>
  <si>
    <t>49BB040864</t>
  </si>
  <si>
    <t>CP 18P 060 F STRAIGHT A/F</t>
  </si>
  <si>
    <t>49BB040865</t>
  </si>
  <si>
    <t>CP 10P 060/187 F (8+2)STRAIGHT A/F</t>
  </si>
  <si>
    <t>49BB040881</t>
  </si>
  <si>
    <t>CP 8P 060/187 F STRAIGHT A/F(LOCK R)</t>
  </si>
  <si>
    <t>49BB041180</t>
  </si>
  <si>
    <t>WPC 2P 050(1.2) F (SRS) STRAIGHT A/F</t>
  </si>
  <si>
    <t>49BB041991</t>
  </si>
  <si>
    <t>49BB042022</t>
  </si>
  <si>
    <t>WPC 2P 025 STRAIHT JIG</t>
  </si>
  <si>
    <t>49BB042271</t>
  </si>
  <si>
    <t>WPC 12P 060F STRAIGHT LOCATING TOOL</t>
  </si>
  <si>
    <t>49BB042646</t>
  </si>
  <si>
    <t>FEEDER LOCATING TOOL</t>
  </si>
  <si>
    <t>CP18P 060F LOCATING TOOL</t>
  </si>
  <si>
    <t>49BB042978</t>
  </si>
  <si>
    <t>49BB043807</t>
  </si>
  <si>
    <t>PLUG IN CONN 46 WAY LOCATING TOOL</t>
  </si>
  <si>
    <t>49BB046287</t>
  </si>
  <si>
    <t>49BC000434</t>
  </si>
  <si>
    <t>LA-06 UP/DOWN FORK</t>
  </si>
  <si>
    <t>49BC001509</t>
  </si>
  <si>
    <t>LA 6 DIAMETER TERMINAL HOLDER</t>
  </si>
  <si>
    <t>49BC001527</t>
  </si>
  <si>
    <t>COMBINATION LA CARRIER JIG</t>
  </si>
  <si>
    <t>49BC002050</t>
  </si>
  <si>
    <t>COMBINETION LA COMBIN JIG</t>
  </si>
  <si>
    <t>49BC002765</t>
  </si>
  <si>
    <t>COMBINATION 8ASSY LOCATING TOOL</t>
  </si>
  <si>
    <t>49BC003982</t>
  </si>
  <si>
    <t>EARTH TERMINAL(SN MOLD) A/F</t>
  </si>
  <si>
    <t>EARTH TERMINAL(SN MOLDD) LOCATING TOOL</t>
  </si>
  <si>
    <t>49BC004223</t>
  </si>
  <si>
    <t>CLIP HOLDER (INLINE)</t>
  </si>
  <si>
    <t>49CA000864</t>
  </si>
  <si>
    <t>CLIP LOCATING TOOL</t>
  </si>
  <si>
    <t>CLAMP HOLDER</t>
  </si>
  <si>
    <t>49CA008034</t>
  </si>
  <si>
    <t>49CA008035</t>
  </si>
  <si>
    <t>49CA008795</t>
  </si>
  <si>
    <t>CLIP I/F IN LINE</t>
  </si>
  <si>
    <t>49CA008796</t>
  </si>
  <si>
    <t>49CA008814</t>
  </si>
  <si>
    <t>49CA009411</t>
  </si>
  <si>
    <t>49CA009868</t>
  </si>
  <si>
    <t>PROTECTOR HOLDER</t>
  </si>
  <si>
    <t>GROMMET LOCATING TOOL</t>
  </si>
  <si>
    <t>49CC002217</t>
  </si>
  <si>
    <t>GROM A/F(UP,DOWN)</t>
  </si>
  <si>
    <t>49CJ000053</t>
  </si>
  <si>
    <t>CLIP I/F INLINE</t>
  </si>
  <si>
    <t>49CJ000065</t>
  </si>
  <si>
    <t>49CJ000124</t>
  </si>
  <si>
    <t>49CJ000127</t>
  </si>
  <si>
    <t>49CJ000135</t>
  </si>
  <si>
    <t>49CJ000151</t>
  </si>
  <si>
    <t>CLIP I/F FOR OFF LINE</t>
  </si>
  <si>
    <t>CLIP I/F OFFLINE TYPE</t>
  </si>
  <si>
    <t>49CJ000269</t>
  </si>
  <si>
    <t>CLIP LOCATING TOOL SW TYPE</t>
  </si>
  <si>
    <t>49CJ000408</t>
  </si>
  <si>
    <t>49CL000068</t>
  </si>
  <si>
    <t>49CL000069</t>
  </si>
  <si>
    <t>49DA000086</t>
  </si>
  <si>
    <t>COVERING INDICATING JIG (BASE)</t>
  </si>
  <si>
    <t>49DA000115</t>
  </si>
  <si>
    <t>TEMPORARY POSITION PIN FORK</t>
  </si>
  <si>
    <t>49DA100002</t>
  </si>
  <si>
    <t>POSITION INDICATOR WHITE</t>
  </si>
  <si>
    <t>49DB000056</t>
  </si>
  <si>
    <t>INSTALLATIOR INDICATOR(BLUE)</t>
  </si>
  <si>
    <t>SA90</t>
  </si>
  <si>
    <t>49DB100001</t>
  </si>
  <si>
    <t>POSITION INDICATOR BLUE</t>
  </si>
  <si>
    <t>49DC000032</t>
  </si>
  <si>
    <t>TAPE LOCATING TOOL(100/1LOT)</t>
  </si>
  <si>
    <t>49DC000169</t>
  </si>
  <si>
    <t>CONN STOPPER EXCLUSIVE COLAR BOARD GLAY</t>
  </si>
  <si>
    <t>LEG</t>
  </si>
  <si>
    <t>49EB000178</t>
  </si>
  <si>
    <t>CLAMP LEG (UP,DOWN) NO.2 LOCK</t>
  </si>
  <si>
    <t>49EB000180</t>
  </si>
  <si>
    <t>CLAMP LEG (UP,DOWN) NO.3 LOCK</t>
  </si>
  <si>
    <t>49EB000646</t>
  </si>
  <si>
    <t>STRAIGHT HOLDER LEG</t>
  </si>
  <si>
    <t>49EB000649</t>
  </si>
  <si>
    <t>49EB000650</t>
  </si>
  <si>
    <t>49EB000651</t>
  </si>
  <si>
    <t>49EB000652</t>
  </si>
  <si>
    <t>49EB000653</t>
  </si>
  <si>
    <t>49EC000323</t>
  </si>
  <si>
    <t>CONNECTOR STOPPER D=24</t>
  </si>
  <si>
    <t>49FA000019</t>
  </si>
  <si>
    <t>WIRE TEMPORAL HOLDING RUBBER</t>
  </si>
  <si>
    <t>49FA000235</t>
  </si>
  <si>
    <t>SC STOPPER</t>
  </si>
  <si>
    <t>49FA000335</t>
  </si>
  <si>
    <t>INLINE SWITCH</t>
  </si>
  <si>
    <t>49HA013802</t>
  </si>
  <si>
    <t>WPC 5P 090 F I/F</t>
  </si>
  <si>
    <t>49HA013843</t>
  </si>
  <si>
    <t>BASE BAR C/F</t>
  </si>
  <si>
    <t>49HA018326</t>
  </si>
  <si>
    <t>025 7P+090-2 2P F</t>
  </si>
  <si>
    <t>49HA019714</t>
  </si>
  <si>
    <t>CP20P 025(F) I/F</t>
  </si>
  <si>
    <t>49HA021864</t>
  </si>
  <si>
    <t>11DIA SQUIB SLIMTYPE MK-11 PLUGHOUSING</t>
  </si>
  <si>
    <t>49HA022977</t>
  </si>
  <si>
    <t>CP 4P 025F I/F</t>
  </si>
  <si>
    <t>49HA023414</t>
  </si>
  <si>
    <t>WPC 12P 040F(J/C)LANCE I/F</t>
  </si>
  <si>
    <t>49HA023805</t>
  </si>
  <si>
    <t>WPC 6P 090F I/F</t>
  </si>
  <si>
    <t>49HA024398</t>
  </si>
  <si>
    <t>WPC 3P 025F+COVER I/F</t>
  </si>
  <si>
    <t>49HA025033</t>
  </si>
  <si>
    <t>WPC 12P 025F I/F</t>
  </si>
  <si>
    <t>49HA026053</t>
  </si>
  <si>
    <t>CONNECTOR CHECK</t>
  </si>
  <si>
    <t>49HA026072</t>
  </si>
  <si>
    <t>WPC 6P 025 F I/F</t>
  </si>
  <si>
    <t>49HA026504</t>
  </si>
  <si>
    <t>TH20FW(G,BR,L)-NH-DC CHECKER FIXTURE</t>
  </si>
  <si>
    <t>0.64 2P W/P F</t>
  </si>
  <si>
    <t>49HA027179</t>
  </si>
  <si>
    <t>0.64* 14P F (SLIDE O/D TYPE)</t>
  </si>
  <si>
    <t>49HA027513</t>
  </si>
  <si>
    <t>WPC 2P 040 F I/F</t>
  </si>
  <si>
    <t>49HA028748</t>
  </si>
  <si>
    <t>090 W/P6PF</t>
  </si>
  <si>
    <t>49HA029297</t>
  </si>
  <si>
    <t>090 2 W/P 3P F I/F</t>
  </si>
  <si>
    <t>49HA029968</t>
  </si>
  <si>
    <t>49HA030154</t>
  </si>
  <si>
    <t>MCE 2F L LANCE ALLAXIS I/F</t>
  </si>
  <si>
    <t>49HA030463</t>
  </si>
  <si>
    <t>BOSCH CONN W/P 38P F I/F</t>
  </si>
  <si>
    <t>49HA030818</t>
  </si>
  <si>
    <t>49HA030868</t>
  </si>
  <si>
    <t>49HA030873</t>
  </si>
  <si>
    <t>49HA030928</t>
  </si>
  <si>
    <t>49HA030949</t>
  </si>
  <si>
    <t>090 6P (F) I/F</t>
  </si>
  <si>
    <t>49HA031023</t>
  </si>
  <si>
    <t>HOUSING 250 F</t>
  </si>
  <si>
    <t>49HA031060</t>
  </si>
  <si>
    <t>WPC 24P 040F LANCE ALLAXIS I/F</t>
  </si>
  <si>
    <t>49HA031359</t>
  </si>
  <si>
    <t>WPC 6P 025 M+C I/F</t>
  </si>
  <si>
    <t>49HA031468</t>
  </si>
  <si>
    <t>RK2MGY+C I/F</t>
  </si>
  <si>
    <t>49HA031597</t>
  </si>
  <si>
    <t>0.64 W/P 3PM</t>
  </si>
  <si>
    <t>49HA031818</t>
  </si>
  <si>
    <t>49HA031949</t>
  </si>
  <si>
    <t>WPC 2P 060F LANCE I/F</t>
  </si>
  <si>
    <t>49HA031977</t>
  </si>
  <si>
    <t>WPC 12P 060M LANCE I/F</t>
  </si>
  <si>
    <t>49HA032239</t>
  </si>
  <si>
    <t>49HA032309</t>
  </si>
  <si>
    <t>WPC 10P 025 F I/F</t>
  </si>
  <si>
    <t>49HA032483</t>
  </si>
  <si>
    <t>49HA032502</t>
  </si>
  <si>
    <t>WPC 4P 060 F LANCE ALLAXIS I/F</t>
  </si>
  <si>
    <t>49HA032745</t>
  </si>
  <si>
    <t>WPC 8P 060 F LANCE ALLAXIS I/F</t>
  </si>
  <si>
    <t>49HA033198</t>
  </si>
  <si>
    <t>WPC 12P 060F LANCE I/F</t>
  </si>
  <si>
    <t>49HA033203</t>
  </si>
  <si>
    <t>49HA033569</t>
  </si>
  <si>
    <t>WPC 4P 060(1.5)M+C LANCE ALLAXIS I/F</t>
  </si>
  <si>
    <t>49HA033583</t>
  </si>
  <si>
    <t>0.64_2 4P + 1.5 12P F</t>
  </si>
  <si>
    <t>49HA033703</t>
  </si>
  <si>
    <t>49HA033778</t>
  </si>
  <si>
    <t>WPC 2P 060 M+C LANCE ALLAXISS I/F</t>
  </si>
  <si>
    <t>49HA034030</t>
  </si>
  <si>
    <t>49HA034497</t>
  </si>
  <si>
    <t>WPC 22P 025/040F LANCE I/F</t>
  </si>
  <si>
    <t>49HA035513</t>
  </si>
  <si>
    <t>49HA035810</t>
  </si>
  <si>
    <t>49HA036159</t>
  </si>
  <si>
    <t>49HA036994</t>
  </si>
  <si>
    <t>HOUSING 312M I/F</t>
  </si>
  <si>
    <t>49HA037035</t>
  </si>
  <si>
    <t>6189-0187 I/F</t>
  </si>
  <si>
    <t>49HA037036</t>
  </si>
  <si>
    <t>6189-0256 I/F</t>
  </si>
  <si>
    <t>BOSCH 4P F I/F</t>
  </si>
  <si>
    <t>49HA037738</t>
  </si>
  <si>
    <t>WPC 50P 020/040F I/F LEVER UPPER</t>
  </si>
  <si>
    <t>49HA037885</t>
  </si>
  <si>
    <t>49HA037886</t>
  </si>
  <si>
    <t>49HA038122</t>
  </si>
  <si>
    <t>J/C PATTERN CHECK JIG</t>
  </si>
  <si>
    <t>49HA038615</t>
  </si>
  <si>
    <t>49HA039252</t>
  </si>
  <si>
    <t>WPC 2P-F</t>
  </si>
  <si>
    <t>49HA039525</t>
  </si>
  <si>
    <t>WPC 2P 0.64(025)F I/F</t>
  </si>
  <si>
    <t>49HA040124</t>
  </si>
  <si>
    <t>WPC 27P 0.64/1.5/4.8(025/060/187) M C/F</t>
  </si>
  <si>
    <t>49HA040241</t>
  </si>
  <si>
    <t>J/C BUSBAR PATTERN CHECK JIG</t>
  </si>
  <si>
    <t>49HA040887</t>
  </si>
  <si>
    <t>49HA040997</t>
  </si>
  <si>
    <t>PLUG-IN CONN 35WAY+COVER C/F</t>
  </si>
  <si>
    <t>49HA041156</t>
  </si>
  <si>
    <t>49HA042196</t>
  </si>
  <si>
    <t>49HB002056</t>
  </si>
  <si>
    <t>49HD002483</t>
  </si>
  <si>
    <t>COVER COMBIN CHECK JIG</t>
  </si>
  <si>
    <t>49HD006395</t>
  </si>
  <si>
    <t>BUSBAR COMBIN CHECK JIG</t>
  </si>
  <si>
    <t>49HD008087</t>
  </si>
  <si>
    <t>CONN ASSY CHECK I/F</t>
  </si>
  <si>
    <t>49HD009898</t>
  </si>
  <si>
    <t>BOLT ASSY CHECK JIG</t>
  </si>
  <si>
    <t>49HD009568</t>
  </si>
  <si>
    <t>LIF CP 28P 025/060/187/312F+COVER ASSY C</t>
  </si>
  <si>
    <t>CONNECTION CHECK</t>
  </si>
  <si>
    <t>49HD010425</t>
  </si>
  <si>
    <t>J/C+CONN ASSY DOCKING CHECK JIG</t>
  </si>
  <si>
    <t>AIR CHECK</t>
  </si>
  <si>
    <t>49HF000260</t>
  </si>
  <si>
    <t>WPC 6P 025 F AIRTIGHTNESS CHECK JIG</t>
  </si>
  <si>
    <t>49HF000343</t>
  </si>
  <si>
    <t>WPC 12P 060 M AIR TIGHTNESS CHECK JIG</t>
  </si>
  <si>
    <t>49HF000466</t>
  </si>
  <si>
    <t>WPC 12P 060 F AIR TIGHTNESS CHECK JIG</t>
  </si>
  <si>
    <t>49HF000508</t>
  </si>
  <si>
    <t>WPC 24P 040F(J/C) AIRTIGHTNESS CHECK JIG</t>
  </si>
  <si>
    <t>49HF000742</t>
  </si>
  <si>
    <t>PLUG-IN CONNECTOR46WAY AIR TIGHTNESS CHE</t>
  </si>
  <si>
    <t>49HF000743</t>
  </si>
  <si>
    <t>WPC 26P 060/110/187 AIR TIGHTNESS CHECK</t>
  </si>
  <si>
    <t>AIRTIGHT NESS I/F</t>
  </si>
  <si>
    <t>49HF000802</t>
  </si>
  <si>
    <t>49HF001117</t>
  </si>
  <si>
    <t>WPC 4P 025 F AIRTIGHT NESS CHECK JIG</t>
  </si>
  <si>
    <t>49KA003091</t>
  </si>
  <si>
    <t>CLIP I/F</t>
  </si>
  <si>
    <t>49KA003545</t>
  </si>
  <si>
    <t>49KA003554</t>
  </si>
  <si>
    <t>49KA003563</t>
  </si>
  <si>
    <t>49KA004064</t>
  </si>
  <si>
    <t>49KA004069</t>
  </si>
  <si>
    <t>49KA004219</t>
  </si>
  <si>
    <t>49KA004220</t>
  </si>
  <si>
    <t>49KA004256</t>
  </si>
  <si>
    <t>49KA004264</t>
  </si>
  <si>
    <t>49KA004310</t>
  </si>
  <si>
    <t>49KA004507</t>
  </si>
  <si>
    <t>49KA004568</t>
  </si>
  <si>
    <t>CLAMP CONFIRMATION JIG (FIXED)</t>
  </si>
  <si>
    <t>49MA000103</t>
  </si>
  <si>
    <t>PASS+STAMP OK RED</t>
  </si>
  <si>
    <t>49MA000110</t>
  </si>
  <si>
    <t>49MA000114</t>
  </si>
  <si>
    <t>PASS-STAMP OK-1 (RED)</t>
  </si>
  <si>
    <t>49MA000115</t>
  </si>
  <si>
    <t>PASS-STAMP OK-2 (RED)</t>
  </si>
  <si>
    <t>49MA000117</t>
  </si>
  <si>
    <t>49MA000118</t>
  </si>
  <si>
    <t>49MA000132</t>
  </si>
  <si>
    <t>PASS-STAMP OK-1 (BLUE)</t>
  </si>
  <si>
    <t>49MA000133</t>
  </si>
  <si>
    <t>PASS-STAMP OK-2 (BLUE)</t>
  </si>
  <si>
    <t>49MA000134</t>
  </si>
  <si>
    <t>49MA000135</t>
  </si>
  <si>
    <t>49MA000144</t>
  </si>
  <si>
    <t>PASS-STAMP OK (BLUE)</t>
  </si>
  <si>
    <t>49MA000145</t>
  </si>
  <si>
    <t>49MA000602</t>
  </si>
  <si>
    <t>TAPE I/F</t>
  </si>
  <si>
    <t>CONTACT PIN 100PC LOT</t>
  </si>
  <si>
    <t>CONTACT PIN 100PCLOT</t>
  </si>
  <si>
    <t>49MA000645</t>
  </si>
  <si>
    <t>CONTACT PIN (MIN. ORDER UNIT 100PCS)</t>
  </si>
  <si>
    <t>CONTACT PIN (100PC LOT)</t>
  </si>
  <si>
    <t>49MA000663</t>
  </si>
  <si>
    <t>49MA000676</t>
  </si>
  <si>
    <t>CONTACT PIN (100LOT)</t>
  </si>
  <si>
    <t>49MA000689</t>
  </si>
  <si>
    <t>CONTACT PIN(100 LOT)</t>
  </si>
  <si>
    <t>49MA000705</t>
  </si>
  <si>
    <t>49MA000741</t>
  </si>
  <si>
    <t>49MA000746</t>
  </si>
  <si>
    <t>49MA000747</t>
  </si>
  <si>
    <t>CONTACT PIN(LOT100)</t>
  </si>
  <si>
    <t>49MA000763</t>
  </si>
  <si>
    <t>49MA000771</t>
  </si>
  <si>
    <t>49MA000777</t>
  </si>
  <si>
    <t>SWITCH PIN(100PC LOT)</t>
  </si>
  <si>
    <t>49MA000779</t>
  </si>
  <si>
    <t>49MA000784</t>
  </si>
  <si>
    <t>49MA000792</t>
  </si>
  <si>
    <t>49MA000794</t>
  </si>
  <si>
    <t>49MA000797</t>
  </si>
  <si>
    <t>SWITCH PIN (100LOT)</t>
  </si>
  <si>
    <t>49MA000808</t>
  </si>
  <si>
    <t>49MA000863</t>
  </si>
  <si>
    <t>PASS-STAMP OK-1 (GREEN)</t>
  </si>
  <si>
    <t>49MA000869</t>
  </si>
  <si>
    <t>PASS-STAMP OK (GREEN)</t>
  </si>
  <si>
    <t>49MA000974</t>
  </si>
  <si>
    <t>49MA001027</t>
  </si>
  <si>
    <t>LANCE CHECK PIN 100PC LOT</t>
  </si>
  <si>
    <t>49MA001038</t>
  </si>
  <si>
    <t>PASS-STAMP REFILL INK(GREEN)(20ML)XLR</t>
  </si>
  <si>
    <t>49MA001039</t>
  </si>
  <si>
    <t>49MA001040</t>
  </si>
  <si>
    <t>PASS-STAMP REFILL INK(RED)(20ML)XLR</t>
  </si>
  <si>
    <t>49MA001124</t>
  </si>
  <si>
    <t>LANCE PIN(100PCLOT)</t>
  </si>
  <si>
    <t>49MA001165</t>
  </si>
  <si>
    <t>49MA001243</t>
  </si>
  <si>
    <t>49MA001833</t>
  </si>
  <si>
    <t>LANCE PIN BLOOK UNIT</t>
  </si>
  <si>
    <t>49MA001837</t>
  </si>
  <si>
    <t>49MA001838</t>
  </si>
  <si>
    <t>49MA002305</t>
  </si>
  <si>
    <t>49YA000033</t>
  </si>
  <si>
    <t>REMOVAL TOOL</t>
  </si>
  <si>
    <t>49YA000041</t>
  </si>
  <si>
    <t>CN TERMINAL REMONAL TOOL</t>
  </si>
  <si>
    <t>49YA000042</t>
  </si>
  <si>
    <t>49YA000049</t>
  </si>
  <si>
    <t>CN-R TERMINAL REMOVAL TOOL</t>
  </si>
  <si>
    <t>49YA000050</t>
  </si>
  <si>
    <t>TCN-R TERMINAL REMOVAL TOOL</t>
  </si>
  <si>
    <t>49YA000056</t>
  </si>
  <si>
    <t>REMOVAL TOOL 1-15</t>
  </si>
  <si>
    <t>49YA000057</t>
  </si>
  <si>
    <t>49YA000060</t>
  </si>
  <si>
    <t>S TERMINAL REMOVAL TOOL</t>
  </si>
  <si>
    <t>49YA000064</t>
  </si>
  <si>
    <t>ZF FRONT HOLDER REMOVAL TOOL</t>
  </si>
  <si>
    <t>49YA000072</t>
  </si>
  <si>
    <t>IL TERMINAL REMOVAL TOOL</t>
  </si>
  <si>
    <t>49YA000078</t>
  </si>
  <si>
    <t>49YA000082</t>
  </si>
  <si>
    <t>K.AS TERMINAL REMOVAL TOOL</t>
  </si>
  <si>
    <t>49YA000087</t>
  </si>
  <si>
    <t>HCN-R-FB TERMINAL REMOVAL TOOL</t>
  </si>
  <si>
    <t>49YA000106</t>
  </si>
  <si>
    <t>EXTRACTION TOOL FOR 025 TERMINAL</t>
  </si>
  <si>
    <t>49YA000158</t>
  </si>
  <si>
    <t>EXTRACTION TOOL FOR 064-2 HOUSING LANCE</t>
  </si>
  <si>
    <t>49YA000209</t>
  </si>
  <si>
    <t>RH TERMINAL REMOVAL TOOL</t>
  </si>
  <si>
    <t>49YA000211</t>
  </si>
  <si>
    <t>025 TERMINAL REMOVAL TOOL</t>
  </si>
  <si>
    <t>TERMINAL REMOVAL TOOL</t>
  </si>
  <si>
    <t>REMOVE JIG</t>
  </si>
  <si>
    <t>49YA000217</t>
  </si>
  <si>
    <t>49YA000239</t>
  </si>
  <si>
    <t>TERMINAL TOOL FOR BOSCH1.1A</t>
  </si>
  <si>
    <t>49YA000240</t>
  </si>
  <si>
    <t>49YA000243</t>
  </si>
  <si>
    <t>JAE 025 TYPE REMOVAL TOOL</t>
  </si>
  <si>
    <t>49YA000344</t>
  </si>
  <si>
    <t>49YA000355</t>
  </si>
  <si>
    <t>TH-NH TERMINAL REMOVAL TOOL</t>
  </si>
  <si>
    <t>49YA000395</t>
  </si>
  <si>
    <t>49YA000445</t>
  </si>
  <si>
    <t>BTC TERMINAL REMOVAL TOOL</t>
  </si>
  <si>
    <t>49YA000485</t>
  </si>
  <si>
    <t>1-144A 1.5 EARTH JC REMOVAL TOOL</t>
  </si>
  <si>
    <t>TERMINAL TOOL</t>
  </si>
  <si>
    <t>49YA000496</t>
  </si>
  <si>
    <t>WPC 33P 025 F REMOVAL TOOL</t>
  </si>
  <si>
    <t>49YA000509</t>
  </si>
  <si>
    <t>49YA000534</t>
  </si>
  <si>
    <t>49YA000555</t>
  </si>
  <si>
    <t>49YA000569</t>
  </si>
  <si>
    <t>060 TERMINAL REMOVAL TOOL</t>
  </si>
  <si>
    <t>49YA000571</t>
  </si>
  <si>
    <t>TYCO 020/040 TERMINAL EXTRACT TOOL</t>
  </si>
  <si>
    <t>49YA000578</t>
  </si>
  <si>
    <t>MULTI FL TERMINAL REMOVAL JIG</t>
  </si>
  <si>
    <t>49YA000587</t>
  </si>
  <si>
    <t>TERMINAL EXTRACT TOOL</t>
  </si>
  <si>
    <t>49YA000590</t>
  </si>
  <si>
    <t>49YA000591</t>
  </si>
  <si>
    <t>49YA000602</t>
  </si>
  <si>
    <t>49YA000619</t>
  </si>
  <si>
    <t>1-161 REMOVAL TOOL (HIRSCHMANN)</t>
  </si>
  <si>
    <t>49YA000621</t>
  </si>
  <si>
    <t>49YA000665</t>
  </si>
  <si>
    <t>BOSCH BDK 2.8 TERMINAL REMOVAL TOL</t>
  </si>
  <si>
    <t>49YA000673</t>
  </si>
  <si>
    <t>2 PC/3 PC TERMINAL JIG</t>
  </si>
  <si>
    <t>49YA000703</t>
  </si>
  <si>
    <t>EXTRACTION TOOL FOR 025 W/P TERMINAL</t>
  </si>
  <si>
    <t>49YA000779</t>
  </si>
  <si>
    <t>RH REVOLAL TOOL</t>
  </si>
  <si>
    <t>PUSH TOOL</t>
  </si>
  <si>
    <t>49YA000789</t>
  </si>
  <si>
    <t>TERMINAL PUSH JIG</t>
  </si>
  <si>
    <t>49YA000798</t>
  </si>
  <si>
    <t>49YA000803</t>
  </si>
  <si>
    <t>WPC 27P 0.64/1.5/4.8(025/060/187)M</t>
  </si>
  <si>
    <t>49YA000807</t>
  </si>
  <si>
    <t>1-171A TERMINAL EXTRACTION JIG</t>
  </si>
  <si>
    <t>49YB000077</t>
  </si>
  <si>
    <t>COT INSTALLATION TOOL S-SIZE</t>
  </si>
  <si>
    <t>49YB000088</t>
  </si>
  <si>
    <t>RK02MB,L,GY FR HOLDER INSERT ZIG</t>
  </si>
  <si>
    <t>49YB000395</t>
  </si>
  <si>
    <t>WPC 2P 187M FRONT HOLDER INSERT JIG</t>
  </si>
  <si>
    <t>49YB000434</t>
  </si>
  <si>
    <t>FRONT HOLDER INSERT JIG</t>
  </si>
  <si>
    <t>49YB000478</t>
  </si>
  <si>
    <t>SECONDARY LOCK JIG</t>
  </si>
  <si>
    <t>49YB000655</t>
  </si>
  <si>
    <t>3-94 RETAINER PUSHING JIG</t>
  </si>
  <si>
    <t>49YB000656</t>
  </si>
  <si>
    <t>3-96 RETAINER PUSHING JIG</t>
  </si>
  <si>
    <t>49YB000895</t>
  </si>
  <si>
    <t>WPC 50P 020/040F RITENA LOCK JIG</t>
  </si>
  <si>
    <t>49YB001265</t>
  </si>
  <si>
    <t>3-176-1</t>
  </si>
  <si>
    <t>49YB001266</t>
  </si>
  <si>
    <t>3-176-2</t>
  </si>
  <si>
    <t>49YB001337</t>
  </si>
  <si>
    <t>PLUG-IN CONNECTOR 46WAY</t>
  </si>
  <si>
    <t>49YB001601</t>
  </si>
  <si>
    <t>49YB001691</t>
  </si>
  <si>
    <t>INSERT TOOL</t>
  </si>
  <si>
    <t>49YB001988</t>
  </si>
  <si>
    <t>BOX ASSY RELAY FUSE PATTERN OLATE</t>
  </si>
  <si>
    <t>49YB002139</t>
  </si>
  <si>
    <t>49YB002612</t>
  </si>
  <si>
    <t>WPC 72P 020/040 F LOCK SAPPORT JIG</t>
  </si>
  <si>
    <t>025 TYPE ALIGNMENT GAUGE</t>
  </si>
  <si>
    <t>CHECK GAUGE</t>
  </si>
  <si>
    <t>WPC 12P 025M TERMINAL BEND CHECK JIG</t>
  </si>
  <si>
    <t>49YC001483</t>
  </si>
  <si>
    <t>WPC 6P 025 M TERMINAL BEND CHECK JIG SW</t>
  </si>
  <si>
    <t>49YC001637</t>
  </si>
  <si>
    <t>49YC001811</t>
  </si>
  <si>
    <t>GAGE TOOL</t>
  </si>
  <si>
    <t>CP 14P 060 M TERMINAL BEND CHECK JIG</t>
  </si>
  <si>
    <t>49YC002785</t>
  </si>
  <si>
    <t>BEND UP DOWN CHECK GAUGE</t>
  </si>
  <si>
    <t>49YC002880</t>
  </si>
  <si>
    <t>LA COMBIN CHECK JIG 6 SHEET SW</t>
  </si>
  <si>
    <t>49YC002881</t>
  </si>
  <si>
    <t>LA COMBIN CHECK JIG 5 SHEET SW</t>
  </si>
  <si>
    <t>49YC002931</t>
  </si>
  <si>
    <t>LA COMBIN CHECK JIG 2 SHEET SW</t>
  </si>
  <si>
    <t>49YC003020</t>
  </si>
  <si>
    <t>COMBINATION LA CHECK JIG 3</t>
  </si>
  <si>
    <t>49YC003021</t>
  </si>
  <si>
    <t>COMBINATION LA CHECK JIG 4</t>
  </si>
  <si>
    <t>49YC003023</t>
  </si>
  <si>
    <t>WPC 12P 060M TERMINAL BEND CHECK JIG</t>
  </si>
  <si>
    <t>49YC003033</t>
  </si>
  <si>
    <t>WPC 2P 060 M TERMINAL BEND CHECK JIG SW</t>
  </si>
  <si>
    <t>49YC003045</t>
  </si>
  <si>
    <t>WPC22P J/C TERMINAL BEND CHECK JIG(SW)</t>
  </si>
  <si>
    <t>49YC003094</t>
  </si>
  <si>
    <t>COMBIN LA CHECK JIG</t>
  </si>
  <si>
    <t>49YC003131</t>
  </si>
  <si>
    <t>49YC003142</t>
  </si>
  <si>
    <t>WPC 23P 040M TERMINAL CHECK GAUGE</t>
  </si>
  <si>
    <t>49YC003150</t>
  </si>
  <si>
    <t>BOTH LA ASSR CHECK TOOL</t>
  </si>
  <si>
    <t>49YC004572</t>
  </si>
  <si>
    <t>TERMINAL JIG</t>
  </si>
  <si>
    <t>49YC004573</t>
  </si>
  <si>
    <t>49YD000105</t>
  </si>
  <si>
    <t>FUSE PLATE VIEW TYPE</t>
  </si>
  <si>
    <t>49YF000002</t>
  </si>
  <si>
    <t>RELEASE TOOL FOR DOUBLE LOCKING SPACER</t>
  </si>
  <si>
    <t>49YF000003</t>
  </si>
  <si>
    <t>49YF000010</t>
  </si>
  <si>
    <t>RETAINER TAKE OFF TOOL</t>
  </si>
  <si>
    <t>49YF000123</t>
  </si>
  <si>
    <t>0.5 F TERMINAL REMOVE TOOL</t>
  </si>
  <si>
    <t>49YF000124</t>
  </si>
  <si>
    <t>1.0 F TERMINAL REMOVE TOOL</t>
  </si>
  <si>
    <t>49YZ000057</t>
  </si>
  <si>
    <t>TERMINAL INSERT ANGLE REMEDY JIG</t>
  </si>
  <si>
    <t>49YZ000058</t>
  </si>
  <si>
    <t>49YZ000627</t>
  </si>
  <si>
    <t>CONN</t>
  </si>
  <si>
    <t>4BA000128</t>
  </si>
  <si>
    <t>BAND CUTTER</t>
  </si>
  <si>
    <t>4BB001877</t>
  </si>
  <si>
    <t>STRIP BLADE AVSS0.5</t>
  </si>
  <si>
    <t>4BB001963</t>
  </si>
  <si>
    <t>SLIT BLADE AVSS2 AND AVS0.85</t>
  </si>
  <si>
    <t>4BB004024</t>
  </si>
  <si>
    <t>HEATER BROCK ASSY SAUSER SET</t>
  </si>
  <si>
    <t>PACKING</t>
  </si>
  <si>
    <t>4BB004295</t>
  </si>
  <si>
    <t>RUBBER CLIP</t>
  </si>
  <si>
    <t>4BB004559</t>
  </si>
  <si>
    <t>RUBBER CLIP FOR RUBBER RC-90YM 1LOT 4000PCS</t>
  </si>
  <si>
    <t>4BB005126</t>
  </si>
  <si>
    <t>CLAW FOR GROMMET EXPANDER(GCB095-M6-R7-P1.5-M) MOQ 10PC</t>
  </si>
  <si>
    <t>4BB005142</t>
  </si>
  <si>
    <t>BEND UP DOWN CHECK TOOL</t>
  </si>
  <si>
    <t>4BD000268</t>
  </si>
  <si>
    <t>BEND UP DOWN CHECK TOOL 7116-7005</t>
  </si>
  <si>
    <t>4BD000334</t>
  </si>
  <si>
    <t>BEND UP DOWN CHECK TOOL 7116-6482</t>
  </si>
  <si>
    <t>4BF000396</t>
  </si>
  <si>
    <t>ELECTROSTATIC DIFFUSIVE GLOVES MCG 600 N M SIZE (1 LOT 10 PAIR</t>
  </si>
  <si>
    <t>4BF000397</t>
  </si>
  <si>
    <t>ELECTROSTATIC DIFFUSIVE GLOVES MCG 600 N L SIZE (1 LOT 10 PAIRS</t>
  </si>
  <si>
    <t>TERMINAL GUIDE PLATE B</t>
  </si>
  <si>
    <t>WIRE ANVIL</t>
  </si>
  <si>
    <t>WIRECRIMPER</t>
  </si>
  <si>
    <t>SHEARBLADE HOLDING PLATE</t>
  </si>
  <si>
    <t>INSULATION ANVIL</t>
  </si>
  <si>
    <t>FEEDING CRAW</t>
  </si>
  <si>
    <t>CRAW</t>
  </si>
  <si>
    <t>70091868KYF</t>
  </si>
  <si>
    <t>70091944XYH</t>
  </si>
  <si>
    <t>70091947XYY</t>
  </si>
  <si>
    <t>70092251KYF</t>
  </si>
  <si>
    <t>APPLICATOR</t>
  </si>
  <si>
    <t>70171180SYF</t>
  </si>
  <si>
    <t>70171180ZS</t>
  </si>
  <si>
    <t>70171182ZS</t>
  </si>
  <si>
    <t>BESE</t>
  </si>
  <si>
    <t>TERMINALGUIDEPLATE B</t>
  </si>
  <si>
    <t>71143250CW</t>
  </si>
  <si>
    <t>71144032XYH</t>
  </si>
  <si>
    <t>71144112XJE</t>
  </si>
  <si>
    <t>71144415XYH</t>
  </si>
  <si>
    <t>INSULATIONCRIMPER</t>
  </si>
  <si>
    <t>71144728CLXA</t>
  </si>
  <si>
    <t>71144794PYY</t>
  </si>
  <si>
    <t>71144819XYB</t>
  </si>
  <si>
    <t>71144819XYH</t>
  </si>
  <si>
    <t>71147386XJE</t>
  </si>
  <si>
    <t>71147386XYB</t>
  </si>
  <si>
    <t>71147386XYH</t>
  </si>
  <si>
    <t>71147386XYY</t>
  </si>
  <si>
    <t>71161291XYH</t>
  </si>
  <si>
    <t>71161369XYH</t>
  </si>
  <si>
    <t>71161686PIC</t>
  </si>
  <si>
    <t>71162095PYF</t>
  </si>
  <si>
    <t>71162891PF</t>
  </si>
  <si>
    <t>71163102XJE</t>
  </si>
  <si>
    <t>71163102XYB</t>
  </si>
  <si>
    <t>71163102XYH</t>
  </si>
  <si>
    <t>71163102XYY</t>
  </si>
  <si>
    <t>71164025XJE</t>
  </si>
  <si>
    <t>71164025XYY</t>
  </si>
  <si>
    <t>SUPPORTING STOPPER(DD)</t>
  </si>
  <si>
    <t>71164037XJE</t>
  </si>
  <si>
    <t>71164037XYB</t>
  </si>
  <si>
    <t>71164037XYH</t>
  </si>
  <si>
    <t>TERMINAL GUIDE PLATE B(DD)</t>
  </si>
  <si>
    <t>71164230XYY</t>
  </si>
  <si>
    <t>71164603XJE</t>
  </si>
  <si>
    <t>71164603XYH</t>
  </si>
  <si>
    <t>71164603XYY</t>
  </si>
  <si>
    <t>71164727XYH</t>
  </si>
  <si>
    <t>71164727XYY</t>
  </si>
  <si>
    <t>71165073CAN</t>
  </si>
  <si>
    <t>71165073CW</t>
  </si>
  <si>
    <t>71165406HXAC</t>
  </si>
  <si>
    <t>71165406HXW</t>
  </si>
  <si>
    <t>71165752XJE</t>
  </si>
  <si>
    <t>71166041XYH</t>
  </si>
  <si>
    <t>71166046KYG</t>
  </si>
  <si>
    <t>71166484XYB</t>
  </si>
  <si>
    <t>71166484XYH</t>
  </si>
  <si>
    <t>71166484XYY</t>
  </si>
  <si>
    <t>71166560XAD</t>
  </si>
  <si>
    <t>ANVIL (DD)</t>
  </si>
  <si>
    <t>71167005CLXA</t>
  </si>
  <si>
    <t>71167389SUXIC</t>
  </si>
  <si>
    <t>71167389SUXW</t>
  </si>
  <si>
    <t>71167389XJE</t>
  </si>
  <si>
    <t>71167389XYB</t>
  </si>
  <si>
    <t>71167389XYH</t>
  </si>
  <si>
    <t>71167389XYY</t>
  </si>
  <si>
    <t>71168286XYB</t>
  </si>
  <si>
    <t>71268853XYB</t>
  </si>
  <si>
    <t>71268853XYH</t>
  </si>
  <si>
    <t>71268863KL</t>
  </si>
  <si>
    <t>71268863KS</t>
  </si>
  <si>
    <t>71268863KYB</t>
  </si>
  <si>
    <t>71573986AE8</t>
  </si>
  <si>
    <t>CARRYING NOZZLE(ORDER IN EVEN NUMBER)</t>
  </si>
  <si>
    <t>HOPPER</t>
  </si>
  <si>
    <t>ACRYLIC FOR HOPPER</t>
  </si>
  <si>
    <t>71583166GNC</t>
  </si>
  <si>
    <t>RUBBER SEAL HOLDER COLLAR</t>
  </si>
  <si>
    <t>71583737GNC</t>
  </si>
  <si>
    <t>71583957AEG</t>
  </si>
  <si>
    <t>71725031GNC</t>
  </si>
  <si>
    <t>71725032AEF</t>
  </si>
  <si>
    <t>72960203XA</t>
  </si>
  <si>
    <t>72960203XI</t>
  </si>
  <si>
    <t>72960203XW</t>
  </si>
  <si>
    <t>A100479A</t>
  </si>
  <si>
    <t>CLAW UPPER</t>
  </si>
  <si>
    <t>A100578A</t>
  </si>
  <si>
    <t>A100654A</t>
  </si>
  <si>
    <t>ENCORDER ROLLER</t>
  </si>
  <si>
    <t>A102177A</t>
  </si>
  <si>
    <t>POSITIONING PLATE</t>
  </si>
  <si>
    <t>A102209A</t>
  </si>
  <si>
    <t>A102209D</t>
  </si>
  <si>
    <t>HALF UNION</t>
  </si>
  <si>
    <t>A102260A</t>
  </si>
  <si>
    <t>A102285A</t>
  </si>
  <si>
    <t>A102629A</t>
  </si>
  <si>
    <t>A102904A</t>
  </si>
  <si>
    <t>SYLINDAR BRACKET</t>
  </si>
  <si>
    <t>A103658A</t>
  </si>
  <si>
    <t>PIN A</t>
  </si>
  <si>
    <t>A103659A</t>
  </si>
  <si>
    <t>PIN B</t>
  </si>
  <si>
    <t>A103660A</t>
  </si>
  <si>
    <t>PIN C</t>
  </si>
  <si>
    <t>A103661A</t>
  </si>
  <si>
    <t>PIN D</t>
  </si>
  <si>
    <t>A103829A</t>
  </si>
  <si>
    <t>CLAW LOWER (URETHANE)</t>
  </si>
  <si>
    <t>A104348A</t>
  </si>
  <si>
    <t>STRIP SENSOR HARNESS (FOR SIDE A)</t>
  </si>
  <si>
    <t>A108994A</t>
  </si>
  <si>
    <t>A119339A</t>
  </si>
  <si>
    <t>A126370A</t>
  </si>
  <si>
    <t>AB8009604</t>
  </si>
  <si>
    <t>SLIDE CUTTER</t>
  </si>
  <si>
    <t>AF3003BDA</t>
  </si>
  <si>
    <t>B103626A</t>
  </si>
  <si>
    <t>SUPPORT UNIT</t>
  </si>
  <si>
    <t>B104098A</t>
  </si>
  <si>
    <t>CLAW R</t>
  </si>
  <si>
    <t>B104099A</t>
  </si>
  <si>
    <t>CLAW L</t>
  </si>
  <si>
    <t>B108953A</t>
  </si>
  <si>
    <t>B CLAW ARM L</t>
  </si>
  <si>
    <t>B108954A</t>
  </si>
  <si>
    <t>B CLAW ARM R</t>
  </si>
  <si>
    <t>B119155C</t>
  </si>
  <si>
    <t>B120588A</t>
  </si>
  <si>
    <t>B CLAW</t>
  </si>
  <si>
    <t>C105396A</t>
  </si>
  <si>
    <t>CUTTER BASE UPPER</t>
  </si>
  <si>
    <t>C105397A</t>
  </si>
  <si>
    <t>CUTTER BASE LOWER</t>
  </si>
  <si>
    <t>DIT00079</t>
  </si>
  <si>
    <t>WIRE CUTTER SX10</t>
  </si>
  <si>
    <t>HP800017</t>
  </si>
  <si>
    <t>KRS00047</t>
  </si>
  <si>
    <t>LED-1A(RED)</t>
  </si>
  <si>
    <t>M102320A</t>
  </si>
  <si>
    <t>M102320B</t>
  </si>
  <si>
    <t>M103530A</t>
  </si>
  <si>
    <t>SYNCHRONOUS MOTOR</t>
  </si>
  <si>
    <t>M107618A</t>
  </si>
  <si>
    <t>SERVO AMPLIFIER (AY)</t>
  </si>
  <si>
    <t>M107619A</t>
  </si>
  <si>
    <t>SERVO AMPLIFIER (FOR CUTTER)</t>
  </si>
  <si>
    <t>M107620A</t>
  </si>
  <si>
    <t>M107621A</t>
  </si>
  <si>
    <t>SERVO AMPLIFIER (FOR MEASURING)</t>
  </si>
  <si>
    <t>SERVO AMPLIFIER (FOR CRIMPER A)</t>
  </si>
  <si>
    <t>M107623A</t>
  </si>
  <si>
    <t>M107696A</t>
  </si>
  <si>
    <t>M109185A</t>
  </si>
  <si>
    <t>SHAFT ASSY</t>
  </si>
  <si>
    <t>M112981A</t>
  </si>
  <si>
    <t>SERVO AMP Y-AXIS</t>
  </si>
  <si>
    <t>M112981B</t>
  </si>
  <si>
    <t>POWER SWITCH</t>
  </si>
  <si>
    <t>M211A128</t>
  </si>
  <si>
    <t>M211Y131</t>
  </si>
  <si>
    <t>CM14 CIRCUIT BOARD (100V)</t>
  </si>
  <si>
    <t>M212109</t>
  </si>
  <si>
    <t>MP7002214</t>
  </si>
  <si>
    <t>SPRING COVER</t>
  </si>
  <si>
    <t>NHIB2</t>
  </si>
  <si>
    <t>SW PIN REMOVE JIG (OUTER)</t>
  </si>
  <si>
    <t>P35439A</t>
  </si>
  <si>
    <t>P35931A</t>
  </si>
  <si>
    <t>P35931C</t>
  </si>
  <si>
    <t>P35931D</t>
  </si>
  <si>
    <t>P35931G</t>
  </si>
  <si>
    <t>P35931N</t>
  </si>
  <si>
    <t>P36517A</t>
  </si>
  <si>
    <t>END PLATE</t>
  </si>
  <si>
    <t>P36929A</t>
  </si>
  <si>
    <t>P36930A</t>
  </si>
  <si>
    <t>PXL3*20*28</t>
  </si>
  <si>
    <t>S101423A</t>
  </si>
  <si>
    <t>S101460A</t>
  </si>
  <si>
    <t>HARMONICK</t>
  </si>
  <si>
    <t>S101523A</t>
  </si>
  <si>
    <t>S101597A</t>
  </si>
  <si>
    <t>S101724G</t>
  </si>
  <si>
    <t>S102064E</t>
  </si>
  <si>
    <t>KNOCK PIN</t>
  </si>
  <si>
    <t>S102804B</t>
  </si>
  <si>
    <t>S102804D</t>
  </si>
  <si>
    <t>S103561A</t>
  </si>
  <si>
    <t>S103677A</t>
  </si>
  <si>
    <t>S106531B</t>
  </si>
  <si>
    <t>SERVO MOTOR (FOR MEASURING)</t>
  </si>
  <si>
    <t>S106704A</t>
  </si>
  <si>
    <t>SERVO MOTOR (FOR CUTTER)</t>
  </si>
  <si>
    <t>S107556A</t>
  </si>
  <si>
    <t>SERVO MOTOR (FOR CRIMPERA,B)</t>
  </si>
  <si>
    <t>S111197C</t>
  </si>
  <si>
    <t>S111845E</t>
  </si>
  <si>
    <t>S120264B</t>
  </si>
  <si>
    <t>DC POWER SUPPLY</t>
  </si>
  <si>
    <t>S240071</t>
  </si>
  <si>
    <t>LEAD WIRE FOR SHIELD CIRCUIT</t>
  </si>
  <si>
    <t>S240072</t>
  </si>
  <si>
    <t>S39677A</t>
  </si>
  <si>
    <t>S65913A</t>
  </si>
  <si>
    <t>HOSE ELBOW</t>
  </si>
  <si>
    <t>S66071B</t>
  </si>
  <si>
    <t>SC0313E</t>
  </si>
  <si>
    <t>SC0315R</t>
  </si>
  <si>
    <t>PLASTICS WASHER</t>
  </si>
  <si>
    <t>SC0415C</t>
  </si>
  <si>
    <t>LEVER WITH FIXED GRIP</t>
  </si>
  <si>
    <t>SC0656D</t>
  </si>
  <si>
    <t>SC0764K</t>
  </si>
  <si>
    <t>SC0820A</t>
  </si>
  <si>
    <t>SC0851B</t>
  </si>
  <si>
    <t>AIR COMBINATION</t>
  </si>
  <si>
    <t>SC0868D</t>
  </si>
  <si>
    <t>T497</t>
  </si>
  <si>
    <t>SW PIN PRESS FIT JIG</t>
  </si>
  <si>
    <t>T498</t>
  </si>
  <si>
    <t>T499</t>
  </si>
  <si>
    <t>TCS00140</t>
  </si>
  <si>
    <t>TCS00168</t>
  </si>
  <si>
    <t>RS232 QRcode reader</t>
  </si>
  <si>
    <t>TCS00189</t>
  </si>
  <si>
    <t>DENSO AT20Q-SM(U) SCANER</t>
  </si>
  <si>
    <t>TORQUE</t>
  </si>
  <si>
    <t>TCS00240</t>
  </si>
  <si>
    <t>TORQUE WRENCH SIGNAL DETECTION TIMER</t>
  </si>
  <si>
    <t>TCS00377</t>
  </si>
  <si>
    <t>Torque wrench QSPCAMS6N (5.5N)</t>
  </si>
  <si>
    <t>TCS00633</t>
  </si>
  <si>
    <t>X418-87P6-69+X316-87PA-29+7174-0750-RLY CHECKER FIXTURE</t>
  </si>
  <si>
    <t>TCS00682</t>
  </si>
  <si>
    <t>7383-4038-30-RLY C/F</t>
  </si>
  <si>
    <t>TCS00699</t>
  </si>
  <si>
    <t>Terminal holding cover parts of Heat shrink tube set common jig</t>
  </si>
  <si>
    <t>TCS00701</t>
  </si>
  <si>
    <t>Wire holding block parts of Heat shrink tube set common jig</t>
  </si>
  <si>
    <t>TDOIL10</t>
  </si>
  <si>
    <t>WSZ01642</t>
  </si>
  <si>
    <t>3-170 retainer pushing jig 7282-1034</t>
  </si>
  <si>
    <t>WSZ02136</t>
  </si>
  <si>
    <t>3-148A Retainer pushing jig 7287-3505</t>
  </si>
  <si>
    <t>WSZ03863</t>
  </si>
  <si>
    <t>0.64 shild terminal insulation crinp hight confirmation plate</t>
  </si>
  <si>
    <t>WSZ04633</t>
  </si>
  <si>
    <t>3-201 Rerainer pushing jig 7289-7040</t>
  </si>
  <si>
    <t>WSZ05108</t>
  </si>
  <si>
    <t>3-234 Retainer pushing jig 7282-4272</t>
  </si>
  <si>
    <t>WSZ05377</t>
  </si>
  <si>
    <t>3-240 retainer push-on jig 7282-8620</t>
  </si>
  <si>
    <t>4BB002380</t>
  </si>
  <si>
    <t>PRESSURE PAD</t>
  </si>
  <si>
    <t>4BB002461</t>
  </si>
  <si>
    <t>CLT-EQUIP-TEMP-SENSOR 721785</t>
  </si>
  <si>
    <t>4BB002462</t>
  </si>
  <si>
    <t>CLE-EQUIP-TEMP-SWITCH508273</t>
  </si>
  <si>
    <t>4BB002474</t>
  </si>
  <si>
    <t>CLT-EQIP-SIL-FOAM-WTPE284565</t>
  </si>
  <si>
    <t>4BB002475</t>
  </si>
  <si>
    <t>CLTEQ-BLDR-MTR-BRUSH-SETNO.971021 1SET2PC</t>
  </si>
  <si>
    <t>4BB002489</t>
  </si>
  <si>
    <t>IR-1900-IDLER-PULY-W BRG841201</t>
  </si>
  <si>
    <t>4BB003871</t>
  </si>
  <si>
    <t>CLIPPER(FOR BRAIDED SHIELD WIRE CUT JIG)</t>
  </si>
  <si>
    <t>4BD000184</t>
  </si>
  <si>
    <t>4BD000206</t>
  </si>
  <si>
    <t>BEND UP DOWN CHECK TOOL 7116-7004</t>
  </si>
  <si>
    <t>4BD000212</t>
  </si>
  <si>
    <t>4BD000214</t>
  </si>
  <si>
    <t>4BD000220</t>
  </si>
  <si>
    <t>4BD000242</t>
  </si>
  <si>
    <t>BEND UP DOWN CHECK TOOL (7116-5096)</t>
  </si>
  <si>
    <t>4BD000258</t>
  </si>
  <si>
    <t>BEND UP DOWN CHECK TOOL 7116-5749 50 51 52</t>
  </si>
  <si>
    <t>4BD000314</t>
  </si>
  <si>
    <t>BEND UP DOWN CHECK TOOL 7116-5046</t>
  </si>
  <si>
    <t>4BD000336</t>
  </si>
  <si>
    <t>BEND UP DOWN CHECK TOOL 7116-6892.6484</t>
  </si>
  <si>
    <t>CONTAINER</t>
  </si>
  <si>
    <t>WSZ00200</t>
  </si>
  <si>
    <t>Aron alpha long nozzle container (25PC/1SET)</t>
  </si>
  <si>
    <t>WSZ05104</t>
  </si>
  <si>
    <t>3-229 Retainer pushing jig 7286-0381</t>
  </si>
  <si>
    <t>70092644DW</t>
  </si>
  <si>
    <t>71141366XAC</t>
  </si>
  <si>
    <t>71141366XW</t>
  </si>
  <si>
    <t>71141466XW</t>
  </si>
  <si>
    <t>71144819XAD</t>
  </si>
  <si>
    <t>71146046KW</t>
  </si>
  <si>
    <t>71161366XIC</t>
  </si>
  <si>
    <t>INSULATION CRIMPER(DD)</t>
  </si>
  <si>
    <t>71165073DW</t>
  </si>
  <si>
    <t>71144416XW</t>
  </si>
  <si>
    <t>71146042DI</t>
  </si>
  <si>
    <t>71164025XWW</t>
  </si>
  <si>
    <t>71165153HDAPD</t>
  </si>
  <si>
    <t>70091723DAP</t>
  </si>
  <si>
    <t>70091785DWW</t>
  </si>
  <si>
    <t>70091859DI</t>
  </si>
  <si>
    <t>70091868KA</t>
  </si>
  <si>
    <t>70092283DWW</t>
  </si>
  <si>
    <t>70092284DAN</t>
  </si>
  <si>
    <t>70092284DAPC</t>
  </si>
  <si>
    <t>70095468CAPC</t>
  </si>
  <si>
    <t>70095605CIC</t>
  </si>
  <si>
    <t>70095605DAN</t>
  </si>
  <si>
    <t>70095742XAC</t>
  </si>
  <si>
    <t>70095742XWW</t>
  </si>
  <si>
    <t>70095743XAC</t>
  </si>
  <si>
    <t>70095743XIC</t>
  </si>
  <si>
    <t>70095743XW</t>
  </si>
  <si>
    <t>70095747KAC</t>
  </si>
  <si>
    <t>70095747KIC</t>
  </si>
  <si>
    <t>70095747KW</t>
  </si>
  <si>
    <t>70096341DAP</t>
  </si>
  <si>
    <t>70096341DI</t>
  </si>
  <si>
    <t>70096372DIC</t>
  </si>
  <si>
    <t>70096372DWW</t>
  </si>
  <si>
    <t>70171180SA</t>
  </si>
  <si>
    <t>70171180SWW</t>
  </si>
  <si>
    <t>70171183SA</t>
  </si>
  <si>
    <t>70171183SWW</t>
  </si>
  <si>
    <t>70171185WWW</t>
  </si>
  <si>
    <t>71125012XAC</t>
  </si>
  <si>
    <t>71125012XW</t>
  </si>
  <si>
    <t>71125021XW</t>
  </si>
  <si>
    <t>71125022XA</t>
  </si>
  <si>
    <t>71125022XI</t>
  </si>
  <si>
    <t>71125082XAD</t>
  </si>
  <si>
    <t>71125082XW</t>
  </si>
  <si>
    <t>71125106XA</t>
  </si>
  <si>
    <t>71125106XWW</t>
  </si>
  <si>
    <t>71125191XW</t>
  </si>
  <si>
    <t>71141301XI</t>
  </si>
  <si>
    <t>71141369XA</t>
  </si>
  <si>
    <t>71141369XI</t>
  </si>
  <si>
    <t>71141369XW</t>
  </si>
  <si>
    <t>71141466XAD</t>
  </si>
  <si>
    <t>71141466XID</t>
  </si>
  <si>
    <t>71141793XA</t>
  </si>
  <si>
    <t>71141793XI</t>
  </si>
  <si>
    <t>71141793XIC</t>
  </si>
  <si>
    <t>71141793XW</t>
  </si>
  <si>
    <t>71141977XWW</t>
  </si>
  <si>
    <t>71141978XIB</t>
  </si>
  <si>
    <t>71141978XWW</t>
  </si>
  <si>
    <t>71142343XW</t>
  </si>
  <si>
    <t>71142344XA</t>
  </si>
  <si>
    <t>71142344XI</t>
  </si>
  <si>
    <t>71142344XW</t>
  </si>
  <si>
    <t>71142727XW</t>
  </si>
  <si>
    <t>71142877XW</t>
  </si>
  <si>
    <t>71143095DAP</t>
  </si>
  <si>
    <t>71143095DI</t>
  </si>
  <si>
    <t>71143095DWW</t>
  </si>
  <si>
    <t>71143197CI</t>
  </si>
  <si>
    <t>71143250KA</t>
  </si>
  <si>
    <t>71143250KI</t>
  </si>
  <si>
    <t>71143250KW</t>
  </si>
  <si>
    <t>71143251KA</t>
  </si>
  <si>
    <t>71144020XAB</t>
  </si>
  <si>
    <t>71144020XIB</t>
  </si>
  <si>
    <t>71144020XWW</t>
  </si>
  <si>
    <t>71144021XA</t>
  </si>
  <si>
    <t>71144022XA</t>
  </si>
  <si>
    <t>71144022XW</t>
  </si>
  <si>
    <t>71144027XW</t>
  </si>
  <si>
    <t>71144030XA</t>
  </si>
  <si>
    <t>71144031XA</t>
  </si>
  <si>
    <t>71144032XA</t>
  </si>
  <si>
    <t>71144032XAC</t>
  </si>
  <si>
    <t>71144032XIC</t>
  </si>
  <si>
    <t>71144032XW</t>
  </si>
  <si>
    <t>71144197XA</t>
  </si>
  <si>
    <t>71144197XI</t>
  </si>
  <si>
    <t>71144197XW</t>
  </si>
  <si>
    <t>71144267XAD</t>
  </si>
  <si>
    <t>71144267XW</t>
  </si>
  <si>
    <t>71144415XAD</t>
  </si>
  <si>
    <t>71144415XIV</t>
  </si>
  <si>
    <t>71144415XWW</t>
  </si>
  <si>
    <t>71144728XA</t>
  </si>
  <si>
    <t>71144728XI</t>
  </si>
  <si>
    <t>71144728XWW</t>
  </si>
  <si>
    <t>71144793XW</t>
  </si>
  <si>
    <t>71144794XA</t>
  </si>
  <si>
    <t>71144794XI</t>
  </si>
  <si>
    <t>71144794XW</t>
  </si>
  <si>
    <t>71144795XW</t>
  </si>
  <si>
    <t>71144800XA</t>
  </si>
  <si>
    <t>71144800XI</t>
  </si>
  <si>
    <t>71144800XW</t>
  </si>
  <si>
    <t>71144819XID</t>
  </si>
  <si>
    <t>71144819XW</t>
  </si>
  <si>
    <t>71145747XA</t>
  </si>
  <si>
    <t>71145747XW</t>
  </si>
  <si>
    <t>71145753XA</t>
  </si>
  <si>
    <t>71145753XI</t>
  </si>
  <si>
    <t>71145753XW</t>
  </si>
  <si>
    <t>71146041XA</t>
  </si>
  <si>
    <t>71146493XAC</t>
  </si>
  <si>
    <t>71146493XIC</t>
  </si>
  <si>
    <t>71146493XW</t>
  </si>
  <si>
    <t>71146791XIC</t>
  </si>
  <si>
    <t>71146794XA</t>
  </si>
  <si>
    <t>71146794XI</t>
  </si>
  <si>
    <t>71147085XIC</t>
  </si>
  <si>
    <t>71147386HXAC</t>
  </si>
  <si>
    <t>71147386HXW</t>
  </si>
  <si>
    <t>71147386XAC</t>
  </si>
  <si>
    <t>71147386XIB</t>
  </si>
  <si>
    <t>71147386XW</t>
  </si>
  <si>
    <t>71147387XIC</t>
  </si>
  <si>
    <t>71147854XAD</t>
  </si>
  <si>
    <t>71147854XID</t>
  </si>
  <si>
    <t>71147854XW</t>
  </si>
  <si>
    <t>71147855XAD</t>
  </si>
  <si>
    <t>71147855XID</t>
  </si>
  <si>
    <t>71147855XW</t>
  </si>
  <si>
    <t>71147906XAD</t>
  </si>
  <si>
    <t>71147906XID</t>
  </si>
  <si>
    <t>71161280XAD</t>
  </si>
  <si>
    <t>71161369XIC</t>
  </si>
  <si>
    <t>71161466XAD</t>
  </si>
  <si>
    <t>71161544XI</t>
  </si>
  <si>
    <t>71161544XW</t>
  </si>
  <si>
    <t>71161680XID</t>
  </si>
  <si>
    <t>71161685PA</t>
  </si>
  <si>
    <t>71161685PI</t>
  </si>
  <si>
    <t>71161685PIC</t>
  </si>
  <si>
    <t>71161685PW</t>
  </si>
  <si>
    <t>71161686PA</t>
  </si>
  <si>
    <t>71161686PW</t>
  </si>
  <si>
    <t>71161774XAD</t>
  </si>
  <si>
    <t>71161774XID</t>
  </si>
  <si>
    <t>71161970XID</t>
  </si>
  <si>
    <t>71161970XW</t>
  </si>
  <si>
    <t>71162090PW</t>
  </si>
  <si>
    <t>71162092PA</t>
  </si>
  <si>
    <t>71162092PW</t>
  </si>
  <si>
    <t>71162640PA</t>
  </si>
  <si>
    <t>71162640PI</t>
  </si>
  <si>
    <t>71162640PWY</t>
  </si>
  <si>
    <t>71162751PIC</t>
  </si>
  <si>
    <t>71162783XA</t>
  </si>
  <si>
    <t>71162783XI</t>
  </si>
  <si>
    <t>71162783XW</t>
  </si>
  <si>
    <t>71162891PA</t>
  </si>
  <si>
    <t>71162891PI</t>
  </si>
  <si>
    <t>71162891PW</t>
  </si>
  <si>
    <t>71162892PA</t>
  </si>
  <si>
    <t>71162892PW</t>
  </si>
  <si>
    <t>71162893PA</t>
  </si>
  <si>
    <t>71162893PI</t>
  </si>
  <si>
    <t>71162893PW</t>
  </si>
  <si>
    <t>71162897KW</t>
  </si>
  <si>
    <t>71162929XA</t>
  </si>
  <si>
    <t>71162929XW</t>
  </si>
  <si>
    <t>71163102XA</t>
  </si>
  <si>
    <t>71163102XI</t>
  </si>
  <si>
    <t>71163102XIC</t>
  </si>
  <si>
    <t>71163102XW</t>
  </si>
  <si>
    <t>71163427XA</t>
  </si>
  <si>
    <t>71164025XID</t>
  </si>
  <si>
    <t>71164026XID</t>
  </si>
  <si>
    <t>71164027XAD</t>
  </si>
  <si>
    <t>71164027XID</t>
  </si>
  <si>
    <t>71164027XW</t>
  </si>
  <si>
    <t>71164036XAD</t>
  </si>
  <si>
    <t>71164036XID</t>
  </si>
  <si>
    <t>71164036XW</t>
  </si>
  <si>
    <t>71164037XW</t>
  </si>
  <si>
    <t>71164041XID</t>
  </si>
  <si>
    <t>71164041XW</t>
  </si>
  <si>
    <t>71164100XA</t>
  </si>
  <si>
    <t>71164100XI</t>
  </si>
  <si>
    <t>71164100XW</t>
  </si>
  <si>
    <t>71164101XA</t>
  </si>
  <si>
    <t>71164101XI</t>
  </si>
  <si>
    <t>71164113XA</t>
  </si>
  <si>
    <t>71164113XI</t>
  </si>
  <si>
    <t>71164113XW</t>
  </si>
  <si>
    <t>71164146XA</t>
  </si>
  <si>
    <t>71164192XID</t>
  </si>
  <si>
    <t>71164192XW</t>
  </si>
  <si>
    <t>71164220XAD</t>
  </si>
  <si>
    <t>71164220XID</t>
  </si>
  <si>
    <t>71164230CXA</t>
  </si>
  <si>
    <t>71164231XA</t>
  </si>
  <si>
    <t>71164231XI</t>
  </si>
  <si>
    <t>71164231XW</t>
  </si>
  <si>
    <t>71164240XIC</t>
  </si>
  <si>
    <t>71164245XAD</t>
  </si>
  <si>
    <t>71164245XID</t>
  </si>
  <si>
    <t>71164245XW</t>
  </si>
  <si>
    <t>71164415XA</t>
  </si>
  <si>
    <t>71164415XIW</t>
  </si>
  <si>
    <t>71164486XA</t>
  </si>
  <si>
    <t>71164486XW</t>
  </si>
  <si>
    <t>71164602XA</t>
  </si>
  <si>
    <t>71164602XI</t>
  </si>
  <si>
    <t>71164602XW</t>
  </si>
  <si>
    <t>71164603XA</t>
  </si>
  <si>
    <t>71164603XI</t>
  </si>
  <si>
    <t>71164603XW</t>
  </si>
  <si>
    <t>71164660XI</t>
  </si>
  <si>
    <t>71164660XWI</t>
  </si>
  <si>
    <t>71164727CLXAD</t>
  </si>
  <si>
    <t>71164727XAD</t>
  </si>
  <si>
    <t>71164727XWW</t>
  </si>
  <si>
    <t>71164832XW</t>
  </si>
  <si>
    <t>71164992CLXAW</t>
  </si>
  <si>
    <t>71164992XIB</t>
  </si>
  <si>
    <t>71164992XWW</t>
  </si>
  <si>
    <t>71164993XW</t>
  </si>
  <si>
    <t>71164997XA</t>
  </si>
  <si>
    <t>71164997XIC</t>
  </si>
  <si>
    <t>71164997XW</t>
  </si>
  <si>
    <t>71164998XA</t>
  </si>
  <si>
    <t>71164998XI</t>
  </si>
  <si>
    <t>71164998XW</t>
  </si>
  <si>
    <t>71165047XAC</t>
  </si>
  <si>
    <t>71165047XIC</t>
  </si>
  <si>
    <t>71165047XW</t>
  </si>
  <si>
    <t>71165058XAD</t>
  </si>
  <si>
    <t>71165058XID</t>
  </si>
  <si>
    <t>71165058XW</t>
  </si>
  <si>
    <t>71165096XAC</t>
  </si>
  <si>
    <t>71165096XIC</t>
  </si>
  <si>
    <t>71165096XWW</t>
  </si>
  <si>
    <t>71165147XI</t>
  </si>
  <si>
    <t>71165153CAN</t>
  </si>
  <si>
    <t>71165153CAPC</t>
  </si>
  <si>
    <t>71165153HCAPD</t>
  </si>
  <si>
    <t>71165153HCW</t>
  </si>
  <si>
    <t>71165540XA</t>
  </si>
  <si>
    <t>71165540XI</t>
  </si>
  <si>
    <t>71165540XWW</t>
  </si>
  <si>
    <t>71165749XA</t>
  </si>
  <si>
    <t>71165749XI</t>
  </si>
  <si>
    <t>71165749XW</t>
  </si>
  <si>
    <t>71165750XA</t>
  </si>
  <si>
    <t>71165750XI</t>
  </si>
  <si>
    <t>71165750XW</t>
  </si>
  <si>
    <t>71165752XA</t>
  </si>
  <si>
    <t>71165752XI</t>
  </si>
  <si>
    <t>71165752XW</t>
  </si>
  <si>
    <t>71165941XAD</t>
  </si>
  <si>
    <t>71165942KID</t>
  </si>
  <si>
    <t>71165944XAD</t>
  </si>
  <si>
    <t>71165944XW</t>
  </si>
  <si>
    <t>71166253XW</t>
  </si>
  <si>
    <t>71166482XA</t>
  </si>
  <si>
    <t>71166482XI</t>
  </si>
  <si>
    <t>71166482XWW</t>
  </si>
  <si>
    <t>71166484CLXA</t>
  </si>
  <si>
    <t>71166484XA</t>
  </si>
  <si>
    <t>71166484XI</t>
  </si>
  <si>
    <t>71166484XWW</t>
  </si>
  <si>
    <t>71166560XID</t>
  </si>
  <si>
    <t>71166560XWW</t>
  </si>
  <si>
    <t>71166754XA</t>
  </si>
  <si>
    <t>71166754XIC</t>
  </si>
  <si>
    <t>71166754XW</t>
  </si>
  <si>
    <t>71166804XID</t>
  </si>
  <si>
    <t>71166804XW</t>
  </si>
  <si>
    <t>71167389XIC</t>
  </si>
  <si>
    <t>71167389XW</t>
  </si>
  <si>
    <t>71167390XAC</t>
  </si>
  <si>
    <t>71167390XIC</t>
  </si>
  <si>
    <t>71167390XW</t>
  </si>
  <si>
    <t>71167391XA</t>
  </si>
  <si>
    <t>71167391XI</t>
  </si>
  <si>
    <t>71167391XW</t>
  </si>
  <si>
    <t>71167438XA</t>
  </si>
  <si>
    <t>71167438XI</t>
  </si>
  <si>
    <t>71167438XW</t>
  </si>
  <si>
    <t>71167843XA</t>
  </si>
  <si>
    <t>71167843XI</t>
  </si>
  <si>
    <t>71167843XW</t>
  </si>
  <si>
    <t>71167854XAD</t>
  </si>
  <si>
    <t>71167854XID</t>
  </si>
  <si>
    <t>71167854XW</t>
  </si>
  <si>
    <t>71167856XAD</t>
  </si>
  <si>
    <t>71167856XID</t>
  </si>
  <si>
    <t>71167856XW</t>
  </si>
  <si>
    <t>71168286XA</t>
  </si>
  <si>
    <t>71168286XI</t>
  </si>
  <si>
    <t>71168286XW</t>
  </si>
  <si>
    <t>71250830XA</t>
  </si>
  <si>
    <t>71250830XI</t>
  </si>
  <si>
    <t>71250830XW</t>
  </si>
  <si>
    <t>71268853XA</t>
  </si>
  <si>
    <t>71268853XI</t>
  </si>
  <si>
    <t>71268853XW</t>
  </si>
  <si>
    <t>71268854XA</t>
  </si>
  <si>
    <t>71268854XI</t>
  </si>
  <si>
    <t>71268854XW</t>
  </si>
  <si>
    <t>71268855XA</t>
  </si>
  <si>
    <t>71268855XW</t>
  </si>
  <si>
    <t>71268865KW</t>
  </si>
  <si>
    <t>71960247XA</t>
  </si>
  <si>
    <t>71960247XI</t>
  </si>
  <si>
    <t>71960247XW</t>
  </si>
  <si>
    <t>71960357XA</t>
  </si>
  <si>
    <t>71960560XAC</t>
  </si>
  <si>
    <t>71960560XW</t>
  </si>
  <si>
    <t>71960561XW</t>
  </si>
  <si>
    <t>71960562XAC</t>
  </si>
  <si>
    <t>71960562XW</t>
  </si>
  <si>
    <t>71960805XAD</t>
  </si>
  <si>
    <t>71960805XID</t>
  </si>
  <si>
    <t>71960805XW</t>
  </si>
  <si>
    <t>71960842XAV</t>
  </si>
  <si>
    <t>71960856XA</t>
  </si>
  <si>
    <t>71960856XI</t>
  </si>
  <si>
    <t>71960856XW</t>
  </si>
  <si>
    <t>72125189XAD</t>
  </si>
  <si>
    <t>72125189XID</t>
  </si>
  <si>
    <t>72125189XW</t>
  </si>
  <si>
    <t>72167866XAD</t>
  </si>
  <si>
    <t>72167866XID</t>
  </si>
  <si>
    <t>72960154XAD</t>
  </si>
  <si>
    <t>72960154XID</t>
  </si>
  <si>
    <t>72960154XW</t>
  </si>
  <si>
    <t>72960841XAD</t>
  </si>
  <si>
    <t>72960841XID</t>
  </si>
  <si>
    <t>72960841XW</t>
  </si>
  <si>
    <t>7B164230XWW</t>
  </si>
  <si>
    <t>7B164992CLXAW</t>
  </si>
  <si>
    <t>7B164992XIB</t>
  </si>
  <si>
    <t>7B166754XW</t>
  </si>
  <si>
    <t>7B167300XA</t>
  </si>
  <si>
    <t>71142727KW</t>
  </si>
  <si>
    <t>71146047KAD</t>
  </si>
  <si>
    <t>71146047KW</t>
  </si>
  <si>
    <t>71268865KAC</t>
  </si>
  <si>
    <t>70091242DAN</t>
  </si>
  <si>
    <t>70091363DAN</t>
  </si>
  <si>
    <t>70091785DAP</t>
  </si>
  <si>
    <t>70091869KA</t>
  </si>
  <si>
    <t>70091869KI</t>
  </si>
  <si>
    <t>70092280KI</t>
  </si>
  <si>
    <t>70092644DIC</t>
  </si>
  <si>
    <t>70171182SA</t>
  </si>
  <si>
    <t>70171182SWW</t>
  </si>
  <si>
    <t>70171185WA</t>
  </si>
  <si>
    <t>71142727KA</t>
  </si>
  <si>
    <t>71143095DAN</t>
  </si>
  <si>
    <t>71144032KW</t>
  </si>
  <si>
    <t>71145844KW</t>
  </si>
  <si>
    <t>71146046KA</t>
  </si>
  <si>
    <t>71162897KA</t>
  </si>
  <si>
    <t>71164243XAD</t>
  </si>
  <si>
    <t>71164243XID</t>
  </si>
  <si>
    <t>71164243XW</t>
  </si>
  <si>
    <t>71165942KAD</t>
  </si>
  <si>
    <t>71165942KW</t>
  </si>
  <si>
    <t>71268863KA</t>
  </si>
  <si>
    <t>71268863KI</t>
  </si>
  <si>
    <t>71268863KW</t>
  </si>
  <si>
    <t>7296190700XAD</t>
  </si>
  <si>
    <t>7296190700XW</t>
  </si>
  <si>
    <t>70096250DIC</t>
  </si>
  <si>
    <t>124409 TC</t>
  </si>
  <si>
    <t>UN-V STRIP US2300</t>
  </si>
  <si>
    <t>STRIPING BLADE WCB10</t>
  </si>
  <si>
    <t>STRIPING BLADE ICB07</t>
  </si>
  <si>
    <t>MAIN BOARD</t>
  </si>
  <si>
    <t>MDU6575 BOARD</t>
  </si>
  <si>
    <t>IDLER SHAFT</t>
  </si>
  <si>
    <t>Ｃ３７３ KNRLED ROLLER COARSE 1SET(4PCS)</t>
  </si>
  <si>
    <t>BLADE S7 (V BLADE)</t>
  </si>
  <si>
    <t>PLC</t>
  </si>
  <si>
    <t>GUIDE POLE (SHORT)</t>
  </si>
  <si>
    <t>V-BLADE STANDARD</t>
  </si>
  <si>
    <t>ELEMENT</t>
  </si>
  <si>
    <t>UPPER TIMING BELT</t>
  </si>
  <si>
    <t>IR-2200-1KW-HTR</t>
  </si>
  <si>
    <t>48A19019039</t>
  </si>
  <si>
    <t>48C10RB503</t>
  </si>
  <si>
    <t>71144793PW</t>
  </si>
  <si>
    <t>AIR FILTER FOR FAN 88X88mm</t>
  </si>
  <si>
    <t>CHUCK OPENING PLATE</t>
  </si>
  <si>
    <t>71161685PYF</t>
  </si>
  <si>
    <t>71166047KYY</t>
  </si>
  <si>
    <t>41P00000039</t>
  </si>
  <si>
    <t>41P00000062</t>
  </si>
  <si>
    <t>49HA033213</t>
  </si>
  <si>
    <t>7009686600CW</t>
  </si>
  <si>
    <t>7009686800CAN</t>
  </si>
  <si>
    <t>7009687200CAPC</t>
  </si>
  <si>
    <t>7009687500CW</t>
  </si>
  <si>
    <t>71142343XIC</t>
  </si>
  <si>
    <t>71142727KAC</t>
  </si>
  <si>
    <t>71142727KIC</t>
  </si>
  <si>
    <t>71142727XAC</t>
  </si>
  <si>
    <t>71164727XID</t>
  </si>
  <si>
    <t>71166892XWW</t>
  </si>
  <si>
    <t>71167384XA</t>
  </si>
  <si>
    <t>71167384XI</t>
  </si>
  <si>
    <t>71167384XW</t>
  </si>
  <si>
    <t>7126889000XAC</t>
  </si>
  <si>
    <t>7126889000XIC</t>
  </si>
  <si>
    <t>7126889000XW</t>
  </si>
  <si>
    <t>7126889100XAC</t>
  </si>
  <si>
    <t>7126889100XIC</t>
  </si>
  <si>
    <t>7126889100XW</t>
  </si>
  <si>
    <t>7195038000XID</t>
  </si>
  <si>
    <t>7195038000XW</t>
  </si>
  <si>
    <t>7195193300XW</t>
  </si>
  <si>
    <t>7195193600XA</t>
  </si>
  <si>
    <t>7195193600XIW</t>
  </si>
  <si>
    <t>7195193600XW</t>
  </si>
  <si>
    <t>71960396PAC</t>
  </si>
  <si>
    <t>71960396PIC</t>
  </si>
  <si>
    <t>71960396PW</t>
  </si>
  <si>
    <t>71960510PAC</t>
  </si>
  <si>
    <t>71960510PIC</t>
  </si>
  <si>
    <t>71960510PW</t>
  </si>
  <si>
    <t>71961102XAD</t>
  </si>
  <si>
    <t>71961102XID</t>
  </si>
  <si>
    <t>71961102XW</t>
  </si>
  <si>
    <t>7196148100XIC</t>
  </si>
  <si>
    <t>7196193300XAC</t>
  </si>
  <si>
    <t>7196193300XIC</t>
  </si>
  <si>
    <t>7196193300XW</t>
  </si>
  <si>
    <t>7196194600XID</t>
  </si>
  <si>
    <t>7196194600XW</t>
  </si>
  <si>
    <t>7196203000PAC</t>
  </si>
  <si>
    <t>7196203000PIB</t>
  </si>
  <si>
    <t>7196203000PW</t>
  </si>
  <si>
    <t>7196203800CW</t>
  </si>
  <si>
    <t>72961520CAN</t>
  </si>
  <si>
    <t>72961520CW</t>
  </si>
  <si>
    <t>CRAMP</t>
  </si>
  <si>
    <t>ETC72807B</t>
  </si>
  <si>
    <t>TERMINAL HOLDER B</t>
  </si>
  <si>
    <t>48TV20A501</t>
  </si>
  <si>
    <t>PHOTOMICRO SENSOR</t>
  </si>
  <si>
    <t>48CM30A020</t>
  </si>
  <si>
    <t>M109185B</t>
  </si>
  <si>
    <t>48A10X0002</t>
  </si>
  <si>
    <t>GUIDE METAL (87(M)ATTACHEMENT)</t>
  </si>
  <si>
    <t>71142727XIC</t>
  </si>
  <si>
    <t>42GCT10589</t>
  </si>
  <si>
    <t>49BB009276</t>
  </si>
  <si>
    <t>49HF000803</t>
  </si>
  <si>
    <t>49HD010393</t>
  </si>
  <si>
    <t>41P00003901</t>
  </si>
  <si>
    <t>41P00003902</t>
  </si>
  <si>
    <t>41P00003903</t>
  </si>
  <si>
    <t>A100594A</t>
  </si>
  <si>
    <t>M109925C</t>
  </si>
  <si>
    <t>INPUT / OUTPUT UNIT (02H)</t>
  </si>
  <si>
    <t>48TV20A601</t>
  </si>
  <si>
    <t>S39647A</t>
  </si>
  <si>
    <t>48A47046</t>
  </si>
  <si>
    <t>70091785CWW</t>
  </si>
  <si>
    <t>70091785CI</t>
  </si>
  <si>
    <t>70091363CAN</t>
  </si>
  <si>
    <t>71167999XWW</t>
  </si>
  <si>
    <t>71167999XID</t>
  </si>
  <si>
    <t>71167999XAD</t>
  </si>
  <si>
    <t>48HW30E001</t>
  </si>
  <si>
    <t>CRAMP CLAW</t>
  </si>
  <si>
    <t>HP800032</t>
  </si>
  <si>
    <t>STJ-34-R</t>
  </si>
  <si>
    <t>UBC25</t>
  </si>
  <si>
    <t>SX BUS CABLE 3M</t>
  </si>
  <si>
    <t>SX BUS CABLE 0.8M</t>
  </si>
  <si>
    <t>SX BUS CABLE 0.3M</t>
  </si>
  <si>
    <t>SKY00638</t>
  </si>
  <si>
    <t>48A02016</t>
  </si>
  <si>
    <t>48A65088</t>
  </si>
  <si>
    <t>48A65090</t>
  </si>
  <si>
    <t>48A65087</t>
  </si>
  <si>
    <t>48A65089</t>
  </si>
  <si>
    <t>48A65085</t>
  </si>
  <si>
    <t>ROD RETURN SPRING</t>
  </si>
  <si>
    <t>48A65086</t>
  </si>
  <si>
    <t>FEEDING CLAW SPRING</t>
  </si>
  <si>
    <t>AC210020</t>
  </si>
  <si>
    <t>TERMINAL GUIDE SPRING</t>
  </si>
  <si>
    <t>AC200001</t>
  </si>
  <si>
    <t>FINGER SPRING</t>
  </si>
  <si>
    <t>AC210008</t>
  </si>
  <si>
    <t>HP800037</t>
  </si>
  <si>
    <t>BRAKE SPRING</t>
  </si>
  <si>
    <t>AC210007</t>
  </si>
  <si>
    <t>49HB001767</t>
  </si>
  <si>
    <t>49HA022466</t>
  </si>
  <si>
    <t>49HA026147</t>
  </si>
  <si>
    <t>49HA027853</t>
  </si>
  <si>
    <t>49HA029809</t>
  </si>
  <si>
    <t>49HA031331</t>
  </si>
  <si>
    <t>49HA032154</t>
  </si>
  <si>
    <t>49HA032423</t>
  </si>
  <si>
    <t>49HA033003</t>
  </si>
  <si>
    <t>49HA033718</t>
  </si>
  <si>
    <t>49HA033937</t>
  </si>
  <si>
    <t>49HA034119</t>
  </si>
  <si>
    <t>49HA037019</t>
  </si>
  <si>
    <t>49HA037045</t>
  </si>
  <si>
    <t>49HA037506</t>
  </si>
  <si>
    <t>49HA040128</t>
  </si>
  <si>
    <t>49HA041556</t>
  </si>
  <si>
    <t>49HB000886</t>
  </si>
  <si>
    <t>49HF000834</t>
  </si>
  <si>
    <t>49YB001500</t>
  </si>
  <si>
    <t>LEG FOR GROMMET EXPANDER NO.5 / 10 MM, LENGTH 200 MM</t>
  </si>
  <si>
    <t>TRANSFORMER</t>
  </si>
  <si>
    <t>4BC000269</t>
  </si>
  <si>
    <t>ACCEPTANCE STAMP CONTROL BOX</t>
  </si>
  <si>
    <t>71146046DDKW</t>
  </si>
  <si>
    <t>49HD008122</t>
  </si>
  <si>
    <t>49CA003886</t>
  </si>
  <si>
    <t>49HA032261</t>
  </si>
  <si>
    <t>WPC 50P 020/040 F I/F</t>
  </si>
  <si>
    <t>49HF000824</t>
  </si>
  <si>
    <t>49HF001371</t>
  </si>
  <si>
    <t>49KE000275</t>
  </si>
  <si>
    <t>KDS</t>
  </si>
  <si>
    <t>SKY00571</t>
  </si>
  <si>
    <t>SEAL KIT (KT-VBA20A-1)</t>
  </si>
  <si>
    <t>71144032XYB</t>
  </si>
  <si>
    <t>71144728XJE</t>
  </si>
  <si>
    <t>71144728XKP</t>
  </si>
  <si>
    <t>71144728XYB</t>
  </si>
  <si>
    <t>71144728XYH</t>
  </si>
  <si>
    <t>71164026XYB</t>
  </si>
  <si>
    <t>71164026XYH</t>
  </si>
  <si>
    <t>71164728XYY</t>
  </si>
  <si>
    <t>71164729XYY</t>
  </si>
  <si>
    <t>71165096XYY</t>
  </si>
  <si>
    <t>71165751XYY</t>
  </si>
  <si>
    <t>71166563XYY</t>
  </si>
  <si>
    <t>71268853XYY</t>
  </si>
  <si>
    <t>71268891XYB</t>
  </si>
  <si>
    <t>71268891XYH</t>
  </si>
  <si>
    <t>71961102XJE</t>
  </si>
  <si>
    <t>KABEL NYAF 1X1.5MM JEMBO BIRU</t>
  </si>
  <si>
    <t>TANG TARIK 6 INCH</t>
  </si>
  <si>
    <t>71164037XAV</t>
  </si>
  <si>
    <t>MUR BAUT CONVEYOR M8X80</t>
  </si>
  <si>
    <t>PENGUNCI</t>
  </si>
  <si>
    <t>HOLDER HSK 32E ER25</t>
  </si>
  <si>
    <t>COLLET</t>
  </si>
  <si>
    <t>CHUCK COLLET ER 25 SIZE 5</t>
  </si>
  <si>
    <t>CHUCK COLLET ER 25 SIZE 7</t>
  </si>
  <si>
    <t>SAFETY COVER JOINT APPLIKATOR (ACRYLIC)</t>
  </si>
  <si>
    <t>RELAYOUT</t>
  </si>
  <si>
    <t>RELAYOUT CONVEYOR</t>
  </si>
  <si>
    <t>WIRELESS</t>
  </si>
  <si>
    <t>WIRELESS 10 TOMBOL 20 CHANNEL</t>
  </si>
  <si>
    <t>49YA000003</t>
  </si>
  <si>
    <t>BOSCH.ABS TERMINAL REMOVAL TOOL</t>
  </si>
  <si>
    <t>WSZ00188</t>
  </si>
  <si>
    <t>Pulling check Tool</t>
  </si>
  <si>
    <t>WSZ00367</t>
  </si>
  <si>
    <t>Pulling check tool spare parts</t>
  </si>
  <si>
    <t>SERVIS MESIN CUTTING WHEEL</t>
  </si>
  <si>
    <t>SERVIS MESIN MILLING</t>
  </si>
  <si>
    <t>SERVIS MESIN BOR LISTRIK</t>
  </si>
  <si>
    <t>LAMPU LED 1.5 WATT 12 V ISI 3 (SAMSUNG) (10 PCS)</t>
  </si>
  <si>
    <t>KUNCI RING 6-7</t>
  </si>
  <si>
    <t>DETEKSI TERMINAL</t>
  </si>
  <si>
    <t>SPATULA</t>
  </si>
  <si>
    <t>SPATULA DEEP SOLDER 6 INCH (15 X 9 CM)</t>
  </si>
  <si>
    <t>KABEL 2 X 0.75 SERABUT MERK JEMBO</t>
  </si>
  <si>
    <t>MARKER</t>
  </si>
  <si>
    <t>42GY31A730</t>
  </si>
  <si>
    <t>42GZ110541</t>
  </si>
  <si>
    <t>49BB025465</t>
  </si>
  <si>
    <t>49YB002689</t>
  </si>
  <si>
    <t>49YB002690</t>
  </si>
  <si>
    <t>49YZ000589</t>
  </si>
  <si>
    <t>PIN AS DIA 4.5X30</t>
  </si>
  <si>
    <t>PIN D 2,5X33</t>
  </si>
  <si>
    <t>WIPRO SPRING BALANCER - SB7000 (4-7KG)</t>
  </si>
  <si>
    <t>AUTO-TOOL-CHARGER-BRACKET</t>
  </si>
  <si>
    <t>CUP BRUSH</t>
  </si>
  <si>
    <t>CUP BRUSH MULTICAM 3000</t>
  </si>
  <si>
    <t>48A69092P</t>
  </si>
  <si>
    <t>48A69091001P</t>
  </si>
  <si>
    <t>48A69093001P</t>
  </si>
  <si>
    <t>KUNCI PAS RING 10</t>
  </si>
  <si>
    <t>KUNCI PAS RING 12</t>
  </si>
  <si>
    <t>SKY00583</t>
  </si>
  <si>
    <t>48A01013027</t>
  </si>
  <si>
    <t>70092251KS</t>
  </si>
  <si>
    <t>71161685PF</t>
  </si>
  <si>
    <t>PUSH</t>
  </si>
  <si>
    <t>BEARING KOYO 6001 ZZ</t>
  </si>
  <si>
    <t>AS BEARING GEAR FO02</t>
  </si>
  <si>
    <t>TOGGLE CLAMP HH250 KAKUTA</t>
  </si>
  <si>
    <t>49HA019053</t>
  </si>
  <si>
    <t>CP24P 025(F) I/F</t>
  </si>
  <si>
    <t>49HA033420</t>
  </si>
  <si>
    <t>0.64* 22P M J/C CONTINUITY JIG</t>
  </si>
  <si>
    <t>49HF000355</t>
  </si>
  <si>
    <t>WPC 31P 025/090/187 M AIRTIGHT NESS I/F</t>
  </si>
  <si>
    <t>49HD010944</t>
  </si>
  <si>
    <t>7387-7079CPA</t>
  </si>
  <si>
    <t>TEMPLATE FUSE SUBARU FORESTER</t>
  </si>
  <si>
    <t>FITTING EPB 10-2</t>
  </si>
  <si>
    <t>BEARING F696ZZ EZO</t>
  </si>
  <si>
    <t>AMPLIFIER PANASONIC SUNX FX-301</t>
  </si>
  <si>
    <t>STRAPPING</t>
  </si>
  <si>
    <t>HEAT SHRINK CABLE 5 MM HITAM</t>
  </si>
  <si>
    <t>BOSCH CARBON BRUSH GWS 750-100 S</t>
  </si>
  <si>
    <t>49BB015957</t>
  </si>
  <si>
    <t>49BB035297</t>
  </si>
  <si>
    <t>48WT100024</t>
  </si>
  <si>
    <t>E-RING</t>
  </si>
  <si>
    <t>SPROCKET</t>
  </si>
  <si>
    <t>48WT100035</t>
  </si>
  <si>
    <t>PLAT STAINLESS STEEL SIZE (1220 X 2440 X1 )</t>
  </si>
  <si>
    <t>METAL JOINT HJ-06 BLACK WKPNJ</t>
  </si>
  <si>
    <t>METAL JOINT HJ-10 BLACK WKPNJ</t>
  </si>
  <si>
    <t>METAL JOINT HJ-11 BLACK WKPNJ</t>
  </si>
  <si>
    <t>METAL JOINT H-03 BLACK WKPNJ</t>
  </si>
  <si>
    <t>VISION SENSOR (HEAD) IV2-G150MA</t>
  </si>
  <si>
    <t>ADAPTOR 24 V , 4. 5 AMPERE</t>
  </si>
  <si>
    <t>RODA CASTER 2" PU RED TOP PLATE FIX</t>
  </si>
  <si>
    <t>RODA CASTER 2" PU RED TOP PLATE SWIVEL BRAKE</t>
  </si>
  <si>
    <t>FITTING KQ2T10-00A</t>
  </si>
  <si>
    <t>48HW32B209</t>
  </si>
  <si>
    <t>LOCATING CERAMIC B</t>
  </si>
  <si>
    <t>E-stop button</t>
  </si>
  <si>
    <t>Cooling zone Fan</t>
  </si>
  <si>
    <t>Photoelectric sensor</t>
  </si>
  <si>
    <t>THERMOSTAT</t>
  </si>
  <si>
    <t>THE MICRO SWITCH</t>
  </si>
  <si>
    <t>DC Power Supply</t>
  </si>
  <si>
    <t>TEMPERATURE CONTROLLER, PROGRAMMED</t>
  </si>
  <si>
    <t>TIMING BELT, LOWER, XB17</t>
  </si>
  <si>
    <t>Compression spring</t>
  </si>
  <si>
    <t>TROLLY CS (CIRCUIT SUPPLY)</t>
  </si>
  <si>
    <t>TROLLY WT</t>
  </si>
  <si>
    <t>TANG KOMBINASI PANJANG 8 INCH</t>
  </si>
  <si>
    <t>SOLENOID VALVE- 220VAC- PORT 1/8 (SY5120-4G-01)</t>
  </si>
  <si>
    <t>SPEED CONTROLLER- 6MM- 1/8 (AS2201F-01-06SA)</t>
  </si>
  <si>
    <t>AIR CYLINDER, (CDM2B32-1000Z)</t>
  </si>
  <si>
    <t>LM GUIDE-RAIL 2 METER</t>
  </si>
  <si>
    <t>BLOCK (HGW 20)</t>
  </si>
  <si>
    <t>BAUT GROMMET Kecil</t>
  </si>
  <si>
    <t>PENGUNCI MATTING CONNECTOR</t>
  </si>
  <si>
    <t>PROXIMITY SENSOR PS50-30DP2</t>
  </si>
  <si>
    <t>RAK</t>
  </si>
  <si>
    <t>49YC002558</t>
  </si>
  <si>
    <t>49YC000946</t>
  </si>
  <si>
    <t>49YC003562</t>
  </si>
  <si>
    <t>090 W/P 2P M TERMINAL BEND JIG</t>
  </si>
  <si>
    <t>49YC001431</t>
  </si>
  <si>
    <t>WSZ04618</t>
  </si>
  <si>
    <t>7382-1043 Alignment Confirmtion jig</t>
  </si>
  <si>
    <t>49YC004475</t>
  </si>
  <si>
    <t>49YB000658</t>
  </si>
  <si>
    <t>3-107 RETAINER PUSHING JIG</t>
  </si>
  <si>
    <t>TROLLY TERMINAL</t>
  </si>
  <si>
    <t>TROLLY TRANSFER BOBIN</t>
  </si>
  <si>
    <t>RAK TROLLY TRANSFER BOBIN</t>
  </si>
  <si>
    <t>TCS00662</t>
  </si>
  <si>
    <t>TORQUE WRENCH QSPCAMS6N (5.0N)</t>
  </si>
  <si>
    <t>COVER CONNECTOR NEW DESIGN</t>
  </si>
  <si>
    <t>48A69013001P</t>
  </si>
  <si>
    <t>48A65027165</t>
  </si>
  <si>
    <t>INSULATION ADAPTOR</t>
  </si>
  <si>
    <t>48A65027163</t>
  </si>
  <si>
    <t>70092136PCYY</t>
  </si>
  <si>
    <t>48A65034001</t>
  </si>
  <si>
    <t>48A69038P</t>
  </si>
  <si>
    <t>70092136PCZA</t>
  </si>
  <si>
    <t>48A69047P</t>
  </si>
  <si>
    <t>SHEARBLADE ADJUSTING SHIM</t>
  </si>
  <si>
    <t>70092136PCYM</t>
  </si>
  <si>
    <t>70092136PCJB</t>
  </si>
  <si>
    <t>48A69032186P</t>
  </si>
  <si>
    <t>48A69037013P</t>
  </si>
  <si>
    <t>SHEAR BLADE</t>
  </si>
  <si>
    <t>48A69039013P</t>
  </si>
  <si>
    <t>48A71051001P</t>
  </si>
  <si>
    <t>WIRE RECEIVER</t>
  </si>
  <si>
    <t>48A71099P</t>
  </si>
  <si>
    <t>MECHANICAL VALVE</t>
  </si>
  <si>
    <t>48A71101P</t>
  </si>
  <si>
    <t>ADJUSTING BOLT</t>
  </si>
  <si>
    <t>SILICON SHEET 1 X 1M 2MM</t>
  </si>
  <si>
    <t>MAXIBIN TYPE 1 WITH COVER</t>
  </si>
  <si>
    <t>MAXIBIN TYPE 3 WITH COVER</t>
  </si>
  <si>
    <t>MAXIBIN TYPE 4 WITH COVER</t>
  </si>
  <si>
    <t>MAXIBIN TYPE 6 WITH COVER</t>
  </si>
  <si>
    <t>MODIF KERANGKA MESIN WG 32 (MATERIAL BESI)</t>
  </si>
  <si>
    <t>WSZ01740</t>
  </si>
  <si>
    <t>Air blower(LA shrink tube)</t>
  </si>
  <si>
    <t>SKY00700</t>
  </si>
  <si>
    <t>SKY00774</t>
  </si>
  <si>
    <t>Water tank (MG ECU water stop) Petit Noi 150 F2232H</t>
  </si>
  <si>
    <t>WSZ05256</t>
  </si>
  <si>
    <t>Rotary-slip torque wrench for M6 5.4Nm</t>
  </si>
  <si>
    <t>MODIF KERANGKA MESIN WG 32 (MATERIAL ALUMUNIUM)</t>
  </si>
  <si>
    <t>49YC004090</t>
  </si>
  <si>
    <t>WPC 2P 025 M TERMINAL BEND CHECKING TOOL</t>
  </si>
  <si>
    <t>49HA029650</t>
  </si>
  <si>
    <t>4P F I/F ( 7383-7042-40)</t>
  </si>
  <si>
    <t>RECORD DOWNTIME MESIN DAILY AREA FINAL ASSY</t>
  </si>
  <si>
    <t>RECORD DOWNTIME MESIN DAILY AREA CUTTING/PRE ASSY</t>
  </si>
  <si>
    <t>W/H MANUFACTURING FACILITY PROSES PERFORMANCE COLLECTION (STSYEM MESIN ALL PRD LINE)</t>
  </si>
  <si>
    <t>CUCI TANGAN MAN POWER MAINTENANCE SETELAH REPAIR MESIN</t>
  </si>
  <si>
    <t>PENCEGAHAN KEBOCORAN ANGIN PADA FITTING/COUPLER</t>
  </si>
  <si>
    <t>NO.UJUNG C/F PADA PREVENTIVE FINAL ASSY</t>
  </si>
  <si>
    <t>REPLACEMENT BARCODE APPLICATOR, WIRE TABLE, STICKER PREV.MACHINE &amp; EQUIPMENT</t>
  </si>
  <si>
    <t>PELUMASAN PREVENTIVE APPLICATOR &amp; PREVENTIVE MESIN</t>
  </si>
  <si>
    <t>PEMBERSIHAN PIN C/F PREVENTIVE FINAL ASSY</t>
  </si>
  <si>
    <t>DAYA ALAT UKUR PREVENTIVE MESIN</t>
  </si>
  <si>
    <t>TEMPAT SAMPLE PREVENTIVE APPLICATOR DICHECKSHEET PREV.APPL</t>
  </si>
  <si>
    <t>STIKER PREENTIVE APPLICATOR</t>
  </si>
  <si>
    <t>REPLACMENT KEBOCORAN ANGIN PADA MESIN LINE PRD &amp; RELAYOUT</t>
  </si>
  <si>
    <t>MARKERING APPLICATOR PREVENTIVE APPLICATOR</t>
  </si>
  <si>
    <t>CONSUMABLE PART MAINTENANCE</t>
  </si>
  <si>
    <t>CONSUMABLE PART MTC &amp; PERAPIAN INSTALASI SAAT RELAYOUT MESIN</t>
  </si>
  <si>
    <t>REPLACEMENT/PENYAMBUNGAN KABEL SAAT RELAYOUT MESIN</t>
  </si>
  <si>
    <t>PE-MTC</t>
  </si>
  <si>
    <t>PART NO</t>
  </si>
  <si>
    <t>#DOWNTIME JCN (FA)</t>
  </si>
  <si>
    <t>#PLASTIK CLIP ZIP 8X5</t>
  </si>
  <si>
    <t>Carline</t>
  </si>
  <si>
    <t>Rim</t>
  </si>
  <si>
    <t>=</t>
  </si>
  <si>
    <t>Bendel</t>
  </si>
  <si>
    <t>*PLAN ORDER
Downtime JCN (FA)</t>
  </si>
  <si>
    <t xml:space="preserve">Total Applicator </t>
  </si>
  <si>
    <t>Lembar</t>
  </si>
  <si>
    <t>TDH</t>
  </si>
  <si>
    <t>Periode</t>
  </si>
  <si>
    <t xml:space="preserve">Qty Prev.Applicator Per Bulan </t>
  </si>
  <si>
    <t>BPS</t>
  </si>
  <si>
    <t>*Kegunaan</t>
  </si>
  <si>
    <t>Juli-24</t>
  </si>
  <si>
    <t>SBR</t>
  </si>
  <si>
    <t>Hari</t>
  </si>
  <si>
    <t>Agst-24</t>
  </si>
  <si>
    <t xml:space="preserve">Qty Plastik Clip Per 1 Pak </t>
  </si>
  <si>
    <t>Pcs</t>
  </si>
  <si>
    <t>HCM</t>
  </si>
  <si>
    <t>Bulan (24 Hari)</t>
  </si>
  <si>
    <t>Sept-24</t>
  </si>
  <si>
    <t>BIG</t>
  </si>
  <si>
    <t>Okt-24</t>
  </si>
  <si>
    <t xml:space="preserve">Kebutuhan 1 Bulan </t>
  </si>
  <si>
    <t>Pak</t>
  </si>
  <si>
    <t>Nov-24</t>
  </si>
  <si>
    <t xml:space="preserve">Kebutuhan 1 Term </t>
  </si>
  <si>
    <t>Tahun (12 Bulan)</t>
  </si>
  <si>
    <t>Des-24</t>
  </si>
  <si>
    <t>DNG</t>
  </si>
  <si>
    <t>Kebutuhan 1 Term</t>
  </si>
  <si>
    <t>Jan-25</t>
  </si>
  <si>
    <t>Feb-25</t>
  </si>
  <si>
    <t>Mar-25</t>
  </si>
  <si>
    <t>DC</t>
  </si>
  <si>
    <t>Spare</t>
  </si>
  <si>
    <t>Apr-25</t>
  </si>
  <si>
    <t>Qty Order</t>
  </si>
  <si>
    <t>Mei-25</t>
  </si>
  <si>
    <t>Total</t>
  </si>
  <si>
    <t>Jun-25</t>
  </si>
  <si>
    <t>#MARKER PINK</t>
  </si>
  <si>
    <t>#DOWNTIME MTC (CPA)</t>
  </si>
  <si>
    <t>*PLAN ORDER
Downtime MTC (CPA)</t>
  </si>
  <si>
    <t>Rata2 Penggunaan Prev. appl / bulan</t>
  </si>
  <si>
    <t>Rata2 Penggunaan Prev. mesin / bulan</t>
  </si>
  <si>
    <t>Kebutuhan 1 bulan</t>
  </si>
  <si>
    <t>Hari Per Carline</t>
  </si>
  <si>
    <t>Hari All Carline (5 Carline)</t>
  </si>
  <si>
    <t>#STICKER BULAN TAHUN</t>
  </si>
  <si>
    <t>*Kebutuhan Preventive Applicator Jan-Jun 2025</t>
  </si>
  <si>
    <t xml:space="preserve">Total Applicator Masspro </t>
  </si>
  <si>
    <t>Bulan (24 Hari) All Carline</t>
  </si>
  <si>
    <t>ORDER I</t>
  </si>
  <si>
    <t>JAN-2025</t>
  </si>
  <si>
    <t>Tahun (12 Bulan) All Carline</t>
  </si>
  <si>
    <t>FEB-2025</t>
  </si>
  <si>
    <t>Qty Prev.Applicator Per Bulan</t>
  </si>
  <si>
    <t>MAR-2025</t>
  </si>
  <si>
    <t>May-25</t>
  </si>
  <si>
    <t>APR-2025</t>
  </si>
  <si>
    <t>Kebutuhan Sticker Per Term</t>
  </si>
  <si>
    <t>MEI-2025</t>
  </si>
  <si>
    <t>Pcs/6 Bulan</t>
  </si>
  <si>
    <t>JUN-2025</t>
  </si>
  <si>
    <t>ORDER II</t>
  </si>
  <si>
    <t>TDH &amp; BIG</t>
  </si>
  <si>
    <t>JUL-2025</t>
  </si>
  <si>
    <t>AGST-2025</t>
  </si>
  <si>
    <t>MZD &amp; BC &amp; Cutt Tube</t>
  </si>
  <si>
    <t>SEPT-2025</t>
  </si>
  <si>
    <t>PRADO &amp; SCH</t>
  </si>
  <si>
    <t>OKT-2025</t>
  </si>
  <si>
    <t>NOV-2025</t>
  </si>
  <si>
    <t>DES-2025</t>
  </si>
  <si>
    <t>#SABUN COLEK</t>
  </si>
  <si>
    <t>Pemakaian Atas Kedatangan Terakhir Order</t>
  </si>
  <si>
    <t>#BATTERY AAA</t>
  </si>
  <si>
    <t>#TZ TAPEZ 18MM (WHITE)</t>
  </si>
  <si>
    <t>Man Power</t>
  </si>
  <si>
    <t>Gr</t>
  </si>
  <si>
    <t>Alat Ukur</t>
  </si>
  <si>
    <t>unit</t>
  </si>
  <si>
    <t>Rata-rata Penggunaan Per Titik</t>
  </si>
  <si>
    <t>Cm</t>
  </si>
  <si>
    <t>Term</t>
  </si>
  <si>
    <t>Frekuensi Penggantian Per Bulan</t>
  </si>
  <si>
    <t>Kali</t>
  </si>
  <si>
    <t>Rata-rata Frekuensi Penggantian Per Bulan</t>
  </si>
  <si>
    <t>May-24</t>
  </si>
  <si>
    <t>Penggunaan Battery Per Alat Ukur</t>
  </si>
  <si>
    <t xml:space="preserve">Pcs Sabun </t>
  </si>
  <si>
    <t>Jun-24</t>
  </si>
  <si>
    <t>Rata-rata Penggunaan Per Bulan</t>
  </si>
  <si>
    <t>Jul-24</t>
  </si>
  <si>
    <t>1 Pcs/Roll</t>
  </si>
  <si>
    <t>Bulan</t>
  </si>
  <si>
    <t>1 Set</t>
  </si>
  <si>
    <t>Kebutuhan 1 Bulan</t>
  </si>
  <si>
    <t>*Kebutuhan 1 Term</t>
  </si>
  <si>
    <t>Set</t>
  </si>
  <si>
    <t>Area</t>
  </si>
  <si>
    <t>Qty MP</t>
  </si>
  <si>
    <t>Prev.Machine CPA</t>
  </si>
  <si>
    <t>Prev.Applicator</t>
  </si>
  <si>
    <t>Preparation &amp; Improvement</t>
  </si>
  <si>
    <t>MTC Line CPA</t>
  </si>
  <si>
    <t>MTC Line FA</t>
  </si>
  <si>
    <t>Prev.Machine FA</t>
  </si>
  <si>
    <t>Note : MP Tidak Masuk (Adm)</t>
  </si>
  <si>
    <t>Rata-rata Penggunaan Per Equipment</t>
  </si>
  <si>
    <t>Rata-rata Frekuensi Kejadian Per Bulan</t>
  </si>
  <si>
    <t>TRN PLC</t>
  </si>
  <si>
    <t>TRN IOT</t>
  </si>
  <si>
    <t>48BB20B000</t>
  </si>
  <si>
    <t>48BB50B506</t>
  </si>
  <si>
    <t>REPLACEMENT ALAT KERJA PERSONAL (AUS/PATAH)</t>
  </si>
  <si>
    <t>APD KEPALA (PEMEGANG TANGGA) PREPARATION/IMPROVEMENT</t>
  </si>
  <si>
    <t>APD TELAPAK TANGAN &amp; JARI DARI CUTTER PREV.FINAL ASSY</t>
  </si>
  <si>
    <t>APD TELAPAK TANGAN &amp; JARI DARI B3 PREV.APPL</t>
  </si>
  <si>
    <t>APD TANGAN SAAT PENGELASAN PREPARATION/IMPROVEMENT</t>
  </si>
  <si>
    <t>APD TANGAN SAAT PENGELASAN MTC LINE FINAL ASSY</t>
  </si>
  <si>
    <t>APD TUBUH SAAT MELAKUKAN PEKERJAAN TEKNISI</t>
  </si>
  <si>
    <t>APD AREA WAJAH &amp; MATA SAAT PENGELASAN</t>
  </si>
  <si>
    <t># LIST MEMBER APD MAINTENANCE</t>
  </si>
  <si>
    <t>Keterangan =&gt;</t>
  </si>
  <si>
    <t>O</t>
  </si>
  <si>
    <t>: Tidak Menggunakan</t>
  </si>
  <si>
    <t>X</t>
  </si>
  <si>
    <t>Nama</t>
  </si>
  <si>
    <t>Nik</t>
  </si>
  <si>
    <t>Shift</t>
  </si>
  <si>
    <t>Isi Pekerjaan</t>
  </si>
  <si>
    <t>Jenis APD</t>
  </si>
  <si>
    <t>Helm 3M</t>
  </si>
  <si>
    <t>Kacamata</t>
  </si>
  <si>
    <t>Sarung Tangan
Anti Potong</t>
  </si>
  <si>
    <t>Sarung Tangan
Las</t>
  </si>
  <si>
    <t>Safety Shoes</t>
  </si>
  <si>
    <t>Ear Plug</t>
  </si>
  <si>
    <t>Warepack</t>
  </si>
  <si>
    <t>2 tahun atau jika terjadi keretakan/kerusakan</t>
  </si>
  <si>
    <t>6 bulan atau jika sudah rusak</t>
  </si>
  <si>
    <t>Selama Alat Kerja tersebut masih bisa digunakan &amp; berfungsi dengan baik</t>
  </si>
  <si>
    <t>1 tahun atau jika sudah rusak</t>
  </si>
  <si>
    <t>1 tahun</t>
  </si>
  <si>
    <t>IDHO NAJIB</t>
  </si>
  <si>
    <t>J01665</t>
  </si>
  <si>
    <t>NS</t>
  </si>
  <si>
    <t>PREVENTIVE</t>
  </si>
  <si>
    <t>ABDUL AZIZ</t>
  </si>
  <si>
    <t>J02798</t>
  </si>
  <si>
    <t>PREVENTIVE KOMPUTER &amp; MESIN</t>
  </si>
  <si>
    <t>M.ZIDAN R.</t>
  </si>
  <si>
    <t>J26595</t>
  </si>
  <si>
    <t>PREVENTIVE
MESIN CUTTING PRE ASSY</t>
  </si>
  <si>
    <t>M.NUR RIZKY</t>
  </si>
  <si>
    <t>J30296</t>
  </si>
  <si>
    <t>MUHAMMAD ILHAM</t>
  </si>
  <si>
    <t>J01823</t>
  </si>
  <si>
    <t>PREPARATION
&amp;
IMPROVEMENT</t>
  </si>
  <si>
    <t>J25643</t>
  </si>
  <si>
    <t>DIMAS MAULANA</t>
  </si>
  <si>
    <t>J25670</t>
  </si>
  <si>
    <t>YOHANES SRI GIYANTO</t>
  </si>
  <si>
    <t>000787</t>
  </si>
  <si>
    <t>PREVENTIVE &amp; ANALISA DOWNTIME</t>
  </si>
  <si>
    <t>ATIKA ZULFANIYANTI</t>
  </si>
  <si>
    <t>J03408</t>
  </si>
  <si>
    <t>PREVENTIVE APPLICATOR</t>
  </si>
  <si>
    <t>ABDUL ANJIS</t>
  </si>
  <si>
    <t>J00102</t>
  </si>
  <si>
    <t>A.DHYHAN MALIK</t>
  </si>
  <si>
    <t>J27974</t>
  </si>
  <si>
    <t>NURUL IMAM RIFAI</t>
  </si>
  <si>
    <t>J01237</t>
  </si>
  <si>
    <t>MTC IN-LINE CUTTING PRE ASSY</t>
  </si>
  <si>
    <t>SIDIK WALUYO</t>
  </si>
  <si>
    <t>J01232</t>
  </si>
  <si>
    <t>AHMAD EKO PRASETYO</t>
  </si>
  <si>
    <t>J02616</t>
  </si>
  <si>
    <t>ARI FAAZTIAWAN</t>
  </si>
  <si>
    <t>J01243</t>
  </si>
  <si>
    <t>MUHAMMAD ABDUL AZIZ</t>
  </si>
  <si>
    <t>J00083</t>
  </si>
  <si>
    <t>AHMAD KHADIF BAIDHOWI</t>
  </si>
  <si>
    <t>J00081</t>
  </si>
  <si>
    <t>MUHAMMAD FAUZI</t>
  </si>
  <si>
    <t>J17456</t>
  </si>
  <si>
    <t>HENDRA SURYANTO</t>
  </si>
  <si>
    <t>J27976</t>
  </si>
  <si>
    <t>SYAIFUL NUR AZIES</t>
  </si>
  <si>
    <t>J30150</t>
  </si>
  <si>
    <t>SETYO ERIKO YOGA P</t>
  </si>
  <si>
    <t>J30149</t>
  </si>
  <si>
    <t>AGUNG DANI SYAHIDA</t>
  </si>
  <si>
    <t>J08543</t>
  </si>
  <si>
    <t>ARIYANTO</t>
  </si>
  <si>
    <t>J03064</t>
  </si>
  <si>
    <t>MUHAMMAD ILHAM YAZID</t>
  </si>
  <si>
    <t>J00084</t>
  </si>
  <si>
    <t>TEGUH WIBOWO</t>
  </si>
  <si>
    <t>J01234</t>
  </si>
  <si>
    <t>ELHAM ANUGRAH</t>
  </si>
  <si>
    <t>J01233</t>
  </si>
  <si>
    <t>NOOR ABDIYANTO</t>
  </si>
  <si>
    <t>J00106</t>
  </si>
  <si>
    <t>J26744</t>
  </si>
  <si>
    <t>ANGGA DWIKRI</t>
  </si>
  <si>
    <t>J00384</t>
  </si>
  <si>
    <t>J27549</t>
  </si>
  <si>
    <t>J28926</t>
  </si>
  <si>
    <t>RINALDI CHOIRUL A</t>
  </si>
  <si>
    <t>J30297</t>
  </si>
  <si>
    <t>HERMAWAN</t>
  </si>
  <si>
    <t>013631</t>
  </si>
  <si>
    <t>MTC IN-LINE FINAL ASSY</t>
  </si>
  <si>
    <t xml:space="preserve">M. FAHMI A </t>
  </si>
  <si>
    <t>J01023</t>
  </si>
  <si>
    <t>A. ARI WIBOWO</t>
  </si>
  <si>
    <t>J02614</t>
  </si>
  <si>
    <t>ANAS FIRMANSYAH</t>
  </si>
  <si>
    <t>J01155</t>
  </si>
  <si>
    <t>EKO KURNIAWAN</t>
  </si>
  <si>
    <t>J00088</t>
  </si>
  <si>
    <t>J26952</t>
  </si>
  <si>
    <t>FADLI NUR SASONO</t>
  </si>
  <si>
    <t>J28929</t>
  </si>
  <si>
    <t>MOHAMAD ULIL ALBAB</t>
  </si>
  <si>
    <t>J30467</t>
  </si>
  <si>
    <t xml:space="preserve">SUKMA WIDADANG   </t>
  </si>
  <si>
    <t>013345</t>
  </si>
  <si>
    <t>NOR HIDAYAT</t>
  </si>
  <si>
    <t>J01504</t>
  </si>
  <si>
    <t>KHUSNUL KHULUQ</t>
  </si>
  <si>
    <t>J01025</t>
  </si>
  <si>
    <t>ANDI NUGROHO</t>
  </si>
  <si>
    <t>J01506</t>
  </si>
  <si>
    <t>M. RIZKI</t>
  </si>
  <si>
    <t>J00047</t>
  </si>
  <si>
    <t>ABDUL MUIS</t>
  </si>
  <si>
    <t>J01166</t>
  </si>
  <si>
    <t>J27225</t>
  </si>
  <si>
    <t>SUPRIYANTO</t>
  </si>
  <si>
    <t>J29038</t>
  </si>
  <si>
    <t>IRWAN CHANDRA AJI</t>
  </si>
  <si>
    <t>J00090</t>
  </si>
  <si>
    <t>PREVENTIVE FINAL ASSY</t>
  </si>
  <si>
    <t>x</t>
  </si>
  <si>
    <t>HENS YOSIA RUSTHA</t>
  </si>
  <si>
    <t>J01157</t>
  </si>
  <si>
    <t>M. AMPRI</t>
  </si>
  <si>
    <t>J25611</t>
  </si>
  <si>
    <t>J26951</t>
  </si>
  <si>
    <t>TOMI WAHYUDI</t>
  </si>
  <si>
    <t>J01508</t>
  </si>
  <si>
    <t>J26743</t>
  </si>
  <si>
    <t>EKO CAHYONO</t>
  </si>
  <si>
    <t>J27975</t>
  </si>
  <si>
    <t>TOTAL SUDAH ORDER BELUM DIDISTRIBUSI</t>
  </si>
  <si>
    <t>PERIODE PENGGANTIAN</t>
  </si>
  <si>
    <t>MTPL-04037</t>
  </si>
  <si>
    <t>klem selang 3/4</t>
  </si>
  <si>
    <t>fitting angin m12</t>
  </si>
  <si>
    <t>PT. SEMARANG AUTOCOMP MANUFACTURING INDONESIA - JEPARA FACTORY</t>
  </si>
  <si>
    <t>No.</t>
  </si>
  <si>
    <t>AKTIFITAS</t>
  </si>
  <si>
    <t>MESIN</t>
  </si>
  <si>
    <t>PIC</t>
  </si>
  <si>
    <t>REMARK</t>
  </si>
  <si>
    <t>I</t>
  </si>
  <si>
    <t>II</t>
  </si>
  <si>
    <t>III</t>
  </si>
  <si>
    <t>IV</t>
  </si>
  <si>
    <t>BUAT DESIGN</t>
  </si>
  <si>
    <t>INA</t>
  </si>
  <si>
    <t>CARI PENAWARAN DAN ORDER MATERIAL</t>
  </si>
  <si>
    <t>KEDATANGAN MATERIAL</t>
  </si>
  <si>
    <t>AC9HCM-04 (A)</t>
  </si>
  <si>
    <t>MIL</t>
  </si>
  <si>
    <t>HW20</t>
  </si>
  <si>
    <t>HW10</t>
  </si>
  <si>
    <t>CM20</t>
  </si>
  <si>
    <t>CM30</t>
  </si>
  <si>
    <t>GCT1</t>
  </si>
  <si>
    <t>CM14</t>
  </si>
  <si>
    <t>UAS2000</t>
  </si>
  <si>
    <t>ST22</t>
  </si>
  <si>
    <t>WT11</t>
  </si>
  <si>
    <t>US P2300</t>
  </si>
  <si>
    <t>C373</t>
  </si>
  <si>
    <t>RAYCEM 16B</t>
  </si>
  <si>
    <t>CUTTING PROJECT</t>
  </si>
  <si>
    <t>DRYER HS</t>
  </si>
  <si>
    <t>TWSDNG-01</t>
  </si>
  <si>
    <t>TWSHCM-01</t>
  </si>
  <si>
    <t>TWSHCM-02</t>
  </si>
  <si>
    <t>TWSHCM-03</t>
  </si>
  <si>
    <t>TWSHCM-04</t>
  </si>
  <si>
    <t>TWSHCM-05</t>
  </si>
  <si>
    <t>TWSHCM-06</t>
  </si>
  <si>
    <t>TWSHCM-07</t>
  </si>
  <si>
    <t>TWSHCM-08</t>
  </si>
  <si>
    <t>TWSHCM-09</t>
  </si>
  <si>
    <t>TWSHCM-10</t>
  </si>
  <si>
    <t>TWSHCM-11</t>
  </si>
  <si>
    <t>TWSHCM-12</t>
  </si>
  <si>
    <t>TWSHCM-13</t>
  </si>
  <si>
    <t>WT16</t>
  </si>
  <si>
    <t>TWSHCM-14</t>
  </si>
  <si>
    <t>TWSHCM-15</t>
  </si>
  <si>
    <t>TWSHCM-16</t>
  </si>
  <si>
    <t>TWSHCM-17</t>
  </si>
  <si>
    <t>TWSHCM-18</t>
  </si>
  <si>
    <t>USHCM-01</t>
  </si>
  <si>
    <t>USHCM-02</t>
  </si>
  <si>
    <t>WK13</t>
  </si>
  <si>
    <t>WKHCM-01</t>
  </si>
  <si>
    <t>WKHCM-02</t>
  </si>
  <si>
    <t>WKHCM-03</t>
  </si>
  <si>
    <t>WSDRYHCM-01</t>
  </si>
  <si>
    <t>WSHCM-01</t>
  </si>
  <si>
    <t>WSHCM-02</t>
  </si>
  <si>
    <t>WSHCM-03</t>
  </si>
  <si>
    <t>BMPRA-01</t>
  </si>
  <si>
    <t>BMPRA-02</t>
  </si>
  <si>
    <t>BMPRA-03</t>
  </si>
  <si>
    <t>DRYPRA-01</t>
  </si>
  <si>
    <t>GCA</t>
  </si>
  <si>
    <t>GCAPRA-01</t>
  </si>
  <si>
    <t>JMPRA-01</t>
  </si>
  <si>
    <t>JMPRA-02</t>
  </si>
  <si>
    <t>JTPRA-01</t>
  </si>
  <si>
    <t>C385</t>
  </si>
  <si>
    <t>KDRPRA-01</t>
  </si>
  <si>
    <t>MCPRA-01</t>
  </si>
  <si>
    <t>MCPRA-02</t>
  </si>
  <si>
    <t>CM40</t>
  </si>
  <si>
    <t>MCPRA-03</t>
  </si>
  <si>
    <t>MCPRA-04</t>
  </si>
  <si>
    <t>MCPRA-05</t>
  </si>
  <si>
    <t>MCPRA-06</t>
  </si>
  <si>
    <t>MCPRA-07</t>
  </si>
  <si>
    <t>MCPRA-08</t>
  </si>
  <si>
    <t>MCPRA-09</t>
  </si>
  <si>
    <t>MCPRA-10</t>
  </si>
  <si>
    <t>MCPRA-11</t>
  </si>
  <si>
    <t>MCPRA-12</t>
  </si>
  <si>
    <t>MCPRA-13</t>
  </si>
  <si>
    <t>MCPRA-14</t>
  </si>
  <si>
    <t>MCPRA-15</t>
  </si>
  <si>
    <t>MCPRA-16</t>
  </si>
  <si>
    <t>MCPRA-17</t>
  </si>
  <si>
    <t>MCPRA-18</t>
  </si>
  <si>
    <t>MCPRA-19</t>
  </si>
  <si>
    <t>MSUPRA-01</t>
  </si>
  <si>
    <t>XB-17</t>
  </si>
  <si>
    <t>RXPRA-01</t>
  </si>
  <si>
    <t>RXPRA-02</t>
  </si>
  <si>
    <t>RXPRA-03</t>
  </si>
  <si>
    <t>RYCPRA-01</t>
  </si>
  <si>
    <t>RYCPRA-02</t>
  </si>
  <si>
    <t>RYCPRA-03</t>
  </si>
  <si>
    <t>RYCPRA-04</t>
  </si>
  <si>
    <t>TV20</t>
  </si>
  <si>
    <t>TVPRA-01</t>
  </si>
  <si>
    <t>TVPRA-02</t>
  </si>
  <si>
    <t>TVPRA-03</t>
  </si>
  <si>
    <t>TVPRA-04</t>
  </si>
  <si>
    <t>TVPRA-05</t>
  </si>
  <si>
    <t>TVPRA-06</t>
  </si>
  <si>
    <t>TVPRA-07</t>
  </si>
  <si>
    <t>TWPRA-01</t>
  </si>
  <si>
    <t>TWPRA-03</t>
  </si>
  <si>
    <t>TWPRA-04</t>
  </si>
  <si>
    <t>TWPRA-06</t>
  </si>
  <si>
    <t>TWPRA-07</t>
  </si>
  <si>
    <t>TWSPRA-02</t>
  </si>
  <si>
    <t>TWSPRA-05</t>
  </si>
  <si>
    <t>USPRA-01</t>
  </si>
  <si>
    <t>WSPRA-01</t>
  </si>
  <si>
    <t>WSPRA-02</t>
  </si>
  <si>
    <t>GCASBR-06</t>
  </si>
  <si>
    <t>JTSBZ-01</t>
  </si>
  <si>
    <t>KDRSBR-01</t>
  </si>
  <si>
    <t>HW30</t>
  </si>
  <si>
    <t>BMSBR-01</t>
  </si>
  <si>
    <t>BMSBR-02</t>
  </si>
  <si>
    <t>BMSBR-03</t>
  </si>
  <si>
    <t>BMSBR-04</t>
  </si>
  <si>
    <t>BMSRZ-01</t>
  </si>
  <si>
    <t>BMSRZ-02</t>
  </si>
  <si>
    <t>BMSRZ-03</t>
  </si>
  <si>
    <t>DIP SOLDER</t>
  </si>
  <si>
    <t>DIP SOLDER-01</t>
  </si>
  <si>
    <t>DIP SOLDER-02</t>
  </si>
  <si>
    <t>DRYSBR-02</t>
  </si>
  <si>
    <t>GCASBR-03</t>
  </si>
  <si>
    <t>GCASBR-04</t>
  </si>
  <si>
    <t>GCASBR-05</t>
  </si>
  <si>
    <t>GUN SOLDER</t>
  </si>
  <si>
    <t>JMSBR-01</t>
  </si>
  <si>
    <t>JMSBR-02</t>
  </si>
  <si>
    <t>JMSBR-03</t>
  </si>
  <si>
    <t>JMSBR-04</t>
  </si>
  <si>
    <t>JMSBR-05</t>
  </si>
  <si>
    <t>JMSBR-06</t>
  </si>
  <si>
    <t>JMSBR-07</t>
  </si>
  <si>
    <t>JMSBR-08</t>
  </si>
  <si>
    <t>JMSBR-09</t>
  </si>
  <si>
    <t>JMSBR-10</t>
  </si>
  <si>
    <t>JMSBR-11</t>
  </si>
  <si>
    <t>JMSBR-12</t>
  </si>
  <si>
    <t>JMSBR-14</t>
  </si>
  <si>
    <t>JMSBR-16</t>
  </si>
  <si>
    <t>JMSBR-17</t>
  </si>
  <si>
    <t>JMSBR-22</t>
  </si>
  <si>
    <t>JMSBR-23</t>
  </si>
  <si>
    <t>JMSBR-24</t>
  </si>
  <si>
    <t>JMSBR-25</t>
  </si>
  <si>
    <t>JMSBR-26</t>
  </si>
  <si>
    <t>JMSBZ-01</t>
  </si>
  <si>
    <t>JTSBR-01</t>
  </si>
  <si>
    <t>JTSBR-02</t>
  </si>
  <si>
    <t>JTSBR-03</t>
  </si>
  <si>
    <t>JTSBR-04</t>
  </si>
  <si>
    <t>MCSBR-01</t>
  </si>
  <si>
    <t>MCSBR-02</t>
  </si>
  <si>
    <t>MCSBR-03</t>
  </si>
  <si>
    <t>MCSBR-04</t>
  </si>
  <si>
    <t>MCSBR-05</t>
  </si>
  <si>
    <t>MCSBR-06</t>
  </si>
  <si>
    <t>MCSBR-07</t>
  </si>
  <si>
    <t>MCSBR-08</t>
  </si>
  <si>
    <t>MCSBR-09</t>
  </si>
  <si>
    <t>MCSBR-10</t>
  </si>
  <si>
    <t>MCSBR-11</t>
  </si>
  <si>
    <t>MCSBR-12</t>
  </si>
  <si>
    <t>MCSBR-13</t>
  </si>
  <si>
    <t>MCSBR-14</t>
  </si>
  <si>
    <t>MCSBR-15</t>
  </si>
  <si>
    <t>MCSBR-16</t>
  </si>
  <si>
    <t>MCSBR-17</t>
  </si>
  <si>
    <t>MCSBR-18</t>
  </si>
  <si>
    <t>MCSBR-19</t>
  </si>
  <si>
    <t>MCSBR-20</t>
  </si>
  <si>
    <t>MCSBR-21</t>
  </si>
  <si>
    <t>MCSBR-22</t>
  </si>
  <si>
    <t>MCSBR-23</t>
  </si>
  <si>
    <t>MCSBR-24</t>
  </si>
  <si>
    <t>MCSBR-25</t>
  </si>
  <si>
    <t>MCSBR-26</t>
  </si>
  <si>
    <t>MCSBR-27</t>
  </si>
  <si>
    <t>MCSBR-28</t>
  </si>
  <si>
    <t>MCSBR-29</t>
  </si>
  <si>
    <t>MCSBR-30</t>
  </si>
  <si>
    <t>MCSBR-31</t>
  </si>
  <si>
    <t>MCSBR-32</t>
  </si>
  <si>
    <t>MCSBR-33</t>
  </si>
  <si>
    <t>MCSBR-34</t>
  </si>
  <si>
    <t>MCSBR-35</t>
  </si>
  <si>
    <t>MCSBR-36</t>
  </si>
  <si>
    <t>MCSBR-37</t>
  </si>
  <si>
    <t>MCSBR-38</t>
  </si>
  <si>
    <t>MCSBR-39</t>
  </si>
  <si>
    <t>MCSBR-40</t>
  </si>
  <si>
    <t>MCSBR-41</t>
  </si>
  <si>
    <t>MCSBR-42</t>
  </si>
  <si>
    <t>MCSBR-43</t>
  </si>
  <si>
    <t>MCSBR-44</t>
  </si>
  <si>
    <t>MCSBR-45</t>
  </si>
  <si>
    <t>MCSBR-46</t>
  </si>
  <si>
    <t>MCSBR-47</t>
  </si>
  <si>
    <t>MCSBR-48</t>
  </si>
  <si>
    <t>MCSBR-49</t>
  </si>
  <si>
    <t>MSUSBR-01</t>
  </si>
  <si>
    <t>SS10</t>
  </si>
  <si>
    <t>MSYSBR-01</t>
  </si>
  <si>
    <t>MSYSBR-02</t>
  </si>
  <si>
    <t>MSYSBR-03</t>
  </si>
  <si>
    <t>RV20</t>
  </si>
  <si>
    <t>RVSBR-01</t>
  </si>
  <si>
    <t>RYCSRZ-01</t>
  </si>
  <si>
    <t>TWSBR-01</t>
  </si>
  <si>
    <t>TWSBR-02</t>
  </si>
  <si>
    <t>TWSBR-04</t>
  </si>
  <si>
    <t>TWSBR-05</t>
  </si>
  <si>
    <t>TWSBR-08</t>
  </si>
  <si>
    <t>TWSBR-09</t>
  </si>
  <si>
    <t>TWSBR-10</t>
  </si>
  <si>
    <t>USSBR-01</t>
  </si>
  <si>
    <t>WSC</t>
  </si>
  <si>
    <t>WSCSBR-01</t>
  </si>
  <si>
    <t>MCTDH-05</t>
  </si>
  <si>
    <t>MCTDH-07</t>
  </si>
  <si>
    <t>MCTDH-14</t>
  </si>
  <si>
    <t>MCTDH-16</t>
  </si>
  <si>
    <t>RV20-04</t>
  </si>
  <si>
    <t>USOPFBPS-01</t>
  </si>
  <si>
    <t>PS 9480</t>
  </si>
  <si>
    <t>SCHJF-04</t>
  </si>
  <si>
    <t>PS 9500</t>
  </si>
  <si>
    <t>SCHJF-05</t>
  </si>
  <si>
    <t>SCHJF-06</t>
  </si>
  <si>
    <t>SCHJF-07</t>
  </si>
  <si>
    <t>SCHSBR-02</t>
  </si>
  <si>
    <t>MATERIAL :</t>
  </si>
  <si>
    <t>PN</t>
  </si>
  <si>
    <t>PNAME</t>
  </si>
  <si>
    <t>Keterangan</t>
  </si>
  <si>
    <t>Satuan</t>
  </si>
  <si>
    <t>pcs</t>
  </si>
  <si>
    <t>#MATRIAL LAMPU ANDON PRE ASSY</t>
  </si>
  <si>
    <t>DETAIL PNAME</t>
  </si>
  <si>
    <t>TERM 85</t>
  </si>
  <si>
    <t>QTY
PER MESIN</t>
  </si>
  <si>
    <t>SATUAN</t>
  </si>
  <si>
    <t>QTY
MESIN</t>
  </si>
  <si>
    <t>QTY ORDER</t>
  </si>
  <si>
    <t>CM</t>
  </si>
  <si>
    <t>BATANG</t>
  </si>
  <si>
    <t>PRICE</t>
  </si>
  <si>
    <t>AMOUNT</t>
  </si>
  <si>
    <t>#PLAN ORDER</t>
  </si>
  <si>
    <t>ANALISA KEBUTUHAN MATERIAL</t>
  </si>
  <si>
    <t xml:space="preserve"> </t>
  </si>
  <si>
    <t>AC9ABTDH-01</t>
  </si>
  <si>
    <t>AC9ATN-01</t>
  </si>
  <si>
    <t>AC9ATN-02</t>
  </si>
  <si>
    <t>AC9ATN-03</t>
  </si>
  <si>
    <t>AC9ATN-05</t>
  </si>
  <si>
    <t>AC9BIG-01</t>
  </si>
  <si>
    <t>AC9BIG-02</t>
  </si>
  <si>
    <t>AC9BIG-03</t>
  </si>
  <si>
    <t>AC9HCM-01</t>
  </si>
  <si>
    <t>AC9HCM-02</t>
  </si>
  <si>
    <t>AC9HCM-03</t>
  </si>
  <si>
    <t>AC9HCM-04</t>
  </si>
  <si>
    <t>AC9HCM-05</t>
  </si>
  <si>
    <t>AC9HCM-06</t>
  </si>
  <si>
    <t>AC9HCM-07</t>
  </si>
  <si>
    <t>AC9HCM-08</t>
  </si>
  <si>
    <t>AC9HCM-09</t>
  </si>
  <si>
    <t>AC9HCM-10</t>
  </si>
  <si>
    <t>AC9HCM-11</t>
  </si>
  <si>
    <t>AC9HCM-12</t>
  </si>
  <si>
    <t>AC9HCM-14</t>
  </si>
  <si>
    <t>AC9HCM-15</t>
  </si>
  <si>
    <t>AC9HCM-16</t>
  </si>
  <si>
    <t>AC9HCM-17</t>
  </si>
  <si>
    <t>AC9HCM-18</t>
  </si>
  <si>
    <t>AC9HCM-19</t>
  </si>
  <si>
    <t>AC9HCM-20</t>
  </si>
  <si>
    <t>AC9HCM-21</t>
  </si>
  <si>
    <t>AC9HCM-22</t>
  </si>
  <si>
    <t>AC9HCM-23</t>
  </si>
  <si>
    <t>AC9HCM-24</t>
  </si>
  <si>
    <t>AC9HCM-25</t>
  </si>
  <si>
    <t>AC9HCM-26</t>
  </si>
  <si>
    <t>AC9HCM-27</t>
  </si>
  <si>
    <t>AC9HCM-28</t>
  </si>
  <si>
    <t>AC9HCM-29</t>
  </si>
  <si>
    <t>AC9HCM-30</t>
  </si>
  <si>
    <t>AC9HCM-31</t>
  </si>
  <si>
    <t>AC9HCM-32</t>
  </si>
  <si>
    <t>AC9HCM-33</t>
  </si>
  <si>
    <t>AC9HCM-34</t>
  </si>
  <si>
    <t>AC9HCR-13</t>
  </si>
  <si>
    <t>AC9PRA-01</t>
  </si>
  <si>
    <t>AC9PRA-02</t>
  </si>
  <si>
    <t>AC9PRA-03</t>
  </si>
  <si>
    <t>AC9PRA-04</t>
  </si>
  <si>
    <t>AC9PRA-05</t>
  </si>
  <si>
    <t>AC9SBR-01</t>
  </si>
  <si>
    <t>AC9SBR-02</t>
  </si>
  <si>
    <t>AC9SBR-03</t>
  </si>
  <si>
    <t>AC9SBR-04</t>
  </si>
  <si>
    <t>AC9SBR-05</t>
  </si>
  <si>
    <t>AC9SBR-06</t>
  </si>
  <si>
    <t>AC9SBR-07</t>
  </si>
  <si>
    <t>AC9SBR-08</t>
  </si>
  <si>
    <t>AC9SBR-09</t>
  </si>
  <si>
    <t>AC9SBR-10</t>
  </si>
  <si>
    <t>AC9SBR-11</t>
  </si>
  <si>
    <t>AC9SBR-12</t>
  </si>
  <si>
    <t>AC9SBR-13</t>
  </si>
  <si>
    <t>AC9SBR-14</t>
  </si>
  <si>
    <t>AC9SBR-15</t>
  </si>
  <si>
    <t>AC9SBR-16</t>
  </si>
  <si>
    <t>AC9SBR-19</t>
  </si>
  <si>
    <t>AC9SBR-20</t>
  </si>
  <si>
    <t>AC9SBR-21</t>
  </si>
  <si>
    <t>AC9SBR-22</t>
  </si>
  <si>
    <t>AC9TDH-02</t>
  </si>
  <si>
    <t>AC9TDH-03</t>
  </si>
  <si>
    <t>AC9TDH-04</t>
  </si>
  <si>
    <t>AC9TDH-05</t>
  </si>
  <si>
    <t>AC9TDH-06</t>
  </si>
  <si>
    <t>AC9-TDH-07</t>
  </si>
  <si>
    <t>AC9TDH-08</t>
  </si>
  <si>
    <t>AC9TDH-13</t>
  </si>
  <si>
    <t>AC9TDH-14</t>
  </si>
  <si>
    <t>AC9TDH-15</t>
  </si>
  <si>
    <t>AC9TDH-17</t>
  </si>
  <si>
    <t>AC9TDH-18</t>
  </si>
  <si>
    <t>PAUSE</t>
  </si>
  <si>
    <t>QTY PER MESIN
(PCS)</t>
  </si>
  <si>
    <t>TOTAL QTY
(PCS)</t>
  </si>
  <si>
    <t>FOTO PART</t>
  </si>
  <si>
    <t>solenoid valve smc vxd230</t>
  </si>
  <si>
    <t>STN</t>
  </si>
  <si>
    <t>AC95</t>
  </si>
  <si>
    <t>QTY
ORDER</t>
  </si>
  <si>
    <t>FIX NON PPN</t>
  </si>
  <si>
    <t>FIX PPN</t>
  </si>
  <si>
    <t>A-00149</t>
  </si>
  <si>
    <t>SEWA WAITERS DINING ROOM</t>
  </si>
  <si>
    <t>A-00164</t>
  </si>
  <si>
    <t>A-00187</t>
  </si>
  <si>
    <t>REPAIR AC CASSETE 3PK</t>
  </si>
  <si>
    <t>LAUNDRY</t>
  </si>
  <si>
    <t>A-00189</t>
  </si>
  <si>
    <t>LAUNDRY ROMPI</t>
  </si>
  <si>
    <t>A-00191</t>
  </si>
  <si>
    <t>HARI</t>
  </si>
  <si>
    <t>Fix PPN</t>
  </si>
  <si>
    <t>COFFEE MORNING</t>
  </si>
  <si>
    <t>A-00339</t>
  </si>
  <si>
    <t>FORM LEMBAR JAWAB PART DAN COLOUR</t>
  </si>
  <si>
    <t>A-00459</t>
  </si>
  <si>
    <t>FORM SP</t>
  </si>
  <si>
    <t>A-00492</t>
  </si>
  <si>
    <t>KERTAS A4 70GR SIDU</t>
  </si>
  <si>
    <t>A-00493</t>
  </si>
  <si>
    <t>KERTAS A4 70GR SIDU WARNA</t>
  </si>
  <si>
    <t>PUSH PIN</t>
  </si>
  <si>
    <t>A-00541</t>
  </si>
  <si>
    <t>SPIDOL KECIL SNOWMAN</t>
  </si>
  <si>
    <t>A-00550</t>
  </si>
  <si>
    <t>STABILO SNOWMAN</t>
  </si>
  <si>
    <t>A-00582</t>
  </si>
  <si>
    <t>KABEL POWER NB</t>
  </si>
  <si>
    <t>A-00583</t>
  </si>
  <si>
    <t>SLING KABEL (Kunci NB)</t>
  </si>
  <si>
    <t>A-00633</t>
  </si>
  <si>
    <t>SENTER KECIL</t>
  </si>
  <si>
    <t>A-00635</t>
  </si>
  <si>
    <t>SENTER BESAR</t>
  </si>
  <si>
    <t>A-00648</t>
  </si>
  <si>
    <t>TISSUE 250 SHEET</t>
  </si>
  <si>
    <t>RACOO</t>
  </si>
  <si>
    <t>A-00651</t>
  </si>
  <si>
    <t>RACOO ISI 24</t>
  </si>
  <si>
    <t>A-00652</t>
  </si>
  <si>
    <t>RACOO ISI 60</t>
  </si>
  <si>
    <t>TRAINING</t>
  </si>
  <si>
    <t>A-00681</t>
  </si>
  <si>
    <t>STICKER CUTTING HYDRANT OUTDOOR</t>
  </si>
  <si>
    <t>TERPAL</t>
  </si>
  <si>
    <t>A-00699</t>
  </si>
  <si>
    <t>A-00701</t>
  </si>
  <si>
    <t>LOKER SEPATU</t>
  </si>
  <si>
    <t>A-00702</t>
  </si>
  <si>
    <t>LOKER TAS</t>
  </si>
  <si>
    <t>A-00705</t>
  </si>
  <si>
    <t>MASKER SOLIDA</t>
  </si>
  <si>
    <t>A-00716</t>
  </si>
  <si>
    <t>A-00721</t>
  </si>
  <si>
    <t>ROLL METER ROLL KDS (5 METER)</t>
  </si>
  <si>
    <t>WINDOWS</t>
  </si>
  <si>
    <t>A-00836</t>
  </si>
  <si>
    <t>A-00846</t>
  </si>
  <si>
    <t>HARDISK EKSTERNAL 2TB Seagate</t>
  </si>
  <si>
    <t>LINK INTERNET</t>
  </si>
  <si>
    <t>A-00862</t>
  </si>
  <si>
    <t>A-00866</t>
  </si>
  <si>
    <t>Access Dev SL</t>
  </si>
  <si>
    <t>A-00867</t>
  </si>
  <si>
    <t>Excel Dev SL</t>
  </si>
  <si>
    <t>A-00870</t>
  </si>
  <si>
    <t>Office MLPk Dev SL</t>
  </si>
  <si>
    <t>A-00874</t>
  </si>
  <si>
    <t>SQL Server User CAL</t>
  </si>
  <si>
    <t>A-00876</t>
  </si>
  <si>
    <t>SQL Server Ent Core 2 SL</t>
  </si>
  <si>
    <t>A-00882</t>
  </si>
  <si>
    <t>Win Server User CAL</t>
  </si>
  <si>
    <t>A-00883</t>
  </si>
  <si>
    <t>Windows E3Dvc Dev UpLSA</t>
  </si>
  <si>
    <t>A-00895</t>
  </si>
  <si>
    <t>OPF SNOWMAN GREEN</t>
  </si>
  <si>
    <t>A-00900</t>
  </si>
  <si>
    <t>OPM SNOWMAN GREEN</t>
  </si>
  <si>
    <t>A-00905</t>
  </si>
  <si>
    <t>RAK DOKUMEN SUSUN 3</t>
  </si>
  <si>
    <t>A-00908</t>
  </si>
  <si>
    <t>LEM POVINAL TANGGUNG 112</t>
  </si>
  <si>
    <t>TELSTROOK</t>
  </si>
  <si>
    <t>A-00910</t>
  </si>
  <si>
    <t>A-00915</t>
  </si>
  <si>
    <t>PERFORATOR 30 JOYCO</t>
  </si>
  <si>
    <t>A-00938</t>
  </si>
  <si>
    <t>STAMP APPROVE PPAP</t>
  </si>
  <si>
    <t>A-00941</t>
  </si>
  <si>
    <t>TIMBANGAN DIGITAL</t>
  </si>
  <si>
    <t>A-00962</t>
  </si>
  <si>
    <t>PLASTIK POLYBAG UK 30X15</t>
  </si>
  <si>
    <t>A-00966</t>
  </si>
  <si>
    <t>PLASTIK FOTO 4M BESAR</t>
  </si>
  <si>
    <t>A-00995</t>
  </si>
  <si>
    <t>TAPE LAYOUT</t>
  </si>
  <si>
    <t>A-01000</t>
  </si>
  <si>
    <t>TAPE LAYOUT TYPE A WHITE</t>
  </si>
  <si>
    <t>A-01001</t>
  </si>
  <si>
    <t>TAPE LAYOUT TYPE C WHITE</t>
  </si>
  <si>
    <t>PELUIT</t>
  </si>
  <si>
    <t>A-01074</t>
  </si>
  <si>
    <t>A-01086</t>
  </si>
  <si>
    <t>KRAN JET SHOWER</t>
  </si>
  <si>
    <t>COKLAT</t>
  </si>
  <si>
    <t>A-01149</t>
  </si>
  <si>
    <t>COKLAT SILVER QUEEN</t>
  </si>
  <si>
    <t>A-01244</t>
  </si>
  <si>
    <t>BUNGA HIAS</t>
  </si>
  <si>
    <t>VAS BUNGA</t>
  </si>
  <si>
    <t>A-01246</t>
  </si>
  <si>
    <t>MONITOR</t>
  </si>
  <si>
    <t>A-01251</t>
  </si>
  <si>
    <t>A-01254</t>
  </si>
  <si>
    <t>ASURANSI EXPAT</t>
  </si>
  <si>
    <t>A-01434</t>
  </si>
  <si>
    <t>UANG SAKU SISWA KERJA PRAKTEK</t>
  </si>
  <si>
    <t>SERTIFIKASI</t>
  </si>
  <si>
    <t>A-01452</t>
  </si>
  <si>
    <t>SERTIFIKASI STAFF HR</t>
  </si>
  <si>
    <t>PENGURUSAN ALIH JABATAN</t>
  </si>
  <si>
    <t>A-01467</t>
  </si>
  <si>
    <t>A-01476</t>
  </si>
  <si>
    <t>A-01494</t>
  </si>
  <si>
    <t>BATTERY APCRBC140</t>
  </si>
  <si>
    <t>PIPA</t>
  </si>
  <si>
    <t>A-01514</t>
  </si>
  <si>
    <t>SAMBUNGAN PIPA 1/2 IN</t>
  </si>
  <si>
    <t>WHEEL</t>
  </si>
  <si>
    <t>FORM DOWNTIME JCN</t>
  </si>
  <si>
    <t>SULFUR ACID</t>
  </si>
  <si>
    <t>A-01572</t>
  </si>
  <si>
    <t>OLEH-OLEH MEMBER MAGANG</t>
  </si>
  <si>
    <t>A-01578</t>
  </si>
  <si>
    <t>DISPENSER TAPE</t>
  </si>
  <si>
    <t>A-01617</t>
  </si>
  <si>
    <t>DISPENSER TAPE TYPE VT-216 MODEL PLAT BESI</t>
  </si>
  <si>
    <t>RAMBU LALU LINTAS</t>
  </si>
  <si>
    <t>A-01810</t>
  </si>
  <si>
    <t>A-01873</t>
  </si>
  <si>
    <t>USB TO LAN</t>
  </si>
  <si>
    <t>LAN CARD</t>
  </si>
  <si>
    <t>A-01874</t>
  </si>
  <si>
    <t>SERVICE PINTU</t>
  </si>
  <si>
    <t>SAMSUNG Tablet</t>
  </si>
  <si>
    <t>A-01897</t>
  </si>
  <si>
    <t>RUBBER CONE</t>
  </si>
  <si>
    <t>A-01985</t>
  </si>
  <si>
    <t>A-01993</t>
  </si>
  <si>
    <t>MOUSE SILENT LOGITECH M221</t>
  </si>
  <si>
    <t>KERTAS KALIBRASI</t>
  </si>
  <si>
    <t>A-02076</t>
  </si>
  <si>
    <t>STAMP KBM FLUSH</t>
  </si>
  <si>
    <t>POWER METER</t>
  </si>
  <si>
    <t>EMBLEM/BED DAMKAR</t>
  </si>
  <si>
    <t>KRAN DOUBEL</t>
  </si>
  <si>
    <t>SEWA GENSET</t>
  </si>
  <si>
    <t>A-02535</t>
  </si>
  <si>
    <t>LOCKER 12 DOORS</t>
  </si>
  <si>
    <t>PSIKOTEST CALON KARYAWAN PERMANEN</t>
  </si>
  <si>
    <t>KOPER</t>
  </si>
  <si>
    <t>A-03054</t>
  </si>
  <si>
    <t>BIAYA SEWA KOST NEW MANAGEMENT</t>
  </si>
  <si>
    <t>MANUAL BOOK</t>
  </si>
  <si>
    <t>A-03059</t>
  </si>
  <si>
    <t>HUT SAMI TERMIN IV</t>
  </si>
  <si>
    <t>A-03065</t>
  </si>
  <si>
    <t>HUT SAMI TERMIN V</t>
  </si>
  <si>
    <t>AKRILIK TEMPAT CHECKSHEET</t>
  </si>
  <si>
    <t>A-03066</t>
  </si>
  <si>
    <t>A-03067</t>
  </si>
  <si>
    <t>MONTHLY FEE MAGANG JEPANG SPV UP</t>
  </si>
  <si>
    <t>A-03069</t>
  </si>
  <si>
    <t>MMT 3X3</t>
  </si>
  <si>
    <t>TROUBLE SHOUTING GENSET</t>
  </si>
  <si>
    <t>A-03074</t>
  </si>
  <si>
    <t>A-03075</t>
  </si>
  <si>
    <t>FEE PEMBICARA TRAINING</t>
  </si>
  <si>
    <t>A-03078</t>
  </si>
  <si>
    <t>STICKER ID NO CONTROL MESIN</t>
  </si>
  <si>
    <t>A-03083</t>
  </si>
  <si>
    <t>STICKER ALUMUNIUM FOIL</t>
  </si>
  <si>
    <t>A-03084</t>
  </si>
  <si>
    <t>UPS INFORCE 1200VA</t>
  </si>
  <si>
    <t>A-03095</t>
  </si>
  <si>
    <t>KALIBRASI TIMBANGAN</t>
  </si>
  <si>
    <t>A-03098</t>
  </si>
  <si>
    <t>PENJEPIT ID CARD YOYO</t>
  </si>
  <si>
    <t>MAINTENANCE CCTV</t>
  </si>
  <si>
    <t>A-03099</t>
  </si>
  <si>
    <t>A-03101</t>
  </si>
  <si>
    <t>UPS INFORCE 1500VA</t>
  </si>
  <si>
    <t>A-03103</t>
  </si>
  <si>
    <t>GORDEN</t>
  </si>
  <si>
    <t>A-03105</t>
  </si>
  <si>
    <t>A-03106</t>
  </si>
  <si>
    <t>FORM REQUEST PERPINDAHAN ASSET</t>
  </si>
  <si>
    <t>A-03112</t>
  </si>
  <si>
    <t>BIAYA PSIKOTEST KE LUAR NEGERI LL</t>
  </si>
  <si>
    <t>A-03113</t>
  </si>
  <si>
    <t>BIAYA PSIKOTEST KE LUAR NEGERI SPV UP</t>
  </si>
  <si>
    <t>KUNCI RING PAS</t>
  </si>
  <si>
    <t>A-03117</t>
  </si>
  <si>
    <t>PASPOR ELEKTONIK IMIGRASI (TRAVELING/ MEETING)</t>
  </si>
  <si>
    <t>A-03118</t>
  </si>
  <si>
    <t>PASPOR ELEKTONIK IMIGRASI ((TRAINING)</t>
  </si>
  <si>
    <t>TALI SEPATU</t>
  </si>
  <si>
    <t>A-03119</t>
  </si>
  <si>
    <t>TALI SEPATU MANDREL</t>
  </si>
  <si>
    <t>ROLL KABEL</t>
  </si>
  <si>
    <t>A-03121</t>
  </si>
  <si>
    <t>A-03122</t>
  </si>
  <si>
    <t>FORM REQUEST PERUBAHAN JIG</t>
  </si>
  <si>
    <t>JET NOZZLE</t>
  </si>
  <si>
    <t>A-03123</t>
  </si>
  <si>
    <t>JET NOZZLE ALUMUNIUM 2.5 INCH</t>
  </si>
  <si>
    <t>BINGKISAN</t>
  </si>
  <si>
    <t>A-03125</t>
  </si>
  <si>
    <t>BINGKISAN UNTUK SERIKAT PEKERJA</t>
  </si>
  <si>
    <t>A-03129</t>
  </si>
  <si>
    <t>TAGIHAN TELKOMSEL AKL</t>
  </si>
  <si>
    <t>FITTING KQ2T12-00A</t>
  </si>
  <si>
    <t>BPJS SISWA KERJA PRAKTEK</t>
  </si>
  <si>
    <t>A-03136</t>
  </si>
  <si>
    <t>A-03139</t>
  </si>
  <si>
    <t>PLASTIK KANBAN PARTSET RESLETING</t>
  </si>
  <si>
    <t>A-03140</t>
  </si>
  <si>
    <t>PLASTIK KANBAN JOINT RESLETING</t>
  </si>
  <si>
    <t>49HA018358</t>
  </si>
  <si>
    <t>FIX NON-PPN</t>
  </si>
  <si>
    <t>CONN HOLDER JIG</t>
  </si>
  <si>
    <t>GROMMET</t>
  </si>
  <si>
    <t>CLAMP HOLDER JIG</t>
  </si>
  <si>
    <t>LED</t>
  </si>
  <si>
    <t>PERBAIKAN MESIN</t>
  </si>
  <si>
    <t>KLEM</t>
  </si>
  <si>
    <t>AIR CYLINDER, (CDM2B25-25Z)</t>
  </si>
  <si>
    <t>CATCH</t>
  </si>
  <si>
    <t>IDLER</t>
  </si>
  <si>
    <t>METAL JOINT HJ-01 BLACK WKPNJ</t>
  </si>
  <si>
    <t>METAL JOINT HJ-02 BLACK WKPNJ</t>
  </si>
  <si>
    <t>METAL JOINT HJ-08 BLACK WKPNJ</t>
  </si>
  <si>
    <t>METAL JOINT HJ-09 BLACK WKPNJ</t>
  </si>
  <si>
    <t>IMPRABOARD 5MM 1250X1500</t>
  </si>
  <si>
    <t>FOOT</t>
  </si>
  <si>
    <t>SILICON</t>
  </si>
  <si>
    <t>NACHI  E6212  6.0 X 8  SL4   ENDMILL LONG 4 FLUTE</t>
  </si>
  <si>
    <t>NACHI  E6212  9.0 X 10 SL4   ENDMILL LONG 4 FLUTE</t>
  </si>
  <si>
    <t>PHOTO MICROSENSOR EE-SX672</t>
  </si>
  <si>
    <t>PROXIMITY SENSOR PR18-8A0</t>
  </si>
  <si>
    <t>AIR CYLINDER CDQ2B20-5D</t>
  </si>
  <si>
    <t>HOLE SAW 22MM KNK</t>
  </si>
  <si>
    <t>RAIL</t>
  </si>
  <si>
    <t>SOLENOID VALVE VQ21A1-5GZ-C6-F</t>
  </si>
  <si>
    <t>KANBAN CASE</t>
  </si>
  <si>
    <t>KABEL NYAF 1X1.5MM JEMBO MERAH</t>
  </si>
  <si>
    <t>PROFIL ALUMINIUM 50CM</t>
  </si>
  <si>
    <t>NAVIGASI MATERIAL SUPPLY</t>
  </si>
  <si>
    <t>Stand Micrometer</t>
  </si>
  <si>
    <t>ELEMENT FILTER AF40P-060S</t>
  </si>
  <si>
    <t>AIR CYLINDER CDJ2B16-75A-B</t>
  </si>
  <si>
    <t>MATA BOR BESI 5.8 NACHI</t>
  </si>
  <si>
    <t>DRILL</t>
  </si>
  <si>
    <t>AIR CYLINDER MBB50-50Z</t>
  </si>
  <si>
    <t>AIR CYLINDER CDU10-15D -M9B</t>
  </si>
  <si>
    <t>CS054 - Sand paper disc for grinding</t>
  </si>
  <si>
    <t>MASKER ELASTIC MLB 3 PLY HIJAU EARLOOP</t>
  </si>
  <si>
    <t>CONVEYOR BELT PU 1.5MM HIJAU</t>
  </si>
  <si>
    <t>BAUT WAFER HEAD P 25</t>
  </si>
  <si>
    <t>TUBING BLACK, 6X4, 100 MTR TU0604B-100</t>
  </si>
  <si>
    <t>FEELER GAUGE</t>
  </si>
  <si>
    <t>AIR CYLINDER CDJ2E16-40AZ-B</t>
  </si>
  <si>
    <t>MUR M 1.8</t>
  </si>
  <si>
    <t>GEMBOK</t>
  </si>
  <si>
    <t>GEMBOK 40 MM</t>
  </si>
  <si>
    <t>HOLE SAW 20MM KNK</t>
  </si>
  <si>
    <t>LED SAO MATERIAL SUPPLY</t>
  </si>
  <si>
    <t>SPRING  CONVEYOR</t>
  </si>
  <si>
    <t>CLAMPING JAW; LEFT DIAMOAND COATED</t>
  </si>
  <si>
    <t>CLAMPING JAW; RIGHT DIAMOAND COATED</t>
  </si>
  <si>
    <t>416555T</t>
  </si>
  <si>
    <t>SPRING AS 4,5X30</t>
  </si>
  <si>
    <t>41PA0000000</t>
  </si>
  <si>
    <t>GAUGE(0.5MM)</t>
  </si>
  <si>
    <t>41PA0000003</t>
  </si>
  <si>
    <t>GAUGE(1.0MM)</t>
  </si>
  <si>
    <t>41PA0000007</t>
  </si>
  <si>
    <t>GAUGE(1.5MM)</t>
  </si>
  <si>
    <t>41PA0000012</t>
  </si>
  <si>
    <t>GAUGE(4.8MM)</t>
  </si>
  <si>
    <t>41PA0000016</t>
  </si>
  <si>
    <t>41PA0000034</t>
  </si>
  <si>
    <t>SHANK TIGHTENING JIG</t>
  </si>
  <si>
    <t>GAUGE BLOCK</t>
  </si>
  <si>
    <t>41PA0000059</t>
  </si>
  <si>
    <t>41PA0000062</t>
  </si>
  <si>
    <t>41PA0000063</t>
  </si>
  <si>
    <t>41PA0000064</t>
  </si>
  <si>
    <t>41PA0000065</t>
  </si>
  <si>
    <t>41PA0000066</t>
  </si>
  <si>
    <t>41PA0000067</t>
  </si>
  <si>
    <t>41PA0000068</t>
  </si>
  <si>
    <t>41PA0000078</t>
  </si>
  <si>
    <t>PCB BDRVDC2 STEPPER2</t>
  </si>
  <si>
    <t>OK</t>
  </si>
  <si>
    <t>POSCA FINE ROUND-CORE(CORAL PINK)</t>
  </si>
  <si>
    <t>42GY31A731</t>
  </si>
  <si>
    <t>42GYS10515</t>
  </si>
  <si>
    <t>42GZ110502</t>
  </si>
  <si>
    <t>ELECTRIC SCREWDRIVER</t>
  </si>
  <si>
    <t>42GZ110503</t>
  </si>
  <si>
    <t>42GZ110504</t>
  </si>
  <si>
    <t>NICKEL MH BATTERY PACK</t>
  </si>
  <si>
    <t>42GZ110505</t>
  </si>
  <si>
    <t>PLASTIC CASE</t>
  </si>
  <si>
    <t>42GZ110539</t>
  </si>
  <si>
    <t>KANON CLUTCH RELEASE TORQUE SCREWDRIVER N-LTDKTYPE</t>
  </si>
  <si>
    <t>42GZ110540</t>
  </si>
  <si>
    <t>SCREWDRIVER BIT</t>
  </si>
  <si>
    <t>TENSION GAUGE 300CN</t>
  </si>
  <si>
    <t>INS. ADJ. PIECE</t>
  </si>
  <si>
    <t>SCRAPPER INSTALLATION PLATE</t>
  </si>
  <si>
    <t>48A19054</t>
  </si>
  <si>
    <t>48A19J03</t>
  </si>
  <si>
    <t>SUPPORTING STOPPER SETTING JIG FOR 87A/P(SIDE,DSID</t>
  </si>
  <si>
    <t>48A20029003</t>
  </si>
  <si>
    <t>48A47003</t>
  </si>
  <si>
    <t>RAM GUIDE PLATE B</t>
  </si>
  <si>
    <t>48A47J01</t>
  </si>
  <si>
    <t>CENTERING JIG FOR 04APP</t>
  </si>
  <si>
    <t>48CM220012</t>
  </si>
  <si>
    <t>TOGGLE PIN A</t>
  </si>
  <si>
    <t>48CM220042</t>
  </si>
  <si>
    <t>TOGGLE PIN B</t>
  </si>
  <si>
    <t>48CM220501</t>
  </si>
  <si>
    <t>48CM220502</t>
  </si>
  <si>
    <t>48CM30A027</t>
  </si>
  <si>
    <t>IDLER SHAFT COLLAR B</t>
  </si>
  <si>
    <t>RETAINER</t>
  </si>
  <si>
    <t>48CM30A034</t>
  </si>
  <si>
    <t>48CM30A057</t>
  </si>
  <si>
    <t>48CM30A509</t>
  </si>
  <si>
    <t>48CM30A520</t>
  </si>
  <si>
    <t>48CM30A550</t>
  </si>
  <si>
    <t>48CM30C000</t>
  </si>
  <si>
    <t>48CM30C505</t>
  </si>
  <si>
    <t>MAGNETIC CATCH</t>
  </si>
  <si>
    <t>INSULATION RING</t>
  </si>
  <si>
    <t>INSULATION BUSH</t>
  </si>
  <si>
    <t>48HW30C206</t>
  </si>
  <si>
    <t>48MK30ZA07</t>
  </si>
  <si>
    <t>48RV21A504</t>
  </si>
  <si>
    <t>48RV21B001</t>
  </si>
  <si>
    <t>OIL SEAL</t>
  </si>
  <si>
    <t>TERMINAL</t>
  </si>
  <si>
    <t>CHUCK 1</t>
  </si>
  <si>
    <t>48WT100008</t>
  </si>
  <si>
    <t>48WT11C504</t>
  </si>
  <si>
    <t>SPRING PIN</t>
  </si>
  <si>
    <t>48WT11C510</t>
  </si>
  <si>
    <t>48WU100000</t>
  </si>
  <si>
    <t>BASE PLATE FOR SILICON APPLICATOR</t>
  </si>
  <si>
    <t>48WU21B00001</t>
  </si>
  <si>
    <t>SPACER C ASSEMBLY DRAWING</t>
  </si>
  <si>
    <t>48WU300000</t>
  </si>
  <si>
    <t>DIVIDE PIN</t>
  </si>
  <si>
    <t>48WU310000</t>
  </si>
  <si>
    <t>FIXED LEG FOR A CENTRAL PIN</t>
  </si>
  <si>
    <t>49BB005331</t>
  </si>
  <si>
    <t>49BB006665</t>
  </si>
  <si>
    <t>49BB007015</t>
  </si>
  <si>
    <t>49BB011232</t>
  </si>
  <si>
    <t>CP 2P 312 F STRAIGHT LOCATING TOOL</t>
  </si>
  <si>
    <t>CONN HOLDER JIG (BLACK)</t>
  </si>
  <si>
    <t>CONN HOLDER JIG (BLACK)(FOR FP)</t>
  </si>
  <si>
    <t>CONN HOLDER JIG (GREY)(FOR FP)</t>
  </si>
  <si>
    <t>CONN HOLDER JIG (FOR FP)</t>
  </si>
  <si>
    <t>CONN HOLDER JIG (FOR FP) (BLACK)</t>
  </si>
  <si>
    <t>49BB015091</t>
  </si>
  <si>
    <t>CONN HOLDER JIG(BLACK)</t>
  </si>
  <si>
    <t>CONN HOLDER JIG (GRAY)</t>
  </si>
  <si>
    <t>49BB020226</t>
  </si>
  <si>
    <t>49BB023556</t>
  </si>
  <si>
    <t>7387-2642</t>
  </si>
  <si>
    <t>49BB023665</t>
  </si>
  <si>
    <t>CP 14P 060 F STRAIGHT LOCATING TOOL 7387-8855-HF-SPL</t>
  </si>
  <si>
    <t>49BB034153</t>
  </si>
  <si>
    <t>7389-2752-30-HF-D</t>
  </si>
  <si>
    <t>49BB036932</t>
  </si>
  <si>
    <t>49BB043211</t>
  </si>
  <si>
    <t>WPC 2P 060 M STRAIGHTLOCATINGTOOL UPDOWN</t>
  </si>
  <si>
    <t>49BB044441</t>
  </si>
  <si>
    <t>7383-2470-HF/7387-7428-HF-UPDOWN</t>
  </si>
  <si>
    <t>49BB044464</t>
  </si>
  <si>
    <t>MAIN FUSE BLOCK LOCATING TOOL</t>
  </si>
  <si>
    <t>49BB044931</t>
  </si>
  <si>
    <t>49BB045364</t>
  </si>
  <si>
    <t>39839-TYF-E110-Y1+7147-8609-90-H</t>
  </si>
  <si>
    <t>49BB046176</t>
  </si>
  <si>
    <t>7398-5363-30-HF UP DOWN</t>
  </si>
  <si>
    <t>49BB046774</t>
  </si>
  <si>
    <t>7389-4625-30-R</t>
  </si>
  <si>
    <t>49BJ000128</t>
  </si>
  <si>
    <t>7271-2000-3W-SHIAGE+RW10(21M)</t>
  </si>
  <si>
    <t>49CA000694</t>
  </si>
  <si>
    <t>BAND CLAMP HOLDER JIG</t>
  </si>
  <si>
    <t>49CA004828</t>
  </si>
  <si>
    <t>49CA004829</t>
  </si>
  <si>
    <t>TRANSPARENT CLAMP HOLDER (WITH SW &amp; LED)</t>
  </si>
  <si>
    <t>CLAMP HOLDER JIG (WITH SW AND LED)</t>
  </si>
  <si>
    <t>49CA006227</t>
  </si>
  <si>
    <t>49CA006720</t>
  </si>
  <si>
    <t>CLAMP HOLDER JIG (WITH SW,LED)</t>
  </si>
  <si>
    <t>49CA008725</t>
  </si>
  <si>
    <t>7247-0659-30/7247-0672-30</t>
  </si>
  <si>
    <t>CLIP LOCATING TOOL IN LINE</t>
  </si>
  <si>
    <t>CLAMP HOLDER JIG (WITH SW &amp; LED)</t>
  </si>
  <si>
    <t>PROTECTOR HOLDER JIG</t>
  </si>
  <si>
    <t>49CL000083</t>
  </si>
  <si>
    <t>7035-2621-30-SW UP DOWN</t>
  </si>
  <si>
    <t>49DA100003</t>
  </si>
  <si>
    <t>POSITION INDICATOR YELLOW 32-4002</t>
  </si>
  <si>
    <t>49EB000447</t>
  </si>
  <si>
    <t>49EB000465</t>
  </si>
  <si>
    <t>CLAMP HOLDER LEG (CL LEG L=150)</t>
  </si>
  <si>
    <t>49HA019499</t>
  </si>
  <si>
    <t>WPC8P 025(M) I/F</t>
  </si>
  <si>
    <t>49HA021676</t>
  </si>
  <si>
    <t>49HA022568</t>
  </si>
  <si>
    <t>2.3* W/P 2P F SPC</t>
  </si>
  <si>
    <t>49HA024834</t>
  </si>
  <si>
    <t>49HA026799</t>
  </si>
  <si>
    <t>2.3* 2P W/P F</t>
  </si>
  <si>
    <t>49HA029287</t>
  </si>
  <si>
    <t>HOUSING COMPF I/F</t>
  </si>
  <si>
    <t>49HA031878</t>
  </si>
  <si>
    <t>BLOCKPOWER RELAY250/187FLANCEALLAXIS I/F</t>
  </si>
  <si>
    <t>49HA036397</t>
  </si>
  <si>
    <t>49HA042233</t>
  </si>
  <si>
    <t>49HA100243</t>
  </si>
  <si>
    <t>4.8 2P M (SHAFT STOP TYPE)</t>
  </si>
  <si>
    <t>COMBINE TERMINAL INSP. JIG (6 DIAMETER)</t>
  </si>
  <si>
    <t>TERMINAL CHECK</t>
  </si>
  <si>
    <t>49HD002658</t>
  </si>
  <si>
    <t>CONNECTION CHECK JIG (TWO-WAY J/C)</t>
  </si>
  <si>
    <t>CONNECTION CHECK JIG(CONN+CONN)</t>
  </si>
  <si>
    <t>CONNECTION CHECK JIG(CONN+C)</t>
  </si>
  <si>
    <t>CONNECTION CHECK JIG (CONN+COVER)</t>
  </si>
  <si>
    <t>49HF000261</t>
  </si>
  <si>
    <t>WPC 8P 025 M AIRTIGHTNESS CHECK JIG</t>
  </si>
  <si>
    <t>AIR LEAKAGE C/F</t>
  </si>
  <si>
    <t>49HF000868</t>
  </si>
  <si>
    <t>CLAMP CHECK</t>
  </si>
  <si>
    <t>CLAMP CHECK(FP)</t>
  </si>
  <si>
    <t>49KA002744</t>
  </si>
  <si>
    <t>49KA002783</t>
  </si>
  <si>
    <t>CLIP C/F</t>
  </si>
  <si>
    <t>49KA002919</t>
  </si>
  <si>
    <t>49KA003744</t>
  </si>
  <si>
    <t>CLAMP INSPECTION JIG (FREE)</t>
  </si>
  <si>
    <t>49KA004296</t>
  </si>
  <si>
    <t>7247-0671-30</t>
  </si>
  <si>
    <t>49KA004336</t>
  </si>
  <si>
    <t>7052-7115-30</t>
  </si>
  <si>
    <t>49KA004443</t>
  </si>
  <si>
    <t>49MA002373</t>
  </si>
  <si>
    <t>49YA000111</t>
  </si>
  <si>
    <t>49YA000215</t>
  </si>
  <si>
    <t>1-79 TERMINAL REMOVAL TOOL</t>
  </si>
  <si>
    <t>49YA000548</t>
  </si>
  <si>
    <t>49YB001416</t>
  </si>
  <si>
    <t>TERMINAL INSERT JIG</t>
  </si>
  <si>
    <t>TERMINAL CRUSHED DEFORMATION CHECK JIG</t>
  </si>
  <si>
    <t>49YC000995</t>
  </si>
  <si>
    <t>49YC001047</t>
  </si>
  <si>
    <t>49YC001049</t>
  </si>
  <si>
    <t>49YC001120</t>
  </si>
  <si>
    <t>49YC001753</t>
  </si>
  <si>
    <t>49YC001967</t>
  </si>
  <si>
    <t>49YC002760</t>
  </si>
  <si>
    <t>49YC002761</t>
  </si>
  <si>
    <t>49YC002833</t>
  </si>
  <si>
    <t>49YC002834</t>
  </si>
  <si>
    <t>49YC002845</t>
  </si>
  <si>
    <t>49YC002864</t>
  </si>
  <si>
    <t>49YF000006</t>
  </si>
  <si>
    <t>RETAINER REMOVAL TOOL</t>
  </si>
  <si>
    <t>TERMINAL INSERT ANGLE REMEDY JIG 7116-7854-02</t>
  </si>
  <si>
    <t>4BB004212</t>
  </si>
  <si>
    <t>4BD000210</t>
  </si>
  <si>
    <t>4BD000323</t>
  </si>
  <si>
    <t>BEND UP DOWN JIG 7116-4780</t>
  </si>
  <si>
    <t>4BD000324</t>
  </si>
  <si>
    <t>BEND UP DOWN JIG 7114-6791</t>
  </si>
  <si>
    <t>4BD000394</t>
  </si>
  <si>
    <t>BEND UP DOWN JIG 7195-0287</t>
  </si>
  <si>
    <t>4BD000398</t>
  </si>
  <si>
    <t>BEND UP DOWN JIG 7116-3102(7116-3103/7196-0290/0299)</t>
  </si>
  <si>
    <t>4BD000400</t>
  </si>
  <si>
    <t>BEND UP DOWN JIG 7116-4100</t>
  </si>
  <si>
    <t>4BD000413</t>
  </si>
  <si>
    <t>SEKRUP M2 1/2 + 1/2 CEMBUNG</t>
  </si>
  <si>
    <t>SEKRUP M2 1/2 + 3/4 CEMBUNG</t>
  </si>
  <si>
    <t>EIGHT BH-5 BALLPOINT HEX KEY WRENCH 5 MM</t>
  </si>
  <si>
    <t>EIGHT BH-6 BALL POINT HEX KEY WRENCH 6 MM</t>
  </si>
  <si>
    <t>70091334KF</t>
  </si>
  <si>
    <t>70091334KR</t>
  </si>
  <si>
    <t>70091785CAPC</t>
  </si>
  <si>
    <t>70091947XYH</t>
  </si>
  <si>
    <t>7009687200CIB</t>
  </si>
  <si>
    <t>70171183ZS</t>
  </si>
  <si>
    <t>FRONT SHEAR BLADE</t>
  </si>
  <si>
    <t>71164041XYY</t>
  </si>
  <si>
    <t>71268864KKZ</t>
  </si>
  <si>
    <t>71583166AE8</t>
  </si>
  <si>
    <t>OUTER SHEAR BLADE</t>
  </si>
  <si>
    <t>MATA SCREW DRIVER (+) PH 1</t>
  </si>
  <si>
    <t>MATA SCREW DRIVER (+) PH 2</t>
  </si>
  <si>
    <t>A100595A</t>
  </si>
  <si>
    <t>A100642A</t>
  </si>
  <si>
    <t>A101461A</t>
  </si>
  <si>
    <t>A103312A</t>
  </si>
  <si>
    <t>RUBBER SEAL HOLDER</t>
  </si>
  <si>
    <t>MOTOR IDLER SHAFT</t>
  </si>
  <si>
    <t>D2FFL2D</t>
  </si>
  <si>
    <t>LIMIT SWITCH WITH ROLLER FOR C/F</t>
  </si>
  <si>
    <t>ENGSEL TORQUE HINGES B-1046-3</t>
  </si>
  <si>
    <t>FEEDING ADJUSTING SCREW</t>
  </si>
  <si>
    <t>FIP-B</t>
  </si>
  <si>
    <t>LINK</t>
  </si>
  <si>
    <t>MICRO</t>
  </si>
  <si>
    <t>BAUT T SLOT M14</t>
  </si>
  <si>
    <t>PAK</t>
  </si>
  <si>
    <t>BANTALAN STAMP OK 1</t>
  </si>
  <si>
    <t>HALF UNION KQ2S06-M5A</t>
  </si>
  <si>
    <t>FAN 12X12 110V</t>
  </si>
  <si>
    <t>ST</t>
  </si>
  <si>
    <t>CYLINDER PBDACS-16X40-M</t>
  </si>
  <si>
    <t>CYLINDER CDQSB20-75DC</t>
  </si>
  <si>
    <t>KONTAKTOR FUJI SC03</t>
  </si>
  <si>
    <t>POMPA ELEKTRIK DENGAN ADAPTOR LISTRIK</t>
  </si>
  <si>
    <t>HAND TAP M3 X 0.5</t>
  </si>
  <si>
    <t>HAND TAP M4 X 0.7</t>
  </si>
  <si>
    <t>BAUT GROMMET CUSTOM</t>
  </si>
  <si>
    <t>PISK6350</t>
  </si>
  <si>
    <t>SW PIN REMOVE JIG INNER</t>
  </si>
  <si>
    <t>CHECK STICK</t>
  </si>
  <si>
    <t>RDJM3100</t>
  </si>
  <si>
    <t>PIN SWING CHECK STICK</t>
  </si>
  <si>
    <t>RDOF350</t>
  </si>
  <si>
    <t>SW PIN REMOVE JIG OUTER</t>
  </si>
  <si>
    <t>RDOG3100</t>
  </si>
  <si>
    <t>PIN CONTINUTIY CHECK STICK</t>
  </si>
  <si>
    <t>S111826A</t>
  </si>
  <si>
    <t>BUTTON HEAD</t>
  </si>
  <si>
    <t>SC0399K</t>
  </si>
  <si>
    <t>STJ-46-R</t>
  </si>
  <si>
    <t>TCS00500</t>
  </si>
  <si>
    <t>7389-3226-30-RLY C/F</t>
  </si>
  <si>
    <t>TCS00786</t>
  </si>
  <si>
    <t>7383-6328-RLY</t>
  </si>
  <si>
    <t>METAL JOINT H-05 BLACK MALAYSIA</t>
  </si>
  <si>
    <t>42GCT10550</t>
  </si>
  <si>
    <t>48A01013019</t>
  </si>
  <si>
    <t>48A01013022</t>
  </si>
  <si>
    <t>48A01013023</t>
  </si>
  <si>
    <t>48A01013034</t>
  </si>
  <si>
    <t>48A01018</t>
  </si>
  <si>
    <t>48A01023</t>
  </si>
  <si>
    <t>LEVER PIN A</t>
  </si>
  <si>
    <t>48A01027</t>
  </si>
  <si>
    <t>48A06023</t>
  </si>
  <si>
    <t>48A06024</t>
  </si>
  <si>
    <t>48A19009</t>
  </si>
  <si>
    <t>48A19012</t>
  </si>
  <si>
    <t>48A19021003</t>
  </si>
  <si>
    <t>48A20008006</t>
  </si>
  <si>
    <t>48A20027003</t>
  </si>
  <si>
    <t>48A20027007</t>
  </si>
  <si>
    <t>48A20029007</t>
  </si>
  <si>
    <t>48A20035</t>
  </si>
  <si>
    <t>48A20401</t>
  </si>
  <si>
    <t>48A65024001</t>
  </si>
  <si>
    <t>48A65024002</t>
  </si>
  <si>
    <t>48A65035001</t>
  </si>
  <si>
    <t>48AC81B018</t>
  </si>
  <si>
    <t>BRUSH FOR 48AC81B00F01&amp;48AC81B00C08</t>
  </si>
  <si>
    <t>48AC95B504</t>
  </si>
  <si>
    <t>48AC95D004</t>
  </si>
  <si>
    <t>48AC95ZA064</t>
  </si>
  <si>
    <t>48AC95ZA065</t>
  </si>
  <si>
    <t>48AC95ZA068</t>
  </si>
  <si>
    <t>48AC95ZA075</t>
  </si>
  <si>
    <t>48C10RB502</t>
  </si>
  <si>
    <t>MASTER UNIT</t>
  </si>
  <si>
    <t>48CBA1A501</t>
  </si>
  <si>
    <t>48CBB1A502</t>
  </si>
  <si>
    <t>48CBB1A524</t>
  </si>
  <si>
    <t>48CBC1A503</t>
  </si>
  <si>
    <t>CBC1 SLAVE UNIT</t>
  </si>
  <si>
    <t>48CBC1A506</t>
  </si>
  <si>
    <t>CBC1 FLAT CABLE</t>
  </si>
  <si>
    <t>LINK PIN A</t>
  </si>
  <si>
    <t>48CK100008</t>
  </si>
  <si>
    <t>48CK100012</t>
  </si>
  <si>
    <t>48CM30A031</t>
  </si>
  <si>
    <t>48CM30A040</t>
  </si>
  <si>
    <t>48CM30A503</t>
  </si>
  <si>
    <t>48CM30A514</t>
  </si>
  <si>
    <t>48CM30A560</t>
  </si>
  <si>
    <t>48CM30Y018</t>
  </si>
  <si>
    <t>48CM30Y033</t>
  </si>
  <si>
    <t>48CM30Y035</t>
  </si>
  <si>
    <t>48CM30Y603</t>
  </si>
  <si>
    <t>48CM30Y604</t>
  </si>
  <si>
    <t>48CM30Y606</t>
  </si>
  <si>
    <t>48CM30Y608</t>
  </si>
  <si>
    <t>48CM30Y610</t>
  </si>
  <si>
    <t>SEAL FOR NEEDLE BEARING</t>
  </si>
  <si>
    <t>48CM400523</t>
  </si>
  <si>
    <t>48CM400546</t>
  </si>
  <si>
    <t>48HW100007</t>
  </si>
  <si>
    <t>IF20 SOLENOIDE UNIT</t>
  </si>
  <si>
    <t>CAMERA</t>
  </si>
  <si>
    <t>48IS91ZA001</t>
  </si>
  <si>
    <t>48WG30A053</t>
  </si>
  <si>
    <t>48WG30B053</t>
  </si>
  <si>
    <t>PACKING CASE (1.0G/CM)</t>
  </si>
  <si>
    <t>PUSH SCREW</t>
  </si>
  <si>
    <t>48WG30B054</t>
  </si>
  <si>
    <t>MALE WASHER</t>
  </si>
  <si>
    <t>48WG30B055</t>
  </si>
  <si>
    <t>FEMALE WASHER</t>
  </si>
  <si>
    <t>48WG30B056</t>
  </si>
  <si>
    <t>V PACKING</t>
  </si>
  <si>
    <t>48WG30B576</t>
  </si>
  <si>
    <t>48WG30B578</t>
  </si>
  <si>
    <t>48WG30B591</t>
  </si>
  <si>
    <t>48WG30B592</t>
  </si>
  <si>
    <t>48WG30B593</t>
  </si>
  <si>
    <t>48WG30B594</t>
  </si>
  <si>
    <t>ARRANGEMENT JIG 5</t>
  </si>
  <si>
    <t>48WU24000001</t>
  </si>
  <si>
    <t>ARRANGEMENT JIG 17</t>
  </si>
  <si>
    <t>48WU46000001</t>
  </si>
  <si>
    <t>ARRANGEMENT JIG 18</t>
  </si>
  <si>
    <t>48WU47000001</t>
  </si>
  <si>
    <t>TEFLON HOSE</t>
  </si>
  <si>
    <t>48WY110506</t>
  </si>
  <si>
    <t>49AA000033</t>
  </si>
  <si>
    <t>DIRECT STANDARD STEEL 1P(UP/DOWNTYPE)NEW</t>
  </si>
  <si>
    <t>49AA003857</t>
  </si>
  <si>
    <t>UBC35</t>
  </si>
  <si>
    <t>49AA006197</t>
  </si>
  <si>
    <t>49AA006239</t>
  </si>
  <si>
    <t>49AA006261</t>
  </si>
  <si>
    <t>49AA006453</t>
  </si>
  <si>
    <t>49AA006552</t>
  </si>
  <si>
    <t>49AA006596</t>
  </si>
  <si>
    <t>49AA006632</t>
  </si>
  <si>
    <t>49AA006635</t>
  </si>
  <si>
    <t>49AA006646</t>
  </si>
  <si>
    <t>49AA006692</t>
  </si>
  <si>
    <t>49AA006699</t>
  </si>
  <si>
    <t>49AA006715</t>
  </si>
  <si>
    <t>49AA006754</t>
  </si>
  <si>
    <t>49AA006770</t>
  </si>
  <si>
    <t>49AA006810</t>
  </si>
  <si>
    <t>49AA006811</t>
  </si>
  <si>
    <t>49AA007003</t>
  </si>
  <si>
    <t>49AA007021</t>
  </si>
  <si>
    <t>49AA007023</t>
  </si>
  <si>
    <t>49AA007026</t>
  </si>
  <si>
    <t>49AA007313</t>
  </si>
  <si>
    <t>49AA007466</t>
  </si>
  <si>
    <t>49AA007511</t>
  </si>
  <si>
    <t>49AA007644</t>
  </si>
  <si>
    <t>49AA008169</t>
  </si>
  <si>
    <t>49AB000172</t>
  </si>
  <si>
    <t>49BB003957</t>
  </si>
  <si>
    <t>49BB005344</t>
  </si>
  <si>
    <t>STRAGHT LOCATING TOOL</t>
  </si>
  <si>
    <t>49BB005812</t>
  </si>
  <si>
    <t>7383-6328-10-HF</t>
  </si>
  <si>
    <t>49BB006042</t>
  </si>
  <si>
    <t>CONN STRAINGT LOCATING TOOL</t>
  </si>
  <si>
    <t>49BB006935</t>
  </si>
  <si>
    <t>7383-9883-HF</t>
  </si>
  <si>
    <t>49BB007502</t>
  </si>
  <si>
    <t>7382-9285-HF</t>
  </si>
  <si>
    <t>49BB009008</t>
  </si>
  <si>
    <t>49BB009150</t>
  </si>
  <si>
    <t>49BB009460</t>
  </si>
  <si>
    <t>49BB010458</t>
  </si>
  <si>
    <t>7354-5994-30-HF/7354-0050-30-HF</t>
  </si>
  <si>
    <t>49BB014077</t>
  </si>
  <si>
    <t>49BB015997</t>
  </si>
  <si>
    <t>CONN HOLDER JIG(FOR FP-BLACK)</t>
  </si>
  <si>
    <t>49BB016155</t>
  </si>
  <si>
    <t>49BB016473</t>
  </si>
  <si>
    <t>49BB019985</t>
  </si>
  <si>
    <t>49BB020896</t>
  </si>
  <si>
    <t>49BB020981</t>
  </si>
  <si>
    <t>TERMINAL INSERT DETACH STRAIGHT LOCATING</t>
  </si>
  <si>
    <t>49BB022222</t>
  </si>
  <si>
    <t>7388-0745-30-HF</t>
  </si>
  <si>
    <t>49BB022242</t>
  </si>
  <si>
    <t>7387-8844-HF</t>
  </si>
  <si>
    <t>49BB022272</t>
  </si>
  <si>
    <t>7389-0735-30-HF</t>
  </si>
  <si>
    <t>49BB023362</t>
  </si>
  <si>
    <t>7388-0771-30-HF</t>
  </si>
  <si>
    <t>49BB023756</t>
  </si>
  <si>
    <t>WPC 8P 060 F STRAIGHT LOCATING TOOL</t>
  </si>
  <si>
    <t>49BB024082</t>
  </si>
  <si>
    <t>49BB024742</t>
  </si>
  <si>
    <t>CONN HOLDER JIG (BLACK)(FOR FP)L=RIGHT</t>
  </si>
  <si>
    <t>49BB026148</t>
  </si>
  <si>
    <t>49BB026361</t>
  </si>
  <si>
    <t>7389-4623-30+7174-1114-30</t>
  </si>
  <si>
    <t>49BB028302</t>
  </si>
  <si>
    <t>7389-6316-HF</t>
  </si>
  <si>
    <t>49BB029027</t>
  </si>
  <si>
    <t>7387-8856-60</t>
  </si>
  <si>
    <t>49BB029445</t>
  </si>
  <si>
    <t>7389-4625-30-HF-D</t>
  </si>
  <si>
    <t>49BB029453</t>
  </si>
  <si>
    <t>49BB029837</t>
  </si>
  <si>
    <t>49BB031288</t>
  </si>
  <si>
    <t>7389-8124X5-HF</t>
  </si>
  <si>
    <t>49BB031289</t>
  </si>
  <si>
    <t>49BB031647</t>
  </si>
  <si>
    <t>CONN HOLDER JIG (BLACK)(TYPE FP)</t>
  </si>
  <si>
    <t>49BB031886</t>
  </si>
  <si>
    <t>49BB032305</t>
  </si>
  <si>
    <t>49BB032394</t>
  </si>
  <si>
    <t>7389-8012</t>
  </si>
  <si>
    <t>49BB033124</t>
  </si>
  <si>
    <t>49BB034110</t>
  </si>
  <si>
    <t>CONN HOLDER JIG(GRAY)WITH COVER</t>
  </si>
  <si>
    <t>49BB034876</t>
  </si>
  <si>
    <t>CONN HOLDER JIG(BLUE)(FOR FP)</t>
  </si>
  <si>
    <t>7389-2752-30-HF-U</t>
  </si>
  <si>
    <t>49BB039456</t>
  </si>
  <si>
    <t>49BB039532</t>
  </si>
  <si>
    <t>7371-1850-30-HF-SPL</t>
  </si>
  <si>
    <t>49BB042000</t>
  </si>
  <si>
    <t>7C98-3822-70-HF-SPL</t>
  </si>
  <si>
    <t>49BB042024</t>
  </si>
  <si>
    <t>7387-8861-90</t>
  </si>
  <si>
    <t>49BB042191</t>
  </si>
  <si>
    <t>WPC 4P 025 F STRAIGHT LOCATING TOOL</t>
  </si>
  <si>
    <t>49BB042737</t>
  </si>
  <si>
    <t>49BB042878</t>
  </si>
  <si>
    <t>49BB043128</t>
  </si>
  <si>
    <t>49BB043476</t>
  </si>
  <si>
    <t>WPC3P 025F STRAIGHT LOCATING TOOL</t>
  </si>
  <si>
    <t>49BB044052</t>
  </si>
  <si>
    <t>7398-5363-30-HF</t>
  </si>
  <si>
    <t>49BB044241</t>
  </si>
  <si>
    <t>49BB044547</t>
  </si>
  <si>
    <t>WPC 72P 020/040 F LOCATING TOOL</t>
  </si>
  <si>
    <t>49BB045193</t>
  </si>
  <si>
    <t>49BB045583</t>
  </si>
  <si>
    <t>49BB045613</t>
  </si>
  <si>
    <t>49BB045650</t>
  </si>
  <si>
    <t>49BB045763</t>
  </si>
  <si>
    <t>WPC 2P 025 STRAIGHT LOCATING TOOL</t>
  </si>
  <si>
    <t>49BB047181</t>
  </si>
  <si>
    <t>CONN HOLDER JIG (BLACK)(LOCK UP)</t>
  </si>
  <si>
    <t>49BB048421</t>
  </si>
  <si>
    <t>49BB048797</t>
  </si>
  <si>
    <t>7398-9699-80-HF</t>
  </si>
  <si>
    <t>49BB049375</t>
  </si>
  <si>
    <t>49BB049380</t>
  </si>
  <si>
    <t>49BB049381</t>
  </si>
  <si>
    <t>49BC000439</t>
  </si>
  <si>
    <t>49BC003273</t>
  </si>
  <si>
    <t>49BC003752</t>
  </si>
  <si>
    <t>7009-6250-02-R</t>
  </si>
  <si>
    <t>49BC100027</t>
  </si>
  <si>
    <t>49BJ000161</t>
  </si>
  <si>
    <t>CLAMP HOLDER JIG(WITH SW &amp; LED)</t>
  </si>
  <si>
    <t>49CA007219</t>
  </si>
  <si>
    <t>49CA007627</t>
  </si>
  <si>
    <t>49CA010434</t>
  </si>
  <si>
    <t>49CA010436</t>
  </si>
  <si>
    <t>49CA010466</t>
  </si>
  <si>
    <t>49CA012356</t>
  </si>
  <si>
    <t>49CC002286</t>
  </si>
  <si>
    <t>7035-2621-30 UP DOWN</t>
  </si>
  <si>
    <t>49CJ000004</t>
  </si>
  <si>
    <t>49CJ000010</t>
  </si>
  <si>
    <t>49CJ000011</t>
  </si>
  <si>
    <t>7047-2542/7247-2572</t>
  </si>
  <si>
    <t>49CJ000059</t>
  </si>
  <si>
    <t>49CJ000067</t>
  </si>
  <si>
    <t>49CJ000126</t>
  </si>
  <si>
    <t>7052-7115-30-SW</t>
  </si>
  <si>
    <t>49CJ000349</t>
  </si>
  <si>
    <t>49CJ000352</t>
  </si>
  <si>
    <t>CLIP A/F(OFFLINE)</t>
  </si>
  <si>
    <t>49CJ000406</t>
  </si>
  <si>
    <t>49CJ000458</t>
  </si>
  <si>
    <t>49CJ000462</t>
  </si>
  <si>
    <t>49CJ000473</t>
  </si>
  <si>
    <t>49CK000295</t>
  </si>
  <si>
    <t>PROT. E/ROOM M/P SHIAGE JIG</t>
  </si>
  <si>
    <t>49CL000046</t>
  </si>
  <si>
    <t>GROMMET C/F INLINE</t>
  </si>
  <si>
    <t>49CL000080</t>
  </si>
  <si>
    <t>49CL000111</t>
  </si>
  <si>
    <t>49DC000196</t>
  </si>
  <si>
    <t>49DC000198</t>
  </si>
  <si>
    <t>49DC000199</t>
  </si>
  <si>
    <t>49DC000201</t>
  </si>
  <si>
    <t>49DC000206</t>
  </si>
  <si>
    <t>49EB000267</t>
  </si>
  <si>
    <t>CONN HOLDER LEG FOR M5 L TYPE L=55~85</t>
  </si>
  <si>
    <t>49EB000375</t>
  </si>
  <si>
    <t>49EB000377</t>
  </si>
  <si>
    <t>49EB000424</t>
  </si>
  <si>
    <t>CONN HOLDER LEG RECLINING L-STAY (L=60)</t>
  </si>
  <si>
    <t>49EB000443</t>
  </si>
  <si>
    <t>49EB000456</t>
  </si>
  <si>
    <t>49EB000528</t>
  </si>
  <si>
    <t>49EB000557</t>
  </si>
  <si>
    <t>CONN HOLDER LEG L TYPE A=85 (FOR INJ)</t>
  </si>
  <si>
    <t>49EB000776</t>
  </si>
  <si>
    <t>HOLDER LEG T-TYPE A=35</t>
  </si>
  <si>
    <t>49EB000777</t>
  </si>
  <si>
    <t>49EB000778</t>
  </si>
  <si>
    <t>49EB000780</t>
  </si>
  <si>
    <t>HOLDER LEG T-TYPE A=55</t>
  </si>
  <si>
    <t>49EB000782</t>
  </si>
  <si>
    <t>49EB000847</t>
  </si>
  <si>
    <t>LEG FOR CONN (FOR INJ A=65 UP/DOWN LOCK)</t>
  </si>
  <si>
    <t>49EC000333</t>
  </si>
  <si>
    <t>49EC000343</t>
  </si>
  <si>
    <t>49FA001133</t>
  </si>
  <si>
    <t>49FA001160</t>
  </si>
  <si>
    <t>49FA001161</t>
  </si>
  <si>
    <t>49FA001162</t>
  </si>
  <si>
    <t>49HA018495</t>
  </si>
  <si>
    <t>4.8 2P W/P F</t>
  </si>
  <si>
    <t>49HA018583</t>
  </si>
  <si>
    <t>2.3* 5P F W/P</t>
  </si>
  <si>
    <t>49HA020559</t>
  </si>
  <si>
    <t>49HA022986</t>
  </si>
  <si>
    <t>4.8-3 6P M</t>
  </si>
  <si>
    <t>49HA023103</t>
  </si>
  <si>
    <t>0.64-3 12P F (RETAINER O/D TYPE)</t>
  </si>
  <si>
    <t>49HA023584</t>
  </si>
  <si>
    <t>49HA023820</t>
  </si>
  <si>
    <t>7383-1615</t>
  </si>
  <si>
    <t>49HA026539</t>
  </si>
  <si>
    <t>7386-1917A</t>
  </si>
  <si>
    <t>49HA028705</t>
  </si>
  <si>
    <t>090 || W/P 2P F I/F</t>
  </si>
  <si>
    <t>49HA030267</t>
  </si>
  <si>
    <t>WPC 12P 025M I/F</t>
  </si>
  <si>
    <t>49HA030797</t>
  </si>
  <si>
    <t>49HA031909</t>
  </si>
  <si>
    <t>WPC 4P 025 F I/F</t>
  </si>
  <si>
    <t>49HA032047</t>
  </si>
  <si>
    <t>49HA032488</t>
  </si>
  <si>
    <t>WPC 12P 060 M+C LANCE ALLAXIS I/F</t>
  </si>
  <si>
    <t>49HA032600</t>
  </si>
  <si>
    <t>49HA032817</t>
  </si>
  <si>
    <t>0.64 22P+4.8 2P W/P F</t>
  </si>
  <si>
    <t>49HA033095</t>
  </si>
  <si>
    <t>49HA033182</t>
  </si>
  <si>
    <t>49HA033261</t>
  </si>
  <si>
    <t>49HA033377</t>
  </si>
  <si>
    <t>49HA033638</t>
  </si>
  <si>
    <t>49HA035611</t>
  </si>
  <si>
    <t>7389-5979</t>
  </si>
  <si>
    <t>49HA036179</t>
  </si>
  <si>
    <t>7389-7435</t>
  </si>
  <si>
    <t>49HA036625</t>
  </si>
  <si>
    <t>0.64 22P+4.8 2P W/P F(WITH COVER)(L=R)</t>
  </si>
  <si>
    <t>49HA036922</t>
  </si>
  <si>
    <t>7389-7041B</t>
  </si>
  <si>
    <t>49HA037289</t>
  </si>
  <si>
    <t>7371-1015 U</t>
  </si>
  <si>
    <t>49HA037713</t>
  </si>
  <si>
    <t>0.64 36P+2.3* 4P+4.8 4P W/P F</t>
  </si>
  <si>
    <t>49HA037844</t>
  </si>
  <si>
    <t>7389-7397B</t>
  </si>
  <si>
    <t>49HA039498</t>
  </si>
  <si>
    <t>49HA039838</t>
  </si>
  <si>
    <t>49HA039907</t>
  </si>
  <si>
    <t>49HA040010</t>
  </si>
  <si>
    <t>49HA040191</t>
  </si>
  <si>
    <t>4.8 4P W/P M (CONN+C)</t>
  </si>
  <si>
    <t>49HA040238</t>
  </si>
  <si>
    <t>7398-1371</t>
  </si>
  <si>
    <t>49HA040239</t>
  </si>
  <si>
    <t>7398-1372</t>
  </si>
  <si>
    <t>49HA040467</t>
  </si>
  <si>
    <t>49HA041138</t>
  </si>
  <si>
    <t>49HA041357</t>
  </si>
  <si>
    <t>1.5 6P F (SLIDE O/D TYPE)</t>
  </si>
  <si>
    <t>49HA041386</t>
  </si>
  <si>
    <t>49HA041608</t>
  </si>
  <si>
    <t>0.64 3P W/P F L=LEFT (COVER INTEGRATED)</t>
  </si>
  <si>
    <t>49HA041901</t>
  </si>
  <si>
    <t>49HA041927</t>
  </si>
  <si>
    <t>49HA041956</t>
  </si>
  <si>
    <t>49HA042010</t>
  </si>
  <si>
    <t>WPC 72P 020/040 F+COVER C/F</t>
  </si>
  <si>
    <t>49HA042335</t>
  </si>
  <si>
    <t>49HA042959</t>
  </si>
  <si>
    <t>49HA042988</t>
  </si>
  <si>
    <t>49HA043107</t>
  </si>
  <si>
    <t>WPC8P 060(1.5) LANCE I/F</t>
  </si>
  <si>
    <t>49HA200814</t>
  </si>
  <si>
    <t>WPC(F)090W/P2P C/F</t>
  </si>
  <si>
    <t>49HB001977</t>
  </si>
  <si>
    <t>STANDARD LA LE JIG 6</t>
  </si>
  <si>
    <t>49HB002352</t>
  </si>
  <si>
    <t>6DIAMETER COMBINE TERMINAL C/F</t>
  </si>
  <si>
    <t>49HB002353</t>
  </si>
  <si>
    <t>49HB002355</t>
  </si>
  <si>
    <t>49HB002356</t>
  </si>
  <si>
    <t>COMBINE TERMINAL INSP. JIG(6 DIAMETER</t>
  </si>
  <si>
    <t>49HB002357</t>
  </si>
  <si>
    <t>49HD000459</t>
  </si>
  <si>
    <t>CONNECTION CHECK JIG(CONN+ COVER )</t>
  </si>
  <si>
    <t>49HD001541</t>
  </si>
  <si>
    <t>49HD005797</t>
  </si>
  <si>
    <t>49HD007784</t>
  </si>
  <si>
    <t>49HD008085</t>
  </si>
  <si>
    <t>49HD010392</t>
  </si>
  <si>
    <t>49HD010857</t>
  </si>
  <si>
    <t>49HD011309</t>
  </si>
  <si>
    <t>C73988886</t>
  </si>
  <si>
    <t>49HD011716</t>
  </si>
  <si>
    <t>FUSE HEIGHT CONFIRMATION JIG</t>
  </si>
  <si>
    <t>49HD011743</t>
  </si>
  <si>
    <t>C7173108609</t>
  </si>
  <si>
    <t>49HD011882</t>
  </si>
  <si>
    <t>6 DIAMETER COMBINE TERMINAL C/F</t>
  </si>
  <si>
    <t>49HD011883</t>
  </si>
  <si>
    <t>49HD011912</t>
  </si>
  <si>
    <t>49HD011938</t>
  </si>
  <si>
    <t>49HD011956</t>
  </si>
  <si>
    <t>CONNECTION CHECK (CONN+JC)</t>
  </si>
  <si>
    <t>49HD011992</t>
  </si>
  <si>
    <t>49HF000172</t>
  </si>
  <si>
    <t>WPC 12P 025M AIRTIGHTNESS CHECK JIG</t>
  </si>
  <si>
    <t>49HF000352</t>
  </si>
  <si>
    <t>WPC 4P 060 F AIRTIGHT NESS CHECK JIG</t>
  </si>
  <si>
    <t>49HF000384</t>
  </si>
  <si>
    <t>49HF000594</t>
  </si>
  <si>
    <t>WPC 10P 025 F AIRTIGHTNESS CHECK JIG</t>
  </si>
  <si>
    <t>49HF000611</t>
  </si>
  <si>
    <t>BOSCH W/P 38P F AIR TIGHTNESS CHECK JIG</t>
  </si>
  <si>
    <t>49HF001301</t>
  </si>
  <si>
    <t>WPC 72P 020/040 F AIR C/F</t>
  </si>
  <si>
    <t>49HF001309</t>
  </si>
  <si>
    <t>AIR LEAK JIG</t>
  </si>
  <si>
    <t>49HF001349</t>
  </si>
  <si>
    <t>E73988886</t>
  </si>
  <si>
    <t>49HF001372</t>
  </si>
  <si>
    <t>49HF001415</t>
  </si>
  <si>
    <t>49KA002781</t>
  </si>
  <si>
    <t>49KA004567</t>
  </si>
  <si>
    <t>49KA004825</t>
  </si>
  <si>
    <t>49KE000115</t>
  </si>
  <si>
    <t>LA COMBINE TERMINAL INSP. JIG</t>
  </si>
  <si>
    <t>49MA000149</t>
  </si>
  <si>
    <t>49MA001484</t>
  </si>
  <si>
    <t>49MA001600</t>
  </si>
  <si>
    <t>INSULOK (2HOLES)1PG=100PC</t>
  </si>
  <si>
    <t>PG</t>
  </si>
  <si>
    <t>49MA002253</t>
  </si>
  <si>
    <t>AMPHENOL CONN LEAD LINE 14P</t>
  </si>
  <si>
    <t>49MA002632</t>
  </si>
  <si>
    <t>49MA002883</t>
  </si>
  <si>
    <t>49MA003000</t>
  </si>
  <si>
    <t>SW PIN(OFF-ON)(PRINTING NO.S-301-01</t>
  </si>
  <si>
    <t>49XA000624</t>
  </si>
  <si>
    <t>49YA000538</t>
  </si>
  <si>
    <t>1-150A REMOVAL TOOL(0.64-2 4P JC)</t>
  </si>
  <si>
    <t>49YA000808</t>
  </si>
  <si>
    <t>49YA000831</t>
  </si>
  <si>
    <t>1-185 TEAMINAL EXTRACTING JIG</t>
  </si>
  <si>
    <t>49YB000085</t>
  </si>
  <si>
    <t>ASSEMBLY PRESS JIG FOR EYE-LET TERMINAL</t>
  </si>
  <si>
    <t>49YB000331</t>
  </si>
  <si>
    <t>3-66A RETAINER PUSHING JIG</t>
  </si>
  <si>
    <t>49YB001572</t>
  </si>
  <si>
    <t>49YB001831</t>
  </si>
  <si>
    <t>49YB002408</t>
  </si>
  <si>
    <t>7271-2000-3W FUSE PLATE (FHEV)</t>
  </si>
  <si>
    <t>49YB002779</t>
  </si>
  <si>
    <t>49YB100025</t>
  </si>
  <si>
    <t>DOUBLE TERMINAL LOCKING PUSH JIG</t>
  </si>
  <si>
    <t>49YC000846</t>
  </si>
  <si>
    <t>49YC001048</t>
  </si>
  <si>
    <t>TERMINAL OPENING CHECKER PROBE-2 M</t>
  </si>
  <si>
    <t>49YC001722</t>
  </si>
  <si>
    <t>49YC004586</t>
  </si>
  <si>
    <t>49YC004587</t>
  </si>
  <si>
    <t>49YZ000524</t>
  </si>
  <si>
    <t>MOTOR CONTROLLER</t>
  </si>
  <si>
    <t>4BB002470</t>
  </si>
  <si>
    <t>4BD000176</t>
  </si>
  <si>
    <t>4BD000177</t>
  </si>
  <si>
    <t>4BD000201</t>
  </si>
  <si>
    <t>4BD000221</t>
  </si>
  <si>
    <t>4BD000241</t>
  </si>
  <si>
    <t>BEND UP DOWN CHECK TOOL (7114-5096)</t>
  </si>
  <si>
    <t>4BD000255</t>
  </si>
  <si>
    <t>BEND UP DOWN CHECK TOOL (7114-5746 47 48 53)</t>
  </si>
  <si>
    <t>4BD000284</t>
  </si>
  <si>
    <t>BEND UP DOWN CHECK TOOL 7114-2727</t>
  </si>
  <si>
    <t>4BD000291</t>
  </si>
  <si>
    <t>4BD000315</t>
  </si>
  <si>
    <t>BEND UP DOWN CHECK TOOL 7116-6483</t>
  </si>
  <si>
    <t>4BD000389</t>
  </si>
  <si>
    <t>BEND UP DOWN CHECK TOOL 7114-2343</t>
  </si>
  <si>
    <t>4BD000436</t>
  </si>
  <si>
    <t>BEND UP DOWN CHECK TOOL 7114-4035</t>
  </si>
  <si>
    <t>4BD000444</t>
  </si>
  <si>
    <t>BEND UP DOWN CHECK TOOL 7196-0820</t>
  </si>
  <si>
    <t>4BD000462</t>
  </si>
  <si>
    <t>BEND UP DOWN CHECK TOOL 7114-3095</t>
  </si>
  <si>
    <t>4BD000485</t>
  </si>
  <si>
    <t>BEND UP DOWN CHECK TOOL 7116-4624</t>
  </si>
  <si>
    <t>4BD000504</t>
  </si>
  <si>
    <t>4BD000545</t>
  </si>
  <si>
    <t>BEND UP DOWN CHECK TOOL 7216-7866</t>
  </si>
  <si>
    <t>70091023KYY</t>
  </si>
  <si>
    <t>70091568CW</t>
  </si>
  <si>
    <t>70091868KYA</t>
  </si>
  <si>
    <t>70091943XKP</t>
  </si>
  <si>
    <t>70092529CAN</t>
  </si>
  <si>
    <t>70171185WS</t>
  </si>
  <si>
    <t>71268855XIB</t>
  </si>
  <si>
    <t>71960516CAN</t>
  </si>
  <si>
    <t>71960516CAPC</t>
  </si>
  <si>
    <t>71960516CIC</t>
  </si>
  <si>
    <t>71960516CW</t>
  </si>
  <si>
    <t>7196202300PAC</t>
  </si>
  <si>
    <t>7196202300PIC</t>
  </si>
  <si>
    <t>7196202300PW</t>
  </si>
  <si>
    <t>7196226300XA</t>
  </si>
  <si>
    <t>7196226300XI</t>
  </si>
  <si>
    <t>7196226300XW</t>
  </si>
  <si>
    <t>7B166754XIC</t>
  </si>
  <si>
    <t>7B960805XAD</t>
  </si>
  <si>
    <t>A102174A</t>
  </si>
  <si>
    <t>A103313A</t>
  </si>
  <si>
    <t>STOPPER NUT</t>
  </si>
  <si>
    <t>AB8003619</t>
  </si>
  <si>
    <t>B110082A</t>
  </si>
  <si>
    <t>HP810030D</t>
  </si>
  <si>
    <t>M107955A</t>
  </si>
  <si>
    <t>METAL JOINT HJ-07</t>
  </si>
  <si>
    <t>ADMINISTRASI</t>
  </si>
  <si>
    <t>COVER JIG 2400 X 600 X 300</t>
  </si>
  <si>
    <t>COVER JIG 1800 X 600 X 300</t>
  </si>
  <si>
    <t>AUTOMATIC HANDHELD STRAPPING 2 BATERAI</t>
  </si>
  <si>
    <t>COVER JIG 2500 X 1000 X 300</t>
  </si>
  <si>
    <t>COVER JIG 4600 X 1000 X 300</t>
  </si>
  <si>
    <t>COVER JIG 4200 X 1000 X 600</t>
  </si>
  <si>
    <t>COVER JIG 700 X 700 X 300</t>
  </si>
  <si>
    <t>REPAIR RELAY FUNCTION CHECKER (RA30)</t>
  </si>
  <si>
    <t>TOPLES</t>
  </si>
  <si>
    <t>SOLENOID VALVE SY3120-5MZE-C6</t>
  </si>
  <si>
    <t>DIRECTIONAL CONTROL VALVE SY3120-5MOZE-C4</t>
  </si>
  <si>
    <t>HAND VALVE VHK2A-06F-06F</t>
  </si>
  <si>
    <t>COVER JIG 1500 X 1000 X 600</t>
  </si>
  <si>
    <t>COVER JIG 2000 X 700 X 300</t>
  </si>
  <si>
    <t>TOWER LIGHT POP-302-RYG AUTONICS 24VAC</t>
  </si>
  <si>
    <t>TOGGLE CLAMP GH-201A</t>
  </si>
  <si>
    <t>CAT DUCO (BLUE)</t>
  </si>
  <si>
    <t>PROXIMITY SENSOR CR18-8DN</t>
  </si>
  <si>
    <t>ACRYLIC BLACK 5020M Size 2mm x 4 x 8 FT</t>
  </si>
  <si>
    <t>LM GUIDE-RAIL HG 20 Panjang 75 cm</t>
  </si>
  <si>
    <t>AIR CYLINDER (CDM2B32-250Z)</t>
  </si>
  <si>
    <t>BATTERY ENDCODER</t>
  </si>
  <si>
    <t>KARET</t>
  </si>
  <si>
    <t>KARET KUMIS</t>
  </si>
  <si>
    <t>KUAS NO. 10</t>
  </si>
  <si>
    <t>MATTING SUB ASSY SET</t>
  </si>
  <si>
    <t>MATA CUTTING GRINDER 35MM</t>
  </si>
  <si>
    <t>DIGITAL TIMER LE4S AUTONICS</t>
  </si>
  <si>
    <t>TANG TARIK 5 INCH SELLERY 88-536</t>
  </si>
  <si>
    <t>RANTAI PENGGERAK 100S CV FO01</t>
  </si>
  <si>
    <t>PIPA PRALON BENING SIZE 5/8 INCH Panjang 1 M</t>
  </si>
  <si>
    <t>PIPA PRALON L SIZE 5/8 INCH</t>
  </si>
  <si>
    <t>KLEM SELANG 5/8"</t>
  </si>
  <si>
    <t>BAUT + MUR M6 X 10 WARNA PUTIH</t>
  </si>
  <si>
    <t>SOCKET DIGITAL TIMER LE4S AUTONICS</t>
  </si>
  <si>
    <t>SOLDER NANKAI 220V /300W</t>
  </si>
  <si>
    <t>REPAIR MESIN FU50</t>
  </si>
  <si>
    <t>COVER JIG 2500 X 1000 X 500</t>
  </si>
  <si>
    <t>COVER JIG 800 X 600 X 300</t>
  </si>
  <si>
    <t>HEATSHRINK 60 MM VW 1 H BLACK</t>
  </si>
  <si>
    <t>ACRYLIC BLACK AM5020 Size 3mm x 4 x 8 FT</t>
  </si>
  <si>
    <t>ACRYLIC BLACK AM5020 Size 5mm x 4 x 8 FT</t>
  </si>
  <si>
    <t>SPRING AS 4,5X30 (65 PCS)</t>
  </si>
  <si>
    <t>FITTING KQ2H10-12A</t>
  </si>
  <si>
    <t>FITTING KQ2U04-06A</t>
  </si>
  <si>
    <t>FITTING KQ2H06-00A</t>
  </si>
  <si>
    <t>OBENG 1 SET (24 in 1)</t>
  </si>
  <si>
    <t>FITTING KQ2H04-00A</t>
  </si>
  <si>
    <t>FITTING KQ2T06-00A</t>
  </si>
  <si>
    <t>FITTING KQ2H04-06A</t>
  </si>
  <si>
    <t>FITTING KQ2U06-08A</t>
  </si>
  <si>
    <t>FITITNG KQ2H06-08A</t>
  </si>
  <si>
    <t>SENSOR PHOTOELECTRIC OMRON EE-SX954-W 3M</t>
  </si>
  <si>
    <t>ISCAR Solid Carbide Endmill EC-A2 05-40C05E100</t>
  </si>
  <si>
    <t>PHOTOELECTRIC SENSOR (FIBER SENSOR HEAD) FU-49X</t>
  </si>
  <si>
    <t>TOPLES ARON ALPHA</t>
  </si>
  <si>
    <t>BAUT SEKRUP L HEXAGON  M3 X 4MM</t>
  </si>
  <si>
    <t>SERVIS MESIN LAS KOBEWEL S-160</t>
  </si>
  <si>
    <t>SAFETY COVER APPLIKATOR KECIL (ACRYLIC)</t>
  </si>
  <si>
    <t>SELANG CLEAR TLM1008N-10</t>
  </si>
  <si>
    <t>GAGANG SOLDER YIHUA 939BD+</t>
  </si>
  <si>
    <t>SAKLAR ON-OFF JW-M21</t>
  </si>
  <si>
    <t>MOTOR SUMITOMO A7U15D</t>
  </si>
  <si>
    <t>STORE BAWAH SUB ASSY NEW DESIGN</t>
  </si>
  <si>
    <t>LEM CRYSTAL GLUE TAKAHIRO</t>
  </si>
  <si>
    <t>TANG LANCIP PANJANG 11 INCH SELLERY</t>
  </si>
  <si>
    <t>CARBON BRUSH (1607031252) FOR GRINDER GWS 7-100 ET</t>
  </si>
  <si>
    <t>BEARING FLANGE FOR GRINDER GWS 7-100 ET</t>
  </si>
  <si>
    <t>SPRING BALANCER ENDO 4.5 - 9 KG</t>
  </si>
  <si>
    <t>COVER JIG 780 X 600 X 300</t>
  </si>
  <si>
    <t>COVER JIG 1800 X 1600 X 500</t>
  </si>
  <si>
    <t>COVER JIG 2000 X 1000 X 500</t>
  </si>
  <si>
    <t>COVER JIG 3000 X 1100 X 500</t>
  </si>
  <si>
    <t>SEKRUP M2 1/2 + 5/8 CEMBUNG</t>
  </si>
  <si>
    <t>PUSH JIG</t>
  </si>
  <si>
    <t>PUSH JIG 20</t>
  </si>
  <si>
    <t>S101598A</t>
  </si>
  <si>
    <t>S106703A</t>
  </si>
  <si>
    <t>SB30</t>
  </si>
  <si>
    <t>SKY00381</t>
  </si>
  <si>
    <t>ART LINE MARKER(Circle 2type) Blue K-177N AO</t>
  </si>
  <si>
    <t>SKY00705</t>
  </si>
  <si>
    <t>PAKO PAKO SINGLE (DC SOLENOIDE)</t>
  </si>
  <si>
    <t>TCS00288</t>
  </si>
  <si>
    <t>TCS00458</t>
  </si>
  <si>
    <t>7389-6316-RLY CHECKER FIXTURE</t>
  </si>
  <si>
    <t>TCS00509</t>
  </si>
  <si>
    <t>7387-8860-RLY C/F</t>
  </si>
  <si>
    <t>TCS00642</t>
  </si>
  <si>
    <t>7383-8124-30-RLY CHECKER FIXTURE</t>
  </si>
  <si>
    <t>TCS00645</t>
  </si>
  <si>
    <t>7387-8858-RLY CHECKER FIXTURE</t>
  </si>
  <si>
    <t>TCS00646</t>
  </si>
  <si>
    <t>7387-8861-RLY CHECKER FIXTURE</t>
  </si>
  <si>
    <t>TCS00647</t>
  </si>
  <si>
    <t>7388-0745-30+C-RLY CHECKER FIXTURE</t>
  </si>
  <si>
    <t>TCS00649</t>
  </si>
  <si>
    <t>X1TS-9B11-RLY CHECKER FIXTURE</t>
  </si>
  <si>
    <t>TCS00652</t>
  </si>
  <si>
    <t>TCS00666</t>
  </si>
  <si>
    <t>7398-1853-10-RLY CHECKER FIXTURE</t>
  </si>
  <si>
    <t>TCS00706</t>
  </si>
  <si>
    <t>TCS00708</t>
  </si>
  <si>
    <t>7387-8857-RLY CHECKER FIXTURE</t>
  </si>
  <si>
    <t>TCS00714</t>
  </si>
  <si>
    <t>7298-4094-10-RLY CHECKER FIXTURE</t>
  </si>
  <si>
    <t>TCS00715</t>
  </si>
  <si>
    <t>TCS00717</t>
  </si>
  <si>
    <t>7387-1380-30-RLY CHECKER FIXTURE</t>
  </si>
  <si>
    <t>TCS00727</t>
  </si>
  <si>
    <t>RA40 12V-RELAY</t>
  </si>
  <si>
    <t>TCS00738</t>
  </si>
  <si>
    <t>7382-2764-30+7147-8609-90/7147-8681-80-RLY CHECKER FIXTURE</t>
  </si>
  <si>
    <t>TCS00743</t>
  </si>
  <si>
    <t>7398-7411-30+7274-1286-30-O-RLY CHECKER FIXTURE</t>
  </si>
  <si>
    <t>TCS00746</t>
  </si>
  <si>
    <t>7371-1015-30+7154-7353-30-RLY CHECKER FIXTURE</t>
  </si>
  <si>
    <t>TCS00778</t>
  </si>
  <si>
    <t>7387-8845-RLY</t>
  </si>
  <si>
    <t>TCS00784</t>
  </si>
  <si>
    <t>TCS00827</t>
  </si>
  <si>
    <t>TCS00863</t>
  </si>
  <si>
    <t>7398-9699-80-RYL</t>
  </si>
  <si>
    <t>CP 36P 025F STRIGHT LOCATING TOOL</t>
  </si>
  <si>
    <t>Toufix tool rack #4420(20clips)</t>
  </si>
  <si>
    <t>WSZ00464</t>
  </si>
  <si>
    <t>Water Level Check Gauge</t>
  </si>
  <si>
    <t>WSZ00762</t>
  </si>
  <si>
    <t>3-93A Retainer Push-In Jig 7282-8125</t>
  </si>
  <si>
    <t>viscosity</t>
  </si>
  <si>
    <t>WSZ01626</t>
  </si>
  <si>
    <t>Adhesive viscosity sample(JS50)</t>
  </si>
  <si>
    <t>WSZ01741</t>
  </si>
  <si>
    <t>Immersion inspection machine(LA shrink tube)</t>
  </si>
  <si>
    <t>WSZ01839</t>
  </si>
  <si>
    <t>3-130 Retainer pushing jig 7283-4678</t>
  </si>
  <si>
    <t>WSZ01843</t>
  </si>
  <si>
    <t>3-113A Retainer Push-In Tool 7282-8120</t>
  </si>
  <si>
    <t>MG ECU Inspection jig</t>
  </si>
  <si>
    <t>WSZ01960</t>
  </si>
  <si>
    <t>WSZ02126</t>
  </si>
  <si>
    <t>3-134 Retainer Pushing Jig 7282-1119</t>
  </si>
  <si>
    <t>WSZ02201</t>
  </si>
  <si>
    <t>WSZ02202</t>
  </si>
  <si>
    <t>064 closing jig</t>
  </si>
  <si>
    <t>WSZ02551</t>
  </si>
  <si>
    <t>2.3 2 plug jig</t>
  </si>
  <si>
    <t>WSZ02710</t>
  </si>
  <si>
    <t>WSZ03292</t>
  </si>
  <si>
    <t>3-177 Retainer Pushing Jig 7289-2793</t>
  </si>
  <si>
    <t>LEVER REMOVAL PLATE</t>
  </si>
  <si>
    <t>WSZ03295</t>
  </si>
  <si>
    <t>WSZ03866</t>
  </si>
  <si>
    <t>CB100</t>
  </si>
  <si>
    <t>WSZ03872</t>
  </si>
  <si>
    <t>WSZ04743</t>
  </si>
  <si>
    <t>3-200 Retainer pushing jig 7282-8926</t>
  </si>
  <si>
    <t>WSZ04841</t>
  </si>
  <si>
    <t>WSZ05019</t>
  </si>
  <si>
    <t>thermometer</t>
  </si>
  <si>
    <t>Mercury zero standard thermometer (Inspection result record)</t>
  </si>
  <si>
    <t>Econo Dropper</t>
  </si>
  <si>
    <t>Econo Dropper made by sanplatec 2ml(code29826)1SET=500PC</t>
  </si>
  <si>
    <t>WSZ05611</t>
  </si>
  <si>
    <t>EV09 1-mm uncut Metal base cap for preventing wire involvement</t>
  </si>
  <si>
    <t>WSZ05841</t>
  </si>
  <si>
    <t>3-267Retainer pushing jig 7497-6419</t>
  </si>
  <si>
    <t>WSZ05860</t>
  </si>
  <si>
    <t>3-371 Retainer pushing jig 7282-1237</t>
  </si>
  <si>
    <t>ALAT KERJA  PREPARATION, PREV.&amp; MTC LINE FA/JCN</t>
  </si>
  <si>
    <t xml:space="preserve">Spare 10% </t>
  </si>
  <si>
    <t>#KAWAT LAS STAINLESS</t>
  </si>
  <si>
    <t>"MTC LINE CUTTING PRE ASSY &amp; PREP.&amp; IMPROV.</t>
  </si>
  <si>
    <t>#Kebutuhan Repair End to End</t>
  </si>
  <si>
    <t>#Kebutuhan Repair Karakuri, Gutter S/A</t>
  </si>
  <si>
    <t>pack</t>
  </si>
  <si>
    <t>#KAWAT LAS BESI</t>
  </si>
  <si>
    <t>#Kebutuhan Repair Joint Taping, Roller Wire SCH &amp; KDR, dll</t>
  </si>
  <si>
    <t>#Kebutuhan Repair Big Sub, Pengait Kereta</t>
  </si>
  <si>
    <t xml:space="preserve">*Rata-rata Penggunaan Per Equipment </t>
  </si>
  <si>
    <t xml:space="preserve">*Rata-rata Frekuensi Kejadian Per Bulan </t>
  </si>
  <si>
    <t xml:space="preserve">*Rata-rata Penggunaan Per Bulan </t>
  </si>
  <si>
    <t xml:space="preserve">#Total Rata-rata Penggunaan Per Bulan </t>
  </si>
  <si>
    <t xml:space="preserve">#Total Rata-rata Penggunaan Per Term </t>
  </si>
  <si>
    <t>Kawat Las Besi (1pack45 Pcs)</t>
  </si>
  <si>
    <t>Kawat Las Stainless (1pack115 Pcs)</t>
  </si>
  <si>
    <t>Helm Las</t>
  </si>
  <si>
    <t>#MAGIC TAPE</t>
  </si>
  <si>
    <t xml:space="preserve">Kebutuhan Prev. Ganti No Ujung CF yg terkelupas, SA </t>
  </si>
  <si>
    <t>drawing, Jig drawing Tampelan, dll</t>
  </si>
  <si>
    <t>Rata2 Penggunaan/Equipment</t>
  </si>
  <si>
    <t>Rata2 Penggantian/ Bulan</t>
  </si>
  <si>
    <t>JIKA KURANG PAKAI SCOTLET</t>
  </si>
  <si>
    <t>Total Penggantian / Bulan</t>
  </si>
  <si>
    <t xml:space="preserve">1 Roll </t>
  </si>
  <si>
    <t>REPLACEMENT TAS KERJA PERSONAL ALL MEMBER</t>
  </si>
  <si>
    <t>TOOL PERSONAL MTC</t>
  </si>
  <si>
    <t>Job Desc.</t>
  </si>
  <si>
    <t>Tool</t>
  </si>
  <si>
    <t>Obeng + PH-2
(Krisbow 10002183)</t>
  </si>
  <si>
    <t>Kunci
L
Dial</t>
  </si>
  <si>
    <t>Kunci
L
Set</t>
  </si>
  <si>
    <t>Test pent</t>
  </si>
  <si>
    <t>Obeng +</t>
  </si>
  <si>
    <t>Obeng -</t>
  </si>
  <si>
    <t>Kunci Pas</t>
  </si>
  <si>
    <t>Kunci Pas Ring 10</t>
  </si>
  <si>
    <t>Kunci Ring</t>
  </si>
  <si>
    <t>Tang Potong</t>
  </si>
  <si>
    <t>Tang Tarik</t>
  </si>
  <si>
    <t>Tas Tool</t>
  </si>
  <si>
    <t>1 Mm</t>
  </si>
  <si>
    <t>1.5-6 Mm</t>
  </si>
  <si>
    <t>8Mm</t>
  </si>
  <si>
    <t>6-7</t>
  </si>
  <si>
    <t>8-9</t>
  </si>
  <si>
    <t>10-11</t>
  </si>
  <si>
    <t>12-13</t>
  </si>
  <si>
    <t>14-15</t>
  </si>
  <si>
    <t>17-19</t>
  </si>
  <si>
    <t>18-19</t>
  </si>
  <si>
    <t>Prev.Machine &amp; Kompt</t>
  </si>
  <si>
    <t>MUHAMMAD NUR RIZKY</t>
  </si>
  <si>
    <t>Prep &amp; Improv Machine</t>
  </si>
  <si>
    <t>ANIF T. MUNA</t>
  </si>
  <si>
    <t>Analisa Problem &amp; Prev.Appl</t>
  </si>
  <si>
    <t>Prev.Appl</t>
  </si>
  <si>
    <t>A. DHYHAN MALIK</t>
  </si>
  <si>
    <t>SETYO ERIKO YOGA PRATAMA</t>
  </si>
  <si>
    <t>M.KRISTIAWAN</t>
  </si>
  <si>
    <t>M.UBAIDILLAH</t>
  </si>
  <si>
    <t>KODRAT REHAN C</t>
  </si>
  <si>
    <t>RINALDI CHOIRUL ANAS</t>
  </si>
  <si>
    <t>BAHTIAR A</t>
  </si>
  <si>
    <t>FADLI NUR S</t>
  </si>
  <si>
    <t>M.KHUSNUL MAULANA</t>
  </si>
  <si>
    <t>A. ARDIAN S.</t>
  </si>
  <si>
    <t>M.ANAS KHOERUZZADIT</t>
  </si>
  <si>
    <t>TOTAL X (BELUM MENERIMA)</t>
  </si>
  <si>
    <t>TOTAL R (RUSAK)</t>
  </si>
  <si>
    <t>TOTAL ORDER</t>
  </si>
  <si>
    <t>: Sudah Menerima (Kondisi OK)</t>
  </si>
  <si>
    <t>: Belum Menerima Tapi menggunakan</t>
  </si>
  <si>
    <t>R</t>
  </si>
  <si>
    <t>: Kondisi Tool Personal Rusak</t>
  </si>
  <si>
    <t>IJAZUL ARRAFI</t>
  </si>
  <si>
    <t>J31289</t>
  </si>
  <si>
    <t>APD TELINGA DARI SUARA BISING PREV.MESIN CPA, PREP/IMPROV, PREV.APPL</t>
  </si>
  <si>
    <t xml:space="preserve">Kebutuhan replace pin </t>
  </si>
  <si>
    <t>TOTAL KEBUTUHAN 1 TERM</t>
  </si>
  <si>
    <t>Pc / Term</t>
  </si>
  <si>
    <t>#ISI LABEL IT (white)</t>
  </si>
  <si>
    <t>Kebutuhan Prev. Applikator &amp; mesin dan c/f (Mur Shunk, Bearing2 straigtener roller, dll)</t>
  </si>
  <si>
    <t>Rata2 Penggunaan repair c/f / bulan</t>
  </si>
  <si>
    <t>repair pin c/f per bulan</t>
  </si>
  <si>
    <t xml:space="preserve">REPAIRE C/F </t>
  </si>
  <si>
    <t>KURITA F-4130</t>
  </si>
  <si>
    <t>CATERING BIASA SIANG DAN MALAM PRODUKSI</t>
  </si>
  <si>
    <t>LAMPU LED 22 WATT</t>
  </si>
  <si>
    <t>EPSON PRINTER L3210</t>
  </si>
  <si>
    <t>SPARE PART COMPRESSOR HITACHI 75KW</t>
  </si>
  <si>
    <t>INLET SPOUD T82C32</t>
  </si>
  <si>
    <t>A-03147</t>
  </si>
  <si>
    <t>HANDHELD TERMINAL PM 75</t>
  </si>
  <si>
    <t>A-03148</t>
  </si>
  <si>
    <t>ZEBRA DS2278 BLUETOOTH SCANNER</t>
  </si>
  <si>
    <t>A-03149</t>
  </si>
  <si>
    <t>PLASTIK ID CARD DEPAN SOBEK SAMPING</t>
  </si>
  <si>
    <t>A-03151</t>
  </si>
  <si>
    <t>INDOCART TINTA FILAMEN 3D PRINTER FILAMENT ESUN PLA+ 1.75MM 1KG</t>
  </si>
  <si>
    <t>ROLL METER FLAT 1 meter</t>
  </si>
  <si>
    <t>A-03152</t>
  </si>
  <si>
    <t>MESIN LOCK DOOR</t>
  </si>
  <si>
    <t>A-03168</t>
  </si>
  <si>
    <t>KUAS 2 IN</t>
  </si>
  <si>
    <t>A-03172</t>
  </si>
  <si>
    <t>A-03173</t>
  </si>
  <si>
    <t>CAT MOWILEX OUTDOOR WARNA PUTIH</t>
  </si>
  <si>
    <t>A-03174</t>
  </si>
  <si>
    <t>MATA BOR 8 MM BETON</t>
  </si>
  <si>
    <t>A-03175</t>
  </si>
  <si>
    <t>MATA BOR 6 MM BETON</t>
  </si>
  <si>
    <t>A-03176</t>
  </si>
  <si>
    <t>GUNTING BAJA</t>
  </si>
  <si>
    <t>A-03177</t>
  </si>
  <si>
    <t>DYNABOLT M10</t>
  </si>
  <si>
    <t>A-03178</t>
  </si>
  <si>
    <t>SAMBUNGAN PERALON UK.3/4 X 1/2</t>
  </si>
  <si>
    <t>A-03179</t>
  </si>
  <si>
    <t>ENGSEL SENDOK SLIDE-ON</t>
  </si>
  <si>
    <t>STOPER KRAN</t>
  </si>
  <si>
    <t>A-03180</t>
  </si>
  <si>
    <t>STOPER KRAN ONDA UK.1/2 IN</t>
  </si>
  <si>
    <t>TABLET PAD</t>
  </si>
  <si>
    <t>A-03185</t>
  </si>
  <si>
    <t>Xiaomi Pad 6</t>
  </si>
  <si>
    <t>TABLET PAD ACCESSORIES</t>
  </si>
  <si>
    <t>A-03186</t>
  </si>
  <si>
    <t>Xiaomi Pad 6 Keyboard</t>
  </si>
  <si>
    <t>A-03187</t>
  </si>
  <si>
    <t>STEKER LEGRAND 16A 3 PIN</t>
  </si>
  <si>
    <t>A-03188</t>
  </si>
  <si>
    <t>STEKER LEGRAND 32A 5 PIN</t>
  </si>
  <si>
    <t>A-03189</t>
  </si>
  <si>
    <t>A-03191</t>
  </si>
  <si>
    <t>A-03192</t>
  </si>
  <si>
    <t>VAN BELT SPZ 900 OPTIBELT</t>
  </si>
  <si>
    <t>A-03227</t>
  </si>
  <si>
    <t>SUSU SARI KACANG HIJAU</t>
  </si>
  <si>
    <t>PENYULUHUN IBU HAMIL</t>
  </si>
  <si>
    <t>A-03228</t>
  </si>
  <si>
    <t>A-03229</t>
  </si>
  <si>
    <t>A-03230</t>
  </si>
  <si>
    <t>OIL TEMPERATURE C.V</t>
  </si>
  <si>
    <t>A-03231</t>
  </si>
  <si>
    <t>COUPRING SPIDER</t>
  </si>
  <si>
    <t>A-03232</t>
  </si>
  <si>
    <t>BEARING MOTOR 6306ZZC3</t>
  </si>
  <si>
    <t>A-03233</t>
  </si>
  <si>
    <t>SERVICE COMPRESSOR 24000 RH</t>
  </si>
  <si>
    <t>MPCV REPLACEMENT PARTS SET</t>
  </si>
  <si>
    <t>A-03242</t>
  </si>
  <si>
    <t>SERVICE COMPRESSOR 12000 RH</t>
  </si>
  <si>
    <t>A-03248</t>
  </si>
  <si>
    <t>CATERING BIASA SIANG DAN MALAM SUPPORTING</t>
  </si>
  <si>
    <t>A-03249</t>
  </si>
  <si>
    <t>CATERING OT SUPPORTING</t>
  </si>
  <si>
    <t>A-03250</t>
  </si>
  <si>
    <t>CATERING HUT SAMI SUPPORTING</t>
  </si>
  <si>
    <t>#CUTTON BUDS</t>
  </si>
  <si>
    <t xml:space="preserve">*Jumlah checker board </t>
  </si>
  <si>
    <t>total qty per pack</t>
  </si>
  <si>
    <t>pack/term</t>
  </si>
  <si>
    <t>49BB014639</t>
  </si>
  <si>
    <t>49BB046933</t>
  </si>
  <si>
    <t>49BB047346</t>
  </si>
  <si>
    <t>R/B HOLDER JIG(STRAIGHT)(TYPE FP)BLACK L</t>
  </si>
  <si>
    <t>49HA023993</t>
  </si>
  <si>
    <t>2.3* W/P 5P M</t>
  </si>
  <si>
    <t>49HA024556</t>
  </si>
  <si>
    <t>2.3* 3P + 4.8 2P W/P M</t>
  </si>
  <si>
    <t>49HA041763</t>
  </si>
  <si>
    <t>49HD000303</t>
  </si>
  <si>
    <t>49HD002052</t>
  </si>
  <si>
    <t>CONNECTION CHECK JIG</t>
  </si>
  <si>
    <t>70091785CIC</t>
  </si>
  <si>
    <t>AB8048504</t>
  </si>
  <si>
    <t>STEP DRILL BIT 3-12MM IRASDB12 (10081917)</t>
  </si>
  <si>
    <t>V-BELT A33</t>
  </si>
  <si>
    <t>V-BELT A32</t>
  </si>
  <si>
    <t>REPAIRE DETECTION</t>
  </si>
  <si>
    <t>FINISHING REPAIRE EQUIPMENT</t>
  </si>
  <si>
    <t>REPAIRE EQUIPMENT</t>
  </si>
  <si>
    <t>REPAIR DAN MENYAMBUNGAN AKRILIK</t>
  </si>
  <si>
    <t>RESISTOR 470 OHM</t>
  </si>
  <si>
    <t>WIRE CLAMP</t>
  </si>
  <si>
    <t>CATERING OT PRODUKSI</t>
  </si>
  <si>
    <t>PEMBUANGAN LIMBAH KYODO KIYUSHI</t>
  </si>
  <si>
    <t>PEMBUANGAN LIMBAH USED OIL</t>
  </si>
  <si>
    <t>PEMBUANGAN LIMBAH B3 ELECTRONIC WASTE</t>
  </si>
  <si>
    <t>AIR TERKONTAMINASI</t>
  </si>
  <si>
    <t>JERRY CAN</t>
  </si>
  <si>
    <t>AKI BEKAS</t>
  </si>
  <si>
    <t>CATERING HUT SAMI PRODUKSI</t>
  </si>
  <si>
    <t>POWER SUPPLY 12 VDC 5A</t>
  </si>
  <si>
    <t>A-03244</t>
  </si>
  <si>
    <t>PENGGANTIAN HANDLE PINTU</t>
  </si>
  <si>
    <t>SOLDER TYPE GOOT RX</t>
  </si>
  <si>
    <t>KALIBRASI PH METER</t>
  </si>
  <si>
    <t>A-03259</t>
  </si>
  <si>
    <t>SARUNG TANGAN KARET TPS B3</t>
  </si>
  <si>
    <t>A-03260</t>
  </si>
  <si>
    <t>ARTLINE 70 YELLOW</t>
  </si>
  <si>
    <t>A-03261</t>
  </si>
  <si>
    <t>ARTLINE 70 BIRU MUDA</t>
  </si>
  <si>
    <t>A-03262</t>
  </si>
  <si>
    <t>ARTLINE 70 ORANGE</t>
  </si>
  <si>
    <t>A-03263</t>
  </si>
  <si>
    <t>A-03265</t>
  </si>
  <si>
    <t>PERPANJANG LISENSI DAN SERTIFIKAT DAMKAR B</t>
  </si>
  <si>
    <t>PERGANTIAN BOX HYDRANT</t>
  </si>
  <si>
    <t>A-03278</t>
  </si>
  <si>
    <t>PIPA BIOPORI</t>
  </si>
  <si>
    <t>A-03279</t>
  </si>
  <si>
    <t>SEKAT PEMBATAS URINOIR</t>
  </si>
  <si>
    <t>A-03285</t>
  </si>
  <si>
    <t>A-03291</t>
  </si>
  <si>
    <t>ANNUAL FEE WELLBE OMS</t>
  </si>
  <si>
    <t>A-03293</t>
  </si>
  <si>
    <t>TRAINING STANDART AKUNTANSI</t>
  </si>
  <si>
    <t>SCBA DAMKAR</t>
  </si>
  <si>
    <t>A-03294</t>
  </si>
  <si>
    <t>TRAINING IT</t>
  </si>
  <si>
    <t>ALAT TENSI</t>
  </si>
  <si>
    <t>A-03306</t>
  </si>
  <si>
    <t>POSBINDU</t>
  </si>
  <si>
    <t>A-03307</t>
  </si>
  <si>
    <t>BATTERY TIMBANGAN</t>
  </si>
  <si>
    <t>A-03309</t>
  </si>
  <si>
    <t>RECHARGER BATTERY F/SCALE</t>
  </si>
  <si>
    <t>A-03314</t>
  </si>
  <si>
    <t>PROCESS SAFETY MANAGEMENT</t>
  </si>
  <si>
    <t>A-03315</t>
  </si>
  <si>
    <t>TRAINING INVESTIGASI KECELAKAAN</t>
  </si>
  <si>
    <t>A-03316</t>
  </si>
  <si>
    <t>TRAINING ERGONOMI</t>
  </si>
  <si>
    <t>A-03317</t>
  </si>
  <si>
    <t>TRAINING HSE PLAN</t>
  </si>
  <si>
    <t>A-03318</t>
  </si>
  <si>
    <t>TRAINING EVALUASI DAMPAK LINGKUNGAN</t>
  </si>
  <si>
    <t>A-03319</t>
  </si>
  <si>
    <t>TRAINING LIMBAH DOMESTIK</t>
  </si>
  <si>
    <t>A-03320</t>
  </si>
  <si>
    <t>TRAINING GAS RUMAH KACA</t>
  </si>
  <si>
    <t>A-03321</t>
  </si>
  <si>
    <t>TOUCHLESS EXIT BUTTON</t>
  </si>
  <si>
    <t>A-03322</t>
  </si>
  <si>
    <t>MAGNETIC LOCK</t>
  </si>
  <si>
    <t>A-03323</t>
  </si>
  <si>
    <t>EMERGENCY EXIT BUTTON RESETABLE</t>
  </si>
  <si>
    <t>A-03324</t>
  </si>
  <si>
    <t>JASA PEMBONGKARAN DAN PENUTUPAN PARTISI</t>
  </si>
  <si>
    <t>4BB005168</t>
  </si>
  <si>
    <t>71165073CID</t>
  </si>
  <si>
    <t>LED guide</t>
  </si>
  <si>
    <t>COLUMN</t>
  </si>
  <si>
    <t>48WG30A038</t>
  </si>
  <si>
    <t>COLUMN A (L=675MM)</t>
  </si>
  <si>
    <t>49BB014416</t>
  </si>
  <si>
    <t>49BB014772</t>
  </si>
  <si>
    <t>49BB019011</t>
  </si>
  <si>
    <t>49BB019084</t>
  </si>
  <si>
    <t>49BB020070</t>
  </si>
  <si>
    <t>CONN HOLDER JIG (GRAY)(FOR FP)</t>
  </si>
  <si>
    <t>49BB024382</t>
  </si>
  <si>
    <t>49BB026447</t>
  </si>
  <si>
    <t>49BB026724</t>
  </si>
  <si>
    <t>CONN HOLDER JIG(GRAY)</t>
  </si>
  <si>
    <t>49BB029251</t>
  </si>
  <si>
    <t>CONN HOLDER JIG (BLACK) (WITH COVER)</t>
  </si>
  <si>
    <t>49BB029626</t>
  </si>
  <si>
    <t>CONN HOLDER JIG (LOCK UP) (TYPE FP)</t>
  </si>
  <si>
    <t>49BB030689</t>
  </si>
  <si>
    <t>49BB031686</t>
  </si>
  <si>
    <t>49BB036908</t>
  </si>
  <si>
    <t>CONN HOLDER JIG (BLACK) LOCK UP LEVER R</t>
  </si>
  <si>
    <t>49BB037178</t>
  </si>
  <si>
    <t>CONN HOLDER JIG(ORANGE)(FOR FP)</t>
  </si>
  <si>
    <t>49BB039501</t>
  </si>
  <si>
    <t>DIRECT HOLDER JIG(BLACK)(WITH COVER)</t>
  </si>
  <si>
    <t>49BB046262</t>
  </si>
  <si>
    <t>R/B HOLDER JIG(STRAIGHT)(BLACK)</t>
  </si>
  <si>
    <t>49BB047285</t>
  </si>
  <si>
    <t>DIRECT HOLDER JIG (BLACK)(FP)</t>
  </si>
  <si>
    <t>AC CONN HOLDER JIG (INSET SURFACE)(ORANG</t>
  </si>
  <si>
    <t>49BB048986</t>
  </si>
  <si>
    <t>CONN HOLDER JIG(ORANGE)(CLAMP)</t>
  </si>
  <si>
    <t>49BB049667</t>
  </si>
  <si>
    <t>CP 2P 060F STRAIGHT RECEIVING JIG</t>
  </si>
  <si>
    <t>49BB100452</t>
  </si>
  <si>
    <t>49CA005342</t>
  </si>
  <si>
    <t>49CA007221</t>
  </si>
  <si>
    <t>49CA007643</t>
  </si>
  <si>
    <t>49CA010070</t>
  </si>
  <si>
    <t>49CB008213</t>
  </si>
  <si>
    <t>49CB008223</t>
  </si>
  <si>
    <t>49EA000110</t>
  </si>
  <si>
    <t>CI LEG (40)</t>
  </si>
  <si>
    <t>CLAMP HOLDER LEG (CI LEG L=145)</t>
  </si>
  <si>
    <t>49EB000448</t>
  </si>
  <si>
    <t>CLAMP HOLDER LEG (CI LEG L=160)</t>
  </si>
  <si>
    <t>49EB000645</t>
  </si>
  <si>
    <t>49EB000774</t>
  </si>
  <si>
    <t>HOLDER LEG T-TYPE A=25</t>
  </si>
  <si>
    <t>49EB000775</t>
  </si>
  <si>
    <t>HOLDER LEG T-TYPE A=30</t>
  </si>
  <si>
    <t>HOLDER LEG T-TYPE A=40</t>
  </si>
  <si>
    <t>49EB000779</t>
  </si>
  <si>
    <t>HOLDER LEG T-TYPE A=50</t>
  </si>
  <si>
    <t>49EB000781</t>
  </si>
  <si>
    <t>HOLDER LEG T-TYPE A=60</t>
  </si>
  <si>
    <t>49FA000030</t>
  </si>
  <si>
    <t>COUPLING PLATE FOR JIG BOARD</t>
  </si>
  <si>
    <t>49HA021680</t>
  </si>
  <si>
    <t>0.64 13P W/P F</t>
  </si>
  <si>
    <t>49HA023375</t>
  </si>
  <si>
    <t>4.8 4P M</t>
  </si>
  <si>
    <t>49HA023522</t>
  </si>
  <si>
    <t>49HA023529</t>
  </si>
  <si>
    <t>49HA026167</t>
  </si>
  <si>
    <t>WPC 2P 187M+C I/F</t>
  </si>
  <si>
    <t>49HA027642</t>
  </si>
  <si>
    <t>(0.64 36P + 2.3* 2P + 4.8 4P) W/P F</t>
  </si>
  <si>
    <t>49HA030102</t>
  </si>
  <si>
    <t>0.64 36P+2.3* 4PW/P F(RETAINER LOWER)SHI</t>
  </si>
  <si>
    <t>2.3* 4P W/P F</t>
  </si>
  <si>
    <t>49HA033579</t>
  </si>
  <si>
    <t>0.64* 45P + 1.5 3P F(RETAINER O/D TYPE)</t>
  </si>
  <si>
    <t>CP 28P 025 F I/F</t>
  </si>
  <si>
    <t>49HA033655</t>
  </si>
  <si>
    <t>49HA035608</t>
  </si>
  <si>
    <t>0.64 8P W/P F(FOR ID SENSOR)</t>
  </si>
  <si>
    <t>49HA035984</t>
  </si>
  <si>
    <t>49HA036181</t>
  </si>
  <si>
    <t>49HA036874</t>
  </si>
  <si>
    <t>0.64 *8 P F (SLIDE O/D TYPE)</t>
  </si>
  <si>
    <t>49HA041087</t>
  </si>
  <si>
    <t>49HA041985</t>
  </si>
  <si>
    <t>0.64 6P W/P F (+COVER)(LOCK=RIGHT)</t>
  </si>
  <si>
    <t>49HA042771</t>
  </si>
  <si>
    <t>49HA042872</t>
  </si>
  <si>
    <t>49HA043162</t>
  </si>
  <si>
    <t>49HA043347</t>
  </si>
  <si>
    <t>0.5 56P + 2.8 6P W/P F(+COVER)(ROCK DOWN</t>
  </si>
  <si>
    <t>49HB001595</t>
  </si>
  <si>
    <t>TERMINAL INSPECTION JIG CRIMPING (UP)</t>
  </si>
  <si>
    <t>49HB001971</t>
  </si>
  <si>
    <t>TERMINAL I/F</t>
  </si>
  <si>
    <t>49HB001973</t>
  </si>
  <si>
    <t>49HD003929</t>
  </si>
  <si>
    <t>49HD006004</t>
  </si>
  <si>
    <t>CONNECTION CHECK JIG(+LEVER FITTING JIG)</t>
  </si>
  <si>
    <t>49HD006208</t>
  </si>
  <si>
    <t>CONNECTION CHECK JIG(CONN+J/C)</t>
  </si>
  <si>
    <t>49HD006750</t>
  </si>
  <si>
    <t>CONNECTION CHECK JIG(CONN+LEVER)</t>
  </si>
  <si>
    <t>49HD008694</t>
  </si>
  <si>
    <t>CONNECTION CHECK JIG (CONN+J/C+C)</t>
  </si>
  <si>
    <t>49HD009023</t>
  </si>
  <si>
    <t>49HD009701</t>
  </si>
  <si>
    <t>CONNECTION CHECK JIG (CONN+J/C)</t>
  </si>
  <si>
    <t>CONNECTION CHECK JIG (CONN+CAP)</t>
  </si>
  <si>
    <t>49HD011143</t>
  </si>
  <si>
    <t>CONNECTION CHECK JIG (BRACKET+CONN+JC)</t>
  </si>
  <si>
    <t>49HD011699</t>
  </si>
  <si>
    <t>FUSE HEIGHT CONFIRMATION JIG(INTERMEDIAT</t>
  </si>
  <si>
    <t>49HD011720</t>
  </si>
  <si>
    <t>49HD012212</t>
  </si>
  <si>
    <t>CONNECTION CHECK JIG(CONN*2+C)</t>
  </si>
  <si>
    <t>49HF001404</t>
  </si>
  <si>
    <t>AIR LEAKAGE C/F(WITH CLAMP)</t>
  </si>
  <si>
    <t>49HF001446</t>
  </si>
  <si>
    <t>49KA003979</t>
  </si>
  <si>
    <t>CLAMP CONFIRMATION JIG (FREE)</t>
  </si>
  <si>
    <t>49KA005193</t>
  </si>
  <si>
    <t>49KA005203</t>
  </si>
  <si>
    <t>49KA005217</t>
  </si>
  <si>
    <t>49KA005318</t>
  </si>
  <si>
    <t>CLIP CHECK JIG</t>
  </si>
  <si>
    <t>49MA000127</t>
  </si>
  <si>
    <t>LED(RED)SP WIRE ASSY</t>
  </si>
  <si>
    <t>49MA000317</t>
  </si>
  <si>
    <t>49MA000432</t>
  </si>
  <si>
    <t>49MA000523</t>
  </si>
  <si>
    <t>FOR ID SENSOR COVER (FOR 2)(CZ-V1)</t>
  </si>
  <si>
    <t>1-114A (1.5 TERMINAL) REMOVAL TOOL</t>
  </si>
  <si>
    <t>71165096CLXAB</t>
  </si>
  <si>
    <t>AIR DRILL 3/8INC REVERSE 2300RPM TOKU</t>
  </si>
  <si>
    <t>SOLDER HP-300 220 V / 300 WATT</t>
  </si>
  <si>
    <t>LAMPU LED STRIPING ISI 3 12V 3W SAMSUNG</t>
  </si>
  <si>
    <t>SELANG HISAP VACUM PVC size 2" (50 mm)</t>
  </si>
  <si>
    <t>SELANG HISAP VACUM PVC size 4" (100 mm)</t>
  </si>
  <si>
    <t>PEMBAYARAN ADMINISTRASI ASURANSI REPAIR SPAREPART MESIN</t>
  </si>
  <si>
    <t>MAGNET WITH HOUSINGS HXCS8</t>
  </si>
  <si>
    <t>INSULOCK DUA LUBANG 4MM</t>
  </si>
  <si>
    <t>TANG POTONG DIAGONAL 6 INCH KRISBOW (KW010358)</t>
  </si>
  <si>
    <t>MUR LOCK M8</t>
  </si>
  <si>
    <t>REPAIR RACK TRANSFER WIRE LAS SAJA</t>
  </si>
  <si>
    <t>SHOCK NUT 2 SISI BAHAN TOOLSTEEL</t>
  </si>
  <si>
    <t>10450273 - CORDLESS IMPACT WRENCH 18V IRCIWB18</t>
  </si>
  <si>
    <t>HSS TWIST DRILL SET 1-13MM 25PC IRATDS13 (10085033)</t>
  </si>
  <si>
    <t>STEP DRILL BIT 6-30MM IRASDB30 (10082112)</t>
  </si>
  <si>
    <t>ADJUSTABLE WRENCH SOFTGRIP 12IN LRAWS12 (KW0101965)</t>
  </si>
  <si>
    <t>PIPE WRENCH 8INCH LRPW8 (KW0100363)</t>
  </si>
  <si>
    <t>SCRATCH BRUSH STEEL WIRE 3ROW LRSBS3 (KW0300059)</t>
  </si>
  <si>
    <t>END CUP BRUSH 75MM IRAEB4 (KW0300057)</t>
  </si>
  <si>
    <t>SQUARE</t>
  </si>
  <si>
    <t>TRY SQUARE 350MM/14INC LRTSQ14 (KW0101415)</t>
  </si>
  <si>
    <t>FITTING KQ2H12-02AS</t>
  </si>
  <si>
    <t>PLAT BESI TEBAL 1 MM (244 X 122 CM)</t>
  </si>
  <si>
    <t>PART OF PRESSURE REGULATOR (Y300T-A)</t>
  </si>
  <si>
    <t>RODA CASTER PU NYLON 8 INCH PENGUNCI</t>
  </si>
  <si>
    <t>PHOTOELECTRIC SENSOR (FIBER SENSOR HEAD) FU-4F</t>
  </si>
  <si>
    <t>CMOS LASER SENSOR (AMPLIFIER UNIT) IL-1000</t>
  </si>
  <si>
    <t>SPRING PENGUNCI CONNECTOR CAMERA FUSE</t>
  </si>
  <si>
    <t>KABEL SERABUT ISI 2 x 0.3 MERK JAPAN</t>
  </si>
  <si>
    <t>KABEL SERABUT ISI 2 x 0.75 MERK FEDERAL</t>
  </si>
  <si>
    <t>SWITCH OMRON SS-5GL</t>
  </si>
  <si>
    <t>SWITCH OMRON SS-5</t>
  </si>
  <si>
    <t>LASER SENSOR HEAD IL-300</t>
  </si>
  <si>
    <t>SENSOR HEAD CABLE OP-87057</t>
  </si>
  <si>
    <t>WSZ04867</t>
  </si>
  <si>
    <t>3-202 Retainer pushing jig 7282-7051</t>
  </si>
  <si>
    <t>#LIST AIR GUN+SELANG AIR GUN AREA AUTO CUTTING</t>
  </si>
  <si>
    <t>REPLACEMENT</t>
  </si>
  <si>
    <t>TANGGAL
ACTION
PENGGANTIAN</t>
  </si>
  <si>
    <t>COUPLER 8"</t>
  </si>
  <si>
    <t>P</t>
  </si>
  <si>
    <t>butuh sambungan instalasi air gun</t>
  </si>
  <si>
    <t>lifetime + tambah sambungan air gun</t>
  </si>
  <si>
    <t>AC9HCM-13</t>
  </si>
  <si>
    <t>lift time</t>
  </si>
  <si>
    <t>life time</t>
  </si>
  <si>
    <t>Bocor (Selang Pecah)</t>
  </si>
  <si>
    <t>banyak sambungan</t>
  </si>
  <si>
    <t>p</t>
  </si>
  <si>
    <t>AC9TDH-07</t>
  </si>
  <si>
    <t xml:space="preserve">life time  </t>
  </si>
  <si>
    <t>tidak ada spiral /selang pu biasa</t>
  </si>
  <si>
    <t>AC9SBR-23</t>
  </si>
  <si>
    <t>AC9SBR-24</t>
  </si>
  <si>
    <t>AC9SBR-25</t>
  </si>
  <si>
    <t>TOTAL (O)</t>
  </si>
  <si>
    <t>TOTAL (P)</t>
  </si>
  <si>
    <t>TOTAL (X)</t>
  </si>
  <si>
    <t>KETERANGAN :</t>
  </si>
  <si>
    <t>: OK</t>
  </si>
  <si>
    <t>: NOK (Replacement)</t>
  </si>
  <si>
    <t>TOOL PERSONAL MTC CPA</t>
  </si>
  <si>
    <t>REPLACMENT KEBOCORAN ANGIN PADA MESIN LINE PRD (SELANG AIR GUN)</t>
  </si>
  <si>
    <t>REPLACEMENT NO.UJUNG &amp; NO.PART NO.PAD C/F</t>
  </si>
  <si>
    <t>REPLACEMENT ALAT UKUR PREP.MTC</t>
  </si>
  <si>
    <t>REPLACEMENT RJ45 YANG RUSAK/TIDAK CONNECT</t>
  </si>
  <si>
    <t>PLAN ORDER</t>
  </si>
  <si>
    <t>A-03354</t>
  </si>
  <si>
    <t>AC9PRA-06</t>
  </si>
  <si>
    <t>AC9PRA-09</t>
  </si>
  <si>
    <t>AC9PRA-10</t>
  </si>
  <si>
    <t>AC9PRA-11</t>
  </si>
  <si>
    <t>AC9PRA-12</t>
  </si>
  <si>
    <t>AC9PRA-13</t>
  </si>
  <si>
    <t>AC9PRA-17</t>
  </si>
  <si>
    <t>AC9PRA-18</t>
  </si>
  <si>
    <t>AC9PRA-19</t>
  </si>
  <si>
    <t>4BB004798</t>
  </si>
  <si>
    <t>GROMMET HOLE PLUG JIG 4.0</t>
  </si>
  <si>
    <t>SAKLAR TARIK PANASONIC WS 5201H</t>
  </si>
  <si>
    <t>THICKNESS</t>
  </si>
  <si>
    <t>THICKNESS GAGE 0.05-1.0MM (28) MT0000492</t>
  </si>
  <si>
    <t>MATA BOR GRINDER 1 SET</t>
  </si>
  <si>
    <t>LIMIT SWITCH ROLL OMRON SS-5GL2 5A 250V</t>
  </si>
  <si>
    <t>MUR 17 RING TOPI</t>
  </si>
  <si>
    <t>RELAYOUT CONVEYOR ROUND 8 KERETA</t>
  </si>
  <si>
    <t>RELAYOUT CONVEYOR ROUND 10 KERETA</t>
  </si>
  <si>
    <t>RELAYOUT CONVEYOR ROUND 12 KERETA</t>
  </si>
  <si>
    <t>#ISI LABEL IT (KUNING)</t>
  </si>
  <si>
    <t>TELSTROOK THERMAL 80X80</t>
  </si>
  <si>
    <t>VISA AMERIKA (TRAINING)</t>
  </si>
  <si>
    <t>PEMASANGAN LOCK DOOR</t>
  </si>
  <si>
    <t>STICKER VINIL UKURAN 240 X 50</t>
  </si>
  <si>
    <t>TES BAHASA ASING</t>
  </si>
  <si>
    <t>BENCHMARK LOCAL NON YAZAKI</t>
  </si>
  <si>
    <t>A-03156</t>
  </si>
  <si>
    <t>10146409 - INPUT TOOL DIRECT 06AFM380B</t>
  </si>
  <si>
    <t>KAOS</t>
  </si>
  <si>
    <t>A-03158</t>
  </si>
  <si>
    <t>KAOS TRAINING</t>
  </si>
  <si>
    <t>A-03340</t>
  </si>
  <si>
    <t>BIAYA PSIKOTES CALON GL</t>
  </si>
  <si>
    <t>LAKER</t>
  </si>
  <si>
    <t>A-03341</t>
  </si>
  <si>
    <t>LAKER N6200 RS</t>
  </si>
  <si>
    <t>A-03343</t>
  </si>
  <si>
    <t>KUNCI RING PAS SET 14PCS</t>
  </si>
  <si>
    <t>TREKER 3 KAKI</t>
  </si>
  <si>
    <t>A-03344</t>
  </si>
  <si>
    <t>A-03350</t>
  </si>
  <si>
    <t>KAOS OUTBOND</t>
  </si>
  <si>
    <t>AC PORTABLE</t>
  </si>
  <si>
    <t>A-03360</t>
  </si>
  <si>
    <t>TRIPOD COSTA VT-P1800</t>
  </si>
  <si>
    <t>HDMI</t>
  </si>
  <si>
    <t>A-03362</t>
  </si>
  <si>
    <t>HDMI CAPTURE NYK HC5</t>
  </si>
  <si>
    <t>EXTENDER</t>
  </si>
  <si>
    <t>A-03363</t>
  </si>
  <si>
    <t>EXTENDER HDMI RJ45</t>
  </si>
  <si>
    <t>REWARD MOTO</t>
  </si>
  <si>
    <t>A-03365</t>
  </si>
  <si>
    <t>REWARD AUDITOR MOTO</t>
  </si>
  <si>
    <t>REWARD KONTES SKILL</t>
  </si>
  <si>
    <t>A-03373</t>
  </si>
  <si>
    <t>LOMBA KONTES SKILL JUARA 1</t>
  </si>
  <si>
    <t>A-03374</t>
  </si>
  <si>
    <t>LOMBA KONTES SKILL JUARA 2</t>
  </si>
  <si>
    <t>A-03375</t>
  </si>
  <si>
    <t>LOMBA KONTES SKILL JUARA 3</t>
  </si>
  <si>
    <t>A-03376</t>
  </si>
  <si>
    <t>LOMBA KONTES SKILL PARTICIPANT</t>
  </si>
  <si>
    <t>A-03377</t>
  </si>
  <si>
    <t>POWER EXTRA CARGER KIT PLUS BATTERY SONY NP-FW50 FOR SONY A6000</t>
  </si>
  <si>
    <t>ORGANISAZATION DEVELOPMENT</t>
  </si>
  <si>
    <t>A-03387</t>
  </si>
  <si>
    <t>KONSOLIDASI LL</t>
  </si>
  <si>
    <t>A-03390</t>
  </si>
  <si>
    <t>A-03400</t>
  </si>
  <si>
    <t>BATTERY DUMI EOS 800D</t>
  </si>
  <si>
    <t>A-03405</t>
  </si>
  <si>
    <t>SCANNER ZEBRA DS3678-SR</t>
  </si>
  <si>
    <t>A-03406</t>
  </si>
  <si>
    <t>KEGIATAN ULANG TAHUN KARYAWAN</t>
  </si>
  <si>
    <t>A-03407</t>
  </si>
  <si>
    <t>LAKER N6203 RS</t>
  </si>
  <si>
    <t>REWARD LOMBA MOTO</t>
  </si>
  <si>
    <t>A-03411</t>
  </si>
  <si>
    <t>REWARD LOMBA MOTO JUARA 1</t>
  </si>
  <si>
    <t>A-03412</t>
  </si>
  <si>
    <t>REWARD LOMBA MOTO JUARA 2</t>
  </si>
  <si>
    <t>A-03413</t>
  </si>
  <si>
    <t>REWARD LOMBA MOTO JUARA 3</t>
  </si>
  <si>
    <t>A-03414</t>
  </si>
  <si>
    <t>EXTERNAL READER</t>
  </si>
  <si>
    <t>A-03416</t>
  </si>
  <si>
    <t>ENTERTAIN AUDIT INTERNAL</t>
  </si>
  <si>
    <t>KONSOLIDSI SPV</t>
  </si>
  <si>
    <t>A-03417</t>
  </si>
  <si>
    <t>KONSOLIDASI SPV</t>
  </si>
  <si>
    <t>A-03420</t>
  </si>
  <si>
    <t>STAMP RECEIVED HR BULAT 3,6CM</t>
  </si>
  <si>
    <t>A-03421</t>
  </si>
  <si>
    <t>A-03422</t>
  </si>
  <si>
    <t>A-03423</t>
  </si>
  <si>
    <t>A-03424</t>
  </si>
  <si>
    <t>A-03425</t>
  </si>
  <si>
    <t>A-03426</t>
  </si>
  <si>
    <t>A-03427</t>
  </si>
  <si>
    <t>A-03428</t>
  </si>
  <si>
    <t>A-03429</t>
  </si>
  <si>
    <t>A-03431</t>
  </si>
  <si>
    <t>A-03432</t>
  </si>
  <si>
    <t>A-03433</t>
  </si>
  <si>
    <t>A-03434</t>
  </si>
  <si>
    <t>A-03435</t>
  </si>
  <si>
    <t>E-PASPOR IMIGRASI (TRAINING)</t>
  </si>
  <si>
    <t>A-03436</t>
  </si>
  <si>
    <t>E-PASPOR IMIGRASI (TRAVELING/ MEETING)</t>
  </si>
  <si>
    <t>A-03437</t>
  </si>
  <si>
    <t>ENTERTAIN TAMU LUAR NEGERI</t>
  </si>
  <si>
    <t>A-03438</t>
  </si>
  <si>
    <t>VISA EROPA (TRAVELLING/MEETING)</t>
  </si>
  <si>
    <t>A-03439</t>
  </si>
  <si>
    <t>VISA EROPA (TRAINING)</t>
  </si>
  <si>
    <t>A-03441</t>
  </si>
  <si>
    <t>TAGIHAN TELKOMSEL SHE</t>
  </si>
  <si>
    <t>A-03442</t>
  </si>
  <si>
    <t>A-03443</t>
  </si>
  <si>
    <t>A-03444</t>
  </si>
  <si>
    <t>A-03445</t>
  </si>
  <si>
    <t>A-03446</t>
  </si>
  <si>
    <t>A-03447</t>
  </si>
  <si>
    <t>SOFTWARE</t>
  </si>
  <si>
    <t>A-03457</t>
  </si>
  <si>
    <t>TRAINING LEGAL DUE DILIGENCE</t>
  </si>
  <si>
    <t>A-03458</t>
  </si>
  <si>
    <t>MIKAT BAHASA JEPANG N5</t>
  </si>
  <si>
    <t>A-03459</t>
  </si>
  <si>
    <t>TRAINING LEADERSHIP IN CLASS MANAGER</t>
  </si>
  <si>
    <t>A-03460</t>
  </si>
  <si>
    <t>VENUE TRAINING</t>
  </si>
  <si>
    <t>A-03461</t>
  </si>
  <si>
    <t>TRAINING LEADERSHIP PENDAMPINGAN� MANAGER</t>
  </si>
  <si>
    <t>A-03462</t>
  </si>
  <si>
    <t>TRAINING LEADERSHIP PERUBAHAN MINDSET MANAGER</t>
  </si>
  <si>
    <t>A-03463</t>
  </si>
  <si>
    <t>A-03464</t>
  </si>
  <si>
    <t>TRAINING LEADERSHIP SUPERVISOR</t>
  </si>
  <si>
    <t>KONSOLIDASI GL</t>
  </si>
  <si>
    <t>A-03465</t>
  </si>
  <si>
    <t>A-03467</t>
  </si>
  <si>
    <t>BIAYA TRAINING BREFET PAJAK A DAN B</t>
  </si>
  <si>
    <t>KOSTUM</t>
  </si>
  <si>
    <t>A-03470</t>
  </si>
  <si>
    <t>KOSTUM ANGKLUNG</t>
  </si>
  <si>
    <t>SEWA KOSTUM</t>
  </si>
  <si>
    <t>A-03472</t>
  </si>
  <si>
    <t>SEWA KOSTUM PENARI</t>
  </si>
  <si>
    <t>REWARD KARYAWAN</t>
  </si>
  <si>
    <t>A-03473</t>
  </si>
  <si>
    <t>REWARD KARYAWAN PERMANEN BERPRESTASI -- ATT RATE 100%</t>
  </si>
  <si>
    <t>A-03474</t>
  </si>
  <si>
    <t>REWARD KARYAWAN BERPRESTASI -- QCC TERBANYAK</t>
  </si>
  <si>
    <t>A-03475</t>
  </si>
  <si>
    <t>REWARD KARYAWAN BERPRESTASI -- EFFISIENSI CARLINE TERBAIK (SPV PRODUKSI &amp; QA)</t>
  </si>
  <si>
    <t>A-03476</t>
  </si>
  <si>
    <t>REWARD KARYAWAN BERPRESTASI -- SECTION� TERBAIK</t>
  </si>
  <si>
    <t>A-03477</t>
  </si>
  <si>
    <t>KEGIATAN BUDAYA JEPANG</t>
  </si>
  <si>
    <t>A-03479</t>
  </si>
  <si>
    <t>KEGIATAN BUDAYA JEPANG JLC YOKOSOI GROUP</t>
  </si>
  <si>
    <t>A-03480</t>
  </si>
  <si>
    <t>KEGIATAN BUDAYA JEPANG JAPANESE SPEECH CONTEST</t>
  </si>
  <si>
    <t>A-03481</t>
  </si>
  <si>
    <t>KEGIATAN BUDAYA JEPANG JLC BER-KARUTO</t>
  </si>
  <si>
    <t>A-03482</t>
  </si>
  <si>
    <t>KEGIATAN BUDAYA JEPANG JLC BER-SHODO (KALIGRAFI)</t>
  </si>
  <si>
    <t>A-03483</t>
  </si>
  <si>
    <t>KEGIATAN BUDAYA JEPANG LOMBA KARAOKE JEPANG</t>
  </si>
  <si>
    <t>A-03484</t>
  </si>
  <si>
    <t>KEGIATAN BUDAYA JEPANG JAPANESE CORNER</t>
  </si>
  <si>
    <t>KEGIATAN KEAGAMAAN</t>
  </si>
  <si>
    <t>A-03485</t>
  </si>
  <si>
    <t>KEGIATAN MUSLIM</t>
  </si>
  <si>
    <t>A-03486</t>
  </si>
  <si>
    <t>KEGIATAN NON MUSLIM</t>
  </si>
  <si>
    <t>EVO9</t>
  </si>
  <si>
    <t>41P00000041</t>
  </si>
  <si>
    <t>41P00001223</t>
  </si>
  <si>
    <t>41P00001225</t>
  </si>
  <si>
    <t>41P00001226</t>
  </si>
  <si>
    <t>41P00001227</t>
  </si>
  <si>
    <t>CENTERING</t>
  </si>
  <si>
    <t>POWER RELAY</t>
  </si>
  <si>
    <t>48DV100519</t>
  </si>
  <si>
    <t>JOINT FOR HOSE</t>
  </si>
  <si>
    <t>48DV100520</t>
  </si>
  <si>
    <t>HOSE VALVE</t>
  </si>
  <si>
    <t>48DV100522</t>
  </si>
  <si>
    <t>48DV100523</t>
  </si>
  <si>
    <t>PRESSURE SWITCH</t>
  </si>
  <si>
    <t>48DV100524</t>
  </si>
  <si>
    <t>ONE-TOUCH TUBE JOINT</t>
  </si>
  <si>
    <t>48DV100525</t>
  </si>
  <si>
    <t>VACUUM PUMP</t>
  </si>
  <si>
    <t>48DV100529</t>
  </si>
  <si>
    <t>VACUUM PUMP OIL(500ML*2=1)</t>
  </si>
  <si>
    <t>48DV100530</t>
  </si>
  <si>
    <t>48DV100531</t>
  </si>
  <si>
    <t>DOOR PACKING FOR DESICCATOR VACUUM</t>
  </si>
  <si>
    <t>48DV100532</t>
  </si>
  <si>
    <t>ELEMENT FOR OIL-MIST TRAP</t>
  </si>
  <si>
    <t>CHIP</t>
  </si>
  <si>
    <t>LITHIUM-ION BATTERY</t>
  </si>
  <si>
    <t>USB TO CAN CONVERTER</t>
  </si>
  <si>
    <t>49YA000367</t>
  </si>
  <si>
    <t>TERMINAL TOOL FOR MOLEX</t>
  </si>
  <si>
    <t>49YC000693</t>
  </si>
  <si>
    <t>RH-F TERMINAL BEND CHECK JIG</t>
  </si>
  <si>
    <t>TERMINAL OPENING CHECKER PROBE SS SIZE</t>
  </si>
  <si>
    <t>TERMINAL OPENING CHECKER PROBE-2 S</t>
  </si>
  <si>
    <t>TERMINAL OPENING CHECKER PROBE-2 L</t>
  </si>
  <si>
    <t>49YC002977</t>
  </si>
  <si>
    <t>AUXILIARY JIG TO PREVENT WIRE JAMMING</t>
  </si>
  <si>
    <t>TANK</t>
  </si>
  <si>
    <t>BEND UP DOWN JIG 7116-4781</t>
  </si>
  <si>
    <t>4BD000438</t>
  </si>
  <si>
    <t>BEND UP DOWN CHECK TOOL 7114-7386.7387.7388</t>
  </si>
  <si>
    <t>4BF000447</t>
  </si>
  <si>
    <t>NEEDLE NOSE PLIERS 150MM 350-150</t>
  </si>
  <si>
    <t>6203ZZ</t>
  </si>
  <si>
    <t>7009686800CWW</t>
  </si>
  <si>
    <t>7009686900CWW</t>
  </si>
  <si>
    <t>7114309501CWW</t>
  </si>
  <si>
    <t>71143095CAN</t>
  </si>
  <si>
    <t>71143095CAP</t>
  </si>
  <si>
    <t>71143095CI</t>
  </si>
  <si>
    <t>ANVIL DD</t>
  </si>
  <si>
    <t>71146042CAN</t>
  </si>
  <si>
    <t>71146042CAP</t>
  </si>
  <si>
    <t>71146042CI</t>
  </si>
  <si>
    <t>71146042CW</t>
  </si>
  <si>
    <t>ANVIL(DD)</t>
  </si>
  <si>
    <t>71163098CAN</t>
  </si>
  <si>
    <t>71163098CAPC</t>
  </si>
  <si>
    <t>71163098CIC</t>
  </si>
  <si>
    <t>71163098CW</t>
  </si>
  <si>
    <t>71163102XKP</t>
  </si>
  <si>
    <t>71163102XWW</t>
  </si>
  <si>
    <t>7116410002XJE</t>
  </si>
  <si>
    <t>7116410002XYB</t>
  </si>
  <si>
    <t>7116410002XYH</t>
  </si>
  <si>
    <t>7116410002XYY</t>
  </si>
  <si>
    <t>71164220XWW</t>
  </si>
  <si>
    <t>71165147XWW</t>
  </si>
  <si>
    <t>71167389XAB</t>
  </si>
  <si>
    <t>71167389XKP</t>
  </si>
  <si>
    <t>71268860KKZ</t>
  </si>
  <si>
    <t>7196167700XW</t>
  </si>
  <si>
    <t>7196202600PAC</t>
  </si>
  <si>
    <t>7196226500XA</t>
  </si>
  <si>
    <t>7196226500XI</t>
  </si>
  <si>
    <t>7196226500XW</t>
  </si>
  <si>
    <t>7196226700XA</t>
  </si>
  <si>
    <t>7196226700XI</t>
  </si>
  <si>
    <t>7196226700XW</t>
  </si>
  <si>
    <t>S102612A</t>
  </si>
  <si>
    <t>POWER GRIP GT BELT</t>
  </si>
  <si>
    <t>S115689A</t>
  </si>
  <si>
    <t>Large grommet claw S3 L=110 1set=4pc</t>
  </si>
  <si>
    <t>BAUT L3 X 12</t>
  </si>
  <si>
    <t>BAUT L4 X 50</t>
  </si>
  <si>
    <t>BAUT M6 P70</t>
  </si>
  <si>
    <t>7383-8355A / 49HA018358 / 0.64 5P W/P F</t>
  </si>
  <si>
    <t>00008001</t>
  </si>
  <si>
    <t>00008002</t>
  </si>
  <si>
    <t>00008003</t>
  </si>
  <si>
    <t>00008011</t>
  </si>
  <si>
    <t>00008013</t>
  </si>
  <si>
    <t>CONTROL PANEL</t>
  </si>
  <si>
    <t>S 7 V BLADE 30</t>
  </si>
  <si>
    <t>08X160200010</t>
  </si>
  <si>
    <t>PUMP ASSEMBLY</t>
  </si>
  <si>
    <t>08X160Z00020</t>
  </si>
  <si>
    <t>PUMP HEAD(10PC LOT)</t>
  </si>
  <si>
    <t>Top chamber Fan</t>
  </si>
  <si>
    <t>IO SWITCH</t>
  </si>
  <si>
    <t>TIMING BELT, UPPER, TEETH GAP 1.5, XB17</t>
  </si>
  <si>
    <t>FITTING EPC 8 M12</t>
  </si>
  <si>
    <t>BELT FOR CC-201</t>
  </si>
  <si>
    <t>CARBON BRUSH CB-203 A (CUTTING)</t>
  </si>
  <si>
    <t>KAWAT LAS CAMPURAN 2.0MM</t>
  </si>
  <si>
    <t>KAWAT LAS SS WELL 1.6</t>
  </si>
  <si>
    <t>KUNCI L SET TEKIRO</t>
  </si>
  <si>
    <t>LED BLUE</t>
  </si>
  <si>
    <t>THICKNESS GAUGE KETEBALAN 0.03MM</t>
  </si>
  <si>
    <t>MATA BOR STAINLESS SIZE 4.0 MM</t>
  </si>
  <si>
    <t>THICKNESS GAUGE KETEBALAN 0.04MM</t>
  </si>
  <si>
    <t>MATA BOR STAINLESS SIZE 6.0 MM</t>
  </si>
  <si>
    <t>MATA BOR STAINLESS SIZE 8.0 MM</t>
  </si>
  <si>
    <t>THICKNESS GAUGE KETEBALAN 0.05MM</t>
  </si>
  <si>
    <t>PCB DOUBLE LAYER NAVI 32 LED</t>
  </si>
  <si>
    <t>PIN DETEKSI D 1.8</t>
  </si>
  <si>
    <t>PLAT JUMPER CHECKER 4 HOLE</t>
  </si>
  <si>
    <t>PUSH BUTTON MERAH ON</t>
  </si>
  <si>
    <t>RESISTOR 1KILO OHM</t>
  </si>
  <si>
    <t>SAKLAR ON-OFF NAVIGASI</t>
  </si>
  <si>
    <t>SAMBUNGAN CONVEYOR</t>
  </si>
  <si>
    <t>FITTING EPE T 6</t>
  </si>
  <si>
    <t>PART GUN CLIP</t>
  </si>
  <si>
    <t>EVO 7 BLADE</t>
  </si>
  <si>
    <t>PAW LINK RIVETED ASSEMBLY</t>
  </si>
  <si>
    <t>TENSION KNOB ASSEMBLY</t>
  </si>
  <si>
    <t>EVO7 SPIRAL COILED SPRING PIN2MMX6MM</t>
  </si>
  <si>
    <t>EVO 9 TENSIONING TOOL</t>
  </si>
  <si>
    <t>Pawl Gripper SPRING</t>
  </si>
  <si>
    <t>EVO9 2mm nosepiece</t>
  </si>
  <si>
    <t>STOP KONTAK ISI 3 UTICON</t>
  </si>
  <si>
    <t>TOMBOL EMERGENCY</t>
  </si>
  <si>
    <t>AIR CYLINDER, (CDJ2B10-150Z-B)</t>
  </si>
  <si>
    <t>AIR CYLINDER, (CJ2B10-60AZ)</t>
  </si>
  <si>
    <t>AIR CYLINDER, (CDM2KB20-75Z)</t>
  </si>
  <si>
    <t>AIR CYLINDER, (CDUJB8-30DM-F8BL)</t>
  </si>
  <si>
    <t>AIR CYLINDER, (CDUJB8-8D-F8BL)</t>
  </si>
  <si>
    <t>FITTING H, 4MM, M5 (KQ2H04-M5A)</t>
  </si>
  <si>
    <t>FITTING H, 6MM, 1/8" (KQ2H06-01AS)</t>
  </si>
  <si>
    <t>FITTING L, 4 MM, M5 (KQ2L04-M5A)</t>
  </si>
  <si>
    <t>FITTING T, 8MM (KQ2T08-00A)</t>
  </si>
  <si>
    <t>MOUNTING NUT (SN-032B)</t>
  </si>
  <si>
    <t>ROD END NUT (NT-03)</t>
  </si>
  <si>
    <t>SILENCER, PORT 1/8" (AN10-01)</t>
  </si>
  <si>
    <t>PROFIL H-REL LINTASAN CUTE ALUMUNIUM</t>
  </si>
  <si>
    <t>SOLENOID VALVE, 220VAC, TUBE 6 MM (SY5120-4G-C6)</t>
  </si>
  <si>
    <t>USB CABLE</t>
  </si>
  <si>
    <t>BEARING TYPE 608 ZZ</t>
  </si>
  <si>
    <t>BATERAY KOTAK</t>
  </si>
  <si>
    <t>BEARING TYPE 6309 ZZ</t>
  </si>
  <si>
    <t>BEARING TYPE 6801 ZZ</t>
  </si>
  <si>
    <t>FLASHER 12V DC</t>
  </si>
  <si>
    <t>FITTING EPE T 4</t>
  </si>
  <si>
    <t>SKUN ( U )</t>
  </si>
  <si>
    <t>TEMPAT SEAL</t>
  </si>
  <si>
    <t>ADJUSTER PLASTIC ABS (1024)</t>
  </si>
  <si>
    <t>BOARD FIXING METAL A (1008-A)</t>
  </si>
  <si>
    <t>BODY FIT SCREW</t>
  </si>
  <si>
    <t>FEED BELT</t>
  </si>
  <si>
    <t>SHAFT RIGHT</t>
  </si>
  <si>
    <t>407638T</t>
  </si>
  <si>
    <t>PCB; Penta Board</t>
  </si>
  <si>
    <t>Timing belt HTD 640-5M-15</t>
  </si>
  <si>
    <t>STEPPER</t>
  </si>
  <si>
    <t>MOTOR: SLIDING UNIT,CLAMPING,CUTTING</t>
  </si>
  <si>
    <t>DISPLAY SCH 2300</t>
  </si>
  <si>
    <t>V-BLADE</t>
  </si>
  <si>
    <t>Transport belt 500-RPP5M/49 NK red 2mm</t>
  </si>
  <si>
    <t>Timing belt 5MR-25-400</t>
  </si>
  <si>
    <t>Toothed belt HTD8-30-424</t>
  </si>
  <si>
    <t>Timing belt TP HTD8 b=20 l=1800</t>
  </si>
  <si>
    <t>427232T</t>
  </si>
  <si>
    <t>V-Blade set 28mm</t>
  </si>
  <si>
    <t>Blade set RX 35mm</t>
  </si>
  <si>
    <t>FEEDING BELT 255-RPP5M-20</t>
  </si>
  <si>
    <t>Light Barrier SX951; Plug</t>
  </si>
  <si>
    <t>Belt HTD3 L=282mm</t>
  </si>
  <si>
    <t>Belt HTD 3 L=357mm</t>
  </si>
  <si>
    <t>WIRE STOPPER ASSY</t>
  </si>
  <si>
    <t>48DB70ZB05</t>
  </si>
  <si>
    <t>PRESSURE SENSOR 100KN FOR CM30 20LOT</t>
  </si>
  <si>
    <t>48FU100000</t>
  </si>
  <si>
    <t>PLUG CHECKER</t>
  </si>
  <si>
    <t>48LT310000A</t>
  </si>
  <si>
    <t>CRIMP FORCE MONITOR FOR AS (1CHANNEL-20KN)</t>
  </si>
  <si>
    <t>RA40</t>
  </si>
  <si>
    <t>48RA40ZB000</t>
  </si>
  <si>
    <t>I/F SLAVE UNIT</t>
  </si>
  <si>
    <t>48WG10B507</t>
  </si>
  <si>
    <t>MIDDLE PRESSURE REGULATOR(-70K)</t>
  </si>
  <si>
    <t>48WG30E513</t>
  </si>
  <si>
    <t>AIR MOTOR ASSY SET</t>
  </si>
  <si>
    <t>48WG30E514</t>
  </si>
  <si>
    <t>UNDER PUMP ASSY SET</t>
  </si>
  <si>
    <t>Light Barrier SX951; Plug long</t>
  </si>
  <si>
    <t>Belt HTD 5mm</t>
  </si>
  <si>
    <t>Belt 425-5M-12 HTD</t>
  </si>
  <si>
    <t>49BJ000127</t>
  </si>
  <si>
    <t>BOX ASSY RELAY BASE+BOLT ASSY / SOKET</t>
  </si>
  <si>
    <t>49HA019035</t>
  </si>
  <si>
    <t>2P(F) TPD/F</t>
  </si>
  <si>
    <t>49HA022130</t>
  </si>
  <si>
    <t>CP3P 025F I/F</t>
  </si>
  <si>
    <t>49HA029838</t>
  </si>
  <si>
    <t>0.5 44P+1.5 16P W/P F(FAMILY SEAL CONN</t>
  </si>
  <si>
    <t>49HA030820</t>
  </si>
  <si>
    <t>49HA031358</t>
  </si>
  <si>
    <t>CONNECTOR W/P 58P F+COVER I/F</t>
  </si>
  <si>
    <t>49HA032979</t>
  </si>
  <si>
    <t>49HA036407</t>
  </si>
  <si>
    <t>0.5 56P+2.8 6P W/P F(FAAMILY SEAL CONN</t>
  </si>
  <si>
    <t>49HA036913</t>
  </si>
  <si>
    <t>94P R/B</t>
  </si>
  <si>
    <t>49HA037049</t>
  </si>
  <si>
    <t>PLUG IN CONN 46 +COVER I/F</t>
  </si>
  <si>
    <t>49HA037331</t>
  </si>
  <si>
    <t>49HA037424</t>
  </si>
  <si>
    <t>AMP + COVER I/F</t>
  </si>
  <si>
    <t>BUSBAR</t>
  </si>
  <si>
    <t>HONDA 6P F</t>
  </si>
  <si>
    <t>49HA040245</t>
  </si>
  <si>
    <t>49HA040246</t>
  </si>
  <si>
    <t>49HA040402</t>
  </si>
  <si>
    <t>49HA040403</t>
  </si>
  <si>
    <t>49HA040404</t>
  </si>
  <si>
    <t>49HA040406</t>
  </si>
  <si>
    <t>49HA040460</t>
  </si>
  <si>
    <t>RB</t>
  </si>
  <si>
    <t>49HA040461</t>
  </si>
  <si>
    <t>49HA040462</t>
  </si>
  <si>
    <t>49HA040463</t>
  </si>
  <si>
    <t>49HA040464</t>
  </si>
  <si>
    <t>49HA041078</t>
  </si>
  <si>
    <t>49HA041089</t>
  </si>
  <si>
    <t>CC2 INSPECTION CHECKER</t>
  </si>
  <si>
    <t>49HA041143</t>
  </si>
  <si>
    <t>BOX ASSY RELAY C/F</t>
  </si>
  <si>
    <t>49HA041453</t>
  </si>
  <si>
    <t>CC2 BOX C/F</t>
  </si>
  <si>
    <t>49HA041524</t>
  </si>
  <si>
    <t>49HA041525</t>
  </si>
  <si>
    <t>49HA042320</t>
  </si>
  <si>
    <t>0.5 59P+1.0 5P+2.8 6P W/P F</t>
  </si>
  <si>
    <t>49HA042767</t>
  </si>
  <si>
    <t>49HA042768</t>
  </si>
  <si>
    <t>RETAINER FLOATING</t>
  </si>
  <si>
    <t>49HD004718</t>
  </si>
  <si>
    <t>CONN RETAINER</t>
  </si>
  <si>
    <t>49HD008612</t>
  </si>
  <si>
    <t>49HD009337</t>
  </si>
  <si>
    <t>49HD010946</t>
  </si>
  <si>
    <t>7398-4899CPA</t>
  </si>
  <si>
    <t>49HD011475</t>
  </si>
  <si>
    <t>7389-9320-30TGC-4</t>
  </si>
  <si>
    <t>49HF000259</t>
  </si>
  <si>
    <t>WPC 6P 025 M AIRTIGHTNESS CHECK JIG</t>
  </si>
  <si>
    <t>49HF000862</t>
  </si>
  <si>
    <t>WPC 50P 020/040F AIR TIGHTNESS CHECK LEV</t>
  </si>
  <si>
    <t>090+187W/P8P F AIRTIGHTNESS CHECK JIG</t>
  </si>
  <si>
    <t>49KC000801</t>
  </si>
  <si>
    <t>PROT.ENG ROOM SIDE CASE C/F</t>
  </si>
  <si>
    <t>49YB002012</t>
  </si>
  <si>
    <t>FUSE PLAT</t>
  </si>
  <si>
    <t>4BB003445</t>
  </si>
  <si>
    <t>4BB003869</t>
  </si>
  <si>
    <t>INVERTER FOR PREFEEDER</t>
  </si>
  <si>
    <t>GUIDE POLE (LONG)</t>
  </si>
  <si>
    <t>SPRING ( 1 SET : 2 PCS)</t>
  </si>
  <si>
    <t>M107622A</t>
  </si>
  <si>
    <t>M112980A</t>
  </si>
  <si>
    <t>SERVO AMP THETA-AXIS</t>
  </si>
  <si>
    <t>M112980B</t>
  </si>
  <si>
    <t>M112982A</t>
  </si>
  <si>
    <t>SERVO AMP CUTTER-AXIS</t>
  </si>
  <si>
    <t>M112983A</t>
  </si>
  <si>
    <t>SERVO AMP MEASURE</t>
  </si>
  <si>
    <t>M112984A</t>
  </si>
  <si>
    <t>SERVO AMP PRESS</t>
  </si>
  <si>
    <t>M112984B</t>
  </si>
  <si>
    <t>JACKSON G60 CUT RESISTANT GLOVES</t>
  </si>
  <si>
    <t>BESI BEHEL / BETON SS 6MM</t>
  </si>
  <si>
    <t>PART CABINET 24 DRAWER KW0103826</t>
  </si>
  <si>
    <t>MESIN SCREW</t>
  </si>
  <si>
    <t>KANBAN CASE BLACK</t>
  </si>
  <si>
    <t>STICK RAYCHEM WITH PLUNGER M4</t>
  </si>
  <si>
    <t>KUAS 2 INCH</t>
  </si>
  <si>
    <t>MATA HAND CUTTING</t>
  </si>
  <si>
    <t>TOGGLE CLAMP D 304 C</t>
  </si>
  <si>
    <t>STAND CLAMP TWIST</t>
  </si>
  <si>
    <t>FIBER OPTIK (FIBER SENSOR BF3RX AUTONICS)</t>
  </si>
  <si>
    <t>SAKLAR KEPITING</t>
  </si>
  <si>
    <t>FITTING EPG 8-6</t>
  </si>
  <si>
    <t>BOSCH CARBON BRUSH F/ GWS 7-100ET (1619P02870)</t>
  </si>
  <si>
    <t>KUNCI PAS 06X07</t>
  </si>
  <si>
    <t>KUNCI PAS 08X09</t>
  </si>
  <si>
    <t>PIPA PVC 1</t>
  </si>
  <si>
    <t>PIPA PVC 1/2</t>
  </si>
  <si>
    <t>PIPA PVC 3/4</t>
  </si>
  <si>
    <t>PIPA PVC 5/8</t>
  </si>
  <si>
    <t>KAWAT SELING 2MM + COVER (60 M)</t>
  </si>
  <si>
    <t>LIMIT SWITCH BESAR</t>
  </si>
  <si>
    <t>PCB SAKEHAME 36 LED (LED SAO)</t>
  </si>
  <si>
    <t>PIN DETEKSI D 2.6</t>
  </si>
  <si>
    <t>PUSH BUTTON MERAH ON-OFF</t>
  </si>
  <si>
    <t>MTPL-01084</t>
  </si>
  <si>
    <t>TOGGLE CLAMP D 101 A</t>
  </si>
  <si>
    <t>AIR CYLINDER CDU10-5D-M9BS</t>
  </si>
  <si>
    <t>FITTING KQ2L06-M5A</t>
  </si>
  <si>
    <t>FITTING Y 6MM (KQ2U06-00A)</t>
  </si>
  <si>
    <t>FITTING Y, 6MM, 8MM (KQ2U06-08A)</t>
  </si>
  <si>
    <t>SOLENOID VALVE , 24VDC, TUBE 4 MM (SY3120-5G-C4)</t>
  </si>
  <si>
    <t>BEARING 6002 ZZ</t>
  </si>
  <si>
    <t>CUP TRANSPARAN BESAR</t>
  </si>
  <si>
    <t>PHOTOELECTRIC SENSOR LR-WF10 +FU-35FG OPTICAL F</t>
  </si>
  <si>
    <t>WEAR RESISTANT TUBING TUZ0805W-20</t>
  </si>
  <si>
    <t>RODA CONVEYOR ROUND SLIM</t>
  </si>
  <si>
    <t>RODA CONVEYOR ROUND merah 3"</t>
  </si>
  <si>
    <t>RODA CONVEYOR ROUND fat</t>
  </si>
  <si>
    <t>TOOL CABINET</t>
  </si>
  <si>
    <t>PART CABINET 30 DRAWER KW0103824 (KW01-3824)</t>
  </si>
  <si>
    <t>SAFETY COVER APPL TYPE 90</t>
  </si>
  <si>
    <t>SAFETY COVER APPL TYPE KAM</t>
  </si>
  <si>
    <t>E RING TOOL</t>
  </si>
  <si>
    <t>KUNCI PAS RING 7"</t>
  </si>
  <si>
    <t>BOSCH GSR 18V-50 BATERAI</t>
  </si>
  <si>
    <t>RAK TERMINAL ISI 4</t>
  </si>
  <si>
    <t>MAGNET SIKU</t>
  </si>
  <si>
    <t>TEMPERATOR</t>
  </si>
  <si>
    <t>TEMPERATOR PROBE SOLID KW0600295</t>
  </si>
  <si>
    <t>K-TEPY TERPERATOR PROBE KW0600301</t>
  </si>
  <si>
    <t>PIPA STAINLESS 15 MM</t>
  </si>
  <si>
    <t>TCS00674</t>
  </si>
  <si>
    <t>7398-2457-90+7398-2458+7174-0750-RLY CHECKER FIXTURE</t>
  </si>
  <si>
    <t>WSZ01793</t>
  </si>
  <si>
    <t>LED navigation jig(7287-6986-2):Without cable (need other oder)</t>
  </si>
  <si>
    <t>WSZ04998</t>
  </si>
  <si>
    <t>LED NAVIGATION JIG 7289-8173-2</t>
  </si>
  <si>
    <t>ADD NEW</t>
  </si>
  <si>
    <t>SELANG 8"
(METER)</t>
  </si>
  <si>
    <t>AC9PRA-07</t>
  </si>
  <si>
    <t>AC9PRA-08</t>
  </si>
  <si>
    <t>AC9PRA-14</t>
  </si>
  <si>
    <t>AC9PRA-15</t>
  </si>
  <si>
    <t>AC9PRA-16</t>
  </si>
  <si>
    <t>Rusak</t>
  </si>
  <si>
    <t>UZI</t>
  </si>
  <si>
    <t>: Sudah DiGanti</t>
  </si>
  <si>
    <t>ORDER</t>
  </si>
  <si>
    <t>48CBB1A529</t>
  </si>
  <si>
    <t>090 2 50P MALE 100PC LOT</t>
  </si>
  <si>
    <t>48CBB1A530</t>
  </si>
  <si>
    <t>090 2 50P FEMALE 200 PC LOT</t>
  </si>
  <si>
    <t>48CBB1A533</t>
  </si>
  <si>
    <t>064 3 40P CONNECTOR 100PCLOT</t>
  </si>
  <si>
    <t>PENAMBAHAN SEKAT RAK TERMINAL</t>
  </si>
  <si>
    <t>KUNCI PAS RING 8</t>
  </si>
  <si>
    <t>KUNCI PAS RING 14</t>
  </si>
  <si>
    <t>KUNCI PAS RING 16</t>
  </si>
  <si>
    <t>KUNCI PAS RING 18</t>
  </si>
  <si>
    <t>KUNCI PAS RING 22</t>
  </si>
  <si>
    <t>CABLE CARRIERS E-MPD25-40-55-45</t>
  </si>
  <si>
    <t>SCHLEUNIGER 2600 UN-V 30 DEG STRIP</t>
  </si>
  <si>
    <t>WIRE HOLDER JIG</t>
  </si>
  <si>
    <t>49BB005481</t>
  </si>
  <si>
    <t>49BB014056</t>
  </si>
  <si>
    <t>CONN HOLDER JIG FOR FP (GREY)</t>
  </si>
  <si>
    <t>49BB014485</t>
  </si>
  <si>
    <t>CONN HOLDER JIG (TYPE FP) (BLACK)</t>
  </si>
  <si>
    <t>49BB014621</t>
  </si>
  <si>
    <t>CONN HOLDER JIG (FP TYPE)(BLACK)</t>
  </si>
  <si>
    <t>49BB017465</t>
  </si>
  <si>
    <t>49BB021640</t>
  </si>
  <si>
    <t>49BB022475</t>
  </si>
  <si>
    <t>49BB033073</t>
  </si>
  <si>
    <t>EXTERIOR POSITIONING(10,15,20)L=60</t>
  </si>
  <si>
    <t>49BB033990</t>
  </si>
  <si>
    <t>EXTERIOR POSITIONING(25,30,35)L=60</t>
  </si>
  <si>
    <t>49BB036680</t>
  </si>
  <si>
    <t>CONN HOLDER LEG L TYPE A=35 (FOR INJ)</t>
  </si>
  <si>
    <t>HOLDER LEG T-TYPE L=75</t>
  </si>
  <si>
    <t>CONN HOLDER JIG (TYPE FP)(BLACK)</t>
  </si>
  <si>
    <t>49BB043279</t>
  </si>
  <si>
    <t>49BB046712</t>
  </si>
  <si>
    <t>49DC000204</t>
  </si>
  <si>
    <t>49EB000579</t>
  </si>
  <si>
    <t>49EB000635</t>
  </si>
  <si>
    <t>49EB000647</t>
  </si>
  <si>
    <t>49EB000648</t>
  </si>
  <si>
    <t>EXTERIOR POSITIONING(10,15,20)</t>
  </si>
  <si>
    <t>CLTEQ-M16B-103-220V-EL-T</t>
  </si>
  <si>
    <t>SUPPORTER</t>
  </si>
  <si>
    <t>SUPPORT METAL</t>
  </si>
  <si>
    <t>LIF CP28P F CONNECTION CHECK JIG</t>
  </si>
  <si>
    <t>FOAM</t>
  </si>
  <si>
    <t>70091869KWW</t>
  </si>
  <si>
    <t>71144819CLXAD</t>
  </si>
  <si>
    <t>LINEAR HOLDER FOR PREFEEDER</t>
  </si>
  <si>
    <t>SWITCH MOUJEN ME-8166</t>
  </si>
  <si>
    <t>LIMIT SWITCH 02MCT860B</t>
  </si>
  <si>
    <t>FITTING KQ2T10-12A</t>
  </si>
  <si>
    <t>FITTING KQ2T12-10A</t>
  </si>
  <si>
    <t>FITTING KQ2H12-00A</t>
  </si>
  <si>
    <t>FITTING KQ2H10-00A</t>
  </si>
  <si>
    <t>FITTING KQ2H08-00A</t>
  </si>
  <si>
    <t>CONN HOLDER JIG(BLACK)(CLAMP INTEGRATED)</t>
  </si>
  <si>
    <t>CONN HOLDER JIG(GRAY)(LOCK UP)(+COVER)</t>
  </si>
  <si>
    <t>CONN HOLDER JIG (LOCK=UPPER)(BLACK)</t>
  </si>
  <si>
    <t>EXTERIOR POSITIONING(10,15,20)L=40</t>
  </si>
  <si>
    <t>EXTERIOR POSITIONING(10,15,20)L=70</t>
  </si>
  <si>
    <t>CLAMP REINFORCING PLATE (FOR IR )</t>
  </si>
  <si>
    <t>500P DETACH</t>
  </si>
  <si>
    <t>49MA003127</t>
  </si>
  <si>
    <t>PUSH BOTTON STAR HIJAU</t>
  </si>
  <si>
    <t>LIMIT SWITCH CONVEYOR (HY-M909)</t>
  </si>
  <si>
    <t>KUNCI RING 8-9 DOUBLE WRENCH</t>
  </si>
  <si>
    <t>6244199</t>
  </si>
  <si>
    <t>GUMPALAN SILICON PADAT</t>
  </si>
  <si>
    <t>KANTONG VACUM CLEANER</t>
  </si>
  <si>
    <t>A-03160</t>
  </si>
  <si>
    <t>PAPER DUST BAG VACUM CLEANER</t>
  </si>
  <si>
    <t>STAND TABLET</t>
  </si>
  <si>
    <t>A-03378</t>
  </si>
  <si>
    <t>PANTRY &amp; DINNING ROOM</t>
  </si>
  <si>
    <t>A-03493</t>
  </si>
  <si>
    <t>AIR MINERAL AQUA / LEE MINERAL BOX  330 ML</t>
  </si>
  <si>
    <t>A-03494</t>
  </si>
  <si>
    <t>AIR MINERAL AQUA / LEE MINERAL BOX (1 BOX:24PCS) 600 ML</t>
  </si>
  <si>
    <t>A-03495</t>
  </si>
  <si>
    <t>ALUMUNIUM FOIL KLINPAK 84 X 45CM</t>
  </si>
  <si>
    <t>A-03496</t>
  </si>
  <si>
    <t>BERAS JEPANG NIKOMARU 5 KG</t>
  </si>
  <si>
    <t>A-03497</t>
  </si>
  <si>
    <t>BOWL / MANGKUK SOTO</t>
  </si>
  <si>
    <t>LUSIN</t>
  </si>
  <si>
    <t>A-03501</t>
  </si>
  <si>
    <t>BUTTER E&amp;V 200 G</t>
  </si>
  <si>
    <t>A-03502</t>
  </si>
  <si>
    <t>CLASSIC YELLOW MUSTARD FRENCH</t>
  </si>
  <si>
    <t>A-03503</t>
  </si>
  <si>
    <t>CREAMMER MAX CREAMMER</t>
  </si>
  <si>
    <t>A-03504</t>
  </si>
  <si>
    <t>CREAMMER MAX CREAMMER SACHET 1 PAX (ISI 50 PCS) (3G @PCS)</t>
  </si>
  <si>
    <t>A-03505</t>
  </si>
  <si>
    <t>CUKA MIZKA 1.8 L</t>
  </si>
  <si>
    <t>A-03506</t>
  </si>
  <si>
    <t>CURRY HOUSE CURRY 1 KG</t>
  </si>
  <si>
    <t>A-03507</t>
  </si>
  <si>
    <t>DASHINO MOTO SHIMAYA 50 G</t>
  </si>
  <si>
    <t>A-03508</t>
  </si>
  <si>
    <t>GARAM DOLPIN 1 KG</t>
  </si>
  <si>
    <t>A-03511</t>
  </si>
  <si>
    <t>GELAS CANGKIR KOPI</t>
  </si>
  <si>
    <t>A-03514</t>
  </si>
  <si>
    <t>GELAS KERTAS ISI 25</t>
  </si>
  <si>
    <t>A-03516</t>
  </si>
  <si>
    <t>GULA PUTIH PASIR GULAKU / ROSEBRAND 1 KG</t>
  </si>
  <si>
    <t>A-03517</t>
  </si>
  <si>
    <t>GULA PUTIH PASIR STICK SUPERINDO 1 PAX (ISI 40PCS)</t>
  </si>
  <si>
    <t>A-03520</t>
  </si>
  <si>
    <t>KATSUOBUSHI HANA 500 G</t>
  </si>
  <si>
    <t>A-03521</t>
  </si>
  <si>
    <t>KERANJANG SNACK</t>
  </si>
  <si>
    <t>A-03522</t>
  </si>
  <si>
    <t>KNOR CHICKEN POWDER 1 KG</t>
  </si>
  <si>
    <t>A-03523</t>
  </si>
  <si>
    <t>KOPI HITAM KAPAL API SPECIAL 1 2 G</t>
  </si>
  <si>
    <t>A-03524</t>
  </si>
  <si>
    <t>KOPI HITAM KAPAL API SPECIAL 3 380 G</t>
  </si>
  <si>
    <t>A-03525</t>
  </si>
  <si>
    <t>KOPI HITAM NESCAFFEE CLASSIC 1 2 G (1 PAX ISI 10 SACHET)</t>
  </si>
  <si>
    <t>A-03526</t>
  </si>
  <si>
    <t>KOPI HITAM NESCAFFEE CLASSIC 2 50 G</t>
  </si>
  <si>
    <t>A-03529</t>
  </si>
  <si>
    <t>MARUTOMO (SHIN DASHI NO MOTO KATSUO) 500 G</t>
  </si>
  <si>
    <t>A-03530</t>
  </si>
  <si>
    <t>MAYONAISE KEWPIE 1 KG</t>
  </si>
  <si>
    <t>A-03531</t>
  </si>
  <si>
    <t>MICIN AJINO MOTO 1 KG</t>
  </si>
  <si>
    <t>A-03532</t>
  </si>
  <si>
    <t>MINYAK GORENG BIMOLI 2 L</t>
  </si>
  <si>
    <t>A-03533</t>
  </si>
  <si>
    <t>MINYAK WIJEN OH GUAN HING 600 ML</t>
  </si>
  <si>
    <t>A-03534</t>
  </si>
  <si>
    <t>MIRIN HINODE MIRIN 1.8 L</t>
  </si>
  <si>
    <t>A-03535</t>
  </si>
  <si>
    <t>MISO PASTA MIKOCHAN 1 KG</t>
  </si>
  <si>
    <t>A-03536</t>
  </si>
  <si>
    <t>MODENA DISPENSER AIR GALON BAWAH</t>
  </si>
  <si>
    <t>A-03538</t>
  </si>
  <si>
    <t>NARUTO PAX</t>
  </si>
  <si>
    <t>A-03539</t>
  </si>
  <si>
    <t>NATTO OKAME NATTO GOKU KOTSUBU 160 G</t>
  </si>
  <si>
    <t>A-03540</t>
  </si>
  <si>
    <t>OKONOMIYAKI SAUCE OTAFUKU 300 G</t>
  </si>
  <si>
    <t>A-03541</t>
  </si>
  <si>
    <t>PANCI</t>
  </si>
  <si>
    <t>A-03543</t>
  </si>
  <si>
    <t>PENGHARUM RUANGAN BAY FRESH RED DIFFUSER SAKURA NEW</t>
  </si>
  <si>
    <t>A-03544</t>
  </si>
  <si>
    <t>PENGHARUM RUANGAN BAY FRESH RED DIFFUSER SAKURA REFFILL</t>
  </si>
  <si>
    <t>A-03545</t>
  </si>
  <si>
    <t>PENGHARUM TOILET MR MUSCLE  TOILET CLEANING GEL NEW</t>
  </si>
  <si>
    <t>A-03546</t>
  </si>
  <si>
    <t>PENGHARUM TOILET MR MUSCLE  TOILET CLEANING GEL REFILL</t>
  </si>
  <si>
    <t>A-03547</t>
  </si>
  <si>
    <t>PEWANGI OSHIBORI</t>
  </si>
  <si>
    <t>A-03550</t>
  </si>
  <si>
    <t>PLASTIK WRAPING 30 X 30</t>
  </si>
  <si>
    <t>A-03552</t>
  </si>
  <si>
    <t>ROAST SESAME SALAD DRESSING (WIJEN SANGRAI) KEWPIE 1 L</t>
  </si>
  <si>
    <t>A-03553</t>
  </si>
  <si>
    <t>SABUN CUCI PIRING SUNLIGHT 700ml</t>
  </si>
  <si>
    <t>A-03554</t>
  </si>
  <si>
    <t>SABUT KAWAT SCOTCH BRITE PAX</t>
  </si>
  <si>
    <t>A-03555</t>
  </si>
  <si>
    <t>SAKE HINODE GOSEISHU 1.6 L</t>
  </si>
  <si>
    <t>A-03556</t>
  </si>
  <si>
    <t>A-03557</t>
  </si>
  <si>
    <t>SAUS SAMBAL DELMONTE 330 ML</t>
  </si>
  <si>
    <t>A-03558</t>
  </si>
  <si>
    <t>SAUS TOMAT DELMONTE 1 KG</t>
  </si>
  <si>
    <t>A-03564</t>
  </si>
  <si>
    <t>SOY SAUCE SALAD DRESSING  (KECAP ALA JEPANG)KEWPIE 1 L</t>
  </si>
  <si>
    <t>A-03565</t>
  </si>
  <si>
    <t>SOYU KIKOMAN 1.8 L</t>
  </si>
  <si>
    <t>A-03566</t>
  </si>
  <si>
    <t>SUMPIT</t>
  </si>
  <si>
    <t>A-03567</t>
  </si>
  <si>
    <t>SUSHI NORI NICO - NICO 135 GR</t>
  </si>
  <si>
    <t>A-03572</t>
  </si>
  <si>
    <t>TEA JAPAN JAW SENCHA 200 G</t>
  </si>
  <si>
    <t>A-03573</t>
  </si>
  <si>
    <t>TEA TONG JI MELATI 1 PAX (ISI 25 KANTONG KEMASAN)</t>
  </si>
  <si>
    <t>A-03576</t>
  </si>
  <si>
    <t>TEPUNG MAIZENA MAIZENAKU 150 G</t>
  </si>
  <si>
    <t>A-03577</t>
  </si>
  <si>
    <t>TEPUNG ROTI MAMA SUKA 200 G</t>
  </si>
  <si>
    <t>A-03578</t>
  </si>
  <si>
    <t>TEPUNG TAPIOKA ROSE BRAND 500 G</t>
  </si>
  <si>
    <t>A-03579</t>
  </si>
  <si>
    <t>TEPUNG TEPURA NISSHIN SEIFUN TEMPURAKO 1 KG</t>
  </si>
  <si>
    <t>A-03580</t>
  </si>
  <si>
    <t>TEPUNG TERIGU SEGITIGA BIRU 1 KG</t>
  </si>
  <si>
    <t>A-03581</t>
  </si>
  <si>
    <t>TISSUE ROLL TESSA KITCHEN TOWL ISI 3</t>
  </si>
  <si>
    <t>A-03582</t>
  </si>
  <si>
    <t>TOFU JAPAN  (TAHU) KONG-KE TOFU</t>
  </si>
  <si>
    <t>A-03583</t>
  </si>
  <si>
    <t>TONKATSU SAUCE (BULL DOG) 500 ML</t>
  </si>
  <si>
    <t>A-03584</t>
  </si>
  <si>
    <t>TUSUK GIGI KEMASAN</t>
  </si>
  <si>
    <t>A-03585</t>
  </si>
  <si>
    <t>UDON FROZEN PAX</t>
  </si>
  <si>
    <t>A-03587</t>
  </si>
  <si>
    <t>WAKAME  (RUMPUT LAUT KERING) CHUGOKU SENBETSU 500 GR</t>
  </si>
  <si>
    <t>"MTC PREV.FA</t>
  </si>
  <si>
    <t>PRA+4runner</t>
  </si>
  <si>
    <t>MZD</t>
  </si>
  <si>
    <t>"MTC LINE FINAL ASSY &amp; PREV.JCN</t>
  </si>
  <si>
    <t>#KAWAT LAS CAMPURAN</t>
  </si>
  <si>
    <t>48A65024005</t>
  </si>
  <si>
    <t>SIGHT GLASS</t>
  </si>
  <si>
    <t>CBB1 SLAVE UNIT</t>
  </si>
  <si>
    <t>48HW30C201</t>
  </si>
  <si>
    <t>B119478A</t>
  </si>
  <si>
    <t>REAR SHEAR BLADE</t>
  </si>
  <si>
    <t>CERAMIC CHIP</t>
  </si>
  <si>
    <t>STRIPING BLADE 0.5-2.0</t>
  </si>
  <si>
    <t>SOLENOID VALVE 5 SMC SY3120-5MZE-C4</t>
  </si>
  <si>
    <t>OMRON</t>
  </si>
  <si>
    <t>48WG30D503</t>
  </si>
  <si>
    <t>SPRING BALANCE</t>
  </si>
  <si>
    <t>49BB015754</t>
  </si>
  <si>
    <t>49BB016638</t>
  </si>
  <si>
    <t>CONN HOLDER JIG (LOCK UP) BLACK</t>
  </si>
  <si>
    <t>49CA009013</t>
  </si>
  <si>
    <t>49CA011736</t>
  </si>
  <si>
    <t>CLIP LOCATING TOOL OFF LINE</t>
  </si>
  <si>
    <t>49CC002475</t>
  </si>
  <si>
    <t>GROMMET HOLDER JIG(ARROW DIRECTION RIGHT</t>
  </si>
  <si>
    <t>49CC002477</t>
  </si>
  <si>
    <t>GROMMET HOLDER JIG(PROTRUSION RIGHT,ARRO</t>
  </si>
  <si>
    <t>49EB000543</t>
  </si>
  <si>
    <t>HOLDER LEG T-TYPE L=20</t>
  </si>
  <si>
    <t>49HA022121</t>
  </si>
  <si>
    <t>2.3 2P W/P M</t>
  </si>
  <si>
    <t>49HA022373</t>
  </si>
  <si>
    <t>2.3* W/P 11P M (4.8 W/P 3P M)</t>
  </si>
  <si>
    <t>49HD012214</t>
  </si>
  <si>
    <t>49HF000483</t>
  </si>
  <si>
    <t>49KA004237</t>
  </si>
  <si>
    <t>49KA004589</t>
  </si>
  <si>
    <t>49KA005093</t>
  </si>
  <si>
    <t>UNDER SHEAR BLADE</t>
  </si>
  <si>
    <t>MATTING SUB ASSY SET + INSTALASI</t>
  </si>
  <si>
    <t>LASER</t>
  </si>
  <si>
    <t>SML0011 - SPAREPART LASER LENSA PANTUL</t>
  </si>
  <si>
    <t>SML0013 - SPAREPART LASER LENSA FOKUS</t>
  </si>
  <si>
    <t>COMMUNICATION UNIT FOR SENSOR DL-CL1</t>
  </si>
  <si>
    <t>: Menggunakan</t>
  </si>
  <si>
    <t>FREDI SISWANTO</t>
  </si>
  <si>
    <t>SUPRIANTO</t>
  </si>
  <si>
    <t>J01229</t>
  </si>
  <si>
    <t>J01238</t>
  </si>
  <si>
    <t>M.FAWWAZAL KHOIR</t>
  </si>
  <si>
    <t>J31526</t>
  </si>
  <si>
    <t>SULKAN F</t>
  </si>
  <si>
    <t>J30780</t>
  </si>
  <si>
    <t>Selama Alat Kerja tersebut masih bisa digunakan &amp; berfungsi dengan baik / 3 bulan</t>
  </si>
  <si>
    <t>Ear Muff</t>
  </si>
  <si>
    <t>APD TELINGA DARI SUARA BISING PREP/IMPROV, PREV.APPL</t>
  </si>
  <si>
    <t>BIT BLOCK FOR TIGHTEN BOLTS</t>
  </si>
  <si>
    <t>49YA000600</t>
  </si>
  <si>
    <t>49YA000613</t>
  </si>
  <si>
    <t>49YB002427</t>
  </si>
  <si>
    <t>71583005GNC</t>
  </si>
  <si>
    <t>71725032GNC</t>
  </si>
  <si>
    <t>71725625GNC</t>
  </si>
  <si>
    <t>71725629GNC</t>
  </si>
  <si>
    <t>71725630GNC</t>
  </si>
  <si>
    <t>LARGE GROMMET CLAWS NO.22 L=147 1SET=4PCS</t>
  </si>
  <si>
    <t>PHOTO SENSOR AUTONICS BEN5M MFR</t>
  </si>
  <si>
    <t>AUTOMATIC SLIDING APLICATOR</t>
  </si>
  <si>
    <t>TCS00773</t>
  </si>
  <si>
    <t>Grommet switch claw (for SAMI,TAP-B) X32158-2122E</t>
  </si>
  <si>
    <t>SOLENOID ARM</t>
  </si>
  <si>
    <t>PRESSURE SENSOR (2.5TON)(FOR CM20,62,63)</t>
  </si>
  <si>
    <t>WPC 2P 090F STRIGHT LOCATING TOOL</t>
  </si>
  <si>
    <t>HOUSING(025/060-14+8P)STRAIGHT LOCATING</t>
  </si>
  <si>
    <t>49YC003046</t>
  </si>
  <si>
    <t>WPC4P 060M TERMINAL BEND CHECK JIG(SW)</t>
  </si>
  <si>
    <t>UPPER HEATING ELEMENT FOIL 220V</t>
  </si>
  <si>
    <t>JUMPER</t>
  </si>
  <si>
    <t>JUMPER FOR CHECKER FIXTURE LENGTH 2.5 M BLACK</t>
  </si>
  <si>
    <t>COVER JIG 4200 X 1000 X 300</t>
  </si>
  <si>
    <t>POWER SUPPLY 12V 5A MODEL SSS-60-12</t>
  </si>
  <si>
    <t>AMPLIFIER UNIT LV-N11N</t>
  </si>
  <si>
    <t>KAWAT SELING 2MM + COVER (100M)</t>
  </si>
  <si>
    <t>Chamois leather (LA shrink tube) R302-B</t>
  </si>
  <si>
    <t>MODUL SUARA CUSTOM</t>
  </si>
  <si>
    <t>JUL-25</t>
  </si>
  <si>
    <t>AUG-25</t>
  </si>
  <si>
    <t>SEP-25</t>
  </si>
  <si>
    <t>OCT-25</t>
  </si>
  <si>
    <t>NOP-25</t>
  </si>
  <si>
    <t>DEC-25</t>
  </si>
  <si>
    <t>JAN-26</t>
  </si>
  <si>
    <t>FEB-26</t>
  </si>
  <si>
    <t>MAR-26</t>
  </si>
  <si>
    <t>APR-26</t>
  </si>
  <si>
    <t>MAY-26</t>
  </si>
  <si>
    <t>JUN-26</t>
  </si>
  <si>
    <t>Purchasing</t>
  </si>
  <si>
    <t>Kategori</t>
  </si>
  <si>
    <t>Nama Part</t>
  </si>
  <si>
    <t>Part No</t>
  </si>
  <si>
    <t>Detail Part</t>
  </si>
  <si>
    <t>Uom</t>
  </si>
  <si>
    <t>Kode Proses</t>
  </si>
  <si>
    <t>Currency</t>
  </si>
  <si>
    <t>Kategori Tax</t>
  </si>
  <si>
    <t>Pic Update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</si>
  <si>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</si>
  <si>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</si>
  <si>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</si>
  <si>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</si>
  <si>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</si>
  <si>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</si>
  <si>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</si>
  <si>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</si>
  <si>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</si>
  <si>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</si>
  <si>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</si>
  <si>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</si>
  <si>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BENDERA YOIDON BIRU</t>
  </si>
  <si>
    <t>TRAINING LEADERSHIP PERUBAHAN MINDSET SUPERVISOR 1</t>
  </si>
  <si>
    <t>SOFTCASE</t>
  </si>
  <si>
    <t>A-03598</t>
  </si>
  <si>
    <t>SOFTCASE TABLET ZEBRA ET 40</t>
  </si>
  <si>
    <t>KEGIATAN BULAN RAMADHAN</t>
  </si>
  <si>
    <t>A-03599</t>
  </si>
  <si>
    <t>KEGIATAN BULAN RAMADHAN PT. SAMIJF</t>
  </si>
  <si>
    <t>A-03600</t>
  </si>
  <si>
    <t>BIAYA CEK KESEHATAN EXPAT</t>
  </si>
  <si>
    <t>YC REIMBURSMENT</t>
  </si>
  <si>
    <t>A-03607</t>
  </si>
  <si>
    <t>VULNERABILITY AND PENETRATION TEST</t>
  </si>
  <si>
    <t>A-03611</t>
  </si>
  <si>
    <t>MEDICAL CHECK UP SUMMER CAMP</t>
  </si>
  <si>
    <t>A-03613</t>
  </si>
  <si>
    <t>A-03615</t>
  </si>
  <si>
    <t>FLIGHT FEE</t>
  </si>
  <si>
    <t>A-03616</t>
  </si>
  <si>
    <t>MOVING COST</t>
  </si>
  <si>
    <t>A-03617</t>
  </si>
  <si>
    <t>STORAGE ROOM</t>
  </si>
  <si>
    <t>A-03618</t>
  </si>
  <si>
    <t>PREPARATION FEE</t>
  </si>
  <si>
    <t>A-03619</t>
  </si>
  <si>
    <t>INSURANCE FEE</t>
  </si>
  <si>
    <t>A-03620</t>
  </si>
  <si>
    <t>VISITING BEFORE ASSIGNMNET</t>
  </si>
  <si>
    <t>A-03621</t>
  </si>
  <si>
    <t>PRE DEPARTURE HEALTH MANAGEMENT</t>
  </si>
  <si>
    <t>A-03622</t>
  </si>
  <si>
    <t>PRE DEPARTURE HEALTH RISK DIAGNOSIS</t>
  </si>
  <si>
    <t>A-03623</t>
  </si>
  <si>
    <t>SURVEY OF OVERSEAS MEDICAL INSTITUTIONS</t>
  </si>
  <si>
    <t>A-03624</t>
  </si>
  <si>
    <t>PLASTIK CLIP 10X15</t>
  </si>
  <si>
    <t>A-03625</t>
  </si>
  <si>
    <t>PLASTIK CLIP 15x25</t>
  </si>
  <si>
    <t>STICKER LABEL</t>
  </si>
  <si>
    <t>A-03626</t>
  </si>
  <si>
    <t>LABEL BARCODE BLANK</t>
  </si>
  <si>
    <t>PERJALANAN DINAS JEPANG</t>
  </si>
  <si>
    <t>A-03628</t>
  </si>
  <si>
    <t>GAJI BULANAN (REFERENSI)</t>
  </si>
  <si>
    <t>A-03632</t>
  </si>
  <si>
    <t>BIAYA PERJALANAN DINAS DALAM NEGERI</t>
  </si>
  <si>
    <t>A-03633</t>
  </si>
  <si>
    <t>BIAYA PEMBUATAN STAMPEL</t>
  </si>
  <si>
    <t>A-03634</t>
  </si>
  <si>
    <t>BIAYA SUPPORT KEBUTUHAN SEHARI-HARI (HOTLINE SERVICE)</t>
  </si>
  <si>
    <t>A-03635</t>
  </si>
  <si>
    <t>BIAYA SERAGAM</t>
  </si>
  <si>
    <t>A-03636</t>
  </si>
  <si>
    <t>BIAYA PEMBUATAN SERTIFIKASI LAYAK TINGGAL, INVITATION LETTER</t>
  </si>
  <si>
    <t>A-03637</t>
  </si>
  <si>
    <t>BIAYA PENGIRIMAN INVITATION LETTER (ASEAN)</t>
  </si>
  <si>
    <t>A-03638</t>
  </si>
  <si>
    <t>BUKU TEKS BAHASA JEPANG</t>
  </si>
  <si>
    <t>A-03639</t>
  </si>
  <si>
    <t>BUSSINES TRIP EXPENSES</t>
  </si>
  <si>
    <t>A-03640</t>
  </si>
  <si>
    <t>EKSTERNAL TRAINING MANAGEMENT</t>
  </si>
  <si>
    <t>A-03641</t>
  </si>
  <si>
    <t>INTERPRETER TRAINING MANAGEMENT</t>
  </si>
  <si>
    <t>A-03642</t>
  </si>
  <si>
    <t>BIAYA PENERBITAN KARTU PENDUDUK RESIDENT CARD</t>
  </si>
  <si>
    <t>A-03643</t>
  </si>
  <si>
    <t>TRAINING MAGANG JEPANG UANG CADANGAN</t>
  </si>
  <si>
    <t>A-03646</t>
  </si>
  <si>
    <t>TRAINING KEPABEAAN</t>
  </si>
  <si>
    <t>A-03647</t>
  </si>
  <si>
    <t>TRAINING KADER NORMA KETENAGAKERJAAN</t>
  </si>
  <si>
    <t>A-03648</t>
  </si>
  <si>
    <t>TRAINING PRESENTASI SKILL</t>
  </si>
  <si>
    <t>UANG MAKAN PUASA</t>
  </si>
  <si>
    <t>A-03649</t>
  </si>
  <si>
    <t>UANG MAKAN PUASA SISWA KERJA PRAKTIK</t>
  </si>
  <si>
    <t>FORTIWEB</t>
  </si>
  <si>
    <t>A-03650</t>
  </si>
  <si>
    <t>FORTIWEB-VM02 LICENSE</t>
  </si>
  <si>
    <t>A-03651</t>
  </si>
  <si>
    <t>MANAGED SERVICE</t>
  </si>
  <si>
    <t>TANG SKUN</t>
  </si>
  <si>
    <t>A-03653</t>
  </si>
  <si>
    <t>KEGIATAN FAMILY DAY</t>
  </si>
  <si>
    <t>A-03657</t>
  </si>
  <si>
    <t>A-03658</t>
  </si>
  <si>
    <t>USB COILED CABLE 9FT</t>
  </si>
  <si>
    <t>A-03659</t>
  </si>
  <si>
    <t>DOORPRIZE QCC</t>
  </si>
  <si>
    <t>A-03660</t>
  </si>
  <si>
    <t>SOUVENIR QCC</t>
  </si>
  <si>
    <t>A-03666</t>
  </si>
  <si>
    <t>RMS GREASE 400</t>
  </si>
  <si>
    <t>A-03668</t>
  </si>
  <si>
    <t>AIR GUN SMC</t>
  </si>
  <si>
    <t>SELANG SPIRAL</t>
  </si>
  <si>
    <t>A-03669</t>
  </si>
  <si>
    <t>SELANG SPIRAL SMC 8MM</t>
  </si>
  <si>
    <t>A-03673</t>
  </si>
  <si>
    <t>CCTV</t>
  </si>
  <si>
    <t>A-03685</t>
  </si>
  <si>
    <t>COUPLER PLUG MALE THREAD PORT 02PM</t>
  </si>
  <si>
    <t>A-03686</t>
  </si>
  <si>
    <t>COUPLER SOCKET FOR TUBING ID 5MM OD 8MM</t>
  </si>
  <si>
    <t>A-03687</t>
  </si>
  <si>
    <t>COUPLER PLUG FOR TUBING ID 5MM OD 8MM</t>
  </si>
  <si>
    <t>A-03689</t>
  </si>
  <si>
    <t>TRAINING LEADERSHIP PERUBAHAN MINDSET SUPERVISOR 2</t>
  </si>
  <si>
    <t>A-03690</t>
  </si>
  <si>
    <t>TRAINING LEADERSHIP PERUBAHAN MINDSET SUPERVISOR 3</t>
  </si>
  <si>
    <t>A-03691</t>
  </si>
  <si>
    <t>TRAINING LEADERSHIP PERUBAHAN MINDSET SUPERVISOR 4</t>
  </si>
  <si>
    <t>REPLACEMENT UVT ACB</t>
  </si>
  <si>
    <t>A-03696</t>
  </si>
  <si>
    <t>SELANG HYDRANT</t>
  </si>
  <si>
    <t>A-03697</t>
  </si>
  <si>
    <t>BANDING SELANG HYDRANT</t>
  </si>
  <si>
    <t>A-03698</t>
  </si>
  <si>
    <t>MACHINO COUPLING KUNINGAN UK. 2,5"</t>
  </si>
  <si>
    <t>CASING TABLET</t>
  </si>
  <si>
    <t>A-03699</t>
  </si>
  <si>
    <t>BIAYA VAKSIN EXPAT</t>
  </si>
  <si>
    <t>A-03700</t>
  </si>
  <si>
    <t>MICROSCOPE</t>
  </si>
  <si>
    <t>A-03701</t>
  </si>
  <si>
    <t>GD-M09MD DIGITAL MICROSCOPE</t>
  </si>
  <si>
    <t>ANTIGORES</t>
  </si>
  <si>
    <t>A-03703</t>
  </si>
  <si>
    <t>ANTIGORES HYDROGEL HYDRA MI PAD 6</t>
  </si>
  <si>
    <t>A-03705</t>
  </si>
  <si>
    <t>A-03706</t>
  </si>
  <si>
    <t>BENDERA YOIDON MERAH</t>
  </si>
  <si>
    <t>UANG SAKU PESERTA SUMMERCAMP</t>
  </si>
  <si>
    <t>A-03707</t>
  </si>
  <si>
    <t>KITCHEN TIMER</t>
  </si>
  <si>
    <t>A-03711</t>
  </si>
  <si>
    <t>A-03712</t>
  </si>
  <si>
    <t>KWEPIE 1L CAESAR SALAD</t>
  </si>
  <si>
    <t>A-03713</t>
  </si>
  <si>
    <t>KWEPIE 1L THAOSAND ISLAND</t>
  </si>
  <si>
    <t>A-03714</t>
  </si>
  <si>
    <t>MUELOLIVA EXTRA VIRGIN OLIVE 12X 1LT</t>
  </si>
  <si>
    <t>A-03715</t>
  </si>
  <si>
    <t>SOBA SAUCE 400ML</t>
  </si>
  <si>
    <t>A-03716</t>
  </si>
  <si>
    <t>SAUS SAMBAL DELMONTE 1000ML POUCH</t>
  </si>
  <si>
    <t>A-03718</t>
  </si>
  <si>
    <t>KALIBRASI MULTIMETER CLAMP METER</t>
  </si>
  <si>
    <t>A-03719</t>
  </si>
  <si>
    <t>KALIBRASI THERMOGRAPH</t>
  </si>
  <si>
    <t>A-03723</t>
  </si>
  <si>
    <t>TV DIGITAL 60 INCHI NON SMART</t>
  </si>
  <si>
    <t>A-03724</t>
  </si>
  <si>
    <t>Relay 1 OMRON MY2N</t>
  </si>
  <si>
    <t>BLOCK RELAY(3P) LOCATING TOOL</t>
  </si>
  <si>
    <t>TEFLON TUBE</t>
  </si>
  <si>
    <t>GUIDE BLOCK</t>
  </si>
  <si>
    <t>OUNCE COPPER BOARD</t>
  </si>
  <si>
    <t>METAL FITTINGS</t>
  </si>
  <si>
    <t>SCH</t>
  </si>
  <si>
    <t>FIXED BLADE</t>
  </si>
  <si>
    <t>CLAMP PLATE</t>
  </si>
  <si>
    <t>SPRING FOR TERMINAL</t>
  </si>
  <si>
    <t>WIRE HOLDER SPRING (WEAK TYPE)</t>
  </si>
  <si>
    <t>FEEDING CLAW PIN</t>
  </si>
  <si>
    <t>48A19100008</t>
  </si>
  <si>
    <t>48A20034001</t>
  </si>
  <si>
    <t>TERMINAL UPPER PREVENTION PLATE</t>
  </si>
  <si>
    <t>PIN (PA15*25)</t>
  </si>
  <si>
    <t>48A65026</t>
  </si>
  <si>
    <t>INSULATION ADAPTOR COLLAR</t>
  </si>
  <si>
    <t>48C10WA519</t>
  </si>
  <si>
    <t>BARREL NIPPLE PT1/2</t>
  </si>
  <si>
    <t>48C10WA520</t>
  </si>
  <si>
    <t>JOINT HOSE OPENING HJC-14.0*1/2PT</t>
  </si>
  <si>
    <t>48C10WA522</t>
  </si>
  <si>
    <t>TAPERED SCREW PLUG</t>
  </si>
  <si>
    <t>48CAC0A506</t>
  </si>
  <si>
    <t>48CAC1A512</t>
  </si>
  <si>
    <t>SEIG 21617 2P(4M) BR 100PC LOT</t>
  </si>
  <si>
    <t>48CM30C021</t>
  </si>
  <si>
    <t>48IF20A548</t>
  </si>
  <si>
    <t>48TV20D000</t>
  </si>
  <si>
    <t>ELECTRIC WIRE CHUCK</t>
  </si>
  <si>
    <t>48TV20D005</t>
  </si>
  <si>
    <t>48TV20D006</t>
  </si>
  <si>
    <t>CHUCK2</t>
  </si>
  <si>
    <t>Proximity sensor 1 KEYENCE EM-080</t>
  </si>
  <si>
    <t>48WG10A513</t>
  </si>
  <si>
    <t>LIFTING EYE BOLTS</t>
  </si>
  <si>
    <t>PHOTO MICRO SENSOR 2 OMRON EE-SX872A</t>
  </si>
  <si>
    <t>BUCKLE</t>
  </si>
  <si>
    <t>48WG30A547</t>
  </si>
  <si>
    <t>PIPE TURN BUCKLE</t>
  </si>
  <si>
    <t>48WG30A548</t>
  </si>
  <si>
    <t>KNUCKLE JOINT</t>
  </si>
  <si>
    <t>48WG30A549</t>
  </si>
  <si>
    <t>48WG30A550</t>
  </si>
  <si>
    <t>ALL SCREW</t>
  </si>
  <si>
    <t>FULCRUM</t>
  </si>
  <si>
    <t>48WG30A559</t>
  </si>
  <si>
    <t>STEP SCREWS FOR FULCRUM</t>
  </si>
  <si>
    <t>HIGH-PRESSURE TEFLON HOSE</t>
  </si>
  <si>
    <t>Wiper 1 Tokyo IEC 184-420 *1</t>
  </si>
  <si>
    <t>Wiper 1 Tokyo IEC 184-421 *1</t>
  </si>
  <si>
    <t>48WG30ZB03</t>
  </si>
  <si>
    <t>RENEWAL TOOL</t>
  </si>
  <si>
    <t>48WG30ZB04</t>
  </si>
  <si>
    <t>POWER CONVERSION CABLE</t>
  </si>
  <si>
    <t>48WG30ZB05</t>
  </si>
  <si>
    <t>ENCODER CONVERSION CABLE</t>
  </si>
  <si>
    <t>48WG30ZB06</t>
  </si>
  <si>
    <t>48WG30ZB07</t>
  </si>
  <si>
    <t>48WG30ZB08</t>
  </si>
  <si>
    <t>48WG30ZB09</t>
  </si>
  <si>
    <t>49AA003852</t>
  </si>
  <si>
    <t>49BB014103</t>
  </si>
  <si>
    <t>49BB014258</t>
  </si>
  <si>
    <t>CONN HOLDER JIG (BLACK)(FOR FP)(COVER</t>
  </si>
  <si>
    <t>49BB024399</t>
  </si>
  <si>
    <t>49BB026014</t>
  </si>
  <si>
    <t>CP 28P 025 F STRAIGHT LOCATING TOOL</t>
  </si>
  <si>
    <t>CONN HOLDER JIG(FOR FP)</t>
  </si>
  <si>
    <t>49BB030690</t>
  </si>
  <si>
    <t>2.3II 4P F W/P STRAIGHT LOCATING TOOL</t>
  </si>
  <si>
    <t>49BB034601</t>
  </si>
  <si>
    <t>49BB034627</t>
  </si>
  <si>
    <t>49BB034631</t>
  </si>
  <si>
    <t>49BB034632</t>
  </si>
  <si>
    <t>49BB035137</t>
  </si>
  <si>
    <t>49BB035786</t>
  </si>
  <si>
    <t>49BB038827</t>
  </si>
  <si>
    <t>49BB040005</t>
  </si>
  <si>
    <t>49BB040188</t>
  </si>
  <si>
    <t>49BB040250</t>
  </si>
  <si>
    <t>49BB040283</t>
  </si>
  <si>
    <t>49BB040284</t>
  </si>
  <si>
    <t>49BB040409</t>
  </si>
  <si>
    <t>49BB040410</t>
  </si>
  <si>
    <t>49BB040793</t>
  </si>
  <si>
    <t>49BB047076</t>
  </si>
  <si>
    <t>49BB049837</t>
  </si>
  <si>
    <t>WPC 2P 060 M STRAIGHT LOCATING TOOL</t>
  </si>
  <si>
    <t>49BB049869</t>
  </si>
  <si>
    <t>WPC 12P 060M STRAIGHT LOCATING TOOL</t>
  </si>
  <si>
    <t>49BB050065</t>
  </si>
  <si>
    <t>49BB050217</t>
  </si>
  <si>
    <t>49BB050261</t>
  </si>
  <si>
    <t>WPC 8P 060(1.5)F STRAIGHT LOCATING TOOL</t>
  </si>
  <si>
    <t>49BB050681</t>
  </si>
  <si>
    <t>49BB050735</t>
  </si>
  <si>
    <t>BOX ASSY RELAY SHIAGE FHEV LHD</t>
  </si>
  <si>
    <t>49CA010829</t>
  </si>
  <si>
    <t>49CA012614</t>
  </si>
  <si>
    <t>49CB008885</t>
  </si>
  <si>
    <t>CLIP LOCATING JIG IN LINE</t>
  </si>
  <si>
    <t>GROMMET LOCATING TOOL SW</t>
  </si>
  <si>
    <t>49EB000405</t>
  </si>
  <si>
    <t>CONN HOLDER LEG(A=75 LOCK-UP/DOWN)</t>
  </si>
  <si>
    <t>49EB000423</t>
  </si>
  <si>
    <t>CONN HOLDER LEG RECLINING L-STAY (L=50)</t>
  </si>
  <si>
    <t>49EB000610</t>
  </si>
  <si>
    <t>CONN HOLDER LEG(A=70 LOCK-UP/DOWN)</t>
  </si>
  <si>
    <t>49EB000611</t>
  </si>
  <si>
    <t>CONN HOLDER LEG(A=80 LOCK-UP/DOWN)</t>
  </si>
  <si>
    <t>HOLDER LEG T-TYPE A=45</t>
  </si>
  <si>
    <t>49EB100011</t>
  </si>
  <si>
    <t>CLAMP MAIN A</t>
  </si>
  <si>
    <t>49EB100012</t>
  </si>
  <si>
    <t>CLAMP MAIN B</t>
  </si>
  <si>
    <t>WPC23P 040(M)+BRAKET I/F</t>
  </si>
  <si>
    <t>CP 36P 025 F I/F</t>
  </si>
  <si>
    <t>49HA033260</t>
  </si>
  <si>
    <t>49HA033369</t>
  </si>
  <si>
    <t>J/C 4PF I/F</t>
  </si>
  <si>
    <t>49HA039522</t>
  </si>
  <si>
    <t>WPC 1P 187 M+C CF</t>
  </si>
  <si>
    <t>49HA042770</t>
  </si>
  <si>
    <t>0.64* 17P+1.5 6P F(SLIDE O/D TYPE)(LIF</t>
  </si>
  <si>
    <t>49HA043502</t>
  </si>
  <si>
    <t>49HA043528</t>
  </si>
  <si>
    <t>49HA043610</t>
  </si>
  <si>
    <t>49HA043611</t>
  </si>
  <si>
    <t>49HA043665</t>
  </si>
  <si>
    <t>060 22P HLC HSG MALE</t>
  </si>
  <si>
    <t>49HA043666</t>
  </si>
  <si>
    <t>49HA043750</t>
  </si>
  <si>
    <t>49HA043756</t>
  </si>
  <si>
    <t>49HA043762</t>
  </si>
  <si>
    <t>49HA043787</t>
  </si>
  <si>
    <t>060 22P HLC + C</t>
  </si>
  <si>
    <t>JIG</t>
  </si>
  <si>
    <t>J/C 20P 025M+CONN COMBIN CHECK JIG</t>
  </si>
  <si>
    <t>49HD009805</t>
  </si>
  <si>
    <t>49HD010791</t>
  </si>
  <si>
    <t>MATCHING TERMINAL CONNECTION</t>
  </si>
  <si>
    <t>49HD011852</t>
  </si>
  <si>
    <t>PRESENCE CHECK JIG (P/T+C)</t>
  </si>
  <si>
    <t>49HD012273</t>
  </si>
  <si>
    <t>49HD012295</t>
  </si>
  <si>
    <t>49HD012352</t>
  </si>
  <si>
    <t>49HD012353</t>
  </si>
  <si>
    <t>49HD012418</t>
  </si>
  <si>
    <t>49HD012446</t>
  </si>
  <si>
    <t>CONNECTION CHECK JIG (CONN 2+C2)</t>
  </si>
  <si>
    <t>49HF000344</t>
  </si>
  <si>
    <t>WPC 23P 040 M+BRACKET AIR TIGHTNESS CHEC</t>
  </si>
  <si>
    <t>49HF000391</t>
  </si>
  <si>
    <t>WPC 4P 060/187 M+C AIRTIGHT CHECK JIG</t>
  </si>
  <si>
    <t>49HF001519</t>
  </si>
  <si>
    <t>49KA003346</t>
  </si>
  <si>
    <t>49KA003794</t>
  </si>
  <si>
    <t>CLAMP INSPECTION JIG(FREE)</t>
  </si>
  <si>
    <t>49KA004879</t>
  </si>
  <si>
    <t>49MA001601</t>
  </si>
  <si>
    <t>INSULOK (2HOLES) 1PG=100PC</t>
  </si>
  <si>
    <t>TERMINAL REVERSE INSERTION CHECK JIG</t>
  </si>
  <si>
    <t>49MA003003</t>
  </si>
  <si>
    <t>SW PIN(OFF-ON)(PRINTING NO.SW-TS3A0059</t>
  </si>
  <si>
    <t>RB UNIT</t>
  </si>
  <si>
    <t>49MA003118</t>
  </si>
  <si>
    <t>49MA003119</t>
  </si>
  <si>
    <t>49MA003120</t>
  </si>
  <si>
    <t>49MA003121</t>
  </si>
  <si>
    <t>49MA003122</t>
  </si>
  <si>
    <t>49MA003123</t>
  </si>
  <si>
    <t>49MA003124</t>
  </si>
  <si>
    <t>49MA003125</t>
  </si>
  <si>
    <t>49MA003126</t>
  </si>
  <si>
    <t>49MA003128</t>
  </si>
  <si>
    <t>SHIAGE JIG + RW10 ASYY PLATE</t>
  </si>
  <si>
    <t>49YA000479</t>
  </si>
  <si>
    <t>RH (1-106)</t>
  </si>
  <si>
    <t>NEW 1-83B (0.64-2)REMOVALTOOL</t>
  </si>
  <si>
    <t>RETANER INSERT JIG</t>
  </si>
  <si>
    <t>TEMPLATE FUSE</t>
  </si>
  <si>
    <t>49YB002948</t>
  </si>
  <si>
    <t>PLATE LOCATING TOOL UP DOWN</t>
  </si>
  <si>
    <t>49YC004364</t>
  </si>
  <si>
    <t>49YC004536</t>
  </si>
  <si>
    <t>TERMINAL CHECK JIG</t>
  </si>
  <si>
    <t>SLIT BLADE ADJUSTING PLATE</t>
  </si>
  <si>
    <t>BEND UP DOWN CHECK TOOL 7114-4032.4031</t>
  </si>
  <si>
    <t>BEND UP DOWN CHECK TOOL 7116-4031.4032</t>
  </si>
  <si>
    <t>70091023KS</t>
  </si>
  <si>
    <t>71146041XAC</t>
  </si>
  <si>
    <t>7383-7230-10-RYL</t>
  </si>
  <si>
    <t>A104697D</t>
  </si>
  <si>
    <t>BLOCK HOLDER</t>
  </si>
  <si>
    <t>TANG POTONG TENSIL - 10420680</t>
  </si>
  <si>
    <t>KAPASITOR 50UF</t>
  </si>
  <si>
    <t>KAPASITOR 250UF</t>
  </si>
  <si>
    <t>STAND RODA MERAH</t>
  </si>
  <si>
    <t>MUR LOCK NUT M6</t>
  </si>
  <si>
    <t>MATA BOR BETON 10MM</t>
  </si>
  <si>
    <t>PIPA BESI DIA 20MM TEBAL 3MM PANJANG 6 METER</t>
  </si>
  <si>
    <t>COVER JIG 1800 X 1000 X 300</t>
  </si>
  <si>
    <t>TEMPLATE SUB RB INSERTION - 01 (TOYOTA 930B/39PL)</t>
  </si>
  <si>
    <t>TEMPLATE SUB RB INSERTION - 02 (TOYOTA 930B/39PL)</t>
  </si>
  <si>
    <t>TEMPLATE SUB RB INSERTION - 03 (TOYOTA 930B/39PL)</t>
  </si>
  <si>
    <t>TEMPLATE MAIN RB INSERTION - 01 (TOYOTA 930B/39PL)</t>
  </si>
  <si>
    <t>TEMPLATE MAIN RB INSERTION - 02 (TOYOTA 930B/39PL)</t>
  </si>
  <si>
    <t>TEMPLATE MAIN RB INSERTION - 03 (TOYOTA 930B/39PL)</t>
  </si>
  <si>
    <t>TEMPLATE SUB RB CONFIRMATION (TOYOTA 930B/39PL)</t>
  </si>
  <si>
    <t>REPAIR FRAME STAND JIG STATIC ROUND 2 SIDE</t>
  </si>
  <si>
    <t>TEMPLATE MAIN RB CONFIRMATION (TOYOTA 930B/39PL)</t>
  </si>
  <si>
    <t>TEMPLATE MAIN RB INSERTION HEV - 06 (TOYOTA 930B/39PL)</t>
  </si>
  <si>
    <t>MOTOR PENGGERAK CONVEYOR FLIP</t>
  </si>
  <si>
    <t>NYLON SHEET 3 MM X 1 M X 2 M</t>
  </si>
  <si>
    <t>HAND TAP M3 X 1MM</t>
  </si>
  <si>
    <t>BRACKET APLIKATOR TP 25</t>
  </si>
  <si>
    <t>CARD PCI</t>
  </si>
  <si>
    <t>PCI-EXPRESS 2 SERIAL PORTS CARD</t>
  </si>
  <si>
    <t>LCF6-2020-1028 ECONOMY ALUMINIUM FRAMES L1028MM</t>
  </si>
  <si>
    <t>LCF6-2040-1028 C-VALUE ALUMINIUM FRAMES L1028 MM</t>
  </si>
  <si>
    <t>LNSN6-20-4 NUTS FOR ALUMINIUM FRAMES M4</t>
  </si>
  <si>
    <t>LTSM4-10 SCREWS FOR ALUMINIUM FRAMES L10</t>
  </si>
  <si>
    <t>E-BOX-GSFBJ6-20</t>
  </si>
  <si>
    <t>PIN AS</t>
  </si>
  <si>
    <t>PIN AS M SB6-30</t>
  </si>
  <si>
    <t>LMK6 LINIER BUSHING</t>
  </si>
  <si>
    <t>E-RING STWS10</t>
  </si>
  <si>
    <t>PUSH BUTTON S2PR-P3RABD (HU02054-14002 TG29CR</t>
  </si>
  <si>
    <t>LED MATTING SA</t>
  </si>
  <si>
    <t>TNCV100 CABLE TIES</t>
  </si>
  <si>
    <t>REPAIR SERVO MOTOR MITSUBISHI</t>
  </si>
  <si>
    <t>S111197D</t>
  </si>
  <si>
    <t>SPEED CONTROL</t>
  </si>
  <si>
    <t>POSITION SPECIFYING JIG COLOR: BLACK</t>
  </si>
  <si>
    <t>SN000585</t>
  </si>
  <si>
    <t>TRANSPORT BELT 20T5/0255 STD.BLACK</t>
  </si>
  <si>
    <t>SN000586</t>
  </si>
  <si>
    <t>DRIVE BELT T5/455-6</t>
  </si>
  <si>
    <t>SN000597</t>
  </si>
  <si>
    <t>SN000602</t>
  </si>
  <si>
    <t>CARRIER PULLEY T5 BF; P; RSL</t>
  </si>
  <si>
    <t>SN000605</t>
  </si>
  <si>
    <t>SN000606</t>
  </si>
  <si>
    <t>AIR FILTER 115X115MM</t>
  </si>
  <si>
    <t>SN000675</t>
  </si>
  <si>
    <t>SN000677</t>
  </si>
  <si>
    <t>SN000686</t>
  </si>
  <si>
    <t>PULLEY 372A-36</t>
  </si>
  <si>
    <t>SN000696</t>
  </si>
  <si>
    <t>SN000698</t>
  </si>
  <si>
    <t>SN000704</t>
  </si>
  <si>
    <t>KNURLED ROLLER FINE (4PCS/SET)</t>
  </si>
  <si>
    <t>SN000705</t>
  </si>
  <si>
    <t>URETHANE ROLLER (4PCS/SET)</t>
  </si>
  <si>
    <t>SN000730</t>
  </si>
  <si>
    <t>SN000731</t>
  </si>
  <si>
    <t>TIMING BELT B200S3MK339</t>
  </si>
  <si>
    <t>SN000745</t>
  </si>
  <si>
    <t>CLTEQ-LWR-TIMING-BELT</t>
  </si>
  <si>
    <t>SN000749</t>
  </si>
  <si>
    <t>SN000753</t>
  </si>
  <si>
    <t>SN000763</t>
  </si>
  <si>
    <t>IR-1900-RELAY-CRM/CRF</t>
  </si>
  <si>
    <t>SN000783</t>
  </si>
  <si>
    <t>SN000784</t>
  </si>
  <si>
    <t>EVO7 BLADE RETURN ASSIST SPRING</t>
  </si>
  <si>
    <t>SN000789</t>
  </si>
  <si>
    <t>SN000798</t>
  </si>
  <si>
    <t>SN000812</t>
  </si>
  <si>
    <t>GUN CLIP EVO7SP</t>
  </si>
  <si>
    <t>SN000818</t>
  </si>
  <si>
    <t>SN000821</t>
  </si>
  <si>
    <t>EVO7 NOSEPIECE 3MM</t>
  </si>
  <si>
    <t>SN000826</t>
  </si>
  <si>
    <t>SN000827</t>
  </si>
  <si>
    <t>SN000829</t>
  </si>
  <si>
    <t>SN000837</t>
  </si>
  <si>
    <t>COMPOUND TENSION TENSION KNOB ASSY</t>
  </si>
  <si>
    <t>SN000843</t>
  </si>
  <si>
    <t>SN000850</t>
  </si>
  <si>
    <t>SN000870</t>
  </si>
  <si>
    <t>EVO 9 PAW GRIPPER SPRING REDUCE FORCE</t>
  </si>
  <si>
    <t>SN001004</t>
  </si>
  <si>
    <t>BAUT L2 P5 1 PACK=100PCS</t>
  </si>
  <si>
    <t>SN001017</t>
  </si>
  <si>
    <t>BAUT M3 P45 MM 1 PACK=100PCS</t>
  </si>
  <si>
    <t>SN001077</t>
  </si>
  <si>
    <t>BAUT M4 P55 MM 1 PACK=100PCS</t>
  </si>
  <si>
    <t>SN001189</t>
  </si>
  <si>
    <t>SN001204</t>
  </si>
  <si>
    <t>SN001269</t>
  </si>
  <si>
    <t>ISCAR EC-A2 04-30C04E75 IC08</t>
  </si>
  <si>
    <t>SN001284</t>
  </si>
  <si>
    <t>ENGSEL NOBLEZA 3 INCH X 2.5 INCH X 3MM</t>
  </si>
  <si>
    <t>SN001292</t>
  </si>
  <si>
    <t>SN001293</t>
  </si>
  <si>
    <t>SN001294</t>
  </si>
  <si>
    <t>SN001295</t>
  </si>
  <si>
    <t>SN001298</t>
  </si>
  <si>
    <t>SN001299</t>
  </si>
  <si>
    <t>SN001306</t>
  </si>
  <si>
    <t>SN001308</t>
  </si>
  <si>
    <t>SN001311</t>
  </si>
  <si>
    <t>SN001312</t>
  </si>
  <si>
    <t>SN001313</t>
  </si>
  <si>
    <t>SN001314</t>
  </si>
  <si>
    <t>SN001324</t>
  </si>
  <si>
    <t>SN001333</t>
  </si>
  <si>
    <t>SN001338</t>
  </si>
  <si>
    <t>SN001339</t>
  </si>
  <si>
    <t>SN001342</t>
  </si>
  <si>
    <t>FITTING KQ2H08-01AS</t>
  </si>
  <si>
    <t>SN001377</t>
  </si>
  <si>
    <t>SN001431</t>
  </si>
  <si>
    <t>SN001432</t>
  </si>
  <si>
    <t>SN001434</t>
  </si>
  <si>
    <t>SN001445</t>
  </si>
  <si>
    <t>SN001473</t>
  </si>
  <si>
    <t>SN001715</t>
  </si>
  <si>
    <t>PILOT LAMP HANYOUNG CRP-25A GREEN</t>
  </si>
  <si>
    <t>SN001717</t>
  </si>
  <si>
    <t>PILOT LAMP HANYOUNG CRP-25A RED</t>
  </si>
  <si>
    <t>SN001748</t>
  </si>
  <si>
    <t>RELAY MY2 110VAC WITH SOCKET</t>
  </si>
  <si>
    <t>SN001768</t>
  </si>
  <si>
    <t>RING PEER 8 1 PACK=100PCS</t>
  </si>
  <si>
    <t>SN001789</t>
  </si>
  <si>
    <t>SN001791</t>
  </si>
  <si>
    <t>SN001884</t>
  </si>
  <si>
    <t>SN001921</t>
  </si>
  <si>
    <t>WIRE STRIPPER SELLERY 88-990</t>
  </si>
  <si>
    <t>SN001923</t>
  </si>
  <si>
    <t>SN001934</t>
  </si>
  <si>
    <t>SN001938</t>
  </si>
  <si>
    <t>SN002320</t>
  </si>
  <si>
    <t>SN002390</t>
  </si>
  <si>
    <t>SPIRAL KS-6</t>
  </si>
  <si>
    <t>SN002437</t>
  </si>
  <si>
    <t>SN002607</t>
  </si>
  <si>
    <t>SN008623</t>
  </si>
  <si>
    <t>SN008625</t>
  </si>
  <si>
    <t>SN008626</t>
  </si>
  <si>
    <t>SN008627</t>
  </si>
  <si>
    <t>SN008628</t>
  </si>
  <si>
    <t>SN008629</t>
  </si>
  <si>
    <t>SN008630</t>
  </si>
  <si>
    <t>SN008631</t>
  </si>
  <si>
    <t>SN008632</t>
  </si>
  <si>
    <t>SN008633</t>
  </si>
  <si>
    <t>SN008634</t>
  </si>
  <si>
    <t>SN008635</t>
  </si>
  <si>
    <t>SN008636</t>
  </si>
  <si>
    <t>SN008637</t>
  </si>
  <si>
    <t>SN008638</t>
  </si>
  <si>
    <t>SN008639</t>
  </si>
  <si>
    <t>SN008640</t>
  </si>
  <si>
    <t>SN008641</t>
  </si>
  <si>
    <t>SN008642</t>
  </si>
  <si>
    <t>SN008643</t>
  </si>
  <si>
    <t>SN008645</t>
  </si>
  <si>
    <t>SN008646</t>
  </si>
  <si>
    <t>SN008647</t>
  </si>
  <si>
    <t>SN008648</t>
  </si>
  <si>
    <t>SN008649</t>
  </si>
  <si>
    <t>SN008650</t>
  </si>
  <si>
    <t>SN008652</t>
  </si>
  <si>
    <t>SN008654</t>
  </si>
  <si>
    <t>SN008655</t>
  </si>
  <si>
    <t>SN008656</t>
  </si>
  <si>
    <t>SN008658</t>
  </si>
  <si>
    <t>SN008659</t>
  </si>
  <si>
    <t>SN008660</t>
  </si>
  <si>
    <t>SN008661</t>
  </si>
  <si>
    <t>SN008662</t>
  </si>
  <si>
    <t>SN008663</t>
  </si>
  <si>
    <t>SN008664</t>
  </si>
  <si>
    <t>SN008665</t>
  </si>
  <si>
    <t>SN008666</t>
  </si>
  <si>
    <t>SN008668</t>
  </si>
  <si>
    <t>SN008669</t>
  </si>
  <si>
    <t>SN008670</t>
  </si>
  <si>
    <t>SN008671</t>
  </si>
  <si>
    <t>SN008672</t>
  </si>
  <si>
    <t>SN008677</t>
  </si>
  <si>
    <t>SN008678</t>
  </si>
  <si>
    <t>SN008679</t>
  </si>
  <si>
    <t>SN008680</t>
  </si>
  <si>
    <t>SN008681</t>
  </si>
  <si>
    <t>SN008682</t>
  </si>
  <si>
    <t>SN008683</t>
  </si>
  <si>
    <t>SN008684</t>
  </si>
  <si>
    <t>SN008685</t>
  </si>
  <si>
    <t>SN008686</t>
  </si>
  <si>
    <t>SN008687</t>
  </si>
  <si>
    <t>SN008688</t>
  </si>
  <si>
    <t>SN008689</t>
  </si>
  <si>
    <t>SN008690</t>
  </si>
  <si>
    <t>SN008691</t>
  </si>
  <si>
    <t>SN008692</t>
  </si>
  <si>
    <t>SN008693</t>
  </si>
  <si>
    <t>SN008694</t>
  </si>
  <si>
    <t>SN008695</t>
  </si>
  <si>
    <t>SN008696</t>
  </si>
  <si>
    <t>SN008697</t>
  </si>
  <si>
    <t>SN008698</t>
  </si>
  <si>
    <t>SN008699</t>
  </si>
  <si>
    <t>SN008700</t>
  </si>
  <si>
    <t>SN008701</t>
  </si>
  <si>
    <t>SN008702</t>
  </si>
  <si>
    <t>SN008703</t>
  </si>
  <si>
    <t>SN008704</t>
  </si>
  <si>
    <t>SN008705</t>
  </si>
  <si>
    <t>SN008706</t>
  </si>
  <si>
    <t>SN008707</t>
  </si>
  <si>
    <t>SN008708</t>
  </si>
  <si>
    <t>SN008709</t>
  </si>
  <si>
    <t>SN008710</t>
  </si>
  <si>
    <t>SN008711</t>
  </si>
  <si>
    <t>SN008712</t>
  </si>
  <si>
    <t>SN008713</t>
  </si>
  <si>
    <t>SN008714</t>
  </si>
  <si>
    <t>SN008715</t>
  </si>
  <si>
    <t>SN008717</t>
  </si>
  <si>
    <t>SN008718</t>
  </si>
  <si>
    <t>SN008719</t>
  </si>
  <si>
    <t>SN008720</t>
  </si>
  <si>
    <t>SN008722</t>
  </si>
  <si>
    <t>SN008723</t>
  </si>
  <si>
    <t>SN008724</t>
  </si>
  <si>
    <t>SN008725</t>
  </si>
  <si>
    <t>SN008726</t>
  </si>
  <si>
    <t>SN008727</t>
  </si>
  <si>
    <t>SN008728</t>
  </si>
  <si>
    <t>SN008729</t>
  </si>
  <si>
    <t>SN008730</t>
  </si>
  <si>
    <t>SN008731</t>
  </si>
  <si>
    <t>SN008732</t>
  </si>
  <si>
    <t>SN008733</t>
  </si>
  <si>
    <t>SN008734</t>
  </si>
  <si>
    <t>SN008735</t>
  </si>
  <si>
    <t>SN008736</t>
  </si>
  <si>
    <t>SN008737</t>
  </si>
  <si>
    <t>SN008738</t>
  </si>
  <si>
    <t>SN008739</t>
  </si>
  <si>
    <t>SN008740</t>
  </si>
  <si>
    <t>SN008741</t>
  </si>
  <si>
    <t>SN008742</t>
  </si>
  <si>
    <t>SN008743</t>
  </si>
  <si>
    <t>SN008744</t>
  </si>
  <si>
    <t>SN008745</t>
  </si>
  <si>
    <t>SN008746</t>
  </si>
  <si>
    <t>SN008747</t>
  </si>
  <si>
    <t>SN008748</t>
  </si>
  <si>
    <t>SN008749</t>
  </si>
  <si>
    <t>SN008750</t>
  </si>
  <si>
    <t>SN008751</t>
  </si>
  <si>
    <t>SN008752</t>
  </si>
  <si>
    <t>SN008753</t>
  </si>
  <si>
    <t>SN008754</t>
  </si>
  <si>
    <t>SN008755</t>
  </si>
  <si>
    <t>SN008756</t>
  </si>
  <si>
    <t>SN008757</t>
  </si>
  <si>
    <t>SN008759</t>
  </si>
  <si>
    <t>SN008760</t>
  </si>
  <si>
    <t>SN008761</t>
  </si>
  <si>
    <t>SN008762</t>
  </si>
  <si>
    <t>SN008763</t>
  </si>
  <si>
    <t>SN008764</t>
  </si>
  <si>
    <t>SN008766</t>
  </si>
  <si>
    <t>SN008767</t>
  </si>
  <si>
    <t>SN008768</t>
  </si>
  <si>
    <t>SN008769</t>
  </si>
  <si>
    <t>SN008770</t>
  </si>
  <si>
    <t>SN008771</t>
  </si>
  <si>
    <t>SN008772</t>
  </si>
  <si>
    <t>SN008773</t>
  </si>
  <si>
    <t>SN008774</t>
  </si>
  <si>
    <t>SN008775</t>
  </si>
  <si>
    <t>SN008776</t>
  </si>
  <si>
    <t>SN008777</t>
  </si>
  <si>
    <t>SN008778</t>
  </si>
  <si>
    <t>SN008779</t>
  </si>
  <si>
    <t>SN008780</t>
  </si>
  <si>
    <t>SN008781</t>
  </si>
  <si>
    <t>SN008782</t>
  </si>
  <si>
    <t>SN008783</t>
  </si>
  <si>
    <t>SN008784</t>
  </si>
  <si>
    <t>SN008785</t>
  </si>
  <si>
    <t>SN008786</t>
  </si>
  <si>
    <t>SN008788</t>
  </si>
  <si>
    <t>SN008789</t>
  </si>
  <si>
    <t>SN008790</t>
  </si>
  <si>
    <t>SN008791</t>
  </si>
  <si>
    <t>SN008792</t>
  </si>
  <si>
    <t>SN008793</t>
  </si>
  <si>
    <t>SN008794</t>
  </si>
  <si>
    <t>SN008795</t>
  </si>
  <si>
    <t>SN008796</t>
  </si>
  <si>
    <t>SN008797</t>
  </si>
  <si>
    <t>SN008798</t>
  </si>
  <si>
    <t>SN008799</t>
  </si>
  <si>
    <t>SN008800</t>
  </si>
  <si>
    <t>SN008803</t>
  </si>
  <si>
    <t>SN008805</t>
  </si>
  <si>
    <t>SN008806</t>
  </si>
  <si>
    <t>SN008808</t>
  </si>
  <si>
    <t>SN008809</t>
  </si>
  <si>
    <t>SN008810</t>
  </si>
  <si>
    <t>SN008811</t>
  </si>
  <si>
    <t>SN008812</t>
  </si>
  <si>
    <t>SN008813</t>
  </si>
  <si>
    <t>SN008814</t>
  </si>
  <si>
    <t>SN008815</t>
  </si>
  <si>
    <t>SN008816</t>
  </si>
  <si>
    <t>SN008817</t>
  </si>
  <si>
    <t>SN008818</t>
  </si>
  <si>
    <t>SN008819</t>
  </si>
  <si>
    <t>SN008820</t>
  </si>
  <si>
    <t>SN008821</t>
  </si>
  <si>
    <t>SN008822</t>
  </si>
  <si>
    <t>SN008823</t>
  </si>
  <si>
    <t>SN008824</t>
  </si>
  <si>
    <t>SN008825</t>
  </si>
  <si>
    <t>SN008826</t>
  </si>
  <si>
    <t>SN008827</t>
  </si>
  <si>
    <t>SN008828</t>
  </si>
  <si>
    <t>SN008829</t>
  </si>
  <si>
    <t>SN008830</t>
  </si>
  <si>
    <t>SN008831</t>
  </si>
  <si>
    <t>SN008832</t>
  </si>
  <si>
    <t>SN008833</t>
  </si>
  <si>
    <t>SN008834</t>
  </si>
  <si>
    <t>SN008835</t>
  </si>
  <si>
    <t>SN008836</t>
  </si>
  <si>
    <t>SN008837</t>
  </si>
  <si>
    <t>SN008838</t>
  </si>
  <si>
    <t>SN008839</t>
  </si>
  <si>
    <t>SN008841</t>
  </si>
  <si>
    <t>SN008844</t>
  </si>
  <si>
    <t>SN008845</t>
  </si>
  <si>
    <t>SN008846</t>
  </si>
  <si>
    <t>SN008847</t>
  </si>
  <si>
    <t>SN008848</t>
  </si>
  <si>
    <t>SN008849</t>
  </si>
  <si>
    <t>SN008850</t>
  </si>
  <si>
    <t>SN008851</t>
  </si>
  <si>
    <t>SN008852</t>
  </si>
  <si>
    <t>SN008853</t>
  </si>
  <si>
    <t>SN008854</t>
  </si>
  <si>
    <t>SN008855</t>
  </si>
  <si>
    <t>SN008856</t>
  </si>
  <si>
    <t>SN008857</t>
  </si>
  <si>
    <t>SN008858</t>
  </si>
  <si>
    <t>SN008859</t>
  </si>
  <si>
    <t>SN008860</t>
  </si>
  <si>
    <t>SN008861</t>
  </si>
  <si>
    <t>SN008862</t>
  </si>
  <si>
    <t>SN008863</t>
  </si>
  <si>
    <t>SN008864</t>
  </si>
  <si>
    <t>SN008865</t>
  </si>
  <si>
    <t>COVER JIG 2300 X 900 X 300</t>
  </si>
  <si>
    <t>SN008866</t>
  </si>
  <si>
    <t>COVER JIG 4200 X 1000 X 500</t>
  </si>
  <si>
    <t>SN008867</t>
  </si>
  <si>
    <t>SN008868</t>
  </si>
  <si>
    <t>SN008869</t>
  </si>
  <si>
    <t>SN008870</t>
  </si>
  <si>
    <t>SN008871</t>
  </si>
  <si>
    <t>SN008872</t>
  </si>
  <si>
    <t>SN008873</t>
  </si>
  <si>
    <t>SN008874</t>
  </si>
  <si>
    <t>SN008875</t>
  </si>
  <si>
    <t>SN008876</t>
  </si>
  <si>
    <t>SN008877</t>
  </si>
  <si>
    <t>SN008878</t>
  </si>
  <si>
    <t>SN008879</t>
  </si>
  <si>
    <t>SN008880</t>
  </si>
  <si>
    <t>SN008881</t>
  </si>
  <si>
    <t>SN008882</t>
  </si>
  <si>
    <t>SN008883</t>
  </si>
  <si>
    <t>SN008884</t>
  </si>
  <si>
    <t>SN008885</t>
  </si>
  <si>
    <t>SN008886</t>
  </si>
  <si>
    <t>SN008887</t>
  </si>
  <si>
    <t>SN008888</t>
  </si>
  <si>
    <t>SN008890</t>
  </si>
  <si>
    <t>SN008891</t>
  </si>
  <si>
    <t>SN008892</t>
  </si>
  <si>
    <t>SN008893</t>
  </si>
  <si>
    <t>SN008894</t>
  </si>
  <si>
    <t>SN008895</t>
  </si>
  <si>
    <t>SN008896</t>
  </si>
  <si>
    <t>SN008897</t>
  </si>
  <si>
    <t>SN008898</t>
  </si>
  <si>
    <t>SN008899</t>
  </si>
  <si>
    <t>SN008900</t>
  </si>
  <si>
    <t>SN008902</t>
  </si>
  <si>
    <t>SN008903</t>
  </si>
  <si>
    <t>SN008904</t>
  </si>
  <si>
    <t>SN008905</t>
  </si>
  <si>
    <t>SN008907</t>
  </si>
  <si>
    <t>SN008908</t>
  </si>
  <si>
    <t>SN008909</t>
  </si>
  <si>
    <t>SN008910</t>
  </si>
  <si>
    <t>SN008911</t>
  </si>
  <si>
    <t>SN008912</t>
  </si>
  <si>
    <t>SN008913</t>
  </si>
  <si>
    <t>SN008914</t>
  </si>
  <si>
    <t>SN008915</t>
  </si>
  <si>
    <t>SN008916</t>
  </si>
  <si>
    <t>SN008917</t>
  </si>
  <si>
    <t>SN008918</t>
  </si>
  <si>
    <t>SN008919</t>
  </si>
  <si>
    <t>SN008921</t>
  </si>
  <si>
    <t>SN008922</t>
  </si>
  <si>
    <t>SN008923</t>
  </si>
  <si>
    <t>SN008924</t>
  </si>
  <si>
    <t>SN008925</t>
  </si>
  <si>
    <t>SN008926</t>
  </si>
  <si>
    <t>SN008927</t>
  </si>
  <si>
    <t>SN008928</t>
  </si>
  <si>
    <t>SN008929</t>
  </si>
  <si>
    <t>SN008930</t>
  </si>
  <si>
    <t>SN008932</t>
  </si>
  <si>
    <t>SN008933</t>
  </si>
  <si>
    <t>SN008934</t>
  </si>
  <si>
    <t>SN008935</t>
  </si>
  <si>
    <t>SN008936</t>
  </si>
  <si>
    <t>SN008937</t>
  </si>
  <si>
    <t>SN008939</t>
  </si>
  <si>
    <t>SN008941</t>
  </si>
  <si>
    <t>SN008942</t>
  </si>
  <si>
    <t>SN008943</t>
  </si>
  <si>
    <t>SN008944</t>
  </si>
  <si>
    <t>SN008945</t>
  </si>
  <si>
    <t>SN008946</t>
  </si>
  <si>
    <t>SN008947</t>
  </si>
  <si>
    <t>SN008948</t>
  </si>
  <si>
    <t>SN008949</t>
  </si>
  <si>
    <t>SN008950</t>
  </si>
  <si>
    <t>SN008951</t>
  </si>
  <si>
    <t>SN008952</t>
  </si>
  <si>
    <t>SN008953</t>
  </si>
  <si>
    <t>SN008954</t>
  </si>
  <si>
    <t>SN008955</t>
  </si>
  <si>
    <t>SN008956</t>
  </si>
  <si>
    <t>SN008957</t>
  </si>
  <si>
    <t>SN008958</t>
  </si>
  <si>
    <t>SN008959</t>
  </si>
  <si>
    <t>SN008960</t>
  </si>
  <si>
    <t>SN008961</t>
  </si>
  <si>
    <t>SN008962</t>
  </si>
  <si>
    <t>SN008963</t>
  </si>
  <si>
    <t>SN008964</t>
  </si>
  <si>
    <t>SN008965</t>
  </si>
  <si>
    <t>SN008966</t>
  </si>
  <si>
    <t>SN008967</t>
  </si>
  <si>
    <t>SN008969</t>
  </si>
  <si>
    <t>SN008970</t>
  </si>
  <si>
    <t>SN008971</t>
  </si>
  <si>
    <t>SN008972</t>
  </si>
  <si>
    <t>SN008973</t>
  </si>
  <si>
    <t>SN008974</t>
  </si>
  <si>
    <t>SN008975</t>
  </si>
  <si>
    <t>SN008976</t>
  </si>
  <si>
    <t>SN008977</t>
  </si>
  <si>
    <t>SN008978</t>
  </si>
  <si>
    <t>SN008979</t>
  </si>
  <si>
    <t>SN008980</t>
  </si>
  <si>
    <t>SN008981</t>
  </si>
  <si>
    <t>SN008982</t>
  </si>
  <si>
    <t>SN008984</t>
  </si>
  <si>
    <t>SN008985</t>
  </si>
  <si>
    <t>SN008986</t>
  </si>
  <si>
    <t>SN008987</t>
  </si>
  <si>
    <t>SN008988</t>
  </si>
  <si>
    <t>SN008989</t>
  </si>
  <si>
    <t>SN008990</t>
  </si>
  <si>
    <t>SN008991</t>
  </si>
  <si>
    <t>SN008992</t>
  </si>
  <si>
    <t>SN008993</t>
  </si>
  <si>
    <t>SN008994</t>
  </si>
  <si>
    <t>SN008995</t>
  </si>
  <si>
    <t>SN008996</t>
  </si>
  <si>
    <t>SN008997</t>
  </si>
  <si>
    <t>SN008998</t>
  </si>
  <si>
    <t>SN008999</t>
  </si>
  <si>
    <t>SN009000</t>
  </si>
  <si>
    <t>SN009001</t>
  </si>
  <si>
    <t>SN009002</t>
  </si>
  <si>
    <t>SN009003</t>
  </si>
  <si>
    <t>SN009007</t>
  </si>
  <si>
    <t>SN009008</t>
  </si>
  <si>
    <t>SN009009</t>
  </si>
  <si>
    <t>SN009010</t>
  </si>
  <si>
    <t>SN009011</t>
  </si>
  <si>
    <t>SN009012</t>
  </si>
  <si>
    <t>SN009013</t>
  </si>
  <si>
    <t>SN009014</t>
  </si>
  <si>
    <t>SN009015</t>
  </si>
  <si>
    <t>SN009016</t>
  </si>
  <si>
    <t>SN009017</t>
  </si>
  <si>
    <t>SN009018</t>
  </si>
  <si>
    <t>SN009019</t>
  </si>
  <si>
    <t>SN009021</t>
  </si>
  <si>
    <t>SN009022</t>
  </si>
  <si>
    <t>SN009023</t>
  </si>
  <si>
    <t>SN009025</t>
  </si>
  <si>
    <t>SN009026</t>
  </si>
  <si>
    <t>SN009027</t>
  </si>
  <si>
    <t>SN009028</t>
  </si>
  <si>
    <t>SN009030</t>
  </si>
  <si>
    <t>SN009031</t>
  </si>
  <si>
    <t>SN009033</t>
  </si>
  <si>
    <t>SN009034</t>
  </si>
  <si>
    <t>SN009037</t>
  </si>
  <si>
    <t>SN009038</t>
  </si>
  <si>
    <t>SN009039</t>
  </si>
  <si>
    <t>SN009040</t>
  </si>
  <si>
    <t>SN009041</t>
  </si>
  <si>
    <t>SN009042</t>
  </si>
  <si>
    <t>SN009043</t>
  </si>
  <si>
    <t>SN009044</t>
  </si>
  <si>
    <t>SN009045</t>
  </si>
  <si>
    <t>SN009046</t>
  </si>
  <si>
    <t>SN009047</t>
  </si>
  <si>
    <t>SN009048</t>
  </si>
  <si>
    <t>SN009049</t>
  </si>
  <si>
    <t>SN009050</t>
  </si>
  <si>
    <t>SN009051</t>
  </si>
  <si>
    <t>SN009052</t>
  </si>
  <si>
    <t>SN009053</t>
  </si>
  <si>
    <t>SN009054</t>
  </si>
  <si>
    <t>SN009055</t>
  </si>
  <si>
    <t>SN009056</t>
  </si>
  <si>
    <t>SN009057</t>
  </si>
  <si>
    <t>SN009058</t>
  </si>
  <si>
    <t>SN009059</t>
  </si>
  <si>
    <t>SN009060</t>
  </si>
  <si>
    <t>SN009061</t>
  </si>
  <si>
    <t>SN009062</t>
  </si>
  <si>
    <t>SN009063</t>
  </si>
  <si>
    <t>SN009064</t>
  </si>
  <si>
    <t>SN009065</t>
  </si>
  <si>
    <t>SN009066</t>
  </si>
  <si>
    <t>SN009067</t>
  </si>
  <si>
    <t>SN009068</t>
  </si>
  <si>
    <t>SN009070</t>
  </si>
  <si>
    <t>SN009071</t>
  </si>
  <si>
    <t>SN009072</t>
  </si>
  <si>
    <t>SN009073</t>
  </si>
  <si>
    <t>SN009074</t>
  </si>
  <si>
    <t>SN009076</t>
  </si>
  <si>
    <t>SN009077</t>
  </si>
  <si>
    <t>SN009079</t>
  </si>
  <si>
    <t>SN009080</t>
  </si>
  <si>
    <t>SN009082</t>
  </si>
  <si>
    <t>SN009083</t>
  </si>
  <si>
    <t>SN009084</t>
  </si>
  <si>
    <t>SN009085</t>
  </si>
  <si>
    <t>SN009086</t>
  </si>
  <si>
    <t>SN009087</t>
  </si>
  <si>
    <t>SN009089</t>
  </si>
  <si>
    <t>SN009090</t>
  </si>
  <si>
    <t>SN009091</t>
  </si>
  <si>
    <t>SN009092</t>
  </si>
  <si>
    <t>SN009093</t>
  </si>
  <si>
    <t>SN009094</t>
  </si>
  <si>
    <t>SN009095</t>
  </si>
  <si>
    <t>SN009096</t>
  </si>
  <si>
    <t>SN009097</t>
  </si>
  <si>
    <t>SN009098</t>
  </si>
  <si>
    <t>SN009099</t>
  </si>
  <si>
    <t>SN009100</t>
  </si>
  <si>
    <t>SN009101</t>
  </si>
  <si>
    <t>SN009102</t>
  </si>
  <si>
    <t>SN009103</t>
  </si>
  <si>
    <t>SN009104</t>
  </si>
  <si>
    <t>SN009105</t>
  </si>
  <si>
    <t>SN009106</t>
  </si>
  <si>
    <t>SN009107</t>
  </si>
  <si>
    <t>SN009108</t>
  </si>
  <si>
    <t>SN009109</t>
  </si>
  <si>
    <t>SN009110</t>
  </si>
  <si>
    <t>SN009111</t>
  </si>
  <si>
    <t>SN009112</t>
  </si>
  <si>
    <t>SN009113</t>
  </si>
  <si>
    <t>SN009114</t>
  </si>
  <si>
    <t>SN009116</t>
  </si>
  <si>
    <t>SN009117</t>
  </si>
  <si>
    <t>SN009118</t>
  </si>
  <si>
    <t>SN009119</t>
  </si>
  <si>
    <t>SN009120</t>
  </si>
  <si>
    <t>SN009121</t>
  </si>
  <si>
    <t>SN009125</t>
  </si>
  <si>
    <t>SN009126</t>
  </si>
  <si>
    <t>SN009127</t>
  </si>
  <si>
    <t>SN009128</t>
  </si>
  <si>
    <t>SN009129</t>
  </si>
  <si>
    <t>SN009130</t>
  </si>
  <si>
    <t>SN009131</t>
  </si>
  <si>
    <t>SN009132</t>
  </si>
  <si>
    <t>SN009133</t>
  </si>
  <si>
    <t>SN009134</t>
  </si>
  <si>
    <t>SN009135</t>
  </si>
  <si>
    <t>SN009137</t>
  </si>
  <si>
    <t>SN009138</t>
  </si>
  <si>
    <t>SN009139</t>
  </si>
  <si>
    <t>SN009140</t>
  </si>
  <si>
    <t>SN009141</t>
  </si>
  <si>
    <t>SN009142</t>
  </si>
  <si>
    <t>SN009144</t>
  </si>
  <si>
    <t>SN009145</t>
  </si>
  <si>
    <t>SN009147</t>
  </si>
  <si>
    <t>SN009149</t>
  </si>
  <si>
    <t>SN009150</t>
  </si>
  <si>
    <t>SN009151</t>
  </si>
  <si>
    <t>SN009152</t>
  </si>
  <si>
    <t>SN009153</t>
  </si>
  <si>
    <t>SN009154</t>
  </si>
  <si>
    <t>SN009155</t>
  </si>
  <si>
    <t>SN009157</t>
  </si>
  <si>
    <t>SN009159</t>
  </si>
  <si>
    <t>SN009160</t>
  </si>
  <si>
    <t>SN009161</t>
  </si>
  <si>
    <t>SN009164</t>
  </si>
  <si>
    <t>SN009165</t>
  </si>
  <si>
    <t>SN009166</t>
  </si>
  <si>
    <t>SN009167</t>
  </si>
  <si>
    <t>SN009168</t>
  </si>
  <si>
    <t>SN009169</t>
  </si>
  <si>
    <t>SN009170</t>
  </si>
  <si>
    <t>SN009171</t>
  </si>
  <si>
    <t>SN009172</t>
  </si>
  <si>
    <t>SN009173</t>
  </si>
  <si>
    <t>SN009174</t>
  </si>
  <si>
    <t>SN009175</t>
  </si>
  <si>
    <t>SN009176</t>
  </si>
  <si>
    <t>SN009177</t>
  </si>
  <si>
    <t>SN009178</t>
  </si>
  <si>
    <t>SN009179</t>
  </si>
  <si>
    <t>SN009180</t>
  </si>
  <si>
    <t>SN009181</t>
  </si>
  <si>
    <t>SN009182</t>
  </si>
  <si>
    <t>SN009183</t>
  </si>
  <si>
    <t>SN009184</t>
  </si>
  <si>
    <t>SN009185</t>
  </si>
  <si>
    <t>SN009186</t>
  </si>
  <si>
    <t>SN009187</t>
  </si>
  <si>
    <t>SN009188</t>
  </si>
  <si>
    <t>SN009189</t>
  </si>
  <si>
    <t>SN009190</t>
  </si>
  <si>
    <t>SN009191</t>
  </si>
  <si>
    <t>SN009192</t>
  </si>
  <si>
    <t>SN009193</t>
  </si>
  <si>
    <t>SN009194</t>
  </si>
  <si>
    <t>SN009195</t>
  </si>
  <si>
    <t>SN009196</t>
  </si>
  <si>
    <t>SN009197</t>
  </si>
  <si>
    <t>SN009198</t>
  </si>
  <si>
    <t>SN009199</t>
  </si>
  <si>
    <t>SN009200</t>
  </si>
  <si>
    <t>SN009201</t>
  </si>
  <si>
    <t>SN009202</t>
  </si>
  <si>
    <t>SN009203</t>
  </si>
  <si>
    <t>SN009204</t>
  </si>
  <si>
    <t>SN009205</t>
  </si>
  <si>
    <t>SN009206</t>
  </si>
  <si>
    <t>SN009207</t>
  </si>
  <si>
    <t>SN009208</t>
  </si>
  <si>
    <t>SN009209</t>
  </si>
  <si>
    <t>SN009210</t>
  </si>
  <si>
    <t>SN009211</t>
  </si>
  <si>
    <t>SN009212</t>
  </si>
  <si>
    <t>SN009213</t>
  </si>
  <si>
    <t>SN009214</t>
  </si>
  <si>
    <t>SN009215</t>
  </si>
  <si>
    <t>SN009216</t>
  </si>
  <si>
    <t>SN009217</t>
  </si>
  <si>
    <t>SN009218</t>
  </si>
  <si>
    <t>SN009219</t>
  </si>
  <si>
    <t>SN009220</t>
  </si>
  <si>
    <t>SN009222</t>
  </si>
  <si>
    <t>SN009223</t>
  </si>
  <si>
    <t>SN009225</t>
  </si>
  <si>
    <t>SN009226</t>
  </si>
  <si>
    <t>SN009227</t>
  </si>
  <si>
    <t>SN009228</t>
  </si>
  <si>
    <t>SN009229</t>
  </si>
  <si>
    <t>SN009230</t>
  </si>
  <si>
    <t>SN009231</t>
  </si>
  <si>
    <t>SN009232</t>
  </si>
  <si>
    <t>SN009233</t>
  </si>
  <si>
    <t>SN009234</t>
  </si>
  <si>
    <t>SN009235</t>
  </si>
  <si>
    <t>SN009236</t>
  </si>
  <si>
    <t>SN009237</t>
  </si>
  <si>
    <t>SN009238</t>
  </si>
  <si>
    <t>SN009241</t>
  </si>
  <si>
    <t>SN009242</t>
  </si>
  <si>
    <t>SN009243</t>
  </si>
  <si>
    <t>SN009244</t>
  </si>
  <si>
    <t>SN009245</t>
  </si>
  <si>
    <t>SN009246</t>
  </si>
  <si>
    <t>SN009248</t>
  </si>
  <si>
    <t>SN009249</t>
  </si>
  <si>
    <t>SN009250</t>
  </si>
  <si>
    <t>SN009251</t>
  </si>
  <si>
    <t>SN009252</t>
  </si>
  <si>
    <t>SN009253</t>
  </si>
  <si>
    <t>SN009255</t>
  </si>
  <si>
    <t>SN009256</t>
  </si>
  <si>
    <t>SN009260</t>
  </si>
  <si>
    <t>SN009261</t>
  </si>
  <si>
    <t>SN009262</t>
  </si>
  <si>
    <t>SN009263</t>
  </si>
  <si>
    <t>SN009264</t>
  </si>
  <si>
    <t>SN009265</t>
  </si>
  <si>
    <t>SN009266</t>
  </si>
  <si>
    <t>SN009268</t>
  </si>
  <si>
    <t>SN009269</t>
  </si>
  <si>
    <t>SN009270</t>
  </si>
  <si>
    <t>SN009276</t>
  </si>
  <si>
    <t>SN009277</t>
  </si>
  <si>
    <t>SN009278</t>
  </si>
  <si>
    <t>SN009279</t>
  </si>
  <si>
    <t>SN009280</t>
  </si>
  <si>
    <t>SN009281</t>
  </si>
  <si>
    <t>SN009282</t>
  </si>
  <si>
    <t>SN009283</t>
  </si>
  <si>
    <t>SN009284</t>
  </si>
  <si>
    <t>SN009285</t>
  </si>
  <si>
    <t>SN009286</t>
  </si>
  <si>
    <t>SN009287</t>
  </si>
  <si>
    <t>SN009288</t>
  </si>
  <si>
    <t>SN009289</t>
  </si>
  <si>
    <t>SN009290</t>
  </si>
  <si>
    <t>SN009291</t>
  </si>
  <si>
    <t>SN009294</t>
  </si>
  <si>
    <t>SN009295</t>
  </si>
  <si>
    <t>SN009296</t>
  </si>
  <si>
    <t>SN009299</t>
  </si>
  <si>
    <t>SN009303</t>
  </si>
  <si>
    <t>SN009304</t>
  </si>
  <si>
    <t>SN009305</t>
  </si>
  <si>
    <t>SN009306</t>
  </si>
  <si>
    <t>SN009307</t>
  </si>
  <si>
    <t>SN009308</t>
  </si>
  <si>
    <t>SN009310</t>
  </si>
  <si>
    <t>SN009311</t>
  </si>
  <si>
    <t>SN009312</t>
  </si>
  <si>
    <t>SN009313</t>
  </si>
  <si>
    <t>SN009316</t>
  </si>
  <si>
    <t>SN009318</t>
  </si>
  <si>
    <t>SN009319</t>
  </si>
  <si>
    <t>SN009321</t>
  </si>
  <si>
    <t>SN009322</t>
  </si>
  <si>
    <t>SN009323</t>
  </si>
  <si>
    <t>SN009325</t>
  </si>
  <si>
    <t>SN009326</t>
  </si>
  <si>
    <t>SN009327</t>
  </si>
  <si>
    <t>SN009328</t>
  </si>
  <si>
    <t>SN009329</t>
  </si>
  <si>
    <t>SN009330</t>
  </si>
  <si>
    <t>SN009331</t>
  </si>
  <si>
    <t>SN009332</t>
  </si>
  <si>
    <t>SN009333</t>
  </si>
  <si>
    <t>SN009334</t>
  </si>
  <si>
    <t>SN009335</t>
  </si>
  <si>
    <t>SN009336</t>
  </si>
  <si>
    <t>SN009337</t>
  </si>
  <si>
    <t>SN009338</t>
  </si>
  <si>
    <t>SN009339</t>
  </si>
  <si>
    <t>SN009340</t>
  </si>
  <si>
    <t>SN009341</t>
  </si>
  <si>
    <t>SN009342</t>
  </si>
  <si>
    <t>SN009343</t>
  </si>
  <si>
    <t>SN009344</t>
  </si>
  <si>
    <t>SN009346</t>
  </si>
  <si>
    <t>SN009347</t>
  </si>
  <si>
    <t>SN009348</t>
  </si>
  <si>
    <t>SN009349</t>
  </si>
  <si>
    <t>SN009350</t>
  </si>
  <si>
    <t>SN009351</t>
  </si>
  <si>
    <t>SN009352</t>
  </si>
  <si>
    <t>SN009353</t>
  </si>
  <si>
    <t>SN009354</t>
  </si>
  <si>
    <t>SN009355</t>
  </si>
  <si>
    <t>SN009356</t>
  </si>
  <si>
    <t>SN009357</t>
  </si>
  <si>
    <t>SN009358</t>
  </si>
  <si>
    <t>SN009359</t>
  </si>
  <si>
    <t>SN009360</t>
  </si>
  <si>
    <t>SN009361</t>
  </si>
  <si>
    <t>SN009362</t>
  </si>
  <si>
    <t>SN009369</t>
  </si>
  <si>
    <t>SN009375</t>
  </si>
  <si>
    <t>SN009376</t>
  </si>
  <si>
    <t>SN009377</t>
  </si>
  <si>
    <t>SN009378</t>
  </si>
  <si>
    <t>SN009379</t>
  </si>
  <si>
    <t>SN009380</t>
  </si>
  <si>
    <t>SN009381</t>
  </si>
  <si>
    <t>SN009383</t>
  </si>
  <si>
    <t>SN009384</t>
  </si>
  <si>
    <t>SN009391</t>
  </si>
  <si>
    <t>SN009393</t>
  </si>
  <si>
    <t>SN009394</t>
  </si>
  <si>
    <t>SN009395</t>
  </si>
  <si>
    <t>SN009396</t>
  </si>
  <si>
    <t>SN009397</t>
  </si>
  <si>
    <t>SN009398</t>
  </si>
  <si>
    <t>SN009399</t>
  </si>
  <si>
    <t>SN009400</t>
  </si>
  <si>
    <t>SN009401</t>
  </si>
  <si>
    <t>SN009402</t>
  </si>
  <si>
    <t>SN009403</t>
  </si>
  <si>
    <t>SN009405</t>
  </si>
  <si>
    <t>SN009407</t>
  </si>
  <si>
    <t>SN009408</t>
  </si>
  <si>
    <t>SN009410</t>
  </si>
  <si>
    <t>SN009411</t>
  </si>
  <si>
    <t>SN009412</t>
  </si>
  <si>
    <t>SN009414</t>
  </si>
  <si>
    <t>SN009415</t>
  </si>
  <si>
    <t>SN009416</t>
  </si>
  <si>
    <t>SN009418</t>
  </si>
  <si>
    <t>SN009419</t>
  </si>
  <si>
    <t>SN009424</t>
  </si>
  <si>
    <t>SN009425</t>
  </si>
  <si>
    <t>SN009426</t>
  </si>
  <si>
    <t>SN009427</t>
  </si>
  <si>
    <t>SN009429</t>
  </si>
  <si>
    <t>SN009430</t>
  </si>
  <si>
    <t>SN009432</t>
  </si>
  <si>
    <t>SN009433</t>
  </si>
  <si>
    <t>SN009435</t>
  </si>
  <si>
    <t>SN009436</t>
  </si>
  <si>
    <t>SN009437</t>
  </si>
  <si>
    <t>SN009438</t>
  </si>
  <si>
    <t>SN009439</t>
  </si>
  <si>
    <t>SN009441</t>
  </si>
  <si>
    <t>SN009442</t>
  </si>
  <si>
    <t>SN009444</t>
  </si>
  <si>
    <t>SN009445</t>
  </si>
  <si>
    <t>SN009446</t>
  </si>
  <si>
    <t>SN009447</t>
  </si>
  <si>
    <t>SN009448</t>
  </si>
  <si>
    <t>SN009449</t>
  </si>
  <si>
    <t>SN009450</t>
  </si>
  <si>
    <t>SN009451</t>
  </si>
  <si>
    <t>SN009457</t>
  </si>
  <si>
    <t>SN009458</t>
  </si>
  <si>
    <t>SN009459</t>
  </si>
  <si>
    <t>SN009461</t>
  </si>
  <si>
    <t>SN009464</t>
  </si>
  <si>
    <t>SN009465</t>
  </si>
  <si>
    <t>SN009466</t>
  </si>
  <si>
    <t>SN009467</t>
  </si>
  <si>
    <t>SN009468</t>
  </si>
  <si>
    <t>SN009469</t>
  </si>
  <si>
    <t>SN009470</t>
  </si>
  <si>
    <t>SN009471</t>
  </si>
  <si>
    <t>SN009472</t>
  </si>
  <si>
    <t>SN009473</t>
  </si>
  <si>
    <t>SN009474</t>
  </si>
  <si>
    <t>SN009475</t>
  </si>
  <si>
    <t>SN009476</t>
  </si>
  <si>
    <t>SN009477</t>
  </si>
  <si>
    <t>SN009478</t>
  </si>
  <si>
    <t>SN009479</t>
  </si>
  <si>
    <t>SN009480</t>
  </si>
  <si>
    <t>SN009481</t>
  </si>
  <si>
    <t>SN009482</t>
  </si>
  <si>
    <t>SN009483</t>
  </si>
  <si>
    <t>SN009484</t>
  </si>
  <si>
    <t>SN009485</t>
  </si>
  <si>
    <t>SN009486</t>
  </si>
  <si>
    <t>SN009487</t>
  </si>
  <si>
    <t>SN009488</t>
  </si>
  <si>
    <t>SN009489</t>
  </si>
  <si>
    <t>SN009490</t>
  </si>
  <si>
    <t>SN009491</t>
  </si>
  <si>
    <t>SN009492</t>
  </si>
  <si>
    <t>SN009493</t>
  </si>
  <si>
    <t>SN009494</t>
  </si>
  <si>
    <t>SN009495</t>
  </si>
  <si>
    <t>SN009496</t>
  </si>
  <si>
    <t>SN009497</t>
  </si>
  <si>
    <t>SN009498</t>
  </si>
  <si>
    <t>SN009499</t>
  </si>
  <si>
    <t>SN009500</t>
  </si>
  <si>
    <t>SN009501</t>
  </si>
  <si>
    <t>SN009502</t>
  </si>
  <si>
    <t>SN009503</t>
  </si>
  <si>
    <t>SN009504</t>
  </si>
  <si>
    <t>SN009505</t>
  </si>
  <si>
    <t>SN009506</t>
  </si>
  <si>
    <t>SN009507</t>
  </si>
  <si>
    <t>SN009508</t>
  </si>
  <si>
    <t>SN009509</t>
  </si>
  <si>
    <t>SN009510</t>
  </si>
  <si>
    <t>SN009511</t>
  </si>
  <si>
    <t>SN009512</t>
  </si>
  <si>
    <t>SN009514</t>
  </si>
  <si>
    <t>SN009515</t>
  </si>
  <si>
    <t>SN009517</t>
  </si>
  <si>
    <t>SN009518</t>
  </si>
  <si>
    <t>SN009519</t>
  </si>
  <si>
    <t>SN009520</t>
  </si>
  <si>
    <t>SN009521</t>
  </si>
  <si>
    <t>SN009522</t>
  </si>
  <si>
    <t>SN009523</t>
  </si>
  <si>
    <t>SN009524</t>
  </si>
  <si>
    <t>SN009525</t>
  </si>
  <si>
    <t>SN009531</t>
  </si>
  <si>
    <t>SN009532</t>
  </si>
  <si>
    <t>SN009534</t>
  </si>
  <si>
    <t>SN009535</t>
  </si>
  <si>
    <t>SN009536</t>
  </si>
  <si>
    <t>SN009537</t>
  </si>
  <si>
    <t>SN009538</t>
  </si>
  <si>
    <t>SN009539</t>
  </si>
  <si>
    <t>SN009540</t>
  </si>
  <si>
    <t>SPRING JIG CONVEYOR panjang tambah 2 cm</t>
  </si>
  <si>
    <t>SN009544</t>
  </si>
  <si>
    <t>SN009545</t>
  </si>
  <si>
    <t>SN009546</t>
  </si>
  <si>
    <t>SN009547</t>
  </si>
  <si>
    <t>SN009550</t>
  </si>
  <si>
    <t>SN009551</t>
  </si>
  <si>
    <t>SN009556</t>
  </si>
  <si>
    <t>SN009557</t>
  </si>
  <si>
    <t>SN009559</t>
  </si>
  <si>
    <t>SN009560</t>
  </si>
  <si>
    <t>SN009561</t>
  </si>
  <si>
    <t>SN009563</t>
  </si>
  <si>
    <t>SN009564</t>
  </si>
  <si>
    <t>SN009565</t>
  </si>
  <si>
    <t>SN009566</t>
  </si>
  <si>
    <t>SN009567</t>
  </si>
  <si>
    <t>SN009568</t>
  </si>
  <si>
    <t>SN009571</t>
  </si>
  <si>
    <t>SN009572</t>
  </si>
  <si>
    <t>SN009573</t>
  </si>
  <si>
    <t>SN009574</t>
  </si>
  <si>
    <t>SN009575</t>
  </si>
  <si>
    <t>SN009576</t>
  </si>
  <si>
    <t>SN009578</t>
  </si>
  <si>
    <t>SN009579</t>
  </si>
  <si>
    <t>SN009582</t>
  </si>
  <si>
    <t>SN009583</t>
  </si>
  <si>
    <t>SN009584</t>
  </si>
  <si>
    <t>SN009586</t>
  </si>
  <si>
    <t>SN009590</t>
  </si>
  <si>
    <t>SN009591</t>
  </si>
  <si>
    <t>SN009592</t>
  </si>
  <si>
    <t>SN009593</t>
  </si>
  <si>
    <t>SN009594</t>
  </si>
  <si>
    <t>SN009595</t>
  </si>
  <si>
    <t>SN009596</t>
  </si>
  <si>
    <t>SN009597</t>
  </si>
  <si>
    <t>SN009598</t>
  </si>
  <si>
    <t>SN009599</t>
  </si>
  <si>
    <t>SN009602</t>
  </si>
  <si>
    <t>SN009608</t>
  </si>
  <si>
    <t>SN009609</t>
  </si>
  <si>
    <t>SN009610</t>
  </si>
  <si>
    <t>SN009612</t>
  </si>
  <si>
    <t>SN009614</t>
  </si>
  <si>
    <t>SN009615</t>
  </si>
  <si>
    <t>SN009617</t>
  </si>
  <si>
    <t>SN009618</t>
  </si>
  <si>
    <t>SN009620</t>
  </si>
  <si>
    <t>SN009621</t>
  </si>
  <si>
    <t>SN009622</t>
  </si>
  <si>
    <t>SN009625</t>
  </si>
  <si>
    <t>SN009626</t>
  </si>
  <si>
    <t>SN009627</t>
  </si>
  <si>
    <t>SN009628</t>
  </si>
  <si>
    <t>SN009630</t>
  </si>
  <si>
    <t>SN009631</t>
  </si>
  <si>
    <t>SN009633</t>
  </si>
  <si>
    <t>SN009634</t>
  </si>
  <si>
    <t>SN009635</t>
  </si>
  <si>
    <t>SN009637</t>
  </si>
  <si>
    <t>SN009638</t>
  </si>
  <si>
    <t>SN009639</t>
  </si>
  <si>
    <t>SN009640</t>
  </si>
  <si>
    <t>SN009642</t>
  </si>
  <si>
    <t>SN009643</t>
  </si>
  <si>
    <t>SN009644</t>
  </si>
  <si>
    <t>SN009645</t>
  </si>
  <si>
    <t>SN009646</t>
  </si>
  <si>
    <t>SN009647</t>
  </si>
  <si>
    <t>SN009649</t>
  </si>
  <si>
    <t>SN009652</t>
  </si>
  <si>
    <t>SN009654</t>
  </si>
  <si>
    <t>SN009655</t>
  </si>
  <si>
    <t>SN009656</t>
  </si>
  <si>
    <t>SN009657</t>
  </si>
  <si>
    <t>SN009658</t>
  </si>
  <si>
    <t>SN009659</t>
  </si>
  <si>
    <t>SN009660</t>
  </si>
  <si>
    <t>SN009661</t>
  </si>
  <si>
    <t>SN009662</t>
  </si>
  <si>
    <t>SN009664</t>
  </si>
  <si>
    <t>SN009665</t>
  </si>
  <si>
    <t>SN009668</t>
  </si>
  <si>
    <t>SN009669</t>
  </si>
  <si>
    <t>SN009670</t>
  </si>
  <si>
    <t>SN009671</t>
  </si>
  <si>
    <t>SN009672</t>
  </si>
  <si>
    <t>SN009673</t>
  </si>
  <si>
    <t>SN009675</t>
  </si>
  <si>
    <t>SN009676</t>
  </si>
  <si>
    <t>SN009677</t>
  </si>
  <si>
    <t>SN009679</t>
  </si>
  <si>
    <t>SN009682</t>
  </si>
  <si>
    <t>SN009683</t>
  </si>
  <si>
    <t>SN009685</t>
  </si>
  <si>
    <t>SN009686</t>
  </si>
  <si>
    <t>SN009687</t>
  </si>
  <si>
    <t>SN009688</t>
  </si>
  <si>
    <t>SN009689</t>
  </si>
  <si>
    <t>SN009691</t>
  </si>
  <si>
    <t>SN009692</t>
  </si>
  <si>
    <t>SN009695</t>
  </si>
  <si>
    <t>SN009696</t>
  </si>
  <si>
    <t>SN009697</t>
  </si>
  <si>
    <t>SN009698</t>
  </si>
  <si>
    <t>SN009699</t>
  </si>
  <si>
    <t>SN009700</t>
  </si>
  <si>
    <t>SN009704</t>
  </si>
  <si>
    <t>SN009705</t>
  </si>
  <si>
    <t>SN009706</t>
  </si>
  <si>
    <t>SN009707</t>
  </si>
  <si>
    <t>SN009708</t>
  </si>
  <si>
    <t>SN009709</t>
  </si>
  <si>
    <t>SN009711</t>
  </si>
  <si>
    <t>SN009712</t>
  </si>
  <si>
    <t>SN009713</t>
  </si>
  <si>
    <t>SN009714</t>
  </si>
  <si>
    <t>SN009715</t>
  </si>
  <si>
    <t>SN009716</t>
  </si>
  <si>
    <t>SN009718</t>
  </si>
  <si>
    <t>SN009721</t>
  </si>
  <si>
    <t>SN009722</t>
  </si>
  <si>
    <t>SN009723</t>
  </si>
  <si>
    <t>SN009724</t>
  </si>
  <si>
    <t>SN009725</t>
  </si>
  <si>
    <t>SN009727</t>
  </si>
  <si>
    <t>SN009728</t>
  </si>
  <si>
    <t>SN009729</t>
  </si>
  <si>
    <t>SN009730</t>
  </si>
  <si>
    <t>SN009731</t>
  </si>
  <si>
    <t>SN009732</t>
  </si>
  <si>
    <t>SN009733</t>
  </si>
  <si>
    <t>SN009734</t>
  </si>
  <si>
    <t>SN009735</t>
  </si>
  <si>
    <t>SN009736</t>
  </si>
  <si>
    <t>SN009737</t>
  </si>
  <si>
    <t>SN009738</t>
  </si>
  <si>
    <t>SN009739</t>
  </si>
  <si>
    <t>SN009740</t>
  </si>
  <si>
    <t>SN009741</t>
  </si>
  <si>
    <t>SN009743</t>
  </si>
  <si>
    <t>SN009745</t>
  </si>
  <si>
    <t>SN009746</t>
  </si>
  <si>
    <t>SN009748</t>
  </si>
  <si>
    <t>SN009749</t>
  </si>
  <si>
    <t>SN009750</t>
  </si>
  <si>
    <t>SN009751</t>
  </si>
  <si>
    <t>SN009753</t>
  </si>
  <si>
    <t>SN009754</t>
  </si>
  <si>
    <t>SN009755</t>
  </si>
  <si>
    <t>SN009756</t>
  </si>
  <si>
    <t>SN009757</t>
  </si>
  <si>
    <t>SN009758</t>
  </si>
  <si>
    <t>SN009759</t>
  </si>
  <si>
    <t>SN009760</t>
  </si>
  <si>
    <t>SN009761</t>
  </si>
  <si>
    <t>SN009762</t>
  </si>
  <si>
    <t>SN009765</t>
  </si>
  <si>
    <t>SN009769</t>
  </si>
  <si>
    <t>SN009770</t>
  </si>
  <si>
    <t>SN009771</t>
  </si>
  <si>
    <t>SN009772</t>
  </si>
  <si>
    <t>SN009773</t>
  </si>
  <si>
    <t>SN009774</t>
  </si>
  <si>
    <t>SN009775</t>
  </si>
  <si>
    <t>SN009778</t>
  </si>
  <si>
    <t>SN009779</t>
  </si>
  <si>
    <t>SN009781</t>
  </si>
  <si>
    <t>SN009782</t>
  </si>
  <si>
    <t>SN009783</t>
  </si>
  <si>
    <t>SN009786</t>
  </si>
  <si>
    <t>SN009787</t>
  </si>
  <si>
    <t>SN009789</t>
  </si>
  <si>
    <t>SN009791</t>
  </si>
  <si>
    <t>SN009793</t>
  </si>
  <si>
    <t>SN009794</t>
  </si>
  <si>
    <t>SN009795</t>
  </si>
  <si>
    <t>SN009796</t>
  </si>
  <si>
    <t>SN009798</t>
  </si>
  <si>
    <t>SN009799</t>
  </si>
  <si>
    <t>SN009800</t>
  </si>
  <si>
    <t>SN009801</t>
  </si>
  <si>
    <t>SN009802</t>
  </si>
  <si>
    <t>SN009804</t>
  </si>
  <si>
    <t>SN009805</t>
  </si>
  <si>
    <t>SN009806</t>
  </si>
  <si>
    <t>SN009807</t>
  </si>
  <si>
    <t>SN009808</t>
  </si>
  <si>
    <t>SN009809</t>
  </si>
  <si>
    <t>SN009810</t>
  </si>
  <si>
    <t>SN009811</t>
  </si>
  <si>
    <t>SN009812</t>
  </si>
  <si>
    <t>SN009814</t>
  </si>
  <si>
    <t>SN009816</t>
  </si>
  <si>
    <t>SN009817</t>
  </si>
  <si>
    <t>SN009818</t>
  </si>
  <si>
    <t>SN009819</t>
  </si>
  <si>
    <t>SN009820</t>
  </si>
  <si>
    <t>SN009821</t>
  </si>
  <si>
    <t>SN009822</t>
  </si>
  <si>
    <t>SN009826</t>
  </si>
  <si>
    <t>SN009827</t>
  </si>
  <si>
    <t>SN009830</t>
  </si>
  <si>
    <t>HOOK PJ TYPE 1</t>
  </si>
  <si>
    <t>SN009831</t>
  </si>
  <si>
    <t>SN009832</t>
  </si>
  <si>
    <t>SN009833</t>
  </si>
  <si>
    <t>SN009834</t>
  </si>
  <si>
    <t>SN009835</t>
  </si>
  <si>
    <t>SN009836</t>
  </si>
  <si>
    <t>SN009837</t>
  </si>
  <si>
    <t>SN009838</t>
  </si>
  <si>
    <t>SN009839</t>
  </si>
  <si>
    <t>SN009840</t>
  </si>
  <si>
    <t>SN009841</t>
  </si>
  <si>
    <t>SN009842</t>
  </si>
  <si>
    <t>SN009843</t>
  </si>
  <si>
    <t>SN009847</t>
  </si>
  <si>
    <t>SN009848</t>
  </si>
  <si>
    <t>SN009849</t>
  </si>
  <si>
    <t>SN009850</t>
  </si>
  <si>
    <t>SN009851</t>
  </si>
  <si>
    <t>SN009852</t>
  </si>
  <si>
    <t>SN009853</t>
  </si>
  <si>
    <t>SN009854</t>
  </si>
  <si>
    <t>SN009857</t>
  </si>
  <si>
    <t>SN009860</t>
  </si>
  <si>
    <t>SN009861</t>
  </si>
  <si>
    <t>SN009862</t>
  </si>
  <si>
    <t>SN009863</t>
  </si>
  <si>
    <t>SN009864</t>
  </si>
  <si>
    <t>SN009865</t>
  </si>
  <si>
    <t>SN009867</t>
  </si>
  <si>
    <t>SN009868</t>
  </si>
  <si>
    <t>SN009870</t>
  </si>
  <si>
    <t>SN009871</t>
  </si>
  <si>
    <t>SN009882</t>
  </si>
  <si>
    <t>SN009883</t>
  </si>
  <si>
    <t>SN009884</t>
  </si>
  <si>
    <t>SN009885</t>
  </si>
  <si>
    <t>SN009887</t>
  </si>
  <si>
    <t>SN009893</t>
  </si>
  <si>
    <t>SN009894</t>
  </si>
  <si>
    <t>SN009895</t>
  </si>
  <si>
    <t>SN009896</t>
  </si>
  <si>
    <t>SN009897</t>
  </si>
  <si>
    <t>SN009898</t>
  </si>
  <si>
    <t>SN009899</t>
  </si>
  <si>
    <t>SN009902</t>
  </si>
  <si>
    <t>SN009903</t>
  </si>
  <si>
    <t>SN009905</t>
  </si>
  <si>
    <t>SN009907</t>
  </si>
  <si>
    <t>SN009908</t>
  </si>
  <si>
    <t>SN009909</t>
  </si>
  <si>
    <t>SN009913</t>
  </si>
  <si>
    <t>SN009914</t>
  </si>
  <si>
    <t>SN009915</t>
  </si>
  <si>
    <t>SN009916</t>
  </si>
  <si>
    <t>SN009918</t>
  </si>
  <si>
    <t>SN009921</t>
  </si>
  <si>
    <t>SN009925</t>
  </si>
  <si>
    <t>SN009926</t>
  </si>
  <si>
    <t>SN009929</t>
  </si>
  <si>
    <t>SN009930</t>
  </si>
  <si>
    <t>SN009931</t>
  </si>
  <si>
    <t>SN009934</t>
  </si>
  <si>
    <t>SN009944</t>
  </si>
  <si>
    <t>SN009950</t>
  </si>
  <si>
    <t>SN009951</t>
  </si>
  <si>
    <t>SN009964</t>
  </si>
  <si>
    <t>SN010019</t>
  </si>
  <si>
    <t>SN010022</t>
  </si>
  <si>
    <t>SN010026</t>
  </si>
  <si>
    <t>SN010030</t>
  </si>
  <si>
    <t>SN010036</t>
  </si>
  <si>
    <t>SN010040</t>
  </si>
  <si>
    <t>SN010042</t>
  </si>
  <si>
    <t>SN010044</t>
  </si>
  <si>
    <t>SN010045</t>
  </si>
  <si>
    <t>SN010047</t>
  </si>
  <si>
    <t>SN010048</t>
  </si>
  <si>
    <t>SN010049</t>
  </si>
  <si>
    <t>SN010050</t>
  </si>
  <si>
    <t>SN010051</t>
  </si>
  <si>
    <t>SN010052</t>
  </si>
  <si>
    <t>SN010053</t>
  </si>
  <si>
    <t>SN010054</t>
  </si>
  <si>
    <t>SN010057</t>
  </si>
  <si>
    <t>SN010058</t>
  </si>
  <si>
    <t>SN010059</t>
  </si>
  <si>
    <t>SN010060</t>
  </si>
  <si>
    <t>SN010061</t>
  </si>
  <si>
    <t>SN010062</t>
  </si>
  <si>
    <t>SN010063</t>
  </si>
  <si>
    <t>SN010064</t>
  </si>
  <si>
    <t>SN010065</t>
  </si>
  <si>
    <t>SN010077</t>
  </si>
  <si>
    <t>SN010082</t>
  </si>
  <si>
    <t>SN010087</t>
  </si>
  <si>
    <t>SN010091</t>
  </si>
  <si>
    <t>SN010102</t>
  </si>
  <si>
    <t>SN010103</t>
  </si>
  <si>
    <t>SN010108</t>
  </si>
  <si>
    <t>SN010111</t>
  </si>
  <si>
    <t>SN010112</t>
  </si>
  <si>
    <t>SN010113</t>
  </si>
  <si>
    <t>SN010114</t>
  </si>
  <si>
    <t>SN010115</t>
  </si>
  <si>
    <t>SN010116</t>
  </si>
  <si>
    <t>SN010117</t>
  </si>
  <si>
    <t>SN010119</t>
  </si>
  <si>
    <t>SN010120</t>
  </si>
  <si>
    <t>SN010121</t>
  </si>
  <si>
    <t>SN010124</t>
  </si>
  <si>
    <t>SN010125</t>
  </si>
  <si>
    <t>SN010126</t>
  </si>
  <si>
    <t>SN010127</t>
  </si>
  <si>
    <t>SN010133</t>
  </si>
  <si>
    <t>SN010134</t>
  </si>
  <si>
    <t>SN010135</t>
  </si>
  <si>
    <t>SN010137</t>
  </si>
  <si>
    <t>SN010138</t>
  </si>
  <si>
    <t>SN010139</t>
  </si>
  <si>
    <t>SN010143</t>
  </si>
  <si>
    <t>SN010144</t>
  </si>
  <si>
    <t>SN010145</t>
  </si>
  <si>
    <t>SN010146</t>
  </si>
  <si>
    <t>SN010147</t>
  </si>
  <si>
    <t>SN010148</t>
  </si>
  <si>
    <t>SN010149</t>
  </si>
  <si>
    <t>SN010150</t>
  </si>
  <si>
    <t>SN010152</t>
  </si>
  <si>
    <t>SN010154</t>
  </si>
  <si>
    <t>SN010158</t>
  </si>
  <si>
    <t>SN010159</t>
  </si>
  <si>
    <t>SN010160</t>
  </si>
  <si>
    <t>SN010171</t>
  </si>
  <si>
    <t>SN010175</t>
  </si>
  <si>
    <t>SN010177</t>
  </si>
  <si>
    <t>SN010190</t>
  </si>
  <si>
    <t>SN010203</t>
  </si>
  <si>
    <t>SN010204</t>
  </si>
  <si>
    <t>SN010205</t>
  </si>
  <si>
    <t>SN010206</t>
  </si>
  <si>
    <t>SN010207</t>
  </si>
  <si>
    <t>SN010210</t>
  </si>
  <si>
    <t>SN010211</t>
  </si>
  <si>
    <t>SN010214</t>
  </si>
  <si>
    <t>SN010215</t>
  </si>
  <si>
    <t>SN010223</t>
  </si>
  <si>
    <t>SN010233</t>
  </si>
  <si>
    <t>SN010234</t>
  </si>
  <si>
    <t>SN010252</t>
  </si>
  <si>
    <t>SN010256</t>
  </si>
  <si>
    <t>SN010258</t>
  </si>
  <si>
    <t>SN010260</t>
  </si>
  <si>
    <t>SN010283</t>
  </si>
  <si>
    <t>D-00720 WHITE SWITCH</t>
  </si>
  <si>
    <t>SN010284</t>
  </si>
  <si>
    <t>D-00730 RED SWITCH</t>
  </si>
  <si>
    <t>SN010285</t>
  </si>
  <si>
    <t>D-00740 GREEN SWITCH</t>
  </si>
  <si>
    <t>SN010286</t>
  </si>
  <si>
    <t>D-01840 WHITE SWITCH</t>
  </si>
  <si>
    <t>SN010290</t>
  </si>
  <si>
    <t>SN010291</t>
  </si>
  <si>
    <t>SN010299</t>
  </si>
  <si>
    <t>SN010301</t>
  </si>
  <si>
    <t>SN010307</t>
  </si>
  <si>
    <t>SN010315</t>
  </si>
  <si>
    <t>SN010316</t>
  </si>
  <si>
    <t>SN010317</t>
  </si>
  <si>
    <t>SN010318</t>
  </si>
  <si>
    <t>SN010325</t>
  </si>
  <si>
    <t>SN010327</t>
  </si>
  <si>
    <t>SN010328</t>
  </si>
  <si>
    <t>SN010329</t>
  </si>
  <si>
    <t>SN010330</t>
  </si>
  <si>
    <t>SN010331</t>
  </si>
  <si>
    <t>SN010332</t>
  </si>
  <si>
    <t>SN010340</t>
  </si>
  <si>
    <t>SN010341</t>
  </si>
  <si>
    <t>SN010342</t>
  </si>
  <si>
    <t>SN010343</t>
  </si>
  <si>
    <t>SN010345</t>
  </si>
  <si>
    <t>SN010346</t>
  </si>
  <si>
    <t>SN010350</t>
  </si>
  <si>
    <t>SN010351</t>
  </si>
  <si>
    <t>SN010352</t>
  </si>
  <si>
    <t>SN010353</t>
  </si>
  <si>
    <t>SN010354</t>
  </si>
  <si>
    <t>TEMPLATE MAIN RB CONFIRMATIN HEV (TOYOTA 930B/39PL)</t>
  </si>
  <si>
    <t>SN010357</t>
  </si>
  <si>
    <t>SN010358</t>
  </si>
  <si>
    <t>SN010362</t>
  </si>
  <si>
    <t>SN010369</t>
  </si>
  <si>
    <t>SN014065</t>
  </si>
  <si>
    <t>SN014066</t>
  </si>
  <si>
    <t>SN014067</t>
  </si>
  <si>
    <t>SN014068</t>
  </si>
  <si>
    <t>SN014069</t>
  </si>
  <si>
    <t>PIPA BESI DIA 18MM TEBAL 3MM PANJANG 1000MM</t>
  </si>
  <si>
    <t>SN014070</t>
  </si>
  <si>
    <t>SN014071</t>
  </si>
  <si>
    <t>SN014072</t>
  </si>
  <si>
    <t>SN014073</t>
  </si>
  <si>
    <t>SN014074</t>
  </si>
  <si>
    <t>SN014075</t>
  </si>
  <si>
    <t>SN014076</t>
  </si>
  <si>
    <t>SN014077</t>
  </si>
  <si>
    <t>SN014078</t>
  </si>
  <si>
    <t>SN014079</t>
  </si>
  <si>
    <t>SN014080</t>
  </si>
  <si>
    <t>SN014081</t>
  </si>
  <si>
    <t>SN014082</t>
  </si>
  <si>
    <t>SN014083</t>
  </si>
  <si>
    <t>SN014826</t>
  </si>
  <si>
    <t>SN014837</t>
  </si>
  <si>
    <t>AIR CYLINDER CQ2B16-15DM</t>
  </si>
  <si>
    <t>SN014838</t>
  </si>
  <si>
    <t>SN014839</t>
  </si>
  <si>
    <t>PLAT SAO</t>
  </si>
  <si>
    <t>SN014840</t>
  </si>
  <si>
    <t>HAND TAP M4 X 1</t>
  </si>
  <si>
    <t>SN014841</t>
  </si>
  <si>
    <t>HAND TAP M6 X 1.2</t>
  </si>
  <si>
    <t>SN014842</t>
  </si>
  <si>
    <t>SN014847</t>
  </si>
  <si>
    <t>BAUT ADJUSTER CONVEYOR ROUND</t>
  </si>
  <si>
    <t>SN014853</t>
  </si>
  <si>
    <t>PRESSURE SWITCH IS10E-2002-A</t>
  </si>
  <si>
    <t>SN014854</t>
  </si>
  <si>
    <t>SN014855</t>
  </si>
  <si>
    <t>SN014856</t>
  </si>
  <si>
    <t>FLAT POLYCARBONATE CLEAR 3MM</t>
  </si>
  <si>
    <t>SN014857</t>
  </si>
  <si>
    <t>GEAR PENGGERAK CONVEYOR ROUND + RANTAI</t>
  </si>
  <si>
    <t>SN014858</t>
  </si>
  <si>
    <t>SN014859</t>
  </si>
  <si>
    <t>SN014860</t>
  </si>
  <si>
    <t>SN014861</t>
  </si>
  <si>
    <t>BEARING 6204 ZZ</t>
  </si>
  <si>
    <t>SN014870</t>
  </si>
  <si>
    <t>SN014871</t>
  </si>
  <si>
    <t>PLC CONVEYOR</t>
  </si>
  <si>
    <t>FLUX</t>
  </si>
  <si>
    <t>SN014872</t>
  </si>
  <si>
    <t>FLUX STAINLESS STEEL 30 ML</t>
  </si>
  <si>
    <t>SN014874</t>
  </si>
  <si>
    <t>SELANG PU TUBE 4 X 2.5 CLEAR</t>
  </si>
  <si>
    <t>SN014877</t>
  </si>
  <si>
    <t>SN014878</t>
  </si>
  <si>
    <t>SN014879</t>
  </si>
  <si>
    <t>SN014880</t>
  </si>
  <si>
    <t>SN014916</t>
  </si>
  <si>
    <t>POWER SUPPLY INPUT 110V OUTPUT 24V 10A</t>
  </si>
  <si>
    <t>SN014917</t>
  </si>
  <si>
    <t>TANG POTONG 6 INCH MTC</t>
  </si>
  <si>
    <t>SN014927</t>
  </si>
  <si>
    <t>SN014937</t>
  </si>
  <si>
    <t>FAN MOTOR PANASONIC 200V ASEN80416</t>
  </si>
  <si>
    <t>SN014938</t>
  </si>
  <si>
    <t>AMPLAS KOVAX SUPERASSILEX K-1200</t>
  </si>
  <si>
    <t>SN014943</t>
  </si>
  <si>
    <t>ENGSEL C-SHHPSDN6-3</t>
  </si>
  <si>
    <t>SN014944</t>
  </si>
  <si>
    <t>ENGSEL C-SHHPSDN5-3</t>
  </si>
  <si>
    <t>SN014945</t>
  </si>
  <si>
    <t>SELANG ANGIN PU CLEAR DIA 8MM</t>
  </si>
  <si>
    <t>SN014950</t>
  </si>
  <si>
    <t>SN014951</t>
  </si>
  <si>
    <t>PIN AS M SB6-35</t>
  </si>
  <si>
    <t>SN014958</t>
  </si>
  <si>
    <t>SPRING TEKAN 0.5MM ID 2MM OD 3MM X 20MM</t>
  </si>
  <si>
    <t>SN014959</t>
  </si>
  <si>
    <t>ROLL TERMINAL WIRE FOR AUTOMATIC SLIDING APLICATOR</t>
  </si>
  <si>
    <t>SN014960</t>
  </si>
  <si>
    <t>STAND ROLL FOR AUTOMATIC SLIDING APPLICATOR</t>
  </si>
  <si>
    <t>SN014963</t>
  </si>
  <si>
    <t>FUSE 10A 250V BESAR</t>
  </si>
  <si>
    <t>SN014964</t>
  </si>
  <si>
    <t>FUSE 20A 250V BESAR</t>
  </si>
  <si>
    <t>SN014967</t>
  </si>
  <si>
    <t>NUT TIGHTENING SOCKET FOR M5</t>
  </si>
  <si>
    <t>SN014968</t>
  </si>
  <si>
    <t>NUT TIGHTENING SOCKET FOR M6</t>
  </si>
  <si>
    <t>SN014973</t>
  </si>
  <si>
    <t>SLIDING APPLIKATOR NEW MODEL</t>
  </si>
  <si>
    <t>SN014975</t>
  </si>
  <si>
    <t>PIPA STAINLESS DIA 19 MM</t>
  </si>
  <si>
    <t>SN014976</t>
  </si>
  <si>
    <t>LOCK MATTING SA</t>
  </si>
  <si>
    <t>SN014977</t>
  </si>
  <si>
    <t>PLAT PLENDES CONVEYOR ROUND</t>
  </si>
  <si>
    <t>SN014980</t>
  </si>
  <si>
    <t>AIR CYLINDER CDQSL12-45DC-M9BVL</t>
  </si>
  <si>
    <t>SN014983</t>
  </si>
  <si>
    <t>KONTAKTOR SCHNEIDER LC 1 D09 110V</t>
  </si>
  <si>
    <t>SN014984</t>
  </si>
  <si>
    <t>SELECTOR SWITCH 2 POSISI (ON-OFF) 6A/250VAC KS-11X-21</t>
  </si>
  <si>
    <t>SN014985</t>
  </si>
  <si>
    <t>BROCO STOP KONTAK OUT BOW OB 1 LUBANG 16A/250VAC</t>
  </si>
  <si>
    <t>MCB</t>
  </si>
  <si>
    <t>SN014986</t>
  </si>
  <si>
    <t>MCB SCHNEIDER DOMAE 1P 10 A</t>
  </si>
  <si>
    <t>SN014987</t>
  </si>
  <si>
    <t>SN014990</t>
  </si>
  <si>
    <t>MUR RING PATEN M3</t>
  </si>
  <si>
    <t>SN014991</t>
  </si>
  <si>
    <t>BAUT L6 X 25</t>
  </si>
  <si>
    <t>SN014994</t>
  </si>
  <si>
    <t>SN014995</t>
  </si>
  <si>
    <t>TCS00811</t>
  </si>
  <si>
    <t>TCS00879</t>
  </si>
  <si>
    <t>7378-0508-10-RLY</t>
  </si>
  <si>
    <t>TCS00881</t>
  </si>
  <si>
    <t>7389-6316-L-RLY CHECKER FIXTURE</t>
  </si>
  <si>
    <t>STAINLESS FORK (FORK WITHOUT UP/DOWN)</t>
  </si>
  <si>
    <t>REPLACEMENT AIR GUN &amp; SELANG AIR GUN YANG RUSAK IN LINE</t>
  </si>
  <si>
    <t>Kebutuhan 1 Term (1 MESIN)</t>
  </si>
  <si>
    <t>Kebutuhan 1 Term (2 MESIN)</t>
  </si>
  <si>
    <t>QTY TOTAL</t>
  </si>
  <si>
    <t>NOVEMBER-2025</t>
  </si>
  <si>
    <t>SEPTEMBER-2025</t>
  </si>
  <si>
    <t>JANUARI-2026</t>
  </si>
  <si>
    <t>MARET-2026</t>
  </si>
  <si>
    <t>REPLACE KERUSAKAN</t>
  </si>
  <si>
    <t>APD TELAPAK TANGAN &amp; JARI DARI CUTTER PREPARATION/IMPROVEMENT</t>
  </si>
  <si>
    <t>APD TELAPAK TANGAN &amp; JARI DARI CUTTER PREV.MESIN CPA</t>
  </si>
  <si>
    <t>APD MATA PREV.MESIN CPA, PREV.APPL, PREPARATION/IMPROVEMENT, PREV/JCN</t>
  </si>
  <si>
    <t>APD TELAPAK TANGAN &amp; JARI DARI B3 PREPARATION</t>
  </si>
  <si>
    <t>ALAT KERJA PREV. JCN</t>
  </si>
  <si>
    <t>SPARE CAMERA FUSE</t>
  </si>
  <si>
    <t>42GZ110502</t>
    <phoneticPr fontId="22"/>
  </si>
  <si>
    <t>RDJM3100</t>
    <phoneticPr fontId="22"/>
  </si>
  <si>
    <t>RDOG3100</t>
    <phoneticPr fontId="22"/>
  </si>
  <si>
    <t>PISK6350</t>
    <phoneticPr fontId="22"/>
  </si>
  <si>
    <t>NHIB2</t>
    <phoneticPr fontId="22"/>
  </si>
  <si>
    <t>T499</t>
    <phoneticPr fontId="22"/>
  </si>
  <si>
    <t>49YA000056</t>
    <phoneticPr fontId="22"/>
  </si>
  <si>
    <t>TOOL REPLACMET PIN</t>
  </si>
  <si>
    <t>42GZ110539</t>
    <phoneticPr fontId="22"/>
  </si>
  <si>
    <t>42GZ110537</t>
  </si>
  <si>
    <t>LUTFI,ANDIK,TOMMY, APD TEKNISI REPLACMENT CHECKER</t>
  </si>
  <si>
    <t>ALAT Back Up LUTFI,ANDIK,TOMI.</t>
  </si>
  <si>
    <t>TOOL REPLACMET PIN + TOOL BACK UP LUTFI,ANDIK,TOMI</t>
  </si>
  <si>
    <t>PREVENTIVE CHECKER DAN BACK UP CONCENT C/F (LUTFI,ANDIK,TOMI.)</t>
  </si>
  <si>
    <t>TOOL REPLACMET PIN PENGECEKAN UPNORMAL C/F</t>
  </si>
  <si>
    <t>OVERHAOUL DAN PREVENTIVE CF</t>
  </si>
  <si>
    <t>OVERHAUL CF RB</t>
  </si>
  <si>
    <t>OVERHAUL CF RB + PREVENTIVE CF</t>
  </si>
  <si>
    <t>RUANG REPLACMENT PIN DAN STORAGE PIN ( KALO GAK ACC JANGAN LUPA DI GANTI KIPAS) PANAS</t>
  </si>
  <si>
    <t xml:space="preserve">PEMASANGAN LEAD WIRE SW CF </t>
  </si>
  <si>
    <t>MODIF PERUBAHAN EQUITMENT FINAL ASSY</t>
  </si>
  <si>
    <t>SAMPLE NG INPECTION CF</t>
  </si>
  <si>
    <t>TOOL REPLACMET PIN (Insert Lead Wire)</t>
  </si>
  <si>
    <t>TOOL REPLACMET PIN (Back Up Lutfi,Andik,Tomi)</t>
  </si>
  <si>
    <t>PENYIMPANAN PIN CF STORAGE</t>
  </si>
  <si>
    <t>PENYIMPANAN BLOCK PIN RB STORAGE</t>
  </si>
  <si>
    <t>YOKOTEN TIMER DETEKSI TORSI</t>
  </si>
  <si>
    <t>PENYIMPANAN STANDART PART CF</t>
  </si>
  <si>
    <t xml:space="preserve">PENYIMPANAN BLOCK PIN CF RB STORAGE </t>
  </si>
  <si>
    <t>REDUCE STAVOLT</t>
  </si>
  <si>
    <t>ALAT BACK UP NTUK BONGKAR PASANG &amp; PENGEBURAN JCN BREAKDOWN</t>
  </si>
  <si>
    <t>REPAIRE C/F PIC LUTFI, PERAPIAN WIRE (OFFLINE,VISUAL,DELIVERY) PIC CANDRA</t>
  </si>
  <si>
    <t>PREVENTIVE C/B PIC LUTFI, DELIVERY,VISUAL,SHIAGE PIC CANDRA</t>
  </si>
  <si>
    <t>SN018078</t>
  </si>
  <si>
    <t>TOOL PERSONAL PREV.JCN</t>
  </si>
  <si>
    <t>SN015078</t>
  </si>
  <si>
    <t>PLASTIC CUTTING PLIER 6 INCH PPCP6 KW0101364</t>
  </si>
  <si>
    <t>PREVENTIVE NAVIGASI,OFFLINE,VIS,DEL,CV,JIG (ICA)</t>
  </si>
  <si>
    <t>PREV CV,VISUAL DELIVERY,OFFLINE (ICA)</t>
  </si>
  <si>
    <t>ADD DRILL SCREW  &amp; PREPARATION (UP TENAGA SCREW, BEFORE 12V)</t>
  </si>
  <si>
    <t>PREVENTIVE CV KEBERSIHAN CV (ICA)</t>
  </si>
  <si>
    <t>REPLACE DAYA MESIN LABEL IT (PREV.JCN, REPLACE PIN)</t>
  </si>
  <si>
    <t>MODIF C/F</t>
  </si>
  <si>
    <t>REPLACE APD TELAPAK/PUNGGUNG KAKI BENDA TAJAM/TERTIMPA BENDA BERAT ALL MEMBER PEMBELIAN TERAKHIR JULI-2022</t>
  </si>
  <si>
    <t>SOLDER REPLACEMENT SOLDER PREV.JCN , BREAKDOWN JCN SISI TIMUR &amp; BARAT, PREPARATION (RUSAK), TROLLY CPA</t>
  </si>
  <si>
    <t>MATA SOLDER PREV.JCN , BREAKDOWN JCN SISI TIMUR &amp; BARAT, PREPARATION (RUSAK), TROLLY CPA</t>
  </si>
  <si>
    <t>KABEL SOLDER PREV.JCN , BREAKDOWN JCN SISI TIMUR &amp; BARAT, PREPARATION (RUSAK), TROLLY CPA</t>
  </si>
  <si>
    <t>Jig Pengukuran Kedalaman Belt PREV MESIN AC90 dan AC95</t>
  </si>
  <si>
    <t>AC90</t>
  </si>
  <si>
    <t>AC9HCM-38</t>
  </si>
  <si>
    <t>AC9HCM-37</t>
  </si>
  <si>
    <t>AC9HCM-35</t>
  </si>
  <si>
    <t>AC9PRA-22</t>
  </si>
  <si>
    <t>AC9PRA-23</t>
  </si>
  <si>
    <t>AC9PRA-24</t>
  </si>
  <si>
    <t>AC9PRA-25</t>
  </si>
  <si>
    <t>AC9PRA-26</t>
  </si>
  <si>
    <t>AC9PRA-27</t>
  </si>
  <si>
    <t>AC9PRA-29</t>
  </si>
  <si>
    <t>AC9ATN-06</t>
  </si>
  <si>
    <t>AC9HCM-36</t>
  </si>
  <si>
    <t>AC9PRA-28</t>
  </si>
  <si>
    <t>AC9PRA-20</t>
  </si>
  <si>
    <t>AC9PRA-21</t>
  </si>
  <si>
    <t>AC9J69-01</t>
  </si>
  <si>
    <t>AC9J69-02</t>
  </si>
  <si>
    <t>AC9J69-03</t>
  </si>
  <si>
    <t>AC9J69-04</t>
  </si>
  <si>
    <t>AC9J69-05</t>
  </si>
  <si>
    <t>AC9J69-06</t>
  </si>
  <si>
    <t>AC9J69-07</t>
  </si>
  <si>
    <t>AC9J69-08</t>
  </si>
  <si>
    <t>AC9J69-09</t>
  </si>
  <si>
    <t>AC9J69-10</t>
  </si>
  <si>
    <t>AC9J69-11</t>
  </si>
  <si>
    <t>Box Stell</t>
  </si>
  <si>
    <t>o</t>
  </si>
  <si>
    <t>OKT</t>
  </si>
  <si>
    <t>AGUSTUS</t>
  </si>
  <si>
    <t>SEPTEMBER</t>
  </si>
  <si>
    <t>OKTOBER</t>
  </si>
  <si>
    <t>NOVEMBER</t>
  </si>
  <si>
    <t>DOL</t>
  </si>
  <si>
    <t>Relay 5v 8 pin</t>
  </si>
  <si>
    <t>Relay 12v 8 pin</t>
  </si>
  <si>
    <t>Push Button  merah ON</t>
  </si>
  <si>
    <t xml:space="preserve">usb male </t>
  </si>
  <si>
    <t>Holesaw D 10</t>
  </si>
  <si>
    <t>Lem Tembak</t>
  </si>
  <si>
    <t>MOBILE CUTTER</t>
  </si>
  <si>
    <t>42GZ110002</t>
  </si>
  <si>
    <t>TENSION CONFIRMATION GAUGE TIP FOR 2514435</t>
  </si>
  <si>
    <t>WRENCH</t>
  </si>
  <si>
    <t>COMBINATION WRENCH</t>
  </si>
  <si>
    <t>48A19100012</t>
  </si>
  <si>
    <t>ELECTRODE W3.5 WIDTH10MM</t>
  </si>
  <si>
    <t>CUSHION (FOR HALOGEN-FREE)</t>
  </si>
  <si>
    <t>49CA006473</t>
  </si>
  <si>
    <t>49EC000327</t>
  </si>
  <si>
    <t>49HD012156</t>
  </si>
  <si>
    <t>49MA000999</t>
  </si>
  <si>
    <t>SW PIN PRESS FIT FOR STP-0002-MLB</t>
  </si>
  <si>
    <t>71144021XIB</t>
  </si>
  <si>
    <t>71144021XIW</t>
  </si>
  <si>
    <t>71144032XIW</t>
  </si>
  <si>
    <t>71146046KAD</t>
  </si>
  <si>
    <t>71146046KID</t>
  </si>
  <si>
    <t>71165073CAPD</t>
  </si>
  <si>
    <t>72960154XWW</t>
  </si>
  <si>
    <t>SENSOR AMPLIFIER (A)</t>
  </si>
  <si>
    <t>M107618B</t>
  </si>
  <si>
    <t>SERVO AMPLIFIER (BY)</t>
  </si>
  <si>
    <t>M107620B</t>
  </si>
  <si>
    <t>M107622B</t>
  </si>
  <si>
    <t>M107623B</t>
  </si>
  <si>
    <t>M107623C</t>
  </si>
  <si>
    <t>M107623D</t>
  </si>
  <si>
    <t>M112982B</t>
  </si>
  <si>
    <t>M112982C</t>
  </si>
  <si>
    <t>S106705A</t>
  </si>
  <si>
    <t>SERVO MOTOR(AY,BY)</t>
  </si>
  <si>
    <t>S109603B</t>
  </si>
  <si>
    <t>SERVO MOTOR (SEAL A,B)</t>
  </si>
  <si>
    <t>EVO 7 FRONT ROLLER 4MM SHAFT</t>
  </si>
  <si>
    <t>EVO9 PAW LINK WITH RACK &amp; GRIPPER</t>
  </si>
  <si>
    <t>EVO 9 GRIPPER SHARPENED</t>
  </si>
  <si>
    <t>REPLACEMENT BLADE SS EVO9</t>
  </si>
  <si>
    <t>SN001409</t>
  </si>
  <si>
    <t>METAL JOINT HJ-3 WKPNJ</t>
  </si>
  <si>
    <t>WIRE STRIPPER</t>
  </si>
  <si>
    <t>HOT AIR GUN</t>
  </si>
  <si>
    <t>SN002226</t>
  </si>
  <si>
    <t>BOSCH GHG 20-63</t>
  </si>
  <si>
    <t>SN002628</t>
  </si>
  <si>
    <t>MATTING PCB LED SA PUZZLE</t>
  </si>
  <si>
    <t>ASSEMBLY FIXTURE UU3P2015-S-L</t>
  </si>
  <si>
    <t>ASSEMBLY FIXTURE UU3P2525-S-L</t>
  </si>
  <si>
    <t>ASSEMBLY FIXTURE UU3P3030-S-L</t>
  </si>
  <si>
    <t>BALL PLUNGER ONE TOUCH</t>
  </si>
  <si>
    <t>ASSEMBLY FIXTURE STAND FIX L-35 A</t>
  </si>
  <si>
    <t>ASSEMBLY FIXTURE STAND FIX L-50 A</t>
  </si>
  <si>
    <t>ASSEMBLY FIXTURE UU3P3020-S-L</t>
  </si>
  <si>
    <t>ASSEMBLY FIXTURE UU3P3530-S-L</t>
  </si>
  <si>
    <t>SN014929</t>
  </si>
  <si>
    <t>STAND JIG STATIC ROUND 2 SIDE</t>
  </si>
  <si>
    <t>NUT TIGHTENING</t>
  </si>
  <si>
    <t>SN015050</t>
  </si>
  <si>
    <t>ASSEMBLY FIXTURE STAND FIX T-35</t>
  </si>
  <si>
    <t>SN015082</t>
  </si>
  <si>
    <t>KUNCI PAS RING 19 TEKIRO</t>
  </si>
  <si>
    <t>ASSEMBLY FIXTURE UU3P2520-S-L</t>
  </si>
  <si>
    <t>SN015179</t>
  </si>
  <si>
    <t>Work set seal rubber for lower mold for 2set</t>
  </si>
  <si>
    <t>JAW</t>
  </si>
  <si>
    <t>BASE APPLICATOR 87</t>
  </si>
  <si>
    <t>DICE</t>
  </si>
  <si>
    <t>48A19005B</t>
  </si>
  <si>
    <t>FEEDING CLAW SPRING (FOR 04APPL)</t>
  </si>
  <si>
    <t>OUTHERSHEARBLADE</t>
  </si>
  <si>
    <t>48AC95A022</t>
  </si>
  <si>
    <t>BEARING HOLDER</t>
  </si>
  <si>
    <t>48AC95D029</t>
  </si>
  <si>
    <t>48AC95D034</t>
  </si>
  <si>
    <t>ARM STOPPER</t>
  </si>
  <si>
    <t>48AC95D517</t>
  </si>
  <si>
    <t>48WG30D502</t>
  </si>
  <si>
    <t>SINGLE WHEEL WITH SHACKLE</t>
  </si>
  <si>
    <t>48WT100516</t>
  </si>
  <si>
    <t>48WT100517</t>
  </si>
  <si>
    <t>49CA011774</t>
  </si>
  <si>
    <t>49CA011777</t>
  </si>
  <si>
    <t>CLAMP HOLDER JIG(SW,LED)</t>
  </si>
  <si>
    <t>LED DIAMETER 5</t>
  </si>
  <si>
    <t>BUSBAR CONDUCTION SUPPORT JIG</t>
  </si>
  <si>
    <t>49MA003001</t>
  </si>
  <si>
    <t>SW PIN(OFF-ON)(PRINTING NO.S-302-01</t>
  </si>
  <si>
    <t>49MA003199</t>
  </si>
  <si>
    <t>49MA003201</t>
  </si>
  <si>
    <t>49YC001155</t>
  </si>
  <si>
    <t>TEMPERATURE CONTROLLER</t>
  </si>
  <si>
    <t>70091023KYJ</t>
  </si>
  <si>
    <t>71144031XIB</t>
  </si>
  <si>
    <t>71144031XWW</t>
  </si>
  <si>
    <t>71144032XIB</t>
  </si>
  <si>
    <t>71144032XWW</t>
  </si>
  <si>
    <t>71146790XA</t>
  </si>
  <si>
    <t>71146790XIC</t>
  </si>
  <si>
    <t>71146790XW</t>
  </si>
  <si>
    <t>71163097KYF</t>
  </si>
  <si>
    <t>71166428KP</t>
  </si>
  <si>
    <t>71166428KS</t>
  </si>
  <si>
    <t>71268956XA</t>
  </si>
  <si>
    <t>71268956XIB</t>
  </si>
  <si>
    <t>71268956XW</t>
  </si>
  <si>
    <t>71268957XAC</t>
  </si>
  <si>
    <t>71268957XIC</t>
  </si>
  <si>
    <t>71268957XW</t>
  </si>
  <si>
    <t>71268958XAC</t>
  </si>
  <si>
    <t>71268958XIC</t>
  </si>
  <si>
    <t>71268958XW</t>
  </si>
  <si>
    <t>71960510PF</t>
  </si>
  <si>
    <t>FRONT SHEARBLADE A</t>
  </si>
  <si>
    <t>71960511PF</t>
  </si>
  <si>
    <t>71962023PF</t>
  </si>
  <si>
    <t>7196288900XA</t>
  </si>
  <si>
    <t>7196288900XI</t>
  </si>
  <si>
    <t>7196288900XW</t>
  </si>
  <si>
    <t>HP800042</t>
  </si>
  <si>
    <t>STRIPPER PIN</t>
  </si>
  <si>
    <t>ATTACHMENT</t>
  </si>
  <si>
    <t>SN000993</t>
  </si>
  <si>
    <t>SN001045</t>
  </si>
  <si>
    <t>BAUT M3 P20 MM 1/2 ULIR 1 PACK=100PCS</t>
  </si>
  <si>
    <t>SN001046</t>
  </si>
  <si>
    <t>BAUT M3 P25 MM 1 PACK=100PCS</t>
  </si>
  <si>
    <t>SN001079</t>
  </si>
  <si>
    <t>BAUT M4 P65 MM 1 PACK=100PCS</t>
  </si>
  <si>
    <t>SN001240</t>
  </si>
  <si>
    <t>CYLINDER SMC CQ2B12-5DC</t>
  </si>
  <si>
    <t>SN001410</t>
  </si>
  <si>
    <t>METAL JOINT HJ-4 WKPNJ</t>
  </si>
  <si>
    <t>SN001411</t>
  </si>
  <si>
    <t>METAL JOINT HJ-5 WKPNJ</t>
  </si>
  <si>
    <t>SN001609</t>
  </si>
  <si>
    <t>MUR RING PATEN M8 1 PACK=100PCS</t>
  </si>
  <si>
    <t>SN001615</t>
  </si>
  <si>
    <t>MUR RING PATEN M5 1 PACK=100PCS</t>
  </si>
  <si>
    <t>SN001700</t>
  </si>
  <si>
    <t>PLAT POM 30MM 100X200 WHITE</t>
  </si>
  <si>
    <t>SN001701</t>
  </si>
  <si>
    <t>PLAT POM 30MM 100X200 BLACK</t>
  </si>
  <si>
    <t>SN001751</t>
  </si>
  <si>
    <t>RELAY MY4 12VDC WITH SOCKET</t>
  </si>
  <si>
    <t>SN001910</t>
  </si>
  <si>
    <t>STAY A NO-1</t>
  </si>
  <si>
    <t>SN001915</t>
  </si>
  <si>
    <t>STOP KONTAK ISI 3</t>
  </si>
  <si>
    <t>TALI KARMANTEL STATIS DIA 6MM P 50M HITAM</t>
  </si>
  <si>
    <t>SN002185</t>
  </si>
  <si>
    <t>SN002499</t>
  </si>
  <si>
    <t>TALANG AIR U PVC 4INCH PUTIH 4MTR</t>
  </si>
  <si>
    <t>Dinolite AF-3113T(VGA)</t>
  </si>
  <si>
    <t>SN012830</t>
  </si>
  <si>
    <t>SN015005</t>
  </si>
  <si>
    <t>GEAR BOX CONVEYOR ROUND</t>
  </si>
  <si>
    <t>SN015012</t>
  </si>
  <si>
    <t>HAND TAP M6 X 1  YAMAWA</t>
  </si>
  <si>
    <t>SN015013</t>
  </si>
  <si>
    <t>BAUT COUNTER SHUNK L2.5 X 15 STAINLESS</t>
  </si>
  <si>
    <t>SN015014</t>
  </si>
  <si>
    <t>CS07-W010 - STANDARD CLAMP ASSY</t>
  </si>
  <si>
    <t>SN015017</t>
  </si>
  <si>
    <t>PIN AS M SB6-40</t>
  </si>
  <si>
    <t>SN015041</t>
  </si>
  <si>
    <t>KABEL NYYHY 4 X 0.75 HITAM SUPREME</t>
  </si>
  <si>
    <t>SN015045</t>
  </si>
  <si>
    <t>STAND KOMPUTER INSPECT</t>
  </si>
  <si>
    <t>SN015048</t>
  </si>
  <si>
    <t>LIMIT SWITCH MOUJEN ME-9101</t>
  </si>
  <si>
    <t>SN015051</t>
  </si>
  <si>
    <t>PIPA PROFIL</t>
  </si>
  <si>
    <t>SN015053</t>
  </si>
  <si>
    <t>PIPA PROFIL OD 28MM PANJANG 4 METER</t>
  </si>
  <si>
    <t>SN015076</t>
  </si>
  <si>
    <t>MINI MAGNETIC STAND SILVER KW0600427</t>
  </si>
  <si>
    <t>DIALTEST</t>
  </si>
  <si>
    <t>SN015077</t>
  </si>
  <si>
    <t>DIALTEST INDICATOR 1/0.01MM 513-415-10E</t>
  </si>
  <si>
    <t>SN015083</t>
  </si>
  <si>
    <t>KUNCI PAS RING 24 TEKIRO</t>
  </si>
  <si>
    <t>SN015084</t>
  </si>
  <si>
    <t>STICK GROMMET PRADO</t>
  </si>
  <si>
    <t>SN015088</t>
  </si>
  <si>
    <t>STONING HAMMER 1000GR FIBERGLASS HANDLE (KW0103990)</t>
  </si>
  <si>
    <t>SN015097</t>
  </si>
  <si>
    <t>ACRYLIC GREY AM5040 Size 3mm x 4 x 8 FT</t>
  </si>
  <si>
    <t>SN015098</t>
  </si>
  <si>
    <t>ACRYLIC YELLOW AM2350 Size 3mm x 4 x 8 FT</t>
  </si>
  <si>
    <t>SN015099</t>
  </si>
  <si>
    <t>ACRYLIC GREEN AM3480 Size 3mm x 4 x 8 FT</t>
  </si>
  <si>
    <t>SN015100</t>
  </si>
  <si>
    <t>ACRYLIC BROWN AM8140 Size 3mm x 4 x 8 FT</t>
  </si>
  <si>
    <t>SN015101</t>
  </si>
  <si>
    <t>ACRYLIC BLUE AM3260 Size 3mm x 4 x 8 FT</t>
  </si>
  <si>
    <t>SN015102</t>
  </si>
  <si>
    <t>ACRYLIC WHITE AM4021 Size 3mm x 4 x 8 FT</t>
  </si>
  <si>
    <t>SN015103</t>
  </si>
  <si>
    <t>ACRYLIC VIOLET AM3770 Size 3mm x 4 x 8 FT</t>
  </si>
  <si>
    <t>SN015104</t>
  </si>
  <si>
    <t>ACRYLIC RED AM1340 Size 3mm x 4 x 8 FT</t>
  </si>
  <si>
    <t>SN015106</t>
  </si>
  <si>
    <t>PNEUMATIC JUMPER CONNECTOR RA40</t>
  </si>
  <si>
    <t>SN015109</t>
  </si>
  <si>
    <t>SN015114</t>
  </si>
  <si>
    <t>RESISTOR 2K OHM (1 PACK = 10PCS)</t>
  </si>
  <si>
    <t>SN015115</t>
  </si>
  <si>
    <t>PRESSURE SENSOR 5VDC 0-12BAR 174 PSI</t>
  </si>
  <si>
    <t>LASDOP</t>
  </si>
  <si>
    <t>SN015116</t>
  </si>
  <si>
    <t>LASDOP PRESS 4MM (1 PACK = 100PCS)</t>
  </si>
  <si>
    <t>SN015117</t>
  </si>
  <si>
    <t>LASDOP PRESS 5MM (1 PACK = 100PCS)</t>
  </si>
  <si>
    <t>SN015118</t>
  </si>
  <si>
    <t>LASDOP PRESS 6MM (1 PACK = 100PCS)</t>
  </si>
  <si>
    <t>SN015119</t>
  </si>
  <si>
    <t>BOTOL SPRAY BULAT 350ML</t>
  </si>
  <si>
    <t>SN015120</t>
  </si>
  <si>
    <t>HAMMER 800GR KRISBOW</t>
  </si>
  <si>
    <t>ARDUINO</t>
  </si>
  <si>
    <t>SN015121</t>
  </si>
  <si>
    <t>ARDUINO UNO R3 SMD CH340 + KABEL USB</t>
  </si>
  <si>
    <t>SN015125</t>
  </si>
  <si>
    <t>PNEUMATIC FILTER REGULATOR FRZB40-02-A</t>
  </si>
  <si>
    <t>SN015126</t>
  </si>
  <si>
    <t>KOGANEI MOUNTING BRACKET - 8Z - BK</t>
  </si>
  <si>
    <t>SN015127</t>
  </si>
  <si>
    <t>SOLENOID VALVE + COVER KOGANEI F15T2PS0.15-07 MPA</t>
  </si>
  <si>
    <t>SN015128</t>
  </si>
  <si>
    <t>FITTING KOGANEI SSU8M</t>
  </si>
  <si>
    <t>SN015129</t>
  </si>
  <si>
    <t>FITTING KOGANEI UWD 8-6</t>
  </si>
  <si>
    <t>SN015130</t>
  </si>
  <si>
    <t>FITTING KQ2F08-02A</t>
  </si>
  <si>
    <t>SN015146</t>
  </si>
  <si>
    <t>SN015151</t>
  </si>
  <si>
    <t>TAIJU BTM CHAMBER FAN 24V</t>
  </si>
  <si>
    <t>SN015152</t>
  </si>
  <si>
    <t>SN015164</t>
  </si>
  <si>
    <t>CABLE CARRIERS C-MPD15-20-28-25</t>
  </si>
  <si>
    <t>SN015171</t>
  </si>
  <si>
    <t>RELAYOUT RAK WAREHOUSE</t>
  </si>
  <si>
    <t>SN015172</t>
  </si>
  <si>
    <t>SN015173</t>
  </si>
  <si>
    <t>SN015174</t>
  </si>
  <si>
    <t>SN015175</t>
  </si>
  <si>
    <t>SN015177</t>
  </si>
  <si>
    <t>SN015178</t>
  </si>
  <si>
    <t>DINAMO</t>
  </si>
  <si>
    <t>SN015206</t>
  </si>
  <si>
    <t>DINAMO PENGGERAK COT</t>
  </si>
  <si>
    <t>SN015207</t>
  </si>
  <si>
    <t>STAND DINAMO PENGGERAK COT</t>
  </si>
  <si>
    <t>SN015208</t>
  </si>
  <si>
    <t>STAND PENGARAH COT</t>
  </si>
  <si>
    <t>SN015210</t>
  </si>
  <si>
    <t>KABEL CB100</t>
  </si>
  <si>
    <t>SN015211</t>
  </si>
  <si>
    <t>ACRYLIC AM 000 M 3 MM X 122 X 244 CM (DOFF)</t>
  </si>
  <si>
    <t>SN015212</t>
  </si>
  <si>
    <t>SENSOR D5C-1DP0 (TOUCH SENSOR)</t>
  </si>
  <si>
    <t>SN015214</t>
  </si>
  <si>
    <t>SN015215</t>
  </si>
  <si>
    <t>SN015228</t>
  </si>
  <si>
    <t>SINGLE ACTING METAL CYLINDER DIA 25 AND 4MM MAX STROKE</t>
  </si>
  <si>
    <t>SN015233</t>
  </si>
  <si>
    <t>MICRO SWITCH CT-860B</t>
  </si>
  <si>
    <t>TD OIL #10</t>
  </si>
  <si>
    <t>WSZ05421</t>
  </si>
  <si>
    <t>3-241 Retainer pushing Jig 7282-1081</t>
  </si>
  <si>
    <t>SAFETY SHOES KRISBOW</t>
  </si>
  <si>
    <t>SPONS CUCI PIRING</t>
  </si>
  <si>
    <t>A-03726</t>
  </si>
  <si>
    <t>TROP. SLIM SWEETENER2,5 X 50</t>
  </si>
  <si>
    <t>A-03727</t>
  </si>
  <si>
    <t>GOCHUJANG 500gram</t>
  </si>
  <si>
    <t>A-03728</t>
  </si>
  <si>
    <t>MIZKAN AJIPON 1L</t>
  </si>
  <si>
    <t>A-03729</t>
  </si>
  <si>
    <t>SOBA SAUCE 400 ML</t>
  </si>
  <si>
    <t>A-03730</t>
  </si>
  <si>
    <t>A-03735</t>
  </si>
  <si>
    <t>REFFIL GAS SUBSIDI 3 KG</t>
  </si>
  <si>
    <t>A-03736</t>
  </si>
  <si>
    <t>REFFIL GAS 12 KG</t>
  </si>
  <si>
    <t>A-03737</t>
  </si>
  <si>
    <t>TISSUE BASAH DETTOL</t>
  </si>
  <si>
    <t>A-03741</t>
  </si>
  <si>
    <t>SERIAL RS232 COILED CABLE 9FT</t>
  </si>
  <si>
    <t>A-03743</t>
  </si>
  <si>
    <t>TISSUE TOWEL TESSA</t>
  </si>
  <si>
    <t>MESIN CUTTING</t>
  </si>
  <si>
    <t>SMOKE DETECTOR</t>
  </si>
  <si>
    <t>A-03747</t>
  </si>
  <si>
    <t>AUDIT FEE RL JAPAN</t>
  </si>
  <si>
    <t>A-03748</t>
  </si>
  <si>
    <t>PLASTIK KANBAN SET</t>
  </si>
  <si>
    <t>A-03798</t>
  </si>
  <si>
    <t>PLASTIK KANBAN SET CLAMP ID</t>
  </si>
  <si>
    <t>SKTTK OPERATOR PLTD</t>
  </si>
  <si>
    <t>A-03799</t>
  </si>
  <si>
    <t>SKTTK OPERATOR PLTD KECIL</t>
  </si>
  <si>
    <t>ASBAK ROKOK</t>
  </si>
  <si>
    <t>A-03861</t>
  </si>
  <si>
    <t>A-03862</t>
  </si>
  <si>
    <t>A-03863</t>
  </si>
  <si>
    <t>A-03864</t>
  </si>
  <si>
    <t>GANTI MATA BOR 10MM</t>
  </si>
  <si>
    <t>Socket Push Button</t>
  </si>
  <si>
    <t>UPS AUTOMATIS OFF (ALL MESIN AC90)</t>
  </si>
  <si>
    <t xml:space="preserve"> AMPLIFIER SENSOR WARNA (KEYENCE CZ-V1)</t>
  </si>
  <si>
    <t xml:space="preserve"> HOLE SAW M22 </t>
  </si>
  <si>
    <t>YOKOTEN SENSOR WIRE SAMBUNGAN SCH</t>
  </si>
  <si>
    <t>PENAWARAN</t>
  </si>
  <si>
    <t>SCH-01</t>
  </si>
  <si>
    <t>SCH-03</t>
  </si>
  <si>
    <t>SCH-04</t>
  </si>
  <si>
    <t>SCH-05</t>
  </si>
  <si>
    <t>SCH-06</t>
  </si>
  <si>
    <t>YOKOTEN SESNOR WIRE SAMBUNGAN SCH
(SCH-07)</t>
  </si>
  <si>
    <t>AMPLIFIER SENSOR WARNA (KEYENCE CZ-V1)</t>
  </si>
  <si>
    <t>FIBER OPTIC SENSOR WARNA (KEYENCE FU-35FG)</t>
  </si>
  <si>
    <t>ITEM</t>
  </si>
  <si>
    <t>PER MESIN</t>
  </si>
  <si>
    <t>QTY MESIN</t>
  </si>
  <si>
    <t>QTY
TOTAL</t>
  </si>
  <si>
    <t>TWPRA-02</t>
  </si>
  <si>
    <t>TWPRA-08</t>
  </si>
  <si>
    <t>TWPRA-09</t>
  </si>
  <si>
    <t>TWSHCM-19</t>
  </si>
  <si>
    <t>TWSHCM-20</t>
  </si>
  <si>
    <t>TWSHCM-21</t>
  </si>
  <si>
    <t>TWSTRN-01</t>
  </si>
  <si>
    <t xml:space="preserve">MATERIAL </t>
  </si>
  <si>
    <t>BESI HOLLOW  20 X 20 MM</t>
  </si>
  <si>
    <t xml:space="preserve">PJL 50 X 150 MM </t>
  </si>
  <si>
    <t>PJL 50 X 50 MM</t>
  </si>
  <si>
    <t>PLAT BESI TEBAL 3MM LEBAR 30 MM</t>
  </si>
  <si>
    <t>DRILL SCREW 3/4"</t>
  </si>
  <si>
    <t xml:space="preserve">PILOX PUTIH </t>
  </si>
  <si>
    <t>BAUT L5 M6  P. 30</t>
  </si>
  <si>
    <t>MUR PATEN M4</t>
  </si>
  <si>
    <t>MUR PATEN M6</t>
  </si>
  <si>
    <t>QTY PER MESIN</t>
  </si>
  <si>
    <t>MM</t>
  </si>
  <si>
    <t>MATA CUTTING WHELL 4"</t>
  </si>
  <si>
    <t>PLAN TERM 85</t>
  </si>
  <si>
    <t>KONTAKTOR SN-21 (2NO+2NC)</t>
  </si>
  <si>
    <t>TIMER OMRON H3CR-A8</t>
  </si>
  <si>
    <t>SKUN U</t>
  </si>
  <si>
    <t>REDESIGN TOMBOL RANKUNCIKUN</t>
  </si>
  <si>
    <t>SELENOID VALVE 2 KEPALA  24V</t>
  </si>
  <si>
    <t>Push Button Lock</t>
  </si>
  <si>
    <t>Socket Connector Kabel 4 Pin</t>
  </si>
  <si>
    <t>Socket Connector Kabel 8 Pin</t>
  </si>
  <si>
    <t>Socket Connector Kabel 10 Pin</t>
  </si>
  <si>
    <t>Hole Saw 16mm</t>
  </si>
  <si>
    <t>Insulock 310mm</t>
  </si>
  <si>
    <t>Baut M4 P10</t>
  </si>
  <si>
    <t>MATA BOR BESI 3MM</t>
  </si>
  <si>
    <t>SELENCER</t>
  </si>
  <si>
    <t>Baut M3 P8</t>
  </si>
  <si>
    <t>Hole Saw 22mm</t>
  </si>
  <si>
    <t>Qty Mesin</t>
  </si>
  <si>
    <t>Qty Per Mesin</t>
  </si>
  <si>
    <t>Total Kebut.</t>
  </si>
  <si>
    <t>JUL</t>
  </si>
  <si>
    <t>AGS</t>
  </si>
  <si>
    <t>SEP</t>
  </si>
  <si>
    <t>BOX RACUNCIKUN &amp; DOUBLE SWITCH AC90</t>
  </si>
  <si>
    <t>LIST PART YOKOTEN TIMER MESIN DRYER YOKOTEN</t>
  </si>
  <si>
    <t>QTY
KEBUTUHAN
PER MESIN</t>
  </si>
  <si>
    <t>TOTAL
QTY
KEBUTUHAN</t>
  </si>
  <si>
    <t>KETERANGAN</t>
  </si>
  <si>
    <t>MENGGUNAKAN PART YANG ADA</t>
  </si>
  <si>
    <t>ORDER TAHAP I</t>
  </si>
  <si>
    <t>DRYSBR-01</t>
  </si>
  <si>
    <t>DRYBC-01</t>
  </si>
  <si>
    <t>DRYTRN-01</t>
  </si>
  <si>
    <t>DRYPR-01</t>
  </si>
  <si>
    <t>REPLACEMENT DUDUKAN CHAIN CABLE</t>
  </si>
  <si>
    <t>PLAT STRIP BESI 3MM LEBAR 30MM</t>
  </si>
  <si>
    <t>ITEM INDENT 8-9 WEEK, ORDER TARIK MAJU 2 BULAN &amp; ITEM IMPORT</t>
  </si>
  <si>
    <t>ALAT UKUR PREPARATION AREA</t>
  </si>
  <si>
    <t>REPLACEMENT BOTOL SPRAY PREV.APPLICATOR</t>
  </si>
  <si>
    <t>DANANG MAULANA</t>
  </si>
  <si>
    <t>J31524</t>
  </si>
  <si>
    <t>DWI AHMAD ZAKI FAHRI</t>
  </si>
  <si>
    <t>ANDRIAN F</t>
  </si>
  <si>
    <t>J31904</t>
  </si>
  <si>
    <t>JERICO NICOLA S</t>
  </si>
  <si>
    <t>J30182</t>
  </si>
  <si>
    <t>MUHAMMAD AMNA BAYU</t>
  </si>
  <si>
    <t>J31738</t>
  </si>
  <si>
    <t>AKLIS NUR KHUMAIDI</t>
  </si>
  <si>
    <t>J31903</t>
  </si>
  <si>
    <t>M.RIZKI NUR MUSTAKBAL</t>
  </si>
  <si>
    <t>J31906</t>
  </si>
  <si>
    <t>A.LUTFI ZIA U</t>
  </si>
  <si>
    <t>J00636</t>
  </si>
  <si>
    <t>DIO ILHAM Y</t>
  </si>
  <si>
    <t>J31905</t>
  </si>
  <si>
    <t>HEKSA ASWIN ANATA</t>
  </si>
  <si>
    <t>J32001</t>
  </si>
  <si>
    <t>REPLACEMENT PIN
&amp;
PREVENTIVE FINAL ASSY
(CHECKER BOARD)</t>
  </si>
  <si>
    <t>Masker Medis</t>
  </si>
  <si>
    <t>1 Hari</t>
  </si>
  <si>
    <t>Sarung Tangan
Anti Slip Assygrip</t>
  </si>
  <si>
    <t>1 Bulan</t>
  </si>
  <si>
    <t>MASKER MEDIS</t>
  </si>
  <si>
    <t>JUMLAH MAN POWER</t>
  </si>
  <si>
    <t>MP</t>
  </si>
  <si>
    <t>RATA-RATA HARI KERJA</t>
  </si>
  <si>
    <t>TOTAL KEBUT.MASKER PER BULAN</t>
  </si>
  <si>
    <t>MASKER COMET 1 BOX</t>
  </si>
  <si>
    <t>HARGA</t>
  </si>
  <si>
    <t>PEMBULATAN (KEBUT.PER BULAN)</t>
  </si>
  <si>
    <t>1 TERM</t>
  </si>
  <si>
    <t>MASKER CARBON</t>
  </si>
  <si>
    <t>PLAN QTY TERM 84</t>
  </si>
  <si>
    <t>TWATN01</t>
  </si>
  <si>
    <t>TWATN02</t>
  </si>
  <si>
    <t>TWATN05</t>
  </si>
  <si>
    <t>TWATN06</t>
  </si>
  <si>
    <t>TWBPS03</t>
  </si>
  <si>
    <t>TWBPS04</t>
  </si>
  <si>
    <t>TWDNG01</t>
  </si>
  <si>
    <t>TWDNG02</t>
  </si>
  <si>
    <t>TWSHCM01</t>
  </si>
  <si>
    <t>TWSHCM02</t>
  </si>
  <si>
    <t>TWSHCM03</t>
  </si>
  <si>
    <t>TWSHCM04</t>
  </si>
  <si>
    <t>TWSHCM05</t>
  </si>
  <si>
    <t>TWSHCM06</t>
  </si>
  <si>
    <t>TWSHCM07</t>
  </si>
  <si>
    <t>TWSHCM08</t>
  </si>
  <si>
    <t>TWSHCM09</t>
  </si>
  <si>
    <t>TWSHCM10</t>
  </si>
  <si>
    <t>TWSHCM11</t>
  </si>
  <si>
    <t>TWSHCM12</t>
  </si>
  <si>
    <t>TWSHCM13</t>
  </si>
  <si>
    <t>TWSHCM14</t>
  </si>
  <si>
    <t>TWSHCM15</t>
  </si>
  <si>
    <t>TWSHCM16</t>
  </si>
  <si>
    <t>TWSHCM17</t>
  </si>
  <si>
    <t>TWSHCM18</t>
  </si>
  <si>
    <t>TWHCM-22</t>
  </si>
  <si>
    <t>TWHCM-20</t>
  </si>
  <si>
    <t>TWHCM-21</t>
  </si>
  <si>
    <t>TWHCM-19</t>
  </si>
  <si>
    <t>TWPRA01</t>
  </si>
  <si>
    <t>TWPRA02</t>
  </si>
  <si>
    <t>TWPRA03</t>
  </si>
  <si>
    <t>TWPRA04</t>
  </si>
  <si>
    <t>TWPRA05</t>
  </si>
  <si>
    <t>TWPRA06</t>
  </si>
  <si>
    <t>TWPRA07</t>
  </si>
  <si>
    <t>TWPRA08</t>
  </si>
  <si>
    <t>TWPRA09</t>
  </si>
  <si>
    <t>TWPRA10</t>
  </si>
  <si>
    <t>TWSBR01</t>
  </si>
  <si>
    <t>TWSBR02</t>
  </si>
  <si>
    <t>TWSBR08</t>
  </si>
  <si>
    <t>TWSBR09</t>
  </si>
  <si>
    <t>TWSBR10</t>
  </si>
  <si>
    <t>TWTRN-01</t>
  </si>
  <si>
    <t>YOKOTEN</t>
  </si>
  <si>
    <t>LIST PART YOKOTEN UNCLIMPING PNEUMATIC</t>
  </si>
  <si>
    <t>TOTAL
QTY
KEBUT.</t>
  </si>
  <si>
    <t xml:space="preserve">SY3220-5LOZ-C4 SMC 4 WAY MANIFOLD SELENOID VALVE </t>
  </si>
  <si>
    <t>PLAT BESI TEBAL  3MM LEBAR 30MM</t>
  </si>
  <si>
    <t>PENGADAAN TOOL TROLLY PREPARATION IMPROVEMENT</t>
  </si>
  <si>
    <t>REPLACE DAYA HELM LAS</t>
  </si>
  <si>
    <t>REPLACEMENT TOOL TROLLY AUS</t>
  </si>
  <si>
    <t>SOCKET KABEL 8PIN</t>
  </si>
  <si>
    <t>SOCKET KABEL 3PIN</t>
  </si>
  <si>
    <t>SOCKET KABEL 2PIN</t>
  </si>
  <si>
    <t>STAND CLAMP TWIST (CYLINDER CQ2B16-15DM)</t>
  </si>
  <si>
    <t>UK.25X25CM</t>
  </si>
  <si>
    <t>YOKOTEN UNCLIMPING TWIST</t>
  </si>
  <si>
    <t xml:space="preserve">PREVENTIVE C/B </t>
  </si>
  <si>
    <t>KEBUTUHAN TIMER</t>
  </si>
  <si>
    <t>SCHEDULE PEMASANGAN TIMER</t>
  </si>
  <si>
    <t>CONV</t>
  </si>
  <si>
    <t>TYPE</t>
  </si>
  <si>
    <t>CK
MAN</t>
  </si>
  <si>
    <t xml:space="preserve">CK
FUSE </t>
  </si>
  <si>
    <t>RA
30</t>
  </si>
  <si>
    <t>WEEK 1</t>
  </si>
  <si>
    <t>WEEK 2</t>
  </si>
  <si>
    <t>WEEK 3</t>
  </si>
  <si>
    <t>WEEK 4</t>
  </si>
  <si>
    <t>MD01</t>
  </si>
  <si>
    <t>TYA</t>
  </si>
  <si>
    <t>TYB</t>
  </si>
  <si>
    <t>T20LHD</t>
  </si>
  <si>
    <t>CI03</t>
  </si>
  <si>
    <t>T20 LHD</t>
  </si>
  <si>
    <t>T60 LHD</t>
  </si>
  <si>
    <t>CI04</t>
  </si>
  <si>
    <t>T20 RHD</t>
  </si>
  <si>
    <t>T60 RHD</t>
  </si>
  <si>
    <t>3S5A LHD</t>
  </si>
  <si>
    <t>31MA 
TYPE-S</t>
  </si>
  <si>
    <t>CI06</t>
  </si>
  <si>
    <t>T50 LHD</t>
  </si>
  <si>
    <t>T50 RHD</t>
  </si>
  <si>
    <t>3V5 RHD</t>
  </si>
  <si>
    <t>CI07</t>
  </si>
  <si>
    <t>HR01</t>
  </si>
  <si>
    <t>3V0 LHD</t>
  </si>
  <si>
    <t>HR02</t>
  </si>
  <si>
    <t>HR03</t>
  </si>
  <si>
    <t>3V0 RHD</t>
  </si>
  <si>
    <t>3BHA</t>
  </si>
  <si>
    <t>MS2</t>
  </si>
  <si>
    <t>OKT-25</t>
  </si>
  <si>
    <t>NOV-25</t>
  </si>
  <si>
    <t>3
MD01</t>
  </si>
  <si>
    <t>2
CI01</t>
  </si>
  <si>
    <t>3
CI03</t>
  </si>
  <si>
    <t>3
CI04</t>
  </si>
  <si>
    <t>1
CI04</t>
  </si>
  <si>
    <t>3
CI05</t>
  </si>
  <si>
    <t>1
CI05</t>
  </si>
  <si>
    <t>3
CI06</t>
  </si>
  <si>
    <t>1
CI06</t>
  </si>
  <si>
    <t>2
CI07</t>
  </si>
  <si>
    <t>1
HR01</t>
  </si>
  <si>
    <t>1
HR02</t>
  </si>
  <si>
    <t>2
HR03</t>
  </si>
  <si>
    <t>3
MS01</t>
  </si>
  <si>
    <t>KEDATANGAN
AGUSTUS-2025</t>
  </si>
  <si>
    <t>#LIST SAFETY COVER BONDER</t>
  </si>
  <si>
    <t>PRD CTRL NO</t>
  </si>
  <si>
    <t>STATUS KONDISI</t>
  </si>
  <si>
    <t>NOK</t>
  </si>
  <si>
    <t>TYPE
MESIN</t>
  </si>
  <si>
    <t>HW32</t>
  </si>
  <si>
    <t>BMATN-01</t>
  </si>
  <si>
    <t>BMATN-02</t>
  </si>
  <si>
    <t>BMATN-03</t>
  </si>
  <si>
    <t>BMATN-04</t>
  </si>
  <si>
    <t>BMBPS-01</t>
  </si>
  <si>
    <t>BMBPS-02</t>
  </si>
  <si>
    <t>BMBPS-03</t>
  </si>
  <si>
    <t>BMBPS-04</t>
  </si>
  <si>
    <t>BMBPS-05</t>
  </si>
  <si>
    <t>BMOPFBPS-01</t>
  </si>
  <si>
    <t>BMPRA-04</t>
  </si>
  <si>
    <t>BMPRA-05</t>
  </si>
  <si>
    <t>BMPRA-06</t>
  </si>
  <si>
    <t>BMPRA-07</t>
  </si>
  <si>
    <t>GUDANG PE</t>
  </si>
  <si>
    <t>MTC AREA</t>
  </si>
  <si>
    <t>R. SIMULASI TRAINING</t>
  </si>
  <si>
    <t>BMHSPO</t>
  </si>
  <si>
    <t>PAUSE LINE</t>
  </si>
  <si>
    <t>REASON
PENGGANTIAN</t>
  </si>
  <si>
    <t>SERVO AMP AY-AXIS UPGRADE SIGMA 3 KE SIGMA 5, SIGMA 3 DISCOUNTINUE (AC9PRA-28 &amp; AC9HCM-23)</t>
  </si>
  <si>
    <t>SERVO AMP BY-AXIS UPGRADE SIGMA 3 KE SIGMA 5, SIGMA 3 DISCOUNTINUE (AC9PRA-28 &amp; AC9HCM-23)</t>
  </si>
  <si>
    <t>SERVO AMP AS-AXIS UPGRADE SIGMA 3 KE SIGMA 5, SIGMA 3 DISCOUNTINUE (AC9PRA-28 &amp; AC9HCM-23)</t>
  </si>
  <si>
    <t>SERVO AMP BS-AXIS UPGRADE SIGMA 3 KE SIGMA 5, SIGMA 3 DISCOUNTINUE (AC9PRA-28 &amp; AC9HCM-23)</t>
  </si>
  <si>
    <t>SERVO AMP CUTTER-AXIS UPGRADE SIGMA 3 KE SIGMA 5, SIGMA 3 DISCOUNTINUE (AC9PRA-28 &amp; AC9HCM-23)</t>
  </si>
  <si>
    <t>SERVO AMP MEASURE UPGRADE SIGMA 3 KE SIGMA 5, SIGMA 3 DISCOUNTINUE (AC9PRA-28 &amp; AC9HCM-23)</t>
  </si>
  <si>
    <t>SERVO AMP PRESS A UPGRADE SIGMA 3 KE SIGMA 5, SIGMA 3 DISCOUNTINUE (AC9PRA-28 &amp; AC9HCM-23)</t>
  </si>
  <si>
    <t>SERVO AMP PRESS B UPGRADE SIGMA 3 KE SIGMA 5, SIGMA 3 DISCOUNTINUE (AC9PRA-28 &amp; AC9HCM-23)</t>
  </si>
  <si>
    <t>PENGADAAN BARU CARD READER BACK UP DATA ERROR MESIN SHIAGE</t>
  </si>
  <si>
    <t>YOKOTEN PENGARAH CHIP TERMINAL MC 20</t>
  </si>
  <si>
    <t>DCHR-01A</t>
  </si>
  <si>
    <t>DCHR-02</t>
  </si>
  <si>
    <t>DCHR-03</t>
  </si>
  <si>
    <t>MCDC-01</t>
  </si>
  <si>
    <t>MCDC-03</t>
  </si>
  <si>
    <t>MCDC-04</t>
  </si>
  <si>
    <t>MCHCM-04</t>
  </si>
  <si>
    <t>MCHCM-07</t>
  </si>
  <si>
    <t>MCHCM-10</t>
  </si>
  <si>
    <t>MCHCM-12</t>
  </si>
  <si>
    <t>MCHCM-14</t>
  </si>
  <si>
    <t>MCHCM-23</t>
  </si>
  <si>
    <t>MCHCM-27</t>
  </si>
  <si>
    <t>MCHCM-30</t>
  </si>
  <si>
    <t>MCHCM-33</t>
  </si>
  <si>
    <t>MCHCM-35</t>
  </si>
  <si>
    <t>JMHCM-01</t>
  </si>
  <si>
    <t>MCABATN-01</t>
  </si>
  <si>
    <t>MCATN-01</t>
  </si>
  <si>
    <t>MCATN-04</t>
  </si>
  <si>
    <t>MCATN-05</t>
  </si>
  <si>
    <t>MCATN-06</t>
  </si>
  <si>
    <t>MCATN-07</t>
  </si>
  <si>
    <t>MCATN-08</t>
  </si>
  <si>
    <t>MCATN-10</t>
  </si>
  <si>
    <t>MCATN-12</t>
  </si>
  <si>
    <t>MCATN-13</t>
  </si>
  <si>
    <t>MCATN-14</t>
  </si>
  <si>
    <t>MCATN-15</t>
  </si>
  <si>
    <t>MCATN-16</t>
  </si>
  <si>
    <t>JMATN-01</t>
  </si>
  <si>
    <t>JMATN-02</t>
  </si>
  <si>
    <t>JMATN-03</t>
  </si>
  <si>
    <t>MCBC-03</t>
  </si>
  <si>
    <t>MCBIG-04</t>
  </si>
  <si>
    <t>DES-25</t>
  </si>
  <si>
    <t>MEI-26</t>
  </si>
  <si>
    <t>JULI-25</t>
  </si>
  <si>
    <t>AGST-25</t>
  </si>
  <si>
    <t>AGS-25</t>
  </si>
  <si>
    <t>AIRBAG CENTRAL</t>
  </si>
  <si>
    <t>ARR SUBARU</t>
  </si>
  <si>
    <t>ARRHCM</t>
  </si>
  <si>
    <t>PJ PR03</t>
  </si>
  <si>
    <t>STATIK PRADO</t>
  </si>
  <si>
    <t>AKTIFITAS &amp; MESIN</t>
  </si>
  <si>
    <t>ICA</t>
  </si>
  <si>
    <t>JUNI-26</t>
  </si>
  <si>
    <t xml:space="preserve">MESIN </t>
  </si>
  <si>
    <t xml:space="preserve">KEBUTUHAN
CHAIN CABLE </t>
  </si>
  <si>
    <t>MESIN
(METER)</t>
  </si>
  <si>
    <t>2.4
(METER)</t>
  </si>
  <si>
    <t>1
(METER)</t>
  </si>
  <si>
    <t>JUMLAH PER MESIN
(METER)</t>
  </si>
  <si>
    <t>QTY ORDER PER MESIN
(PCS)</t>
  </si>
  <si>
    <t>PEMBULATAN QTY ORDER PER MESIN
(PCS)</t>
  </si>
  <si>
    <t>ALAT PENGUKURAN BELT MESIN</t>
  </si>
  <si>
    <t>MUR M3 BAUT M3 P.10 4PCS HILANG</t>
  </si>
  <si>
    <t>PECAH DI LEM , MUR PATEN M3 BAUT M3 P.10 4PCS HILANG</t>
  </si>
  <si>
    <t>LEM LEPAS</t>
  </si>
  <si>
    <t>AREA
IMPROVEMENT</t>
  </si>
  <si>
    <t>P/N</t>
  </si>
  <si>
    <t>P/NAME</t>
  </si>
  <si>
    <t>QTY
PER
MESIN</t>
  </si>
  <si>
    <t>END TO END AUTO CUTTING</t>
  </si>
  <si>
    <t>MODIF END TO END</t>
  </si>
  <si>
    <t>TOTAL
KEBUT.</t>
  </si>
  <si>
    <t>IMPROVEMENT END TO END AUTO CUTTING</t>
  </si>
  <si>
    <t>Type Mesin</t>
  </si>
  <si>
    <t>SUMMARY STAND END 2 END</t>
  </si>
  <si>
    <t>Mesin</t>
  </si>
  <si>
    <t>AC90-A</t>
  </si>
  <si>
    <t>AC9PRA-06 (A)</t>
  </si>
  <si>
    <t>Stand END 2 END</t>
  </si>
  <si>
    <t>naik cutting</t>
  </si>
  <si>
    <t>AC9PRA-11 (B)</t>
  </si>
  <si>
    <t>AC9PRA-22 (B)</t>
  </si>
  <si>
    <t>AC9PRA-27 (B)</t>
  </si>
  <si>
    <t>AC9PRA-30 (A)</t>
  </si>
  <si>
    <t>AC90-B</t>
  </si>
  <si>
    <t>AC9PRA-31 (A)</t>
  </si>
  <si>
    <t>SUMMARY MESIN</t>
  </si>
  <si>
    <t>AC9PRA-30</t>
  </si>
  <si>
    <t>NEW MACHINE</t>
  </si>
  <si>
    <t>AC9PRA-31</t>
  </si>
  <si>
    <t>CM-14</t>
  </si>
  <si>
    <t>REDUCE MACHINE</t>
  </si>
  <si>
    <t>MCPRA-22</t>
  </si>
  <si>
    <t>Masker Carbon</t>
  </si>
  <si>
    <t>3 Bulan</t>
  </si>
  <si>
    <t>APD MULUT  &amp; HIDUNG DARI BAU B3 PREV.MESIN CPA, PREV.APPL, PREPARATION/IMPROVEMENT</t>
  </si>
  <si>
    <t>APD MULUT  &amp; HIDUNG DARI BAU B3 PREV.MESIN FIANL ASSY</t>
  </si>
  <si>
    <t>M.NUR HISYAM</t>
  </si>
  <si>
    <t>J07279</t>
  </si>
  <si>
    <t>Penggunaan Sticker 1 Pcs</t>
  </si>
  <si>
    <t>Total All</t>
  </si>
  <si>
    <t>Mesin Checker</t>
  </si>
  <si>
    <t>Mesin Inspect, Jig Board, Dll</t>
  </si>
  <si>
    <t>Total Mesin</t>
  </si>
  <si>
    <t>1 Pcs Tapez</t>
  </si>
  <si>
    <t>Meter</t>
  </si>
  <si>
    <t>Kebutuhan Tapez</t>
  </si>
  <si>
    <t>Spare Kerusakan</t>
  </si>
  <si>
    <t>Total Order</t>
  </si>
  <si>
    <t>#TZ TAPEZ 18MM (BIRU)</t>
  </si>
  <si>
    <t>PENAMBAHAN KAPASITAS MEMORY CCTV AREA PE</t>
  </si>
  <si>
    <t>KAIZEN LAMPU PANGGIL JCN PAKAI LAMPU ROTARI</t>
  </si>
  <si>
    <t>A-03830</t>
  </si>
  <si>
    <t>IMPROVEMENT INPUT DOWNTIME LANGSUNG DI LINE (DADANG &amp; HERMAWAN)</t>
  </si>
  <si>
    <t>A-03760</t>
  </si>
  <si>
    <t>PENAMBAHAN CCTV DI GEDUNG GUDANG PE, CPA PRADO/HCM, JALAN UTAMA PE</t>
  </si>
  <si>
    <t>IMPROVEMENT SLIDING APPLICATOR MESIN AUTO CUTTING</t>
  </si>
  <si>
    <t>124208 BLT</t>
  </si>
  <si>
    <t>124209 BLT</t>
  </si>
  <si>
    <t>42GZ110564</t>
  </si>
  <si>
    <t>NO.9900 MICRO DRIVER</t>
  </si>
  <si>
    <t>SILICON OIL</t>
  </si>
  <si>
    <t>STRAIGHTENING ROLLER ASSEMBLY(ORDER IN EVEN NUMBER)</t>
  </si>
  <si>
    <t>MANIFOLD ASSY FOR CONNECTION ON THE PRIMARY</t>
  </si>
  <si>
    <t>CBA1 MASTER UNIT</t>
  </si>
  <si>
    <t>POSITION CERAMIC</t>
  </si>
  <si>
    <t>SOLENOIDE</t>
  </si>
  <si>
    <t>FLUORINE RESIN TUBES</t>
  </si>
  <si>
    <t>CUSHION HOLDER (FOR HALOGEN-FREE)</t>
  </si>
  <si>
    <t>CP 2P 312M STRIGHT LOCATING TOOL 7386-1742-HF</t>
  </si>
  <si>
    <t>WPC 4P 060/187 M STRAIGHT LOCATING TOOL</t>
  </si>
  <si>
    <t>RELAY BLOCK(5P)STRAIGHT A/F (LOCK U)</t>
  </si>
  <si>
    <t>PASS-STAMP OK (RED)</t>
  </si>
  <si>
    <t>PASS-STAMP REFILL INK(BLUE)(20ML)XLR</t>
  </si>
  <si>
    <t>49MA003202</t>
  </si>
  <si>
    <t>49MA003268</t>
  </si>
  <si>
    <t>49MA003272</t>
  </si>
  <si>
    <t>CLAW FOR GROMMET EXPANDER(GCB140-M6-R7-P3.2-M) MOQ 10PC</t>
  </si>
  <si>
    <t>71165147XAW</t>
  </si>
  <si>
    <t>SENSOR AMPLIFIER (B)</t>
  </si>
  <si>
    <t>LOT END</t>
  </si>
  <si>
    <t>S107582A</t>
  </si>
  <si>
    <t>REDUCTION GEAR</t>
  </si>
  <si>
    <t>TUBE GUIDE</t>
  </si>
  <si>
    <t>KDS CONVEX KF13-20</t>
  </si>
  <si>
    <t>SKY00731</t>
  </si>
  <si>
    <t>PAKO</t>
  </si>
  <si>
    <t>MG ECU</t>
  </si>
  <si>
    <t>LARGE GROMMET EXPANDER CLAW NUMBER-2</t>
  </si>
  <si>
    <t>BEARING 628ZZ</t>
  </si>
  <si>
    <t>BEARING 6902BZZ</t>
  </si>
  <si>
    <t>IR-1900-RELAY-3CR/4CR</t>
  </si>
  <si>
    <t>SN001002</t>
  </si>
  <si>
    <t>BAUT DRILL SCREW 3/4 INCH 1 PACK=100PCS</t>
  </si>
  <si>
    <t>SN001129</t>
  </si>
  <si>
    <t>BESI PLAT STRIP LBR30 TEBAL 3MM</t>
  </si>
  <si>
    <t>SN001502</t>
  </si>
  <si>
    <t>MATA BOR BESI NACHI 5.2MM</t>
  </si>
  <si>
    <t>CLTEQ-1-AMP-FUSE</t>
  </si>
  <si>
    <t>NYLON SHEET PE-500 10 MM X 1 M X 2 M BLACK</t>
  </si>
  <si>
    <t>NYLON SHEET PE-500 20 MM X 1 M X 2 M BLACK</t>
  </si>
  <si>
    <t>NYLON SHEET PE-500 30 MM X 1 M X 2 M WHITE</t>
  </si>
  <si>
    <t>NYLON SHEET PE-500 40 MM X 1 M X 2 M BLACK</t>
  </si>
  <si>
    <t>CUP TRANSPARAN KECIL</t>
  </si>
  <si>
    <t>BOX MATERIAL TRANSPARAN 25 CM</t>
  </si>
  <si>
    <t>BOX MATERIAL TRANSPARAN 40 CM</t>
  </si>
  <si>
    <t>TOPLES TRANSPARAN 300 ML</t>
  </si>
  <si>
    <t>CUP TRANSPARAN JUMBO</t>
  </si>
  <si>
    <t>PACKING MESIN</t>
  </si>
  <si>
    <t>LED PAKO-PAKO SUB ASSY FULL SET</t>
  </si>
  <si>
    <t>ASSEMBLY FIXTURE UUA20-S-L</t>
  </si>
  <si>
    <t>ASSEMBLY FIXTURE UU3P1512-S-L</t>
  </si>
  <si>
    <t>ASSEMBLY FIXTURE UU3P1515-S-L</t>
  </si>
  <si>
    <t>ASSEMBLY FIXTURE UU3P2515-S-L</t>
  </si>
  <si>
    <t>ASSEMBLY FIXTURE 3C2525D5(UU3P2525-S-L)</t>
  </si>
  <si>
    <t>ASSEMBLY FIXTURE UU3P3015-S-L</t>
  </si>
  <si>
    <t>ASSEMBLY FIXTURE UU3P3535-S-L</t>
  </si>
  <si>
    <t>ASSEMBLY FIXTURE UU4P201515-S-L</t>
  </si>
  <si>
    <t>ASSEMBLY FIXTURE UU4P302525-S-L</t>
  </si>
  <si>
    <t>ASSEMBLY FIXTURE UU4P352525-S-L</t>
  </si>
  <si>
    <t>ASSEMBLY FIXTURE LA06(QL06)-SUS</t>
  </si>
  <si>
    <t>ASSEMBLY FIXTURE STAND FIX L-30 B</t>
  </si>
  <si>
    <t>ASSEMBLY FIXTURE STAND FIX T-20</t>
  </si>
  <si>
    <t>ASSEMBLY FIXTURE UU3P2025-S-L</t>
  </si>
  <si>
    <t>ASSEMBLY FIXTURE UU3P3025-S-L</t>
  </si>
  <si>
    <t>ASSEMBLY FIXTURE UU3P3525-S-L</t>
  </si>
  <si>
    <t>PROFIL ALUMINIUM 100CM</t>
  </si>
  <si>
    <t>SENSOR AMPLIFIER TAKEX F71RH M102320A</t>
  </si>
  <si>
    <t>SN014862</t>
  </si>
  <si>
    <t>PHOTOMICROSENSOR OMRON EE-SX770</t>
  </si>
  <si>
    <t>GROUNDING</t>
  </si>
  <si>
    <t>SN015011</t>
  </si>
  <si>
    <t>GROUNDING 10000 WATT</t>
  </si>
  <si>
    <t>PREFEEDER</t>
  </si>
  <si>
    <t>SN015049</t>
  </si>
  <si>
    <t>PREFEEDER KODERA</t>
  </si>
  <si>
    <t>SN015074</t>
  </si>
  <si>
    <t>RAK SUB ASSY LIFTER</t>
  </si>
  <si>
    <t>SN015096</t>
  </si>
  <si>
    <t>MESIN LASER MARKING</t>
  </si>
  <si>
    <t>PNEUMATIC TUBE</t>
  </si>
  <si>
    <t>SN015110</t>
  </si>
  <si>
    <t>PNEUMATIC TUBE SYSTEM</t>
  </si>
  <si>
    <t>SN015124</t>
  </si>
  <si>
    <t>PHOTOSENSOR OMRON EE-SPY412</t>
  </si>
  <si>
    <t>SN015132</t>
  </si>
  <si>
    <t>PUSH BUTTON SWITCH AR22F0P-E3</t>
  </si>
  <si>
    <t>SN015133</t>
  </si>
  <si>
    <t>PHOTOMICROSENSOR OMRON EE-SX772</t>
  </si>
  <si>
    <t>SN015159</t>
  </si>
  <si>
    <t>CONVEYOR ROUND 16 KERETA 4200 X 1000 Non Adjustable (Konsep Wireless)</t>
  </si>
  <si>
    <t>POM SHEET 5MM 610 X 2000MM</t>
  </si>
  <si>
    <t>SN015180</t>
  </si>
  <si>
    <t>PEMBUNGKUS SHISUI</t>
  </si>
  <si>
    <t>SN015181</t>
  </si>
  <si>
    <t>COVER CONNECTOR CI07</t>
  </si>
  <si>
    <t>SN015184</t>
  </si>
  <si>
    <t>ASSEMBLY FIXTURE UU3P2009-S-L</t>
  </si>
  <si>
    <t>SN015189</t>
  </si>
  <si>
    <t>ASSEMBLY FIXTURE UUA06-S-L</t>
  </si>
  <si>
    <t>SN015195</t>
  </si>
  <si>
    <t>ASSEMBLY FIXTURE STAND FIX T-65</t>
  </si>
  <si>
    <t>SN015204</t>
  </si>
  <si>
    <t>RAK PART SCRAP</t>
  </si>
  <si>
    <t>SN015205</t>
  </si>
  <si>
    <t>RAK PART REPAIR</t>
  </si>
  <si>
    <t>SN015216</t>
  </si>
  <si>
    <t>TROLLY BREAK DOWN</t>
  </si>
  <si>
    <t>SN015218</t>
  </si>
  <si>
    <t>PUSH BUTTON MERAH ON-OFF LOCK</t>
  </si>
  <si>
    <t>SN015223</t>
  </si>
  <si>
    <t>MODIF CONVEYOR ROUND 18 KERETA MENJADI 8 KERETA</t>
  </si>
  <si>
    <t>SN015242</t>
  </si>
  <si>
    <t>ASSEMBLY FIXTURE UU3P2530-S-L</t>
  </si>
  <si>
    <t>SN015243</t>
  </si>
  <si>
    <t>ASSEMBLY FIXTURE UU3P2535-S-L</t>
  </si>
  <si>
    <t>SN015244</t>
  </si>
  <si>
    <t>ASSEMBLY FIXTURE STAND FIX L-55 A</t>
  </si>
  <si>
    <t>SN015245</t>
  </si>
  <si>
    <t>ASSEMBLY FIXTURE STAND FIX L-75 A</t>
  </si>
  <si>
    <t>SN015246</t>
  </si>
  <si>
    <t>ASSEMBLY FIXTURE STAND FIX T-40</t>
  </si>
  <si>
    <t>SN015247</t>
  </si>
  <si>
    <t>ASSEMBLY FIXTURE STAND FIX T-50</t>
  </si>
  <si>
    <t>SN015248</t>
  </si>
  <si>
    <t>ASSEMBLY FIXTURE STAND FIX T-55</t>
  </si>
  <si>
    <t>SN015249</t>
  </si>
  <si>
    <t>ASSEMBLY FIXTURE STAND UPDOWN L-30 B</t>
  </si>
  <si>
    <t>SN015250</t>
  </si>
  <si>
    <t>SN015251</t>
  </si>
  <si>
    <t>ASSEMBLY FIXTURE UU3P1212-S-L</t>
  </si>
  <si>
    <t>SN015252</t>
  </si>
  <si>
    <t>ASSEMBLY FIXTURE UU4P251515S-L</t>
  </si>
  <si>
    <t>SN015253</t>
  </si>
  <si>
    <t>ASSEMBLY FIXTURE UU3P1206-S-L</t>
  </si>
  <si>
    <t>SN015255</t>
  </si>
  <si>
    <t>CONTROL BOX AC90/AC95</t>
  </si>
  <si>
    <t>SN015260</t>
  </si>
  <si>
    <t>ISI LEM TEMBAK BESAR</t>
  </si>
  <si>
    <t>SN015266</t>
  </si>
  <si>
    <t>BELT B 40</t>
  </si>
  <si>
    <t>SN015269</t>
  </si>
  <si>
    <t>PROXIMITY SENSOR PR08-2DN</t>
  </si>
  <si>
    <t>SN015270</t>
  </si>
  <si>
    <t>PROXIMITY SENSOR PR18-8DN</t>
  </si>
  <si>
    <t>SN015292</t>
  </si>
  <si>
    <t>LCF6-2020-1100 E-SERIES ALUMINIUM FRAME (110 CM)</t>
  </si>
  <si>
    <t>SN015293</t>
  </si>
  <si>
    <t>LCF6-2040-1100 E-SERIES ALUMINIUM FRAME (110 CM)</t>
  </si>
  <si>
    <t>SN015294</t>
  </si>
  <si>
    <t>DP REPAIR SPINDLE MESIN MULTICAM ROUTER</t>
  </si>
  <si>
    <t>SN015295</t>
  </si>
  <si>
    <t>LED PAKO-PAKO ( PCB + LED)</t>
  </si>
  <si>
    <t>SN015296</t>
  </si>
  <si>
    <t>LED PAKO-PAKO ( PCB + LED + PJL)</t>
  </si>
  <si>
    <t>SN015297</t>
  </si>
  <si>
    <t>GREEN FRAME N TYPE GFF-000</t>
  </si>
  <si>
    <t>SN015298</t>
  </si>
  <si>
    <t>GREEN FRAME N-T TYPE GFF-017</t>
  </si>
  <si>
    <t>SN015299</t>
  </si>
  <si>
    <t>MULTI CONNECTOR (INNER) R TYPE GFJ-207</t>
  </si>
  <si>
    <t>SN015300</t>
  </si>
  <si>
    <t>FOOT CONNECTOR M8 TYPE GFN-E01</t>
  </si>
  <si>
    <t>SN015301</t>
  </si>
  <si>
    <t>FOOT CONNECTOR M16G TYPE GFN-E05</t>
  </si>
  <si>
    <t>SN015302</t>
  </si>
  <si>
    <t>ROTARY CONNECTOR TYPE GFJ-A94</t>
  </si>
  <si>
    <t>SN015303</t>
  </si>
  <si>
    <t>HINGE CONNECTOR STOPPER TYPE GFJ-A09</t>
  </si>
  <si>
    <t>SN015304</t>
  </si>
  <si>
    <t>PLASTIK IDLER KIT TYPE GFK-910</t>
  </si>
  <si>
    <t>SN015305</t>
  </si>
  <si>
    <t>SPRING POST CONNECTOR TYPE GFJ-B10</t>
  </si>
  <si>
    <t>SN015306</t>
  </si>
  <si>
    <t>TENSION SPRING POST KIT TYPE GFK-913</t>
  </si>
  <si>
    <t>SN015307</t>
  </si>
  <si>
    <t>COROCON HOOK TYPE GFC-200</t>
  </si>
  <si>
    <t>SN015308</t>
  </si>
  <si>
    <t>COROCON HOOK A TYPE GFC-208</t>
  </si>
  <si>
    <t>SN015309</t>
  </si>
  <si>
    <t>COROCON HOOK D TYPE GFC-211</t>
  </si>
  <si>
    <t>SN015310</t>
  </si>
  <si>
    <t>INNER CAP TYPE GFA-400</t>
  </si>
  <si>
    <t>SN015311</t>
  </si>
  <si>
    <t>OUTER CAP TYPE GFA-401T</t>
  </si>
  <si>
    <t>SN015312</t>
  </si>
  <si>
    <t>FREE CONNECTOR FIX SIDE TYPE GFJ-A52</t>
  </si>
  <si>
    <t>RAM SERVER</t>
  </si>
  <si>
    <t>WinPro 11 SNGL OLP NL Legalization Get Genuine</t>
  </si>
  <si>
    <t>PENGURUSAN ALIH JABATAN EXPAT</t>
  </si>
  <si>
    <t>SERTIFIKASI K3 OPT PTP</t>
  </si>
  <si>
    <t>KACAMATA SAFETY CLEAR</t>
  </si>
  <si>
    <t>KEGIATAN TURNAMEN BADMINTON</t>
  </si>
  <si>
    <t>KEGIATAN TURNAMEN SEPAK BOLA</t>
  </si>
  <si>
    <t>TABLET ZEBRA</t>
  </si>
  <si>
    <t>A-03751</t>
  </si>
  <si>
    <t>STAMP CLOSED - PUM</t>
  </si>
  <si>
    <t>A-03752</t>
  </si>
  <si>
    <t>STAMP TAX</t>
  </si>
  <si>
    <t>PENARIKAN KABEL FO CCTV</t>
  </si>
  <si>
    <t>RMA ARUBA</t>
  </si>
  <si>
    <t>A-03761</t>
  </si>
  <si>
    <t>A-03770</t>
  </si>
  <si>
    <t>PLASTIK ES UKURAN 15X25</t>
  </si>
  <si>
    <t>A-03771</t>
  </si>
  <si>
    <t>PLASTIK ES UKURAN 10X15</t>
  </si>
  <si>
    <t>A-03773</t>
  </si>
  <si>
    <t>ROLLER SCANNER PLUSTEK BESAR</t>
  </si>
  <si>
    <t>KONSOLIDASI</t>
  </si>
  <si>
    <t>A-03774</t>
  </si>
  <si>
    <t>KONSOLIDASI PER DEPT ( GL UP )</t>
  </si>
  <si>
    <t>SEWA MOBIL RECRUITMENT</t>
  </si>
  <si>
    <t>A-03775</t>
  </si>
  <si>
    <t>SEWA MOBIL RECRUITMENT LUAR KOTA</t>
  </si>
  <si>
    <t>A-03776</t>
  </si>
  <si>
    <t>COFFEE MORNING LL</t>
  </si>
  <si>
    <t>VENDING MACHINE SUSU</t>
  </si>
  <si>
    <t>A-03789</t>
  </si>
  <si>
    <t>A-03794</t>
  </si>
  <si>
    <t>STRAP TABLET</t>
  </si>
  <si>
    <t>A-03796</t>
  </si>
  <si>
    <t>A-03797</t>
  </si>
  <si>
    <t>INTEGRASI MANAJEMEN SISTEM</t>
  </si>
  <si>
    <t>A-03800</t>
  </si>
  <si>
    <t>INTEGRASI MANAJEMEN SISTEM TERMIN 1</t>
  </si>
  <si>
    <t>A-03801</t>
  </si>
  <si>
    <t>INTEGRASI MANAJEMEN SISTEM TERMIN 2</t>
  </si>
  <si>
    <t>A-03802</t>
  </si>
  <si>
    <t>INTEGRASI MANAJEMEN SISTEM TERMIN 3</t>
  </si>
  <si>
    <t>A-03803</t>
  </si>
  <si>
    <t>INTEGRASI MANAJEMEN SISTEM TERMIN 4</t>
  </si>
  <si>
    <t>KANOPI DEPAN GENSET</t>
  </si>
  <si>
    <t>A-03813</t>
  </si>
  <si>
    <t>KACA MATA</t>
  </si>
  <si>
    <t>A-03823</t>
  </si>
  <si>
    <t>KACA MATA CLEAR</t>
  </si>
  <si>
    <t>Insulation Tester</t>
  </si>
  <si>
    <t>A-03825</t>
  </si>
  <si>
    <t>KABEL OTG TYPE C VENTION TO USB 3.0</t>
  </si>
  <si>
    <t>PEKERJAAN PAGAR BRC</t>
  </si>
  <si>
    <t>A-03833</t>
  </si>
  <si>
    <t>PEKERJAAN PASANG PAGAR BRC</t>
  </si>
  <si>
    <t>A-03834</t>
  </si>
  <si>
    <t>TRAINING LEADERSHIP PENDAMPINGAN COORDINATOR SUPERVISOR</t>
  </si>
  <si>
    <t>PENGERJAAN JENDELA PE</t>
  </si>
  <si>
    <t>A-03836</t>
  </si>
  <si>
    <t>PENGERJAAN JENDELA DAN PLAFON AREA RUANGAN PE</t>
  </si>
  <si>
    <t>PENGERJAAN KUNCI</t>
  </si>
  <si>
    <t>A-03844</t>
  </si>
  <si>
    <t>PENGERJAAN KUNCI R. TRAINING</t>
  </si>
  <si>
    <t>ECO WASHER</t>
  </si>
  <si>
    <t>A-03854</t>
  </si>
  <si>
    <t>ECO WASHER TOTO TCW05 S</t>
  </si>
  <si>
    <t>PENGERJAAN KITCHEN SET PANTRY</t>
  </si>
  <si>
    <t>A-03858</t>
  </si>
  <si>
    <t>POWERBANK AC 500 W</t>
  </si>
  <si>
    <t>A-03859</t>
  </si>
  <si>
    <t>TRAINING MANAGEMENT MAINTENANCE</t>
  </si>
  <si>
    <t>A-03860</t>
  </si>
  <si>
    <t>RANTAI 6MMX50M</t>
  </si>
  <si>
    <t>INSTALASI FORTINET FIREWALL</t>
  </si>
  <si>
    <t>JASA JAHIT PRESSURE PAD</t>
  </si>
  <si>
    <t>A-03865</t>
  </si>
  <si>
    <t>KACAMATA SAFETY SMOKE</t>
  </si>
  <si>
    <t>SPEAKER CCTV</t>
  </si>
  <si>
    <t>A-03866</t>
  </si>
  <si>
    <t>A-03867</t>
  </si>
  <si>
    <t>KOSTUM SENAM</t>
  </si>
  <si>
    <t>A-03868</t>
  </si>
  <si>
    <t>CHARGER AKI 24 VDC 10A</t>
  </si>
  <si>
    <t>APLIKASI</t>
  </si>
  <si>
    <t>A-03869</t>
  </si>
  <si>
    <t>BIAYA HSOFT TERMIN 1</t>
  </si>
  <si>
    <t>A-03870</t>
  </si>
  <si>
    <t>BIAYA HSOFT TERMIN 2</t>
  </si>
  <si>
    <t>A-03871</t>
  </si>
  <si>
    <t>BIAYA HSOFT TERMIN 3</t>
  </si>
  <si>
    <t>A-03872</t>
  </si>
  <si>
    <t>BIAYA HSOFT TERMIN 4</t>
  </si>
  <si>
    <t>No.</t>
    <phoneticPr fontId="13" type="noConversion"/>
  </si>
  <si>
    <t>拠点名</t>
    <rPh sb="0" eb="2">
      <t>キョテン</t>
    </rPh>
    <rPh sb="2" eb="3">
      <t>メイ</t>
    </rPh>
    <phoneticPr fontId="6"/>
  </si>
  <si>
    <t>氏名</t>
    <rPh sb="0" eb="2">
      <t>シメイ</t>
    </rPh>
    <phoneticPr fontId="6"/>
  </si>
  <si>
    <t>部署</t>
    <rPh sb="0" eb="2">
      <t>ブショ</t>
    </rPh>
    <phoneticPr fontId="6"/>
  </si>
  <si>
    <t>役職</t>
  </si>
  <si>
    <t>Company</t>
    <phoneticPr fontId="6"/>
  </si>
  <si>
    <t>Name</t>
    <phoneticPr fontId="6"/>
  </si>
  <si>
    <t>Department</t>
    <phoneticPr fontId="6"/>
  </si>
  <si>
    <t>Position</t>
  </si>
  <si>
    <t>KRITERIA MEMBER</t>
  </si>
  <si>
    <t>QTY MEMBER</t>
  </si>
  <si>
    <t>MAKAN SIANG
(@50,000,-)</t>
  </si>
  <si>
    <t>BUAH TANGAN
(KUE/MAKANAN RINGAN @50,000,-)</t>
  </si>
  <si>
    <t>PASI</t>
  </si>
  <si>
    <t xml:space="preserve">ITO </t>
  </si>
  <si>
    <t>TechnicalSupport(TCC )</t>
    <phoneticPr fontId="13" type="noConversion"/>
  </si>
  <si>
    <t>SMGR</t>
    <phoneticPr fontId="1"/>
  </si>
  <si>
    <t>PESERTA YIG MEETING</t>
  </si>
  <si>
    <t>Pandu</t>
  </si>
  <si>
    <t>SPV PE</t>
  </si>
  <si>
    <t>Dimas</t>
  </si>
  <si>
    <t>PRESENTASI GENBA</t>
  </si>
  <si>
    <t>PASI(dari SAMI)</t>
    <phoneticPr fontId="13" type="noConversion"/>
  </si>
  <si>
    <t>KATO</t>
    <phoneticPr fontId="13" type="noConversion"/>
  </si>
  <si>
    <t>PANITIA KONSUMSI,DLL</t>
  </si>
  <si>
    <t>PEMI</t>
  </si>
  <si>
    <t>Hayashi</t>
  </si>
  <si>
    <t>ENG</t>
  </si>
  <si>
    <t>SMGR</t>
  </si>
  <si>
    <t>Adhi</t>
  </si>
  <si>
    <t>JMGR</t>
  </si>
  <si>
    <t>Zulfadli</t>
  </si>
  <si>
    <t>SSPV</t>
  </si>
  <si>
    <t>Hadi</t>
  </si>
  <si>
    <t>TOTAL (IDR) 01 HARI</t>
  </si>
  <si>
    <t>SUAI</t>
  </si>
  <si>
    <t>OKAWA TOSHIMITSU</t>
  </si>
  <si>
    <t>Prod engineering</t>
  </si>
  <si>
    <t>SM</t>
  </si>
  <si>
    <t>Dony</t>
  </si>
  <si>
    <t>Budi</t>
  </si>
  <si>
    <t>Novel</t>
  </si>
  <si>
    <t>SAMI-TF</t>
  </si>
  <si>
    <t>Yamamoto  Toru</t>
  </si>
  <si>
    <t>PE</t>
  </si>
  <si>
    <t>AGUS NUGROHO</t>
  </si>
  <si>
    <t>MGR</t>
  </si>
  <si>
    <t>BONIR ARIO TUBAGUS</t>
  </si>
  <si>
    <t>BUDGET</t>
  </si>
  <si>
    <t>siang</t>
  </si>
  <si>
    <t>malam</t>
  </si>
  <si>
    <t>NUR FARID</t>
  </si>
  <si>
    <t>1 HARI</t>
  </si>
  <si>
    <t>SAMI-JF</t>
  </si>
  <si>
    <t>Tanabe, Mizuki</t>
  </si>
  <si>
    <t>Hermawan Ardiansyah</t>
  </si>
  <si>
    <t>Indra Hermawan</t>
  </si>
  <si>
    <t>JAI</t>
  </si>
  <si>
    <t>Isoda</t>
  </si>
  <si>
    <t>ENG／MTC</t>
  </si>
  <si>
    <t xml:space="preserve">M. Chasan Basri         </t>
  </si>
  <si>
    <t>MTC</t>
  </si>
  <si>
    <t>Arif Budi Darmawan</t>
  </si>
  <si>
    <t xml:space="preserve">Danny Harli Susanto </t>
  </si>
  <si>
    <t>Abdi Yoga Prasetyawan</t>
  </si>
  <si>
    <t>SAI</t>
  </si>
  <si>
    <t>Takeda</t>
    <phoneticPr fontId="13" type="noConversion"/>
  </si>
  <si>
    <t>Mecanical engineering</t>
    <phoneticPr fontId="13" type="noConversion"/>
  </si>
  <si>
    <t>SMGR</t>
    <phoneticPr fontId="13" type="noConversion"/>
  </si>
  <si>
    <t>Erwan Rizal K</t>
  </si>
  <si>
    <t>Okta Randi P</t>
  </si>
  <si>
    <t>参加者リスト List participant YIG ENG MTG FY85 2nd</t>
  </si>
  <si>
    <t>MESIN   : HW20</t>
  </si>
  <si>
    <t>MESIN   :</t>
  </si>
  <si>
    <t>No Seri : 594</t>
  </si>
  <si>
    <t>No Seri : 610</t>
  </si>
  <si>
    <t>No Seri : 604</t>
  </si>
  <si>
    <t>No Seri : 585</t>
  </si>
  <si>
    <t>No Seri :</t>
  </si>
  <si>
    <t>Part Name</t>
  </si>
  <si>
    <t>PART Number</t>
  </si>
  <si>
    <t>BOAT</t>
  </si>
  <si>
    <t>AC-3152D1/1</t>
  </si>
  <si>
    <t>AC-3153A1/3</t>
  </si>
  <si>
    <t>90°エルボ
EL10-PT1/4_Z2
90° elbow
EL10-PT1/4_Z2</t>
  </si>
  <si>
    <t>AC-315201/1</t>
  </si>
  <si>
    <t>バレルニップル　PT1/2
Barrel nipple PT1/2</t>
  </si>
  <si>
    <t>OA-AND-60-25-LS149</t>
  </si>
  <si>
    <t>ジョイントホース口
HJC-14.0*1/2PT
Joint hose opening
HJC-14.0*1/2PT</t>
  </si>
  <si>
    <t>AC-315401/1</t>
  </si>
  <si>
    <t>テーパスクリュー沈みプラグ
Tapered screw plug</t>
  </si>
  <si>
    <t>AC-3154D1/1</t>
  </si>
  <si>
    <t>AC-3155AI/3</t>
  </si>
  <si>
    <t>BOLT PLUNGER</t>
  </si>
  <si>
    <t>HWN272-AM16*35</t>
  </si>
  <si>
    <t>AC-31613/8</t>
  </si>
  <si>
    <t>AC-915201/1</t>
  </si>
  <si>
    <t>AC-3154D1/01</t>
  </si>
  <si>
    <t>48190452-02</t>
  </si>
  <si>
    <t>TAMU JAM INSTAL MESIN CPA (1 MALAM)</t>
  </si>
  <si>
    <t>TAMU JAM INSTAL MESIN CPA (5 SIANG)</t>
  </si>
  <si>
    <t>42GZ110001</t>
  </si>
  <si>
    <t>Part Number</t>
  </si>
  <si>
    <t>Part name BPB</t>
  </si>
  <si>
    <t>PR No</t>
  </si>
  <si>
    <t>Order No</t>
  </si>
  <si>
    <t>Invoice</t>
  </si>
  <si>
    <t>Subcont</t>
  </si>
  <si>
    <t>GUIDE BLOCK /18316683</t>
  </si>
  <si>
    <t>PE-MTC-2404-002</t>
  </si>
  <si>
    <t>SV04699</t>
  </si>
  <si>
    <t>SV02-2377</t>
  </si>
  <si>
    <t>HIB</t>
  </si>
  <si>
    <t>OUNCE COPPER BOARD /38130228</t>
  </si>
  <si>
    <t>SV02-2378</t>
  </si>
  <si>
    <t>METAL FITTINGS /38142462</t>
  </si>
  <si>
    <t xml:space="preserve">ELECTRODE HOLDER /48316670/ </t>
  </si>
  <si>
    <t>SV02-2347</t>
  </si>
  <si>
    <t xml:space="preserve">ELECTRODE HOLDER FOR HW20 /48316671/ </t>
  </si>
  <si>
    <t>INSULATION BUSH /48316674</t>
  </si>
  <si>
    <t>SV02-2394</t>
  </si>
  <si>
    <t>PIN /48316678</t>
  </si>
  <si>
    <t>SV02-2368</t>
  </si>
  <si>
    <t>CLAMP PLATE /4813045201</t>
  </si>
  <si>
    <t>CLAMP PLATE /4813045202</t>
  </si>
  <si>
    <t xml:space="preserve">90ELBOWEL10-PT1/4_Z2 /48C10WA517/ </t>
  </si>
  <si>
    <t xml:space="preserve">BARREL NIPPLE PT1/2 /48C10WA519/ </t>
  </si>
  <si>
    <t xml:space="preserve">JOINT HOSE OPENING HJC-14.0*1/2PT /48C10WA520/ </t>
  </si>
  <si>
    <t>TAPERED SCREW PLUG /48C10WA522</t>
  </si>
  <si>
    <t>SV02-2321</t>
  </si>
  <si>
    <t>: SUDAH ORDER DITHN 2024</t>
  </si>
  <si>
    <t>0</t>
  </si>
  <si>
    <t>(blank)</t>
  </si>
  <si>
    <t>Grand Total</t>
  </si>
  <si>
    <t>Sum of Qty</t>
  </si>
  <si>
    <t>KELENGKAPAN PART MESIN HW20</t>
  </si>
  <si>
    <t>BM MEMBER SAI KE JF (RV20)</t>
  </si>
  <si>
    <t>TOTAL ALL MESIN 46 UNIT, SUDAH TERPASANG UNCLIMPING 6 UNIT, DIBUAT TOGGLE 8 MESIN 4 TOGGLE (4 UNIT 8 TOGGLE), KURANG 32 UNIT UNTUK PLAN ORDER UNCLIMPING</t>
  </si>
  <si>
    <t xml:space="preserve">STAINLESS 4X4 </t>
  </si>
  <si>
    <t>BESI STRIP TEBAL 10MM L.50MM</t>
  </si>
  <si>
    <t>SY5120-5DZD-01</t>
  </si>
  <si>
    <t xml:space="preserve">PLAT BESI L 3X3 </t>
  </si>
  <si>
    <t xml:space="preserve">REGULATOR ANGIN </t>
  </si>
  <si>
    <t xml:space="preserve">ADJUSTER KAKI MEJA M8 </t>
  </si>
  <si>
    <t>DUCTING 50 X 90</t>
  </si>
  <si>
    <t xml:space="preserve">BAUT BAJA M10 </t>
  </si>
  <si>
    <t>MUR BAJA M10</t>
  </si>
  <si>
    <t>ACRYLIC CLEAR 5 MM X 122 X 244 CM (UK.100*100MM)</t>
  </si>
  <si>
    <t>BAUT L3 X 18</t>
  </si>
  <si>
    <t>BAUT L4 X 13</t>
  </si>
  <si>
    <t>FITTING H, 6MM, M5 (KQ2H06-M5A)</t>
  </si>
  <si>
    <t>SY3220-5LOZ-C4 SMC 8 WAY MANIFOLD SELENOID VALVE +STAND</t>
  </si>
  <si>
    <t>LM GUIDE 2X2 (4.5M)</t>
  </si>
  <si>
    <t>SN015259</t>
  </si>
  <si>
    <t>SN015257</t>
  </si>
  <si>
    <t>SN015256</t>
  </si>
  <si>
    <t>SN015261</t>
  </si>
  <si>
    <t>SN015262</t>
  </si>
  <si>
    <t>SN015263</t>
  </si>
  <si>
    <t>SN015264</t>
  </si>
  <si>
    <t>SN015290</t>
  </si>
  <si>
    <t>SN015289</t>
  </si>
  <si>
    <t>SN015271</t>
  </si>
  <si>
    <t>SN015272</t>
  </si>
  <si>
    <t>SN015273</t>
  </si>
  <si>
    <t>SN015274</t>
  </si>
  <si>
    <t>SN015281</t>
  </si>
  <si>
    <t>SN015282</t>
  </si>
  <si>
    <t>SN015283</t>
  </si>
  <si>
    <t>SN015284</t>
  </si>
  <si>
    <t>SN015285</t>
  </si>
  <si>
    <t>SN015286</t>
  </si>
  <si>
    <t>SN015287</t>
  </si>
  <si>
    <t>SN015288</t>
  </si>
  <si>
    <t>SN015275</t>
  </si>
  <si>
    <t>SN015276</t>
  </si>
  <si>
    <t>SN015277</t>
  </si>
  <si>
    <t>SN015278</t>
  </si>
  <si>
    <t>SN015279</t>
  </si>
  <si>
    <t>SN015280</t>
  </si>
  <si>
    <t>IMPROVEMENT PENGGABUNGAN TWIST 4 TOGGLE KE 8 TOGGLE</t>
  </si>
  <si>
    <t>APR-25</t>
  </si>
  <si>
    <t>48CK140000</t>
  </si>
  <si>
    <t>48CK150000</t>
  </si>
  <si>
    <t>TOOL TROLLY PREPARATION &amp; Preventive MAINTENANCE</t>
  </si>
  <si>
    <t>TOOL TROLLY PREVENTIVE CPA &amp; BREAKDOWN CPA</t>
  </si>
  <si>
    <t>YIG MEETING DI SAMI-JF (1 HARI)</t>
  </si>
  <si>
    <t>SNACK &amp; MINUM
(@50,000,-)</t>
  </si>
  <si>
    <t>OLEH-OLEH</t>
  </si>
  <si>
    <t>AKTIVITAS YOKOTEN</t>
  </si>
  <si>
    <t>#TERM 84</t>
  </si>
  <si>
    <t xml:space="preserve"> (UK.50X50CM)</t>
  </si>
  <si>
    <t>SPIRAL KS-6 PAJANG 10 MTR</t>
  </si>
  <si>
    <t>FEB-25
TERM 84</t>
  </si>
  <si>
    <t>Ags-25</t>
  </si>
  <si>
    <t>QTY ORDER PEMBULATAN</t>
  </si>
  <si>
    <t>#PART HW20</t>
  </si>
  <si>
    <t>48A19101012</t>
  </si>
  <si>
    <t>MICRO METER</t>
  </si>
  <si>
    <t>48MD120518</t>
  </si>
  <si>
    <t>PRESSURIZATION PAD</t>
  </si>
  <si>
    <t>ARRANGEMENT</t>
  </si>
  <si>
    <t>49HA025727</t>
  </si>
  <si>
    <t>J/C CHECK JIG</t>
  </si>
  <si>
    <t>WPC 22P 025/312 F+COVER I/F</t>
  </si>
  <si>
    <t>DL 090 SEALED 16P F I/F</t>
  </si>
  <si>
    <t>49HA042703</t>
  </si>
  <si>
    <t>49HA042704</t>
  </si>
  <si>
    <t>49HA043459</t>
  </si>
  <si>
    <t>0.5 44P + 1.0 16P W/P F (+COVER L=D</t>
  </si>
  <si>
    <t>49HA043605</t>
  </si>
  <si>
    <t>49HA043764</t>
  </si>
  <si>
    <t>0.5 81P+1.0 12P+2.8 6P W/P F (+COVER,LOC</t>
  </si>
  <si>
    <t>49HD011719</t>
  </si>
  <si>
    <t>49MA001299</t>
  </si>
  <si>
    <t>49MA001300</t>
  </si>
  <si>
    <t>49MA001301</t>
  </si>
  <si>
    <t>49MA001302</t>
  </si>
  <si>
    <t>LINKPIN</t>
  </si>
  <si>
    <t>49MA001303</t>
  </si>
  <si>
    <t>49MA001304</t>
  </si>
  <si>
    <t>49MA001305</t>
  </si>
  <si>
    <t>STUDBUSH</t>
  </si>
  <si>
    <t>49MA001683</t>
  </si>
  <si>
    <t>LEAD WIRE FOR SW PIN (RING)</t>
  </si>
  <si>
    <t>49MA001684</t>
  </si>
  <si>
    <t>DIAMETERDIAMETER 2.6 SW PIN (RING)SP WIR</t>
  </si>
  <si>
    <t>49MA002508</t>
  </si>
  <si>
    <t>LANCE PIN 100PC LOT</t>
  </si>
  <si>
    <t>49MA003005</t>
  </si>
  <si>
    <t>SW PIN(ON-OFF)(PRINTING NO.SW-TS3B0067</t>
  </si>
  <si>
    <t>49MA003253</t>
  </si>
  <si>
    <t>49MA003254</t>
  </si>
  <si>
    <t>49MA003255</t>
  </si>
  <si>
    <t>49MA003256</t>
  </si>
  <si>
    <t>49MA003257</t>
  </si>
  <si>
    <t>49MA003258</t>
  </si>
  <si>
    <t>49MA003259</t>
  </si>
  <si>
    <t>49MA003260</t>
  </si>
  <si>
    <t>49MA003261</t>
  </si>
  <si>
    <t>49MA003262</t>
  </si>
  <si>
    <t>49MA003263</t>
  </si>
  <si>
    <t>49MA003264</t>
  </si>
  <si>
    <t>49MA003265</t>
  </si>
  <si>
    <t>49MA003266</t>
  </si>
  <si>
    <t>49MA003267</t>
  </si>
  <si>
    <t>49MA003269</t>
  </si>
  <si>
    <t>49MA003270</t>
  </si>
  <si>
    <t>49MA003271</t>
  </si>
  <si>
    <t>49MA003273</t>
  </si>
  <si>
    <t>49MA003274</t>
  </si>
  <si>
    <t>49YC004975</t>
  </si>
  <si>
    <t>PRESSURE CHECKING JIG 0.50 IMPROVED TYPE</t>
  </si>
  <si>
    <t>49YF000140</t>
  </si>
  <si>
    <t>3-183-1 ALIGNING PLATE PUSH-DOWN JIG</t>
  </si>
  <si>
    <t>AUXILIARY</t>
  </si>
  <si>
    <t>71144030XWW</t>
  </si>
  <si>
    <t>SN000684</t>
  </si>
  <si>
    <t>KONTAKTOR SCHNEIDER LC 1 D09</t>
  </si>
  <si>
    <t>SPON PUTIH 1.2 CM</t>
  </si>
  <si>
    <t>SN002366</t>
  </si>
  <si>
    <t>URETHANE REPLACEMENT (4PCS/SET)</t>
  </si>
  <si>
    <t>ALUMINIUM</t>
  </si>
  <si>
    <t>GUIDE CYLINDER (MGPM16-25AZ)</t>
  </si>
  <si>
    <t>SELLERY 88-301 LONG NOSE PLIER</t>
  </si>
  <si>
    <t>AIR CYLINDER, (CUK20-50D)</t>
  </si>
  <si>
    <t>FILTER REGULATOR AW20-02BG-D</t>
  </si>
  <si>
    <t>FITTING KQ2S06-01AS</t>
  </si>
  <si>
    <t>AIR CYLINDER CDJ2B10-60AZ-B</t>
  </si>
  <si>
    <t>SPEED CONTROL AS1201F-M3-04</t>
  </si>
  <si>
    <t>SOLENOID VALVE VS7-6-YZ-S-1N</t>
  </si>
  <si>
    <t>PRESSURE REGULATOR AR30K-03B-D</t>
  </si>
  <si>
    <t>SOLENOID VALVE SMC VXD230AAXB</t>
  </si>
  <si>
    <t>RANGKA</t>
  </si>
  <si>
    <t>RANGKA MACHINE TWIST 8 TOGGLE</t>
  </si>
  <si>
    <t>PRESSURE REGULATOR AR20-02E-D</t>
  </si>
  <si>
    <t>SPACER WITH BRACKET Y200T-D</t>
  </si>
  <si>
    <t>SN014966</t>
  </si>
  <si>
    <t>BELT FOR CC-401</t>
  </si>
  <si>
    <t>SN015055</t>
  </si>
  <si>
    <t>PLASTIC ANGLE T30 (MODIF L40) PJG 3MTR</t>
  </si>
  <si>
    <t>SN015081</t>
  </si>
  <si>
    <t>IR-1900-IDLER-PULY-W/BRG</t>
  </si>
  <si>
    <t>SN015182</t>
  </si>
  <si>
    <t>ASSEMBLY FIXTURE UU3P1215-S-L</t>
  </si>
  <si>
    <t>SN015183</t>
  </si>
  <si>
    <t>ASSEMBLY FIXTURE UU3P1509-S-L</t>
  </si>
  <si>
    <t>SN015185</t>
  </si>
  <si>
    <t>ASSEMBLY FIXTURE UU3P2012-S-L</t>
  </si>
  <si>
    <t>SN015186</t>
  </si>
  <si>
    <t>ASSEMBLY FIXTURE UU4P151515-S-L</t>
  </si>
  <si>
    <t>SN015187</t>
  </si>
  <si>
    <t>SN015188</t>
  </si>
  <si>
    <t>ASSEMBLY FIXTURE UU4P201209-S-L</t>
  </si>
  <si>
    <t>SN015190</t>
  </si>
  <si>
    <t>ASSEMBLY FIXTURE UU3P1506-S-L</t>
  </si>
  <si>
    <t>SN015191</t>
  </si>
  <si>
    <t>ASSEMBLY FIXTURE UUB06-S-L</t>
  </si>
  <si>
    <t>SN015192</t>
  </si>
  <si>
    <t>ASSEMBLY FIXTURE UU4P201509-S-L</t>
  </si>
  <si>
    <t>SN015193</t>
  </si>
  <si>
    <t>SN015213</t>
  </si>
  <si>
    <t>ASSEMBLY FIXTURE UUB35-S-L</t>
  </si>
  <si>
    <t>SN015230</t>
  </si>
  <si>
    <t>ASSEMBLY FIXTURE UU4P251512-S-L</t>
  </si>
  <si>
    <t>RELAY 12V 8 PIN</t>
  </si>
  <si>
    <t>RELAY 5V 8 PIN</t>
  </si>
  <si>
    <t>SOCKET CONNECTOR KABEL 4 PIN</t>
  </si>
  <si>
    <t>SOCKET CONNECTOR KABEL 8 PIN</t>
  </si>
  <si>
    <t>SOCKET CONNECTOR KABEL 10 PIN</t>
  </si>
  <si>
    <t>TANG SNAP RING SET KW0103286</t>
  </si>
  <si>
    <t>OBENG JAM SET 10002073</t>
  </si>
  <si>
    <t>HAND TAP SET KW0200643</t>
  </si>
  <si>
    <t>SCREW EXTRATOR SET M3</t>
  </si>
  <si>
    <t>SCREW EXTRATOR SET M4</t>
  </si>
  <si>
    <t>SCREW EXTRATOR SET M5</t>
  </si>
  <si>
    <t>SCREW EXTRATOR SET M6</t>
  </si>
  <si>
    <t>SCREW EXTRATOR SET M8</t>
  </si>
  <si>
    <t>SCREW EXTRATOR SET M10</t>
  </si>
  <si>
    <t>TRACKER</t>
  </si>
  <si>
    <t>TRACKER 4" KW0101497</t>
  </si>
  <si>
    <t>TRACKER 12" KW0101501</t>
  </si>
  <si>
    <t>COUNTERSINK</t>
  </si>
  <si>
    <t>COUNTERSINK KRISBOW 1/2 10081912</t>
  </si>
  <si>
    <t>COUNTERSINK KRISBOW 3/4 10081913</t>
  </si>
  <si>
    <t>COUNTERSINK KRISBOW 3/8 10081914</t>
  </si>
  <si>
    <t>TANG MULTIPURPOSE KW0101355</t>
  </si>
  <si>
    <t>SENTER KEPALA 10108190</t>
  </si>
  <si>
    <t>SN015313</t>
  </si>
  <si>
    <t>FLAT HINGES HHSN C-HHSN25 (1 PACK = 50 PCS)</t>
  </si>
  <si>
    <t>SN015314</t>
  </si>
  <si>
    <t>SAFETY RELAY</t>
  </si>
  <si>
    <t>SN015319</t>
  </si>
  <si>
    <t>SN015320</t>
  </si>
  <si>
    <t>CABLE TIE AUTO CUTTER MODULES</t>
  </si>
  <si>
    <t>SN015321</t>
  </si>
  <si>
    <t>WIRELESS MODULES SYSTEM</t>
  </si>
  <si>
    <t>#TERM 85</t>
  </si>
  <si>
    <t>BELI CASH KOPERASI</t>
  </si>
  <si>
    <t>BELI PR NORMAL</t>
  </si>
  <si>
    <t>STABILO 2 WARNA</t>
  </si>
  <si>
    <t>A-03762</t>
  </si>
  <si>
    <t>POWER AUTOMATE</t>
  </si>
  <si>
    <t>JOLLY BOX</t>
  </si>
  <si>
    <t>A-03765</t>
  </si>
  <si>
    <t>JOLLY BOX JX-3 no. 300 (265x198x145)</t>
  </si>
  <si>
    <t>RABBIT 6644</t>
  </si>
  <si>
    <t>A-03767</t>
  </si>
  <si>
    <t>RABBIT 6644 (330x330x190)</t>
  </si>
  <si>
    <t>RABBIT 3033</t>
  </si>
  <si>
    <t>A-03768</t>
  </si>
  <si>
    <t>RABBIT 3033 (485x355x270)</t>
  </si>
  <si>
    <t>DRAWER BOX</t>
  </si>
  <si>
    <t>A-03769</t>
  </si>
  <si>
    <t>DRAWER BOX 170x90x50</t>
  </si>
  <si>
    <t>MICROSOFT 365</t>
  </si>
  <si>
    <t>A-03772</t>
  </si>
  <si>
    <t>TRAINING SKTTK TEKNISI</t>
  </si>
  <si>
    <t>A-03782</t>
  </si>
  <si>
    <t>LEMARI APD DINDING</t>
  </si>
  <si>
    <t>A-03785</t>
  </si>
  <si>
    <t>KOTAK P3K TIPE C</t>
  </si>
  <si>
    <t>A-03787</t>
  </si>
  <si>
    <t>A-03788</t>
  </si>
  <si>
    <t>FILAMENT ABS MERK MAXYZT BY ESUN 1KG</t>
  </si>
  <si>
    <t>SEKOP SPILL KIT</t>
  </si>
  <si>
    <t>A-03790</t>
  </si>
  <si>
    <t>A-03791</t>
  </si>
  <si>
    <t>UPS OMRON 500VA</t>
  </si>
  <si>
    <t>A-03792</t>
  </si>
  <si>
    <t>HAND PALLET LONG 1,5 68 X 180 NYLON</t>
  </si>
  <si>
    <t>MANAGE SERVICE FORTIGATE</t>
  </si>
  <si>
    <t>A-03810</t>
  </si>
  <si>
    <t>SARUNG TANGAN LISTRIK</t>
  </si>
  <si>
    <t>A-03812</t>
  </si>
  <si>
    <t>A-03824</t>
  </si>
  <si>
    <t>ADAPTOR TYPE C</t>
  </si>
  <si>
    <t>A-03828</t>
  </si>
  <si>
    <t>A-03837</t>
  </si>
  <si>
    <t>WINDOWS SERVER ADMINISTRATION</t>
  </si>
  <si>
    <t>ASSESMENT PSIKOLOGI</t>
  </si>
  <si>
    <t>A-03845</t>
  </si>
  <si>
    <t>ASSESMENT PSIKOLOGI ONLINE</t>
  </si>
  <si>
    <t>A-03847</t>
  </si>
  <si>
    <t>PORTABLE EYEWASHER</t>
  </si>
  <si>
    <t>A-03856</t>
  </si>
  <si>
    <t>LED HP PRODISPLAY P19A</t>
  </si>
  <si>
    <t>A-03873</t>
  </si>
  <si>
    <t>A-03874</t>
  </si>
  <si>
    <t>A-03875</t>
  </si>
  <si>
    <t>SENTER UV LED KECIL</t>
  </si>
  <si>
    <t>DIGITAL CALIPER</t>
  </si>
  <si>
    <t>A-03876</t>
  </si>
  <si>
    <t>A-03878</t>
  </si>
  <si>
    <t>FILAMENT PETG MERK MAXYZT BY ESUN 1KG</t>
  </si>
  <si>
    <t>PENGADAAN TOOL TROLLY PREPARATION AREA</t>
  </si>
  <si>
    <t>TOOL TROLLY BREAKDOWN CPA &amp; JCN</t>
  </si>
  <si>
    <t>A-03885</t>
  </si>
  <si>
    <t>REPLACEMENT TAS SCANNER ANDROID PM</t>
  </si>
  <si>
    <t>MANUAL BOOK IATF</t>
  </si>
  <si>
    <t>A-03759</t>
  </si>
  <si>
    <t>KABEL HDMI 1.5M</t>
  </si>
  <si>
    <t>RMA ARUBA CONTROLLER</t>
  </si>
  <si>
    <t>A-03763</t>
  </si>
  <si>
    <t>TV 55 INCH</t>
  </si>
  <si>
    <t>A-03777</t>
  </si>
  <si>
    <t>GOPRO HERO 13 ACTION CAMERA</t>
  </si>
  <si>
    <t>A-03778</t>
  </si>
  <si>
    <t>GOPRO BATTERY (FOR GOPRO HERO 13)</t>
  </si>
  <si>
    <t>A-03779</t>
  </si>
  <si>
    <t>GOPRO CHARGING POD (FOR GOPRO HERO 13)</t>
  </si>
  <si>
    <t>POCKET CAMERA</t>
  </si>
  <si>
    <t>A-03780</t>
  </si>
  <si>
    <t>DJI OSMO POCKET 3</t>
  </si>
  <si>
    <t>A-03795</t>
  </si>
  <si>
    <t>SAFETY JOGGER MODULO S3S LOW</t>
  </si>
  <si>
    <t>A-03814</t>
  </si>
  <si>
    <t>A-03815</t>
  </si>
  <si>
    <t>PENGERJAAN AREA CHARGER ACCU</t>
  </si>
  <si>
    <t>A-03839</t>
  </si>
  <si>
    <t>PENGERJAAN TAMBAH AREA TEMPAT CHARGER ACCU FORKLIFT WHS</t>
  </si>
  <si>
    <t>AC RUANGAN PE</t>
  </si>
  <si>
    <t>A-03841</t>
  </si>
  <si>
    <t>AUDIT EXTERNAL SMK2</t>
  </si>
  <si>
    <t>A-03846</t>
  </si>
  <si>
    <t>KOTAK KUNCI HYDRANT</t>
  </si>
  <si>
    <t>A-03848</t>
  </si>
  <si>
    <t>A-03853</t>
  </si>
  <si>
    <t>BIAYA TRAINING DAN COACHING SPV</t>
  </si>
  <si>
    <t>HOLSTER</t>
  </si>
  <si>
    <t>A-03857</t>
  </si>
  <si>
    <t>LOCAL HOLSTER PM75</t>
  </si>
  <si>
    <t>A-03879</t>
  </si>
  <si>
    <t>TRAINING DAN SERTIFIKASI RISK MANAGEMENT</t>
  </si>
  <si>
    <t>PENGGANTIAN KAIN SUN SHADING KORIDOR</t>
  </si>
  <si>
    <t>A-03881</t>
  </si>
  <si>
    <t>SISTEM AMPUH</t>
  </si>
  <si>
    <t>A-03882</t>
  </si>
  <si>
    <t>DOMAIN &amp; SERTIFIKAT SSL</t>
  </si>
  <si>
    <t>A-03883</t>
  </si>
  <si>
    <t>WA SERVER</t>
  </si>
  <si>
    <t>A-03884</t>
  </si>
  <si>
    <t>SEWA PRINTER EPSON L5290</t>
  </si>
  <si>
    <t>HDD SEAGATE MFI 16TB</t>
  </si>
  <si>
    <t>MESIN JAHIT</t>
  </si>
  <si>
    <t>A-03886</t>
  </si>
  <si>
    <t>MESIN JAHIT DAN OBRAS</t>
  </si>
  <si>
    <t>KW0102600 TREKER BEARING DALAM</t>
  </si>
  <si>
    <t>TOOL TROLLY PREPARATION</t>
  </si>
  <si>
    <t>KW0100264 (KUNCI PAS RING SET)</t>
  </si>
  <si>
    <t>LAMPU ROTARI MERAH</t>
  </si>
  <si>
    <t>LAMPU ROTARI BIRU</t>
  </si>
  <si>
    <t>REPLACEMENT STICKER FINAL ASSY DARI LAMINATING KE TAPEZ (BIRU)</t>
  </si>
  <si>
    <t>REPLACEMENT NO.UJUNG C/F (BIRU) END DRAWING</t>
  </si>
  <si>
    <t>PENGARAH CHIP TERMINAL MC20</t>
  </si>
  <si>
    <t>VR BLADE 6.1</t>
  </si>
  <si>
    <t>NICHIHON ELCO 200V/680f</t>
  </si>
  <si>
    <t>ELCO 450V / 22f</t>
  </si>
  <si>
    <t>ASSEMBLY FIXTURE STAND UPDOWN T-30</t>
  </si>
  <si>
    <t>SPRAY</t>
  </si>
  <si>
    <t>SN015086</t>
  </si>
  <si>
    <t>D) THROAT SPRAY (LONG) T60ML_PET</t>
  </si>
  <si>
    <t>SN015087</t>
  </si>
  <si>
    <t>D) THROAT SPRAY (LONG) T60ML_PET ATTACHMENT</t>
  </si>
  <si>
    <t>PA5</t>
  </si>
  <si>
    <t>UNI-PRESS OIL (STANDAR PACK 20 LT)</t>
  </si>
  <si>
    <t>NEEDLE</t>
  </si>
  <si>
    <t>TCS00059</t>
  </si>
  <si>
    <t>Needle cap(NC-3E)(50PC)</t>
  </si>
  <si>
    <t>TCS00114</t>
  </si>
  <si>
    <t>Needle(PN-17G-B)(50PC)</t>
  </si>
  <si>
    <t>PARAFFIN</t>
  </si>
  <si>
    <t>TCS00061</t>
  </si>
  <si>
    <t>Liquid paraffin(TB3991)(500ml)</t>
  </si>
  <si>
    <t>TCS00058</t>
  </si>
  <si>
    <t>Plunger(SMP-PS50)</t>
  </si>
  <si>
    <t>Kimwipes</t>
  </si>
  <si>
    <t>TCS00062</t>
  </si>
  <si>
    <t>Kimwipes(S-200)(72BOX)</t>
  </si>
  <si>
    <t>SLIDE GLASS</t>
  </si>
  <si>
    <t>TCS00063</t>
  </si>
  <si>
    <t>Slide glass(1-6723-02)(100sheets)</t>
  </si>
  <si>
    <t>TCS00057</t>
  </si>
  <si>
    <t>Syringe(PSY-50F)(50PC)</t>
  </si>
  <si>
    <t>COT MINI</t>
  </si>
  <si>
    <t>49YB001820</t>
  </si>
  <si>
    <t>COT INSTALLATION TOOL MINI-SIZE</t>
  </si>
  <si>
    <t>49YA000059</t>
  </si>
  <si>
    <t>2LOCK TERMINAL REMOVAL TOOL</t>
  </si>
  <si>
    <t>48A01040</t>
  </si>
  <si>
    <t>48A02015</t>
  </si>
  <si>
    <t>SPRING A</t>
  </si>
  <si>
    <t>48A19019013</t>
  </si>
  <si>
    <t>48A19072</t>
  </si>
  <si>
    <t>FRAME LOCATION PIN</t>
  </si>
  <si>
    <t>48A47017103</t>
  </si>
  <si>
    <t>48A47024003</t>
  </si>
  <si>
    <t>48A47051</t>
  </si>
  <si>
    <t>48A65027151</t>
  </si>
  <si>
    <t>48AC90E502</t>
  </si>
  <si>
    <t>CUTTER (FOR 0.13SQ WIRE)</t>
  </si>
  <si>
    <t>48AC95A548</t>
  </si>
  <si>
    <t>CAP SCREW</t>
  </si>
  <si>
    <t>48AC95B018</t>
  </si>
  <si>
    <t>KNOCKOUT BASE</t>
  </si>
  <si>
    <t>48AC95ZA066</t>
  </si>
  <si>
    <t>48CM30A042</t>
  </si>
  <si>
    <t>CLUTCH SPRING</t>
  </si>
  <si>
    <t>48CM30A501</t>
  </si>
  <si>
    <t>MOTOR (SINGLE-PHASE INDUCTION MOTOR)</t>
  </si>
  <si>
    <t>48CM30A522</t>
  </si>
  <si>
    <t>48M212002</t>
  </si>
  <si>
    <t>CRANK SHAFT</t>
  </si>
  <si>
    <t>48PF70A001</t>
  </si>
  <si>
    <t>METAL FITTINGS STOPPER</t>
  </si>
  <si>
    <t>48RV20A012</t>
  </si>
  <si>
    <t>HOLDER GUIDE 2</t>
  </si>
  <si>
    <t>48RV20B001</t>
  </si>
  <si>
    <t>48ST200063</t>
  </si>
  <si>
    <t>STRIPPING BLADE FOR CAVUS 0.3-1.25</t>
  </si>
  <si>
    <t>48WG30B522</t>
  </si>
  <si>
    <t>48WK13A569</t>
  </si>
  <si>
    <t>BALANCER</t>
  </si>
  <si>
    <t>48WT110028</t>
  </si>
  <si>
    <t>CHAIN</t>
  </si>
  <si>
    <t>48WT110503</t>
  </si>
  <si>
    <t>49HA021710</t>
  </si>
  <si>
    <t>0.64* 20P F (RETAINER O/D TYPE)</t>
  </si>
  <si>
    <t>70091023KYG</t>
  </si>
  <si>
    <t>TERMINAL GUIDE PLATE</t>
  </si>
  <si>
    <t>70096868CS</t>
  </si>
  <si>
    <t>70171184ZS</t>
  </si>
  <si>
    <t>71142727KS</t>
  </si>
  <si>
    <t>71146045KYF</t>
  </si>
  <si>
    <t>FEEDING CLAW(DD)</t>
  </si>
  <si>
    <t>71164031XYH</t>
  </si>
  <si>
    <t>71583003AE8</t>
  </si>
  <si>
    <t>7296190700XID</t>
  </si>
  <si>
    <t>A103134A</t>
  </si>
  <si>
    <t>A104378B</t>
  </si>
  <si>
    <t>CHUCK PLATE</t>
  </si>
  <si>
    <t>A123512A</t>
  </si>
  <si>
    <t>FINGER</t>
  </si>
  <si>
    <t>AB8001814</t>
  </si>
  <si>
    <t>FEED FINGER</t>
  </si>
  <si>
    <t>AB8006414</t>
  </si>
  <si>
    <t>B119155A</t>
  </si>
  <si>
    <t>HOLDER BLOCK ASSY</t>
  </si>
  <si>
    <t>NAS170C</t>
  </si>
  <si>
    <t>71163097KI</t>
  </si>
  <si>
    <t>YC-D</t>
  </si>
  <si>
    <t>YC-D MASTER MODULE 100V</t>
  </si>
  <si>
    <t>HP800038</t>
  </si>
  <si>
    <t>CUT HOLDER</t>
  </si>
  <si>
    <t>49HA033021</t>
  </si>
  <si>
    <t>49HA040029</t>
  </si>
  <si>
    <t>49HA023791</t>
  </si>
  <si>
    <t>0.64 6P W/P F (LOCK=UP)</t>
  </si>
  <si>
    <t>49HA019190</t>
  </si>
  <si>
    <t>0.64 10P F W/P</t>
  </si>
  <si>
    <t>49HA033057</t>
  </si>
  <si>
    <t>49HA021072</t>
  </si>
  <si>
    <t>J/C 13PF</t>
  </si>
  <si>
    <t>49HA041740</t>
  </si>
  <si>
    <t>49HA043715</t>
  </si>
  <si>
    <t>060 20P HLC HOUSING MALE C/F</t>
  </si>
  <si>
    <t>49HA018053</t>
  </si>
  <si>
    <t>49HA029343</t>
  </si>
  <si>
    <t>49HA043114</t>
  </si>
  <si>
    <t>49HA036577</t>
  </si>
  <si>
    <t>49HA037869</t>
  </si>
  <si>
    <t>PRE-LOADER A/B 2P CONTINUITY JIG</t>
  </si>
  <si>
    <t>49HA025730</t>
  </si>
  <si>
    <t>49HA037392</t>
  </si>
  <si>
    <t>49HA043962</t>
  </si>
  <si>
    <t>49HA027525</t>
  </si>
  <si>
    <t>49HA043628</t>
  </si>
  <si>
    <t>49HA038325</t>
  </si>
  <si>
    <t>49HA036879</t>
  </si>
  <si>
    <t>49HA040378</t>
  </si>
  <si>
    <t>49HA040382</t>
  </si>
  <si>
    <t>49HA033200</t>
  </si>
  <si>
    <t>S101425A</t>
  </si>
  <si>
    <t>48A19019008</t>
  </si>
  <si>
    <t>48WG30ZB10</t>
  </si>
  <si>
    <t>BOX ACCESSORIES</t>
  </si>
  <si>
    <t>48AC95D030</t>
  </si>
  <si>
    <t>B CLAMP BASE</t>
  </si>
  <si>
    <t>48KT10ZA06</t>
  </si>
  <si>
    <t>BARCODE READER (INCLUDED IN POWER SUPPLY)</t>
  </si>
  <si>
    <t>71166045KYY</t>
  </si>
  <si>
    <t>70096874CYL</t>
  </si>
  <si>
    <t>70091948KI</t>
  </si>
  <si>
    <t>70091948KW</t>
  </si>
  <si>
    <t>71163250KYL</t>
  </si>
  <si>
    <t>71163250KYP</t>
  </si>
  <si>
    <t>CUTTING PUNCH &amp; WIRE HOLDER</t>
  </si>
  <si>
    <t>BELT MEASUREMENT JIG FOR BERT FEED</t>
  </si>
  <si>
    <t>BELT TENSION METER</t>
  </si>
  <si>
    <t>CARRIER CUTTER FOR CUTTING UNIT(FOR A-SIDE)</t>
  </si>
  <si>
    <t>CARRIER CUTTER FOR CUTTING UNIT(FOR B-SIDE)</t>
  </si>
  <si>
    <t>CARRIER CUTTER FOR CUTTING MACHINE FOR AC90</t>
  </si>
  <si>
    <t>SAFTY COVER FOR CM30</t>
  </si>
  <si>
    <t>KUNCI SHOCK KRISBOW KW0101367</t>
  </si>
  <si>
    <t>REEL</t>
  </si>
  <si>
    <t>SN009542</t>
  </si>
  <si>
    <t>AUTO REWINDING AIR HOSE REEL 15M</t>
  </si>
  <si>
    <t>BUSHING</t>
  </si>
  <si>
    <t>SN009719</t>
  </si>
  <si>
    <t>LINEAR BUSHING C-LM6UU</t>
  </si>
  <si>
    <t>SN009720</t>
  </si>
  <si>
    <t>LINEAR SHAFT PSFJ6-35-FC4-A4</t>
  </si>
  <si>
    <t>SN009777</t>
  </si>
  <si>
    <t>LED FLASHLIGHTS AL-391N</t>
  </si>
  <si>
    <t>SN008653</t>
  </si>
  <si>
    <t>BEARING B 6901 ZZ</t>
  </si>
  <si>
    <t>SN008931</t>
  </si>
  <si>
    <t>BEARING TYPE 688 ZZ</t>
  </si>
  <si>
    <t>SN009385</t>
  </si>
  <si>
    <t>BEARING 624ZZ (R1340 HH)</t>
  </si>
  <si>
    <t>SN008721</t>
  </si>
  <si>
    <t>BEARING 6200Z</t>
  </si>
  <si>
    <t>SN009029</t>
  </si>
  <si>
    <t>TOGGLE CLAMPS MC07-3</t>
  </si>
  <si>
    <t>AIR BLOWER</t>
  </si>
  <si>
    <t>SN015217</t>
  </si>
  <si>
    <t>AIR BLOWER GUN KIT</t>
  </si>
  <si>
    <t>SN009872</t>
  </si>
  <si>
    <t>FUSE 5A 110V BESAR</t>
  </si>
  <si>
    <t>SN009873</t>
  </si>
  <si>
    <t>FUSE 5A 110V KECIL</t>
  </si>
  <si>
    <t>SN009874</t>
  </si>
  <si>
    <t>FUSE 20A 110V BESAR PANJANG 30MM</t>
  </si>
  <si>
    <t>SN009875</t>
  </si>
  <si>
    <t>FUSE 20A 110V KECIL</t>
  </si>
  <si>
    <t>SN009876</t>
  </si>
  <si>
    <t>FUSE 25A 110V BESAR</t>
  </si>
  <si>
    <t>SN009877</t>
  </si>
  <si>
    <t>FUSE 25A 110V KECIL</t>
  </si>
  <si>
    <t>SN009878</t>
  </si>
  <si>
    <t>FUSE 30A 110V BESAR</t>
  </si>
  <si>
    <t>SN009879</t>
  </si>
  <si>
    <t>FUSE 30A 110V KECIL</t>
  </si>
  <si>
    <t>TOWER LIGHT PTE-AP-302-RYG (LED)</t>
  </si>
  <si>
    <t>49CB008221</t>
  </si>
  <si>
    <t>49CB008222</t>
  </si>
  <si>
    <t>PROTECTOR HOLDER JIG(1SET OF 2)</t>
  </si>
  <si>
    <t>BAUT L6 X 60</t>
  </si>
  <si>
    <t>SN009726</t>
  </si>
  <si>
    <t>BATTERY LITHIUM MITSUBISHI</t>
  </si>
  <si>
    <t>MATA JIG SAW TYPE T101 ACRILYC</t>
  </si>
  <si>
    <t>SN008716</t>
  </si>
  <si>
    <t>BEARING KOYO 6000 ZZ</t>
  </si>
  <si>
    <t>SN009392</t>
  </si>
  <si>
    <t>NEEPLE ANGIN (UNION FITTING SQMH 06-00)</t>
  </si>
  <si>
    <t>SN009710</t>
  </si>
  <si>
    <t>BAUT HITAM L6 X 3.5 MM</t>
  </si>
  <si>
    <t>SN009828</t>
  </si>
  <si>
    <t>RAK IG PRADO</t>
  </si>
  <si>
    <t>SN009890</t>
  </si>
  <si>
    <t>CABLE SLINDER SUS201-2B (LM GUIDE)</t>
  </si>
  <si>
    <t>SN010020</t>
  </si>
  <si>
    <t>LIMIT SWITCH</t>
  </si>
  <si>
    <t>SN009301</t>
  </si>
  <si>
    <t>SHYNCRONOUS MOTOR 110VAC</t>
  </si>
  <si>
    <t>ADHESIVES</t>
  </si>
  <si>
    <t>SN009434</t>
  </si>
  <si>
    <t>SN008889</t>
  </si>
  <si>
    <t>LED GREEN</t>
  </si>
  <si>
    <t>SN009148</t>
  </si>
  <si>
    <t>MINIATURE SMALL BEARING 627Z</t>
  </si>
  <si>
    <t>SN009259</t>
  </si>
  <si>
    <t>BLADE 372A-1</t>
  </si>
  <si>
    <t>SN009273</t>
  </si>
  <si>
    <t>COVER SHIZUI</t>
  </si>
  <si>
    <t>SN009297</t>
  </si>
  <si>
    <t>L TUBE 10 MM</t>
  </si>
  <si>
    <t>SN009298</t>
  </si>
  <si>
    <t>DRAT 17 MM</t>
  </si>
  <si>
    <t>SN009302</t>
  </si>
  <si>
    <t>STICK GROMMET D54L 5MM BESAR</t>
  </si>
  <si>
    <t>SN009364</t>
  </si>
  <si>
    <t>STICK GROMMET D54L 5MM KECIL</t>
  </si>
  <si>
    <t>SN009389</t>
  </si>
  <si>
    <t>SENSOR OMRON E2E X2D1-N</t>
  </si>
  <si>
    <t>SN009404</t>
  </si>
  <si>
    <t>REPAIR YC-D MASTER MODULE</t>
  </si>
  <si>
    <t>SN009440</t>
  </si>
  <si>
    <t>SAKLAR TARIK KOTAK</t>
  </si>
  <si>
    <t>SN009543</t>
  </si>
  <si>
    <t>PRESSURE REGULATOR IR1000-01BG-A</t>
  </si>
  <si>
    <t>SN009549</t>
  </si>
  <si>
    <t>BEARING NTN 7204 HT</t>
  </si>
  <si>
    <t>SN009562</t>
  </si>
  <si>
    <t>BAUT GROMMET M12 X 40</t>
  </si>
  <si>
    <t>SN009585</t>
  </si>
  <si>
    <t>SENSOR CYLINDER D-H7BW</t>
  </si>
  <si>
    <t>SERVIS</t>
  </si>
  <si>
    <t>SN009663</t>
  </si>
  <si>
    <t>SERVIS MOTOR GEARBOX</t>
  </si>
  <si>
    <t>TOMBOL</t>
  </si>
  <si>
    <t>SN009701</t>
  </si>
  <si>
    <t>SAKLAR ON-OFF MERAH KOTAK KECIL</t>
  </si>
  <si>
    <t>SN009880</t>
  </si>
  <si>
    <t>SENSOR CONVEYOR LIFTER</t>
  </si>
  <si>
    <t>SN009020</t>
  </si>
  <si>
    <t>SN009115</t>
  </si>
  <si>
    <t>PHOTO SENSOR EESX 952 PR</t>
  </si>
  <si>
    <t>SN009541</t>
  </si>
  <si>
    <t>TRANSPARANT SPECIAL FUSE</t>
  </si>
  <si>
    <t>BREAKER</t>
  </si>
  <si>
    <t>SN009667</t>
  </si>
  <si>
    <t>ELCB FUJI EW32AAG</t>
  </si>
  <si>
    <t>SN009254</t>
  </si>
  <si>
    <t>SEAL KIT MGP16-Z-PS</t>
  </si>
  <si>
    <t>SN008906</t>
  </si>
  <si>
    <t>SNAP RING DIA 15MM</t>
  </si>
  <si>
    <t>SN009088</t>
  </si>
  <si>
    <t>STOPPER BOLT BESAR</t>
  </si>
  <si>
    <t>SN009314</t>
  </si>
  <si>
    <t>KAWAT NIKELIN SPIRAL</t>
  </si>
  <si>
    <t>SN009555</t>
  </si>
  <si>
    <t>SPRING BESAR (6.5  X 34 MM)</t>
  </si>
  <si>
    <t>SN009569</t>
  </si>
  <si>
    <t>REPAIR YC-C POWER</t>
  </si>
  <si>
    <t>SN008657</t>
  </si>
  <si>
    <t>ORIENTAL MOTOR-ORIX FANS MU1238A-21B</t>
  </si>
  <si>
    <t>SN009258</t>
  </si>
  <si>
    <t>BELT KODERA 4050 X 45 X 1.2 MM</t>
  </si>
  <si>
    <t>SN009374</t>
  </si>
  <si>
    <t>PIN CLAW LOWER AC90</t>
  </si>
  <si>
    <t>ROD</t>
  </si>
  <si>
    <t>SN009387</t>
  </si>
  <si>
    <t>ROD END NHS5TL</t>
  </si>
  <si>
    <t>SN009388</t>
  </si>
  <si>
    <t>ROD END NHS5TR</t>
  </si>
  <si>
    <t>SN009417</t>
  </si>
  <si>
    <t>SENSOR WSC (OPTEX NF-TZ 10)</t>
  </si>
  <si>
    <t>SN009460</t>
  </si>
  <si>
    <t>DISTRIBUTOR DETECTOR</t>
  </si>
  <si>
    <t>SN009717</t>
  </si>
  <si>
    <t>REPAIR CONTROL + SW.LED I/F BOX (CB70)</t>
  </si>
  <si>
    <t>SN010368</t>
  </si>
  <si>
    <t>SN010367</t>
  </si>
  <si>
    <t>277S0640</t>
  </si>
  <si>
    <t>41P00000019</t>
  </si>
  <si>
    <t>41P00003037</t>
  </si>
  <si>
    <t>41P00003040</t>
  </si>
  <si>
    <t>41P00003343</t>
  </si>
  <si>
    <t>42GCT10027</t>
  </si>
  <si>
    <t>TAPE HOLD ROLLER</t>
  </si>
  <si>
    <t>42GCT10033</t>
  </si>
  <si>
    <t>HEATER HOLD</t>
  </si>
  <si>
    <t>42GCT10037</t>
  </si>
  <si>
    <t>COPPER PLATE</t>
  </si>
  <si>
    <t>42GCT10668</t>
  </si>
  <si>
    <t>OIL-LESS BUSHING</t>
  </si>
  <si>
    <t>42GCT10855</t>
  </si>
  <si>
    <t>VARITAP</t>
  </si>
  <si>
    <t>42GCT1Z165</t>
  </si>
  <si>
    <t>42GW11A531</t>
  </si>
  <si>
    <t>42M211YG600</t>
  </si>
  <si>
    <t>CFM 1CH ELEC.INSTRUMENTATION</t>
  </si>
  <si>
    <t>432841T</t>
  </si>
  <si>
    <t>PCB BDRV STEPPER L</t>
  </si>
  <si>
    <t>48A01008</t>
  </si>
  <si>
    <t>SHANK ADJUSTING NUT</t>
  </si>
  <si>
    <t>48A01009</t>
  </si>
  <si>
    <t>48A01013025</t>
  </si>
  <si>
    <t>48A01013028</t>
  </si>
  <si>
    <t>48A01013031</t>
  </si>
  <si>
    <t>48A01054A</t>
  </si>
  <si>
    <t>48A04043</t>
  </si>
  <si>
    <t>FEEDING ROLLER SHAFT</t>
  </si>
  <si>
    <t>48A04060</t>
  </si>
  <si>
    <t>TERMINAL SCRAP STOPPER</t>
  </si>
  <si>
    <t>48A10X0001</t>
  </si>
  <si>
    <t>APPL BASE</t>
  </si>
  <si>
    <t>48A19006</t>
  </si>
  <si>
    <t>SHANK ADJUSTING SCREW SPRING</t>
  </si>
  <si>
    <t>48A19007002</t>
  </si>
  <si>
    <t>48A19026001</t>
  </si>
  <si>
    <t>48A19035</t>
  </si>
  <si>
    <t>FEEDING LEVER B</t>
  </si>
  <si>
    <t>48A19051001</t>
  </si>
  <si>
    <t>48A20007003</t>
  </si>
  <si>
    <t>FEEDING CAM (FOR MANUAL MACHINE)</t>
  </si>
  <si>
    <t>48A22024</t>
  </si>
  <si>
    <t>48A47006</t>
  </si>
  <si>
    <t>ADJUST ROD</t>
  </si>
  <si>
    <t>48A47057</t>
  </si>
  <si>
    <t>SPRING PIN (PAI3*12)</t>
  </si>
  <si>
    <t>48A65019006</t>
  </si>
  <si>
    <t>TERMINAL GUIDE A</t>
  </si>
  <si>
    <t>48AC80F502</t>
  </si>
  <si>
    <t>48AC90E504</t>
  </si>
  <si>
    <t>CUTTER (STRIPPING BLADE R1.5)</t>
  </si>
  <si>
    <t>48AC95C521</t>
  </si>
  <si>
    <t>STOPPER BOLT</t>
  </si>
  <si>
    <t>ABSORBER</t>
  </si>
  <si>
    <t>48AC95C531</t>
  </si>
  <si>
    <t>SHOCK ABSORBER</t>
  </si>
  <si>
    <t>48AC95C535</t>
  </si>
  <si>
    <t>48BP100008</t>
  </si>
  <si>
    <t>SPACER(T=0.5)</t>
  </si>
  <si>
    <t>48BP100010</t>
  </si>
  <si>
    <t>SPACER(T=1.2)</t>
  </si>
  <si>
    <t>WHETSTONE</t>
  </si>
  <si>
    <t>48BP100517</t>
  </si>
  <si>
    <t>WHETSTONE(ELECTRODEPOSIT BOTH SIDES)</t>
  </si>
  <si>
    <t>MANIFOLD</t>
  </si>
  <si>
    <t>48C10WD000</t>
  </si>
  <si>
    <t>MANIFOLD ASSY ON COOLING WATER OUTLET SIDE(RIGHT O</t>
  </si>
  <si>
    <t>48CAC0B508</t>
  </si>
  <si>
    <t>EYELET</t>
  </si>
  <si>
    <t>48CC61D507</t>
  </si>
  <si>
    <t>48CM200001</t>
  </si>
  <si>
    <t>APPLICATOR INSTALLATION PLATE</t>
  </si>
  <si>
    <t>48CM200004</t>
  </si>
  <si>
    <t>APPLICATOR GUIDE METAL C</t>
  </si>
  <si>
    <t>48CM220016</t>
  </si>
  <si>
    <t>CLUTCH SPACER</t>
  </si>
  <si>
    <t>48CM30Y605</t>
  </si>
  <si>
    <t>48DU100528</t>
  </si>
  <si>
    <t>ACTIVATED CARBON FILTER</t>
  </si>
  <si>
    <t>48DU2005031</t>
  </si>
  <si>
    <t>PS100 FAN (WITH CONTROL BOX)</t>
  </si>
  <si>
    <t>48FB81A518</t>
  </si>
  <si>
    <t>PHOTO SENSOR</t>
  </si>
  <si>
    <t>48FH110506</t>
  </si>
  <si>
    <t>48FH110507</t>
  </si>
  <si>
    <t>ROTARY</t>
  </si>
  <si>
    <t>48FH110514</t>
  </si>
  <si>
    <t>MINI ROTARY ACTUATOR</t>
  </si>
  <si>
    <t>48FH110517</t>
  </si>
  <si>
    <t>HEXAGON SOCKET HEAD HALF UNION</t>
  </si>
  <si>
    <t>48FH110525</t>
  </si>
  <si>
    <t>48FH110616</t>
  </si>
  <si>
    <t>48FH110621</t>
  </si>
  <si>
    <t>CONNECTOR CABLE</t>
  </si>
  <si>
    <t>48GCA1006</t>
  </si>
  <si>
    <t>48GCA1033</t>
  </si>
  <si>
    <t>INSULATION CUTTER 0.5</t>
  </si>
  <si>
    <t>48GCA103310</t>
  </si>
  <si>
    <t>INSULATION CUTTER 1.0</t>
  </si>
  <si>
    <t>48GCA1034</t>
  </si>
  <si>
    <t>SPACER(RUBBER PLUG PRODUCT NUMBER NECESSITY)2P1SET</t>
  </si>
  <si>
    <t>48GCA1036</t>
  </si>
  <si>
    <t>WIRE CUTTER B</t>
  </si>
  <si>
    <t>48GCA1044</t>
  </si>
  <si>
    <t>CARRIER PLATE</t>
  </si>
  <si>
    <t>48GCA1058</t>
  </si>
  <si>
    <t>FLOATING JOINT C</t>
  </si>
  <si>
    <t>48GCA1059</t>
  </si>
  <si>
    <t>48GCA1060</t>
  </si>
  <si>
    <t>STOP HOLDER</t>
  </si>
  <si>
    <t>48GCA1123</t>
  </si>
  <si>
    <t>48GCA1125</t>
  </si>
  <si>
    <t>48GCA1163</t>
  </si>
  <si>
    <t>48HW100034</t>
  </si>
  <si>
    <t>SEPARABLE ELECTRODE TIP W 3.5</t>
  </si>
  <si>
    <t>48HW100035</t>
  </si>
  <si>
    <t>SEPARABLE ELECTRODE TIP W 5.0</t>
  </si>
  <si>
    <t>48HW200013</t>
  </si>
  <si>
    <t>ELECTRODE W1.5 WIDTH10MM</t>
  </si>
  <si>
    <t>48HW30B001</t>
  </si>
  <si>
    <t>ELECTRODE JIG BODY</t>
  </si>
  <si>
    <t>48HW30B052</t>
  </si>
  <si>
    <t>TERMINAL HOLDING COM</t>
  </si>
  <si>
    <t>48HW30B251</t>
  </si>
  <si>
    <t>BALL PLUNGER</t>
  </si>
  <si>
    <t>48HW30C003</t>
  </si>
  <si>
    <t>SLIDE PLATE</t>
  </si>
  <si>
    <t>48HW30C004</t>
  </si>
  <si>
    <t>CRAMP BODY</t>
  </si>
  <si>
    <t>48HW30C009</t>
  </si>
  <si>
    <t>PINION BUSH</t>
  </si>
  <si>
    <t>48HW30C044</t>
  </si>
  <si>
    <t>48HW32B002</t>
  </si>
  <si>
    <t>BOTTOM BASE</t>
  </si>
  <si>
    <t>48HW32B021S</t>
  </si>
  <si>
    <t>SLIDER GUIDE</t>
  </si>
  <si>
    <t>48HW32B022</t>
  </si>
  <si>
    <t>SLIDE POSITIONING CERAMIC</t>
  </si>
  <si>
    <t>48HW32B044</t>
  </si>
  <si>
    <t>BOTTOM ELECTRODE BASE</t>
  </si>
  <si>
    <t>48HW32B509</t>
  </si>
  <si>
    <t>48HW32B546</t>
  </si>
  <si>
    <t>48M211A009</t>
  </si>
  <si>
    <t>PCB STAY</t>
  </si>
  <si>
    <t>48M211A114</t>
  </si>
  <si>
    <t>COMPONENT</t>
  </si>
  <si>
    <t>COMPONENT CHECK SYSTEM FOR AC90</t>
  </si>
  <si>
    <t>48PF400004</t>
  </si>
  <si>
    <t>REINFORCEMENT CLAMP BASE</t>
  </si>
  <si>
    <t>48PF400009</t>
  </si>
  <si>
    <t>SENNSOR BRACKET</t>
  </si>
  <si>
    <t>48PF400020</t>
  </si>
  <si>
    <t>REINFORCEMENT CLAMP RUBBER</t>
  </si>
  <si>
    <t>48PF400071</t>
  </si>
  <si>
    <t>BUSH CRAW (FOR HALOGE FREE WIRE)(FOR HW32)</t>
  </si>
  <si>
    <t>48PF400511</t>
  </si>
  <si>
    <t>LM SHAFT</t>
  </si>
  <si>
    <t>48RV20ZA39</t>
  </si>
  <si>
    <t>BATTERY FOR ABSOLUTE POSITION ENCODER</t>
  </si>
  <si>
    <t>48RV20ZF46</t>
  </si>
  <si>
    <t>MECHATRO LINK 2 COMMUNICATIONS CABLE</t>
  </si>
  <si>
    <t>48RV20ZK01</t>
  </si>
  <si>
    <t>48RV21A024</t>
  </si>
  <si>
    <t>CARRY BLOCK</t>
  </si>
  <si>
    <t>48RV21B013</t>
  </si>
  <si>
    <t>PIN STOPPER</t>
  </si>
  <si>
    <t>48RW10B508</t>
  </si>
  <si>
    <t>SWITCH PROBE (10PC LOT)</t>
  </si>
  <si>
    <t>48RW10J003</t>
  </si>
  <si>
    <t>ROTATING PIN POSITIONING JIG 2</t>
  </si>
  <si>
    <t>48ST200080</t>
  </si>
  <si>
    <t>STRIPPING BLADE (GV1.5, 2.0)</t>
  </si>
  <si>
    <t>SLIDER</t>
  </si>
  <si>
    <t>48TV20C504</t>
  </si>
  <si>
    <t>SLIDE PACK</t>
  </si>
  <si>
    <t>48WG10B525</t>
  </si>
  <si>
    <t>TSL</t>
  </si>
  <si>
    <t>48WG10B533</t>
  </si>
  <si>
    <t>THROAT SEAL LIQUID (900CC/BOTTLE)</t>
  </si>
  <si>
    <t>48WG30B562</t>
  </si>
  <si>
    <t>CONNECTOR FOR PHOTO MICRO SENSOR</t>
  </si>
  <si>
    <t>48WK11A505</t>
  </si>
  <si>
    <t>48WK11A506</t>
  </si>
  <si>
    <t>LASER SENSOR 130MM HEAD</t>
  </si>
  <si>
    <t>48WK11A523</t>
  </si>
  <si>
    <t>PRESSURE SENSOR</t>
  </si>
  <si>
    <t>48WK11A524</t>
  </si>
  <si>
    <t>48WK13A524</t>
  </si>
  <si>
    <t>48WK13A555</t>
  </si>
  <si>
    <t>48WK13D501</t>
  </si>
  <si>
    <t>48WK13L005</t>
  </si>
  <si>
    <t>WORKPIECE HOLDING PLATE</t>
  </si>
  <si>
    <t>48WK13U502</t>
  </si>
  <si>
    <t>48WK13Y001</t>
  </si>
  <si>
    <t>DRIP SENSOR ADJUSTMENT JIG</t>
  </si>
  <si>
    <t>48WP81A504</t>
  </si>
  <si>
    <t>48WT100028</t>
  </si>
  <si>
    <t>HEAD</t>
  </si>
  <si>
    <t>GEAR HEAD</t>
  </si>
  <si>
    <t>48WT100529</t>
  </si>
  <si>
    <t>48WT110023</t>
  </si>
  <si>
    <t>MAGNET BASE</t>
  </si>
  <si>
    <t>49HA026983</t>
  </si>
  <si>
    <t>0.64* 2P W/P F</t>
  </si>
  <si>
    <t>4BB000543</t>
  </si>
  <si>
    <t>SILICON BELT</t>
  </si>
  <si>
    <t>4BB001874</t>
  </si>
  <si>
    <t>STRIP BLADE AVS3.0</t>
  </si>
  <si>
    <t>4BB001930</t>
  </si>
  <si>
    <t>SLIT GUIDE A AVS3 MW02-01453</t>
  </si>
  <si>
    <t>4BB001979</t>
  </si>
  <si>
    <t>BACK STOP PLATE C MW02-01151</t>
  </si>
  <si>
    <t>4BB002354</t>
  </si>
  <si>
    <t>SLIT BLADE AVS5</t>
  </si>
  <si>
    <t>4BB004856</t>
  </si>
  <si>
    <t>STRIP BLADE MW02-01502 AVSS0.85 AVSSX0.85 AVSSH0.75F AESSX0.75F</t>
  </si>
  <si>
    <t>70091102DAPC</t>
  </si>
  <si>
    <t>70091785CAP</t>
  </si>
  <si>
    <t>70091785DI</t>
  </si>
  <si>
    <t>70091868KWW</t>
  </si>
  <si>
    <t>70091868KYC</t>
  </si>
  <si>
    <t>70092191KA</t>
  </si>
  <si>
    <t>70092281KIW</t>
  </si>
  <si>
    <t>70092282XA</t>
  </si>
  <si>
    <t>70092282XI</t>
  </si>
  <si>
    <t>70092282XW</t>
  </si>
  <si>
    <t>70092283CWW</t>
  </si>
  <si>
    <t>70092283KI</t>
  </si>
  <si>
    <t>70092284KI</t>
  </si>
  <si>
    <t>70092284KWW</t>
  </si>
  <si>
    <t>70095038DW</t>
  </si>
  <si>
    <t>70095742XIB</t>
  </si>
  <si>
    <t>70096175CAN</t>
  </si>
  <si>
    <t>70096175CAP</t>
  </si>
  <si>
    <t>70096175CI</t>
  </si>
  <si>
    <t>70096175CWW</t>
  </si>
  <si>
    <t>70096341DW</t>
  </si>
  <si>
    <t>7009686600CIC</t>
  </si>
  <si>
    <t>7009686800CIC</t>
  </si>
  <si>
    <t>7009686900CAN</t>
  </si>
  <si>
    <t>7009686900CAPC</t>
  </si>
  <si>
    <t>7009686900CIC</t>
  </si>
  <si>
    <t>7009687200CAN</t>
  </si>
  <si>
    <t>7009687200CIC</t>
  </si>
  <si>
    <t>7009687200CW</t>
  </si>
  <si>
    <t>7009687500CAN</t>
  </si>
  <si>
    <t>7009687500CAPC</t>
  </si>
  <si>
    <t>7009687500CIC</t>
  </si>
  <si>
    <t>70171184SA</t>
  </si>
  <si>
    <t>71125088XA</t>
  </si>
  <si>
    <t>71141793XAC</t>
  </si>
  <si>
    <t>71142343XA</t>
  </si>
  <si>
    <t>71143196KI</t>
  </si>
  <si>
    <t>71143197CAN</t>
  </si>
  <si>
    <t>71143197CAP</t>
  </si>
  <si>
    <t>71143197CW</t>
  </si>
  <si>
    <t>71143250CIC</t>
  </si>
  <si>
    <t>71143250KAC</t>
  </si>
  <si>
    <t>71143251KW</t>
  </si>
  <si>
    <t>71144020XA</t>
  </si>
  <si>
    <t>71144021XWW</t>
  </si>
  <si>
    <t>71144624XA</t>
  </si>
  <si>
    <t>71144624XI</t>
  </si>
  <si>
    <t>71144624XWW</t>
  </si>
  <si>
    <t>71144795PYY</t>
  </si>
  <si>
    <t>71144795XA</t>
  </si>
  <si>
    <t>71144801XA</t>
  </si>
  <si>
    <t>71145746XW</t>
  </si>
  <si>
    <t>71146791XAC</t>
  </si>
  <si>
    <t>71146794XW</t>
  </si>
  <si>
    <t>71147388XI</t>
  </si>
  <si>
    <t>71161216XW</t>
  </si>
  <si>
    <t>71161280XW</t>
  </si>
  <si>
    <t>71161906XAD</t>
  </si>
  <si>
    <t>71161906XID</t>
  </si>
  <si>
    <t>71161906XW</t>
  </si>
  <si>
    <t>71162090PA</t>
  </si>
  <si>
    <t>71162090PAC</t>
  </si>
  <si>
    <t>71162090PI</t>
  </si>
  <si>
    <t>71162090PIC</t>
  </si>
  <si>
    <t>71162095PIC</t>
  </si>
  <si>
    <t>71162897KI</t>
  </si>
  <si>
    <t>71163095DAN</t>
  </si>
  <si>
    <t>71163095DAP</t>
  </si>
  <si>
    <t>71163095DI</t>
  </si>
  <si>
    <t>71163095DW</t>
  </si>
  <si>
    <t>71163097KA</t>
  </si>
  <si>
    <t>71163097KW</t>
  </si>
  <si>
    <t>71163098DAN</t>
  </si>
  <si>
    <t>71163098DAP</t>
  </si>
  <si>
    <t>71163098DI</t>
  </si>
  <si>
    <t>71163098DW</t>
  </si>
  <si>
    <t>71163250KID</t>
  </si>
  <si>
    <t>71163252KIC</t>
  </si>
  <si>
    <t>71163427XW</t>
  </si>
  <si>
    <t>71164025XAD</t>
  </si>
  <si>
    <t>71164025XIC</t>
  </si>
  <si>
    <t>71164026XAD</t>
  </si>
  <si>
    <t>71164026XWW</t>
  </si>
  <si>
    <t>71164035XID</t>
  </si>
  <si>
    <t>71164035XW</t>
  </si>
  <si>
    <t>71164037KW</t>
  </si>
  <si>
    <t>71164037XIV</t>
  </si>
  <si>
    <t>71164048XA</t>
  </si>
  <si>
    <t>71164048XI</t>
  </si>
  <si>
    <t>71164048XW</t>
  </si>
  <si>
    <t>71164101XW</t>
  </si>
  <si>
    <t>71164151XW</t>
  </si>
  <si>
    <t>71164231XYH</t>
  </si>
  <si>
    <t>71164240XYH</t>
  </si>
  <si>
    <t>71164416HXAD</t>
  </si>
  <si>
    <t>71164502XYY</t>
  </si>
  <si>
    <t>71164624XA</t>
  </si>
  <si>
    <t>71164727XA</t>
  </si>
  <si>
    <t>71164727XI</t>
  </si>
  <si>
    <t>71164832XIB</t>
  </si>
  <si>
    <t>71164993XA</t>
  </si>
  <si>
    <t>71165153CW</t>
  </si>
  <si>
    <t>71165941XID</t>
  </si>
  <si>
    <t>71165941XW</t>
  </si>
  <si>
    <t>71165944XID</t>
  </si>
  <si>
    <t>71166212XAD</t>
  </si>
  <si>
    <t>71166212XID</t>
  </si>
  <si>
    <t>71166212XW</t>
  </si>
  <si>
    <t>71166804XAD</t>
  </si>
  <si>
    <t>71166892XI</t>
  </si>
  <si>
    <t>71166936XW</t>
  </si>
  <si>
    <t>71167440XA</t>
  </si>
  <si>
    <t>71167440XI</t>
  </si>
  <si>
    <t>71167440XW</t>
  </si>
  <si>
    <t>71167493XW</t>
  </si>
  <si>
    <t>71167521XAC</t>
  </si>
  <si>
    <t>71256590XW</t>
  </si>
  <si>
    <t>71256590XYY</t>
  </si>
  <si>
    <t>SUPPORTINGSTOPPER</t>
  </si>
  <si>
    <t>71583006AEB</t>
  </si>
  <si>
    <t>ROTARY HODER</t>
  </si>
  <si>
    <t>71951230XAC</t>
  </si>
  <si>
    <t>71951230XIC</t>
  </si>
  <si>
    <t>71951230XW</t>
  </si>
  <si>
    <t>7195147900XIC</t>
  </si>
  <si>
    <t>7195193300XIB</t>
  </si>
  <si>
    <t>71960248XA</t>
  </si>
  <si>
    <t>71960248XI</t>
  </si>
  <si>
    <t>71960248XW</t>
  </si>
  <si>
    <t>71960511PAC</t>
  </si>
  <si>
    <t>71960511PIC</t>
  </si>
  <si>
    <t>71960511PW</t>
  </si>
  <si>
    <t>71960512PAC</t>
  </si>
  <si>
    <t>71960512PIC</t>
  </si>
  <si>
    <t>71960512PW</t>
  </si>
  <si>
    <t>71960561XAC</t>
  </si>
  <si>
    <t>7196148100XAC</t>
  </si>
  <si>
    <t>7196148100XW</t>
  </si>
  <si>
    <t>7196193800XAC</t>
  </si>
  <si>
    <t>7196193800XIC</t>
  </si>
  <si>
    <t>7196193800XW</t>
  </si>
  <si>
    <t>7196194300XAD</t>
  </si>
  <si>
    <t>7196194300XID</t>
  </si>
  <si>
    <t>7196194300XW</t>
  </si>
  <si>
    <t>7196194600XAD</t>
  </si>
  <si>
    <t>7196202600PW</t>
  </si>
  <si>
    <t>7196202601PA</t>
  </si>
  <si>
    <t>7196202601PI</t>
  </si>
  <si>
    <t>7196203800CAN</t>
  </si>
  <si>
    <t>7196203800CAPC</t>
  </si>
  <si>
    <t>7196203800CIC</t>
  </si>
  <si>
    <t>7196203801CAPC</t>
  </si>
  <si>
    <t>7196203801CIC</t>
  </si>
  <si>
    <t>7196203900CAN</t>
  </si>
  <si>
    <t>7196203900CW</t>
  </si>
  <si>
    <t>7196203901CAP</t>
  </si>
  <si>
    <t>7196203901CI</t>
  </si>
  <si>
    <t>72163961XAD</t>
  </si>
  <si>
    <t>72163961XW</t>
  </si>
  <si>
    <t>72166545XAD</t>
  </si>
  <si>
    <t>72166545XID</t>
  </si>
  <si>
    <t>72166545XW</t>
  </si>
  <si>
    <t>72167866XW</t>
  </si>
  <si>
    <t>72961520CAP</t>
  </si>
  <si>
    <t>72961520CI</t>
  </si>
  <si>
    <t>7B164992XWW</t>
  </si>
  <si>
    <t>A103655A</t>
  </si>
  <si>
    <t>TOGGLE ARM A</t>
  </si>
  <si>
    <t>LATCH</t>
  </si>
  <si>
    <t>A104380A</t>
  </si>
  <si>
    <t>A104697F</t>
  </si>
  <si>
    <t>RUBBER SEAL LEVER</t>
  </si>
  <si>
    <t>AB80010171</t>
  </si>
  <si>
    <t>AB8545809</t>
  </si>
  <si>
    <t>TERMINAL PUSH</t>
  </si>
  <si>
    <t>HP800008U5</t>
  </si>
  <si>
    <t>M211123</t>
  </si>
  <si>
    <t>M211A110A</t>
  </si>
  <si>
    <t>M211A111</t>
  </si>
  <si>
    <t>M212110A</t>
  </si>
  <si>
    <t>INVERTER FOR CM14</t>
  </si>
  <si>
    <t>HOSE</t>
  </si>
  <si>
    <t>P19411A</t>
  </si>
  <si>
    <t>HOSE BAND</t>
  </si>
  <si>
    <t>S103058A</t>
  </si>
  <si>
    <t>FLAT TUBE</t>
  </si>
  <si>
    <t>S39509F</t>
  </si>
  <si>
    <t>SPARK KILLER</t>
  </si>
  <si>
    <t>S67346B</t>
  </si>
  <si>
    <t>SC0422E</t>
  </si>
  <si>
    <t>GUIDE BEARING</t>
  </si>
  <si>
    <t>SC0688A</t>
  </si>
  <si>
    <t>SN000680</t>
  </si>
  <si>
    <t>CUTTING BLADE (20PCS/SET)</t>
  </si>
  <si>
    <t>SN000701</t>
  </si>
  <si>
    <t>GEAR SHAFT FOR LOWER ROLLER</t>
  </si>
  <si>
    <t>SN000720</t>
  </si>
  <si>
    <t>GEAR BOX ASSY RIGHT</t>
  </si>
  <si>
    <t>71163533XAD</t>
  </si>
  <si>
    <t>71164240XAC</t>
  </si>
  <si>
    <t>72163999XW</t>
  </si>
  <si>
    <t>SN009948</t>
  </si>
  <si>
    <t>JIG PART</t>
  </si>
  <si>
    <t>SN010073</t>
  </si>
  <si>
    <t>1P-06L JIG PART</t>
  </si>
  <si>
    <t>SN010128</t>
  </si>
  <si>
    <t>SENSOR GEAR BASE</t>
  </si>
  <si>
    <t>SN010225</t>
  </si>
  <si>
    <t>BEARING C353-072</t>
  </si>
  <si>
    <t>SN010232</t>
  </si>
  <si>
    <t>GUIDE PIPE HOLDER ＡＳＳＹ</t>
  </si>
  <si>
    <t>SN010236</t>
  </si>
  <si>
    <t>SENSOR PHOTO INTERRAPTER</t>
  </si>
  <si>
    <t>SN010238</t>
  </si>
  <si>
    <t>SAFETY ACRYLIC COVER</t>
  </si>
  <si>
    <t>SN010261</t>
  </si>
  <si>
    <t>TIMING BELT C377-13</t>
  </si>
  <si>
    <t>SN010268</t>
  </si>
  <si>
    <t>BEARING C377-169</t>
  </si>
  <si>
    <t>SN010272</t>
  </si>
  <si>
    <t>SAND SHOT ROLLER</t>
  </si>
  <si>
    <t>SN010292</t>
  </si>
  <si>
    <t>T BELT FOR PREFEEDER</t>
  </si>
  <si>
    <t>SN010294</t>
  </si>
  <si>
    <t>Limit switch for 800Y</t>
  </si>
  <si>
    <t>SN010324</t>
  </si>
  <si>
    <t>UR-377-1</t>
  </si>
  <si>
    <t>SN010366</t>
  </si>
  <si>
    <t>Fan; motors</t>
  </si>
  <si>
    <t>42CM14D00302</t>
  </si>
  <si>
    <t>APPLICATOR GUIDE A</t>
  </si>
  <si>
    <t>TCS00700</t>
  </si>
  <si>
    <t>Tube holder parts of Heat shrink tube set common jig</t>
  </si>
  <si>
    <t>42CM14B01003B</t>
  </si>
  <si>
    <t>42GCT10026</t>
  </si>
  <si>
    <t>HEATER LEVER SHAFT</t>
  </si>
  <si>
    <t>42GCT10032</t>
  </si>
  <si>
    <t>TAPE RETAINING ROLLER SHAFT</t>
  </si>
  <si>
    <t>42GCT10038A</t>
  </si>
  <si>
    <t>BODY OF HEATER LEVER</t>
  </si>
  <si>
    <t>42GCT10039</t>
  </si>
  <si>
    <t>ARM LEVER</t>
  </si>
  <si>
    <t>42GCT10041</t>
  </si>
  <si>
    <t>ROLLER OF HEATER</t>
  </si>
  <si>
    <t>42GCT10042</t>
  </si>
  <si>
    <t>COPPER PIN</t>
  </si>
  <si>
    <t>42GCT10101</t>
  </si>
  <si>
    <t>KNOB</t>
  </si>
  <si>
    <t>42GCT10531</t>
  </si>
  <si>
    <t>ROUND KNOB</t>
  </si>
  <si>
    <t>42GCT10549</t>
  </si>
  <si>
    <t>48A01037</t>
  </si>
  <si>
    <t>48A01063A</t>
  </si>
  <si>
    <t>TERMINAL STRAIGHTEN HOLDER SPRING A</t>
  </si>
  <si>
    <t>48A19031002</t>
  </si>
  <si>
    <t>48A20407</t>
  </si>
  <si>
    <t>SPRING (FOR CLAW)10PC LOT</t>
  </si>
  <si>
    <t>48CM220049</t>
  </si>
  <si>
    <t>FIXING PIN SPRING</t>
  </si>
  <si>
    <t>48LT100602</t>
  </si>
  <si>
    <t>PRESSURE SENSOR (2T)</t>
  </si>
  <si>
    <t>48M211A130</t>
  </si>
  <si>
    <t>RESIN COLLAR</t>
  </si>
  <si>
    <t>48M212A131</t>
  </si>
  <si>
    <t>CIRCUIT BOARD (FOR 200V)</t>
  </si>
  <si>
    <t>48RA4000001</t>
  </si>
  <si>
    <t>RELAY FUNCTION CHECKER(100 POINTS)</t>
  </si>
  <si>
    <t>48WK13A505</t>
  </si>
  <si>
    <t>70091775KYF</t>
  </si>
  <si>
    <t>70092283CAN</t>
  </si>
  <si>
    <t>70092283CAPC</t>
  </si>
  <si>
    <t>70092283CIC</t>
  </si>
  <si>
    <t>70092643DWW</t>
  </si>
  <si>
    <t>WIRECRIMPER(CHANGE TO 70092643DWW)</t>
  </si>
  <si>
    <t>70171186WWW</t>
  </si>
  <si>
    <t>71141680XW</t>
  </si>
  <si>
    <t>71141979XA</t>
  </si>
  <si>
    <t>71141979XIW</t>
  </si>
  <si>
    <t>71143250CAN</t>
  </si>
  <si>
    <t>71143250KIC</t>
  </si>
  <si>
    <t>71143250KYY</t>
  </si>
  <si>
    <t>71144801XW</t>
  </si>
  <si>
    <t>71144802XW</t>
  </si>
  <si>
    <t>71162751PI</t>
  </si>
  <si>
    <t>70092281KA</t>
  </si>
  <si>
    <t>71164037KA</t>
  </si>
  <si>
    <t>70095468DAPC</t>
  </si>
  <si>
    <t>71164618XWW</t>
  </si>
  <si>
    <t>71165406XAC</t>
  </si>
  <si>
    <t>71166428KYY</t>
  </si>
  <si>
    <t>71167426XIC</t>
  </si>
  <si>
    <t>71167493XAD</t>
  </si>
  <si>
    <t>71256590XI</t>
  </si>
  <si>
    <t>71960842XID</t>
  </si>
  <si>
    <t>71144233XWW</t>
  </si>
  <si>
    <t>7B165047XIC</t>
  </si>
  <si>
    <t>7B165048XA</t>
  </si>
  <si>
    <t>7B256253XW</t>
  </si>
  <si>
    <t>B135060A</t>
  </si>
  <si>
    <t>M212106</t>
  </si>
  <si>
    <t>EYE BOLT</t>
  </si>
  <si>
    <t>P35931K</t>
  </si>
  <si>
    <t>S117677A</t>
  </si>
  <si>
    <t>ROPE</t>
  </si>
  <si>
    <t>SC0202B</t>
  </si>
  <si>
    <t>POLYE BAN ROPE</t>
  </si>
  <si>
    <t>71161291XAD</t>
  </si>
  <si>
    <t>SN010083</t>
  </si>
  <si>
    <t>FOAM PADS</t>
  </si>
  <si>
    <t>SN010130</t>
  </si>
  <si>
    <t>SAFETY ACRLYLIC COVER</t>
  </si>
  <si>
    <t>SN010282</t>
  </si>
  <si>
    <t>D-00600 MOTOR</t>
  </si>
  <si>
    <t>SN010287</t>
  </si>
  <si>
    <t>TIMMING PULLEY</t>
  </si>
  <si>
    <t>71163410KA</t>
  </si>
  <si>
    <t>42GCT11023</t>
  </si>
  <si>
    <t>CLUTCH STOPPER</t>
  </si>
  <si>
    <t>48A19003</t>
  </si>
  <si>
    <t>48A47002001</t>
  </si>
  <si>
    <t>48HW32B004</t>
  </si>
  <si>
    <t>TOP W BLOCK</t>
  </si>
  <si>
    <t>48PF400068</t>
  </si>
  <si>
    <t>CLAMP MIDDLE (FOR HALOGE FREE WIRE)(FOR HW32)</t>
  </si>
  <si>
    <t>48WG30A513</t>
  </si>
  <si>
    <t>COMPACT CYLINDER</t>
  </si>
  <si>
    <t>48WG30B537</t>
  </si>
  <si>
    <t>48WG30ZA23</t>
  </si>
  <si>
    <t>71163410KW</t>
  </si>
  <si>
    <t>70092281KWW</t>
  </si>
  <si>
    <t>70092283KA</t>
  </si>
  <si>
    <t>70092643CW</t>
  </si>
  <si>
    <t>70095137KA</t>
  </si>
  <si>
    <t>71164866XAD</t>
  </si>
  <si>
    <t>70095605CAN</t>
  </si>
  <si>
    <t>70095605DIB</t>
  </si>
  <si>
    <t>71125082XID</t>
  </si>
  <si>
    <t>71125191XI</t>
  </si>
  <si>
    <t>71125194XI</t>
  </si>
  <si>
    <t>71125194XW</t>
  </si>
  <si>
    <t>71141369XIC</t>
  </si>
  <si>
    <t>71141978XIW</t>
  </si>
  <si>
    <t>71143250CAPC</t>
  </si>
  <si>
    <t>71144032KAC</t>
  </si>
  <si>
    <t>7B167300XI</t>
  </si>
  <si>
    <t>71144239XI</t>
  </si>
  <si>
    <t>71144417XAD</t>
  </si>
  <si>
    <t>71144486XA</t>
  </si>
  <si>
    <t>71144795XI</t>
  </si>
  <si>
    <t>71145152DAP</t>
  </si>
  <si>
    <t>71146792XI</t>
  </si>
  <si>
    <t>71146793XW</t>
  </si>
  <si>
    <t>71147387XAC</t>
  </si>
  <si>
    <t>71149928KW</t>
  </si>
  <si>
    <t>71161284XAD</t>
  </si>
  <si>
    <t>71161284XID</t>
  </si>
  <si>
    <t>71161284XWW</t>
  </si>
  <si>
    <t>71161366XW</t>
  </si>
  <si>
    <t>71161970XAD</t>
  </si>
  <si>
    <t>71163050PI</t>
  </si>
  <si>
    <t>71163096KA</t>
  </si>
  <si>
    <t>71163096KW</t>
  </si>
  <si>
    <t>71163252XA</t>
  </si>
  <si>
    <t>71147388XA</t>
  </si>
  <si>
    <t>71164523XID</t>
  </si>
  <si>
    <t>71161216XAD</t>
  </si>
  <si>
    <t>71166254XA</t>
  </si>
  <si>
    <t>71167390FXAC</t>
  </si>
  <si>
    <t>71167390FXI</t>
  </si>
  <si>
    <t>71167390FXW</t>
  </si>
  <si>
    <t>71167531XW</t>
  </si>
  <si>
    <t>71573986AEG</t>
  </si>
  <si>
    <t>71960859XA</t>
  </si>
  <si>
    <t>71960859XW</t>
  </si>
  <si>
    <t>72165245XI</t>
  </si>
  <si>
    <t>72165245XW</t>
  </si>
  <si>
    <t>7B147085XIC</t>
  </si>
  <si>
    <t>7B147085XW</t>
  </si>
  <si>
    <t>7B164230DXA</t>
  </si>
  <si>
    <t>7B164992XAW</t>
  </si>
  <si>
    <t>7B165047XW</t>
  </si>
  <si>
    <t>7B165048XI</t>
  </si>
  <si>
    <t>7B165048XW</t>
  </si>
  <si>
    <t>71161216XID</t>
  </si>
  <si>
    <t>A102382A</t>
  </si>
  <si>
    <t>A103657A</t>
  </si>
  <si>
    <t>TOGGLE ARM C</t>
  </si>
  <si>
    <t>A104784E</t>
  </si>
  <si>
    <t>GUIDE PIPE (PAI 2.5)</t>
  </si>
  <si>
    <t>FU52</t>
  </si>
  <si>
    <t>PERIPHERAL INTERFACE CONTROLLER</t>
  </si>
  <si>
    <t>M212A128</t>
  </si>
  <si>
    <t>LAMP SWITCH</t>
  </si>
  <si>
    <t>N72195A</t>
  </si>
  <si>
    <t>BALL SCREW</t>
  </si>
  <si>
    <t>QUENCHER</t>
  </si>
  <si>
    <t>S103043A</t>
  </si>
  <si>
    <t>S115690A</t>
  </si>
  <si>
    <t>OVERLOAD RELAY</t>
  </si>
  <si>
    <t>S120264A</t>
  </si>
  <si>
    <t>S39836F</t>
  </si>
  <si>
    <t>SN000673</t>
  </si>
  <si>
    <t>PINION SHAFT</t>
  </si>
  <si>
    <t>SN000683</t>
  </si>
  <si>
    <t>BELT 150-S3M-225</t>
  </si>
  <si>
    <t>SN000693</t>
  </si>
  <si>
    <t>PULLEY P50S3M200</t>
  </si>
  <si>
    <t>SN000694</t>
  </si>
  <si>
    <t>CUTTER IDLER PULLEY</t>
  </si>
  <si>
    <t>SN000724</t>
  </si>
  <si>
    <t>PULLEY P4S3M200</t>
  </si>
  <si>
    <t>SN000725</t>
  </si>
  <si>
    <t>PULLEY P26S3M200</t>
  </si>
  <si>
    <t>SN000747</t>
  </si>
  <si>
    <t>CLTEQ-DRIVE-PULLY</t>
  </si>
  <si>
    <t>SN010021</t>
  </si>
  <si>
    <t>ROLLER GAP ADJUST DIAL (RIGHT)</t>
  </si>
  <si>
    <t>SN010037</t>
  </si>
  <si>
    <t>07-333-00 TIMING BELT</t>
  </si>
  <si>
    <t>SN010110</t>
  </si>
  <si>
    <t>MDU-5H F BOARD</t>
  </si>
  <si>
    <t>SN010212</t>
  </si>
  <si>
    <t>IDLER PULLEY</t>
  </si>
  <si>
    <t>SN010216</t>
  </si>
  <si>
    <t>SN010222</t>
  </si>
  <si>
    <t>ROLL UP SHAFT</t>
  </si>
  <si>
    <t>SN010226</t>
  </si>
  <si>
    <t>SN010227</t>
  </si>
  <si>
    <t>CUTTER SHAFT</t>
  </si>
  <si>
    <t>SN010240</t>
  </si>
  <si>
    <t>LIMIT SWITCH C372A-16</t>
  </si>
  <si>
    <t>SN010338</t>
  </si>
  <si>
    <t>PIN HLC FOR C/F 49HA033569</t>
  </si>
  <si>
    <t>41P00003043</t>
  </si>
  <si>
    <t>42CM14D00502</t>
  </si>
  <si>
    <t>CLAMP BASE</t>
  </si>
  <si>
    <t>42GCT11025</t>
  </si>
  <si>
    <t>CLUTCH STOPPER SUPPORTING</t>
  </si>
  <si>
    <t>CONNECTION JIG</t>
  </si>
  <si>
    <t>48A01013020</t>
  </si>
  <si>
    <t>48A01024</t>
  </si>
  <si>
    <t>LEVER PIN B</t>
  </si>
  <si>
    <t>48A01028</t>
  </si>
  <si>
    <t>48A01045A14</t>
  </si>
  <si>
    <t>48A04064</t>
  </si>
  <si>
    <t>STOPPER SCREW</t>
  </si>
  <si>
    <t>48A06025</t>
  </si>
  <si>
    <t>48A16014</t>
  </si>
  <si>
    <t>48A19007028</t>
  </si>
  <si>
    <t>48A19037001</t>
  </si>
  <si>
    <t>48A19037002</t>
  </si>
  <si>
    <t>48A20029008</t>
  </si>
  <si>
    <t>48A21010</t>
  </si>
  <si>
    <t>SLIDER(PIECE) FOR 70171180-70171184ASE</t>
  </si>
  <si>
    <t>48A47002003</t>
  </si>
  <si>
    <t>48A47007</t>
  </si>
  <si>
    <t>48A47016011</t>
  </si>
  <si>
    <t>48A47052</t>
  </si>
  <si>
    <t>MAGNET FOR COUNTER</t>
  </si>
  <si>
    <t>48AC95C524</t>
  </si>
  <si>
    <t>48C10WA506</t>
  </si>
  <si>
    <t>SP COUPLER 3S</t>
  </si>
  <si>
    <t>48C10WA507</t>
  </si>
  <si>
    <t>SP COUPLER 3P</t>
  </si>
  <si>
    <t>48CM200003</t>
  </si>
  <si>
    <t>APPLICATOR GUIDE METAL B</t>
  </si>
  <si>
    <t>48FH110505</t>
  </si>
  <si>
    <t>48GCA1041</t>
  </si>
  <si>
    <t>WIRE GUIDE B(RUBBER PLUG PRODUCT NUMBER NECESSITY)</t>
  </si>
  <si>
    <t>48HW32B038</t>
  </si>
  <si>
    <t>48HW32B518</t>
  </si>
  <si>
    <t>INSULATION COLLAR</t>
  </si>
  <si>
    <t>48HW32B526</t>
  </si>
  <si>
    <t>48PF400013</t>
  </si>
  <si>
    <t>BEARING BLOCK</t>
  </si>
  <si>
    <t>48WG30A542</t>
  </si>
  <si>
    <t>MINIATURE SLIDE GUIDE</t>
  </si>
  <si>
    <t>48WG30A561</t>
  </si>
  <si>
    <t>48WG30B071</t>
  </si>
  <si>
    <t>CONTROL BOX COVER</t>
  </si>
  <si>
    <t>48WG30B549</t>
  </si>
  <si>
    <t>QUICK EXHUAST VALVE</t>
  </si>
  <si>
    <t>48WG30ZA21</t>
  </si>
  <si>
    <t>CIRCUIT BREAKERS</t>
  </si>
  <si>
    <t>4BB000538</t>
  </si>
  <si>
    <t>70171186WYF</t>
  </si>
  <si>
    <t>71125191XA</t>
  </si>
  <si>
    <t>71141979XWW</t>
  </si>
  <si>
    <t>71144111XA</t>
  </si>
  <si>
    <t>71161774XW</t>
  </si>
  <si>
    <t>71162951XYH</t>
  </si>
  <si>
    <t>71164019XW</t>
  </si>
  <si>
    <t>71164041XAD</t>
  </si>
  <si>
    <t>71268863KYJ</t>
  </si>
  <si>
    <t>A103656A</t>
  </si>
  <si>
    <t>TOGGLE ARM B</t>
  </si>
  <si>
    <t>AB8048506</t>
  </si>
  <si>
    <t>GUIDE A</t>
  </si>
  <si>
    <t>B103680A</t>
  </si>
  <si>
    <t>ARM LINK</t>
  </si>
  <si>
    <t>B117944A</t>
  </si>
  <si>
    <t>REEL STOPPER ASSY</t>
  </si>
  <si>
    <t>B127138A</t>
  </si>
  <si>
    <t>B504</t>
  </si>
  <si>
    <t>CUTTER BLADE STANDART</t>
  </si>
  <si>
    <t>P35931E</t>
  </si>
  <si>
    <t>S102608A</t>
  </si>
  <si>
    <t>MICRO SWITCH</t>
  </si>
  <si>
    <t>S110328A</t>
  </si>
  <si>
    <t>SC0316B</t>
  </si>
  <si>
    <t>SC0937A</t>
  </si>
  <si>
    <t>THK-AFB-LF GREASE</t>
  </si>
  <si>
    <t>SN000718</t>
  </si>
  <si>
    <t>LOWER SHAFT BASE</t>
  </si>
  <si>
    <t>SN010041</t>
  </si>
  <si>
    <t>MOTOR BRACKET(15W)</t>
  </si>
  <si>
    <t>SN010262</t>
  </si>
  <si>
    <t>MDU-5HC BOARD</t>
  </si>
  <si>
    <t>SN010264</t>
  </si>
  <si>
    <t>FAN C377-148</t>
  </si>
  <si>
    <t>SN010336</t>
  </si>
  <si>
    <t>SN010337</t>
  </si>
  <si>
    <t>RUBBER MATERIAL YQ130298-4</t>
  </si>
  <si>
    <t>SN000610</t>
  </si>
  <si>
    <t>MOTOR FOR RS, RSL, R</t>
  </si>
  <si>
    <t>70091023KW</t>
  </si>
  <si>
    <t>70091023KI</t>
  </si>
  <si>
    <t>BLADE HOLDER SET</t>
  </si>
  <si>
    <t>MODULE</t>
  </si>
  <si>
    <t>Axis Module 2channel;AX8206-0100</t>
  </si>
  <si>
    <t>Axis Module 1channel;AX8108-0100-1001</t>
  </si>
  <si>
    <t>Synchronous Motor Beckhoff2570W</t>
  </si>
  <si>
    <t>Module bSCbDrvDC-L</t>
  </si>
  <si>
    <t>7009686800CAPC</t>
  </si>
  <si>
    <t>71164147XID</t>
  </si>
  <si>
    <t>71164192XAD</t>
  </si>
  <si>
    <t>SN000612</t>
  </si>
  <si>
    <t>EMERGENCY SWITCH</t>
  </si>
  <si>
    <t>LCD</t>
  </si>
  <si>
    <t>SN000735</t>
  </si>
  <si>
    <t>PRESSURE ARM</t>
  </si>
  <si>
    <t>SN000722</t>
  </si>
  <si>
    <t>71141827XW</t>
  </si>
  <si>
    <t>71960357XW</t>
  </si>
  <si>
    <t>7195038000XAD</t>
  </si>
  <si>
    <t>48A19005</t>
  </si>
  <si>
    <t>49HA027192</t>
  </si>
  <si>
    <t>0.64* 36P+1.5 12P F(RETAINER O/D TYPE)</t>
  </si>
  <si>
    <t>49HA037624</t>
  </si>
  <si>
    <t>1.5 12P F (1.5 FOR EARTH JC)(SLIDER O/D)</t>
  </si>
  <si>
    <t>49MA001434</t>
  </si>
  <si>
    <t>LANCE CHECK PIN 100PCLOT</t>
  </si>
  <si>
    <t>49HA033201</t>
  </si>
  <si>
    <t>49MA003161</t>
  </si>
  <si>
    <t>49HD011884</t>
  </si>
  <si>
    <t>49HA033376</t>
  </si>
  <si>
    <t>0.64* 22P F (FOR ID SENSOR)</t>
  </si>
  <si>
    <t>49HA041027</t>
  </si>
  <si>
    <t>WPC4P 2.8(110)F C/F</t>
  </si>
  <si>
    <t>49MA001414</t>
  </si>
  <si>
    <t>LANCE PIN 100LOT</t>
  </si>
  <si>
    <t>49MA002303</t>
  </si>
  <si>
    <t>48A19021001</t>
  </si>
  <si>
    <t>48RV21B023</t>
  </si>
  <si>
    <t>48AC95ZA069</t>
  </si>
  <si>
    <t>48AC95ZA067</t>
  </si>
  <si>
    <t>48AC95ZA070</t>
  </si>
  <si>
    <t>48AC95ZA072</t>
  </si>
  <si>
    <t>48AC95ZA073</t>
  </si>
  <si>
    <t>48AC95ZA074</t>
  </si>
  <si>
    <t>48AC95ZA071</t>
  </si>
  <si>
    <t>48AC95D008</t>
  </si>
  <si>
    <t>ARM SPACER</t>
  </si>
  <si>
    <t>A102210B</t>
  </si>
  <si>
    <t>STRIPPED DISCARD HOSE</t>
  </si>
  <si>
    <t>M109946D</t>
  </si>
  <si>
    <t>A-LINK UNIT</t>
  </si>
  <si>
    <t>CPU</t>
  </si>
  <si>
    <t>S100517A</t>
  </si>
  <si>
    <t>CPU BOARD</t>
  </si>
  <si>
    <t>48M211YA01102</t>
  </si>
  <si>
    <t>WRISTBAND</t>
  </si>
  <si>
    <t>4BF000424</t>
  </si>
  <si>
    <t>STATIC ELIMINATION WRISTBAND BLACK 9-3005-06</t>
  </si>
  <si>
    <t>SN009363</t>
  </si>
  <si>
    <t>KABEL NYY 4X4 SUPREME</t>
  </si>
  <si>
    <t>SN009589</t>
  </si>
  <si>
    <t>REPAIR MESIN MULTICAM</t>
  </si>
  <si>
    <t>HEATSHRINK</t>
  </si>
  <si>
    <t>SN009666</t>
  </si>
  <si>
    <t>HEAT SHRINK CABLE 40 MM CLEAR</t>
  </si>
  <si>
    <t>SN009693</t>
  </si>
  <si>
    <t>RAK MATERIAL SUPPLY FUSE</t>
  </si>
  <si>
    <t>SN009763</t>
  </si>
  <si>
    <t>WIRELESS DAN TOWER LIGHT PEMANGGIL MAINTENANCE</t>
  </si>
  <si>
    <t>SN009764</t>
  </si>
  <si>
    <t>INSTALASI WIRELESS TOWER LIGHT PEMANGGIL MAINTENANCE</t>
  </si>
  <si>
    <t>SN009892</t>
  </si>
  <si>
    <t>KOREK KUPING</t>
  </si>
  <si>
    <t>SN009900</t>
  </si>
  <si>
    <t>OBENG 3 PH.0</t>
  </si>
  <si>
    <t>SN009901</t>
  </si>
  <si>
    <t>OBENG 2 PH.00</t>
  </si>
  <si>
    <t>SN014084</t>
  </si>
  <si>
    <t>SAO PROSES PA TO FA</t>
  </si>
  <si>
    <t>SIKAT</t>
  </si>
  <si>
    <t>SIKAT GIGI SOFT</t>
  </si>
  <si>
    <t>SN009548</t>
  </si>
  <si>
    <t>PSU 24 PIN  (ARMAGEDDON VOLTRON BRONZE 235 FX)</t>
  </si>
  <si>
    <t>SN015052</t>
  </si>
  <si>
    <t>POWER SUPPLY PS 9500</t>
  </si>
  <si>
    <t>SN015080</t>
  </si>
  <si>
    <t>IR-2200-1KW-HTR-KTC</t>
  </si>
  <si>
    <t>STEPPER MOTOR 5.5NM 2 END</t>
  </si>
  <si>
    <t>STEPPER MOTOR 2.3NM</t>
  </si>
  <si>
    <t>STEPPER MOTOR 0.7NM INCL. PINION</t>
  </si>
  <si>
    <t>PULLEY 24</t>
  </si>
  <si>
    <t>71165540CLXA</t>
  </si>
  <si>
    <t>SN000599</t>
  </si>
  <si>
    <t>ROTARY BLADE STANDARD</t>
  </si>
  <si>
    <t>SN000600</t>
  </si>
  <si>
    <t>V-BLADE SET HSS STANDART 16 mm</t>
  </si>
  <si>
    <t>SN010348</t>
  </si>
  <si>
    <t>FAN ELECTRONICS</t>
  </si>
  <si>
    <t>SN010356</t>
  </si>
  <si>
    <t>STANDARD FEED BELT NEOPREME WITHOUT GEARS FOR BF,P,RSL,R</t>
  </si>
  <si>
    <t>SN010364</t>
  </si>
  <si>
    <t>STANDARD FEED ROLLER</t>
  </si>
  <si>
    <t>SCREW FOR BLADE MOUNTING</t>
  </si>
  <si>
    <t>SN010349</t>
  </si>
  <si>
    <t>MAIN SWITCH</t>
  </si>
  <si>
    <t>SN010365</t>
  </si>
  <si>
    <t>CAN I/O-BOX</t>
  </si>
  <si>
    <t>DRIVE BELT CUT/ROT T5/6/390 FOR MX</t>
  </si>
  <si>
    <t>TIMING BELT 420-3M-6</t>
  </si>
  <si>
    <t>DISPLAY</t>
  </si>
  <si>
    <t>FEEDING BELT 255-P5-20</t>
  </si>
  <si>
    <t>PCB BMAIN CONTROLLER EXCHANGE</t>
  </si>
  <si>
    <t>PROBE</t>
  </si>
  <si>
    <t>SN000746</t>
  </si>
  <si>
    <t>THERMAL PROBE</t>
  </si>
  <si>
    <t>SN010277</t>
  </si>
  <si>
    <t>CASM BOARD</t>
  </si>
  <si>
    <t>KUNCI PAS 10-11 TEKIRO</t>
  </si>
  <si>
    <t>GLUE STICK 10mm</t>
  </si>
  <si>
    <t>KONTAKTOR SN-21 (2NO + 2 NC)</t>
  </si>
  <si>
    <t>SILENCER</t>
  </si>
  <si>
    <t>FTTING SMC KQ2T04-06A</t>
  </si>
  <si>
    <t>POSCA FINE ROUND-CORE(PASTEL YELLOW)</t>
  </si>
  <si>
    <t>72961907XJE</t>
  </si>
  <si>
    <t>72961907XYY</t>
  </si>
  <si>
    <t>72961907XYB</t>
  </si>
  <si>
    <t>72961907XYH</t>
  </si>
  <si>
    <t>4BB004557</t>
  </si>
  <si>
    <t>CLIP RC-BASE 1LOT 1000PCS</t>
  </si>
  <si>
    <t>DELETE MOLT</t>
  </si>
  <si>
    <t>ACTION</t>
  </si>
  <si>
    <t>FUNGSI/TUJUAN</t>
  </si>
  <si>
    <t>NOT FOUND</t>
  </si>
  <si>
    <t>SUDAH EMAIL TANYA MOLT UNTUK AKTIVASI</t>
  </si>
  <si>
    <t>BELUM DAPAT PRICE</t>
  </si>
  <si>
    <t>SUDAH FOLLOW UP PURCHASE</t>
  </si>
  <si>
    <t>SUDAH TANYA MOLT</t>
  </si>
  <si>
    <t>BELUM INFO REQ.MEMBER BARU</t>
  </si>
  <si>
    <t>REQ.KE PURCHASE</t>
  </si>
  <si>
    <t>Term 85</t>
  </si>
  <si>
    <t>4Term84</t>
  </si>
  <si>
    <t>STP 85</t>
  </si>
  <si>
    <t>ACT 84</t>
  </si>
  <si>
    <t>AIR GUN GANTI KE MERK SMC (QUALITAS LEBIH BAGUS,HARGA LEBIH MAHAL)</t>
  </si>
  <si>
    <t xml:space="preserve">KEBUTUHAN UNTUK ALAT UKUR PREVENTIVE </t>
  </si>
  <si>
    <t>HARGA NAIK</t>
  </si>
  <si>
    <t>ADA PENAMBAHAN NO.UJUNG DI AREA CHECKER PAKAI 2 NO (CHECKER DAN END DRAWING)</t>
  </si>
  <si>
    <t>UNTUK RELAY OUT DAN REPLACE INSTALASI MESIN</t>
  </si>
  <si>
    <t>TAGIHAN DEBIT NOTE HIBARA SISTEM NAIK</t>
  </si>
  <si>
    <t>ADA PENAMBAHAN UNTUK PEMBUATAN VISUALISASI PREVENTIVE MESIN</t>
  </si>
  <si>
    <t>PENAMBAHAN KAPASITAS MEMORY CCTV</t>
  </si>
  <si>
    <t>YIG MEETING DAN BM KE AFFILIET</t>
  </si>
  <si>
    <t>PENAMBAHAN TOOL MTC</t>
  </si>
  <si>
    <t>PENAMBAHAN DAN REPLACE TOOL MTC</t>
  </si>
  <si>
    <t xml:space="preserve">REPLACE APD </t>
  </si>
  <si>
    <t>TERM 85 (JULY 2025 - JUNE 2026)</t>
  </si>
  <si>
    <t>QTY
(@MESIN)</t>
  </si>
  <si>
    <t>ESP-32</t>
  </si>
  <si>
    <t>KLEM SELANG 5/8</t>
  </si>
  <si>
    <t>BAL</t>
  </si>
  <si>
    <t>YOKOTEN AUTOMATIC PATROLI HARIAN AC90</t>
  </si>
  <si>
    <t>20 UNIT</t>
  </si>
  <si>
    <t>19 UNIT</t>
  </si>
  <si>
    <t>YOKOTEN AUTO PATROLI HARIAN</t>
  </si>
  <si>
    <t>SAFTY COVER CM 20</t>
  </si>
  <si>
    <t>KONDISI SAFETY COVER</t>
  </si>
  <si>
    <t xml:space="preserve">KONDISI </t>
  </si>
  <si>
    <t xml:space="preserve">KETERANGAN </t>
  </si>
  <si>
    <t>PATAH PECAH DILEM</t>
  </si>
  <si>
    <t xml:space="preserve">PECAH </t>
  </si>
  <si>
    <t>RETAK</t>
  </si>
  <si>
    <t>MCHCM-05</t>
  </si>
  <si>
    <t xml:space="preserve">PECAH BAUT HILANG </t>
  </si>
  <si>
    <t>SAFTY COVER CM 30</t>
  </si>
  <si>
    <t>MCBC-01</t>
  </si>
  <si>
    <t>PECAH DILEM</t>
  </si>
  <si>
    <t>MCBC-02</t>
  </si>
  <si>
    <t>BAUT HILANG</t>
  </si>
  <si>
    <t>MCBC-04</t>
  </si>
  <si>
    <t>MCBC-05</t>
  </si>
  <si>
    <t>MCBIG-08</t>
  </si>
  <si>
    <t>MCBIG-11</t>
  </si>
  <si>
    <t>MCHCM-15</t>
  </si>
  <si>
    <t>MCHCM-17</t>
  </si>
  <si>
    <t>PECAH</t>
  </si>
  <si>
    <t>MCHCM-20</t>
  </si>
  <si>
    <t>COVER SAMPING HILANG</t>
  </si>
  <si>
    <t>MCHCM-21</t>
  </si>
  <si>
    <t>MCHCM-22</t>
  </si>
  <si>
    <t>MCHCM-32</t>
  </si>
  <si>
    <t>MCPRA-20</t>
  </si>
  <si>
    <t>MCPRA-21</t>
  </si>
  <si>
    <t>MC TDH 05</t>
  </si>
  <si>
    <t>REPAIR BAUT</t>
  </si>
  <si>
    <t>SN015258</t>
  </si>
  <si>
    <t>SN008765</t>
  </si>
  <si>
    <t>SN015438</t>
  </si>
  <si>
    <t>SN015442</t>
  </si>
  <si>
    <t>SN015329</t>
  </si>
  <si>
    <t>SN015335</t>
  </si>
  <si>
    <t>SN015353</t>
  </si>
  <si>
    <t>SN015349</t>
  </si>
  <si>
    <t>SN015348</t>
  </si>
  <si>
    <t>SN015351</t>
  </si>
  <si>
    <t>SN015352</t>
  </si>
  <si>
    <t>SN001803</t>
  </si>
  <si>
    <t>SN015441</t>
  </si>
  <si>
    <t>AYUHANNUA F</t>
  </si>
  <si>
    <t>432241E</t>
  </si>
  <si>
    <t>LIF CP28P F CONNECTION CHECK JIG 7398-2457-90+7398-2458+COVER-C</t>
  </si>
  <si>
    <t>48A06013</t>
  </si>
  <si>
    <t>48A19007012</t>
  </si>
  <si>
    <t>48A19045</t>
  </si>
  <si>
    <t>SCREW FOR TERMINAL HOLDER GUIDE</t>
  </si>
  <si>
    <t>48A19J04</t>
  </si>
  <si>
    <t>THICKNESS GAUGE</t>
  </si>
  <si>
    <t>48A47016111</t>
  </si>
  <si>
    <t>48A47080</t>
  </si>
  <si>
    <t>FLAT WASHER (4)</t>
  </si>
  <si>
    <t>48A47081</t>
  </si>
  <si>
    <t>FLAT WASHER (5)</t>
  </si>
  <si>
    <t>48MK30ZA10</t>
  </si>
  <si>
    <t>48WT100530</t>
  </si>
  <si>
    <t>48YCG0ZG000</t>
  </si>
  <si>
    <t>TEST I/O BOARD</t>
  </si>
  <si>
    <t>49MA003042</t>
  </si>
  <si>
    <t>SW PIN(OFF-ON)PRINTING NO.STP-0019-F</t>
  </si>
  <si>
    <t>71142727XYB</t>
  </si>
  <si>
    <t>71142727XYH</t>
  </si>
  <si>
    <t>71142727XYY</t>
  </si>
  <si>
    <t>71144036XJE</t>
  </si>
  <si>
    <t>71144036XYB</t>
  </si>
  <si>
    <t>71144036XYH</t>
  </si>
  <si>
    <t>71144036XYY</t>
  </si>
  <si>
    <t>71144110XWW</t>
  </si>
  <si>
    <t>71144819XJE</t>
  </si>
  <si>
    <t>71144819XYY</t>
  </si>
  <si>
    <t>71145746XAW</t>
  </si>
  <si>
    <t>71147387HXAC</t>
  </si>
  <si>
    <t>71147387HXW</t>
  </si>
  <si>
    <t>71147387XJE</t>
  </si>
  <si>
    <t>71164032XYH</t>
  </si>
  <si>
    <t>71164032XYY</t>
  </si>
  <si>
    <t>71164415XYY</t>
  </si>
  <si>
    <t>71164417XYY</t>
  </si>
  <si>
    <t>71164998XYB</t>
  </si>
  <si>
    <t>71164998XYH</t>
  </si>
  <si>
    <t>TERMINAL GUIDEP LATE B</t>
  </si>
  <si>
    <t>71166041XJE</t>
  </si>
  <si>
    <t>71166041XYB</t>
  </si>
  <si>
    <t>71166041XYY</t>
  </si>
  <si>
    <t>71167390XJE</t>
  </si>
  <si>
    <t>71167390XYB</t>
  </si>
  <si>
    <t>71167390XYH</t>
  </si>
  <si>
    <t>71167856XJE</t>
  </si>
  <si>
    <t>71167856XYB</t>
  </si>
  <si>
    <t>71167856XYH</t>
  </si>
  <si>
    <t>71167856XYY</t>
  </si>
  <si>
    <t>71960510PYF</t>
  </si>
  <si>
    <t>SN000676</t>
  </si>
  <si>
    <t>TIMING BELT CB150S3MK300</t>
  </si>
  <si>
    <t>SN000688</t>
  </si>
  <si>
    <t>C300 SENSOR BOARD</t>
  </si>
  <si>
    <t>SN000695</t>
  </si>
  <si>
    <t>BEARING 608ZZ</t>
  </si>
  <si>
    <t>SN000699</t>
  </si>
  <si>
    <t>BEARING 6001ZZ</t>
  </si>
  <si>
    <t>HOLE SAW KNK20</t>
  </si>
  <si>
    <t>SN001880</t>
  </si>
  <si>
    <t>SPEED CONTROLLER SMC ASD330F-01-06S</t>
  </si>
  <si>
    <t>SN008651</t>
  </si>
  <si>
    <t>LOCKING PLIER (KW0102079)</t>
  </si>
  <si>
    <t>Crankshaft with nut Length</t>
  </si>
  <si>
    <t>PULLEY C353-026</t>
  </si>
  <si>
    <t>RUBBER MATERIAL YQ12820-4</t>
  </si>
  <si>
    <t>SN014904</t>
  </si>
  <si>
    <t>SERVO AMPLIFIER MR-J2S-10B-RS238</t>
  </si>
  <si>
    <t>AMPLIFIER SENSOR WARNA KEYENCE CZ-V1</t>
  </si>
  <si>
    <t>SOCKET PUSH BUTTON MERAH ON-OFF LOCK</t>
  </si>
  <si>
    <t>SOCKET CONNCETOR KABEL 2PIN</t>
  </si>
  <si>
    <t>SOCKET CONNCETOR KABEL 3PIN</t>
  </si>
  <si>
    <t>SN015334</t>
  </si>
  <si>
    <t>PIN HLC FOR C/F YQ130268-11</t>
  </si>
  <si>
    <t>LAMPU ROTARY EWIG N-1101A-J (RED+BLUE)</t>
  </si>
  <si>
    <t>PLAT BESI L 3X3</t>
  </si>
  <si>
    <t>SN015350</t>
  </si>
  <si>
    <t>LM GUIDE 2X2 LENGTH 4500MM</t>
  </si>
  <si>
    <t>ADJUSTER KAKI MEJA M8</t>
  </si>
  <si>
    <t>BAUT BAJA M10 + MUR</t>
  </si>
  <si>
    <t>BESI STRIP TEBAL 10MM L50MM</t>
  </si>
  <si>
    <t>SN015367</t>
  </si>
  <si>
    <t>REKONDISI TROLLY SUPPLY</t>
  </si>
  <si>
    <t>FIFO WIRE</t>
  </si>
  <si>
    <t>SN015368</t>
  </si>
  <si>
    <t>SN015369</t>
  </si>
  <si>
    <t>SPRING BALANCER 9-15 KG NITTO KOHKI</t>
  </si>
  <si>
    <t>SN015434</t>
  </si>
  <si>
    <t>MATTING PENJEPIT CIRCUIT NEW DESIGN</t>
  </si>
  <si>
    <t>SOLENOID VALVE SY3220-5LOZ-C6</t>
  </si>
  <si>
    <t>SN015439</t>
  </si>
  <si>
    <t>SOLENOID VALVE SY5120-5DZD-01</t>
  </si>
  <si>
    <t>SN015440</t>
  </si>
  <si>
    <t>FITTING KQ2L06-01AS</t>
  </si>
  <si>
    <t>AIR REGULATOR</t>
  </si>
  <si>
    <t>AIR COMBINATION AW10-M5G-R-A</t>
  </si>
  <si>
    <t>MANIFOLD SS5Y3-20-04</t>
  </si>
  <si>
    <t>SN015443</t>
  </si>
  <si>
    <t>MANIFOLD SS5Y3-20-08</t>
  </si>
  <si>
    <t>SN015444</t>
  </si>
  <si>
    <t>STORE BAWAH SUB ASSY FIFO</t>
  </si>
  <si>
    <t>SN015445</t>
  </si>
  <si>
    <t>STORE PRE ASSY FIFO</t>
  </si>
  <si>
    <t>SN015446</t>
  </si>
  <si>
    <t>STAND QCD BOARD NEW</t>
  </si>
  <si>
    <t>SN015456</t>
  </si>
  <si>
    <t>LED PAKO-PAKO SUB ASSY FULL SET (WIRE KIRI)</t>
  </si>
  <si>
    <t>INTERIOR</t>
  </si>
  <si>
    <t>SN015461</t>
  </si>
  <si>
    <t>INTERIOR MOBIL TRAINING</t>
  </si>
  <si>
    <t>ASSEMBLY FIXTURE UU4P151509-S-L</t>
  </si>
  <si>
    <t>BG</t>
  </si>
  <si>
    <t>SN014972</t>
  </si>
  <si>
    <t>MATTING BFT</t>
  </si>
  <si>
    <t>Micro n/o base thread P202 tip Ø1.8 serrated soft</t>
  </si>
  <si>
    <t>24v C439 relay circuit</t>
  </si>
  <si>
    <t>SN015462</t>
  </si>
  <si>
    <t>MAGNET NEODYMIUM C-NHXCC20-4</t>
  </si>
  <si>
    <t>SN015463</t>
  </si>
  <si>
    <t>COUNTER/TIMER DIGITAL AUTONICS CT6Y-1P4-220VAC</t>
  </si>
  <si>
    <t>SN015464</t>
  </si>
  <si>
    <t>PLC OMRON CP2E E20DR A</t>
  </si>
  <si>
    <t>ESP</t>
  </si>
  <si>
    <t>SN015465</t>
  </si>
  <si>
    <t>TRECKER</t>
  </si>
  <si>
    <t>TRECKER PILOT BEARING KW0102600</t>
  </si>
  <si>
    <t>SN015466</t>
  </si>
  <si>
    <t>KUNCI PAS RING SET KW0100264</t>
  </si>
  <si>
    <t>463303</t>
  </si>
  <si>
    <t>LEAD FOR WIRE</t>
  </si>
  <si>
    <t>SN015467</t>
  </si>
  <si>
    <t>PERANGKAT ANDON WIRELESS</t>
  </si>
  <si>
    <t>TAGIHAN TELEPON</t>
  </si>
  <si>
    <t>SERVICE CHARGE JUL 2023-JUN 2024</t>
  </si>
  <si>
    <t>KOKI</t>
  </si>
  <si>
    <t>RENTAL</t>
  </si>
  <si>
    <t>PERJALANAN DINAS</t>
  </si>
  <si>
    <t>UANG SAKU + MAKAN LUAR NEGERI (AUS,  USA, EUR) (TRAINING) GOL I-III</t>
  </si>
  <si>
    <t>JASA CLEANING SERVICE</t>
  </si>
  <si>
    <t>JASA CLEANING SERVICE INSIDE, OUTSIDE &amp; POLYTAINER</t>
  </si>
  <si>
    <t>EQUIL NATURAL MINERAL WATER 380ML</t>
  </si>
  <si>
    <t>CLEANING SERVICE</t>
  </si>
  <si>
    <t>UANG SAKU + MAKAN LUAR NEGERI (AUS,  USA, EUR) (TRAVELLING &amp; MEETING) GOL I-III</t>
  </si>
  <si>
    <t>SEWA TEMPAT TINGGAL EXPAT</t>
  </si>
  <si>
    <t>UANG SAKU + MAKAN LUAR NEGERI (AUS,  USA, EUR)(TRAINING)  GOL IV</t>
  </si>
  <si>
    <t>PERIJINAN EXPAT</t>
  </si>
  <si>
    <t>UANG SAKU + MAKAN LUAR NEGERI (AUS,  USA, EUR) (TRAVELLING &amp; MEETING) GOL IV</t>
  </si>
  <si>
    <t>UANG SAKU + MAKAN LUAR NEGERI (AUS,  USA, EUR)(TRAINING)  GOL V</t>
  </si>
  <si>
    <t>UANG SAKU + MAKAN LUAR NEGERI (AUS,  USA, EUR) (TRAVELLING &amp; MEETING) GOL V</t>
  </si>
  <si>
    <t>UANG SAKU + MAKAN LUAR NEGERI (AUS,  USA, EUR) (TRAINING) GOL VI</t>
  </si>
  <si>
    <t>UANG SAKU + MAKAN LUAR NEGERI (AUS,  USA, EUR) (TRAVELLING &amp; MEETING) GOL VI</t>
  </si>
  <si>
    <t>UANG MAKAN PAGI PD DALAM NEGERI (TRAINING) GOL I-II</t>
  </si>
  <si>
    <t>DOMISILI-STM JPR-STM KDS FM</t>
  </si>
  <si>
    <t>DOMISILI-STM JPR-STM KDS LOG SM</t>
  </si>
  <si>
    <t>DOMISILI-STM JPR-STM KDS PE SM</t>
  </si>
  <si>
    <t>DOMISILI-STM JPR-STM KDS QA SM</t>
  </si>
  <si>
    <t>DOMISILI-STM JPR-STM KDS PP SM</t>
  </si>
  <si>
    <t>KEDATANGAN EXPAT</t>
  </si>
  <si>
    <t>RPTKA EXPAT BARU</t>
  </si>
  <si>
    <t>DPKK EXPAT BARU</t>
  </si>
  <si>
    <t>IMTA EXPAT BARU</t>
  </si>
  <si>
    <t>E-VISA EXPAT BARU</t>
  </si>
  <si>
    <t>ITAS EXPAT BARU</t>
  </si>
  <si>
    <t>MERP EXPAT BARU</t>
  </si>
  <si>
    <t>SURAT KETERANGAN DOMISILI + STM EXPAT BARU</t>
  </si>
  <si>
    <t>LOCAL TRANSPORT EXPAT BARU</t>
  </si>
  <si>
    <t>WELCOME PARTY EXPAT BARU</t>
  </si>
  <si>
    <t>HOTEL EXPAT BARU</t>
  </si>
  <si>
    <t>SEWA RUMAH EXPAT BARU</t>
  </si>
  <si>
    <t>UANG MAKAN PAGI PD DALAM NEGERI (TRAVELLING &amp; MEETING) GOL I-II</t>
  </si>
  <si>
    <t>UANG MAKAN SIANG PD DALAM NEGERI (TRAINING) GOL I-II</t>
  </si>
  <si>
    <t>UANG MAKAN SIANG PD DALAM NEGERI (TRAVELLING &amp; MEETING) GOL I-II</t>
  </si>
  <si>
    <t>UANG MAKAN MALAM PD DALAM NEGERI (TRAINING) GOL I-II</t>
  </si>
  <si>
    <t>UANG MAKAN MALAM PD DALAM NEGERI (TRAVELLING &amp; MEETING) GOL I-II</t>
  </si>
  <si>
    <t>UANG MAKAN PAGI PD DALAM NEGERI (TRAINING) GOL III</t>
  </si>
  <si>
    <t>EPO DI IMIGRASI FM</t>
  </si>
  <si>
    <t>EPO DI IMIGRASI LOG SM</t>
  </si>
  <si>
    <t>EPO DI IMIGRASI QA SM</t>
  </si>
  <si>
    <t>EPO DI IMIGRASI PE SM</t>
  </si>
  <si>
    <t>EPO DI IMIGRASI PP SM</t>
  </si>
  <si>
    <t>KEPULANGAN EXPAT</t>
  </si>
  <si>
    <t>CABUT NOTIFIKASI/IMTA EXPAT</t>
  </si>
  <si>
    <t>UANG MAKAN PAGI PD DALAM NEGERI (TRAVELLING &amp; MEETING) GOL III</t>
  </si>
  <si>
    <t>UANG MAKAN SIANG PD DALAM NEGERI (TRAINING) GOL III</t>
  </si>
  <si>
    <t>UANG MAKAN SIANG PD DALAM NEGERI (TRAVELLING &amp; MEETING)  GOL III</t>
  </si>
  <si>
    <t>UANG MAKAN MALAM PD DALAM NEGERI GOL III  (TRAINING)</t>
  </si>
  <si>
    <t>RINSO CAIR ISI 5 LITER</t>
  </si>
  <si>
    <t>KEWPIE THOUSAND ISLAND 1 L</t>
  </si>
  <si>
    <t>PASPOR</t>
  </si>
  <si>
    <t>KEWPIE CAESAR SALAD DRESING 1 L</t>
  </si>
  <si>
    <t>UANG MAKAN MALAM PD DALAM NEGERI (TRAVELLING &amp; MEETING) GOL III</t>
  </si>
  <si>
    <t>KESEHATAN EXPAT</t>
  </si>
  <si>
    <t>RPTKA PP SM</t>
  </si>
  <si>
    <t>RPTKA PE SM</t>
  </si>
  <si>
    <t>RPTKA QA SM</t>
  </si>
  <si>
    <t>RPTKA LOG SM</t>
  </si>
  <si>
    <t>RPTKA FM</t>
  </si>
  <si>
    <t>RPTKA TAMU</t>
  </si>
  <si>
    <t>TIKET HOME LEAVE</t>
  </si>
  <si>
    <t>UANG MAKAN PAGI PD DALAM NEGERI (TRAINING)  GOL IV</t>
  </si>
  <si>
    <t>TIKET PERJALANAN DINAS LUAR NEGERI (ASIA KECUALI JEPANG) (TRAVELLING/MEETING) GOL IV</t>
  </si>
  <si>
    <t>TIKET PERJALANAN DINAS DALAM NEGERI (TRAVELLING/MEETING) GOL I-II</t>
  </si>
  <si>
    <t>TIKET PERJALANAN DINAS LUAR NEGERI (ASIA KECUALI JEPANG) (TRAINING) GOL I-III</t>
  </si>
  <si>
    <t>UANG MAKAN PAGI PD DALAM NEGERI (TRAVELLING &amp; MEETING) GOL IV</t>
  </si>
  <si>
    <t>TIKET PERJALANAN DINAS LUAR NEGERI (JEPANG)(TRAVELLING/MEETING) GOL I-III</t>
  </si>
  <si>
    <t>TIKET PERJALANAN DINAS LUAR NEGERI (AUS,USA,EUR)  (TRAVELLING/MEETING) GOL IV</t>
  </si>
  <si>
    <t>TIKET PERJALANAN DINAS LUAR NEGERI (ASIA KECUALI JEPANG)(TRAVELLING/MEETING) GOL I-III</t>
  </si>
  <si>
    <t>TIKET PERJALANAN DINAS LUAR NEGERI (AUS,USA,EUR)  (TRAINING) GOL IV</t>
  </si>
  <si>
    <t>TIKET PERJALANAN DINAS LUAR NEGERI (AUS,USA,EUR) (TRAVELING/MEETING) GOL IV</t>
  </si>
  <si>
    <t>TIKET PERJALANAN DINAS LUAR NEGERI (AUS,USA,EUR) (TRAINING) GOL IV</t>
  </si>
  <si>
    <t>UANG MAKAN SIANG PD DALAM NEGERI (TRAINING) GOL IV</t>
  </si>
  <si>
    <t>UANG MAKAN SIANG PD DALAM NEGERI (TRAVELLING &amp; MEETING) GOL IV</t>
  </si>
  <si>
    <t>UANG MAKAN MALAM PD DALAM NEGERI (TRAINING) GOL IV</t>
  </si>
  <si>
    <t>UANG MAKAN MALAM PD DALAM NEGERI (TRAVELLING &amp; MEETING) GOL IV</t>
  </si>
  <si>
    <t>TIKET PERJALANAN DINAS LUAR NEGERI (JEPANG) (TRAINING) GOL I-III</t>
  </si>
  <si>
    <t>TIKET PERJALANAN DINAS LUAR NEGERI (JEPANG) (TRAINING) GOL V</t>
  </si>
  <si>
    <t>TIKET PERJALANAN DINAS LUAR NEGERI (ASIA KECUALI JEPANG) (TRAINING) GOL V</t>
  </si>
  <si>
    <t>TIKET PERJALANAN DINAS LUAR NEGERI (ASIA KECUALI JEPANG) (TRAINING) GOL VI</t>
  </si>
  <si>
    <t>TIKET PERJALANAN DINAS LUAR NEGERI (AUS,USA,EUR) (TRAINING) GOL I-III</t>
  </si>
  <si>
    <t>TIKET PERJALANAN DINAS LUAR NEGERI (AUS,USA,EUR)  (TRAVELING/MEETING) GOL I-III</t>
  </si>
  <si>
    <t>UANG MAKAN PAGI PD DALAM NEGERI (TRAINING) GOL V</t>
  </si>
  <si>
    <t>UANG MAKAN PAGI PD DALAM NEGERI (TRAVELLING &amp; MEETING) GOL V</t>
  </si>
  <si>
    <t>TIKET PERJALANAN DINAS DALAM NEGERI (TRAINING) GOL I-II</t>
  </si>
  <si>
    <t>UANG MAKAN SIANG PD DALAM NEGERI (TRAINING) GOL V</t>
  </si>
  <si>
    <t>TRAVEL EXPENSES</t>
  </si>
  <si>
    <t>TRAVEL EXPENSES HOME LEAVE PP SM</t>
  </si>
  <si>
    <t>TRAVEL EXPENSES HOME LEAVE QA SM</t>
  </si>
  <si>
    <t>TRAVEL EXPENSES HOME LEAVE PE SM</t>
  </si>
  <si>
    <t>TRAVEL EXPENSES HOME LEAVE LOG SM</t>
  </si>
  <si>
    <t>TRAVEL EXPENSES HOME LEAVE FM</t>
  </si>
  <si>
    <t>UANG CADANGAN LUAR NEGERI (JEPANG) (TRAVELLING/MEETING)</t>
  </si>
  <si>
    <t>UANG CADANGAN LUAR NEGERI (JEPANG) (TRAINING)</t>
  </si>
  <si>
    <t>UANG CADANGAN DALAM NEGERI (TRAVELLING/MEETING)</t>
  </si>
  <si>
    <t>UANG CADANGAN DALAM NEGERI (TRAINING)</t>
  </si>
  <si>
    <t>HOTEL DALAM NEGERI  (TRAVELING/MEETING) GOL I-II</t>
  </si>
  <si>
    <t>HOTEL LUAR NEGERI (JEPANG)  (TRAVELING/MEETING) GOL I-III</t>
  </si>
  <si>
    <t>HOTEL LUAR NEGERI (ASIA KECUALI JEPANG) (TRAVELLING/MEETING) GOL I-III</t>
  </si>
  <si>
    <t>HOTEL LUAR NEGERI (AUS,USA,EUR) (TRAVELLING/MEETING) GOL I-III</t>
  </si>
  <si>
    <t>HOTEL LUAR NEGERI (JEPANG) (TRAINING) GOL I-III</t>
  </si>
  <si>
    <t>HOTEL LUAR NEGERI (ASIA KECUALI JEPANG) (TRAINING) GOL I-III</t>
  </si>
  <si>
    <t>HOTEL LUAR NEGERI (AUS,USA,EUR) (TRAINING)  GOL I-III</t>
  </si>
  <si>
    <t>UANG SAKU PD DALAM NEGERI (TRAVELLING/MEETING) GOL I-II</t>
  </si>
  <si>
    <t>UANG SAKU PD DALAM NEGERI  (TRAVELLING/MEETING) GOL III</t>
  </si>
  <si>
    <t>UANG SAKU PD DALAM NEGERI (TRAVELLING/MEETING) GOL  IV</t>
  </si>
  <si>
    <t>UANG SAKU PD DALAM NEGERI (TRAVELLING/MEETING) GOL V</t>
  </si>
  <si>
    <t>UANG SAKU PD DALAM NEGERI (TRAVELLING/MEETING) GOL VI</t>
  </si>
  <si>
    <t>UANG SAKU PD DALAM NEGERI (TRAINING) GOL I-II</t>
  </si>
  <si>
    <t>UANG SAKU PD DALAM NEGERI (TRAINING) GOL III</t>
  </si>
  <si>
    <t>UANG SAKU PD DALAM NEGERI (TRAINING) GOL  IV</t>
  </si>
  <si>
    <t>UANG SAKU PD DALAM NEGERI (TRAINING) GOL V</t>
  </si>
  <si>
    <t>UANG SAKU PD DALAM NEGERI (TRAINING) GOL VI</t>
  </si>
  <si>
    <t>UANG SAKU + MAKAN LUAR NEGERI (JEPANG) (TRAVELLING/MEETING) GOL  I-III</t>
  </si>
  <si>
    <t>UANG SAKU + MAKAN LUAR NEGERI (JEPANG) (TRAVELLING/MEETING) GOL  IV</t>
  </si>
  <si>
    <t>UANG SAKU + MAKAN LUAR NEGERI (JEPANG) (TRAVELLING/MEETING) GOL V</t>
  </si>
  <si>
    <t>UANG SAKU + MAKAN LUAR NEGERI (JEPANG) (TRAVELLING/MEETING) GOL VI</t>
  </si>
  <si>
    <t>UANG SAKU + MAKAN LUAR NEGERI (JEPANG) (TRAINING) GOL  I-III</t>
  </si>
  <si>
    <t>UANG SAKU + MAKAN LUAR NEGERI (JEPANG) (TRAINING) GOL VI</t>
  </si>
  <si>
    <t>UANG SAKU + MAKAN (ASIA KECUALI JEPANG) (TRAVELLING/MEETING) GOL  I-III</t>
  </si>
  <si>
    <t>UANG SAKU + MAKAN (ASIA KECUALI JEPANG) (TRAVELLING/MEETING) GOL V</t>
  </si>
  <si>
    <t>UANG SAKU + MAKAN (ASIA KECUALI JEPANG)(TRAVELLING &amp; MEETING) GOL VI</t>
  </si>
  <si>
    <t>UANG SAKU + MAKAN (ASIA KECUALI JEPANG) (TRAINING) GOL I-III</t>
  </si>
  <si>
    <t>UANG SAKU + MAKAN (ASIA KECUALI JEPANG) (TRAINING) GOL IV</t>
  </si>
  <si>
    <t>UANG SAKU + MAKAN (ASIA KECUALI JEPANG) (TRAINING) GOL VI</t>
  </si>
  <si>
    <t>OPERASIONAL MOBIL MANAGER LOKAL WEEK 1</t>
  </si>
  <si>
    <t>MAKAN SIANG</t>
  </si>
  <si>
    <t>MAKAN MALAM</t>
  </si>
  <si>
    <t>ASURANSI MSIG</t>
  </si>
  <si>
    <t>MARINE CARGO MSIG INLAND ONLY</t>
  </si>
  <si>
    <t>EARTHQUAKE STANDARD BUILDING &amp; BUILDING IMPROVEMET</t>
  </si>
  <si>
    <t>EARTHQUAKE STANDARD MACHINERY &amp; EQUIPMENT</t>
  </si>
  <si>
    <t>EARTHQUAKE STANDARD BUILDING 8 RISK LOCATION</t>
  </si>
  <si>
    <t>LIABILITY TENANT LEGAL FIRE &amp; CGL 8 RISK LOCATION</t>
  </si>
  <si>
    <t>INDUSTRIAL PROPERTY ALL RISK BUILDING 8 RISK LOCATION-1</t>
  </si>
  <si>
    <t>DEKORASI</t>
  </si>
  <si>
    <t>UANG MAKAN SIANG PD DALAM NEGERI (TRAVELLING &amp; MEETING) GOL V</t>
  </si>
  <si>
    <t>UANG MAKAN MALAM PD DALAM NEGERI (TRAINING)  GOL V</t>
  </si>
  <si>
    <t>UANG MAKAN MALAM PD DALAM NEGERI (TRAVELLING &amp; MEETING)  GOL V</t>
  </si>
  <si>
    <t>UANG MAKAN PAGI PD DALAM NEGERI (TRAINING) GOL VI</t>
  </si>
  <si>
    <t>UANG MAKAN PAGI PD DALAM NEGERI (TRAVELLING &amp; MEETING) GOL VI</t>
  </si>
  <si>
    <t>UANG MAKAN SIANG PD DALAM NEGERI (TRAINING) GOL VI</t>
  </si>
  <si>
    <t>UANG MAKAN SIANG PD DALAM NEGERI (TRAVELLING &amp; MEETING) GOL VI</t>
  </si>
  <si>
    <t>UANG MAKAN MALAM PD DALAM NEGERI (TRAINING) GOL VI</t>
  </si>
  <si>
    <t>UANG MAKAN MALAM PD DALAM NEGERI (TRAVELLING &amp; MEETING) GOL VI</t>
  </si>
  <si>
    <t>PARTISIPASI HUT RI KAB. JEPARA</t>
  </si>
  <si>
    <t>PARTISIPASI HUT RI DESA</t>
  </si>
  <si>
    <t>JET CLEANER WITH MOTOR LISTRIK</t>
  </si>
  <si>
    <t>UANG SAKU + MAKAN DALAM NEGERI (TRAINING) GOL VII</t>
  </si>
  <si>
    <t>UANG SAKU + MAKAN DALAM NEGERI (TRAVELLING &amp; MEETING) GOL VII</t>
  </si>
  <si>
    <t>HOTEL LUAR NEGERI (JEPANG) (TRAVELING/MEETING) GOL IV</t>
  </si>
  <si>
    <t>SOUVENIR EXPAT</t>
  </si>
  <si>
    <t>UANG CADANGAN LUAR NEGERI (AUS,USA,EUR) (TRAVELLING/MEETING)</t>
  </si>
  <si>
    <t>HOTEL LUAR NEGERI (JEPANG) GOL IV (TRAINING)</t>
  </si>
  <si>
    <t>HOTEL LUAR NEGERI (JEPANG) GOL V (TRAVELING/MEETING)</t>
  </si>
  <si>
    <t>UANG SAKU + MAKAN LUAR NEGERI (AUS,USA,EUR) (TRAVELLING/MEETING) GOL  IV</t>
  </si>
  <si>
    <t>TIKET PERJALANAN DINAS LUAR NEGERI (AUS,USA,EUR) (TRAVELLING/MEETING) GOL V</t>
  </si>
  <si>
    <t>TIKET PERJALANAN DINAS LUAR NEGERI (ASIA KECUALI JEPANG) (TRAINING) GOL IV</t>
  </si>
  <si>
    <t>TIKET PERJALANAN DINAS LUAR NEGERI (AUS,USA,EUR)  (TRAINING) GOL V</t>
  </si>
  <si>
    <t>HOTEL DALAM NEGERI (TRAINING) GOL III</t>
  </si>
  <si>
    <t>HOTEL LUAR NEGERI (JEPANG) (TRAINING) GOL V</t>
  </si>
  <si>
    <t>LWBP</t>
  </si>
  <si>
    <t>WBP</t>
  </si>
  <si>
    <t>BOTOL PUMP 500 ML</t>
  </si>
  <si>
    <t>HOTEL LUAR NEGERI (JEPANG)  (TRAVELING/MEETING) GOL VI</t>
  </si>
  <si>
    <t>HOTEL LUAR NEGERI (JEPANG) (TRAINING) GOL VI</t>
  </si>
  <si>
    <t>HOTEL LUAR NEGERI (ASIA KECUALI JEPANG) (TRAVELLING/MEETING) GOL IV</t>
  </si>
  <si>
    <t>HOTEL LUAR NEGERI (ASIA KECUALI JEPANG) (TRAINING) GOL IV</t>
  </si>
  <si>
    <t>HOTEL LUAR NEGERI (ASIA KECUALI JEPANG) (TRAVELLING/MEETING) GOL V</t>
  </si>
  <si>
    <t>UPD UANG TAKZIAH</t>
  </si>
  <si>
    <t>OPERASIONAL MOBIL MANAGER LOKAL WEEK 2</t>
  </si>
  <si>
    <t>OPERASIONAL MOBIL MANAGER LOKAL WEEK 3</t>
  </si>
  <si>
    <t>OPERASIONAL MOBIL MANAGER LOKAL WEEK 5</t>
  </si>
  <si>
    <t>LADAKU ISI ULANG 100G</t>
  </si>
  <si>
    <t>GHOCUCANG 500G</t>
  </si>
  <si>
    <t>REGULATOR (JEPIT)</t>
  </si>
  <si>
    <t>HOTEL LUAR NEGERI (ASIA KECUALI JEPANG) (TRAINING)  GOL V</t>
  </si>
  <si>
    <t>HOTEL LUAR NEGERI (ASIA KECUALI JEPANG) (TRAVELLING/MEETING)  GOL VI</t>
  </si>
  <si>
    <t>KAIN LAP / SERBET</t>
  </si>
  <si>
    <t>HOTEL DALAM NEGERI (TRAVELING/MEETING) GOL III</t>
  </si>
  <si>
    <t>REIMBURSED COST OF EXPATRIATE</t>
  </si>
  <si>
    <t>OVERSEAS TRAVELLERS INSURANCE FOR ASSIGNMENT</t>
  </si>
  <si>
    <t>INDUSTRIAL PROPERTY ALL RISK BUILDING 8 RISK LOCATION-2</t>
  </si>
  <si>
    <t>INDUSTRIAL PROPERTY ALL RISK BUILDING 8 RISK LOCATION-3</t>
  </si>
  <si>
    <t>LIABILITY INSURANCE</t>
  </si>
  <si>
    <t>HOTEL LUAR NEGERI (ASIA KECUALI JEPANG)  (TRAINING) GOL VI</t>
  </si>
  <si>
    <t>HOTEL LUAR NEGERI AUS,USA,EUR GOL IV (TRAVELLING/MEETING)</t>
  </si>
  <si>
    <t>HOTEL LUAR NEGERI (AUS,USA,EUR) (TRAINING)  GOL IV</t>
  </si>
  <si>
    <t>TUNJANGAN MUSIM DINGIN ( &gt;5 HARI &lt; 1 BULAN ) (TRAVELLING/MEETING)</t>
  </si>
  <si>
    <t>TUNJANGAN MUSIM DINGIN ( &gt;5 HARI &lt; 1 BULAN ) (TRAINING)</t>
  </si>
  <si>
    <t>TUNJANGAN MUSIM DINGIN (1-5 HARI) (TRAVELLING/MEETING)</t>
  </si>
  <si>
    <t>TUNJANGAN MUSIM DINGIN (1-5 HARI) (TRAINING)</t>
  </si>
  <si>
    <t>EPO IMIGRASI EXPAT</t>
  </si>
  <si>
    <t>PRE DEPARTURE LANGUAGE TRAINING - HEAD OF BASE</t>
  </si>
  <si>
    <t>PASSPORT VISA FEE FOR ASSIGNMENT</t>
  </si>
  <si>
    <t>FLIGHT FOR ASSIGNEE</t>
  </si>
  <si>
    <t>MOVING COST AT STORAGE ROOM FOR ASSIGNMENT</t>
  </si>
  <si>
    <t>VISITING BEFORE ASSIGNMENT</t>
  </si>
  <si>
    <t>PRE DEPARTURE HEALTH MANAGEMENT FOR ASSIGNMENT</t>
  </si>
  <si>
    <t>PRE DEPARTURE HEALTH RISK DIAGNOSIS (ASSGINEE)</t>
  </si>
  <si>
    <t>COMPLETE MEDICAL CHECK UP HEALTH CHECK UP VACCINATION-HOME LEAVE</t>
  </si>
  <si>
    <t>TIKET PERJALANAN DINAS LUAR NEGERI (AUS,USA,EUR)  (TRAVELLING/MEETING)  BISNIS GOL VI</t>
  </si>
  <si>
    <t>TIKET PERJALANAN DINAS DALAM NEGERI  (TRAVELLING/MEETING) GOL III</t>
  </si>
  <si>
    <t>TIKET PERJALANAN DINAS DALAM NEGERI  (TRAVELLING/MEETING) GOL IV</t>
  </si>
  <si>
    <t>TIKET PERJALANAN DINAS DALAM NEGERI  (TRAVELLING/MEETING) GOL V</t>
  </si>
  <si>
    <t>TIKET PERJALANAN DINAS DALAM NEGERI  (TRAVELLING/MEETING) GOL VI</t>
  </si>
  <si>
    <t>TIKET PERJALANAN DINAS LUAR NEGERI (JEPANG)  (TRAVELLING/MEETING) GOL IV</t>
  </si>
  <si>
    <t>TIKET PERJALANAN DINAS LUAR NEGERI (JEPANG) (TRAVELLING/MEETING) GOL V</t>
  </si>
  <si>
    <t>TIKET PESAWAT LUAR NEGERI (JEPANG) (TRAVELLING/MEETING) BISNIS  GOL V</t>
  </si>
  <si>
    <t>TIKET PERJALANAN DINAS LUAR NEGERI ASIA KECUALI JEPANG IV (TRAVELLING/MEETING)</t>
  </si>
  <si>
    <t>TIKET PERJALANAN DINAS LUAR NEGERI (ASIA KECUALI JEPANG) (TRAVELLING/MEETING) GOL V</t>
  </si>
  <si>
    <t>TIKET PERJALANAN DINAS (ASIA KECUALI JEPANG)  (TRAVELLING/MEETING) GOL VI</t>
  </si>
  <si>
    <t>TIKET PERJALANAN DINAS DALAM NEGERI (TRAINING) GOL III</t>
  </si>
  <si>
    <t>TIKET PERJALANAN DINAS DALAM NEGERI (TRAINING) GOL IV</t>
  </si>
  <si>
    <t>TIKET PERJALANAN DINAS DALAM NEGERI (TRAINING) GOL V</t>
  </si>
  <si>
    <t>TIKET PERJALANAN DINAS DALAM NEGERI (TRAINING) GOL VI</t>
  </si>
  <si>
    <t>HOTEL DALAM NEGERI (TRAVELING/MEETING) GOL IV</t>
  </si>
  <si>
    <t>HOTEL DALAM NEGERI (TRAVELING/MEETING) GOL V</t>
  </si>
  <si>
    <t>HOTEL DALAM NEGERI (TRAVELING/MEETING) GOL VI</t>
  </si>
  <si>
    <t>HOTEL DALAM NEGERI (TRAINING) GOL IV</t>
  </si>
  <si>
    <t>HOTEL DALAM NEGERI (TRAINING) GOL V</t>
  </si>
  <si>
    <t>HOTEL DALAM NEGERI (TRAINING) GOL VI</t>
  </si>
  <si>
    <t>HOTEL LUAR NEGERI (AUS,USA,EUR) (TRAVELLING/MEETING)  GOL V</t>
  </si>
  <si>
    <t>HOTEL LUAR NEGERI AUS,USA,EUR GOL V (TRAINING)</t>
  </si>
  <si>
    <t>HOTEL LUAR NEGERI (AUS,USA,EUR)(TRAVELLING/MEETING)  GOL VI</t>
  </si>
  <si>
    <t>HOTEL LUAR NEGERI (AUS,USA,EUR) (TRAINING)  GOL VI</t>
  </si>
  <si>
    <t>HEALTH CHECK AND DIAGNOSIS OF CONTINUITY</t>
  </si>
  <si>
    <t>OPERASIONAL MOBIL MANAGER LOKAL WEEK 4</t>
  </si>
  <si>
    <t>IATF16949 AUDIT FEES(MAZDA SALES &amp; MARKETING SUBDIV./DEV.)</t>
  </si>
  <si>
    <t>A-03753</t>
  </si>
  <si>
    <t>SOFTWARE PLC MITSHUBISHI GX WORK</t>
  </si>
  <si>
    <t>A-03754</t>
  </si>
  <si>
    <t>SOFTWARE PLC CX PROGRAMER</t>
  </si>
  <si>
    <t>A-03755</t>
  </si>
  <si>
    <t>SOFTWARE PLC SIEMENS</t>
  </si>
  <si>
    <t>A-03756</t>
  </si>
  <si>
    <t>SOFTWARE PLC KEYENCE</t>
  </si>
  <si>
    <t>A-03757</t>
  </si>
  <si>
    <t>SOFTWARE GOT MITSHUBISHI 1000</t>
  </si>
  <si>
    <t>A-03758</t>
  </si>
  <si>
    <t>SOFTWARE GOT MITSHUBISHI 2000</t>
  </si>
  <si>
    <t>TRAINING PENANGANAN BAHAYA TERSENGAT LISTRIK</t>
  </si>
  <si>
    <t>A-03781</t>
  </si>
  <si>
    <t>STIKER TIMBUL ID HELM TKTD</t>
  </si>
  <si>
    <t>A-03784</t>
  </si>
  <si>
    <t>A-03786</t>
  </si>
  <si>
    <t>TIMBANGAN 300 KG</t>
  </si>
  <si>
    <t>CARGER TABLET</t>
  </si>
  <si>
    <t>A-03793</t>
  </si>
  <si>
    <t>CHARGER TABLET TYPE C UGREEN</t>
  </si>
  <si>
    <t>A-03805</t>
  </si>
  <si>
    <t>TIMBANGAN 500 KG MERK BUDI</t>
  </si>
  <si>
    <t>FILTER RAKOR GENSET</t>
  </si>
  <si>
    <t>A-03806</t>
  </si>
  <si>
    <t>A-03807</t>
  </si>
  <si>
    <t>A-03808</t>
  </si>
  <si>
    <t>PENAMBAHAN LAMPU</t>
  </si>
  <si>
    <t>A-03809</t>
  </si>
  <si>
    <t>A-03816</t>
  </si>
  <si>
    <t>WD-40 ISI 412 ML</t>
  </si>
  <si>
    <t>KURSI RAK SEPATU</t>
  </si>
  <si>
    <t>A-03827</t>
  </si>
  <si>
    <t>RAK KUNCI</t>
  </si>
  <si>
    <t>A-03829</t>
  </si>
  <si>
    <t>LAMPU SENSOR</t>
  </si>
  <si>
    <t>A-03835</t>
  </si>
  <si>
    <t>LAMPU SENSOR GERAK PANASONIC</t>
  </si>
  <si>
    <t>LOKET HR</t>
  </si>
  <si>
    <t>A-03843</t>
  </si>
  <si>
    <t>PENGERJAAN LOKET HR</t>
  </si>
  <si>
    <t>KABEL SCANNER</t>
  </si>
  <si>
    <t>A-03852</t>
  </si>
  <si>
    <t>KABEL USB SCANNER DATALOGIC QUICKSCAN QD2430</t>
  </si>
  <si>
    <t>A-03880</t>
  </si>
  <si>
    <t>INLET SPOUD T52S32R</t>
  </si>
  <si>
    <t>A-03887</t>
  </si>
  <si>
    <t>IATF16949 AUDIT FEES (TBU SALES &amp; MARKETING DIV.)</t>
  </si>
  <si>
    <t>A-03888</t>
  </si>
  <si>
    <t>IATF16949 AUDIT FEES（SUBARU SALES &amp; MARKETING SUBDIV.）</t>
  </si>
  <si>
    <t>A-03889</t>
  </si>
  <si>
    <t>IATF16949 AUDIT FEES（HBU SALES &amp; MARKETING DIV.）</t>
  </si>
  <si>
    <t>A-03890</t>
  </si>
  <si>
    <t>LAMPU LED STRIP 12 VOLT</t>
  </si>
  <si>
    <t>A-03891</t>
  </si>
  <si>
    <t>SONY E 50MM F1.8 LENSA FIX SONY APSC</t>
  </si>
  <si>
    <t>A-03892</t>
  </si>
  <si>
    <t>A-03893</t>
  </si>
  <si>
    <t>ADAPTER LENSA CANON EOS EF EFS MEIKE ANDOER AF AUTO AUTOFOCUS MIROLESS E-MOUNT A6000</t>
  </si>
  <si>
    <t>A-03894</t>
  </si>
  <si>
    <t>CAMERA CLEANING KIT</t>
  </si>
  <si>
    <t>A-03895</t>
  </si>
  <si>
    <t>BATERAI CANON 800D PAKET 2 PACK BATERAI CANON 800D 2280MAH</t>
  </si>
  <si>
    <t>A-03896</t>
  </si>
  <si>
    <t>HEADPHONE</t>
  </si>
  <si>
    <t>A-03897</t>
  </si>
  <si>
    <t>A-03898</t>
  </si>
  <si>
    <t>SOUVENIR BULAN MOTO</t>
  </si>
  <si>
    <t>A-03899</t>
  </si>
  <si>
    <t>ALAT PEMBUAT ASAP</t>
  </si>
  <si>
    <t>A-03902</t>
  </si>
  <si>
    <t>KACA HYDRANT</t>
  </si>
  <si>
    <t>A-03903</t>
  </si>
  <si>
    <t>KACA TEMPAT KUNCI</t>
  </si>
  <si>
    <t>A-03904</t>
  </si>
  <si>
    <t>DIGITAL FORCE GAUGE</t>
  </si>
  <si>
    <t>TAGIHAN TELKOMSEL VICE PRESDIR</t>
  </si>
  <si>
    <t>JASA DRIVER VICE PRESDIR</t>
  </si>
  <si>
    <t>JASA CLEANING SERVICE OUTSIDE</t>
  </si>
  <si>
    <t>OT DRIVER VICE PRESDIR</t>
  </si>
  <si>
    <t>SEWA RUMAH EXPAT VICE PRESDIR</t>
  </si>
  <si>
    <t>RALAT IMTA</t>
  </si>
  <si>
    <t>RALAT IMTA FM</t>
  </si>
  <si>
    <t>RALAT IMTA LOG SM</t>
  </si>
  <si>
    <t>RALAT IMTA PE SM</t>
  </si>
  <si>
    <t>RALAT IMTA QA SM</t>
  </si>
  <si>
    <t>RALAT IMTA PP SM</t>
  </si>
  <si>
    <t>RALAT IMTA TAMU</t>
  </si>
  <si>
    <t>PEMBUATAN STM</t>
  </si>
  <si>
    <t>PEMBUATAN STM JEPARA FM</t>
  </si>
  <si>
    <t>PEMBUATAN STM JEPARA LOG SM</t>
  </si>
  <si>
    <t>PEMBUATAN STM JEPARA PE SM</t>
  </si>
  <si>
    <t>PEMBUATAN STM JEPARA QA SM</t>
  </si>
  <si>
    <t>PEMBUATAN STM JEPARA PP SM</t>
  </si>
  <si>
    <t>PEMBUATAN SURAT KETERANGAN DOMISILI FM</t>
  </si>
  <si>
    <t>PEMBUATAN SURAT KETERANGAN DOMISILI LOG SM</t>
  </si>
  <si>
    <t>PEMBUATAN SURAT KETERANGAN DOMISILI PE SM</t>
  </si>
  <si>
    <t>PEMBUATAN SURAT KETERANGAN DOMISILI PP SM</t>
  </si>
  <si>
    <t>PEMBUATAN SURAT KETERANGAN DOMISILI TAMU</t>
  </si>
  <si>
    <t>PEMBUATAN SKTT FM</t>
  </si>
  <si>
    <t>PEMBUATAN SKTT LOG SM</t>
  </si>
  <si>
    <t>PEMBUATAN SKTT QA SM</t>
  </si>
  <si>
    <t>PEMBUATAN SKTT PE SM</t>
  </si>
  <si>
    <t>PEMBUATAN SKTT PP SM</t>
  </si>
  <si>
    <t>PEMBUATAN SKTT TAMU</t>
  </si>
  <si>
    <t>PEMBUATAN SKTL FM</t>
  </si>
  <si>
    <t>PEMBUATAN SKTL LOG SM</t>
  </si>
  <si>
    <t>PEMBUATAN SKTL QA SM</t>
  </si>
  <si>
    <t>PEMBUATAN SKTL PE SM</t>
  </si>
  <si>
    <t>PEMBUATAN SKTL PP SM</t>
  </si>
  <si>
    <t>PEMBUATAN SKTL TAMU</t>
  </si>
  <si>
    <t>PROSES PENCABUTAN IMTA</t>
  </si>
  <si>
    <t>PROSES PENCABUTAN IMTA FM</t>
  </si>
  <si>
    <t>PROSES PENCABUTAN IMTA LOG SM</t>
  </si>
  <si>
    <t>PROSES PENCABUTAN IMTA PE SM</t>
  </si>
  <si>
    <t>PROSES PENCABUTAN IMTA QA SM</t>
  </si>
  <si>
    <t>PROSES PENCABUTAN IMTA MKO</t>
  </si>
  <si>
    <t>VISA THAILAND (TRAVELLING/MEETING)</t>
  </si>
  <si>
    <t>VISA AMERIKA (TRAVELLING/MEETING)</t>
  </si>
  <si>
    <t>PREMI ASURANSI MSIG VICE PRESDIR</t>
  </si>
  <si>
    <t>LOCAL TRANSPORT JEPANG QRE</t>
  </si>
  <si>
    <t>TIKET PESAWAT HOME LEAVE VICE PRESDIR</t>
  </si>
  <si>
    <t xml:space="preserve">HOTEL DALAM NEGERI (TRAINING) GOL I-II </t>
  </si>
  <si>
    <t>UANG SAKU + MAKAN GOL  I-II DALAM NEGERI (TRAVELLING/MEETING)</t>
  </si>
  <si>
    <t>UANG SAKU + MAKAN GOL III DALAM NEGERI (TRAVELLING/MEETING)</t>
  </si>
  <si>
    <t>UANG SAKU + MAKAN GOL  IV DALAM NEGERI (TRAVELLING/MEETING)</t>
  </si>
  <si>
    <t>UANG SAKU + MAKAN GOL V DALAM NEGERI (TRAVELLING/MEETING)</t>
  </si>
  <si>
    <t>UANG SAKU + MAKAN GOL VI DALAM NEGERI (TRAVELLING/MEETING)</t>
  </si>
  <si>
    <t>UANG SAKU + MAKAN GOL  I-II DALAM NEGERI (TRAINING)</t>
  </si>
  <si>
    <t>UANG SAKU + MAKAN GOL III DALAM NEGERI (TRAINING)</t>
  </si>
  <si>
    <t>UANG SAKU + MAKAN GOL  IV DALAM NEGERI (TRAINING)</t>
  </si>
  <si>
    <t>UANG SAKU + MAKAN GOL V DALAM NEGERI (TRAINING)</t>
  </si>
  <si>
    <t>UANG SAKU + MAKAN GOL VI DALAM NEGERI (TRAINING)</t>
  </si>
  <si>
    <t>OPERASIONAL MOBIL BKP</t>
  </si>
  <si>
    <t>DPKK EXPAT</t>
  </si>
  <si>
    <t>DPKK VICE PRESDIR</t>
  </si>
  <si>
    <t>PEMBUATAN IMTA</t>
  </si>
  <si>
    <t>PEMBUATAN IMTA VICE PRESDIR</t>
  </si>
  <si>
    <t>RALAT IMTA VICE PRESDIR</t>
  </si>
  <si>
    <t>PEMBUATAN KITAS VICE PRESDIR</t>
  </si>
  <si>
    <t>PEMBUATAN STM JEPARA VICE PRESDIR</t>
  </si>
  <si>
    <t>PEMBUATAN SURAT KETERANGAN DOMISILI VICE PRESDIR</t>
  </si>
  <si>
    <t>PROSES EPO EXPAT</t>
  </si>
  <si>
    <t>PROSES EPO VICE PRESDIR</t>
  </si>
  <si>
    <t>PROSES PENCABUTAN IMTA VICE PRESDIR</t>
  </si>
  <si>
    <t>PEMBUATAN DOKUMENT RPTKA</t>
  </si>
  <si>
    <t>DOKUMENT RPTKA VICE PRESDIR</t>
  </si>
  <si>
    <t>MERP VICE PRESDIR</t>
  </si>
  <si>
    <t>EPO PACKAGE VICE PRESDIR</t>
  </si>
  <si>
    <t>PEMBUATAN STM KUDUS FM</t>
  </si>
  <si>
    <t>PEMBUATAN STM KUDUS LOG SM</t>
  </si>
  <si>
    <t>PEMBUATAN STM KUDUS PE SM</t>
  </si>
  <si>
    <t>PEMBUATAN STM KUDUS QA SM</t>
  </si>
  <si>
    <t>PEMBUATAN STM KUDUS PP SM</t>
  </si>
  <si>
    <t>OPERASIONAL MOBIL SPR</t>
  </si>
  <si>
    <t>OPERASIONAL MOBIL JWI</t>
  </si>
  <si>
    <t>E-VISA</t>
  </si>
  <si>
    <t>E-VISA FM</t>
  </si>
  <si>
    <t>E-VISA LOG SM</t>
  </si>
  <si>
    <t>E-VISA QA SM</t>
  </si>
  <si>
    <t>E-VISA PE SM</t>
  </si>
  <si>
    <t>E-VISA PP SM</t>
  </si>
  <si>
    <t>E-VISA VICE PRESDIR</t>
  </si>
  <si>
    <t>E-VISA TAMU</t>
  </si>
  <si>
    <t>PEMBUATAN STM KUDUS VICE PRESDIR</t>
  </si>
  <si>
    <t>KUOTA INTERNET PERJALANAN DINAS KE JEPANG</t>
  </si>
  <si>
    <t>ALAT TENSI DIGITAL</t>
  </si>
  <si>
    <t>PERLENGKAPAN PERJALANAN DINAS</t>
  </si>
  <si>
    <t>PLASTIK ES</t>
  </si>
  <si>
    <t>TRAINING SKTTK TEKNISI SMK2</t>
  </si>
  <si>
    <t xml:space="preserve">GUNTING TAJAM </t>
  </si>
  <si>
    <t xml:space="preserve">SERVICE GENSET 1600KVA </t>
  </si>
  <si>
    <t xml:space="preserve">MAINTENANCE PENANGKAL PETIR </t>
  </si>
  <si>
    <t xml:space="preserve">PENAMBAHAN LAMPU ROTARY , COUNTER, DAN BOX CONTROL PENANGKAL PETIR </t>
  </si>
  <si>
    <t>PENGGANTIAN FLANGE</t>
  </si>
  <si>
    <t>A-03811</t>
  </si>
  <si>
    <t>PENGGANTTIAN FLANGE TIPE KARET KOMPRESOR DI PRD</t>
  </si>
  <si>
    <t xml:space="preserve">SARUNG TANGAN LISTRIK TEGANGAN RENDAH </t>
  </si>
  <si>
    <t xml:space="preserve">KANOPI DEPAN GENSET SAMPAI BARAT </t>
  </si>
  <si>
    <t xml:space="preserve">POWER METER PANEL </t>
  </si>
  <si>
    <t xml:space="preserve">PUSH BUTTON LOCK </t>
  </si>
  <si>
    <t>THERMOGRAPH</t>
  </si>
  <si>
    <t>A-03826</t>
  </si>
  <si>
    <t>KW0600559 - THERMOMETER IR DUAL LASER -50 TO 550 C</t>
  </si>
  <si>
    <t xml:space="preserve">ADAPTOR TYPE C UGREEN </t>
  </si>
  <si>
    <t>KERTAS ROLL</t>
  </si>
  <si>
    <t>A-03831</t>
  </si>
  <si>
    <t>KERTAS ROLL TENSI DIGITAL</t>
  </si>
  <si>
    <t>DIGITAL SIGNAGE</t>
  </si>
  <si>
    <t>A-03832</t>
  </si>
  <si>
    <t>A-03842</t>
  </si>
  <si>
    <t>TRAINING ETAP</t>
  </si>
  <si>
    <t>PENGUKUR KEBOCORAN ANGIN</t>
  </si>
  <si>
    <t>A-03850</t>
  </si>
  <si>
    <t>ALAT PENGUKUR KEBOCORAN ANGIN DAN AIR</t>
  </si>
  <si>
    <t xml:space="preserve">LENSA CANON EF-S 55-250MM F/4-5.6 IS STM </t>
  </si>
  <si>
    <t xml:space="preserve">MICROPHONE WIRELESS </t>
  </si>
  <si>
    <t>TRAINING SKILL UP BAHASA JEPANG CONVERSATION  </t>
  </si>
  <si>
    <t>A-03900</t>
  </si>
  <si>
    <t>A-03901</t>
  </si>
  <si>
    <t>LAUNDRY SAJADAH ROLL</t>
  </si>
  <si>
    <t>A-03905</t>
  </si>
  <si>
    <t>BIAYA TRAINING BUDGETING</t>
  </si>
  <si>
    <t>A-03906</t>
  </si>
  <si>
    <t>BIAYA TRAINING TRADE FINANCE</t>
  </si>
  <si>
    <t>A-03907</t>
  </si>
  <si>
    <t>BIAYA TRAINING MANAJEMEN KEUANGAN</t>
  </si>
  <si>
    <t>A-03908</t>
  </si>
  <si>
    <t>O-RING 33226018 - HITACHI</t>
  </si>
  <si>
    <t>A-03909</t>
  </si>
  <si>
    <t>SUCTION THROTTEL VALVE KIT</t>
  </si>
  <si>
    <t>A-03910</t>
  </si>
  <si>
    <t>A-03911</t>
  </si>
  <si>
    <t>CONTROLLER COOLING FAN</t>
  </si>
  <si>
    <t>A-03912</t>
  </si>
  <si>
    <t>COOLING FAN 200V NEW PN 52464730</t>
  </si>
  <si>
    <t>A-03913</t>
  </si>
  <si>
    <t>HANDHELD TERMINAL PM 90</t>
  </si>
  <si>
    <t>A-03914</t>
  </si>
  <si>
    <t>A-03915</t>
  </si>
  <si>
    <t>A-03916</t>
  </si>
  <si>
    <t>A-03917</t>
  </si>
  <si>
    <t>A-03918</t>
  </si>
  <si>
    <t>A-03919</t>
  </si>
  <si>
    <t>A-03920</t>
  </si>
  <si>
    <t>A-03921</t>
  </si>
  <si>
    <t>A-03922</t>
  </si>
  <si>
    <t>A-03923</t>
  </si>
  <si>
    <t>A-03924</t>
  </si>
  <si>
    <t>A-03925</t>
  </si>
  <si>
    <t>A-03926</t>
  </si>
  <si>
    <t>A-03927</t>
  </si>
  <si>
    <t>A-03928</t>
  </si>
  <si>
    <t>A-03929</t>
  </si>
  <si>
    <t>A-03930</t>
  </si>
  <si>
    <t>A-03931</t>
  </si>
  <si>
    <t>A-03932</t>
  </si>
  <si>
    <t>A-03933</t>
  </si>
  <si>
    <t>A-03934</t>
  </si>
  <si>
    <t>A-03935</t>
  </si>
  <si>
    <t>A-03936</t>
  </si>
  <si>
    <t>A-03937</t>
  </si>
  <si>
    <t>A-03938</t>
  </si>
  <si>
    <t>A-03939</t>
  </si>
  <si>
    <t>A-03940</t>
  </si>
  <si>
    <t>A-03941</t>
  </si>
  <si>
    <t>A-03942</t>
  </si>
  <si>
    <t>A-03943</t>
  </si>
  <si>
    <t>A-03944</t>
  </si>
  <si>
    <t>A-03945</t>
  </si>
  <si>
    <t>A-03946</t>
  </si>
  <si>
    <t>A-03947</t>
  </si>
  <si>
    <t>A-03948</t>
  </si>
  <si>
    <t>A-03949</t>
  </si>
  <si>
    <t>A-03950</t>
  </si>
  <si>
    <t>A-03951</t>
  </si>
  <si>
    <t>A-03952</t>
  </si>
  <si>
    <t>A-03953</t>
  </si>
  <si>
    <t>A-03954</t>
  </si>
  <si>
    <t>A-03955</t>
  </si>
  <si>
    <t>A-03956</t>
  </si>
  <si>
    <t>A-03957</t>
  </si>
  <si>
    <t>A-03958</t>
  </si>
  <si>
    <t>A-03959</t>
  </si>
  <si>
    <t>A-03960</t>
  </si>
  <si>
    <t>A-03961</t>
  </si>
  <si>
    <t>A-03962</t>
  </si>
  <si>
    <t>A-03963</t>
  </si>
  <si>
    <t>A-03964</t>
  </si>
  <si>
    <t>A-03965</t>
  </si>
  <si>
    <t>A-03966</t>
  </si>
  <si>
    <t>A-03967</t>
  </si>
  <si>
    <t>A-03968</t>
  </si>
  <si>
    <t>A-03969</t>
  </si>
  <si>
    <t>A-03970</t>
  </si>
  <si>
    <t>A-03971</t>
  </si>
  <si>
    <t>A-03972</t>
  </si>
  <si>
    <t>A-03973</t>
  </si>
  <si>
    <t>A-03974</t>
  </si>
  <si>
    <t>A-03975</t>
  </si>
  <si>
    <t>A-03976</t>
  </si>
  <si>
    <t>A-03977</t>
  </si>
  <si>
    <t>A-03978</t>
  </si>
  <si>
    <t>A-03979</t>
  </si>
  <si>
    <t>A-03980</t>
  </si>
  <si>
    <t>A-03981</t>
  </si>
  <si>
    <t>A-03982</t>
  </si>
  <si>
    <t>A-03983</t>
  </si>
  <si>
    <t>A-03984</t>
  </si>
  <si>
    <t>A-03985</t>
  </si>
  <si>
    <t>A-03986</t>
  </si>
  <si>
    <t>A-03987</t>
  </si>
  <si>
    <t>A-03988</t>
  </si>
  <si>
    <t>A-03989</t>
  </si>
  <si>
    <t>A-03990</t>
  </si>
  <si>
    <t>A-03991</t>
  </si>
  <si>
    <t>A-03992</t>
  </si>
  <si>
    <t>A-03993</t>
  </si>
  <si>
    <t>A-03994</t>
  </si>
  <si>
    <t>A-03995</t>
  </si>
  <si>
    <t>A-03996</t>
  </si>
  <si>
    <t>A-03997</t>
  </si>
  <si>
    <t>A-03998</t>
  </si>
  <si>
    <t>A-03999</t>
  </si>
  <si>
    <t>A-04000</t>
  </si>
  <si>
    <t>A-04001</t>
  </si>
  <si>
    <t>A-04002</t>
  </si>
  <si>
    <t>A-04003</t>
  </si>
  <si>
    <t>A-04004</t>
  </si>
  <si>
    <t>A-04005</t>
  </si>
  <si>
    <t>A-04006</t>
  </si>
  <si>
    <t>A-04007</t>
  </si>
  <si>
    <t>A-04008</t>
  </si>
  <si>
    <t>A-04009</t>
  </si>
  <si>
    <t>A-04010</t>
  </si>
  <si>
    <t>A-04011</t>
  </si>
  <si>
    <t>A-04012</t>
  </si>
  <si>
    <t>A-04013</t>
  </si>
  <si>
    <t>A-04014</t>
  </si>
  <si>
    <t>A-04015</t>
  </si>
  <si>
    <t>A-04016</t>
  </si>
  <si>
    <t>A-04017</t>
  </si>
  <si>
    <t>A-04018</t>
  </si>
  <si>
    <t>A-04019</t>
  </si>
  <si>
    <t>MAN FEE SUPPORT PENGAMANAN AKSI</t>
  </si>
  <si>
    <t>OVERHAUL EMDEP</t>
  </si>
  <si>
    <t>71961102XYY</t>
  </si>
  <si>
    <t>71166875XYB</t>
  </si>
  <si>
    <t>71166875XYH</t>
  </si>
  <si>
    <t>RUBBER SEAL</t>
  </si>
  <si>
    <t>48YP200000</t>
  </si>
  <si>
    <t>RUBBER SEAL PRESENCE DETECTION UNIT</t>
  </si>
  <si>
    <t>48YP210000</t>
  </si>
  <si>
    <t>48A47022003</t>
  </si>
  <si>
    <t>48A47025104</t>
  </si>
  <si>
    <t>71165147XJE</t>
  </si>
  <si>
    <t>71165147XS</t>
  </si>
  <si>
    <t>71165147XYB</t>
  </si>
  <si>
    <t>71165147XYH</t>
  </si>
  <si>
    <t>71165147XYY</t>
  </si>
  <si>
    <t>71166810XAC</t>
  </si>
  <si>
    <t>71166810XIC</t>
  </si>
  <si>
    <t>71166810XJE</t>
  </si>
  <si>
    <t>71166810XWW</t>
  </si>
  <si>
    <t>71166810XYB</t>
  </si>
  <si>
    <t>71166810XYH</t>
  </si>
  <si>
    <t>71166810XYY</t>
  </si>
  <si>
    <t>71960820XAD</t>
  </si>
  <si>
    <t>71960820XID</t>
  </si>
  <si>
    <t>71960820XJE</t>
  </si>
  <si>
    <t>71960820XWW</t>
  </si>
  <si>
    <t>71960820XYB</t>
  </si>
  <si>
    <t>71960820XYH</t>
  </si>
  <si>
    <t>71960820XYY</t>
  </si>
  <si>
    <t>71961325XAC</t>
  </si>
  <si>
    <t>71961325XIC</t>
  </si>
  <si>
    <t>48A04044</t>
  </si>
  <si>
    <t>49BB009671</t>
  </si>
  <si>
    <t>49CB006906</t>
  </si>
  <si>
    <t>49BB022026</t>
  </si>
  <si>
    <t>CONN HOLDER JIG (WITH 2)</t>
  </si>
  <si>
    <t>SN015324</t>
  </si>
  <si>
    <t>ASSEMBLY FIXTURE STAND FIX L-40 B</t>
  </si>
  <si>
    <t>SN015333</t>
  </si>
  <si>
    <t>ASSEMBLY FIXTURE STAND FIX T-75</t>
  </si>
  <si>
    <t>SN015332</t>
  </si>
  <si>
    <t>ASSEMBLY FIXTURE STAND FIX T-70</t>
  </si>
  <si>
    <t>41P00000035</t>
  </si>
  <si>
    <t>48PF70A002</t>
  </si>
  <si>
    <t>NYLON STICK</t>
  </si>
  <si>
    <t>CEK SUHU MOTOR CM 20 (PREVENTIVE CPA)</t>
  </si>
  <si>
    <t>A-00155</t>
  </si>
  <si>
    <t>BIAYA SEWA KOST KARYAWAN</t>
  </si>
  <si>
    <t>KOMISI HEAD HUNTER</t>
  </si>
  <si>
    <t>A-00272</t>
  </si>
  <si>
    <t>HAND SOAP</t>
  </si>
  <si>
    <t>A-00307</t>
  </si>
  <si>
    <t>LOMBA HUT RI</t>
  </si>
  <si>
    <t>A-00323</t>
  </si>
  <si>
    <t>HADIAH LOMBA HUT RI</t>
  </si>
  <si>
    <t>A-00774</t>
  </si>
  <si>
    <t>TRAINING DAN SERTIFIKASI BNSP TRAINER KKNI LEVEL 4</t>
  </si>
  <si>
    <t>GELAS</t>
  </si>
  <si>
    <t>A-00975</t>
  </si>
  <si>
    <t>GELAS UKUR</t>
  </si>
  <si>
    <t>AIR MINUM</t>
  </si>
  <si>
    <t>A-00976</t>
  </si>
  <si>
    <t>AQUA BOTOL 330 ML</t>
  </si>
  <si>
    <t>KARTON</t>
  </si>
  <si>
    <t>A-00977</t>
  </si>
  <si>
    <t>AQUA BOTOL 600 ML</t>
  </si>
  <si>
    <t>GULA</t>
  </si>
  <si>
    <t>A-00985</t>
  </si>
  <si>
    <t>A-00996</t>
  </si>
  <si>
    <t>SAFETY SHOES JOGGER RUSH</t>
  </si>
  <si>
    <t>PSG</t>
  </si>
  <si>
    <t>ISI LABEL IT PITA CASIO</t>
  </si>
  <si>
    <t>A-01067</t>
  </si>
  <si>
    <t>STAND TEMPAT SAMPAH ORGANIK</t>
  </si>
  <si>
    <t>SUNLIGHT</t>
  </si>
  <si>
    <t>A-01070</t>
  </si>
  <si>
    <t>KOPI</t>
  </si>
  <si>
    <t>A-01071</t>
  </si>
  <si>
    <t>THE CELUP</t>
  </si>
  <si>
    <t>A-01072</t>
  </si>
  <si>
    <t>TEH CELUP</t>
  </si>
  <si>
    <t>CREAMER</t>
  </si>
  <si>
    <t>A-01073</t>
  </si>
  <si>
    <t>A-01127</t>
  </si>
  <si>
    <t>MANAGEMENT FEE INTERNET SAMI</t>
  </si>
  <si>
    <t>A-01178</t>
  </si>
  <si>
    <t>A-01189</t>
  </si>
  <si>
    <t>HP NOKIA</t>
  </si>
  <si>
    <t>BAN FORKLIFT</t>
  </si>
  <si>
    <t>A-01226</t>
  </si>
  <si>
    <t>BAN FORKLIFT SOLID TYRE 16x6-8</t>
  </si>
  <si>
    <t>MANGKUK</t>
  </si>
  <si>
    <t>A-01241</t>
  </si>
  <si>
    <t>MANGKUK SUP</t>
  </si>
  <si>
    <t>A-01242</t>
  </si>
  <si>
    <t>MANGKUK NASI</t>
  </si>
  <si>
    <t>MCB STP</t>
  </si>
  <si>
    <t>A-01250</t>
  </si>
  <si>
    <t>HP N220 21.5-inch Monitor</t>
  </si>
  <si>
    <t>PERBAIKAN PROGRAM APLIKASI</t>
  </si>
  <si>
    <t>A-01303</t>
  </si>
  <si>
    <t>PERBAIKAN PROGRAM APLIKASI PRICING</t>
  </si>
  <si>
    <t>A-01396</t>
  </si>
  <si>
    <t>IN HOUSE TRAINING AWARENESS &amp; INTERNAL QUALITY AUDIT ISO 14001:2015</t>
  </si>
  <si>
    <t>A-01398</t>
  </si>
  <si>
    <t>SERAGAM BATIK</t>
  </si>
  <si>
    <t>A-01399</t>
  </si>
  <si>
    <t>PEMASANGAN MESIN ABSEN WAJAH</t>
  </si>
  <si>
    <t>SINGLE SLOT CRADLE</t>
  </si>
  <si>
    <t>A-01408</t>
  </si>
  <si>
    <t>A-01451</t>
  </si>
  <si>
    <t>KAPASITOR BLOWER</t>
  </si>
  <si>
    <t>A-01474</t>
  </si>
  <si>
    <t>KABEL VGA 10M</t>
  </si>
  <si>
    <t>RODA HANDPALLET</t>
  </si>
  <si>
    <t>A-01526</t>
  </si>
  <si>
    <t>A-01527</t>
  </si>
  <si>
    <t>LOAD WHEEL 81.77 X 96.04</t>
  </si>
  <si>
    <t>A-01528</t>
  </si>
  <si>
    <t>WHEEL STEERING VU 165.12 x 50.25</t>
  </si>
  <si>
    <t>A-01544</t>
  </si>
  <si>
    <t>LAMPU INDICATOR AC 10 WATT</t>
  </si>
  <si>
    <t>A-01546</t>
  </si>
  <si>
    <t>MASKER COMET</t>
  </si>
  <si>
    <t>SUMUR</t>
  </si>
  <si>
    <t>A-01604</t>
  </si>
  <si>
    <t>SUMUR RESAPAN</t>
  </si>
  <si>
    <t>TANAM POHON INTERNAL &amp; EKSTERNAL PT. SAMI</t>
  </si>
  <si>
    <t>A-01605</t>
  </si>
  <si>
    <t>THERMOMETER</t>
  </si>
  <si>
    <t>A-01673</t>
  </si>
  <si>
    <t>FITTING SPB 08-02</t>
  </si>
  <si>
    <t>A-01679</t>
  </si>
  <si>
    <t>A-01702</t>
  </si>
  <si>
    <t>PENGADAAN SARUNG TANGAN KARET</t>
  </si>
  <si>
    <t>SERVICE HYDRANT</t>
  </si>
  <si>
    <t>A-01761</t>
  </si>
  <si>
    <t>TUNE &amp; KELISTRIKAN SERVICE ON OFF DIESEL PUMP</t>
  </si>
  <si>
    <t>POWER CABLE 3X2,5MM</t>
  </si>
  <si>
    <t>A-01780</t>
  </si>
  <si>
    <t>DUCT TAPE</t>
  </si>
  <si>
    <t>A-01784</t>
  </si>
  <si>
    <t>AC SPLIT INVERTER 3PK DAIKIN</t>
  </si>
  <si>
    <t>A-01798</t>
  </si>
  <si>
    <t>JASA PASANG AC</t>
  </si>
  <si>
    <t>A-01799</t>
  </si>
  <si>
    <t>PK</t>
  </si>
  <si>
    <t>RECRUITMENT</t>
  </si>
  <si>
    <t>A-01808</t>
  </si>
  <si>
    <t>UANG KEBERSIHAN SEKOLAH</t>
  </si>
  <si>
    <t>TIP ASSY NOZZLE</t>
  </si>
  <si>
    <t>A-01828</t>
  </si>
  <si>
    <t>GLASSY</t>
  </si>
  <si>
    <t>A-01829</t>
  </si>
  <si>
    <t>SPARE PART HANDPALLET</t>
  </si>
  <si>
    <t>A-01840</t>
  </si>
  <si>
    <t>KIT SEAL</t>
  </si>
  <si>
    <t>PEKERJAAN TEMPAT APAB</t>
  </si>
  <si>
    <t>A-01851</t>
  </si>
  <si>
    <t>JASA PEKERJAAN TEMPAT APAB</t>
  </si>
  <si>
    <t>A-01853</t>
  </si>
  <si>
    <t>JASA SERVICE KEBOCORAN DAN PENGECATAN HYDRANT</t>
  </si>
  <si>
    <t>SPIDOL WHITE PX20</t>
  </si>
  <si>
    <t>A-01917</t>
  </si>
  <si>
    <t>BHP SPEKTRUM FREKUENSI RADIO</t>
  </si>
  <si>
    <t>A-01940</t>
  </si>
  <si>
    <t>BHP SPEKTRUM FREKUENSI RADIO NO. APK 032302022021</t>
  </si>
  <si>
    <t>A-01941</t>
  </si>
  <si>
    <t>BHP SPEKTRUM FREKUENSI RADIO NO. APK 032304022021</t>
  </si>
  <si>
    <t>A-01942</t>
  </si>
  <si>
    <t>BHP SPEKTRUM FREKUENSI RADIO NO. APK 032273022021</t>
  </si>
  <si>
    <t>A-01943</t>
  </si>
  <si>
    <t>BHP SPEKTRUM FREKUENSI RADIO NO. APK 032298022021</t>
  </si>
  <si>
    <t>A-01944</t>
  </si>
  <si>
    <t>BHP SPEKTRUM FREKUENSI RADIO NO. APK 032306022021</t>
  </si>
  <si>
    <t>A-01945</t>
  </si>
  <si>
    <t>BHP SPEKTRUM FREKUENSI RADIO NO. APK 032284022021</t>
  </si>
  <si>
    <t>A-01946</t>
  </si>
  <si>
    <t>BHP SPEKTRUM FREKUENSI RADIO NO. APK 032263022021</t>
  </si>
  <si>
    <t>A-01947</t>
  </si>
  <si>
    <t>BHP SPEKTRUM FREKUENSI RADIO NO. APK 032271022021</t>
  </si>
  <si>
    <t>A-01950</t>
  </si>
  <si>
    <t>SAMI JF INTERNET LINK</t>
  </si>
  <si>
    <t>MONTHLY</t>
  </si>
  <si>
    <t>ASURANSI MSIG SAMI-JF</t>
  </si>
  <si>
    <t>A-01983</t>
  </si>
  <si>
    <t>BUSINESS INTERUPTION</t>
  </si>
  <si>
    <t>BATTERY UPS</t>
  </si>
  <si>
    <t>A-01995</t>
  </si>
  <si>
    <t>BATTERY UPS APC SUA1000RMI1U</t>
  </si>
  <si>
    <t>A-02039</t>
  </si>
  <si>
    <t>KUOTA INTERNET</t>
  </si>
  <si>
    <t>KURSI RODA</t>
  </si>
  <si>
    <t>A-02045</t>
  </si>
  <si>
    <t>A-02061</t>
  </si>
  <si>
    <t>A-02073</t>
  </si>
  <si>
    <t>BUKU PKB</t>
  </si>
  <si>
    <t>A-02074</t>
  </si>
  <si>
    <t>BUKU COC</t>
  </si>
  <si>
    <t>A-02079</t>
  </si>
  <si>
    <t>KIPAS ANGIN REGENCY 18"</t>
  </si>
  <si>
    <t>CAD SOFTWARE</t>
  </si>
  <si>
    <t>A-02083</t>
  </si>
  <si>
    <t>AUTOCAD TOOLSET</t>
  </si>
  <si>
    <t>A-02084</t>
  </si>
  <si>
    <t>BRICSCAD</t>
  </si>
  <si>
    <t>RIKSA UJI K3</t>
  </si>
  <si>
    <t>A-02095</t>
  </si>
  <si>
    <t>FAKTOR ERGONOMI</t>
  </si>
  <si>
    <t>A-02096</t>
  </si>
  <si>
    <t>FAKTOR PSYKOLOGY</t>
  </si>
  <si>
    <t>A-02097</t>
  </si>
  <si>
    <t>PENCAHAYAAN</t>
  </si>
  <si>
    <t>A-02098</t>
  </si>
  <si>
    <t>ISBB</t>
  </si>
  <si>
    <t>A-02099</t>
  </si>
  <si>
    <t>KEBISINGAN</t>
  </si>
  <si>
    <t>A-02100</t>
  </si>
  <si>
    <t>DEBU</t>
  </si>
  <si>
    <t>A-02101</t>
  </si>
  <si>
    <t>KUDR</t>
  </si>
  <si>
    <t>A-02102</t>
  </si>
  <si>
    <t>PENERAPAN HIGIENE &amp; SANITASI BANGUNAN TEMPAT KERJA</t>
  </si>
  <si>
    <t>A-02103</t>
  </si>
  <si>
    <t>VENTILASI AREA KERJA</t>
  </si>
  <si>
    <t>A-02104</t>
  </si>
  <si>
    <t>UDARAN AMBIEN</t>
  </si>
  <si>
    <t>A-02105</t>
  </si>
  <si>
    <t>UJI EMISI</t>
  </si>
  <si>
    <t>A-02116</t>
  </si>
  <si>
    <t>AIR BADAN AIR/AIR PERMUKAAN</t>
  </si>
  <si>
    <t>PEMASANGAN KOMPRESOR</t>
  </si>
  <si>
    <t>A-02136</t>
  </si>
  <si>
    <t>JASA PEMASANGAN KOMPRESOR AHU</t>
  </si>
  <si>
    <t>A-02137</t>
  </si>
  <si>
    <t>STRETCH FILM 18X500MMX1500M</t>
  </si>
  <si>
    <t>KARTU PERDANA</t>
  </si>
  <si>
    <t>A-02190</t>
  </si>
  <si>
    <t>TALI BENDERA</t>
  </si>
  <si>
    <t>A-02210</t>
  </si>
  <si>
    <t>BIAYA PEMASANGAN TALI BENDERA</t>
  </si>
  <si>
    <t>A-02211</t>
  </si>
  <si>
    <t>LOMBA POSTER K3 DAN LINGKUNGAN</t>
  </si>
  <si>
    <t>A-02269</t>
  </si>
  <si>
    <t>A-02280</t>
  </si>
  <si>
    <t>MATERAI GAJI KOKI DINING ROOM</t>
  </si>
  <si>
    <t>A-02339</t>
  </si>
  <si>
    <t>SARUNG TANGAN ANTISTATIC</t>
  </si>
  <si>
    <t>A-02347</t>
  </si>
  <si>
    <t>PRINTER EPSON</t>
  </si>
  <si>
    <t>A-02387</t>
  </si>
  <si>
    <t>ZWCAD MECHANICAL</t>
  </si>
  <si>
    <t>A-02391</t>
  </si>
  <si>
    <t>GALON KOSONG</t>
  </si>
  <si>
    <t>PEKERJAAN GAZEBO</t>
  </si>
  <si>
    <t>A-02396</t>
  </si>
  <si>
    <t>PEKERJAAN GAZEBO 2</t>
  </si>
  <si>
    <t>MODIFIKASI PANEL</t>
  </si>
  <si>
    <t>A-02406</t>
  </si>
  <si>
    <t>MODIFIKASI PANEL MDP-1</t>
  </si>
  <si>
    <t>RAK GALON</t>
  </si>
  <si>
    <t>A-02407</t>
  </si>
  <si>
    <t>A-02434</t>
  </si>
  <si>
    <t>CORDLESS IMPACT WRENCH</t>
  </si>
  <si>
    <t>A-02457</t>
  </si>
  <si>
    <t>GUCCI GALON</t>
  </si>
  <si>
    <t>A-02493</t>
  </si>
  <si>
    <t>KABEL TELEPHONE</t>
  </si>
  <si>
    <t>A-02495</t>
  </si>
  <si>
    <t>KABEL TELEPHONE 100M</t>
  </si>
  <si>
    <t>TANG KOMBINASI</t>
  </si>
  <si>
    <t>A-02502</t>
  </si>
  <si>
    <t>PRECISION SCREWDRIVER</t>
  </si>
  <si>
    <t>A-02504</t>
  </si>
  <si>
    <t>CAPIT BUAYA</t>
  </si>
  <si>
    <t>A-02509</t>
  </si>
  <si>
    <t>A-02522</t>
  </si>
  <si>
    <t>Antivirus-TrendMicro-ApexOne</t>
  </si>
  <si>
    <t>DISPENSER</t>
  </si>
  <si>
    <t>A-02523</t>
  </si>
  <si>
    <t>DISPENSER HOT AND COOL GALON DIBAWAH</t>
  </si>
  <si>
    <t>JAM DIGITAL</t>
  </si>
  <si>
    <t>A-02538</t>
  </si>
  <si>
    <t>SIDE</t>
  </si>
  <si>
    <t>RING GANTUNGAN KUNCI</t>
  </si>
  <si>
    <t>A-02555</t>
  </si>
  <si>
    <t>TAPE CUTTER</t>
  </si>
  <si>
    <t>A-02565</t>
  </si>
  <si>
    <t>TAPE CUTTER BESI</t>
  </si>
  <si>
    <t>SUPPORT PERBAIKAN POMPA</t>
  </si>
  <si>
    <t>A-02583</t>
  </si>
  <si>
    <t>KONTAKTOR</t>
  </si>
  <si>
    <t>A-02594</t>
  </si>
  <si>
    <t>KONTAKTOR MITSUBISHI S-T12</t>
  </si>
  <si>
    <t>PLAFON</t>
  </si>
  <si>
    <t>A-02610</t>
  </si>
  <si>
    <t>PLAFON GYPSUM</t>
  </si>
  <si>
    <t>COOLING FAN</t>
  </si>
  <si>
    <t>A-02618</t>
  </si>
  <si>
    <t>COOLING FAN PANEL</t>
  </si>
  <si>
    <t>A-02626</t>
  </si>
  <si>
    <t>SAKLAR GANTUNG</t>
  </si>
  <si>
    <t>A-02659</t>
  </si>
  <si>
    <t>SPIDOL HIJAU</t>
  </si>
  <si>
    <t>A-02660</t>
  </si>
  <si>
    <t>SPIDOL KUNING</t>
  </si>
  <si>
    <t>A-02661</t>
  </si>
  <si>
    <t>SPIDOL BIRU</t>
  </si>
  <si>
    <t>SPARE PART SERVER</t>
  </si>
  <si>
    <t>A-02664</t>
  </si>
  <si>
    <t>STOP KRAN</t>
  </si>
  <si>
    <t>A-02676</t>
  </si>
  <si>
    <t>STOP KRAN 3/4</t>
  </si>
  <si>
    <t>A-02677</t>
  </si>
  <si>
    <t>STOP KRAN 1 1/4</t>
  </si>
  <si>
    <t>SEAT PIPE</t>
  </si>
  <si>
    <t>A-02704</t>
  </si>
  <si>
    <t>SEAT PIPE 37562-13301</t>
  </si>
  <si>
    <t>A-02705</t>
  </si>
  <si>
    <t>SEAT PIPE 37562-13101</t>
  </si>
  <si>
    <t>A-02706</t>
  </si>
  <si>
    <t>SEAT PIPE 37562-13401</t>
  </si>
  <si>
    <t>TAIKAN SAFETY</t>
  </si>
  <si>
    <t>A-02715</t>
  </si>
  <si>
    <t>A-02745</t>
  </si>
  <si>
    <t>FEE PEMBICARA COFFE MORNING</t>
  </si>
  <si>
    <t>ROSET TELEPHONE</t>
  </si>
  <si>
    <t>A-02757</t>
  </si>
  <si>
    <t>JASA SETTING PINTU OTOMATIS</t>
  </si>
  <si>
    <t>A-02813</t>
  </si>
  <si>
    <t>JASA PEMASANGAN DAN SETTING PINTU OTOMATIS</t>
  </si>
  <si>
    <t>PENGADAAN</t>
  </si>
  <si>
    <t>A-02817</t>
  </si>
  <si>
    <t>PENGADAAN LAMPU PJUTS</t>
  </si>
  <si>
    <t>JASA PASANG</t>
  </si>
  <si>
    <t>A-02818</t>
  </si>
  <si>
    <t>JASA PASANG DAN INSTALASI LAMPU PJUTS</t>
  </si>
  <si>
    <t>A-02829</t>
  </si>
  <si>
    <t>TANG AMPERE MULTI TESTER FLUKE</t>
  </si>
  <si>
    <t>A-02834</t>
  </si>
  <si>
    <t>COVER PUSH BUTTON PANEL</t>
  </si>
  <si>
    <t>ANGKUR</t>
  </si>
  <si>
    <t>A-02835</t>
  </si>
  <si>
    <t>PH</t>
  </si>
  <si>
    <t>A-02836</t>
  </si>
  <si>
    <t>PH BOR TEKIRO</t>
  </si>
  <si>
    <t>A-02837</t>
  </si>
  <si>
    <t>OBENG BOLAK BALIK TEKIRO</t>
  </si>
  <si>
    <t>A-02843</t>
  </si>
  <si>
    <t>DOUBLE CHIN STRAP</t>
  </si>
  <si>
    <t>HANDLE PINTU PANEL</t>
  </si>
  <si>
    <t>A-02847</t>
  </si>
  <si>
    <t>OBAT RUMPUT</t>
  </si>
  <si>
    <t>A-02852</t>
  </si>
  <si>
    <t>JILID DOKUMEN</t>
  </si>
  <si>
    <t>A-02874</t>
  </si>
  <si>
    <t>A-02899</t>
  </si>
  <si>
    <t>KUNCI PAS 13</t>
  </si>
  <si>
    <t>A-02900</t>
  </si>
  <si>
    <t>KUNCI PAS 14</t>
  </si>
  <si>
    <t>A-02903</t>
  </si>
  <si>
    <t>KUNCI PAS 17</t>
  </si>
  <si>
    <t>PRINTER LABEL</t>
  </si>
  <si>
    <t>A-02946</t>
  </si>
  <si>
    <t>ZEBRA ZD621 PRINTER</t>
  </si>
  <si>
    <t>PUBLIKASI MEDIA ONLINE</t>
  </si>
  <si>
    <t>A-03061</t>
  </si>
  <si>
    <t>SERVIS KULKAS</t>
  </si>
  <si>
    <t>A-03076</t>
  </si>
  <si>
    <t>A-03141</t>
  </si>
  <si>
    <t>CAT MOWILEX LUAR</t>
  </si>
  <si>
    <t>ACRILIC</t>
  </si>
  <si>
    <t>A-03146</t>
  </si>
  <si>
    <t>ACRILIK P2K3 60X120</t>
  </si>
  <si>
    <t>TELEPHONE NEC DT400</t>
  </si>
  <si>
    <t>KUNCI LOKER</t>
  </si>
  <si>
    <t>A-03183</t>
  </si>
  <si>
    <t>KUNCI LOKER HUBEN HL-103-20MM</t>
  </si>
  <si>
    <t>MAINTENANCE LAMPU DAN DUCTING</t>
  </si>
  <si>
    <t>A-03206</t>
  </si>
  <si>
    <t>A-03243</t>
  </si>
  <si>
    <t>PERPANJANG LICENSE POPAL BNSP</t>
  </si>
  <si>
    <t>AKRILIK KURSI RODA</t>
  </si>
  <si>
    <t>A-03256</t>
  </si>
  <si>
    <t>AKRILIK HYDRANT</t>
  </si>
  <si>
    <t>A-03257</t>
  </si>
  <si>
    <t>NAKAS</t>
  </si>
  <si>
    <t>A-03264</t>
  </si>
  <si>
    <t>A-03267</t>
  </si>
  <si>
    <t>TRAINING TOYOTA PRODUCTION SYSTEM</t>
  </si>
  <si>
    <t>TANG SPIN SET</t>
  </si>
  <si>
    <t>A-03342</t>
  </si>
  <si>
    <t>IUPTL GENSET</t>
  </si>
  <si>
    <t>A-03357</t>
  </si>
  <si>
    <t>LAB CATERING</t>
  </si>
  <si>
    <t>A-03358</t>
  </si>
  <si>
    <t>SAMPLE</t>
  </si>
  <si>
    <t>STABILIZER</t>
  </si>
  <si>
    <t>A-03361</t>
  </si>
  <si>
    <t>STABILIZER CAM FEIYU TECH (Feiyu G6 Max Stabilizer Kamera - G6 3AXIS)</t>
  </si>
  <si>
    <t>RAK SEPATU</t>
  </si>
  <si>
    <t>A-03379</t>
  </si>
  <si>
    <t>RAK SEPATU RUANG KONSELING</t>
  </si>
  <si>
    <t>DP ORGANISAZATION DEVELOPMENT</t>
  </si>
  <si>
    <t>A-03388</t>
  </si>
  <si>
    <t>RAK PIALA</t>
  </si>
  <si>
    <t>A-03397</t>
  </si>
  <si>
    <t>A-03399</t>
  </si>
  <si>
    <t>CAMERA CANON EOS 800D</t>
  </si>
  <si>
    <t>A-03402</t>
  </si>
  <si>
    <t>CAMERA MIRORLESS SONY A6000</t>
  </si>
  <si>
    <t>A-03654</t>
  </si>
  <si>
    <t>A-04020</t>
  </si>
  <si>
    <t>KABEL TELEPHONE 200M</t>
  </si>
  <si>
    <t>A-04022</t>
  </si>
  <si>
    <t>PERPANJANG LICENSE PENGELOLAAN TPS B3</t>
  </si>
  <si>
    <t>LEMARI DOKUMEN</t>
  </si>
  <si>
    <t>A-04023</t>
  </si>
  <si>
    <t>FILE CABINET SLIDING 10185573</t>
  </si>
  <si>
    <t>SERVICE TIMBANGAN</t>
  </si>
  <si>
    <t>A-04024</t>
  </si>
  <si>
    <t>SERVICE FEE TIMBANGAN</t>
  </si>
  <si>
    <t>A-04025</t>
  </si>
  <si>
    <t>KONTAKTOR SIEMENS 3TS34 11-0A</t>
  </si>
  <si>
    <t>PCB AVR 500 KVA</t>
  </si>
  <si>
    <t>A-04026</t>
  </si>
  <si>
    <t>AC PORTABLE SHARP</t>
  </si>
  <si>
    <t>INSTALASI MESIN</t>
  </si>
  <si>
    <t>box</t>
  </si>
  <si>
    <t>LAMPU ANDON</t>
  </si>
  <si>
    <t>Pack</t>
  </si>
  <si>
    <t>RAKUNCIKUN</t>
  </si>
  <si>
    <t>1 Roll (200 Meter)</t>
  </si>
  <si>
    <t>Sum of QTY
ORDER</t>
  </si>
  <si>
    <t>JAM</t>
  </si>
  <si>
    <t>REPAIR BANTALAN KARET</t>
  </si>
  <si>
    <t>A-00254</t>
  </si>
  <si>
    <t>A-00585</t>
  </si>
  <si>
    <t>KABEL NYMHY 3 X2.5M</t>
  </si>
  <si>
    <t>A-01172</t>
  </si>
  <si>
    <t>CELLING FAN 56" PANASONIC</t>
  </si>
  <si>
    <t>TAKJIL</t>
  </si>
  <si>
    <t>A-01664</t>
  </si>
  <si>
    <t>TAKJIL BULAN PUASA</t>
  </si>
  <si>
    <t>A-01713</t>
  </si>
  <si>
    <t>SATO BARCODE PRINTER</t>
  </si>
  <si>
    <t>REPAIR CEROBONG</t>
  </si>
  <si>
    <t>A-02318</t>
  </si>
  <si>
    <t>REPAIR CEROBONG GENSET</t>
  </si>
  <si>
    <t>GELAS KACA LEVEL SOLAR</t>
  </si>
  <si>
    <t>A-02615</t>
  </si>
  <si>
    <t>A-02848</t>
  </si>
  <si>
    <t>PUSH BUTTON LAMP</t>
  </si>
  <si>
    <t>A-02915</t>
  </si>
  <si>
    <t>TRAINING NEURO LINGUISTIC PROGRAMMING</t>
  </si>
  <si>
    <t>NIU</t>
  </si>
  <si>
    <t>SPRINGKEL TAMAN</t>
  </si>
  <si>
    <t>A-04021</t>
  </si>
  <si>
    <t>A-04027</t>
  </si>
  <si>
    <t>BEARING 6205 2RS</t>
  </si>
  <si>
    <t>ALAT TESTER BATTERY AKI</t>
  </si>
  <si>
    <t>A-04028</t>
  </si>
  <si>
    <t>A-04029</t>
  </si>
  <si>
    <t>PERPANJANG LICENSE PENGENDALIAN PENCEMARAN AIR</t>
  </si>
  <si>
    <t xml:space="preserve">TANG LANCIP TEKIRO </t>
  </si>
  <si>
    <t>A-04032</t>
  </si>
  <si>
    <t>TANG LANCIP TEKIRO NO 8</t>
  </si>
  <si>
    <t xml:space="preserve">TANG BUAYA  TEKIRO </t>
  </si>
  <si>
    <t>A-04033</t>
  </si>
  <si>
    <t>TANG BUAYA TEKIRO NO 10</t>
  </si>
  <si>
    <t>UANG SAKU + MAKAN LUAR NEGERI (JEPANG) (TRAINING) GOL  IV</t>
  </si>
  <si>
    <t>UANG SAKU + MAKAN LUAR NEGERI (JEPANG) (TRAINING) GOL  V</t>
  </si>
  <si>
    <t>UANG SAKU + MAKAN (ASIA KECUALI JEPANG) (TRAVELING/MEETING) GOL IV</t>
  </si>
  <si>
    <t>UANG SAKU + MAKAN (ASIA KECUALI JEPANG) (TRAINING) GOL V</t>
  </si>
  <si>
    <t>A-04035</t>
  </si>
  <si>
    <t>UANG SAKU + MAKAN LUAR NEGERI (AUS,USA,EUR) (TRAINING) GOL  IV</t>
  </si>
  <si>
    <t>WINDSOCK</t>
  </si>
  <si>
    <t>A-04036</t>
  </si>
  <si>
    <t>WINDSOCK PENUNJUK ARAH ANGIN</t>
  </si>
  <si>
    <t>PERBAIKAN PLAFON</t>
  </si>
  <si>
    <t>A-04037</t>
  </si>
  <si>
    <t>PERBAIKAN PLAFON DAN ATAP SECURITY</t>
  </si>
  <si>
    <t>TRAINING LMS (DENGAN IT) DI PASI</t>
  </si>
  <si>
    <t>SOLDER REPLACEMENT SOLDER PREV.JCN , BREAKDOWN JCN SISI TIMUR &amp; BARAT, PREPARATION (RUSAK), TROLLY CPA, MODIF C/F</t>
  </si>
  <si>
    <t>PENYIMPANAN CF STORAGE (PLASTIK BENING)</t>
  </si>
  <si>
    <t>REPLACEMENT KERUSAKAN</t>
  </si>
  <si>
    <t>PENGARAH CHIP</t>
  </si>
  <si>
    <t>PENGARAH CHIP TERMINAL CM20</t>
  </si>
  <si>
    <t>SN015506</t>
  </si>
  <si>
    <t>MAXIBIN TYPE 2 WITH COVER</t>
  </si>
  <si>
    <t>SN015507</t>
  </si>
  <si>
    <t>MAXIBIN TYPE 7A WITH COVER</t>
  </si>
  <si>
    <t>SN015508</t>
  </si>
  <si>
    <t>MAXIBIN TYPE 7B WITH COVER</t>
  </si>
  <si>
    <t>SN015509</t>
  </si>
  <si>
    <t>MAXIBIN TYPE 8A WITH COVER</t>
  </si>
  <si>
    <t>SN015510</t>
  </si>
  <si>
    <t>MAXIBIN TYPE 8B WITH COVER</t>
  </si>
  <si>
    <t>SN015511</t>
  </si>
  <si>
    <t>MAXIBIN TYPE 5SP WITH COVER</t>
  </si>
  <si>
    <t>EMBER</t>
  </si>
  <si>
    <t>SN009780</t>
  </si>
  <si>
    <t>EMBER SHISUI</t>
  </si>
  <si>
    <t>SN015327</t>
  </si>
  <si>
    <t>BESI KOTAK 30X30 2MM</t>
  </si>
  <si>
    <t>SN015458</t>
  </si>
  <si>
    <t>POWER SUPPLY 24V 2A</t>
  </si>
  <si>
    <t>SN015459</t>
  </si>
  <si>
    <t>PROXIMITY SENSOR PRT08-2DO</t>
  </si>
  <si>
    <t>SN015457</t>
  </si>
  <si>
    <t>SPEED CONTROLLER AS2201F-01-06A</t>
  </si>
  <si>
    <t>SN015342</t>
  </si>
  <si>
    <t>RAK SUB ASSY 4 DUCT (TANPA DUCTING DAN JOINT)</t>
  </si>
  <si>
    <t>SN015341</t>
  </si>
  <si>
    <t>RAK SUB ASSY 4 DUCT (TANPA DUCTING)</t>
  </si>
  <si>
    <t>SN015330</t>
  </si>
  <si>
    <t>BAUT M 1.8 X 12MM (1 PACK = 100PCS)</t>
  </si>
  <si>
    <t>SN015331</t>
  </si>
  <si>
    <t>SKUN O KECIL (1 PACK = 100PCS)</t>
  </si>
  <si>
    <t>SN015516</t>
  </si>
  <si>
    <t>LOCK HAISAKUKUN NEW DESIGN</t>
  </si>
  <si>
    <t>49MA001962</t>
  </si>
  <si>
    <t>49KA003564</t>
  </si>
  <si>
    <t>49KA003830</t>
  </si>
  <si>
    <t>49KA004689</t>
  </si>
  <si>
    <t>CLIP CHECKER FIXTURE</t>
  </si>
  <si>
    <t>A-00926</t>
  </si>
  <si>
    <t>TRAINING SMK2</t>
  </si>
  <si>
    <t>BROSUR LOWONGAN PEKERJAAN</t>
  </si>
  <si>
    <t>A-01116</t>
  </si>
  <si>
    <t>A-01173</t>
  </si>
  <si>
    <t>WIRE STRIPPER KW0101771</t>
  </si>
  <si>
    <t>A-01471</t>
  </si>
  <si>
    <t>BIAYA TRAINING STRATEGI PENYESUAIAN UPAH</t>
  </si>
  <si>
    <t>A-01486</t>
  </si>
  <si>
    <t>TRAINING AK3U</t>
  </si>
  <si>
    <t>A-01752</t>
  </si>
  <si>
    <t>TRAINING HYPNOTERAPY</t>
  </si>
  <si>
    <t>PEKET</t>
  </si>
  <si>
    <t>TANGGA</t>
  </si>
  <si>
    <t>A-01772</t>
  </si>
  <si>
    <t>TANGGA LADDER STEP 8FT/2.4M</t>
  </si>
  <si>
    <t>PEKERJAAN COR SELOKAN TEMPAT HYDRANT</t>
  </si>
  <si>
    <t>A-01843</t>
  </si>
  <si>
    <t>A-02003</t>
  </si>
  <si>
    <t>SERTIFIKASI JURU LAS KELAS (1)</t>
  </si>
  <si>
    <t>A-02008</t>
  </si>
  <si>
    <t>TENAGA KERJA PADA KETINGGIAN (TKBT) Tingkat 1</t>
  </si>
  <si>
    <t>MAINTENANCE TRAFO</t>
  </si>
  <si>
    <t>A-02120</t>
  </si>
  <si>
    <t>MAINTENANCE TRAFO OLI 1X1000 KVA</t>
  </si>
  <si>
    <t>BOBOKAN DAN COR JALAN</t>
  </si>
  <si>
    <t>A-02145</t>
  </si>
  <si>
    <t>PENGERJAAN BOBOKAN DAN COR JALAN</t>
  </si>
  <si>
    <t>SERVICE ELEKTRO POMPA MOTOR</t>
  </si>
  <si>
    <t>A-02206</t>
  </si>
  <si>
    <t>SERVICE ENGINE PUMP HYDRANT</t>
  </si>
  <si>
    <t>A-02225</t>
  </si>
  <si>
    <t>A-02395</t>
  </si>
  <si>
    <t>PEKERJAAN GAZEBO 1</t>
  </si>
  <si>
    <t>PEKERJAAN KURSI TAMAN</t>
  </si>
  <si>
    <t>A-02400</t>
  </si>
  <si>
    <t>PEKERJAAN KURSI TAMAN (COR)</t>
  </si>
  <si>
    <t>PEKERJAAN STAND TEMPAT SAMPAH</t>
  </si>
  <si>
    <t>A-02401</t>
  </si>
  <si>
    <t>A-02403</t>
  </si>
  <si>
    <t>LOCKER 6 DOORS MULTI COLUMN BLUE 10091458</t>
  </si>
  <si>
    <t>EA</t>
  </si>
  <si>
    <t>PEKERJAAN PERBAIKAN PIPA</t>
  </si>
  <si>
    <t>A-02404</t>
  </si>
  <si>
    <t>PEKERJAAN PERBAIKAN PIPA PENGAMAN GATE</t>
  </si>
  <si>
    <t>A-02438</t>
  </si>
  <si>
    <t>MATA BOR BETON SET MERK NACHI</t>
  </si>
  <si>
    <t>A-02521</t>
  </si>
  <si>
    <t>BIAYA TRAINING PELATIHAN DAN SERTIFIKASI PROFESI SUPERVISOR</t>
  </si>
  <si>
    <t>PEKERJAAN AIR CURTAIN</t>
  </si>
  <si>
    <t>A-02545</t>
  </si>
  <si>
    <t>PEKERJAAN LETTER</t>
  </si>
  <si>
    <t>A-02602</t>
  </si>
  <si>
    <t>PEKERJAAN LETTER BOX SAMI-JF</t>
  </si>
  <si>
    <t>PEKERJAAN STREAMING VENTILASI UDARA</t>
  </si>
  <si>
    <t>A-02608</t>
  </si>
  <si>
    <t>JASA TRAINING</t>
  </si>
  <si>
    <t>A-02744</t>
  </si>
  <si>
    <t>TRAINING ONLINE DEVELOMPMENT</t>
  </si>
  <si>
    <t>LETTER BOX</t>
  </si>
  <si>
    <t>A-02769</t>
  </si>
  <si>
    <t>LETTER BOX SAMI</t>
  </si>
  <si>
    <t>PEKERJAAN TALANG FIBER PE</t>
  </si>
  <si>
    <t>A-02773</t>
  </si>
  <si>
    <t>PEKERJAAN TALANG FIBER POLITYNER</t>
  </si>
  <si>
    <t>A-02774</t>
  </si>
  <si>
    <t>PEKERJAAN ASPAL</t>
  </si>
  <si>
    <t>A-02775</t>
  </si>
  <si>
    <t>A-02832</t>
  </si>
  <si>
    <t>KUNCI TORSI TEKIRO</t>
  </si>
  <si>
    <t>A-02840</t>
  </si>
  <si>
    <t>SENTER KEPALA</t>
  </si>
  <si>
    <t>A-02887</t>
  </si>
  <si>
    <t>TRAINING PENGEMBANGAN LL</t>
  </si>
  <si>
    <t>A-02902</t>
  </si>
  <si>
    <t>TRAINING EXCEL MACRO AND VBA</t>
  </si>
  <si>
    <t>A-02912</t>
  </si>
  <si>
    <t>TRAINING PEOPLE DEVELOPMENT</t>
  </si>
  <si>
    <t>SEROKAN JARING</t>
  </si>
  <si>
    <t>A-03181</t>
  </si>
  <si>
    <t>SEROKAN JARING BESAR</t>
  </si>
  <si>
    <t>A-03182</t>
  </si>
  <si>
    <t>SEROKAN JARING KECIL</t>
  </si>
  <si>
    <t>DUCTING BJLS</t>
  </si>
  <si>
    <t>A-03215</t>
  </si>
  <si>
    <t>PENAMBAHAN DUCTING BJLS</t>
  </si>
  <si>
    <t>A-03224</t>
  </si>
  <si>
    <t>SERVICE PINTU PRD</t>
  </si>
  <si>
    <t>A-03255</t>
  </si>
  <si>
    <t>TEMPAT KURSI RODA</t>
  </si>
  <si>
    <t>A-03258</t>
  </si>
  <si>
    <t>A-03277</t>
  </si>
  <si>
    <t>INITIAL SETUP AND TRAINING HT SCAN PACKING</t>
  </si>
  <si>
    <t>A-03330</t>
  </si>
  <si>
    <t>LAYANAN FIBER OPTIC 100 MBPS</t>
  </si>
  <si>
    <t>A-03333</t>
  </si>
  <si>
    <t>BIAYA TRAINING LEAN MANUFACTURING</t>
  </si>
  <si>
    <t>A-03334</t>
  </si>
  <si>
    <t>BIAYA TRAINING SIX SIGMA</t>
  </si>
  <si>
    <t>A-03335</t>
  </si>
  <si>
    <t>BIAYA TRAINING SUPPLY CHAIN</t>
  </si>
  <si>
    <t>A-03338</t>
  </si>
  <si>
    <t>TRAINING BASIC ROBOTIC</t>
  </si>
  <si>
    <t>A-03339</t>
  </si>
  <si>
    <t>TRAINING PLAN DO CHECK ACTION</t>
  </si>
  <si>
    <t>A-03347</t>
  </si>
  <si>
    <t>TRAINING FOR TRAINER QCC</t>
  </si>
  <si>
    <t>A-03348</t>
  </si>
  <si>
    <t>TRAINING QC TOOLS</t>
  </si>
  <si>
    <t>A-03349</t>
  </si>
  <si>
    <t>TRAINING KARAKURI</t>
  </si>
  <si>
    <t>A-03359</t>
  </si>
  <si>
    <t>TRAINING P2HIV</t>
  </si>
  <si>
    <t>A-03364</t>
  </si>
  <si>
    <t>TRAINING FOR JURI QCC</t>
  </si>
  <si>
    <t>A-03366</t>
  </si>
  <si>
    <t>TRAINING FOR LEADER QCC</t>
  </si>
  <si>
    <t>BENCHMARK QCC</t>
  </si>
  <si>
    <t>A-03369</t>
  </si>
  <si>
    <t>A-03371</t>
  </si>
  <si>
    <t>TRAINING SKILL UP BAHASA JEPANG N4</t>
  </si>
  <si>
    <t>SERTIFIKASI IR MANAGER</t>
  </si>
  <si>
    <t>A-03381</t>
  </si>
  <si>
    <t>SERTIFIKASI MANAGEMENT KINERJA</t>
  </si>
  <si>
    <t>A-03382</t>
  </si>
  <si>
    <t>BIAYA WORKSHOP</t>
  </si>
  <si>
    <t>A-03594</t>
  </si>
  <si>
    <t>TRAINING DATA PROTECTION OFFICER</t>
  </si>
  <si>
    <t>PLASTIK BENING 250X310X0.7MM</t>
  </si>
  <si>
    <t>BIAYA PENGAMBILAN PAKET DOKUMEN</t>
  </si>
  <si>
    <t>A-03708</t>
  </si>
  <si>
    <t>ANAK TIMBANGAN</t>
  </si>
  <si>
    <t>A-03709</t>
  </si>
  <si>
    <t>STANDARD WEIGHT F1 - 500G</t>
  </si>
  <si>
    <t>A-03710</t>
  </si>
  <si>
    <t>SAFETY COVER STOP KONTAK 110V</t>
  </si>
  <si>
    <t>A-03746</t>
  </si>
  <si>
    <t>SERVICE HP</t>
  </si>
  <si>
    <t xml:space="preserve">MANIFOLD AC </t>
  </si>
  <si>
    <t>A-04031</t>
  </si>
  <si>
    <t>MANIFOLD AC TASCO</t>
  </si>
  <si>
    <t>TERMINAL AKI</t>
  </si>
  <si>
    <t>A-04034</t>
  </si>
  <si>
    <t>TERMINAL AKI TEMBAGA</t>
  </si>
  <si>
    <t>LOKER TABLET</t>
  </si>
  <si>
    <t>A-04038</t>
  </si>
  <si>
    <t xml:space="preserve">JASA </t>
  </si>
  <si>
    <t>SERVICE IMPELLER</t>
  </si>
  <si>
    <t>A-04039</t>
  </si>
  <si>
    <t>TALI KARET</t>
  </si>
  <si>
    <t>A-02042</t>
  </si>
  <si>
    <t>TALI KARET ELASTIS 3MM</t>
  </si>
  <si>
    <t>A-04041</t>
  </si>
  <si>
    <t>BIAYA PENGAJUAN PENGEMBALIAN PAJAK</t>
  </si>
  <si>
    <t>A-04042</t>
  </si>
  <si>
    <t>SEWA SEPEDA</t>
  </si>
  <si>
    <t>A-04043</t>
  </si>
  <si>
    <t>PEMBELIAN PERALATAN AWAL</t>
  </si>
  <si>
    <t>A-04044</t>
  </si>
  <si>
    <t>BIAYA SEWA PERALATAN</t>
  </si>
  <si>
    <t>A-04045</t>
  </si>
  <si>
    <t>BIAYA LISTRIK, GAS DAN AIR</t>
  </si>
  <si>
    <t>A-04046</t>
  </si>
  <si>
    <t>BIAYA BULANAN UNTUK AREA UMUM DI GEDUNG APARTEMEN</t>
  </si>
  <si>
    <t>A-04047</t>
  </si>
  <si>
    <t>WI-FI (WI-FI SAKU)</t>
  </si>
  <si>
    <t>A-04048</t>
  </si>
  <si>
    <t>PERUMAHAN SOSIAL TERMASUK MATERI ASURANSI</t>
  </si>
  <si>
    <t>A-04049</t>
  </si>
  <si>
    <t>BIAYA PERJALANAN DI DALAM JEPANG SELAMA MENINGGALKAN RUMAH</t>
  </si>
  <si>
    <t>A-04050</t>
  </si>
  <si>
    <t>A-03629</t>
  </si>
  <si>
    <t>BIAYA ASRAMA PERBULAN</t>
  </si>
  <si>
    <t>FLATIRON PART UNIT(HEAD IS NOT INCLUDED)</t>
  </si>
  <si>
    <t>AHEAD OF THE FLATIRON</t>
  </si>
  <si>
    <t>SOLDER FLATIRON (CE) (AC230V/50,60HZ)</t>
  </si>
  <si>
    <t>GPS</t>
  </si>
  <si>
    <t>A-04061</t>
  </si>
  <si>
    <t>RASPBERRY PI5</t>
  </si>
  <si>
    <t>RASPBERRY</t>
  </si>
  <si>
    <t>UNTUK KELENGKAPAN MTC (APPLIKASI MTC)</t>
  </si>
  <si>
    <t>TOOL HANDCRIMP BREAKDOWN CPA, PREPARATION, PREV.CPA</t>
  </si>
  <si>
    <t>SN015113</t>
  </si>
  <si>
    <t>SN015518</t>
  </si>
  <si>
    <t>KABEL LAS + STANG HOLDER</t>
  </si>
  <si>
    <t>SN015517</t>
  </si>
  <si>
    <t>TROLLY AGV</t>
  </si>
  <si>
    <t>49HA026465</t>
  </si>
  <si>
    <t>49HA026466</t>
  </si>
  <si>
    <t>49HA030871</t>
  </si>
  <si>
    <t>49HA032442</t>
  </si>
  <si>
    <t>INSPECTION DATA COST</t>
  </si>
  <si>
    <t>SN009955</t>
  </si>
  <si>
    <t>INSPECTION DATA COST T20W/T50W PHASE DAN0</t>
  </si>
  <si>
    <t>SN015435</t>
  </si>
  <si>
    <t>KUNCI SHOCK PENDEK 10</t>
  </si>
  <si>
    <t>SN015436</t>
  </si>
  <si>
    <t>KUNCI SHOCK PENDEK 12</t>
  </si>
  <si>
    <t>SN015437</t>
  </si>
  <si>
    <t>KUNCI SHOCK PENDEK 14</t>
  </si>
  <si>
    <t>SN015505</t>
  </si>
  <si>
    <t>AIR CYLINDER CQ2B32-75 DZ</t>
  </si>
  <si>
    <t>7125083000XW</t>
  </si>
  <si>
    <t>7125083000XI</t>
  </si>
  <si>
    <t>7125083000XA</t>
  </si>
  <si>
    <t>7196080500XW</t>
  </si>
  <si>
    <t>7196080500XID</t>
  </si>
  <si>
    <t>PRINTING</t>
  </si>
  <si>
    <t>49MA002477</t>
  </si>
  <si>
    <t>FREE TYPE PASS PRINTING MACHINE</t>
  </si>
  <si>
    <t>SN015345</t>
  </si>
  <si>
    <t>FEED BELT (1 SET = 4PCS)</t>
  </si>
  <si>
    <t>SC0846A</t>
  </si>
  <si>
    <t>BEARING ROLLER</t>
  </si>
  <si>
    <t>48CM30A024</t>
  </si>
  <si>
    <t>COLLAR A</t>
  </si>
  <si>
    <t>48CM30A506</t>
  </si>
  <si>
    <t>NEEDLE BEARING</t>
  </si>
  <si>
    <t>7116514700XW</t>
  </si>
  <si>
    <t>7195193300XAC</t>
  </si>
  <si>
    <t>A100579A</t>
  </si>
  <si>
    <t>48HW30D001</t>
  </si>
  <si>
    <t>ELECTRODE BODY (TOP, BOTTOM COMMON)</t>
  </si>
  <si>
    <t>71147777KS</t>
  </si>
  <si>
    <t>48MK42ZA003</t>
  </si>
  <si>
    <t>42GYS10514</t>
  </si>
  <si>
    <t>48A19100005</t>
  </si>
  <si>
    <t>MOVABLE TYPE WIRE-STOPPER ASSEMBLY (FOR 04APPL)</t>
  </si>
  <si>
    <t>49HA500207</t>
  </si>
  <si>
    <t>TCS00109</t>
  </si>
  <si>
    <t>Work se seal rbber for upper mold for TR0 of WK19</t>
  </si>
  <si>
    <t>49MA000783</t>
  </si>
  <si>
    <t>49MA000785</t>
  </si>
  <si>
    <t>M101850C</t>
  </si>
  <si>
    <t>M101849A</t>
  </si>
  <si>
    <t>M101850D</t>
  </si>
  <si>
    <t>M101849B</t>
  </si>
  <si>
    <t>M101849C</t>
  </si>
  <si>
    <t>M103729A</t>
  </si>
  <si>
    <t>M101851A</t>
  </si>
  <si>
    <t>M101852A</t>
  </si>
  <si>
    <t>M101852B</t>
  </si>
  <si>
    <t>SC0682</t>
  </si>
  <si>
    <t>M102224A</t>
  </si>
  <si>
    <t>M102224B</t>
  </si>
  <si>
    <t>M102224C</t>
  </si>
  <si>
    <t>M102224D</t>
  </si>
  <si>
    <t>S103203A</t>
  </si>
  <si>
    <t>WSZ04908</t>
  </si>
  <si>
    <t>Terminal removal cover(7289-5793)</t>
  </si>
  <si>
    <t>49YF000027</t>
  </si>
  <si>
    <t>LONG NOSE PLIERS 350-150</t>
  </si>
  <si>
    <t>49AA007103</t>
  </si>
  <si>
    <t>49AA006706</t>
  </si>
  <si>
    <t>49HA500439</t>
  </si>
  <si>
    <t>7383-7220-10</t>
  </si>
  <si>
    <t>49AB000238</t>
  </si>
  <si>
    <t>STAINLES FORK, FOR BIG SUB JIG WIRE HOLD</t>
  </si>
  <si>
    <t>49AB000095</t>
  </si>
  <si>
    <t>WIRE HOLDER JIG (FOR SUB JIG LOVER)</t>
  </si>
  <si>
    <t>WORK STAND FOR FLAT CF PROBE REPLACEMENT</t>
  </si>
  <si>
    <t>48RV10ZB02</t>
  </si>
  <si>
    <t xml:space="preserve">CONNECTOR NYLON </t>
  </si>
  <si>
    <t>SN015139</t>
  </si>
  <si>
    <t>CONNECTOR NYLON CE 1</t>
  </si>
  <si>
    <t>SN015140</t>
  </si>
  <si>
    <t>CONNECTOR NYLON CE 2</t>
  </si>
  <si>
    <t>P-736 TOOL FOR CONNECTOR</t>
  </si>
  <si>
    <t>OVERHAUL PREV.JCN (SUB ASSY)</t>
  </si>
  <si>
    <t>REPAIR DETEKSI CLIP</t>
  </si>
  <si>
    <t>PENCUCIAN APPL SAAT PREV.APPL (DARI SOLAR KE ACTREEL)</t>
  </si>
  <si>
    <t>#ACTREEL</t>
  </si>
  <si>
    <t>Applicator</t>
  </si>
  <si>
    <t>Ml</t>
  </si>
  <si>
    <t>Total Applicator Per Bulan</t>
  </si>
  <si>
    <t>Appl</t>
  </si>
  <si>
    <t>Kebutuhan Actreel Per Bulan</t>
  </si>
  <si>
    <t>Kebutuhan Actreel Per Tahun</t>
  </si>
  <si>
    <t>Liter</t>
  </si>
  <si>
    <t>Pail</t>
  </si>
  <si>
    <t>Plan Order (Pembulatan)</t>
  </si>
  <si>
    <t>CURR</t>
  </si>
  <si>
    <t>AMOUNT
(1 MESIN)</t>
  </si>
  <si>
    <t>AMOUNT
(ALL MESIN)</t>
  </si>
  <si>
    <t>#IMPROVEMENT AUTO PATROLI HARIAN AC90</t>
  </si>
  <si>
    <t>FORM DOWNTIME JCN (MTC)</t>
  </si>
  <si>
    <t>PROBLEM  MACHINE MASUK PADA SYSTEM ERMILL</t>
  </si>
  <si>
    <t>KET</t>
  </si>
  <si>
    <t>ALL
(CUTTING &amp; PRE ASSY)</t>
  </si>
  <si>
    <t>COST REDUCTION
(CUTTING)</t>
  </si>
  <si>
    <t>AUTO PATROLI HARIAN AC90/AC95</t>
  </si>
  <si>
    <t>KERTAS A4</t>
  </si>
  <si>
    <t>TOTAL MESIN</t>
  </si>
  <si>
    <t>PATROLI HARIAN CUTTING</t>
  </si>
  <si>
    <t>DEFECT DITEMUKAN OPT.</t>
  </si>
  <si>
    <t>PATROLI HARIAN APPLICATOR</t>
  </si>
  <si>
    <t>RECORD ABNORMAL</t>
  </si>
  <si>
    <t>PENGGUNAAN KERTAS ALL CUTTING</t>
  </si>
  <si>
    <t>HARGA KERTAS A4 NEW TERM 85</t>
  </si>
  <si>
    <t>=          K</t>
  </si>
  <si>
    <t>ALL MACHINE CUTTING</t>
  </si>
  <si>
    <t>KUSD</t>
  </si>
  <si>
    <t>TRAINING MESIN JAM (2MP, 2 HARI) DISAI</t>
  </si>
  <si>
    <t>TRN MESIN JAM DI JAPAN (2MP, 2 MGG)</t>
  </si>
  <si>
    <t>71725632EAL</t>
  </si>
  <si>
    <t>71725632EAG</t>
  </si>
  <si>
    <t>71725632EAM</t>
  </si>
  <si>
    <t>71725632EAS</t>
  </si>
  <si>
    <t>71725632EAA</t>
  </si>
  <si>
    <t>71725632EAC</t>
  </si>
  <si>
    <t>71725632EAR</t>
  </si>
  <si>
    <t>72873505CWZ</t>
  </si>
  <si>
    <t>71725632EAB</t>
  </si>
  <si>
    <t>72873505CW</t>
  </si>
  <si>
    <t>71725632EAQ</t>
  </si>
  <si>
    <t>71725632EAP</t>
  </si>
  <si>
    <t>71725632EAE</t>
  </si>
  <si>
    <t>71725632EAN</t>
  </si>
  <si>
    <t>71725632EAF</t>
  </si>
  <si>
    <t>71725632EAH</t>
  </si>
  <si>
    <t>71725632EAJ</t>
  </si>
  <si>
    <t>71725632EAK</t>
  </si>
  <si>
    <t>MODIF RV10 CHANGE RUBBER SEAL</t>
  </si>
  <si>
    <t>TAKI Graph Expense Term 85</t>
  </si>
  <si>
    <t>ACCESSORY PARTS FOR INSPECTION BOARD 7371-1977FSB</t>
  </si>
  <si>
    <t>Y020104004</t>
  </si>
  <si>
    <t>FEED ROLLER
(URETHAN)</t>
  </si>
  <si>
    <t>SN015634</t>
  </si>
  <si>
    <t>URETHANE WASHERS</t>
  </si>
  <si>
    <t>SN015635</t>
  </si>
  <si>
    <t>MICRO PHOTO SENSOR</t>
  </si>
  <si>
    <t>SN015636</t>
  </si>
  <si>
    <t>SN015637</t>
  </si>
  <si>
    <t>SN015638</t>
  </si>
  <si>
    <t>4H495335</t>
  </si>
  <si>
    <t>CUT BLADE</t>
  </si>
  <si>
    <t>4Y495988</t>
  </si>
  <si>
    <t>STRIP BLADE (0.22～0.5SQ)</t>
  </si>
  <si>
    <t>4Y495972</t>
  </si>
  <si>
    <t>STRIP BLADE (0.3～2.0SQ)</t>
  </si>
  <si>
    <t>SN015639</t>
  </si>
  <si>
    <t>SN015640</t>
  </si>
  <si>
    <t>4Y907203</t>
  </si>
  <si>
    <t>GEAR ASY</t>
  </si>
  <si>
    <t>SN015641</t>
  </si>
  <si>
    <t>SN015642</t>
  </si>
  <si>
    <t>688ZZ</t>
  </si>
  <si>
    <t>A205053</t>
  </si>
  <si>
    <t>EYELET GUIDE</t>
  </si>
  <si>
    <t>SN015643</t>
  </si>
  <si>
    <t>SN015644</t>
  </si>
  <si>
    <t>SN015645</t>
  </si>
  <si>
    <t>SN015646</t>
  </si>
  <si>
    <t>SN015647</t>
  </si>
  <si>
    <t>SN015648</t>
  </si>
  <si>
    <t>SN015649</t>
  </si>
  <si>
    <t>CONICAL SPRING</t>
  </si>
  <si>
    <t>SN015650</t>
  </si>
  <si>
    <t>CERAMIC ROLLER</t>
  </si>
  <si>
    <t>N603044</t>
  </si>
  <si>
    <t>CERAMIC GUIDE</t>
  </si>
  <si>
    <t>A502087</t>
  </si>
  <si>
    <t>4Y284010</t>
  </si>
  <si>
    <t>Y003908002</t>
  </si>
  <si>
    <t>FEED ROLLER</t>
  </si>
  <si>
    <t>B506010</t>
  </si>
  <si>
    <t>SN015651</t>
  </si>
  <si>
    <t>SN015652</t>
  </si>
  <si>
    <t>SN015653</t>
  </si>
  <si>
    <t>SN015654</t>
  </si>
  <si>
    <t>4Y445113</t>
  </si>
  <si>
    <t>4Y445115</t>
  </si>
  <si>
    <t>4Y445116</t>
  </si>
  <si>
    <t>4Y445117</t>
  </si>
  <si>
    <t>4Y108426</t>
  </si>
  <si>
    <t>4Y108445</t>
  </si>
  <si>
    <t>4Y196041</t>
  </si>
  <si>
    <t>4Y196042</t>
  </si>
  <si>
    <t>SN015655</t>
  </si>
  <si>
    <t>LONG BELT</t>
  </si>
  <si>
    <t>4Y224057</t>
  </si>
  <si>
    <t>4Y224058</t>
  </si>
  <si>
    <t>SN015656</t>
  </si>
  <si>
    <t>LBUW8</t>
  </si>
  <si>
    <t>LINEAR BALL BUSH</t>
  </si>
  <si>
    <t>SN015657</t>
  </si>
  <si>
    <t>LMUF10</t>
  </si>
  <si>
    <t>LINEAR BUSH</t>
  </si>
  <si>
    <t>SN015658</t>
  </si>
  <si>
    <t>SN015659</t>
  </si>
  <si>
    <t>4Y907317</t>
  </si>
  <si>
    <t>ELECTRIC BOARD (MAIN)</t>
  </si>
  <si>
    <t>4Y907256</t>
  </si>
  <si>
    <t>ELECTRIC BOARD (I/O-2)</t>
  </si>
  <si>
    <t>4Y907257</t>
  </si>
  <si>
    <t>ELECTRIC BOARD (I/O-3)</t>
  </si>
  <si>
    <t>4Y907320</t>
  </si>
  <si>
    <t>ELECTRIC BOARD (SERVO-1)</t>
  </si>
  <si>
    <t>4Y907321</t>
  </si>
  <si>
    <t>ELECTRIC BOARD (SERVO-2)</t>
  </si>
  <si>
    <t>4Y907322</t>
  </si>
  <si>
    <t>ELECTRIC BOARD (SERVO-3)</t>
  </si>
  <si>
    <t>4Y907323</t>
  </si>
  <si>
    <t>ELECTRIC BOARD (SERVO-4)</t>
  </si>
  <si>
    <t>4Y907324</t>
  </si>
  <si>
    <t>ELECTRIC BOARD (SERVO-5)</t>
  </si>
  <si>
    <t>4Y907325</t>
  </si>
  <si>
    <t>ELECTRIC BOARD (SERVO-6)</t>
  </si>
  <si>
    <t>4Y907326</t>
  </si>
  <si>
    <t>TRANSFER 1 SERVO ASY</t>
  </si>
  <si>
    <t>4Y907327</t>
  </si>
  <si>
    <t>TRANSFER 2 SERVO ASY</t>
  </si>
  <si>
    <t>4Y907328</t>
  </si>
  <si>
    <t>SLIDE 1 SERVO ASY</t>
  </si>
  <si>
    <t>4Y907329</t>
  </si>
  <si>
    <t>SLIDE 2 SERVO ASY</t>
  </si>
  <si>
    <t>4Y907330</t>
  </si>
  <si>
    <t>FEED SERVO ASY</t>
  </si>
  <si>
    <t>4Y907331</t>
  </si>
  <si>
    <t>STRIP SERVO ASY</t>
  </si>
  <si>
    <t>4Y907332</t>
  </si>
  <si>
    <t>EJECT SERVO ASY</t>
  </si>
  <si>
    <t>4Y907333</t>
  </si>
  <si>
    <t>SINK SERVO ASY</t>
  </si>
  <si>
    <t>4Y907334</t>
  </si>
  <si>
    <t>PRE-FEEDER SERVO ASY</t>
  </si>
  <si>
    <t>4Y907335</t>
  </si>
  <si>
    <t>WIRE PULL SERVO ASY 1</t>
  </si>
  <si>
    <t>4Y908349</t>
  </si>
  <si>
    <t>4Y907336</t>
  </si>
  <si>
    <t>A TRANSFER SERVO ASY</t>
  </si>
  <si>
    <t>4Y907337</t>
  </si>
  <si>
    <t>TABLE SLIDE SERVO ASY</t>
  </si>
  <si>
    <t>4Y907338</t>
  </si>
  <si>
    <t>SLIDE A SERVO ASY</t>
  </si>
  <si>
    <t>4Y907339</t>
  </si>
  <si>
    <t>TWIST A SERVO ASY</t>
  </si>
  <si>
    <t>4Y907345</t>
  </si>
  <si>
    <t>TWIST B SERVO ASY</t>
  </si>
  <si>
    <t>4Y906937</t>
  </si>
  <si>
    <t>SBM250S SERVO ASY</t>
  </si>
  <si>
    <t>MAGNETIC</t>
  </si>
  <si>
    <t>SN015660</t>
  </si>
  <si>
    <t>MAGNETIC CONTACT</t>
  </si>
  <si>
    <t>SN015661</t>
  </si>
  <si>
    <t>SN015662</t>
  </si>
  <si>
    <t>109S073UL</t>
  </si>
  <si>
    <t>SN015663</t>
  </si>
  <si>
    <t>SELAY</t>
  </si>
  <si>
    <t>SN015664</t>
  </si>
  <si>
    <t>RELAY 2</t>
  </si>
  <si>
    <t>SN015665</t>
  </si>
  <si>
    <t>SN015666</t>
  </si>
  <si>
    <t>EMG STOP SWITCH</t>
  </si>
  <si>
    <t>SN015667</t>
  </si>
  <si>
    <t>SN015668</t>
  </si>
  <si>
    <t>SN015669</t>
  </si>
  <si>
    <t>SELECTOR SWITCH</t>
  </si>
  <si>
    <t>SN015670</t>
  </si>
  <si>
    <t>SN015671</t>
  </si>
  <si>
    <t>SN015672</t>
  </si>
  <si>
    <t>SN015673</t>
  </si>
  <si>
    <t>WDR112580R</t>
  </si>
  <si>
    <t>LOCKER SWITCH</t>
  </si>
  <si>
    <t>9GA0524P7M001</t>
  </si>
  <si>
    <t>SN015674</t>
  </si>
  <si>
    <t>SN015675</t>
  </si>
  <si>
    <t>SN015676</t>
  </si>
  <si>
    <t>SN010178</t>
  </si>
  <si>
    <t>STAND OFFLINE</t>
  </si>
  <si>
    <t>SN015632</t>
  </si>
  <si>
    <t>STAND JIG TAPPING SP TYPE 1</t>
  </si>
  <si>
    <t>SN015633</t>
  </si>
  <si>
    <t>STAND JIG TAPPING SP TYPE 2</t>
  </si>
  <si>
    <t>SN015449</t>
  </si>
  <si>
    <t>SAKLAR ON OFF CHECKER</t>
  </si>
  <si>
    <t>SN015553</t>
  </si>
  <si>
    <t>SAO MAIN HARNESS TYPE A</t>
  </si>
  <si>
    <t>SN015554</t>
  </si>
  <si>
    <t>SAO MAIN HARNESS TYPE B</t>
  </si>
  <si>
    <t>SN015555</t>
  </si>
  <si>
    <t>SAO MAIN HARNESS TYPE C</t>
  </si>
  <si>
    <t>SN015558</t>
  </si>
  <si>
    <t>FITTING KQ2L08-00A</t>
  </si>
  <si>
    <t>SN015498</t>
  </si>
  <si>
    <t>KABEL VGA TO VGA 3 METER</t>
  </si>
  <si>
    <t>SN015499</t>
  </si>
  <si>
    <t>KABEL CONVERTER VGA TO HDMI</t>
  </si>
  <si>
    <t>SN015500</t>
  </si>
  <si>
    <t>KABEL VGA TO DISPLAY PORT</t>
  </si>
  <si>
    <t>SN000754</t>
  </si>
  <si>
    <t>3-DIGIT THUMB WHEEL</t>
  </si>
  <si>
    <t>48CM220046</t>
  </si>
  <si>
    <t>48CM220051</t>
  </si>
  <si>
    <t>C/H ADJUSTMENT PLATE TOP (A)</t>
  </si>
  <si>
    <t>48CM220052</t>
  </si>
  <si>
    <t>C/H ADJUSTMENT PLATE BOTTOM (A)</t>
  </si>
  <si>
    <t>71725625AE8</t>
  </si>
  <si>
    <t>71163098CYH</t>
  </si>
  <si>
    <t>48TV20C503</t>
  </si>
  <si>
    <t>MAGNET CHATCHE</t>
  </si>
  <si>
    <t>SN015631</t>
  </si>
  <si>
    <t>CLAMP LED MATTING SA</t>
  </si>
  <si>
    <t>SN015747</t>
  </si>
  <si>
    <t>FV10 INSTALLATION &amp; MAINTENANCE EDUCATION</t>
  </si>
  <si>
    <t>PLATE BASE ROD S 71725632TYPE</t>
  </si>
  <si>
    <t>MALE CONNECTOR</t>
  </si>
  <si>
    <t>GUIDE PIPE</t>
  </si>
  <si>
    <t>GUIDE ROD</t>
  </si>
  <si>
    <t>MASTER</t>
  </si>
  <si>
    <t>GUIDE BODY</t>
  </si>
  <si>
    <t>HOUSING</t>
  </si>
  <si>
    <t>HOUSING TRAY</t>
  </si>
  <si>
    <t>AIR FEEDER</t>
  </si>
  <si>
    <t>Air feeder for empty valves</t>
  </si>
  <si>
    <t>BRACKET SENS</t>
  </si>
  <si>
    <t>PLATE BASE ROD S ASSEMBLY(71725632 SPECIFICATIONS)</t>
  </si>
  <si>
    <t>48A01013038</t>
  </si>
  <si>
    <t>P35931M</t>
  </si>
  <si>
    <t>SN015744</t>
  </si>
  <si>
    <t>ACTREL 3363L (1 DRUM = 209 LTR)</t>
  </si>
  <si>
    <t>SN015745</t>
  </si>
  <si>
    <t>FBK OIL RO 68 (1 DRUM = 200 LTR)</t>
  </si>
  <si>
    <t>SN015746</t>
  </si>
  <si>
    <t>BONNOC TS 320 (1 DRUM = 200 LTR)</t>
  </si>
  <si>
    <t>DOUBLE SWITCH AC90</t>
  </si>
  <si>
    <t>S102159A</t>
  </si>
  <si>
    <t>Pemotong Chip (AC9HCM-04 A &amp; B), (AC9PRA-29 A &amp; B)</t>
  </si>
  <si>
    <t>P/DETAIL</t>
  </si>
  <si>
    <t>TOTAL KEBUTUHAN</t>
  </si>
  <si>
    <t>SN015776</t>
  </si>
  <si>
    <t>REPLACEMENT TROLLY BREAKDOWN</t>
  </si>
  <si>
    <t>71583043EAH</t>
  </si>
  <si>
    <t>SN015753</t>
  </si>
  <si>
    <t>LIMIT SWITCH CM-1704 SHEMSCO</t>
  </si>
  <si>
    <t>48A19007020</t>
  </si>
  <si>
    <t>48A20029015</t>
  </si>
  <si>
    <t>71163050PF</t>
  </si>
  <si>
    <t>SN015762</t>
  </si>
  <si>
    <t>FRAME MAXIBIN 14X9X12</t>
  </si>
  <si>
    <t>SN015763</t>
  </si>
  <si>
    <t>FRAME MAXIBIN 18X9X12</t>
  </si>
  <si>
    <t>SN015764</t>
  </si>
  <si>
    <t>FRAME MAXIBIN 18X9X14</t>
  </si>
  <si>
    <t>SN015765</t>
  </si>
  <si>
    <t>FRAME MAXIBIN 20X9X18</t>
  </si>
  <si>
    <t>SN015766</t>
  </si>
  <si>
    <t>FRAME MAXIBIN 21X9X14</t>
  </si>
  <si>
    <t>SN015767</t>
  </si>
  <si>
    <t>FRAME MAXIBIN 23X9X12</t>
  </si>
  <si>
    <t>SN015768</t>
  </si>
  <si>
    <t>FRAME MAXIBIN 23X9X18</t>
  </si>
  <si>
    <t>SN015769</t>
  </si>
  <si>
    <t>FRAME MAXIBIN 9X9X21</t>
  </si>
  <si>
    <t>SN015556</t>
  </si>
  <si>
    <t>STAND LEADTIME KANBAN PROSES</t>
  </si>
  <si>
    <t>SN015694</t>
  </si>
  <si>
    <t>HOOK ROLLER</t>
  </si>
  <si>
    <t>SN015774</t>
  </si>
  <si>
    <t>MODIF CONVEYOR ROUND 3600 X 900 18 KERETA MENJADI 2100 X 900 20 KERETA</t>
  </si>
  <si>
    <t>A104716A</t>
  </si>
  <si>
    <t>48AC95B028</t>
  </si>
  <si>
    <t>48AC95B525</t>
  </si>
  <si>
    <t>METAL WASHER</t>
  </si>
  <si>
    <t>48CAC0B501</t>
  </si>
  <si>
    <t>GRIP LEVER</t>
  </si>
  <si>
    <t>M108350A</t>
  </si>
  <si>
    <t>TAKE-IN ROLLER MODIFICATION</t>
  </si>
  <si>
    <t>S104978A</t>
  </si>
  <si>
    <t>PORT</t>
  </si>
  <si>
    <t>M109469A</t>
  </si>
  <si>
    <t>TAKE-IN PORT MODIFICATION</t>
  </si>
  <si>
    <t>M108349A</t>
  </si>
  <si>
    <t>MISSING ELECTRIC WIRE SENSOR</t>
  </si>
  <si>
    <t>M109467C</t>
  </si>
  <si>
    <t>JOINT SENSOR MODIFICATION</t>
  </si>
  <si>
    <t>PELUMAS</t>
  </si>
  <si>
    <t>SN015772</t>
  </si>
  <si>
    <t>CONTACT CLEANER CRC</t>
  </si>
  <si>
    <t>SN000601</t>
  </si>
  <si>
    <t>DRIVE PULLY BF;RF;P;RS/L</t>
  </si>
  <si>
    <t>HAND VALVE</t>
  </si>
  <si>
    <t>SN015775</t>
  </si>
  <si>
    <t>BELT B 118</t>
  </si>
  <si>
    <t>SOLENOID VALVE VR1210F-06</t>
  </si>
  <si>
    <t>SN015773</t>
  </si>
  <si>
    <t>SAMBUNGAN RANTAI RS 60</t>
  </si>
  <si>
    <t>49AA004595</t>
  </si>
  <si>
    <t>49CA010460</t>
  </si>
  <si>
    <t>SARUNG TANGAN PREV.APPLICATOR</t>
  </si>
  <si>
    <t>PEMASANGAN AIR GUN DI MESIN MC</t>
  </si>
  <si>
    <t>PENGADAAN MESIN GRINDER PREPARATION</t>
  </si>
  <si>
    <t>REPLACE KIPAS ANGIN RUSAK PREPARATION</t>
  </si>
  <si>
    <t>PERJALANAN DINAS KE JAPAN (MTA SAN" 1HARI DI JAPAN)</t>
  </si>
  <si>
    <t>PERJALANAN DINAS KE JAPAN (PAK HAR" 1HARI DI JAPAN)</t>
  </si>
  <si>
    <t>SN015423</t>
  </si>
  <si>
    <t>AUTONICS PSN30-15DP</t>
  </si>
  <si>
    <t>WSZ05898</t>
  </si>
  <si>
    <t>LED navigation jig without lock 7298-9602-2(without cabie)</t>
  </si>
  <si>
    <t>WSZ05892</t>
  </si>
  <si>
    <t>Retainer push jig for 7298-9602</t>
  </si>
  <si>
    <t>49HD011266</t>
  </si>
  <si>
    <t>RETAINER FLOAT CONFIMATION JIG</t>
  </si>
  <si>
    <t>71144415XJE</t>
  </si>
  <si>
    <t>71164992XJE</t>
  </si>
  <si>
    <t>71144992XYY</t>
  </si>
  <si>
    <t>71144415XYB</t>
  </si>
  <si>
    <t>71164992XYB</t>
  </si>
  <si>
    <t>71164992XYH</t>
  </si>
  <si>
    <t>SN015812</t>
  </si>
  <si>
    <t>C/F 82121 705D</t>
  </si>
  <si>
    <t>SN001191</t>
  </si>
  <si>
    <t>CONNECTOR MULTI OUTER TYPE GFJ-000</t>
  </si>
  <si>
    <t>SN001203</t>
  </si>
  <si>
    <t>CONNECTOR MULTI INNER TYPE GFJ-200</t>
  </si>
  <si>
    <t>SN001193</t>
  </si>
  <si>
    <t>CONNECTOR ANGLE OUTER TYPE GFJ-005</t>
  </si>
  <si>
    <t>SN001192</t>
  </si>
  <si>
    <t>CONNECTOR FREE OUTER TYPE GFJ-002</t>
  </si>
  <si>
    <t>SN001197</t>
  </si>
  <si>
    <t>CONNECTOR CROSS GFJ-A11</t>
  </si>
  <si>
    <t>SN001202</t>
  </si>
  <si>
    <t>CONNECTOR PARALEL GFJ-A47</t>
  </si>
  <si>
    <t>SN001196</t>
  </si>
  <si>
    <t>CONNECTOR HINGE GFJ-A04</t>
  </si>
  <si>
    <t>SN001684</t>
  </si>
  <si>
    <t>PLACON MULTI GP-40</t>
  </si>
  <si>
    <t>SN015813</t>
  </si>
  <si>
    <t>GF HANDY CUTTER TYPE GFG-032</t>
  </si>
  <si>
    <t>SN015814</t>
  </si>
  <si>
    <t>REPLACEMENT BLADE KIT FOR HANDY CUTTER TYPE GFK-801</t>
  </si>
  <si>
    <t>SN015820</t>
  </si>
  <si>
    <t>FRAME MAXIBIN 13X9X12</t>
  </si>
  <si>
    <t>SN015821</t>
  </si>
  <si>
    <t>FRAME MAXIBIN 17X9X12</t>
  </si>
  <si>
    <t>SN015822</t>
  </si>
  <si>
    <t>FRAME MAXIBIN 18X18X25</t>
  </si>
  <si>
    <t>SN015823</t>
  </si>
  <si>
    <t>FRAME MAXIBIN 18X9X11</t>
  </si>
  <si>
    <t>SN015824</t>
  </si>
  <si>
    <t>FRAME MAXIBIN 18X9X16</t>
  </si>
  <si>
    <t>SN015825</t>
  </si>
  <si>
    <t>FRAME MAXIBIN 18X9X17</t>
  </si>
  <si>
    <t>SN015826</t>
  </si>
  <si>
    <t>FRAME MAXIBIN 18X9X18</t>
  </si>
  <si>
    <t>SN015827</t>
  </si>
  <si>
    <t>FRAME MAXIBIN 18X9X19</t>
  </si>
  <si>
    <t>SN015828</t>
  </si>
  <si>
    <t>FRAME MAXIBIN 18X9X20</t>
  </si>
  <si>
    <t>SN015829</t>
  </si>
  <si>
    <t>FRAME MAXIBIN 18X9X21</t>
  </si>
  <si>
    <t>SN015830</t>
  </si>
  <si>
    <t>FRAME MAXIBIN 18X9X22</t>
  </si>
  <si>
    <t>SN015831</t>
  </si>
  <si>
    <t>FRAME MAXIBIN 18X9X24</t>
  </si>
  <si>
    <t>SN015832</t>
  </si>
  <si>
    <t>FRAME MAXIBIN 21X9X12</t>
  </si>
  <si>
    <t>SN015833</t>
  </si>
  <si>
    <t>FRAME MAXIBIN 24X9X12</t>
  </si>
  <si>
    <t>SN015834</t>
  </si>
  <si>
    <t>FRAME MAXIBIN 27X9X20</t>
  </si>
  <si>
    <t>SN015835</t>
  </si>
  <si>
    <t>FRAME MAXIBIN 27X9X21</t>
  </si>
  <si>
    <t>SN015836</t>
  </si>
  <si>
    <t>FRAME MAXIBIN 27X9X22</t>
  </si>
  <si>
    <t>SN015837</t>
  </si>
  <si>
    <t>FRAME MAXIBIN 9X18X14</t>
  </si>
  <si>
    <t>SN015838</t>
  </si>
  <si>
    <t>FRAME MAXIBIN 9X18X15</t>
  </si>
  <si>
    <t>SN015839</t>
  </si>
  <si>
    <t>FRAME MAXIBIN 9X18X18</t>
  </si>
  <si>
    <t>SN015840</t>
  </si>
  <si>
    <t>FRAME MAXIBIN 9X18X19</t>
  </si>
  <si>
    <t>SN015841</t>
  </si>
  <si>
    <t>FRAME MAXIBIN 9X18X21</t>
  </si>
  <si>
    <t>SN015842</t>
  </si>
  <si>
    <t>FRAME MAXIBIN 9X18X24</t>
  </si>
  <si>
    <t>SN015843</t>
  </si>
  <si>
    <t>FRAME MAXIBIN 9X9X10</t>
  </si>
  <si>
    <t>SN015844</t>
  </si>
  <si>
    <t>FRAME MAXIBIN 9X9X12</t>
  </si>
  <si>
    <t>SN015845</t>
  </si>
  <si>
    <t>FRAME MAXIBIN 9X9X13</t>
  </si>
  <si>
    <t>SN015846</t>
  </si>
  <si>
    <t>FRAME MAXIBIN 9X9X14</t>
  </si>
  <si>
    <t>SN015847</t>
  </si>
  <si>
    <t>FRAME MAXIBIN 9X9X16</t>
  </si>
  <si>
    <t>SN015848</t>
  </si>
  <si>
    <t>FRAME MAXIBIN 9X9X17</t>
  </si>
  <si>
    <t>SN015849</t>
  </si>
  <si>
    <t>FRAME MAXIBIN 9X9X18</t>
  </si>
  <si>
    <t>SN015850</t>
  </si>
  <si>
    <t>FRAME MAXIBIN 9X9X19</t>
  </si>
  <si>
    <t>SN015851</t>
  </si>
  <si>
    <t>FRAME MAXIBIN 9X9X20</t>
  </si>
  <si>
    <t>SN015852</t>
  </si>
  <si>
    <t>FRAME MAXIBIN 9X9X22</t>
  </si>
  <si>
    <t>SN015853</t>
  </si>
  <si>
    <t>FRAME MAXIBIN 9X9X23</t>
  </si>
  <si>
    <t>SN015854</t>
  </si>
  <si>
    <t>FRAME MAXIBIN 9X9X24</t>
  </si>
  <si>
    <t>SN015855</t>
  </si>
  <si>
    <t>FRAME MAXIBIN 9X9X9</t>
  </si>
  <si>
    <t>DIGITAL TIMER</t>
  </si>
  <si>
    <t>SOCKET DIGITAL</t>
  </si>
  <si>
    <t>QTY
KEBUTUHAN</t>
  </si>
  <si>
    <t>YIG MEETING (COORD.SPV, ASST.MAN, SENIOR MANAGER)</t>
  </si>
  <si>
    <t>TOTAL MESIN 79 UNIT, TRIAL 1 UNIT, YOKOTEN PLAN 78 UNIT</t>
  </si>
  <si>
    <t>TWPRA-10</t>
  </si>
  <si>
    <t>TWHCM-17</t>
  </si>
  <si>
    <t>TWAB-01</t>
  </si>
  <si>
    <t>TWMZD-01</t>
  </si>
  <si>
    <t>TWMZD-02</t>
  </si>
  <si>
    <t>TWMZD-03</t>
  </si>
  <si>
    <t>TWMZD-04</t>
  </si>
  <si>
    <t>TWMZD-05</t>
  </si>
  <si>
    <t>TWMZD-06</t>
  </si>
  <si>
    <t>TWMZD-07</t>
  </si>
  <si>
    <t>TWMZD-08</t>
  </si>
  <si>
    <t>TWMZD-09</t>
  </si>
  <si>
    <t>TWMZD-10</t>
  </si>
  <si>
    <t>TWMZD-11</t>
  </si>
  <si>
    <t>TWMZD-12</t>
  </si>
  <si>
    <t>TWMZD-13</t>
  </si>
  <si>
    <t>BATUT L3 M4  P. 15MM</t>
  </si>
  <si>
    <t>YOKOTEN TIMER DRYER 4 UNIT</t>
  </si>
  <si>
    <t>MEI-2026</t>
  </si>
  <si>
    <t>YOKOTEN SENSOR DIAL AC90 (YOKOTEN ACTION CUSTOMER CLAIM) 63 UNIT</t>
  </si>
  <si>
    <t>BAUT M 1.8 X 12MM</t>
  </si>
  <si>
    <t>QTY
(PER MESIN)</t>
  </si>
  <si>
    <t>YOKOTEN DOUBLE SWITCH AC90</t>
  </si>
  <si>
    <t>SUDAH IMPLEMENT 1 UNIT</t>
  </si>
  <si>
    <t>SUDAH IMPLEMENT 9 UNIT</t>
  </si>
  <si>
    <t>CHAIN CABLE CARRIES</t>
  </si>
  <si>
    <t>MANIFOLD SS5Y3-20-04 (DUDUKAN VALVE 4 UNIT)</t>
  </si>
  <si>
    <t>SN-015864</t>
  </si>
  <si>
    <t>INSTALASI MESIN JAM (7 UNIT)</t>
  </si>
  <si>
    <t>GROUNDING SCH</t>
  </si>
  <si>
    <t>CI08</t>
  </si>
  <si>
    <t>B/O</t>
  </si>
  <si>
    <t>PARCIAL TERM'85 ORDER 15 PCS</t>
  </si>
  <si>
    <t>AKTIVITAS</t>
  </si>
  <si>
    <t>SWI/HER</t>
  </si>
  <si>
    <t>NIR/ADS</t>
  </si>
  <si>
    <t>AZL</t>
  </si>
  <si>
    <t>SN015864</t>
  </si>
  <si>
    <t>TECHNICAL ASSISTANCE REPARATION OF VISION SYSTEM (3 DAYS)</t>
  </si>
  <si>
    <t>TECHNICAL ASSISTANCE REPARATION OF VISION SYSTEM (5 DAYS)</t>
  </si>
  <si>
    <t>YOKOTEN LAMPU ANDON PRE ASSY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</si>
</sst>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_ ;_ * \-#,##0_ ;_ * &quot;-&quot;_ ;_ @_ "/>
    <numFmt numFmtId="165" formatCode="#,##0;\-#,##0;&quot;-&quot;"/>
    <numFmt numFmtId="166" formatCode="_(* #,##0.00_);_(* \(#,##0.00\);_(* \-??_);_(@_)"/>
    <numFmt numFmtId="167" formatCode="\$#,##0_);\(\$#,##0\)"/>
    <numFmt numFmtId="168" formatCode="_(* #,##0.0_);_(* \(#,##0.0\);_(* &quot;-&quot;_);_(@_)"/>
    <numFmt numFmtId="169" formatCode="_-* #,##0.000\ _F_-;\-* #,##0.000\ _F_-;_-* &quot;-&quot;??\ _F_-;_-@_-"/>
    <numFmt numFmtId="170" formatCode="mm/dd/yy"/>
    <numFmt numFmtId="171" formatCode="0.0"/>
    <numFmt numFmtId="172" formatCode="_ &quot;\&quot;* #,##0.00_ ;_ &quot;\&quot;* \-#,##0.00_ ;_ &quot;\&quot;* &quot;-&quot;??_ ;_ @_ "/>
    <numFmt numFmtId="173" formatCode="_(* #,##0.0_);_(* \(#,##0.0\);_(* &quot;-&quot;??_);_(@_)"/>
    <numFmt numFmtId="174" formatCode="\$#,##0.00;[Red]\-\$#,##0.00"/>
    <numFmt numFmtId="175" formatCode="_(* #,##0_);_(* \(#,##0\);_(* &quot;-&quot;??_);_(@_)"/>
    <numFmt numFmtId="176" formatCode="_(&quot;Cr$&quot;* #,##0_);_(&quot;Cr$&quot;* \(#,##0\);_(&quot;Cr$&quot;* &quot;-&quot;_);_(@_)"/>
    <numFmt numFmtId="177" formatCode="_(&quot;Cr$&quot;* #,##0.00_);_(&quot;Cr$&quot;* \(#,##0.00\);_(&quot;Cr$&quot;* &quot;-&quot;??_);_(@_)"/>
    <numFmt numFmtId="178" formatCode="_-* #,##0.00000\ _F_-;\-* #,##0.00000\ _F_-;_-* &quot;-&quot;??\ _F_-;_-@_-"/>
    <numFmt numFmtId="179" formatCode="0.00_)"/>
    <numFmt numFmtId="180" formatCode="_ * #,##0.00_ ;_ * \-#,##0.00_ ;_ * &quot;-&quot;??_ ;_ @_ "/>
    <numFmt numFmtId="181" formatCode="_ * #,##0_)\ _R_$_ ;_ * \(#,##0\)\ _R_$_ ;_ * &quot;-&quot;_)\ _R_$_ ;_ @_ "/>
    <numFmt numFmtId="182" formatCode="_ * #,##0.00_)\ _R_$_ ;_ * \(#,##0.00\)\ _R_$_ ;_ * &quot;-&quot;??_)\ _R_$_ ;_ @_ "/>
    <numFmt numFmtId="183" formatCode="0.00%;[Red]\-0.00%"/>
    <numFmt numFmtId="184" formatCode="#,##0.00_ ;[Red]\-#,##0.00\ "/>
    <numFmt numFmtId="185" formatCode="#,##0\ ;\-#,##0\ ;&quot; - &quot;;@\ "/>
    <numFmt numFmtId="186" formatCode="0.00;[Red]0.00"/>
    <numFmt numFmtId="187" formatCode="_ * #,##0.00_ ;_ * \-#,##0.00_ ;_ * &quot;-&quot;_ ;_ @_ "/>
    <numFmt numFmtId="188" formatCode="[$-409]mmm\-yy;@"/>
    <numFmt numFmtId="189" formatCode="yyyy/mm"/>
    <numFmt numFmtId="190" formatCode="#,##0.0;[Red]\-#,##0.0"/>
    <numFmt numFmtId="191" formatCode="[$-409]d\-mmm\-yy;@"/>
    <numFmt numFmtId="192" formatCode="[$-409]mmmm\-yy;@"/>
    <numFmt numFmtId="193" formatCode="_-[$Rp-421]* #,##0_-;\-[$Rp-421]* #,##0_-;_-[$Rp-421]* &quot;-&quot;??_-;_-@_-"/>
    <numFmt numFmtId="194" formatCode="_-[$Rp-421]* #,##0.00_-;\-[$Rp-421]* #,##0.00_-;_-[$Rp-421]* &quot;-&quot;??_-;_-@_-"/>
    <numFmt numFmtId="195" formatCode="0.00000"/>
    <numFmt numFmtId="196" formatCode="_([$IDR]\ * #,##0_);_([$IDR]\ * \(#,##0\);_([$IDR]\ * &quot;-&quot;_);_(@_)"/>
    <numFmt numFmtId="197" formatCode="_([$IDR]\ * #,##0.00_);_([$IDR]\ * \(#,##0.00\);_([$IDR]\ * &quot;-&quot;??_);_(@_)"/>
    <numFmt numFmtId="198" formatCode="_([$USD]\ * #,##0.00_);_([$USD]\ * \(#,##0.00\);_([$USD]\ * &quot;-&quot;??_);_(@_)"/>
    <numFmt numFmtId="199" formatCode="_([$USD]\ * #,##0.00000_);_([$USD]\ * \(#,##0.00000\);_([$USD]\ * &quot;-&quot;??_);_(@_)"/>
  </numFmts>
  <fonts count="14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b/>
      <sz val="9"/>
      <name val="BANGKOK"/>
      <family val="1"/>
    </font>
    <font>
      <sz val="10"/>
      <color indexed="8"/>
      <name val="Arial"/>
      <family val="2"/>
    </font>
    <font>
      <b/>
      <sz val="10"/>
      <name val="Helv"/>
      <family val="2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1"/>
      <color indexed="8"/>
      <name val="Calibri"/>
      <family val="2"/>
    </font>
    <font>
      <sz val="11"/>
      <color indexed="8"/>
      <name val="Calibri"/>
      <family val="3"/>
      <charset val="128"/>
    </font>
    <font>
      <sz val="11"/>
      <name val="ＭＳ Ｐゴシック"/>
      <family val="2"/>
      <charset val="128"/>
    </font>
    <font>
      <sz val="10"/>
      <name val="Times New Roman"/>
      <family val="1"/>
    </font>
    <font>
      <sz val="10"/>
      <name val="Helv"/>
      <family val="2"/>
    </font>
    <font>
      <sz val="9"/>
      <name val="Times New Roma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sz val="12"/>
      <name val="Times New Roman"/>
      <family val="1"/>
    </font>
    <font>
      <b/>
      <sz val="11"/>
      <name val="Helv"/>
      <family val="2"/>
    </font>
    <font>
      <b/>
      <i/>
      <sz val="16"/>
      <name val="Helv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sz val="11"/>
      <name val="Times New Roman"/>
      <family val="1"/>
    </font>
    <font>
      <sz val="11"/>
      <name val="ＭＳ Ｐゴシック"/>
      <family val="3"/>
    </font>
    <font>
      <u/>
      <sz val="11"/>
      <color indexed="12"/>
      <name val="ＭＳ Ｐゴシック"/>
      <family val="3"/>
      <charset val="128"/>
    </font>
    <font>
      <sz val="14"/>
      <name val="CordiaUPC"/>
      <family val="2"/>
      <charset val="222"/>
    </font>
    <font>
      <sz val="11"/>
      <name val="明朝"/>
      <family val="3"/>
      <charset val="128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indexed="12"/>
      <name val="Calibri"/>
      <family val="2"/>
    </font>
    <font>
      <sz val="10"/>
      <name val="Meiryo UI"/>
      <family val="3"/>
      <charset val="12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rial"/>
      <family val="2"/>
    </font>
    <font>
      <b/>
      <sz val="9"/>
      <name val="Arial"/>
      <family val="2"/>
    </font>
    <font>
      <sz val="11"/>
      <name val="Arial"/>
      <family val="2"/>
    </font>
    <font>
      <sz val="10"/>
      <name val="Trebuchet MS"/>
      <family val="2"/>
    </font>
    <font>
      <sz val="11"/>
      <name val="Calibri"/>
      <family val="2"/>
    </font>
    <font>
      <sz val="10"/>
      <color indexed="8"/>
      <name val="Trebuchet MS"/>
      <family val="2"/>
      <charset val="128"/>
    </font>
    <font>
      <sz val="10"/>
      <name val="ＭＳ Ｐゴシック"/>
      <family val="3"/>
      <charset val="128"/>
    </font>
    <font>
      <sz val="10"/>
      <name val="ＭＳ Ｐゴシック"/>
      <family val="2"/>
      <charset val="128"/>
    </font>
    <font>
      <b/>
      <sz val="12"/>
      <name val="Tahoma"/>
      <family val="2"/>
    </font>
    <font>
      <b/>
      <sz val="13"/>
      <name val="Trebuchet MS"/>
      <family val="2"/>
    </font>
    <font>
      <sz val="11"/>
      <name val="Meiryo UI"/>
      <family val="3"/>
      <charset val="128"/>
    </font>
    <font>
      <sz val="12"/>
      <name val="Meiryo UI"/>
      <family val="3"/>
      <charset val="128"/>
    </font>
    <font>
      <b/>
      <sz val="12"/>
      <name val="Meiryo UI"/>
      <family val="2"/>
    </font>
    <font>
      <sz val="11"/>
      <name val="Calibri"/>
      <family val="2"/>
    </font>
    <font>
      <b/>
      <sz val="10"/>
      <name val="Tahoma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theme="1"/>
      <name val="ＭＳ ゴシック"/>
      <family val="2"/>
      <charset val="128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3"/>
      <charset val="128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Meiryo UI"/>
      <family val="3"/>
      <charset val="128"/>
    </font>
    <font>
      <sz val="12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10"/>
      <color rgb="FF000099"/>
      <name val="Meiryo UI"/>
      <family val="3"/>
      <charset val="128"/>
    </font>
    <font>
      <b/>
      <sz val="12"/>
      <color theme="1"/>
      <name val="Meiryo UI"/>
      <family val="2"/>
    </font>
    <font>
      <b/>
      <sz val="10"/>
      <color theme="1"/>
      <name val="Meiryo UI"/>
      <family val="2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Calibri"/>
      <family val="3"/>
      <charset val="128"/>
      <scheme val="minor"/>
    </font>
    <font>
      <b/>
      <sz val="16"/>
      <color theme="1"/>
      <name val="Arial Narrow"/>
      <family val="2"/>
    </font>
    <font>
      <sz val="11"/>
      <color theme="1"/>
      <name val="Arial Narrow"/>
      <family val="2"/>
    </font>
    <font>
      <b/>
      <i/>
      <sz val="12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rgb="FF000000"/>
      <name val="Arial Narrow"/>
      <family val="2"/>
    </font>
    <font>
      <sz val="12"/>
      <color theme="1"/>
      <name val="Arial Narrow"/>
      <family val="2"/>
    </font>
    <font>
      <sz val="12"/>
      <color rgb="FF000000"/>
      <name val="Arial Narrow"/>
      <family val="2"/>
    </font>
    <font>
      <b/>
      <sz val="20"/>
      <color theme="1"/>
      <name val="Arial"/>
      <family val="2"/>
    </font>
    <font>
      <sz val="10"/>
      <color rgb="FF00B0F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3"/>
      <charset val="128"/>
      <scheme val="minor"/>
    </font>
    <font>
      <sz val="16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22"/>
      <color theme="1"/>
      <name val="Arial"/>
      <family val="2"/>
    </font>
    <font>
      <b/>
      <u/>
      <sz val="11"/>
      <color theme="1"/>
      <name val="Arial"/>
      <family val="2"/>
    </font>
    <font>
      <b/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Tahoma"/>
      <family val="2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1"/>
      <color rgb="FF0070C0"/>
      <name val="Meiryo UI"/>
      <family val="3"/>
      <charset val="128"/>
    </font>
    <font>
      <b/>
      <sz val="11"/>
      <color rgb="FFFF0000"/>
      <name val="Calibri"/>
      <family val="2"/>
      <scheme val="minor"/>
    </font>
    <font>
      <sz val="10"/>
      <color theme="1"/>
      <name val="Tahoma"/>
      <family val="2"/>
    </font>
    <font>
      <b/>
      <i/>
      <sz val="10"/>
      <color theme="1"/>
      <name val="Arial"/>
      <family val="2"/>
    </font>
    <font>
      <b/>
      <sz val="18"/>
      <color theme="1"/>
      <name val="Arial"/>
      <family val="2"/>
    </font>
    <font>
      <b/>
      <sz val="10"/>
      <color theme="1"/>
      <name val="Calibri"/>
      <family val="3"/>
      <charset val="128"/>
      <scheme val="minor"/>
    </font>
    <font>
      <b/>
      <sz val="8"/>
      <color theme="1"/>
      <name val="Calibri"/>
      <family val="3"/>
      <charset val="128"/>
      <scheme val="minor"/>
    </font>
    <font>
      <sz val="20"/>
      <color theme="1"/>
      <name val="Calibri"/>
      <family val="3"/>
      <charset val="128"/>
      <scheme val="minor"/>
    </font>
    <font>
      <b/>
      <sz val="20"/>
      <color theme="1"/>
      <name val="Calibri"/>
      <family val="3"/>
      <charset val="128"/>
      <scheme val="minor"/>
    </font>
    <font>
      <b/>
      <sz val="36"/>
      <color theme="1"/>
      <name val="Calibri"/>
      <family val="3"/>
      <charset val="128"/>
      <scheme val="minor"/>
    </font>
    <font>
      <b/>
      <sz val="16"/>
      <color rgb="FF000000"/>
      <name val="Calibri"/>
      <family val="2"/>
    </font>
    <font>
      <b/>
      <sz val="14"/>
      <color theme="1"/>
      <name val="Calibri"/>
      <family val="3"/>
      <charset val="128"/>
      <scheme val="minor"/>
    </font>
    <font>
      <b/>
      <sz val="16"/>
      <color theme="1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b/>
      <sz val="10"/>
      <color theme="1"/>
      <name val="Tahoma"/>
      <family val="2"/>
    </font>
  </fonts>
  <fills count="73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4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EDC3EA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9900"/>
        <bgColor indexed="49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/>
        <bgColor indexed="64"/>
      </patternFill>
    </fill>
  </fills>
  <borders count="1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499984740745262"/>
      </bottom>
      <diagonal/>
    </border>
    <border>
      <left/>
      <right/>
      <top style="thin">
        <color indexed="64"/>
      </top>
      <bottom style="thin">
        <color theme="0" tint="-0.49998474074526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499984740745262"/>
      </bottom>
      <diagonal/>
    </border>
  </borders>
  <cellStyleXfs count="1274">
    <xf numFmtId="0" fontId="0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65" fillId="30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3" fillId="0" borderId="0" applyNumberFormat="0" applyAlignment="0">
      <alignment horizontal="left" vertical="center"/>
    </xf>
    <xf numFmtId="165" fontId="4" fillId="0" borderId="0" applyFill="0" applyBorder="0" applyAlignment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5" fillId="0" borderId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43" fontId="64" fillId="0" borderId="0" applyFont="0" applyFill="0" applyBorder="0" applyAlignment="0" applyProtection="0"/>
    <xf numFmtId="41" fontId="1" fillId="0" borderId="0" applyFont="0" applyFill="0" applyBorder="0" applyAlignment="0" applyProtection="0"/>
    <xf numFmtId="38" fontId="66" fillId="0" borderId="0" applyFont="0" applyFill="0" applyBorder="0" applyAlignment="0" applyProtection="0">
      <alignment vertical="center"/>
    </xf>
    <xf numFmtId="38" fontId="6" fillId="0" borderId="0" applyFont="0" applyFill="0" applyBorder="0" applyAlignment="0" applyProtection="0">
      <alignment vertical="center"/>
    </xf>
    <xf numFmtId="38" fontId="7" fillId="0" borderId="0" applyFont="0" applyFill="0" applyBorder="0" applyAlignment="0" applyProtection="0"/>
    <xf numFmtId="38" fontId="8" fillId="0" borderId="0" applyFill="0" applyBorder="0" applyAlignment="0" applyProtection="0"/>
    <xf numFmtId="38" fontId="7" fillId="0" borderId="0" applyFont="0" applyFill="0" applyBorder="0" applyAlignment="0" applyProtection="0"/>
    <xf numFmtId="41" fontId="1" fillId="0" borderId="0" applyFill="0" applyBorder="0" applyAlignment="0" applyProtection="0"/>
    <xf numFmtId="166" fontId="1" fillId="0" borderId="0" applyFont="0" applyFill="0" applyBorder="0" applyAlignment="0" applyProtection="0"/>
    <xf numFmtId="41" fontId="67" fillId="0" borderId="0" applyFont="0" applyFill="0" applyBorder="0" applyAlignment="0" applyProtection="0"/>
    <xf numFmtId="0" fontId="1" fillId="0" borderId="0" applyFont="0" applyFill="0" applyBorder="0" applyAlignment="0" applyProtection="0"/>
    <xf numFmtId="186" fontId="1" fillId="0" borderId="0" applyFill="0" applyBorder="0" applyAlignment="0" applyProtection="0"/>
    <xf numFmtId="0" fontId="1" fillId="0" borderId="0" applyFont="0" applyFill="0" applyBorder="0" applyAlignment="0" applyProtection="0"/>
    <xf numFmtId="167" fontId="1" fillId="0" borderId="0" applyFill="0" applyBorder="0" applyAlignment="0" applyProtection="0"/>
    <xf numFmtId="167" fontId="1" fillId="0" borderId="0" applyFill="0" applyBorder="0" applyAlignment="0" applyProtection="0"/>
    <xf numFmtId="16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0" fontId="7" fillId="0" borderId="0" applyFont="0" applyFill="0" applyBorder="0" applyAlignment="0" applyProtection="0"/>
    <xf numFmtId="40" fontId="6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68" fillId="0" borderId="0" applyFont="0" applyFill="0" applyBorder="0" applyAlignment="0" applyProtection="0"/>
    <xf numFmtId="170" fontId="1" fillId="0" borderId="0" applyFill="0" applyBorder="0" applyAlignment="0" applyProtection="0"/>
    <xf numFmtId="171" fontId="9" fillId="0" borderId="0" applyFill="0" applyBorder="0" applyAlignment="0" applyProtection="0"/>
    <xf numFmtId="170" fontId="1" fillId="0" borderId="0" applyFill="0" applyBorder="0" applyAlignment="0" applyProtection="0"/>
    <xf numFmtId="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1" fontId="9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0" fontId="1" fillId="0" borderId="0" applyFill="0" applyBorder="0" applyAlignment="0" applyProtection="0"/>
    <xf numFmtId="171" fontId="9" fillId="0" borderId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170" fontId="1" fillId="0" borderId="0" applyFill="0" applyBorder="0" applyAlignment="0" applyProtection="0"/>
    <xf numFmtId="43" fontId="64" fillId="0" borderId="0" applyFont="0" applyFill="0" applyBorder="0" applyAlignment="0" applyProtection="0"/>
    <xf numFmtId="40" fontId="10" fillId="0" borderId="0" applyFont="0" applyFill="0" applyBorder="0" applyAlignment="0" applyProtection="0">
      <alignment vertical="center"/>
    </xf>
    <xf numFmtId="172" fontId="1" fillId="0" borderId="0" applyFill="0" applyBorder="0" applyAlignment="0" applyProtection="0"/>
    <xf numFmtId="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3" fontId="1" fillId="0" borderId="0" applyFill="0" applyBorder="0" applyAlignment="0" applyProtection="0"/>
    <xf numFmtId="43" fontId="1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11" fillId="0" borderId="0" applyFont="0" applyFill="0" applyBorder="0" applyAlignment="0" applyProtection="0">
      <alignment vertical="center"/>
    </xf>
    <xf numFmtId="40" fontId="7" fillId="0" borderId="0" applyFont="0" applyFill="0" applyBorder="0" applyAlignment="0" applyProtection="0"/>
    <xf numFmtId="40" fontId="8" fillId="0" borderId="0" applyFill="0" applyBorder="0" applyAlignment="0" applyProtection="0"/>
    <xf numFmtId="3" fontId="1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74" fontId="12" fillId="0" borderId="0">
      <alignment horizontal="center"/>
    </xf>
    <xf numFmtId="42" fontId="1" fillId="0" borderId="0" applyFill="0" applyBorder="0" applyAlignment="0" applyProtection="0"/>
    <xf numFmtId="44" fontId="67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  <xf numFmtId="0" fontId="1" fillId="0" borderId="0" applyFont="0" applyFill="0" applyBorder="0" applyAlignment="0" applyProtection="0"/>
    <xf numFmtId="0" fontId="14" fillId="0" borderId="0">
      <alignment horizontal="left"/>
    </xf>
    <xf numFmtId="0" fontId="9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2" fontId="1" fillId="0" borderId="0" applyFont="0" applyFill="0" applyBorder="0" applyAlignment="0" applyProtection="0"/>
    <xf numFmtId="0" fontId="69" fillId="31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38" fontId="15" fillId="22" borderId="0" applyNumberFormat="0" applyBorder="0" applyAlignment="0" applyProtection="0"/>
    <xf numFmtId="0" fontId="16" fillId="0" borderId="0">
      <alignment horizontal="left"/>
    </xf>
    <xf numFmtId="0" fontId="17" fillId="0" borderId="3" applyNumberFormat="0" applyAlignment="0" applyProtection="0">
      <alignment horizontal="left" vertical="center"/>
    </xf>
    <xf numFmtId="0" fontId="17" fillId="0" borderId="4">
      <alignment horizontal="left" vertical="center"/>
    </xf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4" fillId="0" borderId="5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0" fontId="15" fillId="22" borderId="8" applyNumberFormat="0" applyBorder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175" fontId="1" fillId="23" borderId="8">
      <protection locked="0"/>
    </xf>
    <xf numFmtId="0" fontId="1" fillId="24" borderId="8">
      <protection locked="0"/>
    </xf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44" fontId="18" fillId="0" borderId="0">
      <alignment horizontal="justify"/>
    </xf>
    <xf numFmtId="38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0" fontId="19" fillId="0" borderId="10"/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69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70" fillId="32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179" fontId="20" fillId="0" borderId="0"/>
    <xf numFmtId="0" fontId="7" fillId="0" borderId="0"/>
    <xf numFmtId="0" fontId="64" fillId="0" borderId="0"/>
    <xf numFmtId="0" fontId="1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71" fillId="0" borderId="0"/>
    <xf numFmtId="0" fontId="64" fillId="0" borderId="0"/>
    <xf numFmtId="0" fontId="52" fillId="0" borderId="0"/>
    <xf numFmtId="0" fontId="53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64" fillId="0" borderId="0"/>
    <xf numFmtId="0" fontId="64" fillId="0" borderId="0"/>
    <xf numFmtId="0" fontId="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62" fillId="0" borderId="0"/>
    <xf numFmtId="0" fontId="64" fillId="0" borderId="0"/>
    <xf numFmtId="0" fontId="68" fillId="0" borderId="0"/>
    <xf numFmtId="0" fontId="1" fillId="0" borderId="0"/>
    <xf numFmtId="0" fontId="55" fillId="0" borderId="0"/>
    <xf numFmtId="0" fontId="8" fillId="0" borderId="0"/>
    <xf numFmtId="0" fontId="6" fillId="0" borderId="0"/>
    <xf numFmtId="0" fontId="67" fillId="0" borderId="0"/>
    <xf numFmtId="0" fontId="10" fillId="0" borderId="0"/>
    <xf numFmtId="0" fontId="68" fillId="0" borderId="0"/>
    <xf numFmtId="0" fontId="1" fillId="0" borderId="0"/>
    <xf numFmtId="0" fontId="66" fillId="0" borderId="0">
      <alignment vertical="center"/>
    </xf>
    <xf numFmtId="0" fontId="1" fillId="0" borderId="0"/>
    <xf numFmtId="0" fontId="1" fillId="0" borderId="0"/>
    <xf numFmtId="0" fontId="1" fillId="0" borderId="0"/>
    <xf numFmtId="0" fontId="9" fillId="0" borderId="0"/>
    <xf numFmtId="0" fontId="7" fillId="0" borderId="0"/>
    <xf numFmtId="0" fontId="9" fillId="0" borderId="0"/>
    <xf numFmtId="0" fontId="6" fillId="0" borderId="0">
      <alignment vertical="center"/>
    </xf>
    <xf numFmtId="0" fontId="67" fillId="0" borderId="0"/>
    <xf numFmtId="0" fontId="64" fillId="0" borderId="0"/>
    <xf numFmtId="0" fontId="8" fillId="0" borderId="0"/>
    <xf numFmtId="0" fontId="1" fillId="26" borderId="11" applyNumberFormat="0" applyAlignment="0" applyProtection="0"/>
    <xf numFmtId="0" fontId="9" fillId="26" borderId="11" applyNumberFormat="0" applyAlignment="0" applyProtection="0"/>
    <xf numFmtId="0" fontId="9" fillId="26" borderId="11" applyNumberFormat="0" applyAlignment="0" applyProtection="0"/>
    <xf numFmtId="0" fontId="9" fillId="26" borderId="11" applyNumberFormat="0" applyAlignment="0" applyProtection="0"/>
    <xf numFmtId="0" fontId="9" fillId="26" borderId="11" applyNumberFormat="0" applyAlignment="0" applyProtection="0"/>
    <xf numFmtId="0" fontId="1" fillId="26" borderId="11" applyNumberFormat="0" applyAlignment="0" applyProtection="0"/>
    <xf numFmtId="0" fontId="9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9" fillId="26" borderId="11" applyNumberFormat="0" applyAlignment="0" applyProtection="0"/>
    <xf numFmtId="0" fontId="9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1" fillId="26" borderId="11" applyNumberFormat="0" applyAlignment="0" applyProtection="0"/>
    <xf numFmtId="0" fontId="9" fillId="26" borderId="11" applyNumberFormat="0" applyAlignment="0" applyProtection="0"/>
    <xf numFmtId="0" fontId="9" fillId="26" borderId="11" applyNumberFormat="0" applyAlignment="0" applyProtection="0"/>
    <xf numFmtId="0" fontId="9" fillId="26" borderId="11" applyNumberFormat="0" applyAlignment="0" applyProtection="0"/>
    <xf numFmtId="0" fontId="9" fillId="26" borderId="11" applyNumberFormat="0" applyAlignment="0" applyProtection="0"/>
    <xf numFmtId="180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40" fillId="20" borderId="12" applyNumberFormat="0" applyAlignment="0" applyProtection="0"/>
    <xf numFmtId="0" fontId="13" fillId="0" borderId="0"/>
    <xf numFmtId="9" fontId="64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8" fillId="0" borderId="0" applyFill="0" applyBorder="0" applyAlignment="0" applyProtection="0"/>
    <xf numFmtId="9" fontId="6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8" fillId="0" borderId="0" applyFill="0" applyBorder="0" applyAlignment="0" applyProtection="0"/>
    <xf numFmtId="4" fontId="14" fillId="0" borderId="0">
      <alignment horizontal="right"/>
    </xf>
    <xf numFmtId="4" fontId="21" fillId="0" borderId="0">
      <alignment horizontal="right"/>
    </xf>
    <xf numFmtId="0" fontId="22" fillId="0" borderId="0">
      <alignment horizontal="left"/>
    </xf>
    <xf numFmtId="181" fontId="1" fillId="0" borderId="0" applyFont="0" applyFill="0" applyBorder="0" applyAlignment="0" applyProtection="0"/>
    <xf numFmtId="182" fontId="1" fillId="0" borderId="0" applyFont="0" applyFill="0" applyBorder="0" applyAlignment="0" applyProtection="0"/>
    <xf numFmtId="183" fontId="23" fillId="27" borderId="13" applyBorder="0">
      <alignment horizontal="right" vertical="center"/>
    </xf>
    <xf numFmtId="183" fontId="23" fillId="27" borderId="13" applyBorder="0">
      <alignment horizontal="right" vertical="center"/>
    </xf>
    <xf numFmtId="183" fontId="23" fillId="27" borderId="13" applyBorder="0">
      <alignment horizontal="right" vertical="center"/>
    </xf>
    <xf numFmtId="184" fontId="23" fillId="0" borderId="14" applyFill="0" applyBorder="0">
      <alignment horizontal="right" vertical="center"/>
    </xf>
    <xf numFmtId="0" fontId="13" fillId="0" borderId="0"/>
    <xf numFmtId="0" fontId="19" fillId="0" borderId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9" fontId="24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5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40" fontId="24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85" fontId="1" fillId="0" borderId="0" applyFill="0" applyBorder="0" applyAlignment="0" applyProtection="0"/>
    <xf numFmtId="0" fontId="64" fillId="0" borderId="0"/>
    <xf numFmtId="0" fontId="64" fillId="0" borderId="0"/>
    <xf numFmtId="0" fontId="24" fillId="0" borderId="0"/>
    <xf numFmtId="0" fontId="64" fillId="0" borderId="0"/>
    <xf numFmtId="0" fontId="27" fillId="0" borderId="0"/>
    <xf numFmtId="0" fontId="53" fillId="0" borderId="0"/>
  </cellStyleXfs>
  <cellXfs count="1587">
    <xf numFmtId="0" fontId="0" fillId="0" borderId="0" xfId="0"/>
    <xf numFmtId="187" fontId="74" fillId="0" borderId="0" xfId="558" applyNumberFormat="1" applyFont="1" applyFill="1" applyBorder="1" applyAlignment="1" applyProtection="1">
      <alignment horizontal="center" vertical="center"/>
      <protection locked="0"/>
    </xf>
    <xf numFmtId="187" fontId="75" fillId="0" borderId="0" xfId="558" applyNumberFormat="1" applyFont="1" applyFill="1" applyBorder="1" applyAlignment="1" applyProtection="1">
      <alignment horizontal="center" vertical="center"/>
      <protection locked="0"/>
    </xf>
    <xf numFmtId="187" fontId="75" fillId="0" borderId="0" xfId="558" applyNumberFormat="1" applyFont="1" applyFill="1" applyBorder="1" applyAlignment="1" applyProtection="1">
      <alignment vertical="center"/>
      <protection locked="0"/>
    </xf>
    <xf numFmtId="187" fontId="74" fillId="0" borderId="0" xfId="558" applyNumberFormat="1" applyFont="1" applyFill="1" applyBorder="1" applyAlignment="1" applyProtection="1">
      <alignment vertical="center"/>
      <protection locked="0"/>
    </xf>
    <xf numFmtId="0" fontId="74" fillId="33" borderId="0" xfId="930" applyFont="1" applyFill="1" applyAlignment="1" applyProtection="1">
      <alignment horizontal="center" vertical="center"/>
      <protection locked="0"/>
    </xf>
    <xf numFmtId="0" fontId="75" fillId="33" borderId="0" xfId="930" applyFont="1" applyFill="1" applyAlignment="1" applyProtection="1">
      <alignment horizontal="center" vertical="center"/>
      <protection locked="0"/>
    </xf>
    <xf numFmtId="164" fontId="74" fillId="34" borderId="16" xfId="558" applyNumberFormat="1" applyFont="1" applyFill="1" applyBorder="1" applyAlignment="1" applyProtection="1">
      <alignment horizontal="center" vertical="center"/>
      <protection hidden="1"/>
    </xf>
    <xf numFmtId="164" fontId="74" fillId="34" borderId="16" xfId="558" applyNumberFormat="1" applyFont="1" applyFill="1" applyBorder="1" applyAlignment="1" applyProtection="1">
      <alignment horizontal="center" vertical="center"/>
      <protection locked="0"/>
    </xf>
    <xf numFmtId="187" fontId="74" fillId="28" borderId="8" xfId="558" quotePrefix="1" applyNumberFormat="1" applyFont="1" applyFill="1" applyBorder="1" applyAlignment="1" applyProtection="1">
      <alignment horizontal="center" vertical="center"/>
      <protection hidden="1"/>
    </xf>
    <xf numFmtId="0" fontId="76" fillId="33" borderId="0" xfId="930" applyFont="1" applyFill="1" applyProtection="1">
      <protection locked="0"/>
    </xf>
    <xf numFmtId="0" fontId="77" fillId="33" borderId="0" xfId="930" applyFont="1" applyFill="1" applyAlignment="1" applyProtection="1">
      <alignment horizontal="left"/>
      <protection locked="0"/>
    </xf>
    <xf numFmtId="164" fontId="77" fillId="33" borderId="0" xfId="558" applyNumberFormat="1" applyFont="1" applyFill="1" applyProtection="1">
      <protection hidden="1"/>
    </xf>
    <xf numFmtId="164" fontId="77" fillId="33" borderId="0" xfId="558" applyNumberFormat="1" applyFont="1" applyFill="1" applyAlignment="1" applyProtection="1">
      <alignment horizontal="left"/>
      <protection hidden="1"/>
    </xf>
    <xf numFmtId="0" fontId="76" fillId="35" borderId="0" xfId="930" applyFont="1" applyFill="1" applyProtection="1">
      <protection hidden="1"/>
    </xf>
    <xf numFmtId="164" fontId="76" fillId="35" borderId="0" xfId="558" applyNumberFormat="1" applyFont="1" applyFill="1" applyProtection="1">
      <protection hidden="1"/>
    </xf>
    <xf numFmtId="0" fontId="0" fillId="0" borderId="8" xfId="0" applyBorder="1"/>
    <xf numFmtId="164" fontId="74" fillId="34" borderId="17" xfId="558" applyNumberFormat="1" applyFont="1" applyFill="1" applyBorder="1" applyAlignment="1" applyProtection="1">
      <alignment horizontal="center" vertical="center"/>
      <protection hidden="1"/>
    </xf>
    <xf numFmtId="0" fontId="0" fillId="0" borderId="8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8" xfId="0" applyBorder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19" xfId="0" applyBorder="1" applyAlignment="1">
      <alignment horizontal="left"/>
    </xf>
    <xf numFmtId="0" fontId="0" fillId="0" borderId="21" xfId="0" applyBorder="1"/>
    <xf numFmtId="0" fontId="0" fillId="0" borderId="18" xfId="0" applyBorder="1"/>
    <xf numFmtId="0" fontId="0" fillId="0" borderId="18" xfId="0" applyBorder="1" applyAlignment="1">
      <alignment horizontal="left"/>
    </xf>
    <xf numFmtId="173" fontId="64" fillId="0" borderId="8" xfId="548" applyNumberFormat="1" applyFont="1" applyFill="1" applyBorder="1"/>
    <xf numFmtId="175" fontId="64" fillId="0" borderId="8" xfId="548" applyNumberFormat="1" applyFont="1" applyBorder="1"/>
    <xf numFmtId="9" fontId="64" fillId="0" borderId="8" xfId="1167" applyFont="1" applyBorder="1"/>
    <xf numFmtId="0" fontId="0" fillId="36" borderId="8" xfId="0" applyFill="1" applyBorder="1"/>
    <xf numFmtId="0" fontId="78" fillId="0" borderId="0" xfId="0" applyFont="1"/>
    <xf numFmtId="0" fontId="79" fillId="0" borderId="0" xfId="0" applyFont="1"/>
    <xf numFmtId="175" fontId="78" fillId="37" borderId="0" xfId="548" applyNumberFormat="1" applyFont="1" applyFill="1"/>
    <xf numFmtId="175" fontId="78" fillId="34" borderId="0" xfId="548" applyNumberFormat="1" applyFont="1" applyFill="1"/>
    <xf numFmtId="0" fontId="78" fillId="38" borderId="0" xfId="0" applyFont="1" applyFill="1"/>
    <xf numFmtId="0" fontId="78" fillId="35" borderId="0" xfId="0" applyFont="1" applyFill="1"/>
    <xf numFmtId="0" fontId="80" fillId="0" borderId="0" xfId="0" applyFont="1"/>
    <xf numFmtId="188" fontId="78" fillId="37" borderId="0" xfId="0" applyNumberFormat="1" applyFont="1" applyFill="1" applyAlignment="1">
      <alignment horizontal="center"/>
    </xf>
    <xf numFmtId="188" fontId="78" fillId="34" borderId="0" xfId="0" applyNumberFormat="1" applyFont="1" applyFill="1" applyAlignment="1">
      <alignment horizontal="center"/>
    </xf>
    <xf numFmtId="188" fontId="78" fillId="38" borderId="0" xfId="0" applyNumberFormat="1" applyFont="1" applyFill="1" applyAlignment="1">
      <alignment horizontal="center"/>
    </xf>
    <xf numFmtId="188" fontId="78" fillId="35" borderId="0" xfId="0" applyNumberFormat="1" applyFont="1" applyFill="1" applyAlignment="1">
      <alignment horizontal="center"/>
    </xf>
    <xf numFmtId="175" fontId="78" fillId="38" borderId="0" xfId="548" applyNumberFormat="1" applyFont="1" applyFill="1"/>
    <xf numFmtId="175" fontId="78" fillId="35" borderId="0" xfId="548" applyNumberFormat="1" applyFont="1" applyFill="1"/>
    <xf numFmtId="0" fontId="78" fillId="37" borderId="0" xfId="0" applyFont="1" applyFill="1"/>
    <xf numFmtId="0" fontId="78" fillId="34" borderId="0" xfId="0" applyFont="1" applyFill="1"/>
    <xf numFmtId="175" fontId="78" fillId="35" borderId="0" xfId="0" applyNumberFormat="1" applyFont="1" applyFill="1"/>
    <xf numFmtId="0" fontId="0" fillId="0" borderId="0" xfId="0" applyProtection="1">
      <protection hidden="1"/>
    </xf>
    <xf numFmtId="0" fontId="0" fillId="34" borderId="0" xfId="0" applyFill="1" applyAlignment="1" applyProtection="1">
      <alignment horizontal="center"/>
      <protection hidden="1"/>
    </xf>
    <xf numFmtId="0" fontId="0" fillId="0" borderId="22" xfId="0" applyBorder="1"/>
    <xf numFmtId="0" fontId="0" fillId="0" borderId="23" xfId="0" applyBorder="1"/>
    <xf numFmtId="0" fontId="0" fillId="0" borderId="3" xfId="0" applyBorder="1"/>
    <xf numFmtId="0" fontId="0" fillId="0" borderId="1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 applyProtection="1">
      <protection hidden="1"/>
    </xf>
    <xf numFmtId="189" fontId="72" fillId="0" borderId="28" xfId="920" applyNumberFormat="1" applyFont="1" applyBorder="1" applyAlignment="1" applyProtection="1">
      <alignment horizontal="center" vertical="center"/>
      <protection hidden="1"/>
    </xf>
    <xf numFmtId="189" fontId="72" fillId="34" borderId="28" xfId="920" applyNumberFormat="1" applyFont="1" applyFill="1" applyBorder="1" applyAlignment="1" applyProtection="1">
      <alignment horizontal="center" vertical="center"/>
      <protection hidden="1"/>
    </xf>
    <xf numFmtId="189" fontId="72" fillId="0" borderId="29" xfId="920" applyNumberFormat="1" applyFont="1" applyBorder="1" applyAlignment="1" applyProtection="1">
      <alignment horizontal="center" vertical="center"/>
      <protection hidden="1"/>
    </xf>
    <xf numFmtId="9" fontId="72" fillId="0" borderId="28" xfId="1167" applyFont="1" applyBorder="1" applyAlignment="1" applyProtection="1">
      <alignment horizontal="center"/>
      <protection hidden="1"/>
    </xf>
    <xf numFmtId="0" fontId="72" fillId="0" borderId="29" xfId="0" applyFont="1" applyBorder="1" applyAlignment="1" applyProtection="1">
      <alignment horizontal="center"/>
      <protection hidden="1"/>
    </xf>
    <xf numFmtId="9" fontId="64" fillId="0" borderId="24" xfId="1167" applyFont="1" applyBorder="1"/>
    <xf numFmtId="9" fontId="64" fillId="0" borderId="25" xfId="1167" applyFont="1" applyBorder="1"/>
    <xf numFmtId="9" fontId="64" fillId="0" borderId="26" xfId="1167" applyFont="1" applyBorder="1"/>
    <xf numFmtId="0" fontId="77" fillId="0" borderId="0" xfId="0" applyFont="1"/>
    <xf numFmtId="175" fontId="64" fillId="0" borderId="24" xfId="548" applyNumberFormat="1" applyFont="1" applyBorder="1"/>
    <xf numFmtId="175" fontId="64" fillId="0" borderId="25" xfId="548" applyNumberFormat="1" applyFont="1" applyBorder="1"/>
    <xf numFmtId="175" fontId="64" fillId="0" borderId="26" xfId="548" applyNumberFormat="1" applyFont="1" applyBorder="1"/>
    <xf numFmtId="175" fontId="64" fillId="0" borderId="30" xfId="548" applyNumberFormat="1" applyFont="1" applyBorder="1"/>
    <xf numFmtId="9" fontId="64" fillId="0" borderId="30" xfId="1167" applyFont="1" applyBorder="1"/>
    <xf numFmtId="175" fontId="64" fillId="0" borderId="31" xfId="548" applyNumberFormat="1" applyFont="1" applyBorder="1"/>
    <xf numFmtId="175" fontId="64" fillId="0" borderId="0" xfId="548" applyNumberFormat="1" applyFont="1"/>
    <xf numFmtId="0" fontId="0" fillId="0" borderId="0" xfId="0" applyProtection="1">
      <protection locked="0"/>
    </xf>
    <xf numFmtId="0" fontId="0" fillId="0" borderId="8" xfId="0" applyBorder="1" applyProtection="1">
      <protection locked="0"/>
    </xf>
    <xf numFmtId="0" fontId="0" fillId="0" borderId="8" xfId="0" applyBorder="1" applyProtection="1">
      <protection hidden="1"/>
    </xf>
    <xf numFmtId="187" fontId="74" fillId="0" borderId="0" xfId="558" applyNumberFormat="1" applyFont="1" applyFill="1" applyBorder="1" applyAlignment="1" applyProtection="1">
      <alignment horizontal="center" vertical="center"/>
      <protection hidden="1"/>
    </xf>
    <xf numFmtId="1" fontId="0" fillId="0" borderId="8" xfId="0" applyNumberFormat="1" applyBorder="1" applyProtection="1">
      <protection hidden="1"/>
    </xf>
    <xf numFmtId="173" fontId="64" fillId="0" borderId="8" xfId="548" applyNumberFormat="1" applyFont="1" applyFill="1" applyBorder="1" applyProtection="1">
      <protection hidden="1"/>
    </xf>
    <xf numFmtId="0" fontId="0" fillId="38" borderId="8" xfId="0" applyFill="1" applyBorder="1" applyProtection="1">
      <protection locked="0"/>
    </xf>
    <xf numFmtId="164" fontId="74" fillId="34" borderId="17" xfId="558" applyNumberFormat="1" applyFont="1" applyFill="1" applyBorder="1" applyAlignment="1" applyProtection="1">
      <alignment horizontal="center" vertical="center"/>
      <protection locked="0"/>
    </xf>
    <xf numFmtId="0" fontId="74" fillId="33" borderId="0" xfId="930" applyFont="1" applyFill="1" applyAlignment="1" applyProtection="1">
      <alignment horizontal="left"/>
      <protection locked="0"/>
    </xf>
    <xf numFmtId="0" fontId="74" fillId="33" borderId="0" xfId="930" applyFont="1" applyFill="1" applyProtection="1">
      <protection locked="0"/>
    </xf>
    <xf numFmtId="189" fontId="72" fillId="0" borderId="28" xfId="920" applyNumberFormat="1" applyFont="1" applyBorder="1" applyAlignment="1" applyProtection="1">
      <alignment horizontal="center" vertical="center"/>
      <protection locked="0"/>
    </xf>
    <xf numFmtId="0" fontId="0" fillId="38" borderId="24" xfId="0" applyFill="1" applyBorder="1" applyProtection="1">
      <protection locked="0"/>
    </xf>
    <xf numFmtId="0" fontId="0" fillId="38" borderId="25" xfId="0" applyFill="1" applyBorder="1" applyProtection="1">
      <protection locked="0"/>
    </xf>
    <xf numFmtId="0" fontId="0" fillId="38" borderId="26" xfId="0" applyFill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23" xfId="0" applyBorder="1" applyProtection="1">
      <protection locked="0"/>
    </xf>
    <xf numFmtId="189" fontId="72" fillId="0" borderId="27" xfId="920" applyNumberFormat="1" applyFont="1" applyBorder="1" applyAlignment="1" applyProtection="1">
      <alignment horizontal="center" vertical="center"/>
      <protection locked="0"/>
    </xf>
    <xf numFmtId="175" fontId="64" fillId="38" borderId="24" xfId="548" applyNumberFormat="1" applyFont="1" applyFill="1" applyBorder="1" applyProtection="1">
      <protection locked="0"/>
    </xf>
    <xf numFmtId="175" fontId="64" fillId="38" borderId="25" xfId="548" applyNumberFormat="1" applyFont="1" applyFill="1" applyBorder="1" applyProtection="1">
      <protection locked="0"/>
    </xf>
    <xf numFmtId="175" fontId="64" fillId="38" borderId="26" xfId="548" applyNumberFormat="1" applyFont="1" applyFill="1" applyBorder="1" applyProtection="1">
      <protection locked="0"/>
    </xf>
    <xf numFmtId="175" fontId="64" fillId="0" borderId="30" xfId="548" applyNumberFormat="1" applyFont="1" applyBorder="1" applyProtection="1">
      <protection locked="0"/>
    </xf>
    <xf numFmtId="175" fontId="64" fillId="0" borderId="32" xfId="548" applyNumberFormat="1" applyFont="1" applyBorder="1" applyProtection="1">
      <protection locked="0"/>
    </xf>
    <xf numFmtId="0" fontId="0" fillId="0" borderId="24" xfId="0" applyBorder="1" applyProtection="1">
      <protection locked="0"/>
    </xf>
    <xf numFmtId="0" fontId="0" fillId="0" borderId="25" xfId="0" applyBorder="1" applyProtection="1">
      <protection locked="0"/>
    </xf>
    <xf numFmtId="0" fontId="0" fillId="0" borderId="26" xfId="0" applyBorder="1" applyProtection="1">
      <protection locked="0"/>
    </xf>
    <xf numFmtId="0" fontId="0" fillId="0" borderId="31" xfId="0" applyBorder="1" applyProtection="1">
      <protection locked="0"/>
    </xf>
    <xf numFmtId="175" fontId="64" fillId="38" borderId="24" xfId="548" applyNumberFormat="1" applyFont="1" applyFill="1" applyBorder="1"/>
    <xf numFmtId="175" fontId="64" fillId="38" borderId="25" xfId="548" applyNumberFormat="1" applyFont="1" applyFill="1" applyBorder="1"/>
    <xf numFmtId="175" fontId="64" fillId="38" borderId="26" xfId="548" applyNumberFormat="1" applyFont="1" applyFill="1" applyBorder="1"/>
    <xf numFmtId="0" fontId="0" fillId="39" borderId="0" xfId="0" applyFill="1" applyAlignment="1" applyProtection="1">
      <alignment horizontal="center"/>
      <protection hidden="1"/>
    </xf>
    <xf numFmtId="189" fontId="72" fillId="39" borderId="28" xfId="920" applyNumberFormat="1" applyFont="1" applyFill="1" applyBorder="1" applyAlignment="1" applyProtection="1">
      <alignment horizontal="center" vertical="center"/>
      <protection hidden="1"/>
    </xf>
    <xf numFmtId="9" fontId="64" fillId="0" borderId="24" xfId="1167" applyFont="1" applyFill="1" applyBorder="1"/>
    <xf numFmtId="9" fontId="64" fillId="0" borderId="25" xfId="1167" applyFont="1" applyFill="1" applyBorder="1"/>
    <xf numFmtId="9" fontId="64" fillId="0" borderId="26" xfId="1167" applyFont="1" applyFill="1" applyBorder="1"/>
    <xf numFmtId="0" fontId="72" fillId="0" borderId="0" xfId="0" applyFont="1" applyProtection="1">
      <protection hidden="1"/>
    </xf>
    <xf numFmtId="175" fontId="64" fillId="38" borderId="8" xfId="548" applyNumberFormat="1" applyFont="1" applyFill="1" applyBorder="1" applyProtection="1">
      <protection locked="0"/>
    </xf>
    <xf numFmtId="0" fontId="0" fillId="38" borderId="33" xfId="0" applyFill="1" applyBorder="1" applyProtection="1">
      <protection locked="0"/>
    </xf>
    <xf numFmtId="0" fontId="72" fillId="0" borderId="0" xfId="0" applyFont="1"/>
    <xf numFmtId="175" fontId="72" fillId="0" borderId="14" xfId="548" applyNumberFormat="1" applyFont="1" applyFill="1" applyBorder="1" applyAlignment="1">
      <alignment horizontal="center" vertical="center"/>
    </xf>
    <xf numFmtId="175" fontId="72" fillId="0" borderId="13" xfId="548" applyNumberFormat="1" applyFont="1" applyFill="1" applyBorder="1" applyAlignment="1">
      <alignment horizontal="center" vertical="center"/>
    </xf>
    <xf numFmtId="175" fontId="72" fillId="0" borderId="19" xfId="548" applyNumberFormat="1" applyFont="1" applyFill="1" applyBorder="1" applyAlignment="1">
      <alignment horizontal="center" vertical="center"/>
    </xf>
    <xf numFmtId="175" fontId="72" fillId="0" borderId="34" xfId="548" applyNumberFormat="1" applyFont="1" applyFill="1" applyBorder="1" applyAlignment="1">
      <alignment horizontal="center" vertical="center"/>
    </xf>
    <xf numFmtId="0" fontId="81" fillId="0" borderId="0" xfId="0" applyFont="1"/>
    <xf numFmtId="173" fontId="64" fillId="0" borderId="8" xfId="548" applyNumberFormat="1" applyFont="1" applyBorder="1"/>
    <xf numFmtId="0" fontId="0" fillId="0" borderId="8" xfId="0" applyBorder="1" applyAlignment="1">
      <alignment vertical="center"/>
    </xf>
    <xf numFmtId="173" fontId="64" fillId="0" borderId="8" xfId="548" applyNumberFormat="1" applyFont="1" applyBorder="1" applyAlignment="1">
      <alignment vertical="center"/>
    </xf>
    <xf numFmtId="0" fontId="72" fillId="40" borderId="8" xfId="0" applyFont="1" applyFill="1" applyBorder="1"/>
    <xf numFmtId="175" fontId="72" fillId="40" borderId="8" xfId="548" applyNumberFormat="1" applyFont="1" applyFill="1" applyBorder="1"/>
    <xf numFmtId="175" fontId="64" fillId="40" borderId="8" xfId="548" applyNumberFormat="1" applyFont="1" applyFill="1" applyBorder="1"/>
    <xf numFmtId="0" fontId="0" fillId="40" borderId="8" xfId="0" applyFill="1" applyBorder="1"/>
    <xf numFmtId="0" fontId="82" fillId="41" borderId="14" xfId="0" applyFont="1" applyFill="1" applyBorder="1"/>
    <xf numFmtId="175" fontId="81" fillId="41" borderId="14" xfId="548" applyNumberFormat="1" applyFont="1" applyFill="1" applyBorder="1"/>
    <xf numFmtId="0" fontId="81" fillId="41" borderId="14" xfId="0" applyFont="1" applyFill="1" applyBorder="1"/>
    <xf numFmtId="0" fontId="82" fillId="41" borderId="18" xfId="0" applyFont="1" applyFill="1" applyBorder="1"/>
    <xf numFmtId="175" fontId="81" fillId="41" borderId="18" xfId="548" applyNumberFormat="1" applyFont="1" applyFill="1" applyBorder="1"/>
    <xf numFmtId="0" fontId="81" fillId="41" borderId="18" xfId="0" applyFont="1" applyFill="1" applyBorder="1"/>
    <xf numFmtId="0" fontId="72" fillId="0" borderId="0" xfId="0" applyFont="1" applyAlignment="1">
      <alignment horizontal="center"/>
    </xf>
    <xf numFmtId="0" fontId="82" fillId="41" borderId="14" xfId="0" applyFont="1" applyFill="1" applyBorder="1" applyAlignment="1">
      <alignment horizontal="center"/>
    </xf>
    <xf numFmtId="0" fontId="82" fillId="41" borderId="18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 vertical="center"/>
    </xf>
    <xf numFmtId="0" fontId="72" fillId="40" borderId="8" xfId="0" applyFont="1" applyFill="1" applyBorder="1" applyAlignment="1">
      <alignment horizontal="center"/>
    </xf>
    <xf numFmtId="0" fontId="73" fillId="0" borderId="0" xfId="0" applyFont="1"/>
    <xf numFmtId="173" fontId="73" fillId="0" borderId="0" xfId="548" applyNumberFormat="1" applyFont="1"/>
    <xf numFmtId="9" fontId="64" fillId="0" borderId="8" xfId="1167" applyFont="1" applyFill="1" applyBorder="1"/>
    <xf numFmtId="175" fontId="72" fillId="38" borderId="19" xfId="548" applyNumberFormat="1" applyFont="1" applyFill="1" applyBorder="1" applyAlignment="1">
      <alignment horizontal="center" vertical="center"/>
    </xf>
    <xf numFmtId="175" fontId="72" fillId="38" borderId="13" xfId="548" applyNumberFormat="1" applyFont="1" applyFill="1" applyBorder="1" applyAlignment="1">
      <alignment horizontal="center" vertical="center"/>
    </xf>
    <xf numFmtId="175" fontId="72" fillId="38" borderId="34" xfId="548" applyNumberFormat="1" applyFont="1" applyFill="1" applyBorder="1" applyAlignment="1">
      <alignment horizontal="center" vertical="center"/>
    </xf>
    <xf numFmtId="175" fontId="81" fillId="38" borderId="14" xfId="548" applyNumberFormat="1" applyFont="1" applyFill="1" applyBorder="1"/>
    <xf numFmtId="175" fontId="81" fillId="38" borderId="18" xfId="548" applyNumberFormat="1" applyFont="1" applyFill="1" applyBorder="1"/>
    <xf numFmtId="175" fontId="64" fillId="38" borderId="0" xfId="548" applyNumberFormat="1" applyFont="1" applyFill="1"/>
    <xf numFmtId="173" fontId="64" fillId="38" borderId="8" xfId="548" applyNumberFormat="1" applyFont="1" applyFill="1" applyBorder="1"/>
    <xf numFmtId="173" fontId="64" fillId="38" borderId="8" xfId="548" applyNumberFormat="1" applyFont="1" applyFill="1" applyBorder="1" applyAlignment="1">
      <alignment vertical="center"/>
    </xf>
    <xf numFmtId="175" fontId="72" fillId="42" borderId="19" xfId="548" applyNumberFormat="1" applyFont="1" applyFill="1" applyBorder="1" applyAlignment="1">
      <alignment horizontal="center" vertical="center"/>
    </xf>
    <xf numFmtId="175" fontId="72" fillId="42" borderId="13" xfId="548" applyNumberFormat="1" applyFont="1" applyFill="1" applyBorder="1" applyAlignment="1">
      <alignment horizontal="center" vertical="center"/>
    </xf>
    <xf numFmtId="175" fontId="72" fillId="42" borderId="34" xfId="548" applyNumberFormat="1" applyFont="1" applyFill="1" applyBorder="1" applyAlignment="1">
      <alignment horizontal="center" vertical="center"/>
    </xf>
    <xf numFmtId="175" fontId="81" fillId="42" borderId="14" xfId="548" applyNumberFormat="1" applyFont="1" applyFill="1" applyBorder="1"/>
    <xf numFmtId="175" fontId="81" fillId="42" borderId="18" xfId="548" applyNumberFormat="1" applyFont="1" applyFill="1" applyBorder="1"/>
    <xf numFmtId="175" fontId="64" fillId="42" borderId="0" xfId="548" applyNumberFormat="1" applyFont="1" applyFill="1"/>
    <xf numFmtId="173" fontId="64" fillId="42" borderId="8" xfId="548" applyNumberFormat="1" applyFont="1" applyFill="1" applyBorder="1"/>
    <xf numFmtId="0" fontId="83" fillId="0" borderId="0" xfId="1107" applyFont="1">
      <alignment vertical="center"/>
    </xf>
    <xf numFmtId="0" fontId="84" fillId="0" borderId="0" xfId="1107" applyFont="1">
      <alignment vertical="center"/>
    </xf>
    <xf numFmtId="0" fontId="85" fillId="0" borderId="19" xfId="1107" applyFont="1" applyBorder="1" applyAlignment="1">
      <alignment horizontal="center" vertical="center"/>
    </xf>
    <xf numFmtId="0" fontId="83" fillId="0" borderId="19" xfId="1107" applyFont="1" applyBorder="1">
      <alignment vertical="center"/>
    </xf>
    <xf numFmtId="0" fontId="85" fillId="0" borderId="19" xfId="1107" applyFont="1" applyBorder="1" applyAlignment="1">
      <alignment horizontal="center" vertical="center" wrapText="1"/>
    </xf>
    <xf numFmtId="0" fontId="83" fillId="0" borderId="0" xfId="1107" applyFont="1" applyAlignment="1">
      <alignment horizontal="center" vertical="center"/>
    </xf>
    <xf numFmtId="0" fontId="83" fillId="0" borderId="8" xfId="1107" applyFont="1" applyBorder="1">
      <alignment vertical="center"/>
    </xf>
    <xf numFmtId="38" fontId="86" fillId="35" borderId="8" xfId="550" applyNumberFormat="1" applyFont="1" applyFill="1" applyBorder="1">
      <alignment vertical="center"/>
    </xf>
    <xf numFmtId="38" fontId="46" fillId="0" borderId="8" xfId="550" applyNumberFormat="1" applyFont="1" applyBorder="1">
      <alignment vertical="center"/>
    </xf>
    <xf numFmtId="38" fontId="46" fillId="43" borderId="8" xfId="550" applyNumberFormat="1" applyFont="1" applyFill="1" applyBorder="1">
      <alignment vertical="center"/>
    </xf>
    <xf numFmtId="190" fontId="83" fillId="0" borderId="0" xfId="550" applyNumberFormat="1" applyFont="1">
      <alignment vertical="center"/>
    </xf>
    <xf numFmtId="190" fontId="83" fillId="0" borderId="0" xfId="550" applyNumberFormat="1" applyFont="1" applyFill="1">
      <alignment vertical="center"/>
    </xf>
    <xf numFmtId="38" fontId="46" fillId="0" borderId="8" xfId="550" applyNumberFormat="1" applyFont="1" applyFill="1" applyBorder="1">
      <alignment vertical="center"/>
    </xf>
    <xf numFmtId="38" fontId="83" fillId="0" borderId="8" xfId="550" applyNumberFormat="1" applyFont="1" applyBorder="1">
      <alignment vertical="center"/>
    </xf>
    <xf numFmtId="38" fontId="83" fillId="0" borderId="8" xfId="1107" applyNumberFormat="1" applyFont="1" applyBorder="1">
      <alignment vertical="center"/>
    </xf>
    <xf numFmtId="0" fontId="87" fillId="0" borderId="0" xfId="1107" applyFont="1">
      <alignment vertical="center"/>
    </xf>
    <xf numFmtId="38" fontId="83" fillId="0" borderId="0" xfId="1107" applyNumberFormat="1" applyFont="1">
      <alignment vertical="center"/>
    </xf>
    <xf numFmtId="3" fontId="83" fillId="0" borderId="0" xfId="1107" applyNumberFormat="1" applyFont="1">
      <alignment vertical="center"/>
    </xf>
    <xf numFmtId="0" fontId="0" fillId="0" borderId="0" xfId="0" applyAlignment="1" applyProtection="1">
      <alignment horizontal="left"/>
      <protection locked="0"/>
    </xf>
    <xf numFmtId="187" fontId="74" fillId="0" borderId="8" xfId="558" quotePrefix="1" applyNumberFormat="1" applyFont="1" applyFill="1" applyBorder="1" applyAlignment="1" applyProtection="1">
      <alignment horizontal="center" vertical="center"/>
      <protection hidden="1"/>
    </xf>
    <xf numFmtId="188" fontId="78" fillId="44" borderId="4" xfId="0" applyNumberFormat="1" applyFont="1" applyFill="1" applyBorder="1" applyAlignment="1">
      <alignment horizontal="center"/>
    </xf>
    <xf numFmtId="175" fontId="78" fillId="44" borderId="0" xfId="548" applyNumberFormat="1" applyFont="1" applyFill="1"/>
    <xf numFmtId="188" fontId="78" fillId="44" borderId="0" xfId="0" applyNumberFormat="1" applyFont="1" applyFill="1" applyAlignment="1">
      <alignment horizontal="center"/>
    </xf>
    <xf numFmtId="0" fontId="78" fillId="44" borderId="0" xfId="0" applyFont="1" applyFill="1"/>
    <xf numFmtId="175" fontId="78" fillId="0" borderId="0" xfId="0" applyNumberFormat="1" applyFont="1"/>
    <xf numFmtId="4" fontId="64" fillId="0" borderId="8" xfId="548" applyNumberFormat="1" applyFont="1" applyBorder="1" applyProtection="1">
      <protection hidden="1"/>
    </xf>
    <xf numFmtId="175" fontId="78" fillId="44" borderId="0" xfId="0" applyNumberFormat="1" applyFont="1" applyFill="1"/>
    <xf numFmtId="4" fontId="0" fillId="0" borderId="8" xfId="0" applyNumberFormat="1" applyBorder="1" applyProtection="1">
      <protection hidden="1"/>
    </xf>
    <xf numFmtId="0" fontId="83" fillId="0" borderId="0" xfId="1107" applyFont="1" applyAlignment="1">
      <alignment horizontal="left" vertical="center"/>
    </xf>
    <xf numFmtId="1" fontId="83" fillId="0" borderId="0" xfId="550" applyNumberFormat="1" applyFont="1" applyFill="1" applyAlignment="1">
      <alignment horizontal="left" vertical="center"/>
    </xf>
    <xf numFmtId="1" fontId="83" fillId="0" borderId="0" xfId="1107" applyNumberFormat="1" applyFont="1" applyAlignment="1">
      <alignment horizontal="left" vertical="center"/>
    </xf>
    <xf numFmtId="0" fontId="88" fillId="0" borderId="0" xfId="1107" applyFont="1" applyAlignment="1">
      <alignment horizontal="left" vertical="center"/>
    </xf>
    <xf numFmtId="0" fontId="88" fillId="0" borderId="0" xfId="1107" applyFont="1">
      <alignment vertical="center"/>
    </xf>
    <xf numFmtId="43" fontId="76" fillId="35" borderId="0" xfId="548" applyFont="1" applyFill="1" applyProtection="1">
      <protection hidden="1"/>
    </xf>
    <xf numFmtId="0" fontId="0" fillId="38" borderId="8" xfId="0" applyFill="1" applyBorder="1"/>
    <xf numFmtId="189" fontId="72" fillId="0" borderId="14" xfId="920" applyNumberFormat="1" applyFont="1" applyBorder="1" applyAlignment="1">
      <alignment horizontal="center" vertical="center"/>
    </xf>
    <xf numFmtId="189" fontId="72" fillId="0" borderId="13" xfId="920" applyNumberFormat="1" applyFont="1" applyBorder="1" applyAlignment="1">
      <alignment horizontal="center" vertical="center"/>
    </xf>
    <xf numFmtId="189" fontId="72" fillId="0" borderId="34" xfId="920" applyNumberFormat="1" applyFont="1" applyBorder="1" applyAlignment="1">
      <alignment horizontal="center" vertical="center"/>
    </xf>
    <xf numFmtId="175" fontId="72" fillId="0" borderId="13" xfId="54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/>
    </xf>
    <xf numFmtId="0" fontId="0" fillId="0" borderId="35" xfId="0" applyBorder="1" applyAlignment="1">
      <alignment horizontal="center"/>
    </xf>
    <xf numFmtId="0" fontId="0" fillId="45" borderId="0" xfId="0" applyFill="1" applyAlignment="1">
      <alignment horizontal="center"/>
    </xf>
    <xf numFmtId="0" fontId="0" fillId="45" borderId="0" xfId="0" applyFill="1"/>
    <xf numFmtId="0" fontId="0" fillId="46" borderId="0" xfId="0" applyFill="1"/>
    <xf numFmtId="0" fontId="71" fillId="34" borderId="8" xfId="926" applyFill="1" applyBorder="1"/>
    <xf numFmtId="0" fontId="71" fillId="0" borderId="8" xfId="926" applyBorder="1"/>
    <xf numFmtId="49" fontId="71" fillId="0" borderId="8" xfId="926" applyNumberFormat="1" applyBorder="1"/>
    <xf numFmtId="0" fontId="0" fillId="42" borderId="8" xfId="0" applyFill="1" applyBorder="1"/>
    <xf numFmtId="43" fontId="82" fillId="41" borderId="14" xfId="548" applyNumberFormat="1" applyFont="1" applyFill="1" applyBorder="1" applyAlignment="1">
      <alignment horizontal="center"/>
    </xf>
    <xf numFmtId="43" fontId="82" fillId="41" borderId="18" xfId="548" applyNumberFormat="1" applyFont="1" applyFill="1" applyBorder="1" applyAlignment="1">
      <alignment horizontal="center"/>
    </xf>
    <xf numFmtId="175" fontId="64" fillId="38" borderId="8" xfId="548" applyNumberFormat="1" applyFont="1" applyFill="1" applyBorder="1" applyProtection="1">
      <protection locked="0"/>
    </xf>
    <xf numFmtId="0" fontId="0" fillId="0" borderId="0" xfId="0" applyFill="1" applyProtection="1">
      <protection locked="0"/>
    </xf>
    <xf numFmtId="0" fontId="0" fillId="0" borderId="0" xfId="0" applyAlignment="1" applyProtection="1">
      <alignment wrapText="1"/>
      <protection locked="0"/>
    </xf>
    <xf numFmtId="0" fontId="0" fillId="38" borderId="8" xfId="0" applyFill="1" applyBorder="1" applyAlignment="1" applyProtection="1">
      <alignment wrapText="1"/>
      <protection locked="0"/>
    </xf>
    <xf numFmtId="0" fontId="0" fillId="0" borderId="0" xfId="0" applyAlignment="1">
      <alignment horizontal="center" vertical="center"/>
    </xf>
    <xf numFmtId="0" fontId="0" fillId="0" borderId="36" xfId="0" applyBorder="1"/>
    <xf numFmtId="0" fontId="0" fillId="0" borderId="37" xfId="0" applyBorder="1"/>
    <xf numFmtId="0" fontId="72" fillId="42" borderId="8" xfId="0" applyFont="1" applyFill="1" applyBorder="1" applyAlignment="1">
      <alignment horizontal="center" vertical="center"/>
    </xf>
    <xf numFmtId="0" fontId="72" fillId="42" borderId="8" xfId="0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center"/>
    </xf>
    <xf numFmtId="0" fontId="79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78" fillId="0" borderId="0" xfId="0" applyFont="1" applyBorder="1"/>
    <xf numFmtId="0" fontId="72" fillId="47" borderId="8" xfId="0" applyFont="1" applyFill="1" applyBorder="1" applyAlignment="1">
      <alignment horizontal="center"/>
    </xf>
    <xf numFmtId="0" fontId="0" fillId="0" borderId="0" xfId="0" applyFont="1" applyBorder="1" applyAlignment="1"/>
    <xf numFmtId="175" fontId="0" fillId="0" borderId="0" xfId="0" applyNumberFormat="1" applyFont="1" applyBorder="1"/>
    <xf numFmtId="0" fontId="0" fillId="0" borderId="0" xfId="0" applyFont="1" applyBorder="1"/>
    <xf numFmtId="0" fontId="0" fillId="0" borderId="8" xfId="0" applyFont="1" applyBorder="1" applyAlignment="1"/>
    <xf numFmtId="0" fontId="0" fillId="0" borderId="8" xfId="0" applyFont="1" applyBorder="1" applyAlignment="1">
      <alignment vertical="center"/>
    </xf>
    <xf numFmtId="0" fontId="72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wrapText="1"/>
    </xf>
    <xf numFmtId="0" fontId="89" fillId="0" borderId="0" xfId="0" applyFont="1"/>
    <xf numFmtId="0" fontId="0" fillId="34" borderId="8" xfId="0" applyFont="1" applyFill="1" applyBorder="1"/>
    <xf numFmtId="0" fontId="0" fillId="34" borderId="8" xfId="0" applyFont="1" applyFill="1" applyBorder="1" applyAlignment="1">
      <alignment horizontal="center"/>
    </xf>
    <xf numFmtId="0" fontId="89" fillId="0" borderId="0" xfId="0" applyFont="1" applyFill="1" applyBorder="1"/>
    <xf numFmtId="0" fontId="0" fillId="0" borderId="8" xfId="0" applyFont="1" applyBorder="1"/>
    <xf numFmtId="0" fontId="0" fillId="0" borderId="8" xfId="0" applyFont="1" applyBorder="1" applyAlignment="1">
      <alignment horizontal="center"/>
    </xf>
    <xf numFmtId="16" fontId="0" fillId="0" borderId="8" xfId="0" quotePrefix="1" applyNumberFormat="1" applyFont="1" applyBorder="1"/>
    <xf numFmtId="16" fontId="0" fillId="0" borderId="0" xfId="0" quotePrefix="1" applyNumberFormat="1" applyFont="1" applyFill="1" applyBorder="1"/>
    <xf numFmtId="0" fontId="0" fillId="0" borderId="8" xfId="0" quotePrefix="1" applyFont="1" applyBorder="1"/>
    <xf numFmtId="0" fontId="0" fillId="0" borderId="0" xfId="0" quotePrefix="1" applyFont="1" applyFill="1" applyBorder="1"/>
    <xf numFmtId="43" fontId="0" fillId="0" borderId="0" xfId="0" applyNumberFormat="1" applyFont="1" applyBorder="1"/>
    <xf numFmtId="0" fontId="0" fillId="34" borderId="8" xfId="0" quotePrefix="1" applyFont="1" applyFill="1" applyBorder="1"/>
    <xf numFmtId="175" fontId="64" fillId="0" borderId="0" xfId="548" applyNumberFormat="1" applyFont="1" applyBorder="1"/>
    <xf numFmtId="0" fontId="72" fillId="34" borderId="0" xfId="0" applyFont="1" applyFill="1"/>
    <xf numFmtId="0" fontId="72" fillId="34" borderId="0" xfId="0" applyFont="1" applyFill="1" applyAlignment="1">
      <alignment horizontal="center"/>
    </xf>
    <xf numFmtId="175" fontId="72" fillId="34" borderId="0" xfId="548" applyNumberFormat="1" applyFont="1" applyFill="1"/>
    <xf numFmtId="175" fontId="64" fillId="0" borderId="0" xfId="548" applyNumberFormat="1" applyFont="1" applyFill="1" applyBorder="1"/>
    <xf numFmtId="0" fontId="72" fillId="0" borderId="0" xfId="0" applyFont="1" applyAlignment="1">
      <alignment horizontal="right"/>
    </xf>
    <xf numFmtId="0" fontId="72" fillId="0" borderId="0" xfId="0" applyFont="1" applyFill="1" applyBorder="1" applyAlignment="1">
      <alignment horizontal="right"/>
    </xf>
    <xf numFmtId="0" fontId="72" fillId="0" borderId="0" xfId="0" applyFont="1" applyFill="1" applyBorder="1"/>
    <xf numFmtId="0" fontId="72" fillId="34" borderId="0" xfId="0" applyFont="1" applyFill="1" applyAlignment="1">
      <alignment horizontal="right"/>
    </xf>
    <xf numFmtId="1" fontId="72" fillId="34" borderId="0" xfId="0" applyNumberFormat="1" applyFont="1" applyFill="1"/>
    <xf numFmtId="1" fontId="72" fillId="0" borderId="0" xfId="0" applyNumberFormat="1" applyFont="1" applyFill="1" applyBorder="1"/>
    <xf numFmtId="0" fontId="72" fillId="34" borderId="8" xfId="0" applyFont="1" applyFill="1" applyBorder="1" applyAlignment="1">
      <alignment horizontal="center"/>
    </xf>
    <xf numFmtId="175" fontId="72" fillId="34" borderId="8" xfId="548" applyNumberFormat="1" applyFont="1" applyFill="1" applyBorder="1" applyAlignment="1">
      <alignment horizontal="center"/>
    </xf>
    <xf numFmtId="0" fontId="72" fillId="34" borderId="8" xfId="0" quotePrefix="1" applyFont="1" applyFill="1" applyBorder="1" applyAlignment="1">
      <alignment horizontal="center" vertical="center"/>
    </xf>
    <xf numFmtId="0" fontId="72" fillId="34" borderId="8" xfId="0" applyFont="1" applyFill="1" applyBorder="1" applyAlignment="1">
      <alignment horizontal="center" vertical="center"/>
    </xf>
    <xf numFmtId="0" fontId="72" fillId="0" borderId="0" xfId="0" quotePrefix="1" applyFont="1" applyFill="1" applyBorder="1" applyAlignment="1">
      <alignment horizontal="center" vertical="center"/>
    </xf>
    <xf numFmtId="0" fontId="72" fillId="0" borderId="0" xfId="0" applyFont="1" applyFill="1" applyBorder="1" applyAlignment="1">
      <alignment horizontal="center" vertical="center"/>
    </xf>
    <xf numFmtId="0" fontId="79" fillId="0" borderId="0" xfId="0" applyFont="1" applyBorder="1"/>
    <xf numFmtId="0" fontId="72" fillId="34" borderId="0" xfId="0" applyFont="1" applyFill="1" applyBorder="1"/>
    <xf numFmtId="171" fontId="72" fillId="34" borderId="0" xfId="0" applyNumberFormat="1" applyFont="1" applyFill="1" applyBorder="1"/>
    <xf numFmtId="175" fontId="72" fillId="34" borderId="0" xfId="548" applyNumberFormat="1" applyFont="1" applyFill="1" applyBorder="1"/>
    <xf numFmtId="175" fontId="0" fillId="0" borderId="0" xfId="0" applyNumberFormat="1" applyFont="1" applyBorder="1" applyAlignment="1">
      <alignment vertical="center"/>
    </xf>
    <xf numFmtId="0" fontId="0" fillId="0" borderId="0" xfId="0" applyFont="1" applyBorder="1" applyAlignment="1">
      <alignment horizontal="left" vertical="center"/>
    </xf>
    <xf numFmtId="175" fontId="64" fillId="0" borderId="0" xfId="548" applyNumberFormat="1" applyFont="1"/>
    <xf numFmtId="0" fontId="0" fillId="0" borderId="0" xfId="0" applyFont="1" applyBorder="1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Border="1" applyAlignment="1">
      <alignment horizontal="right" vertical="center" wrapText="1"/>
    </xf>
    <xf numFmtId="0" fontId="0" fillId="0" borderId="0" xfId="0" applyFont="1" applyBorder="1" applyAlignment="1">
      <alignment horizontal="right" vertical="center"/>
    </xf>
    <xf numFmtId="0" fontId="72" fillId="48" borderId="8" xfId="0" applyFont="1" applyFill="1" applyBorder="1" applyAlignment="1">
      <alignment horizontal="center" vertical="center"/>
    </xf>
    <xf numFmtId="175" fontId="0" fillId="0" borderId="0" xfId="0" applyNumberFormat="1" applyFont="1" applyBorder="1" applyAlignment="1">
      <alignment horizontal="right" vertical="center"/>
    </xf>
    <xf numFmtId="0" fontId="0" fillId="0" borderId="0" xfId="0" applyFont="1" applyBorder="1" applyAlignment="1">
      <alignment horizontal="center" vertical="center"/>
    </xf>
    <xf numFmtId="175" fontId="64" fillId="0" borderId="0" xfId="548" applyNumberFormat="1" applyFont="1" applyBorder="1" applyAlignment="1">
      <alignment vertical="center"/>
    </xf>
    <xf numFmtId="0" fontId="72" fillId="0" borderId="8" xfId="0" applyFont="1" applyBorder="1" applyAlignment="1">
      <alignment horizontal="center"/>
    </xf>
    <xf numFmtId="175" fontId="72" fillId="0" borderId="8" xfId="548" applyNumberFormat="1" applyFont="1" applyBorder="1" applyAlignment="1">
      <alignment horizontal="center"/>
    </xf>
    <xf numFmtId="0" fontId="0" fillId="0" borderId="0" xfId="0" applyFont="1" applyFill="1" applyBorder="1" applyAlignment="1">
      <alignment vertical="center"/>
    </xf>
    <xf numFmtId="0" fontId="72" fillId="0" borderId="0" xfId="0" applyFont="1" applyFill="1" applyBorder="1" applyAlignment="1">
      <alignment vertical="center"/>
    </xf>
    <xf numFmtId="0" fontId="0" fillId="0" borderId="0" xfId="0" applyFont="1" applyFill="1"/>
    <xf numFmtId="0" fontId="79" fillId="0" borderId="0" xfId="0" applyFont="1" applyBorder="1" applyAlignment="1">
      <alignment vertical="center"/>
    </xf>
    <xf numFmtId="0" fontId="72" fillId="47" borderId="8" xfId="0" applyFont="1" applyFill="1" applyBorder="1" applyAlignment="1">
      <alignment horizontal="center" vertical="center"/>
    </xf>
    <xf numFmtId="0" fontId="0" fillId="46" borderId="8" xfId="0" quotePrefix="1" applyFont="1" applyFill="1" applyBorder="1"/>
    <xf numFmtId="0" fontId="0" fillId="0" borderId="0" xfId="0" applyFont="1" applyFill="1" applyBorder="1" applyAlignment="1">
      <alignment wrapText="1"/>
    </xf>
    <xf numFmtId="0" fontId="0" fillId="0" borderId="0" xfId="0" quotePrefix="1" applyFont="1" applyBorder="1" applyAlignment="1">
      <alignment horizontal="right" vertical="center"/>
    </xf>
    <xf numFmtId="0" fontId="0" fillId="0" borderId="8" xfId="0" quotePrefix="1" applyFont="1" applyFill="1" applyBorder="1"/>
    <xf numFmtId="0" fontId="72" fillId="34" borderId="0" xfId="0" applyFont="1" applyFill="1" applyBorder="1" applyAlignment="1">
      <alignment horizontal="center"/>
    </xf>
    <xf numFmtId="1" fontId="72" fillId="34" borderId="0" xfId="0" applyNumberFormat="1" applyFont="1" applyFill="1" applyBorder="1" applyAlignment="1">
      <alignment vertical="center"/>
    </xf>
    <xf numFmtId="0" fontId="72" fillId="34" borderId="0" xfId="0" applyFont="1" applyFill="1" applyBorder="1" applyAlignment="1">
      <alignment vertical="center"/>
    </xf>
    <xf numFmtId="171" fontId="72" fillId="34" borderId="0" xfId="0" applyNumberFormat="1" applyFont="1" applyFill="1" applyAlignment="1">
      <alignment horizontal="center"/>
    </xf>
    <xf numFmtId="0" fontId="0" fillId="34" borderId="0" xfId="0" applyFont="1" applyFill="1" applyBorder="1" applyAlignment="1">
      <alignment vertical="center"/>
    </xf>
    <xf numFmtId="0" fontId="72" fillId="34" borderId="0" xfId="0" applyFont="1" applyFill="1" applyBorder="1" applyAlignment="1">
      <alignment horizontal="right" vertical="center"/>
    </xf>
    <xf numFmtId="173" fontId="72" fillId="34" borderId="0" xfId="0" applyNumberFormat="1" applyFont="1" applyFill="1" applyBorder="1"/>
    <xf numFmtId="0" fontId="90" fillId="0" borderId="0" xfId="0" applyFont="1" applyFill="1" applyBorder="1" applyAlignment="1">
      <alignment vertical="center"/>
    </xf>
    <xf numFmtId="0" fontId="90" fillId="0" borderId="0" xfId="0" applyFont="1" applyFill="1" applyBorder="1"/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horizontal="center" vertical="center"/>
    </xf>
    <xf numFmtId="188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34" borderId="0" xfId="0" applyFont="1" applyFill="1"/>
    <xf numFmtId="173" fontId="72" fillId="34" borderId="0" xfId="548" applyNumberFormat="1" applyFont="1" applyFill="1" applyAlignment="1">
      <alignment horizontal="center"/>
    </xf>
    <xf numFmtId="0" fontId="9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left" vertical="center"/>
    </xf>
    <xf numFmtId="0" fontId="91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0" fontId="93" fillId="0" borderId="0" xfId="0" quotePrefix="1" applyFont="1" applyAlignment="1">
      <alignment horizontal="left" vertical="center"/>
    </xf>
    <xf numFmtId="0" fontId="95" fillId="49" borderId="8" xfId="0" applyFont="1" applyFill="1" applyBorder="1" applyAlignment="1">
      <alignment horizontal="center" vertical="center"/>
    </xf>
    <xf numFmtId="0" fontId="95" fillId="49" borderId="8" xfId="0" applyFont="1" applyFill="1" applyBorder="1" applyAlignment="1">
      <alignment horizontal="center" vertical="center" wrapText="1"/>
    </xf>
    <xf numFmtId="0" fontId="94" fillId="0" borderId="8" xfId="0" applyFont="1" applyBorder="1" applyAlignment="1">
      <alignment horizontal="center" vertical="center"/>
    </xf>
    <xf numFmtId="0" fontId="94" fillId="0" borderId="8" xfId="0" applyFont="1" applyBorder="1" applyAlignment="1">
      <alignment vertical="center"/>
    </xf>
    <xf numFmtId="0" fontId="94" fillId="0" borderId="8" xfId="0" applyFont="1" applyBorder="1" applyAlignment="1">
      <alignment horizontal="center" vertical="center" wrapText="1"/>
    </xf>
    <xf numFmtId="0" fontId="91" fillId="0" borderId="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49" fillId="0" borderId="8" xfId="1106" applyFont="1" applyFill="1" applyBorder="1" applyAlignment="1">
      <alignment horizontal="center" vertical="center" wrapText="1"/>
    </xf>
    <xf numFmtId="0" fontId="94" fillId="50" borderId="8" xfId="0" applyFont="1" applyFill="1" applyBorder="1" applyAlignment="1">
      <alignment vertical="center"/>
    </xf>
    <xf numFmtId="0" fontId="94" fillId="50" borderId="8" xfId="0" applyFont="1" applyFill="1" applyBorder="1" applyAlignment="1">
      <alignment horizontal="center" vertical="center"/>
    </xf>
    <xf numFmtId="0" fontId="91" fillId="50" borderId="8" xfId="0" applyFont="1" applyFill="1" applyBorder="1" applyAlignment="1">
      <alignment horizontal="center" vertical="center"/>
    </xf>
    <xf numFmtId="0" fontId="49" fillId="50" borderId="8" xfId="1106" applyFont="1" applyFill="1" applyBorder="1" applyAlignment="1">
      <alignment horizontal="center" vertical="center" wrapText="1"/>
    </xf>
    <xf numFmtId="0" fontId="91" fillId="0" borderId="8" xfId="0" applyFont="1" applyBorder="1" applyAlignment="1">
      <alignment horizontal="center" vertical="center"/>
    </xf>
    <xf numFmtId="0" fontId="91" fillId="0" borderId="8" xfId="0" applyFont="1" applyFill="1" applyBorder="1" applyAlignment="1">
      <alignment vertical="center"/>
    </xf>
    <xf numFmtId="0" fontId="91" fillId="0" borderId="8" xfId="0" applyFont="1" applyBorder="1" applyAlignment="1">
      <alignment vertical="center"/>
    </xf>
    <xf numFmtId="0" fontId="91" fillId="49" borderId="8" xfId="0" applyFont="1" applyFill="1" applyBorder="1" applyAlignment="1">
      <alignment horizontal="center" vertical="center"/>
    </xf>
    <xf numFmtId="0" fontId="95" fillId="51" borderId="8" xfId="0" applyFont="1" applyFill="1" applyBorder="1" applyAlignment="1">
      <alignment horizontal="right" vertical="center"/>
    </xf>
    <xf numFmtId="0" fontId="91" fillId="51" borderId="8" xfId="0" applyFont="1" applyFill="1" applyBorder="1" applyAlignment="1">
      <alignment vertical="center"/>
    </xf>
    <xf numFmtId="0" fontId="0" fillId="0" borderId="0" xfId="0" applyFill="1"/>
    <xf numFmtId="0" fontId="0" fillId="0" borderId="0" xfId="0" applyFill="1" applyProtection="1">
      <protection hidden="1"/>
    </xf>
    <xf numFmtId="0" fontId="0" fillId="0" borderId="0" xfId="0" applyFill="1" applyAlignment="1" applyProtection="1">
      <alignment wrapText="1"/>
      <protection locked="0"/>
    </xf>
    <xf numFmtId="0" fontId="68" fillId="0" borderId="38" xfId="1098" applyBorder="1"/>
    <xf numFmtId="0" fontId="68" fillId="0" borderId="39" xfId="1098" applyBorder="1"/>
    <xf numFmtId="0" fontId="68" fillId="0" borderId="0" xfId="1098" applyBorder="1"/>
    <xf numFmtId="0" fontId="68" fillId="0" borderId="40" xfId="1098" applyBorder="1"/>
    <xf numFmtId="0" fontId="68" fillId="0" borderId="10" xfId="1098" applyBorder="1"/>
    <xf numFmtId="0" fontId="68" fillId="0" borderId="41" xfId="1098" applyBorder="1"/>
    <xf numFmtId="0" fontId="68" fillId="0" borderId="8" xfId="1098" applyFill="1" applyBorder="1"/>
    <xf numFmtId="0" fontId="68" fillId="0" borderId="0" xfId="1098"/>
    <xf numFmtId="175" fontId="68" fillId="0" borderId="0" xfId="1098" applyNumberFormat="1"/>
    <xf numFmtId="0" fontId="96" fillId="0" borderId="0" xfId="1098" applyFont="1"/>
    <xf numFmtId="0" fontId="97" fillId="0" borderId="0" xfId="1098" applyFont="1"/>
    <xf numFmtId="0" fontId="97" fillId="0" borderId="42" xfId="1098" applyFont="1" applyFill="1" applyBorder="1" applyAlignment="1">
      <alignment horizontal="center" vertical="center"/>
    </xf>
    <xf numFmtId="0" fontId="68" fillId="0" borderId="43" xfId="1098" applyBorder="1"/>
    <xf numFmtId="0" fontId="68" fillId="0" borderId="44" xfId="1098" applyBorder="1"/>
    <xf numFmtId="0" fontId="97" fillId="0" borderId="8" xfId="1098" applyFont="1" applyBorder="1" applyAlignment="1">
      <alignment horizontal="center" vertical="center"/>
    </xf>
    <xf numFmtId="0" fontId="97" fillId="0" borderId="8" xfId="1098" applyFont="1" applyBorder="1" applyAlignment="1">
      <alignment horizontal="center" vertical="center" wrapText="1"/>
    </xf>
    <xf numFmtId="0" fontId="98" fillId="0" borderId="0" xfId="1098" applyFont="1"/>
    <xf numFmtId="0" fontId="98" fillId="0" borderId="37" xfId="1098" applyFont="1" applyBorder="1" applyAlignment="1">
      <alignment horizontal="center" vertical="center"/>
    </xf>
    <xf numFmtId="0" fontId="98" fillId="0" borderId="37" xfId="1098" applyFont="1" applyBorder="1" applyAlignment="1">
      <alignment vertical="center"/>
    </xf>
    <xf numFmtId="0" fontId="98" fillId="52" borderId="37" xfId="0" applyFont="1" applyFill="1" applyBorder="1" applyAlignment="1">
      <alignment vertical="center"/>
    </xf>
    <xf numFmtId="0" fontId="98" fillId="0" borderId="0" xfId="1098" applyFont="1" applyAlignment="1">
      <alignment vertical="center"/>
    </xf>
    <xf numFmtId="0" fontId="68" fillId="0" borderId="0" xfId="1098" applyAlignment="1">
      <alignment vertical="center"/>
    </xf>
    <xf numFmtId="0" fontId="98" fillId="0" borderId="25" xfId="1098" applyFont="1" applyBorder="1" applyAlignment="1">
      <alignment horizontal="center" vertical="center"/>
    </xf>
    <xf numFmtId="0" fontId="98" fillId="0" borderId="25" xfId="1098" applyFont="1" applyBorder="1" applyAlignment="1">
      <alignment vertical="center"/>
    </xf>
    <xf numFmtId="0" fontId="98" fillId="52" borderId="25" xfId="0" applyFont="1" applyFill="1" applyBorder="1" applyAlignment="1">
      <alignment vertical="center"/>
    </xf>
    <xf numFmtId="0" fontId="68" fillId="0" borderId="0" xfId="1098" applyBorder="1" applyAlignment="1">
      <alignment vertical="center"/>
    </xf>
    <xf numFmtId="0" fontId="98" fillId="0" borderId="45" xfId="1098" applyFont="1" applyBorder="1" applyAlignment="1">
      <alignment vertical="center"/>
    </xf>
    <xf numFmtId="0" fontId="98" fillId="0" borderId="0" xfId="1098" applyFont="1" applyBorder="1" applyAlignment="1">
      <alignment vertical="center"/>
    </xf>
    <xf numFmtId="0" fontId="98" fillId="0" borderId="36" xfId="1098" applyFont="1" applyBorder="1" applyAlignment="1">
      <alignment horizontal="center" vertical="center"/>
    </xf>
    <xf numFmtId="0" fontId="98" fillId="0" borderId="36" xfId="1098" applyFont="1" applyBorder="1" applyAlignment="1">
      <alignment vertical="center"/>
    </xf>
    <xf numFmtId="0" fontId="98" fillId="52" borderId="36" xfId="0" applyFont="1" applyFill="1" applyBorder="1" applyAlignment="1">
      <alignment vertical="center"/>
    </xf>
    <xf numFmtId="0" fontId="90" fillId="0" borderId="0" xfId="1098" applyFont="1"/>
    <xf numFmtId="0" fontId="99" fillId="0" borderId="43" xfId="1098" applyFont="1" applyBorder="1"/>
    <xf numFmtId="0" fontId="99" fillId="0" borderId="0" xfId="0" applyFont="1"/>
    <xf numFmtId="0" fontId="99" fillId="0" borderId="44" xfId="1098" applyFont="1" applyBorder="1"/>
    <xf numFmtId="0" fontId="0" fillId="0" borderId="8" xfId="0" applyFont="1" applyFill="1" applyBorder="1"/>
    <xf numFmtId="173" fontId="0" fillId="0" borderId="0" xfId="0" applyNumberFormat="1" applyFont="1" applyBorder="1"/>
    <xf numFmtId="0" fontId="72" fillId="34" borderId="0" xfId="0" applyFont="1" applyFill="1" applyBorder="1" applyAlignment="1">
      <alignment horizontal="left"/>
    </xf>
    <xf numFmtId="0" fontId="100" fillId="0" borderId="0" xfId="0" applyFont="1"/>
    <xf numFmtId="0" fontId="101" fillId="0" borderId="0" xfId="0" applyFont="1"/>
    <xf numFmtId="0" fontId="102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101" fillId="34" borderId="0" xfId="0" applyFont="1" applyFill="1" applyAlignment="1">
      <alignment vertical="center"/>
    </xf>
    <xf numFmtId="0" fontId="101" fillId="0" borderId="0" xfId="0" applyFont="1" applyAlignment="1">
      <alignment horizontal="right"/>
    </xf>
    <xf numFmtId="43" fontId="101" fillId="0" borderId="0" xfId="548" applyFont="1"/>
    <xf numFmtId="43" fontId="101" fillId="0" borderId="0" xfId="0" applyNumberFormat="1" applyFont="1"/>
    <xf numFmtId="0" fontId="101" fillId="34" borderId="0" xfId="0" applyFont="1" applyFill="1"/>
    <xf numFmtId="0" fontId="103" fillId="34" borderId="0" xfId="0" applyFont="1" applyFill="1" applyAlignment="1">
      <alignment horizontal="right"/>
    </xf>
    <xf numFmtId="0" fontId="103" fillId="34" borderId="0" xfId="0" applyFont="1" applyFill="1"/>
    <xf numFmtId="0" fontId="101" fillId="0" borderId="0" xfId="0" applyFont="1" applyAlignment="1">
      <alignment vertical="center" wrapText="1"/>
    </xf>
    <xf numFmtId="175" fontId="103" fillId="34" borderId="0" xfId="0" applyNumberFormat="1" applyFont="1" applyFill="1"/>
    <xf numFmtId="0" fontId="0" fillId="34" borderId="0" xfId="0" applyFont="1" applyFill="1" applyBorder="1" applyAlignment="1">
      <alignment horizontal="center"/>
    </xf>
    <xf numFmtId="0" fontId="104" fillId="0" borderId="46" xfId="927" applyFont="1" applyBorder="1"/>
    <xf numFmtId="0" fontId="101" fillId="0" borderId="38" xfId="927" applyFont="1" applyBorder="1"/>
    <xf numFmtId="0" fontId="105" fillId="0" borderId="38" xfId="0" applyFont="1" applyBorder="1"/>
    <xf numFmtId="0" fontId="105" fillId="0" borderId="39" xfId="0" applyFont="1" applyBorder="1"/>
    <xf numFmtId="0" fontId="105" fillId="0" borderId="0" xfId="0" applyFont="1" applyBorder="1"/>
    <xf numFmtId="0" fontId="106" fillId="0" borderId="47" xfId="927" applyFont="1" applyBorder="1"/>
    <xf numFmtId="0" fontId="105" fillId="0" borderId="0" xfId="927" applyFont="1" applyBorder="1"/>
    <xf numFmtId="0" fontId="106" fillId="0" borderId="0" xfId="927" applyFont="1" applyBorder="1"/>
    <xf numFmtId="0" fontId="105" fillId="0" borderId="40" xfId="0" applyFont="1" applyBorder="1"/>
    <xf numFmtId="0" fontId="101" fillId="0" borderId="0" xfId="0" applyFont="1" applyBorder="1"/>
    <xf numFmtId="0" fontId="106" fillId="0" borderId="40" xfId="927" applyFont="1" applyBorder="1"/>
    <xf numFmtId="171" fontId="105" fillId="0" borderId="0" xfId="927" applyNumberFormat="1" applyFont="1" applyBorder="1"/>
    <xf numFmtId="0" fontId="106" fillId="34" borderId="10" xfId="927" applyFont="1" applyFill="1" applyBorder="1"/>
    <xf numFmtId="43" fontId="105" fillId="34" borderId="10" xfId="548" applyFont="1" applyFill="1" applyBorder="1"/>
    <xf numFmtId="0" fontId="106" fillId="34" borderId="41" xfId="927" applyFont="1" applyFill="1" applyBorder="1"/>
    <xf numFmtId="0" fontId="107" fillId="0" borderId="0" xfId="0" applyFont="1" applyAlignment="1">
      <alignment vertical="center"/>
    </xf>
    <xf numFmtId="0" fontId="108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107" fillId="0" borderId="48" xfId="0" applyFont="1" applyBorder="1" applyAlignment="1">
      <alignment vertical="center"/>
    </xf>
    <xf numFmtId="0" fontId="95" fillId="0" borderId="48" xfId="0" applyFont="1" applyBorder="1" applyAlignment="1">
      <alignment vertical="center"/>
    </xf>
    <xf numFmtId="0" fontId="109" fillId="49" borderId="49" xfId="0" applyFont="1" applyFill="1" applyBorder="1" applyAlignment="1">
      <alignment horizontal="center" vertical="center" wrapText="1"/>
    </xf>
    <xf numFmtId="0" fontId="109" fillId="49" borderId="8" xfId="0" applyFont="1" applyFill="1" applyBorder="1" applyAlignment="1">
      <alignment horizontal="center" vertical="center"/>
    </xf>
    <xf numFmtId="0" fontId="109" fillId="49" borderId="18" xfId="0" applyFont="1" applyFill="1" applyBorder="1" applyAlignment="1">
      <alignment horizontal="center" vertical="center"/>
    </xf>
    <xf numFmtId="16" fontId="109" fillId="49" borderId="8" xfId="0" quotePrefix="1" applyNumberFormat="1" applyFont="1" applyFill="1" applyBorder="1" applyAlignment="1">
      <alignment horizontal="center" vertical="center"/>
    </xf>
    <xf numFmtId="16" fontId="50" fillId="49" borderId="8" xfId="0" quotePrefix="1" applyNumberFormat="1" applyFont="1" applyFill="1" applyBorder="1" applyAlignment="1">
      <alignment horizontal="center" vertical="center"/>
    </xf>
    <xf numFmtId="0" fontId="109" fillId="49" borderId="8" xfId="0" quotePrefix="1" applyFont="1" applyFill="1" applyBorder="1" applyAlignment="1">
      <alignment horizontal="center" vertical="center"/>
    </xf>
    <xf numFmtId="0" fontId="110" fillId="0" borderId="8" xfId="0" applyFont="1" applyFill="1" applyBorder="1" applyAlignment="1">
      <alignment horizontal="center" vertical="center"/>
    </xf>
    <xf numFmtId="0" fontId="110" fillId="0" borderId="8" xfId="0" applyFont="1" applyFill="1" applyBorder="1" applyAlignment="1">
      <alignment vertical="center"/>
    </xf>
    <xf numFmtId="0" fontId="51" fillId="0" borderId="8" xfId="0" applyFont="1" applyFill="1" applyBorder="1" applyAlignment="1">
      <alignment horizontal="center" vertical="center"/>
    </xf>
    <xf numFmtId="0" fontId="110" fillId="50" borderId="8" xfId="0" applyFont="1" applyFill="1" applyBorder="1" applyAlignment="1">
      <alignment horizontal="center" vertical="center"/>
    </xf>
    <xf numFmtId="0" fontId="110" fillId="50" borderId="8" xfId="0" applyFont="1" applyFill="1" applyBorder="1" applyAlignment="1">
      <alignment vertical="center"/>
    </xf>
    <xf numFmtId="0" fontId="51" fillId="50" borderId="8" xfId="0" applyFont="1" applyFill="1" applyBorder="1" applyAlignment="1">
      <alignment horizontal="center" vertical="center"/>
    </xf>
    <xf numFmtId="0" fontId="109" fillId="0" borderId="8" xfId="0" applyFont="1" applyBorder="1" applyAlignment="1">
      <alignment horizontal="right" vertical="center"/>
    </xf>
    <xf numFmtId="175" fontId="109" fillId="0" borderId="8" xfId="548" applyNumberFormat="1" applyFont="1" applyBorder="1" applyAlignment="1">
      <alignment horizontal="center" vertical="center"/>
    </xf>
    <xf numFmtId="0" fontId="109" fillId="0" borderId="8" xfId="0" applyFont="1" applyBorder="1" applyAlignment="1">
      <alignment horizontal="center" vertical="center"/>
    </xf>
    <xf numFmtId="0" fontId="109" fillId="0" borderId="0" xfId="0" applyFont="1" applyAlignment="1">
      <alignment horizontal="left" vertical="center"/>
    </xf>
    <xf numFmtId="0" fontId="93" fillId="0" borderId="0" xfId="0" applyFont="1"/>
    <xf numFmtId="0" fontId="109" fillId="0" borderId="0" xfId="0" applyFont="1"/>
    <xf numFmtId="0" fontId="110" fillId="0" borderId="0" xfId="0" applyFont="1"/>
    <xf numFmtId="0" fontId="110" fillId="0" borderId="0" xfId="0" applyFont="1" applyAlignment="1">
      <alignment wrapText="1"/>
    </xf>
    <xf numFmtId="0" fontId="109" fillId="0" borderId="0" xfId="0" applyFont="1" applyAlignment="1">
      <alignment horizontal="center" vertical="center"/>
    </xf>
    <xf numFmtId="0" fontId="91" fillId="0" borderId="0" xfId="0" applyFont="1"/>
    <xf numFmtId="0" fontId="93" fillId="0" borderId="0" xfId="0" applyFont="1" applyAlignment="1">
      <alignment wrapText="1"/>
    </xf>
    <xf numFmtId="0" fontId="109" fillId="0" borderId="0" xfId="0" applyFont="1" applyAlignment="1">
      <alignment horizontal="center"/>
    </xf>
    <xf numFmtId="0" fontId="110" fillId="53" borderId="8" xfId="0" applyFont="1" applyFill="1" applyBorder="1" applyAlignment="1">
      <alignment horizontal="center" vertical="center"/>
    </xf>
    <xf numFmtId="0" fontId="110" fillId="53" borderId="8" xfId="0" applyFont="1" applyFill="1" applyBorder="1" applyAlignment="1">
      <alignment vertical="center"/>
    </xf>
    <xf numFmtId="43" fontId="64" fillId="0" borderId="0" xfId="548" applyFont="1" applyProtection="1">
      <protection hidden="1"/>
    </xf>
    <xf numFmtId="43" fontId="0" fillId="0" borderId="0" xfId="0" applyNumberFormat="1" applyProtection="1">
      <protection locked="0"/>
    </xf>
    <xf numFmtId="18" fontId="106" fillId="34" borderId="47" xfId="927" applyNumberFormat="1" applyFont="1" applyFill="1" applyBorder="1"/>
    <xf numFmtId="0" fontId="105" fillId="34" borderId="0" xfId="0" applyFont="1" applyFill="1" applyBorder="1"/>
    <xf numFmtId="1" fontId="105" fillId="34" borderId="0" xfId="927" applyNumberFormat="1" applyFont="1" applyFill="1" applyBorder="1"/>
    <xf numFmtId="0" fontId="106" fillId="34" borderId="0" xfId="927" applyFont="1" applyFill="1" applyBorder="1"/>
    <xf numFmtId="43" fontId="105" fillId="34" borderId="0" xfId="548" applyFont="1" applyFill="1" applyBorder="1"/>
    <xf numFmtId="0" fontId="106" fillId="34" borderId="40" xfId="927" applyFont="1" applyFill="1" applyBorder="1"/>
    <xf numFmtId="0" fontId="0" fillId="0" borderId="47" xfId="0" applyFont="1" applyFill="1" applyBorder="1"/>
    <xf numFmtId="0" fontId="0" fillId="0" borderId="40" xfId="0" applyFont="1" applyFill="1" applyBorder="1"/>
    <xf numFmtId="0" fontId="106" fillId="34" borderId="50" xfId="927" applyFont="1" applyFill="1" applyBorder="1"/>
    <xf numFmtId="0" fontId="0" fillId="34" borderId="10" xfId="0" applyFont="1" applyFill="1" applyBorder="1"/>
    <xf numFmtId="0" fontId="0" fillId="34" borderId="10" xfId="0" applyFont="1" applyFill="1" applyBorder="1" applyAlignment="1">
      <alignment horizontal="center"/>
    </xf>
    <xf numFmtId="1" fontId="0" fillId="34" borderId="10" xfId="0" applyNumberFormat="1" applyFont="1" applyFill="1" applyBorder="1"/>
    <xf numFmtId="0" fontId="0" fillId="0" borderId="0" xfId="0" applyFont="1" applyBorder="1" applyAlignment="1">
      <alignment horizontal="left" vertical="center" wrapText="1"/>
    </xf>
    <xf numFmtId="0" fontId="72" fillId="0" borderId="8" xfId="0" applyFont="1" applyBorder="1" applyAlignment="1">
      <alignment horizontal="center"/>
    </xf>
    <xf numFmtId="0" fontId="109" fillId="0" borderId="0" xfId="0" applyFont="1" applyBorder="1" applyAlignment="1">
      <alignment vertical="center"/>
    </xf>
    <xf numFmtId="0" fontId="110" fillId="0" borderId="51" xfId="0" applyFont="1" applyFill="1" applyBorder="1" applyAlignment="1">
      <alignment horizontal="center" vertical="center"/>
    </xf>
    <xf numFmtId="0" fontId="110" fillId="0" borderId="51" xfId="0" applyFont="1" applyBorder="1"/>
    <xf numFmtId="0" fontId="109" fillId="0" borderId="0" xfId="0" applyFont="1" applyBorder="1" applyAlignment="1">
      <alignment horizontal="left" vertical="center"/>
    </xf>
    <xf numFmtId="0" fontId="110" fillId="0" borderId="0" xfId="0" applyFont="1" applyBorder="1"/>
    <xf numFmtId="9" fontId="110" fillId="0" borderId="0" xfId="0" applyNumberFormat="1" applyFont="1" applyAlignment="1">
      <alignment horizontal="center" wrapText="1"/>
    </xf>
    <xf numFmtId="0" fontId="110" fillId="0" borderId="0" xfId="0" applyFont="1" applyAlignment="1">
      <alignment horizontal="center"/>
    </xf>
    <xf numFmtId="0" fontId="110" fillId="0" borderId="0" xfId="0" applyFont="1" applyAlignment="1">
      <alignment horizontal="center" wrapText="1"/>
    </xf>
    <xf numFmtId="0" fontId="110" fillId="0" borderId="0" xfId="0" applyFont="1" applyFill="1" applyBorder="1" applyAlignment="1">
      <alignment horizontal="center" vertical="center"/>
    </xf>
    <xf numFmtId="175" fontId="110" fillId="0" borderId="0" xfId="548" applyNumberFormat="1" applyFont="1" applyAlignment="1">
      <alignment wrapText="1"/>
    </xf>
    <xf numFmtId="0" fontId="110" fillId="0" borderId="0" xfId="0" applyFont="1" applyFill="1" applyAlignment="1">
      <alignment horizontal="center" vertical="center"/>
    </xf>
    <xf numFmtId="43" fontId="0" fillId="0" borderId="0" xfId="0" applyNumberFormat="1" applyFont="1"/>
    <xf numFmtId="0" fontId="78" fillId="0" borderId="0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72" fillId="34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/>
    </xf>
    <xf numFmtId="0" fontId="109" fillId="0" borderId="0" xfId="0" applyFont="1" applyBorder="1" applyAlignment="1">
      <alignment horizontal="center" vertical="center"/>
    </xf>
    <xf numFmtId="0" fontId="109" fillId="50" borderId="36" xfId="0" applyFont="1" applyFill="1" applyBorder="1" applyAlignment="1">
      <alignment horizontal="center" vertical="center" wrapText="1"/>
    </xf>
    <xf numFmtId="0" fontId="109" fillId="38" borderId="36" xfId="0" applyFont="1" applyFill="1" applyBorder="1" applyAlignment="1">
      <alignment horizontal="center" vertical="center" wrapText="1"/>
    </xf>
    <xf numFmtId="0" fontId="111" fillId="0" borderId="37" xfId="0" applyFont="1" applyFill="1" applyBorder="1" applyAlignment="1">
      <alignment horizontal="center" vertical="center"/>
    </xf>
    <xf numFmtId="0" fontId="111" fillId="0" borderId="37" xfId="0" applyFont="1" applyFill="1" applyBorder="1" applyAlignment="1">
      <alignment vertical="center"/>
    </xf>
    <xf numFmtId="0" fontId="111" fillId="0" borderId="37" xfId="0" applyFont="1" applyFill="1" applyBorder="1" applyAlignment="1">
      <alignment horizontal="center" wrapText="1"/>
    </xf>
    <xf numFmtId="0" fontId="111" fillId="0" borderId="37" xfId="0" applyFont="1" applyFill="1" applyBorder="1" applyAlignment="1">
      <alignment horizontal="center"/>
    </xf>
    <xf numFmtId="0" fontId="111" fillId="54" borderId="37" xfId="0" applyFont="1" applyFill="1" applyBorder="1" applyAlignment="1">
      <alignment horizontal="center" wrapText="1"/>
    </xf>
    <xf numFmtId="0" fontId="111" fillId="54" borderId="37" xfId="0" applyFont="1" applyFill="1" applyBorder="1" applyAlignment="1">
      <alignment horizontal="center"/>
    </xf>
    <xf numFmtId="0" fontId="111" fillId="0" borderId="37" xfId="0" applyFont="1" applyFill="1" applyBorder="1"/>
    <xf numFmtId="191" fontId="111" fillId="0" borderId="37" xfId="0" applyNumberFormat="1" applyFont="1" applyFill="1" applyBorder="1"/>
    <xf numFmtId="191" fontId="111" fillId="0" borderId="37" xfId="0" applyNumberFormat="1" applyFont="1" applyFill="1" applyBorder="1" applyAlignment="1">
      <alignment horizontal="center"/>
    </xf>
    <xf numFmtId="0" fontId="111" fillId="0" borderId="25" xfId="0" applyFont="1" applyFill="1" applyBorder="1" applyAlignment="1">
      <alignment horizontal="center" vertical="center"/>
    </xf>
    <xf numFmtId="0" fontId="111" fillId="0" borderId="25" xfId="0" applyFont="1" applyFill="1" applyBorder="1"/>
    <xf numFmtId="0" fontId="111" fillId="0" borderId="25" xfId="0" applyFont="1" applyFill="1" applyBorder="1" applyAlignment="1">
      <alignment horizontal="center" wrapText="1"/>
    </xf>
    <xf numFmtId="0" fontId="111" fillId="0" borderId="25" xfId="0" applyFont="1" applyFill="1" applyBorder="1" applyAlignment="1">
      <alignment horizontal="center"/>
    </xf>
    <xf numFmtId="0" fontId="111" fillId="54" borderId="25" xfId="0" applyFont="1" applyFill="1" applyBorder="1" applyAlignment="1">
      <alignment horizontal="center" wrapText="1"/>
    </xf>
    <xf numFmtId="0" fontId="111" fillId="54" borderId="25" xfId="0" applyFont="1" applyFill="1" applyBorder="1" applyAlignment="1">
      <alignment horizontal="center"/>
    </xf>
    <xf numFmtId="14" fontId="111" fillId="0" borderId="25" xfId="0" applyNumberFormat="1" applyFont="1" applyFill="1" applyBorder="1"/>
    <xf numFmtId="14" fontId="111" fillId="0" borderId="25" xfId="0" applyNumberFormat="1" applyFont="1" applyFill="1" applyBorder="1" applyAlignment="1">
      <alignment horizontal="center"/>
    </xf>
    <xf numFmtId="191" fontId="111" fillId="0" borderId="25" xfId="0" applyNumberFormat="1" applyFont="1" applyFill="1" applyBorder="1"/>
    <xf numFmtId="191" fontId="111" fillId="0" borderId="25" xfId="0" applyNumberFormat="1" applyFont="1" applyFill="1" applyBorder="1" applyAlignment="1">
      <alignment horizontal="center"/>
    </xf>
    <xf numFmtId="0" fontId="111" fillId="0" borderId="36" xfId="0" applyFont="1" applyFill="1" applyBorder="1" applyAlignment="1">
      <alignment horizontal="center" vertical="center"/>
    </xf>
    <xf numFmtId="0" fontId="111" fillId="0" borderId="36" xfId="0" applyFont="1" applyFill="1" applyBorder="1"/>
    <xf numFmtId="0" fontId="111" fillId="0" borderId="36" xfId="0" applyFont="1" applyFill="1" applyBorder="1" applyAlignment="1">
      <alignment horizontal="center" wrapText="1"/>
    </xf>
    <xf numFmtId="0" fontId="111" fillId="0" borderId="36" xfId="0" applyFont="1" applyFill="1" applyBorder="1" applyAlignment="1">
      <alignment horizontal="center"/>
    </xf>
    <xf numFmtId="0" fontId="111" fillId="54" borderId="36" xfId="0" applyFont="1" applyFill="1" applyBorder="1" applyAlignment="1">
      <alignment horizontal="center" wrapText="1"/>
    </xf>
    <xf numFmtId="0" fontId="111" fillId="54" borderId="36" xfId="0" applyFont="1" applyFill="1" applyBorder="1" applyAlignment="1">
      <alignment horizontal="center"/>
    </xf>
    <xf numFmtId="191" fontId="111" fillId="0" borderId="36" xfId="0" applyNumberFormat="1" applyFont="1" applyFill="1" applyBorder="1"/>
    <xf numFmtId="191" fontId="111" fillId="0" borderId="36" xfId="0" applyNumberFormat="1" applyFont="1" applyFill="1" applyBorder="1" applyAlignment="1">
      <alignment horizontal="center"/>
    </xf>
    <xf numFmtId="0" fontId="109" fillId="50" borderId="37" xfId="0" applyFont="1" applyFill="1" applyBorder="1" applyAlignment="1">
      <alignment horizontal="center" wrapText="1"/>
    </xf>
    <xf numFmtId="0" fontId="109" fillId="50" borderId="37" xfId="0" applyFont="1" applyFill="1" applyBorder="1" applyAlignment="1">
      <alignment horizontal="center"/>
    </xf>
    <xf numFmtId="0" fontId="109" fillId="50" borderId="37" xfId="0" applyFont="1" applyFill="1" applyBorder="1"/>
    <xf numFmtId="0" fontId="109" fillId="50" borderId="25" xfId="0" applyFont="1" applyFill="1" applyBorder="1" applyAlignment="1">
      <alignment horizontal="center" wrapText="1"/>
    </xf>
    <xf numFmtId="0" fontId="109" fillId="50" borderId="25" xfId="0" applyFont="1" applyFill="1" applyBorder="1"/>
    <xf numFmtId="0" fontId="109" fillId="50" borderId="25" xfId="0" applyFont="1" applyFill="1" applyBorder="1" applyAlignment="1">
      <alignment horizontal="center"/>
    </xf>
    <xf numFmtId="0" fontId="109" fillId="34" borderId="36" xfId="0" applyFont="1" applyFill="1" applyBorder="1" applyAlignment="1">
      <alignment horizontal="center" wrapText="1"/>
    </xf>
    <xf numFmtId="0" fontId="109" fillId="55" borderId="36" xfId="0" applyFont="1" applyFill="1" applyBorder="1" applyAlignment="1">
      <alignment horizontal="center" wrapText="1"/>
    </xf>
    <xf numFmtId="0" fontId="109" fillId="55" borderId="36" xfId="0" applyFont="1" applyFill="1" applyBorder="1" applyAlignment="1">
      <alignment horizontal="center"/>
    </xf>
    <xf numFmtId="0" fontId="109" fillId="50" borderId="36" xfId="0" applyFont="1" applyFill="1" applyBorder="1"/>
    <xf numFmtId="0" fontId="109" fillId="50" borderId="36" xfId="0" applyFont="1" applyFill="1" applyBorder="1" applyAlignment="1">
      <alignment horizontal="center"/>
    </xf>
    <xf numFmtId="175" fontId="109" fillId="34" borderId="20" xfId="0" applyNumberFormat="1" applyFont="1" applyFill="1" applyBorder="1" applyAlignment="1">
      <alignment wrapText="1"/>
    </xf>
    <xf numFmtId="175" fontId="109" fillId="34" borderId="51" xfId="0" applyNumberFormat="1" applyFont="1" applyFill="1" applyBorder="1" applyAlignment="1">
      <alignment wrapText="1"/>
    </xf>
    <xf numFmtId="175" fontId="109" fillId="34" borderId="52" xfId="0" applyNumberFormat="1" applyFont="1" applyFill="1" applyBorder="1" applyAlignment="1">
      <alignment wrapText="1"/>
    </xf>
    <xf numFmtId="0" fontId="110" fillId="0" borderId="0" xfId="0" applyFont="1" applyBorder="1" applyAlignment="1">
      <alignment horizontal="center"/>
    </xf>
    <xf numFmtId="187" fontId="75" fillId="0" borderId="0" xfId="558" applyNumberFormat="1" applyFont="1" applyFill="1" applyBorder="1" applyAlignment="1" applyProtection="1">
      <alignment horizontal="center" vertical="center"/>
      <protection locked="0"/>
    </xf>
    <xf numFmtId="0" fontId="0" fillId="38" borderId="8" xfId="0" applyFont="1" applyFill="1" applyBorder="1" applyProtection="1">
      <protection locked="0"/>
    </xf>
    <xf numFmtId="43" fontId="72" fillId="34" borderId="0" xfId="548" applyNumberFormat="1" applyFont="1" applyFill="1" applyBorder="1"/>
    <xf numFmtId="175" fontId="64" fillId="38" borderId="8" xfId="548" applyNumberFormat="1" applyFont="1" applyFill="1" applyBorder="1" applyProtection="1">
      <protection locked="0"/>
    </xf>
    <xf numFmtId="0" fontId="95" fillId="49" borderId="8" xfId="0" applyFont="1" applyFill="1" applyBorder="1" applyAlignment="1">
      <alignment horizontal="center" vertical="center"/>
    </xf>
    <xf numFmtId="0" fontId="95" fillId="56" borderId="8" xfId="0" applyFont="1" applyFill="1" applyBorder="1" applyAlignment="1">
      <alignment vertical="center"/>
    </xf>
    <xf numFmtId="0" fontId="91" fillId="56" borderId="8" xfId="0" applyFont="1" applyFill="1" applyBorder="1" applyAlignment="1">
      <alignment horizontal="center" vertical="center"/>
    </xf>
    <xf numFmtId="175" fontId="64" fillId="0" borderId="0" xfId="548" applyNumberFormat="1" applyFont="1" applyFill="1" applyProtection="1">
      <protection hidden="1"/>
    </xf>
    <xf numFmtId="175" fontId="72" fillId="34" borderId="0" xfId="548" applyNumberFormat="1" applyFont="1" applyFill="1" applyAlignment="1">
      <alignment horizontal="center"/>
    </xf>
    <xf numFmtId="173" fontId="0" fillId="0" borderId="0" xfId="0" applyNumberFormat="1" applyFont="1"/>
    <xf numFmtId="0" fontId="90" fillId="0" borderId="37" xfId="1098" applyFont="1" applyBorder="1" applyAlignment="1">
      <alignment horizontal="center" vertical="center"/>
    </xf>
    <xf numFmtId="0" fontId="90" fillId="0" borderId="37" xfId="1098" applyFont="1" applyBorder="1" applyAlignment="1">
      <alignment vertical="center"/>
    </xf>
    <xf numFmtId="0" fontId="90" fillId="52" borderId="37" xfId="0" applyFont="1" applyFill="1" applyBorder="1" applyAlignment="1">
      <alignment vertical="center"/>
    </xf>
    <xf numFmtId="0" fontId="90" fillId="0" borderId="37" xfId="1098" applyFont="1" applyBorder="1" applyAlignment="1">
      <alignment horizontal="left" vertical="center"/>
    </xf>
    <xf numFmtId="175" fontId="90" fillId="0" borderId="37" xfId="548" applyNumberFormat="1" applyFont="1" applyBorder="1" applyAlignment="1">
      <alignment vertical="center"/>
    </xf>
    <xf numFmtId="0" fontId="90" fillId="0" borderId="25" xfId="1098" applyFont="1" applyBorder="1" applyAlignment="1">
      <alignment horizontal="center" vertical="center"/>
    </xf>
    <xf numFmtId="0" fontId="90" fillId="0" borderId="25" xfId="1098" applyFont="1" applyBorder="1" applyAlignment="1">
      <alignment vertical="center"/>
    </xf>
    <xf numFmtId="0" fontId="90" fillId="52" borderId="25" xfId="0" applyFont="1" applyFill="1" applyBorder="1" applyAlignment="1">
      <alignment vertical="center"/>
    </xf>
    <xf numFmtId="0" fontId="90" fillId="0" borderId="25" xfId="1098" applyFont="1" applyBorder="1" applyAlignment="1">
      <alignment horizontal="left" vertical="center"/>
    </xf>
    <xf numFmtId="175" fontId="90" fillId="0" borderId="25" xfId="1098" applyNumberFormat="1" applyFont="1" applyBorder="1" applyAlignment="1">
      <alignment horizontal="left" vertical="center"/>
    </xf>
    <xf numFmtId="1" fontId="90" fillId="0" borderId="25" xfId="1098" applyNumberFormat="1" applyFont="1" applyBorder="1" applyAlignment="1">
      <alignment horizontal="right" vertical="center"/>
    </xf>
    <xf numFmtId="0" fontId="90" fillId="0" borderId="18" xfId="1098" applyFont="1" applyBorder="1" applyAlignment="1">
      <alignment horizontal="center" vertical="center"/>
    </xf>
    <xf numFmtId="0" fontId="90" fillId="0" borderId="36" xfId="1098" applyFont="1" applyBorder="1" applyAlignment="1">
      <alignment horizontal="center" vertical="center"/>
    </xf>
    <xf numFmtId="0" fontId="90" fillId="52" borderId="36" xfId="0" applyFont="1" applyFill="1" applyBorder="1" applyAlignment="1">
      <alignment vertical="center"/>
    </xf>
    <xf numFmtId="0" fontId="90" fillId="0" borderId="36" xfId="1098" applyFont="1" applyBorder="1" applyAlignment="1">
      <alignment horizontal="left" vertical="center"/>
    </xf>
    <xf numFmtId="175" fontId="90" fillId="0" borderId="36" xfId="1098" applyNumberFormat="1" applyFont="1" applyBorder="1" applyAlignment="1">
      <alignment horizontal="left" vertical="center"/>
    </xf>
    <xf numFmtId="0" fontId="90" fillId="0" borderId="0" xfId="1098" applyFont="1" applyFill="1"/>
    <xf numFmtId="175" fontId="90" fillId="57" borderId="25" xfId="1098" applyNumberFormat="1" applyFont="1" applyFill="1" applyBorder="1" applyAlignment="1">
      <alignment horizontal="left" vertical="center"/>
    </xf>
    <xf numFmtId="0" fontId="90" fillId="57" borderId="25" xfId="1098" applyFont="1" applyFill="1" applyBorder="1" applyAlignment="1">
      <alignment horizontal="left" vertical="center"/>
    </xf>
    <xf numFmtId="1" fontId="90" fillId="57" borderId="25" xfId="1098" applyNumberFormat="1" applyFont="1" applyFill="1" applyBorder="1" applyAlignment="1">
      <alignment horizontal="right" vertical="center"/>
    </xf>
    <xf numFmtId="0" fontId="90" fillId="0" borderId="36" xfId="1098" applyFont="1" applyBorder="1" applyAlignment="1">
      <alignment vertical="center"/>
    </xf>
    <xf numFmtId="175" fontId="90" fillId="57" borderId="36" xfId="1098" applyNumberFormat="1" applyFont="1" applyFill="1" applyBorder="1" applyAlignment="1">
      <alignment horizontal="left" vertical="center"/>
    </xf>
    <xf numFmtId="0" fontId="90" fillId="57" borderId="36" xfId="1098" applyFont="1" applyFill="1" applyBorder="1" applyAlignment="1">
      <alignment horizontal="left" vertical="center"/>
    </xf>
    <xf numFmtId="0" fontId="90" fillId="0" borderId="0" xfId="0" applyFont="1"/>
    <xf numFmtId="0" fontId="90" fillId="0" borderId="37" xfId="1098" applyFont="1" applyFill="1" applyBorder="1" applyAlignment="1">
      <alignment vertical="center"/>
    </xf>
    <xf numFmtId="0" fontId="90" fillId="0" borderId="25" xfId="1098" applyFont="1" applyFill="1" applyBorder="1" applyAlignment="1">
      <alignment vertical="center"/>
    </xf>
    <xf numFmtId="0" fontId="112" fillId="0" borderId="0" xfId="1098" applyFont="1" applyFill="1" applyBorder="1" applyAlignment="1">
      <alignment vertical="center" wrapText="1"/>
    </xf>
    <xf numFmtId="0" fontId="112" fillId="0" borderId="0" xfId="1098" applyFont="1" applyFill="1" applyBorder="1" applyAlignment="1">
      <alignment horizontal="center" vertical="center" wrapText="1"/>
    </xf>
    <xf numFmtId="0" fontId="90" fillId="0" borderId="25" xfId="1098" applyFont="1" applyFill="1" applyBorder="1"/>
    <xf numFmtId="0" fontId="90" fillId="0" borderId="25" xfId="1098" applyFont="1" applyFill="1" applyBorder="1" applyAlignment="1">
      <alignment horizontal="center"/>
    </xf>
    <xf numFmtId="43" fontId="90" fillId="0" borderId="0" xfId="1098" applyNumberFormat="1" applyFont="1"/>
    <xf numFmtId="173" fontId="90" fillId="0" borderId="0" xfId="1098" applyNumberFormat="1" applyFont="1"/>
    <xf numFmtId="43" fontId="0" fillId="0" borderId="0" xfId="0" applyNumberFormat="1"/>
    <xf numFmtId="0" fontId="90" fillId="0" borderId="18" xfId="1098" applyFont="1" applyFill="1" applyBorder="1"/>
    <xf numFmtId="0" fontId="90" fillId="52" borderId="18" xfId="0" applyFont="1" applyFill="1" applyBorder="1" applyAlignment="1">
      <alignment vertical="center"/>
    </xf>
    <xf numFmtId="0" fontId="90" fillId="0" borderId="18" xfId="1098" applyFont="1" applyFill="1" applyBorder="1" applyAlignment="1">
      <alignment horizontal="center"/>
    </xf>
    <xf numFmtId="175" fontId="64" fillId="0" borderId="0" xfId="548" applyNumberFormat="1" applyFont="1" applyProtection="1">
      <protection locked="0"/>
    </xf>
    <xf numFmtId="43" fontId="64" fillId="0" borderId="0" xfId="548" applyFont="1" applyProtection="1">
      <protection hidden="1"/>
    </xf>
    <xf numFmtId="0" fontId="0" fillId="38" borderId="8" xfId="0" applyFill="1" applyBorder="1" applyAlignment="1" applyProtection="1">
      <alignment horizontal="center"/>
      <protection locked="0"/>
    </xf>
    <xf numFmtId="175" fontId="64" fillId="38" borderId="8" xfId="548" applyNumberFormat="1" applyFont="1" applyFill="1" applyBorder="1" applyAlignment="1" applyProtection="1">
      <alignment horizontal="center" vertical="center"/>
      <protection locked="0"/>
    </xf>
    <xf numFmtId="0" fontId="0" fillId="38" borderId="8" xfId="0" applyFill="1" applyBorder="1" applyAlignment="1" applyProtection="1">
      <alignment horizontal="center" vertical="center"/>
      <protection locked="0"/>
    </xf>
    <xf numFmtId="0" fontId="0" fillId="38" borderId="8" xfId="0" applyFill="1" applyBorder="1" applyAlignment="1" applyProtection="1">
      <alignment vertical="top"/>
      <protection locked="0"/>
    </xf>
    <xf numFmtId="0" fontId="0" fillId="38" borderId="8" xfId="0" applyFill="1" applyBorder="1" applyAlignment="1" applyProtection="1">
      <alignment horizontal="left"/>
      <protection locked="0"/>
    </xf>
    <xf numFmtId="175" fontId="64" fillId="0" borderId="8" xfId="548" applyNumberFormat="1" applyFont="1" applyBorder="1" applyProtection="1">
      <protection hidden="1"/>
    </xf>
    <xf numFmtId="0" fontId="72" fillId="48" borderId="49" xfId="0" applyFont="1" applyFill="1" applyBorder="1" applyAlignment="1">
      <alignment horizontal="center" vertical="center"/>
    </xf>
    <xf numFmtId="175" fontId="64" fillId="0" borderId="0" xfId="548" applyNumberFormat="1" applyFont="1" applyProtection="1">
      <protection hidden="1"/>
    </xf>
    <xf numFmtId="175" fontId="74" fillId="28" borderId="8" xfId="548" quotePrefix="1" applyNumberFormat="1" applyFont="1" applyFill="1" applyBorder="1" applyAlignment="1" applyProtection="1">
      <alignment horizontal="center" vertical="center"/>
      <protection hidden="1"/>
    </xf>
    <xf numFmtId="175" fontId="64" fillId="0" borderId="8" xfId="548" applyNumberFormat="1" applyFont="1" applyBorder="1" applyProtection="1">
      <protection hidden="1"/>
    </xf>
    <xf numFmtId="175" fontId="64" fillId="0" borderId="0" xfId="548" applyNumberFormat="1" applyFont="1" applyFill="1" applyProtection="1">
      <protection hidden="1"/>
    </xf>
    <xf numFmtId="0" fontId="0" fillId="0" borderId="38" xfId="0" applyBorder="1"/>
    <xf numFmtId="0" fontId="0" fillId="0" borderId="39" xfId="0" applyBorder="1"/>
    <xf numFmtId="0" fontId="0" fillId="0" borderId="0" xfId="0" applyBorder="1"/>
    <xf numFmtId="0" fontId="0" fillId="0" borderId="40" xfId="0" applyBorder="1"/>
    <xf numFmtId="0" fontId="0" fillId="0" borderId="10" xfId="0" applyBorder="1"/>
    <xf numFmtId="0" fontId="0" fillId="0" borderId="41" xfId="0" applyBorder="1"/>
    <xf numFmtId="0" fontId="97" fillId="58" borderId="42" xfId="0" applyFont="1" applyFill="1" applyBorder="1" applyAlignment="1">
      <alignment horizontal="center" vertical="center"/>
    </xf>
    <xf numFmtId="0" fontId="99" fillId="0" borderId="18" xfId="0" applyFont="1" applyBorder="1" applyAlignment="1">
      <alignment horizontal="center" vertical="center"/>
    </xf>
    <xf numFmtId="0" fontId="0" fillId="58" borderId="43" xfId="0" applyFill="1" applyBorder="1"/>
    <xf numFmtId="0" fontId="0" fillId="0" borderId="19" xfId="0" applyBorder="1" applyAlignment="1">
      <alignment horizontal="center"/>
    </xf>
    <xf numFmtId="0" fontId="99" fillId="0" borderId="8" xfId="0" applyFont="1" applyBorder="1" applyAlignment="1">
      <alignment horizontal="center" vertical="center"/>
    </xf>
    <xf numFmtId="0" fontId="0" fillId="58" borderId="44" xfId="0" applyFill="1" applyBorder="1"/>
    <xf numFmtId="0" fontId="99" fillId="0" borderId="19" xfId="0" applyFont="1" applyBorder="1" applyAlignment="1">
      <alignment horizontal="center" vertical="center"/>
    </xf>
    <xf numFmtId="0" fontId="0" fillId="0" borderId="43" xfId="0" applyFill="1" applyBorder="1"/>
    <xf numFmtId="0" fontId="0" fillId="0" borderId="44" xfId="0" applyFill="1" applyBorder="1"/>
    <xf numFmtId="0" fontId="97" fillId="0" borderId="8" xfId="0" applyFont="1" applyBorder="1" applyAlignment="1">
      <alignment horizontal="center" vertical="center" wrapText="1"/>
    </xf>
    <xf numFmtId="0" fontId="97" fillId="0" borderId="8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98" fillId="0" borderId="8" xfId="0" applyFont="1" applyBorder="1" applyAlignment="1">
      <alignment horizontal="center" vertical="center" wrapText="1"/>
    </xf>
    <xf numFmtId="0" fontId="98" fillId="0" borderId="8" xfId="0" applyNumberFormat="1" applyFont="1" applyBorder="1" applyAlignment="1">
      <alignment horizontal="center" vertical="center" wrapText="1"/>
    </xf>
    <xf numFmtId="175" fontId="0" fillId="0" borderId="0" xfId="0" applyNumberFormat="1"/>
    <xf numFmtId="0" fontId="0" fillId="40" borderId="43" xfId="0" applyFill="1" applyBorder="1" applyAlignment="1">
      <alignment horizontal="center"/>
    </xf>
    <xf numFmtId="0" fontId="113" fillId="0" borderId="38" xfId="0" applyFont="1" applyBorder="1" applyAlignment="1">
      <alignment horizontal="center" vertical="center" wrapText="1"/>
    </xf>
    <xf numFmtId="0" fontId="113" fillId="0" borderId="0" xfId="0" applyFont="1" applyBorder="1" applyAlignment="1">
      <alignment horizontal="center" vertical="center" wrapText="1"/>
    </xf>
    <xf numFmtId="0" fontId="113" fillId="0" borderId="10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97" fillId="0" borderId="42" xfId="0" applyFont="1" applyFill="1" applyBorder="1" applyAlignment="1">
      <alignment horizontal="center" vertical="center"/>
    </xf>
    <xf numFmtId="0" fontId="0" fillId="0" borderId="43" xfId="0" applyBorder="1"/>
    <xf numFmtId="0" fontId="0" fillId="0" borderId="44" xfId="0" applyBorder="1"/>
    <xf numFmtId="0" fontId="99" fillId="0" borderId="20" xfId="0" applyFont="1" applyBorder="1" applyAlignment="1">
      <alignment horizontal="left" vertical="center"/>
    </xf>
    <xf numFmtId="0" fontId="99" fillId="0" borderId="52" xfId="0" applyFont="1" applyBorder="1" applyAlignment="1">
      <alignment horizontal="left" vertical="center"/>
    </xf>
    <xf numFmtId="0" fontId="99" fillId="0" borderId="21" xfId="0" applyFont="1" applyBorder="1" applyAlignment="1">
      <alignment horizontal="left" vertical="center"/>
    </xf>
    <xf numFmtId="0" fontId="99" fillId="0" borderId="53" xfId="0" applyFont="1" applyBorder="1" applyAlignment="1">
      <alignment horizontal="left" vertical="center"/>
    </xf>
    <xf numFmtId="0" fontId="72" fillId="0" borderId="8" xfId="0" applyFont="1" applyBorder="1" applyAlignment="1">
      <alignment horizontal="center" vertical="center"/>
    </xf>
    <xf numFmtId="0" fontId="72" fillId="0" borderId="8" xfId="0" applyFont="1" applyBorder="1" applyAlignment="1">
      <alignment horizontal="center" vertical="center" wrapText="1"/>
    </xf>
    <xf numFmtId="175" fontId="64" fillId="0" borderId="8" xfId="572" applyNumberFormat="1" applyFont="1" applyBorder="1"/>
    <xf numFmtId="0" fontId="0" fillId="0" borderId="49" xfId="0" applyBorder="1" applyAlignment="1">
      <alignment horizontal="left"/>
    </xf>
    <xf numFmtId="0" fontId="0" fillId="0" borderId="54" xfId="0" applyBorder="1" applyAlignment="1">
      <alignment horizontal="left"/>
    </xf>
    <xf numFmtId="0" fontId="0" fillId="40" borderId="43" xfId="0" applyFill="1" applyBorder="1"/>
    <xf numFmtId="0" fontId="112" fillId="40" borderId="43" xfId="0" applyFont="1" applyFill="1" applyBorder="1"/>
    <xf numFmtId="0" fontId="0" fillId="0" borderId="0" xfId="0" applyBorder="1" applyAlignment="1">
      <alignment horizontal="center"/>
    </xf>
    <xf numFmtId="0" fontId="0" fillId="0" borderId="55" xfId="0" applyBorder="1"/>
    <xf numFmtId="0" fontId="0" fillId="54" borderId="8" xfId="0" applyFill="1" applyBorder="1" applyAlignment="1">
      <alignment horizontal="center" vertical="center"/>
    </xf>
    <xf numFmtId="0" fontId="72" fillId="48" borderId="8" xfId="0" applyFont="1" applyFill="1" applyBorder="1" applyAlignment="1">
      <alignment horizontal="center" vertical="center" wrapText="1"/>
    </xf>
    <xf numFmtId="0" fontId="99" fillId="0" borderId="13" xfId="0" applyFont="1" applyBorder="1" applyAlignment="1">
      <alignment horizontal="center" vertical="center"/>
    </xf>
    <xf numFmtId="0" fontId="99" fillId="0" borderId="45" xfId="0" applyFont="1" applyBorder="1" applyAlignment="1">
      <alignment horizontal="left" vertical="center"/>
    </xf>
    <xf numFmtId="0" fontId="99" fillId="0" borderId="56" xfId="0" applyFont="1" applyBorder="1" applyAlignment="1">
      <alignment horizontal="left" vertical="center"/>
    </xf>
    <xf numFmtId="0" fontId="0" fillId="0" borderId="13" xfId="0" applyBorder="1" applyAlignment="1">
      <alignment horizontal="center"/>
    </xf>
    <xf numFmtId="0" fontId="97" fillId="0" borderId="8" xfId="0" applyFont="1" applyFill="1" applyBorder="1" applyAlignment="1">
      <alignment horizontal="center" vertical="center"/>
    </xf>
    <xf numFmtId="173" fontId="0" fillId="0" borderId="0" xfId="0" applyNumberFormat="1" applyProtection="1">
      <protection hidden="1"/>
    </xf>
    <xf numFmtId="43" fontId="64" fillId="0" borderId="0" xfId="548" applyFont="1" applyProtection="1">
      <protection hidden="1"/>
    </xf>
    <xf numFmtId="0" fontId="72" fillId="0" borderId="0" xfId="0" applyFont="1" applyBorder="1"/>
    <xf numFmtId="0" fontId="98" fillId="0" borderId="20" xfId="0" applyFont="1" applyBorder="1" applyAlignment="1"/>
    <xf numFmtId="0" fontId="98" fillId="0" borderId="21" xfId="0" applyFont="1" applyBorder="1" applyAlignment="1"/>
    <xf numFmtId="0" fontId="114" fillId="0" borderId="0" xfId="0" applyFont="1" applyAlignment="1">
      <alignment vertical="center"/>
    </xf>
    <xf numFmtId="43" fontId="98" fillId="0" borderId="0" xfId="548" applyFont="1" applyAlignment="1">
      <alignment vertical="center"/>
    </xf>
    <xf numFmtId="0" fontId="98" fillId="0" borderId="0" xfId="0" applyFont="1" applyAlignment="1">
      <alignment vertical="center"/>
    </xf>
    <xf numFmtId="0" fontId="72" fillId="59" borderId="8" xfId="0" applyFont="1" applyFill="1" applyBorder="1" applyAlignment="1">
      <alignment horizontal="center" vertical="center" wrapText="1"/>
    </xf>
    <xf numFmtId="0" fontId="115" fillId="59" borderId="8" xfId="0" applyFont="1" applyFill="1" applyBorder="1" applyAlignment="1">
      <alignment horizontal="center" vertical="center"/>
    </xf>
    <xf numFmtId="0" fontId="115" fillId="59" borderId="8" xfId="0" applyFont="1" applyFill="1" applyBorder="1" applyAlignment="1">
      <alignment horizontal="center" vertical="center" wrapText="1"/>
    </xf>
    <xf numFmtId="43" fontId="72" fillId="59" borderId="8" xfId="548" applyFont="1" applyFill="1" applyBorder="1" applyAlignment="1">
      <alignment horizontal="center" vertical="center" wrapText="1"/>
    </xf>
    <xf numFmtId="0" fontId="116" fillId="0" borderId="8" xfId="0" applyFont="1" applyFill="1" applyBorder="1" applyAlignment="1">
      <alignment horizontal="center" vertical="center"/>
    </xf>
    <xf numFmtId="0" fontId="116" fillId="36" borderId="8" xfId="0" applyFont="1" applyFill="1" applyBorder="1" applyAlignment="1">
      <alignment horizontal="center" vertical="center"/>
    </xf>
    <xf numFmtId="175" fontId="64" fillId="0" borderId="8" xfId="548" applyNumberFormat="1" applyFont="1" applyFill="1" applyBorder="1" applyAlignment="1">
      <alignment horizontal="center" vertical="center"/>
    </xf>
    <xf numFmtId="175" fontId="64" fillId="0" borderId="8" xfId="548" applyNumberFormat="1" applyFont="1" applyFill="1" applyBorder="1" applyAlignment="1">
      <alignment vertical="center"/>
    </xf>
    <xf numFmtId="175" fontId="64" fillId="0" borderId="8" xfId="548" applyNumberFormat="1" applyFont="1" applyBorder="1" applyAlignment="1">
      <alignment vertical="center"/>
    </xf>
    <xf numFmtId="0" fontId="64" fillId="0" borderId="8" xfId="484" applyFont="1" applyFill="1" applyBorder="1" applyAlignment="1">
      <alignment vertical="center"/>
    </xf>
    <xf numFmtId="175" fontId="64" fillId="0" borderId="8" xfId="548" applyNumberFormat="1" applyFont="1" applyFill="1" applyBorder="1" applyAlignment="1">
      <alignment horizontal="center" vertical="center"/>
    </xf>
    <xf numFmtId="0" fontId="0" fillId="0" borderId="8" xfId="0" applyFill="1" applyBorder="1" applyAlignment="1">
      <alignment vertical="center"/>
    </xf>
    <xf numFmtId="0" fontId="0" fillId="54" borderId="8" xfId="0" applyFill="1" applyBorder="1" applyAlignment="1">
      <alignment vertical="center"/>
    </xf>
    <xf numFmtId="0" fontId="116" fillId="54" borderId="8" xfId="0" applyFont="1" applyFill="1" applyBorder="1" applyAlignment="1">
      <alignment horizontal="center" vertical="center"/>
    </xf>
    <xf numFmtId="175" fontId="64" fillId="54" borderId="8" xfId="548" applyNumberFormat="1" applyFont="1" applyFill="1" applyBorder="1" applyAlignment="1">
      <alignment horizontal="center" vertical="center"/>
    </xf>
    <xf numFmtId="175" fontId="64" fillId="54" borderId="8" xfId="548" applyNumberFormat="1" applyFont="1" applyFill="1" applyBorder="1" applyAlignment="1">
      <alignment vertical="center"/>
    </xf>
    <xf numFmtId="2" fontId="116" fillId="0" borderId="8" xfId="0" applyNumberFormat="1" applyFont="1" applyFill="1" applyBorder="1" applyAlignment="1">
      <alignment horizontal="center" vertical="center"/>
    </xf>
    <xf numFmtId="171" fontId="116" fillId="0" borderId="8" xfId="0" applyNumberFormat="1" applyFont="1" applyFill="1" applyBorder="1" applyAlignment="1">
      <alignment horizontal="center" vertical="center"/>
    </xf>
    <xf numFmtId="0" fontId="72" fillId="36" borderId="8" xfId="0" applyFont="1" applyFill="1" applyBorder="1" applyAlignment="1">
      <alignment horizontal="center" vertical="center"/>
    </xf>
    <xf numFmtId="175" fontId="72" fillId="36" borderId="8" xfId="548" applyNumberFormat="1" applyFont="1" applyFill="1" applyBorder="1" applyAlignment="1">
      <alignment vertical="center"/>
    </xf>
    <xf numFmtId="0" fontId="72" fillId="36" borderId="8" xfId="0" applyFont="1" applyFill="1" applyBorder="1" applyAlignment="1">
      <alignment vertical="center"/>
    </xf>
    <xf numFmtId="0" fontId="90" fillId="0" borderId="33" xfId="1098" applyFont="1" applyBorder="1" applyAlignment="1">
      <alignment vertical="center"/>
    </xf>
    <xf numFmtId="0" fontId="90" fillId="52" borderId="33" xfId="0" applyFont="1" applyFill="1" applyBorder="1" applyAlignment="1">
      <alignment vertical="center"/>
    </xf>
    <xf numFmtId="175" fontId="90" fillId="0" borderId="33" xfId="1098" applyNumberFormat="1" applyFont="1" applyBorder="1" applyAlignment="1">
      <alignment horizontal="left" vertical="center"/>
    </xf>
    <xf numFmtId="0" fontId="90" fillId="0" borderId="33" xfId="1098" applyFont="1" applyBorder="1" applyAlignment="1">
      <alignment horizontal="left" vertical="center"/>
    </xf>
    <xf numFmtId="175" fontId="90" fillId="57" borderId="33" xfId="1098" applyNumberFormat="1" applyFont="1" applyFill="1" applyBorder="1" applyAlignment="1">
      <alignment horizontal="left" vertical="center"/>
    </xf>
    <xf numFmtId="0" fontId="90" fillId="57" borderId="33" xfId="1098" applyFont="1" applyFill="1" applyBorder="1" applyAlignment="1">
      <alignment horizontal="left" vertical="center"/>
    </xf>
    <xf numFmtId="0" fontId="90" fillId="52" borderId="37" xfId="0" applyFont="1" applyFill="1" applyBorder="1" applyAlignment="1">
      <alignment horizontal="left" vertical="center"/>
    </xf>
    <xf numFmtId="0" fontId="90" fillId="52" borderId="25" xfId="0" applyFont="1" applyFill="1" applyBorder="1" applyAlignment="1">
      <alignment horizontal="left" vertical="center"/>
    </xf>
    <xf numFmtId="0" fontId="90" fillId="0" borderId="25" xfId="1098" applyFont="1" applyFill="1" applyBorder="1" applyAlignment="1">
      <alignment horizontal="left"/>
    </xf>
    <xf numFmtId="175" fontId="90" fillId="0" borderId="37" xfId="548" applyNumberFormat="1" applyFont="1" applyFill="1" applyBorder="1" applyAlignment="1">
      <alignment horizontal="left" vertical="center"/>
    </xf>
    <xf numFmtId="175" fontId="90" fillId="0" borderId="25" xfId="548" applyNumberFormat="1" applyFont="1" applyFill="1" applyBorder="1" applyAlignment="1">
      <alignment horizontal="left" vertical="center"/>
    </xf>
    <xf numFmtId="175" fontId="90" fillId="0" borderId="25" xfId="548" applyNumberFormat="1" applyFont="1" applyFill="1" applyBorder="1" applyAlignment="1">
      <alignment horizontal="right" vertical="center"/>
    </xf>
    <xf numFmtId="175" fontId="90" fillId="0" borderId="25" xfId="548" applyNumberFormat="1" applyFont="1" applyFill="1" applyBorder="1"/>
    <xf numFmtId="175" fontId="90" fillId="57" borderId="37" xfId="1098" applyNumberFormat="1" applyFont="1" applyFill="1" applyBorder="1" applyAlignment="1">
      <alignment horizontal="left" vertical="center"/>
    </xf>
    <xf numFmtId="0" fontId="90" fillId="57" borderId="37" xfId="1098" applyFont="1" applyFill="1" applyBorder="1" applyAlignment="1">
      <alignment horizontal="left" vertical="center"/>
    </xf>
    <xf numFmtId="175" fontId="90" fillId="0" borderId="37" xfId="1098" applyNumberFormat="1" applyFont="1" applyBorder="1" applyAlignment="1">
      <alignment horizontal="left" vertical="center"/>
    </xf>
    <xf numFmtId="0" fontId="112" fillId="60" borderId="57" xfId="1098" applyFont="1" applyFill="1" applyBorder="1" applyAlignment="1">
      <alignment horizontal="center" vertical="center" wrapText="1"/>
    </xf>
    <xf numFmtId="0" fontId="112" fillId="57" borderId="57" xfId="1098" applyFont="1" applyFill="1" applyBorder="1" applyAlignment="1">
      <alignment horizontal="center" vertical="center" wrapText="1"/>
    </xf>
    <xf numFmtId="0" fontId="112" fillId="61" borderId="57" xfId="1098" applyFont="1" applyFill="1" applyBorder="1" applyAlignment="1">
      <alignment horizontal="center" vertical="center" wrapText="1"/>
    </xf>
    <xf numFmtId="171" fontId="90" fillId="0" borderId="0" xfId="0" applyNumberFormat="1" applyFont="1"/>
    <xf numFmtId="1" fontId="90" fillId="0" borderId="0" xfId="1098" applyNumberFormat="1" applyFont="1"/>
    <xf numFmtId="0" fontId="90" fillId="0" borderId="0" xfId="0" applyFont="1" applyAlignment="1"/>
    <xf numFmtId="0" fontId="0" fillId="62" borderId="8" xfId="0" applyFill="1" applyBorder="1" applyProtection="1">
      <protection hidden="1"/>
    </xf>
    <xf numFmtId="0" fontId="0" fillId="62" borderId="8" xfId="0" applyFill="1" applyBorder="1"/>
    <xf numFmtId="0" fontId="0" fillId="62" borderId="0" xfId="0" applyFill="1" applyProtection="1">
      <protection hidden="1"/>
    </xf>
    <xf numFmtId="0" fontId="68" fillId="34" borderId="8" xfId="1098" applyFill="1" applyBorder="1"/>
    <xf numFmtId="0" fontId="68" fillId="34" borderId="18" xfId="1098" applyFill="1" applyBorder="1"/>
    <xf numFmtId="0" fontId="68" fillId="0" borderId="18" xfId="1098" applyFill="1" applyBorder="1"/>
    <xf numFmtId="0" fontId="91" fillId="50" borderId="19" xfId="0" applyFont="1" applyFill="1" applyBorder="1" applyAlignment="1">
      <alignment horizontal="center" vertical="center"/>
    </xf>
    <xf numFmtId="0" fontId="117" fillId="0" borderId="48" xfId="0" applyFont="1" applyBorder="1" applyAlignment="1">
      <alignment horizontal="center" vertical="center"/>
    </xf>
    <xf numFmtId="0" fontId="95" fillId="49" borderId="8" xfId="0" applyFont="1" applyFill="1" applyBorder="1" applyAlignment="1">
      <alignment horizontal="center" vertical="center"/>
    </xf>
    <xf numFmtId="0" fontId="94" fillId="50" borderId="8" xfId="0" quotePrefix="1" applyFont="1" applyFill="1" applyBorder="1" applyAlignment="1">
      <alignment horizontal="center" vertical="center"/>
    </xf>
    <xf numFmtId="0" fontId="94" fillId="50" borderId="19" xfId="0" applyFont="1" applyFill="1" applyBorder="1" applyAlignment="1">
      <alignment vertical="center"/>
    </xf>
    <xf numFmtId="0" fontId="94" fillId="50" borderId="19" xfId="0" applyFont="1" applyFill="1" applyBorder="1" applyAlignment="1">
      <alignment horizontal="center" vertical="center"/>
    </xf>
    <xf numFmtId="0" fontId="94" fillId="0" borderId="8" xfId="0" applyFont="1" applyFill="1" applyBorder="1" applyAlignment="1">
      <alignment horizontal="center" vertical="center"/>
    </xf>
    <xf numFmtId="0" fontId="94" fillId="0" borderId="8" xfId="0" applyFont="1" applyFill="1" applyBorder="1" applyAlignment="1">
      <alignment vertical="center"/>
    </xf>
    <xf numFmtId="0" fontId="11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117" fillId="0" borderId="0" xfId="0" applyFont="1" applyBorder="1" applyAlignment="1">
      <alignment horizontal="center" vertical="center"/>
    </xf>
    <xf numFmtId="0" fontId="95" fillId="49" borderId="49" xfId="0" applyFont="1" applyFill="1" applyBorder="1" applyAlignment="1">
      <alignment vertical="center"/>
    </xf>
    <xf numFmtId="0" fontId="91" fillId="0" borderId="0" xfId="0" applyFont="1" applyAlignment="1">
      <alignment vertical="center" wrapText="1"/>
    </xf>
    <xf numFmtId="0" fontId="95" fillId="56" borderId="8" xfId="0" applyFont="1" applyFill="1" applyBorder="1" applyAlignment="1">
      <alignment vertical="center" wrapText="1"/>
    </xf>
    <xf numFmtId="0" fontId="91" fillId="0" borderId="8" xfId="0" applyFont="1" applyFill="1" applyBorder="1" applyAlignment="1">
      <alignment horizontal="center" vertical="center" wrapText="1"/>
    </xf>
    <xf numFmtId="0" fontId="91" fillId="50" borderId="8" xfId="0" applyFont="1" applyFill="1" applyBorder="1" applyAlignment="1">
      <alignment horizontal="center" vertical="center" wrapText="1"/>
    </xf>
    <xf numFmtId="0" fontId="91" fillId="50" borderId="19" xfId="0" applyFont="1" applyFill="1" applyBorder="1" applyAlignment="1">
      <alignment horizontal="center" vertical="center" wrapText="1"/>
    </xf>
    <xf numFmtId="0" fontId="91" fillId="0" borderId="8" xfId="0" applyFont="1" applyFill="1" applyBorder="1" applyAlignment="1">
      <alignment vertical="center" wrapText="1"/>
    </xf>
    <xf numFmtId="0" fontId="91" fillId="0" borderId="8" xfId="0" applyFont="1" applyBorder="1" applyAlignment="1">
      <alignment vertical="center" wrapText="1"/>
    </xf>
    <xf numFmtId="0" fontId="91" fillId="49" borderId="8" xfId="0" applyFont="1" applyFill="1" applyBorder="1" applyAlignment="1">
      <alignment horizontal="center" vertical="center" wrapText="1"/>
    </xf>
    <xf numFmtId="0" fontId="91" fillId="51" borderId="8" xfId="0" applyFont="1" applyFill="1" applyBorder="1" applyAlignment="1">
      <alignment vertical="center" wrapText="1"/>
    </xf>
    <xf numFmtId="0" fontId="99" fillId="0" borderId="18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9" fillId="0" borderId="19" xfId="0" applyFont="1" applyBorder="1" applyAlignment="1">
      <alignment horizontal="center" vertical="center"/>
    </xf>
    <xf numFmtId="0" fontId="0" fillId="0" borderId="20" xfId="0" applyFont="1" applyFill="1" applyBorder="1" applyAlignment="1">
      <alignment horizontal="left" vertical="center" wrapText="1"/>
    </xf>
    <xf numFmtId="0" fontId="0" fillId="0" borderId="52" xfId="0" applyFont="1" applyFill="1" applyBorder="1" applyAlignment="1">
      <alignment horizontal="left" vertical="center" wrapText="1"/>
    </xf>
    <xf numFmtId="0" fontId="72" fillId="36" borderId="8" xfId="0" applyFont="1" applyFill="1" applyBorder="1" applyAlignment="1">
      <alignment horizontal="center" vertical="center"/>
    </xf>
    <xf numFmtId="0" fontId="99" fillId="0" borderId="49" xfId="0" applyFont="1" applyBorder="1" applyAlignment="1">
      <alignment vertical="center"/>
    </xf>
    <xf numFmtId="0" fontId="99" fillId="0" borderId="20" xfId="0" applyFont="1" applyBorder="1" applyAlignment="1">
      <alignment vertical="center"/>
    </xf>
    <xf numFmtId="0" fontId="99" fillId="0" borderId="18" xfId="0" applyFont="1" applyBorder="1"/>
    <xf numFmtId="0" fontId="99" fillId="0" borderId="13" xfId="0" applyFont="1" applyBorder="1" applyAlignment="1">
      <alignment horizontal="center"/>
    </xf>
    <xf numFmtId="0" fontId="99" fillId="0" borderId="8" xfId="0" applyFont="1" applyBorder="1"/>
    <xf numFmtId="0" fontId="99" fillId="0" borderId="19" xfId="0" applyFont="1" applyBorder="1" applyAlignment="1">
      <alignment horizontal="center"/>
    </xf>
    <xf numFmtId="0" fontId="99" fillId="0" borderId="8" xfId="0" applyFont="1" applyBorder="1" applyAlignment="1"/>
    <xf numFmtId="0" fontId="99" fillId="0" borderId="45" xfId="0" applyFont="1" applyBorder="1" applyAlignment="1">
      <alignment vertical="center"/>
    </xf>
    <xf numFmtId="0" fontId="99" fillId="46" borderId="20" xfId="0" applyFont="1" applyFill="1" applyBorder="1" applyAlignment="1">
      <alignment vertical="center"/>
    </xf>
    <xf numFmtId="0" fontId="99" fillId="46" borderId="49" xfId="0" applyFont="1" applyFill="1" applyBorder="1" applyAlignment="1">
      <alignment vertical="center"/>
    </xf>
    <xf numFmtId="0" fontId="99" fillId="46" borderId="18" xfId="0" applyFont="1" applyFill="1" applyBorder="1" applyAlignment="1">
      <alignment horizontal="center" vertical="center"/>
    </xf>
    <xf numFmtId="0" fontId="99" fillId="46" borderId="8" xfId="0" applyFont="1" applyFill="1" applyBorder="1"/>
    <xf numFmtId="0" fontId="99" fillId="46" borderId="18" xfId="0" applyFont="1" applyFill="1" applyBorder="1"/>
    <xf numFmtId="15" fontId="99" fillId="46" borderId="8" xfId="0" applyNumberFormat="1" applyFont="1" applyFill="1" applyBorder="1" applyAlignment="1">
      <alignment horizontal="center" vertical="center"/>
    </xf>
    <xf numFmtId="0" fontId="98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64" fillId="0" borderId="0" xfId="484" applyFont="1" applyFill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0" fontId="0" fillId="0" borderId="20" xfId="0" applyFont="1" applyFill="1" applyBorder="1" applyAlignment="1">
      <alignment vertical="center" wrapText="1"/>
    </xf>
    <xf numFmtId="0" fontId="0" fillId="0" borderId="52" xfId="0" applyFont="1" applyFill="1" applyBorder="1" applyAlignment="1">
      <alignment vertical="center" wrapText="1"/>
    </xf>
    <xf numFmtId="0" fontId="0" fillId="0" borderId="0" xfId="0"/>
    <xf numFmtId="0" fontId="0" fillId="0" borderId="0" xfId="0" applyBorder="1"/>
    <xf numFmtId="0" fontId="0" fillId="42" borderId="20" xfId="0" applyFont="1" applyFill="1" applyBorder="1" applyAlignment="1">
      <alignment horizontal="left" vertical="center" wrapText="1"/>
    </xf>
    <xf numFmtId="0" fontId="0" fillId="42" borderId="20" xfId="0" applyFont="1" applyFill="1" applyBorder="1" applyAlignment="1">
      <alignment vertical="center" wrapText="1"/>
    </xf>
    <xf numFmtId="1" fontId="116" fillId="0" borderId="8" xfId="0" applyNumberFormat="1" applyFont="1" applyFill="1" applyBorder="1" applyAlignment="1">
      <alignment horizontal="center" vertical="center"/>
    </xf>
    <xf numFmtId="43" fontId="64" fillId="0" borderId="8" xfId="548" applyNumberFormat="1" applyFont="1" applyFill="1" applyBorder="1" applyAlignment="1">
      <alignment vertical="center"/>
    </xf>
    <xf numFmtId="0" fontId="0" fillId="42" borderId="49" xfId="0" applyFont="1" applyFill="1" applyBorder="1" applyAlignment="1">
      <alignment vertical="center" wrapText="1"/>
    </xf>
    <xf numFmtId="0" fontId="0" fillId="42" borderId="54" xfId="0" applyFont="1" applyFill="1" applyBorder="1" applyAlignment="1">
      <alignment vertical="center" wrapText="1"/>
    </xf>
    <xf numFmtId="0" fontId="0" fillId="0" borderId="49" xfId="0" applyFont="1" applyFill="1" applyBorder="1" applyAlignment="1">
      <alignment vertical="center" wrapText="1"/>
    </xf>
    <xf numFmtId="0" fontId="0" fillId="0" borderId="54" xfId="0" applyFont="1" applyFill="1" applyBorder="1" applyAlignment="1">
      <alignment vertical="center" wrapText="1"/>
    </xf>
    <xf numFmtId="43" fontId="72" fillId="42" borderId="8" xfId="548" quotePrefix="1" applyFont="1" applyFill="1" applyBorder="1" applyAlignment="1">
      <alignment horizontal="center" vertical="center" wrapText="1"/>
    </xf>
    <xf numFmtId="0" fontId="72" fillId="42" borderId="8" xfId="0" quotePrefix="1" applyFont="1" applyFill="1" applyBorder="1" applyAlignment="1">
      <alignment horizontal="center" vertical="center" wrapText="1"/>
    </xf>
    <xf numFmtId="0" fontId="94" fillId="0" borderId="58" xfId="0" applyFont="1" applyBorder="1" applyAlignment="1">
      <alignment vertical="center"/>
    </xf>
    <xf numFmtId="0" fontId="94" fillId="0" borderId="58" xfId="0" applyFont="1" applyBorder="1" applyAlignment="1">
      <alignment horizontal="center" vertical="center"/>
    </xf>
    <xf numFmtId="0" fontId="94" fillId="0" borderId="58" xfId="0" applyFont="1" applyBorder="1" applyAlignment="1">
      <alignment horizontal="left" vertical="center"/>
    </xf>
    <xf numFmtId="0" fontId="91" fillId="0" borderId="58" xfId="0" applyFont="1" applyBorder="1" applyAlignment="1">
      <alignment vertical="center"/>
    </xf>
    <xf numFmtId="0" fontId="94" fillId="0" borderId="58" xfId="0" applyFont="1" applyBorder="1" applyAlignment="1">
      <alignment vertical="center" wrapText="1"/>
    </xf>
    <xf numFmtId="0" fontId="94" fillId="0" borderId="59" xfId="0" applyFont="1" applyBorder="1" applyAlignment="1">
      <alignment vertical="center"/>
    </xf>
    <xf numFmtId="0" fontId="94" fillId="0" borderId="59" xfId="0" applyFont="1" applyBorder="1" applyAlignment="1">
      <alignment horizontal="center" vertical="center"/>
    </xf>
    <xf numFmtId="0" fontId="94" fillId="0" borderId="59" xfId="0" applyFont="1" applyBorder="1" applyAlignment="1">
      <alignment vertical="center" wrapText="1"/>
    </xf>
    <xf numFmtId="0" fontId="91" fillId="0" borderId="59" xfId="0" applyFont="1" applyBorder="1" applyAlignment="1">
      <alignment vertical="center"/>
    </xf>
    <xf numFmtId="0" fontId="91" fillId="0" borderId="59" xfId="0" applyFont="1" applyBorder="1" applyAlignment="1">
      <alignment horizontal="center" vertical="center"/>
    </xf>
    <xf numFmtId="0" fontId="91" fillId="0" borderId="59" xfId="0" applyFont="1" applyBorder="1" applyAlignment="1">
      <alignment vertical="center" wrapText="1"/>
    </xf>
    <xf numFmtId="175" fontId="94" fillId="0" borderId="59" xfId="0" applyNumberFormat="1" applyFont="1" applyBorder="1" applyAlignment="1">
      <alignment horizontal="center" vertical="center"/>
    </xf>
    <xf numFmtId="0" fontId="94" fillId="0" borderId="59" xfId="0" applyFont="1" applyBorder="1" applyAlignment="1">
      <alignment horizontal="left" vertical="center"/>
    </xf>
    <xf numFmtId="0" fontId="0" fillId="0" borderId="8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99" fillId="0" borderId="18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99" fillId="0" borderId="19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119" fillId="0" borderId="0" xfId="0" applyFont="1" applyBorder="1" applyAlignment="1">
      <alignment horizontal="center" vertical="center" wrapText="1"/>
    </xf>
    <xf numFmtId="0" fontId="79" fillId="0" borderId="0" xfId="0" applyFont="1" applyFill="1" applyBorder="1" applyAlignment="1">
      <alignment horizontal="center" vertical="center" wrapText="1"/>
    </xf>
    <xf numFmtId="0" fontId="72" fillId="63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45" xfId="0" applyBorder="1" applyAlignment="1">
      <alignment horizontal="center"/>
    </xf>
    <xf numFmtId="0" fontId="72" fillId="63" borderId="8" xfId="0" applyFont="1" applyFill="1" applyBorder="1" applyAlignment="1">
      <alignment horizontal="center"/>
    </xf>
    <xf numFmtId="0" fontId="0" fillId="34" borderId="8" xfId="0" applyFont="1" applyFill="1" applyBorder="1" applyAlignment="1">
      <alignment horizontal="center" vertical="center" wrapText="1"/>
    </xf>
    <xf numFmtId="0" fontId="0" fillId="34" borderId="19" xfId="0" applyFont="1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2" fillId="57" borderId="8" xfId="0" applyFont="1" applyFill="1" applyBorder="1" applyAlignment="1">
      <alignment horizontal="center" vertical="center" wrapText="1"/>
    </xf>
    <xf numFmtId="0" fontId="112" fillId="0" borderId="0" xfId="0" applyFont="1"/>
    <xf numFmtId="0" fontId="72" fillId="57" borderId="8" xfId="0" applyFont="1" applyFill="1" applyBorder="1" applyAlignment="1">
      <alignment horizontal="center"/>
    </xf>
    <xf numFmtId="0" fontId="72" fillId="57" borderId="8" xfId="0" applyFont="1" applyFill="1" applyBorder="1"/>
    <xf numFmtId="0" fontId="99" fillId="0" borderId="54" xfId="0" applyFont="1" applyBorder="1" applyAlignment="1">
      <alignment vertical="center"/>
    </xf>
    <xf numFmtId="0" fontId="0" fillId="0" borderId="8" xfId="0" applyBorder="1" applyAlignment="1"/>
    <xf numFmtId="0" fontId="120" fillId="0" borderId="8" xfId="0" applyFont="1" applyBorder="1" applyAlignment="1">
      <alignment horizontal="center" vertical="center"/>
    </xf>
    <xf numFmtId="0" fontId="99" fillId="40" borderId="54" xfId="0" applyFont="1" applyFill="1" applyBorder="1" applyAlignment="1">
      <alignment vertical="center"/>
    </xf>
    <xf numFmtId="0" fontId="99" fillId="40" borderId="8" xfId="0" applyFont="1" applyFill="1" applyBorder="1" applyAlignment="1">
      <alignment horizontal="center" vertical="center"/>
    </xf>
    <xf numFmtId="0" fontId="99" fillId="40" borderId="49" xfId="0" applyFont="1" applyFill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0" fillId="40" borderId="18" xfId="0" applyFill="1" applyBorder="1"/>
    <xf numFmtId="0" fontId="0" fillId="40" borderId="8" xfId="0" applyFill="1" applyBorder="1" applyAlignment="1"/>
    <xf numFmtId="0" fontId="99" fillId="0" borderId="8" xfId="0" applyFont="1" applyFill="1" applyBorder="1" applyAlignment="1">
      <alignment horizontal="center" vertical="center"/>
    </xf>
    <xf numFmtId="0" fontId="99" fillId="0" borderId="49" xfId="0" applyFont="1" applyFill="1" applyBorder="1" applyAlignment="1">
      <alignment vertical="center"/>
    </xf>
    <xf numFmtId="0" fontId="0" fillId="0" borderId="8" xfId="0" applyFill="1" applyBorder="1"/>
    <xf numFmtId="0" fontId="0" fillId="0" borderId="18" xfId="0" applyFill="1" applyBorder="1"/>
    <xf numFmtId="0" fontId="0" fillId="0" borderId="8" xfId="0" applyFill="1" applyBorder="1" applyAlignment="1"/>
    <xf numFmtId="0" fontId="121" fillId="0" borderId="8" xfId="0" applyFont="1" applyBorder="1" applyAlignment="1">
      <alignment horizontal="center" vertical="center"/>
    </xf>
    <xf numFmtId="0" fontId="99" fillId="0" borderId="21" xfId="0" applyFont="1" applyBorder="1" applyAlignment="1">
      <alignment vertical="center"/>
    </xf>
    <xf numFmtId="0" fontId="122" fillId="0" borderId="0" xfId="0" applyFont="1" applyAlignment="1">
      <alignment horizontal="center"/>
    </xf>
    <xf numFmtId="0" fontId="72" fillId="0" borderId="8" xfId="0" applyFont="1" applyBorder="1"/>
    <xf numFmtId="0" fontId="0" fillId="48" borderId="8" xfId="0" applyFill="1" applyBorder="1" applyAlignment="1">
      <alignment horizontal="center"/>
    </xf>
    <xf numFmtId="0" fontId="0" fillId="64" borderId="8" xfId="0" applyFill="1" applyBorder="1" applyAlignment="1">
      <alignment horizontal="center"/>
    </xf>
    <xf numFmtId="0" fontId="0" fillId="50" borderId="8" xfId="0" applyFill="1" applyBorder="1" applyAlignment="1">
      <alignment horizontal="center"/>
    </xf>
    <xf numFmtId="0" fontId="0" fillId="54" borderId="8" xfId="0" applyFill="1" applyBorder="1" applyAlignment="1">
      <alignment horizontal="center"/>
    </xf>
    <xf numFmtId="0" fontId="0" fillId="59" borderId="8" xfId="0" applyFill="1" applyBorder="1" applyAlignment="1">
      <alignment horizontal="center"/>
    </xf>
    <xf numFmtId="0" fontId="0" fillId="58" borderId="8" xfId="0" applyFill="1" applyBorder="1" applyAlignment="1">
      <alignment horizontal="center"/>
    </xf>
    <xf numFmtId="41" fontId="0" fillId="0" borderId="8" xfId="0" applyNumberFormat="1" applyBorder="1" applyAlignment="1">
      <alignment horizontal="center"/>
    </xf>
    <xf numFmtId="41" fontId="0" fillId="0" borderId="8" xfId="0" applyNumberFormat="1" applyBorder="1" applyAlignment="1">
      <alignment horizontal="center" vertical="center"/>
    </xf>
    <xf numFmtId="0" fontId="78" fillId="61" borderId="8" xfId="0" applyFont="1" applyFill="1" applyBorder="1" applyAlignment="1">
      <alignment horizontal="center" vertical="center" wrapText="1"/>
    </xf>
    <xf numFmtId="2" fontId="0" fillId="0" borderId="8" xfId="0" applyNumberFormat="1" applyBorder="1" applyAlignment="1">
      <alignment horizontal="center"/>
    </xf>
    <xf numFmtId="2" fontId="0" fillId="0" borderId="8" xfId="0" applyNumberFormat="1" applyFill="1" applyBorder="1"/>
    <xf numFmtId="2" fontId="112" fillId="0" borderId="8" xfId="0" applyNumberFormat="1" applyFont="1" applyBorder="1"/>
    <xf numFmtId="0" fontId="0" fillId="0" borderId="0" xfId="0" applyAlignment="1">
      <alignment horizontal="center" vertical="center"/>
    </xf>
    <xf numFmtId="43" fontId="64" fillId="0" borderId="0" xfId="548" applyFont="1"/>
    <xf numFmtId="0" fontId="72" fillId="65" borderId="8" xfId="0" applyFont="1" applyFill="1" applyBorder="1" applyAlignment="1">
      <alignment horizontal="center" vertical="center"/>
    </xf>
    <xf numFmtId="43" fontId="72" fillId="65" borderId="8" xfId="548" applyFont="1" applyFill="1" applyBorder="1" applyAlignment="1">
      <alignment horizontal="center" vertical="center" wrapText="1"/>
    </xf>
    <xf numFmtId="0" fontId="72" fillId="65" borderId="8" xfId="0" applyFont="1" applyFill="1" applyBorder="1" applyAlignment="1">
      <alignment horizontal="center" vertical="center" wrapText="1"/>
    </xf>
    <xf numFmtId="175" fontId="64" fillId="0" borderId="8" xfId="548" applyNumberFormat="1" applyFont="1" applyBorder="1"/>
    <xf numFmtId="175" fontId="0" fillId="0" borderId="8" xfId="0" applyNumberFormat="1" applyBorder="1"/>
    <xf numFmtId="43" fontId="64" fillId="0" borderId="8" xfId="548" applyFont="1" applyBorder="1"/>
    <xf numFmtId="0" fontId="123" fillId="0" borderId="0" xfId="918" applyFont="1" applyFill="1" applyBorder="1" applyAlignment="1">
      <alignment vertical="center"/>
    </xf>
    <xf numFmtId="0" fontId="57" fillId="66" borderId="8" xfId="1045" applyFont="1" applyFill="1" applyBorder="1" applyAlignment="1">
      <alignment horizontal="center" vertical="center"/>
    </xf>
    <xf numFmtId="0" fontId="124" fillId="0" borderId="0" xfId="0" applyFont="1" applyAlignment="1">
      <alignment vertical="center"/>
    </xf>
    <xf numFmtId="0" fontId="124" fillId="0" borderId="0" xfId="0" applyFont="1" applyFill="1" applyAlignment="1">
      <alignment vertical="center"/>
    </xf>
    <xf numFmtId="0" fontId="124" fillId="0" borderId="0" xfId="0" applyFont="1" applyFill="1" applyBorder="1" applyAlignment="1">
      <alignment vertical="center"/>
    </xf>
    <xf numFmtId="0" fontId="124" fillId="0" borderId="0" xfId="1045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52" fillId="0" borderId="0" xfId="0" applyFont="1" applyAlignment="1">
      <alignment vertical="center"/>
    </xf>
    <xf numFmtId="0" fontId="125" fillId="0" borderId="0" xfId="0" applyFont="1" applyAlignment="1">
      <alignment vertical="center"/>
    </xf>
    <xf numFmtId="0" fontId="58" fillId="0" borderId="0" xfId="1100" applyFont="1" applyAlignment="1">
      <alignment vertical="center"/>
    </xf>
    <xf numFmtId="0" fontId="55" fillId="0" borderId="0" xfId="1100" applyAlignment="1">
      <alignment vertical="center"/>
    </xf>
    <xf numFmtId="0" fontId="57" fillId="66" borderId="8" xfId="1045" applyFont="1" applyFill="1" applyBorder="1" applyAlignment="1">
      <alignment horizontal="center" vertical="center" wrapText="1"/>
    </xf>
    <xf numFmtId="0" fontId="124" fillId="0" borderId="101" xfId="0" applyFont="1" applyFill="1" applyBorder="1" applyAlignment="1">
      <alignment horizontal="center" vertical="center"/>
    </xf>
    <xf numFmtId="0" fontId="124" fillId="0" borderId="101" xfId="0" applyFont="1" applyFill="1" applyBorder="1" applyAlignment="1">
      <alignment vertical="center"/>
    </xf>
    <xf numFmtId="0" fontId="124" fillId="0" borderId="45" xfId="0" applyFont="1" applyFill="1" applyBorder="1" applyAlignment="1">
      <alignment vertical="center"/>
    </xf>
    <xf numFmtId="0" fontId="58" fillId="0" borderId="0" xfId="1100" applyFont="1" applyAlignment="1"/>
    <xf numFmtId="0" fontId="94" fillId="0" borderId="58" xfId="0" applyFont="1" applyBorder="1" applyAlignment="1">
      <alignment horizontal="right" vertical="center"/>
    </xf>
    <xf numFmtId="0" fontId="94" fillId="0" borderId="59" xfId="0" applyFont="1" applyBorder="1" applyAlignment="1">
      <alignment horizontal="right" vertical="center"/>
    </xf>
    <xf numFmtId="175" fontId="94" fillId="0" borderId="59" xfId="0" applyNumberFormat="1" applyFont="1" applyBorder="1" applyAlignment="1">
      <alignment horizontal="right" vertical="center"/>
    </xf>
    <xf numFmtId="175" fontId="94" fillId="0" borderId="59" xfId="548" applyNumberFormat="1" applyFont="1" applyBorder="1" applyAlignment="1">
      <alignment horizontal="right" vertical="center"/>
    </xf>
    <xf numFmtId="0" fontId="91" fillId="0" borderId="59" xfId="0" applyFont="1" applyBorder="1" applyAlignment="1">
      <alignment horizontal="right" vertical="center"/>
    </xf>
    <xf numFmtId="0" fontId="94" fillId="50" borderId="8" xfId="0" applyFont="1" applyFill="1" applyBorder="1" applyAlignment="1">
      <alignment vertical="center"/>
    </xf>
    <xf numFmtId="0" fontId="94" fillId="50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175" fontId="64" fillId="0" borderId="0" xfId="548" applyNumberFormat="1" applyFont="1"/>
    <xf numFmtId="0" fontId="0" fillId="0" borderId="0" xfId="0" applyAlignment="1"/>
    <xf numFmtId="175" fontId="64" fillId="0" borderId="0" xfId="548" applyNumberFormat="1" applyFont="1"/>
    <xf numFmtId="0" fontId="126" fillId="0" borderId="0" xfId="1269" applyFont="1" applyAlignment="1">
      <alignment horizontal="left" vertical="center"/>
    </xf>
    <xf numFmtId="0" fontId="127" fillId="0" borderId="0" xfId="1269" applyFont="1" applyAlignment="1">
      <alignment vertical="center"/>
    </xf>
    <xf numFmtId="0" fontId="59" fillId="58" borderId="8" xfId="1268" applyFont="1" applyFill="1" applyBorder="1" applyAlignment="1">
      <alignment horizontal="center" vertical="center" wrapText="1"/>
    </xf>
    <xf numFmtId="0" fontId="128" fillId="58" borderId="8" xfId="1268" applyFont="1" applyFill="1" applyBorder="1" applyAlignment="1">
      <alignment horizontal="center" vertical="center" wrapText="1"/>
    </xf>
    <xf numFmtId="0" fontId="60" fillId="0" borderId="8" xfId="1268" applyFont="1" applyBorder="1" applyAlignment="1">
      <alignment horizontal="center" vertical="center"/>
    </xf>
    <xf numFmtId="0" fontId="60" fillId="0" borderId="8" xfId="1268" applyFont="1" applyBorder="1" applyAlignment="1">
      <alignment vertical="center"/>
    </xf>
    <xf numFmtId="0" fontId="60" fillId="33" borderId="8" xfId="1268" applyFont="1" applyFill="1" applyBorder="1" applyAlignment="1">
      <alignment vertical="center"/>
    </xf>
    <xf numFmtId="175" fontId="60" fillId="0" borderId="8" xfId="548" applyNumberFormat="1" applyFont="1" applyBorder="1" applyAlignment="1">
      <alignment horizontal="center" vertical="center"/>
    </xf>
    <xf numFmtId="0" fontId="60" fillId="67" borderId="8" xfId="1268" applyFont="1" applyFill="1" applyBorder="1" applyAlignment="1">
      <alignment vertical="center"/>
    </xf>
    <xf numFmtId="175" fontId="64" fillId="0" borderId="8" xfId="548" applyNumberFormat="1" applyFont="1" applyBorder="1"/>
    <xf numFmtId="0" fontId="60" fillId="59" borderId="8" xfId="1268" applyFont="1" applyFill="1" applyBorder="1" applyAlignment="1">
      <alignment vertical="center"/>
    </xf>
    <xf numFmtId="0" fontId="60" fillId="0" borderId="8" xfId="1268" applyFont="1" applyFill="1" applyBorder="1" applyAlignment="1">
      <alignment horizontal="center" vertical="center"/>
    </xf>
    <xf numFmtId="0" fontId="60" fillId="0" borderId="8" xfId="1268" applyFont="1" applyFill="1" applyBorder="1" applyAlignment="1">
      <alignment vertical="center"/>
    </xf>
    <xf numFmtId="0" fontId="127" fillId="0" borderId="0" xfId="0" applyFont="1" applyFill="1"/>
    <xf numFmtId="43" fontId="64" fillId="0" borderId="0" xfId="548" applyFont="1" applyBorder="1" applyAlignment="1">
      <alignment horizontal="left"/>
    </xf>
    <xf numFmtId="0" fontId="0" fillId="0" borderId="0" xfId="0" applyBorder="1" applyAlignment="1">
      <alignment horizontal="left"/>
    </xf>
    <xf numFmtId="43" fontId="64" fillId="0" borderId="0" xfId="548" applyFont="1"/>
    <xf numFmtId="43" fontId="72" fillId="59" borderId="60" xfId="548" applyFont="1" applyFill="1" applyBorder="1" applyAlignment="1">
      <alignment horizontal="center" vertical="center"/>
    </xf>
    <xf numFmtId="43" fontId="72" fillId="36" borderId="60" xfId="548" applyFont="1" applyFill="1" applyBorder="1" applyAlignment="1">
      <alignment horizontal="center" vertical="center"/>
    </xf>
    <xf numFmtId="0" fontId="72" fillId="0" borderId="61" xfId="0" applyFont="1" applyBorder="1" applyAlignment="1">
      <alignment horizontal="center" vertical="center"/>
    </xf>
    <xf numFmtId="43" fontId="72" fillId="0" borderId="61" xfId="548" applyFont="1" applyBorder="1" applyAlignment="1">
      <alignment horizontal="center" vertical="center"/>
    </xf>
    <xf numFmtId="43" fontId="72" fillId="59" borderId="61" xfId="548" applyFont="1" applyFill="1" applyBorder="1" applyAlignment="1">
      <alignment horizontal="center" vertical="center"/>
    </xf>
    <xf numFmtId="43" fontId="72" fillId="58" borderId="61" xfId="548" applyFont="1" applyFill="1" applyBorder="1" applyAlignment="1">
      <alignment horizontal="center" vertical="center"/>
    </xf>
    <xf numFmtId="0" fontId="72" fillId="0" borderId="62" xfId="0" applyFont="1" applyBorder="1" applyAlignment="1">
      <alignment horizontal="center" vertical="center"/>
    </xf>
    <xf numFmtId="43" fontId="72" fillId="59" borderId="62" xfId="548" applyFont="1" applyFill="1" applyBorder="1" applyAlignment="1">
      <alignment horizontal="center" vertical="center"/>
    </xf>
    <xf numFmtId="43" fontId="72" fillId="58" borderId="62" xfId="548" applyFont="1" applyFill="1" applyBorder="1" applyAlignment="1">
      <alignment horizontal="center" vertical="center"/>
    </xf>
    <xf numFmtId="43" fontId="64" fillId="0" borderId="3" xfId="548" applyFont="1" applyBorder="1"/>
    <xf numFmtId="43" fontId="72" fillId="59" borderId="30" xfId="548" applyFont="1" applyFill="1" applyBorder="1" applyAlignment="1">
      <alignment horizontal="center" vertical="center"/>
    </xf>
    <xf numFmtId="43" fontId="72" fillId="58" borderId="31" xfId="548" applyFont="1" applyFill="1" applyBorder="1" applyAlignment="1">
      <alignment horizontal="center" vertical="center"/>
    </xf>
    <xf numFmtId="0" fontId="51" fillId="0" borderId="0" xfId="0" applyFont="1" applyFill="1" applyBorder="1" applyAlignment="1">
      <alignment vertical="center" wrapText="1"/>
    </xf>
    <xf numFmtId="0" fontId="72" fillId="36" borderId="8" xfId="0" applyFont="1" applyFill="1" applyBorder="1" applyAlignment="1">
      <alignment horizontal="center" vertical="center"/>
    </xf>
    <xf numFmtId="0" fontId="72" fillId="68" borderId="0" xfId="1116" applyFont="1" applyFill="1" applyBorder="1" applyAlignment="1">
      <alignment horizontal="center" vertical="center" wrapText="1"/>
    </xf>
    <xf numFmtId="0" fontId="72" fillId="68" borderId="0" xfId="1116" applyFont="1" applyFill="1" applyBorder="1" applyAlignment="1">
      <alignment horizontal="left" vertical="center" wrapText="1"/>
    </xf>
    <xf numFmtId="0" fontId="129" fillId="0" borderId="0" xfId="0" applyFont="1" applyBorder="1" applyAlignment="1">
      <alignment horizontal="left"/>
    </xf>
    <xf numFmtId="191" fontId="129" fillId="0" borderId="0" xfId="0" applyNumberFormat="1" applyFont="1" applyBorder="1" applyAlignment="1">
      <alignment horizontal="left"/>
    </xf>
    <xf numFmtId="0" fontId="129" fillId="0" borderId="0" xfId="0" applyFont="1" applyFill="1" applyBorder="1" applyAlignment="1">
      <alignment horizontal="left"/>
    </xf>
    <xf numFmtId="0" fontId="72" fillId="0" borderId="62" xfId="0" applyFont="1" applyFill="1" applyBorder="1" applyAlignment="1">
      <alignment horizontal="center" vertical="center"/>
    </xf>
    <xf numFmtId="0" fontId="72" fillId="40" borderId="62" xfId="0" applyFont="1" applyFill="1" applyBorder="1" applyAlignment="1">
      <alignment horizontal="center" vertical="center"/>
    </xf>
    <xf numFmtId="0" fontId="72" fillId="40" borderId="61" xfId="0" applyFont="1" applyFill="1" applyBorder="1" applyAlignment="1">
      <alignment horizontal="center" vertical="center"/>
    </xf>
    <xf numFmtId="43" fontId="64" fillId="40" borderId="0" xfId="548" applyFont="1" applyFill="1" applyBorder="1" applyAlignment="1">
      <alignment horizontal="left"/>
    </xf>
    <xf numFmtId="43" fontId="64" fillId="0" borderId="0" xfId="548" applyFont="1" applyBorder="1" applyAlignment="1">
      <alignment horizontal="left"/>
    </xf>
    <xf numFmtId="0" fontId="0" fillId="0" borderId="102" xfId="0" applyBorder="1"/>
    <xf numFmtId="0" fontId="0" fillId="0" borderId="102" xfId="0" pivotButton="1" applyBorder="1"/>
    <xf numFmtId="0" fontId="0" fillId="0" borderId="103" xfId="0" applyBorder="1"/>
    <xf numFmtId="0" fontId="0" fillId="0" borderId="104" xfId="0" applyBorder="1"/>
    <xf numFmtId="0" fontId="0" fillId="0" borderId="105" xfId="0" applyBorder="1"/>
    <xf numFmtId="0" fontId="0" fillId="0" borderId="105" xfId="0" applyNumberFormat="1" applyBorder="1"/>
    <xf numFmtId="0" fontId="0" fillId="0" borderId="106" xfId="0" applyNumberFormat="1" applyBorder="1"/>
    <xf numFmtId="0" fontId="0" fillId="0" borderId="107" xfId="0" applyNumberFormat="1" applyBorder="1"/>
    <xf numFmtId="0" fontId="99" fillId="0" borderId="8" xfId="0" applyFont="1" applyBorder="1" applyAlignment="1">
      <alignment horizontal="center" vertical="center"/>
    </xf>
    <xf numFmtId="0" fontId="99" fillId="0" borderId="19" xfId="0" applyFont="1" applyBorder="1" applyAlignment="1">
      <alignment horizontal="center" vertical="center"/>
    </xf>
    <xf numFmtId="0" fontId="99" fillId="0" borderId="18" xfId="0" applyFont="1" applyBorder="1" applyAlignment="1">
      <alignment horizontal="center" vertical="center"/>
    </xf>
    <xf numFmtId="175" fontId="116" fillId="0" borderId="8" xfId="548" applyNumberFormat="1" applyFont="1" applyFill="1" applyBorder="1" applyAlignment="1">
      <alignment horizontal="center" vertical="center"/>
    </xf>
    <xf numFmtId="0" fontId="64" fillId="0" borderId="8" xfId="738" applyFont="1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/>
    </xf>
    <xf numFmtId="0" fontId="0" fillId="0" borderId="8" xfId="0" applyFont="1" applyFill="1" applyBorder="1" applyAlignment="1">
      <alignment horizontal="left" vertical="center" wrapText="1"/>
    </xf>
    <xf numFmtId="0" fontId="0" fillId="0" borderId="8" xfId="0" applyFont="1" applyFill="1" applyBorder="1" applyAlignment="1">
      <alignment horizontal="left"/>
    </xf>
    <xf numFmtId="43" fontId="0" fillId="0" borderId="0" xfId="0" applyNumberFormat="1" applyFill="1"/>
    <xf numFmtId="0" fontId="116" fillId="0" borderId="0" xfId="0" applyFont="1" applyFill="1" applyBorder="1" applyAlignment="1">
      <alignment horizontal="center" vertical="center"/>
    </xf>
    <xf numFmtId="175" fontId="64" fillId="0" borderId="8" xfId="548" quotePrefix="1" applyNumberFormat="1" applyFont="1" applyFill="1" applyBorder="1" applyAlignment="1">
      <alignment horizontal="center" vertical="center" wrapText="1"/>
    </xf>
    <xf numFmtId="175" fontId="64" fillId="0" borderId="8" xfId="548" quotePrefix="1" applyNumberFormat="1" applyFont="1" applyFill="1" applyBorder="1" applyAlignment="1">
      <alignment horizontal="center" vertical="center" wrapText="1"/>
    </xf>
    <xf numFmtId="0" fontId="0" fillId="0" borderId="3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8" xfId="0" applyFont="1" applyFill="1" applyBorder="1" applyAlignment="1">
      <alignment horizontal="center" vertical="center" wrapText="1"/>
    </xf>
    <xf numFmtId="0" fontId="72" fillId="48" borderId="49" xfId="0" applyFont="1" applyFill="1" applyBorder="1" applyAlignment="1">
      <alignment horizontal="center" vertical="center"/>
    </xf>
    <xf numFmtId="0" fontId="72" fillId="48" borderId="8" xfId="0" applyFont="1" applyFill="1" applyBorder="1" applyAlignment="1">
      <alignment horizontal="center" vertical="center"/>
    </xf>
    <xf numFmtId="0" fontId="0" fillId="0" borderId="38" xfId="0" applyFill="1" applyBorder="1"/>
    <xf numFmtId="0" fontId="0" fillId="0" borderId="10" xfId="0" applyFill="1" applyBorder="1"/>
    <xf numFmtId="0" fontId="99" fillId="0" borderId="19" xfId="0" applyFont="1" applyFill="1" applyBorder="1" applyAlignment="1">
      <alignment horizontal="center" vertical="center"/>
    </xf>
    <xf numFmtId="0" fontId="0" fillId="0" borderId="19" xfId="0" applyFill="1" applyBorder="1"/>
    <xf numFmtId="0" fontId="120" fillId="0" borderId="19" xfId="0" applyFont="1" applyFill="1" applyBorder="1" applyAlignment="1">
      <alignment horizontal="center" vertical="center"/>
    </xf>
    <xf numFmtId="0" fontId="122" fillId="0" borderId="8" xfId="0" applyFont="1" applyFill="1" applyBorder="1" applyAlignment="1">
      <alignment horizontal="center" vertical="center"/>
    </xf>
    <xf numFmtId="0" fontId="122" fillId="0" borderId="8" xfId="0" applyFont="1" applyBorder="1" applyAlignment="1">
      <alignment horizontal="center" vertical="center"/>
    </xf>
    <xf numFmtId="0" fontId="0" fillId="0" borderId="20" xfId="0" applyFill="1" applyBorder="1" applyAlignment="1">
      <alignment horizontal="center"/>
    </xf>
    <xf numFmtId="0" fontId="0" fillId="0" borderId="49" xfId="0" applyFill="1" applyBorder="1" applyAlignment="1"/>
    <xf numFmtId="0" fontId="0" fillId="0" borderId="49" xfId="0" applyFill="1" applyBorder="1" applyAlignment="1">
      <alignment horizontal="center"/>
    </xf>
    <xf numFmtId="0" fontId="0" fillId="0" borderId="49" xfId="0" applyBorder="1"/>
    <xf numFmtId="0" fontId="72" fillId="34" borderId="8" xfId="0" quotePrefix="1" applyFont="1" applyFill="1" applyBorder="1" applyAlignment="1">
      <alignment horizontal="center" vertical="center" wrapText="1"/>
    </xf>
    <xf numFmtId="43" fontId="64" fillId="0" borderId="8" xfId="548" applyFont="1" applyBorder="1"/>
    <xf numFmtId="17" fontId="72" fillId="34" borderId="8" xfId="0" quotePrefix="1" applyNumberFormat="1" applyFont="1" applyFill="1" applyBorder="1" applyAlignment="1">
      <alignment horizontal="center" vertic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116" fillId="0" borderId="8" xfId="0" applyFont="1" applyFill="1" applyBorder="1" applyAlignment="1">
      <alignment horizontal="right" vertical="center"/>
    </xf>
    <xf numFmtId="43" fontId="116" fillId="0" borderId="8" xfId="548" applyFont="1" applyFill="1" applyBorder="1" applyAlignment="1">
      <alignment horizontal="right" vertical="center"/>
    </xf>
    <xf numFmtId="175" fontId="64" fillId="0" borderId="8" xfId="548" applyNumberFormat="1" applyFont="1" applyBorder="1"/>
    <xf numFmtId="175" fontId="64" fillId="0" borderId="19" xfId="548" applyNumberFormat="1" applyFont="1" applyBorder="1"/>
    <xf numFmtId="0" fontId="0" fillId="0" borderId="0" xfId="0" applyFill="1"/>
    <xf numFmtId="0" fontId="0" fillId="0" borderId="8" xfId="0" applyBorder="1"/>
    <xf numFmtId="0" fontId="0" fillId="0" borderId="8" xfId="0" applyBorder="1" applyAlignment="1">
      <alignment horizontal="center"/>
    </xf>
    <xf numFmtId="0" fontId="72" fillId="34" borderId="8" xfId="0" applyFont="1" applyFill="1" applyBorder="1" applyAlignment="1">
      <alignment horizontal="center" vertical="center"/>
    </xf>
    <xf numFmtId="188" fontId="72" fillId="34" borderId="8" xfId="0" applyNumberFormat="1" applyFont="1" applyFill="1" applyBorder="1" applyAlignment="1">
      <alignment horizontal="center" vertical="center"/>
    </xf>
    <xf numFmtId="0" fontId="72" fillId="58" borderId="8" xfId="0" applyFont="1" applyFill="1" applyBorder="1" applyAlignment="1">
      <alignment horizontal="center" vertical="center"/>
    </xf>
    <xf numFmtId="0" fontId="72" fillId="58" borderId="8" xfId="0" applyFont="1" applyFill="1" applyBorder="1" applyAlignment="1">
      <alignment horizontal="center" vertical="center" wrapText="1"/>
    </xf>
    <xf numFmtId="0" fontId="72" fillId="5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175" fontId="64" fillId="0" borderId="8" xfId="548" applyNumberFormat="1" applyFont="1" applyBorder="1" applyProtection="1">
      <protection hidden="1"/>
    </xf>
    <xf numFmtId="0" fontId="94" fillId="0" borderId="24" xfId="0" applyFont="1" applyBorder="1" applyAlignment="1">
      <alignment vertical="center" wrapText="1"/>
    </xf>
    <xf numFmtId="0" fontId="94" fillId="0" borderId="24" xfId="0" applyFont="1" applyBorder="1" applyAlignment="1">
      <alignment horizontal="center" vertical="center"/>
    </xf>
    <xf numFmtId="0" fontId="94" fillId="0" borderId="24" xfId="0" applyFont="1" applyBorder="1" applyAlignment="1">
      <alignment horizontal="left" vertical="center"/>
    </xf>
    <xf numFmtId="175" fontId="94" fillId="0" borderId="24" xfId="548" applyNumberFormat="1" applyFont="1" applyBorder="1" applyAlignment="1">
      <alignment horizontal="center" vertical="center"/>
    </xf>
    <xf numFmtId="0" fontId="94" fillId="34" borderId="24" xfId="0" applyFont="1" applyFill="1" applyBorder="1" applyAlignment="1">
      <alignment horizontal="left" vertical="center"/>
    </xf>
    <xf numFmtId="0" fontId="94" fillId="0" borderId="24" xfId="0" applyFont="1" applyBorder="1" applyAlignment="1">
      <alignment horizontal="center"/>
    </xf>
    <xf numFmtId="0" fontId="94" fillId="0" borderId="25" xfId="0" applyFont="1" applyBorder="1" applyAlignment="1">
      <alignment vertical="center" wrapText="1"/>
    </xf>
    <xf numFmtId="0" fontId="94" fillId="0" borderId="25" xfId="0" applyFont="1" applyBorder="1" applyAlignment="1">
      <alignment horizontal="center" vertical="center"/>
    </xf>
    <xf numFmtId="0" fontId="94" fillId="0" borderId="25" xfId="0" applyFont="1" applyBorder="1" applyAlignment="1">
      <alignment horizontal="left" vertical="center"/>
    </xf>
    <xf numFmtId="175" fontId="94" fillId="0" borderId="25" xfId="548" applyNumberFormat="1" applyFont="1" applyBorder="1" applyAlignment="1">
      <alignment horizontal="center" vertical="center"/>
    </xf>
    <xf numFmtId="0" fontId="94" fillId="34" borderId="25" xfId="0" applyFont="1" applyFill="1" applyBorder="1" applyAlignment="1">
      <alignment horizontal="left" vertical="center"/>
    </xf>
    <xf numFmtId="0" fontId="94" fillId="0" borderId="25" xfId="0" applyFont="1" applyBorder="1" applyAlignment="1">
      <alignment horizontal="center"/>
    </xf>
    <xf numFmtId="0" fontId="94" fillId="0" borderId="25" xfId="0" applyFont="1" applyBorder="1" applyAlignment="1">
      <alignment vertical="center"/>
    </xf>
    <xf numFmtId="0" fontId="94" fillId="0" borderId="63" xfId="0" applyFont="1" applyBorder="1" applyAlignment="1">
      <alignment vertical="center" wrapText="1"/>
    </xf>
    <xf numFmtId="0" fontId="94" fillId="0" borderId="25" xfId="0" applyFont="1" applyBorder="1" applyAlignment="1">
      <alignment horizontal="left"/>
    </xf>
    <xf numFmtId="0" fontId="94" fillId="0" borderId="36" xfId="0" applyFont="1" applyBorder="1" applyAlignment="1">
      <alignment vertical="center" wrapText="1"/>
    </xf>
    <xf numFmtId="0" fontId="94" fillId="0" borderId="36" xfId="0" applyFont="1" applyBorder="1" applyAlignment="1">
      <alignment horizontal="center" vertical="center"/>
    </xf>
    <xf numFmtId="0" fontId="94" fillId="0" borderId="36" xfId="0" applyFont="1" applyBorder="1" applyAlignment="1">
      <alignment horizontal="left" vertical="center"/>
    </xf>
    <xf numFmtId="175" fontId="94" fillId="0" borderId="36" xfId="548" applyNumberFormat="1" applyFont="1" applyBorder="1" applyAlignment="1">
      <alignment horizontal="center" vertical="center"/>
    </xf>
    <xf numFmtId="0" fontId="94" fillId="34" borderId="36" xfId="0" applyFont="1" applyFill="1" applyBorder="1" applyAlignment="1">
      <alignment horizontal="left" vertical="center"/>
    </xf>
    <xf numFmtId="0" fontId="94" fillId="0" borderId="36" xfId="0" applyFont="1" applyBorder="1" applyAlignment="1">
      <alignment horizontal="center"/>
    </xf>
    <xf numFmtId="0" fontId="95" fillId="29" borderId="8" xfId="0" applyFont="1" applyFill="1" applyBorder="1" applyAlignment="1">
      <alignment horizontal="center" vertical="center" wrapText="1"/>
    </xf>
    <xf numFmtId="0" fontId="95" fillId="29" borderId="54" xfId="0" applyFont="1" applyFill="1" applyBorder="1" applyAlignment="1">
      <alignment horizontal="center" vertical="center" wrapText="1"/>
    </xf>
    <xf numFmtId="0" fontId="95" fillId="29" borderId="54" xfId="0" applyFont="1" applyFill="1" applyBorder="1" applyAlignment="1">
      <alignment horizontal="center" vertical="center"/>
    </xf>
    <xf numFmtId="0" fontId="95" fillId="29" borderId="8" xfId="0" applyFont="1" applyFill="1" applyBorder="1" applyAlignment="1">
      <alignment horizontal="center" vertical="center"/>
    </xf>
    <xf numFmtId="0" fontId="94" fillId="52" borderId="24" xfId="0" applyFont="1" applyFill="1" applyBorder="1" applyAlignment="1">
      <alignment vertical="center"/>
    </xf>
    <xf numFmtId="0" fontId="94" fillId="52" borderId="25" xfId="0" applyFont="1" applyFill="1" applyBorder="1" applyAlignment="1">
      <alignment vertical="center"/>
    </xf>
    <xf numFmtId="0" fontId="94" fillId="52" borderId="36" xfId="0" applyFont="1" applyFill="1" applyBorder="1" applyAlignment="1">
      <alignment vertical="center"/>
    </xf>
    <xf numFmtId="0" fontId="94" fillId="0" borderId="0" xfId="0" applyFont="1"/>
    <xf numFmtId="43" fontId="94" fillId="0" borderId="0" xfId="0" applyNumberFormat="1" applyFont="1"/>
    <xf numFmtId="0" fontId="94" fillId="69" borderId="8" xfId="0" applyFont="1" applyFill="1" applyBorder="1" applyAlignment="1">
      <alignment horizontal="center" vertical="center" wrapText="1"/>
    </xf>
    <xf numFmtId="0" fontId="94" fillId="69" borderId="19" xfId="0" applyFont="1" applyFill="1" applyBorder="1" applyAlignment="1">
      <alignment vertical="center" wrapText="1"/>
    </xf>
    <xf numFmtId="0" fontId="94" fillId="69" borderId="13" xfId="0" applyFont="1" applyFill="1" applyBorder="1" applyAlignment="1">
      <alignment vertical="center" wrapText="1"/>
    </xf>
    <xf numFmtId="0" fontId="94" fillId="69" borderId="13" xfId="0" applyFont="1" applyFill="1" applyBorder="1" applyAlignment="1">
      <alignment vertical="center"/>
    </xf>
    <xf numFmtId="0" fontId="94" fillId="69" borderId="13" xfId="0" applyFont="1" applyFill="1" applyBorder="1" applyAlignment="1">
      <alignment horizontal="center" vertical="center"/>
    </xf>
    <xf numFmtId="0" fontId="94" fillId="69" borderId="13" xfId="0" applyFont="1" applyFill="1" applyBorder="1" applyAlignment="1">
      <alignment horizontal="left" vertical="center"/>
    </xf>
    <xf numFmtId="175" fontId="94" fillId="69" borderId="33" xfId="548" applyNumberFormat="1" applyFont="1" applyFill="1" applyBorder="1" applyAlignment="1">
      <alignment horizontal="center" vertical="center"/>
    </xf>
    <xf numFmtId="0" fontId="94" fillId="69" borderId="13" xfId="0" applyFont="1" applyFill="1" applyBorder="1" applyAlignment="1">
      <alignment horizontal="center"/>
    </xf>
    <xf numFmtId="0" fontId="94" fillId="0" borderId="8" xfId="0" applyFont="1" applyBorder="1" applyAlignment="1">
      <alignment vertical="center" wrapText="1"/>
    </xf>
    <xf numFmtId="0" fontId="0" fillId="0" borderId="108" xfId="0" applyBorder="1"/>
    <xf numFmtId="0" fontId="0" fillId="0" borderId="109" xfId="0" applyBorder="1"/>
    <xf numFmtId="0" fontId="97" fillId="0" borderId="0" xfId="0" applyFont="1"/>
    <xf numFmtId="175" fontId="64" fillId="0" borderId="0" xfId="548" applyNumberFormat="1" applyFont="1"/>
    <xf numFmtId="0" fontId="72" fillId="57" borderId="8" xfId="0" applyFont="1" applyFill="1" applyBorder="1" applyAlignment="1">
      <alignment horizontal="center" vertical="center" wrapText="1"/>
    </xf>
    <xf numFmtId="0" fontId="72" fillId="57" borderId="8" xfId="0" applyFont="1" applyFill="1" applyBorder="1" applyAlignment="1">
      <alignment horizontal="center" vertical="center"/>
    </xf>
    <xf numFmtId="175" fontId="64" fillId="0" borderId="8" xfId="548" applyNumberFormat="1" applyFont="1" applyBorder="1"/>
    <xf numFmtId="0" fontId="72" fillId="57" borderId="8" xfId="0" applyFont="1" applyFill="1" applyBorder="1" applyAlignment="1">
      <alignment wrapText="1"/>
    </xf>
    <xf numFmtId="0" fontId="0" fillId="33" borderId="0" xfId="0" applyFill="1"/>
    <xf numFmtId="0" fontId="112" fillId="33" borderId="0" xfId="0" applyFont="1" applyFill="1"/>
    <xf numFmtId="0" fontId="130" fillId="0" borderId="0" xfId="0" applyFont="1"/>
    <xf numFmtId="0" fontId="130" fillId="0" borderId="0" xfId="0" applyFont="1" applyAlignment="1">
      <alignment wrapText="1"/>
    </xf>
    <xf numFmtId="187" fontId="63" fillId="34" borderId="8" xfId="558" quotePrefix="1" applyNumberFormat="1" applyFont="1" applyFill="1" applyBorder="1" applyAlignment="1" applyProtection="1">
      <alignment horizontal="center" vertical="center"/>
      <protection hidden="1"/>
    </xf>
    <xf numFmtId="0" fontId="130" fillId="33" borderId="0" xfId="0" applyFont="1" applyFill="1" applyAlignment="1">
      <alignment wrapText="1"/>
    </xf>
    <xf numFmtId="0" fontId="130" fillId="33" borderId="0" xfId="0" applyFont="1" applyFill="1"/>
    <xf numFmtId="0" fontId="130" fillId="33" borderId="0" xfId="0" quotePrefix="1" applyFont="1" applyFill="1"/>
    <xf numFmtId="0" fontId="130" fillId="0" borderId="8" xfId="0" applyFont="1" applyBorder="1" applyAlignment="1">
      <alignment vertical="center"/>
    </xf>
    <xf numFmtId="43" fontId="130" fillId="0" borderId="8" xfId="548" applyFont="1" applyBorder="1" applyAlignment="1">
      <alignment horizontal="center" vertical="center"/>
    </xf>
    <xf numFmtId="43" fontId="130" fillId="0" borderId="8" xfId="548" applyFont="1" applyFill="1" applyBorder="1" applyAlignment="1" applyProtection="1">
      <alignment vertical="center"/>
      <protection hidden="1"/>
    </xf>
    <xf numFmtId="43" fontId="130" fillId="0" borderId="8" xfId="548" applyFont="1" applyBorder="1" applyAlignment="1">
      <alignment vertical="center"/>
    </xf>
    <xf numFmtId="195" fontId="130" fillId="0" borderId="8" xfId="0" applyNumberFormat="1" applyFont="1" applyBorder="1" applyAlignment="1">
      <alignment vertical="center"/>
    </xf>
    <xf numFmtId="0" fontId="130" fillId="33" borderId="0" xfId="0" applyFont="1" applyFill="1" applyAlignment="1">
      <alignment horizontal="center" vertical="center" wrapText="1"/>
    </xf>
    <xf numFmtId="0" fontId="72" fillId="57" borderId="8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112" fillId="0" borderId="0" xfId="0" applyFont="1" applyFill="1" applyBorder="1" applyAlignment="1">
      <alignment horizontal="center" vertical="center" wrapText="1"/>
    </xf>
    <xf numFmtId="0" fontId="72" fillId="0" borderId="8" xfId="0" applyFont="1" applyFill="1" applyBorder="1" applyAlignment="1">
      <alignment horizontal="center" vertical="center"/>
    </xf>
    <xf numFmtId="0" fontId="79" fillId="0" borderId="19" xfId="0" applyFont="1" applyFill="1" applyBorder="1" applyAlignment="1">
      <alignment horizontal="center" vertical="center"/>
    </xf>
    <xf numFmtId="0" fontId="79" fillId="0" borderId="18" xfId="0" applyFont="1" applyFill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9" fillId="0" borderId="18" xfId="0" applyFont="1" applyBorder="1" applyAlignment="1">
      <alignment horizontal="center" vertical="center"/>
    </xf>
    <xf numFmtId="0" fontId="99" fillId="0" borderId="19" xfId="0" applyFont="1" applyBorder="1" applyAlignment="1">
      <alignment horizontal="center" vertical="center"/>
    </xf>
    <xf numFmtId="0" fontId="72" fillId="48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72" fillId="34" borderId="8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left" vertical="center" wrapText="1"/>
    </xf>
    <xf numFmtId="0" fontId="0" fillId="0" borderId="52" xfId="0" applyFont="1" applyFill="1" applyBorder="1" applyAlignment="1">
      <alignment horizontal="left" vertical="center" wrapText="1"/>
    </xf>
    <xf numFmtId="0" fontId="99" fillId="0" borderId="18" xfId="0" applyFont="1" applyFill="1" applyBorder="1" applyAlignment="1">
      <alignment horizontal="center" vertical="center"/>
    </xf>
    <xf numFmtId="0" fontId="72" fillId="34" borderId="8" xfId="0" applyFont="1" applyFill="1" applyBorder="1" applyAlignment="1">
      <alignment horizontal="center" vertical="center" wrapText="1"/>
    </xf>
    <xf numFmtId="0" fontId="0" fillId="34" borderId="8" xfId="0" applyFill="1" applyBorder="1" applyAlignment="1">
      <alignment vertical="center"/>
    </xf>
    <xf numFmtId="1" fontId="0" fillId="34" borderId="8" xfId="0" applyNumberFormat="1" applyFill="1" applyBorder="1" applyAlignment="1">
      <alignment vertical="center"/>
    </xf>
    <xf numFmtId="0" fontId="99" fillId="0" borderId="0" xfId="0" applyFont="1" applyFill="1" applyBorder="1" applyAlignment="1">
      <alignment vertical="center"/>
    </xf>
    <xf numFmtId="0" fontId="0" fillId="71" borderId="43" xfId="0" applyFill="1" applyBorder="1"/>
    <xf numFmtId="0" fontId="0" fillId="71" borderId="0" xfId="0" applyFill="1"/>
    <xf numFmtId="0" fontId="0" fillId="71" borderId="44" xfId="0" applyFill="1" applyBorder="1"/>
    <xf numFmtId="0" fontId="99" fillId="71" borderId="8" xfId="0" applyFont="1" applyFill="1" applyBorder="1" applyAlignment="1">
      <alignment horizontal="center" vertical="center"/>
    </xf>
    <xf numFmtId="175" fontId="64" fillId="0" borderId="13" xfId="572" applyNumberFormat="1" applyFont="1" applyFill="1" applyBorder="1"/>
    <xf numFmtId="175" fontId="64" fillId="34" borderId="8" xfId="572" applyNumberFormat="1" applyFont="1" applyFill="1" applyBorder="1" applyAlignment="1"/>
    <xf numFmtId="175" fontId="64" fillId="0" borderId="0" xfId="548" applyNumberFormat="1" applyFont="1" applyFill="1" applyBorder="1" applyAlignment="1">
      <alignment vertical="center"/>
    </xf>
    <xf numFmtId="175" fontId="78" fillId="0" borderId="0" xfId="548" applyNumberFormat="1" applyFont="1" applyFill="1" applyBorder="1" applyAlignment="1">
      <alignment vertical="center"/>
    </xf>
    <xf numFmtId="175" fontId="79" fillId="0" borderId="0" xfId="548" applyNumberFormat="1" applyFont="1" applyFill="1" applyBorder="1" applyAlignment="1">
      <alignment vertical="center"/>
    </xf>
    <xf numFmtId="4" fontId="90" fillId="0" borderId="0" xfId="0" applyNumberFormat="1" applyFont="1" applyFill="1" applyBorder="1" applyAlignment="1">
      <alignment vertical="center"/>
    </xf>
    <xf numFmtId="43" fontId="79" fillId="0" borderId="0" xfId="548" applyFont="1" applyFill="1" applyBorder="1" applyAlignment="1">
      <alignment vertical="center"/>
    </xf>
    <xf numFmtId="0" fontId="112" fillId="0" borderId="0" xfId="0" applyFont="1" applyFill="1" applyBorder="1" applyAlignment="1">
      <alignment vertical="center" wrapText="1"/>
    </xf>
    <xf numFmtId="173" fontId="64" fillId="0" borderId="0" xfId="548" applyNumberFormat="1" applyFont="1" applyFill="1" applyBorder="1" applyAlignment="1">
      <alignment vertical="center"/>
    </xf>
    <xf numFmtId="0" fontId="99" fillId="71" borderId="18" xfId="0" applyFont="1" applyFill="1" applyBorder="1" applyAlignment="1">
      <alignment horizontal="center" vertical="center"/>
    </xf>
    <xf numFmtId="0" fontId="0" fillId="71" borderId="8" xfId="0" applyFill="1" applyBorder="1" applyAlignment="1">
      <alignment vertical="center"/>
    </xf>
    <xf numFmtId="0" fontId="0" fillId="71" borderId="8" xfId="0" applyFill="1" applyBorder="1"/>
    <xf numFmtId="0" fontId="0" fillId="71" borderId="18" xfId="0" applyFill="1" applyBorder="1"/>
    <xf numFmtId="0" fontId="0" fillId="71" borderId="18" xfId="0" applyFill="1" applyBorder="1" applyAlignment="1">
      <alignment vertical="center"/>
    </xf>
    <xf numFmtId="0" fontId="99" fillId="71" borderId="49" xfId="0" applyFont="1" applyFill="1" applyBorder="1" applyAlignment="1">
      <alignment vertical="center"/>
    </xf>
    <xf numFmtId="0" fontId="99" fillId="71" borderId="54" xfId="0" applyFont="1" applyFill="1" applyBorder="1" applyAlignment="1">
      <alignment vertical="center"/>
    </xf>
    <xf numFmtId="0" fontId="99" fillId="0" borderId="54" xfId="0" applyFont="1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2" fontId="90" fillId="0" borderId="25" xfId="1098" applyNumberFormat="1" applyFont="1" applyBorder="1" applyAlignment="1">
      <alignment horizontal="center" vertical="center"/>
    </xf>
    <xf numFmtId="175" fontId="90" fillId="0" borderId="0" xfId="0" applyNumberFormat="1" applyFont="1" applyAlignment="1"/>
    <xf numFmtId="43" fontId="90" fillId="0" borderId="25" xfId="548" applyNumberFormat="1" applyFont="1" applyFill="1" applyBorder="1" applyAlignment="1">
      <alignment horizontal="right" vertical="center"/>
    </xf>
    <xf numFmtId="0" fontId="90" fillId="34" borderId="0" xfId="1098" applyFont="1" applyFill="1"/>
    <xf numFmtId="175" fontId="90" fillId="34" borderId="0" xfId="1098" applyNumberFormat="1" applyFont="1" applyFill="1"/>
    <xf numFmtId="0" fontId="72" fillId="58" borderId="49" xfId="0" applyFont="1" applyFill="1" applyBorder="1" applyAlignment="1">
      <alignment horizontal="center" vertical="center" wrapText="1"/>
    </xf>
    <xf numFmtId="188" fontId="72" fillId="34" borderId="54" xfId="0" applyNumberFormat="1" applyFont="1" applyFill="1" applyBorder="1" applyAlignment="1">
      <alignment horizontal="center" vertical="center"/>
    </xf>
    <xf numFmtId="0" fontId="0" fillId="0" borderId="54" xfId="0" applyBorder="1"/>
    <xf numFmtId="0" fontId="72" fillId="0" borderId="13" xfId="0" applyFont="1" applyFill="1" applyBorder="1" applyAlignment="1">
      <alignment horizontal="center" vertical="center" wrapText="1"/>
    </xf>
    <xf numFmtId="0" fontId="0" fillId="0" borderId="13" xfId="0" applyFill="1" applyBorder="1"/>
    <xf numFmtId="0" fontId="0" fillId="0" borderId="48" xfId="0" applyBorder="1"/>
    <xf numFmtId="0" fontId="0" fillId="71" borderId="8" xfId="0" applyFill="1" applyBorder="1" applyAlignment="1">
      <alignment horizontal="center"/>
    </xf>
    <xf numFmtId="1" fontId="0" fillId="0" borderId="8" xfId="0" applyNumberFormat="1" applyBorder="1" applyAlignment="1">
      <alignment vertical="center"/>
    </xf>
    <xf numFmtId="0" fontId="0" fillId="72" borderId="8" xfId="0" applyFill="1" applyBorder="1" applyProtection="1">
      <protection hidden="1"/>
    </xf>
    <xf numFmtId="0" fontId="0" fillId="72" borderId="8" xfId="0" applyFill="1" applyBorder="1"/>
    <xf numFmtId="0" fontId="112" fillId="34" borderId="8" xfId="0" applyFont="1" applyFill="1" applyBorder="1"/>
    <xf numFmtId="0" fontId="0" fillId="42" borderId="52" xfId="0" applyFont="1" applyFill="1" applyBorder="1" applyAlignment="1">
      <alignment vertical="center" wrapText="1"/>
    </xf>
    <xf numFmtId="0" fontId="72" fillId="36" borderId="49" xfId="0" applyFont="1" applyFill="1" applyBorder="1" applyAlignment="1">
      <alignment vertical="center"/>
    </xf>
    <xf numFmtId="0" fontId="72" fillId="36" borderId="4" xfId="0" applyFont="1" applyFill="1" applyBorder="1" applyAlignment="1">
      <alignment vertical="center"/>
    </xf>
    <xf numFmtId="0" fontId="72" fillId="36" borderId="54" xfId="0" applyFont="1" applyFill="1" applyBorder="1" applyAlignment="1">
      <alignment vertical="center"/>
    </xf>
    <xf numFmtId="0" fontId="0" fillId="0" borderId="8" xfId="0" applyFont="1" applyFill="1" applyBorder="1" applyAlignment="1">
      <alignment horizontal="right" vertical="center" wrapText="1"/>
    </xf>
    <xf numFmtId="2" fontId="0" fillId="0" borderId="8" xfId="0" applyNumberFormat="1" applyFont="1" applyFill="1" applyBorder="1" applyAlignment="1">
      <alignment horizontal="right" vertical="center" wrapText="1"/>
    </xf>
    <xf numFmtId="43" fontId="64" fillId="0" borderId="8" xfId="548" applyFont="1" applyFill="1" applyBorder="1" applyAlignment="1">
      <alignment horizontal="right" vertical="center" wrapText="1"/>
    </xf>
    <xf numFmtId="175" fontId="0" fillId="0" borderId="0" xfId="0" applyNumberFormat="1" applyFill="1"/>
    <xf numFmtId="175" fontId="0" fillId="0" borderId="8" xfId="548" applyNumberFormat="1" applyFont="1" applyBorder="1" applyProtection="1">
      <protection hidden="1"/>
    </xf>
    <xf numFmtId="0" fontId="0" fillId="34" borderId="0" xfId="0" applyFill="1"/>
    <xf numFmtId="187" fontId="74" fillId="28" borderId="49" xfId="558" quotePrefix="1" applyNumberFormat="1" applyFont="1" applyFill="1" applyBorder="1" applyAlignment="1" applyProtection="1">
      <alignment horizontal="center" vertical="center"/>
      <protection hidden="1"/>
    </xf>
    <xf numFmtId="0" fontId="0" fillId="0" borderId="49" xfId="0" applyFill="1" applyBorder="1"/>
    <xf numFmtId="0" fontId="72" fillId="34" borderId="49" xfId="0" applyFont="1" applyFill="1" applyBorder="1" applyAlignment="1">
      <alignment horizontal="center"/>
    </xf>
    <xf numFmtId="0" fontId="0" fillId="0" borderId="49" xfId="0" applyFill="1" applyBorder="1" applyAlignment="1" applyProtection="1">
      <alignment horizontal="center"/>
      <protection locked="0"/>
    </xf>
    <xf numFmtId="0" fontId="0" fillId="0" borderId="8" xfId="0" applyFill="1" applyBorder="1" applyAlignment="1" applyProtection="1">
      <alignment horizontal="center"/>
      <protection locked="0"/>
    </xf>
    <xf numFmtId="0" fontId="53" fillId="0" borderId="8" xfId="1273" applyFont="1" applyFill="1" applyBorder="1"/>
    <xf numFmtId="188" fontId="78" fillId="35" borderId="49" xfId="0" applyNumberFormat="1" applyFont="1" applyFill="1" applyBorder="1" applyAlignment="1">
      <alignment horizontal="center"/>
    </xf>
    <xf numFmtId="188" fontId="78" fillId="35" borderId="4" xfId="0" applyNumberFormat="1" applyFont="1" applyFill="1" applyBorder="1" applyAlignment="1">
      <alignment horizontal="center"/>
    </xf>
    <xf numFmtId="188" fontId="78" fillId="35" borderId="54" xfId="0" applyNumberFormat="1" applyFont="1" applyFill="1" applyBorder="1" applyAlignment="1">
      <alignment horizontal="center"/>
    </xf>
    <xf numFmtId="0" fontId="78" fillId="35" borderId="8" xfId="0" applyFont="1" applyFill="1" applyBorder="1" applyAlignment="1">
      <alignment horizontal="center" vertical="center"/>
    </xf>
    <xf numFmtId="0" fontId="78" fillId="0" borderId="8" xfId="0" applyFont="1" applyBorder="1" applyAlignment="1">
      <alignment horizontal="center" vertical="center"/>
    </xf>
    <xf numFmtId="0" fontId="78" fillId="37" borderId="49" xfId="0" applyFont="1" applyFill="1" applyBorder="1" applyAlignment="1">
      <alignment horizontal="center" vertical="center"/>
    </xf>
    <xf numFmtId="0" fontId="78" fillId="37" borderId="4" xfId="0" applyFont="1" applyFill="1" applyBorder="1" applyAlignment="1">
      <alignment horizontal="center" vertical="center"/>
    </xf>
    <xf numFmtId="0" fontId="78" fillId="37" borderId="54" xfId="0" applyFont="1" applyFill="1" applyBorder="1" applyAlignment="1">
      <alignment horizontal="center" vertical="center"/>
    </xf>
    <xf numFmtId="188" fontId="78" fillId="37" borderId="49" xfId="0" applyNumberFormat="1" applyFont="1" applyFill="1" applyBorder="1" applyAlignment="1">
      <alignment horizontal="center"/>
    </xf>
    <xf numFmtId="188" fontId="78" fillId="37" borderId="4" xfId="0" applyNumberFormat="1" applyFont="1" applyFill="1" applyBorder="1" applyAlignment="1">
      <alignment horizontal="center"/>
    </xf>
    <xf numFmtId="188" fontId="78" fillId="37" borderId="54" xfId="0" applyNumberFormat="1" applyFont="1" applyFill="1" applyBorder="1" applyAlignment="1">
      <alignment horizontal="center"/>
    </xf>
    <xf numFmtId="0" fontId="78" fillId="34" borderId="49" xfId="0" applyFont="1" applyFill="1" applyBorder="1" applyAlignment="1">
      <alignment horizontal="center" vertical="center"/>
    </xf>
    <xf numFmtId="0" fontId="78" fillId="34" borderId="4" xfId="0" applyFont="1" applyFill="1" applyBorder="1" applyAlignment="1">
      <alignment horizontal="center" vertical="center"/>
    </xf>
    <xf numFmtId="0" fontId="78" fillId="34" borderId="54" xfId="0" applyFont="1" applyFill="1" applyBorder="1" applyAlignment="1">
      <alignment horizontal="center" vertical="center"/>
    </xf>
    <xf numFmtId="188" fontId="78" fillId="34" borderId="49" xfId="0" applyNumberFormat="1" applyFont="1" applyFill="1" applyBorder="1" applyAlignment="1">
      <alignment horizontal="center"/>
    </xf>
    <xf numFmtId="188" fontId="78" fillId="34" borderId="4" xfId="0" applyNumberFormat="1" applyFont="1" applyFill="1" applyBorder="1" applyAlignment="1">
      <alignment horizontal="center"/>
    </xf>
    <xf numFmtId="188" fontId="78" fillId="34" borderId="54" xfId="0" applyNumberFormat="1" applyFont="1" applyFill="1" applyBorder="1" applyAlignment="1">
      <alignment horizontal="center"/>
    </xf>
    <xf numFmtId="0" fontId="78" fillId="38" borderId="49" xfId="0" applyFont="1" applyFill="1" applyBorder="1" applyAlignment="1">
      <alignment horizontal="center" vertical="center" wrapText="1"/>
    </xf>
    <xf numFmtId="0" fontId="78" fillId="38" borderId="4" xfId="0" applyFont="1" applyFill="1" applyBorder="1" applyAlignment="1">
      <alignment horizontal="center" vertical="center" wrapText="1"/>
    </xf>
    <xf numFmtId="0" fontId="78" fillId="38" borderId="54" xfId="0" applyFont="1" applyFill="1" applyBorder="1" applyAlignment="1">
      <alignment horizontal="center" vertical="center" wrapText="1"/>
    </xf>
    <xf numFmtId="188" fontId="78" fillId="38" borderId="49" xfId="0" applyNumberFormat="1" applyFont="1" applyFill="1" applyBorder="1" applyAlignment="1">
      <alignment horizontal="center"/>
    </xf>
    <xf numFmtId="188" fontId="78" fillId="38" borderId="4" xfId="0" applyNumberFormat="1" applyFont="1" applyFill="1" applyBorder="1" applyAlignment="1">
      <alignment horizontal="center"/>
    </xf>
    <xf numFmtId="188" fontId="78" fillId="38" borderId="54" xfId="0" applyNumberFormat="1" applyFont="1" applyFill="1" applyBorder="1" applyAlignment="1">
      <alignment horizontal="center"/>
    </xf>
    <xf numFmtId="0" fontId="78" fillId="44" borderId="49" xfId="0" applyFont="1" applyFill="1" applyBorder="1" applyAlignment="1">
      <alignment horizontal="center" vertical="center" wrapText="1"/>
    </xf>
    <xf numFmtId="0" fontId="78" fillId="44" borderId="4" xfId="0" applyFont="1" applyFill="1" applyBorder="1" applyAlignment="1">
      <alignment horizontal="center" vertical="center" wrapText="1"/>
    </xf>
    <xf numFmtId="0" fontId="78" fillId="44" borderId="54" xfId="0" applyFont="1" applyFill="1" applyBorder="1" applyAlignment="1">
      <alignment horizontal="center" vertical="center" wrapText="1"/>
    </xf>
    <xf numFmtId="0" fontId="74" fillId="28" borderId="17" xfId="930" applyFont="1" applyFill="1" applyBorder="1" applyAlignment="1" applyProtection="1">
      <alignment horizontal="center" vertical="center"/>
      <protection locked="0"/>
    </xf>
    <xf numFmtId="0" fontId="74" fillId="28" borderId="67" xfId="930" applyFont="1" applyFill="1" applyBorder="1" applyAlignment="1" applyProtection="1">
      <alignment horizontal="center" vertical="center"/>
      <protection locked="0"/>
    </xf>
    <xf numFmtId="0" fontId="74" fillId="28" borderId="16" xfId="930" applyFont="1" applyFill="1" applyBorder="1" applyAlignment="1" applyProtection="1">
      <alignment horizontal="center" vertical="center"/>
      <protection locked="0"/>
    </xf>
    <xf numFmtId="0" fontId="74" fillId="28" borderId="65" xfId="930" applyFont="1" applyFill="1" applyBorder="1" applyAlignment="1" applyProtection="1">
      <alignment horizontal="center" vertical="center"/>
      <protection locked="0"/>
    </xf>
    <xf numFmtId="0" fontId="74" fillId="34" borderId="16" xfId="930" applyFont="1" applyFill="1" applyBorder="1" applyAlignment="1" applyProtection="1">
      <alignment horizontal="center" vertical="center" wrapText="1"/>
      <protection hidden="1"/>
    </xf>
    <xf numFmtId="0" fontId="74" fillId="34" borderId="64" xfId="930" applyFont="1" applyFill="1" applyBorder="1" applyAlignment="1" applyProtection="1">
      <alignment horizontal="center" vertical="center" wrapText="1"/>
      <protection hidden="1"/>
    </xf>
    <xf numFmtId="0" fontId="74" fillId="34" borderId="16" xfId="930" applyFont="1" applyFill="1" applyBorder="1" applyAlignment="1" applyProtection="1">
      <alignment horizontal="center" vertical="center" wrapText="1"/>
      <protection locked="0"/>
    </xf>
    <xf numFmtId="0" fontId="74" fillId="34" borderId="64" xfId="930" applyFont="1" applyFill="1" applyBorder="1" applyAlignment="1" applyProtection="1">
      <alignment horizontal="center" vertical="center" wrapText="1"/>
      <protection locked="0"/>
    </xf>
    <xf numFmtId="0" fontId="74" fillId="34" borderId="68" xfId="930" applyFont="1" applyFill="1" applyBorder="1" applyAlignment="1" applyProtection="1">
      <alignment horizontal="center" vertical="center" wrapText="1"/>
      <protection hidden="1"/>
    </xf>
    <xf numFmtId="0" fontId="74" fillId="34" borderId="68" xfId="930" applyFont="1" applyFill="1" applyBorder="1" applyAlignment="1" applyProtection="1">
      <alignment horizontal="center" vertical="center" wrapText="1"/>
      <protection locked="0"/>
    </xf>
    <xf numFmtId="187" fontId="74" fillId="28" borderId="49" xfId="558" quotePrefix="1" applyNumberFormat="1" applyFont="1" applyFill="1" applyBorder="1" applyAlignment="1" applyProtection="1">
      <alignment horizontal="center" vertical="center"/>
      <protection hidden="1"/>
    </xf>
    <xf numFmtId="187" fontId="74" fillId="28" borderId="4" xfId="558" quotePrefix="1" applyNumberFormat="1" applyFont="1" applyFill="1" applyBorder="1" applyAlignment="1" applyProtection="1">
      <alignment horizontal="center" vertical="center"/>
      <protection hidden="1"/>
    </xf>
    <xf numFmtId="187" fontId="74" fillId="28" borderId="54" xfId="558" quotePrefix="1" applyNumberFormat="1" applyFont="1" applyFill="1" applyBorder="1" applyAlignment="1" applyProtection="1">
      <alignment horizontal="center" vertical="center"/>
      <protection hidden="1"/>
    </xf>
    <xf numFmtId="187" fontId="75" fillId="0" borderId="0" xfId="558" applyNumberFormat="1" applyFont="1" applyFill="1" applyBorder="1" applyAlignment="1" applyProtection="1">
      <alignment horizontal="center" vertical="center"/>
      <protection locked="0"/>
    </xf>
    <xf numFmtId="187" fontId="74" fillId="28" borderId="19" xfId="558" quotePrefix="1" applyNumberFormat="1" applyFont="1" applyFill="1" applyBorder="1" applyAlignment="1" applyProtection="1">
      <alignment horizontal="center" vertical="center"/>
      <protection hidden="1"/>
    </xf>
    <xf numFmtId="187" fontId="74" fillId="28" borderId="18" xfId="558" quotePrefix="1" applyNumberFormat="1" applyFont="1" applyFill="1" applyBorder="1" applyAlignment="1" applyProtection="1">
      <alignment horizontal="center" vertical="center"/>
      <protection hidden="1"/>
    </xf>
    <xf numFmtId="187" fontId="74" fillId="28" borderId="66" xfId="558" quotePrefix="1" applyNumberFormat="1" applyFont="1" applyFill="1" applyBorder="1" applyAlignment="1" applyProtection="1">
      <alignment horizontal="center" vertical="center"/>
      <protection hidden="1"/>
    </xf>
    <xf numFmtId="0" fontId="74" fillId="34" borderId="65" xfId="930" applyFont="1" applyFill="1" applyBorder="1" applyAlignment="1" applyProtection="1">
      <alignment horizontal="center" vertical="center" wrapText="1"/>
      <protection locked="0"/>
    </xf>
    <xf numFmtId="43" fontId="74" fillId="28" borderId="49" xfId="548" quotePrefix="1" applyFont="1" applyFill="1" applyBorder="1" applyAlignment="1" applyProtection="1">
      <alignment horizontal="center" vertical="center"/>
      <protection hidden="1"/>
    </xf>
    <xf numFmtId="175" fontId="74" fillId="28" borderId="49" xfId="548" quotePrefix="1" applyNumberFormat="1" applyFont="1" applyFill="1" applyBorder="1" applyAlignment="1" applyProtection="1">
      <alignment horizontal="center" vertical="center"/>
      <protection hidden="1"/>
    </xf>
    <xf numFmtId="175" fontId="74" fillId="28" borderId="4" xfId="548" quotePrefix="1" applyNumberFormat="1" applyFont="1" applyFill="1" applyBorder="1" applyAlignment="1" applyProtection="1">
      <alignment horizontal="center" vertical="center"/>
      <protection hidden="1"/>
    </xf>
    <xf numFmtId="175" fontId="74" fillId="28" borderId="54" xfId="548" quotePrefix="1" applyNumberFormat="1" applyFont="1" applyFill="1" applyBorder="1" applyAlignment="1" applyProtection="1">
      <alignment horizontal="center" vertical="center"/>
      <protection hidden="1"/>
    </xf>
    <xf numFmtId="0" fontId="0" fillId="40" borderId="10" xfId="0" applyFill="1" applyBorder="1" applyAlignment="1" applyProtection="1">
      <alignment horizontal="center"/>
      <protection hidden="1"/>
    </xf>
    <xf numFmtId="0" fontId="0" fillId="40" borderId="0" xfId="0" applyFill="1" applyAlignment="1" applyProtection="1">
      <alignment horizontal="center"/>
      <protection hidden="1"/>
    </xf>
    <xf numFmtId="189" fontId="72" fillId="0" borderId="71" xfId="920" applyNumberFormat="1" applyFont="1" applyBorder="1" applyAlignment="1">
      <alignment horizontal="center" vertical="center"/>
    </xf>
    <xf numFmtId="189" fontId="72" fillId="0" borderId="72" xfId="920" applyNumberFormat="1" applyFont="1" applyBorder="1" applyAlignment="1">
      <alignment horizontal="center" vertical="center"/>
    </xf>
    <xf numFmtId="189" fontId="72" fillId="0" borderId="73" xfId="920" applyNumberFormat="1" applyFont="1" applyBorder="1" applyAlignment="1">
      <alignment horizontal="center" vertical="center"/>
    </xf>
    <xf numFmtId="189" fontId="72" fillId="45" borderId="14" xfId="920" applyNumberFormat="1" applyFont="1" applyFill="1" applyBorder="1" applyAlignment="1">
      <alignment horizontal="center" vertical="center"/>
    </xf>
    <xf numFmtId="189" fontId="72" fillId="45" borderId="13" xfId="920" applyNumberFormat="1" applyFont="1" applyFill="1" applyBorder="1" applyAlignment="1">
      <alignment horizontal="center" vertical="center"/>
    </xf>
    <xf numFmtId="189" fontId="72" fillId="45" borderId="34" xfId="920" applyNumberFormat="1" applyFont="1" applyFill="1" applyBorder="1" applyAlignment="1">
      <alignment horizontal="center" vertical="center"/>
    </xf>
    <xf numFmtId="175" fontId="72" fillId="0" borderId="14" xfId="548" applyNumberFormat="1" applyFont="1" applyFill="1" applyBorder="1" applyAlignment="1">
      <alignment horizontal="center" vertical="center"/>
    </xf>
    <xf numFmtId="175" fontId="72" fillId="0" borderId="13" xfId="548" applyNumberFormat="1" applyFont="1" applyFill="1" applyBorder="1" applyAlignment="1">
      <alignment horizontal="center" vertical="center"/>
    </xf>
    <xf numFmtId="0" fontId="0" fillId="0" borderId="35" xfId="0" applyBorder="1" applyAlignment="1">
      <alignment horizontal="center"/>
    </xf>
    <xf numFmtId="189" fontId="72" fillId="0" borderId="14" xfId="920" applyNumberFormat="1" applyFont="1" applyBorder="1" applyAlignment="1">
      <alignment horizontal="center" vertical="center"/>
    </xf>
    <xf numFmtId="189" fontId="72" fillId="0" borderId="13" xfId="920" applyNumberFormat="1" applyFont="1" applyBorder="1" applyAlignment="1">
      <alignment horizontal="center" vertical="center"/>
    </xf>
    <xf numFmtId="189" fontId="72" fillId="0" borderId="34" xfId="920" applyNumberFormat="1" applyFont="1" applyBorder="1" applyAlignment="1">
      <alignment horizontal="center" vertical="center"/>
    </xf>
    <xf numFmtId="175" fontId="72" fillId="0" borderId="69" xfId="548" applyNumberFormat="1" applyFont="1" applyFill="1" applyBorder="1" applyAlignment="1">
      <alignment horizontal="center" vertical="center"/>
    </xf>
    <xf numFmtId="175" fontId="72" fillId="0" borderId="38" xfId="548" applyNumberFormat="1" applyFont="1" applyFill="1" applyBorder="1" applyAlignment="1">
      <alignment horizontal="center" vertical="center"/>
    </xf>
    <xf numFmtId="175" fontId="72" fillId="0" borderId="70" xfId="548" applyNumberFormat="1" applyFont="1" applyFill="1" applyBorder="1" applyAlignment="1">
      <alignment horizontal="center" vertical="center"/>
    </xf>
    <xf numFmtId="0" fontId="88" fillId="0" borderId="0" xfId="1107" applyFont="1" applyAlignment="1">
      <alignment horizontal="center" vertical="center"/>
    </xf>
    <xf numFmtId="0" fontId="101" fillId="0" borderId="0" xfId="0" applyFont="1" applyAlignment="1">
      <alignment horizontal="right" vertical="center" wrapText="1"/>
    </xf>
    <xf numFmtId="0" fontId="101" fillId="34" borderId="0" xfId="0" applyFont="1" applyFill="1" applyAlignment="1">
      <alignment horizontal="right" wrapText="1"/>
    </xf>
    <xf numFmtId="0" fontId="72" fillId="42" borderId="8" xfId="0" applyFont="1" applyFill="1" applyBorder="1" applyAlignment="1">
      <alignment horizontal="center" vertical="center" wrapText="1"/>
    </xf>
    <xf numFmtId="0" fontId="72" fillId="42" borderId="8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72" fillId="0" borderId="0" xfId="0" applyFont="1" applyBorder="1" applyAlignment="1">
      <alignment horizontal="center" wrapText="1"/>
    </xf>
    <xf numFmtId="0" fontId="72" fillId="0" borderId="48" xfId="0" applyFont="1" applyBorder="1" applyAlignment="1">
      <alignment horizontal="center" wrapText="1"/>
    </xf>
    <xf numFmtId="0" fontId="72" fillId="48" borderId="49" xfId="0" applyFont="1" applyFill="1" applyBorder="1" applyAlignment="1">
      <alignment horizontal="center" vertical="center"/>
    </xf>
    <xf numFmtId="0" fontId="72" fillId="48" borderId="54" xfId="0" applyFont="1" applyFill="1" applyBorder="1" applyAlignment="1">
      <alignment horizontal="center" vertical="center"/>
    </xf>
    <xf numFmtId="0" fontId="72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 wrapText="1"/>
    </xf>
    <xf numFmtId="0" fontId="112" fillId="0" borderId="0" xfId="0" applyFont="1" applyAlignment="1">
      <alignment horizontal="center" vertical="center" wrapText="1"/>
    </xf>
    <xf numFmtId="0" fontId="112" fillId="0" borderId="0" xfId="0" applyFont="1" applyAlignment="1">
      <alignment horizontal="center" vertical="center"/>
    </xf>
    <xf numFmtId="0" fontId="112" fillId="0" borderId="0" xfId="0" applyFont="1" applyFill="1" applyBorder="1" applyAlignment="1">
      <alignment horizontal="center" vertical="center" wrapText="1"/>
    </xf>
    <xf numFmtId="0" fontId="112" fillId="0" borderId="0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 wrapText="1"/>
    </xf>
    <xf numFmtId="0" fontId="72" fillId="0" borderId="48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19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105" fillId="0" borderId="0" xfId="927" applyFont="1" applyBorder="1" applyAlignment="1">
      <alignment horizontal="center" wrapText="1"/>
    </xf>
    <xf numFmtId="0" fontId="105" fillId="0" borderId="40" xfId="927" applyFont="1" applyBorder="1" applyAlignment="1">
      <alignment horizontal="center" wrapText="1"/>
    </xf>
    <xf numFmtId="0" fontId="101" fillId="0" borderId="0" xfId="0" applyFont="1" applyAlignment="1">
      <alignment horizontal="center" vertical="center" wrapText="1"/>
    </xf>
    <xf numFmtId="0" fontId="101" fillId="34" borderId="0" xfId="0" applyFont="1" applyFill="1" applyAlignment="1">
      <alignment horizontal="center" wrapText="1"/>
    </xf>
    <xf numFmtId="0" fontId="0" fillId="0" borderId="13" xfId="0" applyFont="1" applyBorder="1" applyAlignment="1">
      <alignment horizontal="center" vertical="center"/>
    </xf>
    <xf numFmtId="0" fontId="110" fillId="0" borderId="21" xfId="0" applyFont="1" applyBorder="1" applyAlignment="1">
      <alignment horizontal="center" wrapText="1"/>
    </xf>
    <xf numFmtId="0" fontId="110" fillId="0" borderId="48" xfId="0" applyFont="1" applyBorder="1" applyAlignment="1">
      <alignment horizontal="center" wrapText="1"/>
    </xf>
    <xf numFmtId="0" fontId="110" fillId="0" borderId="53" xfId="0" applyFont="1" applyBorder="1" applyAlignment="1">
      <alignment horizontal="center" wrapText="1"/>
    </xf>
    <xf numFmtId="0" fontId="109" fillId="50" borderId="37" xfId="0" applyFont="1" applyFill="1" applyBorder="1" applyAlignment="1">
      <alignment horizontal="right" vertical="center"/>
    </xf>
    <xf numFmtId="0" fontId="109" fillId="50" borderId="25" xfId="0" applyFont="1" applyFill="1" applyBorder="1" applyAlignment="1">
      <alignment horizontal="center" vertical="center"/>
    </xf>
    <xf numFmtId="0" fontId="109" fillId="50" borderId="24" xfId="0" applyFont="1" applyFill="1" applyBorder="1" applyAlignment="1">
      <alignment horizontal="center" vertical="center" wrapText="1"/>
    </xf>
    <xf numFmtId="0" fontId="109" fillId="50" borderId="36" xfId="0" applyFont="1" applyFill="1" applyBorder="1" applyAlignment="1">
      <alignment horizontal="center" vertical="center" wrapText="1"/>
    </xf>
    <xf numFmtId="0" fontId="109" fillId="50" borderId="36" xfId="0" applyFont="1" applyFill="1" applyBorder="1" applyAlignment="1">
      <alignment horizontal="right" vertical="center"/>
    </xf>
    <xf numFmtId="0" fontId="110" fillId="0" borderId="8" xfId="0" applyFont="1" applyBorder="1" applyAlignment="1">
      <alignment horizontal="center" vertical="center" wrapText="1"/>
    </xf>
    <xf numFmtId="0" fontId="131" fillId="0" borderId="0" xfId="0" applyFont="1" applyBorder="1" applyAlignment="1">
      <alignment horizontal="left" vertical="center"/>
    </xf>
    <xf numFmtId="0" fontId="109" fillId="50" borderId="24" xfId="0" applyFont="1" applyFill="1" applyBorder="1" applyAlignment="1">
      <alignment horizontal="center" vertical="center"/>
    </xf>
    <xf numFmtId="0" fontId="109" fillId="50" borderId="36" xfId="0" applyFont="1" applyFill="1" applyBorder="1" applyAlignment="1">
      <alignment horizontal="center" vertical="center"/>
    </xf>
    <xf numFmtId="0" fontId="109" fillId="38" borderId="24" xfId="0" applyFont="1" applyFill="1" applyBorder="1" applyAlignment="1">
      <alignment horizontal="center" vertical="center"/>
    </xf>
    <xf numFmtId="0" fontId="132" fillId="0" borderId="0" xfId="0" applyFont="1" applyAlignment="1">
      <alignment horizontal="center" vertical="center"/>
    </xf>
    <xf numFmtId="0" fontId="132" fillId="0" borderId="48" xfId="0" applyFont="1" applyBorder="1" applyAlignment="1">
      <alignment horizontal="center" vertical="center"/>
    </xf>
    <xf numFmtId="0" fontId="109" fillId="49" borderId="8" xfId="0" applyFont="1" applyFill="1" applyBorder="1" applyAlignment="1">
      <alignment horizontal="center" vertical="center"/>
    </xf>
    <xf numFmtId="0" fontId="109" fillId="0" borderId="8" xfId="0" applyFont="1" applyBorder="1" applyAlignment="1">
      <alignment horizontal="center" vertical="center"/>
    </xf>
    <xf numFmtId="0" fontId="109" fillId="0" borderId="8" xfId="0" applyFont="1" applyBorder="1" applyAlignment="1">
      <alignment horizontal="right" vertical="center"/>
    </xf>
    <xf numFmtId="0" fontId="109" fillId="49" borderId="19" xfId="0" applyFont="1" applyFill="1" applyBorder="1" applyAlignment="1">
      <alignment horizontal="center" vertical="center"/>
    </xf>
    <xf numFmtId="0" fontId="109" fillId="49" borderId="13" xfId="0" applyFont="1" applyFill="1" applyBorder="1" applyAlignment="1">
      <alignment horizontal="center" vertical="center"/>
    </xf>
    <xf numFmtId="0" fontId="109" fillId="49" borderId="18" xfId="0" applyFont="1" applyFill="1" applyBorder="1" applyAlignment="1">
      <alignment horizontal="center" vertical="center"/>
    </xf>
    <xf numFmtId="0" fontId="109" fillId="49" borderId="13" xfId="0" applyFont="1" applyFill="1" applyBorder="1" applyAlignment="1">
      <alignment horizontal="center" vertical="center" wrapText="1"/>
    </xf>
    <xf numFmtId="0" fontId="109" fillId="49" borderId="19" xfId="0" applyFont="1" applyFill="1" applyBorder="1" applyAlignment="1">
      <alignment horizontal="center" vertical="center" wrapText="1"/>
    </xf>
    <xf numFmtId="0" fontId="109" fillId="49" borderId="18" xfId="0" applyFont="1" applyFill="1" applyBorder="1" applyAlignment="1">
      <alignment horizontal="center" vertical="center" wrapText="1"/>
    </xf>
    <xf numFmtId="0" fontId="109" fillId="49" borderId="20" xfId="0" applyFont="1" applyFill="1" applyBorder="1" applyAlignment="1">
      <alignment horizontal="center" vertical="center"/>
    </xf>
    <xf numFmtId="0" fontId="109" fillId="49" borderId="51" xfId="0" applyFont="1" applyFill="1" applyBorder="1" applyAlignment="1">
      <alignment horizontal="center" vertical="center"/>
    </xf>
    <xf numFmtId="0" fontId="109" fillId="49" borderId="52" xfId="0" applyFont="1" applyFill="1" applyBorder="1" applyAlignment="1">
      <alignment horizontal="center" vertical="center"/>
    </xf>
    <xf numFmtId="0" fontId="109" fillId="49" borderId="8" xfId="0" applyFont="1" applyFill="1" applyBorder="1" applyAlignment="1">
      <alignment horizontal="center" vertical="center" wrapText="1"/>
    </xf>
    <xf numFmtId="0" fontId="109" fillId="49" borderId="49" xfId="0" applyFont="1" applyFill="1" applyBorder="1" applyAlignment="1">
      <alignment horizontal="center" vertical="center" wrapText="1"/>
    </xf>
    <xf numFmtId="0" fontId="109" fillId="49" borderId="54" xfId="0" applyFont="1" applyFill="1" applyBorder="1" applyAlignment="1">
      <alignment horizontal="center" vertical="center" wrapText="1"/>
    </xf>
    <xf numFmtId="0" fontId="109" fillId="49" borderId="49" xfId="0" applyFont="1" applyFill="1" applyBorder="1" applyAlignment="1">
      <alignment horizontal="center" vertical="center"/>
    </xf>
    <xf numFmtId="0" fontId="109" fillId="49" borderId="4" xfId="0" applyFont="1" applyFill="1" applyBorder="1" applyAlignment="1">
      <alignment horizontal="center" vertical="center"/>
    </xf>
    <xf numFmtId="0" fontId="109" fillId="49" borderId="54" xfId="0" applyFont="1" applyFill="1" applyBorder="1" applyAlignment="1">
      <alignment horizontal="center" vertical="center"/>
    </xf>
    <xf numFmtId="0" fontId="49" fillId="50" borderId="19" xfId="1106" applyFont="1" applyFill="1" applyBorder="1" applyAlignment="1">
      <alignment horizontal="center" vertical="center" wrapText="1"/>
    </xf>
    <xf numFmtId="0" fontId="49" fillId="50" borderId="13" xfId="1106" applyFont="1" applyFill="1" applyBorder="1" applyAlignment="1">
      <alignment horizontal="center" vertical="center" wrapText="1"/>
    </xf>
    <xf numFmtId="0" fontId="49" fillId="50" borderId="18" xfId="1106" applyFont="1" applyFill="1" applyBorder="1" applyAlignment="1">
      <alignment horizontal="center" vertical="center" wrapText="1"/>
    </xf>
    <xf numFmtId="0" fontId="91" fillId="50" borderId="19" xfId="0" applyFont="1" applyFill="1" applyBorder="1" applyAlignment="1">
      <alignment horizontal="center" vertical="center"/>
    </xf>
    <xf numFmtId="0" fontId="91" fillId="50" borderId="13" xfId="0" applyFont="1" applyFill="1" applyBorder="1" applyAlignment="1">
      <alignment horizontal="center" vertical="center"/>
    </xf>
    <xf numFmtId="0" fontId="91" fillId="50" borderId="18" xfId="0" applyFont="1" applyFill="1" applyBorder="1" applyAlignment="1">
      <alignment horizontal="center" vertical="center"/>
    </xf>
    <xf numFmtId="0" fontId="94" fillId="50" borderId="19" xfId="0" applyFont="1" applyFill="1" applyBorder="1" applyAlignment="1">
      <alignment horizontal="center" vertical="center" wrapText="1"/>
    </xf>
    <xf numFmtId="0" fontId="94" fillId="50" borderId="13" xfId="0" applyFont="1" applyFill="1" applyBorder="1" applyAlignment="1">
      <alignment horizontal="center" vertical="center" wrapText="1"/>
    </xf>
    <xf numFmtId="0" fontId="94" fillId="50" borderId="18" xfId="0" applyFont="1" applyFill="1" applyBorder="1" applyAlignment="1">
      <alignment horizontal="center" vertical="center" wrapText="1"/>
    </xf>
    <xf numFmtId="0" fontId="94" fillId="0" borderId="8" xfId="0" applyFont="1" applyFill="1" applyBorder="1" applyAlignment="1">
      <alignment horizontal="center" vertical="center" wrapText="1"/>
    </xf>
    <xf numFmtId="0" fontId="94" fillId="0" borderId="59" xfId="0" applyFont="1" applyBorder="1" applyAlignment="1">
      <alignment horizontal="left" vertical="center"/>
    </xf>
    <xf numFmtId="0" fontId="91" fillId="49" borderId="49" xfId="0" applyFont="1" applyFill="1" applyBorder="1" applyAlignment="1">
      <alignment horizontal="right" vertical="center"/>
    </xf>
    <xf numFmtId="0" fontId="91" fillId="49" borderId="4" xfId="0" applyFont="1" applyFill="1" applyBorder="1" applyAlignment="1">
      <alignment horizontal="right" vertical="center"/>
    </xf>
    <xf numFmtId="0" fontId="91" fillId="49" borderId="54" xfId="0" applyFont="1" applyFill="1" applyBorder="1" applyAlignment="1">
      <alignment horizontal="right" vertical="center"/>
    </xf>
    <xf numFmtId="0" fontId="117" fillId="0" borderId="0" xfId="0" applyFont="1" applyBorder="1" applyAlignment="1">
      <alignment horizontal="center" vertical="center"/>
    </xf>
    <xf numFmtId="0" fontId="95" fillId="49" borderId="8" xfId="0" applyFont="1" applyFill="1" applyBorder="1" applyAlignment="1">
      <alignment horizontal="center" vertical="center"/>
    </xf>
    <xf numFmtId="0" fontId="91" fillId="0" borderId="8" xfId="0" applyFont="1" applyBorder="1" applyAlignment="1">
      <alignment horizontal="center" vertical="center"/>
    </xf>
    <xf numFmtId="0" fontId="94" fillId="0" borderId="19" xfId="0" applyFont="1" applyBorder="1" applyAlignment="1">
      <alignment horizontal="center" vertical="center" wrapText="1"/>
    </xf>
    <xf numFmtId="0" fontId="94" fillId="0" borderId="13" xfId="0" applyFont="1" applyBorder="1" applyAlignment="1">
      <alignment horizontal="center" vertical="center" wrapText="1"/>
    </xf>
    <xf numFmtId="0" fontId="94" fillId="0" borderId="18" xfId="0" applyFont="1" applyBorder="1" applyAlignment="1">
      <alignment horizontal="center" vertical="center" wrapText="1"/>
    </xf>
    <xf numFmtId="175" fontId="60" fillId="0" borderId="8" xfId="548" applyNumberFormat="1" applyFont="1" applyBorder="1" applyAlignment="1">
      <alignment horizontal="center" vertical="center"/>
    </xf>
    <xf numFmtId="175" fontId="61" fillId="0" borderId="49" xfId="548" applyNumberFormat="1" applyFont="1" applyBorder="1" applyAlignment="1">
      <alignment horizontal="center" vertical="center"/>
    </xf>
    <xf numFmtId="175" fontId="61" fillId="0" borderId="54" xfId="548" applyNumberFormat="1" applyFont="1" applyBorder="1" applyAlignment="1">
      <alignment horizontal="center" vertical="center"/>
    </xf>
    <xf numFmtId="43" fontId="72" fillId="58" borderId="22" xfId="548" applyFont="1" applyFill="1" applyBorder="1" applyAlignment="1">
      <alignment horizontal="center"/>
    </xf>
    <xf numFmtId="43" fontId="72" fillId="58" borderId="3" xfId="548" applyFont="1" applyFill="1" applyBorder="1" applyAlignment="1">
      <alignment horizontal="center"/>
    </xf>
    <xf numFmtId="0" fontId="72" fillId="36" borderId="74" xfId="0" applyFont="1" applyFill="1" applyBorder="1" applyAlignment="1">
      <alignment horizontal="center" vertical="center"/>
    </xf>
    <xf numFmtId="0" fontId="72" fillId="36" borderId="60" xfId="0" applyFont="1" applyFill="1" applyBorder="1" applyAlignment="1">
      <alignment horizontal="center" vertical="center"/>
    </xf>
    <xf numFmtId="43" fontId="72" fillId="59" borderId="74" xfId="548" applyFont="1" applyFill="1" applyBorder="1" applyAlignment="1">
      <alignment horizontal="center" vertical="center"/>
    </xf>
    <xf numFmtId="43" fontId="72" fillId="36" borderId="74" xfId="548" applyFont="1" applyFill="1" applyBorder="1" applyAlignment="1">
      <alignment horizontal="center" vertical="center"/>
    </xf>
    <xf numFmtId="0" fontId="0" fillId="0" borderId="8" xfId="0" applyBorder="1" applyAlignment="1">
      <alignment horizontal="left"/>
    </xf>
    <xf numFmtId="0" fontId="72" fillId="57" borderId="49" xfId="0" applyFont="1" applyFill="1" applyBorder="1" applyAlignment="1">
      <alignment horizontal="center"/>
    </xf>
    <xf numFmtId="0" fontId="72" fillId="57" borderId="4" xfId="0" applyFont="1" applyFill="1" applyBorder="1" applyAlignment="1">
      <alignment horizontal="center"/>
    </xf>
    <xf numFmtId="0" fontId="72" fillId="57" borderId="54" xfId="0" applyFont="1" applyFill="1" applyBorder="1" applyAlignment="1">
      <alignment horizontal="center"/>
    </xf>
    <xf numFmtId="0" fontId="72" fillId="57" borderId="8" xfId="0" applyFont="1" applyFill="1" applyBorder="1" applyAlignment="1">
      <alignment horizontal="center" vertical="center" wrapText="1"/>
    </xf>
    <xf numFmtId="0" fontId="72" fillId="57" borderId="8" xfId="0" applyFont="1" applyFill="1" applyBorder="1" applyAlignment="1">
      <alignment horizontal="center" vertical="center"/>
    </xf>
    <xf numFmtId="0" fontId="94" fillId="0" borderId="19" xfId="0" applyFont="1" applyBorder="1" applyAlignment="1">
      <alignment horizontal="left" vertical="center" wrapText="1"/>
    </xf>
    <xf numFmtId="0" fontId="94" fillId="0" borderId="13" xfId="0" applyFont="1" applyBorder="1" applyAlignment="1">
      <alignment horizontal="left" vertical="center" wrapText="1"/>
    </xf>
    <xf numFmtId="0" fontId="94" fillId="0" borderId="18" xfId="0" applyFont="1" applyBorder="1" applyAlignment="1">
      <alignment horizontal="left" vertical="center" wrapText="1"/>
    </xf>
    <xf numFmtId="0" fontId="94" fillId="0" borderId="19" xfId="0" applyFont="1" applyBorder="1" applyAlignment="1">
      <alignment horizontal="center" vertical="center"/>
    </xf>
    <xf numFmtId="0" fontId="94" fillId="0" borderId="13" xfId="0" applyFont="1" applyBorder="1" applyAlignment="1">
      <alignment horizontal="center" vertical="center"/>
    </xf>
    <xf numFmtId="0" fontId="94" fillId="0" borderId="18" xfId="0" applyFont="1" applyBorder="1" applyAlignment="1">
      <alignment horizontal="center" vertical="center"/>
    </xf>
    <xf numFmtId="0" fontId="94" fillId="0" borderId="8" xfId="0" applyFont="1" applyBorder="1" applyAlignment="1">
      <alignment horizontal="center" vertical="center" wrapText="1"/>
    </xf>
    <xf numFmtId="0" fontId="94" fillId="0" borderId="8" xfId="0" applyFont="1" applyBorder="1" applyAlignment="1">
      <alignment vertical="center" wrapText="1"/>
    </xf>
    <xf numFmtId="0" fontId="72" fillId="57" borderId="8" xfId="0" applyFont="1" applyFill="1" applyBorder="1" applyAlignment="1">
      <alignment horizontal="center"/>
    </xf>
    <xf numFmtId="0" fontId="72" fillId="0" borderId="8" xfId="0" applyFont="1" applyFill="1" applyBorder="1" applyAlignment="1">
      <alignment horizontal="center" vertical="center"/>
    </xf>
    <xf numFmtId="0" fontId="72" fillId="40" borderId="8" xfId="0" applyFont="1" applyFill="1" applyBorder="1" applyAlignment="1">
      <alignment horizontal="center"/>
    </xf>
    <xf numFmtId="0" fontId="0" fillId="34" borderId="19" xfId="0" applyFont="1" applyFill="1" applyBorder="1" applyAlignment="1">
      <alignment horizontal="center" vertical="center" wrapText="1"/>
    </xf>
    <xf numFmtId="0" fontId="0" fillId="34" borderId="13" xfId="0" applyFont="1" applyFill="1" applyBorder="1" applyAlignment="1">
      <alignment horizontal="center" vertical="center"/>
    </xf>
    <xf numFmtId="0" fontId="0" fillId="34" borderId="18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19" fillId="0" borderId="8" xfId="0" applyFont="1" applyBorder="1" applyAlignment="1">
      <alignment horizontal="center" vertical="center" wrapText="1"/>
    </xf>
    <xf numFmtId="0" fontId="79" fillId="0" borderId="19" xfId="0" applyFont="1" applyFill="1" applyBorder="1" applyAlignment="1">
      <alignment horizontal="center" vertical="center"/>
    </xf>
    <xf numFmtId="0" fontId="79" fillId="0" borderId="18" xfId="0" applyFont="1" applyFill="1" applyBorder="1" applyAlignment="1">
      <alignment horizontal="center" vertical="center"/>
    </xf>
    <xf numFmtId="0" fontId="79" fillId="0" borderId="19" xfId="0" applyFont="1" applyFill="1" applyBorder="1" applyAlignment="1">
      <alignment horizontal="center" vertical="center" wrapText="1"/>
    </xf>
    <xf numFmtId="0" fontId="79" fillId="40" borderId="8" xfId="0" applyFont="1" applyFill="1" applyBorder="1" applyAlignment="1">
      <alignment horizontal="center" vertical="center" textRotation="255" wrapText="1"/>
    </xf>
    <xf numFmtId="0" fontId="79" fillId="40" borderId="8" xfId="0" applyFont="1" applyFill="1" applyBorder="1" applyAlignment="1">
      <alignment horizontal="center" vertical="center" textRotation="255"/>
    </xf>
    <xf numFmtId="16" fontId="72" fillId="63" borderId="49" xfId="0" quotePrefix="1" applyNumberFormat="1" applyFont="1" applyFill="1" applyBorder="1" applyAlignment="1">
      <alignment horizontal="center" vertical="center"/>
    </xf>
    <xf numFmtId="0" fontId="72" fillId="63" borderId="4" xfId="0" applyFont="1" applyFill="1" applyBorder="1" applyAlignment="1">
      <alignment horizontal="center" vertical="center"/>
    </xf>
    <xf numFmtId="0" fontId="72" fillId="63" borderId="54" xfId="0" applyFont="1" applyFill="1" applyBorder="1" applyAlignment="1">
      <alignment horizontal="center" vertical="center"/>
    </xf>
    <xf numFmtId="0" fontId="72" fillId="63" borderId="49" xfId="0" quotePrefix="1" applyFont="1" applyFill="1" applyBorder="1" applyAlignment="1">
      <alignment horizontal="center" vertical="center"/>
    </xf>
    <xf numFmtId="0" fontId="121" fillId="0" borderId="8" xfId="0" applyFont="1" applyBorder="1" applyAlignment="1">
      <alignment horizontal="center" vertical="center"/>
    </xf>
    <xf numFmtId="16" fontId="97" fillId="0" borderId="28" xfId="0" quotePrefix="1" applyNumberFormat="1" applyFont="1" applyBorder="1" applyAlignment="1">
      <alignment horizontal="center" vertical="center"/>
    </xf>
    <xf numFmtId="0" fontId="97" fillId="0" borderId="28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7" fillId="0" borderId="28" xfId="0" quotePrefix="1" applyFont="1" applyBorder="1" applyAlignment="1">
      <alignment horizontal="center" vertical="center"/>
    </xf>
    <xf numFmtId="0" fontId="135" fillId="0" borderId="28" xfId="0" applyFont="1" applyBorder="1" applyAlignment="1">
      <alignment horizontal="center" vertical="center"/>
    </xf>
    <xf numFmtId="0" fontId="135" fillId="0" borderId="8" xfId="0" applyFont="1" applyBorder="1" applyAlignment="1">
      <alignment horizontal="center" vertical="center"/>
    </xf>
    <xf numFmtId="0" fontId="97" fillId="0" borderId="69" xfId="0" applyFont="1" applyBorder="1" applyAlignment="1">
      <alignment horizontal="center" vertical="center"/>
    </xf>
    <xf numFmtId="0" fontId="97" fillId="0" borderId="70" xfId="0" applyFont="1" applyBorder="1" applyAlignment="1">
      <alignment horizontal="center" vertical="center"/>
    </xf>
    <xf numFmtId="0" fontId="97" fillId="0" borderId="21" xfId="0" applyFont="1" applyBorder="1" applyAlignment="1">
      <alignment horizontal="center" vertical="center"/>
    </xf>
    <xf numFmtId="0" fontId="97" fillId="0" borderId="53" xfId="0" applyFont="1" applyBorder="1" applyAlignment="1">
      <alignment horizontal="center" vertical="center"/>
    </xf>
    <xf numFmtId="0" fontId="99" fillId="0" borderId="8" xfId="0" applyFont="1" applyBorder="1" applyAlignment="1">
      <alignment horizontal="left" vertical="center" wrapText="1"/>
    </xf>
    <xf numFmtId="0" fontId="133" fillId="0" borderId="46" xfId="0" applyFont="1" applyBorder="1" applyAlignment="1">
      <alignment horizontal="center" vertical="center" wrapText="1"/>
    </xf>
    <xf numFmtId="0" fontId="133" fillId="0" borderId="38" xfId="0" applyFont="1" applyBorder="1" applyAlignment="1">
      <alignment horizontal="center" vertical="center" wrapText="1"/>
    </xf>
    <xf numFmtId="0" fontId="133" fillId="0" borderId="39" xfId="0" applyFont="1" applyBorder="1" applyAlignment="1">
      <alignment horizontal="center" vertical="center" wrapText="1"/>
    </xf>
    <xf numFmtId="0" fontId="133" fillId="0" borderId="47" xfId="0" applyFont="1" applyBorder="1" applyAlignment="1">
      <alignment horizontal="center" vertical="center" wrapText="1"/>
    </xf>
    <xf numFmtId="0" fontId="133" fillId="0" borderId="0" xfId="0" applyFont="1" applyBorder="1" applyAlignment="1">
      <alignment horizontal="center" vertical="center" wrapText="1"/>
    </xf>
    <xf numFmtId="0" fontId="133" fillId="0" borderId="40" xfId="0" applyFont="1" applyBorder="1" applyAlignment="1">
      <alignment horizontal="center" vertical="center" wrapText="1"/>
    </xf>
    <xf numFmtId="0" fontId="133" fillId="0" borderId="50" xfId="0" applyFont="1" applyBorder="1" applyAlignment="1">
      <alignment horizontal="center" vertical="center" wrapText="1"/>
    </xf>
    <xf numFmtId="0" fontId="133" fillId="0" borderId="10" xfId="0" applyFont="1" applyBorder="1" applyAlignment="1">
      <alignment horizontal="center" vertical="center" wrapText="1"/>
    </xf>
    <xf numFmtId="0" fontId="133" fillId="0" borderId="41" xfId="0" applyFont="1" applyBorder="1" applyAlignment="1">
      <alignment horizontal="center" vertical="center" wrapText="1"/>
    </xf>
    <xf numFmtId="0" fontId="134" fillId="0" borderId="46" xfId="0" applyFont="1" applyBorder="1" applyAlignment="1">
      <alignment horizontal="center" vertical="center" wrapText="1"/>
    </xf>
    <xf numFmtId="0" fontId="134" fillId="0" borderId="47" xfId="0" applyFont="1" applyBorder="1" applyAlignment="1">
      <alignment horizontal="center" vertical="center" wrapText="1"/>
    </xf>
    <xf numFmtId="0" fontId="134" fillId="0" borderId="50" xfId="0" applyFont="1" applyBorder="1" applyAlignment="1">
      <alignment horizontal="center" vertical="center" wrapText="1"/>
    </xf>
    <xf numFmtId="0" fontId="97" fillId="0" borderId="8" xfId="0" applyFont="1" applyBorder="1" applyAlignment="1">
      <alignment horizontal="center" vertical="center"/>
    </xf>
    <xf numFmtId="0" fontId="99" fillId="0" borderId="20" xfId="0" applyFont="1" applyBorder="1" applyAlignment="1">
      <alignment horizontal="left" vertical="center" wrapText="1"/>
    </xf>
    <xf numFmtId="0" fontId="99" fillId="0" borderId="52" xfId="0" applyFont="1" applyBorder="1" applyAlignment="1">
      <alignment horizontal="left" vertical="center" wrapText="1"/>
    </xf>
    <xf numFmtId="0" fontId="99" fillId="0" borderId="8" xfId="1098" applyFont="1" applyBorder="1" applyAlignment="1">
      <alignment horizontal="center" vertical="center"/>
    </xf>
    <xf numFmtId="0" fontId="99" fillId="0" borderId="19" xfId="1098" applyFont="1" applyBorder="1" applyAlignment="1">
      <alignment horizontal="center" vertical="center"/>
    </xf>
    <xf numFmtId="0" fontId="99" fillId="0" borderId="18" xfId="1098" applyFont="1" applyBorder="1" applyAlignment="1">
      <alignment horizontal="center" vertical="center"/>
    </xf>
    <xf numFmtId="0" fontId="68" fillId="0" borderId="19" xfId="1098" applyBorder="1" applyAlignment="1">
      <alignment horizontal="center"/>
    </xf>
    <xf numFmtId="0" fontId="68" fillId="0" borderId="18" xfId="1098" applyBorder="1" applyAlignment="1">
      <alignment horizontal="center"/>
    </xf>
    <xf numFmtId="0" fontId="99" fillId="0" borderId="13" xfId="1098" applyFont="1" applyBorder="1" applyAlignment="1">
      <alignment horizontal="center" vertical="center"/>
    </xf>
    <xf numFmtId="0" fontId="68" fillId="0" borderId="13" xfId="1098" applyBorder="1" applyAlignment="1">
      <alignment horizontal="center"/>
    </xf>
    <xf numFmtId="0" fontId="136" fillId="0" borderId="46" xfId="1098" applyFont="1" applyBorder="1" applyAlignment="1">
      <alignment horizontal="center" vertical="center" wrapText="1"/>
    </xf>
    <xf numFmtId="0" fontId="136" fillId="0" borderId="38" xfId="1098" applyFont="1" applyBorder="1" applyAlignment="1">
      <alignment horizontal="center" vertical="center" wrapText="1"/>
    </xf>
    <xf numFmtId="0" fontId="136" fillId="0" borderId="39" xfId="1098" applyFont="1" applyBorder="1" applyAlignment="1">
      <alignment horizontal="center" vertical="center" wrapText="1"/>
    </xf>
    <xf numFmtId="0" fontId="136" fillId="0" borderId="47" xfId="1098" applyFont="1" applyBorder="1" applyAlignment="1">
      <alignment horizontal="center" vertical="center" wrapText="1"/>
    </xf>
    <xf numFmtId="0" fontId="136" fillId="0" borderId="0" xfId="1098" applyFont="1" applyBorder="1" applyAlignment="1">
      <alignment horizontal="center" vertical="center" wrapText="1"/>
    </xf>
    <xf numFmtId="0" fontId="136" fillId="0" borderId="40" xfId="1098" applyFont="1" applyBorder="1" applyAlignment="1">
      <alignment horizontal="center" vertical="center" wrapText="1"/>
    </xf>
    <xf numFmtId="0" fontId="136" fillId="0" borderId="50" xfId="1098" applyFont="1" applyBorder="1" applyAlignment="1">
      <alignment horizontal="center" vertical="center" wrapText="1"/>
    </xf>
    <xf numFmtId="0" fontId="136" fillId="0" borderId="10" xfId="1098" applyFont="1" applyBorder="1" applyAlignment="1">
      <alignment horizontal="center" vertical="center" wrapText="1"/>
    </xf>
    <xf numFmtId="0" fontId="136" fillId="0" borderId="41" xfId="1098" applyFont="1" applyBorder="1" applyAlignment="1">
      <alignment horizontal="center" vertical="center" wrapText="1"/>
    </xf>
    <xf numFmtId="0" fontId="97" fillId="0" borderId="28" xfId="1098" applyFont="1" applyBorder="1" applyAlignment="1">
      <alignment horizontal="center" vertical="center"/>
    </xf>
    <xf numFmtId="0" fontId="97" fillId="0" borderId="42" xfId="1098" applyFont="1" applyBorder="1" applyAlignment="1">
      <alignment horizontal="center" vertical="center"/>
    </xf>
    <xf numFmtId="188" fontId="97" fillId="38" borderId="28" xfId="1098" applyNumberFormat="1" applyFont="1" applyFill="1" applyBorder="1" applyAlignment="1">
      <alignment horizontal="center" vertical="center"/>
    </xf>
    <xf numFmtId="0" fontId="135" fillId="0" borderId="28" xfId="1098" applyFont="1" applyBorder="1" applyAlignment="1">
      <alignment horizontal="center" vertical="center"/>
    </xf>
    <xf numFmtId="0" fontId="135" fillId="0" borderId="42" xfId="1098" applyFont="1" applyBorder="1" applyAlignment="1">
      <alignment horizontal="center" vertical="center"/>
    </xf>
    <xf numFmtId="0" fontId="112" fillId="61" borderId="24" xfId="1098" applyFont="1" applyFill="1" applyBorder="1" applyAlignment="1">
      <alignment horizontal="center" vertical="center"/>
    </xf>
    <xf numFmtId="0" fontId="112" fillId="61" borderId="57" xfId="1098" applyFont="1" applyFill="1" applyBorder="1" applyAlignment="1">
      <alignment horizontal="center" vertical="center"/>
    </xf>
    <xf numFmtId="0" fontId="112" fillId="61" borderId="24" xfId="1098" applyFont="1" applyFill="1" applyBorder="1" applyAlignment="1">
      <alignment horizontal="center" vertical="center" wrapText="1"/>
    </xf>
    <xf numFmtId="0" fontId="112" fillId="61" borderId="57" xfId="1098" applyFont="1" applyFill="1" applyBorder="1" applyAlignment="1">
      <alignment horizontal="center" vertical="center" wrapText="1"/>
    </xf>
    <xf numFmtId="0" fontId="112" fillId="47" borderId="24" xfId="1098" applyFont="1" applyFill="1" applyBorder="1" applyAlignment="1">
      <alignment horizontal="center" vertical="center"/>
    </xf>
    <xf numFmtId="0" fontId="112" fillId="47" borderId="57" xfId="1098" applyFont="1" applyFill="1" applyBorder="1" applyAlignment="1">
      <alignment horizontal="center" vertical="center"/>
    </xf>
    <xf numFmtId="0" fontId="112" fillId="47" borderId="24" xfId="1098" applyFont="1" applyFill="1" applyBorder="1" applyAlignment="1">
      <alignment horizontal="center" vertical="center" wrapText="1"/>
    </xf>
    <xf numFmtId="0" fontId="112" fillId="47" borderId="57" xfId="1098" applyFont="1" applyFill="1" applyBorder="1" applyAlignment="1">
      <alignment horizontal="center" vertical="center" wrapText="1"/>
    </xf>
    <xf numFmtId="49" fontId="112" fillId="57" borderId="76" xfId="1098" applyNumberFormat="1" applyFont="1" applyFill="1" applyBorder="1" applyAlignment="1">
      <alignment horizontal="center" vertical="center" wrapText="1"/>
    </xf>
    <xf numFmtId="49" fontId="112" fillId="57" borderId="77" xfId="1098" applyNumberFormat="1" applyFont="1" applyFill="1" applyBorder="1" applyAlignment="1">
      <alignment horizontal="center" vertical="center" wrapText="1"/>
    </xf>
    <xf numFmtId="0" fontId="112" fillId="42" borderId="19" xfId="895" applyFont="1" applyFill="1" applyBorder="1" applyAlignment="1">
      <alignment horizontal="center" vertical="center" wrapText="1"/>
    </xf>
    <xf numFmtId="0" fontId="112" fillId="42" borderId="75" xfId="895" applyFont="1" applyFill="1" applyBorder="1" applyAlignment="1">
      <alignment horizontal="center" vertical="center" wrapText="1"/>
    </xf>
    <xf numFmtId="49" fontId="112" fillId="60" borderId="24" xfId="1098" applyNumberFormat="1" applyFont="1" applyFill="1" applyBorder="1" applyAlignment="1">
      <alignment horizontal="center" vertical="center" wrapText="1"/>
    </xf>
    <xf numFmtId="49" fontId="112" fillId="60" borderId="76" xfId="1098" applyNumberFormat="1" applyFont="1" applyFill="1" applyBorder="1" applyAlignment="1">
      <alignment horizontal="center" vertical="center" wrapText="1"/>
    </xf>
    <xf numFmtId="49" fontId="112" fillId="60" borderId="77" xfId="1098" applyNumberFormat="1" applyFont="1" applyFill="1" applyBorder="1" applyAlignment="1">
      <alignment horizontal="center" vertical="center" wrapText="1"/>
    </xf>
    <xf numFmtId="0" fontId="99" fillId="0" borderId="19" xfId="0" applyFont="1" applyBorder="1" applyAlignment="1">
      <alignment horizontal="center" vertical="center"/>
    </xf>
    <xf numFmtId="0" fontId="99" fillId="0" borderId="18" xfId="0" applyFont="1" applyBorder="1" applyAlignment="1">
      <alignment horizontal="center" vertical="center"/>
    </xf>
    <xf numFmtId="0" fontId="99" fillId="0" borderId="20" xfId="0" applyFont="1" applyBorder="1" applyAlignment="1">
      <alignment horizontal="left" vertical="center"/>
    </xf>
    <xf numFmtId="0" fontId="99" fillId="0" borderId="52" xfId="0" applyFont="1" applyBorder="1" applyAlignment="1">
      <alignment horizontal="left" vertical="center"/>
    </xf>
    <xf numFmtId="0" fontId="99" fillId="0" borderId="21" xfId="0" applyFont="1" applyBorder="1" applyAlignment="1">
      <alignment horizontal="left" vertical="center"/>
    </xf>
    <xf numFmtId="0" fontId="99" fillId="0" borderId="53" xfId="0" applyFont="1" applyBorder="1" applyAlignment="1">
      <alignment horizontal="left" vertical="center"/>
    </xf>
    <xf numFmtId="0" fontId="0" fillId="0" borderId="19" xfId="0" applyBorder="1" applyAlignment="1">
      <alignment horizontal="center"/>
    </xf>
    <xf numFmtId="0" fontId="0" fillId="0" borderId="18" xfId="0" applyBorder="1" applyAlignment="1">
      <alignment horizontal="center"/>
    </xf>
    <xf numFmtId="0" fontId="136" fillId="0" borderId="46" xfId="0" applyFont="1" applyBorder="1" applyAlignment="1">
      <alignment horizontal="center" vertical="center" wrapText="1"/>
    </xf>
    <xf numFmtId="0" fontId="136" fillId="0" borderId="38" xfId="0" applyFont="1" applyBorder="1" applyAlignment="1">
      <alignment horizontal="center" vertical="center" wrapText="1"/>
    </xf>
    <xf numFmtId="0" fontId="136" fillId="0" borderId="39" xfId="0" applyFont="1" applyBorder="1" applyAlignment="1">
      <alignment horizontal="center" vertical="center" wrapText="1"/>
    </xf>
    <xf numFmtId="0" fontId="136" fillId="0" borderId="47" xfId="0" applyFont="1" applyBorder="1" applyAlignment="1">
      <alignment horizontal="center" vertical="center" wrapText="1"/>
    </xf>
    <xf numFmtId="0" fontId="136" fillId="0" borderId="0" xfId="0" applyFont="1" applyBorder="1" applyAlignment="1">
      <alignment horizontal="center" vertical="center" wrapText="1"/>
    </xf>
    <xf numFmtId="0" fontId="136" fillId="0" borderId="40" xfId="0" applyFont="1" applyBorder="1" applyAlignment="1">
      <alignment horizontal="center" vertical="center" wrapText="1"/>
    </xf>
    <xf numFmtId="0" fontId="136" fillId="0" borderId="50" xfId="0" applyFont="1" applyBorder="1" applyAlignment="1">
      <alignment horizontal="center" vertical="center" wrapText="1"/>
    </xf>
    <xf numFmtId="0" fontId="136" fillId="0" borderId="10" xfId="0" applyFont="1" applyBorder="1" applyAlignment="1">
      <alignment horizontal="center" vertical="center" wrapText="1"/>
    </xf>
    <xf numFmtId="0" fontId="136" fillId="0" borderId="41" xfId="0" applyFont="1" applyBorder="1" applyAlignment="1">
      <alignment horizontal="center" vertical="center" wrapText="1"/>
    </xf>
    <xf numFmtId="0" fontId="97" fillId="0" borderId="18" xfId="0" applyFont="1" applyBorder="1" applyAlignment="1">
      <alignment horizontal="center" vertical="center"/>
    </xf>
    <xf numFmtId="0" fontId="97" fillId="0" borderId="42" xfId="0" applyFont="1" applyBorder="1" applyAlignment="1">
      <alignment horizontal="center" vertical="center"/>
    </xf>
    <xf numFmtId="0" fontId="97" fillId="0" borderId="78" xfId="0" applyFont="1" applyBorder="1" applyAlignment="1">
      <alignment horizontal="center" vertical="center"/>
    </xf>
    <xf numFmtId="0" fontId="97" fillId="0" borderId="79" xfId="0" applyFont="1" applyBorder="1" applyAlignment="1">
      <alignment horizontal="center" vertical="center"/>
    </xf>
    <xf numFmtId="0" fontId="135" fillId="0" borderId="18" xfId="0" applyFont="1" applyBorder="1" applyAlignment="1">
      <alignment horizontal="center" vertical="center"/>
    </xf>
    <xf numFmtId="0" fontId="99" fillId="0" borderId="80" xfId="0" applyFont="1" applyBorder="1" applyAlignment="1">
      <alignment horizontal="left" vertical="center"/>
    </xf>
    <xf numFmtId="0" fontId="99" fillId="0" borderId="81" xfId="0" applyFont="1" applyBorder="1" applyAlignment="1">
      <alignment horizontal="left" vertical="center"/>
    </xf>
    <xf numFmtId="0" fontId="99" fillId="71" borderId="8" xfId="0" applyFont="1" applyFill="1" applyBorder="1" applyAlignment="1">
      <alignment horizontal="center" vertical="center"/>
    </xf>
    <xf numFmtId="0" fontId="0" fillId="71" borderId="19" xfId="0" applyFill="1" applyBorder="1" applyAlignment="1">
      <alignment horizontal="center"/>
    </xf>
    <xf numFmtId="0" fontId="0" fillId="71" borderId="18" xfId="0" applyFill="1" applyBorder="1" applyAlignment="1">
      <alignment horizontal="center"/>
    </xf>
    <xf numFmtId="0" fontId="72" fillId="0" borderId="8" xfId="0" applyFont="1" applyBorder="1" applyAlignment="1">
      <alignment horizontal="center" vertical="center"/>
    </xf>
    <xf numFmtId="0" fontId="0" fillId="0" borderId="49" xfId="0" applyBorder="1" applyAlignment="1">
      <alignment horizontal="left"/>
    </xf>
    <xf numFmtId="0" fontId="0" fillId="0" borderId="54" xfId="0" applyBorder="1" applyAlignment="1">
      <alignment horizontal="left"/>
    </xf>
    <xf numFmtId="0" fontId="72" fillId="34" borderId="8" xfId="0" applyFont="1" applyFill="1" applyBorder="1" applyAlignment="1">
      <alignment horizontal="center"/>
    </xf>
    <xf numFmtId="0" fontId="0" fillId="0" borderId="85" xfId="0" applyBorder="1" applyAlignment="1">
      <alignment horizontal="center"/>
    </xf>
    <xf numFmtId="0" fontId="0" fillId="0" borderId="73" xfId="0" applyBorder="1" applyAlignment="1">
      <alignment horizontal="center"/>
    </xf>
    <xf numFmtId="16" fontId="97" fillId="0" borderId="18" xfId="0" quotePrefix="1" applyNumberFormat="1" applyFont="1" applyBorder="1" applyAlignment="1">
      <alignment horizontal="center" vertical="center"/>
    </xf>
    <xf numFmtId="0" fontId="99" fillId="0" borderId="89" xfId="0" applyFont="1" applyBorder="1" applyAlignment="1">
      <alignment horizontal="center" vertical="center"/>
    </xf>
    <xf numFmtId="0" fontId="135" fillId="0" borderId="86" xfId="0" applyFont="1" applyBorder="1" applyAlignment="1">
      <alignment horizontal="center" vertical="center"/>
    </xf>
    <xf numFmtId="0" fontId="135" fillId="0" borderId="90" xfId="0" applyFont="1" applyBorder="1" applyAlignment="1">
      <alignment horizontal="center" vertical="center"/>
    </xf>
    <xf numFmtId="0" fontId="97" fillId="0" borderId="18" xfId="0" quotePrefix="1" applyFont="1" applyBorder="1" applyAlignment="1">
      <alignment horizontal="center" vertical="center"/>
    </xf>
    <xf numFmtId="0" fontId="99" fillId="0" borderId="87" xfId="0" applyFont="1" applyBorder="1" applyAlignment="1">
      <alignment horizontal="center" vertical="center"/>
    </xf>
    <xf numFmtId="0" fontId="99" fillId="0" borderId="88" xfId="0" applyFont="1" applyBorder="1" applyAlignment="1">
      <alignment horizontal="center" vertical="center"/>
    </xf>
    <xf numFmtId="0" fontId="72" fillId="48" borderId="8" xfId="0" applyFont="1" applyFill="1" applyBorder="1" applyAlignment="1">
      <alignment horizontal="center" vertical="center"/>
    </xf>
    <xf numFmtId="0" fontId="0" fillId="0" borderId="86" xfId="0" applyBorder="1" applyAlignment="1">
      <alignment horizontal="center"/>
    </xf>
    <xf numFmtId="0" fontId="99" fillId="0" borderId="82" xfId="0" applyFont="1" applyBorder="1" applyAlignment="1">
      <alignment horizontal="center" vertical="center"/>
    </xf>
    <xf numFmtId="0" fontId="99" fillId="0" borderId="84" xfId="0" applyFont="1" applyBorder="1" applyAlignment="1">
      <alignment horizontal="center" vertical="center"/>
    </xf>
    <xf numFmtId="0" fontId="99" fillId="0" borderId="80" xfId="0" applyFont="1" applyBorder="1" applyAlignment="1">
      <alignment horizontal="left" vertical="center" wrapText="1"/>
    </xf>
    <xf numFmtId="0" fontId="99" fillId="0" borderId="81" xfId="0" applyFont="1" applyBorder="1" applyAlignment="1">
      <alignment horizontal="left" vertical="center" wrapText="1"/>
    </xf>
    <xf numFmtId="0" fontId="99" fillId="0" borderId="21" xfId="0" applyFont="1" applyBorder="1" applyAlignment="1">
      <alignment horizontal="left" vertical="center" wrapText="1"/>
    </xf>
    <xf numFmtId="0" fontId="99" fillId="0" borderId="53" xfId="0" applyFont="1" applyBorder="1" applyAlignment="1">
      <alignment horizontal="left" vertical="center" wrapText="1"/>
    </xf>
    <xf numFmtId="0" fontId="137" fillId="0" borderId="46" xfId="0" applyFont="1" applyBorder="1" applyAlignment="1">
      <alignment horizontal="center" vertical="center" wrapText="1"/>
    </xf>
    <xf numFmtId="0" fontId="137" fillId="0" borderId="38" xfId="0" applyFont="1" applyBorder="1" applyAlignment="1">
      <alignment horizontal="center" vertical="center" wrapText="1"/>
    </xf>
    <xf numFmtId="0" fontId="137" fillId="0" borderId="39" xfId="0" applyFont="1" applyBorder="1" applyAlignment="1">
      <alignment horizontal="center" vertical="center" wrapText="1"/>
    </xf>
    <xf numFmtId="0" fontId="137" fillId="0" borderId="47" xfId="0" applyFont="1" applyBorder="1" applyAlignment="1">
      <alignment horizontal="center" vertical="center" wrapText="1"/>
    </xf>
    <xf numFmtId="0" fontId="137" fillId="0" borderId="0" xfId="0" applyFont="1" applyBorder="1" applyAlignment="1">
      <alignment horizontal="center" vertical="center" wrapText="1"/>
    </xf>
    <xf numFmtId="0" fontId="137" fillId="0" borderId="40" xfId="0" applyFont="1" applyBorder="1" applyAlignment="1">
      <alignment horizontal="center" vertical="center" wrapText="1"/>
    </xf>
    <xf numFmtId="0" fontId="137" fillId="0" borderId="50" xfId="0" applyFont="1" applyBorder="1" applyAlignment="1">
      <alignment horizontal="center" vertical="center" wrapText="1"/>
    </xf>
    <xf numFmtId="0" fontId="137" fillId="0" borderId="10" xfId="0" applyFont="1" applyBorder="1" applyAlignment="1">
      <alignment horizontal="center" vertical="center" wrapText="1"/>
    </xf>
    <xf numFmtId="0" fontId="137" fillId="0" borderId="41" xfId="0" applyFont="1" applyBorder="1" applyAlignment="1">
      <alignment horizontal="center" vertical="center" wrapText="1"/>
    </xf>
    <xf numFmtId="0" fontId="97" fillId="0" borderId="82" xfId="0" applyFont="1" applyBorder="1" applyAlignment="1">
      <alignment horizontal="center" vertical="center"/>
    </xf>
    <xf numFmtId="0" fontId="97" fillId="0" borderId="83" xfId="0" applyFont="1" applyBorder="1" applyAlignment="1">
      <alignment horizontal="center" vertical="center"/>
    </xf>
    <xf numFmtId="0" fontId="124" fillId="0" borderId="110" xfId="0" applyFont="1" applyFill="1" applyBorder="1" applyAlignment="1">
      <alignment horizontal="center" vertical="center"/>
    </xf>
    <xf numFmtId="0" fontId="124" fillId="0" borderId="111" xfId="0" applyFont="1" applyFill="1" applyBorder="1" applyAlignment="1">
      <alignment horizontal="center" vertical="center"/>
    </xf>
    <xf numFmtId="0" fontId="124" fillId="0" borderId="112" xfId="0" applyFont="1" applyFill="1" applyBorder="1" applyAlignment="1">
      <alignment horizontal="center" vertical="center"/>
    </xf>
    <xf numFmtId="0" fontId="57" fillId="66" borderId="49" xfId="1045" applyFont="1" applyFill="1" applyBorder="1" applyAlignment="1">
      <alignment horizontal="center" vertical="center"/>
    </xf>
    <xf numFmtId="0" fontId="57" fillId="66" borderId="4" xfId="1045" applyFont="1" applyFill="1" applyBorder="1" applyAlignment="1">
      <alignment horizontal="center" vertical="center"/>
    </xf>
    <xf numFmtId="0" fontId="57" fillId="66" borderId="54" xfId="1045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124" fillId="0" borderId="113" xfId="0" applyFont="1" applyFill="1" applyBorder="1" applyAlignment="1">
      <alignment horizontal="center" vertical="center"/>
    </xf>
    <xf numFmtId="0" fontId="124" fillId="0" borderId="114" xfId="0" applyFont="1" applyFill="1" applyBorder="1" applyAlignment="1">
      <alignment horizontal="center" vertical="center"/>
    </xf>
    <xf numFmtId="0" fontId="124" fillId="0" borderId="115" xfId="0" applyFont="1" applyFill="1" applyBorder="1" applyAlignment="1">
      <alignment horizontal="center" vertical="center"/>
    </xf>
    <xf numFmtId="0" fontId="112" fillId="0" borderId="49" xfId="0" applyFont="1" applyBorder="1" applyAlignment="1">
      <alignment horizontal="center"/>
    </xf>
    <xf numFmtId="0" fontId="112" fillId="0" borderId="4" xfId="0" applyFont="1" applyBorder="1" applyAlignment="1">
      <alignment horizontal="center"/>
    </xf>
    <xf numFmtId="0" fontId="112" fillId="0" borderId="54" xfId="0" applyFont="1" applyBorder="1" applyAlignment="1">
      <alignment horizontal="center"/>
    </xf>
    <xf numFmtId="0" fontId="78" fillId="61" borderId="8" xfId="0" applyFont="1" applyFill="1" applyBorder="1" applyAlignment="1">
      <alignment horizontal="center" vertical="center"/>
    </xf>
    <xf numFmtId="0" fontId="78" fillId="61" borderId="8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center"/>
    </xf>
    <xf numFmtId="0" fontId="0" fillId="71" borderId="8" xfId="0" applyFill="1" applyBorder="1" applyAlignment="1">
      <alignment horizontal="center"/>
    </xf>
    <xf numFmtId="0" fontId="72" fillId="58" borderId="8" xfId="0" applyFont="1" applyFill="1" applyBorder="1" applyAlignment="1">
      <alignment horizontal="center" vertical="center" wrapText="1"/>
    </xf>
    <xf numFmtId="0" fontId="98" fillId="62" borderId="8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72" fillId="36" borderId="8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left" vertical="center" wrapText="1"/>
    </xf>
    <xf numFmtId="0" fontId="0" fillId="0" borderId="52" xfId="0" applyFont="1" applyFill="1" applyBorder="1" applyAlignment="1">
      <alignment horizontal="left" vertical="center" wrapText="1"/>
    </xf>
    <xf numFmtId="0" fontId="138" fillId="0" borderId="48" xfId="0" applyFont="1" applyBorder="1" applyAlignment="1">
      <alignment horizontal="center" vertical="center"/>
    </xf>
    <xf numFmtId="0" fontId="0" fillId="54" borderId="19" xfId="0" applyFill="1" applyBorder="1" applyAlignment="1">
      <alignment horizontal="center" vertical="center"/>
    </xf>
    <xf numFmtId="0" fontId="0" fillId="54" borderId="18" xfId="0" applyFill="1" applyBorder="1" applyAlignment="1">
      <alignment horizontal="center" vertical="center"/>
    </xf>
    <xf numFmtId="0" fontId="72" fillId="59" borderId="20" xfId="0" applyFont="1" applyFill="1" applyBorder="1" applyAlignment="1">
      <alignment horizontal="center" vertical="center" wrapText="1"/>
    </xf>
    <xf numFmtId="0" fontId="72" fillId="59" borderId="52" xfId="0" applyFont="1" applyFill="1" applyBorder="1" applyAlignment="1">
      <alignment horizontal="center" vertical="center" wrapText="1"/>
    </xf>
    <xf numFmtId="0" fontId="99" fillId="0" borderId="49" xfId="0" applyFont="1" applyBorder="1" applyAlignment="1">
      <alignment horizontal="center" vertical="center"/>
    </xf>
    <xf numFmtId="0" fontId="99" fillId="0" borderId="54" xfId="0" applyFont="1" applyBorder="1" applyAlignment="1">
      <alignment horizontal="center" vertical="center"/>
    </xf>
    <xf numFmtId="0" fontId="113" fillId="0" borderId="46" xfId="0" applyFont="1" applyBorder="1" applyAlignment="1">
      <alignment horizontal="center" vertical="center" wrapText="1"/>
    </xf>
    <xf numFmtId="0" fontId="113" fillId="0" borderId="38" xfId="0" applyFont="1" applyBorder="1" applyAlignment="1">
      <alignment horizontal="center" vertical="center" wrapText="1"/>
    </xf>
    <xf numFmtId="0" fontId="113" fillId="0" borderId="39" xfId="0" applyFont="1" applyBorder="1" applyAlignment="1">
      <alignment horizontal="center" vertical="center" wrapText="1"/>
    </xf>
    <xf numFmtId="0" fontId="113" fillId="0" borderId="47" xfId="0" applyFont="1" applyBorder="1" applyAlignment="1">
      <alignment horizontal="center" vertical="center" wrapText="1"/>
    </xf>
    <xf numFmtId="0" fontId="113" fillId="0" borderId="0" xfId="0" applyFont="1" applyBorder="1" applyAlignment="1">
      <alignment horizontal="center" vertical="center" wrapText="1"/>
    </xf>
    <xf numFmtId="0" fontId="113" fillId="0" borderId="40" xfId="0" applyFont="1" applyBorder="1" applyAlignment="1">
      <alignment horizontal="center" vertical="center" wrapText="1"/>
    </xf>
    <xf numFmtId="0" fontId="113" fillId="0" borderId="50" xfId="0" applyFont="1" applyBorder="1" applyAlignment="1">
      <alignment horizontal="center" vertical="center" wrapText="1"/>
    </xf>
    <xf numFmtId="0" fontId="113" fillId="0" borderId="10" xfId="0" applyFont="1" applyBorder="1" applyAlignment="1">
      <alignment horizontal="center" vertical="center" wrapText="1"/>
    </xf>
    <xf numFmtId="0" fontId="113" fillId="0" borderId="41" xfId="0" applyFont="1" applyBorder="1" applyAlignment="1">
      <alignment horizontal="center" vertical="center" wrapText="1"/>
    </xf>
    <xf numFmtId="188" fontId="97" fillId="70" borderId="18" xfId="0" applyNumberFormat="1" applyFont="1" applyFill="1" applyBorder="1" applyAlignment="1">
      <alignment horizontal="center" vertical="center"/>
    </xf>
    <xf numFmtId="0" fontId="98" fillId="0" borderId="8" xfId="0" applyFont="1" applyBorder="1" applyAlignment="1">
      <alignment horizontal="left" vertical="center" wrapText="1"/>
    </xf>
    <xf numFmtId="193" fontId="98" fillId="0" borderId="8" xfId="0" applyNumberFormat="1" applyFont="1" applyBorder="1" applyAlignment="1">
      <alignment horizontal="center" vertical="center" wrapText="1"/>
    </xf>
    <xf numFmtId="175" fontId="98" fillId="0" borderId="49" xfId="572" applyNumberFormat="1" applyFont="1" applyBorder="1" applyAlignment="1">
      <alignment horizontal="left" vertical="center" wrapText="1"/>
    </xf>
    <xf numFmtId="175" fontId="98" fillId="0" borderId="4" xfId="572" applyNumberFormat="1" applyFont="1" applyBorder="1" applyAlignment="1">
      <alignment horizontal="left" vertical="center" wrapText="1"/>
    </xf>
    <xf numFmtId="175" fontId="98" fillId="0" borderId="54" xfId="572" applyNumberFormat="1" applyFont="1" applyBorder="1" applyAlignment="1">
      <alignment horizontal="left" vertical="center" wrapText="1"/>
    </xf>
    <xf numFmtId="0" fontId="99" fillId="47" borderId="19" xfId="0" applyFont="1" applyFill="1" applyBorder="1" applyAlignment="1">
      <alignment horizontal="center" vertical="center"/>
    </xf>
    <xf numFmtId="0" fontId="99" fillId="47" borderId="8" xfId="0" applyFont="1" applyFill="1" applyBorder="1" applyAlignment="1">
      <alignment horizontal="center" vertical="center"/>
    </xf>
    <xf numFmtId="0" fontId="97" fillId="0" borderId="8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/>
    </xf>
    <xf numFmtId="0" fontId="98" fillId="0" borderId="51" xfId="0" applyFont="1" applyBorder="1" applyAlignment="1">
      <alignment horizontal="center"/>
    </xf>
    <xf numFmtId="0" fontId="98" fillId="0" borderId="52" xfId="0" applyFont="1" applyBorder="1" applyAlignment="1">
      <alignment horizontal="center"/>
    </xf>
    <xf numFmtId="0" fontId="98" fillId="0" borderId="21" xfId="0" applyFont="1" applyBorder="1" applyAlignment="1">
      <alignment horizontal="center"/>
    </xf>
    <xf numFmtId="0" fontId="98" fillId="0" borderId="48" xfId="0" applyFont="1" applyBorder="1" applyAlignment="1">
      <alignment horizontal="center"/>
    </xf>
    <xf numFmtId="0" fontId="98" fillId="0" borderId="53" xfId="0" applyFont="1" applyBorder="1" applyAlignment="1">
      <alignment horizontal="center"/>
    </xf>
    <xf numFmtId="194" fontId="98" fillId="0" borderId="20" xfId="0" applyNumberFormat="1" applyFont="1" applyBorder="1" applyAlignment="1">
      <alignment horizontal="center"/>
    </xf>
    <xf numFmtId="194" fontId="98" fillId="0" borderId="51" xfId="0" applyNumberFormat="1" applyFont="1" applyBorder="1" applyAlignment="1">
      <alignment horizontal="center"/>
    </xf>
    <xf numFmtId="194" fontId="98" fillId="0" borderId="52" xfId="0" applyNumberFormat="1" applyFont="1" applyBorder="1" applyAlignment="1">
      <alignment horizontal="center"/>
    </xf>
    <xf numFmtId="194" fontId="98" fillId="0" borderId="21" xfId="0" applyNumberFormat="1" applyFont="1" applyBorder="1" applyAlignment="1">
      <alignment horizontal="center"/>
    </xf>
    <xf numFmtId="194" fontId="98" fillId="0" borderId="48" xfId="0" applyNumberFormat="1" applyFont="1" applyBorder="1" applyAlignment="1">
      <alignment horizontal="center"/>
    </xf>
    <xf numFmtId="194" fontId="98" fillId="0" borderId="53" xfId="0" applyNumberFormat="1" applyFont="1" applyBorder="1" applyAlignment="1">
      <alignment horizontal="center"/>
    </xf>
    <xf numFmtId="0" fontId="98" fillId="0" borderId="36" xfId="1098" applyFont="1" applyBorder="1" applyAlignment="1">
      <alignment horizontal="center" vertical="center"/>
    </xf>
    <xf numFmtId="175" fontId="98" fillId="0" borderId="36" xfId="548" applyNumberFormat="1" applyFont="1" applyBorder="1" applyAlignment="1">
      <alignment horizontal="center" vertical="center"/>
    </xf>
    <xf numFmtId="0" fontId="98" fillId="0" borderId="98" xfId="1098" applyFont="1" applyBorder="1" applyAlignment="1">
      <alignment horizontal="center" vertical="center"/>
    </xf>
    <xf numFmtId="0" fontId="98" fillId="52" borderId="25" xfId="0" applyFont="1" applyFill="1" applyBorder="1" applyAlignment="1">
      <alignment horizontal="center" vertical="center"/>
    </xf>
    <xf numFmtId="0" fontId="98" fillId="0" borderId="25" xfId="1098" applyFont="1" applyBorder="1" applyAlignment="1">
      <alignment horizontal="center" vertical="center"/>
    </xf>
    <xf numFmtId="0" fontId="98" fillId="0" borderId="37" xfId="1098" applyFont="1" applyBorder="1" applyAlignment="1">
      <alignment horizontal="center" vertical="center"/>
    </xf>
    <xf numFmtId="175" fontId="98" fillId="0" borderId="37" xfId="548" applyNumberFormat="1" applyFont="1" applyBorder="1" applyAlignment="1">
      <alignment horizontal="center" vertical="center"/>
    </xf>
    <xf numFmtId="175" fontId="98" fillId="0" borderId="25" xfId="548" applyNumberFormat="1" applyFont="1" applyBorder="1" applyAlignment="1">
      <alignment horizontal="center" vertical="center"/>
    </xf>
    <xf numFmtId="0" fontId="97" fillId="0" borderId="49" xfId="1098" applyFont="1" applyBorder="1" applyAlignment="1">
      <alignment horizontal="center" vertical="center"/>
    </xf>
    <xf numFmtId="0" fontId="97" fillId="0" borderId="4" xfId="1098" applyFont="1" applyBorder="1" applyAlignment="1">
      <alignment horizontal="center" vertical="center"/>
    </xf>
    <xf numFmtId="0" fontId="97" fillId="0" borderId="54" xfId="1098" applyFont="1" applyBorder="1" applyAlignment="1">
      <alignment horizontal="center" vertical="center"/>
    </xf>
    <xf numFmtId="175" fontId="97" fillId="0" borderId="21" xfId="572" applyNumberFormat="1" applyFont="1" applyBorder="1" applyAlignment="1">
      <alignment horizontal="center" vertical="center"/>
    </xf>
    <xf numFmtId="175" fontId="97" fillId="0" borderId="53" xfId="572" applyNumberFormat="1" applyFont="1" applyBorder="1" applyAlignment="1">
      <alignment horizontal="center" vertical="center"/>
    </xf>
    <xf numFmtId="0" fontId="98" fillId="0" borderId="63" xfId="1098" applyFont="1" applyBorder="1" applyAlignment="1">
      <alignment horizontal="center" vertical="center"/>
    </xf>
    <xf numFmtId="0" fontId="98" fillId="52" borderId="25" xfId="0" applyFont="1" applyFill="1" applyBorder="1" applyAlignment="1">
      <alignment horizontal="left" vertical="center" wrapText="1"/>
    </xf>
    <xf numFmtId="0" fontId="98" fillId="52" borderId="36" xfId="0" applyFont="1" applyFill="1" applyBorder="1" applyAlignment="1">
      <alignment horizontal="center" vertical="center"/>
    </xf>
    <xf numFmtId="0" fontId="98" fillId="52" borderId="25" xfId="0" applyFont="1" applyFill="1" applyBorder="1" applyAlignment="1">
      <alignment horizontal="left" vertical="center"/>
    </xf>
    <xf numFmtId="0" fontId="98" fillId="52" borderId="37" xfId="0" applyFont="1" applyFill="1" applyBorder="1" applyAlignment="1">
      <alignment horizontal="left" vertical="center"/>
    </xf>
    <xf numFmtId="0" fontId="97" fillId="0" borderId="8" xfId="1098" applyFont="1" applyBorder="1" applyAlignment="1">
      <alignment horizontal="center" vertical="center" wrapText="1"/>
    </xf>
    <xf numFmtId="0" fontId="97" fillId="0" borderId="8" xfId="1098" applyFont="1" applyBorder="1" applyAlignment="1">
      <alignment horizontal="center" vertical="center"/>
    </xf>
    <xf numFmtId="0" fontId="99" fillId="0" borderId="20" xfId="1098" applyFont="1" applyBorder="1" applyAlignment="1">
      <alignment horizontal="left" vertical="center" wrapText="1"/>
    </xf>
    <xf numFmtId="0" fontId="99" fillId="0" borderId="52" xfId="1098" applyFont="1" applyBorder="1" applyAlignment="1">
      <alignment horizontal="left" vertical="center" wrapText="1"/>
    </xf>
    <xf numFmtId="0" fontId="99" fillId="0" borderId="21" xfId="1098" applyFont="1" applyBorder="1" applyAlignment="1">
      <alignment horizontal="left" vertical="center" wrapText="1"/>
    </xf>
    <xf numFmtId="0" fontId="99" fillId="0" borderId="53" xfId="1098" applyFont="1" applyBorder="1" applyAlignment="1">
      <alignment horizontal="left" vertical="center" wrapText="1"/>
    </xf>
    <xf numFmtId="0" fontId="99" fillId="0" borderId="19" xfId="1098" applyFont="1" applyBorder="1" applyAlignment="1">
      <alignment horizontal="center"/>
    </xf>
    <xf numFmtId="0" fontId="99" fillId="0" borderId="18" xfId="1098" applyFont="1" applyBorder="1" applyAlignment="1">
      <alignment horizontal="center"/>
    </xf>
    <xf numFmtId="0" fontId="140" fillId="0" borderId="92" xfId="1098" applyFont="1" applyBorder="1" applyAlignment="1">
      <alignment horizontal="center"/>
    </xf>
    <xf numFmtId="0" fontId="140" fillId="0" borderId="93" xfId="1098" applyFont="1" applyBorder="1" applyAlignment="1">
      <alignment horizontal="center"/>
    </xf>
    <xf numFmtId="0" fontId="140" fillId="0" borderId="94" xfId="1098" applyFont="1" applyBorder="1" applyAlignment="1">
      <alignment horizontal="center"/>
    </xf>
    <xf numFmtId="0" fontId="140" fillId="0" borderId="95" xfId="1098" applyFont="1" applyBorder="1" applyAlignment="1">
      <alignment horizontal="center"/>
    </xf>
    <xf numFmtId="0" fontId="140" fillId="0" borderId="96" xfId="1098" applyFont="1" applyBorder="1" applyAlignment="1">
      <alignment horizontal="center"/>
    </xf>
    <xf numFmtId="0" fontId="140" fillId="0" borderId="97" xfId="1098" applyFont="1" applyBorder="1" applyAlignment="1">
      <alignment horizontal="center"/>
    </xf>
    <xf numFmtId="0" fontId="139" fillId="0" borderId="46" xfId="1098" applyFont="1" applyBorder="1" applyAlignment="1">
      <alignment horizontal="center" vertical="center" wrapText="1"/>
    </xf>
    <xf numFmtId="0" fontId="139" fillId="0" borderId="38" xfId="1098" applyFont="1" applyBorder="1" applyAlignment="1">
      <alignment horizontal="center" vertical="center" wrapText="1"/>
    </xf>
    <xf numFmtId="0" fontId="139" fillId="0" borderId="39" xfId="1098" applyFont="1" applyBorder="1" applyAlignment="1">
      <alignment horizontal="center" vertical="center" wrapText="1"/>
    </xf>
    <xf numFmtId="0" fontId="139" fillId="0" borderId="47" xfId="1098" applyFont="1" applyBorder="1" applyAlignment="1">
      <alignment horizontal="center" vertical="center" wrapText="1"/>
    </xf>
    <xf numFmtId="0" fontId="139" fillId="0" borderId="0" xfId="1098" applyFont="1" applyBorder="1" applyAlignment="1">
      <alignment horizontal="center" vertical="center" wrapText="1"/>
    </xf>
    <xf numFmtId="0" fontId="139" fillId="0" borderId="40" xfId="1098" applyFont="1" applyBorder="1" applyAlignment="1">
      <alignment horizontal="center" vertical="center" wrapText="1"/>
    </xf>
    <xf numFmtId="0" fontId="139" fillId="0" borderId="50" xfId="1098" applyFont="1" applyBorder="1" applyAlignment="1">
      <alignment horizontal="center" vertical="center" wrapText="1"/>
    </xf>
    <xf numFmtId="0" fontId="139" fillId="0" borderId="10" xfId="1098" applyFont="1" applyBorder="1" applyAlignment="1">
      <alignment horizontal="center" vertical="center" wrapText="1"/>
    </xf>
    <xf numFmtId="0" fontId="139" fillId="0" borderId="41" xfId="1098" applyFont="1" applyBorder="1" applyAlignment="1">
      <alignment horizontal="center" vertical="center" wrapText="1"/>
    </xf>
    <xf numFmtId="0" fontId="134" fillId="0" borderId="46" xfId="1098" applyFont="1" applyBorder="1" applyAlignment="1">
      <alignment horizontal="center" vertical="center" wrapText="1"/>
    </xf>
    <xf numFmtId="0" fontId="134" fillId="0" borderId="47" xfId="1098" applyFont="1" applyBorder="1" applyAlignment="1">
      <alignment horizontal="center" vertical="center" wrapText="1"/>
    </xf>
    <xf numFmtId="0" fontId="134" fillId="0" borderId="50" xfId="1098" applyFont="1" applyBorder="1" applyAlignment="1">
      <alignment horizontal="center" vertical="center" wrapText="1"/>
    </xf>
    <xf numFmtId="0" fontId="97" fillId="0" borderId="18" xfId="1098" applyFont="1" applyBorder="1" applyAlignment="1">
      <alignment horizontal="center" vertical="center"/>
    </xf>
    <xf numFmtId="16" fontId="97" fillId="0" borderId="18" xfId="1098" applyNumberFormat="1" applyFont="1" applyBorder="1" applyAlignment="1">
      <alignment horizontal="center" vertical="center"/>
    </xf>
    <xf numFmtId="0" fontId="99" fillId="0" borderId="80" xfId="1098" applyFont="1" applyBorder="1" applyAlignment="1">
      <alignment horizontal="left" vertical="center"/>
    </xf>
    <xf numFmtId="0" fontId="99" fillId="0" borderId="81" xfId="1098" applyFont="1" applyBorder="1" applyAlignment="1">
      <alignment horizontal="left" vertical="center"/>
    </xf>
    <xf numFmtId="0" fontId="99" fillId="0" borderId="21" xfId="1098" applyFont="1" applyBorder="1" applyAlignment="1">
      <alignment horizontal="left" vertical="center"/>
    </xf>
    <xf numFmtId="0" fontId="99" fillId="0" borderId="53" xfId="1098" applyFont="1" applyBorder="1" applyAlignment="1">
      <alignment horizontal="left" vertical="center"/>
    </xf>
    <xf numFmtId="0" fontId="99" fillId="0" borderId="20" xfId="1098" applyFont="1" applyBorder="1" applyAlignment="1">
      <alignment horizontal="left" vertical="center"/>
    </xf>
    <xf numFmtId="0" fontId="99" fillId="0" borderId="52" xfId="1098" applyFont="1" applyBorder="1" applyAlignment="1">
      <alignment horizontal="left" vertical="center"/>
    </xf>
    <xf numFmtId="16" fontId="97" fillId="0" borderId="91" xfId="1098" applyNumberFormat="1" applyFont="1" applyBorder="1" applyAlignment="1">
      <alignment horizontal="center" vertical="center"/>
    </xf>
    <xf numFmtId="0" fontId="97" fillId="0" borderId="78" xfId="1098" applyFont="1" applyBorder="1" applyAlignment="1">
      <alignment horizontal="center" vertical="center"/>
    </xf>
    <xf numFmtId="0" fontId="97" fillId="0" borderId="79" xfId="1098" applyFont="1" applyBorder="1" applyAlignment="1">
      <alignment horizontal="center" vertical="center"/>
    </xf>
    <xf numFmtId="0" fontId="135" fillId="0" borderId="18" xfId="1098" applyFont="1" applyBorder="1" applyAlignment="1">
      <alignment horizontal="center" vertical="center"/>
    </xf>
    <xf numFmtId="0" fontId="135" fillId="0" borderId="8" xfId="1098" applyFont="1" applyBorder="1" applyAlignment="1">
      <alignment horizontal="center" vertical="center"/>
    </xf>
    <xf numFmtId="0" fontId="72" fillId="36" borderId="49" xfId="0" applyFont="1" applyFill="1" applyBorder="1" applyAlignment="1">
      <alignment horizontal="center" vertical="center"/>
    </xf>
    <xf numFmtId="0" fontId="72" fillId="36" borderId="4" xfId="0" applyFont="1" applyFill="1" applyBorder="1" applyAlignment="1">
      <alignment horizontal="center" vertical="center"/>
    </xf>
    <xf numFmtId="0" fontId="72" fillId="36" borderId="54" xfId="0" applyFont="1" applyFill="1" applyBorder="1" applyAlignment="1">
      <alignment horizontal="center" vertical="center"/>
    </xf>
    <xf numFmtId="0" fontId="72" fillId="59" borderId="19" xfId="0" applyFont="1" applyFill="1" applyBorder="1" applyAlignment="1">
      <alignment horizontal="center" vertical="center" wrapText="1"/>
    </xf>
    <xf numFmtId="0" fontId="72" fillId="59" borderId="18" xfId="0" applyFont="1" applyFill="1" applyBorder="1" applyAlignment="1">
      <alignment horizontal="center" vertical="center" wrapText="1"/>
    </xf>
    <xf numFmtId="43" fontId="72" fillId="42" borderId="49" xfId="548" applyFont="1" applyFill="1" applyBorder="1" applyAlignment="1">
      <alignment horizontal="center" vertical="center" wrapText="1"/>
    </xf>
    <xf numFmtId="43" fontId="72" fillId="42" borderId="4" xfId="548" applyFont="1" applyFill="1" applyBorder="1" applyAlignment="1">
      <alignment horizontal="center" vertical="center" wrapText="1"/>
    </xf>
    <xf numFmtId="43" fontId="72" fillId="42" borderId="54" xfId="548" applyFont="1" applyFill="1" applyBorder="1" applyAlignment="1">
      <alignment horizontal="center" vertical="center" wrapText="1"/>
    </xf>
    <xf numFmtId="0" fontId="99" fillId="0" borderId="8" xfId="0" applyFont="1" applyBorder="1" applyAlignment="1">
      <alignment horizontal="center"/>
    </xf>
    <xf numFmtId="16" fontId="97" fillId="0" borderId="91" xfId="0" quotePrefix="1" applyNumberFormat="1" applyFont="1" applyBorder="1" applyAlignment="1">
      <alignment horizontal="center" vertical="center"/>
    </xf>
    <xf numFmtId="16" fontId="97" fillId="0" borderId="78" xfId="0" quotePrefix="1" applyNumberFormat="1" applyFont="1" applyBorder="1" applyAlignment="1">
      <alignment horizontal="center" vertical="center"/>
    </xf>
    <xf numFmtId="16" fontId="97" fillId="0" borderId="79" xfId="0" quotePrefix="1" applyNumberFormat="1" applyFont="1" applyBorder="1" applyAlignment="1">
      <alignment horizontal="center" vertical="center"/>
    </xf>
    <xf numFmtId="0" fontId="97" fillId="0" borderId="91" xfId="0" quotePrefix="1" applyFont="1" applyBorder="1" applyAlignment="1">
      <alignment horizontal="center" vertical="center"/>
    </xf>
    <xf numFmtId="0" fontId="97" fillId="0" borderId="78" xfId="0" quotePrefix="1" applyFont="1" applyBorder="1" applyAlignment="1">
      <alignment horizontal="center" vertical="center"/>
    </xf>
    <xf numFmtId="0" fontId="97" fillId="0" borderId="79" xfId="0" quotePrefix="1" applyFont="1" applyBorder="1" applyAlignment="1">
      <alignment horizontal="center" vertical="center"/>
    </xf>
    <xf numFmtId="0" fontId="99" fillId="0" borderId="19" xfId="0" applyFont="1" applyBorder="1" applyAlignment="1">
      <alignment horizontal="center" vertical="center" textRotation="255"/>
    </xf>
    <xf numFmtId="0" fontId="99" fillId="0" borderId="13" xfId="0" applyFont="1" applyBorder="1" applyAlignment="1">
      <alignment horizontal="center" vertical="center" textRotation="255"/>
    </xf>
    <xf numFmtId="0" fontId="99" fillId="0" borderId="18" xfId="0" applyFont="1" applyBorder="1" applyAlignment="1">
      <alignment horizontal="center" vertical="center" textRotation="255"/>
    </xf>
    <xf numFmtId="0" fontId="99" fillId="0" borderId="49" xfId="0" applyFont="1" applyBorder="1" applyAlignment="1">
      <alignment horizontal="left" vertical="center"/>
    </xf>
    <xf numFmtId="0" fontId="99" fillId="0" borderId="54" xfId="0" applyFont="1" applyBorder="1" applyAlignment="1">
      <alignment horizontal="left" vertical="center"/>
    </xf>
    <xf numFmtId="16" fontId="97" fillId="0" borderId="28" xfId="0" quotePrefix="1" applyNumberFormat="1" applyFont="1" applyFill="1" applyBorder="1" applyAlignment="1">
      <alignment horizontal="center" vertical="center"/>
    </xf>
    <xf numFmtId="0" fontId="97" fillId="0" borderId="28" xfId="0" applyFont="1" applyFill="1" applyBorder="1" applyAlignment="1">
      <alignment horizontal="center" vertical="center"/>
    </xf>
    <xf numFmtId="175" fontId="0" fillId="0" borderId="19" xfId="0" applyNumberFormat="1" applyBorder="1" applyAlignment="1">
      <alignment horizontal="center" vertical="center"/>
    </xf>
    <xf numFmtId="0" fontId="0" fillId="0" borderId="45" xfId="0" applyBorder="1" applyAlignment="1">
      <alignment horizontal="center" vertical="center" wrapText="1"/>
    </xf>
    <xf numFmtId="0" fontId="135" fillId="0" borderId="91" xfId="0" applyFont="1" applyFill="1" applyBorder="1" applyAlignment="1">
      <alignment horizontal="center" vertical="center"/>
    </xf>
    <xf numFmtId="0" fontId="135" fillId="0" borderId="49" xfId="0" applyFont="1" applyFill="1" applyBorder="1" applyAlignment="1">
      <alignment horizontal="center" vertical="center"/>
    </xf>
    <xf numFmtId="0" fontId="99" fillId="0" borderId="20" xfId="0" applyFont="1" applyFill="1" applyBorder="1" applyAlignment="1">
      <alignment horizontal="left" vertical="center" wrapText="1"/>
    </xf>
    <xf numFmtId="0" fontId="99" fillId="0" borderId="52" xfId="0" applyFont="1" applyFill="1" applyBorder="1" applyAlignment="1">
      <alignment horizontal="left" vertical="center" wrapText="1"/>
    </xf>
    <xf numFmtId="0" fontId="99" fillId="0" borderId="19" xfId="0" applyFont="1" applyFill="1" applyBorder="1" applyAlignment="1">
      <alignment horizontal="center" vertical="center"/>
    </xf>
    <xf numFmtId="0" fontId="99" fillId="0" borderId="13" xfId="0" applyFont="1" applyFill="1" applyBorder="1" applyAlignment="1">
      <alignment horizontal="center" vertical="center"/>
    </xf>
    <xf numFmtId="0" fontId="99" fillId="0" borderId="18" xfId="0" applyFont="1" applyFill="1" applyBorder="1" applyAlignment="1">
      <alignment horizontal="center" vertical="center"/>
    </xf>
    <xf numFmtId="0" fontId="97" fillId="0" borderId="28" xfId="0" quotePrefix="1" applyFont="1" applyFill="1" applyBorder="1" applyAlignment="1">
      <alignment horizontal="center" vertical="center"/>
    </xf>
    <xf numFmtId="0" fontId="133" fillId="0" borderId="46" xfId="0" applyFont="1" applyFill="1" applyBorder="1" applyAlignment="1">
      <alignment horizontal="center" vertical="center" wrapText="1"/>
    </xf>
    <xf numFmtId="0" fontId="133" fillId="0" borderId="38" xfId="0" applyFont="1" applyFill="1" applyBorder="1" applyAlignment="1">
      <alignment horizontal="center" vertical="center" wrapText="1"/>
    </xf>
    <xf numFmtId="0" fontId="133" fillId="0" borderId="39" xfId="0" applyFont="1" applyFill="1" applyBorder="1" applyAlignment="1">
      <alignment horizontal="center" vertical="center" wrapText="1"/>
    </xf>
    <xf numFmtId="0" fontId="133" fillId="0" borderId="47" xfId="0" applyFont="1" applyFill="1" applyBorder="1" applyAlignment="1">
      <alignment horizontal="center" vertical="center" wrapText="1"/>
    </xf>
    <xf numFmtId="0" fontId="133" fillId="0" borderId="0" xfId="0" applyFont="1" applyFill="1" applyBorder="1" applyAlignment="1">
      <alignment horizontal="center" vertical="center" wrapText="1"/>
    </xf>
    <xf numFmtId="0" fontId="133" fillId="0" borderId="40" xfId="0" applyFont="1" applyFill="1" applyBorder="1" applyAlignment="1">
      <alignment horizontal="center" vertical="center" wrapText="1"/>
    </xf>
    <xf numFmtId="0" fontId="133" fillId="0" borderId="50" xfId="0" applyFont="1" applyFill="1" applyBorder="1" applyAlignment="1">
      <alignment horizontal="center" vertical="center" wrapText="1"/>
    </xf>
    <xf numFmtId="0" fontId="133" fillId="0" borderId="10" xfId="0" applyFont="1" applyFill="1" applyBorder="1" applyAlignment="1">
      <alignment horizontal="center" vertical="center" wrapText="1"/>
    </xf>
    <xf numFmtId="0" fontId="133" fillId="0" borderId="41" xfId="0" applyFont="1" applyFill="1" applyBorder="1" applyAlignment="1">
      <alignment horizontal="center" vertical="center" wrapText="1"/>
    </xf>
    <xf numFmtId="0" fontId="134" fillId="0" borderId="46" xfId="0" applyFont="1" applyFill="1" applyBorder="1" applyAlignment="1">
      <alignment horizontal="center" vertical="center" wrapText="1"/>
    </xf>
    <xf numFmtId="0" fontId="134" fillId="0" borderId="47" xfId="0" applyFont="1" applyFill="1" applyBorder="1" applyAlignment="1">
      <alignment horizontal="center" vertical="center" wrapText="1"/>
    </xf>
    <xf numFmtId="0" fontId="134" fillId="0" borderId="50" xfId="0" applyFont="1" applyFill="1" applyBorder="1" applyAlignment="1">
      <alignment horizontal="center" vertical="center" wrapText="1"/>
    </xf>
    <xf numFmtId="0" fontId="97" fillId="0" borderId="8" xfId="0" applyFont="1" applyFill="1" applyBorder="1" applyAlignment="1">
      <alignment horizontal="center" vertical="center"/>
    </xf>
    <xf numFmtId="0" fontId="72" fillId="59" borderId="8" xfId="0" applyFont="1" applyFill="1" applyBorder="1" applyAlignment="1">
      <alignment horizontal="center" vertical="center" wrapText="1"/>
    </xf>
    <xf numFmtId="43" fontId="72" fillId="42" borderId="8" xfId="548" applyFont="1" applyFill="1" applyBorder="1" applyAlignment="1">
      <alignment horizontal="center" vertical="center" wrapText="1"/>
    </xf>
    <xf numFmtId="0" fontId="139" fillId="0" borderId="46" xfId="0" applyFont="1" applyBorder="1" applyAlignment="1">
      <alignment horizontal="center" vertical="center" wrapText="1"/>
    </xf>
    <xf numFmtId="0" fontId="139" fillId="0" borderId="38" xfId="0" applyFont="1" applyBorder="1" applyAlignment="1">
      <alignment horizontal="center" vertical="center" wrapText="1"/>
    </xf>
    <xf numFmtId="0" fontId="139" fillId="0" borderId="47" xfId="0" applyFont="1" applyBorder="1" applyAlignment="1">
      <alignment horizontal="center" vertical="center" wrapText="1"/>
    </xf>
    <xf numFmtId="0" fontId="139" fillId="0" borderId="0" xfId="0" applyFont="1" applyBorder="1" applyAlignment="1">
      <alignment horizontal="center" vertical="center" wrapText="1"/>
    </xf>
    <xf numFmtId="0" fontId="139" fillId="0" borderId="50" xfId="0" applyFont="1" applyBorder="1" applyAlignment="1">
      <alignment horizontal="center" vertical="center" wrapText="1"/>
    </xf>
    <xf numFmtId="0" fontId="139" fillId="0" borderId="10" xfId="0" applyFont="1" applyBorder="1" applyAlignment="1">
      <alignment horizontal="center" vertical="center" wrapText="1"/>
    </xf>
    <xf numFmtId="0" fontId="0" fillId="0" borderId="4" xfId="0" applyBorder="1" applyAlignment="1">
      <alignment horizontal="left"/>
    </xf>
    <xf numFmtId="192" fontId="97" fillId="0" borderId="18" xfId="0" applyNumberFormat="1" applyFont="1" applyBorder="1" applyAlignment="1">
      <alignment horizontal="center" vertical="center"/>
    </xf>
    <xf numFmtId="0" fontId="0" fillId="0" borderId="99" xfId="0" applyBorder="1" applyAlignment="1">
      <alignment horizontal="center"/>
    </xf>
    <xf numFmtId="0" fontId="0" fillId="0" borderId="100" xfId="0" applyBorder="1" applyAlignment="1">
      <alignment horizontal="center"/>
    </xf>
    <xf numFmtId="0" fontId="72" fillId="34" borderId="8" xfId="0" applyFont="1" applyFill="1" applyBorder="1" applyAlignment="1">
      <alignment horizontal="center" vertical="center"/>
    </xf>
    <xf numFmtId="0" fontId="72" fillId="57" borderId="49" xfId="0" applyFont="1" applyFill="1" applyBorder="1" applyAlignment="1">
      <alignment horizontal="center" vertical="center"/>
    </xf>
    <xf numFmtId="0" fontId="72" fillId="57" borderId="4" xfId="0" applyFont="1" applyFill="1" applyBorder="1" applyAlignment="1">
      <alignment horizontal="center" vertical="center"/>
    </xf>
    <xf numFmtId="0" fontId="72" fillId="57" borderId="54" xfId="0" applyFont="1" applyFill="1" applyBorder="1" applyAlignment="1">
      <alignment horizontal="center" vertical="center"/>
    </xf>
    <xf numFmtId="0" fontId="141" fillId="0" borderId="46" xfId="0" applyFont="1" applyBorder="1" applyAlignment="1">
      <alignment horizontal="center" vertical="center" wrapText="1"/>
    </xf>
    <xf numFmtId="0" fontId="141" fillId="0" borderId="38" xfId="0" applyFont="1" applyBorder="1" applyAlignment="1">
      <alignment horizontal="center" vertical="center" wrapText="1"/>
    </xf>
    <xf numFmtId="0" fontId="141" fillId="0" borderId="39" xfId="0" applyFont="1" applyBorder="1" applyAlignment="1">
      <alignment horizontal="center" vertical="center" wrapText="1"/>
    </xf>
    <xf numFmtId="0" fontId="141" fillId="0" borderId="47" xfId="0" applyFont="1" applyBorder="1" applyAlignment="1">
      <alignment horizontal="center" vertical="center" wrapText="1"/>
    </xf>
    <xf numFmtId="0" fontId="141" fillId="0" borderId="0" xfId="0" applyFont="1" applyBorder="1" applyAlignment="1">
      <alignment horizontal="center" vertical="center" wrapText="1"/>
    </xf>
    <xf numFmtId="0" fontId="141" fillId="0" borderId="40" xfId="0" applyFont="1" applyBorder="1" applyAlignment="1">
      <alignment horizontal="center" vertical="center" wrapText="1"/>
    </xf>
    <xf numFmtId="0" fontId="141" fillId="0" borderId="50" xfId="0" applyFont="1" applyBorder="1" applyAlignment="1">
      <alignment horizontal="center" vertical="center" wrapText="1"/>
    </xf>
    <xf numFmtId="0" fontId="141" fillId="0" borderId="10" xfId="0" applyFont="1" applyBorder="1" applyAlignment="1">
      <alignment horizontal="center" vertical="center" wrapText="1"/>
    </xf>
    <xf numFmtId="0" fontId="141" fillId="0" borderId="41" xfId="0" applyFont="1" applyBorder="1" applyAlignment="1">
      <alignment horizontal="center" vertical="center" wrapText="1"/>
    </xf>
    <xf numFmtId="0" fontId="72" fillId="57" borderId="19" xfId="0" applyFont="1" applyFill="1" applyBorder="1" applyAlignment="1">
      <alignment horizontal="center" vertical="center" wrapText="1"/>
    </xf>
    <xf numFmtId="0" fontId="72" fillId="57" borderId="18" xfId="0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9" xfId="0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54" xfId="0" applyBorder="1" applyAlignment="1">
      <alignment horizontal="center"/>
    </xf>
    <xf numFmtId="196" fontId="130" fillId="33" borderId="0" xfId="0" applyNumberFormat="1" applyFont="1" applyFill="1" applyAlignment="1">
      <alignment horizontal="center"/>
    </xf>
    <xf numFmtId="197" fontId="130" fillId="33" borderId="0" xfId="0" applyNumberFormat="1" applyFont="1" applyFill="1" applyAlignment="1">
      <alignment horizontal="center"/>
    </xf>
    <xf numFmtId="0" fontId="142" fillId="34" borderId="8" xfId="0" applyFont="1" applyFill="1" applyBorder="1" applyAlignment="1">
      <alignment horizontal="center" vertical="center"/>
    </xf>
    <xf numFmtId="0" fontId="142" fillId="34" borderId="8" xfId="0" applyFont="1" applyFill="1" applyBorder="1" applyAlignment="1">
      <alignment horizontal="center" vertical="center" wrapText="1"/>
    </xf>
    <xf numFmtId="0" fontId="142" fillId="34" borderId="8" xfId="0" applyFont="1" applyFill="1" applyBorder="1" applyAlignment="1">
      <alignment horizontal="center"/>
    </xf>
    <xf numFmtId="0" fontId="142" fillId="34" borderId="19" xfId="0" applyFont="1" applyFill="1" applyBorder="1" applyAlignment="1">
      <alignment horizontal="center" vertical="center"/>
    </xf>
    <xf numFmtId="0" fontId="142" fillId="34" borderId="18" xfId="0" applyFont="1" applyFill="1" applyBorder="1" applyAlignment="1">
      <alignment horizontal="center" vertical="center"/>
    </xf>
    <xf numFmtId="0" fontId="130" fillId="0" borderId="8" xfId="0" applyFont="1" applyBorder="1" applyAlignment="1">
      <alignment horizontal="center" vertical="center" wrapText="1"/>
    </xf>
    <xf numFmtId="0" fontId="130" fillId="0" borderId="8" xfId="0" applyFont="1" applyBorder="1" applyAlignment="1">
      <alignment horizontal="center" vertical="center"/>
    </xf>
    <xf numFmtId="198" fontId="130" fillId="33" borderId="0" xfId="0" applyNumberFormat="1" applyFont="1" applyFill="1" applyAlignment="1">
      <alignment horizontal="center"/>
    </xf>
    <xf numFmtId="199" fontId="130" fillId="33" borderId="0" xfId="0" applyNumberFormat="1" applyFont="1" applyFill="1" applyAlignment="1">
      <alignment horizontal="center"/>
    </xf>
    <xf numFmtId="0" fontId="130" fillId="33" borderId="0" xfId="0" applyFont="1" applyFill="1" applyAlignment="1">
      <alignment horizontal="center"/>
    </xf>
    <xf numFmtId="173" fontId="0" fillId="0" borderId="0" xfId="0" applyNumberFormat="1" applyFill="1" applyProtection="1">
      <protection hidden="1"/>
    </xf>
    <xf numFmtId="175" fontId="0" fillId="0" borderId="8" xfId="548" applyNumberFormat="1" applyFont="1" applyBorder="1" applyAlignment="1">
      <alignment vertical="center"/>
    </xf>
  </cellXfs>
  <cellStyles count="1274">
    <cellStyle name="20% - Accent1 1" xfId="1"/>
    <cellStyle name="20% - Accent1 10" xfId="2"/>
    <cellStyle name="20% - Accent1 11" xfId="3"/>
    <cellStyle name="20% - Accent1 12" xfId="4"/>
    <cellStyle name="20% - Accent1 2" xfId="5"/>
    <cellStyle name="20% - Accent1 2 2" xfId="6"/>
    <cellStyle name="20% - Accent1 2 3" xfId="7"/>
    <cellStyle name="20% - Accent1 2 4" xfId="8"/>
    <cellStyle name="20% - Accent1 2 5" xfId="9"/>
    <cellStyle name="20% - Accent1 2 6" xfId="10"/>
    <cellStyle name="20% - Accent1 2 7" xfId="11"/>
    <cellStyle name="20% - Accent1 2 8" xfId="12"/>
    <cellStyle name="20% - Accent1 2 9" xfId="13"/>
    <cellStyle name="20% - Accent1 3" xfId="14"/>
    <cellStyle name="20% - Accent1 4" xfId="15"/>
    <cellStyle name="20% - Accent1 5" xfId="16"/>
    <cellStyle name="20% - Accent1 6" xfId="17"/>
    <cellStyle name="20% - Accent1 7" xfId="18"/>
    <cellStyle name="20% - Accent1 8" xfId="19"/>
    <cellStyle name="20% - Accent1 9" xfId="20"/>
    <cellStyle name="20% - Accent2 1" xfId="21"/>
    <cellStyle name="20% - Accent2 10" xfId="22"/>
    <cellStyle name="20% - Accent2 11" xfId="23"/>
    <cellStyle name="20% - Accent2 12" xfId="24"/>
    <cellStyle name="20% - Accent2 2" xfId="25"/>
    <cellStyle name="20% - Accent2 2 2" xfId="26"/>
    <cellStyle name="20% - Accent2 2 3" xfId="27"/>
    <cellStyle name="20% - Accent2 2 4" xfId="28"/>
    <cellStyle name="20% - Accent2 2 5" xfId="29"/>
    <cellStyle name="20% - Accent2 2 6" xfId="30"/>
    <cellStyle name="20% - Accent2 2 7" xfId="31"/>
    <cellStyle name="20% - Accent2 2 8" xfId="32"/>
    <cellStyle name="20% - Accent2 2 9" xfId="33"/>
    <cellStyle name="20% - Accent2 3" xfId="34"/>
    <cellStyle name="20% - Accent2 4" xfId="35"/>
    <cellStyle name="20% - Accent2 5" xfId="36"/>
    <cellStyle name="20% - Accent2 6" xfId="37"/>
    <cellStyle name="20% - Accent2 7" xfId="38"/>
    <cellStyle name="20% - Accent2 8" xfId="39"/>
    <cellStyle name="20% - Accent2 9" xfId="40"/>
    <cellStyle name="20% - Accent3 1" xfId="41"/>
    <cellStyle name="20% - Accent3 10" xfId="42"/>
    <cellStyle name="20% - Accent3 11" xfId="43"/>
    <cellStyle name="20% - Accent3 12" xfId="44"/>
    <cellStyle name="20% - Accent3 2" xfId="45"/>
    <cellStyle name="20% - Accent3 2 2" xfId="46"/>
    <cellStyle name="20% - Accent3 2 3" xfId="47"/>
    <cellStyle name="20% - Accent3 2 4" xfId="48"/>
    <cellStyle name="20% - Accent3 2 5" xfId="49"/>
    <cellStyle name="20% - Accent3 2 6" xfId="50"/>
    <cellStyle name="20% - Accent3 2 7" xfId="51"/>
    <cellStyle name="20% - Accent3 2 8" xfId="52"/>
    <cellStyle name="20% - Accent3 2 9" xfId="53"/>
    <cellStyle name="20% - Accent3 3" xfId="54"/>
    <cellStyle name="20% - Accent3 4" xfId="55"/>
    <cellStyle name="20% - Accent3 5" xfId="56"/>
    <cellStyle name="20% - Accent3 6" xfId="57"/>
    <cellStyle name="20% - Accent3 7" xfId="58"/>
    <cellStyle name="20% - Accent3 8" xfId="59"/>
    <cellStyle name="20% - Accent3 9" xfId="60"/>
    <cellStyle name="20% - Accent4 1" xfId="61"/>
    <cellStyle name="20% - Accent4 10" xfId="62"/>
    <cellStyle name="20% - Accent4 11" xfId="63"/>
    <cellStyle name="20% - Accent4 12" xfId="64"/>
    <cellStyle name="20% - Accent4 2" xfId="65"/>
    <cellStyle name="20% - Accent4 2 2" xfId="66"/>
    <cellStyle name="20% - Accent4 2 3" xfId="67"/>
    <cellStyle name="20% - Accent4 2 4" xfId="68"/>
    <cellStyle name="20% - Accent4 2 5" xfId="69"/>
    <cellStyle name="20% - Accent4 2 6" xfId="70"/>
    <cellStyle name="20% - Accent4 2 7" xfId="71"/>
    <cellStyle name="20% - Accent4 2 8" xfId="72"/>
    <cellStyle name="20% - Accent4 2 9" xfId="73"/>
    <cellStyle name="20% - Accent4 3" xfId="74"/>
    <cellStyle name="20% - Accent4 4" xfId="75"/>
    <cellStyle name="20% - Accent4 5" xfId="76"/>
    <cellStyle name="20% - Accent4 6" xfId="77"/>
    <cellStyle name="20% - Accent4 7" xfId="78"/>
    <cellStyle name="20% - Accent4 8" xfId="79"/>
    <cellStyle name="20% - Accent4 9" xfId="80"/>
    <cellStyle name="20% - Accent5 1" xfId="81"/>
    <cellStyle name="20% - Accent5 10" xfId="82"/>
    <cellStyle name="20% - Accent5 11" xfId="83"/>
    <cellStyle name="20% - Accent5 12" xfId="84"/>
    <cellStyle name="20% - Accent5 2" xfId="85"/>
    <cellStyle name="20% - Accent5 2 2" xfId="86"/>
    <cellStyle name="20% - Accent5 2 3" xfId="87"/>
    <cellStyle name="20% - Accent5 2 4" xfId="88"/>
    <cellStyle name="20% - Accent5 2 5" xfId="89"/>
    <cellStyle name="20% - Accent5 2 6" xfId="90"/>
    <cellStyle name="20% - Accent5 2 7" xfId="91"/>
    <cellStyle name="20% - Accent5 2 8" xfId="92"/>
    <cellStyle name="20% - Accent5 2 9" xfId="93"/>
    <cellStyle name="20% - Accent5 3" xfId="94"/>
    <cellStyle name="20% - Accent5 4" xfId="95"/>
    <cellStyle name="20% - Accent5 5" xfId="96"/>
    <cellStyle name="20% - Accent5 6" xfId="97"/>
    <cellStyle name="20% - Accent5 7" xfId="98"/>
    <cellStyle name="20% - Accent5 8" xfId="99"/>
    <cellStyle name="20% - Accent5 9" xfId="100"/>
    <cellStyle name="20% - Accent6 1" xfId="101"/>
    <cellStyle name="20% - Accent6 10" xfId="102"/>
    <cellStyle name="20% - Accent6 11" xfId="103"/>
    <cellStyle name="20% - Accent6 12" xfId="104"/>
    <cellStyle name="20% - Accent6 2" xfId="105"/>
    <cellStyle name="20% - Accent6 2 2" xfId="106"/>
    <cellStyle name="20% - Accent6 2 3" xfId="107"/>
    <cellStyle name="20% - Accent6 2 4" xfId="108"/>
    <cellStyle name="20% - Accent6 2 5" xfId="109"/>
    <cellStyle name="20% - Accent6 2 6" xfId="110"/>
    <cellStyle name="20% - Accent6 2 7" xfId="111"/>
    <cellStyle name="20% - Accent6 2 8" xfId="112"/>
    <cellStyle name="20% - Accent6 2 9" xfId="113"/>
    <cellStyle name="20% - Accent6 3" xfId="114"/>
    <cellStyle name="20% - Accent6 4" xfId="115"/>
    <cellStyle name="20% - Accent6 5" xfId="116"/>
    <cellStyle name="20% - Accent6 6" xfId="117"/>
    <cellStyle name="20% - Accent6 7" xfId="118"/>
    <cellStyle name="20% - Accent6 8" xfId="119"/>
    <cellStyle name="20% - Accent6 9" xfId="120"/>
    <cellStyle name="40% - Accent1 1" xfId="121"/>
    <cellStyle name="40% - Accent1 10" xfId="122"/>
    <cellStyle name="40% - Accent1 11" xfId="123"/>
    <cellStyle name="40% - Accent1 12" xfId="124"/>
    <cellStyle name="40% - Accent1 2" xfId="125"/>
    <cellStyle name="40% - Accent1 2 2" xfId="126"/>
    <cellStyle name="40% - Accent1 2 3" xfId="127"/>
    <cellStyle name="40% - Accent1 2 4" xfId="128"/>
    <cellStyle name="40% - Accent1 2 5" xfId="129"/>
    <cellStyle name="40% - Accent1 2 6" xfId="130"/>
    <cellStyle name="40% - Accent1 2 7" xfId="131"/>
    <cellStyle name="40% - Accent1 2 8" xfId="132"/>
    <cellStyle name="40% - Accent1 2 9" xfId="133"/>
    <cellStyle name="40% - Accent1 3" xfId="134"/>
    <cellStyle name="40% - Accent1 4" xfId="135"/>
    <cellStyle name="40% - Accent1 5" xfId="136"/>
    <cellStyle name="40% - Accent1 6" xfId="137"/>
    <cellStyle name="40% - Accent1 7" xfId="138"/>
    <cellStyle name="40% - Accent1 8" xfId="139"/>
    <cellStyle name="40% - Accent1 9" xfId="140"/>
    <cellStyle name="40% - Accent2 1" xfId="141"/>
    <cellStyle name="40% - Accent2 10" xfId="142"/>
    <cellStyle name="40% - Accent2 11" xfId="143"/>
    <cellStyle name="40% - Accent2 12" xfId="144"/>
    <cellStyle name="40% - Accent2 2" xfId="145"/>
    <cellStyle name="40% - Accent2 2 2" xfId="146"/>
    <cellStyle name="40% - Accent2 2 3" xfId="147"/>
    <cellStyle name="40% - Accent2 2 4" xfId="148"/>
    <cellStyle name="40% - Accent2 2 5" xfId="149"/>
    <cellStyle name="40% - Accent2 2 6" xfId="150"/>
    <cellStyle name="40% - Accent2 2 7" xfId="151"/>
    <cellStyle name="40% - Accent2 2 8" xfId="152"/>
    <cellStyle name="40% - Accent2 2 9" xfId="153"/>
    <cellStyle name="40% - Accent2 3" xfId="154"/>
    <cellStyle name="40% - Accent2 4" xfId="155"/>
    <cellStyle name="40% - Accent2 5" xfId="156"/>
    <cellStyle name="40% - Accent2 6" xfId="157"/>
    <cellStyle name="40% - Accent2 7" xfId="158"/>
    <cellStyle name="40% - Accent2 8" xfId="159"/>
    <cellStyle name="40% - Accent2 9" xfId="160"/>
    <cellStyle name="40% - Accent3 1" xfId="161"/>
    <cellStyle name="40% - Accent3 10" xfId="162"/>
    <cellStyle name="40% - Accent3 11" xfId="163"/>
    <cellStyle name="40% - Accent3 12" xfId="164"/>
    <cellStyle name="40% - Accent3 2" xfId="165"/>
    <cellStyle name="40% - Accent3 2 2" xfId="166"/>
    <cellStyle name="40% - Accent3 2 3" xfId="167"/>
    <cellStyle name="40% - Accent3 2 4" xfId="168"/>
    <cellStyle name="40% - Accent3 2 5" xfId="169"/>
    <cellStyle name="40% - Accent3 2 6" xfId="170"/>
    <cellStyle name="40% - Accent3 2 7" xfId="171"/>
    <cellStyle name="40% - Accent3 2 8" xfId="172"/>
    <cellStyle name="40% - Accent3 2 9" xfId="173"/>
    <cellStyle name="40% - Accent3 3" xfId="174"/>
    <cellStyle name="40% - Accent3 4" xfId="175"/>
    <cellStyle name="40% - Accent3 5" xfId="176"/>
    <cellStyle name="40% - Accent3 6" xfId="177"/>
    <cellStyle name="40% - Accent3 7" xfId="178"/>
    <cellStyle name="40% - Accent3 8" xfId="179"/>
    <cellStyle name="40% - Accent3 9" xfId="180"/>
    <cellStyle name="40% - Accent4 1" xfId="181"/>
    <cellStyle name="40% - Accent4 10" xfId="182"/>
    <cellStyle name="40% - Accent4 11" xfId="183"/>
    <cellStyle name="40% - Accent4 12" xfId="184"/>
    <cellStyle name="40% - Accent4 2" xfId="185"/>
    <cellStyle name="40% - Accent4 2 2" xfId="186"/>
    <cellStyle name="40% - Accent4 2 3" xfId="187"/>
    <cellStyle name="40% - Accent4 2 4" xfId="188"/>
    <cellStyle name="40% - Accent4 2 5" xfId="189"/>
    <cellStyle name="40% - Accent4 2 6" xfId="190"/>
    <cellStyle name="40% - Accent4 2 7" xfId="191"/>
    <cellStyle name="40% - Accent4 2 8" xfId="192"/>
    <cellStyle name="40% - Accent4 2 9" xfId="193"/>
    <cellStyle name="40% - Accent4 3" xfId="194"/>
    <cellStyle name="40% - Accent4 4" xfId="195"/>
    <cellStyle name="40% - Accent4 5" xfId="196"/>
    <cellStyle name="40% - Accent4 6" xfId="197"/>
    <cellStyle name="40% - Accent4 7" xfId="198"/>
    <cellStyle name="40% - Accent4 8" xfId="199"/>
    <cellStyle name="40% - Accent4 9" xfId="200"/>
    <cellStyle name="40% - Accent5 1" xfId="201"/>
    <cellStyle name="40% - Accent5 10" xfId="202"/>
    <cellStyle name="40% - Accent5 11" xfId="203"/>
    <cellStyle name="40% - Accent5 12" xfId="204"/>
    <cellStyle name="40% - Accent5 2" xfId="205"/>
    <cellStyle name="40% - Accent5 2 2" xfId="206"/>
    <cellStyle name="40% - Accent5 2 3" xfId="207"/>
    <cellStyle name="40% - Accent5 2 4" xfId="208"/>
    <cellStyle name="40% - Accent5 2 5" xfId="209"/>
    <cellStyle name="40% - Accent5 2 6" xfId="210"/>
    <cellStyle name="40% - Accent5 2 7" xfId="211"/>
    <cellStyle name="40% - Accent5 2 8" xfId="212"/>
    <cellStyle name="40% - Accent5 2 9" xfId="213"/>
    <cellStyle name="40% - Accent5 3" xfId="214"/>
    <cellStyle name="40% - Accent5 4" xfId="215"/>
    <cellStyle name="40% - Accent5 5" xfId="216"/>
    <cellStyle name="40% - Accent5 6" xfId="217"/>
    <cellStyle name="40% - Accent5 7" xfId="218"/>
    <cellStyle name="40% - Accent5 8" xfId="219"/>
    <cellStyle name="40% - Accent5 9" xfId="220"/>
    <cellStyle name="40% - Accent6 1" xfId="221"/>
    <cellStyle name="40% - Accent6 10" xfId="222"/>
    <cellStyle name="40% - Accent6 11" xfId="223"/>
    <cellStyle name="40% - Accent6 12" xfId="224"/>
    <cellStyle name="40% - Accent6 2" xfId="225"/>
    <cellStyle name="40% - Accent6 2 2" xfId="226"/>
    <cellStyle name="40% - Accent6 2 3" xfId="227"/>
    <cellStyle name="40% - Accent6 2 4" xfId="228"/>
    <cellStyle name="40% - Accent6 2 5" xfId="229"/>
    <cellStyle name="40% - Accent6 2 6" xfId="230"/>
    <cellStyle name="40% - Accent6 2 7" xfId="231"/>
    <cellStyle name="40% - Accent6 2 8" xfId="232"/>
    <cellStyle name="40% - Accent6 2 9" xfId="233"/>
    <cellStyle name="40% - Accent6 3" xfId="234"/>
    <cellStyle name="40% - Accent6 4" xfId="235"/>
    <cellStyle name="40% - Accent6 5" xfId="236"/>
    <cellStyle name="40% - Accent6 6" xfId="237"/>
    <cellStyle name="40% - Accent6 7" xfId="238"/>
    <cellStyle name="40% - Accent6 8" xfId="239"/>
    <cellStyle name="40% - Accent6 9" xfId="240"/>
    <cellStyle name="60% - Accent1 1" xfId="241"/>
    <cellStyle name="60% - Accent1 10" xfId="242"/>
    <cellStyle name="60% - Accent1 11" xfId="243"/>
    <cellStyle name="60% - Accent1 12" xfId="244"/>
    <cellStyle name="60% - Accent1 2" xfId="245"/>
    <cellStyle name="60% - Accent1 2 2" xfId="246"/>
    <cellStyle name="60% - Accent1 2 3" xfId="247"/>
    <cellStyle name="60% - Accent1 2 4" xfId="248"/>
    <cellStyle name="60% - Accent1 2 5" xfId="249"/>
    <cellStyle name="60% - Accent1 2 6" xfId="250"/>
    <cellStyle name="60% - Accent1 2 7" xfId="251"/>
    <cellStyle name="60% - Accent1 2 8" xfId="252"/>
    <cellStyle name="60% - Accent1 2 9" xfId="253"/>
    <cellStyle name="60% - Accent1 3" xfId="254"/>
    <cellStyle name="60% - Accent1 4" xfId="255"/>
    <cellStyle name="60% - Accent1 5" xfId="256"/>
    <cellStyle name="60% - Accent1 6" xfId="257"/>
    <cellStyle name="60% - Accent1 7" xfId="258"/>
    <cellStyle name="60% - Accent1 8" xfId="259"/>
    <cellStyle name="60% - Accent1 9" xfId="260"/>
    <cellStyle name="60% - Accent2 1" xfId="261"/>
    <cellStyle name="60% - Accent2 10" xfId="262"/>
    <cellStyle name="60% - Accent2 11" xfId="263"/>
    <cellStyle name="60% - Accent2 12" xfId="264"/>
    <cellStyle name="60% - Accent2 2" xfId="265"/>
    <cellStyle name="60% - Accent2 2 2" xfId="266"/>
    <cellStyle name="60% - Accent2 2 3" xfId="267"/>
    <cellStyle name="60% - Accent2 2 4" xfId="268"/>
    <cellStyle name="60% - Accent2 2 5" xfId="269"/>
    <cellStyle name="60% - Accent2 2 6" xfId="270"/>
    <cellStyle name="60% - Accent2 2 7" xfId="271"/>
    <cellStyle name="60% - Accent2 2 8" xfId="272"/>
    <cellStyle name="60% - Accent2 2 9" xfId="273"/>
    <cellStyle name="60% - Accent2 3" xfId="274"/>
    <cellStyle name="60% - Accent2 4" xfId="275"/>
    <cellStyle name="60% - Accent2 5" xfId="276"/>
    <cellStyle name="60% - Accent2 6" xfId="277"/>
    <cellStyle name="60% - Accent2 7" xfId="278"/>
    <cellStyle name="60% - Accent2 8" xfId="279"/>
    <cellStyle name="60% - Accent2 9" xfId="280"/>
    <cellStyle name="60% - Accent3 1" xfId="281"/>
    <cellStyle name="60% - Accent3 10" xfId="282"/>
    <cellStyle name="60% - Accent3 11" xfId="283"/>
    <cellStyle name="60% - Accent3 12" xfId="284"/>
    <cellStyle name="60% - Accent3 2" xfId="285"/>
    <cellStyle name="60% - Accent3 2 2" xfId="286"/>
    <cellStyle name="60% - Accent3 2 3" xfId="287"/>
    <cellStyle name="60% - Accent3 2 4" xfId="288"/>
    <cellStyle name="60% - Accent3 2 5" xfId="289"/>
    <cellStyle name="60% - Accent3 2 6" xfId="290"/>
    <cellStyle name="60% - Accent3 2 7" xfId="291"/>
    <cellStyle name="60% - Accent3 2 8" xfId="292"/>
    <cellStyle name="60% - Accent3 2 9" xfId="293"/>
    <cellStyle name="60% - Accent3 3" xfId="294"/>
    <cellStyle name="60% - Accent3 4" xfId="295"/>
    <cellStyle name="60% - Accent3 5" xfId="296"/>
    <cellStyle name="60% - Accent3 6" xfId="297"/>
    <cellStyle name="60% - Accent3 7" xfId="298"/>
    <cellStyle name="60% - Accent3 8" xfId="299"/>
    <cellStyle name="60% - Accent3 9" xfId="300"/>
    <cellStyle name="60% - Accent4 1" xfId="301"/>
    <cellStyle name="60% - Accent4 10" xfId="302"/>
    <cellStyle name="60% - Accent4 11" xfId="303"/>
    <cellStyle name="60% - Accent4 12" xfId="304"/>
    <cellStyle name="60% - Accent4 2" xfId="305"/>
    <cellStyle name="60% - Accent4 2 2" xfId="306"/>
    <cellStyle name="60% - Accent4 2 3" xfId="307"/>
    <cellStyle name="60% - Accent4 2 4" xfId="308"/>
    <cellStyle name="60% - Accent4 2 5" xfId="309"/>
    <cellStyle name="60% - Accent4 2 6" xfId="310"/>
    <cellStyle name="60% - Accent4 2 7" xfId="311"/>
    <cellStyle name="60% - Accent4 2 8" xfId="312"/>
    <cellStyle name="60% - Accent4 2 9" xfId="313"/>
    <cellStyle name="60% - Accent4 3" xfId="314"/>
    <cellStyle name="60% - Accent4 4" xfId="315"/>
    <cellStyle name="60% - Accent4 5" xfId="316"/>
    <cellStyle name="60% - Accent4 6" xfId="317"/>
    <cellStyle name="60% - Accent4 7" xfId="318"/>
    <cellStyle name="60% - Accent4 8" xfId="319"/>
    <cellStyle name="60% - Accent4 9" xfId="320"/>
    <cellStyle name="60% - Accent5 1" xfId="321"/>
    <cellStyle name="60% - Accent5 10" xfId="322"/>
    <cellStyle name="60% - Accent5 11" xfId="323"/>
    <cellStyle name="60% - Accent5 12" xfId="324"/>
    <cellStyle name="60% - Accent5 2" xfId="325"/>
    <cellStyle name="60% - Accent5 2 2" xfId="326"/>
    <cellStyle name="60% - Accent5 2 3" xfId="327"/>
    <cellStyle name="60% - Accent5 2 4" xfId="328"/>
    <cellStyle name="60% - Accent5 2 5" xfId="329"/>
    <cellStyle name="60% - Accent5 2 6" xfId="330"/>
    <cellStyle name="60% - Accent5 2 7" xfId="331"/>
    <cellStyle name="60% - Accent5 2 8" xfId="332"/>
    <cellStyle name="60% - Accent5 2 9" xfId="333"/>
    <cellStyle name="60% - Accent5 3" xfId="334"/>
    <cellStyle name="60% - Accent5 4" xfId="335"/>
    <cellStyle name="60% - Accent5 5" xfId="336"/>
    <cellStyle name="60% - Accent5 6" xfId="337"/>
    <cellStyle name="60% - Accent5 7" xfId="338"/>
    <cellStyle name="60% - Accent5 8" xfId="339"/>
    <cellStyle name="60% - Accent5 9" xfId="340"/>
    <cellStyle name="60% - Accent6 1" xfId="341"/>
    <cellStyle name="60% - Accent6 10" xfId="342"/>
    <cellStyle name="60% - Accent6 11" xfId="343"/>
    <cellStyle name="60% - Accent6 12" xfId="344"/>
    <cellStyle name="60% - Accent6 2" xfId="345"/>
    <cellStyle name="60% - Accent6 2 2" xfId="346"/>
    <cellStyle name="60% - Accent6 2 3" xfId="347"/>
    <cellStyle name="60% - Accent6 2 4" xfId="348"/>
    <cellStyle name="60% - Accent6 2 5" xfId="349"/>
    <cellStyle name="60% - Accent6 2 6" xfId="350"/>
    <cellStyle name="60% - Accent6 2 7" xfId="351"/>
    <cellStyle name="60% - Accent6 2 8" xfId="352"/>
    <cellStyle name="60% - Accent6 2 9" xfId="353"/>
    <cellStyle name="60% - Accent6 3" xfId="354"/>
    <cellStyle name="60% - Accent6 4" xfId="355"/>
    <cellStyle name="60% - Accent6 5" xfId="356"/>
    <cellStyle name="60% - Accent6 6" xfId="357"/>
    <cellStyle name="60% - Accent6 7" xfId="358"/>
    <cellStyle name="60% - Accent6 8" xfId="359"/>
    <cellStyle name="60% - Accent6 9" xfId="360"/>
    <cellStyle name="75" xfId="361"/>
    <cellStyle name="75%" xfId="362"/>
    <cellStyle name="75_MH APR '08" xfId="363"/>
    <cellStyle name="Accent1 1" xfId="364"/>
    <cellStyle name="Accent1 10" xfId="365"/>
    <cellStyle name="Accent1 11" xfId="366"/>
    <cellStyle name="Accent1 12" xfId="367"/>
    <cellStyle name="Accent1 2" xfId="368"/>
    <cellStyle name="Accent1 2 2" xfId="369"/>
    <cellStyle name="Accent1 2 3" xfId="370"/>
    <cellStyle name="Accent1 2 4" xfId="371"/>
    <cellStyle name="Accent1 2 5" xfId="372"/>
    <cellStyle name="Accent1 2 6" xfId="373"/>
    <cellStyle name="Accent1 2 7" xfId="374"/>
    <cellStyle name="Accent1 2 8" xfId="375"/>
    <cellStyle name="Accent1 2 9" xfId="376"/>
    <cellStyle name="Accent1 3" xfId="377"/>
    <cellStyle name="Accent1 4" xfId="378"/>
    <cellStyle name="Accent1 5" xfId="379"/>
    <cellStyle name="Accent1 6" xfId="380"/>
    <cellStyle name="Accent1 7" xfId="381"/>
    <cellStyle name="Accent1 8" xfId="382"/>
    <cellStyle name="Accent1 9" xfId="383"/>
    <cellStyle name="Accent2 1" xfId="384"/>
    <cellStyle name="Accent2 10" xfId="385"/>
    <cellStyle name="Accent2 11" xfId="386"/>
    <cellStyle name="Accent2 12" xfId="387"/>
    <cellStyle name="Accent2 2" xfId="388"/>
    <cellStyle name="Accent2 2 2" xfId="389"/>
    <cellStyle name="Accent2 2 3" xfId="390"/>
    <cellStyle name="Accent2 2 4" xfId="391"/>
    <cellStyle name="Accent2 2 5" xfId="392"/>
    <cellStyle name="Accent2 2 6" xfId="393"/>
    <cellStyle name="Accent2 2 7" xfId="394"/>
    <cellStyle name="Accent2 2 8" xfId="395"/>
    <cellStyle name="Accent2 2 9" xfId="396"/>
    <cellStyle name="Accent2 3" xfId="397"/>
    <cellStyle name="Accent2 4" xfId="398"/>
    <cellStyle name="Accent2 5" xfId="399"/>
    <cellStyle name="Accent2 6" xfId="400"/>
    <cellStyle name="Accent2 7" xfId="401"/>
    <cellStyle name="Accent2 8" xfId="402"/>
    <cellStyle name="Accent2 9" xfId="403"/>
    <cellStyle name="Accent3 1" xfId="404"/>
    <cellStyle name="Accent3 10" xfId="405"/>
    <cellStyle name="Accent3 11" xfId="406"/>
    <cellStyle name="Accent3 12" xfId="407"/>
    <cellStyle name="Accent3 2" xfId="408"/>
    <cellStyle name="Accent3 2 2" xfId="409"/>
    <cellStyle name="Accent3 2 3" xfId="410"/>
    <cellStyle name="Accent3 2 4" xfId="411"/>
    <cellStyle name="Accent3 2 5" xfId="412"/>
    <cellStyle name="Accent3 2 6" xfId="413"/>
    <cellStyle name="Accent3 2 7" xfId="414"/>
    <cellStyle name="Accent3 2 8" xfId="415"/>
    <cellStyle name="Accent3 2 9" xfId="416"/>
    <cellStyle name="Accent3 3" xfId="417"/>
    <cellStyle name="Accent3 4" xfId="418"/>
    <cellStyle name="Accent3 5" xfId="419"/>
    <cellStyle name="Accent3 6" xfId="420"/>
    <cellStyle name="Accent3 7" xfId="421"/>
    <cellStyle name="Accent3 8" xfId="422"/>
    <cellStyle name="Accent3 9" xfId="423"/>
    <cellStyle name="Accent4 1" xfId="424"/>
    <cellStyle name="Accent4 10" xfId="425"/>
    <cellStyle name="Accent4 11" xfId="426"/>
    <cellStyle name="Accent4 12" xfId="427"/>
    <cellStyle name="Accent4 2" xfId="428"/>
    <cellStyle name="Accent4 2 2" xfId="429"/>
    <cellStyle name="Accent4 2 3" xfId="430"/>
    <cellStyle name="Accent4 2 4" xfId="431"/>
    <cellStyle name="Accent4 2 5" xfId="432"/>
    <cellStyle name="Accent4 2 6" xfId="433"/>
    <cellStyle name="Accent4 2 7" xfId="434"/>
    <cellStyle name="Accent4 2 8" xfId="435"/>
    <cellStyle name="Accent4 2 9" xfId="436"/>
    <cellStyle name="Accent4 3" xfId="437"/>
    <cellStyle name="Accent4 4" xfId="438"/>
    <cellStyle name="Accent4 5" xfId="439"/>
    <cellStyle name="Accent4 6" xfId="440"/>
    <cellStyle name="Accent4 7" xfId="441"/>
    <cellStyle name="Accent4 8" xfId="442"/>
    <cellStyle name="Accent4 9" xfId="443"/>
    <cellStyle name="Accent5 1" xfId="444"/>
    <cellStyle name="Accent5 10" xfId="445"/>
    <cellStyle name="Accent5 11" xfId="446"/>
    <cellStyle name="Accent5 12" xfId="447"/>
    <cellStyle name="Accent5 2" xfId="448"/>
    <cellStyle name="Accent5 2 2" xfId="449"/>
    <cellStyle name="Accent5 2 3" xfId="450"/>
    <cellStyle name="Accent5 2 4" xfId="451"/>
    <cellStyle name="Accent5 2 5" xfId="452"/>
    <cellStyle name="Accent5 2 6" xfId="453"/>
    <cellStyle name="Accent5 2 7" xfId="454"/>
    <cellStyle name="Accent5 2 8" xfId="455"/>
    <cellStyle name="Accent5 2 9" xfId="456"/>
    <cellStyle name="Accent5 3" xfId="457"/>
    <cellStyle name="Accent5 4" xfId="458"/>
    <cellStyle name="Accent5 5" xfId="459"/>
    <cellStyle name="Accent5 6" xfId="460"/>
    <cellStyle name="Accent5 7" xfId="461"/>
    <cellStyle name="Accent5 8" xfId="462"/>
    <cellStyle name="Accent5 9" xfId="463"/>
    <cellStyle name="Accent6 1" xfId="464"/>
    <cellStyle name="Accent6 10" xfId="465"/>
    <cellStyle name="Accent6 11" xfId="466"/>
    <cellStyle name="Accent6 12" xfId="467"/>
    <cellStyle name="Accent6 2" xfId="468"/>
    <cellStyle name="Accent6 2 2" xfId="469"/>
    <cellStyle name="Accent6 2 3" xfId="470"/>
    <cellStyle name="Accent6 2 4" xfId="471"/>
    <cellStyle name="Accent6 2 5" xfId="472"/>
    <cellStyle name="Accent6 2 6" xfId="473"/>
    <cellStyle name="Accent6 2 7" xfId="474"/>
    <cellStyle name="Accent6 2 8" xfId="475"/>
    <cellStyle name="Accent6 2 9" xfId="476"/>
    <cellStyle name="Accent6 3" xfId="477"/>
    <cellStyle name="Accent6 4" xfId="478"/>
    <cellStyle name="Accent6 5" xfId="479"/>
    <cellStyle name="Accent6 6" xfId="480"/>
    <cellStyle name="Accent6 7" xfId="481"/>
    <cellStyle name="Accent6 8" xfId="482"/>
    <cellStyle name="Accent6 9" xfId="483"/>
    <cellStyle name="Bad" xfId="484" builtinId="27"/>
    <cellStyle name="Bad 1" xfId="485"/>
    <cellStyle name="Bad 10" xfId="486"/>
    <cellStyle name="Bad 11" xfId="487"/>
    <cellStyle name="Bad 12" xfId="488"/>
    <cellStyle name="Bad 2" xfId="489"/>
    <cellStyle name="Bad 2 2" xfId="490"/>
    <cellStyle name="Bad 2 3" xfId="491"/>
    <cellStyle name="Bad 2 4" xfId="492"/>
    <cellStyle name="Bad 2 5" xfId="493"/>
    <cellStyle name="Bad 2 6" xfId="494"/>
    <cellStyle name="Bad 2 7" xfId="495"/>
    <cellStyle name="Bad 2 8" xfId="496"/>
    <cellStyle name="Bad 2 9" xfId="497"/>
    <cellStyle name="Bad 3" xfId="498"/>
    <cellStyle name="Bad 4" xfId="499"/>
    <cellStyle name="Bad 5" xfId="500"/>
    <cellStyle name="Bad 6" xfId="501"/>
    <cellStyle name="Bad 7" xfId="502"/>
    <cellStyle name="Bad 8" xfId="503"/>
    <cellStyle name="Bad 9" xfId="504"/>
    <cellStyle name="BANGKOK" xfId="505"/>
    <cellStyle name="Calc Currency (0)" xfId="506"/>
    <cellStyle name="Calculation 1" xfId="507"/>
    <cellStyle name="Calculation 10" xfId="508"/>
    <cellStyle name="Calculation 11" xfId="509"/>
    <cellStyle name="Calculation 12" xfId="510"/>
    <cellStyle name="Calculation 2" xfId="511"/>
    <cellStyle name="Calculation 2 2" xfId="512"/>
    <cellStyle name="Calculation 2 3" xfId="513"/>
    <cellStyle name="Calculation 2 4" xfId="514"/>
    <cellStyle name="Calculation 2 5" xfId="515"/>
    <cellStyle name="Calculation 2 6" xfId="516"/>
    <cellStyle name="Calculation 2 7" xfId="517"/>
    <cellStyle name="Calculation 2 8" xfId="518"/>
    <cellStyle name="Calculation 2 9" xfId="519"/>
    <cellStyle name="Calculation 3" xfId="520"/>
    <cellStyle name="Calculation 4" xfId="521"/>
    <cellStyle name="Calculation 5" xfId="522"/>
    <cellStyle name="Calculation 6" xfId="523"/>
    <cellStyle name="Calculation 7" xfId="524"/>
    <cellStyle name="Calculation 8" xfId="525"/>
    <cellStyle name="Calculation 9" xfId="526"/>
    <cellStyle name="category" xfId="527"/>
    <cellStyle name="Check Cell 1" xfId="528"/>
    <cellStyle name="Check Cell 10" xfId="529"/>
    <cellStyle name="Check Cell 11" xfId="530"/>
    <cellStyle name="Check Cell 12" xfId="531"/>
    <cellStyle name="Check Cell 2" xfId="532"/>
    <cellStyle name="Check Cell 2 2" xfId="533"/>
    <cellStyle name="Check Cell 2 3" xfId="534"/>
    <cellStyle name="Check Cell 2 4" xfId="535"/>
    <cellStyle name="Check Cell 2 5" xfId="536"/>
    <cellStyle name="Check Cell 2 6" xfId="537"/>
    <cellStyle name="Check Cell 2 7" xfId="538"/>
    <cellStyle name="Check Cell 2 8" xfId="539"/>
    <cellStyle name="Check Cell 2 9" xfId="540"/>
    <cellStyle name="Check Cell 3" xfId="541"/>
    <cellStyle name="Check Cell 4" xfId="542"/>
    <cellStyle name="Check Cell 5" xfId="543"/>
    <cellStyle name="Check Cell 6" xfId="544"/>
    <cellStyle name="Check Cell 7" xfId="545"/>
    <cellStyle name="Check Cell 8" xfId="546"/>
    <cellStyle name="Check Cell 9" xfId="547"/>
    <cellStyle name="Comma" xfId="548" builtinId="3"/>
    <cellStyle name="Comma [0] 10" xfId="549"/>
    <cellStyle name="Comma [0] 10 2" xfId="550"/>
    <cellStyle name="Comma [0] 11" xfId="551"/>
    <cellStyle name="Comma [0] 11 2" xfId="552"/>
    <cellStyle name="Comma [0] 12" xfId="553"/>
    <cellStyle name="Comma [0] 13" xfId="554"/>
    <cellStyle name="Comma [0] 14" xfId="555"/>
    <cellStyle name="Comma [0] 15" xfId="556"/>
    <cellStyle name="Comma [0] 16" xfId="557"/>
    <cellStyle name="Comma [0] 2" xfId="558"/>
    <cellStyle name="Comma [0] 2 2" xfId="559"/>
    <cellStyle name="Comma [0] 3" xfId="560"/>
    <cellStyle name="Comma [0] 3 2" xfId="561"/>
    <cellStyle name="Comma [0] 3 3" xfId="562"/>
    <cellStyle name="Comma [0] 4" xfId="563"/>
    <cellStyle name="Comma [0] 5" xfId="564"/>
    <cellStyle name="Comma [0] 6" xfId="565"/>
    <cellStyle name="Comma [0] 7" xfId="566"/>
    <cellStyle name="Comma [0] 8" xfId="567"/>
    <cellStyle name="Comma [0] 9" xfId="568"/>
    <cellStyle name="Comma 10" xfId="569"/>
    <cellStyle name="Comma 11" xfId="570"/>
    <cellStyle name="Comma 12" xfId="571"/>
    <cellStyle name="Comma 13" xfId="572"/>
    <cellStyle name="Comma 2" xfId="573"/>
    <cellStyle name="Comma 2 2" xfId="574"/>
    <cellStyle name="Comma 2 2 10" xfId="575"/>
    <cellStyle name="Comma 2 2 10 7 2 2 2 2 2 2 2 2 2 2 2 2 2 2" xfId="576"/>
    <cellStyle name="Comma 2 2 11" xfId="577"/>
    <cellStyle name="Comma 2 2 12" xfId="578"/>
    <cellStyle name="Comma 2 2 13" xfId="579"/>
    <cellStyle name="Comma 2 2 14" xfId="580"/>
    <cellStyle name="Comma 2 2 15" xfId="581"/>
    <cellStyle name="Comma 2 2 16" xfId="582"/>
    <cellStyle name="Comma 2 2 17" xfId="583"/>
    <cellStyle name="Comma 2 2 18" xfId="584"/>
    <cellStyle name="Comma 2 2 19" xfId="585"/>
    <cellStyle name="Comma 2 2 2" xfId="586"/>
    <cellStyle name="Comma 2 2 2 10" xfId="587"/>
    <cellStyle name="Comma 2 2 2 11" xfId="588"/>
    <cellStyle name="Comma 2 2 2 12" xfId="589"/>
    <cellStyle name="Comma 2 2 2 13" xfId="590"/>
    <cellStyle name="Comma 2 2 2 14" xfId="591"/>
    <cellStyle name="Comma 2 2 2 15" xfId="592"/>
    <cellStyle name="Comma 2 2 2 16" xfId="593"/>
    <cellStyle name="Comma 2 2 2 17" xfId="594"/>
    <cellStyle name="Comma 2 2 2 18" xfId="595"/>
    <cellStyle name="Comma 2 2 2 19" xfId="596"/>
    <cellStyle name="Comma 2 2 2 2" xfId="597"/>
    <cellStyle name="Comma 2 2 2 20" xfId="598"/>
    <cellStyle name="Comma 2 2 2 21" xfId="599"/>
    <cellStyle name="Comma 2 2 2 22" xfId="600"/>
    <cellStyle name="Comma 2 2 2 23" xfId="601"/>
    <cellStyle name="Comma 2 2 2 24" xfId="602"/>
    <cellStyle name="Comma 2 2 2 25" xfId="603"/>
    <cellStyle name="Comma 2 2 2 26" xfId="604"/>
    <cellStyle name="Comma 2 2 2 27" xfId="605"/>
    <cellStyle name="Comma 2 2 2 28" xfId="606"/>
    <cellStyle name="Comma 2 2 2 29" xfId="607"/>
    <cellStyle name="Comma 2 2 2 3" xfId="608"/>
    <cellStyle name="Comma 2 2 2 30" xfId="609"/>
    <cellStyle name="Comma 2 2 2 31" xfId="610"/>
    <cellStyle name="Comma 2 2 2 32" xfId="611"/>
    <cellStyle name="Comma 2 2 2 33" xfId="612"/>
    <cellStyle name="Comma 2 2 2 34" xfId="613"/>
    <cellStyle name="Comma 2 2 2 35" xfId="614"/>
    <cellStyle name="Comma 2 2 2 36" xfId="615"/>
    <cellStyle name="Comma 2 2 2 37" xfId="616"/>
    <cellStyle name="Comma 2 2 2 38" xfId="617"/>
    <cellStyle name="Comma 2 2 2 39" xfId="618"/>
    <cellStyle name="Comma 2 2 2 4" xfId="619"/>
    <cellStyle name="Comma 2 2 2 40" xfId="620"/>
    <cellStyle name="Comma 2 2 2 41" xfId="621"/>
    <cellStyle name="Comma 2 2 2 42" xfId="622"/>
    <cellStyle name="Comma 2 2 2 43" xfId="623"/>
    <cellStyle name="Comma 2 2 2 44" xfId="624"/>
    <cellStyle name="Comma 2 2 2 45" xfId="625"/>
    <cellStyle name="Comma 2 2 2 46" xfId="626"/>
    <cellStyle name="Comma 2 2 2 47" xfId="627"/>
    <cellStyle name="Comma 2 2 2 48" xfId="628"/>
    <cellStyle name="Comma 2 2 2 49" xfId="629"/>
    <cellStyle name="Comma 2 2 2 5" xfId="630"/>
    <cellStyle name="Comma 2 2 2 50" xfId="631"/>
    <cellStyle name="Comma 2 2 2 51" xfId="632"/>
    <cellStyle name="Comma 2 2 2 52" xfId="633"/>
    <cellStyle name="Comma 2 2 2 53" xfId="634"/>
    <cellStyle name="Comma 2 2 2 6" xfId="635"/>
    <cellStyle name="Comma 2 2 2 7" xfId="636"/>
    <cellStyle name="Comma 2 2 2 8" xfId="637"/>
    <cellStyle name="Comma 2 2 2 9" xfId="638"/>
    <cellStyle name="Comma 2 2 20" xfId="639"/>
    <cellStyle name="Comma 2 2 21" xfId="640"/>
    <cellStyle name="Comma 2 2 22" xfId="641"/>
    <cellStyle name="Comma 2 2 23" xfId="642"/>
    <cellStyle name="Comma 2 2 24" xfId="643"/>
    <cellStyle name="Comma 2 2 25" xfId="644"/>
    <cellStyle name="Comma 2 2 26" xfId="645"/>
    <cellStyle name="Comma 2 2 27" xfId="646"/>
    <cellStyle name="Comma 2 2 28" xfId="647"/>
    <cellStyle name="Comma 2 2 29" xfId="648"/>
    <cellStyle name="Comma 2 2 3" xfId="649"/>
    <cellStyle name="Comma 2 2 30" xfId="650"/>
    <cellStyle name="Comma 2 2 31" xfId="651"/>
    <cellStyle name="Comma 2 2 32" xfId="652"/>
    <cellStyle name="Comma 2 2 33" xfId="653"/>
    <cellStyle name="Comma 2 2 34" xfId="654"/>
    <cellStyle name="Comma 2 2 35" xfId="655"/>
    <cellStyle name="Comma 2 2 36" xfId="656"/>
    <cellStyle name="Comma 2 2 37" xfId="657"/>
    <cellStyle name="Comma 2 2 38" xfId="658"/>
    <cellStyle name="Comma 2 2 39" xfId="659"/>
    <cellStyle name="Comma 2 2 4" xfId="660"/>
    <cellStyle name="Comma 2 2 40" xfId="661"/>
    <cellStyle name="Comma 2 2 41" xfId="662"/>
    <cellStyle name="Comma 2 2 42" xfId="663"/>
    <cellStyle name="Comma 2 2 43" xfId="664"/>
    <cellStyle name="Comma 2 2 44" xfId="665"/>
    <cellStyle name="Comma 2 2 45" xfId="666"/>
    <cellStyle name="Comma 2 2 46" xfId="667"/>
    <cellStyle name="Comma 2 2 47" xfId="668"/>
    <cellStyle name="Comma 2 2 48" xfId="669"/>
    <cellStyle name="Comma 2 2 49" xfId="670"/>
    <cellStyle name="Comma 2 2 5" xfId="671"/>
    <cellStyle name="Comma 2 2 50" xfId="672"/>
    <cellStyle name="Comma 2 2 51" xfId="673"/>
    <cellStyle name="Comma 2 2 52" xfId="674"/>
    <cellStyle name="Comma 2 2 53" xfId="675"/>
    <cellStyle name="Comma 2 2 6" xfId="676"/>
    <cellStyle name="Comma 2 2 7" xfId="677"/>
    <cellStyle name="Comma 2 2 8" xfId="678"/>
    <cellStyle name="Comma 2 2 9" xfId="679"/>
    <cellStyle name="Comma 2 2_BUDGET PER DEPT TERM 69rev" xfId="680"/>
    <cellStyle name="Comma 2 3" xfId="681"/>
    <cellStyle name="Comma 2 4" xfId="682"/>
    <cellStyle name="Comma 2 4 2" xfId="683"/>
    <cellStyle name="Comma 2 5" xfId="684"/>
    <cellStyle name="Comma 2 6" xfId="685"/>
    <cellStyle name="Comma 2_BUDGET PER DEPT TERM 69rev" xfId="686"/>
    <cellStyle name="Comma 3" xfId="687"/>
    <cellStyle name="Comma 3 2" xfId="688"/>
    <cellStyle name="Comma 3 3" xfId="689"/>
    <cellStyle name="Comma 4" xfId="690"/>
    <cellStyle name="Comma 4 2" xfId="691"/>
    <cellStyle name="Comma 4 3" xfId="692"/>
    <cellStyle name="Comma 5" xfId="693"/>
    <cellStyle name="Comma 6" xfId="694"/>
    <cellStyle name="Comma 6 2" xfId="695"/>
    <cellStyle name="Comma 7" xfId="696"/>
    <cellStyle name="Comma 8" xfId="697"/>
    <cellStyle name="Comma 8 2" xfId="698"/>
    <cellStyle name="Comma 9" xfId="699"/>
    <cellStyle name="Comma0" xfId="700"/>
    <cellStyle name="Comma0 - Style3" xfId="701"/>
    <cellStyle name="Comma1 - Style1" xfId="702"/>
    <cellStyle name="Curren - Style4" xfId="703"/>
    <cellStyle name="Currency $" xfId="704"/>
    <cellStyle name="Currency [0] 2" xfId="705"/>
    <cellStyle name="Currency 2" xfId="706"/>
    <cellStyle name="Currency0" xfId="707"/>
    <cellStyle name="DataPilot Category" xfId="708"/>
    <cellStyle name="DataPilot Corner" xfId="709"/>
    <cellStyle name="DataPilot Field" xfId="710"/>
    <cellStyle name="DataPilot Result" xfId="711"/>
    <cellStyle name="DataPilot Title" xfId="712"/>
    <cellStyle name="DataPilot Value" xfId="713"/>
    <cellStyle name="Date" xfId="714"/>
    <cellStyle name="entry" xfId="715"/>
    <cellStyle name="Excel Built-in Normal" xfId="716"/>
    <cellStyle name="Explanatory Text 1" xfId="717"/>
    <cellStyle name="Explanatory Text 10" xfId="718"/>
    <cellStyle name="Explanatory Text 11" xfId="719"/>
    <cellStyle name="Explanatory Text 12" xfId="720"/>
    <cellStyle name="Explanatory Text 2" xfId="721"/>
    <cellStyle name="Explanatory Text 2 2" xfId="722"/>
    <cellStyle name="Explanatory Text 2 3" xfId="723"/>
    <cellStyle name="Explanatory Text 2 4" xfId="724"/>
    <cellStyle name="Explanatory Text 2 5" xfId="725"/>
    <cellStyle name="Explanatory Text 2 6" xfId="726"/>
    <cellStyle name="Explanatory Text 2 7" xfId="727"/>
    <cellStyle name="Explanatory Text 2 8" xfId="728"/>
    <cellStyle name="Explanatory Text 2 9" xfId="729"/>
    <cellStyle name="Explanatory Text 3" xfId="730"/>
    <cellStyle name="Explanatory Text 4" xfId="731"/>
    <cellStyle name="Explanatory Text 5" xfId="732"/>
    <cellStyle name="Explanatory Text 6" xfId="733"/>
    <cellStyle name="Explanatory Text 7" xfId="734"/>
    <cellStyle name="Explanatory Text 8" xfId="735"/>
    <cellStyle name="Explanatory Text 9" xfId="736"/>
    <cellStyle name="Fixed" xfId="737"/>
    <cellStyle name="Good" xfId="738" builtinId="26"/>
    <cellStyle name="Good 1" xfId="739"/>
    <cellStyle name="Good 10" xfId="740"/>
    <cellStyle name="Good 11" xfId="741"/>
    <cellStyle name="Good 12" xfId="742"/>
    <cellStyle name="Good 2" xfId="743"/>
    <cellStyle name="Good 2 2" xfId="744"/>
    <cellStyle name="Good 2 3" xfId="745"/>
    <cellStyle name="Good 2 4" xfId="746"/>
    <cellStyle name="Good 2 5" xfId="747"/>
    <cellStyle name="Good 2 6" xfId="748"/>
    <cellStyle name="Good 2 7" xfId="749"/>
    <cellStyle name="Good 2 8" xfId="750"/>
    <cellStyle name="Good 2 9" xfId="751"/>
    <cellStyle name="Good 3" xfId="752"/>
    <cellStyle name="Good 4" xfId="753"/>
    <cellStyle name="Good 5" xfId="754"/>
    <cellStyle name="Good 6" xfId="755"/>
    <cellStyle name="Good 7" xfId="756"/>
    <cellStyle name="Good 8" xfId="757"/>
    <cellStyle name="Good 9" xfId="758"/>
    <cellStyle name="Grey" xfId="759"/>
    <cellStyle name="HEADER" xfId="760"/>
    <cellStyle name="Header1" xfId="761"/>
    <cellStyle name="Header2" xfId="762"/>
    <cellStyle name="Heading 1 1" xfId="763"/>
    <cellStyle name="Heading 1 10" xfId="764"/>
    <cellStyle name="Heading 1 11" xfId="765"/>
    <cellStyle name="Heading 1 12" xfId="766"/>
    <cellStyle name="Heading 1 2" xfId="767"/>
    <cellStyle name="Heading 1 2 2" xfId="768"/>
    <cellStyle name="Heading 1 2 3" xfId="769"/>
    <cellStyle name="Heading 1 2 4" xfId="770"/>
    <cellStyle name="Heading 1 2 5" xfId="771"/>
    <cellStyle name="Heading 1 2 6" xfId="772"/>
    <cellStyle name="Heading 1 2 7" xfId="773"/>
    <cellStyle name="Heading 1 2 8" xfId="774"/>
    <cellStyle name="Heading 1 2 9" xfId="775"/>
    <cellStyle name="Heading 1 3" xfId="776"/>
    <cellStyle name="Heading 1 4" xfId="777"/>
    <cellStyle name="Heading 1 5" xfId="778"/>
    <cellStyle name="Heading 1 6" xfId="779"/>
    <cellStyle name="Heading 1 7" xfId="780"/>
    <cellStyle name="Heading 1 8" xfId="781"/>
    <cellStyle name="Heading 1 9" xfId="782"/>
    <cellStyle name="Heading 2 1" xfId="783"/>
    <cellStyle name="Heading 2 10" xfId="784"/>
    <cellStyle name="Heading 2 11" xfId="785"/>
    <cellStyle name="Heading 2 12" xfId="786"/>
    <cellStyle name="Heading 2 2" xfId="787"/>
    <cellStyle name="Heading 2 2 2" xfId="788"/>
    <cellStyle name="Heading 2 2 3" xfId="789"/>
    <cellStyle name="Heading 2 2 4" xfId="790"/>
    <cellStyle name="Heading 2 2 5" xfId="791"/>
    <cellStyle name="Heading 2 2 6" xfId="792"/>
    <cellStyle name="Heading 2 2 7" xfId="793"/>
    <cellStyle name="Heading 2 2 8" xfId="794"/>
    <cellStyle name="Heading 2 2 9" xfId="795"/>
    <cellStyle name="Heading 2 3" xfId="796"/>
    <cellStyle name="Heading 2 4" xfId="797"/>
    <cellStyle name="Heading 2 5" xfId="798"/>
    <cellStyle name="Heading 2 6" xfId="799"/>
    <cellStyle name="Heading 2 7" xfId="800"/>
    <cellStyle name="Heading 2 8" xfId="801"/>
    <cellStyle name="Heading 2 9" xfId="802"/>
    <cellStyle name="Heading 3 1" xfId="803"/>
    <cellStyle name="Heading 3 10" xfId="804"/>
    <cellStyle name="Heading 3 11" xfId="805"/>
    <cellStyle name="Heading 3 12" xfId="806"/>
    <cellStyle name="Heading 3 2" xfId="807"/>
    <cellStyle name="Heading 3 2 2" xfId="808"/>
    <cellStyle name="Heading 3 2 3" xfId="809"/>
    <cellStyle name="Heading 3 2 4" xfId="810"/>
    <cellStyle name="Heading 3 2 5" xfId="811"/>
    <cellStyle name="Heading 3 2 6" xfId="812"/>
    <cellStyle name="Heading 3 2 7" xfId="813"/>
    <cellStyle name="Heading 3 2 8" xfId="814"/>
    <cellStyle name="Heading 3 2 9" xfId="815"/>
    <cellStyle name="Heading 3 3" xfId="816"/>
    <cellStyle name="Heading 3 4" xfId="817"/>
    <cellStyle name="Heading 3 5" xfId="818"/>
    <cellStyle name="Heading 3 6" xfId="819"/>
    <cellStyle name="Heading 3 7" xfId="820"/>
    <cellStyle name="Heading 3 8" xfId="821"/>
    <cellStyle name="Heading 3 9" xfId="822"/>
    <cellStyle name="Heading 4 1" xfId="823"/>
    <cellStyle name="Heading 4 10" xfId="824"/>
    <cellStyle name="Heading 4 11" xfId="825"/>
    <cellStyle name="Heading 4 12" xfId="826"/>
    <cellStyle name="Heading 4 2" xfId="827"/>
    <cellStyle name="Heading 4 2 2" xfId="828"/>
    <cellStyle name="Heading 4 2 3" xfId="829"/>
    <cellStyle name="Heading 4 2 4" xfId="830"/>
    <cellStyle name="Heading 4 2 5" xfId="831"/>
    <cellStyle name="Heading 4 2 6" xfId="832"/>
    <cellStyle name="Heading 4 2 7" xfId="833"/>
    <cellStyle name="Heading 4 2 8" xfId="834"/>
    <cellStyle name="Heading 4 2 9" xfId="835"/>
    <cellStyle name="Heading 4 3" xfId="836"/>
    <cellStyle name="Heading 4 4" xfId="837"/>
    <cellStyle name="Heading 4 5" xfId="838"/>
    <cellStyle name="Heading 4 6" xfId="839"/>
    <cellStyle name="Heading 4 7" xfId="840"/>
    <cellStyle name="Heading 4 8" xfId="841"/>
    <cellStyle name="Heading 4 9" xfId="842"/>
    <cellStyle name="Input [yellow]" xfId="843"/>
    <cellStyle name="Input 1" xfId="844"/>
    <cellStyle name="Input 10" xfId="845"/>
    <cellStyle name="Input 11" xfId="846"/>
    <cellStyle name="Input 12" xfId="847"/>
    <cellStyle name="Input 13" xfId="848"/>
    <cellStyle name="Input 2" xfId="849"/>
    <cellStyle name="Input 2 2" xfId="850"/>
    <cellStyle name="Input 2 3" xfId="851"/>
    <cellStyle name="Input 2 4" xfId="852"/>
    <cellStyle name="Input 2 5" xfId="853"/>
    <cellStyle name="Input 2 6" xfId="854"/>
    <cellStyle name="Input 2 7" xfId="855"/>
    <cellStyle name="Input 2 8" xfId="856"/>
    <cellStyle name="Input 2 9" xfId="857"/>
    <cellStyle name="Input 3" xfId="858"/>
    <cellStyle name="Input 4" xfId="859"/>
    <cellStyle name="Input 5" xfId="860"/>
    <cellStyle name="Input 6" xfId="861"/>
    <cellStyle name="Input 7" xfId="862"/>
    <cellStyle name="Input 8" xfId="863"/>
    <cellStyle name="Input 9" xfId="864"/>
    <cellStyle name="Input Cell" xfId="865"/>
    <cellStyle name="Input Gen'l Asm." xfId="866"/>
    <cellStyle name="Linked Cell 1" xfId="867"/>
    <cellStyle name="Linked Cell 10" xfId="868"/>
    <cellStyle name="Linked Cell 11" xfId="869"/>
    <cellStyle name="Linked Cell 12" xfId="870"/>
    <cellStyle name="Linked Cell 2" xfId="871"/>
    <cellStyle name="Linked Cell 2 2" xfId="872"/>
    <cellStyle name="Linked Cell 2 3" xfId="873"/>
    <cellStyle name="Linked Cell 2 4" xfId="874"/>
    <cellStyle name="Linked Cell 2 5" xfId="875"/>
    <cellStyle name="Linked Cell 2 6" xfId="876"/>
    <cellStyle name="Linked Cell 2 7" xfId="877"/>
    <cellStyle name="Linked Cell 2 8" xfId="878"/>
    <cellStyle name="Linked Cell 2 9" xfId="879"/>
    <cellStyle name="Linked Cell 3" xfId="880"/>
    <cellStyle name="Linked Cell 4" xfId="881"/>
    <cellStyle name="Linked Cell 5" xfId="882"/>
    <cellStyle name="Linked Cell 6" xfId="883"/>
    <cellStyle name="Linked Cell 7" xfId="884"/>
    <cellStyle name="Linked Cell 8" xfId="885"/>
    <cellStyle name="Linked Cell 9" xfId="886"/>
    <cellStyle name="LISAM" xfId="887"/>
    <cellStyle name="Milliers [0]_1" xfId="888"/>
    <cellStyle name="Milliers_1" xfId="889"/>
    <cellStyle name="Model" xfId="890"/>
    <cellStyle name="Moeda [0]_aola" xfId="891"/>
    <cellStyle name="Moeda_aola" xfId="892"/>
    <cellStyle name="Monétaire [0]_1" xfId="893"/>
    <cellStyle name="Monétaire_1" xfId="894"/>
    <cellStyle name="Neutral" xfId="895" builtinId="28"/>
    <cellStyle name="Neutral 1" xfId="896"/>
    <cellStyle name="Neutral 10" xfId="897"/>
    <cellStyle name="Neutral 11" xfId="898"/>
    <cellStyle name="Neutral 12" xfId="899"/>
    <cellStyle name="Neutral 2" xfId="900"/>
    <cellStyle name="Neutral 2 2" xfId="901"/>
    <cellStyle name="Neutral 2 3" xfId="902"/>
    <cellStyle name="Neutral 2 4" xfId="903"/>
    <cellStyle name="Neutral 2 5" xfId="904"/>
    <cellStyle name="Neutral 2 6" xfId="905"/>
    <cellStyle name="Neutral 2 7" xfId="906"/>
    <cellStyle name="Neutral 2 8" xfId="907"/>
    <cellStyle name="Neutral 2 9" xfId="908"/>
    <cellStyle name="Neutral 3" xfId="909"/>
    <cellStyle name="Neutral 4" xfId="910"/>
    <cellStyle name="Neutral 5" xfId="911"/>
    <cellStyle name="Neutral 6" xfId="912"/>
    <cellStyle name="Neutral 7" xfId="913"/>
    <cellStyle name="Neutral 8" xfId="914"/>
    <cellStyle name="Neutral 9" xfId="915"/>
    <cellStyle name="Normal" xfId="0" builtinId="0"/>
    <cellStyle name="Normal - Style1" xfId="916"/>
    <cellStyle name="Normal 10" xfId="917"/>
    <cellStyle name="Normal 100 5 2 2 2 2" xfId="918"/>
    <cellStyle name="Normal 11" xfId="919"/>
    <cellStyle name="Normal 12" xfId="920"/>
    <cellStyle name="Normal 12 2" xfId="921"/>
    <cellStyle name="Normal 13" xfId="922"/>
    <cellStyle name="Normal 14" xfId="923"/>
    <cellStyle name="Normal 15" xfId="924"/>
    <cellStyle name="Normal 16" xfId="925"/>
    <cellStyle name="Normal 17" xfId="926"/>
    <cellStyle name="Normal 18" xfId="927"/>
    <cellStyle name="Normal 188" xfId="928"/>
    <cellStyle name="Normal 19" xfId="929"/>
    <cellStyle name="Normal 2" xfId="930"/>
    <cellStyle name="Normal 2 10" xfId="931"/>
    <cellStyle name="Normal 2 10 3 2 2 2 2 2 2 2 2" xfId="932"/>
    <cellStyle name="Normal 2 11" xfId="933"/>
    <cellStyle name="Normal 2 12" xfId="934"/>
    <cellStyle name="Normal 2 13" xfId="935"/>
    <cellStyle name="Normal 2 14" xfId="936"/>
    <cellStyle name="Normal 2 15" xfId="937"/>
    <cellStyle name="Normal 2 16" xfId="938"/>
    <cellStyle name="Normal 2 17" xfId="939"/>
    <cellStyle name="Normal 2 18" xfId="940"/>
    <cellStyle name="Normal 2 19" xfId="941"/>
    <cellStyle name="Normal 2 2" xfId="942"/>
    <cellStyle name="Normal 2 2 10" xfId="943"/>
    <cellStyle name="Normal 2 2 11" xfId="944"/>
    <cellStyle name="Normal 2 2 11 2" xfId="945"/>
    <cellStyle name="Normal 2 2 12" xfId="946"/>
    <cellStyle name="Normal 2 2 13" xfId="947"/>
    <cellStyle name="Normal 2 2 14" xfId="948"/>
    <cellStyle name="Normal 2 2 15" xfId="949"/>
    <cellStyle name="Normal 2 2 16" xfId="950"/>
    <cellStyle name="Normal 2 2 17" xfId="951"/>
    <cellStyle name="Normal 2 2 18" xfId="952"/>
    <cellStyle name="Normal 2 2 19" xfId="953"/>
    <cellStyle name="Normal 2 2 2" xfId="954"/>
    <cellStyle name="Normal 2 2 2 10" xfId="955"/>
    <cellStyle name="Normal 2 2 2 11" xfId="956"/>
    <cellStyle name="Normal 2 2 2 12" xfId="957"/>
    <cellStyle name="Normal 2 2 2 13" xfId="958"/>
    <cellStyle name="Normal 2 2 2 14" xfId="959"/>
    <cellStyle name="Normal 2 2 2 15" xfId="960"/>
    <cellStyle name="Normal 2 2 2 16" xfId="961"/>
    <cellStyle name="Normal 2 2 2 17" xfId="962"/>
    <cellStyle name="Normal 2 2 2 18" xfId="963"/>
    <cellStyle name="Normal 2 2 2 19" xfId="964"/>
    <cellStyle name="Normal 2 2 2 2" xfId="965"/>
    <cellStyle name="Normal 2 2 2 20" xfId="966"/>
    <cellStyle name="Normal 2 2 2 21" xfId="967"/>
    <cellStyle name="Normal 2 2 2 22" xfId="968"/>
    <cellStyle name="Normal 2 2 2 23" xfId="969"/>
    <cellStyle name="Normal 2 2 2 24" xfId="970"/>
    <cellStyle name="Normal 2 2 2 25" xfId="971"/>
    <cellStyle name="Normal 2 2 2 26" xfId="972"/>
    <cellStyle name="Normal 2 2 2 27" xfId="973"/>
    <cellStyle name="Normal 2 2 2 28" xfId="974"/>
    <cellStyle name="Normal 2 2 2 29" xfId="975"/>
    <cellStyle name="Normal 2 2 2 3" xfId="976"/>
    <cellStyle name="Normal 2 2 2 30" xfId="977"/>
    <cellStyle name="Normal 2 2 2 31" xfId="978"/>
    <cellStyle name="Normal 2 2 2 32" xfId="979"/>
    <cellStyle name="Normal 2 2 2 33" xfId="980"/>
    <cellStyle name="Normal 2 2 2 34" xfId="981"/>
    <cellStyle name="Normal 2 2 2 35" xfId="982"/>
    <cellStyle name="Normal 2 2 2 36" xfId="983"/>
    <cellStyle name="Normal 2 2 2 37" xfId="984"/>
    <cellStyle name="Normal 2 2 2 38" xfId="985"/>
    <cellStyle name="Normal 2 2 2 39" xfId="986"/>
    <cellStyle name="Normal 2 2 2 4" xfId="987"/>
    <cellStyle name="Normal 2 2 2 40" xfId="988"/>
    <cellStyle name="Normal 2 2 2 41" xfId="989"/>
    <cellStyle name="Normal 2 2 2 42" xfId="990"/>
    <cellStyle name="Normal 2 2 2 43" xfId="991"/>
    <cellStyle name="Normal 2 2 2 44" xfId="992"/>
    <cellStyle name="Normal 2 2 2 45" xfId="993"/>
    <cellStyle name="Normal 2 2 2 46" xfId="994"/>
    <cellStyle name="Normal 2 2 2 47" xfId="995"/>
    <cellStyle name="Normal 2 2 2 48" xfId="996"/>
    <cellStyle name="Normal 2 2 2 49" xfId="997"/>
    <cellStyle name="Normal 2 2 2 5" xfId="998"/>
    <cellStyle name="Normal 2 2 2 50" xfId="999"/>
    <cellStyle name="Normal 2 2 2 51" xfId="1000"/>
    <cellStyle name="Normal 2 2 2 52" xfId="1001"/>
    <cellStyle name="Normal 2 2 2 53" xfId="1002"/>
    <cellStyle name="Normal 2 2 2 6" xfId="1003"/>
    <cellStyle name="Normal 2 2 2 7" xfId="1004"/>
    <cellStyle name="Normal 2 2 2 8" xfId="1005"/>
    <cellStyle name="Normal 2 2 2 9" xfId="1006"/>
    <cellStyle name="Normal 2 2 20" xfId="1007"/>
    <cellStyle name="Normal 2 2 21" xfId="1008"/>
    <cellStyle name="Normal 2 2 22" xfId="1009"/>
    <cellStyle name="Normal 2 2 23" xfId="1010"/>
    <cellStyle name="Normal 2 2 24" xfId="1011"/>
    <cellStyle name="Normal 2 2 25" xfId="1012"/>
    <cellStyle name="Normal 2 2 26" xfId="1013"/>
    <cellStyle name="Normal 2 2 27" xfId="1014"/>
    <cellStyle name="Normal 2 2 28" xfId="1015"/>
    <cellStyle name="Normal 2 2 29" xfId="1016"/>
    <cellStyle name="Normal 2 2 3" xfId="1017"/>
    <cellStyle name="Normal 2 2 30" xfId="1018"/>
    <cellStyle name="Normal 2 2 31" xfId="1019"/>
    <cellStyle name="Normal 2 2 32" xfId="1020"/>
    <cellStyle name="Normal 2 2 33" xfId="1021"/>
    <cellStyle name="Normal 2 2 34" xfId="1022"/>
    <cellStyle name="Normal 2 2 35" xfId="1023"/>
    <cellStyle name="Normal 2 2 36" xfId="1024"/>
    <cellStyle name="Normal 2 2 37" xfId="1025"/>
    <cellStyle name="Normal 2 2 38" xfId="1026"/>
    <cellStyle name="Normal 2 2 39" xfId="1027"/>
    <cellStyle name="Normal 2 2 4" xfId="1028"/>
    <cellStyle name="Normal 2 2 40" xfId="1029"/>
    <cellStyle name="Normal 2 2 41" xfId="1030"/>
    <cellStyle name="Normal 2 2 42" xfId="1031"/>
    <cellStyle name="Normal 2 2 43" xfId="1032"/>
    <cellStyle name="Normal 2 2 44" xfId="1033"/>
    <cellStyle name="Normal 2 2 45" xfId="1034"/>
    <cellStyle name="Normal 2 2 46" xfId="1035"/>
    <cellStyle name="Normal 2 2 47" xfId="1036"/>
    <cellStyle name="Normal 2 2 48" xfId="1037"/>
    <cellStyle name="Normal 2 2 49" xfId="1038"/>
    <cellStyle name="Normal 2 2 5" xfId="1039"/>
    <cellStyle name="Normal 2 2 50" xfId="1040"/>
    <cellStyle name="Normal 2 2 51" xfId="1041"/>
    <cellStyle name="Normal 2 2 52" xfId="1042"/>
    <cellStyle name="Normal 2 2 53" xfId="1043"/>
    <cellStyle name="Normal 2 2 6" xfId="1044"/>
    <cellStyle name="Normal 2 2 6 2" xfId="1045"/>
    <cellStyle name="Normal 2 2 7" xfId="1046"/>
    <cellStyle name="Normal 2 2 8" xfId="1047"/>
    <cellStyle name="Normal 2 2 9" xfId="1048"/>
    <cellStyle name="Normal 2 20" xfId="1049"/>
    <cellStyle name="Normal 2 21" xfId="1050"/>
    <cellStyle name="Normal 2 22" xfId="1051"/>
    <cellStyle name="Normal 2 23" xfId="1052"/>
    <cellStyle name="Normal 2 24" xfId="1053"/>
    <cellStyle name="Normal 2 25" xfId="1054"/>
    <cellStyle name="Normal 2 26" xfId="1055"/>
    <cellStyle name="Normal 2 27" xfId="1056"/>
    <cellStyle name="Normal 2 28" xfId="1057"/>
    <cellStyle name="Normal 2 29" xfId="1058"/>
    <cellStyle name="Normal 2 3" xfId="1059"/>
    <cellStyle name="Normal 2 3 4 2" xfId="1060"/>
    <cellStyle name="Normal 2 30" xfId="1061"/>
    <cellStyle name="Normal 2 31" xfId="1062"/>
    <cellStyle name="Normal 2 32" xfId="1063"/>
    <cellStyle name="Normal 2 33" xfId="1064"/>
    <cellStyle name="Normal 2 34" xfId="1065"/>
    <cellStyle name="Normal 2 35" xfId="1066"/>
    <cellStyle name="Normal 2 36" xfId="1067"/>
    <cellStyle name="Normal 2 37" xfId="1068"/>
    <cellStyle name="Normal 2 38" xfId="1069"/>
    <cellStyle name="Normal 2 39" xfId="1070"/>
    <cellStyle name="Normal 2 4" xfId="1071"/>
    <cellStyle name="Normal 2 40" xfId="1072"/>
    <cellStyle name="Normal 2 41" xfId="1073"/>
    <cellStyle name="Normal 2 42" xfId="1074"/>
    <cellStyle name="Normal 2 43" xfId="1075"/>
    <cellStyle name="Normal 2 44" xfId="1076"/>
    <cellStyle name="Normal 2 45" xfId="1077"/>
    <cellStyle name="Normal 2 46" xfId="1078"/>
    <cellStyle name="Normal 2 47" xfId="1079"/>
    <cellStyle name="Normal 2 48" xfId="1080"/>
    <cellStyle name="Normal 2 49" xfId="1081"/>
    <cellStyle name="Normal 2 5" xfId="1082"/>
    <cellStyle name="Normal 2 50" xfId="1083"/>
    <cellStyle name="Normal 2 51" xfId="1084"/>
    <cellStyle name="Normal 2 52" xfId="1085"/>
    <cellStyle name="Normal 2 53" xfId="1086"/>
    <cellStyle name="Normal 2 54" xfId="1087"/>
    <cellStyle name="Normal 2 55" xfId="1088"/>
    <cellStyle name="Normal 2 56" xfId="1089"/>
    <cellStyle name="Normal 2 57" xfId="1090"/>
    <cellStyle name="Normal 2 6" xfId="1091"/>
    <cellStyle name="Normal 2 7" xfId="1092"/>
    <cellStyle name="Normal 2 8" xfId="1093"/>
    <cellStyle name="Normal 2 9" xfId="1094"/>
    <cellStyle name="Normal 2_BUDGET PER DEPT TERM 69rev" xfId="1095"/>
    <cellStyle name="Normal 20" xfId="1096"/>
    <cellStyle name="Normal 21" xfId="1273"/>
    <cellStyle name="Normal 25" xfId="1097"/>
    <cellStyle name="Normal 3" xfId="1098"/>
    <cellStyle name="Normal 3 2" xfId="1099"/>
    <cellStyle name="Normal 3 22" xfId="1100"/>
    <cellStyle name="Normal 3 3" xfId="1101"/>
    <cellStyle name="Normal 3 4" xfId="1102"/>
    <cellStyle name="Normal 3 5" xfId="1103"/>
    <cellStyle name="Normal 3_BUDGET PER DEPT TERM 69rev" xfId="1104"/>
    <cellStyle name="Normal 4" xfId="1105"/>
    <cellStyle name="Normal 4 2" xfId="1106"/>
    <cellStyle name="Normal 41" xfId="1107"/>
    <cellStyle name="Normal 5" xfId="1108"/>
    <cellStyle name="Normal 5 2" xfId="1109"/>
    <cellStyle name="Normal 6" xfId="1110"/>
    <cellStyle name="Normal 7" xfId="1111"/>
    <cellStyle name="Normal 7 2" xfId="1112"/>
    <cellStyle name="Normal 7_BUDGET PER DEPT TERM 69rev" xfId="1113"/>
    <cellStyle name="Normal 8" xfId="1114"/>
    <cellStyle name="Normal 8 2" xfId="1115"/>
    <cellStyle name="Normal 85" xfId="1116"/>
    <cellStyle name="Normal 9" xfId="1117"/>
    <cellStyle name="Note 1" xfId="1118"/>
    <cellStyle name="Note 10" xfId="1119"/>
    <cellStyle name="Note 11" xfId="1120"/>
    <cellStyle name="Note 12" xfId="1121"/>
    <cellStyle name="Note 2" xfId="1122"/>
    <cellStyle name="Note 2 2" xfId="1123"/>
    <cellStyle name="Note 2 2 2" xfId="1124"/>
    <cellStyle name="Note 2 2 2 2" xfId="1125"/>
    <cellStyle name="Note 2 2 2 3" xfId="1126"/>
    <cellStyle name="Note 2 2 2 4" xfId="1127"/>
    <cellStyle name="Note 2 2 3" xfId="1128"/>
    <cellStyle name="Note 2 2 4" xfId="1129"/>
    <cellStyle name="Note 2 3" xfId="1130"/>
    <cellStyle name="Note 2 4" xfId="1131"/>
    <cellStyle name="Note 2 5" xfId="1132"/>
    <cellStyle name="Note 2 6" xfId="1133"/>
    <cellStyle name="Note 2 7" xfId="1134"/>
    <cellStyle name="Note 2 8" xfId="1135"/>
    <cellStyle name="Note 2 9" xfId="1136"/>
    <cellStyle name="Note 3" xfId="1137"/>
    <cellStyle name="Note 4" xfId="1138"/>
    <cellStyle name="Note 5" xfId="1139"/>
    <cellStyle name="Note 6" xfId="1140"/>
    <cellStyle name="Note 7" xfId="1141"/>
    <cellStyle name="Note 8" xfId="1142"/>
    <cellStyle name="Note 9" xfId="1143"/>
    <cellStyle name="Œ…‹æØ‚è [0.00]_laroux" xfId="1144"/>
    <cellStyle name="Œ…‹æØ‚è_laroux" xfId="1145"/>
    <cellStyle name="Output 1" xfId="1146"/>
    <cellStyle name="Output 10" xfId="1147"/>
    <cellStyle name="Output 11" xfId="1148"/>
    <cellStyle name="Output 12" xfId="1149"/>
    <cellStyle name="Output 2" xfId="1150"/>
    <cellStyle name="Output 2 2" xfId="1151"/>
    <cellStyle name="Output 2 3" xfId="1152"/>
    <cellStyle name="Output 2 4" xfId="1153"/>
    <cellStyle name="Output 2 5" xfId="1154"/>
    <cellStyle name="Output 2 6" xfId="1155"/>
    <cellStyle name="Output 2 7" xfId="1156"/>
    <cellStyle name="Output 2 8" xfId="1157"/>
    <cellStyle name="Output 2 9" xfId="1158"/>
    <cellStyle name="Output 3" xfId="1159"/>
    <cellStyle name="Output 4" xfId="1160"/>
    <cellStyle name="Output 5" xfId="1161"/>
    <cellStyle name="Output 6" xfId="1162"/>
    <cellStyle name="Output 7" xfId="1163"/>
    <cellStyle name="Output 8" xfId="1164"/>
    <cellStyle name="Output 9" xfId="1165"/>
    <cellStyle name="Percen - Style2" xfId="1166"/>
    <cellStyle name="Percent" xfId="1167" builtinId="5"/>
    <cellStyle name="Percent [2]" xfId="1168"/>
    <cellStyle name="Percent 10" xfId="1169"/>
    <cellStyle name="Percent 2" xfId="1170"/>
    <cellStyle name="Percent 2 2" xfId="1171"/>
    <cellStyle name="Percent 3" xfId="1172"/>
    <cellStyle name="Percent 3 2" xfId="1173"/>
    <cellStyle name="Percent 3 3" xfId="1174"/>
    <cellStyle name="Percent 4" xfId="1175"/>
    <cellStyle name="Percent 5" xfId="1176"/>
    <cellStyle name="Percent 5 2" xfId="1177"/>
    <cellStyle name="Percent 6" xfId="1178"/>
    <cellStyle name="Percent 7" xfId="1179"/>
    <cellStyle name="Percent 8" xfId="1180"/>
    <cellStyle name="Percent 9" xfId="1181"/>
    <cellStyle name="price" xfId="1182"/>
    <cellStyle name="revised" xfId="1183"/>
    <cellStyle name="section" xfId="1184"/>
    <cellStyle name="Separador de milhares [0]_Person" xfId="1185"/>
    <cellStyle name="Separador de milhares_Person" xfId="1186"/>
    <cellStyle name="stan%" xfId="1187"/>
    <cellStyle name="stan% 2" xfId="1188"/>
    <cellStyle name="stan% 3" xfId="1189"/>
    <cellStyle name="stanNum" xfId="1190"/>
    <cellStyle name="Style 1" xfId="1191"/>
    <cellStyle name="subhead" xfId="1192"/>
    <cellStyle name="Title 1" xfId="1193"/>
    <cellStyle name="Title 10" xfId="1194"/>
    <cellStyle name="Title 11" xfId="1195"/>
    <cellStyle name="Title 12" xfId="1196"/>
    <cellStyle name="Title 2" xfId="1197"/>
    <cellStyle name="Title 2 2" xfId="1198"/>
    <cellStyle name="Title 2 2 2" xfId="1199"/>
    <cellStyle name="Title 2 2 2 2" xfId="1200"/>
    <cellStyle name="Title 2 2 2 3" xfId="1201"/>
    <cellStyle name="Title 2 2 2 4" xfId="1202"/>
    <cellStyle name="Title 2 2 3" xfId="1203"/>
    <cellStyle name="Title 2 2 4" xfId="1204"/>
    <cellStyle name="Title 2 3" xfId="1205"/>
    <cellStyle name="Title 2 4" xfId="1206"/>
    <cellStyle name="Title 2 5" xfId="1207"/>
    <cellStyle name="Title 2 6" xfId="1208"/>
    <cellStyle name="Title 2 7" xfId="1209"/>
    <cellStyle name="Title 2 8" xfId="1210"/>
    <cellStyle name="Title 2 9" xfId="1211"/>
    <cellStyle name="Title 3" xfId="1212"/>
    <cellStyle name="Title 4" xfId="1213"/>
    <cellStyle name="Title 5" xfId="1214"/>
    <cellStyle name="Title 6" xfId="1215"/>
    <cellStyle name="Title 7" xfId="1216"/>
    <cellStyle name="Title 8" xfId="1217"/>
    <cellStyle name="Title 9" xfId="1218"/>
    <cellStyle name="Total 1" xfId="1219"/>
    <cellStyle name="Total 10" xfId="1220"/>
    <cellStyle name="Total 11" xfId="1221"/>
    <cellStyle name="Total 12" xfId="1222"/>
    <cellStyle name="Total 2" xfId="1223"/>
    <cellStyle name="Total 2 2" xfId="1224"/>
    <cellStyle name="Total 2 3" xfId="1225"/>
    <cellStyle name="Total 2 4" xfId="1226"/>
    <cellStyle name="Total 2 5" xfId="1227"/>
    <cellStyle name="Total 2 6" xfId="1228"/>
    <cellStyle name="Total 2 7" xfId="1229"/>
    <cellStyle name="Total 2 8" xfId="1230"/>
    <cellStyle name="Total 2 9" xfId="1231"/>
    <cellStyle name="Total 3" xfId="1232"/>
    <cellStyle name="Total 4" xfId="1233"/>
    <cellStyle name="Total 5" xfId="1234"/>
    <cellStyle name="Total 6" xfId="1235"/>
    <cellStyle name="Total 7" xfId="1236"/>
    <cellStyle name="Total 8" xfId="1237"/>
    <cellStyle name="Total 9" xfId="1238"/>
    <cellStyle name="Warning Text 1" xfId="1239"/>
    <cellStyle name="Warning Text 10" xfId="1240"/>
    <cellStyle name="Warning Text 11" xfId="1241"/>
    <cellStyle name="Warning Text 12" xfId="1242"/>
    <cellStyle name="Warning Text 2" xfId="1243"/>
    <cellStyle name="Warning Text 2 2" xfId="1244"/>
    <cellStyle name="Warning Text 2 3" xfId="1245"/>
    <cellStyle name="Warning Text 2 4" xfId="1246"/>
    <cellStyle name="Warning Text 2 5" xfId="1247"/>
    <cellStyle name="Warning Text 2 6" xfId="1248"/>
    <cellStyle name="Warning Text 2 7" xfId="1249"/>
    <cellStyle name="Warning Text 2 8" xfId="1250"/>
    <cellStyle name="Warning Text 2 9" xfId="1251"/>
    <cellStyle name="Warning Text 3" xfId="1252"/>
    <cellStyle name="Warning Text 4" xfId="1253"/>
    <cellStyle name="Warning Text 5" xfId="1254"/>
    <cellStyle name="Warning Text 6" xfId="1255"/>
    <cellStyle name="Warning Text 7" xfId="1256"/>
    <cellStyle name="Warning Text 8" xfId="1257"/>
    <cellStyle name="Warning Text 9" xfId="1258"/>
    <cellStyle name="パーセント 2" xfId="1259"/>
    <cellStyle name="パーセント 3" xfId="1260"/>
    <cellStyle name="ハイパーリンク_ＩＴ設備チェックシート" xfId="1261"/>
    <cellStyle name="เครื่องหมายจุลภาค_21-04 HILUX ENG 7-12'04OK" xfId="1262"/>
    <cellStyle name="ปกติ_21-04 HILUX ENG 7-12'04OK" xfId="1263"/>
    <cellStyle name="桁区切り [0.00] 2" xfId="1264"/>
    <cellStyle name="桁区切り [0.00] 3" xfId="1265"/>
    <cellStyle name="桁区切り 2" xfId="1266"/>
    <cellStyle name="桁区切り_６６期～６９期ｲﾝﾌﾟｯﾄ状況" xfId="1267"/>
    <cellStyle name="標準 2" xfId="1268"/>
    <cellStyle name="標準 3" xfId="1269"/>
    <cellStyle name="標準 4" xfId="1270"/>
    <cellStyle name="標準 5" xfId="1271"/>
    <cellStyle name="標準_09-1-6実計（68期実計1.16見直し）" xfId="1272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 tint="0.14996795556505021"/>
        </patternFill>
      </fill>
    </dxf>
    <dxf>
      <fill>
        <patternFill>
          <bgColor theme="1" tint="0.1499679555650502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3.xml"/><Relationship Id="rId50" Type="http://schemas.openxmlformats.org/officeDocument/2006/relationships/externalLink" Target="externalLinks/externalLink6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4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080845092383253E-2"/>
          <c:y val="3.731975229075013E-2"/>
          <c:w val="0.91016099365532066"/>
          <c:h val="0.86089906700593721"/>
        </c:manualLayout>
      </c:layout>
      <c:barChart>
        <c:barDir val="col"/>
        <c:grouping val="stack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chemeClr val="accent2">
                      <a:lumMod val="50000"/>
                    </a:schemeClr>
                  </a:gs>
                  <a:gs pos="50000">
                    <a:schemeClr val="accent2">
                      <a:lumMod val="75000"/>
                    </a:schemeClr>
                  </a:gs>
                  <a:gs pos="100000">
                    <a:schemeClr val="accent2">
                      <a:lumMod val="50000"/>
                    </a:schemeClr>
                  </a:gs>
                </a:gsLst>
                <a:lin ang="10800000" scaled="0"/>
              </a:gradFill>
            </c:spPr>
            <c:extLst>
              <c:ext xmlns:c16="http://schemas.microsoft.com/office/drawing/2014/chart" uri="{C3380CC4-5D6E-409C-BE32-E72D297353CC}">
                <c16:uniqueId val="{00000000-0AD6-46C0-9B3A-B9E83D7CFD60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0">
                    <a:srgbClr val="000099"/>
                  </a:gs>
                  <a:gs pos="50000">
                    <a:schemeClr val="accent1">
                      <a:lumMod val="75000"/>
                    </a:schemeClr>
                  </a:gs>
                  <a:gs pos="100000">
                    <a:srgbClr val="000099"/>
                  </a:gs>
                </a:gsLst>
                <a:lin ang="10800000" scaled="0"/>
              </a:gradFill>
            </c:spPr>
            <c:extLst>
              <c:ext xmlns:c16="http://schemas.microsoft.com/office/drawing/2014/chart" uri="{C3380CC4-5D6E-409C-BE32-E72D297353CC}">
                <c16:uniqueId val="{00000001-0AD6-46C0-9B3A-B9E83D7CFD60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0">
                    <a:schemeClr val="tx1"/>
                  </a:gs>
                  <a:gs pos="50000">
                    <a:srgbClr val="99FF99"/>
                  </a:gs>
                  <a:gs pos="100000">
                    <a:schemeClr val="tx1"/>
                  </a:gs>
                </a:gsLst>
                <a:lin ang="10800000" scaled="0"/>
              </a:gradFill>
              <a:ln w="635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0AD6-46C0-9B3A-B9E83D7CFD60}"/>
              </c:ext>
            </c:extLst>
          </c:dPt>
          <c:dPt>
            <c:idx val="3"/>
            <c:invertIfNegative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3-0AD6-46C0-9B3A-B9E83D7CFD60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0AD6-46C0-9B3A-B9E83D7CFD60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5-0AD6-46C0-9B3A-B9E83D7CFD60}"/>
              </c:ext>
            </c:extLst>
          </c:dPt>
          <c:dPt>
            <c:idx val="6"/>
            <c:invertIfNegative val="0"/>
            <c:bubble3D val="0"/>
            <c:spPr>
              <a:gradFill>
                <a:gsLst>
                  <a:gs pos="0">
                    <a:schemeClr val="accent2">
                      <a:lumMod val="75000"/>
                    </a:schemeClr>
                  </a:gs>
                  <a:gs pos="50000">
                    <a:srgbClr val="FFC000"/>
                  </a:gs>
                  <a:gs pos="100000">
                    <a:schemeClr val="accent2">
                      <a:lumMod val="75000"/>
                    </a:schemeClr>
                  </a:gs>
                </a:gsLst>
                <a:lin ang="10800000" scaled="0"/>
              </a:gradFill>
            </c:spPr>
            <c:extLst>
              <c:ext xmlns:c16="http://schemas.microsoft.com/office/drawing/2014/chart" uri="{C3380CC4-5D6E-409C-BE32-E72D297353CC}">
                <c16:uniqueId val="{00000006-0AD6-46C0-9B3A-B9E83D7CFD60}"/>
              </c:ext>
            </c:extLst>
          </c:dPt>
          <c:val>
            <c:numRef>
              <c:f>'Taki Graph'!$C$3:$I$3</c:f>
              <c:numCache>
                <c:formatCode>#,##0_);[Red]\(#,##0\)</c:formatCode>
                <c:ptCount val="7"/>
                <c:pt idx="0">
                  <c:v>115680.33278406378</c:v>
                </c:pt>
                <c:pt idx="1">
                  <c:v>117481.73552277705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D6-46C0-9B3A-B9E83D7CFD60}"/>
            </c:ext>
          </c:extLst>
        </c:ser>
        <c:ser>
          <c:idx val="1"/>
          <c:order val="1"/>
          <c:spPr>
            <a:gradFill>
              <a:gsLst>
                <a:gs pos="0">
                  <a:schemeClr val="bg1">
                    <a:lumMod val="50000"/>
                  </a:schemeClr>
                </a:gs>
                <a:gs pos="50000">
                  <a:srgbClr val="FFFF99"/>
                </a:gs>
                <a:gs pos="100000">
                  <a:schemeClr val="bg1">
                    <a:lumMod val="50000"/>
                  </a:schemeClr>
                </a:gs>
              </a:gsLst>
              <a:lin ang="10800000" scaled="0"/>
            </a:gradFill>
            <a:ln w="6350">
              <a:solidFill>
                <a:schemeClr val="tx1"/>
              </a:solidFill>
            </a:ln>
          </c:spPr>
          <c:invertIfNegative val="0"/>
          <c:dPt>
            <c:idx val="3"/>
            <c:invertIfNegative val="0"/>
            <c:bubble3D val="0"/>
            <c:spPr>
              <a:gradFill>
                <a:gsLst>
                  <a:gs pos="0">
                    <a:srgbClr val="FF0000"/>
                  </a:gs>
                  <a:gs pos="50000">
                    <a:srgbClr val="FFFF99"/>
                  </a:gs>
                  <a:gs pos="100000">
                    <a:srgbClr val="FF0000"/>
                  </a:gs>
                </a:gsLst>
                <a:lin ang="10800000" scaled="0"/>
              </a:gradFill>
              <a:ln w="6350">
                <a:solidFill>
                  <a:schemeClr val="tx1"/>
                </a:solidFill>
                <a:prstDash val="dash"/>
              </a:ln>
            </c:spPr>
            <c:extLst>
              <c:ext xmlns:c16="http://schemas.microsoft.com/office/drawing/2014/chart" uri="{C3380CC4-5D6E-409C-BE32-E72D297353CC}">
                <c16:uniqueId val="{00000008-0AD6-46C0-9B3A-B9E83D7CFD60}"/>
              </c:ext>
            </c:extLst>
          </c:dPt>
          <c:dPt>
            <c:idx val="4"/>
            <c:invertIfNegative val="0"/>
            <c:bubble3D val="0"/>
            <c:spPr>
              <a:gradFill>
                <a:gsLst>
                  <a:gs pos="25000">
                    <a:srgbClr val="AAC167"/>
                  </a:gs>
                  <a:gs pos="0">
                    <a:schemeClr val="accent6">
                      <a:lumMod val="75000"/>
                    </a:schemeClr>
                  </a:gs>
                  <a:gs pos="50000">
                    <a:srgbClr val="FFFF99"/>
                  </a:gs>
                  <a:gs pos="100000">
                    <a:schemeClr val="accent6">
                      <a:lumMod val="75000"/>
                    </a:schemeClr>
                  </a:gs>
                </a:gsLst>
                <a:lin ang="10800000" scaled="0"/>
              </a:gradFill>
              <a:ln w="6350">
                <a:solidFill>
                  <a:schemeClr val="tx1"/>
                </a:solidFill>
                <a:prstDash val="dash"/>
              </a:ln>
            </c:spPr>
            <c:extLst>
              <c:ext xmlns:c16="http://schemas.microsoft.com/office/drawing/2014/chart" uri="{C3380CC4-5D6E-409C-BE32-E72D297353CC}">
                <c16:uniqueId val="{00000009-0AD6-46C0-9B3A-B9E83D7CFD60}"/>
              </c:ext>
            </c:extLst>
          </c:dPt>
          <c:dPt>
            <c:idx val="5"/>
            <c:invertIfNegative val="0"/>
            <c:bubble3D val="0"/>
            <c:spPr>
              <a:gradFill>
                <a:gsLst>
                  <a:gs pos="0">
                    <a:schemeClr val="bg1">
                      <a:lumMod val="50000"/>
                    </a:schemeClr>
                  </a:gs>
                  <a:gs pos="50000">
                    <a:srgbClr val="FFFF99"/>
                  </a:gs>
                  <a:gs pos="100000">
                    <a:schemeClr val="bg1">
                      <a:lumMod val="50000"/>
                    </a:schemeClr>
                  </a:gs>
                </a:gsLst>
                <a:lin ang="10800000" scaled="0"/>
              </a:gradFill>
              <a:ln w="6350">
                <a:solidFill>
                  <a:schemeClr val="tx1"/>
                </a:solidFill>
                <a:prstDash val="dash"/>
              </a:ln>
            </c:spPr>
            <c:extLst>
              <c:ext xmlns:c16="http://schemas.microsoft.com/office/drawing/2014/chart" uri="{C3380CC4-5D6E-409C-BE32-E72D297353CC}">
                <c16:uniqueId val="{0000000A-0AD6-46C0-9B3A-B9E83D7CFD60}"/>
              </c:ext>
            </c:extLst>
          </c:dPt>
          <c:val>
            <c:numRef>
              <c:f>'Taki Graph'!$C$4:$I$4</c:f>
              <c:numCache>
                <c:formatCode>#,##0_);[Red]\(#,##0\)</c:formatCode>
                <c:ptCount val="7"/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AD6-46C0-9B3A-B9E83D7CFD60}"/>
            </c:ext>
          </c:extLst>
        </c:ser>
        <c:ser>
          <c:idx val="2"/>
          <c:order val="2"/>
          <c:spPr>
            <a:ln w="6350">
              <a:solidFill>
                <a:schemeClr val="tx1"/>
              </a:solidFill>
              <a:prstDash val="dash"/>
            </a:ln>
          </c:spPr>
          <c:invertIfNegative val="0"/>
          <c:dPt>
            <c:idx val="3"/>
            <c:invertIfNegative val="0"/>
            <c:bubble3D val="0"/>
            <c:spPr>
              <a:gradFill flip="none" rotWithShape="1">
                <a:gsLst>
                  <a:gs pos="0">
                    <a:srgbClr val="C00000"/>
                  </a:gs>
                  <a:gs pos="50000">
                    <a:schemeClr val="accent2">
                      <a:lumMod val="40000"/>
                      <a:lumOff val="60000"/>
                    </a:schemeClr>
                  </a:gs>
                  <a:gs pos="100000">
                    <a:srgbClr val="C00000"/>
                  </a:gs>
                </a:gsLst>
                <a:lin ang="0" scaled="1"/>
                <a:tileRect/>
              </a:gradFill>
              <a:ln w="6350">
                <a:noFill/>
                <a:prstDash val="dash"/>
              </a:ln>
            </c:spPr>
            <c:extLst>
              <c:ext xmlns:c16="http://schemas.microsoft.com/office/drawing/2014/chart" uri="{C3380CC4-5D6E-409C-BE32-E72D297353CC}">
                <c16:uniqueId val="{0000000C-0AD6-46C0-9B3A-B9E83D7CFD60}"/>
              </c:ext>
            </c:extLst>
          </c:dPt>
          <c:dPt>
            <c:idx val="4"/>
            <c:invertIfNegative val="0"/>
            <c:bubble3D val="0"/>
            <c:spPr>
              <a:gradFill>
                <a:gsLst>
                  <a:gs pos="0">
                    <a:schemeClr val="accent6">
                      <a:lumMod val="50000"/>
                    </a:schemeClr>
                  </a:gs>
                  <a:gs pos="50000">
                    <a:srgbClr val="FFFF99"/>
                  </a:gs>
                  <a:gs pos="100000">
                    <a:schemeClr val="accent6">
                      <a:lumMod val="50000"/>
                    </a:schemeClr>
                  </a:gs>
                </a:gsLst>
                <a:lin ang="10800000" scaled="0"/>
              </a:gradFill>
              <a:ln w="6350">
                <a:solidFill>
                  <a:schemeClr val="tx1"/>
                </a:solidFill>
                <a:prstDash val="dash"/>
              </a:ln>
            </c:spPr>
            <c:extLst>
              <c:ext xmlns:c16="http://schemas.microsoft.com/office/drawing/2014/chart" uri="{C3380CC4-5D6E-409C-BE32-E72D297353CC}">
                <c16:uniqueId val="{0000000D-0AD6-46C0-9B3A-B9E83D7CFD60}"/>
              </c:ext>
            </c:extLst>
          </c:dPt>
          <c:dPt>
            <c:idx val="5"/>
            <c:invertIfNegative val="0"/>
            <c:bubble3D val="0"/>
            <c:spPr>
              <a:gradFill>
                <a:gsLst>
                  <a:gs pos="0">
                    <a:schemeClr val="bg1">
                      <a:lumMod val="50000"/>
                    </a:schemeClr>
                  </a:gs>
                  <a:gs pos="50000">
                    <a:schemeClr val="bg1">
                      <a:lumMod val="85000"/>
                    </a:schemeClr>
                  </a:gs>
                  <a:gs pos="100000">
                    <a:schemeClr val="bg1">
                      <a:lumMod val="50000"/>
                    </a:schemeClr>
                  </a:gs>
                </a:gsLst>
                <a:lin ang="10800000" scaled="0"/>
              </a:gradFill>
              <a:ln w="6350">
                <a:noFill/>
                <a:prstDash val="dash"/>
              </a:ln>
            </c:spPr>
            <c:extLst>
              <c:ext xmlns:c16="http://schemas.microsoft.com/office/drawing/2014/chart" uri="{C3380CC4-5D6E-409C-BE32-E72D297353CC}">
                <c16:uniqueId val="{0000000E-0AD6-46C0-9B3A-B9E83D7CFD60}"/>
              </c:ext>
            </c:extLst>
          </c:dPt>
          <c:val>
            <c:numRef>
              <c:f>'Taki Graph'!$C$5:$I$5</c:f>
              <c:numCache>
                <c:formatCode>General</c:formatCode>
                <c:ptCount val="7"/>
                <c:pt idx="4" formatCode="#,##0_);[Red]\(#,##0\)">
                  <c:v>0</c:v>
                </c:pt>
                <c:pt idx="5" formatCode="#,##0_);[Red]\(#,##0\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AD6-46C0-9B3A-B9E83D7C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58855536"/>
        <c:axId val="1"/>
      </c:barChart>
      <c:catAx>
        <c:axId val="658855536"/>
        <c:scaling>
          <c:orientation val="minMax"/>
        </c:scaling>
        <c:delete val="1"/>
        <c:axPos val="b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#,##0_);[Red]\(#,##0\)" sourceLinked="1"/>
        <c:majorTickMark val="out"/>
        <c:minorTickMark val="none"/>
        <c:tickLblPos val="nextTo"/>
        <c:spPr>
          <a:noFill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8855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99"/>
    </a:solidFill>
    <a:ln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2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0</xdr:rowOff>
    </xdr:from>
    <xdr:to>
      <xdr:col>10</xdr:col>
      <xdr:colOff>400050</xdr:colOff>
      <xdr:row>29</xdr:row>
      <xdr:rowOff>139700</xdr:rowOff>
    </xdr:to>
    <xdr:graphicFrame macro="">
      <xdr:nvGraphicFramePr>
        <xdr:cNvPr id="2150" name="グラフ 9">
          <a:extLst>
            <a:ext uri="{FF2B5EF4-FFF2-40B4-BE49-F238E27FC236}">
              <a16:creationId xmlns:a16="http://schemas.microsoft.com/office/drawing/2014/main" id="{BADC6E0B-A9F0-4AC0-B2FF-627CE4F5F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307976</xdr:colOff>
      <xdr:row>28</xdr:row>
      <xdr:rowOff>0</xdr:rowOff>
    </xdr:from>
    <xdr:to>
      <xdr:col>2</xdr:col>
      <xdr:colOff>381055</xdr:colOff>
      <xdr:row>29</xdr:row>
      <xdr:rowOff>90840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A720FCB-6209-4BD4-B85F-FC45E2BD54B3}"/>
            </a:ext>
          </a:extLst>
        </xdr:cNvPr>
        <xdr:cNvSpPr/>
      </xdr:nvSpPr>
      <xdr:spPr>
        <a:xfrm>
          <a:off x="581026" y="5162550"/>
          <a:ext cx="666749" cy="29527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aseline="0">
              <a:solidFill>
                <a:sysClr val="windowText" lastClr="000000"/>
              </a:solidFill>
            </a:rPr>
            <a:t>STP84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504825</xdr:colOff>
      <xdr:row>28</xdr:row>
      <xdr:rowOff>0</xdr:rowOff>
    </xdr:from>
    <xdr:to>
      <xdr:col>3</xdr:col>
      <xdr:colOff>546261</xdr:colOff>
      <xdr:row>29</xdr:row>
      <xdr:rowOff>116869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5280C64-733C-4828-BD8E-5563A74262FA}"/>
            </a:ext>
          </a:extLst>
        </xdr:cNvPr>
        <xdr:cNvSpPr/>
      </xdr:nvSpPr>
      <xdr:spPr>
        <a:xfrm>
          <a:off x="1381125" y="5172075"/>
          <a:ext cx="666749" cy="29527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aseline="0">
              <a:solidFill>
                <a:sysClr val="windowText" lastClr="000000"/>
              </a:solidFill>
            </a:rPr>
            <a:t>ACT84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28</xdr:row>
      <xdr:rowOff>0</xdr:rowOff>
    </xdr:from>
    <xdr:to>
      <xdr:col>5</xdr:col>
      <xdr:colOff>89061</xdr:colOff>
      <xdr:row>29</xdr:row>
      <xdr:rowOff>127214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D9C1C44-EF97-4BFC-8B39-82F0EFCE6F9D}"/>
            </a:ext>
          </a:extLst>
        </xdr:cNvPr>
        <xdr:cNvSpPr/>
      </xdr:nvSpPr>
      <xdr:spPr>
        <a:xfrm>
          <a:off x="2152650" y="5191125"/>
          <a:ext cx="666749" cy="29527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aseline="0">
              <a:solidFill>
                <a:sysClr val="windowText" lastClr="000000"/>
              </a:solidFill>
            </a:rPr>
            <a:t>Nariyuki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177800</xdr:colOff>
      <xdr:row>28</xdr:row>
      <xdr:rowOff>0</xdr:rowOff>
    </xdr:from>
    <xdr:to>
      <xdr:col>6</xdr:col>
      <xdr:colOff>244621</xdr:colOff>
      <xdr:row>29</xdr:row>
      <xdr:rowOff>127214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E27331B-1A24-4830-98CC-B84CCEC0089F}"/>
            </a:ext>
          </a:extLst>
        </xdr:cNvPr>
        <xdr:cNvSpPr/>
      </xdr:nvSpPr>
      <xdr:spPr>
        <a:xfrm>
          <a:off x="2905125" y="5191125"/>
          <a:ext cx="666749" cy="29527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aseline="0">
              <a:solidFill>
                <a:sysClr val="windowText" lastClr="000000"/>
              </a:solidFill>
            </a:rPr>
            <a:t>Cost Push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307975</xdr:colOff>
      <xdr:row>28</xdr:row>
      <xdr:rowOff>0</xdr:rowOff>
    </xdr:from>
    <xdr:to>
      <xdr:col>7</xdr:col>
      <xdr:colOff>476301</xdr:colOff>
      <xdr:row>29</xdr:row>
      <xdr:rowOff>116869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F988109-1176-4F9C-B387-B0EA8D876EDA}"/>
            </a:ext>
          </a:extLst>
        </xdr:cNvPr>
        <xdr:cNvSpPr/>
      </xdr:nvSpPr>
      <xdr:spPr>
        <a:xfrm>
          <a:off x="3629025" y="5172075"/>
          <a:ext cx="771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aseline="0">
              <a:solidFill>
                <a:sysClr val="windowText" lastClr="000000"/>
              </a:solidFill>
            </a:rPr>
            <a:t>Cost Reduction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565150</xdr:colOff>
      <xdr:row>28</xdr:row>
      <xdr:rowOff>0</xdr:rowOff>
    </xdr:from>
    <xdr:to>
      <xdr:col>8</xdr:col>
      <xdr:colOff>625711</xdr:colOff>
      <xdr:row>29</xdr:row>
      <xdr:rowOff>116696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62B7065-0120-40F6-9E6F-373F64FF664F}"/>
            </a:ext>
          </a:extLst>
        </xdr:cNvPr>
        <xdr:cNvSpPr/>
      </xdr:nvSpPr>
      <xdr:spPr>
        <a:xfrm>
          <a:off x="4495800" y="5181600"/>
          <a:ext cx="666749" cy="29527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aseline="0">
              <a:solidFill>
                <a:sysClr val="windowText" lastClr="000000"/>
              </a:solidFill>
            </a:rPr>
            <a:t>Others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149225</xdr:colOff>
      <xdr:row>28</xdr:row>
      <xdr:rowOff>0</xdr:rowOff>
    </xdr:from>
    <xdr:to>
      <xdr:col>10</xdr:col>
      <xdr:colOff>187324</xdr:colOff>
      <xdr:row>29</xdr:row>
      <xdr:rowOff>116696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970D4F6-6C0C-4672-83EC-78BC84426BE4}"/>
            </a:ext>
          </a:extLst>
        </xdr:cNvPr>
        <xdr:cNvSpPr/>
      </xdr:nvSpPr>
      <xdr:spPr>
        <a:xfrm>
          <a:off x="5324475" y="5181600"/>
          <a:ext cx="666749" cy="29527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aseline="0">
              <a:solidFill>
                <a:sysClr val="windowText" lastClr="000000"/>
              </a:solidFill>
            </a:rPr>
            <a:t>STP85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149225</xdr:colOff>
      <xdr:row>31</xdr:row>
      <xdr:rowOff>19049</xdr:rowOff>
    </xdr:from>
    <xdr:to>
      <xdr:col>7</xdr:col>
      <xdr:colOff>241323</xdr:colOff>
      <xdr:row>40</xdr:row>
      <xdr:rowOff>40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F69F4AD-9ED4-4FA9-86E9-55A1BC7D47DB}"/>
            </a:ext>
          </a:extLst>
        </xdr:cNvPr>
        <xdr:cNvSpPr txBox="1"/>
      </xdr:nvSpPr>
      <xdr:spPr>
        <a:xfrm>
          <a:off x="152400" y="5105399"/>
          <a:ext cx="4019550" cy="1343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u="sng"/>
            <a:t>Cara Pengisian :</a:t>
          </a:r>
        </a:p>
        <a:p>
          <a:r>
            <a:rPr lang="en-US" sz="1100"/>
            <a:t>1.</a:t>
          </a:r>
          <a:r>
            <a:rPr lang="en-US" sz="1100" baseline="0"/>
            <a:t> Yang diisi adalah tabel yang diblok warna biru.</a:t>
          </a:r>
        </a:p>
        <a:p>
          <a:r>
            <a:rPr lang="en-US" sz="1100" baseline="0"/>
            <a:t>2. Cost reduction diisi dengan angka minus</a:t>
          </a:r>
        </a:p>
        <a:p>
          <a:r>
            <a:rPr lang="en-US" sz="1100" baseline="0"/>
            <a:t>3. Other diisi dengan angka minus apabila mengurangi STP dan diisi angka plus apabila menambah STP.</a:t>
          </a:r>
        </a:p>
        <a:p>
          <a:r>
            <a:rPr lang="en-US" sz="1100" baseline="0"/>
            <a:t>4. Pastikan angka di kolom I3 ( diblok warna hijau ) sama dengan total angka STP di analysis ).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120650</xdr:colOff>
      <xdr:row>0</xdr:row>
      <xdr:rowOff>0</xdr:rowOff>
    </xdr:from>
    <xdr:to>
      <xdr:col>16</xdr:col>
      <xdr:colOff>330200</xdr:colOff>
      <xdr:row>16</xdr:row>
      <xdr:rowOff>139700</xdr:rowOff>
    </xdr:to>
    <xdr:pic>
      <xdr:nvPicPr>
        <xdr:cNvPr id="14547" name="Picture 1">
          <a:extLst>
            <a:ext uri="{FF2B5EF4-FFF2-40B4-BE49-F238E27FC236}">
              <a16:creationId xmlns:a16="http://schemas.microsoft.com/office/drawing/2014/main" id="{977F717D-3A36-45C8-86FA-65938362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"/>
        <a:stretch>
          <a:fillRect/>
        </a:stretch>
      </xdr:blipFill>
      <xdr:spPr bwMode="auto">
        <a:xfrm>
          <a:off x="6184900" y="0"/>
          <a:ext cx="5467350" cy="31369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101600</xdr:colOff>
      <xdr:row>17</xdr:row>
      <xdr:rowOff>184150</xdr:rowOff>
    </xdr:from>
    <xdr:to>
      <xdr:col>16</xdr:col>
      <xdr:colOff>330200</xdr:colOff>
      <xdr:row>37</xdr:row>
      <xdr:rowOff>101600</xdr:rowOff>
    </xdr:to>
    <xdr:pic>
      <xdr:nvPicPr>
        <xdr:cNvPr id="14548" name="Picture 2">
          <a:extLst>
            <a:ext uri="{FF2B5EF4-FFF2-40B4-BE49-F238E27FC236}">
              <a16:creationId xmlns:a16="http://schemas.microsoft.com/office/drawing/2014/main" id="{BBD04E75-BC6F-49CC-9B47-FB8C3FDE4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850" y="3416300"/>
          <a:ext cx="5486400" cy="37020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0</xdr:row>
      <xdr:rowOff>193674</xdr:rowOff>
    </xdr:from>
    <xdr:to>
      <xdr:col>10</xdr:col>
      <xdr:colOff>158593</xdr:colOff>
      <xdr:row>2</xdr:row>
      <xdr:rowOff>158627</xdr:rowOff>
    </xdr:to>
    <xdr:sp macro="" textlink="">
      <xdr:nvSpPr>
        <xdr:cNvPr id="4" name="Up Arrow 3">
          <a:extLst>
            <a:ext uri="{FF2B5EF4-FFF2-40B4-BE49-F238E27FC236}">
              <a16:creationId xmlns:a16="http://schemas.microsoft.com/office/drawing/2014/main" id="{72C857D2-A2B2-4443-A7F6-A2866F48C3D8}"/>
            </a:ext>
          </a:extLst>
        </xdr:cNvPr>
        <xdr:cNvSpPr/>
      </xdr:nvSpPr>
      <xdr:spPr>
        <a:xfrm rot="5400000">
          <a:off x="5876925" y="114299"/>
          <a:ext cx="361950" cy="533400"/>
        </a:xfrm>
        <a:prstGeom prst="upArrow">
          <a:avLst>
            <a:gd name="adj1" fmla="val 50000"/>
            <a:gd name="adj2" fmla="val 42105"/>
          </a:avLst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9</xdr:col>
      <xdr:colOff>9525</xdr:colOff>
      <xdr:row>18</xdr:row>
      <xdr:rowOff>171449</xdr:rowOff>
    </xdr:from>
    <xdr:to>
      <xdr:col>10</xdr:col>
      <xdr:colOff>175395</xdr:colOff>
      <xdr:row>20</xdr:row>
      <xdr:rowOff>98418</xdr:rowOff>
    </xdr:to>
    <xdr:sp macro="" textlink="">
      <xdr:nvSpPr>
        <xdr:cNvPr id="5" name="Up Arrow 4">
          <a:extLst>
            <a:ext uri="{FF2B5EF4-FFF2-40B4-BE49-F238E27FC236}">
              <a16:creationId xmlns:a16="http://schemas.microsoft.com/office/drawing/2014/main" id="{80F68063-15DE-42AB-8A7D-6FA9C657DF7A}"/>
            </a:ext>
          </a:extLst>
        </xdr:cNvPr>
        <xdr:cNvSpPr/>
      </xdr:nvSpPr>
      <xdr:spPr>
        <a:xfrm rot="5400000">
          <a:off x="5886450" y="3609974"/>
          <a:ext cx="361950" cy="533400"/>
        </a:xfrm>
        <a:prstGeom prst="upArrow">
          <a:avLst>
            <a:gd name="adj1" fmla="val 50000"/>
            <a:gd name="adj2" fmla="val 42105"/>
          </a:avLst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 editAs="oneCell">
    <xdr:from>
      <xdr:col>10</xdr:col>
      <xdr:colOff>107950</xdr:colOff>
      <xdr:row>56</xdr:row>
      <xdr:rowOff>0</xdr:rowOff>
    </xdr:from>
    <xdr:to>
      <xdr:col>10</xdr:col>
      <xdr:colOff>1466850</xdr:colOff>
      <xdr:row>66</xdr:row>
      <xdr:rowOff>101600</xdr:rowOff>
    </xdr:to>
    <xdr:pic>
      <xdr:nvPicPr>
        <xdr:cNvPr id="14551" name="Picture 5">
          <a:extLst>
            <a:ext uri="{FF2B5EF4-FFF2-40B4-BE49-F238E27FC236}">
              <a16:creationId xmlns:a16="http://schemas.microsoft.com/office/drawing/2014/main" id="{17FE158C-5089-4068-A2CF-1A947370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10566400"/>
          <a:ext cx="1358900" cy="195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65</xdr:row>
      <xdr:rowOff>178698</xdr:rowOff>
    </xdr:from>
    <xdr:to>
      <xdr:col>10</xdr:col>
      <xdr:colOff>1586944</xdr:colOff>
      <xdr:row>68</xdr:row>
      <xdr:rowOff>4297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5A87EE4-B50A-4CAD-95ED-F847CDFE9CB1}"/>
            </a:ext>
          </a:extLst>
        </xdr:cNvPr>
        <xdr:cNvSpPr/>
      </xdr:nvSpPr>
      <xdr:spPr>
        <a:xfrm>
          <a:off x="6172200" y="12805673"/>
          <a:ext cx="1504079" cy="40023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TENSION BELT =</a:t>
          </a:r>
          <a:r>
            <a:rPr lang="en-US" sz="1000" baseline="0">
              <a:solidFill>
                <a:sysClr val="windowText" lastClr="000000"/>
              </a:solidFill>
            </a:rPr>
            <a:t> 2PCS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2184400</xdr:colOff>
      <xdr:row>56</xdr:row>
      <xdr:rowOff>19050</xdr:rowOff>
    </xdr:from>
    <xdr:to>
      <xdr:col>13</xdr:col>
      <xdr:colOff>508000</xdr:colOff>
      <xdr:row>66</xdr:row>
      <xdr:rowOff>120650</xdr:rowOff>
    </xdr:to>
    <xdr:pic>
      <xdr:nvPicPr>
        <xdr:cNvPr id="14553" name="Picture 7">
          <a:extLst>
            <a:ext uri="{FF2B5EF4-FFF2-40B4-BE49-F238E27FC236}">
              <a16:creationId xmlns:a16="http://schemas.microsoft.com/office/drawing/2014/main" id="{25AAED0A-2BA6-4ED1-8D92-5DC56C678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80" t="18765" r="26421" b="11604"/>
        <a:stretch>
          <a:fillRect/>
        </a:stretch>
      </xdr:blipFill>
      <xdr:spPr bwMode="auto">
        <a:xfrm>
          <a:off x="8648700" y="10585450"/>
          <a:ext cx="1454150" cy="195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2091456</xdr:colOff>
      <xdr:row>65</xdr:row>
      <xdr:rowOff>178698</xdr:rowOff>
    </xdr:from>
    <xdr:to>
      <xdr:col>15</xdr:col>
      <xdr:colOff>1345</xdr:colOff>
      <xdr:row>68</xdr:row>
      <xdr:rowOff>4297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ED53E49-DA8D-4ADC-9AD1-D97E69CC37F1}"/>
            </a:ext>
          </a:extLst>
        </xdr:cNvPr>
        <xdr:cNvSpPr/>
      </xdr:nvSpPr>
      <xdr:spPr>
        <a:xfrm>
          <a:off x="8162056" y="12805673"/>
          <a:ext cx="1581150" cy="40023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TANG AMPARE =</a:t>
          </a:r>
          <a:r>
            <a:rPr lang="en-US" sz="1000" baseline="0">
              <a:solidFill>
                <a:sysClr val="windowText" lastClr="000000"/>
              </a:solidFill>
            </a:rPr>
            <a:t> 2PCS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984250</xdr:colOff>
      <xdr:row>35</xdr:row>
      <xdr:rowOff>6350</xdr:rowOff>
    </xdr:from>
    <xdr:to>
      <xdr:col>21</xdr:col>
      <xdr:colOff>635000</xdr:colOff>
      <xdr:row>43</xdr:row>
      <xdr:rowOff>19050</xdr:rowOff>
    </xdr:to>
    <xdr:grpSp>
      <xdr:nvGrpSpPr>
        <xdr:cNvPr id="14555" name="Group 9">
          <a:extLst>
            <a:ext uri="{FF2B5EF4-FFF2-40B4-BE49-F238E27FC236}">
              <a16:creationId xmlns:a16="http://schemas.microsoft.com/office/drawing/2014/main" id="{A80A5C12-7DD9-40CE-A330-C47E7DDC5AD3}"/>
            </a:ext>
          </a:extLst>
        </xdr:cNvPr>
        <xdr:cNvGrpSpPr>
          <a:grpSpLocks/>
        </xdr:cNvGrpSpPr>
      </xdr:nvGrpSpPr>
      <xdr:grpSpPr bwMode="auto">
        <a:xfrm>
          <a:off x="13373806" y="6624461"/>
          <a:ext cx="2571750" cy="1480256"/>
          <a:chOff x="971550" y="1409700"/>
          <a:chExt cx="1430430" cy="848914"/>
        </a:xfrm>
      </xdr:grpSpPr>
      <xdr:grpSp>
        <xdr:nvGrpSpPr>
          <xdr:cNvPr id="14557" name="Group 10">
            <a:extLst>
              <a:ext uri="{FF2B5EF4-FFF2-40B4-BE49-F238E27FC236}">
                <a16:creationId xmlns:a16="http://schemas.microsoft.com/office/drawing/2014/main" id="{311AF34C-6931-4663-AE29-33E58F608DBD}"/>
              </a:ext>
            </a:extLst>
          </xdr:cNvPr>
          <xdr:cNvGrpSpPr>
            <a:grpSpLocks/>
          </xdr:cNvGrpSpPr>
        </xdr:nvGrpSpPr>
        <xdr:grpSpPr bwMode="auto">
          <a:xfrm>
            <a:off x="971629" y="1409700"/>
            <a:ext cx="1430351" cy="635713"/>
            <a:chOff x="1823545" y="866047"/>
            <a:chExt cx="1430351" cy="635713"/>
          </a:xfrm>
        </xdr:grpSpPr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C703A30D-B568-4E7D-BADE-5D23523A554F}"/>
                </a:ext>
              </a:extLst>
            </xdr:cNvPr>
            <xdr:cNvSpPr/>
          </xdr:nvSpPr>
          <xdr:spPr>
            <a:xfrm>
              <a:off x="1823466" y="974882"/>
              <a:ext cx="1080769" cy="453480"/>
            </a:xfrm>
            <a:prstGeom prst="rect">
              <a:avLst/>
            </a:prstGeom>
            <a:solidFill>
              <a:srgbClr val="66FFFF"/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en-US" sz="1200" b="1">
                  <a:solidFill>
                    <a:sysClr val="windowText" lastClr="000000"/>
                  </a:solidFill>
                </a:rPr>
                <a:t>JAN</a:t>
              </a:r>
              <a:r>
                <a:rPr lang="id-ID" sz="1200" b="1">
                  <a:solidFill>
                    <a:sysClr val="windowText" lastClr="000000"/>
                  </a:solidFill>
                </a:rPr>
                <a:t>-20</a:t>
              </a:r>
              <a:r>
                <a:rPr lang="en-US" sz="1200" b="1">
                  <a:solidFill>
                    <a:sysClr val="windowText" lastClr="000000"/>
                  </a:solidFill>
                </a:rPr>
                <a:t>24</a:t>
              </a:r>
              <a:endParaRPr lang="id-ID" sz="12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9" name="Rectangle 18">
              <a:extLst>
                <a:ext uri="{FF2B5EF4-FFF2-40B4-BE49-F238E27FC236}">
                  <a16:creationId xmlns:a16="http://schemas.microsoft.com/office/drawing/2014/main" id="{251DD215-B5E8-4877-AA76-EACB45835128}"/>
                </a:ext>
              </a:extLst>
            </xdr:cNvPr>
            <xdr:cNvSpPr/>
          </xdr:nvSpPr>
          <xdr:spPr>
            <a:xfrm rot="5400000">
              <a:off x="2788023" y="1042302"/>
              <a:ext cx="642127" cy="28961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id-ID" sz="1100" baseline="0">
                  <a:solidFill>
                    <a:sysClr val="windowText" lastClr="000000"/>
                  </a:solidFill>
                </a:rPr>
                <a:t>1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0</a:t>
              </a:r>
              <a:r>
                <a:rPr lang="id-ID" sz="1100" baseline="0">
                  <a:solidFill>
                    <a:sysClr val="windowText" lastClr="000000"/>
                  </a:solidFill>
                </a:rPr>
                <a:t> mm</a:t>
              </a:r>
              <a:endParaRPr lang="id-ID" sz="11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A06D0DD2-BB86-479D-8DCE-F3BE3C67B669}"/>
              </a:ext>
            </a:extLst>
          </xdr:cNvPr>
          <xdr:cNvCxnSpPr/>
        </xdr:nvCxnSpPr>
        <xdr:spPr>
          <a:xfrm rot="10800000" flipH="1">
            <a:off x="2108830" y="1529419"/>
            <a:ext cx="0" cy="438968"/>
          </a:xfrm>
          <a:prstGeom prst="straightConnector1">
            <a:avLst/>
          </a:prstGeom>
          <a:ln w="6350">
            <a:solidFill>
              <a:sysClr val="windowText" lastClr="00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84D6A0F7-0EEC-481C-8F92-67BEF516988F}"/>
              </a:ext>
            </a:extLst>
          </xdr:cNvPr>
          <xdr:cNvCxnSpPr/>
        </xdr:nvCxnSpPr>
        <xdr:spPr>
          <a:xfrm flipH="1">
            <a:off x="2048787" y="1547558"/>
            <a:ext cx="0" cy="711056"/>
          </a:xfrm>
          <a:prstGeom prst="straightConnector1">
            <a:avLst/>
          </a:prstGeom>
          <a:ln w="6350">
            <a:solidFill>
              <a:sysClr val="windowText" lastClr="000000"/>
            </a:solidFill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211C41AD-ADEC-4271-A038-B0C97379D4E8}"/>
              </a:ext>
            </a:extLst>
          </xdr:cNvPr>
          <xdr:cNvSpPr/>
        </xdr:nvSpPr>
        <xdr:spPr>
          <a:xfrm>
            <a:off x="1158742" y="2026432"/>
            <a:ext cx="628683" cy="1995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1100" baseline="0">
                <a:solidFill>
                  <a:sysClr val="windowText" lastClr="000000"/>
                </a:solidFill>
              </a:rPr>
              <a:t>28</a:t>
            </a:r>
            <a:r>
              <a:rPr lang="id-ID" sz="1100" baseline="0">
                <a:solidFill>
                  <a:sysClr val="windowText" lastClr="000000"/>
                </a:solidFill>
              </a:rPr>
              <a:t> mm</a:t>
            </a:r>
            <a:endParaRPr lang="id-ID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F027180-34DD-4223-B07B-32068ACCEC75}"/>
              </a:ext>
            </a:extLst>
          </xdr:cNvPr>
          <xdr:cNvCxnSpPr/>
        </xdr:nvCxnSpPr>
        <xdr:spPr>
          <a:xfrm flipH="1">
            <a:off x="971550" y="1529419"/>
            <a:ext cx="0" cy="714684"/>
          </a:xfrm>
          <a:prstGeom prst="straightConnector1">
            <a:avLst/>
          </a:prstGeom>
          <a:ln w="6350">
            <a:solidFill>
              <a:sysClr val="windowText" lastClr="000000"/>
            </a:solidFill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4138B9F9-E04E-4FEF-8E26-006765F829F1}"/>
              </a:ext>
            </a:extLst>
          </xdr:cNvPr>
          <xdr:cNvCxnSpPr/>
        </xdr:nvCxnSpPr>
        <xdr:spPr>
          <a:xfrm rot="16200000" flipH="1">
            <a:off x="1511935" y="1518698"/>
            <a:ext cx="0" cy="1080769"/>
          </a:xfrm>
          <a:prstGeom prst="straightConnector1">
            <a:avLst/>
          </a:prstGeom>
          <a:ln w="6350">
            <a:solidFill>
              <a:sysClr val="windowText" lastClr="00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E487C82C-15D5-46F7-B8A9-A948F946B9D7}"/>
              </a:ext>
            </a:extLst>
          </xdr:cNvPr>
          <xdr:cNvCxnSpPr/>
        </xdr:nvCxnSpPr>
        <xdr:spPr>
          <a:xfrm rot="16200000" flipH="1">
            <a:off x="2119426" y="1781387"/>
            <a:ext cx="0" cy="388512"/>
          </a:xfrm>
          <a:prstGeom prst="straightConnector1">
            <a:avLst/>
          </a:prstGeom>
          <a:ln w="6350">
            <a:solidFill>
              <a:sysClr val="windowText" lastClr="000000"/>
            </a:solidFill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19</xdr:col>
      <xdr:colOff>31750</xdr:colOff>
      <xdr:row>56</xdr:row>
      <xdr:rowOff>190500</xdr:rowOff>
    </xdr:from>
    <xdr:to>
      <xdr:col>22</xdr:col>
      <xdr:colOff>69850</xdr:colOff>
      <xdr:row>60</xdr:row>
      <xdr:rowOff>165100</xdr:rowOff>
    </xdr:to>
    <xdr:pic>
      <xdr:nvPicPr>
        <xdr:cNvPr id="14556" name="Picture 1">
          <a:extLst>
            <a:ext uri="{FF2B5EF4-FFF2-40B4-BE49-F238E27FC236}">
              <a16:creationId xmlns:a16="http://schemas.microsoft.com/office/drawing/2014/main" id="{DCD2F527-EF96-452C-BBDC-2CD3EFCD5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0" t="39432" r="15997" b="28302"/>
        <a:stretch>
          <a:fillRect/>
        </a:stretch>
      </xdr:blipFill>
      <xdr:spPr bwMode="auto">
        <a:xfrm>
          <a:off x="12420600" y="10756900"/>
          <a:ext cx="36957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</xdr:row>
      <xdr:rowOff>82550</xdr:rowOff>
    </xdr:from>
    <xdr:to>
      <xdr:col>14</xdr:col>
      <xdr:colOff>495300</xdr:colOff>
      <xdr:row>17</xdr:row>
      <xdr:rowOff>82550</xdr:rowOff>
    </xdr:to>
    <xdr:pic>
      <xdr:nvPicPr>
        <xdr:cNvPr id="2540578" name="Picture 1">
          <a:extLst>
            <a:ext uri="{FF2B5EF4-FFF2-40B4-BE49-F238E27FC236}">
              <a16:creationId xmlns:a16="http://schemas.microsoft.com/office/drawing/2014/main" id="{DDC23B02-C610-4BBE-845F-99ED72747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66700"/>
          <a:ext cx="8331200" cy="2997200"/>
        </a:xfrm>
        <a:prstGeom prst="rect">
          <a:avLst/>
        </a:prstGeom>
        <a:noFill/>
        <a:ln w="381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50800</xdr:colOff>
      <xdr:row>2</xdr:row>
      <xdr:rowOff>25400</xdr:rowOff>
    </xdr:from>
    <xdr:to>
      <xdr:col>20</xdr:col>
      <xdr:colOff>209550</xdr:colOff>
      <xdr:row>7</xdr:row>
      <xdr:rowOff>120650</xdr:rowOff>
    </xdr:to>
    <xdr:pic>
      <xdr:nvPicPr>
        <xdr:cNvPr id="2540579" name="Picture 1">
          <a:extLst>
            <a:ext uri="{FF2B5EF4-FFF2-40B4-BE49-F238E27FC236}">
              <a16:creationId xmlns:a16="http://schemas.microsoft.com/office/drawing/2014/main" id="{D894A93C-ABE1-4EAF-A328-D8CA445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0" t="39432" r="35014" b="28302"/>
        <a:stretch>
          <a:fillRect/>
        </a:stretch>
      </xdr:blipFill>
      <xdr:spPr bwMode="auto">
        <a:xfrm>
          <a:off x="9474200" y="444500"/>
          <a:ext cx="3651250" cy="101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400050</xdr:colOff>
      <xdr:row>3</xdr:row>
      <xdr:rowOff>149225</xdr:rowOff>
    </xdr:from>
    <xdr:to>
      <xdr:col>17</xdr:col>
      <xdr:colOff>758285</xdr:colOff>
      <xdr:row>4</xdr:row>
      <xdr:rowOff>168751</xdr:rowOff>
    </xdr:to>
    <xdr:sp macro="" textlink="">
      <xdr:nvSpPr>
        <xdr:cNvPr id="2" name="Freeform 1">
          <a:extLst>
            <a:ext uri="{FF2B5EF4-FFF2-40B4-BE49-F238E27FC236}">
              <a16:creationId xmlns:a16="http://schemas.microsoft.com/office/drawing/2014/main" id="{DD2AA568-4B33-4BF0-AE0D-4CC2C27550C7}"/>
            </a:ext>
          </a:extLst>
        </xdr:cNvPr>
        <xdr:cNvSpPr/>
      </xdr:nvSpPr>
      <xdr:spPr>
        <a:xfrm>
          <a:off x="9791700" y="781050"/>
          <a:ext cx="352425" cy="200025"/>
        </a:xfrm>
        <a:custGeom>
          <a:avLst/>
          <a:gdLst>
            <a:gd name="connsiteX0" fmla="*/ 0 w 352425"/>
            <a:gd name="connsiteY0" fmla="*/ 85725 h 200025"/>
            <a:gd name="connsiteX1" fmla="*/ 38100 w 352425"/>
            <a:gd name="connsiteY1" fmla="*/ 133350 h 200025"/>
            <a:gd name="connsiteX2" fmla="*/ 66675 w 352425"/>
            <a:gd name="connsiteY2" fmla="*/ 190500 h 200025"/>
            <a:gd name="connsiteX3" fmla="*/ 95250 w 352425"/>
            <a:gd name="connsiteY3" fmla="*/ 200025 h 200025"/>
            <a:gd name="connsiteX4" fmla="*/ 152400 w 352425"/>
            <a:gd name="connsiteY4" fmla="*/ 161925 h 200025"/>
            <a:gd name="connsiteX5" fmla="*/ 190500 w 352425"/>
            <a:gd name="connsiteY5" fmla="*/ 133350 h 200025"/>
            <a:gd name="connsiteX6" fmla="*/ 276225 w 352425"/>
            <a:gd name="connsiteY6" fmla="*/ 57150 h 200025"/>
            <a:gd name="connsiteX7" fmla="*/ 285750 w 352425"/>
            <a:gd name="connsiteY7" fmla="*/ 28575 h 200025"/>
            <a:gd name="connsiteX8" fmla="*/ 342900 w 352425"/>
            <a:gd name="connsiteY8" fmla="*/ 9525 h 200025"/>
            <a:gd name="connsiteX9" fmla="*/ 352425 w 352425"/>
            <a:gd name="connsiteY9" fmla="*/ 0 h 2000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352425" h="200025">
              <a:moveTo>
                <a:pt x="0" y="85725"/>
              </a:moveTo>
              <a:cubicBezTo>
                <a:pt x="12700" y="101600"/>
                <a:pt x="27325" y="116110"/>
                <a:pt x="38100" y="133350"/>
              </a:cubicBezTo>
              <a:cubicBezTo>
                <a:pt x="55355" y="160959"/>
                <a:pt x="37369" y="167055"/>
                <a:pt x="66675" y="190500"/>
              </a:cubicBezTo>
              <a:cubicBezTo>
                <a:pt x="74515" y="196772"/>
                <a:pt x="85725" y="196850"/>
                <a:pt x="95250" y="200025"/>
              </a:cubicBezTo>
              <a:cubicBezTo>
                <a:pt x="164515" y="182709"/>
                <a:pt x="108547" y="205778"/>
                <a:pt x="152400" y="161925"/>
              </a:cubicBezTo>
              <a:cubicBezTo>
                <a:pt x="163625" y="150700"/>
                <a:pt x="178700" y="143970"/>
                <a:pt x="190500" y="133350"/>
              </a:cubicBezTo>
              <a:cubicBezTo>
                <a:pt x="283707" y="49464"/>
                <a:pt x="213352" y="99065"/>
                <a:pt x="276225" y="57150"/>
              </a:cubicBezTo>
              <a:cubicBezTo>
                <a:pt x="279400" y="47625"/>
                <a:pt x="277580" y="34411"/>
                <a:pt x="285750" y="28575"/>
              </a:cubicBezTo>
              <a:cubicBezTo>
                <a:pt x="302090" y="16903"/>
                <a:pt x="328701" y="23724"/>
                <a:pt x="342900" y="9525"/>
              </a:cubicBezTo>
              <a:lnTo>
                <a:pt x="352425" y="0"/>
              </a:lnTo>
            </a:path>
          </a:pathLst>
        </a:cu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727075</xdr:colOff>
      <xdr:row>5</xdr:row>
      <xdr:rowOff>60325</xdr:rowOff>
    </xdr:from>
    <xdr:to>
      <xdr:col>5</xdr:col>
      <xdr:colOff>914744</xdr:colOff>
      <xdr:row>53</xdr:row>
      <xdr:rowOff>107999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2FACF64A-2747-4A71-90B9-3693060EF1F5}"/>
            </a:ext>
          </a:extLst>
        </xdr:cNvPr>
        <xdr:cNvSpPr/>
      </xdr:nvSpPr>
      <xdr:spPr>
        <a:xfrm>
          <a:off x="4914900" y="1571625"/>
          <a:ext cx="200025" cy="9191626"/>
        </a:xfrm>
        <a:prstGeom prst="rightBrac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5</xdr:col>
      <xdr:colOff>914400</xdr:colOff>
      <xdr:row>37</xdr:row>
      <xdr:rowOff>60325</xdr:rowOff>
    </xdr:from>
    <xdr:to>
      <xdr:col>5</xdr:col>
      <xdr:colOff>1164514</xdr:colOff>
      <xdr:row>42</xdr:row>
      <xdr:rowOff>22225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525DDED-82BE-4211-BF22-88C28C49C962}"/>
            </a:ext>
          </a:extLst>
        </xdr:cNvPr>
        <xdr:cNvSpPr/>
      </xdr:nvSpPr>
      <xdr:spPr>
        <a:xfrm rot="16200000">
          <a:off x="4762500" y="8010525"/>
          <a:ext cx="9144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TERM 83</a:t>
          </a:r>
        </a:p>
      </xdr:txBody>
    </xdr:sp>
    <xdr:clientData/>
  </xdr:twoCellAnchor>
  <xdr:twoCellAnchor>
    <xdr:from>
      <xdr:col>5</xdr:col>
      <xdr:colOff>914400</xdr:colOff>
      <xdr:row>17</xdr:row>
      <xdr:rowOff>41275</xdr:rowOff>
    </xdr:from>
    <xdr:to>
      <xdr:col>5</xdr:col>
      <xdr:colOff>1164514</xdr:colOff>
      <xdr:row>22</xdr:row>
      <xdr:rowOff>3175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AC6F50F-3CD8-4B4B-B5BC-3F49978F1FC6}"/>
            </a:ext>
          </a:extLst>
        </xdr:cNvPr>
        <xdr:cNvSpPr/>
      </xdr:nvSpPr>
      <xdr:spPr>
        <a:xfrm rot="16200000">
          <a:off x="4762500" y="4181475"/>
          <a:ext cx="9144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TERM 83</a:t>
          </a:r>
        </a:p>
      </xdr:txBody>
    </xdr:sp>
    <xdr:clientData/>
  </xdr:twoCellAnchor>
  <xdr:twoCellAnchor>
    <xdr:from>
      <xdr:col>5</xdr:col>
      <xdr:colOff>727076</xdr:colOff>
      <xdr:row>54</xdr:row>
      <xdr:rowOff>76200</xdr:rowOff>
    </xdr:from>
    <xdr:to>
      <xdr:col>5</xdr:col>
      <xdr:colOff>958983</xdr:colOff>
      <xdr:row>60</xdr:row>
      <xdr:rowOff>127050</xdr:rowOff>
    </xdr:to>
    <xdr:sp macro="" textlink="">
      <xdr:nvSpPr>
        <xdr:cNvPr id="17" name="Right Brace 16">
          <a:extLst>
            <a:ext uri="{FF2B5EF4-FFF2-40B4-BE49-F238E27FC236}">
              <a16:creationId xmlns:a16="http://schemas.microsoft.com/office/drawing/2014/main" id="{B16D8009-F3D2-4AC7-9F18-2C452949AB28}"/>
            </a:ext>
          </a:extLst>
        </xdr:cNvPr>
        <xdr:cNvSpPr/>
      </xdr:nvSpPr>
      <xdr:spPr>
        <a:xfrm>
          <a:off x="4924426" y="10915650"/>
          <a:ext cx="219074" cy="1200150"/>
        </a:xfrm>
        <a:prstGeom prst="rightBrac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5</xdr:col>
      <xdr:colOff>927100</xdr:colOff>
      <xdr:row>55</xdr:row>
      <xdr:rowOff>60325</xdr:rowOff>
    </xdr:from>
    <xdr:to>
      <xdr:col>5</xdr:col>
      <xdr:colOff>1183590</xdr:colOff>
      <xdr:row>60</xdr:row>
      <xdr:rowOff>22225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EC740340-6B6D-4780-9E95-3C8C29C603F7}"/>
            </a:ext>
          </a:extLst>
        </xdr:cNvPr>
        <xdr:cNvSpPr/>
      </xdr:nvSpPr>
      <xdr:spPr>
        <a:xfrm rot="16200000">
          <a:off x="4781550" y="11439525"/>
          <a:ext cx="9144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TERM 84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70</xdr:row>
      <xdr:rowOff>82550</xdr:rowOff>
    </xdr:from>
    <xdr:to>
      <xdr:col>7</xdr:col>
      <xdr:colOff>57150</xdr:colOff>
      <xdr:row>74</xdr:row>
      <xdr:rowOff>95250</xdr:rowOff>
    </xdr:to>
    <xdr:pic>
      <xdr:nvPicPr>
        <xdr:cNvPr id="2542615" name="Picture 1">
          <a:extLst>
            <a:ext uri="{FF2B5EF4-FFF2-40B4-BE49-F238E27FC236}">
              <a16:creationId xmlns:a16="http://schemas.microsoft.com/office/drawing/2014/main" id="{EE780869-3FC0-4DD2-B8EA-E1F14A49C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6921500"/>
          <a:ext cx="774700" cy="74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1606550</xdr:colOff>
      <xdr:row>71</xdr:row>
      <xdr:rowOff>0</xdr:rowOff>
    </xdr:from>
    <xdr:to>
      <xdr:col>1</xdr:col>
      <xdr:colOff>2355850</xdr:colOff>
      <xdr:row>74</xdr:row>
      <xdr:rowOff>139700</xdr:rowOff>
    </xdr:to>
    <xdr:pic>
      <xdr:nvPicPr>
        <xdr:cNvPr id="2542616" name="Picture 2">
          <a:extLst>
            <a:ext uri="{FF2B5EF4-FFF2-40B4-BE49-F238E27FC236}">
              <a16:creationId xmlns:a16="http://schemas.microsoft.com/office/drawing/2014/main" id="{354DBFEF-D9AF-48E5-B797-7EF944209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7700" y="7023100"/>
          <a:ext cx="749300" cy="69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0</xdr:row>
      <xdr:rowOff>63500</xdr:rowOff>
    </xdr:from>
    <xdr:to>
      <xdr:col>11</xdr:col>
      <xdr:colOff>2133600</xdr:colOff>
      <xdr:row>34</xdr:row>
      <xdr:rowOff>120650</xdr:rowOff>
    </xdr:to>
    <xdr:pic>
      <xdr:nvPicPr>
        <xdr:cNvPr id="2543628" name="Picture 1">
          <a:extLst>
            <a:ext uri="{FF2B5EF4-FFF2-40B4-BE49-F238E27FC236}">
              <a16:creationId xmlns:a16="http://schemas.microsoft.com/office/drawing/2014/main" id="{28F7293F-05BC-4730-BEAC-9F2226E07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63500"/>
          <a:ext cx="13900150" cy="62103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10</xdr:col>
      <xdr:colOff>1524000</xdr:colOff>
      <xdr:row>75</xdr:row>
      <xdr:rowOff>0</xdr:rowOff>
    </xdr:to>
    <xdr:pic>
      <xdr:nvPicPr>
        <xdr:cNvPr id="1502327" name="Picture 1">
          <a:extLst>
            <a:ext uri="{FF2B5EF4-FFF2-40B4-BE49-F238E27FC236}">
              <a16:creationId xmlns:a16="http://schemas.microsoft.com/office/drawing/2014/main" id="{E7A7AA1B-1AE8-4AA5-9FC5-E219B22D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8700"/>
          <a:ext cx="9893300" cy="644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19</xdr:col>
      <xdr:colOff>419100</xdr:colOff>
      <xdr:row>76</xdr:row>
      <xdr:rowOff>387350</xdr:rowOff>
    </xdr:to>
    <xdr:pic>
      <xdr:nvPicPr>
        <xdr:cNvPr id="1502328" name="Picture 3">
          <a:extLst>
            <a:ext uri="{FF2B5EF4-FFF2-40B4-BE49-F238E27FC236}">
              <a16:creationId xmlns:a16="http://schemas.microsoft.com/office/drawing/2014/main" id="{56600745-94BB-49C7-B58E-F5552CE4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4750" y="7378700"/>
          <a:ext cx="6788150" cy="701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24</xdr:col>
      <xdr:colOff>438150</xdr:colOff>
      <xdr:row>69</xdr:row>
      <xdr:rowOff>82550</xdr:rowOff>
    </xdr:to>
    <xdr:pic>
      <xdr:nvPicPr>
        <xdr:cNvPr id="1502329" name="Picture 4">
          <a:extLst>
            <a:ext uri="{FF2B5EF4-FFF2-40B4-BE49-F238E27FC236}">
              <a16:creationId xmlns:a16="http://schemas.microsoft.com/office/drawing/2014/main" id="{B7EF84C1-C16C-4C68-9EBC-032CB7A57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350" y="7378700"/>
          <a:ext cx="4457700" cy="542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301398</xdr:colOff>
      <xdr:row>1</xdr:row>
      <xdr:rowOff>41275</xdr:rowOff>
    </xdr:from>
    <xdr:to>
      <xdr:col>54</xdr:col>
      <xdr:colOff>10092</xdr:colOff>
      <xdr:row>4</xdr:row>
      <xdr:rowOff>185600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5771C4A-7AF9-4B95-B772-AD4AB013BEEE}"/>
            </a:ext>
          </a:extLst>
        </xdr:cNvPr>
        <xdr:cNvSpPr/>
      </xdr:nvSpPr>
      <xdr:spPr bwMode="auto">
        <a:xfrm>
          <a:off x="3914548" y="238125"/>
          <a:ext cx="37824000" cy="728689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>
            <a:lnSpc>
              <a:spcPts val="2700"/>
            </a:lnSpc>
          </a:pPr>
          <a:r>
            <a:rPr lang="en-US" sz="36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YOKOTEN</a:t>
          </a:r>
          <a:r>
            <a:rPr lang="en-US" sz="36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REDUCE STAVOL AREA FINAL ASSY</a:t>
          </a:r>
          <a:endParaRPr lang="en-US" sz="3600" b="1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33304</xdr:colOff>
      <xdr:row>7</xdr:row>
      <xdr:rowOff>173181</xdr:rowOff>
    </xdr:from>
    <xdr:to>
      <xdr:col>8</xdr:col>
      <xdr:colOff>762000</xdr:colOff>
      <xdr:row>7</xdr:row>
      <xdr:rowOff>175336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702CFEF-E40E-413C-95B2-8815C3501D8C}"/>
            </a:ext>
          </a:extLst>
        </xdr:cNvPr>
        <xdr:cNvCxnSpPr/>
      </xdr:nvCxnSpPr>
      <xdr:spPr bwMode="auto">
        <a:xfrm flipV="1">
          <a:off x="7234204" y="16590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23779</xdr:colOff>
      <xdr:row>7</xdr:row>
      <xdr:rowOff>173181</xdr:rowOff>
    </xdr:from>
    <xdr:to>
      <xdr:col>13</xdr:col>
      <xdr:colOff>5190</xdr:colOff>
      <xdr:row>7</xdr:row>
      <xdr:rowOff>175336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5B6BE07-E82B-4032-AAC9-D8A79EDD190C}"/>
            </a:ext>
          </a:extLst>
        </xdr:cNvPr>
        <xdr:cNvCxnSpPr/>
      </xdr:nvCxnSpPr>
      <xdr:spPr bwMode="auto">
        <a:xfrm flipV="1">
          <a:off x="7177054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39654</xdr:colOff>
      <xdr:row>7</xdr:row>
      <xdr:rowOff>173181</xdr:rowOff>
    </xdr:from>
    <xdr:to>
      <xdr:col>16</xdr:col>
      <xdr:colOff>457268</xdr:colOff>
      <xdr:row>7</xdr:row>
      <xdr:rowOff>175336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6A3A0B9B-7865-46C4-BEDE-AB9EE93611C9}"/>
            </a:ext>
          </a:extLst>
        </xdr:cNvPr>
        <xdr:cNvCxnSpPr/>
      </xdr:nvCxnSpPr>
      <xdr:spPr bwMode="auto">
        <a:xfrm flipV="1">
          <a:off x="7177054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39654</xdr:colOff>
      <xdr:row>7</xdr:row>
      <xdr:rowOff>173181</xdr:rowOff>
    </xdr:from>
    <xdr:to>
      <xdr:col>20</xdr:col>
      <xdr:colOff>457268</xdr:colOff>
      <xdr:row>7</xdr:row>
      <xdr:rowOff>175336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91118A1E-8462-4C2D-9115-5AD9BB1AABCE}"/>
            </a:ext>
          </a:extLst>
        </xdr:cNvPr>
        <xdr:cNvCxnSpPr/>
      </xdr:nvCxnSpPr>
      <xdr:spPr bwMode="auto">
        <a:xfrm flipV="1">
          <a:off x="7177054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39654</xdr:colOff>
      <xdr:row>7</xdr:row>
      <xdr:rowOff>173181</xdr:rowOff>
    </xdr:from>
    <xdr:to>
      <xdr:col>24</xdr:col>
      <xdr:colOff>457223</xdr:colOff>
      <xdr:row>7</xdr:row>
      <xdr:rowOff>175336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809010CD-D097-45B0-91AF-5EEFA4DA06C1}"/>
            </a:ext>
          </a:extLst>
        </xdr:cNvPr>
        <xdr:cNvCxnSpPr/>
      </xdr:nvCxnSpPr>
      <xdr:spPr bwMode="auto">
        <a:xfrm flipV="1">
          <a:off x="7177054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39654</xdr:colOff>
      <xdr:row>7</xdr:row>
      <xdr:rowOff>173181</xdr:rowOff>
    </xdr:from>
    <xdr:to>
      <xdr:col>32</xdr:col>
      <xdr:colOff>457223</xdr:colOff>
      <xdr:row>7</xdr:row>
      <xdr:rowOff>175336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A561455E-D2F3-4609-A98A-C4CE6C0B04BC}"/>
            </a:ext>
          </a:extLst>
        </xdr:cNvPr>
        <xdr:cNvCxnSpPr/>
      </xdr:nvCxnSpPr>
      <xdr:spPr bwMode="auto">
        <a:xfrm flipV="1">
          <a:off x="7177054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23779</xdr:colOff>
      <xdr:row>7</xdr:row>
      <xdr:rowOff>173181</xdr:rowOff>
    </xdr:from>
    <xdr:to>
      <xdr:col>37</xdr:col>
      <xdr:colOff>1991</xdr:colOff>
      <xdr:row>7</xdr:row>
      <xdr:rowOff>175336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6036C891-EB6C-4ED0-BE8E-3E67F8568AC4}"/>
            </a:ext>
          </a:extLst>
        </xdr:cNvPr>
        <xdr:cNvCxnSpPr/>
      </xdr:nvCxnSpPr>
      <xdr:spPr bwMode="auto">
        <a:xfrm flipV="1">
          <a:off x="7177054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109504</xdr:colOff>
      <xdr:row>7</xdr:row>
      <xdr:rowOff>193819</xdr:rowOff>
    </xdr:from>
    <xdr:to>
      <xdr:col>41</xdr:col>
      <xdr:colOff>18061</xdr:colOff>
      <xdr:row>7</xdr:row>
      <xdr:rowOff>193819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D6FF95CB-65D4-4CE0-8D2D-6014A9413366}"/>
            </a:ext>
          </a:extLst>
        </xdr:cNvPr>
        <xdr:cNvCxnSpPr/>
      </xdr:nvCxnSpPr>
      <xdr:spPr bwMode="auto">
        <a:xfrm flipV="1">
          <a:off x="36228304" y="1673369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3286</xdr:colOff>
      <xdr:row>8</xdr:row>
      <xdr:rowOff>249381</xdr:rowOff>
    </xdr:from>
    <xdr:to>
      <xdr:col>11</xdr:col>
      <xdr:colOff>309984</xdr:colOff>
      <xdr:row>8</xdr:row>
      <xdr:rowOff>251536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A9451933-030E-467D-B760-EF755B178537}"/>
            </a:ext>
          </a:extLst>
        </xdr:cNvPr>
        <xdr:cNvCxnSpPr/>
      </xdr:nvCxnSpPr>
      <xdr:spPr bwMode="auto">
        <a:xfrm flipV="1">
          <a:off x="9520204" y="24210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90454</xdr:colOff>
      <xdr:row>9</xdr:row>
      <xdr:rowOff>211281</xdr:rowOff>
    </xdr:from>
    <xdr:to>
      <xdr:col>13</xdr:col>
      <xdr:colOff>5320</xdr:colOff>
      <xdr:row>9</xdr:row>
      <xdr:rowOff>213436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A0A2290B-1299-4234-82DF-E9C9FB1D2767}"/>
            </a:ext>
          </a:extLst>
        </xdr:cNvPr>
        <xdr:cNvCxnSpPr/>
      </xdr:nvCxnSpPr>
      <xdr:spPr bwMode="auto">
        <a:xfrm flipV="1">
          <a:off x="10968004" y="30687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16275</xdr:colOff>
      <xdr:row>10</xdr:row>
      <xdr:rowOff>249381</xdr:rowOff>
    </xdr:from>
    <xdr:to>
      <xdr:col>15</xdr:col>
      <xdr:colOff>318784</xdr:colOff>
      <xdr:row>10</xdr:row>
      <xdr:rowOff>251536</xdr:rowOff>
    </xdr:to>
    <xdr:cxnSp macro="">
      <xdr:nvCxnSpPr>
        <xdr:cNvPr id="175" name="Straight Arrow Connector 174">
          <a:extLst>
            <a:ext uri="{FF2B5EF4-FFF2-40B4-BE49-F238E27FC236}">
              <a16:creationId xmlns:a16="http://schemas.microsoft.com/office/drawing/2014/main" id="{8214184A-E686-4956-A112-9DE8C2AF101B}"/>
            </a:ext>
          </a:extLst>
        </xdr:cNvPr>
        <xdr:cNvCxnSpPr/>
      </xdr:nvCxnSpPr>
      <xdr:spPr bwMode="auto">
        <a:xfrm flipV="1">
          <a:off x="9520204" y="24210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122204</xdr:colOff>
      <xdr:row>11</xdr:row>
      <xdr:rowOff>211281</xdr:rowOff>
    </xdr:from>
    <xdr:to>
      <xdr:col>17</xdr:col>
      <xdr:colOff>5412</xdr:colOff>
      <xdr:row>11</xdr:row>
      <xdr:rowOff>213436</xdr:rowOff>
    </xdr:to>
    <xdr:cxnSp macro="">
      <xdr:nvCxnSpPr>
        <xdr:cNvPr id="176" name="Straight Arrow Connector 175">
          <a:extLst>
            <a:ext uri="{FF2B5EF4-FFF2-40B4-BE49-F238E27FC236}">
              <a16:creationId xmlns:a16="http://schemas.microsoft.com/office/drawing/2014/main" id="{BC1AFCB8-442B-4FC5-8634-C713D91E330E}"/>
            </a:ext>
          </a:extLst>
        </xdr:cNvPr>
        <xdr:cNvCxnSpPr/>
      </xdr:nvCxnSpPr>
      <xdr:spPr bwMode="auto">
        <a:xfrm flipV="1">
          <a:off x="10968004" y="30687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16275</xdr:colOff>
      <xdr:row>12</xdr:row>
      <xdr:rowOff>249381</xdr:rowOff>
    </xdr:from>
    <xdr:to>
      <xdr:col>19</xdr:col>
      <xdr:colOff>330250</xdr:colOff>
      <xdr:row>12</xdr:row>
      <xdr:rowOff>251536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98BE0B31-5479-42A9-A651-6DAF0DE3901B}"/>
            </a:ext>
          </a:extLst>
        </xdr:cNvPr>
        <xdr:cNvCxnSpPr/>
      </xdr:nvCxnSpPr>
      <xdr:spPr bwMode="auto">
        <a:xfrm flipV="1">
          <a:off x="9520204" y="24210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122204</xdr:colOff>
      <xdr:row>13</xdr:row>
      <xdr:rowOff>211281</xdr:rowOff>
    </xdr:from>
    <xdr:to>
      <xdr:col>21</xdr:col>
      <xdr:colOff>5433</xdr:colOff>
      <xdr:row>13</xdr:row>
      <xdr:rowOff>213436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45CE24D8-DC7A-49DE-93D8-D448E39F5C7F}"/>
            </a:ext>
          </a:extLst>
        </xdr:cNvPr>
        <xdr:cNvCxnSpPr/>
      </xdr:nvCxnSpPr>
      <xdr:spPr bwMode="auto">
        <a:xfrm flipV="1">
          <a:off x="10968004" y="30687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6749</xdr:colOff>
      <xdr:row>14</xdr:row>
      <xdr:rowOff>249381</xdr:rowOff>
    </xdr:from>
    <xdr:to>
      <xdr:col>23</xdr:col>
      <xdr:colOff>330907</xdr:colOff>
      <xdr:row>14</xdr:row>
      <xdr:rowOff>251536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8E583E8C-E4A8-4EEB-A237-5FC73B482727}"/>
            </a:ext>
          </a:extLst>
        </xdr:cNvPr>
        <xdr:cNvCxnSpPr/>
      </xdr:nvCxnSpPr>
      <xdr:spPr bwMode="auto">
        <a:xfrm flipV="1">
          <a:off x="9520204" y="24210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122204</xdr:colOff>
      <xdr:row>15</xdr:row>
      <xdr:rowOff>211281</xdr:rowOff>
    </xdr:from>
    <xdr:to>
      <xdr:col>25</xdr:col>
      <xdr:colOff>15146</xdr:colOff>
      <xdr:row>15</xdr:row>
      <xdr:rowOff>213436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1E2685FB-DB82-4FCA-8B33-3E3BA4E9591C}"/>
            </a:ext>
          </a:extLst>
        </xdr:cNvPr>
        <xdr:cNvCxnSpPr/>
      </xdr:nvCxnSpPr>
      <xdr:spPr bwMode="auto">
        <a:xfrm flipV="1">
          <a:off x="10968004" y="30687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16275</xdr:colOff>
      <xdr:row>16</xdr:row>
      <xdr:rowOff>249381</xdr:rowOff>
    </xdr:from>
    <xdr:to>
      <xdr:col>26</xdr:col>
      <xdr:colOff>318784</xdr:colOff>
      <xdr:row>16</xdr:row>
      <xdr:rowOff>251536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FAEEE50C-1E48-4BBA-ACF1-3F5D500B12DD}"/>
            </a:ext>
          </a:extLst>
        </xdr:cNvPr>
        <xdr:cNvCxnSpPr/>
      </xdr:nvCxnSpPr>
      <xdr:spPr bwMode="auto">
        <a:xfrm flipV="1">
          <a:off x="9520204" y="24210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122204</xdr:colOff>
      <xdr:row>17</xdr:row>
      <xdr:rowOff>211281</xdr:rowOff>
    </xdr:from>
    <xdr:to>
      <xdr:col>28</xdr:col>
      <xdr:colOff>5433</xdr:colOff>
      <xdr:row>17</xdr:row>
      <xdr:rowOff>213436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CDBE615B-0C6B-4548-B189-CD1695E6BABF}"/>
            </a:ext>
          </a:extLst>
        </xdr:cNvPr>
        <xdr:cNvCxnSpPr/>
      </xdr:nvCxnSpPr>
      <xdr:spPr bwMode="auto">
        <a:xfrm flipV="1">
          <a:off x="10968004" y="30687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16275</xdr:colOff>
      <xdr:row>18</xdr:row>
      <xdr:rowOff>249381</xdr:rowOff>
    </xdr:from>
    <xdr:to>
      <xdr:col>30</xdr:col>
      <xdr:colOff>330250</xdr:colOff>
      <xdr:row>18</xdr:row>
      <xdr:rowOff>251536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C43F84FB-BC67-46A2-B07E-0FC7D357A5BC}"/>
            </a:ext>
          </a:extLst>
        </xdr:cNvPr>
        <xdr:cNvCxnSpPr/>
      </xdr:nvCxnSpPr>
      <xdr:spPr bwMode="auto">
        <a:xfrm flipV="1">
          <a:off x="13177804" y="37926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122204</xdr:colOff>
      <xdr:row>19</xdr:row>
      <xdr:rowOff>211281</xdr:rowOff>
    </xdr:from>
    <xdr:to>
      <xdr:col>32</xdr:col>
      <xdr:colOff>5412</xdr:colOff>
      <xdr:row>19</xdr:row>
      <xdr:rowOff>213436</xdr:rowOff>
    </xdr:to>
    <xdr:cxnSp macro="">
      <xdr:nvCxnSpPr>
        <xdr:cNvPr id="184" name="Straight Arrow Connector 183">
          <a:extLst>
            <a:ext uri="{FF2B5EF4-FFF2-40B4-BE49-F238E27FC236}">
              <a16:creationId xmlns:a16="http://schemas.microsoft.com/office/drawing/2014/main" id="{6F7376ED-18F2-4589-886B-CE2D78094B92}"/>
            </a:ext>
          </a:extLst>
        </xdr:cNvPr>
        <xdr:cNvCxnSpPr/>
      </xdr:nvCxnSpPr>
      <xdr:spPr bwMode="auto">
        <a:xfrm flipV="1">
          <a:off x="14625604" y="44403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6749</xdr:colOff>
      <xdr:row>20</xdr:row>
      <xdr:rowOff>249381</xdr:rowOff>
    </xdr:from>
    <xdr:to>
      <xdr:col>34</xdr:col>
      <xdr:colOff>330907</xdr:colOff>
      <xdr:row>20</xdr:row>
      <xdr:rowOff>251536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7639A19-FF45-421C-9796-19869B142233}"/>
            </a:ext>
          </a:extLst>
        </xdr:cNvPr>
        <xdr:cNvCxnSpPr/>
      </xdr:nvCxnSpPr>
      <xdr:spPr bwMode="auto">
        <a:xfrm flipV="1">
          <a:off x="16835404" y="51642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122204</xdr:colOff>
      <xdr:row>21</xdr:row>
      <xdr:rowOff>211281</xdr:rowOff>
    </xdr:from>
    <xdr:to>
      <xdr:col>36</xdr:col>
      <xdr:colOff>15152</xdr:colOff>
      <xdr:row>21</xdr:row>
      <xdr:rowOff>213436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id="{01B9C4B2-B918-4C10-B861-0FF915A6B6A2}"/>
            </a:ext>
          </a:extLst>
        </xdr:cNvPr>
        <xdr:cNvCxnSpPr/>
      </xdr:nvCxnSpPr>
      <xdr:spPr bwMode="auto">
        <a:xfrm flipV="1">
          <a:off x="18283204" y="58119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3574</xdr:colOff>
      <xdr:row>22</xdr:row>
      <xdr:rowOff>249381</xdr:rowOff>
    </xdr:from>
    <xdr:to>
      <xdr:col>38</xdr:col>
      <xdr:colOff>335886</xdr:colOff>
      <xdr:row>22</xdr:row>
      <xdr:rowOff>251536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C96F935C-FDD9-4CB9-8349-677976E36D20}"/>
            </a:ext>
          </a:extLst>
        </xdr:cNvPr>
        <xdr:cNvCxnSpPr/>
      </xdr:nvCxnSpPr>
      <xdr:spPr bwMode="auto">
        <a:xfrm flipV="1">
          <a:off x="20493004" y="65358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131729</xdr:colOff>
      <xdr:row>23</xdr:row>
      <xdr:rowOff>211281</xdr:rowOff>
    </xdr:from>
    <xdr:to>
      <xdr:col>40</xdr:col>
      <xdr:colOff>5307</xdr:colOff>
      <xdr:row>23</xdr:row>
      <xdr:rowOff>213436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83C689B1-B6B2-4FAD-AA7D-291A8666252C}"/>
            </a:ext>
          </a:extLst>
        </xdr:cNvPr>
        <xdr:cNvCxnSpPr/>
      </xdr:nvCxnSpPr>
      <xdr:spPr bwMode="auto">
        <a:xfrm flipV="1">
          <a:off x="21940804" y="71835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16275</xdr:colOff>
      <xdr:row>24</xdr:row>
      <xdr:rowOff>249381</xdr:rowOff>
    </xdr:from>
    <xdr:to>
      <xdr:col>41</xdr:col>
      <xdr:colOff>330250</xdr:colOff>
      <xdr:row>24</xdr:row>
      <xdr:rowOff>251536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847E29E9-5653-4892-BFC0-B337E835D2DA}"/>
            </a:ext>
          </a:extLst>
        </xdr:cNvPr>
        <xdr:cNvCxnSpPr/>
      </xdr:nvCxnSpPr>
      <xdr:spPr bwMode="auto">
        <a:xfrm flipV="1">
          <a:off x="9520204" y="24210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122204</xdr:colOff>
      <xdr:row>25</xdr:row>
      <xdr:rowOff>211281</xdr:rowOff>
    </xdr:from>
    <xdr:to>
      <xdr:col>43</xdr:col>
      <xdr:colOff>5412</xdr:colOff>
      <xdr:row>25</xdr:row>
      <xdr:rowOff>213436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536BEEDD-04B9-4DE2-A333-E0BC37E4B201}"/>
            </a:ext>
          </a:extLst>
        </xdr:cNvPr>
        <xdr:cNvCxnSpPr/>
      </xdr:nvCxnSpPr>
      <xdr:spPr bwMode="auto">
        <a:xfrm flipV="1">
          <a:off x="10968004" y="30687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6749</xdr:colOff>
      <xdr:row>26</xdr:row>
      <xdr:rowOff>249381</xdr:rowOff>
    </xdr:from>
    <xdr:to>
      <xdr:col>45</xdr:col>
      <xdr:colOff>330907</xdr:colOff>
      <xdr:row>26</xdr:row>
      <xdr:rowOff>251536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843E66C4-68E1-43C0-A512-3F5512022886}"/>
            </a:ext>
          </a:extLst>
        </xdr:cNvPr>
        <xdr:cNvCxnSpPr/>
      </xdr:nvCxnSpPr>
      <xdr:spPr bwMode="auto">
        <a:xfrm flipV="1">
          <a:off x="13177804" y="37926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122204</xdr:colOff>
      <xdr:row>27</xdr:row>
      <xdr:rowOff>211281</xdr:rowOff>
    </xdr:from>
    <xdr:to>
      <xdr:col>47</xdr:col>
      <xdr:colOff>15146</xdr:colOff>
      <xdr:row>27</xdr:row>
      <xdr:rowOff>213436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4963B4BC-4A4E-4B24-BCCD-252467D1A680}"/>
            </a:ext>
          </a:extLst>
        </xdr:cNvPr>
        <xdr:cNvCxnSpPr/>
      </xdr:nvCxnSpPr>
      <xdr:spPr bwMode="auto">
        <a:xfrm flipV="1">
          <a:off x="14625604" y="44403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3574</xdr:colOff>
      <xdr:row>28</xdr:row>
      <xdr:rowOff>249381</xdr:rowOff>
    </xdr:from>
    <xdr:to>
      <xdr:col>49</xdr:col>
      <xdr:colOff>335886</xdr:colOff>
      <xdr:row>28</xdr:row>
      <xdr:rowOff>251536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572048FB-4555-41CB-AC90-357F3D3A8533}"/>
            </a:ext>
          </a:extLst>
        </xdr:cNvPr>
        <xdr:cNvCxnSpPr/>
      </xdr:nvCxnSpPr>
      <xdr:spPr bwMode="auto">
        <a:xfrm flipV="1">
          <a:off x="16835404" y="51642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131729</xdr:colOff>
      <xdr:row>29</xdr:row>
      <xdr:rowOff>211281</xdr:rowOff>
    </xdr:from>
    <xdr:to>
      <xdr:col>51</xdr:col>
      <xdr:colOff>5307</xdr:colOff>
      <xdr:row>29</xdr:row>
      <xdr:rowOff>213436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3FB6C96B-5DAA-4A45-9711-0FF20D28EB05}"/>
            </a:ext>
          </a:extLst>
        </xdr:cNvPr>
        <xdr:cNvCxnSpPr/>
      </xdr:nvCxnSpPr>
      <xdr:spPr bwMode="auto">
        <a:xfrm flipV="1">
          <a:off x="18283204" y="5811981"/>
          <a:ext cx="1643096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153377</xdr:colOff>
      <xdr:row>30</xdr:row>
      <xdr:rowOff>266699</xdr:rowOff>
    </xdr:from>
    <xdr:to>
      <xdr:col>50</xdr:col>
      <xdr:colOff>438566</xdr:colOff>
      <xdr:row>30</xdr:row>
      <xdr:rowOff>268854</xdr:rowOff>
    </xdr:to>
    <xdr:cxnSp macro="">
      <xdr:nvCxnSpPr>
        <xdr:cNvPr id="195" name="Straight Arrow Connector 194">
          <a:extLst>
            <a:ext uri="{FF2B5EF4-FFF2-40B4-BE49-F238E27FC236}">
              <a16:creationId xmlns:a16="http://schemas.microsoft.com/office/drawing/2014/main" id="{73D274D3-80F3-4481-A705-4F580593D8FC}"/>
            </a:ext>
          </a:extLst>
        </xdr:cNvPr>
        <xdr:cNvCxnSpPr/>
      </xdr:nvCxnSpPr>
      <xdr:spPr bwMode="auto">
        <a:xfrm flipV="1">
          <a:off x="23683879" y="17688790"/>
          <a:ext cx="727830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136059</xdr:colOff>
      <xdr:row>31</xdr:row>
      <xdr:rowOff>397451</xdr:rowOff>
    </xdr:from>
    <xdr:to>
      <xdr:col>50</xdr:col>
      <xdr:colOff>421579</xdr:colOff>
      <xdr:row>31</xdr:row>
      <xdr:rowOff>399606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7B3A9D89-F92D-40B8-9F99-54A05F2BBFFB}"/>
            </a:ext>
          </a:extLst>
        </xdr:cNvPr>
        <xdr:cNvCxnSpPr/>
      </xdr:nvCxnSpPr>
      <xdr:spPr bwMode="auto">
        <a:xfrm flipV="1">
          <a:off x="23666561" y="18502744"/>
          <a:ext cx="727830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61883</xdr:colOff>
      <xdr:row>32</xdr:row>
      <xdr:rowOff>249381</xdr:rowOff>
    </xdr:from>
    <xdr:to>
      <xdr:col>52</xdr:col>
      <xdr:colOff>378660</xdr:colOff>
      <xdr:row>32</xdr:row>
      <xdr:rowOff>251536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id="{A9D4B7BC-730F-4A7E-8DCD-94ECEEB3EB49}"/>
            </a:ext>
          </a:extLst>
        </xdr:cNvPr>
        <xdr:cNvCxnSpPr/>
      </xdr:nvCxnSpPr>
      <xdr:spPr bwMode="auto">
        <a:xfrm flipV="1">
          <a:off x="24480519" y="19056926"/>
          <a:ext cx="727830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61883</xdr:colOff>
      <xdr:row>33</xdr:row>
      <xdr:rowOff>249381</xdr:rowOff>
    </xdr:from>
    <xdr:to>
      <xdr:col>52</xdr:col>
      <xdr:colOff>378660</xdr:colOff>
      <xdr:row>33</xdr:row>
      <xdr:rowOff>251536</xdr:rowOff>
    </xdr:to>
    <xdr:cxnSp macro="">
      <xdr:nvCxnSpPr>
        <xdr:cNvPr id="199" name="Straight Arrow Connector 198">
          <a:extLst>
            <a:ext uri="{FF2B5EF4-FFF2-40B4-BE49-F238E27FC236}">
              <a16:creationId xmlns:a16="http://schemas.microsoft.com/office/drawing/2014/main" id="{3D669B8C-3523-4A56-A3C1-BEEF17CB3788}"/>
            </a:ext>
          </a:extLst>
        </xdr:cNvPr>
        <xdr:cNvCxnSpPr/>
      </xdr:nvCxnSpPr>
      <xdr:spPr bwMode="auto">
        <a:xfrm flipV="1">
          <a:off x="24480519" y="19749654"/>
          <a:ext cx="727830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61883</xdr:colOff>
      <xdr:row>34</xdr:row>
      <xdr:rowOff>249381</xdr:rowOff>
    </xdr:from>
    <xdr:to>
      <xdr:col>52</xdr:col>
      <xdr:colOff>378660</xdr:colOff>
      <xdr:row>34</xdr:row>
      <xdr:rowOff>251536</xdr:rowOff>
    </xdr:to>
    <xdr:cxnSp macro="">
      <xdr:nvCxnSpPr>
        <xdr:cNvPr id="200" name="Straight Arrow Connector 199">
          <a:extLst>
            <a:ext uri="{FF2B5EF4-FFF2-40B4-BE49-F238E27FC236}">
              <a16:creationId xmlns:a16="http://schemas.microsoft.com/office/drawing/2014/main" id="{7E4C7FE1-5D7A-4601-88EA-9851E237CC63}"/>
            </a:ext>
          </a:extLst>
        </xdr:cNvPr>
        <xdr:cNvCxnSpPr/>
      </xdr:nvCxnSpPr>
      <xdr:spPr bwMode="auto">
        <a:xfrm flipV="1">
          <a:off x="24480519" y="20442381"/>
          <a:ext cx="727830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61883</xdr:colOff>
      <xdr:row>35</xdr:row>
      <xdr:rowOff>249381</xdr:rowOff>
    </xdr:from>
    <xdr:to>
      <xdr:col>52</xdr:col>
      <xdr:colOff>378660</xdr:colOff>
      <xdr:row>35</xdr:row>
      <xdr:rowOff>251536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7E45261A-2F21-4DF7-B85A-FA0B123C850A}"/>
            </a:ext>
          </a:extLst>
        </xdr:cNvPr>
        <xdr:cNvCxnSpPr/>
      </xdr:nvCxnSpPr>
      <xdr:spPr bwMode="auto">
        <a:xfrm flipV="1">
          <a:off x="24480519" y="21135108"/>
          <a:ext cx="727830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314098</xdr:colOff>
      <xdr:row>1</xdr:row>
      <xdr:rowOff>41275</xdr:rowOff>
    </xdr:from>
    <xdr:to>
      <xdr:col>44</xdr:col>
      <xdr:colOff>1997120</xdr:colOff>
      <xdr:row>5</xdr:row>
      <xdr:rowOff>1746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5D4F2CE-C16C-452D-B1F3-B54B64E1A71C}"/>
            </a:ext>
          </a:extLst>
        </xdr:cNvPr>
        <xdr:cNvSpPr/>
      </xdr:nvSpPr>
      <xdr:spPr bwMode="auto">
        <a:xfrm>
          <a:off x="5824311" y="238125"/>
          <a:ext cx="21393375" cy="71916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>
            <a:lnSpc>
              <a:spcPts val="2700"/>
            </a:lnSpc>
          </a:pPr>
          <a:r>
            <a:rPr lang="en-US" sz="36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YOKOTEN</a:t>
          </a:r>
          <a:r>
            <a:rPr lang="en-US" sz="36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PENGARAH CHIP TERMINAL MANUAL CRIMPING20</a:t>
          </a:r>
          <a:endParaRPr lang="en-US" sz="3600" b="1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39654</xdr:colOff>
      <xdr:row>7</xdr:row>
      <xdr:rowOff>173181</xdr:rowOff>
    </xdr:from>
    <xdr:to>
      <xdr:col>7</xdr:col>
      <xdr:colOff>824951</xdr:colOff>
      <xdr:row>7</xdr:row>
      <xdr:rowOff>175336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AB34E57-827B-4CB4-A12D-53F73398C162}"/>
            </a:ext>
          </a:extLst>
        </xdr:cNvPr>
        <xdr:cNvCxnSpPr/>
      </xdr:nvCxnSpPr>
      <xdr:spPr bwMode="auto">
        <a:xfrm flipV="1">
          <a:off x="6343617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34637</xdr:colOff>
      <xdr:row>8</xdr:row>
      <xdr:rowOff>321252</xdr:rowOff>
    </xdr:from>
    <xdr:to>
      <xdr:col>9</xdr:col>
      <xdr:colOff>291776</xdr:colOff>
      <xdr:row>8</xdr:row>
      <xdr:rowOff>323408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81EE1D8E-6BA7-4968-A1FB-7A157B4CBA22}"/>
            </a:ext>
          </a:extLst>
        </xdr:cNvPr>
        <xdr:cNvCxnSpPr/>
      </xdr:nvCxnSpPr>
      <xdr:spPr bwMode="auto">
        <a:xfrm flipV="1">
          <a:off x="8122228" y="2493818"/>
          <a:ext cx="112568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34637</xdr:colOff>
      <xdr:row>9</xdr:row>
      <xdr:rowOff>311727</xdr:rowOff>
    </xdr:from>
    <xdr:to>
      <xdr:col>9</xdr:col>
      <xdr:colOff>291776</xdr:colOff>
      <xdr:row>9</xdr:row>
      <xdr:rowOff>313883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46392231-72CD-4CDB-9BC2-2EFADB153FFE}"/>
            </a:ext>
          </a:extLst>
        </xdr:cNvPr>
        <xdr:cNvCxnSpPr/>
      </xdr:nvCxnSpPr>
      <xdr:spPr bwMode="auto">
        <a:xfrm flipV="1">
          <a:off x="8122228" y="2493818"/>
          <a:ext cx="112568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34637</xdr:colOff>
      <xdr:row>10</xdr:row>
      <xdr:rowOff>321252</xdr:rowOff>
    </xdr:from>
    <xdr:to>
      <xdr:col>10</xdr:col>
      <xdr:colOff>291776</xdr:colOff>
      <xdr:row>10</xdr:row>
      <xdr:rowOff>323408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5CB40ECC-6BC9-4133-B66B-29A1098292DE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34637</xdr:colOff>
      <xdr:row>12</xdr:row>
      <xdr:rowOff>321252</xdr:rowOff>
    </xdr:from>
    <xdr:to>
      <xdr:col>11</xdr:col>
      <xdr:colOff>291776</xdr:colOff>
      <xdr:row>12</xdr:row>
      <xdr:rowOff>323408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8A27CA50-071E-421E-B044-E51E65572A5A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34637</xdr:colOff>
      <xdr:row>13</xdr:row>
      <xdr:rowOff>311727</xdr:rowOff>
    </xdr:from>
    <xdr:to>
      <xdr:col>11</xdr:col>
      <xdr:colOff>291776</xdr:colOff>
      <xdr:row>13</xdr:row>
      <xdr:rowOff>313883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40C6FF49-A7A1-4C1A-BDA0-63755902FBD1}"/>
            </a:ext>
          </a:extLst>
        </xdr:cNvPr>
        <xdr:cNvCxnSpPr/>
      </xdr:nvCxnSpPr>
      <xdr:spPr bwMode="auto">
        <a:xfrm flipV="1">
          <a:off x="8154700" y="3169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34637</xdr:colOff>
      <xdr:row>14</xdr:row>
      <xdr:rowOff>321252</xdr:rowOff>
    </xdr:from>
    <xdr:to>
      <xdr:col>12</xdr:col>
      <xdr:colOff>291776</xdr:colOff>
      <xdr:row>14</xdr:row>
      <xdr:rowOff>323408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B28C7D72-9072-462C-AA8A-6C20B3BECD1F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34637</xdr:colOff>
      <xdr:row>15</xdr:row>
      <xdr:rowOff>311727</xdr:rowOff>
    </xdr:from>
    <xdr:to>
      <xdr:col>12</xdr:col>
      <xdr:colOff>291776</xdr:colOff>
      <xdr:row>15</xdr:row>
      <xdr:rowOff>313883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451A1B9F-A1F5-4C17-9D69-7C97E29430F3}"/>
            </a:ext>
          </a:extLst>
        </xdr:cNvPr>
        <xdr:cNvCxnSpPr/>
      </xdr:nvCxnSpPr>
      <xdr:spPr bwMode="auto">
        <a:xfrm flipV="1">
          <a:off x="8154700" y="3169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34637</xdr:colOff>
      <xdr:row>16</xdr:row>
      <xdr:rowOff>321252</xdr:rowOff>
    </xdr:from>
    <xdr:to>
      <xdr:col>13</xdr:col>
      <xdr:colOff>291776</xdr:colOff>
      <xdr:row>16</xdr:row>
      <xdr:rowOff>323408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4651FDC8-A47D-4CF5-8D1E-2D5728AC9CE0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34637</xdr:colOff>
      <xdr:row>17</xdr:row>
      <xdr:rowOff>311727</xdr:rowOff>
    </xdr:from>
    <xdr:to>
      <xdr:col>13</xdr:col>
      <xdr:colOff>291776</xdr:colOff>
      <xdr:row>17</xdr:row>
      <xdr:rowOff>313883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9EBA37D3-ED89-4341-823E-2CF7CBEFFAEA}"/>
            </a:ext>
          </a:extLst>
        </xdr:cNvPr>
        <xdr:cNvCxnSpPr/>
      </xdr:nvCxnSpPr>
      <xdr:spPr bwMode="auto">
        <a:xfrm flipV="1">
          <a:off x="8154700" y="3169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34637</xdr:colOff>
      <xdr:row>18</xdr:row>
      <xdr:rowOff>321252</xdr:rowOff>
    </xdr:from>
    <xdr:to>
      <xdr:col>14</xdr:col>
      <xdr:colOff>291776</xdr:colOff>
      <xdr:row>18</xdr:row>
      <xdr:rowOff>323408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E54B5626-4794-4684-85F4-13CFA3447729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34637</xdr:colOff>
      <xdr:row>19</xdr:row>
      <xdr:rowOff>311727</xdr:rowOff>
    </xdr:from>
    <xdr:to>
      <xdr:col>14</xdr:col>
      <xdr:colOff>291776</xdr:colOff>
      <xdr:row>19</xdr:row>
      <xdr:rowOff>313883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4FEF281E-A782-438A-AAB9-0CC5E8469F7D}"/>
            </a:ext>
          </a:extLst>
        </xdr:cNvPr>
        <xdr:cNvCxnSpPr/>
      </xdr:nvCxnSpPr>
      <xdr:spPr bwMode="auto">
        <a:xfrm flipV="1">
          <a:off x="8154700" y="3169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34637</xdr:colOff>
      <xdr:row>20</xdr:row>
      <xdr:rowOff>321252</xdr:rowOff>
    </xdr:from>
    <xdr:to>
      <xdr:col>15</xdr:col>
      <xdr:colOff>291776</xdr:colOff>
      <xdr:row>20</xdr:row>
      <xdr:rowOff>323408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2DF9927A-C3EE-4B34-A3F9-B81A910087EA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34637</xdr:colOff>
      <xdr:row>21</xdr:row>
      <xdr:rowOff>311727</xdr:rowOff>
    </xdr:from>
    <xdr:to>
      <xdr:col>15</xdr:col>
      <xdr:colOff>291776</xdr:colOff>
      <xdr:row>21</xdr:row>
      <xdr:rowOff>313883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AC84581A-74C5-49B2-B5A5-DD20BD68DF89}"/>
            </a:ext>
          </a:extLst>
        </xdr:cNvPr>
        <xdr:cNvCxnSpPr/>
      </xdr:nvCxnSpPr>
      <xdr:spPr bwMode="auto">
        <a:xfrm flipV="1">
          <a:off x="8154700" y="3169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34637</xdr:colOff>
      <xdr:row>22</xdr:row>
      <xdr:rowOff>321252</xdr:rowOff>
    </xdr:from>
    <xdr:to>
      <xdr:col>16</xdr:col>
      <xdr:colOff>291776</xdr:colOff>
      <xdr:row>22</xdr:row>
      <xdr:rowOff>323408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5BA19448-510E-472E-A776-28DFADDED530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34637</xdr:colOff>
      <xdr:row>23</xdr:row>
      <xdr:rowOff>311727</xdr:rowOff>
    </xdr:from>
    <xdr:to>
      <xdr:col>16</xdr:col>
      <xdr:colOff>291776</xdr:colOff>
      <xdr:row>23</xdr:row>
      <xdr:rowOff>313883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82741DC2-3796-41EA-BAF2-59F554417E9A}"/>
            </a:ext>
          </a:extLst>
        </xdr:cNvPr>
        <xdr:cNvCxnSpPr/>
      </xdr:nvCxnSpPr>
      <xdr:spPr bwMode="auto">
        <a:xfrm flipV="1">
          <a:off x="8154700" y="3169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39654</xdr:colOff>
      <xdr:row>7</xdr:row>
      <xdr:rowOff>173181</xdr:rowOff>
    </xdr:from>
    <xdr:to>
      <xdr:col>15</xdr:col>
      <xdr:colOff>824951</xdr:colOff>
      <xdr:row>7</xdr:row>
      <xdr:rowOff>175336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F7FB3625-2A07-4836-B916-BA990E78B557}"/>
            </a:ext>
          </a:extLst>
        </xdr:cNvPr>
        <xdr:cNvCxnSpPr/>
      </xdr:nvCxnSpPr>
      <xdr:spPr bwMode="auto">
        <a:xfrm flipV="1">
          <a:off x="6343617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34637</xdr:colOff>
      <xdr:row>24</xdr:row>
      <xdr:rowOff>321252</xdr:rowOff>
    </xdr:from>
    <xdr:to>
      <xdr:col>17</xdr:col>
      <xdr:colOff>291776</xdr:colOff>
      <xdr:row>24</xdr:row>
      <xdr:rowOff>323408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912C5450-4DD5-4E7D-9DCB-E06277252087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34637</xdr:colOff>
      <xdr:row>25</xdr:row>
      <xdr:rowOff>311727</xdr:rowOff>
    </xdr:from>
    <xdr:to>
      <xdr:col>17</xdr:col>
      <xdr:colOff>291776</xdr:colOff>
      <xdr:row>25</xdr:row>
      <xdr:rowOff>313883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5E76AE75-8852-4C1A-87DB-A3373D33EDCA}"/>
            </a:ext>
          </a:extLst>
        </xdr:cNvPr>
        <xdr:cNvCxnSpPr/>
      </xdr:nvCxnSpPr>
      <xdr:spPr bwMode="auto">
        <a:xfrm flipV="1">
          <a:off x="8154700" y="3169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34637</xdr:colOff>
      <xdr:row>26</xdr:row>
      <xdr:rowOff>321252</xdr:rowOff>
    </xdr:from>
    <xdr:to>
      <xdr:col>18</xdr:col>
      <xdr:colOff>291776</xdr:colOff>
      <xdr:row>26</xdr:row>
      <xdr:rowOff>323408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17745427-A245-4993-8F47-5D5F0BA4D4F8}"/>
            </a:ext>
          </a:extLst>
        </xdr:cNvPr>
        <xdr:cNvCxnSpPr/>
      </xdr:nvCxnSpPr>
      <xdr:spPr bwMode="auto">
        <a:xfrm flipV="1">
          <a:off x="9059575" y="385979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34637</xdr:colOff>
      <xdr:row>27</xdr:row>
      <xdr:rowOff>311727</xdr:rowOff>
    </xdr:from>
    <xdr:to>
      <xdr:col>18</xdr:col>
      <xdr:colOff>291776</xdr:colOff>
      <xdr:row>27</xdr:row>
      <xdr:rowOff>313883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60CC1B25-FA87-4C7D-8B03-236690535DD2}"/>
            </a:ext>
          </a:extLst>
        </xdr:cNvPr>
        <xdr:cNvCxnSpPr/>
      </xdr:nvCxnSpPr>
      <xdr:spPr bwMode="auto">
        <a:xfrm flipV="1">
          <a:off x="9059575" y="455035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34637</xdr:colOff>
      <xdr:row>28</xdr:row>
      <xdr:rowOff>321252</xdr:rowOff>
    </xdr:from>
    <xdr:to>
      <xdr:col>19</xdr:col>
      <xdr:colOff>291776</xdr:colOff>
      <xdr:row>28</xdr:row>
      <xdr:rowOff>323408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1854F7E9-EC2A-496A-BE53-F8CC1AABA982}"/>
            </a:ext>
          </a:extLst>
        </xdr:cNvPr>
        <xdr:cNvCxnSpPr/>
      </xdr:nvCxnSpPr>
      <xdr:spPr bwMode="auto">
        <a:xfrm flipV="1">
          <a:off x="9964450" y="524091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34637</xdr:colOff>
      <xdr:row>29</xdr:row>
      <xdr:rowOff>311727</xdr:rowOff>
    </xdr:from>
    <xdr:to>
      <xdr:col>19</xdr:col>
      <xdr:colOff>291776</xdr:colOff>
      <xdr:row>29</xdr:row>
      <xdr:rowOff>313883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5153F8E3-C646-4B74-ADAB-BF137E0853CB}"/>
            </a:ext>
          </a:extLst>
        </xdr:cNvPr>
        <xdr:cNvCxnSpPr/>
      </xdr:nvCxnSpPr>
      <xdr:spPr bwMode="auto">
        <a:xfrm flipV="1">
          <a:off x="9964450" y="593147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34637</xdr:colOff>
      <xdr:row>30</xdr:row>
      <xdr:rowOff>321252</xdr:rowOff>
    </xdr:from>
    <xdr:to>
      <xdr:col>20</xdr:col>
      <xdr:colOff>291776</xdr:colOff>
      <xdr:row>30</xdr:row>
      <xdr:rowOff>323408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ECA1F4B2-31E5-4D41-BEB9-33FB77189454}"/>
            </a:ext>
          </a:extLst>
        </xdr:cNvPr>
        <xdr:cNvCxnSpPr/>
      </xdr:nvCxnSpPr>
      <xdr:spPr bwMode="auto">
        <a:xfrm flipV="1">
          <a:off x="10869325" y="66220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34637</xdr:colOff>
      <xdr:row>31</xdr:row>
      <xdr:rowOff>311727</xdr:rowOff>
    </xdr:from>
    <xdr:to>
      <xdr:col>20</xdr:col>
      <xdr:colOff>291776</xdr:colOff>
      <xdr:row>31</xdr:row>
      <xdr:rowOff>313883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7AF1797B-E8B9-451B-972D-FDDF23016B28}"/>
            </a:ext>
          </a:extLst>
        </xdr:cNvPr>
        <xdr:cNvCxnSpPr/>
      </xdr:nvCxnSpPr>
      <xdr:spPr bwMode="auto">
        <a:xfrm flipV="1">
          <a:off x="10869325" y="73126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34637</xdr:colOff>
      <xdr:row>32</xdr:row>
      <xdr:rowOff>321252</xdr:rowOff>
    </xdr:from>
    <xdr:to>
      <xdr:col>21</xdr:col>
      <xdr:colOff>291776</xdr:colOff>
      <xdr:row>32</xdr:row>
      <xdr:rowOff>323408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422B2D8A-6135-4B58-B227-921BA0B5B904}"/>
            </a:ext>
          </a:extLst>
        </xdr:cNvPr>
        <xdr:cNvCxnSpPr/>
      </xdr:nvCxnSpPr>
      <xdr:spPr bwMode="auto">
        <a:xfrm flipV="1">
          <a:off x="11774200" y="80031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34637</xdr:colOff>
      <xdr:row>33</xdr:row>
      <xdr:rowOff>311727</xdr:rowOff>
    </xdr:from>
    <xdr:to>
      <xdr:col>21</xdr:col>
      <xdr:colOff>291776</xdr:colOff>
      <xdr:row>33</xdr:row>
      <xdr:rowOff>313883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4897D6C2-7CD5-467C-A916-419E35830B4C}"/>
            </a:ext>
          </a:extLst>
        </xdr:cNvPr>
        <xdr:cNvCxnSpPr/>
      </xdr:nvCxnSpPr>
      <xdr:spPr bwMode="auto">
        <a:xfrm flipV="1">
          <a:off x="11774200" y="86937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34637</xdr:colOff>
      <xdr:row>34</xdr:row>
      <xdr:rowOff>321252</xdr:rowOff>
    </xdr:from>
    <xdr:to>
      <xdr:col>22</xdr:col>
      <xdr:colOff>291776</xdr:colOff>
      <xdr:row>34</xdr:row>
      <xdr:rowOff>323408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4DC87E7D-FF2C-499E-834B-EF5AA2E0F944}"/>
            </a:ext>
          </a:extLst>
        </xdr:cNvPr>
        <xdr:cNvCxnSpPr/>
      </xdr:nvCxnSpPr>
      <xdr:spPr bwMode="auto">
        <a:xfrm flipV="1">
          <a:off x="12679075" y="938429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34637</xdr:colOff>
      <xdr:row>35</xdr:row>
      <xdr:rowOff>311727</xdr:rowOff>
    </xdr:from>
    <xdr:to>
      <xdr:col>22</xdr:col>
      <xdr:colOff>291776</xdr:colOff>
      <xdr:row>35</xdr:row>
      <xdr:rowOff>313883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92D79FAF-4E7D-496C-8F58-8563314347B4}"/>
            </a:ext>
          </a:extLst>
        </xdr:cNvPr>
        <xdr:cNvCxnSpPr/>
      </xdr:nvCxnSpPr>
      <xdr:spPr bwMode="auto">
        <a:xfrm flipV="1">
          <a:off x="12679075" y="1007485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34637</xdr:colOff>
      <xdr:row>36</xdr:row>
      <xdr:rowOff>321252</xdr:rowOff>
    </xdr:from>
    <xdr:to>
      <xdr:col>23</xdr:col>
      <xdr:colOff>291776</xdr:colOff>
      <xdr:row>36</xdr:row>
      <xdr:rowOff>323408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7837D6A3-9C2F-4C64-B366-E639BCEDF532}"/>
            </a:ext>
          </a:extLst>
        </xdr:cNvPr>
        <xdr:cNvCxnSpPr/>
      </xdr:nvCxnSpPr>
      <xdr:spPr bwMode="auto">
        <a:xfrm flipV="1">
          <a:off x="13583950" y="1076541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34637</xdr:colOff>
      <xdr:row>37</xdr:row>
      <xdr:rowOff>311727</xdr:rowOff>
    </xdr:from>
    <xdr:to>
      <xdr:col>23</xdr:col>
      <xdr:colOff>291776</xdr:colOff>
      <xdr:row>37</xdr:row>
      <xdr:rowOff>313883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4891F951-09BE-47B8-BB20-7ABD4F8BA96F}"/>
            </a:ext>
          </a:extLst>
        </xdr:cNvPr>
        <xdr:cNvCxnSpPr/>
      </xdr:nvCxnSpPr>
      <xdr:spPr bwMode="auto">
        <a:xfrm flipV="1">
          <a:off x="13583950" y="1145597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34637</xdr:colOff>
      <xdr:row>38</xdr:row>
      <xdr:rowOff>321252</xdr:rowOff>
    </xdr:from>
    <xdr:to>
      <xdr:col>24</xdr:col>
      <xdr:colOff>291776</xdr:colOff>
      <xdr:row>38</xdr:row>
      <xdr:rowOff>323408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3F711EE1-F08C-4658-9EF1-97719411F199}"/>
            </a:ext>
          </a:extLst>
        </xdr:cNvPr>
        <xdr:cNvCxnSpPr/>
      </xdr:nvCxnSpPr>
      <xdr:spPr bwMode="auto">
        <a:xfrm flipV="1">
          <a:off x="14488825" y="121465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34637</xdr:colOff>
      <xdr:row>39</xdr:row>
      <xdr:rowOff>311727</xdr:rowOff>
    </xdr:from>
    <xdr:to>
      <xdr:col>24</xdr:col>
      <xdr:colOff>291776</xdr:colOff>
      <xdr:row>39</xdr:row>
      <xdr:rowOff>313883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43253A57-9E7A-44CF-B64F-3A796BC624CA}"/>
            </a:ext>
          </a:extLst>
        </xdr:cNvPr>
        <xdr:cNvCxnSpPr/>
      </xdr:nvCxnSpPr>
      <xdr:spPr bwMode="auto">
        <a:xfrm flipV="1">
          <a:off x="14488825" y="128371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39654</xdr:colOff>
      <xdr:row>7</xdr:row>
      <xdr:rowOff>173181</xdr:rowOff>
    </xdr:from>
    <xdr:to>
      <xdr:col>23</xdr:col>
      <xdr:colOff>824951</xdr:colOff>
      <xdr:row>7</xdr:row>
      <xdr:rowOff>175336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2090CBF8-AA57-4E56-96DE-31F5CFFDD06D}"/>
            </a:ext>
          </a:extLst>
        </xdr:cNvPr>
        <xdr:cNvCxnSpPr/>
      </xdr:nvCxnSpPr>
      <xdr:spPr bwMode="auto">
        <a:xfrm flipV="1">
          <a:off x="13582617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34637</xdr:colOff>
      <xdr:row>40</xdr:row>
      <xdr:rowOff>321252</xdr:rowOff>
    </xdr:from>
    <xdr:to>
      <xdr:col>25</xdr:col>
      <xdr:colOff>291776</xdr:colOff>
      <xdr:row>40</xdr:row>
      <xdr:rowOff>323408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7AA645EE-2A9D-4241-8692-0660300D829D}"/>
            </a:ext>
          </a:extLst>
        </xdr:cNvPr>
        <xdr:cNvCxnSpPr/>
      </xdr:nvCxnSpPr>
      <xdr:spPr bwMode="auto">
        <a:xfrm flipV="1">
          <a:off x="8154700" y="2478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34637</xdr:colOff>
      <xdr:row>41</xdr:row>
      <xdr:rowOff>311727</xdr:rowOff>
    </xdr:from>
    <xdr:to>
      <xdr:col>25</xdr:col>
      <xdr:colOff>291776</xdr:colOff>
      <xdr:row>41</xdr:row>
      <xdr:rowOff>313883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C20A0959-7B1D-41A7-BC37-02989E59966C}"/>
            </a:ext>
          </a:extLst>
        </xdr:cNvPr>
        <xdr:cNvCxnSpPr/>
      </xdr:nvCxnSpPr>
      <xdr:spPr bwMode="auto">
        <a:xfrm flipV="1">
          <a:off x="8154700" y="3169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34637</xdr:colOff>
      <xdr:row>42</xdr:row>
      <xdr:rowOff>321252</xdr:rowOff>
    </xdr:from>
    <xdr:to>
      <xdr:col>26</xdr:col>
      <xdr:colOff>291776</xdr:colOff>
      <xdr:row>42</xdr:row>
      <xdr:rowOff>323408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B966F057-379B-465E-8F72-A35D3B5029DA}"/>
            </a:ext>
          </a:extLst>
        </xdr:cNvPr>
        <xdr:cNvCxnSpPr/>
      </xdr:nvCxnSpPr>
      <xdr:spPr bwMode="auto">
        <a:xfrm flipV="1">
          <a:off x="9059575" y="385979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34637</xdr:colOff>
      <xdr:row>43</xdr:row>
      <xdr:rowOff>311727</xdr:rowOff>
    </xdr:from>
    <xdr:to>
      <xdr:col>26</xdr:col>
      <xdr:colOff>291776</xdr:colOff>
      <xdr:row>43</xdr:row>
      <xdr:rowOff>313883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FD8996C3-D7E3-46CE-8ABB-276A984FD5D3}"/>
            </a:ext>
          </a:extLst>
        </xdr:cNvPr>
        <xdr:cNvCxnSpPr/>
      </xdr:nvCxnSpPr>
      <xdr:spPr bwMode="auto">
        <a:xfrm flipV="1">
          <a:off x="9059575" y="455035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34637</xdr:colOff>
      <xdr:row>44</xdr:row>
      <xdr:rowOff>321252</xdr:rowOff>
    </xdr:from>
    <xdr:to>
      <xdr:col>27</xdr:col>
      <xdr:colOff>291776</xdr:colOff>
      <xdr:row>44</xdr:row>
      <xdr:rowOff>323408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4071F3AD-E9AE-4D35-B4DC-A03663311266}"/>
            </a:ext>
          </a:extLst>
        </xdr:cNvPr>
        <xdr:cNvCxnSpPr/>
      </xdr:nvCxnSpPr>
      <xdr:spPr bwMode="auto">
        <a:xfrm flipV="1">
          <a:off x="9964450" y="524091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34637</xdr:colOff>
      <xdr:row>45</xdr:row>
      <xdr:rowOff>311727</xdr:rowOff>
    </xdr:from>
    <xdr:to>
      <xdr:col>27</xdr:col>
      <xdr:colOff>291776</xdr:colOff>
      <xdr:row>45</xdr:row>
      <xdr:rowOff>313883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39B69899-4B81-46D7-81CD-CE27024619B0}"/>
            </a:ext>
          </a:extLst>
        </xdr:cNvPr>
        <xdr:cNvCxnSpPr/>
      </xdr:nvCxnSpPr>
      <xdr:spPr bwMode="auto">
        <a:xfrm flipV="1">
          <a:off x="9964450" y="593147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34637</xdr:colOff>
      <xdr:row>46</xdr:row>
      <xdr:rowOff>321252</xdr:rowOff>
    </xdr:from>
    <xdr:to>
      <xdr:col>28</xdr:col>
      <xdr:colOff>291776</xdr:colOff>
      <xdr:row>46</xdr:row>
      <xdr:rowOff>323408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1B2B61-D806-4803-A01E-75D045A5864B}"/>
            </a:ext>
          </a:extLst>
        </xdr:cNvPr>
        <xdr:cNvCxnSpPr/>
      </xdr:nvCxnSpPr>
      <xdr:spPr bwMode="auto">
        <a:xfrm flipV="1">
          <a:off x="10869325" y="66220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34637</xdr:colOff>
      <xdr:row>47</xdr:row>
      <xdr:rowOff>311727</xdr:rowOff>
    </xdr:from>
    <xdr:to>
      <xdr:col>28</xdr:col>
      <xdr:colOff>291776</xdr:colOff>
      <xdr:row>47</xdr:row>
      <xdr:rowOff>313883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5E9FCBB4-B942-4735-AFE4-FDADE3AC1E9B}"/>
            </a:ext>
          </a:extLst>
        </xdr:cNvPr>
        <xdr:cNvCxnSpPr/>
      </xdr:nvCxnSpPr>
      <xdr:spPr bwMode="auto">
        <a:xfrm flipV="1">
          <a:off x="10869325" y="73126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34637</xdr:colOff>
      <xdr:row>48</xdr:row>
      <xdr:rowOff>321252</xdr:rowOff>
    </xdr:from>
    <xdr:to>
      <xdr:col>29</xdr:col>
      <xdr:colOff>291776</xdr:colOff>
      <xdr:row>48</xdr:row>
      <xdr:rowOff>323408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B16367DA-2495-4AFF-A3F5-479A9C05987B}"/>
            </a:ext>
          </a:extLst>
        </xdr:cNvPr>
        <xdr:cNvCxnSpPr/>
      </xdr:nvCxnSpPr>
      <xdr:spPr bwMode="auto">
        <a:xfrm flipV="1">
          <a:off x="11774200" y="80031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34637</xdr:colOff>
      <xdr:row>49</xdr:row>
      <xdr:rowOff>311727</xdr:rowOff>
    </xdr:from>
    <xdr:to>
      <xdr:col>29</xdr:col>
      <xdr:colOff>291776</xdr:colOff>
      <xdr:row>49</xdr:row>
      <xdr:rowOff>313883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0C5BA13B-AFFB-4D3E-827F-2D5D6B687472}"/>
            </a:ext>
          </a:extLst>
        </xdr:cNvPr>
        <xdr:cNvCxnSpPr/>
      </xdr:nvCxnSpPr>
      <xdr:spPr bwMode="auto">
        <a:xfrm flipV="1">
          <a:off x="11774200" y="86937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34637</xdr:colOff>
      <xdr:row>50</xdr:row>
      <xdr:rowOff>321252</xdr:rowOff>
    </xdr:from>
    <xdr:to>
      <xdr:col>30</xdr:col>
      <xdr:colOff>291776</xdr:colOff>
      <xdr:row>50</xdr:row>
      <xdr:rowOff>323408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B4FBC2E1-9572-4B9C-8A89-15F5A6C93FF0}"/>
            </a:ext>
          </a:extLst>
        </xdr:cNvPr>
        <xdr:cNvCxnSpPr/>
      </xdr:nvCxnSpPr>
      <xdr:spPr bwMode="auto">
        <a:xfrm flipV="1">
          <a:off x="12679075" y="938429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34637</xdr:colOff>
      <xdr:row>51</xdr:row>
      <xdr:rowOff>311727</xdr:rowOff>
    </xdr:from>
    <xdr:to>
      <xdr:col>30</xdr:col>
      <xdr:colOff>291776</xdr:colOff>
      <xdr:row>51</xdr:row>
      <xdr:rowOff>313883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7C1927B9-D957-44E5-81EB-BF12EB36D8D8}"/>
            </a:ext>
          </a:extLst>
        </xdr:cNvPr>
        <xdr:cNvCxnSpPr/>
      </xdr:nvCxnSpPr>
      <xdr:spPr bwMode="auto">
        <a:xfrm flipV="1">
          <a:off x="12679075" y="1007485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34637</xdr:colOff>
      <xdr:row>52</xdr:row>
      <xdr:rowOff>321252</xdr:rowOff>
    </xdr:from>
    <xdr:to>
      <xdr:col>31</xdr:col>
      <xdr:colOff>291776</xdr:colOff>
      <xdr:row>52</xdr:row>
      <xdr:rowOff>323408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ECC1413A-7713-476F-9D53-577A5FC6FF9D}"/>
            </a:ext>
          </a:extLst>
        </xdr:cNvPr>
        <xdr:cNvCxnSpPr/>
      </xdr:nvCxnSpPr>
      <xdr:spPr bwMode="auto">
        <a:xfrm flipV="1">
          <a:off x="13583950" y="1076541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34637</xdr:colOff>
      <xdr:row>53</xdr:row>
      <xdr:rowOff>311727</xdr:rowOff>
    </xdr:from>
    <xdr:to>
      <xdr:col>31</xdr:col>
      <xdr:colOff>291776</xdr:colOff>
      <xdr:row>53</xdr:row>
      <xdr:rowOff>313883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9AA3AE47-0B4B-4D01-9214-D2B21FADC760}"/>
            </a:ext>
          </a:extLst>
        </xdr:cNvPr>
        <xdr:cNvCxnSpPr/>
      </xdr:nvCxnSpPr>
      <xdr:spPr bwMode="auto">
        <a:xfrm flipV="1">
          <a:off x="13583950" y="1145597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34637</xdr:colOff>
      <xdr:row>54</xdr:row>
      <xdr:rowOff>321252</xdr:rowOff>
    </xdr:from>
    <xdr:to>
      <xdr:col>32</xdr:col>
      <xdr:colOff>291776</xdr:colOff>
      <xdr:row>54</xdr:row>
      <xdr:rowOff>323408</xdr:rowOff>
    </xdr:to>
    <xdr:cxnSp macro="">
      <xdr:nvCxnSpPr>
        <xdr:cNvPr id="130" name="Straight Arrow Connector 129">
          <a:extLst>
            <a:ext uri="{FF2B5EF4-FFF2-40B4-BE49-F238E27FC236}">
              <a16:creationId xmlns:a16="http://schemas.microsoft.com/office/drawing/2014/main" id="{2CB09C98-C41A-4C22-890E-A2C257E6F3BD}"/>
            </a:ext>
          </a:extLst>
        </xdr:cNvPr>
        <xdr:cNvCxnSpPr/>
      </xdr:nvCxnSpPr>
      <xdr:spPr bwMode="auto">
        <a:xfrm flipV="1">
          <a:off x="14488825" y="121465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34637</xdr:colOff>
      <xdr:row>55</xdr:row>
      <xdr:rowOff>311727</xdr:rowOff>
    </xdr:from>
    <xdr:to>
      <xdr:col>32</xdr:col>
      <xdr:colOff>291776</xdr:colOff>
      <xdr:row>55</xdr:row>
      <xdr:rowOff>313883</xdr:rowOff>
    </xdr:to>
    <xdr:cxnSp macro="">
      <xdr:nvCxnSpPr>
        <xdr:cNvPr id="131" name="Straight Arrow Connector 130">
          <a:extLst>
            <a:ext uri="{FF2B5EF4-FFF2-40B4-BE49-F238E27FC236}">
              <a16:creationId xmlns:a16="http://schemas.microsoft.com/office/drawing/2014/main" id="{9CDE828C-0C82-49CB-B2B0-911DA023D1D6}"/>
            </a:ext>
          </a:extLst>
        </xdr:cNvPr>
        <xdr:cNvCxnSpPr/>
      </xdr:nvCxnSpPr>
      <xdr:spPr bwMode="auto">
        <a:xfrm flipV="1">
          <a:off x="14488825" y="128371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34637</xdr:colOff>
      <xdr:row>56</xdr:row>
      <xdr:rowOff>321252</xdr:rowOff>
    </xdr:from>
    <xdr:to>
      <xdr:col>33</xdr:col>
      <xdr:colOff>291776</xdr:colOff>
      <xdr:row>56</xdr:row>
      <xdr:rowOff>323408</xdr:rowOff>
    </xdr:to>
    <xdr:cxnSp macro="">
      <xdr:nvCxnSpPr>
        <xdr:cNvPr id="134" name="Straight Arrow Connector 133">
          <a:extLst>
            <a:ext uri="{FF2B5EF4-FFF2-40B4-BE49-F238E27FC236}">
              <a16:creationId xmlns:a16="http://schemas.microsoft.com/office/drawing/2014/main" id="{42263BE4-0ECD-46C4-8C62-775C4F91AE45}"/>
            </a:ext>
          </a:extLst>
        </xdr:cNvPr>
        <xdr:cNvCxnSpPr/>
      </xdr:nvCxnSpPr>
      <xdr:spPr bwMode="auto">
        <a:xfrm flipV="1">
          <a:off x="22632700" y="245766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34637</xdr:colOff>
      <xdr:row>57</xdr:row>
      <xdr:rowOff>311727</xdr:rowOff>
    </xdr:from>
    <xdr:to>
      <xdr:col>33</xdr:col>
      <xdr:colOff>291776</xdr:colOff>
      <xdr:row>57</xdr:row>
      <xdr:rowOff>313883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97495000-026A-480A-AC8C-DDE96D3E99B4}"/>
            </a:ext>
          </a:extLst>
        </xdr:cNvPr>
        <xdr:cNvCxnSpPr/>
      </xdr:nvCxnSpPr>
      <xdr:spPr bwMode="auto">
        <a:xfrm flipV="1">
          <a:off x="22632700" y="252672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34637</xdr:colOff>
      <xdr:row>58</xdr:row>
      <xdr:rowOff>321252</xdr:rowOff>
    </xdr:from>
    <xdr:to>
      <xdr:col>34</xdr:col>
      <xdr:colOff>291776</xdr:colOff>
      <xdr:row>58</xdr:row>
      <xdr:rowOff>323408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71A7BA58-D85D-4345-9E28-C676557663A1}"/>
            </a:ext>
          </a:extLst>
        </xdr:cNvPr>
        <xdr:cNvCxnSpPr/>
      </xdr:nvCxnSpPr>
      <xdr:spPr bwMode="auto">
        <a:xfrm flipV="1">
          <a:off x="23537575" y="2595779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34637</xdr:colOff>
      <xdr:row>59</xdr:row>
      <xdr:rowOff>311727</xdr:rowOff>
    </xdr:from>
    <xdr:to>
      <xdr:col>34</xdr:col>
      <xdr:colOff>291776</xdr:colOff>
      <xdr:row>59</xdr:row>
      <xdr:rowOff>313883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98D271FA-B7A7-4F9F-AFA6-3F52ECEE08F1}"/>
            </a:ext>
          </a:extLst>
        </xdr:cNvPr>
        <xdr:cNvCxnSpPr/>
      </xdr:nvCxnSpPr>
      <xdr:spPr bwMode="auto">
        <a:xfrm flipV="1">
          <a:off x="23537575" y="2664835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34637</xdr:colOff>
      <xdr:row>60</xdr:row>
      <xdr:rowOff>321252</xdr:rowOff>
    </xdr:from>
    <xdr:to>
      <xdr:col>35</xdr:col>
      <xdr:colOff>291776</xdr:colOff>
      <xdr:row>60</xdr:row>
      <xdr:rowOff>323408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A72BDD6D-51D5-45CB-8E87-1DC387C4D70C}"/>
            </a:ext>
          </a:extLst>
        </xdr:cNvPr>
        <xdr:cNvCxnSpPr/>
      </xdr:nvCxnSpPr>
      <xdr:spPr bwMode="auto">
        <a:xfrm flipV="1">
          <a:off x="24442450" y="2733891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34637</xdr:colOff>
      <xdr:row>61</xdr:row>
      <xdr:rowOff>311727</xdr:rowOff>
    </xdr:from>
    <xdr:to>
      <xdr:col>35</xdr:col>
      <xdr:colOff>291776</xdr:colOff>
      <xdr:row>61</xdr:row>
      <xdr:rowOff>313883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087E429A-5A1C-42F7-8143-29107F7BA109}"/>
            </a:ext>
          </a:extLst>
        </xdr:cNvPr>
        <xdr:cNvCxnSpPr/>
      </xdr:nvCxnSpPr>
      <xdr:spPr bwMode="auto">
        <a:xfrm flipV="1">
          <a:off x="24442450" y="2802947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34637</xdr:colOff>
      <xdr:row>62</xdr:row>
      <xdr:rowOff>321252</xdr:rowOff>
    </xdr:from>
    <xdr:to>
      <xdr:col>36</xdr:col>
      <xdr:colOff>291776</xdr:colOff>
      <xdr:row>62</xdr:row>
      <xdr:rowOff>323408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2D9E9422-01F4-41F4-9F05-6BC385B3A4B3}"/>
            </a:ext>
          </a:extLst>
        </xdr:cNvPr>
        <xdr:cNvCxnSpPr/>
      </xdr:nvCxnSpPr>
      <xdr:spPr bwMode="auto">
        <a:xfrm flipV="1">
          <a:off x="25347325" y="287200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34637</xdr:colOff>
      <xdr:row>63</xdr:row>
      <xdr:rowOff>311727</xdr:rowOff>
    </xdr:from>
    <xdr:to>
      <xdr:col>36</xdr:col>
      <xdr:colOff>291776</xdr:colOff>
      <xdr:row>63</xdr:row>
      <xdr:rowOff>313883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4BDD0C46-29DC-4125-8D2F-D2EA8958C514}"/>
            </a:ext>
          </a:extLst>
        </xdr:cNvPr>
        <xdr:cNvCxnSpPr/>
      </xdr:nvCxnSpPr>
      <xdr:spPr bwMode="auto">
        <a:xfrm flipV="1">
          <a:off x="25347325" y="294106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34637</xdr:colOff>
      <xdr:row>64</xdr:row>
      <xdr:rowOff>321252</xdr:rowOff>
    </xdr:from>
    <xdr:to>
      <xdr:col>37</xdr:col>
      <xdr:colOff>291776</xdr:colOff>
      <xdr:row>64</xdr:row>
      <xdr:rowOff>323408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8BD99FE5-D4AE-4F06-9A5A-15ED118CD8E0}"/>
            </a:ext>
          </a:extLst>
        </xdr:cNvPr>
        <xdr:cNvCxnSpPr/>
      </xdr:nvCxnSpPr>
      <xdr:spPr bwMode="auto">
        <a:xfrm flipV="1">
          <a:off x="26252200" y="3010116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34637</xdr:colOff>
      <xdr:row>65</xdr:row>
      <xdr:rowOff>311727</xdr:rowOff>
    </xdr:from>
    <xdr:to>
      <xdr:col>37</xdr:col>
      <xdr:colOff>291776</xdr:colOff>
      <xdr:row>65</xdr:row>
      <xdr:rowOff>313883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1A4F8216-99AE-4753-A010-91F17E531F83}"/>
            </a:ext>
          </a:extLst>
        </xdr:cNvPr>
        <xdr:cNvCxnSpPr/>
      </xdr:nvCxnSpPr>
      <xdr:spPr bwMode="auto">
        <a:xfrm flipV="1">
          <a:off x="26252200" y="3079172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34637</xdr:colOff>
      <xdr:row>66</xdr:row>
      <xdr:rowOff>321252</xdr:rowOff>
    </xdr:from>
    <xdr:to>
      <xdr:col>38</xdr:col>
      <xdr:colOff>291776</xdr:colOff>
      <xdr:row>66</xdr:row>
      <xdr:rowOff>323408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8C22C3DF-CCE8-416E-B39E-D563AADEF39C}"/>
            </a:ext>
          </a:extLst>
        </xdr:cNvPr>
        <xdr:cNvCxnSpPr/>
      </xdr:nvCxnSpPr>
      <xdr:spPr bwMode="auto">
        <a:xfrm flipV="1">
          <a:off x="27157075" y="3148229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34637</xdr:colOff>
      <xdr:row>67</xdr:row>
      <xdr:rowOff>311727</xdr:rowOff>
    </xdr:from>
    <xdr:to>
      <xdr:col>38</xdr:col>
      <xdr:colOff>291776</xdr:colOff>
      <xdr:row>67</xdr:row>
      <xdr:rowOff>313883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3CD2A194-3FB3-499D-9440-057D103B3BC5}"/>
            </a:ext>
          </a:extLst>
        </xdr:cNvPr>
        <xdr:cNvCxnSpPr/>
      </xdr:nvCxnSpPr>
      <xdr:spPr bwMode="auto">
        <a:xfrm flipV="1">
          <a:off x="27157075" y="3217285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34637</xdr:colOff>
      <xdr:row>68</xdr:row>
      <xdr:rowOff>321252</xdr:rowOff>
    </xdr:from>
    <xdr:to>
      <xdr:col>39</xdr:col>
      <xdr:colOff>291776</xdr:colOff>
      <xdr:row>68</xdr:row>
      <xdr:rowOff>323408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9E790F82-FD9C-44E0-BF68-C69BDD815A68}"/>
            </a:ext>
          </a:extLst>
        </xdr:cNvPr>
        <xdr:cNvCxnSpPr/>
      </xdr:nvCxnSpPr>
      <xdr:spPr bwMode="auto">
        <a:xfrm flipV="1">
          <a:off x="28061950" y="32863415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34637</xdr:colOff>
      <xdr:row>69</xdr:row>
      <xdr:rowOff>311727</xdr:rowOff>
    </xdr:from>
    <xdr:to>
      <xdr:col>39</xdr:col>
      <xdr:colOff>291776</xdr:colOff>
      <xdr:row>69</xdr:row>
      <xdr:rowOff>313883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97365FFB-AC34-4B3C-8C05-A8DFBC2A435E}"/>
            </a:ext>
          </a:extLst>
        </xdr:cNvPr>
        <xdr:cNvCxnSpPr/>
      </xdr:nvCxnSpPr>
      <xdr:spPr bwMode="auto">
        <a:xfrm flipV="1">
          <a:off x="28061950" y="3355397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34637</xdr:colOff>
      <xdr:row>70</xdr:row>
      <xdr:rowOff>321252</xdr:rowOff>
    </xdr:from>
    <xdr:to>
      <xdr:col>40</xdr:col>
      <xdr:colOff>291776</xdr:colOff>
      <xdr:row>70</xdr:row>
      <xdr:rowOff>323408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id="{DF67C644-6902-416C-A50F-311718A57102}"/>
            </a:ext>
          </a:extLst>
        </xdr:cNvPr>
        <xdr:cNvCxnSpPr/>
      </xdr:nvCxnSpPr>
      <xdr:spPr bwMode="auto">
        <a:xfrm flipV="1">
          <a:off x="28966825" y="342445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34637</xdr:colOff>
      <xdr:row>71</xdr:row>
      <xdr:rowOff>311727</xdr:rowOff>
    </xdr:from>
    <xdr:to>
      <xdr:col>40</xdr:col>
      <xdr:colOff>291776</xdr:colOff>
      <xdr:row>71</xdr:row>
      <xdr:rowOff>313883</xdr:rowOff>
    </xdr:to>
    <xdr:cxnSp macro="">
      <xdr:nvCxnSpPr>
        <xdr:cNvPr id="149" name="Straight Arrow Connector 148">
          <a:extLst>
            <a:ext uri="{FF2B5EF4-FFF2-40B4-BE49-F238E27FC236}">
              <a16:creationId xmlns:a16="http://schemas.microsoft.com/office/drawing/2014/main" id="{177106A8-3887-4CA8-9CE4-8D12488F2567}"/>
            </a:ext>
          </a:extLst>
        </xdr:cNvPr>
        <xdr:cNvCxnSpPr/>
      </xdr:nvCxnSpPr>
      <xdr:spPr bwMode="auto">
        <a:xfrm flipV="1">
          <a:off x="36205825" y="459841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34637</xdr:colOff>
      <xdr:row>72</xdr:row>
      <xdr:rowOff>321252</xdr:rowOff>
    </xdr:from>
    <xdr:to>
      <xdr:col>41</xdr:col>
      <xdr:colOff>291776</xdr:colOff>
      <xdr:row>72</xdr:row>
      <xdr:rowOff>323408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50A76C7-4F29-4B48-9D53-CBFCD096112E}"/>
            </a:ext>
          </a:extLst>
        </xdr:cNvPr>
        <xdr:cNvCxnSpPr/>
      </xdr:nvCxnSpPr>
      <xdr:spPr bwMode="auto">
        <a:xfrm flipV="1">
          <a:off x="36205825" y="452935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34637</xdr:colOff>
      <xdr:row>73</xdr:row>
      <xdr:rowOff>311727</xdr:rowOff>
    </xdr:from>
    <xdr:to>
      <xdr:col>41</xdr:col>
      <xdr:colOff>291776</xdr:colOff>
      <xdr:row>73</xdr:row>
      <xdr:rowOff>313883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5C81D388-C890-47FF-82F6-D1A2922C3B8F}"/>
            </a:ext>
          </a:extLst>
        </xdr:cNvPr>
        <xdr:cNvCxnSpPr/>
      </xdr:nvCxnSpPr>
      <xdr:spPr bwMode="auto">
        <a:xfrm flipV="1">
          <a:off x="36205825" y="459841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34637</xdr:colOff>
      <xdr:row>74</xdr:row>
      <xdr:rowOff>321252</xdr:rowOff>
    </xdr:from>
    <xdr:to>
      <xdr:col>42</xdr:col>
      <xdr:colOff>291776</xdr:colOff>
      <xdr:row>74</xdr:row>
      <xdr:rowOff>323408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1E24B7FE-A40A-41F3-B50A-F463987CE014}"/>
            </a:ext>
          </a:extLst>
        </xdr:cNvPr>
        <xdr:cNvCxnSpPr/>
      </xdr:nvCxnSpPr>
      <xdr:spPr bwMode="auto">
        <a:xfrm flipV="1">
          <a:off x="36205825" y="452935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34637</xdr:colOff>
      <xdr:row>75</xdr:row>
      <xdr:rowOff>311727</xdr:rowOff>
    </xdr:from>
    <xdr:to>
      <xdr:col>42</xdr:col>
      <xdr:colOff>291776</xdr:colOff>
      <xdr:row>75</xdr:row>
      <xdr:rowOff>313883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74176880-F3E3-4422-B8B8-8E4BB17C22FA}"/>
            </a:ext>
          </a:extLst>
        </xdr:cNvPr>
        <xdr:cNvCxnSpPr/>
      </xdr:nvCxnSpPr>
      <xdr:spPr bwMode="auto">
        <a:xfrm flipV="1">
          <a:off x="36205825" y="459841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34637</xdr:colOff>
      <xdr:row>76</xdr:row>
      <xdr:rowOff>321252</xdr:rowOff>
    </xdr:from>
    <xdr:to>
      <xdr:col>43</xdr:col>
      <xdr:colOff>291776</xdr:colOff>
      <xdr:row>76</xdr:row>
      <xdr:rowOff>323408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6727FA36-9EB6-4232-B6C2-952032387CE4}"/>
            </a:ext>
          </a:extLst>
        </xdr:cNvPr>
        <xdr:cNvCxnSpPr/>
      </xdr:nvCxnSpPr>
      <xdr:spPr bwMode="auto">
        <a:xfrm flipV="1">
          <a:off x="36205825" y="45293540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34637</xdr:colOff>
      <xdr:row>77</xdr:row>
      <xdr:rowOff>311727</xdr:rowOff>
    </xdr:from>
    <xdr:to>
      <xdr:col>43</xdr:col>
      <xdr:colOff>291776</xdr:colOff>
      <xdr:row>77</xdr:row>
      <xdr:rowOff>313883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A83C08C9-1174-4F64-AEBE-E12418055E4E}"/>
            </a:ext>
          </a:extLst>
        </xdr:cNvPr>
        <xdr:cNvCxnSpPr/>
      </xdr:nvCxnSpPr>
      <xdr:spPr bwMode="auto">
        <a:xfrm flipV="1">
          <a:off x="36205825" y="45984102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34637</xdr:colOff>
      <xdr:row>78</xdr:row>
      <xdr:rowOff>321252</xdr:rowOff>
    </xdr:from>
    <xdr:to>
      <xdr:col>43</xdr:col>
      <xdr:colOff>291776</xdr:colOff>
      <xdr:row>78</xdr:row>
      <xdr:rowOff>323408</xdr:rowOff>
    </xdr:to>
    <xdr:cxnSp macro="">
      <xdr:nvCxnSpPr>
        <xdr:cNvPr id="156" name="Straight Arrow Connector 155">
          <a:extLst>
            <a:ext uri="{FF2B5EF4-FFF2-40B4-BE49-F238E27FC236}">
              <a16:creationId xmlns:a16="http://schemas.microsoft.com/office/drawing/2014/main" id="{C2E74F11-CA7A-430A-B177-F1BECEB7954C}"/>
            </a:ext>
          </a:extLst>
        </xdr:cNvPr>
        <xdr:cNvCxnSpPr/>
      </xdr:nvCxnSpPr>
      <xdr:spPr bwMode="auto">
        <a:xfrm flipV="1">
          <a:off x="38920450" y="50127477"/>
          <a:ext cx="1130011" cy="215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39654</xdr:colOff>
      <xdr:row>7</xdr:row>
      <xdr:rowOff>173181</xdr:rowOff>
    </xdr:from>
    <xdr:to>
      <xdr:col>31</xdr:col>
      <xdr:colOff>824951</xdr:colOff>
      <xdr:row>7</xdr:row>
      <xdr:rowOff>175336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34673FE6-36C8-4BA6-A69F-84A8A7382892}"/>
            </a:ext>
          </a:extLst>
        </xdr:cNvPr>
        <xdr:cNvCxnSpPr/>
      </xdr:nvCxnSpPr>
      <xdr:spPr bwMode="auto">
        <a:xfrm flipV="1">
          <a:off x="20821617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39654</xdr:colOff>
      <xdr:row>7</xdr:row>
      <xdr:rowOff>173181</xdr:rowOff>
    </xdr:from>
    <xdr:to>
      <xdr:col>39</xdr:col>
      <xdr:colOff>824951</xdr:colOff>
      <xdr:row>7</xdr:row>
      <xdr:rowOff>175336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29EF7775-8FFE-41D0-9D12-7CFBCCD72E0E}"/>
            </a:ext>
          </a:extLst>
        </xdr:cNvPr>
        <xdr:cNvCxnSpPr/>
      </xdr:nvCxnSpPr>
      <xdr:spPr bwMode="auto">
        <a:xfrm flipV="1">
          <a:off x="28060617" y="1649556"/>
          <a:ext cx="1633571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12730745" cy="1013210"/>
    <xdr:sp macro="" textlink="">
      <xdr:nvSpPr>
        <xdr:cNvPr id="1337" name="Rectangle 1336">
          <a:extLst>
            <a:ext uri="{FF2B5EF4-FFF2-40B4-BE49-F238E27FC236}">
              <a16:creationId xmlns:a16="http://schemas.microsoft.com/office/drawing/2014/main" id="{EA28BBAA-4F2E-4981-9DEE-0A6DD0CCEF9C}"/>
            </a:ext>
          </a:extLst>
        </xdr:cNvPr>
        <xdr:cNvSpPr/>
      </xdr:nvSpPr>
      <xdr:spPr>
        <a:xfrm>
          <a:off x="6534150" y="0"/>
          <a:ext cx="12824221" cy="1022257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>
            <a:lnSpc>
              <a:spcPts val="2700"/>
            </a:lnSpc>
          </a:pPr>
          <a:r>
            <a:rPr lang="en-US" sz="44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PLAN LAMPU</a:t>
          </a:r>
          <a:r>
            <a:rPr lang="en-US" sz="44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ANDON PRE-ASSY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1</xdr:row>
      <xdr:rowOff>122892</xdr:rowOff>
    </xdr:from>
    <xdr:to>
      <xdr:col>19</xdr:col>
      <xdr:colOff>889000</xdr:colOff>
      <xdr:row>220</xdr:row>
      <xdr:rowOff>122892</xdr:rowOff>
    </xdr:to>
    <xdr:grpSp>
      <xdr:nvGrpSpPr>
        <xdr:cNvPr id="2576428" name="Group 105">
          <a:extLst>
            <a:ext uri="{FF2B5EF4-FFF2-40B4-BE49-F238E27FC236}">
              <a16:creationId xmlns:a16="http://schemas.microsoft.com/office/drawing/2014/main" id="{96CD6AA6-5E02-46E3-B938-CEFF146563F5}"/>
            </a:ext>
          </a:extLst>
        </xdr:cNvPr>
        <xdr:cNvGrpSpPr>
          <a:grpSpLocks/>
        </xdr:cNvGrpSpPr>
      </xdr:nvGrpSpPr>
      <xdr:grpSpPr bwMode="auto">
        <a:xfrm>
          <a:off x="5007264" y="313392"/>
          <a:ext cx="16421100" cy="55002545"/>
          <a:chOff x="5932715" y="120743"/>
          <a:chExt cx="16146889" cy="55522575"/>
        </a:xfrm>
      </xdr:grpSpPr>
      <xdr:sp macro="" textlink="">
        <xdr:nvSpPr>
          <xdr:cNvPr id="108" name="Rectangle 107">
            <a:extLst>
              <a:ext uri="{FF2B5EF4-FFF2-40B4-BE49-F238E27FC236}">
                <a16:creationId xmlns:a16="http://schemas.microsoft.com/office/drawing/2014/main" id="{7E9DBEB7-79A5-426D-89AA-35643FF197CF}"/>
              </a:ext>
            </a:extLst>
          </xdr:cNvPr>
          <xdr:cNvSpPr/>
        </xdr:nvSpPr>
        <xdr:spPr>
          <a:xfrm>
            <a:off x="6783191" y="120743"/>
            <a:ext cx="12823959" cy="1022801"/>
          </a:xfrm>
          <a:prstGeom prst="rect">
            <a:avLst/>
          </a:prstGeom>
          <a:noFill/>
        </xdr:spPr>
        <xdr:txBody>
          <a:bodyPr wrap="square" lIns="91440" tIns="45720" rIns="91440" bIns="45720" anchor="ctr">
            <a:noAutofit/>
          </a:bodyPr>
          <a:lstStyle/>
          <a:p>
            <a:pPr algn="ctr">
              <a:lnSpc>
                <a:spcPts val="2700"/>
              </a:lnSpc>
            </a:pPr>
            <a:r>
              <a:rPr lang="en-US" sz="3600" b="1" cap="none" spc="0">
                <a:ln w="12700">
                  <a:noFill/>
                  <a:prstDash val="solid"/>
                </a:ln>
                <a:solidFill>
                  <a:schemeClr val="tx1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PLAN</a:t>
            </a:r>
            <a:r>
              <a:rPr lang="en-US" sz="3600" b="1" cap="none" spc="0" baseline="0">
                <a:ln w="12700">
                  <a:noFill/>
                  <a:prstDash val="solid"/>
                </a:ln>
                <a:solidFill>
                  <a:schemeClr val="tx1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 UPS OTOMATIS MATI</a:t>
            </a:r>
            <a:endParaRPr lang="en-US" sz="36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cxnSp macro="">
        <xdr:nvCxnSpPr>
          <xdr:cNvPr id="109" name="Straight Arrow Connector 108">
            <a:extLst>
              <a:ext uri="{FF2B5EF4-FFF2-40B4-BE49-F238E27FC236}">
                <a16:creationId xmlns:a16="http://schemas.microsoft.com/office/drawing/2014/main" id="{9787DF8B-C08B-45D5-B357-856991C7235E}"/>
              </a:ext>
            </a:extLst>
          </xdr:cNvPr>
          <xdr:cNvCxnSpPr/>
        </xdr:nvCxnSpPr>
        <xdr:spPr>
          <a:xfrm>
            <a:off x="6528048" y="2444703"/>
            <a:ext cx="534585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Arrow Connector 109">
            <a:extLst>
              <a:ext uri="{FF2B5EF4-FFF2-40B4-BE49-F238E27FC236}">
                <a16:creationId xmlns:a16="http://schemas.microsoft.com/office/drawing/2014/main" id="{EE4DBB91-7E55-48FE-B685-9BACE85FA31F}"/>
              </a:ext>
            </a:extLst>
          </xdr:cNvPr>
          <xdr:cNvCxnSpPr/>
        </xdr:nvCxnSpPr>
        <xdr:spPr>
          <a:xfrm flipV="1">
            <a:off x="6837864" y="3590499"/>
            <a:ext cx="917299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Arrow Connector 110">
            <a:extLst>
              <a:ext uri="{FF2B5EF4-FFF2-40B4-BE49-F238E27FC236}">
                <a16:creationId xmlns:a16="http://schemas.microsoft.com/office/drawing/2014/main" id="{43FB538C-90C8-436A-AE2F-EFD62645FE5C}"/>
              </a:ext>
            </a:extLst>
          </xdr:cNvPr>
          <xdr:cNvCxnSpPr/>
        </xdr:nvCxnSpPr>
        <xdr:spPr>
          <a:xfrm flipV="1">
            <a:off x="6819640" y="3020838"/>
            <a:ext cx="64393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Arrow Connector 111">
            <a:extLst>
              <a:ext uri="{FF2B5EF4-FFF2-40B4-BE49-F238E27FC236}">
                <a16:creationId xmlns:a16="http://schemas.microsoft.com/office/drawing/2014/main" id="{76DACF24-11C3-45EA-8A4A-4B144A9DE12D}"/>
              </a:ext>
            </a:extLst>
          </xdr:cNvPr>
          <xdr:cNvCxnSpPr/>
        </xdr:nvCxnSpPr>
        <xdr:spPr>
          <a:xfrm flipV="1">
            <a:off x="7317775" y="4134267"/>
            <a:ext cx="947673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87D09A2E-6F74-4487-812A-49334CD49219}"/>
              </a:ext>
            </a:extLst>
          </xdr:cNvPr>
          <xdr:cNvCxnSpPr/>
        </xdr:nvCxnSpPr>
        <xdr:spPr>
          <a:xfrm flipV="1">
            <a:off x="8368720" y="4768663"/>
            <a:ext cx="4367800" cy="25894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" name="5-Point Star 113">
            <a:extLst>
              <a:ext uri="{FF2B5EF4-FFF2-40B4-BE49-F238E27FC236}">
                <a16:creationId xmlns:a16="http://schemas.microsoft.com/office/drawing/2014/main" id="{57FD915C-0D73-4878-A6EA-1F7A522F9011}"/>
              </a:ext>
            </a:extLst>
          </xdr:cNvPr>
          <xdr:cNvSpPr/>
        </xdr:nvSpPr>
        <xdr:spPr>
          <a:xfrm>
            <a:off x="12639324" y="4354364"/>
            <a:ext cx="595333" cy="362512"/>
          </a:xfrm>
          <a:prstGeom prst="star5">
            <a:avLst/>
          </a:prstGeom>
          <a:solidFill>
            <a:srgbClr val="FFFF00"/>
          </a:solidFill>
          <a:ln w="571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ID"/>
          </a:p>
        </xdr:txBody>
      </xdr:sp>
      <xdr:cxnSp macro="">
        <xdr:nvCxnSpPr>
          <xdr:cNvPr id="115" name="Straight Arrow Connector 114">
            <a:extLst>
              <a:ext uri="{FF2B5EF4-FFF2-40B4-BE49-F238E27FC236}">
                <a16:creationId xmlns:a16="http://schemas.microsoft.com/office/drawing/2014/main" id="{B26E1BFC-F266-49C7-BCC7-6D2B016C1187}"/>
              </a:ext>
            </a:extLst>
          </xdr:cNvPr>
          <xdr:cNvCxnSpPr/>
        </xdr:nvCxnSpPr>
        <xdr:spPr>
          <a:xfrm flipV="1">
            <a:off x="12955215" y="5409532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Arrow Connector 115">
            <a:extLst>
              <a:ext uri="{FF2B5EF4-FFF2-40B4-BE49-F238E27FC236}">
                <a16:creationId xmlns:a16="http://schemas.microsoft.com/office/drawing/2014/main" id="{6EF9DC2A-0E4D-4907-9E68-AD55EE2340D9}"/>
              </a:ext>
            </a:extLst>
          </xdr:cNvPr>
          <xdr:cNvCxnSpPr/>
        </xdr:nvCxnSpPr>
        <xdr:spPr>
          <a:xfrm flipV="1">
            <a:off x="12955215" y="5940353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Arrow Connector 116">
            <a:extLst>
              <a:ext uri="{FF2B5EF4-FFF2-40B4-BE49-F238E27FC236}">
                <a16:creationId xmlns:a16="http://schemas.microsoft.com/office/drawing/2014/main" id="{3A593B3C-941E-4830-B8FA-0862E781B0B4}"/>
              </a:ext>
            </a:extLst>
          </xdr:cNvPr>
          <xdr:cNvCxnSpPr/>
        </xdr:nvCxnSpPr>
        <xdr:spPr>
          <a:xfrm flipV="1">
            <a:off x="12955215" y="6438807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Arrow Connector 117">
            <a:extLst>
              <a:ext uri="{FF2B5EF4-FFF2-40B4-BE49-F238E27FC236}">
                <a16:creationId xmlns:a16="http://schemas.microsoft.com/office/drawing/2014/main" id="{2A644CCC-FA97-42E4-AE97-1B2D0E12F50D}"/>
              </a:ext>
            </a:extLst>
          </xdr:cNvPr>
          <xdr:cNvCxnSpPr/>
        </xdr:nvCxnSpPr>
        <xdr:spPr>
          <a:xfrm flipV="1">
            <a:off x="12955215" y="6976101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Arrow Connector 118">
            <a:extLst>
              <a:ext uri="{FF2B5EF4-FFF2-40B4-BE49-F238E27FC236}">
                <a16:creationId xmlns:a16="http://schemas.microsoft.com/office/drawing/2014/main" id="{5B17D00A-1867-446F-9CF7-77A16D56192F}"/>
              </a:ext>
            </a:extLst>
          </xdr:cNvPr>
          <xdr:cNvCxnSpPr/>
        </xdr:nvCxnSpPr>
        <xdr:spPr>
          <a:xfrm flipV="1">
            <a:off x="12955215" y="7513396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Arrow Connector 119">
            <a:extLst>
              <a:ext uri="{FF2B5EF4-FFF2-40B4-BE49-F238E27FC236}">
                <a16:creationId xmlns:a16="http://schemas.microsoft.com/office/drawing/2014/main" id="{57F7243B-BAED-4232-99D0-6587D325E0B6}"/>
              </a:ext>
            </a:extLst>
          </xdr:cNvPr>
          <xdr:cNvCxnSpPr/>
        </xdr:nvCxnSpPr>
        <xdr:spPr>
          <a:xfrm flipV="1">
            <a:off x="12973439" y="7998902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C49EE238-6234-4910-B6CE-73F79611D37A}"/>
              </a:ext>
            </a:extLst>
          </xdr:cNvPr>
          <xdr:cNvCxnSpPr/>
        </xdr:nvCxnSpPr>
        <xdr:spPr>
          <a:xfrm flipV="1">
            <a:off x="12973439" y="8536197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Arrow Connector 121">
            <a:extLst>
              <a:ext uri="{FF2B5EF4-FFF2-40B4-BE49-F238E27FC236}">
                <a16:creationId xmlns:a16="http://schemas.microsoft.com/office/drawing/2014/main" id="{65C653A8-E906-4194-A6F6-504E75E3F9B6}"/>
              </a:ext>
            </a:extLst>
          </xdr:cNvPr>
          <xdr:cNvCxnSpPr/>
        </xdr:nvCxnSpPr>
        <xdr:spPr>
          <a:xfrm flipV="1">
            <a:off x="12973439" y="9067018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Arrow Connector 122">
            <a:extLst>
              <a:ext uri="{FF2B5EF4-FFF2-40B4-BE49-F238E27FC236}">
                <a16:creationId xmlns:a16="http://schemas.microsoft.com/office/drawing/2014/main" id="{5E8C1903-C749-46D7-917C-EE33E164AA38}"/>
              </a:ext>
            </a:extLst>
          </xdr:cNvPr>
          <xdr:cNvCxnSpPr/>
        </xdr:nvCxnSpPr>
        <xdr:spPr>
          <a:xfrm flipV="1">
            <a:off x="13872513" y="9565472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Arrow Connector 123">
            <a:extLst>
              <a:ext uri="{FF2B5EF4-FFF2-40B4-BE49-F238E27FC236}">
                <a16:creationId xmlns:a16="http://schemas.microsoft.com/office/drawing/2014/main" id="{E96E495F-E17A-4C1F-91CE-B8E5CB314733}"/>
              </a:ext>
            </a:extLst>
          </xdr:cNvPr>
          <xdr:cNvCxnSpPr/>
        </xdr:nvCxnSpPr>
        <xdr:spPr>
          <a:xfrm flipV="1">
            <a:off x="13872513" y="10102766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D7A4A17D-605D-4318-B46B-E01CA0E372F2}"/>
              </a:ext>
            </a:extLst>
          </xdr:cNvPr>
          <xdr:cNvCxnSpPr/>
        </xdr:nvCxnSpPr>
        <xdr:spPr>
          <a:xfrm flipV="1">
            <a:off x="13872513" y="10601220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Arrow Connector 125">
            <a:extLst>
              <a:ext uri="{FF2B5EF4-FFF2-40B4-BE49-F238E27FC236}">
                <a16:creationId xmlns:a16="http://schemas.microsoft.com/office/drawing/2014/main" id="{78652694-69AD-4D9A-BB02-0B941F6A1785}"/>
              </a:ext>
            </a:extLst>
          </xdr:cNvPr>
          <xdr:cNvCxnSpPr/>
        </xdr:nvCxnSpPr>
        <xdr:spPr>
          <a:xfrm flipV="1">
            <a:off x="13872513" y="11138514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Arrow Connector 126">
            <a:extLst>
              <a:ext uri="{FF2B5EF4-FFF2-40B4-BE49-F238E27FC236}">
                <a16:creationId xmlns:a16="http://schemas.microsoft.com/office/drawing/2014/main" id="{78951C16-2EE8-48A5-A137-DF38197DB0C4}"/>
              </a:ext>
            </a:extLst>
          </xdr:cNvPr>
          <xdr:cNvCxnSpPr/>
        </xdr:nvCxnSpPr>
        <xdr:spPr>
          <a:xfrm flipV="1">
            <a:off x="13872513" y="11662862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1759D476-726A-4DDF-BD8C-F9E926EE9352}"/>
              </a:ext>
            </a:extLst>
          </xdr:cNvPr>
          <xdr:cNvCxnSpPr/>
        </xdr:nvCxnSpPr>
        <xdr:spPr>
          <a:xfrm flipV="1">
            <a:off x="13890738" y="12161315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Arrow Connector 128">
            <a:extLst>
              <a:ext uri="{FF2B5EF4-FFF2-40B4-BE49-F238E27FC236}">
                <a16:creationId xmlns:a16="http://schemas.microsoft.com/office/drawing/2014/main" id="{C3926D00-715D-435A-98AA-2A3BE75D989E}"/>
              </a:ext>
            </a:extLst>
          </xdr:cNvPr>
          <xdr:cNvCxnSpPr/>
        </xdr:nvCxnSpPr>
        <xdr:spPr>
          <a:xfrm flipV="1">
            <a:off x="13890738" y="12692136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5F2F8B7C-D4A8-4665-8EB9-FC89A69B533E}"/>
              </a:ext>
            </a:extLst>
          </xdr:cNvPr>
          <xdr:cNvCxnSpPr/>
        </xdr:nvCxnSpPr>
        <xdr:spPr>
          <a:xfrm flipV="1">
            <a:off x="13890738" y="13222957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Arrow Connector 130">
            <a:extLst>
              <a:ext uri="{FF2B5EF4-FFF2-40B4-BE49-F238E27FC236}">
                <a16:creationId xmlns:a16="http://schemas.microsoft.com/office/drawing/2014/main" id="{23C2C62D-BB9E-44F4-9EA4-3B56326DCCA0}"/>
              </a:ext>
            </a:extLst>
          </xdr:cNvPr>
          <xdr:cNvCxnSpPr/>
        </xdr:nvCxnSpPr>
        <xdr:spPr>
          <a:xfrm flipV="1">
            <a:off x="14808037" y="13734358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Arrow Connector 131">
            <a:extLst>
              <a:ext uri="{FF2B5EF4-FFF2-40B4-BE49-F238E27FC236}">
                <a16:creationId xmlns:a16="http://schemas.microsoft.com/office/drawing/2014/main" id="{E078A300-192D-4057-801F-4620BEB7E794}"/>
              </a:ext>
            </a:extLst>
          </xdr:cNvPr>
          <xdr:cNvCxnSpPr/>
        </xdr:nvCxnSpPr>
        <xdr:spPr>
          <a:xfrm flipV="1">
            <a:off x="14808037" y="14271652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Arrow Connector 132">
            <a:extLst>
              <a:ext uri="{FF2B5EF4-FFF2-40B4-BE49-F238E27FC236}">
                <a16:creationId xmlns:a16="http://schemas.microsoft.com/office/drawing/2014/main" id="{F9149ED4-B543-4216-B54A-AF6824757253}"/>
              </a:ext>
            </a:extLst>
          </xdr:cNvPr>
          <xdr:cNvCxnSpPr/>
        </xdr:nvCxnSpPr>
        <xdr:spPr>
          <a:xfrm flipV="1">
            <a:off x="14808037" y="14770106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Arrow Connector 133">
            <a:extLst>
              <a:ext uri="{FF2B5EF4-FFF2-40B4-BE49-F238E27FC236}">
                <a16:creationId xmlns:a16="http://schemas.microsoft.com/office/drawing/2014/main" id="{119D1D4C-C2CF-4A2C-AA65-7BA87D8D0927}"/>
              </a:ext>
            </a:extLst>
          </xdr:cNvPr>
          <xdr:cNvCxnSpPr/>
        </xdr:nvCxnSpPr>
        <xdr:spPr>
          <a:xfrm flipV="1">
            <a:off x="14808037" y="15313874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Arrow Connector 134">
            <a:extLst>
              <a:ext uri="{FF2B5EF4-FFF2-40B4-BE49-F238E27FC236}">
                <a16:creationId xmlns:a16="http://schemas.microsoft.com/office/drawing/2014/main" id="{248878EA-0117-4C2D-9218-AB60F1959698}"/>
              </a:ext>
            </a:extLst>
          </xdr:cNvPr>
          <xdr:cNvCxnSpPr/>
        </xdr:nvCxnSpPr>
        <xdr:spPr>
          <a:xfrm flipV="1">
            <a:off x="14808037" y="15838221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4E11F833-B022-4FD4-98D9-1F2208DF76BF}"/>
              </a:ext>
            </a:extLst>
          </xdr:cNvPr>
          <xdr:cNvCxnSpPr/>
        </xdr:nvCxnSpPr>
        <xdr:spPr>
          <a:xfrm flipV="1">
            <a:off x="14826261" y="16330202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F139FEB-495C-4320-A44E-CCCF6C12F867}"/>
              </a:ext>
            </a:extLst>
          </xdr:cNvPr>
          <xdr:cNvCxnSpPr/>
        </xdr:nvCxnSpPr>
        <xdr:spPr>
          <a:xfrm flipV="1">
            <a:off x="14826261" y="16873970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Arrow Connector 137">
            <a:extLst>
              <a:ext uri="{FF2B5EF4-FFF2-40B4-BE49-F238E27FC236}">
                <a16:creationId xmlns:a16="http://schemas.microsoft.com/office/drawing/2014/main" id="{C9C85624-4360-4955-9756-DBA33A4C86A6}"/>
              </a:ext>
            </a:extLst>
          </xdr:cNvPr>
          <xdr:cNvCxnSpPr/>
        </xdr:nvCxnSpPr>
        <xdr:spPr>
          <a:xfrm flipV="1">
            <a:off x="14826261" y="17398317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Arrow Connector 138">
            <a:extLst>
              <a:ext uri="{FF2B5EF4-FFF2-40B4-BE49-F238E27FC236}">
                <a16:creationId xmlns:a16="http://schemas.microsoft.com/office/drawing/2014/main" id="{EB610057-7423-4D0D-A6B4-C3F86BE35C6C}"/>
              </a:ext>
            </a:extLst>
          </xdr:cNvPr>
          <xdr:cNvCxnSpPr/>
        </xdr:nvCxnSpPr>
        <xdr:spPr>
          <a:xfrm flipV="1">
            <a:off x="15725335" y="17896771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C2D3267C-A4C1-49D7-BEBB-5524FCE3812B}"/>
              </a:ext>
            </a:extLst>
          </xdr:cNvPr>
          <xdr:cNvCxnSpPr/>
        </xdr:nvCxnSpPr>
        <xdr:spPr>
          <a:xfrm flipV="1">
            <a:off x="15725335" y="18427592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Arrow Connector 140">
            <a:extLst>
              <a:ext uri="{FF2B5EF4-FFF2-40B4-BE49-F238E27FC236}">
                <a16:creationId xmlns:a16="http://schemas.microsoft.com/office/drawing/2014/main" id="{8D96B337-7B18-4131-942E-ABFF6AEBCA17}"/>
              </a:ext>
            </a:extLst>
          </xdr:cNvPr>
          <xdr:cNvCxnSpPr/>
        </xdr:nvCxnSpPr>
        <xdr:spPr>
          <a:xfrm flipV="1">
            <a:off x="15725335" y="18926046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6DAB8AAA-8DF8-458E-BDE1-FA78B6FCC653}"/>
              </a:ext>
            </a:extLst>
          </xdr:cNvPr>
          <xdr:cNvCxnSpPr/>
        </xdr:nvCxnSpPr>
        <xdr:spPr>
          <a:xfrm flipV="1">
            <a:off x="15725335" y="19463340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Arrow Connector 142">
            <a:extLst>
              <a:ext uri="{FF2B5EF4-FFF2-40B4-BE49-F238E27FC236}">
                <a16:creationId xmlns:a16="http://schemas.microsoft.com/office/drawing/2014/main" id="{711B3859-2529-40C9-899E-D9EAFAD87611}"/>
              </a:ext>
            </a:extLst>
          </xdr:cNvPr>
          <xdr:cNvCxnSpPr/>
        </xdr:nvCxnSpPr>
        <xdr:spPr>
          <a:xfrm flipV="1">
            <a:off x="15725335" y="20000634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EBD6DDF9-3E99-43E5-9BDB-5CDD95CAAF65}"/>
              </a:ext>
            </a:extLst>
          </xdr:cNvPr>
          <xdr:cNvCxnSpPr/>
        </xdr:nvCxnSpPr>
        <xdr:spPr>
          <a:xfrm flipV="1">
            <a:off x="15743560" y="20486141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Arrow Connector 144">
            <a:extLst>
              <a:ext uri="{FF2B5EF4-FFF2-40B4-BE49-F238E27FC236}">
                <a16:creationId xmlns:a16="http://schemas.microsoft.com/office/drawing/2014/main" id="{8D98CF99-A713-4B71-9E51-02EA2EF2967A}"/>
              </a:ext>
            </a:extLst>
          </xdr:cNvPr>
          <xdr:cNvCxnSpPr/>
        </xdr:nvCxnSpPr>
        <xdr:spPr>
          <a:xfrm flipV="1">
            <a:off x="15743560" y="21023436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8BB9AF18-C8B1-436F-8935-3954C4295887}"/>
              </a:ext>
            </a:extLst>
          </xdr:cNvPr>
          <xdr:cNvCxnSpPr/>
        </xdr:nvCxnSpPr>
        <xdr:spPr>
          <a:xfrm flipV="1">
            <a:off x="15743560" y="21554257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Arrow Connector 146">
            <a:extLst>
              <a:ext uri="{FF2B5EF4-FFF2-40B4-BE49-F238E27FC236}">
                <a16:creationId xmlns:a16="http://schemas.microsoft.com/office/drawing/2014/main" id="{8AC34BEF-EC41-4B5C-9CA9-D6FCE5945F2A}"/>
              </a:ext>
            </a:extLst>
          </xdr:cNvPr>
          <xdr:cNvCxnSpPr/>
        </xdr:nvCxnSpPr>
        <xdr:spPr>
          <a:xfrm flipV="1">
            <a:off x="16636559" y="22013870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926DAE7F-7F11-4802-A4B2-3F0EF734356F}"/>
              </a:ext>
            </a:extLst>
          </xdr:cNvPr>
          <xdr:cNvCxnSpPr/>
        </xdr:nvCxnSpPr>
        <xdr:spPr>
          <a:xfrm flipV="1">
            <a:off x="16636559" y="22551164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DC82B6CC-9E61-4643-92BA-39960896AA49}"/>
              </a:ext>
            </a:extLst>
          </xdr:cNvPr>
          <xdr:cNvCxnSpPr/>
        </xdr:nvCxnSpPr>
        <xdr:spPr>
          <a:xfrm flipV="1">
            <a:off x="16636559" y="23049618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Arrow Connector 149">
            <a:extLst>
              <a:ext uri="{FF2B5EF4-FFF2-40B4-BE49-F238E27FC236}">
                <a16:creationId xmlns:a16="http://schemas.microsoft.com/office/drawing/2014/main" id="{1D103735-2513-42BF-BC38-9DECD9F02ABD}"/>
              </a:ext>
            </a:extLst>
          </xdr:cNvPr>
          <xdr:cNvCxnSpPr/>
        </xdr:nvCxnSpPr>
        <xdr:spPr>
          <a:xfrm flipV="1">
            <a:off x="16636559" y="23586912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Arrow Connector 150">
            <a:extLst>
              <a:ext uri="{FF2B5EF4-FFF2-40B4-BE49-F238E27FC236}">
                <a16:creationId xmlns:a16="http://schemas.microsoft.com/office/drawing/2014/main" id="{B4799EE1-28CD-4F32-996C-5F133CA6B259}"/>
              </a:ext>
            </a:extLst>
          </xdr:cNvPr>
          <xdr:cNvCxnSpPr/>
        </xdr:nvCxnSpPr>
        <xdr:spPr>
          <a:xfrm flipV="1">
            <a:off x="16636559" y="24117733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489D508F-1B2C-4BBE-9CF4-CB3B16AD390B}"/>
              </a:ext>
            </a:extLst>
          </xdr:cNvPr>
          <xdr:cNvCxnSpPr/>
        </xdr:nvCxnSpPr>
        <xdr:spPr>
          <a:xfrm flipV="1">
            <a:off x="16642634" y="24609714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Arrow Connector 152">
            <a:extLst>
              <a:ext uri="{FF2B5EF4-FFF2-40B4-BE49-F238E27FC236}">
                <a16:creationId xmlns:a16="http://schemas.microsoft.com/office/drawing/2014/main" id="{AD03AA01-069C-430D-A789-FAFE4BCBCB63}"/>
              </a:ext>
            </a:extLst>
          </xdr:cNvPr>
          <xdr:cNvCxnSpPr/>
        </xdr:nvCxnSpPr>
        <xdr:spPr>
          <a:xfrm flipV="1">
            <a:off x="16642634" y="25140535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Arrow Connector 153">
            <a:extLst>
              <a:ext uri="{FF2B5EF4-FFF2-40B4-BE49-F238E27FC236}">
                <a16:creationId xmlns:a16="http://schemas.microsoft.com/office/drawing/2014/main" id="{A2DCBD56-1559-47A3-863C-E3A7E19D4C01}"/>
              </a:ext>
            </a:extLst>
          </xdr:cNvPr>
          <xdr:cNvCxnSpPr/>
        </xdr:nvCxnSpPr>
        <xdr:spPr>
          <a:xfrm flipV="1">
            <a:off x="16642634" y="25677829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Arrow Connector 154">
            <a:extLst>
              <a:ext uri="{FF2B5EF4-FFF2-40B4-BE49-F238E27FC236}">
                <a16:creationId xmlns:a16="http://schemas.microsoft.com/office/drawing/2014/main" id="{4EC9CFC0-1202-444E-A69F-72FCD7D03B6D}"/>
              </a:ext>
            </a:extLst>
          </xdr:cNvPr>
          <xdr:cNvCxnSpPr/>
        </xdr:nvCxnSpPr>
        <xdr:spPr>
          <a:xfrm flipV="1">
            <a:off x="17553858" y="26176283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Arrow Connector 155">
            <a:extLst>
              <a:ext uri="{FF2B5EF4-FFF2-40B4-BE49-F238E27FC236}">
                <a16:creationId xmlns:a16="http://schemas.microsoft.com/office/drawing/2014/main" id="{A36981D5-8091-4C55-8AF6-32E3D2591EB8}"/>
              </a:ext>
            </a:extLst>
          </xdr:cNvPr>
          <xdr:cNvCxnSpPr/>
        </xdr:nvCxnSpPr>
        <xdr:spPr>
          <a:xfrm flipV="1">
            <a:off x="17553858" y="26713577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156">
            <a:extLst>
              <a:ext uri="{FF2B5EF4-FFF2-40B4-BE49-F238E27FC236}">
                <a16:creationId xmlns:a16="http://schemas.microsoft.com/office/drawing/2014/main" id="{012AD3F1-1725-49CA-807C-1CD9D806CB0A}"/>
              </a:ext>
            </a:extLst>
          </xdr:cNvPr>
          <xdr:cNvCxnSpPr/>
        </xdr:nvCxnSpPr>
        <xdr:spPr>
          <a:xfrm flipV="1">
            <a:off x="17553858" y="27205557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04B51A2E-6F23-402D-8632-A2C0A497963B}"/>
              </a:ext>
            </a:extLst>
          </xdr:cNvPr>
          <xdr:cNvCxnSpPr/>
        </xdr:nvCxnSpPr>
        <xdr:spPr>
          <a:xfrm flipV="1">
            <a:off x="17553858" y="27742852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9C59BF10-18F2-46F3-A953-E4168401A9C0}"/>
              </a:ext>
            </a:extLst>
          </xdr:cNvPr>
          <xdr:cNvCxnSpPr/>
        </xdr:nvCxnSpPr>
        <xdr:spPr>
          <a:xfrm flipV="1">
            <a:off x="17553858" y="28267199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441E0B95-CC67-4E9A-80B1-767E6E7018B8}"/>
              </a:ext>
            </a:extLst>
          </xdr:cNvPr>
          <xdr:cNvCxnSpPr/>
        </xdr:nvCxnSpPr>
        <xdr:spPr>
          <a:xfrm flipV="1">
            <a:off x="17559933" y="28765653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Arrow Connector 160">
            <a:extLst>
              <a:ext uri="{FF2B5EF4-FFF2-40B4-BE49-F238E27FC236}">
                <a16:creationId xmlns:a16="http://schemas.microsoft.com/office/drawing/2014/main" id="{8ED69A22-2161-4410-BFD1-67EC07F20934}"/>
              </a:ext>
            </a:extLst>
          </xdr:cNvPr>
          <xdr:cNvCxnSpPr/>
        </xdr:nvCxnSpPr>
        <xdr:spPr>
          <a:xfrm flipV="1">
            <a:off x="17559933" y="29302948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613CAF8-8EA7-47BF-9AE1-6AC0E165F86B}"/>
              </a:ext>
            </a:extLst>
          </xdr:cNvPr>
          <xdr:cNvCxnSpPr/>
        </xdr:nvCxnSpPr>
        <xdr:spPr>
          <a:xfrm flipV="1">
            <a:off x="17559933" y="29827295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Arrow Connector 162">
            <a:extLst>
              <a:ext uri="{FF2B5EF4-FFF2-40B4-BE49-F238E27FC236}">
                <a16:creationId xmlns:a16="http://schemas.microsoft.com/office/drawing/2014/main" id="{0767C01C-82F6-4906-82CB-C65A96CD5FAA}"/>
              </a:ext>
            </a:extLst>
          </xdr:cNvPr>
          <xdr:cNvCxnSpPr/>
        </xdr:nvCxnSpPr>
        <xdr:spPr>
          <a:xfrm flipV="1">
            <a:off x="18477232" y="30345169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ABF4683A-AAFD-4D67-AAFB-44DEE0F3EBCD}"/>
              </a:ext>
            </a:extLst>
          </xdr:cNvPr>
          <xdr:cNvCxnSpPr/>
        </xdr:nvCxnSpPr>
        <xdr:spPr>
          <a:xfrm flipV="1">
            <a:off x="18477232" y="30882463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75A17CFC-F799-4FCD-95EB-658F834F1D67}"/>
              </a:ext>
            </a:extLst>
          </xdr:cNvPr>
          <xdr:cNvCxnSpPr/>
        </xdr:nvCxnSpPr>
        <xdr:spPr>
          <a:xfrm flipV="1">
            <a:off x="18477232" y="31374444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76708AB8-E8D6-4969-B272-C18E102A96BA}"/>
              </a:ext>
            </a:extLst>
          </xdr:cNvPr>
          <xdr:cNvCxnSpPr/>
        </xdr:nvCxnSpPr>
        <xdr:spPr>
          <a:xfrm flipV="1">
            <a:off x="18477232" y="31924685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Arrow Connector 166">
            <a:extLst>
              <a:ext uri="{FF2B5EF4-FFF2-40B4-BE49-F238E27FC236}">
                <a16:creationId xmlns:a16="http://schemas.microsoft.com/office/drawing/2014/main" id="{C55AD9F1-245F-4063-A17B-EEE3742D80D1}"/>
              </a:ext>
            </a:extLst>
          </xdr:cNvPr>
          <xdr:cNvCxnSpPr/>
        </xdr:nvCxnSpPr>
        <xdr:spPr>
          <a:xfrm flipV="1">
            <a:off x="18477232" y="32449033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A607FF9F-74A7-4AC3-8A32-2A244050738B}"/>
              </a:ext>
            </a:extLst>
          </xdr:cNvPr>
          <xdr:cNvCxnSpPr/>
        </xdr:nvCxnSpPr>
        <xdr:spPr>
          <a:xfrm flipV="1">
            <a:off x="18507606" y="32934540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Arrow Connector 168">
            <a:extLst>
              <a:ext uri="{FF2B5EF4-FFF2-40B4-BE49-F238E27FC236}">
                <a16:creationId xmlns:a16="http://schemas.microsoft.com/office/drawing/2014/main" id="{DD77CBDB-D1DC-4F75-8F36-F19EFA166545}"/>
              </a:ext>
            </a:extLst>
          </xdr:cNvPr>
          <xdr:cNvCxnSpPr/>
        </xdr:nvCxnSpPr>
        <xdr:spPr>
          <a:xfrm flipV="1">
            <a:off x="18507606" y="33478307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ADD41894-DB0E-4B28-90AB-ECCAC9C3E76D}"/>
              </a:ext>
            </a:extLst>
          </xdr:cNvPr>
          <xdr:cNvCxnSpPr/>
        </xdr:nvCxnSpPr>
        <xdr:spPr>
          <a:xfrm flipV="1">
            <a:off x="18507606" y="34009128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Arrow Connector 170">
            <a:extLst>
              <a:ext uri="{FF2B5EF4-FFF2-40B4-BE49-F238E27FC236}">
                <a16:creationId xmlns:a16="http://schemas.microsoft.com/office/drawing/2014/main" id="{DB268479-92CD-4908-95A4-E5B420C25F2E}"/>
              </a:ext>
            </a:extLst>
          </xdr:cNvPr>
          <xdr:cNvCxnSpPr/>
        </xdr:nvCxnSpPr>
        <xdr:spPr>
          <a:xfrm flipV="1">
            <a:off x="19406680" y="34501109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4E0B30A3-C152-4C24-9813-9722DB016530}"/>
              </a:ext>
            </a:extLst>
          </xdr:cNvPr>
          <xdr:cNvCxnSpPr/>
        </xdr:nvCxnSpPr>
        <xdr:spPr>
          <a:xfrm flipV="1">
            <a:off x="19406680" y="35038403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Arrow Connector 172">
            <a:extLst>
              <a:ext uri="{FF2B5EF4-FFF2-40B4-BE49-F238E27FC236}">
                <a16:creationId xmlns:a16="http://schemas.microsoft.com/office/drawing/2014/main" id="{326B01AA-DD7D-47C8-912E-56B7CEA45A6D}"/>
              </a:ext>
            </a:extLst>
          </xdr:cNvPr>
          <xdr:cNvCxnSpPr/>
        </xdr:nvCxnSpPr>
        <xdr:spPr>
          <a:xfrm flipV="1">
            <a:off x="19406680" y="35536857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7C0C836F-EA7E-44A2-B81A-BF9C3927E938}"/>
              </a:ext>
            </a:extLst>
          </xdr:cNvPr>
          <xdr:cNvCxnSpPr/>
        </xdr:nvCxnSpPr>
        <xdr:spPr>
          <a:xfrm flipV="1">
            <a:off x="19406680" y="36074151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Arrow Connector 174">
            <a:extLst>
              <a:ext uri="{FF2B5EF4-FFF2-40B4-BE49-F238E27FC236}">
                <a16:creationId xmlns:a16="http://schemas.microsoft.com/office/drawing/2014/main" id="{D757606A-C90F-41A9-95B9-EDFD05DB9913}"/>
              </a:ext>
            </a:extLst>
          </xdr:cNvPr>
          <xdr:cNvCxnSpPr/>
        </xdr:nvCxnSpPr>
        <xdr:spPr>
          <a:xfrm flipV="1">
            <a:off x="19406680" y="36604972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E53F079-56B3-4F25-AFBF-4158E14D58D7}"/>
              </a:ext>
            </a:extLst>
          </xdr:cNvPr>
          <xdr:cNvCxnSpPr/>
        </xdr:nvCxnSpPr>
        <xdr:spPr>
          <a:xfrm flipV="1">
            <a:off x="19424905" y="37096952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Arrow Connector 176">
            <a:extLst>
              <a:ext uri="{FF2B5EF4-FFF2-40B4-BE49-F238E27FC236}">
                <a16:creationId xmlns:a16="http://schemas.microsoft.com/office/drawing/2014/main" id="{E233FE43-3CCA-48BE-9C3C-60903E5627DC}"/>
              </a:ext>
            </a:extLst>
          </xdr:cNvPr>
          <xdr:cNvCxnSpPr/>
        </xdr:nvCxnSpPr>
        <xdr:spPr>
          <a:xfrm flipV="1">
            <a:off x="19424905" y="37627773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Arrow Connector 177">
            <a:extLst>
              <a:ext uri="{FF2B5EF4-FFF2-40B4-BE49-F238E27FC236}">
                <a16:creationId xmlns:a16="http://schemas.microsoft.com/office/drawing/2014/main" id="{6C61DB35-AE40-4083-9B40-6D8F12A7D713}"/>
              </a:ext>
            </a:extLst>
          </xdr:cNvPr>
          <xdr:cNvCxnSpPr/>
        </xdr:nvCxnSpPr>
        <xdr:spPr>
          <a:xfrm flipV="1">
            <a:off x="19424905" y="38165068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Arrow Connector 178">
            <a:extLst>
              <a:ext uri="{FF2B5EF4-FFF2-40B4-BE49-F238E27FC236}">
                <a16:creationId xmlns:a16="http://schemas.microsoft.com/office/drawing/2014/main" id="{9A44BAF6-D305-455E-8E17-A34AD5C15055}"/>
              </a:ext>
            </a:extLst>
          </xdr:cNvPr>
          <xdr:cNvCxnSpPr/>
        </xdr:nvCxnSpPr>
        <xdr:spPr>
          <a:xfrm flipV="1">
            <a:off x="20299680" y="38669995"/>
            <a:ext cx="826176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Arrow Connector 179">
            <a:extLst>
              <a:ext uri="{FF2B5EF4-FFF2-40B4-BE49-F238E27FC236}">
                <a16:creationId xmlns:a16="http://schemas.microsoft.com/office/drawing/2014/main" id="{E4E06411-1B24-448D-9842-8DA9A26846E4}"/>
              </a:ext>
            </a:extLst>
          </xdr:cNvPr>
          <xdr:cNvCxnSpPr/>
        </xdr:nvCxnSpPr>
        <xdr:spPr>
          <a:xfrm flipV="1">
            <a:off x="20299680" y="39207289"/>
            <a:ext cx="826176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Arrow Connector 180">
            <a:extLst>
              <a:ext uri="{FF2B5EF4-FFF2-40B4-BE49-F238E27FC236}">
                <a16:creationId xmlns:a16="http://schemas.microsoft.com/office/drawing/2014/main" id="{FE625590-C9D7-4079-A136-F809373876FE}"/>
              </a:ext>
            </a:extLst>
          </xdr:cNvPr>
          <xdr:cNvCxnSpPr/>
        </xdr:nvCxnSpPr>
        <xdr:spPr>
          <a:xfrm flipV="1">
            <a:off x="20299680" y="39712217"/>
            <a:ext cx="826176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87ECF9E2-9C56-43B3-A10E-B972CE9FDB22}"/>
              </a:ext>
            </a:extLst>
          </xdr:cNvPr>
          <xdr:cNvCxnSpPr/>
        </xdr:nvCxnSpPr>
        <xdr:spPr>
          <a:xfrm flipV="1">
            <a:off x="20299680" y="40249511"/>
            <a:ext cx="826176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4C40EEF6-EE31-4645-B2EF-77449F21C98C}"/>
              </a:ext>
            </a:extLst>
          </xdr:cNvPr>
          <xdr:cNvCxnSpPr/>
        </xdr:nvCxnSpPr>
        <xdr:spPr>
          <a:xfrm flipV="1">
            <a:off x="20299680" y="40773858"/>
            <a:ext cx="826176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Arrow Connector 183">
            <a:extLst>
              <a:ext uri="{FF2B5EF4-FFF2-40B4-BE49-F238E27FC236}">
                <a16:creationId xmlns:a16="http://schemas.microsoft.com/office/drawing/2014/main" id="{91658C43-9D70-4AE5-8947-21B3C5AA06DD}"/>
              </a:ext>
            </a:extLst>
          </xdr:cNvPr>
          <xdr:cNvCxnSpPr/>
        </xdr:nvCxnSpPr>
        <xdr:spPr>
          <a:xfrm flipV="1">
            <a:off x="20323979" y="41272312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6D111930-4F4B-46D4-A44E-1802AE17C54D}"/>
              </a:ext>
            </a:extLst>
          </xdr:cNvPr>
          <xdr:cNvCxnSpPr/>
        </xdr:nvCxnSpPr>
        <xdr:spPr>
          <a:xfrm flipV="1">
            <a:off x="20323979" y="41809607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Arrow Connector 185">
            <a:extLst>
              <a:ext uri="{FF2B5EF4-FFF2-40B4-BE49-F238E27FC236}">
                <a16:creationId xmlns:a16="http://schemas.microsoft.com/office/drawing/2014/main" id="{7E836CDA-643B-4719-B08B-97BCD70F0C61}"/>
              </a:ext>
            </a:extLst>
          </xdr:cNvPr>
          <xdr:cNvCxnSpPr/>
        </xdr:nvCxnSpPr>
        <xdr:spPr>
          <a:xfrm flipV="1">
            <a:off x="20323979" y="42333954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ACC2780E-5700-4BBB-B729-DF90EB90745B}"/>
              </a:ext>
            </a:extLst>
          </xdr:cNvPr>
          <xdr:cNvCxnSpPr/>
        </xdr:nvCxnSpPr>
        <xdr:spPr>
          <a:xfrm flipV="1">
            <a:off x="21241278" y="42851828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52B014C4-A3E3-4212-B475-85F939E9D808}"/>
              </a:ext>
            </a:extLst>
          </xdr:cNvPr>
          <xdr:cNvCxnSpPr/>
        </xdr:nvCxnSpPr>
        <xdr:spPr>
          <a:xfrm flipV="1">
            <a:off x="21241278" y="43382649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Arrow Connector 188">
            <a:extLst>
              <a:ext uri="{FF2B5EF4-FFF2-40B4-BE49-F238E27FC236}">
                <a16:creationId xmlns:a16="http://schemas.microsoft.com/office/drawing/2014/main" id="{578E7A62-40C7-4150-A198-980EFA0DBA50}"/>
              </a:ext>
            </a:extLst>
          </xdr:cNvPr>
          <xdr:cNvCxnSpPr/>
        </xdr:nvCxnSpPr>
        <xdr:spPr>
          <a:xfrm flipV="1">
            <a:off x="21241278" y="43881103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Arrow Connector 189">
            <a:extLst>
              <a:ext uri="{FF2B5EF4-FFF2-40B4-BE49-F238E27FC236}">
                <a16:creationId xmlns:a16="http://schemas.microsoft.com/office/drawing/2014/main" id="{3785454D-1BB0-4B4D-8EF2-BE8E210BFFDC}"/>
              </a:ext>
            </a:extLst>
          </xdr:cNvPr>
          <xdr:cNvCxnSpPr/>
        </xdr:nvCxnSpPr>
        <xdr:spPr>
          <a:xfrm flipV="1">
            <a:off x="21241278" y="44418397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Arrow Connector 190">
            <a:extLst>
              <a:ext uri="{FF2B5EF4-FFF2-40B4-BE49-F238E27FC236}">
                <a16:creationId xmlns:a16="http://schemas.microsoft.com/office/drawing/2014/main" id="{CB7CF82E-7412-4812-BFA8-9B4325DED4FD}"/>
              </a:ext>
            </a:extLst>
          </xdr:cNvPr>
          <xdr:cNvCxnSpPr/>
        </xdr:nvCxnSpPr>
        <xdr:spPr>
          <a:xfrm flipV="1">
            <a:off x="21241278" y="44955692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Arrow Connector 191">
            <a:extLst>
              <a:ext uri="{FF2B5EF4-FFF2-40B4-BE49-F238E27FC236}">
                <a16:creationId xmlns:a16="http://schemas.microsoft.com/office/drawing/2014/main" id="{85DD1AA7-808A-46ED-A06A-87855B456224}"/>
              </a:ext>
            </a:extLst>
          </xdr:cNvPr>
          <xdr:cNvCxnSpPr/>
        </xdr:nvCxnSpPr>
        <xdr:spPr>
          <a:xfrm flipV="1">
            <a:off x="21259502" y="45441199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Arrow Connector 192">
            <a:extLst>
              <a:ext uri="{FF2B5EF4-FFF2-40B4-BE49-F238E27FC236}">
                <a16:creationId xmlns:a16="http://schemas.microsoft.com/office/drawing/2014/main" id="{337D27E7-A170-416B-A263-69C4EE001032}"/>
              </a:ext>
            </a:extLst>
          </xdr:cNvPr>
          <xdr:cNvCxnSpPr/>
        </xdr:nvCxnSpPr>
        <xdr:spPr>
          <a:xfrm flipV="1">
            <a:off x="21259502" y="45978493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Arrow Connector 193">
            <a:extLst>
              <a:ext uri="{FF2B5EF4-FFF2-40B4-BE49-F238E27FC236}">
                <a16:creationId xmlns:a16="http://schemas.microsoft.com/office/drawing/2014/main" id="{B943EB29-AC27-4051-AF5E-D721116961F5}"/>
              </a:ext>
            </a:extLst>
          </xdr:cNvPr>
          <xdr:cNvCxnSpPr/>
        </xdr:nvCxnSpPr>
        <xdr:spPr>
          <a:xfrm flipV="1">
            <a:off x="21259502" y="46509314"/>
            <a:ext cx="820102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576516" name="Picture 194">
            <a:extLst>
              <a:ext uri="{FF2B5EF4-FFF2-40B4-BE49-F238E27FC236}">
                <a16:creationId xmlns:a16="http://schemas.microsoft.com/office/drawing/2014/main" id="{BE27E25C-6F41-44C0-B110-4A0B2696BE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3181" t="42598" r="22421" b="31473"/>
          <a:stretch>
            <a:fillRect/>
          </a:stretch>
        </xdr:blipFill>
        <xdr:spPr bwMode="auto">
          <a:xfrm>
            <a:off x="6235781" y="49314528"/>
            <a:ext cx="2632366" cy="266205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576517" name="Picture 195">
            <a:extLst>
              <a:ext uri="{FF2B5EF4-FFF2-40B4-BE49-F238E27FC236}">
                <a16:creationId xmlns:a16="http://schemas.microsoft.com/office/drawing/2014/main" id="{2A1ABD37-88C9-44DF-A165-5DB780A90E2B}"/>
              </a:ext>
            </a:extLst>
          </xdr:cNvPr>
          <xdr:cNvSpPr>
            <a:spLocks noChangeAspect="1"/>
          </xdr:cNvSpPr>
        </xdr:nvSpPr>
        <xdr:spPr bwMode="auto">
          <a:xfrm>
            <a:off x="5932715" y="51900426"/>
            <a:ext cx="3218956" cy="28246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grpSp>
        <xdr:nvGrpSpPr>
          <xdr:cNvPr id="2576518" name="Group 196">
            <a:extLst>
              <a:ext uri="{FF2B5EF4-FFF2-40B4-BE49-F238E27FC236}">
                <a16:creationId xmlns:a16="http://schemas.microsoft.com/office/drawing/2014/main" id="{39AA683E-EF98-4EBD-82AC-4A71C457203E}"/>
              </a:ext>
            </a:extLst>
          </xdr:cNvPr>
          <xdr:cNvGrpSpPr>
            <a:grpSpLocks/>
          </xdr:cNvGrpSpPr>
        </xdr:nvGrpSpPr>
        <xdr:grpSpPr bwMode="auto">
          <a:xfrm>
            <a:off x="9125752" y="49403610"/>
            <a:ext cx="2632366" cy="2809469"/>
            <a:chOff x="8381071" y="49091885"/>
            <a:chExt cx="2632366" cy="2809469"/>
          </a:xfrm>
        </xdr:grpSpPr>
        <xdr:pic>
          <xdr:nvPicPr>
            <xdr:cNvPr id="2576521" name="Picture 199">
              <a:extLst>
                <a:ext uri="{FF2B5EF4-FFF2-40B4-BE49-F238E27FC236}">
                  <a16:creationId xmlns:a16="http://schemas.microsoft.com/office/drawing/2014/main" id="{EE457850-CE98-400F-934A-C251D4DF1E9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3181" t="42598" r="22421" b="31473"/>
            <a:stretch>
              <a:fillRect/>
            </a:stretch>
          </xdr:blipFill>
          <xdr:spPr bwMode="auto">
            <a:xfrm>
              <a:off x="8381071" y="49239302"/>
              <a:ext cx="2632366" cy="266205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2576522" name="Group 200">
              <a:extLst>
                <a:ext uri="{FF2B5EF4-FFF2-40B4-BE49-F238E27FC236}">
                  <a16:creationId xmlns:a16="http://schemas.microsoft.com/office/drawing/2014/main" id="{DAB2E891-2720-42A3-ADB9-7AB3674A11B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554099" y="49091885"/>
              <a:ext cx="1109446" cy="1465300"/>
              <a:chOff x="8554099" y="49091885"/>
              <a:chExt cx="1109446" cy="1465300"/>
            </a:xfrm>
          </xdr:grpSpPr>
          <xdr:pic>
            <xdr:nvPicPr>
              <xdr:cNvPr id="2576523" name="Picture 201">
                <a:extLst>
                  <a:ext uri="{FF2B5EF4-FFF2-40B4-BE49-F238E27FC236}">
                    <a16:creationId xmlns:a16="http://schemas.microsoft.com/office/drawing/2014/main" id="{399F93AA-514E-47B2-9CEA-65FF1BE9484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4467" t="53580" r="32306" b="40042"/>
              <a:stretch>
                <a:fillRect/>
              </a:stretch>
            </xdr:blipFill>
            <xdr:spPr bwMode="auto">
              <a:xfrm>
                <a:off x="8554099" y="49902341"/>
                <a:ext cx="1109446" cy="654844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203" name="Rectangle 202">
                <a:extLst>
                  <a:ext uri="{FF2B5EF4-FFF2-40B4-BE49-F238E27FC236}">
                    <a16:creationId xmlns:a16="http://schemas.microsoft.com/office/drawing/2014/main" id="{32E48915-7640-403D-8B68-17871AB7C53D}"/>
                  </a:ext>
                </a:extLst>
              </xdr:cNvPr>
              <xdr:cNvSpPr/>
            </xdr:nvSpPr>
            <xdr:spPr>
              <a:xfrm>
                <a:off x="8766107" y="49091210"/>
                <a:ext cx="704680" cy="705603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algn="ctr"/>
                <a:r>
                  <a:rPr lang="en-US" sz="4000" b="1" cap="none" spc="0">
                    <a:ln w="22225">
                      <a:noFill/>
                      <a:prstDash val="solid"/>
                    </a:ln>
                    <a:solidFill>
                      <a:srgbClr val="C7AF49"/>
                    </a:solidFill>
                    <a:effectLst/>
                  </a:rPr>
                  <a:t>5V</a:t>
                </a:r>
              </a:p>
            </xdr:txBody>
          </xdr:sp>
        </xdr:grpSp>
      </xdr:grpSp>
      <xdr:pic>
        <xdr:nvPicPr>
          <xdr:cNvPr id="2576519" name="Picture 197">
            <a:extLst>
              <a:ext uri="{FF2B5EF4-FFF2-40B4-BE49-F238E27FC236}">
                <a16:creationId xmlns:a16="http://schemas.microsoft.com/office/drawing/2014/main" id="{D9FDB26B-3945-4F66-A94D-C7929C0445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987" t="44450" r="42610" b="19435"/>
          <a:stretch>
            <a:fillRect/>
          </a:stretch>
        </xdr:blipFill>
        <xdr:spPr bwMode="auto">
          <a:xfrm>
            <a:off x="9325841" y="51928568"/>
            <a:ext cx="3861955" cy="3714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76520" name="Picture 198">
            <a:extLst>
              <a:ext uri="{FF2B5EF4-FFF2-40B4-BE49-F238E27FC236}">
                <a16:creationId xmlns:a16="http://schemas.microsoft.com/office/drawing/2014/main" id="{FA60F39A-6F40-436E-BC49-8680B8E9D0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716" t="37979" r="54556" b="31824"/>
          <a:stretch>
            <a:fillRect/>
          </a:stretch>
        </xdr:blipFill>
        <xdr:spPr bwMode="auto">
          <a:xfrm>
            <a:off x="13376564" y="49897146"/>
            <a:ext cx="3262746" cy="288867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99" name="Straight Arrow Connector 98">
            <a:extLst>
              <a:ext uri="{FF2B5EF4-FFF2-40B4-BE49-F238E27FC236}">
                <a16:creationId xmlns:a16="http://schemas.microsoft.com/office/drawing/2014/main" id="{A2DCBD56-1559-47A3-863C-E3A7E19D4C01}"/>
              </a:ext>
            </a:extLst>
          </xdr:cNvPr>
          <xdr:cNvCxnSpPr/>
        </xdr:nvCxnSpPr>
        <xdr:spPr>
          <a:xfrm flipV="1">
            <a:off x="16631456" y="26007847"/>
            <a:ext cx="832251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prstDash val="solid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104695</xdr:colOff>
      <xdr:row>18</xdr:row>
      <xdr:rowOff>209157</xdr:rowOff>
    </xdr:from>
    <xdr:to>
      <xdr:col>7</xdr:col>
      <xdr:colOff>663064</xdr:colOff>
      <xdr:row>18</xdr:row>
      <xdr:rowOff>209157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5225B1F-B285-4E90-B1F0-3E883A265C75}"/>
            </a:ext>
          </a:extLst>
        </xdr:cNvPr>
        <xdr:cNvCxnSpPr/>
      </xdr:nvCxnSpPr>
      <xdr:spPr bwMode="auto">
        <a:xfrm>
          <a:off x="8157650" y="3060307"/>
          <a:ext cx="534892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35423</xdr:colOff>
      <xdr:row>16</xdr:row>
      <xdr:rowOff>190107</xdr:rowOff>
    </xdr:from>
    <xdr:to>
      <xdr:col>4</xdr:col>
      <xdr:colOff>592673</xdr:colOff>
      <xdr:row>16</xdr:row>
      <xdr:rowOff>190107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8FCB3557-4639-4D0F-BA30-F9AF1323BE7B}"/>
            </a:ext>
          </a:extLst>
        </xdr:cNvPr>
        <xdr:cNvCxnSpPr/>
      </xdr:nvCxnSpPr>
      <xdr:spPr bwMode="auto">
        <a:xfrm>
          <a:off x="5958241" y="2471489"/>
          <a:ext cx="534892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98345</xdr:colOff>
      <xdr:row>20</xdr:row>
      <xdr:rowOff>202807</xdr:rowOff>
    </xdr:from>
    <xdr:to>
      <xdr:col>8</xdr:col>
      <xdr:colOff>665896</xdr:colOff>
      <xdr:row>20</xdr:row>
      <xdr:rowOff>202807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8D4E22D-79FC-4886-B001-379226E56B04}"/>
            </a:ext>
          </a:extLst>
        </xdr:cNvPr>
        <xdr:cNvCxnSpPr/>
      </xdr:nvCxnSpPr>
      <xdr:spPr bwMode="auto">
        <a:xfrm>
          <a:off x="8157650" y="3060307"/>
          <a:ext cx="534892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98345</xdr:colOff>
      <xdr:row>22</xdr:row>
      <xdr:rowOff>202807</xdr:rowOff>
    </xdr:from>
    <xdr:to>
      <xdr:col>8</xdr:col>
      <xdr:colOff>665896</xdr:colOff>
      <xdr:row>22</xdr:row>
      <xdr:rowOff>202807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0B12369D-76EB-4CAC-A2EB-45EB7673B5C4}"/>
            </a:ext>
          </a:extLst>
        </xdr:cNvPr>
        <xdr:cNvCxnSpPr/>
      </xdr:nvCxnSpPr>
      <xdr:spPr bwMode="auto">
        <a:xfrm>
          <a:off x="8157650" y="3060307"/>
          <a:ext cx="534892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98345</xdr:colOff>
      <xdr:row>24</xdr:row>
      <xdr:rowOff>202807</xdr:rowOff>
    </xdr:from>
    <xdr:to>
      <xdr:col>12</xdr:col>
      <xdr:colOff>665896</xdr:colOff>
      <xdr:row>24</xdr:row>
      <xdr:rowOff>202807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DDE0EABC-80BA-4DD6-9888-40B582416A87}"/>
            </a:ext>
          </a:extLst>
        </xdr:cNvPr>
        <xdr:cNvCxnSpPr/>
      </xdr:nvCxnSpPr>
      <xdr:spPr bwMode="auto">
        <a:xfrm>
          <a:off x="8867695" y="3718398"/>
          <a:ext cx="534892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98345</xdr:colOff>
      <xdr:row>26</xdr:row>
      <xdr:rowOff>202807</xdr:rowOff>
    </xdr:from>
    <xdr:to>
      <xdr:col>12</xdr:col>
      <xdr:colOff>665896</xdr:colOff>
      <xdr:row>26</xdr:row>
      <xdr:rowOff>202807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0C5423AF-887A-4DFB-A77D-12C5C05D3505}"/>
            </a:ext>
          </a:extLst>
        </xdr:cNvPr>
        <xdr:cNvCxnSpPr/>
      </xdr:nvCxnSpPr>
      <xdr:spPr bwMode="auto">
        <a:xfrm>
          <a:off x="8867695" y="4237943"/>
          <a:ext cx="534892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98345</xdr:colOff>
      <xdr:row>28</xdr:row>
      <xdr:rowOff>202807</xdr:rowOff>
    </xdr:from>
    <xdr:to>
      <xdr:col>16</xdr:col>
      <xdr:colOff>665896</xdr:colOff>
      <xdr:row>28</xdr:row>
      <xdr:rowOff>202807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EE8B6966-5734-4002-943D-BE700B39E26E}"/>
            </a:ext>
          </a:extLst>
        </xdr:cNvPr>
        <xdr:cNvCxnSpPr/>
      </xdr:nvCxnSpPr>
      <xdr:spPr bwMode="auto">
        <a:xfrm>
          <a:off x="11707877" y="5277034"/>
          <a:ext cx="534892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127000</xdr:colOff>
      <xdr:row>0</xdr:row>
      <xdr:rowOff>38100</xdr:rowOff>
    </xdr:from>
    <xdr:to>
      <xdr:col>20</xdr:col>
      <xdr:colOff>2755900</xdr:colOff>
      <xdr:row>8</xdr:row>
      <xdr:rowOff>552450</xdr:rowOff>
    </xdr:to>
    <xdr:grpSp>
      <xdr:nvGrpSpPr>
        <xdr:cNvPr id="2551959" name="Group 104">
          <a:extLst>
            <a:ext uri="{FF2B5EF4-FFF2-40B4-BE49-F238E27FC236}">
              <a16:creationId xmlns:a16="http://schemas.microsoft.com/office/drawing/2014/main" id="{5008C438-1EAD-488A-8D9D-F4F40E35C34A}"/>
            </a:ext>
          </a:extLst>
        </xdr:cNvPr>
        <xdr:cNvGrpSpPr>
          <a:grpSpLocks/>
        </xdr:cNvGrpSpPr>
      </xdr:nvGrpSpPr>
      <xdr:grpSpPr bwMode="auto">
        <a:xfrm>
          <a:off x="127000" y="38100"/>
          <a:ext cx="19882757" cy="6066064"/>
          <a:chOff x="915263" y="1481645"/>
          <a:chExt cx="10057537" cy="4214461"/>
        </a:xfrm>
      </xdr:grpSpPr>
      <xdr:pic>
        <xdr:nvPicPr>
          <xdr:cNvPr id="2551960" name="Picture 105">
            <a:extLst>
              <a:ext uri="{FF2B5EF4-FFF2-40B4-BE49-F238E27FC236}">
                <a16:creationId xmlns:a16="http://schemas.microsoft.com/office/drawing/2014/main" id="{F3D10008-14D8-4710-BC50-B9625A2A85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704" t="21393" r="12798" b="14851"/>
          <a:stretch>
            <a:fillRect/>
          </a:stretch>
        </xdr:blipFill>
        <xdr:spPr bwMode="auto">
          <a:xfrm>
            <a:off x="915263" y="1553779"/>
            <a:ext cx="5515803" cy="400189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F89CFE8D-927C-480E-8827-C1EDED4421DF}"/>
              </a:ext>
            </a:extLst>
          </xdr:cNvPr>
          <xdr:cNvSpPr/>
        </xdr:nvSpPr>
        <xdr:spPr>
          <a:xfrm flipH="1">
            <a:off x="1794678" y="3020609"/>
            <a:ext cx="690527" cy="1339960"/>
          </a:xfrm>
          <a:prstGeom prst="ellipse">
            <a:avLst/>
          </a:prstGeom>
          <a:noFill/>
          <a:ln w="57150">
            <a:solidFill>
              <a:srgbClr val="00B0F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/>
          <a:p>
            <a:endParaRPr lang="en-ID"/>
          </a:p>
        </xdr:txBody>
      </xdr:sp>
      <xdr:sp macro="" textlink="">
        <xdr:nvSpPr>
          <xdr:cNvPr id="108" name="Line Callout 2 107">
            <a:extLst>
              <a:ext uri="{FF2B5EF4-FFF2-40B4-BE49-F238E27FC236}">
                <a16:creationId xmlns:a16="http://schemas.microsoft.com/office/drawing/2014/main" id="{DC5A5BB6-9B7D-4FA5-8762-4D4B4C572856}"/>
              </a:ext>
            </a:extLst>
          </xdr:cNvPr>
          <xdr:cNvSpPr/>
        </xdr:nvSpPr>
        <xdr:spPr>
          <a:xfrm>
            <a:off x="6922536" y="1481645"/>
            <a:ext cx="4050264" cy="4214461"/>
          </a:xfrm>
          <a:prstGeom prst="borderCallout2">
            <a:avLst>
              <a:gd name="adj1" fmla="val 53773"/>
              <a:gd name="adj2" fmla="val 167"/>
              <a:gd name="adj3" fmla="val 24200"/>
              <a:gd name="adj4" fmla="val -7011"/>
              <a:gd name="adj5" fmla="val 38406"/>
              <a:gd name="adj6" fmla="val -113567"/>
            </a:avLst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/>
          <a:p>
            <a:endParaRPr lang="en-ID"/>
          </a:p>
        </xdr:txBody>
      </xdr:sp>
      <xdr:pic>
        <xdr:nvPicPr>
          <xdr:cNvPr id="2551963" name="Picture 108">
            <a:extLst>
              <a:ext uri="{FF2B5EF4-FFF2-40B4-BE49-F238E27FC236}">
                <a16:creationId xmlns:a16="http://schemas.microsoft.com/office/drawing/2014/main" id="{FB12DC54-CFEA-41C9-965D-EC10F2F284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495" r="40428"/>
          <a:stretch>
            <a:fillRect/>
          </a:stretch>
        </xdr:blipFill>
        <xdr:spPr bwMode="auto">
          <a:xfrm>
            <a:off x="7110950" y="1522269"/>
            <a:ext cx="3620333" cy="413321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10" name="Line Callout 2 109">
            <a:extLst>
              <a:ext uri="{FF2B5EF4-FFF2-40B4-BE49-F238E27FC236}">
                <a16:creationId xmlns:a16="http://schemas.microsoft.com/office/drawing/2014/main" id="{B51E1073-C400-47F4-B0FD-FDD9F3F890AE}"/>
              </a:ext>
            </a:extLst>
          </xdr:cNvPr>
          <xdr:cNvSpPr/>
        </xdr:nvSpPr>
        <xdr:spPr>
          <a:xfrm rot="20810711">
            <a:off x="8532733" y="1738139"/>
            <a:ext cx="1179779" cy="482032"/>
          </a:xfrm>
          <a:prstGeom prst="borderCallout2">
            <a:avLst>
              <a:gd name="adj1" fmla="val 98650"/>
              <a:gd name="adj2" fmla="val 45618"/>
              <a:gd name="adj3" fmla="val 100058"/>
              <a:gd name="adj4" fmla="val 69061"/>
              <a:gd name="adj5" fmla="val 102942"/>
              <a:gd name="adj6" fmla="val -492"/>
            </a:avLst>
          </a:prstGeom>
          <a:solidFill>
            <a:schemeClr val="bg1"/>
          </a:solidFill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Sensor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29</xdr:row>
      <xdr:rowOff>152400</xdr:rowOff>
    </xdr:from>
    <xdr:to>
      <xdr:col>19</xdr:col>
      <xdr:colOff>571500</xdr:colOff>
      <xdr:row>89</xdr:row>
      <xdr:rowOff>38100</xdr:rowOff>
    </xdr:to>
    <xdr:grpSp>
      <xdr:nvGrpSpPr>
        <xdr:cNvPr id="2552866" name="Group 3">
          <a:extLst>
            <a:ext uri="{FF2B5EF4-FFF2-40B4-BE49-F238E27FC236}">
              <a16:creationId xmlns:a16="http://schemas.microsoft.com/office/drawing/2014/main" id="{019A94A3-1876-4F26-99DD-E8FB9637FE66}"/>
            </a:ext>
          </a:extLst>
        </xdr:cNvPr>
        <xdr:cNvGrpSpPr>
          <a:grpSpLocks/>
        </xdr:cNvGrpSpPr>
      </xdr:nvGrpSpPr>
      <xdr:grpSpPr bwMode="auto">
        <a:xfrm>
          <a:off x="3111874" y="6599518"/>
          <a:ext cx="15441332" cy="12047817"/>
          <a:chOff x="2958353" y="7149353"/>
          <a:chExt cx="14837534" cy="12385003"/>
        </a:xfrm>
      </xdr:grpSpPr>
      <xdr:pic>
        <xdr:nvPicPr>
          <xdr:cNvPr id="2552867" name="Picture 1">
            <a:extLst>
              <a:ext uri="{FF2B5EF4-FFF2-40B4-BE49-F238E27FC236}">
                <a16:creationId xmlns:a16="http://schemas.microsoft.com/office/drawing/2014/main" id="{C2591DC6-51E1-49E2-BAFE-DD25D714F7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58353" y="7149353"/>
            <a:ext cx="14832495" cy="695422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52868" name="Picture 2">
            <a:extLst>
              <a:ext uri="{FF2B5EF4-FFF2-40B4-BE49-F238E27FC236}">
                <a16:creationId xmlns:a16="http://schemas.microsoft.com/office/drawing/2014/main" id="{4AD81C43-C06D-441E-A145-B0D4FE5DD5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91971" y="13637558"/>
            <a:ext cx="14803916" cy="589679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320449</xdr:colOff>
      <xdr:row>1</xdr:row>
      <xdr:rowOff>41275</xdr:rowOff>
    </xdr:from>
    <xdr:to>
      <xdr:col>17</xdr:col>
      <xdr:colOff>247671</xdr:colOff>
      <xdr:row>4</xdr:row>
      <xdr:rowOff>233322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C6F2DD4-02D8-4CFF-AB2A-098C25D38B65}"/>
            </a:ext>
          </a:extLst>
        </xdr:cNvPr>
        <xdr:cNvSpPr/>
      </xdr:nvSpPr>
      <xdr:spPr bwMode="auto">
        <a:xfrm>
          <a:off x="5835135" y="238125"/>
          <a:ext cx="12818305" cy="102656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>
            <a:lnSpc>
              <a:spcPts val="2700"/>
            </a:lnSpc>
          </a:pPr>
          <a:r>
            <a:rPr lang="en-US" sz="36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YOKOTEN</a:t>
          </a:r>
          <a:r>
            <a:rPr lang="en-US" sz="36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DUDUKAN CHAIN CABLE TWIST</a:t>
          </a:r>
          <a:endParaRPr lang="en-US" sz="3600" b="1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2853</xdr:colOff>
      <xdr:row>7</xdr:row>
      <xdr:rowOff>184861</xdr:rowOff>
    </xdr:from>
    <xdr:to>
      <xdr:col>5</xdr:col>
      <xdr:colOff>19483</xdr:colOff>
      <xdr:row>7</xdr:row>
      <xdr:rowOff>184861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EE22B20-D80A-4892-AFE2-7C9D860D5BBA}"/>
            </a:ext>
          </a:extLst>
        </xdr:cNvPr>
        <xdr:cNvCxnSpPr/>
      </xdr:nvCxnSpPr>
      <xdr:spPr bwMode="auto">
        <a:xfrm flipV="1">
          <a:off x="5554341" y="2499436"/>
          <a:ext cx="9802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152078</xdr:colOff>
      <xdr:row>8</xdr:row>
      <xdr:rowOff>344487</xdr:rowOff>
    </xdr:from>
    <xdr:to>
      <xdr:col>7</xdr:col>
      <xdr:colOff>4630</xdr:colOff>
      <xdr:row>8</xdr:row>
      <xdr:rowOff>367551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4DBF3327-D4F1-480F-B110-117F6BA06DA6}"/>
            </a:ext>
          </a:extLst>
        </xdr:cNvPr>
        <xdr:cNvCxnSpPr/>
      </xdr:nvCxnSpPr>
      <xdr:spPr bwMode="auto">
        <a:xfrm flipV="1">
          <a:off x="6640191" y="3309937"/>
          <a:ext cx="2265684" cy="8649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1020441</xdr:colOff>
      <xdr:row>9</xdr:row>
      <xdr:rowOff>175336</xdr:rowOff>
    </xdr:from>
    <xdr:to>
      <xdr:col>8</xdr:col>
      <xdr:colOff>19490</xdr:colOff>
      <xdr:row>9</xdr:row>
      <xdr:rowOff>175336</xdr:rowOff>
    </xdr:to>
    <xdr:cxnSp macro="">
      <xdr:nvCxnSpPr>
        <xdr:cNvPr id="199" name="Straight Arrow Connector 198">
          <a:extLst>
            <a:ext uri="{FF2B5EF4-FFF2-40B4-BE49-F238E27FC236}">
              <a16:creationId xmlns:a16="http://schemas.microsoft.com/office/drawing/2014/main" id="{8CB84669-C6CC-4378-86F5-A5E2D5F2367D}"/>
            </a:ext>
          </a:extLst>
        </xdr:cNvPr>
        <xdr:cNvCxnSpPr/>
      </xdr:nvCxnSpPr>
      <xdr:spPr bwMode="auto">
        <a:xfrm flipV="1">
          <a:off x="5544816" y="2461336"/>
          <a:ext cx="975487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3648</xdr:colOff>
      <xdr:row>10</xdr:row>
      <xdr:rowOff>188036</xdr:rowOff>
    </xdr:from>
    <xdr:to>
      <xdr:col>8</xdr:col>
      <xdr:colOff>19490</xdr:colOff>
      <xdr:row>10</xdr:row>
      <xdr:rowOff>188036</xdr:rowOff>
    </xdr:to>
    <xdr:cxnSp macro="">
      <xdr:nvCxnSpPr>
        <xdr:cNvPr id="200" name="Straight Arrow Connector 199">
          <a:extLst>
            <a:ext uri="{FF2B5EF4-FFF2-40B4-BE49-F238E27FC236}">
              <a16:creationId xmlns:a16="http://schemas.microsoft.com/office/drawing/2014/main" id="{166D5CBC-5EBB-4EC7-8688-C159877B533D}"/>
            </a:ext>
          </a:extLst>
        </xdr:cNvPr>
        <xdr:cNvCxnSpPr/>
      </xdr:nvCxnSpPr>
      <xdr:spPr bwMode="auto">
        <a:xfrm flipV="1">
          <a:off x="5544816" y="2461336"/>
          <a:ext cx="975487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3648</xdr:colOff>
      <xdr:row>11</xdr:row>
      <xdr:rowOff>184861</xdr:rowOff>
    </xdr:from>
    <xdr:to>
      <xdr:col>8</xdr:col>
      <xdr:colOff>19490</xdr:colOff>
      <xdr:row>11</xdr:row>
      <xdr:rowOff>184861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D0BE9A73-A049-453A-9927-BC4FF1A5FCE3}"/>
            </a:ext>
          </a:extLst>
        </xdr:cNvPr>
        <xdr:cNvCxnSpPr/>
      </xdr:nvCxnSpPr>
      <xdr:spPr bwMode="auto">
        <a:xfrm flipV="1">
          <a:off x="5544816" y="2461336"/>
          <a:ext cx="975487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2854</xdr:colOff>
      <xdr:row>12</xdr:row>
      <xdr:rowOff>175336</xdr:rowOff>
    </xdr:from>
    <xdr:to>
      <xdr:col>9</xdr:col>
      <xdr:colOff>19531</xdr:colOff>
      <xdr:row>12</xdr:row>
      <xdr:rowOff>175336</xdr:rowOff>
    </xdr:to>
    <xdr:cxnSp macro="">
      <xdr:nvCxnSpPr>
        <xdr:cNvPr id="202" name="Straight Arrow Connector 201">
          <a:extLst>
            <a:ext uri="{FF2B5EF4-FFF2-40B4-BE49-F238E27FC236}">
              <a16:creationId xmlns:a16="http://schemas.microsoft.com/office/drawing/2014/main" id="{48136E52-DB99-4B31-9595-4A318B90312B}"/>
            </a:ext>
          </a:extLst>
        </xdr:cNvPr>
        <xdr:cNvCxnSpPr/>
      </xdr:nvCxnSpPr>
      <xdr:spPr bwMode="auto">
        <a:xfrm flipV="1">
          <a:off x="9121454" y="3794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2854</xdr:colOff>
      <xdr:row>13</xdr:row>
      <xdr:rowOff>175336</xdr:rowOff>
    </xdr:from>
    <xdr:to>
      <xdr:col>9</xdr:col>
      <xdr:colOff>19531</xdr:colOff>
      <xdr:row>13</xdr:row>
      <xdr:rowOff>175336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5B9A5253-6886-410A-9926-5EEE52188294}"/>
            </a:ext>
          </a:extLst>
        </xdr:cNvPr>
        <xdr:cNvCxnSpPr/>
      </xdr:nvCxnSpPr>
      <xdr:spPr bwMode="auto">
        <a:xfrm flipV="1">
          <a:off x="9121454" y="4461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2854</xdr:colOff>
      <xdr:row>14</xdr:row>
      <xdr:rowOff>188036</xdr:rowOff>
    </xdr:from>
    <xdr:to>
      <xdr:col>9</xdr:col>
      <xdr:colOff>19531</xdr:colOff>
      <xdr:row>14</xdr:row>
      <xdr:rowOff>188036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9A35F60B-5B5D-4842-97DF-C11C741B5185}"/>
            </a:ext>
          </a:extLst>
        </xdr:cNvPr>
        <xdr:cNvCxnSpPr/>
      </xdr:nvCxnSpPr>
      <xdr:spPr bwMode="auto">
        <a:xfrm flipV="1">
          <a:off x="9121454" y="5128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582291</xdr:colOff>
      <xdr:row>15</xdr:row>
      <xdr:rowOff>184861</xdr:rowOff>
    </xdr:from>
    <xdr:to>
      <xdr:col>10</xdr:col>
      <xdr:colOff>19584</xdr:colOff>
      <xdr:row>15</xdr:row>
      <xdr:rowOff>184861</xdr:rowOff>
    </xdr:to>
    <xdr:cxnSp macro="">
      <xdr:nvCxnSpPr>
        <xdr:cNvPr id="205" name="Straight Arrow Connector 204">
          <a:extLst>
            <a:ext uri="{FF2B5EF4-FFF2-40B4-BE49-F238E27FC236}">
              <a16:creationId xmlns:a16="http://schemas.microsoft.com/office/drawing/2014/main" id="{7F1495E1-2325-455C-9A43-A69C0601959D}"/>
            </a:ext>
          </a:extLst>
        </xdr:cNvPr>
        <xdr:cNvCxnSpPr/>
      </xdr:nvCxnSpPr>
      <xdr:spPr bwMode="auto">
        <a:xfrm flipV="1">
          <a:off x="9121454" y="3794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582291</xdr:colOff>
      <xdr:row>16</xdr:row>
      <xdr:rowOff>175336</xdr:rowOff>
    </xdr:from>
    <xdr:to>
      <xdr:col>10</xdr:col>
      <xdr:colOff>19584</xdr:colOff>
      <xdr:row>16</xdr:row>
      <xdr:rowOff>175336</xdr:rowOff>
    </xdr:to>
    <xdr:cxnSp macro="">
      <xdr:nvCxnSpPr>
        <xdr:cNvPr id="206" name="Straight Arrow Connector 205">
          <a:extLst>
            <a:ext uri="{FF2B5EF4-FFF2-40B4-BE49-F238E27FC236}">
              <a16:creationId xmlns:a16="http://schemas.microsoft.com/office/drawing/2014/main" id="{CC3C29D9-E37D-4ACA-A214-71CBA8DC8A8C}"/>
            </a:ext>
          </a:extLst>
        </xdr:cNvPr>
        <xdr:cNvCxnSpPr/>
      </xdr:nvCxnSpPr>
      <xdr:spPr bwMode="auto">
        <a:xfrm flipV="1">
          <a:off x="9121454" y="4461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582291</xdr:colOff>
      <xdr:row>17</xdr:row>
      <xdr:rowOff>175336</xdr:rowOff>
    </xdr:from>
    <xdr:to>
      <xdr:col>10</xdr:col>
      <xdr:colOff>19584</xdr:colOff>
      <xdr:row>17</xdr:row>
      <xdr:rowOff>175336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C08AF060-128A-4716-B1D1-92B1935F0B48}"/>
            </a:ext>
          </a:extLst>
        </xdr:cNvPr>
        <xdr:cNvCxnSpPr/>
      </xdr:nvCxnSpPr>
      <xdr:spPr bwMode="auto">
        <a:xfrm flipV="1">
          <a:off x="9121454" y="5128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1266</xdr:colOff>
      <xdr:row>18</xdr:row>
      <xdr:rowOff>188036</xdr:rowOff>
    </xdr:from>
    <xdr:to>
      <xdr:col>11</xdr:col>
      <xdr:colOff>19494</xdr:colOff>
      <xdr:row>18</xdr:row>
      <xdr:rowOff>188036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A328742A-08B3-42EE-86BB-A70FDAFF585B}"/>
            </a:ext>
          </a:extLst>
        </xdr:cNvPr>
        <xdr:cNvCxnSpPr/>
      </xdr:nvCxnSpPr>
      <xdr:spPr bwMode="auto">
        <a:xfrm flipV="1">
          <a:off x="9121454" y="3794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1266</xdr:colOff>
      <xdr:row>19</xdr:row>
      <xdr:rowOff>184861</xdr:rowOff>
    </xdr:from>
    <xdr:to>
      <xdr:col>11</xdr:col>
      <xdr:colOff>19494</xdr:colOff>
      <xdr:row>19</xdr:row>
      <xdr:rowOff>184861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A7AFF651-FE5F-4FE5-BBC7-4DFBB2F75603}"/>
            </a:ext>
          </a:extLst>
        </xdr:cNvPr>
        <xdr:cNvCxnSpPr/>
      </xdr:nvCxnSpPr>
      <xdr:spPr bwMode="auto">
        <a:xfrm flipV="1">
          <a:off x="9121454" y="4461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1266</xdr:colOff>
      <xdr:row>20</xdr:row>
      <xdr:rowOff>175336</xdr:rowOff>
    </xdr:from>
    <xdr:to>
      <xdr:col>11</xdr:col>
      <xdr:colOff>19494</xdr:colOff>
      <xdr:row>20</xdr:row>
      <xdr:rowOff>175336</xdr:rowOff>
    </xdr:to>
    <xdr:cxnSp macro="">
      <xdr:nvCxnSpPr>
        <xdr:cNvPr id="210" name="Straight Arrow Connector 209">
          <a:extLst>
            <a:ext uri="{FF2B5EF4-FFF2-40B4-BE49-F238E27FC236}">
              <a16:creationId xmlns:a16="http://schemas.microsoft.com/office/drawing/2014/main" id="{D42D248F-2FD3-45B5-9D23-110CE9DACC41}"/>
            </a:ext>
          </a:extLst>
        </xdr:cNvPr>
        <xdr:cNvCxnSpPr/>
      </xdr:nvCxnSpPr>
      <xdr:spPr bwMode="auto">
        <a:xfrm flipV="1">
          <a:off x="9121454" y="5128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1042666</xdr:colOff>
      <xdr:row>21</xdr:row>
      <xdr:rowOff>175336</xdr:rowOff>
    </xdr:from>
    <xdr:to>
      <xdr:col>12</xdr:col>
      <xdr:colOff>20324</xdr:colOff>
      <xdr:row>21</xdr:row>
      <xdr:rowOff>175336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1B9942FB-AF04-4A0C-9032-BD25574A57CC}"/>
            </a:ext>
          </a:extLst>
        </xdr:cNvPr>
        <xdr:cNvCxnSpPr/>
      </xdr:nvCxnSpPr>
      <xdr:spPr bwMode="auto">
        <a:xfrm flipV="1">
          <a:off x="9121454" y="3794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1042666</xdr:colOff>
      <xdr:row>22</xdr:row>
      <xdr:rowOff>188036</xdr:rowOff>
    </xdr:from>
    <xdr:to>
      <xdr:col>12</xdr:col>
      <xdr:colOff>20324</xdr:colOff>
      <xdr:row>22</xdr:row>
      <xdr:rowOff>188036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id="{3C65CB12-4A88-402F-BB57-E02CD8D14BCC}"/>
            </a:ext>
          </a:extLst>
        </xdr:cNvPr>
        <xdr:cNvCxnSpPr/>
      </xdr:nvCxnSpPr>
      <xdr:spPr bwMode="auto">
        <a:xfrm flipV="1">
          <a:off x="9121454" y="4461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1042666</xdr:colOff>
      <xdr:row>23</xdr:row>
      <xdr:rowOff>184861</xdr:rowOff>
    </xdr:from>
    <xdr:to>
      <xdr:col>12</xdr:col>
      <xdr:colOff>20324</xdr:colOff>
      <xdr:row>23</xdr:row>
      <xdr:rowOff>184861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CA62B9E0-C7DA-40E5-AC80-787A95921E4F}"/>
            </a:ext>
          </a:extLst>
        </xdr:cNvPr>
        <xdr:cNvCxnSpPr/>
      </xdr:nvCxnSpPr>
      <xdr:spPr bwMode="auto">
        <a:xfrm flipV="1">
          <a:off x="9121454" y="5128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1020441</xdr:colOff>
      <xdr:row>24</xdr:row>
      <xdr:rowOff>175336</xdr:rowOff>
    </xdr:from>
    <xdr:to>
      <xdr:col>13</xdr:col>
      <xdr:colOff>19490</xdr:colOff>
      <xdr:row>24</xdr:row>
      <xdr:rowOff>175336</xdr:rowOff>
    </xdr:to>
    <xdr:cxnSp macro="">
      <xdr:nvCxnSpPr>
        <xdr:cNvPr id="214" name="Straight Arrow Connector 213">
          <a:extLst>
            <a:ext uri="{FF2B5EF4-FFF2-40B4-BE49-F238E27FC236}">
              <a16:creationId xmlns:a16="http://schemas.microsoft.com/office/drawing/2014/main" id="{5ACEBC33-3346-42FA-ABC1-C502A323FFDF}"/>
            </a:ext>
          </a:extLst>
        </xdr:cNvPr>
        <xdr:cNvCxnSpPr/>
      </xdr:nvCxnSpPr>
      <xdr:spPr bwMode="auto">
        <a:xfrm flipV="1">
          <a:off x="10073954" y="57950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1020441</xdr:colOff>
      <xdr:row>25</xdr:row>
      <xdr:rowOff>175336</xdr:rowOff>
    </xdr:from>
    <xdr:to>
      <xdr:col>13</xdr:col>
      <xdr:colOff>19490</xdr:colOff>
      <xdr:row>25</xdr:row>
      <xdr:rowOff>175336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CE32A091-3FD4-4008-81CC-CBE1B55EE5BF}"/>
            </a:ext>
          </a:extLst>
        </xdr:cNvPr>
        <xdr:cNvCxnSpPr/>
      </xdr:nvCxnSpPr>
      <xdr:spPr bwMode="auto">
        <a:xfrm flipV="1">
          <a:off x="10073954" y="6461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2854</xdr:colOff>
      <xdr:row>26</xdr:row>
      <xdr:rowOff>188036</xdr:rowOff>
    </xdr:from>
    <xdr:to>
      <xdr:col>13</xdr:col>
      <xdr:colOff>19697</xdr:colOff>
      <xdr:row>26</xdr:row>
      <xdr:rowOff>188036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76A98FB4-930E-4CF8-A4CA-5480A33D5EE1}"/>
            </a:ext>
          </a:extLst>
        </xdr:cNvPr>
        <xdr:cNvCxnSpPr/>
      </xdr:nvCxnSpPr>
      <xdr:spPr bwMode="auto">
        <a:xfrm flipV="1">
          <a:off x="10073954" y="7128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2853</xdr:colOff>
      <xdr:row>27</xdr:row>
      <xdr:rowOff>184861</xdr:rowOff>
    </xdr:from>
    <xdr:to>
      <xdr:col>14</xdr:col>
      <xdr:colOff>19485</xdr:colOff>
      <xdr:row>27</xdr:row>
      <xdr:rowOff>184861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5F2C6BAC-F00E-4904-886E-E1901C16EF28}"/>
            </a:ext>
          </a:extLst>
        </xdr:cNvPr>
        <xdr:cNvCxnSpPr/>
      </xdr:nvCxnSpPr>
      <xdr:spPr bwMode="auto">
        <a:xfrm flipV="1">
          <a:off x="11026454" y="7795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2853</xdr:colOff>
      <xdr:row>28</xdr:row>
      <xdr:rowOff>175336</xdr:rowOff>
    </xdr:from>
    <xdr:to>
      <xdr:col>14</xdr:col>
      <xdr:colOff>19485</xdr:colOff>
      <xdr:row>28</xdr:row>
      <xdr:rowOff>175336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DEBD9231-31B6-4EF2-8C7F-9D4EE64AB1ED}"/>
            </a:ext>
          </a:extLst>
        </xdr:cNvPr>
        <xdr:cNvCxnSpPr/>
      </xdr:nvCxnSpPr>
      <xdr:spPr bwMode="auto">
        <a:xfrm flipV="1">
          <a:off x="11026454" y="84620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2853</xdr:colOff>
      <xdr:row>29</xdr:row>
      <xdr:rowOff>175336</xdr:rowOff>
    </xdr:from>
    <xdr:to>
      <xdr:col>14</xdr:col>
      <xdr:colOff>19485</xdr:colOff>
      <xdr:row>29</xdr:row>
      <xdr:rowOff>175336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1B9B7188-A39B-482D-AE01-5D6558973F66}"/>
            </a:ext>
          </a:extLst>
        </xdr:cNvPr>
        <xdr:cNvCxnSpPr/>
      </xdr:nvCxnSpPr>
      <xdr:spPr bwMode="auto">
        <a:xfrm flipV="1">
          <a:off x="11026454" y="9128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1266</xdr:colOff>
      <xdr:row>30</xdr:row>
      <xdr:rowOff>188036</xdr:rowOff>
    </xdr:from>
    <xdr:to>
      <xdr:col>15</xdr:col>
      <xdr:colOff>19515</xdr:colOff>
      <xdr:row>30</xdr:row>
      <xdr:rowOff>188036</xdr:rowOff>
    </xdr:to>
    <xdr:cxnSp macro="">
      <xdr:nvCxnSpPr>
        <xdr:cNvPr id="220" name="Straight Arrow Connector 219">
          <a:extLst>
            <a:ext uri="{FF2B5EF4-FFF2-40B4-BE49-F238E27FC236}">
              <a16:creationId xmlns:a16="http://schemas.microsoft.com/office/drawing/2014/main" id="{6C5426A5-C765-4847-BB11-63182950F348}"/>
            </a:ext>
          </a:extLst>
        </xdr:cNvPr>
        <xdr:cNvCxnSpPr/>
      </xdr:nvCxnSpPr>
      <xdr:spPr bwMode="auto">
        <a:xfrm flipV="1">
          <a:off x="11978954" y="9795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1266</xdr:colOff>
      <xdr:row>31</xdr:row>
      <xdr:rowOff>184861</xdr:rowOff>
    </xdr:from>
    <xdr:to>
      <xdr:col>15</xdr:col>
      <xdr:colOff>19515</xdr:colOff>
      <xdr:row>31</xdr:row>
      <xdr:rowOff>184861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24B1D179-5263-4AE4-88C9-E05E872403A4}"/>
            </a:ext>
          </a:extLst>
        </xdr:cNvPr>
        <xdr:cNvCxnSpPr/>
      </xdr:nvCxnSpPr>
      <xdr:spPr bwMode="auto">
        <a:xfrm flipV="1">
          <a:off x="11978954" y="10462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1266</xdr:colOff>
      <xdr:row>32</xdr:row>
      <xdr:rowOff>175336</xdr:rowOff>
    </xdr:from>
    <xdr:to>
      <xdr:col>15</xdr:col>
      <xdr:colOff>19515</xdr:colOff>
      <xdr:row>32</xdr:row>
      <xdr:rowOff>175336</xdr:rowOff>
    </xdr:to>
    <xdr:cxnSp macro="">
      <xdr:nvCxnSpPr>
        <xdr:cNvPr id="222" name="Straight Arrow Connector 221">
          <a:extLst>
            <a:ext uri="{FF2B5EF4-FFF2-40B4-BE49-F238E27FC236}">
              <a16:creationId xmlns:a16="http://schemas.microsoft.com/office/drawing/2014/main" id="{5D2FE5BD-7E2E-467C-9C7F-DB978C216887}"/>
            </a:ext>
          </a:extLst>
        </xdr:cNvPr>
        <xdr:cNvCxnSpPr/>
      </xdr:nvCxnSpPr>
      <xdr:spPr bwMode="auto">
        <a:xfrm flipV="1">
          <a:off x="11978954" y="111290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1020441</xdr:colOff>
      <xdr:row>33</xdr:row>
      <xdr:rowOff>175336</xdr:rowOff>
    </xdr:from>
    <xdr:to>
      <xdr:col>16</xdr:col>
      <xdr:colOff>19490</xdr:colOff>
      <xdr:row>33</xdr:row>
      <xdr:rowOff>175336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EA456AEC-85C3-478D-B9A7-2FB60F0A4FD7}"/>
            </a:ext>
          </a:extLst>
        </xdr:cNvPr>
        <xdr:cNvCxnSpPr/>
      </xdr:nvCxnSpPr>
      <xdr:spPr bwMode="auto">
        <a:xfrm flipV="1">
          <a:off x="12931454" y="11795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1266</xdr:colOff>
      <xdr:row>34</xdr:row>
      <xdr:rowOff>188036</xdr:rowOff>
    </xdr:from>
    <xdr:to>
      <xdr:col>16</xdr:col>
      <xdr:colOff>19490</xdr:colOff>
      <xdr:row>34</xdr:row>
      <xdr:rowOff>188036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CE86A4A5-EB5E-4DD3-90FF-1559F11776AE}"/>
            </a:ext>
          </a:extLst>
        </xdr:cNvPr>
        <xdr:cNvCxnSpPr/>
      </xdr:nvCxnSpPr>
      <xdr:spPr bwMode="auto">
        <a:xfrm flipV="1">
          <a:off x="12931454" y="12462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1266</xdr:colOff>
      <xdr:row>35</xdr:row>
      <xdr:rowOff>184861</xdr:rowOff>
    </xdr:from>
    <xdr:to>
      <xdr:col>16</xdr:col>
      <xdr:colOff>19490</xdr:colOff>
      <xdr:row>35</xdr:row>
      <xdr:rowOff>184861</xdr:rowOff>
    </xdr:to>
    <xdr:cxnSp macro="">
      <xdr:nvCxnSpPr>
        <xdr:cNvPr id="225" name="Straight Arrow Connector 224">
          <a:extLst>
            <a:ext uri="{FF2B5EF4-FFF2-40B4-BE49-F238E27FC236}">
              <a16:creationId xmlns:a16="http://schemas.microsoft.com/office/drawing/2014/main" id="{BFBF2AD6-83D4-49F8-9411-57CFBB416B5E}"/>
            </a:ext>
          </a:extLst>
        </xdr:cNvPr>
        <xdr:cNvCxnSpPr/>
      </xdr:nvCxnSpPr>
      <xdr:spPr bwMode="auto">
        <a:xfrm flipV="1">
          <a:off x="12931454" y="13129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1266</xdr:colOff>
      <xdr:row>36</xdr:row>
      <xdr:rowOff>175336</xdr:rowOff>
    </xdr:from>
    <xdr:to>
      <xdr:col>17</xdr:col>
      <xdr:colOff>19515</xdr:colOff>
      <xdr:row>36</xdr:row>
      <xdr:rowOff>175336</xdr:rowOff>
    </xdr:to>
    <xdr:cxnSp macro="">
      <xdr:nvCxnSpPr>
        <xdr:cNvPr id="226" name="Straight Arrow Connector 225">
          <a:extLst>
            <a:ext uri="{FF2B5EF4-FFF2-40B4-BE49-F238E27FC236}">
              <a16:creationId xmlns:a16="http://schemas.microsoft.com/office/drawing/2014/main" id="{43C1488A-6447-4BD0-BF4D-7930C367CB09}"/>
            </a:ext>
          </a:extLst>
        </xdr:cNvPr>
        <xdr:cNvCxnSpPr/>
      </xdr:nvCxnSpPr>
      <xdr:spPr bwMode="auto">
        <a:xfrm flipV="1">
          <a:off x="10073954" y="57950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1266</xdr:colOff>
      <xdr:row>37</xdr:row>
      <xdr:rowOff>175336</xdr:rowOff>
    </xdr:from>
    <xdr:to>
      <xdr:col>17</xdr:col>
      <xdr:colOff>19515</xdr:colOff>
      <xdr:row>37</xdr:row>
      <xdr:rowOff>175336</xdr:rowOff>
    </xdr:to>
    <xdr:cxnSp macro="">
      <xdr:nvCxnSpPr>
        <xdr:cNvPr id="227" name="Straight Arrow Connector 226">
          <a:extLst>
            <a:ext uri="{FF2B5EF4-FFF2-40B4-BE49-F238E27FC236}">
              <a16:creationId xmlns:a16="http://schemas.microsoft.com/office/drawing/2014/main" id="{2D910BC4-1068-43CE-AB04-1A901030630E}"/>
            </a:ext>
          </a:extLst>
        </xdr:cNvPr>
        <xdr:cNvCxnSpPr/>
      </xdr:nvCxnSpPr>
      <xdr:spPr bwMode="auto">
        <a:xfrm flipV="1">
          <a:off x="10073954" y="6461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1266</xdr:colOff>
      <xdr:row>38</xdr:row>
      <xdr:rowOff>188036</xdr:rowOff>
    </xdr:from>
    <xdr:to>
      <xdr:col>17</xdr:col>
      <xdr:colOff>19515</xdr:colOff>
      <xdr:row>38</xdr:row>
      <xdr:rowOff>188036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0CECCB0A-4E5C-45D4-885C-52222FDBF4C2}"/>
            </a:ext>
          </a:extLst>
        </xdr:cNvPr>
        <xdr:cNvCxnSpPr/>
      </xdr:nvCxnSpPr>
      <xdr:spPr bwMode="auto">
        <a:xfrm flipV="1">
          <a:off x="10073954" y="7128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1266</xdr:colOff>
      <xdr:row>39</xdr:row>
      <xdr:rowOff>184861</xdr:rowOff>
    </xdr:from>
    <xdr:to>
      <xdr:col>18</xdr:col>
      <xdr:colOff>19490</xdr:colOff>
      <xdr:row>39</xdr:row>
      <xdr:rowOff>184861</xdr:rowOff>
    </xdr:to>
    <xdr:cxnSp macro="">
      <xdr:nvCxnSpPr>
        <xdr:cNvPr id="229" name="Straight Arrow Connector 228">
          <a:extLst>
            <a:ext uri="{FF2B5EF4-FFF2-40B4-BE49-F238E27FC236}">
              <a16:creationId xmlns:a16="http://schemas.microsoft.com/office/drawing/2014/main" id="{6555D7EA-F7CD-4388-B987-F75AFF782570}"/>
            </a:ext>
          </a:extLst>
        </xdr:cNvPr>
        <xdr:cNvCxnSpPr/>
      </xdr:nvCxnSpPr>
      <xdr:spPr bwMode="auto">
        <a:xfrm flipV="1">
          <a:off x="11026454" y="7795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1020441</xdr:colOff>
      <xdr:row>40</xdr:row>
      <xdr:rowOff>175336</xdr:rowOff>
    </xdr:from>
    <xdr:to>
      <xdr:col>18</xdr:col>
      <xdr:colOff>19490</xdr:colOff>
      <xdr:row>40</xdr:row>
      <xdr:rowOff>175336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0B7076F8-3AEA-45D4-B8CB-6EAB3A246A20}"/>
            </a:ext>
          </a:extLst>
        </xdr:cNvPr>
        <xdr:cNvCxnSpPr/>
      </xdr:nvCxnSpPr>
      <xdr:spPr bwMode="auto">
        <a:xfrm flipV="1">
          <a:off x="11026454" y="84620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1020441</xdr:colOff>
      <xdr:row>41</xdr:row>
      <xdr:rowOff>175336</xdr:rowOff>
    </xdr:from>
    <xdr:to>
      <xdr:col>18</xdr:col>
      <xdr:colOff>19490</xdr:colOff>
      <xdr:row>41</xdr:row>
      <xdr:rowOff>175336</xdr:rowOff>
    </xdr:to>
    <xdr:cxnSp macro="">
      <xdr:nvCxnSpPr>
        <xdr:cNvPr id="231" name="Straight Arrow Connector 230">
          <a:extLst>
            <a:ext uri="{FF2B5EF4-FFF2-40B4-BE49-F238E27FC236}">
              <a16:creationId xmlns:a16="http://schemas.microsoft.com/office/drawing/2014/main" id="{D2A48163-0B7C-4D95-B653-015C76EE91D8}"/>
            </a:ext>
          </a:extLst>
        </xdr:cNvPr>
        <xdr:cNvCxnSpPr/>
      </xdr:nvCxnSpPr>
      <xdr:spPr bwMode="auto">
        <a:xfrm flipV="1">
          <a:off x="11026454" y="9128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1266</xdr:colOff>
      <xdr:row>42</xdr:row>
      <xdr:rowOff>188036</xdr:rowOff>
    </xdr:from>
    <xdr:to>
      <xdr:col>19</xdr:col>
      <xdr:colOff>19515</xdr:colOff>
      <xdr:row>42</xdr:row>
      <xdr:rowOff>188036</xdr:rowOff>
    </xdr:to>
    <xdr:cxnSp macro="">
      <xdr:nvCxnSpPr>
        <xdr:cNvPr id="232" name="Straight Arrow Connector 231">
          <a:extLst>
            <a:ext uri="{FF2B5EF4-FFF2-40B4-BE49-F238E27FC236}">
              <a16:creationId xmlns:a16="http://schemas.microsoft.com/office/drawing/2014/main" id="{6515DADC-A15D-421D-9C5A-510241850F9A}"/>
            </a:ext>
          </a:extLst>
        </xdr:cNvPr>
        <xdr:cNvCxnSpPr/>
      </xdr:nvCxnSpPr>
      <xdr:spPr bwMode="auto">
        <a:xfrm flipV="1">
          <a:off x="11978954" y="9795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1266</xdr:colOff>
      <xdr:row>43</xdr:row>
      <xdr:rowOff>184861</xdr:rowOff>
    </xdr:from>
    <xdr:to>
      <xdr:col>19</xdr:col>
      <xdr:colOff>19515</xdr:colOff>
      <xdr:row>43</xdr:row>
      <xdr:rowOff>184861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798D4AD0-54B0-4F6F-91B0-BD53EC1D252F}"/>
            </a:ext>
          </a:extLst>
        </xdr:cNvPr>
        <xdr:cNvCxnSpPr/>
      </xdr:nvCxnSpPr>
      <xdr:spPr bwMode="auto">
        <a:xfrm flipV="1">
          <a:off x="11978954" y="10462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1266</xdr:colOff>
      <xdr:row>44</xdr:row>
      <xdr:rowOff>175336</xdr:rowOff>
    </xdr:from>
    <xdr:to>
      <xdr:col>19</xdr:col>
      <xdr:colOff>19515</xdr:colOff>
      <xdr:row>44</xdr:row>
      <xdr:rowOff>175336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3CC3E0B8-604F-4838-92E5-5BAACC11E422}"/>
            </a:ext>
          </a:extLst>
        </xdr:cNvPr>
        <xdr:cNvCxnSpPr/>
      </xdr:nvCxnSpPr>
      <xdr:spPr bwMode="auto">
        <a:xfrm flipV="1">
          <a:off x="11978954" y="111290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1020441</xdr:colOff>
      <xdr:row>45</xdr:row>
      <xdr:rowOff>175336</xdr:rowOff>
    </xdr:from>
    <xdr:to>
      <xdr:col>20</xdr:col>
      <xdr:colOff>19490</xdr:colOff>
      <xdr:row>45</xdr:row>
      <xdr:rowOff>175336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DA9D23EB-FEF8-433B-9A14-87AAD65BC597}"/>
            </a:ext>
          </a:extLst>
        </xdr:cNvPr>
        <xdr:cNvCxnSpPr/>
      </xdr:nvCxnSpPr>
      <xdr:spPr bwMode="auto">
        <a:xfrm flipV="1">
          <a:off x="12931454" y="11795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1020441</xdr:colOff>
      <xdr:row>46</xdr:row>
      <xdr:rowOff>175336</xdr:rowOff>
    </xdr:from>
    <xdr:to>
      <xdr:col>22</xdr:col>
      <xdr:colOff>19490</xdr:colOff>
      <xdr:row>46</xdr:row>
      <xdr:rowOff>175336</xdr:rowOff>
    </xdr:to>
    <xdr:cxnSp macro="">
      <xdr:nvCxnSpPr>
        <xdr:cNvPr id="242" name="Straight Arrow Connector 241">
          <a:extLst>
            <a:ext uri="{FF2B5EF4-FFF2-40B4-BE49-F238E27FC236}">
              <a16:creationId xmlns:a16="http://schemas.microsoft.com/office/drawing/2014/main" id="{7D947676-8258-4A3F-A25D-693A5BE8BB22}"/>
            </a:ext>
          </a:extLst>
        </xdr:cNvPr>
        <xdr:cNvCxnSpPr/>
      </xdr:nvCxnSpPr>
      <xdr:spPr bwMode="auto">
        <a:xfrm flipV="1">
          <a:off x="11026454" y="84620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1020441</xdr:colOff>
      <xdr:row>54</xdr:row>
      <xdr:rowOff>175336</xdr:rowOff>
    </xdr:from>
    <xdr:to>
      <xdr:col>22</xdr:col>
      <xdr:colOff>19490</xdr:colOff>
      <xdr:row>54</xdr:row>
      <xdr:rowOff>175336</xdr:rowOff>
    </xdr:to>
    <xdr:cxnSp macro="">
      <xdr:nvCxnSpPr>
        <xdr:cNvPr id="243" name="Straight Arrow Connector 242">
          <a:extLst>
            <a:ext uri="{FF2B5EF4-FFF2-40B4-BE49-F238E27FC236}">
              <a16:creationId xmlns:a16="http://schemas.microsoft.com/office/drawing/2014/main" id="{9672CC49-DE8A-4B82-9BCF-E2C2B6F9A4A1}"/>
            </a:ext>
          </a:extLst>
        </xdr:cNvPr>
        <xdr:cNvCxnSpPr/>
      </xdr:nvCxnSpPr>
      <xdr:spPr bwMode="auto">
        <a:xfrm flipV="1">
          <a:off x="11026454" y="9128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1266</xdr:colOff>
      <xdr:row>55</xdr:row>
      <xdr:rowOff>188036</xdr:rowOff>
    </xdr:from>
    <xdr:to>
      <xdr:col>23</xdr:col>
      <xdr:colOff>19515</xdr:colOff>
      <xdr:row>55</xdr:row>
      <xdr:rowOff>188036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id="{EE993206-AC20-420A-8E94-28F6309395E6}"/>
            </a:ext>
          </a:extLst>
        </xdr:cNvPr>
        <xdr:cNvCxnSpPr/>
      </xdr:nvCxnSpPr>
      <xdr:spPr bwMode="auto">
        <a:xfrm flipV="1">
          <a:off x="11978954" y="9795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1266</xdr:colOff>
      <xdr:row>56</xdr:row>
      <xdr:rowOff>184861</xdr:rowOff>
    </xdr:from>
    <xdr:to>
      <xdr:col>23</xdr:col>
      <xdr:colOff>19515</xdr:colOff>
      <xdr:row>56</xdr:row>
      <xdr:rowOff>184861</xdr:rowOff>
    </xdr:to>
    <xdr:cxnSp macro="">
      <xdr:nvCxnSpPr>
        <xdr:cNvPr id="245" name="Straight Arrow Connector 244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11978954" y="104623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1266</xdr:colOff>
      <xdr:row>57</xdr:row>
      <xdr:rowOff>175336</xdr:rowOff>
    </xdr:from>
    <xdr:to>
      <xdr:col>23</xdr:col>
      <xdr:colOff>19515</xdr:colOff>
      <xdr:row>57</xdr:row>
      <xdr:rowOff>175336</xdr:rowOff>
    </xdr:to>
    <xdr:cxnSp macro="">
      <xdr:nvCxnSpPr>
        <xdr:cNvPr id="246" name="Straight Arrow Connector 245">
          <a:extLst>
            <a:ext uri="{FF2B5EF4-FFF2-40B4-BE49-F238E27FC236}">
              <a16:creationId xmlns:a16="http://schemas.microsoft.com/office/drawing/2014/main" id="{696AD36A-3889-40C6-8078-466A9B3FC4E9}"/>
            </a:ext>
          </a:extLst>
        </xdr:cNvPr>
        <xdr:cNvCxnSpPr/>
      </xdr:nvCxnSpPr>
      <xdr:spPr bwMode="auto">
        <a:xfrm flipV="1">
          <a:off x="11978954" y="111290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1020441</xdr:colOff>
      <xdr:row>58</xdr:row>
      <xdr:rowOff>175336</xdr:rowOff>
    </xdr:from>
    <xdr:to>
      <xdr:col>24</xdr:col>
      <xdr:colOff>0</xdr:colOff>
      <xdr:row>58</xdr:row>
      <xdr:rowOff>175336</xdr:rowOff>
    </xdr:to>
    <xdr:cxnSp macro="">
      <xdr:nvCxnSpPr>
        <xdr:cNvPr id="247" name="Straight Arrow Connector 246">
          <a:extLst>
            <a:ext uri="{FF2B5EF4-FFF2-40B4-BE49-F238E27FC236}">
              <a16:creationId xmlns:a16="http://schemas.microsoft.com/office/drawing/2014/main" id="{16AAF546-EE2F-4845-AC44-A2257B1891A7}"/>
            </a:ext>
          </a:extLst>
        </xdr:cNvPr>
        <xdr:cNvCxnSpPr/>
      </xdr:nvCxnSpPr>
      <xdr:spPr bwMode="auto">
        <a:xfrm flipV="1">
          <a:off x="12931454" y="1179583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1266</xdr:colOff>
      <xdr:row>59</xdr:row>
      <xdr:rowOff>188036</xdr:rowOff>
    </xdr:from>
    <xdr:to>
      <xdr:col>24</xdr:col>
      <xdr:colOff>0</xdr:colOff>
      <xdr:row>59</xdr:row>
      <xdr:rowOff>188036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9EF92ED9-8DFE-434C-8505-F5DCA5ACE932}"/>
            </a:ext>
          </a:extLst>
        </xdr:cNvPr>
        <xdr:cNvCxnSpPr/>
      </xdr:nvCxnSpPr>
      <xdr:spPr bwMode="auto">
        <a:xfrm flipV="1">
          <a:off x="12931454" y="12462586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196850</xdr:colOff>
      <xdr:row>76</xdr:row>
      <xdr:rowOff>152400</xdr:rowOff>
    </xdr:from>
    <xdr:to>
      <xdr:col>18</xdr:col>
      <xdr:colOff>571499</xdr:colOff>
      <xdr:row>93</xdr:row>
      <xdr:rowOff>88900</xdr:rowOff>
    </xdr:to>
    <xdr:pic>
      <xdr:nvPicPr>
        <xdr:cNvPr id="2554582" name="Picture 1">
          <a:extLst>
            <a:ext uri="{FF2B5EF4-FFF2-40B4-BE49-F238E27FC236}">
              <a16:creationId xmlns:a16="http://schemas.microsoft.com/office/drawing/2014/main" id="{30518FD6-7890-476B-AA73-12F4C664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027" r="8827" b="18890"/>
        <a:stretch>
          <a:fillRect/>
        </a:stretch>
      </xdr:blipFill>
      <xdr:spPr bwMode="auto">
        <a:xfrm>
          <a:off x="8642350" y="41935400"/>
          <a:ext cx="9855200" cy="4146550"/>
        </a:xfrm>
        <a:prstGeom prst="rect">
          <a:avLst/>
        </a:prstGeom>
        <a:noFill/>
        <a:ln w="190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76</xdr:row>
      <xdr:rowOff>158750</xdr:rowOff>
    </xdr:from>
    <xdr:to>
      <xdr:col>8</xdr:col>
      <xdr:colOff>17319</xdr:colOff>
      <xdr:row>92</xdr:row>
      <xdr:rowOff>152400</xdr:rowOff>
    </xdr:to>
    <xdr:pic>
      <xdr:nvPicPr>
        <xdr:cNvPr id="2554583" name="Picture 2">
          <a:extLst>
            <a:ext uri="{FF2B5EF4-FFF2-40B4-BE49-F238E27FC236}">
              <a16:creationId xmlns:a16="http://schemas.microsoft.com/office/drawing/2014/main" id="{075F6071-DD23-4390-A809-0C0E82CC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1" t="40257" b="23740"/>
        <a:stretch>
          <a:fillRect/>
        </a:stretch>
      </xdr:blipFill>
      <xdr:spPr bwMode="auto">
        <a:xfrm>
          <a:off x="1" y="42103386"/>
          <a:ext cx="8174182" cy="3872923"/>
        </a:xfrm>
        <a:prstGeom prst="rect">
          <a:avLst/>
        </a:prstGeom>
        <a:noFill/>
        <a:ln w="190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398813</xdr:colOff>
      <xdr:row>94</xdr:row>
      <xdr:rowOff>55666</xdr:rowOff>
    </xdr:from>
    <xdr:to>
      <xdr:col>14</xdr:col>
      <xdr:colOff>85538</xdr:colOff>
      <xdr:row>102</xdr:row>
      <xdr:rowOff>38347</xdr:rowOff>
    </xdr:to>
    <xdr:sp macro="" textlink="">
      <xdr:nvSpPr>
        <xdr:cNvPr id="252" name="Oval Callout 251">
          <a:extLst>
            <a:ext uri="{FF2B5EF4-FFF2-40B4-BE49-F238E27FC236}">
              <a16:creationId xmlns:a16="http://schemas.microsoft.com/office/drawing/2014/main" id="{2CC29593-A5B5-4EAC-9CCA-22ECE93705FE}"/>
            </a:ext>
          </a:extLst>
        </xdr:cNvPr>
        <xdr:cNvSpPr/>
      </xdr:nvSpPr>
      <xdr:spPr>
        <a:xfrm>
          <a:off x="12381263" y="45680416"/>
          <a:ext cx="3515590" cy="1942110"/>
        </a:xfrm>
        <a:prstGeom prst="wedgeEllipseCallout">
          <a:avLst>
            <a:gd name="adj1" fmla="val -13702"/>
            <a:gd name="adj2" fmla="val -583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DUDUKAN CHAIN</a:t>
          </a:r>
          <a:r>
            <a:rPr lang="en-US" sz="2800" baseline="0">
              <a:solidFill>
                <a:schemeClr val="tx1"/>
              </a:solidFill>
            </a:rPr>
            <a:t> CABLE</a:t>
          </a:r>
          <a:endParaRPr 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480240</xdr:colOff>
      <xdr:row>92</xdr:row>
      <xdr:rowOff>72097</xdr:rowOff>
    </xdr:from>
    <xdr:to>
      <xdr:col>15</xdr:col>
      <xdr:colOff>278444</xdr:colOff>
      <xdr:row>94</xdr:row>
      <xdr:rowOff>39292</xdr:rowOff>
    </xdr:to>
    <xdr:sp macro="" textlink="">
      <xdr:nvSpPr>
        <xdr:cNvPr id="253" name="Oval Callout 252">
          <a:extLst>
            <a:ext uri="{FF2B5EF4-FFF2-40B4-BE49-F238E27FC236}">
              <a16:creationId xmlns:a16="http://schemas.microsoft.com/office/drawing/2014/main" id="{1B807603-086B-42CD-84B7-D3D4E53C2525}"/>
            </a:ext>
          </a:extLst>
        </xdr:cNvPr>
        <xdr:cNvSpPr/>
      </xdr:nvSpPr>
      <xdr:spPr>
        <a:xfrm rot="21226162" flipV="1">
          <a:off x="10595790" y="45206990"/>
          <a:ext cx="6421176" cy="457052"/>
        </a:xfrm>
        <a:prstGeom prst="wedgeEllipseCallout">
          <a:avLst>
            <a:gd name="adj1" fmla="val -3357"/>
            <a:gd name="adj2" fmla="val -4935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1266</xdr:colOff>
      <xdr:row>56</xdr:row>
      <xdr:rowOff>427315</xdr:rowOff>
    </xdr:from>
    <xdr:to>
      <xdr:col>23</xdr:col>
      <xdr:colOff>19515</xdr:colOff>
      <xdr:row>56</xdr:row>
      <xdr:rowOff>427315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21008221" y="34942451"/>
          <a:ext cx="9707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936447</xdr:colOff>
      <xdr:row>57</xdr:row>
      <xdr:rowOff>444633</xdr:rowOff>
    </xdr:from>
    <xdr:to>
      <xdr:col>23</xdr:col>
      <xdr:colOff>2196</xdr:colOff>
      <xdr:row>57</xdr:row>
      <xdr:rowOff>444633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20990902" y="35617860"/>
          <a:ext cx="9707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901810</xdr:colOff>
      <xdr:row>58</xdr:row>
      <xdr:rowOff>479269</xdr:rowOff>
    </xdr:from>
    <xdr:to>
      <xdr:col>23</xdr:col>
      <xdr:colOff>920059</xdr:colOff>
      <xdr:row>58</xdr:row>
      <xdr:rowOff>479269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21908765" y="36310587"/>
          <a:ext cx="9707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1265</xdr:colOff>
      <xdr:row>47</xdr:row>
      <xdr:rowOff>444633</xdr:rowOff>
    </xdr:from>
    <xdr:to>
      <xdr:col>22</xdr:col>
      <xdr:colOff>19514</xdr:colOff>
      <xdr:row>47</xdr:row>
      <xdr:rowOff>444633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20055720" y="29036951"/>
          <a:ext cx="9707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1266</xdr:colOff>
      <xdr:row>47</xdr:row>
      <xdr:rowOff>175336</xdr:rowOff>
    </xdr:from>
    <xdr:to>
      <xdr:col>22</xdr:col>
      <xdr:colOff>19490</xdr:colOff>
      <xdr:row>47</xdr:row>
      <xdr:rowOff>175336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7D947676-8258-4A3F-A25D-693A5BE8BB22}"/>
            </a:ext>
          </a:extLst>
        </xdr:cNvPr>
        <xdr:cNvCxnSpPr/>
      </xdr:nvCxnSpPr>
      <xdr:spPr bwMode="auto">
        <a:xfrm flipV="1">
          <a:off x="20055721" y="28767654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53220</xdr:colOff>
      <xdr:row>46</xdr:row>
      <xdr:rowOff>444633</xdr:rowOff>
    </xdr:from>
    <xdr:to>
      <xdr:col>22</xdr:col>
      <xdr:colOff>71469</xdr:colOff>
      <xdr:row>46</xdr:row>
      <xdr:rowOff>444633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20107675" y="28378860"/>
          <a:ext cx="9707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33</xdr:row>
      <xdr:rowOff>484909</xdr:rowOff>
    </xdr:from>
    <xdr:to>
      <xdr:col>16</xdr:col>
      <xdr:colOff>18249</xdr:colOff>
      <xdr:row>33</xdr:row>
      <xdr:rowOff>484909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14339455" y="19863954"/>
          <a:ext cx="9707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17318</xdr:colOff>
      <xdr:row>28</xdr:row>
      <xdr:rowOff>467591</xdr:rowOff>
    </xdr:from>
    <xdr:to>
      <xdr:col>14</xdr:col>
      <xdr:colOff>35567</xdr:colOff>
      <xdr:row>28</xdr:row>
      <xdr:rowOff>467591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12451773" y="16556182"/>
          <a:ext cx="9707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1091045</xdr:colOff>
      <xdr:row>21</xdr:row>
      <xdr:rowOff>415637</xdr:rowOff>
    </xdr:from>
    <xdr:to>
      <xdr:col>12</xdr:col>
      <xdr:colOff>35567</xdr:colOff>
      <xdr:row>21</xdr:row>
      <xdr:rowOff>415637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10771909" y="11897592"/>
          <a:ext cx="9707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34636</xdr:colOff>
      <xdr:row>18</xdr:row>
      <xdr:rowOff>484909</xdr:rowOff>
    </xdr:from>
    <xdr:to>
      <xdr:col>10</xdr:col>
      <xdr:colOff>1246909</xdr:colOff>
      <xdr:row>18</xdr:row>
      <xdr:rowOff>484910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8049CEA2-C2C6-4602-8AAC-1241FF8A2801}"/>
            </a:ext>
          </a:extLst>
        </xdr:cNvPr>
        <xdr:cNvCxnSpPr/>
      </xdr:nvCxnSpPr>
      <xdr:spPr bwMode="auto">
        <a:xfrm flipV="1">
          <a:off x="9715500" y="9992591"/>
          <a:ext cx="1212273" cy="1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314099</xdr:colOff>
      <xdr:row>1</xdr:row>
      <xdr:rowOff>47625</xdr:rowOff>
    </xdr:from>
    <xdr:to>
      <xdr:col>15</xdr:col>
      <xdr:colOff>993587</xdr:colOff>
      <xdr:row>4</xdr:row>
      <xdr:rowOff>233412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4B86B46-1381-45EF-A29D-A68794AE9DAF}"/>
            </a:ext>
          </a:extLst>
        </xdr:cNvPr>
        <xdr:cNvSpPr/>
      </xdr:nvSpPr>
      <xdr:spPr bwMode="auto">
        <a:xfrm>
          <a:off x="5838599" y="238125"/>
          <a:ext cx="13039977" cy="102396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>
            <a:lnSpc>
              <a:spcPts val="2700"/>
            </a:lnSpc>
          </a:pPr>
          <a:r>
            <a:rPr lang="en-US" sz="36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YOKOTEN TIMER</a:t>
          </a:r>
          <a:r>
            <a:rPr lang="en-US" sz="36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DRYER GUN</a:t>
          </a:r>
          <a:endParaRPr lang="en-US" sz="3600" b="1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1074416</xdr:colOff>
      <xdr:row>7</xdr:row>
      <xdr:rowOff>184861</xdr:rowOff>
    </xdr:from>
    <xdr:to>
      <xdr:col>5</xdr:col>
      <xdr:colOff>18726</xdr:colOff>
      <xdr:row>7</xdr:row>
      <xdr:rowOff>184861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46A202D-822F-40B4-9904-FA4B24B2525F}"/>
            </a:ext>
          </a:extLst>
        </xdr:cNvPr>
        <xdr:cNvCxnSpPr/>
      </xdr:nvCxnSpPr>
      <xdr:spPr bwMode="auto">
        <a:xfrm flipV="1">
          <a:off x="5554341" y="2442286"/>
          <a:ext cx="9802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152078</xdr:colOff>
      <xdr:row>8</xdr:row>
      <xdr:rowOff>344487</xdr:rowOff>
    </xdr:from>
    <xdr:to>
      <xdr:col>6</xdr:col>
      <xdr:colOff>785865</xdr:colOff>
      <xdr:row>8</xdr:row>
      <xdr:rowOff>367551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BAEEC50-2387-4587-9C3E-FA8EC44AF6AA}"/>
            </a:ext>
          </a:extLst>
        </xdr:cNvPr>
        <xdr:cNvCxnSpPr/>
      </xdr:nvCxnSpPr>
      <xdr:spPr bwMode="auto">
        <a:xfrm flipV="1">
          <a:off x="6654478" y="3281362"/>
          <a:ext cx="2275209" cy="8649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1266</xdr:colOff>
      <xdr:row>9</xdr:row>
      <xdr:rowOff>184861</xdr:rowOff>
    </xdr:from>
    <xdr:to>
      <xdr:col>9</xdr:col>
      <xdr:colOff>19490</xdr:colOff>
      <xdr:row>9</xdr:row>
      <xdr:rowOff>184861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18FB8534-D889-45C4-8735-A63F81FBAA69}"/>
            </a:ext>
          </a:extLst>
        </xdr:cNvPr>
        <xdr:cNvCxnSpPr/>
      </xdr:nvCxnSpPr>
      <xdr:spPr bwMode="auto">
        <a:xfrm flipV="1">
          <a:off x="9145266" y="3760200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1020441</xdr:colOff>
      <xdr:row>10</xdr:row>
      <xdr:rowOff>175336</xdr:rowOff>
    </xdr:from>
    <xdr:to>
      <xdr:col>9</xdr:col>
      <xdr:colOff>19490</xdr:colOff>
      <xdr:row>10</xdr:row>
      <xdr:rowOff>175336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5CA5E8A8-FE9E-4B1D-B13F-1BCE3478F09C}"/>
            </a:ext>
          </a:extLst>
        </xdr:cNvPr>
        <xdr:cNvCxnSpPr/>
      </xdr:nvCxnSpPr>
      <xdr:spPr bwMode="auto">
        <a:xfrm flipV="1">
          <a:off x="9145266" y="4418291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53221</xdr:colOff>
      <xdr:row>11</xdr:row>
      <xdr:rowOff>158018</xdr:rowOff>
    </xdr:from>
    <xdr:to>
      <xdr:col>10</xdr:col>
      <xdr:colOff>84283</xdr:colOff>
      <xdr:row>11</xdr:row>
      <xdr:rowOff>158018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5066CBE4-7CE8-48D9-A9E9-BE940EE8C8E9}"/>
            </a:ext>
          </a:extLst>
        </xdr:cNvPr>
        <xdr:cNvCxnSpPr/>
      </xdr:nvCxnSpPr>
      <xdr:spPr bwMode="auto">
        <a:xfrm flipV="1">
          <a:off x="10149721" y="5059063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7802</xdr:colOff>
      <xdr:row>12</xdr:row>
      <xdr:rowOff>175336</xdr:rowOff>
    </xdr:from>
    <xdr:to>
      <xdr:col>10</xdr:col>
      <xdr:colOff>19517</xdr:colOff>
      <xdr:row>12</xdr:row>
      <xdr:rowOff>175336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9322BC2D-956B-4446-AB4F-C3941F4F60DB}"/>
            </a:ext>
          </a:extLst>
        </xdr:cNvPr>
        <xdr:cNvCxnSpPr/>
      </xdr:nvCxnSpPr>
      <xdr:spPr bwMode="auto">
        <a:xfrm flipV="1">
          <a:off x="10097766" y="5734472"/>
          <a:ext cx="97072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1116958</xdr:colOff>
      <xdr:row>7</xdr:row>
      <xdr:rowOff>173597</xdr:rowOff>
    </xdr:from>
    <xdr:to>
      <xdr:col>4</xdr:col>
      <xdr:colOff>596191</xdr:colOff>
      <xdr:row>7</xdr:row>
      <xdr:rowOff>173597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D967208F-AA45-4DBA-B92D-69FBD00233FE}"/>
            </a:ext>
          </a:extLst>
        </xdr:cNvPr>
        <xdr:cNvCxnSpPr/>
      </xdr:nvCxnSpPr>
      <xdr:spPr>
        <a:xfrm>
          <a:off x="4015733" y="2443722"/>
          <a:ext cx="6416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315168</xdr:colOff>
      <xdr:row>11</xdr:row>
      <xdr:rowOff>149755</xdr:rowOff>
    </xdr:from>
    <xdr:to>
      <xdr:col>5</xdr:col>
      <xdr:colOff>321576</xdr:colOff>
      <xdr:row>11</xdr:row>
      <xdr:rowOff>149755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A2B233CA-90B5-4616-AFFF-09F49077FB37}"/>
            </a:ext>
          </a:extLst>
        </xdr:cNvPr>
        <xdr:cNvCxnSpPr/>
      </xdr:nvCxnSpPr>
      <xdr:spPr>
        <a:xfrm flipV="1">
          <a:off x="4382343" y="3597805"/>
          <a:ext cx="907904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317136</xdr:colOff>
      <xdr:row>9</xdr:row>
      <xdr:rowOff>155867</xdr:rowOff>
    </xdr:from>
    <xdr:to>
      <xdr:col>5</xdr:col>
      <xdr:colOff>19414</xdr:colOff>
      <xdr:row>9</xdr:row>
      <xdr:rowOff>155867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40474BEA-7FD6-4EF2-99E2-F1158D3150F4}"/>
            </a:ext>
          </a:extLst>
        </xdr:cNvPr>
        <xdr:cNvCxnSpPr/>
      </xdr:nvCxnSpPr>
      <xdr:spPr>
        <a:xfrm flipV="1">
          <a:off x="4358911" y="3013367"/>
          <a:ext cx="635597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835355</xdr:colOff>
      <xdr:row>13</xdr:row>
      <xdr:rowOff>104935</xdr:rowOff>
    </xdr:from>
    <xdr:to>
      <xdr:col>12</xdr:col>
      <xdr:colOff>4030</xdr:colOff>
      <xdr:row>13</xdr:row>
      <xdr:rowOff>136071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C41AE3A4-78D2-4677-B672-FB15AEDD6FAE}"/>
            </a:ext>
          </a:extLst>
        </xdr:cNvPr>
        <xdr:cNvCxnSpPr/>
      </xdr:nvCxnSpPr>
      <xdr:spPr>
        <a:xfrm>
          <a:off x="4858080" y="4143535"/>
          <a:ext cx="6537902" cy="31136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68036</xdr:colOff>
      <xdr:row>15</xdr:row>
      <xdr:rowOff>164525</xdr:rowOff>
    </xdr:from>
    <xdr:to>
      <xdr:col>15</xdr:col>
      <xdr:colOff>930038</xdr:colOff>
      <xdr:row>15</xdr:row>
      <xdr:rowOff>173594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9561926C-2E94-42A4-8860-D4A1EC44DC41}"/>
            </a:ext>
          </a:extLst>
        </xdr:cNvPr>
        <xdr:cNvCxnSpPr/>
      </xdr:nvCxnSpPr>
      <xdr:spPr>
        <a:xfrm flipV="1">
          <a:off x="12364811" y="4793675"/>
          <a:ext cx="2658835" cy="13604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17937</xdr:colOff>
      <xdr:row>17</xdr:row>
      <xdr:rowOff>169420</xdr:rowOff>
    </xdr:from>
    <xdr:to>
      <xdr:col>17</xdr:col>
      <xdr:colOff>39757</xdr:colOff>
      <xdr:row>17</xdr:row>
      <xdr:rowOff>169425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8B67DC9C-82F3-4903-BCA4-00D04C0E03A6}"/>
            </a:ext>
          </a:extLst>
        </xdr:cNvPr>
        <xdr:cNvCxnSpPr/>
      </xdr:nvCxnSpPr>
      <xdr:spPr>
        <a:xfrm flipV="1">
          <a:off x="15051562" y="54589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17937</xdr:colOff>
      <xdr:row>21</xdr:row>
      <xdr:rowOff>163070</xdr:rowOff>
    </xdr:from>
    <xdr:to>
      <xdr:col>17</xdr:col>
      <xdr:colOff>39757</xdr:colOff>
      <xdr:row>21</xdr:row>
      <xdr:rowOff>163075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D04FD910-87F1-4BFC-A9FC-8379020E4436}"/>
            </a:ext>
          </a:extLst>
        </xdr:cNvPr>
        <xdr:cNvCxnSpPr/>
      </xdr:nvCxnSpPr>
      <xdr:spPr>
        <a:xfrm flipV="1">
          <a:off x="15051562" y="64876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17937</xdr:colOff>
      <xdr:row>23</xdr:row>
      <xdr:rowOff>163070</xdr:rowOff>
    </xdr:from>
    <xdr:to>
      <xdr:col>17</xdr:col>
      <xdr:colOff>39757</xdr:colOff>
      <xdr:row>23</xdr:row>
      <xdr:rowOff>163075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2C978DCE-7DAF-4B38-9CD3-EA9FAE430341}"/>
            </a:ext>
          </a:extLst>
        </xdr:cNvPr>
        <xdr:cNvCxnSpPr/>
      </xdr:nvCxnSpPr>
      <xdr:spPr>
        <a:xfrm flipV="1">
          <a:off x="15051562" y="70020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17937</xdr:colOff>
      <xdr:row>19</xdr:row>
      <xdr:rowOff>163070</xdr:rowOff>
    </xdr:from>
    <xdr:to>
      <xdr:col>17</xdr:col>
      <xdr:colOff>39757</xdr:colOff>
      <xdr:row>19</xdr:row>
      <xdr:rowOff>163075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B755DA72-2C7D-480E-A288-8368A458FDC1}"/>
            </a:ext>
          </a:extLst>
        </xdr:cNvPr>
        <xdr:cNvCxnSpPr/>
      </xdr:nvCxnSpPr>
      <xdr:spPr>
        <a:xfrm flipV="1">
          <a:off x="15051562" y="59733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17937</xdr:colOff>
      <xdr:row>25</xdr:row>
      <xdr:rowOff>169420</xdr:rowOff>
    </xdr:from>
    <xdr:to>
      <xdr:col>17</xdr:col>
      <xdr:colOff>39757</xdr:colOff>
      <xdr:row>25</xdr:row>
      <xdr:rowOff>169425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C434646A-0366-4419-88A0-3F94FC384FC1}"/>
            </a:ext>
          </a:extLst>
        </xdr:cNvPr>
        <xdr:cNvCxnSpPr/>
      </xdr:nvCxnSpPr>
      <xdr:spPr>
        <a:xfrm flipV="1">
          <a:off x="15051562" y="75163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17937</xdr:colOff>
      <xdr:row>29</xdr:row>
      <xdr:rowOff>163070</xdr:rowOff>
    </xdr:from>
    <xdr:to>
      <xdr:col>17</xdr:col>
      <xdr:colOff>39757</xdr:colOff>
      <xdr:row>29</xdr:row>
      <xdr:rowOff>163075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A977B238-4AEB-4DC1-A346-554F754B7C61}"/>
            </a:ext>
          </a:extLst>
        </xdr:cNvPr>
        <xdr:cNvCxnSpPr/>
      </xdr:nvCxnSpPr>
      <xdr:spPr>
        <a:xfrm flipV="1">
          <a:off x="15051562" y="85450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17937</xdr:colOff>
      <xdr:row>27</xdr:row>
      <xdr:rowOff>169420</xdr:rowOff>
    </xdr:from>
    <xdr:to>
      <xdr:col>17</xdr:col>
      <xdr:colOff>39757</xdr:colOff>
      <xdr:row>27</xdr:row>
      <xdr:rowOff>169425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966CB8A3-1F05-4AF2-8F95-5345EF37FBCF}"/>
            </a:ext>
          </a:extLst>
        </xdr:cNvPr>
        <xdr:cNvCxnSpPr/>
      </xdr:nvCxnSpPr>
      <xdr:spPr>
        <a:xfrm flipV="1">
          <a:off x="15051562" y="80307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17938</xdr:colOff>
      <xdr:row>31</xdr:row>
      <xdr:rowOff>163070</xdr:rowOff>
    </xdr:from>
    <xdr:to>
      <xdr:col>18</xdr:col>
      <xdr:colOff>39756</xdr:colOff>
      <xdr:row>31</xdr:row>
      <xdr:rowOff>163075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BD16ADE6-F5A2-447D-AABE-E167387663BB}"/>
            </a:ext>
          </a:extLst>
        </xdr:cNvPr>
        <xdr:cNvCxnSpPr/>
      </xdr:nvCxnSpPr>
      <xdr:spPr>
        <a:xfrm flipV="1">
          <a:off x="15965963" y="90594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17938</xdr:colOff>
      <xdr:row>35</xdr:row>
      <xdr:rowOff>169420</xdr:rowOff>
    </xdr:from>
    <xdr:to>
      <xdr:col>18</xdr:col>
      <xdr:colOff>39756</xdr:colOff>
      <xdr:row>35</xdr:row>
      <xdr:rowOff>169425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C0C2C46D-D40E-4B35-9D1C-DA047D93ADBF}"/>
            </a:ext>
          </a:extLst>
        </xdr:cNvPr>
        <xdr:cNvCxnSpPr/>
      </xdr:nvCxnSpPr>
      <xdr:spPr>
        <a:xfrm flipV="1">
          <a:off x="15965963" y="100881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17938</xdr:colOff>
      <xdr:row>37</xdr:row>
      <xdr:rowOff>169420</xdr:rowOff>
    </xdr:from>
    <xdr:to>
      <xdr:col>18</xdr:col>
      <xdr:colOff>39756</xdr:colOff>
      <xdr:row>37</xdr:row>
      <xdr:rowOff>169425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81151C47-8886-4C2A-BE2C-0D70F6F87C90}"/>
            </a:ext>
          </a:extLst>
        </xdr:cNvPr>
        <xdr:cNvCxnSpPr/>
      </xdr:nvCxnSpPr>
      <xdr:spPr>
        <a:xfrm flipV="1">
          <a:off x="15965963" y="106024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17938</xdr:colOff>
      <xdr:row>33</xdr:row>
      <xdr:rowOff>163070</xdr:rowOff>
    </xdr:from>
    <xdr:to>
      <xdr:col>18</xdr:col>
      <xdr:colOff>39756</xdr:colOff>
      <xdr:row>33</xdr:row>
      <xdr:rowOff>163075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105E8856-B4C9-470F-9735-0C88A6DB973B}"/>
            </a:ext>
          </a:extLst>
        </xdr:cNvPr>
        <xdr:cNvCxnSpPr/>
      </xdr:nvCxnSpPr>
      <xdr:spPr>
        <a:xfrm flipV="1">
          <a:off x="15965963" y="95737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17938</xdr:colOff>
      <xdr:row>39</xdr:row>
      <xdr:rowOff>169420</xdr:rowOff>
    </xdr:from>
    <xdr:to>
      <xdr:col>18</xdr:col>
      <xdr:colOff>39756</xdr:colOff>
      <xdr:row>39</xdr:row>
      <xdr:rowOff>169425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E020CFF8-284E-4868-BD51-653A06DA2AFA}"/>
            </a:ext>
          </a:extLst>
        </xdr:cNvPr>
        <xdr:cNvCxnSpPr/>
      </xdr:nvCxnSpPr>
      <xdr:spPr>
        <a:xfrm flipV="1">
          <a:off x="15965963" y="111168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17938</xdr:colOff>
      <xdr:row>43</xdr:row>
      <xdr:rowOff>163070</xdr:rowOff>
    </xdr:from>
    <xdr:to>
      <xdr:col>18</xdr:col>
      <xdr:colOff>39756</xdr:colOff>
      <xdr:row>43</xdr:row>
      <xdr:rowOff>163075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A0A55FCC-5990-41D8-9C51-85A1EFEC5D20}"/>
            </a:ext>
          </a:extLst>
        </xdr:cNvPr>
        <xdr:cNvCxnSpPr/>
      </xdr:nvCxnSpPr>
      <xdr:spPr>
        <a:xfrm flipV="1">
          <a:off x="15965963" y="121455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17938</xdr:colOff>
      <xdr:row>41</xdr:row>
      <xdr:rowOff>163070</xdr:rowOff>
    </xdr:from>
    <xdr:to>
      <xdr:col>18</xdr:col>
      <xdr:colOff>39756</xdr:colOff>
      <xdr:row>41</xdr:row>
      <xdr:rowOff>163075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0A349B4-8645-4BAE-8E88-BC7DDE9467CC}"/>
            </a:ext>
          </a:extLst>
        </xdr:cNvPr>
        <xdr:cNvCxnSpPr/>
      </xdr:nvCxnSpPr>
      <xdr:spPr>
        <a:xfrm flipV="1">
          <a:off x="15965963" y="116311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17937</xdr:colOff>
      <xdr:row>45</xdr:row>
      <xdr:rowOff>163070</xdr:rowOff>
    </xdr:from>
    <xdr:to>
      <xdr:col>19</xdr:col>
      <xdr:colOff>39757</xdr:colOff>
      <xdr:row>45</xdr:row>
      <xdr:rowOff>163075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D882821E-DA79-4437-8AE4-A5B0C762D204}"/>
            </a:ext>
          </a:extLst>
        </xdr:cNvPr>
        <xdr:cNvCxnSpPr/>
      </xdr:nvCxnSpPr>
      <xdr:spPr>
        <a:xfrm flipV="1">
          <a:off x="16880362" y="126598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17937</xdr:colOff>
      <xdr:row>49</xdr:row>
      <xdr:rowOff>169420</xdr:rowOff>
    </xdr:from>
    <xdr:to>
      <xdr:col>19</xdr:col>
      <xdr:colOff>39757</xdr:colOff>
      <xdr:row>49</xdr:row>
      <xdr:rowOff>169425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AC8813B7-84B8-424D-8F83-719E0A5BD8DE}"/>
            </a:ext>
          </a:extLst>
        </xdr:cNvPr>
        <xdr:cNvCxnSpPr/>
      </xdr:nvCxnSpPr>
      <xdr:spPr>
        <a:xfrm flipV="1">
          <a:off x="16880362" y="136885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4082</xdr:colOff>
      <xdr:row>51</xdr:row>
      <xdr:rowOff>149091</xdr:rowOff>
    </xdr:from>
    <xdr:to>
      <xdr:col>19</xdr:col>
      <xdr:colOff>22172</xdr:colOff>
      <xdr:row>51</xdr:row>
      <xdr:rowOff>149096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C1EF44D3-3EBD-4DF4-AD51-1B921683FB56}"/>
            </a:ext>
          </a:extLst>
        </xdr:cNvPr>
        <xdr:cNvCxnSpPr/>
      </xdr:nvCxnSpPr>
      <xdr:spPr>
        <a:xfrm flipV="1">
          <a:off x="16866507" y="14179416"/>
          <a:ext cx="939079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17937</xdr:colOff>
      <xdr:row>47</xdr:row>
      <xdr:rowOff>169420</xdr:rowOff>
    </xdr:from>
    <xdr:to>
      <xdr:col>19</xdr:col>
      <xdr:colOff>39757</xdr:colOff>
      <xdr:row>47</xdr:row>
      <xdr:rowOff>169425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43A93EC0-8862-4FB6-A242-66720CD1288F}"/>
            </a:ext>
          </a:extLst>
        </xdr:cNvPr>
        <xdr:cNvCxnSpPr/>
      </xdr:nvCxnSpPr>
      <xdr:spPr>
        <a:xfrm flipV="1">
          <a:off x="16880362" y="131742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17937</xdr:colOff>
      <xdr:row>53</xdr:row>
      <xdr:rowOff>163070</xdr:rowOff>
    </xdr:from>
    <xdr:to>
      <xdr:col>19</xdr:col>
      <xdr:colOff>39757</xdr:colOff>
      <xdr:row>53</xdr:row>
      <xdr:rowOff>163075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58DA883F-9755-46C5-A5CF-F3E831760BA6}"/>
            </a:ext>
          </a:extLst>
        </xdr:cNvPr>
        <xdr:cNvCxnSpPr/>
      </xdr:nvCxnSpPr>
      <xdr:spPr>
        <a:xfrm flipV="1">
          <a:off x="16880362" y="147172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17937</xdr:colOff>
      <xdr:row>57</xdr:row>
      <xdr:rowOff>169420</xdr:rowOff>
    </xdr:from>
    <xdr:to>
      <xdr:col>19</xdr:col>
      <xdr:colOff>39757</xdr:colOff>
      <xdr:row>57</xdr:row>
      <xdr:rowOff>169425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C47CC1AD-0893-4526-8EFB-C469316CD8FF}"/>
            </a:ext>
          </a:extLst>
        </xdr:cNvPr>
        <xdr:cNvCxnSpPr/>
      </xdr:nvCxnSpPr>
      <xdr:spPr>
        <a:xfrm flipV="1">
          <a:off x="16880362" y="157459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17937</xdr:colOff>
      <xdr:row>55</xdr:row>
      <xdr:rowOff>163070</xdr:rowOff>
    </xdr:from>
    <xdr:to>
      <xdr:col>19</xdr:col>
      <xdr:colOff>39757</xdr:colOff>
      <xdr:row>55</xdr:row>
      <xdr:rowOff>163075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3DAFA23A-91F2-45C8-AE95-191CA9BB3E25}"/>
            </a:ext>
          </a:extLst>
        </xdr:cNvPr>
        <xdr:cNvCxnSpPr/>
      </xdr:nvCxnSpPr>
      <xdr:spPr>
        <a:xfrm flipV="1">
          <a:off x="16880362" y="152316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17938</xdr:colOff>
      <xdr:row>59</xdr:row>
      <xdr:rowOff>169420</xdr:rowOff>
    </xdr:from>
    <xdr:to>
      <xdr:col>20</xdr:col>
      <xdr:colOff>39716</xdr:colOff>
      <xdr:row>59</xdr:row>
      <xdr:rowOff>169425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7754DD1A-E8E9-4585-BDA9-4A15FEFDD45F}"/>
            </a:ext>
          </a:extLst>
        </xdr:cNvPr>
        <xdr:cNvCxnSpPr/>
      </xdr:nvCxnSpPr>
      <xdr:spPr>
        <a:xfrm flipV="1">
          <a:off x="17794763" y="162603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17938</xdr:colOff>
      <xdr:row>63</xdr:row>
      <xdr:rowOff>163070</xdr:rowOff>
    </xdr:from>
    <xdr:to>
      <xdr:col>20</xdr:col>
      <xdr:colOff>39716</xdr:colOff>
      <xdr:row>63</xdr:row>
      <xdr:rowOff>163075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F8CE8C6C-0EEE-4B96-9A5E-00DE4C6E45EF}"/>
            </a:ext>
          </a:extLst>
        </xdr:cNvPr>
        <xdr:cNvCxnSpPr/>
      </xdr:nvCxnSpPr>
      <xdr:spPr>
        <a:xfrm flipV="1">
          <a:off x="17794763" y="172890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17938</xdr:colOff>
      <xdr:row>65</xdr:row>
      <xdr:rowOff>163070</xdr:rowOff>
    </xdr:from>
    <xdr:to>
      <xdr:col>20</xdr:col>
      <xdr:colOff>39716</xdr:colOff>
      <xdr:row>65</xdr:row>
      <xdr:rowOff>163075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C109CB6A-B27F-42FB-BC96-C0E0C1ADDA6A}"/>
            </a:ext>
          </a:extLst>
        </xdr:cNvPr>
        <xdr:cNvCxnSpPr/>
      </xdr:nvCxnSpPr>
      <xdr:spPr>
        <a:xfrm flipV="1">
          <a:off x="17794763" y="178033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17938</xdr:colOff>
      <xdr:row>61</xdr:row>
      <xdr:rowOff>169420</xdr:rowOff>
    </xdr:from>
    <xdr:to>
      <xdr:col>20</xdr:col>
      <xdr:colOff>39716</xdr:colOff>
      <xdr:row>61</xdr:row>
      <xdr:rowOff>169425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C37F44BC-F4D9-4176-84B2-8A533DD8BD4E}"/>
            </a:ext>
          </a:extLst>
        </xdr:cNvPr>
        <xdr:cNvCxnSpPr/>
      </xdr:nvCxnSpPr>
      <xdr:spPr>
        <a:xfrm flipV="1">
          <a:off x="17794763" y="167746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17938</xdr:colOff>
      <xdr:row>67</xdr:row>
      <xdr:rowOff>163070</xdr:rowOff>
    </xdr:from>
    <xdr:to>
      <xdr:col>20</xdr:col>
      <xdr:colOff>39716</xdr:colOff>
      <xdr:row>67</xdr:row>
      <xdr:rowOff>163075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7F9FF8CB-4310-44D0-8421-E8750DF2E34D}"/>
            </a:ext>
          </a:extLst>
        </xdr:cNvPr>
        <xdr:cNvCxnSpPr/>
      </xdr:nvCxnSpPr>
      <xdr:spPr>
        <a:xfrm flipV="1">
          <a:off x="17794763" y="183177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17938</xdr:colOff>
      <xdr:row>71</xdr:row>
      <xdr:rowOff>169420</xdr:rowOff>
    </xdr:from>
    <xdr:to>
      <xdr:col>20</xdr:col>
      <xdr:colOff>39716</xdr:colOff>
      <xdr:row>71</xdr:row>
      <xdr:rowOff>169425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4820CE29-9901-445B-9B6E-F9218206E329}"/>
            </a:ext>
          </a:extLst>
        </xdr:cNvPr>
        <xdr:cNvCxnSpPr/>
      </xdr:nvCxnSpPr>
      <xdr:spPr>
        <a:xfrm flipV="1">
          <a:off x="17794763" y="193464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17938</xdr:colOff>
      <xdr:row>69</xdr:row>
      <xdr:rowOff>169420</xdr:rowOff>
    </xdr:from>
    <xdr:to>
      <xdr:col>20</xdr:col>
      <xdr:colOff>39716</xdr:colOff>
      <xdr:row>69</xdr:row>
      <xdr:rowOff>169425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5588B257-AB55-462C-A3F1-72A28CF790C4}"/>
            </a:ext>
          </a:extLst>
        </xdr:cNvPr>
        <xdr:cNvCxnSpPr/>
      </xdr:nvCxnSpPr>
      <xdr:spPr>
        <a:xfrm flipV="1">
          <a:off x="17794763" y="188320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11588</xdr:colOff>
      <xdr:row>73</xdr:row>
      <xdr:rowOff>163070</xdr:rowOff>
    </xdr:from>
    <xdr:to>
      <xdr:col>21</xdr:col>
      <xdr:colOff>39730</xdr:colOff>
      <xdr:row>73</xdr:row>
      <xdr:rowOff>163075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CF2BBA4-3779-435A-9EF4-53150400EA03}"/>
            </a:ext>
          </a:extLst>
        </xdr:cNvPr>
        <xdr:cNvCxnSpPr/>
      </xdr:nvCxnSpPr>
      <xdr:spPr>
        <a:xfrm flipV="1">
          <a:off x="18709163" y="198607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11588</xdr:colOff>
      <xdr:row>77</xdr:row>
      <xdr:rowOff>163070</xdr:rowOff>
    </xdr:from>
    <xdr:to>
      <xdr:col>21</xdr:col>
      <xdr:colOff>39730</xdr:colOff>
      <xdr:row>77</xdr:row>
      <xdr:rowOff>163075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C6CBD001-02B0-4E87-B1AB-396EB79F348C}"/>
            </a:ext>
          </a:extLst>
        </xdr:cNvPr>
        <xdr:cNvCxnSpPr/>
      </xdr:nvCxnSpPr>
      <xdr:spPr>
        <a:xfrm flipV="1">
          <a:off x="18709163" y="208894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11588</xdr:colOff>
      <xdr:row>79</xdr:row>
      <xdr:rowOff>169420</xdr:rowOff>
    </xdr:from>
    <xdr:to>
      <xdr:col>21</xdr:col>
      <xdr:colOff>39730</xdr:colOff>
      <xdr:row>79</xdr:row>
      <xdr:rowOff>169425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7215D179-2DD3-4861-8809-64C492CD8B12}"/>
            </a:ext>
          </a:extLst>
        </xdr:cNvPr>
        <xdr:cNvCxnSpPr/>
      </xdr:nvCxnSpPr>
      <xdr:spPr>
        <a:xfrm flipV="1">
          <a:off x="18709163" y="214038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11588</xdr:colOff>
      <xdr:row>75</xdr:row>
      <xdr:rowOff>163070</xdr:rowOff>
    </xdr:from>
    <xdr:to>
      <xdr:col>21</xdr:col>
      <xdr:colOff>39730</xdr:colOff>
      <xdr:row>75</xdr:row>
      <xdr:rowOff>163075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244E2E84-F49C-4E98-BC60-148DD5CB5854}"/>
            </a:ext>
          </a:extLst>
        </xdr:cNvPr>
        <xdr:cNvCxnSpPr/>
      </xdr:nvCxnSpPr>
      <xdr:spPr>
        <a:xfrm flipV="1">
          <a:off x="18709163" y="203751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11588</xdr:colOff>
      <xdr:row>81</xdr:row>
      <xdr:rowOff>169420</xdr:rowOff>
    </xdr:from>
    <xdr:to>
      <xdr:col>21</xdr:col>
      <xdr:colOff>39730</xdr:colOff>
      <xdr:row>81</xdr:row>
      <xdr:rowOff>169425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493C45E0-1DA8-461A-823C-255289F05124}"/>
            </a:ext>
          </a:extLst>
        </xdr:cNvPr>
        <xdr:cNvCxnSpPr/>
      </xdr:nvCxnSpPr>
      <xdr:spPr>
        <a:xfrm flipV="1">
          <a:off x="18709163" y="219181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11588</xdr:colOff>
      <xdr:row>85</xdr:row>
      <xdr:rowOff>163070</xdr:rowOff>
    </xdr:from>
    <xdr:to>
      <xdr:col>21</xdr:col>
      <xdr:colOff>39730</xdr:colOff>
      <xdr:row>85</xdr:row>
      <xdr:rowOff>163075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70DEA13B-7699-4D7E-BD57-AE4EE6ED6331}"/>
            </a:ext>
          </a:extLst>
        </xdr:cNvPr>
        <xdr:cNvCxnSpPr/>
      </xdr:nvCxnSpPr>
      <xdr:spPr>
        <a:xfrm flipV="1">
          <a:off x="18709163" y="229468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11588</xdr:colOff>
      <xdr:row>83</xdr:row>
      <xdr:rowOff>169420</xdr:rowOff>
    </xdr:from>
    <xdr:to>
      <xdr:col>21</xdr:col>
      <xdr:colOff>39730</xdr:colOff>
      <xdr:row>83</xdr:row>
      <xdr:rowOff>169425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4B67CC5D-764A-4F97-BB9D-2A2B73C97012}"/>
            </a:ext>
          </a:extLst>
        </xdr:cNvPr>
        <xdr:cNvCxnSpPr/>
      </xdr:nvCxnSpPr>
      <xdr:spPr>
        <a:xfrm flipV="1">
          <a:off x="18709163" y="224325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2063</xdr:colOff>
      <xdr:row>87</xdr:row>
      <xdr:rowOff>163070</xdr:rowOff>
    </xdr:from>
    <xdr:to>
      <xdr:col>22</xdr:col>
      <xdr:colOff>39761</xdr:colOff>
      <xdr:row>87</xdr:row>
      <xdr:rowOff>163075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9DDB9AAE-576B-453A-BDF3-D32320FBB49C}"/>
            </a:ext>
          </a:extLst>
        </xdr:cNvPr>
        <xdr:cNvCxnSpPr/>
      </xdr:nvCxnSpPr>
      <xdr:spPr>
        <a:xfrm flipV="1">
          <a:off x="19623563" y="234612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2063</xdr:colOff>
      <xdr:row>91</xdr:row>
      <xdr:rowOff>169420</xdr:rowOff>
    </xdr:from>
    <xdr:to>
      <xdr:col>22</xdr:col>
      <xdr:colOff>39761</xdr:colOff>
      <xdr:row>91</xdr:row>
      <xdr:rowOff>169425</xdr:rowOff>
    </xdr:to>
    <xdr:cxnSp macro="">
      <xdr:nvCxnSpPr>
        <xdr:cNvPr id="130" name="Straight Arrow Connector 129">
          <a:extLst>
            <a:ext uri="{FF2B5EF4-FFF2-40B4-BE49-F238E27FC236}">
              <a16:creationId xmlns:a16="http://schemas.microsoft.com/office/drawing/2014/main" id="{4F2CAA1F-586A-4120-988C-F1BF8FADB6F3}"/>
            </a:ext>
          </a:extLst>
        </xdr:cNvPr>
        <xdr:cNvCxnSpPr/>
      </xdr:nvCxnSpPr>
      <xdr:spPr>
        <a:xfrm flipV="1">
          <a:off x="19623563" y="244899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2063</xdr:colOff>
      <xdr:row>93</xdr:row>
      <xdr:rowOff>169420</xdr:rowOff>
    </xdr:from>
    <xdr:to>
      <xdr:col>22</xdr:col>
      <xdr:colOff>39761</xdr:colOff>
      <xdr:row>93</xdr:row>
      <xdr:rowOff>169425</xdr:rowOff>
    </xdr:to>
    <xdr:cxnSp macro="">
      <xdr:nvCxnSpPr>
        <xdr:cNvPr id="131" name="Straight Arrow Connector 130">
          <a:extLst>
            <a:ext uri="{FF2B5EF4-FFF2-40B4-BE49-F238E27FC236}">
              <a16:creationId xmlns:a16="http://schemas.microsoft.com/office/drawing/2014/main" id="{CB4C9253-2E32-4236-BC60-6BCE420CF00E}"/>
            </a:ext>
          </a:extLst>
        </xdr:cNvPr>
        <xdr:cNvCxnSpPr/>
      </xdr:nvCxnSpPr>
      <xdr:spPr>
        <a:xfrm flipV="1">
          <a:off x="19623563" y="250042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2063</xdr:colOff>
      <xdr:row>89</xdr:row>
      <xdr:rowOff>163070</xdr:rowOff>
    </xdr:from>
    <xdr:to>
      <xdr:col>22</xdr:col>
      <xdr:colOff>39761</xdr:colOff>
      <xdr:row>89</xdr:row>
      <xdr:rowOff>163075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30CBC522-B276-4C91-900A-5FD98EF0D4A7}"/>
            </a:ext>
          </a:extLst>
        </xdr:cNvPr>
        <xdr:cNvCxnSpPr/>
      </xdr:nvCxnSpPr>
      <xdr:spPr>
        <a:xfrm flipV="1">
          <a:off x="19623563" y="239755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2063</xdr:colOff>
      <xdr:row>95</xdr:row>
      <xdr:rowOff>163070</xdr:rowOff>
    </xdr:from>
    <xdr:to>
      <xdr:col>22</xdr:col>
      <xdr:colOff>39761</xdr:colOff>
      <xdr:row>95</xdr:row>
      <xdr:rowOff>163075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28DB1221-DCEF-4E6A-AD81-A53158E15093}"/>
            </a:ext>
          </a:extLst>
        </xdr:cNvPr>
        <xdr:cNvCxnSpPr/>
      </xdr:nvCxnSpPr>
      <xdr:spPr>
        <a:xfrm flipV="1">
          <a:off x="19623563" y="255186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2063</xdr:colOff>
      <xdr:row>99</xdr:row>
      <xdr:rowOff>163070</xdr:rowOff>
    </xdr:from>
    <xdr:to>
      <xdr:col>22</xdr:col>
      <xdr:colOff>39761</xdr:colOff>
      <xdr:row>99</xdr:row>
      <xdr:rowOff>163075</xdr:rowOff>
    </xdr:to>
    <xdr:cxnSp macro="">
      <xdr:nvCxnSpPr>
        <xdr:cNvPr id="134" name="Straight Arrow Connector 133">
          <a:extLst>
            <a:ext uri="{FF2B5EF4-FFF2-40B4-BE49-F238E27FC236}">
              <a16:creationId xmlns:a16="http://schemas.microsoft.com/office/drawing/2014/main" id="{101CDB2C-DB58-4C28-B418-7CB1013D0689}"/>
            </a:ext>
          </a:extLst>
        </xdr:cNvPr>
        <xdr:cNvCxnSpPr/>
      </xdr:nvCxnSpPr>
      <xdr:spPr>
        <a:xfrm flipV="1">
          <a:off x="19623563" y="265473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2063</xdr:colOff>
      <xdr:row>97</xdr:row>
      <xdr:rowOff>163070</xdr:rowOff>
    </xdr:from>
    <xdr:to>
      <xdr:col>22</xdr:col>
      <xdr:colOff>39761</xdr:colOff>
      <xdr:row>97</xdr:row>
      <xdr:rowOff>163075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2382102A-E9D2-482E-A95E-A6235ADD2950}"/>
            </a:ext>
          </a:extLst>
        </xdr:cNvPr>
        <xdr:cNvCxnSpPr/>
      </xdr:nvCxnSpPr>
      <xdr:spPr>
        <a:xfrm flipV="1">
          <a:off x="19623563" y="260329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11588</xdr:colOff>
      <xdr:row>101</xdr:row>
      <xdr:rowOff>169420</xdr:rowOff>
    </xdr:from>
    <xdr:to>
      <xdr:col>23</xdr:col>
      <xdr:colOff>39729</xdr:colOff>
      <xdr:row>101</xdr:row>
      <xdr:rowOff>169425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C9BCE87E-AC26-4F15-8DEE-83F2D4F48D68}"/>
            </a:ext>
          </a:extLst>
        </xdr:cNvPr>
        <xdr:cNvCxnSpPr/>
      </xdr:nvCxnSpPr>
      <xdr:spPr>
        <a:xfrm flipV="1">
          <a:off x="20537963" y="270616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11588</xdr:colOff>
      <xdr:row>105</xdr:row>
      <xdr:rowOff>169420</xdr:rowOff>
    </xdr:from>
    <xdr:to>
      <xdr:col>23</xdr:col>
      <xdr:colOff>39729</xdr:colOff>
      <xdr:row>105</xdr:row>
      <xdr:rowOff>169425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A788BD87-2296-4ABE-874D-7D2C949272F9}"/>
            </a:ext>
          </a:extLst>
        </xdr:cNvPr>
        <xdr:cNvCxnSpPr/>
      </xdr:nvCxnSpPr>
      <xdr:spPr>
        <a:xfrm flipV="1">
          <a:off x="20537963" y="280903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11588</xdr:colOff>
      <xdr:row>107</xdr:row>
      <xdr:rowOff>163070</xdr:rowOff>
    </xdr:from>
    <xdr:to>
      <xdr:col>23</xdr:col>
      <xdr:colOff>39729</xdr:colOff>
      <xdr:row>107</xdr:row>
      <xdr:rowOff>163075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87EF6BF2-0ECF-44A2-9ACF-4DEA4F945AB2}"/>
            </a:ext>
          </a:extLst>
        </xdr:cNvPr>
        <xdr:cNvCxnSpPr/>
      </xdr:nvCxnSpPr>
      <xdr:spPr>
        <a:xfrm flipV="1">
          <a:off x="20537963" y="286047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11588</xdr:colOff>
      <xdr:row>103</xdr:row>
      <xdr:rowOff>169420</xdr:rowOff>
    </xdr:from>
    <xdr:to>
      <xdr:col>23</xdr:col>
      <xdr:colOff>39729</xdr:colOff>
      <xdr:row>103</xdr:row>
      <xdr:rowOff>169425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C321FE74-2BCE-4852-8478-E716262E6E54}"/>
            </a:ext>
          </a:extLst>
        </xdr:cNvPr>
        <xdr:cNvCxnSpPr/>
      </xdr:nvCxnSpPr>
      <xdr:spPr>
        <a:xfrm flipV="1">
          <a:off x="20537963" y="275760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11588</xdr:colOff>
      <xdr:row>109</xdr:row>
      <xdr:rowOff>163070</xdr:rowOff>
    </xdr:from>
    <xdr:to>
      <xdr:col>23</xdr:col>
      <xdr:colOff>39729</xdr:colOff>
      <xdr:row>109</xdr:row>
      <xdr:rowOff>163075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ED9534B4-C59F-4DD4-AD24-907C381A061A}"/>
            </a:ext>
          </a:extLst>
        </xdr:cNvPr>
        <xdr:cNvCxnSpPr/>
      </xdr:nvCxnSpPr>
      <xdr:spPr>
        <a:xfrm flipV="1">
          <a:off x="20537963" y="291190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11588</xdr:colOff>
      <xdr:row>113</xdr:row>
      <xdr:rowOff>169420</xdr:rowOff>
    </xdr:from>
    <xdr:to>
      <xdr:col>23</xdr:col>
      <xdr:colOff>39729</xdr:colOff>
      <xdr:row>113</xdr:row>
      <xdr:rowOff>169425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652F77E6-BD57-41F4-916F-A4CF48B95505}"/>
            </a:ext>
          </a:extLst>
        </xdr:cNvPr>
        <xdr:cNvCxnSpPr/>
      </xdr:nvCxnSpPr>
      <xdr:spPr>
        <a:xfrm flipV="1">
          <a:off x="20537963" y="301477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11588</xdr:colOff>
      <xdr:row>111</xdr:row>
      <xdr:rowOff>163070</xdr:rowOff>
    </xdr:from>
    <xdr:to>
      <xdr:col>23</xdr:col>
      <xdr:colOff>39729</xdr:colOff>
      <xdr:row>111</xdr:row>
      <xdr:rowOff>163075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8D5F45B9-1505-4893-B6CB-28E577D73F43}"/>
            </a:ext>
          </a:extLst>
        </xdr:cNvPr>
        <xdr:cNvCxnSpPr/>
      </xdr:nvCxnSpPr>
      <xdr:spPr>
        <a:xfrm flipV="1">
          <a:off x="20537963" y="296334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2062</xdr:colOff>
      <xdr:row>115</xdr:row>
      <xdr:rowOff>169420</xdr:rowOff>
    </xdr:from>
    <xdr:to>
      <xdr:col>24</xdr:col>
      <xdr:colOff>39761</xdr:colOff>
      <xdr:row>115</xdr:row>
      <xdr:rowOff>169425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0579F33-E48E-4A88-AAE3-9FD84E7B70A5}"/>
            </a:ext>
          </a:extLst>
        </xdr:cNvPr>
        <xdr:cNvCxnSpPr/>
      </xdr:nvCxnSpPr>
      <xdr:spPr>
        <a:xfrm flipV="1">
          <a:off x="21452362" y="306621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2062</xdr:colOff>
      <xdr:row>119</xdr:row>
      <xdr:rowOff>163070</xdr:rowOff>
    </xdr:from>
    <xdr:to>
      <xdr:col>24</xdr:col>
      <xdr:colOff>39761</xdr:colOff>
      <xdr:row>119</xdr:row>
      <xdr:rowOff>163075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118A343B-9A46-4B43-BFA3-E55338DB42CE}"/>
            </a:ext>
          </a:extLst>
        </xdr:cNvPr>
        <xdr:cNvCxnSpPr/>
      </xdr:nvCxnSpPr>
      <xdr:spPr>
        <a:xfrm flipV="1">
          <a:off x="21452362" y="316908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2062</xdr:colOff>
      <xdr:row>121</xdr:row>
      <xdr:rowOff>163070</xdr:rowOff>
    </xdr:from>
    <xdr:to>
      <xdr:col>24</xdr:col>
      <xdr:colOff>39761</xdr:colOff>
      <xdr:row>121</xdr:row>
      <xdr:rowOff>163075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741EE3B3-15A8-4979-90E3-3644DA1F1AA4}"/>
            </a:ext>
          </a:extLst>
        </xdr:cNvPr>
        <xdr:cNvCxnSpPr/>
      </xdr:nvCxnSpPr>
      <xdr:spPr>
        <a:xfrm flipV="1">
          <a:off x="21452362" y="322051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2062</xdr:colOff>
      <xdr:row>117</xdr:row>
      <xdr:rowOff>163070</xdr:rowOff>
    </xdr:from>
    <xdr:to>
      <xdr:col>24</xdr:col>
      <xdr:colOff>39761</xdr:colOff>
      <xdr:row>117</xdr:row>
      <xdr:rowOff>163075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E879A0F1-9B08-4AFF-BD6A-F341DF40AA92}"/>
            </a:ext>
          </a:extLst>
        </xdr:cNvPr>
        <xdr:cNvCxnSpPr/>
      </xdr:nvCxnSpPr>
      <xdr:spPr>
        <a:xfrm flipV="1">
          <a:off x="21452362" y="311764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2062</xdr:colOff>
      <xdr:row>123</xdr:row>
      <xdr:rowOff>169420</xdr:rowOff>
    </xdr:from>
    <xdr:to>
      <xdr:col>24</xdr:col>
      <xdr:colOff>39761</xdr:colOff>
      <xdr:row>123</xdr:row>
      <xdr:rowOff>169425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C619D2C3-536A-42E0-AAC5-C6A34A06A9C8}"/>
            </a:ext>
          </a:extLst>
        </xdr:cNvPr>
        <xdr:cNvCxnSpPr/>
      </xdr:nvCxnSpPr>
      <xdr:spPr>
        <a:xfrm flipV="1">
          <a:off x="21452362" y="327195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2062</xdr:colOff>
      <xdr:row>127</xdr:row>
      <xdr:rowOff>169420</xdr:rowOff>
    </xdr:from>
    <xdr:to>
      <xdr:col>24</xdr:col>
      <xdr:colOff>39761</xdr:colOff>
      <xdr:row>127</xdr:row>
      <xdr:rowOff>169425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id="{C4D48FFD-7692-429A-92EE-A1B6C9CC25A3}"/>
            </a:ext>
          </a:extLst>
        </xdr:cNvPr>
        <xdr:cNvCxnSpPr/>
      </xdr:nvCxnSpPr>
      <xdr:spPr>
        <a:xfrm flipV="1">
          <a:off x="21452362" y="337482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2062</xdr:colOff>
      <xdr:row>125</xdr:row>
      <xdr:rowOff>169420</xdr:rowOff>
    </xdr:from>
    <xdr:to>
      <xdr:col>24</xdr:col>
      <xdr:colOff>39761</xdr:colOff>
      <xdr:row>125</xdr:row>
      <xdr:rowOff>169425</xdr:rowOff>
    </xdr:to>
    <xdr:cxnSp macro="">
      <xdr:nvCxnSpPr>
        <xdr:cNvPr id="149" name="Straight Arrow Connector 148">
          <a:extLst>
            <a:ext uri="{FF2B5EF4-FFF2-40B4-BE49-F238E27FC236}">
              <a16:creationId xmlns:a16="http://schemas.microsoft.com/office/drawing/2014/main" id="{F3E3B180-302D-4057-86FE-E95B7A7CB595}"/>
            </a:ext>
          </a:extLst>
        </xdr:cNvPr>
        <xdr:cNvCxnSpPr/>
      </xdr:nvCxnSpPr>
      <xdr:spPr>
        <a:xfrm flipV="1">
          <a:off x="21452362" y="332338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11588</xdr:colOff>
      <xdr:row>129</xdr:row>
      <xdr:rowOff>163070</xdr:rowOff>
    </xdr:from>
    <xdr:to>
      <xdr:col>25</xdr:col>
      <xdr:colOff>39729</xdr:colOff>
      <xdr:row>129</xdr:row>
      <xdr:rowOff>163075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2FE6718B-BA6D-42AB-99BA-4CB0D7050F9B}"/>
            </a:ext>
          </a:extLst>
        </xdr:cNvPr>
        <xdr:cNvCxnSpPr/>
      </xdr:nvCxnSpPr>
      <xdr:spPr>
        <a:xfrm flipV="1">
          <a:off x="22366763" y="342625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11588</xdr:colOff>
      <xdr:row>133</xdr:row>
      <xdr:rowOff>163070</xdr:rowOff>
    </xdr:from>
    <xdr:to>
      <xdr:col>25</xdr:col>
      <xdr:colOff>39729</xdr:colOff>
      <xdr:row>133</xdr:row>
      <xdr:rowOff>163075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E54BB30D-2840-4B09-B6CD-BBBE1A7098CC}"/>
            </a:ext>
          </a:extLst>
        </xdr:cNvPr>
        <xdr:cNvCxnSpPr/>
      </xdr:nvCxnSpPr>
      <xdr:spPr>
        <a:xfrm flipV="1">
          <a:off x="22366763" y="352912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11588</xdr:colOff>
      <xdr:row>135</xdr:row>
      <xdr:rowOff>169420</xdr:rowOff>
    </xdr:from>
    <xdr:to>
      <xdr:col>25</xdr:col>
      <xdr:colOff>39729</xdr:colOff>
      <xdr:row>135</xdr:row>
      <xdr:rowOff>169425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9248F72F-D857-437B-AF3F-02D984947442}"/>
            </a:ext>
          </a:extLst>
        </xdr:cNvPr>
        <xdr:cNvCxnSpPr/>
      </xdr:nvCxnSpPr>
      <xdr:spPr>
        <a:xfrm flipV="1">
          <a:off x="22366763" y="358056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11588</xdr:colOff>
      <xdr:row>131</xdr:row>
      <xdr:rowOff>163070</xdr:rowOff>
    </xdr:from>
    <xdr:to>
      <xdr:col>25</xdr:col>
      <xdr:colOff>39729</xdr:colOff>
      <xdr:row>131</xdr:row>
      <xdr:rowOff>163075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B5905E9A-5423-4060-A3F7-64527F748F45}"/>
            </a:ext>
          </a:extLst>
        </xdr:cNvPr>
        <xdr:cNvCxnSpPr/>
      </xdr:nvCxnSpPr>
      <xdr:spPr>
        <a:xfrm flipV="1">
          <a:off x="22366763" y="347769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11588</xdr:colOff>
      <xdr:row>137</xdr:row>
      <xdr:rowOff>169420</xdr:rowOff>
    </xdr:from>
    <xdr:to>
      <xdr:col>25</xdr:col>
      <xdr:colOff>39729</xdr:colOff>
      <xdr:row>137</xdr:row>
      <xdr:rowOff>169425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5B7AD9BB-7B36-4197-8AE8-94CCA78057A7}"/>
            </a:ext>
          </a:extLst>
        </xdr:cNvPr>
        <xdr:cNvCxnSpPr/>
      </xdr:nvCxnSpPr>
      <xdr:spPr>
        <a:xfrm flipV="1">
          <a:off x="22366763" y="363199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11588</xdr:colOff>
      <xdr:row>141</xdr:row>
      <xdr:rowOff>163070</xdr:rowOff>
    </xdr:from>
    <xdr:to>
      <xdr:col>25</xdr:col>
      <xdr:colOff>39729</xdr:colOff>
      <xdr:row>141</xdr:row>
      <xdr:rowOff>163075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E3335B88-D1F2-4880-A4C3-8C08977622A9}"/>
            </a:ext>
          </a:extLst>
        </xdr:cNvPr>
        <xdr:cNvCxnSpPr/>
      </xdr:nvCxnSpPr>
      <xdr:spPr>
        <a:xfrm flipV="1">
          <a:off x="22366763" y="3734867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11588</xdr:colOff>
      <xdr:row>139</xdr:row>
      <xdr:rowOff>163070</xdr:rowOff>
    </xdr:from>
    <xdr:to>
      <xdr:col>25</xdr:col>
      <xdr:colOff>39729</xdr:colOff>
      <xdr:row>139</xdr:row>
      <xdr:rowOff>163075</xdr:rowOff>
    </xdr:to>
    <xdr:cxnSp macro="">
      <xdr:nvCxnSpPr>
        <xdr:cNvPr id="156" name="Straight Arrow Connector 155">
          <a:extLst>
            <a:ext uri="{FF2B5EF4-FFF2-40B4-BE49-F238E27FC236}">
              <a16:creationId xmlns:a16="http://schemas.microsoft.com/office/drawing/2014/main" id="{B3181AE2-D471-4D01-8061-932FC1C1B0D2}"/>
            </a:ext>
          </a:extLst>
        </xdr:cNvPr>
        <xdr:cNvCxnSpPr/>
      </xdr:nvCxnSpPr>
      <xdr:spPr>
        <a:xfrm flipV="1">
          <a:off x="22366763" y="36834320"/>
          <a:ext cx="942541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11587</xdr:colOff>
      <xdr:row>143</xdr:row>
      <xdr:rowOff>163070</xdr:rowOff>
    </xdr:from>
    <xdr:to>
      <xdr:col>26</xdr:col>
      <xdr:colOff>39730</xdr:colOff>
      <xdr:row>143</xdr:row>
      <xdr:rowOff>163075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16179DA5-22B7-4AB0-9574-E2E892D2887A}"/>
            </a:ext>
          </a:extLst>
        </xdr:cNvPr>
        <xdr:cNvCxnSpPr/>
      </xdr:nvCxnSpPr>
      <xdr:spPr>
        <a:xfrm flipV="1">
          <a:off x="23281162" y="378630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11587</xdr:colOff>
      <xdr:row>147</xdr:row>
      <xdr:rowOff>169420</xdr:rowOff>
    </xdr:from>
    <xdr:to>
      <xdr:col>26</xdr:col>
      <xdr:colOff>39730</xdr:colOff>
      <xdr:row>147</xdr:row>
      <xdr:rowOff>169425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4640AB4A-7FD4-4242-B765-EB9791E50FEF}"/>
            </a:ext>
          </a:extLst>
        </xdr:cNvPr>
        <xdr:cNvCxnSpPr/>
      </xdr:nvCxnSpPr>
      <xdr:spPr>
        <a:xfrm flipV="1">
          <a:off x="23281162" y="388917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11587</xdr:colOff>
      <xdr:row>149</xdr:row>
      <xdr:rowOff>169420</xdr:rowOff>
    </xdr:from>
    <xdr:to>
      <xdr:col>26</xdr:col>
      <xdr:colOff>39730</xdr:colOff>
      <xdr:row>149</xdr:row>
      <xdr:rowOff>169425</xdr:rowOff>
    </xdr:to>
    <xdr:cxnSp macro="">
      <xdr:nvCxnSpPr>
        <xdr:cNvPr id="159" name="Straight Arrow Connector 158">
          <a:extLst>
            <a:ext uri="{FF2B5EF4-FFF2-40B4-BE49-F238E27FC236}">
              <a16:creationId xmlns:a16="http://schemas.microsoft.com/office/drawing/2014/main" id="{3E89D2D1-5660-4B06-ADD4-BD51A97A647C}"/>
            </a:ext>
          </a:extLst>
        </xdr:cNvPr>
        <xdr:cNvCxnSpPr/>
      </xdr:nvCxnSpPr>
      <xdr:spPr>
        <a:xfrm flipV="1">
          <a:off x="23281162" y="394060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11587</xdr:colOff>
      <xdr:row>145</xdr:row>
      <xdr:rowOff>169420</xdr:rowOff>
    </xdr:from>
    <xdr:to>
      <xdr:col>26</xdr:col>
      <xdr:colOff>39730</xdr:colOff>
      <xdr:row>145</xdr:row>
      <xdr:rowOff>169425</xdr:rowOff>
    </xdr:to>
    <xdr:cxnSp macro="">
      <xdr:nvCxnSpPr>
        <xdr:cNvPr id="160" name="Straight Arrow Connector 159">
          <a:extLst>
            <a:ext uri="{FF2B5EF4-FFF2-40B4-BE49-F238E27FC236}">
              <a16:creationId xmlns:a16="http://schemas.microsoft.com/office/drawing/2014/main" id="{950F3675-470E-4F9A-987C-A12042D2469C}"/>
            </a:ext>
          </a:extLst>
        </xdr:cNvPr>
        <xdr:cNvCxnSpPr/>
      </xdr:nvCxnSpPr>
      <xdr:spPr>
        <a:xfrm flipV="1">
          <a:off x="23281162" y="383773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11587</xdr:colOff>
      <xdr:row>151</xdr:row>
      <xdr:rowOff>163070</xdr:rowOff>
    </xdr:from>
    <xdr:to>
      <xdr:col>26</xdr:col>
      <xdr:colOff>39730</xdr:colOff>
      <xdr:row>151</xdr:row>
      <xdr:rowOff>163075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C0E1A221-1FDC-47E6-A191-F212011355D6}"/>
            </a:ext>
          </a:extLst>
        </xdr:cNvPr>
        <xdr:cNvCxnSpPr/>
      </xdr:nvCxnSpPr>
      <xdr:spPr>
        <a:xfrm flipV="1">
          <a:off x="23281162" y="399204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11587</xdr:colOff>
      <xdr:row>155</xdr:row>
      <xdr:rowOff>163070</xdr:rowOff>
    </xdr:from>
    <xdr:to>
      <xdr:col>26</xdr:col>
      <xdr:colOff>39730</xdr:colOff>
      <xdr:row>155</xdr:row>
      <xdr:rowOff>163075</xdr:rowOff>
    </xdr:to>
    <xdr:cxnSp macro="">
      <xdr:nvCxnSpPr>
        <xdr:cNvPr id="162" name="Straight Arrow Connector 161">
          <a:extLst>
            <a:ext uri="{FF2B5EF4-FFF2-40B4-BE49-F238E27FC236}">
              <a16:creationId xmlns:a16="http://schemas.microsoft.com/office/drawing/2014/main" id="{2B95B4E5-AC09-41CD-A538-D80CCADF1DC1}"/>
            </a:ext>
          </a:extLst>
        </xdr:cNvPr>
        <xdr:cNvCxnSpPr/>
      </xdr:nvCxnSpPr>
      <xdr:spPr>
        <a:xfrm flipV="1">
          <a:off x="23281162" y="4094912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11587</xdr:colOff>
      <xdr:row>153</xdr:row>
      <xdr:rowOff>163070</xdr:rowOff>
    </xdr:from>
    <xdr:to>
      <xdr:col>26</xdr:col>
      <xdr:colOff>39730</xdr:colOff>
      <xdr:row>153</xdr:row>
      <xdr:rowOff>163075</xdr:rowOff>
    </xdr:to>
    <xdr:cxnSp macro="">
      <xdr:nvCxnSpPr>
        <xdr:cNvPr id="163" name="Straight Arrow Connector 162">
          <a:extLst>
            <a:ext uri="{FF2B5EF4-FFF2-40B4-BE49-F238E27FC236}">
              <a16:creationId xmlns:a16="http://schemas.microsoft.com/office/drawing/2014/main" id="{BDB97325-F8CA-4516-B6B8-E0770631F3F4}"/>
            </a:ext>
          </a:extLst>
        </xdr:cNvPr>
        <xdr:cNvCxnSpPr/>
      </xdr:nvCxnSpPr>
      <xdr:spPr>
        <a:xfrm flipV="1">
          <a:off x="23281162" y="40434770"/>
          <a:ext cx="942543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17938</xdr:colOff>
      <xdr:row>157</xdr:row>
      <xdr:rowOff>169420</xdr:rowOff>
    </xdr:from>
    <xdr:to>
      <xdr:col>27</xdr:col>
      <xdr:colOff>39757</xdr:colOff>
      <xdr:row>157</xdr:row>
      <xdr:rowOff>169425</xdr:rowOff>
    </xdr:to>
    <xdr:cxnSp macro="">
      <xdr:nvCxnSpPr>
        <xdr:cNvPr id="164" name="Straight Arrow Connector 163">
          <a:extLst>
            <a:ext uri="{FF2B5EF4-FFF2-40B4-BE49-F238E27FC236}">
              <a16:creationId xmlns:a16="http://schemas.microsoft.com/office/drawing/2014/main" id="{9F8E382B-0D5C-4F13-95E6-15C9AFCF6A1B}"/>
            </a:ext>
          </a:extLst>
        </xdr:cNvPr>
        <xdr:cNvCxnSpPr/>
      </xdr:nvCxnSpPr>
      <xdr:spPr>
        <a:xfrm flipV="1">
          <a:off x="24195563" y="414634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17938</xdr:colOff>
      <xdr:row>161</xdr:row>
      <xdr:rowOff>163070</xdr:rowOff>
    </xdr:from>
    <xdr:to>
      <xdr:col>27</xdr:col>
      <xdr:colOff>39757</xdr:colOff>
      <xdr:row>161</xdr:row>
      <xdr:rowOff>163075</xdr:rowOff>
    </xdr:to>
    <xdr:cxnSp macro="">
      <xdr:nvCxnSpPr>
        <xdr:cNvPr id="165" name="Straight Arrow Connector 164">
          <a:extLst>
            <a:ext uri="{FF2B5EF4-FFF2-40B4-BE49-F238E27FC236}">
              <a16:creationId xmlns:a16="http://schemas.microsoft.com/office/drawing/2014/main" id="{7C8DB015-93A2-42CC-8EE0-9F2AA216BA22}"/>
            </a:ext>
          </a:extLst>
        </xdr:cNvPr>
        <xdr:cNvCxnSpPr/>
      </xdr:nvCxnSpPr>
      <xdr:spPr>
        <a:xfrm flipV="1">
          <a:off x="24195563" y="424921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17938</xdr:colOff>
      <xdr:row>163</xdr:row>
      <xdr:rowOff>163070</xdr:rowOff>
    </xdr:from>
    <xdr:to>
      <xdr:col>27</xdr:col>
      <xdr:colOff>39757</xdr:colOff>
      <xdr:row>163</xdr:row>
      <xdr:rowOff>163075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CF8B9109-929B-40FD-A83B-56BAC52BD3CD}"/>
            </a:ext>
          </a:extLst>
        </xdr:cNvPr>
        <xdr:cNvCxnSpPr/>
      </xdr:nvCxnSpPr>
      <xdr:spPr>
        <a:xfrm flipV="1">
          <a:off x="24195563" y="430065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17938</xdr:colOff>
      <xdr:row>159</xdr:row>
      <xdr:rowOff>169420</xdr:rowOff>
    </xdr:from>
    <xdr:to>
      <xdr:col>27</xdr:col>
      <xdr:colOff>39757</xdr:colOff>
      <xdr:row>159</xdr:row>
      <xdr:rowOff>169425</xdr:rowOff>
    </xdr:to>
    <xdr:cxnSp macro="">
      <xdr:nvCxnSpPr>
        <xdr:cNvPr id="167" name="Straight Arrow Connector 166">
          <a:extLst>
            <a:ext uri="{FF2B5EF4-FFF2-40B4-BE49-F238E27FC236}">
              <a16:creationId xmlns:a16="http://schemas.microsoft.com/office/drawing/2014/main" id="{B5563EA1-CAF5-4A84-889F-D7DB282F6684}"/>
            </a:ext>
          </a:extLst>
        </xdr:cNvPr>
        <xdr:cNvCxnSpPr/>
      </xdr:nvCxnSpPr>
      <xdr:spPr>
        <a:xfrm flipV="1">
          <a:off x="24195563" y="419778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17938</xdr:colOff>
      <xdr:row>165</xdr:row>
      <xdr:rowOff>163070</xdr:rowOff>
    </xdr:from>
    <xdr:to>
      <xdr:col>27</xdr:col>
      <xdr:colOff>39757</xdr:colOff>
      <xdr:row>165</xdr:row>
      <xdr:rowOff>163075</xdr:rowOff>
    </xdr:to>
    <xdr:cxnSp macro="">
      <xdr:nvCxnSpPr>
        <xdr:cNvPr id="168" name="Straight Arrow Connector 167">
          <a:extLst>
            <a:ext uri="{FF2B5EF4-FFF2-40B4-BE49-F238E27FC236}">
              <a16:creationId xmlns:a16="http://schemas.microsoft.com/office/drawing/2014/main" id="{8D9E29C4-B666-4B60-9A57-AADCF48BA5D1}"/>
            </a:ext>
          </a:extLst>
        </xdr:cNvPr>
        <xdr:cNvCxnSpPr/>
      </xdr:nvCxnSpPr>
      <xdr:spPr>
        <a:xfrm flipV="1">
          <a:off x="24195563" y="435208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17938</xdr:colOff>
      <xdr:row>169</xdr:row>
      <xdr:rowOff>169420</xdr:rowOff>
    </xdr:from>
    <xdr:to>
      <xdr:col>27</xdr:col>
      <xdr:colOff>39757</xdr:colOff>
      <xdr:row>169</xdr:row>
      <xdr:rowOff>169425</xdr:rowOff>
    </xdr:to>
    <xdr:cxnSp macro="">
      <xdr:nvCxnSpPr>
        <xdr:cNvPr id="169" name="Straight Arrow Connector 168">
          <a:extLst>
            <a:ext uri="{FF2B5EF4-FFF2-40B4-BE49-F238E27FC236}">
              <a16:creationId xmlns:a16="http://schemas.microsoft.com/office/drawing/2014/main" id="{7FBA24DD-5EF0-40FB-B334-67CFD686CD81}"/>
            </a:ext>
          </a:extLst>
        </xdr:cNvPr>
        <xdr:cNvCxnSpPr/>
      </xdr:nvCxnSpPr>
      <xdr:spPr>
        <a:xfrm flipV="1">
          <a:off x="24195563" y="4454957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17938</xdr:colOff>
      <xdr:row>167</xdr:row>
      <xdr:rowOff>169420</xdr:rowOff>
    </xdr:from>
    <xdr:to>
      <xdr:col>27</xdr:col>
      <xdr:colOff>39757</xdr:colOff>
      <xdr:row>167</xdr:row>
      <xdr:rowOff>169425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21EB8BC3-7A64-4062-B2B9-5A2D103BF4A3}"/>
            </a:ext>
          </a:extLst>
        </xdr:cNvPr>
        <xdr:cNvCxnSpPr/>
      </xdr:nvCxnSpPr>
      <xdr:spPr>
        <a:xfrm flipV="1">
          <a:off x="24195563" y="44035220"/>
          <a:ext cx="942542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947760</xdr:colOff>
      <xdr:row>171</xdr:row>
      <xdr:rowOff>170327</xdr:rowOff>
    </xdr:from>
    <xdr:to>
      <xdr:col>28</xdr:col>
      <xdr:colOff>39272</xdr:colOff>
      <xdr:row>171</xdr:row>
      <xdr:rowOff>170332</xdr:rowOff>
    </xdr:to>
    <xdr:cxnSp macro="">
      <xdr:nvCxnSpPr>
        <xdr:cNvPr id="171" name="Straight Arrow Connector 170">
          <a:extLst>
            <a:ext uri="{FF2B5EF4-FFF2-40B4-BE49-F238E27FC236}">
              <a16:creationId xmlns:a16="http://schemas.microsoft.com/office/drawing/2014/main" id="{E6BF9E54-E0B0-4AF8-96FF-34DBC8DA6E38}"/>
            </a:ext>
          </a:extLst>
        </xdr:cNvPr>
        <xdr:cNvCxnSpPr/>
      </xdr:nvCxnSpPr>
      <xdr:spPr>
        <a:xfrm flipV="1">
          <a:off x="25093635" y="45077527"/>
          <a:ext cx="945264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947760</xdr:colOff>
      <xdr:row>175</xdr:row>
      <xdr:rowOff>170327</xdr:rowOff>
    </xdr:from>
    <xdr:to>
      <xdr:col>28</xdr:col>
      <xdr:colOff>39272</xdr:colOff>
      <xdr:row>175</xdr:row>
      <xdr:rowOff>170332</xdr:rowOff>
    </xdr:to>
    <xdr:cxnSp macro="">
      <xdr:nvCxnSpPr>
        <xdr:cNvPr id="172" name="Straight Arrow Connector 171">
          <a:extLst>
            <a:ext uri="{FF2B5EF4-FFF2-40B4-BE49-F238E27FC236}">
              <a16:creationId xmlns:a16="http://schemas.microsoft.com/office/drawing/2014/main" id="{E3456E5E-EA17-4668-B5E0-AAC38EDF28E6}"/>
            </a:ext>
          </a:extLst>
        </xdr:cNvPr>
        <xdr:cNvCxnSpPr/>
      </xdr:nvCxnSpPr>
      <xdr:spPr>
        <a:xfrm flipV="1">
          <a:off x="25093635" y="46106227"/>
          <a:ext cx="945264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947760</xdr:colOff>
      <xdr:row>173</xdr:row>
      <xdr:rowOff>170327</xdr:rowOff>
    </xdr:from>
    <xdr:to>
      <xdr:col>28</xdr:col>
      <xdr:colOff>39272</xdr:colOff>
      <xdr:row>173</xdr:row>
      <xdr:rowOff>170332</xdr:rowOff>
    </xdr:to>
    <xdr:cxnSp macro="">
      <xdr:nvCxnSpPr>
        <xdr:cNvPr id="173" name="Straight Arrow Connector 172">
          <a:extLst>
            <a:ext uri="{FF2B5EF4-FFF2-40B4-BE49-F238E27FC236}">
              <a16:creationId xmlns:a16="http://schemas.microsoft.com/office/drawing/2014/main" id="{5DABDE8A-0C39-46CC-8F03-C87807620FEB}"/>
            </a:ext>
          </a:extLst>
        </xdr:cNvPr>
        <xdr:cNvCxnSpPr/>
      </xdr:nvCxnSpPr>
      <xdr:spPr>
        <a:xfrm flipV="1">
          <a:off x="25093635" y="45591877"/>
          <a:ext cx="945264" cy="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874485</xdr:colOff>
      <xdr:row>15</xdr:row>
      <xdr:rowOff>150917</xdr:rowOff>
    </xdr:from>
    <xdr:to>
      <xdr:col>19</xdr:col>
      <xdr:colOff>929813</xdr:colOff>
      <xdr:row>15</xdr:row>
      <xdr:rowOff>164522</xdr:rowOff>
    </xdr:to>
    <xdr:cxnSp macro="">
      <xdr:nvCxnSpPr>
        <xdr:cNvPr id="174" name="Straight Arrow Connector 173">
          <a:extLst>
            <a:ext uri="{FF2B5EF4-FFF2-40B4-BE49-F238E27FC236}">
              <a16:creationId xmlns:a16="http://schemas.microsoft.com/office/drawing/2014/main" id="{8BF268CD-CCB4-4E23-9594-0BCF5147F815}"/>
            </a:ext>
          </a:extLst>
        </xdr:cNvPr>
        <xdr:cNvCxnSpPr/>
      </xdr:nvCxnSpPr>
      <xdr:spPr>
        <a:xfrm flipV="1">
          <a:off x="15870010" y="4780067"/>
          <a:ext cx="2811236" cy="1360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81643</xdr:colOff>
      <xdr:row>15</xdr:row>
      <xdr:rowOff>164524</xdr:rowOff>
    </xdr:from>
    <xdr:to>
      <xdr:col>23</xdr:col>
      <xdr:colOff>923685</xdr:colOff>
      <xdr:row>15</xdr:row>
      <xdr:rowOff>173594</xdr:rowOff>
    </xdr:to>
    <xdr:cxnSp macro="">
      <xdr:nvCxnSpPr>
        <xdr:cNvPr id="175" name="Straight Arrow Connector 174">
          <a:extLst>
            <a:ext uri="{FF2B5EF4-FFF2-40B4-BE49-F238E27FC236}">
              <a16:creationId xmlns:a16="http://schemas.microsoft.com/office/drawing/2014/main" id="{CE299EBB-F7DC-4C5B-8D04-BCF3F5AED4B5}"/>
            </a:ext>
          </a:extLst>
        </xdr:cNvPr>
        <xdr:cNvCxnSpPr/>
      </xdr:nvCxnSpPr>
      <xdr:spPr>
        <a:xfrm flipV="1">
          <a:off x="19693618" y="4793674"/>
          <a:ext cx="2645228" cy="1360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295049</xdr:colOff>
      <xdr:row>0</xdr:row>
      <xdr:rowOff>69273</xdr:rowOff>
    </xdr:from>
    <xdr:to>
      <xdr:col>30</xdr:col>
      <xdr:colOff>655214</xdr:colOff>
      <xdr:row>4</xdr:row>
      <xdr:rowOff>230304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15FBF42-4722-4340-86A5-23FE294E0A33}"/>
            </a:ext>
          </a:extLst>
        </xdr:cNvPr>
        <xdr:cNvSpPr/>
      </xdr:nvSpPr>
      <xdr:spPr bwMode="auto">
        <a:xfrm>
          <a:off x="5350226" y="69273"/>
          <a:ext cx="18808638" cy="119541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>
            <a:lnSpc>
              <a:spcPts val="2700"/>
            </a:lnSpc>
          </a:pPr>
          <a:r>
            <a:rPr lang="en-US" sz="48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YOKOTEN TWIST</a:t>
          </a:r>
          <a:r>
            <a:rPr lang="en-US" sz="48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UNCLIMPING PNEUMATIC</a:t>
          </a:r>
          <a:endParaRPr lang="en-US" sz="4800" b="1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17429</xdr:colOff>
      <xdr:row>7</xdr:row>
      <xdr:rowOff>175336</xdr:rowOff>
    </xdr:from>
    <xdr:to>
      <xdr:col>5</xdr:col>
      <xdr:colOff>19604</xdr:colOff>
      <xdr:row>7</xdr:row>
      <xdr:rowOff>175336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ABED67F-CEAF-43D5-B1B7-E1F23001A32E}"/>
            </a:ext>
          </a:extLst>
        </xdr:cNvPr>
        <xdr:cNvCxnSpPr/>
      </xdr:nvCxnSpPr>
      <xdr:spPr bwMode="auto">
        <a:xfrm flipV="1">
          <a:off x="5554341" y="2442286"/>
          <a:ext cx="980249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174303</xdr:colOff>
      <xdr:row>8</xdr:row>
      <xdr:rowOff>357187</xdr:rowOff>
    </xdr:from>
    <xdr:to>
      <xdr:col>6</xdr:col>
      <xdr:colOff>769800</xdr:colOff>
      <xdr:row>8</xdr:row>
      <xdr:rowOff>365836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73C8A33-8396-43FE-A865-64F82B369DA7}"/>
            </a:ext>
          </a:extLst>
        </xdr:cNvPr>
        <xdr:cNvCxnSpPr/>
      </xdr:nvCxnSpPr>
      <xdr:spPr bwMode="auto">
        <a:xfrm flipV="1">
          <a:off x="6654478" y="3281362"/>
          <a:ext cx="2275209" cy="8649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30521</xdr:colOff>
      <xdr:row>8</xdr:row>
      <xdr:rowOff>248330</xdr:rowOff>
    </xdr:from>
    <xdr:to>
      <xdr:col>14</xdr:col>
      <xdr:colOff>0</xdr:colOff>
      <xdr:row>8</xdr:row>
      <xdr:rowOff>256979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F1E2B6C-3AA6-4F6E-B961-9D324928AF24}"/>
            </a:ext>
          </a:extLst>
        </xdr:cNvPr>
        <xdr:cNvCxnSpPr/>
      </xdr:nvCxnSpPr>
      <xdr:spPr bwMode="auto">
        <a:xfrm flipV="1">
          <a:off x="10875414" y="2983366"/>
          <a:ext cx="1300937" cy="8649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56829</xdr:colOff>
      <xdr:row>8</xdr:row>
      <xdr:rowOff>302758</xdr:rowOff>
    </xdr:from>
    <xdr:to>
      <xdr:col>21</xdr:col>
      <xdr:colOff>655755</xdr:colOff>
      <xdr:row>8</xdr:row>
      <xdr:rowOff>320056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D7D051B-148B-4657-B068-1726367D301B}"/>
            </a:ext>
          </a:extLst>
        </xdr:cNvPr>
        <xdr:cNvCxnSpPr/>
      </xdr:nvCxnSpPr>
      <xdr:spPr bwMode="auto">
        <a:xfrm flipV="1">
          <a:off x="16658450" y="3037794"/>
          <a:ext cx="1300937" cy="8649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3864</xdr:colOff>
      <xdr:row>9</xdr:row>
      <xdr:rowOff>175336</xdr:rowOff>
    </xdr:from>
    <xdr:to>
      <xdr:col>9</xdr:col>
      <xdr:colOff>19509</xdr:colOff>
      <xdr:row>9</xdr:row>
      <xdr:rowOff>175336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A2D1A64-8B75-4F43-93C8-F67E8144EBE6}"/>
            </a:ext>
          </a:extLst>
        </xdr:cNvPr>
        <xdr:cNvCxnSpPr/>
      </xdr:nvCxnSpPr>
      <xdr:spPr bwMode="auto">
        <a:xfrm flipV="1">
          <a:off x="5081555" y="2444018"/>
          <a:ext cx="722208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3864</xdr:colOff>
      <xdr:row>11</xdr:row>
      <xdr:rowOff>188036</xdr:rowOff>
    </xdr:from>
    <xdr:to>
      <xdr:col>9</xdr:col>
      <xdr:colOff>19509</xdr:colOff>
      <xdr:row>11</xdr:row>
      <xdr:rowOff>188036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5148726-BE1C-4716-BF83-1D10E1DF1BFC}"/>
            </a:ext>
          </a:extLst>
        </xdr:cNvPr>
        <xdr:cNvCxnSpPr/>
      </xdr:nvCxnSpPr>
      <xdr:spPr bwMode="auto">
        <a:xfrm flipV="1">
          <a:off x="7920005" y="3413836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3864</xdr:colOff>
      <xdr:row>12</xdr:row>
      <xdr:rowOff>184861</xdr:rowOff>
    </xdr:from>
    <xdr:to>
      <xdr:col>11</xdr:col>
      <xdr:colOff>19498</xdr:colOff>
      <xdr:row>12</xdr:row>
      <xdr:rowOff>184861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CABEB22-D4EE-47CA-B614-8E0EB064BC85}"/>
            </a:ext>
          </a:extLst>
        </xdr:cNvPr>
        <xdr:cNvCxnSpPr/>
      </xdr:nvCxnSpPr>
      <xdr:spPr bwMode="auto">
        <a:xfrm flipV="1">
          <a:off x="7920005" y="4383654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3864</xdr:colOff>
      <xdr:row>13</xdr:row>
      <xdr:rowOff>188036</xdr:rowOff>
    </xdr:from>
    <xdr:to>
      <xdr:col>11</xdr:col>
      <xdr:colOff>19498</xdr:colOff>
      <xdr:row>13</xdr:row>
      <xdr:rowOff>188036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1F2AA57D-1683-47B2-B869-45622DA00ADE}"/>
            </a:ext>
          </a:extLst>
        </xdr:cNvPr>
        <xdr:cNvCxnSpPr/>
      </xdr:nvCxnSpPr>
      <xdr:spPr bwMode="auto">
        <a:xfrm flipV="1">
          <a:off x="7920005" y="4383654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3863</xdr:colOff>
      <xdr:row>14</xdr:row>
      <xdr:rowOff>188036</xdr:rowOff>
    </xdr:from>
    <xdr:to>
      <xdr:col>12</xdr:col>
      <xdr:colOff>19498</xdr:colOff>
      <xdr:row>14</xdr:row>
      <xdr:rowOff>188036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DA7F59D-3142-4804-9BB0-0C51AD1CAD2E}"/>
            </a:ext>
          </a:extLst>
        </xdr:cNvPr>
        <xdr:cNvCxnSpPr/>
      </xdr:nvCxnSpPr>
      <xdr:spPr bwMode="auto">
        <a:xfrm flipV="1">
          <a:off x="8630050" y="4868563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3863</xdr:colOff>
      <xdr:row>15</xdr:row>
      <xdr:rowOff>175336</xdr:rowOff>
    </xdr:from>
    <xdr:to>
      <xdr:col>12</xdr:col>
      <xdr:colOff>19498</xdr:colOff>
      <xdr:row>15</xdr:row>
      <xdr:rowOff>175336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D08EDA86-0BBE-406C-9B02-A5BE71CF08ED}"/>
            </a:ext>
          </a:extLst>
        </xdr:cNvPr>
        <xdr:cNvCxnSpPr/>
      </xdr:nvCxnSpPr>
      <xdr:spPr bwMode="auto">
        <a:xfrm flipV="1">
          <a:off x="8630050" y="5353472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1020441</xdr:colOff>
      <xdr:row>16</xdr:row>
      <xdr:rowOff>175336</xdr:rowOff>
    </xdr:from>
    <xdr:to>
      <xdr:col>13</xdr:col>
      <xdr:colOff>19490</xdr:colOff>
      <xdr:row>16</xdr:row>
      <xdr:rowOff>175336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7C56AB04-A215-4848-A0E2-BE052FDB9641}"/>
            </a:ext>
          </a:extLst>
        </xdr:cNvPr>
        <xdr:cNvCxnSpPr/>
      </xdr:nvCxnSpPr>
      <xdr:spPr bwMode="auto">
        <a:xfrm flipV="1">
          <a:off x="8630050" y="4868563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1020441</xdr:colOff>
      <xdr:row>17</xdr:row>
      <xdr:rowOff>175336</xdr:rowOff>
    </xdr:from>
    <xdr:to>
      <xdr:col>13</xdr:col>
      <xdr:colOff>19490</xdr:colOff>
      <xdr:row>17</xdr:row>
      <xdr:rowOff>175336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DD22021-79DE-473A-A180-1F9CA882B6CB}"/>
            </a:ext>
          </a:extLst>
        </xdr:cNvPr>
        <xdr:cNvCxnSpPr/>
      </xdr:nvCxnSpPr>
      <xdr:spPr bwMode="auto">
        <a:xfrm flipV="1">
          <a:off x="8630050" y="5353472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1020441</xdr:colOff>
      <xdr:row>18</xdr:row>
      <xdr:rowOff>175336</xdr:rowOff>
    </xdr:from>
    <xdr:to>
      <xdr:col>14</xdr:col>
      <xdr:colOff>0</xdr:colOff>
      <xdr:row>18</xdr:row>
      <xdr:rowOff>175336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9D346A3C-9955-4A8B-8E69-A868471D44C6}"/>
            </a:ext>
          </a:extLst>
        </xdr:cNvPr>
        <xdr:cNvCxnSpPr/>
      </xdr:nvCxnSpPr>
      <xdr:spPr bwMode="auto">
        <a:xfrm flipV="1">
          <a:off x="8630050" y="4868563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1020441</xdr:colOff>
      <xdr:row>19</xdr:row>
      <xdr:rowOff>175336</xdr:rowOff>
    </xdr:from>
    <xdr:to>
      <xdr:col>14</xdr:col>
      <xdr:colOff>0</xdr:colOff>
      <xdr:row>19</xdr:row>
      <xdr:rowOff>175336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1801F146-2D8F-40B3-AF81-9AC128601920}"/>
            </a:ext>
          </a:extLst>
        </xdr:cNvPr>
        <xdr:cNvCxnSpPr/>
      </xdr:nvCxnSpPr>
      <xdr:spPr bwMode="auto">
        <a:xfrm flipV="1">
          <a:off x="8630050" y="5353472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1020441</xdr:colOff>
      <xdr:row>20</xdr:row>
      <xdr:rowOff>175336</xdr:rowOff>
    </xdr:from>
    <xdr:to>
      <xdr:col>14</xdr:col>
      <xdr:colOff>19490</xdr:colOff>
      <xdr:row>20</xdr:row>
      <xdr:rowOff>175336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FF8B0EA6-AA80-4C97-8DC7-93F80921D642}"/>
            </a:ext>
          </a:extLst>
        </xdr:cNvPr>
        <xdr:cNvCxnSpPr/>
      </xdr:nvCxnSpPr>
      <xdr:spPr bwMode="auto">
        <a:xfrm flipV="1">
          <a:off x="8630050" y="4868563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1020441</xdr:colOff>
      <xdr:row>21</xdr:row>
      <xdr:rowOff>175336</xdr:rowOff>
    </xdr:from>
    <xdr:to>
      <xdr:col>14</xdr:col>
      <xdr:colOff>19490</xdr:colOff>
      <xdr:row>21</xdr:row>
      <xdr:rowOff>175336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1948F1B1-41E7-482E-B7B3-04D8EF732D17}"/>
            </a:ext>
          </a:extLst>
        </xdr:cNvPr>
        <xdr:cNvCxnSpPr/>
      </xdr:nvCxnSpPr>
      <xdr:spPr bwMode="auto">
        <a:xfrm flipV="1">
          <a:off x="8630050" y="5353472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22</xdr:row>
      <xdr:rowOff>188036</xdr:rowOff>
    </xdr:from>
    <xdr:to>
      <xdr:col>15</xdr:col>
      <xdr:colOff>19490</xdr:colOff>
      <xdr:row>22</xdr:row>
      <xdr:rowOff>188036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1FA8845A-6C74-48C8-A101-0CD0957C2C9F}"/>
            </a:ext>
          </a:extLst>
        </xdr:cNvPr>
        <xdr:cNvCxnSpPr/>
      </xdr:nvCxnSpPr>
      <xdr:spPr bwMode="auto">
        <a:xfrm flipV="1">
          <a:off x="8630050" y="4868563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23</xdr:row>
      <xdr:rowOff>184861</xdr:rowOff>
    </xdr:from>
    <xdr:to>
      <xdr:col>15</xdr:col>
      <xdr:colOff>19490</xdr:colOff>
      <xdr:row>23</xdr:row>
      <xdr:rowOff>184861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12EF1060-14E2-4B3D-9EC3-626F3C8F9FAF}"/>
            </a:ext>
          </a:extLst>
        </xdr:cNvPr>
        <xdr:cNvCxnSpPr/>
      </xdr:nvCxnSpPr>
      <xdr:spPr bwMode="auto">
        <a:xfrm flipV="1">
          <a:off x="8630050" y="5353472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5595</xdr:colOff>
      <xdr:row>24</xdr:row>
      <xdr:rowOff>188036</xdr:rowOff>
    </xdr:from>
    <xdr:to>
      <xdr:col>16</xdr:col>
      <xdr:colOff>19490</xdr:colOff>
      <xdr:row>24</xdr:row>
      <xdr:rowOff>188036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D11A40C4-A1DA-4DFF-93EF-27C609DC85B9}"/>
            </a:ext>
          </a:extLst>
        </xdr:cNvPr>
        <xdr:cNvCxnSpPr/>
      </xdr:nvCxnSpPr>
      <xdr:spPr bwMode="auto">
        <a:xfrm flipV="1">
          <a:off x="8630050" y="4868563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5595</xdr:colOff>
      <xdr:row>25</xdr:row>
      <xdr:rowOff>188036</xdr:rowOff>
    </xdr:from>
    <xdr:to>
      <xdr:col>16</xdr:col>
      <xdr:colOff>19490</xdr:colOff>
      <xdr:row>25</xdr:row>
      <xdr:rowOff>188036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296880B-A08C-4F33-98FF-9485B9C238F7}"/>
            </a:ext>
          </a:extLst>
        </xdr:cNvPr>
        <xdr:cNvCxnSpPr/>
      </xdr:nvCxnSpPr>
      <xdr:spPr bwMode="auto">
        <a:xfrm flipV="1">
          <a:off x="8630050" y="5353472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934716</xdr:colOff>
      <xdr:row>26</xdr:row>
      <xdr:rowOff>175336</xdr:rowOff>
    </xdr:from>
    <xdr:to>
      <xdr:col>17</xdr:col>
      <xdr:colOff>20442</xdr:colOff>
      <xdr:row>26</xdr:row>
      <xdr:rowOff>175336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57CF31EA-E6AD-49CC-ABF3-27564284F427}"/>
            </a:ext>
          </a:extLst>
        </xdr:cNvPr>
        <xdr:cNvCxnSpPr/>
      </xdr:nvCxnSpPr>
      <xdr:spPr bwMode="auto">
        <a:xfrm flipV="1">
          <a:off x="10760186" y="7778018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934716</xdr:colOff>
      <xdr:row>27</xdr:row>
      <xdr:rowOff>175336</xdr:rowOff>
    </xdr:from>
    <xdr:to>
      <xdr:col>17</xdr:col>
      <xdr:colOff>20442</xdr:colOff>
      <xdr:row>27</xdr:row>
      <xdr:rowOff>175336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5F78AAA-2D43-4CDB-B65C-8D40B147FDA7}"/>
            </a:ext>
          </a:extLst>
        </xdr:cNvPr>
        <xdr:cNvCxnSpPr/>
      </xdr:nvCxnSpPr>
      <xdr:spPr bwMode="auto">
        <a:xfrm flipV="1">
          <a:off x="10760186" y="8262927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1020441</xdr:colOff>
      <xdr:row>28</xdr:row>
      <xdr:rowOff>175336</xdr:rowOff>
    </xdr:from>
    <xdr:to>
      <xdr:col>18</xdr:col>
      <xdr:colOff>19490</xdr:colOff>
      <xdr:row>28</xdr:row>
      <xdr:rowOff>175336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8D5FCE43-7EBF-4374-A5C8-F8870CE3A7B6}"/>
            </a:ext>
          </a:extLst>
        </xdr:cNvPr>
        <xdr:cNvCxnSpPr/>
      </xdr:nvCxnSpPr>
      <xdr:spPr bwMode="auto">
        <a:xfrm flipV="1">
          <a:off x="11470232" y="8747836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1020441</xdr:colOff>
      <xdr:row>29</xdr:row>
      <xdr:rowOff>175336</xdr:rowOff>
    </xdr:from>
    <xdr:to>
      <xdr:col>18</xdr:col>
      <xdr:colOff>19490</xdr:colOff>
      <xdr:row>29</xdr:row>
      <xdr:rowOff>175336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365EABBE-566A-405E-B5CF-B6AADB5AC373}"/>
            </a:ext>
          </a:extLst>
        </xdr:cNvPr>
        <xdr:cNvCxnSpPr/>
      </xdr:nvCxnSpPr>
      <xdr:spPr bwMode="auto">
        <a:xfrm flipV="1">
          <a:off x="11470232" y="9232745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19739</xdr:colOff>
      <xdr:row>30</xdr:row>
      <xdr:rowOff>175336</xdr:rowOff>
    </xdr:from>
    <xdr:to>
      <xdr:col>19</xdr:col>
      <xdr:colOff>19530</xdr:colOff>
      <xdr:row>30</xdr:row>
      <xdr:rowOff>175336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9AF02D4-BF68-4DEF-85A7-9328D666F46B}"/>
            </a:ext>
          </a:extLst>
        </xdr:cNvPr>
        <xdr:cNvCxnSpPr/>
      </xdr:nvCxnSpPr>
      <xdr:spPr bwMode="auto">
        <a:xfrm flipV="1">
          <a:off x="12180277" y="9717654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19739</xdr:colOff>
      <xdr:row>31</xdr:row>
      <xdr:rowOff>175336</xdr:rowOff>
    </xdr:from>
    <xdr:to>
      <xdr:col>19</xdr:col>
      <xdr:colOff>19530</xdr:colOff>
      <xdr:row>31</xdr:row>
      <xdr:rowOff>175336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E105BD0D-02AA-4F3A-B9EA-00BB86B75102}"/>
            </a:ext>
          </a:extLst>
        </xdr:cNvPr>
        <xdr:cNvCxnSpPr/>
      </xdr:nvCxnSpPr>
      <xdr:spPr bwMode="auto">
        <a:xfrm flipV="1">
          <a:off x="12180277" y="10202563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3864</xdr:colOff>
      <xdr:row>32</xdr:row>
      <xdr:rowOff>175336</xdr:rowOff>
    </xdr:from>
    <xdr:to>
      <xdr:col>20</xdr:col>
      <xdr:colOff>19509</xdr:colOff>
      <xdr:row>32</xdr:row>
      <xdr:rowOff>175336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86D290C3-4045-4973-ABC1-226AFE6F9C7E}"/>
            </a:ext>
          </a:extLst>
        </xdr:cNvPr>
        <xdr:cNvCxnSpPr/>
      </xdr:nvCxnSpPr>
      <xdr:spPr bwMode="auto">
        <a:xfrm flipV="1">
          <a:off x="12890323" y="10687472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3864</xdr:colOff>
      <xdr:row>33</xdr:row>
      <xdr:rowOff>188036</xdr:rowOff>
    </xdr:from>
    <xdr:to>
      <xdr:col>20</xdr:col>
      <xdr:colOff>19509</xdr:colOff>
      <xdr:row>33</xdr:row>
      <xdr:rowOff>188036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152D0C7-5BE0-4C78-9792-F3542DEC0135}"/>
            </a:ext>
          </a:extLst>
        </xdr:cNvPr>
        <xdr:cNvCxnSpPr/>
      </xdr:nvCxnSpPr>
      <xdr:spPr bwMode="auto">
        <a:xfrm flipV="1">
          <a:off x="12890323" y="11172381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3864</xdr:colOff>
      <xdr:row>34</xdr:row>
      <xdr:rowOff>184861</xdr:rowOff>
    </xdr:from>
    <xdr:to>
      <xdr:col>21</xdr:col>
      <xdr:colOff>19509</xdr:colOff>
      <xdr:row>34</xdr:row>
      <xdr:rowOff>184861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7F63CA22-2CE7-42D6-A6D7-1CE59353EA4B}"/>
            </a:ext>
          </a:extLst>
        </xdr:cNvPr>
        <xdr:cNvCxnSpPr/>
      </xdr:nvCxnSpPr>
      <xdr:spPr bwMode="auto">
        <a:xfrm flipV="1">
          <a:off x="10760186" y="7778018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3864</xdr:colOff>
      <xdr:row>35</xdr:row>
      <xdr:rowOff>188036</xdr:rowOff>
    </xdr:from>
    <xdr:to>
      <xdr:col>21</xdr:col>
      <xdr:colOff>19509</xdr:colOff>
      <xdr:row>35</xdr:row>
      <xdr:rowOff>188036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A747528-7F80-44F9-AFA9-66F8951E1277}"/>
            </a:ext>
          </a:extLst>
        </xdr:cNvPr>
        <xdr:cNvCxnSpPr/>
      </xdr:nvCxnSpPr>
      <xdr:spPr bwMode="auto">
        <a:xfrm flipV="1">
          <a:off x="10760186" y="8262927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3863</xdr:colOff>
      <xdr:row>36</xdr:row>
      <xdr:rowOff>188036</xdr:rowOff>
    </xdr:from>
    <xdr:to>
      <xdr:col>22</xdr:col>
      <xdr:colOff>19509</xdr:colOff>
      <xdr:row>36</xdr:row>
      <xdr:rowOff>188036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DC70A73A-DEA1-46AE-A74B-ACB438C65150}"/>
            </a:ext>
          </a:extLst>
        </xdr:cNvPr>
        <xdr:cNvCxnSpPr/>
      </xdr:nvCxnSpPr>
      <xdr:spPr bwMode="auto">
        <a:xfrm flipV="1">
          <a:off x="11470232" y="8747836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3863</xdr:colOff>
      <xdr:row>37</xdr:row>
      <xdr:rowOff>175336</xdr:rowOff>
    </xdr:from>
    <xdr:to>
      <xdr:col>22</xdr:col>
      <xdr:colOff>19509</xdr:colOff>
      <xdr:row>37</xdr:row>
      <xdr:rowOff>175336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430C5A6E-AF7D-47A9-864B-A3361F1E1C49}"/>
            </a:ext>
          </a:extLst>
        </xdr:cNvPr>
        <xdr:cNvCxnSpPr/>
      </xdr:nvCxnSpPr>
      <xdr:spPr bwMode="auto">
        <a:xfrm flipV="1">
          <a:off x="11470232" y="9232745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3864</xdr:colOff>
      <xdr:row>38</xdr:row>
      <xdr:rowOff>175336</xdr:rowOff>
    </xdr:from>
    <xdr:to>
      <xdr:col>23</xdr:col>
      <xdr:colOff>19509</xdr:colOff>
      <xdr:row>38</xdr:row>
      <xdr:rowOff>175336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7339C43-5712-4F5B-9A0F-938B14417816}"/>
            </a:ext>
          </a:extLst>
        </xdr:cNvPr>
        <xdr:cNvCxnSpPr/>
      </xdr:nvCxnSpPr>
      <xdr:spPr bwMode="auto">
        <a:xfrm flipV="1">
          <a:off x="12180277" y="9717654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3864</xdr:colOff>
      <xdr:row>39</xdr:row>
      <xdr:rowOff>175336</xdr:rowOff>
    </xdr:from>
    <xdr:to>
      <xdr:col>23</xdr:col>
      <xdr:colOff>19509</xdr:colOff>
      <xdr:row>39</xdr:row>
      <xdr:rowOff>175336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F2219590-7C95-4198-BA4D-8C2885182016}"/>
            </a:ext>
          </a:extLst>
        </xdr:cNvPr>
        <xdr:cNvCxnSpPr/>
      </xdr:nvCxnSpPr>
      <xdr:spPr bwMode="auto">
        <a:xfrm flipV="1">
          <a:off x="12180277" y="10202563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15121</xdr:colOff>
      <xdr:row>45</xdr:row>
      <xdr:rowOff>184861</xdr:rowOff>
    </xdr:from>
    <xdr:to>
      <xdr:col>24</xdr:col>
      <xdr:colOff>19490</xdr:colOff>
      <xdr:row>45</xdr:row>
      <xdr:rowOff>184861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44E04BEE-980A-44C7-AA9C-739531B689D1}"/>
            </a:ext>
          </a:extLst>
        </xdr:cNvPr>
        <xdr:cNvCxnSpPr/>
      </xdr:nvCxnSpPr>
      <xdr:spPr bwMode="auto">
        <a:xfrm flipV="1">
          <a:off x="17860641" y="17476200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15121</xdr:colOff>
      <xdr:row>46</xdr:row>
      <xdr:rowOff>188036</xdr:rowOff>
    </xdr:from>
    <xdr:to>
      <xdr:col>24</xdr:col>
      <xdr:colOff>19490</xdr:colOff>
      <xdr:row>46</xdr:row>
      <xdr:rowOff>188036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14EA05CB-56AE-40FC-8551-E4F110829B50}"/>
            </a:ext>
          </a:extLst>
        </xdr:cNvPr>
        <xdr:cNvCxnSpPr/>
      </xdr:nvCxnSpPr>
      <xdr:spPr bwMode="auto">
        <a:xfrm flipV="1">
          <a:off x="17860641" y="17961109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5595</xdr:colOff>
      <xdr:row>47</xdr:row>
      <xdr:rowOff>188036</xdr:rowOff>
    </xdr:from>
    <xdr:to>
      <xdr:col>25</xdr:col>
      <xdr:colOff>19490</xdr:colOff>
      <xdr:row>47</xdr:row>
      <xdr:rowOff>188036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1C010C45-F145-4ECB-AE44-589465B8C586}"/>
            </a:ext>
          </a:extLst>
        </xdr:cNvPr>
        <xdr:cNvCxnSpPr/>
      </xdr:nvCxnSpPr>
      <xdr:spPr bwMode="auto">
        <a:xfrm flipV="1">
          <a:off x="17860641" y="17476200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1020441</xdr:colOff>
      <xdr:row>48</xdr:row>
      <xdr:rowOff>175336</xdr:rowOff>
    </xdr:from>
    <xdr:to>
      <xdr:col>25</xdr:col>
      <xdr:colOff>19490</xdr:colOff>
      <xdr:row>48</xdr:row>
      <xdr:rowOff>175336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CD90433-1B74-4E4B-BCFF-6C900A085DAE}"/>
            </a:ext>
          </a:extLst>
        </xdr:cNvPr>
        <xdr:cNvCxnSpPr/>
      </xdr:nvCxnSpPr>
      <xdr:spPr bwMode="auto">
        <a:xfrm flipV="1">
          <a:off x="17860641" y="17961109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1020441</xdr:colOff>
      <xdr:row>49</xdr:row>
      <xdr:rowOff>175336</xdr:rowOff>
    </xdr:from>
    <xdr:to>
      <xdr:col>26</xdr:col>
      <xdr:colOff>19490</xdr:colOff>
      <xdr:row>49</xdr:row>
      <xdr:rowOff>175336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005FBEA-6ED1-4EFE-B5C7-164C6D3E3A97}"/>
            </a:ext>
          </a:extLst>
        </xdr:cNvPr>
        <xdr:cNvCxnSpPr/>
      </xdr:nvCxnSpPr>
      <xdr:spPr bwMode="auto">
        <a:xfrm flipV="1">
          <a:off x="17860641" y="17476200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1020441</xdr:colOff>
      <xdr:row>50</xdr:row>
      <xdr:rowOff>175336</xdr:rowOff>
    </xdr:from>
    <xdr:to>
      <xdr:col>26</xdr:col>
      <xdr:colOff>19490</xdr:colOff>
      <xdr:row>50</xdr:row>
      <xdr:rowOff>175336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1994602E-7DC4-4210-9161-90673288E8AD}"/>
            </a:ext>
          </a:extLst>
        </xdr:cNvPr>
        <xdr:cNvCxnSpPr/>
      </xdr:nvCxnSpPr>
      <xdr:spPr bwMode="auto">
        <a:xfrm flipV="1">
          <a:off x="17860641" y="17961109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1020441</xdr:colOff>
      <xdr:row>51</xdr:row>
      <xdr:rowOff>175336</xdr:rowOff>
    </xdr:from>
    <xdr:to>
      <xdr:col>27</xdr:col>
      <xdr:colOff>19490</xdr:colOff>
      <xdr:row>51</xdr:row>
      <xdr:rowOff>175336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D1F82A7-A123-43B9-8946-CC4E99920AA5}"/>
            </a:ext>
          </a:extLst>
        </xdr:cNvPr>
        <xdr:cNvCxnSpPr/>
      </xdr:nvCxnSpPr>
      <xdr:spPr bwMode="auto">
        <a:xfrm flipV="1">
          <a:off x="17860641" y="17476200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1020441</xdr:colOff>
      <xdr:row>52</xdr:row>
      <xdr:rowOff>175336</xdr:rowOff>
    </xdr:from>
    <xdr:to>
      <xdr:col>27</xdr:col>
      <xdr:colOff>19490</xdr:colOff>
      <xdr:row>52</xdr:row>
      <xdr:rowOff>175336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50191DB8-0A98-4D5D-881D-BE7660CA615C}"/>
            </a:ext>
          </a:extLst>
        </xdr:cNvPr>
        <xdr:cNvCxnSpPr/>
      </xdr:nvCxnSpPr>
      <xdr:spPr bwMode="auto">
        <a:xfrm flipV="1">
          <a:off x="17860641" y="17961109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934716</xdr:colOff>
      <xdr:row>53</xdr:row>
      <xdr:rowOff>175336</xdr:rowOff>
    </xdr:from>
    <xdr:to>
      <xdr:col>28</xdr:col>
      <xdr:colOff>20442</xdr:colOff>
      <xdr:row>53</xdr:row>
      <xdr:rowOff>175336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91BB26A-D388-48BD-80AE-AF462D41DD36}"/>
            </a:ext>
          </a:extLst>
        </xdr:cNvPr>
        <xdr:cNvCxnSpPr/>
      </xdr:nvCxnSpPr>
      <xdr:spPr bwMode="auto">
        <a:xfrm flipV="1">
          <a:off x="17860641" y="17476200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934716</xdr:colOff>
      <xdr:row>54</xdr:row>
      <xdr:rowOff>175336</xdr:rowOff>
    </xdr:from>
    <xdr:to>
      <xdr:col>28</xdr:col>
      <xdr:colOff>20442</xdr:colOff>
      <xdr:row>54</xdr:row>
      <xdr:rowOff>175336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E51F9FD8-9004-4AD8-80FC-488E65E48329}"/>
            </a:ext>
          </a:extLst>
        </xdr:cNvPr>
        <xdr:cNvCxnSpPr/>
      </xdr:nvCxnSpPr>
      <xdr:spPr bwMode="auto">
        <a:xfrm flipV="1">
          <a:off x="17860641" y="17961109"/>
          <a:ext cx="72394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101600</xdr:colOff>
      <xdr:row>57</xdr:row>
      <xdr:rowOff>57150</xdr:rowOff>
    </xdr:from>
    <xdr:to>
      <xdr:col>30</xdr:col>
      <xdr:colOff>749300</xdr:colOff>
      <xdr:row>80</xdr:row>
      <xdr:rowOff>95250</xdr:rowOff>
    </xdr:to>
    <xdr:pic>
      <xdr:nvPicPr>
        <xdr:cNvPr id="2557491" name="Picture 110">
          <a:extLst>
            <a:ext uri="{FF2B5EF4-FFF2-40B4-BE49-F238E27FC236}">
              <a16:creationId xmlns:a16="http://schemas.microsoft.com/office/drawing/2014/main" id="{734F9965-4B25-46AE-87A9-98F5109F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92" b="15044"/>
        <a:stretch>
          <a:fillRect/>
        </a:stretch>
      </xdr:blipFill>
      <xdr:spPr bwMode="auto">
        <a:xfrm>
          <a:off x="18648136" y="25869900"/>
          <a:ext cx="13411200" cy="60252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57</xdr:row>
      <xdr:rowOff>131989</xdr:rowOff>
    </xdr:from>
    <xdr:to>
      <xdr:col>30</xdr:col>
      <xdr:colOff>687752</xdr:colOff>
      <xdr:row>73</xdr:row>
      <xdr:rowOff>40816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95F24E6-1EC2-48A8-8660-7E61D1A4C238}"/>
            </a:ext>
          </a:extLst>
        </xdr:cNvPr>
        <xdr:cNvSpPr/>
      </xdr:nvSpPr>
      <xdr:spPr>
        <a:xfrm>
          <a:off x="27976286" y="25935214"/>
          <a:ext cx="3388177" cy="3701142"/>
        </a:xfrm>
        <a:prstGeom prst="roundRect">
          <a:avLst/>
        </a:prstGeom>
        <a:noFill/>
        <a:ln w="76200"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288698</xdr:colOff>
      <xdr:row>1</xdr:row>
      <xdr:rowOff>41275</xdr:rowOff>
    </xdr:from>
    <xdr:to>
      <xdr:col>44</xdr:col>
      <xdr:colOff>1997132</xdr:colOff>
      <xdr:row>5</xdr:row>
      <xdr:rowOff>1746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87C2EF4-7707-4A93-86D1-7D9045F72343}"/>
            </a:ext>
          </a:extLst>
        </xdr:cNvPr>
        <xdr:cNvSpPr/>
      </xdr:nvSpPr>
      <xdr:spPr bwMode="auto">
        <a:xfrm>
          <a:off x="4108223" y="225425"/>
          <a:ext cx="39544864" cy="703421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>
            <a:lnSpc>
              <a:spcPts val="2700"/>
            </a:lnSpc>
          </a:pPr>
          <a:r>
            <a:rPr lang="en-US" sz="36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YOKOTEN</a:t>
          </a:r>
          <a:r>
            <a:rPr lang="en-US" sz="36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SENSOR DIAL AC90</a:t>
          </a:r>
          <a:endParaRPr lang="en-US" sz="3600" b="1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900533</xdr:colOff>
      <xdr:row>7</xdr:row>
      <xdr:rowOff>264349</xdr:rowOff>
    </xdr:from>
    <xdr:to>
      <xdr:col>11</xdr:col>
      <xdr:colOff>733290</xdr:colOff>
      <xdr:row>7</xdr:row>
      <xdr:rowOff>266504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62544F9-108E-44C0-8399-BE34FA5626B8}"/>
            </a:ext>
          </a:extLst>
        </xdr:cNvPr>
        <xdr:cNvCxnSpPr/>
      </xdr:nvCxnSpPr>
      <xdr:spPr bwMode="auto">
        <a:xfrm flipV="1">
          <a:off x="11995797" y="1697181"/>
          <a:ext cx="1700582" cy="2155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</xdr:row>
      <xdr:rowOff>0</xdr:rowOff>
    </xdr:from>
    <xdr:to>
      <xdr:col>44</xdr:col>
      <xdr:colOff>2847994</xdr:colOff>
      <xdr:row>25</xdr:row>
      <xdr:rowOff>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D2685FFE-6A55-45C8-A03F-740A0CF1EB96}"/>
            </a:ext>
          </a:extLst>
        </xdr:cNvPr>
        <xdr:cNvSpPr/>
      </xdr:nvSpPr>
      <xdr:spPr>
        <a:xfrm>
          <a:off x="3822700" y="2184400"/>
          <a:ext cx="40957500" cy="99314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4400">
              <a:solidFill>
                <a:sysClr val="windowText" lastClr="000000"/>
              </a:solidFill>
            </a:rPr>
            <a:t>YOKOTEN TERM 84</a:t>
          </a:r>
        </a:p>
        <a:p>
          <a:pPr algn="ctr"/>
          <a:r>
            <a:rPr lang="en-ID" sz="4400">
              <a:solidFill>
                <a:sysClr val="windowText" lastClr="000000"/>
              </a:solidFill>
            </a:rPr>
            <a:t>17 UNIT MESIN AC90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400049</xdr:colOff>
      <xdr:row>0</xdr:row>
      <xdr:rowOff>22101</xdr:rowOff>
    </xdr:from>
    <xdr:to>
      <xdr:col>13</xdr:col>
      <xdr:colOff>796903</xdr:colOff>
      <xdr:row>4</xdr:row>
      <xdr:rowOff>202123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16D7FA1-A814-4FF3-B3D0-0B44442D2BA4}"/>
            </a:ext>
          </a:extLst>
        </xdr:cNvPr>
        <xdr:cNvSpPr/>
      </xdr:nvSpPr>
      <xdr:spPr bwMode="auto">
        <a:xfrm>
          <a:off x="6803570" y="28451"/>
          <a:ext cx="8001001" cy="118057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>
            <a:lnSpc>
              <a:spcPts val="2700"/>
            </a:lnSpc>
          </a:pPr>
          <a:r>
            <a:rPr lang="en-US" sz="48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YOKOTEN TWIST</a:t>
          </a:r>
          <a:r>
            <a:rPr lang="en-US" sz="48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8 TOGGLE</a:t>
          </a:r>
          <a:endParaRPr lang="en-US" sz="4800" b="1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57581</xdr:colOff>
      <xdr:row>181</xdr:row>
      <xdr:rowOff>95249</xdr:rowOff>
    </xdr:from>
    <xdr:to>
      <xdr:col>4</xdr:col>
      <xdr:colOff>186667</xdr:colOff>
      <xdr:row>203</xdr:row>
      <xdr:rowOff>1764</xdr:rowOff>
    </xdr:to>
    <xdr:pic>
      <xdr:nvPicPr>
        <xdr:cNvPr id="2" name="Picture 1" descr="A clear plastic box with wires and wires&#10;&#10;Description automatically generated">
          <a:extLst>
            <a:ext uri="{FF2B5EF4-FFF2-40B4-BE49-F238E27FC236}">
              <a16:creationId xmlns:a16="http://schemas.microsoft.com/office/drawing/2014/main" id="{40C2B667-1150-4A07-BF73-32962D0EE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759" r="7452"/>
        <a:stretch/>
      </xdr:blipFill>
      <xdr:spPr>
        <a:xfrm>
          <a:off x="57581" y="3714749"/>
          <a:ext cx="5343093" cy="4304937"/>
        </a:xfrm>
        <a:prstGeom prst="rect">
          <a:avLst/>
        </a:prstGeom>
        <a:ln w="1905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54429</xdr:colOff>
      <xdr:row>7</xdr:row>
      <xdr:rowOff>156935</xdr:rowOff>
    </xdr:from>
    <xdr:to>
      <xdr:col>7</xdr:col>
      <xdr:colOff>800227</xdr:colOff>
      <xdr:row>7</xdr:row>
      <xdr:rowOff>156935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17E5212-01F0-40C3-8F87-02A8521EEFF9}"/>
            </a:ext>
          </a:extLst>
        </xdr:cNvPr>
        <xdr:cNvCxnSpPr/>
      </xdr:nvCxnSpPr>
      <xdr:spPr>
        <a:xfrm>
          <a:off x="6912429" y="2422071"/>
          <a:ext cx="157842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54429</xdr:colOff>
      <xdr:row>7</xdr:row>
      <xdr:rowOff>156935</xdr:rowOff>
    </xdr:from>
    <xdr:to>
      <xdr:col>11</xdr:col>
      <xdr:colOff>799997</xdr:colOff>
      <xdr:row>7</xdr:row>
      <xdr:rowOff>156935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A1CB06-0A84-4595-BCF3-CC24CB53EE72}"/>
            </a:ext>
          </a:extLst>
        </xdr:cNvPr>
        <xdr:cNvCxnSpPr/>
      </xdr:nvCxnSpPr>
      <xdr:spPr>
        <a:xfrm>
          <a:off x="6912429" y="2422071"/>
          <a:ext cx="157842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54429</xdr:colOff>
      <xdr:row>7</xdr:row>
      <xdr:rowOff>156935</xdr:rowOff>
    </xdr:from>
    <xdr:to>
      <xdr:col>15</xdr:col>
      <xdr:colOff>799996</xdr:colOff>
      <xdr:row>7</xdr:row>
      <xdr:rowOff>156935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40C474B-47A7-45FB-92EC-F37F070D565B}"/>
            </a:ext>
          </a:extLst>
        </xdr:cNvPr>
        <xdr:cNvCxnSpPr/>
      </xdr:nvCxnSpPr>
      <xdr:spPr>
        <a:xfrm>
          <a:off x="6912429" y="2422071"/>
          <a:ext cx="157842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54429</xdr:colOff>
      <xdr:row>7</xdr:row>
      <xdr:rowOff>156935</xdr:rowOff>
    </xdr:from>
    <xdr:to>
      <xdr:col>19</xdr:col>
      <xdr:colOff>799996</xdr:colOff>
      <xdr:row>7</xdr:row>
      <xdr:rowOff>156935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5944041-A3CB-43BF-81C8-DE2466D08877}"/>
            </a:ext>
          </a:extLst>
        </xdr:cNvPr>
        <xdr:cNvCxnSpPr/>
      </xdr:nvCxnSpPr>
      <xdr:spPr>
        <a:xfrm>
          <a:off x="6912429" y="2422071"/>
          <a:ext cx="157842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9</xdr:row>
      <xdr:rowOff>153760</xdr:rowOff>
    </xdr:from>
    <xdr:to>
      <xdr:col>8</xdr:col>
      <xdr:colOff>816563</xdr:colOff>
      <xdr:row>9</xdr:row>
      <xdr:rowOff>153760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98EF61E-6760-42A8-AB2F-97B50E89FE3A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11</xdr:row>
      <xdr:rowOff>163285</xdr:rowOff>
    </xdr:from>
    <xdr:to>
      <xdr:col>8</xdr:col>
      <xdr:colOff>816563</xdr:colOff>
      <xdr:row>11</xdr:row>
      <xdr:rowOff>163285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8099A00-A26B-4B5D-A9D8-3DC1B001E1F8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13</xdr:row>
      <xdr:rowOff>153760</xdr:rowOff>
    </xdr:from>
    <xdr:to>
      <xdr:col>8</xdr:col>
      <xdr:colOff>816563</xdr:colOff>
      <xdr:row>13</xdr:row>
      <xdr:rowOff>153760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8784C75-2BAF-48B9-A16E-4CAE3D7C2586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15</xdr:row>
      <xdr:rowOff>163285</xdr:rowOff>
    </xdr:from>
    <xdr:to>
      <xdr:col>8</xdr:col>
      <xdr:colOff>816563</xdr:colOff>
      <xdr:row>15</xdr:row>
      <xdr:rowOff>163285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CAD373F-3EFB-4A8D-A562-405500B25218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898525</xdr:colOff>
      <xdr:row>17</xdr:row>
      <xdr:rowOff>153760</xdr:rowOff>
    </xdr:from>
    <xdr:to>
      <xdr:col>9</xdr:col>
      <xdr:colOff>816555</xdr:colOff>
      <xdr:row>17</xdr:row>
      <xdr:rowOff>153760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9845DF8-95AB-4E1B-8BDC-157A234EF4AF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898525</xdr:colOff>
      <xdr:row>19</xdr:row>
      <xdr:rowOff>163285</xdr:rowOff>
    </xdr:from>
    <xdr:to>
      <xdr:col>9</xdr:col>
      <xdr:colOff>816555</xdr:colOff>
      <xdr:row>19</xdr:row>
      <xdr:rowOff>163285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68776FD-371C-4828-B798-BDC404E773E1}"/>
            </a:ext>
          </a:extLst>
        </xdr:cNvPr>
        <xdr:cNvCxnSpPr/>
      </xdr:nvCxnSpPr>
      <xdr:spPr>
        <a:xfrm>
          <a:off x="8586107" y="3619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898525</xdr:colOff>
      <xdr:row>21</xdr:row>
      <xdr:rowOff>163285</xdr:rowOff>
    </xdr:from>
    <xdr:to>
      <xdr:col>9</xdr:col>
      <xdr:colOff>816555</xdr:colOff>
      <xdr:row>21</xdr:row>
      <xdr:rowOff>163285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DBD440A-48FF-46A5-8E57-E55A75ED98F9}"/>
            </a:ext>
          </a:extLst>
        </xdr:cNvPr>
        <xdr:cNvCxnSpPr/>
      </xdr:nvCxnSpPr>
      <xdr:spPr>
        <a:xfrm>
          <a:off x="8586107" y="4136571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898525</xdr:colOff>
      <xdr:row>23</xdr:row>
      <xdr:rowOff>163285</xdr:rowOff>
    </xdr:from>
    <xdr:to>
      <xdr:col>9</xdr:col>
      <xdr:colOff>816555</xdr:colOff>
      <xdr:row>23</xdr:row>
      <xdr:rowOff>163285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1A7BB97-5766-4A8B-950E-78852FE26DD9}"/>
            </a:ext>
          </a:extLst>
        </xdr:cNvPr>
        <xdr:cNvCxnSpPr/>
      </xdr:nvCxnSpPr>
      <xdr:spPr>
        <a:xfrm>
          <a:off x="8586107" y="4653642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898525</xdr:colOff>
      <xdr:row>25</xdr:row>
      <xdr:rowOff>163285</xdr:rowOff>
    </xdr:from>
    <xdr:to>
      <xdr:col>10</xdr:col>
      <xdr:colOff>816556</xdr:colOff>
      <xdr:row>25</xdr:row>
      <xdr:rowOff>163285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07025B0-963C-40BC-8E07-CF05C41DAEF5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898525</xdr:colOff>
      <xdr:row>27</xdr:row>
      <xdr:rowOff>153760</xdr:rowOff>
    </xdr:from>
    <xdr:to>
      <xdr:col>10</xdr:col>
      <xdr:colOff>816556</xdr:colOff>
      <xdr:row>27</xdr:row>
      <xdr:rowOff>153760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FE524A9-3911-45A1-A6FB-BA7FA56BA82E}"/>
            </a:ext>
          </a:extLst>
        </xdr:cNvPr>
        <xdr:cNvCxnSpPr/>
      </xdr:nvCxnSpPr>
      <xdr:spPr>
        <a:xfrm>
          <a:off x="8586107" y="3619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898525</xdr:colOff>
      <xdr:row>29</xdr:row>
      <xdr:rowOff>163285</xdr:rowOff>
    </xdr:from>
    <xdr:to>
      <xdr:col>10</xdr:col>
      <xdr:colOff>816556</xdr:colOff>
      <xdr:row>29</xdr:row>
      <xdr:rowOff>163285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3E4857-99F0-4A14-B4E3-D57C1575634F}"/>
            </a:ext>
          </a:extLst>
        </xdr:cNvPr>
        <xdr:cNvCxnSpPr/>
      </xdr:nvCxnSpPr>
      <xdr:spPr>
        <a:xfrm>
          <a:off x="8586107" y="4136571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898525</xdr:colOff>
      <xdr:row>31</xdr:row>
      <xdr:rowOff>153760</xdr:rowOff>
    </xdr:from>
    <xdr:to>
      <xdr:col>10</xdr:col>
      <xdr:colOff>816556</xdr:colOff>
      <xdr:row>31</xdr:row>
      <xdr:rowOff>153760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7D1E92B-FF6B-48B0-81A9-46EEEEE3A612}"/>
            </a:ext>
          </a:extLst>
        </xdr:cNvPr>
        <xdr:cNvCxnSpPr/>
      </xdr:nvCxnSpPr>
      <xdr:spPr>
        <a:xfrm>
          <a:off x="8586107" y="4653642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908050</xdr:colOff>
      <xdr:row>33</xdr:row>
      <xdr:rowOff>163285</xdr:rowOff>
    </xdr:from>
    <xdr:to>
      <xdr:col>11</xdr:col>
      <xdr:colOff>816602</xdr:colOff>
      <xdr:row>33</xdr:row>
      <xdr:rowOff>163285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E743BE3-6A29-42D6-967E-DB84040F1D45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908050</xdr:colOff>
      <xdr:row>35</xdr:row>
      <xdr:rowOff>153760</xdr:rowOff>
    </xdr:from>
    <xdr:to>
      <xdr:col>11</xdr:col>
      <xdr:colOff>816602</xdr:colOff>
      <xdr:row>35</xdr:row>
      <xdr:rowOff>153760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C3098EDC-E75A-4768-8A9D-1C8B4ADFD67B}"/>
            </a:ext>
          </a:extLst>
        </xdr:cNvPr>
        <xdr:cNvCxnSpPr/>
      </xdr:nvCxnSpPr>
      <xdr:spPr>
        <a:xfrm>
          <a:off x="8586107" y="3619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908050</xdr:colOff>
      <xdr:row>37</xdr:row>
      <xdr:rowOff>163285</xdr:rowOff>
    </xdr:from>
    <xdr:to>
      <xdr:col>11</xdr:col>
      <xdr:colOff>816602</xdr:colOff>
      <xdr:row>37</xdr:row>
      <xdr:rowOff>163285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A1A91B4-CA78-45D6-B5E3-4EBFF34BC5FE}"/>
            </a:ext>
          </a:extLst>
        </xdr:cNvPr>
        <xdr:cNvCxnSpPr/>
      </xdr:nvCxnSpPr>
      <xdr:spPr>
        <a:xfrm>
          <a:off x="8586107" y="4136571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898525</xdr:colOff>
      <xdr:row>39</xdr:row>
      <xdr:rowOff>163285</xdr:rowOff>
    </xdr:from>
    <xdr:to>
      <xdr:col>12</xdr:col>
      <xdr:colOff>816556</xdr:colOff>
      <xdr:row>39</xdr:row>
      <xdr:rowOff>163285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031B9D2-66DD-4556-8318-1E01B3222D67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898525</xdr:colOff>
      <xdr:row>41</xdr:row>
      <xdr:rowOff>163285</xdr:rowOff>
    </xdr:from>
    <xdr:to>
      <xdr:col>12</xdr:col>
      <xdr:colOff>816556</xdr:colOff>
      <xdr:row>41</xdr:row>
      <xdr:rowOff>163285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4C50D61-1C4A-424F-9BD8-1DA5499800BC}"/>
            </a:ext>
          </a:extLst>
        </xdr:cNvPr>
        <xdr:cNvCxnSpPr/>
      </xdr:nvCxnSpPr>
      <xdr:spPr>
        <a:xfrm>
          <a:off x="8586107" y="3619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898525</xdr:colOff>
      <xdr:row>43</xdr:row>
      <xdr:rowOff>163285</xdr:rowOff>
    </xdr:from>
    <xdr:to>
      <xdr:col>12</xdr:col>
      <xdr:colOff>816556</xdr:colOff>
      <xdr:row>43</xdr:row>
      <xdr:rowOff>163285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5E285D57-0C65-4A12-B239-E7461669DBDD}"/>
            </a:ext>
          </a:extLst>
        </xdr:cNvPr>
        <xdr:cNvCxnSpPr/>
      </xdr:nvCxnSpPr>
      <xdr:spPr>
        <a:xfrm>
          <a:off x="8586107" y="4136571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898525</xdr:colOff>
      <xdr:row>45</xdr:row>
      <xdr:rowOff>163285</xdr:rowOff>
    </xdr:from>
    <xdr:to>
      <xdr:col>12</xdr:col>
      <xdr:colOff>816556</xdr:colOff>
      <xdr:row>45</xdr:row>
      <xdr:rowOff>163285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5CFB991-2EB9-470F-A0FB-DDF7D33D85E4}"/>
            </a:ext>
          </a:extLst>
        </xdr:cNvPr>
        <xdr:cNvCxnSpPr/>
      </xdr:nvCxnSpPr>
      <xdr:spPr>
        <a:xfrm>
          <a:off x="8586107" y="4653642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898525</xdr:colOff>
      <xdr:row>47</xdr:row>
      <xdr:rowOff>153760</xdr:rowOff>
    </xdr:from>
    <xdr:to>
      <xdr:col>13</xdr:col>
      <xdr:colOff>816555</xdr:colOff>
      <xdr:row>47</xdr:row>
      <xdr:rowOff>153760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84698050-2734-4E2C-91AE-AA7DB02F641F}"/>
            </a:ext>
          </a:extLst>
        </xdr:cNvPr>
        <xdr:cNvCxnSpPr/>
      </xdr:nvCxnSpPr>
      <xdr:spPr>
        <a:xfrm>
          <a:off x="9456964" y="5170714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898525</xdr:colOff>
      <xdr:row>49</xdr:row>
      <xdr:rowOff>163285</xdr:rowOff>
    </xdr:from>
    <xdr:to>
      <xdr:col>13</xdr:col>
      <xdr:colOff>816555</xdr:colOff>
      <xdr:row>49</xdr:row>
      <xdr:rowOff>163285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165E7EC2-52F1-44E0-9614-A9A573E1BB1C}"/>
            </a:ext>
          </a:extLst>
        </xdr:cNvPr>
        <xdr:cNvCxnSpPr/>
      </xdr:nvCxnSpPr>
      <xdr:spPr>
        <a:xfrm>
          <a:off x="9456964" y="5687785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898525</xdr:colOff>
      <xdr:row>51</xdr:row>
      <xdr:rowOff>153760</xdr:rowOff>
    </xdr:from>
    <xdr:to>
      <xdr:col>13</xdr:col>
      <xdr:colOff>816555</xdr:colOff>
      <xdr:row>51</xdr:row>
      <xdr:rowOff>153760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CB840091-09FB-4241-9612-C9C84CC1C3BB}"/>
            </a:ext>
          </a:extLst>
        </xdr:cNvPr>
        <xdr:cNvCxnSpPr/>
      </xdr:nvCxnSpPr>
      <xdr:spPr>
        <a:xfrm>
          <a:off x="9456964" y="6204856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898525</xdr:colOff>
      <xdr:row>53</xdr:row>
      <xdr:rowOff>163285</xdr:rowOff>
    </xdr:from>
    <xdr:to>
      <xdr:col>13</xdr:col>
      <xdr:colOff>816555</xdr:colOff>
      <xdr:row>53</xdr:row>
      <xdr:rowOff>163285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6B6AB90-8E8B-4969-9763-994FBD76C4DE}"/>
            </a:ext>
          </a:extLst>
        </xdr:cNvPr>
        <xdr:cNvCxnSpPr/>
      </xdr:nvCxnSpPr>
      <xdr:spPr>
        <a:xfrm>
          <a:off x="9456964" y="67219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898525</xdr:colOff>
      <xdr:row>55</xdr:row>
      <xdr:rowOff>153760</xdr:rowOff>
    </xdr:from>
    <xdr:to>
      <xdr:col>14</xdr:col>
      <xdr:colOff>816556</xdr:colOff>
      <xdr:row>55</xdr:row>
      <xdr:rowOff>153760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3692A630-C4CD-4EAB-A392-9C74866965F4}"/>
            </a:ext>
          </a:extLst>
        </xdr:cNvPr>
        <xdr:cNvCxnSpPr/>
      </xdr:nvCxnSpPr>
      <xdr:spPr>
        <a:xfrm>
          <a:off x="10327821" y="7238999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898525</xdr:colOff>
      <xdr:row>57</xdr:row>
      <xdr:rowOff>163285</xdr:rowOff>
    </xdr:from>
    <xdr:to>
      <xdr:col>14</xdr:col>
      <xdr:colOff>816556</xdr:colOff>
      <xdr:row>57</xdr:row>
      <xdr:rowOff>163285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51F5E0F7-73B4-4863-85AA-85C2CB591BBD}"/>
            </a:ext>
          </a:extLst>
        </xdr:cNvPr>
        <xdr:cNvCxnSpPr/>
      </xdr:nvCxnSpPr>
      <xdr:spPr>
        <a:xfrm>
          <a:off x="10327821" y="7756071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898525</xdr:colOff>
      <xdr:row>59</xdr:row>
      <xdr:rowOff>153760</xdr:rowOff>
    </xdr:from>
    <xdr:to>
      <xdr:col>14</xdr:col>
      <xdr:colOff>816556</xdr:colOff>
      <xdr:row>59</xdr:row>
      <xdr:rowOff>153760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5188D379-CB97-4A88-BF5F-9873829F2902}"/>
            </a:ext>
          </a:extLst>
        </xdr:cNvPr>
        <xdr:cNvCxnSpPr/>
      </xdr:nvCxnSpPr>
      <xdr:spPr>
        <a:xfrm>
          <a:off x="10327821" y="8273142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898525</xdr:colOff>
      <xdr:row>61</xdr:row>
      <xdr:rowOff>163285</xdr:rowOff>
    </xdr:from>
    <xdr:to>
      <xdr:col>14</xdr:col>
      <xdr:colOff>816556</xdr:colOff>
      <xdr:row>61</xdr:row>
      <xdr:rowOff>163285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F016170-CBC3-45E2-9146-8EE00ED7E0D6}"/>
            </a:ext>
          </a:extLst>
        </xdr:cNvPr>
        <xdr:cNvCxnSpPr/>
      </xdr:nvCxnSpPr>
      <xdr:spPr>
        <a:xfrm>
          <a:off x="10327821" y="8790214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901700</xdr:colOff>
      <xdr:row>63</xdr:row>
      <xdr:rowOff>163285</xdr:rowOff>
    </xdr:from>
    <xdr:to>
      <xdr:col>15</xdr:col>
      <xdr:colOff>816563</xdr:colOff>
      <xdr:row>63</xdr:row>
      <xdr:rowOff>163285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5AE95E7-4725-4B45-9010-3D5EC7D5D8C9}"/>
            </a:ext>
          </a:extLst>
        </xdr:cNvPr>
        <xdr:cNvCxnSpPr/>
      </xdr:nvCxnSpPr>
      <xdr:spPr>
        <a:xfrm>
          <a:off x="11198679" y="9307285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901700</xdr:colOff>
      <xdr:row>65</xdr:row>
      <xdr:rowOff>163285</xdr:rowOff>
    </xdr:from>
    <xdr:to>
      <xdr:col>15</xdr:col>
      <xdr:colOff>816563</xdr:colOff>
      <xdr:row>65</xdr:row>
      <xdr:rowOff>163285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AEFA6DA7-EC5D-4622-AE1B-E6BE292855E4}"/>
            </a:ext>
          </a:extLst>
        </xdr:cNvPr>
        <xdr:cNvCxnSpPr/>
      </xdr:nvCxnSpPr>
      <xdr:spPr>
        <a:xfrm>
          <a:off x="11198679" y="9824356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901700</xdr:colOff>
      <xdr:row>67</xdr:row>
      <xdr:rowOff>163285</xdr:rowOff>
    </xdr:from>
    <xdr:to>
      <xdr:col>15</xdr:col>
      <xdr:colOff>816563</xdr:colOff>
      <xdr:row>67</xdr:row>
      <xdr:rowOff>163285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89199D4-E400-47F9-A620-746A8B991467}"/>
            </a:ext>
          </a:extLst>
        </xdr:cNvPr>
        <xdr:cNvCxnSpPr/>
      </xdr:nvCxnSpPr>
      <xdr:spPr>
        <a:xfrm>
          <a:off x="11198679" y="10341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901700</xdr:colOff>
      <xdr:row>69</xdr:row>
      <xdr:rowOff>153760</xdr:rowOff>
    </xdr:from>
    <xdr:to>
      <xdr:col>15</xdr:col>
      <xdr:colOff>816563</xdr:colOff>
      <xdr:row>69</xdr:row>
      <xdr:rowOff>153760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FA8ABF1D-D717-410B-9F09-2C3528AFCB44}"/>
            </a:ext>
          </a:extLst>
        </xdr:cNvPr>
        <xdr:cNvCxnSpPr/>
      </xdr:nvCxnSpPr>
      <xdr:spPr>
        <a:xfrm>
          <a:off x="11198679" y="10858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898525</xdr:colOff>
      <xdr:row>71</xdr:row>
      <xdr:rowOff>163285</xdr:rowOff>
    </xdr:from>
    <xdr:to>
      <xdr:col>16</xdr:col>
      <xdr:colOff>816555</xdr:colOff>
      <xdr:row>71</xdr:row>
      <xdr:rowOff>163285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84B4E116-3153-4F6C-B84D-936C3E45B248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898525</xdr:colOff>
      <xdr:row>73</xdr:row>
      <xdr:rowOff>153760</xdr:rowOff>
    </xdr:from>
    <xdr:to>
      <xdr:col>16</xdr:col>
      <xdr:colOff>816555</xdr:colOff>
      <xdr:row>73</xdr:row>
      <xdr:rowOff>153760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63A01B69-D28D-4461-84BB-626E988378DD}"/>
            </a:ext>
          </a:extLst>
        </xdr:cNvPr>
        <xdr:cNvCxnSpPr/>
      </xdr:nvCxnSpPr>
      <xdr:spPr>
        <a:xfrm>
          <a:off x="8586107" y="3619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898525</xdr:colOff>
      <xdr:row>75</xdr:row>
      <xdr:rowOff>163285</xdr:rowOff>
    </xdr:from>
    <xdr:to>
      <xdr:col>16</xdr:col>
      <xdr:colOff>816555</xdr:colOff>
      <xdr:row>75</xdr:row>
      <xdr:rowOff>163285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F811E18D-EF6C-420D-BCA4-0AF35D7DCFE8}"/>
            </a:ext>
          </a:extLst>
        </xdr:cNvPr>
        <xdr:cNvCxnSpPr/>
      </xdr:nvCxnSpPr>
      <xdr:spPr>
        <a:xfrm>
          <a:off x="8586107" y="4136571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898525</xdr:colOff>
      <xdr:row>77</xdr:row>
      <xdr:rowOff>153760</xdr:rowOff>
    </xdr:from>
    <xdr:to>
      <xdr:col>16</xdr:col>
      <xdr:colOff>816555</xdr:colOff>
      <xdr:row>77</xdr:row>
      <xdr:rowOff>153760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C51B1FDF-AD24-45E0-8D11-309F5C41BA7D}"/>
            </a:ext>
          </a:extLst>
        </xdr:cNvPr>
        <xdr:cNvCxnSpPr/>
      </xdr:nvCxnSpPr>
      <xdr:spPr>
        <a:xfrm>
          <a:off x="8586107" y="4653642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898525</xdr:colOff>
      <xdr:row>79</xdr:row>
      <xdr:rowOff>163285</xdr:rowOff>
    </xdr:from>
    <xdr:to>
      <xdr:col>17</xdr:col>
      <xdr:colOff>816556</xdr:colOff>
      <xdr:row>79</xdr:row>
      <xdr:rowOff>163285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D03923E6-DB29-41C4-8770-21BE41EB6AA5}"/>
            </a:ext>
          </a:extLst>
        </xdr:cNvPr>
        <xdr:cNvCxnSpPr/>
      </xdr:nvCxnSpPr>
      <xdr:spPr>
        <a:xfrm>
          <a:off x="9456964" y="5170714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898525</xdr:colOff>
      <xdr:row>81</xdr:row>
      <xdr:rowOff>153760</xdr:rowOff>
    </xdr:from>
    <xdr:to>
      <xdr:col>17</xdr:col>
      <xdr:colOff>816556</xdr:colOff>
      <xdr:row>81</xdr:row>
      <xdr:rowOff>153760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1303AF20-7BA3-48CE-B6D2-B68953AB95A7}"/>
            </a:ext>
          </a:extLst>
        </xdr:cNvPr>
        <xdr:cNvCxnSpPr/>
      </xdr:nvCxnSpPr>
      <xdr:spPr>
        <a:xfrm>
          <a:off x="9456964" y="5687785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898525</xdr:colOff>
      <xdr:row>83</xdr:row>
      <xdr:rowOff>163285</xdr:rowOff>
    </xdr:from>
    <xdr:to>
      <xdr:col>17</xdr:col>
      <xdr:colOff>816556</xdr:colOff>
      <xdr:row>83</xdr:row>
      <xdr:rowOff>163285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33E59D8A-FA51-4D7E-9180-CA2203D45F18}"/>
            </a:ext>
          </a:extLst>
        </xdr:cNvPr>
        <xdr:cNvCxnSpPr/>
      </xdr:nvCxnSpPr>
      <xdr:spPr>
        <a:xfrm>
          <a:off x="9456964" y="6204856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898525</xdr:colOff>
      <xdr:row>85</xdr:row>
      <xdr:rowOff>163285</xdr:rowOff>
    </xdr:from>
    <xdr:to>
      <xdr:col>17</xdr:col>
      <xdr:colOff>816556</xdr:colOff>
      <xdr:row>85</xdr:row>
      <xdr:rowOff>163285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51852F7-E1DA-40A6-A2CF-3F29D07393C2}"/>
            </a:ext>
          </a:extLst>
        </xdr:cNvPr>
        <xdr:cNvCxnSpPr/>
      </xdr:nvCxnSpPr>
      <xdr:spPr>
        <a:xfrm>
          <a:off x="9456964" y="67219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908050</xdr:colOff>
      <xdr:row>87</xdr:row>
      <xdr:rowOff>163285</xdr:rowOff>
    </xdr:from>
    <xdr:to>
      <xdr:col>18</xdr:col>
      <xdr:colOff>816923</xdr:colOff>
      <xdr:row>87</xdr:row>
      <xdr:rowOff>163285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36F7A01C-06A0-4639-BC0D-20C985619412}"/>
            </a:ext>
          </a:extLst>
        </xdr:cNvPr>
        <xdr:cNvCxnSpPr/>
      </xdr:nvCxnSpPr>
      <xdr:spPr>
        <a:xfrm>
          <a:off x="10327821" y="7238999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908050</xdr:colOff>
      <xdr:row>89</xdr:row>
      <xdr:rowOff>163285</xdr:rowOff>
    </xdr:from>
    <xdr:to>
      <xdr:col>18</xdr:col>
      <xdr:colOff>816923</xdr:colOff>
      <xdr:row>89</xdr:row>
      <xdr:rowOff>163285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7BBDAA63-265C-4227-A379-475660E510CB}"/>
            </a:ext>
          </a:extLst>
        </xdr:cNvPr>
        <xdr:cNvCxnSpPr/>
      </xdr:nvCxnSpPr>
      <xdr:spPr>
        <a:xfrm>
          <a:off x="10327821" y="7756071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908050</xdr:colOff>
      <xdr:row>91</xdr:row>
      <xdr:rowOff>153760</xdr:rowOff>
    </xdr:from>
    <xdr:to>
      <xdr:col>18</xdr:col>
      <xdr:colOff>816923</xdr:colOff>
      <xdr:row>91</xdr:row>
      <xdr:rowOff>153760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7C6EDE0-F3A1-4457-905D-036FEC8A1BB1}"/>
            </a:ext>
          </a:extLst>
        </xdr:cNvPr>
        <xdr:cNvCxnSpPr/>
      </xdr:nvCxnSpPr>
      <xdr:spPr>
        <a:xfrm>
          <a:off x="10327821" y="8273142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908050</xdr:colOff>
      <xdr:row>93</xdr:row>
      <xdr:rowOff>163285</xdr:rowOff>
    </xdr:from>
    <xdr:to>
      <xdr:col>18</xdr:col>
      <xdr:colOff>816923</xdr:colOff>
      <xdr:row>93</xdr:row>
      <xdr:rowOff>163285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6CC88D64-BAB7-4763-94DD-E22E5732E260}"/>
            </a:ext>
          </a:extLst>
        </xdr:cNvPr>
        <xdr:cNvCxnSpPr/>
      </xdr:nvCxnSpPr>
      <xdr:spPr>
        <a:xfrm>
          <a:off x="10327821" y="8790214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901700</xdr:colOff>
      <xdr:row>95</xdr:row>
      <xdr:rowOff>153760</xdr:rowOff>
    </xdr:from>
    <xdr:to>
      <xdr:col>19</xdr:col>
      <xdr:colOff>816563</xdr:colOff>
      <xdr:row>95</xdr:row>
      <xdr:rowOff>153760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01871F-28C6-4A98-BE72-F251F0E4153A}"/>
            </a:ext>
          </a:extLst>
        </xdr:cNvPr>
        <xdr:cNvCxnSpPr/>
      </xdr:nvCxnSpPr>
      <xdr:spPr>
        <a:xfrm>
          <a:off x="11198679" y="9307285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901700</xdr:colOff>
      <xdr:row>97</xdr:row>
      <xdr:rowOff>163285</xdr:rowOff>
    </xdr:from>
    <xdr:to>
      <xdr:col>19</xdr:col>
      <xdr:colOff>816563</xdr:colOff>
      <xdr:row>97</xdr:row>
      <xdr:rowOff>163285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91D6065-C668-4B64-95D7-C5CC73791E42}"/>
            </a:ext>
          </a:extLst>
        </xdr:cNvPr>
        <xdr:cNvCxnSpPr/>
      </xdr:nvCxnSpPr>
      <xdr:spPr>
        <a:xfrm>
          <a:off x="11198679" y="9824356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901700</xdr:colOff>
      <xdr:row>99</xdr:row>
      <xdr:rowOff>153760</xdr:rowOff>
    </xdr:from>
    <xdr:to>
      <xdr:col>19</xdr:col>
      <xdr:colOff>816563</xdr:colOff>
      <xdr:row>99</xdr:row>
      <xdr:rowOff>153760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CA6F6272-D72A-4918-8C45-6C1162BFA94D}"/>
            </a:ext>
          </a:extLst>
        </xdr:cNvPr>
        <xdr:cNvCxnSpPr/>
      </xdr:nvCxnSpPr>
      <xdr:spPr>
        <a:xfrm>
          <a:off x="11198679" y="10341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901700</xdr:colOff>
      <xdr:row>101</xdr:row>
      <xdr:rowOff>163285</xdr:rowOff>
    </xdr:from>
    <xdr:to>
      <xdr:col>19</xdr:col>
      <xdr:colOff>816563</xdr:colOff>
      <xdr:row>101</xdr:row>
      <xdr:rowOff>163285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1D525431-3CDB-4D9C-A328-0BF1B1390543}"/>
            </a:ext>
          </a:extLst>
        </xdr:cNvPr>
        <xdr:cNvCxnSpPr/>
      </xdr:nvCxnSpPr>
      <xdr:spPr>
        <a:xfrm>
          <a:off x="11198679" y="10858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898525</xdr:colOff>
      <xdr:row>103</xdr:row>
      <xdr:rowOff>153760</xdr:rowOff>
    </xdr:from>
    <xdr:to>
      <xdr:col>20</xdr:col>
      <xdr:colOff>816555</xdr:colOff>
      <xdr:row>103</xdr:row>
      <xdr:rowOff>153760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E2D0558-5D5F-477C-A822-0C02FD1C464E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898525</xdr:colOff>
      <xdr:row>105</xdr:row>
      <xdr:rowOff>163285</xdr:rowOff>
    </xdr:from>
    <xdr:to>
      <xdr:col>20</xdr:col>
      <xdr:colOff>816555</xdr:colOff>
      <xdr:row>105</xdr:row>
      <xdr:rowOff>163285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163342F1-9506-4CEC-97DE-751FA919855D}"/>
            </a:ext>
          </a:extLst>
        </xdr:cNvPr>
        <xdr:cNvCxnSpPr/>
      </xdr:nvCxnSpPr>
      <xdr:spPr>
        <a:xfrm>
          <a:off x="8586107" y="3619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898525</xdr:colOff>
      <xdr:row>107</xdr:row>
      <xdr:rowOff>163285</xdr:rowOff>
    </xdr:from>
    <xdr:to>
      <xdr:col>20</xdr:col>
      <xdr:colOff>816555</xdr:colOff>
      <xdr:row>107</xdr:row>
      <xdr:rowOff>163285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66CFA86A-13B8-444D-AB6E-DF6FE7DEAF4E}"/>
            </a:ext>
          </a:extLst>
        </xdr:cNvPr>
        <xdr:cNvCxnSpPr/>
      </xdr:nvCxnSpPr>
      <xdr:spPr>
        <a:xfrm>
          <a:off x="8586107" y="4136571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898525</xdr:colOff>
      <xdr:row>109</xdr:row>
      <xdr:rowOff>163285</xdr:rowOff>
    </xdr:from>
    <xdr:to>
      <xdr:col>20</xdr:col>
      <xdr:colOff>816555</xdr:colOff>
      <xdr:row>109</xdr:row>
      <xdr:rowOff>163285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DA62ADEA-A07D-4FDC-93F3-BD001FBE27D3}"/>
            </a:ext>
          </a:extLst>
        </xdr:cNvPr>
        <xdr:cNvCxnSpPr/>
      </xdr:nvCxnSpPr>
      <xdr:spPr>
        <a:xfrm>
          <a:off x="8586107" y="4653642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898525</xdr:colOff>
      <xdr:row>111</xdr:row>
      <xdr:rowOff>163285</xdr:rowOff>
    </xdr:from>
    <xdr:to>
      <xdr:col>21</xdr:col>
      <xdr:colOff>816556</xdr:colOff>
      <xdr:row>111</xdr:row>
      <xdr:rowOff>163285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2ED2230B-8F3C-4953-BDFE-B1E8C31B0B18}"/>
            </a:ext>
          </a:extLst>
        </xdr:cNvPr>
        <xdr:cNvCxnSpPr/>
      </xdr:nvCxnSpPr>
      <xdr:spPr>
        <a:xfrm>
          <a:off x="9456964" y="5170714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898525</xdr:colOff>
      <xdr:row>113</xdr:row>
      <xdr:rowOff>153760</xdr:rowOff>
    </xdr:from>
    <xdr:to>
      <xdr:col>21</xdr:col>
      <xdr:colOff>816556</xdr:colOff>
      <xdr:row>113</xdr:row>
      <xdr:rowOff>153760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8CAAA0-28A8-47D0-99A0-8EE9D0C15612}"/>
            </a:ext>
          </a:extLst>
        </xdr:cNvPr>
        <xdr:cNvCxnSpPr/>
      </xdr:nvCxnSpPr>
      <xdr:spPr>
        <a:xfrm>
          <a:off x="9456964" y="5687785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898525</xdr:colOff>
      <xdr:row>115</xdr:row>
      <xdr:rowOff>163285</xdr:rowOff>
    </xdr:from>
    <xdr:to>
      <xdr:col>21</xdr:col>
      <xdr:colOff>816556</xdr:colOff>
      <xdr:row>115</xdr:row>
      <xdr:rowOff>163285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F5E71A5C-BFE9-4250-A204-E80F7175B506}"/>
            </a:ext>
          </a:extLst>
        </xdr:cNvPr>
        <xdr:cNvCxnSpPr/>
      </xdr:nvCxnSpPr>
      <xdr:spPr>
        <a:xfrm>
          <a:off x="9456964" y="6204856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898525</xdr:colOff>
      <xdr:row>117</xdr:row>
      <xdr:rowOff>153760</xdr:rowOff>
    </xdr:from>
    <xdr:to>
      <xdr:col>21</xdr:col>
      <xdr:colOff>816556</xdr:colOff>
      <xdr:row>117</xdr:row>
      <xdr:rowOff>153760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25CCC629-2987-4BFA-A067-843903EFA335}"/>
            </a:ext>
          </a:extLst>
        </xdr:cNvPr>
        <xdr:cNvCxnSpPr/>
      </xdr:nvCxnSpPr>
      <xdr:spPr>
        <a:xfrm>
          <a:off x="9456964" y="67219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908050</xdr:colOff>
      <xdr:row>119</xdr:row>
      <xdr:rowOff>163285</xdr:rowOff>
    </xdr:from>
    <xdr:to>
      <xdr:col>22</xdr:col>
      <xdr:colOff>816602</xdr:colOff>
      <xdr:row>119</xdr:row>
      <xdr:rowOff>163285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2044F121-9ED4-490F-B8EA-52F8980DDBB9}"/>
            </a:ext>
          </a:extLst>
        </xdr:cNvPr>
        <xdr:cNvCxnSpPr/>
      </xdr:nvCxnSpPr>
      <xdr:spPr>
        <a:xfrm>
          <a:off x="10327821" y="7238999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908050</xdr:colOff>
      <xdr:row>121</xdr:row>
      <xdr:rowOff>153760</xdr:rowOff>
    </xdr:from>
    <xdr:to>
      <xdr:col>22</xdr:col>
      <xdr:colOff>816602</xdr:colOff>
      <xdr:row>121</xdr:row>
      <xdr:rowOff>153760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6937A4F4-3789-45D6-A556-25E9B2854C74}"/>
            </a:ext>
          </a:extLst>
        </xdr:cNvPr>
        <xdr:cNvCxnSpPr/>
      </xdr:nvCxnSpPr>
      <xdr:spPr>
        <a:xfrm>
          <a:off x="10327821" y="7756071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908050</xdr:colOff>
      <xdr:row>123</xdr:row>
      <xdr:rowOff>163285</xdr:rowOff>
    </xdr:from>
    <xdr:to>
      <xdr:col>22</xdr:col>
      <xdr:colOff>816602</xdr:colOff>
      <xdr:row>123</xdr:row>
      <xdr:rowOff>163285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3935DA0E-E931-4C09-A1D3-ECDD9110662C}"/>
            </a:ext>
          </a:extLst>
        </xdr:cNvPr>
        <xdr:cNvCxnSpPr/>
      </xdr:nvCxnSpPr>
      <xdr:spPr>
        <a:xfrm>
          <a:off x="10327821" y="8273142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908050</xdr:colOff>
      <xdr:row>125</xdr:row>
      <xdr:rowOff>153760</xdr:rowOff>
    </xdr:from>
    <xdr:to>
      <xdr:col>22</xdr:col>
      <xdr:colOff>816602</xdr:colOff>
      <xdr:row>125</xdr:row>
      <xdr:rowOff>153760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23CCF78-1FB9-455C-870D-EE127959AFC5}"/>
            </a:ext>
          </a:extLst>
        </xdr:cNvPr>
        <xdr:cNvCxnSpPr/>
      </xdr:nvCxnSpPr>
      <xdr:spPr>
        <a:xfrm>
          <a:off x="10327821" y="8790214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898525</xdr:colOff>
      <xdr:row>127</xdr:row>
      <xdr:rowOff>163285</xdr:rowOff>
    </xdr:from>
    <xdr:to>
      <xdr:col>23</xdr:col>
      <xdr:colOff>816556</xdr:colOff>
      <xdr:row>127</xdr:row>
      <xdr:rowOff>163285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EB892147-E926-4A33-96C4-C39866527C76}"/>
            </a:ext>
          </a:extLst>
        </xdr:cNvPr>
        <xdr:cNvCxnSpPr/>
      </xdr:nvCxnSpPr>
      <xdr:spPr>
        <a:xfrm>
          <a:off x="11198679" y="9307285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898525</xdr:colOff>
      <xdr:row>129</xdr:row>
      <xdr:rowOff>163285</xdr:rowOff>
    </xdr:from>
    <xdr:to>
      <xdr:col>23</xdr:col>
      <xdr:colOff>816556</xdr:colOff>
      <xdr:row>129</xdr:row>
      <xdr:rowOff>163285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19CAFFC-C1DC-4E84-BCA4-58EC706C0124}"/>
            </a:ext>
          </a:extLst>
        </xdr:cNvPr>
        <xdr:cNvCxnSpPr/>
      </xdr:nvCxnSpPr>
      <xdr:spPr>
        <a:xfrm>
          <a:off x="11198679" y="9824356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898525</xdr:colOff>
      <xdr:row>131</xdr:row>
      <xdr:rowOff>163285</xdr:rowOff>
    </xdr:from>
    <xdr:to>
      <xdr:col>23</xdr:col>
      <xdr:colOff>816556</xdr:colOff>
      <xdr:row>131</xdr:row>
      <xdr:rowOff>163285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CD51E427-76E9-491D-9FC5-D0BB84971E15}"/>
            </a:ext>
          </a:extLst>
        </xdr:cNvPr>
        <xdr:cNvCxnSpPr/>
      </xdr:nvCxnSpPr>
      <xdr:spPr>
        <a:xfrm>
          <a:off x="11198679" y="10341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898525</xdr:colOff>
      <xdr:row>133</xdr:row>
      <xdr:rowOff>163285</xdr:rowOff>
    </xdr:from>
    <xdr:to>
      <xdr:col>23</xdr:col>
      <xdr:colOff>816556</xdr:colOff>
      <xdr:row>133</xdr:row>
      <xdr:rowOff>163285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980809B2-022D-4153-918D-57B4DF5F0C19}"/>
            </a:ext>
          </a:extLst>
        </xdr:cNvPr>
        <xdr:cNvCxnSpPr/>
      </xdr:nvCxnSpPr>
      <xdr:spPr>
        <a:xfrm>
          <a:off x="11198679" y="10858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898525</xdr:colOff>
      <xdr:row>135</xdr:row>
      <xdr:rowOff>153760</xdr:rowOff>
    </xdr:from>
    <xdr:to>
      <xdr:col>24</xdr:col>
      <xdr:colOff>816603</xdr:colOff>
      <xdr:row>135</xdr:row>
      <xdr:rowOff>153760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BA39B285-B507-4A3E-8019-3C8929A7DC85}"/>
            </a:ext>
          </a:extLst>
        </xdr:cNvPr>
        <xdr:cNvCxnSpPr/>
      </xdr:nvCxnSpPr>
      <xdr:spPr>
        <a:xfrm>
          <a:off x="8586107" y="3102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898525</xdr:colOff>
      <xdr:row>137</xdr:row>
      <xdr:rowOff>163285</xdr:rowOff>
    </xdr:from>
    <xdr:to>
      <xdr:col>24</xdr:col>
      <xdr:colOff>816603</xdr:colOff>
      <xdr:row>137</xdr:row>
      <xdr:rowOff>163285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8D61E0A8-7A59-423F-A752-B6161AC4F458}"/>
            </a:ext>
          </a:extLst>
        </xdr:cNvPr>
        <xdr:cNvCxnSpPr/>
      </xdr:nvCxnSpPr>
      <xdr:spPr>
        <a:xfrm>
          <a:off x="8586107" y="3619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898525</xdr:colOff>
      <xdr:row>139</xdr:row>
      <xdr:rowOff>153760</xdr:rowOff>
    </xdr:from>
    <xdr:to>
      <xdr:col>24</xdr:col>
      <xdr:colOff>816603</xdr:colOff>
      <xdr:row>139</xdr:row>
      <xdr:rowOff>153760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158B2159-7A66-47EC-B062-85D9240F4E00}"/>
            </a:ext>
          </a:extLst>
        </xdr:cNvPr>
        <xdr:cNvCxnSpPr/>
      </xdr:nvCxnSpPr>
      <xdr:spPr>
        <a:xfrm>
          <a:off x="8586107" y="4136571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898525</xdr:colOff>
      <xdr:row>141</xdr:row>
      <xdr:rowOff>163285</xdr:rowOff>
    </xdr:from>
    <xdr:to>
      <xdr:col>24</xdr:col>
      <xdr:colOff>816603</xdr:colOff>
      <xdr:row>141</xdr:row>
      <xdr:rowOff>163285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7B04D80A-7C61-48BA-AA12-E3056FE1B91B}"/>
            </a:ext>
          </a:extLst>
        </xdr:cNvPr>
        <xdr:cNvCxnSpPr/>
      </xdr:nvCxnSpPr>
      <xdr:spPr>
        <a:xfrm>
          <a:off x="8586107" y="4653642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898525</xdr:colOff>
      <xdr:row>143</xdr:row>
      <xdr:rowOff>153760</xdr:rowOff>
    </xdr:from>
    <xdr:to>
      <xdr:col>25</xdr:col>
      <xdr:colOff>816508</xdr:colOff>
      <xdr:row>143</xdr:row>
      <xdr:rowOff>153760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3090CB6C-5FFF-4BF3-B407-DA8E26D63E98}"/>
            </a:ext>
          </a:extLst>
        </xdr:cNvPr>
        <xdr:cNvCxnSpPr/>
      </xdr:nvCxnSpPr>
      <xdr:spPr>
        <a:xfrm>
          <a:off x="9456964" y="5170714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898525</xdr:colOff>
      <xdr:row>145</xdr:row>
      <xdr:rowOff>163285</xdr:rowOff>
    </xdr:from>
    <xdr:to>
      <xdr:col>25</xdr:col>
      <xdr:colOff>816508</xdr:colOff>
      <xdr:row>145</xdr:row>
      <xdr:rowOff>163285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3847E632-7CC6-4263-8F81-98B6F1AEED04}"/>
            </a:ext>
          </a:extLst>
        </xdr:cNvPr>
        <xdr:cNvCxnSpPr/>
      </xdr:nvCxnSpPr>
      <xdr:spPr>
        <a:xfrm>
          <a:off x="9456964" y="5687785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898525</xdr:colOff>
      <xdr:row>147</xdr:row>
      <xdr:rowOff>153760</xdr:rowOff>
    </xdr:from>
    <xdr:to>
      <xdr:col>25</xdr:col>
      <xdr:colOff>816508</xdr:colOff>
      <xdr:row>147</xdr:row>
      <xdr:rowOff>153760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1B1605E5-9297-4A2B-9AD5-1348A75030FE}"/>
            </a:ext>
          </a:extLst>
        </xdr:cNvPr>
        <xdr:cNvCxnSpPr/>
      </xdr:nvCxnSpPr>
      <xdr:spPr>
        <a:xfrm>
          <a:off x="9456964" y="6204856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898525</xdr:colOff>
      <xdr:row>149</xdr:row>
      <xdr:rowOff>163285</xdr:rowOff>
    </xdr:from>
    <xdr:to>
      <xdr:col>25</xdr:col>
      <xdr:colOff>816508</xdr:colOff>
      <xdr:row>149</xdr:row>
      <xdr:rowOff>163285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C673BF66-EF91-4FEE-9B48-8C8B55BDC180}"/>
            </a:ext>
          </a:extLst>
        </xdr:cNvPr>
        <xdr:cNvCxnSpPr/>
      </xdr:nvCxnSpPr>
      <xdr:spPr>
        <a:xfrm>
          <a:off x="9456964" y="67219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901700</xdr:colOff>
      <xdr:row>151</xdr:row>
      <xdr:rowOff>163285</xdr:rowOff>
    </xdr:from>
    <xdr:to>
      <xdr:col>26</xdr:col>
      <xdr:colOff>816563</xdr:colOff>
      <xdr:row>151</xdr:row>
      <xdr:rowOff>163285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5AD11328-A324-44D4-92CA-CFC5E0164969}"/>
            </a:ext>
          </a:extLst>
        </xdr:cNvPr>
        <xdr:cNvCxnSpPr/>
      </xdr:nvCxnSpPr>
      <xdr:spPr>
        <a:xfrm>
          <a:off x="10327821" y="7238999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901700</xdr:colOff>
      <xdr:row>153</xdr:row>
      <xdr:rowOff>163285</xdr:rowOff>
    </xdr:from>
    <xdr:to>
      <xdr:col>26</xdr:col>
      <xdr:colOff>816563</xdr:colOff>
      <xdr:row>153</xdr:row>
      <xdr:rowOff>163285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3F7A6A58-23A7-4F7B-ACD4-B27D7A84B91E}"/>
            </a:ext>
          </a:extLst>
        </xdr:cNvPr>
        <xdr:cNvCxnSpPr/>
      </xdr:nvCxnSpPr>
      <xdr:spPr>
        <a:xfrm>
          <a:off x="10327821" y="7756071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901700</xdr:colOff>
      <xdr:row>155</xdr:row>
      <xdr:rowOff>163285</xdr:rowOff>
    </xdr:from>
    <xdr:to>
      <xdr:col>26</xdr:col>
      <xdr:colOff>816563</xdr:colOff>
      <xdr:row>155</xdr:row>
      <xdr:rowOff>163285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DB440739-E783-4D95-B9BE-6EC37DA3213B}"/>
            </a:ext>
          </a:extLst>
        </xdr:cNvPr>
        <xdr:cNvCxnSpPr/>
      </xdr:nvCxnSpPr>
      <xdr:spPr>
        <a:xfrm>
          <a:off x="10327821" y="8273142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901700</xdr:colOff>
      <xdr:row>157</xdr:row>
      <xdr:rowOff>153760</xdr:rowOff>
    </xdr:from>
    <xdr:to>
      <xdr:col>26</xdr:col>
      <xdr:colOff>816563</xdr:colOff>
      <xdr:row>157</xdr:row>
      <xdr:rowOff>153760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A37CFBE7-B640-493F-B8D9-A99236058541}"/>
            </a:ext>
          </a:extLst>
        </xdr:cNvPr>
        <xdr:cNvCxnSpPr/>
      </xdr:nvCxnSpPr>
      <xdr:spPr>
        <a:xfrm>
          <a:off x="10327821" y="8790214"/>
          <a:ext cx="79200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898525</xdr:colOff>
      <xdr:row>159</xdr:row>
      <xdr:rowOff>163285</xdr:rowOff>
    </xdr:from>
    <xdr:to>
      <xdr:col>27</xdr:col>
      <xdr:colOff>816555</xdr:colOff>
      <xdr:row>159</xdr:row>
      <xdr:rowOff>163285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DA205764-F097-4138-92C5-714254B5922D}"/>
            </a:ext>
          </a:extLst>
        </xdr:cNvPr>
        <xdr:cNvCxnSpPr/>
      </xdr:nvCxnSpPr>
      <xdr:spPr>
        <a:xfrm>
          <a:off x="11198679" y="9307285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898525</xdr:colOff>
      <xdr:row>161</xdr:row>
      <xdr:rowOff>153760</xdr:rowOff>
    </xdr:from>
    <xdr:to>
      <xdr:col>27</xdr:col>
      <xdr:colOff>816555</xdr:colOff>
      <xdr:row>161</xdr:row>
      <xdr:rowOff>153760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D9FBFA67-70A0-40D1-907E-745B3C638B38}"/>
            </a:ext>
          </a:extLst>
        </xdr:cNvPr>
        <xdr:cNvCxnSpPr/>
      </xdr:nvCxnSpPr>
      <xdr:spPr>
        <a:xfrm>
          <a:off x="11198679" y="9824356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898525</xdr:colOff>
      <xdr:row>163</xdr:row>
      <xdr:rowOff>163285</xdr:rowOff>
    </xdr:from>
    <xdr:to>
      <xdr:col>27</xdr:col>
      <xdr:colOff>816555</xdr:colOff>
      <xdr:row>163</xdr:row>
      <xdr:rowOff>163285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037752F5-29BB-4999-B5A2-6F21AA47A09D}"/>
            </a:ext>
          </a:extLst>
        </xdr:cNvPr>
        <xdr:cNvCxnSpPr/>
      </xdr:nvCxnSpPr>
      <xdr:spPr>
        <a:xfrm>
          <a:off x="11198679" y="10341428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898525</xdr:colOff>
      <xdr:row>165</xdr:row>
      <xdr:rowOff>153760</xdr:rowOff>
    </xdr:from>
    <xdr:to>
      <xdr:col>27</xdr:col>
      <xdr:colOff>816555</xdr:colOff>
      <xdr:row>165</xdr:row>
      <xdr:rowOff>153760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B7B549FD-BDE8-42FE-826E-C0488CD034BD}"/>
            </a:ext>
          </a:extLst>
        </xdr:cNvPr>
        <xdr:cNvCxnSpPr/>
      </xdr:nvCxnSpPr>
      <xdr:spPr>
        <a:xfrm>
          <a:off x="11198679" y="10858499"/>
          <a:ext cx="792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176</xdr:row>
      <xdr:rowOff>171450</xdr:rowOff>
    </xdr:from>
    <xdr:to>
      <xdr:col>18</xdr:col>
      <xdr:colOff>87312</xdr:colOff>
      <xdr:row>206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905000"/>
          <a:ext cx="13327062" cy="5562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54429</xdr:colOff>
      <xdr:row>7</xdr:row>
      <xdr:rowOff>156935</xdr:rowOff>
    </xdr:from>
    <xdr:to>
      <xdr:col>7</xdr:col>
      <xdr:colOff>800227</xdr:colOff>
      <xdr:row>7</xdr:row>
      <xdr:rowOff>156935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17E5212-01F0-40C3-8F87-02A8521EEFF9}"/>
            </a:ext>
          </a:extLst>
        </xdr:cNvPr>
        <xdr:cNvCxnSpPr/>
      </xdr:nvCxnSpPr>
      <xdr:spPr>
        <a:xfrm>
          <a:off x="7026729" y="2423885"/>
          <a:ext cx="162209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9</xdr:row>
      <xdr:rowOff>153760</xdr:rowOff>
    </xdr:from>
    <xdr:to>
      <xdr:col>8</xdr:col>
      <xdr:colOff>816563</xdr:colOff>
      <xdr:row>9</xdr:row>
      <xdr:rowOff>153760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98EF61E-6760-42A8-AB2F-97B50E89FE3A}"/>
            </a:ext>
          </a:extLst>
        </xdr:cNvPr>
        <xdr:cNvCxnSpPr/>
      </xdr:nvCxnSpPr>
      <xdr:spPr>
        <a:xfrm>
          <a:off x="8721725" y="3087460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11</xdr:row>
      <xdr:rowOff>163285</xdr:rowOff>
    </xdr:from>
    <xdr:to>
      <xdr:col>8</xdr:col>
      <xdr:colOff>816563</xdr:colOff>
      <xdr:row>11</xdr:row>
      <xdr:rowOff>163285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8099A00-A26B-4B5D-A9D8-3DC1B001E1F8}"/>
            </a:ext>
          </a:extLst>
        </xdr:cNvPr>
        <xdr:cNvCxnSpPr/>
      </xdr:nvCxnSpPr>
      <xdr:spPr>
        <a:xfrm>
          <a:off x="8721725" y="361133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13</xdr:row>
      <xdr:rowOff>153760</xdr:rowOff>
    </xdr:from>
    <xdr:to>
      <xdr:col>8</xdr:col>
      <xdr:colOff>816563</xdr:colOff>
      <xdr:row>13</xdr:row>
      <xdr:rowOff>153760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8784C75-2BAF-48B9-A16E-4CAE3D7C2586}"/>
            </a:ext>
          </a:extLst>
        </xdr:cNvPr>
        <xdr:cNvCxnSpPr/>
      </xdr:nvCxnSpPr>
      <xdr:spPr>
        <a:xfrm>
          <a:off x="8721725" y="4116160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901700</xdr:colOff>
      <xdr:row>15</xdr:row>
      <xdr:rowOff>163285</xdr:rowOff>
    </xdr:from>
    <xdr:to>
      <xdr:col>8</xdr:col>
      <xdr:colOff>816563</xdr:colOff>
      <xdr:row>15</xdr:row>
      <xdr:rowOff>163285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CAD373F-3EFB-4A8D-A562-405500B25218}"/>
            </a:ext>
          </a:extLst>
        </xdr:cNvPr>
        <xdr:cNvCxnSpPr/>
      </xdr:nvCxnSpPr>
      <xdr:spPr>
        <a:xfrm>
          <a:off x="8721725" y="464003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898525</xdr:colOff>
      <xdr:row>17</xdr:row>
      <xdr:rowOff>153760</xdr:rowOff>
    </xdr:from>
    <xdr:to>
      <xdr:col>9</xdr:col>
      <xdr:colOff>816555</xdr:colOff>
      <xdr:row>17</xdr:row>
      <xdr:rowOff>153760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9845DF8-95AB-4E1B-8BDC-157A234EF4AF}"/>
            </a:ext>
          </a:extLst>
        </xdr:cNvPr>
        <xdr:cNvCxnSpPr/>
      </xdr:nvCxnSpPr>
      <xdr:spPr>
        <a:xfrm>
          <a:off x="9604375" y="5144860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898525</xdr:colOff>
      <xdr:row>19</xdr:row>
      <xdr:rowOff>163285</xdr:rowOff>
    </xdr:from>
    <xdr:to>
      <xdr:col>9</xdr:col>
      <xdr:colOff>816555</xdr:colOff>
      <xdr:row>19</xdr:row>
      <xdr:rowOff>163285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68776FD-371C-4828-B798-BDC404E773E1}"/>
            </a:ext>
          </a:extLst>
        </xdr:cNvPr>
        <xdr:cNvCxnSpPr/>
      </xdr:nvCxnSpPr>
      <xdr:spPr>
        <a:xfrm>
          <a:off x="9604375" y="566873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898525</xdr:colOff>
      <xdr:row>21</xdr:row>
      <xdr:rowOff>163285</xdr:rowOff>
    </xdr:from>
    <xdr:to>
      <xdr:col>9</xdr:col>
      <xdr:colOff>816555</xdr:colOff>
      <xdr:row>21</xdr:row>
      <xdr:rowOff>163285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DBD440A-48FF-46A5-8E57-E55A75ED98F9}"/>
            </a:ext>
          </a:extLst>
        </xdr:cNvPr>
        <xdr:cNvCxnSpPr/>
      </xdr:nvCxnSpPr>
      <xdr:spPr>
        <a:xfrm>
          <a:off x="9604375" y="618308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898525</xdr:colOff>
      <xdr:row>23</xdr:row>
      <xdr:rowOff>163285</xdr:rowOff>
    </xdr:from>
    <xdr:to>
      <xdr:col>9</xdr:col>
      <xdr:colOff>816555</xdr:colOff>
      <xdr:row>23</xdr:row>
      <xdr:rowOff>163285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1A7BB97-5766-4A8B-950E-78852FE26DD9}"/>
            </a:ext>
          </a:extLst>
        </xdr:cNvPr>
        <xdr:cNvCxnSpPr/>
      </xdr:nvCxnSpPr>
      <xdr:spPr>
        <a:xfrm>
          <a:off x="9604375" y="669743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898525</xdr:colOff>
      <xdr:row>25</xdr:row>
      <xdr:rowOff>163285</xdr:rowOff>
    </xdr:from>
    <xdr:to>
      <xdr:col>10</xdr:col>
      <xdr:colOff>816556</xdr:colOff>
      <xdr:row>25</xdr:row>
      <xdr:rowOff>163285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07025B0-963C-40BC-8E07-CF05C41DAEF5}"/>
            </a:ext>
          </a:extLst>
        </xdr:cNvPr>
        <xdr:cNvCxnSpPr/>
      </xdr:nvCxnSpPr>
      <xdr:spPr>
        <a:xfrm>
          <a:off x="10480675" y="72117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898525</xdr:colOff>
      <xdr:row>27</xdr:row>
      <xdr:rowOff>153760</xdr:rowOff>
    </xdr:from>
    <xdr:to>
      <xdr:col>10</xdr:col>
      <xdr:colOff>816556</xdr:colOff>
      <xdr:row>27</xdr:row>
      <xdr:rowOff>153760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FE524A9-3911-45A1-A6FB-BA7FA56BA82E}"/>
            </a:ext>
          </a:extLst>
        </xdr:cNvPr>
        <xdr:cNvCxnSpPr/>
      </xdr:nvCxnSpPr>
      <xdr:spPr>
        <a:xfrm>
          <a:off x="10480675" y="7716610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898525</xdr:colOff>
      <xdr:row>29</xdr:row>
      <xdr:rowOff>163285</xdr:rowOff>
    </xdr:from>
    <xdr:to>
      <xdr:col>10</xdr:col>
      <xdr:colOff>816556</xdr:colOff>
      <xdr:row>29</xdr:row>
      <xdr:rowOff>163285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B3E4857-99F0-4A14-B4E3-D57C1575634F}"/>
            </a:ext>
          </a:extLst>
        </xdr:cNvPr>
        <xdr:cNvCxnSpPr/>
      </xdr:nvCxnSpPr>
      <xdr:spPr>
        <a:xfrm>
          <a:off x="10480675" y="82404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898525</xdr:colOff>
      <xdr:row>31</xdr:row>
      <xdr:rowOff>153760</xdr:rowOff>
    </xdr:from>
    <xdr:to>
      <xdr:col>10</xdr:col>
      <xdr:colOff>816556</xdr:colOff>
      <xdr:row>31</xdr:row>
      <xdr:rowOff>153760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7D1E92B-FF6B-48B0-81A9-46EEEEE3A612}"/>
            </a:ext>
          </a:extLst>
        </xdr:cNvPr>
        <xdr:cNvCxnSpPr/>
      </xdr:nvCxnSpPr>
      <xdr:spPr>
        <a:xfrm>
          <a:off x="10480675" y="8745310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908050</xdr:colOff>
      <xdr:row>33</xdr:row>
      <xdr:rowOff>163285</xdr:rowOff>
    </xdr:from>
    <xdr:to>
      <xdr:col>11</xdr:col>
      <xdr:colOff>816602</xdr:colOff>
      <xdr:row>33</xdr:row>
      <xdr:rowOff>163285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8E743BE3-6A29-42D6-967E-DB84040F1D45}"/>
            </a:ext>
          </a:extLst>
        </xdr:cNvPr>
        <xdr:cNvCxnSpPr/>
      </xdr:nvCxnSpPr>
      <xdr:spPr>
        <a:xfrm>
          <a:off x="11356975" y="9269185"/>
          <a:ext cx="813427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908050</xdr:colOff>
      <xdr:row>35</xdr:row>
      <xdr:rowOff>153760</xdr:rowOff>
    </xdr:from>
    <xdr:to>
      <xdr:col>11</xdr:col>
      <xdr:colOff>816602</xdr:colOff>
      <xdr:row>35</xdr:row>
      <xdr:rowOff>153760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3098EDC-E75A-4768-8A9D-1C8B4ADFD67B}"/>
            </a:ext>
          </a:extLst>
        </xdr:cNvPr>
        <xdr:cNvCxnSpPr/>
      </xdr:nvCxnSpPr>
      <xdr:spPr>
        <a:xfrm>
          <a:off x="11356975" y="9774010"/>
          <a:ext cx="813427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908050</xdr:colOff>
      <xdr:row>37</xdr:row>
      <xdr:rowOff>163285</xdr:rowOff>
    </xdr:from>
    <xdr:to>
      <xdr:col>11</xdr:col>
      <xdr:colOff>816602</xdr:colOff>
      <xdr:row>37</xdr:row>
      <xdr:rowOff>163285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A1A91B4-CA78-45D6-B5E3-4EBFF34BC5FE}"/>
            </a:ext>
          </a:extLst>
        </xdr:cNvPr>
        <xdr:cNvCxnSpPr/>
      </xdr:nvCxnSpPr>
      <xdr:spPr>
        <a:xfrm>
          <a:off x="11356975" y="10297885"/>
          <a:ext cx="813427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898525</xdr:colOff>
      <xdr:row>39</xdr:row>
      <xdr:rowOff>163285</xdr:rowOff>
    </xdr:from>
    <xdr:to>
      <xdr:col>12</xdr:col>
      <xdr:colOff>816556</xdr:colOff>
      <xdr:row>39</xdr:row>
      <xdr:rowOff>163285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031B9D2-66DD-4556-8318-1E01B3222D67}"/>
            </a:ext>
          </a:extLst>
        </xdr:cNvPr>
        <xdr:cNvCxnSpPr/>
      </xdr:nvCxnSpPr>
      <xdr:spPr>
        <a:xfrm>
          <a:off x="12233275" y="1081223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898525</xdr:colOff>
      <xdr:row>41</xdr:row>
      <xdr:rowOff>163285</xdr:rowOff>
    </xdr:from>
    <xdr:to>
      <xdr:col>12</xdr:col>
      <xdr:colOff>816556</xdr:colOff>
      <xdr:row>41</xdr:row>
      <xdr:rowOff>163285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4C50D61-1C4A-424F-9BD8-1DA5499800BC}"/>
            </a:ext>
          </a:extLst>
        </xdr:cNvPr>
        <xdr:cNvCxnSpPr/>
      </xdr:nvCxnSpPr>
      <xdr:spPr>
        <a:xfrm>
          <a:off x="12233275" y="113265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898525</xdr:colOff>
      <xdr:row>43</xdr:row>
      <xdr:rowOff>163285</xdr:rowOff>
    </xdr:from>
    <xdr:to>
      <xdr:col>12</xdr:col>
      <xdr:colOff>816556</xdr:colOff>
      <xdr:row>43</xdr:row>
      <xdr:rowOff>163285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E285D57-0C65-4A12-B239-E7461669DBDD}"/>
            </a:ext>
          </a:extLst>
        </xdr:cNvPr>
        <xdr:cNvCxnSpPr/>
      </xdr:nvCxnSpPr>
      <xdr:spPr>
        <a:xfrm>
          <a:off x="12233275" y="1184093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898525</xdr:colOff>
      <xdr:row>45</xdr:row>
      <xdr:rowOff>163285</xdr:rowOff>
    </xdr:from>
    <xdr:to>
      <xdr:col>12</xdr:col>
      <xdr:colOff>816556</xdr:colOff>
      <xdr:row>45</xdr:row>
      <xdr:rowOff>163285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5CFB991-2EB9-470F-A0FB-DDF7D33D85E4}"/>
            </a:ext>
          </a:extLst>
        </xdr:cNvPr>
        <xdr:cNvCxnSpPr/>
      </xdr:nvCxnSpPr>
      <xdr:spPr>
        <a:xfrm>
          <a:off x="12233275" y="123552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898525</xdr:colOff>
      <xdr:row>47</xdr:row>
      <xdr:rowOff>153760</xdr:rowOff>
    </xdr:from>
    <xdr:to>
      <xdr:col>13</xdr:col>
      <xdr:colOff>816555</xdr:colOff>
      <xdr:row>47</xdr:row>
      <xdr:rowOff>153760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84698050-2734-4E2C-91AE-AA7DB02F641F}"/>
            </a:ext>
          </a:extLst>
        </xdr:cNvPr>
        <xdr:cNvCxnSpPr/>
      </xdr:nvCxnSpPr>
      <xdr:spPr>
        <a:xfrm>
          <a:off x="13109575" y="12860110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898525</xdr:colOff>
      <xdr:row>49</xdr:row>
      <xdr:rowOff>163285</xdr:rowOff>
    </xdr:from>
    <xdr:to>
      <xdr:col>13</xdr:col>
      <xdr:colOff>816555</xdr:colOff>
      <xdr:row>49</xdr:row>
      <xdr:rowOff>163285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65E7EC2-52F1-44E0-9614-A9A573E1BB1C}"/>
            </a:ext>
          </a:extLst>
        </xdr:cNvPr>
        <xdr:cNvCxnSpPr/>
      </xdr:nvCxnSpPr>
      <xdr:spPr>
        <a:xfrm>
          <a:off x="13109575" y="1338398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898525</xdr:colOff>
      <xdr:row>51</xdr:row>
      <xdr:rowOff>153760</xdr:rowOff>
    </xdr:from>
    <xdr:to>
      <xdr:col>13</xdr:col>
      <xdr:colOff>816555</xdr:colOff>
      <xdr:row>51</xdr:row>
      <xdr:rowOff>153760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CB840091-09FB-4241-9612-C9C84CC1C3BB}"/>
            </a:ext>
          </a:extLst>
        </xdr:cNvPr>
        <xdr:cNvCxnSpPr/>
      </xdr:nvCxnSpPr>
      <xdr:spPr>
        <a:xfrm>
          <a:off x="13109575" y="13888810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898525</xdr:colOff>
      <xdr:row>53</xdr:row>
      <xdr:rowOff>163285</xdr:rowOff>
    </xdr:from>
    <xdr:to>
      <xdr:col>13</xdr:col>
      <xdr:colOff>816555</xdr:colOff>
      <xdr:row>53</xdr:row>
      <xdr:rowOff>163285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A6B6AB90-8E8B-4969-9763-994FBD76C4DE}"/>
            </a:ext>
          </a:extLst>
        </xdr:cNvPr>
        <xdr:cNvCxnSpPr/>
      </xdr:nvCxnSpPr>
      <xdr:spPr>
        <a:xfrm>
          <a:off x="13109575" y="1441268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898525</xdr:colOff>
      <xdr:row>55</xdr:row>
      <xdr:rowOff>153760</xdr:rowOff>
    </xdr:from>
    <xdr:to>
      <xdr:col>14</xdr:col>
      <xdr:colOff>816556</xdr:colOff>
      <xdr:row>55</xdr:row>
      <xdr:rowOff>153760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692A630-C4CD-4EAB-A392-9C74866965F4}"/>
            </a:ext>
          </a:extLst>
        </xdr:cNvPr>
        <xdr:cNvCxnSpPr/>
      </xdr:nvCxnSpPr>
      <xdr:spPr>
        <a:xfrm>
          <a:off x="13985875" y="14917510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898525</xdr:colOff>
      <xdr:row>57</xdr:row>
      <xdr:rowOff>163285</xdr:rowOff>
    </xdr:from>
    <xdr:to>
      <xdr:col>14</xdr:col>
      <xdr:colOff>816556</xdr:colOff>
      <xdr:row>57</xdr:row>
      <xdr:rowOff>163285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51F5E0F7-73B4-4863-85AA-85C2CB591BBD}"/>
            </a:ext>
          </a:extLst>
        </xdr:cNvPr>
        <xdr:cNvCxnSpPr/>
      </xdr:nvCxnSpPr>
      <xdr:spPr>
        <a:xfrm>
          <a:off x="13985875" y="154413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898525</xdr:colOff>
      <xdr:row>59</xdr:row>
      <xdr:rowOff>153760</xdr:rowOff>
    </xdr:from>
    <xdr:to>
      <xdr:col>14</xdr:col>
      <xdr:colOff>816556</xdr:colOff>
      <xdr:row>59</xdr:row>
      <xdr:rowOff>153760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5188D379-CB97-4A88-BF5F-9873829F2902}"/>
            </a:ext>
          </a:extLst>
        </xdr:cNvPr>
        <xdr:cNvCxnSpPr/>
      </xdr:nvCxnSpPr>
      <xdr:spPr>
        <a:xfrm>
          <a:off x="13985875" y="15946210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898525</xdr:colOff>
      <xdr:row>61</xdr:row>
      <xdr:rowOff>163285</xdr:rowOff>
    </xdr:from>
    <xdr:to>
      <xdr:col>14</xdr:col>
      <xdr:colOff>816556</xdr:colOff>
      <xdr:row>61</xdr:row>
      <xdr:rowOff>163285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016170-CBC3-45E2-9146-8EE00ED7E0D6}"/>
            </a:ext>
          </a:extLst>
        </xdr:cNvPr>
        <xdr:cNvCxnSpPr/>
      </xdr:nvCxnSpPr>
      <xdr:spPr>
        <a:xfrm>
          <a:off x="13985875" y="164700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901700</xdr:colOff>
      <xdr:row>63</xdr:row>
      <xdr:rowOff>163285</xdr:rowOff>
    </xdr:from>
    <xdr:to>
      <xdr:col>15</xdr:col>
      <xdr:colOff>816563</xdr:colOff>
      <xdr:row>63</xdr:row>
      <xdr:rowOff>163285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5AE95E7-4725-4B45-9010-3D5EC7D5D8C9}"/>
            </a:ext>
          </a:extLst>
        </xdr:cNvPr>
        <xdr:cNvCxnSpPr/>
      </xdr:nvCxnSpPr>
      <xdr:spPr>
        <a:xfrm>
          <a:off x="14855825" y="1698443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901700</xdr:colOff>
      <xdr:row>65</xdr:row>
      <xdr:rowOff>163285</xdr:rowOff>
    </xdr:from>
    <xdr:to>
      <xdr:col>15</xdr:col>
      <xdr:colOff>816563</xdr:colOff>
      <xdr:row>65</xdr:row>
      <xdr:rowOff>163285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AEFA6DA7-EC5D-4622-AE1B-E6BE292855E4}"/>
            </a:ext>
          </a:extLst>
        </xdr:cNvPr>
        <xdr:cNvCxnSpPr/>
      </xdr:nvCxnSpPr>
      <xdr:spPr>
        <a:xfrm>
          <a:off x="14855825" y="1749878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901700</xdr:colOff>
      <xdr:row>67</xdr:row>
      <xdr:rowOff>163285</xdr:rowOff>
    </xdr:from>
    <xdr:to>
      <xdr:col>15</xdr:col>
      <xdr:colOff>816563</xdr:colOff>
      <xdr:row>67</xdr:row>
      <xdr:rowOff>163285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89199D4-E400-47F9-A620-746A8B991467}"/>
            </a:ext>
          </a:extLst>
        </xdr:cNvPr>
        <xdr:cNvCxnSpPr/>
      </xdr:nvCxnSpPr>
      <xdr:spPr>
        <a:xfrm>
          <a:off x="14855825" y="1801313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901700</xdr:colOff>
      <xdr:row>69</xdr:row>
      <xdr:rowOff>153760</xdr:rowOff>
    </xdr:from>
    <xdr:to>
      <xdr:col>15</xdr:col>
      <xdr:colOff>816563</xdr:colOff>
      <xdr:row>69</xdr:row>
      <xdr:rowOff>153760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8ABF1D-D717-410B-9F09-2C3528AFCB44}"/>
            </a:ext>
          </a:extLst>
        </xdr:cNvPr>
        <xdr:cNvCxnSpPr/>
      </xdr:nvCxnSpPr>
      <xdr:spPr>
        <a:xfrm>
          <a:off x="14855825" y="18517960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898525</xdr:colOff>
      <xdr:row>71</xdr:row>
      <xdr:rowOff>163285</xdr:rowOff>
    </xdr:from>
    <xdr:to>
      <xdr:col>16</xdr:col>
      <xdr:colOff>816555</xdr:colOff>
      <xdr:row>71</xdr:row>
      <xdr:rowOff>163285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84B4E116-3153-4F6C-B84D-936C3E45B248}"/>
            </a:ext>
          </a:extLst>
        </xdr:cNvPr>
        <xdr:cNvCxnSpPr/>
      </xdr:nvCxnSpPr>
      <xdr:spPr>
        <a:xfrm>
          <a:off x="15738475" y="1904183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898525</xdr:colOff>
      <xdr:row>73</xdr:row>
      <xdr:rowOff>153760</xdr:rowOff>
    </xdr:from>
    <xdr:to>
      <xdr:col>16</xdr:col>
      <xdr:colOff>816555</xdr:colOff>
      <xdr:row>73</xdr:row>
      <xdr:rowOff>153760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63A01B69-D28D-4461-84BB-626E988378DD}"/>
            </a:ext>
          </a:extLst>
        </xdr:cNvPr>
        <xdr:cNvCxnSpPr/>
      </xdr:nvCxnSpPr>
      <xdr:spPr>
        <a:xfrm>
          <a:off x="15738475" y="19546660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898525</xdr:colOff>
      <xdr:row>75</xdr:row>
      <xdr:rowOff>163285</xdr:rowOff>
    </xdr:from>
    <xdr:to>
      <xdr:col>16</xdr:col>
      <xdr:colOff>816555</xdr:colOff>
      <xdr:row>75</xdr:row>
      <xdr:rowOff>163285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F811E18D-EF6C-420D-BCA4-0AF35D7DCFE8}"/>
            </a:ext>
          </a:extLst>
        </xdr:cNvPr>
        <xdr:cNvCxnSpPr/>
      </xdr:nvCxnSpPr>
      <xdr:spPr>
        <a:xfrm>
          <a:off x="15738475" y="2007053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898525</xdr:colOff>
      <xdr:row>77</xdr:row>
      <xdr:rowOff>153760</xdr:rowOff>
    </xdr:from>
    <xdr:to>
      <xdr:col>16</xdr:col>
      <xdr:colOff>816555</xdr:colOff>
      <xdr:row>77</xdr:row>
      <xdr:rowOff>153760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51B1FDF-AD24-45E0-8D11-309F5C41BA7D}"/>
            </a:ext>
          </a:extLst>
        </xdr:cNvPr>
        <xdr:cNvCxnSpPr/>
      </xdr:nvCxnSpPr>
      <xdr:spPr>
        <a:xfrm>
          <a:off x="15738475" y="20575360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898525</xdr:colOff>
      <xdr:row>79</xdr:row>
      <xdr:rowOff>163285</xdr:rowOff>
    </xdr:from>
    <xdr:to>
      <xdr:col>17</xdr:col>
      <xdr:colOff>816556</xdr:colOff>
      <xdr:row>79</xdr:row>
      <xdr:rowOff>163285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03923E6-DB29-41C4-8770-21BE41EB6AA5}"/>
            </a:ext>
          </a:extLst>
        </xdr:cNvPr>
        <xdr:cNvCxnSpPr/>
      </xdr:nvCxnSpPr>
      <xdr:spPr>
        <a:xfrm>
          <a:off x="16614775" y="2109923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898525</xdr:colOff>
      <xdr:row>81</xdr:row>
      <xdr:rowOff>153760</xdr:rowOff>
    </xdr:from>
    <xdr:to>
      <xdr:col>17</xdr:col>
      <xdr:colOff>816556</xdr:colOff>
      <xdr:row>81</xdr:row>
      <xdr:rowOff>153760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1303AF20-7BA3-48CE-B6D2-B68953AB95A7}"/>
            </a:ext>
          </a:extLst>
        </xdr:cNvPr>
        <xdr:cNvCxnSpPr/>
      </xdr:nvCxnSpPr>
      <xdr:spPr>
        <a:xfrm>
          <a:off x="16614775" y="21604060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898525</xdr:colOff>
      <xdr:row>83</xdr:row>
      <xdr:rowOff>163285</xdr:rowOff>
    </xdr:from>
    <xdr:to>
      <xdr:col>17</xdr:col>
      <xdr:colOff>816556</xdr:colOff>
      <xdr:row>83</xdr:row>
      <xdr:rowOff>163285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33E59D8A-FA51-4D7E-9180-CA2203D45F18}"/>
            </a:ext>
          </a:extLst>
        </xdr:cNvPr>
        <xdr:cNvCxnSpPr/>
      </xdr:nvCxnSpPr>
      <xdr:spPr>
        <a:xfrm>
          <a:off x="16614775" y="2212793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898525</xdr:colOff>
      <xdr:row>85</xdr:row>
      <xdr:rowOff>163285</xdr:rowOff>
    </xdr:from>
    <xdr:to>
      <xdr:col>17</xdr:col>
      <xdr:colOff>816556</xdr:colOff>
      <xdr:row>85</xdr:row>
      <xdr:rowOff>163285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E51852F7-E1DA-40A6-A2CF-3F29D07393C2}"/>
            </a:ext>
          </a:extLst>
        </xdr:cNvPr>
        <xdr:cNvCxnSpPr/>
      </xdr:nvCxnSpPr>
      <xdr:spPr>
        <a:xfrm>
          <a:off x="16614775" y="226422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908050</xdr:colOff>
      <xdr:row>87</xdr:row>
      <xdr:rowOff>163285</xdr:rowOff>
    </xdr:from>
    <xdr:to>
      <xdr:col>18</xdr:col>
      <xdr:colOff>816923</xdr:colOff>
      <xdr:row>87</xdr:row>
      <xdr:rowOff>163285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36F7A01C-06A0-4639-BC0D-20C985619412}"/>
            </a:ext>
          </a:extLst>
        </xdr:cNvPr>
        <xdr:cNvCxnSpPr/>
      </xdr:nvCxnSpPr>
      <xdr:spPr>
        <a:xfrm>
          <a:off x="17491075" y="23156635"/>
          <a:ext cx="81374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908050</xdr:colOff>
      <xdr:row>89</xdr:row>
      <xdr:rowOff>163285</xdr:rowOff>
    </xdr:from>
    <xdr:to>
      <xdr:col>18</xdr:col>
      <xdr:colOff>816923</xdr:colOff>
      <xdr:row>89</xdr:row>
      <xdr:rowOff>163285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7BBDAA63-265C-4227-A379-475660E510CB}"/>
            </a:ext>
          </a:extLst>
        </xdr:cNvPr>
        <xdr:cNvCxnSpPr/>
      </xdr:nvCxnSpPr>
      <xdr:spPr>
        <a:xfrm>
          <a:off x="17491075" y="23670985"/>
          <a:ext cx="81374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908050</xdr:colOff>
      <xdr:row>91</xdr:row>
      <xdr:rowOff>153760</xdr:rowOff>
    </xdr:from>
    <xdr:to>
      <xdr:col>18</xdr:col>
      <xdr:colOff>816923</xdr:colOff>
      <xdr:row>91</xdr:row>
      <xdr:rowOff>153760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7C6EDE0-F3A1-4457-905D-036FEC8A1BB1}"/>
            </a:ext>
          </a:extLst>
        </xdr:cNvPr>
        <xdr:cNvCxnSpPr/>
      </xdr:nvCxnSpPr>
      <xdr:spPr>
        <a:xfrm>
          <a:off x="17491075" y="24175810"/>
          <a:ext cx="81374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908050</xdr:colOff>
      <xdr:row>93</xdr:row>
      <xdr:rowOff>163285</xdr:rowOff>
    </xdr:from>
    <xdr:to>
      <xdr:col>18</xdr:col>
      <xdr:colOff>816923</xdr:colOff>
      <xdr:row>93</xdr:row>
      <xdr:rowOff>163285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6CC88D64-BAB7-4763-94DD-E22E5732E260}"/>
            </a:ext>
          </a:extLst>
        </xdr:cNvPr>
        <xdr:cNvCxnSpPr/>
      </xdr:nvCxnSpPr>
      <xdr:spPr>
        <a:xfrm>
          <a:off x="17491075" y="24699685"/>
          <a:ext cx="81374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901700</xdr:colOff>
      <xdr:row>95</xdr:row>
      <xdr:rowOff>153760</xdr:rowOff>
    </xdr:from>
    <xdr:to>
      <xdr:col>19</xdr:col>
      <xdr:colOff>816563</xdr:colOff>
      <xdr:row>95</xdr:row>
      <xdr:rowOff>153760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D501871F-28C6-4A98-BE72-F251F0E4153A}"/>
            </a:ext>
          </a:extLst>
        </xdr:cNvPr>
        <xdr:cNvCxnSpPr/>
      </xdr:nvCxnSpPr>
      <xdr:spPr>
        <a:xfrm>
          <a:off x="18361025" y="25204510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901700</xdr:colOff>
      <xdr:row>97</xdr:row>
      <xdr:rowOff>163285</xdr:rowOff>
    </xdr:from>
    <xdr:to>
      <xdr:col>19</xdr:col>
      <xdr:colOff>816563</xdr:colOff>
      <xdr:row>97</xdr:row>
      <xdr:rowOff>163285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91D6065-C668-4B64-95D7-C5CC73791E42}"/>
            </a:ext>
          </a:extLst>
        </xdr:cNvPr>
        <xdr:cNvCxnSpPr/>
      </xdr:nvCxnSpPr>
      <xdr:spPr>
        <a:xfrm>
          <a:off x="18361025" y="2572838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901700</xdr:colOff>
      <xdr:row>99</xdr:row>
      <xdr:rowOff>153760</xdr:rowOff>
    </xdr:from>
    <xdr:to>
      <xdr:col>19</xdr:col>
      <xdr:colOff>816563</xdr:colOff>
      <xdr:row>99</xdr:row>
      <xdr:rowOff>153760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CA6F6272-D72A-4918-8C45-6C1162BFA94D}"/>
            </a:ext>
          </a:extLst>
        </xdr:cNvPr>
        <xdr:cNvCxnSpPr/>
      </xdr:nvCxnSpPr>
      <xdr:spPr>
        <a:xfrm>
          <a:off x="18361025" y="26233210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901700</xdr:colOff>
      <xdr:row>101</xdr:row>
      <xdr:rowOff>163285</xdr:rowOff>
    </xdr:from>
    <xdr:to>
      <xdr:col>19</xdr:col>
      <xdr:colOff>816563</xdr:colOff>
      <xdr:row>101</xdr:row>
      <xdr:rowOff>163285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D525431-3CDB-4D9C-A328-0BF1B1390543}"/>
            </a:ext>
          </a:extLst>
        </xdr:cNvPr>
        <xdr:cNvCxnSpPr/>
      </xdr:nvCxnSpPr>
      <xdr:spPr>
        <a:xfrm>
          <a:off x="18361025" y="2675708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898525</xdr:colOff>
      <xdr:row>103</xdr:row>
      <xdr:rowOff>153760</xdr:rowOff>
    </xdr:from>
    <xdr:to>
      <xdr:col>20</xdr:col>
      <xdr:colOff>816555</xdr:colOff>
      <xdr:row>103</xdr:row>
      <xdr:rowOff>153760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E2D0558-5D5F-477C-A822-0C02FD1C464E}"/>
            </a:ext>
          </a:extLst>
        </xdr:cNvPr>
        <xdr:cNvCxnSpPr/>
      </xdr:nvCxnSpPr>
      <xdr:spPr>
        <a:xfrm>
          <a:off x="19243675" y="27261910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898525</xdr:colOff>
      <xdr:row>105</xdr:row>
      <xdr:rowOff>163285</xdr:rowOff>
    </xdr:from>
    <xdr:to>
      <xdr:col>20</xdr:col>
      <xdr:colOff>816555</xdr:colOff>
      <xdr:row>105</xdr:row>
      <xdr:rowOff>163285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163342F1-9506-4CEC-97DE-751FA919855D}"/>
            </a:ext>
          </a:extLst>
        </xdr:cNvPr>
        <xdr:cNvCxnSpPr/>
      </xdr:nvCxnSpPr>
      <xdr:spPr>
        <a:xfrm>
          <a:off x="19243675" y="2778578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898525</xdr:colOff>
      <xdr:row>107</xdr:row>
      <xdr:rowOff>163285</xdr:rowOff>
    </xdr:from>
    <xdr:to>
      <xdr:col>20</xdr:col>
      <xdr:colOff>816555</xdr:colOff>
      <xdr:row>107</xdr:row>
      <xdr:rowOff>163285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66CFA86A-13B8-444D-AB6E-DF6FE7DEAF4E}"/>
            </a:ext>
          </a:extLst>
        </xdr:cNvPr>
        <xdr:cNvCxnSpPr/>
      </xdr:nvCxnSpPr>
      <xdr:spPr>
        <a:xfrm>
          <a:off x="19243675" y="2830013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898525</xdr:colOff>
      <xdr:row>109</xdr:row>
      <xdr:rowOff>163285</xdr:rowOff>
    </xdr:from>
    <xdr:to>
      <xdr:col>20</xdr:col>
      <xdr:colOff>816555</xdr:colOff>
      <xdr:row>109</xdr:row>
      <xdr:rowOff>163285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DA62ADEA-A07D-4FDC-93F3-BD001FBE27D3}"/>
            </a:ext>
          </a:extLst>
        </xdr:cNvPr>
        <xdr:cNvCxnSpPr/>
      </xdr:nvCxnSpPr>
      <xdr:spPr>
        <a:xfrm>
          <a:off x="19243675" y="2881448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898525</xdr:colOff>
      <xdr:row>111</xdr:row>
      <xdr:rowOff>163285</xdr:rowOff>
    </xdr:from>
    <xdr:to>
      <xdr:col>21</xdr:col>
      <xdr:colOff>816556</xdr:colOff>
      <xdr:row>111</xdr:row>
      <xdr:rowOff>163285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2ED2230B-8F3C-4953-BDFE-B1E8C31B0B18}"/>
            </a:ext>
          </a:extLst>
        </xdr:cNvPr>
        <xdr:cNvCxnSpPr/>
      </xdr:nvCxnSpPr>
      <xdr:spPr>
        <a:xfrm>
          <a:off x="20119975" y="2932883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898525</xdr:colOff>
      <xdr:row>113</xdr:row>
      <xdr:rowOff>153760</xdr:rowOff>
    </xdr:from>
    <xdr:to>
      <xdr:col>21</xdr:col>
      <xdr:colOff>816556</xdr:colOff>
      <xdr:row>113</xdr:row>
      <xdr:rowOff>153760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E18CAAA0-28A8-47D0-99A0-8EE9D0C15612}"/>
            </a:ext>
          </a:extLst>
        </xdr:cNvPr>
        <xdr:cNvCxnSpPr/>
      </xdr:nvCxnSpPr>
      <xdr:spPr>
        <a:xfrm>
          <a:off x="20119975" y="29833660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898525</xdr:colOff>
      <xdr:row>115</xdr:row>
      <xdr:rowOff>163285</xdr:rowOff>
    </xdr:from>
    <xdr:to>
      <xdr:col>21</xdr:col>
      <xdr:colOff>816556</xdr:colOff>
      <xdr:row>115</xdr:row>
      <xdr:rowOff>163285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F5E71A5C-BFE9-4250-A204-E80F7175B506}"/>
            </a:ext>
          </a:extLst>
        </xdr:cNvPr>
        <xdr:cNvCxnSpPr/>
      </xdr:nvCxnSpPr>
      <xdr:spPr>
        <a:xfrm>
          <a:off x="20119975" y="3035753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898525</xdr:colOff>
      <xdr:row>117</xdr:row>
      <xdr:rowOff>153760</xdr:rowOff>
    </xdr:from>
    <xdr:to>
      <xdr:col>21</xdr:col>
      <xdr:colOff>816556</xdr:colOff>
      <xdr:row>117</xdr:row>
      <xdr:rowOff>153760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5CCC629-2987-4BFA-A067-843903EFA335}"/>
            </a:ext>
          </a:extLst>
        </xdr:cNvPr>
        <xdr:cNvCxnSpPr/>
      </xdr:nvCxnSpPr>
      <xdr:spPr>
        <a:xfrm>
          <a:off x="20119975" y="30862360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908050</xdr:colOff>
      <xdr:row>119</xdr:row>
      <xdr:rowOff>163285</xdr:rowOff>
    </xdr:from>
    <xdr:to>
      <xdr:col>22</xdr:col>
      <xdr:colOff>816602</xdr:colOff>
      <xdr:row>119</xdr:row>
      <xdr:rowOff>163285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2044F121-9ED4-490F-B8EA-52F8980DDBB9}"/>
            </a:ext>
          </a:extLst>
        </xdr:cNvPr>
        <xdr:cNvCxnSpPr/>
      </xdr:nvCxnSpPr>
      <xdr:spPr>
        <a:xfrm>
          <a:off x="20996275" y="31386235"/>
          <a:ext cx="813427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908050</xdr:colOff>
      <xdr:row>121</xdr:row>
      <xdr:rowOff>153760</xdr:rowOff>
    </xdr:from>
    <xdr:to>
      <xdr:col>22</xdr:col>
      <xdr:colOff>816602</xdr:colOff>
      <xdr:row>121</xdr:row>
      <xdr:rowOff>153760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6937A4F4-3789-45D6-A556-25E9B2854C74}"/>
            </a:ext>
          </a:extLst>
        </xdr:cNvPr>
        <xdr:cNvCxnSpPr/>
      </xdr:nvCxnSpPr>
      <xdr:spPr>
        <a:xfrm>
          <a:off x="20996275" y="31891060"/>
          <a:ext cx="813427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908050</xdr:colOff>
      <xdr:row>123</xdr:row>
      <xdr:rowOff>163285</xdr:rowOff>
    </xdr:from>
    <xdr:to>
      <xdr:col>22</xdr:col>
      <xdr:colOff>816602</xdr:colOff>
      <xdr:row>123</xdr:row>
      <xdr:rowOff>163285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3935DA0E-E931-4C09-A1D3-ECDD9110662C}"/>
            </a:ext>
          </a:extLst>
        </xdr:cNvPr>
        <xdr:cNvCxnSpPr/>
      </xdr:nvCxnSpPr>
      <xdr:spPr>
        <a:xfrm>
          <a:off x="20996275" y="32414935"/>
          <a:ext cx="813427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908050</xdr:colOff>
      <xdr:row>125</xdr:row>
      <xdr:rowOff>153760</xdr:rowOff>
    </xdr:from>
    <xdr:to>
      <xdr:col>22</xdr:col>
      <xdr:colOff>816602</xdr:colOff>
      <xdr:row>125</xdr:row>
      <xdr:rowOff>153760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23CCF78-1FB9-455C-870D-EE127959AFC5}"/>
            </a:ext>
          </a:extLst>
        </xdr:cNvPr>
        <xdr:cNvCxnSpPr/>
      </xdr:nvCxnSpPr>
      <xdr:spPr>
        <a:xfrm>
          <a:off x="20996275" y="32919760"/>
          <a:ext cx="813427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898525</xdr:colOff>
      <xdr:row>127</xdr:row>
      <xdr:rowOff>163285</xdr:rowOff>
    </xdr:from>
    <xdr:to>
      <xdr:col>23</xdr:col>
      <xdr:colOff>816556</xdr:colOff>
      <xdr:row>127</xdr:row>
      <xdr:rowOff>163285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EB892147-E926-4A33-96C4-C39866527C76}"/>
            </a:ext>
          </a:extLst>
        </xdr:cNvPr>
        <xdr:cNvCxnSpPr/>
      </xdr:nvCxnSpPr>
      <xdr:spPr>
        <a:xfrm>
          <a:off x="21872575" y="3344363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898525</xdr:colOff>
      <xdr:row>129</xdr:row>
      <xdr:rowOff>163285</xdr:rowOff>
    </xdr:from>
    <xdr:to>
      <xdr:col>23</xdr:col>
      <xdr:colOff>816556</xdr:colOff>
      <xdr:row>129</xdr:row>
      <xdr:rowOff>163285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19CAFFC-C1DC-4E84-BCA4-58EC706C0124}"/>
            </a:ext>
          </a:extLst>
        </xdr:cNvPr>
        <xdr:cNvCxnSpPr/>
      </xdr:nvCxnSpPr>
      <xdr:spPr>
        <a:xfrm>
          <a:off x="21872575" y="339579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898525</xdr:colOff>
      <xdr:row>131</xdr:row>
      <xdr:rowOff>163285</xdr:rowOff>
    </xdr:from>
    <xdr:to>
      <xdr:col>23</xdr:col>
      <xdr:colOff>816556</xdr:colOff>
      <xdr:row>131</xdr:row>
      <xdr:rowOff>163285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CD51E427-76E9-491D-9FC5-D0BB84971E15}"/>
            </a:ext>
          </a:extLst>
        </xdr:cNvPr>
        <xdr:cNvCxnSpPr/>
      </xdr:nvCxnSpPr>
      <xdr:spPr>
        <a:xfrm>
          <a:off x="21872575" y="3447233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898525</xdr:colOff>
      <xdr:row>133</xdr:row>
      <xdr:rowOff>163285</xdr:rowOff>
    </xdr:from>
    <xdr:to>
      <xdr:col>23</xdr:col>
      <xdr:colOff>816556</xdr:colOff>
      <xdr:row>133</xdr:row>
      <xdr:rowOff>163285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980809B2-022D-4153-918D-57B4DF5F0C19}"/>
            </a:ext>
          </a:extLst>
        </xdr:cNvPr>
        <xdr:cNvCxnSpPr/>
      </xdr:nvCxnSpPr>
      <xdr:spPr>
        <a:xfrm>
          <a:off x="21872575" y="34986685"/>
          <a:ext cx="81338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898525</xdr:colOff>
      <xdr:row>135</xdr:row>
      <xdr:rowOff>153760</xdr:rowOff>
    </xdr:from>
    <xdr:to>
      <xdr:col>24</xdr:col>
      <xdr:colOff>816603</xdr:colOff>
      <xdr:row>135</xdr:row>
      <xdr:rowOff>153760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BA39B285-B507-4A3E-8019-3C8929A7DC85}"/>
            </a:ext>
          </a:extLst>
        </xdr:cNvPr>
        <xdr:cNvCxnSpPr/>
      </xdr:nvCxnSpPr>
      <xdr:spPr>
        <a:xfrm>
          <a:off x="22748875" y="35491510"/>
          <a:ext cx="81342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898525</xdr:colOff>
      <xdr:row>137</xdr:row>
      <xdr:rowOff>163285</xdr:rowOff>
    </xdr:from>
    <xdr:to>
      <xdr:col>24</xdr:col>
      <xdr:colOff>816603</xdr:colOff>
      <xdr:row>137</xdr:row>
      <xdr:rowOff>163285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8D61E0A8-7A59-423F-A752-B6161AC4F458}"/>
            </a:ext>
          </a:extLst>
        </xdr:cNvPr>
        <xdr:cNvCxnSpPr/>
      </xdr:nvCxnSpPr>
      <xdr:spPr>
        <a:xfrm>
          <a:off x="22748875" y="36015385"/>
          <a:ext cx="81342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898525</xdr:colOff>
      <xdr:row>139</xdr:row>
      <xdr:rowOff>153760</xdr:rowOff>
    </xdr:from>
    <xdr:to>
      <xdr:col>24</xdr:col>
      <xdr:colOff>816603</xdr:colOff>
      <xdr:row>139</xdr:row>
      <xdr:rowOff>153760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158B2159-7A66-47EC-B062-85D9240F4E00}"/>
            </a:ext>
          </a:extLst>
        </xdr:cNvPr>
        <xdr:cNvCxnSpPr/>
      </xdr:nvCxnSpPr>
      <xdr:spPr>
        <a:xfrm>
          <a:off x="22748875" y="36520210"/>
          <a:ext cx="81342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898525</xdr:colOff>
      <xdr:row>141</xdr:row>
      <xdr:rowOff>163285</xdr:rowOff>
    </xdr:from>
    <xdr:to>
      <xdr:col>24</xdr:col>
      <xdr:colOff>816603</xdr:colOff>
      <xdr:row>141</xdr:row>
      <xdr:rowOff>163285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7B04D80A-7C61-48BA-AA12-E3056FE1B91B}"/>
            </a:ext>
          </a:extLst>
        </xdr:cNvPr>
        <xdr:cNvCxnSpPr/>
      </xdr:nvCxnSpPr>
      <xdr:spPr>
        <a:xfrm>
          <a:off x="22748875" y="37044085"/>
          <a:ext cx="81342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898525</xdr:colOff>
      <xdr:row>143</xdr:row>
      <xdr:rowOff>153760</xdr:rowOff>
    </xdr:from>
    <xdr:to>
      <xdr:col>25</xdr:col>
      <xdr:colOff>816508</xdr:colOff>
      <xdr:row>143</xdr:row>
      <xdr:rowOff>153760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3090CB6C-5FFF-4BF3-B407-DA8E26D63E98}"/>
            </a:ext>
          </a:extLst>
        </xdr:cNvPr>
        <xdr:cNvCxnSpPr/>
      </xdr:nvCxnSpPr>
      <xdr:spPr>
        <a:xfrm>
          <a:off x="23625175" y="37548910"/>
          <a:ext cx="813333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898525</xdr:colOff>
      <xdr:row>145</xdr:row>
      <xdr:rowOff>163285</xdr:rowOff>
    </xdr:from>
    <xdr:to>
      <xdr:col>25</xdr:col>
      <xdr:colOff>816508</xdr:colOff>
      <xdr:row>145</xdr:row>
      <xdr:rowOff>163285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3847E632-7CC6-4263-8F81-98B6F1AEED04}"/>
            </a:ext>
          </a:extLst>
        </xdr:cNvPr>
        <xdr:cNvCxnSpPr/>
      </xdr:nvCxnSpPr>
      <xdr:spPr>
        <a:xfrm>
          <a:off x="23625175" y="38072785"/>
          <a:ext cx="813333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898525</xdr:colOff>
      <xdr:row>147</xdr:row>
      <xdr:rowOff>153760</xdr:rowOff>
    </xdr:from>
    <xdr:to>
      <xdr:col>25</xdr:col>
      <xdr:colOff>816508</xdr:colOff>
      <xdr:row>147</xdr:row>
      <xdr:rowOff>153760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1B1605E5-9297-4A2B-9AD5-1348A75030FE}"/>
            </a:ext>
          </a:extLst>
        </xdr:cNvPr>
        <xdr:cNvCxnSpPr/>
      </xdr:nvCxnSpPr>
      <xdr:spPr>
        <a:xfrm>
          <a:off x="23625175" y="38577610"/>
          <a:ext cx="813333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898525</xdr:colOff>
      <xdr:row>149</xdr:row>
      <xdr:rowOff>163285</xdr:rowOff>
    </xdr:from>
    <xdr:to>
      <xdr:col>25</xdr:col>
      <xdr:colOff>816508</xdr:colOff>
      <xdr:row>149</xdr:row>
      <xdr:rowOff>163285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C673BF66-EF91-4FEE-9B48-8C8B55BDC180}"/>
            </a:ext>
          </a:extLst>
        </xdr:cNvPr>
        <xdr:cNvCxnSpPr/>
      </xdr:nvCxnSpPr>
      <xdr:spPr>
        <a:xfrm>
          <a:off x="23625175" y="39101485"/>
          <a:ext cx="813333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901700</xdr:colOff>
      <xdr:row>151</xdr:row>
      <xdr:rowOff>163285</xdr:rowOff>
    </xdr:from>
    <xdr:to>
      <xdr:col>26</xdr:col>
      <xdr:colOff>816563</xdr:colOff>
      <xdr:row>151</xdr:row>
      <xdr:rowOff>163285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5AD11328-A324-44D4-92CA-CFC5E0164969}"/>
            </a:ext>
          </a:extLst>
        </xdr:cNvPr>
        <xdr:cNvCxnSpPr/>
      </xdr:nvCxnSpPr>
      <xdr:spPr>
        <a:xfrm>
          <a:off x="24495125" y="3961583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901700</xdr:colOff>
      <xdr:row>153</xdr:row>
      <xdr:rowOff>163285</xdr:rowOff>
    </xdr:from>
    <xdr:to>
      <xdr:col>26</xdr:col>
      <xdr:colOff>816563</xdr:colOff>
      <xdr:row>153</xdr:row>
      <xdr:rowOff>163285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3F7A6A58-23A7-4F7B-ACD4-B27D7A84B91E}"/>
            </a:ext>
          </a:extLst>
        </xdr:cNvPr>
        <xdr:cNvCxnSpPr/>
      </xdr:nvCxnSpPr>
      <xdr:spPr>
        <a:xfrm>
          <a:off x="24495125" y="4013018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901700</xdr:colOff>
      <xdr:row>155</xdr:row>
      <xdr:rowOff>163285</xdr:rowOff>
    </xdr:from>
    <xdr:to>
      <xdr:col>26</xdr:col>
      <xdr:colOff>816563</xdr:colOff>
      <xdr:row>155</xdr:row>
      <xdr:rowOff>163285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DB440739-E783-4D95-B9BE-6EC37DA3213B}"/>
            </a:ext>
          </a:extLst>
        </xdr:cNvPr>
        <xdr:cNvCxnSpPr/>
      </xdr:nvCxnSpPr>
      <xdr:spPr>
        <a:xfrm>
          <a:off x="24495125" y="40644535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901700</xdr:colOff>
      <xdr:row>157</xdr:row>
      <xdr:rowOff>153760</xdr:rowOff>
    </xdr:from>
    <xdr:to>
      <xdr:col>26</xdr:col>
      <xdr:colOff>816563</xdr:colOff>
      <xdr:row>157</xdr:row>
      <xdr:rowOff>153760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A37CFBE7-B640-493F-B8D9-A99236058541}"/>
            </a:ext>
          </a:extLst>
        </xdr:cNvPr>
        <xdr:cNvCxnSpPr/>
      </xdr:nvCxnSpPr>
      <xdr:spPr>
        <a:xfrm>
          <a:off x="24495125" y="41149360"/>
          <a:ext cx="8197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898525</xdr:colOff>
      <xdr:row>159</xdr:row>
      <xdr:rowOff>163285</xdr:rowOff>
    </xdr:from>
    <xdr:to>
      <xdr:col>27</xdr:col>
      <xdr:colOff>816555</xdr:colOff>
      <xdr:row>159</xdr:row>
      <xdr:rowOff>163285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DA205764-F097-4138-92C5-714254B5922D}"/>
            </a:ext>
          </a:extLst>
        </xdr:cNvPr>
        <xdr:cNvCxnSpPr/>
      </xdr:nvCxnSpPr>
      <xdr:spPr>
        <a:xfrm>
          <a:off x="25377775" y="4167323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898525</xdr:colOff>
      <xdr:row>161</xdr:row>
      <xdr:rowOff>153760</xdr:rowOff>
    </xdr:from>
    <xdr:to>
      <xdr:col>27</xdr:col>
      <xdr:colOff>816555</xdr:colOff>
      <xdr:row>161</xdr:row>
      <xdr:rowOff>153760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D9FBFA67-70A0-40D1-907E-745B3C638B38}"/>
            </a:ext>
          </a:extLst>
        </xdr:cNvPr>
        <xdr:cNvCxnSpPr/>
      </xdr:nvCxnSpPr>
      <xdr:spPr>
        <a:xfrm>
          <a:off x="25377775" y="42178060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898525</xdr:colOff>
      <xdr:row>163</xdr:row>
      <xdr:rowOff>163285</xdr:rowOff>
    </xdr:from>
    <xdr:to>
      <xdr:col>27</xdr:col>
      <xdr:colOff>816555</xdr:colOff>
      <xdr:row>163</xdr:row>
      <xdr:rowOff>163285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037752F5-29BB-4999-B5A2-6F21AA47A09D}"/>
            </a:ext>
          </a:extLst>
        </xdr:cNvPr>
        <xdr:cNvCxnSpPr/>
      </xdr:nvCxnSpPr>
      <xdr:spPr>
        <a:xfrm>
          <a:off x="25377775" y="42701935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898525</xdr:colOff>
      <xdr:row>165</xdr:row>
      <xdr:rowOff>153760</xdr:rowOff>
    </xdr:from>
    <xdr:to>
      <xdr:col>27</xdr:col>
      <xdr:colOff>816555</xdr:colOff>
      <xdr:row>165</xdr:row>
      <xdr:rowOff>153760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B7B549FD-BDE8-42FE-826E-C0488CD034BD}"/>
            </a:ext>
          </a:extLst>
        </xdr:cNvPr>
        <xdr:cNvCxnSpPr/>
      </xdr:nvCxnSpPr>
      <xdr:spPr>
        <a:xfrm>
          <a:off x="25377775" y="43206760"/>
          <a:ext cx="81338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21</xdr:col>
      <xdr:colOff>287573</xdr:colOff>
      <xdr:row>29</xdr:row>
      <xdr:rowOff>29346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13060598" cy="55252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62.200.18\Sharing%20MTC-JF01\Users\juan-p\Documents\Fin%20Acc\BP%20Term%2075\Charge%2075\PEMI_Charge+setting+report+for+P75(sample)_&#35500;&#26126;&#36861;&#21152;Ver2%202301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sg1ws1034\keiri1\Documents%20and%20Settings\ssn9pc1152\My%20Documents\&#24525;&#30000;&#12398;&#12362;&#20181;&#20107;\&#12381;&#12398;&#20182;\&#23455;&#35336;\&#23455;&#35336;&#19978;1.20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62.200.18\Sharing%20MTC-JF01\Users\HTA\AppData\Local\Microsoft\Windows\Temporary%20Internet%20Files\Content.Outlook\VQ0BS4J0\&#12467;&#12500;&#12540;1512_YHV_Monthly_Report_%20(5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62.200.18\Sharing%20MTC-JF01\Users\HTA\AppData\Local\Microsoft\Windows\Temporary%20Internet%20Files\Content.Outlook\VQ0BS4J0\SUAI%20&#20998;&#26512;&#12484;&#12540;&#12523;A%2075th_ver1%203%20(3)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62.200.18\Sharing%20MTC-JF01\Users\MTC-JF01\AppData\Local\Microsoft\Windows\INetCache\Content.Outlook\3U8SN2P3\Copy%20of%20kekurangan%20Part%20Mesin%20Bonder%20HW%2020_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ijf-343\Sharing%20MTC-JF01\Sharing%20MTC-JF01\Tracking%20Ordering%20Maintenance\Analisa%20Order\Master%20Detail%20Improvement%20Maintenance%20Rev.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"/>
      <sheetName val="Muda List (2)"/>
      <sheetName val="muda input"/>
      <sheetName val="Default"/>
      <sheetName val="Input Info P1"/>
      <sheetName val="ConceptB"/>
      <sheetName val="ConceptC"/>
      <sheetName val="Fixed_Asset"/>
      <sheetName val="Rent"/>
      <sheetName val="Other_Cost"/>
      <sheetName val="Nego"/>
      <sheetName val="Criteria"/>
      <sheetName val="System"/>
      <sheetName val="Words"/>
      <sheetName val="MYZK02"/>
      <sheetName val="instruction"/>
      <sheetName val="SAI"/>
      <sheetName val="Lead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>
        <row r="16">
          <cell r="D16" t="str">
            <v>USD</v>
          </cell>
        </row>
      </sheetData>
      <sheetData sheetId="7"/>
      <sheetData sheetId="8"/>
      <sheetData sheetId="9"/>
      <sheetData sheetId="10"/>
      <sheetData sheetId="11"/>
      <sheetData sheetId="12">
        <row r="2">
          <cell r="A2" t="str">
            <v>xx03</v>
          </cell>
        </row>
        <row r="14">
          <cell r="A14" t="str">
            <v>STEP2(7-12)</v>
          </cell>
          <cell r="E14" t="str">
            <v>STEP2</v>
          </cell>
        </row>
        <row r="15">
          <cell r="A15" t="str">
            <v>STEP2(1-6)</v>
          </cell>
          <cell r="E15" t="str">
            <v>STEP4</v>
          </cell>
        </row>
        <row r="16">
          <cell r="A16" t="str">
            <v>STEP4(7-12)</v>
          </cell>
        </row>
        <row r="17">
          <cell r="A17" t="str">
            <v>STEP4(1-6)</v>
          </cell>
        </row>
        <row r="20">
          <cell r="A20" t="str">
            <v>P1::Production Direct</v>
          </cell>
        </row>
        <row r="21">
          <cell r="A21" t="str">
            <v>P2::Production Common</v>
          </cell>
        </row>
        <row r="22">
          <cell r="A22" t="str">
            <v>P3::Production Support</v>
          </cell>
        </row>
        <row r="23">
          <cell r="A23" t="str">
            <v>A1::General&amp;Administration</v>
          </cell>
        </row>
        <row r="24">
          <cell r="A24" t="str">
            <v>H1::Head Office Production Support</v>
          </cell>
        </row>
        <row r="25">
          <cell r="A25" t="str">
            <v>H2::Head Office General&amp;Administration</v>
          </cell>
        </row>
        <row r="28">
          <cell r="A28" t="str">
            <v>FIX::Fixed</v>
          </cell>
        </row>
        <row r="29">
          <cell r="A29" t="str">
            <v>VAR::Variable</v>
          </cell>
        </row>
        <row r="32">
          <cell r="A32" t="str">
            <v>EQP::Equipment</v>
          </cell>
        </row>
        <row r="33">
          <cell r="A33" t="str">
            <v>BLD::Building</v>
          </cell>
        </row>
        <row r="34">
          <cell r="A34" t="str">
            <v>OTH::Other</v>
          </cell>
        </row>
        <row r="37">
          <cell r="A37">
            <v>7</v>
          </cell>
        </row>
        <row r="38">
          <cell r="A38">
            <v>8</v>
          </cell>
        </row>
        <row r="39">
          <cell r="A39">
            <v>9</v>
          </cell>
        </row>
        <row r="40">
          <cell r="A40">
            <v>10</v>
          </cell>
        </row>
        <row r="41">
          <cell r="A41">
            <v>11</v>
          </cell>
        </row>
        <row r="42">
          <cell r="A42">
            <v>12</v>
          </cell>
          <cell r="C42" t="str">
            <v>English</v>
          </cell>
        </row>
        <row r="43">
          <cell r="A43">
            <v>1</v>
          </cell>
          <cell r="C43" t="str">
            <v>Japanese</v>
          </cell>
        </row>
        <row r="44">
          <cell r="A44">
            <v>2</v>
          </cell>
          <cell r="C44" t="str">
            <v>Chinese</v>
          </cell>
        </row>
        <row r="45">
          <cell r="A45">
            <v>3</v>
          </cell>
        </row>
        <row r="46">
          <cell r="A46">
            <v>4</v>
          </cell>
        </row>
        <row r="47">
          <cell r="A47">
            <v>5</v>
          </cell>
        </row>
        <row r="48">
          <cell r="A48">
            <v>6</v>
          </cell>
        </row>
        <row r="52">
          <cell r="C52" t="str">
            <v>RCR027::Insurance expense</v>
          </cell>
        </row>
        <row r="53">
          <cell r="C53" t="str">
            <v>RCR028::Warehouse expense</v>
          </cell>
        </row>
        <row r="54">
          <cell r="C54" t="str">
            <v>RCR029::Taxes &amp; public dues</v>
          </cell>
        </row>
        <row r="55">
          <cell r="C55" t="str">
            <v>RCR030::Other fixed costs</v>
          </cell>
        </row>
        <row r="56">
          <cell r="C56" t="str">
            <v>RCR035::License fee and others</v>
          </cell>
        </row>
        <row r="57">
          <cell r="C57" t="str">
            <v>RCR037::Research and development expense</v>
          </cell>
        </row>
        <row r="58">
          <cell r="C58" t="str">
            <v>RCR038::Wear and tear cost</v>
          </cell>
        </row>
        <row r="59">
          <cell r="C59" t="str">
            <v>RCR039::Repair and maintenance cost</v>
          </cell>
        </row>
        <row r="60">
          <cell r="C60" t="str">
            <v>RCR040::Freight cost</v>
          </cell>
        </row>
        <row r="61">
          <cell r="C61" t="str">
            <v>RCR041::Utility &amp; power expense</v>
          </cell>
        </row>
        <row r="62">
          <cell r="C62" t="str">
            <v>RCR042::Office supplies</v>
          </cell>
        </row>
        <row r="63">
          <cell r="C63" t="str">
            <v>RCR043::Other production costs</v>
          </cell>
        </row>
        <row r="124">
          <cell r="C124" t="str">
            <v>RPL025::Sales expense &amp; commission</v>
          </cell>
        </row>
        <row r="125">
          <cell r="C125" t="str">
            <v>RPL026::Transportation expense</v>
          </cell>
        </row>
        <row r="126">
          <cell r="C126" t="str">
            <v>RPL027::Packing &amp; warehouse expense</v>
          </cell>
        </row>
        <row r="127">
          <cell r="C127" t="str">
            <v>RPL030::Bad debt &amp; Prov. for doubtful accounts</v>
          </cell>
        </row>
        <row r="128">
          <cell r="C128" t="str">
            <v>RPL031::Claim expense &amp; warranty expense</v>
          </cell>
        </row>
        <row r="129">
          <cell r="C129" t="str">
            <v>RPL051::Other fixed expense</v>
          </cell>
        </row>
        <row r="130">
          <cell r="C130" t="str">
            <v>RPL053::Research and development expense</v>
          </cell>
        </row>
        <row r="131">
          <cell r="C131" t="str">
            <v>RPL058::Other G&amp;A expense</v>
          </cell>
        </row>
        <row r="184">
          <cell r="A184" t="str">
            <v>ALL::全体</v>
          </cell>
        </row>
        <row r="185">
          <cell r="A185" t="str">
            <v>SURPLUS::余剰</v>
          </cell>
        </row>
        <row r="186">
          <cell r="A186" t="str">
            <v>(01).EXP YC M011800::Toyota-Japan</v>
          </cell>
        </row>
        <row r="187">
          <cell r="A187" t="str">
            <v>(02).EXP YC M019900::Toyota:Others</v>
          </cell>
        </row>
        <row r="188">
          <cell r="A188" t="str">
            <v>(03).EXP YC M030200::Daihatsu-Japan</v>
          </cell>
        </row>
        <row r="189">
          <cell r="A189" t="str">
            <v>(04).EXP YC M039900::Daihatsu:Others</v>
          </cell>
        </row>
        <row r="190">
          <cell r="A190" t="str">
            <v>(05).EXP YC M100100::Suzuki-Japan</v>
          </cell>
        </row>
        <row r="191">
          <cell r="A191" t="str">
            <v>(06).EXP YC M999900::Others</v>
          </cell>
        </row>
        <row r="192">
          <cell r="A192" t="str">
            <v>(07).EXP YNA M130800::GMA</v>
          </cell>
        </row>
        <row r="193">
          <cell r="A193" t="str">
            <v>(08).EXP YEL M999900::Others</v>
          </cell>
        </row>
        <row r="194">
          <cell r="A194" t="str">
            <v>(09).EXP PNA M039900::Daihatsu:Others</v>
          </cell>
        </row>
        <row r="195">
          <cell r="A195" t="str">
            <v>(10).EXP TAPBF M010900::TMT: Toyota Motor Thailand Co., Ltd.</v>
          </cell>
        </row>
        <row r="196">
          <cell r="A196" t="str">
            <v>(11).DOM JAI M999900::Others</v>
          </cell>
        </row>
        <row r="197">
          <cell r="A197" t="str">
            <v>(12).DOM PASI M010800::TMMIN:PT. Toyota Motor Manuf. Indonesia</v>
          </cell>
        </row>
        <row r="198">
          <cell r="A198" t="str">
            <v>(13).DOM PASI M019900::Toyota:Others</v>
          </cell>
        </row>
        <row r="199">
          <cell r="A199" t="str">
            <v>(14).DOM PASI M020100::HMMI: PT. Hino Indonesia Manufacturing</v>
          </cell>
        </row>
        <row r="200">
          <cell r="A200" t="str">
            <v>(15).DOM PASI M029900::Hino:Others</v>
          </cell>
        </row>
        <row r="201">
          <cell r="A201" t="str">
            <v>(16).DOM PASI M030100::ADM: PT. Astra Daihatsu Motor</v>
          </cell>
        </row>
        <row r="202">
          <cell r="A202" t="str">
            <v>(17).DOM PASI M050100::IAMI: PT. Isuzu Astra Motor Indonesia</v>
          </cell>
        </row>
        <row r="203">
          <cell r="A203" t="str">
            <v>(18).DOM PASI M050600::MII: PT. Mesin Isuzu Indonesia</v>
          </cell>
        </row>
        <row r="204">
          <cell r="A204" t="str">
            <v>(19).DOM PASI M290100::UD Trucks::AMTI: PT. Astra Multi Trucks Indonesia</v>
          </cell>
        </row>
        <row r="205">
          <cell r="A205" t="str">
            <v>(20).DOM PASI M300500::NMI: PT. Nissan Motor Indonesia</v>
          </cell>
        </row>
        <row r="206">
          <cell r="A206" t="str">
            <v>(21).DOM PASI M999900::Others</v>
          </cell>
        </row>
        <row r="207">
          <cell r="A207" t="str">
            <v>(22).DOM PEMI M039900::Daihatsu:Others</v>
          </cell>
        </row>
        <row r="208">
          <cell r="A208" t="str">
            <v>(23).DOM SAI M999900::Others</v>
          </cell>
        </row>
        <row r="209">
          <cell r="A209" t="str">
            <v>(24).DOM SAMI M999900::Others</v>
          </cell>
        </row>
        <row r="210">
          <cell r="A210" t="str">
            <v>(25).DOM SUAI M010800::TMMIN:PT. Toyota Motor Manuf. Indonesia</v>
          </cell>
        </row>
        <row r="211">
          <cell r="A211" t="str">
            <v>(26).DOM SUAI M020100::HMMI: PT. Hino Indonesia Manufacturing</v>
          </cell>
        </row>
        <row r="212">
          <cell r="A212" t="str">
            <v>(27).DOM SUAI M030100::ADM: PT. Astra Daihatsu Motor</v>
          </cell>
        </row>
        <row r="213">
          <cell r="A213" t="str">
            <v>(28).DOM SUAI M079900::Mitsubishi:Others</v>
          </cell>
        </row>
        <row r="218">
          <cell r="A218" t="str">
            <v>ALL</v>
          </cell>
        </row>
        <row r="219">
          <cell r="A219" t="str">
            <v>STEP1</v>
          </cell>
        </row>
        <row r="220">
          <cell r="A220" t="str">
            <v>STEP2</v>
          </cell>
        </row>
        <row r="221">
          <cell r="A221" t="str">
            <v>STEP3</v>
          </cell>
        </row>
        <row r="222">
          <cell r="A222" t="str">
            <v>STEP4</v>
          </cell>
        </row>
        <row r="223">
          <cell r="A223" t="str">
            <v>(01).EXP YC M011800::Toyota-Japan</v>
          </cell>
        </row>
        <row r="224">
          <cell r="A224" t="str">
            <v>(02).EXP YC M019900::Toyota:Others</v>
          </cell>
        </row>
        <row r="225">
          <cell r="A225" t="str">
            <v>(03).EXP YC M030200::Daihatsu-Japan</v>
          </cell>
        </row>
        <row r="226">
          <cell r="A226" t="str">
            <v>(04).EXP YC M039900::Daihatsu:Others</v>
          </cell>
        </row>
        <row r="227">
          <cell r="A227" t="str">
            <v>(05).EXP YC M100100::Suzuki-Japan</v>
          </cell>
        </row>
        <row r="228">
          <cell r="A228" t="str">
            <v>(06).EXP YC M999900::Others</v>
          </cell>
        </row>
        <row r="229">
          <cell r="A229" t="str">
            <v>(07).EXP YNA M130800::GMA</v>
          </cell>
        </row>
        <row r="230">
          <cell r="A230" t="str">
            <v>(08).EXP YEL M999900::Others</v>
          </cell>
        </row>
        <row r="231">
          <cell r="A231" t="str">
            <v>(09).EXP PNA M039900::Daihatsu:Others</v>
          </cell>
        </row>
        <row r="232">
          <cell r="A232" t="str">
            <v>(10).EXP TAPBF M010900::TMT: Toyota Motor Thailand Co., Ltd.</v>
          </cell>
        </row>
        <row r="233">
          <cell r="A233" t="str">
            <v>(11).DOM JAI M999900::Others</v>
          </cell>
        </row>
        <row r="234">
          <cell r="A234" t="str">
            <v>(12).DOM PASI M010800::TMMIN:PT. Toyota Motor Manuf. Indonesia</v>
          </cell>
        </row>
        <row r="235">
          <cell r="A235" t="str">
            <v>(13).DOM PASI M019900::Toyota:Others</v>
          </cell>
        </row>
        <row r="236">
          <cell r="A236" t="str">
            <v>(14).DOM PASI M020100::HMMI: PT. Hino Indonesia Manufacturing</v>
          </cell>
        </row>
        <row r="237">
          <cell r="A237" t="str">
            <v>(15).DOM PASI M029900::Hino:Others</v>
          </cell>
        </row>
        <row r="238">
          <cell r="A238" t="str">
            <v>(16).DOM PASI M030100::ADM: PT. Astra Daihatsu Motor</v>
          </cell>
        </row>
        <row r="239">
          <cell r="A239" t="str">
            <v>(17).DOM PASI M050100::IAMI: PT. Isuzu Astra Motor Indonesia</v>
          </cell>
        </row>
        <row r="240">
          <cell r="A240" t="str">
            <v>(18).DOM PASI M050600::MII: PT. Mesin Isuzu Indonesia</v>
          </cell>
        </row>
        <row r="241">
          <cell r="A241" t="str">
            <v>(19).DOM PASI M290100::UD Trucks::AMTI: PT. Astra Multi Trucks Indonesia</v>
          </cell>
        </row>
        <row r="242">
          <cell r="A242" t="str">
            <v>(20).DOM PASI M300500::NMI: PT. Nissan Motor Indonesia</v>
          </cell>
        </row>
        <row r="243">
          <cell r="A243" t="str">
            <v>(21).DOM PASI M999900::Others</v>
          </cell>
        </row>
        <row r="244">
          <cell r="A244" t="str">
            <v>(22).DOM PEMI M039900::Daihatsu:Others</v>
          </cell>
        </row>
        <row r="245">
          <cell r="A245" t="str">
            <v>(23).DOM SAI M999900::Others</v>
          </cell>
        </row>
        <row r="246">
          <cell r="A246" t="str">
            <v>(24).DOM SAMI M999900::Others</v>
          </cell>
        </row>
        <row r="247">
          <cell r="A247" t="str">
            <v>(25).DOM SUAI M010800::TMMIN:PT. Toyota Motor Manuf. Indonesia</v>
          </cell>
        </row>
        <row r="248">
          <cell r="A248" t="str">
            <v>(26).DOM SUAI M020100::HMMI: PT. Hino Indonesia Manufacturing</v>
          </cell>
        </row>
        <row r="249">
          <cell r="A249" t="str">
            <v>(27).DOM SUAI M030100::ADM: PT. Astra Daihatsu Motor</v>
          </cell>
        </row>
        <row r="250">
          <cell r="A250" t="str">
            <v>(28).DOM SUAI M079900::Mitsubishi:Others</v>
          </cell>
        </row>
        <row r="251">
          <cell r="A251" t="str">
            <v>EXPDOM</v>
          </cell>
        </row>
        <row r="252">
          <cell r="A252" t="str">
            <v>TOTAL</v>
          </cell>
        </row>
        <row r="255">
          <cell r="A255" t="str">
            <v>B</v>
          </cell>
        </row>
        <row r="256">
          <cell r="A256" t="str">
            <v>C</v>
          </cell>
        </row>
      </sheetData>
      <sheetData sheetId="13">
        <row r="2">
          <cell r="E2" t="str">
            <v>Charge Setting Report</v>
          </cell>
        </row>
        <row r="3">
          <cell r="E3" t="str">
            <v>Display Language</v>
          </cell>
        </row>
        <row r="4">
          <cell r="E4" t="str">
            <v>Affiliate</v>
          </cell>
        </row>
        <row r="5">
          <cell r="E5" t="str">
            <v>Benchmark Period</v>
          </cell>
        </row>
        <row r="6">
          <cell r="E6" t="str">
            <v>Period</v>
          </cell>
        </row>
        <row r="7">
          <cell r="E7" t="str">
            <v>Monthly Currency Cd</v>
          </cell>
        </row>
        <row r="8">
          <cell r="E8" t="str">
            <v>ExchangeRt.(ThisTerm)</v>
          </cell>
        </row>
        <row r="9">
          <cell r="E9" t="str">
            <v>1.Prod.MH(H/Month)</v>
          </cell>
        </row>
        <row r="10">
          <cell r="E10" t="str">
            <v>2.In-CompanyProd.MH(H/Month)</v>
          </cell>
        </row>
        <row r="11">
          <cell r="E11" t="str">
            <v>3.Subcon.PreAssyMH(H/Month)</v>
          </cell>
        </row>
        <row r="12">
          <cell r="E12" t="str">
            <v>4.Subcon.FinAssyMH(H/Month)</v>
          </cell>
        </row>
        <row r="14">
          <cell r="E14" t="str">
            <v>5.Product Numbers(Pieces)</v>
          </cell>
        </row>
        <row r="15">
          <cell r="E15" t="str">
            <v>6.Production Area(Sq.m)</v>
          </cell>
        </row>
        <row r="16">
          <cell r="E16" t="str">
            <v>7.Total Headcount(Person)</v>
          </cell>
        </row>
        <row r="23">
          <cell r="E23" t="str">
            <v xml:space="preserve">FIX </v>
          </cell>
        </row>
        <row r="24">
          <cell r="E24" t="str">
            <v xml:space="preserve">VAR </v>
          </cell>
        </row>
        <row r="27">
          <cell r="E27" t="str">
            <v>Production Amount</v>
          </cell>
        </row>
        <row r="28">
          <cell r="E28" t="str">
            <v>Material Cost</v>
          </cell>
        </row>
        <row r="29">
          <cell r="E29" t="str">
            <v>Regular</v>
          </cell>
        </row>
        <row r="30">
          <cell r="E30" t="str">
            <v>Overtime</v>
          </cell>
        </row>
        <row r="31">
          <cell r="E31" t="str">
            <v>Pre-assembly</v>
          </cell>
        </row>
        <row r="32">
          <cell r="E32" t="str">
            <v>Final-assembly</v>
          </cell>
        </row>
        <row r="33">
          <cell r="E33" t="str">
            <v>Equipment</v>
          </cell>
        </row>
        <row r="34">
          <cell r="E34" t="str">
            <v>Building</v>
          </cell>
        </row>
        <row r="35">
          <cell r="E35" t="str">
            <v>Land</v>
          </cell>
        </row>
        <row r="36">
          <cell r="E36" t="str">
            <v>Other</v>
          </cell>
        </row>
        <row r="37">
          <cell r="E37" t="str">
            <v>P1. Production Direct</v>
          </cell>
        </row>
        <row r="38">
          <cell r="E38" t="str">
            <v>P2. Production Common</v>
          </cell>
        </row>
        <row r="39">
          <cell r="E39" t="str">
            <v>P3. Production Support</v>
          </cell>
        </row>
        <row r="40">
          <cell r="E40" t="str">
            <v>A1. General &amp; Administration</v>
          </cell>
        </row>
        <row r="42">
          <cell r="E42" t="str">
            <v>a. Labor Cost Indirect Worker</v>
          </cell>
        </row>
        <row r="43">
          <cell r="E43" t="str">
            <v>a. Labor Cost Production Support Division</v>
          </cell>
        </row>
        <row r="44">
          <cell r="E44" t="str">
            <v>a. Labor Cost General &amp; Admin Division</v>
          </cell>
        </row>
        <row r="45">
          <cell r="E45" t="str">
            <v>a1. Labor Cost Direct Worker</v>
          </cell>
        </row>
        <row r="46">
          <cell r="E46" t="str">
            <v>a2. Labor Cost Indirect Worker</v>
          </cell>
        </row>
        <row r="47">
          <cell r="E47" t="str">
            <v>b. Subcontract Cost</v>
          </cell>
        </row>
        <row r="48">
          <cell r="E48" t="str">
            <v>c. Depreciation Cost</v>
          </cell>
        </row>
        <row r="49">
          <cell r="E49" t="str">
            <v>d. Rent Expense</v>
          </cell>
        </row>
        <row r="50">
          <cell r="E50" t="str">
            <v>e. Other Cost</v>
          </cell>
        </row>
        <row r="51">
          <cell r="E51" t="str">
            <v>f. Royalty</v>
          </cell>
        </row>
        <row r="52">
          <cell r="E52" t="str">
            <v>COCOS Production Cost total</v>
          </cell>
        </row>
        <row r="53">
          <cell r="E53" t="str">
            <v>COCOS General &amp; Administration Cost total</v>
          </cell>
        </row>
        <row r="54">
          <cell r="E54" t="str">
            <v>COCOS Head Office(TAPO) Cost total</v>
          </cell>
        </row>
        <row r="55">
          <cell r="E55" t="str">
            <v>Total Cost (Without Indirect Materials, Packing Cost and Surplus)</v>
          </cell>
        </row>
        <row r="56">
          <cell r="E56" t="str">
            <v>Total Cost with Head Office(TAPO) Cost</v>
          </cell>
        </row>
        <row r="61">
          <cell r="E61" t="str">
            <v>Direct Productivity</v>
          </cell>
        </row>
        <row r="62">
          <cell r="E62" t="str">
            <v>Total Production Efficiency</v>
          </cell>
        </row>
        <row r="63">
          <cell r="E63" t="str">
            <v>Total Efficiency</v>
          </cell>
        </row>
        <row r="66">
          <cell r="E66" t="str">
            <v>Surplus</v>
          </cell>
        </row>
        <row r="67">
          <cell r="E67" t="str">
            <v>Operating Income (Reference)</v>
          </cell>
        </row>
        <row r="73">
          <cell r="E73" t="str">
            <v>CostPush/Rationalization</v>
          </cell>
        </row>
        <row r="74">
          <cell r="E74" t="str">
            <v>CostPush/MudaElimination</v>
          </cell>
        </row>
        <row r="76">
          <cell r="E76" t="str">
            <v>Result</v>
          </cell>
        </row>
        <row r="77">
          <cell r="E77" t="str">
            <v xml:space="preserve">CostPush(+) </v>
          </cell>
        </row>
        <row r="78">
          <cell r="E78" t="str">
            <v>Rationalization(-)</v>
          </cell>
        </row>
        <row r="79">
          <cell r="E79" t="str">
            <v>MudaElimination(-)</v>
          </cell>
        </row>
        <row r="80">
          <cell r="E80" t="str">
            <v>Cost</v>
          </cell>
        </row>
        <row r="81">
          <cell r="E81" t="str">
            <v>Cost/MH</v>
          </cell>
        </row>
        <row r="82">
          <cell r="E82" t="str">
            <v>Ratio</v>
          </cell>
        </row>
        <row r="83">
          <cell r="E83" t="str">
            <v>Extraordinary Factor</v>
          </cell>
        </row>
        <row r="86">
          <cell r="E86" t="str">
            <v>Direct Efficiency</v>
          </cell>
        </row>
        <row r="87">
          <cell r="E87" t="str">
            <v>Performance Ratio</v>
          </cell>
        </row>
        <row r="88">
          <cell r="E88" t="str">
            <v>Adjustment</v>
          </cell>
        </row>
        <row r="89">
          <cell r="E89" t="str">
            <v>Total Cost with Head Office(TAPO) Cost and Adjustment</v>
          </cell>
        </row>
        <row r="90">
          <cell r="E90" t="str">
            <v>(USD/Month)</v>
          </cell>
        </row>
        <row r="91">
          <cell r="E91" t="str">
            <v>(USD/H)</v>
          </cell>
        </row>
        <row r="94">
          <cell r="E94" t="str">
            <v>ExchangeRt.(NextTerm7-12)</v>
          </cell>
        </row>
        <row r="95">
          <cell r="E95" t="str">
            <v>ExchangeRt.(NextTerm1-6)</v>
          </cell>
        </row>
        <row r="96">
          <cell r="E96" t="str">
            <v>STEP1 Vol. applied</v>
          </cell>
        </row>
        <row r="97">
          <cell r="E97" t="str">
            <v>STEP2(7-12) Vol. applied</v>
          </cell>
        </row>
        <row r="98">
          <cell r="E98" t="str">
            <v>STEP2(1-6) Vol. applied</v>
          </cell>
        </row>
        <row r="99">
          <cell r="E99" t="str">
            <v>Operating Days (Day)</v>
          </cell>
        </row>
        <row r="100">
          <cell r="E100" t="str">
            <v>Operating Hours per day (H/Day)</v>
          </cell>
        </row>
        <row r="101">
          <cell r="E101" t="str">
            <v>Monthly Production Man-Hour (H/Month)</v>
          </cell>
        </row>
        <row r="102">
          <cell r="E102" t="str">
            <v>In-company</v>
          </cell>
        </row>
        <row r="103">
          <cell r="E103" t="str">
            <v>Subcon. Pre-Assembly</v>
          </cell>
        </row>
        <row r="104">
          <cell r="E104" t="str">
            <v>Subcon. Fin-Assembly</v>
          </cell>
        </row>
        <row r="105">
          <cell r="E105" t="str">
            <v>Total</v>
          </cell>
        </row>
        <row r="106">
          <cell r="E106" t="str">
            <v>Subcontractor Charge(USD/H)</v>
          </cell>
        </row>
        <row r="107">
          <cell r="E107" t="str">
            <v>Average Wage(USD/Month)</v>
          </cell>
        </row>
        <row r="108">
          <cell r="E108" t="str">
            <v>Overtime Hourly Rate(USD/H)</v>
          </cell>
        </row>
        <row r="109">
          <cell r="E109" t="str">
            <v>Efficiency(%)</v>
          </cell>
        </row>
        <row r="110">
          <cell r="E110" t="str">
            <v>Regular Headcount(Person)</v>
          </cell>
        </row>
        <row r="111">
          <cell r="E111" t="str">
            <v>Overtime Hours(H/Month)</v>
          </cell>
        </row>
        <row r="112">
          <cell r="E112" t="str">
            <v>Memo</v>
          </cell>
        </row>
        <row r="113">
          <cell r="E113" t="str">
            <v>P1.Prod.Direct a1.DirectWorker</v>
          </cell>
        </row>
        <row r="114">
          <cell r="E114" t="str">
            <v>P1.Prod.Direct a2.IndirectWorker</v>
          </cell>
        </row>
        <row r="115">
          <cell r="E115" t="str">
            <v>P2.Prod.Common</v>
          </cell>
        </row>
        <row r="116">
          <cell r="E116" t="str">
            <v>P3.Prod.Support</v>
          </cell>
        </row>
        <row r="117">
          <cell r="E117" t="str">
            <v>A1.General&amp;Admin.</v>
          </cell>
        </row>
        <row r="119">
          <cell r="E119" t="str">
            <v>Legend:</v>
          </cell>
        </row>
        <row r="121">
          <cell r="E121" t="str">
            <v>Total</v>
          </cell>
        </row>
        <row r="122">
          <cell r="E122" t="str">
            <v>PRODUCTION OVERVIEW</v>
          </cell>
        </row>
        <row r="123">
          <cell r="E123" t="str">
            <v>CHARGE DETAILS</v>
          </cell>
        </row>
        <row r="124">
          <cell r="E124" t="str">
            <v>LABOR INFORMATION</v>
          </cell>
        </row>
        <row r="125">
          <cell r="E125" t="str">
            <v>Attendance Hours/Regular Working Hours (%)</v>
          </cell>
        </row>
        <row r="126">
          <cell r="E126" t="str">
            <v>H1. Head Office(TAPO) Production Support</v>
          </cell>
        </row>
        <row r="127">
          <cell r="E127" t="str">
            <v>H2. Head Office(TAPO) General &amp; Administration</v>
          </cell>
        </row>
        <row r="128">
          <cell r="E128" t="str">
            <v>H1.Head Office(TAPO) Production Support</v>
          </cell>
        </row>
        <row r="129">
          <cell r="E129" t="str">
            <v>H2.Head Office(TAPO) General &amp; Administration</v>
          </cell>
        </row>
        <row r="130">
          <cell r="E130" t="str">
            <v>Other Cost Information</v>
          </cell>
        </row>
        <row r="131">
          <cell r="E131" t="str">
            <v>Fixed Asset Information</v>
          </cell>
        </row>
        <row r="132">
          <cell r="E132" t="str">
            <v>Rent Expense Information</v>
          </cell>
        </row>
        <row r="133">
          <cell r="E133" t="str">
            <v>User Input(Mandatory)</v>
          </cell>
        </row>
        <row r="134">
          <cell r="E134" t="str">
            <v>User Input (Recommended)</v>
          </cell>
        </row>
        <row r="135">
          <cell r="E135" t="str">
            <v>Reference</v>
          </cell>
        </row>
        <row r="136">
          <cell r="E136" t="str">
            <v>Indirect Activities by Directs (H/Month)</v>
          </cell>
        </row>
        <row r="137">
          <cell r="E137" t="str">
            <v>STEP/CARMAKER</v>
          </cell>
        </row>
        <row r="154">
          <cell r="E154" t="str">
            <v>Charge confirmation Sheet</v>
          </cell>
        </row>
        <row r="156">
          <cell r="E156" t="str">
            <v>Cost/Man-Hour[USD/H]</v>
          </cell>
        </row>
        <row r="157">
          <cell r="E157" t="str">
            <v>Regular</v>
          </cell>
        </row>
        <row r="158">
          <cell r="E158" t="str">
            <v>Overtime</v>
          </cell>
        </row>
        <row r="159">
          <cell r="E159" t="str">
            <v>FIX/VAR</v>
          </cell>
        </row>
        <row r="160">
          <cell r="E160" t="str">
            <v>FIX</v>
          </cell>
        </row>
        <row r="161">
          <cell r="E161" t="str">
            <v>VAR</v>
          </cell>
        </row>
        <row r="162">
          <cell r="E162" t="str">
            <v>Labor Cost</v>
          </cell>
        </row>
        <row r="163">
          <cell r="E163" t="str">
            <v>Subcontract Cost</v>
          </cell>
        </row>
        <row r="164">
          <cell r="E164" t="str">
            <v>Depreciation Cost</v>
          </cell>
        </row>
        <row r="165">
          <cell r="E165" t="str">
            <v>Rent Expense</v>
          </cell>
        </row>
        <row r="166">
          <cell r="E166" t="str">
            <v>Other Production Cost</v>
          </cell>
        </row>
        <row r="167">
          <cell r="E167" t="str">
            <v>Other General &amp; Administration Cost</v>
          </cell>
        </row>
        <row r="168">
          <cell r="E168" t="str">
            <v>Royalty</v>
          </cell>
        </row>
        <row r="169">
          <cell r="E169" t="str">
            <v>(*):Without Indirect Materials, Packing Cost and Surplus</v>
          </cell>
        </row>
        <row r="170">
          <cell r="E170" t="str">
            <v>Total Cost(*)</v>
          </cell>
        </row>
        <row r="171">
          <cell r="E171" t="str">
            <v>Production Man-Hour [H]</v>
          </cell>
        </row>
        <row r="172">
          <cell r="E172" t="str">
            <v>Concept to Adopt</v>
          </cell>
        </row>
        <row r="173">
          <cell r="E173" t="str">
            <v>Adjustment</v>
          </cell>
        </row>
        <row r="174">
          <cell r="E174" t="str">
            <v>Total cost after Adjustment</v>
          </cell>
        </row>
        <row r="175">
          <cell r="E175" t="str">
            <v>Other Cost</v>
          </cell>
        </row>
        <row r="176">
          <cell r="E176" t="str">
            <v>Term Average</v>
          </cell>
        </row>
        <row r="177">
          <cell r="E177" t="str">
            <v>Criteria</v>
          </cell>
        </row>
        <row r="178">
          <cell r="E178" t="str">
            <v>Factory</v>
          </cell>
        </row>
        <row r="179">
          <cell r="E179" t="str">
            <v>Year/Month</v>
          </cell>
        </row>
        <row r="180">
          <cell r="E180" t="str">
            <v>Last Uploaded Date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（概要）"/>
      <sheetName val="計画（総括）"/>
      <sheetName val="計画（明細）"/>
      <sheetName val="間材計算"/>
      <sheetName val="ﾙｰﾌﾞﾗｲﾄ"/>
      <sheetName val="外注計算"/>
      <sheetName val="雑給計算"/>
      <sheetName val="動力費"/>
      <sheetName val="荷造計算"/>
      <sheetName val="運賃計算"/>
      <sheetName val="倉庫基礎"/>
      <sheetName val="倉庫計算"/>
      <sheetName val="車費計算"/>
      <sheetName val="表紙"/>
      <sheetName val="生 産 部 門"/>
      <sheetName val="Summonth-SC"/>
      <sheetName val="Summonth"/>
      <sheetName val="Sheet3"/>
      <sheetName val="instruction"/>
      <sheetName val="L"/>
      <sheetName val="生_産_部_門"/>
      <sheetName val="リス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E5">
            <v>2221.1999999999998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自動車部門"/>
      <sheetName val="グラフ"/>
      <sheetName val="Back data"/>
      <sheetName val="LIST"/>
      <sheetName val="為替推移"/>
      <sheetName val="外注計算"/>
      <sheetName val="SH_ENTITY"/>
      <sheetName val="SH_GROUP"/>
      <sheetName val="SH_ICP"/>
      <sheetName val="SH_PROFILE"/>
      <sheetName val="SH_PRODUCTS"/>
      <sheetName val="CVP -Berau"/>
      <sheetName val="CVP -Anggana"/>
      <sheetName val="Notes"/>
      <sheetName val="06上"/>
    </sheetNames>
    <sheetDataSet>
      <sheetData sheetId="0" refreshError="1"/>
      <sheetData sheetId="1" refreshError="1"/>
      <sheetData sheetId="2"/>
      <sheetData sheetId="3">
        <row r="4">
          <cell r="A4" t="str">
            <v>AAPL</v>
          </cell>
        </row>
        <row r="5">
          <cell r="A5" t="str">
            <v>YTM_Group</v>
          </cell>
        </row>
        <row r="6">
          <cell r="A6" t="str">
            <v>EMI</v>
          </cell>
        </row>
        <row r="7">
          <cell r="A7" t="str">
            <v>TAP</v>
          </cell>
        </row>
        <row r="8">
          <cell r="A8" t="str">
            <v>YCP</v>
          </cell>
        </row>
        <row r="9">
          <cell r="A9" t="str">
            <v>YICAP</v>
          </cell>
        </row>
        <row r="10">
          <cell r="A10" t="str">
            <v>PASI</v>
          </cell>
        </row>
        <row r="11">
          <cell r="A11" t="str">
            <v>PEMI</v>
          </cell>
        </row>
        <row r="12">
          <cell r="A12" t="str">
            <v>SAI</v>
          </cell>
        </row>
        <row r="13">
          <cell r="A13" t="str">
            <v>SAMI</v>
          </cell>
        </row>
        <row r="14">
          <cell r="A14" t="str">
            <v>JAI</v>
          </cell>
        </row>
        <row r="15">
          <cell r="A15" t="str">
            <v>SUAI</v>
          </cell>
        </row>
        <row r="16">
          <cell r="A16" t="str">
            <v>YEV</v>
          </cell>
        </row>
        <row r="17">
          <cell r="A17" t="str">
            <v>YHV</v>
          </cell>
        </row>
        <row r="18">
          <cell r="A18" t="str">
            <v>TYA</v>
          </cell>
        </row>
        <row r="19">
          <cell r="A19" t="str">
            <v>YES</v>
          </cell>
        </row>
        <row r="20">
          <cell r="A20" t="str">
            <v>YTMC</v>
          </cell>
        </row>
        <row r="21">
          <cell r="A21" t="str">
            <v>PET</v>
          </cell>
        </row>
        <row r="22">
          <cell r="A22" t="str">
            <v>TYC</v>
          </cell>
        </row>
        <row r="23">
          <cell r="A23" t="str">
            <v>SYA</v>
          </cell>
        </row>
        <row r="24">
          <cell r="A24" t="str">
            <v>HNY</v>
          </cell>
        </row>
        <row r="25">
          <cell r="A25" t="str">
            <v>ZZY</v>
          </cell>
        </row>
        <row r="26">
          <cell r="A26" t="str">
            <v>TJY</v>
          </cell>
        </row>
        <row r="27">
          <cell r="A27" t="str">
            <v>YYA</v>
          </cell>
        </row>
        <row r="28">
          <cell r="A28" t="str">
            <v>FSY</v>
          </cell>
        </row>
        <row r="29">
          <cell r="A29" t="str">
            <v>HZY</v>
          </cell>
        </row>
        <row r="30">
          <cell r="A30" t="str">
            <v>XGY</v>
          </cell>
        </row>
        <row r="31">
          <cell r="A31" t="str">
            <v>NYH</v>
          </cell>
        </row>
        <row r="32">
          <cell r="A32" t="str">
            <v>CYM</v>
          </cell>
        </row>
        <row r="33">
          <cell r="A33" t="str">
            <v>SHY</v>
          </cell>
        </row>
        <row r="34">
          <cell r="A34" t="str">
            <v>YHK</v>
          </cell>
        </row>
        <row r="35">
          <cell r="A35" t="str">
            <v>YCIC</v>
          </cell>
        </row>
        <row r="36">
          <cell r="A36" t="str">
            <v>TYE</v>
          </cell>
        </row>
        <row r="37">
          <cell r="A37" t="str">
            <v>TMP</v>
          </cell>
        </row>
        <row r="38">
          <cell r="A38" t="str">
            <v>TYL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ribution list"/>
      <sheetName val="list"/>
      <sheetName val="Data"/>
      <sheetName val="Instruction"/>
      <sheetName val="Analysis"/>
      <sheetName val="数値コピー"/>
      <sheetName val="SUAI 分析ツールA 75th_ver1 3 (3)"/>
      <sheetName val="SH_MAKER"/>
      <sheetName val="SH_ENTITY"/>
      <sheetName val="SH_GROUP"/>
      <sheetName val="SH_ICP"/>
      <sheetName val="SH_PROFILE"/>
      <sheetName val="SH_PRODUCTS"/>
      <sheetName val="GL RAW DATA"/>
      <sheetName val="A"/>
    </sheetNames>
    <sheetDataSet>
      <sheetData sheetId="0"/>
      <sheetData sheetId="1">
        <row r="4">
          <cell r="B4" t="str">
            <v>YNA</v>
          </cell>
          <cell r="F4" t="str">
            <v>July</v>
          </cell>
          <cell r="O4" t="str">
            <v>Affiliate Total</v>
          </cell>
          <cell r="R4" t="str">
            <v>PASI</v>
          </cell>
        </row>
        <row r="5">
          <cell r="B5" t="str">
            <v>YARMEX</v>
          </cell>
          <cell r="F5" t="str">
            <v>August</v>
          </cell>
          <cell r="O5" t="str">
            <v>W/H+B/C</v>
          </cell>
          <cell r="R5" t="str">
            <v>YICAP</v>
          </cell>
        </row>
        <row r="6">
          <cell r="B6" t="str">
            <v>AAMSA</v>
          </cell>
          <cell r="F6" t="str">
            <v>September</v>
          </cell>
          <cell r="O6" t="str">
            <v>Meter+Sensor</v>
          </cell>
          <cell r="R6" t="str">
            <v>YCIC</v>
          </cell>
        </row>
        <row r="7">
          <cell r="B7" t="str">
            <v>BAPSA</v>
          </cell>
          <cell r="F7" t="str">
            <v>October</v>
          </cell>
          <cell r="O7" t="str">
            <v>Comp. Total (incl. Adm.)</v>
          </cell>
        </row>
        <row r="8">
          <cell r="B8" t="str">
            <v>ARC_GROUP</v>
          </cell>
          <cell r="F8" t="str">
            <v>November</v>
          </cell>
          <cell r="O8" t="str">
            <v>Comp. Total</v>
          </cell>
        </row>
        <row r="9">
          <cell r="B9" t="str">
            <v>ARC WH Mexico</v>
          </cell>
          <cell r="F9" t="str">
            <v>December</v>
          </cell>
          <cell r="O9" t="str">
            <v>Electronics</v>
          </cell>
        </row>
        <row r="10">
          <cell r="B10" t="str">
            <v>ARC WH Nicaragua</v>
          </cell>
          <cell r="F10" t="str">
            <v>January</v>
          </cell>
          <cell r="O10" t="str">
            <v>J/B,R/B,F/B,others boxes</v>
          </cell>
        </row>
        <row r="11">
          <cell r="B11" t="str">
            <v>ARC WH El Salvador</v>
          </cell>
          <cell r="F11" t="str">
            <v>February</v>
          </cell>
          <cell r="O11" t="str">
            <v>Projected mold products</v>
          </cell>
        </row>
        <row r="12">
          <cell r="B12" t="str">
            <v>ARC WH TOTAL</v>
          </cell>
          <cell r="F12" t="str">
            <v>March</v>
          </cell>
          <cell r="O12" t="str">
            <v>Rubber products</v>
          </cell>
        </row>
        <row r="13">
          <cell r="B13" t="str">
            <v>ARC CB Mexico</v>
          </cell>
          <cell r="F13" t="str">
            <v>April</v>
          </cell>
          <cell r="O13" t="str">
            <v>Protectors</v>
          </cell>
        </row>
        <row r="14">
          <cell r="B14" t="str">
            <v>ARC CB Nicaragua</v>
          </cell>
          <cell r="F14" t="str">
            <v>May</v>
          </cell>
          <cell r="O14" t="str">
            <v>Tapes, Tubes</v>
          </cell>
        </row>
        <row r="15">
          <cell r="B15" t="str">
            <v>ARC CB TOTAL</v>
          </cell>
          <cell r="F15" t="str">
            <v>June</v>
          </cell>
          <cell r="O15" t="str">
            <v>Terminals</v>
          </cell>
        </row>
        <row r="16">
          <cell r="B16" t="str">
            <v>ARC IN Mexico</v>
          </cell>
          <cell r="O16" t="str">
            <v>Wire/Cable</v>
          </cell>
        </row>
        <row r="17">
          <cell r="B17" t="str">
            <v>YMS</v>
          </cell>
          <cell r="O17" t="str">
            <v>Other Component</v>
          </cell>
        </row>
        <row r="18">
          <cell r="B18" t="str">
            <v>YCSA</v>
          </cell>
          <cell r="O18" t="str">
            <v>計装</v>
          </cell>
        </row>
        <row r="19">
          <cell r="B19" t="str">
            <v>YAS</v>
          </cell>
          <cell r="O19" t="str">
            <v>EV Components</v>
          </cell>
        </row>
        <row r="20">
          <cell r="B20" t="str">
            <v>YUY</v>
          </cell>
          <cell r="O20" t="str">
            <v>D&amp;D（自動車）</v>
          </cell>
        </row>
        <row r="21">
          <cell r="B21" t="str">
            <v>YBL_GROUP</v>
          </cell>
          <cell r="O21" t="str">
            <v>生環部門</v>
          </cell>
        </row>
        <row r="22">
          <cell r="B22" t="str">
            <v>YAP-B</v>
          </cell>
          <cell r="O22" t="str">
            <v>Administration</v>
          </cell>
        </row>
        <row r="23">
          <cell r="B23" t="str">
            <v>CCC</v>
          </cell>
        </row>
        <row r="24">
          <cell r="B24" t="str">
            <v>ELCOM Group</v>
          </cell>
        </row>
        <row r="25">
          <cell r="B25" t="str">
            <v>YEL</v>
          </cell>
        </row>
        <row r="26">
          <cell r="B26" t="str">
            <v>YMO</v>
          </cell>
        </row>
        <row r="27">
          <cell r="B27" t="str">
            <v>YMK</v>
          </cell>
        </row>
        <row r="28">
          <cell r="B28" t="str">
            <v>YMM</v>
          </cell>
        </row>
        <row r="29">
          <cell r="B29" t="str">
            <v>YTU</v>
          </cell>
        </row>
        <row r="30">
          <cell r="B30" t="str">
            <v>YOT</v>
          </cell>
        </row>
        <row r="31">
          <cell r="B31" t="str">
            <v>YRL</v>
          </cell>
        </row>
        <row r="32">
          <cell r="B32" t="str">
            <v>YUL</v>
          </cell>
        </row>
        <row r="33">
          <cell r="B33" t="str">
            <v>YWT</v>
          </cell>
        </row>
        <row r="34">
          <cell r="B34" t="str">
            <v>YSE</v>
          </cell>
        </row>
        <row r="35">
          <cell r="B35" t="str">
            <v>YCT</v>
          </cell>
        </row>
        <row r="36">
          <cell r="B36" t="str">
            <v>YBE</v>
          </cell>
        </row>
        <row r="37">
          <cell r="B37" t="str">
            <v>YELI</v>
          </cell>
        </row>
        <row r="38">
          <cell r="B38" t="str">
            <v>YAP-P</v>
          </cell>
        </row>
        <row r="39">
          <cell r="B39" t="str">
            <v>YAP-T</v>
          </cell>
        </row>
        <row r="40">
          <cell r="B40" t="str">
            <v>AAPL</v>
          </cell>
        </row>
        <row r="41">
          <cell r="B41" t="str">
            <v>YTM_Group</v>
          </cell>
        </row>
        <row r="42">
          <cell r="B42" t="str">
            <v>EMI</v>
          </cell>
        </row>
        <row r="43">
          <cell r="B43" t="str">
            <v>TAP</v>
          </cell>
        </row>
        <row r="44">
          <cell r="B44" t="str">
            <v>YCP</v>
          </cell>
        </row>
        <row r="45">
          <cell r="B45" t="str">
            <v>YICAP</v>
          </cell>
        </row>
        <row r="46">
          <cell r="B46" t="str">
            <v>Indonesia_Group</v>
          </cell>
        </row>
        <row r="47">
          <cell r="B47" t="str">
            <v>PASI</v>
          </cell>
        </row>
        <row r="48">
          <cell r="B48" t="str">
            <v>PEMI</v>
          </cell>
        </row>
        <row r="49">
          <cell r="B49" t="str">
            <v>SAI</v>
          </cell>
        </row>
        <row r="50">
          <cell r="B50" t="str">
            <v>SAMI</v>
          </cell>
        </row>
        <row r="51">
          <cell r="B51" t="str">
            <v>JAI</v>
          </cell>
        </row>
        <row r="52">
          <cell r="B52" t="str">
            <v>SUAI</v>
          </cell>
        </row>
        <row r="53">
          <cell r="B53" t="str">
            <v>YEV</v>
          </cell>
        </row>
        <row r="54">
          <cell r="B54" t="str">
            <v>YHV</v>
          </cell>
        </row>
        <row r="55">
          <cell r="B55" t="str">
            <v>YIPL</v>
          </cell>
        </row>
        <row r="56">
          <cell r="B56" t="str">
            <v>YWTI</v>
          </cell>
        </row>
        <row r="57">
          <cell r="B57" t="str">
            <v>ASIA</v>
          </cell>
        </row>
        <row r="58">
          <cell r="B58" t="str">
            <v>YES</v>
          </cell>
        </row>
        <row r="59">
          <cell r="B59" t="str">
            <v>YTMC</v>
          </cell>
        </row>
        <row r="60">
          <cell r="B60" t="str">
            <v>PET</v>
          </cell>
        </row>
        <row r="61">
          <cell r="B61" t="str">
            <v>TYC</v>
          </cell>
        </row>
        <row r="62">
          <cell r="B62" t="str">
            <v>SYA</v>
          </cell>
        </row>
        <row r="63">
          <cell r="B63" t="str">
            <v>HNY</v>
          </cell>
        </row>
        <row r="64">
          <cell r="B64" t="str">
            <v>ZZY</v>
          </cell>
        </row>
        <row r="65">
          <cell r="B65" t="str">
            <v>TJY</v>
          </cell>
        </row>
        <row r="66">
          <cell r="B66" t="str">
            <v>YYA</v>
          </cell>
        </row>
        <row r="67">
          <cell r="B67" t="str">
            <v>FSY</v>
          </cell>
        </row>
        <row r="68">
          <cell r="B68" t="str">
            <v>XGY</v>
          </cell>
        </row>
        <row r="69">
          <cell r="B69" t="str">
            <v>NYH</v>
          </cell>
        </row>
        <row r="70">
          <cell r="B70" t="str">
            <v>HZY</v>
          </cell>
        </row>
        <row r="71">
          <cell r="B71" t="str">
            <v>CYM</v>
          </cell>
        </row>
        <row r="72">
          <cell r="B72" t="str">
            <v>SHY</v>
          </cell>
        </row>
        <row r="73">
          <cell r="B73" t="str">
            <v>YHK</v>
          </cell>
        </row>
        <row r="74">
          <cell r="B74" t="str">
            <v>YCIC</v>
          </cell>
        </row>
        <row r="75">
          <cell r="B75" t="str">
            <v>TYE</v>
          </cell>
        </row>
        <row r="76">
          <cell r="B76" t="str">
            <v>TMP</v>
          </cell>
        </row>
        <row r="77">
          <cell r="B77" t="str">
            <v>CYES</v>
          </cell>
        </row>
        <row r="78">
          <cell r="B78" t="str">
            <v>TYNS</v>
          </cell>
        </row>
        <row r="79">
          <cell r="B79" t="str">
            <v>YESI</v>
          </cell>
        </row>
        <row r="80">
          <cell r="B80" t="str">
            <v>YTCA</v>
          </cell>
        </row>
        <row r="81">
          <cell r="B81" t="str">
            <v>YII</v>
          </cell>
        </row>
        <row r="82">
          <cell r="B82" t="str">
            <v>YMC</v>
          </cell>
        </row>
        <row r="83">
          <cell r="B83" t="str">
            <v>YIC</v>
          </cell>
        </row>
        <row r="84">
          <cell r="B84" t="str">
            <v>TYL</v>
          </cell>
        </row>
        <row r="85">
          <cell r="B85" t="str">
            <v>YGP (USD)</v>
          </cell>
        </row>
        <row r="86">
          <cell r="B86" t="str">
            <v>---OLD---</v>
          </cell>
        </row>
        <row r="87">
          <cell r="B87" t="str">
            <v>YARMEX (USD)</v>
          </cell>
        </row>
        <row r="88">
          <cell r="B88" t="str">
            <v>YUY (UYU)</v>
          </cell>
        </row>
        <row r="89">
          <cell r="B89" t="str">
            <v>YIB</v>
          </cell>
        </row>
        <row r="90">
          <cell r="B90" t="str">
            <v>YIA</v>
          </cell>
        </row>
        <row r="91">
          <cell r="B91" t="str">
            <v>YSP</v>
          </cell>
        </row>
        <row r="92">
          <cell r="B92" t="str">
            <v>SINCOM</v>
          </cell>
        </row>
        <row r="93">
          <cell r="B93" t="str">
            <v>YICAP【old】</v>
          </cell>
        </row>
        <row r="94">
          <cell r="B94" t="str">
            <v>YCIC【old】</v>
          </cell>
        </row>
        <row r="95">
          <cell r="B95" t="str">
            <v>YGP (SGD)</v>
          </cell>
        </row>
        <row r="96">
          <cell r="B96" t="str">
            <v>Indonesia_Group【old】</v>
          </cell>
        </row>
        <row r="97">
          <cell r="B97" t="str">
            <v>PASI【old】</v>
          </cell>
        </row>
        <row r="98">
          <cell r="B98" t="str">
            <v>PEMI【old】</v>
          </cell>
        </row>
        <row r="99">
          <cell r="B99" t="str">
            <v>SAI【old】</v>
          </cell>
        </row>
        <row r="100">
          <cell r="B100" t="str">
            <v>SAMI【old】</v>
          </cell>
        </row>
        <row r="101">
          <cell r="B101" t="str">
            <v>JAI【old】</v>
          </cell>
        </row>
        <row r="102">
          <cell r="B102" t="str">
            <v>YSK</v>
          </cell>
        </row>
        <row r="103">
          <cell r="B103" t="str">
            <v>SYA-Detail</v>
          </cell>
        </row>
        <row r="104">
          <cell r="B104" t="str">
            <v>ZZY-Detail</v>
          </cell>
        </row>
        <row r="105">
          <cell r="B105" t="str">
            <v>YAP-Z</v>
          </cell>
        </row>
        <row r="106">
          <cell r="B106" t="str">
            <v>YES</v>
          </cell>
        </row>
        <row r="107">
          <cell r="B107" t="str">
            <v>ARC WH Mexico【old】</v>
          </cell>
        </row>
        <row r="108">
          <cell r="B108" t="str">
            <v>ARC WH Nicaragua【old】</v>
          </cell>
        </row>
        <row r="109">
          <cell r="B109" t="str">
            <v>ARC WH El Salvador【old】</v>
          </cell>
        </row>
        <row r="110">
          <cell r="B110" t="str">
            <v>ARC WH TOTAL【old】</v>
          </cell>
        </row>
        <row r="111">
          <cell r="B111" t="str">
            <v>ARC CB Mexico【old】</v>
          </cell>
        </row>
        <row r="112">
          <cell r="B112" t="str">
            <v>ARC CB Nicaragua【old】</v>
          </cell>
        </row>
        <row r="113">
          <cell r="B113" t="str">
            <v>ARC CB TOTAL【old】</v>
          </cell>
        </row>
        <row r="114">
          <cell r="B114" t="str">
            <v>ARC IN Mexico【old】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Update harga nov 24"/>
    </sheetNames>
    <sheetDataSet>
      <sheetData sheetId="0" refreshError="1"/>
      <sheetData sheetId="1" refreshError="1"/>
      <sheetData sheetId="2" refreshError="1"/>
      <sheetData sheetId="3">
        <row r="3">
          <cell r="B3">
            <v>18316683</v>
          </cell>
          <cell r="C3" t="str">
            <v>GUIDE BLOCK</v>
          </cell>
          <cell r="E3">
            <v>1</v>
          </cell>
          <cell r="F3" t="str">
            <v>PC</v>
          </cell>
          <cell r="H3">
            <v>1449.05</v>
          </cell>
        </row>
        <row r="4">
          <cell r="B4">
            <v>38130228</v>
          </cell>
          <cell r="C4" t="str">
            <v>OUNCE COPPER BOARD</v>
          </cell>
          <cell r="E4">
            <v>1</v>
          </cell>
          <cell r="F4" t="str">
            <v>PC</v>
          </cell>
          <cell r="H4">
            <v>164.21</v>
          </cell>
        </row>
        <row r="5">
          <cell r="B5">
            <v>48142463</v>
          </cell>
          <cell r="C5" t="str">
            <v>CONTROL METAL FITTINGS</v>
          </cell>
          <cell r="E5">
            <v>1</v>
          </cell>
          <cell r="F5" t="str">
            <v>PC</v>
          </cell>
        </row>
        <row r="6">
          <cell r="B6">
            <v>48316670</v>
          </cell>
          <cell r="C6" t="str">
            <v>ELECTRODE HOLDER</v>
          </cell>
          <cell r="E6">
            <v>1</v>
          </cell>
          <cell r="F6" t="str">
            <v>PC</v>
          </cell>
          <cell r="H6">
            <v>164.21</v>
          </cell>
        </row>
        <row r="7">
          <cell r="B7">
            <v>48316671</v>
          </cell>
          <cell r="C7" t="str">
            <v>ELECTRODE HOLDER FOR HW20</v>
          </cell>
          <cell r="E7">
            <v>1</v>
          </cell>
          <cell r="F7" t="str">
            <v>PC</v>
          </cell>
          <cell r="H7">
            <v>102.63</v>
          </cell>
        </row>
        <row r="8">
          <cell r="B8">
            <v>48316674</v>
          </cell>
          <cell r="C8" t="str">
            <v>INSULATION BUSH</v>
          </cell>
          <cell r="E8">
            <v>1</v>
          </cell>
          <cell r="F8" t="str">
            <v>PC</v>
          </cell>
          <cell r="H8">
            <v>16.43</v>
          </cell>
        </row>
        <row r="9">
          <cell r="B9">
            <v>48316678</v>
          </cell>
          <cell r="C9" t="str">
            <v>PIN</v>
          </cell>
          <cell r="E9">
            <v>1</v>
          </cell>
          <cell r="F9" t="str">
            <v>PC</v>
          </cell>
          <cell r="H9">
            <v>82.1</v>
          </cell>
        </row>
        <row r="10">
          <cell r="B10" t="str">
            <v>48C10WA517</v>
          </cell>
          <cell r="C10" t="str">
            <v>90ELBOWEL10-PT1/4_Z2</v>
          </cell>
          <cell r="E10">
            <v>1</v>
          </cell>
          <cell r="F10" t="str">
            <v>PC</v>
          </cell>
          <cell r="H10">
            <v>10.68</v>
          </cell>
        </row>
        <row r="11">
          <cell r="B11" t="str">
            <v>48C10WA519</v>
          </cell>
          <cell r="C11" t="str">
            <v>BARREL NIPPLE PT1/2</v>
          </cell>
          <cell r="E11">
            <v>1</v>
          </cell>
          <cell r="F11" t="str">
            <v>PC</v>
          </cell>
          <cell r="H11">
            <v>10.68</v>
          </cell>
        </row>
        <row r="12">
          <cell r="B12" t="str">
            <v>48C10WA520</v>
          </cell>
          <cell r="C12" t="str">
            <v>JOINT HOSE OPENING HJC-14.0*1/2PT</v>
          </cell>
          <cell r="E12">
            <v>1</v>
          </cell>
          <cell r="F12" t="str">
            <v>PC</v>
          </cell>
          <cell r="H12">
            <v>15.61</v>
          </cell>
        </row>
        <row r="13">
          <cell r="B13" t="str">
            <v>48C10WA522</v>
          </cell>
          <cell r="C13" t="str">
            <v>TAPERED SCREW PLUG</v>
          </cell>
          <cell r="E13">
            <v>1</v>
          </cell>
          <cell r="F13" t="str">
            <v>PC</v>
          </cell>
          <cell r="H13">
            <v>3.37</v>
          </cell>
        </row>
        <row r="14">
          <cell r="B14">
            <v>4813045201</v>
          </cell>
          <cell r="C14" t="str">
            <v>CLAMP PLATE</v>
          </cell>
          <cell r="E14">
            <v>1</v>
          </cell>
          <cell r="F14" t="str">
            <v>PC</v>
          </cell>
          <cell r="H14">
            <v>50.08</v>
          </cell>
        </row>
        <row r="15">
          <cell r="B15">
            <v>4813045202</v>
          </cell>
          <cell r="C15" t="str">
            <v>CLAMP PLATE</v>
          </cell>
          <cell r="E15">
            <v>1</v>
          </cell>
          <cell r="F15" t="str">
            <v>PC</v>
          </cell>
          <cell r="H15">
            <v>50.08</v>
          </cell>
        </row>
        <row r="16">
          <cell r="B16">
            <v>28142808</v>
          </cell>
          <cell r="C16" t="str">
            <v>PRESSURE ARM</v>
          </cell>
          <cell r="E16">
            <v>1</v>
          </cell>
          <cell r="F16" t="str">
            <v>PC</v>
          </cell>
          <cell r="H16">
            <v>820.99</v>
          </cell>
        </row>
        <row r="17">
          <cell r="B17">
            <v>48316677</v>
          </cell>
          <cell r="C17" t="str">
            <v>CAM PLATE</v>
          </cell>
          <cell r="E17">
            <v>1</v>
          </cell>
          <cell r="F17" t="str">
            <v>PC</v>
          </cell>
          <cell r="H17">
            <v>98.53</v>
          </cell>
        </row>
        <row r="20">
          <cell r="B20">
            <v>18316683</v>
          </cell>
          <cell r="C20" t="str">
            <v>GUIDE BLOCK</v>
          </cell>
          <cell r="E20">
            <v>1</v>
          </cell>
          <cell r="F20" t="str">
            <v>PC</v>
          </cell>
          <cell r="H20">
            <v>1430.18</v>
          </cell>
        </row>
        <row r="21">
          <cell r="B21">
            <v>38130228</v>
          </cell>
          <cell r="C21" t="str">
            <v>OUNCE COPPER BOARD</v>
          </cell>
          <cell r="E21">
            <v>1</v>
          </cell>
          <cell r="F21" t="str">
            <v>PC</v>
          </cell>
          <cell r="H21">
            <v>162.07</v>
          </cell>
        </row>
        <row r="22">
          <cell r="B22">
            <v>48142463</v>
          </cell>
          <cell r="C22" t="str">
            <v>CONTROL METAL FITTINGS</v>
          </cell>
          <cell r="E22">
            <v>1</v>
          </cell>
          <cell r="F22" t="str">
            <v>PC</v>
          </cell>
        </row>
        <row r="23">
          <cell r="B23">
            <v>48316670</v>
          </cell>
          <cell r="C23" t="str">
            <v>ELECTRODE HOLDER</v>
          </cell>
          <cell r="E23">
            <v>1</v>
          </cell>
          <cell r="F23" t="str">
            <v>PC</v>
          </cell>
          <cell r="H23">
            <v>162.07</v>
          </cell>
        </row>
        <row r="24">
          <cell r="B24">
            <v>48316671</v>
          </cell>
          <cell r="C24" t="str">
            <v>ELECTRODE HOLDER FOR HW20</v>
          </cell>
          <cell r="E24">
            <v>1</v>
          </cell>
          <cell r="F24" t="str">
            <v>PC</v>
          </cell>
          <cell r="H24">
            <v>101.29</v>
          </cell>
        </row>
        <row r="25">
          <cell r="B25">
            <v>48316674</v>
          </cell>
          <cell r="C25" t="str">
            <v>INSULATION BUSH</v>
          </cell>
          <cell r="E25">
            <v>1</v>
          </cell>
          <cell r="F25" t="str">
            <v>PC</v>
          </cell>
          <cell r="H25">
            <v>16.22</v>
          </cell>
        </row>
        <row r="26">
          <cell r="B26">
            <v>48316678</v>
          </cell>
          <cell r="C26" t="str">
            <v>PIN</v>
          </cell>
          <cell r="E26">
            <v>1</v>
          </cell>
          <cell r="F26" t="str">
            <v>PC</v>
          </cell>
          <cell r="H26">
            <v>81.03</v>
          </cell>
        </row>
        <row r="27">
          <cell r="B27" t="str">
            <v>48C10WA517</v>
          </cell>
          <cell r="C27" t="str">
            <v>90ELBOWEL10-PT1/4_Z2</v>
          </cell>
          <cell r="E27">
            <v>1</v>
          </cell>
          <cell r="F27" t="str">
            <v>PC</v>
          </cell>
          <cell r="H27">
            <v>10.54</v>
          </cell>
        </row>
        <row r="28">
          <cell r="B28" t="str">
            <v>48C10WA519</v>
          </cell>
          <cell r="C28" t="str">
            <v>BARREL NIPPLE PT1/2</v>
          </cell>
          <cell r="E28">
            <v>1</v>
          </cell>
          <cell r="F28" t="str">
            <v>PC</v>
          </cell>
          <cell r="H28">
            <v>10.54</v>
          </cell>
        </row>
        <row r="29">
          <cell r="B29" t="str">
            <v>48C10WA520</v>
          </cell>
          <cell r="C29" t="str">
            <v>JOINT HOSE OPENING HJC-14.0*1/2PT</v>
          </cell>
          <cell r="E29">
            <v>1</v>
          </cell>
          <cell r="F29" t="str">
            <v>PC</v>
          </cell>
          <cell r="H29">
            <v>15.4</v>
          </cell>
        </row>
        <row r="30">
          <cell r="B30" t="str">
            <v>48C10WA522</v>
          </cell>
          <cell r="C30" t="str">
            <v>TAPERED SCREW PLUG</v>
          </cell>
          <cell r="E30">
            <v>1</v>
          </cell>
          <cell r="F30" t="str">
            <v>PC</v>
          </cell>
          <cell r="H30">
            <v>3.32</v>
          </cell>
        </row>
        <row r="31">
          <cell r="B31">
            <v>4813045201</v>
          </cell>
          <cell r="C31" t="str">
            <v>CLAMP PLATE</v>
          </cell>
          <cell r="E31">
            <v>1</v>
          </cell>
          <cell r="F31" t="str">
            <v>PC</v>
          </cell>
          <cell r="H31">
            <v>49.43</v>
          </cell>
        </row>
        <row r="32">
          <cell r="B32">
            <v>4813045202</v>
          </cell>
          <cell r="C32" t="str">
            <v>CLAMP PLATE</v>
          </cell>
          <cell r="E32">
            <v>1</v>
          </cell>
          <cell r="F32" t="str">
            <v>PC</v>
          </cell>
          <cell r="H32">
            <v>49.43</v>
          </cell>
        </row>
        <row r="33">
          <cell r="B33">
            <v>28142808</v>
          </cell>
          <cell r="C33" t="str">
            <v>PRESSURE ARM</v>
          </cell>
          <cell r="E33">
            <v>1</v>
          </cell>
          <cell r="F33" t="str">
            <v>PC</v>
          </cell>
          <cell r="H33">
            <v>810.3</v>
          </cell>
        </row>
        <row r="34">
          <cell r="B34">
            <v>48316677</v>
          </cell>
          <cell r="C34" t="str">
            <v>CAM PLATE</v>
          </cell>
          <cell r="E34">
            <v>1</v>
          </cell>
          <cell r="F34" t="str">
            <v>PC</v>
          </cell>
          <cell r="H34">
            <v>97.24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Part"/>
      <sheetName val="Gabungan"/>
      <sheetName val="Instal AC95"/>
      <sheetName val="Box Spare C.F"/>
      <sheetName val="Andon Helper AC90 &amp; COVER"/>
      <sheetName val="Angin Bocor"/>
      <sheetName val="Air Gun Rutin"/>
      <sheetName val="Air Gun Insidental"/>
      <sheetName val="Raychem XB"/>
      <sheetName val="Twist Pneumatic"/>
      <sheetName val="Safety Cover AC90"/>
      <sheetName val="End To End"/>
      <sheetName val="Pengunci Appl Cm14"/>
      <sheetName val="Safety Cover GC"/>
      <sheetName val="Schedule Lampu Andon PA"/>
      <sheetName val="Matrial Lampu Andon PA"/>
      <sheetName val="Plan Stecker Legrand"/>
      <sheetName val="ON OFF Angin Msn Dari Pwr Msn"/>
      <sheetName val="Matrial Rak Mesin &amp; Equipment"/>
    </sheetNames>
    <sheetDataSet>
      <sheetData sheetId="0" refreshError="1">
        <row r="1">
          <cell r="D1" t="str">
            <v>PART NUMBER</v>
          </cell>
          <cell r="E1" t="str">
            <v>PART NAME</v>
          </cell>
          <cell r="F1" t="str">
            <v>PART NUMBER</v>
          </cell>
          <cell r="G1" t="str">
            <v>DETAIL PART</v>
          </cell>
        </row>
        <row r="2">
          <cell r="D2" t="str">
            <v>A-00001</v>
          </cell>
          <cell r="E2" t="str">
            <v>TAGIHAN TELFON</v>
          </cell>
          <cell r="F2" t="str">
            <v>A-00001</v>
          </cell>
          <cell r="G2" t="str">
            <v>TAGIHAN TELKOMSEL PP SM</v>
          </cell>
        </row>
        <row r="3">
          <cell r="D3" t="str">
            <v>A-00002</v>
          </cell>
          <cell r="E3" t="str">
            <v>TAGIHAN TELFON</v>
          </cell>
          <cell r="F3" t="str">
            <v>A-00002</v>
          </cell>
          <cell r="G3" t="str">
            <v>TAGIHAN TELKOMSEL QA SM</v>
          </cell>
        </row>
        <row r="4">
          <cell r="D4" t="str">
            <v>A-00003</v>
          </cell>
          <cell r="E4" t="str">
            <v>TAGIHAN TELFON</v>
          </cell>
          <cell r="F4" t="str">
            <v>A-00003</v>
          </cell>
          <cell r="G4" t="str">
            <v>TAGIHAN TELKOMSEL PE SM</v>
          </cell>
        </row>
        <row r="5">
          <cell r="D5" t="str">
            <v>A-00004</v>
          </cell>
          <cell r="E5" t="str">
            <v>TAGIHAN TELFON</v>
          </cell>
          <cell r="F5" t="str">
            <v>A-00004</v>
          </cell>
          <cell r="G5" t="str">
            <v>TAGIHAN TELKOMSEL FM</v>
          </cell>
        </row>
        <row r="6">
          <cell r="D6" t="str">
            <v>A-00005</v>
          </cell>
          <cell r="E6" t="str">
            <v>TAGIHAN TELFON</v>
          </cell>
          <cell r="F6" t="str">
            <v>A-00005</v>
          </cell>
          <cell r="G6" t="str">
            <v>TAGIHAN TELKOMSEL LOG SM</v>
          </cell>
        </row>
        <row r="7">
          <cell r="D7" t="str">
            <v>A-00006</v>
          </cell>
          <cell r="E7" t="str">
            <v>TAGIHAN TELFON</v>
          </cell>
          <cell r="F7" t="str">
            <v>A-00006</v>
          </cell>
          <cell r="G7" t="str">
            <v>TAGIHAN TELKOMSEL VICE PRESDIR</v>
          </cell>
        </row>
        <row r="8">
          <cell r="D8" t="str">
            <v>A-00007</v>
          </cell>
          <cell r="E8" t="str">
            <v>TAGIHAN TELFON</v>
          </cell>
          <cell r="F8" t="str">
            <v>A-00007</v>
          </cell>
          <cell r="G8" t="str">
            <v>TAGIHAN TELKOMSEL SPR</v>
          </cell>
        </row>
        <row r="9">
          <cell r="D9" t="str">
            <v>A-00008</v>
          </cell>
          <cell r="E9" t="str">
            <v>TAGIHAN TELFON</v>
          </cell>
          <cell r="F9" t="str">
            <v>A-00008</v>
          </cell>
          <cell r="G9" t="str">
            <v>TAGIHAN TELKOMSEL JWI</v>
          </cell>
        </row>
        <row r="10">
          <cell r="D10" t="str">
            <v>A-00009</v>
          </cell>
          <cell r="E10" t="str">
            <v>TAGIHAN TELFON</v>
          </cell>
          <cell r="F10" t="str">
            <v>A-00009</v>
          </cell>
          <cell r="G10" t="str">
            <v>TAGIHAN TELKOMSEL BKP</v>
          </cell>
        </row>
        <row r="11">
          <cell r="D11" t="str">
            <v>A-00010</v>
          </cell>
          <cell r="E11" t="str">
            <v>TAGIHAN TELFON</v>
          </cell>
          <cell r="F11" t="str">
            <v>A-00010</v>
          </cell>
          <cell r="G11" t="str">
            <v>TAGIHAN TELKOMSEL HAR</v>
          </cell>
        </row>
        <row r="12">
          <cell r="D12" t="str">
            <v>A-00011</v>
          </cell>
          <cell r="E12" t="str">
            <v>TAGIHAN TELFON</v>
          </cell>
          <cell r="F12" t="str">
            <v>A-00011</v>
          </cell>
          <cell r="G12" t="str">
            <v>TAGIHAN TELKOMSEL SOE</v>
          </cell>
        </row>
        <row r="13">
          <cell r="D13" t="str">
            <v>A-00012</v>
          </cell>
          <cell r="E13" t="str">
            <v>TAGIHAN TELFON</v>
          </cell>
          <cell r="F13" t="str">
            <v>A-00012</v>
          </cell>
          <cell r="G13" t="str">
            <v>TAGIHAN TELFON KANTOR SAMI TELKOM</v>
          </cell>
        </row>
        <row r="14">
          <cell r="D14" t="str">
            <v>A-00013</v>
          </cell>
          <cell r="E14" t="str">
            <v>GAJI KOKI DINING ROOM</v>
          </cell>
          <cell r="F14" t="str">
            <v>A-00013</v>
          </cell>
          <cell r="G14" t="str">
            <v>GAJI KOKI DINING ROOM</v>
          </cell>
        </row>
        <row r="15">
          <cell r="D15" t="str">
            <v>A-00029</v>
          </cell>
          <cell r="E15" t="str">
            <v>SEWA KENDARAAN</v>
          </cell>
          <cell r="F15" t="str">
            <v>A-00029</v>
          </cell>
          <cell r="G15" t="str">
            <v>SEWA MOBIL FM</v>
          </cell>
        </row>
        <row r="16">
          <cell r="D16" t="str">
            <v>A-00030</v>
          </cell>
          <cell r="E16" t="str">
            <v>SEWA KENDARAAN</v>
          </cell>
          <cell r="F16" t="str">
            <v>A-00030</v>
          </cell>
          <cell r="G16" t="str">
            <v>SEWA MOBIL LOG SM</v>
          </cell>
        </row>
        <row r="17">
          <cell r="D17" t="str">
            <v>A-00031</v>
          </cell>
          <cell r="E17" t="str">
            <v>SEWA KENDARAAN</v>
          </cell>
          <cell r="F17" t="str">
            <v>A-00031</v>
          </cell>
          <cell r="G17" t="str">
            <v>SEWA MOBIL PE SM</v>
          </cell>
        </row>
        <row r="18">
          <cell r="D18" t="str">
            <v>A-00032</v>
          </cell>
          <cell r="E18" t="str">
            <v>SEWA KENDARAAN</v>
          </cell>
          <cell r="F18" t="str">
            <v>A-00032</v>
          </cell>
          <cell r="G18" t="str">
            <v>SEWA MOBIL QA SM</v>
          </cell>
        </row>
        <row r="19">
          <cell r="D19" t="str">
            <v>A-00033</v>
          </cell>
          <cell r="E19" t="str">
            <v>SEWA KENDARAAN</v>
          </cell>
          <cell r="F19" t="str">
            <v>A-00033</v>
          </cell>
          <cell r="G19" t="str">
            <v>SEWA MOBIL VICE PRESDIR</v>
          </cell>
        </row>
        <row r="20">
          <cell r="D20" t="str">
            <v>A-00034</v>
          </cell>
          <cell r="E20" t="str">
            <v>SEWA KENDARAAN</v>
          </cell>
          <cell r="F20" t="str">
            <v>A-00034</v>
          </cell>
          <cell r="G20" t="str">
            <v>SEWA MOBIL PP SM</v>
          </cell>
        </row>
        <row r="21">
          <cell r="D21" t="str">
            <v>A-00035</v>
          </cell>
          <cell r="E21" t="str">
            <v>SEWA KENDARAAN</v>
          </cell>
          <cell r="F21" t="str">
            <v>A-00035</v>
          </cell>
          <cell r="G21" t="str">
            <v>SEWA MOBIL OPERASIONAL 1</v>
          </cell>
        </row>
        <row r="22">
          <cell r="D22" t="str">
            <v>A-00036</v>
          </cell>
          <cell r="E22" t="str">
            <v>SEWA KENDARAAN</v>
          </cell>
          <cell r="F22" t="str">
            <v>A-00036</v>
          </cell>
          <cell r="G22" t="str">
            <v>SEWA MOBIL OPERASIONAL 2</v>
          </cell>
        </row>
        <row r="23">
          <cell r="D23" t="str">
            <v>A-00037</v>
          </cell>
          <cell r="E23" t="str">
            <v>SEWA KENDARAAN</v>
          </cell>
          <cell r="F23" t="str">
            <v>A-00037</v>
          </cell>
          <cell r="G23" t="str">
            <v>SEWA ELF</v>
          </cell>
        </row>
        <row r="24">
          <cell r="D24" t="str">
            <v>A-00038</v>
          </cell>
          <cell r="E24" t="str">
            <v>SEWA KENDARAAN</v>
          </cell>
          <cell r="F24" t="str">
            <v>A-00038</v>
          </cell>
          <cell r="G24" t="str">
            <v>SEWA HIACE</v>
          </cell>
        </row>
        <row r="25">
          <cell r="D25" t="str">
            <v>A-00039</v>
          </cell>
          <cell r="E25" t="str">
            <v>SEWA KENDARAAN</v>
          </cell>
          <cell r="F25" t="str">
            <v>A-00039</v>
          </cell>
          <cell r="G25" t="str">
            <v>SEWA MOBIL</v>
          </cell>
        </row>
        <row r="26">
          <cell r="D26" t="str">
            <v>A-00040</v>
          </cell>
          <cell r="E26" t="str">
            <v>PENGECEKAN FLOW METER</v>
          </cell>
          <cell r="F26" t="str">
            <v>A-00040</v>
          </cell>
          <cell r="G26" t="str">
            <v>PENGECEKAN FLOW METER</v>
          </cell>
        </row>
        <row r="27">
          <cell r="D27" t="str">
            <v>A-00041</v>
          </cell>
          <cell r="E27" t="str">
            <v>JASA DRIVER</v>
          </cell>
          <cell r="F27" t="str">
            <v>A-00041</v>
          </cell>
          <cell r="G27" t="str">
            <v>JASA DRIVER FM</v>
          </cell>
        </row>
        <row r="28">
          <cell r="D28" t="str">
            <v>A-00042</v>
          </cell>
          <cell r="E28" t="str">
            <v>JASA DRIVER</v>
          </cell>
          <cell r="F28" t="str">
            <v>A-00042</v>
          </cell>
          <cell r="G28" t="str">
            <v>JASA DRIVER LOG SM</v>
          </cell>
        </row>
        <row r="29">
          <cell r="D29" t="str">
            <v>A-00043</v>
          </cell>
          <cell r="E29" t="str">
            <v>JASA DRIVER</v>
          </cell>
          <cell r="F29" t="str">
            <v>A-00043</v>
          </cell>
          <cell r="G29" t="str">
            <v>JASA DRIVER PE SM</v>
          </cell>
        </row>
        <row r="30">
          <cell r="D30" t="str">
            <v>A-00044</v>
          </cell>
          <cell r="E30" t="str">
            <v>JASA DRIVER</v>
          </cell>
          <cell r="F30" t="str">
            <v>A-00044</v>
          </cell>
          <cell r="G30" t="str">
            <v>JASA DRIVER QA SM</v>
          </cell>
        </row>
        <row r="31">
          <cell r="D31" t="str">
            <v>A-00045</v>
          </cell>
          <cell r="E31" t="str">
            <v>JASA DRIVER</v>
          </cell>
          <cell r="F31" t="str">
            <v>A-00045</v>
          </cell>
          <cell r="G31" t="str">
            <v>JASA DRIVER VICE PRESDIR</v>
          </cell>
        </row>
        <row r="32">
          <cell r="D32" t="str">
            <v>A-00046</v>
          </cell>
          <cell r="E32" t="str">
            <v>JASA DRIVER</v>
          </cell>
          <cell r="F32" t="str">
            <v>A-00046</v>
          </cell>
          <cell r="G32" t="str">
            <v>JASA DRIVER PP SM</v>
          </cell>
        </row>
        <row r="33">
          <cell r="D33" t="str">
            <v>A-00047</v>
          </cell>
          <cell r="E33" t="str">
            <v>JASA DRIVER</v>
          </cell>
          <cell r="F33" t="str">
            <v>A-00047</v>
          </cell>
          <cell r="G33" t="str">
            <v>JASA DRIVER OPERASIONAL JF 1</v>
          </cell>
        </row>
        <row r="34">
          <cell r="D34" t="str">
            <v>A-00048</v>
          </cell>
          <cell r="E34" t="str">
            <v>JASA DRIVER</v>
          </cell>
          <cell r="F34" t="str">
            <v>A-00048</v>
          </cell>
          <cell r="G34" t="str">
            <v>JASA DRIVER OPERASIONAL JF 3</v>
          </cell>
        </row>
        <row r="35">
          <cell r="D35" t="str">
            <v>A-00049</v>
          </cell>
          <cell r="E35" t="str">
            <v>JASA SECURITY</v>
          </cell>
          <cell r="F35" t="str">
            <v>A-00049</v>
          </cell>
          <cell r="G35" t="str">
            <v>JASA SECURITY</v>
          </cell>
        </row>
        <row r="36">
          <cell r="D36" t="str">
            <v>A-00050</v>
          </cell>
          <cell r="E36" t="str">
            <v>JASA SECURITY</v>
          </cell>
          <cell r="F36" t="str">
            <v>A-00050</v>
          </cell>
          <cell r="G36" t="str">
            <v>OT SECURITY</v>
          </cell>
        </row>
        <row r="37">
          <cell r="D37" t="str">
            <v>A-00051</v>
          </cell>
          <cell r="E37" t="str">
            <v>JASA CLEANING SERVICE AMAZON</v>
          </cell>
          <cell r="F37" t="str">
            <v>A-00051</v>
          </cell>
          <cell r="G37" t="str">
            <v>JASA CLEANING SERVICE INSIDE</v>
          </cell>
        </row>
        <row r="38">
          <cell r="D38" t="str">
            <v>A-00052</v>
          </cell>
          <cell r="E38" t="str">
            <v>JASA CLEANING SERVICE AMAZON</v>
          </cell>
          <cell r="F38" t="str">
            <v>A-00052</v>
          </cell>
          <cell r="G38" t="str">
            <v>JASA CLEANING SERVICE OUTSIDE</v>
          </cell>
        </row>
        <row r="39">
          <cell r="D39" t="str">
            <v>A-00053</v>
          </cell>
          <cell r="E39" t="str">
            <v>JASA CLEANING SERVICE AMAZON</v>
          </cell>
          <cell r="F39" t="str">
            <v>A-00053</v>
          </cell>
          <cell r="G39" t="str">
            <v>OT CLEANING SERVICE</v>
          </cell>
        </row>
        <row r="40">
          <cell r="D40" t="str">
            <v>A-00054</v>
          </cell>
          <cell r="E40" t="str">
            <v>WASHROOM SERVICE AMAZON</v>
          </cell>
          <cell r="F40" t="str">
            <v>A-00054</v>
          </cell>
          <cell r="G40" t="str">
            <v>PENGADAAN TISSUE</v>
          </cell>
        </row>
        <row r="41">
          <cell r="D41" t="str">
            <v>A-00055</v>
          </cell>
          <cell r="E41" t="str">
            <v>WASHROOM SERVICE AMAZON</v>
          </cell>
          <cell r="F41" t="str">
            <v>A-00055</v>
          </cell>
          <cell r="G41" t="str">
            <v>PENGADAAN HANDSOAP</v>
          </cell>
        </row>
        <row r="42">
          <cell r="D42" t="str">
            <v>A-00056</v>
          </cell>
          <cell r="E42" t="str">
            <v>OT DRIVER</v>
          </cell>
          <cell r="F42" t="str">
            <v>A-00056</v>
          </cell>
          <cell r="G42" t="str">
            <v>OT DRIVER FM</v>
          </cell>
        </row>
        <row r="43">
          <cell r="D43" t="str">
            <v>A-00057</v>
          </cell>
          <cell r="E43" t="str">
            <v>OT DRIVER</v>
          </cell>
          <cell r="F43" t="str">
            <v>A-00057</v>
          </cell>
          <cell r="G43" t="str">
            <v>OT DRIVER LOG SM</v>
          </cell>
        </row>
        <row r="44">
          <cell r="D44" t="str">
            <v>A-00058</v>
          </cell>
          <cell r="E44" t="str">
            <v>OT DRIVER</v>
          </cell>
          <cell r="F44" t="str">
            <v>A-00058</v>
          </cell>
          <cell r="G44" t="str">
            <v>OT DRIVER PE SM</v>
          </cell>
        </row>
        <row r="45">
          <cell r="D45" t="str">
            <v>A-00059</v>
          </cell>
          <cell r="E45" t="str">
            <v>OT DRIVER</v>
          </cell>
          <cell r="F45" t="str">
            <v>A-00059</v>
          </cell>
          <cell r="G45" t="str">
            <v>OT DRIVER QA SM</v>
          </cell>
        </row>
        <row r="46">
          <cell r="D46" t="str">
            <v>A-00060</v>
          </cell>
          <cell r="E46" t="str">
            <v>OT DRIVER</v>
          </cell>
          <cell r="F46" t="str">
            <v>A-00060</v>
          </cell>
          <cell r="G46" t="str">
            <v>OT DRIVER VICE PRESDIR</v>
          </cell>
        </row>
        <row r="47">
          <cell r="D47" t="str">
            <v>A-00061</v>
          </cell>
          <cell r="E47" t="str">
            <v>OT DRIVER</v>
          </cell>
          <cell r="F47" t="str">
            <v>A-00061</v>
          </cell>
          <cell r="G47" t="str">
            <v>OT DRIVER PP SM</v>
          </cell>
        </row>
        <row r="48">
          <cell r="D48" t="str">
            <v>A-00062</v>
          </cell>
          <cell r="E48" t="str">
            <v>OT DRIVER</v>
          </cell>
          <cell r="F48" t="str">
            <v>A-00062</v>
          </cell>
          <cell r="G48" t="str">
            <v>OT DRIVER OPERASIONAL 1</v>
          </cell>
        </row>
        <row r="49">
          <cell r="D49" t="str">
            <v>A-00063</v>
          </cell>
          <cell r="E49" t="str">
            <v>OT DRIVER</v>
          </cell>
          <cell r="F49" t="str">
            <v>A-00063</v>
          </cell>
          <cell r="G49" t="str">
            <v>OT DRIVER OPERASIONAL 2</v>
          </cell>
        </row>
        <row r="50">
          <cell r="D50" t="str">
            <v>A-00065</v>
          </cell>
          <cell r="E50" t="str">
            <v>BIAYA CETAK</v>
          </cell>
          <cell r="F50" t="str">
            <v>A-00065</v>
          </cell>
          <cell r="G50" t="str">
            <v>CETAK FOTO</v>
          </cell>
        </row>
        <row r="51">
          <cell r="D51" t="str">
            <v>A-00066</v>
          </cell>
          <cell r="E51" t="str">
            <v>SEWA RUMAH EXPAT</v>
          </cell>
          <cell r="F51" t="str">
            <v>A-00066</v>
          </cell>
          <cell r="G51" t="str">
            <v>SEWA RUMAH EXPAT FM</v>
          </cell>
        </row>
        <row r="52">
          <cell r="D52" t="str">
            <v>A-00067</v>
          </cell>
          <cell r="E52" t="str">
            <v>SEWA RUMAH EXPAT</v>
          </cell>
          <cell r="F52" t="str">
            <v>A-00067</v>
          </cell>
          <cell r="G52" t="str">
            <v>SEWA RUMAH EXPAT LOG SM</v>
          </cell>
        </row>
        <row r="53">
          <cell r="D53" t="str">
            <v>A-00068</v>
          </cell>
          <cell r="E53" t="str">
            <v>SEWA RUMAH EXPAT</v>
          </cell>
          <cell r="F53" t="str">
            <v>A-00068</v>
          </cell>
          <cell r="G53" t="str">
            <v>SEWA RUMAH EXPAT QA SM</v>
          </cell>
        </row>
        <row r="54">
          <cell r="D54" t="str">
            <v>A-00069</v>
          </cell>
          <cell r="E54" t="str">
            <v>SEWA RUMAH EXPAT</v>
          </cell>
          <cell r="F54" t="str">
            <v>A-00069</v>
          </cell>
          <cell r="G54" t="str">
            <v>SEWA RUMAH EXPAT PE SM</v>
          </cell>
        </row>
        <row r="55">
          <cell r="D55" t="str">
            <v>A-00070</v>
          </cell>
          <cell r="E55" t="str">
            <v>SEWA RUMAH EXPAT</v>
          </cell>
          <cell r="F55" t="str">
            <v>A-00070</v>
          </cell>
          <cell r="G55" t="str">
            <v>SEWA RUMAH EXPAT PP SM</v>
          </cell>
        </row>
        <row r="56">
          <cell r="D56" t="str">
            <v>A-00071</v>
          </cell>
          <cell r="E56" t="str">
            <v>SEWA RUMAH EXPAT</v>
          </cell>
          <cell r="F56" t="str">
            <v>A-00071</v>
          </cell>
          <cell r="G56" t="str">
            <v>SEWA RUMAH EXPAT VICE PRESDIR</v>
          </cell>
        </row>
        <row r="57">
          <cell r="D57" t="str">
            <v>A-00072</v>
          </cell>
          <cell r="E57" t="str">
            <v>BULAN K3</v>
          </cell>
          <cell r="F57" t="str">
            <v>A-00072</v>
          </cell>
          <cell r="G57" t="str">
            <v>BULAN K3</v>
          </cell>
        </row>
        <row r="58">
          <cell r="D58" t="str">
            <v>A-00074</v>
          </cell>
          <cell r="E58" t="str">
            <v>PEMERIKSAAN KESEHATAN BERKALA</v>
          </cell>
          <cell r="F58" t="str">
            <v>A-00074</v>
          </cell>
          <cell r="G58" t="str">
            <v>MCU KARYAWAN B3</v>
          </cell>
        </row>
        <row r="59">
          <cell r="D59" t="str">
            <v>A-00075</v>
          </cell>
          <cell r="E59" t="str">
            <v>SERTIFIKASI ISO 14001:2015</v>
          </cell>
          <cell r="F59" t="str">
            <v>A-00075</v>
          </cell>
          <cell r="G59" t="str">
            <v>SERTIFIKASI ISO 14001:2015</v>
          </cell>
        </row>
        <row r="60">
          <cell r="D60" t="str">
            <v>A-00076</v>
          </cell>
          <cell r="E60" t="str">
            <v>PEMBUANGAN B3</v>
          </cell>
          <cell r="F60" t="str">
            <v>A-00076</v>
          </cell>
          <cell r="G60" t="str">
            <v>USED LAMP</v>
          </cell>
        </row>
        <row r="61">
          <cell r="D61" t="str">
            <v>A-00077</v>
          </cell>
          <cell r="E61" t="str">
            <v>PEMBUANGAN B3</v>
          </cell>
          <cell r="F61" t="str">
            <v>A-00077</v>
          </cell>
          <cell r="G61" t="str">
            <v>USED PACKAGING</v>
          </cell>
        </row>
        <row r="62">
          <cell r="D62" t="str">
            <v>A-00078</v>
          </cell>
          <cell r="E62" t="str">
            <v>JASA PEMBUANGAN LIMBAH B3</v>
          </cell>
          <cell r="F62" t="str">
            <v>A-00078</v>
          </cell>
          <cell r="G62" t="str">
            <v>TRANSPORTASI</v>
          </cell>
        </row>
        <row r="63">
          <cell r="D63" t="str">
            <v>A-00080</v>
          </cell>
          <cell r="E63" t="str">
            <v>PENGUJIAN AIR</v>
          </cell>
          <cell r="F63" t="str">
            <v>A-00080</v>
          </cell>
          <cell r="G63" t="str">
            <v>AIR BERSIH</v>
          </cell>
        </row>
        <row r="64">
          <cell r="D64" t="str">
            <v>A-00081</v>
          </cell>
          <cell r="E64" t="str">
            <v>PENGUJIAN AIR</v>
          </cell>
          <cell r="F64" t="str">
            <v>A-00081</v>
          </cell>
          <cell r="G64" t="str">
            <v>AIR LIMBAH</v>
          </cell>
        </row>
        <row r="65">
          <cell r="D65" t="str">
            <v>A-00082</v>
          </cell>
          <cell r="E65" t="str">
            <v>PENGUJIAN AIR</v>
          </cell>
          <cell r="F65" t="str">
            <v>A-00082</v>
          </cell>
          <cell r="G65" t="str">
            <v>BIAYA SAMPLING PENGUJIAN AIR</v>
          </cell>
        </row>
        <row r="66">
          <cell r="D66" t="str">
            <v>A-00083</v>
          </cell>
          <cell r="E66" t="str">
            <v>PENGUJIAN KUALITAS UDARA</v>
          </cell>
          <cell r="F66" t="str">
            <v>A-00083</v>
          </cell>
          <cell r="G66" t="str">
            <v>UDARA LINGKUNGAN KERJA</v>
          </cell>
        </row>
        <row r="67">
          <cell r="D67" t="str">
            <v>A-00084</v>
          </cell>
          <cell r="E67" t="str">
            <v>PENGUJIAN KUALITAS UDARA</v>
          </cell>
          <cell r="F67" t="str">
            <v>A-00084</v>
          </cell>
          <cell r="G67" t="str">
            <v>UDARA AMBIEN</v>
          </cell>
        </row>
        <row r="68">
          <cell r="D68" t="str">
            <v>A-00085</v>
          </cell>
          <cell r="E68" t="str">
            <v>PENGUJIAN KUALITAS UDARA</v>
          </cell>
          <cell r="F68" t="str">
            <v>A-00085</v>
          </cell>
          <cell r="G68" t="str">
            <v>KEBISINGAN TEMPAT KERJA</v>
          </cell>
        </row>
        <row r="69">
          <cell r="D69" t="str">
            <v>A-00086</v>
          </cell>
          <cell r="E69" t="str">
            <v>PENGUJIAN KUALITAS UDARA</v>
          </cell>
          <cell r="F69" t="str">
            <v>A-00086</v>
          </cell>
          <cell r="G69" t="str">
            <v>EMISI SUMBER TIDAK BERGERAK</v>
          </cell>
        </row>
        <row r="70">
          <cell r="D70" t="str">
            <v>A-00087</v>
          </cell>
          <cell r="E70" t="str">
            <v>PENGUJIAN KUALITAS UDARA</v>
          </cell>
          <cell r="F70" t="str">
            <v>A-00087</v>
          </cell>
          <cell r="G70" t="str">
            <v>BIAYA SAMPLING PENGUJIAN KUALITAS UDARA</v>
          </cell>
        </row>
        <row r="71">
          <cell r="D71" t="str">
            <v>A-00088</v>
          </cell>
          <cell r="E71" t="str">
            <v>PENGUJIAN GENSET</v>
          </cell>
          <cell r="F71" t="str">
            <v>A-00088</v>
          </cell>
          <cell r="G71" t="str">
            <v>PENGUJIAN GENSET</v>
          </cell>
        </row>
        <row r="72">
          <cell r="D72" t="str">
            <v>A-00093</v>
          </cell>
          <cell r="E72" t="str">
            <v>DPKK EXPAT</v>
          </cell>
          <cell r="F72" t="str">
            <v>A-00093</v>
          </cell>
          <cell r="G72" t="str">
            <v>DPKK FM</v>
          </cell>
        </row>
        <row r="73">
          <cell r="D73" t="str">
            <v>A-00094</v>
          </cell>
          <cell r="E73" t="str">
            <v>DPKK EXPAT</v>
          </cell>
          <cell r="F73" t="str">
            <v>A-00094</v>
          </cell>
          <cell r="G73" t="str">
            <v>DPKK LOG SM</v>
          </cell>
        </row>
        <row r="74">
          <cell r="D74" t="str">
            <v>A-00095</v>
          </cell>
          <cell r="E74" t="str">
            <v>DPKK EXPAT</v>
          </cell>
          <cell r="F74" t="str">
            <v>A-00095</v>
          </cell>
          <cell r="G74" t="str">
            <v>DPKK PE SM</v>
          </cell>
        </row>
        <row r="75">
          <cell r="D75" t="str">
            <v>A-00096</v>
          </cell>
          <cell r="E75" t="str">
            <v>DPKK EXPAT</v>
          </cell>
          <cell r="F75" t="str">
            <v>A-00096</v>
          </cell>
          <cell r="G75" t="str">
            <v>DPKK PP SM</v>
          </cell>
        </row>
        <row r="76">
          <cell r="D76" t="str">
            <v>A-00097</v>
          </cell>
          <cell r="E76" t="str">
            <v>DPKK EXPAT</v>
          </cell>
          <cell r="F76" t="str">
            <v>A-00097</v>
          </cell>
          <cell r="G76" t="str">
            <v>DPKK QA SM</v>
          </cell>
        </row>
        <row r="77">
          <cell r="D77" t="str">
            <v>A-00098</v>
          </cell>
          <cell r="E77" t="str">
            <v>PEMBUATAN IMTA</v>
          </cell>
          <cell r="F77" t="str">
            <v>A-00098</v>
          </cell>
          <cell r="G77" t="str">
            <v>PEMBUATAN IMTA FM</v>
          </cell>
        </row>
        <row r="78">
          <cell r="D78" t="str">
            <v>A-00099</v>
          </cell>
          <cell r="E78" t="str">
            <v>PEMBUATAN IMTA</v>
          </cell>
          <cell r="F78" t="str">
            <v>A-00099</v>
          </cell>
          <cell r="G78" t="str">
            <v>PEMBUATAN IMTA LOG SM</v>
          </cell>
        </row>
        <row r="79">
          <cell r="D79" t="str">
            <v>A-00100</v>
          </cell>
          <cell r="E79" t="str">
            <v>PEMBUATAN IMTA</v>
          </cell>
          <cell r="F79" t="str">
            <v>A-00100</v>
          </cell>
          <cell r="G79" t="str">
            <v>PEMBUATAN IMTA PE SM</v>
          </cell>
        </row>
        <row r="80">
          <cell r="D80" t="str">
            <v>A-00101</v>
          </cell>
          <cell r="E80" t="str">
            <v>PEMBUATAN IMTA</v>
          </cell>
          <cell r="F80" t="str">
            <v>A-00101</v>
          </cell>
          <cell r="G80" t="str">
            <v>PEMBUATAN IMTA QA SM</v>
          </cell>
        </row>
        <row r="81">
          <cell r="D81" t="str">
            <v>A-00102</v>
          </cell>
          <cell r="E81" t="str">
            <v>PEMBUATAN IMTA</v>
          </cell>
          <cell r="F81" t="str">
            <v>A-00102</v>
          </cell>
          <cell r="G81" t="str">
            <v>PEMBUATAN IMTA PP SM</v>
          </cell>
        </row>
        <row r="82">
          <cell r="D82" t="str">
            <v>A-00103</v>
          </cell>
          <cell r="E82" t="str">
            <v>PEMBUATAN IMTA</v>
          </cell>
          <cell r="F82" t="str">
            <v>A-00103</v>
          </cell>
          <cell r="G82" t="str">
            <v>PEMBUATAN IMTA TAMU</v>
          </cell>
        </row>
        <row r="83">
          <cell r="D83" t="str">
            <v>A-00104</v>
          </cell>
          <cell r="E83" t="str">
            <v>RALAT IMTA</v>
          </cell>
          <cell r="F83" t="str">
            <v>A-00104</v>
          </cell>
          <cell r="G83" t="str">
            <v>RALAT IMTA FM</v>
          </cell>
        </row>
        <row r="84">
          <cell r="D84" t="str">
            <v>A-00105</v>
          </cell>
          <cell r="E84" t="str">
            <v>RALAT IMTA</v>
          </cell>
          <cell r="F84" t="str">
            <v>A-00105</v>
          </cell>
          <cell r="G84" t="str">
            <v>RALAT IMTA LOG SM</v>
          </cell>
        </row>
        <row r="85">
          <cell r="D85" t="str">
            <v>A-00106</v>
          </cell>
          <cell r="E85" t="str">
            <v>RALAT IMTA</v>
          </cell>
          <cell r="F85" t="str">
            <v>A-00106</v>
          </cell>
          <cell r="G85" t="str">
            <v>RALAT IMTA PE SM</v>
          </cell>
        </row>
        <row r="86">
          <cell r="D86" t="str">
            <v>A-00107</v>
          </cell>
          <cell r="E86" t="str">
            <v>RALAT IMTA</v>
          </cell>
          <cell r="F86" t="str">
            <v>A-00107</v>
          </cell>
          <cell r="G86" t="str">
            <v>RALAT IMTA QA SM</v>
          </cell>
        </row>
        <row r="87">
          <cell r="D87" t="str">
            <v>A-00108</v>
          </cell>
          <cell r="E87" t="str">
            <v>RALAT IMTA</v>
          </cell>
          <cell r="F87" t="str">
            <v>A-00108</v>
          </cell>
          <cell r="G87" t="str">
            <v>RALAT IMTA PP SM</v>
          </cell>
        </row>
        <row r="88">
          <cell r="D88" t="str">
            <v>A-00109</v>
          </cell>
          <cell r="E88" t="str">
            <v>RALAT IMTA</v>
          </cell>
          <cell r="F88" t="str">
            <v>A-00109</v>
          </cell>
          <cell r="G88" t="str">
            <v>RALAT IMTA TAMU</v>
          </cell>
        </row>
        <row r="89">
          <cell r="D89" t="str">
            <v>A-00110</v>
          </cell>
          <cell r="E89" t="str">
            <v>PEMBUATAN KITAS &amp; MERP</v>
          </cell>
          <cell r="F89" t="str">
            <v>A-00110</v>
          </cell>
          <cell r="G89" t="str">
            <v>PEMBUATAN KITAS FM</v>
          </cell>
        </row>
        <row r="90">
          <cell r="D90" t="str">
            <v>A-00111</v>
          </cell>
          <cell r="E90" t="str">
            <v>PEMBUATAN KITAS &amp; MERP</v>
          </cell>
          <cell r="F90" t="str">
            <v>A-00111</v>
          </cell>
          <cell r="G90" t="str">
            <v>PEMBUATAN KITAS LOG SM</v>
          </cell>
        </row>
        <row r="91">
          <cell r="D91" t="str">
            <v>A-00112</v>
          </cell>
          <cell r="E91" t="str">
            <v>PEMBUATAN KITAS &amp; MERP</v>
          </cell>
          <cell r="F91" t="str">
            <v>A-00112</v>
          </cell>
          <cell r="G91" t="str">
            <v>PEMBUATAN KITAS PE SM</v>
          </cell>
        </row>
        <row r="92">
          <cell r="D92" t="str">
            <v>A-00113</v>
          </cell>
          <cell r="E92" t="str">
            <v>PEMBUATAN KITAS &amp; MERP</v>
          </cell>
          <cell r="F92" t="str">
            <v>A-00113</v>
          </cell>
          <cell r="G92" t="str">
            <v>PEMBUATAN KITAS QA SM</v>
          </cell>
        </row>
        <row r="93">
          <cell r="D93" t="str">
            <v>A-00114</v>
          </cell>
          <cell r="E93" t="str">
            <v>PEMBUATAN KITAS &amp; MERP</v>
          </cell>
          <cell r="F93" t="str">
            <v>A-00114</v>
          </cell>
          <cell r="G93" t="str">
            <v>PEMBUATAN KITAS PP SM</v>
          </cell>
        </row>
        <row r="94">
          <cell r="D94" t="str">
            <v>A-00115</v>
          </cell>
          <cell r="E94" t="str">
            <v>PEMBUATAN KITAS &amp; MERP</v>
          </cell>
          <cell r="F94" t="str">
            <v>A-00115</v>
          </cell>
          <cell r="G94" t="str">
            <v>PEMBUATAN KITAS TAMU</v>
          </cell>
        </row>
        <row r="95">
          <cell r="D95" t="str">
            <v>A-00116</v>
          </cell>
          <cell r="E95" t="str">
            <v>PEMBUATAN STM</v>
          </cell>
          <cell r="F95" t="str">
            <v>A-00116</v>
          </cell>
          <cell r="G95" t="str">
            <v>PEMBUATAN STM JEPARA FM</v>
          </cell>
        </row>
        <row r="96">
          <cell r="D96" t="str">
            <v>A-00117</v>
          </cell>
          <cell r="E96" t="str">
            <v>PEMBUATAN STM</v>
          </cell>
          <cell r="F96" t="str">
            <v>A-00117</v>
          </cell>
          <cell r="G96" t="str">
            <v>PEMBUATAN STM JEPARA LOG SM</v>
          </cell>
        </row>
        <row r="97">
          <cell r="D97" t="str">
            <v>A-00118</v>
          </cell>
          <cell r="E97" t="str">
            <v>PEMBUATAN STM</v>
          </cell>
          <cell r="F97" t="str">
            <v>A-00118</v>
          </cell>
          <cell r="G97" t="str">
            <v>PEMBUATAN STM JEPARA PE SM</v>
          </cell>
        </row>
        <row r="98">
          <cell r="D98" t="str">
            <v>A-00119</v>
          </cell>
          <cell r="E98" t="str">
            <v>PEMBUATAN STM</v>
          </cell>
          <cell r="F98" t="str">
            <v>A-00119</v>
          </cell>
          <cell r="G98" t="str">
            <v>PEMBUATAN STM JEPARA QA SM</v>
          </cell>
        </row>
        <row r="99">
          <cell r="D99" t="str">
            <v>A-00120</v>
          </cell>
          <cell r="E99" t="str">
            <v>PEMBUATAN STM</v>
          </cell>
          <cell r="F99" t="str">
            <v>A-00120</v>
          </cell>
          <cell r="G99" t="str">
            <v>PEMBUATAN STM JEPARA PP SM</v>
          </cell>
        </row>
        <row r="100">
          <cell r="D100" t="str">
            <v>A-00121</v>
          </cell>
          <cell r="E100" t="str">
            <v>PEMBUATAN STM</v>
          </cell>
          <cell r="F100" t="str">
            <v>A-00121</v>
          </cell>
          <cell r="G100" t="str">
            <v>PEMBUATAN STM KUDUS TAMU</v>
          </cell>
        </row>
        <row r="101">
          <cell r="D101" t="str">
            <v>A-00122</v>
          </cell>
          <cell r="E101" t="str">
            <v>PEMBUATAN SURAT KETERANGAN DOMISILI</v>
          </cell>
          <cell r="F101" t="str">
            <v>A-00122</v>
          </cell>
          <cell r="G101" t="str">
            <v>PEMBUATAN SURAT KETERANGAN DOMISILI FM</v>
          </cell>
        </row>
        <row r="102">
          <cell r="D102" t="str">
            <v>A-00123</v>
          </cell>
          <cell r="E102" t="str">
            <v>PEMBUATAN SURAT KETERANGAN DOMISILI</v>
          </cell>
          <cell r="F102" t="str">
            <v>A-00123</v>
          </cell>
          <cell r="G102" t="str">
            <v>PEMBUATAN SURAT KETERANGAN DOMISILI LOG SM</v>
          </cell>
        </row>
        <row r="103">
          <cell r="D103" t="str">
            <v>A-00124</v>
          </cell>
          <cell r="E103" t="str">
            <v>PEMBUATAN SURAT KETERANGAN DOMISILI</v>
          </cell>
          <cell r="F103" t="str">
            <v>A-00124</v>
          </cell>
          <cell r="G103" t="str">
            <v>PEMBUATAN SURAT KETERANGAN DOMISILI PE SM</v>
          </cell>
        </row>
        <row r="104">
          <cell r="D104" t="str">
            <v>A-00125</v>
          </cell>
          <cell r="E104" t="str">
            <v>PEMBUATAN SURAT KETERANGAN DOMISILI</v>
          </cell>
          <cell r="F104" t="str">
            <v>A-00125</v>
          </cell>
          <cell r="G104" t="str">
            <v>PEMBUATAN SURAT KETERANGAN DOMISILI QA SM</v>
          </cell>
        </row>
        <row r="105">
          <cell r="D105" t="str">
            <v>A-00126</v>
          </cell>
          <cell r="E105" t="str">
            <v>PEMBUATAN SURAT KETERANGAN DOMISILI</v>
          </cell>
          <cell r="F105" t="str">
            <v>A-00126</v>
          </cell>
          <cell r="G105" t="str">
            <v>PEMBUATAN SURAT KETERANGAN DOMISILI PP SM</v>
          </cell>
        </row>
        <row r="106">
          <cell r="D106" t="str">
            <v>A-00127</v>
          </cell>
          <cell r="E106" t="str">
            <v>PEMBUATAN SURAT KETERANGAN DOMISILI</v>
          </cell>
          <cell r="F106" t="str">
            <v>A-00127</v>
          </cell>
          <cell r="G106" t="str">
            <v>PEMBUATAN SURAT KETERANGAN DOMISILI TAMU</v>
          </cell>
        </row>
        <row r="107">
          <cell r="D107" t="str">
            <v>A-00128</v>
          </cell>
          <cell r="E107" t="str">
            <v>PEMBUATAN SKTT</v>
          </cell>
          <cell r="F107" t="str">
            <v>A-00128</v>
          </cell>
          <cell r="G107" t="str">
            <v>PEMBUATAN SKTT FM</v>
          </cell>
        </row>
        <row r="108">
          <cell r="D108" t="str">
            <v>A-00129</v>
          </cell>
          <cell r="E108" t="str">
            <v>PEMBUATAN SKTT</v>
          </cell>
          <cell r="F108" t="str">
            <v>A-00129</v>
          </cell>
          <cell r="G108" t="str">
            <v>PEMBUATAN SKTT LOG SM</v>
          </cell>
        </row>
        <row r="109">
          <cell r="D109" t="str">
            <v>A-00130</v>
          </cell>
          <cell r="E109" t="str">
            <v>PEMBUATAN SKTT</v>
          </cell>
          <cell r="F109" t="str">
            <v>A-00130</v>
          </cell>
          <cell r="G109" t="str">
            <v>PEMBUATAN SKTT QA SM</v>
          </cell>
        </row>
        <row r="110">
          <cell r="D110" t="str">
            <v>MTPL-03966</v>
          </cell>
          <cell r="E110" t="str">
            <v>TOWER LIGHT</v>
          </cell>
          <cell r="F110" t="str">
            <v>MTPL-03966</v>
          </cell>
          <cell r="G110" t="str">
            <v>TOWER LIGHT POP-302-RYG AUTONICS 24 VAC</v>
          </cell>
        </row>
        <row r="111">
          <cell r="D111" t="str">
            <v>MTPL-02428</v>
          </cell>
          <cell r="E111" t="str">
            <v>RELL</v>
          </cell>
          <cell r="F111" t="str">
            <v>MTPL-02428</v>
          </cell>
          <cell r="G111" t="str">
            <v>RELL RELAY PANJANG 1 M</v>
          </cell>
        </row>
        <row r="112">
          <cell r="D112" t="str">
            <v>A-00133</v>
          </cell>
          <cell r="E112" t="str">
            <v>PEMBUATAN SKTT</v>
          </cell>
          <cell r="F112" t="str">
            <v>A-00133</v>
          </cell>
          <cell r="G112" t="str">
            <v>PEMBUATAN SKTT TAMU</v>
          </cell>
        </row>
        <row r="113">
          <cell r="D113" t="str">
            <v>A-00134</v>
          </cell>
          <cell r="E113" t="str">
            <v>PEMBUATAN SKTL</v>
          </cell>
          <cell r="F113" t="str">
            <v>A-00134</v>
          </cell>
          <cell r="G113" t="str">
            <v>PEMBUATAN SKTL FM</v>
          </cell>
        </row>
        <row r="114">
          <cell r="D114" t="str">
            <v>A-00135</v>
          </cell>
          <cell r="E114" t="str">
            <v>PEMBUATAN SKTL</v>
          </cell>
          <cell r="F114" t="str">
            <v>A-00135</v>
          </cell>
          <cell r="G114" t="str">
            <v>PEMBUATAN SKTL LOG SM</v>
          </cell>
        </row>
        <row r="115">
          <cell r="D115" t="str">
            <v>A-00136</v>
          </cell>
          <cell r="E115" t="str">
            <v>PEMBUATAN SKTL</v>
          </cell>
          <cell r="F115" t="str">
            <v>A-00136</v>
          </cell>
          <cell r="G115" t="str">
            <v>PEMBUATAN SKTL QA SM</v>
          </cell>
        </row>
        <row r="116">
          <cell r="D116" t="str">
            <v>A-00137</v>
          </cell>
          <cell r="E116" t="str">
            <v>PEMBUATAN SKTL</v>
          </cell>
          <cell r="F116" t="str">
            <v>A-00137</v>
          </cell>
          <cell r="G116" t="str">
            <v>PEMBUATAN SKTL PE SM</v>
          </cell>
        </row>
        <row r="117">
          <cell r="D117" t="str">
            <v>A-00138</v>
          </cell>
          <cell r="E117" t="str">
            <v>PEMBUATAN SKTL</v>
          </cell>
          <cell r="F117" t="str">
            <v>A-00138</v>
          </cell>
          <cell r="G117" t="str">
            <v>PEMBUATAN SKTL PP SM</v>
          </cell>
        </row>
        <row r="118">
          <cell r="D118" t="str">
            <v>A-00139</v>
          </cell>
          <cell r="E118" t="str">
            <v>PEMBUATAN SKTL</v>
          </cell>
          <cell r="F118" t="str">
            <v>A-00139</v>
          </cell>
          <cell r="G118" t="str">
            <v>PEMBUATAN SKTL TAMU</v>
          </cell>
        </row>
        <row r="119">
          <cell r="D119" t="str">
            <v>A-00140</v>
          </cell>
          <cell r="E119" t="str">
            <v>PROSES EPO EXPAT</v>
          </cell>
          <cell r="F119" t="str">
            <v>A-00140</v>
          </cell>
          <cell r="G119" t="str">
            <v>PROSES EPO FM</v>
          </cell>
        </row>
        <row r="120">
          <cell r="D120" t="str">
            <v>MTPL-04037</v>
          </cell>
          <cell r="E120" t="str">
            <v>VALVE</v>
          </cell>
          <cell r="F120" t="str">
            <v>MTPL-04037</v>
          </cell>
          <cell r="G120" t="str">
            <v>SOLENOID VALVE SMC VXD230AA &amp;  BRACKET</v>
          </cell>
        </row>
        <row r="121">
          <cell r="D121" t="str">
            <v>A-00142</v>
          </cell>
          <cell r="E121" t="str">
            <v>PROSES EPO EXPAT</v>
          </cell>
          <cell r="F121" t="str">
            <v>A-00142</v>
          </cell>
          <cell r="G121" t="str">
            <v>PROSES EPO QA SM</v>
          </cell>
        </row>
        <row r="122">
          <cell r="D122" t="str">
            <v>A-00143</v>
          </cell>
          <cell r="E122" t="str">
            <v>PROSES EPO EXPAT</v>
          </cell>
          <cell r="F122" t="str">
            <v>A-00143</v>
          </cell>
          <cell r="G122" t="str">
            <v>PROSES EPO PE SM</v>
          </cell>
        </row>
        <row r="123">
          <cell r="D123" t="str">
            <v>A-00144</v>
          </cell>
          <cell r="E123" t="str">
            <v>PROSES EPO EXPAT</v>
          </cell>
          <cell r="F123" t="str">
            <v>A-00144</v>
          </cell>
          <cell r="G123" t="str">
            <v>PROSES EPO PP SM</v>
          </cell>
        </row>
        <row r="124">
          <cell r="D124" t="str">
            <v>A-00145</v>
          </cell>
          <cell r="E124" t="str">
            <v>PROSES PENCABUTAN IMTA</v>
          </cell>
          <cell r="F124" t="str">
            <v>A-00145</v>
          </cell>
          <cell r="G124" t="str">
            <v>PROSES PENCABUTAN IMTA FM</v>
          </cell>
        </row>
        <row r="125">
          <cell r="D125" t="str">
            <v>A-00146</v>
          </cell>
          <cell r="E125" t="str">
            <v>PROSES PENCABUTAN IMTA</v>
          </cell>
          <cell r="F125" t="str">
            <v>A-00146</v>
          </cell>
          <cell r="G125" t="str">
            <v>PROSES PENCABUTAN IMTA LOG SM</v>
          </cell>
        </row>
        <row r="126">
          <cell r="D126" t="str">
            <v>A-00147</v>
          </cell>
          <cell r="E126" t="str">
            <v>PROSES PENCABUTAN IMTA</v>
          </cell>
          <cell r="F126" t="str">
            <v>A-00147</v>
          </cell>
          <cell r="G126" t="str">
            <v>PROSES PENCABUTAN IMTA PE SM</v>
          </cell>
        </row>
        <row r="127">
          <cell r="D127" t="str">
            <v>A-00148</v>
          </cell>
          <cell r="E127" t="str">
            <v>PROSES PENCABUTAN IMTA</v>
          </cell>
          <cell r="F127" t="str">
            <v>A-00148</v>
          </cell>
          <cell r="G127" t="str">
            <v>PROSES PENCABUTAN IMTA QA SM</v>
          </cell>
        </row>
        <row r="128">
          <cell r="D128" t="str">
            <v>A-00150</v>
          </cell>
          <cell r="E128" t="str">
            <v>JASA PERAWATAN TAMAN</v>
          </cell>
          <cell r="F128" t="str">
            <v>A-00150</v>
          </cell>
          <cell r="G128" t="str">
            <v>JASA PERAWATAN TAMAN</v>
          </cell>
        </row>
        <row r="129">
          <cell r="D129" t="str">
            <v>A-00151</v>
          </cell>
          <cell r="E129" t="str">
            <v>BIAYA SEWA KOST</v>
          </cell>
          <cell r="F129" t="str">
            <v>A-00151</v>
          </cell>
          <cell r="G129" t="str">
            <v>BIAYA SEWA KOST AKL</v>
          </cell>
        </row>
        <row r="130">
          <cell r="D130" t="str">
            <v>A-00152</v>
          </cell>
          <cell r="E130" t="str">
            <v>BIAYA SEWA KOST</v>
          </cell>
          <cell r="F130" t="str">
            <v>A-00152</v>
          </cell>
          <cell r="G130" t="str">
            <v>BIAYA SEWA KOST MAR</v>
          </cell>
        </row>
        <row r="131">
          <cell r="D131" t="str">
            <v>A-00153</v>
          </cell>
          <cell r="E131" t="str">
            <v>BIAYA SEWA KOST</v>
          </cell>
          <cell r="F131" t="str">
            <v>A-00153</v>
          </cell>
          <cell r="G131" t="str">
            <v>BIAYA SEWA KOST SPR</v>
          </cell>
        </row>
        <row r="132">
          <cell r="D132" t="str">
            <v>A-00154</v>
          </cell>
          <cell r="E132" t="str">
            <v>BIAYA SEWA KOST</v>
          </cell>
          <cell r="F132" t="str">
            <v>A-00154</v>
          </cell>
          <cell r="G132" t="str">
            <v>BIAYA SEWA KOST JWI</v>
          </cell>
        </row>
        <row r="133">
          <cell r="D133" t="str">
            <v>A-00155</v>
          </cell>
          <cell r="E133" t="str">
            <v>BIAYA SEWA KOST</v>
          </cell>
          <cell r="F133" t="str">
            <v>A-00155</v>
          </cell>
          <cell r="G133" t="str">
            <v>BIAYA SEWA KOST KARYAWAN</v>
          </cell>
        </row>
        <row r="134">
          <cell r="D134" t="str">
            <v>A-00156</v>
          </cell>
          <cell r="E134" t="str">
            <v>INHOUSE KLINIK</v>
          </cell>
          <cell r="F134" t="str">
            <v>A-00156</v>
          </cell>
          <cell r="G134" t="str">
            <v>INHOUSE KLINIK</v>
          </cell>
        </row>
        <row r="135">
          <cell r="D135" t="str">
            <v>A-00157</v>
          </cell>
          <cell r="E135" t="str">
            <v>BIAYA KONTRAK RUMAH</v>
          </cell>
          <cell r="F135" t="str">
            <v>A-00157</v>
          </cell>
          <cell r="G135" t="str">
            <v>KONTRAK RUMAH HAR</v>
          </cell>
        </row>
        <row r="136">
          <cell r="D136" t="str">
            <v>A-00158</v>
          </cell>
          <cell r="E136" t="str">
            <v>BIAYA KONTRAK RUMAH</v>
          </cell>
          <cell r="F136" t="str">
            <v>A-00158</v>
          </cell>
          <cell r="G136" t="str">
            <v>KONTRAK RUMAH SPY</v>
          </cell>
        </row>
        <row r="137">
          <cell r="D137" t="str">
            <v>A-00159</v>
          </cell>
          <cell r="E137" t="str">
            <v>BIAYA KONTRAK RUMAH</v>
          </cell>
          <cell r="F137" t="str">
            <v>A-00159</v>
          </cell>
          <cell r="G137" t="str">
            <v>KONTRAK RUMAH ADY</v>
          </cell>
        </row>
        <row r="138">
          <cell r="D138" t="str">
            <v>A-00160</v>
          </cell>
          <cell r="E138" t="str">
            <v>BIAYA KONTRAK RUMAH</v>
          </cell>
          <cell r="F138" t="str">
            <v>A-00160</v>
          </cell>
          <cell r="G138" t="str">
            <v>KONTRAK RUMAH BKP</v>
          </cell>
        </row>
        <row r="139">
          <cell r="D139" t="str">
            <v>A-00161</v>
          </cell>
          <cell r="E139" t="str">
            <v>BIAYA KONTRAK RUMAH</v>
          </cell>
          <cell r="F139" t="str">
            <v>A-00161</v>
          </cell>
          <cell r="G139" t="str">
            <v>KONTRAK RUMAH SOE</v>
          </cell>
        </row>
        <row r="140">
          <cell r="D140" t="str">
            <v>A-00162</v>
          </cell>
          <cell r="E140" t="str">
            <v>BIAYA KONTRAK RUMAH</v>
          </cell>
          <cell r="F140" t="str">
            <v>A-00162</v>
          </cell>
          <cell r="G140" t="str">
            <v>KONTRAK RUMAH GAK</v>
          </cell>
        </row>
        <row r="141">
          <cell r="D141" t="str">
            <v>A-00163</v>
          </cell>
          <cell r="E141" t="str">
            <v>SERVICE CHARGE</v>
          </cell>
          <cell r="F141" t="str">
            <v>A-00163</v>
          </cell>
          <cell r="G141" t="str">
            <v>SERVICE CHARGE</v>
          </cell>
        </row>
        <row r="142">
          <cell r="D142" t="str">
            <v>A-00166</v>
          </cell>
          <cell r="E142" t="str">
            <v>BIAYA PROSES VISA</v>
          </cell>
          <cell r="F142" t="str">
            <v>A-00166</v>
          </cell>
          <cell r="G142" t="str">
            <v>VISA JEPANG  (TRAVELLING/MEETING)</v>
          </cell>
        </row>
        <row r="143">
          <cell r="D143" t="str">
            <v>A-00167</v>
          </cell>
          <cell r="E143" t="str">
            <v>BIAYA PROSES VISA</v>
          </cell>
          <cell r="F143" t="str">
            <v>A-00167</v>
          </cell>
          <cell r="G143" t="str">
            <v>VISA THAILAND (TRAVELLING/MEETING)</v>
          </cell>
        </row>
        <row r="144">
          <cell r="D144" t="str">
            <v>A-00168</v>
          </cell>
          <cell r="E144" t="str">
            <v>BIAYA PROSES VISA</v>
          </cell>
          <cell r="F144" t="str">
            <v>A-00168</v>
          </cell>
          <cell r="G144" t="str">
            <v>VISA USA (TRAVELLING/MEETING)</v>
          </cell>
        </row>
        <row r="145">
          <cell r="D145" t="str">
            <v>A-00169</v>
          </cell>
          <cell r="E145" t="str">
            <v>BIAYA PROSES VISA</v>
          </cell>
          <cell r="F145" t="str">
            <v>A-00169</v>
          </cell>
          <cell r="G145" t="str">
            <v>VISA TAMU 211 B (TRAVELING/MEETING)</v>
          </cell>
        </row>
        <row r="146">
          <cell r="D146" t="str">
            <v>A-00170</v>
          </cell>
          <cell r="E146" t="str">
            <v>BIAYA PROSES VISA</v>
          </cell>
          <cell r="F146" t="str">
            <v>A-00170</v>
          </cell>
          <cell r="G146" t="str">
            <v>VISA 312 B (TRAVELING/MEETING)</v>
          </cell>
        </row>
        <row r="147">
          <cell r="D147" t="str">
            <v>A-00171</v>
          </cell>
          <cell r="E147" t="str">
            <v>BIAYA PROSES PASPORT</v>
          </cell>
          <cell r="F147" t="str">
            <v>A-00171</v>
          </cell>
          <cell r="G147" t="str">
            <v>PASPOR BIASA BY AGEN (TRAVELING/MEETING)</v>
          </cell>
        </row>
        <row r="148">
          <cell r="D148" t="str">
            <v>A-00172</v>
          </cell>
          <cell r="E148" t="str">
            <v>BIAYA PROSES PASPORT</v>
          </cell>
          <cell r="F148" t="str">
            <v>A-00172</v>
          </cell>
          <cell r="G148" t="str">
            <v>PASPOR EXPRESS BY AGEN (TRAVELING/MEETING)</v>
          </cell>
        </row>
        <row r="149">
          <cell r="D149" t="str">
            <v>A-00173</v>
          </cell>
          <cell r="E149" t="str">
            <v>BIAYA PROSES PASPORT</v>
          </cell>
          <cell r="F149" t="str">
            <v>A-00173</v>
          </cell>
          <cell r="G149" t="str">
            <v>PASPOR BIASA IMIGRASI (TRAVELING/ MEETING)</v>
          </cell>
        </row>
        <row r="150">
          <cell r="D150" t="str">
            <v>A-00174</v>
          </cell>
          <cell r="E150" t="str">
            <v>JASA SERVICE</v>
          </cell>
          <cell r="F150" t="str">
            <v>A-00174</v>
          </cell>
          <cell r="G150" t="str">
            <v>SERVICE HT</v>
          </cell>
        </row>
        <row r="151">
          <cell r="D151" t="str">
            <v>A-00175</v>
          </cell>
          <cell r="E151" t="str">
            <v>JASA SERVICE</v>
          </cell>
          <cell r="F151" t="str">
            <v>A-00175</v>
          </cell>
          <cell r="G151" t="str">
            <v>SERVICE MESIN PLOTTER</v>
          </cell>
        </row>
        <row r="152">
          <cell r="D152" t="str">
            <v>A-00176</v>
          </cell>
          <cell r="E152" t="str">
            <v>JASA SERVICE</v>
          </cell>
          <cell r="F152" t="str">
            <v>A-00176</v>
          </cell>
          <cell r="G152" t="str">
            <v>SERVICE UPS</v>
          </cell>
        </row>
        <row r="153">
          <cell r="D153" t="str">
            <v>A-00177</v>
          </cell>
          <cell r="E153" t="str">
            <v>JASA SERVICE</v>
          </cell>
          <cell r="F153" t="str">
            <v>A-00177</v>
          </cell>
          <cell r="G153" t="str">
            <v>SERVICE ADAPTOR</v>
          </cell>
        </row>
        <row r="154">
          <cell r="D154" t="str">
            <v>A-00178</v>
          </cell>
          <cell r="E154" t="str">
            <v>JASA SERVICE</v>
          </cell>
          <cell r="F154" t="str">
            <v>A-00178</v>
          </cell>
          <cell r="G154" t="str">
            <v>SERVICE PRINTER</v>
          </cell>
        </row>
        <row r="155">
          <cell r="D155" t="str">
            <v>A-00179</v>
          </cell>
          <cell r="E155" t="str">
            <v>JASA SERVICE</v>
          </cell>
          <cell r="F155" t="str">
            <v>A-00179</v>
          </cell>
          <cell r="G155" t="str">
            <v>SERVICE KOMPUTER</v>
          </cell>
        </row>
        <row r="156">
          <cell r="D156" t="str">
            <v>A-00180</v>
          </cell>
          <cell r="E156" t="str">
            <v>JASA SERVICE</v>
          </cell>
          <cell r="F156" t="str">
            <v>A-00180</v>
          </cell>
          <cell r="G156" t="str">
            <v>SERVICE COMPRESSOR 3000 RH</v>
          </cell>
        </row>
        <row r="157">
          <cell r="D157" t="str">
            <v>A-00181</v>
          </cell>
          <cell r="E157" t="str">
            <v>JASA SERVICE</v>
          </cell>
          <cell r="F157" t="str">
            <v>A-00181</v>
          </cell>
          <cell r="G157" t="str">
            <v>SERVICE AC 3-5 PK CASSETE</v>
          </cell>
        </row>
        <row r="158">
          <cell r="D158" t="str">
            <v>A-00182</v>
          </cell>
          <cell r="E158" t="str">
            <v>JASA SERVICE</v>
          </cell>
          <cell r="F158" t="str">
            <v>A-00182</v>
          </cell>
          <cell r="G158" t="str">
            <v>SERVICE STOPWATCH</v>
          </cell>
        </row>
        <row r="159">
          <cell r="D159" t="str">
            <v>A-00184</v>
          </cell>
          <cell r="E159" t="str">
            <v>JASA SERVICE</v>
          </cell>
          <cell r="F159" t="str">
            <v>A-00184</v>
          </cell>
          <cell r="G159" t="str">
            <v>SERVICE SCANNER</v>
          </cell>
        </row>
        <row r="160">
          <cell r="D160" t="str">
            <v>A-00185</v>
          </cell>
          <cell r="E160" t="str">
            <v>JASA SERVICE</v>
          </cell>
          <cell r="F160" t="str">
            <v>A-00185</v>
          </cell>
          <cell r="G160" t="str">
            <v>SERVICE GENSET</v>
          </cell>
        </row>
        <row r="161">
          <cell r="D161" t="str">
            <v>A-00186</v>
          </cell>
          <cell r="E161" t="str">
            <v>JASA SERVICE</v>
          </cell>
          <cell r="F161" t="str">
            <v>A-00186</v>
          </cell>
          <cell r="G161" t="str">
            <v>SERVICE ENGINE PUMP</v>
          </cell>
        </row>
        <row r="162">
          <cell r="D162" t="str">
            <v>A-00195</v>
          </cell>
          <cell r="E162" t="str">
            <v>KALIBRASI</v>
          </cell>
          <cell r="F162" t="str">
            <v>A-00195</v>
          </cell>
          <cell r="G162" t="str">
            <v>KALIBRASI VOLTAGE TESTER</v>
          </cell>
        </row>
        <row r="163">
          <cell r="D163" t="str">
            <v>A-00196</v>
          </cell>
          <cell r="E163" t="str">
            <v>KALIBRASI</v>
          </cell>
          <cell r="F163" t="str">
            <v>A-00196</v>
          </cell>
          <cell r="G163" t="str">
            <v>KALIBRASI HYGRO THERMOMETER</v>
          </cell>
        </row>
        <row r="164">
          <cell r="D164" t="str">
            <v>A-00199</v>
          </cell>
          <cell r="E164" t="str">
            <v>KALIBRASI</v>
          </cell>
          <cell r="F164" t="str">
            <v>A-00199</v>
          </cell>
          <cell r="G164" t="str">
            <v>KALIBRASI TORQUE WRENCH TESTER</v>
          </cell>
        </row>
        <row r="165">
          <cell r="D165" t="str">
            <v>A-00202</v>
          </cell>
          <cell r="E165" t="str">
            <v>KALIBRASI</v>
          </cell>
          <cell r="F165" t="str">
            <v>A-00202</v>
          </cell>
          <cell r="G165" t="str">
            <v>KALIBRASI GAUGE BLOCK</v>
          </cell>
        </row>
        <row r="166">
          <cell r="D166" t="str">
            <v>A-00204</v>
          </cell>
          <cell r="E166" t="str">
            <v>KALIBRASI</v>
          </cell>
          <cell r="F166" t="str">
            <v>A-00204</v>
          </cell>
          <cell r="G166" t="str">
            <v>KALIBRASI WORKING STANDARD SCALE</v>
          </cell>
        </row>
        <row r="167">
          <cell r="D167" t="str">
            <v>A-00210</v>
          </cell>
          <cell r="E167" t="str">
            <v>JASA PENGECEKAN AC MCQUAY SERVER</v>
          </cell>
          <cell r="F167" t="str">
            <v>A-00210</v>
          </cell>
          <cell r="G167" t="str">
            <v>JASA PENGECEKAN AC MCQUAY SERVER</v>
          </cell>
        </row>
        <row r="168">
          <cell r="D168" t="str">
            <v>A-00211</v>
          </cell>
          <cell r="E168" t="str">
            <v>PREMI ASURANSI MSIG</v>
          </cell>
          <cell r="F168" t="str">
            <v>A-00211</v>
          </cell>
          <cell r="G168" t="str">
            <v>PREMI ASURANSI MSIG FM</v>
          </cell>
        </row>
        <row r="169">
          <cell r="D169" t="str">
            <v>A-00212</v>
          </cell>
          <cell r="E169" t="str">
            <v>PREMI ASURANSI MSIG</v>
          </cell>
          <cell r="F169" t="str">
            <v>A-00212</v>
          </cell>
          <cell r="G169" t="str">
            <v>PREMI ASURANSI MSIG LOG SM</v>
          </cell>
        </row>
        <row r="170">
          <cell r="D170" t="str">
            <v>A-00213</v>
          </cell>
          <cell r="E170" t="str">
            <v>PREMI ASURANSI MSIG</v>
          </cell>
          <cell r="F170" t="str">
            <v>A-00213</v>
          </cell>
          <cell r="G170" t="str">
            <v>PREMI ASURANSI MSIG PE SM</v>
          </cell>
        </row>
        <row r="171">
          <cell r="D171" t="str">
            <v>A-00214</v>
          </cell>
          <cell r="E171" t="str">
            <v>PREMI ASURANSI MSIG</v>
          </cell>
          <cell r="F171" t="str">
            <v>A-00214</v>
          </cell>
          <cell r="G171" t="str">
            <v>PREMI ASURANSI MSIG QA SM</v>
          </cell>
        </row>
        <row r="172">
          <cell r="D172" t="str">
            <v>A-00215</v>
          </cell>
          <cell r="E172" t="str">
            <v>PREMI ASURANSI MSIG</v>
          </cell>
          <cell r="F172" t="str">
            <v>A-00215</v>
          </cell>
          <cell r="G172" t="str">
            <v>PREMI ASURANSI MSIG PP SM</v>
          </cell>
        </row>
        <row r="173">
          <cell r="D173" t="str">
            <v>A-00216</v>
          </cell>
          <cell r="E173" t="str">
            <v>PREMI ASURANSI MSIG</v>
          </cell>
          <cell r="F173" t="str">
            <v>A-00216</v>
          </cell>
          <cell r="G173" t="str">
            <v>PREMI ASURANSI MSIG VICE PRESDIR</v>
          </cell>
        </row>
        <row r="174">
          <cell r="D174" t="str">
            <v>A-00217</v>
          </cell>
          <cell r="E174" t="str">
            <v>PREMI ASURANSI MSIG</v>
          </cell>
          <cell r="F174" t="str">
            <v>A-00217</v>
          </cell>
          <cell r="G174" t="str">
            <v>ASURANSI MSIG PERSONAL ACCIDENT</v>
          </cell>
        </row>
        <row r="175">
          <cell r="D175" t="str">
            <v>A-00218</v>
          </cell>
          <cell r="E175" t="str">
            <v>MEDICAL CHECK UP</v>
          </cell>
          <cell r="F175" t="str">
            <v>A-00218</v>
          </cell>
          <cell r="G175" t="str">
            <v>MEDICAL CHECK UP OPERATOR</v>
          </cell>
        </row>
        <row r="176">
          <cell r="D176" t="str">
            <v>A-00219</v>
          </cell>
          <cell r="E176" t="str">
            <v>MEDICAL CHECK UP</v>
          </cell>
          <cell r="F176" t="str">
            <v>A-00219</v>
          </cell>
          <cell r="G176" t="str">
            <v>MEDICAL CHECK UP CALON ES-SPV</v>
          </cell>
        </row>
        <row r="177">
          <cell r="D177" t="str">
            <v>A-00220</v>
          </cell>
          <cell r="E177" t="str">
            <v>MEDICAL CHECK UP</v>
          </cell>
          <cell r="F177" t="str">
            <v>A-00220</v>
          </cell>
          <cell r="G177" t="str">
            <v>MEDICAL CHECK UP KURANG DARI 40 TH</v>
          </cell>
        </row>
        <row r="178">
          <cell r="D178" t="str">
            <v>A-00220A</v>
          </cell>
          <cell r="E178" t="str">
            <v>MEDICAL CHECK UP</v>
          </cell>
          <cell r="F178" t="str">
            <v>A-00220A</v>
          </cell>
          <cell r="G178" t="str">
            <v>MEDICAL CHECK UP KURANG DARI 40 TH</v>
          </cell>
        </row>
        <row r="179">
          <cell r="D179" t="str">
            <v>A-00221</v>
          </cell>
          <cell r="E179" t="str">
            <v>MEDICAL CHECK UP</v>
          </cell>
          <cell r="F179" t="str">
            <v>A-00221</v>
          </cell>
          <cell r="G179" t="str">
            <v>MEDICAL CHECK UP LEBIH DARI 40 TH</v>
          </cell>
        </row>
        <row r="180">
          <cell r="D180" t="str">
            <v>A-00223</v>
          </cell>
          <cell r="E180" t="str">
            <v>MEDICAL CHECK UP</v>
          </cell>
          <cell r="F180" t="str">
            <v>A-00223</v>
          </cell>
          <cell r="G180" t="str">
            <v>MEDICAL CHECK UP MAGANG JEPANG</v>
          </cell>
        </row>
        <row r="181">
          <cell r="D181" t="str">
            <v>A-00224</v>
          </cell>
          <cell r="E181" t="str">
            <v>BIAYA TEST RECRUITMENT</v>
          </cell>
          <cell r="F181" t="str">
            <v>A-00224</v>
          </cell>
          <cell r="G181" t="str">
            <v>BIAYA PSIKOTES CALON LL,ES</v>
          </cell>
        </row>
        <row r="182">
          <cell r="D182" t="str">
            <v>A-00228</v>
          </cell>
          <cell r="E182" t="str">
            <v>BIAYA PEMASANGAN IKLAN</v>
          </cell>
          <cell r="F182" t="str">
            <v>A-00228</v>
          </cell>
          <cell r="G182" t="str">
            <v>PEMASANGAN IKLAN VIA JOBSTREET</v>
          </cell>
        </row>
        <row r="183">
          <cell r="D183" t="str">
            <v>A-00231</v>
          </cell>
          <cell r="E183" t="str">
            <v>SEWA FORKLIFT</v>
          </cell>
          <cell r="F183" t="str">
            <v>A-00231</v>
          </cell>
          <cell r="G183" t="str">
            <v>SEWA FORKLIFT</v>
          </cell>
        </row>
        <row r="184">
          <cell r="D184" t="str">
            <v>A-00232</v>
          </cell>
          <cell r="E184" t="str">
            <v>INDOVISION</v>
          </cell>
          <cell r="F184" t="str">
            <v>A-00232</v>
          </cell>
          <cell r="G184" t="str">
            <v>INDOVISION BEA CUKAI</v>
          </cell>
        </row>
        <row r="185">
          <cell r="D185" t="str">
            <v>A-00233</v>
          </cell>
          <cell r="E185" t="str">
            <v>INDOVISION</v>
          </cell>
          <cell r="F185" t="str">
            <v>A-00233</v>
          </cell>
          <cell r="G185" t="str">
            <v>INDOVISION DINING ROOM</v>
          </cell>
        </row>
        <row r="186">
          <cell r="D186" t="str">
            <v>A-00235</v>
          </cell>
          <cell r="E186" t="str">
            <v>BIAYA TRAINING</v>
          </cell>
          <cell r="F186" t="str">
            <v>A-00235</v>
          </cell>
          <cell r="G186" t="str">
            <v>TRAINING DAMKAR KELAS D</v>
          </cell>
        </row>
        <row r="187">
          <cell r="D187" t="str">
            <v>A-00236</v>
          </cell>
          <cell r="E187" t="str">
            <v>BIAYA TRAINING</v>
          </cell>
          <cell r="F187" t="str">
            <v>A-00236</v>
          </cell>
          <cell r="G187" t="str">
            <v>TRAINING P3K</v>
          </cell>
        </row>
        <row r="188">
          <cell r="D188" t="str">
            <v>A-00237</v>
          </cell>
          <cell r="E188" t="str">
            <v>BIAYA TRAINING</v>
          </cell>
          <cell r="F188" t="str">
            <v>A-00237</v>
          </cell>
          <cell r="G188" t="str">
            <v>TRAINING IATF 16949:2016</v>
          </cell>
        </row>
        <row r="189">
          <cell r="D189" t="str">
            <v>A-00242</v>
          </cell>
          <cell r="E189" t="str">
            <v>BIAYA TRAINING</v>
          </cell>
          <cell r="F189" t="str">
            <v>A-00242</v>
          </cell>
          <cell r="G189" t="str">
            <v>TRAINING KOMUNIKASI EFEKTIF SPV UP</v>
          </cell>
        </row>
        <row r="190">
          <cell r="D190" t="str">
            <v>A-00243</v>
          </cell>
          <cell r="E190" t="str">
            <v>BIAYA TRAINING</v>
          </cell>
          <cell r="F190" t="str">
            <v>A-00243</v>
          </cell>
          <cell r="G190" t="str">
            <v>TRAINING KOMUNIKASI EFEKTIF GL &amp; LL</v>
          </cell>
        </row>
        <row r="191">
          <cell r="D191" t="str">
            <v>A-00245</v>
          </cell>
          <cell r="E191" t="str">
            <v>BIAYA TRAINING</v>
          </cell>
          <cell r="F191" t="str">
            <v>A-00245</v>
          </cell>
          <cell r="G191" t="str">
            <v>BIAYA TRAINING AKUNTANSI KEUANGAN PERPAJAKAN</v>
          </cell>
        </row>
        <row r="192">
          <cell r="D192" t="str">
            <v>A-00246</v>
          </cell>
          <cell r="E192" t="str">
            <v>BIAYA TRAINING</v>
          </cell>
          <cell r="F192" t="str">
            <v>A-00246</v>
          </cell>
          <cell r="G192" t="str">
            <v>PELATIHAN OPERATOR DIESEL</v>
          </cell>
        </row>
        <row r="193">
          <cell r="D193" t="str">
            <v>A-00247</v>
          </cell>
          <cell r="E193" t="str">
            <v>BIAYA TRAINING</v>
          </cell>
          <cell r="F193" t="str">
            <v>A-00247</v>
          </cell>
          <cell r="G193" t="str">
            <v>PELATIHAN OPERATOR FORKLIFT</v>
          </cell>
        </row>
        <row r="194">
          <cell r="D194" t="str">
            <v>A-00250</v>
          </cell>
          <cell r="E194" t="str">
            <v>BIAYA TRAINING</v>
          </cell>
          <cell r="F194" t="str">
            <v>A-00250</v>
          </cell>
          <cell r="G194" t="str">
            <v>TRAINING PENILAIAN KERJA</v>
          </cell>
        </row>
        <row r="195">
          <cell r="D195" t="str">
            <v>A-00252</v>
          </cell>
          <cell r="E195" t="str">
            <v>JASA PENGIRIMAN DOKUMEN</v>
          </cell>
          <cell r="F195" t="str">
            <v>A-00252</v>
          </cell>
          <cell r="G195" t="str">
            <v>BIAYA PAKET PENGIRIMAN DOKUMEN SURAT MANGKIR JARAK JAUH</v>
          </cell>
        </row>
        <row r="196">
          <cell r="D196" t="str">
            <v>A-00253</v>
          </cell>
          <cell r="E196" t="str">
            <v>JASA SEDOT WC</v>
          </cell>
          <cell r="F196" t="str">
            <v>A-00253</v>
          </cell>
          <cell r="G196" t="str">
            <v>JASA SEDOT WC</v>
          </cell>
        </row>
        <row r="197">
          <cell r="D197" t="str">
            <v>A-00254</v>
          </cell>
          <cell r="E197" t="str">
            <v>REPAIR BANTALAN KARET</v>
          </cell>
          <cell r="F197" t="str">
            <v>A-00254</v>
          </cell>
          <cell r="G197" t="str">
            <v>REPAIR BANTALAN KARET</v>
          </cell>
        </row>
        <row r="198">
          <cell r="D198" t="str">
            <v>A-00259</v>
          </cell>
          <cell r="E198" t="str">
            <v>LOCAL TRANSPORT JEPANG QRE</v>
          </cell>
          <cell r="F198" t="str">
            <v>A-00259</v>
          </cell>
          <cell r="G198" t="str">
            <v>LOCAL TRANSPORT JEPANG QRE</v>
          </cell>
        </row>
        <row r="199">
          <cell r="D199" t="str">
            <v>A-00263</v>
          </cell>
          <cell r="E199" t="str">
            <v>RPTKA TEMPORARY DAN EXPOSE</v>
          </cell>
          <cell r="F199" t="str">
            <v>A-00263</v>
          </cell>
          <cell r="G199" t="str">
            <v>RPTKA TEMPORARY DAN EXPOSE</v>
          </cell>
        </row>
        <row r="200">
          <cell r="D200" t="str">
            <v>A-00264</v>
          </cell>
          <cell r="E200" t="str">
            <v>PROSES VTT</v>
          </cell>
          <cell r="F200" t="str">
            <v>A-00264</v>
          </cell>
          <cell r="G200" t="str">
            <v>PROSES VTT PP SM</v>
          </cell>
        </row>
        <row r="201">
          <cell r="D201" t="str">
            <v>A-00265</v>
          </cell>
          <cell r="E201" t="str">
            <v>PROSES VTT</v>
          </cell>
          <cell r="F201" t="str">
            <v>A-00265</v>
          </cell>
          <cell r="G201" t="str">
            <v>PROSES VTT QA SM</v>
          </cell>
        </row>
        <row r="202">
          <cell r="D202" t="str">
            <v>A-00266</v>
          </cell>
          <cell r="E202" t="str">
            <v>PROSES VTT</v>
          </cell>
          <cell r="F202" t="str">
            <v>A-00266</v>
          </cell>
          <cell r="G202" t="str">
            <v>PROSES VTT PE SM</v>
          </cell>
        </row>
        <row r="203">
          <cell r="D203" t="str">
            <v>A-00267</v>
          </cell>
          <cell r="E203" t="str">
            <v>PROSES VTT</v>
          </cell>
          <cell r="F203" t="str">
            <v>A-00267</v>
          </cell>
          <cell r="G203" t="str">
            <v>PROSES VTT LOG SM</v>
          </cell>
        </row>
        <row r="204">
          <cell r="D204" t="str">
            <v>A-00268</v>
          </cell>
          <cell r="E204" t="str">
            <v>PROSES VTT</v>
          </cell>
          <cell r="F204" t="str">
            <v>A-00268</v>
          </cell>
          <cell r="G204" t="str">
            <v>PROSES VTT FM</v>
          </cell>
        </row>
        <row r="205">
          <cell r="D205" t="str">
            <v>A-00269</v>
          </cell>
          <cell r="E205" t="str">
            <v>PROSES VTT</v>
          </cell>
          <cell r="F205" t="str">
            <v>A-00269</v>
          </cell>
          <cell r="G205" t="str">
            <v>PROSES VTT TAMU</v>
          </cell>
        </row>
        <row r="206">
          <cell r="D206" t="str">
            <v>A-00271</v>
          </cell>
          <cell r="E206" t="str">
            <v>SEWA SOUND SYSTEM</v>
          </cell>
          <cell r="F206" t="str">
            <v>A-00271</v>
          </cell>
          <cell r="G206" t="str">
            <v>SEWA SOUND SYSTEM</v>
          </cell>
        </row>
        <row r="207">
          <cell r="D207" t="str">
            <v>A-00272</v>
          </cell>
          <cell r="E207" t="str">
            <v>KOMISI HEAD HUNTER</v>
          </cell>
          <cell r="F207" t="str">
            <v>A-00272</v>
          </cell>
          <cell r="G207" t="str">
            <v>KOMISI HEAD HUNTER</v>
          </cell>
        </row>
        <row r="208">
          <cell r="D208" t="str">
            <v>A-00275</v>
          </cell>
          <cell r="E208" t="str">
            <v>KURSI</v>
          </cell>
          <cell r="F208" t="str">
            <v>A-00275</v>
          </cell>
          <cell r="G208" t="str">
            <v>KURSI KERJA PUTAR</v>
          </cell>
        </row>
        <row r="209">
          <cell r="D209" t="str">
            <v>A-00276</v>
          </cell>
          <cell r="E209" t="str">
            <v>PEMELIHARAAN SYSTEM AMPUH</v>
          </cell>
          <cell r="F209" t="str">
            <v>A-00276</v>
          </cell>
          <cell r="G209" t="str">
            <v>PEMELIHARAAN SYSTEM AMPUH</v>
          </cell>
        </row>
        <row r="210">
          <cell r="D210" t="str">
            <v>A-00278</v>
          </cell>
          <cell r="E210" t="str">
            <v>BIAYA KEIKUTSERTAAN JOB FAIR</v>
          </cell>
          <cell r="F210" t="str">
            <v>A-00278</v>
          </cell>
          <cell r="G210" t="str">
            <v>BIAYA KEIKUTSERTAAN JOB FAIR</v>
          </cell>
        </row>
        <row r="211">
          <cell r="D211" t="str">
            <v>A-00279</v>
          </cell>
          <cell r="E211" t="str">
            <v>BIAYA RAWAT EXPAT</v>
          </cell>
          <cell r="F211" t="str">
            <v>A-00279</v>
          </cell>
          <cell r="G211" t="str">
            <v>BIAYA RAWAT INAP EXPAT</v>
          </cell>
        </row>
        <row r="212">
          <cell r="D212" t="str">
            <v>A-00280</v>
          </cell>
          <cell r="E212" t="str">
            <v>BIAYA MUTASI PASPORT</v>
          </cell>
          <cell r="F212" t="str">
            <v>A-00280</v>
          </cell>
          <cell r="G212" t="str">
            <v>BIAYA MUTASI PASPORT</v>
          </cell>
        </row>
        <row r="213">
          <cell r="D213" t="str">
            <v>A-00282</v>
          </cell>
          <cell r="E213" t="str">
            <v>TRANSPORT KONVENSI QCC PASI GROUP</v>
          </cell>
          <cell r="F213" t="str">
            <v>A-00282</v>
          </cell>
          <cell r="G213" t="str">
            <v>TRANSPORT KONVENSI QCC PASI GROUP</v>
          </cell>
        </row>
        <row r="214">
          <cell r="D214" t="str">
            <v>A-00288</v>
          </cell>
          <cell r="E214" t="str">
            <v>AIR BERSIH</v>
          </cell>
          <cell r="F214" t="str">
            <v>A-00288</v>
          </cell>
          <cell r="G214" t="str">
            <v>AIR BERSIH SAMI</v>
          </cell>
        </row>
        <row r="215">
          <cell r="D215" t="str">
            <v>A-00289</v>
          </cell>
          <cell r="E215" t="str">
            <v>PEMBUATAN DOKUMENT RPTKA</v>
          </cell>
          <cell r="F215" t="str">
            <v>A-00289</v>
          </cell>
          <cell r="G215" t="str">
            <v>DOKUMENT RPTKA PP SM</v>
          </cell>
        </row>
        <row r="216">
          <cell r="D216" t="str">
            <v>A-00290</v>
          </cell>
          <cell r="E216" t="str">
            <v>PEMBUATAN DOKUMENT RPTKA</v>
          </cell>
          <cell r="F216" t="str">
            <v>A-00290</v>
          </cell>
          <cell r="G216" t="str">
            <v>DOKUMENT RPTKA PE SM</v>
          </cell>
        </row>
        <row r="217">
          <cell r="D217" t="str">
            <v>A-00291</v>
          </cell>
          <cell r="E217" t="str">
            <v>PEMBUATAN DOKUMENT RPTKA</v>
          </cell>
          <cell r="F217" t="str">
            <v>A-00291</v>
          </cell>
          <cell r="G217" t="str">
            <v>DOKUMENT RPTKA QA SM</v>
          </cell>
        </row>
        <row r="218">
          <cell r="D218" t="str">
            <v>A-00292</v>
          </cell>
          <cell r="E218" t="str">
            <v>PEMBUATAN DOKUMENT RPTKA</v>
          </cell>
          <cell r="F218" t="str">
            <v>A-00292</v>
          </cell>
          <cell r="G218" t="str">
            <v>DOKUMENT RPTKA LOG SM</v>
          </cell>
        </row>
        <row r="219">
          <cell r="D219" t="str">
            <v>A-00293</v>
          </cell>
          <cell r="E219" t="str">
            <v>PEMBUATAN DOKUMENT RPTKA</v>
          </cell>
          <cell r="F219" t="str">
            <v>A-00293</v>
          </cell>
          <cell r="G219" t="str">
            <v>DOKUMENT RPTKA FM</v>
          </cell>
        </row>
        <row r="220">
          <cell r="D220" t="str">
            <v>A-00294</v>
          </cell>
          <cell r="E220" t="str">
            <v>PEMBUATAN DOKUMENT RPTKA</v>
          </cell>
          <cell r="F220" t="str">
            <v>A-00294</v>
          </cell>
          <cell r="G220" t="str">
            <v>DOKUMENT RPTKA TAMU</v>
          </cell>
        </row>
        <row r="221">
          <cell r="D221" t="str">
            <v>A-00295</v>
          </cell>
          <cell r="E221" t="str">
            <v>PBB</v>
          </cell>
          <cell r="F221" t="str">
            <v>A-00295</v>
          </cell>
          <cell r="G221" t="str">
            <v>PAJAK BUMI BANGUNAN PT SAMI</v>
          </cell>
        </row>
        <row r="222">
          <cell r="D222" t="str">
            <v>A-00302</v>
          </cell>
          <cell r="E222" t="str">
            <v>LAWYER</v>
          </cell>
          <cell r="F222" t="str">
            <v>A-00302</v>
          </cell>
          <cell r="G222" t="str">
            <v>JASA LAWYER PT SAMI</v>
          </cell>
        </row>
        <row r="223">
          <cell r="D223" t="str">
            <v>A-00303</v>
          </cell>
          <cell r="E223" t="str">
            <v>CSR</v>
          </cell>
          <cell r="F223" t="str">
            <v>A-00303</v>
          </cell>
          <cell r="G223" t="str">
            <v>BANTUAN CSR</v>
          </cell>
        </row>
        <row r="224">
          <cell r="D224" t="str">
            <v>A-00304</v>
          </cell>
          <cell r="E224" t="str">
            <v>JASA PENGECATAN</v>
          </cell>
          <cell r="F224" t="str">
            <v>A-00304</v>
          </cell>
          <cell r="G224" t="str">
            <v>JASA PENGECATAN</v>
          </cell>
        </row>
        <row r="225">
          <cell r="D225" t="str">
            <v>A-00308</v>
          </cell>
          <cell r="E225" t="str">
            <v>AIR MINUM KARYAWAN</v>
          </cell>
          <cell r="F225" t="str">
            <v>A-00308</v>
          </cell>
          <cell r="G225" t="str">
            <v>AIR MINUM KARYAWAN</v>
          </cell>
        </row>
        <row r="226">
          <cell r="D226" t="str">
            <v>A-00311</v>
          </cell>
          <cell r="E226" t="str">
            <v>YAKULT</v>
          </cell>
          <cell r="F226" t="str">
            <v>A-00311</v>
          </cell>
          <cell r="G226" t="str">
            <v>YAKULT</v>
          </cell>
        </row>
        <row r="227">
          <cell r="D227" t="str">
            <v>A-00315</v>
          </cell>
          <cell r="E227" t="str">
            <v>APAR</v>
          </cell>
          <cell r="F227" t="str">
            <v>A-00315</v>
          </cell>
          <cell r="G227" t="str">
            <v>APAR CO2 UK 3 KG</v>
          </cell>
        </row>
        <row r="228">
          <cell r="D228" t="str">
            <v>A-00318</v>
          </cell>
          <cell r="E228" t="str">
            <v>APAR</v>
          </cell>
          <cell r="F228" t="str">
            <v>A-00318</v>
          </cell>
          <cell r="G228" t="str">
            <v>REFILL APAR POWDER 1 KG</v>
          </cell>
        </row>
        <row r="229">
          <cell r="D229" t="str">
            <v>A-00319</v>
          </cell>
          <cell r="E229" t="str">
            <v>APAR</v>
          </cell>
          <cell r="F229" t="str">
            <v>A-00319</v>
          </cell>
          <cell r="G229" t="str">
            <v>REFILL APAR POWDER 3 KG</v>
          </cell>
        </row>
        <row r="230">
          <cell r="D230" t="str">
            <v>A-00320</v>
          </cell>
          <cell r="E230" t="str">
            <v>APAR</v>
          </cell>
          <cell r="F230" t="str">
            <v>A-00320</v>
          </cell>
          <cell r="G230" t="str">
            <v>REFILL APAR POWDER 6 KG</v>
          </cell>
        </row>
        <row r="231">
          <cell r="D231" t="str">
            <v>A-00321</v>
          </cell>
          <cell r="E231" t="str">
            <v>APAR</v>
          </cell>
          <cell r="F231" t="str">
            <v>A-00321</v>
          </cell>
          <cell r="G231" t="str">
            <v>REFILL APAR C02 3 KG</v>
          </cell>
        </row>
        <row r="232">
          <cell r="D232" t="str">
            <v>A-00322</v>
          </cell>
          <cell r="E232" t="str">
            <v>APAR</v>
          </cell>
          <cell r="F232" t="str">
            <v>A-00322</v>
          </cell>
          <cell r="G232" t="str">
            <v>REFILL APAR C02 5 KG</v>
          </cell>
        </row>
        <row r="233">
          <cell r="D233" t="str">
            <v>A-00323</v>
          </cell>
          <cell r="E233" t="str">
            <v>LOMBA HUT RI</v>
          </cell>
          <cell r="F233" t="str">
            <v>A-00323</v>
          </cell>
          <cell r="G233" t="str">
            <v>HADIAH LOMBA HUT RI</v>
          </cell>
        </row>
        <row r="234">
          <cell r="D234" t="str">
            <v>A-00324</v>
          </cell>
          <cell r="E234" t="str">
            <v>BINGKISAN HARI RAYA KARYAWAN SAMI - JF</v>
          </cell>
          <cell r="F234" t="str">
            <v>A-00324</v>
          </cell>
          <cell r="G234" t="str">
            <v>BINGKISAN HARI RAYA KARYAWAN SAMI - JF</v>
          </cell>
        </row>
        <row r="235">
          <cell r="D235" t="str">
            <v>A-00325</v>
          </cell>
          <cell r="E235" t="str">
            <v>BINGKISAN DAN THR EKSTERNAL SAMI</v>
          </cell>
          <cell r="F235" t="str">
            <v>A-00325</v>
          </cell>
          <cell r="G235" t="str">
            <v>BINGKISAN DAN THR EKSTERNAL SAMI</v>
          </cell>
        </row>
        <row r="236">
          <cell r="D236" t="str">
            <v>A-00326</v>
          </cell>
          <cell r="E236" t="str">
            <v>KURSI</v>
          </cell>
          <cell r="F236" t="str">
            <v>A-00326</v>
          </cell>
          <cell r="G236" t="str">
            <v>KURSI KANTIN GLORY CHITOSE</v>
          </cell>
        </row>
        <row r="237">
          <cell r="D237" t="str">
            <v>A-00327</v>
          </cell>
          <cell r="E237" t="str">
            <v>MEJA</v>
          </cell>
          <cell r="F237" t="str">
            <v>A-00327</v>
          </cell>
          <cell r="G237" t="str">
            <v>MEJA KANTIN</v>
          </cell>
        </row>
        <row r="238">
          <cell r="D238" t="str">
            <v>A-00328</v>
          </cell>
          <cell r="E238" t="str">
            <v>KURSI</v>
          </cell>
          <cell r="F238" t="str">
            <v>A-00328</v>
          </cell>
          <cell r="G238" t="str">
            <v>KURSI REST AREA</v>
          </cell>
        </row>
        <row r="239">
          <cell r="D239" t="str">
            <v>A-00329</v>
          </cell>
          <cell r="E239" t="str">
            <v>ALMARI</v>
          </cell>
          <cell r="F239" t="str">
            <v>A-00329</v>
          </cell>
          <cell r="G239" t="str">
            <v>ALMARI DOKUMEN</v>
          </cell>
        </row>
        <row r="240">
          <cell r="D240" t="str">
            <v>A-00330</v>
          </cell>
          <cell r="E240" t="str">
            <v>MEJA</v>
          </cell>
          <cell r="F240" t="str">
            <v>A-00330</v>
          </cell>
          <cell r="G240" t="str">
            <v>MEJA TEMPAT DISPENSER</v>
          </cell>
        </row>
        <row r="241">
          <cell r="D241" t="str">
            <v>A-00332</v>
          </cell>
          <cell r="E241" t="str">
            <v>MEJA</v>
          </cell>
          <cell r="F241" t="str">
            <v>A-00332</v>
          </cell>
          <cell r="G241" t="str">
            <v xml:space="preserve">MEJA MANAGER OD 036 </v>
          </cell>
        </row>
        <row r="242">
          <cell r="D242" t="str">
            <v>A-00333</v>
          </cell>
          <cell r="E242" t="str">
            <v>MEJA</v>
          </cell>
          <cell r="F242" t="str">
            <v>A-00333</v>
          </cell>
          <cell r="G242" t="str">
            <v>MEJA KOMPUTER CD 805</v>
          </cell>
        </row>
        <row r="243">
          <cell r="D243" t="str">
            <v>A-00335</v>
          </cell>
          <cell r="E243" t="str">
            <v>MEJA</v>
          </cell>
          <cell r="F243" t="str">
            <v>A-00335</v>
          </cell>
          <cell r="G243" t="str">
            <v>MEJA KERJA ORBITREND</v>
          </cell>
        </row>
        <row r="244">
          <cell r="D244" t="str">
            <v>A-00336</v>
          </cell>
          <cell r="E244" t="str">
            <v>KURSI</v>
          </cell>
          <cell r="F244" t="str">
            <v>A-00336</v>
          </cell>
          <cell r="G244" t="str">
            <v>KURSI MANAGER HP 05</v>
          </cell>
        </row>
        <row r="245">
          <cell r="D245" t="str">
            <v>A-00337</v>
          </cell>
          <cell r="E245" t="str">
            <v>KURSI</v>
          </cell>
          <cell r="F245" t="str">
            <v>A-00337</v>
          </cell>
          <cell r="G245" t="str">
            <v>KURSI KERJA BIRU FA</v>
          </cell>
        </row>
        <row r="246">
          <cell r="D246" t="str">
            <v>A-00338</v>
          </cell>
          <cell r="E246" t="str">
            <v>KURSI</v>
          </cell>
          <cell r="F246" t="str">
            <v>A-00338</v>
          </cell>
          <cell r="G246" t="str">
            <v>KURSI REST AREA KAYU</v>
          </cell>
        </row>
        <row r="247">
          <cell r="D247" t="str">
            <v>A-00340</v>
          </cell>
          <cell r="E247" t="str">
            <v>BUKA BERSAMA SERIKAT KARYAWAN</v>
          </cell>
          <cell r="F247" t="str">
            <v>A-00340</v>
          </cell>
          <cell r="G247" t="str">
            <v>BUKA BERSAMA SERIKAT KARYAWAN</v>
          </cell>
        </row>
        <row r="248">
          <cell r="D248" t="str">
            <v>A-00341</v>
          </cell>
          <cell r="E248" t="str">
            <v>BUKA BERSAMA ANAK YATIM</v>
          </cell>
          <cell r="F248" t="str">
            <v>A-00341</v>
          </cell>
          <cell r="G248" t="str">
            <v>BUKA BERSAMA ANAK YATIM</v>
          </cell>
        </row>
        <row r="249">
          <cell r="D249" t="str">
            <v>A-00342</v>
          </cell>
          <cell r="E249" t="str">
            <v>TIKET PERJALANAN</v>
          </cell>
          <cell r="F249" t="str">
            <v>A-00342</v>
          </cell>
          <cell r="G249" t="str">
            <v>TIKET PESAWAT HOME LEAVE PP SM</v>
          </cell>
        </row>
        <row r="250">
          <cell r="D250" t="str">
            <v>A-00343</v>
          </cell>
          <cell r="E250" t="str">
            <v>TIKET PERJALANAN</v>
          </cell>
          <cell r="F250" t="str">
            <v>A-00343</v>
          </cell>
          <cell r="G250" t="str">
            <v>TIKET PESAWAT HOME LEAVE QA SM</v>
          </cell>
        </row>
        <row r="251">
          <cell r="D251" t="str">
            <v>A-00344</v>
          </cell>
          <cell r="E251" t="str">
            <v>TIKET PERJALANAN</v>
          </cell>
          <cell r="F251" t="str">
            <v>A-00344</v>
          </cell>
          <cell r="G251" t="str">
            <v>TIKET PESAWAT HOME LEAVE PE SM</v>
          </cell>
        </row>
        <row r="252">
          <cell r="D252" t="str">
            <v>A-00345</v>
          </cell>
          <cell r="E252" t="str">
            <v>TIKET PERJALANAN</v>
          </cell>
          <cell r="F252" t="str">
            <v>A-00345</v>
          </cell>
          <cell r="G252" t="str">
            <v>TIKET PESAWAT HOME LEAVE LOG SM</v>
          </cell>
        </row>
        <row r="253">
          <cell r="D253" t="str">
            <v>A-00346</v>
          </cell>
          <cell r="E253" t="str">
            <v>TIKET PERJALANAN</v>
          </cell>
          <cell r="F253" t="str">
            <v>A-00346</v>
          </cell>
          <cell r="G253" t="str">
            <v>TIKET PESAWAT HOME LEAVE FM</v>
          </cell>
        </row>
        <row r="254">
          <cell r="D254" t="str">
            <v>A-00347</v>
          </cell>
          <cell r="E254" t="str">
            <v>TIKET PERJALANAN</v>
          </cell>
          <cell r="F254" t="str">
            <v>A-00347</v>
          </cell>
          <cell r="G254" t="str">
            <v>TIKET PESAWAT HOME LEAVE VICE PRESDIR</v>
          </cell>
        </row>
        <row r="255">
          <cell r="D255" t="str">
            <v>A-00348</v>
          </cell>
          <cell r="E255" t="str">
            <v>TIKET PERJALANAN DINAS</v>
          </cell>
          <cell r="F255" t="str">
            <v>A-00348</v>
          </cell>
          <cell r="G255" t="str">
            <v>TIKET PESAWAT DOMESTIK GARUDA SURABAYA (TRAVELLING/MEETING)</v>
          </cell>
        </row>
        <row r="256">
          <cell r="D256" t="str">
            <v>A-00349</v>
          </cell>
          <cell r="E256" t="str">
            <v>TIKET PERJALANAN DINAS</v>
          </cell>
          <cell r="F256" t="str">
            <v>A-00349</v>
          </cell>
          <cell r="G256" t="str">
            <v>TIKET PESAWAT DOMESTIK GARUDA JAKARTA (TRAVELLING/MEETING)</v>
          </cell>
        </row>
        <row r="257">
          <cell r="D257" t="str">
            <v>A-00350</v>
          </cell>
          <cell r="E257" t="str">
            <v>TIKET PERJALANAN DINAS</v>
          </cell>
          <cell r="F257" t="str">
            <v>A-00350</v>
          </cell>
          <cell r="G257" t="str">
            <v>TIKET PESAWAT DOMESTIK NONGARUDA JAKARTA (TRAVELLING/MEETING)</v>
          </cell>
        </row>
        <row r="258">
          <cell r="D258" t="str">
            <v>A-00351</v>
          </cell>
          <cell r="E258" t="str">
            <v>TIKET PERJALANAN DINAS</v>
          </cell>
          <cell r="F258" t="str">
            <v>A-00351</v>
          </cell>
          <cell r="G258" t="str">
            <v>TIKET PESAWAT DOMESTIK NONGARUDA SURABAYA (TRAVELLING/MEETING)</v>
          </cell>
        </row>
        <row r="259">
          <cell r="D259" t="str">
            <v>A-00352</v>
          </cell>
          <cell r="E259" t="str">
            <v>TIKET PERJALANAN DINAS</v>
          </cell>
          <cell r="F259" t="str">
            <v>A-00352</v>
          </cell>
          <cell r="G259" t="str">
            <v>TIKET PESAWAT INTERNASIONAL GARUDA JEPANG (TRAVELLING/MEETING)</v>
          </cell>
        </row>
        <row r="260">
          <cell r="D260" t="str">
            <v>A-00353</v>
          </cell>
          <cell r="E260" t="str">
            <v>TIKET PERJALANAN DINAS</v>
          </cell>
          <cell r="F260" t="str">
            <v>A-00353</v>
          </cell>
          <cell r="G260" t="str">
            <v>TIKET PESAWAT INTERNASIONAL NONGARUDA JEPANG (TRAVELLING/MEETING)</v>
          </cell>
        </row>
        <row r="261">
          <cell r="D261" t="str">
            <v>A-00354</v>
          </cell>
          <cell r="E261" t="str">
            <v>TIKET PERJALANAN DINAS</v>
          </cell>
          <cell r="F261" t="str">
            <v>A-00354</v>
          </cell>
          <cell r="G261" t="str">
            <v>TIKET PESAWAT INTERNASIONAL GARUDA ASIA KECUALI JEPANG (TRAVELLING/MEETING)</v>
          </cell>
        </row>
        <row r="262">
          <cell r="D262" t="str">
            <v>A-00355</v>
          </cell>
          <cell r="E262" t="str">
            <v>TIKET PERJALANAN DINAS</v>
          </cell>
          <cell r="F262" t="str">
            <v>A-00355</v>
          </cell>
          <cell r="G262" t="str">
            <v>TIKET PESAWAT INTERNASIONAL NONGARUDA ASIA KECUALI JEPANG (TRAVELLING/MEETING)</v>
          </cell>
        </row>
        <row r="263">
          <cell r="D263" t="str">
            <v>A-00356</v>
          </cell>
          <cell r="E263" t="str">
            <v>TIKET PERJALANAN DINAS</v>
          </cell>
          <cell r="F263" t="str">
            <v>A-00356</v>
          </cell>
          <cell r="G263" t="str">
            <v>TIKET PESAWAT INTERNASIONAL GARUDA AUS,USA,EUR (TRAVELLING/MEETING)</v>
          </cell>
        </row>
        <row r="264">
          <cell r="D264" t="str">
            <v>A-00357</v>
          </cell>
          <cell r="E264" t="str">
            <v>TIKET PERJALANAN DINAS</v>
          </cell>
          <cell r="F264" t="str">
            <v>A-00357</v>
          </cell>
          <cell r="G264" t="str">
            <v>TIKET PESAWAT INTERNASIONAL NONGARUDA AUS,USA,EUR (TRAVELLING/MEETING)</v>
          </cell>
        </row>
        <row r="265">
          <cell r="D265" t="str">
            <v>A-00358</v>
          </cell>
          <cell r="E265" t="str">
            <v>TIKET PERJALANAN DINAS</v>
          </cell>
          <cell r="F265" t="str">
            <v>A-00358</v>
          </cell>
          <cell r="G265" t="str">
            <v>TIKET PESAWAT DOMESTIK NONGARUDA JAKARTA (TRAINING)</v>
          </cell>
        </row>
        <row r="266">
          <cell r="D266" t="str">
            <v>A-00359</v>
          </cell>
          <cell r="E266" t="str">
            <v>TIKET PERJALANAN DINAS</v>
          </cell>
          <cell r="F266" t="str">
            <v>A-00359</v>
          </cell>
          <cell r="G266" t="str">
            <v>TIKET PESAWAT DOMESTIK NONGARUDA SURABAYA (TRAINING)</v>
          </cell>
        </row>
        <row r="267">
          <cell r="D267" t="str">
            <v>A-00360</v>
          </cell>
          <cell r="E267" t="str">
            <v>TIKET PERJALANAN DINAS</v>
          </cell>
          <cell r="F267" t="str">
            <v>A-00360</v>
          </cell>
          <cell r="G267" t="str">
            <v>TIKET PESAWAT DOMESTIK GARUDA SURABAYA (TRAINING)</v>
          </cell>
        </row>
        <row r="268">
          <cell r="D268" t="str">
            <v>A-00361</v>
          </cell>
          <cell r="E268" t="str">
            <v>TIKET PERJALANAN DINAS</v>
          </cell>
          <cell r="F268" t="str">
            <v>A-00361</v>
          </cell>
          <cell r="G268" t="str">
            <v>TIKET PESAWAT DOMESTIK GARUDA JAKARTA (TRAINING)</v>
          </cell>
        </row>
        <row r="269">
          <cell r="D269" t="str">
            <v>A-00362</v>
          </cell>
          <cell r="E269" t="str">
            <v>TIKET PERJALANAN DINAS</v>
          </cell>
          <cell r="F269" t="str">
            <v>A-00362</v>
          </cell>
          <cell r="G269" t="str">
            <v>TIKET PESAWAT INTERNASIONAL GARUDA JEPANG (TRAINING)</v>
          </cell>
        </row>
        <row r="270">
          <cell r="D270" t="str">
            <v>A-00363</v>
          </cell>
          <cell r="E270" t="str">
            <v>TIKET PERJALANAN DINAS</v>
          </cell>
          <cell r="F270" t="str">
            <v>A-00363</v>
          </cell>
          <cell r="G270" t="str">
            <v>TIKET PESAWAT INTERNASIONAL NONGARUDA JEPANG (TRAINING)</v>
          </cell>
        </row>
        <row r="271">
          <cell r="D271" t="str">
            <v>A-00364</v>
          </cell>
          <cell r="E271" t="str">
            <v>TIKET PERJALANAN DINAS</v>
          </cell>
          <cell r="F271" t="str">
            <v>A-00364</v>
          </cell>
          <cell r="G271" t="str">
            <v>TIKET PESAWAT INTERNASIONAL GARUDA ASIA KECUALI JEPANG (TRAINING)</v>
          </cell>
        </row>
        <row r="272">
          <cell r="D272" t="str">
            <v>A-00365</v>
          </cell>
          <cell r="E272" t="str">
            <v>TIKET PERJALANAN DINAS</v>
          </cell>
          <cell r="F272" t="str">
            <v>A-00365</v>
          </cell>
          <cell r="G272" t="str">
            <v>TIKET PESAWAT INTERNASIONAL NONGARUDA ASIA KECUALI JEPANG (TRAINING)</v>
          </cell>
        </row>
        <row r="273">
          <cell r="D273" t="str">
            <v>A-00366</v>
          </cell>
          <cell r="E273" t="str">
            <v>TIKET PERJALANAN DINAS</v>
          </cell>
          <cell r="F273" t="str">
            <v>A-00366</v>
          </cell>
          <cell r="G273" t="str">
            <v>TIKET PESAWAT INTERNASIONAL GARUDA AUS,USA,EUR (TRAINING)</v>
          </cell>
        </row>
        <row r="274">
          <cell r="D274" t="str">
            <v>A-00367</v>
          </cell>
          <cell r="E274" t="str">
            <v>TIKET PERJALANAN DINAS</v>
          </cell>
          <cell r="F274" t="str">
            <v>A-00367</v>
          </cell>
          <cell r="G274" t="str">
            <v>TIKET PESAWAT INTERNASIONAL NONGARUDA ASIA AUS,USA,EUR (TRAINING)</v>
          </cell>
        </row>
        <row r="275">
          <cell r="D275" t="str">
            <v>A-00368</v>
          </cell>
          <cell r="E275" t="str">
            <v>TIKET PERJALANAN DINAS</v>
          </cell>
          <cell r="F275" t="str">
            <v>A-00368</v>
          </cell>
          <cell r="G275" t="str">
            <v>TIKET KERETA JAKARTA (TRAVELLING/MEETING)</v>
          </cell>
        </row>
        <row r="276">
          <cell r="D276" t="str">
            <v>A-00369</v>
          </cell>
          <cell r="E276" t="str">
            <v>TIKET PERJALANAN DINAS</v>
          </cell>
          <cell r="F276" t="str">
            <v>A-00369</v>
          </cell>
          <cell r="G276" t="str">
            <v>TIKET KERETA SURABAYA (TRAVELLING/MEETING)</v>
          </cell>
        </row>
        <row r="277">
          <cell r="D277" t="str">
            <v>A-00370</v>
          </cell>
          <cell r="E277" t="str">
            <v>TIKET PERJALANAN DINAS</v>
          </cell>
          <cell r="F277" t="str">
            <v>A-00370</v>
          </cell>
          <cell r="G277" t="str">
            <v>TIKET KERETA JAKARTA (TRAINING)</v>
          </cell>
        </row>
        <row r="278">
          <cell r="D278" t="str">
            <v>A-00371</v>
          </cell>
          <cell r="E278" t="str">
            <v>TIKET PERJALANAN DINAS</v>
          </cell>
          <cell r="F278" t="str">
            <v>A-00371</v>
          </cell>
          <cell r="G278" t="str">
            <v>TIKET KERETA SURABAYA (TRAINING)</v>
          </cell>
        </row>
        <row r="279">
          <cell r="D279" t="str">
            <v>A-00372</v>
          </cell>
          <cell r="E279" t="str">
            <v>LOCAL TRANSPORT</v>
          </cell>
          <cell r="F279" t="str">
            <v>A-00372</v>
          </cell>
          <cell r="G279" t="str">
            <v>LOCAL TRANSPORT HOME LEAVE PP SM</v>
          </cell>
        </row>
        <row r="280">
          <cell r="D280" t="str">
            <v>A-00373</v>
          </cell>
          <cell r="E280" t="str">
            <v>LOCAL TRANSPORT</v>
          </cell>
          <cell r="F280" t="str">
            <v>A-00373</v>
          </cell>
          <cell r="G280" t="str">
            <v>LOCAL TRANSPORT HOME LEAVE QA SM</v>
          </cell>
        </row>
        <row r="281">
          <cell r="D281" t="str">
            <v>A-00374</v>
          </cell>
          <cell r="E281" t="str">
            <v>LOCAL TRANSPORT</v>
          </cell>
          <cell r="F281" t="str">
            <v>A-00374</v>
          </cell>
          <cell r="G281" t="str">
            <v>LOCAL TRANSPORT HOME LEAVE PE SM</v>
          </cell>
        </row>
        <row r="282">
          <cell r="D282" t="str">
            <v>A-00375</v>
          </cell>
          <cell r="E282" t="str">
            <v>LOCAL TRANSPORT</v>
          </cell>
          <cell r="F282" t="str">
            <v>A-00375</v>
          </cell>
          <cell r="G282" t="str">
            <v>LOCAL TRANSPORT HOME LEAVE LOG SM</v>
          </cell>
        </row>
        <row r="283">
          <cell r="D283" t="str">
            <v>A-00376</v>
          </cell>
          <cell r="E283" t="str">
            <v>LOCAL TRANSPORT</v>
          </cell>
          <cell r="F283" t="str">
            <v>A-00376</v>
          </cell>
          <cell r="G283" t="str">
            <v>LOCAL TRANSPORT HOME LEAVE FM</v>
          </cell>
        </row>
        <row r="284">
          <cell r="D284" t="str">
            <v>A-00377</v>
          </cell>
          <cell r="E284" t="str">
            <v>LOCAL TRANSPORT</v>
          </cell>
          <cell r="F284" t="str">
            <v>A-00377</v>
          </cell>
          <cell r="G284" t="str">
            <v>LOCAL TRANSPORT HOME LEAVE VICE PRESDIR</v>
          </cell>
        </row>
        <row r="285">
          <cell r="D285" t="str">
            <v>A-00378</v>
          </cell>
          <cell r="E285" t="str">
            <v>LOCAL TRANSPORT</v>
          </cell>
          <cell r="F285" t="str">
            <v>A-00378</v>
          </cell>
          <cell r="G285" t="str">
            <v>LOCAL TRANSPORT LUAR NEGERI JEPANG (TRAVELLING/MEETING)</v>
          </cell>
        </row>
        <row r="286">
          <cell r="D286" t="str">
            <v>A-00379</v>
          </cell>
          <cell r="E286" t="str">
            <v>LOCAL TRANSPORT</v>
          </cell>
          <cell r="F286" t="str">
            <v>A-00379</v>
          </cell>
          <cell r="G286" t="str">
            <v>LOCAL TRANSPORT LUAR NEGERI JEPANG (TRAINING)</v>
          </cell>
        </row>
        <row r="287">
          <cell r="D287" t="str">
            <v>A-00380</v>
          </cell>
          <cell r="E287" t="str">
            <v>LOCAL TRANSPORT</v>
          </cell>
          <cell r="F287" t="str">
            <v>A-00380</v>
          </cell>
          <cell r="G287" t="str">
            <v>LOCAL TRANSPORT DALAM NEGERI (TRAVELLING/MEETING)</v>
          </cell>
        </row>
        <row r="288">
          <cell r="D288" t="str">
            <v>A-00381</v>
          </cell>
          <cell r="E288" t="str">
            <v>LOCAL TRANSPORT</v>
          </cell>
          <cell r="F288" t="str">
            <v>A-00381</v>
          </cell>
          <cell r="G288" t="str">
            <v>LOCAL TRANSPORT DALAM NEGERI (TRAINING)</v>
          </cell>
        </row>
        <row r="289">
          <cell r="D289" t="str">
            <v>A-00382</v>
          </cell>
          <cell r="E289" t="str">
            <v>HOTEL</v>
          </cell>
          <cell r="F289" t="str">
            <v>A-00382</v>
          </cell>
          <cell r="G289" t="str">
            <v>HOTEL DALAM NEGERI (TRAVELING/MEETING)</v>
          </cell>
        </row>
        <row r="290">
          <cell r="D290" t="str">
            <v>A-00383</v>
          </cell>
          <cell r="E290" t="str">
            <v>HOTEL</v>
          </cell>
          <cell r="F290" t="str">
            <v>A-00383</v>
          </cell>
          <cell r="G290" t="str">
            <v>HOTEL LUAR NEGERI JEPANG (TRAVELING/MEETING)</v>
          </cell>
        </row>
        <row r="291">
          <cell r="D291" t="str">
            <v>A-00384</v>
          </cell>
          <cell r="E291" t="str">
            <v>HOTEL</v>
          </cell>
          <cell r="F291" t="str">
            <v>A-00384</v>
          </cell>
          <cell r="G291" t="str">
            <v>HOTEL LUAR NEGERI ASIA (TRAVELLING/MEETING)</v>
          </cell>
        </row>
        <row r="292">
          <cell r="D292" t="str">
            <v>A-00385</v>
          </cell>
          <cell r="E292" t="str">
            <v>HOTEL</v>
          </cell>
          <cell r="F292" t="str">
            <v>A-00385</v>
          </cell>
          <cell r="G292" t="str">
            <v>HOTEL LUAR NEGERI AUS,USA,EUR (TRAVELLING/MEETING)</v>
          </cell>
        </row>
        <row r="293">
          <cell r="D293" t="str">
            <v>A-00386</v>
          </cell>
          <cell r="E293" t="str">
            <v>HOTEL</v>
          </cell>
          <cell r="F293" t="str">
            <v>A-00386</v>
          </cell>
          <cell r="G293" t="str">
            <v>HOTEL DALAM NEGERI (TRAINING)</v>
          </cell>
        </row>
        <row r="294">
          <cell r="D294" t="str">
            <v>A-00387</v>
          </cell>
          <cell r="E294" t="str">
            <v>HOTEL</v>
          </cell>
          <cell r="F294" t="str">
            <v>A-00387</v>
          </cell>
          <cell r="G294" t="str">
            <v>HOTEL LUAR NEGERI JEPANG (TRAINING)</v>
          </cell>
        </row>
        <row r="295">
          <cell r="D295" t="str">
            <v>A-00388</v>
          </cell>
          <cell r="E295" t="str">
            <v>HOTEL</v>
          </cell>
          <cell r="F295" t="str">
            <v>A-00388</v>
          </cell>
          <cell r="G295" t="str">
            <v>HOTEL LUAR NEGERI ASIA (TRAINING)</v>
          </cell>
        </row>
        <row r="296">
          <cell r="D296" t="str">
            <v>A-00389</v>
          </cell>
          <cell r="E296" t="str">
            <v>HOTEL</v>
          </cell>
          <cell r="F296" t="str">
            <v>A-00389</v>
          </cell>
          <cell r="G296" t="str">
            <v>HOTEL LUAR NEGERI AUS,USA,EUR (TRAINING)</v>
          </cell>
        </row>
        <row r="297">
          <cell r="D297" t="str">
            <v>A-00390</v>
          </cell>
          <cell r="E297" t="str">
            <v>UANG SAKU PERJALANAN DINAS</v>
          </cell>
          <cell r="F297" t="str">
            <v>A-00390</v>
          </cell>
          <cell r="G297" t="str">
            <v>UANG SAKU + MAKAN GOL  I-II DALAM NEGERI (TRAVELLING/MEETING)</v>
          </cell>
        </row>
        <row r="298">
          <cell r="D298" t="str">
            <v>A-00391</v>
          </cell>
          <cell r="E298" t="str">
            <v>UANG SAKU PERJALANAN DINAS</v>
          </cell>
          <cell r="F298" t="str">
            <v>A-00391</v>
          </cell>
          <cell r="G298" t="str">
            <v>UANG SAKU + MAKAN GOL III DALAM NEGERI (TRAVELLING/MEETING)</v>
          </cell>
        </row>
        <row r="299">
          <cell r="D299" t="str">
            <v>A-00392</v>
          </cell>
          <cell r="E299" t="str">
            <v>UANG SAKU PERJALANAN DINAS</v>
          </cell>
          <cell r="F299" t="str">
            <v>A-00392</v>
          </cell>
          <cell r="G299" t="str">
            <v>UANG SAKU + MAKAN GOL  IV DALAM NEGERI (TRAVELLING/MEETING)</v>
          </cell>
        </row>
        <row r="300">
          <cell r="D300" t="str">
            <v>A-00393</v>
          </cell>
          <cell r="E300" t="str">
            <v>UANG SAKU PERJALANAN DINAS</v>
          </cell>
          <cell r="F300" t="str">
            <v>A-00393</v>
          </cell>
          <cell r="G300" t="str">
            <v>UANG SAKU + MAKAN GOL V DALAM NEGERI (TRAVELLING/MEETING)</v>
          </cell>
        </row>
        <row r="301">
          <cell r="D301" t="str">
            <v>A-00394</v>
          </cell>
          <cell r="E301" t="str">
            <v>UANG SAKU PERJALANAN DINAS</v>
          </cell>
          <cell r="F301" t="str">
            <v>A-00394</v>
          </cell>
          <cell r="G301" t="str">
            <v>UANG SAKU + MAKAN GOL VI DALAM NEGERI (TRAVELLING/MEETING)</v>
          </cell>
        </row>
        <row r="302">
          <cell r="D302" t="str">
            <v>A-00395</v>
          </cell>
          <cell r="E302" t="str">
            <v>UANG SAKU PERJALANAN DINAS</v>
          </cell>
          <cell r="F302" t="str">
            <v>A-00395</v>
          </cell>
          <cell r="G302" t="str">
            <v>UANG SAKU + MAKAN GOL  I-II DALAM NEGERI (TRAINING)</v>
          </cell>
        </row>
        <row r="303">
          <cell r="D303" t="str">
            <v>A-00396</v>
          </cell>
          <cell r="E303" t="str">
            <v>UANG SAKU PERJALANAN DINAS</v>
          </cell>
          <cell r="F303" t="str">
            <v>A-00396</v>
          </cell>
          <cell r="G303" t="str">
            <v>UANG SAKU + MAKAN GOL III DALAM NEGERI (TRAINING)</v>
          </cell>
        </row>
        <row r="304">
          <cell r="D304" t="str">
            <v>A-00397</v>
          </cell>
          <cell r="E304" t="str">
            <v>UANG SAKU PERJALANAN DINAS</v>
          </cell>
          <cell r="F304" t="str">
            <v>A-00397</v>
          </cell>
          <cell r="G304" t="str">
            <v>UANG SAKU + MAKAN GOL  IV DALAM NEGERI (TRAINING)</v>
          </cell>
        </row>
        <row r="305">
          <cell r="D305" t="str">
            <v>A-00398</v>
          </cell>
          <cell r="E305" t="str">
            <v>UANG SAKU PERJALANAN DINAS</v>
          </cell>
          <cell r="F305" t="str">
            <v>A-00398</v>
          </cell>
          <cell r="G305" t="str">
            <v>UANG SAKU + MAKAN GOL V DALAM NEGERI (TRAINING)</v>
          </cell>
        </row>
        <row r="306">
          <cell r="D306" t="str">
            <v>A-00399</v>
          </cell>
          <cell r="E306" t="str">
            <v>UANG SAKU PERJALANAN DINAS</v>
          </cell>
          <cell r="F306" t="str">
            <v>A-00399</v>
          </cell>
          <cell r="G306" t="str">
            <v>UANG SAKU + MAKAN GOL VI DALAM NEGERI (TRAINING)</v>
          </cell>
        </row>
        <row r="307">
          <cell r="D307" t="str">
            <v>A-00400</v>
          </cell>
          <cell r="E307" t="str">
            <v>UANG SAKU PERJALANAN DINAS</v>
          </cell>
          <cell r="F307" t="str">
            <v>A-00400</v>
          </cell>
          <cell r="G307" t="str">
            <v>UANG SAKU + MAKAN GOL  I-III LUAR NEGERI JEPANG(TRAVELLING/MEETING)</v>
          </cell>
        </row>
        <row r="308">
          <cell r="D308" t="str">
            <v>A-00401</v>
          </cell>
          <cell r="E308" t="str">
            <v>UANG SAKU PERJALANAN DINAS</v>
          </cell>
          <cell r="F308" t="str">
            <v>A-00401</v>
          </cell>
          <cell r="G308" t="str">
            <v>UANG SAKU + MAKAN GOL  IV LUAR NEGERI JEPANG (TRAVELLING/MEETING)</v>
          </cell>
        </row>
        <row r="309">
          <cell r="D309" t="str">
            <v>A-00402</v>
          </cell>
          <cell r="E309" t="str">
            <v>UANG SAKU PERJALANAN DINAS</v>
          </cell>
          <cell r="F309" t="str">
            <v>A-00402</v>
          </cell>
          <cell r="G309" t="str">
            <v>UANG SAKU + MAKAN GOL V LUAR NEGERI JEPANG (TRAVELLING/MEETING)</v>
          </cell>
        </row>
        <row r="310">
          <cell r="D310" t="str">
            <v>A-00403</v>
          </cell>
          <cell r="E310" t="str">
            <v>UANG SAKU PERJALANAN DINAS</v>
          </cell>
          <cell r="F310" t="str">
            <v>A-00403</v>
          </cell>
          <cell r="G310" t="str">
            <v>UANG SAKU + MAKAN GOL VI LUAR NEGERI JEPANG (TRAVELLING/MEETING)</v>
          </cell>
        </row>
        <row r="311">
          <cell r="D311" t="str">
            <v>A-00404</v>
          </cell>
          <cell r="E311" t="str">
            <v>UANG SAKU PERJALANAN DINAS</v>
          </cell>
          <cell r="F311" t="str">
            <v>A-00404</v>
          </cell>
          <cell r="G311" t="str">
            <v>UANG SAKU + MAKAN GOL  I-III LUAR NEGERI JEPANG(TRAINING)</v>
          </cell>
        </row>
        <row r="312">
          <cell r="D312" t="str">
            <v>A-00405</v>
          </cell>
          <cell r="E312" t="str">
            <v>UANG SAKU PERJALANAN DINAS</v>
          </cell>
          <cell r="F312" t="str">
            <v>A-00405</v>
          </cell>
          <cell r="G312" t="str">
            <v>UANG SAKU + MAKAN GOL  IV LUAR NEGERI JEPANG (TRAINING)</v>
          </cell>
        </row>
        <row r="313">
          <cell r="D313" t="str">
            <v>A-00406</v>
          </cell>
          <cell r="E313" t="str">
            <v>UANG SAKU PERJALANAN DINAS</v>
          </cell>
          <cell r="F313" t="str">
            <v>A-00406</v>
          </cell>
          <cell r="G313" t="str">
            <v>UANG SAKU + MAKAN GOL V LUAR NEGERI JEPANG (TRAINING)</v>
          </cell>
        </row>
        <row r="314">
          <cell r="D314" t="str">
            <v>A-00407</v>
          </cell>
          <cell r="E314" t="str">
            <v>UANG SAKU PERJALANAN DINAS</v>
          </cell>
          <cell r="F314" t="str">
            <v>A-00407</v>
          </cell>
          <cell r="G314" t="str">
            <v>UANG SAKU + MAKAN GOL VI LUAR NEGERI JEPANG (TRAINING)</v>
          </cell>
        </row>
        <row r="315">
          <cell r="D315" t="str">
            <v>A-00408</v>
          </cell>
          <cell r="E315" t="str">
            <v>UANG SAKU PERJALANAN DINAS</v>
          </cell>
          <cell r="F315" t="str">
            <v>A-00408</v>
          </cell>
          <cell r="G315" t="str">
            <v>UANG SAKU + MAKAN GOL  I-III ASIA (TRAVELLING/MEETING)</v>
          </cell>
        </row>
        <row r="316">
          <cell r="D316" t="str">
            <v>A-00409</v>
          </cell>
          <cell r="E316" t="str">
            <v>UANG SAKU PERJALANAN DINAS</v>
          </cell>
          <cell r="F316" t="str">
            <v>A-00409</v>
          </cell>
          <cell r="G316" t="str">
            <v>UANG SAKU + MAKAN GOL  IV ASIA (TRAVELLING/MEETING)</v>
          </cell>
        </row>
        <row r="317">
          <cell r="D317" t="str">
            <v>A-00410</v>
          </cell>
          <cell r="E317" t="str">
            <v>UANG SAKU PERJALANAN DINAS</v>
          </cell>
          <cell r="F317" t="str">
            <v>A-00410</v>
          </cell>
          <cell r="G317" t="str">
            <v>UANG SAKU + MAKAN GOL V ASIA (TRAVELLING/MEETING)</v>
          </cell>
        </row>
        <row r="318">
          <cell r="D318" t="str">
            <v>A-00411</v>
          </cell>
          <cell r="E318" t="str">
            <v>UANG SAKU PERJALANAN DINAS</v>
          </cell>
          <cell r="F318" t="str">
            <v>A-00411</v>
          </cell>
          <cell r="G318" t="str">
            <v>UANG SAKU + MAKAN GOL VI ASIA (TRAVELLING &amp; MEETING)</v>
          </cell>
        </row>
        <row r="319">
          <cell r="D319" t="str">
            <v>A-00412</v>
          </cell>
          <cell r="E319" t="str">
            <v>UANG SAKU PERJALANAN DINAS</v>
          </cell>
          <cell r="F319" t="str">
            <v>A-00412</v>
          </cell>
          <cell r="G319" t="str">
            <v>UANG SAKU + MAKAN GOL  I-III ASIA (TRAINING)</v>
          </cell>
        </row>
        <row r="320">
          <cell r="D320" t="str">
            <v>A-00413</v>
          </cell>
          <cell r="E320" t="str">
            <v>UANG SAKU PERJALANAN DINAS</v>
          </cell>
          <cell r="F320" t="str">
            <v>A-00413</v>
          </cell>
          <cell r="G320" t="str">
            <v>UANG SAKU + MAKAN GOL  IV ASIA (TRAINING)</v>
          </cell>
        </row>
        <row r="321">
          <cell r="D321" t="str">
            <v>A-00414</v>
          </cell>
          <cell r="E321" t="str">
            <v>UANG SAKU PERJALANAN DINAS</v>
          </cell>
          <cell r="F321" t="str">
            <v>A-00414</v>
          </cell>
          <cell r="G321" t="str">
            <v>UANG SAKU + MAKAN GOL V ASIA (TRAINING)</v>
          </cell>
        </row>
        <row r="322">
          <cell r="D322" t="str">
            <v>A-00415</v>
          </cell>
          <cell r="E322" t="str">
            <v>UANG SAKU PERJALANAN DINAS</v>
          </cell>
          <cell r="F322" t="str">
            <v>A-00415</v>
          </cell>
          <cell r="G322" t="str">
            <v>UANG SAKU + MAKAN GOL VI ASIA (TRAINING)</v>
          </cell>
        </row>
        <row r="323">
          <cell r="D323" t="str">
            <v>A-00416</v>
          </cell>
          <cell r="E323" t="str">
            <v>UANG SAKU PERJALANAN DINAS</v>
          </cell>
          <cell r="F323" t="str">
            <v>A-00416</v>
          </cell>
          <cell r="G323" t="str">
            <v>Uang Saku Dinas ke SAMI – JF/TF/BBF (Gol I-III)</v>
          </cell>
        </row>
        <row r="324">
          <cell r="D324" t="str">
            <v>A-00417</v>
          </cell>
          <cell r="E324" t="str">
            <v>TUNJANGAN MUSIM DINGIN</v>
          </cell>
          <cell r="F324" t="str">
            <v>A-00417</v>
          </cell>
          <cell r="G324" t="str">
            <v>TUNJANGAN MUSIM DINGIN &gt;1 BULAN (TRAVELLING/MEETING)</v>
          </cell>
        </row>
        <row r="325">
          <cell r="D325" t="str">
            <v>A-00418</v>
          </cell>
          <cell r="E325" t="str">
            <v>TUNJANGAN MUSIM DINGIN</v>
          </cell>
          <cell r="F325" t="str">
            <v>A-00418</v>
          </cell>
          <cell r="G325" t="str">
            <v>TUNJANGAN MUSIM DINGIN &gt; 1 BULAN (TRAINING)</v>
          </cell>
        </row>
        <row r="326">
          <cell r="D326" t="str">
            <v>A-00419</v>
          </cell>
          <cell r="E326" t="str">
            <v>SOLAR</v>
          </cell>
          <cell r="F326" t="str">
            <v>A-00419</v>
          </cell>
          <cell r="G326" t="str">
            <v>SOLAR PRODUKSI</v>
          </cell>
        </row>
        <row r="327">
          <cell r="D327" t="str">
            <v>A-00420</v>
          </cell>
          <cell r="E327" t="str">
            <v>SOLAR</v>
          </cell>
          <cell r="F327" t="str">
            <v>A-00420</v>
          </cell>
          <cell r="G327" t="str">
            <v>SOLAR SUPPORTING</v>
          </cell>
        </row>
        <row r="328">
          <cell r="D328" t="str">
            <v>A-00421</v>
          </cell>
          <cell r="E328" t="str">
            <v>OPERASIONAL MOBIL (BBM,TOL,PARKIR)</v>
          </cell>
          <cell r="F328" t="str">
            <v>A-00421</v>
          </cell>
          <cell r="G328" t="str">
            <v>OPERASIONAL MOBIL BKP</v>
          </cell>
        </row>
        <row r="329">
          <cell r="D329" t="str">
            <v>A-00422</v>
          </cell>
          <cell r="E329" t="str">
            <v>OPERASIONAL MOBIL (BBM,TOL,PARKIR)</v>
          </cell>
          <cell r="F329" t="str">
            <v>A-00422</v>
          </cell>
          <cell r="G329" t="str">
            <v>OPERASIONAL MOBIL JF WEEK 1</v>
          </cell>
        </row>
        <row r="330">
          <cell r="D330" t="str">
            <v>A-00426</v>
          </cell>
          <cell r="E330" t="str">
            <v>FORM</v>
          </cell>
          <cell r="F330" t="str">
            <v>A-00426</v>
          </cell>
          <cell r="G330" t="str">
            <v>FORM VOUCHER PAYING</v>
          </cell>
        </row>
        <row r="331">
          <cell r="D331" t="str">
            <v>A-00427</v>
          </cell>
          <cell r="E331" t="str">
            <v>FORM</v>
          </cell>
          <cell r="F331" t="str">
            <v>A-00427</v>
          </cell>
          <cell r="G331" t="str">
            <v>FORM VOUCHER RECEIVING</v>
          </cell>
        </row>
        <row r="332">
          <cell r="D332" t="str">
            <v>A-00428</v>
          </cell>
          <cell r="E332" t="str">
            <v>FORM</v>
          </cell>
          <cell r="F332" t="str">
            <v>A-00428</v>
          </cell>
          <cell r="G332" t="str">
            <v>FORM BUKTI PENERIMAAN BARANG</v>
          </cell>
        </row>
        <row r="333">
          <cell r="D333" t="str">
            <v>A-00429</v>
          </cell>
          <cell r="E333" t="str">
            <v>FORM</v>
          </cell>
          <cell r="F333" t="str">
            <v>A-00429</v>
          </cell>
          <cell r="G333" t="str">
            <v>FORM PERMOHONAN UANG MUKA</v>
          </cell>
        </row>
        <row r="334">
          <cell r="D334" t="str">
            <v>A-00430</v>
          </cell>
          <cell r="E334" t="str">
            <v>FORM</v>
          </cell>
          <cell r="F334" t="str">
            <v>A-00430</v>
          </cell>
          <cell r="G334" t="str">
            <v>FORM KOSONG 7 PLAY</v>
          </cell>
        </row>
        <row r="335">
          <cell r="D335" t="str">
            <v>A-00431</v>
          </cell>
          <cell r="E335" t="str">
            <v>FORM</v>
          </cell>
          <cell r="F335" t="str">
            <v>A-00431</v>
          </cell>
          <cell r="G335" t="str">
            <v>FORM KOSONG 5 PLAY</v>
          </cell>
        </row>
        <row r="336">
          <cell r="D336" t="str">
            <v>A-00433</v>
          </cell>
          <cell r="E336" t="str">
            <v>FORM</v>
          </cell>
          <cell r="F336" t="str">
            <v>A-00433</v>
          </cell>
          <cell r="G336" t="str">
            <v>FORM TANDA TERIMA KUITANSI</v>
          </cell>
        </row>
        <row r="337">
          <cell r="D337" t="str">
            <v>A-00434</v>
          </cell>
          <cell r="E337" t="str">
            <v>FORM</v>
          </cell>
          <cell r="F337" t="str">
            <v>A-00434</v>
          </cell>
          <cell r="G337" t="str">
            <v>FORM REKAP PENIMBANGAN SAMPAH</v>
          </cell>
        </row>
        <row r="338">
          <cell r="D338" t="str">
            <v>A-00436</v>
          </cell>
          <cell r="E338" t="str">
            <v>FORM</v>
          </cell>
          <cell r="F338" t="str">
            <v>A-00436</v>
          </cell>
          <cell r="G338" t="str">
            <v>FORM SURAT JALAN</v>
          </cell>
        </row>
        <row r="339">
          <cell r="D339" t="str">
            <v>A-00437</v>
          </cell>
          <cell r="E339" t="str">
            <v>FORM</v>
          </cell>
          <cell r="F339" t="str">
            <v>A-00437</v>
          </cell>
          <cell r="G339" t="str">
            <v>FORM PEMBERITAHUAN MUTASI KARYAWAN</v>
          </cell>
        </row>
        <row r="340">
          <cell r="D340" t="str">
            <v>A-00443</v>
          </cell>
          <cell r="E340" t="str">
            <v>FORM</v>
          </cell>
          <cell r="F340" t="str">
            <v>A-00443</v>
          </cell>
          <cell r="G340" t="str">
            <v>C/S FORMULIR PEMBERITAHUAN RAPAT QCC</v>
          </cell>
        </row>
        <row r="341">
          <cell r="D341" t="str">
            <v>A-00445</v>
          </cell>
          <cell r="E341" t="str">
            <v>FORM</v>
          </cell>
          <cell r="F341" t="str">
            <v>A-00445</v>
          </cell>
          <cell r="G341" t="str">
            <v>FORM LEMBAR JAWAB TEST NEOP</v>
          </cell>
        </row>
        <row r="342">
          <cell r="D342" t="str">
            <v>A-00447</v>
          </cell>
          <cell r="E342" t="str">
            <v>FORM</v>
          </cell>
          <cell r="F342" t="str">
            <v>A-00447</v>
          </cell>
          <cell r="G342" t="str">
            <v>FORM LEMBAR JAWAB PART DAN COLOUR BB</v>
          </cell>
        </row>
        <row r="343">
          <cell r="D343" t="str">
            <v>A-00448</v>
          </cell>
          <cell r="E343" t="str">
            <v>FORM</v>
          </cell>
          <cell r="F343" t="str">
            <v>A-00448</v>
          </cell>
          <cell r="G343" t="str">
            <v>FORM PBC BURAM</v>
          </cell>
        </row>
        <row r="344">
          <cell r="D344" t="str">
            <v>A-00449</v>
          </cell>
          <cell r="E344" t="str">
            <v>FORM</v>
          </cell>
          <cell r="F344" t="str">
            <v>A-00449</v>
          </cell>
          <cell r="G344" t="str">
            <v>FORM ES TEST BURAM</v>
          </cell>
        </row>
        <row r="345">
          <cell r="D345" t="str">
            <v>A-00450</v>
          </cell>
          <cell r="E345" t="str">
            <v>FORM</v>
          </cell>
          <cell r="F345" t="str">
            <v>A-00450</v>
          </cell>
          <cell r="G345" t="str">
            <v>FORM KOSONG 3 PLY PORPORASI TENGAH</v>
          </cell>
        </row>
        <row r="346">
          <cell r="D346" t="str">
            <v>A-00451</v>
          </cell>
          <cell r="E346" t="str">
            <v>FORM</v>
          </cell>
          <cell r="F346" t="str">
            <v>A-00451</v>
          </cell>
          <cell r="G346" t="str">
            <v>FORMULIR DAFTAR HADIR TRAINING</v>
          </cell>
        </row>
        <row r="347">
          <cell r="D347" t="str">
            <v>A-00454</v>
          </cell>
          <cell r="E347" t="str">
            <v>FORM</v>
          </cell>
          <cell r="F347" t="str">
            <v>A-00454</v>
          </cell>
          <cell r="G347" t="str">
            <v>FORM TOOL &amp; EQUIPMENT</v>
          </cell>
        </row>
        <row r="348">
          <cell r="D348" t="str">
            <v>A-00455</v>
          </cell>
          <cell r="E348" t="str">
            <v>FORM</v>
          </cell>
          <cell r="F348" t="str">
            <v>A-00455</v>
          </cell>
          <cell r="G348" t="str">
            <v>FORM KIMP</v>
          </cell>
        </row>
        <row r="349">
          <cell r="D349" t="str">
            <v>A-00456</v>
          </cell>
          <cell r="E349" t="str">
            <v>FORM</v>
          </cell>
          <cell r="F349" t="str">
            <v>A-00456</v>
          </cell>
          <cell r="G349" t="str">
            <v>FORM SURAT PERJALANAN DINAS</v>
          </cell>
        </row>
        <row r="350">
          <cell r="D350" t="str">
            <v>A-00457</v>
          </cell>
          <cell r="E350" t="str">
            <v>FORM</v>
          </cell>
          <cell r="F350" t="str">
            <v>A-00457</v>
          </cell>
          <cell r="G350" t="str">
            <v>FORM SURAT IJIN MENINGGALKAN PABRIK</v>
          </cell>
        </row>
        <row r="351">
          <cell r="D351" t="str">
            <v>A-00460</v>
          </cell>
          <cell r="E351" t="str">
            <v>BALLPOINT</v>
          </cell>
          <cell r="F351" t="str">
            <v>A-00460</v>
          </cell>
          <cell r="G351" t="str">
            <v>BALLPOINT SNOWMAN V5 BLACK</v>
          </cell>
        </row>
        <row r="352">
          <cell r="D352" t="str">
            <v>A-00461</v>
          </cell>
          <cell r="E352" t="str">
            <v>BALLPOINT</v>
          </cell>
          <cell r="F352" t="str">
            <v>A-00461</v>
          </cell>
          <cell r="G352" t="str">
            <v>BALLPOINT SNOWMAN V5 BLUE</v>
          </cell>
        </row>
        <row r="353">
          <cell r="D353" t="str">
            <v>A-00462</v>
          </cell>
          <cell r="E353" t="str">
            <v>BALLPOINT</v>
          </cell>
          <cell r="F353" t="str">
            <v>A-00462</v>
          </cell>
          <cell r="G353" t="str">
            <v>BALLPOINT SNOWMAN V5 RED</v>
          </cell>
        </row>
        <row r="354">
          <cell r="D354" t="str">
            <v>A-00467</v>
          </cell>
          <cell r="E354" t="str">
            <v>BOX FILE</v>
          </cell>
          <cell r="F354" t="str">
            <v>A-00467</v>
          </cell>
          <cell r="G354" t="str">
            <v>BOX FILE</v>
          </cell>
        </row>
        <row r="355">
          <cell r="D355" t="str">
            <v>A-00469</v>
          </cell>
          <cell r="E355" t="str">
            <v>BUKU</v>
          </cell>
          <cell r="F355" t="str">
            <v>A-00469</v>
          </cell>
          <cell r="G355" t="str">
            <v>BUKU EKSPEDISI 100 SUKHOI</v>
          </cell>
        </row>
        <row r="356">
          <cell r="D356" t="str">
            <v>A-00470</v>
          </cell>
          <cell r="E356" t="str">
            <v>BUKU</v>
          </cell>
          <cell r="F356" t="str">
            <v>A-00470</v>
          </cell>
          <cell r="G356" t="str">
            <v>BUKU FOLIO 100 SUKHOI</v>
          </cell>
        </row>
        <row r="357">
          <cell r="D357" t="str">
            <v>A-00471</v>
          </cell>
          <cell r="E357" t="str">
            <v>BUKU</v>
          </cell>
          <cell r="F357" t="str">
            <v>A-00471</v>
          </cell>
          <cell r="G357" t="str">
            <v>BUKU FOLIO 200 MIRAGE</v>
          </cell>
        </row>
        <row r="358">
          <cell r="D358" t="str">
            <v>A-00473</v>
          </cell>
          <cell r="E358" t="str">
            <v>BUKU</v>
          </cell>
          <cell r="F358" t="str">
            <v>A-00473</v>
          </cell>
          <cell r="G358" t="str">
            <v>BUKU OKTAVO 100</v>
          </cell>
        </row>
        <row r="359">
          <cell r="D359" t="str">
            <v>A-00474</v>
          </cell>
          <cell r="E359" t="str">
            <v>BUKU</v>
          </cell>
          <cell r="F359" t="str">
            <v>A-00474</v>
          </cell>
          <cell r="G359" t="str">
            <v>BUKU QUARTO 100 SUKHOI</v>
          </cell>
        </row>
        <row r="360">
          <cell r="D360" t="str">
            <v>A-00475</v>
          </cell>
          <cell r="E360" t="str">
            <v>BUKU</v>
          </cell>
          <cell r="F360" t="str">
            <v>A-00475</v>
          </cell>
          <cell r="G360" t="str">
            <v>BUKU QUARTO 200 MIRAGE</v>
          </cell>
        </row>
        <row r="361">
          <cell r="D361" t="str">
            <v>A-00476</v>
          </cell>
          <cell r="E361" t="str">
            <v>BUKU</v>
          </cell>
          <cell r="F361" t="str">
            <v>A-00476</v>
          </cell>
          <cell r="G361" t="str">
            <v>BUKU SAKU</v>
          </cell>
        </row>
        <row r="362">
          <cell r="D362" t="str">
            <v>A-00477</v>
          </cell>
          <cell r="E362" t="str">
            <v>BUSINESS FILE F4</v>
          </cell>
          <cell r="F362" t="str">
            <v>A-00477</v>
          </cell>
          <cell r="G362" t="str">
            <v>BUSINESS FILE F4</v>
          </cell>
        </row>
        <row r="363">
          <cell r="D363" t="str">
            <v>A-00478</v>
          </cell>
          <cell r="E363" t="str">
            <v>SPRING FILE</v>
          </cell>
          <cell r="F363" t="str">
            <v>A-00478</v>
          </cell>
          <cell r="G363" t="str">
            <v>SPRING FILE</v>
          </cell>
        </row>
        <row r="364">
          <cell r="D364" t="str">
            <v>A-00479</v>
          </cell>
          <cell r="E364" t="str">
            <v>CLIP FILE</v>
          </cell>
          <cell r="F364" t="str">
            <v>A-00479</v>
          </cell>
          <cell r="G364" t="str">
            <v>CLIP FILE</v>
          </cell>
        </row>
        <row r="365">
          <cell r="D365" t="str">
            <v>A-00480</v>
          </cell>
          <cell r="E365" t="str">
            <v>CLIP BANTEX</v>
          </cell>
          <cell r="F365" t="str">
            <v>A-00480</v>
          </cell>
          <cell r="G365" t="str">
            <v>CLIP BANTEX PLASTIK 8850</v>
          </cell>
        </row>
        <row r="366">
          <cell r="D366" t="str">
            <v>A-00481</v>
          </cell>
          <cell r="E366" t="str">
            <v>CLIP BOARD</v>
          </cell>
          <cell r="F366" t="str">
            <v>A-00481</v>
          </cell>
          <cell r="G366" t="str">
            <v>CLIP BOARD</v>
          </cell>
        </row>
        <row r="367">
          <cell r="D367" t="str">
            <v>A-00482</v>
          </cell>
          <cell r="E367" t="str">
            <v>CUTTER</v>
          </cell>
          <cell r="F367" t="str">
            <v>A-00482</v>
          </cell>
          <cell r="G367" t="str">
            <v>CUTTER JOYKO BESAR L500</v>
          </cell>
        </row>
        <row r="368">
          <cell r="D368" t="str">
            <v>A-00483</v>
          </cell>
          <cell r="E368" t="str">
            <v>CUTTER</v>
          </cell>
          <cell r="F368" t="str">
            <v>A-00483</v>
          </cell>
          <cell r="G368" t="str">
            <v>CUTTER KECIL A300</v>
          </cell>
        </row>
        <row r="369">
          <cell r="D369" t="str">
            <v>A-00484</v>
          </cell>
          <cell r="E369" t="str">
            <v>DOUBLE TAPE</v>
          </cell>
          <cell r="F369" t="str">
            <v>A-00484</v>
          </cell>
          <cell r="G369" t="str">
            <v>DOUBLE TAPE 1/2" NACHI</v>
          </cell>
        </row>
        <row r="370">
          <cell r="D370" t="str">
            <v>A-00487</v>
          </cell>
          <cell r="E370" t="str">
            <v>KERTAS</v>
          </cell>
          <cell r="F370" t="str">
            <v>A-00487</v>
          </cell>
          <cell r="G370" t="str">
            <v>KERTAS A3 70 GR</v>
          </cell>
        </row>
        <row r="371">
          <cell r="D371" t="str">
            <v>A-00488</v>
          </cell>
          <cell r="E371" t="str">
            <v>KERTAS</v>
          </cell>
          <cell r="F371" t="str">
            <v>A-00488</v>
          </cell>
          <cell r="G371" t="str">
            <v>KERTAS BURAM</v>
          </cell>
        </row>
        <row r="372">
          <cell r="D372" t="str">
            <v>A-00489</v>
          </cell>
          <cell r="E372" t="str">
            <v>KERTAS</v>
          </cell>
          <cell r="F372" t="str">
            <v>A-00489</v>
          </cell>
          <cell r="G372" t="str">
            <v>KERTAS F4 70GR WHITE</v>
          </cell>
        </row>
        <row r="373">
          <cell r="D373" t="str">
            <v>A-00490</v>
          </cell>
          <cell r="E373" t="str">
            <v>KERTAS</v>
          </cell>
          <cell r="F373" t="str">
            <v>A-00490</v>
          </cell>
          <cell r="G373" t="str">
            <v>KERTAS A4 70GR WHITE</v>
          </cell>
        </row>
        <row r="374">
          <cell r="D374" t="str">
            <v>A-00491</v>
          </cell>
          <cell r="E374" t="str">
            <v>KERTAS</v>
          </cell>
          <cell r="F374" t="str">
            <v>A-00491</v>
          </cell>
          <cell r="G374" t="str">
            <v>KERTAS A4 SIDU WARNA PINK</v>
          </cell>
        </row>
        <row r="375">
          <cell r="D375" t="str">
            <v>A-00495</v>
          </cell>
          <cell r="E375" t="str">
            <v>KERTAS PLOTER</v>
          </cell>
          <cell r="F375" t="str">
            <v>A-00495</v>
          </cell>
          <cell r="G375" t="str">
            <v>KERTAS PLOTER A0 BIMA 50M</v>
          </cell>
        </row>
        <row r="376">
          <cell r="D376" t="str">
            <v>A-00496</v>
          </cell>
          <cell r="E376" t="str">
            <v>KERTAS PLOTER</v>
          </cell>
          <cell r="F376" t="str">
            <v>A-00496</v>
          </cell>
          <cell r="G376" t="str">
            <v>KERTAS PLOTER A1 DIAMANT 150M</v>
          </cell>
        </row>
        <row r="377">
          <cell r="D377" t="str">
            <v>A-00497</v>
          </cell>
          <cell r="E377" t="str">
            <v>ISI BALLPOINT</v>
          </cell>
          <cell r="F377" t="str">
            <v>A-00497</v>
          </cell>
          <cell r="G377" t="str">
            <v>ISI BALLPOINT SNOWMAN V1 V2 BLACK</v>
          </cell>
        </row>
        <row r="378">
          <cell r="D378" t="str">
            <v>A-00498</v>
          </cell>
          <cell r="E378" t="str">
            <v>ISI BALLPOINT</v>
          </cell>
          <cell r="F378" t="str">
            <v>A-00498</v>
          </cell>
          <cell r="G378" t="str">
            <v>ISI BALLPOINT SNOWMAN V1 V2 BLUE</v>
          </cell>
        </row>
        <row r="379">
          <cell r="D379" t="str">
            <v>A-00499</v>
          </cell>
          <cell r="E379" t="str">
            <v>ISI BALLPOINT</v>
          </cell>
          <cell r="F379" t="str">
            <v>A-00499</v>
          </cell>
          <cell r="G379" t="str">
            <v>ISI BALLPOINT SNOWMAN V1 V2 RED</v>
          </cell>
        </row>
        <row r="380">
          <cell r="D380" t="str">
            <v>A-00500</v>
          </cell>
          <cell r="E380" t="str">
            <v>ISI CUTTER BESAR KENKO</v>
          </cell>
          <cell r="F380" t="str">
            <v>A-00500</v>
          </cell>
          <cell r="G380" t="str">
            <v>ISI CUTTER BESAR KENKO</v>
          </cell>
        </row>
        <row r="381">
          <cell r="D381" t="str">
            <v>A-00501</v>
          </cell>
          <cell r="E381" t="str">
            <v>ISI CUTTER BESAR KENKO</v>
          </cell>
          <cell r="F381" t="str">
            <v>A-00501</v>
          </cell>
          <cell r="G381" t="str">
            <v>ISI CUTTER KECIL KENKO</v>
          </cell>
        </row>
        <row r="382">
          <cell r="D382" t="str">
            <v>A-00502</v>
          </cell>
          <cell r="E382" t="str">
            <v>GUNTING</v>
          </cell>
          <cell r="F382" t="str">
            <v>A-00502</v>
          </cell>
          <cell r="G382" t="str">
            <v>GUNTING BESAR</v>
          </cell>
        </row>
        <row r="383">
          <cell r="D383" t="str">
            <v>A-00503</v>
          </cell>
          <cell r="E383" t="str">
            <v>GUNTING</v>
          </cell>
          <cell r="F383" t="str">
            <v>A-00503</v>
          </cell>
          <cell r="G383" t="str">
            <v>GUNTING SEDANG</v>
          </cell>
        </row>
        <row r="384">
          <cell r="D384" t="str">
            <v>A-00504</v>
          </cell>
          <cell r="E384" t="str">
            <v>ISI PENSIL</v>
          </cell>
          <cell r="F384" t="str">
            <v>A-00504</v>
          </cell>
          <cell r="G384" t="str">
            <v>ISI PENSIL JOYKO 2B</v>
          </cell>
        </row>
        <row r="385">
          <cell r="D385" t="str">
            <v>A-00505</v>
          </cell>
          <cell r="E385" t="str">
            <v>ISI STAPLES</v>
          </cell>
          <cell r="F385" t="str">
            <v>A-00505</v>
          </cell>
          <cell r="G385" t="str">
            <v>ISI STAPLES BESAR EVERCOSS</v>
          </cell>
        </row>
        <row r="386">
          <cell r="D386" t="str">
            <v>A-00506</v>
          </cell>
          <cell r="E386" t="str">
            <v>ISI STAPLES</v>
          </cell>
          <cell r="F386" t="str">
            <v>A-00506</v>
          </cell>
          <cell r="G386" t="str">
            <v>ISI STAPLES KECIL EVERCOSS</v>
          </cell>
        </row>
        <row r="387">
          <cell r="D387" t="str">
            <v>A-00507</v>
          </cell>
          <cell r="E387" t="str">
            <v>ISI STAPLES</v>
          </cell>
          <cell r="F387" t="str">
            <v>A-00507</v>
          </cell>
          <cell r="G387" t="str">
            <v>ISI STAPLES BESAR GREATWELL</v>
          </cell>
        </row>
        <row r="388">
          <cell r="D388" t="str">
            <v>A-00508</v>
          </cell>
          <cell r="E388" t="str">
            <v>ISI STAPLES</v>
          </cell>
          <cell r="F388" t="str">
            <v>A-00508</v>
          </cell>
          <cell r="G388" t="str">
            <v>ISI STAPLES KECIL GREATWELL</v>
          </cell>
        </row>
        <row r="389">
          <cell r="D389" t="str">
            <v>A-00509</v>
          </cell>
          <cell r="E389" t="str">
            <v>ISOLASI</v>
          </cell>
          <cell r="F389" t="str">
            <v>A-00509</v>
          </cell>
          <cell r="G389" t="str">
            <v>ISOLASI 0,5" * 25 NACHI</v>
          </cell>
        </row>
        <row r="390">
          <cell r="D390" t="str">
            <v>A-00511</v>
          </cell>
          <cell r="E390" t="str">
            <v>KALKULATOR</v>
          </cell>
          <cell r="F390" t="str">
            <v>A-00511</v>
          </cell>
          <cell r="G390" t="str">
            <v>JOYKO PKC-0711 HC (SAKU)</v>
          </cell>
        </row>
        <row r="391">
          <cell r="D391" t="str">
            <v>A-00512</v>
          </cell>
          <cell r="E391" t="str">
            <v>KALKULATOR</v>
          </cell>
          <cell r="F391" t="str">
            <v>A-00512</v>
          </cell>
          <cell r="G391" t="str">
            <v>KALKULATOR CASIO</v>
          </cell>
        </row>
        <row r="392">
          <cell r="D392" t="str">
            <v>A-00513</v>
          </cell>
          <cell r="E392" t="str">
            <v>MAGIC TAPE</v>
          </cell>
          <cell r="F392" t="str">
            <v>A-00513</v>
          </cell>
          <cell r="G392" t="str">
            <v>MAGIC TAPE 3M 810 3/4"</v>
          </cell>
        </row>
        <row r="393">
          <cell r="D393" t="str">
            <v>A-00516</v>
          </cell>
          <cell r="E393" t="str">
            <v>MIKA LAMINATING</v>
          </cell>
          <cell r="F393" t="str">
            <v>A-00516</v>
          </cell>
          <cell r="G393" t="str">
            <v>MIKA LAMINATING A3</v>
          </cell>
        </row>
        <row r="394">
          <cell r="D394" t="str">
            <v>A-00517</v>
          </cell>
          <cell r="E394" t="str">
            <v>MIKA LAMINATING</v>
          </cell>
          <cell r="F394" t="str">
            <v>A-00517</v>
          </cell>
          <cell r="G394" t="str">
            <v>MIKA LAMINATING KTP SAKURAI</v>
          </cell>
        </row>
        <row r="395">
          <cell r="D395" t="str">
            <v>A-00518</v>
          </cell>
          <cell r="E395" t="str">
            <v>MIKA LAMINATING</v>
          </cell>
          <cell r="F395" t="str">
            <v>A-00518</v>
          </cell>
          <cell r="G395" t="str">
            <v>MIKA LAMINATING TOHO</v>
          </cell>
        </row>
        <row r="396">
          <cell r="D396" t="str">
            <v>A-00519</v>
          </cell>
          <cell r="E396" t="str">
            <v>ORDNER</v>
          </cell>
          <cell r="F396" t="str">
            <v>A-00519</v>
          </cell>
          <cell r="G396" t="str">
            <v>ORDNER AKTA FOLIO (401)</v>
          </cell>
        </row>
        <row r="397">
          <cell r="D397" t="str">
            <v>A-00520</v>
          </cell>
          <cell r="E397" t="str">
            <v>ORDNER</v>
          </cell>
          <cell r="F397" t="str">
            <v>A-00520</v>
          </cell>
          <cell r="G397" t="str">
            <v>ORDNER AKTA KUITANSI (402)</v>
          </cell>
        </row>
        <row r="398">
          <cell r="D398" t="str">
            <v>A-00524</v>
          </cell>
          <cell r="E398" t="str">
            <v>PENGGARIS</v>
          </cell>
          <cell r="F398" t="str">
            <v>A-00524</v>
          </cell>
          <cell r="G398" t="str">
            <v>PENGGARIS BESI 30 CM</v>
          </cell>
        </row>
        <row r="399">
          <cell r="D399" t="str">
            <v>A-00525</v>
          </cell>
          <cell r="E399" t="str">
            <v>PENGHAPUS PENSIL</v>
          </cell>
          <cell r="F399" t="str">
            <v>A-00525</v>
          </cell>
          <cell r="G399" t="str">
            <v>PENGHAPUS PENSIL STAEDLER</v>
          </cell>
        </row>
        <row r="400">
          <cell r="D400" t="str">
            <v>A-00526</v>
          </cell>
          <cell r="E400" t="str">
            <v>PENGHAPUS WHITEBOARD</v>
          </cell>
          <cell r="F400" t="str">
            <v>A-00526</v>
          </cell>
          <cell r="G400" t="str">
            <v>PENGHAPUS WHITEBOARD</v>
          </cell>
        </row>
        <row r="401">
          <cell r="D401" t="str">
            <v>A-00527</v>
          </cell>
          <cell r="E401" t="str">
            <v>PENSIL</v>
          </cell>
          <cell r="F401" t="str">
            <v>A-00527</v>
          </cell>
          <cell r="G401" t="str">
            <v>PENSIL MEKANIK JOYCO</v>
          </cell>
        </row>
        <row r="402">
          <cell r="D402" t="str">
            <v>A-00528</v>
          </cell>
          <cell r="E402" t="str">
            <v>PENSIL</v>
          </cell>
          <cell r="F402" t="str">
            <v>A-00528</v>
          </cell>
          <cell r="G402" t="str">
            <v>PENSIL STAEDLER 2B</v>
          </cell>
        </row>
        <row r="403">
          <cell r="D403" t="str">
            <v>A-00530</v>
          </cell>
          <cell r="E403" t="str">
            <v>PLASTIK BANTEX</v>
          </cell>
          <cell r="F403" t="str">
            <v>A-00530</v>
          </cell>
          <cell r="G403" t="str">
            <v>POCKET TOP A3 2036 (PORTRAIT)</v>
          </cell>
        </row>
        <row r="404">
          <cell r="D404" t="str">
            <v>A-00532</v>
          </cell>
          <cell r="E404" t="str">
            <v>PLASTIK BANTEX</v>
          </cell>
          <cell r="F404" t="str">
            <v>A-00532</v>
          </cell>
          <cell r="G404" t="str">
            <v>POCKET TOP A4 VTEC</v>
          </cell>
        </row>
        <row r="405">
          <cell r="D405" t="str">
            <v>A-00535</v>
          </cell>
          <cell r="E405" t="str">
            <v>POST IT</v>
          </cell>
          <cell r="F405" t="str">
            <v>A-00535</v>
          </cell>
          <cell r="G405" t="str">
            <v>POST IT 654 3M BIG NEON COLOR</v>
          </cell>
        </row>
        <row r="406">
          <cell r="D406" t="str">
            <v>A-00536</v>
          </cell>
          <cell r="E406" t="str">
            <v>POST IT</v>
          </cell>
          <cell r="F406" t="str">
            <v>A-00536</v>
          </cell>
          <cell r="G406" t="str">
            <v>POST IT 653 AN (NEON COLOUR)</v>
          </cell>
        </row>
        <row r="407">
          <cell r="D407" t="str">
            <v>A-00539</v>
          </cell>
          <cell r="E407" t="str">
            <v>REMOVER</v>
          </cell>
          <cell r="F407" t="str">
            <v>A-00539</v>
          </cell>
          <cell r="G407" t="str">
            <v>REMOVER</v>
          </cell>
        </row>
        <row r="408">
          <cell r="D408" t="str">
            <v>A-00542</v>
          </cell>
          <cell r="E408" t="str">
            <v>SPIDOL</v>
          </cell>
          <cell r="F408" t="str">
            <v>A-00542</v>
          </cell>
          <cell r="G408" t="str">
            <v>SPIDOL SILVER</v>
          </cell>
        </row>
        <row r="409">
          <cell r="D409" t="str">
            <v>A-00543</v>
          </cell>
          <cell r="E409" t="str">
            <v>SPIDOL</v>
          </cell>
          <cell r="F409" t="str">
            <v>A-00543</v>
          </cell>
          <cell r="G409" t="str">
            <v>SPIDOL WHITE</v>
          </cell>
        </row>
        <row r="410">
          <cell r="D410" t="str">
            <v>A-00544</v>
          </cell>
          <cell r="E410" t="str">
            <v>SPIDOL</v>
          </cell>
          <cell r="F410" t="str">
            <v>A-00544</v>
          </cell>
          <cell r="G410" t="str">
            <v>SPIDOL GOLD</v>
          </cell>
        </row>
        <row r="411">
          <cell r="D411" t="str">
            <v>A-00546</v>
          </cell>
          <cell r="E411" t="str">
            <v>SPIDOL</v>
          </cell>
          <cell r="F411" t="str">
            <v>A-00546</v>
          </cell>
          <cell r="G411" t="str">
            <v>SPIDOL PERMANENT SNW</v>
          </cell>
        </row>
        <row r="412">
          <cell r="D412" t="str">
            <v>A-00547</v>
          </cell>
          <cell r="E412" t="str">
            <v>SPIDOL</v>
          </cell>
          <cell r="F412" t="str">
            <v>A-00547</v>
          </cell>
          <cell r="G412" t="str">
            <v>SPIDOL PINK</v>
          </cell>
        </row>
        <row r="413">
          <cell r="D413" t="str">
            <v>A-00548</v>
          </cell>
          <cell r="E413" t="str">
            <v>STABILO</v>
          </cell>
          <cell r="F413" t="str">
            <v>A-00548</v>
          </cell>
          <cell r="G413" t="str">
            <v>STABILO JOYKO</v>
          </cell>
        </row>
        <row r="414">
          <cell r="D414" t="str">
            <v>A-00551</v>
          </cell>
          <cell r="E414" t="str">
            <v>STABILO</v>
          </cell>
          <cell r="F414" t="str">
            <v>A-00551</v>
          </cell>
          <cell r="G414" t="str">
            <v>STABILO 2 WANRA</v>
          </cell>
        </row>
        <row r="415">
          <cell r="D415" t="str">
            <v>A-00552</v>
          </cell>
          <cell r="E415" t="str">
            <v>STAPLER</v>
          </cell>
          <cell r="F415" t="str">
            <v>A-00552</v>
          </cell>
          <cell r="G415" t="str">
            <v>STAPLER JOYCO BESAR HD 50</v>
          </cell>
        </row>
        <row r="416">
          <cell r="D416" t="str">
            <v>A-00553</v>
          </cell>
          <cell r="E416" t="str">
            <v>STAPLER</v>
          </cell>
          <cell r="F416" t="str">
            <v>A-00553</v>
          </cell>
          <cell r="G416" t="str">
            <v>STAPLER JOYCO KECIL HD 10</v>
          </cell>
        </row>
        <row r="417">
          <cell r="D417" t="str">
            <v>A-00554</v>
          </cell>
          <cell r="E417" t="str">
            <v>TINTA</v>
          </cell>
          <cell r="F417" t="str">
            <v>A-00554</v>
          </cell>
          <cell r="G417" t="str">
            <v>TINTA TRODAT</v>
          </cell>
        </row>
        <row r="418">
          <cell r="D418" t="str">
            <v>A-00555</v>
          </cell>
          <cell r="E418" t="str">
            <v>TINTA</v>
          </cell>
          <cell r="F418" t="str">
            <v>A-00555</v>
          </cell>
          <cell r="G418" t="str">
            <v>TINTA ZENITH</v>
          </cell>
        </row>
        <row r="419">
          <cell r="D419" t="str">
            <v>A-00556</v>
          </cell>
          <cell r="E419" t="str">
            <v>TINTA</v>
          </cell>
          <cell r="F419" t="str">
            <v>A-00556</v>
          </cell>
          <cell r="G419" t="str">
            <v>TINTA ISTIMEWA</v>
          </cell>
        </row>
        <row r="420">
          <cell r="D420" t="str">
            <v>A-00557</v>
          </cell>
          <cell r="E420" t="str">
            <v>TINTA</v>
          </cell>
          <cell r="F420" t="str">
            <v>A-00557</v>
          </cell>
          <cell r="G420" t="str">
            <v>TINTA PRINTER BLACK T774</v>
          </cell>
        </row>
        <row r="421">
          <cell r="D421" t="str">
            <v>A-00558</v>
          </cell>
          <cell r="E421" t="str">
            <v>TINTA</v>
          </cell>
          <cell r="F421" t="str">
            <v>A-00558</v>
          </cell>
          <cell r="G421" t="str">
            <v>TINTA PRINTER WARNA T664</v>
          </cell>
        </row>
        <row r="422">
          <cell r="D422" t="str">
            <v>A-00562</v>
          </cell>
          <cell r="E422" t="str">
            <v>TIP EX</v>
          </cell>
          <cell r="F422" t="str">
            <v>A-00562</v>
          </cell>
          <cell r="G422" t="str">
            <v>TIP EX KENKO MERAH</v>
          </cell>
        </row>
        <row r="423">
          <cell r="D423" t="str">
            <v>A-00563</v>
          </cell>
          <cell r="E423" t="str">
            <v>TIP EX</v>
          </cell>
          <cell r="F423" t="str">
            <v>A-00563</v>
          </cell>
          <cell r="G423" t="str">
            <v>TIP EX ROLL</v>
          </cell>
        </row>
        <row r="424">
          <cell r="D424" t="str">
            <v>A-00564</v>
          </cell>
          <cell r="E424" t="str">
            <v>DUCTING</v>
          </cell>
          <cell r="F424" t="str">
            <v>A-00564</v>
          </cell>
          <cell r="G424" t="str">
            <v>DUCTING 4.5X4.5</v>
          </cell>
        </row>
        <row r="425">
          <cell r="D425" t="str">
            <v>A-00565</v>
          </cell>
          <cell r="E425" t="str">
            <v>DUCTING</v>
          </cell>
          <cell r="F425" t="str">
            <v>A-00565</v>
          </cell>
          <cell r="G425" t="str">
            <v>DUCTING 16X65</v>
          </cell>
        </row>
        <row r="426">
          <cell r="D426" t="str">
            <v>A-00566</v>
          </cell>
          <cell r="E426" t="str">
            <v>SELANG PU</v>
          </cell>
          <cell r="F426" t="str">
            <v>A-00566</v>
          </cell>
          <cell r="G426" t="str">
            <v>SELANG PU 12"</v>
          </cell>
        </row>
        <row r="427">
          <cell r="D427" t="str">
            <v>A-00567</v>
          </cell>
          <cell r="E427" t="str">
            <v>SELANG PU</v>
          </cell>
          <cell r="F427" t="str">
            <v>A-00567</v>
          </cell>
          <cell r="G427" t="str">
            <v>SELANG PU 10"</v>
          </cell>
        </row>
        <row r="428">
          <cell r="D428" t="str">
            <v>A-00568</v>
          </cell>
          <cell r="E428" t="str">
            <v>SELANG PU</v>
          </cell>
          <cell r="F428" t="str">
            <v>A-00568</v>
          </cell>
          <cell r="G428" t="str">
            <v>SELANG PU 8"</v>
          </cell>
        </row>
        <row r="429">
          <cell r="D429" t="str">
            <v>A-00569</v>
          </cell>
          <cell r="E429" t="str">
            <v>FITTING ANGIN</v>
          </cell>
          <cell r="F429" t="str">
            <v>A-00569</v>
          </cell>
          <cell r="G429" t="str">
            <v>FITTING ANGIN I  8</v>
          </cell>
        </row>
        <row r="430">
          <cell r="D430" t="str">
            <v>A-00570</v>
          </cell>
          <cell r="E430" t="str">
            <v>FITTING ANGIN</v>
          </cell>
          <cell r="F430" t="str">
            <v>A-00570</v>
          </cell>
          <cell r="G430" t="str">
            <v>FITTING ANGIN I 10</v>
          </cell>
        </row>
        <row r="431">
          <cell r="D431" t="str">
            <v>A-00571</v>
          </cell>
          <cell r="E431" t="str">
            <v>FITTING ANGIN</v>
          </cell>
          <cell r="F431" t="str">
            <v>A-00571</v>
          </cell>
          <cell r="G431" t="str">
            <v>FITTING ANGIN I 12</v>
          </cell>
        </row>
        <row r="432">
          <cell r="D432" t="str">
            <v>A-00572</v>
          </cell>
          <cell r="E432" t="str">
            <v>FITTING ANGIN</v>
          </cell>
          <cell r="F432" t="str">
            <v>A-00572</v>
          </cell>
          <cell r="G432" t="str">
            <v>FITTING ANGIN T 8</v>
          </cell>
        </row>
        <row r="433">
          <cell r="D433" t="str">
            <v>A-00573</v>
          </cell>
          <cell r="E433" t="str">
            <v>FITTING ANGIN</v>
          </cell>
          <cell r="F433" t="str">
            <v>A-00573</v>
          </cell>
          <cell r="G433" t="str">
            <v>FITTING ANGIN T 10</v>
          </cell>
        </row>
        <row r="434">
          <cell r="D434" t="str">
            <v>A-00574</v>
          </cell>
          <cell r="E434" t="str">
            <v>FITTING ANGIN</v>
          </cell>
          <cell r="F434" t="str">
            <v>A-00574</v>
          </cell>
          <cell r="G434" t="str">
            <v>FITTING ANGIN T 12</v>
          </cell>
        </row>
        <row r="435">
          <cell r="D435" t="str">
            <v>A-00575</v>
          </cell>
          <cell r="E435" t="str">
            <v>CHEMICAL</v>
          </cell>
          <cell r="F435" t="str">
            <v>A-00575</v>
          </cell>
          <cell r="G435" t="str">
            <v>KURITA T-7681</v>
          </cell>
        </row>
        <row r="436">
          <cell r="D436" t="str">
            <v>A-00577</v>
          </cell>
          <cell r="E436" t="str">
            <v>CHEMICAL</v>
          </cell>
          <cell r="F436" t="str">
            <v>A-00577</v>
          </cell>
          <cell r="G436" t="str">
            <v>KURITA F-5100</v>
          </cell>
        </row>
        <row r="437">
          <cell r="D437" t="str">
            <v>A-00578</v>
          </cell>
          <cell r="E437" t="str">
            <v>CHEMICAL</v>
          </cell>
          <cell r="F437" t="str">
            <v>A-00578</v>
          </cell>
          <cell r="G437" t="str">
            <v>TOWERCLEAN NT-63</v>
          </cell>
        </row>
        <row r="438">
          <cell r="D438" t="str">
            <v>A-00579</v>
          </cell>
          <cell r="E438" t="str">
            <v>KABEL</v>
          </cell>
          <cell r="F438" t="str">
            <v>A-00579</v>
          </cell>
          <cell r="G438" t="str">
            <v>KABEL NYY 3X2.5</v>
          </cell>
        </row>
        <row r="439">
          <cell r="D439" t="str">
            <v>A-00580</v>
          </cell>
          <cell r="E439" t="str">
            <v>KABEL</v>
          </cell>
          <cell r="F439" t="str">
            <v>A-00580</v>
          </cell>
          <cell r="G439" t="str">
            <v>KABEL NYY 4X4</v>
          </cell>
        </row>
        <row r="440">
          <cell r="D440" t="str">
            <v>A-00581</v>
          </cell>
          <cell r="E440" t="str">
            <v>KABEL</v>
          </cell>
          <cell r="F440" t="str">
            <v>A-00581</v>
          </cell>
          <cell r="G440" t="str">
            <v>KABEL TWIST</v>
          </cell>
        </row>
        <row r="441">
          <cell r="D441" t="str">
            <v>A-00584</v>
          </cell>
          <cell r="E441" t="str">
            <v>KABEL</v>
          </cell>
          <cell r="F441" t="str">
            <v>A-00584</v>
          </cell>
          <cell r="G441" t="str">
            <v>KABEL TELEPHONE SPIRAL</v>
          </cell>
        </row>
        <row r="442">
          <cell r="D442" t="str">
            <v>A-00585</v>
          </cell>
          <cell r="E442" t="str">
            <v>KABEL</v>
          </cell>
          <cell r="F442" t="str">
            <v>A-00585</v>
          </cell>
          <cell r="G442" t="str">
            <v>KABEL NYMHY 3 X2.5M</v>
          </cell>
        </row>
        <row r="443">
          <cell r="D443" t="str">
            <v>A-00586</v>
          </cell>
          <cell r="E443" t="str">
            <v>KABEL</v>
          </cell>
          <cell r="F443" t="str">
            <v>A-00586</v>
          </cell>
          <cell r="G443" t="str">
            <v>KABEL LAN USA CAT5</v>
          </cell>
        </row>
        <row r="444">
          <cell r="D444" t="str">
            <v>A-00587</v>
          </cell>
          <cell r="E444" t="str">
            <v>KABEL</v>
          </cell>
          <cell r="F444" t="str">
            <v>A-00587</v>
          </cell>
          <cell r="G444" t="str">
            <v>KABEL VGA 5m</v>
          </cell>
        </row>
        <row r="445">
          <cell r="D445" t="str">
            <v>A-00588</v>
          </cell>
          <cell r="E445" t="str">
            <v>KABEL</v>
          </cell>
          <cell r="F445" t="str">
            <v>A-00588</v>
          </cell>
          <cell r="G445" t="str">
            <v>KABEL VGA 1,5 M</v>
          </cell>
        </row>
        <row r="446">
          <cell r="D446" t="str">
            <v>A-00593</v>
          </cell>
          <cell r="E446" t="str">
            <v>STOP KONTAK</v>
          </cell>
          <cell r="F446" t="str">
            <v>A-00593</v>
          </cell>
          <cell r="G446" t="str">
            <v>STOP KONTAK 3 LUBANG</v>
          </cell>
        </row>
        <row r="447">
          <cell r="D447" t="str">
            <v>A-00594</v>
          </cell>
          <cell r="E447" t="str">
            <v>STOP KONTAK</v>
          </cell>
          <cell r="F447" t="str">
            <v>A-00594</v>
          </cell>
          <cell r="G447" t="str">
            <v>STOP KONTAK 2 LUBANG</v>
          </cell>
        </row>
        <row r="448">
          <cell r="D448" t="str">
            <v>A-00595</v>
          </cell>
          <cell r="E448" t="str">
            <v>SAFETY COVER</v>
          </cell>
          <cell r="F448" t="str">
            <v>A-00595</v>
          </cell>
          <cell r="G448" t="str">
            <v>SAFETY COVER STOP KONTAK</v>
          </cell>
        </row>
        <row r="449">
          <cell r="D449" t="str">
            <v>A-00596</v>
          </cell>
          <cell r="E449" t="str">
            <v>COUPLER</v>
          </cell>
          <cell r="F449" t="str">
            <v>A-00596</v>
          </cell>
          <cell r="G449" t="str">
            <v>COUPLER ULIR</v>
          </cell>
        </row>
        <row r="450">
          <cell r="D450" t="str">
            <v>A-00597</v>
          </cell>
          <cell r="E450" t="str">
            <v>COUPLER</v>
          </cell>
          <cell r="F450" t="str">
            <v>A-00597</v>
          </cell>
          <cell r="G450" t="str">
            <v>DOUBLE COUPLER 12"</v>
          </cell>
        </row>
        <row r="451">
          <cell r="D451" t="str">
            <v>A-00598</v>
          </cell>
          <cell r="E451" t="str">
            <v>COUPLER</v>
          </cell>
          <cell r="F451" t="str">
            <v>A-00598</v>
          </cell>
          <cell r="G451" t="str">
            <v>DOUBLE COUPLER 10"</v>
          </cell>
        </row>
        <row r="452">
          <cell r="D452" t="str">
            <v>A-00599</v>
          </cell>
          <cell r="E452" t="str">
            <v>COUPLER</v>
          </cell>
          <cell r="F452" t="str">
            <v>A-00599</v>
          </cell>
          <cell r="G452" t="str">
            <v>DOUBLE COUPLER 8"</v>
          </cell>
        </row>
        <row r="453">
          <cell r="D453" t="str">
            <v>A-00600</v>
          </cell>
          <cell r="E453" t="str">
            <v>INSULOCK</v>
          </cell>
          <cell r="F453" t="str">
            <v>A-00600</v>
          </cell>
          <cell r="G453" t="str">
            <v>INSULOCK 310 CV</v>
          </cell>
        </row>
        <row r="454">
          <cell r="D454" t="str">
            <v>A-00602</v>
          </cell>
          <cell r="E454" t="str">
            <v>LAMPU</v>
          </cell>
          <cell r="F454" t="str">
            <v>A-00602</v>
          </cell>
          <cell r="G454" t="str">
            <v>LAMPU BOHLAM</v>
          </cell>
        </row>
        <row r="455">
          <cell r="D455" t="str">
            <v>A-00605</v>
          </cell>
          <cell r="E455" t="str">
            <v>KESET</v>
          </cell>
          <cell r="F455" t="str">
            <v>A-00605</v>
          </cell>
          <cell r="G455" t="str">
            <v>KESET MIE</v>
          </cell>
        </row>
        <row r="456">
          <cell r="D456" t="str">
            <v>A-00606</v>
          </cell>
          <cell r="E456" t="str">
            <v>MAKAN TAMU EXPAT DINING ROOM</v>
          </cell>
          <cell r="F456" t="str">
            <v>A-00606</v>
          </cell>
          <cell r="G456" t="str">
            <v>MAKAN TAMU EXPAT DINING ROOM</v>
          </cell>
        </row>
        <row r="457">
          <cell r="D457" t="str">
            <v>A-00611</v>
          </cell>
          <cell r="E457" t="str">
            <v>SARUNG TANGAN</v>
          </cell>
          <cell r="F457" t="str">
            <v>A-00611</v>
          </cell>
          <cell r="G457" t="str">
            <v>SARUNG TANGAN SHOWA BO 510 (M) PUTIH</v>
          </cell>
        </row>
        <row r="458">
          <cell r="D458" t="str">
            <v>A-00612</v>
          </cell>
          <cell r="E458" t="str">
            <v>SARUNG TANGAN</v>
          </cell>
          <cell r="F458" t="str">
            <v>A-00612</v>
          </cell>
          <cell r="G458" t="str">
            <v>SARUNG TANGAN SHOWA BO 510 (L) PUTIH</v>
          </cell>
        </row>
        <row r="459">
          <cell r="D459" t="str">
            <v>A-00613</v>
          </cell>
          <cell r="E459" t="str">
            <v>SARUNG TANGAN</v>
          </cell>
          <cell r="F459" t="str">
            <v>A-00613</v>
          </cell>
          <cell r="G459" t="str">
            <v>SARUNG TANGAN SHOWA BO 500 (S) HITAM</v>
          </cell>
        </row>
        <row r="460">
          <cell r="D460" t="str">
            <v>A-00614</v>
          </cell>
          <cell r="E460" t="str">
            <v>SARUNG TANGAN</v>
          </cell>
          <cell r="F460" t="str">
            <v>A-00614</v>
          </cell>
          <cell r="G460" t="str">
            <v>SARUNG TANGAN SHOWA BO 500 (M) HITAM</v>
          </cell>
        </row>
        <row r="461">
          <cell r="D461" t="str">
            <v>A-00615</v>
          </cell>
          <cell r="E461" t="str">
            <v>SARUNG TANGAN</v>
          </cell>
          <cell r="F461" t="str">
            <v>A-00615</v>
          </cell>
          <cell r="G461" t="str">
            <v>SARUNG TANGAN SHOWA BO 500 (L) HITAM</v>
          </cell>
        </row>
        <row r="462">
          <cell r="D462" t="str">
            <v>A-00616</v>
          </cell>
          <cell r="E462" t="str">
            <v>SARUNG TANGAN</v>
          </cell>
          <cell r="F462" t="str">
            <v>A-00616</v>
          </cell>
          <cell r="G462" t="str">
            <v>SARUNG TANGAN ASSYGRIP WHITE S</v>
          </cell>
        </row>
        <row r="463">
          <cell r="D463" t="str">
            <v>A-00617</v>
          </cell>
          <cell r="E463" t="str">
            <v>SARUNG TANGAN</v>
          </cell>
          <cell r="F463" t="str">
            <v>A-00617</v>
          </cell>
          <cell r="G463" t="str">
            <v>SARUNG TANGAN ASSYGRIP WHITE M</v>
          </cell>
        </row>
        <row r="464">
          <cell r="D464" t="str">
            <v>A-00618</v>
          </cell>
          <cell r="E464" t="str">
            <v>SARUNG TANGAN</v>
          </cell>
          <cell r="F464" t="str">
            <v>A-00618</v>
          </cell>
          <cell r="G464" t="str">
            <v>SARUNG TANGAN ASSYGRIP WHITE L</v>
          </cell>
        </row>
        <row r="465">
          <cell r="D465" t="str">
            <v>A-00619</v>
          </cell>
          <cell r="E465" t="str">
            <v>SARUNG TANGAN</v>
          </cell>
          <cell r="F465" t="str">
            <v>A-00619</v>
          </cell>
          <cell r="G465" t="str">
            <v>SARUNG TANGAN ASSYGRIP BLACK S</v>
          </cell>
        </row>
        <row r="466">
          <cell r="D466" t="str">
            <v>A-00620</v>
          </cell>
          <cell r="E466" t="str">
            <v>SARUNG TANGAN</v>
          </cell>
          <cell r="F466" t="str">
            <v>A-00620</v>
          </cell>
          <cell r="G466" t="str">
            <v>SARUNG TANGAN ASSYGRIP BLACK M</v>
          </cell>
        </row>
        <row r="467">
          <cell r="D467" t="str">
            <v>A-00621</v>
          </cell>
          <cell r="E467" t="str">
            <v>SARUNG TANGAN</v>
          </cell>
          <cell r="F467" t="str">
            <v>A-00621</v>
          </cell>
          <cell r="G467" t="str">
            <v>SARUNG TANGAN ASSYGRIP BLACK L</v>
          </cell>
        </row>
        <row r="468">
          <cell r="D468" t="str">
            <v>A-00628</v>
          </cell>
          <cell r="E468" t="str">
            <v>SARUNG TANGAN</v>
          </cell>
          <cell r="F468" t="str">
            <v>A-00628</v>
          </cell>
          <cell r="G468" t="str">
            <v>SARUNG TANGAN KARET</v>
          </cell>
        </row>
        <row r="469">
          <cell r="D469" t="str">
            <v>A-00629</v>
          </cell>
          <cell r="E469" t="str">
            <v>SARUNG TANGAN</v>
          </cell>
          <cell r="F469" t="str">
            <v>A-00629</v>
          </cell>
          <cell r="G469" t="str">
            <v>SARUNG TANGAN HIJAU </v>
          </cell>
        </row>
        <row r="470">
          <cell r="D470" t="str">
            <v>A-00630</v>
          </cell>
          <cell r="E470" t="str">
            <v>SARUNG TANGAN</v>
          </cell>
          <cell r="F470" t="str">
            <v>A-00630</v>
          </cell>
          <cell r="G470" t="str">
            <v>SARUNG TANGAN CUTTER RESISTANT SUMITECH</v>
          </cell>
        </row>
        <row r="471">
          <cell r="D471" t="str">
            <v>A-00631</v>
          </cell>
          <cell r="E471" t="str">
            <v>SARUNG TANGAN</v>
          </cell>
          <cell r="F471" t="str">
            <v>A-00631</v>
          </cell>
          <cell r="G471" t="str">
            <v>SARUNG TANGAN PLASTIK</v>
          </cell>
        </row>
        <row r="472">
          <cell r="D472" t="str">
            <v>A-00632</v>
          </cell>
          <cell r="E472" t="str">
            <v>COTTON BUDS</v>
          </cell>
          <cell r="F472" t="str">
            <v>A-00632</v>
          </cell>
          <cell r="G472" t="str">
            <v>COTTON BUDS</v>
          </cell>
        </row>
        <row r="473">
          <cell r="D473" t="str">
            <v>A-00636</v>
          </cell>
          <cell r="E473" t="str">
            <v>BATTERY</v>
          </cell>
          <cell r="F473" t="str">
            <v>A-00636</v>
          </cell>
          <cell r="G473" t="str">
            <v>BATTERY AA</v>
          </cell>
        </row>
        <row r="474">
          <cell r="D474" t="str">
            <v>A-00637</v>
          </cell>
          <cell r="E474" t="str">
            <v>BATTERY</v>
          </cell>
          <cell r="F474" t="str">
            <v>A-00637</v>
          </cell>
          <cell r="G474" t="str">
            <v>BATTERY AAA</v>
          </cell>
        </row>
        <row r="475">
          <cell r="D475" t="str">
            <v>A-00638</v>
          </cell>
          <cell r="E475" t="str">
            <v>BATTERY</v>
          </cell>
          <cell r="F475" t="str">
            <v>A-00638</v>
          </cell>
          <cell r="G475" t="str">
            <v>BATTERY MIC KOTAK</v>
          </cell>
        </row>
        <row r="476">
          <cell r="D476" t="str">
            <v>A-00639</v>
          </cell>
          <cell r="E476" t="str">
            <v>BATTERY</v>
          </cell>
          <cell r="F476" t="str">
            <v>A-00639</v>
          </cell>
          <cell r="G476" t="str">
            <v>BATTERY CAMERA</v>
          </cell>
        </row>
        <row r="477">
          <cell r="D477" t="str">
            <v>A-00640</v>
          </cell>
          <cell r="E477" t="str">
            <v>BATTERY</v>
          </cell>
          <cell r="F477" t="str">
            <v>A-00640</v>
          </cell>
          <cell r="G477" t="str">
            <v>BATTERY LR44</v>
          </cell>
        </row>
        <row r="478">
          <cell r="D478" t="str">
            <v>A-00641</v>
          </cell>
          <cell r="E478" t="str">
            <v>BATTERY</v>
          </cell>
          <cell r="F478" t="str">
            <v>A-00641</v>
          </cell>
          <cell r="G478" t="str">
            <v>BATTERY CR2032 3V</v>
          </cell>
        </row>
        <row r="479">
          <cell r="D479" t="str">
            <v>A-00642</v>
          </cell>
          <cell r="E479" t="str">
            <v>UPS</v>
          </cell>
          <cell r="F479" t="str">
            <v>A-00642</v>
          </cell>
          <cell r="G479" t="str">
            <v>BATTERY UPS 12V 7AH</v>
          </cell>
        </row>
        <row r="480">
          <cell r="D480" t="str">
            <v>A-00643</v>
          </cell>
          <cell r="E480" t="str">
            <v>BATTERY</v>
          </cell>
          <cell r="F480" t="str">
            <v>A-00643</v>
          </cell>
          <cell r="G480" t="str">
            <v>BATTERY HT WEIRWEI VEV-3228</v>
          </cell>
        </row>
        <row r="481">
          <cell r="D481" t="str">
            <v>A-00646</v>
          </cell>
          <cell r="E481" t="str">
            <v>BATTERY</v>
          </cell>
          <cell r="F481" t="str">
            <v>A-00646</v>
          </cell>
          <cell r="G481" t="str">
            <v>BATTERY LAPTOP TOSHIBA</v>
          </cell>
        </row>
        <row r="482">
          <cell r="D482" t="str">
            <v>A-00647</v>
          </cell>
          <cell r="E482" t="str">
            <v>ACCU</v>
          </cell>
          <cell r="F482" t="str">
            <v>A-00647</v>
          </cell>
          <cell r="G482" t="str">
            <v>BATTERY ACCU N 200</v>
          </cell>
        </row>
        <row r="483">
          <cell r="D483" t="str">
            <v>A-00650</v>
          </cell>
          <cell r="E483" t="str">
            <v>TISSUE</v>
          </cell>
          <cell r="F483" t="str">
            <v>A-00650</v>
          </cell>
          <cell r="G483" t="str">
            <v>TISSUE 1000 SHEET</v>
          </cell>
        </row>
        <row r="484">
          <cell r="D484" t="str">
            <v>A-00653</v>
          </cell>
          <cell r="E484" t="str">
            <v>SABUN COLEK 5kg</v>
          </cell>
          <cell r="F484" t="str">
            <v>A-00653</v>
          </cell>
          <cell r="G484" t="str">
            <v>SABUN COLEK 5kg</v>
          </cell>
        </row>
        <row r="485">
          <cell r="D485" t="str">
            <v>A-00655</v>
          </cell>
          <cell r="E485" t="str">
            <v>CELEMEK</v>
          </cell>
          <cell r="F485" t="str">
            <v>A-00655</v>
          </cell>
          <cell r="G485" t="str">
            <v>CELEMEK GUN KLIP KANTONG 1</v>
          </cell>
        </row>
        <row r="486">
          <cell r="D486" t="str">
            <v>A-00656</v>
          </cell>
          <cell r="E486" t="str">
            <v>CELEMEK</v>
          </cell>
          <cell r="F486" t="str">
            <v>A-00656</v>
          </cell>
          <cell r="G486" t="str">
            <v>CELEMEK GUN KLIP KANTONG 2</v>
          </cell>
        </row>
        <row r="487">
          <cell r="D487" t="str">
            <v>A-00657</v>
          </cell>
          <cell r="E487" t="str">
            <v>CELEMEK</v>
          </cell>
          <cell r="F487" t="str">
            <v>A-00657</v>
          </cell>
          <cell r="G487" t="str">
            <v>CELEMEK M/S</v>
          </cell>
        </row>
        <row r="488">
          <cell r="D488" t="str">
            <v>A-00658</v>
          </cell>
          <cell r="E488" t="str">
            <v>CELEMEK</v>
          </cell>
          <cell r="F488" t="str">
            <v>A-00658</v>
          </cell>
          <cell r="G488" t="str">
            <v>CELEMEK S/A , S/T</v>
          </cell>
        </row>
        <row r="489">
          <cell r="D489" t="str">
            <v>A-00659</v>
          </cell>
          <cell r="E489" t="str">
            <v>CELEMEK</v>
          </cell>
          <cell r="F489" t="str">
            <v>A-00659</v>
          </cell>
          <cell r="G489" t="str">
            <v>CELEMEK T/P , INSP</v>
          </cell>
        </row>
        <row r="490">
          <cell r="D490" t="str">
            <v>A-00664</v>
          </cell>
          <cell r="E490" t="str">
            <v>ROMPI</v>
          </cell>
          <cell r="F490" t="str">
            <v>A-00664</v>
          </cell>
          <cell r="G490" t="str">
            <v>ROMPI DIFABLE</v>
          </cell>
        </row>
        <row r="491">
          <cell r="D491" t="str">
            <v>A-00665</v>
          </cell>
          <cell r="E491" t="str">
            <v>ROMPI</v>
          </cell>
          <cell r="F491" t="str">
            <v>A-00665</v>
          </cell>
          <cell r="G491" t="str">
            <v>ROMPI INSPECTOR</v>
          </cell>
        </row>
        <row r="492">
          <cell r="D492" t="str">
            <v>A-00666</v>
          </cell>
          <cell r="E492" t="str">
            <v>ROMPI</v>
          </cell>
          <cell r="F492" t="str">
            <v>A-00666</v>
          </cell>
          <cell r="G492" t="str">
            <v>ROMPI LQC</v>
          </cell>
        </row>
        <row r="493">
          <cell r="D493" t="str">
            <v>A-00668</v>
          </cell>
          <cell r="E493" t="str">
            <v>TOPI</v>
          </cell>
          <cell r="F493" t="str">
            <v>A-00668</v>
          </cell>
          <cell r="G493" t="str">
            <v>TOPI JARING HIJAU</v>
          </cell>
        </row>
        <row r="494">
          <cell r="D494" t="str">
            <v>A-00669</v>
          </cell>
          <cell r="E494" t="str">
            <v>TOPI</v>
          </cell>
          <cell r="F494" t="str">
            <v>A-00669</v>
          </cell>
          <cell r="G494" t="str">
            <v>TOPI JARING KUNING</v>
          </cell>
        </row>
        <row r="495">
          <cell r="D495" t="str">
            <v>A-00672</v>
          </cell>
          <cell r="E495" t="str">
            <v>TOPI</v>
          </cell>
          <cell r="F495" t="str">
            <v>A-00672</v>
          </cell>
          <cell r="G495" t="str">
            <v>TOPI JARING COKLAT</v>
          </cell>
        </row>
        <row r="496">
          <cell r="D496" t="str">
            <v>A-00673</v>
          </cell>
          <cell r="E496" t="str">
            <v>TOPI</v>
          </cell>
          <cell r="F496" t="str">
            <v>A-00673</v>
          </cell>
          <cell r="G496" t="str">
            <v>TOPI JARING MERAH</v>
          </cell>
        </row>
        <row r="497">
          <cell r="D497" t="str">
            <v>A-00674</v>
          </cell>
          <cell r="E497" t="str">
            <v>STICKER</v>
          </cell>
          <cell r="F497" t="str">
            <v>A-00674</v>
          </cell>
          <cell r="G497" t="str">
            <v>STICKER SAFETY RIDING</v>
          </cell>
        </row>
        <row r="498">
          <cell r="D498" t="str">
            <v>A-00676</v>
          </cell>
          <cell r="E498" t="str">
            <v>STICKER</v>
          </cell>
          <cell r="F498" t="str">
            <v>A-00676</v>
          </cell>
          <cell r="G498" t="str">
            <v>STICKER LABEL 112</v>
          </cell>
        </row>
        <row r="499">
          <cell r="D499" t="str">
            <v>A-00683</v>
          </cell>
          <cell r="E499" t="str">
            <v>STICKER</v>
          </cell>
          <cell r="F499" t="str">
            <v>A-00683</v>
          </cell>
          <cell r="G499" t="str">
            <v>STICKER SEGEL BEA CUKAI KECIL</v>
          </cell>
        </row>
        <row r="500">
          <cell r="D500" t="str">
            <v>A-00684</v>
          </cell>
          <cell r="E500" t="str">
            <v>STICKER</v>
          </cell>
          <cell r="F500" t="str">
            <v>A-00684</v>
          </cell>
          <cell r="G500" t="str">
            <v>STICKER SEGEL BEA CUKAI BESAR</v>
          </cell>
        </row>
        <row r="501">
          <cell r="D501" t="str">
            <v>A-00685</v>
          </cell>
          <cell r="E501" t="str">
            <v>STICKER</v>
          </cell>
          <cell r="F501" t="str">
            <v>A-00685</v>
          </cell>
          <cell r="G501" t="str">
            <v>STICKER STO</v>
          </cell>
        </row>
        <row r="502">
          <cell r="D502" t="str">
            <v>A-00689</v>
          </cell>
          <cell r="E502" t="str">
            <v>STICKER</v>
          </cell>
          <cell r="F502" t="str">
            <v>A-00689</v>
          </cell>
          <cell r="G502" t="str">
            <v>STICKER RECEIVED</v>
          </cell>
        </row>
        <row r="503">
          <cell r="D503" t="str">
            <v>A-00690</v>
          </cell>
          <cell r="E503" t="str">
            <v>STICKER</v>
          </cell>
          <cell r="F503" t="str">
            <v>A-00690</v>
          </cell>
          <cell r="G503" t="str">
            <v>STICKER E</v>
          </cell>
        </row>
        <row r="504">
          <cell r="D504" t="str">
            <v>A-00692</v>
          </cell>
          <cell r="E504" t="str">
            <v>STICKER</v>
          </cell>
          <cell r="F504" t="str">
            <v>A-00692</v>
          </cell>
          <cell r="G504" t="str">
            <v>STICKER HEMAT AIR</v>
          </cell>
        </row>
        <row r="505">
          <cell r="D505" t="str">
            <v>A-00693</v>
          </cell>
          <cell r="E505" t="str">
            <v>STICKER</v>
          </cell>
          <cell r="F505" t="str">
            <v>A-00693</v>
          </cell>
          <cell r="G505" t="str">
            <v>STICKER DILARANG MELUDAH UK. A3</v>
          </cell>
        </row>
        <row r="506">
          <cell r="D506" t="str">
            <v>A-00694</v>
          </cell>
          <cell r="E506" t="str">
            <v>STICKER</v>
          </cell>
          <cell r="F506" t="str">
            <v>A-00694</v>
          </cell>
          <cell r="G506" t="str">
            <v>STICKER PINTU</v>
          </cell>
        </row>
        <row r="507">
          <cell r="D507" t="str">
            <v>A-00697</v>
          </cell>
          <cell r="E507" t="str">
            <v>STICKER</v>
          </cell>
          <cell r="F507" t="str">
            <v>A-00697</v>
          </cell>
          <cell r="G507" t="str">
            <v>STICKER BULAN TAHUN MTC</v>
          </cell>
        </row>
        <row r="508">
          <cell r="D508" t="str">
            <v>A-00704</v>
          </cell>
          <cell r="E508" t="str">
            <v>MASKER</v>
          </cell>
          <cell r="F508" t="str">
            <v>A-00704</v>
          </cell>
          <cell r="G508" t="str">
            <v>SAFETY MASK CARBON ACTIVE - LONG</v>
          </cell>
        </row>
        <row r="509">
          <cell r="D509" t="str">
            <v>A-00706</v>
          </cell>
          <cell r="E509" t="str">
            <v>SERAGAM</v>
          </cell>
          <cell r="F509" t="str">
            <v>A-00706</v>
          </cell>
          <cell r="G509" t="str">
            <v>SERAGAM LENGAN PANJANG BIRU</v>
          </cell>
        </row>
        <row r="510">
          <cell r="D510" t="str">
            <v>A-00707</v>
          </cell>
          <cell r="E510" t="str">
            <v>SERAGAM</v>
          </cell>
          <cell r="F510" t="str">
            <v>A-00707</v>
          </cell>
          <cell r="G510" t="str">
            <v>SERAGAM LENGAN PENDEK BIRU</v>
          </cell>
        </row>
        <row r="511">
          <cell r="D511" t="str">
            <v>A-00708</v>
          </cell>
          <cell r="E511" t="str">
            <v>SERAGAM</v>
          </cell>
          <cell r="F511" t="str">
            <v>A-00708</v>
          </cell>
          <cell r="G511" t="str">
            <v>SERAGAM LENGAN PANJANG LINE CHO</v>
          </cell>
        </row>
        <row r="512">
          <cell r="D512" t="str">
            <v>A-00709</v>
          </cell>
          <cell r="E512" t="str">
            <v>SERAGAM</v>
          </cell>
          <cell r="F512" t="str">
            <v>A-00709</v>
          </cell>
          <cell r="G512" t="str">
            <v>SERAGAM LENGAN PENDEK LINE CHO</v>
          </cell>
        </row>
        <row r="513">
          <cell r="D513" t="str">
            <v>A-00710</v>
          </cell>
          <cell r="E513" t="str">
            <v>SERAGAM</v>
          </cell>
          <cell r="F513" t="str">
            <v>A-00710</v>
          </cell>
          <cell r="G513" t="str">
            <v>SERAGAM LENGAN PANJANG SUB LINE CHO</v>
          </cell>
        </row>
        <row r="514">
          <cell r="D514" t="str">
            <v>A-00711</v>
          </cell>
          <cell r="E514" t="str">
            <v>SERAGAM</v>
          </cell>
          <cell r="F514" t="str">
            <v>A-00711</v>
          </cell>
          <cell r="G514" t="str">
            <v>SERAGAM LENGAN PENDEK SUB LINE CHO</v>
          </cell>
        </row>
        <row r="515">
          <cell r="D515" t="str">
            <v>A-00712</v>
          </cell>
          <cell r="E515" t="str">
            <v>SERAGAM</v>
          </cell>
          <cell r="F515" t="str">
            <v>A-00712</v>
          </cell>
          <cell r="G515" t="str">
            <v>SERAGAM LENGAN PANJANG DIFABLE</v>
          </cell>
        </row>
        <row r="516">
          <cell r="D516" t="str">
            <v>A-00713</v>
          </cell>
          <cell r="E516" t="str">
            <v>SERAGAM</v>
          </cell>
          <cell r="F516" t="str">
            <v>A-00713</v>
          </cell>
          <cell r="G516" t="str">
            <v>SERAGAM LENGAN PENDEK DIFABLE</v>
          </cell>
        </row>
        <row r="517">
          <cell r="D517" t="str">
            <v>A-00714</v>
          </cell>
          <cell r="E517" t="str">
            <v>FOAM TAPE</v>
          </cell>
          <cell r="F517" t="str">
            <v>A-00714</v>
          </cell>
          <cell r="G517" t="str">
            <v>FOAM TAPE</v>
          </cell>
        </row>
        <row r="518">
          <cell r="D518" t="str">
            <v>A-00715</v>
          </cell>
          <cell r="E518" t="str">
            <v>KARET GELANG</v>
          </cell>
          <cell r="F518" t="str">
            <v>A-00715</v>
          </cell>
          <cell r="G518" t="str">
            <v>KARET GELANG</v>
          </cell>
        </row>
        <row r="519">
          <cell r="D519" t="str">
            <v>A-00717</v>
          </cell>
          <cell r="E519" t="str">
            <v>BENDERA</v>
          </cell>
          <cell r="F519" t="str">
            <v>A-00717</v>
          </cell>
          <cell r="G519" t="str">
            <v>BENDERA UMBUL-UMBUL AGUSTUSAN</v>
          </cell>
        </row>
        <row r="520">
          <cell r="D520" t="str">
            <v>A-00718</v>
          </cell>
          <cell r="E520" t="str">
            <v>BENDERA</v>
          </cell>
          <cell r="F520" t="str">
            <v>A-00718</v>
          </cell>
          <cell r="G520" t="str">
            <v>BENDERA MERAH PUTIH</v>
          </cell>
        </row>
        <row r="521">
          <cell r="D521" t="str">
            <v>A-00719</v>
          </cell>
          <cell r="E521" t="str">
            <v>BENDERA</v>
          </cell>
          <cell r="F521" t="str">
            <v>A-00719</v>
          </cell>
          <cell r="G521" t="str">
            <v>BENDERA K3</v>
          </cell>
        </row>
        <row r="522">
          <cell r="D522" t="str">
            <v>A-00720</v>
          </cell>
          <cell r="E522" t="str">
            <v>BENDERA</v>
          </cell>
          <cell r="F522" t="str">
            <v>A-00720</v>
          </cell>
          <cell r="G522" t="str">
            <v>BENDERA YAZAKI</v>
          </cell>
        </row>
        <row r="523">
          <cell r="D523" t="str">
            <v>A-00722</v>
          </cell>
          <cell r="E523" t="str">
            <v>AIR GUN</v>
          </cell>
          <cell r="F523" t="str">
            <v>A-00722</v>
          </cell>
          <cell r="G523" t="str">
            <v>AIR GUN</v>
          </cell>
        </row>
        <row r="524">
          <cell r="D524" t="str">
            <v>A-00723</v>
          </cell>
          <cell r="E524" t="str">
            <v>AIR GUN</v>
          </cell>
          <cell r="F524" t="str">
            <v>A-00723</v>
          </cell>
          <cell r="G524" t="str">
            <v>SPIRAL AIR GUN</v>
          </cell>
        </row>
        <row r="525">
          <cell r="D525" t="str">
            <v>A-00724</v>
          </cell>
          <cell r="E525" t="str">
            <v>PAPER TAPE</v>
          </cell>
          <cell r="F525" t="str">
            <v>A-00724</v>
          </cell>
          <cell r="G525" t="str">
            <v>PAPER TAPE</v>
          </cell>
        </row>
        <row r="526">
          <cell r="D526" t="str">
            <v>A-00725</v>
          </cell>
          <cell r="E526" t="str">
            <v>SAPU</v>
          </cell>
          <cell r="F526" t="str">
            <v>A-00725</v>
          </cell>
          <cell r="G526" t="str">
            <v>SAPU</v>
          </cell>
        </row>
        <row r="527">
          <cell r="D527" t="str">
            <v>A-00726</v>
          </cell>
          <cell r="E527" t="str">
            <v>KEMOCENG</v>
          </cell>
          <cell r="F527" t="str">
            <v>A-00726</v>
          </cell>
          <cell r="G527" t="str">
            <v>KEMOCENG</v>
          </cell>
        </row>
        <row r="528">
          <cell r="D528" t="str">
            <v>A-00727</v>
          </cell>
          <cell r="E528" t="str">
            <v>SEROKAN</v>
          </cell>
          <cell r="F528" t="str">
            <v>A-00727</v>
          </cell>
          <cell r="G528" t="str">
            <v>SEROKAN</v>
          </cell>
        </row>
        <row r="529">
          <cell r="D529" t="str">
            <v>A-00729</v>
          </cell>
          <cell r="E529" t="str">
            <v>LOBBY DUSTER</v>
          </cell>
          <cell r="F529" t="str">
            <v>A-00729</v>
          </cell>
          <cell r="G529" t="str">
            <v>LOBBY DUSTER</v>
          </cell>
        </row>
        <row r="530">
          <cell r="D530" t="str">
            <v>A-00731</v>
          </cell>
          <cell r="E530" t="str">
            <v>TEMPAT SAMPAH</v>
          </cell>
          <cell r="F530" t="str">
            <v>A-00731</v>
          </cell>
          <cell r="G530" t="str">
            <v>TEMPAT SAMPAH GREY 42 LITER</v>
          </cell>
        </row>
        <row r="531">
          <cell r="D531" t="str">
            <v>A-00732</v>
          </cell>
          <cell r="E531" t="str">
            <v>TEMPAT SAMPAH</v>
          </cell>
          <cell r="F531" t="str">
            <v>A-00732</v>
          </cell>
          <cell r="G531" t="str">
            <v>TEMPAT SAMPAH B3</v>
          </cell>
        </row>
        <row r="532">
          <cell r="D532" t="str">
            <v>A-00733</v>
          </cell>
          <cell r="E532" t="str">
            <v>TEMPAT SAMPAH</v>
          </cell>
          <cell r="F532" t="str">
            <v>A-00733</v>
          </cell>
          <cell r="G532" t="str">
            <v>TEMPAT SAMPAH APOLLO KUNING</v>
          </cell>
        </row>
        <row r="533">
          <cell r="D533" t="str">
            <v>A-00734</v>
          </cell>
          <cell r="E533" t="str">
            <v>TEMPAT SAMPAH</v>
          </cell>
          <cell r="F533" t="str">
            <v>A-00734</v>
          </cell>
          <cell r="G533" t="str">
            <v>TEMPAT SAMPAH APOLLO HIJAU</v>
          </cell>
        </row>
        <row r="534">
          <cell r="D534" t="str">
            <v>A-00735</v>
          </cell>
          <cell r="E534" t="str">
            <v>FILLING CABINET</v>
          </cell>
          <cell r="F534" t="str">
            <v>A-00735</v>
          </cell>
          <cell r="G534" t="str">
            <v>FILLING CABINET</v>
          </cell>
        </row>
        <row r="535">
          <cell r="D535" t="str">
            <v>A-00736</v>
          </cell>
          <cell r="E535" t="str">
            <v>STOPWATCH</v>
          </cell>
          <cell r="F535" t="str">
            <v>A-00736</v>
          </cell>
          <cell r="G535" t="str">
            <v>STOPWATCH DIAMOND</v>
          </cell>
        </row>
        <row r="536">
          <cell r="D536" t="str">
            <v>A-00737</v>
          </cell>
          <cell r="E536" t="str">
            <v>STOPWATCH</v>
          </cell>
          <cell r="F536" t="str">
            <v>A-00737</v>
          </cell>
          <cell r="G536" t="str">
            <v>STOPWATCH BUTTERFLY</v>
          </cell>
        </row>
        <row r="537">
          <cell r="D537" t="str">
            <v>A-00738</v>
          </cell>
          <cell r="E537" t="str">
            <v>STOPWATCH</v>
          </cell>
          <cell r="F537" t="str">
            <v>A-00738</v>
          </cell>
          <cell r="G537" t="str">
            <v>STOPWATCH Q&amp;Q</v>
          </cell>
        </row>
        <row r="538">
          <cell r="D538" t="str">
            <v>A-00773</v>
          </cell>
          <cell r="E538" t="str">
            <v>TZ TAPEZ</v>
          </cell>
          <cell r="F538" t="str">
            <v>A-00773</v>
          </cell>
          <cell r="G538" t="str">
            <v>TZ TAPEZ 12MM</v>
          </cell>
        </row>
        <row r="539">
          <cell r="D539" t="str">
            <v>A-00774</v>
          </cell>
          <cell r="E539" t="str">
            <v>BIAYA TRAINING</v>
          </cell>
          <cell r="F539" t="str">
            <v>A-00774</v>
          </cell>
          <cell r="G539" t="str">
            <v>TRAINING DAN SERTIFIKASI BNSP TRAINER KKNI LEVEL 4</v>
          </cell>
        </row>
        <row r="540">
          <cell r="D540" t="str">
            <v>A-00777</v>
          </cell>
          <cell r="E540" t="str">
            <v>BIAYA TRAINING</v>
          </cell>
          <cell r="F540" t="str">
            <v>A-00777</v>
          </cell>
          <cell r="G540" t="str">
            <v>TRAINING SKILL UP BAHASA JEPANG N5</v>
          </cell>
        </row>
        <row r="541">
          <cell r="D541" t="str">
            <v>A-00778</v>
          </cell>
          <cell r="E541" t="str">
            <v>WELCOME PARTY</v>
          </cell>
          <cell r="F541" t="str">
            <v>A-00778</v>
          </cell>
          <cell r="G541" t="str">
            <v>WELCOME PARTY MAGANG JEPANG</v>
          </cell>
        </row>
        <row r="542">
          <cell r="D542" t="str">
            <v>A-00779</v>
          </cell>
          <cell r="E542" t="str">
            <v>SOFTWARE ACAEQ</v>
          </cell>
          <cell r="F542" t="str">
            <v>A-00779</v>
          </cell>
          <cell r="G542" t="str">
            <v>SOFTWARE ACAEQ</v>
          </cell>
        </row>
        <row r="543">
          <cell r="D543" t="str">
            <v>A-00825</v>
          </cell>
          <cell r="E543" t="str">
            <v>MARKER ARTLINE</v>
          </cell>
          <cell r="F543" t="str">
            <v>A-00825</v>
          </cell>
          <cell r="G543" t="str">
            <v>ARTLINE 157 BLACK</v>
          </cell>
        </row>
        <row r="544">
          <cell r="D544" t="str">
            <v>A-00826</v>
          </cell>
          <cell r="E544" t="str">
            <v>MARKER ARTLINE</v>
          </cell>
          <cell r="F544" t="str">
            <v>A-00826</v>
          </cell>
          <cell r="G544" t="str">
            <v>ARTLINE 157 RED</v>
          </cell>
        </row>
        <row r="545">
          <cell r="D545" t="str">
            <v>A-00827</v>
          </cell>
          <cell r="E545" t="str">
            <v>MARKER ARTLINE</v>
          </cell>
          <cell r="F545" t="str">
            <v>A-00827</v>
          </cell>
          <cell r="G545" t="str">
            <v>ARTLINE 157 BLUE</v>
          </cell>
        </row>
        <row r="546">
          <cell r="D546" t="str">
            <v>A-00828</v>
          </cell>
          <cell r="E546" t="str">
            <v>MARKER ARTLINE</v>
          </cell>
          <cell r="F546" t="str">
            <v>A-00828</v>
          </cell>
          <cell r="G546" t="str">
            <v>ARTLINE 70 BLUE</v>
          </cell>
        </row>
        <row r="547">
          <cell r="D547" t="str">
            <v>A-00829</v>
          </cell>
          <cell r="E547" t="str">
            <v>MARKER ARTLINE</v>
          </cell>
          <cell r="F547" t="str">
            <v>A-00829</v>
          </cell>
          <cell r="G547" t="str">
            <v>ARTLINE 70 GREEN</v>
          </cell>
        </row>
        <row r="548">
          <cell r="D548" t="str">
            <v>A-00830</v>
          </cell>
          <cell r="E548" t="str">
            <v>MARKER ARTLINE</v>
          </cell>
          <cell r="F548" t="str">
            <v>A-00830</v>
          </cell>
          <cell r="G548" t="str">
            <v>ARTLINE 70 BLACK</v>
          </cell>
        </row>
        <row r="549">
          <cell r="D549" t="str">
            <v>A-00831</v>
          </cell>
          <cell r="E549" t="str">
            <v>MARKER ARTLINE</v>
          </cell>
          <cell r="F549" t="str">
            <v>A-00831</v>
          </cell>
          <cell r="G549" t="str">
            <v>ARTLINE 70 RED</v>
          </cell>
        </row>
        <row r="550">
          <cell r="D550" t="str">
            <v>A-00832</v>
          </cell>
          <cell r="E550" t="str">
            <v>MARKER ARTLINE</v>
          </cell>
          <cell r="F550" t="str">
            <v>A-00832</v>
          </cell>
          <cell r="G550" t="str">
            <v>ARTLINE 70 PURPLE</v>
          </cell>
        </row>
        <row r="551">
          <cell r="D551" t="str">
            <v>A-00833</v>
          </cell>
          <cell r="E551" t="str">
            <v>ANTIVIRUS</v>
          </cell>
          <cell r="F551" t="str">
            <v>A-00833</v>
          </cell>
          <cell r="G551" t="str">
            <v>KASPERSKY ENDPOINT SECURITY FO</v>
          </cell>
        </row>
        <row r="552">
          <cell r="D552" t="str">
            <v>A-00834</v>
          </cell>
          <cell r="E552" t="str">
            <v>KAMERA</v>
          </cell>
          <cell r="F552" t="str">
            <v>A-00834</v>
          </cell>
          <cell r="G552" t="str">
            <v>KAMERA CANON IXUS 185</v>
          </cell>
        </row>
        <row r="553">
          <cell r="D553" t="str">
            <v>A-00835</v>
          </cell>
          <cell r="E553" t="str">
            <v>MEMORY CAMERA</v>
          </cell>
          <cell r="F553" t="str">
            <v>A-00835</v>
          </cell>
          <cell r="G553" t="str">
            <v>SDHC SANDISK 16GB</v>
          </cell>
        </row>
        <row r="554">
          <cell r="D554" t="str">
            <v>A-00837</v>
          </cell>
          <cell r="E554" t="str">
            <v>AUTOCAD</v>
          </cell>
          <cell r="F554" t="str">
            <v>A-00837</v>
          </cell>
          <cell r="G554" t="str">
            <v>AUTOCAD</v>
          </cell>
        </row>
        <row r="555">
          <cell r="D555" t="str">
            <v>A-00838</v>
          </cell>
          <cell r="E555" t="str">
            <v>IMAGE EDITOR</v>
          </cell>
          <cell r="F555" t="str">
            <v>A-00838</v>
          </cell>
          <cell r="G555" t="str">
            <v>PHOTOSHOP</v>
          </cell>
        </row>
        <row r="556">
          <cell r="D556" t="str">
            <v>A-00839</v>
          </cell>
          <cell r="E556" t="str">
            <v>KOMPUTER</v>
          </cell>
          <cell r="F556" t="str">
            <v>A-00839</v>
          </cell>
          <cell r="G556" t="str">
            <v>KOMPUTER HP CORE I5</v>
          </cell>
        </row>
        <row r="557">
          <cell r="D557" t="str">
            <v>A-00840</v>
          </cell>
          <cell r="E557" t="str">
            <v>PC RAKITAN</v>
          </cell>
          <cell r="F557" t="str">
            <v>A-00840</v>
          </cell>
          <cell r="G557" t="str">
            <v>PC RAKITAN I5</v>
          </cell>
        </row>
        <row r="558">
          <cell r="D558" t="str">
            <v>A-00841</v>
          </cell>
          <cell r="E558" t="str">
            <v>MOUSE</v>
          </cell>
          <cell r="F558" t="str">
            <v>A-00841</v>
          </cell>
          <cell r="G558" t="str">
            <v>MOUSE LOGITECH</v>
          </cell>
        </row>
        <row r="559">
          <cell r="D559" t="str">
            <v>A-00842</v>
          </cell>
          <cell r="E559" t="str">
            <v>MOUSE</v>
          </cell>
          <cell r="F559" t="str">
            <v>A-00842</v>
          </cell>
          <cell r="G559" t="str">
            <v>MOUSE WIRELESS</v>
          </cell>
        </row>
        <row r="560">
          <cell r="D560" t="str">
            <v>A-00843</v>
          </cell>
          <cell r="E560" t="str">
            <v>KEYBOARD</v>
          </cell>
          <cell r="F560" t="str">
            <v>A-00843</v>
          </cell>
          <cell r="G560" t="str">
            <v>KEYBOARD WIRELESS</v>
          </cell>
        </row>
        <row r="561">
          <cell r="D561" t="str">
            <v>A-00844</v>
          </cell>
          <cell r="E561" t="str">
            <v>KEYBOARD</v>
          </cell>
          <cell r="F561" t="str">
            <v>A-00844</v>
          </cell>
          <cell r="G561" t="str">
            <v>KEYBOARD LOGITECH</v>
          </cell>
        </row>
        <row r="562">
          <cell r="D562" t="str">
            <v>A-00847</v>
          </cell>
          <cell r="E562" t="str">
            <v>HARDISK</v>
          </cell>
          <cell r="F562" t="str">
            <v>A-00847</v>
          </cell>
          <cell r="G562" t="str">
            <v>HARDISK WDC 1 TB</v>
          </cell>
        </row>
        <row r="563">
          <cell r="D563" t="str">
            <v>A-00849</v>
          </cell>
          <cell r="E563" t="str">
            <v>HARDISK</v>
          </cell>
          <cell r="F563" t="str">
            <v>A-00849</v>
          </cell>
          <cell r="G563" t="str">
            <v>HARDISK SEAGATE 4 TB</v>
          </cell>
        </row>
        <row r="564">
          <cell r="D564" t="str">
            <v>A-00850</v>
          </cell>
          <cell r="E564" t="str">
            <v>RAM</v>
          </cell>
          <cell r="F564" t="str">
            <v>A-00850</v>
          </cell>
          <cell r="G564" t="str">
            <v>RAM SERVER 16 GB VGEN</v>
          </cell>
        </row>
        <row r="565">
          <cell r="D565" t="str">
            <v>A-00852</v>
          </cell>
          <cell r="E565" t="str">
            <v>FLASHDISK</v>
          </cell>
          <cell r="F565" t="str">
            <v>A-00852</v>
          </cell>
          <cell r="G565" t="str">
            <v>FLASHDISK 8 GB</v>
          </cell>
        </row>
        <row r="566">
          <cell r="D566" t="str">
            <v>A-00855</v>
          </cell>
          <cell r="E566" t="str">
            <v>NOTEBOOK</v>
          </cell>
          <cell r="F566" t="str">
            <v>A-00855</v>
          </cell>
          <cell r="G566" t="str">
            <v>NOTEBOOK</v>
          </cell>
        </row>
        <row r="567">
          <cell r="D567" t="str">
            <v>A-00856</v>
          </cell>
          <cell r="E567" t="str">
            <v>RJ45</v>
          </cell>
          <cell r="F567" t="str">
            <v>A-00856</v>
          </cell>
          <cell r="G567" t="str">
            <v>RJ45</v>
          </cell>
        </row>
        <row r="568">
          <cell r="D568" t="str">
            <v>A-00859</v>
          </cell>
          <cell r="E568" t="str">
            <v>SWITCH HUB</v>
          </cell>
          <cell r="F568" t="str">
            <v>A-00859</v>
          </cell>
          <cell r="G568" t="str">
            <v>SWITCH HUB LINK 48 PORT</v>
          </cell>
        </row>
        <row r="569">
          <cell r="D569" t="str">
            <v>A-00868</v>
          </cell>
          <cell r="E569" t="str">
            <v>MICROSOFT SOFTWARE</v>
          </cell>
          <cell r="F569" t="str">
            <v>A-00868</v>
          </cell>
          <cell r="G569" t="str">
            <v>Office Std Dev SL</v>
          </cell>
        </row>
        <row r="570">
          <cell r="D570" t="str">
            <v>A-00869</v>
          </cell>
          <cell r="E570" t="str">
            <v>MICROSOFT SOFTWARE</v>
          </cell>
          <cell r="F570" t="str">
            <v>A-00869</v>
          </cell>
          <cell r="G570" t="str">
            <v>Office Pro+ Dev SL</v>
          </cell>
        </row>
        <row r="571">
          <cell r="D571" t="str">
            <v>A-00871</v>
          </cell>
          <cell r="E571" t="str">
            <v>MICROSOFT SOFTWARE</v>
          </cell>
          <cell r="F571" t="str">
            <v>A-00871</v>
          </cell>
          <cell r="G571" t="str">
            <v>Skype fBus Dev SL</v>
          </cell>
        </row>
        <row r="572">
          <cell r="D572" t="str">
            <v>A-00872</v>
          </cell>
          <cell r="E572" t="str">
            <v>MICROSOFT SOFTWARE</v>
          </cell>
          <cell r="F572" t="str">
            <v>A-00872</v>
          </cell>
          <cell r="G572" t="str">
            <v>SQL Server Std Svr SL</v>
          </cell>
        </row>
        <row r="573">
          <cell r="D573" t="str">
            <v>A-00873</v>
          </cell>
          <cell r="E573" t="str">
            <v>MICROSOFT SOFTWARE</v>
          </cell>
          <cell r="F573" t="str">
            <v>A-00873</v>
          </cell>
          <cell r="G573" t="str">
            <v>SQL Server Dev CAL</v>
          </cell>
        </row>
        <row r="574">
          <cell r="D574" t="str">
            <v>A-00875</v>
          </cell>
          <cell r="E574" t="str">
            <v>MICROSOFT SOFTWARE</v>
          </cell>
          <cell r="F574" t="str">
            <v>A-00875</v>
          </cell>
          <cell r="G574" t="str">
            <v>SQL Server Std Core 2 SL</v>
          </cell>
        </row>
        <row r="575">
          <cell r="D575" t="str">
            <v>A-00877</v>
          </cell>
          <cell r="E575" t="str">
            <v>MICROSOFT SOFTWARE</v>
          </cell>
          <cell r="F575" t="str">
            <v>A-00877</v>
          </cell>
          <cell r="G575" t="str">
            <v>Visio Std Dev SL</v>
          </cell>
        </row>
        <row r="576">
          <cell r="D576" t="str">
            <v>A-00878</v>
          </cell>
          <cell r="E576" t="str">
            <v>MICROSOFT SOFTWARE</v>
          </cell>
          <cell r="F576" t="str">
            <v>A-00878</v>
          </cell>
          <cell r="G576" t="str">
            <v>Visio Pro Dev SL</v>
          </cell>
        </row>
        <row r="577">
          <cell r="D577" t="str">
            <v>A-00879</v>
          </cell>
          <cell r="E577" t="str">
            <v>MICROSOFT SOFTWARE</v>
          </cell>
          <cell r="F577" t="str">
            <v>A-00879</v>
          </cell>
          <cell r="G577" t="str">
            <v>Win Server Std Core 2 SL</v>
          </cell>
        </row>
        <row r="578">
          <cell r="D578" t="str">
            <v>A-00880</v>
          </cell>
          <cell r="E578" t="str">
            <v>MICROSOFT SOFTWARE</v>
          </cell>
          <cell r="F578" t="str">
            <v>A-00880</v>
          </cell>
          <cell r="G578" t="str">
            <v>Win Server Datcr Core 2 SL</v>
          </cell>
        </row>
        <row r="579">
          <cell r="D579" t="str">
            <v>A-00881</v>
          </cell>
          <cell r="E579" t="str">
            <v>MICROSOFT SOFTWARE</v>
          </cell>
          <cell r="F579" t="str">
            <v>A-00881</v>
          </cell>
          <cell r="G579" t="str">
            <v>Win Server Dev CAL</v>
          </cell>
        </row>
        <row r="580">
          <cell r="D580" t="str">
            <v>A-00884</v>
          </cell>
          <cell r="E580" t="str">
            <v>MICROSOFT SOFTWARE</v>
          </cell>
          <cell r="F580" t="str">
            <v>A-00884</v>
          </cell>
          <cell r="G580" t="str">
            <v>WinPro 10 SNGL OLP NL Legalization Get Genuine</v>
          </cell>
        </row>
        <row r="581">
          <cell r="D581" t="str">
            <v>A-00885</v>
          </cell>
          <cell r="E581" t="str">
            <v>PRINTER</v>
          </cell>
          <cell r="F581" t="str">
            <v>A-00885</v>
          </cell>
          <cell r="G581" t="str">
            <v>PRINTER EPSON L1455</v>
          </cell>
        </row>
        <row r="582">
          <cell r="D582" t="str">
            <v>A-00886</v>
          </cell>
          <cell r="E582" t="str">
            <v>PRINTER</v>
          </cell>
          <cell r="F582" t="str">
            <v>A-00886</v>
          </cell>
          <cell r="G582" t="str">
            <v>PRINTER EPSON L120</v>
          </cell>
        </row>
        <row r="583">
          <cell r="D583" t="str">
            <v>A-00887</v>
          </cell>
          <cell r="E583" t="str">
            <v>AMPLOP</v>
          </cell>
          <cell r="F583" t="str">
            <v>A-00887</v>
          </cell>
          <cell r="G583" t="str">
            <v>AMPLOP COKLAT BESAR BERKOP SAMI</v>
          </cell>
        </row>
        <row r="584">
          <cell r="D584" t="str">
            <v>A-00888</v>
          </cell>
          <cell r="E584" t="str">
            <v>AMPLOP</v>
          </cell>
          <cell r="F584" t="str">
            <v>A-00888</v>
          </cell>
          <cell r="G584" t="str">
            <v>AMPLOP COKLAT KECIL POLOS</v>
          </cell>
        </row>
        <row r="585">
          <cell r="D585" t="str">
            <v>A-00889</v>
          </cell>
          <cell r="E585" t="str">
            <v>AMPLOP</v>
          </cell>
          <cell r="F585" t="str">
            <v>A-00889</v>
          </cell>
          <cell r="G585" t="str">
            <v>AMPLOP COKLAT KECIL BERKOP SAMI</v>
          </cell>
        </row>
        <row r="586">
          <cell r="D586" t="str">
            <v>A-00892</v>
          </cell>
          <cell r="E586" t="str">
            <v>AMPLOP</v>
          </cell>
          <cell r="F586" t="str">
            <v>A-00892</v>
          </cell>
          <cell r="G586" t="str">
            <v>AMPLOP DOKUMEN BERKOP SAMI UK. 50X38</v>
          </cell>
        </row>
        <row r="587">
          <cell r="D587" t="str">
            <v>A-00893</v>
          </cell>
          <cell r="E587" t="str">
            <v>SPIDOL OPF SNOWMAN</v>
          </cell>
          <cell r="F587" t="str">
            <v>A-00893</v>
          </cell>
          <cell r="G587" t="str">
            <v>OPF SNOWMAN BLUE</v>
          </cell>
        </row>
        <row r="588">
          <cell r="D588" t="str">
            <v>A-00894</v>
          </cell>
          <cell r="E588" t="str">
            <v>SPIDOL OPF SNOWMAN</v>
          </cell>
          <cell r="F588" t="str">
            <v>A-00894</v>
          </cell>
          <cell r="G588" t="str">
            <v>OPF SNOWMAN BLACK</v>
          </cell>
        </row>
        <row r="589">
          <cell r="D589" t="str">
            <v>A-00896</v>
          </cell>
          <cell r="E589" t="str">
            <v>SPIDOL OPF SNOWMAN</v>
          </cell>
          <cell r="F589" t="str">
            <v>A-00896</v>
          </cell>
          <cell r="G589" t="str">
            <v>OPF SNOWMAN RED</v>
          </cell>
        </row>
        <row r="590">
          <cell r="D590" t="str">
            <v>A-00897</v>
          </cell>
          <cell r="E590" t="str">
            <v>SPIDOL OPM SNOWMAN</v>
          </cell>
          <cell r="F590" t="str">
            <v>A-00897</v>
          </cell>
          <cell r="G590" t="str">
            <v>OPM SNOWMAN BLACK</v>
          </cell>
        </row>
        <row r="591">
          <cell r="D591" t="str">
            <v>A-00898</v>
          </cell>
          <cell r="E591" t="str">
            <v>SPIDOL OPM SNOWMAN</v>
          </cell>
          <cell r="F591" t="str">
            <v>A-00898</v>
          </cell>
          <cell r="G591" t="str">
            <v>OPM SNOWMAN BLUE</v>
          </cell>
        </row>
        <row r="592">
          <cell r="D592" t="str">
            <v>A-00899</v>
          </cell>
          <cell r="E592" t="str">
            <v>SPIDOL OPM SNOWMAN</v>
          </cell>
          <cell r="F592" t="str">
            <v>A-00899</v>
          </cell>
          <cell r="G592" t="str">
            <v>OPM SNOWMAN RED</v>
          </cell>
        </row>
        <row r="593">
          <cell r="D593" t="str">
            <v>A-00901</v>
          </cell>
          <cell r="E593" t="str">
            <v>STOP MAP</v>
          </cell>
          <cell r="F593" t="str">
            <v>A-00901</v>
          </cell>
          <cell r="G593" t="str">
            <v>STOPMAP BIOLA</v>
          </cell>
        </row>
        <row r="594">
          <cell r="D594" t="str">
            <v>A-00902</v>
          </cell>
          <cell r="E594" t="str">
            <v>STOP MAP</v>
          </cell>
          <cell r="F594" t="str">
            <v>A-00902</v>
          </cell>
          <cell r="G594" t="str">
            <v>MAP GANTUNG FUJITA</v>
          </cell>
        </row>
        <row r="595">
          <cell r="D595" t="str">
            <v>A-00903</v>
          </cell>
          <cell r="E595" t="str">
            <v>RAK MIDI</v>
          </cell>
          <cell r="F595" t="str">
            <v>A-00903</v>
          </cell>
          <cell r="G595" t="str">
            <v>RAK MIDI SUSUN 4-5</v>
          </cell>
        </row>
        <row r="596">
          <cell r="D596" t="str">
            <v>A-00904</v>
          </cell>
          <cell r="E596" t="str">
            <v>RAK MIDI</v>
          </cell>
          <cell r="F596" t="str">
            <v>A-00904</v>
          </cell>
          <cell r="G596" t="str">
            <v>RAK MIDI SUSUN 3</v>
          </cell>
        </row>
        <row r="597">
          <cell r="D597" t="str">
            <v>A-00906</v>
          </cell>
          <cell r="E597" t="str">
            <v>KARTU NAMA</v>
          </cell>
          <cell r="F597" t="str">
            <v>A-00906</v>
          </cell>
          <cell r="G597" t="str">
            <v>KARTU NAMA MANEGEMENT</v>
          </cell>
        </row>
        <row r="598">
          <cell r="D598" t="str">
            <v>A-00907</v>
          </cell>
          <cell r="E598" t="str">
            <v>PAPER KLIP</v>
          </cell>
          <cell r="F598" t="str">
            <v>A-00907</v>
          </cell>
          <cell r="G598" t="str">
            <v>PAPER KLIP WARNA</v>
          </cell>
        </row>
        <row r="599">
          <cell r="D599" t="str">
            <v>A-00909</v>
          </cell>
          <cell r="E599" t="str">
            <v>LEM KERTAS</v>
          </cell>
          <cell r="F599" t="str">
            <v>A-00909</v>
          </cell>
          <cell r="G599" t="str">
            <v>LEM STIK JOYCO 8 GR (KCL)</v>
          </cell>
        </row>
        <row r="600">
          <cell r="D600" t="str">
            <v>A-00911</v>
          </cell>
          <cell r="E600" t="str">
            <v>LAKBAN</v>
          </cell>
          <cell r="F600" t="str">
            <v>A-00911</v>
          </cell>
          <cell r="G600" t="str">
            <v>LAKBAN BENING 72 Y</v>
          </cell>
        </row>
        <row r="601">
          <cell r="D601" t="str">
            <v>A-00914</v>
          </cell>
          <cell r="E601" t="str">
            <v>KERTAS PANABOARD</v>
          </cell>
          <cell r="F601" t="str">
            <v>A-00914</v>
          </cell>
          <cell r="G601" t="str">
            <v>KERTAS OJIFAX 210X30</v>
          </cell>
        </row>
        <row r="602">
          <cell r="D602" t="str">
            <v>A-00916</v>
          </cell>
          <cell r="E602" t="str">
            <v>PERFORATOR</v>
          </cell>
          <cell r="F602" t="str">
            <v>A-00916</v>
          </cell>
          <cell r="G602" t="str">
            <v>PERFORATOR 85 N JOYCO</v>
          </cell>
        </row>
        <row r="603">
          <cell r="D603" t="str">
            <v>A-00917</v>
          </cell>
          <cell r="E603" t="str">
            <v>BINDER KLIP</v>
          </cell>
          <cell r="F603" t="str">
            <v>A-00917</v>
          </cell>
          <cell r="G603" t="str">
            <v>BINDER 105</v>
          </cell>
        </row>
        <row r="604">
          <cell r="D604" t="str">
            <v>A-00918</v>
          </cell>
          <cell r="E604" t="str">
            <v>BINDER KLIP</v>
          </cell>
          <cell r="F604" t="str">
            <v>A-00918</v>
          </cell>
          <cell r="G604" t="str">
            <v>BINDER 107</v>
          </cell>
        </row>
        <row r="605">
          <cell r="D605" t="str">
            <v>A-00919</v>
          </cell>
          <cell r="E605" t="str">
            <v>BINDER KLIP</v>
          </cell>
          <cell r="F605" t="str">
            <v>A-00919</v>
          </cell>
          <cell r="G605" t="str">
            <v>BINDER 111</v>
          </cell>
        </row>
        <row r="606">
          <cell r="D606" t="str">
            <v>A-00920</v>
          </cell>
          <cell r="E606" t="str">
            <v>BINDER KLIP</v>
          </cell>
          <cell r="F606" t="str">
            <v>A-00920</v>
          </cell>
          <cell r="G606" t="str">
            <v>BINDER 200</v>
          </cell>
        </row>
        <row r="607">
          <cell r="D607" t="str">
            <v>A-00921</v>
          </cell>
          <cell r="E607" t="str">
            <v>BINDER KLIP</v>
          </cell>
          <cell r="F607" t="str">
            <v>A-00921</v>
          </cell>
          <cell r="G607" t="str">
            <v>BINDER 260</v>
          </cell>
        </row>
        <row r="608">
          <cell r="D608" t="str">
            <v>A-00922</v>
          </cell>
          <cell r="E608" t="str">
            <v>RAUTAN PENSIL</v>
          </cell>
          <cell r="F608" t="str">
            <v>A-00922</v>
          </cell>
          <cell r="G608" t="str">
            <v>RAUTAN PENSIL</v>
          </cell>
        </row>
        <row r="609">
          <cell r="D609" t="str">
            <v>A-00924</v>
          </cell>
          <cell r="E609" t="str">
            <v>STAMP PAD</v>
          </cell>
          <cell r="F609" t="str">
            <v>A-00924</v>
          </cell>
          <cell r="G609" t="str">
            <v>STAMP PAD KENKO</v>
          </cell>
        </row>
        <row r="610">
          <cell r="D610" t="str">
            <v>A-00925</v>
          </cell>
          <cell r="E610" t="str">
            <v>STAMP</v>
          </cell>
          <cell r="F610" t="str">
            <v>A-00925</v>
          </cell>
          <cell r="G610" t="str">
            <v>STAMP YAZAKI</v>
          </cell>
        </row>
        <row r="611">
          <cell r="D611" t="str">
            <v>A-00926</v>
          </cell>
          <cell r="E611" t="str">
            <v>BIAYA TRAINING</v>
          </cell>
          <cell r="F611" t="str">
            <v>A-00926</v>
          </cell>
          <cell r="G611" t="str">
            <v>TRAINING SMK2</v>
          </cell>
        </row>
        <row r="612">
          <cell r="D612" t="str">
            <v>A-00927</v>
          </cell>
          <cell r="E612" t="str">
            <v>STAMP</v>
          </cell>
          <cell r="F612" t="str">
            <v>A-00927</v>
          </cell>
          <cell r="G612" t="str">
            <v>STAMP TANGGAL</v>
          </cell>
        </row>
        <row r="613">
          <cell r="D613" t="str">
            <v>A-00928</v>
          </cell>
          <cell r="E613" t="str">
            <v>STAMP</v>
          </cell>
          <cell r="F613" t="str">
            <v>A-00928</v>
          </cell>
          <cell r="G613" t="str">
            <v>STAMP CONFIDENTIAL</v>
          </cell>
        </row>
        <row r="614">
          <cell r="D614" t="str">
            <v>A-00929</v>
          </cell>
          <cell r="E614" t="str">
            <v>STAMP</v>
          </cell>
          <cell r="F614" t="str">
            <v>A-00929</v>
          </cell>
          <cell r="G614" t="str">
            <v>STAMP TANDA TANGAN</v>
          </cell>
        </row>
        <row r="615">
          <cell r="D615" t="str">
            <v>A-00936</v>
          </cell>
          <cell r="E615" t="str">
            <v>STAMP</v>
          </cell>
          <cell r="F615" t="str">
            <v>A-00936</v>
          </cell>
          <cell r="G615" t="str">
            <v>STAMP OK (ISI TINTA MERAH)</v>
          </cell>
        </row>
        <row r="616">
          <cell r="D616" t="str">
            <v>A-00937</v>
          </cell>
          <cell r="E616" t="str">
            <v>STAMP</v>
          </cell>
          <cell r="F616" t="str">
            <v>A-00937</v>
          </cell>
          <cell r="G616" t="str">
            <v>STAMP NAMA PETUGAS BEA CUKAI</v>
          </cell>
        </row>
        <row r="617">
          <cell r="D617" t="str">
            <v>A-00943</v>
          </cell>
          <cell r="E617" t="str">
            <v>TORQUE WRENCH MERK TOHNICHI</v>
          </cell>
          <cell r="F617" t="str">
            <v>A-00943</v>
          </cell>
          <cell r="G617" t="str">
            <v>TORQUE WRENCH MERK TOHNICHI</v>
          </cell>
        </row>
        <row r="618">
          <cell r="D618" t="str">
            <v>A-00945</v>
          </cell>
          <cell r="E618" t="str">
            <v>PLASTIK CLIP</v>
          </cell>
          <cell r="F618" t="str">
            <v>A-00945</v>
          </cell>
          <cell r="G618" t="str">
            <v>PLASTIK CLIP 11X20</v>
          </cell>
        </row>
        <row r="619">
          <cell r="D619" t="str">
            <v>A-00946</v>
          </cell>
          <cell r="E619" t="str">
            <v>PLASTIK CLIP</v>
          </cell>
          <cell r="F619" t="str">
            <v>A-00946</v>
          </cell>
          <cell r="G619" t="str">
            <v>PLASTIK CLIP 15X10</v>
          </cell>
        </row>
        <row r="620">
          <cell r="D620" t="str">
            <v>A-00947</v>
          </cell>
          <cell r="E620" t="str">
            <v>PLASTIK CLIP</v>
          </cell>
          <cell r="F620" t="str">
            <v>A-00947</v>
          </cell>
          <cell r="G620" t="str">
            <v>PLASTIK CLIP 30X20</v>
          </cell>
        </row>
        <row r="621">
          <cell r="D621" t="str">
            <v>A-00948</v>
          </cell>
          <cell r="E621" t="str">
            <v>PLASTIK CLIP</v>
          </cell>
          <cell r="F621" t="str">
            <v>A-00948</v>
          </cell>
          <cell r="G621" t="str">
            <v>PLASTIK CLIP 25X35</v>
          </cell>
        </row>
        <row r="622">
          <cell r="D622" t="str">
            <v>A-00949</v>
          </cell>
          <cell r="E622" t="str">
            <v>PLASTIK CLIP</v>
          </cell>
          <cell r="F622" t="str">
            <v>A-00949</v>
          </cell>
          <cell r="G622" t="str">
            <v>PLASTIK CLIP 8X5</v>
          </cell>
        </row>
        <row r="623">
          <cell r="D623" t="str">
            <v>A-00950</v>
          </cell>
          <cell r="E623" t="str">
            <v>PLASTIK KANBAN</v>
          </cell>
          <cell r="F623" t="str">
            <v>A-00950</v>
          </cell>
          <cell r="G623" t="str">
            <v>PLASTIK KANBAN PARTSET</v>
          </cell>
        </row>
        <row r="624">
          <cell r="D624" t="str">
            <v>A-00951</v>
          </cell>
          <cell r="E624" t="str">
            <v>PLASTIK KANBAN</v>
          </cell>
          <cell r="F624" t="str">
            <v>A-00951</v>
          </cell>
          <cell r="G624" t="str">
            <v>PLASTIK KANBAN ASSY BESAR</v>
          </cell>
        </row>
        <row r="625">
          <cell r="D625" t="str">
            <v>A-00952</v>
          </cell>
          <cell r="E625" t="str">
            <v>PLASTIK KANBAN</v>
          </cell>
          <cell r="F625" t="str">
            <v>A-00952</v>
          </cell>
          <cell r="G625" t="str">
            <v>PLASTIK KANBAN JOINT</v>
          </cell>
        </row>
        <row r="626">
          <cell r="D626" t="str">
            <v>A-00953</v>
          </cell>
          <cell r="E626" t="str">
            <v>PLASTIK KANBAN</v>
          </cell>
          <cell r="F626" t="str">
            <v>A-00953</v>
          </cell>
          <cell r="G626" t="str">
            <v>PLASTIK KANBAN MAXIBIN</v>
          </cell>
        </row>
        <row r="627">
          <cell r="D627" t="str">
            <v>A-00954</v>
          </cell>
          <cell r="E627" t="str">
            <v>PLASTIK KANBAN</v>
          </cell>
          <cell r="F627" t="str">
            <v>A-00954</v>
          </cell>
          <cell r="G627" t="str">
            <v>PLASTIK KANBAN WIRE</v>
          </cell>
        </row>
        <row r="628">
          <cell r="D628" t="str">
            <v>A-00955</v>
          </cell>
          <cell r="E628" t="str">
            <v>PLASTIK KANBAN</v>
          </cell>
          <cell r="F628" t="str">
            <v>A-00955</v>
          </cell>
          <cell r="G628" t="str">
            <v>PLASTIK KANBAN WITHDRAWAL</v>
          </cell>
        </row>
        <row r="629">
          <cell r="D629" t="str">
            <v>A-00956</v>
          </cell>
          <cell r="E629" t="str">
            <v>PLASTIK KANBAN</v>
          </cell>
          <cell r="F629" t="str">
            <v>A-00956</v>
          </cell>
          <cell r="G629" t="str">
            <v>PLASTIK KANBAN A5</v>
          </cell>
        </row>
        <row r="630">
          <cell r="D630" t="str">
            <v>A-00957</v>
          </cell>
          <cell r="E630" t="str">
            <v>PLASTIK ID CARD</v>
          </cell>
          <cell r="F630" t="str">
            <v>A-00957</v>
          </cell>
          <cell r="G630" t="str">
            <v>PLASTIK ID CARD DEPAN</v>
          </cell>
        </row>
        <row r="631">
          <cell r="D631" t="str">
            <v>A-00959</v>
          </cell>
          <cell r="E631" t="str">
            <v>PLASTIK ID CARD</v>
          </cell>
          <cell r="F631" t="str">
            <v>A-00959</v>
          </cell>
          <cell r="G631" t="str">
            <v>PLASTIK ID PUNGGUNG</v>
          </cell>
        </row>
        <row r="632">
          <cell r="D632" t="str">
            <v>A-00964</v>
          </cell>
          <cell r="E632" t="str">
            <v>PLASTIK POLYBAG</v>
          </cell>
          <cell r="F632" t="str">
            <v>A-00964</v>
          </cell>
          <cell r="G632" t="str">
            <v>PLASTIK POLYBAG UK. 60X80</v>
          </cell>
        </row>
        <row r="633">
          <cell r="D633" t="str">
            <v>A-00965</v>
          </cell>
          <cell r="E633" t="str">
            <v>PLASTIK FOTO 4M</v>
          </cell>
          <cell r="F633" t="str">
            <v>A-00965</v>
          </cell>
          <cell r="G633" t="str">
            <v>PLASTIK FOTO 4M KECIL</v>
          </cell>
        </row>
        <row r="634">
          <cell r="D634" t="str">
            <v>A-00969</v>
          </cell>
          <cell r="E634" t="str">
            <v>PLASTIK PUTIH</v>
          </cell>
          <cell r="F634" t="str">
            <v>A-00969</v>
          </cell>
          <cell r="G634" t="str">
            <v>PLASTIK 5 KG</v>
          </cell>
        </row>
        <row r="635">
          <cell r="D635" t="str">
            <v>A-00971</v>
          </cell>
          <cell r="E635" t="str">
            <v>PLASTIK POLITYNER NEW</v>
          </cell>
          <cell r="F635" t="str">
            <v>A-00971</v>
          </cell>
          <cell r="G635" t="str">
            <v>PLASTIK POLITYNER NEW</v>
          </cell>
        </row>
        <row r="636">
          <cell r="D636" t="str">
            <v>A-00979</v>
          </cell>
          <cell r="E636" t="str">
            <v>ENTERTAINMENT</v>
          </cell>
          <cell r="F636" t="str">
            <v>A-00979</v>
          </cell>
          <cell r="G636" t="str">
            <v>ENTERTAINMENT SIANG</v>
          </cell>
        </row>
        <row r="637">
          <cell r="D637" t="str">
            <v>A-00980</v>
          </cell>
          <cell r="E637" t="str">
            <v>ENTERTAINMENT</v>
          </cell>
          <cell r="F637" t="str">
            <v>A-00980</v>
          </cell>
          <cell r="G637" t="str">
            <v>ENTERTAINMENT MALAM</v>
          </cell>
        </row>
        <row r="638">
          <cell r="D638" t="str">
            <v>A-00981</v>
          </cell>
          <cell r="E638" t="str">
            <v>VAN BELT</v>
          </cell>
          <cell r="F638" t="str">
            <v>A-00981</v>
          </cell>
          <cell r="G638" t="str">
            <v>VAN BELT B 121</v>
          </cell>
        </row>
        <row r="639">
          <cell r="D639" t="str">
            <v>A-00982</v>
          </cell>
          <cell r="E639" t="str">
            <v>VAN BELT</v>
          </cell>
          <cell r="F639" t="str">
            <v>A-00982</v>
          </cell>
          <cell r="G639" t="str">
            <v>VAN BELT A 54</v>
          </cell>
        </row>
        <row r="640">
          <cell r="D640" t="str">
            <v>A-00983</v>
          </cell>
          <cell r="E640" t="str">
            <v>VAN BELT</v>
          </cell>
          <cell r="F640" t="str">
            <v>A-00983</v>
          </cell>
          <cell r="G640" t="str">
            <v>VAN BELT B 48</v>
          </cell>
        </row>
        <row r="641">
          <cell r="D641" t="str">
            <v>A-00984</v>
          </cell>
          <cell r="E641" t="str">
            <v>CAIRAN WD 40</v>
          </cell>
          <cell r="F641" t="str">
            <v>A-00984</v>
          </cell>
          <cell r="G641" t="str">
            <v>CAIRAN WD 40</v>
          </cell>
        </row>
        <row r="642">
          <cell r="D642" t="str">
            <v>A-00994</v>
          </cell>
          <cell r="E642" t="str">
            <v>PLASTIK WRAPPING</v>
          </cell>
          <cell r="F642" t="str">
            <v>A-00994</v>
          </cell>
          <cell r="G642" t="str">
            <v>STRETCH FILM 17micronX500MMX250M</v>
          </cell>
        </row>
        <row r="643">
          <cell r="D643" t="str">
            <v>A-00996</v>
          </cell>
          <cell r="E643" t="str">
            <v>SAFETY SHOES</v>
          </cell>
          <cell r="F643" t="str">
            <v>A-00996</v>
          </cell>
          <cell r="G643" t="str">
            <v>SAFETY SHOES JOGGER RUSH</v>
          </cell>
        </row>
        <row r="644">
          <cell r="D644" t="str">
            <v>A-01008</v>
          </cell>
          <cell r="E644" t="str">
            <v>CARTRIDGE</v>
          </cell>
          <cell r="F644" t="str">
            <v>A-01008</v>
          </cell>
          <cell r="G644" t="str">
            <v>CARTRIDGE HP 727 CYAN 130ML</v>
          </cell>
        </row>
        <row r="645">
          <cell r="D645" t="str">
            <v>A-01009</v>
          </cell>
          <cell r="E645" t="str">
            <v>CARTRIDGE</v>
          </cell>
          <cell r="F645" t="str">
            <v>A-01009</v>
          </cell>
          <cell r="G645" t="str">
            <v>CARTRIDGE HP 727 YELLOW 130ML</v>
          </cell>
        </row>
        <row r="646">
          <cell r="D646" t="str">
            <v>A-01010</v>
          </cell>
          <cell r="E646" t="str">
            <v>CARTRIDGE</v>
          </cell>
          <cell r="F646" t="str">
            <v>A-01010</v>
          </cell>
          <cell r="G646" t="str">
            <v>CARTRIDGE HP 727 MAGENTA 130ML</v>
          </cell>
        </row>
        <row r="647">
          <cell r="D647" t="str">
            <v>A-01011</v>
          </cell>
          <cell r="E647" t="str">
            <v>CARTRIDGE</v>
          </cell>
          <cell r="F647" t="str">
            <v>A-01011</v>
          </cell>
          <cell r="G647" t="str">
            <v>CARTRIDGE HP 727 MATTE BLACK 300 ML</v>
          </cell>
        </row>
        <row r="648">
          <cell r="D648" t="str">
            <v>A-01012</v>
          </cell>
          <cell r="E648" t="str">
            <v>CARTRIDGE</v>
          </cell>
          <cell r="F648" t="str">
            <v>A-01012</v>
          </cell>
          <cell r="G648" t="str">
            <v>CARTRIDGE HP 727 GREY 130 ML</v>
          </cell>
        </row>
        <row r="649">
          <cell r="D649" t="str">
            <v>A-01013</v>
          </cell>
          <cell r="E649" t="str">
            <v>CARTRIDGE</v>
          </cell>
          <cell r="F649" t="str">
            <v>A-01013</v>
          </cell>
          <cell r="G649" t="str">
            <v>CARTRIDGE HP 727PHOTO BLACK 130 ML</v>
          </cell>
        </row>
        <row r="650">
          <cell r="D650" t="str">
            <v>A-01014</v>
          </cell>
          <cell r="E650" t="str">
            <v>CARTRIDGE</v>
          </cell>
          <cell r="F650" t="str">
            <v>A-01014</v>
          </cell>
          <cell r="G650" t="str">
            <v>CARTRIDGE HP 711 BLACK 80ML</v>
          </cell>
        </row>
        <row r="651">
          <cell r="D651" t="str">
            <v>A-01015</v>
          </cell>
          <cell r="E651" t="str">
            <v>CARTRIDGE</v>
          </cell>
          <cell r="F651" t="str">
            <v>A-01015</v>
          </cell>
          <cell r="G651" t="str">
            <v>CARTRIDGE HP 711 CYAN</v>
          </cell>
        </row>
        <row r="652">
          <cell r="D652" t="str">
            <v>A-01016</v>
          </cell>
          <cell r="E652" t="str">
            <v>CARTRIDGE</v>
          </cell>
          <cell r="F652" t="str">
            <v>A-01016</v>
          </cell>
          <cell r="G652" t="str">
            <v>CARTRIDGE HP 711 MAGENTA</v>
          </cell>
        </row>
        <row r="653">
          <cell r="D653" t="str">
            <v>A-01017</v>
          </cell>
          <cell r="E653" t="str">
            <v>CARTRIDGE</v>
          </cell>
          <cell r="F653" t="str">
            <v>A-01017</v>
          </cell>
          <cell r="G653" t="str">
            <v>CARTRIDGE HP 711 YELLOW</v>
          </cell>
        </row>
        <row r="654">
          <cell r="D654" t="str">
            <v>A-01018</v>
          </cell>
          <cell r="E654" t="str">
            <v>CARTRIDGE</v>
          </cell>
          <cell r="F654" t="str">
            <v>A-01018</v>
          </cell>
          <cell r="G654" t="str">
            <v>CARTRIDGE LQ 310</v>
          </cell>
        </row>
        <row r="655">
          <cell r="D655" t="str">
            <v>A-01019</v>
          </cell>
          <cell r="E655" t="str">
            <v>CARTRIDGE</v>
          </cell>
          <cell r="F655" t="str">
            <v>A-01019</v>
          </cell>
          <cell r="G655" t="str">
            <v>CARTRIDGE LQ 2190</v>
          </cell>
        </row>
        <row r="656">
          <cell r="D656" t="str">
            <v>A-01024</v>
          </cell>
          <cell r="E656" t="str">
            <v>REFILL CARTRIDGE</v>
          </cell>
          <cell r="F656" t="str">
            <v>A-01024</v>
          </cell>
          <cell r="G656" t="str">
            <v>REFILL CARTIRDGE HP 85 A</v>
          </cell>
        </row>
        <row r="657">
          <cell r="D657" t="str">
            <v>A-01025</v>
          </cell>
          <cell r="E657" t="str">
            <v>ID CARD</v>
          </cell>
          <cell r="F657" t="str">
            <v>A-01025</v>
          </cell>
          <cell r="G657" t="str">
            <v>ID KALENDER</v>
          </cell>
        </row>
        <row r="658">
          <cell r="D658" t="str">
            <v>A-01026</v>
          </cell>
          <cell r="E658" t="str">
            <v>ID CARD</v>
          </cell>
          <cell r="F658" t="str">
            <v>A-01026</v>
          </cell>
          <cell r="G658" t="str">
            <v>ID KEBIJAKAN MUTU</v>
          </cell>
        </row>
        <row r="659">
          <cell r="D659" t="str">
            <v>A-01027</v>
          </cell>
          <cell r="E659" t="str">
            <v>ID CARD</v>
          </cell>
          <cell r="F659" t="str">
            <v>A-01027</v>
          </cell>
          <cell r="G659" t="str">
            <v>ID KEBIJAKAN LINGKUNGAN</v>
          </cell>
        </row>
        <row r="660">
          <cell r="D660" t="str">
            <v>A-01028</v>
          </cell>
          <cell r="E660" t="str">
            <v>ID CARD</v>
          </cell>
          <cell r="F660" t="str">
            <v>A-01028</v>
          </cell>
          <cell r="G660" t="str">
            <v>ID 3P</v>
          </cell>
        </row>
        <row r="661">
          <cell r="D661" t="str">
            <v>A-01029</v>
          </cell>
          <cell r="E661" t="str">
            <v>TALI ID CARD</v>
          </cell>
          <cell r="F661" t="str">
            <v>A-01029</v>
          </cell>
          <cell r="G661" t="str">
            <v>TALI ID CARD</v>
          </cell>
        </row>
        <row r="662">
          <cell r="D662" t="str">
            <v>A-01030</v>
          </cell>
          <cell r="E662" t="str">
            <v>TALI ID CARD</v>
          </cell>
          <cell r="F662" t="str">
            <v>A-01030</v>
          </cell>
          <cell r="G662" t="str">
            <v>PENGAIT TALI ID CARD</v>
          </cell>
        </row>
        <row r="663">
          <cell r="D663" t="str">
            <v>A-01031</v>
          </cell>
          <cell r="E663" t="str">
            <v>KARTU RFID</v>
          </cell>
          <cell r="F663" t="str">
            <v>A-01031</v>
          </cell>
          <cell r="G663" t="str">
            <v>KARTU RFID</v>
          </cell>
        </row>
        <row r="664">
          <cell r="D664" t="str">
            <v>A-01033</v>
          </cell>
          <cell r="E664" t="str">
            <v>PRINTHEAD</v>
          </cell>
          <cell r="F664" t="str">
            <v>A-01033</v>
          </cell>
          <cell r="G664" t="str">
            <v>PRINTHEAD HP 727</v>
          </cell>
        </row>
        <row r="665">
          <cell r="D665" t="str">
            <v>A-01034</v>
          </cell>
          <cell r="E665" t="str">
            <v>ISI LABEL IT</v>
          </cell>
          <cell r="F665" t="str">
            <v>A-01034</v>
          </cell>
          <cell r="G665" t="str">
            <v>ISI LABEL IT PITA CASIO</v>
          </cell>
        </row>
        <row r="666">
          <cell r="D666" t="str">
            <v>A-01038</v>
          </cell>
          <cell r="E666" t="str">
            <v>SCANNER</v>
          </cell>
          <cell r="F666" t="str">
            <v>A-01038</v>
          </cell>
          <cell r="G666" t="str">
            <v>PM85 Rugged Handheld Terminal</v>
          </cell>
        </row>
        <row r="667">
          <cell r="D667" t="str">
            <v>A-01044</v>
          </cell>
          <cell r="E667" t="str">
            <v>KANEBO</v>
          </cell>
          <cell r="F667" t="str">
            <v>A-01044</v>
          </cell>
          <cell r="G667" t="str">
            <v>KANEBO</v>
          </cell>
        </row>
        <row r="668">
          <cell r="D668" t="str">
            <v>A-01045</v>
          </cell>
          <cell r="E668" t="str">
            <v>TAS TOOL</v>
          </cell>
          <cell r="F668" t="str">
            <v>A-01045</v>
          </cell>
          <cell r="G668" t="str">
            <v>TAS EIGER</v>
          </cell>
        </row>
        <row r="669">
          <cell r="D669" t="str">
            <v>A-01046</v>
          </cell>
          <cell r="E669" t="str">
            <v>WEARPACK TEKNISI</v>
          </cell>
          <cell r="F669" t="str">
            <v>A-01046</v>
          </cell>
          <cell r="G669" t="str">
            <v>WEARPACK LENGAN PENDEK</v>
          </cell>
        </row>
        <row r="670">
          <cell r="D670" t="str">
            <v>A-01047</v>
          </cell>
          <cell r="E670" t="str">
            <v>WEARPACK TEKNISI</v>
          </cell>
          <cell r="F670" t="str">
            <v>A-01047</v>
          </cell>
          <cell r="G670" t="str">
            <v>WEARPACK LENGAN PANJANG</v>
          </cell>
        </row>
        <row r="671">
          <cell r="D671" t="str">
            <v>A-01048</v>
          </cell>
          <cell r="E671" t="str">
            <v>KACAMATA SAFETY</v>
          </cell>
          <cell r="F671" t="str">
            <v>A-01048</v>
          </cell>
          <cell r="G671" t="str">
            <v>KACAMATA SAFETY KRISBOW</v>
          </cell>
        </row>
        <row r="672">
          <cell r="D672" t="str">
            <v>A-01051</v>
          </cell>
          <cell r="E672" t="str">
            <v>DVD BLANK</v>
          </cell>
          <cell r="F672" t="str">
            <v>A-01051</v>
          </cell>
          <cell r="G672" t="str">
            <v>DVD BLANK</v>
          </cell>
        </row>
        <row r="673">
          <cell r="D673" t="str">
            <v>A-01052</v>
          </cell>
          <cell r="E673" t="str">
            <v>ANTIVIRUS</v>
          </cell>
          <cell r="F673" t="str">
            <v>A-01052</v>
          </cell>
          <cell r="G673" t="str">
            <v>RENEWEL ANTIVIRUS LICENSE KASPERSKY</v>
          </cell>
        </row>
        <row r="674">
          <cell r="D674" t="str">
            <v>A-01053</v>
          </cell>
          <cell r="E674" t="str">
            <v>PENJEPIT ID CARD</v>
          </cell>
          <cell r="F674" t="str">
            <v>A-01053</v>
          </cell>
          <cell r="G674" t="str">
            <v>PENJEPIT ID CARD</v>
          </cell>
        </row>
        <row r="675">
          <cell r="D675" t="str">
            <v>A-01054</v>
          </cell>
          <cell r="E675" t="str">
            <v>PEREKAT</v>
          </cell>
          <cell r="F675" t="str">
            <v>A-01054</v>
          </cell>
          <cell r="G675" t="str">
            <v>PEREKAT</v>
          </cell>
        </row>
        <row r="676">
          <cell r="D676" t="str">
            <v>A-01055</v>
          </cell>
          <cell r="E676" t="str">
            <v>PITA</v>
          </cell>
          <cell r="F676" t="str">
            <v>A-01055</v>
          </cell>
          <cell r="G676" t="str">
            <v>PITA HIJAU</v>
          </cell>
        </row>
        <row r="677">
          <cell r="D677" t="str">
            <v>A-01056</v>
          </cell>
          <cell r="E677" t="str">
            <v>PITA</v>
          </cell>
          <cell r="F677" t="str">
            <v>A-01056</v>
          </cell>
          <cell r="G677" t="str">
            <v>PITA ORANGE</v>
          </cell>
        </row>
        <row r="678">
          <cell r="D678" t="str">
            <v>A-01057</v>
          </cell>
          <cell r="E678" t="str">
            <v xml:space="preserve">UPS </v>
          </cell>
          <cell r="F678" t="str">
            <v>A-01057</v>
          </cell>
          <cell r="G678" t="str">
            <v>UPS ICA 1200 V</v>
          </cell>
        </row>
        <row r="679">
          <cell r="D679" t="str">
            <v>A-01060</v>
          </cell>
          <cell r="E679" t="str">
            <v>MAJUN</v>
          </cell>
          <cell r="F679" t="str">
            <v>A-01060</v>
          </cell>
          <cell r="G679" t="str">
            <v>MAJUN</v>
          </cell>
        </row>
        <row r="680">
          <cell r="D680" t="str">
            <v>A-01061</v>
          </cell>
          <cell r="E680" t="str">
            <v>FISHER GIPSUM</v>
          </cell>
          <cell r="F680" t="str">
            <v>A-01061</v>
          </cell>
          <cell r="G680" t="str">
            <v>FISHER GIPSUM</v>
          </cell>
        </row>
        <row r="681">
          <cell r="D681" t="str">
            <v>A-01062</v>
          </cell>
          <cell r="E681" t="str">
            <v>DUPLIKAT KUNCI PERUMAHAN</v>
          </cell>
          <cell r="F681" t="str">
            <v>A-01062</v>
          </cell>
          <cell r="G681" t="str">
            <v>DUPLIKAT KUNCI PERUMAHAN</v>
          </cell>
        </row>
        <row r="682">
          <cell r="D682" t="str">
            <v>A-01063</v>
          </cell>
          <cell r="E682" t="str">
            <v>DUPLIKAT KUNCI PERUMAHAN</v>
          </cell>
          <cell r="F682" t="str">
            <v>A-01063</v>
          </cell>
          <cell r="G682" t="str">
            <v>DUPLIKAT KUNCI SAMI</v>
          </cell>
        </row>
        <row r="683">
          <cell r="D683" t="str">
            <v>A-01066</v>
          </cell>
          <cell r="E683" t="str">
            <v>OBENG</v>
          </cell>
          <cell r="F683" t="str">
            <v>A-01066</v>
          </cell>
          <cell r="G683" t="str">
            <v>OBENG (+) 5.0x100mm</v>
          </cell>
        </row>
        <row r="684">
          <cell r="D684" t="str">
            <v>A-01067</v>
          </cell>
          <cell r="E684" t="str">
            <v>STAND TEMPAT SAMPAH</v>
          </cell>
          <cell r="F684" t="str">
            <v>A-01067</v>
          </cell>
          <cell r="G684" t="str">
            <v>STAND TEMPAT SAMPAH ORGANIK</v>
          </cell>
        </row>
        <row r="685">
          <cell r="D685" t="str">
            <v>A-01068</v>
          </cell>
          <cell r="E685" t="str">
            <v>STAND TEMPAT SAMPAH</v>
          </cell>
          <cell r="F685" t="str">
            <v>A-01068</v>
          </cell>
          <cell r="G685" t="str">
            <v>STAND TEMPAT SAMPAH NON ORGANIK</v>
          </cell>
        </row>
        <row r="686">
          <cell r="D686" t="str">
            <v>A-01076</v>
          </cell>
          <cell r="E686" t="str">
            <v>KURBAN</v>
          </cell>
          <cell r="F686" t="str">
            <v>A-01076</v>
          </cell>
          <cell r="G686" t="str">
            <v>KAMBING KURBAN</v>
          </cell>
        </row>
        <row r="687">
          <cell r="D687" t="str">
            <v>A-01077</v>
          </cell>
          <cell r="E687" t="str">
            <v>SODA API</v>
          </cell>
          <cell r="F687" t="str">
            <v>A-01077</v>
          </cell>
          <cell r="G687" t="str">
            <v>SODA API</v>
          </cell>
        </row>
        <row r="688">
          <cell r="D688" t="str">
            <v>A-01078</v>
          </cell>
          <cell r="E688" t="str">
            <v>SEMEN</v>
          </cell>
          <cell r="F688" t="str">
            <v>A-01078</v>
          </cell>
          <cell r="G688" t="str">
            <v>SEMEN 3 RODA</v>
          </cell>
        </row>
        <row r="689">
          <cell r="D689" t="str">
            <v>A-01079</v>
          </cell>
          <cell r="E689" t="str">
            <v>PASIR MUNTILAN</v>
          </cell>
          <cell r="F689" t="str">
            <v>A-01079</v>
          </cell>
          <cell r="G689" t="str">
            <v>PASIR MUNTILAN</v>
          </cell>
        </row>
        <row r="690">
          <cell r="D690" t="str">
            <v>A-01080</v>
          </cell>
          <cell r="E690" t="str">
            <v>KUAS 1 1/2</v>
          </cell>
          <cell r="F690" t="str">
            <v>A-01080</v>
          </cell>
          <cell r="G690" t="str">
            <v>KUAS 3 INCH</v>
          </cell>
        </row>
        <row r="691">
          <cell r="D691" t="str">
            <v>A-01081</v>
          </cell>
          <cell r="E691" t="str">
            <v>BILLBOARD</v>
          </cell>
          <cell r="F691" t="str">
            <v>A-01081</v>
          </cell>
          <cell r="G691" t="str">
            <v>BILLBOARD UKURAN 200 X 70 CM</v>
          </cell>
        </row>
        <row r="692">
          <cell r="D692" t="str">
            <v>A-01084</v>
          </cell>
          <cell r="E692" t="str">
            <v>AIR ACCU</v>
          </cell>
          <cell r="F692" t="str">
            <v>A-01084</v>
          </cell>
          <cell r="G692" t="str">
            <v>AIR ACCU</v>
          </cell>
        </row>
        <row r="693">
          <cell r="D693" t="str">
            <v>A-01085</v>
          </cell>
          <cell r="E693" t="str">
            <v>KRAN</v>
          </cell>
          <cell r="F693" t="str">
            <v>A-01085</v>
          </cell>
          <cell r="G693" t="str">
            <v>KRAN ONDA</v>
          </cell>
        </row>
        <row r="694">
          <cell r="D694" t="str">
            <v>A-01087</v>
          </cell>
          <cell r="E694" t="str">
            <v>KRAN</v>
          </cell>
          <cell r="F694" t="str">
            <v>A-01087</v>
          </cell>
          <cell r="G694" t="str">
            <v>KRAN DISPENSER</v>
          </cell>
        </row>
        <row r="695">
          <cell r="D695" t="str">
            <v>A-01088</v>
          </cell>
          <cell r="E695" t="str">
            <v>KRAN</v>
          </cell>
          <cell r="F695" t="str">
            <v>A-01088</v>
          </cell>
          <cell r="G695" t="str">
            <v>KRAN T CAB 2</v>
          </cell>
        </row>
        <row r="696">
          <cell r="D696" t="str">
            <v>A-01089</v>
          </cell>
          <cell r="E696" t="str">
            <v>APPRON RAYCHEM</v>
          </cell>
          <cell r="F696" t="str">
            <v>A-01089</v>
          </cell>
          <cell r="G696" t="str">
            <v>APPRON RAYCHEM</v>
          </cell>
        </row>
        <row r="697">
          <cell r="D697" t="str">
            <v>A-01091</v>
          </cell>
          <cell r="E697" t="str">
            <v>JAM DINDING</v>
          </cell>
          <cell r="F697" t="str">
            <v>A-01091</v>
          </cell>
          <cell r="G697" t="str">
            <v>JAM DINDING</v>
          </cell>
        </row>
        <row r="698">
          <cell r="D698" t="str">
            <v>A-01092</v>
          </cell>
          <cell r="E698" t="str">
            <v>DYNABOLT</v>
          </cell>
          <cell r="F698" t="str">
            <v>A-01092</v>
          </cell>
          <cell r="G698" t="str">
            <v>DYNABOLT</v>
          </cell>
        </row>
        <row r="699">
          <cell r="D699" t="str">
            <v>A-01093</v>
          </cell>
          <cell r="E699" t="str">
            <v>MATA BOR</v>
          </cell>
          <cell r="F699" t="str">
            <v>A-01093</v>
          </cell>
          <cell r="G699" t="str">
            <v>MATA BOR 8"</v>
          </cell>
        </row>
        <row r="700">
          <cell r="D700" t="str">
            <v>A-01094</v>
          </cell>
          <cell r="E700" t="str">
            <v>SKUN</v>
          </cell>
          <cell r="F700" t="str">
            <v>A-01094</v>
          </cell>
          <cell r="G700" t="str">
            <v>SKUN 35,5</v>
          </cell>
        </row>
        <row r="701">
          <cell r="D701" t="str">
            <v>A-01095</v>
          </cell>
          <cell r="E701" t="str">
            <v>TERMINAL KACA</v>
          </cell>
          <cell r="F701" t="str">
            <v>A-01095</v>
          </cell>
          <cell r="G701" t="str">
            <v>TERMINAL KACA</v>
          </cell>
        </row>
        <row r="702">
          <cell r="D702" t="str">
            <v>A-01096</v>
          </cell>
          <cell r="E702" t="str">
            <v>MATA BOR</v>
          </cell>
          <cell r="F702" t="str">
            <v>A-01096</v>
          </cell>
          <cell r="G702" t="str">
            <v>MATA BOR 1,5"</v>
          </cell>
        </row>
        <row r="703">
          <cell r="D703" t="str">
            <v>A-01097</v>
          </cell>
          <cell r="E703" t="str">
            <v>KAWAT</v>
          </cell>
          <cell r="F703" t="str">
            <v>A-01097</v>
          </cell>
          <cell r="G703" t="str">
            <v>KAWAT</v>
          </cell>
        </row>
        <row r="704">
          <cell r="D704" t="str">
            <v>A-01098</v>
          </cell>
          <cell r="E704" t="str">
            <v>TUTUP DRAT</v>
          </cell>
          <cell r="F704" t="str">
            <v>A-01098</v>
          </cell>
          <cell r="G704" t="str">
            <v>TUTUP DRAT</v>
          </cell>
        </row>
        <row r="705">
          <cell r="D705" t="str">
            <v>A-01099</v>
          </cell>
          <cell r="E705" t="str">
            <v>CAT</v>
          </cell>
          <cell r="F705" t="str">
            <v>A-01099</v>
          </cell>
          <cell r="G705" t="str">
            <v>CAT VARACO</v>
          </cell>
        </row>
        <row r="706">
          <cell r="D706" t="str">
            <v>A-01100</v>
          </cell>
          <cell r="E706" t="str">
            <v>CAT</v>
          </cell>
          <cell r="F706" t="str">
            <v>A-01100</v>
          </cell>
          <cell r="G706" t="str">
            <v>CAT PENTA</v>
          </cell>
        </row>
        <row r="707">
          <cell r="D707" t="str">
            <v>A-01101</v>
          </cell>
          <cell r="E707" t="str">
            <v>TINER</v>
          </cell>
          <cell r="F707" t="str">
            <v>A-01101</v>
          </cell>
          <cell r="G707" t="str">
            <v>TINER</v>
          </cell>
        </row>
        <row r="708">
          <cell r="D708" t="str">
            <v>A-01102</v>
          </cell>
          <cell r="E708" t="str">
            <v>LAKER NKN6202</v>
          </cell>
          <cell r="F708" t="str">
            <v>A-01102</v>
          </cell>
          <cell r="G708" t="str">
            <v>LAKER NKN6202</v>
          </cell>
        </row>
        <row r="709">
          <cell r="D709" t="str">
            <v>A-01103</v>
          </cell>
          <cell r="E709" t="str">
            <v>MUR</v>
          </cell>
          <cell r="F709" t="str">
            <v>A-01103</v>
          </cell>
          <cell r="G709" t="str">
            <v>MUR</v>
          </cell>
        </row>
        <row r="710">
          <cell r="D710" t="str">
            <v>A-01104</v>
          </cell>
          <cell r="E710" t="str">
            <v>BAUT</v>
          </cell>
          <cell r="F710" t="str">
            <v>A-01104</v>
          </cell>
          <cell r="G710" t="str">
            <v>BAUT</v>
          </cell>
        </row>
        <row r="711">
          <cell r="D711" t="str">
            <v>A-01105</v>
          </cell>
          <cell r="E711" t="str">
            <v>MMT</v>
          </cell>
          <cell r="F711" t="str">
            <v>A-01105</v>
          </cell>
          <cell r="G711" t="str">
            <v>MMT 1X1</v>
          </cell>
        </row>
        <row r="712">
          <cell r="D712" t="str">
            <v>A-01107</v>
          </cell>
          <cell r="E712" t="str">
            <v>EMAIL HOSTING</v>
          </cell>
          <cell r="F712" t="str">
            <v>A-01107</v>
          </cell>
          <cell r="G712" t="str">
            <v>EMAIL HOSTING</v>
          </cell>
        </row>
        <row r="713">
          <cell r="D713" t="str">
            <v>A-01115</v>
          </cell>
          <cell r="E713" t="str">
            <v>LEMBAR TES KREAPLIN</v>
          </cell>
          <cell r="F713" t="str">
            <v>A-01115</v>
          </cell>
          <cell r="G713" t="str">
            <v>LEMBAR TES KREAPLIN</v>
          </cell>
        </row>
        <row r="714">
          <cell r="D714" t="str">
            <v>A-01116</v>
          </cell>
          <cell r="E714" t="str">
            <v>BROSUR LOWONGAN PEKERJAAN</v>
          </cell>
          <cell r="F714" t="str">
            <v>A-01116</v>
          </cell>
          <cell r="G714" t="str">
            <v>BROSUR LOWONGAN PEKERJAAN</v>
          </cell>
        </row>
        <row r="715">
          <cell r="D715" t="str">
            <v>A-01117</v>
          </cell>
          <cell r="E715" t="str">
            <v>JEBAKAN TIKUS</v>
          </cell>
          <cell r="F715" t="str">
            <v>A-01117</v>
          </cell>
          <cell r="G715" t="str">
            <v>JEBAKAN TIKUS</v>
          </cell>
        </row>
        <row r="716">
          <cell r="D716" t="str">
            <v>A-01120</v>
          </cell>
          <cell r="E716" t="str">
            <v>SEALANT</v>
          </cell>
          <cell r="F716" t="str">
            <v>A-01120</v>
          </cell>
          <cell r="G716" t="str">
            <v>SEALANT SIKAFLEX 212 FC</v>
          </cell>
        </row>
        <row r="717">
          <cell r="D717" t="str">
            <v>A-01121</v>
          </cell>
          <cell r="E717" t="str">
            <v>PAKU</v>
          </cell>
          <cell r="F717" t="str">
            <v>A-01121</v>
          </cell>
          <cell r="G717" t="str">
            <v>PAKU BIASA</v>
          </cell>
        </row>
        <row r="718">
          <cell r="D718" t="str">
            <v>A-01122</v>
          </cell>
          <cell r="E718" t="str">
            <v>PAKU</v>
          </cell>
          <cell r="F718" t="str">
            <v>A-01122</v>
          </cell>
          <cell r="G718" t="str">
            <v>PAKU BAJA</v>
          </cell>
        </row>
        <row r="719">
          <cell r="D719" t="str">
            <v>A-01123</v>
          </cell>
          <cell r="E719" t="str">
            <v>PAKU</v>
          </cell>
          <cell r="F719" t="str">
            <v>A-01123</v>
          </cell>
          <cell r="G719" t="str">
            <v>PAKU BETON</v>
          </cell>
        </row>
        <row r="720">
          <cell r="D720" t="str">
            <v>A-01124</v>
          </cell>
          <cell r="E720" t="str">
            <v>KLEM PLAT 1/2</v>
          </cell>
          <cell r="F720" t="str">
            <v>A-01124</v>
          </cell>
          <cell r="G720" t="str">
            <v>KLEM PLAT 1/2</v>
          </cell>
        </row>
        <row r="721">
          <cell r="D721" t="str">
            <v>A-01125</v>
          </cell>
          <cell r="E721" t="str">
            <v>LED FLEXIBLE ROUND MAGNIFIER 3 DIOPTER</v>
          </cell>
          <cell r="F721" t="str">
            <v>A-01125</v>
          </cell>
          <cell r="G721" t="str">
            <v>LED FLEXIBLE ROUND MAGNIFIER 3 DIOPTER</v>
          </cell>
        </row>
        <row r="722">
          <cell r="D722" t="str">
            <v>A-01130</v>
          </cell>
          <cell r="E722" t="str">
            <v>ORACLE PRICING MAINTENANCE</v>
          </cell>
          <cell r="F722" t="str">
            <v>A-01130</v>
          </cell>
          <cell r="G722" t="str">
            <v>ORACLE MAINTENANCE PRICING</v>
          </cell>
        </row>
        <row r="723">
          <cell r="D723" t="str">
            <v>A-01136</v>
          </cell>
          <cell r="E723" t="str">
            <v>SELANG KARET</v>
          </cell>
          <cell r="F723" t="str">
            <v>A-01136</v>
          </cell>
          <cell r="G723" t="str">
            <v>SELANG KARET 3/4"</v>
          </cell>
        </row>
        <row r="724">
          <cell r="D724" t="str">
            <v>A-01138</v>
          </cell>
          <cell r="E724" t="str">
            <v>Biaya Pengiriman (POS)</v>
          </cell>
          <cell r="F724" t="str">
            <v>A-01138</v>
          </cell>
          <cell r="G724" t="str">
            <v>Biaya Pengiriman (POS)</v>
          </cell>
        </row>
        <row r="725">
          <cell r="D725" t="str">
            <v>A-01139</v>
          </cell>
          <cell r="E725" t="str">
            <v>PARCELL KARYAWAN SAKIT</v>
          </cell>
          <cell r="F725" t="str">
            <v>A-01139</v>
          </cell>
          <cell r="G725" t="str">
            <v>PARCELL KARYAWAN SAKIT</v>
          </cell>
        </row>
        <row r="726">
          <cell r="D726" t="str">
            <v>A-01142</v>
          </cell>
          <cell r="E726" t="str">
            <v>LEM KACA</v>
          </cell>
          <cell r="F726" t="str">
            <v>A-01142</v>
          </cell>
          <cell r="G726" t="str">
            <v>LEM KACA</v>
          </cell>
        </row>
        <row r="727">
          <cell r="D727" t="str">
            <v>A-01143</v>
          </cell>
          <cell r="E727" t="str">
            <v>LEM PRALON</v>
          </cell>
          <cell r="F727" t="str">
            <v>A-01143</v>
          </cell>
          <cell r="G727" t="str">
            <v>LEM PRALON</v>
          </cell>
        </row>
        <row r="728">
          <cell r="D728" t="str">
            <v>A-01144</v>
          </cell>
          <cell r="E728" t="str">
            <v>LEM ALTECO</v>
          </cell>
          <cell r="F728" t="str">
            <v>A-01144</v>
          </cell>
          <cell r="G728" t="str">
            <v>LEM ALTECO</v>
          </cell>
        </row>
        <row r="729">
          <cell r="D729" t="str">
            <v>A-01145</v>
          </cell>
          <cell r="E729" t="str">
            <v>BALLAST ELECTRONIK</v>
          </cell>
          <cell r="F729" t="str">
            <v>A-01145</v>
          </cell>
          <cell r="G729" t="str">
            <v>BALLAST ELECTRONIK</v>
          </cell>
        </row>
        <row r="730">
          <cell r="D730" t="str">
            <v>A-01148</v>
          </cell>
          <cell r="E730" t="str">
            <v>MDAEMON 200 USER RENEWALL UPGRADE 1 YEARS</v>
          </cell>
          <cell r="F730" t="str">
            <v>A-01148</v>
          </cell>
          <cell r="G730" t="str">
            <v>MDAEMON 200 USER RENEWALL UPGRADE 1 YEARS</v>
          </cell>
        </row>
        <row r="731">
          <cell r="D731" t="str">
            <v>A-01150</v>
          </cell>
          <cell r="E731" t="str">
            <v>STEKER</v>
          </cell>
          <cell r="F731" t="str">
            <v>A-01150</v>
          </cell>
          <cell r="G731" t="str">
            <v>STEKER BROCO</v>
          </cell>
        </row>
        <row r="732">
          <cell r="D732" t="str">
            <v>A-01151</v>
          </cell>
          <cell r="E732" t="str">
            <v>REWARD KAIZEN</v>
          </cell>
          <cell r="F732" t="str">
            <v>A-01151</v>
          </cell>
          <cell r="G732" t="str">
            <v>REWARD KAIZEN 1</v>
          </cell>
        </row>
        <row r="733">
          <cell r="D733" t="str">
            <v>A-01152</v>
          </cell>
          <cell r="E733" t="str">
            <v>REWARD KAIZEN</v>
          </cell>
          <cell r="F733" t="str">
            <v>A-01152</v>
          </cell>
          <cell r="G733" t="str">
            <v>REWARD KAIZEN 2</v>
          </cell>
        </row>
        <row r="734">
          <cell r="D734" t="str">
            <v>A-01153</v>
          </cell>
          <cell r="E734" t="str">
            <v>REWARD KAIZEN</v>
          </cell>
          <cell r="F734" t="str">
            <v>A-01153</v>
          </cell>
          <cell r="G734" t="str">
            <v>REWARD KAIZEN 3</v>
          </cell>
        </row>
        <row r="735">
          <cell r="D735" t="str">
            <v>A-01154</v>
          </cell>
          <cell r="E735" t="str">
            <v>REWARD KAIZEN</v>
          </cell>
          <cell r="F735" t="str">
            <v>A-01154</v>
          </cell>
          <cell r="G735" t="str">
            <v>REWARD KAIZEN 4</v>
          </cell>
        </row>
        <row r="736">
          <cell r="D736" t="str">
            <v>A-01155</v>
          </cell>
          <cell r="E736" t="str">
            <v>REWARD KAIZEN</v>
          </cell>
          <cell r="F736" t="str">
            <v>A-01155</v>
          </cell>
          <cell r="G736" t="str">
            <v>REWARD KAIZEN 5</v>
          </cell>
        </row>
        <row r="737">
          <cell r="D737" t="str">
            <v>A-01156</v>
          </cell>
          <cell r="E737" t="str">
            <v>REWARD KAIZEN</v>
          </cell>
          <cell r="F737" t="str">
            <v>A-01156</v>
          </cell>
          <cell r="G737" t="str">
            <v>REWARD KAIZEN 6</v>
          </cell>
        </row>
        <row r="738">
          <cell r="D738" t="str">
            <v>A-01157</v>
          </cell>
          <cell r="E738" t="str">
            <v>REWARD KAIZEN</v>
          </cell>
          <cell r="F738" t="str">
            <v>A-01157</v>
          </cell>
          <cell r="G738" t="str">
            <v>REWARD KAIZEN 7</v>
          </cell>
        </row>
        <row r="739">
          <cell r="D739" t="str">
            <v>A-01158</v>
          </cell>
          <cell r="E739" t="str">
            <v>REWARD KAIZEN</v>
          </cell>
          <cell r="F739" t="str">
            <v>A-01158</v>
          </cell>
          <cell r="G739" t="str">
            <v>REWARD KAIZEN 8</v>
          </cell>
        </row>
        <row r="740">
          <cell r="D740" t="str">
            <v>A-01159</v>
          </cell>
          <cell r="E740" t="str">
            <v>REWARD KAIZEN</v>
          </cell>
          <cell r="F740" t="str">
            <v>A-01159</v>
          </cell>
          <cell r="G740" t="str">
            <v>REWARD KAIZEN 9</v>
          </cell>
        </row>
        <row r="741">
          <cell r="D741" t="str">
            <v>A-01160</v>
          </cell>
          <cell r="E741" t="str">
            <v>REWARD KAIZEN</v>
          </cell>
          <cell r="F741" t="str">
            <v>A-01160</v>
          </cell>
          <cell r="G741" t="str">
            <v>REWARD KAIZEN 10</v>
          </cell>
        </row>
        <row r="742">
          <cell r="D742" t="str">
            <v>A-01161</v>
          </cell>
          <cell r="E742" t="str">
            <v>REWARD QCC</v>
          </cell>
          <cell r="F742" t="str">
            <v>A-01161</v>
          </cell>
          <cell r="G742" t="str">
            <v>REWARD PEMENANG JUARA 1 QCC</v>
          </cell>
        </row>
        <row r="743">
          <cell r="D743" t="str">
            <v>A-01162</v>
          </cell>
          <cell r="E743" t="str">
            <v>REWARD QCC</v>
          </cell>
          <cell r="F743" t="str">
            <v>A-01162</v>
          </cell>
          <cell r="G743" t="str">
            <v>REWARD PEMENANG JUARA 2 QCC</v>
          </cell>
        </row>
        <row r="744">
          <cell r="D744" t="str">
            <v>A-01163</v>
          </cell>
          <cell r="E744" t="str">
            <v>REWARD QCC</v>
          </cell>
          <cell r="F744" t="str">
            <v>A-01163</v>
          </cell>
          <cell r="G744" t="str">
            <v>REWARD PEMENANG JUARA 3 QCC</v>
          </cell>
        </row>
        <row r="745">
          <cell r="D745" t="str">
            <v>A-01167</v>
          </cell>
          <cell r="E745" t="str">
            <v>CATERING</v>
          </cell>
          <cell r="F745" t="str">
            <v>A-01167</v>
          </cell>
          <cell r="G745" t="str">
            <v>CATERING BIASA SIANG DAN MALAM</v>
          </cell>
        </row>
        <row r="746">
          <cell r="D746" t="str">
            <v>A-01168</v>
          </cell>
          <cell r="E746" t="str">
            <v>CATERING</v>
          </cell>
          <cell r="F746" t="str">
            <v>A-01168</v>
          </cell>
          <cell r="G746" t="str">
            <v>CATERING OT</v>
          </cell>
        </row>
        <row r="747">
          <cell r="D747" t="str">
            <v>A-01170</v>
          </cell>
          <cell r="E747" t="str">
            <v>BELANJA BAHAN POKOK DINING ROOM</v>
          </cell>
          <cell r="F747" t="str">
            <v>A-01170</v>
          </cell>
          <cell r="G747" t="str">
            <v>BELANJA BAHAN POKOK DINING ROOM WEEK 1</v>
          </cell>
        </row>
        <row r="748">
          <cell r="D748" t="str">
            <v>A-01172</v>
          </cell>
          <cell r="E748" t="str">
            <v>KIPAS ANGIN</v>
          </cell>
          <cell r="F748" t="str">
            <v>A-01172</v>
          </cell>
          <cell r="G748" t="str">
            <v>CELLING FAN 56" PANASONIC</v>
          </cell>
        </row>
        <row r="749">
          <cell r="D749" t="str">
            <v>A-01173</v>
          </cell>
          <cell r="E749" t="str">
            <v>TANG POTONG</v>
          </cell>
          <cell r="F749" t="str">
            <v>A-01173</v>
          </cell>
          <cell r="G749" t="str">
            <v>WIRE STRIPPER KW0101771</v>
          </cell>
        </row>
        <row r="750">
          <cell r="D750" t="str">
            <v>A-01174</v>
          </cell>
          <cell r="E750" t="str">
            <v>TANG POTONG</v>
          </cell>
          <cell r="F750" t="str">
            <v>A-01174</v>
          </cell>
          <cell r="G750" t="str">
            <v>DIAGONAL CUTTER PLIER 6INCH KW0101358</v>
          </cell>
        </row>
        <row r="751">
          <cell r="D751" t="str">
            <v>A-01175</v>
          </cell>
          <cell r="E751" t="str">
            <v>BAYGON</v>
          </cell>
          <cell r="F751" t="str">
            <v>A-01175</v>
          </cell>
          <cell r="G751" t="str">
            <v>BAYGON</v>
          </cell>
        </row>
        <row r="752">
          <cell r="D752" t="str">
            <v>A-01176</v>
          </cell>
          <cell r="E752" t="str">
            <v>SENSOR WASTAFEL</v>
          </cell>
          <cell r="F752" t="str">
            <v>A-01176</v>
          </cell>
          <cell r="G752" t="str">
            <v>SENSOR WASTAFEL</v>
          </cell>
        </row>
        <row r="753">
          <cell r="D753" t="str">
            <v>A-01178</v>
          </cell>
          <cell r="E753" t="str">
            <v>PRALON</v>
          </cell>
          <cell r="F753" t="str">
            <v>A-01178</v>
          </cell>
          <cell r="G753" t="str">
            <v>PRALON</v>
          </cell>
        </row>
        <row r="754">
          <cell r="D754" t="str">
            <v>A-01179</v>
          </cell>
          <cell r="E754" t="str">
            <v>PRALON</v>
          </cell>
          <cell r="F754" t="str">
            <v>A-01179</v>
          </cell>
          <cell r="G754" t="str">
            <v>SAMBUNGAN PRALON T</v>
          </cell>
        </row>
        <row r="755">
          <cell r="D755" t="str">
            <v>A-01180</v>
          </cell>
          <cell r="E755" t="str">
            <v>PRALON</v>
          </cell>
          <cell r="F755" t="str">
            <v>A-01180</v>
          </cell>
          <cell r="G755" t="str">
            <v>SAMBUNGAN PRALON KENI</v>
          </cell>
        </row>
        <row r="756">
          <cell r="D756" t="str">
            <v>A-01181</v>
          </cell>
          <cell r="E756" t="str">
            <v>PRALON</v>
          </cell>
          <cell r="F756" t="str">
            <v>A-01181</v>
          </cell>
          <cell r="G756" t="str">
            <v>SAMBUNGAN PRALON SOX</v>
          </cell>
        </row>
        <row r="757">
          <cell r="D757" t="str">
            <v>A-01182</v>
          </cell>
          <cell r="E757" t="str">
            <v>KUNCI</v>
          </cell>
          <cell r="F757" t="str">
            <v>A-01182</v>
          </cell>
          <cell r="G757" t="str">
            <v>KUNCI LACI</v>
          </cell>
        </row>
        <row r="758">
          <cell r="D758" t="str">
            <v>A-01183</v>
          </cell>
          <cell r="E758" t="str">
            <v>KUNCI</v>
          </cell>
          <cell r="F758" t="str">
            <v>A-01183</v>
          </cell>
          <cell r="G758" t="str">
            <v>KUNCI PINTU TOILET</v>
          </cell>
        </row>
        <row r="759">
          <cell r="D759" t="str">
            <v>A-01184</v>
          </cell>
          <cell r="E759" t="str">
            <v>KUNCI</v>
          </cell>
          <cell r="F759" t="str">
            <v>A-01184</v>
          </cell>
          <cell r="G759" t="str">
            <v>KUNCI GEMBOK</v>
          </cell>
        </row>
        <row r="760">
          <cell r="D760" t="str">
            <v>A-01185</v>
          </cell>
          <cell r="E760" t="str">
            <v>BACK SUPPORT</v>
          </cell>
          <cell r="F760" t="str">
            <v>A-01185</v>
          </cell>
          <cell r="G760" t="str">
            <v>BACK SUPPORT SIZE S</v>
          </cell>
        </row>
        <row r="761">
          <cell r="D761" t="str">
            <v>A-01186</v>
          </cell>
          <cell r="E761" t="str">
            <v>BACK SUPPORT</v>
          </cell>
          <cell r="F761" t="str">
            <v>A-01186</v>
          </cell>
          <cell r="G761" t="str">
            <v>BACK SUPPORT SIZE M-L</v>
          </cell>
        </row>
        <row r="762">
          <cell r="D762" t="str">
            <v>A-01187</v>
          </cell>
          <cell r="E762" t="str">
            <v>BACK SUPPORT</v>
          </cell>
          <cell r="F762" t="str">
            <v>A-01187</v>
          </cell>
          <cell r="G762" t="str">
            <v>BACK SUPPORT SIZE XL</v>
          </cell>
        </row>
        <row r="763">
          <cell r="D763" t="str">
            <v>A-01188</v>
          </cell>
          <cell r="E763" t="str">
            <v>HP</v>
          </cell>
          <cell r="F763" t="str">
            <v>A-01188</v>
          </cell>
          <cell r="G763" t="str">
            <v>HP MANAGEMENT</v>
          </cell>
        </row>
        <row r="764">
          <cell r="D764" t="str">
            <v>A-01190</v>
          </cell>
          <cell r="E764" t="str">
            <v>IKAN</v>
          </cell>
          <cell r="F764" t="str">
            <v>A-01190</v>
          </cell>
          <cell r="G764" t="str">
            <v>IKAN</v>
          </cell>
        </row>
        <row r="765">
          <cell r="D765" t="str">
            <v>A-01191</v>
          </cell>
          <cell r="E765" t="str">
            <v>PAKAN IKAN</v>
          </cell>
          <cell r="F765" t="str">
            <v>A-01191</v>
          </cell>
          <cell r="G765" t="str">
            <v>PAKAN IKAN</v>
          </cell>
        </row>
        <row r="766">
          <cell r="D766" t="str">
            <v>A-01192</v>
          </cell>
          <cell r="E766" t="str">
            <v>GARAM</v>
          </cell>
          <cell r="F766" t="str">
            <v>A-01192</v>
          </cell>
          <cell r="G766" t="str">
            <v>GARAM</v>
          </cell>
        </row>
        <row r="767">
          <cell r="D767" t="str">
            <v>A-01195</v>
          </cell>
          <cell r="E767" t="str">
            <v>SCOTLIGHT</v>
          </cell>
          <cell r="F767" t="str">
            <v>A-01195</v>
          </cell>
          <cell r="G767" t="str">
            <v>SCOTLIGHT</v>
          </cell>
        </row>
        <row r="768">
          <cell r="D768" t="str">
            <v>A-01197</v>
          </cell>
          <cell r="E768" t="str">
            <v>POWER SUPPLY DAZUMBA 500W</v>
          </cell>
          <cell r="F768" t="str">
            <v>A-01197</v>
          </cell>
          <cell r="G768" t="str">
            <v>POWER SUPPLY DAZUMBA 500W</v>
          </cell>
        </row>
        <row r="769">
          <cell r="D769" t="str">
            <v>A-01198</v>
          </cell>
          <cell r="E769" t="str">
            <v>PROJECTOR</v>
          </cell>
          <cell r="F769" t="str">
            <v>A-01198</v>
          </cell>
          <cell r="G769" t="str">
            <v>PROJECTOR EPSON</v>
          </cell>
        </row>
        <row r="770">
          <cell r="D770" t="str">
            <v>A-01199</v>
          </cell>
          <cell r="E770" t="str">
            <v>ASURANSI MSIG SAMI-JF</v>
          </cell>
          <cell r="F770" t="str">
            <v>A-01199</v>
          </cell>
          <cell r="G770" t="str">
            <v>MARINE CARGO INLAND</v>
          </cell>
        </row>
        <row r="771">
          <cell r="D771" t="str">
            <v>A-01200</v>
          </cell>
          <cell r="E771" t="str">
            <v>ASURANSI MSIG SAMI-JF</v>
          </cell>
          <cell r="F771" t="str">
            <v>A-01200</v>
          </cell>
          <cell r="G771" t="str">
            <v>GENERAL LIABILITY</v>
          </cell>
        </row>
        <row r="772">
          <cell r="D772" t="str">
            <v>A-01201</v>
          </cell>
          <cell r="E772" t="str">
            <v>ASURANSI MSIG SAMI-JF</v>
          </cell>
          <cell r="F772" t="str">
            <v>A-01201</v>
          </cell>
          <cell r="G772" t="str">
            <v>EARTHQUAKE BUILDING</v>
          </cell>
        </row>
        <row r="773">
          <cell r="D773" t="str">
            <v>A-01202</v>
          </cell>
          <cell r="E773" t="str">
            <v>ASURANSI MSIG SAMI-JF</v>
          </cell>
          <cell r="F773" t="str">
            <v>A-01202</v>
          </cell>
          <cell r="G773" t="str">
            <v>EARTHQUAKE MACHINE</v>
          </cell>
        </row>
        <row r="774">
          <cell r="D774" t="str">
            <v>A-01203</v>
          </cell>
          <cell r="E774" t="str">
            <v>ASURANSI MSIG SAMI-JF</v>
          </cell>
          <cell r="F774" t="str">
            <v>A-01203</v>
          </cell>
          <cell r="G774" t="str">
            <v>TENANT LIABILITY</v>
          </cell>
        </row>
        <row r="775">
          <cell r="D775" t="str">
            <v>A-01204</v>
          </cell>
          <cell r="E775" t="str">
            <v>ASURANSI MSIG SAMI-JF</v>
          </cell>
          <cell r="F775" t="str">
            <v>A-01204</v>
          </cell>
          <cell r="G775" t="str">
            <v>INDUSTRIAL ALL RISK 1</v>
          </cell>
        </row>
        <row r="776">
          <cell r="D776" t="str">
            <v>A-01205</v>
          </cell>
          <cell r="E776" t="str">
            <v>MISC AMAN</v>
          </cell>
          <cell r="F776" t="str">
            <v>A-01205</v>
          </cell>
          <cell r="G776" t="str">
            <v>MISC AMAN</v>
          </cell>
        </row>
        <row r="777">
          <cell r="D777" t="str">
            <v>A-01207</v>
          </cell>
          <cell r="E777" t="str">
            <v>ELEMENT SEPARATOR</v>
          </cell>
          <cell r="F777" t="str">
            <v>A-01207</v>
          </cell>
          <cell r="G777" t="str">
            <v>ELEMENT SEPARATOR</v>
          </cell>
        </row>
        <row r="778">
          <cell r="D778" t="str">
            <v>A-01208</v>
          </cell>
          <cell r="E778" t="str">
            <v>O-RING</v>
          </cell>
          <cell r="F778" t="str">
            <v>A-01208</v>
          </cell>
          <cell r="G778" t="str">
            <v>O-RING BGRN-OG-0100</v>
          </cell>
        </row>
        <row r="779">
          <cell r="D779" t="str">
            <v>A-01209</v>
          </cell>
          <cell r="E779" t="str">
            <v>SEAL WASHER</v>
          </cell>
          <cell r="F779" t="str">
            <v>A-01209</v>
          </cell>
          <cell r="G779" t="str">
            <v>SEAL WASHER</v>
          </cell>
        </row>
        <row r="780">
          <cell r="D780" t="str">
            <v>A-01210</v>
          </cell>
          <cell r="E780" t="str">
            <v>SUCTION FILTER</v>
          </cell>
          <cell r="F780" t="str">
            <v>A-01210</v>
          </cell>
          <cell r="G780" t="str">
            <v>SUCTION FILTER</v>
          </cell>
        </row>
        <row r="781">
          <cell r="D781" t="str">
            <v>A-01211</v>
          </cell>
          <cell r="E781" t="str">
            <v>OIL FILTER</v>
          </cell>
          <cell r="F781" t="str">
            <v>A-01211</v>
          </cell>
          <cell r="G781" t="str">
            <v>OIL FILTER</v>
          </cell>
        </row>
        <row r="782">
          <cell r="D782" t="str">
            <v>A-01212</v>
          </cell>
          <cell r="E782" t="str">
            <v>OIL LEVEL GAUGE</v>
          </cell>
          <cell r="F782" t="str">
            <v>A-01212</v>
          </cell>
          <cell r="G782" t="str">
            <v>OIL LEVEL GAUGE PS-EA05-501</v>
          </cell>
        </row>
        <row r="783">
          <cell r="D783" t="str">
            <v>A-01213</v>
          </cell>
          <cell r="E783" t="str">
            <v>O-RING</v>
          </cell>
          <cell r="F783" t="str">
            <v>A-01213</v>
          </cell>
          <cell r="G783" t="str">
            <v>O-RING P-GA02-570</v>
          </cell>
        </row>
        <row r="784">
          <cell r="D784" t="str">
            <v>A-01214</v>
          </cell>
          <cell r="E784" t="str">
            <v>O-RING</v>
          </cell>
          <cell r="F784" t="str">
            <v>A-01214</v>
          </cell>
          <cell r="G784" t="str">
            <v>O-RING PS-CE11-507</v>
          </cell>
        </row>
        <row r="785">
          <cell r="D785" t="str">
            <v>A-01215</v>
          </cell>
          <cell r="E785" t="str">
            <v>KOBELCOW SCREW OIL</v>
          </cell>
          <cell r="F785" t="str">
            <v>A-01215</v>
          </cell>
          <cell r="G785" t="str">
            <v>KOBELCOW SCREW OIL</v>
          </cell>
        </row>
        <row r="786">
          <cell r="D786" t="str">
            <v>A-01216</v>
          </cell>
          <cell r="E786" t="str">
            <v>VACUM CLEANER</v>
          </cell>
          <cell r="F786" t="str">
            <v>A-01216</v>
          </cell>
          <cell r="G786" t="str">
            <v>VACUM CLEANER KRISBOW</v>
          </cell>
        </row>
        <row r="787">
          <cell r="D787" t="str">
            <v>A-01217</v>
          </cell>
          <cell r="E787" t="str">
            <v>BOOKLET RISALAH QCC INTERNAL</v>
          </cell>
          <cell r="F787" t="str">
            <v>A-01217</v>
          </cell>
          <cell r="G787" t="str">
            <v>BOOKLET RISALAH QCC INTERNAL</v>
          </cell>
        </row>
        <row r="788">
          <cell r="D788" t="str">
            <v>A-01218</v>
          </cell>
          <cell r="E788" t="str">
            <v>FAMILY GATHERING PT. SAMI-JF</v>
          </cell>
          <cell r="F788" t="str">
            <v>A-01218</v>
          </cell>
          <cell r="G788" t="str">
            <v>FAMILY GATHERING PT. SAMI-JF</v>
          </cell>
        </row>
        <row r="789">
          <cell r="D789" t="str">
            <v>A-01218-1</v>
          </cell>
          <cell r="E789" t="str">
            <v>FAMILY GATHERING PT. SAMI-JF</v>
          </cell>
          <cell r="F789" t="str">
            <v>A-01218-1</v>
          </cell>
          <cell r="G789" t="str">
            <v>PAKET SEMBAKO NON PPN</v>
          </cell>
        </row>
        <row r="790">
          <cell r="D790" t="str">
            <v>A-01218-2</v>
          </cell>
          <cell r="E790" t="str">
            <v>FAMILY GATHERING PT. SAMI-JF</v>
          </cell>
          <cell r="F790" t="str">
            <v>A-01218-2</v>
          </cell>
          <cell r="G790" t="str">
            <v>PAKET SEMBAKO PPN</v>
          </cell>
        </row>
        <row r="791">
          <cell r="D791" t="str">
            <v>A-01219</v>
          </cell>
          <cell r="E791" t="str">
            <v>PENGHARUM RUANGAN</v>
          </cell>
          <cell r="F791" t="str">
            <v>A-01219</v>
          </cell>
          <cell r="G791" t="str">
            <v>PENGHARUM RUANGAN</v>
          </cell>
        </row>
        <row r="792">
          <cell r="D792" t="str">
            <v>A-01220</v>
          </cell>
          <cell r="E792" t="str">
            <v>PENGHARUM RUANGAN</v>
          </cell>
          <cell r="F792" t="str">
            <v>A-01220</v>
          </cell>
          <cell r="G792" t="str">
            <v>REFILL PENGHARUM RUANGAN ELECTRIC</v>
          </cell>
        </row>
        <row r="793">
          <cell r="D793" t="str">
            <v>A-01222</v>
          </cell>
          <cell r="E793" t="str">
            <v>AKRILIK</v>
          </cell>
          <cell r="F793" t="str">
            <v>A-01222</v>
          </cell>
          <cell r="G793" t="str">
            <v>AKRILIK PUTIH BENING 3MM</v>
          </cell>
        </row>
        <row r="794">
          <cell r="D794" t="str">
            <v>A-01223</v>
          </cell>
          <cell r="E794" t="str">
            <v>POINTER</v>
          </cell>
          <cell r="F794" t="str">
            <v>A-01223</v>
          </cell>
          <cell r="G794" t="str">
            <v>POINTER</v>
          </cell>
        </row>
        <row r="795">
          <cell r="D795" t="str">
            <v>A-01227</v>
          </cell>
          <cell r="E795" t="str">
            <v>SAFETY HELMET</v>
          </cell>
          <cell r="F795" t="str">
            <v>A-01227</v>
          </cell>
          <cell r="G795" t="str">
            <v>SAFETY HELMET 3M</v>
          </cell>
        </row>
        <row r="796">
          <cell r="D796" t="str">
            <v>A-01228</v>
          </cell>
          <cell r="E796" t="str">
            <v>SAFETY HELMET</v>
          </cell>
          <cell r="F796" t="str">
            <v>A-01228</v>
          </cell>
          <cell r="G796" t="str">
            <v>SAFETY HELMET BESTGARD</v>
          </cell>
        </row>
        <row r="797">
          <cell r="D797" t="str">
            <v>A-01229</v>
          </cell>
          <cell r="E797" t="str">
            <v>SAFETY HELMET</v>
          </cell>
          <cell r="F797" t="str">
            <v>A-01229</v>
          </cell>
          <cell r="G797" t="str">
            <v>TALI SAFETY HELMET</v>
          </cell>
        </row>
        <row r="798">
          <cell r="D798" t="str">
            <v>A-01233</v>
          </cell>
          <cell r="E798" t="str">
            <v>TZ TAPEZ</v>
          </cell>
          <cell r="F798" t="str">
            <v>A-01233</v>
          </cell>
          <cell r="G798" t="str">
            <v>TZ TAPEZ 18MM</v>
          </cell>
        </row>
        <row r="799">
          <cell r="D799" t="str">
            <v>A-01234</v>
          </cell>
          <cell r="E799" t="str">
            <v>KUNCI</v>
          </cell>
          <cell r="F799" t="str">
            <v>A-01234</v>
          </cell>
          <cell r="G799" t="str">
            <v>KUNCI L SIZE S</v>
          </cell>
        </row>
        <row r="800">
          <cell r="D800" t="str">
            <v>A-01235</v>
          </cell>
          <cell r="E800" t="str">
            <v>KUNCI</v>
          </cell>
          <cell r="F800" t="str">
            <v>A-01235</v>
          </cell>
          <cell r="G800" t="str">
            <v>KUNCI INGGRIS 10INCH</v>
          </cell>
        </row>
        <row r="801">
          <cell r="D801" t="str">
            <v>A-01236</v>
          </cell>
          <cell r="E801" t="str">
            <v>HAND PALLET</v>
          </cell>
          <cell r="F801" t="str">
            <v>A-01236</v>
          </cell>
          <cell r="G801" t="str">
            <v>HAND PALLET SMALL 2 T (KW0500098)</v>
          </cell>
        </row>
        <row r="802">
          <cell r="D802" t="str">
            <v>A-01237</v>
          </cell>
          <cell r="E802" t="str">
            <v>FLOOR TAPE</v>
          </cell>
          <cell r="F802" t="str">
            <v>A-01237</v>
          </cell>
          <cell r="G802" t="str">
            <v>FLOOR TAPE WHITE 2” X 36 YARD</v>
          </cell>
        </row>
        <row r="803">
          <cell r="D803" t="str">
            <v>A-01243</v>
          </cell>
          <cell r="E803" t="str">
            <v>RB TYPE 6688</v>
          </cell>
          <cell r="F803" t="str">
            <v>A-01243</v>
          </cell>
          <cell r="G803" t="str">
            <v>RB TYPE 6688</v>
          </cell>
        </row>
        <row r="804">
          <cell r="D804" t="str">
            <v>A-01245</v>
          </cell>
          <cell r="E804" t="str">
            <v>BUNGA</v>
          </cell>
          <cell r="F804" t="str">
            <v>A-01245</v>
          </cell>
          <cell r="G804" t="str">
            <v>BUNGA ASLI</v>
          </cell>
        </row>
        <row r="805">
          <cell r="D805" t="str">
            <v>A-01247</v>
          </cell>
          <cell r="E805" t="str">
            <v>POT TANAMAN</v>
          </cell>
          <cell r="F805" t="str">
            <v>A-01247</v>
          </cell>
          <cell r="G805" t="str">
            <v>POT TANAMAN</v>
          </cell>
        </row>
        <row r="806">
          <cell r="D806" t="str">
            <v>A-01248</v>
          </cell>
          <cell r="E806" t="str">
            <v>PLANT BOX TANAMAN</v>
          </cell>
          <cell r="F806" t="str">
            <v>A-01248</v>
          </cell>
          <cell r="G806" t="str">
            <v>PLANT BOX TANAMAN</v>
          </cell>
        </row>
        <row r="807">
          <cell r="D807" t="str">
            <v>A-01249</v>
          </cell>
          <cell r="E807" t="str">
            <v>MESIN LAMINATING</v>
          </cell>
          <cell r="F807" t="str">
            <v>A-01249</v>
          </cell>
          <cell r="G807" t="str">
            <v>MESIN LAMINATING</v>
          </cell>
        </row>
        <row r="808">
          <cell r="D808" t="str">
            <v>A-01253</v>
          </cell>
          <cell r="E808" t="str">
            <v>TELEPONE</v>
          </cell>
          <cell r="F808" t="str">
            <v>A-01253</v>
          </cell>
          <cell r="G808" t="str">
            <v>TELEPONE NEC</v>
          </cell>
        </row>
        <row r="809">
          <cell r="D809" t="str">
            <v>A-01255</v>
          </cell>
          <cell r="E809" t="str">
            <v>UANG PISAH EXPAT</v>
          </cell>
          <cell r="F809" t="str">
            <v>A-01255</v>
          </cell>
          <cell r="G809" t="str">
            <v>UANG PISAH EXPAT</v>
          </cell>
        </row>
        <row r="810">
          <cell r="D810" t="str">
            <v>A-01256</v>
          </cell>
          <cell r="E810" t="str">
            <v>SEAL TAPE</v>
          </cell>
          <cell r="F810" t="str">
            <v>A-01256</v>
          </cell>
          <cell r="G810" t="str">
            <v>SEAL TAPE</v>
          </cell>
        </row>
        <row r="811">
          <cell r="D811" t="str">
            <v>A-01260</v>
          </cell>
          <cell r="E811" t="str">
            <v>MAINTENANCE ORACLE FINISH GOOD</v>
          </cell>
          <cell r="F811" t="str">
            <v>A-01260</v>
          </cell>
          <cell r="G811" t="str">
            <v>MAINTENANCE ORACLE FINISH GOOD</v>
          </cell>
        </row>
        <row r="812">
          <cell r="D812" t="str">
            <v>A-01261</v>
          </cell>
          <cell r="E812" t="str">
            <v>BUKU</v>
          </cell>
          <cell r="F812" t="str">
            <v>A-01261</v>
          </cell>
          <cell r="G812" t="str">
            <v>BUKU TAMU</v>
          </cell>
        </row>
        <row r="813">
          <cell r="D813" t="str">
            <v>A-01262</v>
          </cell>
          <cell r="E813" t="str">
            <v>KARANGAN BUNGA</v>
          </cell>
          <cell r="F813" t="str">
            <v>A-01262</v>
          </cell>
          <cell r="G813" t="str">
            <v>KARANGAN BUNGA</v>
          </cell>
        </row>
        <row r="814">
          <cell r="D814" t="str">
            <v>A-01263</v>
          </cell>
          <cell r="E814" t="str">
            <v>STAND BRACKET TV</v>
          </cell>
          <cell r="F814" t="str">
            <v>A-01263</v>
          </cell>
          <cell r="G814" t="str">
            <v>STAND BRACKET TV</v>
          </cell>
        </row>
        <row r="815">
          <cell r="D815" t="str">
            <v>A-01264</v>
          </cell>
          <cell r="E815" t="str">
            <v>CARBON REMOVER</v>
          </cell>
          <cell r="F815" t="str">
            <v>A-01264</v>
          </cell>
          <cell r="G815" t="str">
            <v>CARBON REMOVER</v>
          </cell>
        </row>
        <row r="816">
          <cell r="D816" t="str">
            <v>A-01265</v>
          </cell>
          <cell r="E816" t="str">
            <v>RUBBER HOSE</v>
          </cell>
          <cell r="F816" t="str">
            <v>A-01265</v>
          </cell>
          <cell r="G816" t="str">
            <v>RUBBER HOSE PS-FB12-594</v>
          </cell>
        </row>
        <row r="817">
          <cell r="D817" t="str">
            <v>A-01268</v>
          </cell>
          <cell r="E817" t="str">
            <v>SAFETY BELT BODY HARNES</v>
          </cell>
          <cell r="F817" t="str">
            <v>A-01268</v>
          </cell>
          <cell r="G817" t="str">
            <v>SAFETY BELT BODY HARNES</v>
          </cell>
        </row>
        <row r="818">
          <cell r="D818" t="str">
            <v>A-01272</v>
          </cell>
          <cell r="E818" t="str">
            <v>BIAYA PROSES VISA</v>
          </cell>
          <cell r="F818" t="str">
            <v>A-01272</v>
          </cell>
          <cell r="G818" t="str">
            <v>VISA JEPANG  (TRAINING)</v>
          </cell>
        </row>
        <row r="819">
          <cell r="D819" t="str">
            <v>A-01273</v>
          </cell>
          <cell r="E819" t="str">
            <v>BIAYA PROSES VISA</v>
          </cell>
          <cell r="F819" t="str">
            <v>A-01273</v>
          </cell>
          <cell r="G819" t="str">
            <v>VISA THAILAND (TRAINING)</v>
          </cell>
        </row>
        <row r="820">
          <cell r="D820" t="str">
            <v>A-01274</v>
          </cell>
          <cell r="E820" t="str">
            <v>BIAYA PROSES VISA</v>
          </cell>
          <cell r="F820" t="str">
            <v>A-01274</v>
          </cell>
          <cell r="G820" t="str">
            <v>VISA USA (TRAINING)</v>
          </cell>
        </row>
        <row r="821">
          <cell r="D821" t="str">
            <v>A-01275</v>
          </cell>
          <cell r="E821" t="str">
            <v>BIAYA PROSES VISA</v>
          </cell>
          <cell r="F821" t="str">
            <v>A-01275</v>
          </cell>
          <cell r="G821" t="str">
            <v>VISA TAMU 211 B (TRAINING)</v>
          </cell>
        </row>
        <row r="822">
          <cell r="D822" t="str">
            <v>A-01276</v>
          </cell>
          <cell r="E822" t="str">
            <v>BIAYA PROSES VISA</v>
          </cell>
          <cell r="F822" t="str">
            <v>A-01276</v>
          </cell>
          <cell r="G822" t="str">
            <v>VISA 312 B (TRAINING)</v>
          </cell>
        </row>
        <row r="823">
          <cell r="D823" t="str">
            <v>A-01277</v>
          </cell>
          <cell r="E823" t="str">
            <v>BIAYA PROSES PASPORT</v>
          </cell>
          <cell r="F823" t="str">
            <v>A-01277</v>
          </cell>
          <cell r="G823" t="str">
            <v>PASPOR BIASA BY AGEN (TRAINING)</v>
          </cell>
        </row>
        <row r="824">
          <cell r="D824" t="str">
            <v>A-01278</v>
          </cell>
          <cell r="E824" t="str">
            <v>BIAYA PROSES PASPORT</v>
          </cell>
          <cell r="F824" t="str">
            <v>A-01278</v>
          </cell>
          <cell r="G824" t="str">
            <v>PASPOR EXPRESS BY AGEN (TRAINING)</v>
          </cell>
        </row>
        <row r="825">
          <cell r="D825" t="str">
            <v>A-01279</v>
          </cell>
          <cell r="E825" t="str">
            <v>BIAYA PROSES PASPORT</v>
          </cell>
          <cell r="F825" t="str">
            <v>A-01279</v>
          </cell>
          <cell r="G825" t="str">
            <v>PASPOR BIASA IMIGRASI (TRAINING)</v>
          </cell>
        </row>
        <row r="826">
          <cell r="D826" t="str">
            <v>A-01282</v>
          </cell>
          <cell r="E826" t="str">
            <v>HUT SAMI</v>
          </cell>
          <cell r="F826" t="str">
            <v>A-01282</v>
          </cell>
          <cell r="G826" t="str">
            <v>HUT SAMI TERMIN I</v>
          </cell>
        </row>
        <row r="827">
          <cell r="D827" t="str">
            <v>A-01290</v>
          </cell>
          <cell r="E827" t="str">
            <v>INTERNET</v>
          </cell>
          <cell r="F827" t="str">
            <v>A-01290</v>
          </cell>
          <cell r="G827" t="str">
            <v>LINK TUGU-JEPARA</v>
          </cell>
        </row>
        <row r="828">
          <cell r="D828" t="str">
            <v>A-01297</v>
          </cell>
          <cell r="E828" t="str">
            <v>AIR DRIYER</v>
          </cell>
          <cell r="F828" t="str">
            <v>A-01297</v>
          </cell>
          <cell r="G828" t="str">
            <v>AIR DRIYER</v>
          </cell>
        </row>
        <row r="829">
          <cell r="D829" t="str">
            <v>A-01298</v>
          </cell>
          <cell r="E829" t="str">
            <v>PRE FILTER</v>
          </cell>
          <cell r="F829" t="str">
            <v>A-01298</v>
          </cell>
          <cell r="G829" t="str">
            <v>PRE FILTER</v>
          </cell>
        </row>
        <row r="830">
          <cell r="D830" t="str">
            <v>A-01299</v>
          </cell>
          <cell r="E830" t="str">
            <v>AFTER FILTER</v>
          </cell>
          <cell r="F830" t="str">
            <v>A-01299</v>
          </cell>
          <cell r="G830" t="str">
            <v>AFTER FILTER</v>
          </cell>
        </row>
        <row r="831">
          <cell r="D831" t="str">
            <v>A-01303</v>
          </cell>
          <cell r="E831" t="str">
            <v>PERBAIKAN PROGRAM APLIKASI</v>
          </cell>
          <cell r="F831" t="str">
            <v>A-01303</v>
          </cell>
          <cell r="G831" t="str">
            <v>PERBAIKAN PROGRAM APLIKASI PRICING</v>
          </cell>
        </row>
        <row r="832">
          <cell r="D832" t="str">
            <v>A-01304</v>
          </cell>
          <cell r="E832" t="str">
            <v>ENTERTAIN</v>
          </cell>
          <cell r="F832" t="str">
            <v>A-01304</v>
          </cell>
          <cell r="G832" t="str">
            <v>ENTERTAIN AUDIT EKSTERNAL</v>
          </cell>
        </row>
        <row r="833">
          <cell r="D833" t="str">
            <v>A-01310</v>
          </cell>
          <cell r="E833" t="str">
            <v>CARTRIDGE</v>
          </cell>
          <cell r="F833" t="str">
            <v>A-01310</v>
          </cell>
          <cell r="G833" t="str">
            <v>CARTRIDGE HP 85 A</v>
          </cell>
        </row>
        <row r="834">
          <cell r="D834" t="str">
            <v>A-01311</v>
          </cell>
          <cell r="E834" t="str">
            <v>POTASIUM</v>
          </cell>
          <cell r="F834" t="str">
            <v>A-01311</v>
          </cell>
          <cell r="G834" t="str">
            <v>POTASIUM</v>
          </cell>
        </row>
        <row r="835">
          <cell r="D835" t="str">
            <v>A-01312</v>
          </cell>
          <cell r="E835" t="str">
            <v>HANDMOP</v>
          </cell>
          <cell r="F835" t="str">
            <v>A-01312</v>
          </cell>
          <cell r="G835" t="str">
            <v>HANDMOP</v>
          </cell>
        </row>
        <row r="836">
          <cell r="D836" t="str">
            <v>A-01313</v>
          </cell>
          <cell r="E836" t="str">
            <v>AUDIT</v>
          </cell>
          <cell r="F836" t="str">
            <v>A-01313</v>
          </cell>
          <cell r="G836" t="str">
            <v>AUDIT IATF</v>
          </cell>
        </row>
        <row r="837">
          <cell r="D837" t="str">
            <v>A-01314</v>
          </cell>
          <cell r="E837" t="str">
            <v>DPKK EXPAT</v>
          </cell>
          <cell r="F837" t="str">
            <v>A-01314</v>
          </cell>
          <cell r="G837" t="str">
            <v>DPKK VICE PRESDIR</v>
          </cell>
        </row>
        <row r="838">
          <cell r="D838" t="str">
            <v>A-01315</v>
          </cell>
          <cell r="E838" t="str">
            <v>PEMBUATAN IMTA</v>
          </cell>
          <cell r="F838" t="str">
            <v>A-01315</v>
          </cell>
          <cell r="G838" t="str">
            <v>PEMBUATAN IMTA VICE PRESDIR</v>
          </cell>
        </row>
        <row r="839">
          <cell r="D839" t="str">
            <v>A-01316</v>
          </cell>
          <cell r="E839" t="str">
            <v>RALAT IMTA</v>
          </cell>
          <cell r="F839" t="str">
            <v>A-01316</v>
          </cell>
          <cell r="G839" t="str">
            <v>RALAT IMTA VICE PRESDIR</v>
          </cell>
        </row>
        <row r="840">
          <cell r="D840" t="str">
            <v>A-01317</v>
          </cell>
          <cell r="E840" t="str">
            <v>PEMBUATAN KITAS &amp; MERP</v>
          </cell>
          <cell r="F840" t="str">
            <v>A-01317</v>
          </cell>
          <cell r="G840" t="str">
            <v>PEMBUATAN KITAS VICE PRESDIR</v>
          </cell>
        </row>
        <row r="841">
          <cell r="D841" t="str">
            <v>A-01318</v>
          </cell>
          <cell r="E841" t="str">
            <v>PEMBUATAN STM</v>
          </cell>
          <cell r="F841" t="str">
            <v>A-01318</v>
          </cell>
          <cell r="G841" t="str">
            <v>PEMBUATAN STM JEPARA VICE PRESDIR</v>
          </cell>
        </row>
        <row r="842">
          <cell r="D842" t="str">
            <v>A-01319</v>
          </cell>
          <cell r="E842" t="str">
            <v>PEMBUATAN SURAT KETERANGAN DOMISILI</v>
          </cell>
          <cell r="F842" t="str">
            <v>A-01319</v>
          </cell>
          <cell r="G842" t="str">
            <v>PEMBUATAN SURAT KETERANGAN DOMISILI VICE PRESDIR</v>
          </cell>
        </row>
        <row r="843">
          <cell r="D843" t="str">
            <v>A-01320</v>
          </cell>
          <cell r="E843" t="str">
            <v>PEMBUATAN SKTT</v>
          </cell>
          <cell r="F843" t="str">
            <v>A-01320</v>
          </cell>
          <cell r="G843" t="str">
            <v>PEMBUATAN SKTT VICE PRESDIR</v>
          </cell>
        </row>
        <row r="844">
          <cell r="D844" t="str">
            <v>A-01321</v>
          </cell>
          <cell r="E844" t="str">
            <v>PEMBUATAN SKTL</v>
          </cell>
          <cell r="F844" t="str">
            <v>A-01321</v>
          </cell>
          <cell r="G844" t="str">
            <v>PEMBUATAN SKTL VICE PRESDIR</v>
          </cell>
        </row>
        <row r="845">
          <cell r="D845" t="str">
            <v>A-01322</v>
          </cell>
          <cell r="E845" t="str">
            <v>PROSES EPO EXPAT</v>
          </cell>
          <cell r="F845" t="str">
            <v>A-01322</v>
          </cell>
          <cell r="G845" t="str">
            <v>PROSES EPO VICE PRESDIR</v>
          </cell>
        </row>
        <row r="846">
          <cell r="D846" t="str">
            <v>A-01323</v>
          </cell>
          <cell r="E846" t="str">
            <v>PROSES PENCABUTAN IMTA</v>
          </cell>
          <cell r="F846" t="str">
            <v>A-01323</v>
          </cell>
          <cell r="G846" t="str">
            <v>PROSES PENCABUTAN IMTA VICE PRESDIR</v>
          </cell>
        </row>
        <row r="847">
          <cell r="D847" t="str">
            <v>A-01324</v>
          </cell>
          <cell r="E847" t="str">
            <v>PROSES VTT</v>
          </cell>
          <cell r="F847" t="str">
            <v>A-01324</v>
          </cell>
          <cell r="G847" t="str">
            <v>PROSES VTT VICE PRESDIR</v>
          </cell>
        </row>
        <row r="848">
          <cell r="D848" t="str">
            <v>A-01325</v>
          </cell>
          <cell r="E848" t="str">
            <v>PEMBUATAN DOKUMENT RPTKA</v>
          </cell>
          <cell r="F848" t="str">
            <v>A-01325</v>
          </cell>
          <cell r="G848" t="str">
            <v>DOKUMENT RPTKA VICE PRESDIR</v>
          </cell>
        </row>
        <row r="849">
          <cell r="D849" t="str">
            <v>A-01327</v>
          </cell>
          <cell r="E849" t="str">
            <v>FORM</v>
          </cell>
          <cell r="F849" t="str">
            <v>A-01327</v>
          </cell>
          <cell r="G849" t="str">
            <v>FORM PULANG AWAL</v>
          </cell>
        </row>
        <row r="850">
          <cell r="D850" t="str">
            <v>A-01328</v>
          </cell>
          <cell r="E850" t="str">
            <v>KALIBRASI</v>
          </cell>
          <cell r="F850" t="str">
            <v>A-01328</v>
          </cell>
          <cell r="G850" t="str">
            <v>AKOMODASI KALIBRASI VOLTAGE TESTER</v>
          </cell>
        </row>
        <row r="851">
          <cell r="D851" t="str">
            <v>A-01329</v>
          </cell>
          <cell r="E851" t="str">
            <v>JASA SERVICE</v>
          </cell>
          <cell r="F851" t="str">
            <v>A-01329</v>
          </cell>
          <cell r="G851" t="str">
            <v>SERVICE COMPRESSOR 6000 RH</v>
          </cell>
        </row>
        <row r="852">
          <cell r="D852" t="str">
            <v>A-01330</v>
          </cell>
          <cell r="E852" t="str">
            <v>BAUT</v>
          </cell>
          <cell r="F852" t="str">
            <v>A-01330</v>
          </cell>
          <cell r="G852" t="str">
            <v>BAUT L 6</v>
          </cell>
        </row>
        <row r="853">
          <cell r="D853" t="str">
            <v>A-01331</v>
          </cell>
          <cell r="E853" t="str">
            <v>PERBAIKAN PROGRAM APLIKASI</v>
          </cell>
          <cell r="F853" t="str">
            <v>A-01331</v>
          </cell>
          <cell r="G853" t="str">
            <v>PERBAIKAN PROGRAM APLIKASI ENGINEERING</v>
          </cell>
        </row>
        <row r="854">
          <cell r="D854" t="str">
            <v>A-01333</v>
          </cell>
          <cell r="E854" t="str">
            <v>KRAN</v>
          </cell>
          <cell r="F854" t="str">
            <v>A-01333</v>
          </cell>
          <cell r="G854" t="str">
            <v>KRAN WASHTAFEL</v>
          </cell>
        </row>
        <row r="855">
          <cell r="D855" t="str">
            <v>A-01334</v>
          </cell>
          <cell r="E855" t="str">
            <v>TOOL</v>
          </cell>
          <cell r="F855" t="str">
            <v>A-01334</v>
          </cell>
          <cell r="G855" t="str">
            <v>GUN SEALENT</v>
          </cell>
        </row>
        <row r="856">
          <cell r="D856" t="str">
            <v>A-01335</v>
          </cell>
          <cell r="E856" t="str">
            <v>HANDUK</v>
          </cell>
          <cell r="F856" t="str">
            <v>A-01335</v>
          </cell>
          <cell r="G856" t="str">
            <v>OSHIBORI</v>
          </cell>
        </row>
        <row r="857">
          <cell r="D857" t="str">
            <v>A-01336</v>
          </cell>
          <cell r="E857" t="str">
            <v>KOBELCOW TOUGH GREASE</v>
          </cell>
          <cell r="F857" t="str">
            <v>A-01336</v>
          </cell>
          <cell r="G857" t="str">
            <v>KOBELCOW TOUGH GREASE</v>
          </cell>
        </row>
        <row r="858">
          <cell r="D858" t="str">
            <v>A-01337</v>
          </cell>
          <cell r="E858" t="str">
            <v>ULANG TAHUN KARYAWAN</v>
          </cell>
          <cell r="F858" t="str">
            <v>A-01337</v>
          </cell>
          <cell r="G858" t="str">
            <v>ULANG TAHUN KARYAWAN</v>
          </cell>
        </row>
        <row r="859">
          <cell r="D859" t="str">
            <v>A-01338</v>
          </cell>
          <cell r="E859" t="str">
            <v>JASA PENGIRIMAN DOKUMEN</v>
          </cell>
          <cell r="F859" t="str">
            <v>A-01338</v>
          </cell>
          <cell r="G859" t="str">
            <v>BIAYA PAKET PENGIRIMAN DOKUMEN SURAT MANGKIR JARAK DEKAT</v>
          </cell>
        </row>
        <row r="860">
          <cell r="D860" t="str">
            <v>A-01339</v>
          </cell>
          <cell r="E860" t="str">
            <v>BEARING</v>
          </cell>
          <cell r="F860" t="str">
            <v>A-01339</v>
          </cell>
          <cell r="G860" t="str">
            <v>BEARING (MAIN MOTOR) SS-A001-502#07</v>
          </cell>
        </row>
        <row r="861">
          <cell r="D861" t="str">
            <v>A-01340</v>
          </cell>
          <cell r="E861" t="str">
            <v>BEARING</v>
          </cell>
          <cell r="F861" t="str">
            <v>A-01340</v>
          </cell>
          <cell r="G861" t="str">
            <v>BEARING (MAIN MOTOR) SS-A001-502#11</v>
          </cell>
        </row>
        <row r="862">
          <cell r="D862" t="str">
            <v>A-01341</v>
          </cell>
          <cell r="E862" t="str">
            <v>BEARING</v>
          </cell>
          <cell r="F862" t="str">
            <v>A-01341</v>
          </cell>
          <cell r="G862" t="str">
            <v>BEARING (FAN MOTOR) SS-A001-505#15</v>
          </cell>
        </row>
        <row r="863">
          <cell r="D863" t="str">
            <v>A-01342</v>
          </cell>
          <cell r="E863" t="str">
            <v>BEARING</v>
          </cell>
          <cell r="F863" t="str">
            <v>A-01342</v>
          </cell>
          <cell r="G863" t="str">
            <v>BEARING (FAN MOTOR) SS-A001-505#16</v>
          </cell>
        </row>
        <row r="864">
          <cell r="D864" t="str">
            <v>A-01343</v>
          </cell>
          <cell r="E864" t="str">
            <v>W-LIP SEAL</v>
          </cell>
          <cell r="F864" t="str">
            <v>A-01343</v>
          </cell>
          <cell r="G864" t="str">
            <v>W-LIP SEAL P-GA04-561#12</v>
          </cell>
        </row>
        <row r="865">
          <cell r="D865" t="str">
            <v>A-01344</v>
          </cell>
          <cell r="E865" t="str">
            <v>SLEEVE</v>
          </cell>
          <cell r="F865" t="str">
            <v>A-01344</v>
          </cell>
          <cell r="G865" t="str">
            <v>SLEEVE P-AG90-503</v>
          </cell>
        </row>
        <row r="866">
          <cell r="D866" t="str">
            <v>A-01345</v>
          </cell>
          <cell r="E866" t="str">
            <v>BEARING</v>
          </cell>
          <cell r="F866" t="str">
            <v>A-01345</v>
          </cell>
          <cell r="G866" t="str">
            <v>BEARING P-A004-600</v>
          </cell>
        </row>
        <row r="867">
          <cell r="D867" t="str">
            <v>A-01346</v>
          </cell>
          <cell r="E867" t="str">
            <v>BEARING</v>
          </cell>
          <cell r="F867" t="str">
            <v>A-01346</v>
          </cell>
          <cell r="G867" t="str">
            <v>BEARING P-A004-601</v>
          </cell>
        </row>
        <row r="868">
          <cell r="D868" t="str">
            <v>A-01347</v>
          </cell>
          <cell r="E868" t="str">
            <v>BEARING</v>
          </cell>
          <cell r="F868" t="str">
            <v>A-01347</v>
          </cell>
          <cell r="G868" t="str">
            <v>BEARING P-A012-593</v>
          </cell>
        </row>
        <row r="869">
          <cell r="D869" t="str">
            <v>A-01348</v>
          </cell>
          <cell r="E869" t="str">
            <v>BEARING</v>
          </cell>
          <cell r="F869" t="str">
            <v>A-01348</v>
          </cell>
          <cell r="G869" t="str">
            <v>BEARING P-A013-539</v>
          </cell>
        </row>
        <row r="870">
          <cell r="D870" t="str">
            <v>A-01349</v>
          </cell>
          <cell r="E870" t="str">
            <v>O-RING</v>
          </cell>
          <cell r="F870" t="str">
            <v>A-01349</v>
          </cell>
          <cell r="G870" t="str">
            <v>O-RING P-GA02-603</v>
          </cell>
        </row>
        <row r="871">
          <cell r="D871" t="str">
            <v>A-01350</v>
          </cell>
          <cell r="E871" t="str">
            <v>O-RING</v>
          </cell>
          <cell r="F871" t="str">
            <v>A-01350</v>
          </cell>
          <cell r="G871" t="str">
            <v>O-RING P-GA02-541#09</v>
          </cell>
        </row>
        <row r="872">
          <cell r="D872" t="str">
            <v>A-01351</v>
          </cell>
          <cell r="E872" t="str">
            <v>O-RING</v>
          </cell>
          <cell r="F872" t="str">
            <v>A-01351</v>
          </cell>
          <cell r="G872" t="str">
            <v>O-RING P-GA02-541#19</v>
          </cell>
        </row>
        <row r="873">
          <cell r="D873" t="str">
            <v>A-01352</v>
          </cell>
          <cell r="E873" t="str">
            <v>O-RING</v>
          </cell>
          <cell r="F873" t="str">
            <v>A-01352</v>
          </cell>
          <cell r="G873" t="str">
            <v>O-RING P-GA02-620</v>
          </cell>
        </row>
        <row r="874">
          <cell r="D874" t="str">
            <v>A-01353</v>
          </cell>
          <cell r="E874" t="str">
            <v>CHECK VALVE</v>
          </cell>
          <cell r="F874" t="str">
            <v>A-01353</v>
          </cell>
          <cell r="G874" t="str">
            <v>CHECK VALVE 4J04V01015F1</v>
          </cell>
        </row>
        <row r="875">
          <cell r="D875" t="str">
            <v>A-01354</v>
          </cell>
          <cell r="E875" t="str">
            <v>SUC. VALVE MAINTE</v>
          </cell>
          <cell r="F875" t="str">
            <v>A-01354</v>
          </cell>
          <cell r="G875" t="str">
            <v>SUC. VALVE MAINTE. PART SS-FC19-514</v>
          </cell>
        </row>
        <row r="876">
          <cell r="D876" t="str">
            <v>A-01356</v>
          </cell>
          <cell r="E876" t="str">
            <v>O-RING</v>
          </cell>
          <cell r="F876" t="str">
            <v>A-01356</v>
          </cell>
          <cell r="G876" t="str">
            <v>O-RING P-GA02-581</v>
          </cell>
        </row>
        <row r="877">
          <cell r="D877" t="str">
            <v>A-01357</v>
          </cell>
          <cell r="E877" t="str">
            <v>O-RING</v>
          </cell>
          <cell r="F877" t="str">
            <v>A-01357</v>
          </cell>
          <cell r="G877" t="str">
            <v>O-RING BGRN-06-0050</v>
          </cell>
        </row>
        <row r="878">
          <cell r="D878" t="str">
            <v>A-01358</v>
          </cell>
          <cell r="E878" t="str">
            <v>THERMOSTATIK VALVE</v>
          </cell>
          <cell r="F878" t="str">
            <v>A-01358</v>
          </cell>
          <cell r="G878" t="str">
            <v>THERMOSTATIK VALVE SS-FC61-518#04</v>
          </cell>
        </row>
        <row r="879">
          <cell r="D879" t="str">
            <v>A-01359</v>
          </cell>
          <cell r="E879" t="str">
            <v>THERMOSTATIK VALVE</v>
          </cell>
          <cell r="F879" t="str">
            <v>A-01359</v>
          </cell>
          <cell r="G879" t="str">
            <v>THERMOSTATIK VALVE SS-FC61-518#05</v>
          </cell>
        </row>
        <row r="880">
          <cell r="D880" t="str">
            <v>A-01360</v>
          </cell>
          <cell r="E880" t="str">
            <v>O-RING</v>
          </cell>
          <cell r="F880" t="str">
            <v>A-01360</v>
          </cell>
          <cell r="G880" t="str">
            <v>O-RING PS-GA02-A35#069</v>
          </cell>
        </row>
        <row r="881">
          <cell r="D881" t="str">
            <v>A-01362</v>
          </cell>
          <cell r="E881" t="str">
            <v>BIAYA CETAK</v>
          </cell>
          <cell r="F881" t="str">
            <v>A-01362</v>
          </cell>
          <cell r="G881" t="str">
            <v>BIAYA CETAK PRINTER ORIMAX</v>
          </cell>
        </row>
        <row r="882">
          <cell r="D882" t="str">
            <v>A-01365</v>
          </cell>
          <cell r="E882" t="str">
            <v>SEWA PRINTER</v>
          </cell>
          <cell r="F882" t="str">
            <v>A-01365</v>
          </cell>
          <cell r="G882" t="str">
            <v>SEWA PRINTER ORIMAX</v>
          </cell>
        </row>
        <row r="883">
          <cell r="D883" t="str">
            <v>A-01367</v>
          </cell>
          <cell r="E883" t="str">
            <v>SEWA PRINTER</v>
          </cell>
          <cell r="F883" t="str">
            <v>A-01367</v>
          </cell>
          <cell r="G883" t="str">
            <v>SEWA PRINTER CANON</v>
          </cell>
        </row>
        <row r="884">
          <cell r="D884" t="str">
            <v>A-01369</v>
          </cell>
          <cell r="E884" t="str">
            <v>SCANNER</v>
          </cell>
          <cell r="F884" t="str">
            <v>A-01369</v>
          </cell>
          <cell r="G884" t="str">
            <v>SCANNER PLUSTEK SMART OFFICE PS396</v>
          </cell>
        </row>
        <row r="885">
          <cell r="D885" t="str">
            <v>A-01371</v>
          </cell>
          <cell r="E885" t="str">
            <v>KALIBRASI</v>
          </cell>
          <cell r="F885" t="str">
            <v>A-01371</v>
          </cell>
          <cell r="G885" t="str">
            <v>KALIBRASI THERMOMETER</v>
          </cell>
        </row>
        <row r="886">
          <cell r="D886" t="str">
            <v>A-01373</v>
          </cell>
          <cell r="E886" t="str">
            <v>FLOOR TAPE</v>
          </cell>
          <cell r="F886" t="str">
            <v>A-01373</v>
          </cell>
          <cell r="G886" t="str">
            <v>FLOOR TAPE RED 2” X 36 YARD</v>
          </cell>
        </row>
        <row r="887">
          <cell r="D887" t="str">
            <v>A-01374</v>
          </cell>
          <cell r="E887" t="str">
            <v>FLOOR TAPE</v>
          </cell>
          <cell r="F887" t="str">
            <v>A-01374</v>
          </cell>
          <cell r="G887" t="str">
            <v>FLOOR TAPE YELLOW BLACK 2” X 36 YARD</v>
          </cell>
        </row>
        <row r="888">
          <cell r="D888" t="str">
            <v>A-01380</v>
          </cell>
          <cell r="E888" t="str">
            <v>BANTUAN EXTERNAL SAMI</v>
          </cell>
          <cell r="F888" t="str">
            <v>A-01380</v>
          </cell>
          <cell r="G888" t="str">
            <v>GEBYAR MAYONG</v>
          </cell>
        </row>
        <row r="889">
          <cell r="D889" t="str">
            <v>A-01381</v>
          </cell>
          <cell r="E889" t="str">
            <v>BANTUAN EXTERNAL SAMI</v>
          </cell>
          <cell r="F889" t="str">
            <v>A-01381</v>
          </cell>
          <cell r="G889" t="str">
            <v>JEPARA EXPO</v>
          </cell>
        </row>
        <row r="890">
          <cell r="D890" t="str">
            <v>A-01382</v>
          </cell>
          <cell r="E890" t="str">
            <v>REWARD KEHADIRAN QCC</v>
          </cell>
          <cell r="F890" t="str">
            <v>A-01382</v>
          </cell>
          <cell r="G890" t="str">
            <v>REWARD KEHADIRAN QCC</v>
          </cell>
        </row>
        <row r="891">
          <cell r="D891" t="str">
            <v>A-01383</v>
          </cell>
          <cell r="E891" t="str">
            <v>REWARD QCC</v>
          </cell>
          <cell r="F891" t="str">
            <v>A-01383</v>
          </cell>
          <cell r="G891" t="str">
            <v>REWARD PARTICIPANT QCC</v>
          </cell>
        </row>
        <row r="892">
          <cell r="D892" t="str">
            <v>A-01384</v>
          </cell>
          <cell r="E892" t="str">
            <v>FORM</v>
          </cell>
          <cell r="F892" t="str">
            <v>A-01384</v>
          </cell>
          <cell r="G892" t="str">
            <v>FORM TEMPORARY LICENSE CARD</v>
          </cell>
        </row>
        <row r="893">
          <cell r="D893" t="str">
            <v>A-01385</v>
          </cell>
          <cell r="E893" t="str">
            <v>BIAYA TRAINING</v>
          </cell>
          <cell r="F893" t="str">
            <v>A-01385</v>
          </cell>
          <cell r="G893" t="str">
            <v>TRAINING BAHASA JEPANG MAGANG 1 TAHUN KE JEPANG</v>
          </cell>
        </row>
        <row r="894">
          <cell r="D894" t="str">
            <v>A-01386</v>
          </cell>
          <cell r="E894" t="str">
            <v>AKOMODASI SENSEI</v>
          </cell>
          <cell r="F894" t="str">
            <v>A-01386</v>
          </cell>
          <cell r="G894" t="str">
            <v>AKOMODASI SENSEI BAHASA JEPANG</v>
          </cell>
        </row>
        <row r="895">
          <cell r="D895" t="str">
            <v>A-01387</v>
          </cell>
          <cell r="E895" t="str">
            <v>MODUL</v>
          </cell>
          <cell r="F895" t="str">
            <v>A-01387</v>
          </cell>
          <cell r="G895" t="str">
            <v>BUKU PAKET BAHASA JEPANG</v>
          </cell>
        </row>
        <row r="896">
          <cell r="D896" t="str">
            <v>A-01388</v>
          </cell>
          <cell r="E896" t="str">
            <v>FAREWELL PARTY</v>
          </cell>
          <cell r="F896" t="str">
            <v>A-01388</v>
          </cell>
          <cell r="G896" t="str">
            <v>FAREWELL PARTY MAGANG JEPANG</v>
          </cell>
        </row>
        <row r="897">
          <cell r="D897" t="str">
            <v>A-01389</v>
          </cell>
          <cell r="E897" t="str">
            <v>BIAYA TRAINING</v>
          </cell>
          <cell r="F897" t="str">
            <v>A-01389</v>
          </cell>
          <cell r="G897" t="str">
            <v>RENEWAL LICENSE LEVEL 1</v>
          </cell>
        </row>
        <row r="898">
          <cell r="D898" t="str">
            <v>A-01390</v>
          </cell>
          <cell r="E898" t="str">
            <v>KERTAS MODUL</v>
          </cell>
          <cell r="F898" t="str">
            <v>A-01390</v>
          </cell>
          <cell r="G898" t="str">
            <v>KERTAS A5 BERLUBANG</v>
          </cell>
        </row>
        <row r="899">
          <cell r="D899" t="str">
            <v>A-01391</v>
          </cell>
          <cell r="E899" t="str">
            <v>CSR</v>
          </cell>
          <cell r="F899" t="str">
            <v>A-01391</v>
          </cell>
          <cell r="G899" t="str">
            <v>PARTISIPASI HUT RI KEC. MAYONG</v>
          </cell>
        </row>
        <row r="900">
          <cell r="D900" t="str">
            <v>A-01392</v>
          </cell>
          <cell r="E900" t="str">
            <v>LEM</v>
          </cell>
          <cell r="F900" t="str">
            <v>A-01392</v>
          </cell>
          <cell r="G900" t="str">
            <v>LEM TIKUS</v>
          </cell>
        </row>
        <row r="901">
          <cell r="D901" t="str">
            <v>A-01393</v>
          </cell>
          <cell r="E901" t="str">
            <v>REPAIR JEMBATAN FORKLIFT</v>
          </cell>
          <cell r="F901" t="str">
            <v>A-01393</v>
          </cell>
          <cell r="G901" t="str">
            <v>REPAIR JEMBATAN FORKLIFT</v>
          </cell>
        </row>
        <row r="902">
          <cell r="D902" t="str">
            <v>A-01395</v>
          </cell>
          <cell r="E902" t="str">
            <v>HADIAH QUALITY MONTH</v>
          </cell>
          <cell r="F902" t="str">
            <v>A-01395</v>
          </cell>
          <cell r="G902" t="str">
            <v>HADIAH QUALITY MONTH</v>
          </cell>
        </row>
        <row r="903">
          <cell r="D903" t="str">
            <v>A-01396</v>
          </cell>
          <cell r="E903" t="str">
            <v>BIAYA TRAINING</v>
          </cell>
          <cell r="F903" t="str">
            <v>A-01396</v>
          </cell>
          <cell r="G903" t="str">
            <v>IN HOUSE TRAINING AWARENESS &amp; INTERNAL QUALITY AUDIT ISO 14001:2015</v>
          </cell>
        </row>
        <row r="904">
          <cell r="D904" t="str">
            <v>A-01398</v>
          </cell>
          <cell r="E904" t="str">
            <v>SERAGAM</v>
          </cell>
          <cell r="F904" t="str">
            <v>A-01398</v>
          </cell>
          <cell r="G904" t="str">
            <v>SERAGAM BATIK</v>
          </cell>
        </row>
        <row r="905">
          <cell r="D905" t="str">
            <v>A-01399</v>
          </cell>
          <cell r="E905" t="str">
            <v>MESIN ABSEN</v>
          </cell>
          <cell r="F905" t="str">
            <v>A-01399</v>
          </cell>
          <cell r="G905" t="str">
            <v>JASA PEMASANGAN MESIN ABSEN</v>
          </cell>
        </row>
        <row r="906">
          <cell r="D906" t="str">
            <v>A-01400</v>
          </cell>
          <cell r="E906" t="str">
            <v>STAMP</v>
          </cell>
          <cell r="F906" t="str">
            <v>A-01400</v>
          </cell>
          <cell r="G906" t="str">
            <v>STAMP CONTROL COPY BESAR</v>
          </cell>
        </row>
        <row r="907">
          <cell r="D907" t="str">
            <v>A-01402</v>
          </cell>
          <cell r="E907" t="str">
            <v>COTTON BUDS</v>
          </cell>
          <cell r="F907" t="str">
            <v>A-01402</v>
          </cell>
          <cell r="G907" t="str">
            <v>COTTON BUDS ISI 180 PC</v>
          </cell>
        </row>
        <row r="908">
          <cell r="D908" t="str">
            <v>A-01404</v>
          </cell>
          <cell r="E908" t="str">
            <v>JET CLEANER</v>
          </cell>
          <cell r="F908" t="str">
            <v>A-01404</v>
          </cell>
          <cell r="G908" t="str">
            <v>JET CLEANER</v>
          </cell>
        </row>
        <row r="909">
          <cell r="D909" t="str">
            <v>A-01405</v>
          </cell>
          <cell r="E909" t="str">
            <v>LAMPU</v>
          </cell>
          <cell r="F909" t="str">
            <v>A-01405</v>
          </cell>
          <cell r="G909" t="str">
            <v>LAMPU LED 18 WATT</v>
          </cell>
        </row>
        <row r="910">
          <cell r="D910" t="str">
            <v>A-01406</v>
          </cell>
          <cell r="E910" t="str">
            <v>KESET</v>
          </cell>
          <cell r="F910" t="str">
            <v>A-01406</v>
          </cell>
          <cell r="G910" t="str">
            <v>KESET KRISBOW</v>
          </cell>
        </row>
        <row r="911">
          <cell r="D911" t="str">
            <v>A-01408</v>
          </cell>
          <cell r="E911" t="str">
            <v>SINGLE SLOT CRADLE</v>
          </cell>
          <cell r="F911" t="str">
            <v>A-01408</v>
          </cell>
          <cell r="G911" t="str">
            <v>SINGLE SLOT CRADLE</v>
          </cell>
        </row>
        <row r="912">
          <cell r="D912" t="str">
            <v>A-01415</v>
          </cell>
          <cell r="E912" t="str">
            <v>MINI PC</v>
          </cell>
          <cell r="F912" t="str">
            <v>A-01415</v>
          </cell>
          <cell r="G912" t="str">
            <v>MINI PC STICK</v>
          </cell>
        </row>
        <row r="913">
          <cell r="D913" t="str">
            <v>A-01430</v>
          </cell>
          <cell r="E913" t="str">
            <v>TINTA</v>
          </cell>
          <cell r="F913" t="str">
            <v>A-01430</v>
          </cell>
          <cell r="G913" t="str">
            <v>TINTA PRINTER BLACK 003</v>
          </cell>
        </row>
        <row r="914">
          <cell r="D914" t="str">
            <v>A-01431</v>
          </cell>
          <cell r="E914" t="str">
            <v>BIAYA TRAINING</v>
          </cell>
          <cell r="F914" t="str">
            <v>A-01431</v>
          </cell>
          <cell r="G914" t="str">
            <v>TRAINING OUTBOND</v>
          </cell>
        </row>
        <row r="915">
          <cell r="D915" t="str">
            <v>A-01432</v>
          </cell>
          <cell r="E915" t="str">
            <v>BIAYA TRAINING</v>
          </cell>
          <cell r="F915" t="str">
            <v>A-01432</v>
          </cell>
          <cell r="G915" t="str">
            <v>BIAYA TRAINING PELATIHAN DAN SERTIFIKASI PROFESI MANAGER</v>
          </cell>
        </row>
        <row r="916">
          <cell r="D916" t="str">
            <v>A-01435</v>
          </cell>
          <cell r="E916" t="str">
            <v>UANG SAKU PERJALANAN DINAS</v>
          </cell>
          <cell r="F916" t="str">
            <v>A-01435</v>
          </cell>
          <cell r="G916" t="str">
            <v>UANG SAKU + MAKAN GOL VII DALAM NEGERI (TRAINING)</v>
          </cell>
        </row>
        <row r="917">
          <cell r="D917" t="str">
            <v>A-01436</v>
          </cell>
          <cell r="E917" t="str">
            <v>PROJECTOR</v>
          </cell>
          <cell r="F917" t="str">
            <v>A-01436</v>
          </cell>
          <cell r="G917" t="str">
            <v>EPSON EB-X500</v>
          </cell>
        </row>
        <row r="918">
          <cell r="D918" t="str">
            <v>A-01437</v>
          </cell>
          <cell r="E918" t="str">
            <v>PROJECTOR</v>
          </cell>
          <cell r="F918" t="str">
            <v>A-01437</v>
          </cell>
          <cell r="G918" t="str">
            <v>EPSON ELPAP</v>
          </cell>
        </row>
        <row r="919">
          <cell r="D919" t="str">
            <v>A-01438</v>
          </cell>
          <cell r="E919" t="str">
            <v>SUSU</v>
          </cell>
          <cell r="F919" t="str">
            <v>A-01438</v>
          </cell>
          <cell r="G919" t="str">
            <v>SUSU REALGOOD TEKO</v>
          </cell>
        </row>
        <row r="920">
          <cell r="D920" t="str">
            <v>A-01439</v>
          </cell>
          <cell r="E920" t="str">
            <v>KERTAS</v>
          </cell>
          <cell r="F920" t="str">
            <v>A-01439</v>
          </cell>
          <cell r="G920" t="str">
            <v>KERTAS A4 SIDU WARNA LIME</v>
          </cell>
        </row>
        <row r="921">
          <cell r="D921" t="str">
            <v>A-01440</v>
          </cell>
          <cell r="E921" t="str">
            <v>KERTAS</v>
          </cell>
          <cell r="F921" t="str">
            <v>A-01440</v>
          </cell>
          <cell r="G921" t="str">
            <v>KERTAS A4 SIDU  WARNA ORANGE</v>
          </cell>
        </row>
        <row r="922">
          <cell r="D922" t="str">
            <v>A-01441</v>
          </cell>
          <cell r="E922" t="str">
            <v>KERTAS</v>
          </cell>
          <cell r="F922" t="str">
            <v>A-01441</v>
          </cell>
          <cell r="G922" t="str">
            <v>KERTAS A4 SIDU WARNA YELLOW</v>
          </cell>
        </row>
        <row r="923">
          <cell r="D923" t="str">
            <v>A-01442</v>
          </cell>
          <cell r="E923" t="str">
            <v>KERTAS</v>
          </cell>
          <cell r="F923" t="str">
            <v>A-01442</v>
          </cell>
          <cell r="G923" t="str">
            <v>KERTAS A4 SIDU WARNA TAN</v>
          </cell>
        </row>
        <row r="924">
          <cell r="D924" t="str">
            <v>A-01443</v>
          </cell>
          <cell r="E924" t="str">
            <v>KERTAS</v>
          </cell>
          <cell r="F924" t="str">
            <v>A-01443</v>
          </cell>
          <cell r="G924" t="str">
            <v>KERTAS A4 SIDU WARNA LIGHT GREEN</v>
          </cell>
        </row>
        <row r="925">
          <cell r="D925" t="str">
            <v>A-01444</v>
          </cell>
          <cell r="E925" t="str">
            <v>KERTAS</v>
          </cell>
          <cell r="F925" t="str">
            <v>A-01444</v>
          </cell>
          <cell r="G925" t="str">
            <v>KERTAS A4 SIDU WARNA SKY BLUE</v>
          </cell>
        </row>
        <row r="926">
          <cell r="D926" t="str">
            <v>A-01446</v>
          </cell>
          <cell r="E926" t="str">
            <v>SPL</v>
          </cell>
          <cell r="F926" t="str">
            <v>A-01446</v>
          </cell>
          <cell r="G926" t="str">
            <v>SPL #12-03EMC</v>
          </cell>
        </row>
        <row r="927">
          <cell r="D927" t="str">
            <v>A-01450</v>
          </cell>
          <cell r="E927" t="str">
            <v>GD-HP-100 / DIGITAL TORQUE METER HIOS</v>
          </cell>
          <cell r="F927" t="str">
            <v>A-01450</v>
          </cell>
          <cell r="G927" t="str">
            <v>GD-HP-100 / DIGITAL TORQUE METER HIOS</v>
          </cell>
        </row>
        <row r="928">
          <cell r="D928" t="str">
            <v>A-01451</v>
          </cell>
          <cell r="E928" t="str">
            <v>KAPASITOR</v>
          </cell>
          <cell r="F928" t="str">
            <v>A-01451</v>
          </cell>
          <cell r="G928" t="str">
            <v>KAPASITOR BLOWER</v>
          </cell>
        </row>
        <row r="929">
          <cell r="D929" t="str">
            <v>A-01454</v>
          </cell>
          <cell r="E929" t="str">
            <v>KALIBRASI</v>
          </cell>
          <cell r="F929" t="str">
            <v>A-01454</v>
          </cell>
          <cell r="G929" t="str">
            <v>KALIBRASI LUX METER</v>
          </cell>
        </row>
        <row r="930">
          <cell r="D930" t="str">
            <v>A-01455</v>
          </cell>
          <cell r="E930" t="str">
            <v>POMPA</v>
          </cell>
          <cell r="F930" t="str">
            <v>A-01455</v>
          </cell>
          <cell r="G930" t="str">
            <v>POMPA KOLAM IKAN</v>
          </cell>
        </row>
        <row r="931">
          <cell r="D931" t="str">
            <v>A-01456</v>
          </cell>
          <cell r="E931" t="str">
            <v>OLEH-OLEH TAMU</v>
          </cell>
          <cell r="F931" t="str">
            <v>A-01456</v>
          </cell>
          <cell r="G931" t="str">
            <v>OLEH-OLEH TAMU</v>
          </cell>
        </row>
        <row r="932">
          <cell r="D932" t="str">
            <v>A-01459</v>
          </cell>
          <cell r="E932" t="str">
            <v>PEMBUANGAN TINTA PRINTER EPSON</v>
          </cell>
          <cell r="F932" t="str">
            <v>A-01459</v>
          </cell>
          <cell r="G932" t="str">
            <v>PEMBUANGAN TINTA PRINTER EPSON L1455 (MAIN OFFICE)</v>
          </cell>
        </row>
        <row r="933">
          <cell r="D933" t="str">
            <v>A-01460</v>
          </cell>
          <cell r="E933" t="str">
            <v>PRINTER</v>
          </cell>
          <cell r="F933" t="str">
            <v>A-01460</v>
          </cell>
          <cell r="G933" t="str">
            <v>EPSON PRINTER L3110</v>
          </cell>
        </row>
        <row r="934">
          <cell r="D934" t="str">
            <v>A-01461</v>
          </cell>
          <cell r="E934" t="str">
            <v>TP-LINK</v>
          </cell>
          <cell r="F934" t="str">
            <v>A-01461</v>
          </cell>
          <cell r="G934" t="str">
            <v>TP-LINK PRINT SERVER TL-PS110U</v>
          </cell>
        </row>
        <row r="935">
          <cell r="D935" t="str">
            <v>A-01462</v>
          </cell>
          <cell r="E935" t="str">
            <v>BIAYA PEMASANGAN IKLAN</v>
          </cell>
          <cell r="F935" t="str">
            <v>A-01462</v>
          </cell>
          <cell r="G935" t="str">
            <v>BIAYA PEMASANGAN IKLAN WEB</v>
          </cell>
        </row>
        <row r="936">
          <cell r="D936" t="str">
            <v>A-01463</v>
          </cell>
          <cell r="E936" t="str">
            <v>UANG SAKU PERJALANAN DINAS</v>
          </cell>
          <cell r="F936" t="str">
            <v>A-01463</v>
          </cell>
          <cell r="G936" t="str">
            <v>UANG SAKU + MAKAN GOL VII DALAM NEGERI (TRAVELLING &amp; MEETING)</v>
          </cell>
        </row>
        <row r="937">
          <cell r="D937" t="str">
            <v>A-01464</v>
          </cell>
          <cell r="E937" t="str">
            <v>ANNUAL FEE</v>
          </cell>
          <cell r="F937" t="str">
            <v>A-01464</v>
          </cell>
          <cell r="G937" t="str">
            <v>ANNUAL FEE WELLBE</v>
          </cell>
        </row>
        <row r="938">
          <cell r="D938" t="str">
            <v>A-01468</v>
          </cell>
          <cell r="E938" t="str">
            <v>TIKET PERJALANAN DINAS</v>
          </cell>
          <cell r="F938" t="str">
            <v>A-01468</v>
          </cell>
          <cell r="G938" t="str">
            <v>TIKET KERETA API (TRAVELLING/MEETING)</v>
          </cell>
        </row>
        <row r="939">
          <cell r="D939" t="str">
            <v>A-01469</v>
          </cell>
          <cell r="E939" t="str">
            <v>10069577 / SERVO MOTOR + DRIVER TSB07301C/TSTA-15C/AC</v>
          </cell>
          <cell r="F939" t="str">
            <v>A-01469</v>
          </cell>
          <cell r="G939" t="str">
            <v>10069577 / SERVO MOTOR + DRIVER TSB07301C/TSTA-15C/AC</v>
          </cell>
        </row>
        <row r="940">
          <cell r="D940" t="str">
            <v>A-01470</v>
          </cell>
          <cell r="E940" t="str">
            <v>70000136 / SERVICE FEE</v>
          </cell>
          <cell r="F940" t="str">
            <v>A-01470</v>
          </cell>
          <cell r="G940" t="str">
            <v>70000136 / SERVICE FEE</v>
          </cell>
        </row>
        <row r="941">
          <cell r="D941" t="str">
            <v>A-01474</v>
          </cell>
          <cell r="E941" t="str">
            <v>KABEL</v>
          </cell>
          <cell r="F941" t="str">
            <v>A-01474</v>
          </cell>
          <cell r="G941" t="str">
            <v>KABEL VGA 10M</v>
          </cell>
        </row>
        <row r="942">
          <cell r="D942" t="str">
            <v>A-01475</v>
          </cell>
          <cell r="E942" t="str">
            <v>KABEL</v>
          </cell>
          <cell r="F942" t="str">
            <v>A-01475</v>
          </cell>
          <cell r="G942" t="str">
            <v>KABEL HDMI 10M</v>
          </cell>
        </row>
        <row r="943">
          <cell r="D943" t="str">
            <v>A-01477</v>
          </cell>
          <cell r="E943" t="str">
            <v>FITTING CLEAN OUT PVC D4</v>
          </cell>
          <cell r="F943" t="str">
            <v>A-01477</v>
          </cell>
          <cell r="G943" t="str">
            <v>FITTING CLEAN OUT PVC D4</v>
          </cell>
        </row>
        <row r="944">
          <cell r="D944" t="str">
            <v>A-01478</v>
          </cell>
          <cell r="E944" t="str">
            <v>KAPASITOR</v>
          </cell>
          <cell r="F944" t="str">
            <v>A-01478</v>
          </cell>
          <cell r="G944" t="str">
            <v>KAPASITOR</v>
          </cell>
        </row>
        <row r="945">
          <cell r="D945" t="str">
            <v>A-01480</v>
          </cell>
          <cell r="E945" t="str">
            <v>SERVICE AC</v>
          </cell>
          <cell r="F945" t="str">
            <v>A-01480</v>
          </cell>
          <cell r="G945" t="str">
            <v>SERVICE AC RUMAH EXPAT</v>
          </cell>
        </row>
        <row r="946">
          <cell r="D946" t="str">
            <v>A-01482</v>
          </cell>
          <cell r="E946" t="str">
            <v>PENGIRIMAN BARANG EXPAT</v>
          </cell>
          <cell r="F946" t="str">
            <v>A-01482</v>
          </cell>
          <cell r="G946" t="str">
            <v>PENGIRIMAN BARANG EXPAT</v>
          </cell>
        </row>
        <row r="947">
          <cell r="D947" t="str">
            <v>A-01483</v>
          </cell>
          <cell r="E947" t="str">
            <v>CARD READER</v>
          </cell>
          <cell r="F947" t="str">
            <v>A-01483</v>
          </cell>
          <cell r="G947" t="str">
            <v>CARD READER USB 3.0</v>
          </cell>
        </row>
        <row r="948">
          <cell r="D948" t="str">
            <v>A-01484</v>
          </cell>
          <cell r="E948" t="str">
            <v>SOUVENIR</v>
          </cell>
          <cell r="F948" t="str">
            <v>A-01484</v>
          </cell>
          <cell r="G948" t="str">
            <v>SOUVENIR UNTUK MEMBER JEPANG</v>
          </cell>
        </row>
        <row r="949">
          <cell r="D949" t="str">
            <v>A-01485</v>
          </cell>
          <cell r="E949" t="str">
            <v>REIMBURSED FOR COST</v>
          </cell>
          <cell r="F949" t="str">
            <v>A-01485</v>
          </cell>
          <cell r="G949" t="str">
            <v>REIMBURSED FOR COST EXPATRIATE</v>
          </cell>
        </row>
        <row r="950">
          <cell r="D950" t="str">
            <v>A-01486</v>
          </cell>
          <cell r="E950" t="str">
            <v>BIAYA TRAINING</v>
          </cell>
          <cell r="F950" t="str">
            <v>A-01486</v>
          </cell>
          <cell r="G950" t="str">
            <v>TRAINING AK3U</v>
          </cell>
        </row>
        <row r="951">
          <cell r="D951" t="str">
            <v>A-01488</v>
          </cell>
          <cell r="E951" t="str">
            <v>BIAYA RAWAT EXPAT</v>
          </cell>
          <cell r="F951" t="str">
            <v>A-01488</v>
          </cell>
          <cell r="G951" t="str">
            <v>BIAYA RAWAT JALAN EXPAT</v>
          </cell>
        </row>
        <row r="952">
          <cell r="D952" t="str">
            <v>A-01489</v>
          </cell>
          <cell r="E952" t="str">
            <v>KUNCI</v>
          </cell>
          <cell r="F952" t="str">
            <v>A-01489</v>
          </cell>
          <cell r="G952" t="str">
            <v>KUNCI RUMAH EXPAT</v>
          </cell>
        </row>
        <row r="953">
          <cell r="D953" t="str">
            <v>A-01491</v>
          </cell>
          <cell r="E953" t="str">
            <v>TINTA</v>
          </cell>
          <cell r="F953" t="str">
            <v>A-01491</v>
          </cell>
          <cell r="G953" t="str">
            <v>TINTA PRINTER BLACK T664</v>
          </cell>
        </row>
        <row r="954">
          <cell r="D954" t="str">
            <v>A-01492</v>
          </cell>
          <cell r="E954" t="str">
            <v>TINTA</v>
          </cell>
          <cell r="F954" t="str">
            <v>A-01492</v>
          </cell>
          <cell r="G954" t="str">
            <v>TINTA PRINTER WARNA 003</v>
          </cell>
        </row>
        <row r="955">
          <cell r="D955" t="str">
            <v>A-01493</v>
          </cell>
          <cell r="E955" t="str">
            <v>PAPER SHREEDER</v>
          </cell>
          <cell r="F955" t="str">
            <v>A-01493</v>
          </cell>
          <cell r="G955" t="str">
            <v>PAPER SHREEDER EBA 1624C 2X15 MM (CROSS CUT)</v>
          </cell>
        </row>
        <row r="956">
          <cell r="D956" t="str">
            <v>A-01496</v>
          </cell>
          <cell r="E956" t="str">
            <v>EVALUASI TLD 1 TAHUN</v>
          </cell>
          <cell r="F956" t="str">
            <v>A-01496</v>
          </cell>
          <cell r="G956" t="str">
            <v>EVALUASI TLD 1 TAHUN</v>
          </cell>
        </row>
        <row r="957">
          <cell r="D957" t="str">
            <v>A-01497</v>
          </cell>
          <cell r="E957" t="str">
            <v>KALIBRASI</v>
          </cell>
          <cell r="F957" t="str">
            <v>A-01497</v>
          </cell>
          <cell r="G957" t="str">
            <v>KALIBRASI SURVEYMETER</v>
          </cell>
        </row>
        <row r="958">
          <cell r="D958" t="str">
            <v>A-01498</v>
          </cell>
          <cell r="E958" t="str">
            <v>CONVERTER</v>
          </cell>
          <cell r="F958" t="str">
            <v>A-01498</v>
          </cell>
          <cell r="G958" t="str">
            <v>COXIAL TO LAN CONVERTER WITH POE (VC202A)</v>
          </cell>
        </row>
        <row r="959">
          <cell r="D959" t="str">
            <v>A-01501</v>
          </cell>
          <cell r="E959" t="str">
            <v>SERVICE MESIN EA1000AIII (XRF)</v>
          </cell>
          <cell r="F959" t="str">
            <v>A-01501</v>
          </cell>
          <cell r="G959" t="str">
            <v>SERVICE MESIN EA1000AIII (XRF)</v>
          </cell>
        </row>
        <row r="960">
          <cell r="D960" t="str">
            <v>A-01502</v>
          </cell>
          <cell r="E960" t="str">
            <v>BENANG</v>
          </cell>
          <cell r="F960" t="str">
            <v>A-01502</v>
          </cell>
          <cell r="G960" t="str">
            <v>BENANG NILON</v>
          </cell>
        </row>
        <row r="961">
          <cell r="D961" t="str">
            <v>A-01503</v>
          </cell>
          <cell r="E961" t="str">
            <v>BENANG</v>
          </cell>
          <cell r="F961" t="str">
            <v>A-01503</v>
          </cell>
          <cell r="G961" t="str">
            <v>BENANG JAHIT</v>
          </cell>
        </row>
        <row r="962">
          <cell r="D962" t="str">
            <v>A-01504</v>
          </cell>
          <cell r="E962" t="str">
            <v>JARUM JAHIT</v>
          </cell>
          <cell r="F962" t="str">
            <v>A-01504</v>
          </cell>
          <cell r="G962" t="str">
            <v>JARUM JAHIT</v>
          </cell>
        </row>
        <row r="963">
          <cell r="D963" t="str">
            <v>A-01507</v>
          </cell>
          <cell r="E963" t="str">
            <v>CAT KANSTIN</v>
          </cell>
          <cell r="F963" t="str">
            <v>A-01507</v>
          </cell>
          <cell r="G963" t="str">
            <v>CAT KANSTIN</v>
          </cell>
        </row>
        <row r="964">
          <cell r="D964" t="str">
            <v>A-01508</v>
          </cell>
          <cell r="E964" t="str">
            <v>CAT PINTU KAYU</v>
          </cell>
          <cell r="F964" t="str">
            <v>A-01508</v>
          </cell>
          <cell r="G964" t="str">
            <v>CAT PINTU KAYU</v>
          </cell>
        </row>
        <row r="965">
          <cell r="D965" t="str">
            <v>A-01510</v>
          </cell>
          <cell r="E965" t="str">
            <v>RUANG DRIVER</v>
          </cell>
          <cell r="F965" t="str">
            <v>A-01510</v>
          </cell>
          <cell r="G965" t="str">
            <v>RUANG DRIVER</v>
          </cell>
        </row>
        <row r="966">
          <cell r="D966" t="str">
            <v>A-01511</v>
          </cell>
          <cell r="E966" t="str">
            <v>HS STANDARD SAMPLE PE</v>
          </cell>
          <cell r="F966" t="str">
            <v>A-01511</v>
          </cell>
          <cell r="G966" t="str">
            <v>HS STANDARD SAMPLE PE (BLANK, 100) / PVC (BLANK,100) (4 PCS WITH SAMPLE CASE)</v>
          </cell>
        </row>
        <row r="967">
          <cell r="D967" t="str">
            <v>A-01512</v>
          </cell>
          <cell r="E967" t="str">
            <v>SERVICE</v>
          </cell>
          <cell r="F967" t="str">
            <v>A-01512</v>
          </cell>
          <cell r="G967" t="str">
            <v>SERVICE ALAT UKUR</v>
          </cell>
        </row>
        <row r="968">
          <cell r="D968" t="str">
            <v>A-01522</v>
          </cell>
          <cell r="E968" t="str">
            <v>SELANG</v>
          </cell>
          <cell r="F968" t="str">
            <v>A-01522</v>
          </cell>
          <cell r="G968" t="str">
            <v>SELANG PIPA 1/2 IN</v>
          </cell>
        </row>
        <row r="969">
          <cell r="D969" t="str">
            <v>A-01523</v>
          </cell>
          <cell r="E969" t="str">
            <v>FUNCTIONAL SURVEY</v>
          </cell>
          <cell r="F969" t="str">
            <v>A-01523</v>
          </cell>
          <cell r="G969" t="str">
            <v>FUNCTIONAL SURVEY FOR PROBLEM TANK BMM-100</v>
          </cell>
        </row>
        <row r="970">
          <cell r="D970" t="str">
            <v>A-01529</v>
          </cell>
          <cell r="E970" t="str">
            <v>STAMP</v>
          </cell>
          <cell r="F970" t="str">
            <v>A-01529</v>
          </cell>
          <cell r="G970" t="str">
            <v>STAMP SECURITY</v>
          </cell>
        </row>
        <row r="971">
          <cell r="D971" t="str">
            <v>A-01530</v>
          </cell>
          <cell r="E971" t="str">
            <v>KALIBRASI</v>
          </cell>
          <cell r="F971" t="str">
            <v>A-01530</v>
          </cell>
          <cell r="G971" t="str">
            <v>KALIBRASI PIN GAUGE</v>
          </cell>
        </row>
        <row r="972">
          <cell r="D972" t="str">
            <v>A-01531</v>
          </cell>
          <cell r="E972" t="str">
            <v>PERANGKAP KUCING</v>
          </cell>
          <cell r="F972" t="str">
            <v>A-01531</v>
          </cell>
          <cell r="G972" t="str">
            <v>PERANGKAP KUCING</v>
          </cell>
        </row>
        <row r="973">
          <cell r="D973" t="str">
            <v>A-01532</v>
          </cell>
          <cell r="E973" t="str">
            <v>SOAP DISPENSER</v>
          </cell>
          <cell r="F973" t="str">
            <v>A-01532</v>
          </cell>
          <cell r="G973" t="str">
            <v>SOAP DISPENSER 400ML SINGLE</v>
          </cell>
        </row>
        <row r="974">
          <cell r="D974" t="str">
            <v>A-01533</v>
          </cell>
          <cell r="E974" t="str">
            <v>KAWAT NYAMUK</v>
          </cell>
          <cell r="F974" t="str">
            <v>A-01533</v>
          </cell>
          <cell r="G974" t="str">
            <v>KAWAT NYAMUK</v>
          </cell>
        </row>
        <row r="975">
          <cell r="D975" t="str">
            <v>A-01534</v>
          </cell>
          <cell r="E975" t="str">
            <v>DOCKING HARDISK</v>
          </cell>
          <cell r="F975" t="str">
            <v>A-01534</v>
          </cell>
          <cell r="G975" t="str">
            <v>DOCKING HARDISK</v>
          </cell>
        </row>
        <row r="976">
          <cell r="D976" t="str">
            <v>A-01535</v>
          </cell>
          <cell r="E976" t="str">
            <v>FORM UK.A5</v>
          </cell>
          <cell r="F976" t="str">
            <v>A-01535</v>
          </cell>
          <cell r="G976" t="str">
            <v>FORM DOWNTIME JCN</v>
          </cell>
        </row>
        <row r="977">
          <cell r="D977" t="str">
            <v>A-01537</v>
          </cell>
          <cell r="E977" t="str">
            <v>KABEL RS232 MALE TO FEMALE</v>
          </cell>
          <cell r="F977" t="str">
            <v>A-01537</v>
          </cell>
          <cell r="G977" t="str">
            <v>KABEL RS232 MALE TO FEMALE 1.5</v>
          </cell>
        </row>
        <row r="978">
          <cell r="D978" t="str">
            <v>A-01538</v>
          </cell>
          <cell r="E978" t="str">
            <v>VISA</v>
          </cell>
          <cell r="F978" t="str">
            <v>A-01538</v>
          </cell>
          <cell r="G978" t="str">
            <v>PROSES VISA EXPAT DI SINGAPORE</v>
          </cell>
        </row>
        <row r="979">
          <cell r="D979" t="str">
            <v>A-01539</v>
          </cell>
          <cell r="E979" t="str">
            <v>KABEL USB</v>
          </cell>
          <cell r="F979" t="str">
            <v>A-01539</v>
          </cell>
          <cell r="G979" t="str">
            <v>KABEL USB EXTENDET 1.5M</v>
          </cell>
        </row>
        <row r="980">
          <cell r="D980" t="str">
            <v>A-01545</v>
          </cell>
          <cell r="E980" t="str">
            <v>KRAN ANGSA FLEXIBLE</v>
          </cell>
          <cell r="F980" t="str">
            <v>A-01545</v>
          </cell>
          <cell r="G980" t="str">
            <v>KRAN ANGSA FLEXIBLE</v>
          </cell>
        </row>
        <row r="981">
          <cell r="D981" t="str">
            <v>A-01547</v>
          </cell>
          <cell r="E981" t="str">
            <v>MASKER</v>
          </cell>
          <cell r="F981" t="str">
            <v>A-01547</v>
          </cell>
          <cell r="G981" t="str">
            <v>MASKER ANTI POLUSI MASKR-PENDEK</v>
          </cell>
        </row>
        <row r="982">
          <cell r="D982" t="str">
            <v>A-01548</v>
          </cell>
          <cell r="E982" t="str">
            <v>PEKERJAAN PINTU AIR</v>
          </cell>
          <cell r="F982" t="str">
            <v>A-01548</v>
          </cell>
          <cell r="G982" t="str">
            <v>PINTU AIR SALURAN PENAHAN AIR HUJAN</v>
          </cell>
        </row>
        <row r="983">
          <cell r="D983" t="str">
            <v>A-01553</v>
          </cell>
          <cell r="E983" t="str">
            <v>BANTUAN EXTERNAL SAMI</v>
          </cell>
          <cell r="F983" t="str">
            <v>A-01553</v>
          </cell>
          <cell r="G983" t="str">
            <v>CSR</v>
          </cell>
        </row>
        <row r="984">
          <cell r="D984" t="str">
            <v>A-01554</v>
          </cell>
          <cell r="E984" t="str">
            <v>CAT EXTERIOR</v>
          </cell>
          <cell r="F984" t="str">
            <v>A-01554</v>
          </cell>
          <cell r="G984" t="str">
            <v>CAT EXTERIOR TEXTURE ELASTOMERIK COVER CRACK 1MM</v>
          </cell>
        </row>
        <row r="985">
          <cell r="D985" t="str">
            <v>A-01555</v>
          </cell>
          <cell r="E985" t="str">
            <v>CAT EXTERIOR</v>
          </cell>
          <cell r="F985" t="str">
            <v>A-01555</v>
          </cell>
          <cell r="G985" t="str">
            <v>CAT EXTERIOR TEXTURE ELASTOMERIK (COVER CRACK 0.7 MM)</v>
          </cell>
        </row>
        <row r="986">
          <cell r="D986" t="str">
            <v>A-01556</v>
          </cell>
          <cell r="E986" t="str">
            <v>CAT EXTERIOR</v>
          </cell>
          <cell r="F986" t="str">
            <v>A-01556</v>
          </cell>
          <cell r="G986" t="str">
            <v>CAT EXTERIOR TEXTURE ELASTOMERIK SMOOTH (COVER HAIR CRACK)</v>
          </cell>
        </row>
        <row r="987">
          <cell r="D987" t="str">
            <v>A-01557</v>
          </cell>
          <cell r="E987" t="str">
            <v>HARDISK</v>
          </cell>
          <cell r="F987" t="str">
            <v>A-01557</v>
          </cell>
          <cell r="G987" t="str">
            <v>HARDISK SEAGETE EXOS 8TB</v>
          </cell>
        </row>
        <row r="988">
          <cell r="D988" t="str">
            <v>A-01558</v>
          </cell>
          <cell r="E988" t="str">
            <v>TUTUP PIPA PVC 3</v>
          </cell>
          <cell r="F988" t="str">
            <v>A-01558</v>
          </cell>
          <cell r="G988" t="str">
            <v>TUTUP PIPA PVC 3</v>
          </cell>
        </row>
        <row r="989">
          <cell r="D989" t="str">
            <v>A-01559</v>
          </cell>
          <cell r="E989" t="str">
            <v>PEMBUANGAN B3</v>
          </cell>
          <cell r="F989" t="str">
            <v>A-01559</v>
          </cell>
          <cell r="G989" t="str">
            <v>USED RAGS (MAJUN)</v>
          </cell>
        </row>
        <row r="990">
          <cell r="D990" t="str">
            <v>A-01560</v>
          </cell>
          <cell r="E990" t="str">
            <v>PEMBUANGAN B3</v>
          </cell>
          <cell r="F990" t="str">
            <v>A-01560</v>
          </cell>
          <cell r="G990" t="str">
            <v>PEMBUANGAN LIMBAH BATERAI BEKAS</v>
          </cell>
        </row>
        <row r="991">
          <cell r="D991" t="str">
            <v>A-01562</v>
          </cell>
          <cell r="E991" t="str">
            <v>PEMBUANGAN B3</v>
          </cell>
          <cell r="F991" t="str">
            <v>A-01562</v>
          </cell>
          <cell r="G991" t="str">
            <v>PEMBUANGAN LIMBAH CAIR AIR ACCU</v>
          </cell>
        </row>
        <row r="992">
          <cell r="D992" t="str">
            <v>A-01563</v>
          </cell>
          <cell r="E992" t="str">
            <v>PEMBUANGAN B3</v>
          </cell>
          <cell r="F992" t="str">
            <v>A-01563</v>
          </cell>
          <cell r="G992" t="str">
            <v>PEMBUANGAN LIMBAH KYODO YUSHI</v>
          </cell>
        </row>
        <row r="993">
          <cell r="D993" t="str">
            <v>A-01564</v>
          </cell>
          <cell r="E993" t="str">
            <v>PEMBUANGAN B3</v>
          </cell>
          <cell r="F993" t="str">
            <v>A-01564</v>
          </cell>
          <cell r="G993" t="str">
            <v>PEMBUANGAN LIMBAH ARON ALPHA EXPIRED</v>
          </cell>
        </row>
        <row r="994">
          <cell r="D994" t="str">
            <v>A-01565</v>
          </cell>
          <cell r="E994" t="str">
            <v>RIKSA UJI</v>
          </cell>
          <cell r="F994" t="str">
            <v>A-01565</v>
          </cell>
          <cell r="G994" t="str">
            <v>RIKSA UJI K3 INSTALASI LISTRIK 1.385 KVA</v>
          </cell>
        </row>
        <row r="995">
          <cell r="D995" t="str">
            <v>A-01567</v>
          </cell>
          <cell r="E995" t="str">
            <v>RIKSA UJI</v>
          </cell>
          <cell r="F995" t="str">
            <v>A-01567</v>
          </cell>
          <cell r="G995" t="str">
            <v>RIKSA UJI K3 INSTALASI PENYALUR PETIR</v>
          </cell>
        </row>
        <row r="996">
          <cell r="D996" t="str">
            <v>A-01568</v>
          </cell>
          <cell r="E996" t="str">
            <v>RIKSA UJI</v>
          </cell>
          <cell r="F996" t="str">
            <v>A-01568</v>
          </cell>
          <cell r="G996" t="str">
            <v>RIKSA UJI K3 BEJANA TEKAN KAPASITAS 3000 L</v>
          </cell>
        </row>
        <row r="997">
          <cell r="D997" t="str">
            <v>A-01571</v>
          </cell>
          <cell r="E997" t="str">
            <v>LOCAL TRANSPORT</v>
          </cell>
          <cell r="F997" t="str">
            <v>A-01571</v>
          </cell>
          <cell r="G997" t="str">
            <v>LOCAL TRANSPORT LUAR NEGERI AUS,USA,EUR (TRAVELLING/MEETING)</v>
          </cell>
        </row>
        <row r="998">
          <cell r="D998" t="str">
            <v>A-01574</v>
          </cell>
          <cell r="E998" t="str">
            <v>JET SHOWER</v>
          </cell>
          <cell r="F998" t="str">
            <v>A-01574</v>
          </cell>
          <cell r="G998" t="str">
            <v>JET SHOWER</v>
          </cell>
        </row>
        <row r="999">
          <cell r="D999" t="str">
            <v>A-01575</v>
          </cell>
          <cell r="E999" t="str">
            <v>MATA BOR</v>
          </cell>
          <cell r="F999" t="str">
            <v>A-01575</v>
          </cell>
          <cell r="G999" t="str">
            <v>MATA BOR 4MM</v>
          </cell>
        </row>
        <row r="1000">
          <cell r="D1000" t="str">
            <v>A-01577</v>
          </cell>
          <cell r="E1000" t="str">
            <v>LEGAL MATTERS FEE YAZAKI JEPARA</v>
          </cell>
          <cell r="F1000" t="str">
            <v>A-01577</v>
          </cell>
          <cell r="G1000" t="str">
            <v>LEGAL MATTERS FEE YAZAKI JEPARA</v>
          </cell>
        </row>
        <row r="1001">
          <cell r="D1001" t="str">
            <v>A-01579</v>
          </cell>
          <cell r="E1001" t="str">
            <v>PERAWATAN RUMAH EXPAT</v>
          </cell>
          <cell r="F1001" t="str">
            <v>A-01579</v>
          </cell>
          <cell r="G1001" t="str">
            <v>PERAWATAN RUMAH EXPAT</v>
          </cell>
        </row>
        <row r="1002">
          <cell r="D1002" t="str">
            <v>A-01580</v>
          </cell>
          <cell r="E1002" t="str">
            <v>DEKORASI RUANGAN</v>
          </cell>
          <cell r="F1002" t="str">
            <v>A-01580</v>
          </cell>
          <cell r="G1002" t="str">
            <v>DEKORASI RUANG MEETING</v>
          </cell>
        </row>
        <row r="1003">
          <cell r="D1003" t="str">
            <v>A-01581</v>
          </cell>
          <cell r="E1003" t="str">
            <v>VITAS EMBASSY</v>
          </cell>
          <cell r="F1003" t="str">
            <v>A-01581</v>
          </cell>
          <cell r="G1003" t="str">
            <v>VITAS EMBASSY PP SM</v>
          </cell>
        </row>
        <row r="1004">
          <cell r="D1004" t="str">
            <v>A-01582</v>
          </cell>
          <cell r="E1004" t="str">
            <v>VITAS EMBASSY</v>
          </cell>
          <cell r="F1004" t="str">
            <v>A-01582</v>
          </cell>
          <cell r="G1004" t="str">
            <v>VITAS EMBASSY FM</v>
          </cell>
        </row>
        <row r="1005">
          <cell r="D1005" t="str">
            <v>A-01583</v>
          </cell>
          <cell r="E1005" t="str">
            <v>VITAS EMBASSY</v>
          </cell>
          <cell r="F1005" t="str">
            <v>A-01583</v>
          </cell>
          <cell r="G1005" t="str">
            <v>VITAS EMBASSY QA SM</v>
          </cell>
        </row>
        <row r="1006">
          <cell r="D1006" t="str">
            <v>A-01584</v>
          </cell>
          <cell r="E1006" t="str">
            <v>VITAS EMBASSY</v>
          </cell>
          <cell r="F1006" t="str">
            <v>A-01584</v>
          </cell>
          <cell r="G1006" t="str">
            <v>VITAS EMBASSY LOG SM</v>
          </cell>
        </row>
        <row r="1007">
          <cell r="D1007" t="str">
            <v>A-01585</v>
          </cell>
          <cell r="E1007" t="str">
            <v>VITAS EMBASSY</v>
          </cell>
          <cell r="F1007" t="str">
            <v>A-01585</v>
          </cell>
          <cell r="G1007" t="str">
            <v>VITAS EMBASSY PE SM</v>
          </cell>
        </row>
        <row r="1008">
          <cell r="D1008" t="str">
            <v>A-01586</v>
          </cell>
          <cell r="E1008" t="str">
            <v>VITAS EMBASSY</v>
          </cell>
          <cell r="F1008" t="str">
            <v>A-01586</v>
          </cell>
          <cell r="G1008" t="str">
            <v>VITAS EMBASSY VICE PRESDIR</v>
          </cell>
        </row>
        <row r="1009">
          <cell r="D1009" t="str">
            <v>A-01587</v>
          </cell>
          <cell r="E1009" t="str">
            <v>VITAS EMBASSY</v>
          </cell>
          <cell r="F1009" t="str">
            <v>A-01587</v>
          </cell>
          <cell r="G1009" t="str">
            <v>VITAS EMBASSY TAMU</v>
          </cell>
        </row>
        <row r="1010">
          <cell r="D1010" t="str">
            <v>A-01588</v>
          </cell>
          <cell r="E1010" t="str">
            <v>PEMBUATAN KITAS &amp; MERP</v>
          </cell>
          <cell r="F1010" t="str">
            <v>A-01588</v>
          </cell>
          <cell r="G1010" t="str">
            <v>MERP FM</v>
          </cell>
        </row>
        <row r="1011">
          <cell r="D1011" t="str">
            <v>A-01589</v>
          </cell>
          <cell r="E1011" t="str">
            <v>PEMBUATAN KITAS &amp; MERP</v>
          </cell>
          <cell r="F1011" t="str">
            <v>A-01589</v>
          </cell>
          <cell r="G1011" t="str">
            <v>MERP PP SM</v>
          </cell>
        </row>
        <row r="1012">
          <cell r="D1012" t="str">
            <v>A-01590</v>
          </cell>
          <cell r="E1012" t="str">
            <v>PEMBUATAN KITAS &amp; MERP</v>
          </cell>
          <cell r="F1012" t="str">
            <v>A-01590</v>
          </cell>
          <cell r="G1012" t="str">
            <v>MERP QA SM</v>
          </cell>
        </row>
        <row r="1013">
          <cell r="D1013" t="str">
            <v>A-01591</v>
          </cell>
          <cell r="E1013" t="str">
            <v>PEMBUATAN KITAS &amp; MERP</v>
          </cell>
          <cell r="F1013" t="str">
            <v>A-01591</v>
          </cell>
          <cell r="G1013" t="str">
            <v>MERP LOG SM</v>
          </cell>
        </row>
        <row r="1014">
          <cell r="D1014" t="str">
            <v>A-01592</v>
          </cell>
          <cell r="E1014" t="str">
            <v>PEMBUATAN KITAS &amp; MERP</v>
          </cell>
          <cell r="F1014" t="str">
            <v>A-01592</v>
          </cell>
          <cell r="G1014" t="str">
            <v>MERP PE SM</v>
          </cell>
        </row>
        <row r="1015">
          <cell r="D1015" t="str">
            <v>A-01593</v>
          </cell>
          <cell r="E1015" t="str">
            <v>PEMBUATAN KITAS &amp; MERP</v>
          </cell>
          <cell r="F1015" t="str">
            <v>A-01593</v>
          </cell>
          <cell r="G1015" t="str">
            <v>MERP VICE PRESDIR</v>
          </cell>
        </row>
        <row r="1016">
          <cell r="D1016" t="str">
            <v>A-01594</v>
          </cell>
          <cell r="E1016" t="str">
            <v>EPO EXPAT</v>
          </cell>
          <cell r="F1016" t="str">
            <v>A-01594</v>
          </cell>
          <cell r="G1016" t="str">
            <v>EPO PACKAGE FM</v>
          </cell>
        </row>
        <row r="1017">
          <cell r="D1017" t="str">
            <v>A-01595</v>
          </cell>
          <cell r="E1017" t="str">
            <v>EPO EXPAT</v>
          </cell>
          <cell r="F1017" t="str">
            <v>A-01595</v>
          </cell>
          <cell r="G1017" t="str">
            <v>EPO PACKAGE PP SM</v>
          </cell>
        </row>
        <row r="1018">
          <cell r="D1018" t="str">
            <v>A-01596</v>
          </cell>
          <cell r="E1018" t="str">
            <v>EPO EXPAT</v>
          </cell>
          <cell r="F1018" t="str">
            <v>A-01596</v>
          </cell>
          <cell r="G1018" t="str">
            <v>EPO PACKAGE QA SM</v>
          </cell>
        </row>
        <row r="1019">
          <cell r="D1019" t="str">
            <v>A-01597</v>
          </cell>
          <cell r="E1019" t="str">
            <v>MUTASI ALAMAT</v>
          </cell>
          <cell r="F1019" t="str">
            <v>A-01597</v>
          </cell>
          <cell r="G1019" t="str">
            <v>MUTASI ALAMAT EXPAT</v>
          </cell>
        </row>
        <row r="1020">
          <cell r="D1020" t="str">
            <v>A-01598</v>
          </cell>
          <cell r="E1020" t="str">
            <v>EPO EXPAT</v>
          </cell>
          <cell r="F1020" t="str">
            <v>A-01598</v>
          </cell>
          <cell r="G1020" t="str">
            <v>EPO PACKAGE PE SM</v>
          </cell>
        </row>
        <row r="1021">
          <cell r="D1021" t="str">
            <v>A-01599</v>
          </cell>
          <cell r="E1021" t="str">
            <v>EPO EXPAT</v>
          </cell>
          <cell r="F1021" t="str">
            <v>A-01599</v>
          </cell>
          <cell r="G1021" t="str">
            <v>EPO PACKAGE VICE PRESDIR</v>
          </cell>
        </row>
        <row r="1022">
          <cell r="D1022" t="str">
            <v>A-01600</v>
          </cell>
          <cell r="E1022" t="str">
            <v>SEWA KENDARAAN</v>
          </cell>
          <cell r="F1022" t="str">
            <v>A-01600</v>
          </cell>
          <cell r="G1022" t="str">
            <v>SEWA MOBIL BKP</v>
          </cell>
        </row>
        <row r="1023">
          <cell r="D1023" t="str">
            <v>A-01604</v>
          </cell>
          <cell r="E1023" t="str">
            <v>SUMUR</v>
          </cell>
          <cell r="F1023" t="str">
            <v>A-01604</v>
          </cell>
          <cell r="G1023" t="str">
            <v>SUMUR RESAPAN</v>
          </cell>
        </row>
        <row r="1024">
          <cell r="D1024" t="str">
            <v>A-01605</v>
          </cell>
          <cell r="E1024" t="str">
            <v>TANAM POHON INTERNAL &amp; EKSTERNAL PT. SAMI</v>
          </cell>
          <cell r="F1024" t="str">
            <v>A-01605</v>
          </cell>
          <cell r="G1024" t="str">
            <v>TANAM POHON INTERNAL &amp; EKSTERNAL PT. SAMI</v>
          </cell>
        </row>
        <row r="1025">
          <cell r="D1025" t="str">
            <v>A-01607</v>
          </cell>
          <cell r="E1025" t="str">
            <v>MAINTENANCE BUILDING</v>
          </cell>
          <cell r="F1025" t="str">
            <v>A-01607</v>
          </cell>
          <cell r="G1025" t="str">
            <v>MAINTENANCE BUILDING SAMI-JF</v>
          </cell>
        </row>
        <row r="1026">
          <cell r="D1026" t="str">
            <v>A-01609</v>
          </cell>
          <cell r="E1026" t="str">
            <v>TANAMAN</v>
          </cell>
          <cell r="F1026" t="str">
            <v>A-01609</v>
          </cell>
          <cell r="G1026" t="str">
            <v>TANAMAN OUTDOOR</v>
          </cell>
        </row>
        <row r="1027">
          <cell r="D1027" t="str">
            <v>A-01610</v>
          </cell>
          <cell r="E1027" t="str">
            <v>PRINTER EPSON L3110</v>
          </cell>
          <cell r="F1027" t="str">
            <v>A-01610</v>
          </cell>
          <cell r="G1027" t="str">
            <v>PRINTER EPSON L3110</v>
          </cell>
        </row>
        <row r="1028">
          <cell r="D1028" t="str">
            <v>A-01612</v>
          </cell>
          <cell r="E1028" t="str">
            <v>PENGURUSAN TIK PRESDIR</v>
          </cell>
          <cell r="F1028" t="str">
            <v>A-01612</v>
          </cell>
          <cell r="G1028" t="str">
            <v>PENGURUSAN TIK VICE PRESDIR</v>
          </cell>
        </row>
        <row r="1029">
          <cell r="D1029" t="str">
            <v>A-01614</v>
          </cell>
          <cell r="E1029" t="str">
            <v>TUTUP DOP</v>
          </cell>
          <cell r="F1029" t="str">
            <v>A-01614</v>
          </cell>
          <cell r="G1029" t="str">
            <v>TUTUP DOP</v>
          </cell>
        </row>
        <row r="1030">
          <cell r="D1030" t="str">
            <v>A-01615</v>
          </cell>
          <cell r="E1030" t="str">
            <v>SOK PPC</v>
          </cell>
          <cell r="F1030" t="str">
            <v>A-01615</v>
          </cell>
          <cell r="G1030" t="str">
            <v>SOK PPC</v>
          </cell>
        </row>
        <row r="1031">
          <cell r="D1031" t="str">
            <v>A-01616</v>
          </cell>
          <cell r="E1031" t="str">
            <v>ENGSEL PINTU</v>
          </cell>
          <cell r="F1031" t="str">
            <v>A-01616</v>
          </cell>
          <cell r="G1031" t="str">
            <v>ENGSEL PINTU</v>
          </cell>
        </row>
        <row r="1032">
          <cell r="D1032" t="str">
            <v>A-01618</v>
          </cell>
          <cell r="E1032" t="str">
            <v>RACUN TIKUS</v>
          </cell>
          <cell r="F1032" t="str">
            <v>A-01618</v>
          </cell>
          <cell r="G1032" t="str">
            <v>RACUN TIKUS</v>
          </cell>
        </row>
        <row r="1033">
          <cell r="D1033" t="str">
            <v>A-01619</v>
          </cell>
          <cell r="E1033" t="str">
            <v>HAND SANITAIZER</v>
          </cell>
          <cell r="F1033" t="str">
            <v>A-01619</v>
          </cell>
          <cell r="G1033" t="str">
            <v>PENGADAAN HAND SANITAIZER</v>
          </cell>
        </row>
        <row r="1034">
          <cell r="D1034" t="str">
            <v>A-01620</v>
          </cell>
          <cell r="E1034" t="str">
            <v>PISTON VALVE URINOIR</v>
          </cell>
          <cell r="F1034" t="str">
            <v>A-01620</v>
          </cell>
          <cell r="G1034" t="str">
            <v>PISTON VALVE URINOIR</v>
          </cell>
        </row>
        <row r="1035">
          <cell r="D1035" t="str">
            <v>A-01621</v>
          </cell>
          <cell r="E1035" t="str">
            <v>PENGUSIR TIKUS</v>
          </cell>
          <cell r="F1035" t="str">
            <v>A-01621</v>
          </cell>
          <cell r="G1035" t="str">
            <v>PENGUSIR TIKUS</v>
          </cell>
        </row>
        <row r="1036">
          <cell r="D1036" t="str">
            <v>A-01623</v>
          </cell>
          <cell r="E1036" t="str">
            <v>UANG SAKU PERJALANAN DINAS</v>
          </cell>
          <cell r="F1036" t="str">
            <v>A-01623</v>
          </cell>
          <cell r="G1036" t="str">
            <v>UANG SAKU + MAKAN GOL  IV LUAR NEGERI AUS,USA,EUR (TRAVELLING/MEETING)</v>
          </cell>
        </row>
        <row r="1037">
          <cell r="D1037" t="str">
            <v>A-01624</v>
          </cell>
          <cell r="E1037" t="str">
            <v>TIKET PERJALANAN DINAS</v>
          </cell>
          <cell r="F1037" t="str">
            <v>A-01624</v>
          </cell>
          <cell r="G1037" t="str">
            <v>TIKET PESAWAT VICE PRESDIR INTERNASIONAL GARUDA ASIA (TRAVELLING/MEETING)</v>
          </cell>
        </row>
        <row r="1038">
          <cell r="D1038" t="str">
            <v>A-01625</v>
          </cell>
          <cell r="E1038" t="str">
            <v>TIKET PERJALANAN DINAS</v>
          </cell>
          <cell r="F1038" t="str">
            <v>A-01625</v>
          </cell>
          <cell r="G1038" t="str">
            <v>TIKET PESAWAT VICE PRESDIR DOMESTIK GARUDA JAKARTA (TRAVELLING/MEETING)</v>
          </cell>
        </row>
        <row r="1039">
          <cell r="D1039" t="str">
            <v>A-01626</v>
          </cell>
          <cell r="E1039" t="str">
            <v>TIKET PERJALANAN DINAS</v>
          </cell>
          <cell r="F1039" t="str">
            <v>A-01626</v>
          </cell>
          <cell r="G1039" t="str">
            <v>TIKET PESAWAT SACHOU INTERNASIONAL GARUDA JEPANG (TRAVELLING/MEETING)</v>
          </cell>
        </row>
        <row r="1040">
          <cell r="D1040" t="str">
            <v>A-01627</v>
          </cell>
          <cell r="E1040" t="str">
            <v>HOTEL</v>
          </cell>
          <cell r="F1040" t="str">
            <v>A-01627</v>
          </cell>
          <cell r="G1040" t="str">
            <v>HOTEL VICE PRESDIR DALAM NEGERI (TRAVELING/MEETING)</v>
          </cell>
        </row>
        <row r="1041">
          <cell r="D1041" t="str">
            <v>A-01628</v>
          </cell>
          <cell r="E1041" t="str">
            <v>HOTEL</v>
          </cell>
          <cell r="F1041" t="str">
            <v>A-01628</v>
          </cell>
          <cell r="G1041" t="str">
            <v>HOTEL VICE PRESDIR LUAR NEGERI (TRAVELLING/MEETING)</v>
          </cell>
        </row>
        <row r="1042">
          <cell r="D1042" t="str">
            <v>A-01633</v>
          </cell>
          <cell r="E1042" t="str">
            <v>LAYANAN TV</v>
          </cell>
          <cell r="F1042" t="str">
            <v>A-01633</v>
          </cell>
          <cell r="G1042" t="str">
            <v>MNC VICE PRESDIR</v>
          </cell>
        </row>
        <row r="1043">
          <cell r="D1043" t="str">
            <v>A-01640</v>
          </cell>
          <cell r="E1043" t="str">
            <v>FISSER S10</v>
          </cell>
          <cell r="F1043" t="str">
            <v>A-01640</v>
          </cell>
          <cell r="G1043" t="str">
            <v>FISSER S10</v>
          </cell>
        </row>
        <row r="1044">
          <cell r="D1044" t="str">
            <v>A-01642</v>
          </cell>
          <cell r="E1044" t="str">
            <v>LAMPU</v>
          </cell>
          <cell r="F1044" t="str">
            <v>A-01642</v>
          </cell>
          <cell r="G1044" t="str">
            <v>LAMPU PHILIPS 8 WATT</v>
          </cell>
        </row>
        <row r="1045">
          <cell r="D1045" t="str">
            <v>A-01643</v>
          </cell>
          <cell r="E1045" t="str">
            <v>LAMPU</v>
          </cell>
          <cell r="F1045" t="str">
            <v>A-01643</v>
          </cell>
          <cell r="G1045" t="str">
            <v>LAMPU PHILIPS 13 WATT</v>
          </cell>
        </row>
        <row r="1046">
          <cell r="D1046" t="str">
            <v>A-01646</v>
          </cell>
          <cell r="E1046" t="str">
            <v>RENEWAL APLIKASI</v>
          </cell>
          <cell r="F1046" t="str">
            <v>A-01646</v>
          </cell>
          <cell r="G1046" t="str">
            <v>COST CONTROL SYSTEM</v>
          </cell>
        </row>
        <row r="1047">
          <cell r="D1047" t="str">
            <v>A-01647</v>
          </cell>
          <cell r="E1047" t="str">
            <v>RENEWAL APLIKASI</v>
          </cell>
          <cell r="F1047" t="str">
            <v>A-01647</v>
          </cell>
          <cell r="G1047" t="str">
            <v>GLOBAL COMUNICATION TOOL</v>
          </cell>
        </row>
        <row r="1048">
          <cell r="D1048" t="str">
            <v>A-01648</v>
          </cell>
          <cell r="E1048" t="str">
            <v>RENEWAL APLIKASI</v>
          </cell>
          <cell r="F1048" t="str">
            <v>A-01648</v>
          </cell>
          <cell r="G1048" t="str">
            <v>REIMBURSMENT IT EXPENSE YC</v>
          </cell>
        </row>
        <row r="1049">
          <cell r="D1049" t="str">
            <v>A-01649</v>
          </cell>
          <cell r="E1049" t="str">
            <v>GAYUNG</v>
          </cell>
          <cell r="F1049" t="str">
            <v>A-01649</v>
          </cell>
          <cell r="G1049" t="str">
            <v>GAYUNG PANJANG</v>
          </cell>
        </row>
        <row r="1050">
          <cell r="D1050" t="str">
            <v>A-01650</v>
          </cell>
          <cell r="E1050" t="str">
            <v>BEL OTOMATIS SUPPORT MP3 DAN TERJADWAL</v>
          </cell>
          <cell r="F1050" t="str">
            <v>A-01650</v>
          </cell>
          <cell r="G1050" t="str">
            <v>BEL OTOMATIS SUPPORT MP3 DAN TERJADWAL</v>
          </cell>
        </row>
        <row r="1051">
          <cell r="D1051" t="str">
            <v>A-01651</v>
          </cell>
          <cell r="E1051" t="str">
            <v>JASA INSTALASI, SETTING DAN TESTING AUDIO</v>
          </cell>
          <cell r="F1051" t="str">
            <v>A-01651</v>
          </cell>
          <cell r="G1051" t="str">
            <v>JASA INSTALASI, SETTING DAN TESTING AUDIO</v>
          </cell>
        </row>
        <row r="1052">
          <cell r="D1052" t="str">
            <v>A-01652</v>
          </cell>
          <cell r="E1052" t="str">
            <v>MATERIAL PENUNJANG DAN SUPORT (CONEKTOR, KABEL DLL)</v>
          </cell>
          <cell r="F1052" t="str">
            <v>A-01652</v>
          </cell>
          <cell r="G1052" t="str">
            <v>MATERIAL PENUNJANG DAN SUPORT (CONEKTOR, KABEL DLL)</v>
          </cell>
        </row>
        <row r="1053">
          <cell r="D1053" t="str">
            <v>A-01653</v>
          </cell>
          <cell r="E1053" t="str">
            <v>ZM600-2004-0000T</v>
          </cell>
          <cell r="F1053" t="str">
            <v>A-01653</v>
          </cell>
          <cell r="G1053" t="str">
            <v>KIT DRIVE BELT 203 DPI ZMx00</v>
          </cell>
        </row>
        <row r="1054">
          <cell r="D1054" t="str">
            <v>A-01654</v>
          </cell>
          <cell r="E1054" t="str">
            <v>O-RING</v>
          </cell>
          <cell r="F1054" t="str">
            <v>A-01654</v>
          </cell>
          <cell r="G1054" t="str">
            <v>O-RING PS-GA02-A26#033</v>
          </cell>
        </row>
        <row r="1055">
          <cell r="D1055" t="str">
            <v>A-01655</v>
          </cell>
          <cell r="E1055" t="str">
            <v>GOPRO</v>
          </cell>
          <cell r="F1055" t="str">
            <v>A-01655</v>
          </cell>
          <cell r="G1055" t="str">
            <v>GOPRO HERO 8 ACTION CAMERA</v>
          </cell>
        </row>
        <row r="1056">
          <cell r="D1056" t="str">
            <v>A-01656</v>
          </cell>
          <cell r="E1056" t="str">
            <v>GOPRO</v>
          </cell>
          <cell r="F1056" t="str">
            <v>A-01656</v>
          </cell>
          <cell r="G1056" t="str">
            <v>GOPRO HEAD STRAP</v>
          </cell>
        </row>
        <row r="1057">
          <cell r="D1057" t="str">
            <v>A-01657</v>
          </cell>
          <cell r="E1057" t="str">
            <v>GOPRO</v>
          </cell>
          <cell r="F1057" t="str">
            <v>A-01657</v>
          </cell>
          <cell r="G1057" t="str">
            <v>GOPRO BATTERY</v>
          </cell>
        </row>
        <row r="1058">
          <cell r="D1058" t="str">
            <v>A-01659</v>
          </cell>
          <cell r="E1058" t="str">
            <v>LISTRIK</v>
          </cell>
          <cell r="F1058" t="str">
            <v>A-01659</v>
          </cell>
          <cell r="G1058" t="str">
            <v>HARGA LWBP</v>
          </cell>
        </row>
        <row r="1059">
          <cell r="D1059" t="str">
            <v>A-01660</v>
          </cell>
          <cell r="E1059" t="str">
            <v>LISTRIK</v>
          </cell>
          <cell r="F1059" t="str">
            <v>A-01660</v>
          </cell>
          <cell r="G1059" t="str">
            <v>HARGA WBP</v>
          </cell>
        </row>
        <row r="1060">
          <cell r="D1060" t="str">
            <v>A-01664</v>
          </cell>
          <cell r="E1060" t="str">
            <v>TAKJIL</v>
          </cell>
          <cell r="F1060" t="str">
            <v>A-01664</v>
          </cell>
          <cell r="G1060" t="str">
            <v>TAKJIL BULAN PUASA</v>
          </cell>
        </row>
        <row r="1061">
          <cell r="D1061" t="str">
            <v>A-01665</v>
          </cell>
          <cell r="E1061" t="str">
            <v>ISO 14001:2015</v>
          </cell>
          <cell r="F1061" t="str">
            <v>A-01665</v>
          </cell>
          <cell r="G1061" t="str">
            <v>SURVEILLANCE ISO 14001:2015</v>
          </cell>
        </row>
        <row r="1062">
          <cell r="D1062" t="str">
            <v>A-01667</v>
          </cell>
          <cell r="E1062" t="str">
            <v>BANNER</v>
          </cell>
          <cell r="F1062" t="str">
            <v>A-01667</v>
          </cell>
          <cell r="G1062" t="str">
            <v>ROLL BANNER UKURAN 60X160 CM</v>
          </cell>
        </row>
        <row r="1063">
          <cell r="D1063" t="str">
            <v>A-01669</v>
          </cell>
          <cell r="E1063" t="str">
            <v>MATA BOR</v>
          </cell>
          <cell r="F1063" t="str">
            <v>A-01669</v>
          </cell>
          <cell r="G1063" t="str">
            <v>MATA BOR 10 MM</v>
          </cell>
        </row>
        <row r="1064">
          <cell r="D1064" t="str">
            <v>A-01671</v>
          </cell>
          <cell r="E1064" t="str">
            <v>VACUM CLEANER</v>
          </cell>
          <cell r="F1064" t="str">
            <v>A-01671</v>
          </cell>
          <cell r="G1064" t="str">
            <v>VACUM CLEANER 3 IN 1 HAND HELD</v>
          </cell>
        </row>
        <row r="1065">
          <cell r="D1065" t="str">
            <v>A-01672</v>
          </cell>
          <cell r="E1065" t="str">
            <v>PENYEMPROTAN DISINFEKTAN</v>
          </cell>
          <cell r="F1065" t="str">
            <v>A-01672</v>
          </cell>
          <cell r="G1065" t="str">
            <v>JASA PENYEMPROTAN DISINFEKTAN</v>
          </cell>
        </row>
        <row r="1066">
          <cell r="D1066" t="str">
            <v>A-01673</v>
          </cell>
          <cell r="E1066" t="str">
            <v>THERMOMETER</v>
          </cell>
          <cell r="F1066" t="str">
            <v>A-01673</v>
          </cell>
          <cell r="G1066" t="str">
            <v>THERMOMETER</v>
          </cell>
        </row>
        <row r="1067">
          <cell r="D1067" t="str">
            <v>A-01674</v>
          </cell>
          <cell r="E1067" t="str">
            <v>SEWA KIPAS</v>
          </cell>
          <cell r="F1067" t="str">
            <v>A-01674</v>
          </cell>
          <cell r="G1067" t="str">
            <v>SEWA KIPAS</v>
          </cell>
        </row>
        <row r="1068">
          <cell r="D1068" t="str">
            <v>A-01675</v>
          </cell>
          <cell r="E1068" t="str">
            <v>BIAYA TRANSPORT</v>
          </cell>
          <cell r="F1068" t="str">
            <v>A-01675</v>
          </cell>
          <cell r="G1068" t="str">
            <v>BIAYA TRANSPORT</v>
          </cell>
        </row>
        <row r="1069">
          <cell r="D1069" t="str">
            <v>A-01676</v>
          </cell>
          <cell r="E1069" t="str">
            <v>NOZEL LURUS</v>
          </cell>
          <cell r="F1069" t="str">
            <v>A-01676</v>
          </cell>
          <cell r="G1069" t="str">
            <v>NOZEL LURUS</v>
          </cell>
        </row>
        <row r="1070">
          <cell r="D1070" t="str">
            <v>A-01677</v>
          </cell>
          <cell r="E1070" t="str">
            <v>NOZEL BENGKOK</v>
          </cell>
          <cell r="F1070" t="str">
            <v>A-01677</v>
          </cell>
          <cell r="G1070" t="str">
            <v>NOZEL BENGKOK</v>
          </cell>
        </row>
        <row r="1071">
          <cell r="D1071" t="str">
            <v>A-01678</v>
          </cell>
          <cell r="E1071" t="str">
            <v>DOUBLE NEPEL SOK</v>
          </cell>
          <cell r="F1071" t="str">
            <v>A-01678</v>
          </cell>
          <cell r="G1071" t="str">
            <v>DOUBLE NEPEL SOK</v>
          </cell>
        </row>
        <row r="1072">
          <cell r="D1072" t="str">
            <v>A-01679</v>
          </cell>
          <cell r="E1072" t="str">
            <v>FITTING SPB 08-02</v>
          </cell>
          <cell r="F1072" t="str">
            <v>A-01679</v>
          </cell>
          <cell r="G1072" t="str">
            <v>FITTING SPB 08-02</v>
          </cell>
        </row>
        <row r="1073">
          <cell r="D1073" t="str">
            <v>A-01680</v>
          </cell>
          <cell r="E1073" t="str">
            <v>POMPA MOTOR</v>
          </cell>
          <cell r="F1073" t="str">
            <v>A-01680</v>
          </cell>
          <cell r="G1073" t="str">
            <v>POMPA MOTOR</v>
          </cell>
        </row>
        <row r="1074">
          <cell r="D1074" t="str">
            <v>A-01681</v>
          </cell>
          <cell r="E1074" t="str">
            <v>BAK AIR 100 LITER</v>
          </cell>
          <cell r="F1074" t="str">
            <v>A-01681</v>
          </cell>
          <cell r="G1074" t="str">
            <v>BAK AIR 100 LITER</v>
          </cell>
        </row>
        <row r="1075">
          <cell r="D1075" t="str">
            <v>A-01682</v>
          </cell>
          <cell r="E1075" t="str">
            <v>PEMBUANGAN B3</v>
          </cell>
          <cell r="F1075" t="str">
            <v>A-01682</v>
          </cell>
          <cell r="G1075" t="str">
            <v>PEMBUANGAN LIMBAH OLI BEKAS</v>
          </cell>
        </row>
        <row r="1076">
          <cell r="D1076" t="str">
            <v>A-01683</v>
          </cell>
          <cell r="E1076" t="str">
            <v>DISINFECTAN</v>
          </cell>
          <cell r="F1076" t="str">
            <v>A-01683</v>
          </cell>
          <cell r="G1076" t="str">
            <v>DISINFECTAN</v>
          </cell>
        </row>
        <row r="1077">
          <cell r="D1077" t="str">
            <v>A-01684</v>
          </cell>
          <cell r="E1077" t="str">
            <v>BAK AIR 200 LITER</v>
          </cell>
          <cell r="F1077" t="str">
            <v>A-01684</v>
          </cell>
          <cell r="G1077" t="str">
            <v>BAK AIR 200 LITER</v>
          </cell>
        </row>
        <row r="1078">
          <cell r="D1078" t="str">
            <v>A-01691</v>
          </cell>
          <cell r="E1078" t="str">
            <v>PEMBUANGAN B3</v>
          </cell>
          <cell r="F1078" t="str">
            <v>A-01691</v>
          </cell>
          <cell r="G1078" t="str">
            <v>JASA PEMBUANGAN LIMBAH B3 ISOCYANATE</v>
          </cell>
        </row>
        <row r="1079">
          <cell r="D1079" t="str">
            <v>A-01692</v>
          </cell>
          <cell r="E1079" t="str">
            <v>PEMBUANGAN B3</v>
          </cell>
          <cell r="F1079" t="str">
            <v>A-01692</v>
          </cell>
          <cell r="G1079" t="str">
            <v>JASA PEMBUANGAN LIMBAH B3 ELECTRONIC WASTE</v>
          </cell>
        </row>
        <row r="1080">
          <cell r="D1080" t="str">
            <v>A-01693</v>
          </cell>
          <cell r="E1080" t="str">
            <v>PERPANJANG LICENSE</v>
          </cell>
          <cell r="F1080" t="str">
            <v>A-01693</v>
          </cell>
          <cell r="G1080" t="str">
            <v>PERPANJANGAN LICENSE K3 FORKLIFT</v>
          </cell>
        </row>
        <row r="1081">
          <cell r="D1081" t="str">
            <v>A-01695</v>
          </cell>
          <cell r="E1081" t="str">
            <v>UPS</v>
          </cell>
          <cell r="F1081" t="str">
            <v>A-01695</v>
          </cell>
          <cell r="G1081" t="str">
            <v>UPS ICA 1400 V</v>
          </cell>
        </row>
        <row r="1082">
          <cell r="D1082" t="str">
            <v>A-01696</v>
          </cell>
          <cell r="E1082" t="str">
            <v>KERTAS PLOTER</v>
          </cell>
          <cell r="F1082" t="str">
            <v>A-01696</v>
          </cell>
          <cell r="G1082" t="str">
            <v>KERTAS PLOTER A1 BIMA 50M</v>
          </cell>
        </row>
        <row r="1083">
          <cell r="D1083" t="str">
            <v>A-01697</v>
          </cell>
          <cell r="E1083" t="str">
            <v>PLASTIK ID RACK UK 21 X 5 CM</v>
          </cell>
          <cell r="F1083" t="str">
            <v>A-01697</v>
          </cell>
          <cell r="G1083" t="str">
            <v>PLASTIK ID RACK UK 21 X 5 CM</v>
          </cell>
        </row>
        <row r="1084">
          <cell r="D1084" t="str">
            <v>A-01698</v>
          </cell>
          <cell r="E1084" t="str">
            <v>PLASTIK ID RACK UK 15 X 4 CM</v>
          </cell>
          <cell r="F1084" t="str">
            <v>A-01698</v>
          </cell>
          <cell r="G1084" t="str">
            <v>PLASTIK ID RACK UK 15 X 4 CM</v>
          </cell>
        </row>
        <row r="1085">
          <cell r="D1085" t="str">
            <v>A-01699</v>
          </cell>
          <cell r="E1085" t="str">
            <v>ANTISEPTIC</v>
          </cell>
          <cell r="F1085" t="str">
            <v>A-01699</v>
          </cell>
          <cell r="G1085" t="str">
            <v>PENGADAAN ANTISEPTIC LIQUID</v>
          </cell>
        </row>
        <row r="1086">
          <cell r="D1086" t="str">
            <v>A-01700</v>
          </cell>
          <cell r="E1086" t="str">
            <v>MASKER KAIN</v>
          </cell>
          <cell r="F1086" t="str">
            <v>A-01700</v>
          </cell>
          <cell r="G1086" t="str">
            <v>PENGADAAN MASKER KAIN</v>
          </cell>
        </row>
        <row r="1087">
          <cell r="D1087" t="str">
            <v>A-01704</v>
          </cell>
          <cell r="E1087" t="str">
            <v>FIRE BALL</v>
          </cell>
          <cell r="F1087" t="str">
            <v>A-01704</v>
          </cell>
          <cell r="G1087" t="str">
            <v>FIRE BALL</v>
          </cell>
        </row>
        <row r="1088">
          <cell r="D1088" t="str">
            <v>A-01705</v>
          </cell>
          <cell r="E1088" t="str">
            <v>DESINFECTANT</v>
          </cell>
          <cell r="F1088" t="str">
            <v>A-01705</v>
          </cell>
          <cell r="G1088" t="str">
            <v>PENGADAAN DESINFECTANT</v>
          </cell>
        </row>
        <row r="1089">
          <cell r="D1089" t="str">
            <v>A-01706</v>
          </cell>
          <cell r="E1089" t="str">
            <v>MESIN JAM DINDING</v>
          </cell>
          <cell r="F1089" t="str">
            <v>A-01706</v>
          </cell>
          <cell r="G1089" t="str">
            <v>MESIN JAM DINDING</v>
          </cell>
        </row>
        <row r="1090">
          <cell r="D1090" t="str">
            <v>A-01707</v>
          </cell>
          <cell r="E1090" t="str">
            <v>KALIBRASI</v>
          </cell>
          <cell r="F1090" t="str">
            <v>A-01707</v>
          </cell>
          <cell r="G1090" t="str">
            <v>KALIBRASI FLOW METER AIR LIMBAH</v>
          </cell>
        </row>
        <row r="1091">
          <cell r="D1091" t="str">
            <v>A-01709</v>
          </cell>
          <cell r="E1091" t="str">
            <v>SPARE PART FORKLIFT</v>
          </cell>
          <cell r="F1091" t="str">
            <v>A-01709</v>
          </cell>
          <cell r="G1091" t="str">
            <v>ELECTRIC POWER STEERING MOTOR</v>
          </cell>
        </row>
        <row r="1092">
          <cell r="D1092" t="str">
            <v>A-01710</v>
          </cell>
          <cell r="E1092" t="str">
            <v>KALKULATOR</v>
          </cell>
          <cell r="F1092" t="str">
            <v>A-01710</v>
          </cell>
          <cell r="G1092" t="str">
            <v>KALKULATOR CITIZEN SDC 812</v>
          </cell>
        </row>
        <row r="1093">
          <cell r="D1093" t="str">
            <v>A-01711</v>
          </cell>
          <cell r="E1093" t="str">
            <v>KERTAS</v>
          </cell>
          <cell r="F1093" t="str">
            <v>A-01711</v>
          </cell>
          <cell r="G1093" t="str">
            <v>KERTAS F4 BC COVER</v>
          </cell>
        </row>
        <row r="1094">
          <cell r="D1094" t="str">
            <v>A-01712</v>
          </cell>
          <cell r="E1094" t="str">
            <v>EMBER</v>
          </cell>
          <cell r="F1094" t="str">
            <v>A-01712</v>
          </cell>
          <cell r="G1094" t="str">
            <v>EMBER PLASTIK</v>
          </cell>
        </row>
        <row r="1095">
          <cell r="D1095" t="str">
            <v>A-01713</v>
          </cell>
          <cell r="E1095" t="str">
            <v>PRINTER</v>
          </cell>
          <cell r="F1095" t="str">
            <v>A-01713</v>
          </cell>
          <cell r="G1095" t="str">
            <v>SATO BARCODE PRINTER</v>
          </cell>
        </row>
        <row r="1096">
          <cell r="D1096" t="str">
            <v>A-01719</v>
          </cell>
          <cell r="E1096" t="str">
            <v>PISTON FLUSH</v>
          </cell>
          <cell r="F1096" t="str">
            <v>A-01719</v>
          </cell>
          <cell r="G1096" t="str">
            <v>PISTON FLUSH VALVE CLOSET</v>
          </cell>
        </row>
        <row r="1097">
          <cell r="D1097" t="str">
            <v>A-01720</v>
          </cell>
          <cell r="E1097" t="str">
            <v>FILTER ELEMENT</v>
          </cell>
          <cell r="F1097" t="str">
            <v>A-01720</v>
          </cell>
          <cell r="G1097" t="str">
            <v>FILTER ELEMENT LSF SERIES</v>
          </cell>
        </row>
        <row r="1098">
          <cell r="D1098" t="str">
            <v>A-01721</v>
          </cell>
          <cell r="E1098" t="str">
            <v>FILTER ELEMENT</v>
          </cell>
          <cell r="F1098" t="str">
            <v>A-01721</v>
          </cell>
          <cell r="G1098" t="str">
            <v>FILTER ELEMENT MSF1300-AL1</v>
          </cell>
        </row>
        <row r="1099">
          <cell r="D1099" t="str">
            <v>A-01722</v>
          </cell>
          <cell r="E1099" t="str">
            <v>SAKLAR</v>
          </cell>
          <cell r="F1099" t="str">
            <v>A-01722</v>
          </cell>
          <cell r="G1099" t="str">
            <v>SAKLAR ON/OFF</v>
          </cell>
        </row>
        <row r="1100">
          <cell r="D1100" t="str">
            <v>A-01723</v>
          </cell>
          <cell r="E1100" t="str">
            <v>PSU 12V</v>
          </cell>
          <cell r="F1100" t="str">
            <v>A-01723</v>
          </cell>
          <cell r="G1100" t="str">
            <v>PSU 12V</v>
          </cell>
        </row>
        <row r="1101">
          <cell r="D1101" t="str">
            <v>A-01725</v>
          </cell>
          <cell r="E1101" t="str">
            <v>JAKET</v>
          </cell>
          <cell r="F1101" t="str">
            <v>A-01725</v>
          </cell>
          <cell r="G1101" t="str">
            <v>JAKET OPT WK 13</v>
          </cell>
        </row>
        <row r="1102">
          <cell r="D1102" t="str">
            <v>A-01726</v>
          </cell>
          <cell r="E1102" t="str">
            <v>CARD READER</v>
          </cell>
          <cell r="F1102" t="str">
            <v>A-01726</v>
          </cell>
          <cell r="G1102" t="str">
            <v>CARD READER</v>
          </cell>
        </row>
        <row r="1103">
          <cell r="D1103" t="str">
            <v>A-01727</v>
          </cell>
          <cell r="E1103" t="str">
            <v>KABEL USB</v>
          </cell>
          <cell r="F1103" t="str">
            <v>A-01727</v>
          </cell>
          <cell r="G1103" t="str">
            <v>KABEL USB EXTENDED 3M</v>
          </cell>
        </row>
        <row r="1104">
          <cell r="D1104" t="str">
            <v>A-01736</v>
          </cell>
          <cell r="E1104" t="str">
            <v>SWAB TEST</v>
          </cell>
          <cell r="F1104" t="str">
            <v>A-01736</v>
          </cell>
          <cell r="G1104" t="str">
            <v>SWAB TEST</v>
          </cell>
        </row>
        <row r="1105">
          <cell r="D1105" t="str">
            <v>A-01737</v>
          </cell>
          <cell r="E1105" t="str">
            <v>RAPID TEST</v>
          </cell>
          <cell r="F1105" t="str">
            <v>A-01737</v>
          </cell>
          <cell r="G1105" t="str">
            <v>RAPID TEST KE RUMAH</v>
          </cell>
        </row>
        <row r="1106">
          <cell r="D1106" t="str">
            <v>A-01738</v>
          </cell>
          <cell r="E1106" t="str">
            <v>RAPID TEST</v>
          </cell>
          <cell r="F1106" t="str">
            <v>A-01738</v>
          </cell>
          <cell r="G1106" t="str">
            <v>RAPID TEST (INDL)</v>
          </cell>
        </row>
        <row r="1107">
          <cell r="D1107" t="str">
            <v>A-01750</v>
          </cell>
          <cell r="E1107" t="str">
            <v>MICRO SD SANDISK EP 32 GB</v>
          </cell>
          <cell r="F1107" t="str">
            <v>A-01750</v>
          </cell>
          <cell r="G1107" t="str">
            <v>MICRO SD</v>
          </cell>
        </row>
        <row r="1108">
          <cell r="D1108" t="str">
            <v>A-01752</v>
          </cell>
          <cell r="E1108" t="str">
            <v>BIAYA TRAINING</v>
          </cell>
          <cell r="F1108" t="str">
            <v>A-01752</v>
          </cell>
          <cell r="G1108" t="str">
            <v xml:space="preserve">TRAINING HYPNOTERAPY </v>
          </cell>
        </row>
        <row r="1109">
          <cell r="D1109" t="str">
            <v>A-01753</v>
          </cell>
          <cell r="E1109" t="str">
            <v>EYEWASH SHOWER</v>
          </cell>
          <cell r="F1109" t="str">
            <v>A-01753</v>
          </cell>
          <cell r="G1109" t="str">
            <v>EYEWASH SHOWER</v>
          </cell>
        </row>
        <row r="1110">
          <cell r="D1110" t="str">
            <v>A-01754</v>
          </cell>
          <cell r="E1110" t="str">
            <v>CELEMEK</v>
          </cell>
          <cell r="F1110" t="str">
            <v>A-01754</v>
          </cell>
          <cell r="G1110" t="str">
            <v>CELEMEK REWORK</v>
          </cell>
        </row>
        <row r="1111">
          <cell r="D1111" t="str">
            <v>A-01755</v>
          </cell>
          <cell r="E1111" t="str">
            <v>VITAMIN</v>
          </cell>
          <cell r="F1111" t="str">
            <v>A-01755</v>
          </cell>
          <cell r="G1111" t="str">
            <v>VITAMIN C</v>
          </cell>
        </row>
        <row r="1112">
          <cell r="D1112" t="str">
            <v>A-01756</v>
          </cell>
          <cell r="E1112" t="str">
            <v>MAINTENANCE MESIN ABSEN</v>
          </cell>
          <cell r="F1112" t="str">
            <v>A-01756</v>
          </cell>
          <cell r="G1112" t="str">
            <v>MAINTENANCE MESIN ABSEN</v>
          </cell>
        </row>
        <row r="1113">
          <cell r="D1113" t="str">
            <v>A-01759</v>
          </cell>
          <cell r="E1113" t="str">
            <v>KOMPUTER</v>
          </cell>
          <cell r="F1113" t="str">
            <v>A-01759</v>
          </cell>
          <cell r="G1113" t="str">
            <v>KOMPUTER LENOVO CORE I7</v>
          </cell>
        </row>
        <row r="1114">
          <cell r="D1114" t="str">
            <v>A-01761</v>
          </cell>
          <cell r="E1114" t="str">
            <v>SERVICE HYDRANT</v>
          </cell>
          <cell r="F1114" t="str">
            <v>A-01761</v>
          </cell>
          <cell r="G1114" t="str">
            <v>TUNE &amp; KELISTRIKAN SERVICE ON OFF DIESEL PUMP</v>
          </cell>
        </row>
        <row r="1115">
          <cell r="D1115" t="str">
            <v>A-01762</v>
          </cell>
          <cell r="E1115" t="str">
            <v>RIKSA UJI</v>
          </cell>
          <cell r="F1115" t="str">
            <v>A-01762</v>
          </cell>
          <cell r="G1115" t="str">
            <v>RIKSA UJI K3 HYDRANT</v>
          </cell>
        </row>
        <row r="1116">
          <cell r="D1116" t="str">
            <v>A-01769</v>
          </cell>
          <cell r="E1116" t="str">
            <v>STOP KONTAK</v>
          </cell>
          <cell r="F1116" t="str">
            <v>A-01769</v>
          </cell>
          <cell r="G1116" t="str">
            <v>STOP KONTAK LEGRAND 1 PHASE 16A 3 PIN</v>
          </cell>
        </row>
        <row r="1117">
          <cell r="D1117" t="str">
            <v>A-01770</v>
          </cell>
          <cell r="E1117" t="str">
            <v>KABEL</v>
          </cell>
          <cell r="F1117" t="str">
            <v>A-01770</v>
          </cell>
          <cell r="G1117" t="str">
            <v>KABEL NYM 2X1.5MM</v>
          </cell>
        </row>
        <row r="1118">
          <cell r="D1118" t="str">
            <v>A-01772</v>
          </cell>
          <cell r="E1118" t="str">
            <v>TANGGA</v>
          </cell>
          <cell r="F1118" t="str">
            <v>A-01772</v>
          </cell>
          <cell r="G1118" t="str">
            <v>TANGGA LADDER STEP 8FT/2.4M</v>
          </cell>
        </row>
        <row r="1119">
          <cell r="D1119" t="str">
            <v>A-01773</v>
          </cell>
          <cell r="E1119" t="str">
            <v>STAVOLT</v>
          </cell>
          <cell r="F1119" t="str">
            <v>A-01773</v>
          </cell>
          <cell r="G1119" t="str">
            <v>STAVOLT 220V-110V MATSUGAWA</v>
          </cell>
        </row>
        <row r="1120">
          <cell r="D1120" t="str">
            <v>A-01774</v>
          </cell>
          <cell r="E1120" t="str">
            <v>STICKER</v>
          </cell>
          <cell r="F1120" t="str">
            <v>A-01774</v>
          </cell>
          <cell r="G1120" t="str">
            <v>STICKER ORACAL LEBAR 120 CM X 50 M</v>
          </cell>
        </row>
        <row r="1121">
          <cell r="D1121" t="str">
            <v>A-01775</v>
          </cell>
          <cell r="E1121" t="str">
            <v>CLEANING SUMPIT</v>
          </cell>
          <cell r="F1121" t="str">
            <v>A-01775</v>
          </cell>
          <cell r="G1121" t="str">
            <v>CLEANING SUMPIT 3 DAN PENGECEKAN POMPA</v>
          </cell>
        </row>
        <row r="1122">
          <cell r="D1122" t="str">
            <v>A-01776</v>
          </cell>
          <cell r="E1122" t="str">
            <v>CHEMICAL CLEANING CONDENSOR</v>
          </cell>
          <cell r="F1122" t="str">
            <v>A-01776</v>
          </cell>
          <cell r="G1122" t="str">
            <v>CHEMICAL CLEANING CONDENSOR AHU 20 PK</v>
          </cell>
        </row>
        <row r="1123">
          <cell r="D1123" t="str">
            <v>A-01777</v>
          </cell>
          <cell r="E1123" t="str">
            <v>GAS FREON</v>
          </cell>
          <cell r="F1123" t="str">
            <v>A-01777</v>
          </cell>
          <cell r="G1123" t="str">
            <v>GAS FREON R 407C CHEMOURS DUPPONT</v>
          </cell>
        </row>
        <row r="1124">
          <cell r="D1124" t="str">
            <v>A-01778</v>
          </cell>
          <cell r="E1124" t="str">
            <v>BATTERY UPS</v>
          </cell>
          <cell r="F1124" t="str">
            <v>A-01778</v>
          </cell>
          <cell r="G1124" t="str">
            <v>BATTERY UPS 6V 7AH</v>
          </cell>
        </row>
        <row r="1125">
          <cell r="D1125" t="str">
            <v>A-01779</v>
          </cell>
          <cell r="E1125" t="str">
            <v>COPPER PIPE 3/8"&amp;1/4"</v>
          </cell>
          <cell r="F1125" t="str">
            <v>A-01779</v>
          </cell>
          <cell r="G1125" t="str">
            <v>COPPER PIPE 3/8"&amp;1/4"</v>
          </cell>
        </row>
        <row r="1126">
          <cell r="D1126" t="str">
            <v>A-01780</v>
          </cell>
          <cell r="E1126" t="str">
            <v>POWER CABLE 3X2,5MM</v>
          </cell>
          <cell r="F1126" t="str">
            <v>A-01780</v>
          </cell>
          <cell r="G1126" t="str">
            <v>POWER CABLE 3X2,5MM</v>
          </cell>
        </row>
        <row r="1127">
          <cell r="D1127" t="str">
            <v>A-01781</v>
          </cell>
          <cell r="E1127" t="str">
            <v>TAMBAH FREON R-22 0,5 - 1 PK</v>
          </cell>
          <cell r="F1127" t="str">
            <v>A-01781</v>
          </cell>
          <cell r="G1127" t="str">
            <v>TAMBAH FREON R-22 0,5 - 1 PK</v>
          </cell>
        </row>
        <row r="1128">
          <cell r="D1128" t="str">
            <v>A-01782</v>
          </cell>
          <cell r="E1128" t="str">
            <v>BONGKAR PASANG AC SPLIT 0,5-1PK</v>
          </cell>
          <cell r="F1128" t="str">
            <v>A-01782</v>
          </cell>
          <cell r="G1128" t="str">
            <v>BONGKAR PASANG AC SPLIT 0,5-1PK</v>
          </cell>
        </row>
        <row r="1129">
          <cell r="D1129" t="str">
            <v>A-01783</v>
          </cell>
          <cell r="E1129" t="str">
            <v>DRAINASE PVC PIPE</v>
          </cell>
          <cell r="F1129" t="str">
            <v>A-01783</v>
          </cell>
          <cell r="G1129" t="str">
            <v>DRAINASE PVC PIPE</v>
          </cell>
        </row>
        <row r="1130">
          <cell r="D1130" t="str">
            <v>A-01784</v>
          </cell>
          <cell r="E1130" t="str">
            <v>DUCT TAPE</v>
          </cell>
          <cell r="F1130" t="str">
            <v>A-01784</v>
          </cell>
          <cell r="G1130" t="str">
            <v>DUCT TAPE</v>
          </cell>
        </row>
        <row r="1131">
          <cell r="D1131" t="str">
            <v>A-01785</v>
          </cell>
          <cell r="E1131" t="str">
            <v>RECEPTACLE AC</v>
          </cell>
          <cell r="F1131" t="str">
            <v>A-01785</v>
          </cell>
          <cell r="G1131" t="str">
            <v>RECEPTACLE AC</v>
          </cell>
        </row>
        <row r="1132">
          <cell r="D1132" t="str">
            <v>A-01786</v>
          </cell>
          <cell r="E1132" t="str">
            <v>BRACKET AC</v>
          </cell>
          <cell r="F1132" t="str">
            <v>A-01786</v>
          </cell>
          <cell r="G1132" t="str">
            <v>BRACKET AC</v>
          </cell>
        </row>
        <row r="1133">
          <cell r="D1133" t="str">
            <v>A-01789</v>
          </cell>
          <cell r="E1133" t="str">
            <v>INSTALLATION SERVICE</v>
          </cell>
          <cell r="F1133" t="str">
            <v>A-01789</v>
          </cell>
          <cell r="G1133" t="str">
            <v>INSTALLATION SERVICE</v>
          </cell>
        </row>
        <row r="1134">
          <cell r="D1134" t="str">
            <v>A-01790</v>
          </cell>
          <cell r="E1134" t="str">
            <v>MOTOR AC</v>
          </cell>
          <cell r="F1134" t="str">
            <v>A-01790</v>
          </cell>
          <cell r="G1134" t="str">
            <v>MOTOR MWM301</v>
          </cell>
        </row>
        <row r="1135">
          <cell r="D1135" t="str">
            <v>A-01791</v>
          </cell>
          <cell r="E1135" t="str">
            <v>PCR TEST</v>
          </cell>
          <cell r="F1135" t="str">
            <v>A-01791</v>
          </cell>
          <cell r="G1135" t="str">
            <v>PCR TEST LUAR NEGERI</v>
          </cell>
        </row>
        <row r="1136">
          <cell r="D1136" t="str">
            <v>A-01792</v>
          </cell>
          <cell r="E1136" t="str">
            <v>KIPAS ANGIN</v>
          </cell>
          <cell r="F1136" t="str">
            <v>A-01792</v>
          </cell>
          <cell r="G1136" t="str">
            <v>KIPAS ANGIN CKE 30"</v>
          </cell>
        </row>
        <row r="1137">
          <cell r="D1137" t="str">
            <v>A-01793</v>
          </cell>
          <cell r="E1137" t="str">
            <v>SERVICE COMPRESSOR</v>
          </cell>
          <cell r="F1137" t="str">
            <v>A-01793</v>
          </cell>
          <cell r="G1137" t="str">
            <v>SERVICE COMPRESSOR 36000 RH</v>
          </cell>
        </row>
        <row r="1138">
          <cell r="D1138" t="str">
            <v>A-01794</v>
          </cell>
          <cell r="E1138" t="str">
            <v>SS-FC19-514</v>
          </cell>
          <cell r="F1138" t="str">
            <v>A-01794</v>
          </cell>
          <cell r="G1138" t="str">
            <v>SUCTION REGULATOR VALVE KIT</v>
          </cell>
        </row>
        <row r="1139">
          <cell r="D1139" t="str">
            <v>A-01795</v>
          </cell>
          <cell r="E1139" t="str">
            <v>O-RING</v>
          </cell>
          <cell r="F1139" t="str">
            <v>A-01795</v>
          </cell>
          <cell r="G1139" t="str">
            <v>O-RING P-GA02-540#17</v>
          </cell>
        </row>
        <row r="1140">
          <cell r="D1140" t="str">
            <v>A-01796</v>
          </cell>
          <cell r="E1140" t="str">
            <v>PERPACK</v>
          </cell>
          <cell r="F1140" t="str">
            <v>A-01796</v>
          </cell>
          <cell r="G1140" t="str">
            <v>PERPACK POMPA</v>
          </cell>
        </row>
        <row r="1141">
          <cell r="D1141" t="str">
            <v>A-01797</v>
          </cell>
          <cell r="E1141" t="str">
            <v>SEWA MESIN POMPA</v>
          </cell>
          <cell r="F1141" t="str">
            <v>A-01797</v>
          </cell>
          <cell r="G1141" t="str">
            <v>SEWA MESIN POMPA</v>
          </cell>
        </row>
        <row r="1142">
          <cell r="D1142" t="str">
            <v>A-01798</v>
          </cell>
          <cell r="E1142" t="str">
            <v>AC SPLIT INVERTER 3PK DAIKIN</v>
          </cell>
          <cell r="F1142" t="str">
            <v>A-01798</v>
          </cell>
          <cell r="G1142" t="str">
            <v>AC SPLIT INVERTER 3PK DAIKIN</v>
          </cell>
        </row>
        <row r="1143">
          <cell r="D1143" t="str">
            <v>A-01799</v>
          </cell>
          <cell r="E1143" t="str">
            <v>JASA PASANG AC</v>
          </cell>
          <cell r="F1143" t="str">
            <v>A-01799</v>
          </cell>
          <cell r="G1143" t="str">
            <v>JASA PASANG AC</v>
          </cell>
        </row>
        <row r="1144">
          <cell r="D1144" t="str">
            <v>A-01800</v>
          </cell>
          <cell r="E1144" t="str">
            <v>POMPA STP</v>
          </cell>
          <cell r="F1144" t="str">
            <v>A-01800</v>
          </cell>
          <cell r="G1144" t="str">
            <v>SUBMERSIBLE SEWAGE PUMP, TSURUMI CUTTER IMPELLER</v>
          </cell>
        </row>
        <row r="1145">
          <cell r="D1145" t="str">
            <v>A-01802</v>
          </cell>
          <cell r="E1145" t="str">
            <v>SELENOID VALVE</v>
          </cell>
          <cell r="F1145" t="str">
            <v>A-01802</v>
          </cell>
          <cell r="G1145" t="str">
            <v>SELENOID VALVE</v>
          </cell>
        </row>
        <row r="1146">
          <cell r="D1146" t="str">
            <v>A-01804</v>
          </cell>
          <cell r="E1146" t="str">
            <v>PERBAIKAN PLAT BORDES</v>
          </cell>
          <cell r="F1146" t="str">
            <v>A-01804</v>
          </cell>
          <cell r="G1146" t="str">
            <v>PERBAIKAN PLAT BORDES DI LOADING DOCK</v>
          </cell>
        </row>
        <row r="1147">
          <cell r="D1147" t="str">
            <v>A-01805</v>
          </cell>
          <cell r="E1147" t="str">
            <v>PEMBUATAN SURAT REKOMENDASI BKPM</v>
          </cell>
          <cell r="F1147" t="str">
            <v>A-01805</v>
          </cell>
          <cell r="G1147" t="str">
            <v>PEMBUATAN SURAT REKOMENDASI BKPM EXPAT</v>
          </cell>
        </row>
        <row r="1148">
          <cell r="D1148" t="str">
            <v>A-01806</v>
          </cell>
          <cell r="E1148" t="str">
            <v>SERVICE ELEKTRONIK</v>
          </cell>
          <cell r="F1148" t="str">
            <v>A-01806</v>
          </cell>
          <cell r="G1148" t="str">
            <v>SERVICE ELEKTRONIK RUMAH EXPAT</v>
          </cell>
        </row>
        <row r="1149">
          <cell r="D1149" t="str">
            <v>A-01809</v>
          </cell>
          <cell r="E1149" t="str">
            <v>GANTUNGAN APAR</v>
          </cell>
          <cell r="F1149" t="str">
            <v>A-01809</v>
          </cell>
          <cell r="G1149" t="str">
            <v>GANTUNGAN APAR</v>
          </cell>
        </row>
        <row r="1150">
          <cell r="D1150" t="str">
            <v>A-01811</v>
          </cell>
          <cell r="E1150" t="str">
            <v>PIN PINTU OTOMATIS</v>
          </cell>
          <cell r="F1150" t="str">
            <v>A-01811</v>
          </cell>
          <cell r="G1150" t="str">
            <v>PIN PINTU OTOMATIS ALUMUNIUM</v>
          </cell>
        </row>
        <row r="1151">
          <cell r="D1151" t="str">
            <v>A-01812</v>
          </cell>
          <cell r="E1151" t="str">
            <v>DIESEL PUMP</v>
          </cell>
          <cell r="F1151" t="str">
            <v>A-01812</v>
          </cell>
          <cell r="G1151" t="str">
            <v>DIESEL PUMP</v>
          </cell>
        </row>
        <row r="1152">
          <cell r="D1152" t="str">
            <v>A-01813</v>
          </cell>
          <cell r="E1152" t="str">
            <v>PRINTHEAD</v>
          </cell>
          <cell r="F1152" t="str">
            <v>A-01813</v>
          </cell>
          <cell r="G1152" t="str">
            <v>PRINTHEAD HP DESIGNJET T120</v>
          </cell>
        </row>
        <row r="1153">
          <cell r="D1153" t="str">
            <v>A-01814</v>
          </cell>
          <cell r="E1153" t="str">
            <v>PENGADAAN CCTV</v>
          </cell>
          <cell r="F1153" t="str">
            <v>A-01814</v>
          </cell>
          <cell r="G1153" t="str">
            <v>PENGADAAN CCTV</v>
          </cell>
        </row>
        <row r="1154">
          <cell r="D1154" t="str">
            <v>A-01815</v>
          </cell>
          <cell r="E1154" t="str">
            <v>JASA PEMASANGAN CCTV</v>
          </cell>
          <cell r="F1154" t="str">
            <v>A-01815</v>
          </cell>
          <cell r="G1154" t="str">
            <v>JASA PEMASANGAN CCTV DAN AKOMODASI</v>
          </cell>
        </row>
        <row r="1155">
          <cell r="D1155" t="str">
            <v>A-01816</v>
          </cell>
          <cell r="E1155" t="str">
            <v>JASA INSTALASI KIPAS</v>
          </cell>
          <cell r="F1155" t="str">
            <v>A-01816</v>
          </cell>
          <cell r="G1155" t="str">
            <v>JASA INSTALASI KIPAS</v>
          </cell>
        </row>
        <row r="1156">
          <cell r="D1156" t="str">
            <v>A-01819</v>
          </cell>
          <cell r="E1156" t="str">
            <v>PEMINDAHAN JET FAN</v>
          </cell>
          <cell r="F1156" t="str">
            <v>A-01819</v>
          </cell>
          <cell r="G1156" t="str">
            <v>PEMINDAHAN JET FAN</v>
          </cell>
        </row>
        <row r="1157">
          <cell r="D1157" t="str">
            <v>A-01820</v>
          </cell>
          <cell r="E1157" t="str">
            <v>FILTER OLI</v>
          </cell>
          <cell r="F1157" t="str">
            <v>A-01820</v>
          </cell>
          <cell r="G1157" t="str">
            <v>FILTER OLI</v>
          </cell>
        </row>
        <row r="1158">
          <cell r="D1158" t="str">
            <v>A-01821</v>
          </cell>
          <cell r="E1158" t="str">
            <v>BYPASS FILTER OLI</v>
          </cell>
          <cell r="F1158" t="str">
            <v>A-01821</v>
          </cell>
          <cell r="G1158" t="str">
            <v>BYPASS FILTER OLI</v>
          </cell>
        </row>
        <row r="1159">
          <cell r="D1159" t="str">
            <v>A-01822</v>
          </cell>
          <cell r="E1159" t="str">
            <v>FILTER SOLAR</v>
          </cell>
          <cell r="F1159" t="str">
            <v>A-01822</v>
          </cell>
          <cell r="G1159" t="str">
            <v>FILTER SOLAR</v>
          </cell>
        </row>
        <row r="1160">
          <cell r="D1160" t="str">
            <v>A-01823</v>
          </cell>
          <cell r="E1160" t="str">
            <v>O-RING</v>
          </cell>
          <cell r="F1160" t="str">
            <v>A-01823</v>
          </cell>
          <cell r="G1160" t="str">
            <v>O-RING 05507-10420</v>
          </cell>
        </row>
        <row r="1161">
          <cell r="D1161" t="str">
            <v>A-01824</v>
          </cell>
          <cell r="E1161" t="str">
            <v>O-RING</v>
          </cell>
          <cell r="F1161" t="str">
            <v>A-01824</v>
          </cell>
          <cell r="G1161" t="str">
            <v>O-RING 05507-10340</v>
          </cell>
        </row>
        <row r="1162">
          <cell r="D1162" t="str">
            <v>A-01825</v>
          </cell>
          <cell r="E1162" t="str">
            <v>O-RING</v>
          </cell>
          <cell r="F1162" t="str">
            <v>A-01825</v>
          </cell>
          <cell r="G1162" t="str">
            <v>O-RING 05507-10260</v>
          </cell>
        </row>
        <row r="1163">
          <cell r="D1163" t="str">
            <v>A-01826</v>
          </cell>
          <cell r="E1163" t="str">
            <v>GASKET NOZZLE</v>
          </cell>
          <cell r="F1163" t="str">
            <v>A-01826</v>
          </cell>
          <cell r="G1163" t="str">
            <v>GASKET NOZZLE</v>
          </cell>
        </row>
        <row r="1164">
          <cell r="D1164" t="str">
            <v>A-01827</v>
          </cell>
          <cell r="E1164" t="str">
            <v>O-RING</v>
          </cell>
          <cell r="F1164" t="str">
            <v>A-01827</v>
          </cell>
          <cell r="G1164" t="str">
            <v>O-RING R/C 37504-66200</v>
          </cell>
        </row>
        <row r="1165">
          <cell r="D1165" t="str">
            <v>A-01828</v>
          </cell>
          <cell r="E1165" t="str">
            <v>TIP ASSY NOZZLE</v>
          </cell>
          <cell r="F1165" t="str">
            <v>A-01828</v>
          </cell>
          <cell r="G1165" t="str">
            <v>TIP ASSY NOZZLE</v>
          </cell>
        </row>
        <row r="1166">
          <cell r="D1166" t="str">
            <v>A-01829</v>
          </cell>
          <cell r="E1166" t="str">
            <v>GLASSY</v>
          </cell>
          <cell r="F1166" t="str">
            <v>A-01829</v>
          </cell>
          <cell r="G1166" t="str">
            <v>GLASSY</v>
          </cell>
        </row>
        <row r="1167">
          <cell r="D1167" t="str">
            <v>A-01830</v>
          </cell>
          <cell r="E1167" t="str">
            <v>LAYANAN TV</v>
          </cell>
          <cell r="F1167" t="str">
            <v>A-01830</v>
          </cell>
          <cell r="G1167" t="str">
            <v>LAYANAN TV CHANNEL JEPANG VICE PRESDIR</v>
          </cell>
        </row>
        <row r="1168">
          <cell r="D1168" t="str">
            <v>A-01832</v>
          </cell>
          <cell r="E1168" t="str">
            <v>RIKSA UJI</v>
          </cell>
          <cell r="F1168" t="str">
            <v>A-01832</v>
          </cell>
          <cell r="G1168" t="str">
            <v>RIKSA UJI CHAIN HOIST</v>
          </cell>
        </row>
        <row r="1169">
          <cell r="D1169" t="str">
            <v>A-01835</v>
          </cell>
          <cell r="E1169" t="str">
            <v>MEDICAL CHECK UP</v>
          </cell>
          <cell r="F1169" t="str">
            <v>A-01835</v>
          </cell>
          <cell r="G1169" t="str">
            <v>MEDICAL CHECK UP KURANG DARI 40 TH + AUDIOMETRI</v>
          </cell>
        </row>
        <row r="1170">
          <cell r="D1170" t="str">
            <v>A-01836</v>
          </cell>
          <cell r="E1170" t="str">
            <v>STICKER</v>
          </cell>
          <cell r="F1170" t="str">
            <v>A-01836</v>
          </cell>
          <cell r="G1170" t="str">
            <v>STICKER CUTTING NO. APK</v>
          </cell>
        </row>
        <row r="1171">
          <cell r="D1171" t="str">
            <v>A-01838</v>
          </cell>
          <cell r="E1171" t="str">
            <v>JASA SERVICE</v>
          </cell>
          <cell r="F1171" t="str">
            <v>A-01838</v>
          </cell>
          <cell r="G1171" t="str">
            <v>SERVICE HANDPALLET</v>
          </cell>
        </row>
        <row r="1172">
          <cell r="D1172" t="str">
            <v>A-01839</v>
          </cell>
          <cell r="E1172" t="str">
            <v>JASA INSTALASI TV</v>
          </cell>
          <cell r="F1172" t="str">
            <v>A-01839</v>
          </cell>
          <cell r="G1172" t="str">
            <v>JASA INSTALASI PARAREL TV RUMAH EXPAT</v>
          </cell>
        </row>
        <row r="1173">
          <cell r="D1173" t="str">
            <v>A-01840</v>
          </cell>
          <cell r="E1173" t="str">
            <v>SPARE PART HANDPALLET</v>
          </cell>
          <cell r="F1173" t="str">
            <v>A-01840</v>
          </cell>
          <cell r="G1173" t="str">
            <v>KIT SEAL</v>
          </cell>
        </row>
        <row r="1174">
          <cell r="D1174" t="str">
            <v>A-01841</v>
          </cell>
          <cell r="E1174" t="str">
            <v>SUSU</v>
          </cell>
          <cell r="F1174" t="str">
            <v>A-01841</v>
          </cell>
          <cell r="G1174" t="str">
            <v>SUSU PRENAGEN UHT</v>
          </cell>
        </row>
        <row r="1175">
          <cell r="D1175" t="str">
            <v>A-01844</v>
          </cell>
          <cell r="E1175" t="str">
            <v>PEMBUANGAN B3</v>
          </cell>
          <cell r="F1175" t="str">
            <v>A-01844</v>
          </cell>
          <cell r="G1175" t="str">
            <v>USED PACKAGING KALENG BEKAS</v>
          </cell>
        </row>
        <row r="1176">
          <cell r="D1176" t="str">
            <v>A-01845</v>
          </cell>
          <cell r="E1176" t="str">
            <v>PEMBUANGAN B3</v>
          </cell>
          <cell r="F1176" t="str">
            <v>A-01845</v>
          </cell>
          <cell r="G1176" t="str">
            <v>USED ACUMULATOR</v>
          </cell>
        </row>
        <row r="1177">
          <cell r="D1177" t="str">
            <v>A-01846</v>
          </cell>
          <cell r="E1177" t="str">
            <v>PEMBUANGAN B3</v>
          </cell>
          <cell r="F1177" t="str">
            <v>A-01846</v>
          </cell>
          <cell r="G1177" t="str">
            <v>FILTER UDARA BEKAS</v>
          </cell>
        </row>
        <row r="1178">
          <cell r="D1178" t="str">
            <v>A-01847</v>
          </cell>
          <cell r="E1178" t="str">
            <v>PEMBUANGAN B3</v>
          </cell>
          <cell r="F1178" t="str">
            <v>A-01847</v>
          </cell>
          <cell r="G1178" t="str">
            <v>PASIR TERKONTAMINASI</v>
          </cell>
        </row>
        <row r="1179">
          <cell r="D1179" t="str">
            <v>A-01849</v>
          </cell>
          <cell r="E1179" t="str">
            <v>OLI</v>
          </cell>
          <cell r="F1179" t="str">
            <v>A-01849</v>
          </cell>
          <cell r="G1179" t="str">
            <v>OLI SAE 40</v>
          </cell>
        </row>
        <row r="1180">
          <cell r="D1180" t="str">
            <v>A-01852</v>
          </cell>
          <cell r="E1180" t="str">
            <v>SERVICE PILAR HYDRANT</v>
          </cell>
          <cell r="F1180" t="str">
            <v>A-01852</v>
          </cell>
          <cell r="G1180" t="str">
            <v>JASA SERVICE PILAR HYDRANT</v>
          </cell>
        </row>
        <row r="1181">
          <cell r="D1181" t="str">
            <v>A-01853</v>
          </cell>
          <cell r="E1181" t="str">
            <v>SERVICE HYDRANT</v>
          </cell>
          <cell r="F1181" t="str">
            <v>A-01853</v>
          </cell>
          <cell r="G1181" t="str">
            <v>JASA SERVICE KEBOCORAN DAN PENGECATAN HYDRANT</v>
          </cell>
        </row>
        <row r="1182">
          <cell r="D1182" t="str">
            <v>A-01854</v>
          </cell>
          <cell r="E1182" t="str">
            <v>PENGECEKAN MESIN ABSENSI</v>
          </cell>
          <cell r="F1182" t="str">
            <v>A-01854</v>
          </cell>
          <cell r="G1182" t="str">
            <v>JASA PENGECEKAN MESIN ABSENSI</v>
          </cell>
        </row>
        <row r="1183">
          <cell r="D1183" t="str">
            <v>A-01855</v>
          </cell>
          <cell r="E1183" t="str">
            <v>PAYUNG</v>
          </cell>
          <cell r="F1183" t="str">
            <v>A-01855</v>
          </cell>
          <cell r="G1183" t="str">
            <v>PAYUNG</v>
          </cell>
        </row>
        <row r="1184">
          <cell r="D1184" t="str">
            <v>A-01856</v>
          </cell>
          <cell r="E1184" t="str">
            <v>TEMPAT PAYUNG</v>
          </cell>
          <cell r="F1184" t="str">
            <v>A-01856</v>
          </cell>
          <cell r="G1184" t="str">
            <v>TEMPAT PAYUNG</v>
          </cell>
        </row>
        <row r="1185">
          <cell r="D1185" t="str">
            <v>A-01857</v>
          </cell>
          <cell r="E1185" t="str">
            <v>SPARE PART BEL OTOMATIS</v>
          </cell>
          <cell r="F1185" t="str">
            <v>A-01857</v>
          </cell>
          <cell r="G1185" t="str">
            <v>SPARE PART BEL OTOMATIS</v>
          </cell>
        </row>
        <row r="1186">
          <cell r="D1186" t="str">
            <v>A-01858</v>
          </cell>
          <cell r="E1186" t="str">
            <v>SEWA TENDA</v>
          </cell>
          <cell r="F1186" t="str">
            <v>A-01858</v>
          </cell>
          <cell r="G1186" t="str">
            <v>SEWA TENDA</v>
          </cell>
        </row>
        <row r="1187">
          <cell r="D1187" t="str">
            <v>A-01859</v>
          </cell>
          <cell r="E1187" t="str">
            <v>TUBE</v>
          </cell>
          <cell r="F1187" t="str">
            <v>A-01859</v>
          </cell>
          <cell r="G1187" t="str">
            <v>TUBE P-FA04-514#97</v>
          </cell>
        </row>
        <row r="1188">
          <cell r="D1188" t="str">
            <v>A-01860</v>
          </cell>
          <cell r="E1188" t="str">
            <v>TUBE</v>
          </cell>
          <cell r="F1188" t="str">
            <v>A-01860</v>
          </cell>
          <cell r="G1188" t="str">
            <v>TUBE P-FA04-514#99</v>
          </cell>
        </row>
        <row r="1189">
          <cell r="D1189" t="str">
            <v>A-01861</v>
          </cell>
          <cell r="E1189" t="str">
            <v>COUPLING ELBOW</v>
          </cell>
          <cell r="F1189" t="str">
            <v>A-01861</v>
          </cell>
          <cell r="G1189" t="str">
            <v>COUPLING ELBOW</v>
          </cell>
        </row>
        <row r="1190">
          <cell r="D1190" t="str">
            <v>A-01862</v>
          </cell>
          <cell r="E1190" t="str">
            <v>ELBOW</v>
          </cell>
          <cell r="F1190" t="str">
            <v>A-01862</v>
          </cell>
          <cell r="G1190" t="str">
            <v>ELBOW</v>
          </cell>
        </row>
        <row r="1191">
          <cell r="D1191" t="str">
            <v>A-01863</v>
          </cell>
          <cell r="E1191" t="str">
            <v>SUPER GREASE</v>
          </cell>
          <cell r="F1191" t="str">
            <v>A-01863</v>
          </cell>
          <cell r="G1191" t="str">
            <v>SUPER GREASE</v>
          </cell>
        </row>
        <row r="1192">
          <cell r="D1192" t="str">
            <v>A-01864</v>
          </cell>
          <cell r="E1192" t="str">
            <v>STOP KONTAK</v>
          </cell>
          <cell r="F1192" t="str">
            <v>A-01864</v>
          </cell>
          <cell r="G1192" t="str">
            <v>STOP KONTAK LEGRAND 3 PHASE 32A 5PIN</v>
          </cell>
        </row>
        <row r="1193">
          <cell r="D1193" t="str">
            <v>A-01865</v>
          </cell>
          <cell r="E1193" t="str">
            <v>STOP KONTAK</v>
          </cell>
          <cell r="F1193" t="str">
            <v>A-01865</v>
          </cell>
          <cell r="G1193" t="str">
            <v>STOP KONTAK LEGRAND 3 PHASE 16A 5PIN</v>
          </cell>
        </row>
        <row r="1194">
          <cell r="D1194" t="str">
            <v>A-01866</v>
          </cell>
          <cell r="E1194" t="str">
            <v>TEMPAT SAMPAH</v>
          </cell>
          <cell r="F1194" t="str">
            <v>A-01866</v>
          </cell>
          <cell r="G1194" t="str">
            <v>TEMPAT SAMPAH INJAK</v>
          </cell>
        </row>
        <row r="1195">
          <cell r="D1195" t="str">
            <v>A-01867</v>
          </cell>
          <cell r="E1195" t="str">
            <v>MATERAI</v>
          </cell>
          <cell r="F1195" t="str">
            <v>A-01867</v>
          </cell>
          <cell r="G1195" t="str">
            <v>MATERAI 10000</v>
          </cell>
        </row>
        <row r="1196">
          <cell r="D1196" t="str">
            <v>A-01869</v>
          </cell>
          <cell r="E1196" t="str">
            <v>SCOTHLIGHT</v>
          </cell>
          <cell r="F1196" t="str">
            <v>A-01869</v>
          </cell>
          <cell r="G1196" t="str">
            <v>SCOTHLIGH KIWALITE</v>
          </cell>
        </row>
        <row r="1197">
          <cell r="D1197" t="str">
            <v>A-01871</v>
          </cell>
          <cell r="E1197" t="str">
            <v>RUBBER HOSE</v>
          </cell>
          <cell r="F1197" t="str">
            <v>A-01871</v>
          </cell>
          <cell r="G1197" t="str">
            <v>RUBBER HOSE OC IN</v>
          </cell>
        </row>
        <row r="1198">
          <cell r="D1198" t="str">
            <v>A-01872</v>
          </cell>
          <cell r="E1198" t="str">
            <v>HAND SANITAIZER</v>
          </cell>
          <cell r="F1198" t="str">
            <v>A-01872</v>
          </cell>
          <cell r="G1198" t="str">
            <v>PENGADAAN HAND SANITAIZER BOTOL</v>
          </cell>
        </row>
        <row r="1199">
          <cell r="D1199" t="str">
            <v>A-01878</v>
          </cell>
          <cell r="E1199" t="str">
            <v>PCI EXPRESS 8 PORT SERIAL DB9RS-232</v>
          </cell>
          <cell r="F1199" t="str">
            <v>A-01878</v>
          </cell>
          <cell r="G1199" t="str">
            <v>PCI EXPRESS 8 PORT SERIAL DB9RS-232</v>
          </cell>
        </row>
        <row r="1200">
          <cell r="D1200" t="str">
            <v>A-01879</v>
          </cell>
          <cell r="E1200" t="str">
            <v>TANAMAN</v>
          </cell>
          <cell r="F1200" t="str">
            <v>A-01879</v>
          </cell>
          <cell r="G1200" t="str">
            <v>TANAMAN INDOOR</v>
          </cell>
        </row>
        <row r="1201">
          <cell r="D1201" t="str">
            <v>A-01880</v>
          </cell>
          <cell r="E1201" t="str">
            <v>PEMBUATAN STM</v>
          </cell>
          <cell r="F1201" t="str">
            <v>A-01880</v>
          </cell>
          <cell r="G1201" t="str">
            <v>PEMBUATAN STM KUDUS FM</v>
          </cell>
        </row>
        <row r="1202">
          <cell r="D1202" t="str">
            <v>A-01881</v>
          </cell>
          <cell r="E1202" t="str">
            <v>PEMBUATAN STM</v>
          </cell>
          <cell r="F1202" t="str">
            <v>A-01881</v>
          </cell>
          <cell r="G1202" t="str">
            <v>PEMBUATAN STM KUDUS LOG SM</v>
          </cell>
        </row>
        <row r="1203">
          <cell r="D1203" t="str">
            <v>A-01882</v>
          </cell>
          <cell r="E1203" t="str">
            <v>PEMBUATAN STM</v>
          </cell>
          <cell r="F1203" t="str">
            <v>A-01882</v>
          </cell>
          <cell r="G1203" t="str">
            <v>PEMBUATAN STM KUDUS PE SM</v>
          </cell>
        </row>
        <row r="1204">
          <cell r="D1204" t="str">
            <v>A-01883</v>
          </cell>
          <cell r="E1204" t="str">
            <v>PEMBUATAN STM</v>
          </cell>
          <cell r="F1204" t="str">
            <v>A-01883</v>
          </cell>
          <cell r="G1204" t="str">
            <v>PEMBUATAN STM KUDUS QA SM</v>
          </cell>
        </row>
        <row r="1205">
          <cell r="D1205" t="str">
            <v>A-01884</v>
          </cell>
          <cell r="E1205" t="str">
            <v>PEMBUATAN STM</v>
          </cell>
          <cell r="F1205" t="str">
            <v>A-01884</v>
          </cell>
          <cell r="G1205" t="str">
            <v>PEMBUATAN STM KUDUS PP SM</v>
          </cell>
        </row>
        <row r="1206">
          <cell r="D1206" t="str">
            <v>A-01885</v>
          </cell>
          <cell r="E1206" t="str">
            <v>ASSEMBLY PROCESS NETWORK SYSTEM</v>
          </cell>
          <cell r="F1206" t="str">
            <v>A-01885</v>
          </cell>
          <cell r="G1206" t="str">
            <v>CONVEYOR OPERATION SYSTEM (CV-HMI)</v>
          </cell>
        </row>
        <row r="1207">
          <cell r="D1207" t="str">
            <v>A-01886</v>
          </cell>
          <cell r="E1207" t="str">
            <v>ASSEMBLY PROCESS NETWORK SYSTEM</v>
          </cell>
          <cell r="F1207" t="str">
            <v>A-01886</v>
          </cell>
          <cell r="G1207" t="str">
            <v>CHECKER INSPECTION INSTRUCTION SOFTWARE (CV-CIS)</v>
          </cell>
        </row>
        <row r="1208">
          <cell r="D1208" t="str">
            <v>A-01887</v>
          </cell>
          <cell r="E1208" t="str">
            <v>ASSEMBLY PROCESS NETWORK SYSTEM</v>
          </cell>
          <cell r="F1208" t="str">
            <v>A-01887</v>
          </cell>
          <cell r="G1208" t="str">
            <v>VISUAL INSPECTION INSTRUCTION SOFTWARE (CV-CIS)</v>
          </cell>
        </row>
        <row r="1209">
          <cell r="D1209" t="str">
            <v>A-01888</v>
          </cell>
          <cell r="E1209" t="str">
            <v>ASSEMBLY PROCESS NETWORK SYSTEM</v>
          </cell>
          <cell r="F1209" t="str">
            <v>A-01888</v>
          </cell>
          <cell r="G1209" t="str">
            <v>ASSEMBLY NETWORK MONITORING SOFTWARE (CV-MIL)</v>
          </cell>
        </row>
        <row r="1210">
          <cell r="D1210" t="str">
            <v>A-01889</v>
          </cell>
          <cell r="E1210" t="str">
            <v>ASSEMBLY PROCESS NETWORK SYSTEM</v>
          </cell>
          <cell r="F1210" t="str">
            <v>A-01889</v>
          </cell>
          <cell r="G1210" t="str">
            <v>IN-PROCESS DEFECT REWORK HISTORY COLLECTION SOFTWARE (IP-DRH)</v>
          </cell>
        </row>
        <row r="1211">
          <cell r="D1211" t="str">
            <v>A-01892</v>
          </cell>
          <cell r="E1211" t="str">
            <v>TOPI SAFETY</v>
          </cell>
          <cell r="F1211" t="str">
            <v>A-01892</v>
          </cell>
          <cell r="G1211" t="str">
            <v>TOPI SAFETY KRISBOW</v>
          </cell>
        </row>
        <row r="1212">
          <cell r="D1212" t="str">
            <v>A-01894</v>
          </cell>
          <cell r="E1212" t="str">
            <v>WIFI</v>
          </cell>
          <cell r="F1212" t="str">
            <v>A-01894</v>
          </cell>
          <cell r="G1212" t="str">
            <v>Cisco Aironet Mobility Express 2800 Series</v>
          </cell>
        </row>
        <row r="1213">
          <cell r="D1213" t="str">
            <v>A-01895</v>
          </cell>
          <cell r="E1213" t="str">
            <v>RENEWAL LICENSE &amp; DRMA FORTIGATE-100E</v>
          </cell>
          <cell r="F1213" t="str">
            <v>A-01895</v>
          </cell>
          <cell r="G1213" t="str">
            <v>RENEWAL LICENSE &amp; DRMA FORTIGATE-100E</v>
          </cell>
        </row>
        <row r="1214">
          <cell r="D1214" t="str">
            <v>A-01898</v>
          </cell>
          <cell r="E1214" t="str">
            <v>INTERNET</v>
          </cell>
          <cell r="F1214" t="str">
            <v>A-01898</v>
          </cell>
          <cell r="G1214" t="str">
            <v>DEDICATED INTERNET ACCESS</v>
          </cell>
        </row>
        <row r="1215">
          <cell r="D1215" t="str">
            <v>A-01899</v>
          </cell>
          <cell r="E1215" t="str">
            <v>BLADE MICROMETER</v>
          </cell>
          <cell r="F1215" t="str">
            <v>A-01899</v>
          </cell>
          <cell r="G1215" t="str">
            <v>BLADE MICROMETER</v>
          </cell>
        </row>
        <row r="1216">
          <cell r="D1216" t="str">
            <v>A-01903</v>
          </cell>
          <cell r="E1216" t="str">
            <v>PERBAIKAN TALANG AIR PARKIRAN</v>
          </cell>
          <cell r="F1216" t="str">
            <v>A-01903</v>
          </cell>
          <cell r="G1216" t="str">
            <v>PERBAIKAN TALANG AIR PARKIRAN STEP 2</v>
          </cell>
        </row>
        <row r="1217">
          <cell r="D1217" t="str">
            <v>A-01904</v>
          </cell>
          <cell r="E1217" t="str">
            <v>RETRIBUSI</v>
          </cell>
          <cell r="F1217" t="str">
            <v>A-01904</v>
          </cell>
          <cell r="G1217" t="str">
            <v>RETRIBUSI PERIJINAN JALAN AKSES MASUK</v>
          </cell>
        </row>
        <row r="1218">
          <cell r="D1218" t="str">
            <v>A-01906</v>
          </cell>
          <cell r="E1218" t="str">
            <v>PANEL MAINTENANCE</v>
          </cell>
          <cell r="F1218" t="str">
            <v>A-01906</v>
          </cell>
          <cell r="G1218" t="str">
            <v>PANEL MAINTENANCE</v>
          </cell>
        </row>
        <row r="1219">
          <cell r="D1219" t="str">
            <v>A-01907</v>
          </cell>
          <cell r="E1219" t="str">
            <v>SPARE PART SERVICE COMPRESSOR HITACHI</v>
          </cell>
          <cell r="F1219" t="str">
            <v>A-01907</v>
          </cell>
          <cell r="G1219" t="str">
            <v>OIL SEPARATOR ELEMENT-HITACHI</v>
          </cell>
        </row>
        <row r="1220">
          <cell r="D1220" t="str">
            <v>A-01908</v>
          </cell>
          <cell r="E1220" t="str">
            <v>SPARE PART SERVICE COMPRESSOR HITACHI</v>
          </cell>
          <cell r="F1220" t="str">
            <v>A-01908</v>
          </cell>
          <cell r="G1220" t="str">
            <v>AIR INTAKE FILTER ELEMENT-HITACHI</v>
          </cell>
        </row>
        <row r="1221">
          <cell r="D1221" t="str">
            <v>A-01909</v>
          </cell>
          <cell r="E1221" t="str">
            <v>SPARE PART SERVICE COMPRESSOR HITACHI</v>
          </cell>
          <cell r="F1221" t="str">
            <v>A-01909</v>
          </cell>
          <cell r="G1221" t="str">
            <v>OIL FILTER ELEMENT-HITACHI</v>
          </cell>
        </row>
        <row r="1222">
          <cell r="D1222" t="str">
            <v>A-01910</v>
          </cell>
          <cell r="E1222" t="str">
            <v>SPARE PART SERVICE COMPRESSOR HITACHI</v>
          </cell>
          <cell r="F1222" t="str">
            <v>A-01910</v>
          </cell>
          <cell r="G1222" t="str">
            <v>UNLOADER PART-HITACHI</v>
          </cell>
        </row>
        <row r="1223">
          <cell r="D1223" t="str">
            <v>A-01911</v>
          </cell>
          <cell r="E1223" t="str">
            <v>SPARE PART SERVICE COMPRESSOR HITACHI</v>
          </cell>
          <cell r="F1223" t="str">
            <v>A-01911</v>
          </cell>
          <cell r="G1223" t="str">
            <v>BEARING+OIL TEMPERTURE-HITACHI</v>
          </cell>
        </row>
        <row r="1224">
          <cell r="D1224" t="str">
            <v>A-01912</v>
          </cell>
          <cell r="E1224" t="str">
            <v>SPARE PART SERVICE COMPRESSOR HITACHI</v>
          </cell>
          <cell r="F1224" t="str">
            <v>A-01912</v>
          </cell>
          <cell r="G1224" t="str">
            <v>SCREW BEARING SET-HITACHI</v>
          </cell>
        </row>
        <row r="1225">
          <cell r="D1225" t="str">
            <v>A-01913</v>
          </cell>
          <cell r="E1225" t="str">
            <v>SERVICE COMPRESSOR</v>
          </cell>
          <cell r="F1225" t="str">
            <v>A-01913</v>
          </cell>
          <cell r="G1225" t="str">
            <v>SERVICE FEE 6000 HR-HITACHI</v>
          </cell>
        </row>
        <row r="1226">
          <cell r="D1226" t="str">
            <v>A-01914</v>
          </cell>
          <cell r="E1226" t="str">
            <v>SPARE PART SERVICE COMPRESSOR HITACHI</v>
          </cell>
          <cell r="F1226" t="str">
            <v>A-01914</v>
          </cell>
          <cell r="G1226" t="str">
            <v>HISCREW OIL-HITACHI</v>
          </cell>
        </row>
        <row r="1227">
          <cell r="D1227" t="str">
            <v>A-01915</v>
          </cell>
          <cell r="E1227" t="str">
            <v>TAGIHAN TELFON</v>
          </cell>
          <cell r="F1227" t="str">
            <v>A-01915</v>
          </cell>
          <cell r="G1227" t="str">
            <v>TAGIHAN TELKOMSEL IPAD VICE PRESDIR</v>
          </cell>
        </row>
        <row r="1228">
          <cell r="D1228" t="str">
            <v>A-01917</v>
          </cell>
          <cell r="E1228" t="str">
            <v>SPIDOL WHITE PX20</v>
          </cell>
          <cell r="F1228" t="str">
            <v>A-01917</v>
          </cell>
          <cell r="G1228" t="str">
            <v>SPIDOL WHITE PX20</v>
          </cell>
        </row>
        <row r="1229">
          <cell r="D1229" t="str">
            <v>A-01918</v>
          </cell>
          <cell r="E1229" t="str">
            <v>PAPER FASTENER</v>
          </cell>
          <cell r="F1229" t="str">
            <v>A-01918</v>
          </cell>
          <cell r="G1229" t="str">
            <v>PAPER FASTENER</v>
          </cell>
        </row>
        <row r="1230">
          <cell r="D1230" t="str">
            <v>A-01919</v>
          </cell>
          <cell r="E1230" t="str">
            <v>STAMP</v>
          </cell>
          <cell r="F1230" t="str">
            <v>A-01919</v>
          </cell>
          <cell r="G1230" t="str">
            <v>STAMP CONTROL COPY KECIL</v>
          </cell>
        </row>
        <row r="1231">
          <cell r="D1231" t="str">
            <v>A-01920</v>
          </cell>
          <cell r="E1231" t="str">
            <v>MALAM PLASTISIN</v>
          </cell>
          <cell r="F1231" t="str">
            <v>A-01920</v>
          </cell>
          <cell r="G1231" t="str">
            <v>MALAM PLASTISIN</v>
          </cell>
        </row>
        <row r="1232">
          <cell r="D1232" t="str">
            <v>A-01921</v>
          </cell>
          <cell r="E1232" t="str">
            <v>SPIDOL</v>
          </cell>
          <cell r="F1232" t="str">
            <v>A-01921</v>
          </cell>
          <cell r="G1232" t="str">
            <v>SPIDOL YELLOW</v>
          </cell>
        </row>
        <row r="1233">
          <cell r="D1233" t="str">
            <v>A-01924</v>
          </cell>
          <cell r="E1233" t="str">
            <v>KURBAN</v>
          </cell>
          <cell r="F1233" t="str">
            <v>A-01924</v>
          </cell>
          <cell r="G1233" t="str">
            <v>SAPI KURBAN</v>
          </cell>
        </row>
        <row r="1234">
          <cell r="D1234" t="str">
            <v>A-01925</v>
          </cell>
          <cell r="E1234" t="str">
            <v>PASI REIMBURSMENT</v>
          </cell>
          <cell r="F1234" t="str">
            <v>A-01925</v>
          </cell>
          <cell r="G1234" t="str">
            <v>PASI REIMBURSMENT</v>
          </cell>
        </row>
        <row r="1235">
          <cell r="D1235" t="str">
            <v>A-01926</v>
          </cell>
          <cell r="E1235" t="str">
            <v>TALI ID CARD</v>
          </cell>
          <cell r="F1235" t="str">
            <v>A-01926</v>
          </cell>
          <cell r="G1235" t="str">
            <v>KLEM TALI ID CARD</v>
          </cell>
        </row>
        <row r="1236">
          <cell r="D1236" t="str">
            <v>A-01927</v>
          </cell>
          <cell r="E1236" t="str">
            <v>MMT</v>
          </cell>
          <cell r="F1236" t="str">
            <v>A-01927</v>
          </cell>
          <cell r="G1236" t="str">
            <v>MMT KURSI RODA</v>
          </cell>
        </row>
        <row r="1237">
          <cell r="D1237" t="str">
            <v>A-01930</v>
          </cell>
          <cell r="E1237" t="str">
            <v>WEDGE GRIPS GD-008-200F</v>
          </cell>
          <cell r="F1237" t="str">
            <v>A-01930</v>
          </cell>
          <cell r="G1237" t="str">
            <v>WEDGE GRIPS GD-008-200F</v>
          </cell>
        </row>
        <row r="1238">
          <cell r="D1238" t="str">
            <v>A-01931</v>
          </cell>
          <cell r="E1238" t="str">
            <v>ANAK TIMBANGAN</v>
          </cell>
          <cell r="F1238" t="str">
            <v>A-01931</v>
          </cell>
          <cell r="G1238" t="str">
            <v>ANAK TIMBANGAN (1 MG - 1 KG) 25 PCS</v>
          </cell>
        </row>
        <row r="1239">
          <cell r="D1239" t="str">
            <v>A-01932</v>
          </cell>
          <cell r="E1239" t="str">
            <v>LOAD CELL TESTER GD-1000-5T-CAL</v>
          </cell>
          <cell r="F1239" t="str">
            <v>A-01932</v>
          </cell>
          <cell r="G1239" t="str">
            <v>LOAD CELL TESTER GD-1000-5T-CAL</v>
          </cell>
        </row>
        <row r="1240">
          <cell r="D1240" t="str">
            <v>A-01933</v>
          </cell>
          <cell r="E1240" t="str">
            <v>AIR FILTER</v>
          </cell>
          <cell r="F1240" t="str">
            <v>A-01933</v>
          </cell>
          <cell r="G1240" t="str">
            <v>AIR FILTER</v>
          </cell>
        </row>
        <row r="1241">
          <cell r="D1241" t="str">
            <v>A-01934</v>
          </cell>
          <cell r="E1241" t="str">
            <v>ELEMENT SEPARATOR GENSET</v>
          </cell>
          <cell r="F1241" t="str">
            <v>A-01934</v>
          </cell>
          <cell r="G1241" t="str">
            <v>ELEMENT SEPARATOR GENSET</v>
          </cell>
        </row>
        <row r="1242">
          <cell r="D1242" t="str">
            <v>A-01935</v>
          </cell>
          <cell r="E1242" t="str">
            <v>WASHER SEALING</v>
          </cell>
          <cell r="F1242" t="str">
            <v>A-01935</v>
          </cell>
          <cell r="G1242" t="str">
            <v>WASHER SEALING</v>
          </cell>
        </row>
        <row r="1243">
          <cell r="D1243" t="str">
            <v>A-01936</v>
          </cell>
          <cell r="E1243" t="str">
            <v>V-BELT LOW EDGE</v>
          </cell>
          <cell r="F1243" t="str">
            <v>A-01936</v>
          </cell>
          <cell r="G1243" t="str">
            <v>V-BELT LOW EDGE</v>
          </cell>
        </row>
        <row r="1244">
          <cell r="D1244" t="str">
            <v>A-01937</v>
          </cell>
          <cell r="E1244" t="str">
            <v>CLAMP PIPE 37561-24500</v>
          </cell>
          <cell r="F1244" t="str">
            <v>A-01937</v>
          </cell>
          <cell r="G1244" t="str">
            <v>CLAMP PIPE 37561-24500</v>
          </cell>
        </row>
        <row r="1245">
          <cell r="D1245" t="str">
            <v>A-01938</v>
          </cell>
          <cell r="E1245" t="str">
            <v>CLAMP PIPE 37562-03100</v>
          </cell>
          <cell r="F1245" t="str">
            <v>A-01938</v>
          </cell>
          <cell r="G1245" t="str">
            <v>CLAMP PIPE 37562-03100</v>
          </cell>
        </row>
        <row r="1246">
          <cell r="D1246" t="str">
            <v>A-01939</v>
          </cell>
          <cell r="E1246" t="str">
            <v>SPRING NOZZLE</v>
          </cell>
          <cell r="F1246" t="str">
            <v>A-01939</v>
          </cell>
          <cell r="G1246" t="str">
            <v>SPRING NOZZLE</v>
          </cell>
        </row>
        <row r="1247">
          <cell r="D1247" t="str">
            <v>A-01940</v>
          </cell>
          <cell r="E1247" t="str">
            <v>BHP SPEKTRUM FREKUENSI RADIO</v>
          </cell>
          <cell r="F1247" t="str">
            <v>A-01940</v>
          </cell>
          <cell r="G1247" t="str">
            <v>BHP SPEKTRUM FREKUENSI RADIO NO. APK 032302022021</v>
          </cell>
        </row>
        <row r="1248">
          <cell r="D1248" t="str">
            <v>A-01941</v>
          </cell>
          <cell r="E1248" t="str">
            <v>BHP SPEKTRUM FREKUENSI RADIO</v>
          </cell>
          <cell r="F1248" t="str">
            <v>A-01941</v>
          </cell>
          <cell r="G1248" t="str">
            <v>BHP SPEKTRUM FREKUENSI RADIO NO. APK 032304022021</v>
          </cell>
        </row>
        <row r="1249">
          <cell r="D1249" t="str">
            <v>A-01942</v>
          </cell>
          <cell r="E1249" t="str">
            <v>BHP SPEKTRUM FREKUENSI RADIO</v>
          </cell>
          <cell r="F1249" t="str">
            <v>A-01942</v>
          </cell>
          <cell r="G1249" t="str">
            <v>BHP SPEKTRUM FREKUENSI RADIO NO. APK 032273022021</v>
          </cell>
        </row>
        <row r="1250">
          <cell r="D1250" t="str">
            <v>A-01943</v>
          </cell>
          <cell r="E1250" t="str">
            <v>BHP SPEKTRUM FREKUENSI RADIO</v>
          </cell>
          <cell r="F1250" t="str">
            <v>A-01943</v>
          </cell>
          <cell r="G1250" t="str">
            <v>BHP SPEKTRUM FREKUENSI RADIO NO. APK 032298022021</v>
          </cell>
        </row>
        <row r="1251">
          <cell r="D1251" t="str">
            <v>A-01944</v>
          </cell>
          <cell r="E1251" t="str">
            <v>BHP SPEKTRUM FREKUENSI RADIO</v>
          </cell>
          <cell r="F1251" t="str">
            <v>A-01944</v>
          </cell>
          <cell r="G1251" t="str">
            <v>BHP SPEKTRUM FREKUENSI RADIO NO. APK 032306022021</v>
          </cell>
        </row>
        <row r="1252">
          <cell r="D1252" t="str">
            <v>A-01945</v>
          </cell>
          <cell r="E1252" t="str">
            <v>BHP SPEKTRUM FREKUENSI RADIO</v>
          </cell>
          <cell r="F1252" t="str">
            <v>A-01945</v>
          </cell>
          <cell r="G1252" t="str">
            <v>BHP SPEKTRUM FREKUENSI RADIO NO. APK 032284022021</v>
          </cell>
        </row>
        <row r="1253">
          <cell r="D1253" t="str">
            <v>A-01946</v>
          </cell>
          <cell r="E1253" t="str">
            <v>BHP SPEKTRUM FREKUENSI RADIO</v>
          </cell>
          <cell r="F1253" t="str">
            <v>A-01946</v>
          </cell>
          <cell r="G1253" t="str">
            <v>BHP SPEKTRUM FREKUENSI RADIO NO. APK 032263022021</v>
          </cell>
        </row>
        <row r="1254">
          <cell r="D1254" t="str">
            <v>A-01947</v>
          </cell>
          <cell r="E1254" t="str">
            <v>BHP SPEKTRUM FREKUENSI RADIO</v>
          </cell>
          <cell r="F1254" t="str">
            <v>A-01947</v>
          </cell>
          <cell r="G1254" t="str">
            <v>BHP SPEKTRUM FREKUENSI RADIO NO. APK 032271022021</v>
          </cell>
        </row>
        <row r="1255">
          <cell r="D1255" t="str">
            <v>A-01948</v>
          </cell>
          <cell r="E1255" t="str">
            <v>JABRA SPEAK</v>
          </cell>
          <cell r="F1255" t="str">
            <v>A-01948</v>
          </cell>
          <cell r="G1255" t="str">
            <v>JABRA SPEAK</v>
          </cell>
        </row>
        <row r="1256">
          <cell r="D1256" t="str">
            <v>A-01949</v>
          </cell>
          <cell r="E1256" t="str">
            <v>KESET</v>
          </cell>
          <cell r="F1256" t="str">
            <v>A-01949</v>
          </cell>
          <cell r="G1256" t="str">
            <v>KESET KARET</v>
          </cell>
        </row>
        <row r="1257">
          <cell r="D1257" t="str">
            <v>A-01950</v>
          </cell>
          <cell r="E1257" t="str">
            <v>INTERNET</v>
          </cell>
          <cell r="F1257" t="str">
            <v>A-01950</v>
          </cell>
          <cell r="G1257" t="str">
            <v>SAMI JF INTERNET LINK</v>
          </cell>
        </row>
        <row r="1258">
          <cell r="D1258" t="str">
            <v>A-01951</v>
          </cell>
          <cell r="E1258" t="str">
            <v>KIPAS ANGIN</v>
          </cell>
          <cell r="F1258" t="str">
            <v>A-01951</v>
          </cell>
          <cell r="G1258" t="str">
            <v>KIPAS ANGIN CKE 20"</v>
          </cell>
        </row>
        <row r="1259">
          <cell r="D1259" t="str">
            <v>A-01952</v>
          </cell>
          <cell r="E1259" t="str">
            <v>PRINTHEAD</v>
          </cell>
          <cell r="F1259" t="str">
            <v>A-01952</v>
          </cell>
          <cell r="G1259" t="str">
            <v>PRINTHEAD SATO</v>
          </cell>
        </row>
        <row r="1260">
          <cell r="D1260" t="str">
            <v>A-01953</v>
          </cell>
          <cell r="E1260" t="str">
            <v>CUTTER PRINT</v>
          </cell>
          <cell r="F1260" t="str">
            <v>A-01953</v>
          </cell>
          <cell r="G1260" t="str">
            <v>CUTTER PRINT SATO</v>
          </cell>
        </row>
        <row r="1261">
          <cell r="D1261" t="str">
            <v>A-01955</v>
          </cell>
          <cell r="E1261" t="str">
            <v>BATTERY</v>
          </cell>
          <cell r="F1261" t="str">
            <v>A-01955</v>
          </cell>
          <cell r="G1261" t="str">
            <v>BATTERY LAPTOP DELL INSPIRATION 14 300 SERIES</v>
          </cell>
        </row>
        <row r="1262">
          <cell r="D1262" t="str">
            <v>A-01956</v>
          </cell>
          <cell r="E1262" t="str">
            <v>HT</v>
          </cell>
          <cell r="F1262" t="str">
            <v>A-01956</v>
          </cell>
          <cell r="G1262" t="str">
            <v>HT ALINCO CRX 5</v>
          </cell>
        </row>
        <row r="1263">
          <cell r="D1263" t="str">
            <v>A-01958</v>
          </cell>
          <cell r="E1263" t="str">
            <v>SOUND PORTABLE</v>
          </cell>
          <cell r="F1263" t="str">
            <v>A-01958</v>
          </cell>
          <cell r="G1263" t="str">
            <v>SOUND PORTABLE</v>
          </cell>
        </row>
        <row r="1264">
          <cell r="D1264" t="str">
            <v>A-01961</v>
          </cell>
          <cell r="E1264" t="str">
            <v>MICROSOFT SOFTWARE</v>
          </cell>
          <cell r="F1264" t="str">
            <v>A-01961</v>
          </cell>
          <cell r="G1264" t="str">
            <v>MICROSOFT PROJECT PRO DEV SL</v>
          </cell>
        </row>
        <row r="1265">
          <cell r="D1265" t="str">
            <v>A-01963</v>
          </cell>
          <cell r="E1265" t="str">
            <v>CONVERTER DISPLAY PORT</v>
          </cell>
          <cell r="F1265" t="str">
            <v>A-01963</v>
          </cell>
          <cell r="G1265" t="str">
            <v>CONVERTER DISPLAY PORT TO HDMI</v>
          </cell>
        </row>
        <row r="1266">
          <cell r="D1266" t="str">
            <v>A-01964</v>
          </cell>
          <cell r="E1266" t="str">
            <v>SEWA REACH TRUCK</v>
          </cell>
          <cell r="F1266" t="str">
            <v>A-01964</v>
          </cell>
          <cell r="G1266" t="str">
            <v>SEWA REACH TRUCK</v>
          </cell>
        </row>
        <row r="1267">
          <cell r="D1267" t="str">
            <v>A-01965</v>
          </cell>
          <cell r="E1267" t="str">
            <v>NVR</v>
          </cell>
          <cell r="F1267" t="str">
            <v>A-01965</v>
          </cell>
          <cell r="G1267" t="str">
            <v>NVR 64 CHANNEL</v>
          </cell>
        </row>
        <row r="1268">
          <cell r="D1268" t="str">
            <v>A-01967</v>
          </cell>
          <cell r="E1268" t="str">
            <v>RENEWAL APLIKASI</v>
          </cell>
          <cell r="F1268" t="str">
            <v>A-01967</v>
          </cell>
          <cell r="G1268" t="str">
            <v>HIBARA SYSTEM PRE ASSY</v>
          </cell>
        </row>
        <row r="1269">
          <cell r="D1269" t="str">
            <v>A-01969</v>
          </cell>
          <cell r="E1269" t="str">
            <v>PLASTIK KANBAN</v>
          </cell>
          <cell r="F1269" t="str">
            <v>A-01969</v>
          </cell>
          <cell r="G1269" t="str">
            <v>PLASTIK KANBAN ASSY PENDEK</v>
          </cell>
        </row>
        <row r="1270">
          <cell r="D1270" t="str">
            <v>A-01970</v>
          </cell>
          <cell r="E1270" t="str">
            <v>DIAL INDICATING TORQUE WRENCH DB12N-S</v>
          </cell>
          <cell r="F1270" t="str">
            <v>A-01970</v>
          </cell>
          <cell r="G1270" t="str">
            <v>DIAL INDICATING TORQUE WRENCH DB12N-S</v>
          </cell>
        </row>
        <row r="1271">
          <cell r="D1271" t="str">
            <v>A-01971</v>
          </cell>
          <cell r="E1271" t="str">
            <v>DEEP SOCKET</v>
          </cell>
          <cell r="F1271" t="str">
            <v>A-01971</v>
          </cell>
          <cell r="G1271" t="str">
            <v>DEEP SOCKET 8MM</v>
          </cell>
        </row>
        <row r="1272">
          <cell r="D1272" t="str">
            <v>A-01972</v>
          </cell>
          <cell r="E1272" t="str">
            <v>RIKSA UJI</v>
          </cell>
          <cell r="F1272" t="str">
            <v>A-01972</v>
          </cell>
          <cell r="G1272" t="str">
            <v>RIKSA UJI FORKLIFT</v>
          </cell>
        </row>
        <row r="1273">
          <cell r="D1273" t="str">
            <v>A-01974</v>
          </cell>
          <cell r="E1273" t="str">
            <v>SOLAR CELL ALL IN ONE 20 WATT</v>
          </cell>
          <cell r="F1273" t="str">
            <v>A-01974</v>
          </cell>
          <cell r="G1273" t="str">
            <v>SOLAR CELL ALL IN ONE 20 WATT</v>
          </cell>
        </row>
        <row r="1274">
          <cell r="D1274" t="str">
            <v>A-01975</v>
          </cell>
          <cell r="E1274" t="str">
            <v>SOLAR CELL ALL IN ONE 40 WATT</v>
          </cell>
          <cell r="F1274" t="str">
            <v>A-01975</v>
          </cell>
          <cell r="G1274" t="str">
            <v>SOLAR CELL ALL IN ONE 40 WATT</v>
          </cell>
        </row>
        <row r="1275">
          <cell r="D1275" t="str">
            <v>A-01976</v>
          </cell>
          <cell r="E1275" t="str">
            <v>SOLAR CELL ALL IN ONE 60 WATT</v>
          </cell>
          <cell r="F1275" t="str">
            <v>A-01976</v>
          </cell>
          <cell r="G1275" t="str">
            <v>SOLAR CELL ALL IN ONE 60 WATT</v>
          </cell>
        </row>
        <row r="1276">
          <cell r="D1276" t="str">
            <v>A-01977</v>
          </cell>
          <cell r="E1276" t="str">
            <v>TIANG SINGLE HEAD TINGGI 5M</v>
          </cell>
          <cell r="F1276" t="str">
            <v>A-01977</v>
          </cell>
          <cell r="G1276" t="str">
            <v>TIANG SINGLE HEAD TINGGI 5M</v>
          </cell>
        </row>
        <row r="1277">
          <cell r="D1277" t="str">
            <v>A-01978</v>
          </cell>
          <cell r="E1277" t="str">
            <v>TIANG SINGLE HEAD TINGGI 6M</v>
          </cell>
          <cell r="F1277" t="str">
            <v>A-01978</v>
          </cell>
          <cell r="G1277" t="str">
            <v>TIANG SINGLE HEAD TINGGI 6M</v>
          </cell>
        </row>
        <row r="1278">
          <cell r="D1278" t="str">
            <v>A-01979</v>
          </cell>
          <cell r="E1278" t="str">
            <v>TIANG SINGLE HEAD TINGGI 7M</v>
          </cell>
          <cell r="F1278" t="str">
            <v>A-01979</v>
          </cell>
          <cell r="G1278" t="str">
            <v>TIANG SINGLE HEAD TINGGI 7M</v>
          </cell>
        </row>
        <row r="1279">
          <cell r="D1279" t="str">
            <v>A-01980</v>
          </cell>
          <cell r="E1279" t="str">
            <v>BIAYA PEMASANGAN TIANG</v>
          </cell>
          <cell r="F1279" t="str">
            <v>A-01980</v>
          </cell>
          <cell r="G1279" t="str">
            <v>BIAYA PEMASANGAN TIANG</v>
          </cell>
        </row>
        <row r="1280">
          <cell r="D1280" t="str">
            <v>A-01981</v>
          </cell>
          <cell r="E1280" t="str">
            <v>BIAYA INSTALASI LAMPU TANPA MENDIRIKAN TIANG DAN PONDASI</v>
          </cell>
          <cell r="F1280" t="str">
            <v>A-01981</v>
          </cell>
          <cell r="G1280" t="str">
            <v>BIAYA INSTALASI LAMPU TANPA MENDIRIKAN TIANG DAN PONDASI</v>
          </cell>
        </row>
        <row r="1281">
          <cell r="D1281" t="str">
            <v>A-01982</v>
          </cell>
          <cell r="E1281" t="str">
            <v>KALIBRASI</v>
          </cell>
          <cell r="F1281" t="str">
            <v>A-01982</v>
          </cell>
          <cell r="G1281" t="str">
            <v>KALIBRASI HIOS TORQUE METER HP100</v>
          </cell>
        </row>
        <row r="1282">
          <cell r="D1282" t="str">
            <v>A-01983</v>
          </cell>
          <cell r="E1282" t="str">
            <v>ASURANSI MSIG SAMI-JF</v>
          </cell>
          <cell r="F1282" t="str">
            <v>A-01983</v>
          </cell>
          <cell r="G1282" t="str">
            <v>BUSINESS INTERUPTION</v>
          </cell>
        </row>
        <row r="1283">
          <cell r="D1283" t="str">
            <v>A-01984</v>
          </cell>
          <cell r="E1283" t="str">
            <v>POLICE LINE</v>
          </cell>
          <cell r="F1283" t="str">
            <v>A-01984</v>
          </cell>
          <cell r="G1283" t="str">
            <v>POLICE LINE 3X500</v>
          </cell>
        </row>
        <row r="1284">
          <cell r="D1284" t="str">
            <v>A-01986</v>
          </cell>
          <cell r="E1284" t="str">
            <v>HARDISK</v>
          </cell>
          <cell r="F1284" t="str">
            <v>A-01986</v>
          </cell>
          <cell r="G1284" t="str">
            <v>HARDISK SSD SATA 500GB</v>
          </cell>
        </row>
        <row r="1285">
          <cell r="D1285" t="str">
            <v>A-01987</v>
          </cell>
          <cell r="E1285" t="str">
            <v>BRACKET</v>
          </cell>
          <cell r="F1285" t="str">
            <v>A-01987</v>
          </cell>
          <cell r="G1285" t="str">
            <v>BRACKET LED 20-32"</v>
          </cell>
        </row>
        <row r="1286">
          <cell r="D1286" t="str">
            <v>A-01988</v>
          </cell>
          <cell r="E1286" t="str">
            <v>TIE LABEL</v>
          </cell>
          <cell r="F1286" t="str">
            <v>A-01988</v>
          </cell>
          <cell r="G1286" t="str">
            <v>TIE LABEL</v>
          </cell>
        </row>
        <row r="1287">
          <cell r="D1287" t="str">
            <v>A-01989</v>
          </cell>
          <cell r="E1287" t="str">
            <v>WIFI</v>
          </cell>
          <cell r="F1287" t="str">
            <v>A-01989</v>
          </cell>
          <cell r="G1287" t="str">
            <v>WIFI ADAPTER TPLINK TL-WN823N</v>
          </cell>
        </row>
        <row r="1288">
          <cell r="D1288" t="str">
            <v>A-01991</v>
          </cell>
          <cell r="E1288" t="str">
            <v>IP CAM</v>
          </cell>
          <cell r="F1288" t="str">
            <v>A-01991</v>
          </cell>
          <cell r="G1288" t="str">
            <v>IP CAM HIKVISION 4MP</v>
          </cell>
        </row>
        <row r="1289">
          <cell r="D1289" t="str">
            <v>A-01992</v>
          </cell>
          <cell r="E1289" t="str">
            <v>PRINTER 3D</v>
          </cell>
          <cell r="F1289" t="str">
            <v>A-01992</v>
          </cell>
          <cell r="G1289" t="str">
            <v>RRINTER 3D REXYZ N2G</v>
          </cell>
        </row>
        <row r="1290">
          <cell r="D1290" t="str">
            <v>A-01994</v>
          </cell>
          <cell r="E1290" t="str">
            <v>WEB CAM</v>
          </cell>
          <cell r="F1290" t="str">
            <v>A-01994</v>
          </cell>
          <cell r="G1290" t="str">
            <v xml:space="preserve">WEB CAM LOGITECH CABLE </v>
          </cell>
        </row>
        <row r="1291">
          <cell r="D1291" t="str">
            <v>A-01995</v>
          </cell>
          <cell r="E1291" t="str">
            <v>BATTERY UPS</v>
          </cell>
          <cell r="F1291" t="str">
            <v>A-01995</v>
          </cell>
          <cell r="G1291" t="str">
            <v>BATTERY UPS APC SUA1000RMI1U</v>
          </cell>
        </row>
        <row r="1292">
          <cell r="D1292" t="str">
            <v>A-01996</v>
          </cell>
          <cell r="E1292" t="str">
            <v>UPS</v>
          </cell>
          <cell r="F1292" t="str">
            <v>A-01996</v>
          </cell>
          <cell r="G1292" t="str">
            <v>BATTERY UPS 12V 5AH</v>
          </cell>
        </row>
        <row r="1293">
          <cell r="D1293" t="str">
            <v>A-01997</v>
          </cell>
          <cell r="E1293" t="str">
            <v>BIAYA TRAINING</v>
          </cell>
          <cell r="F1293" t="str">
            <v>A-01997</v>
          </cell>
          <cell r="G1293" t="str">
            <v>TRAINING DAMKAR KELAS C</v>
          </cell>
        </row>
        <row r="1294">
          <cell r="D1294" t="str">
            <v>A-01998</v>
          </cell>
          <cell r="E1294" t="str">
            <v>BIAYA TRAINING</v>
          </cell>
          <cell r="F1294" t="str">
            <v>A-01998</v>
          </cell>
          <cell r="G1294" t="str">
            <v>TRAINING DAMKAR KELAS B</v>
          </cell>
        </row>
        <row r="1295">
          <cell r="D1295" t="str">
            <v>A-01999</v>
          </cell>
          <cell r="E1295" t="str">
            <v>BIAYA SERTIFIKASI</v>
          </cell>
          <cell r="F1295" t="str">
            <v>A-01999</v>
          </cell>
          <cell r="G1295" t="str">
            <v>SERTIFIKASI K3 MESIN PRD</v>
          </cell>
        </row>
        <row r="1296">
          <cell r="D1296" t="str">
            <v>A-02000</v>
          </cell>
          <cell r="E1296" t="str">
            <v>BIAYA SERTIFIKASI</v>
          </cell>
          <cell r="F1296" t="str">
            <v>A-02000</v>
          </cell>
          <cell r="G1296" t="str">
            <v>SERTIFIKASI K3 OPT PRD</v>
          </cell>
        </row>
        <row r="1297">
          <cell r="D1297" t="str">
            <v>A-02001</v>
          </cell>
          <cell r="E1297" t="str">
            <v>BIAYA SERTIFIKASI</v>
          </cell>
          <cell r="F1297" t="str">
            <v>A-02001</v>
          </cell>
          <cell r="G1297" t="str">
            <v>SERTIFIKASI K3 OPT MESIN MILLING</v>
          </cell>
        </row>
        <row r="1298">
          <cell r="D1298" t="str">
            <v>A-02002</v>
          </cell>
          <cell r="E1298" t="str">
            <v>BIAYA SERTIFIKASI</v>
          </cell>
          <cell r="F1298" t="str">
            <v>A-02002</v>
          </cell>
          <cell r="G1298" t="str">
            <v>SERTIFIKASI K3 TEKNISI MESIN PRD</v>
          </cell>
        </row>
        <row r="1299">
          <cell r="D1299" t="str">
            <v>A-02003</v>
          </cell>
          <cell r="E1299" t="str">
            <v>BIAYA SERTIFIKASI</v>
          </cell>
          <cell r="F1299" t="str">
            <v>A-02003</v>
          </cell>
          <cell r="G1299" t="str">
            <v>SERTIFIKASI JURU LAS KELAS (1)</v>
          </cell>
        </row>
        <row r="1300">
          <cell r="D1300" t="str">
            <v>A-02008</v>
          </cell>
          <cell r="E1300" t="str">
            <v>BIAYA SERTIFIKASI</v>
          </cell>
          <cell r="F1300" t="str">
            <v>A-02008</v>
          </cell>
          <cell r="G1300" t="str">
            <v>TENAGA KERJA PADA KETINGGIAN (TKBT)</v>
          </cell>
        </row>
        <row r="1301">
          <cell r="D1301" t="str">
            <v>A-02011</v>
          </cell>
          <cell r="E1301" t="str">
            <v>BIAYA SERTIFIKASI</v>
          </cell>
          <cell r="F1301" t="str">
            <v>A-02011</v>
          </cell>
          <cell r="G1301" t="str">
            <v>SERTIFIKASI K3 OPT BEJANA TEKAN</v>
          </cell>
        </row>
        <row r="1302">
          <cell r="D1302" t="str">
            <v>A-02012</v>
          </cell>
          <cell r="E1302" t="str">
            <v>BIAYA TRAINING</v>
          </cell>
          <cell r="F1302" t="str">
            <v>A-02012</v>
          </cell>
          <cell r="G1302" t="str">
            <v>INHOUSE TRAINING INTERNAL AUDITOR SMK3</v>
          </cell>
        </row>
        <row r="1303">
          <cell r="D1303" t="str">
            <v>A-02013</v>
          </cell>
          <cell r="E1303" t="str">
            <v>BIAYA SERTIFIKASI</v>
          </cell>
          <cell r="F1303" t="str">
            <v>A-02013</v>
          </cell>
          <cell r="G1303" t="str">
            <v>SERTIFIKASI SMK3</v>
          </cell>
        </row>
        <row r="1304">
          <cell r="D1304" t="str">
            <v>A-02014</v>
          </cell>
          <cell r="E1304" t="str">
            <v>VACUM CLEANER</v>
          </cell>
          <cell r="F1304" t="str">
            <v>A-02014</v>
          </cell>
          <cell r="G1304" t="str">
            <v>VACUM CLEANER NILFISK 50</v>
          </cell>
        </row>
        <row r="1305">
          <cell r="D1305" t="str">
            <v>A-02016</v>
          </cell>
          <cell r="E1305" t="str">
            <v>SOUND</v>
          </cell>
          <cell r="F1305" t="str">
            <v>A-02016</v>
          </cell>
          <cell r="G1305" t="str">
            <v>SOUND SONY HG1</v>
          </cell>
        </row>
        <row r="1306">
          <cell r="D1306" t="str">
            <v>A-02017</v>
          </cell>
          <cell r="E1306" t="str">
            <v>KERTAS</v>
          </cell>
          <cell r="F1306" t="str">
            <v>A-02017</v>
          </cell>
          <cell r="G1306" t="str">
            <v>KERTAS UKURAN A5</v>
          </cell>
        </row>
        <row r="1307">
          <cell r="D1307" t="str">
            <v>A-02018</v>
          </cell>
          <cell r="E1307" t="str">
            <v>STICKER</v>
          </cell>
          <cell r="F1307" t="str">
            <v>A-02018</v>
          </cell>
          <cell r="G1307" t="str">
            <v>STICKER GOOD JOB NUMBER</v>
          </cell>
        </row>
        <row r="1308">
          <cell r="D1308" t="str">
            <v>A-02022</v>
          </cell>
          <cell r="E1308" t="str">
            <v>ADAPTOR FOR DIGITAL BALANCE OUTPUT DC 10V 0.5A</v>
          </cell>
          <cell r="F1308" t="str">
            <v>A-02022</v>
          </cell>
          <cell r="G1308" t="str">
            <v>ADAPTOR FOR DIGITAL BALANCE OUTPUT DC 10V 0.5A</v>
          </cell>
        </row>
        <row r="1309">
          <cell r="D1309" t="str">
            <v>A-02023</v>
          </cell>
          <cell r="E1309" t="str">
            <v>TUNJANGAN</v>
          </cell>
          <cell r="F1309" t="str">
            <v>A-02023</v>
          </cell>
          <cell r="G1309" t="str">
            <v>TUNJANGAN TAKZIAH</v>
          </cell>
        </row>
        <row r="1310">
          <cell r="D1310" t="str">
            <v>A-02024</v>
          </cell>
          <cell r="E1310" t="str">
            <v>INSTALASI PROYEKTOR</v>
          </cell>
          <cell r="F1310" t="str">
            <v>A-02024</v>
          </cell>
          <cell r="G1310" t="str">
            <v>INSTALASI PROYEKTOR</v>
          </cell>
        </row>
        <row r="1311">
          <cell r="D1311" t="str">
            <v>A-02026</v>
          </cell>
          <cell r="E1311" t="str">
            <v>SPEAKER</v>
          </cell>
          <cell r="F1311" t="str">
            <v>A-02026</v>
          </cell>
          <cell r="G1311" t="str">
            <v>SPEAKER PORTABLE HUPER</v>
          </cell>
        </row>
        <row r="1312">
          <cell r="D1312" t="str">
            <v>A-02029</v>
          </cell>
          <cell r="E1312" t="str">
            <v>PEMASANGAN RACK</v>
          </cell>
          <cell r="F1312" t="str">
            <v>A-02029</v>
          </cell>
          <cell r="G1312" t="str">
            <v>PEMASANGAN RACK</v>
          </cell>
        </row>
        <row r="1313">
          <cell r="D1313" t="str">
            <v>A-02030</v>
          </cell>
          <cell r="E1313" t="str">
            <v>TUTUP RACK POLYCABONAT</v>
          </cell>
          <cell r="F1313" t="str">
            <v>A-02030</v>
          </cell>
          <cell r="G1313" t="str">
            <v>TUTUP RACK POLYCABONAT</v>
          </cell>
        </row>
        <row r="1314">
          <cell r="D1314" t="str">
            <v>A-02031</v>
          </cell>
          <cell r="E1314" t="str">
            <v>SP FILAMENT</v>
          </cell>
          <cell r="F1314" t="str">
            <v>A-02031</v>
          </cell>
          <cell r="G1314" t="str">
            <v>FILAMEN 3D PRINTER FILAMENT PLA WHITE 1.75MM 1.0 KG</v>
          </cell>
        </row>
        <row r="1315">
          <cell r="D1315" t="str">
            <v>A-02032</v>
          </cell>
          <cell r="E1315" t="str">
            <v>SP FILAMENT</v>
          </cell>
          <cell r="F1315" t="str">
            <v>A-02032</v>
          </cell>
          <cell r="G1315" t="str">
            <v>R3DMAKER FILAMEN 3D PRINTER FILAMENT PLA PRO WHITE 1.75MM 1.0 KG</v>
          </cell>
        </row>
        <row r="1316">
          <cell r="D1316" t="str">
            <v>A-02033</v>
          </cell>
          <cell r="E1316" t="str">
            <v>SP FILAMENT</v>
          </cell>
          <cell r="F1316" t="str">
            <v>A-02033</v>
          </cell>
          <cell r="G1316" t="str">
            <v>R3DMAKER FILAMEN 3D PRINTER FILAMENT PETG SOLID WHITE 1.75MM 1.0 KG</v>
          </cell>
        </row>
        <row r="1317">
          <cell r="D1317" t="str">
            <v>A-02034</v>
          </cell>
          <cell r="E1317" t="str">
            <v>SP FILAMENT</v>
          </cell>
          <cell r="F1317" t="str">
            <v>A-02034</v>
          </cell>
          <cell r="G1317" t="str">
            <v>R3DMAKER FILAMEN 3D PRINTER FILAMENT TPU TRANSPARENT 1.75MM 0.5 KG</v>
          </cell>
        </row>
        <row r="1318">
          <cell r="D1318" t="str">
            <v>A-02035</v>
          </cell>
          <cell r="E1318" t="str">
            <v>SSD READER</v>
          </cell>
          <cell r="F1318" t="str">
            <v>A-02035</v>
          </cell>
          <cell r="G1318" t="str">
            <v>SSD READER</v>
          </cell>
        </row>
        <row r="1319">
          <cell r="D1319" t="str">
            <v>A-02038</v>
          </cell>
          <cell r="E1319" t="str">
            <v>PEKERJAAN PAGAR &amp; COR GOTTER JALAN TIMUR</v>
          </cell>
          <cell r="F1319" t="str">
            <v>A-02038</v>
          </cell>
          <cell r="G1319" t="str">
            <v>PEKERJAAN PAGAR &amp; COR GOTTER JALAN TIMUR</v>
          </cell>
        </row>
        <row r="1320">
          <cell r="D1320" t="str">
            <v>A-02039</v>
          </cell>
          <cell r="E1320" t="str">
            <v>KUOTA WFH</v>
          </cell>
          <cell r="F1320" t="str">
            <v>A-02039</v>
          </cell>
          <cell r="G1320" t="str">
            <v>KUOTA INTERNET WFH</v>
          </cell>
        </row>
        <row r="1321">
          <cell r="D1321" t="str">
            <v>A-02040</v>
          </cell>
          <cell r="E1321" t="str">
            <v>DEEP SOCKET</v>
          </cell>
          <cell r="F1321" t="str">
            <v>A-02040</v>
          </cell>
          <cell r="G1321" t="str">
            <v>DEEP SOCKET 10MM</v>
          </cell>
        </row>
        <row r="1322">
          <cell r="D1322" t="str">
            <v>A-02045</v>
          </cell>
          <cell r="E1322" t="str">
            <v>KURSI RODA</v>
          </cell>
          <cell r="F1322" t="str">
            <v>A-02045</v>
          </cell>
          <cell r="G1322" t="str">
            <v>KURSI RODA</v>
          </cell>
        </row>
        <row r="1323">
          <cell r="D1323" t="str">
            <v>A-02046</v>
          </cell>
          <cell r="E1323" t="str">
            <v>ALKOHOL</v>
          </cell>
          <cell r="F1323" t="str">
            <v>A-02046</v>
          </cell>
          <cell r="G1323" t="str">
            <v>ALKOHOL 70%</v>
          </cell>
        </row>
        <row r="1324">
          <cell r="D1324" t="str">
            <v>A-02047</v>
          </cell>
          <cell r="E1324" t="str">
            <v>COVER ROLL METER</v>
          </cell>
          <cell r="F1324" t="str">
            <v>A-02047</v>
          </cell>
          <cell r="G1324" t="str">
            <v>COVER ROLL METER FLAT 7X5MM</v>
          </cell>
        </row>
        <row r="1325">
          <cell r="D1325" t="str">
            <v>A-02048</v>
          </cell>
          <cell r="E1325" t="str">
            <v>PENYUSUNAN DOKUMEN</v>
          </cell>
          <cell r="F1325" t="str">
            <v>A-02048</v>
          </cell>
          <cell r="G1325" t="str">
            <v>PENYUSUNAN DOKUMEN AMDAL TERMIN 1</v>
          </cell>
        </row>
        <row r="1326">
          <cell r="D1326" t="str">
            <v>A-02049</v>
          </cell>
          <cell r="E1326" t="str">
            <v>PENYUSUNAN DOKUMEN</v>
          </cell>
          <cell r="F1326" t="str">
            <v>A-02049</v>
          </cell>
          <cell r="G1326" t="str">
            <v>PENYUSUNAN DOKUMEN AMDAL TERMIN 2</v>
          </cell>
        </row>
        <row r="1327">
          <cell r="D1327" t="str">
            <v>A-02050</v>
          </cell>
          <cell r="E1327" t="str">
            <v>PENYUSUNAN DOKUMEN</v>
          </cell>
          <cell r="F1327" t="str">
            <v>A-02050</v>
          </cell>
          <cell r="G1327" t="str">
            <v>PENYUSUNAN DOKUMEN AMDAL TERMIN 3</v>
          </cell>
        </row>
        <row r="1328">
          <cell r="D1328" t="str">
            <v>A-02051</v>
          </cell>
          <cell r="E1328" t="str">
            <v>PENYUSUNAN DOKUMEN</v>
          </cell>
          <cell r="F1328" t="str">
            <v>A-02051</v>
          </cell>
          <cell r="G1328" t="str">
            <v>PENYUSUNAN DOKUMEN AMDAL TERMIN 4</v>
          </cell>
        </row>
        <row r="1329">
          <cell r="D1329" t="str">
            <v>A-02052</v>
          </cell>
          <cell r="E1329" t="str">
            <v>RAK BOTOL AIR MINUM</v>
          </cell>
          <cell r="F1329" t="str">
            <v>A-02052</v>
          </cell>
          <cell r="G1329" t="str">
            <v>RAK BOTOL AIR MINUM</v>
          </cell>
        </row>
        <row r="1330">
          <cell r="D1330" t="str">
            <v>A-02058</v>
          </cell>
          <cell r="E1330" t="str">
            <v>APAR</v>
          </cell>
          <cell r="F1330" t="str">
            <v>A-02058</v>
          </cell>
          <cell r="G1330" t="str">
            <v>REFILL APAR CO2 UK. 45KG</v>
          </cell>
        </row>
        <row r="1331">
          <cell r="D1331" t="str">
            <v>A-02059</v>
          </cell>
          <cell r="E1331" t="str">
            <v>APAR</v>
          </cell>
          <cell r="F1331" t="str">
            <v>A-02059</v>
          </cell>
          <cell r="G1331" t="str">
            <v>REFILL APAR POWDER UK. 25KG</v>
          </cell>
        </row>
        <row r="1332">
          <cell r="D1332" t="str">
            <v>A-02060</v>
          </cell>
          <cell r="E1332" t="str">
            <v>APAR</v>
          </cell>
          <cell r="F1332" t="str">
            <v>A-02060</v>
          </cell>
          <cell r="G1332" t="str">
            <v>REFILL APAR POWDER UK. 50KG</v>
          </cell>
        </row>
        <row r="1333">
          <cell r="D1333" t="str">
            <v>A-02061</v>
          </cell>
          <cell r="E1333" t="str">
            <v>SPARE PART HANDPALLET</v>
          </cell>
          <cell r="F1333" t="str">
            <v>A-02061</v>
          </cell>
          <cell r="G1333" t="str">
            <v>OLI</v>
          </cell>
        </row>
        <row r="1334">
          <cell r="D1334" t="str">
            <v>A-02069</v>
          </cell>
          <cell r="E1334" t="str">
            <v>KALIBRASI LOAD CELL TESTER DIGITAL</v>
          </cell>
          <cell r="F1334" t="str">
            <v>A-02069</v>
          </cell>
          <cell r="G1334" t="str">
            <v>KALIBRASI LOAD CELL TESTER DIGITAL</v>
          </cell>
        </row>
        <row r="1335">
          <cell r="D1335" t="str">
            <v>A-02070</v>
          </cell>
          <cell r="E1335" t="str">
            <v>LAMPU</v>
          </cell>
          <cell r="F1335" t="str">
            <v>A-02070</v>
          </cell>
          <cell r="G1335" t="str">
            <v>LAMPU HIGHBY 100W PHILIPS</v>
          </cell>
        </row>
        <row r="1336">
          <cell r="D1336" t="str">
            <v>A-02071</v>
          </cell>
          <cell r="E1336" t="str">
            <v>OBENG</v>
          </cell>
          <cell r="F1336" t="str">
            <v>A-02071</v>
          </cell>
          <cell r="G1336" t="str">
            <v>OBENG (+) 4.0X100MM</v>
          </cell>
        </row>
        <row r="1337">
          <cell r="D1337" t="str">
            <v>A-02072</v>
          </cell>
          <cell r="E1337" t="str">
            <v>OBENG</v>
          </cell>
          <cell r="F1337" t="str">
            <v>A-02072</v>
          </cell>
          <cell r="G1337" t="str">
            <v>OBENG CRYSTAL (-) 5X150MM</v>
          </cell>
        </row>
        <row r="1338">
          <cell r="D1338" t="str">
            <v>A-02073</v>
          </cell>
          <cell r="E1338" t="str">
            <v>BUKU</v>
          </cell>
          <cell r="F1338" t="str">
            <v>A-02073</v>
          </cell>
          <cell r="G1338" t="str">
            <v>BUKU PKB</v>
          </cell>
        </row>
        <row r="1339">
          <cell r="D1339" t="str">
            <v>A-02074</v>
          </cell>
          <cell r="E1339" t="str">
            <v>BUKU</v>
          </cell>
          <cell r="F1339" t="str">
            <v>A-02074</v>
          </cell>
          <cell r="G1339" t="str">
            <v>BUKU COC</v>
          </cell>
        </row>
        <row r="1340">
          <cell r="D1340" t="str">
            <v>A-02075</v>
          </cell>
          <cell r="E1340" t="str">
            <v>BIAYA TRAINING</v>
          </cell>
          <cell r="F1340" t="str">
            <v>A-02075</v>
          </cell>
          <cell r="G1340" t="str">
            <v>TRAINING PENGEMBANGAN ASST MANAGER UP</v>
          </cell>
        </row>
        <row r="1341">
          <cell r="D1341" t="str">
            <v>A-02077</v>
          </cell>
          <cell r="E1341" t="str">
            <v>BIAYA TRAINING</v>
          </cell>
          <cell r="F1341" t="str">
            <v>A-02077</v>
          </cell>
          <cell r="G1341" t="str">
            <v>INHOUSE TRAINING KALIBRASI</v>
          </cell>
        </row>
        <row r="1342">
          <cell r="D1342" t="str">
            <v>A-02078</v>
          </cell>
          <cell r="E1342" t="str">
            <v>KARPET</v>
          </cell>
          <cell r="F1342" t="str">
            <v>A-02078</v>
          </cell>
          <cell r="G1342" t="str">
            <v>KARPET MUSHOLA</v>
          </cell>
        </row>
        <row r="1343">
          <cell r="D1343" t="str">
            <v>A-02079</v>
          </cell>
          <cell r="E1343" t="str">
            <v>KIPAS ANGIN</v>
          </cell>
          <cell r="F1343" t="str">
            <v>A-02079</v>
          </cell>
          <cell r="G1343" t="str">
            <v>KIPAS ANGIN REGENCY 18"</v>
          </cell>
        </row>
        <row r="1344">
          <cell r="D1344" t="str">
            <v>A-02080</v>
          </cell>
          <cell r="E1344" t="str">
            <v>LAMPU</v>
          </cell>
          <cell r="F1344" t="str">
            <v>A-02080</v>
          </cell>
          <cell r="G1344" t="str">
            <v>LAMPU SOROT 100W</v>
          </cell>
        </row>
        <row r="1345">
          <cell r="D1345" t="str">
            <v>A-02081</v>
          </cell>
          <cell r="E1345" t="str">
            <v>SEAL POMPA</v>
          </cell>
          <cell r="F1345" t="str">
            <v>A-02081</v>
          </cell>
          <cell r="G1345" t="str">
            <v>SEAL POMPA ELEKTRIK PUMP PENDINGIN AC</v>
          </cell>
        </row>
        <row r="1346">
          <cell r="D1346" t="str">
            <v>A-02082</v>
          </cell>
          <cell r="E1346" t="str">
            <v>LAMPU</v>
          </cell>
          <cell r="F1346" t="str">
            <v>A-02082</v>
          </cell>
          <cell r="G1346" t="str">
            <v>LAMPU PJU 100 W</v>
          </cell>
        </row>
        <row r="1347">
          <cell r="D1347" t="str">
            <v>A-02083</v>
          </cell>
          <cell r="E1347" t="str">
            <v>CAD SOFTWARE</v>
          </cell>
          <cell r="F1347" t="str">
            <v>A-02083</v>
          </cell>
          <cell r="G1347" t="str">
            <v>AUTOCAD TOOLSET</v>
          </cell>
        </row>
        <row r="1348">
          <cell r="D1348" t="str">
            <v>A-02084</v>
          </cell>
          <cell r="E1348" t="str">
            <v>CAD SOFTWARE</v>
          </cell>
          <cell r="F1348" t="str">
            <v>A-02084</v>
          </cell>
          <cell r="G1348" t="str">
            <v>BRICSCAD</v>
          </cell>
        </row>
        <row r="1349">
          <cell r="D1349" t="str">
            <v>A-02085</v>
          </cell>
          <cell r="E1349" t="str">
            <v>SKETCHUP</v>
          </cell>
          <cell r="F1349" t="str">
            <v>A-02085</v>
          </cell>
          <cell r="G1349" t="str">
            <v>SKETCHUP</v>
          </cell>
        </row>
        <row r="1350">
          <cell r="D1350" t="str">
            <v>A-02086</v>
          </cell>
          <cell r="E1350" t="str">
            <v>TERMISTOR AC CASSETTE</v>
          </cell>
          <cell r="F1350" t="str">
            <v>A-02086</v>
          </cell>
          <cell r="G1350" t="str">
            <v>TERMISTOR AC CASSETTE</v>
          </cell>
        </row>
        <row r="1351">
          <cell r="D1351" t="str">
            <v>A-02087</v>
          </cell>
          <cell r="E1351" t="str">
            <v>TAMBAH FREON R-410A 1,5 - 3 PK</v>
          </cell>
          <cell r="F1351" t="str">
            <v>A-02087</v>
          </cell>
          <cell r="G1351" t="str">
            <v>TAMBAH FREON R-410A 1,5 - 3 PK</v>
          </cell>
        </row>
        <row r="1352">
          <cell r="D1352" t="str">
            <v>A-02088</v>
          </cell>
          <cell r="E1352" t="str">
            <v>CHECK VELVE</v>
          </cell>
          <cell r="F1352" t="str">
            <v>A-02088</v>
          </cell>
          <cell r="G1352" t="str">
            <v>CHECK VALVE JOCKEY PUMP</v>
          </cell>
        </row>
        <row r="1353">
          <cell r="D1353" t="str">
            <v>A-02089</v>
          </cell>
          <cell r="E1353" t="str">
            <v>BUBUT</v>
          </cell>
          <cell r="F1353" t="str">
            <v>A-02089</v>
          </cell>
          <cell r="G1353" t="str">
            <v>BUBUT AS ROTOR MC. JET FUN</v>
          </cell>
        </row>
        <row r="1354">
          <cell r="D1354" t="str">
            <v>A-02090</v>
          </cell>
          <cell r="E1354" t="str">
            <v>BUBUT</v>
          </cell>
          <cell r="F1354" t="str">
            <v>A-02090</v>
          </cell>
          <cell r="G1354" t="str">
            <v>BUBUT HANDLE CLOSED</v>
          </cell>
        </row>
        <row r="1355">
          <cell r="D1355" t="str">
            <v>A-02091</v>
          </cell>
          <cell r="E1355" t="str">
            <v>CATERING</v>
          </cell>
          <cell r="F1355" t="str">
            <v>A-02091</v>
          </cell>
          <cell r="G1355" t="str">
            <v>CATERING HUT SAMI</v>
          </cell>
        </row>
        <row r="1356">
          <cell r="D1356" t="str">
            <v>A-02095</v>
          </cell>
          <cell r="E1356" t="str">
            <v>RIKSA UJI K3</v>
          </cell>
          <cell r="F1356" t="str">
            <v>A-02095</v>
          </cell>
          <cell r="G1356" t="str">
            <v>FAKTOR ERGONOMI</v>
          </cell>
        </row>
        <row r="1357">
          <cell r="D1357" t="str">
            <v>A-02096</v>
          </cell>
          <cell r="E1357" t="str">
            <v>RIKSA UJI K3</v>
          </cell>
          <cell r="F1357" t="str">
            <v>A-02096</v>
          </cell>
          <cell r="G1357" t="str">
            <v>FAKTOR PSYKOLOGY</v>
          </cell>
        </row>
        <row r="1358">
          <cell r="D1358" t="str">
            <v>A-02097</v>
          </cell>
          <cell r="E1358" t="str">
            <v>RIKSA UJI K3</v>
          </cell>
          <cell r="F1358" t="str">
            <v>A-02097</v>
          </cell>
          <cell r="G1358" t="str">
            <v>PENCAHAYAAN</v>
          </cell>
        </row>
        <row r="1359">
          <cell r="D1359" t="str">
            <v>A-02098</v>
          </cell>
          <cell r="E1359" t="str">
            <v>RIKSA UJI K3</v>
          </cell>
          <cell r="F1359" t="str">
            <v>A-02098</v>
          </cell>
          <cell r="G1359" t="str">
            <v>ISBB</v>
          </cell>
        </row>
        <row r="1360">
          <cell r="D1360" t="str">
            <v>A-02099</v>
          </cell>
          <cell r="E1360" t="str">
            <v>RIKSA UJI K3</v>
          </cell>
          <cell r="F1360" t="str">
            <v>A-02099</v>
          </cell>
          <cell r="G1360" t="str">
            <v>KEBISINGAN</v>
          </cell>
        </row>
        <row r="1361">
          <cell r="D1361" t="str">
            <v>A-02100</v>
          </cell>
          <cell r="E1361" t="str">
            <v>RIKSA UJI K3</v>
          </cell>
          <cell r="F1361" t="str">
            <v>A-02100</v>
          </cell>
          <cell r="G1361" t="str">
            <v>DEBU</v>
          </cell>
        </row>
        <row r="1362">
          <cell r="D1362" t="str">
            <v>A-02101</v>
          </cell>
          <cell r="E1362" t="str">
            <v>RIKSA UJI K3</v>
          </cell>
          <cell r="F1362" t="str">
            <v>A-02101</v>
          </cell>
          <cell r="G1362" t="str">
            <v>KUDR</v>
          </cell>
        </row>
        <row r="1363">
          <cell r="D1363" t="str">
            <v>A-02102</v>
          </cell>
          <cell r="E1363" t="str">
            <v>RIKSA UJI K3</v>
          </cell>
          <cell r="F1363" t="str">
            <v>A-02102</v>
          </cell>
          <cell r="G1363" t="str">
            <v>PENERAPAN HIGIENE &amp; SANITASI BANGUNAN TEMPAT KERJA</v>
          </cell>
        </row>
        <row r="1364">
          <cell r="D1364" t="str">
            <v>A-02103</v>
          </cell>
          <cell r="E1364" t="str">
            <v>RIKSA UJI K3</v>
          </cell>
          <cell r="F1364" t="str">
            <v>A-02103</v>
          </cell>
          <cell r="G1364" t="str">
            <v>VENTILASI AREA KERJA</v>
          </cell>
        </row>
        <row r="1365">
          <cell r="D1365" t="str">
            <v>A-02104</v>
          </cell>
          <cell r="E1365" t="str">
            <v>RIKSA UJI K3</v>
          </cell>
          <cell r="F1365" t="str">
            <v>A-02104</v>
          </cell>
          <cell r="G1365" t="str">
            <v>UDARAN AMBIEN</v>
          </cell>
        </row>
        <row r="1366">
          <cell r="D1366" t="str">
            <v>A-02105</v>
          </cell>
          <cell r="E1366" t="str">
            <v>RIKSA UJI K3</v>
          </cell>
          <cell r="F1366" t="str">
            <v>A-02105</v>
          </cell>
          <cell r="G1366" t="str">
            <v>UJI EMISI</v>
          </cell>
        </row>
        <row r="1367">
          <cell r="D1367" t="str">
            <v>A-02107</v>
          </cell>
          <cell r="E1367" t="str">
            <v>RUBBER HOSE</v>
          </cell>
          <cell r="F1367" t="str">
            <v>A-02107</v>
          </cell>
          <cell r="G1367" t="str">
            <v>RUBBER HOSE (OC OUT)</v>
          </cell>
        </row>
        <row r="1368">
          <cell r="D1368" t="str">
            <v>A-02108</v>
          </cell>
          <cell r="E1368" t="str">
            <v>RUBBER HOSE</v>
          </cell>
          <cell r="F1368" t="str">
            <v>A-02108</v>
          </cell>
          <cell r="G1368" t="str">
            <v>RUBBER HOSE PS-FB12-616</v>
          </cell>
        </row>
        <row r="1369">
          <cell r="D1369" t="str">
            <v>A-02109</v>
          </cell>
          <cell r="E1369" t="str">
            <v>VAKSIN</v>
          </cell>
          <cell r="F1369" t="str">
            <v>A-02109</v>
          </cell>
          <cell r="G1369" t="str">
            <v>VAKSIN COVID 19</v>
          </cell>
        </row>
        <row r="1370">
          <cell r="D1370" t="str">
            <v>A-02112</v>
          </cell>
          <cell r="E1370" t="str">
            <v>OPERASIONAL MOBIL (BBM,TOL,PARKIR)</v>
          </cell>
          <cell r="F1370" t="str">
            <v>A-02112</v>
          </cell>
          <cell r="G1370" t="str">
            <v>OPERASIONAL MOBIL JF WEEK 2</v>
          </cell>
        </row>
        <row r="1371">
          <cell r="D1371" t="str">
            <v>A-02113</v>
          </cell>
          <cell r="E1371" t="str">
            <v>OPERASIONAL MOBIL (BBM,TOL,PARKIR)</v>
          </cell>
          <cell r="F1371" t="str">
            <v>A-02113</v>
          </cell>
          <cell r="G1371" t="str">
            <v>OPERASIONAL MOBIL JF WEEK 3</v>
          </cell>
        </row>
        <row r="1372">
          <cell r="D1372" t="str">
            <v>A-02114</v>
          </cell>
          <cell r="E1372" t="str">
            <v>OPERASIONAL MOBIL (BBM,TOL,PARKIR)</v>
          </cell>
          <cell r="F1372" t="str">
            <v>A-02114</v>
          </cell>
          <cell r="G1372" t="str">
            <v>OPERASIONAL MOBIL JF WEEK 4</v>
          </cell>
        </row>
        <row r="1373">
          <cell r="D1373" t="str">
            <v>A-02115</v>
          </cell>
          <cell r="E1373" t="str">
            <v>OPERASIONAL MOBIL (BBM,TOL,PARKIR)</v>
          </cell>
          <cell r="F1373" t="str">
            <v>A-02115</v>
          </cell>
          <cell r="G1373" t="str">
            <v>OPERASIONAL MOBIL JF WEEK 5</v>
          </cell>
        </row>
        <row r="1374">
          <cell r="D1374" t="str">
            <v>A-02118</v>
          </cell>
          <cell r="E1374" t="str">
            <v>KALIBRASI</v>
          </cell>
          <cell r="F1374" t="str">
            <v>A-02118</v>
          </cell>
          <cell r="G1374" t="str">
            <v>KALIBRASI DESOUTTER ECS/ERS RANGES TOOLS</v>
          </cell>
        </row>
        <row r="1375">
          <cell r="D1375" t="str">
            <v>A-02119</v>
          </cell>
          <cell r="E1375" t="str">
            <v>KALIBRASI</v>
          </cell>
          <cell r="F1375" t="str">
            <v>A-02119</v>
          </cell>
          <cell r="G1375" t="str">
            <v>AKOMODASI KALIBRASI DESOUTTER</v>
          </cell>
        </row>
        <row r="1376">
          <cell r="D1376" t="str">
            <v>A-02120</v>
          </cell>
          <cell r="E1376" t="str">
            <v>MAINTENANCE TRAFO</v>
          </cell>
          <cell r="F1376" t="str">
            <v>A-02120</v>
          </cell>
          <cell r="G1376" t="str">
            <v>MAINTENANCE TRAFO OLI 1X1000 KVA</v>
          </cell>
        </row>
        <row r="1377">
          <cell r="D1377" t="str">
            <v>A-02124</v>
          </cell>
          <cell r="E1377" t="str">
            <v>GREASE HOSE</v>
          </cell>
          <cell r="F1377" t="str">
            <v>A-02124</v>
          </cell>
          <cell r="G1377" t="str">
            <v>GREASE HOUSE SPK-1C</v>
          </cell>
        </row>
        <row r="1378">
          <cell r="D1378" t="str">
            <v>A-02125</v>
          </cell>
          <cell r="E1378" t="str">
            <v>GREASE GUN</v>
          </cell>
          <cell r="F1378" t="str">
            <v>A-02125</v>
          </cell>
          <cell r="G1378" t="str">
            <v>GREASE GUN</v>
          </cell>
        </row>
        <row r="1379">
          <cell r="D1379" t="str">
            <v>A-02126</v>
          </cell>
          <cell r="E1379" t="str">
            <v>SEWA KENDARAAN</v>
          </cell>
          <cell r="F1379" t="str">
            <v>A-02126</v>
          </cell>
          <cell r="G1379" t="str">
            <v>SEWA MOBIL SPR</v>
          </cell>
        </row>
        <row r="1380">
          <cell r="D1380" t="str">
            <v>A-02127</v>
          </cell>
          <cell r="E1380" t="str">
            <v>SEWA KENDARAAN</v>
          </cell>
          <cell r="F1380" t="str">
            <v>A-02127</v>
          </cell>
          <cell r="G1380" t="str">
            <v>SEWA MOBIL JWI</v>
          </cell>
        </row>
        <row r="1381">
          <cell r="D1381" t="str">
            <v>A-02128</v>
          </cell>
          <cell r="E1381" t="str">
            <v>SEWA KENDARAAN</v>
          </cell>
          <cell r="F1381" t="str">
            <v>A-02128</v>
          </cell>
          <cell r="G1381" t="str">
            <v>SEWA MOBIL MUK</v>
          </cell>
        </row>
        <row r="1382">
          <cell r="D1382" t="str">
            <v>A-02129</v>
          </cell>
          <cell r="E1382" t="str">
            <v>SEWA KENDARAAN</v>
          </cell>
          <cell r="F1382" t="str">
            <v>A-02129</v>
          </cell>
          <cell r="G1382" t="str">
            <v>SEWA MOBIL SOE</v>
          </cell>
        </row>
        <row r="1383">
          <cell r="D1383" t="str">
            <v>A-02130</v>
          </cell>
          <cell r="E1383" t="str">
            <v>OPERASIONAL MOBIL (BBM,TOL,PARKIR)</v>
          </cell>
          <cell r="F1383" t="str">
            <v>A-02130</v>
          </cell>
          <cell r="G1383" t="str">
            <v>OPERASIONAL MOBIL SPR</v>
          </cell>
        </row>
        <row r="1384">
          <cell r="D1384" t="str">
            <v>A-02131</v>
          </cell>
          <cell r="E1384" t="str">
            <v>OPERASIONAL MOBIL (BBM,TOL,PARKIR)</v>
          </cell>
          <cell r="F1384" t="str">
            <v>A-02131</v>
          </cell>
          <cell r="G1384" t="str">
            <v>OPERASIONAL MOBIL JWI</v>
          </cell>
        </row>
        <row r="1385">
          <cell r="D1385" t="str">
            <v>A-02132</v>
          </cell>
          <cell r="E1385" t="str">
            <v>OPERASIONAL MOBIL (BBM,TOL,PARKIR)</v>
          </cell>
          <cell r="F1385" t="str">
            <v>A-02132</v>
          </cell>
          <cell r="G1385" t="str">
            <v>OPERASIONAL MOBIL MUK</v>
          </cell>
        </row>
        <row r="1386">
          <cell r="D1386" t="str">
            <v>A-02133</v>
          </cell>
          <cell r="E1386" t="str">
            <v>OPERASIONAL MOBIL (BBM,TOL,PARKIR)</v>
          </cell>
          <cell r="F1386" t="str">
            <v>A-02133</v>
          </cell>
          <cell r="G1386" t="str">
            <v>OPERASIONAL MOBIL SOE</v>
          </cell>
        </row>
        <row r="1387">
          <cell r="D1387" t="str">
            <v>A-02134</v>
          </cell>
          <cell r="E1387" t="str">
            <v>KOMPRESOR AC AHU</v>
          </cell>
          <cell r="F1387" t="str">
            <v>A-02134</v>
          </cell>
          <cell r="G1387" t="str">
            <v>KOMPRESOR DANFOSS SZ120S</v>
          </cell>
        </row>
        <row r="1388">
          <cell r="D1388" t="str">
            <v>A-02135</v>
          </cell>
          <cell r="E1388" t="str">
            <v>FILTER DRYER</v>
          </cell>
          <cell r="F1388" t="str">
            <v>A-02135</v>
          </cell>
          <cell r="G1388" t="str">
            <v>FILTER DRYER EK164 FLARE</v>
          </cell>
        </row>
        <row r="1389">
          <cell r="D1389" t="str">
            <v>A-02136</v>
          </cell>
          <cell r="E1389" t="str">
            <v>PEMASANGAN KOMPRESOR</v>
          </cell>
          <cell r="F1389" t="str">
            <v>A-02136</v>
          </cell>
          <cell r="G1389" t="str">
            <v>JASA PEMASANGAN KOMPRESOR AHU</v>
          </cell>
        </row>
        <row r="1390">
          <cell r="D1390" t="str">
            <v>A-02137</v>
          </cell>
          <cell r="E1390" t="str">
            <v>PLASTIK WRAPPING</v>
          </cell>
          <cell r="F1390" t="str">
            <v>A-02137</v>
          </cell>
          <cell r="G1390" t="str">
            <v>STRETCH FILM 18X500MMX1500M</v>
          </cell>
        </row>
        <row r="1391">
          <cell r="D1391" t="str">
            <v>A-02143</v>
          </cell>
          <cell r="E1391" t="str">
            <v>SEWA FORKLIFT</v>
          </cell>
          <cell r="F1391" t="str">
            <v>A-02143</v>
          </cell>
          <cell r="G1391" t="str">
            <v>SEWA FORKLIFT 1.5 TON</v>
          </cell>
        </row>
        <row r="1392">
          <cell r="D1392" t="str">
            <v>A-02144</v>
          </cell>
          <cell r="E1392" t="str">
            <v>KABEL</v>
          </cell>
          <cell r="F1392" t="str">
            <v>A-02144</v>
          </cell>
          <cell r="G1392" t="str">
            <v>KABEL NYY 2X1.5</v>
          </cell>
        </row>
        <row r="1393">
          <cell r="D1393" t="str">
            <v>A-02146</v>
          </cell>
          <cell r="E1393" t="str">
            <v>BIAYA PSIKOTEST DAN PENGEMBANGAN</v>
          </cell>
          <cell r="F1393" t="str">
            <v>A-02146</v>
          </cell>
          <cell r="G1393" t="str">
            <v>BIAYA PSIKOTEST DAN PENGEMBANGAN</v>
          </cell>
        </row>
        <row r="1394">
          <cell r="D1394" t="str">
            <v>A-02147</v>
          </cell>
          <cell r="E1394" t="str">
            <v>STICKER</v>
          </cell>
          <cell r="F1394" t="str">
            <v>A-02147</v>
          </cell>
          <cell r="G1394" t="str">
            <v>STICKER VINYL</v>
          </cell>
        </row>
        <row r="1395">
          <cell r="D1395" t="str">
            <v>A-02148</v>
          </cell>
          <cell r="E1395" t="str">
            <v>PEKERJAAN SEKAT KANTIN</v>
          </cell>
          <cell r="F1395" t="str">
            <v>A-02148</v>
          </cell>
          <cell r="G1395" t="str">
            <v>JASA PEKERJAAN SEKAT KANTIN</v>
          </cell>
        </row>
        <row r="1396">
          <cell r="D1396" t="str">
            <v>A-02152</v>
          </cell>
          <cell r="E1396" t="str">
            <v>SWAB TEST</v>
          </cell>
          <cell r="F1396" t="str">
            <v>A-02152</v>
          </cell>
          <cell r="G1396" t="str">
            <v>SWAB TEST KE RUMAH</v>
          </cell>
        </row>
        <row r="1397">
          <cell r="D1397" t="str">
            <v>A-02153</v>
          </cell>
          <cell r="E1397" t="str">
            <v>KACA MEJA</v>
          </cell>
          <cell r="F1397" t="str">
            <v>A-02153</v>
          </cell>
          <cell r="G1397" t="str">
            <v>KACA MEJA MANAGER</v>
          </cell>
        </row>
        <row r="1398">
          <cell r="D1398" t="str">
            <v>A-02154</v>
          </cell>
          <cell r="E1398" t="str">
            <v>SWAB TEST</v>
          </cell>
          <cell r="F1398" t="str">
            <v>A-02154</v>
          </cell>
          <cell r="G1398" t="str">
            <v>SWAB TEST-CITO</v>
          </cell>
        </row>
        <row r="1399">
          <cell r="D1399" t="str">
            <v>A-02156</v>
          </cell>
          <cell r="E1399" t="str">
            <v>KIPAS ANGIN</v>
          </cell>
          <cell r="F1399" t="str">
            <v>A-02156</v>
          </cell>
          <cell r="G1399" t="str">
            <v>KIPAS ANGIN SHIAGE</v>
          </cell>
        </row>
        <row r="1400">
          <cell r="D1400" t="str">
            <v>A-02157</v>
          </cell>
          <cell r="E1400" t="str">
            <v>STEKER LEGRAND</v>
          </cell>
          <cell r="F1400" t="str">
            <v>A-02157</v>
          </cell>
          <cell r="G1400" t="str">
            <v>STEKER LEGRAND 16A 5 PIN</v>
          </cell>
        </row>
        <row r="1401">
          <cell r="D1401" t="str">
            <v>A-02159</v>
          </cell>
          <cell r="E1401" t="str">
            <v>JASA JAHIT</v>
          </cell>
          <cell r="F1401" t="str">
            <v>A-02159</v>
          </cell>
          <cell r="G1401" t="str">
            <v>JASA JAHIT</v>
          </cell>
        </row>
        <row r="1402">
          <cell r="D1402" t="str">
            <v>A-02160</v>
          </cell>
          <cell r="E1402" t="str">
            <v>CERMIN CEMBUNG</v>
          </cell>
          <cell r="F1402" t="str">
            <v>A-02160</v>
          </cell>
          <cell r="G1402" t="str">
            <v>CERMIN CEMBUNG</v>
          </cell>
        </row>
        <row r="1403">
          <cell r="D1403" t="str">
            <v>A-02161</v>
          </cell>
          <cell r="E1403" t="str">
            <v>PENGECATAN MARKA JALAN ZEBRA CROSS</v>
          </cell>
          <cell r="F1403" t="str">
            <v>A-02161</v>
          </cell>
          <cell r="G1403" t="str">
            <v>JASA PENGECATAN MARKA JALAN ZEBRA CROSSKA JALAN ZEBRA CROSS</v>
          </cell>
        </row>
        <row r="1404">
          <cell r="D1404" t="str">
            <v>A-02162</v>
          </cell>
          <cell r="E1404" t="str">
            <v>UCAPAN TERIMAKASIH</v>
          </cell>
          <cell r="F1404" t="str">
            <v>A-02162</v>
          </cell>
          <cell r="G1404" t="str">
            <v>CSR UCAPAN TERIMAKASIH</v>
          </cell>
        </row>
        <row r="1405">
          <cell r="D1405" t="str">
            <v>A-02163</v>
          </cell>
          <cell r="E1405" t="str">
            <v>SEWA KENDARAAN</v>
          </cell>
          <cell r="F1405" t="str">
            <v>A-02163</v>
          </cell>
          <cell r="G1405" t="str">
            <v>SEWA BUS</v>
          </cell>
        </row>
        <row r="1406">
          <cell r="D1406" t="str">
            <v>A-02164</v>
          </cell>
          <cell r="E1406" t="str">
            <v>SAFETY SHOES</v>
          </cell>
          <cell r="F1406" t="str">
            <v>A-02164</v>
          </cell>
          <cell r="G1406" t="str">
            <v>SAFETY SHOES WOMAN</v>
          </cell>
        </row>
        <row r="1407">
          <cell r="D1407" t="str">
            <v>A-02165</v>
          </cell>
          <cell r="E1407" t="str">
            <v>BONGKAR PASANG OUTDOOR 3 PK</v>
          </cell>
          <cell r="F1407" t="str">
            <v>A-02165</v>
          </cell>
          <cell r="G1407" t="str">
            <v>BONGKAR PASANG OUTDOOR 3 PK</v>
          </cell>
        </row>
        <row r="1408">
          <cell r="D1408" t="str">
            <v>A-02166</v>
          </cell>
          <cell r="E1408" t="str">
            <v>BONGKAR PASANG FAN OUTDOOR 3 PK</v>
          </cell>
          <cell r="F1408" t="str">
            <v>A-02166</v>
          </cell>
          <cell r="G1408" t="str">
            <v>BONGKAR PASANG FAN OUTDOOR 3 PK</v>
          </cell>
        </row>
        <row r="1409">
          <cell r="D1409" t="str">
            <v>A-02167</v>
          </cell>
          <cell r="E1409" t="str">
            <v>ISI ULANG FREON R-410A 3 PK</v>
          </cell>
          <cell r="F1409" t="str">
            <v>A-02167</v>
          </cell>
          <cell r="G1409" t="str">
            <v>ISI ULANG FREON R-410A 3 PK</v>
          </cell>
        </row>
        <row r="1410">
          <cell r="D1410" t="str">
            <v>A-02168</v>
          </cell>
          <cell r="E1410" t="str">
            <v>SARUNG TANGAN</v>
          </cell>
          <cell r="F1410" t="str">
            <v>A-02168</v>
          </cell>
          <cell r="G1410" t="str">
            <v>SARUNG TANGAN COATING DI UJUNG JARI</v>
          </cell>
        </row>
        <row r="1411">
          <cell r="D1411" t="str">
            <v>A-02170</v>
          </cell>
          <cell r="E1411" t="str">
            <v>PENGECEKAN ALAT</v>
          </cell>
          <cell r="F1411" t="str">
            <v>A-02170</v>
          </cell>
          <cell r="G1411" t="str">
            <v>PENGECEKAN ALAT SAFETY</v>
          </cell>
        </row>
        <row r="1412">
          <cell r="D1412" t="str">
            <v>A-02172</v>
          </cell>
          <cell r="E1412" t="str">
            <v>AJUSTING VALVE CLOSET</v>
          </cell>
          <cell r="F1412" t="str">
            <v>A-02172</v>
          </cell>
          <cell r="G1412" t="str">
            <v>AJUSTING VALVE CLOSET TOTO</v>
          </cell>
        </row>
        <row r="1413">
          <cell r="D1413" t="str">
            <v>A-02173</v>
          </cell>
          <cell r="E1413" t="str">
            <v>JASA FOGGING</v>
          </cell>
          <cell r="F1413" t="str">
            <v>A-02173</v>
          </cell>
          <cell r="G1413" t="str">
            <v>JASA FOGGING</v>
          </cell>
        </row>
        <row r="1414">
          <cell r="D1414" t="str">
            <v>A-02174</v>
          </cell>
          <cell r="E1414" t="str">
            <v>SUNTIK KB</v>
          </cell>
          <cell r="F1414" t="str">
            <v>A-02174</v>
          </cell>
          <cell r="G1414" t="str">
            <v>SUNTIK KB 1 BULAN</v>
          </cell>
        </row>
        <row r="1415">
          <cell r="D1415" t="str">
            <v>A-02175</v>
          </cell>
          <cell r="E1415" t="str">
            <v>SUNTIK KB</v>
          </cell>
          <cell r="F1415" t="str">
            <v>A-02175</v>
          </cell>
          <cell r="G1415" t="str">
            <v>SUNTIK KB 3 BULAN</v>
          </cell>
        </row>
        <row r="1416">
          <cell r="D1416" t="str">
            <v>A-02177</v>
          </cell>
          <cell r="E1416" t="str">
            <v>BATTERY</v>
          </cell>
          <cell r="F1416" t="str">
            <v>A-02177</v>
          </cell>
          <cell r="G1416" t="str">
            <v>BATTERY TIMBANGAN 4V4AH</v>
          </cell>
        </row>
        <row r="1417">
          <cell r="D1417" t="str">
            <v>A-02180</v>
          </cell>
          <cell r="E1417" t="str">
            <v>ANTENA HT</v>
          </cell>
          <cell r="F1417" t="str">
            <v>A-02180</v>
          </cell>
          <cell r="G1417" t="str">
            <v>ANTENA HT</v>
          </cell>
        </row>
        <row r="1418">
          <cell r="D1418" t="str">
            <v>A-02181</v>
          </cell>
          <cell r="E1418" t="str">
            <v>SD CARD</v>
          </cell>
          <cell r="F1418" t="str">
            <v>A-02181</v>
          </cell>
          <cell r="G1418" t="str">
            <v>SD CARD</v>
          </cell>
        </row>
        <row r="1419">
          <cell r="D1419" t="str">
            <v>A-02183</v>
          </cell>
          <cell r="E1419" t="str">
            <v>CARTRIDGE</v>
          </cell>
          <cell r="F1419" t="str">
            <v>A-02183</v>
          </cell>
          <cell r="G1419" t="str">
            <v>HP 730 130-ML CYAN INK CARTRIDGE</v>
          </cell>
        </row>
        <row r="1420">
          <cell r="D1420" t="str">
            <v>A-02184</v>
          </cell>
          <cell r="E1420" t="str">
            <v>CARTRIDGE</v>
          </cell>
          <cell r="F1420" t="str">
            <v>A-02184</v>
          </cell>
          <cell r="G1420" t="str">
            <v>HP 730 130-ML MAGENTA INK CARTRIDGE</v>
          </cell>
        </row>
        <row r="1421">
          <cell r="D1421" t="str">
            <v>A-02185</v>
          </cell>
          <cell r="E1421" t="str">
            <v>CARTRIDGE</v>
          </cell>
          <cell r="F1421" t="str">
            <v>A-02185</v>
          </cell>
          <cell r="G1421" t="str">
            <v>HP 730 130-ML YELLOW INK CARTRIDGE</v>
          </cell>
        </row>
        <row r="1422">
          <cell r="D1422" t="str">
            <v>A-02186</v>
          </cell>
          <cell r="E1422" t="str">
            <v>CARTRIDGE</v>
          </cell>
          <cell r="F1422" t="str">
            <v>A-02186</v>
          </cell>
          <cell r="G1422" t="str">
            <v>HP 730B 130ML PHOTO BLACK INK CARTRIDGE</v>
          </cell>
        </row>
        <row r="1423">
          <cell r="D1423" t="str">
            <v>A-02187</v>
          </cell>
          <cell r="E1423" t="str">
            <v>CARTRIDGE</v>
          </cell>
          <cell r="F1423" t="str">
            <v>A-02187</v>
          </cell>
          <cell r="G1423" t="str">
            <v>HP 730B 130ML GRAY INK CARTRIDGE</v>
          </cell>
        </row>
        <row r="1424">
          <cell r="D1424" t="str">
            <v>A-02188</v>
          </cell>
          <cell r="E1424" t="str">
            <v>CARTRIDGE</v>
          </cell>
          <cell r="F1424" t="str">
            <v>A-02188</v>
          </cell>
          <cell r="G1424" t="str">
            <v>HP 730B 130ML MATTE BLACK INK CARTRIDGE</v>
          </cell>
        </row>
        <row r="1425">
          <cell r="D1425" t="str">
            <v>A-02189</v>
          </cell>
          <cell r="E1425" t="str">
            <v>CARTRIDGE</v>
          </cell>
          <cell r="F1425" t="str">
            <v>A-02189</v>
          </cell>
          <cell r="G1425" t="str">
            <v>HP 730B 300ML MATTE BLACK INK CARTRIDGE</v>
          </cell>
        </row>
        <row r="1426">
          <cell r="D1426" t="str">
            <v>A-02190</v>
          </cell>
          <cell r="E1426" t="str">
            <v>KARTU PERDANA</v>
          </cell>
          <cell r="F1426" t="str">
            <v>A-02190</v>
          </cell>
          <cell r="G1426" t="str">
            <v>KARTU PERDANA</v>
          </cell>
        </row>
        <row r="1427">
          <cell r="D1427" t="str">
            <v>A-02191</v>
          </cell>
          <cell r="E1427" t="str">
            <v>EXPANSION VALVE</v>
          </cell>
          <cell r="F1427" t="str">
            <v>A-02191</v>
          </cell>
          <cell r="G1427" t="str">
            <v>EXPANSION VALVE TGEX 11TR</v>
          </cell>
        </row>
        <row r="1428">
          <cell r="D1428" t="str">
            <v>A-02193</v>
          </cell>
          <cell r="E1428" t="str">
            <v>FLUSHING N2</v>
          </cell>
          <cell r="F1428" t="str">
            <v>A-02193</v>
          </cell>
          <cell r="G1428" t="str">
            <v>FLUSHING N2</v>
          </cell>
        </row>
        <row r="1429">
          <cell r="D1429" t="str">
            <v>A-02196</v>
          </cell>
          <cell r="E1429" t="str">
            <v>HOTEL</v>
          </cell>
          <cell r="F1429" t="str">
            <v>A-02196</v>
          </cell>
          <cell r="G1429" t="str">
            <v>HOTEL KARANTINA</v>
          </cell>
        </row>
        <row r="1430">
          <cell r="D1430" t="str">
            <v>A-02197</v>
          </cell>
          <cell r="E1430" t="str">
            <v>TALI SCANNER</v>
          </cell>
          <cell r="F1430" t="str">
            <v>A-02197</v>
          </cell>
          <cell r="G1430" t="str">
            <v>TALI SCANNER</v>
          </cell>
        </row>
        <row r="1431">
          <cell r="D1431" t="str">
            <v>A-02198</v>
          </cell>
          <cell r="E1431" t="str">
            <v>PISAU CUTTER</v>
          </cell>
          <cell r="F1431" t="str">
            <v>A-02198</v>
          </cell>
          <cell r="G1431" t="str">
            <v>PISAU CUTTER</v>
          </cell>
        </row>
        <row r="1432">
          <cell r="D1432" t="str">
            <v>A-02200</v>
          </cell>
          <cell r="E1432" t="str">
            <v>PRINTER</v>
          </cell>
          <cell r="F1432" t="str">
            <v>A-02200</v>
          </cell>
          <cell r="G1432" t="str">
            <v>PRINTER EPSON L121</v>
          </cell>
        </row>
        <row r="1433">
          <cell r="D1433" t="str">
            <v>A-02202</v>
          </cell>
          <cell r="E1433" t="str">
            <v>STAVOLT</v>
          </cell>
          <cell r="F1433" t="str">
            <v>A-02202</v>
          </cell>
          <cell r="G1433" t="str">
            <v>STAVOLT MATSUYAMA 500V</v>
          </cell>
        </row>
        <row r="1434">
          <cell r="D1434" t="str">
            <v>A-02204</v>
          </cell>
          <cell r="E1434" t="str">
            <v>SERVICE EXHAUSE FAN</v>
          </cell>
          <cell r="F1434" t="str">
            <v>A-02204</v>
          </cell>
          <cell r="G1434" t="str">
            <v>SERVICE EXHAUSE FAN</v>
          </cell>
        </row>
        <row r="1435">
          <cell r="D1435" t="str">
            <v>A-02206</v>
          </cell>
          <cell r="E1435" t="str">
            <v>SERVICE ELEKTRO POMPA MOTOR</v>
          </cell>
          <cell r="F1435" t="str">
            <v>A-02206</v>
          </cell>
          <cell r="G1435" t="str">
            <v>SERVICE ELEKTRO POMPA MOTOR</v>
          </cell>
        </row>
        <row r="1436">
          <cell r="D1436" t="str">
            <v>A-02207</v>
          </cell>
          <cell r="E1436" t="str">
            <v>SUPPORT PENGAMANAN AKSI</v>
          </cell>
          <cell r="F1436" t="str">
            <v>A-02207</v>
          </cell>
          <cell r="G1436" t="str">
            <v>SUPPORT PENGAMANAN AKSI</v>
          </cell>
        </row>
        <row r="1437">
          <cell r="D1437" t="str">
            <v>A-02208</v>
          </cell>
          <cell r="E1437" t="str">
            <v xml:space="preserve">BOLT CUTTER </v>
          </cell>
          <cell r="F1437" t="str">
            <v>A-02208</v>
          </cell>
          <cell r="G1437" t="str">
            <v>BOLT CUTTER 36INCH LRBC36</v>
          </cell>
        </row>
        <row r="1438">
          <cell r="D1438" t="str">
            <v>A-02209</v>
          </cell>
          <cell r="E1438" t="str">
            <v>BIAYA DESIGN</v>
          </cell>
          <cell r="F1438" t="str">
            <v>A-02209</v>
          </cell>
          <cell r="G1438" t="str">
            <v>BIAYA DESIGN</v>
          </cell>
        </row>
        <row r="1439">
          <cell r="D1439" t="str">
            <v>A-02210</v>
          </cell>
          <cell r="E1439" t="str">
            <v>TALI BENDERA</v>
          </cell>
          <cell r="F1439" t="str">
            <v>A-02210</v>
          </cell>
          <cell r="G1439" t="str">
            <v>TALI BENDERA</v>
          </cell>
        </row>
        <row r="1440">
          <cell r="D1440" t="str">
            <v>A-02211</v>
          </cell>
          <cell r="E1440" t="str">
            <v>BIAYA PEMASANGAN TALI BENDERA</v>
          </cell>
          <cell r="F1440" t="str">
            <v>A-02211</v>
          </cell>
          <cell r="G1440" t="str">
            <v>BIAYA PEMASANGAN TALI BENDERA</v>
          </cell>
        </row>
        <row r="1441">
          <cell r="D1441" t="str">
            <v>A-02212</v>
          </cell>
          <cell r="E1441" t="str">
            <v>KACAMATA SAFETY</v>
          </cell>
          <cell r="F1441" t="str">
            <v>A-02212</v>
          </cell>
          <cell r="G1441" t="str">
            <v>KACAMATA SAFETY</v>
          </cell>
        </row>
        <row r="1442">
          <cell r="D1442" t="str">
            <v>A-02213</v>
          </cell>
          <cell r="E1442" t="str">
            <v>SCANNER</v>
          </cell>
          <cell r="F1442" t="str">
            <v>A-02213</v>
          </cell>
          <cell r="G1442" t="str">
            <v>SCANNER ZEBRA DS2208 - 2D Code Scanner</v>
          </cell>
        </row>
        <row r="1443">
          <cell r="D1443" t="str">
            <v>A-02214</v>
          </cell>
          <cell r="E1443" t="str">
            <v>PERBAIKAN BLOWER TOILET</v>
          </cell>
          <cell r="F1443" t="str">
            <v>A-02214</v>
          </cell>
          <cell r="G1443" t="str">
            <v>PERBAIKAN BLOWER TOILET</v>
          </cell>
        </row>
        <row r="1444">
          <cell r="D1444" t="str">
            <v>A-02215</v>
          </cell>
          <cell r="E1444" t="str">
            <v>STICKER</v>
          </cell>
          <cell r="F1444" t="str">
            <v>A-02215</v>
          </cell>
          <cell r="G1444" t="str">
            <v>STICKER DINDING</v>
          </cell>
        </row>
        <row r="1445">
          <cell r="D1445" t="str">
            <v>A-02216</v>
          </cell>
          <cell r="E1445" t="str">
            <v>BIAYA PROSES PASPORT</v>
          </cell>
          <cell r="F1445" t="str">
            <v>A-02216</v>
          </cell>
          <cell r="G1445" t="str">
            <v>PERPANJANGAN PASPORT EXPAT</v>
          </cell>
        </row>
        <row r="1446">
          <cell r="D1446" t="str">
            <v>A-02217</v>
          </cell>
          <cell r="E1446" t="str">
            <v>CONSULTASION COST PMS</v>
          </cell>
          <cell r="F1446" t="str">
            <v>A-02217</v>
          </cell>
          <cell r="G1446" t="str">
            <v>CONSTRUCTION COSTS PMS AHU</v>
          </cell>
        </row>
        <row r="1447">
          <cell r="D1447" t="str">
            <v>A-02218</v>
          </cell>
          <cell r="E1447" t="str">
            <v>BIAYA SERTIFIKASI</v>
          </cell>
          <cell r="F1447" t="str">
            <v>A-02218</v>
          </cell>
          <cell r="G1447" t="str">
            <v>PENGOPERASIAN PENGELOLAAN SAMPAH LIMBAH NON B3 (POPAL)</v>
          </cell>
        </row>
        <row r="1448">
          <cell r="D1448" t="str">
            <v>A-02219</v>
          </cell>
          <cell r="E1448" t="str">
            <v>FILER COLLING TOWER</v>
          </cell>
          <cell r="F1448" t="str">
            <v>A-02219</v>
          </cell>
          <cell r="G1448" t="str">
            <v>FILER COLLING TOWER</v>
          </cell>
        </row>
        <row r="1449">
          <cell r="D1449" t="str">
            <v>A-02220</v>
          </cell>
          <cell r="E1449" t="str">
            <v>CLEANING AHU</v>
          </cell>
          <cell r="F1449" t="str">
            <v>A-02220</v>
          </cell>
          <cell r="G1449" t="str">
            <v>CLEANING AHU</v>
          </cell>
        </row>
        <row r="1450">
          <cell r="D1450" t="str">
            <v>A-02221</v>
          </cell>
          <cell r="E1450" t="str">
            <v>SERVICE PINTU GERBANG</v>
          </cell>
          <cell r="F1450" t="str">
            <v>A-02221</v>
          </cell>
          <cell r="G1450" t="str">
            <v>SERVICE PINTU GERBANG</v>
          </cell>
        </row>
        <row r="1451">
          <cell r="D1451" t="str">
            <v>A-02222</v>
          </cell>
          <cell r="E1451" t="str">
            <v>MAINTENANCE STP</v>
          </cell>
          <cell r="F1451" t="str">
            <v>A-02222</v>
          </cell>
          <cell r="G1451" t="str">
            <v>MAINTENANCE STP</v>
          </cell>
        </row>
        <row r="1452">
          <cell r="D1452" t="str">
            <v>A-02223</v>
          </cell>
          <cell r="E1452" t="str">
            <v>CAT TEMBOK PRD</v>
          </cell>
          <cell r="F1452" t="str">
            <v>A-02223</v>
          </cell>
          <cell r="G1452" t="str">
            <v>CAT TEMBOK PRD</v>
          </cell>
        </row>
        <row r="1453">
          <cell r="D1453" t="str">
            <v>A-02224</v>
          </cell>
          <cell r="E1453" t="str">
            <v>PENGECATAN TANKI SOLAR</v>
          </cell>
          <cell r="F1453" t="str">
            <v>A-02224</v>
          </cell>
          <cell r="G1453" t="str">
            <v>PENGECATAN TANKI SOLAR</v>
          </cell>
        </row>
        <row r="1454">
          <cell r="D1454" t="str">
            <v>A-02225</v>
          </cell>
          <cell r="E1454" t="str">
            <v>SERVICE ENGINE PUMP HYDRANT</v>
          </cell>
          <cell r="F1454" t="str">
            <v>A-02225</v>
          </cell>
          <cell r="G1454" t="str">
            <v>SERVICE ENGINE PUMP HYDRANT</v>
          </cell>
        </row>
        <row r="1455">
          <cell r="D1455" t="str">
            <v>A-02226</v>
          </cell>
          <cell r="E1455" t="str">
            <v>TEMPAT PARKIR MOBIL</v>
          </cell>
          <cell r="F1455" t="str">
            <v>A-02226</v>
          </cell>
          <cell r="G1455" t="str">
            <v>TEMPAT PARKIR MOBIL</v>
          </cell>
        </row>
        <row r="1456">
          <cell r="D1456" t="str">
            <v>A-02227</v>
          </cell>
          <cell r="E1456" t="str">
            <v>PERBAIKAN EX FAN TOILET TOILET</v>
          </cell>
          <cell r="F1456" t="str">
            <v>A-02227</v>
          </cell>
          <cell r="G1456" t="str">
            <v>PERBAIKAN EX FAN TOILET TOILET</v>
          </cell>
        </row>
        <row r="1457">
          <cell r="D1457" t="str">
            <v>A-02228</v>
          </cell>
          <cell r="E1457" t="str">
            <v>PENGECEKAN SISTEM PROTEKSI KEBAKARAN AKTIF ( ALARM,SMOKE DLL )</v>
          </cell>
          <cell r="F1457" t="str">
            <v>A-02228</v>
          </cell>
          <cell r="G1457" t="str">
            <v>PENGECEKAN SISTEM PROTEKSI KEBAKARAN AKTIF ( ALARM,SMOKE DLL )</v>
          </cell>
        </row>
        <row r="1458">
          <cell r="D1458" t="str">
            <v>A-02229</v>
          </cell>
          <cell r="E1458" t="str">
            <v>SWITCH POE</v>
          </cell>
          <cell r="F1458" t="str">
            <v>A-02229</v>
          </cell>
          <cell r="G1458" t="str">
            <v>SWITCH POE 4 PORT</v>
          </cell>
        </row>
        <row r="1459">
          <cell r="D1459" t="str">
            <v>A-02230</v>
          </cell>
          <cell r="E1459" t="str">
            <v>SWITCH POE</v>
          </cell>
          <cell r="F1459" t="str">
            <v>A-02230</v>
          </cell>
          <cell r="G1459" t="str">
            <v>SWITCH POE 8 PORT</v>
          </cell>
        </row>
        <row r="1460">
          <cell r="D1460" t="str">
            <v>A-02231</v>
          </cell>
          <cell r="E1460" t="str">
            <v>SWITCH POE</v>
          </cell>
          <cell r="F1460" t="str">
            <v>A-02231</v>
          </cell>
          <cell r="G1460" t="str">
            <v>SWITCH POE 24 PORT</v>
          </cell>
        </row>
        <row r="1461">
          <cell r="D1461" t="str">
            <v>A-02232</v>
          </cell>
          <cell r="E1461" t="str">
            <v>CISCO</v>
          </cell>
          <cell r="F1461" t="str">
            <v>A-02232</v>
          </cell>
          <cell r="G1461" t="str">
            <v>CISCO SFP 10GB</v>
          </cell>
        </row>
        <row r="1462">
          <cell r="D1462" t="str">
            <v>A-02233</v>
          </cell>
          <cell r="E1462" t="str">
            <v>CONTAINER BOX</v>
          </cell>
          <cell r="F1462" t="str">
            <v>A-02233</v>
          </cell>
          <cell r="G1462" t="str">
            <v>CONTAINER BOX PLASTIK</v>
          </cell>
        </row>
        <row r="1463">
          <cell r="D1463" t="str">
            <v>A-02236</v>
          </cell>
          <cell r="E1463" t="str">
            <v>KABEL LAN</v>
          </cell>
          <cell r="F1463" t="str">
            <v>A-02236</v>
          </cell>
          <cell r="G1463" t="str">
            <v>KABEL LAN CAT6</v>
          </cell>
        </row>
        <row r="1464">
          <cell r="D1464" t="str">
            <v>A-02237</v>
          </cell>
          <cell r="E1464" t="str">
            <v>HARDISK</v>
          </cell>
          <cell r="F1464" t="str">
            <v>A-02237</v>
          </cell>
          <cell r="G1464" t="str">
            <v>SSD M.2 NVME 1TB</v>
          </cell>
        </row>
        <row r="1465">
          <cell r="D1465" t="str">
            <v>A-02238</v>
          </cell>
          <cell r="E1465" t="str">
            <v>STAMP</v>
          </cell>
          <cell r="F1465" t="str">
            <v>A-02238</v>
          </cell>
          <cell r="G1465" t="str">
            <v>STAMP ACCRUE</v>
          </cell>
        </row>
        <row r="1466">
          <cell r="D1466" t="str">
            <v>A-02239</v>
          </cell>
          <cell r="E1466" t="str">
            <v>SCANNER</v>
          </cell>
          <cell r="F1466" t="str">
            <v>A-02239</v>
          </cell>
          <cell r="G1466" t="str">
            <v>SCANNER DATALOGIC QUICKSCAN 2D QD-2430</v>
          </cell>
        </row>
        <row r="1467">
          <cell r="D1467" t="str">
            <v>A-02240</v>
          </cell>
          <cell r="E1467" t="str">
            <v>PEMOTONG KERTAS</v>
          </cell>
          <cell r="F1467" t="str">
            <v>A-02240</v>
          </cell>
          <cell r="G1467" t="str">
            <v>PEMOTONG KERTAS</v>
          </cell>
        </row>
        <row r="1468">
          <cell r="D1468" t="str">
            <v>A-02241</v>
          </cell>
          <cell r="E1468" t="str">
            <v>BATTERY</v>
          </cell>
          <cell r="F1468" t="str">
            <v>A-02241</v>
          </cell>
          <cell r="G1468" t="str">
            <v>DUAL BATTERY CHARGER (HERO 8)</v>
          </cell>
        </row>
        <row r="1469">
          <cell r="D1469" t="str">
            <v>A-02242</v>
          </cell>
          <cell r="E1469" t="str">
            <v>KALIBRASI</v>
          </cell>
          <cell r="F1469" t="str">
            <v>A-02242</v>
          </cell>
          <cell r="G1469" t="str">
            <v>KALIBRASI LOAD CELL TESTER DIGITAL</v>
          </cell>
        </row>
        <row r="1470">
          <cell r="D1470" t="str">
            <v>A-02243</v>
          </cell>
          <cell r="E1470" t="str">
            <v>BOLT TIGHTENING</v>
          </cell>
          <cell r="F1470" t="str">
            <v>A-02243</v>
          </cell>
          <cell r="G1470" t="str">
            <v>BOLT TIGHTENING TESTER</v>
          </cell>
        </row>
        <row r="1471">
          <cell r="D1471" t="str">
            <v>A-02245</v>
          </cell>
          <cell r="E1471" t="str">
            <v>KALIBRASI</v>
          </cell>
          <cell r="F1471" t="str">
            <v>A-02245</v>
          </cell>
          <cell r="G1471" t="str">
            <v>KALIBRASI ANAK TIMBANGAN (1 MG - 5 KG)</v>
          </cell>
        </row>
        <row r="1472">
          <cell r="D1472" t="str">
            <v>A-02247</v>
          </cell>
          <cell r="E1472" t="str">
            <v>OBENG</v>
          </cell>
          <cell r="F1472" t="str">
            <v>A-02247</v>
          </cell>
          <cell r="G1472" t="str">
            <v>OBENG (-) 3mm</v>
          </cell>
        </row>
        <row r="1473">
          <cell r="D1473" t="str">
            <v>A-02248</v>
          </cell>
          <cell r="E1473" t="str">
            <v>ID AKRILIK</v>
          </cell>
          <cell r="F1473" t="str">
            <v>A-02248</v>
          </cell>
          <cell r="G1473" t="str">
            <v>ID AKRILIK KB (149.5 CM X 98 CM )</v>
          </cell>
        </row>
        <row r="1474">
          <cell r="D1474" t="str">
            <v>A-02249</v>
          </cell>
          <cell r="E1474" t="str">
            <v>MMT</v>
          </cell>
          <cell r="F1474" t="str">
            <v>A-02249</v>
          </cell>
          <cell r="G1474" t="str">
            <v>MMT 2X1</v>
          </cell>
        </row>
        <row r="1475">
          <cell r="D1475" t="str">
            <v>A-02250</v>
          </cell>
          <cell r="E1475" t="str">
            <v>MMT</v>
          </cell>
          <cell r="F1475" t="str">
            <v>A-02250</v>
          </cell>
          <cell r="G1475" t="str">
            <v>MMT 3X1</v>
          </cell>
        </row>
        <row r="1476">
          <cell r="D1476" t="str">
            <v>A-02251</v>
          </cell>
          <cell r="E1476" t="str">
            <v>MMT</v>
          </cell>
          <cell r="F1476" t="str">
            <v>A-02251</v>
          </cell>
          <cell r="G1476" t="str">
            <v>MMT 3X2</v>
          </cell>
        </row>
        <row r="1477">
          <cell r="D1477" t="str">
            <v>A-02252</v>
          </cell>
          <cell r="E1477" t="str">
            <v>MMT</v>
          </cell>
          <cell r="F1477" t="str">
            <v>A-02252</v>
          </cell>
          <cell r="G1477" t="str">
            <v>MMT 4X1</v>
          </cell>
        </row>
        <row r="1478">
          <cell r="D1478" t="str">
            <v>A-02253</v>
          </cell>
          <cell r="E1478" t="str">
            <v>MMT</v>
          </cell>
          <cell r="F1478" t="str">
            <v>A-02253</v>
          </cell>
          <cell r="G1478" t="str">
            <v>MMT 5X1</v>
          </cell>
        </row>
        <row r="1479">
          <cell r="D1479" t="str">
            <v>A-02254</v>
          </cell>
          <cell r="E1479" t="str">
            <v>EPSON SMART GLASES</v>
          </cell>
          <cell r="F1479" t="str">
            <v>A-02254</v>
          </cell>
          <cell r="G1479" t="str">
            <v>EPSON SMART GLASES</v>
          </cell>
        </row>
        <row r="1480">
          <cell r="D1480" t="str">
            <v>A-02255</v>
          </cell>
          <cell r="E1480" t="str">
            <v>PEKERJAAN PAGAR PARKIRAN</v>
          </cell>
          <cell r="F1480" t="str">
            <v>A-02255</v>
          </cell>
          <cell r="G1480" t="str">
            <v>PEKERJAAN PAGAR PARKIRAN</v>
          </cell>
        </row>
        <row r="1481">
          <cell r="D1481" t="str">
            <v>A-02256</v>
          </cell>
          <cell r="E1481" t="str">
            <v>INSTALLATION COST FILLER</v>
          </cell>
          <cell r="F1481" t="str">
            <v>A-02256</v>
          </cell>
          <cell r="G1481" t="str">
            <v>INSTALLATION COST FILLER</v>
          </cell>
        </row>
        <row r="1482">
          <cell r="D1482" t="str">
            <v>A-02257</v>
          </cell>
          <cell r="E1482" t="str">
            <v>BIAYA SERTIFIKASI</v>
          </cell>
          <cell r="F1482" t="str">
            <v>A-02257</v>
          </cell>
          <cell r="G1482" t="str">
            <v>PETUGAS KIMIA</v>
          </cell>
        </row>
        <row r="1483">
          <cell r="D1483" t="str">
            <v>A-02259</v>
          </cell>
          <cell r="E1483" t="str">
            <v>PAPAN NAMA</v>
          </cell>
          <cell r="F1483" t="str">
            <v>A-02259</v>
          </cell>
          <cell r="G1483" t="str">
            <v>PAPAN NAMA IDENTITAS</v>
          </cell>
        </row>
        <row r="1484">
          <cell r="D1484" t="str">
            <v>A-02260</v>
          </cell>
          <cell r="E1484" t="str">
            <v>STICKER</v>
          </cell>
          <cell r="F1484" t="str">
            <v>A-02260</v>
          </cell>
          <cell r="G1484" t="str">
            <v>STICKER EVAKUASI</v>
          </cell>
        </row>
        <row r="1485">
          <cell r="D1485" t="str">
            <v>A-02261</v>
          </cell>
          <cell r="E1485" t="str">
            <v>STICKER</v>
          </cell>
          <cell r="F1485" t="str">
            <v>A-02261</v>
          </cell>
          <cell r="G1485" t="str">
            <v>STICKER JALAN EVAKUASI</v>
          </cell>
        </row>
        <row r="1486">
          <cell r="D1486" t="str">
            <v>A-02262</v>
          </cell>
          <cell r="E1486" t="str">
            <v>BED</v>
          </cell>
          <cell r="F1486" t="str">
            <v>A-02262</v>
          </cell>
          <cell r="G1486" t="str">
            <v xml:space="preserve">EMBLEM/BED DAMKAR </v>
          </cell>
        </row>
        <row r="1487">
          <cell r="D1487" t="str">
            <v>A-02263</v>
          </cell>
          <cell r="E1487" t="str">
            <v>BED</v>
          </cell>
          <cell r="F1487" t="str">
            <v>A-02263</v>
          </cell>
          <cell r="G1487" t="str">
            <v>EMBLEM/BED P3K</v>
          </cell>
        </row>
        <row r="1488">
          <cell r="D1488" t="str">
            <v>A-02264</v>
          </cell>
          <cell r="E1488" t="str">
            <v>ALAT UKUR</v>
          </cell>
          <cell r="F1488" t="str">
            <v>A-02264</v>
          </cell>
          <cell r="G1488" t="str">
            <v>PH METER</v>
          </cell>
        </row>
        <row r="1489">
          <cell r="D1489" t="str">
            <v>A-02265</v>
          </cell>
          <cell r="E1489" t="str">
            <v>SPREI</v>
          </cell>
          <cell r="F1489" t="str">
            <v>A-02265</v>
          </cell>
          <cell r="G1489" t="str">
            <v>SPREI KLINIK</v>
          </cell>
        </row>
        <row r="1490">
          <cell r="D1490" t="str">
            <v>A-02266</v>
          </cell>
          <cell r="E1490" t="str">
            <v>PLASTIK</v>
          </cell>
          <cell r="F1490" t="str">
            <v>A-02266</v>
          </cell>
          <cell r="G1490" t="str">
            <v>PLASTIK HITAM</v>
          </cell>
        </row>
        <row r="1491">
          <cell r="D1491" t="str">
            <v>A-02267</v>
          </cell>
          <cell r="E1491" t="str">
            <v>BIAYA TRAINING</v>
          </cell>
          <cell r="F1491" t="str">
            <v>A-02267</v>
          </cell>
          <cell r="G1491" t="str">
            <v>TRAINING DAMKAR KELAS A</v>
          </cell>
        </row>
        <row r="1492">
          <cell r="D1492" t="str">
            <v>A-02268</v>
          </cell>
          <cell r="E1492" t="str">
            <v>KOTAK P3K</v>
          </cell>
          <cell r="F1492" t="str">
            <v>A-02268</v>
          </cell>
          <cell r="G1492" t="str">
            <v>KOTAK P3K</v>
          </cell>
        </row>
        <row r="1493">
          <cell r="D1493" t="str">
            <v>A-02269</v>
          </cell>
          <cell r="E1493" t="str">
            <v>LOMBA POSTER K3 DAN LINGKUNGAN</v>
          </cell>
          <cell r="F1493" t="str">
            <v>A-02269</v>
          </cell>
          <cell r="G1493" t="str">
            <v>LOMBA POSTER K3 DAN LINGKUNGAN</v>
          </cell>
        </row>
        <row r="1494">
          <cell r="D1494" t="str">
            <v>A-02270</v>
          </cell>
          <cell r="E1494" t="str">
            <v>SENAM</v>
          </cell>
          <cell r="F1494" t="str">
            <v>A-02270</v>
          </cell>
          <cell r="G1494" t="str">
            <v>SENAM IBU HAMIL</v>
          </cell>
        </row>
        <row r="1495">
          <cell r="D1495" t="str">
            <v>A-02271</v>
          </cell>
          <cell r="E1495" t="str">
            <v>MINUMAN KEMASAN KACANG IJO</v>
          </cell>
          <cell r="F1495" t="str">
            <v>A-02271</v>
          </cell>
          <cell r="G1495" t="str">
            <v>MINUMAN KEMASAN KACANG IJO</v>
          </cell>
        </row>
        <row r="1496">
          <cell r="D1496" t="str">
            <v>A-02272</v>
          </cell>
          <cell r="E1496" t="str">
            <v>BIAYA TEST RECRUITMENT</v>
          </cell>
          <cell r="F1496" t="str">
            <v>A-02272</v>
          </cell>
          <cell r="G1496" t="str">
            <v>BIAYA PSIKOTES CALON SPV</v>
          </cell>
        </row>
        <row r="1497">
          <cell r="D1497" t="str">
            <v>A-02273</v>
          </cell>
          <cell r="E1497" t="str">
            <v>BIAYA TEST RECRUITMENT</v>
          </cell>
          <cell r="F1497" t="str">
            <v>A-02273</v>
          </cell>
          <cell r="G1497" t="str">
            <v>BIAYA PSIKOTES CALON COORD SPV</v>
          </cell>
        </row>
        <row r="1498">
          <cell r="D1498" t="str">
            <v>A-02274</v>
          </cell>
          <cell r="E1498" t="str">
            <v>BIAYA TEST RECRUITMENT</v>
          </cell>
          <cell r="F1498" t="str">
            <v>A-02274</v>
          </cell>
          <cell r="G1498" t="str">
            <v>BIAYA PSIKOTES CALON ASSMAN</v>
          </cell>
        </row>
        <row r="1499">
          <cell r="D1499" t="str">
            <v>A-02275</v>
          </cell>
          <cell r="E1499" t="str">
            <v>INTERNET</v>
          </cell>
          <cell r="F1499" t="str">
            <v>A-02275</v>
          </cell>
          <cell r="G1499" t="str">
            <v>DES ACCESS METRO GOLD IX 30 MBPS DEDICATED 1:1</v>
          </cell>
        </row>
        <row r="1500">
          <cell r="D1500" t="str">
            <v>A-02277</v>
          </cell>
          <cell r="E1500" t="str">
            <v>HOOK BODY HARNESS</v>
          </cell>
          <cell r="F1500" t="str">
            <v>A-02277</v>
          </cell>
          <cell r="G1500" t="str">
            <v>EASY SNAP HOOK</v>
          </cell>
        </row>
        <row r="1501">
          <cell r="D1501" t="str">
            <v>A-02278</v>
          </cell>
          <cell r="E1501" t="str">
            <v>TAGIHAN TELFON</v>
          </cell>
          <cell r="F1501" t="str">
            <v>A-02278</v>
          </cell>
          <cell r="G1501" t="str">
            <v>TAGIHAN TELKOMSEL SPY</v>
          </cell>
        </row>
        <row r="1502">
          <cell r="D1502" t="str">
            <v>A-02279</v>
          </cell>
          <cell r="E1502" t="str">
            <v>GAJI KOKI DINING ROOM</v>
          </cell>
          <cell r="F1502" t="str">
            <v>A-02279</v>
          </cell>
          <cell r="G1502" t="str">
            <v>MAN FEE GAJI KOKI DINING ROOM</v>
          </cell>
        </row>
        <row r="1503">
          <cell r="D1503" t="str">
            <v>A-02280</v>
          </cell>
          <cell r="E1503" t="str">
            <v>GAJI KOKI DINING ROOM</v>
          </cell>
          <cell r="F1503" t="str">
            <v>A-02280</v>
          </cell>
          <cell r="G1503" t="str">
            <v>MATERAI GAJI KOKI DINING ROOM</v>
          </cell>
        </row>
        <row r="1504">
          <cell r="D1504" t="str">
            <v>A-02281</v>
          </cell>
          <cell r="E1504" t="str">
            <v>SEWA KENDARAAN</v>
          </cell>
          <cell r="F1504" t="str">
            <v>A-02281</v>
          </cell>
          <cell r="G1504" t="str">
            <v>MATERAI SEWA MOBIL TUNAS</v>
          </cell>
        </row>
        <row r="1505">
          <cell r="D1505" t="str">
            <v>A-02282</v>
          </cell>
          <cell r="E1505" t="str">
            <v>JASA DRIVER</v>
          </cell>
          <cell r="F1505" t="str">
            <v>A-02282</v>
          </cell>
          <cell r="G1505" t="str">
            <v>JASA DRIVER OPERASIONAL JF 2</v>
          </cell>
        </row>
        <row r="1506">
          <cell r="D1506" t="str">
            <v>A-02283</v>
          </cell>
          <cell r="E1506" t="str">
            <v>JASA DRIVER</v>
          </cell>
          <cell r="F1506" t="str">
            <v>A-02283</v>
          </cell>
          <cell r="G1506" t="str">
            <v>MATERAI JASA DRIVER TUNAS</v>
          </cell>
        </row>
        <row r="1507">
          <cell r="D1507" t="str">
            <v>A-02284</v>
          </cell>
          <cell r="E1507" t="str">
            <v>JASA SECURITY</v>
          </cell>
          <cell r="F1507" t="str">
            <v>A-02284</v>
          </cell>
          <cell r="G1507" t="str">
            <v>MAN FEE JASA SECURITY</v>
          </cell>
        </row>
        <row r="1508">
          <cell r="D1508" t="str">
            <v>A-02285</v>
          </cell>
          <cell r="E1508" t="str">
            <v>JASA SECURITY</v>
          </cell>
          <cell r="F1508" t="str">
            <v>A-02285</v>
          </cell>
          <cell r="G1508" t="str">
            <v>MATERAI JASA JASA SECURITY</v>
          </cell>
        </row>
        <row r="1509">
          <cell r="D1509" t="str">
            <v>A-02286</v>
          </cell>
          <cell r="E1509" t="str">
            <v>JASA SECURITY</v>
          </cell>
          <cell r="F1509" t="str">
            <v>A-02286</v>
          </cell>
          <cell r="G1509" t="str">
            <v>MAN FEE OT SECURITY</v>
          </cell>
        </row>
        <row r="1510">
          <cell r="D1510" t="str">
            <v>A-02287</v>
          </cell>
          <cell r="E1510" t="str">
            <v>JASA SECURITY</v>
          </cell>
          <cell r="F1510" t="str">
            <v>A-02287</v>
          </cell>
          <cell r="G1510" t="str">
            <v>MATERAI OT SECURITY</v>
          </cell>
        </row>
        <row r="1511">
          <cell r="D1511" t="str">
            <v>A-02288</v>
          </cell>
          <cell r="E1511" t="str">
            <v>JASA CLEANING SERVICE AMAZON</v>
          </cell>
          <cell r="F1511" t="str">
            <v>A-02288</v>
          </cell>
          <cell r="G1511" t="str">
            <v>MAN FEE JASA CLEANING SERVICE</v>
          </cell>
        </row>
        <row r="1512">
          <cell r="D1512" t="str">
            <v>A-02289</v>
          </cell>
          <cell r="E1512" t="str">
            <v>JASA CLEANING SERVICE AMAZON</v>
          </cell>
          <cell r="F1512" t="str">
            <v>A-02289</v>
          </cell>
          <cell r="G1512" t="str">
            <v>MATERAI JASA CLEANING SERVICE</v>
          </cell>
        </row>
        <row r="1513">
          <cell r="D1513" t="str">
            <v>A-02290</v>
          </cell>
          <cell r="E1513" t="str">
            <v>JASA CLEANING SERVICE AMAZON</v>
          </cell>
          <cell r="F1513" t="str">
            <v>A-02290</v>
          </cell>
          <cell r="G1513" t="str">
            <v>MAN FEE OT CLEANING SERVICE</v>
          </cell>
        </row>
        <row r="1514">
          <cell r="D1514" t="str">
            <v>A-02291</v>
          </cell>
          <cell r="E1514" t="str">
            <v>JASA CLEANING SERVICE AMAZON</v>
          </cell>
          <cell r="F1514" t="str">
            <v>A-02291</v>
          </cell>
          <cell r="G1514" t="str">
            <v>MATERAI OT CLEANING SERVICE</v>
          </cell>
        </row>
        <row r="1515">
          <cell r="D1515" t="str">
            <v>A-02292</v>
          </cell>
          <cell r="E1515" t="str">
            <v>OT DRIVER</v>
          </cell>
          <cell r="F1515" t="str">
            <v>A-02292</v>
          </cell>
          <cell r="G1515" t="str">
            <v>MATERAI OT DRIVER TUNAS</v>
          </cell>
        </row>
        <row r="1516">
          <cell r="D1516" t="str">
            <v>A-02293</v>
          </cell>
          <cell r="E1516" t="str">
            <v>JASA PERAWATAN TAMAN</v>
          </cell>
          <cell r="F1516" t="str">
            <v>A-02293</v>
          </cell>
          <cell r="G1516" t="str">
            <v>MAN FEE JASA PERAWATAN TAMAN</v>
          </cell>
        </row>
        <row r="1517">
          <cell r="D1517" t="str">
            <v>A-02294</v>
          </cell>
          <cell r="E1517" t="str">
            <v>JASA PERAWATAN TAMAN</v>
          </cell>
          <cell r="F1517" t="str">
            <v>A-02294</v>
          </cell>
          <cell r="G1517" t="str">
            <v>MATERAI JASA PERAWATAN TAMAN</v>
          </cell>
        </row>
        <row r="1518">
          <cell r="D1518" t="str">
            <v>A-02295</v>
          </cell>
          <cell r="E1518" t="str">
            <v>EPO EXPAT</v>
          </cell>
          <cell r="F1518" t="str">
            <v>A-02295</v>
          </cell>
          <cell r="G1518" t="str">
            <v>EPO PACKAGE LOG SM</v>
          </cell>
        </row>
        <row r="1519">
          <cell r="D1519" t="str">
            <v>A-02296</v>
          </cell>
          <cell r="E1519" t="str">
            <v>BELANJA BAHAN POKOK DINING ROOM</v>
          </cell>
          <cell r="F1519" t="str">
            <v>A-02296</v>
          </cell>
          <cell r="G1519" t="str">
            <v>BELANJA BAHAN POKOK DINING ROOM WEEK 2</v>
          </cell>
        </row>
        <row r="1520">
          <cell r="D1520" t="str">
            <v>A-02297</v>
          </cell>
          <cell r="E1520" t="str">
            <v>BELANJA BAHAN POKOK DINING ROOM</v>
          </cell>
          <cell r="F1520" t="str">
            <v>A-02297</v>
          </cell>
          <cell r="G1520" t="str">
            <v>BELANJA BAHAN POKOK DINING ROOM WEEK 3</v>
          </cell>
        </row>
        <row r="1521">
          <cell r="D1521" t="str">
            <v>A-02298</v>
          </cell>
          <cell r="E1521" t="str">
            <v>BELANJA BAHAN POKOK DINING ROOM</v>
          </cell>
          <cell r="F1521" t="str">
            <v>A-02298</v>
          </cell>
          <cell r="G1521" t="str">
            <v>BELANJA BAHAN POKOK DINING ROOM WEEK 4</v>
          </cell>
        </row>
        <row r="1522">
          <cell r="D1522" t="str">
            <v>A-02299</v>
          </cell>
          <cell r="E1522" t="str">
            <v>BELANJA BAHAN POKOK DINING ROOM</v>
          </cell>
          <cell r="F1522" t="str">
            <v>A-02299</v>
          </cell>
          <cell r="G1522" t="str">
            <v>BELANJA BAHAN POKOK DINING ROOM WEEK 5</v>
          </cell>
        </row>
        <row r="1523">
          <cell r="D1523" t="str">
            <v>A-02300</v>
          </cell>
          <cell r="E1523" t="str">
            <v>BELANJA BAHAN POKOK PANTRY</v>
          </cell>
          <cell r="F1523" t="str">
            <v>A-02300</v>
          </cell>
          <cell r="G1523" t="str">
            <v>BELANJA BAHAN POKOK PANTRY</v>
          </cell>
        </row>
        <row r="1524">
          <cell r="D1524" t="str">
            <v>A-02301</v>
          </cell>
          <cell r="E1524" t="str">
            <v>E-VISA</v>
          </cell>
          <cell r="F1524" t="str">
            <v>A-02301</v>
          </cell>
          <cell r="G1524" t="str">
            <v>E-VISA FM</v>
          </cell>
        </row>
        <row r="1525">
          <cell r="D1525" t="str">
            <v>A-02302</v>
          </cell>
          <cell r="E1525" t="str">
            <v>E-VISA</v>
          </cell>
          <cell r="F1525" t="str">
            <v>A-02302</v>
          </cell>
          <cell r="G1525" t="str">
            <v>E-VISA LOG SM</v>
          </cell>
        </row>
        <row r="1526">
          <cell r="D1526" t="str">
            <v>A-02303</v>
          </cell>
          <cell r="E1526" t="str">
            <v>E-VISA</v>
          </cell>
          <cell r="F1526" t="str">
            <v>A-02303</v>
          </cell>
          <cell r="G1526" t="str">
            <v>E-VISA QA SM</v>
          </cell>
        </row>
        <row r="1527">
          <cell r="D1527" t="str">
            <v>A-02304</v>
          </cell>
          <cell r="E1527" t="str">
            <v>E-VISA</v>
          </cell>
          <cell r="F1527" t="str">
            <v>A-02304</v>
          </cell>
          <cell r="G1527" t="str">
            <v>E-VISA PE SM</v>
          </cell>
        </row>
        <row r="1528">
          <cell r="D1528" t="str">
            <v>A-02305</v>
          </cell>
          <cell r="E1528" t="str">
            <v>E-VISA</v>
          </cell>
          <cell r="F1528" t="str">
            <v>A-02305</v>
          </cell>
          <cell r="G1528" t="str">
            <v>E-VISA PP SM</v>
          </cell>
        </row>
        <row r="1529">
          <cell r="D1529" t="str">
            <v>A-02306</v>
          </cell>
          <cell r="E1529" t="str">
            <v>E-VISA</v>
          </cell>
          <cell r="F1529" t="str">
            <v>A-02306</v>
          </cell>
          <cell r="G1529" t="str">
            <v>E-VISA VICE PRESDIR</v>
          </cell>
        </row>
        <row r="1530">
          <cell r="D1530" t="str">
            <v>A-02307</v>
          </cell>
          <cell r="E1530" t="str">
            <v>E-VISA</v>
          </cell>
          <cell r="F1530" t="str">
            <v>A-02307</v>
          </cell>
          <cell r="G1530" t="str">
            <v>E-VISA TAMU</v>
          </cell>
        </row>
        <row r="1531">
          <cell r="D1531" t="str">
            <v>A-02308</v>
          </cell>
          <cell r="E1531" t="str">
            <v>MEDICAL CHECK UP</v>
          </cell>
          <cell r="F1531" t="str">
            <v>A-02308</v>
          </cell>
          <cell r="G1531" t="str">
            <v>MEDICAL CHECK UP DRIVER</v>
          </cell>
        </row>
        <row r="1532">
          <cell r="D1532" t="str">
            <v>A-02309</v>
          </cell>
          <cell r="E1532" t="str">
            <v>LISTRIK</v>
          </cell>
          <cell r="F1532" t="str">
            <v>A-02309</v>
          </cell>
          <cell r="G1532" t="str">
            <v>PPJ LISTRIK 3%</v>
          </cell>
        </row>
        <row r="1533">
          <cell r="D1533" t="str">
            <v>A-02310</v>
          </cell>
          <cell r="E1533" t="str">
            <v>LISTRIK</v>
          </cell>
          <cell r="F1533" t="str">
            <v>A-02310</v>
          </cell>
          <cell r="G1533" t="str">
            <v>MATERAI LISTRIK</v>
          </cell>
        </row>
        <row r="1534">
          <cell r="D1534" t="str">
            <v>A-02311</v>
          </cell>
          <cell r="E1534" t="str">
            <v>OPERASIONAL MOBIL (BBM,TOL,PARKIR)</v>
          </cell>
          <cell r="F1534" t="str">
            <v>A-02311</v>
          </cell>
          <cell r="G1534" t="str">
            <v>OPERASIONAL MOBIL RECRUITMENT</v>
          </cell>
        </row>
        <row r="1535">
          <cell r="D1535" t="str">
            <v>A-02312</v>
          </cell>
          <cell r="E1535" t="str">
            <v>CAT EPOXY</v>
          </cell>
          <cell r="F1535" t="str">
            <v>A-02312</v>
          </cell>
          <cell r="G1535" t="str">
            <v>EPOXY 500 MICRON</v>
          </cell>
        </row>
        <row r="1536">
          <cell r="D1536" t="str">
            <v>A-02313</v>
          </cell>
          <cell r="E1536" t="str">
            <v>CAT EPOXY</v>
          </cell>
          <cell r="F1536" t="str">
            <v>A-02313</v>
          </cell>
          <cell r="G1536" t="str">
            <v>EPOXY 300 MICRON</v>
          </cell>
        </row>
        <row r="1537">
          <cell r="D1537" t="str">
            <v>A-02314</v>
          </cell>
          <cell r="E1537" t="str">
            <v>CAT EPOXY</v>
          </cell>
          <cell r="F1537" t="str">
            <v>A-02314</v>
          </cell>
          <cell r="G1537" t="str">
            <v>EPOXY 100 MICRON</v>
          </cell>
        </row>
        <row r="1538">
          <cell r="D1538" t="str">
            <v>A-02315</v>
          </cell>
          <cell r="E1538" t="str">
            <v>TEMPAT PARKIR MOTOR</v>
          </cell>
          <cell r="F1538" t="str">
            <v>A-02315</v>
          </cell>
          <cell r="G1538" t="str">
            <v>TEMPAT PARKIR MOTOR</v>
          </cell>
        </row>
        <row r="1539">
          <cell r="D1539" t="str">
            <v>A-02316</v>
          </cell>
          <cell r="E1539" t="str">
            <v>PASANG KAWAT DURI</v>
          </cell>
          <cell r="F1539" t="str">
            <v>A-02316</v>
          </cell>
          <cell r="G1539" t="str">
            <v>PASANG KAWAT DURI PAGAR</v>
          </cell>
        </row>
        <row r="1540">
          <cell r="D1540" t="str">
            <v>A-02317</v>
          </cell>
          <cell r="E1540" t="str">
            <v>PASANG KAIN JARING</v>
          </cell>
          <cell r="F1540" t="str">
            <v>A-02317</v>
          </cell>
          <cell r="G1540" t="str">
            <v>PASANG KAIN JARING PARANET</v>
          </cell>
        </row>
        <row r="1541">
          <cell r="D1541" t="str">
            <v>A-02319</v>
          </cell>
          <cell r="E1541" t="str">
            <v>ANGKLUNG</v>
          </cell>
          <cell r="F1541" t="str">
            <v>A-02319</v>
          </cell>
          <cell r="G1541" t="str">
            <v>ANGKLUNG UNIT KECIL PADAENG</v>
          </cell>
        </row>
        <row r="1542">
          <cell r="D1542" t="str">
            <v>A-02320</v>
          </cell>
          <cell r="E1542" t="str">
            <v>PENGUJIAN SLO</v>
          </cell>
          <cell r="F1542" t="str">
            <v>A-02320</v>
          </cell>
          <cell r="G1542" t="str">
            <v>PENGUJIAN SLO TEGANGAN MENENGAH</v>
          </cell>
        </row>
        <row r="1543">
          <cell r="D1543" t="str">
            <v>A-02321</v>
          </cell>
          <cell r="E1543" t="str">
            <v>NIDI</v>
          </cell>
          <cell r="F1543" t="str">
            <v>A-02321</v>
          </cell>
          <cell r="G1543" t="str">
            <v>NIDI TEGANGAN RENDAH</v>
          </cell>
        </row>
        <row r="1544">
          <cell r="D1544" t="str">
            <v>A-02322</v>
          </cell>
          <cell r="E1544" t="str">
            <v>SPARE PART SERVICE COMPRESSOR HITACHI</v>
          </cell>
          <cell r="F1544" t="str">
            <v>A-02322</v>
          </cell>
          <cell r="G1544" t="str">
            <v>GASKET - HITACHI</v>
          </cell>
        </row>
        <row r="1545">
          <cell r="D1545" t="str">
            <v>A-02323</v>
          </cell>
          <cell r="E1545" t="str">
            <v>SPARE PART SERVICE COMPRESSOR HITACHI</v>
          </cell>
          <cell r="F1545" t="str">
            <v>A-02323</v>
          </cell>
          <cell r="G1545" t="str">
            <v>O-RING 33216040 - HITACHI</v>
          </cell>
        </row>
        <row r="1546">
          <cell r="D1546" t="str">
            <v>A-02324</v>
          </cell>
          <cell r="E1546" t="str">
            <v>SPARE PART SERVICE COMPRESSOR HITACHI</v>
          </cell>
          <cell r="F1546" t="str">
            <v>A-02324</v>
          </cell>
          <cell r="G1546" t="str">
            <v>O-RING 52815730 - HITACHI</v>
          </cell>
        </row>
        <row r="1547">
          <cell r="D1547" t="str">
            <v>A-02325</v>
          </cell>
          <cell r="E1547" t="str">
            <v>SPARE PART SERVICE COMPRESSOR HITACHI</v>
          </cell>
          <cell r="F1547" t="str">
            <v>A-02325</v>
          </cell>
          <cell r="G1547" t="str">
            <v>OIL LEVEL GAUGE ASSEMBLY - HITACHI</v>
          </cell>
        </row>
        <row r="1548">
          <cell r="D1548" t="str">
            <v>A-02326</v>
          </cell>
          <cell r="E1548" t="str">
            <v>SPARE PART SERVICE COMPRESSOR HITACHI</v>
          </cell>
          <cell r="F1548" t="str">
            <v>A-02326</v>
          </cell>
          <cell r="G1548" t="str">
            <v>VALVE PLATE - HITACHI</v>
          </cell>
        </row>
        <row r="1549">
          <cell r="D1549" t="str">
            <v>A-02327</v>
          </cell>
          <cell r="E1549" t="str">
            <v>SPARE PART SERVICE COMPRESSOR HITACHI</v>
          </cell>
          <cell r="F1549" t="str">
            <v>A-02327</v>
          </cell>
          <cell r="G1549" t="str">
            <v>SHAFT - HITACHI</v>
          </cell>
        </row>
        <row r="1550">
          <cell r="D1550" t="str">
            <v>A-02328</v>
          </cell>
          <cell r="E1550" t="str">
            <v>SPARE PART SERVICE COMPRESSOR HITACHI</v>
          </cell>
          <cell r="F1550" t="str">
            <v>A-02328</v>
          </cell>
          <cell r="G1550" t="str">
            <v>UNLOADER SPRING - HITACHI</v>
          </cell>
        </row>
        <row r="1551">
          <cell r="D1551" t="str">
            <v>A-02329</v>
          </cell>
          <cell r="E1551" t="str">
            <v>SPARE PART SERVICE COMPRESSOR HITACHI</v>
          </cell>
          <cell r="F1551" t="str">
            <v>A-02329</v>
          </cell>
          <cell r="G1551" t="str">
            <v>O-RING 33216110 - HITACHI</v>
          </cell>
        </row>
        <row r="1552">
          <cell r="D1552" t="str">
            <v>A-02330</v>
          </cell>
          <cell r="E1552" t="str">
            <v>SPARE PART SERVICE COMPRESSOR HITACHI</v>
          </cell>
          <cell r="F1552" t="str">
            <v>A-02330</v>
          </cell>
          <cell r="G1552" t="str">
            <v>CAP SEAL - HITACHI</v>
          </cell>
        </row>
        <row r="1553">
          <cell r="D1553" t="str">
            <v>A-02331</v>
          </cell>
          <cell r="E1553" t="str">
            <v>SPARE PART SERVICE COMPRESSOR HITACHI</v>
          </cell>
          <cell r="F1553" t="str">
            <v>A-02331</v>
          </cell>
          <cell r="G1553" t="str">
            <v>O-RING 33216180 - HITACHI</v>
          </cell>
        </row>
        <row r="1554">
          <cell r="D1554" t="str">
            <v>A-02332</v>
          </cell>
          <cell r="E1554" t="str">
            <v>SPARE PART SERVICE COMPRESSOR HITACHI</v>
          </cell>
          <cell r="F1554" t="str">
            <v>A-02332</v>
          </cell>
          <cell r="G1554" t="str">
            <v>SUCTION PIPE - HITACHI</v>
          </cell>
        </row>
        <row r="1555">
          <cell r="D1555" t="str">
            <v>A-02333</v>
          </cell>
          <cell r="E1555" t="str">
            <v>SPARE PART SERVICE COMPRESSOR HITACHI</v>
          </cell>
          <cell r="F1555" t="str">
            <v>A-02333</v>
          </cell>
          <cell r="G1555" t="str">
            <v>O-RING 59000800 - HITACHI</v>
          </cell>
        </row>
        <row r="1556">
          <cell r="D1556" t="str">
            <v>A-02334</v>
          </cell>
          <cell r="E1556" t="str">
            <v>SPARE PART SERVICE COMPRESSOR HITACHI</v>
          </cell>
          <cell r="F1556" t="str">
            <v>A-02334</v>
          </cell>
          <cell r="G1556" t="str">
            <v>O-RING 52655560 - HITACHI</v>
          </cell>
        </row>
        <row r="1557">
          <cell r="D1557" t="str">
            <v>A-02335</v>
          </cell>
          <cell r="E1557" t="str">
            <v>SPARE PART SERVICE COMPRESSOR HITACHI</v>
          </cell>
          <cell r="F1557" t="str">
            <v>A-02335</v>
          </cell>
          <cell r="G1557" t="str">
            <v>MPV PISTON - HITACHI</v>
          </cell>
        </row>
        <row r="1558">
          <cell r="D1558" t="str">
            <v>A-02336</v>
          </cell>
          <cell r="E1558" t="str">
            <v>SPARE PART SERVICE COMPRESSOR HITACHI</v>
          </cell>
          <cell r="F1558" t="str">
            <v>A-02336</v>
          </cell>
          <cell r="G1558" t="str">
            <v>CHECK VALVE PISTON - HITACHI</v>
          </cell>
        </row>
        <row r="1559">
          <cell r="D1559" t="str">
            <v>A-02338</v>
          </cell>
          <cell r="E1559" t="str">
            <v>PLASTIK CLIP</v>
          </cell>
          <cell r="F1559" t="str">
            <v>A-02338</v>
          </cell>
          <cell r="G1559" t="str">
            <v>PLASTIK CLIP 7X10</v>
          </cell>
        </row>
        <row r="1560">
          <cell r="D1560" t="str">
            <v>A-02339</v>
          </cell>
          <cell r="E1560" t="str">
            <v>SARUNG TANGAN</v>
          </cell>
          <cell r="F1560" t="str">
            <v>A-02339</v>
          </cell>
          <cell r="G1560" t="str">
            <v>SARUNG TANGAN ANTISTATIC</v>
          </cell>
        </row>
        <row r="1561">
          <cell r="D1561" t="str">
            <v>A-02341</v>
          </cell>
          <cell r="E1561" t="str">
            <v>WATER BOILER</v>
          </cell>
          <cell r="F1561" t="str">
            <v>A-02341</v>
          </cell>
          <cell r="G1561" t="str">
            <v>WATER BOILER</v>
          </cell>
        </row>
        <row r="1562">
          <cell r="D1562" t="str">
            <v>A-02342</v>
          </cell>
          <cell r="E1562" t="str">
            <v>TEMU WARGA</v>
          </cell>
          <cell r="F1562" t="str">
            <v>A-02342</v>
          </cell>
          <cell r="G1562" t="str">
            <v>TEMU WARGA</v>
          </cell>
        </row>
        <row r="1563">
          <cell r="D1563" t="str">
            <v>A-02343</v>
          </cell>
          <cell r="E1563" t="str">
            <v>SERVICE CHARGE</v>
          </cell>
          <cell r="F1563" t="str">
            <v>A-02343</v>
          </cell>
          <cell r="G1563" t="str">
            <v>SERVICE CHARGE PERIODE 2015-2019</v>
          </cell>
        </row>
        <row r="1564">
          <cell r="D1564" t="str">
            <v>A-02344</v>
          </cell>
          <cell r="E1564" t="str">
            <v>MICROWAVE</v>
          </cell>
          <cell r="F1564" t="str">
            <v>A-02344</v>
          </cell>
          <cell r="G1564" t="str">
            <v>MICROWAVE</v>
          </cell>
        </row>
        <row r="1565">
          <cell r="D1565" t="str">
            <v>A-02345</v>
          </cell>
          <cell r="E1565" t="str">
            <v>PEKERJAAN KERAMIK OFFICE</v>
          </cell>
          <cell r="F1565" t="str">
            <v>A-02345</v>
          </cell>
          <cell r="G1565" t="str">
            <v>PEKERJAAN KERAMIK Office WHS</v>
          </cell>
        </row>
        <row r="1566">
          <cell r="D1566" t="str">
            <v>A-02347</v>
          </cell>
          <cell r="E1566" t="str">
            <v>PRINTER</v>
          </cell>
          <cell r="F1566" t="str">
            <v>A-02347</v>
          </cell>
          <cell r="G1566" t="str">
            <v>PRINTER EPSON</v>
          </cell>
        </row>
        <row r="1567">
          <cell r="D1567" t="str">
            <v>A-02348</v>
          </cell>
          <cell r="E1567" t="str">
            <v>SERVICE AC</v>
          </cell>
          <cell r="F1567" t="str">
            <v>A-02348</v>
          </cell>
          <cell r="G1567" t="str">
            <v>CLEANING AC 2,5 PK</v>
          </cell>
        </row>
        <row r="1568">
          <cell r="D1568" t="str">
            <v>A-02349</v>
          </cell>
          <cell r="E1568" t="str">
            <v>SERVICE AC</v>
          </cell>
          <cell r="F1568" t="str">
            <v>A-02349</v>
          </cell>
          <cell r="G1568" t="str">
            <v>CLEANING AC 12,5 PK</v>
          </cell>
        </row>
        <row r="1569">
          <cell r="D1569" t="str">
            <v>A-02350</v>
          </cell>
          <cell r="E1569" t="str">
            <v>SERVICE AC</v>
          </cell>
          <cell r="F1569" t="str">
            <v>A-02350</v>
          </cell>
          <cell r="G1569" t="str">
            <v>CLEANING AC 25 PK</v>
          </cell>
        </row>
        <row r="1570">
          <cell r="D1570" t="str">
            <v>A-02351</v>
          </cell>
          <cell r="E1570" t="str">
            <v>SERVICE AC</v>
          </cell>
          <cell r="F1570" t="str">
            <v>A-02351</v>
          </cell>
          <cell r="G1570" t="str">
            <v>SERVICE AHU 10 PK</v>
          </cell>
        </row>
        <row r="1571">
          <cell r="D1571" t="str">
            <v>A-02352</v>
          </cell>
          <cell r="E1571" t="str">
            <v>SERVICE AC</v>
          </cell>
          <cell r="F1571" t="str">
            <v>A-02352</v>
          </cell>
          <cell r="G1571" t="str">
            <v>SERVICE AC 10 PK</v>
          </cell>
        </row>
        <row r="1572">
          <cell r="D1572" t="str">
            <v>A-02353</v>
          </cell>
          <cell r="E1572" t="str">
            <v>SERVICE JETFAN</v>
          </cell>
          <cell r="F1572" t="str">
            <v>A-02353</v>
          </cell>
          <cell r="G1572" t="str">
            <v>SERVICE JET FAN</v>
          </cell>
        </row>
        <row r="1573">
          <cell r="D1573" t="str">
            <v>A-02354</v>
          </cell>
          <cell r="E1573" t="str">
            <v>ROLLER SCANNER PLUSTEK</v>
          </cell>
          <cell r="F1573" t="str">
            <v>A-02354</v>
          </cell>
          <cell r="G1573" t="str">
            <v>ROLLER SCANNER PLUSTEK</v>
          </cell>
        </row>
        <row r="1574">
          <cell r="D1574" t="str">
            <v>A-02355</v>
          </cell>
          <cell r="E1574" t="str">
            <v>PEKERJAAN SEKAT ATAP</v>
          </cell>
          <cell r="F1574" t="str">
            <v>A-02355</v>
          </cell>
          <cell r="G1574" t="str">
            <v>PEKERJAAN SEKAT ATAP</v>
          </cell>
        </row>
        <row r="1575">
          <cell r="D1575" t="str">
            <v>A-02356</v>
          </cell>
          <cell r="E1575" t="str">
            <v>STAND APAR</v>
          </cell>
          <cell r="F1575" t="str">
            <v>A-02356</v>
          </cell>
          <cell r="G1575" t="str">
            <v>STAND APAR</v>
          </cell>
        </row>
        <row r="1576">
          <cell r="D1576" t="str">
            <v>A-02357</v>
          </cell>
          <cell r="E1576" t="str">
            <v>BADMINTON</v>
          </cell>
          <cell r="F1576" t="str">
            <v>A-02357</v>
          </cell>
          <cell r="G1576" t="str">
            <v>BADMINTON</v>
          </cell>
        </row>
        <row r="1577">
          <cell r="D1577" t="str">
            <v>A-02358</v>
          </cell>
          <cell r="E1577" t="str">
            <v>FUTSAL</v>
          </cell>
          <cell r="F1577" t="str">
            <v>A-02358</v>
          </cell>
          <cell r="G1577" t="str">
            <v>FUTSAL</v>
          </cell>
        </row>
        <row r="1578">
          <cell r="D1578" t="str">
            <v>A-02359</v>
          </cell>
          <cell r="E1578" t="str">
            <v>SEPAK BOLA</v>
          </cell>
          <cell r="F1578" t="str">
            <v>A-02359</v>
          </cell>
          <cell r="G1578" t="str">
            <v>SEPAK BOLA</v>
          </cell>
        </row>
        <row r="1579">
          <cell r="D1579" t="str">
            <v>A-02360</v>
          </cell>
          <cell r="E1579" t="str">
            <v>HUT RI KE-77</v>
          </cell>
          <cell r="F1579" t="str">
            <v>A-02360</v>
          </cell>
          <cell r="G1579" t="str">
            <v>HUT RI KE-77</v>
          </cell>
        </row>
        <row r="1580">
          <cell r="D1580" t="str">
            <v>A-02361</v>
          </cell>
          <cell r="E1580" t="str">
            <v xml:space="preserve">DISKUSI TIM LKS BIPARTIT </v>
          </cell>
          <cell r="F1580" t="str">
            <v>A-02361</v>
          </cell>
          <cell r="G1580" t="str">
            <v xml:space="preserve">DISKUSI TIM LKS BIPARTIT </v>
          </cell>
        </row>
        <row r="1581">
          <cell r="D1581" t="str">
            <v>A-02362</v>
          </cell>
          <cell r="E1581" t="str">
            <v>KUNJUNGAN KARYAWAN SAKIT</v>
          </cell>
          <cell r="F1581" t="str">
            <v>A-02362</v>
          </cell>
          <cell r="G1581" t="str">
            <v>KUNJUNGAN KARYAWAN SAKIT</v>
          </cell>
        </row>
        <row r="1582">
          <cell r="D1582" t="str">
            <v>A-02363</v>
          </cell>
          <cell r="E1582" t="str">
            <v>BANTUAN BENCANA ALAM</v>
          </cell>
          <cell r="F1582" t="str">
            <v>A-02363</v>
          </cell>
          <cell r="G1582" t="str">
            <v>BANTUAN BENCANA ALAM</v>
          </cell>
        </row>
        <row r="1583">
          <cell r="D1583" t="str">
            <v>A-02364</v>
          </cell>
          <cell r="E1583" t="str">
            <v>SOUVENIR PURNA TUGAS INSTANSI</v>
          </cell>
          <cell r="F1583" t="str">
            <v>A-02364</v>
          </cell>
          <cell r="G1583" t="str">
            <v>SOUVENIR PURNA TUGAS INSTANSI</v>
          </cell>
        </row>
        <row r="1584">
          <cell r="D1584" t="str">
            <v>A-02365</v>
          </cell>
          <cell r="E1584" t="str">
            <v>ENTERTAIN MAKAN SIANG INSTANSI</v>
          </cell>
          <cell r="F1584" t="str">
            <v>A-02365</v>
          </cell>
          <cell r="G1584" t="str">
            <v>ENTERTAIN MAKAN SIANG INSTANSI</v>
          </cell>
        </row>
        <row r="1585">
          <cell r="D1585" t="str">
            <v>A-02366</v>
          </cell>
          <cell r="E1585" t="str">
            <v>IURAN PHRD</v>
          </cell>
          <cell r="F1585" t="str">
            <v>A-02366</v>
          </cell>
          <cell r="G1585" t="str">
            <v>IURAN PHRD</v>
          </cell>
        </row>
        <row r="1586">
          <cell r="D1586" t="str">
            <v>A-02369</v>
          </cell>
          <cell r="E1586" t="str">
            <v>LAMPU</v>
          </cell>
          <cell r="F1586" t="str">
            <v>A-02369</v>
          </cell>
          <cell r="G1586" t="str">
            <v>LAMPU T5 14 WATT</v>
          </cell>
        </row>
        <row r="1587">
          <cell r="D1587" t="str">
            <v>A-02370</v>
          </cell>
          <cell r="E1587" t="str">
            <v>STICKER</v>
          </cell>
          <cell r="F1587" t="str">
            <v>A-02370</v>
          </cell>
          <cell r="G1587" t="str">
            <v>STICKER CUTTING</v>
          </cell>
        </row>
        <row r="1588">
          <cell r="D1588" t="str">
            <v>A-02371</v>
          </cell>
          <cell r="E1588" t="str">
            <v>TRIPOD</v>
          </cell>
          <cell r="F1588" t="str">
            <v>A-02371</v>
          </cell>
          <cell r="G1588" t="str">
            <v>TRIPOD</v>
          </cell>
        </row>
        <row r="1589">
          <cell r="D1589" t="str">
            <v>A-02372</v>
          </cell>
          <cell r="E1589" t="str">
            <v>MOUNTING</v>
          </cell>
          <cell r="F1589" t="str">
            <v>A-02372</v>
          </cell>
          <cell r="G1589" t="str">
            <v>MOUNTING GOPRO</v>
          </cell>
        </row>
        <row r="1590">
          <cell r="D1590" t="str">
            <v>A-02373</v>
          </cell>
          <cell r="E1590" t="str">
            <v>LAMPU</v>
          </cell>
          <cell r="F1590" t="str">
            <v>A-02373</v>
          </cell>
          <cell r="G1590" t="str">
            <v>LAMPU LED EMERGENCY 18W</v>
          </cell>
        </row>
        <row r="1591">
          <cell r="D1591" t="str">
            <v>A-02374</v>
          </cell>
          <cell r="E1591" t="str">
            <v>PALU</v>
          </cell>
          <cell r="F1591" t="str">
            <v>A-02374</v>
          </cell>
          <cell r="G1591" t="str">
            <v>MACHINIST HAMMER 100 GR 10158749</v>
          </cell>
        </row>
        <row r="1592">
          <cell r="D1592" t="str">
            <v>A-02375</v>
          </cell>
          <cell r="E1592" t="str">
            <v>COLD CHISEL</v>
          </cell>
          <cell r="F1592" t="str">
            <v>A-02375</v>
          </cell>
          <cell r="G1592" t="str">
            <v>COLD CHISEL 1/2X3/8X7INC LRCC1 KW0102754</v>
          </cell>
        </row>
        <row r="1593">
          <cell r="D1593" t="str">
            <v>A-02376</v>
          </cell>
          <cell r="E1593" t="str">
            <v>PRE CLEANER</v>
          </cell>
          <cell r="F1593" t="str">
            <v>A-02376</v>
          </cell>
          <cell r="G1593" t="str">
            <v>PRE CLEANER</v>
          </cell>
        </row>
        <row r="1594">
          <cell r="D1594" t="str">
            <v>A-02377</v>
          </cell>
          <cell r="E1594" t="str">
            <v>SERVER HOSTING</v>
          </cell>
          <cell r="F1594" t="str">
            <v>A-02377</v>
          </cell>
          <cell r="G1594" t="str">
            <v>SERVER HOSTING</v>
          </cell>
        </row>
        <row r="1595">
          <cell r="D1595" t="str">
            <v>A-02378</v>
          </cell>
          <cell r="E1595" t="str">
            <v>USB</v>
          </cell>
          <cell r="F1595" t="str">
            <v>A-02378</v>
          </cell>
          <cell r="G1595" t="str">
            <v>USB TYPE C TO LAN</v>
          </cell>
        </row>
        <row r="1596">
          <cell r="D1596" t="str">
            <v>A-02379</v>
          </cell>
          <cell r="E1596" t="str">
            <v>TOOLKIT</v>
          </cell>
          <cell r="F1596" t="str">
            <v>A-02379</v>
          </cell>
          <cell r="G1596" t="str">
            <v>IFLIX IT TOOLKIT</v>
          </cell>
        </row>
        <row r="1597">
          <cell r="D1597" t="str">
            <v>A-02380</v>
          </cell>
          <cell r="E1597" t="str">
            <v>INSTALASI FLOW METER AIR LIMBAH</v>
          </cell>
          <cell r="F1597" t="str">
            <v>A-02380</v>
          </cell>
          <cell r="G1597" t="str">
            <v>INSTALASI FLOW METER AIR LIMBAH</v>
          </cell>
        </row>
        <row r="1598">
          <cell r="D1598" t="str">
            <v>A-02381</v>
          </cell>
          <cell r="E1598" t="str">
            <v>PERBAIKAN TALANG AIR</v>
          </cell>
          <cell r="F1598" t="str">
            <v>A-02381</v>
          </cell>
          <cell r="G1598" t="str">
            <v>PERBAIKAN TALANG KECIL KORIDOR PEJALAN KAKI</v>
          </cell>
        </row>
        <row r="1599">
          <cell r="D1599" t="str">
            <v>A-02382</v>
          </cell>
          <cell r="E1599" t="str">
            <v>PERBAIKAN TALANG AIR</v>
          </cell>
          <cell r="F1599" t="str">
            <v>A-02382</v>
          </cell>
          <cell r="G1599" t="str">
            <v>PERBAIKAN TALANG KECIL KORIDOR MENUJU PARKIRAN</v>
          </cell>
        </row>
        <row r="1600">
          <cell r="D1600" t="str">
            <v>A-02383</v>
          </cell>
          <cell r="E1600" t="str">
            <v>PENYEKAT ATAP</v>
          </cell>
          <cell r="F1600" t="str">
            <v>A-02383</v>
          </cell>
          <cell r="G1600" t="str">
            <v>PENYEKAT ATAP ACRYLIC 5MM</v>
          </cell>
        </row>
        <row r="1601">
          <cell r="D1601" t="str">
            <v>A-02384</v>
          </cell>
          <cell r="E1601" t="str">
            <v>PENYEKAT ATAP</v>
          </cell>
          <cell r="F1601" t="str">
            <v>A-02384</v>
          </cell>
          <cell r="G1601" t="str">
            <v>PENYEKAT ATAP KACA BENING 5MM</v>
          </cell>
        </row>
        <row r="1602">
          <cell r="D1602" t="str">
            <v>A-02385</v>
          </cell>
          <cell r="E1602" t="str">
            <v>PENYEKAT ATAP</v>
          </cell>
          <cell r="F1602" t="str">
            <v>A-02385</v>
          </cell>
          <cell r="G1602" t="str">
            <v>PENYEKAT ATAP POLYCARBONAT 5MM</v>
          </cell>
        </row>
        <row r="1603">
          <cell r="D1603" t="str">
            <v>A-02386</v>
          </cell>
          <cell r="E1603" t="str">
            <v>PINTU AIR HUJAN</v>
          </cell>
          <cell r="F1603" t="str">
            <v>A-02386</v>
          </cell>
          <cell r="G1603" t="str">
            <v>PENAHAN DEBIT AIR HUJAN</v>
          </cell>
        </row>
        <row r="1604">
          <cell r="D1604" t="str">
            <v>A-02387</v>
          </cell>
          <cell r="E1604" t="str">
            <v>CAD SOFTWARE</v>
          </cell>
          <cell r="F1604" t="str">
            <v>A-02387</v>
          </cell>
          <cell r="G1604" t="str">
            <v>ZWCAD MECHANICAL</v>
          </cell>
        </row>
        <row r="1605">
          <cell r="D1605" t="str">
            <v>A-02388</v>
          </cell>
          <cell r="E1605" t="str">
            <v>AUTOCAD TOOLSET</v>
          </cell>
          <cell r="F1605" t="str">
            <v>A-02388</v>
          </cell>
          <cell r="G1605" t="str">
            <v>AUTOCAD TOOLSET</v>
          </cell>
        </row>
        <row r="1606">
          <cell r="D1606" t="str">
            <v>A-02389</v>
          </cell>
          <cell r="E1606" t="str">
            <v>OTRS LICENSE</v>
          </cell>
          <cell r="F1606" t="str">
            <v>A-02389</v>
          </cell>
          <cell r="G1606" t="str">
            <v>OTRS10 Model 501</v>
          </cell>
        </row>
        <row r="1607">
          <cell r="D1607" t="str">
            <v>A-02390</v>
          </cell>
          <cell r="E1607" t="str">
            <v>OTRS MAINTENANCE</v>
          </cell>
          <cell r="F1607" t="str">
            <v>A-02390</v>
          </cell>
          <cell r="G1607" t="str">
            <v>OTRS10 Model 501</v>
          </cell>
        </row>
        <row r="1608">
          <cell r="D1608" t="str">
            <v>A-02393</v>
          </cell>
          <cell r="E1608" t="str">
            <v>PRINTER</v>
          </cell>
          <cell r="F1608" t="str">
            <v>A-02393</v>
          </cell>
          <cell r="G1608" t="str">
            <v>PRINTER EPSON L15150</v>
          </cell>
        </row>
        <row r="1609">
          <cell r="D1609" t="str">
            <v>A-02394</v>
          </cell>
          <cell r="E1609" t="str">
            <v>UTM &amp; FORCE CALIBRATION TOOLS</v>
          </cell>
          <cell r="F1609" t="str">
            <v>A-02394</v>
          </cell>
          <cell r="G1609" t="str">
            <v>UTM &amp; FORCE CALIBRATION TOOLS</v>
          </cell>
        </row>
        <row r="1610">
          <cell r="D1610" t="str">
            <v>A-02395</v>
          </cell>
          <cell r="E1610" t="str">
            <v xml:space="preserve">PEKERJAAN GAZEBO </v>
          </cell>
          <cell r="F1610" t="str">
            <v>A-02395</v>
          </cell>
          <cell r="G1610" t="str">
            <v>PEKERJAAN GAZEBO 1</v>
          </cell>
        </row>
        <row r="1611">
          <cell r="D1611" t="str">
            <v>A-02396</v>
          </cell>
          <cell r="E1611" t="str">
            <v xml:space="preserve">PEKERJAAN GAZEBO </v>
          </cell>
          <cell r="F1611" t="str">
            <v>A-02396</v>
          </cell>
          <cell r="G1611" t="str">
            <v>PEKERJAAN GAZEBO 2</v>
          </cell>
        </row>
        <row r="1612">
          <cell r="D1612" t="str">
            <v>A-02397</v>
          </cell>
          <cell r="E1612" t="str">
            <v>SERVICE CHARGE</v>
          </cell>
          <cell r="F1612" t="str">
            <v>A-02397</v>
          </cell>
          <cell r="G1612" t="str">
            <v>SERVICE CHARGE JAN 2015-DES 2019</v>
          </cell>
        </row>
        <row r="1613">
          <cell r="D1613" t="str">
            <v>A-02398</v>
          </cell>
          <cell r="E1613" t="str">
            <v>SERVICE CHARGE</v>
          </cell>
          <cell r="F1613" t="str">
            <v>A-02398</v>
          </cell>
          <cell r="G1613" t="str">
            <v>SERVICE CHARGE SEP 2020-JUN 2022</v>
          </cell>
        </row>
        <row r="1614">
          <cell r="D1614" t="str">
            <v>A-02399</v>
          </cell>
          <cell r="E1614" t="str">
            <v>OT DRIVER</v>
          </cell>
          <cell r="F1614" t="str">
            <v>A-02399</v>
          </cell>
          <cell r="G1614" t="str">
            <v>OT DRIVER OPERASIONAL 3</v>
          </cell>
        </row>
        <row r="1615">
          <cell r="D1615" t="str">
            <v>A-02400</v>
          </cell>
          <cell r="E1615" t="str">
            <v>PEKERJAAN KURSI TAMAN</v>
          </cell>
          <cell r="F1615" t="str">
            <v>A-02400</v>
          </cell>
          <cell r="G1615" t="str">
            <v>PEKERJAAN KURSI TAMAN (COR)</v>
          </cell>
        </row>
        <row r="1616">
          <cell r="D1616" t="str">
            <v>A-02401</v>
          </cell>
          <cell r="E1616" t="str">
            <v>PEKERJAAN STAND TEMPAT SAMPAH</v>
          </cell>
          <cell r="F1616" t="str">
            <v>A-02401</v>
          </cell>
          <cell r="G1616" t="str">
            <v>PEKERJAAN STAND TEMPAT SAMPAH</v>
          </cell>
        </row>
        <row r="1617">
          <cell r="D1617" t="str">
            <v>A-02402</v>
          </cell>
          <cell r="E1617" t="str">
            <v>LOCKER</v>
          </cell>
          <cell r="F1617" t="str">
            <v>A-02402</v>
          </cell>
          <cell r="G1617" t="str">
            <v>LOCKER 9 DOORS BLUE KW1700202</v>
          </cell>
        </row>
        <row r="1618">
          <cell r="D1618" t="str">
            <v>A-02403</v>
          </cell>
          <cell r="E1618" t="str">
            <v>LOCKER</v>
          </cell>
          <cell r="F1618" t="str">
            <v>A-02403</v>
          </cell>
          <cell r="G1618" t="str">
            <v>LOCKER 6 DOORS MULTI COLUMN BLUE 10091458</v>
          </cell>
        </row>
        <row r="1619">
          <cell r="D1619" t="str">
            <v>A-02404</v>
          </cell>
          <cell r="E1619" t="str">
            <v>PEKERJAAN PERBAIKAN PIPA</v>
          </cell>
          <cell r="F1619" t="str">
            <v>A-02404</v>
          </cell>
          <cell r="G1619" t="str">
            <v>PEKERJAAN PERBAIKAN PIPA PENGAMAN GATE</v>
          </cell>
        </row>
        <row r="1620">
          <cell r="D1620" t="str">
            <v>A-02405</v>
          </cell>
          <cell r="E1620" t="str">
            <v>MEJA</v>
          </cell>
          <cell r="F1620" t="str">
            <v>A-02405</v>
          </cell>
          <cell r="G1620" t="str">
            <v>MEJA DISPENSER GALON DENGAN TANPA ATAP STAINLESS</v>
          </cell>
        </row>
        <row r="1621">
          <cell r="D1621" t="str">
            <v>A-02406</v>
          </cell>
          <cell r="E1621" t="str">
            <v>MODIFIKASI PANEL</v>
          </cell>
          <cell r="F1621" t="str">
            <v>A-02406</v>
          </cell>
          <cell r="G1621" t="str">
            <v>MODIFIKASI PANEL MDP-1</v>
          </cell>
        </row>
        <row r="1622">
          <cell r="D1622" t="str">
            <v>A-02407</v>
          </cell>
          <cell r="E1622" t="str">
            <v>RAK GALON</v>
          </cell>
          <cell r="F1622" t="str">
            <v>A-02407</v>
          </cell>
          <cell r="G1622" t="str">
            <v>RAK GALON</v>
          </cell>
        </row>
        <row r="1623">
          <cell r="D1623" t="str">
            <v>A-02408</v>
          </cell>
          <cell r="E1623" t="str">
            <v>PLASTIK CLIP</v>
          </cell>
          <cell r="F1623" t="str">
            <v>A-02408</v>
          </cell>
          <cell r="G1623" t="str">
            <v>PLASTIK CLIP 11X17</v>
          </cell>
        </row>
        <row r="1624">
          <cell r="D1624" t="str">
            <v>A-02409</v>
          </cell>
          <cell r="E1624" t="str">
            <v>KIPAS ANGIN</v>
          </cell>
          <cell r="F1624" t="str">
            <v>A-02409</v>
          </cell>
          <cell r="G1624" t="str">
            <v>KIPAS ANGIN 30 INCHI AREA MUSHOLA</v>
          </cell>
        </row>
        <row r="1625">
          <cell r="D1625" t="str">
            <v>A-02410</v>
          </cell>
          <cell r="E1625" t="str">
            <v>FILE CABINET</v>
          </cell>
          <cell r="F1625" t="str">
            <v>A-02410</v>
          </cell>
          <cell r="G1625" t="str">
            <v>FILE CABINET 4 SHELF SWING BLUE KW1700195</v>
          </cell>
        </row>
        <row r="1626">
          <cell r="D1626" t="str">
            <v>A-02411</v>
          </cell>
          <cell r="E1626" t="str">
            <v>FILE CABINET</v>
          </cell>
          <cell r="F1626" t="str">
            <v>A-02411</v>
          </cell>
          <cell r="G1626" t="str">
            <v>FILE CABINET 4 SHELF GLASS SLIDING BLUE</v>
          </cell>
        </row>
        <row r="1627">
          <cell r="D1627" t="str">
            <v>A-02412</v>
          </cell>
          <cell r="E1627" t="str">
            <v xml:space="preserve">SHELVING STEEL </v>
          </cell>
          <cell r="F1627" t="str">
            <v>A-02412</v>
          </cell>
          <cell r="G1627" t="str">
            <v>SHELVING STEEL 4 SHELV 300KG ORANGE BLUE KW1700060</v>
          </cell>
        </row>
        <row r="1628">
          <cell r="D1628" t="str">
            <v>A-02413</v>
          </cell>
          <cell r="E1628" t="str">
            <v xml:space="preserve">SHELVING STEEL </v>
          </cell>
          <cell r="F1628" t="str">
            <v>A-02413</v>
          </cell>
          <cell r="G1628" t="str">
            <v>SHELVING STEEL 4 SHELV 400KG ORANGE BLUE KW1700061</v>
          </cell>
        </row>
        <row r="1629">
          <cell r="D1629" t="str">
            <v>A-02414</v>
          </cell>
          <cell r="E1629" t="str">
            <v xml:space="preserve">SHELVING STEEL </v>
          </cell>
          <cell r="F1629" t="str">
            <v>A-02414</v>
          </cell>
          <cell r="G1629" t="str">
            <v>SHELVING STEEL 5 SHELF 90X45X183CM BLACK 10091091</v>
          </cell>
        </row>
        <row r="1630">
          <cell r="D1630" t="str">
            <v>A-02415</v>
          </cell>
          <cell r="E1630" t="str">
            <v xml:space="preserve">SHELVING STEEL </v>
          </cell>
          <cell r="F1630" t="str">
            <v>A-02415</v>
          </cell>
          <cell r="G1630" t="str">
            <v>SHELVING STEEL 5SHELF 120X45X183CM BLACK 10091092</v>
          </cell>
        </row>
        <row r="1631">
          <cell r="D1631" t="str">
            <v>A-02416</v>
          </cell>
          <cell r="E1631" t="str">
            <v xml:space="preserve">SHELVING STEEL </v>
          </cell>
          <cell r="F1631" t="str">
            <v>A-02416</v>
          </cell>
          <cell r="G1631" t="str">
            <v>SHELVING STEEL 5L 600X900X2000MM 150KG 10209883</v>
          </cell>
        </row>
        <row r="1632">
          <cell r="D1632" t="str">
            <v>A-02417</v>
          </cell>
          <cell r="E1632" t="str">
            <v xml:space="preserve">SHELVING STEEL </v>
          </cell>
          <cell r="F1632" t="str">
            <v>A-02417</v>
          </cell>
          <cell r="G1632" t="str">
            <v>SHELVING STEEL 6 SHELV 120X60X220CM GREY 10093423</v>
          </cell>
        </row>
        <row r="1633">
          <cell r="D1633" t="str">
            <v>A-02418</v>
          </cell>
          <cell r="E1633" t="str">
            <v>SEWA FOTOCOPY</v>
          </cell>
          <cell r="F1633" t="str">
            <v>A-02418</v>
          </cell>
          <cell r="G1633" t="str">
            <v>SEWA FOTOCOPY</v>
          </cell>
        </row>
        <row r="1634">
          <cell r="D1634" t="str">
            <v>A-02419</v>
          </cell>
          <cell r="E1634" t="str">
            <v>FABRIKASI SUPPORT OUTDOOR</v>
          </cell>
          <cell r="F1634" t="str">
            <v>A-02419</v>
          </cell>
          <cell r="G1634" t="str">
            <v>FABRIKASI SUPPORT OUTDOOR</v>
          </cell>
        </row>
        <row r="1635">
          <cell r="D1635" t="str">
            <v>A-02420</v>
          </cell>
          <cell r="E1635" t="str">
            <v>PIPA AC</v>
          </cell>
          <cell r="F1635" t="str">
            <v>A-02420</v>
          </cell>
          <cell r="G1635" t="str">
            <v>PIPA AC 3/4" &amp; 5/8"</v>
          </cell>
        </row>
        <row r="1636">
          <cell r="D1636" t="str">
            <v>A-02421</v>
          </cell>
          <cell r="E1636" t="str">
            <v>KABEL POWER</v>
          </cell>
          <cell r="F1636" t="str">
            <v>A-02421</v>
          </cell>
          <cell r="G1636" t="str">
            <v>KABEL POWER 3X2,5MM</v>
          </cell>
        </row>
        <row r="1637">
          <cell r="D1637" t="str">
            <v>A-02422</v>
          </cell>
          <cell r="E1637" t="str">
            <v>MODIFIKASI DRAINASE</v>
          </cell>
          <cell r="F1637" t="str">
            <v>A-02422</v>
          </cell>
          <cell r="G1637" t="str">
            <v>MODIFIKASI DRAINASE</v>
          </cell>
        </row>
        <row r="1638">
          <cell r="D1638" t="str">
            <v>A-02423</v>
          </cell>
          <cell r="E1638" t="str">
            <v>STOP KONTAK AC</v>
          </cell>
          <cell r="F1638" t="str">
            <v>A-02423</v>
          </cell>
          <cell r="G1638" t="str">
            <v>STOP KONTAK AC</v>
          </cell>
        </row>
        <row r="1639">
          <cell r="D1639" t="str">
            <v>A-02424</v>
          </cell>
          <cell r="E1639" t="str">
            <v>SCANNER</v>
          </cell>
          <cell r="F1639" t="str">
            <v>A-02424</v>
          </cell>
          <cell r="G1639" t="str">
            <v>1D SCANNER ZEBRA LS2208 SERIAL CABLE</v>
          </cell>
        </row>
        <row r="1640">
          <cell r="D1640" t="str">
            <v>A-02425</v>
          </cell>
          <cell r="E1640" t="str">
            <v>SUCTION FILTER</v>
          </cell>
          <cell r="F1640" t="str">
            <v>A-02425</v>
          </cell>
          <cell r="G1640" t="str">
            <v>SUNTION FILTER ELEMENT (PS-CE05-501)</v>
          </cell>
        </row>
        <row r="1641">
          <cell r="D1641" t="str">
            <v>A-02426</v>
          </cell>
          <cell r="E1641" t="str">
            <v>OIL SEPARATOR</v>
          </cell>
          <cell r="F1641" t="str">
            <v>A-02426</v>
          </cell>
          <cell r="G1641" t="str">
            <v>OIL SEPARATOR ELEMENT (PS-CE03-520)</v>
          </cell>
        </row>
        <row r="1642">
          <cell r="D1642" t="str">
            <v>A-02427</v>
          </cell>
          <cell r="E1642" t="str">
            <v xml:space="preserve">OIL FILTER </v>
          </cell>
          <cell r="F1642" t="str">
            <v>A-02427</v>
          </cell>
          <cell r="G1642" t="str">
            <v>OIL FILTER ELEMENT (PS-CE11-501)</v>
          </cell>
        </row>
        <row r="1643">
          <cell r="D1643" t="str">
            <v>A-02428</v>
          </cell>
          <cell r="E1643" t="str">
            <v>JASA SERVICE</v>
          </cell>
          <cell r="F1643" t="str">
            <v>A-02428</v>
          </cell>
          <cell r="G1643" t="str">
            <v>SERVICE COMPRESSOR 4000 RH</v>
          </cell>
        </row>
        <row r="1644">
          <cell r="D1644" t="str">
            <v>A-02429</v>
          </cell>
          <cell r="E1644" t="str">
            <v>JASA SERVICE</v>
          </cell>
          <cell r="F1644" t="str">
            <v>A-02429</v>
          </cell>
          <cell r="G1644" t="str">
            <v>SERVICE COMPRESSOR 8000 RH</v>
          </cell>
        </row>
        <row r="1645">
          <cell r="D1645" t="str">
            <v>A-02430</v>
          </cell>
          <cell r="E1645" t="str">
            <v>SPARE PART SERVICE COMPRESSOR HITACHI</v>
          </cell>
          <cell r="F1645" t="str">
            <v>A-02430</v>
          </cell>
          <cell r="G1645" t="str">
            <v>ELEMENT ASSEMBLY-HITACHI</v>
          </cell>
        </row>
        <row r="1646">
          <cell r="D1646" t="str">
            <v>A-02431</v>
          </cell>
          <cell r="E1646" t="str">
            <v>SPARE PART SERVICE COMPRESSOR HITACHI</v>
          </cell>
          <cell r="F1646" t="str">
            <v>A-02431</v>
          </cell>
          <cell r="G1646" t="str">
            <v>NEW HISCREW OIL 1 PAIL (1 PAIL = 20 L)-HITACHI</v>
          </cell>
        </row>
        <row r="1647">
          <cell r="D1647" t="str">
            <v>A-02432</v>
          </cell>
          <cell r="E1647" t="str">
            <v>CONSULTASION COST PMS</v>
          </cell>
          <cell r="F1647" t="str">
            <v>A-02432</v>
          </cell>
          <cell r="G1647" t="str">
            <v>CONSTRUCTION COSTS PMS STP</v>
          </cell>
        </row>
        <row r="1648">
          <cell r="D1648" t="str">
            <v>A-02433</v>
          </cell>
          <cell r="E1648" t="str">
            <v>PENGERJAAN CAT DINDING</v>
          </cell>
          <cell r="F1648" t="str">
            <v>A-02433</v>
          </cell>
          <cell r="G1648" t="str">
            <v>PENGERJAAN CAT DINDING INTERIOR</v>
          </cell>
        </row>
        <row r="1649">
          <cell r="D1649" t="str">
            <v>A-02434</v>
          </cell>
          <cell r="E1649" t="str">
            <v>FITTING LAMPU</v>
          </cell>
          <cell r="F1649" t="str">
            <v>A-02434</v>
          </cell>
          <cell r="G1649" t="str">
            <v>FITTING LAMPU</v>
          </cell>
        </row>
        <row r="1650">
          <cell r="D1650" t="str">
            <v>A-02435</v>
          </cell>
          <cell r="E1650" t="str">
            <v>KRAN</v>
          </cell>
          <cell r="F1650" t="str">
            <v>A-02435</v>
          </cell>
          <cell r="G1650" t="str">
            <v xml:space="preserve">KRAN DOUBEL </v>
          </cell>
        </row>
        <row r="1651">
          <cell r="D1651" t="str">
            <v>A-02436</v>
          </cell>
          <cell r="E1651" t="str">
            <v>KUNCI</v>
          </cell>
          <cell r="F1651" t="str">
            <v>A-02436</v>
          </cell>
          <cell r="G1651" t="str">
            <v>KUNCI LEMARI</v>
          </cell>
        </row>
        <row r="1652">
          <cell r="D1652" t="str">
            <v>A-02437</v>
          </cell>
          <cell r="E1652" t="str">
            <v>LEM</v>
          </cell>
          <cell r="F1652" t="str">
            <v>A-02437</v>
          </cell>
          <cell r="G1652" t="str">
            <v>LEM SEALER</v>
          </cell>
        </row>
        <row r="1653">
          <cell r="D1653" t="str">
            <v>A-02438</v>
          </cell>
          <cell r="E1653" t="str">
            <v>MATA BOR</v>
          </cell>
          <cell r="F1653" t="str">
            <v>A-02438</v>
          </cell>
          <cell r="G1653" t="str">
            <v>MATA BOR BETON SET MERK NACHI</v>
          </cell>
        </row>
        <row r="1654">
          <cell r="D1654" t="str">
            <v>A-02439</v>
          </cell>
          <cell r="E1654" t="str">
            <v>OVERPALL</v>
          </cell>
          <cell r="F1654" t="str">
            <v>A-02439</v>
          </cell>
          <cell r="G1654" t="str">
            <v>OVERPALL</v>
          </cell>
        </row>
        <row r="1655">
          <cell r="D1655" t="str">
            <v>A-02440</v>
          </cell>
          <cell r="E1655" t="str">
            <v>SELANG FLEXIBLE</v>
          </cell>
          <cell r="F1655" t="str">
            <v>A-02440</v>
          </cell>
          <cell r="G1655" t="str">
            <v>SELANG FLEXIBLE</v>
          </cell>
        </row>
        <row r="1656">
          <cell r="D1656" t="str">
            <v>A-02441</v>
          </cell>
          <cell r="E1656" t="str">
            <v>SIKAT BESI</v>
          </cell>
          <cell r="F1656" t="str">
            <v>A-02441</v>
          </cell>
          <cell r="G1656" t="str">
            <v>SIKAT BESI</v>
          </cell>
        </row>
        <row r="1657">
          <cell r="D1657" t="str">
            <v>A-02442</v>
          </cell>
          <cell r="E1657" t="str">
            <v xml:space="preserve">KUNCI </v>
          </cell>
          <cell r="F1657" t="str">
            <v>A-02442</v>
          </cell>
          <cell r="G1657" t="str">
            <v>KUNCI BINTANG T8</v>
          </cell>
        </row>
        <row r="1658">
          <cell r="D1658" t="str">
            <v>A-02443</v>
          </cell>
          <cell r="E1658" t="str">
            <v>SPRING TENSIL</v>
          </cell>
          <cell r="F1658" t="str">
            <v>A-02443</v>
          </cell>
          <cell r="G1658" t="str">
            <v>SPRING TENSIL DIAMETER 7 MM</v>
          </cell>
        </row>
        <row r="1659">
          <cell r="D1659" t="str">
            <v>A-02444</v>
          </cell>
          <cell r="E1659" t="str">
            <v>SEPATU KURSI</v>
          </cell>
          <cell r="F1659" t="str">
            <v>A-02444</v>
          </cell>
          <cell r="G1659" t="str">
            <v>SEPATU KURSI BIRU</v>
          </cell>
        </row>
        <row r="1660">
          <cell r="D1660" t="str">
            <v>A-02445</v>
          </cell>
          <cell r="E1660" t="str">
            <v>CSR</v>
          </cell>
          <cell r="F1660" t="str">
            <v>A-02445</v>
          </cell>
          <cell r="G1660" t="str">
            <v>BANTUAN CSR BIDANG PENDIDIKAN</v>
          </cell>
        </row>
        <row r="1661">
          <cell r="D1661" t="str">
            <v>A-02446</v>
          </cell>
          <cell r="E1661" t="str">
            <v>CSR</v>
          </cell>
          <cell r="F1661" t="str">
            <v>A-02446</v>
          </cell>
          <cell r="G1661" t="str">
            <v>BANTUAN CSR BIDANG EKONOMI</v>
          </cell>
        </row>
        <row r="1662">
          <cell r="D1662" t="str">
            <v>A-02447</v>
          </cell>
          <cell r="E1662" t="str">
            <v>CSR</v>
          </cell>
          <cell r="F1662" t="str">
            <v>A-02447</v>
          </cell>
          <cell r="G1662" t="str">
            <v>BANTUAN CSR BIDANG KESEHATAN</v>
          </cell>
        </row>
        <row r="1663">
          <cell r="D1663" t="str">
            <v>A-02448</v>
          </cell>
          <cell r="E1663" t="str">
            <v>STICKER</v>
          </cell>
          <cell r="F1663" t="str">
            <v>A-02448</v>
          </cell>
          <cell r="G1663" t="str">
            <v>THERMAL KTS : 102-107 (WARNA)</v>
          </cell>
        </row>
        <row r="1664">
          <cell r="D1664" t="str">
            <v>A-02450</v>
          </cell>
          <cell r="E1664" t="str">
            <v>POLYTINER TOOLS</v>
          </cell>
          <cell r="F1664" t="str">
            <v>A-02450</v>
          </cell>
          <cell r="G1664" t="str">
            <v>POLYTINER TOOLS 0222 K</v>
          </cell>
        </row>
        <row r="1665">
          <cell r="D1665" t="str">
            <v>A-02451</v>
          </cell>
          <cell r="E1665" t="str">
            <v>POLYTINER TOOLS</v>
          </cell>
          <cell r="F1665" t="str">
            <v>A-02451</v>
          </cell>
          <cell r="G1665" t="str">
            <v>POLYTINER TOOLS 4022 B</v>
          </cell>
        </row>
        <row r="1666">
          <cell r="D1666" t="str">
            <v>A-02452</v>
          </cell>
          <cell r="E1666" t="str">
            <v>AKRILIK HELM TKTD</v>
          </cell>
          <cell r="F1666" t="str">
            <v>A-02452</v>
          </cell>
          <cell r="G1666" t="str">
            <v>AKRILIK HELM TKTD 100X50</v>
          </cell>
        </row>
        <row r="1667">
          <cell r="D1667" t="str">
            <v>A-02453</v>
          </cell>
          <cell r="E1667" t="str">
            <v>AKRILIK JALUR EVAKUASI</v>
          </cell>
          <cell r="F1667" t="str">
            <v>A-02453</v>
          </cell>
          <cell r="G1667" t="str">
            <v>AKRILIK JALUR EVAKUASI 60X60</v>
          </cell>
        </row>
        <row r="1668">
          <cell r="D1668" t="str">
            <v>A-02454</v>
          </cell>
          <cell r="E1668" t="str">
            <v>ANTIVIRUS</v>
          </cell>
          <cell r="F1668" t="str">
            <v>A-02454</v>
          </cell>
          <cell r="G1668" t="str">
            <v>TrendMicro-ApexOne</v>
          </cell>
        </row>
        <row r="1669">
          <cell r="D1669" t="str">
            <v>A-02455</v>
          </cell>
          <cell r="E1669" t="str">
            <v>RENEWAL APLIKASI</v>
          </cell>
          <cell r="F1669" t="str">
            <v>A-02455</v>
          </cell>
          <cell r="G1669" t="str">
            <v>HIBARA SYSTEM PRE ASSY AC-AEQ</v>
          </cell>
        </row>
        <row r="1670">
          <cell r="D1670" t="str">
            <v>A-02456</v>
          </cell>
          <cell r="E1670" t="str">
            <v>HAND DRYER</v>
          </cell>
          <cell r="F1670" t="str">
            <v>A-02456</v>
          </cell>
          <cell r="G1670" t="str">
            <v>HAND DRYER KW2001241</v>
          </cell>
        </row>
        <row r="1671">
          <cell r="D1671" t="str">
            <v>A-02457</v>
          </cell>
          <cell r="E1671" t="str">
            <v>CORDLESS IMPACT WRENCH</v>
          </cell>
          <cell r="F1671" t="str">
            <v>A-02457</v>
          </cell>
          <cell r="G1671" t="str">
            <v>CORDLESS IMPACT WRENCH</v>
          </cell>
        </row>
        <row r="1672">
          <cell r="D1672" t="str">
            <v>A-02458</v>
          </cell>
          <cell r="E1672" t="str">
            <v>ENTERTAIN</v>
          </cell>
          <cell r="F1672" t="str">
            <v>A-02458</v>
          </cell>
          <cell r="G1672" t="str">
            <v>ENTERTAIN TRAINING KALIBRASI</v>
          </cell>
        </row>
        <row r="1673">
          <cell r="D1673" t="str">
            <v>A-02459</v>
          </cell>
          <cell r="E1673" t="str">
            <v>ENTERTAIN</v>
          </cell>
          <cell r="F1673" t="str">
            <v>A-02459</v>
          </cell>
          <cell r="G1673" t="str">
            <v>ENTERTAIN TRAINING IATF 16949:2016 AWARNESS</v>
          </cell>
        </row>
        <row r="1674">
          <cell r="D1674" t="str">
            <v>A-02460</v>
          </cell>
          <cell r="E1674" t="str">
            <v>ENTERTAIN</v>
          </cell>
          <cell r="F1674" t="str">
            <v>A-02460</v>
          </cell>
          <cell r="G1674" t="str">
            <v>ENTERTAIN TRAINING CORE TOOLS</v>
          </cell>
        </row>
        <row r="1675">
          <cell r="D1675" t="str">
            <v>A-02461</v>
          </cell>
          <cell r="E1675" t="str">
            <v>BIAYA TRAINING</v>
          </cell>
          <cell r="F1675" t="str">
            <v>A-02461</v>
          </cell>
          <cell r="G1675" t="str">
            <v>TRAINING CORE TOOLS IATF 16949:2016</v>
          </cell>
        </row>
        <row r="1676">
          <cell r="D1676" t="str">
            <v>A-02462</v>
          </cell>
          <cell r="E1676" t="str">
            <v>GDSW-1000F FUJITSU FSR-B 1000G</v>
          </cell>
          <cell r="F1676" t="str">
            <v>A-02462</v>
          </cell>
          <cell r="G1676" t="str">
            <v>GDSW-1000F FUJITSU FSR-B 1000G</v>
          </cell>
        </row>
        <row r="1677">
          <cell r="D1677" t="str">
            <v>A-02463</v>
          </cell>
          <cell r="E1677" t="str">
            <v>AKRILIK</v>
          </cell>
          <cell r="F1677" t="str">
            <v>A-02463</v>
          </cell>
          <cell r="G1677" t="str">
            <v>AKRILIK BENING 5MM</v>
          </cell>
        </row>
        <row r="1678">
          <cell r="D1678" t="str">
            <v>A-02464</v>
          </cell>
          <cell r="E1678" t="str">
            <v>DOOR CLOSE</v>
          </cell>
          <cell r="F1678" t="str">
            <v>A-02464</v>
          </cell>
          <cell r="G1678" t="str">
            <v>DOOR CLOSE</v>
          </cell>
        </row>
        <row r="1679">
          <cell r="D1679" t="str">
            <v>A-02465</v>
          </cell>
          <cell r="E1679" t="str">
            <v>DEKORASI RUANGAN</v>
          </cell>
          <cell r="F1679" t="str">
            <v>A-02465</v>
          </cell>
          <cell r="G1679" t="str">
            <v>DEKORASI AREA OFFICE</v>
          </cell>
        </row>
        <row r="1680">
          <cell r="D1680" t="str">
            <v>A-02466</v>
          </cell>
          <cell r="E1680" t="str">
            <v>HOTEL</v>
          </cell>
          <cell r="F1680" t="str">
            <v>A-02466</v>
          </cell>
          <cell r="G1680" t="str">
            <v>HOTEL DALAM NEGERI JEPARA-KUDUS</v>
          </cell>
        </row>
        <row r="1681">
          <cell r="D1681" t="str">
            <v>A-02467</v>
          </cell>
          <cell r="E1681" t="str">
            <v>OPERASIONAL MOBIL (BBM,TOL,PARKIR)</v>
          </cell>
          <cell r="F1681" t="str">
            <v>A-02467</v>
          </cell>
          <cell r="G1681" t="str">
            <v>OPERASIONAL MOBIL KE JAI</v>
          </cell>
        </row>
        <row r="1682">
          <cell r="D1682" t="str">
            <v>A-02468</v>
          </cell>
          <cell r="E1682" t="str">
            <v>PERBAIKAN KANTOR BEA CUKAI</v>
          </cell>
          <cell r="F1682" t="str">
            <v>A-02468</v>
          </cell>
          <cell r="G1682" t="str">
            <v>PERBAIKAN KANTOR BEA CUKAI</v>
          </cell>
        </row>
        <row r="1683">
          <cell r="D1683" t="str">
            <v>A-02469</v>
          </cell>
          <cell r="E1683" t="str">
            <v>LICENSE INFRASTRUCTURE USAGE FEE</v>
          </cell>
          <cell r="F1683" t="str">
            <v>A-02469</v>
          </cell>
          <cell r="G1683" t="str">
            <v>LICENSE INFRASTRUCTURE USAGE FEE</v>
          </cell>
        </row>
        <row r="1684">
          <cell r="D1684" t="str">
            <v>A-02470</v>
          </cell>
          <cell r="E1684" t="str">
            <v>SCREEN USAGE FEE</v>
          </cell>
          <cell r="F1684" t="str">
            <v>A-02470</v>
          </cell>
          <cell r="G1684" t="str">
            <v>SCREEN USAGE FEE</v>
          </cell>
        </row>
        <row r="1685">
          <cell r="D1685" t="str">
            <v>A-02471</v>
          </cell>
          <cell r="E1685" t="str">
            <v>MAINTENANCE FEE</v>
          </cell>
          <cell r="F1685" t="str">
            <v>A-02471</v>
          </cell>
          <cell r="G1685" t="str">
            <v>MAINTENANCE FEE</v>
          </cell>
        </row>
        <row r="1686">
          <cell r="D1686" t="str">
            <v>A-02472</v>
          </cell>
          <cell r="E1686" t="str">
            <v>LICENSE SCREEN USAGE FEE</v>
          </cell>
          <cell r="F1686" t="str">
            <v>A-02472</v>
          </cell>
          <cell r="G1686" t="str">
            <v>LICENSE SCREEN USAGE FEE 1</v>
          </cell>
        </row>
        <row r="1687">
          <cell r="D1687" t="str">
            <v>A-02473</v>
          </cell>
          <cell r="E1687" t="str">
            <v>LICENSE SCREEN USAGE FEE</v>
          </cell>
          <cell r="F1687" t="str">
            <v>A-02473</v>
          </cell>
          <cell r="G1687" t="str">
            <v>LICENSE SCREEN USAGE FEE 2</v>
          </cell>
        </row>
        <row r="1688">
          <cell r="D1688" t="str">
            <v>A-02474</v>
          </cell>
          <cell r="E1688" t="str">
            <v>MESIN PENGHARUM RUANGAN</v>
          </cell>
          <cell r="F1688" t="str">
            <v>A-02474</v>
          </cell>
          <cell r="G1688" t="str">
            <v>MESIN PENGHARUM RUANGAN</v>
          </cell>
        </row>
        <row r="1689">
          <cell r="D1689" t="str">
            <v>A-02475</v>
          </cell>
          <cell r="E1689" t="str">
            <v>TIANG ASSEMBLY POINT</v>
          </cell>
          <cell r="F1689" t="str">
            <v>A-02475</v>
          </cell>
          <cell r="G1689" t="str">
            <v>TIANG ASSEMBLY POINT</v>
          </cell>
        </row>
        <row r="1690">
          <cell r="D1690" t="str">
            <v>A-02476</v>
          </cell>
          <cell r="E1690" t="str">
            <v>KURSI</v>
          </cell>
          <cell r="F1690" t="str">
            <v>A-02476</v>
          </cell>
          <cell r="G1690" t="str">
            <v>KURSI KULIAH</v>
          </cell>
        </row>
        <row r="1691">
          <cell r="D1691" t="str">
            <v>A-02477</v>
          </cell>
          <cell r="E1691" t="str">
            <v>KARTU NFC</v>
          </cell>
          <cell r="F1691" t="str">
            <v>A-02477</v>
          </cell>
          <cell r="G1691" t="str">
            <v>KARTU NFC</v>
          </cell>
        </row>
        <row r="1692">
          <cell r="D1692" t="str">
            <v>A-02478</v>
          </cell>
          <cell r="E1692" t="str">
            <v>MESIN ABSEN</v>
          </cell>
          <cell r="F1692" t="str">
            <v>A-02478</v>
          </cell>
          <cell r="G1692" t="str">
            <v>MESIN ABSEN</v>
          </cell>
        </row>
        <row r="1693">
          <cell r="D1693" t="str">
            <v>A-02479</v>
          </cell>
          <cell r="E1693" t="str">
            <v>MESIN ABSEN</v>
          </cell>
          <cell r="F1693" t="str">
            <v>A-02479</v>
          </cell>
          <cell r="G1693" t="str">
            <v>USB NFC READER</v>
          </cell>
        </row>
        <row r="1694">
          <cell r="D1694" t="str">
            <v>A-02480</v>
          </cell>
          <cell r="E1694" t="str">
            <v>MESIN ABSEN</v>
          </cell>
          <cell r="F1694" t="str">
            <v>A-02480</v>
          </cell>
          <cell r="G1694" t="str">
            <v>SOFTWARE ABSENSI</v>
          </cell>
        </row>
        <row r="1695">
          <cell r="D1695" t="str">
            <v>A-02481</v>
          </cell>
          <cell r="E1695" t="str">
            <v>MESIN ABSEN</v>
          </cell>
          <cell r="F1695" t="str">
            <v>A-02481</v>
          </cell>
          <cell r="G1695" t="str">
            <v>KABEL LAN MESIN ABSEN</v>
          </cell>
        </row>
        <row r="1696">
          <cell r="D1696" t="str">
            <v>A-02482</v>
          </cell>
          <cell r="E1696" t="str">
            <v>MESIN ABSEN</v>
          </cell>
          <cell r="F1696" t="str">
            <v>A-02482</v>
          </cell>
          <cell r="G1696" t="str">
            <v>PIN UTP</v>
          </cell>
        </row>
        <row r="1697">
          <cell r="D1697" t="str">
            <v>A-02483</v>
          </cell>
          <cell r="E1697" t="str">
            <v>MESIN ABSEN</v>
          </cell>
          <cell r="F1697" t="str">
            <v>A-02483</v>
          </cell>
          <cell r="G1697" t="str">
            <v>JASA PASANG MESIN ABSEN</v>
          </cell>
        </row>
        <row r="1698">
          <cell r="D1698" t="str">
            <v>A-02484</v>
          </cell>
          <cell r="E1698" t="str">
            <v>MESIN ABSEN</v>
          </cell>
          <cell r="F1698" t="str">
            <v>A-02484</v>
          </cell>
          <cell r="G1698" t="str">
            <v>JASA TRANSPORT PASANG MESIN ABSEN</v>
          </cell>
        </row>
        <row r="1699">
          <cell r="D1699" t="str">
            <v>A-02485</v>
          </cell>
          <cell r="E1699" t="str">
            <v>SERIAL KABEL SCANNER</v>
          </cell>
          <cell r="F1699" t="str">
            <v>A-02485</v>
          </cell>
          <cell r="G1699" t="str">
            <v>SERIAL KABEL SCANNER</v>
          </cell>
        </row>
        <row r="1700">
          <cell r="D1700" t="str">
            <v>A-02486</v>
          </cell>
          <cell r="E1700" t="str">
            <v>ENTERTAIN</v>
          </cell>
          <cell r="F1700" t="str">
            <v>A-02486</v>
          </cell>
          <cell r="G1700" t="str">
            <v>ENTERTAIN TRAINING IATF 16949:2016 IQA</v>
          </cell>
        </row>
        <row r="1701">
          <cell r="D1701" t="str">
            <v>A-02487</v>
          </cell>
          <cell r="E1701" t="str">
            <v>BODY VALVE</v>
          </cell>
          <cell r="F1701" t="str">
            <v>A-02487</v>
          </cell>
          <cell r="G1701" t="str">
            <v>BODY ADJUSTING VALVE KLOSET DUDUK</v>
          </cell>
        </row>
        <row r="1702">
          <cell r="D1702" t="str">
            <v>A-02488</v>
          </cell>
          <cell r="E1702" t="str">
            <v>DISPENSER GALON</v>
          </cell>
          <cell r="F1702" t="str">
            <v>A-02488</v>
          </cell>
          <cell r="G1702" t="str">
            <v>DISPENSER GALON</v>
          </cell>
        </row>
        <row r="1703">
          <cell r="D1703" t="str">
            <v>A-02489</v>
          </cell>
          <cell r="E1703" t="str">
            <v>DOP KRAN</v>
          </cell>
          <cell r="F1703" t="str">
            <v>A-02489</v>
          </cell>
          <cell r="G1703" t="str">
            <v>DOP KRAN</v>
          </cell>
        </row>
        <row r="1704">
          <cell r="D1704" t="str">
            <v>A-02490</v>
          </cell>
          <cell r="E1704" t="str">
            <v>FISSER</v>
          </cell>
          <cell r="F1704" t="str">
            <v>A-02490</v>
          </cell>
          <cell r="G1704" t="str">
            <v>FISSER BETON M6</v>
          </cell>
        </row>
        <row r="1705">
          <cell r="D1705" t="str">
            <v>A-02491</v>
          </cell>
          <cell r="E1705" t="str">
            <v>FISSER</v>
          </cell>
          <cell r="F1705" t="str">
            <v>A-02491</v>
          </cell>
          <cell r="G1705" t="str">
            <v>FISSER BETON M8</v>
          </cell>
        </row>
        <row r="1706">
          <cell r="D1706" t="str">
            <v>A-02492</v>
          </cell>
          <cell r="E1706" t="str">
            <v>FISSER</v>
          </cell>
          <cell r="F1706" t="str">
            <v>A-02492</v>
          </cell>
          <cell r="G1706" t="str">
            <v>FISSER GIPSUM M10</v>
          </cell>
        </row>
        <row r="1707">
          <cell r="D1707" t="str">
            <v>A-02493</v>
          </cell>
          <cell r="E1707" t="str">
            <v>GUCCI GALON</v>
          </cell>
          <cell r="F1707" t="str">
            <v>A-02493</v>
          </cell>
          <cell r="G1707" t="str">
            <v>GUCCI GALON</v>
          </cell>
        </row>
        <row r="1708">
          <cell r="D1708" t="str">
            <v>A-02494</v>
          </cell>
          <cell r="E1708" t="str">
            <v>INLET SPOUD</v>
          </cell>
          <cell r="F1708" t="str">
            <v>A-02494</v>
          </cell>
          <cell r="G1708" t="str">
            <v>INLET SPOUD</v>
          </cell>
        </row>
        <row r="1709">
          <cell r="D1709" t="str">
            <v>A-02495</v>
          </cell>
          <cell r="E1709" t="str">
            <v>KABEL TELEPHONE</v>
          </cell>
          <cell r="F1709" t="str">
            <v>A-02495</v>
          </cell>
          <cell r="G1709" t="str">
            <v>KABEL TELEPHONE 100M</v>
          </cell>
        </row>
        <row r="1710">
          <cell r="D1710" t="str">
            <v>A-02496</v>
          </cell>
          <cell r="E1710" t="str">
            <v>KARET PISTON VALVE</v>
          </cell>
          <cell r="F1710" t="str">
            <v>A-02496</v>
          </cell>
          <cell r="G1710" t="str">
            <v>KARET PISTON VALVE</v>
          </cell>
        </row>
        <row r="1711">
          <cell r="D1711" t="str">
            <v>A-02497</v>
          </cell>
          <cell r="E1711" t="str">
            <v>KUNCI INGGRIS</v>
          </cell>
          <cell r="F1711" t="str">
            <v>A-02497</v>
          </cell>
          <cell r="G1711" t="str">
            <v>KUNCI INGGRIS 15"</v>
          </cell>
        </row>
        <row r="1712">
          <cell r="D1712" t="str">
            <v>A-02498</v>
          </cell>
          <cell r="E1712" t="str">
            <v>PISTON URINOIR</v>
          </cell>
          <cell r="F1712" t="str">
            <v>A-02498</v>
          </cell>
          <cell r="G1712" t="str">
            <v>PISTON URINOIR</v>
          </cell>
        </row>
        <row r="1713">
          <cell r="D1713" t="str">
            <v>A-02499</v>
          </cell>
          <cell r="E1713" t="str">
            <v>PUSH BUTTON</v>
          </cell>
          <cell r="F1713" t="str">
            <v>A-02499</v>
          </cell>
          <cell r="G1713" t="str">
            <v>PUSH BUTTON KLOSET JONGKOK</v>
          </cell>
        </row>
        <row r="1714">
          <cell r="D1714" t="str">
            <v>A-02500</v>
          </cell>
          <cell r="E1714" t="str">
            <v>PUSH BUTTON</v>
          </cell>
          <cell r="F1714" t="str">
            <v>A-02500</v>
          </cell>
          <cell r="G1714" t="str">
            <v>PUSH BUTTON URINOIR</v>
          </cell>
        </row>
        <row r="1715">
          <cell r="D1715" t="str">
            <v>A-02501</v>
          </cell>
          <cell r="E1715" t="str">
            <v>ROLL METER</v>
          </cell>
          <cell r="F1715" t="str">
            <v>A-02501</v>
          </cell>
          <cell r="G1715" t="str">
            <v>ROLL METER 5MTR</v>
          </cell>
        </row>
        <row r="1716">
          <cell r="D1716" t="str">
            <v>A-02502</v>
          </cell>
          <cell r="E1716" t="str">
            <v>TANG KOMBINASI</v>
          </cell>
          <cell r="F1716" t="str">
            <v>A-02502</v>
          </cell>
          <cell r="G1716" t="str">
            <v>TANG KOMBINASI</v>
          </cell>
        </row>
        <row r="1717">
          <cell r="D1717" t="str">
            <v>A-02503</v>
          </cell>
          <cell r="E1717" t="str">
            <v>SENSOR URINOIR</v>
          </cell>
          <cell r="F1717" t="str">
            <v>A-02503</v>
          </cell>
          <cell r="G1717" t="str">
            <v>SENSOR URINOIR</v>
          </cell>
        </row>
        <row r="1718">
          <cell r="D1718" t="str">
            <v>A-02504</v>
          </cell>
          <cell r="E1718" t="str">
            <v>PRECISION SCREWDRIVER</v>
          </cell>
          <cell r="F1718" t="str">
            <v>A-02504</v>
          </cell>
          <cell r="G1718" t="str">
            <v>PRECISION SCREWDRIVER</v>
          </cell>
        </row>
        <row r="1719">
          <cell r="D1719" t="str">
            <v>A-02505</v>
          </cell>
          <cell r="E1719" t="str">
            <v>SERAGAM</v>
          </cell>
          <cell r="F1719" t="str">
            <v>A-02505</v>
          </cell>
          <cell r="G1719" t="str">
            <v>SERAGAM POLO</v>
          </cell>
        </row>
        <row r="1720">
          <cell r="D1720" t="str">
            <v>A-02506</v>
          </cell>
          <cell r="E1720" t="str">
            <v>BIAYA TRAINING</v>
          </cell>
          <cell r="F1720" t="str">
            <v>A-02506</v>
          </cell>
          <cell r="G1720" t="str">
            <v xml:space="preserve">SUPERVISORY MANAGEMENT PROGRAM </v>
          </cell>
        </row>
        <row r="1721">
          <cell r="D1721" t="str">
            <v>A-02507</v>
          </cell>
          <cell r="E1721" t="str">
            <v>BIAYA TRAINING</v>
          </cell>
          <cell r="F1721" t="str">
            <v>A-02507</v>
          </cell>
          <cell r="G1721" t="str">
            <v>TRAINING PENGEMBANGAN SPV</v>
          </cell>
        </row>
        <row r="1722">
          <cell r="D1722" t="str">
            <v>A-02508</v>
          </cell>
          <cell r="E1722" t="str">
            <v>PENYUSUNAN DOKUMEN</v>
          </cell>
          <cell r="F1722" t="str">
            <v>A-02508</v>
          </cell>
          <cell r="G1722" t="str">
            <v>PENGENDALIAN POTENSI BAHAYA MENENGAH TERMIN I</v>
          </cell>
        </row>
        <row r="1723">
          <cell r="D1723" t="str">
            <v>A-02509</v>
          </cell>
          <cell r="E1723" t="str">
            <v>CAPIT BUAYA</v>
          </cell>
          <cell r="F1723" t="str">
            <v>A-02509</v>
          </cell>
          <cell r="G1723" t="str">
            <v>CAPIT BUAYA</v>
          </cell>
        </row>
        <row r="1724">
          <cell r="D1724" t="str">
            <v>A-02510</v>
          </cell>
          <cell r="E1724" t="str">
            <v>PENGUJIAN LINGKUNGAN</v>
          </cell>
          <cell r="F1724" t="str">
            <v>A-02510</v>
          </cell>
          <cell r="G1724" t="str">
            <v>UDARA AMBIEN 24 JAM</v>
          </cell>
        </row>
        <row r="1725">
          <cell r="D1725" t="str">
            <v>A-02511</v>
          </cell>
          <cell r="E1725" t="str">
            <v>PENGUJIAN LINGKUNGAN</v>
          </cell>
          <cell r="F1725" t="str">
            <v>A-02511</v>
          </cell>
          <cell r="G1725" t="str">
            <v>KEBISINGAN 24 JAM</v>
          </cell>
        </row>
        <row r="1726">
          <cell r="D1726" t="str">
            <v>A-02512</v>
          </cell>
          <cell r="E1726" t="str">
            <v>BIAYA SAMPLING</v>
          </cell>
          <cell r="F1726" t="str">
            <v>A-02512</v>
          </cell>
          <cell r="G1726" t="str">
            <v>BIAYA SAMPLING PENGUJIAN LINGKUNGAN</v>
          </cell>
        </row>
        <row r="1727">
          <cell r="D1727" t="str">
            <v>A-02513</v>
          </cell>
          <cell r="E1727" t="str">
            <v>WASHING CLEANING TEXTILE DUCT</v>
          </cell>
          <cell r="F1727" t="str">
            <v>A-02513</v>
          </cell>
          <cell r="G1727" t="str">
            <v>WASHING CLEANING TEXTILE DUCT</v>
          </cell>
        </row>
        <row r="1728">
          <cell r="D1728" t="str">
            <v>A-02514</v>
          </cell>
          <cell r="E1728" t="str">
            <v>PRELIMINIRIES</v>
          </cell>
          <cell r="F1728" t="str">
            <v>A-02514</v>
          </cell>
          <cell r="G1728" t="str">
            <v>PRELIMINIRIES</v>
          </cell>
        </row>
        <row r="1729">
          <cell r="D1729" t="str">
            <v>A-02515</v>
          </cell>
          <cell r="E1729" t="str">
            <v>MESIN ABSEN</v>
          </cell>
          <cell r="F1729" t="str">
            <v>A-02515</v>
          </cell>
          <cell r="G1729" t="str">
            <v>COVER BELAKANG STAINLESS</v>
          </cell>
        </row>
        <row r="1730">
          <cell r="D1730" t="str">
            <v>A-02516</v>
          </cell>
          <cell r="E1730" t="str">
            <v>MESIN ABSEN</v>
          </cell>
          <cell r="F1730" t="str">
            <v>A-02516</v>
          </cell>
          <cell r="G1730" t="str">
            <v>ENCODER USB MIFARE</v>
          </cell>
        </row>
        <row r="1731">
          <cell r="D1731" t="str">
            <v>A-02517</v>
          </cell>
          <cell r="E1731" t="str">
            <v>MESIN ABSEN</v>
          </cell>
          <cell r="F1731" t="str">
            <v>A-02517</v>
          </cell>
          <cell r="G1731" t="str">
            <v>PROGRAM UBAH DATA KARTU</v>
          </cell>
        </row>
        <row r="1732">
          <cell r="D1732" t="str">
            <v>A-02518</v>
          </cell>
          <cell r="E1732" t="str">
            <v>MESIN ABSEN</v>
          </cell>
          <cell r="F1732" t="str">
            <v>A-02518</v>
          </cell>
          <cell r="G1732" t="str">
            <v>SMALL MATERIAL</v>
          </cell>
        </row>
        <row r="1733">
          <cell r="D1733" t="str">
            <v>A-02519</v>
          </cell>
          <cell r="E1733" t="str">
            <v>MESIN ABSEN</v>
          </cell>
          <cell r="F1733" t="str">
            <v>A-02519</v>
          </cell>
          <cell r="G1733" t="str">
            <v>BIAYA SETTING MESIN ABSEN</v>
          </cell>
        </row>
        <row r="1734">
          <cell r="D1734" t="str">
            <v>A-02520</v>
          </cell>
          <cell r="E1734" t="str">
            <v>KARTU MIFARE</v>
          </cell>
          <cell r="F1734" t="str">
            <v>A-02520</v>
          </cell>
          <cell r="G1734" t="str">
            <v>KARTU MIFARE 1K</v>
          </cell>
        </row>
        <row r="1735">
          <cell r="D1735" t="str">
            <v>A-02521</v>
          </cell>
          <cell r="E1735" t="str">
            <v>BIAYA TRAINING</v>
          </cell>
          <cell r="F1735" t="str">
            <v>A-02521</v>
          </cell>
          <cell r="G1735" t="str">
            <v>BIAYA TRAINING PELATIHAN DAN SERTIFIKASI PROFESI SUPERVISOR</v>
          </cell>
        </row>
        <row r="1736">
          <cell r="D1736" t="str">
            <v>A-02522</v>
          </cell>
          <cell r="E1736" t="str">
            <v>ANTIVIRUS</v>
          </cell>
          <cell r="F1736" t="str">
            <v>A-02522</v>
          </cell>
          <cell r="G1736" t="str">
            <v>Antivirus-TrendMicro-ApexOne</v>
          </cell>
        </row>
        <row r="1737">
          <cell r="D1737" t="str">
            <v>A-02523</v>
          </cell>
          <cell r="E1737" t="str">
            <v>DISPENSER</v>
          </cell>
          <cell r="F1737" t="str">
            <v>A-02523</v>
          </cell>
          <cell r="G1737" t="str">
            <v>DISPENSER HOT AND COOL GALON DIBAWAH</v>
          </cell>
        </row>
        <row r="1738">
          <cell r="D1738" t="str">
            <v>A-02524</v>
          </cell>
          <cell r="E1738" t="str">
            <v>BATTERY HT</v>
          </cell>
          <cell r="F1738" t="str">
            <v>A-02524</v>
          </cell>
          <cell r="G1738" t="str">
            <v>BATTERY HT ALINCO CRX5</v>
          </cell>
        </row>
        <row r="1739">
          <cell r="D1739" t="str">
            <v>A-02525</v>
          </cell>
          <cell r="E1739" t="str">
            <v>TINTA</v>
          </cell>
          <cell r="F1739" t="str">
            <v>A-02525</v>
          </cell>
          <cell r="G1739" t="str">
            <v>TINTA BLACK T008</v>
          </cell>
        </row>
        <row r="1740">
          <cell r="D1740" t="str">
            <v>A-02526</v>
          </cell>
          <cell r="E1740" t="str">
            <v>TINTA</v>
          </cell>
          <cell r="F1740" t="str">
            <v>A-02526</v>
          </cell>
          <cell r="G1740" t="str">
            <v>TINTA WARNA T008</v>
          </cell>
        </row>
        <row r="1741">
          <cell r="D1741" t="str">
            <v>A-02527</v>
          </cell>
          <cell r="E1741" t="str">
            <v>DONGKRAK</v>
          </cell>
          <cell r="F1741" t="str">
            <v>A-02527</v>
          </cell>
          <cell r="G1741" t="str">
            <v>HYDRAULIC GARAGE JACK 3T LOW</v>
          </cell>
        </row>
        <row r="1742">
          <cell r="D1742" t="str">
            <v>A-02528</v>
          </cell>
          <cell r="E1742" t="str">
            <v>SARUNG TANGAN</v>
          </cell>
          <cell r="F1742" t="str">
            <v>A-02528</v>
          </cell>
          <cell r="G1742" t="str">
            <v>SARUNG TANGAN CUTTER RESISTANT Showa #521 (M/L)</v>
          </cell>
        </row>
        <row r="1743">
          <cell r="D1743" t="str">
            <v>A-02529</v>
          </cell>
          <cell r="E1743" t="str">
            <v>BIAYA TRAINING</v>
          </cell>
          <cell r="F1743" t="str">
            <v>A-02529</v>
          </cell>
          <cell r="G1743" t="str">
            <v>TRAINING DAN SERTIFIKASI PENGELOLAAN LIMBAH B3</v>
          </cell>
        </row>
        <row r="1744">
          <cell r="D1744" t="str">
            <v>A-02530</v>
          </cell>
          <cell r="E1744" t="str">
            <v>BIAYA TRAINING</v>
          </cell>
          <cell r="F1744" t="str">
            <v>A-02530</v>
          </cell>
          <cell r="G1744" t="str">
            <v>TRAINING DAN SERTIFIKASI PELAKSANAAN TPS LIMBAH B3</v>
          </cell>
        </row>
        <row r="1745">
          <cell r="D1745" t="str">
            <v>A-02531</v>
          </cell>
          <cell r="E1745" t="str">
            <v>BIAYA TRAINING</v>
          </cell>
          <cell r="F1745" t="str">
            <v>A-02531</v>
          </cell>
          <cell r="G1745" t="str">
            <v>TRAINING INTERNAL AUDITOR SMK3 KEMENAKER</v>
          </cell>
        </row>
        <row r="1746">
          <cell r="D1746" t="str">
            <v>A-02532</v>
          </cell>
          <cell r="E1746" t="str">
            <v>PERPANJANGAN LICENSE</v>
          </cell>
          <cell r="F1746" t="str">
            <v>A-02532</v>
          </cell>
          <cell r="G1746" t="str">
            <v>PERPANJANGAN SKP DAN LICENSE AK3U</v>
          </cell>
        </row>
        <row r="1747">
          <cell r="D1747" t="str">
            <v>A-02533</v>
          </cell>
          <cell r="E1747" t="str">
            <v>SAFETY VEST</v>
          </cell>
          <cell r="F1747" t="str">
            <v>A-02533</v>
          </cell>
          <cell r="G1747" t="str">
            <v>SAFETY VEST</v>
          </cell>
        </row>
        <row r="1748">
          <cell r="D1748" t="str">
            <v>A-02534</v>
          </cell>
          <cell r="E1748" t="str">
            <v>MESIN ABSEN</v>
          </cell>
          <cell r="F1748" t="str">
            <v>A-02534</v>
          </cell>
          <cell r="G1748" t="str">
            <v>POWER SUPPLY 10A</v>
          </cell>
        </row>
        <row r="1749">
          <cell r="D1749" t="str">
            <v>A-02536</v>
          </cell>
          <cell r="E1749" t="str">
            <v>LEVEL-UP SKILL TRAINING</v>
          </cell>
          <cell r="F1749" t="str">
            <v>A-02536</v>
          </cell>
          <cell r="G1749" t="str">
            <v>LEVEL-UP SKILL TRAINING TO JAPAN</v>
          </cell>
        </row>
        <row r="1750">
          <cell r="D1750" t="str">
            <v>A-02537</v>
          </cell>
          <cell r="E1750" t="str">
            <v>BIAYA TRAINING</v>
          </cell>
          <cell r="F1750" t="str">
            <v>A-02537</v>
          </cell>
          <cell r="G1750" t="str">
            <v>TRAINING DAN SERTIFIKASI PENGENDALIAN PENCEMARAN AIR</v>
          </cell>
        </row>
        <row r="1751">
          <cell r="D1751" t="str">
            <v>A-02538</v>
          </cell>
          <cell r="E1751" t="str">
            <v>JAM DIGITAL</v>
          </cell>
          <cell r="F1751" t="str">
            <v>A-02538</v>
          </cell>
          <cell r="G1751" t="str">
            <v>JAM DIGITAL</v>
          </cell>
        </row>
        <row r="1752">
          <cell r="D1752" t="str">
            <v>A-02539</v>
          </cell>
          <cell r="E1752" t="str">
            <v>SAFETY HELMET</v>
          </cell>
          <cell r="F1752" t="str">
            <v>A-02539</v>
          </cell>
          <cell r="G1752" t="str">
            <v>WELDING HELMET AUTO DARK W/ SHADE CONTROL</v>
          </cell>
        </row>
        <row r="1753">
          <cell r="D1753" t="str">
            <v>A-02540</v>
          </cell>
          <cell r="E1753" t="str">
            <v>UPS</v>
          </cell>
          <cell r="F1753" t="str">
            <v>A-02540</v>
          </cell>
          <cell r="G1753" t="str">
            <v>UPS ICA 2000VA</v>
          </cell>
        </row>
        <row r="1754">
          <cell r="D1754" t="str">
            <v>A-02541</v>
          </cell>
          <cell r="E1754" t="str">
            <v>REIMBURSED FOR COST</v>
          </cell>
          <cell r="F1754" t="str">
            <v>A-02541</v>
          </cell>
          <cell r="G1754" t="str">
            <v>REIMBURSED FOR COST STAYED EXPATRIATE</v>
          </cell>
        </row>
        <row r="1755">
          <cell r="D1755" t="str">
            <v>A-02542</v>
          </cell>
          <cell r="E1755" t="str">
            <v>ASURANSI MSIG SAMI-JF</v>
          </cell>
          <cell r="F1755" t="str">
            <v>A-02542</v>
          </cell>
          <cell r="G1755" t="str">
            <v>INDUSTRIAL ALL RISK 2</v>
          </cell>
        </row>
        <row r="1756">
          <cell r="D1756" t="str">
            <v>A-02543</v>
          </cell>
          <cell r="E1756" t="str">
            <v>ASURANSI MSIG SAMI-JF</v>
          </cell>
          <cell r="F1756" t="str">
            <v>A-02543</v>
          </cell>
          <cell r="G1756" t="str">
            <v>INDUSTRIAL ALL RISK 3</v>
          </cell>
        </row>
        <row r="1757">
          <cell r="D1757" t="str">
            <v>A-02544</v>
          </cell>
          <cell r="E1757" t="str">
            <v>PEMOTONG KERTAS</v>
          </cell>
          <cell r="F1757" t="str">
            <v>A-02544</v>
          </cell>
          <cell r="G1757" t="str">
            <v>PAPER CUTTER SLADING ROTARY</v>
          </cell>
        </row>
        <row r="1758">
          <cell r="D1758" t="str">
            <v>A-02545</v>
          </cell>
          <cell r="E1758" t="str">
            <v>PEKERJAAN AIR CURTAIN</v>
          </cell>
          <cell r="F1758" t="str">
            <v>A-02545</v>
          </cell>
          <cell r="G1758" t="str">
            <v>PEKERJAAN AIR CURTAIN</v>
          </cell>
        </row>
        <row r="1759">
          <cell r="D1759" t="str">
            <v>A-02546</v>
          </cell>
          <cell r="E1759" t="str">
            <v>ASURANSI MSIG SAMI-JF</v>
          </cell>
          <cell r="F1759" t="str">
            <v>A-02546</v>
          </cell>
          <cell r="G1759" t="str">
            <v>LIABILITY PRODUCT</v>
          </cell>
        </row>
        <row r="1760">
          <cell r="D1760" t="str">
            <v>A-02547</v>
          </cell>
          <cell r="E1760" t="str">
            <v>SAFETY SHOES</v>
          </cell>
          <cell r="F1760" t="str">
            <v>A-02547</v>
          </cell>
          <cell r="G1760" t="str">
            <v>SAFETY JOGGER BESTBOY</v>
          </cell>
        </row>
        <row r="1761">
          <cell r="D1761" t="str">
            <v>A-02548</v>
          </cell>
          <cell r="E1761" t="str">
            <v>LOKER</v>
          </cell>
          <cell r="F1761" t="str">
            <v>A-02548</v>
          </cell>
          <cell r="G1761" t="str">
            <v xml:space="preserve">LOCKER 12 DOORS </v>
          </cell>
        </row>
        <row r="1762">
          <cell r="D1762" t="str">
            <v>A-02549</v>
          </cell>
          <cell r="E1762" t="str">
            <v>JASA PENGECEKAN SOC FREE</v>
          </cell>
          <cell r="F1762" t="str">
            <v>A-02549</v>
          </cell>
          <cell r="G1762" t="str">
            <v>SOC FREE TESTING PARAMETER CRVI</v>
          </cell>
        </row>
        <row r="1763">
          <cell r="D1763" t="str">
            <v>A-02550</v>
          </cell>
          <cell r="E1763" t="str">
            <v>RIKSA UJI</v>
          </cell>
          <cell r="F1763" t="str">
            <v>A-02550</v>
          </cell>
          <cell r="G1763" t="str">
            <v>PENGURUSAN PENGESAHAN LISTRIK 1.385 KVA</v>
          </cell>
        </row>
        <row r="1764">
          <cell r="D1764" t="str">
            <v>A-02551</v>
          </cell>
          <cell r="E1764" t="str">
            <v>SARUNG TANGAN</v>
          </cell>
          <cell r="F1764" t="str">
            <v>A-02551</v>
          </cell>
          <cell r="G1764" t="str">
            <v>SARUNG TANGAN TAHAN PANAS CASTONG</v>
          </cell>
        </row>
        <row r="1765">
          <cell r="D1765" t="str">
            <v>A-02552</v>
          </cell>
          <cell r="E1765" t="str">
            <v>KACAMATA SAFETY</v>
          </cell>
          <cell r="F1765" t="str">
            <v>A-02552</v>
          </cell>
          <cell r="G1765" t="str">
            <v>SAFETY GLASS UVEX</v>
          </cell>
        </row>
        <row r="1766">
          <cell r="D1766" t="str">
            <v>A-02553</v>
          </cell>
          <cell r="E1766" t="str">
            <v>SERVICE MESIN WRAPPING</v>
          </cell>
          <cell r="F1766" t="str">
            <v>A-02553</v>
          </cell>
          <cell r="G1766" t="str">
            <v>SERVICE MESIN WRAPPING</v>
          </cell>
        </row>
        <row r="1767">
          <cell r="D1767" t="str">
            <v>A-02554</v>
          </cell>
          <cell r="E1767" t="str">
            <v>SARUNG TANGAN</v>
          </cell>
          <cell r="F1767" t="str">
            <v>A-02554</v>
          </cell>
          <cell r="G1767" t="str">
            <v>SARUNG TANGAN CUTTER RESISTANT COMET</v>
          </cell>
        </row>
        <row r="1768">
          <cell r="D1768" t="str">
            <v>A-02555</v>
          </cell>
          <cell r="E1768" t="str">
            <v>RING GANTUNGAN KUNCI</v>
          </cell>
          <cell r="F1768" t="str">
            <v>A-02555</v>
          </cell>
          <cell r="G1768" t="str">
            <v>RING GANTUNGAN KUNCI</v>
          </cell>
        </row>
        <row r="1769">
          <cell r="D1769" t="str">
            <v>A-02556</v>
          </cell>
          <cell r="E1769" t="str">
            <v>RENOVASI KANTIN</v>
          </cell>
          <cell r="F1769" t="str">
            <v>A-02556</v>
          </cell>
          <cell r="G1769" t="str">
            <v>RENOVASI KANTIN AT MUSHOLA</v>
          </cell>
        </row>
        <row r="1770">
          <cell r="D1770" t="str">
            <v>A-02557</v>
          </cell>
          <cell r="E1770" t="str">
            <v>PERBAIKAN PALLET MESH</v>
          </cell>
          <cell r="F1770" t="str">
            <v>A-02557</v>
          </cell>
          <cell r="G1770" t="str">
            <v>PERBAIKAN PALLET MESH</v>
          </cell>
        </row>
        <row r="1771">
          <cell r="D1771" t="str">
            <v>A-02558</v>
          </cell>
          <cell r="E1771" t="str">
            <v>KURSI</v>
          </cell>
          <cell r="F1771" t="str">
            <v>A-02558</v>
          </cell>
          <cell r="G1771" t="str">
            <v>KURSI HADAP</v>
          </cell>
        </row>
        <row r="1772">
          <cell r="D1772" t="str">
            <v>A-02559</v>
          </cell>
          <cell r="E1772" t="str">
            <v>PERBAIKAN LANTAI KERAMIK</v>
          </cell>
          <cell r="F1772" t="str">
            <v>A-02559</v>
          </cell>
          <cell r="G1772" t="str">
            <v>PERBAIKAN LANTAI KERAMIK RETAK</v>
          </cell>
        </row>
        <row r="1773">
          <cell r="D1773" t="str">
            <v>A-02560</v>
          </cell>
          <cell r="E1773" t="str">
            <v>BIAYA TRAINING</v>
          </cell>
          <cell r="F1773" t="str">
            <v>A-02560</v>
          </cell>
          <cell r="G1773" t="str">
            <v>TRAINING LEADERSHIP GL/LL</v>
          </cell>
        </row>
        <row r="1774">
          <cell r="D1774" t="str">
            <v>A-02561</v>
          </cell>
          <cell r="E1774" t="str">
            <v>LAMPU</v>
          </cell>
          <cell r="F1774" t="str">
            <v>A-02561</v>
          </cell>
          <cell r="G1774" t="str">
            <v>LAMPU LED TUBS T8 MICROWAVE</v>
          </cell>
        </row>
        <row r="1775">
          <cell r="D1775" t="str">
            <v>A-02562</v>
          </cell>
          <cell r="E1775" t="str">
            <v>RIKSA UJI</v>
          </cell>
          <cell r="F1775" t="str">
            <v>A-02562</v>
          </cell>
          <cell r="G1775" t="str">
            <v>PENGUJIAN BERKALA TANGKI TIMBUN 1000 LTR</v>
          </cell>
        </row>
        <row r="1776">
          <cell r="D1776" t="str">
            <v>A-02563</v>
          </cell>
          <cell r="E1776" t="str">
            <v>RIKSA UJI</v>
          </cell>
          <cell r="F1776" t="str">
            <v>A-02563</v>
          </cell>
          <cell r="G1776" t="str">
            <v>PENGUJIAN BERKALA TANGKI TIMBUN 10000 LTR</v>
          </cell>
        </row>
        <row r="1777">
          <cell r="D1777" t="str">
            <v>A-02564</v>
          </cell>
          <cell r="E1777" t="str">
            <v>AKRILIK SEGITIGA APAR</v>
          </cell>
          <cell r="F1777" t="str">
            <v>A-02564</v>
          </cell>
          <cell r="G1777" t="str">
            <v>AKRILIK SEGITIGA APAR</v>
          </cell>
        </row>
        <row r="1778">
          <cell r="D1778" t="str">
            <v>A-02565</v>
          </cell>
          <cell r="E1778" t="str">
            <v>TAPE CUTTER</v>
          </cell>
          <cell r="F1778" t="str">
            <v>A-02565</v>
          </cell>
          <cell r="G1778" t="str">
            <v>TAPE CUTTER BESI</v>
          </cell>
        </row>
        <row r="1779">
          <cell r="D1779" t="str">
            <v>A-02566</v>
          </cell>
          <cell r="E1779" t="str">
            <v>KEYBOARD SWITCHER</v>
          </cell>
          <cell r="F1779" t="str">
            <v>A-02566</v>
          </cell>
          <cell r="G1779" t="str">
            <v>HDMI SWITCHER 5 PORT</v>
          </cell>
        </row>
        <row r="1780">
          <cell r="D1780" t="str">
            <v>A-02567</v>
          </cell>
          <cell r="E1780" t="str">
            <v>BIAYA CETAK</v>
          </cell>
          <cell r="F1780" t="str">
            <v>A-02567</v>
          </cell>
          <cell r="G1780" t="str">
            <v>BIAYA CETAK FOTOCOPY</v>
          </cell>
        </row>
        <row r="1781">
          <cell r="D1781" t="str">
            <v>A-02568</v>
          </cell>
          <cell r="E1781" t="str">
            <v>PEKERJAAN PERBAIKAN PEMBATAS RAK</v>
          </cell>
          <cell r="F1781" t="str">
            <v>A-02568</v>
          </cell>
          <cell r="G1781" t="str">
            <v>PEKERJAAN PERBAIKAN PEMBATAS RAK TYPE A</v>
          </cell>
        </row>
        <row r="1782">
          <cell r="D1782" t="str">
            <v>A-02569</v>
          </cell>
          <cell r="E1782" t="str">
            <v>TIKET PERJALANAN</v>
          </cell>
          <cell r="F1782" t="str">
            <v>A-02569</v>
          </cell>
          <cell r="G1782" t="str">
            <v>TIKET KERETA BANDUNG (TRAINING)</v>
          </cell>
        </row>
        <row r="1783">
          <cell r="D1783" t="str">
            <v>A-02569</v>
          </cell>
          <cell r="E1783" t="str">
            <v>TIKET PERJALANAN DINAS</v>
          </cell>
          <cell r="F1783" t="str">
            <v>A-02569</v>
          </cell>
          <cell r="G1783" t="str">
            <v>TIKET KERETA BANDUNG (TRAINING)</v>
          </cell>
        </row>
        <row r="1784">
          <cell r="D1784" t="str">
            <v>A-02570</v>
          </cell>
          <cell r="E1784" t="str">
            <v>TIKET PERJALANAN DINAS</v>
          </cell>
          <cell r="F1784" t="str">
            <v>A-02570</v>
          </cell>
          <cell r="G1784" t="str">
            <v>TIKET KERETA BANDUNG (TRAVELLING/MEETING)</v>
          </cell>
        </row>
        <row r="1785">
          <cell r="D1785" t="str">
            <v>A-02571</v>
          </cell>
          <cell r="E1785" t="str">
            <v>SAFETY SHOES</v>
          </cell>
          <cell r="F1785" t="str">
            <v>A-02571</v>
          </cell>
          <cell r="G1785" t="str">
            <v>SAFETY SHOES CHEETAH 3002H</v>
          </cell>
        </row>
        <row r="1786">
          <cell r="D1786" t="str">
            <v>A-02572</v>
          </cell>
          <cell r="E1786" t="str">
            <v>SAFETY VEST</v>
          </cell>
          <cell r="F1786" t="str">
            <v>A-02572</v>
          </cell>
          <cell r="G1786" t="str">
            <v>SAFETY VEST MODEL V</v>
          </cell>
        </row>
        <row r="1787">
          <cell r="D1787" t="str">
            <v>A-02577</v>
          </cell>
          <cell r="E1787" t="str">
            <v>SAFETY SHOES</v>
          </cell>
          <cell r="F1787" t="str">
            <v>A-02577</v>
          </cell>
          <cell r="G1787" t="str">
            <v>SAFETY SHOES CHEETAH 7012H</v>
          </cell>
        </row>
        <row r="1788">
          <cell r="D1788" t="str">
            <v>A-02579</v>
          </cell>
          <cell r="E1788" t="str">
            <v>YC SYSTEM</v>
          </cell>
          <cell r="F1788" t="str">
            <v>A-02579</v>
          </cell>
          <cell r="G1788" t="str">
            <v>SCPC SYS</v>
          </cell>
        </row>
        <row r="1789">
          <cell r="D1789" t="str">
            <v>A-02580</v>
          </cell>
          <cell r="E1789" t="str">
            <v>KUNCI GEMBOK</v>
          </cell>
          <cell r="F1789" t="str">
            <v>A-02580</v>
          </cell>
          <cell r="G1789" t="str">
            <v>KUNCI GEMBOK 50MM</v>
          </cell>
        </row>
        <row r="1790">
          <cell r="D1790" t="str">
            <v>A-02583</v>
          </cell>
          <cell r="E1790" t="str">
            <v>SUPPORT PERBAIKAN POMPA</v>
          </cell>
          <cell r="F1790" t="str">
            <v>A-02583</v>
          </cell>
          <cell r="G1790" t="str">
            <v>SUPPORT PERBAIKAN POMPA</v>
          </cell>
        </row>
        <row r="1791">
          <cell r="D1791" t="str">
            <v>A-02585</v>
          </cell>
          <cell r="E1791" t="str">
            <v>RANGKA HELMET</v>
          </cell>
          <cell r="F1791" t="str">
            <v>A-02585</v>
          </cell>
          <cell r="G1791" t="str">
            <v>RANGKA HELMET</v>
          </cell>
        </row>
        <row r="1792">
          <cell r="D1792" t="str">
            <v>A-02586</v>
          </cell>
          <cell r="E1792" t="str">
            <v>BUKU REKENING</v>
          </cell>
          <cell r="F1792" t="str">
            <v>A-02586</v>
          </cell>
          <cell r="G1792" t="str">
            <v>PEMBUKAAN BUKU REKENING</v>
          </cell>
        </row>
        <row r="1793">
          <cell r="D1793" t="str">
            <v>A-02587</v>
          </cell>
          <cell r="E1793" t="str">
            <v>PERBAIKAN KACA NAKO</v>
          </cell>
          <cell r="F1793" t="str">
            <v>A-02587</v>
          </cell>
          <cell r="G1793" t="str">
            <v>PERBAIKAN KACA NAKO</v>
          </cell>
        </row>
        <row r="1794">
          <cell r="D1794" t="str">
            <v>A-02588</v>
          </cell>
          <cell r="E1794" t="str">
            <v>MAINTENANCE TALANG</v>
          </cell>
          <cell r="F1794" t="str">
            <v>A-02588</v>
          </cell>
          <cell r="G1794" t="str">
            <v>MAINTENANCE TALANG GEDUNG SAMI</v>
          </cell>
        </row>
        <row r="1795">
          <cell r="D1795" t="str">
            <v>A-02589</v>
          </cell>
          <cell r="E1795" t="str">
            <v>PEMBERSIHAN TANDON AIR</v>
          </cell>
          <cell r="F1795" t="str">
            <v>A-02589</v>
          </cell>
          <cell r="G1795" t="str">
            <v>PEMBERSIHAN TANDON AIR</v>
          </cell>
        </row>
        <row r="1796">
          <cell r="D1796" t="str">
            <v>A-02590</v>
          </cell>
          <cell r="E1796" t="str">
            <v>USB</v>
          </cell>
          <cell r="F1796" t="str">
            <v>A-02590</v>
          </cell>
          <cell r="G1796" t="str">
            <v>KONEKTOR USB</v>
          </cell>
        </row>
        <row r="1797">
          <cell r="D1797" t="str">
            <v>A-02591</v>
          </cell>
          <cell r="E1797" t="str">
            <v>PIN PINTU OTOMATIS</v>
          </cell>
          <cell r="F1797" t="str">
            <v>A-02591</v>
          </cell>
          <cell r="G1797" t="str">
            <v>PIN PINTU OTOMATIS NILON</v>
          </cell>
        </row>
        <row r="1798">
          <cell r="D1798" t="str">
            <v>A-02593</v>
          </cell>
          <cell r="E1798" t="str">
            <v>RELAY MCB</v>
          </cell>
          <cell r="F1798" t="str">
            <v>A-02593</v>
          </cell>
          <cell r="G1798" t="str">
            <v>RELAY MODEL MCB HAGER EPN 515</v>
          </cell>
        </row>
        <row r="1799">
          <cell r="D1799" t="str">
            <v>A-02594</v>
          </cell>
          <cell r="E1799" t="str">
            <v>KONTAKTOR</v>
          </cell>
          <cell r="F1799" t="str">
            <v>A-02594</v>
          </cell>
          <cell r="G1799" t="str">
            <v>KONTAKTOR MITSUBISHI S-T12</v>
          </cell>
        </row>
        <row r="1800">
          <cell r="D1800" t="str">
            <v>A-02595</v>
          </cell>
          <cell r="E1800" t="str">
            <v>OVERLOAD</v>
          </cell>
          <cell r="F1800" t="str">
            <v>A-02595</v>
          </cell>
          <cell r="G1800" t="str">
            <v>OVERLOAD MITSUBISHI 2,8 - 4,4 A</v>
          </cell>
        </row>
        <row r="1801">
          <cell r="D1801" t="str">
            <v>A-02596</v>
          </cell>
          <cell r="E1801" t="str">
            <v>FORM</v>
          </cell>
          <cell r="F1801" t="str">
            <v>A-02596</v>
          </cell>
          <cell r="G1801" t="str">
            <v>FORM REQUEST PEMBUATAN MATTING 2PLY</v>
          </cell>
        </row>
        <row r="1802">
          <cell r="D1802" t="str">
            <v>A-02597</v>
          </cell>
          <cell r="E1802" t="str">
            <v>SAKLAR</v>
          </cell>
          <cell r="F1802" t="str">
            <v>A-02597</v>
          </cell>
          <cell r="G1802" t="str">
            <v>SAKLAR KIPAS ANGIN</v>
          </cell>
        </row>
        <row r="1803">
          <cell r="D1803" t="str">
            <v>A-02598</v>
          </cell>
          <cell r="E1803" t="str">
            <v>DUCTING</v>
          </cell>
          <cell r="F1803" t="str">
            <v>A-02598</v>
          </cell>
          <cell r="G1803" t="str">
            <v>DUCTING ELECTRICAL T4</v>
          </cell>
        </row>
        <row r="1804">
          <cell r="D1804" t="str">
            <v>A-02599</v>
          </cell>
          <cell r="E1804" t="str">
            <v>REPAIR PIPA</v>
          </cell>
          <cell r="F1804" t="str">
            <v>A-02599</v>
          </cell>
          <cell r="G1804" t="str">
            <v>REPAIR PIPA PVC STP</v>
          </cell>
        </row>
        <row r="1805">
          <cell r="D1805" t="str">
            <v>A-02600</v>
          </cell>
          <cell r="E1805" t="str">
            <v>RAK DOKUMEN</v>
          </cell>
          <cell r="F1805" t="str">
            <v>A-02600</v>
          </cell>
          <cell r="G1805" t="str">
            <v>RAK DOKUMEN 3 SUSUN</v>
          </cell>
        </row>
        <row r="1806">
          <cell r="D1806" t="str">
            <v>A-02601</v>
          </cell>
          <cell r="E1806" t="str">
            <v>PIN PENGAMAN</v>
          </cell>
          <cell r="F1806" t="str">
            <v>A-02601</v>
          </cell>
          <cell r="G1806" t="str">
            <v>PIN PENGAMAN DINDING GUDANG</v>
          </cell>
        </row>
        <row r="1807">
          <cell r="D1807" t="str">
            <v>A-02602</v>
          </cell>
          <cell r="E1807" t="str">
            <v xml:space="preserve">PEKERJAAN LETTER </v>
          </cell>
          <cell r="F1807" t="str">
            <v>A-02602</v>
          </cell>
          <cell r="G1807" t="str">
            <v>PEKERJAAN LETTER BOX SAMI-JF</v>
          </cell>
        </row>
        <row r="1808">
          <cell r="D1808" t="str">
            <v>A-02603</v>
          </cell>
          <cell r="E1808" t="str">
            <v>REPAIR BOX PANEL</v>
          </cell>
          <cell r="F1808" t="str">
            <v>A-02603</v>
          </cell>
          <cell r="G1808" t="str">
            <v>REPAIR BOX PANEL BELAKANG</v>
          </cell>
        </row>
        <row r="1809">
          <cell r="D1809" t="str">
            <v>A-02604</v>
          </cell>
          <cell r="E1809" t="str">
            <v>STICKER</v>
          </cell>
          <cell r="F1809" t="str">
            <v>A-02604</v>
          </cell>
          <cell r="G1809" t="str">
            <v>STICKER VINIL UKURAN 123 X 89</v>
          </cell>
        </row>
        <row r="1810">
          <cell r="D1810" t="str">
            <v>A-02605</v>
          </cell>
          <cell r="E1810" t="str">
            <v>STICKER</v>
          </cell>
          <cell r="F1810" t="str">
            <v>A-02605</v>
          </cell>
          <cell r="G1810" t="str">
            <v>STICKER VINIL UKURAN 250 X 90</v>
          </cell>
        </row>
        <row r="1811">
          <cell r="D1811" t="str">
            <v>A-02606</v>
          </cell>
          <cell r="E1811" t="str">
            <v>STICKER</v>
          </cell>
          <cell r="F1811" t="str">
            <v>A-02606</v>
          </cell>
          <cell r="G1811" t="str">
            <v>THERMAL KTS : 102-107 POLOS</v>
          </cell>
        </row>
        <row r="1812">
          <cell r="D1812" t="str">
            <v>A-02607</v>
          </cell>
          <cell r="E1812" t="str">
            <v>HANDLE</v>
          </cell>
          <cell r="F1812" t="str">
            <v>A-02607</v>
          </cell>
          <cell r="G1812" t="str">
            <v>HANDLE TOILET DIFABLE</v>
          </cell>
        </row>
        <row r="1813">
          <cell r="D1813" t="str">
            <v>A-02608</v>
          </cell>
          <cell r="E1813" t="str">
            <v>PEKERJAAN STREAMING VENTILASI UDARA</v>
          </cell>
          <cell r="F1813" t="str">
            <v>A-02608</v>
          </cell>
          <cell r="G1813" t="str">
            <v>PEKERJAAN STREAMING VENTILASI UDARA</v>
          </cell>
        </row>
        <row r="1814">
          <cell r="D1814" t="str">
            <v>A-02609</v>
          </cell>
          <cell r="E1814" t="str">
            <v>TES TOEIC</v>
          </cell>
          <cell r="F1814" t="str">
            <v>A-02609</v>
          </cell>
          <cell r="G1814" t="str">
            <v>TES TOEIC</v>
          </cell>
        </row>
        <row r="1815">
          <cell r="D1815" t="str">
            <v>A-02610</v>
          </cell>
          <cell r="E1815" t="str">
            <v>PLAFON</v>
          </cell>
          <cell r="F1815" t="str">
            <v>A-02610</v>
          </cell>
          <cell r="G1815" t="str">
            <v>PLAFON GYPSUM</v>
          </cell>
        </row>
        <row r="1816">
          <cell r="D1816" t="str">
            <v>A-02611</v>
          </cell>
          <cell r="E1816" t="str">
            <v>BIAYA TEST RECRUITMENT</v>
          </cell>
          <cell r="F1816" t="str">
            <v>A-02611</v>
          </cell>
          <cell r="G1816" t="str">
            <v xml:space="preserve">PSIKOTEST CALON KARYAWAN PERMANEN </v>
          </cell>
        </row>
        <row r="1817">
          <cell r="D1817" t="str">
            <v>A-02612</v>
          </cell>
          <cell r="E1817" t="str">
            <v>MICROPHONE</v>
          </cell>
          <cell r="F1817" t="str">
            <v>A-02612</v>
          </cell>
          <cell r="G1817" t="str">
            <v>MICROPHONE ROBOT RS20</v>
          </cell>
        </row>
        <row r="1818">
          <cell r="D1818" t="str">
            <v>A-02613</v>
          </cell>
          <cell r="E1818" t="str">
            <v>MICROPHONE</v>
          </cell>
          <cell r="F1818" t="str">
            <v>A-02613</v>
          </cell>
          <cell r="G1818" t="str">
            <v>MIC WIRELESS SARAMONIC BLINK 500 B2</v>
          </cell>
        </row>
        <row r="1819">
          <cell r="D1819" t="str">
            <v>A-02614</v>
          </cell>
          <cell r="E1819" t="str">
            <v>PERBAIKAN PIPA PEMBUANGAN AIR HUJAN</v>
          </cell>
          <cell r="F1819" t="str">
            <v>A-02614</v>
          </cell>
          <cell r="G1819" t="str">
            <v>PERBAIKAN PIPA PEMBUANGAN AIR HUJAN</v>
          </cell>
        </row>
        <row r="1820">
          <cell r="D1820" t="str">
            <v>A-02615</v>
          </cell>
          <cell r="E1820" t="str">
            <v>GELAS KACA LEVEL SOLAR</v>
          </cell>
          <cell r="F1820" t="str">
            <v>A-02615</v>
          </cell>
          <cell r="G1820" t="str">
            <v>GELAS KACA LEVEL SOLAR</v>
          </cell>
        </row>
        <row r="1821">
          <cell r="D1821" t="str">
            <v>A-02616</v>
          </cell>
          <cell r="E1821" t="str">
            <v>WIFI</v>
          </cell>
          <cell r="F1821" t="str">
            <v>A-02616</v>
          </cell>
          <cell r="G1821" t="str">
            <v>HPE-ARUBA AP-505</v>
          </cell>
        </row>
        <row r="1822">
          <cell r="D1822" t="str">
            <v>A-02617</v>
          </cell>
          <cell r="E1822" t="str">
            <v>SERVICE TV</v>
          </cell>
          <cell r="F1822" t="str">
            <v>A-02617</v>
          </cell>
          <cell r="G1822" t="str">
            <v>SERVICE TV</v>
          </cell>
        </row>
        <row r="1823">
          <cell r="D1823" t="str">
            <v>A-02618</v>
          </cell>
          <cell r="E1823" t="str">
            <v>COOLING FAN</v>
          </cell>
          <cell r="F1823" t="str">
            <v>A-02618</v>
          </cell>
          <cell r="G1823" t="str">
            <v>COOLING FAN PANEL</v>
          </cell>
        </row>
        <row r="1824">
          <cell r="D1824" t="str">
            <v>A-02619</v>
          </cell>
          <cell r="E1824" t="str">
            <v>VALVE KUNINGAN</v>
          </cell>
          <cell r="F1824" t="str">
            <v>A-02619</v>
          </cell>
          <cell r="G1824" t="str">
            <v>SAFETY VALVE KUNINGAN 1/2 INCH</v>
          </cell>
        </row>
        <row r="1825">
          <cell r="D1825" t="str">
            <v>A-02620</v>
          </cell>
          <cell r="E1825" t="str">
            <v>PELAMPUNG OTOMATIS</v>
          </cell>
          <cell r="F1825" t="str">
            <v>A-02620</v>
          </cell>
          <cell r="G1825" t="str">
            <v>PELAMPUNG OTOMATIS POMPA CELUP 5M</v>
          </cell>
        </row>
        <row r="1826">
          <cell r="D1826" t="str">
            <v>A-02621</v>
          </cell>
          <cell r="E1826" t="str">
            <v>SAFETY BELT BODY HARNES</v>
          </cell>
          <cell r="F1826" t="str">
            <v>A-02621</v>
          </cell>
          <cell r="G1826" t="str">
            <v>DOUBLE BIG HOOK LANYARD</v>
          </cell>
        </row>
        <row r="1827">
          <cell r="D1827" t="str">
            <v>A-02622</v>
          </cell>
          <cell r="E1827" t="str">
            <v>RING BAUT</v>
          </cell>
          <cell r="F1827" t="str">
            <v>A-02622</v>
          </cell>
          <cell r="G1827" t="str">
            <v>RING BAUT</v>
          </cell>
        </row>
        <row r="1828">
          <cell r="D1828" t="str">
            <v>A-02623</v>
          </cell>
          <cell r="E1828" t="str">
            <v>KUNCI PAS</v>
          </cell>
          <cell r="F1828" t="str">
            <v>A-02623</v>
          </cell>
          <cell r="G1828" t="str">
            <v>KUNCI PAS 12</v>
          </cell>
        </row>
        <row r="1829">
          <cell r="D1829" t="str">
            <v>A-02624</v>
          </cell>
          <cell r="E1829" t="str">
            <v>DYNABOLT</v>
          </cell>
          <cell r="F1829" t="str">
            <v>A-02624</v>
          </cell>
          <cell r="G1829" t="str">
            <v>DYNABOLT M8</v>
          </cell>
        </row>
        <row r="1830">
          <cell r="D1830" t="str">
            <v>A-02625</v>
          </cell>
          <cell r="E1830" t="str">
            <v>FIGURA</v>
          </cell>
          <cell r="F1830" t="str">
            <v>A-02625</v>
          </cell>
          <cell r="G1830" t="str">
            <v>FIGURA</v>
          </cell>
        </row>
        <row r="1831">
          <cell r="D1831" t="str">
            <v>A-02626</v>
          </cell>
          <cell r="E1831" t="str">
            <v>SAKLAR</v>
          </cell>
          <cell r="F1831" t="str">
            <v>A-02626</v>
          </cell>
          <cell r="G1831" t="str">
            <v>SAKLAR GANTUNG</v>
          </cell>
        </row>
        <row r="1832">
          <cell r="D1832" t="str">
            <v>A-02627</v>
          </cell>
          <cell r="E1832" t="str">
            <v>SAKLAR</v>
          </cell>
          <cell r="F1832" t="str">
            <v>A-02627</v>
          </cell>
          <cell r="G1832" t="str">
            <v>SAKLAR TUNGGAL PANASONIC</v>
          </cell>
        </row>
        <row r="1833">
          <cell r="D1833" t="str">
            <v>A-02628</v>
          </cell>
          <cell r="E1833" t="str">
            <v>REFLEKTOR LAMPU</v>
          </cell>
          <cell r="F1833" t="str">
            <v>A-02628</v>
          </cell>
          <cell r="G1833" t="str">
            <v>REFLEKTOR LAMPU</v>
          </cell>
        </row>
        <row r="1834">
          <cell r="D1834" t="str">
            <v>A-02629</v>
          </cell>
          <cell r="E1834" t="str">
            <v>LAMPU</v>
          </cell>
          <cell r="F1834" t="str">
            <v>A-02629</v>
          </cell>
          <cell r="G1834" t="str">
            <v>LAMPU DOWNLIGHT</v>
          </cell>
        </row>
        <row r="1835">
          <cell r="D1835" t="str">
            <v>A-02630</v>
          </cell>
          <cell r="E1835" t="str">
            <v>INFRARED CAMERA</v>
          </cell>
          <cell r="F1835" t="str">
            <v>A-02630</v>
          </cell>
          <cell r="G1835" t="str">
            <v>INFRARED CAMERA WITH MSX E4</v>
          </cell>
        </row>
        <row r="1836">
          <cell r="D1836" t="str">
            <v>A-02631</v>
          </cell>
          <cell r="E1836" t="str">
            <v>PERPANJANGAN REKOM DAMKAR</v>
          </cell>
          <cell r="F1836" t="str">
            <v>A-02631</v>
          </cell>
          <cell r="G1836" t="str">
            <v>PERPANJANGAN REKOM DAMKAR</v>
          </cell>
        </row>
        <row r="1837">
          <cell r="D1837" t="str">
            <v>A-02632</v>
          </cell>
          <cell r="E1837" t="str">
            <v>LAMPU</v>
          </cell>
          <cell r="F1837" t="str">
            <v>A-02632</v>
          </cell>
          <cell r="G1837" t="str">
            <v>LAMPU T5 ULTRA SET 6WATT</v>
          </cell>
        </row>
        <row r="1838">
          <cell r="D1838" t="str">
            <v>A-02633</v>
          </cell>
          <cell r="E1838" t="str">
            <v>AMPLAS</v>
          </cell>
          <cell r="F1838" t="str">
            <v>A-02633</v>
          </cell>
          <cell r="G1838" t="str">
            <v>AMPLAS</v>
          </cell>
        </row>
        <row r="1839">
          <cell r="D1839" t="str">
            <v>A-02634</v>
          </cell>
          <cell r="E1839" t="str">
            <v>ACCU</v>
          </cell>
          <cell r="F1839" t="str">
            <v>A-02634</v>
          </cell>
          <cell r="G1839" t="str">
            <v>BATTERY ACCU N 100</v>
          </cell>
        </row>
        <row r="1840">
          <cell r="D1840" t="str">
            <v>A-02635</v>
          </cell>
          <cell r="E1840" t="str">
            <v>COMPRESSOR HITACHI</v>
          </cell>
          <cell r="F1840" t="str">
            <v>A-02635</v>
          </cell>
          <cell r="G1840" t="str">
            <v>HITACHI OIL FLOODED SCREW AIR COMPRESSOR OSP-110VAN2-0.7Mpa</v>
          </cell>
        </row>
        <row r="1841">
          <cell r="D1841" t="str">
            <v>A-02636</v>
          </cell>
          <cell r="E1841" t="str">
            <v>COMPRESSOR HITACHI</v>
          </cell>
          <cell r="F1841" t="str">
            <v>A-02636</v>
          </cell>
          <cell r="G1841" t="str">
            <v>INVERTER AC REACTOR ALI-180H2</v>
          </cell>
        </row>
        <row r="1842">
          <cell r="D1842" t="str">
            <v>A-02637</v>
          </cell>
          <cell r="E1842" t="str">
            <v>COMPRESSOR HITACHI</v>
          </cell>
          <cell r="F1842" t="str">
            <v>A-02637</v>
          </cell>
          <cell r="G1842" t="str">
            <v>REFRIGERATED AIR DRYER ARX-3100A-E</v>
          </cell>
        </row>
        <row r="1843">
          <cell r="D1843" t="str">
            <v>A-02638</v>
          </cell>
          <cell r="E1843" t="str">
            <v>COMPRESSOR HITACHI</v>
          </cell>
          <cell r="F1843" t="str">
            <v>A-02638</v>
          </cell>
          <cell r="G1843" t="str">
            <v>ORION LINE FILTER LSF-2900A</v>
          </cell>
        </row>
        <row r="1844">
          <cell r="D1844" t="str">
            <v>A-02639</v>
          </cell>
          <cell r="E1844" t="str">
            <v>COMPRESSOR HITACHI</v>
          </cell>
          <cell r="F1844" t="str">
            <v>A-02639</v>
          </cell>
          <cell r="G1844" t="str">
            <v>ORION SUPER MIST FILTER MSF-2900A</v>
          </cell>
        </row>
        <row r="1845">
          <cell r="D1845" t="str">
            <v>A-02640</v>
          </cell>
          <cell r="E1845" t="str">
            <v>TANG POTONG</v>
          </cell>
          <cell r="F1845" t="str">
            <v>A-02640</v>
          </cell>
          <cell r="G1845" t="str">
            <v>PLASTIC CUTTING PLIER 6 INCH</v>
          </cell>
        </row>
        <row r="1846">
          <cell r="D1846" t="str">
            <v>A-02641</v>
          </cell>
          <cell r="E1846" t="str">
            <v>CAIRAN RESIN</v>
          </cell>
          <cell r="F1846" t="str">
            <v>A-02641</v>
          </cell>
          <cell r="G1846" t="str">
            <v>CAIRAN RESIN</v>
          </cell>
        </row>
        <row r="1847">
          <cell r="D1847" t="str">
            <v>A-02642</v>
          </cell>
          <cell r="E1847" t="str">
            <v>CAIRAN KATALIS</v>
          </cell>
          <cell r="F1847" t="str">
            <v>A-02642</v>
          </cell>
          <cell r="G1847" t="str">
            <v>CAIRAN KATALIS</v>
          </cell>
        </row>
        <row r="1848">
          <cell r="D1848" t="str">
            <v>A-02643</v>
          </cell>
          <cell r="E1848" t="str">
            <v>MOTOR POWER</v>
          </cell>
          <cell r="F1848" t="str">
            <v>A-02643</v>
          </cell>
          <cell r="G1848" t="str">
            <v xml:space="preserve">MOTOR POWER WINDOW </v>
          </cell>
        </row>
        <row r="1849">
          <cell r="D1849" t="str">
            <v>A-02644</v>
          </cell>
          <cell r="E1849" t="str">
            <v>CHARGER AKI</v>
          </cell>
          <cell r="F1849" t="str">
            <v>A-02644</v>
          </cell>
          <cell r="G1849" t="str">
            <v>CHARGER AKI 12V 24V 20A</v>
          </cell>
        </row>
        <row r="1850">
          <cell r="D1850" t="str">
            <v>A-02645</v>
          </cell>
          <cell r="E1850" t="str">
            <v>REPAIR CONTROL PCB</v>
          </cell>
          <cell r="F1850" t="str">
            <v>A-02645</v>
          </cell>
          <cell r="G1850" t="str">
            <v>REPAIR CONTROL PCB DOUSING PUMP CHEMICAL</v>
          </cell>
        </row>
        <row r="1851">
          <cell r="D1851" t="str">
            <v>A-02646</v>
          </cell>
          <cell r="E1851" t="str">
            <v>PRINTER</v>
          </cell>
          <cell r="F1851" t="str">
            <v>A-02646</v>
          </cell>
          <cell r="G1851" t="str">
            <v>PRINTER L1300</v>
          </cell>
        </row>
        <row r="1852">
          <cell r="D1852" t="str">
            <v>A-02647</v>
          </cell>
          <cell r="E1852" t="str">
            <v>FLOOR TAPE</v>
          </cell>
          <cell r="F1852" t="str">
            <v>A-02647</v>
          </cell>
          <cell r="G1852" t="str">
            <v>FLOOR TAPE YELLOW 2” X 36 YARD</v>
          </cell>
        </row>
        <row r="1853">
          <cell r="D1853" t="str">
            <v>A-02648</v>
          </cell>
          <cell r="E1853" t="str">
            <v>TANGGA</v>
          </cell>
          <cell r="F1853" t="str">
            <v>A-02648</v>
          </cell>
          <cell r="G1853" t="str">
            <v>LADDER TELESCOPIC DOUBLE 3.8 METER</v>
          </cell>
        </row>
        <row r="1854">
          <cell r="D1854" t="str">
            <v>A-02649</v>
          </cell>
          <cell r="E1854" t="str">
            <v>KORAL</v>
          </cell>
          <cell r="F1854" t="str">
            <v>A-02649</v>
          </cell>
          <cell r="G1854" t="str">
            <v>KORAL</v>
          </cell>
        </row>
        <row r="1855">
          <cell r="D1855" t="str">
            <v>A-02650</v>
          </cell>
          <cell r="E1855" t="str">
            <v>CETOK</v>
          </cell>
          <cell r="F1855" t="str">
            <v>A-02650</v>
          </cell>
          <cell r="G1855" t="str">
            <v>CETOK</v>
          </cell>
        </row>
        <row r="1856">
          <cell r="D1856" t="str">
            <v>A-02651</v>
          </cell>
          <cell r="E1856" t="str">
            <v>LAMPU</v>
          </cell>
          <cell r="F1856" t="str">
            <v>A-02651</v>
          </cell>
          <cell r="G1856" t="str">
            <v>LAMPU LED 1 MATA DC12V</v>
          </cell>
        </row>
        <row r="1857">
          <cell r="D1857" t="str">
            <v>A-02652</v>
          </cell>
          <cell r="E1857" t="str">
            <v>LAMPU</v>
          </cell>
          <cell r="F1857" t="str">
            <v>A-02652</v>
          </cell>
          <cell r="G1857" t="str">
            <v>MINI LED CONTROLLER DC12V-24V</v>
          </cell>
        </row>
        <row r="1858">
          <cell r="D1858" t="str">
            <v>A-02653</v>
          </cell>
          <cell r="E1858" t="str">
            <v>TIMER</v>
          </cell>
          <cell r="F1858" t="str">
            <v>A-02653</v>
          </cell>
          <cell r="G1858" t="str">
            <v>TIMER SUL 181D THEBEN</v>
          </cell>
        </row>
        <row r="1859">
          <cell r="D1859" t="str">
            <v>A-02654</v>
          </cell>
          <cell r="E1859" t="str">
            <v>NAS SERVER</v>
          </cell>
          <cell r="F1859" t="str">
            <v>A-02654</v>
          </cell>
          <cell r="G1859" t="str">
            <v>NAS SERVER HPE STOREEASY</v>
          </cell>
        </row>
        <row r="1860">
          <cell r="D1860" t="str">
            <v>A-02655</v>
          </cell>
          <cell r="E1860" t="str">
            <v>CATERING</v>
          </cell>
          <cell r="F1860" t="str">
            <v>A-02655</v>
          </cell>
          <cell r="G1860" t="str">
            <v>CATERING BIASA SIANG DAN MALAM</v>
          </cell>
        </row>
        <row r="1861">
          <cell r="D1861" t="str">
            <v>A-02656</v>
          </cell>
          <cell r="E1861" t="str">
            <v>CATERING</v>
          </cell>
          <cell r="F1861" t="str">
            <v>A-02656</v>
          </cell>
          <cell r="G1861" t="str">
            <v>CATERING OT</v>
          </cell>
        </row>
        <row r="1862">
          <cell r="D1862" t="str">
            <v>A-02658</v>
          </cell>
          <cell r="E1862" t="str">
            <v>SCANNER</v>
          </cell>
          <cell r="F1862" t="str">
            <v>A-02658</v>
          </cell>
          <cell r="G1862" t="str">
            <v>SCANNER PLUSTEK SMART OFFICE PT2160</v>
          </cell>
        </row>
        <row r="1863">
          <cell r="D1863" t="str">
            <v>A-02659</v>
          </cell>
          <cell r="E1863" t="str">
            <v>SPIDOL</v>
          </cell>
          <cell r="F1863" t="str">
            <v>A-02659</v>
          </cell>
          <cell r="G1863" t="str">
            <v>SPIDOL HIJAU</v>
          </cell>
        </row>
        <row r="1864">
          <cell r="D1864" t="str">
            <v>A-02660</v>
          </cell>
          <cell r="E1864" t="str">
            <v>SPIDOL</v>
          </cell>
          <cell r="F1864" t="str">
            <v>A-02660</v>
          </cell>
          <cell r="G1864" t="str">
            <v>SPIDOL KUNING</v>
          </cell>
        </row>
        <row r="1865">
          <cell r="D1865" t="str">
            <v>A-02661</v>
          </cell>
          <cell r="E1865" t="str">
            <v>SPIDOL</v>
          </cell>
          <cell r="F1865" t="str">
            <v>A-02661</v>
          </cell>
          <cell r="G1865" t="str">
            <v>SPIDOL BIRU</v>
          </cell>
        </row>
        <row r="1866">
          <cell r="D1866" t="str">
            <v>A-02662</v>
          </cell>
          <cell r="E1866" t="str">
            <v>OVERLOAD</v>
          </cell>
          <cell r="F1866" t="str">
            <v>A-02662</v>
          </cell>
          <cell r="G1866" t="str">
            <v>OVERLOAD MITSUBISHI THT 18</v>
          </cell>
        </row>
        <row r="1867">
          <cell r="D1867" t="str">
            <v>A-02663</v>
          </cell>
          <cell r="E1867" t="str">
            <v>COVERNOTE TANAH</v>
          </cell>
          <cell r="F1867" t="str">
            <v>A-02663</v>
          </cell>
          <cell r="G1867" t="str">
            <v>UPDATE COVERNOTE TANAH</v>
          </cell>
        </row>
        <row r="1868">
          <cell r="D1868" t="str">
            <v>A-02664</v>
          </cell>
          <cell r="E1868" t="str">
            <v>SPARE PART SERVER</v>
          </cell>
          <cell r="F1868" t="str">
            <v>A-02664</v>
          </cell>
          <cell r="G1868" t="str">
            <v>SPARE PART SERVER</v>
          </cell>
        </row>
        <row r="1869">
          <cell r="D1869" t="str">
            <v>A-02665</v>
          </cell>
          <cell r="E1869" t="str">
            <v>SERVICE SERVER</v>
          </cell>
          <cell r="F1869" t="str">
            <v>A-02665</v>
          </cell>
          <cell r="G1869" t="str">
            <v>SERVICE SERVER</v>
          </cell>
        </row>
        <row r="1870">
          <cell r="D1870" t="str">
            <v>A-02666</v>
          </cell>
          <cell r="E1870" t="str">
            <v>SKRINING ANTI HIV</v>
          </cell>
          <cell r="F1870" t="str">
            <v>A-02666</v>
          </cell>
          <cell r="G1870" t="str">
            <v>SKRINING ANTI HIV</v>
          </cell>
        </row>
        <row r="1871">
          <cell r="D1871" t="str">
            <v>A-02667</v>
          </cell>
          <cell r="E1871" t="str">
            <v>PAJAK RESTORAN</v>
          </cell>
          <cell r="F1871" t="str">
            <v>A-02667</v>
          </cell>
          <cell r="G1871" t="str">
            <v>PAJAK RESTORAN</v>
          </cell>
        </row>
        <row r="1872">
          <cell r="D1872" t="str">
            <v>A-02668</v>
          </cell>
          <cell r="E1872" t="str">
            <v>SARUNG TANGAN</v>
          </cell>
          <cell r="F1872" t="str">
            <v>A-02668</v>
          </cell>
          <cell r="G1872" t="str">
            <v>SARUNG TANGAN LAS</v>
          </cell>
        </row>
        <row r="1873">
          <cell r="D1873" t="str">
            <v>A-02669</v>
          </cell>
          <cell r="E1873" t="str">
            <v>STAR SENSOR</v>
          </cell>
          <cell r="F1873" t="str">
            <v>A-02669</v>
          </cell>
          <cell r="G1873" t="str">
            <v>STAR SENSOR</v>
          </cell>
        </row>
        <row r="1874">
          <cell r="D1874" t="str">
            <v>A-02670</v>
          </cell>
          <cell r="E1874" t="str">
            <v>JASA INSTALL SENSOR</v>
          </cell>
          <cell r="F1874" t="str">
            <v>A-02670</v>
          </cell>
          <cell r="G1874" t="str">
            <v>JASA INSTALL SENSOR</v>
          </cell>
        </row>
        <row r="1875">
          <cell r="D1875" t="str">
            <v>A-02671</v>
          </cell>
          <cell r="E1875" t="str">
            <v>OBAT JAMUR TANAMAN</v>
          </cell>
          <cell r="F1875" t="str">
            <v>A-02671</v>
          </cell>
          <cell r="G1875" t="str">
            <v>OBAT JAMUR TANAMAN</v>
          </cell>
        </row>
        <row r="1876">
          <cell r="D1876" t="str">
            <v>A-02672</v>
          </cell>
          <cell r="E1876" t="str">
            <v>OBAT DENCIS</v>
          </cell>
          <cell r="F1876" t="str">
            <v>A-02672</v>
          </cell>
          <cell r="G1876" t="str">
            <v>OBAT DENCIS</v>
          </cell>
        </row>
        <row r="1877">
          <cell r="D1877" t="str">
            <v>A-02673</v>
          </cell>
          <cell r="E1877" t="str">
            <v>FAAZ CLEANER</v>
          </cell>
          <cell r="F1877" t="str">
            <v>A-02673</v>
          </cell>
          <cell r="G1877" t="str">
            <v>FAAZ CLEANER</v>
          </cell>
        </row>
        <row r="1878">
          <cell r="D1878" t="str">
            <v>A-02674</v>
          </cell>
          <cell r="E1878" t="str">
            <v>CHEMICAL</v>
          </cell>
          <cell r="F1878" t="str">
            <v>A-02674</v>
          </cell>
          <cell r="G1878" t="str">
            <v>SODIUM HYPOCHLORITE</v>
          </cell>
        </row>
        <row r="1879">
          <cell r="D1879" t="str">
            <v>A-02675</v>
          </cell>
          <cell r="E1879" t="str">
            <v>MANEKIN</v>
          </cell>
          <cell r="F1879" t="str">
            <v>A-02675</v>
          </cell>
          <cell r="G1879" t="str">
            <v>MANEKIN FULL BODY</v>
          </cell>
        </row>
        <row r="1880">
          <cell r="D1880" t="str">
            <v>A-02676</v>
          </cell>
          <cell r="E1880" t="str">
            <v>STOP KRAN</v>
          </cell>
          <cell r="F1880" t="str">
            <v>A-02676</v>
          </cell>
          <cell r="G1880" t="str">
            <v>STOP KRAN 3/4</v>
          </cell>
        </row>
        <row r="1881">
          <cell r="D1881" t="str">
            <v>A-02677</v>
          </cell>
          <cell r="E1881" t="str">
            <v>STOP KRAN</v>
          </cell>
          <cell r="F1881" t="str">
            <v>A-02677</v>
          </cell>
          <cell r="G1881" t="str">
            <v>STOP KRAN 1 1/4</v>
          </cell>
        </row>
        <row r="1882">
          <cell r="D1882" t="str">
            <v>A-02678</v>
          </cell>
          <cell r="E1882" t="str">
            <v>OPERASIONAL MOBIL (BBM,TOL,PARKIR)</v>
          </cell>
          <cell r="F1882" t="str">
            <v>A-02678</v>
          </cell>
          <cell r="G1882" t="str">
            <v>OPERASIONAL MOBIL PERJALANAN DINAS</v>
          </cell>
        </row>
        <row r="1883">
          <cell r="D1883" t="str">
            <v>A-02679</v>
          </cell>
          <cell r="E1883" t="str">
            <v>JASA PENGECATAN</v>
          </cell>
          <cell r="F1883" t="str">
            <v>A-02679</v>
          </cell>
          <cell r="G1883" t="str">
            <v>JASA PENGECATAN 300 MIKRON</v>
          </cell>
        </row>
        <row r="1884">
          <cell r="D1884" t="str">
            <v>A-02680</v>
          </cell>
          <cell r="E1884" t="str">
            <v>JASA PENGECATAN</v>
          </cell>
          <cell r="F1884" t="str">
            <v>A-02680</v>
          </cell>
          <cell r="G1884" t="str">
            <v>JASA PENGECATAN 100 MIKRON</v>
          </cell>
        </row>
        <row r="1885">
          <cell r="D1885" t="str">
            <v>A-02681</v>
          </cell>
          <cell r="E1885" t="str">
            <v>X BANNER</v>
          </cell>
          <cell r="F1885" t="str">
            <v>A-02681</v>
          </cell>
          <cell r="G1885" t="str">
            <v>X BANNER</v>
          </cell>
        </row>
        <row r="1886">
          <cell r="D1886" t="str">
            <v>A-02682</v>
          </cell>
          <cell r="E1886" t="str">
            <v>STICKER</v>
          </cell>
          <cell r="F1886" t="str">
            <v>A-02682</v>
          </cell>
          <cell r="G1886" t="str">
            <v>STICKER STO WHS</v>
          </cell>
        </row>
        <row r="1887">
          <cell r="D1887" t="str">
            <v>A-02683</v>
          </cell>
          <cell r="E1887" t="str">
            <v>LOCAL TRANSPORT</v>
          </cell>
          <cell r="F1887" t="str">
            <v>A-02683</v>
          </cell>
          <cell r="G1887" t="str">
            <v>LOCAL TRANSPORT KEDATANGAN EXPAT BARU</v>
          </cell>
        </row>
        <row r="1888">
          <cell r="D1888" t="str">
            <v>A-02684</v>
          </cell>
          <cell r="E1888" t="str">
            <v>PENGECEKAN GROUNDING</v>
          </cell>
          <cell r="F1888" t="str">
            <v>A-02684</v>
          </cell>
          <cell r="G1888" t="str">
            <v>PENGECEKAN GROUNDING</v>
          </cell>
        </row>
        <row r="1889">
          <cell r="D1889" t="str">
            <v>A-02685</v>
          </cell>
          <cell r="E1889" t="str">
            <v>FILTER AHU</v>
          </cell>
          <cell r="F1889" t="str">
            <v>A-02685</v>
          </cell>
          <cell r="G1889" t="str">
            <v>FILTER AHU SIZE 127.5 X 40.3CM</v>
          </cell>
        </row>
        <row r="1890">
          <cell r="D1890" t="str">
            <v>A-02686</v>
          </cell>
          <cell r="E1890" t="str">
            <v>PENGURUSAN SLF BANGUNAN GEDUNG</v>
          </cell>
          <cell r="F1890" t="str">
            <v>A-02686</v>
          </cell>
          <cell r="G1890" t="str">
            <v>PEMBAYARAN TERMIN KE-1 PENGURUSAN SLF</v>
          </cell>
        </row>
        <row r="1891">
          <cell r="D1891" t="str">
            <v>A-02687</v>
          </cell>
          <cell r="E1891" t="str">
            <v>PENGURUSAN SLF BANGUNAN GEDUNG</v>
          </cell>
          <cell r="F1891" t="str">
            <v>A-02687</v>
          </cell>
          <cell r="G1891" t="str">
            <v>PEMBAYARAN TERMIN KE-2 PENGURUSAN SLF</v>
          </cell>
        </row>
        <row r="1892">
          <cell r="D1892" t="str">
            <v>A-02688</v>
          </cell>
          <cell r="E1892" t="str">
            <v>PENGURUSAN SLF BANGUNAN GEDUNG</v>
          </cell>
          <cell r="F1892" t="str">
            <v>A-02688</v>
          </cell>
          <cell r="G1892" t="str">
            <v>PEMBAYARAN TERMIN KE-3 PENGURUSAN SLF</v>
          </cell>
        </row>
        <row r="1893">
          <cell r="D1893" t="str">
            <v>A-02689</v>
          </cell>
          <cell r="E1893" t="str">
            <v>PERPANJANGAN LICENSE</v>
          </cell>
          <cell r="F1893" t="str">
            <v>A-02689</v>
          </cell>
          <cell r="G1893" t="str">
            <v>PERPANJANGAN LICENSE K3 TEKNISI LISTRIK</v>
          </cell>
        </row>
        <row r="1894">
          <cell r="D1894" t="str">
            <v>A-02690</v>
          </cell>
          <cell r="E1894" t="str">
            <v>PERBAIKAN MOTOR BLOWER</v>
          </cell>
          <cell r="F1894" t="str">
            <v>A-02690</v>
          </cell>
          <cell r="G1894" t="str">
            <v>PERBAIKAN MOTOR BLOWER JET FAN</v>
          </cell>
        </row>
        <row r="1895">
          <cell r="D1895" t="str">
            <v>A-02691</v>
          </cell>
          <cell r="E1895" t="str">
            <v>CANGKIR</v>
          </cell>
          <cell r="F1895" t="str">
            <v>A-02691</v>
          </cell>
          <cell r="G1895" t="str">
            <v>CANGKIR</v>
          </cell>
        </row>
        <row r="1896">
          <cell r="D1896" t="str">
            <v>A-02692</v>
          </cell>
          <cell r="E1896" t="str">
            <v>ROTARY LAMP</v>
          </cell>
          <cell r="F1896" t="str">
            <v>A-02692</v>
          </cell>
          <cell r="G1896" t="str">
            <v>ROTARY LAMP</v>
          </cell>
        </row>
        <row r="1897">
          <cell r="D1897" t="str">
            <v>A-02693</v>
          </cell>
          <cell r="E1897" t="str">
            <v>TIMBANGAN</v>
          </cell>
          <cell r="F1897" t="str">
            <v>A-02693</v>
          </cell>
          <cell r="G1897" t="str">
            <v>0130864 - WATER PROOF WEIGHTING SCALE 15KG W/TERA</v>
          </cell>
        </row>
        <row r="1898">
          <cell r="D1898" t="str">
            <v>A-02694</v>
          </cell>
          <cell r="E1898" t="str">
            <v>STICKER</v>
          </cell>
          <cell r="F1898" t="str">
            <v>A-02694</v>
          </cell>
          <cell r="G1898" t="str">
            <v>STICKER DEFECTIVE TAG</v>
          </cell>
        </row>
        <row r="1899">
          <cell r="D1899" t="str">
            <v>A-02695</v>
          </cell>
          <cell r="E1899" t="str">
            <v>3D PRINTER BUILDTAK</v>
          </cell>
          <cell r="F1899" t="str">
            <v>A-02695</v>
          </cell>
          <cell r="G1899" t="str">
            <v>3D PRINTER BUILDTAK 220X220MM</v>
          </cell>
        </row>
        <row r="1900">
          <cell r="D1900" t="str">
            <v>A-02696</v>
          </cell>
          <cell r="E1900" t="str">
            <v>3D PRINTER BUILDTAK</v>
          </cell>
          <cell r="F1900" t="str">
            <v>A-02696</v>
          </cell>
          <cell r="G1900" t="str">
            <v>3D PRINTER BUILDTAK PEI MAGNETIC STEEL SHEET</v>
          </cell>
        </row>
        <row r="1901">
          <cell r="D1901" t="str">
            <v>A-02697</v>
          </cell>
          <cell r="E1901" t="str">
            <v>JASA DRIVER</v>
          </cell>
          <cell r="F1901" t="str">
            <v>A-02697</v>
          </cell>
          <cell r="G1901" t="str">
            <v>JASA DRIVER SEMENTARA</v>
          </cell>
        </row>
        <row r="1902">
          <cell r="D1902" t="str">
            <v>A-02698</v>
          </cell>
          <cell r="E1902" t="str">
            <v>GN LINGKARAN CSR PERUSAHAAN</v>
          </cell>
          <cell r="F1902" t="str">
            <v>A-02698</v>
          </cell>
          <cell r="G1902" t="str">
            <v>GN LINGKARAN CSR PERUSAHAAN</v>
          </cell>
        </row>
        <row r="1903">
          <cell r="D1903" t="str">
            <v>A-02699</v>
          </cell>
          <cell r="E1903" t="str">
            <v>GANTUNGAN KUNCI</v>
          </cell>
          <cell r="F1903" t="str">
            <v>A-02699</v>
          </cell>
          <cell r="G1903" t="str">
            <v>GANTUNGAN KUNCI TALI MANDREL</v>
          </cell>
        </row>
        <row r="1904">
          <cell r="D1904" t="str">
            <v>A-02700</v>
          </cell>
          <cell r="E1904" t="str">
            <v>LAMPU</v>
          </cell>
          <cell r="F1904" t="str">
            <v>A-02700</v>
          </cell>
          <cell r="G1904" t="str">
            <v>LAMPU NEON UV 15WATT</v>
          </cell>
        </row>
        <row r="1905">
          <cell r="D1905" t="str">
            <v>A-02701</v>
          </cell>
          <cell r="E1905" t="str">
            <v>Pengurusan TA03</v>
          </cell>
          <cell r="F1905" t="str">
            <v>A-02701</v>
          </cell>
          <cell r="G1905" t="str">
            <v>Pengurusan TA03 VICE PRESDIR</v>
          </cell>
        </row>
        <row r="1906">
          <cell r="D1906" t="str">
            <v>A-02702</v>
          </cell>
          <cell r="E1906" t="str">
            <v>TERMOMETER</v>
          </cell>
          <cell r="F1906" t="str">
            <v>A-02702</v>
          </cell>
          <cell r="G1906" t="str">
            <v>TERMOMETER AIR RAKSA 150 DERAJAT CELCIUS</v>
          </cell>
        </row>
        <row r="1907">
          <cell r="D1907" t="str">
            <v>A-02703</v>
          </cell>
          <cell r="E1907" t="str">
            <v>POWER SUPPLY</v>
          </cell>
          <cell r="F1907" t="str">
            <v>A-02703</v>
          </cell>
          <cell r="G1907" t="str">
            <v>PSU PC Dell 4pin &amp; 8pin</v>
          </cell>
        </row>
        <row r="1908">
          <cell r="D1908" t="str">
            <v>A-02704</v>
          </cell>
          <cell r="E1908" t="str">
            <v>SEAT PIPE</v>
          </cell>
          <cell r="F1908" t="str">
            <v>A-02704</v>
          </cell>
          <cell r="G1908" t="str">
            <v>SEAT PIPE 37562-13301</v>
          </cell>
        </row>
        <row r="1909">
          <cell r="D1909" t="str">
            <v>A-02705</v>
          </cell>
          <cell r="E1909" t="str">
            <v>SEAT PIPE</v>
          </cell>
          <cell r="F1909" t="str">
            <v>A-02705</v>
          </cell>
          <cell r="G1909" t="str">
            <v>SEAT PIPE 37562-13101</v>
          </cell>
        </row>
        <row r="1910">
          <cell r="D1910" t="str">
            <v>A-02706</v>
          </cell>
          <cell r="E1910" t="str">
            <v>SEAT PIPE</v>
          </cell>
          <cell r="F1910" t="str">
            <v>A-02706</v>
          </cell>
          <cell r="G1910" t="str">
            <v>SEAT PIPE 37562-13401</v>
          </cell>
        </row>
        <row r="1911">
          <cell r="D1911" t="str">
            <v>A-02707</v>
          </cell>
          <cell r="E1911" t="str">
            <v>OT DRIVER</v>
          </cell>
          <cell r="F1911" t="str">
            <v>A-02707</v>
          </cell>
          <cell r="G1911" t="str">
            <v>OT DRIVER SEMENTARA</v>
          </cell>
        </row>
        <row r="1912">
          <cell r="D1912" t="str">
            <v>A-02708</v>
          </cell>
          <cell r="E1912" t="str">
            <v>STICKER</v>
          </cell>
          <cell r="F1912" t="str">
            <v>A-02708</v>
          </cell>
          <cell r="G1912" t="str">
            <v>STICKER VINIL KUNING 100V</v>
          </cell>
        </row>
        <row r="1913">
          <cell r="D1913" t="str">
            <v>A-02709</v>
          </cell>
          <cell r="E1913" t="str">
            <v>STICKER</v>
          </cell>
          <cell r="F1913" t="str">
            <v>A-02709</v>
          </cell>
          <cell r="G1913" t="str">
            <v>STICKER VINIL BIRU 220V</v>
          </cell>
        </row>
        <row r="1914">
          <cell r="D1914" t="str">
            <v>A-02710</v>
          </cell>
          <cell r="E1914" t="str">
            <v>STICKER</v>
          </cell>
          <cell r="F1914" t="str">
            <v>A-02710</v>
          </cell>
          <cell r="G1914" t="str">
            <v>STICKER VINIL HITAM 200V</v>
          </cell>
        </row>
        <row r="1915">
          <cell r="D1915" t="str">
            <v>A-02711</v>
          </cell>
          <cell r="E1915" t="str">
            <v>STICKER</v>
          </cell>
          <cell r="F1915" t="str">
            <v>A-02711</v>
          </cell>
          <cell r="G1915" t="str">
            <v>STICKER VINIL MERAH 380V</v>
          </cell>
        </row>
        <row r="1916">
          <cell r="D1916" t="str">
            <v>A-02712</v>
          </cell>
          <cell r="E1916" t="str">
            <v>TIE LABEL</v>
          </cell>
          <cell r="F1916" t="str">
            <v>A-02712</v>
          </cell>
          <cell r="G1916" t="str">
            <v>TIE LABEL 200X3.6MM</v>
          </cell>
        </row>
        <row r="1917">
          <cell r="D1917" t="str">
            <v>A-02713</v>
          </cell>
          <cell r="E1917" t="str">
            <v>KABEL</v>
          </cell>
          <cell r="F1917" t="str">
            <v>A-02713</v>
          </cell>
          <cell r="G1917" t="str">
            <v>KABEL NYA 4mm SUPREME</v>
          </cell>
        </row>
        <row r="1918">
          <cell r="D1918" t="str">
            <v>A-02714</v>
          </cell>
          <cell r="E1918" t="str">
            <v>STAMP</v>
          </cell>
          <cell r="F1918" t="str">
            <v>A-02714</v>
          </cell>
          <cell r="G1918" t="str">
            <v>BANTALAN STAMP</v>
          </cell>
        </row>
        <row r="1919">
          <cell r="D1919" t="str">
            <v>A-02715</v>
          </cell>
          <cell r="E1919" t="str">
            <v>MODIFIKASI MANEKIN TAIKAN SAFETY</v>
          </cell>
          <cell r="F1919" t="str">
            <v>A-02715</v>
          </cell>
          <cell r="G1919" t="str">
            <v>MODIFIKASI MANEKIN TAIKAN SAFETY</v>
          </cell>
        </row>
        <row r="1920">
          <cell r="D1920" t="str">
            <v>A-02716</v>
          </cell>
          <cell r="E1920" t="str">
            <v>KAP LAMPU</v>
          </cell>
          <cell r="F1920" t="str">
            <v>A-02716</v>
          </cell>
          <cell r="G1920" t="str">
            <v>KAP LAMPU TL</v>
          </cell>
        </row>
        <row r="1921">
          <cell r="D1921" t="str">
            <v>A-02717</v>
          </cell>
          <cell r="E1921" t="str">
            <v>JASA SERVICE</v>
          </cell>
          <cell r="F1921" t="str">
            <v>A-02717</v>
          </cell>
          <cell r="G1921" t="str">
            <v>SERVICE SOUND SPEAKER</v>
          </cell>
        </row>
        <row r="1922">
          <cell r="D1922" t="str">
            <v>A-02718</v>
          </cell>
          <cell r="E1922" t="str">
            <v>TAMBAH FREON</v>
          </cell>
          <cell r="F1922" t="str">
            <v>A-02718</v>
          </cell>
          <cell r="G1922" t="str">
            <v>TAMBAH FREON R-410A 5 - 7.5PK</v>
          </cell>
        </row>
        <row r="1923">
          <cell r="D1923" t="str">
            <v>A-02719</v>
          </cell>
          <cell r="E1923" t="str">
            <v>JASA SERVICE FAN MOTOR AC</v>
          </cell>
          <cell r="F1923" t="str">
            <v>A-02719</v>
          </cell>
          <cell r="G1923" t="str">
            <v>JASA SERVICE FAN MOTOR AC CASSATE</v>
          </cell>
        </row>
        <row r="1924">
          <cell r="D1924" t="str">
            <v>A-02720</v>
          </cell>
          <cell r="E1924" t="str">
            <v>JASA PASANG LAMPU</v>
          </cell>
          <cell r="F1924" t="str">
            <v>A-02720</v>
          </cell>
          <cell r="G1924" t="str">
            <v>PEMASANGAN LAMPU SPOT AREA PACKAGING</v>
          </cell>
        </row>
        <row r="1925">
          <cell r="D1925" t="str">
            <v>A-02721</v>
          </cell>
          <cell r="E1925" t="str">
            <v>BATTERY SCREW</v>
          </cell>
          <cell r="F1925" t="str">
            <v>A-02721</v>
          </cell>
          <cell r="G1925" t="str">
            <v>CORDLESS IMPACT DRILL (BATTERY SCREW)</v>
          </cell>
        </row>
        <row r="1926">
          <cell r="D1926" t="str">
            <v>A-02722</v>
          </cell>
          <cell r="E1926" t="str">
            <v>TESPEN</v>
          </cell>
          <cell r="F1926" t="str">
            <v>A-02722</v>
          </cell>
          <cell r="G1926" t="str">
            <v>TESPEN</v>
          </cell>
        </row>
        <row r="1927">
          <cell r="D1927" t="str">
            <v>A-02723</v>
          </cell>
          <cell r="E1927" t="str">
            <v>SAFETY HELMET</v>
          </cell>
          <cell r="F1927" t="str">
            <v>A-02723</v>
          </cell>
          <cell r="G1927" t="str">
            <v>SAFETY HELMET KRISBOW</v>
          </cell>
        </row>
        <row r="1928">
          <cell r="D1928" t="str">
            <v>A-02724</v>
          </cell>
          <cell r="E1928" t="str">
            <v>SAFETY HELMET</v>
          </cell>
          <cell r="F1928" t="str">
            <v>A-02724</v>
          </cell>
          <cell r="G1928" t="str">
            <v>STRAP HELM KRISBOW</v>
          </cell>
        </row>
        <row r="1929">
          <cell r="D1929" t="str">
            <v>A-02726</v>
          </cell>
          <cell r="E1929" t="str">
            <v>STAMP</v>
          </cell>
          <cell r="F1929" t="str">
            <v>A-02726</v>
          </cell>
          <cell r="G1929" t="str">
            <v>STAMP RECEIVED</v>
          </cell>
        </row>
        <row r="1930">
          <cell r="D1930" t="str">
            <v>A-02727</v>
          </cell>
          <cell r="E1930" t="str">
            <v>STAMP</v>
          </cell>
          <cell r="F1930" t="str">
            <v>A-02727</v>
          </cell>
          <cell r="G1930" t="str">
            <v>STAMP PAID</v>
          </cell>
        </row>
        <row r="1931">
          <cell r="D1931" t="str">
            <v>A-02728</v>
          </cell>
          <cell r="E1931" t="str">
            <v>STAMP</v>
          </cell>
          <cell r="F1931" t="str">
            <v>A-02728</v>
          </cell>
          <cell r="G1931" t="str">
            <v>STAMP PROCESSED</v>
          </cell>
        </row>
        <row r="1932">
          <cell r="D1932" t="str">
            <v>A-02729</v>
          </cell>
          <cell r="E1932" t="str">
            <v>MEDICAL CHECK UP</v>
          </cell>
          <cell r="F1932" t="str">
            <v>A-02729</v>
          </cell>
          <cell r="G1932" t="str">
            <v>MEDICAL CHECKUP &lt;40TH-RONTGEN</v>
          </cell>
        </row>
        <row r="1933">
          <cell r="D1933" t="str">
            <v>A-02730</v>
          </cell>
          <cell r="E1933" t="str">
            <v>MEDICAL CHECK UP</v>
          </cell>
          <cell r="F1933" t="str">
            <v>A-02730</v>
          </cell>
          <cell r="G1933" t="str">
            <v>MEDICAL CHECKUP IBU HAMIL</v>
          </cell>
        </row>
        <row r="1934">
          <cell r="D1934" t="str">
            <v>A-02731</v>
          </cell>
          <cell r="E1934" t="str">
            <v>STAMP</v>
          </cell>
          <cell r="F1934" t="str">
            <v>A-02731</v>
          </cell>
          <cell r="G1934" t="str">
            <v>BANTALAN STAMP CONTROL COPY BESAR</v>
          </cell>
        </row>
        <row r="1935">
          <cell r="D1935" t="str">
            <v>A-02732</v>
          </cell>
          <cell r="E1935" t="str">
            <v>KALIBRASI</v>
          </cell>
          <cell r="F1935" t="str">
            <v>A-02732</v>
          </cell>
          <cell r="G1935" t="str">
            <v>KALIBRASI SURFACE PLATE</v>
          </cell>
        </row>
        <row r="1936">
          <cell r="D1936" t="str">
            <v>A-02733</v>
          </cell>
          <cell r="E1936" t="str">
            <v>DEEP SOCKET</v>
          </cell>
          <cell r="F1936" t="str">
            <v>A-02733</v>
          </cell>
          <cell r="G1936" t="str">
            <v>DEEP SOCKET 12MM</v>
          </cell>
        </row>
        <row r="1937">
          <cell r="D1937" t="str">
            <v>A-02734</v>
          </cell>
          <cell r="E1937" t="str">
            <v>CHARGER TIMBANGAN</v>
          </cell>
          <cell r="F1937" t="str">
            <v>A-02734</v>
          </cell>
          <cell r="G1937" t="str">
            <v>CHARGER TIMBANGAN 10 VOLT</v>
          </cell>
        </row>
        <row r="1938">
          <cell r="D1938" t="str">
            <v>A-02735</v>
          </cell>
          <cell r="E1938" t="str">
            <v>MULTIGRIP</v>
          </cell>
          <cell r="F1938" t="str">
            <v>A-02735</v>
          </cell>
          <cell r="G1938" t="str">
            <v>MULTIGRIP</v>
          </cell>
        </row>
        <row r="1939">
          <cell r="D1939" t="str">
            <v>A-02736</v>
          </cell>
          <cell r="E1939" t="str">
            <v>MEJA GRANIT</v>
          </cell>
          <cell r="F1939" t="str">
            <v>A-02736</v>
          </cell>
          <cell r="G1939" t="str">
            <v>MEJA GRANIT SURFACE PLATE 600 X 450</v>
          </cell>
        </row>
        <row r="1940">
          <cell r="D1940" t="str">
            <v>A-02737</v>
          </cell>
          <cell r="E1940" t="str">
            <v>ALMARI</v>
          </cell>
          <cell r="F1940" t="str">
            <v>A-02737</v>
          </cell>
          <cell r="G1940" t="str">
            <v>ALMARI ALAT UKUR</v>
          </cell>
        </row>
        <row r="1941">
          <cell r="D1941" t="str">
            <v>A-02738</v>
          </cell>
          <cell r="E1941" t="str">
            <v>PART CABINET</v>
          </cell>
          <cell r="F1941" t="str">
            <v>A-02738</v>
          </cell>
          <cell r="G1941" t="str">
            <v>PART CABINET 32 DRAWER KW0103827</v>
          </cell>
        </row>
        <row r="1942">
          <cell r="D1942" t="str">
            <v>A-02739</v>
          </cell>
          <cell r="E1942" t="str">
            <v>DOTE 20N-MD</v>
          </cell>
          <cell r="F1942" t="str">
            <v>A-02739</v>
          </cell>
          <cell r="G1942" t="str">
            <v>DOTE 20N-MD</v>
          </cell>
        </row>
        <row r="1943">
          <cell r="D1943" t="str">
            <v>A-02741</v>
          </cell>
          <cell r="E1943" t="str">
            <v>MEJA</v>
          </cell>
          <cell r="F1943" t="str">
            <v>A-02741</v>
          </cell>
          <cell r="G1943" t="str">
            <v>MEJA BUNDAR KONSELING</v>
          </cell>
        </row>
        <row r="1944">
          <cell r="D1944" t="str">
            <v>A-02742</v>
          </cell>
          <cell r="E1944" t="str">
            <v>KURSI</v>
          </cell>
          <cell r="F1944" t="str">
            <v>A-02742</v>
          </cell>
          <cell r="G1944" t="str">
            <v>KURSI KONSELING</v>
          </cell>
        </row>
        <row r="1945">
          <cell r="D1945" t="str">
            <v>A-02743</v>
          </cell>
          <cell r="E1945" t="str">
            <v>UANG SAKU</v>
          </cell>
          <cell r="F1945" t="str">
            <v>A-02743</v>
          </cell>
          <cell r="G1945" t="str">
            <v>UANG SAKU ANAK INTERNSHIP</v>
          </cell>
        </row>
        <row r="1946">
          <cell r="D1946" t="str">
            <v>A-02744</v>
          </cell>
          <cell r="E1946" t="str">
            <v>JASA TRAINING</v>
          </cell>
          <cell r="F1946" t="str">
            <v>A-02744</v>
          </cell>
          <cell r="G1946" t="str">
            <v>TRAINING ONLINE DEVELOMPMENT</v>
          </cell>
        </row>
        <row r="1947">
          <cell r="D1947" t="str">
            <v>A-02745</v>
          </cell>
          <cell r="E1947" t="str">
            <v>FEE PEMBICARA</v>
          </cell>
          <cell r="F1947" t="str">
            <v>A-02745</v>
          </cell>
          <cell r="G1947" t="str">
            <v>FEE PEMBICARA COFFE MORNING</v>
          </cell>
        </row>
        <row r="1948">
          <cell r="D1948" t="str">
            <v>A-02746</v>
          </cell>
          <cell r="E1948" t="str">
            <v>KEGIATAN MIKAT</v>
          </cell>
          <cell r="F1948" t="str">
            <v>A-02746</v>
          </cell>
          <cell r="G1948" t="str">
            <v>KEGIATAN MIKAT</v>
          </cell>
        </row>
        <row r="1949">
          <cell r="D1949" t="str">
            <v>A-02747</v>
          </cell>
          <cell r="E1949" t="str">
            <v>AKSES PINTU</v>
          </cell>
          <cell r="F1949" t="str">
            <v>A-02747</v>
          </cell>
          <cell r="G1949" t="str">
            <v>AKSES PINTU</v>
          </cell>
        </row>
        <row r="1950">
          <cell r="D1950" t="str">
            <v>A-02748</v>
          </cell>
          <cell r="E1950" t="str">
            <v>MODIFIKASI PAGAR</v>
          </cell>
          <cell r="F1950" t="str">
            <v>A-02748</v>
          </cell>
          <cell r="G1950" t="str">
            <v>MODIFIKASI PAGAR BRC</v>
          </cell>
        </row>
        <row r="1951">
          <cell r="D1951" t="str">
            <v>A-02749</v>
          </cell>
          <cell r="E1951" t="str">
            <v>TERMAL</v>
          </cell>
          <cell r="F1951" t="str">
            <v>A-02749</v>
          </cell>
          <cell r="G1951" t="str">
            <v>THERMAL KTS 102-107 POLOS</v>
          </cell>
        </row>
        <row r="1952">
          <cell r="D1952" t="str">
            <v>A-02750</v>
          </cell>
          <cell r="E1952" t="str">
            <v>JASA SERVICE</v>
          </cell>
          <cell r="F1952" t="str">
            <v>A-02750</v>
          </cell>
          <cell r="G1952" t="str">
            <v>MAINTENANCE CONTRACT SATO</v>
          </cell>
        </row>
        <row r="1953">
          <cell r="D1953" t="str">
            <v>A-02751</v>
          </cell>
          <cell r="E1953" t="str">
            <v>SAFETY BODY HARNESS</v>
          </cell>
          <cell r="F1953" t="str">
            <v>A-02751</v>
          </cell>
          <cell r="G1953" t="str">
            <v>DOUBLE BIG HOOK WEBBING</v>
          </cell>
        </row>
        <row r="1954">
          <cell r="D1954" t="str">
            <v>A-02752</v>
          </cell>
          <cell r="E1954" t="str">
            <v>HOLE SAW</v>
          </cell>
          <cell r="F1954" t="str">
            <v>A-02752</v>
          </cell>
          <cell r="G1954" t="str">
            <v>HOLE SAW BESI 10CM</v>
          </cell>
        </row>
        <row r="1955">
          <cell r="D1955" t="str">
            <v>A-02753</v>
          </cell>
          <cell r="E1955" t="str">
            <v>HAND SCREW</v>
          </cell>
          <cell r="F1955" t="str">
            <v>A-02753</v>
          </cell>
          <cell r="G1955" t="str">
            <v>HAND SCREW DEWALT</v>
          </cell>
        </row>
        <row r="1956">
          <cell r="D1956" t="str">
            <v>A-02754</v>
          </cell>
          <cell r="E1956" t="str">
            <v>STOPPER PINTU</v>
          </cell>
          <cell r="F1956" t="str">
            <v>A-02754</v>
          </cell>
          <cell r="G1956" t="str">
            <v>DOOR STOPER BAWAH</v>
          </cell>
        </row>
        <row r="1957">
          <cell r="D1957" t="str">
            <v>A-02755</v>
          </cell>
          <cell r="E1957" t="str">
            <v>TUTUP PIPA</v>
          </cell>
          <cell r="F1957" t="str">
            <v>A-02755</v>
          </cell>
          <cell r="G1957" t="str">
            <v>TUTUP SEPTITANK UK. 4 IN</v>
          </cell>
        </row>
        <row r="1958">
          <cell r="D1958" t="str">
            <v>A-02756</v>
          </cell>
          <cell r="E1958" t="str">
            <v>HOLE SAW</v>
          </cell>
          <cell r="F1958" t="str">
            <v>A-02756</v>
          </cell>
          <cell r="G1958" t="str">
            <v>HOLE SAW BESI 50MM</v>
          </cell>
        </row>
        <row r="1959">
          <cell r="D1959" t="str">
            <v>A-02757</v>
          </cell>
          <cell r="E1959" t="str">
            <v xml:space="preserve">ROSET TELEPHONE </v>
          </cell>
          <cell r="F1959" t="str">
            <v>A-02757</v>
          </cell>
          <cell r="G1959" t="str">
            <v xml:space="preserve">ROSET TELEPHONE </v>
          </cell>
        </row>
        <row r="1960">
          <cell r="D1960" t="str">
            <v>A-02758</v>
          </cell>
          <cell r="E1960" t="str">
            <v>LAKBAN</v>
          </cell>
          <cell r="F1960" t="str">
            <v>A-02758</v>
          </cell>
          <cell r="G1960" t="str">
            <v>LAKBAN ANTI BOCOR</v>
          </cell>
        </row>
        <row r="1961">
          <cell r="D1961" t="str">
            <v>A-02759</v>
          </cell>
          <cell r="E1961" t="str">
            <v>CAT</v>
          </cell>
          <cell r="F1961" t="str">
            <v>A-02759</v>
          </cell>
          <cell r="G1961" t="str">
            <v>CAT AQUAPROOF</v>
          </cell>
        </row>
        <row r="1962">
          <cell r="D1962" t="str">
            <v>A-02760</v>
          </cell>
          <cell r="E1962" t="str">
            <v>KUNCI PIPA</v>
          </cell>
          <cell r="F1962" t="str">
            <v>A-02760</v>
          </cell>
          <cell r="G1962" t="str">
            <v>KUNCI PIPA TEKIRO</v>
          </cell>
        </row>
        <row r="1963">
          <cell r="D1963" t="str">
            <v>A-02761</v>
          </cell>
          <cell r="E1963" t="str">
            <v>PALU</v>
          </cell>
          <cell r="F1963" t="str">
            <v>A-02761</v>
          </cell>
          <cell r="G1963" t="str">
            <v>PALU BESI</v>
          </cell>
        </row>
        <row r="1964">
          <cell r="D1964" t="str">
            <v>A-02762</v>
          </cell>
          <cell r="E1964" t="str">
            <v>JET SHOWER</v>
          </cell>
          <cell r="F1964" t="str">
            <v>A-02762</v>
          </cell>
          <cell r="G1964" t="str">
            <v>KEPALA JET SHOWER ONDA</v>
          </cell>
        </row>
        <row r="1965">
          <cell r="D1965" t="str">
            <v>A-02763</v>
          </cell>
          <cell r="E1965" t="str">
            <v>BATTERY SENSOR</v>
          </cell>
          <cell r="F1965" t="str">
            <v>A-02763</v>
          </cell>
          <cell r="G1965" t="str">
            <v>BATTERY SENSOR WASHTAFLE TOTO</v>
          </cell>
        </row>
        <row r="1966">
          <cell r="D1966" t="str">
            <v>A-02764</v>
          </cell>
          <cell r="E1966" t="str">
            <v>DOOR STOPER</v>
          </cell>
          <cell r="F1966" t="str">
            <v>A-02764</v>
          </cell>
          <cell r="G1966" t="str">
            <v>DOOR STOPER ATAS</v>
          </cell>
        </row>
        <row r="1967">
          <cell r="D1967" t="str">
            <v>A-02765</v>
          </cell>
          <cell r="E1967" t="str">
            <v>MATERIAL CAT</v>
          </cell>
          <cell r="F1967" t="str">
            <v>A-02765</v>
          </cell>
          <cell r="G1967" t="str">
            <v>MATERIAL CAT KURSI TUNGGU SANDARAN</v>
          </cell>
        </row>
        <row r="1968">
          <cell r="D1968" t="str">
            <v>A-02766</v>
          </cell>
          <cell r="E1968" t="str">
            <v>JASA PENGECATAN</v>
          </cell>
          <cell r="F1968" t="str">
            <v>A-02766</v>
          </cell>
          <cell r="G1968" t="str">
            <v>JASA PENGECATAN KURSI TUNGGU SANDARAN</v>
          </cell>
        </row>
        <row r="1969">
          <cell r="D1969" t="str">
            <v>A-02767</v>
          </cell>
          <cell r="E1969" t="str">
            <v>MATERIAL CAT</v>
          </cell>
          <cell r="F1969" t="str">
            <v>A-02767</v>
          </cell>
          <cell r="G1969" t="str">
            <v>MATERIAL CAT KURSI TUNGGU TANPA SANDARAN</v>
          </cell>
        </row>
        <row r="1970">
          <cell r="D1970" t="str">
            <v>A-02768</v>
          </cell>
          <cell r="E1970" t="str">
            <v>JASA PENGECATAN</v>
          </cell>
          <cell r="F1970" t="str">
            <v>A-02768</v>
          </cell>
          <cell r="G1970" t="str">
            <v>JASA PENGECATAN KURSI TANPA SANDARAN</v>
          </cell>
        </row>
        <row r="1971">
          <cell r="D1971" t="str">
            <v>A-02769</v>
          </cell>
          <cell r="E1971" t="str">
            <v>LETTER BOX</v>
          </cell>
          <cell r="F1971" t="str">
            <v>A-02769</v>
          </cell>
          <cell r="G1971" t="str">
            <v>LETTER BOX SAMI</v>
          </cell>
        </row>
        <row r="1972">
          <cell r="D1972" t="str">
            <v>A-02770</v>
          </cell>
          <cell r="E1972" t="str">
            <v>KURIAUTO</v>
          </cell>
          <cell r="F1972" t="str">
            <v>A-02770</v>
          </cell>
          <cell r="G1972" t="str">
            <v>KURIAUTO – AUTOMATIC BLOWDOWN CONTROL</v>
          </cell>
        </row>
        <row r="1973">
          <cell r="D1973" t="str">
            <v>A-02771</v>
          </cell>
          <cell r="E1973" t="str">
            <v>INSTALLATION FEE KURIAUTO</v>
          </cell>
          <cell r="F1973" t="str">
            <v>A-02771</v>
          </cell>
          <cell r="G1973" t="str">
            <v>INSTALLATION FEE KURIAUTO</v>
          </cell>
        </row>
        <row r="1974">
          <cell r="D1974" t="str">
            <v>A-02772</v>
          </cell>
          <cell r="E1974" t="str">
            <v>MODIFIKASI TIANG BENDERA</v>
          </cell>
          <cell r="F1974" t="str">
            <v>A-02772</v>
          </cell>
          <cell r="G1974" t="str">
            <v>MODIFIKASI TIANG BENDERA</v>
          </cell>
        </row>
        <row r="1975">
          <cell r="D1975" t="str">
            <v>A-02773</v>
          </cell>
          <cell r="E1975" t="str">
            <v>PEKERJAAN TALANG FIBER PE</v>
          </cell>
          <cell r="F1975" t="str">
            <v>A-02773</v>
          </cell>
          <cell r="G1975" t="str">
            <v>PEKERJAAN TALANG FIBER PE</v>
          </cell>
        </row>
        <row r="1976">
          <cell r="D1976" t="str">
            <v>A-02774</v>
          </cell>
          <cell r="E1976" t="str">
            <v>PEKERJAAN TALANG FIBER POLITYNER</v>
          </cell>
          <cell r="F1976" t="str">
            <v>A-02774</v>
          </cell>
          <cell r="G1976" t="str">
            <v>PEKERJAAN TALANG FIBER POLITYNER</v>
          </cell>
        </row>
        <row r="1977">
          <cell r="D1977" t="str">
            <v>A-02775</v>
          </cell>
          <cell r="E1977" t="str">
            <v>PEKERJAAN ASPAL</v>
          </cell>
          <cell r="F1977" t="str">
            <v>A-02775</v>
          </cell>
          <cell r="G1977" t="str">
            <v>PEKERJAAN ASPAL</v>
          </cell>
        </row>
        <row r="1978">
          <cell r="D1978" t="str">
            <v>A-02776</v>
          </cell>
          <cell r="E1978" t="str">
            <v>PENGADAAN BLOWER</v>
          </cell>
          <cell r="F1978" t="str">
            <v>A-02776</v>
          </cell>
          <cell r="G1978" t="str">
            <v>PENGADAAN BLOWER EXHOUSE</v>
          </cell>
        </row>
        <row r="1979">
          <cell r="D1979" t="str">
            <v>A-02777</v>
          </cell>
          <cell r="E1979" t="str">
            <v>PENGADAAN BLOWER</v>
          </cell>
          <cell r="F1979" t="str">
            <v>A-02777</v>
          </cell>
          <cell r="G1979" t="str">
            <v>PENGADAAN BLOWER ASAP DIPSOLDIER</v>
          </cell>
        </row>
        <row r="1980">
          <cell r="D1980" t="str">
            <v>A-02778</v>
          </cell>
          <cell r="E1980" t="str">
            <v>LETTER BOX</v>
          </cell>
          <cell r="F1980" t="str">
            <v>A-02778</v>
          </cell>
          <cell r="G1980" t="str">
            <v>LETTER BOX 5S</v>
          </cell>
        </row>
        <row r="1981">
          <cell r="D1981" t="str">
            <v>A-02779</v>
          </cell>
          <cell r="E1981" t="str">
            <v>PASANG COVER PUSH BUTTON &amp; PILOT LAMP</v>
          </cell>
          <cell r="F1981" t="str">
            <v>A-02779</v>
          </cell>
          <cell r="G1981" t="str">
            <v>PASANG COVER PUSH BUTTON &amp; PILOT LAMP</v>
          </cell>
        </row>
        <row r="1982">
          <cell r="D1982" t="str">
            <v>A-02780</v>
          </cell>
          <cell r="E1982" t="str">
            <v>SET AUDIO</v>
          </cell>
          <cell r="F1982" t="str">
            <v>A-02780</v>
          </cell>
          <cell r="G1982" t="str">
            <v>SPEAKER MIDDLE DOUBLE 15 INCH DAN TWITTER</v>
          </cell>
        </row>
        <row r="1983">
          <cell r="D1983" t="str">
            <v>A-02781</v>
          </cell>
          <cell r="E1983" t="str">
            <v>SET AUDIO</v>
          </cell>
          <cell r="F1983" t="str">
            <v>A-02781</v>
          </cell>
          <cell r="G1983" t="str">
            <v>SPEAKER WOOFER SINGGLE 18 INCH</v>
          </cell>
        </row>
        <row r="1984">
          <cell r="D1984" t="str">
            <v>A-02782</v>
          </cell>
          <cell r="E1984" t="str">
            <v>SET AUDIO</v>
          </cell>
          <cell r="F1984" t="str">
            <v>A-02782</v>
          </cell>
          <cell r="G1984" t="str">
            <v>SPEAKER AKTIVE CONTROL 15 INCH</v>
          </cell>
        </row>
        <row r="1985">
          <cell r="D1985" t="str">
            <v>A-02783</v>
          </cell>
          <cell r="E1985" t="str">
            <v>SET AUDIO</v>
          </cell>
          <cell r="F1985" t="str">
            <v>A-02783</v>
          </cell>
          <cell r="G1985" t="str">
            <v>POWER AMPLIFIER STEREO GX 3500</v>
          </cell>
        </row>
        <row r="1986">
          <cell r="D1986" t="str">
            <v>A-02784</v>
          </cell>
          <cell r="E1986" t="str">
            <v>SET AUDIO</v>
          </cell>
          <cell r="F1986" t="str">
            <v>A-02784</v>
          </cell>
          <cell r="G1986" t="str">
            <v>AUDIO MIXER 6 CH</v>
          </cell>
        </row>
        <row r="1987">
          <cell r="D1987" t="str">
            <v>A-02785</v>
          </cell>
          <cell r="E1987" t="str">
            <v>SET AUDIO</v>
          </cell>
          <cell r="F1987" t="str">
            <v>A-02785</v>
          </cell>
          <cell r="G1987" t="str">
            <v>EQUALIZER DBX 223</v>
          </cell>
        </row>
        <row r="1988">
          <cell r="D1988" t="str">
            <v>A-02786</v>
          </cell>
          <cell r="E1988" t="str">
            <v>SET AUDIO</v>
          </cell>
          <cell r="F1988" t="str">
            <v>A-02786</v>
          </cell>
          <cell r="G1988" t="str">
            <v>KABEL SPEAKER 2 X 2,5 MM</v>
          </cell>
        </row>
        <row r="1989">
          <cell r="D1989" t="str">
            <v>A-02787</v>
          </cell>
          <cell r="E1989" t="str">
            <v>SET AUDIO</v>
          </cell>
          <cell r="F1989" t="str">
            <v>A-02787</v>
          </cell>
          <cell r="G1989" t="str">
            <v>KABEL I/O CANNON</v>
          </cell>
        </row>
        <row r="1990">
          <cell r="D1990" t="str">
            <v>A-02788</v>
          </cell>
          <cell r="E1990" t="str">
            <v>SET AUDIO</v>
          </cell>
          <cell r="F1990" t="str">
            <v>A-02788</v>
          </cell>
          <cell r="G1990" t="str">
            <v>STAND SPAKER</v>
          </cell>
        </row>
        <row r="1991">
          <cell r="D1991" t="str">
            <v>A-02789</v>
          </cell>
          <cell r="E1991" t="str">
            <v>SET AUDIO</v>
          </cell>
          <cell r="F1991" t="str">
            <v>A-02789</v>
          </cell>
          <cell r="G1991" t="str">
            <v>MIC WIRELESS HARDWELL CONCERT</v>
          </cell>
        </row>
        <row r="1992">
          <cell r="D1992" t="str">
            <v>A-02790</v>
          </cell>
          <cell r="E1992" t="str">
            <v>SET AUDIO</v>
          </cell>
          <cell r="F1992" t="str">
            <v>A-02790</v>
          </cell>
          <cell r="G1992" t="str">
            <v>MIC KABEL SUONDBEST</v>
          </cell>
        </row>
        <row r="1993">
          <cell r="D1993" t="str">
            <v>A-02791</v>
          </cell>
          <cell r="E1993" t="str">
            <v>SET AUDIO</v>
          </cell>
          <cell r="F1993" t="str">
            <v>A-02791</v>
          </cell>
          <cell r="G1993" t="str">
            <v>STAND MIC</v>
          </cell>
        </row>
        <row r="1994">
          <cell r="D1994" t="str">
            <v>A-02792</v>
          </cell>
          <cell r="E1994" t="str">
            <v>SET AUDIO</v>
          </cell>
          <cell r="F1994" t="str">
            <v>A-02792</v>
          </cell>
          <cell r="G1994" t="str">
            <v>JASA INSTALLASI DAN SETTING SET AUDIO</v>
          </cell>
        </row>
        <row r="1995">
          <cell r="D1995" t="str">
            <v>A-02793</v>
          </cell>
          <cell r="E1995" t="str">
            <v>PERBAIKAN CEROBONG DAN STAND PINJAKAN GENSET</v>
          </cell>
          <cell r="F1995" t="str">
            <v>A-02793</v>
          </cell>
          <cell r="G1995" t="str">
            <v>PERBAIKAN CEROBONG DAN STAND PINJAKAN GENSET</v>
          </cell>
        </row>
        <row r="1996">
          <cell r="D1996" t="str">
            <v>A-02794</v>
          </cell>
          <cell r="E1996" t="str">
            <v>MATERIAL TIMER</v>
          </cell>
          <cell r="F1996" t="str">
            <v>A-02794</v>
          </cell>
          <cell r="G1996" t="str">
            <v>MATERIAL MODIFIKASI TIMER</v>
          </cell>
        </row>
        <row r="1997">
          <cell r="D1997" t="str">
            <v>A-02795</v>
          </cell>
          <cell r="E1997" t="str">
            <v>JASA MODIFIKASI TIMER</v>
          </cell>
          <cell r="F1997" t="str">
            <v>A-02795</v>
          </cell>
          <cell r="G1997" t="str">
            <v>JASA MODIFIKASI TIMER</v>
          </cell>
        </row>
        <row r="1998">
          <cell r="D1998" t="str">
            <v>A-02796</v>
          </cell>
          <cell r="E1998" t="str">
            <v>LAMPU</v>
          </cell>
          <cell r="F1998" t="str">
            <v>A-02796</v>
          </cell>
          <cell r="G1998" t="str">
            <v>LAMPU LED SELANG (MERAH - PUTIH)</v>
          </cell>
        </row>
        <row r="1999">
          <cell r="D1999" t="str">
            <v>A-02797</v>
          </cell>
          <cell r="E1999" t="str">
            <v>PEKERJAAN PENUTUP POS SECURITY</v>
          </cell>
          <cell r="F1999" t="str">
            <v>A-02797</v>
          </cell>
          <cell r="G1999" t="str">
            <v>PEKERJAAN PENUTUP POS SECURITY</v>
          </cell>
        </row>
        <row r="2000">
          <cell r="D2000" t="str">
            <v>A-02798</v>
          </cell>
          <cell r="E2000" t="str">
            <v>MATERIAL CAT</v>
          </cell>
          <cell r="F2000" t="str">
            <v>A-02798</v>
          </cell>
          <cell r="G2000" t="str">
            <v>MATERIAL CAT RANGKA BAJA DAN PIPA</v>
          </cell>
        </row>
        <row r="2001">
          <cell r="D2001" t="str">
            <v>A-02799</v>
          </cell>
          <cell r="E2001" t="str">
            <v>JASA PENGECATAN</v>
          </cell>
          <cell r="F2001" t="str">
            <v>A-02799</v>
          </cell>
          <cell r="G2001" t="str">
            <v>JASA PENGECATAN RANGKA BAJA &amp; PIPA</v>
          </cell>
        </row>
        <row r="2002">
          <cell r="D2002" t="str">
            <v>A-02800</v>
          </cell>
          <cell r="E2002" t="str">
            <v>MATERIAL CAT</v>
          </cell>
          <cell r="F2002" t="str">
            <v>A-02800</v>
          </cell>
          <cell r="G2002" t="str">
            <v>MATERIAL CAT LANTAI CLEAR</v>
          </cell>
        </row>
        <row r="2003">
          <cell r="D2003" t="str">
            <v>A-02801</v>
          </cell>
          <cell r="E2003" t="str">
            <v>JASA PENGECATAN</v>
          </cell>
          <cell r="F2003" t="str">
            <v>A-02801</v>
          </cell>
          <cell r="G2003" t="str">
            <v>JASA PENGECATAN LANTAI CLEAR</v>
          </cell>
        </row>
        <row r="2004">
          <cell r="D2004" t="str">
            <v>A-02802</v>
          </cell>
          <cell r="E2004" t="str">
            <v>MATERIAL CAT</v>
          </cell>
          <cell r="F2004" t="str">
            <v>A-02802</v>
          </cell>
          <cell r="G2004" t="str">
            <v>MATERIAL CAT ZEBRA KUNING HITAM</v>
          </cell>
        </row>
        <row r="2005">
          <cell r="D2005" t="str">
            <v>A-02803</v>
          </cell>
          <cell r="E2005" t="str">
            <v>JASA PENGECATAN</v>
          </cell>
          <cell r="F2005" t="str">
            <v>A-02803</v>
          </cell>
          <cell r="G2005" t="str">
            <v>JASA PENGECATAN ZEBRA KUNING HITAM</v>
          </cell>
        </row>
        <row r="2006">
          <cell r="D2006" t="str">
            <v>A-02804</v>
          </cell>
          <cell r="E2006" t="str">
            <v>MATERIAL CAT</v>
          </cell>
          <cell r="F2006" t="str">
            <v>A-02804</v>
          </cell>
          <cell r="G2006" t="str">
            <v>MATERIAL GARIS PUTUS PUTUS</v>
          </cell>
        </row>
        <row r="2007">
          <cell r="D2007" t="str">
            <v>A-02805</v>
          </cell>
          <cell r="E2007" t="str">
            <v>JASA PENGECATAN</v>
          </cell>
          <cell r="F2007" t="str">
            <v>A-02805</v>
          </cell>
          <cell r="G2007" t="str">
            <v>JASA PENGECATAN GARIS PUTUS PUTUS</v>
          </cell>
        </row>
        <row r="2008">
          <cell r="D2008" t="str">
            <v>A-02806</v>
          </cell>
          <cell r="E2008" t="str">
            <v>MATERIAL CAT</v>
          </cell>
          <cell r="F2008" t="str">
            <v>A-02806</v>
          </cell>
          <cell r="G2008" t="str">
            <v>KUPAS CAT EPOXY LAMA</v>
          </cell>
        </row>
        <row r="2009">
          <cell r="D2009" t="str">
            <v>A-02807</v>
          </cell>
          <cell r="E2009" t="str">
            <v>JASA PENGECATAN</v>
          </cell>
          <cell r="F2009" t="str">
            <v>A-02807</v>
          </cell>
          <cell r="G2009" t="str">
            <v>JASA PENGECATAN KUPAS EPOXY LAMA</v>
          </cell>
        </row>
        <row r="2010">
          <cell r="D2010" t="str">
            <v>A-02808</v>
          </cell>
          <cell r="E2010" t="str">
            <v>MATERIAL CAT</v>
          </cell>
          <cell r="F2010" t="str">
            <v>A-02808</v>
          </cell>
          <cell r="G2010" t="str">
            <v>MATERIAL CAT HYDRANT</v>
          </cell>
        </row>
        <row r="2011">
          <cell r="D2011" t="str">
            <v>A-02809</v>
          </cell>
          <cell r="E2011" t="str">
            <v>JASA PENGECATAN</v>
          </cell>
          <cell r="F2011" t="str">
            <v>A-02809</v>
          </cell>
          <cell r="G2011" t="str">
            <v>JASA PENGECATAN HYDRANT</v>
          </cell>
        </row>
        <row r="2012">
          <cell r="D2012" t="str">
            <v>A-02810</v>
          </cell>
          <cell r="E2012" t="str">
            <v>MATERIAL LAMPU</v>
          </cell>
          <cell r="F2012" t="str">
            <v>A-02810</v>
          </cell>
          <cell r="G2012" t="str">
            <v>MATERIAL PENGGANTIAN LAMPU PARKIRAN</v>
          </cell>
        </row>
        <row r="2013">
          <cell r="D2013" t="str">
            <v>A-02811</v>
          </cell>
          <cell r="E2013" t="str">
            <v>JASA INSTALL LAMPU</v>
          </cell>
          <cell r="F2013" t="str">
            <v>A-02811</v>
          </cell>
          <cell r="G2013" t="str">
            <v>JASA INSTALL ULANG LAMPU PARKIRAN</v>
          </cell>
        </row>
        <row r="2014">
          <cell r="D2014" t="str">
            <v>A-02812</v>
          </cell>
          <cell r="E2014" t="str">
            <v>MESIN POMPA OTOMATIS</v>
          </cell>
          <cell r="F2014" t="str">
            <v>A-02812</v>
          </cell>
          <cell r="G2014" t="str">
            <v>MESIN PINTU OTOMATIS PAGAR</v>
          </cell>
        </row>
        <row r="2015">
          <cell r="D2015" t="str">
            <v>A-02813</v>
          </cell>
          <cell r="E2015" t="str">
            <v>JASA SETTING PINTU OTOMATIS</v>
          </cell>
          <cell r="F2015" t="str">
            <v>A-02813</v>
          </cell>
          <cell r="G2015" t="str">
            <v>JASA PEMASANGAN DAN SETTING PINTU OTOMATIS</v>
          </cell>
        </row>
        <row r="2016">
          <cell r="D2016" t="str">
            <v>A-02814</v>
          </cell>
          <cell r="E2016" t="str">
            <v>JASA PENGECEKAN SOUND TOA</v>
          </cell>
          <cell r="F2016" t="str">
            <v>A-02814</v>
          </cell>
          <cell r="G2016" t="str">
            <v>JASA PENGECEKAN SOUND TOA</v>
          </cell>
        </row>
        <row r="2017">
          <cell r="D2017" t="str">
            <v>A-02815</v>
          </cell>
          <cell r="E2017" t="str">
            <v>MODIFICATION</v>
          </cell>
          <cell r="F2017" t="str">
            <v>A-02815</v>
          </cell>
          <cell r="G2017" t="str">
            <v>MODIFICATION CAPASITOR BANK</v>
          </cell>
        </row>
        <row r="2018">
          <cell r="D2018" t="str">
            <v>A-02816</v>
          </cell>
          <cell r="E2018" t="str">
            <v>KOLAM</v>
          </cell>
          <cell r="F2018" t="str">
            <v>A-02816</v>
          </cell>
          <cell r="G2018" t="str">
            <v>KOLAM IKAN</v>
          </cell>
        </row>
        <row r="2019">
          <cell r="D2019" t="str">
            <v>A-02817</v>
          </cell>
          <cell r="E2019" t="str">
            <v>PENGADAAN</v>
          </cell>
          <cell r="F2019" t="str">
            <v>A-02817</v>
          </cell>
          <cell r="G2019" t="str">
            <v>PENGADAAN LAMPU PJUTS</v>
          </cell>
        </row>
        <row r="2020">
          <cell r="D2020" t="str">
            <v>A-02818</v>
          </cell>
          <cell r="E2020" t="str">
            <v>JASA PASANG</v>
          </cell>
          <cell r="F2020" t="str">
            <v>A-02818</v>
          </cell>
          <cell r="G2020" t="str">
            <v>JASA PASANG DAN INSTALASI LAMPU PJUTS</v>
          </cell>
        </row>
        <row r="2021">
          <cell r="D2021" t="str">
            <v>A-02819</v>
          </cell>
          <cell r="E2021" t="str">
            <v>PEKERJAAN PEREDAM</v>
          </cell>
          <cell r="F2021" t="str">
            <v>A-02819</v>
          </cell>
          <cell r="G2021" t="str">
            <v>PEKERJAAN PEREDAM TAHAN API GENSET</v>
          </cell>
        </row>
        <row r="2022">
          <cell r="D2022" t="str">
            <v>A-02820</v>
          </cell>
          <cell r="E2022" t="str">
            <v>MATERIAL CAT</v>
          </cell>
          <cell r="F2022" t="str">
            <v>A-02820</v>
          </cell>
          <cell r="G2022" t="str">
            <v>MATERIAL CAT EXTERIOR</v>
          </cell>
        </row>
        <row r="2023">
          <cell r="D2023" t="str">
            <v>A-02821</v>
          </cell>
          <cell r="E2023" t="str">
            <v>JASA PENGECATAN</v>
          </cell>
          <cell r="F2023" t="str">
            <v>A-02821</v>
          </cell>
          <cell r="G2023" t="str">
            <v>JASA PENGECATAN EXTERIOR</v>
          </cell>
        </row>
        <row r="2024">
          <cell r="D2024" t="str">
            <v>A-02822</v>
          </cell>
          <cell r="E2024" t="str">
            <v>PENGADAAN BLOWER</v>
          </cell>
          <cell r="F2024" t="str">
            <v>A-02822</v>
          </cell>
          <cell r="G2024" t="str">
            <v>PENGADAAN BLOWER MUSHOLA</v>
          </cell>
        </row>
        <row r="2025">
          <cell r="D2025" t="str">
            <v>A-02823</v>
          </cell>
          <cell r="E2025" t="str">
            <v>PEKERJAAN TALI SELING</v>
          </cell>
          <cell r="F2025" t="str">
            <v>A-02823</v>
          </cell>
          <cell r="G2025" t="str">
            <v>PEKERJAAN TALI SELING SAFETY R PRODUKSI</v>
          </cell>
        </row>
        <row r="2026">
          <cell r="D2026" t="str">
            <v>A-02824</v>
          </cell>
          <cell r="E2026" t="str">
            <v>PENGADAAN BLOWER</v>
          </cell>
          <cell r="F2026" t="str">
            <v>A-02824</v>
          </cell>
          <cell r="G2026" t="str">
            <v>PENGADAAN &amp; PEMASANGAN BLOWER AREA PACKAGING</v>
          </cell>
        </row>
        <row r="2027">
          <cell r="D2027" t="str">
            <v>A-02825</v>
          </cell>
          <cell r="E2027" t="str">
            <v>MAINTENANCE</v>
          </cell>
          <cell r="F2027" t="str">
            <v>A-02825</v>
          </cell>
          <cell r="G2027" t="str">
            <v>MAINTENANCE BLOWER</v>
          </cell>
        </row>
        <row r="2028">
          <cell r="D2028" t="str">
            <v>A-02826</v>
          </cell>
          <cell r="E2028" t="str">
            <v>PEKERJAAN TAMBAHAN</v>
          </cell>
          <cell r="F2028" t="str">
            <v>A-02826</v>
          </cell>
          <cell r="G2028" t="str">
            <v>PEKERJAAN TAMBAHAN RUANG DEPAN MUSHOLA</v>
          </cell>
        </row>
        <row r="2029">
          <cell r="D2029" t="str">
            <v>A-02827</v>
          </cell>
          <cell r="E2029" t="str">
            <v>INSTALLATION</v>
          </cell>
          <cell r="F2029" t="str">
            <v>A-02827</v>
          </cell>
          <cell r="G2029" t="str">
            <v>INSTALLATION GROUNDING SYSTEM</v>
          </cell>
        </row>
        <row r="2030">
          <cell r="D2030" t="str">
            <v>A-02828</v>
          </cell>
          <cell r="E2030" t="str">
            <v>SERVICE</v>
          </cell>
          <cell r="F2030" t="str">
            <v>A-02828</v>
          </cell>
          <cell r="G2030" t="str">
            <v>SERVICE KURSI TUNGGU</v>
          </cell>
        </row>
        <row r="2031">
          <cell r="D2031" t="str">
            <v>A-02829</v>
          </cell>
          <cell r="E2031" t="str">
            <v>TANG</v>
          </cell>
          <cell r="F2031" t="str">
            <v>A-02829</v>
          </cell>
          <cell r="G2031" t="str">
            <v>TANG AMPERE MULTI TESTER</v>
          </cell>
        </row>
        <row r="2032">
          <cell r="D2032" t="str">
            <v>A-02830</v>
          </cell>
          <cell r="E2032" t="str">
            <v>TOOLS</v>
          </cell>
          <cell r="F2032" t="str">
            <v>A-02830</v>
          </cell>
          <cell r="G2032" t="str">
            <v>TOOLS BOX TEKIRO</v>
          </cell>
        </row>
        <row r="2033">
          <cell r="D2033" t="str">
            <v>A-02831</v>
          </cell>
          <cell r="E2033" t="str">
            <v>KUNCI</v>
          </cell>
          <cell r="F2033" t="str">
            <v>A-02831</v>
          </cell>
          <cell r="G2033" t="str">
            <v>KUNCI PANEL LOTO</v>
          </cell>
        </row>
        <row r="2034">
          <cell r="D2034" t="str">
            <v>A-02832</v>
          </cell>
          <cell r="E2034" t="str">
            <v>KUNCI</v>
          </cell>
          <cell r="F2034" t="str">
            <v>A-02832</v>
          </cell>
          <cell r="G2034" t="str">
            <v>KUNCI TORSI TEKIRO</v>
          </cell>
        </row>
        <row r="2035">
          <cell r="D2035" t="str">
            <v>A-02833</v>
          </cell>
          <cell r="E2035" t="str">
            <v>SARUNG TANGAN</v>
          </cell>
          <cell r="F2035" t="str">
            <v>A-02833</v>
          </cell>
          <cell r="G2035" t="str">
            <v>SARUNG TANGAN 20KV</v>
          </cell>
        </row>
        <row r="2036">
          <cell r="D2036" t="str">
            <v>A-02834</v>
          </cell>
          <cell r="E2036" t="str">
            <v>COVER</v>
          </cell>
          <cell r="F2036" t="str">
            <v>A-02834</v>
          </cell>
          <cell r="G2036" t="str">
            <v>COVER PUSH BUTTON PANEL</v>
          </cell>
        </row>
        <row r="2037">
          <cell r="D2037" t="str">
            <v>A-02835</v>
          </cell>
          <cell r="E2037" t="str">
            <v>ANGKUR</v>
          </cell>
          <cell r="F2037" t="str">
            <v>A-02835</v>
          </cell>
          <cell r="G2037" t="str">
            <v>ANGKUR</v>
          </cell>
        </row>
        <row r="2038">
          <cell r="D2038" t="str">
            <v>A-02836</v>
          </cell>
          <cell r="E2038" t="str">
            <v>PH</v>
          </cell>
          <cell r="F2038" t="str">
            <v>A-02836</v>
          </cell>
          <cell r="G2038" t="str">
            <v>PH BOR TEKIRO</v>
          </cell>
        </row>
        <row r="2039">
          <cell r="D2039" t="str">
            <v>A-02837</v>
          </cell>
          <cell r="E2039" t="str">
            <v>OBENG</v>
          </cell>
          <cell r="F2039" t="str">
            <v>A-02837</v>
          </cell>
          <cell r="G2039" t="str">
            <v>OBENG BOLAK BALIK TEKIRO</v>
          </cell>
        </row>
        <row r="2040">
          <cell r="D2040" t="str">
            <v>A-02838</v>
          </cell>
          <cell r="E2040" t="str">
            <v>PENGAIT</v>
          </cell>
          <cell r="F2040" t="str">
            <v>A-02838</v>
          </cell>
          <cell r="G2040" t="str">
            <v>PENGAIT KETINGGIAN CARABINER</v>
          </cell>
        </row>
        <row r="2041">
          <cell r="D2041" t="str">
            <v>A-02839</v>
          </cell>
          <cell r="E2041" t="str">
            <v>METER</v>
          </cell>
          <cell r="F2041" t="str">
            <v>A-02839</v>
          </cell>
          <cell r="G2041" t="str">
            <v>METER PRESURE ANGIN KOMPRESOR</v>
          </cell>
        </row>
        <row r="2042">
          <cell r="D2042" t="str">
            <v>A-02840</v>
          </cell>
          <cell r="E2042" t="str">
            <v>SENTER</v>
          </cell>
          <cell r="F2042" t="str">
            <v>A-02840</v>
          </cell>
          <cell r="G2042" t="str">
            <v>SENTER KEPALA</v>
          </cell>
        </row>
        <row r="2043">
          <cell r="D2043" t="str">
            <v>A-02841</v>
          </cell>
          <cell r="E2043" t="str">
            <v>SENTER</v>
          </cell>
          <cell r="F2043" t="str">
            <v>A-02841</v>
          </cell>
          <cell r="G2043" t="str">
            <v>SENTER TANGAN</v>
          </cell>
        </row>
        <row r="2044">
          <cell r="D2044" t="str">
            <v>A-02842</v>
          </cell>
          <cell r="E2044" t="str">
            <v>TOOLS SET</v>
          </cell>
          <cell r="F2044" t="str">
            <v>A-02842</v>
          </cell>
          <cell r="G2044" t="str">
            <v>MATA BOR SET BESI ALUMUNIUM MERK NACHI</v>
          </cell>
        </row>
        <row r="2045">
          <cell r="D2045" t="str">
            <v>A-02843</v>
          </cell>
          <cell r="E2045" t="str">
            <v>SAFETY HELMET</v>
          </cell>
          <cell r="F2045" t="str">
            <v>A-02843</v>
          </cell>
          <cell r="G2045" t="str">
            <v>DOUBLE CHIN STRAP</v>
          </cell>
        </row>
        <row r="2046">
          <cell r="D2046" t="str">
            <v>A-02845</v>
          </cell>
          <cell r="E2046" t="str">
            <v>KOTAK KUNCI DARURAT</v>
          </cell>
          <cell r="F2046" t="str">
            <v>A-02845</v>
          </cell>
          <cell r="G2046" t="str">
            <v>KOTAK KUNCI DARURAT</v>
          </cell>
        </row>
        <row r="2047">
          <cell r="D2047" t="str">
            <v>A-02846</v>
          </cell>
          <cell r="E2047" t="str">
            <v>KABEL</v>
          </cell>
          <cell r="F2047" t="str">
            <v>A-02846</v>
          </cell>
          <cell r="G2047" t="str">
            <v>KABEL NYY 5X4</v>
          </cell>
        </row>
        <row r="2048">
          <cell r="D2048" t="str">
            <v>A-02847</v>
          </cell>
          <cell r="E2048" t="str">
            <v>HANDLE PINTU PANEL</v>
          </cell>
          <cell r="F2048" t="str">
            <v>A-02847</v>
          </cell>
          <cell r="G2048" t="str">
            <v>HANDLE PINTU PANEL</v>
          </cell>
        </row>
        <row r="2049">
          <cell r="D2049" t="str">
            <v>A-02848</v>
          </cell>
          <cell r="E2049" t="str">
            <v>PUSH BUTTON</v>
          </cell>
          <cell r="F2049" t="str">
            <v>A-02848</v>
          </cell>
          <cell r="G2049" t="str">
            <v>PUSH BUTTON LAMP</v>
          </cell>
        </row>
        <row r="2050">
          <cell r="D2050" t="str">
            <v>A-02849</v>
          </cell>
          <cell r="E2050" t="str">
            <v>HUT RI</v>
          </cell>
          <cell r="F2050" t="str">
            <v>A-02849</v>
          </cell>
          <cell r="G2050" t="str">
            <v>PERALATAN HUT RI</v>
          </cell>
        </row>
        <row r="2051">
          <cell r="D2051" t="str">
            <v>A-02850</v>
          </cell>
          <cell r="E2051" t="str">
            <v>DECORATION</v>
          </cell>
          <cell r="F2051" t="str">
            <v>A-02850</v>
          </cell>
          <cell r="G2051" t="str">
            <v>DECORATION</v>
          </cell>
        </row>
        <row r="2052">
          <cell r="D2052" t="str">
            <v>A-02851</v>
          </cell>
          <cell r="E2052" t="str">
            <v>PART UNPREDICTABLE</v>
          </cell>
          <cell r="F2052" t="str">
            <v>A-02851</v>
          </cell>
          <cell r="G2052" t="str">
            <v>PART UNPREDICTABLE</v>
          </cell>
        </row>
        <row r="2053">
          <cell r="D2053" t="str">
            <v>A-02852</v>
          </cell>
          <cell r="E2053" t="str">
            <v>OBAT RUMPUT</v>
          </cell>
          <cell r="F2053" t="str">
            <v>A-02852</v>
          </cell>
          <cell r="G2053" t="str">
            <v>OBAT RUMPUT</v>
          </cell>
        </row>
        <row r="2054">
          <cell r="D2054" t="str">
            <v>A-02854</v>
          </cell>
          <cell r="E2054" t="str">
            <v>SEWA LAPTOP</v>
          </cell>
          <cell r="F2054" t="str">
            <v>A-02854</v>
          </cell>
          <cell r="G2054" t="str">
            <v>SEWA LAPTOP</v>
          </cell>
        </row>
        <row r="2055">
          <cell r="D2055" t="str">
            <v>A-02855</v>
          </cell>
          <cell r="E2055" t="str">
            <v>PAKET PERFORMANCE APPRAISAL</v>
          </cell>
          <cell r="F2055" t="str">
            <v>A-02855</v>
          </cell>
          <cell r="G2055" t="str">
            <v>PAKET PERFORMANCE APPRAISAL</v>
          </cell>
        </row>
        <row r="2056">
          <cell r="D2056" t="str">
            <v>A-02856</v>
          </cell>
          <cell r="E2056" t="str">
            <v>KONSOLIDASI FSPMI</v>
          </cell>
          <cell r="F2056" t="str">
            <v>A-02856</v>
          </cell>
          <cell r="G2056" t="str">
            <v>KONSOLIDASI FSPMI</v>
          </cell>
        </row>
        <row r="2057">
          <cell r="D2057" t="str">
            <v>A-02857</v>
          </cell>
          <cell r="E2057" t="str">
            <v>KONSOLIDASI KOMPAS</v>
          </cell>
          <cell r="F2057" t="str">
            <v>A-02857</v>
          </cell>
          <cell r="G2057" t="str">
            <v>KONSOLIDASI KOMPAS</v>
          </cell>
        </row>
        <row r="2058">
          <cell r="D2058" t="str">
            <v>A-02858</v>
          </cell>
          <cell r="E2058" t="str">
            <v>PEKERJAAN RUANG KONSULTASI</v>
          </cell>
          <cell r="F2058" t="str">
            <v>A-02858</v>
          </cell>
          <cell r="G2058" t="str">
            <v>PEKERJAAN RUANG KONSULTASI</v>
          </cell>
        </row>
        <row r="2059">
          <cell r="D2059" t="str">
            <v>A-02859</v>
          </cell>
          <cell r="E2059" t="str">
            <v>BLOWER VENTILASI</v>
          </cell>
          <cell r="F2059" t="str">
            <v>A-02859</v>
          </cell>
          <cell r="G2059" t="str">
            <v>PEMASANGAN BLOWER VENTILASI</v>
          </cell>
        </row>
        <row r="2060">
          <cell r="D2060" t="str">
            <v>A-02860</v>
          </cell>
          <cell r="E2060" t="str">
            <v>TAIKAN SAFETY</v>
          </cell>
          <cell r="F2060" t="str">
            <v>A-02860</v>
          </cell>
          <cell r="G2060" t="str">
            <v>MATERIAL REPLIKA MESIN GROMET</v>
          </cell>
        </row>
        <row r="2061">
          <cell r="D2061" t="str">
            <v>A-02861</v>
          </cell>
          <cell r="E2061" t="str">
            <v>JASA TAIKAN SAFETY</v>
          </cell>
          <cell r="F2061" t="str">
            <v>A-02861</v>
          </cell>
          <cell r="G2061" t="str">
            <v>JASA REPLIKA MESIN GROMET</v>
          </cell>
        </row>
        <row r="2062">
          <cell r="D2062" t="str">
            <v>A-02862</v>
          </cell>
          <cell r="E2062" t="str">
            <v>TAIKAN SAFETY</v>
          </cell>
          <cell r="F2062" t="str">
            <v>A-02862</v>
          </cell>
          <cell r="G2062" t="str">
            <v>MATERIAL REPLIKA MESIN CRIMPING</v>
          </cell>
        </row>
        <row r="2063">
          <cell r="D2063" t="str">
            <v>A-02863</v>
          </cell>
          <cell r="E2063" t="str">
            <v>JASA TAIKAN SAFETY</v>
          </cell>
          <cell r="F2063" t="str">
            <v>A-02863</v>
          </cell>
          <cell r="G2063" t="str">
            <v>JASA REPLIKA MESIN CRIMPING</v>
          </cell>
        </row>
        <row r="2064">
          <cell r="D2064" t="str">
            <v>A-02864</v>
          </cell>
          <cell r="E2064" t="str">
            <v>SPARE PART SERVICE COMPRESSOR HITACHI</v>
          </cell>
          <cell r="F2064" t="str">
            <v>A-02864</v>
          </cell>
          <cell r="G2064" t="str">
            <v>ELS 2000</v>
          </cell>
        </row>
        <row r="2065">
          <cell r="D2065" t="str">
            <v>A-02865</v>
          </cell>
          <cell r="E2065" t="str">
            <v>SPARE PART SERVICE COMPRESSOR HITACHI</v>
          </cell>
          <cell r="F2065" t="str">
            <v>A-02865</v>
          </cell>
          <cell r="G2065" t="str">
            <v>EMS 2000</v>
          </cell>
        </row>
        <row r="2066">
          <cell r="D2066" t="str">
            <v>A-02866</v>
          </cell>
          <cell r="E2066" t="str">
            <v>KALIBRASI</v>
          </cell>
          <cell r="F2066" t="str">
            <v>A-02866</v>
          </cell>
          <cell r="G2066" t="str">
            <v>KALIBRASI FLOW METER AIR BERSIH</v>
          </cell>
        </row>
        <row r="2067">
          <cell r="D2067" t="str">
            <v>A-02867</v>
          </cell>
          <cell r="E2067" t="str">
            <v xml:space="preserve">INSTALASI PEMANFAATAN AIR LIMBAH </v>
          </cell>
          <cell r="F2067" t="str">
            <v>A-02867</v>
          </cell>
          <cell r="G2067" t="str">
            <v xml:space="preserve">INSTALASI PEMANFAATAN AIR LIMBAH </v>
          </cell>
        </row>
        <row r="2068">
          <cell r="D2068" t="str">
            <v>A-02868</v>
          </cell>
          <cell r="E2068" t="str">
            <v>TAMBAH DAYA LISTRIK</v>
          </cell>
          <cell r="F2068" t="str">
            <v>A-02868</v>
          </cell>
          <cell r="G2068" t="str">
            <v>TAMBAH DAYA LISTRIK 2180 KVA</v>
          </cell>
        </row>
        <row r="2069">
          <cell r="D2069" t="str">
            <v>A-02869</v>
          </cell>
          <cell r="E2069" t="str">
            <v>TAMBAH DAYA LISTRIK</v>
          </cell>
          <cell r="F2069" t="str">
            <v>A-02869</v>
          </cell>
          <cell r="G2069" t="str">
            <v>TAMBAH DAYA LISTRIK 2770 KVA</v>
          </cell>
        </row>
        <row r="2070">
          <cell r="D2070" t="str">
            <v>A-02870</v>
          </cell>
          <cell r="E2070" t="str">
            <v>DEVELOPMENT SISTEM AMPUH</v>
          </cell>
          <cell r="F2070" t="str">
            <v>A-02870</v>
          </cell>
          <cell r="G2070" t="str">
            <v>DEVELOPMENT SISTEM AMPUH</v>
          </cell>
        </row>
        <row r="2071">
          <cell r="D2071" t="str">
            <v>A-02871</v>
          </cell>
          <cell r="E2071" t="str">
            <v>SAFETY HELMET</v>
          </cell>
          <cell r="F2071" t="str">
            <v>A-02871</v>
          </cell>
          <cell r="G2071" t="str">
            <v>HELM FICESHIELD B1YE FC48</v>
          </cell>
        </row>
        <row r="2072">
          <cell r="D2072" t="str">
            <v>A-02872</v>
          </cell>
          <cell r="E2072" t="str">
            <v>RESPIRATOR</v>
          </cell>
          <cell r="F2072" t="str">
            <v>A-02872</v>
          </cell>
          <cell r="G2072" t="str">
            <v>RESPIRATOR DOUBLE CARTRIDGE</v>
          </cell>
        </row>
        <row r="2073">
          <cell r="D2073" t="str">
            <v>A-02873</v>
          </cell>
          <cell r="E2073" t="str">
            <v>PENGURUSAN DOKUMEN</v>
          </cell>
          <cell r="F2073" t="str">
            <v>A-02873</v>
          </cell>
          <cell r="G2073" t="str">
            <v>PENGURUSAN SLO IPAL</v>
          </cell>
        </row>
        <row r="2074">
          <cell r="D2074" t="str">
            <v>A-02874</v>
          </cell>
          <cell r="E2074" t="str">
            <v>JILID DOKUMEN</v>
          </cell>
          <cell r="F2074" t="str">
            <v>A-02874</v>
          </cell>
          <cell r="G2074" t="str">
            <v>JILID DOKUMEN</v>
          </cell>
        </row>
        <row r="2075">
          <cell r="D2075" t="str">
            <v>A-02875</v>
          </cell>
          <cell r="E2075" t="str">
            <v>PEKERJAAN ADD R XRF</v>
          </cell>
          <cell r="F2075" t="str">
            <v>A-02875</v>
          </cell>
          <cell r="G2075" t="str">
            <v>PEKERJAAN ADD R XRF</v>
          </cell>
        </row>
        <row r="2076">
          <cell r="D2076" t="str">
            <v>A-02876</v>
          </cell>
          <cell r="E2076" t="str">
            <v>PEKERJAAN BONGKARAN RUANG</v>
          </cell>
          <cell r="F2076" t="str">
            <v>A-02876</v>
          </cell>
          <cell r="G2076" t="str">
            <v>PEKERJAAN BONGKARAN RUANG</v>
          </cell>
        </row>
        <row r="2077">
          <cell r="D2077" t="str">
            <v>A-02877</v>
          </cell>
          <cell r="E2077" t="str">
            <v>PENGGANTIAN AC R KALIBRASI</v>
          </cell>
          <cell r="F2077" t="str">
            <v>A-02877</v>
          </cell>
          <cell r="G2077" t="str">
            <v>PENGGANTIAN AC R KALIBRASI</v>
          </cell>
        </row>
        <row r="2078">
          <cell r="D2078" t="str">
            <v>A-02878</v>
          </cell>
          <cell r="E2078" t="str">
            <v>BAK FILTER KOLAM FIBER</v>
          </cell>
          <cell r="F2078" t="str">
            <v>A-02878</v>
          </cell>
          <cell r="G2078" t="str">
            <v>BAK FILTER KOLAM FIBER</v>
          </cell>
        </row>
        <row r="2079">
          <cell r="D2079" t="str">
            <v>A-02879</v>
          </cell>
          <cell r="E2079" t="str">
            <v>INTERIOR MASJID</v>
          </cell>
          <cell r="F2079" t="str">
            <v>A-02879</v>
          </cell>
          <cell r="G2079" t="str">
            <v>INTERIOR MASJID</v>
          </cell>
        </row>
        <row r="2080">
          <cell r="D2080" t="str">
            <v>A-02880</v>
          </cell>
          <cell r="E2080" t="str">
            <v>PEKERJAAN PAVING AREA MESIN COOLING</v>
          </cell>
          <cell r="F2080" t="str">
            <v>A-02880</v>
          </cell>
          <cell r="G2080" t="str">
            <v>PEKERJAAN PAVING AREA MESIN COOLING</v>
          </cell>
        </row>
        <row r="2081">
          <cell r="D2081" t="str">
            <v>A-02881</v>
          </cell>
          <cell r="E2081" t="str">
            <v>INSTALLASI ELECTRIK VALVE AREA PRD</v>
          </cell>
          <cell r="F2081" t="str">
            <v>A-02881</v>
          </cell>
          <cell r="G2081" t="str">
            <v>INSTALLASI ELECTRIK VALVE AREA PRD</v>
          </cell>
        </row>
        <row r="2082">
          <cell r="D2082" t="str">
            <v>A-02882</v>
          </cell>
          <cell r="E2082" t="str">
            <v>POMPA STP</v>
          </cell>
          <cell r="F2082" t="str">
            <v>A-02882</v>
          </cell>
          <cell r="G2082" t="str">
            <v>POMPA CELUP LIMBAH MERK EBARA</v>
          </cell>
        </row>
        <row r="2083">
          <cell r="D2083" t="str">
            <v>A-02883</v>
          </cell>
          <cell r="E2083" t="str">
            <v>INSTALASI POMPA</v>
          </cell>
          <cell r="F2083" t="str">
            <v>A-02883</v>
          </cell>
          <cell r="G2083" t="str">
            <v>INSTALASI POMPA CELUP LIMBAH</v>
          </cell>
        </row>
        <row r="2084">
          <cell r="D2084" t="str">
            <v>A-02884</v>
          </cell>
          <cell r="E2084" t="str">
            <v>TANGGA DORONG PRD</v>
          </cell>
          <cell r="F2084" t="str">
            <v>A-02884</v>
          </cell>
          <cell r="G2084" t="str">
            <v>TANGGA DORONG PRD</v>
          </cell>
        </row>
        <row r="2085">
          <cell r="D2085" t="str">
            <v>A-02885</v>
          </cell>
          <cell r="E2085" t="str">
            <v>BENDERA</v>
          </cell>
          <cell r="F2085" t="str">
            <v>A-02885</v>
          </cell>
          <cell r="G2085" t="str">
            <v>BENDERA EVAKUASI</v>
          </cell>
        </row>
        <row r="2086">
          <cell r="D2086" t="str">
            <v>A-02886</v>
          </cell>
          <cell r="E2086" t="str">
            <v>MAINTENANCE STP BJ 500</v>
          </cell>
          <cell r="F2086" t="str">
            <v>A-02886</v>
          </cell>
          <cell r="G2086" t="str">
            <v>MAINTENANCE STP BJ 500</v>
          </cell>
        </row>
        <row r="2087">
          <cell r="D2087" t="str">
            <v>A-02887</v>
          </cell>
          <cell r="E2087" t="str">
            <v>BIAYA TRAINING</v>
          </cell>
          <cell r="F2087" t="str">
            <v>A-02887</v>
          </cell>
          <cell r="G2087" t="str">
            <v xml:space="preserve">TRAINING PENGEMBANGAN LL </v>
          </cell>
        </row>
        <row r="2088">
          <cell r="D2088" t="str">
            <v>A-02888</v>
          </cell>
          <cell r="E2088" t="str">
            <v>STOP KONTAK</v>
          </cell>
          <cell r="F2088" t="str">
            <v>A-02888</v>
          </cell>
          <cell r="G2088" t="str">
            <v>STOP KONTAK 1 LUBANG</v>
          </cell>
        </row>
        <row r="2089">
          <cell r="D2089" t="str">
            <v>A-02889</v>
          </cell>
          <cell r="E2089" t="str">
            <v>STOP KONTAK</v>
          </cell>
          <cell r="F2089" t="str">
            <v>A-02889</v>
          </cell>
          <cell r="G2089" t="str">
            <v>STOP KONTAK CHILD PROTECTION 3 LUBANG</v>
          </cell>
        </row>
        <row r="2090">
          <cell r="D2090" t="str">
            <v>A-02890</v>
          </cell>
          <cell r="E2090" t="str">
            <v>STOP KONTAK</v>
          </cell>
          <cell r="F2090" t="str">
            <v>A-02890</v>
          </cell>
          <cell r="G2090" t="str">
            <v>STOP KONTAK CHILD PROTECTION 2 LUBANG</v>
          </cell>
        </row>
        <row r="2091">
          <cell r="D2091" t="str">
            <v>A-02891</v>
          </cell>
          <cell r="E2091" t="str">
            <v>MODUL</v>
          </cell>
          <cell r="F2091" t="str">
            <v>A-02891</v>
          </cell>
          <cell r="G2091" t="str">
            <v>MODUL NAVIGASI</v>
          </cell>
        </row>
        <row r="2092">
          <cell r="D2092" t="str">
            <v>A-02892</v>
          </cell>
          <cell r="E2092" t="str">
            <v>APD DAMKAR</v>
          </cell>
          <cell r="F2092" t="str">
            <v>A-02892</v>
          </cell>
          <cell r="G2092" t="str">
            <v>APD DAMKAR</v>
          </cell>
        </row>
        <row r="2093">
          <cell r="D2093" t="str">
            <v>A-02893</v>
          </cell>
          <cell r="E2093" t="str">
            <v>TAS P3K</v>
          </cell>
          <cell r="F2093" t="str">
            <v>A-02893</v>
          </cell>
          <cell r="G2093" t="str">
            <v>TAS P3K</v>
          </cell>
        </row>
        <row r="2094">
          <cell r="D2094" t="str">
            <v>A-02894</v>
          </cell>
          <cell r="E2094" t="str">
            <v>PIN GAUGE</v>
          </cell>
          <cell r="F2094" t="str">
            <v>A-02894</v>
          </cell>
          <cell r="G2094" t="str">
            <v>PING-GSH9-5.04</v>
          </cell>
        </row>
        <row r="2095">
          <cell r="D2095" t="str">
            <v>A-02895</v>
          </cell>
          <cell r="E2095" t="str">
            <v>PIN GAUGE</v>
          </cell>
          <cell r="F2095" t="str">
            <v>A-02895</v>
          </cell>
          <cell r="G2095" t="str">
            <v>PING-GSH9-5.1</v>
          </cell>
        </row>
        <row r="2096">
          <cell r="D2096" t="str">
            <v>A-02896</v>
          </cell>
          <cell r="E2096" t="str">
            <v>PIN GAUGE</v>
          </cell>
          <cell r="F2096" t="str">
            <v>A-02896</v>
          </cell>
          <cell r="G2096" t="str">
            <v>PIN GAUGE 6.025</v>
          </cell>
        </row>
        <row r="2097">
          <cell r="D2097" t="str">
            <v>A-02897</v>
          </cell>
          <cell r="E2097" t="str">
            <v>PIN GAUGE</v>
          </cell>
          <cell r="F2097" t="str">
            <v>A-02897</v>
          </cell>
          <cell r="G2097" t="str">
            <v>PING-GSH10-6.03</v>
          </cell>
        </row>
        <row r="2098">
          <cell r="D2098" t="str">
            <v>A-02898</v>
          </cell>
          <cell r="E2098" t="str">
            <v>KUNCI PAS</v>
          </cell>
          <cell r="F2098" t="str">
            <v>A-02898</v>
          </cell>
          <cell r="G2098" t="str">
            <v>KUNCI PAS 11</v>
          </cell>
        </row>
        <row r="2099">
          <cell r="D2099" t="str">
            <v>A-02899</v>
          </cell>
          <cell r="E2099" t="str">
            <v>KUNCI PAS</v>
          </cell>
          <cell r="F2099" t="str">
            <v>A-02899</v>
          </cell>
          <cell r="G2099" t="str">
            <v>KUNCI PAS 13</v>
          </cell>
        </row>
        <row r="2100">
          <cell r="D2100" t="str">
            <v>A-02900</v>
          </cell>
          <cell r="E2100" t="str">
            <v>KUNCI PAS</v>
          </cell>
          <cell r="F2100" t="str">
            <v>A-02900</v>
          </cell>
          <cell r="G2100" t="str">
            <v>KUNCI PAS 14</v>
          </cell>
        </row>
        <row r="2101">
          <cell r="D2101" t="str">
            <v>A-02901</v>
          </cell>
          <cell r="E2101" t="str">
            <v>BIAYA TRAINING</v>
          </cell>
          <cell r="F2101" t="str">
            <v>A-02901</v>
          </cell>
          <cell r="G2101" t="str">
            <v>TRAINING HUBUNGAN INDUSTRIAL</v>
          </cell>
        </row>
        <row r="2102">
          <cell r="D2102" t="str">
            <v>A-02902</v>
          </cell>
          <cell r="E2102" t="str">
            <v>BIAYA TRAINING</v>
          </cell>
          <cell r="F2102" t="str">
            <v>A-02902</v>
          </cell>
          <cell r="G2102" t="str">
            <v>TRAINING EXCEL MACRO AND VBA</v>
          </cell>
        </row>
        <row r="2103">
          <cell r="D2103" t="str">
            <v>A-02903</v>
          </cell>
          <cell r="E2103" t="str">
            <v>KUNCI PAS</v>
          </cell>
          <cell r="F2103" t="str">
            <v>A-02903</v>
          </cell>
          <cell r="G2103" t="str">
            <v>KUNCI PAS 17</v>
          </cell>
        </row>
        <row r="2104">
          <cell r="D2104" t="str">
            <v>A-02904</v>
          </cell>
          <cell r="E2104" t="str">
            <v>KUNCI PAS</v>
          </cell>
          <cell r="F2104" t="str">
            <v>A-02904</v>
          </cell>
          <cell r="G2104" t="str">
            <v>KUNCI PAS 18</v>
          </cell>
        </row>
        <row r="2105">
          <cell r="D2105" t="str">
            <v>A-02905</v>
          </cell>
          <cell r="E2105" t="str">
            <v>BIAYA TRAINING</v>
          </cell>
          <cell r="F2105" t="str">
            <v>A-02905</v>
          </cell>
          <cell r="G2105" t="str">
            <v>TRAINING AK3L</v>
          </cell>
        </row>
        <row r="2106">
          <cell r="D2106" t="str">
            <v>A-02906</v>
          </cell>
          <cell r="E2106" t="str">
            <v>REWARD KAIZEN</v>
          </cell>
          <cell r="F2106" t="str">
            <v>A-02906</v>
          </cell>
          <cell r="G2106" t="str">
            <v>REWARD PEMENANG KONTES KIZUKAI KAIZEN JUARA 1</v>
          </cell>
        </row>
        <row r="2107">
          <cell r="D2107" t="str">
            <v>A-02907</v>
          </cell>
          <cell r="E2107" t="str">
            <v>REWARD KAIZEN</v>
          </cell>
          <cell r="F2107" t="str">
            <v>A-02907</v>
          </cell>
          <cell r="G2107" t="str">
            <v>REWARD PEMENANG KONTES KIZUKAI KAIZEN JUARA 2</v>
          </cell>
        </row>
        <row r="2108">
          <cell r="D2108" t="str">
            <v>A-02908</v>
          </cell>
          <cell r="E2108" t="str">
            <v>REWARD KAIZEN</v>
          </cell>
          <cell r="F2108" t="str">
            <v>A-02908</v>
          </cell>
          <cell r="G2108" t="str">
            <v>REWARD PEMENANG KONTES KIZUKAI KAIZEN JUARA 3</v>
          </cell>
        </row>
        <row r="2109">
          <cell r="D2109" t="str">
            <v>A-02909</v>
          </cell>
          <cell r="E2109" t="str">
            <v>BIAYA TRAINING</v>
          </cell>
          <cell r="F2109" t="str">
            <v>A-02909</v>
          </cell>
          <cell r="G2109" t="str">
            <v>TRAINING SKILL UP QCC EKSTERNAL TERMIN 1</v>
          </cell>
        </row>
        <row r="2110">
          <cell r="D2110" t="str">
            <v>A-02910</v>
          </cell>
          <cell r="E2110" t="str">
            <v>REWARD QCC</v>
          </cell>
          <cell r="F2110" t="str">
            <v>A-02910</v>
          </cell>
          <cell r="G2110" t="str">
            <v>REWARD FINISH STORY QCC</v>
          </cell>
        </row>
        <row r="2111">
          <cell r="D2111" t="str">
            <v>A-02911</v>
          </cell>
          <cell r="E2111" t="str">
            <v>LED MAGNIFIER LAMP</v>
          </cell>
          <cell r="F2111" t="str">
            <v>A-02911</v>
          </cell>
          <cell r="G2111" t="str">
            <v>LED MAGNIFIER LAMP</v>
          </cell>
        </row>
        <row r="2112">
          <cell r="D2112" t="str">
            <v>A-02912</v>
          </cell>
          <cell r="E2112" t="str">
            <v>BIAYA TRAINING</v>
          </cell>
          <cell r="F2112" t="str">
            <v>A-02912</v>
          </cell>
          <cell r="G2112" t="str">
            <v>TRAINING PEOPLE DEVELOPMENT</v>
          </cell>
        </row>
        <row r="2113">
          <cell r="D2113" t="str">
            <v>A-02913</v>
          </cell>
          <cell r="E2113" t="str">
            <v>PENGGARIS</v>
          </cell>
          <cell r="F2113" t="str">
            <v>A-02913</v>
          </cell>
          <cell r="G2113" t="str">
            <v>PENGGARIS BESI 50CM</v>
          </cell>
        </row>
        <row r="2114">
          <cell r="D2114" t="str">
            <v>A-02914</v>
          </cell>
          <cell r="E2114" t="str">
            <v>SEWA HANDPALLET</v>
          </cell>
          <cell r="F2114" t="str">
            <v>A-02914</v>
          </cell>
          <cell r="G2114" t="str">
            <v>HANDPALLET SEMI ELEKTRICK</v>
          </cell>
        </row>
        <row r="2115">
          <cell r="D2115" t="str">
            <v>A-02915</v>
          </cell>
          <cell r="E2115" t="str">
            <v>BIAYA TRAINING</v>
          </cell>
          <cell r="F2115" t="str">
            <v>A-02915</v>
          </cell>
          <cell r="G2115" t="str">
            <v>TRAINING NEURO LINGUISTIC PROGRAMMING</v>
          </cell>
        </row>
        <row r="2116">
          <cell r="D2116" t="str">
            <v>A-02916</v>
          </cell>
          <cell r="E2116" t="str">
            <v>BIAYA TRAINING</v>
          </cell>
          <cell r="F2116" t="str">
            <v>A-02916</v>
          </cell>
          <cell r="G2116" t="str">
            <v>TRAINING PUBLIC SPEAKING</v>
          </cell>
        </row>
        <row r="2117">
          <cell r="D2117" t="str">
            <v>A-02917</v>
          </cell>
          <cell r="E2117" t="str">
            <v>PERPANJANG LICENSE</v>
          </cell>
          <cell r="F2117" t="str">
            <v>A-02917</v>
          </cell>
          <cell r="G2117" t="str">
            <v>PERPANJANG LISENSI DAN SERTIFIKAT DAMKAR D</v>
          </cell>
        </row>
        <row r="2118">
          <cell r="D2118" t="str">
            <v>A-02918</v>
          </cell>
          <cell r="E2118" t="str">
            <v>PERPANJANG LICENSE</v>
          </cell>
          <cell r="F2118" t="str">
            <v>A-02918</v>
          </cell>
          <cell r="G2118" t="str">
            <v>PERPANJANG LISENSI DAN SERTIFIKAT DAMKAR C</v>
          </cell>
        </row>
        <row r="2119">
          <cell r="D2119" t="str">
            <v>A-02919</v>
          </cell>
          <cell r="E2119" t="str">
            <v>PERPANJANG LICENSE</v>
          </cell>
          <cell r="F2119" t="str">
            <v>A-02919</v>
          </cell>
          <cell r="G2119" t="str">
            <v>PERPANJANG LISESNSI DAN SERTIFIKAT P3K</v>
          </cell>
        </row>
        <row r="2120">
          <cell r="D2120" t="str">
            <v>A-02920</v>
          </cell>
          <cell r="E2120" t="str">
            <v>LKS BIPARTIT</v>
          </cell>
          <cell r="F2120" t="str">
            <v>A-02920</v>
          </cell>
          <cell r="G2120" t="str">
            <v>LKS BIPARTIT KOMPAS</v>
          </cell>
        </row>
        <row r="2121">
          <cell r="D2121" t="str">
            <v>A-02921</v>
          </cell>
          <cell r="E2121" t="str">
            <v>LKS BIPARTIT</v>
          </cell>
          <cell r="F2121" t="str">
            <v>A-02921</v>
          </cell>
          <cell r="G2121" t="str">
            <v>LKS BIPARTIT FSPMI</v>
          </cell>
        </row>
        <row r="2122">
          <cell r="D2122" t="str">
            <v>A-02922</v>
          </cell>
          <cell r="E2122" t="str">
            <v xml:space="preserve">KOPER </v>
          </cell>
          <cell r="F2122" t="str">
            <v>A-02922</v>
          </cell>
          <cell r="G2122" t="str">
            <v xml:space="preserve">KOPER </v>
          </cell>
        </row>
        <row r="2123">
          <cell r="D2123" t="str">
            <v>A-02923</v>
          </cell>
          <cell r="E2123" t="str">
            <v>DISKUSI PERATURAN PERUNDANGAN HUBUNGAN INDUSTRIAL</v>
          </cell>
          <cell r="F2123" t="str">
            <v>A-02923</v>
          </cell>
          <cell r="G2123" t="str">
            <v>DISKUSI PERATURAN PERUNDANGAN HUBUNGAN INDUSTRIAL</v>
          </cell>
        </row>
        <row r="2124">
          <cell r="D2124" t="str">
            <v>A-02924</v>
          </cell>
          <cell r="E2124" t="str">
            <v>BENCHMARK HI DENGAN PABRIK LUAR</v>
          </cell>
          <cell r="F2124" t="str">
            <v>A-02924</v>
          </cell>
          <cell r="G2124" t="str">
            <v>BENCHMARK HI DENGAN PABRIK LUAR</v>
          </cell>
        </row>
        <row r="2125">
          <cell r="D2125" t="str">
            <v>A-02925</v>
          </cell>
          <cell r="E2125" t="str">
            <v>REWARD</v>
          </cell>
          <cell r="F2125" t="str">
            <v>A-02925</v>
          </cell>
          <cell r="G2125" t="str">
            <v>REWARD BEST PERFORMANCE SPV UP</v>
          </cell>
        </row>
        <row r="2126">
          <cell r="D2126" t="str">
            <v>A-02926</v>
          </cell>
          <cell r="E2126" t="str">
            <v>PEKERJAAN DINDING GD. POLYTENER</v>
          </cell>
          <cell r="F2126" t="str">
            <v>A-02926</v>
          </cell>
          <cell r="G2126" t="str">
            <v>PEKERJAAN DINDING GD. POLYTINER</v>
          </cell>
        </row>
        <row r="2127">
          <cell r="D2127" t="str">
            <v>A-02927</v>
          </cell>
          <cell r="E2127" t="str">
            <v>STERELISASI BOTOL</v>
          </cell>
          <cell r="F2127" t="str">
            <v>A-02927</v>
          </cell>
          <cell r="G2127" t="str">
            <v>STERELISASI BOTOL SUSU</v>
          </cell>
        </row>
        <row r="2128">
          <cell r="D2128" t="str">
            <v>A-02928</v>
          </cell>
          <cell r="E2128" t="str">
            <v>CSR</v>
          </cell>
          <cell r="F2128" t="str">
            <v>A-02928</v>
          </cell>
          <cell r="G2128" t="str">
            <v>BANTUAN CSR BIDANG KEAGAMAAN</v>
          </cell>
        </row>
        <row r="2129">
          <cell r="D2129" t="str">
            <v>A-02929</v>
          </cell>
          <cell r="E2129" t="str">
            <v>KANOPI</v>
          </cell>
          <cell r="F2129" t="str">
            <v>A-02929</v>
          </cell>
          <cell r="G2129" t="str">
            <v>PEKERJAAN ATAP KANOPI GARDU PLN</v>
          </cell>
        </row>
        <row r="2130">
          <cell r="D2130" t="str">
            <v>A-02930</v>
          </cell>
          <cell r="E2130" t="str">
            <v>CSR</v>
          </cell>
          <cell r="F2130" t="str">
            <v>A-02930</v>
          </cell>
          <cell r="G2130" t="str">
            <v>BANTUAN CSR BIDANG KETERTIBAN MASYARAKAT</v>
          </cell>
        </row>
        <row r="2131">
          <cell r="D2131" t="str">
            <v>A-02931</v>
          </cell>
          <cell r="E2131" t="str">
            <v>TROLLY CLEANING</v>
          </cell>
          <cell r="F2131" t="str">
            <v>A-02931</v>
          </cell>
          <cell r="G2131" t="str">
            <v>TROLLY CLEANING</v>
          </cell>
        </row>
        <row r="2132">
          <cell r="D2132" t="str">
            <v>A-02932</v>
          </cell>
          <cell r="E2132" t="str">
            <v>TAGIHAN TELFON</v>
          </cell>
          <cell r="F2132" t="str">
            <v>A-02932</v>
          </cell>
          <cell r="G2132" t="str">
            <v>TAGIHAN TELKOMSEL HR</v>
          </cell>
        </row>
        <row r="2133">
          <cell r="D2133" t="str">
            <v>A-02933</v>
          </cell>
          <cell r="E2133" t="str">
            <v>TAGIHAN TELFON</v>
          </cell>
          <cell r="F2133" t="str">
            <v>A-02933</v>
          </cell>
          <cell r="G2133" t="str">
            <v>TAGIHAN TELKOMSEL MTP</v>
          </cell>
        </row>
        <row r="2134">
          <cell r="D2134" t="str">
            <v>A-02934</v>
          </cell>
          <cell r="E2134" t="str">
            <v>TAGIHAN TELFON</v>
          </cell>
          <cell r="F2134" t="str">
            <v>A-02934</v>
          </cell>
          <cell r="G2134" t="str">
            <v>TAGIHAN TELKOMSEL GA</v>
          </cell>
        </row>
        <row r="2135">
          <cell r="D2135" t="str">
            <v>A-02935</v>
          </cell>
          <cell r="E2135" t="str">
            <v>PEMBUATAN STM</v>
          </cell>
          <cell r="F2135" t="str">
            <v>A-02935</v>
          </cell>
          <cell r="G2135" t="str">
            <v>PEMBUATAN STM KUDUS VICE PRESDIR</v>
          </cell>
        </row>
        <row r="2136">
          <cell r="D2136" t="str">
            <v>A-02936</v>
          </cell>
          <cell r="E2136" t="str">
            <v>TUNJANGAN MUSIM DINGIN</v>
          </cell>
          <cell r="F2136" t="str">
            <v>A-02936</v>
          </cell>
          <cell r="G2136" t="str">
            <v>TUNJANGAN MUSIM DINGIN &gt;5 HARI &lt; 1 BULAN (TRAVELLING/MEETING)</v>
          </cell>
        </row>
        <row r="2137">
          <cell r="D2137" t="str">
            <v>A-02937</v>
          </cell>
          <cell r="E2137" t="str">
            <v>TUNJANGAN MUSIM DINGIN</v>
          </cell>
          <cell r="F2137" t="str">
            <v>A-02937</v>
          </cell>
          <cell r="G2137" t="str">
            <v>TUNJANGAN MUSIM DINGIN &gt;5 HARI &lt; 1 BULAN (TRAINING)</v>
          </cell>
        </row>
        <row r="2138">
          <cell r="D2138" t="str">
            <v>A-02938</v>
          </cell>
          <cell r="E2138" t="str">
            <v>TUNJANGAN MUSIM DINGIN</v>
          </cell>
          <cell r="F2138" t="str">
            <v>A-02938</v>
          </cell>
          <cell r="G2138" t="str">
            <v>TUNJANGAN MUSIM DINGIN 1-5 HARI KERJA (TRAVELLING/MEETING)</v>
          </cell>
        </row>
        <row r="2139">
          <cell r="D2139" t="str">
            <v>A-02939</v>
          </cell>
          <cell r="E2139" t="str">
            <v>TUNJANGAN MUSIM DINGIN</v>
          </cell>
          <cell r="F2139" t="str">
            <v>A-02939</v>
          </cell>
          <cell r="G2139" t="str">
            <v>TUNJANGAN MUSIM DINGIN 1-5 HARI (TRAINING)</v>
          </cell>
        </row>
        <row r="2140">
          <cell r="D2140" t="str">
            <v>A-02940</v>
          </cell>
          <cell r="E2140" t="str">
            <v>BILLBOARD</v>
          </cell>
          <cell r="F2140" t="str">
            <v>A-02940</v>
          </cell>
          <cell r="G2140" t="str">
            <v>BILLBOARD AREA TITIK KUMPUL</v>
          </cell>
        </row>
        <row r="2141">
          <cell r="D2141" t="str">
            <v>A-02941</v>
          </cell>
          <cell r="E2141" t="str">
            <v>STICKER</v>
          </cell>
          <cell r="F2141" t="str">
            <v>A-02941</v>
          </cell>
          <cell r="G2141" t="str">
            <v>STICKER ASSEMBLY POINT</v>
          </cell>
        </row>
        <row r="2142">
          <cell r="D2142" t="str">
            <v>A-02942</v>
          </cell>
          <cell r="E2142" t="str">
            <v>ID AKRILIK</v>
          </cell>
          <cell r="F2142" t="str">
            <v>A-02942</v>
          </cell>
          <cell r="G2142" t="str">
            <v>ACRILIC KECELAKAAN KERJA INSIDE 150 X 98</v>
          </cell>
        </row>
        <row r="2143">
          <cell r="D2143" t="str">
            <v>A-02943</v>
          </cell>
          <cell r="E2143" t="str">
            <v>ID AKRILIK</v>
          </cell>
          <cell r="F2143" t="str">
            <v>A-02943</v>
          </cell>
          <cell r="G2143" t="str">
            <v>ACRILIC KEGIATAN K3 200 X 120</v>
          </cell>
        </row>
        <row r="2144">
          <cell r="D2144" t="str">
            <v>A-02944</v>
          </cell>
          <cell r="E2144" t="str">
            <v>ID AKRILIK</v>
          </cell>
          <cell r="F2144" t="str">
            <v>A-02944</v>
          </cell>
          <cell r="G2144" t="str">
            <v>ACRILIC KECELAKAAN KERJA OUTSIDE 250 X 98</v>
          </cell>
        </row>
        <row r="2145">
          <cell r="D2145" t="str">
            <v>A-02945</v>
          </cell>
          <cell r="E2145" t="str">
            <v>ID AKRILIK</v>
          </cell>
          <cell r="F2145" t="str">
            <v>A-02945</v>
          </cell>
          <cell r="G2145" t="str">
            <v>ACRILIC UNDANG-UNDANG K3 60 X 100</v>
          </cell>
        </row>
        <row r="2146">
          <cell r="D2146" t="str">
            <v>A-02946</v>
          </cell>
          <cell r="E2146" t="str">
            <v>PRINTER LABEL</v>
          </cell>
          <cell r="F2146" t="str">
            <v>A-02946</v>
          </cell>
          <cell r="G2146" t="str">
            <v>ZEBRA ZD621 PRINTER</v>
          </cell>
        </row>
        <row r="2147">
          <cell r="D2147" t="str">
            <v>A-02947</v>
          </cell>
          <cell r="E2147" t="str">
            <v>PRINTER LABEL</v>
          </cell>
          <cell r="F2147" t="str">
            <v>A-02947</v>
          </cell>
          <cell r="G2147" t="str">
            <v>ZEBRA ONECARE ESSENTIAL</v>
          </cell>
        </row>
        <row r="2148">
          <cell r="D2148" t="str">
            <v>A-02948</v>
          </cell>
          <cell r="E2148" t="str">
            <v>PRINTER LABEL</v>
          </cell>
          <cell r="F2148" t="str">
            <v>A-02948</v>
          </cell>
          <cell r="G2148" t="str">
            <v>KIT, UPGRADE, CUTTER, ZD621T</v>
          </cell>
        </row>
        <row r="2149">
          <cell r="D2149" t="str">
            <v>A-02949</v>
          </cell>
          <cell r="E2149" t="str">
            <v>PRINTER LABEL</v>
          </cell>
          <cell r="F2149" t="str">
            <v>A-02949</v>
          </cell>
          <cell r="G2149" t="str">
            <v>KIT, PRINTHEAD 203 DPI, ZD621T</v>
          </cell>
        </row>
        <row r="2150">
          <cell r="D2150" t="str">
            <v>A-02950</v>
          </cell>
          <cell r="E2150" t="str">
            <v>PRINTER LABEL</v>
          </cell>
          <cell r="F2150" t="str">
            <v>A-02950</v>
          </cell>
          <cell r="G2150" t="str">
            <v>KIT, PLATEN ROLLER 203 DPI, ZD621T</v>
          </cell>
        </row>
        <row r="2151">
          <cell r="D2151" t="str">
            <v>A-02951</v>
          </cell>
          <cell r="E2151" t="str">
            <v>PRINTER LABEL</v>
          </cell>
          <cell r="F2151" t="str">
            <v>A-02951</v>
          </cell>
          <cell r="G2151" t="str">
            <v>WAX/RESIN RIBBON, 110MMX450M</v>
          </cell>
        </row>
        <row r="2152">
          <cell r="D2152" t="str">
            <v>A-02952</v>
          </cell>
          <cell r="E2152" t="str">
            <v>PRINTER LABEL</v>
          </cell>
          <cell r="F2152" t="str">
            <v>A-02952</v>
          </cell>
          <cell r="G2152" t="str">
            <v>MOTOROLA CB3000 WIRELESS CLIENT BRIDGE</v>
          </cell>
        </row>
        <row r="2153">
          <cell r="D2153" t="str">
            <v>A-02953</v>
          </cell>
          <cell r="E2153" t="str">
            <v>PRINTER LABEL</v>
          </cell>
          <cell r="F2153" t="str">
            <v>A-02953</v>
          </cell>
          <cell r="G2153" t="str">
            <v>SEUIC AUTOID9</v>
          </cell>
        </row>
        <row r="2154">
          <cell r="D2154" t="str">
            <v>A-02954</v>
          </cell>
          <cell r="E2154" t="str">
            <v>PRINTER LABEL</v>
          </cell>
          <cell r="F2154" t="str">
            <v>A-02954</v>
          </cell>
          <cell r="G2154" t="str">
            <v>PISTOL GRIP</v>
          </cell>
        </row>
        <row r="2155">
          <cell r="D2155" t="str">
            <v>A-02955</v>
          </cell>
          <cell r="E2155" t="str">
            <v>PRINTER LABEL</v>
          </cell>
          <cell r="F2155" t="str">
            <v>A-02955</v>
          </cell>
          <cell r="G2155" t="str">
            <v>MOBILE APPLICATION SOFTWARE</v>
          </cell>
        </row>
        <row r="2156">
          <cell r="D2156" t="str">
            <v>A-02956</v>
          </cell>
          <cell r="E2156" t="str">
            <v>FLOOR TAPE</v>
          </cell>
          <cell r="F2156" t="str">
            <v>A-02956</v>
          </cell>
          <cell r="G2156" t="str">
            <v>FLOOR TAPE HIJAU PUTIH</v>
          </cell>
        </row>
        <row r="2157">
          <cell r="D2157" t="str">
            <v>A-02957</v>
          </cell>
          <cell r="E2157" t="str">
            <v>SAFETY SIGN</v>
          </cell>
          <cell r="F2157" t="str">
            <v>A-02957</v>
          </cell>
          <cell r="G2157" t="str">
            <v>SAFETY SIGN JALUR EVAKUASI</v>
          </cell>
        </row>
        <row r="2158">
          <cell r="D2158" t="str">
            <v>A-02958</v>
          </cell>
          <cell r="E2158" t="str">
            <v>SAFETY SIGN</v>
          </cell>
          <cell r="F2158" t="str">
            <v>A-02958</v>
          </cell>
          <cell r="G2158" t="str">
            <v>SAFETY SIGN JALUR EVAKUASI GANTUNG</v>
          </cell>
        </row>
        <row r="2159">
          <cell r="D2159" t="str">
            <v>A-02959</v>
          </cell>
          <cell r="E2159" t="str">
            <v>BIAYA TRAINING</v>
          </cell>
          <cell r="F2159" t="str">
            <v>A-02959</v>
          </cell>
          <cell r="G2159" t="str">
            <v>TRAINING HIV AIDS ONLINE</v>
          </cell>
        </row>
        <row r="2160">
          <cell r="D2160" t="str">
            <v>A-02960</v>
          </cell>
          <cell r="E2160" t="str">
            <v>VACUM CLEANER</v>
          </cell>
          <cell r="F2160" t="str">
            <v>A-02960</v>
          </cell>
          <cell r="G2160" t="str">
            <v>VACUM CLEANER MAYAKA</v>
          </cell>
        </row>
        <row r="2161">
          <cell r="D2161" t="str">
            <v>A-02961</v>
          </cell>
          <cell r="E2161" t="str">
            <v>PENAMBAHAN LAMPU PRD</v>
          </cell>
          <cell r="F2161" t="str">
            <v>A-02961</v>
          </cell>
          <cell r="G2161" t="str">
            <v>PENAMBAHAN LAMPU PRD MODEL 1</v>
          </cell>
        </row>
        <row r="2162">
          <cell r="D2162" t="str">
            <v>A-02962</v>
          </cell>
          <cell r="E2162" t="str">
            <v>SAFETY SIGN</v>
          </cell>
          <cell r="F2162" t="str">
            <v>A-02962</v>
          </cell>
          <cell r="G2162" t="str">
            <v>SAFETY SIGN JALUR EVAKUASI TIANG</v>
          </cell>
        </row>
        <row r="2163">
          <cell r="D2163" t="str">
            <v>A-02963</v>
          </cell>
          <cell r="E2163" t="str">
            <v>PENAMBAHAN LAMPU PRD</v>
          </cell>
          <cell r="F2163" t="str">
            <v>A-02963</v>
          </cell>
          <cell r="G2163" t="str">
            <v>PENAMBAHAN LAMPU PRD MODEL 2</v>
          </cell>
        </row>
        <row r="2164">
          <cell r="D2164" t="str">
            <v>A-02964</v>
          </cell>
          <cell r="E2164" t="str">
            <v>KURSUS BAHASA INDONESIA</v>
          </cell>
          <cell r="F2164" t="str">
            <v>A-02964</v>
          </cell>
          <cell r="G2164" t="str">
            <v>KURSUS BAHASA INDONESIA EXPAT</v>
          </cell>
        </row>
        <row r="2165">
          <cell r="D2165" t="str">
            <v>A-02965</v>
          </cell>
          <cell r="E2165" t="str">
            <v>PELATIHAN TKI PENDAMPING</v>
          </cell>
          <cell r="F2165" t="str">
            <v>A-02965</v>
          </cell>
          <cell r="G2165" t="str">
            <v>PELATIHAN TKI PENDAMPING</v>
          </cell>
        </row>
        <row r="2166">
          <cell r="D2166" t="str">
            <v>A-02966</v>
          </cell>
          <cell r="E2166" t="str">
            <v>LOCAL TRANSPORT</v>
          </cell>
          <cell r="F2166" t="str">
            <v>A-02966</v>
          </cell>
          <cell r="G2166" t="str">
            <v>LOCAL TRANSPORT PE MTC YIG MEETING</v>
          </cell>
        </row>
        <row r="2167">
          <cell r="D2167" t="str">
            <v>A-02967</v>
          </cell>
          <cell r="E2167" t="str">
            <v>SEWA KENDARAAN</v>
          </cell>
          <cell r="F2167" t="str">
            <v>A-02967</v>
          </cell>
          <cell r="G2167" t="str">
            <v>SEWA MOBIL PERJALANAN DINAS</v>
          </cell>
        </row>
        <row r="2168">
          <cell r="D2168" t="str">
            <v>A-02968</v>
          </cell>
          <cell r="E2168" t="str">
            <v>BIAYA TRAINING</v>
          </cell>
          <cell r="F2168" t="str">
            <v>A-02968</v>
          </cell>
          <cell r="G2168" t="str">
            <v>TRAINING SKILL UP QCC EKSTERNAL TERMIN 2</v>
          </cell>
        </row>
        <row r="2169">
          <cell r="D2169" t="str">
            <v>A-02969</v>
          </cell>
          <cell r="E2169" t="str">
            <v>PRINTER</v>
          </cell>
          <cell r="F2169" t="str">
            <v>A-02969</v>
          </cell>
          <cell r="G2169" t="str">
            <v>PRINTER BROTHER PT-E550W</v>
          </cell>
        </row>
        <row r="2170">
          <cell r="D2170" t="str">
            <v>A-02970</v>
          </cell>
          <cell r="E2170" t="str">
            <v>PEKERJAAN PORTAL PARKIRAN</v>
          </cell>
          <cell r="F2170" t="str">
            <v>A-02970</v>
          </cell>
          <cell r="G2170" t="str">
            <v>PEKERJAAN PORTAL PARKIRAN</v>
          </cell>
        </row>
        <row r="2171">
          <cell r="D2171" t="str">
            <v>A-02971</v>
          </cell>
          <cell r="E2171" t="str">
            <v>FLUSHING PIPE SYSTEM</v>
          </cell>
          <cell r="F2171" t="str">
            <v>A-02971</v>
          </cell>
          <cell r="G2171" t="str">
            <v>FLUSHING PIPE SYSTEM</v>
          </cell>
        </row>
        <row r="2172">
          <cell r="D2172" t="str">
            <v>A-02972</v>
          </cell>
          <cell r="E2172" t="str">
            <v>PIN GAUGE</v>
          </cell>
          <cell r="F2172" t="str">
            <v>A-02972</v>
          </cell>
          <cell r="G2172" t="str">
            <v>PIN GAUGE 12.02</v>
          </cell>
        </row>
        <row r="2173">
          <cell r="D2173" t="str">
            <v>A-02973</v>
          </cell>
          <cell r="E2173" t="str">
            <v>SPEAKER</v>
          </cell>
          <cell r="F2173" t="str">
            <v>A-02973</v>
          </cell>
          <cell r="G2173" t="str">
            <v>SPEAKER USB</v>
          </cell>
        </row>
        <row r="2174">
          <cell r="D2174" t="str">
            <v>A-02974</v>
          </cell>
          <cell r="E2174" t="str">
            <v>STOP KONTAK</v>
          </cell>
          <cell r="F2174" t="str">
            <v>A-02974</v>
          </cell>
          <cell r="G2174" t="str">
            <v>STOP KONTAK BROCO WATERPROOF</v>
          </cell>
        </row>
        <row r="2175">
          <cell r="D2175" t="str">
            <v>A-02975</v>
          </cell>
          <cell r="E2175" t="str">
            <v>MITUTOYO BLUETOTH</v>
          </cell>
          <cell r="F2175" t="str">
            <v>A-02975</v>
          </cell>
          <cell r="G2175" t="str">
            <v>10195220 - - Seri Bluetoth</v>
          </cell>
        </row>
        <row r="2176">
          <cell r="D2176" t="str">
            <v>A-02976</v>
          </cell>
          <cell r="E2176" t="str">
            <v>MITUTOYO BLUETOTH</v>
          </cell>
          <cell r="F2176" t="str">
            <v>A-02976</v>
          </cell>
          <cell r="G2176" t="str">
            <v>10438361 - - Seri Bluetoth</v>
          </cell>
        </row>
        <row r="2177">
          <cell r="D2177" t="str">
            <v>A-02977</v>
          </cell>
          <cell r="E2177" t="str">
            <v>MITUTOYO BLUETOTH</v>
          </cell>
          <cell r="F2177" t="str">
            <v>A-02977</v>
          </cell>
          <cell r="G2177" t="str">
            <v>10148301 - - USB Input Tool Direct Cable</v>
          </cell>
        </row>
        <row r="2178">
          <cell r="D2178" t="str">
            <v>A-02978</v>
          </cell>
          <cell r="E2178" t="str">
            <v>KUOTA</v>
          </cell>
          <cell r="F2178" t="str">
            <v>A-02978</v>
          </cell>
          <cell r="G2178" t="str">
            <v>KUOTA INTERNET PERJALANAN DINAS KE JEPANG</v>
          </cell>
        </row>
        <row r="2179">
          <cell r="D2179" t="str">
            <v>A-02979</v>
          </cell>
          <cell r="E2179" t="str">
            <v>ID AKRILIK</v>
          </cell>
          <cell r="F2179" t="str">
            <v>A-02979</v>
          </cell>
          <cell r="G2179" t="str">
            <v>ACRILIC 5 MM CLEAR SIZE (240 X 50 ) CM INCLUDE 8 PIN</v>
          </cell>
        </row>
        <row r="2180">
          <cell r="D2180" t="str">
            <v>A-02980</v>
          </cell>
          <cell r="E2180" t="str">
            <v>REWARD QA</v>
          </cell>
          <cell r="F2180" t="str">
            <v>A-02980</v>
          </cell>
          <cell r="G2180" t="str">
            <v>REWARD PENEMU DEFECT</v>
          </cell>
        </row>
        <row r="2181">
          <cell r="D2181" t="str">
            <v>A-02981</v>
          </cell>
          <cell r="E2181" t="str">
            <v>SAFETY SHOES</v>
          </cell>
          <cell r="F2181" t="str">
            <v>A-02981</v>
          </cell>
          <cell r="G2181" t="str">
            <v>SAFETY JOGGER BALTO</v>
          </cell>
        </row>
        <row r="2182">
          <cell r="D2182" t="str">
            <v>A-02982</v>
          </cell>
          <cell r="E2182" t="str">
            <v>IPAD</v>
          </cell>
          <cell r="F2182" t="str">
            <v>A-02982</v>
          </cell>
          <cell r="G2182" t="str">
            <v>IPAD</v>
          </cell>
        </row>
        <row r="2183">
          <cell r="D2183" t="str">
            <v>A-02983</v>
          </cell>
          <cell r="E2183" t="str">
            <v>SERVICE CHARGE</v>
          </cell>
          <cell r="F2183" t="str">
            <v>A-02983</v>
          </cell>
          <cell r="G2183" t="str">
            <v>SERVICE CHARGE JUL 2022-JUN 2023</v>
          </cell>
        </row>
        <row r="2184">
          <cell r="D2184" t="str">
            <v>A-02984</v>
          </cell>
          <cell r="E2184" t="str">
            <v>REWARD PENINGKATAN MOTIVASI</v>
          </cell>
          <cell r="F2184" t="str">
            <v>A-02984</v>
          </cell>
          <cell r="G2184" t="str">
            <v>REWARD PENINGKATAN MOTIVASI</v>
          </cell>
        </row>
        <row r="2185">
          <cell r="D2185" t="str">
            <v>A-02985</v>
          </cell>
          <cell r="E2185" t="str">
            <v>BIAYA TRAINING</v>
          </cell>
          <cell r="F2185" t="str">
            <v>A-02985</v>
          </cell>
          <cell r="G2185" t="str">
            <v>TRAINING AK3 LINGKER</v>
          </cell>
        </row>
        <row r="2186">
          <cell r="D2186" t="str">
            <v>A-02986</v>
          </cell>
          <cell r="E2186" t="str">
            <v>BATTERY</v>
          </cell>
          <cell r="F2186" t="str">
            <v>A-02986</v>
          </cell>
          <cell r="G2186" t="str">
            <v>BATTERY 12V 9AH</v>
          </cell>
        </row>
        <row r="2187">
          <cell r="D2187" t="str">
            <v>A-02987</v>
          </cell>
          <cell r="E2187" t="str">
            <v>AKRILIK</v>
          </cell>
          <cell r="F2187" t="str">
            <v>A-02987</v>
          </cell>
          <cell r="G2187" t="str">
            <v>AKRILIK 5MM UK 190X109</v>
          </cell>
        </row>
        <row r="2188">
          <cell r="D2188" t="str">
            <v>A-02988</v>
          </cell>
          <cell r="E2188" t="str">
            <v>STICKER</v>
          </cell>
          <cell r="F2188" t="str">
            <v>A-02988</v>
          </cell>
          <cell r="G2188" t="str">
            <v>STICKER VINYL UK 190X109</v>
          </cell>
        </row>
        <row r="2189">
          <cell r="D2189" t="str">
            <v>A-02989</v>
          </cell>
          <cell r="E2189" t="str">
            <v>LEM ANTI BOCOR</v>
          </cell>
          <cell r="F2189" t="str">
            <v>A-02989</v>
          </cell>
          <cell r="G2189" t="str">
            <v>LEM ANTI BOCOR JAYSUING 300ML</v>
          </cell>
        </row>
        <row r="2190">
          <cell r="D2190" t="str">
            <v>A-02990</v>
          </cell>
          <cell r="E2190" t="str">
            <v>LEM ANTI BOCOR</v>
          </cell>
          <cell r="F2190" t="str">
            <v>A-02990</v>
          </cell>
          <cell r="G2190" t="str">
            <v>LEM SPRAY ANTI BOCOR</v>
          </cell>
        </row>
        <row r="2191">
          <cell r="D2191" t="str">
            <v>A-02991</v>
          </cell>
          <cell r="E2191" t="str">
            <v>MCU EXPAT</v>
          </cell>
          <cell r="F2191" t="str">
            <v>A-02991</v>
          </cell>
          <cell r="G2191" t="str">
            <v>PRE DEPARTURE HEALTH RISK DIAGNOSIS (ASSIGNEE)</v>
          </cell>
        </row>
        <row r="2192">
          <cell r="D2192" t="str">
            <v>A-02992</v>
          </cell>
          <cell r="E2192" t="str">
            <v>MCU EXPAT</v>
          </cell>
          <cell r="F2192" t="str">
            <v>A-02992</v>
          </cell>
          <cell r="G2192" t="str">
            <v>PRE DEPARTURE HEALTH RISK DIAGNOSIS (FAMILY)</v>
          </cell>
        </row>
        <row r="2193">
          <cell r="D2193" t="str">
            <v>A-02993</v>
          </cell>
          <cell r="E2193" t="str">
            <v>MCU EXPAT</v>
          </cell>
          <cell r="F2193" t="str">
            <v>A-02993</v>
          </cell>
          <cell r="G2193" t="str">
            <v>HEALTH CONSULTATION</v>
          </cell>
        </row>
        <row r="2194">
          <cell r="D2194" t="str">
            <v>A-02994</v>
          </cell>
          <cell r="E2194" t="str">
            <v>MCU EXPAT</v>
          </cell>
          <cell r="F2194" t="str">
            <v>A-02994</v>
          </cell>
          <cell r="G2194" t="str">
            <v>STRESS CHECK TEST</v>
          </cell>
        </row>
        <row r="2195">
          <cell r="D2195" t="str">
            <v>A-02995</v>
          </cell>
          <cell r="E2195" t="str">
            <v>MCU EXPAT</v>
          </cell>
          <cell r="F2195" t="str">
            <v>A-02995</v>
          </cell>
          <cell r="G2195" t="str">
            <v>ISSUING GO/NO-GO DECISION DOCUMENT (ASSIGNEE)</v>
          </cell>
        </row>
        <row r="2196">
          <cell r="D2196" t="str">
            <v>A-02996</v>
          </cell>
          <cell r="E2196" t="str">
            <v>MCU EXPAT</v>
          </cell>
          <cell r="F2196" t="str">
            <v>A-02996</v>
          </cell>
          <cell r="G2196" t="str">
            <v>ISSUING GO/NO-GO DECISION DOCUMENT (FAMILY)</v>
          </cell>
        </row>
        <row r="2197">
          <cell r="D2197" t="str">
            <v>A-02997</v>
          </cell>
          <cell r="E2197" t="str">
            <v>MCU EXPAT</v>
          </cell>
          <cell r="F2197" t="str">
            <v>A-02997</v>
          </cell>
          <cell r="G2197" t="str">
            <v>HEALTH CHECK AND DIAGNOSIS CONTINUITY (ASSIGNEE&amp;FAMILY)</v>
          </cell>
        </row>
        <row r="2198">
          <cell r="D2198" t="str">
            <v>A-02998</v>
          </cell>
          <cell r="E2198" t="str">
            <v>MCU EXPAT</v>
          </cell>
          <cell r="F2198" t="str">
            <v>A-02998</v>
          </cell>
          <cell r="G2198" t="str">
            <v>OVERREDEING INDUSTRIAL MDS RECOMMENDATION (ASSIGNEE)</v>
          </cell>
        </row>
        <row r="2199">
          <cell r="D2199" t="str">
            <v>A-02999</v>
          </cell>
          <cell r="E2199" t="str">
            <v>MCU EXPAT</v>
          </cell>
          <cell r="F2199" t="str">
            <v>A-02999</v>
          </cell>
          <cell r="G2199" t="str">
            <v>ISSURANCE OF OPION PAPER</v>
          </cell>
        </row>
        <row r="2200">
          <cell r="D2200" t="str">
            <v>A-03000</v>
          </cell>
          <cell r="E2200" t="str">
            <v>MCU EXPAT</v>
          </cell>
          <cell r="F2200" t="str">
            <v>A-03000</v>
          </cell>
          <cell r="G2200" t="str">
            <v>ISSURANCE OF LETTERS</v>
          </cell>
        </row>
        <row r="2201">
          <cell r="D2201" t="str">
            <v>A-03001</v>
          </cell>
          <cell r="E2201" t="str">
            <v>MCU EXPAT</v>
          </cell>
          <cell r="F2201" t="str">
            <v>A-03001</v>
          </cell>
          <cell r="G2201" t="str">
            <v>MEDICAL INSTITUTION REFERRAL</v>
          </cell>
        </row>
        <row r="2202">
          <cell r="D2202" t="str">
            <v>A-03002</v>
          </cell>
          <cell r="E2202" t="str">
            <v>MARKER ARTLINE</v>
          </cell>
          <cell r="F2202" t="str">
            <v>A-03002</v>
          </cell>
          <cell r="G2202" t="str">
            <v>ARTLINE KAWAKIMAPEN K-177N</v>
          </cell>
        </row>
        <row r="2203">
          <cell r="D2203" t="str">
            <v>A-03003</v>
          </cell>
          <cell r="E2203" t="str">
            <v>SCANNER</v>
          </cell>
          <cell r="F2203" t="str">
            <v>A-03003</v>
          </cell>
          <cell r="G2203" t="str">
            <v>SCANNER PLUSTEK SMART OFFICE PS3180U</v>
          </cell>
        </row>
        <row r="2204">
          <cell r="D2204" t="str">
            <v>A-03004</v>
          </cell>
          <cell r="E2204" t="str">
            <v>HUT SAMI</v>
          </cell>
          <cell r="F2204" t="str">
            <v>A-03004</v>
          </cell>
          <cell r="G2204" t="str">
            <v>HUT SAMI TERMIN II</v>
          </cell>
        </row>
        <row r="2205">
          <cell r="D2205" t="str">
            <v>A-03005</v>
          </cell>
          <cell r="E2205" t="str">
            <v>HUT SAMI</v>
          </cell>
          <cell r="F2205" t="str">
            <v>A-03005</v>
          </cell>
          <cell r="G2205" t="str">
            <v>HUT SAMI TERMIN III</v>
          </cell>
        </row>
        <row r="2206">
          <cell r="D2206" t="str">
            <v>A-03006</v>
          </cell>
          <cell r="E2206" t="str">
            <v>MAINTENANCE PINTU</v>
          </cell>
          <cell r="F2206" t="str">
            <v>A-03006</v>
          </cell>
          <cell r="G2206" t="str">
            <v>MAINTENANCE PINTU GERBANG OTOMATIS</v>
          </cell>
        </row>
        <row r="2207">
          <cell r="D2207" t="str">
            <v>A-03007</v>
          </cell>
          <cell r="E2207" t="str">
            <v>JASA SERVICE</v>
          </cell>
          <cell r="F2207" t="str">
            <v>A-03007</v>
          </cell>
          <cell r="G2207" t="str">
            <v>SERVICE SCANNER PLUSTEK</v>
          </cell>
        </row>
        <row r="2208">
          <cell r="D2208" t="str">
            <v>A-03008</v>
          </cell>
          <cell r="E2208" t="str">
            <v>CONTACTOR</v>
          </cell>
          <cell r="F2208" t="str">
            <v>A-03008</v>
          </cell>
          <cell r="G2208" t="str">
            <v>MC-12B 220V LS</v>
          </cell>
        </row>
        <row r="2209">
          <cell r="D2209" t="str">
            <v>A-03009</v>
          </cell>
          <cell r="E2209" t="str">
            <v>MOTOR AC</v>
          </cell>
          <cell r="F2209" t="str">
            <v>A-03009</v>
          </cell>
          <cell r="G2209" t="str">
            <v>MOTOR MCK50E</v>
          </cell>
        </row>
        <row r="2210">
          <cell r="D2210" t="str">
            <v>A-03010</v>
          </cell>
          <cell r="E2210" t="str">
            <v>MODULE AC</v>
          </cell>
          <cell r="F2210" t="str">
            <v>A-03010</v>
          </cell>
          <cell r="G2210" t="str">
            <v>MODULE INDOOR MCK50</v>
          </cell>
        </row>
        <row r="2211">
          <cell r="D2211" t="str">
            <v>A-03011</v>
          </cell>
          <cell r="E2211" t="str">
            <v>MODULE AC</v>
          </cell>
          <cell r="F2211" t="str">
            <v>A-03011</v>
          </cell>
          <cell r="G2211" t="str">
            <v>MODULE OUTDOOR MCK50</v>
          </cell>
        </row>
        <row r="2212">
          <cell r="D2212" t="str">
            <v>A-03012</v>
          </cell>
          <cell r="E2212" t="str">
            <v>NIDI</v>
          </cell>
          <cell r="F2212" t="str">
            <v>A-03012</v>
          </cell>
          <cell r="G2212" t="str">
            <v>NIDI TEGANGAN MENENGAH</v>
          </cell>
        </row>
        <row r="2213">
          <cell r="D2213" t="str">
            <v>A-03013</v>
          </cell>
          <cell r="E2213" t="str">
            <v>PENGUJIAN SLO</v>
          </cell>
          <cell r="F2213" t="str">
            <v>A-03013</v>
          </cell>
          <cell r="G2213" t="str">
            <v>PENGUJIAN SLO TEGANGAN RENDAH</v>
          </cell>
        </row>
        <row r="2214">
          <cell r="D2214" t="str">
            <v>A-03014</v>
          </cell>
          <cell r="E2214" t="str">
            <v>BIAYA TRAINING</v>
          </cell>
          <cell r="F2214" t="str">
            <v>A-03014</v>
          </cell>
          <cell r="G2214" t="str">
            <v>TRAINING CODING</v>
          </cell>
        </row>
        <row r="2215">
          <cell r="D2215" t="str">
            <v>A-03015</v>
          </cell>
          <cell r="E2215" t="str">
            <v>TABLET</v>
          </cell>
          <cell r="F2215" t="str">
            <v>A-03015</v>
          </cell>
          <cell r="G2215" t="str">
            <v>TABLET</v>
          </cell>
        </row>
        <row r="2216">
          <cell r="D2216" t="str">
            <v>A-03016</v>
          </cell>
          <cell r="E2216" t="str">
            <v>SEWA FORKLIFT</v>
          </cell>
          <cell r="F2216" t="str">
            <v>A-03016</v>
          </cell>
          <cell r="G2216" t="str">
            <v>SEWA FORKLIFT ORDER PICKER</v>
          </cell>
        </row>
        <row r="2217">
          <cell r="D2217" t="str">
            <v>A-03017</v>
          </cell>
          <cell r="E2217" t="str">
            <v>MATERIAL CAT</v>
          </cell>
          <cell r="F2217" t="str">
            <v>A-03017</v>
          </cell>
          <cell r="G2217" t="str">
            <v>MATERIAL CAT EXTERIOR PENTACREATE 2000M</v>
          </cell>
        </row>
        <row r="2218">
          <cell r="D2218" t="str">
            <v>A-03018</v>
          </cell>
          <cell r="E2218" t="str">
            <v>JASA PENGECATAN</v>
          </cell>
          <cell r="F2218" t="str">
            <v>A-03018</v>
          </cell>
          <cell r="G2218" t="str">
            <v>JASA PENGECATAN EXTERIOR PENTACREATE</v>
          </cell>
        </row>
        <row r="2219">
          <cell r="D2219" t="str">
            <v>A-03019</v>
          </cell>
          <cell r="E2219" t="str">
            <v>MATERIAL CAT</v>
          </cell>
          <cell r="F2219" t="str">
            <v>A-03019</v>
          </cell>
          <cell r="G2219" t="str">
            <v>MATERIAL CAT LINE PENTA EPOXY FLOOR</v>
          </cell>
        </row>
        <row r="2220">
          <cell r="D2220" t="str">
            <v>A-03020</v>
          </cell>
          <cell r="E2220" t="str">
            <v>JASA PENGECATAN</v>
          </cell>
          <cell r="F2220" t="str">
            <v>A-03020</v>
          </cell>
          <cell r="G2220" t="str">
            <v>JASA PENGECATAN LINE PENTA EPOXY FLOOR</v>
          </cell>
        </row>
        <row r="2221">
          <cell r="D2221" t="str">
            <v>A-03021</v>
          </cell>
          <cell r="E2221" t="str">
            <v>CSR</v>
          </cell>
          <cell r="F2221" t="str">
            <v>A-03021</v>
          </cell>
          <cell r="G2221" t="str">
            <v>CSR BPJS KESEHATAN</v>
          </cell>
        </row>
        <row r="2222">
          <cell r="D2222" t="str">
            <v>A-03022</v>
          </cell>
          <cell r="E2222" t="str">
            <v>PRINT LABEL</v>
          </cell>
          <cell r="F2222" t="str">
            <v>A-03022</v>
          </cell>
          <cell r="G2222" t="str">
            <v>NICE LABEL DESIGNER PRO</v>
          </cell>
        </row>
        <row r="2223">
          <cell r="D2223" t="str">
            <v>A-03023</v>
          </cell>
          <cell r="E2223" t="str">
            <v>TIMBANGAN</v>
          </cell>
          <cell r="F2223" t="str">
            <v>A-03023</v>
          </cell>
          <cell r="G2223" t="str">
            <v>TIMBANGAN DORONG 150KG</v>
          </cell>
        </row>
        <row r="2224">
          <cell r="D2224" t="str">
            <v>A-03024</v>
          </cell>
          <cell r="E2224" t="str">
            <v>MODIFIKASI SAMPIT BEA CUKAI</v>
          </cell>
          <cell r="F2224" t="str">
            <v>A-03024</v>
          </cell>
          <cell r="G2224" t="str">
            <v>MODIFIKASI SAMPIT BEA CUKAI</v>
          </cell>
        </row>
        <row r="2225">
          <cell r="D2225" t="str">
            <v>A-03025</v>
          </cell>
          <cell r="E2225" t="str">
            <v>TIKET PERJALANAN DINAS</v>
          </cell>
          <cell r="F2225" t="str">
            <v>A-03025</v>
          </cell>
          <cell r="G2225" t="str">
            <v>TIKET PESAWAT VICE PRESDIR INTERNASIONAL GARUDA JEPANG (TRAVELLING/MEETING)</v>
          </cell>
        </row>
        <row r="2226">
          <cell r="D2226" t="str">
            <v>A-03026</v>
          </cell>
          <cell r="E2226" t="str">
            <v>INSTALASI SPEAKER MASJID</v>
          </cell>
          <cell r="F2226" t="str">
            <v>A-03026</v>
          </cell>
          <cell r="G2226" t="str">
            <v>INSTALASI SPEAKER MUSHOLA</v>
          </cell>
        </row>
        <row r="2227">
          <cell r="D2227" t="str">
            <v>A-03027</v>
          </cell>
          <cell r="E2227" t="str">
            <v>REMOT TV</v>
          </cell>
          <cell r="F2227" t="str">
            <v>A-03027</v>
          </cell>
          <cell r="G2227" t="str">
            <v>REMOT TV UNIVERSAL</v>
          </cell>
        </row>
        <row r="2228">
          <cell r="D2228" t="str">
            <v>A-01569</v>
          </cell>
          <cell r="E2228" t="str">
            <v>TV</v>
          </cell>
          <cell r="F2228" t="str">
            <v>A-01569</v>
          </cell>
          <cell r="G2228" t="str">
            <v>SONY 40” TV LED</v>
          </cell>
        </row>
        <row r="2229">
          <cell r="D2229" t="str">
            <v>A-02575</v>
          </cell>
          <cell r="E2229" t="str">
            <v>BRACKET</v>
          </cell>
          <cell r="F2229" t="str">
            <v>A-02575</v>
          </cell>
          <cell r="G2229" t="str">
            <v>BRACKET TV GANTUNG PUTAR</v>
          </cell>
        </row>
        <row r="2230">
          <cell r="D2230" t="str">
            <v>A-03028</v>
          </cell>
          <cell r="E2230" t="str">
            <v>MICROPHONE</v>
          </cell>
          <cell r="F2230" t="str">
            <v>A-03028</v>
          </cell>
          <cell r="G2230" t="str">
            <v>DIGITAL WIRELESS GUIDE TRANSMITTER DUAL</v>
          </cell>
        </row>
        <row r="2231">
          <cell r="D2231" t="str">
            <v>A-03029</v>
          </cell>
          <cell r="E2231" t="str">
            <v>MICROPHONE</v>
          </cell>
          <cell r="F2231" t="str">
            <v>A-03029</v>
          </cell>
          <cell r="G2231" t="str">
            <v>DIGITAL WIRELESS GUIDE RECEIVER DUAL</v>
          </cell>
        </row>
        <row r="2232">
          <cell r="D2232" t="str">
            <v>A-03030</v>
          </cell>
          <cell r="E2232" t="str">
            <v>MICROPHONE</v>
          </cell>
          <cell r="F2232" t="str">
            <v>A-03030</v>
          </cell>
          <cell r="G2232" t="str">
            <v>BATTERY CHARGER</v>
          </cell>
        </row>
        <row r="2233">
          <cell r="D2233" t="str">
            <v>A-03031</v>
          </cell>
          <cell r="E2233" t="str">
            <v>MICROPHONE</v>
          </cell>
          <cell r="F2233" t="str">
            <v>A-03031</v>
          </cell>
          <cell r="G2233" t="str">
            <v>RECHARGEABLE BATTERY A2 1.5V</v>
          </cell>
        </row>
        <row r="2234">
          <cell r="D2234" t="str">
            <v>A-00730</v>
          </cell>
          <cell r="E2234" t="str">
            <v>TEMPAT SAMPAH</v>
          </cell>
          <cell r="F2234" t="str">
            <v>A-00730</v>
          </cell>
          <cell r="G2234" t="str">
            <v>TEMPAT SAMPAH GREY 10 LITER</v>
          </cell>
        </row>
        <row r="2235">
          <cell r="D2235" t="str">
            <v>A-03032</v>
          </cell>
          <cell r="E2235" t="str">
            <v>PENYUSUNAN DOKUMEN</v>
          </cell>
          <cell r="F2235" t="str">
            <v>A-03032</v>
          </cell>
          <cell r="G2235" t="str">
            <v>PENGENDALIAN POTENSI BAHAYA MENENGAH TERMIN II</v>
          </cell>
        </row>
        <row r="2236">
          <cell r="D2236" t="str">
            <v>A-03033</v>
          </cell>
          <cell r="E2236" t="str">
            <v>LAMPU</v>
          </cell>
          <cell r="F2236" t="str">
            <v>A-03033</v>
          </cell>
          <cell r="G2236" t="str">
            <v>LAMPU LED SOLAR CELL 30WATT</v>
          </cell>
        </row>
        <row r="2237">
          <cell r="D2237" t="str">
            <v>A-03034</v>
          </cell>
          <cell r="E2237" t="str">
            <v>PERBAIKAN PIPA</v>
          </cell>
          <cell r="F2237" t="str">
            <v>A-03034</v>
          </cell>
          <cell r="G2237" t="str">
            <v>PERBAIKAN PIPA AIR LIMBAH</v>
          </cell>
        </row>
        <row r="2238">
          <cell r="D2238" t="str">
            <v>A-03035</v>
          </cell>
          <cell r="E2238" t="str">
            <v>SERVICE FLOW METER</v>
          </cell>
          <cell r="F2238" t="str">
            <v>A-03035</v>
          </cell>
          <cell r="G2238" t="str">
            <v>SERVICE FLOW METER</v>
          </cell>
        </row>
        <row r="2239">
          <cell r="D2239" t="str">
            <v>A-03036</v>
          </cell>
          <cell r="E2239" t="str">
            <v>TRAINING FEE</v>
          </cell>
          <cell r="F2239" t="str">
            <v>A-03036</v>
          </cell>
          <cell r="G2239" t="str">
            <v>TRAINING AC 95 DAN YCG</v>
          </cell>
        </row>
        <row r="2240">
          <cell r="D2240" t="str">
            <v>A-03037</v>
          </cell>
          <cell r="E2240" t="str">
            <v>LOCAL TRANSPORT</v>
          </cell>
          <cell r="F2240" t="str">
            <v>A-03037</v>
          </cell>
          <cell r="G2240" t="str">
            <v>LOCAL TRANSPORT TRAINING AC 95 DAN YCG</v>
          </cell>
        </row>
        <row r="2241">
          <cell r="D2241" t="str">
            <v>A-03038</v>
          </cell>
          <cell r="E2241" t="str">
            <v>PENGIRIMAN DOKUMEN</v>
          </cell>
          <cell r="F2241" t="str">
            <v>A-03038</v>
          </cell>
          <cell r="G2241" t="str">
            <v>PENGIRIMAN SERTIFIKAT TRAINING AC 95 DAN YCG</v>
          </cell>
        </row>
        <row r="2242">
          <cell r="D2242" t="str">
            <v>A-03039</v>
          </cell>
          <cell r="E2242" t="str">
            <v>PAKET DATA</v>
          </cell>
          <cell r="F2242" t="str">
            <v>A-03039</v>
          </cell>
          <cell r="G2242" t="str">
            <v>PAKET ROAMING LUAR NEGERI</v>
          </cell>
        </row>
        <row r="2243">
          <cell r="D2243" t="str">
            <v>A-03040</v>
          </cell>
          <cell r="E2243" t="str">
            <v>SEWA PRINTER</v>
          </cell>
          <cell r="F2243" t="str">
            <v>A-03040</v>
          </cell>
          <cell r="G2243" t="str">
            <v>SEWA PRINTER LASER</v>
          </cell>
        </row>
        <row r="2244">
          <cell r="D2244" t="str">
            <v>A-03041</v>
          </cell>
          <cell r="E2244" t="str">
            <v>CSR</v>
          </cell>
          <cell r="F2244" t="str">
            <v>A-03041</v>
          </cell>
          <cell r="G2244" t="str">
            <v>PERINGATAN HARI BURUH</v>
          </cell>
        </row>
        <row r="2245">
          <cell r="D2245" t="str">
            <v>A-03042</v>
          </cell>
          <cell r="E2245" t="str">
            <v>MAINTENANCE ORACLE ENGINEERING</v>
          </cell>
          <cell r="F2245" t="str">
            <v>A-03042</v>
          </cell>
          <cell r="G2245" t="str">
            <v>MAINTENANCE ORACLE ENGINEERING</v>
          </cell>
        </row>
        <row r="2246">
          <cell r="D2246" t="str">
            <v>A-03043</v>
          </cell>
          <cell r="E2246" t="str">
            <v>BILLBOARD</v>
          </cell>
          <cell r="F2246" t="str">
            <v>A-03043</v>
          </cell>
          <cell r="G2246" t="str">
            <v>BILLBOARD SAFETY SIGN</v>
          </cell>
        </row>
        <row r="2247">
          <cell r="D2247" t="str">
            <v>A-03044</v>
          </cell>
          <cell r="E2247" t="str">
            <v>SARUNG TANGAN</v>
          </cell>
          <cell r="F2247" t="str">
            <v>A-03044</v>
          </cell>
          <cell r="G2247" t="str">
            <v>SARUNG TANGAN VENICUT 250 DERAJAT</v>
          </cell>
        </row>
        <row r="2248">
          <cell r="D2248" t="str">
            <v>A-03045</v>
          </cell>
          <cell r="E2248" t="str">
            <v>KERTAS</v>
          </cell>
          <cell r="F2248" t="str">
            <v>A-03045</v>
          </cell>
          <cell r="G2248" t="str">
            <v>KERTAS STICKER A4</v>
          </cell>
        </row>
        <row r="2249">
          <cell r="D2249" t="str">
            <v>A-03046</v>
          </cell>
          <cell r="E2249" t="str">
            <v>TES BAHASA JEPANG</v>
          </cell>
          <cell r="F2249" t="str">
            <v>A-03046</v>
          </cell>
          <cell r="G2249" t="str">
            <v>JLPT N1</v>
          </cell>
        </row>
        <row r="2250">
          <cell r="D2250" t="str">
            <v>A-03047</v>
          </cell>
          <cell r="E2250" t="str">
            <v>TES BAHASA JEPANG</v>
          </cell>
          <cell r="F2250" t="str">
            <v>A-03047</v>
          </cell>
          <cell r="G2250" t="str">
            <v>JLPT N2</v>
          </cell>
        </row>
        <row r="2251">
          <cell r="D2251" t="str">
            <v>A-03048</v>
          </cell>
          <cell r="E2251" t="str">
            <v>TES BAHASA JEPANG</v>
          </cell>
          <cell r="F2251" t="str">
            <v>A-03048</v>
          </cell>
          <cell r="G2251" t="str">
            <v>JLPT N3</v>
          </cell>
        </row>
        <row r="2252">
          <cell r="D2252" t="str">
            <v>A-03049</v>
          </cell>
          <cell r="E2252" t="str">
            <v>TES BAHASA JEPANG</v>
          </cell>
          <cell r="F2252" t="str">
            <v>A-03049</v>
          </cell>
          <cell r="G2252" t="str">
            <v>JLPT N4</v>
          </cell>
        </row>
        <row r="2253">
          <cell r="D2253" t="str">
            <v>A-03050</v>
          </cell>
          <cell r="E2253" t="str">
            <v>TES BAHASA JEPANG</v>
          </cell>
          <cell r="F2253" t="str">
            <v>A-03050</v>
          </cell>
          <cell r="G2253" t="str">
            <v>JLPT N5</v>
          </cell>
        </row>
        <row r="2254">
          <cell r="D2254" t="str">
            <v>A-03051</v>
          </cell>
          <cell r="E2254" t="str">
            <v>RELAY AC</v>
          </cell>
          <cell r="F2254" t="str">
            <v>A-03051</v>
          </cell>
          <cell r="G2254" t="str">
            <v>RELAY AC 250VAC/28VDC 10A</v>
          </cell>
        </row>
        <row r="2255">
          <cell r="D2255" t="str">
            <v>A-03052</v>
          </cell>
          <cell r="E2255" t="str">
            <v>PRALON</v>
          </cell>
          <cell r="F2255" t="str">
            <v>A-03052</v>
          </cell>
          <cell r="G2255" t="str">
            <v>SOX DRAT DALAM</v>
          </cell>
        </row>
        <row r="2256">
          <cell r="D2256" t="str">
            <v>A-03053</v>
          </cell>
          <cell r="E2256" t="str">
            <v>TAGIHAN TELFON</v>
          </cell>
          <cell r="F2256" t="str">
            <v>A-03053</v>
          </cell>
          <cell r="G2256" t="str">
            <v>TAGIHAN TELKOMSEL NEW MANAGEMENT</v>
          </cell>
        </row>
        <row r="2502">
          <cell r="D2502" t="str">
            <v>MTPL-00650</v>
          </cell>
          <cell r="E2502" t="str">
            <v>ACRYLIC</v>
          </cell>
          <cell r="F2502" t="str">
            <v>MTPL-00650</v>
          </cell>
          <cell r="G2502" t="str">
            <v>ACRYLIC CLEAR 1.5 MM X 122 X 183 CM</v>
          </cell>
        </row>
        <row r="2503">
          <cell r="D2503" t="str">
            <v>MTPL-00651</v>
          </cell>
          <cell r="E2503" t="str">
            <v>ACRYLIC</v>
          </cell>
          <cell r="F2503" t="str">
            <v>MTPL-00651</v>
          </cell>
          <cell r="G2503" t="str">
            <v>ACRYLIC CLEAR 10 MM X 122 X 244 CM</v>
          </cell>
        </row>
        <row r="2504">
          <cell r="D2504" t="str">
            <v>MTPL-00652</v>
          </cell>
          <cell r="E2504" t="str">
            <v>ACRYLIC</v>
          </cell>
          <cell r="F2504" t="str">
            <v>MTPL-00652</v>
          </cell>
          <cell r="G2504" t="str">
            <v>ACRYLIC CLEAR 2 MM X 122 X 244 CM</v>
          </cell>
        </row>
        <row r="2505">
          <cell r="D2505" t="str">
            <v>MTPL-00653</v>
          </cell>
          <cell r="E2505" t="str">
            <v>ACRYLIC</v>
          </cell>
          <cell r="F2505" t="str">
            <v>MTPL-00653</v>
          </cell>
          <cell r="G2505" t="str">
            <v>ACRYLIC CLEAR 3 MM X 122 X 244 CM</v>
          </cell>
        </row>
        <row r="2506">
          <cell r="D2506" t="str">
            <v>MTPL-00654</v>
          </cell>
          <cell r="E2506" t="str">
            <v>ACRYLIC</v>
          </cell>
          <cell r="F2506" t="str">
            <v>MTPL-00654</v>
          </cell>
          <cell r="G2506" t="str">
            <v>ACRYLIC CLEAR 5 MM X 122 X 244 CM</v>
          </cell>
        </row>
        <row r="2507">
          <cell r="D2507" t="str">
            <v>MTPL-00964</v>
          </cell>
          <cell r="E2507" t="str">
            <v>RADIATOR</v>
          </cell>
          <cell r="F2507" t="str">
            <v>MTPL-00964</v>
          </cell>
          <cell r="G2507" t="str">
            <v>AIR RADIATOR MASTER COOLANT 5 LTR</v>
          </cell>
        </row>
        <row r="2508">
          <cell r="D2508" t="str">
            <v>MTPL-02143</v>
          </cell>
          <cell r="E2508" t="str">
            <v>AMPLAS</v>
          </cell>
          <cell r="F2508" t="str">
            <v>MTPL-02143</v>
          </cell>
          <cell r="G2508" t="str">
            <v>AMPLAS C 600</v>
          </cell>
        </row>
        <row r="2509">
          <cell r="D2509" t="str">
            <v>MTPL-00233</v>
          </cell>
          <cell r="E2509" t="str">
            <v>AMPLAS</v>
          </cell>
          <cell r="F2509" t="str">
            <v>MTPL-00233</v>
          </cell>
          <cell r="G2509" t="str">
            <v>AMPLAS HALUS T 1200</v>
          </cell>
        </row>
        <row r="2510">
          <cell r="D2510" t="str">
            <v>MTPL-02144</v>
          </cell>
          <cell r="E2510" t="str">
            <v>AMPLAS</v>
          </cell>
          <cell r="F2510" t="str">
            <v>MTPL-02144</v>
          </cell>
          <cell r="G2510" t="str">
            <v>AMPLAS T 100</v>
          </cell>
        </row>
        <row r="2511">
          <cell r="D2511" t="str">
            <v>MTPL-03452</v>
          </cell>
          <cell r="E2511" t="str">
            <v>BATTERY</v>
          </cell>
          <cell r="F2511" t="str">
            <v>MTPL-03452</v>
          </cell>
          <cell r="G2511" t="str">
            <v>BATTERY CR1225</v>
          </cell>
        </row>
        <row r="2512">
          <cell r="D2512" t="str">
            <v>MTPL-03284</v>
          </cell>
          <cell r="E2512" t="str">
            <v>BATTERY</v>
          </cell>
          <cell r="F2512" t="str">
            <v>MTPL-03284</v>
          </cell>
          <cell r="G2512" t="str">
            <v>BATTERY CR1632</v>
          </cell>
        </row>
        <row r="2513">
          <cell r="D2513" t="str">
            <v>MTPL-02362</v>
          </cell>
          <cell r="E2513" t="str">
            <v>BOLT</v>
          </cell>
          <cell r="F2513" t="str">
            <v>MTPL-02362</v>
          </cell>
          <cell r="G2513" t="str">
            <v>BAUT (BAUT L PAYUNG L5 X 25)</v>
          </cell>
        </row>
        <row r="2514">
          <cell r="D2514" t="str">
            <v>MTPL-02145</v>
          </cell>
          <cell r="E2514" t="str">
            <v>BOLT</v>
          </cell>
          <cell r="F2514" t="str">
            <v>MTPL-02145</v>
          </cell>
          <cell r="G2514" t="str">
            <v>BAUT BBK P.10MM</v>
          </cell>
        </row>
        <row r="2515">
          <cell r="D2515" t="str">
            <v>MTPL-02147</v>
          </cell>
          <cell r="E2515" t="str">
            <v>BOLT</v>
          </cell>
          <cell r="F2515" t="str">
            <v>MTPL-02147</v>
          </cell>
          <cell r="G2515" t="str">
            <v>BAUT BBK P.5 MM</v>
          </cell>
        </row>
        <row r="2516">
          <cell r="D2516" t="str">
            <v>MTPL-03208</v>
          </cell>
          <cell r="E2516" t="str">
            <v>BOLT</v>
          </cell>
          <cell r="F2516" t="str">
            <v>MTPL-03208</v>
          </cell>
          <cell r="G2516" t="str">
            <v xml:space="preserve">BAUT CEKUNG M2 X 8 STAINLESS </v>
          </cell>
        </row>
        <row r="2517">
          <cell r="D2517" t="str">
            <v>MTPL-02148</v>
          </cell>
          <cell r="E2517" t="str">
            <v>BOLT</v>
          </cell>
          <cell r="F2517" t="str">
            <v>MTPL-02148</v>
          </cell>
          <cell r="G2517" t="str">
            <v>BAUT CEKUNG M4 P.10</v>
          </cell>
        </row>
        <row r="2518">
          <cell r="D2518" t="str">
            <v>MTPL-02149</v>
          </cell>
          <cell r="E2518" t="str">
            <v>BOLT</v>
          </cell>
          <cell r="F2518" t="str">
            <v>MTPL-02149</v>
          </cell>
          <cell r="G2518" t="str">
            <v>BAUT CEKUNG M4 P.12</v>
          </cell>
        </row>
        <row r="2519">
          <cell r="D2519" t="str">
            <v>MTPL-01775</v>
          </cell>
          <cell r="E2519" t="str">
            <v>BOLT</v>
          </cell>
          <cell r="F2519" t="str">
            <v>MTPL-01775</v>
          </cell>
          <cell r="G2519" t="str">
            <v>BAUT COUNTERSHUNK L 2X10</v>
          </cell>
        </row>
        <row r="2520">
          <cell r="D2520" t="str">
            <v>MTPL-01777</v>
          </cell>
          <cell r="E2520" t="str">
            <v>BOLT</v>
          </cell>
          <cell r="F2520" t="str">
            <v>MTPL-01777</v>
          </cell>
          <cell r="G2520" t="str">
            <v>BAUT COUNTERSHUNK L 2X15</v>
          </cell>
        </row>
        <row r="2521">
          <cell r="D2521" t="str">
            <v>MTPL-01778</v>
          </cell>
          <cell r="E2521" t="str">
            <v>BOLT</v>
          </cell>
          <cell r="F2521" t="str">
            <v>MTPL-01778</v>
          </cell>
          <cell r="G2521" t="str">
            <v>BAUT COUNTERSHUNK L 2X20</v>
          </cell>
        </row>
        <row r="2522">
          <cell r="D2522" t="str">
            <v>MTPL-01774</v>
          </cell>
          <cell r="E2522" t="str">
            <v>BOLT</v>
          </cell>
          <cell r="F2522" t="str">
            <v>MTPL-01774</v>
          </cell>
          <cell r="G2522" t="str">
            <v>BAUT COUNTERSHUNK L 2X5</v>
          </cell>
        </row>
        <row r="2523">
          <cell r="D2523" t="str">
            <v>MTPL-01781</v>
          </cell>
          <cell r="E2523" t="str">
            <v>BOLT</v>
          </cell>
          <cell r="F2523" t="str">
            <v>MTPL-01781</v>
          </cell>
          <cell r="G2523" t="str">
            <v>BAUT COUNTERSHUNK L 2.5X10</v>
          </cell>
        </row>
        <row r="2524">
          <cell r="D2524" t="str">
            <v>MTPL-01779</v>
          </cell>
          <cell r="E2524" t="str">
            <v>BOLT</v>
          </cell>
          <cell r="F2524" t="str">
            <v>MTPL-01779</v>
          </cell>
          <cell r="G2524" t="str">
            <v>BAUT COUNTERSHUNK L 2.5X5</v>
          </cell>
        </row>
        <row r="2525">
          <cell r="D2525" t="str">
            <v>MTPL-01785</v>
          </cell>
          <cell r="E2525" t="str">
            <v>BOLT</v>
          </cell>
          <cell r="F2525" t="str">
            <v>MTPL-01785</v>
          </cell>
          <cell r="G2525" t="str">
            <v>BAUT COUNTERSHUNK L 3X10</v>
          </cell>
        </row>
        <row r="2526">
          <cell r="D2526" t="str">
            <v>MTPL-01786</v>
          </cell>
          <cell r="E2526" t="str">
            <v>BOLT</v>
          </cell>
          <cell r="F2526" t="str">
            <v>MTPL-01786</v>
          </cell>
          <cell r="G2526" t="str">
            <v>BAUT COUNTERSHUNK L 3X15</v>
          </cell>
        </row>
        <row r="2527">
          <cell r="D2527" t="str">
            <v>MTPL-03573</v>
          </cell>
          <cell r="E2527" t="str">
            <v>BOLT</v>
          </cell>
          <cell r="F2527" t="str">
            <v>MTPL-03573</v>
          </cell>
          <cell r="G2527" t="str">
            <v>BAUT COUNTER SHUNK L4 X 10</v>
          </cell>
        </row>
        <row r="2528">
          <cell r="D2528" t="str">
            <v>MTPL-03574</v>
          </cell>
          <cell r="E2528" t="str">
            <v>BOLT</v>
          </cell>
          <cell r="F2528" t="str">
            <v>MTPL-03574</v>
          </cell>
          <cell r="G2528" t="str">
            <v>BAUT COUNTER SHUNK L4 X 15</v>
          </cell>
        </row>
        <row r="2529">
          <cell r="D2529" t="str">
            <v>MTPL-03575</v>
          </cell>
          <cell r="E2529" t="str">
            <v>BOLT</v>
          </cell>
          <cell r="F2529" t="str">
            <v>MTPL-03575</v>
          </cell>
          <cell r="G2529" t="str">
            <v>BAUT COUNTER SHUNK L4 X 20</v>
          </cell>
        </row>
        <row r="2530">
          <cell r="D2530" t="str">
            <v>MTPL-03576</v>
          </cell>
          <cell r="E2530" t="str">
            <v>BOLT</v>
          </cell>
          <cell r="F2530" t="str">
            <v>MTPL-03576</v>
          </cell>
          <cell r="G2530" t="str">
            <v>BAUT COUNTER SHUNK L4 X 25</v>
          </cell>
        </row>
        <row r="2531">
          <cell r="D2531" t="str">
            <v>MTPL-03572</v>
          </cell>
          <cell r="E2531" t="str">
            <v>BOLT</v>
          </cell>
          <cell r="F2531" t="str">
            <v>MTPL-03572</v>
          </cell>
          <cell r="G2531" t="str">
            <v>BAUT COUNTER SHUNK L4 X 5</v>
          </cell>
        </row>
        <row r="2532">
          <cell r="D2532" t="str">
            <v>MTPL-01783</v>
          </cell>
          <cell r="E2532" t="str">
            <v>BOLT</v>
          </cell>
          <cell r="F2532" t="str">
            <v>MTPL-01783</v>
          </cell>
          <cell r="G2532" t="str">
            <v>BAUT COUNTERSHUNK L 2.5X15</v>
          </cell>
        </row>
        <row r="2533">
          <cell r="D2533" t="str">
            <v>MTPL-01754</v>
          </cell>
          <cell r="E2533" t="str">
            <v>BOLT</v>
          </cell>
          <cell r="F2533" t="str">
            <v>MTPL-01754</v>
          </cell>
          <cell r="G2533" t="str">
            <v>BAUT DALAM L 2X10</v>
          </cell>
        </row>
        <row r="2534">
          <cell r="D2534" t="str">
            <v>MTPL-03544</v>
          </cell>
          <cell r="E2534" t="str">
            <v>BOLT</v>
          </cell>
          <cell r="F2534" t="str">
            <v>MTPL-03544</v>
          </cell>
          <cell r="G2534" t="str">
            <v>BAUT DALAM L2.5 X 50</v>
          </cell>
        </row>
        <row r="2535">
          <cell r="D2535" t="str">
            <v>MTPL-02016</v>
          </cell>
          <cell r="E2535" t="str">
            <v>BOLT</v>
          </cell>
          <cell r="F2535" t="str">
            <v>MTPL-02016</v>
          </cell>
          <cell r="G2535" t="str">
            <v>BAUT L 3 X 12</v>
          </cell>
        </row>
        <row r="2536">
          <cell r="D2536" t="str">
            <v>MTPL-00255</v>
          </cell>
          <cell r="E2536" t="str">
            <v>BOLT</v>
          </cell>
          <cell r="F2536" t="str">
            <v>MTPL-00255</v>
          </cell>
          <cell r="G2536" t="str">
            <v>BAUT L PAYUNG L5 X 20</v>
          </cell>
        </row>
        <row r="2537">
          <cell r="D2537" t="str">
            <v>MTPL-00256</v>
          </cell>
          <cell r="E2537" t="str">
            <v>BOLT</v>
          </cell>
          <cell r="F2537" t="str">
            <v>MTPL-00256</v>
          </cell>
          <cell r="G2537" t="str">
            <v>BAUT L2 X 10</v>
          </cell>
        </row>
        <row r="2538">
          <cell r="D2538" t="str">
            <v>MTPL-00257</v>
          </cell>
          <cell r="E2538" t="str">
            <v>BOLT</v>
          </cell>
          <cell r="F2538" t="str">
            <v>MTPL-00257</v>
          </cell>
          <cell r="G2538" t="str">
            <v>BAUT L2 X 12</v>
          </cell>
        </row>
        <row r="2539">
          <cell r="D2539" t="str">
            <v>MTPL-00258</v>
          </cell>
          <cell r="E2539" t="str">
            <v>BOLT</v>
          </cell>
          <cell r="F2539" t="str">
            <v>MTPL-00258</v>
          </cell>
          <cell r="G2539" t="str">
            <v>BAUT L2 X 15</v>
          </cell>
        </row>
        <row r="2540">
          <cell r="D2540" t="str">
            <v>MTPL-00259</v>
          </cell>
          <cell r="E2540" t="str">
            <v>BOLT</v>
          </cell>
          <cell r="F2540" t="str">
            <v>MTPL-00259</v>
          </cell>
          <cell r="G2540" t="str">
            <v>BAUT L2 X 20</v>
          </cell>
        </row>
        <row r="2541">
          <cell r="D2541" t="str">
            <v>MTPL-00260</v>
          </cell>
          <cell r="E2541" t="str">
            <v>BOLT</v>
          </cell>
          <cell r="F2541" t="str">
            <v>MTPL-00260</v>
          </cell>
          <cell r="G2541" t="str">
            <v>BAUT L2 X 5</v>
          </cell>
        </row>
        <row r="2542">
          <cell r="D2542" t="str">
            <v>MTPL-00261</v>
          </cell>
          <cell r="E2542" t="str">
            <v>BOLT</v>
          </cell>
          <cell r="F2542" t="str">
            <v>MTPL-00261</v>
          </cell>
          <cell r="G2542" t="str">
            <v>BAUT L2 X 8</v>
          </cell>
        </row>
        <row r="2543">
          <cell r="D2543" t="str">
            <v>MTPL-00262</v>
          </cell>
          <cell r="E2543" t="str">
            <v>BOLT</v>
          </cell>
          <cell r="F2543" t="str">
            <v>MTPL-00262</v>
          </cell>
          <cell r="G2543" t="str">
            <v>BAUT L2.5 X 10</v>
          </cell>
        </row>
        <row r="2544">
          <cell r="D2544" t="str">
            <v>MTPL-00263</v>
          </cell>
          <cell r="E2544" t="str">
            <v>BOLT</v>
          </cell>
          <cell r="F2544" t="str">
            <v>MTPL-00263</v>
          </cell>
          <cell r="G2544" t="str">
            <v>BAUT L2.5 X 12</v>
          </cell>
        </row>
        <row r="2545">
          <cell r="D2545" t="str">
            <v>MTPL-00264</v>
          </cell>
          <cell r="E2545" t="str">
            <v>BOLT</v>
          </cell>
          <cell r="F2545" t="str">
            <v>MTPL-00264</v>
          </cell>
          <cell r="G2545" t="str">
            <v>BAUT L2.5 X 15</v>
          </cell>
        </row>
        <row r="2546">
          <cell r="D2546" t="str">
            <v>MTPL-00265</v>
          </cell>
          <cell r="E2546" t="str">
            <v>BOLT</v>
          </cell>
          <cell r="F2546" t="str">
            <v>MTPL-00265</v>
          </cell>
          <cell r="G2546" t="str">
            <v>BAUT L2.5 X 25</v>
          </cell>
        </row>
        <row r="2547">
          <cell r="D2547" t="str">
            <v>MTPL-00266</v>
          </cell>
          <cell r="E2547" t="str">
            <v>BOLT</v>
          </cell>
          <cell r="F2547" t="str">
            <v>MTPL-00266</v>
          </cell>
          <cell r="G2547" t="str">
            <v>BAUT L2.5 X 25 PAYUNG</v>
          </cell>
        </row>
        <row r="2548">
          <cell r="D2548" t="str">
            <v>MTPL-00267</v>
          </cell>
          <cell r="E2548" t="str">
            <v>BOLT</v>
          </cell>
          <cell r="F2548" t="str">
            <v>MTPL-00267</v>
          </cell>
          <cell r="G2548" t="str">
            <v>BAUT L2.5 X 30</v>
          </cell>
        </row>
        <row r="2549">
          <cell r="D2549" t="str">
            <v>MTPL-03404</v>
          </cell>
          <cell r="E2549" t="str">
            <v>BOLT</v>
          </cell>
          <cell r="F2549" t="str">
            <v>MTPL-03404</v>
          </cell>
          <cell r="G2549" t="str">
            <v>BAUT L2.5 X 35</v>
          </cell>
        </row>
        <row r="2550">
          <cell r="D2550" t="str">
            <v>MTPL-00169</v>
          </cell>
          <cell r="E2550" t="str">
            <v>BOLT</v>
          </cell>
          <cell r="F2550" t="str">
            <v>MTPL-00169</v>
          </cell>
          <cell r="G2550" t="str">
            <v>BAUT L2.5 X 5</v>
          </cell>
        </row>
        <row r="2551">
          <cell r="D2551" t="str">
            <v>MTPL-01739</v>
          </cell>
          <cell r="E2551" t="str">
            <v>BOLT</v>
          </cell>
          <cell r="F2551" t="str">
            <v>MTPL-01739</v>
          </cell>
          <cell r="G2551" t="str">
            <v>BAUT L2.5 X 8</v>
          </cell>
        </row>
        <row r="2552">
          <cell r="D2552" t="str">
            <v>MTPL-00268</v>
          </cell>
          <cell r="E2552" t="str">
            <v>BOLT</v>
          </cell>
          <cell r="F2552" t="str">
            <v>MTPL-00268</v>
          </cell>
          <cell r="G2552" t="str">
            <v>BAUT L3 X 10</v>
          </cell>
        </row>
        <row r="2553">
          <cell r="D2553" t="str">
            <v>MTPL-00269</v>
          </cell>
          <cell r="E2553" t="str">
            <v>BOLT</v>
          </cell>
          <cell r="F2553" t="str">
            <v>MTPL-00269</v>
          </cell>
          <cell r="G2553" t="str">
            <v>BAUT L3 X 15</v>
          </cell>
        </row>
        <row r="2554">
          <cell r="D2554" t="str">
            <v>MTPL-00270</v>
          </cell>
          <cell r="E2554" t="str">
            <v>BOLT</v>
          </cell>
          <cell r="F2554" t="str">
            <v>MTPL-00270</v>
          </cell>
          <cell r="G2554" t="str">
            <v>BAUT L3 X 20</v>
          </cell>
        </row>
        <row r="2555">
          <cell r="D2555" t="str">
            <v>MTPL-00271</v>
          </cell>
          <cell r="E2555" t="str">
            <v>BOLT</v>
          </cell>
          <cell r="F2555" t="str">
            <v>MTPL-00271</v>
          </cell>
          <cell r="G2555" t="str">
            <v>BAUT L3 X 25</v>
          </cell>
        </row>
        <row r="2556">
          <cell r="D2556" t="str">
            <v>MTPL-00272</v>
          </cell>
          <cell r="E2556" t="str">
            <v>BOLT</v>
          </cell>
          <cell r="F2556" t="str">
            <v>MTPL-00272</v>
          </cell>
          <cell r="G2556" t="str">
            <v>BAUT L3 X 5</v>
          </cell>
        </row>
        <row r="2557">
          <cell r="D2557" t="str">
            <v>MTPL-00273</v>
          </cell>
          <cell r="E2557" t="str">
            <v>BOLT</v>
          </cell>
          <cell r="F2557" t="str">
            <v>MTPL-00273</v>
          </cell>
          <cell r="G2557" t="str">
            <v>BAUT L3 X 8</v>
          </cell>
        </row>
        <row r="2558">
          <cell r="D2558" t="str">
            <v>MTPL-00274</v>
          </cell>
          <cell r="E2558" t="str">
            <v>BOLT</v>
          </cell>
          <cell r="F2558" t="str">
            <v>MTPL-00274</v>
          </cell>
          <cell r="G2558" t="str">
            <v>BAUT L4 X 10</v>
          </cell>
        </row>
        <row r="2559">
          <cell r="D2559" t="str">
            <v>MTPL-01738</v>
          </cell>
          <cell r="E2559" t="str">
            <v>BOLT</v>
          </cell>
          <cell r="F2559" t="str">
            <v>MTPL-01738</v>
          </cell>
          <cell r="G2559" t="str">
            <v>BAUT L4 X 12</v>
          </cell>
        </row>
        <row r="2560">
          <cell r="D2560" t="str">
            <v>MTPL-00275</v>
          </cell>
          <cell r="E2560" t="str">
            <v>BOLT</v>
          </cell>
          <cell r="F2560" t="str">
            <v>MTPL-00275</v>
          </cell>
          <cell r="G2560" t="str">
            <v>BAUT L4 X 15</v>
          </cell>
        </row>
        <row r="2561">
          <cell r="D2561" t="str">
            <v>MTPL-03519</v>
          </cell>
          <cell r="E2561" t="str">
            <v>BOLT</v>
          </cell>
          <cell r="F2561" t="str">
            <v>MTPL-03519</v>
          </cell>
          <cell r="G2561" t="str">
            <v>BAUT L4 X 18</v>
          </cell>
        </row>
        <row r="2562">
          <cell r="D2562" t="str">
            <v>MTPL-00276</v>
          </cell>
          <cell r="E2562" t="str">
            <v>BOLT</v>
          </cell>
          <cell r="F2562" t="str">
            <v>MTPL-00276</v>
          </cell>
          <cell r="G2562" t="str">
            <v>BAUT L4 X 20</v>
          </cell>
        </row>
        <row r="2563">
          <cell r="D2563" t="str">
            <v>MTPL-00277</v>
          </cell>
          <cell r="E2563" t="str">
            <v>BOLT</v>
          </cell>
          <cell r="F2563" t="str">
            <v>MTPL-00277</v>
          </cell>
          <cell r="G2563" t="str">
            <v>BAUT L4 X 25</v>
          </cell>
        </row>
        <row r="2564">
          <cell r="D2564" t="str">
            <v>MTPL-00278</v>
          </cell>
          <cell r="E2564" t="str">
            <v>BOLT</v>
          </cell>
          <cell r="F2564" t="str">
            <v>MTPL-00278</v>
          </cell>
          <cell r="G2564" t="str">
            <v>BAUT L4 X 30</v>
          </cell>
        </row>
        <row r="2565">
          <cell r="D2565" t="str">
            <v>MTPL-01829</v>
          </cell>
          <cell r="E2565" t="str">
            <v>BOLT</v>
          </cell>
          <cell r="F2565" t="str">
            <v>MTPL-01829</v>
          </cell>
          <cell r="G2565" t="str">
            <v>BAUT L4 X 35</v>
          </cell>
        </row>
        <row r="2566">
          <cell r="D2566" t="str">
            <v>MTPL-02017</v>
          </cell>
          <cell r="E2566" t="str">
            <v>BOLT</v>
          </cell>
          <cell r="F2566" t="str">
            <v>MTPL-02017</v>
          </cell>
          <cell r="G2566" t="str">
            <v>BAUT L4 X 45</v>
          </cell>
        </row>
        <row r="2567">
          <cell r="D2567" t="str">
            <v>MTPL-03272</v>
          </cell>
          <cell r="E2567" t="str">
            <v>BOLT</v>
          </cell>
          <cell r="F2567" t="str">
            <v>MTPL-03272</v>
          </cell>
          <cell r="G2567" t="str">
            <v>BAUT L4 X 5</v>
          </cell>
        </row>
        <row r="2568">
          <cell r="D2568" t="str">
            <v>MTPL-03271</v>
          </cell>
          <cell r="E2568" t="str">
            <v>BOLT</v>
          </cell>
          <cell r="F2568" t="str">
            <v>MTPL-03271</v>
          </cell>
          <cell r="G2568" t="str">
            <v>BAUT L4 X 8</v>
          </cell>
        </row>
        <row r="2569">
          <cell r="D2569" t="str">
            <v>MTPL-00279</v>
          </cell>
          <cell r="E2569" t="str">
            <v>BOLT</v>
          </cell>
          <cell r="F2569" t="str">
            <v>MTPL-00279</v>
          </cell>
          <cell r="G2569" t="str">
            <v>BAUT L5 X 10</v>
          </cell>
        </row>
        <row r="2570">
          <cell r="D2570" t="str">
            <v>MTPL-00280</v>
          </cell>
          <cell r="E2570" t="str">
            <v>BOLT</v>
          </cell>
          <cell r="F2570" t="str">
            <v>MTPL-00280</v>
          </cell>
          <cell r="G2570" t="str">
            <v>BAUT L5 X 12</v>
          </cell>
        </row>
        <row r="2571">
          <cell r="D2571" t="str">
            <v>MTPL-00281</v>
          </cell>
          <cell r="E2571" t="str">
            <v>BOLT</v>
          </cell>
          <cell r="F2571" t="str">
            <v>MTPL-00281</v>
          </cell>
          <cell r="G2571" t="str">
            <v>BAUT L5 X 15</v>
          </cell>
        </row>
        <row r="2572">
          <cell r="D2572" t="str">
            <v>MTPL-00282</v>
          </cell>
          <cell r="E2572" t="str">
            <v>BOLT</v>
          </cell>
          <cell r="F2572" t="str">
            <v>MTPL-00282</v>
          </cell>
          <cell r="G2572" t="str">
            <v>BAUT L5 X 20</v>
          </cell>
        </row>
        <row r="2573">
          <cell r="D2573" t="str">
            <v>MTPL-00283</v>
          </cell>
          <cell r="E2573" t="str">
            <v>BOLT</v>
          </cell>
          <cell r="F2573" t="str">
            <v>MTPL-00283</v>
          </cell>
          <cell r="G2573" t="str">
            <v>BAUT L5 X 25</v>
          </cell>
        </row>
        <row r="2574">
          <cell r="D2574" t="str">
            <v>MTPL-00284</v>
          </cell>
          <cell r="E2574" t="str">
            <v>BOLT</v>
          </cell>
          <cell r="F2574" t="str">
            <v>MTPL-00284</v>
          </cell>
          <cell r="G2574" t="str">
            <v>BAUT L5 X 30</v>
          </cell>
        </row>
        <row r="2575">
          <cell r="D2575" t="str">
            <v>MTPL-00287</v>
          </cell>
          <cell r="E2575" t="str">
            <v>BOLT</v>
          </cell>
          <cell r="F2575" t="str">
            <v>MTPL-00287</v>
          </cell>
          <cell r="G2575" t="str">
            <v>BAUT L5 X 45</v>
          </cell>
        </row>
        <row r="2576">
          <cell r="D2576" t="str">
            <v>MTPL-01692</v>
          </cell>
          <cell r="E2576" t="str">
            <v>BOLT</v>
          </cell>
          <cell r="F2576" t="str">
            <v>MTPL-01692</v>
          </cell>
          <cell r="G2576" t="str">
            <v>BAUT L6X20</v>
          </cell>
        </row>
        <row r="2577">
          <cell r="D2577" t="str">
            <v>MTPL-03458</v>
          </cell>
          <cell r="E2577" t="str">
            <v>BOLT</v>
          </cell>
          <cell r="F2577" t="str">
            <v>MTPL-03458</v>
          </cell>
          <cell r="G2577" t="str">
            <v>BAUT M 1.8 X 10MM</v>
          </cell>
        </row>
        <row r="2578">
          <cell r="D2578" t="str">
            <v>MTPL-00289</v>
          </cell>
          <cell r="E2578" t="str">
            <v>BOLT</v>
          </cell>
          <cell r="F2578" t="str">
            <v>MTPL-00289</v>
          </cell>
          <cell r="G2578" t="str">
            <v>BAUT M 1.8 X 15MM</v>
          </cell>
        </row>
        <row r="2579">
          <cell r="D2579" t="str">
            <v>MTPL-00290</v>
          </cell>
          <cell r="E2579" t="str">
            <v>BOLT</v>
          </cell>
          <cell r="F2579" t="str">
            <v>MTPL-00290</v>
          </cell>
          <cell r="G2579" t="str">
            <v>BAUT M 1.8 X 8MM</v>
          </cell>
        </row>
        <row r="2580">
          <cell r="D2580" t="str">
            <v>MTPL-00425</v>
          </cell>
          <cell r="E2580" t="str">
            <v>BOLT</v>
          </cell>
          <cell r="F2580" t="str">
            <v>MTPL-00425</v>
          </cell>
          <cell r="G2580" t="str">
            <v>BAUT M3 P10</v>
          </cell>
        </row>
        <row r="2581">
          <cell r="D2581" t="str">
            <v>MTPL-02154</v>
          </cell>
          <cell r="E2581" t="str">
            <v>BOLT</v>
          </cell>
          <cell r="F2581" t="str">
            <v>MTPL-02154</v>
          </cell>
          <cell r="G2581" t="str">
            <v>BAUT M4 P 25</v>
          </cell>
        </row>
        <row r="2582">
          <cell r="D2582" t="str">
            <v>MTPL-02066</v>
          </cell>
          <cell r="E2582" t="str">
            <v>BOLT</v>
          </cell>
          <cell r="F2582" t="str">
            <v>MTPL-02066</v>
          </cell>
          <cell r="G2582" t="str">
            <v>BAUT M4 P10</v>
          </cell>
        </row>
        <row r="2583">
          <cell r="D2583" t="str">
            <v>MTPL-02155</v>
          </cell>
          <cell r="E2583" t="str">
            <v>BOLT</v>
          </cell>
          <cell r="F2583" t="str">
            <v>MTPL-02155</v>
          </cell>
          <cell r="G2583" t="str">
            <v>BAUT M4 P15</v>
          </cell>
        </row>
        <row r="2584">
          <cell r="D2584" t="str">
            <v>MTPL-02068</v>
          </cell>
          <cell r="E2584" t="str">
            <v>BOLT</v>
          </cell>
          <cell r="F2584" t="str">
            <v>MTPL-02068</v>
          </cell>
          <cell r="G2584" t="str">
            <v>BAUT M4 P20</v>
          </cell>
        </row>
        <row r="2585">
          <cell r="D2585" t="str">
            <v>MTPL-02156</v>
          </cell>
          <cell r="E2585" t="str">
            <v>BOLT</v>
          </cell>
          <cell r="F2585" t="str">
            <v>MTPL-02156</v>
          </cell>
          <cell r="G2585" t="str">
            <v>BAUT M4 P30</v>
          </cell>
        </row>
        <row r="2586">
          <cell r="D2586" t="str">
            <v>MTPL-02157</v>
          </cell>
          <cell r="E2586" t="str">
            <v>BOLT</v>
          </cell>
          <cell r="F2586" t="str">
            <v>MTPL-02157</v>
          </cell>
          <cell r="G2586" t="str">
            <v>BAUT M4 P35</v>
          </cell>
        </row>
        <row r="2587">
          <cell r="D2587" t="str">
            <v>MTPL-02158</v>
          </cell>
          <cell r="E2587" t="str">
            <v>BOLT</v>
          </cell>
          <cell r="F2587" t="str">
            <v>MTPL-02158</v>
          </cell>
          <cell r="G2587" t="str">
            <v>BAUT M4 P40</v>
          </cell>
        </row>
        <row r="2588">
          <cell r="D2588" t="str">
            <v>MTPL-00432</v>
          </cell>
          <cell r="E2588" t="str">
            <v>BOLT</v>
          </cell>
          <cell r="F2588" t="str">
            <v>MTPL-00432</v>
          </cell>
          <cell r="G2588" t="str">
            <v>BAUT M4 P45</v>
          </cell>
        </row>
        <row r="2589">
          <cell r="D2589" t="str">
            <v>MTPL-02159</v>
          </cell>
          <cell r="E2589" t="str">
            <v>BOLT</v>
          </cell>
          <cell r="F2589" t="str">
            <v>MTPL-02159</v>
          </cell>
          <cell r="G2589" t="str">
            <v>BAUT M4 P50</v>
          </cell>
        </row>
        <row r="2590">
          <cell r="D2590" t="str">
            <v>MTPL-02161</v>
          </cell>
          <cell r="E2590" t="str">
            <v>BOLT</v>
          </cell>
          <cell r="F2590" t="str">
            <v>MTPL-02161</v>
          </cell>
          <cell r="G2590" t="str">
            <v>BAUT M4 P70</v>
          </cell>
        </row>
        <row r="2591">
          <cell r="D2591" t="str">
            <v>MTPL-00437</v>
          </cell>
          <cell r="E2591" t="str">
            <v>BOLT</v>
          </cell>
          <cell r="F2591" t="str">
            <v>MTPL-00437</v>
          </cell>
          <cell r="G2591" t="str">
            <v>BAUT M6 P15</v>
          </cell>
        </row>
        <row r="2592">
          <cell r="D2592" t="str">
            <v>MTPL-02176</v>
          </cell>
          <cell r="E2592" t="str">
            <v>BOLT</v>
          </cell>
          <cell r="F2592" t="str">
            <v>MTPL-02176</v>
          </cell>
          <cell r="G2592" t="str">
            <v>BAUT M8 P70</v>
          </cell>
        </row>
        <row r="2593">
          <cell r="D2593" t="str">
            <v>MTPL-02178</v>
          </cell>
          <cell r="E2593" t="str">
            <v>BOLT</v>
          </cell>
          <cell r="F2593" t="str">
            <v>MTPL-02178</v>
          </cell>
          <cell r="G2593" t="str">
            <v>BAUT M8 P90</v>
          </cell>
        </row>
        <row r="2594">
          <cell r="D2594" t="str">
            <v>MTPL-01767</v>
          </cell>
          <cell r="E2594" t="str">
            <v>BOLT</v>
          </cell>
          <cell r="F2594" t="str">
            <v>MTPL-01767</v>
          </cell>
          <cell r="G2594" t="str">
            <v>BAUT PAYUNG L 2.5X15</v>
          </cell>
        </row>
        <row r="2595">
          <cell r="D2595" t="str">
            <v>MTPL-00208</v>
          </cell>
          <cell r="E2595" t="str">
            <v>BOLT</v>
          </cell>
          <cell r="F2595" t="str">
            <v>MTPL-00208</v>
          </cell>
          <cell r="G2595" t="str">
            <v>BAUT PAYUNG L 5 X 20</v>
          </cell>
        </row>
        <row r="2596">
          <cell r="D2596" t="str">
            <v>MTPL-01765</v>
          </cell>
          <cell r="E2596" t="str">
            <v>BOLT</v>
          </cell>
          <cell r="F2596" t="str">
            <v>MTPL-01765</v>
          </cell>
          <cell r="G2596" t="str">
            <v>BAUT PAYUNG L2 X 10</v>
          </cell>
        </row>
        <row r="2597">
          <cell r="D2597" t="str">
            <v>MTPL-03545</v>
          </cell>
          <cell r="E2597" t="str">
            <v>BOLT</v>
          </cell>
          <cell r="F2597" t="str">
            <v>MTPL-03545</v>
          </cell>
          <cell r="G2597" t="str">
            <v>BAUT PAYUNG L2 X 12</v>
          </cell>
        </row>
        <row r="2598">
          <cell r="D2598" t="str">
            <v>MTPL-01766</v>
          </cell>
          <cell r="E2598" t="str">
            <v>BOLT</v>
          </cell>
          <cell r="F2598" t="str">
            <v>MTPL-01766</v>
          </cell>
          <cell r="G2598" t="str">
            <v>BAUT PAYUNG L2 X 15</v>
          </cell>
        </row>
        <row r="2599">
          <cell r="D2599" t="str">
            <v>MTPL-03546</v>
          </cell>
          <cell r="E2599" t="str">
            <v>BOLT</v>
          </cell>
          <cell r="F2599" t="str">
            <v>MTPL-03546</v>
          </cell>
          <cell r="G2599" t="str">
            <v>BAUT PAYUNG L2 X 20</v>
          </cell>
        </row>
        <row r="2600">
          <cell r="D2600" t="str">
            <v>MTPL-01763</v>
          </cell>
          <cell r="E2600" t="str">
            <v>BOLT</v>
          </cell>
          <cell r="F2600" t="str">
            <v>MTPL-01763</v>
          </cell>
          <cell r="G2600" t="str">
            <v>BAUT PAYUNG L2 X 5</v>
          </cell>
        </row>
        <row r="2601">
          <cell r="D2601" t="str">
            <v>MTPL-01764</v>
          </cell>
          <cell r="E2601" t="str">
            <v>BOLT</v>
          </cell>
          <cell r="F2601" t="str">
            <v>MTPL-01764</v>
          </cell>
          <cell r="G2601" t="str">
            <v>BAUT PAYUNG L2 X 8</v>
          </cell>
        </row>
        <row r="2602">
          <cell r="D2602" t="str">
            <v>MTPL-03549</v>
          </cell>
          <cell r="E2602" t="str">
            <v>BOLT</v>
          </cell>
          <cell r="F2602" t="str">
            <v>MTPL-03549</v>
          </cell>
          <cell r="G2602" t="str">
            <v>BAUT PAYUNG L2.5 X 10</v>
          </cell>
        </row>
        <row r="2603">
          <cell r="D2603" t="str">
            <v>MTPL-03548</v>
          </cell>
          <cell r="E2603" t="str">
            <v>BOLT</v>
          </cell>
          <cell r="F2603" t="str">
            <v>MTPL-03548</v>
          </cell>
          <cell r="G2603" t="str">
            <v>BAUT PAYUNG L2.5 X 8</v>
          </cell>
        </row>
        <row r="2604">
          <cell r="D2604" t="str">
            <v>MTPL-00291</v>
          </cell>
          <cell r="E2604" t="str">
            <v>BOLT</v>
          </cell>
          <cell r="F2604" t="str">
            <v>MTPL-00291</v>
          </cell>
          <cell r="G2604" t="str">
            <v>BAUT PAYUNG L2.5 X 15</v>
          </cell>
        </row>
        <row r="2605">
          <cell r="D2605" t="str">
            <v>MTPL-00292</v>
          </cell>
          <cell r="E2605" t="str">
            <v>BOLT</v>
          </cell>
          <cell r="F2605" t="str">
            <v>MTPL-00292</v>
          </cell>
          <cell r="G2605" t="str">
            <v>BAUT PAYUNG L2.5 X 25</v>
          </cell>
        </row>
        <row r="2606">
          <cell r="D2606" t="str">
            <v>MTPL-01769</v>
          </cell>
          <cell r="E2606" t="str">
            <v>BOLT</v>
          </cell>
          <cell r="F2606" t="str">
            <v>MTPL-01769</v>
          </cell>
          <cell r="G2606" t="str">
            <v>BAUT PAYUNG L3 X 10</v>
          </cell>
        </row>
        <row r="2607">
          <cell r="D2607" t="str">
            <v>MTPL-03553</v>
          </cell>
          <cell r="E2607" t="str">
            <v>BOLT</v>
          </cell>
          <cell r="F2607" t="str">
            <v>MTPL-03553</v>
          </cell>
          <cell r="G2607" t="str">
            <v>BAUT PAYUNG L3 X 12</v>
          </cell>
        </row>
        <row r="2608">
          <cell r="D2608" t="str">
            <v>MTPL-03554</v>
          </cell>
          <cell r="E2608" t="str">
            <v>BOLT</v>
          </cell>
          <cell r="F2608" t="str">
            <v>MTPL-03554</v>
          </cell>
          <cell r="G2608" t="str">
            <v>BAUT PAYUNG L3 X 15</v>
          </cell>
        </row>
        <row r="2609">
          <cell r="D2609" t="str">
            <v>MTPL-03555</v>
          </cell>
          <cell r="E2609" t="str">
            <v>BOLT</v>
          </cell>
          <cell r="F2609" t="str">
            <v>MTPL-03555</v>
          </cell>
          <cell r="G2609" t="str">
            <v>BAUT PAYUNG L3 X 20</v>
          </cell>
        </row>
        <row r="2610">
          <cell r="D2610" t="str">
            <v>MTPL-03552</v>
          </cell>
          <cell r="E2610" t="str">
            <v>BOLT</v>
          </cell>
          <cell r="F2610" t="str">
            <v>MTPL-03552</v>
          </cell>
          <cell r="G2610" t="str">
            <v>BAUT PAYUNG L3 X 5</v>
          </cell>
        </row>
        <row r="2611">
          <cell r="D2611" t="str">
            <v>MTPL-01771</v>
          </cell>
          <cell r="E2611" t="str">
            <v>BOLT</v>
          </cell>
          <cell r="F2611" t="str">
            <v>MTPL-01771</v>
          </cell>
          <cell r="G2611" t="str">
            <v>BAUT PAYUNG L4 X 10</v>
          </cell>
        </row>
        <row r="2612">
          <cell r="D2612" t="str">
            <v>MTPL-01679</v>
          </cell>
          <cell r="E2612" t="str">
            <v>BOLT</v>
          </cell>
          <cell r="F2612" t="str">
            <v>MTPL-01679</v>
          </cell>
          <cell r="G2612" t="str">
            <v>BAUT PAYUNG L4 X 15</v>
          </cell>
        </row>
        <row r="2613">
          <cell r="D2613" t="str">
            <v>MTPL-01773</v>
          </cell>
          <cell r="E2613" t="str">
            <v>BOLT</v>
          </cell>
          <cell r="F2613" t="str">
            <v>MTPL-01773</v>
          </cell>
          <cell r="G2613" t="str">
            <v>BAUT PAYUNG L4 X 20</v>
          </cell>
        </row>
        <row r="2614">
          <cell r="D2614" t="str">
            <v>MTPL-03558</v>
          </cell>
          <cell r="E2614" t="str">
            <v>BOLT</v>
          </cell>
          <cell r="F2614" t="str">
            <v>MTPL-03558</v>
          </cell>
          <cell r="G2614" t="str">
            <v>BAUT PAYUNG L4 X 25</v>
          </cell>
        </row>
        <row r="2615">
          <cell r="D2615" t="str">
            <v>MTPL-03557</v>
          </cell>
          <cell r="E2615" t="str">
            <v>BOLT</v>
          </cell>
          <cell r="F2615" t="str">
            <v>MTPL-03557</v>
          </cell>
          <cell r="G2615" t="str">
            <v>BAUT PAYUNG L4 X 5</v>
          </cell>
        </row>
        <row r="2616">
          <cell r="D2616" t="str">
            <v>MTPL-03561</v>
          </cell>
          <cell r="E2616" t="str">
            <v>BOLT</v>
          </cell>
          <cell r="F2616" t="str">
            <v>MTPL-03561</v>
          </cell>
          <cell r="G2616" t="str">
            <v>BAUT PAYUNG L5 X 10</v>
          </cell>
        </row>
        <row r="2617">
          <cell r="D2617" t="str">
            <v>MTPL-03563</v>
          </cell>
          <cell r="E2617" t="str">
            <v>BOLT</v>
          </cell>
          <cell r="F2617" t="str">
            <v>MTPL-03563</v>
          </cell>
          <cell r="G2617" t="str">
            <v>BAUT PAYUNG L5 X 15</v>
          </cell>
        </row>
        <row r="2618">
          <cell r="D2618" t="str">
            <v>MTPL-02179</v>
          </cell>
          <cell r="E2618" t="str">
            <v>BOLT</v>
          </cell>
          <cell r="F2618" t="str">
            <v>MTPL-02179</v>
          </cell>
          <cell r="G2618" t="str">
            <v>BAUT TCAT M4 1</v>
          </cell>
        </row>
        <row r="2619">
          <cell r="D2619" t="str">
            <v>MTPL-00456</v>
          </cell>
          <cell r="E2619" t="str">
            <v>BOLT</v>
          </cell>
          <cell r="F2619" t="str">
            <v>MTPL-00456</v>
          </cell>
          <cell r="G2619" t="str">
            <v>BAUT TCAT M4 3/4</v>
          </cell>
        </row>
        <row r="2620">
          <cell r="D2620" t="str">
            <v>MTPL-02285</v>
          </cell>
          <cell r="E2620" t="str">
            <v>BOLT</v>
          </cell>
          <cell r="F2620" t="str">
            <v>MTPL-02285</v>
          </cell>
          <cell r="G2620" t="str">
            <v>BOLT M16 X 50MM + MUR M16</v>
          </cell>
        </row>
        <row r="2621">
          <cell r="D2621" t="str">
            <v>MTPL-03370</v>
          </cell>
          <cell r="E2621" t="str">
            <v>BOTOL</v>
          </cell>
          <cell r="F2621" t="str">
            <v>MTPL-03370</v>
          </cell>
          <cell r="G2621" t="str">
            <v>BOTOL OLI POT</v>
          </cell>
        </row>
        <row r="2622">
          <cell r="D2622" t="str">
            <v>MTPL-00470</v>
          </cell>
          <cell r="E2622" t="str">
            <v>CUP</v>
          </cell>
          <cell r="F2622" t="str">
            <v>MTPL-00470</v>
          </cell>
          <cell r="G2622" t="str">
            <v>CUP KARET HITAM 30 X 30</v>
          </cell>
        </row>
        <row r="2623">
          <cell r="D2623" t="str">
            <v>MTPL-01574</v>
          </cell>
          <cell r="E2623" t="str">
            <v>MATA CUTTING</v>
          </cell>
          <cell r="F2623" t="str">
            <v>MTPL-01574</v>
          </cell>
          <cell r="G2623" t="str">
            <v>CUTTING WHEEL 14 MAKITA</v>
          </cell>
        </row>
        <row r="2624">
          <cell r="D2624" t="str">
            <v>MTPL-01485</v>
          </cell>
          <cell r="E2624" t="str">
            <v>CUTTING WHEEL</v>
          </cell>
          <cell r="F2624" t="str">
            <v>MTPL-01485</v>
          </cell>
          <cell r="G2624" t="str">
            <v>CUTTING WHEEL 4 MAKITA</v>
          </cell>
        </row>
        <row r="2625">
          <cell r="D2625" t="str">
            <v>MTPL-02070</v>
          </cell>
          <cell r="E2625" t="str">
            <v>RING</v>
          </cell>
          <cell r="F2625" t="str">
            <v>MTPL-02070</v>
          </cell>
          <cell r="G2625" t="str">
            <v>E RING 3</v>
          </cell>
        </row>
        <row r="2626">
          <cell r="D2626" t="str">
            <v>MTPL-00473</v>
          </cell>
          <cell r="E2626" t="str">
            <v>RING</v>
          </cell>
          <cell r="F2626" t="str">
            <v>MTPL-00473</v>
          </cell>
          <cell r="G2626" t="str">
            <v>E RING 5</v>
          </cell>
        </row>
        <row r="2627">
          <cell r="D2627" t="str">
            <v>MTPL-02191</v>
          </cell>
          <cell r="E2627" t="str">
            <v>ENGSEL</v>
          </cell>
          <cell r="F2627" t="str">
            <v>MTPL-02191</v>
          </cell>
          <cell r="G2627" t="str">
            <v>ENGSEL 30 X 50</v>
          </cell>
        </row>
        <row r="2628">
          <cell r="D2628" t="str">
            <v>MTPL-02192</v>
          </cell>
          <cell r="E2628" t="str">
            <v>ENGSEL</v>
          </cell>
          <cell r="F2628" t="str">
            <v>MTPL-02192</v>
          </cell>
          <cell r="G2628" t="str">
            <v>ENGSEL 30 X 70</v>
          </cell>
        </row>
        <row r="2629">
          <cell r="D2629" t="str">
            <v>MTPL-02031</v>
          </cell>
          <cell r="E2629" t="str">
            <v>ETHANOL</v>
          </cell>
          <cell r="F2629" t="str">
            <v>MTPL-02031</v>
          </cell>
          <cell r="G2629" t="str">
            <v>ETHANOL 96% MADUKISMO</v>
          </cell>
        </row>
        <row r="2630">
          <cell r="D2630" t="str">
            <v>MTPL-01809</v>
          </cell>
          <cell r="E2630" t="str">
            <v>FUSE</v>
          </cell>
          <cell r="F2630" t="str">
            <v>MTPL-01809</v>
          </cell>
          <cell r="G2630" t="str">
            <v>FUSE 25A PANJANG</v>
          </cell>
        </row>
        <row r="2631">
          <cell r="D2631" t="str">
            <v>MTPL-02352</v>
          </cell>
          <cell r="E2631" t="str">
            <v>RING</v>
          </cell>
          <cell r="F2631" t="str">
            <v>MTPL-02352</v>
          </cell>
          <cell r="G2631" t="str">
            <v>GANTUNGAN RING</v>
          </cell>
        </row>
        <row r="2632">
          <cell r="D2632" t="str">
            <v>MTPL-02194</v>
          </cell>
          <cell r="E2632" t="str">
            <v>GERINDA</v>
          </cell>
          <cell r="F2632" t="str">
            <v>MTPL-02194</v>
          </cell>
          <cell r="G2632" t="str">
            <v>GERINDA PENGHALUS SS 4</v>
          </cell>
        </row>
        <row r="2633">
          <cell r="D2633" t="str">
            <v>MTPL-02350</v>
          </cell>
          <cell r="E2633" t="str">
            <v>GERINDA</v>
          </cell>
          <cell r="F2633" t="str">
            <v>MTPL-02350</v>
          </cell>
          <cell r="G2633" t="str">
            <v>GERINDA PERATA 4 INCH NIPPON RESIBON</v>
          </cell>
        </row>
        <row r="2634">
          <cell r="D2634" t="str">
            <v>MTPL-00932</v>
          </cell>
          <cell r="E2634" t="str">
            <v>GREASE</v>
          </cell>
          <cell r="F2634" t="str">
            <v>MTPL-00932</v>
          </cell>
          <cell r="G2634" t="str">
            <v>GREASE PERTAMINA</v>
          </cell>
        </row>
        <row r="2635">
          <cell r="D2635" t="str">
            <v>MTPL-00379</v>
          </cell>
          <cell r="E2635" t="str">
            <v>HOLE SAW</v>
          </cell>
          <cell r="F2635" t="str">
            <v>MTPL-00379</v>
          </cell>
          <cell r="G2635" t="str">
            <v>HOLE SAW 16MM KNK</v>
          </cell>
        </row>
        <row r="2636">
          <cell r="D2636" t="str">
            <v>MTPL-00382</v>
          </cell>
          <cell r="E2636" t="str">
            <v>HOLE SAW</v>
          </cell>
          <cell r="F2636" t="str">
            <v>MTPL-00382</v>
          </cell>
          <cell r="G2636" t="str">
            <v>HOLE SAW 25MM KNK ADA PEER</v>
          </cell>
        </row>
        <row r="2637">
          <cell r="D2637" t="str">
            <v>MTPL-00384</v>
          </cell>
          <cell r="E2637" t="str">
            <v>HOLE SAW</v>
          </cell>
          <cell r="F2637" t="str">
            <v>MTPL-00384</v>
          </cell>
          <cell r="G2637" t="str">
            <v>HOLE SAW 30MM KNK ADA PEER</v>
          </cell>
        </row>
        <row r="2638">
          <cell r="D2638" t="str">
            <v>MTPL-01616</v>
          </cell>
          <cell r="E2638" t="str">
            <v>INSULOCK</v>
          </cell>
          <cell r="F2638" t="str">
            <v>MTPL-01616</v>
          </cell>
          <cell r="G2638" t="str">
            <v>INSULOCK 100 KSS</v>
          </cell>
        </row>
        <row r="2639">
          <cell r="D2639" t="str">
            <v>MTPL-02057</v>
          </cell>
          <cell r="E2639" t="str">
            <v>INSULOCK</v>
          </cell>
          <cell r="F2639" t="str">
            <v>MTPL-02057</v>
          </cell>
          <cell r="G2639" t="str">
            <v>INSULOCK 150 KSS</v>
          </cell>
        </row>
        <row r="2640">
          <cell r="D2640" t="str">
            <v>MTPL-02058</v>
          </cell>
          <cell r="E2640" t="str">
            <v>INSULOCK</v>
          </cell>
          <cell r="F2640" t="str">
            <v>MTPL-02058</v>
          </cell>
          <cell r="G2640" t="str">
            <v>INSULOCK 200 KSS</v>
          </cell>
        </row>
        <row r="2641">
          <cell r="D2641" t="str">
            <v>MTPL-01617</v>
          </cell>
          <cell r="E2641" t="str">
            <v>INSULOCK</v>
          </cell>
          <cell r="F2641" t="str">
            <v>MTPL-01617</v>
          </cell>
          <cell r="G2641" t="str">
            <v>INSULOCK 250 KSS</v>
          </cell>
        </row>
        <row r="2642">
          <cell r="D2642" t="str">
            <v>MTPL-01618</v>
          </cell>
          <cell r="E2642" t="str">
            <v>INSULOCK</v>
          </cell>
          <cell r="F2642" t="str">
            <v>MTPL-01618</v>
          </cell>
          <cell r="G2642" t="str">
            <v>INSULOCK 310 KSS</v>
          </cell>
        </row>
        <row r="2643">
          <cell r="D2643" t="str">
            <v>MTPL-03649</v>
          </cell>
          <cell r="E2643" t="str">
            <v xml:space="preserve">KABEL </v>
          </cell>
          <cell r="F2643" t="str">
            <v>MTPL-03649</v>
          </cell>
          <cell r="G2643" t="str">
            <v>KABEL NYYHY 3 X 0.75MM</v>
          </cell>
        </row>
        <row r="2644">
          <cell r="D2644" t="str">
            <v>MTPL-02124</v>
          </cell>
          <cell r="E2644" t="str">
            <v>PEREKAT</v>
          </cell>
          <cell r="F2644" t="str">
            <v>MTPL-02124</v>
          </cell>
          <cell r="G2644" t="str">
            <v>KARET PEREKAT HARNESS</v>
          </cell>
        </row>
        <row r="2645">
          <cell r="D2645" t="str">
            <v>MTPL-03241</v>
          </cell>
          <cell r="E2645" t="str">
            <v>KAWAT</v>
          </cell>
          <cell r="F2645" t="str">
            <v>MTPL-03241</v>
          </cell>
          <cell r="G2645" t="str">
            <v>KAWAT NIKELIN SPIRAL</v>
          </cell>
        </row>
        <row r="2646">
          <cell r="D2646" t="str">
            <v>MTPL-00305</v>
          </cell>
          <cell r="E2646" t="str">
            <v>KUAS</v>
          </cell>
          <cell r="F2646" t="str">
            <v>MTPL-00305</v>
          </cell>
          <cell r="G2646" t="str">
            <v>KUAS 1 INCH</v>
          </cell>
        </row>
        <row r="2647">
          <cell r="D2647" t="str">
            <v>MTPL-00306</v>
          </cell>
          <cell r="E2647" t="str">
            <v>KUAS</v>
          </cell>
          <cell r="F2647" t="str">
            <v>MTPL-00306</v>
          </cell>
          <cell r="G2647" t="str">
            <v>KUAS 2 INCH</v>
          </cell>
        </row>
        <row r="2648">
          <cell r="D2648" t="str">
            <v>MTPL-02335</v>
          </cell>
          <cell r="E2648" t="str">
            <v>Kuas</v>
          </cell>
          <cell r="F2648" t="str">
            <v>MTPL-02335</v>
          </cell>
          <cell r="G2648" t="str">
            <v>KUAS INCHI</v>
          </cell>
        </row>
        <row r="2649">
          <cell r="D2649" t="str">
            <v>MTPL-03394</v>
          </cell>
          <cell r="E2649" t="str">
            <v>KUAS</v>
          </cell>
          <cell r="F2649" t="str">
            <v>MTPL-03394</v>
          </cell>
          <cell r="G2649" t="str">
            <v>KUAS NO 10</v>
          </cell>
        </row>
        <row r="2650">
          <cell r="D2650" t="str">
            <v>MTPL-03647</v>
          </cell>
          <cell r="E2650" t="str">
            <v>KUAS</v>
          </cell>
          <cell r="F2650" t="str">
            <v>MTPL-03647</v>
          </cell>
          <cell r="G2650" t="str">
            <v>KUAS NO 5 1/2 INCH</v>
          </cell>
        </row>
        <row r="2651">
          <cell r="D2651" t="str">
            <v>MTPL-00307</v>
          </cell>
          <cell r="E2651" t="str">
            <v>KUC</v>
          </cell>
          <cell r="F2651" t="str">
            <v>MTPL-00307</v>
          </cell>
          <cell r="G2651" t="str">
            <v>KUC BLACK</v>
          </cell>
        </row>
        <row r="2652">
          <cell r="D2652" t="str">
            <v>MTPL-00308</v>
          </cell>
          <cell r="E2652" t="str">
            <v>KUC</v>
          </cell>
          <cell r="F2652" t="str">
            <v>MTPL-00308</v>
          </cell>
          <cell r="G2652" t="str">
            <v>KUC BLUE</v>
          </cell>
        </row>
        <row r="2653">
          <cell r="D2653" t="str">
            <v>MTPL-00309</v>
          </cell>
          <cell r="E2653" t="str">
            <v>KUC</v>
          </cell>
          <cell r="F2653" t="str">
            <v>MTPL-00309</v>
          </cell>
          <cell r="G2653" t="str">
            <v>KUC BROWN</v>
          </cell>
        </row>
        <row r="2654">
          <cell r="D2654" t="str">
            <v>MTPL-00310</v>
          </cell>
          <cell r="E2654" t="str">
            <v>KUC</v>
          </cell>
          <cell r="F2654" t="str">
            <v>MTPL-00310</v>
          </cell>
          <cell r="G2654" t="str">
            <v>KUC GRAY</v>
          </cell>
        </row>
        <row r="2655">
          <cell r="D2655" t="str">
            <v>MTPL-00311</v>
          </cell>
          <cell r="E2655" t="str">
            <v>KUC</v>
          </cell>
          <cell r="F2655" t="str">
            <v>MTPL-00311</v>
          </cell>
          <cell r="G2655" t="str">
            <v>KUC GREEN</v>
          </cell>
        </row>
        <row r="2656">
          <cell r="D2656" t="str">
            <v>MTPL-00312</v>
          </cell>
          <cell r="E2656" t="str">
            <v>KUC</v>
          </cell>
          <cell r="F2656" t="str">
            <v>MTPL-00312</v>
          </cell>
          <cell r="G2656" t="str">
            <v>KUC RED</v>
          </cell>
        </row>
        <row r="2657">
          <cell r="D2657" t="str">
            <v>MTPL-00313</v>
          </cell>
          <cell r="E2657" t="str">
            <v>KUC</v>
          </cell>
          <cell r="F2657" t="str">
            <v>MTPL-00313</v>
          </cell>
          <cell r="G2657" t="str">
            <v>KUC VIOLET</v>
          </cell>
        </row>
        <row r="2658">
          <cell r="D2658" t="str">
            <v>MTPL-00314</v>
          </cell>
          <cell r="E2658" t="str">
            <v>KUC</v>
          </cell>
          <cell r="F2658" t="str">
            <v>MTPL-00314</v>
          </cell>
          <cell r="G2658" t="str">
            <v>KUC WHITE</v>
          </cell>
        </row>
        <row r="2659">
          <cell r="D2659" t="str">
            <v>MTPL-00315</v>
          </cell>
          <cell r="E2659" t="str">
            <v>KUC</v>
          </cell>
          <cell r="F2659" t="str">
            <v>MTPL-00315</v>
          </cell>
          <cell r="G2659" t="str">
            <v>KUC YELLOW</v>
          </cell>
        </row>
        <row r="2660">
          <cell r="D2660" t="str">
            <v>MTPL-03287</v>
          </cell>
          <cell r="E2660" t="str">
            <v>KUNCI</v>
          </cell>
          <cell r="F2660" t="str">
            <v>MTPL-03287</v>
          </cell>
          <cell r="G2660" t="str">
            <v>KUNCI L1.5 BALL POINT LIPPRO</v>
          </cell>
        </row>
        <row r="2661">
          <cell r="D2661" t="str">
            <v>MTPL-03289</v>
          </cell>
          <cell r="E2661" t="str">
            <v>KUNCI</v>
          </cell>
          <cell r="F2661" t="str">
            <v>MTPL-03289</v>
          </cell>
          <cell r="G2661" t="str">
            <v>KUNCI L2 BALL POINT LIPPRO</v>
          </cell>
        </row>
        <row r="2662">
          <cell r="D2662" t="str">
            <v>MTPL-03285</v>
          </cell>
          <cell r="E2662" t="str">
            <v>KUNCI</v>
          </cell>
          <cell r="F2662" t="str">
            <v>MTPL-03285</v>
          </cell>
          <cell r="G2662" t="str">
            <v>KUNCI L2.5 BALL POINT LIPPRO</v>
          </cell>
        </row>
        <row r="2663">
          <cell r="D2663" t="str">
            <v>MTPL-03248</v>
          </cell>
          <cell r="E2663" t="str">
            <v>KUNCI</v>
          </cell>
          <cell r="F2663" t="str">
            <v>MTPL-03248</v>
          </cell>
          <cell r="G2663" t="str">
            <v>KUNCI L3 BALL POINT LIPPRO</v>
          </cell>
        </row>
        <row r="2664">
          <cell r="D2664" t="str">
            <v>MTPL-03290</v>
          </cell>
          <cell r="E2664" t="str">
            <v>KUNCI</v>
          </cell>
          <cell r="F2664" t="str">
            <v>MTPL-03290</v>
          </cell>
          <cell r="G2664" t="str">
            <v>KUNCI L4 BALL POINT LIPPRO</v>
          </cell>
        </row>
        <row r="2665">
          <cell r="D2665" t="str">
            <v>MTPL-03286</v>
          </cell>
          <cell r="E2665" t="str">
            <v>KUNCI</v>
          </cell>
          <cell r="F2665" t="str">
            <v>MTPL-03286</v>
          </cell>
          <cell r="G2665" t="str">
            <v>KUNCI L5 BALL POINT LIPPRO</v>
          </cell>
        </row>
        <row r="2666">
          <cell r="D2666" t="str">
            <v>MTPL-00391</v>
          </cell>
          <cell r="E2666" t="str">
            <v>KUNCI</v>
          </cell>
          <cell r="F2666" t="str">
            <v>MTPL-00391</v>
          </cell>
          <cell r="G2666" t="str">
            <v>KUNCI L5 TEKIRO</v>
          </cell>
        </row>
        <row r="2667">
          <cell r="D2667" t="str">
            <v>MTPL-03288</v>
          </cell>
          <cell r="E2667" t="str">
            <v>KUNCI</v>
          </cell>
          <cell r="F2667" t="str">
            <v>MTPL-03288</v>
          </cell>
          <cell r="G2667" t="str">
            <v>KUNCI L6 BALL POINT LIPPRO</v>
          </cell>
        </row>
        <row r="2668">
          <cell r="D2668" t="str">
            <v>MTPL-02137</v>
          </cell>
          <cell r="E2668" t="str">
            <v>LAMP</v>
          </cell>
          <cell r="F2668" t="str">
            <v>MTPL-02137</v>
          </cell>
          <cell r="G2668" t="str">
            <v>LED STRIPPING</v>
          </cell>
        </row>
        <row r="2669">
          <cell r="D2669" t="str">
            <v>MTPL-00007</v>
          </cell>
          <cell r="E2669" t="str">
            <v>LEM</v>
          </cell>
          <cell r="F2669" t="str">
            <v>MTPL-00007</v>
          </cell>
          <cell r="G2669" t="str">
            <v>LEM AICA AIBON</v>
          </cell>
        </row>
        <row r="2670">
          <cell r="D2670" t="str">
            <v>MTPL-01637</v>
          </cell>
          <cell r="E2670" t="str">
            <v>LEM</v>
          </cell>
          <cell r="F2670" t="str">
            <v>MTPL-01637</v>
          </cell>
          <cell r="G2670" t="str">
            <v>LEM ALTECO</v>
          </cell>
        </row>
        <row r="2671">
          <cell r="D2671" t="str">
            <v>MTPL-02142</v>
          </cell>
          <cell r="E2671" t="str">
            <v>LEM</v>
          </cell>
          <cell r="F2671" t="str">
            <v>MTPL-02142</v>
          </cell>
          <cell r="G2671" t="str">
            <v>LEM ALTECO</v>
          </cell>
        </row>
        <row r="2672">
          <cell r="D2672" t="str">
            <v>MTPL-00623</v>
          </cell>
          <cell r="E2672" t="str">
            <v>LEM</v>
          </cell>
          <cell r="F2672" t="str">
            <v>MTPL-00623</v>
          </cell>
          <cell r="G2672" t="str">
            <v>LEM ASAHI</v>
          </cell>
        </row>
        <row r="2673">
          <cell r="D2673" t="str">
            <v>MTPL-03210</v>
          </cell>
          <cell r="E2673" t="str">
            <v xml:space="preserve">LEM </v>
          </cell>
          <cell r="F2673" t="str">
            <v>MTPL-03210</v>
          </cell>
          <cell r="G2673" t="str">
            <v>LEM SILICON</v>
          </cell>
        </row>
        <row r="2674">
          <cell r="D2674" t="str">
            <v>MTPL-02087</v>
          </cell>
          <cell r="E2674" t="str">
            <v>SWITCH</v>
          </cell>
          <cell r="F2674" t="str">
            <v>MTPL-02087</v>
          </cell>
          <cell r="G2674" t="str">
            <v>LIMIT SWITCH CHECKER</v>
          </cell>
        </row>
        <row r="2675">
          <cell r="D2675" t="str">
            <v>MTPL-03527</v>
          </cell>
          <cell r="E2675" t="str">
            <v>TOOL</v>
          </cell>
          <cell r="F2675" t="str">
            <v>MTPL-03527</v>
          </cell>
          <cell r="G2675" t="str">
            <v>LINGGIS PANJANG 1 M</v>
          </cell>
        </row>
        <row r="2676">
          <cell r="D2676" t="str">
            <v>MTPL-01840</v>
          </cell>
          <cell r="E2676" t="str">
            <v>MATA BOR</v>
          </cell>
          <cell r="F2676" t="str">
            <v>MTPL-01840</v>
          </cell>
          <cell r="G2676" t="str">
            <v>MATA BOR BESI 1.0 NACHI</v>
          </cell>
        </row>
        <row r="2677">
          <cell r="D2677" t="str">
            <v>MTPL-01845</v>
          </cell>
          <cell r="E2677" t="str">
            <v>MATA BOR</v>
          </cell>
          <cell r="F2677" t="str">
            <v>MTPL-01845</v>
          </cell>
          <cell r="G2677" t="str">
            <v>MATA BOR BESI 1.5 NACHI</v>
          </cell>
        </row>
        <row r="2678">
          <cell r="D2678" t="str">
            <v>MTPL-01847</v>
          </cell>
          <cell r="E2678" t="str">
            <v>MATA BOR</v>
          </cell>
          <cell r="F2678" t="str">
            <v>MTPL-01847</v>
          </cell>
          <cell r="G2678" t="str">
            <v>MATA BOR BESI 1.7 NACHI</v>
          </cell>
        </row>
        <row r="2679">
          <cell r="D2679" t="str">
            <v>MTPL-01848</v>
          </cell>
          <cell r="E2679" t="str">
            <v>MATA BOR</v>
          </cell>
          <cell r="F2679" t="str">
            <v>MTPL-01848</v>
          </cell>
          <cell r="G2679" t="str">
            <v>MATA BOR BESI 1.8 NACHI</v>
          </cell>
        </row>
        <row r="2680">
          <cell r="D2680" t="str">
            <v>MTPL-01924</v>
          </cell>
          <cell r="E2680" t="str">
            <v>MATA BOR</v>
          </cell>
          <cell r="F2680" t="str">
            <v>MTPL-01924</v>
          </cell>
          <cell r="G2680" t="str">
            <v>MATA BOR BESI 10.0 NACHI</v>
          </cell>
        </row>
        <row r="2681">
          <cell r="D2681" t="str">
            <v>MTPL-01934</v>
          </cell>
          <cell r="E2681" t="str">
            <v>MATA BOR</v>
          </cell>
          <cell r="F2681" t="str">
            <v>MTPL-01934</v>
          </cell>
          <cell r="G2681" t="str">
            <v>MATA BOR BESI 11.0 NACHI</v>
          </cell>
        </row>
        <row r="2682">
          <cell r="D2682" t="str">
            <v>MTPL-01944</v>
          </cell>
          <cell r="E2682" t="str">
            <v>MATA BOR</v>
          </cell>
          <cell r="F2682" t="str">
            <v>MTPL-01944</v>
          </cell>
          <cell r="G2682" t="str">
            <v>MATA BOR BESI 12.0 NACHI</v>
          </cell>
        </row>
        <row r="2683">
          <cell r="D2683" t="str">
            <v>MTPL-01954</v>
          </cell>
          <cell r="E2683" t="str">
            <v>MATA BOR</v>
          </cell>
          <cell r="F2683" t="str">
            <v>MTPL-01954</v>
          </cell>
          <cell r="G2683" t="str">
            <v>MATA BOR BESI 13.0 NACHI</v>
          </cell>
        </row>
        <row r="2684">
          <cell r="D2684" t="str">
            <v>MTPL-02062</v>
          </cell>
          <cell r="E2684" t="str">
            <v>MATA BOR</v>
          </cell>
          <cell r="F2684" t="str">
            <v>MTPL-02062</v>
          </cell>
          <cell r="G2684" t="str">
            <v>MATA BOR BESI 2.0 NACHI</v>
          </cell>
        </row>
        <row r="2685">
          <cell r="D2685" t="str">
            <v>MTPL-01851</v>
          </cell>
          <cell r="E2685" t="str">
            <v>MATA BOR</v>
          </cell>
          <cell r="F2685" t="str">
            <v>MTPL-01851</v>
          </cell>
          <cell r="G2685" t="str">
            <v>MATA BOR BESI 2.2 NACHI</v>
          </cell>
        </row>
        <row r="2686">
          <cell r="D2686" t="str">
            <v>MTPL-01824</v>
          </cell>
          <cell r="E2686" t="str">
            <v>MATA BOR</v>
          </cell>
          <cell r="F2686" t="str">
            <v>MTPL-01824</v>
          </cell>
          <cell r="G2686" t="str">
            <v>MATA BOR BESI 2.3 NACHI</v>
          </cell>
        </row>
        <row r="2687">
          <cell r="D2687" t="str">
            <v>MTPL-01853</v>
          </cell>
          <cell r="E2687" t="str">
            <v>MATA BOR</v>
          </cell>
          <cell r="F2687" t="str">
            <v>MTPL-01853</v>
          </cell>
          <cell r="G2687" t="str">
            <v>MATA BOR BESI 2.5 NACHI</v>
          </cell>
        </row>
        <row r="2688">
          <cell r="D2688" t="str">
            <v>MTPL-02063</v>
          </cell>
          <cell r="E2688" t="str">
            <v>MATA BOR</v>
          </cell>
          <cell r="F2688" t="str">
            <v>MTPL-02063</v>
          </cell>
          <cell r="G2688" t="str">
            <v>MATA BOR BESI 2.8 NACHI</v>
          </cell>
        </row>
        <row r="2689">
          <cell r="D2689" t="str">
            <v>MTPL-01857</v>
          </cell>
          <cell r="E2689" t="str">
            <v>MATA BOR</v>
          </cell>
          <cell r="F2689" t="str">
            <v>MTPL-01857</v>
          </cell>
          <cell r="G2689" t="str">
            <v>MATA BOR BESI 3.0 NACHI</v>
          </cell>
        </row>
        <row r="2690">
          <cell r="D2690" t="str">
            <v>MTPL-01859</v>
          </cell>
          <cell r="E2690" t="str">
            <v>MATA BOR</v>
          </cell>
          <cell r="F2690" t="str">
            <v>MTPL-01859</v>
          </cell>
          <cell r="G2690" t="str">
            <v>MATA BOR BESI 3.2 NACHI</v>
          </cell>
        </row>
        <row r="2691">
          <cell r="D2691" t="str">
            <v>MTPL-01825</v>
          </cell>
          <cell r="E2691" t="str">
            <v>MATA BOR</v>
          </cell>
          <cell r="F2691" t="str">
            <v>MTPL-01825</v>
          </cell>
          <cell r="G2691" t="str">
            <v>MATA BOR BESI 3.5 NACHI</v>
          </cell>
        </row>
        <row r="2692">
          <cell r="D2692" t="str">
            <v>MTPL-01864</v>
          </cell>
          <cell r="E2692" t="str">
            <v>MATA BOR</v>
          </cell>
          <cell r="F2692" t="str">
            <v>MTPL-01864</v>
          </cell>
          <cell r="G2692" t="str">
            <v>MATA BOR BESI 3.8 NACHI</v>
          </cell>
        </row>
        <row r="2693">
          <cell r="D2693" t="str">
            <v>MTPL-01866</v>
          </cell>
          <cell r="E2693" t="str">
            <v>MATA BOR</v>
          </cell>
          <cell r="F2693" t="str">
            <v>MTPL-01866</v>
          </cell>
          <cell r="G2693" t="str">
            <v>MATA BOR BESI 4.0 NACHI</v>
          </cell>
        </row>
        <row r="2694">
          <cell r="D2694" t="str">
            <v>MTPL-01868</v>
          </cell>
          <cell r="E2694" t="str">
            <v>MATA BOR</v>
          </cell>
          <cell r="F2694" t="str">
            <v>MTPL-01868</v>
          </cell>
          <cell r="G2694" t="str">
            <v>MATA BOR BESI 4.2 NACHI</v>
          </cell>
        </row>
        <row r="2695">
          <cell r="D2695" t="str">
            <v>MTPL-01826</v>
          </cell>
          <cell r="E2695" t="str">
            <v>MATA BOR</v>
          </cell>
          <cell r="F2695" t="str">
            <v>MTPL-01826</v>
          </cell>
          <cell r="G2695" t="str">
            <v>MATA BOR BESI 4.5 NACHI</v>
          </cell>
        </row>
        <row r="2696">
          <cell r="D2696" t="str">
            <v>MTPL-01873</v>
          </cell>
          <cell r="E2696" t="str">
            <v>MATA BOR</v>
          </cell>
          <cell r="F2696" t="str">
            <v>MTPL-01873</v>
          </cell>
          <cell r="G2696" t="str">
            <v>MATA BOR BESI 4.8 NACHI</v>
          </cell>
        </row>
        <row r="2697">
          <cell r="D2697" t="str">
            <v>MTPL-01875</v>
          </cell>
          <cell r="E2697" t="str">
            <v>MATA BOR</v>
          </cell>
          <cell r="F2697" t="str">
            <v>MTPL-01875</v>
          </cell>
          <cell r="G2697" t="str">
            <v>MATA BOR BESI 5.0 NACHI</v>
          </cell>
        </row>
        <row r="2698">
          <cell r="D2698" t="str">
            <v>MTPL-01880</v>
          </cell>
          <cell r="E2698" t="str">
            <v>MATA BOR</v>
          </cell>
          <cell r="F2698" t="str">
            <v>MTPL-01880</v>
          </cell>
          <cell r="G2698" t="str">
            <v>MATA BOR BESI 5.5 NACHI</v>
          </cell>
        </row>
        <row r="2699">
          <cell r="D2699" t="str">
            <v>MTPL-02064</v>
          </cell>
          <cell r="E2699" t="str">
            <v>MATA BOR</v>
          </cell>
          <cell r="F2699" t="str">
            <v>MTPL-02064</v>
          </cell>
          <cell r="G2699" t="str">
            <v>MATA BOR BESI 6.0 NACHI</v>
          </cell>
        </row>
        <row r="2700">
          <cell r="D2700" t="str">
            <v>MTPL-01889</v>
          </cell>
          <cell r="E2700" t="str">
            <v>MATA BOR</v>
          </cell>
          <cell r="F2700" t="str">
            <v>MTPL-01889</v>
          </cell>
          <cell r="G2700" t="str">
            <v>MATA BOR BESI 6.5 NACHI</v>
          </cell>
        </row>
        <row r="2701">
          <cell r="D2701" t="str">
            <v>MTPL-01894</v>
          </cell>
          <cell r="E2701" t="str">
            <v>MATA BOR</v>
          </cell>
          <cell r="F2701" t="str">
            <v>MTPL-01894</v>
          </cell>
          <cell r="G2701" t="str">
            <v>MATA BOR BESI 7.0 NACHI</v>
          </cell>
        </row>
        <row r="2702">
          <cell r="D2702" t="str">
            <v>MTPL-01904</v>
          </cell>
          <cell r="E2702" t="str">
            <v>MATA BOR</v>
          </cell>
          <cell r="F2702" t="str">
            <v>MTPL-01904</v>
          </cell>
          <cell r="G2702" t="str">
            <v>MATA BOR BESI 8.0 NACHI</v>
          </cell>
        </row>
        <row r="2703">
          <cell r="D2703" t="str">
            <v>MTPL-01914</v>
          </cell>
          <cell r="E2703" t="str">
            <v>MATA BOR</v>
          </cell>
          <cell r="F2703" t="str">
            <v>MTPL-01914</v>
          </cell>
          <cell r="G2703" t="str">
            <v>MATA BOR BESI 9.0 NACHI</v>
          </cell>
        </row>
        <row r="2704">
          <cell r="D2704" t="str">
            <v>MTPL-01048</v>
          </cell>
          <cell r="E2704" t="str">
            <v>MATA BOR</v>
          </cell>
          <cell r="F2704" t="str">
            <v>MTPL-01048</v>
          </cell>
          <cell r="G2704" t="str">
            <v>MATA BOR STAINLESS SIZE 4.0 MM</v>
          </cell>
        </row>
        <row r="2705">
          <cell r="D2705" t="str">
            <v>MTPL-01052</v>
          </cell>
          <cell r="E2705" t="str">
            <v>MATA BOR</v>
          </cell>
          <cell r="F2705" t="str">
            <v>MTPL-01052</v>
          </cell>
          <cell r="G2705" t="str">
            <v>MATA BOR STAINLESS SIZE 6.0 MM</v>
          </cell>
        </row>
        <row r="2706">
          <cell r="D2706" t="str">
            <v>MTPL-01056</v>
          </cell>
          <cell r="E2706" t="str">
            <v>MATA BOR</v>
          </cell>
          <cell r="F2706" t="str">
            <v>MTPL-01056</v>
          </cell>
          <cell r="G2706" t="str">
            <v>MATA BOR STAINLESS SIZE 8.0 MM</v>
          </cell>
        </row>
        <row r="2707">
          <cell r="D2707" t="str">
            <v>MTPL-02196</v>
          </cell>
          <cell r="E2707" t="str">
            <v>MATA CUTTING</v>
          </cell>
          <cell r="F2707" t="str">
            <v>MTPL-02196</v>
          </cell>
          <cell r="G2707" t="str">
            <v>MATA CUTTING WHEEL 4" MAKITA</v>
          </cell>
        </row>
        <row r="2708">
          <cell r="D2708" t="str">
            <v>MTPL-00475</v>
          </cell>
          <cell r="E2708" t="str">
            <v>MATA JIG SAW</v>
          </cell>
          <cell r="F2708" t="str">
            <v>MTPL-00475</v>
          </cell>
          <cell r="G2708" t="str">
            <v>MATA JIG SAW NO. 3 MAKITA</v>
          </cell>
        </row>
        <row r="2709">
          <cell r="D2709" t="str">
            <v>MTPL-03403</v>
          </cell>
          <cell r="E2709" t="str">
            <v>MATA JIG SAW</v>
          </cell>
          <cell r="F2709" t="str">
            <v>MTPL-03403</v>
          </cell>
          <cell r="G2709" t="str">
            <v>MATA JIG SAW TYPE B-13 MAKITA</v>
          </cell>
        </row>
        <row r="2710">
          <cell r="D2710" t="str">
            <v>MTPL-03462</v>
          </cell>
          <cell r="E2710" t="str">
            <v>MATA JIG SAW</v>
          </cell>
          <cell r="F2710" t="str">
            <v>MTPL-03462</v>
          </cell>
          <cell r="G2710" t="str">
            <v>MATA JIG SAW TYPE B-22 MAKITA</v>
          </cell>
        </row>
        <row r="2711">
          <cell r="D2711" t="str">
            <v>MTPL-00935</v>
          </cell>
          <cell r="E2711" t="str">
            <v>MATA SCREW</v>
          </cell>
          <cell r="F2711" t="str">
            <v>MTPL-00935</v>
          </cell>
          <cell r="G2711" t="str">
            <v>MATA SCREW DRIVER (+) PH 1 TEKIRO</v>
          </cell>
        </row>
        <row r="2712">
          <cell r="D2712" t="str">
            <v>MTPL-00936</v>
          </cell>
          <cell r="E2712" t="str">
            <v>MATA SCREW</v>
          </cell>
          <cell r="F2712" t="str">
            <v>MTPL-00936</v>
          </cell>
          <cell r="G2712" t="str">
            <v>MATA SCREW DRIVER (+) PH 2 TEKIRO</v>
          </cell>
        </row>
        <row r="2713">
          <cell r="D2713" t="str">
            <v>MTPL-02473</v>
          </cell>
          <cell r="E2713" t="str">
            <v>MESIN JIG SAW</v>
          </cell>
          <cell r="F2713" t="str">
            <v>MTPL-02473</v>
          </cell>
          <cell r="G2713" t="str">
            <v>MESIN JIG SAW MAKITA 4329</v>
          </cell>
        </row>
        <row r="2714">
          <cell r="D2714" t="str">
            <v>MTPL-00476</v>
          </cell>
          <cell r="E2714" t="str">
            <v>ML GAET</v>
          </cell>
          <cell r="F2714" t="str">
            <v>MTPL-00476</v>
          </cell>
          <cell r="G2714" t="str">
            <v>ML GAET HITAM FE 37 P40 CM</v>
          </cell>
        </row>
        <row r="2715">
          <cell r="D2715" t="str">
            <v>MTPL-00645</v>
          </cell>
          <cell r="E2715" t="str">
            <v>TRIPLEK</v>
          </cell>
          <cell r="F2715" t="str">
            <v>MTPL-00645</v>
          </cell>
          <cell r="G2715" t="str">
            <v>MULTIPLEK / MERANTI 1220X2440X12MM JBP</v>
          </cell>
        </row>
        <row r="2716">
          <cell r="D2716" t="str">
            <v>MTPL-00321</v>
          </cell>
          <cell r="E2716" t="str">
            <v>TRIPLEK</v>
          </cell>
          <cell r="F2716" t="str">
            <v>MTPL-00321</v>
          </cell>
          <cell r="G2716" t="str">
            <v>MULTIPLEK MELAMINE 3 MM</v>
          </cell>
        </row>
        <row r="2717">
          <cell r="D2717" t="str">
            <v>MTPL-01197</v>
          </cell>
          <cell r="E2717" t="str">
            <v>NUT</v>
          </cell>
          <cell r="F2717" t="str">
            <v>MTPL-01197</v>
          </cell>
          <cell r="G2717" t="str">
            <v>MUR M10</v>
          </cell>
        </row>
        <row r="2718">
          <cell r="D2718" t="str">
            <v>MTPL-00323</v>
          </cell>
          <cell r="E2718" t="str">
            <v>NUT</v>
          </cell>
          <cell r="F2718" t="str">
            <v>MTPL-00323</v>
          </cell>
          <cell r="G2718" t="str">
            <v>MUR M12 RING PATEN</v>
          </cell>
        </row>
        <row r="2719">
          <cell r="D2719" t="str">
            <v>MTPL-00303</v>
          </cell>
          <cell r="E2719" t="str">
            <v>NUT</v>
          </cell>
          <cell r="F2719" t="str">
            <v>MTPL-00303</v>
          </cell>
          <cell r="G2719" t="str">
            <v>MUR M16</v>
          </cell>
        </row>
        <row r="2720">
          <cell r="D2720" t="str">
            <v>MTPL-00481</v>
          </cell>
          <cell r="E2720" t="str">
            <v>NUT</v>
          </cell>
          <cell r="F2720" t="str">
            <v>MTPL-00481</v>
          </cell>
          <cell r="G2720" t="str">
            <v>MUR M3</v>
          </cell>
        </row>
        <row r="2721">
          <cell r="D2721" t="str">
            <v>MTPL-00482</v>
          </cell>
          <cell r="E2721" t="str">
            <v>NUT</v>
          </cell>
          <cell r="F2721" t="str">
            <v>MTPL-00482</v>
          </cell>
          <cell r="G2721" t="str">
            <v>MUR M4</v>
          </cell>
        </row>
        <row r="2722">
          <cell r="D2722" t="str">
            <v>MTPL-00325</v>
          </cell>
          <cell r="E2722" t="str">
            <v>NUT</v>
          </cell>
          <cell r="F2722" t="str">
            <v>MTPL-00325</v>
          </cell>
          <cell r="G2722" t="str">
            <v>MUR M4 RING PATEN</v>
          </cell>
        </row>
        <row r="2723">
          <cell r="D2723" t="str">
            <v>MTPL-00483</v>
          </cell>
          <cell r="E2723" t="str">
            <v>NUT</v>
          </cell>
          <cell r="F2723" t="str">
            <v>MTPL-00483</v>
          </cell>
          <cell r="G2723" t="str">
            <v>MUR M5</v>
          </cell>
        </row>
        <row r="2724">
          <cell r="D2724" t="str">
            <v>MTPL-00484</v>
          </cell>
          <cell r="E2724" t="str">
            <v>NUT</v>
          </cell>
          <cell r="F2724" t="str">
            <v>MTPL-00484</v>
          </cell>
          <cell r="G2724" t="str">
            <v>MUR M6</v>
          </cell>
        </row>
        <row r="2725">
          <cell r="D2725" t="str">
            <v>MTPL-00485</v>
          </cell>
          <cell r="E2725" t="str">
            <v>NUT</v>
          </cell>
          <cell r="F2725" t="str">
            <v>MTPL-00485</v>
          </cell>
          <cell r="G2725" t="str">
            <v>MUR M8</v>
          </cell>
        </row>
        <row r="2726">
          <cell r="D2726" t="str">
            <v>MTPL-00486</v>
          </cell>
          <cell r="E2726" t="str">
            <v>NUT</v>
          </cell>
          <cell r="F2726" t="str">
            <v>MTPL-00486</v>
          </cell>
          <cell r="G2726" t="str">
            <v>MUR M8 KUNCI 13</v>
          </cell>
        </row>
        <row r="2727">
          <cell r="D2727" t="str">
            <v>MTPL-00401</v>
          </cell>
          <cell r="E2727" t="str">
            <v>NUT</v>
          </cell>
          <cell r="F2727" t="str">
            <v>MTPL-00401</v>
          </cell>
          <cell r="G2727" t="str">
            <v>MUR M8 RING TOPI</v>
          </cell>
        </row>
        <row r="2728">
          <cell r="D2728" t="str">
            <v>MTPL-02200</v>
          </cell>
          <cell r="E2728" t="str">
            <v>NUT</v>
          </cell>
          <cell r="F2728" t="str">
            <v>MTPL-02200</v>
          </cell>
          <cell r="G2728" t="str">
            <v>MUR RING PATEN M4</v>
          </cell>
        </row>
        <row r="2729">
          <cell r="D2729" t="str">
            <v>MTPL-02201</v>
          </cell>
          <cell r="E2729" t="str">
            <v>NUT</v>
          </cell>
          <cell r="F2729" t="str">
            <v>MTPL-02201</v>
          </cell>
          <cell r="G2729" t="str">
            <v>MUR RING PATEN M6</v>
          </cell>
        </row>
        <row r="2730">
          <cell r="D2730" t="str">
            <v>MTPL-03235</v>
          </cell>
          <cell r="E2730" t="str">
            <v>NYLON</v>
          </cell>
          <cell r="F2730" t="str">
            <v>MTPL-03235</v>
          </cell>
          <cell r="G2730" t="str">
            <v>NYLON CLEAR 5MM</v>
          </cell>
        </row>
        <row r="2731">
          <cell r="D2731" t="str">
            <v>MTPL-00708</v>
          </cell>
          <cell r="E2731" t="str">
            <v>NYLON</v>
          </cell>
          <cell r="F2731" t="str">
            <v>MTPL-00708</v>
          </cell>
          <cell r="G2731" t="str">
            <v>NYLON SHEET PE-300 HITAM 10 MM X 1 M X 2 M</v>
          </cell>
        </row>
        <row r="2732">
          <cell r="D2732" t="str">
            <v>MTPL-00709</v>
          </cell>
          <cell r="E2732" t="str">
            <v>NYLON</v>
          </cell>
          <cell r="F2732" t="str">
            <v>MTPL-00709</v>
          </cell>
          <cell r="G2732" t="str">
            <v>NYLON SHEET PE-300 HITAM 20 MM X 1 M X 2 M</v>
          </cell>
        </row>
        <row r="2733">
          <cell r="D2733" t="str">
            <v>MTPL-00710</v>
          </cell>
          <cell r="E2733" t="str">
            <v>NYLON</v>
          </cell>
          <cell r="F2733" t="str">
            <v>MTPL-00710</v>
          </cell>
          <cell r="G2733" t="str">
            <v>NYLON SHEET PE-300 HITAM 30 MM X 1 M X 2 M</v>
          </cell>
        </row>
        <row r="2734">
          <cell r="D2734" t="str">
            <v>MTPL-00711</v>
          </cell>
          <cell r="E2734" t="str">
            <v>NYLON</v>
          </cell>
          <cell r="F2734" t="str">
            <v>MTPL-00711</v>
          </cell>
          <cell r="G2734" t="str">
            <v>NYLON SHEET PE-300 HITAM 40 MM X 1 M X 2 M</v>
          </cell>
        </row>
        <row r="2735">
          <cell r="D2735" t="str">
            <v>MTPL-00712</v>
          </cell>
          <cell r="E2735" t="str">
            <v>NYLON</v>
          </cell>
          <cell r="F2735" t="str">
            <v>MTPL-00712</v>
          </cell>
          <cell r="G2735" t="str">
            <v>NYLON SHEET PE-300 PUTIH 10 MM X 1 M X 2 M</v>
          </cell>
        </row>
        <row r="2736">
          <cell r="D2736" t="str">
            <v>MTPL-00713</v>
          </cell>
          <cell r="E2736" t="str">
            <v>NYLON</v>
          </cell>
          <cell r="F2736" t="str">
            <v>MTPL-00713</v>
          </cell>
          <cell r="G2736" t="str">
            <v>NYLON SHEET PE-300 PUTIH 20 MM X 1 M X 2 M</v>
          </cell>
        </row>
        <row r="2737">
          <cell r="D2737" t="str">
            <v>MTPL-00714</v>
          </cell>
          <cell r="E2737" t="str">
            <v>NYLON</v>
          </cell>
          <cell r="F2737" t="str">
            <v>MTPL-00714</v>
          </cell>
          <cell r="G2737" t="str">
            <v>NYLON SHEET PE-300 PUTIH 30 MM X 1 M X 2 M</v>
          </cell>
        </row>
        <row r="2738">
          <cell r="D2738" t="str">
            <v>MTPL-00715</v>
          </cell>
          <cell r="E2738" t="str">
            <v>NYLON</v>
          </cell>
          <cell r="F2738" t="str">
            <v>MTPL-00715</v>
          </cell>
          <cell r="G2738" t="str">
            <v>NYLON SHEET PE-300 PUTIH 40 MM X 1 M X 2 M</v>
          </cell>
        </row>
        <row r="2739">
          <cell r="D2739" t="str">
            <v>MTPL-01198</v>
          </cell>
          <cell r="E2739" t="str">
            <v>RING</v>
          </cell>
          <cell r="F2739" t="str">
            <v>MTPL-01198</v>
          </cell>
          <cell r="G2739" t="str">
            <v>O RING M10</v>
          </cell>
        </row>
        <row r="2740">
          <cell r="D2740" t="str">
            <v>MTPL-00490</v>
          </cell>
          <cell r="E2740" t="str">
            <v>RING</v>
          </cell>
          <cell r="F2740" t="str">
            <v>MTPL-00490</v>
          </cell>
          <cell r="G2740" t="str">
            <v>O RING M3</v>
          </cell>
        </row>
        <row r="2741">
          <cell r="D2741" t="str">
            <v>MTPL-02204</v>
          </cell>
          <cell r="E2741" t="str">
            <v>RING</v>
          </cell>
          <cell r="F2741" t="str">
            <v>MTPL-02204</v>
          </cell>
          <cell r="G2741" t="str">
            <v>O RING M4</v>
          </cell>
        </row>
        <row r="2742">
          <cell r="D2742" t="str">
            <v>MTPL-00491</v>
          </cell>
          <cell r="E2742" t="str">
            <v>RING</v>
          </cell>
          <cell r="F2742" t="str">
            <v>MTPL-00491</v>
          </cell>
          <cell r="G2742" t="str">
            <v>O RING M5</v>
          </cell>
        </row>
        <row r="2743">
          <cell r="D2743" t="str">
            <v>MTPL-02205</v>
          </cell>
          <cell r="E2743" t="str">
            <v>RING</v>
          </cell>
          <cell r="F2743" t="str">
            <v>MTPL-02205</v>
          </cell>
          <cell r="G2743" t="str">
            <v>O RING M6</v>
          </cell>
        </row>
        <row r="2744">
          <cell r="D2744" t="str">
            <v>MTPL-02206</v>
          </cell>
          <cell r="E2744" t="str">
            <v>RING</v>
          </cell>
          <cell r="F2744" t="str">
            <v>MTPL-02206</v>
          </cell>
          <cell r="G2744" t="str">
            <v>O RING M8</v>
          </cell>
        </row>
        <row r="2745">
          <cell r="D2745" t="str">
            <v>MTPL-00493</v>
          </cell>
          <cell r="E2745" t="str">
            <v>RING</v>
          </cell>
          <cell r="F2745" t="str">
            <v>MTPL-00493</v>
          </cell>
          <cell r="G2745" t="str">
            <v>O RING M8 DIA 30MM</v>
          </cell>
        </row>
        <row r="2746">
          <cell r="D2746" t="str">
            <v>MTPL-00328</v>
          </cell>
          <cell r="E2746" t="str">
            <v>OBENG</v>
          </cell>
          <cell r="F2746" t="str">
            <v>MTPL-00328</v>
          </cell>
          <cell r="G2746" t="str">
            <v>OBENG - PJ 125 TEKIRO</v>
          </cell>
        </row>
        <row r="2747">
          <cell r="D2747" t="str">
            <v>MTPL-00329</v>
          </cell>
          <cell r="E2747" t="str">
            <v>OBENG</v>
          </cell>
          <cell r="F2747" t="str">
            <v>MTPL-00329</v>
          </cell>
          <cell r="G2747" t="str">
            <v>OBENG + PJ 125 TEKIRO</v>
          </cell>
        </row>
        <row r="2748">
          <cell r="D2748" t="str">
            <v>MTPL-03385</v>
          </cell>
          <cell r="E2748" t="str">
            <v>PENJEPIT KANBAN</v>
          </cell>
          <cell r="F2748" t="str">
            <v>MTPL-03385</v>
          </cell>
          <cell r="G2748" t="str">
            <v>PENJEPIT KANBAN TERMINAL</v>
          </cell>
        </row>
        <row r="2749">
          <cell r="D2749" t="str">
            <v>MTPL-00948</v>
          </cell>
          <cell r="E2749" t="str">
            <v>PIPE</v>
          </cell>
          <cell r="F2749" t="str">
            <v>MTPL-00948</v>
          </cell>
          <cell r="G2749" t="str">
            <v>PIPA PVC 1</v>
          </cell>
        </row>
        <row r="2750">
          <cell r="D2750" t="str">
            <v>MTPL-00949</v>
          </cell>
          <cell r="E2750" t="str">
            <v>PIPE</v>
          </cell>
          <cell r="F2750" t="str">
            <v>MTPL-00949</v>
          </cell>
          <cell r="G2750" t="str">
            <v>PIPA PVC 1/2</v>
          </cell>
        </row>
        <row r="2751">
          <cell r="D2751" t="str">
            <v>MTPL-00955</v>
          </cell>
          <cell r="E2751" t="str">
            <v>PIPE</v>
          </cell>
          <cell r="F2751" t="str">
            <v>MTPL-00955</v>
          </cell>
          <cell r="G2751" t="str">
            <v>PIPA PVC 3/4</v>
          </cell>
        </row>
        <row r="2752">
          <cell r="D2752" t="str">
            <v>MTPL-00958</v>
          </cell>
          <cell r="E2752" t="str">
            <v>PIPE</v>
          </cell>
          <cell r="F2752" t="str">
            <v>MTPL-00958</v>
          </cell>
          <cell r="G2752" t="str">
            <v>PIPA PVC 5/8</v>
          </cell>
        </row>
        <row r="2753">
          <cell r="D2753" t="str">
            <v>MTPL-00341</v>
          </cell>
          <cell r="E2753" t="str">
            <v>PIPE</v>
          </cell>
          <cell r="F2753" t="str">
            <v>MTPL-00341</v>
          </cell>
          <cell r="G2753" t="str">
            <v>PIPA PVC PUTIH TYPE D 3</v>
          </cell>
        </row>
        <row r="2754">
          <cell r="D2754" t="str">
            <v>MTPL-00342</v>
          </cell>
          <cell r="E2754" t="str">
            <v>PIPE</v>
          </cell>
          <cell r="F2754" t="str">
            <v>MTPL-00342</v>
          </cell>
          <cell r="G2754" t="str">
            <v>PIPA PVC PUTIH TYPE D 4</v>
          </cell>
        </row>
        <row r="2755">
          <cell r="D2755" t="str">
            <v>MTPL-01667</v>
          </cell>
          <cell r="E2755" t="str">
            <v>PLASTIK</v>
          </cell>
          <cell r="F2755" t="str">
            <v>MTPL-01667</v>
          </cell>
          <cell r="G2755" t="str">
            <v>PLASTIK MIKA ROLL 0.4 MM</v>
          </cell>
        </row>
        <row r="2756">
          <cell r="D2756" t="str">
            <v>MTPL-00647</v>
          </cell>
          <cell r="E2756" t="str">
            <v>PLASTIK</v>
          </cell>
          <cell r="F2756" t="str">
            <v>MTPL-00647</v>
          </cell>
          <cell r="G2756" t="str">
            <v>PLASTIK MIKA ROLL 0.6 MM</v>
          </cell>
        </row>
        <row r="2757">
          <cell r="D2757" t="str">
            <v>MTPL-00114</v>
          </cell>
          <cell r="E2757" t="str">
            <v>PLASTIK</v>
          </cell>
          <cell r="F2757" t="str">
            <v>MTPL-00114</v>
          </cell>
          <cell r="G2757" t="str">
            <v>PLASTIK MIKA ROLL 0.7 MM</v>
          </cell>
        </row>
        <row r="2758">
          <cell r="D2758" t="str">
            <v>MTPL-02402</v>
          </cell>
          <cell r="E2758" t="str">
            <v>POM</v>
          </cell>
          <cell r="F2758" t="str">
            <v>MTPL-02402</v>
          </cell>
          <cell r="G2758" t="str">
            <v>POM SHEET 10 x 1000 x 2000 MM</v>
          </cell>
        </row>
        <row r="2759">
          <cell r="D2759" t="str">
            <v>MTPL-02403</v>
          </cell>
          <cell r="E2759" t="str">
            <v>POM</v>
          </cell>
          <cell r="F2759" t="str">
            <v>MTPL-02403</v>
          </cell>
          <cell r="G2759" t="str">
            <v>POM SHEET 20 x 1000 x 2000 MM</v>
          </cell>
        </row>
        <row r="2760">
          <cell r="D2760" t="str">
            <v>MTPL-02404</v>
          </cell>
          <cell r="E2760" t="str">
            <v>POM</v>
          </cell>
          <cell r="F2760" t="str">
            <v>MTPL-02404</v>
          </cell>
          <cell r="G2760" t="str">
            <v>POM SHEET 30 x 1000 x 2000 MM WHITE</v>
          </cell>
        </row>
        <row r="2761">
          <cell r="D2761" t="str">
            <v>MTPL-03281</v>
          </cell>
          <cell r="E2761" t="str">
            <v>POM</v>
          </cell>
          <cell r="F2761" t="str">
            <v>MTPL-03281</v>
          </cell>
          <cell r="G2761" t="str">
            <v>POM SHEET 30 X 1000 X 2000 MM BLACK</v>
          </cell>
        </row>
        <row r="2762">
          <cell r="D2762" t="str">
            <v>MTPL-01478</v>
          </cell>
          <cell r="E2762" t="str">
            <v>BUTTON</v>
          </cell>
          <cell r="F2762" t="str">
            <v>MTPL-01478</v>
          </cell>
          <cell r="G2762" t="str">
            <v>PUSH BOTTON KOTAK</v>
          </cell>
        </row>
        <row r="2763">
          <cell r="D2763" t="str">
            <v>MTPL-02428</v>
          </cell>
          <cell r="E2763" t="str">
            <v>RELL</v>
          </cell>
          <cell r="F2763" t="str">
            <v>MTPL-02428</v>
          </cell>
          <cell r="G2763" t="str">
            <v>RELL RELAY PANJANG 1 M</v>
          </cell>
        </row>
        <row r="2764">
          <cell r="D2764" t="str">
            <v>MTPL-00495</v>
          </cell>
          <cell r="E2764" t="str">
            <v>RING</v>
          </cell>
          <cell r="F2764" t="str">
            <v>MTPL-00495</v>
          </cell>
          <cell r="G2764" t="str">
            <v>RING PEER 5</v>
          </cell>
        </row>
        <row r="2765">
          <cell r="D2765" t="str">
            <v>MTPL-00496</v>
          </cell>
          <cell r="E2765" t="str">
            <v>RING</v>
          </cell>
          <cell r="F2765" t="str">
            <v>MTPL-00496</v>
          </cell>
          <cell r="G2765" t="str">
            <v>RING PEER 6</v>
          </cell>
        </row>
        <row r="2766">
          <cell r="D2766" t="str">
            <v>MTPL-01203</v>
          </cell>
          <cell r="E2766" t="str">
            <v>RING</v>
          </cell>
          <cell r="F2766" t="str">
            <v>MTPL-01203</v>
          </cell>
          <cell r="G2766" t="str">
            <v>RING PEER 8</v>
          </cell>
        </row>
        <row r="2767">
          <cell r="D2767" t="str">
            <v>MTPL-00330</v>
          </cell>
          <cell r="E2767" t="str">
            <v>RING</v>
          </cell>
          <cell r="F2767" t="str">
            <v>MTPL-00330</v>
          </cell>
          <cell r="G2767" t="str">
            <v>RING PEER M16</v>
          </cell>
        </row>
        <row r="2768">
          <cell r="D2768" t="str">
            <v>MTPL-01200</v>
          </cell>
          <cell r="E2768" t="str">
            <v>RING</v>
          </cell>
          <cell r="F2768" t="str">
            <v>MTPL-01200</v>
          </cell>
          <cell r="G2768" t="str">
            <v>RING PER 10</v>
          </cell>
        </row>
        <row r="2769">
          <cell r="D2769" t="str">
            <v>MTPL-01201</v>
          </cell>
          <cell r="E2769" t="str">
            <v>RING</v>
          </cell>
          <cell r="F2769" t="str">
            <v>MTPL-01201</v>
          </cell>
          <cell r="G2769" t="str">
            <v>RING PER 3</v>
          </cell>
        </row>
        <row r="2770">
          <cell r="D2770" t="str">
            <v>MTPL-01202</v>
          </cell>
          <cell r="E2770" t="str">
            <v>RING</v>
          </cell>
          <cell r="F2770" t="str">
            <v>MTPL-01202</v>
          </cell>
          <cell r="G2770" t="str">
            <v>RING PER 4</v>
          </cell>
        </row>
        <row r="2771">
          <cell r="D2771" t="str">
            <v>MTPL-02373</v>
          </cell>
          <cell r="E2771" t="str">
            <v>RING</v>
          </cell>
          <cell r="F2771" t="str">
            <v>MTPL-02373</v>
          </cell>
          <cell r="G2771" t="str">
            <v>RING PLAT M16</v>
          </cell>
        </row>
        <row r="2772">
          <cell r="D2772" t="str">
            <v>MTPL-03378</v>
          </cell>
          <cell r="E2772" t="str">
            <v>ROD</v>
          </cell>
          <cell r="F2772" t="str">
            <v>MTPL-03378</v>
          </cell>
          <cell r="G2772" t="str">
            <v>ROD END NHS5TL</v>
          </cell>
        </row>
        <row r="2773">
          <cell r="D2773" t="str">
            <v>MTPL-03379</v>
          </cell>
          <cell r="E2773" t="str">
            <v>ROD</v>
          </cell>
          <cell r="F2773" t="str">
            <v>MTPL-03379</v>
          </cell>
          <cell r="G2773" t="str">
            <v>ROD END NHS5TR</v>
          </cell>
        </row>
        <row r="2774">
          <cell r="D2774" t="str">
            <v>MTPL-01682</v>
          </cell>
          <cell r="E2774" t="str">
            <v>RUBBER</v>
          </cell>
          <cell r="F2774" t="str">
            <v>MTPL-01682</v>
          </cell>
          <cell r="G2774" t="str">
            <v>RUBBER GREEN</v>
          </cell>
        </row>
        <row r="2775">
          <cell r="D2775" t="str">
            <v>MTPL-00347</v>
          </cell>
          <cell r="E2775" t="str">
            <v>RUBBER</v>
          </cell>
          <cell r="F2775" t="str">
            <v>MTPL-00347</v>
          </cell>
          <cell r="G2775" t="str">
            <v>RUBBER HOLE PUTIH BESAR</v>
          </cell>
        </row>
        <row r="2776">
          <cell r="D2776" t="str">
            <v>MTPL-00348</v>
          </cell>
          <cell r="E2776" t="str">
            <v>RUBBER</v>
          </cell>
          <cell r="F2776" t="str">
            <v>MTPL-00348</v>
          </cell>
          <cell r="G2776" t="str">
            <v>RUBBER HOLE PUTIH KECIL</v>
          </cell>
        </row>
        <row r="2777">
          <cell r="D2777" t="str">
            <v>MTPL-01819</v>
          </cell>
          <cell r="E2777" t="str">
            <v>RUBBER</v>
          </cell>
          <cell r="F2777" t="str">
            <v>MTPL-01819</v>
          </cell>
          <cell r="G2777" t="str">
            <v>RUBBER PINK</v>
          </cell>
        </row>
        <row r="2778">
          <cell r="D2778" t="str">
            <v>MTPL-00077</v>
          </cell>
          <cell r="E2778" t="str">
            <v>SCRAPPER</v>
          </cell>
          <cell r="F2778" t="str">
            <v>MTPL-00077</v>
          </cell>
          <cell r="G2778" t="str">
            <v>SCRAPPER 2.5</v>
          </cell>
        </row>
        <row r="2779">
          <cell r="D2779" t="str">
            <v>MTPL-02406</v>
          </cell>
          <cell r="E2779" t="str">
            <v>SEAL</v>
          </cell>
          <cell r="F2779" t="str">
            <v>MTPL-02406</v>
          </cell>
          <cell r="G2779" t="str">
            <v>SEAL HITAM</v>
          </cell>
        </row>
        <row r="2780">
          <cell r="D2780" t="str">
            <v>MTPL-02215</v>
          </cell>
          <cell r="E2780" t="str">
            <v>SEKRUP</v>
          </cell>
          <cell r="F2780" t="str">
            <v>MTPL-02215</v>
          </cell>
          <cell r="G2780" t="str">
            <v>SEKRUP M2 1/2 (+) 1</v>
          </cell>
        </row>
        <row r="2781">
          <cell r="D2781" t="str">
            <v>MTPL-02216</v>
          </cell>
          <cell r="E2781" t="str">
            <v>SEKRUP</v>
          </cell>
          <cell r="F2781" t="str">
            <v>MTPL-02216</v>
          </cell>
          <cell r="G2781" t="str">
            <v>SEKRUP M2 1/2 (+) 3/4</v>
          </cell>
        </row>
        <row r="2782">
          <cell r="D2782" t="str">
            <v>MTPL-02272</v>
          </cell>
          <cell r="E2782" t="str">
            <v>SEKRUP</v>
          </cell>
          <cell r="F2782" t="str">
            <v>MTPL-02272</v>
          </cell>
          <cell r="G2782" t="str">
            <v>SEKRUP M2 1/2 + 1/2</v>
          </cell>
        </row>
        <row r="2783">
          <cell r="D2783" t="str">
            <v>MTPL-00501</v>
          </cell>
          <cell r="E2783" t="str">
            <v>SEKRUP</v>
          </cell>
          <cell r="F2783" t="str">
            <v>MTPL-00501</v>
          </cell>
          <cell r="G2783" t="str">
            <v>SEKRUP M2 1/2 + 3/4</v>
          </cell>
        </row>
        <row r="2784">
          <cell r="D2784" t="str">
            <v>MTPL-00507</v>
          </cell>
          <cell r="E2784" t="str">
            <v>SEKRUP</v>
          </cell>
          <cell r="F2784" t="str">
            <v>MTPL-00507</v>
          </cell>
          <cell r="G2784" t="str">
            <v>SEKRUP M3 + 3/4</v>
          </cell>
        </row>
        <row r="2785">
          <cell r="D2785" t="str">
            <v>MTPL-00508</v>
          </cell>
          <cell r="E2785" t="str">
            <v>SEKRUP</v>
          </cell>
          <cell r="F2785" t="str">
            <v>MTPL-00508</v>
          </cell>
          <cell r="G2785" t="str">
            <v>SEKRUP M3 + 3/4 CEMBUNG</v>
          </cell>
        </row>
        <row r="2786">
          <cell r="D2786" t="str">
            <v>MTPL-00509</v>
          </cell>
          <cell r="E2786" t="str">
            <v>SEKRUP</v>
          </cell>
          <cell r="F2786" t="str">
            <v>MTPL-00509</v>
          </cell>
          <cell r="G2786" t="str">
            <v>SEKRUP M4 + 1 1/2 CEMBUNG</v>
          </cell>
        </row>
        <row r="2787">
          <cell r="D2787" t="str">
            <v>MTPL-00513</v>
          </cell>
          <cell r="E2787" t="str">
            <v>SEKRUP</v>
          </cell>
          <cell r="F2787" t="str">
            <v>MTPL-00513</v>
          </cell>
          <cell r="G2787" t="str">
            <v>SEKRUP M4 + 1 CEMBUNG</v>
          </cell>
        </row>
        <row r="2788">
          <cell r="D2788" t="str">
            <v>MTPL-00511</v>
          </cell>
          <cell r="E2788" t="str">
            <v>SEKRUP</v>
          </cell>
          <cell r="F2788" t="str">
            <v>MTPL-00511</v>
          </cell>
          <cell r="G2788" t="str">
            <v>SEKRUP M4 + 1/2 CEMBUNG</v>
          </cell>
        </row>
        <row r="2789">
          <cell r="D2789" t="str">
            <v>MTPL-00518</v>
          </cell>
          <cell r="E2789" t="str">
            <v>SEKRUP</v>
          </cell>
          <cell r="F2789" t="str">
            <v>MTPL-00518</v>
          </cell>
          <cell r="G2789" t="str">
            <v>SEKRUP M4 + 3/4 CEMBUNG</v>
          </cell>
        </row>
        <row r="2790">
          <cell r="D2790" t="str">
            <v>MTPL-02274</v>
          </cell>
          <cell r="E2790" t="str">
            <v>SELANG</v>
          </cell>
          <cell r="F2790" t="str">
            <v>MTPL-02274</v>
          </cell>
          <cell r="G2790" t="str">
            <v>SELANG DAIMARU</v>
          </cell>
        </row>
        <row r="2791">
          <cell r="D2791" t="str">
            <v>MTPL-02217</v>
          </cell>
          <cell r="E2791" t="str">
            <v>SELANG</v>
          </cell>
          <cell r="F2791" t="str">
            <v>MTPL-02217</v>
          </cell>
          <cell r="G2791" t="str">
            <v>SELANG SEAGULE 1 1/4" (BERSERAT)</v>
          </cell>
        </row>
        <row r="2792">
          <cell r="D2792" t="str">
            <v>MTPL-01483</v>
          </cell>
          <cell r="E2792" t="str">
            <v>SELANG</v>
          </cell>
          <cell r="F2792" t="str">
            <v>MTPL-01483</v>
          </cell>
          <cell r="G2792" t="str">
            <v>SELANG TUBE</v>
          </cell>
        </row>
        <row r="2793">
          <cell r="D2793" t="str">
            <v>MTPL-00128</v>
          </cell>
          <cell r="E2793" t="str">
            <v>BATTERY</v>
          </cell>
          <cell r="F2793" t="str">
            <v>MTPL-00128</v>
          </cell>
          <cell r="G2793" t="str">
            <v>SOKET BATRE</v>
          </cell>
        </row>
        <row r="2794">
          <cell r="D2794" t="str">
            <v>MTPL-01818</v>
          </cell>
          <cell r="E2794" t="str">
            <v>SPIRAL</v>
          </cell>
          <cell r="F2794" t="str">
            <v>MTPL-01818</v>
          </cell>
          <cell r="G2794" t="str">
            <v>SPIRAL KS 8</v>
          </cell>
        </row>
        <row r="2795">
          <cell r="D2795" t="str">
            <v>MTPL-02309</v>
          </cell>
          <cell r="E2795" t="str">
            <v>SPIRAL</v>
          </cell>
          <cell r="F2795" t="str">
            <v>MTPL-02309</v>
          </cell>
          <cell r="G2795" t="str">
            <v>SPIRAL KS15</v>
          </cell>
        </row>
        <row r="2796">
          <cell r="D2796" t="str">
            <v>MTPL-00354</v>
          </cell>
          <cell r="E2796" t="str">
            <v>SPON</v>
          </cell>
          <cell r="F2796" t="str">
            <v>MTPL-00354</v>
          </cell>
          <cell r="G2796" t="str">
            <v>SPON GREEN 2 MM</v>
          </cell>
        </row>
        <row r="2797">
          <cell r="D2797" t="str">
            <v>MTPL-01814</v>
          </cell>
          <cell r="E2797" t="str">
            <v>SPON</v>
          </cell>
          <cell r="F2797" t="str">
            <v>MTPL-01814</v>
          </cell>
          <cell r="G2797" t="str">
            <v xml:space="preserve">SPON PUTIH 1 CM </v>
          </cell>
        </row>
        <row r="2798">
          <cell r="D2798" t="str">
            <v>MTPL-03401</v>
          </cell>
          <cell r="E2798" t="str">
            <v>SPRING</v>
          </cell>
          <cell r="F2798" t="str">
            <v>MTPL-03401</v>
          </cell>
          <cell r="G2798" t="str">
            <v>SPRING AS 4.5 X 30 LENTUR</v>
          </cell>
        </row>
        <row r="2799">
          <cell r="D2799" t="str">
            <v>MTPL-02379</v>
          </cell>
          <cell r="E2799" t="str">
            <v>SPRING</v>
          </cell>
          <cell r="F2799" t="str">
            <v>MTPL-02379</v>
          </cell>
          <cell r="G2799" t="str">
            <v>SPRING GUTTER</v>
          </cell>
        </row>
        <row r="2800">
          <cell r="D2800" t="str">
            <v>MTPL-02113</v>
          </cell>
          <cell r="E2800" t="str">
            <v>STECKER</v>
          </cell>
          <cell r="F2800" t="str">
            <v>MTPL-02113</v>
          </cell>
          <cell r="G2800" t="str">
            <v>STECKER BROCO</v>
          </cell>
        </row>
        <row r="2801">
          <cell r="D2801" t="str">
            <v>MTPL-02102</v>
          </cell>
          <cell r="E2801" t="str">
            <v>SYRINGE</v>
          </cell>
          <cell r="F2801" t="str">
            <v>MTPL-02102</v>
          </cell>
          <cell r="G2801" t="str">
            <v>SUNTIKAN</v>
          </cell>
        </row>
        <row r="2802">
          <cell r="D2802" t="str">
            <v>MTPL-02357</v>
          </cell>
          <cell r="E2802" t="str">
            <v>TALANG</v>
          </cell>
          <cell r="F2802" t="str">
            <v>MTPL-02357</v>
          </cell>
          <cell r="G2802" t="str">
            <v>TALANG AIR</v>
          </cell>
        </row>
        <row r="2803">
          <cell r="D2803" t="str">
            <v>MTPL-03402</v>
          </cell>
          <cell r="E2803" t="str">
            <v>TALI</v>
          </cell>
          <cell r="F2803" t="str">
            <v>MTPL-03402</v>
          </cell>
          <cell r="G2803" t="str">
            <v>TALI TAMBANG 10MM</v>
          </cell>
        </row>
        <row r="2804">
          <cell r="D2804" t="str">
            <v>MTPL-00173</v>
          </cell>
          <cell r="E2804" t="str">
            <v>TALI</v>
          </cell>
          <cell r="F2804" t="str">
            <v>MTPL-00173</v>
          </cell>
          <cell r="G2804" t="str">
            <v>TALI TAMBANG 8MM PLASTIK BIRU</v>
          </cell>
        </row>
        <row r="2805">
          <cell r="D2805" t="str">
            <v>MTPL-03227</v>
          </cell>
          <cell r="E2805" t="str">
            <v>TANG</v>
          </cell>
          <cell r="F2805" t="str">
            <v>MTPL-03227</v>
          </cell>
          <cell r="G2805" t="str">
            <v>TANG SELLERY 88-566</v>
          </cell>
        </row>
        <row r="2806">
          <cell r="D2806" t="str">
            <v>MTPL-01207</v>
          </cell>
          <cell r="E2806" t="str">
            <v>TEMPAT</v>
          </cell>
          <cell r="F2806" t="str">
            <v>MTPL-01207</v>
          </cell>
          <cell r="G2806" t="str">
            <v>TEMPAT ARON ALPA</v>
          </cell>
        </row>
        <row r="2807">
          <cell r="D2807" t="str">
            <v>MTPL-03280</v>
          </cell>
          <cell r="E2807" t="str">
            <v>TEMPAT</v>
          </cell>
          <cell r="F2807" t="str">
            <v>MTPL-03280</v>
          </cell>
          <cell r="G2807" t="str">
            <v>TEMPAT ARON ALPA MIDLE</v>
          </cell>
        </row>
        <row r="2808">
          <cell r="D2808" t="str">
            <v>MTPL-00042</v>
          </cell>
          <cell r="E2808" t="str">
            <v>THINNER</v>
          </cell>
          <cell r="F2808" t="str">
            <v>MTPL-00042</v>
          </cell>
          <cell r="G2808" t="str">
            <v>THINNER SUPER GLOSS</v>
          </cell>
        </row>
        <row r="2809">
          <cell r="D2809" t="str">
            <v>MTPL-02134</v>
          </cell>
          <cell r="E2809" t="str">
            <v>CLAMP</v>
          </cell>
          <cell r="F2809" t="str">
            <v>MTPL-02134</v>
          </cell>
          <cell r="G2809" t="str">
            <v>TOGGLE CLAMP WT 11</v>
          </cell>
        </row>
        <row r="2810">
          <cell r="D2810" t="str">
            <v>MTPL-02358</v>
          </cell>
          <cell r="E2810" t="str">
            <v>TUTUP</v>
          </cell>
          <cell r="F2810" t="str">
            <v>MTPL-02358</v>
          </cell>
          <cell r="G2810" t="str">
            <v>TUTUP TALANG</v>
          </cell>
        </row>
        <row r="2811">
          <cell r="D2811" t="str">
            <v>MTPL-02131</v>
          </cell>
          <cell r="E2811" t="str">
            <v>ROLLER</v>
          </cell>
          <cell r="F2811" t="str">
            <v>MTPL-02131</v>
          </cell>
          <cell r="G2811" t="str">
            <v>URETHANE ROLLER</v>
          </cell>
        </row>
        <row r="2812">
          <cell r="D2812" t="str">
            <v>MTPL-00365</v>
          </cell>
          <cell r="E2812" t="str">
            <v>POLE</v>
          </cell>
          <cell r="F2812" t="str">
            <v>MTPL-00365</v>
          </cell>
          <cell r="G2812" t="str">
            <v>VISUAL POLE</v>
          </cell>
        </row>
        <row r="2813">
          <cell r="D2813" t="str">
            <v>MTPL-03291</v>
          </cell>
          <cell r="E2813" t="str">
            <v>KABEL</v>
          </cell>
          <cell r="F2813" t="str">
            <v>MTPL-03291</v>
          </cell>
          <cell r="G2813" t="str">
            <v>WIRE PELANGI</v>
          </cell>
        </row>
        <row r="2814">
          <cell r="D2814" t="str">
            <v>MTPL-03622</v>
          </cell>
          <cell r="E2814" t="str">
            <v>KANOPI</v>
          </cell>
          <cell r="F2814" t="str">
            <v>MTPL-03622</v>
          </cell>
          <cell r="G2814" t="str">
            <v>Kanopi Polycarbonate 5MM</v>
          </cell>
        </row>
        <row r="2815">
          <cell r="D2815" t="str">
            <v>MTPL-03613</v>
          </cell>
          <cell r="E2815" t="str">
            <v>GRINDER</v>
          </cell>
          <cell r="F2815" t="str">
            <v>MTPL-03613</v>
          </cell>
          <cell r="G2815" t="str">
            <v>Bor Mini Grinder</v>
          </cell>
        </row>
        <row r="2816">
          <cell r="D2816" t="str">
            <v>MTPL-03671</v>
          </cell>
          <cell r="E2816" t="str">
            <v>SELANG</v>
          </cell>
          <cell r="F2816" t="str">
            <v>MTPL-03671</v>
          </cell>
          <cell r="G2816" t="str">
            <v>SELANG TUBE (PISCO URETHANE 6 x 4 UBS0640)</v>
          </cell>
        </row>
        <row r="2817">
          <cell r="D2817" t="str">
            <v>MTPL-03456</v>
          </cell>
          <cell r="E2817" t="str">
            <v>KUNCI</v>
          </cell>
          <cell r="F2817" t="str">
            <v>MTPL-03456</v>
          </cell>
          <cell r="G2817" t="str">
            <v>KUNCI PAS 17X19</v>
          </cell>
        </row>
        <row r="2818">
          <cell r="D2818" t="str">
            <v>MTPL-03455</v>
          </cell>
          <cell r="E2818" t="str">
            <v>KUNCI</v>
          </cell>
          <cell r="F2818" t="str">
            <v>MTPL-03455</v>
          </cell>
          <cell r="G2818" t="str">
            <v>KUNCI PAS 14X15</v>
          </cell>
        </row>
        <row r="2819">
          <cell r="D2819" t="str">
            <v>MTPL-03454</v>
          </cell>
          <cell r="E2819" t="str">
            <v>KUNCI</v>
          </cell>
          <cell r="F2819" t="str">
            <v>MTPL-03454</v>
          </cell>
          <cell r="G2819" t="str">
            <v>KUNCI PAS 12X13</v>
          </cell>
        </row>
        <row r="2820">
          <cell r="D2820" t="str">
            <v>MTPL-03453</v>
          </cell>
          <cell r="E2820" t="str">
            <v>KUNCI</v>
          </cell>
          <cell r="F2820" t="str">
            <v>MTPL-03453</v>
          </cell>
          <cell r="G2820" t="str">
            <v>KUNCI PAS 10X11</v>
          </cell>
        </row>
        <row r="2821">
          <cell r="D2821" t="str">
            <v>MTPL-00316</v>
          </cell>
          <cell r="E2821" t="str">
            <v>KUNCI</v>
          </cell>
          <cell r="F2821" t="str">
            <v>MTPL-00316</v>
          </cell>
          <cell r="G2821" t="str">
            <v>KUNCI INGGRIS 10 INCH</v>
          </cell>
        </row>
        <row r="2822">
          <cell r="D2822" t="str">
            <v>MTPL-03496</v>
          </cell>
          <cell r="E2822" t="str">
            <v>KUNCI</v>
          </cell>
          <cell r="F2822" t="str">
            <v>MTPL-03496</v>
          </cell>
          <cell r="G2822" t="str">
            <v>KUNCI INGGRIS 18 INCH</v>
          </cell>
        </row>
        <row r="2823">
          <cell r="D2823" t="str">
            <v>MTPL-00771</v>
          </cell>
          <cell r="E2823" t="str">
            <v>GUN</v>
          </cell>
          <cell r="F2823" t="str">
            <v>MTPL-00771</v>
          </cell>
          <cell r="G2823" t="str">
            <v>SELLERY 97-372 STAPLES GUN</v>
          </cell>
        </row>
        <row r="2824">
          <cell r="D2824" t="str">
            <v>MTPL-00754</v>
          </cell>
          <cell r="E2824" t="str">
            <v>KUNCI</v>
          </cell>
          <cell r="F2824" t="str">
            <v>MTPL-00754</v>
          </cell>
          <cell r="G2824" t="str">
            <v>SELLERY 74-318 KUNCI RING 18 X 19 MM</v>
          </cell>
        </row>
        <row r="2825">
          <cell r="D2825" t="str">
            <v>MTPL-00734</v>
          </cell>
          <cell r="E2825" t="str">
            <v>TEST PEN</v>
          </cell>
          <cell r="F2825" t="str">
            <v>MTPL-00734</v>
          </cell>
          <cell r="G2825" t="str">
            <v>SELLERY 11-971 TESPEN</v>
          </cell>
        </row>
        <row r="2826">
          <cell r="D2826" t="str">
            <v>MTPL-00732</v>
          </cell>
          <cell r="E2826" t="str">
            <v>OBENG</v>
          </cell>
          <cell r="F2826" t="str">
            <v>MTPL-00732</v>
          </cell>
          <cell r="G2826" t="str">
            <v>SELLERY 11-514 OBENG ECLIPSE (+) 5 X 100 MM</v>
          </cell>
        </row>
        <row r="2827">
          <cell r="D2827" t="str">
            <v>MTPL-00756</v>
          </cell>
          <cell r="E2827" t="str">
            <v>PLIER</v>
          </cell>
          <cell r="F2827" t="str">
            <v>MTPL-00756</v>
          </cell>
          <cell r="G2827" t="str">
            <v>SELLERY 88-304 LONG NOSE PLIER</v>
          </cell>
        </row>
        <row r="2828">
          <cell r="D2828" t="str">
            <v>MTPL-00768</v>
          </cell>
          <cell r="E2828" t="str">
            <v>GUN</v>
          </cell>
          <cell r="F2828" t="str">
            <v>MTPL-00768</v>
          </cell>
          <cell r="G2828" t="str">
            <v>SELLERY 96-760 GLUE GUN 40-60 W</v>
          </cell>
        </row>
        <row r="2829">
          <cell r="D2829" t="str">
            <v>MTPL-03672</v>
          </cell>
          <cell r="E2829" t="str">
            <v>SEKRUP</v>
          </cell>
          <cell r="F2829" t="str">
            <v>MTPL-03672</v>
          </cell>
          <cell r="G2829" t="str">
            <v>SEKRUP M4 X 4 CM</v>
          </cell>
        </row>
        <row r="2830">
          <cell r="D2830" t="str">
            <v>MTPL-01519</v>
          </cell>
          <cell r="E2830" t="str">
            <v>ENDMILL</v>
          </cell>
          <cell r="F2830" t="str">
            <v>MTPL-01519</v>
          </cell>
          <cell r="G2830" t="str">
            <v>NACHI  E6212  3.0 X 6  SL4   ENDMILL LONG 4 FLUTE</v>
          </cell>
        </row>
        <row r="2831">
          <cell r="D2831" t="str">
            <v>MTPL-01520</v>
          </cell>
          <cell r="E2831" t="str">
            <v>ENDMILL</v>
          </cell>
          <cell r="F2831" t="str">
            <v>MTPL-01520</v>
          </cell>
          <cell r="G2831" t="str">
            <v>NACHI  E6212  4.0 X 8  SL4   ENDMILL LONG 4 FLUTE</v>
          </cell>
        </row>
        <row r="2832">
          <cell r="D2832" t="str">
            <v>MTPL-01521</v>
          </cell>
          <cell r="E2832" t="str">
            <v>ENDMILL</v>
          </cell>
          <cell r="F2832" t="str">
            <v>MTPL-01521</v>
          </cell>
          <cell r="G2832" t="str">
            <v>NACHI  E6212  5.0 X 8  SL4   ENDMILL LONG 4 FLUTE</v>
          </cell>
        </row>
        <row r="2833">
          <cell r="D2833" t="str">
            <v>MTPL-01526</v>
          </cell>
          <cell r="E2833" t="str">
            <v>ENDMILL</v>
          </cell>
          <cell r="F2833" t="str">
            <v>MTPL-01526</v>
          </cell>
          <cell r="G2833" t="str">
            <v>NACHI  E6212 10.0 X 10  SL4   ENDMILL LONG 4 FLUTE</v>
          </cell>
        </row>
        <row r="2834">
          <cell r="D2834" t="str">
            <v>MTPL-03510</v>
          </cell>
          <cell r="E2834" t="str">
            <v>ENDMILL</v>
          </cell>
          <cell r="F2834" t="str">
            <v>MTPL-03510</v>
          </cell>
          <cell r="G2834" t="str">
            <v>NACHI E6212 10.0 X 12 SL4 ENDMILL LONG 4 FLUTE</v>
          </cell>
        </row>
        <row r="2835">
          <cell r="D2835" t="str">
            <v>MTPL-01524</v>
          </cell>
          <cell r="E2835" t="str">
            <v>ENDMILL</v>
          </cell>
          <cell r="F2835" t="str">
            <v>MTPL-01524</v>
          </cell>
          <cell r="G2835" t="str">
            <v>NACHI  E6212  8.0 X 10  SL4   ENDMILL LONG 4 FLUTE</v>
          </cell>
        </row>
        <row r="2836">
          <cell r="D2836" t="str">
            <v>MTPL-00296</v>
          </cell>
          <cell r="E2836" t="str">
            <v>BEL</v>
          </cell>
          <cell r="F2836" t="str">
            <v>MTPL-00296</v>
          </cell>
          <cell r="G2836" t="str">
            <v>BEL SEPEDA KECIL</v>
          </cell>
        </row>
        <row r="2837">
          <cell r="D2837" t="str">
            <v>MTPL-03741</v>
          </cell>
          <cell r="E2837" t="str">
            <v>BEL</v>
          </cell>
          <cell r="F2837" t="str">
            <v>MTPL-03741</v>
          </cell>
          <cell r="G2837" t="str">
            <v>BEL SEPEDA BESAR</v>
          </cell>
        </row>
        <row r="2838">
          <cell r="D2838" t="str">
            <v>MTPL-00944</v>
          </cell>
          <cell r="E2838" t="str">
            <v>MATA SCREW</v>
          </cell>
          <cell r="F2838" t="str">
            <v>MTPL-00944</v>
          </cell>
          <cell r="G2838" t="str">
            <v>MATA SCREW DRIVER (+) PH 2 BLACK FOOT</v>
          </cell>
        </row>
        <row r="2839">
          <cell r="D2839" t="str">
            <v>MTPL-02387</v>
          </cell>
          <cell r="E2839" t="str">
            <v>CYLINDER</v>
          </cell>
          <cell r="F2839" t="str">
            <v>MTPL-02387</v>
          </cell>
          <cell r="G2839" t="str">
            <v>AIR CYLINDER CDJ2B10-30Z-B</v>
          </cell>
        </row>
        <row r="2840">
          <cell r="D2840" t="str">
            <v>MTPL-02388</v>
          </cell>
          <cell r="E2840" t="str">
            <v>CYLINDER</v>
          </cell>
          <cell r="F2840" t="str">
            <v>MTPL-02388</v>
          </cell>
          <cell r="G2840" t="str">
            <v>AIR CYLINDER CDJ2B6-60RZ-B</v>
          </cell>
        </row>
        <row r="2841">
          <cell r="D2841" t="str">
            <v>MTPL-01115</v>
          </cell>
          <cell r="E2841" t="str">
            <v>CYLINDER</v>
          </cell>
          <cell r="F2841" t="str">
            <v>MTPL-01115</v>
          </cell>
          <cell r="G2841" t="str">
            <v>AIR CYLINDER CDU10-5D-M9BS</v>
          </cell>
        </row>
        <row r="2842">
          <cell r="D2842" t="str">
            <v>MTPL-01121</v>
          </cell>
          <cell r="E2842" t="str">
            <v>CYLINDER</v>
          </cell>
          <cell r="F2842" t="str">
            <v>MTPL-01121</v>
          </cell>
          <cell r="G2842" t="str">
            <v>AIR CYLINDER CM2B20-50Z</v>
          </cell>
        </row>
        <row r="2843">
          <cell r="D2843" t="str">
            <v>MTPL-03414</v>
          </cell>
          <cell r="E2843" t="str">
            <v>CYLINDER</v>
          </cell>
          <cell r="F2843" t="str">
            <v>MTPL-03414</v>
          </cell>
          <cell r="G2843" t="str">
            <v>AIR CYLINDER CU20-25D</v>
          </cell>
        </row>
        <row r="2844">
          <cell r="D2844" t="str">
            <v>MTPL-02369</v>
          </cell>
          <cell r="E2844" t="str">
            <v>CYLINDER</v>
          </cell>
          <cell r="F2844" t="str">
            <v>MTPL-02369</v>
          </cell>
          <cell r="G2844" t="str">
            <v>AIR CYLINDER MGPM16-150AZ</v>
          </cell>
        </row>
        <row r="2845">
          <cell r="D2845" t="str">
            <v>MTPL-01714</v>
          </cell>
          <cell r="E2845" t="str">
            <v>CYLINDER</v>
          </cell>
          <cell r="F2845" t="str">
            <v>MTPL-01714</v>
          </cell>
          <cell r="G2845" t="str">
            <v>AIR CYLINDER CUJB8-10D</v>
          </cell>
        </row>
        <row r="2846">
          <cell r="D2846" t="str">
            <v>MTPL-02101</v>
          </cell>
          <cell r="E2846" t="str">
            <v>CYLINDER</v>
          </cell>
          <cell r="F2846" t="str">
            <v>MTPL-02101</v>
          </cell>
          <cell r="G2846" t="str">
            <v xml:space="preserve">AIR CYLINDER, (CDM2B25-25Z) </v>
          </cell>
        </row>
        <row r="2847">
          <cell r="D2847" t="str">
            <v>MTPL-03261</v>
          </cell>
          <cell r="E2847" t="str">
            <v>SWITCH</v>
          </cell>
          <cell r="F2847" t="str">
            <v>MTPL-03261</v>
          </cell>
          <cell r="G2847" t="str">
            <v>AUTO SWITCH D-M9BL</v>
          </cell>
        </row>
        <row r="2848">
          <cell r="D2848" t="str">
            <v>MTPL-01581</v>
          </cell>
          <cell r="E2848" t="str">
            <v>CYLINDER</v>
          </cell>
          <cell r="F2848" t="str">
            <v>MTPL-01581</v>
          </cell>
          <cell r="G2848" t="str">
            <v>CYLINDER CDQSB16-15DC</v>
          </cell>
        </row>
        <row r="2849">
          <cell r="D2849" t="str">
            <v>MTPL-01583</v>
          </cell>
          <cell r="E2849" t="str">
            <v>CYLINDER</v>
          </cell>
          <cell r="F2849" t="str">
            <v>MTPL-01583</v>
          </cell>
          <cell r="G2849" t="str">
            <v>CYLINDER CDUJB10-10D-F8NL</v>
          </cell>
        </row>
        <row r="2850">
          <cell r="D2850" t="str">
            <v>MTPL-01656</v>
          </cell>
          <cell r="E2850" t="str">
            <v>CYLINDER</v>
          </cell>
          <cell r="F2850" t="str">
            <v>MTPL-01656</v>
          </cell>
          <cell r="G2850" t="str">
            <v>CYLINDER CQ2B12-15D</v>
          </cell>
        </row>
        <row r="2851">
          <cell r="D2851" t="str">
            <v>MTPL-01820</v>
          </cell>
          <cell r="E2851" t="str">
            <v>FILTER</v>
          </cell>
          <cell r="F2851" t="str">
            <v>MTPL-01820</v>
          </cell>
          <cell r="G2851" t="str">
            <v>ELEMENT FILTER AF40P-06AS</v>
          </cell>
        </row>
        <row r="2852">
          <cell r="D2852" t="str">
            <v>MTPL-01681</v>
          </cell>
          <cell r="E2852" t="str">
            <v>FILTER</v>
          </cell>
          <cell r="F2852" t="str">
            <v>MTPL-01681</v>
          </cell>
          <cell r="G2852" t="str">
            <v>ELEMENT FILTER AFD30P-060AS</v>
          </cell>
        </row>
        <row r="2853">
          <cell r="D2853" t="str">
            <v>MTPL-01680</v>
          </cell>
          <cell r="E2853" t="str">
            <v>FILTER</v>
          </cell>
          <cell r="F2853" t="str">
            <v>MTPL-01680</v>
          </cell>
          <cell r="G2853" t="str">
            <v>ELEMENT FILTER AFM30P-060AS</v>
          </cell>
        </row>
        <row r="2854">
          <cell r="D2854" t="str">
            <v>MTPL-01821</v>
          </cell>
          <cell r="E2854" t="str">
            <v>FILTER</v>
          </cell>
          <cell r="F2854" t="str">
            <v>MTPL-01821</v>
          </cell>
          <cell r="G2854" t="str">
            <v>ELEMENT FILTER AFM40P-060AS</v>
          </cell>
        </row>
        <row r="2855">
          <cell r="D2855" t="str">
            <v>MTPL-02366</v>
          </cell>
          <cell r="E2855" t="str">
            <v>FILTER</v>
          </cell>
          <cell r="F2855" t="str">
            <v>MTPL-02366</v>
          </cell>
          <cell r="G2855" t="str">
            <v>FILTER REGULATOR AW20-02BG-A</v>
          </cell>
        </row>
        <row r="2856">
          <cell r="D2856" t="str">
            <v>MTPL-01143</v>
          </cell>
          <cell r="E2856" t="str">
            <v>FITTING</v>
          </cell>
          <cell r="F2856" t="str">
            <v>MTPL-01143</v>
          </cell>
          <cell r="G2856" t="str">
            <v>FITTING H, 6MM, 1/8" (KQ2H06-01AS)</v>
          </cell>
        </row>
        <row r="2857">
          <cell r="D2857" t="str">
            <v>MTPL-01146</v>
          </cell>
          <cell r="E2857" t="str">
            <v>FITTING</v>
          </cell>
          <cell r="F2857" t="str">
            <v>MTPL-01146</v>
          </cell>
          <cell r="G2857" t="str">
            <v>FITTING KQ2L06-M5A</v>
          </cell>
        </row>
        <row r="2858">
          <cell r="D2858" t="str">
            <v>MTPL-03263</v>
          </cell>
          <cell r="E2858" t="str">
            <v>FITTING</v>
          </cell>
          <cell r="F2858" t="str">
            <v>MTPL-03263</v>
          </cell>
          <cell r="G2858" t="str">
            <v>FITTING KQ2S06-01AS</v>
          </cell>
        </row>
        <row r="2859">
          <cell r="D2859" t="str">
            <v>MTPL-03395</v>
          </cell>
          <cell r="E2859" t="str">
            <v>FITTING</v>
          </cell>
          <cell r="F2859" t="str">
            <v>MTPL-03395</v>
          </cell>
          <cell r="G2859" t="str">
            <v>FITTING KQ2L06-02AS</v>
          </cell>
        </row>
        <row r="2860">
          <cell r="D2860" t="str">
            <v>MTPL-03396</v>
          </cell>
          <cell r="E2860" t="str">
            <v>FITTING</v>
          </cell>
          <cell r="F2860" t="str">
            <v>MTPL-03396</v>
          </cell>
          <cell r="G2860" t="str">
            <v>FITTING KQ2L08-02AS</v>
          </cell>
        </row>
        <row r="2861">
          <cell r="D2861" t="str">
            <v>MTPL-01685</v>
          </cell>
          <cell r="E2861" t="str">
            <v>FITTING</v>
          </cell>
          <cell r="F2861" t="str">
            <v>MTPL-01685</v>
          </cell>
          <cell r="G2861" t="str">
            <v>FITTING KQ2L10-01AS</v>
          </cell>
        </row>
        <row r="2862">
          <cell r="D2862" t="str">
            <v>MTPL-03240</v>
          </cell>
          <cell r="E2862" t="str">
            <v>FITTING</v>
          </cell>
          <cell r="F2862" t="str">
            <v>MTPL-03240</v>
          </cell>
          <cell r="G2862" t="str">
            <v>FITTING KQ2U04-00A</v>
          </cell>
        </row>
        <row r="2863">
          <cell r="D2863" t="str">
            <v>MTPL-02395</v>
          </cell>
          <cell r="E2863" t="str">
            <v>CONTROLLER</v>
          </cell>
          <cell r="F2863" t="str">
            <v>MTPL-02395</v>
          </cell>
          <cell r="G2863" t="str">
            <v>SPEED CONTROL AS1301F-M5-04A</v>
          </cell>
        </row>
        <row r="2864">
          <cell r="D2864" t="str">
            <v>MTPL-03113</v>
          </cell>
          <cell r="E2864" t="str">
            <v>FITTING</v>
          </cell>
          <cell r="F2864" t="str">
            <v>MTPL-03113</v>
          </cell>
          <cell r="G2864" t="str">
            <v>KQ2H08-02AS</v>
          </cell>
        </row>
        <row r="2865">
          <cell r="D2865" t="str">
            <v>MTPL-03102</v>
          </cell>
          <cell r="E2865" t="str">
            <v>FITTING</v>
          </cell>
          <cell r="F2865" t="str">
            <v>MTPL-03102</v>
          </cell>
          <cell r="G2865" t="str">
            <v>FITTING KQ2H10-04AS</v>
          </cell>
        </row>
        <row r="2866">
          <cell r="D2866" t="str">
            <v>MTPL-03230</v>
          </cell>
          <cell r="E2866" t="str">
            <v>KIT</v>
          </cell>
          <cell r="F2866" t="str">
            <v>MTPL-03230</v>
          </cell>
          <cell r="G2866" t="str">
            <v>MAINTENANCE KIT KT-VBA10A-1</v>
          </cell>
        </row>
        <row r="2867">
          <cell r="D2867" t="str">
            <v>MTPL-03232</v>
          </cell>
          <cell r="E2867" t="str">
            <v>FITTING</v>
          </cell>
          <cell r="F2867" t="str">
            <v>MTPL-03232</v>
          </cell>
          <cell r="G2867" t="str">
            <v>MALE ELBOW KQ2L08-01AS</v>
          </cell>
        </row>
        <row r="2868">
          <cell r="D2868" t="str">
            <v>MTPL-02097</v>
          </cell>
          <cell r="E2868" t="str">
            <v>MOUNTING</v>
          </cell>
          <cell r="F2868" t="str">
            <v>MTPL-02097</v>
          </cell>
          <cell r="G2868" t="str">
            <v>MOUNTING L- D 32 MM (CM-L032B)</v>
          </cell>
        </row>
        <row r="2869">
          <cell r="D2869" t="str">
            <v>MTPL-01152</v>
          </cell>
          <cell r="E2869" t="str">
            <v>NUT</v>
          </cell>
          <cell r="F2869" t="str">
            <v>MTPL-01152</v>
          </cell>
          <cell r="G2869" t="str">
            <v>MOUNTING NUT (SN-032B)</v>
          </cell>
        </row>
        <row r="2870">
          <cell r="D2870" t="str">
            <v>MTPL-02354</v>
          </cell>
          <cell r="E2870" t="str">
            <v>VALVE</v>
          </cell>
          <cell r="F2870" t="str">
            <v>MTPL-02354</v>
          </cell>
          <cell r="G2870" t="str">
            <v>PILOT VALVE ASSEMBLY V111-5MOZ</v>
          </cell>
        </row>
        <row r="2871">
          <cell r="D2871" t="str">
            <v>MTPL-03203</v>
          </cell>
          <cell r="E2871" t="str">
            <v>VALVE</v>
          </cell>
          <cell r="F2871" t="str">
            <v>MTPL-03203</v>
          </cell>
          <cell r="G2871" t="str">
            <v>PILOT VALVE HORIZONTAL V111-5LZ</v>
          </cell>
        </row>
        <row r="2872">
          <cell r="D2872" t="str">
            <v>MTPL-01154</v>
          </cell>
          <cell r="E2872" t="str">
            <v>NUT</v>
          </cell>
          <cell r="F2872" t="str">
            <v>MTPL-01154</v>
          </cell>
          <cell r="G2872" t="str">
            <v>ROD END NUT (NT-03)</v>
          </cell>
        </row>
        <row r="2873">
          <cell r="D2873" t="str">
            <v>MTPL-03610</v>
          </cell>
          <cell r="E2873" t="str">
            <v>ROTARY</v>
          </cell>
          <cell r="F2873" t="str">
            <v>MTPL-03610</v>
          </cell>
          <cell r="G2873" t="str">
            <v>ROTARY ACTUATOR CRJU1-180</v>
          </cell>
        </row>
        <row r="2874">
          <cell r="D2874" t="str">
            <v>MTPL-02412</v>
          </cell>
          <cell r="E2874" t="str">
            <v>CYLINDER</v>
          </cell>
          <cell r="F2874" t="str">
            <v>MTPL-02412</v>
          </cell>
          <cell r="G2874" t="str">
            <v>SEAL KIT CQSB16-PS</v>
          </cell>
        </row>
        <row r="2875">
          <cell r="D2875" t="str">
            <v>MTPL-03721</v>
          </cell>
          <cell r="E2875" t="str">
            <v>CYLINDER</v>
          </cell>
          <cell r="F2875" t="str">
            <v>MTPL-03721</v>
          </cell>
          <cell r="G2875" t="str">
            <v>SEAL KIT CU20D-PS</v>
          </cell>
        </row>
        <row r="2876">
          <cell r="D2876" t="str">
            <v>MTPL-02414</v>
          </cell>
          <cell r="E2876" t="str">
            <v>CYLINDER</v>
          </cell>
          <cell r="F2876" t="str">
            <v>MTPL-02414</v>
          </cell>
          <cell r="G2876" t="str">
            <v>SEAL KIT CUJB10-PS</v>
          </cell>
        </row>
        <row r="2877">
          <cell r="D2877" t="str">
            <v>MTPL-02410</v>
          </cell>
          <cell r="E2877" t="str">
            <v>CYLINDER</v>
          </cell>
          <cell r="F2877" t="str">
            <v>MTPL-02410</v>
          </cell>
          <cell r="G2877" t="str">
            <v>SEAL KIT CUJB8-PS</v>
          </cell>
        </row>
        <row r="2878">
          <cell r="D2878" t="str">
            <v>MTPL-02411</v>
          </cell>
          <cell r="E2878" t="str">
            <v>CYLINDER</v>
          </cell>
          <cell r="F2878" t="str">
            <v>MTPL-02411</v>
          </cell>
          <cell r="G2878" t="str">
            <v>SEAL KIT MGP16-Z-PS</v>
          </cell>
        </row>
        <row r="2879">
          <cell r="D2879" t="str">
            <v>MTPL-01162</v>
          </cell>
          <cell r="E2879" t="str">
            <v>VALVE</v>
          </cell>
          <cell r="F2879" t="str">
            <v>MTPL-01162</v>
          </cell>
          <cell r="G2879" t="str">
            <v>SOLENOID VALVE , 24VDC, TUBE 4 MM (SY3120-5G-C4)</v>
          </cell>
        </row>
        <row r="2880">
          <cell r="D2880" t="str">
            <v>MTPL-01584</v>
          </cell>
          <cell r="E2880" t="str">
            <v>VALVE</v>
          </cell>
          <cell r="F2880" t="str">
            <v>MTPL-01584</v>
          </cell>
          <cell r="G2880" t="str">
            <v>SOLENOID VALVE SY3120-5LZE-C4-F2</v>
          </cell>
        </row>
        <row r="2881">
          <cell r="D2881" t="str">
            <v>MTPL-02049</v>
          </cell>
          <cell r="E2881" t="str">
            <v>VALVE</v>
          </cell>
          <cell r="F2881" t="str">
            <v>MTPL-02049</v>
          </cell>
          <cell r="G2881" t="str">
            <v>SOLENOID VALVE SY3220-5MOZ-C4-X10</v>
          </cell>
        </row>
        <row r="2882">
          <cell r="D2882" t="str">
            <v>MTPL-02130</v>
          </cell>
          <cell r="E2882" t="str">
            <v>CONTROLLER</v>
          </cell>
          <cell r="F2882" t="str">
            <v>MTPL-02130</v>
          </cell>
          <cell r="G2882" t="str">
            <v>SPEED CONTROL AS1201F-M5-04A</v>
          </cell>
        </row>
        <row r="2883">
          <cell r="D2883" t="str">
            <v>MTPL-01580</v>
          </cell>
          <cell r="E2883" t="str">
            <v>CONTROLLER</v>
          </cell>
          <cell r="F2883" t="str">
            <v>MTPL-01580</v>
          </cell>
          <cell r="G2883" t="str">
            <v>SPEED CONTROLLER AS1211F-M5-04A</v>
          </cell>
        </row>
        <row r="2884">
          <cell r="D2884" t="str">
            <v>MTPL-03194</v>
          </cell>
          <cell r="E2884" t="str">
            <v>TUBE</v>
          </cell>
          <cell r="F2884" t="str">
            <v>MTPL-03194</v>
          </cell>
          <cell r="G2884" t="str">
            <v>TEFLON TUBE TLM1008N-10</v>
          </cell>
        </row>
        <row r="2885">
          <cell r="D2885" t="str">
            <v>MTPL-02132</v>
          </cell>
          <cell r="E2885" t="str">
            <v>TUBE</v>
          </cell>
          <cell r="F2885" t="str">
            <v>MTPL-02132</v>
          </cell>
          <cell r="G2885" t="str">
            <v>TUBING TUZ0604W-20</v>
          </cell>
        </row>
        <row r="2886">
          <cell r="D2886" t="str">
            <v>MTPL-03111</v>
          </cell>
          <cell r="E2886" t="str">
            <v>BOOSTER</v>
          </cell>
          <cell r="F2886" t="str">
            <v>MTPL-03111</v>
          </cell>
          <cell r="G2886" t="str">
            <v>VBA10A-02GN BOOSTER REGULATOR</v>
          </cell>
        </row>
        <row r="2887">
          <cell r="D2887" t="str">
            <v>MTPL-03112</v>
          </cell>
          <cell r="E2887" t="str">
            <v>AIR</v>
          </cell>
          <cell r="F2887" t="str">
            <v>MTPL-03112</v>
          </cell>
          <cell r="G2887" t="str">
            <v>VBAT10A1-RV AIR TANK</v>
          </cell>
        </row>
        <row r="2888">
          <cell r="D2888" t="str">
            <v>MTPL-01643</v>
          </cell>
          <cell r="E2888" t="str">
            <v>TUBE</v>
          </cell>
          <cell r="F2888" t="str">
            <v>MTPL-01643</v>
          </cell>
          <cell r="G2888" t="str">
            <v>WEAR RESISTANT TUBING TUZ0805W-20</v>
          </cell>
        </row>
        <row r="2889">
          <cell r="D2889" t="str">
            <v>MTPL-03260</v>
          </cell>
          <cell r="E2889" t="str">
            <v>CYLINDER</v>
          </cell>
          <cell r="F2889" t="str">
            <v>MTPL-03260</v>
          </cell>
          <cell r="G2889" t="str">
            <v>AIR CYLINDER CDJ2B10-15ARZ-A</v>
          </cell>
        </row>
        <row r="2890">
          <cell r="D2890" t="str">
            <v>MTPL-02090</v>
          </cell>
          <cell r="E2890" t="str">
            <v>CYLINDER</v>
          </cell>
          <cell r="F2890" t="str">
            <v>MTPL-02090</v>
          </cell>
          <cell r="G2890" t="str">
            <v>AIR CYLINDER CDQSD16-25D</v>
          </cell>
        </row>
        <row r="2891">
          <cell r="D2891" t="str">
            <v>MTPL-03259</v>
          </cell>
          <cell r="E2891" t="str">
            <v>CYLINDER</v>
          </cell>
          <cell r="F2891" t="str">
            <v>MTPL-03259</v>
          </cell>
          <cell r="G2891" t="str">
            <v>AIR CYLINDER CDU6-30D</v>
          </cell>
        </row>
        <row r="2892">
          <cell r="D2892" t="str">
            <v>MTPL-02420</v>
          </cell>
          <cell r="E2892" t="str">
            <v>CYLINDER</v>
          </cell>
          <cell r="F2892" t="str">
            <v>MTPL-02420</v>
          </cell>
          <cell r="G2892" t="str">
            <v>AIR CYLINDER CU16-10D</v>
          </cell>
        </row>
        <row r="2893">
          <cell r="D2893" t="str">
            <v>MTPL-01123</v>
          </cell>
          <cell r="E2893" t="str">
            <v>CYLINDER</v>
          </cell>
          <cell r="F2893" t="str">
            <v>MTPL-01123</v>
          </cell>
          <cell r="G2893" t="str">
            <v>AIR CYLINDER, (CDM2KB20-75Z)</v>
          </cell>
        </row>
        <row r="2894">
          <cell r="D2894" t="str">
            <v>MTPL-01117</v>
          </cell>
          <cell r="E2894" t="str">
            <v>CYLINDER</v>
          </cell>
          <cell r="F2894" t="str">
            <v>MTPL-01117</v>
          </cell>
          <cell r="G2894" t="str">
            <v>AIR CYLINDER, (CJ2B10-60AZ)</v>
          </cell>
        </row>
        <row r="2895">
          <cell r="D2895" t="str">
            <v>MTPL-01124</v>
          </cell>
          <cell r="E2895" t="str">
            <v>CYLINDER</v>
          </cell>
          <cell r="F2895" t="str">
            <v>MTPL-01124</v>
          </cell>
          <cell r="G2895" t="str">
            <v>AIR CYLINDER, (CQSB25-10DC)</v>
          </cell>
        </row>
        <row r="2896">
          <cell r="D2896" t="str">
            <v>MTPL-02084</v>
          </cell>
          <cell r="E2896" t="str">
            <v>CYLINDER</v>
          </cell>
          <cell r="F2896" t="str">
            <v>MTPL-02084</v>
          </cell>
          <cell r="G2896" t="str">
            <v>CYLINDER CDJ2KB16-45Z-B</v>
          </cell>
        </row>
        <row r="2897">
          <cell r="D2897" t="str">
            <v>MTPL-01585</v>
          </cell>
          <cell r="E2897" t="str">
            <v>CYLINDER</v>
          </cell>
          <cell r="F2897" t="str">
            <v>MTPL-01585</v>
          </cell>
          <cell r="G2897" t="str">
            <v>CYLINDER CQ2A32-30Z-DCN7007N</v>
          </cell>
        </row>
        <row r="2898">
          <cell r="D2898" t="str">
            <v>MTPL-02105</v>
          </cell>
          <cell r="E2898" t="str">
            <v>CYLINDER</v>
          </cell>
          <cell r="F2898" t="str">
            <v>MTPL-02105</v>
          </cell>
          <cell r="G2898" t="str">
            <v>CYLINDER MHY2-10D2</v>
          </cell>
        </row>
        <row r="2899">
          <cell r="D2899" t="str">
            <v>MTPL-01119</v>
          </cell>
          <cell r="E2899" t="str">
            <v>CYLINDER</v>
          </cell>
          <cell r="F2899" t="str">
            <v>MTPL-01119</v>
          </cell>
          <cell r="G2899" t="str">
            <v>AIR CYLINDER, (CM2B20-250Z)</v>
          </cell>
        </row>
        <row r="2900">
          <cell r="D2900" t="str">
            <v>MTPL-01122</v>
          </cell>
          <cell r="E2900" t="str">
            <v>CYLINDER</v>
          </cell>
          <cell r="F2900" t="str">
            <v>MTPL-01122</v>
          </cell>
          <cell r="G2900" t="str">
            <v>AIR CYLINDER, (CUK 20-50D)</v>
          </cell>
        </row>
        <row r="2901">
          <cell r="D2901" t="str">
            <v>MTPL-01156</v>
          </cell>
          <cell r="E2901" t="str">
            <v>SILENCER</v>
          </cell>
          <cell r="F2901" t="str">
            <v>MTPL-01156</v>
          </cell>
          <cell r="G2901" t="str">
            <v>SILENCER, PORT 1/8" (AN10-01)</v>
          </cell>
        </row>
        <row r="2902">
          <cell r="D2902" t="str">
            <v>MTPL-01153</v>
          </cell>
          <cell r="E2902" t="str">
            <v>NUT</v>
          </cell>
          <cell r="F2902" t="str">
            <v>MTPL-01153</v>
          </cell>
          <cell r="G2902" t="str">
            <v>ROD END NUT (NT-02)</v>
          </cell>
        </row>
        <row r="2903">
          <cell r="D2903" t="str">
            <v>MTPL-01157</v>
          </cell>
          <cell r="E2903" t="str">
            <v>VALVE</v>
          </cell>
          <cell r="F2903" t="str">
            <v>MTPL-01157</v>
          </cell>
          <cell r="G2903" t="str">
            <v>SOLENOID VALVE, 110VAC, PORT 1/8" (VF3130-3G1-01)</v>
          </cell>
        </row>
        <row r="2904">
          <cell r="D2904" t="str">
            <v>MTPL-03656</v>
          </cell>
          <cell r="E2904" t="str">
            <v>FITTING</v>
          </cell>
          <cell r="F2904" t="str">
            <v>MTPL-03656</v>
          </cell>
          <cell r="G2904" t="str">
            <v>FITTING T 10-8MM (KQ2T10-08A)</v>
          </cell>
        </row>
        <row r="2905">
          <cell r="D2905" t="str">
            <v>MTPL-03657</v>
          </cell>
          <cell r="E2905" t="str">
            <v>FITTING</v>
          </cell>
          <cell r="F2905" t="str">
            <v>MTPL-03657</v>
          </cell>
          <cell r="G2905" t="str">
            <v>FITTING H 8MM (KQ2H08-00A)</v>
          </cell>
        </row>
        <row r="2906">
          <cell r="D2906" t="str">
            <v>MTPL-03658</v>
          </cell>
          <cell r="E2906" t="str">
            <v>FITTING</v>
          </cell>
          <cell r="F2906" t="str">
            <v>MTPL-03658</v>
          </cell>
          <cell r="G2906" t="str">
            <v>FITTING H 10MM (KQ2H10-00A)</v>
          </cell>
        </row>
        <row r="2907">
          <cell r="D2907" t="str">
            <v>MTPL-03388</v>
          </cell>
          <cell r="E2907" t="str">
            <v>CYLINDER</v>
          </cell>
          <cell r="F2907" t="str">
            <v>MTPL-03388</v>
          </cell>
          <cell r="G2907" t="str">
            <v>AIR CYLINDER CDJ2B10-60AZ-B</v>
          </cell>
        </row>
        <row r="2908">
          <cell r="D2908" t="str">
            <v>MTPL-01120</v>
          </cell>
          <cell r="E2908" t="str">
            <v>CYLINDER</v>
          </cell>
          <cell r="F2908" t="str">
            <v>MTPL-01120</v>
          </cell>
          <cell r="G2908" t="str">
            <v>AIR CYLINDER, (CQ2B20-5D)</v>
          </cell>
        </row>
        <row r="2909">
          <cell r="D2909" t="str">
            <v>MTPL-03468</v>
          </cell>
          <cell r="E2909" t="str">
            <v>VALVE</v>
          </cell>
          <cell r="F2909" t="str">
            <v>MTPL-03468</v>
          </cell>
          <cell r="G2909" t="str">
            <v>SOLENOID VALVE SY5320-4G-C6</v>
          </cell>
        </row>
        <row r="2910">
          <cell r="D2910" t="str">
            <v>MTPL-03664</v>
          </cell>
          <cell r="E2910" t="str">
            <v>REGULATOR</v>
          </cell>
          <cell r="F2910" t="str">
            <v>MTPL-03664</v>
          </cell>
          <cell r="G2910" t="str">
            <v>PRESSURE REGULATOR IR1000-01BG-A</v>
          </cell>
        </row>
        <row r="2911">
          <cell r="D2911" t="str">
            <v>MTPL-02040</v>
          </cell>
          <cell r="E2911" t="str">
            <v>FITTING</v>
          </cell>
          <cell r="F2911" t="str">
            <v>MTPL-02040</v>
          </cell>
          <cell r="G2911" t="str">
            <v>FITTING 6MM 1/8 (KQ2L06-01NS )</v>
          </cell>
        </row>
        <row r="2912">
          <cell r="D2912" t="str">
            <v>MTPL-01145</v>
          </cell>
          <cell r="E2912" t="str">
            <v>FITTING</v>
          </cell>
          <cell r="F2912" t="str">
            <v>MTPL-01145</v>
          </cell>
          <cell r="G2912" t="str">
            <v>FITTING L, 4 MM, M5 (KQ2L04-M5A)</v>
          </cell>
        </row>
        <row r="2913">
          <cell r="D2913" t="str">
            <v>MTPL-03722</v>
          </cell>
          <cell r="E2913" t="str">
            <v>VALVE</v>
          </cell>
          <cell r="F2913" t="str">
            <v>MTPL-03722</v>
          </cell>
          <cell r="G2913" t="str">
            <v>DIRECTIONAL CONTROL VALVE (VHS30-03A-BS)</v>
          </cell>
        </row>
        <row r="2914">
          <cell r="D2914" t="str">
            <v>MTPL-01674</v>
          </cell>
          <cell r="E2914" t="str">
            <v>VALVE</v>
          </cell>
          <cell r="F2914" t="str">
            <v>MTPL-01674</v>
          </cell>
          <cell r="G2914" t="str">
            <v>SOLENOID SY3220-5G-C6</v>
          </cell>
        </row>
        <row r="2915">
          <cell r="D2915" t="str">
            <v>MTPL-01140</v>
          </cell>
          <cell r="E2915" t="str">
            <v>FITTING</v>
          </cell>
          <cell r="F2915" t="str">
            <v>MTPL-01140</v>
          </cell>
          <cell r="G2915" t="str">
            <v>FITTING H, 4MM, M5 (KQ2H04-M5A)</v>
          </cell>
        </row>
        <row r="2916">
          <cell r="D2916" t="str">
            <v>MTPL-01147</v>
          </cell>
          <cell r="E2916" t="str">
            <v>FITTING</v>
          </cell>
          <cell r="F2916" t="str">
            <v>MTPL-01147</v>
          </cell>
          <cell r="G2916" t="str">
            <v>FITTING T, 8MM (KQ2T08-00A)</v>
          </cell>
        </row>
        <row r="2917">
          <cell r="D2917" t="str">
            <v>MTPL-01149</v>
          </cell>
          <cell r="E2917" t="str">
            <v>FITTING</v>
          </cell>
          <cell r="F2917" t="str">
            <v>MTPL-01149</v>
          </cell>
          <cell r="G2917" t="str">
            <v>FITTING Y, 6MM, 8MM (KQ2U06-08A)</v>
          </cell>
        </row>
        <row r="2918">
          <cell r="D2918" t="str">
            <v>MTPL-01693</v>
          </cell>
          <cell r="E2918" t="str">
            <v>FITTING</v>
          </cell>
          <cell r="F2918" t="str">
            <v>MTPL-01693</v>
          </cell>
          <cell r="G2918" t="str">
            <v>FITTING KQ2H08-10A</v>
          </cell>
        </row>
        <row r="2919">
          <cell r="D2919" t="str">
            <v>MTPL-01694</v>
          </cell>
          <cell r="E2919" t="str">
            <v>FITTING</v>
          </cell>
          <cell r="F2919" t="str">
            <v>MTPL-01694</v>
          </cell>
          <cell r="G2919" t="str">
            <v>FITTING KQ2H06-M5A</v>
          </cell>
        </row>
        <row r="2920">
          <cell r="D2920" t="str">
            <v>MTPL-02095</v>
          </cell>
          <cell r="E2920" t="str">
            <v>FITTING</v>
          </cell>
          <cell r="F2920" t="str">
            <v>MTPL-02095</v>
          </cell>
          <cell r="G2920" t="str">
            <v>FITTING KQ2T08-06A</v>
          </cell>
        </row>
        <row r="2921">
          <cell r="D2921" t="str">
            <v>MTPL-03389</v>
          </cell>
          <cell r="E2921" t="str">
            <v>CYLINDER</v>
          </cell>
          <cell r="F2921" t="str">
            <v>MTPL-03389</v>
          </cell>
          <cell r="G2921" t="str">
            <v>AIR CYLINDER CDU6-25D</v>
          </cell>
        </row>
        <row r="2922">
          <cell r="D2922" t="str">
            <v>MTPL-03292</v>
          </cell>
          <cell r="E2922" t="str">
            <v>FITTING</v>
          </cell>
          <cell r="F2922" t="str">
            <v>MTPL-03292</v>
          </cell>
          <cell r="G2922" t="str">
            <v>FITTING KQ2K08-01AS</v>
          </cell>
        </row>
        <row r="2923">
          <cell r="D2923" t="str">
            <v>MTPL-03191</v>
          </cell>
          <cell r="E2923" t="str">
            <v>FITTING</v>
          </cell>
          <cell r="F2923" t="str">
            <v>MTPL-03191</v>
          </cell>
          <cell r="G2923" t="str">
            <v>FITTING KJL06-M5</v>
          </cell>
        </row>
        <row r="2924">
          <cell r="D2924" t="str">
            <v>MTPL-03493</v>
          </cell>
          <cell r="E2924" t="str">
            <v>CONTROLLER</v>
          </cell>
          <cell r="F2924" t="str">
            <v>MTPL-03493</v>
          </cell>
          <cell r="G2924" t="str">
            <v>SPEED CONTROLLER AS2001F-06-3</v>
          </cell>
        </row>
        <row r="2925">
          <cell r="D2925" t="str">
            <v>MTPL-03494</v>
          </cell>
          <cell r="E2925" t="str">
            <v>FITTING</v>
          </cell>
          <cell r="F2925" t="str">
            <v>MTPL-03494</v>
          </cell>
          <cell r="G2925" t="str">
            <v>FITTING RACCORD MINIATURE DRAFT 1/8 M KJS06-01AS ( KQ2S06-01AS)</v>
          </cell>
        </row>
        <row r="2926">
          <cell r="D2926" t="str">
            <v>MTPL-03297</v>
          </cell>
          <cell r="E2926" t="str">
            <v>FITTING</v>
          </cell>
          <cell r="F2926" t="str">
            <v>MTPL-03297</v>
          </cell>
          <cell r="G2926" t="str">
            <v>FITTING KQ2L08-01AS</v>
          </cell>
        </row>
        <row r="2927">
          <cell r="D2927" t="str">
            <v>MTPL-01166</v>
          </cell>
          <cell r="E2927" t="str">
            <v>TUBE</v>
          </cell>
          <cell r="F2927" t="str">
            <v>MTPL-01166</v>
          </cell>
          <cell r="G2927" t="str">
            <v>TUBING BLACK, 6MM, 100 MTR (TU0604B-100)</v>
          </cell>
        </row>
        <row r="2928">
          <cell r="D2928" t="str">
            <v>MTPL-01125</v>
          </cell>
          <cell r="E2928" t="str">
            <v>CYLINDER</v>
          </cell>
          <cell r="F2928" t="str">
            <v>MTPL-01125</v>
          </cell>
          <cell r="G2928" t="str">
            <v>AIR CYLINDER (CDM2B25-25Z)</v>
          </cell>
        </row>
        <row r="2929">
          <cell r="D2929" t="str">
            <v>MTPL-03321</v>
          </cell>
          <cell r="E2929" t="str">
            <v>COUPLER</v>
          </cell>
          <cell r="F2929" t="str">
            <v>MTPL-03321</v>
          </cell>
          <cell r="G2929" t="str">
            <v>COUPLER PLUG KK130P-12H</v>
          </cell>
        </row>
        <row r="2930">
          <cell r="D2930" t="str">
            <v>MTPL-03324</v>
          </cell>
          <cell r="E2930" t="str">
            <v>COUPLER</v>
          </cell>
          <cell r="F2930" t="str">
            <v>MTPL-03324</v>
          </cell>
          <cell r="G2930" t="str">
            <v>COUPLER SOCKET KK130S-12H</v>
          </cell>
        </row>
        <row r="2931">
          <cell r="D2931" t="str">
            <v>MTPL-01163</v>
          </cell>
          <cell r="E2931" t="str">
            <v>CONTROLLER</v>
          </cell>
          <cell r="F2931" t="str">
            <v>MTPL-01163</v>
          </cell>
          <cell r="G2931" t="str">
            <v>SPEED CONTROLLER, 6MM, 1/4" (AS2201F-02-06SA)</v>
          </cell>
        </row>
        <row r="2932">
          <cell r="D2932" t="str">
            <v>MTPL-01586</v>
          </cell>
          <cell r="E2932" t="str">
            <v>CONTROLLER</v>
          </cell>
          <cell r="F2932" t="str">
            <v>MTPL-01586</v>
          </cell>
          <cell r="G2932" t="str">
            <v>SPEED CONTROLLER, 4MM, 1/8 (AS2201F-01-04SA)</v>
          </cell>
        </row>
        <row r="2933">
          <cell r="D2933" t="str">
            <v>MTPL-01161</v>
          </cell>
          <cell r="E2933" t="str">
            <v>VALVE</v>
          </cell>
          <cell r="F2933" t="str">
            <v>MTPL-01161</v>
          </cell>
          <cell r="G2933" t="str">
            <v>SOLENOID VALVE, 24VDC, PORT 1/8" (SY5120-5DZ-01)</v>
          </cell>
        </row>
        <row r="2934">
          <cell r="D2934" t="str">
            <v>MTPL-03434</v>
          </cell>
          <cell r="E2934" t="str">
            <v>CYLINDER</v>
          </cell>
          <cell r="F2934" t="str">
            <v>MTPL-03434</v>
          </cell>
          <cell r="G2934" t="str">
            <v>AIR CYLINDER CUJB8-6D</v>
          </cell>
        </row>
        <row r="2935">
          <cell r="D2935" t="str">
            <v>MTPL-03523</v>
          </cell>
          <cell r="E2935" t="str">
            <v>CONTROLLER</v>
          </cell>
          <cell r="F2935" t="str">
            <v>MTPL-03523</v>
          </cell>
          <cell r="G2935" t="str">
            <v>SPEED CONTROL AS1201F- M3- 04</v>
          </cell>
        </row>
        <row r="2936">
          <cell r="D2936" t="str">
            <v>MTPL-03522</v>
          </cell>
          <cell r="E2936" t="str">
            <v>CYLINDER</v>
          </cell>
          <cell r="F2936" t="str">
            <v>MTPL-03522</v>
          </cell>
          <cell r="G2936" t="str">
            <v>AIR CYLINDER CQ2B12-20D</v>
          </cell>
        </row>
        <row r="2937">
          <cell r="D2937" t="str">
            <v>MTPL-03634</v>
          </cell>
          <cell r="E2937" t="str">
            <v>VALVE</v>
          </cell>
          <cell r="F2937" t="str">
            <v>MTPL-03634</v>
          </cell>
          <cell r="G2937" t="str">
            <v>HAND VALVE VH202-02</v>
          </cell>
        </row>
        <row r="2938">
          <cell r="D2938" t="str">
            <v>MTPL-01144</v>
          </cell>
          <cell r="E2938" t="str">
            <v>FITTING</v>
          </cell>
          <cell r="F2938" t="str">
            <v>MTPL-01144</v>
          </cell>
          <cell r="G2938" t="str">
            <v>FITTING H 8MM 1/4" (KQ2H08-02AS)</v>
          </cell>
        </row>
        <row r="2939">
          <cell r="D2939" t="str">
            <v>MTPL-01148</v>
          </cell>
          <cell r="E2939" t="str">
            <v>FITTING</v>
          </cell>
          <cell r="F2939" t="str">
            <v>MTPL-01148</v>
          </cell>
          <cell r="G2939" t="str">
            <v>FITTING Y 6MM (KQ2U06-00A)</v>
          </cell>
        </row>
        <row r="2940">
          <cell r="D2940" t="str">
            <v>MTPL-02041</v>
          </cell>
          <cell r="E2940" t="str">
            <v>FITTING</v>
          </cell>
          <cell r="F2940" t="str">
            <v>MTPL-02041</v>
          </cell>
          <cell r="G2940" t="str">
            <v>FITTING 6MM-M5 (KQ2L06-M5N)</v>
          </cell>
        </row>
        <row r="2941">
          <cell r="D2941" t="str">
            <v>MTPL-03192</v>
          </cell>
          <cell r="E2941" t="str">
            <v>FITTING</v>
          </cell>
          <cell r="F2941" t="str">
            <v>MTPL-03192</v>
          </cell>
          <cell r="G2941" t="str">
            <v>FITTING KJS06-01S</v>
          </cell>
        </row>
        <row r="2942">
          <cell r="D2942" t="str">
            <v>MTPL-03262</v>
          </cell>
          <cell r="E2942" t="str">
            <v>FITTING</v>
          </cell>
          <cell r="F2942" t="str">
            <v>MTPL-03262</v>
          </cell>
          <cell r="G2942" t="str">
            <v>ELBOW UNION KQ2L04-01AS</v>
          </cell>
        </row>
        <row r="2943">
          <cell r="D2943" t="str">
            <v>MTPL-03264</v>
          </cell>
          <cell r="E2943" t="str">
            <v>FITTING</v>
          </cell>
          <cell r="F2943" t="str">
            <v>MTPL-03264</v>
          </cell>
          <cell r="G2943" t="str">
            <v>HALF UNION KQ2S04-M5A</v>
          </cell>
        </row>
        <row r="2944">
          <cell r="D2944" t="str">
            <v>MTPL-03278</v>
          </cell>
          <cell r="E2944" t="str">
            <v>TUBE</v>
          </cell>
          <cell r="F2944" t="str">
            <v>MTPL-03278</v>
          </cell>
          <cell r="G2944" t="str">
            <v>TUBING TUZ0604B-20</v>
          </cell>
        </row>
        <row r="2945">
          <cell r="D2945" t="str">
            <v>MTPL-03273</v>
          </cell>
          <cell r="E2945" t="str">
            <v>RANTAI</v>
          </cell>
          <cell r="F2945" t="str">
            <v>MTPL-03273</v>
          </cell>
          <cell r="G2945" t="str">
            <v>RANTAI DAN PENGAIT CONVEYOR 1 SET</v>
          </cell>
        </row>
        <row r="2946">
          <cell r="D2946" t="str">
            <v>MTPL-02282</v>
          </cell>
          <cell r="E2946" t="str">
            <v>HOLDER</v>
          </cell>
          <cell r="F2946" t="str">
            <v>MTPL-02282</v>
          </cell>
          <cell r="G2946" t="str">
            <v>STAND GUTTER HOLDER</v>
          </cell>
        </row>
        <row r="2947">
          <cell r="D2947" t="str">
            <v>MTPL-02283</v>
          </cell>
          <cell r="E2947" t="str">
            <v>HOLDER</v>
          </cell>
          <cell r="F2947" t="str">
            <v>MTPL-02283</v>
          </cell>
          <cell r="G2947" t="str">
            <v>SHUNK HOLDER</v>
          </cell>
        </row>
        <row r="2948">
          <cell r="D2948" t="str">
            <v>MTPL-02374</v>
          </cell>
          <cell r="E2948" t="str">
            <v>STAND</v>
          </cell>
          <cell r="F2948" t="str">
            <v>MTPL-02374</v>
          </cell>
          <cell r="G2948" t="str">
            <v>STAND MOTOR</v>
          </cell>
        </row>
        <row r="2949">
          <cell r="D2949" t="str">
            <v>MTPL-03226</v>
          </cell>
          <cell r="E2949" t="str">
            <v>GUIDE</v>
          </cell>
          <cell r="F2949" t="str">
            <v>MTPL-03226</v>
          </cell>
          <cell r="G2949" t="str">
            <v>TERMINAL GUIDE AC90-CM14</v>
          </cell>
        </row>
        <row r="2950">
          <cell r="D2950" t="str">
            <v>MTPL-03629</v>
          </cell>
          <cell r="E2950" t="str">
            <v>COVER</v>
          </cell>
          <cell r="F2950" t="str">
            <v>MTPL-03629</v>
          </cell>
          <cell r="G2950" t="str">
            <v>SAFETY COVER APLIKATOR</v>
          </cell>
        </row>
        <row r="2951">
          <cell r="D2951" t="str">
            <v>MTPL-03514</v>
          </cell>
          <cell r="E2951" t="str">
            <v>TOOL</v>
          </cell>
          <cell r="F2951" t="str">
            <v>MTPL-03514</v>
          </cell>
          <cell r="G2951" t="str">
            <v>TUAS PEMBUKA STOPPER RAM</v>
          </cell>
        </row>
        <row r="2952">
          <cell r="D2952" t="str">
            <v>MTPL-03660</v>
          </cell>
          <cell r="E2952" t="str">
            <v>STAND</v>
          </cell>
          <cell r="F2952" t="str">
            <v>MTPL-03660</v>
          </cell>
          <cell r="G2952" t="str">
            <v>STAND ROLL TERMINAL END AUTOCUTTING AC90 ( TANPA GEAR NILON)</v>
          </cell>
        </row>
        <row r="2953">
          <cell r="D2953" t="str">
            <v>MTPL-00439</v>
          </cell>
          <cell r="E2953" t="str">
            <v>STAND</v>
          </cell>
          <cell r="F2953" t="str">
            <v>MTPL-00439</v>
          </cell>
          <cell r="G2953" t="str">
            <v>STAND CLAMP TWIST</v>
          </cell>
        </row>
        <row r="2954">
          <cell r="D2954" t="str">
            <v>MTPL-00225</v>
          </cell>
          <cell r="E2954" t="str">
            <v>STAND</v>
          </cell>
          <cell r="F2954" t="str">
            <v>MTPL-00225</v>
          </cell>
          <cell r="G2954" t="str">
            <v>STAND TERMINAL END TO END MC14</v>
          </cell>
        </row>
        <row r="2955">
          <cell r="D2955" t="str">
            <v>MTPL-03417</v>
          </cell>
          <cell r="E2955" t="str">
            <v>FRAME</v>
          </cell>
          <cell r="F2955" t="str">
            <v>MTPL-03417</v>
          </cell>
          <cell r="G2955" t="str">
            <v>FRAME C/B 3000X1000X90MM</v>
          </cell>
        </row>
        <row r="2956">
          <cell r="D2956" t="str">
            <v>MTPL-03627</v>
          </cell>
          <cell r="E2956" t="str">
            <v>GUIDE</v>
          </cell>
          <cell r="F2956" t="str">
            <v>MTPL-03627</v>
          </cell>
          <cell r="G2956" t="str">
            <v>TERMINAL GUIDE MC20</v>
          </cell>
        </row>
        <row r="2957">
          <cell r="D2957" t="str">
            <v>MTPL-00061</v>
          </cell>
          <cell r="E2957" t="str">
            <v>STAND</v>
          </cell>
          <cell r="F2957" t="str">
            <v>MTPL-00061</v>
          </cell>
          <cell r="G2957" t="str">
            <v>STAND TERMINAL MC20</v>
          </cell>
        </row>
        <row r="2958">
          <cell r="D2958" t="str">
            <v>MTPL-03540</v>
          </cell>
          <cell r="E2958" t="str">
            <v>FRAME</v>
          </cell>
          <cell r="F2958" t="str">
            <v>MTPL-03540</v>
          </cell>
          <cell r="G2958" t="str">
            <v>FRAME C/B 2500X900X90MM</v>
          </cell>
        </row>
        <row r="2959">
          <cell r="D2959" t="str">
            <v>MTPL-03592</v>
          </cell>
          <cell r="E2959" t="str">
            <v>AIR IMPACT</v>
          </cell>
          <cell r="F2959" t="str">
            <v>MTPL-03592</v>
          </cell>
          <cell r="G2959" t="str">
            <v xml:space="preserve">AIR IMPACT TWIN HAMMER 1/2 INCH </v>
          </cell>
        </row>
        <row r="2960">
          <cell r="D2960" t="str">
            <v>MTPL-03663</v>
          </cell>
          <cell r="E2960" t="str">
            <v>REEL</v>
          </cell>
          <cell r="F2960" t="str">
            <v>MTPL-03663</v>
          </cell>
          <cell r="G2960" t="str">
            <v>AUTO REWINDING AIR HOSE REEL 15M</v>
          </cell>
        </row>
        <row r="2961">
          <cell r="D2961" t="str">
            <v>MTPL-02005</v>
          </cell>
          <cell r="E2961" t="str">
            <v>REEL</v>
          </cell>
          <cell r="F2961" t="str">
            <v>MTPL-02005</v>
          </cell>
          <cell r="G2961" t="str">
            <v xml:space="preserve">AUTOMATIC AIR HOSE REEL 15M </v>
          </cell>
        </row>
        <row r="2962">
          <cell r="D2962" t="str">
            <v>MTPL-03497</v>
          </cell>
          <cell r="E2962" t="str">
            <v>BATTERY</v>
          </cell>
          <cell r="F2962" t="str">
            <v>MTPL-03497</v>
          </cell>
          <cell r="G2962" t="str">
            <v>BATERAI BOSCH 12V 2.0A FOR GSR 120-Li</v>
          </cell>
        </row>
        <row r="2963">
          <cell r="D2963" t="str">
            <v>MTPL-00118</v>
          </cell>
          <cell r="E2963" t="str">
            <v>BATTERY</v>
          </cell>
          <cell r="F2963" t="str">
            <v>MTPL-00118</v>
          </cell>
          <cell r="G2963" t="str">
            <v>BATERAY KOTAK</v>
          </cell>
        </row>
        <row r="2964">
          <cell r="D2964" t="str">
            <v>MTPL-02421</v>
          </cell>
          <cell r="E2964" t="str">
            <v>BATTERY</v>
          </cell>
          <cell r="F2964" t="str">
            <v>MTPL-02421</v>
          </cell>
          <cell r="G2964" t="str">
            <v>BATTERY BT20LB</v>
          </cell>
        </row>
        <row r="2965">
          <cell r="D2965" t="str">
            <v>MTPL-03411</v>
          </cell>
          <cell r="E2965" t="str">
            <v>BATTERY</v>
          </cell>
          <cell r="F2965" t="str">
            <v>MTPL-03411</v>
          </cell>
          <cell r="G2965" t="str">
            <v>BATTERY YC-D MASTER MODULE</v>
          </cell>
        </row>
        <row r="2966">
          <cell r="D2966" t="str">
            <v>MTPL-00667</v>
          </cell>
          <cell r="E2966" t="str">
            <v>GRINDER</v>
          </cell>
          <cell r="F2966" t="str">
            <v>MTPL-00667</v>
          </cell>
          <cell r="G2966" t="str">
            <v>BOSCH GWS 7-100 ET SMALL ANGLE GRINDER</v>
          </cell>
        </row>
        <row r="2967">
          <cell r="D2967" t="str">
            <v>MTPL-01474</v>
          </cell>
          <cell r="E2967" t="str">
            <v>BUZZER</v>
          </cell>
          <cell r="F2967" t="str">
            <v>MTPL-01474</v>
          </cell>
          <cell r="G2967" t="str">
            <v>BUZZER</v>
          </cell>
        </row>
        <row r="2968">
          <cell r="D2968" t="str">
            <v>MTPL-03594</v>
          </cell>
          <cell r="E2968" t="str">
            <v>CIRCLIP</v>
          </cell>
          <cell r="F2968" t="str">
            <v>MTPL-03594</v>
          </cell>
          <cell r="G2968" t="str">
            <v>CIRCLIP PLIER SET 7 TRANSFORMER</v>
          </cell>
        </row>
        <row r="2969">
          <cell r="D2969" t="str">
            <v>MTPL-01196</v>
          </cell>
          <cell r="E2969" t="str">
            <v>FLASHER</v>
          </cell>
          <cell r="F2969" t="str">
            <v>MTPL-01196</v>
          </cell>
          <cell r="G2969" t="str">
            <v>FLASHER 12V DC</v>
          </cell>
        </row>
        <row r="2970">
          <cell r="D2970" t="str">
            <v>MTPL-03598</v>
          </cell>
          <cell r="E2970" t="str">
            <v>HAND TAP</v>
          </cell>
          <cell r="F2970" t="str">
            <v>MTPL-03598</v>
          </cell>
          <cell r="G2970" t="str">
            <v>HAND TAP M5 X 0.8</v>
          </cell>
        </row>
        <row r="2971">
          <cell r="D2971" t="str">
            <v>MTPL-03597</v>
          </cell>
          <cell r="E2971" t="str">
            <v>HYDRAULIC</v>
          </cell>
          <cell r="F2971" t="str">
            <v>MTPL-03597</v>
          </cell>
          <cell r="G2971" t="str">
            <v>HYDRAULIC GARAGE JACK 3 TON</v>
          </cell>
        </row>
        <row r="2972">
          <cell r="D2972" t="str">
            <v>MTPL-00933</v>
          </cell>
          <cell r="E2972" t="str">
            <v>ISI STAPLES</v>
          </cell>
          <cell r="F2972" t="str">
            <v>MTPL-00933</v>
          </cell>
          <cell r="G2972" t="str">
            <v>ISI STAPLES TEMBAK</v>
          </cell>
        </row>
        <row r="2973">
          <cell r="D2973" t="str">
            <v>MTPL-03508</v>
          </cell>
          <cell r="E2973" t="str">
            <v>KUNCI</v>
          </cell>
          <cell r="F2973" t="str">
            <v>MTPL-03508</v>
          </cell>
          <cell r="G2973" t="str">
            <v>KUNCI KOMSTRIL 1 1/4" - 3"</v>
          </cell>
        </row>
        <row r="2974">
          <cell r="D2974" t="str">
            <v>MTPL-03509</v>
          </cell>
          <cell r="E2974" t="str">
            <v>KUNCI</v>
          </cell>
          <cell r="F2974" t="str">
            <v>MTPL-03509</v>
          </cell>
          <cell r="G2974" t="str">
            <v>KUNCI KOMSTRIL 2" - 4 3/4"</v>
          </cell>
        </row>
        <row r="2975">
          <cell r="D2975" t="str">
            <v>MTPL-03500</v>
          </cell>
          <cell r="E2975" t="str">
            <v>KUNCI</v>
          </cell>
          <cell r="F2975" t="str">
            <v>MTPL-03500</v>
          </cell>
          <cell r="G2975" t="str">
            <v>KUNCI L KECIL W 91</v>
          </cell>
        </row>
        <row r="2976">
          <cell r="D2976" t="str">
            <v>MTPL-03499</v>
          </cell>
          <cell r="E2976" t="str">
            <v>KUNCI</v>
          </cell>
          <cell r="F2976" t="str">
            <v>MTPL-03499</v>
          </cell>
          <cell r="G2976" t="str">
            <v>KUNCI SHOCK 8-32 MM</v>
          </cell>
        </row>
        <row r="2977">
          <cell r="D2977" t="str">
            <v>MTPL-02125</v>
          </cell>
          <cell r="E2977" t="str">
            <v>LAMP</v>
          </cell>
          <cell r="F2977" t="str">
            <v>MTPL-02125</v>
          </cell>
          <cell r="G2977" t="str">
            <v>LAMPU BOHLAM LED WARNA PUTIH, 24 V, TIDAK KEDIP</v>
          </cell>
        </row>
        <row r="2978">
          <cell r="D2978" t="str">
            <v>MTPL-03541</v>
          </cell>
          <cell r="E2978" t="str">
            <v>LAMP</v>
          </cell>
          <cell r="F2978" t="str">
            <v>MTPL-03541</v>
          </cell>
          <cell r="G2978" t="str">
            <v>LAMPU LED STRIPPING ISI 3 12V 3W</v>
          </cell>
        </row>
        <row r="2979">
          <cell r="D2979" t="str">
            <v>MTPL-02390</v>
          </cell>
          <cell r="E2979" t="str">
            <v>LAMP</v>
          </cell>
          <cell r="F2979" t="str">
            <v>MTPL-02390</v>
          </cell>
          <cell r="G2979" t="str">
            <v>LAMPU LED WARNA RED</v>
          </cell>
        </row>
        <row r="2980">
          <cell r="D2980" t="str">
            <v>MTPL-02391</v>
          </cell>
          <cell r="E2980" t="str">
            <v>LAMP</v>
          </cell>
          <cell r="F2980" t="str">
            <v>MTPL-02391</v>
          </cell>
          <cell r="G2980" t="str">
            <v>LAMPU LED WARNA YELLOW</v>
          </cell>
        </row>
        <row r="2981">
          <cell r="D2981" t="str">
            <v>MTPL-02392</v>
          </cell>
          <cell r="E2981" t="str">
            <v>SWITCH</v>
          </cell>
          <cell r="F2981" t="str">
            <v>MTPL-02392</v>
          </cell>
          <cell r="G2981" t="str">
            <v>LIMIT SWITCH D2F-L-D OMRON</v>
          </cell>
        </row>
        <row r="2982">
          <cell r="D2982" t="str">
            <v>MTPL-01476</v>
          </cell>
          <cell r="E2982" t="str">
            <v>SWITCH</v>
          </cell>
          <cell r="F2982" t="str">
            <v>MTPL-01476</v>
          </cell>
          <cell r="G2982" t="str">
            <v>LIMIT SWITCH ROLL</v>
          </cell>
        </row>
        <row r="2983">
          <cell r="D2983" t="str">
            <v>MTPL-03595</v>
          </cell>
          <cell r="E2983" t="str">
            <v>MATA BOR</v>
          </cell>
          <cell r="F2983" t="str">
            <v>MTPL-03595</v>
          </cell>
          <cell r="G2983" t="str">
            <v>MATA BOR HSS TIN COATED SET MAKITA</v>
          </cell>
        </row>
        <row r="2984">
          <cell r="D2984" t="str">
            <v>MTPL-03628</v>
          </cell>
          <cell r="E2984" t="str">
            <v>MODUL</v>
          </cell>
          <cell r="F2984" t="str">
            <v>MTPL-03628</v>
          </cell>
          <cell r="G2984" t="str">
            <v>MODUL SUARA INCLUDE SPEAKER</v>
          </cell>
        </row>
        <row r="2985">
          <cell r="D2985" t="str">
            <v>MTPL-01642</v>
          </cell>
          <cell r="E2985" t="str">
            <v>CLIP</v>
          </cell>
          <cell r="F2985" t="str">
            <v>MTPL-01642</v>
          </cell>
          <cell r="G2985" t="str">
            <v>NAIL CLIP</v>
          </cell>
        </row>
        <row r="2986">
          <cell r="D2986" t="str">
            <v>MTPL-03593</v>
          </cell>
          <cell r="E2986" t="str">
            <v>OBENG</v>
          </cell>
          <cell r="F2986" t="str">
            <v>MTPL-03593</v>
          </cell>
          <cell r="G2986" t="str">
            <v>OBENG RACHET SET</v>
          </cell>
        </row>
        <row r="2987">
          <cell r="D2987" t="str">
            <v>MTPL-03539</v>
          </cell>
          <cell r="E2987" t="str">
            <v>OBENG</v>
          </cell>
          <cell r="F2987" t="str">
            <v>MTPL-03539</v>
          </cell>
          <cell r="G2987" t="str">
            <v>OBENG SET 31 IN 1</v>
          </cell>
        </row>
        <row r="2988">
          <cell r="D2988" t="str">
            <v>MTPL-03618</v>
          </cell>
          <cell r="E2988" t="str">
            <v>RACK</v>
          </cell>
          <cell r="F2988" t="str">
            <v>MTPL-03618</v>
          </cell>
          <cell r="G2988" t="str">
            <v>RAK RAKO</v>
          </cell>
        </row>
        <row r="2989">
          <cell r="D2989" t="str">
            <v>MTPL-01570</v>
          </cell>
          <cell r="E2989" t="str">
            <v>SENSOR</v>
          </cell>
          <cell r="F2989" t="str">
            <v>MTPL-01570</v>
          </cell>
          <cell r="G2989" t="str">
            <v xml:space="preserve">PHOTO MICROSENSOR EE-SX672 </v>
          </cell>
        </row>
        <row r="2990">
          <cell r="D2990" t="str">
            <v>MTPL-03650</v>
          </cell>
          <cell r="E2990" t="str">
            <v>SENSOR</v>
          </cell>
          <cell r="F2990" t="str">
            <v>MTPL-03650</v>
          </cell>
          <cell r="G2990" t="str">
            <v>PHOTO MICROSENSOR EE-SX672A</v>
          </cell>
        </row>
        <row r="2991">
          <cell r="D2991" t="str">
            <v>MTPL-03258</v>
          </cell>
          <cell r="E2991" t="str">
            <v>SENSOR</v>
          </cell>
          <cell r="F2991" t="str">
            <v>MTPL-03258</v>
          </cell>
          <cell r="G2991" t="str">
            <v>PHOTO SENSOR EE-SX671</v>
          </cell>
        </row>
        <row r="2992">
          <cell r="D2992" t="str">
            <v>MTPL-03670</v>
          </cell>
          <cell r="E2992" t="str">
            <v>SENSOR</v>
          </cell>
          <cell r="F2992" t="str">
            <v>MTPL-03670</v>
          </cell>
          <cell r="G2992" t="str">
            <v>PROXIMITY SENSOR E2E-S05S12-WC-C1</v>
          </cell>
        </row>
        <row r="2993">
          <cell r="D2993" t="str">
            <v>MTPL-03673</v>
          </cell>
          <cell r="E2993" t="str">
            <v>PSU</v>
          </cell>
          <cell r="F2993" t="str">
            <v>MTPL-03673</v>
          </cell>
          <cell r="G2993" t="str">
            <v>PSU 24 PIN  (ARMAGEDDON VOLTRON BRONZE 235 FX)</v>
          </cell>
        </row>
        <row r="2994">
          <cell r="D2994" t="str">
            <v>MTPL-03534</v>
          </cell>
          <cell r="E2994" t="str">
            <v>BUTTON</v>
          </cell>
          <cell r="F2994" t="str">
            <v>MTPL-03534</v>
          </cell>
          <cell r="G2994" t="str">
            <v>PUSH BUTTON ON LED KINOGAWA KG5-EW (LED HIJAU)</v>
          </cell>
        </row>
        <row r="2995">
          <cell r="D2995" t="str">
            <v>MTPL-03477</v>
          </cell>
          <cell r="E2995" t="str">
            <v>SAKLAR</v>
          </cell>
          <cell r="F2995" t="str">
            <v>MTPL-03477</v>
          </cell>
          <cell r="G2995" t="str">
            <v xml:space="preserve">SAKLAR TARIK KOTAK  </v>
          </cell>
        </row>
        <row r="2996">
          <cell r="D2996" t="str">
            <v>MTPL-03615</v>
          </cell>
          <cell r="E2996" t="str">
            <v>SELANG</v>
          </cell>
          <cell r="F2996" t="str">
            <v>MTPL-03615</v>
          </cell>
          <cell r="G2996" t="str">
            <v>SELANG HISAP VACUM PVC size 2</v>
          </cell>
        </row>
        <row r="2997">
          <cell r="D2997" t="str">
            <v>MTPL-03616</v>
          </cell>
          <cell r="E2997" t="str">
            <v>SELANG</v>
          </cell>
          <cell r="F2997" t="str">
            <v>MTPL-03616</v>
          </cell>
          <cell r="G2997" t="str">
            <v>SELANG HISAP VACUM PVC size 4</v>
          </cell>
        </row>
        <row r="2998">
          <cell r="D2998" t="str">
            <v>MTPL-02050</v>
          </cell>
          <cell r="E2998" t="str">
            <v>SENSOR</v>
          </cell>
          <cell r="F2998" t="str">
            <v>MTPL-02050</v>
          </cell>
          <cell r="G2998" t="str">
            <v>SENSOR D5C-1DA0 (TOUCH SWITCH)</v>
          </cell>
        </row>
        <row r="2999">
          <cell r="D2999" t="str">
            <v>MTPL-03430</v>
          </cell>
          <cell r="E2999" t="str">
            <v>SENSOR</v>
          </cell>
          <cell r="F2999" t="str">
            <v>MTPL-03430</v>
          </cell>
          <cell r="G2999" t="str">
            <v>SENSOR WSC (OPTEX NF-TZ 10)</v>
          </cell>
        </row>
        <row r="3000">
          <cell r="D3000" t="str">
            <v>MTPL-03518</v>
          </cell>
          <cell r="E3000" t="str">
            <v>AMPLIFIER</v>
          </cell>
          <cell r="F3000" t="str">
            <v>MTPL-03518</v>
          </cell>
          <cell r="G3000" t="str">
            <v>SERVO AMPLIFIER TYPE MR-J410A</v>
          </cell>
        </row>
        <row r="3001">
          <cell r="D3001" t="str">
            <v>MTPL-03609</v>
          </cell>
          <cell r="E3001" t="str">
            <v>SHOCK</v>
          </cell>
          <cell r="F3001" t="str">
            <v>MTPL-03609</v>
          </cell>
          <cell r="G3001" t="str">
            <v>SHOCK ADAPTER 1/2" TO 1/4" HEXAGONAL BIT</v>
          </cell>
        </row>
        <row r="3002">
          <cell r="D3002" t="str">
            <v>MTPL-02126</v>
          </cell>
          <cell r="E3002" t="str">
            <v>SKUN</v>
          </cell>
          <cell r="F3002" t="str">
            <v>MTPL-02126</v>
          </cell>
          <cell r="G3002" t="str">
            <v>SKUN O 5.5 - 5</v>
          </cell>
        </row>
        <row r="3003">
          <cell r="D3003" t="str">
            <v>MTPL-03617</v>
          </cell>
          <cell r="E3003" t="str">
            <v>SOLDER</v>
          </cell>
          <cell r="F3003" t="str">
            <v>MTPL-03617</v>
          </cell>
          <cell r="G3003" t="str">
            <v>SOLDER DIGITAL (YIHUA 939BDPlus)</v>
          </cell>
        </row>
        <row r="3004">
          <cell r="D3004" t="str">
            <v>MTPL-02120</v>
          </cell>
          <cell r="E3004" t="str">
            <v>SOLDER</v>
          </cell>
          <cell r="F3004" t="str">
            <v>MTPL-02120</v>
          </cell>
          <cell r="G3004" t="str">
            <v>SOLDER HP-300</v>
          </cell>
        </row>
        <row r="3005">
          <cell r="D3005" t="str">
            <v>MTPL-03505</v>
          </cell>
          <cell r="E3005" t="str">
            <v>SWITCH ASSEMBLY</v>
          </cell>
          <cell r="F3005" t="str">
            <v>MTPL-03505</v>
          </cell>
          <cell r="G3005" t="str">
            <v>SWITCH ASSEMBLY FOR BOSCH GSR 120 Li (2607202520)</v>
          </cell>
        </row>
        <row r="3006">
          <cell r="D3006" t="str">
            <v>MTPL-03601</v>
          </cell>
          <cell r="E3006" t="str">
            <v>TANG</v>
          </cell>
          <cell r="F3006" t="str">
            <v>MTPL-03601</v>
          </cell>
          <cell r="G3006" t="str">
            <v>TANG AMPERE</v>
          </cell>
        </row>
        <row r="3007">
          <cell r="D3007" t="str">
            <v>MTPL-03596</v>
          </cell>
          <cell r="E3007" t="str">
            <v>TANG</v>
          </cell>
          <cell r="F3007" t="str">
            <v>MTPL-03596</v>
          </cell>
          <cell r="G3007" t="str">
            <v>TANG CRIMPING SELLERY 88-994</v>
          </cell>
        </row>
        <row r="3008">
          <cell r="D3008" t="str">
            <v>MTPL-00047</v>
          </cell>
          <cell r="E3008" t="str">
            <v>SKUN</v>
          </cell>
          <cell r="F3008" t="str">
            <v>MTPL-00047</v>
          </cell>
          <cell r="G3008" t="str">
            <v>TERMINAL SKUN O (SKUN O 5.5 - 5)</v>
          </cell>
        </row>
        <row r="3009">
          <cell r="D3009" t="str">
            <v>MTPL-01106</v>
          </cell>
          <cell r="E3009" t="str">
            <v>TEST PEN</v>
          </cell>
          <cell r="F3009" t="str">
            <v>MTPL-01106</v>
          </cell>
          <cell r="G3009" t="str">
            <v>TESPEN PHILIPS</v>
          </cell>
        </row>
        <row r="3010">
          <cell r="D3010" t="str">
            <v>MTPL-00104</v>
          </cell>
          <cell r="E3010" t="str">
            <v>GAUGE</v>
          </cell>
          <cell r="F3010" t="str">
            <v>MTPL-00104</v>
          </cell>
          <cell r="G3010" t="str">
            <v xml:space="preserve">THICKNESS GAUGE KETEBALAN 0.03MM </v>
          </cell>
        </row>
        <row r="3011">
          <cell r="D3011" t="str">
            <v>MTPL-00105</v>
          </cell>
          <cell r="E3011" t="str">
            <v>GAUGE</v>
          </cell>
          <cell r="F3011" t="str">
            <v>MTPL-00105</v>
          </cell>
          <cell r="G3011" t="str">
            <v>THICKNESS GAUGE KETEBALAN 0.04MM</v>
          </cell>
        </row>
        <row r="3012">
          <cell r="D3012" t="str">
            <v>MTPL-00106</v>
          </cell>
          <cell r="E3012" t="str">
            <v>GAUGE</v>
          </cell>
          <cell r="F3012" t="str">
            <v>MTPL-00106</v>
          </cell>
          <cell r="G3012" t="str">
            <v>THICKNESS GAUGE KETEBALAN 0.05MM</v>
          </cell>
        </row>
        <row r="3013">
          <cell r="D3013" t="str">
            <v>MTPL-03267</v>
          </cell>
          <cell r="E3013" t="str">
            <v>CLAMP</v>
          </cell>
          <cell r="F3013" t="str">
            <v>MTPL-03267</v>
          </cell>
          <cell r="G3013" t="str">
            <v>TOGGLE CLAMP C 101 A</v>
          </cell>
        </row>
        <row r="3014">
          <cell r="D3014" t="str">
            <v>MTPL-01107</v>
          </cell>
          <cell r="E3014" t="str">
            <v>CLAMP</v>
          </cell>
          <cell r="F3014" t="str">
            <v>MTPL-01107</v>
          </cell>
          <cell r="G3014" t="str">
            <v>TOGLE CLAMP D 101 A</v>
          </cell>
        </row>
        <row r="3015">
          <cell r="D3015" t="str">
            <v>MTPL-00364</v>
          </cell>
          <cell r="E3015" t="str">
            <v>CLAMP</v>
          </cell>
          <cell r="F3015" t="str">
            <v>MTPL-00364</v>
          </cell>
          <cell r="G3015" t="str">
            <v>TOGLE CLAMP D 304 C</v>
          </cell>
        </row>
        <row r="3016">
          <cell r="D3016" t="str">
            <v>MTPL-00201</v>
          </cell>
          <cell r="E3016" t="str">
            <v>SWITCH</v>
          </cell>
          <cell r="F3016" t="str">
            <v>MTPL-00201</v>
          </cell>
          <cell r="G3016" t="str">
            <v>TOUCH SENSOR D5C-1DA0 OMRON</v>
          </cell>
        </row>
        <row r="3017">
          <cell r="D3017" t="str">
            <v>MTPL-03254</v>
          </cell>
          <cell r="E3017" t="str">
            <v>LAMP</v>
          </cell>
          <cell r="F3017" t="str">
            <v>MTPL-03254</v>
          </cell>
          <cell r="G3017" t="str">
            <v>TOWER LIGHTS MENICS LED 24V TANPA KEDIP</v>
          </cell>
        </row>
        <row r="3018">
          <cell r="D3018" t="str">
            <v>MTPL-03662</v>
          </cell>
          <cell r="E3018" t="str">
            <v>FUSE</v>
          </cell>
          <cell r="F3018" t="str">
            <v>MTPL-03662</v>
          </cell>
          <cell r="G3018" t="str">
            <v>TRANSPARANT SPECIAL FUSE</v>
          </cell>
        </row>
        <row r="3019">
          <cell r="D3019" t="str">
            <v>MTPL-03242</v>
          </cell>
          <cell r="E3019" t="str">
            <v>POWER</v>
          </cell>
          <cell r="F3019" t="str">
            <v>MTPL-03242</v>
          </cell>
          <cell r="G3019" t="str">
            <v>UPS BZ50LT2 OMRON</v>
          </cell>
        </row>
        <row r="3020">
          <cell r="D3020" t="str">
            <v>MTPL-03479</v>
          </cell>
          <cell r="E3020" t="str">
            <v>WELDING HELMET</v>
          </cell>
          <cell r="F3020" t="str">
            <v>MTPL-03479</v>
          </cell>
          <cell r="G3020" t="str">
            <v>WELDING HELMET AUTO DARK RF-H201B</v>
          </cell>
        </row>
        <row r="3021">
          <cell r="D3021" t="str">
            <v>MTPL-03724</v>
          </cell>
          <cell r="E3021" t="str">
            <v>BUTTON</v>
          </cell>
          <cell r="F3021" t="str">
            <v>MTPL-03724</v>
          </cell>
          <cell r="G3021" t="str">
            <v>PUSH BUTTON ON LED EWIG 16MM 24V, 5 PIN MERAH</v>
          </cell>
        </row>
        <row r="3022">
          <cell r="D3022" t="str">
            <v>MTPL-03623</v>
          </cell>
          <cell r="E3022" t="str">
            <v>JAM</v>
          </cell>
          <cell r="F3022" t="str">
            <v>MTPL-03623</v>
          </cell>
          <cell r="G3022" t="str">
            <v xml:space="preserve">JAM DIGITAL KECIL </v>
          </cell>
        </row>
        <row r="3023">
          <cell r="D3023" t="str">
            <v>MTPL-03727</v>
          </cell>
          <cell r="E3023" t="str">
            <v>SWITCH</v>
          </cell>
          <cell r="F3023" t="str">
            <v>MTPL-03727</v>
          </cell>
          <cell r="G3023" t="str">
            <v>MICRO SWITCH Z-10FW22Y-B OMRON</v>
          </cell>
        </row>
        <row r="3024">
          <cell r="D3024" t="str">
            <v>MTPL-03713</v>
          </cell>
          <cell r="E3024" t="str">
            <v>SWITCH</v>
          </cell>
          <cell r="F3024" t="str">
            <v>MTPL-03713</v>
          </cell>
          <cell r="G3024" t="str">
            <v>LIMIT SWITCH LENTUR (OMRON VX-06-1A3)</v>
          </cell>
        </row>
        <row r="3025">
          <cell r="D3025" t="str">
            <v>MTPL-03726</v>
          </cell>
          <cell r="E3025" t="str">
            <v>FAN</v>
          </cell>
          <cell r="F3025" t="str">
            <v>MTPL-03726</v>
          </cell>
          <cell r="G3025" t="str">
            <v>COOLING FAN MODEL AFB0312HA 12 V,0.15 A, 3 WIRE</v>
          </cell>
        </row>
        <row r="3026">
          <cell r="D3026" t="str">
            <v>MTPL-01209</v>
          </cell>
          <cell r="E3026" t="str">
            <v>TEMPAT</v>
          </cell>
          <cell r="F3026" t="str">
            <v>MTPL-01209</v>
          </cell>
          <cell r="G3026" t="str">
            <v>TEMPAT SEAL</v>
          </cell>
        </row>
        <row r="3027">
          <cell r="D3027" t="str">
            <v>MTPL-03600</v>
          </cell>
          <cell r="E3027" t="str">
            <v>MULTIMETER</v>
          </cell>
          <cell r="F3027" t="str">
            <v>MTPL-03600</v>
          </cell>
          <cell r="G3027" t="str">
            <v xml:space="preserve">MULTIMETER </v>
          </cell>
        </row>
        <row r="3028">
          <cell r="D3028" t="str">
            <v>MTPL-03718</v>
          </cell>
          <cell r="E3028" t="str">
            <v>GRINDER</v>
          </cell>
          <cell r="F3028" t="str">
            <v>MTPL-03718</v>
          </cell>
          <cell r="G3028" t="str">
            <v>BOSCH GWS 900-100 S</v>
          </cell>
        </row>
        <row r="3029">
          <cell r="D3029" t="str">
            <v>MTPL-00893</v>
          </cell>
          <cell r="E3029" t="str">
            <v>CLEANER</v>
          </cell>
          <cell r="F3029" t="str">
            <v>MTPL-00893</v>
          </cell>
          <cell r="G3029" t="str">
            <v>CONTACT CLEANER</v>
          </cell>
        </row>
        <row r="3030">
          <cell r="D3030" t="str">
            <v>MTPL-00081</v>
          </cell>
          <cell r="E3030" t="str">
            <v>MESIN SCREW BATERAY</v>
          </cell>
          <cell r="F3030" t="str">
            <v>MTPL-00081</v>
          </cell>
          <cell r="G3030" t="str">
            <v>BOSCH GSR 120-LI 12V</v>
          </cell>
        </row>
        <row r="3031">
          <cell r="D3031" t="str">
            <v>MTPL-00660</v>
          </cell>
          <cell r="E3031" t="str">
            <v>MESIN BOR</v>
          </cell>
          <cell r="F3031" t="str">
            <v>MTPL-00660</v>
          </cell>
          <cell r="G3031" t="str">
            <v>BOSCH GBM 13 RE DRILL</v>
          </cell>
        </row>
        <row r="3032">
          <cell r="D3032" t="str">
            <v>MTPL-01498</v>
          </cell>
          <cell r="E3032" t="str">
            <v>GUN</v>
          </cell>
          <cell r="F3032" t="str">
            <v>MTPL-01498</v>
          </cell>
          <cell r="G3032" t="str">
            <v>BOSCH GHG 20-63 HOT AIR GUN</v>
          </cell>
        </row>
        <row r="3033">
          <cell r="D3033" t="str">
            <v>MTPL-03422</v>
          </cell>
          <cell r="E3033" t="str">
            <v>MESIN GERINDA</v>
          </cell>
          <cell r="F3033" t="str">
            <v>MTPL-03422</v>
          </cell>
          <cell r="G3033" t="str">
            <v>BOSCH GWS 750-100 ANGLE GRINDER</v>
          </cell>
        </row>
        <row r="3034">
          <cell r="D3034" t="str">
            <v>MTPL-03471</v>
          </cell>
          <cell r="E3034" t="str">
            <v>BEARING</v>
          </cell>
          <cell r="F3034" t="str">
            <v>MTPL-03471</v>
          </cell>
          <cell r="G3034" t="str">
            <v>BALL BEARING - 1619P00455</v>
          </cell>
        </row>
        <row r="3035">
          <cell r="D3035" t="str">
            <v>MTPL-03472</v>
          </cell>
          <cell r="E3035" t="str">
            <v>RUBBER</v>
          </cell>
          <cell r="F3035" t="str">
            <v>MTPL-03472</v>
          </cell>
          <cell r="G3035" t="str">
            <v>RUBBER RING - 1600206025</v>
          </cell>
        </row>
        <row r="3036">
          <cell r="D3036" t="str">
            <v>MTPL-03476</v>
          </cell>
          <cell r="E3036" t="str">
            <v>GEAR</v>
          </cell>
          <cell r="F3036" t="str">
            <v>MTPL-03476</v>
          </cell>
          <cell r="G3036" t="str">
            <v>COVER DISC - 1600100033</v>
          </cell>
        </row>
        <row r="3037">
          <cell r="D3037" t="str">
            <v>MTPL-03475</v>
          </cell>
          <cell r="E3037" t="str">
            <v>COVER</v>
          </cell>
          <cell r="F3037" t="str">
            <v>MTPL-03475</v>
          </cell>
          <cell r="G3037" t="str">
            <v>SET OF GEARS -1619P13518</v>
          </cell>
        </row>
        <row r="3038">
          <cell r="D3038" t="str">
            <v>MTPL-03490</v>
          </cell>
          <cell r="E3038" t="str">
            <v>CLEANER</v>
          </cell>
          <cell r="F3038" t="str">
            <v>MTPL-03490</v>
          </cell>
          <cell r="G3038" t="str">
            <v>CORDLESS VACUMM CLEANER GAS 18V Li 1 SET</v>
          </cell>
        </row>
        <row r="3039">
          <cell r="D3039" t="str">
            <v>MTPL-00658</v>
          </cell>
          <cell r="E3039" t="str">
            <v>BRUSH</v>
          </cell>
          <cell r="F3039" t="str">
            <v>MTPL-00658</v>
          </cell>
          <cell r="G3039" t="str">
            <v>BOSCH CARBON BRUSH F/ GWS 7-100ET (1619P02870)</v>
          </cell>
        </row>
        <row r="3040">
          <cell r="D3040" t="str">
            <v>MTPL-00675</v>
          </cell>
          <cell r="E3040" t="str">
            <v>MATA BOR</v>
          </cell>
          <cell r="F3040" t="str">
            <v>MTPL-00675</v>
          </cell>
          <cell r="G3040" t="str">
            <v>BOSCH MATA BOR KAYU M8</v>
          </cell>
        </row>
        <row r="3041">
          <cell r="D3041" t="str">
            <v>MTPL-03625</v>
          </cell>
          <cell r="E3041" t="str">
            <v>BOSCH</v>
          </cell>
          <cell r="F3041" t="str">
            <v>MTPL-03625</v>
          </cell>
          <cell r="G3041" t="str">
            <v>BOSCH GSB 500 RE</v>
          </cell>
        </row>
        <row r="3042">
          <cell r="D3042" t="str">
            <v>MTPL-02375</v>
          </cell>
          <cell r="E3042" t="str">
            <v>TIMER</v>
          </cell>
          <cell r="F3042" t="str">
            <v>MTPL-02375</v>
          </cell>
          <cell r="G3042" t="str">
            <v>TIMER H3Y-2-24VDC</v>
          </cell>
        </row>
        <row r="3043">
          <cell r="D3043" t="str">
            <v>MTPL-02376</v>
          </cell>
          <cell r="E3043" t="str">
            <v>SOCKET</v>
          </cell>
          <cell r="F3043" t="str">
            <v>MTPL-02376</v>
          </cell>
          <cell r="G3043" t="str">
            <v>SOCKET TIMER H3Y-2-24VDC</v>
          </cell>
        </row>
        <row r="3044">
          <cell r="D3044" t="str">
            <v>MTPL-03198</v>
          </cell>
          <cell r="E3044" t="str">
            <v>SWITCH</v>
          </cell>
          <cell r="F3044" t="str">
            <v>MTPL-03198</v>
          </cell>
          <cell r="G3044" t="str">
            <v>LIMIT SWITCH BESAR LENTUR</v>
          </cell>
        </row>
        <row r="3045">
          <cell r="D3045" t="str">
            <v>MTPL-00597</v>
          </cell>
          <cell r="E3045" t="str">
            <v>RELAY</v>
          </cell>
          <cell r="F3045" t="str">
            <v>MTPL-00597</v>
          </cell>
          <cell r="G3045" t="str">
            <v>RELAY MY2 DC24 + SOCKET</v>
          </cell>
        </row>
        <row r="3046">
          <cell r="D3046" t="str">
            <v>MTPL-00599</v>
          </cell>
          <cell r="E3046" t="str">
            <v>RELAY</v>
          </cell>
          <cell r="F3046" t="str">
            <v>MTPL-00599</v>
          </cell>
          <cell r="G3046" t="str">
            <v>RELAY MY4 24VDC + SOCKET</v>
          </cell>
        </row>
        <row r="3047">
          <cell r="D3047" t="str">
            <v>MTPL-00014</v>
          </cell>
          <cell r="E3047" t="str">
            <v>IMPRABOARD</v>
          </cell>
          <cell r="F3047" t="str">
            <v>MTPL-00014</v>
          </cell>
          <cell r="G3047" t="str">
            <v xml:space="preserve">IMPRABOARD 5MM 1250X1500 </v>
          </cell>
        </row>
        <row r="3048">
          <cell r="D3048" t="str">
            <v>MTPL-00533</v>
          </cell>
          <cell r="E3048" t="str">
            <v>RODA</v>
          </cell>
          <cell r="F3048" t="str">
            <v>MTPL-00533</v>
          </cell>
          <cell r="G3048" t="str">
            <v>RODA PU 3 MERAH SR MATI</v>
          </cell>
        </row>
        <row r="3049">
          <cell r="D3049" t="str">
            <v>MTPL-00535</v>
          </cell>
          <cell r="E3049" t="str">
            <v>RODA</v>
          </cell>
          <cell r="F3049" t="str">
            <v>MTPL-00535</v>
          </cell>
          <cell r="G3049" t="str">
            <v>RODA PU 3 MERAH SR PUTAR + PENGUNCI</v>
          </cell>
        </row>
        <row r="3050">
          <cell r="D3050" t="str">
            <v>MTPL-00536</v>
          </cell>
          <cell r="E3050" t="str">
            <v>RODA</v>
          </cell>
          <cell r="F3050" t="str">
            <v>MTPL-00536</v>
          </cell>
          <cell r="G3050" t="str">
            <v>RODA PU 4 MERAH SR MATI</v>
          </cell>
        </row>
        <row r="3051">
          <cell r="D3051" t="str">
            <v>MTPL-00538</v>
          </cell>
          <cell r="E3051" t="str">
            <v>RODA</v>
          </cell>
          <cell r="F3051" t="str">
            <v>MTPL-00538</v>
          </cell>
          <cell r="G3051" t="str">
            <v>RODA PU 4 PUTAR + PENGUNCI</v>
          </cell>
        </row>
        <row r="3052">
          <cell r="D3052" t="str">
            <v>MTPL-00624</v>
          </cell>
          <cell r="E3052" t="str">
            <v>MAXIBIN</v>
          </cell>
          <cell r="F3052" t="str">
            <v>MTPL-00624</v>
          </cell>
          <cell r="G3052" t="str">
            <v>MAXIBIN NAME PLATE</v>
          </cell>
        </row>
        <row r="3053">
          <cell r="D3053" t="str">
            <v>MTPL-00963</v>
          </cell>
          <cell r="E3053" t="str">
            <v>GLOVE</v>
          </cell>
          <cell r="F3053" t="str">
            <v>MTPL-00963</v>
          </cell>
          <cell r="G3053" t="str">
            <v>SARUNG TANGAN ANTI CUTTER</v>
          </cell>
        </row>
        <row r="3054">
          <cell r="D3054" t="str">
            <v>MTPL-01212</v>
          </cell>
          <cell r="E3054" t="str">
            <v>ADJUSTER</v>
          </cell>
          <cell r="F3054" t="str">
            <v>MTPL-01212</v>
          </cell>
          <cell r="G3054" t="str">
            <v>ADJUSTER PLASTIC ABS (1024)</v>
          </cell>
        </row>
        <row r="3055">
          <cell r="D3055" t="str">
            <v>MTPL-01219</v>
          </cell>
          <cell r="E3055" t="str">
            <v>BOARD FIXING</v>
          </cell>
          <cell r="F3055" t="str">
            <v>MTPL-01219</v>
          </cell>
          <cell r="G3055" t="str">
            <v>BOARD FIXING METAL A (1008-A)</v>
          </cell>
        </row>
        <row r="3056">
          <cell r="D3056" t="str">
            <v>MTPL-01232</v>
          </cell>
          <cell r="E3056" t="str">
            <v>CABLE DUCT</v>
          </cell>
          <cell r="F3056" t="str">
            <v>MTPL-01232</v>
          </cell>
          <cell r="G3056" t="str">
            <v>CABLE DUCT 45 X 45 WITHOUT L SHAPE, LENGTH 2000 MM</v>
          </cell>
        </row>
        <row r="3057">
          <cell r="D3057" t="str">
            <v>MTPL-01236</v>
          </cell>
          <cell r="E3057" t="str">
            <v>CABLE DUCT</v>
          </cell>
          <cell r="F3057" t="str">
            <v>MTPL-01236</v>
          </cell>
          <cell r="G3057" t="str">
            <v>CABLE DUCT 45 X 90 WITHOUT L SHAPE, LENGTH 2000 MM</v>
          </cell>
        </row>
        <row r="3058">
          <cell r="D3058" t="str">
            <v>MTPL-01238</v>
          </cell>
          <cell r="E3058" t="str">
            <v>CABLE DUCT</v>
          </cell>
          <cell r="F3058" t="str">
            <v>MTPL-01238</v>
          </cell>
          <cell r="G3058" t="str">
            <v>CABLE DUCT 45 X 90 WITHOUT L SHAPE, LENGTH 3000 MM</v>
          </cell>
        </row>
        <row r="3059">
          <cell r="D3059" t="str">
            <v>MTPL-01240</v>
          </cell>
          <cell r="E3059" t="str">
            <v>CABLE DUCT</v>
          </cell>
          <cell r="F3059" t="str">
            <v>MTPL-01240</v>
          </cell>
          <cell r="G3059" t="str">
            <v>CABLE DUCT 90 X 90 WITHOUT L SHAPE, LENGTH 3000 MM</v>
          </cell>
        </row>
        <row r="3060">
          <cell r="D3060" t="str">
            <v>MTPL-01242</v>
          </cell>
          <cell r="E3060" t="str">
            <v>CASTER</v>
          </cell>
          <cell r="F3060" t="str">
            <v>MTPL-01242</v>
          </cell>
          <cell r="G3060" t="str">
            <v>CASTER MOUNT (1006)</v>
          </cell>
        </row>
        <row r="3061">
          <cell r="D3061" t="str">
            <v>MTPL-01244</v>
          </cell>
          <cell r="E3061" t="str">
            <v>CORNER</v>
          </cell>
          <cell r="F3061" t="str">
            <v>MTPL-01244</v>
          </cell>
          <cell r="G3061" t="str">
            <v>CORNER HITAM 5MM</v>
          </cell>
        </row>
        <row r="3062">
          <cell r="D3062" t="str">
            <v>MTPL-01246</v>
          </cell>
          <cell r="E3062" t="str">
            <v>CUP</v>
          </cell>
          <cell r="F3062" t="str">
            <v>MTPL-01246</v>
          </cell>
          <cell r="G3062" t="str">
            <v>CUP TRANSPARAN BESAR</v>
          </cell>
        </row>
        <row r="3063">
          <cell r="D3063" t="str">
            <v>MTPL-01249</v>
          </cell>
          <cell r="E3063" t="str">
            <v>COVER DUCT</v>
          </cell>
          <cell r="F3063" t="str">
            <v>MTPL-01249</v>
          </cell>
          <cell r="G3063" t="str">
            <v>END COVER CABLE DUCT 45X45</v>
          </cell>
        </row>
        <row r="3064">
          <cell r="D3064" t="str">
            <v>MTPL-01347</v>
          </cell>
          <cell r="E3064" t="str">
            <v>GREEN SHEET</v>
          </cell>
          <cell r="F3064" t="str">
            <v>MTPL-01347</v>
          </cell>
          <cell r="G3064" t="str">
            <v>GREEN SHEET / EDS RUBBERMATS</v>
          </cell>
        </row>
        <row r="3065">
          <cell r="D3065" t="str">
            <v>MTPL-01358</v>
          </cell>
          <cell r="E3065" t="str">
            <v>LIST</v>
          </cell>
          <cell r="F3065" t="str">
            <v>MTPL-01358</v>
          </cell>
          <cell r="G3065" t="str">
            <v>LIST HITAM 5MM, LENGTH 2 METER</v>
          </cell>
        </row>
        <row r="3066">
          <cell r="D3066" t="str">
            <v>MTPL-01364</v>
          </cell>
          <cell r="E3066" t="str">
            <v>METAL JOINT</v>
          </cell>
          <cell r="F3066" t="str">
            <v>MTPL-01364</v>
          </cell>
          <cell r="G3066" t="str">
            <v>METAL JOINT H-03 BLACK MALAYSIA</v>
          </cell>
        </row>
        <row r="3067">
          <cell r="D3067" t="str">
            <v>MTPL-01383</v>
          </cell>
          <cell r="E3067" t="str">
            <v>METAL JOINT</v>
          </cell>
          <cell r="F3067" t="str">
            <v>MTPL-01383</v>
          </cell>
          <cell r="G3067" t="str">
            <v>METAL JOINT HJ-01 BLACK MALAYSIA</v>
          </cell>
        </row>
        <row r="3068">
          <cell r="D3068" t="str">
            <v>MTPL-01385</v>
          </cell>
          <cell r="E3068" t="str">
            <v>METAL JOINT</v>
          </cell>
          <cell r="F3068" t="str">
            <v>MTPL-01385</v>
          </cell>
          <cell r="G3068" t="str">
            <v>METAL JOINT HJ-02 BLACK MALAYSIA</v>
          </cell>
        </row>
        <row r="3069">
          <cell r="D3069" t="str">
            <v>MTPL-01387</v>
          </cell>
          <cell r="E3069" t="str">
            <v>METAL JOINT</v>
          </cell>
          <cell r="F3069" t="str">
            <v>MTPL-01387</v>
          </cell>
          <cell r="G3069" t="str">
            <v>METAL JOINT HJ-03 BLACK MALAYSIA</v>
          </cell>
        </row>
        <row r="3070">
          <cell r="D3070" t="str">
            <v>MTPL-01389</v>
          </cell>
          <cell r="E3070" t="str">
            <v>METAL JOINT</v>
          </cell>
          <cell r="F3070" t="str">
            <v>MTPL-01389</v>
          </cell>
          <cell r="G3070" t="str">
            <v>METAL JOINT HJ-04 BLACK MALAYSIA</v>
          </cell>
        </row>
        <row r="3071">
          <cell r="D3071" t="str">
            <v>MTPL-01393</v>
          </cell>
          <cell r="E3071" t="str">
            <v>METAL JOINT</v>
          </cell>
          <cell r="F3071" t="str">
            <v>MTPL-01393</v>
          </cell>
          <cell r="G3071" t="str">
            <v>METAL JOINT HJ-06 BLACK MALAYSIA</v>
          </cell>
        </row>
        <row r="3072">
          <cell r="D3072" t="str">
            <v>MTPL-01395</v>
          </cell>
          <cell r="E3072" t="str">
            <v>METAL JOINT</v>
          </cell>
          <cell r="F3072" t="str">
            <v>MTPL-01395</v>
          </cell>
          <cell r="G3072" t="str">
            <v>METAL JOINT HJ-07 BLACK MALAYSIA</v>
          </cell>
        </row>
        <row r="3073">
          <cell r="D3073" t="str">
            <v>MTPL-01399</v>
          </cell>
          <cell r="E3073" t="str">
            <v>METAL JOINT</v>
          </cell>
          <cell r="F3073" t="str">
            <v>MTPL-01399</v>
          </cell>
          <cell r="G3073" t="str">
            <v>METAL JOINT HJ-10 BLACK MALAYSIA</v>
          </cell>
        </row>
        <row r="3074">
          <cell r="D3074" t="str">
            <v>MTPL-01416</v>
          </cell>
          <cell r="E3074" t="str">
            <v>PIPE</v>
          </cell>
          <cell r="F3074" t="str">
            <v>MTPL-01416</v>
          </cell>
          <cell r="G3074" t="str">
            <v>PIPE RACK DIA 28MM</v>
          </cell>
        </row>
        <row r="3075">
          <cell r="D3075" t="str">
            <v>MTPL-01419</v>
          </cell>
          <cell r="E3075" t="str">
            <v>PLACON</v>
          </cell>
          <cell r="F3075" t="str">
            <v>MTPL-01419</v>
          </cell>
          <cell r="G3075" t="str">
            <v>PLACON GP-60, LENGTH 4 METER</v>
          </cell>
        </row>
        <row r="3076">
          <cell r="D3076" t="str">
            <v>MTPL-01421</v>
          </cell>
          <cell r="E3076" t="str">
            <v>PLACON</v>
          </cell>
          <cell r="F3076" t="str">
            <v>MTPL-01421</v>
          </cell>
          <cell r="G3076" t="str">
            <v>PLACON SUPPORT A GP-60 (1003-A)</v>
          </cell>
        </row>
        <row r="3077">
          <cell r="D3077" t="str">
            <v>MTPL-01427</v>
          </cell>
          <cell r="E3077" t="str">
            <v>PJL</v>
          </cell>
          <cell r="F3077" t="str">
            <v>MTPL-01427</v>
          </cell>
          <cell r="G3077" t="str">
            <v>PLASTIC ANGLE PJL 30X50X3 (LENGTH 4 METER)</v>
          </cell>
        </row>
        <row r="3078">
          <cell r="D3078" t="str">
            <v>MTPL-01429</v>
          </cell>
          <cell r="E3078" t="str">
            <v>PJL</v>
          </cell>
          <cell r="F3078" t="str">
            <v>MTPL-01429</v>
          </cell>
          <cell r="G3078" t="str">
            <v>PLASTIC ANGLE PJL 50X150X5 (LENGTH 4 METER)</v>
          </cell>
        </row>
        <row r="3079">
          <cell r="D3079" t="str">
            <v>MTPL-01430</v>
          </cell>
          <cell r="E3079" t="str">
            <v>PJL</v>
          </cell>
          <cell r="F3079" t="str">
            <v>MTPL-01430</v>
          </cell>
          <cell r="G3079" t="str">
            <v>PLASTIC ANGLE PJL 50X50X5 (LENGTH 4 METER)</v>
          </cell>
        </row>
        <row r="3080">
          <cell r="D3080" t="str">
            <v>MTPL-01432</v>
          </cell>
          <cell r="E3080" t="str">
            <v>PJ</v>
          </cell>
          <cell r="F3080" t="str">
            <v>MTPL-01432</v>
          </cell>
          <cell r="G3080" t="str">
            <v>PLASTIC FOR HJ 11 WKPNJ</v>
          </cell>
        </row>
        <row r="3081">
          <cell r="D3081" t="str">
            <v>MTPL-01434</v>
          </cell>
          <cell r="E3081" t="str">
            <v>PJ</v>
          </cell>
          <cell r="F3081" t="str">
            <v>MTPL-01434</v>
          </cell>
          <cell r="G3081" t="str">
            <v>PLASTIK JOINT J82C</v>
          </cell>
        </row>
        <row r="3082">
          <cell r="D3082" t="str">
            <v>MTPL-01588</v>
          </cell>
          <cell r="E3082" t="str">
            <v>PIPE</v>
          </cell>
          <cell r="F3082" t="str">
            <v>MTPL-01588</v>
          </cell>
          <cell r="G3082" t="str">
            <v>PIPE STAINLESS STEEL DIA.28MM X 1.0MM</v>
          </cell>
        </row>
        <row r="3083">
          <cell r="D3083" t="str">
            <v>MTPL-02103</v>
          </cell>
          <cell r="E3083" t="str">
            <v>PJL</v>
          </cell>
          <cell r="F3083" t="str">
            <v>MTPL-02103</v>
          </cell>
          <cell r="G3083" t="str">
            <v>PLASTIC ANGLE L 40- LENGTH 3 METER</v>
          </cell>
        </row>
        <row r="3084">
          <cell r="D3084" t="str">
            <v>MTPL-02104</v>
          </cell>
          <cell r="E3084" t="str">
            <v>PJL</v>
          </cell>
          <cell r="F3084" t="str">
            <v>MTPL-02104</v>
          </cell>
          <cell r="G3084" t="str">
            <v>PLASTIC ANGLE T 30- LENGTH 3 METER</v>
          </cell>
        </row>
        <row r="3085">
          <cell r="D3085" t="str">
            <v>MTPL-02186</v>
          </cell>
          <cell r="E3085" t="str">
            <v>NUT</v>
          </cell>
          <cell r="F3085" t="str">
            <v>MTPL-02186</v>
          </cell>
          <cell r="G3085" t="str">
            <v>NUT M6 BLACK</v>
          </cell>
        </row>
        <row r="3086">
          <cell r="D3086" t="str">
            <v>MTPL-02187</v>
          </cell>
          <cell r="E3086" t="str">
            <v>BOLT</v>
          </cell>
          <cell r="F3086" t="str">
            <v>MTPL-02187</v>
          </cell>
          <cell r="G3086" t="str">
            <v>BOLT M6 BLACK</v>
          </cell>
        </row>
        <row r="3087">
          <cell r="D3087" t="str">
            <v>MTPL-02207</v>
          </cell>
          <cell r="E3087" t="str">
            <v>CAP</v>
          </cell>
          <cell r="F3087" t="str">
            <v>MTPL-02207</v>
          </cell>
          <cell r="G3087" t="str">
            <v>OUTER CAP PJ-111</v>
          </cell>
        </row>
        <row r="3088">
          <cell r="D3088" t="str">
            <v>MTPL-02226</v>
          </cell>
          <cell r="E3088" t="str">
            <v>RACK</v>
          </cell>
          <cell r="F3088" t="str">
            <v>MTPL-02226</v>
          </cell>
          <cell r="G3088" t="str">
            <v>RAK SUB ASSY</v>
          </cell>
        </row>
        <row r="3089">
          <cell r="D3089" t="str">
            <v>MTPL-02433</v>
          </cell>
          <cell r="E3089" t="str">
            <v>CAP</v>
          </cell>
          <cell r="F3089" t="str">
            <v>MTPL-02433</v>
          </cell>
          <cell r="G3089" t="str">
            <v>INNER CAP PJ-110</v>
          </cell>
        </row>
        <row r="3090">
          <cell r="D3090" t="str">
            <v>MTPL-03283</v>
          </cell>
          <cell r="E3090" t="str">
            <v>COVER DUCT</v>
          </cell>
          <cell r="F3090" t="str">
            <v>MTPL-03283</v>
          </cell>
          <cell r="G3090" t="str">
            <v>SHOCK COVER DUCT 45X45</v>
          </cell>
        </row>
        <row r="3091">
          <cell r="D3091" t="str">
            <v>MTPL-03419</v>
          </cell>
          <cell r="E3091" t="str">
            <v>RODA</v>
          </cell>
          <cell r="F3091" t="str">
            <v>MTPL-03419</v>
          </cell>
          <cell r="G3091" t="str">
            <v>RODA PU 3 MERAH TANPA STAND</v>
          </cell>
        </row>
        <row r="3092">
          <cell r="D3092" t="str">
            <v>MTPL-02479</v>
          </cell>
          <cell r="E3092" t="str">
            <v>RACK</v>
          </cell>
          <cell r="F3092" t="str">
            <v>MTPL-02479</v>
          </cell>
          <cell r="G3092" t="str">
            <v>RACK TRANSFER WIRE</v>
          </cell>
        </row>
        <row r="3093">
          <cell r="D3093" t="str">
            <v>MTPL-02252</v>
          </cell>
          <cell r="E3093" t="str">
            <v>PLASTIK</v>
          </cell>
          <cell r="F3093" t="str">
            <v>MTPL-02252</v>
          </cell>
          <cell r="G3093" t="str">
            <v>COVER PAKO-PAKO</v>
          </cell>
        </row>
        <row r="3094">
          <cell r="D3094" t="str">
            <v>MTPL-02480</v>
          </cell>
          <cell r="E3094" t="str">
            <v>TIRAI</v>
          </cell>
          <cell r="F3094" t="str">
            <v>MTPL-02480</v>
          </cell>
          <cell r="G3094" t="str">
            <v>TIRAI PENUTUP RAK WIRE</v>
          </cell>
        </row>
        <row r="3095">
          <cell r="D3095" t="str">
            <v>MTPL-02141</v>
          </cell>
          <cell r="E3095" t="str">
            <v>SPON BOBIN</v>
          </cell>
          <cell r="F3095" t="str">
            <v>MTPL-02141</v>
          </cell>
          <cell r="G3095" t="str">
            <v>SPON BOBIN</v>
          </cell>
        </row>
        <row r="3096">
          <cell r="D3096" t="str">
            <v>MTPL-03410</v>
          </cell>
          <cell r="E3096" t="str">
            <v>POCKET</v>
          </cell>
          <cell r="F3096" t="str">
            <v>MTPL-03410</v>
          </cell>
          <cell r="G3096" t="str">
            <v>POCKET HISTORY</v>
          </cell>
        </row>
        <row r="3097">
          <cell r="D3097" t="str">
            <v>MTPL-02051</v>
          </cell>
          <cell r="E3097" t="str">
            <v>CLAMP</v>
          </cell>
          <cell r="F3097" t="str">
            <v>MTPL-02051</v>
          </cell>
          <cell r="G3097" t="str">
            <v>CLAMP ID WIRE BOBIN (GANTUNGAN WIRE)</v>
          </cell>
        </row>
        <row r="3098">
          <cell r="D3098" t="str">
            <v>MTPL-03459</v>
          </cell>
          <cell r="E3098" t="str">
            <v>COVER</v>
          </cell>
          <cell r="F3098" t="str">
            <v>MTPL-03459</v>
          </cell>
          <cell r="G3098" t="str">
            <v>SAFETY COVER JOINT CRIMPING</v>
          </cell>
        </row>
        <row r="3099">
          <cell r="D3099" t="str">
            <v>MTPL-01112</v>
          </cell>
          <cell r="E3099" t="str">
            <v>COVER</v>
          </cell>
          <cell r="F3099" t="str">
            <v>MTPL-01112</v>
          </cell>
          <cell r="G3099" t="str">
            <v>COVER CM14</v>
          </cell>
        </row>
        <row r="3100">
          <cell r="D3100" t="str">
            <v>MTPL-03591</v>
          </cell>
          <cell r="E3100" t="str">
            <v>COVER</v>
          </cell>
          <cell r="F3100" t="str">
            <v>MTPL-03591</v>
          </cell>
          <cell r="G3100" t="str">
            <v>SAFETY COVER AC90 EXTENTION</v>
          </cell>
        </row>
        <row r="3101">
          <cell r="D3101" t="str">
            <v>MTPL-03661</v>
          </cell>
          <cell r="E3101" t="str">
            <v>SPRING</v>
          </cell>
          <cell r="F3101" t="str">
            <v>MTPL-03661</v>
          </cell>
          <cell r="G3101" t="str">
            <v>SPRING JIG CONVEYOR panjang tambah 2 cm</v>
          </cell>
        </row>
        <row r="3102">
          <cell r="D3102" t="str">
            <v>MTPL-01646</v>
          </cell>
          <cell r="E3102" t="str">
            <v>TWIST CARD</v>
          </cell>
          <cell r="F3102" t="str">
            <v>MTPL-01646</v>
          </cell>
          <cell r="G3102" t="str">
            <v>TWIST CARD</v>
          </cell>
        </row>
        <row r="3103">
          <cell r="D3103" t="str">
            <v>MTPL-02493</v>
          </cell>
          <cell r="E3103" t="str">
            <v>MATTING</v>
          </cell>
          <cell r="F3103" t="str">
            <v>MTPL-02493</v>
          </cell>
          <cell r="G3103" t="str">
            <v>BAWAHAN M4</v>
          </cell>
        </row>
        <row r="3104">
          <cell r="D3104" t="str">
            <v>MTPL-02492</v>
          </cell>
          <cell r="E3104" t="str">
            <v>MATTING</v>
          </cell>
          <cell r="F3104" t="str">
            <v>MTPL-02492</v>
          </cell>
          <cell r="G3104" t="str">
            <v>BAWAHAN SUB ASSY</v>
          </cell>
        </row>
        <row r="3105">
          <cell r="D3105" t="str">
            <v>MTPL-00368</v>
          </cell>
          <cell r="E3105" t="str">
            <v>MATTING</v>
          </cell>
          <cell r="F3105" t="str">
            <v>MTPL-00368</v>
          </cell>
          <cell r="G3105" t="str">
            <v>CLAMP CABLE MATTING</v>
          </cell>
        </row>
        <row r="3106">
          <cell r="D3106" t="str">
            <v>MTPL-00133</v>
          </cell>
          <cell r="E3106" t="str">
            <v>BELT</v>
          </cell>
          <cell r="F3106" t="str">
            <v>MTPL-00133</v>
          </cell>
          <cell r="G3106" t="str">
            <v>CONVEYOR BELT KODERA</v>
          </cell>
        </row>
        <row r="3107">
          <cell r="D3107" t="str">
            <v>MTPL-03599</v>
          </cell>
          <cell r="E3107" t="str">
            <v>HAMMER</v>
          </cell>
          <cell r="F3107" t="str">
            <v>MTPL-03599</v>
          </cell>
          <cell r="G3107" t="str">
            <v>DEAD BLOWER HAMMER</v>
          </cell>
        </row>
        <row r="3108">
          <cell r="D3108" t="str">
            <v>MTPL-03694</v>
          </cell>
          <cell r="E3108" t="str">
            <v>DUCTING</v>
          </cell>
          <cell r="F3108" t="str">
            <v>MTPL-03694</v>
          </cell>
          <cell r="G3108" t="str">
            <v>DUCTING 4.5X4.5 panjang 1.7 m</v>
          </cell>
        </row>
        <row r="3109">
          <cell r="D3109" t="str">
            <v>MTPL-03355</v>
          </cell>
          <cell r="E3109" t="str">
            <v>MATTING</v>
          </cell>
          <cell r="F3109" t="str">
            <v>MTPL-03355</v>
          </cell>
          <cell r="G3109" t="str">
            <v>END PUZZLE</v>
          </cell>
        </row>
        <row r="3110">
          <cell r="D3110" t="str">
            <v>MTPL-01659</v>
          </cell>
          <cell r="E3110" t="str">
            <v>KAWAT</v>
          </cell>
          <cell r="F3110" t="str">
            <v>MTPL-01659</v>
          </cell>
          <cell r="G3110" t="str">
            <v>KAWAT SELING 2MM COVER (300M)</v>
          </cell>
        </row>
        <row r="3111">
          <cell r="D3111" t="str">
            <v>MTPL-03309</v>
          </cell>
          <cell r="E3111" t="str">
            <v>MATTING</v>
          </cell>
          <cell r="F3111" t="str">
            <v>MTPL-03309</v>
          </cell>
          <cell r="G3111" t="str">
            <v>MATTING COT D10 HELB</v>
          </cell>
        </row>
        <row r="3112">
          <cell r="D3112" t="str">
            <v>MTPL-03308</v>
          </cell>
          <cell r="E3112" t="str">
            <v>MATTING</v>
          </cell>
          <cell r="F3112" t="str">
            <v>MTPL-03308</v>
          </cell>
          <cell r="G3112" t="str">
            <v>MATTING COT D10 VS1B</v>
          </cell>
        </row>
        <row r="3113">
          <cell r="D3113" t="str">
            <v>MTPL-03311</v>
          </cell>
          <cell r="E3113" t="str">
            <v>MATTING</v>
          </cell>
          <cell r="F3113" t="str">
            <v>MTPL-03311</v>
          </cell>
          <cell r="G3113" t="str">
            <v>MATTING COT D13 HELB</v>
          </cell>
        </row>
        <row r="3114">
          <cell r="D3114" t="str">
            <v>MTPL-03312</v>
          </cell>
          <cell r="E3114" t="str">
            <v>MATTING</v>
          </cell>
          <cell r="F3114" t="str">
            <v>MTPL-03312</v>
          </cell>
          <cell r="G3114" t="str">
            <v>MATTING COT D13 HMLB</v>
          </cell>
        </row>
        <row r="3115">
          <cell r="D3115" t="str">
            <v>MTPL-03310</v>
          </cell>
          <cell r="E3115" t="str">
            <v>MATTING</v>
          </cell>
          <cell r="F3115" t="str">
            <v>MTPL-03310</v>
          </cell>
          <cell r="G3115" t="str">
            <v>MATTING COT D13 VS1B</v>
          </cell>
        </row>
        <row r="3116">
          <cell r="D3116" t="str">
            <v>MTPL-03314</v>
          </cell>
          <cell r="E3116" t="str">
            <v>MATTING</v>
          </cell>
          <cell r="F3116" t="str">
            <v>MTPL-03314</v>
          </cell>
          <cell r="G3116" t="str">
            <v>MATTING COT D15 HELB</v>
          </cell>
        </row>
        <row r="3117">
          <cell r="D3117" t="str">
            <v>MTPL-03313</v>
          </cell>
          <cell r="E3117" t="str">
            <v>MATTING</v>
          </cell>
          <cell r="F3117" t="str">
            <v>MTPL-03313</v>
          </cell>
          <cell r="G3117" t="str">
            <v>MATTING COT D15 VS1B</v>
          </cell>
        </row>
        <row r="3118">
          <cell r="D3118" t="str">
            <v>MTPL-03315</v>
          </cell>
          <cell r="E3118" t="str">
            <v>MATTING</v>
          </cell>
          <cell r="F3118" t="str">
            <v>MTPL-03315</v>
          </cell>
          <cell r="G3118" t="str">
            <v>MATTING COT D17 HELB</v>
          </cell>
        </row>
        <row r="3119">
          <cell r="D3119" t="str">
            <v>MTPL-03316</v>
          </cell>
          <cell r="E3119" t="str">
            <v>MATTING</v>
          </cell>
          <cell r="F3119" t="str">
            <v>MTPL-03316</v>
          </cell>
          <cell r="G3119" t="str">
            <v>MATTING COT D22 VS1B</v>
          </cell>
        </row>
        <row r="3120">
          <cell r="D3120" t="str">
            <v>MTPL-03317</v>
          </cell>
          <cell r="E3120" t="str">
            <v>MATTING</v>
          </cell>
          <cell r="F3120" t="str">
            <v>MTPL-03317</v>
          </cell>
          <cell r="G3120" t="str">
            <v>MATTING COT D25 HELB</v>
          </cell>
        </row>
        <row r="3121">
          <cell r="D3121" t="str">
            <v>MTPL-03318</v>
          </cell>
          <cell r="E3121" t="str">
            <v>MATTING</v>
          </cell>
          <cell r="F3121" t="str">
            <v>MTPL-03318</v>
          </cell>
          <cell r="G3121" t="str">
            <v>MATTING COT D28 HELB</v>
          </cell>
        </row>
        <row r="3122">
          <cell r="D3122" t="str">
            <v>MTPL-03304</v>
          </cell>
          <cell r="E3122" t="str">
            <v>MATTING</v>
          </cell>
          <cell r="F3122" t="str">
            <v>MTPL-03304</v>
          </cell>
          <cell r="G3122" t="str">
            <v>MATTING COT D5 HELB</v>
          </cell>
        </row>
        <row r="3123">
          <cell r="D3123" t="str">
            <v>MTPL-03305</v>
          </cell>
          <cell r="E3123" t="str">
            <v>MATTING</v>
          </cell>
          <cell r="F3123" t="str">
            <v>MTPL-03305</v>
          </cell>
          <cell r="G3123" t="str">
            <v>MATTING COT D5 HMLB</v>
          </cell>
        </row>
        <row r="3124">
          <cell r="D3124" t="str">
            <v>MTPL-03303</v>
          </cell>
          <cell r="E3124" t="str">
            <v>MATTING</v>
          </cell>
          <cell r="F3124" t="str">
            <v>MTPL-03303</v>
          </cell>
          <cell r="G3124" t="str">
            <v>MATTING COT D5 VD1B</v>
          </cell>
        </row>
        <row r="3125">
          <cell r="D3125" t="str">
            <v>MTPL-03302</v>
          </cell>
          <cell r="E3125" t="str">
            <v>MATTING</v>
          </cell>
          <cell r="F3125" t="str">
            <v>MTPL-03302</v>
          </cell>
          <cell r="G3125" t="str">
            <v>MATTING COT D5 VS1B</v>
          </cell>
        </row>
        <row r="3126">
          <cell r="D3126" t="str">
            <v>MTPL-03307</v>
          </cell>
          <cell r="E3126" t="str">
            <v>MATTING</v>
          </cell>
          <cell r="F3126" t="str">
            <v>MTPL-03307</v>
          </cell>
          <cell r="G3126" t="str">
            <v>MATTING COT D7 HELB</v>
          </cell>
        </row>
        <row r="3127">
          <cell r="D3127" t="str">
            <v>MTPL-03306</v>
          </cell>
          <cell r="E3127" t="str">
            <v>MATTING</v>
          </cell>
          <cell r="F3127" t="str">
            <v>MTPL-03306</v>
          </cell>
          <cell r="G3127" t="str">
            <v>MATTING COT D7 VS1B</v>
          </cell>
        </row>
        <row r="3128">
          <cell r="D3128" t="str">
            <v>MTPL-03356</v>
          </cell>
          <cell r="E3128" t="str">
            <v>MATTING</v>
          </cell>
          <cell r="F3128" t="str">
            <v>MTPL-03356</v>
          </cell>
          <cell r="G3128" t="str">
            <v>MATTING PUZZLE</v>
          </cell>
        </row>
        <row r="3129">
          <cell r="D3129" t="str">
            <v>MTPL-02495</v>
          </cell>
          <cell r="E3129" t="str">
            <v>MATTING</v>
          </cell>
          <cell r="F3129" t="str">
            <v>MTPL-02495</v>
          </cell>
          <cell r="G3129" t="str">
            <v>PJT (T PUZZLE)</v>
          </cell>
        </row>
        <row r="3130">
          <cell r="D3130" t="str">
            <v>MTPL-02494</v>
          </cell>
          <cell r="E3130" t="str">
            <v>MATTING</v>
          </cell>
          <cell r="F3130" t="str">
            <v>MTPL-02494</v>
          </cell>
          <cell r="G3130" t="str">
            <v>SAMPINGAN SUB ASSY</v>
          </cell>
        </row>
        <row r="3131">
          <cell r="D3131" t="str">
            <v>MTPL-03521</v>
          </cell>
          <cell r="E3131" t="str">
            <v>HAMMER</v>
          </cell>
          <cell r="F3131" t="str">
            <v>MTPL-03521</v>
          </cell>
          <cell r="G3131" t="str">
            <v>STONE HAMMER SIZE 1 KG</v>
          </cell>
        </row>
        <row r="3132">
          <cell r="D3132" t="str">
            <v>MTPL-02491</v>
          </cell>
          <cell r="E3132" t="str">
            <v>MATTING</v>
          </cell>
          <cell r="F3132" t="str">
            <v>MTPL-02491</v>
          </cell>
          <cell r="G3132" t="str">
            <v>TEMPAT LED</v>
          </cell>
        </row>
        <row r="3133">
          <cell r="D3133" t="str">
            <v>MTPL-03646</v>
          </cell>
          <cell r="E3133" t="str">
            <v>BOLT</v>
          </cell>
          <cell r="F3133" t="str">
            <v>MTPL-03646</v>
          </cell>
          <cell r="G3133" t="str">
            <v>AS LINK BOLT</v>
          </cell>
        </row>
        <row r="3134">
          <cell r="D3134" t="str">
            <v>MTPL-03526</v>
          </cell>
          <cell r="E3134" t="str">
            <v>STORE</v>
          </cell>
          <cell r="F3134" t="str">
            <v>MTPL-03526</v>
          </cell>
          <cell r="G3134" t="str">
            <v>CIRCUIT STORE TYPE B</v>
          </cell>
        </row>
        <row r="3135">
          <cell r="D3135" t="str">
            <v>MTPL-03645</v>
          </cell>
          <cell r="E3135" t="str">
            <v>BOLT</v>
          </cell>
          <cell r="F3135" t="str">
            <v>MTPL-03645</v>
          </cell>
          <cell r="G3135" t="str">
            <v>LINK BOLT</v>
          </cell>
        </row>
        <row r="3136">
          <cell r="D3136" t="str">
            <v>MTPL-03659</v>
          </cell>
          <cell r="E3136" t="str">
            <v>MODIF</v>
          </cell>
          <cell r="F3136" t="str">
            <v>MTPL-03659</v>
          </cell>
          <cell r="G3136" t="str">
            <v>MODIF CONVEYOR PERLAMBAT KECEPATAN MOTOR BJS</v>
          </cell>
        </row>
        <row r="3137">
          <cell r="D3137" t="str">
            <v>MTPL-03688</v>
          </cell>
          <cell r="E3137" t="str">
            <v>MODIF</v>
          </cell>
          <cell r="F3137" t="str">
            <v>MTPL-03688</v>
          </cell>
          <cell r="G3137" t="str">
            <v>MODIF SAFETY SENSOR MESIN PENGUPAS WIRE</v>
          </cell>
        </row>
        <row r="3138">
          <cell r="D3138" t="str">
            <v>MTPL-03531</v>
          </cell>
          <cell r="E3138" t="str">
            <v>RACK</v>
          </cell>
          <cell r="F3138" t="str">
            <v>MTPL-03531</v>
          </cell>
          <cell r="G3138" t="str">
            <v>RAK TOOLING EXPENSE</v>
          </cell>
        </row>
        <row r="3139">
          <cell r="D3139" t="str">
            <v>MTPL-03667</v>
          </cell>
          <cell r="E3139" t="str">
            <v>STAND</v>
          </cell>
          <cell r="F3139" t="str">
            <v>MTPL-03667</v>
          </cell>
          <cell r="G3139" t="str">
            <v>STAND PENGARAH CONVEYOR BJS (TYPE B)</v>
          </cell>
        </row>
        <row r="3140">
          <cell r="D3140" t="str">
            <v>MTPL-03249</v>
          </cell>
          <cell r="E3140" t="str">
            <v>STAMP</v>
          </cell>
          <cell r="F3140" t="str">
            <v>MTPL-03249</v>
          </cell>
          <cell r="G3140" t="str">
            <v>BANTALAN STAMP OK</v>
          </cell>
        </row>
        <row r="3141">
          <cell r="D3141" t="str">
            <v>MTPL-03250</v>
          </cell>
          <cell r="E3141" t="str">
            <v>STAMP</v>
          </cell>
          <cell r="F3141" t="str">
            <v>MTPL-03250</v>
          </cell>
          <cell r="G3141" t="str">
            <v xml:space="preserve">BANTALAN STAMP OK 1 </v>
          </cell>
        </row>
        <row r="3142">
          <cell r="D3142" t="str">
            <v>MTPL-03251</v>
          </cell>
          <cell r="E3142" t="str">
            <v>STAMP</v>
          </cell>
          <cell r="F3142" t="str">
            <v>MTPL-03251</v>
          </cell>
          <cell r="G3142" t="str">
            <v>BANTALAN STAMP OK 2</v>
          </cell>
        </row>
        <row r="3143">
          <cell r="D3143" t="str">
            <v>MTPL-02303</v>
          </cell>
          <cell r="E3143" t="str">
            <v>BOLT</v>
          </cell>
          <cell r="F3143" t="str">
            <v>MTPL-02303</v>
          </cell>
          <cell r="G3143" t="str">
            <v xml:space="preserve">BAUT T SLOT M14 </v>
          </cell>
        </row>
        <row r="3144">
          <cell r="D3144" t="str">
            <v>MTPL-01174</v>
          </cell>
          <cell r="E3144" t="str">
            <v>BEARING</v>
          </cell>
          <cell r="F3144" t="str">
            <v>MTPL-01174</v>
          </cell>
          <cell r="G3144" t="str">
            <v>BEARING 6002 ZZ</v>
          </cell>
        </row>
        <row r="3145">
          <cell r="D3145" t="str">
            <v>MTPL-03669</v>
          </cell>
          <cell r="E3145" t="str">
            <v>BEARING</v>
          </cell>
          <cell r="F3145" t="str">
            <v>MTPL-03669</v>
          </cell>
          <cell r="G3145" t="str">
            <v>BEARING F 698 ZZ</v>
          </cell>
        </row>
        <row r="3146">
          <cell r="D3146" t="str">
            <v>MTPL-03677</v>
          </cell>
          <cell r="E3146" t="str">
            <v>BEARING</v>
          </cell>
          <cell r="F3146" t="str">
            <v>MTPL-03677</v>
          </cell>
          <cell r="G3146" t="str">
            <v>BEARING KOYO 6203 ZZ</v>
          </cell>
        </row>
        <row r="3147">
          <cell r="D3147" t="str">
            <v>MTPL-01190</v>
          </cell>
          <cell r="E3147" t="str">
            <v>BEARING</v>
          </cell>
          <cell r="F3147" t="str">
            <v>MTPL-01190</v>
          </cell>
          <cell r="G3147" t="str">
            <v>BEARING TYPE 6801 ZZ</v>
          </cell>
        </row>
        <row r="3148">
          <cell r="D3148" t="str">
            <v>MTPL-01623</v>
          </cell>
          <cell r="E3148" t="str">
            <v>BELT</v>
          </cell>
          <cell r="F3148" t="str">
            <v>MTPL-01623</v>
          </cell>
          <cell r="G3148" t="str">
            <v>TIMMING BELT S5M 425 20MM MBI</v>
          </cell>
        </row>
        <row r="3149">
          <cell r="D3149" t="str">
            <v>MTPL-00894</v>
          </cell>
          <cell r="E3149" t="str">
            <v>WD 40</v>
          </cell>
          <cell r="F3149" t="str">
            <v>MTPL-00894</v>
          </cell>
          <cell r="G3149" t="str">
            <v>WD 40</v>
          </cell>
        </row>
        <row r="3150">
          <cell r="D3150" t="str">
            <v>MTPL-03239</v>
          </cell>
          <cell r="E3150" t="str">
            <v>MOTOR</v>
          </cell>
          <cell r="F3150" t="str">
            <v>MTPL-03239</v>
          </cell>
          <cell r="G3150" t="str">
            <v>MOTOR 50KTYZ 200V,50/60 HZ 6-10W, 10R/M</v>
          </cell>
        </row>
        <row r="3151">
          <cell r="D3151" t="str">
            <v>MTPL-03205</v>
          </cell>
          <cell r="E3151" t="str">
            <v>MOTOR</v>
          </cell>
          <cell r="F3151" t="str">
            <v>MTPL-03205</v>
          </cell>
          <cell r="G3151" t="str">
            <v>SHYNCRONOUS MOTOR 110VAC</v>
          </cell>
        </row>
        <row r="3152">
          <cell r="D3152" t="str">
            <v>MTPL-02424</v>
          </cell>
          <cell r="E3152" t="str">
            <v>BLADE</v>
          </cell>
          <cell r="F3152" t="str">
            <v>MTPL-02424</v>
          </cell>
          <cell r="G3152" t="str">
            <v>BLADE 372A-1</v>
          </cell>
        </row>
        <row r="3153">
          <cell r="D3153" t="str">
            <v>MTPL-02251</v>
          </cell>
          <cell r="E3153" t="str">
            <v>CUTTER</v>
          </cell>
          <cell r="F3153" t="str">
            <v>MTPL-02251</v>
          </cell>
          <cell r="G3153" t="str">
            <v>CHIP CUTTER 48CK100001</v>
          </cell>
        </row>
        <row r="3154">
          <cell r="D3154" t="str">
            <v>MTPL-01712</v>
          </cell>
          <cell r="E3154" t="str">
            <v>CLAMP</v>
          </cell>
          <cell r="F3154" t="str">
            <v>MTPL-01712</v>
          </cell>
          <cell r="G3154" t="str">
            <v>CLAMP CHUTE</v>
          </cell>
        </row>
        <row r="3155">
          <cell r="D3155" t="str">
            <v>MTPL-02393</v>
          </cell>
          <cell r="E3155" t="str">
            <v>LOCK</v>
          </cell>
          <cell r="F3155" t="str">
            <v>MTPL-02393</v>
          </cell>
          <cell r="G3155" t="str">
            <v>LOCK HAISAKUKUN</v>
          </cell>
        </row>
        <row r="3156">
          <cell r="D3156" t="str">
            <v>MTPL-03110</v>
          </cell>
          <cell r="E3156" t="str">
            <v>MATTING</v>
          </cell>
          <cell r="F3156" t="str">
            <v>MTPL-03110</v>
          </cell>
          <cell r="G3156" t="str">
            <v>MATTING PENJEPIT CIRCUIT</v>
          </cell>
        </row>
        <row r="3157">
          <cell r="D3157" t="str">
            <v>MTPL-02250</v>
          </cell>
          <cell r="E3157" t="str">
            <v>BLADE</v>
          </cell>
          <cell r="F3157" t="str">
            <v>MTPL-02250</v>
          </cell>
          <cell r="G3157" t="str">
            <v>SHEAR BLADE 48CK100002</v>
          </cell>
        </row>
        <row r="3158">
          <cell r="D3158" t="str">
            <v>MTPL-03415</v>
          </cell>
          <cell r="E3158" t="str">
            <v>CABLE</v>
          </cell>
          <cell r="F3158" t="str">
            <v>MTPL-03415</v>
          </cell>
          <cell r="G3158" t="str">
            <v>IV 2 CABLE 10M (OP-87905)</v>
          </cell>
        </row>
        <row r="3159">
          <cell r="D3159" t="str">
            <v>MTPL-01567</v>
          </cell>
          <cell r="E3159" t="str">
            <v>SENSOR</v>
          </cell>
          <cell r="F3159" t="str">
            <v>MTPL-01567</v>
          </cell>
          <cell r="G3159" t="str">
            <v>OPTICAL FIBER UNIT PHOTOELECTRIC SENSOR FU-35FG</v>
          </cell>
        </row>
        <row r="3160">
          <cell r="D3160" t="str">
            <v>MTPL-01593</v>
          </cell>
          <cell r="E3160" t="str">
            <v>SENSOR</v>
          </cell>
          <cell r="F3160" t="str">
            <v>MTPL-01593</v>
          </cell>
          <cell r="G3160" t="str">
            <v>PHOTOELECTRIC SENSOR LR-WF10 +FU-35FG OPTICAL F</v>
          </cell>
        </row>
        <row r="3161">
          <cell r="D3161" t="str">
            <v>MTPL-03535</v>
          </cell>
          <cell r="E3161" t="str">
            <v>SENSOR</v>
          </cell>
          <cell r="F3161" t="str">
            <v>MTPL-03535</v>
          </cell>
          <cell r="G3161" t="str">
            <v>SENSOR LASER CMOS LR-X 100</v>
          </cell>
        </row>
        <row r="3162">
          <cell r="D3162" t="str">
            <v>MTPL-00110</v>
          </cell>
          <cell r="E3162" t="str">
            <v>KABEL</v>
          </cell>
          <cell r="F3162" t="str">
            <v>MTPL-00110</v>
          </cell>
          <cell r="G3162" t="str">
            <v>KABEL NYMHY 3 X 2.5 SUPREME</v>
          </cell>
        </row>
        <row r="3163">
          <cell r="D3163" t="str">
            <v>MTPL-01473</v>
          </cell>
          <cell r="E3163" t="str">
            <v>VALVE</v>
          </cell>
          <cell r="F3163" t="str">
            <v>MTPL-01473</v>
          </cell>
          <cell r="G3163" t="str">
            <v>TOGGLE VALVE 4V</v>
          </cell>
        </row>
        <row r="3164">
          <cell r="D3164" t="str">
            <v>MTPL-03390</v>
          </cell>
          <cell r="E3164" t="str">
            <v>FAN</v>
          </cell>
          <cell r="F3164" t="str">
            <v>MTPL-03390</v>
          </cell>
          <cell r="G3164" t="str">
            <v xml:space="preserve">FAN 12X12 110V </v>
          </cell>
        </row>
        <row r="3165">
          <cell r="D3165" t="str">
            <v>MTPL-02429</v>
          </cell>
          <cell r="E3165" t="str">
            <v>RELAY</v>
          </cell>
          <cell r="F3165" t="str">
            <v>MTPL-02429</v>
          </cell>
          <cell r="G3165" t="str">
            <v>MODUL RELAY (2 RELAY)</v>
          </cell>
        </row>
        <row r="3166">
          <cell r="D3166" t="str">
            <v>MTPL-03103</v>
          </cell>
          <cell r="E3166" t="str">
            <v>ADAPTOR</v>
          </cell>
          <cell r="F3166" t="str">
            <v>MTPL-03103</v>
          </cell>
          <cell r="G3166" t="str">
            <v>ADAPTOR 5 VOLT</v>
          </cell>
        </row>
        <row r="3167">
          <cell r="D3167" t="str">
            <v>MTPL-03654</v>
          </cell>
          <cell r="E3167" t="str">
            <v>KIKIR</v>
          </cell>
          <cell r="F3167" t="str">
            <v>MTPL-03654</v>
          </cell>
          <cell r="G3167" t="str">
            <v>ALAT KIKIR Size 3 x 7 x 140 mm (KW0300227)</v>
          </cell>
        </row>
        <row r="3168">
          <cell r="D3168" t="str">
            <v>MTPL-00921</v>
          </cell>
          <cell r="E3168" t="str">
            <v>SELANG</v>
          </cell>
          <cell r="F3168" t="str">
            <v>MTPL-00921</v>
          </cell>
          <cell r="G3168" t="str">
            <v>SELANG PU 10 X 6,5 MM</v>
          </cell>
        </row>
        <row r="3169">
          <cell r="D3169" t="str">
            <v>MTPL-00901</v>
          </cell>
          <cell r="E3169" t="str">
            <v>SELANG</v>
          </cell>
          <cell r="F3169" t="str">
            <v>MTPL-00901</v>
          </cell>
          <cell r="G3169" t="str">
            <v>SELANG ANGIN PU CLEAR DIA 6MM</v>
          </cell>
        </row>
        <row r="3170">
          <cell r="D3170" t="str">
            <v>MTPL-00922</v>
          </cell>
          <cell r="E3170" t="str">
            <v>SELANG</v>
          </cell>
          <cell r="F3170" t="str">
            <v>MTPL-00922</v>
          </cell>
          <cell r="G3170" t="str">
            <v>SELANG PU 12 X 8 MM</v>
          </cell>
        </row>
        <row r="3171">
          <cell r="D3171" t="str">
            <v>MTPL-00923</v>
          </cell>
          <cell r="E3171" t="str">
            <v>SELANG</v>
          </cell>
          <cell r="F3171" t="str">
            <v>MTPL-00923</v>
          </cell>
          <cell r="G3171" t="str">
            <v>SELANG PU 8 X 5 MM</v>
          </cell>
        </row>
        <row r="3172">
          <cell r="D3172" t="str">
            <v>MTPL-03228</v>
          </cell>
          <cell r="E3172" t="str">
            <v>SELANG</v>
          </cell>
          <cell r="F3172" t="str">
            <v>MTPL-03228</v>
          </cell>
          <cell r="G3172" t="str">
            <v>SELANG ANGIN PU CLEAR DIA 4MM</v>
          </cell>
        </row>
        <row r="3173">
          <cell r="D3173" t="str">
            <v>MTPL-00443</v>
          </cell>
          <cell r="E3173" t="str">
            <v>FIBER</v>
          </cell>
          <cell r="F3173" t="str">
            <v>MTPL-00443</v>
          </cell>
          <cell r="G3173" t="str">
            <v>FIBER OPTIK (FIBER SENSOR BF3RX AUTONICS)</v>
          </cell>
        </row>
        <row r="3174">
          <cell r="D3174" t="str">
            <v>MTPL-01720</v>
          </cell>
          <cell r="E3174" t="str">
            <v>FIBER</v>
          </cell>
          <cell r="F3174" t="str">
            <v>MTPL-01720</v>
          </cell>
          <cell r="G3174" t="str">
            <v>FIBER OPTIKC FD AUTONICS</v>
          </cell>
        </row>
        <row r="3175">
          <cell r="D3175" t="str">
            <v>MTPL-01577</v>
          </cell>
          <cell r="E3175" t="str">
            <v>SENSOR</v>
          </cell>
          <cell r="F3175" t="str">
            <v>MTPL-01577</v>
          </cell>
          <cell r="G3175" t="str">
            <v>PROXIMITY SENSOR PR30-15A0</v>
          </cell>
        </row>
        <row r="3176">
          <cell r="D3176" t="str">
            <v>MTPL-01576</v>
          </cell>
          <cell r="E3176" t="str">
            <v>SENSOR</v>
          </cell>
          <cell r="F3176" t="str">
            <v>MTPL-01576</v>
          </cell>
          <cell r="G3176" t="str">
            <v xml:space="preserve">PROXIMITY SENSOR PR18-8A0 </v>
          </cell>
        </row>
        <row r="3177">
          <cell r="D3177" t="str">
            <v>MTPL-00131</v>
          </cell>
          <cell r="E3177" t="str">
            <v>Kanban case</v>
          </cell>
          <cell r="F3177" t="str">
            <v>MTPL-00131</v>
          </cell>
          <cell r="G3177" t="str">
            <v>KANBAN CASE BLACK</v>
          </cell>
        </row>
        <row r="3178">
          <cell r="D3178" t="str">
            <v>MTPL-00006</v>
          </cell>
          <cell r="E3178" t="str">
            <v>PLAT</v>
          </cell>
          <cell r="F3178" t="str">
            <v>MTPL-00006</v>
          </cell>
          <cell r="G3178" t="str">
            <v>PLAT STRIP SS GILAP 30 2MM</v>
          </cell>
        </row>
        <row r="3179">
          <cell r="D3179" t="str">
            <v>MTPL-00009</v>
          </cell>
          <cell r="E3179" t="str">
            <v>SAKLAR</v>
          </cell>
          <cell r="F3179" t="str">
            <v>MTPL-00009</v>
          </cell>
          <cell r="G3179" t="str">
            <v>SAKLAR TARIK CONVEYOR</v>
          </cell>
        </row>
        <row r="3180">
          <cell r="D3180" t="str">
            <v>MTPL-00022</v>
          </cell>
          <cell r="E3180" t="str">
            <v>BESI</v>
          </cell>
          <cell r="F3180" t="str">
            <v>MTPL-00022</v>
          </cell>
          <cell r="G3180" t="str">
            <v>BESI BEHEL SS DIAMETER 4MM</v>
          </cell>
        </row>
        <row r="3181">
          <cell r="D3181" t="str">
            <v>MTPL-00023</v>
          </cell>
          <cell r="E3181" t="str">
            <v>BESI</v>
          </cell>
          <cell r="F3181" t="str">
            <v>MTPL-00023</v>
          </cell>
          <cell r="G3181" t="str">
            <v>BESI BEHEL / BETON SS 6MM</v>
          </cell>
        </row>
        <row r="3182">
          <cell r="D3182" t="str">
            <v>MTPL-00024</v>
          </cell>
          <cell r="E3182" t="str">
            <v>BESI</v>
          </cell>
          <cell r="F3182" t="str">
            <v>MTPL-00024</v>
          </cell>
          <cell r="G3182" t="str">
            <v>BESI BEHEL SS DIAMETER 8MM</v>
          </cell>
        </row>
        <row r="3183">
          <cell r="D3183" t="str">
            <v>MTPL-00034</v>
          </cell>
          <cell r="E3183" t="str">
            <v>CABLE</v>
          </cell>
          <cell r="F3183" t="str">
            <v>MTPL-00034</v>
          </cell>
          <cell r="G3183" t="str">
            <v>FLAT CABLE FOR MATTING S/A</v>
          </cell>
        </row>
        <row r="3184">
          <cell r="D3184" t="str">
            <v>MTPL-00035</v>
          </cell>
          <cell r="E3184" t="str">
            <v>KAWAT</v>
          </cell>
          <cell r="F3184" t="str">
            <v>MTPL-00035</v>
          </cell>
          <cell r="G3184" t="str">
            <v>KAWAT SELING 6MM + BUNGKUS</v>
          </cell>
        </row>
        <row r="3185">
          <cell r="D3185" t="str">
            <v>MTPL-00036</v>
          </cell>
          <cell r="E3185" t="str">
            <v>PENGAIT</v>
          </cell>
          <cell r="F3185" t="str">
            <v>MTPL-00036</v>
          </cell>
          <cell r="G3185" t="str">
            <v>PENGAIT KAWAT SELING 6MM</v>
          </cell>
        </row>
        <row r="3186">
          <cell r="D3186" t="str">
            <v>MTPL-00037</v>
          </cell>
          <cell r="E3186" t="str">
            <v>PIPE</v>
          </cell>
          <cell r="F3186" t="str">
            <v>MTPL-00037</v>
          </cell>
          <cell r="G3186" t="str">
            <v>PIPA TEMBAGA</v>
          </cell>
        </row>
        <row r="3187">
          <cell r="D3187" t="str">
            <v>MTPL-00041</v>
          </cell>
          <cell r="E3187" t="str">
            <v>SPRING</v>
          </cell>
          <cell r="F3187" t="str">
            <v>MTPL-00041</v>
          </cell>
          <cell r="G3187" t="str">
            <v xml:space="preserve">SPRING  CONVEYOR </v>
          </cell>
        </row>
        <row r="3188">
          <cell r="D3188" t="str">
            <v>MTPL-00053</v>
          </cell>
          <cell r="E3188" t="str">
            <v>FIBER</v>
          </cell>
          <cell r="F3188" t="str">
            <v>MTPL-00053</v>
          </cell>
          <cell r="G3188" t="str">
            <v>FIBER DRUM FULL STAINLESS 2.0MM</v>
          </cell>
        </row>
        <row r="3189">
          <cell r="D3189" t="str">
            <v>MTPL-00069</v>
          </cell>
          <cell r="E3189" t="str">
            <v>LEMARI</v>
          </cell>
          <cell r="F3189" t="str">
            <v>MTPL-00069</v>
          </cell>
          <cell r="G3189" t="str">
            <v>SENTRALISASI HP</v>
          </cell>
        </row>
        <row r="3190">
          <cell r="D3190" t="str">
            <v>MTPL-00162</v>
          </cell>
          <cell r="E3190" t="str">
            <v>LEMARI</v>
          </cell>
          <cell r="F3190" t="str">
            <v>MTPL-00162</v>
          </cell>
          <cell r="G3190" t="str">
            <v>SENTRALISASI TOOL</v>
          </cell>
        </row>
        <row r="3191">
          <cell r="D3191" t="str">
            <v>MTPL-00198</v>
          </cell>
          <cell r="E3191" t="str">
            <v>HOOK</v>
          </cell>
          <cell r="F3191" t="str">
            <v>MTPL-00198</v>
          </cell>
          <cell r="G3191" t="str">
            <v>HOOK TYPE D</v>
          </cell>
        </row>
        <row r="3192">
          <cell r="D3192" t="str">
            <v>MTPL-00206</v>
          </cell>
          <cell r="E3192" t="str">
            <v>STORE</v>
          </cell>
          <cell r="F3192" t="str">
            <v>MTPL-00206</v>
          </cell>
          <cell r="G3192" t="str">
            <v>CIRCUIT STORE TYPE L</v>
          </cell>
        </row>
        <row r="3193">
          <cell r="D3193" t="str">
            <v>MTPL-00220</v>
          </cell>
          <cell r="E3193" t="str">
            <v>HOOK</v>
          </cell>
          <cell r="F3193" t="str">
            <v>MTPL-00220</v>
          </cell>
          <cell r="G3193" t="str">
            <v>HOOK ARRANGING</v>
          </cell>
        </row>
        <row r="3194">
          <cell r="D3194" t="str">
            <v>MTPL-00370</v>
          </cell>
          <cell r="E3194" t="str">
            <v>FITTING</v>
          </cell>
          <cell r="F3194" t="str">
            <v>MTPL-00370</v>
          </cell>
          <cell r="G3194" t="str">
            <v>FITTING LAMPU EMERGENCY</v>
          </cell>
        </row>
        <row r="3195">
          <cell r="D3195" t="str">
            <v>MTPL-00387</v>
          </cell>
          <cell r="E3195" t="str">
            <v>INSTALASI</v>
          </cell>
          <cell r="F3195" t="str">
            <v>MTPL-00387</v>
          </cell>
          <cell r="G3195" t="str">
            <v>INSTALASI NAVIGASI MATERIAL SUPPLY</v>
          </cell>
        </row>
        <row r="3196">
          <cell r="D3196" t="str">
            <v>MTPL-00414</v>
          </cell>
          <cell r="E3196" t="str">
            <v>SAKLAR</v>
          </cell>
          <cell r="F3196" t="str">
            <v>MTPL-00414</v>
          </cell>
          <cell r="G3196" t="str">
            <v>SAKLAR MERAH 3 KAKI</v>
          </cell>
        </row>
        <row r="3197">
          <cell r="D3197" t="str">
            <v>MTPL-00438</v>
          </cell>
          <cell r="E3197" t="str">
            <v>SENSOR</v>
          </cell>
          <cell r="F3197" t="str">
            <v>MTPL-00438</v>
          </cell>
          <cell r="G3197" t="str">
            <v>SENSOR TERMINAL HABIS DENGAN PROXIMITY</v>
          </cell>
        </row>
        <row r="3198">
          <cell r="D3198" t="str">
            <v>MTPL-00543</v>
          </cell>
          <cell r="E3198" t="str">
            <v>SAKLAR</v>
          </cell>
          <cell r="F3198" t="str">
            <v>MTPL-00543</v>
          </cell>
          <cell r="G3198" t="str">
            <v>SAKLAR KEPITING</v>
          </cell>
        </row>
        <row r="3199">
          <cell r="D3199" t="str">
            <v>MTPL-00545</v>
          </cell>
          <cell r="E3199" t="str">
            <v>STOP KONTAK</v>
          </cell>
          <cell r="F3199" t="str">
            <v>MTPL-00545</v>
          </cell>
          <cell r="G3199" t="str">
            <v>STOP KONTAK 4 TERMINAL OUTPUT</v>
          </cell>
        </row>
        <row r="3200">
          <cell r="D3200" t="str">
            <v>MTPL-00604</v>
          </cell>
          <cell r="E3200" t="str">
            <v>BESI</v>
          </cell>
          <cell r="F3200" t="str">
            <v>MTPL-00604</v>
          </cell>
          <cell r="G3200" t="str">
            <v>BESI KOTAK 20X20 2MM</v>
          </cell>
        </row>
        <row r="3201">
          <cell r="D3201" t="str">
            <v>MTPL-00606</v>
          </cell>
          <cell r="E3201" t="str">
            <v>BESI</v>
          </cell>
          <cell r="F3201" t="str">
            <v>MTPL-00606</v>
          </cell>
          <cell r="G3201" t="str">
            <v>BESI KOTAK 20X40 2MM</v>
          </cell>
        </row>
        <row r="3202">
          <cell r="D3202" t="str">
            <v>MTPL-00615</v>
          </cell>
          <cell r="E3202" t="str">
            <v>BESI</v>
          </cell>
          <cell r="F3202" t="str">
            <v>MTPL-00615</v>
          </cell>
          <cell r="G3202" t="str">
            <v>BESI KOTAK 40X40 2MM</v>
          </cell>
        </row>
        <row r="3203">
          <cell r="D3203" t="str">
            <v>MTPL-00622</v>
          </cell>
          <cell r="E3203" t="str">
            <v>CAT</v>
          </cell>
          <cell r="F3203" t="str">
            <v>MTPL-00622</v>
          </cell>
          <cell r="G3203" t="str">
            <v>CAT NIPPE 480 SUPER BLACK 2000</v>
          </cell>
        </row>
        <row r="3204">
          <cell r="D3204" t="str">
            <v>MTPL-00967</v>
          </cell>
          <cell r="E3204" t="str">
            <v>BASE</v>
          </cell>
          <cell r="F3204" t="str">
            <v>MTPL-00967</v>
          </cell>
          <cell r="G3204" t="str">
            <v>BASE APPLICATOR</v>
          </cell>
        </row>
        <row r="3205">
          <cell r="D3205" t="str">
            <v>MTPL-00975</v>
          </cell>
          <cell r="E3205" t="str">
            <v>BEARING</v>
          </cell>
          <cell r="F3205" t="str">
            <v>MTPL-00975</v>
          </cell>
          <cell r="G3205" t="str">
            <v>BEARING TYPE 608 ZZ</v>
          </cell>
        </row>
        <row r="3206">
          <cell r="D3206" t="str">
            <v>MTPL-00988</v>
          </cell>
          <cell r="E3206" t="str">
            <v>BESI</v>
          </cell>
          <cell r="F3206" t="str">
            <v>MTPL-00988</v>
          </cell>
          <cell r="G3206" t="str">
            <v>BESI KOTAK SS 20X20 2MM (20X20 1.2MM)</v>
          </cell>
        </row>
        <row r="3207">
          <cell r="D3207" t="str">
            <v>MTPL-01003</v>
          </cell>
          <cell r="E3207" t="str">
            <v>BRUSH</v>
          </cell>
          <cell r="F3207" t="str">
            <v>MTPL-01003</v>
          </cell>
          <cell r="G3207" t="str">
            <v>CARBON BRUSH CB-203 A (CUTTING)</v>
          </cell>
        </row>
        <row r="3208">
          <cell r="D3208" t="str">
            <v>MTPL-01013</v>
          </cell>
          <cell r="E3208" t="str">
            <v>ELEKTRODA</v>
          </cell>
          <cell r="F3208" t="str">
            <v>MTPL-01013</v>
          </cell>
          <cell r="G3208" t="str">
            <v>KAWAT LAS CAMPURAN 2.0MM</v>
          </cell>
        </row>
        <row r="3209">
          <cell r="D3209" t="str">
            <v>MTPL-01015</v>
          </cell>
          <cell r="E3209" t="str">
            <v>ELEKTRODA</v>
          </cell>
          <cell r="F3209" t="str">
            <v>MTPL-01015</v>
          </cell>
          <cell r="G3209" t="str">
            <v>KAWAT LAS SS WELL 1.6</v>
          </cell>
        </row>
        <row r="3210">
          <cell r="D3210" t="str">
            <v>MTPL-01032</v>
          </cell>
          <cell r="E3210" t="str">
            <v>LAMP</v>
          </cell>
          <cell r="F3210" t="str">
            <v>MTPL-01032</v>
          </cell>
          <cell r="G3210" t="str">
            <v>LED BLUE</v>
          </cell>
        </row>
        <row r="3211">
          <cell r="D3211" t="str">
            <v>MTPL-01033</v>
          </cell>
          <cell r="E3211" t="str">
            <v>LAMP</v>
          </cell>
          <cell r="F3211" t="str">
            <v>MTPL-01033</v>
          </cell>
          <cell r="G3211" t="str">
            <v>LED GREEN</v>
          </cell>
        </row>
        <row r="3212">
          <cell r="D3212" t="str">
            <v>MTPL-01034</v>
          </cell>
          <cell r="E3212" t="str">
            <v>SWITCH</v>
          </cell>
          <cell r="F3212" t="str">
            <v>MTPL-01034</v>
          </cell>
          <cell r="G3212" t="str">
            <v>LIMIT SWITCH BESAR</v>
          </cell>
        </row>
        <row r="3213">
          <cell r="D3213" t="str">
            <v>MTPL-01041</v>
          </cell>
          <cell r="E3213" t="str">
            <v>MATA BOR</v>
          </cell>
          <cell r="F3213" t="str">
            <v>MTPL-01041</v>
          </cell>
          <cell r="G3213" t="str">
            <v>MATA BOR STAINLESS SIZE 12.0 MM</v>
          </cell>
        </row>
        <row r="3214">
          <cell r="D3214" t="str">
            <v>MTPL-01045</v>
          </cell>
          <cell r="E3214" t="str">
            <v>MATA BOR</v>
          </cell>
          <cell r="F3214" t="str">
            <v>MTPL-01045</v>
          </cell>
          <cell r="G3214" t="str">
            <v>MATA BOR STAINLESS SIZE 3.0 MM</v>
          </cell>
        </row>
        <row r="3215">
          <cell r="D3215" t="str">
            <v>MTPL-01068</v>
          </cell>
          <cell r="E3215" t="str">
            <v>PCB</v>
          </cell>
          <cell r="F3215" t="str">
            <v>MTPL-01068</v>
          </cell>
          <cell r="G3215" t="str">
            <v>PCB DOUBLE LAYER NAVI 32 LED</v>
          </cell>
        </row>
        <row r="3216">
          <cell r="D3216" t="str">
            <v>MTPL-01074</v>
          </cell>
          <cell r="E3216" t="str">
            <v>PIN</v>
          </cell>
          <cell r="F3216" t="str">
            <v>MTPL-01074</v>
          </cell>
          <cell r="G3216" t="str">
            <v>PIN DETEKSI D 1.8</v>
          </cell>
        </row>
        <row r="3217">
          <cell r="D3217" t="str">
            <v>MTPL-01075</v>
          </cell>
          <cell r="E3217" t="str">
            <v>PIN</v>
          </cell>
          <cell r="F3217" t="str">
            <v>MTPL-01075</v>
          </cell>
          <cell r="G3217" t="str">
            <v>PIN DETEKSI D 2.6</v>
          </cell>
        </row>
        <row r="3218">
          <cell r="D3218" t="str">
            <v>MTPL-01079</v>
          </cell>
          <cell r="E3218" t="str">
            <v>PLAT</v>
          </cell>
          <cell r="F3218" t="str">
            <v>MTPL-01079</v>
          </cell>
          <cell r="G3218" t="str">
            <v>PLAT JUMPER CHECKER 4 HOLE</v>
          </cell>
        </row>
        <row r="3219">
          <cell r="D3219" t="str">
            <v>MTPL-01083</v>
          </cell>
          <cell r="E3219" t="str">
            <v>BUTTON</v>
          </cell>
          <cell r="F3219" t="str">
            <v>MTPL-01083</v>
          </cell>
          <cell r="G3219" t="str">
            <v>PUSH BUTTON MERAH ON-OFF</v>
          </cell>
        </row>
        <row r="3220">
          <cell r="D3220" t="str">
            <v>MTPL-01084</v>
          </cell>
          <cell r="E3220" t="str">
            <v>BUTTON</v>
          </cell>
          <cell r="F3220" t="str">
            <v>MTPL-01084</v>
          </cell>
          <cell r="G3220" t="str">
            <v xml:space="preserve">PUSH BUTTON MERAH ON </v>
          </cell>
        </row>
        <row r="3221">
          <cell r="D3221" t="str">
            <v>MTPL-01085</v>
          </cell>
          <cell r="E3221" t="str">
            <v>RESISTOR</v>
          </cell>
          <cell r="F3221" t="str">
            <v>MTPL-01085</v>
          </cell>
          <cell r="G3221" t="str">
            <v>RESISTOR 1KILO OHM</v>
          </cell>
        </row>
        <row r="3222">
          <cell r="D3222" t="str">
            <v>MTPL-01087</v>
          </cell>
          <cell r="E3222" t="str">
            <v>ROLL METER</v>
          </cell>
          <cell r="F3222" t="str">
            <v>MTPL-01087</v>
          </cell>
          <cell r="G3222" t="str">
            <v>ROLL METER 5 M MERK TCT</v>
          </cell>
        </row>
        <row r="3223">
          <cell r="D3223" t="str">
            <v>MTPL-01089</v>
          </cell>
          <cell r="E3223" t="str">
            <v>SAKLAR</v>
          </cell>
          <cell r="F3223" t="str">
            <v>MTPL-01089</v>
          </cell>
          <cell r="G3223" t="str">
            <v>SAKLAR ON-OFF NAVIGASI</v>
          </cell>
        </row>
        <row r="3224">
          <cell r="D3224" t="str">
            <v>MTPL-01092</v>
          </cell>
          <cell r="E3224" t="str">
            <v>SENAR</v>
          </cell>
          <cell r="F3224" t="str">
            <v>MTPL-01092</v>
          </cell>
          <cell r="G3224" t="str">
            <v>SENAR JOINT ALUMUNIUM + BAUT</v>
          </cell>
        </row>
        <row r="3225">
          <cell r="D3225" t="str">
            <v>MTPL-01093</v>
          </cell>
          <cell r="E3225" t="str">
            <v>SENAR</v>
          </cell>
          <cell r="F3225" t="str">
            <v>MTPL-01093</v>
          </cell>
          <cell r="G3225" t="str">
            <v>SENAR PANCING</v>
          </cell>
        </row>
        <row r="3226">
          <cell r="D3226" t="str">
            <v>MTPL-01100</v>
          </cell>
          <cell r="E3226" t="str">
            <v>STOP KONTAK</v>
          </cell>
          <cell r="F3226" t="str">
            <v>MTPL-01100</v>
          </cell>
          <cell r="G3226" t="str">
            <v>STOP KONTAK ISI 3 UTICON</v>
          </cell>
        </row>
        <row r="3227">
          <cell r="D3227" t="str">
            <v>MTPL-01108</v>
          </cell>
          <cell r="E3227" t="str">
            <v>BUTTON</v>
          </cell>
          <cell r="F3227" t="str">
            <v>MTPL-01108</v>
          </cell>
          <cell r="G3227" t="str">
            <v>TOMBOL EMERGENCY</v>
          </cell>
        </row>
        <row r="3228">
          <cell r="D3228" t="str">
            <v>MTPL-01573</v>
          </cell>
          <cell r="E3228" t="str">
            <v>BOX</v>
          </cell>
          <cell r="F3228" t="str">
            <v>MTPL-01573</v>
          </cell>
          <cell r="G3228" t="str">
            <v>BOX TOMBOL EMERGENCY</v>
          </cell>
        </row>
        <row r="3229">
          <cell r="D3229" t="str">
            <v>MTPL-01652</v>
          </cell>
          <cell r="E3229" t="str">
            <v>RODA</v>
          </cell>
          <cell r="F3229" t="str">
            <v>MTPL-01652</v>
          </cell>
          <cell r="G3229" t="str">
            <v>RODA CONVEYOR ROUND SLIM</v>
          </cell>
        </row>
        <row r="3230">
          <cell r="D3230" t="str">
            <v>MTPL-01654</v>
          </cell>
          <cell r="E3230" t="str">
            <v>RODA</v>
          </cell>
          <cell r="F3230" t="str">
            <v>MTPL-01654</v>
          </cell>
          <cell r="G3230" t="str">
            <v xml:space="preserve">RODA CONVEYOR ROUND fat </v>
          </cell>
        </row>
        <row r="3231">
          <cell r="D3231" t="str">
            <v>MTPL-01705</v>
          </cell>
          <cell r="E3231" t="str">
            <v>PLAT</v>
          </cell>
          <cell r="F3231" t="str">
            <v>MTPL-01705</v>
          </cell>
          <cell r="G3231" t="str">
            <v>PLAT BENDING SS 30X50 PANJANG 4 METER</v>
          </cell>
        </row>
        <row r="3232">
          <cell r="D3232" t="str">
            <v>MTPL-01719</v>
          </cell>
          <cell r="E3232" t="str">
            <v>LAMP</v>
          </cell>
          <cell r="F3232" t="str">
            <v>MTPL-01719</v>
          </cell>
          <cell r="G3232" t="str">
            <v>LED 2 WARNA</v>
          </cell>
        </row>
        <row r="3233">
          <cell r="D3233" t="str">
            <v>MTPL-02034</v>
          </cell>
          <cell r="E3233" t="str">
            <v>TANG</v>
          </cell>
          <cell r="F3233" t="str">
            <v>MTPL-02034</v>
          </cell>
          <cell r="G3233" t="str">
            <v xml:space="preserve">TANG POTONG </v>
          </cell>
        </row>
        <row r="3234">
          <cell r="D3234" t="str">
            <v>MTPL-02086</v>
          </cell>
          <cell r="E3234" t="str">
            <v>LAMP</v>
          </cell>
          <cell r="F3234" t="str">
            <v>MTPL-02086</v>
          </cell>
          <cell r="G3234" t="str">
            <v>LED RED</v>
          </cell>
        </row>
        <row r="3235">
          <cell r="D3235" t="str">
            <v>MTPL-02091</v>
          </cell>
          <cell r="E3235" t="str">
            <v>MATA SOLDER</v>
          </cell>
          <cell r="F3235" t="str">
            <v>MTPL-02091</v>
          </cell>
          <cell r="G3235" t="str">
            <v>MATA SOLDER</v>
          </cell>
        </row>
        <row r="3236">
          <cell r="D3236" t="str">
            <v>MTPL-02129</v>
          </cell>
          <cell r="E3236" t="str">
            <v>KAWAT</v>
          </cell>
          <cell r="F3236" t="str">
            <v>MTPL-02129</v>
          </cell>
          <cell r="G3236" t="str">
            <v>KAWAT PER UNTUK JIG CONVEYOR</v>
          </cell>
        </row>
        <row r="3237">
          <cell r="D3237" t="str">
            <v>MTPL-02181</v>
          </cell>
          <cell r="E3237" t="str">
            <v>BOLT</v>
          </cell>
          <cell r="F3237" t="str">
            <v>MTPL-02181</v>
          </cell>
          <cell r="G3237" t="str">
            <v>BAUT UMBRELLA BOLT M4 P.10MM (1 PAK=100 PCS)</v>
          </cell>
        </row>
        <row r="3238">
          <cell r="D3238" t="str">
            <v>MTPL-02182</v>
          </cell>
          <cell r="E3238" t="str">
            <v>BOLT</v>
          </cell>
          <cell r="F3238" t="str">
            <v>MTPL-02182</v>
          </cell>
          <cell r="G3238" t="str">
            <v>BAUT UMBRELLA BOLT M4 P.20MM (1 PK=100 PCE)</v>
          </cell>
        </row>
        <row r="3239">
          <cell r="D3239" t="str">
            <v>MTPL-02183</v>
          </cell>
          <cell r="E3239" t="str">
            <v>BOLT</v>
          </cell>
          <cell r="F3239" t="str">
            <v>MTPL-02183</v>
          </cell>
          <cell r="G3239" t="str">
            <v>BAUT WAFER HEAD P 15</v>
          </cell>
        </row>
        <row r="3240">
          <cell r="D3240" t="str">
            <v>MTPL-02184</v>
          </cell>
          <cell r="E3240" t="str">
            <v>BOLT</v>
          </cell>
          <cell r="F3240" t="str">
            <v>MTPL-02184</v>
          </cell>
          <cell r="G3240" t="str">
            <v>BAUT WAFERHEAD P20 (1 PAK = 100 PCE)</v>
          </cell>
        </row>
        <row r="3241">
          <cell r="D3241" t="str">
            <v>MTPL-02188</v>
          </cell>
          <cell r="E3241" t="str">
            <v>BOLT</v>
          </cell>
          <cell r="F3241" t="str">
            <v>MTPL-02188</v>
          </cell>
          <cell r="G3241" t="str">
            <v>DRILL SCREW 1 " (CEKUNG)</v>
          </cell>
        </row>
        <row r="3242">
          <cell r="D3242" t="str">
            <v>MTPL-02197</v>
          </cell>
          <cell r="E3242" t="str">
            <v>NUT</v>
          </cell>
          <cell r="F3242" t="str">
            <v>MTPL-02197</v>
          </cell>
          <cell r="G3242" t="str">
            <v>MUR CV NUT M4 (1 PK 100 PCE)</v>
          </cell>
        </row>
        <row r="3243">
          <cell r="D3243" t="str">
            <v>MTPL-02224</v>
          </cell>
          <cell r="E3243" t="str">
            <v>LEMARI</v>
          </cell>
          <cell r="F3243" t="str">
            <v>MTPL-02224</v>
          </cell>
          <cell r="G3243" t="str">
            <v>RAK DOKUMEN</v>
          </cell>
        </row>
        <row r="3244">
          <cell r="D3244" t="str">
            <v>MTPL-02277</v>
          </cell>
          <cell r="E3244" t="str">
            <v>TAS</v>
          </cell>
          <cell r="F3244" t="str">
            <v>MTPL-02277</v>
          </cell>
          <cell r="G3244" t="str">
            <v>TAS MATRIAL TOOL</v>
          </cell>
        </row>
        <row r="3245">
          <cell r="D3245" t="str">
            <v>MTPL-02279</v>
          </cell>
          <cell r="E3245" t="str">
            <v>HOOK</v>
          </cell>
          <cell r="F3245" t="str">
            <v>MTPL-02279</v>
          </cell>
          <cell r="G3245" t="str">
            <v>HOOK TIPE E</v>
          </cell>
        </row>
        <row r="3246">
          <cell r="D3246" t="str">
            <v>MTPL-02372</v>
          </cell>
          <cell r="E3246" t="str">
            <v>PLATE</v>
          </cell>
          <cell r="F3246" t="str">
            <v>MTPL-02372</v>
          </cell>
          <cell r="G3246" t="str">
            <v>GUIDE MOUNTING PLATE</v>
          </cell>
        </row>
        <row r="3247">
          <cell r="D3247" t="str">
            <v>MTPL-02430</v>
          </cell>
          <cell r="E3247" t="str">
            <v>SLAVE</v>
          </cell>
          <cell r="F3247" t="str">
            <v>MTPL-02430</v>
          </cell>
          <cell r="G3247" t="str">
            <v>CONNECTOR SLAVE</v>
          </cell>
        </row>
        <row r="3248">
          <cell r="D3248" t="str">
            <v>MTPL-02432</v>
          </cell>
          <cell r="E3248" t="str">
            <v>MULTIPLEK</v>
          </cell>
          <cell r="F3248" t="str">
            <v>MTPL-02432</v>
          </cell>
          <cell r="G3248" t="str">
            <v>MULTIPLEK / PLYWOOD 1220X2440X8MM</v>
          </cell>
        </row>
        <row r="3249">
          <cell r="D3249" t="str">
            <v>MTPL-03211</v>
          </cell>
          <cell r="E3249" t="str">
            <v>STICK</v>
          </cell>
          <cell r="F3249" t="str">
            <v>MTPL-03211</v>
          </cell>
          <cell r="G3249" t="str">
            <v>STICK GROMMET D54L 5MM BESAR</v>
          </cell>
        </row>
        <row r="3250">
          <cell r="D3250" t="str">
            <v>MTPL-03231</v>
          </cell>
          <cell r="E3250" t="str">
            <v>ELEKTRODA</v>
          </cell>
          <cell r="F3250" t="str">
            <v>MTPL-03231</v>
          </cell>
          <cell r="G3250" t="str">
            <v>KAWAT LAS BESI DIA 2.6</v>
          </cell>
        </row>
        <row r="3251">
          <cell r="D3251" t="str">
            <v>MTPL-03236</v>
          </cell>
          <cell r="E3251" t="str">
            <v>ARMATEUR</v>
          </cell>
          <cell r="F3251" t="str">
            <v>MTPL-03236</v>
          </cell>
          <cell r="G3251" t="str">
            <v>ARMATEUR MAKITA 2414 NB</v>
          </cell>
        </row>
        <row r="3252">
          <cell r="D3252" t="str">
            <v>MTPL-03265</v>
          </cell>
          <cell r="E3252" t="str">
            <v>LAMP</v>
          </cell>
          <cell r="F3252" t="str">
            <v>MTPL-03265</v>
          </cell>
          <cell r="G3252" t="str">
            <v>LAMPU BOHLAM 15W MERAH</v>
          </cell>
        </row>
        <row r="3253">
          <cell r="D3253" t="str">
            <v>MTPL-03266</v>
          </cell>
          <cell r="E3253" t="str">
            <v>ADAPTOR</v>
          </cell>
          <cell r="F3253" t="str">
            <v>MTPL-03266</v>
          </cell>
          <cell r="G3253" t="str">
            <v>ADAPTOR 12VDC 5A</v>
          </cell>
        </row>
        <row r="3254">
          <cell r="D3254" t="str">
            <v>MTPL-03269</v>
          </cell>
          <cell r="E3254" t="str">
            <v>MAXIBIN</v>
          </cell>
          <cell r="F3254" t="str">
            <v>MTPL-03269</v>
          </cell>
          <cell r="G3254" t="str">
            <v>MAXIBIN TYPE 4SP WITH COVER</v>
          </cell>
        </row>
        <row r="3255">
          <cell r="D3255" t="str">
            <v>MTPL-03270</v>
          </cell>
          <cell r="E3255" t="str">
            <v>MAXIBIN</v>
          </cell>
          <cell r="F3255" t="str">
            <v>MTPL-03270</v>
          </cell>
          <cell r="G3255" t="str">
            <v>MAXIBIN TYPE 6SP WITH COVER</v>
          </cell>
        </row>
        <row r="3256">
          <cell r="D3256" t="str">
            <v>MTPL-03329</v>
          </cell>
          <cell r="E3256" t="str">
            <v>STICK</v>
          </cell>
          <cell r="F3256" t="str">
            <v>MTPL-03329</v>
          </cell>
          <cell r="G3256" t="str">
            <v>STICK GROMMET D54L 5MM KECIL</v>
          </cell>
        </row>
        <row r="3257">
          <cell r="D3257" t="str">
            <v>MTPL-03382</v>
          </cell>
          <cell r="E3257" t="str">
            <v>BEARING</v>
          </cell>
          <cell r="F3257" t="str">
            <v>MTPL-03382</v>
          </cell>
          <cell r="G3257" t="str">
            <v>BEARING KECIL</v>
          </cell>
        </row>
        <row r="3258">
          <cell r="D3258" t="str">
            <v>MTPL-03406</v>
          </cell>
          <cell r="E3258" t="str">
            <v>REPAIR</v>
          </cell>
          <cell r="F3258" t="str">
            <v>MTPL-03406</v>
          </cell>
          <cell r="G3258" t="str">
            <v>REPAIR YC-D DISPLAY</v>
          </cell>
        </row>
        <row r="3259">
          <cell r="D3259" t="str">
            <v>MTPL-03407</v>
          </cell>
          <cell r="E3259" t="str">
            <v>REPAIR</v>
          </cell>
          <cell r="F3259" t="str">
            <v>MTPL-03407</v>
          </cell>
          <cell r="G3259" t="str">
            <v>REPAIR YC-D MASTER MODULE</v>
          </cell>
        </row>
        <row r="3260">
          <cell r="D3260" t="str">
            <v>MTPL-03413</v>
          </cell>
          <cell r="E3260" t="str">
            <v>NUT</v>
          </cell>
          <cell r="F3260" t="str">
            <v>MTPL-03413</v>
          </cell>
          <cell r="G3260" t="str">
            <v xml:space="preserve">SHOCK NUT MB CIVIC </v>
          </cell>
        </row>
        <row r="3261">
          <cell r="D3261" t="str">
            <v>MTPL-03428</v>
          </cell>
          <cell r="E3261" t="str">
            <v>ROLL METER</v>
          </cell>
          <cell r="F3261" t="str">
            <v>MTPL-03428</v>
          </cell>
          <cell r="G3261" t="str">
            <v>ROLL METER KDS 5M KOTAK</v>
          </cell>
        </row>
        <row r="3262">
          <cell r="D3262" t="str">
            <v>MTPL-03478</v>
          </cell>
          <cell r="E3262" t="str">
            <v>REPAIR</v>
          </cell>
          <cell r="F3262" t="str">
            <v>MTPL-03478</v>
          </cell>
          <cell r="G3262" t="str">
            <v>REPAIR MESIN BARCODE CB 100 M</v>
          </cell>
        </row>
        <row r="3263">
          <cell r="D3263" t="str">
            <v>MTPL-03491</v>
          </cell>
          <cell r="E3263" t="str">
            <v>STAND</v>
          </cell>
          <cell r="F3263" t="str">
            <v>MTPL-03491</v>
          </cell>
          <cell r="G3263" t="str">
            <v>STAND RODA PENGARAH KERETA CONVEYOR STU</v>
          </cell>
        </row>
        <row r="3264">
          <cell r="D3264" t="str">
            <v>MTPL-03495</v>
          </cell>
          <cell r="E3264" t="str">
            <v>JASA</v>
          </cell>
          <cell r="F3264" t="str">
            <v>MTPL-03495</v>
          </cell>
          <cell r="G3264" t="str">
            <v>JASA PERAKITAN KABEL JUMPER 50 P</v>
          </cell>
        </row>
        <row r="3265">
          <cell r="D3265" t="str">
            <v>MTPL-03506</v>
          </cell>
          <cell r="E3265" t="str">
            <v>KNOP</v>
          </cell>
          <cell r="F3265" t="str">
            <v>MTPL-03506</v>
          </cell>
          <cell r="G3265" t="str">
            <v>POTENSIO + KNOP</v>
          </cell>
        </row>
        <row r="3266">
          <cell r="D3266" t="str">
            <v>MTPL-03507</v>
          </cell>
          <cell r="E3266" t="str">
            <v>VACUM</v>
          </cell>
          <cell r="F3266" t="str">
            <v>MTPL-03507</v>
          </cell>
          <cell r="G3266" t="str">
            <v>SERVICE VACUM ENG-FA-1130</v>
          </cell>
        </row>
        <row r="3267">
          <cell r="D3267" t="str">
            <v>MTPL-03525</v>
          </cell>
          <cell r="E3267" t="str">
            <v>BUTTON</v>
          </cell>
          <cell r="F3267" t="str">
            <v>MTPL-03525</v>
          </cell>
          <cell r="G3267" t="str">
            <v>PUSH BUTTON ON MERAH BESAR</v>
          </cell>
        </row>
        <row r="3268">
          <cell r="D3268" t="str">
            <v>MTPL-03603</v>
          </cell>
          <cell r="E3268" t="str">
            <v>REPAIR</v>
          </cell>
          <cell r="F3268" t="str">
            <v>MTPL-03603</v>
          </cell>
          <cell r="G3268" t="str">
            <v>REPAIR SOFTWARE MESIN FU 52</v>
          </cell>
        </row>
        <row r="3269">
          <cell r="D3269" t="str">
            <v>MTPL-03605</v>
          </cell>
          <cell r="E3269" t="str">
            <v>BOLT</v>
          </cell>
          <cell r="F3269" t="str">
            <v>MTPL-03605</v>
          </cell>
          <cell r="G3269" t="str">
            <v>DRILL SCREW 1</v>
          </cell>
        </row>
        <row r="3270">
          <cell r="D3270" t="str">
            <v>MTPL-03652</v>
          </cell>
          <cell r="E3270" t="str">
            <v>INSULOCK</v>
          </cell>
          <cell r="F3270" t="str">
            <v>MTPL-03652</v>
          </cell>
          <cell r="G3270" t="str">
            <v>INSULOCK 200 MM lebar 2mm</v>
          </cell>
        </row>
        <row r="3271">
          <cell r="D3271" t="str">
            <v>MTPL-03653</v>
          </cell>
          <cell r="E3271" t="str">
            <v>REPAIR</v>
          </cell>
          <cell r="F3271" t="str">
            <v>MTPL-03653</v>
          </cell>
          <cell r="G3271" t="str">
            <v>REPAIR PCB BLOCK POWER MESIN YC-C</v>
          </cell>
        </row>
        <row r="3272">
          <cell r="D3272" t="str">
            <v>MTPL-03678</v>
          </cell>
          <cell r="E3272" t="str">
            <v>KONTROL BOX</v>
          </cell>
          <cell r="F3272" t="str">
            <v>MTPL-03678</v>
          </cell>
          <cell r="G3272" t="str">
            <v>KONTROL BOX STAMP</v>
          </cell>
        </row>
        <row r="3273">
          <cell r="D3273" t="str">
            <v>MTPL-03690</v>
          </cell>
          <cell r="E3273" t="str">
            <v>BOLT</v>
          </cell>
          <cell r="F3273" t="str">
            <v>MTPL-03690</v>
          </cell>
          <cell r="G3273" t="str">
            <v>BAUT GROMMET M12 X 40</v>
          </cell>
        </row>
        <row r="3274">
          <cell r="D3274" t="str">
            <v>MTPL-03691</v>
          </cell>
          <cell r="E3274" t="str">
            <v>BOLT</v>
          </cell>
          <cell r="F3274" t="str">
            <v>MTPL-03691</v>
          </cell>
          <cell r="G3274" t="str">
            <v>BAUT GROMMET M12 X 30</v>
          </cell>
        </row>
        <row r="3275">
          <cell r="D3275" t="str">
            <v>MTPL-03696</v>
          </cell>
          <cell r="E3275" t="str">
            <v>REPAIR</v>
          </cell>
          <cell r="F3275" t="str">
            <v>MTPL-03696</v>
          </cell>
          <cell r="G3275" t="str">
            <v>REPAIR YC-C MASTER</v>
          </cell>
        </row>
        <row r="3276">
          <cell r="D3276" t="str">
            <v>MTPL-03697</v>
          </cell>
          <cell r="E3276" t="str">
            <v>REPAIR</v>
          </cell>
          <cell r="F3276" t="str">
            <v>MTPL-03697</v>
          </cell>
          <cell r="G3276" t="str">
            <v>REPAIR YC-C SLAVE</v>
          </cell>
        </row>
        <row r="3277">
          <cell r="D3277" t="str">
            <v>MTPL-03698</v>
          </cell>
          <cell r="E3277" t="str">
            <v>REPAIR</v>
          </cell>
          <cell r="F3277" t="str">
            <v>MTPL-03698</v>
          </cell>
          <cell r="G3277" t="str">
            <v>REPAIR YC-C POWER</v>
          </cell>
        </row>
        <row r="3278">
          <cell r="D3278" t="str">
            <v>MTPL-03711</v>
          </cell>
          <cell r="E3278" t="str">
            <v>PENGAIT</v>
          </cell>
          <cell r="F3278" t="str">
            <v>MTPL-03711</v>
          </cell>
          <cell r="G3278" t="str">
            <v>KUNCI PENGAIT 45MM</v>
          </cell>
        </row>
        <row r="3279">
          <cell r="D3279" t="str">
            <v>MTPL-03712</v>
          </cell>
          <cell r="E3279" t="str">
            <v>STORE</v>
          </cell>
          <cell r="F3279" t="str">
            <v>MTPL-03712</v>
          </cell>
          <cell r="G3279" t="str">
            <v>CIRCUIT STORE TYPE A</v>
          </cell>
        </row>
        <row r="3280">
          <cell r="D3280" t="str">
            <v>MTPL-03714</v>
          </cell>
          <cell r="E3280" t="str">
            <v>PLAT</v>
          </cell>
          <cell r="F3280" t="str">
            <v>MTPL-03714</v>
          </cell>
          <cell r="G3280" t="str">
            <v>PLAT STAINLESS RAK WIRE FEEDER</v>
          </cell>
        </row>
        <row r="3281">
          <cell r="D3281" t="str">
            <v>MTPL-03715</v>
          </cell>
          <cell r="E3281" t="str">
            <v>FITTING</v>
          </cell>
          <cell r="F3281" t="str">
            <v>MTPL-03715</v>
          </cell>
          <cell r="G3281" t="str">
            <v>FITTING EPU 12</v>
          </cell>
        </row>
        <row r="3282">
          <cell r="D3282" t="str">
            <v>MTPL-03716</v>
          </cell>
          <cell r="E3282" t="str">
            <v>FITTING</v>
          </cell>
          <cell r="F3282" t="str">
            <v>MTPL-03716</v>
          </cell>
          <cell r="G3282" t="str">
            <v>FITTING EPEW 10-10-12</v>
          </cell>
        </row>
        <row r="3283">
          <cell r="D3283" t="str">
            <v>MTPL-03717</v>
          </cell>
          <cell r="E3283" t="str">
            <v>FITTING</v>
          </cell>
          <cell r="F3283" t="str">
            <v>MTPL-03717</v>
          </cell>
          <cell r="G3283" t="str">
            <v>FITTING EPEW 8-8-10</v>
          </cell>
        </row>
        <row r="3284">
          <cell r="D3284" t="str">
            <v>MTPL-03720</v>
          </cell>
          <cell r="E3284" t="str">
            <v>MESIN BOR</v>
          </cell>
          <cell r="F3284" t="str">
            <v>MTPL-03720</v>
          </cell>
          <cell r="G3284" t="str">
            <v>MESIN BOR RYU RID13-1 REB</v>
          </cell>
        </row>
        <row r="3285">
          <cell r="D3285" t="str">
            <v>MTPL-03723</v>
          </cell>
          <cell r="E3285" t="str">
            <v>BRUSH</v>
          </cell>
          <cell r="F3285" t="str">
            <v>MTPL-03723</v>
          </cell>
          <cell r="G3285" t="str">
            <v>BOSCH CARBON BRUSH GWS 900-100 S</v>
          </cell>
        </row>
        <row r="3286">
          <cell r="D3286" t="str">
            <v>MTPL-03725</v>
          </cell>
          <cell r="E3286" t="str">
            <v>TOGGLE</v>
          </cell>
          <cell r="F3286" t="str">
            <v>MTPL-03725</v>
          </cell>
          <cell r="G3286" t="str">
            <v>TOGGLE  SWITCH ON OFF ON</v>
          </cell>
        </row>
        <row r="3287">
          <cell r="D3287" t="str">
            <v>MTPL-03728</v>
          </cell>
          <cell r="E3287" t="str">
            <v>NYLON</v>
          </cell>
          <cell r="F3287" t="str">
            <v>MTPL-03728</v>
          </cell>
          <cell r="G3287" t="str">
            <v>NYLON SHEET PE-500 10 MM X 1 M X 2 M WHITE</v>
          </cell>
        </row>
        <row r="3288">
          <cell r="D3288" t="str">
            <v>MTPL-03729</v>
          </cell>
          <cell r="E3288" t="str">
            <v>NYLON</v>
          </cell>
          <cell r="F3288" t="str">
            <v>MTPL-03729</v>
          </cell>
          <cell r="G3288" t="str">
            <v>NYLON SHEET PE-500 20 MM X 1 M X 2 M WHITE</v>
          </cell>
        </row>
        <row r="3289">
          <cell r="D3289" t="str">
            <v>MTPL-03730</v>
          </cell>
          <cell r="E3289" t="str">
            <v>NYLON</v>
          </cell>
          <cell r="F3289" t="str">
            <v>MTPL-03730</v>
          </cell>
          <cell r="G3289" t="str">
            <v>NYLON SHEET PE-500 30 MM X 1 M X 2 M BLACK</v>
          </cell>
        </row>
        <row r="3290">
          <cell r="D3290" t="str">
            <v>MTPL-03731</v>
          </cell>
          <cell r="E3290" t="str">
            <v>NYLON</v>
          </cell>
          <cell r="F3290" t="str">
            <v>MTPL-03731</v>
          </cell>
          <cell r="G3290" t="str">
            <v>NYLON SHEET PE-500 40 MM X 1 M X 2 M WHITE</v>
          </cell>
        </row>
        <row r="3291">
          <cell r="D3291" t="str">
            <v>MTPL-03732</v>
          </cell>
          <cell r="E3291" t="str">
            <v xml:space="preserve">KABEL </v>
          </cell>
          <cell r="F3291" t="str">
            <v>MTPL-03732</v>
          </cell>
          <cell r="G3291" t="str">
            <v>KABEL LAS + STANG HOLDER</v>
          </cell>
        </row>
        <row r="3292">
          <cell r="D3292" t="str">
            <v>MTPL-03733</v>
          </cell>
          <cell r="E3292" t="str">
            <v>CYLINDER</v>
          </cell>
          <cell r="F3292" t="str">
            <v>MTPL-03733</v>
          </cell>
          <cell r="G3292" t="str">
            <v>AIR CYLINDER CJ2D16-20+0Z-XC11</v>
          </cell>
        </row>
        <row r="3293">
          <cell r="D3293" t="str">
            <v>MTPL-03735</v>
          </cell>
          <cell r="E3293" t="str">
            <v>CYLINDER</v>
          </cell>
          <cell r="F3293" t="str">
            <v>MTPL-03735</v>
          </cell>
          <cell r="G3293" t="str">
            <v>SENSOR CYLINDER D-H7BW</v>
          </cell>
        </row>
        <row r="3294">
          <cell r="D3294" t="str">
            <v>MTPL-03736</v>
          </cell>
          <cell r="E3294" t="str">
            <v>RANTAI</v>
          </cell>
          <cell r="F3294" t="str">
            <v>MTPL-03736</v>
          </cell>
          <cell r="G3294" t="str">
            <v>RANTAI CONVEYOR ROUND MERK HITACHI C2080</v>
          </cell>
        </row>
        <row r="3295">
          <cell r="D3295" t="str">
            <v>MTPL-03737</v>
          </cell>
          <cell r="E3295" t="str">
            <v>JASA</v>
          </cell>
          <cell r="F3295" t="str">
            <v>MTPL-03737</v>
          </cell>
          <cell r="G3295" t="str">
            <v>JASA PREVENTIF CONVEYOR DJMT</v>
          </cell>
        </row>
        <row r="3296">
          <cell r="D3296" t="str">
            <v>MTPL-03738</v>
          </cell>
          <cell r="E3296" t="str">
            <v>CUTTER</v>
          </cell>
          <cell r="F3296" t="str">
            <v>MTPL-03738</v>
          </cell>
          <cell r="G3296" t="str">
            <v>OLFA CUTTER KNIFE SK-10</v>
          </cell>
        </row>
        <row r="3297">
          <cell r="D3297" t="str">
            <v>MTPL-03739</v>
          </cell>
          <cell r="E3297" t="str">
            <v>CYLINDER</v>
          </cell>
          <cell r="F3297" t="str">
            <v>MTPL-03739</v>
          </cell>
          <cell r="G3297" t="str">
            <v>AIR CYLINDER CDQSB12-10D</v>
          </cell>
        </row>
        <row r="3298">
          <cell r="D3298" t="str">
            <v>MTPL-03740</v>
          </cell>
          <cell r="E3298" t="str">
            <v xml:space="preserve">SPRING </v>
          </cell>
          <cell r="F3298" t="str">
            <v>MTPL-03740</v>
          </cell>
          <cell r="G3298" t="str">
            <v>SPRING GROMMET</v>
          </cell>
        </row>
        <row r="3299">
          <cell r="D3299" t="str">
            <v>MTPL-03680</v>
          </cell>
          <cell r="E3299" t="str">
            <v>BELT</v>
          </cell>
          <cell r="F3299" t="str">
            <v>MTPL-03680</v>
          </cell>
          <cell r="G3299" t="str">
            <v>TIMING BELT 243-3M-15</v>
          </cell>
        </row>
        <row r="3300">
          <cell r="D3300" t="str">
            <v>MTPL-03681</v>
          </cell>
          <cell r="E3300" t="str">
            <v>BELT</v>
          </cell>
          <cell r="F3300" t="str">
            <v>MTPL-03681</v>
          </cell>
          <cell r="G3300" t="str">
            <v>BELT ROTARI TIPE T5/455-6 for RS, RSL , R</v>
          </cell>
        </row>
        <row r="3301">
          <cell r="D3301" t="str">
            <v>MTPL-03682</v>
          </cell>
          <cell r="E3301" t="str">
            <v>SPRING</v>
          </cell>
          <cell r="F3301" t="str">
            <v>MTPL-03682</v>
          </cell>
          <cell r="G3301" t="str">
            <v>SPRING BESAR (6.5  X 34 MM)</v>
          </cell>
        </row>
        <row r="3302">
          <cell r="D3302" t="str">
            <v>MTPL-03683</v>
          </cell>
          <cell r="E3302" t="str">
            <v>SPRING</v>
          </cell>
          <cell r="F3302" t="str">
            <v>MTPL-03683</v>
          </cell>
          <cell r="G3302" t="str">
            <v>SPRING BESAR (6.5  X 36.5 MM)</v>
          </cell>
        </row>
        <row r="3303">
          <cell r="D3303" t="str">
            <v>MTPL-03684</v>
          </cell>
          <cell r="E3303" t="str">
            <v>SPRING</v>
          </cell>
          <cell r="F3303" t="str">
            <v>MTPL-03684</v>
          </cell>
          <cell r="G3303" t="str">
            <v>SPRING BESAR (7.2 X 28 MM)</v>
          </cell>
        </row>
        <row r="3304">
          <cell r="D3304" t="str">
            <v>MTPL-03685</v>
          </cell>
          <cell r="E3304" t="str">
            <v>SPRING</v>
          </cell>
          <cell r="F3304" t="str">
            <v>MTPL-03685</v>
          </cell>
          <cell r="G3304" t="str">
            <v>SPRING BESAR (7.57 X 54 MM)</v>
          </cell>
        </row>
        <row r="3305">
          <cell r="D3305" t="str">
            <v>MTPL-03686</v>
          </cell>
          <cell r="E3305" t="str">
            <v>SPRING</v>
          </cell>
          <cell r="F3305" t="str">
            <v>MTPL-03686</v>
          </cell>
          <cell r="G3305" t="str">
            <v>SPRING KECIL (2.9 X 18MM)</v>
          </cell>
        </row>
        <row r="3306">
          <cell r="D3306" t="str">
            <v>MTPL-03687</v>
          </cell>
          <cell r="E3306" t="str">
            <v>NUT</v>
          </cell>
          <cell r="F3306" t="str">
            <v>MTPL-03687</v>
          </cell>
          <cell r="G3306" t="str">
            <v>SHOCK NUT MB CIVIC (2 SISI)</v>
          </cell>
        </row>
        <row r="3307">
          <cell r="D3307" t="str">
            <v>MTPL-03689</v>
          </cell>
          <cell r="E3307" t="str">
            <v>ORIENTAL</v>
          </cell>
          <cell r="F3307" t="str">
            <v>MTPL-03689</v>
          </cell>
          <cell r="G3307" t="str">
            <v>ORIENTAL MOTOR 5RK90GE-CW2ML2</v>
          </cell>
        </row>
        <row r="3308">
          <cell r="D3308" t="str">
            <v>MTPL-03692</v>
          </cell>
          <cell r="E3308" t="str">
            <v>PCB</v>
          </cell>
          <cell r="F3308" t="str">
            <v>MTPL-03692</v>
          </cell>
          <cell r="G3308" t="str">
            <v>PCB DOUBLE LAYER NAVI 32 LED LAMPU WARNA HIJAU</v>
          </cell>
        </row>
        <row r="3309">
          <cell r="D3309" t="str">
            <v>MTPL-03693</v>
          </cell>
          <cell r="E3309" t="str">
            <v>PCB</v>
          </cell>
          <cell r="F3309" t="str">
            <v>MTPL-03693</v>
          </cell>
          <cell r="G3309" t="str">
            <v>PCB DOUBLE LAYER NAVI 32 LED LAMPU WARNA MERAH</v>
          </cell>
        </row>
        <row r="3310">
          <cell r="D3310" t="str">
            <v>MTPL-00554</v>
          </cell>
          <cell r="E3310" t="str">
            <v>FITTING</v>
          </cell>
          <cell r="F3310" t="str">
            <v>MTPL-00554</v>
          </cell>
          <cell r="G3310" t="str">
            <v>FITTING EPC 6-M5</v>
          </cell>
        </row>
        <row r="3311">
          <cell r="D3311" t="str">
            <v>MTPL-00563</v>
          </cell>
          <cell r="E3311" t="str">
            <v>FITTING</v>
          </cell>
          <cell r="F3311" t="str">
            <v>MTPL-00563</v>
          </cell>
          <cell r="G3311" t="str">
            <v>FITTING EPEG 6-4</v>
          </cell>
        </row>
        <row r="3312">
          <cell r="D3312" t="str">
            <v>MTPL-00565</v>
          </cell>
          <cell r="E3312" t="str">
            <v>FITTING</v>
          </cell>
          <cell r="F3312" t="str">
            <v>MTPL-00565</v>
          </cell>
          <cell r="G3312" t="str">
            <v>FITTING EPEW 4-6</v>
          </cell>
        </row>
        <row r="3313">
          <cell r="D3313" t="str">
            <v>MTPL-00569</v>
          </cell>
          <cell r="E3313" t="str">
            <v>FITTING</v>
          </cell>
          <cell r="F3313" t="str">
            <v>MTPL-00569</v>
          </cell>
          <cell r="G3313" t="str">
            <v>FITTING EPG 4-6</v>
          </cell>
        </row>
        <row r="3314">
          <cell r="D3314" t="str">
            <v>MTPL-00582</v>
          </cell>
          <cell r="E3314" t="str">
            <v>FITTING</v>
          </cell>
          <cell r="F3314" t="str">
            <v>MTPL-00582</v>
          </cell>
          <cell r="G3314" t="str">
            <v>FITTING EPU 6</v>
          </cell>
        </row>
        <row r="3315">
          <cell r="D3315" t="str">
            <v>MTPL-00586</v>
          </cell>
          <cell r="E3315" t="str">
            <v>FITTING</v>
          </cell>
          <cell r="F3315" t="str">
            <v>MTPL-00586</v>
          </cell>
          <cell r="G3315" t="str">
            <v>FITTING EPY 4</v>
          </cell>
        </row>
        <row r="3316">
          <cell r="D3316" t="str">
            <v>MTPL-00587</v>
          </cell>
          <cell r="E3316" t="str">
            <v>FITTING</v>
          </cell>
          <cell r="F3316" t="str">
            <v>MTPL-00587</v>
          </cell>
          <cell r="G3316" t="str">
            <v>FITTING EPY 6</v>
          </cell>
        </row>
        <row r="3317">
          <cell r="D3317" t="str">
            <v>MTPL-01683</v>
          </cell>
          <cell r="E3317" t="str">
            <v>FITTING</v>
          </cell>
          <cell r="F3317" t="str">
            <v>MTPL-01683</v>
          </cell>
          <cell r="G3317" t="str">
            <v>FITTING EPW 6-4</v>
          </cell>
        </row>
        <row r="3318">
          <cell r="D3318" t="str">
            <v>MTPL-00581</v>
          </cell>
          <cell r="E3318" t="str">
            <v>FITTING</v>
          </cell>
          <cell r="F3318" t="str">
            <v>MTPL-00581</v>
          </cell>
          <cell r="G3318" t="str">
            <v>FITTING EPU 4</v>
          </cell>
        </row>
        <row r="3319">
          <cell r="D3319" t="str">
            <v>MTPL-00580</v>
          </cell>
          <cell r="E3319" t="str">
            <v>FITTING</v>
          </cell>
          <cell r="F3319" t="str">
            <v>MTPL-00580</v>
          </cell>
          <cell r="G3319" t="str">
            <v>FITTING EPU 10</v>
          </cell>
        </row>
        <row r="3320">
          <cell r="D3320" t="str">
            <v>MTPL-00583</v>
          </cell>
          <cell r="E3320" t="str">
            <v>FITTING</v>
          </cell>
          <cell r="F3320" t="str">
            <v>MTPL-00583</v>
          </cell>
          <cell r="G3320" t="str">
            <v>FITTING EPU 8</v>
          </cell>
        </row>
        <row r="3321">
          <cell r="D3321" t="str">
            <v>MTPL-00547</v>
          </cell>
          <cell r="E3321" t="str">
            <v>FITTING</v>
          </cell>
          <cell r="F3321" t="str">
            <v>MTPL-00547</v>
          </cell>
          <cell r="G3321" t="str">
            <v>FITTING EPE 10</v>
          </cell>
        </row>
        <row r="3322">
          <cell r="D3322" t="str">
            <v>MTPL-00559</v>
          </cell>
          <cell r="E3322" t="str">
            <v>FITTING</v>
          </cell>
          <cell r="F3322" t="str">
            <v>MTPL-00559</v>
          </cell>
          <cell r="G3322" t="str">
            <v>FITTING EPE 8</v>
          </cell>
        </row>
        <row r="3323">
          <cell r="D3323" t="str">
            <v>MTPL-00568</v>
          </cell>
          <cell r="E3323" t="str">
            <v>FITTING</v>
          </cell>
          <cell r="F3323" t="str">
            <v>MTPL-00568</v>
          </cell>
          <cell r="G3323" t="str">
            <v>FITTING EPG 10-8</v>
          </cell>
        </row>
        <row r="3324">
          <cell r="D3324" t="str">
            <v>MTPL-00570</v>
          </cell>
          <cell r="E3324" t="str">
            <v>FITTING</v>
          </cell>
          <cell r="F3324" t="str">
            <v>MTPL-00570</v>
          </cell>
          <cell r="G3324" t="str">
            <v>FITTING EPG 6-8</v>
          </cell>
        </row>
        <row r="3325">
          <cell r="D3325" t="str">
            <v>MTPL-00548</v>
          </cell>
          <cell r="E3325" t="str">
            <v>FITTING</v>
          </cell>
          <cell r="F3325" t="str">
            <v>MTPL-00548</v>
          </cell>
          <cell r="G3325" t="str">
            <v>FITTING EPG 12-8</v>
          </cell>
        </row>
        <row r="3326">
          <cell r="D3326" t="str">
            <v>MTPL-00011</v>
          </cell>
          <cell r="E3326" t="str">
            <v>FITTING</v>
          </cell>
          <cell r="F3326" t="str">
            <v>MTPL-00011</v>
          </cell>
          <cell r="G3326" t="str">
            <v>FITTING EPE T 6</v>
          </cell>
        </row>
        <row r="3327">
          <cell r="D3327" t="str">
            <v>MTPL-00593</v>
          </cell>
          <cell r="E3327" t="str">
            <v>HVFF</v>
          </cell>
          <cell r="F3327" t="str">
            <v>MTPL-00593</v>
          </cell>
          <cell r="G3327" t="str">
            <v>HVFF 6-6</v>
          </cell>
        </row>
        <row r="3328">
          <cell r="D3328" t="str">
            <v>MTPL-00549</v>
          </cell>
          <cell r="E3328" t="str">
            <v>FITTING</v>
          </cell>
          <cell r="F3328" t="str">
            <v>MTPL-00549</v>
          </cell>
          <cell r="G3328" t="str">
            <v>FITTING EPEG 10-8</v>
          </cell>
        </row>
        <row r="3329">
          <cell r="D3329" t="str">
            <v>MTPL-00551</v>
          </cell>
          <cell r="E3329" t="str">
            <v>FITTING</v>
          </cell>
          <cell r="F3329" t="str">
            <v>MTPL-00551</v>
          </cell>
          <cell r="G3329" t="str">
            <v>FITTING EPC 4-M5</v>
          </cell>
        </row>
        <row r="3330">
          <cell r="D3330" t="str">
            <v>MTPL-00558</v>
          </cell>
          <cell r="E3330" t="str">
            <v>FITTING</v>
          </cell>
          <cell r="F3330" t="str">
            <v>MTPL-00558</v>
          </cell>
          <cell r="G3330" t="str">
            <v>FITTING EPE 6</v>
          </cell>
        </row>
        <row r="3331">
          <cell r="D3331" t="str">
            <v>MTPL-00564</v>
          </cell>
          <cell r="E3331" t="str">
            <v>FITTING</v>
          </cell>
          <cell r="F3331" t="str">
            <v>MTPL-00564</v>
          </cell>
          <cell r="G3331" t="str">
            <v>FITTING EPEG 8-8-6</v>
          </cell>
        </row>
        <row r="3332">
          <cell r="D3332" t="str">
            <v>MTPL-00566</v>
          </cell>
          <cell r="E3332" t="str">
            <v>FITTING</v>
          </cell>
          <cell r="F3332" t="str">
            <v>MTPL-00566</v>
          </cell>
          <cell r="G3332" t="str">
            <v>FITTING EPEW 6-6-8</v>
          </cell>
        </row>
        <row r="3333">
          <cell r="D3333" t="str">
            <v>MTPL-00574</v>
          </cell>
          <cell r="E3333" t="str">
            <v>FITTING</v>
          </cell>
          <cell r="F3333" t="str">
            <v>MTPL-00574</v>
          </cell>
          <cell r="G3333" t="str">
            <v>FITTING EPL 4-M5</v>
          </cell>
        </row>
        <row r="3334">
          <cell r="D3334" t="str">
            <v>MTPL-00577</v>
          </cell>
          <cell r="E3334" t="str">
            <v>FITTING</v>
          </cell>
          <cell r="F3334" t="str">
            <v>MTPL-00577</v>
          </cell>
          <cell r="G3334" t="str">
            <v>FITTING EPL 6-M5</v>
          </cell>
        </row>
        <row r="3335">
          <cell r="D3335" t="str">
            <v>MTPL-00012</v>
          </cell>
          <cell r="E3335" t="str">
            <v>FITTING</v>
          </cell>
          <cell r="F3335" t="str">
            <v>MTPL-00012</v>
          </cell>
          <cell r="G3335" t="str">
            <v>FITTING EPE T 4</v>
          </cell>
        </row>
        <row r="3336">
          <cell r="D3336" t="str">
            <v>MTPL-00585</v>
          </cell>
          <cell r="E3336" t="str">
            <v>FITTING</v>
          </cell>
          <cell r="F3336" t="str">
            <v>MTPL-00585</v>
          </cell>
          <cell r="G3336" t="str">
            <v>FITTING EPW 8-6</v>
          </cell>
        </row>
        <row r="3337">
          <cell r="D3337" t="str">
            <v>MTPL-00550</v>
          </cell>
          <cell r="E3337" t="str">
            <v>FITTING</v>
          </cell>
          <cell r="F3337" t="str">
            <v>MTPL-00550</v>
          </cell>
          <cell r="G3337" t="str">
            <v>FITTING EPC 6-01</v>
          </cell>
        </row>
        <row r="3338">
          <cell r="D3338" t="str">
            <v>MTPL-00900</v>
          </cell>
          <cell r="E3338" t="str">
            <v>SWITCH</v>
          </cell>
          <cell r="F3338" t="str">
            <v>MTPL-00900</v>
          </cell>
          <cell r="G3338" t="str">
            <v>FOOT SWITCH ANGIN AF522C-08</v>
          </cell>
        </row>
        <row r="3339">
          <cell r="D3339" t="str">
            <v>MTPL-00091</v>
          </cell>
          <cell r="E3339" t="str">
            <v>FITTING</v>
          </cell>
          <cell r="F3339" t="str">
            <v>MTPL-00091</v>
          </cell>
          <cell r="G3339" t="str">
            <v>FITTING EPEW 4-4-6</v>
          </cell>
        </row>
        <row r="3340">
          <cell r="D3340" t="str">
            <v>MTPL-00553</v>
          </cell>
          <cell r="E3340" t="str">
            <v>FITTING</v>
          </cell>
          <cell r="F3340" t="str">
            <v>MTPL-00553</v>
          </cell>
          <cell r="G3340" t="str">
            <v>FITTING EPC 6-M10</v>
          </cell>
        </row>
        <row r="3341">
          <cell r="D3341" t="str">
            <v>MTPL-00557</v>
          </cell>
          <cell r="E3341" t="str">
            <v>FITTING</v>
          </cell>
          <cell r="F3341" t="str">
            <v>MTPL-00557</v>
          </cell>
          <cell r="G3341" t="str">
            <v>FITTING EPE 4</v>
          </cell>
        </row>
        <row r="3342">
          <cell r="D3342" t="str">
            <v>MTPL-00560</v>
          </cell>
          <cell r="E3342" t="str">
            <v>FITTING</v>
          </cell>
          <cell r="F3342" t="str">
            <v>MTPL-00560</v>
          </cell>
          <cell r="G3342" t="str">
            <v>FITTING EPEG 10-10-8</v>
          </cell>
        </row>
        <row r="3343">
          <cell r="D3343" t="str">
            <v>MTPL-00592</v>
          </cell>
          <cell r="E3343" t="str">
            <v>FITTING</v>
          </cell>
          <cell r="F3343" t="str">
            <v>MTPL-00592</v>
          </cell>
          <cell r="G3343" t="str">
            <v>FITTING EPG 8-6</v>
          </cell>
        </row>
        <row r="3344">
          <cell r="D3344" t="str">
            <v>MTPL-00010</v>
          </cell>
          <cell r="E3344" t="str">
            <v>FITTING</v>
          </cell>
          <cell r="F3344" t="str">
            <v>MTPL-00010</v>
          </cell>
          <cell r="G3344" t="str">
            <v>FITTING EPC 8 M12</v>
          </cell>
        </row>
        <row r="3345">
          <cell r="D3345" t="str">
            <v>MTPL-00552</v>
          </cell>
          <cell r="E3345" t="str">
            <v>FITTING</v>
          </cell>
          <cell r="F3345" t="str">
            <v>MTPL-00552</v>
          </cell>
          <cell r="G3345" t="str">
            <v>FITTING EPC 6-02</v>
          </cell>
        </row>
        <row r="3346">
          <cell r="D3346" t="str">
            <v>MTPL-00555</v>
          </cell>
          <cell r="E3346" t="str">
            <v>FITTING</v>
          </cell>
          <cell r="F3346" t="str">
            <v>MTPL-00555</v>
          </cell>
          <cell r="G3346" t="str">
            <v>FITTING EPC 8-02</v>
          </cell>
        </row>
        <row r="3347">
          <cell r="D3347" t="str">
            <v>MTPL-00556</v>
          </cell>
          <cell r="E3347" t="str">
            <v>FITTING</v>
          </cell>
          <cell r="F3347" t="str">
            <v>MTPL-00556</v>
          </cell>
          <cell r="G3347" t="str">
            <v>FITTING EPCF 6-01</v>
          </cell>
        </row>
        <row r="3348">
          <cell r="D3348" t="str">
            <v>MTPL-00561</v>
          </cell>
          <cell r="E3348" t="str">
            <v>FITTING</v>
          </cell>
          <cell r="F3348" t="str">
            <v>MTPL-00561</v>
          </cell>
          <cell r="G3348" t="str">
            <v>FITTING EPEG 12-12-10</v>
          </cell>
        </row>
        <row r="3349">
          <cell r="D3349" t="str">
            <v>MTPL-00562</v>
          </cell>
          <cell r="E3349" t="str">
            <v>FITTING</v>
          </cell>
          <cell r="F3349" t="str">
            <v>MTPL-00562</v>
          </cell>
          <cell r="G3349" t="str">
            <v>FITTING EPEG 12-12-8</v>
          </cell>
        </row>
        <row r="3350">
          <cell r="D3350" t="str">
            <v>MTPL-00567</v>
          </cell>
          <cell r="E3350" t="str">
            <v>FITTING</v>
          </cell>
          <cell r="F3350" t="str">
            <v>MTPL-00567</v>
          </cell>
          <cell r="G3350" t="str">
            <v>FITTING EPG 10-12</v>
          </cell>
        </row>
        <row r="3351">
          <cell r="D3351" t="str">
            <v>MTPL-00571</v>
          </cell>
          <cell r="E3351" t="str">
            <v>FITTING</v>
          </cell>
          <cell r="F3351" t="str">
            <v>MTPL-00571</v>
          </cell>
          <cell r="G3351" t="str">
            <v>FITTING EPK 4</v>
          </cell>
        </row>
        <row r="3352">
          <cell r="D3352" t="str">
            <v>MTPL-00572</v>
          </cell>
          <cell r="E3352" t="str">
            <v>FITTING</v>
          </cell>
          <cell r="F3352" t="str">
            <v>MTPL-00572</v>
          </cell>
          <cell r="G3352" t="str">
            <v>FITTING EPK 6</v>
          </cell>
        </row>
        <row r="3353">
          <cell r="D3353" t="str">
            <v>MTPL-00573</v>
          </cell>
          <cell r="E3353" t="str">
            <v>FITTING</v>
          </cell>
          <cell r="F3353" t="str">
            <v>MTPL-00573</v>
          </cell>
          <cell r="G3353" t="str">
            <v>FITTING EPKG 6-4</v>
          </cell>
        </row>
        <row r="3354">
          <cell r="D3354" t="str">
            <v>MTPL-00575</v>
          </cell>
          <cell r="E3354" t="str">
            <v>FITTING</v>
          </cell>
          <cell r="F3354" t="str">
            <v>MTPL-00575</v>
          </cell>
          <cell r="G3354" t="str">
            <v>FITTING EPL 6 - M10</v>
          </cell>
        </row>
        <row r="3355">
          <cell r="D3355" t="str">
            <v>MTPL-00576</v>
          </cell>
          <cell r="E3355" t="str">
            <v>FITTING</v>
          </cell>
          <cell r="F3355" t="str">
            <v>MTPL-00576</v>
          </cell>
          <cell r="G3355" t="str">
            <v>FITTING EPL 6-01</v>
          </cell>
        </row>
        <row r="3356">
          <cell r="D3356" t="str">
            <v>MTPL-00578</v>
          </cell>
          <cell r="E3356" t="str">
            <v>FITTING</v>
          </cell>
          <cell r="F3356" t="str">
            <v>MTPL-00578</v>
          </cell>
          <cell r="G3356" t="str">
            <v>FITTING EPP 6</v>
          </cell>
        </row>
        <row r="3357">
          <cell r="D3357" t="str">
            <v>MTPL-00579</v>
          </cell>
          <cell r="E3357" t="str">
            <v>FITTING</v>
          </cell>
          <cell r="F3357" t="str">
            <v>MTPL-00579</v>
          </cell>
          <cell r="G3357" t="str">
            <v>FITTING EPP 8</v>
          </cell>
        </row>
        <row r="3358">
          <cell r="D3358" t="str">
            <v>MTPL-00588</v>
          </cell>
          <cell r="E3358" t="str">
            <v>FITTING</v>
          </cell>
          <cell r="F3358" t="str">
            <v>MTPL-00588</v>
          </cell>
          <cell r="G3358" t="str">
            <v>FITTING EPY 8</v>
          </cell>
        </row>
        <row r="3359">
          <cell r="D3359" t="str">
            <v>MTPL-03621</v>
          </cell>
          <cell r="E3359" t="str">
            <v>FITTING</v>
          </cell>
          <cell r="F3359" t="str">
            <v>MTPL-03621</v>
          </cell>
          <cell r="G3359" t="str">
            <v>FITTING EPC 8-04</v>
          </cell>
        </row>
        <row r="3360">
          <cell r="D3360" t="str">
            <v>MTPL-02135</v>
          </cell>
          <cell r="E3360" t="str">
            <v>OIL</v>
          </cell>
          <cell r="F3360" t="str">
            <v>MTPL-02135</v>
          </cell>
          <cell r="G3360" t="str">
            <v>SIDE GLASS OIL POT + SEAL</v>
          </cell>
        </row>
        <row r="3361">
          <cell r="D3361" t="str">
            <v>MTPL-00016</v>
          </cell>
          <cell r="E3361" t="str">
            <v>EAR MUFF</v>
          </cell>
          <cell r="F3361" t="str">
            <v>MTPL-00016</v>
          </cell>
          <cell r="G3361" t="str">
            <v>BESGARD EM62 EAR MUFF</v>
          </cell>
        </row>
        <row r="3362">
          <cell r="D3362" t="str">
            <v>MTPL-00685</v>
          </cell>
          <cell r="E3362" t="str">
            <v>KUNCI</v>
          </cell>
          <cell r="F3362" t="str">
            <v>MTPL-00685</v>
          </cell>
          <cell r="G3362" t="str">
            <v xml:space="preserve">EIGHT BH-5 BALLPOINT HEX KEY WRENCH 5 MM </v>
          </cell>
        </row>
        <row r="3363">
          <cell r="D3363" t="str">
            <v>MTPL-00686</v>
          </cell>
          <cell r="E3363" t="str">
            <v>KUNCI</v>
          </cell>
          <cell r="F3363" t="str">
            <v>MTPL-00686</v>
          </cell>
          <cell r="G3363" t="str">
            <v xml:space="preserve">EIGHT BH-6 BALL POINT HEX KEY WRENCH 6 MM </v>
          </cell>
        </row>
        <row r="3364">
          <cell r="D3364" t="str">
            <v>MTPL-00019</v>
          </cell>
          <cell r="E3364" t="str">
            <v>GLOVE</v>
          </cell>
          <cell r="F3364" t="str">
            <v>MTPL-00019</v>
          </cell>
          <cell r="G3364" t="str">
            <v>JACKSON G60 CUT RESISTANT GLOVES</v>
          </cell>
        </row>
        <row r="3365">
          <cell r="D3365" t="str">
            <v>MTPL-00681</v>
          </cell>
          <cell r="E3365" t="str">
            <v>KUNCI</v>
          </cell>
          <cell r="F3365" t="str">
            <v>MTPL-00681</v>
          </cell>
          <cell r="G3365" t="str">
            <v>EIGHT BH-2 BALLPOINT HEX KEY WRENCH 2 MM</v>
          </cell>
        </row>
        <row r="3366">
          <cell r="D3366" t="str">
            <v>MTPL-00683</v>
          </cell>
          <cell r="E3366" t="str">
            <v>KUNCI</v>
          </cell>
          <cell r="F3366" t="str">
            <v>MTPL-00683</v>
          </cell>
          <cell r="G3366" t="str">
            <v>EIGHT BH-3 BALL POINT HEX KEY WRENCH 3 MM</v>
          </cell>
        </row>
        <row r="3367">
          <cell r="D3367" t="str">
            <v>MTPL-00684</v>
          </cell>
          <cell r="E3367" t="str">
            <v>KUNCI</v>
          </cell>
          <cell r="F3367" t="str">
            <v>MTPL-00684</v>
          </cell>
          <cell r="G3367" t="str">
            <v>EIGHT BH-4 BALLPOINT KEX KEY WRENCH 4 MM</v>
          </cell>
        </row>
        <row r="3368">
          <cell r="D3368" t="str">
            <v>MTPL-01666</v>
          </cell>
          <cell r="E3368" t="str">
            <v>CUP</v>
          </cell>
          <cell r="F3368" t="str">
            <v>MTPL-01666</v>
          </cell>
          <cell r="G3368" t="str">
            <v>CUP TRANSPARANT KECIL</v>
          </cell>
        </row>
        <row r="3369">
          <cell r="D3369" t="str">
            <v>MTPL-00679</v>
          </cell>
          <cell r="E3369" t="str">
            <v>KUNCI</v>
          </cell>
          <cell r="F3369" t="str">
            <v>MTPL-00679</v>
          </cell>
          <cell r="G3369" t="str">
            <v>EIGHT BH-1.5 BALL POINT HEX KEY WRENCH 1.5 MM</v>
          </cell>
        </row>
        <row r="3370">
          <cell r="D3370" t="str">
            <v>MTPL-00682</v>
          </cell>
          <cell r="E3370" t="str">
            <v>KUNCI</v>
          </cell>
          <cell r="F3370" t="str">
            <v>MTPL-00682</v>
          </cell>
          <cell r="G3370" t="str">
            <v>EIGHT BH-2.5 BALL POINT HEX KEY WRENCH 2.5 MM</v>
          </cell>
        </row>
        <row r="3371">
          <cell r="D3371" t="str">
            <v>MTPL-00687</v>
          </cell>
          <cell r="E3371" t="str">
            <v>KUNCI</v>
          </cell>
          <cell r="F3371" t="str">
            <v>MTPL-00687</v>
          </cell>
          <cell r="G3371" t="str">
            <v>EIGHT BH-8 BALLPOINT HEX KEY WRENCH 8 MM</v>
          </cell>
        </row>
        <row r="3372">
          <cell r="D3372" t="str">
            <v>MTPL-00777</v>
          </cell>
          <cell r="E3372" t="str">
            <v>KUNCI</v>
          </cell>
          <cell r="F3372" t="str">
            <v>MTPL-00777</v>
          </cell>
          <cell r="G3372" t="str">
            <v>TENKA BC-08 COMBINATION WRENCH 8 MM</v>
          </cell>
        </row>
        <row r="3373">
          <cell r="D3373" t="str">
            <v>MTPL-00779</v>
          </cell>
          <cell r="E3373" t="str">
            <v>KUNCI</v>
          </cell>
          <cell r="F3373" t="str">
            <v>MTPL-00779</v>
          </cell>
          <cell r="G3373" t="str">
            <v>TENKA BC-10 COMBINATION WRENCH 10 MM</v>
          </cell>
        </row>
        <row r="3374">
          <cell r="D3374" t="str">
            <v>MTPL-00825</v>
          </cell>
          <cell r="E3374" t="str">
            <v>KUNCI</v>
          </cell>
          <cell r="F3374" t="str">
            <v>MTPL-00825</v>
          </cell>
          <cell r="G3374" t="str">
            <v>TENKA BS-10X11 KUNCI PAS</v>
          </cell>
        </row>
        <row r="3375">
          <cell r="D3375" t="str">
            <v>MTPL-00827</v>
          </cell>
          <cell r="E3375" t="str">
            <v>KUNCI</v>
          </cell>
          <cell r="F3375" t="str">
            <v>MTPL-00827</v>
          </cell>
          <cell r="G3375" t="str">
            <v>TENKA BS-12X13 KUNCI PAS</v>
          </cell>
        </row>
        <row r="3376">
          <cell r="D3376" t="str">
            <v>MTPL-00832</v>
          </cell>
          <cell r="E3376" t="str">
            <v>KUNCI</v>
          </cell>
          <cell r="F3376" t="str">
            <v>MTPL-00832</v>
          </cell>
          <cell r="G3376" t="str">
            <v>TENKA BS-17X19 KUNCI PAS</v>
          </cell>
        </row>
        <row r="3377">
          <cell r="D3377" t="str">
            <v>MTPL-01503</v>
          </cell>
          <cell r="E3377" t="str">
            <v>ENDMILL</v>
          </cell>
          <cell r="F3377" t="str">
            <v>MTPL-01503</v>
          </cell>
          <cell r="G3377" t="str">
            <v>ISCAR EC-A2 01 SOLID CARBIDE ENDMILL DIA. 1 MM</v>
          </cell>
        </row>
        <row r="3378">
          <cell r="D3378" t="str">
            <v>MTPL-01508</v>
          </cell>
          <cell r="E3378" t="str">
            <v>ENDMILL</v>
          </cell>
          <cell r="F3378" t="str">
            <v>MTPL-01508</v>
          </cell>
          <cell r="G3378" t="str">
            <v>ISCAR  ECF D-2/45-4C06 IC900, SOLID CARBIDE ENDMILL CHAMFER DIA. 2 MM</v>
          </cell>
        </row>
        <row r="3379">
          <cell r="D3379" t="str">
            <v>MTPL-01509</v>
          </cell>
          <cell r="E3379" t="str">
            <v>ENDMILL</v>
          </cell>
          <cell r="F3379" t="str">
            <v>MTPL-01509</v>
          </cell>
          <cell r="G3379" t="str">
            <v>ISCAR  ECF D-3/45-4C08 IC900, SOLID CARBIDE ENDMILL CHAMFER DIA. 3 MM</v>
          </cell>
        </row>
        <row r="3380">
          <cell r="D3380" t="str">
            <v>MTPL-01510</v>
          </cell>
          <cell r="E3380" t="str">
            <v>ENDMILL</v>
          </cell>
          <cell r="F3380" t="str">
            <v>MTPL-01510</v>
          </cell>
          <cell r="G3380" t="str">
            <v>ISCAR  ECF D-4/45-4C10 IC900, SOLID CARBIDE ENDMILL CHAMFER DIA. 4 MM</v>
          </cell>
        </row>
        <row r="3381">
          <cell r="D3381" t="str">
            <v>MTPL-01511</v>
          </cell>
          <cell r="E3381" t="str">
            <v>ENDMILL</v>
          </cell>
          <cell r="F3381" t="str">
            <v>MTPL-01511</v>
          </cell>
          <cell r="G3381" t="str">
            <v>ISCAR  ECF D-5/45-4C12 IC900, SOLID CARBIDE ENDMILL CHAMFER DIA. 5 MM</v>
          </cell>
        </row>
        <row r="3382">
          <cell r="D3382" t="str">
            <v>MTPL-01514</v>
          </cell>
          <cell r="E3382" t="str">
            <v>ENDMILL</v>
          </cell>
          <cell r="F3382" t="str">
            <v>MTPL-01514</v>
          </cell>
          <cell r="G3382" t="str">
            <v>ISCAR ECF D-1.5 SOLID CARBIDE ENDMILL CHAMFER</v>
          </cell>
        </row>
        <row r="3383">
          <cell r="D3383" t="str">
            <v>MTPL-03619</v>
          </cell>
          <cell r="E3383" t="str">
            <v>CALIPER</v>
          </cell>
          <cell r="F3383" t="str">
            <v>MTPL-03619</v>
          </cell>
          <cell r="G3383" t="str">
            <v>Digital Caliper 200mm/12" 0.01mm</v>
          </cell>
        </row>
        <row r="3384">
          <cell r="D3384" t="str">
            <v>MTPL-00084</v>
          </cell>
          <cell r="E3384" t="str">
            <v>PLIER</v>
          </cell>
          <cell r="F3384" t="str">
            <v>MTPL-00084</v>
          </cell>
          <cell r="G3384" t="str">
            <v>LOCKING PLIER (KW0102077)</v>
          </cell>
        </row>
        <row r="3385">
          <cell r="D3385" t="str">
            <v>MTPL-00085</v>
          </cell>
          <cell r="E3385" t="str">
            <v>PLIER</v>
          </cell>
          <cell r="F3385" t="str">
            <v>MTPL-00085</v>
          </cell>
          <cell r="G3385" t="str">
            <v>LOCKING PLIER (KW0102079)</v>
          </cell>
        </row>
        <row r="3386">
          <cell r="D3386" t="str">
            <v>MTPL-03620</v>
          </cell>
          <cell r="E3386" t="str">
            <v>TOWER LIGHT</v>
          </cell>
          <cell r="F3386" t="str">
            <v>MTPL-03620</v>
          </cell>
          <cell r="G3386" t="str">
            <v>TOWER LIGHT POP-320-RYG AUTONICS 220VAC</v>
          </cell>
        </row>
        <row r="3387">
          <cell r="D3387" t="str">
            <v>MTPL-00078</v>
          </cell>
          <cell r="E3387" t="str">
            <v>DRAWER</v>
          </cell>
          <cell r="F3387" t="str">
            <v>MTPL-00078</v>
          </cell>
          <cell r="G3387" t="str">
            <v>PART CABINET 24 DRAWER KW0103825</v>
          </cell>
        </row>
        <row r="3388">
          <cell r="D3388" t="str">
            <v>MTPL-03607</v>
          </cell>
          <cell r="E3388" t="str">
            <v>DRAWER</v>
          </cell>
          <cell r="F3388" t="str">
            <v>MTPL-03607</v>
          </cell>
          <cell r="G3388" t="str">
            <v>CABINET 40 DRAWER 46X22X64CM LPPC5</v>
          </cell>
        </row>
        <row r="3389">
          <cell r="D3389" t="str">
            <v>MTPL-03376</v>
          </cell>
          <cell r="E3389" t="str">
            <v>BEARING</v>
          </cell>
          <cell r="F3389" t="str">
            <v>MTPL-03376</v>
          </cell>
          <cell r="G3389" t="str">
            <v>BEARING 624ZZ (R1340 HH)</v>
          </cell>
        </row>
        <row r="3390">
          <cell r="D3390" t="str">
            <v>MTPL-03246</v>
          </cell>
          <cell r="E3390" t="str">
            <v>BEARING</v>
          </cell>
          <cell r="F3390" t="str">
            <v>MTPL-03246</v>
          </cell>
          <cell r="G3390" t="str">
            <v>BEARING 6000 V NTN</v>
          </cell>
        </row>
        <row r="3391">
          <cell r="D3391" t="str">
            <v>MTPL-03387</v>
          </cell>
          <cell r="E3391" t="str">
            <v>BEARING</v>
          </cell>
          <cell r="F3391" t="str">
            <v>MTPL-03387</v>
          </cell>
          <cell r="G3391" t="str">
            <v>MINIATURE BEARING F-694ZZI/5K</v>
          </cell>
        </row>
        <row r="3392">
          <cell r="D3392" t="str">
            <v>MTPL-03234</v>
          </cell>
          <cell r="E3392" t="str">
            <v>BEARING</v>
          </cell>
          <cell r="F3392" t="str">
            <v>MTPL-03234</v>
          </cell>
          <cell r="G3392" t="str">
            <v>BEARING F606ZZ</v>
          </cell>
        </row>
        <row r="3393">
          <cell r="D3393" t="str">
            <v>MTPL-03423</v>
          </cell>
          <cell r="E3393" t="str">
            <v>BELT</v>
          </cell>
          <cell r="F3393" t="str">
            <v>MTPL-03423</v>
          </cell>
          <cell r="G3393" t="str">
            <v>BELT B 39 (B 965 Li)</v>
          </cell>
        </row>
        <row r="3394">
          <cell r="D3394" t="str">
            <v>MTPL-03424</v>
          </cell>
          <cell r="E3394" t="str">
            <v>BELT</v>
          </cell>
          <cell r="F3394" t="str">
            <v>MTPL-03424</v>
          </cell>
          <cell r="G3394" t="str">
            <v>BELT B 35 (B 864 Li)</v>
          </cell>
        </row>
        <row r="3395">
          <cell r="D3395" t="str">
            <v>MTPL-00093</v>
          </cell>
          <cell r="E3395" t="str">
            <v>PLAT</v>
          </cell>
          <cell r="F3395" t="str">
            <v>MTPL-00093</v>
          </cell>
          <cell r="G3395" t="str">
            <v>PLAT MACHINING SS 50X30 2MM</v>
          </cell>
        </row>
        <row r="3396">
          <cell r="D3396" t="str">
            <v>MTPL-03542</v>
          </cell>
          <cell r="E3396" t="str">
            <v>SAO</v>
          </cell>
          <cell r="F3396" t="str">
            <v>MTPL-03542</v>
          </cell>
          <cell r="G3396" t="str">
            <v>POJOKAN SAO</v>
          </cell>
        </row>
        <row r="3397">
          <cell r="D3397" t="str">
            <v>MTPL-01479</v>
          </cell>
          <cell r="E3397" t="str">
            <v>LOCK</v>
          </cell>
          <cell r="F3397" t="str">
            <v>MTPL-01479</v>
          </cell>
          <cell r="G3397" t="str">
            <v>PLASTIK LOCK HITAM + BAUT</v>
          </cell>
        </row>
        <row r="3398">
          <cell r="D3398" t="str">
            <v>MTPL-00134</v>
          </cell>
          <cell r="E3398" t="str">
            <v>COVER DUCT</v>
          </cell>
          <cell r="F3398" t="str">
            <v>MTPL-00134</v>
          </cell>
          <cell r="G3398" t="str">
            <v>SHOCK COVER DUCT 45X90</v>
          </cell>
        </row>
        <row r="3399">
          <cell r="D3399" t="str">
            <v>MTPL-00135</v>
          </cell>
          <cell r="E3399" t="str">
            <v>COVER DUCT</v>
          </cell>
          <cell r="F3399" t="str">
            <v>MTPL-00135</v>
          </cell>
          <cell r="G3399" t="str">
            <v>END SHOK COVER DUCK 45X90</v>
          </cell>
        </row>
        <row r="3400">
          <cell r="D3400" t="str">
            <v>MTPL-03361</v>
          </cell>
          <cell r="E3400" t="str">
            <v>OBENG</v>
          </cell>
          <cell r="F3400" t="str">
            <v>MTPL-03361</v>
          </cell>
          <cell r="G3400" t="str">
            <v>OBENG PLUS KRISBOW DIA. 5X150 MM</v>
          </cell>
        </row>
        <row r="3401">
          <cell r="D3401" t="str">
            <v>MTPL-03360</v>
          </cell>
          <cell r="E3401" t="str">
            <v>OBENG</v>
          </cell>
          <cell r="F3401" t="str">
            <v>MTPL-03360</v>
          </cell>
          <cell r="G3401" t="str">
            <v>OBENG MINUS KRISBOW DIA. 5X150 MM</v>
          </cell>
        </row>
        <row r="3402">
          <cell r="D3402" t="str">
            <v>MTPL-03524</v>
          </cell>
          <cell r="E3402" t="str">
            <v>DETECTOR</v>
          </cell>
          <cell r="F3402" t="str">
            <v>MTPL-03524</v>
          </cell>
          <cell r="G3402" t="str">
            <v>DISTRIBUTOR DETECTOR</v>
          </cell>
        </row>
        <row r="3403">
          <cell r="D3403" t="str">
            <v>MTPL-02029</v>
          </cell>
          <cell r="E3403" t="str">
            <v>CUTTER</v>
          </cell>
          <cell r="F3403" t="str">
            <v>MTPL-02029</v>
          </cell>
          <cell r="G3403" t="str">
            <v>CS055-CUTTER - Fine cutter CS04PCS</v>
          </cell>
        </row>
        <row r="3404">
          <cell r="D3404" t="str">
            <v>MTPL-00116</v>
          </cell>
          <cell r="E3404" t="str">
            <v>PROFIL ALUMINIUM</v>
          </cell>
          <cell r="F3404" t="str">
            <v>MTPL-00116</v>
          </cell>
          <cell r="G3404" t="str">
            <v>PROFIL H-REL LINTASAN CUTE ALUMUNIUM</v>
          </cell>
        </row>
        <row r="3405">
          <cell r="D3405" t="str">
            <v>MTPL-00182</v>
          </cell>
          <cell r="E3405" t="str">
            <v>AIR STAPLER</v>
          </cell>
          <cell r="F3405" t="str">
            <v>MTPL-00182</v>
          </cell>
          <cell r="G3405" t="str">
            <v>STRONGMAN ADCS-19 AIR STAPLER</v>
          </cell>
        </row>
        <row r="3406">
          <cell r="D3406" t="str">
            <v>MTPL-03630</v>
          </cell>
          <cell r="E3406" t="str">
            <v>COVER</v>
          </cell>
          <cell r="F3406" t="str">
            <v>MTPL-03630</v>
          </cell>
          <cell r="G3406" t="str">
            <v>COVER FOR JOINT APPLICATOR</v>
          </cell>
        </row>
        <row r="3407">
          <cell r="D3407" t="str">
            <v>MTPL-03635</v>
          </cell>
          <cell r="E3407" t="str">
            <v>CHUCK</v>
          </cell>
          <cell r="F3407" t="str">
            <v>MTPL-03635</v>
          </cell>
          <cell r="G3407" t="str">
            <v>ISCAR ER25 SPR 2-3 COLLET</v>
          </cell>
        </row>
        <row r="3408">
          <cell r="D3408" t="str">
            <v>MTPL-03636</v>
          </cell>
          <cell r="E3408" t="str">
            <v>CHUCK</v>
          </cell>
          <cell r="F3408" t="str">
            <v>MTPL-03636</v>
          </cell>
          <cell r="G3408" t="str">
            <v>ISCAR ER25 SPR 3-4 COLLET</v>
          </cell>
        </row>
        <row r="3409">
          <cell r="D3409" t="str">
            <v>MTPL-03637</v>
          </cell>
          <cell r="E3409" t="str">
            <v>CHUCK</v>
          </cell>
          <cell r="F3409" t="str">
            <v>MTPL-03637</v>
          </cell>
          <cell r="G3409" t="str">
            <v>ISCAR ER25 SPR 5-6 COLLET</v>
          </cell>
        </row>
        <row r="3410">
          <cell r="D3410" t="str">
            <v>MTPL-03638</v>
          </cell>
          <cell r="E3410" t="str">
            <v>RUBBER</v>
          </cell>
          <cell r="F3410" t="str">
            <v>MTPL-03638</v>
          </cell>
          <cell r="G3410" t="str">
            <v>CORNER GUARD RUBBER</v>
          </cell>
        </row>
        <row r="3411">
          <cell r="D3411" t="str">
            <v>MTPL-03639</v>
          </cell>
          <cell r="E3411" t="str">
            <v>CETAKAN</v>
          </cell>
          <cell r="F3411" t="str">
            <v>MTPL-03639</v>
          </cell>
          <cell r="G3411" t="str">
            <v>CETAKAN CORNER GUARD RUBBER</v>
          </cell>
        </row>
        <row r="3412">
          <cell r="D3412" t="str">
            <v>MTPL-02304</v>
          </cell>
          <cell r="E3412" t="str">
            <v>GEAR</v>
          </cell>
          <cell r="F3412" t="str">
            <v>MTPL-02304</v>
          </cell>
          <cell r="G3412" t="str">
            <v>MOBILGEAR 600 XP 68</v>
          </cell>
        </row>
        <row r="3413">
          <cell r="D3413" t="str">
            <v>MTPL-02305</v>
          </cell>
          <cell r="E3413" t="str">
            <v>GEAR</v>
          </cell>
          <cell r="F3413" t="str">
            <v>MTPL-02305</v>
          </cell>
          <cell r="G3413" t="str">
            <v>MOBILGEAR 600 XP 150</v>
          </cell>
        </row>
        <row r="3414">
          <cell r="D3414" t="str">
            <v>MTPL-02306</v>
          </cell>
          <cell r="E3414" t="str">
            <v>OIL</v>
          </cell>
          <cell r="F3414" t="str">
            <v>MTPL-02306</v>
          </cell>
          <cell r="G3414" t="str">
            <v>MOBILUX EP 0</v>
          </cell>
        </row>
        <row r="3415">
          <cell r="D3415" t="str">
            <v>MTPL-03189</v>
          </cell>
          <cell r="E3415" t="str">
            <v>OIL</v>
          </cell>
          <cell r="F3415" t="str">
            <v>MTPL-03189</v>
          </cell>
          <cell r="G3415" t="str">
            <v>MOBIL ATF-220 (FLUID-350)</v>
          </cell>
        </row>
        <row r="3416">
          <cell r="D3416" t="str">
            <v>MTPL-03190</v>
          </cell>
          <cell r="E3416" t="str">
            <v>OIL</v>
          </cell>
          <cell r="F3416" t="str">
            <v>MTPL-03190</v>
          </cell>
          <cell r="G3416" t="str">
            <v>MOBIL DTE 24</v>
          </cell>
        </row>
        <row r="3417">
          <cell r="D3417" t="str">
            <v>MTPL-03742</v>
          </cell>
          <cell r="E3417" t="str">
            <v>VALVE</v>
          </cell>
          <cell r="F3417" t="str">
            <v>MTPL-03742</v>
          </cell>
          <cell r="G3417" t="str">
            <v>DIRECTIONAL CONTROL VALVE VQ21M1-5G-C6-X106-Q</v>
          </cell>
        </row>
        <row r="3418">
          <cell r="D3418" t="str">
            <v>MTPL-03743</v>
          </cell>
          <cell r="E3418" t="str">
            <v>COVER</v>
          </cell>
          <cell r="F3418" t="str">
            <v>MTPL-03743</v>
          </cell>
          <cell r="G3418" t="str">
            <v>SAFETY NYLON COVER SIDE GLASS</v>
          </cell>
        </row>
        <row r="3419">
          <cell r="D3419" t="str">
            <v>MTPL-00013</v>
          </cell>
          <cell r="E3419" t="str">
            <v>IMPRABOARD</v>
          </cell>
          <cell r="F3419" t="str">
            <v>MTPL-00013</v>
          </cell>
          <cell r="G3419" t="str">
            <v>IMPRABOARD 2MM 1250X1500</v>
          </cell>
        </row>
        <row r="3420">
          <cell r="D3420" t="str">
            <v>MTPL-00015</v>
          </cell>
          <cell r="E3420" t="str">
            <v>PIPE</v>
          </cell>
          <cell r="F3420" t="str">
            <v>MTPL-00015</v>
          </cell>
          <cell r="G3420" t="str">
            <v>PIPA STAINLESS 13 MM  1 MM</v>
          </cell>
        </row>
        <row r="3421">
          <cell r="D3421" t="str">
            <v>MTPL-00021</v>
          </cell>
          <cell r="E3421" t="str">
            <v>ACRYLIC</v>
          </cell>
          <cell r="F3421" t="str">
            <v>MTPL-00021</v>
          </cell>
          <cell r="G3421" t="str">
            <v>ACRYLIC 10MM X 244CM X 122 CM</v>
          </cell>
        </row>
        <row r="3422">
          <cell r="D3422" t="str">
            <v>MTPL-00027</v>
          </cell>
          <cell r="E3422" t="str">
            <v>BESI</v>
          </cell>
          <cell r="F3422" t="str">
            <v>MTPL-00027</v>
          </cell>
          <cell r="G3422" t="str">
            <v>BESI PLAT STRIP SS 30 2MM (30 3MM) P.2.4M</v>
          </cell>
        </row>
        <row r="3423">
          <cell r="D3423" t="str">
            <v>MTPL-00039</v>
          </cell>
          <cell r="E3423" t="str">
            <v>DRAWING</v>
          </cell>
          <cell r="F3423" t="str">
            <v>MTPL-00039</v>
          </cell>
          <cell r="G3423" t="str">
            <v>DRAWING FEE (DE)</v>
          </cell>
        </row>
        <row r="3424">
          <cell r="D3424" t="str">
            <v>MTPL-00073</v>
          </cell>
          <cell r="E3424" t="str">
            <v>PLIER</v>
          </cell>
          <cell r="F3424" t="str">
            <v>MTPL-00073</v>
          </cell>
          <cell r="G3424" t="str">
            <v>LOOKING PLIER KW 0102076</v>
          </cell>
        </row>
        <row r="3425">
          <cell r="D3425" t="str">
            <v>MTPL-00076</v>
          </cell>
          <cell r="E3425" t="str">
            <v>CLEANER</v>
          </cell>
          <cell r="F3425" t="str">
            <v>MTPL-00076</v>
          </cell>
          <cell r="G3425" t="str">
            <v>CORDLESS VACUMM CLEANER GAS 10.8V Li</v>
          </cell>
        </row>
        <row r="3426">
          <cell r="D3426" t="str">
            <v>MTPL-00112</v>
          </cell>
          <cell r="E3426" t="str">
            <v>MATTING</v>
          </cell>
          <cell r="F3426" t="str">
            <v>MTPL-00112</v>
          </cell>
          <cell r="G3426" t="str">
            <v>FLAT CABLE MATTING S/A (PELANGI)</v>
          </cell>
        </row>
        <row r="3427">
          <cell r="D3427" t="str">
            <v>MTPL-00113</v>
          </cell>
          <cell r="E3427" t="str">
            <v>FAN</v>
          </cell>
          <cell r="F3427" t="str">
            <v>MTPL-00113</v>
          </cell>
          <cell r="G3427" t="str">
            <v>ORIENTAL MOTOR-ORIX FANS MU1238A-21B</v>
          </cell>
        </row>
        <row r="3428">
          <cell r="D3428" t="str">
            <v>MTPL-00115</v>
          </cell>
          <cell r="E3428" t="str">
            <v>BOLT</v>
          </cell>
          <cell r="F3428" t="str">
            <v>MTPL-00115</v>
          </cell>
          <cell r="G3428" t="str">
            <v>BAUT L4X50</v>
          </cell>
        </row>
        <row r="3429">
          <cell r="D3429" t="str">
            <v>MTPL-00124</v>
          </cell>
          <cell r="E3429" t="str">
            <v>HEATER</v>
          </cell>
          <cell r="F3429" t="str">
            <v>MTPL-00124</v>
          </cell>
          <cell r="G3429" t="str">
            <v>HEATING ELEMENT 220-230V P/N 1609203</v>
          </cell>
        </row>
        <row r="3430">
          <cell r="D3430" t="str">
            <v>MTPL-00127</v>
          </cell>
          <cell r="E3430" t="str">
            <v>SENSOR</v>
          </cell>
          <cell r="F3430" t="str">
            <v>MTPL-00127</v>
          </cell>
          <cell r="G3430" t="str">
            <v>TOUCH SENSOR DC-IDA0 OMRON</v>
          </cell>
        </row>
        <row r="3431">
          <cell r="D3431" t="str">
            <v>MTPL-00136</v>
          </cell>
          <cell r="E3431" t="str">
            <v>BOBIN</v>
          </cell>
          <cell r="F3431" t="str">
            <v>MTPL-00136</v>
          </cell>
          <cell r="G3431" t="str">
            <v>CASETTE REEL ASSY/BOBIN (NATURAL)</v>
          </cell>
        </row>
        <row r="3432">
          <cell r="D3432" t="str">
            <v>MTPL-00192</v>
          </cell>
          <cell r="E3432" t="str">
            <v>MEJA</v>
          </cell>
          <cell r="F3432" t="str">
            <v>MTPL-00192</v>
          </cell>
          <cell r="G3432" t="str">
            <v>MEJA CM30</v>
          </cell>
        </row>
        <row r="3433">
          <cell r="D3433" t="str">
            <v>MTPL-00230</v>
          </cell>
          <cell r="E3433" t="str">
            <v>OIL</v>
          </cell>
          <cell r="F3433" t="str">
            <v>MTPL-00230</v>
          </cell>
          <cell r="G3433" t="str">
            <v>OIL POT</v>
          </cell>
        </row>
        <row r="3434">
          <cell r="D3434" t="str">
            <v>MTPL-00241</v>
          </cell>
          <cell r="E3434" t="str">
            <v>BOLT</v>
          </cell>
          <cell r="F3434" t="str">
            <v>MTPL-00241</v>
          </cell>
          <cell r="G3434" t="str">
            <v>BAUT COUNTER SHUNK L3 X 12</v>
          </cell>
        </row>
        <row r="3435">
          <cell r="D3435" t="str">
            <v>MTPL-00242</v>
          </cell>
          <cell r="E3435" t="str">
            <v>BOLT</v>
          </cell>
          <cell r="F3435" t="str">
            <v>MTPL-00242</v>
          </cell>
          <cell r="G3435" t="str">
            <v>BAUT COUNTER SHUNK L3 X 8</v>
          </cell>
        </row>
        <row r="3436">
          <cell r="D3436" t="str">
            <v>MTPL-00243</v>
          </cell>
          <cell r="E3436" t="str">
            <v>BOLT</v>
          </cell>
          <cell r="F3436" t="str">
            <v>MTPL-00243</v>
          </cell>
          <cell r="G3436" t="str">
            <v>BAUT COUNTER SHUNK L4 X 12</v>
          </cell>
        </row>
        <row r="3437">
          <cell r="D3437" t="str">
            <v>MTPL-00244</v>
          </cell>
          <cell r="E3437" t="str">
            <v>BOLT</v>
          </cell>
          <cell r="F3437" t="str">
            <v>MTPL-00244</v>
          </cell>
          <cell r="G3437" t="str">
            <v>BAUT COUNTER SHUNK L4 X 8</v>
          </cell>
        </row>
        <row r="3438">
          <cell r="D3438" t="str">
            <v>MTPL-00293</v>
          </cell>
          <cell r="E3438" t="str">
            <v>BEARING</v>
          </cell>
          <cell r="F3438" t="str">
            <v>MTPL-00293</v>
          </cell>
          <cell r="G3438" t="str">
            <v>BEARING KOYO 6000 ZZ</v>
          </cell>
        </row>
        <row r="3439">
          <cell r="D3439" t="str">
            <v>MTPL-00304</v>
          </cell>
          <cell r="E3439" t="str">
            <v>HAND CUTTING</v>
          </cell>
          <cell r="F3439" t="str">
            <v>MTPL-00304</v>
          </cell>
          <cell r="G3439" t="str">
            <v>HAND CUTTING PIPE RACK</v>
          </cell>
        </row>
        <row r="3440">
          <cell r="D3440" t="str">
            <v>MTPL-00320</v>
          </cell>
          <cell r="E3440" t="str">
            <v>MATA HAND CUTTING</v>
          </cell>
          <cell r="F3440" t="str">
            <v>MTPL-00320</v>
          </cell>
          <cell r="G3440" t="str">
            <v>MATA HAND CUTTING PIPE RACK</v>
          </cell>
        </row>
        <row r="3441">
          <cell r="D3441" t="str">
            <v>MTPL-00376</v>
          </cell>
          <cell r="E3441" t="str">
            <v>GERINDA</v>
          </cell>
          <cell r="F3441" t="str">
            <v>MTPL-00376</v>
          </cell>
          <cell r="G3441" t="str">
            <v>GERINDA PENGHALUS SS 4" A150 BENZWORK</v>
          </cell>
        </row>
        <row r="3442">
          <cell r="D3442" t="str">
            <v>MTPL-00394</v>
          </cell>
          <cell r="E3442" t="str">
            <v>LAMP</v>
          </cell>
          <cell r="F3442" t="str">
            <v>MTPL-00394</v>
          </cell>
          <cell r="G3442" t="str">
            <v>LAMPU BOHLAM BAYONET 220V 10W</v>
          </cell>
        </row>
        <row r="3443">
          <cell r="D3443" t="str">
            <v>MTPL-00407</v>
          </cell>
          <cell r="E3443" t="str">
            <v>PEREKAT</v>
          </cell>
          <cell r="F3443" t="str">
            <v>MTPL-00407</v>
          </cell>
          <cell r="G3443" t="str">
            <v>PEREKAT JIG</v>
          </cell>
        </row>
        <row r="3444">
          <cell r="D3444" t="str">
            <v>MTPL-00418</v>
          </cell>
          <cell r="E3444" t="str">
            <v>SPRING</v>
          </cell>
          <cell r="F3444" t="str">
            <v>MTPL-00418</v>
          </cell>
          <cell r="G3444" t="str">
            <v>SPRING TARIK KECIL</v>
          </cell>
        </row>
        <row r="3445">
          <cell r="D3445" t="str">
            <v>MTPL-00427</v>
          </cell>
          <cell r="E3445" t="str">
            <v>BOLT</v>
          </cell>
          <cell r="F3445" t="str">
            <v>MTPL-00427</v>
          </cell>
          <cell r="G3445" t="str">
            <v>BAUT M3 P20</v>
          </cell>
        </row>
        <row r="3446">
          <cell r="D3446" t="str">
            <v>MTPL-00477</v>
          </cell>
          <cell r="E3446" t="str">
            <v>ML GAET</v>
          </cell>
          <cell r="F3446" t="str">
            <v>MTPL-00477</v>
          </cell>
          <cell r="G3446" t="str">
            <v>ML GAET PUTIH FE 373 P30CM</v>
          </cell>
        </row>
        <row r="3447">
          <cell r="D3447" t="str">
            <v>MTPL-00610</v>
          </cell>
          <cell r="E3447" t="str">
            <v>BESI</v>
          </cell>
          <cell r="F3447" t="str">
            <v>MTPL-00610</v>
          </cell>
          <cell r="G3447" t="str">
            <v>BESI KOTAK 30X30 2MM (30X30 1.3MM)</v>
          </cell>
        </row>
        <row r="3448">
          <cell r="D3448" t="str">
            <v>MTPL-00648</v>
          </cell>
          <cell r="E3448" t="str">
            <v>PLAT</v>
          </cell>
          <cell r="F3448" t="str">
            <v>MTPL-00648</v>
          </cell>
          <cell r="G3448" t="str">
            <v>PLAT STRIP SS 30 2MM LENGTH 2.4MTR</v>
          </cell>
        </row>
        <row r="3449">
          <cell r="D3449" t="str">
            <v>MTPL-00666</v>
          </cell>
          <cell r="E3449" t="str">
            <v>GRINDER</v>
          </cell>
          <cell r="F3449" t="str">
            <v>MTPL-00666</v>
          </cell>
          <cell r="G3449" t="str">
            <v>BOSCH GWS 7-100 SMALL ANGLE GRINDER</v>
          </cell>
        </row>
        <row r="3450">
          <cell r="D3450" t="str">
            <v>MTPL-00671</v>
          </cell>
          <cell r="E3450" t="str">
            <v>MATA BOR</v>
          </cell>
          <cell r="F3450" t="str">
            <v>MTPL-00671</v>
          </cell>
          <cell r="G3450" t="str">
            <v>BOSCH MATA BOR KAYU M12</v>
          </cell>
        </row>
        <row r="3451">
          <cell r="D3451" t="str">
            <v>MTPL-00673</v>
          </cell>
          <cell r="E3451" t="str">
            <v>MATA BOR</v>
          </cell>
          <cell r="F3451" t="str">
            <v>MTPL-00673</v>
          </cell>
          <cell r="G3451" t="str">
            <v>BOSCH MATA BOR KAYU M14</v>
          </cell>
        </row>
        <row r="3452">
          <cell r="D3452" t="str">
            <v>MTPL-00716</v>
          </cell>
          <cell r="E3452" t="str">
            <v>NYLON</v>
          </cell>
          <cell r="F3452" t="str">
            <v>MTPL-00716</v>
          </cell>
          <cell r="G3452" t="str">
            <v>NYLON SHEET PE-500 10 MM X 1 M X 2 M</v>
          </cell>
        </row>
        <row r="3453">
          <cell r="D3453" t="str">
            <v>MTPL-00717</v>
          </cell>
          <cell r="E3453" t="str">
            <v>NYLON</v>
          </cell>
          <cell r="F3453" t="str">
            <v>MTPL-00717</v>
          </cell>
          <cell r="G3453" t="str">
            <v>NYLON SHEET PE-500 20 MM X 1 M X 2 M</v>
          </cell>
        </row>
        <row r="3454">
          <cell r="D3454" t="str">
            <v>MTPL-00718</v>
          </cell>
          <cell r="E3454" t="str">
            <v>NYLON</v>
          </cell>
          <cell r="F3454" t="str">
            <v>MTPL-00718</v>
          </cell>
          <cell r="G3454" t="str">
            <v>NYLON SHEET PE-500 30 MM X 1 M X 2 M</v>
          </cell>
        </row>
        <row r="3455">
          <cell r="D3455" t="str">
            <v>MTPL-00719</v>
          </cell>
          <cell r="E3455" t="str">
            <v>NYLON</v>
          </cell>
          <cell r="F3455" t="str">
            <v>MTPL-00719</v>
          </cell>
          <cell r="G3455" t="str">
            <v>NYLON SHEET PE-500 40 MM X 1 M X 2 M</v>
          </cell>
        </row>
        <row r="3456">
          <cell r="D3456" t="str">
            <v>MTPL-00912</v>
          </cell>
          <cell r="E3456" t="str">
            <v>COVER JIG</v>
          </cell>
          <cell r="F3456" t="str">
            <v>MTPL-00912</v>
          </cell>
          <cell r="G3456" t="str">
            <v>COVER JIG 4200X1000X500</v>
          </cell>
        </row>
        <row r="3457">
          <cell r="D3457" t="str">
            <v>MTPL-00941</v>
          </cell>
          <cell r="E3457" t="str">
            <v>BATTERY</v>
          </cell>
          <cell r="F3457" t="str">
            <v>MTPL-00941</v>
          </cell>
          <cell r="G3457" t="str">
            <v>BATERAY</v>
          </cell>
        </row>
        <row r="3458">
          <cell r="D3458" t="str">
            <v>MTPL-00954</v>
          </cell>
          <cell r="E3458" t="str">
            <v>PIPE</v>
          </cell>
          <cell r="F3458" t="str">
            <v>MTPL-00954</v>
          </cell>
          <cell r="G3458" t="str">
            <v>PIPA PVC 3" (MASPION AW)</v>
          </cell>
        </row>
        <row r="3459">
          <cell r="D3459" t="str">
            <v>MTPL-00956</v>
          </cell>
          <cell r="E3459" t="str">
            <v>PIPE</v>
          </cell>
          <cell r="F3459" t="str">
            <v>MTPL-00956</v>
          </cell>
          <cell r="G3459" t="str">
            <v>PIPA PVC 4" (MASPION AW)</v>
          </cell>
        </row>
        <row r="3460">
          <cell r="D3460" t="str">
            <v>MTPL-00976</v>
          </cell>
          <cell r="E3460" t="str">
            <v>BEARING</v>
          </cell>
          <cell r="F3460" t="str">
            <v>MTPL-00976</v>
          </cell>
          <cell r="G3460" t="str">
            <v>BEARING 698 ZZ</v>
          </cell>
        </row>
        <row r="3461">
          <cell r="D3461" t="str">
            <v>MTPL-00989</v>
          </cell>
          <cell r="E3461" t="str">
            <v>BESI</v>
          </cell>
          <cell r="F3461" t="str">
            <v>MTPL-00989</v>
          </cell>
          <cell r="G3461" t="str">
            <v>BESI KOTAK SS 30X30  1.5MM</v>
          </cell>
        </row>
        <row r="3462">
          <cell r="D3462" t="str">
            <v>MTPL-01002</v>
          </cell>
          <cell r="E3462" t="str">
            <v>BRUSH</v>
          </cell>
          <cell r="F3462" t="str">
            <v>MTPL-01002</v>
          </cell>
          <cell r="G3462" t="str">
            <v>CARBON BRUSH 85 MAKITA HP 1680</v>
          </cell>
        </row>
        <row r="3463">
          <cell r="D3463" t="str">
            <v>MTPL-01016</v>
          </cell>
          <cell r="E3463" t="str">
            <v>KAWAT</v>
          </cell>
          <cell r="F3463" t="str">
            <v>MTPL-01016</v>
          </cell>
          <cell r="G3463" t="str">
            <v>KAWAT SELING 2MM + COVER (60 M)</v>
          </cell>
        </row>
        <row r="3464">
          <cell r="D3464" t="str">
            <v>MTPL-01030</v>
          </cell>
          <cell r="E3464" t="str">
            <v>KUNCI</v>
          </cell>
          <cell r="F3464" t="str">
            <v>MTPL-01030</v>
          </cell>
          <cell r="G3464" t="str">
            <v>KUNCI L SET TEKIRO</v>
          </cell>
        </row>
        <row r="3465">
          <cell r="D3465" t="str">
            <v>MTPL-01050</v>
          </cell>
          <cell r="E3465" t="str">
            <v>MATA BOR</v>
          </cell>
          <cell r="F3465" t="str">
            <v>MTPL-01050</v>
          </cell>
          <cell r="G3465" t="str">
            <v>MATA BOR STAINLESS SIZE 5.0 MM</v>
          </cell>
        </row>
        <row r="3466">
          <cell r="D3466" t="str">
            <v>MTPL-01060</v>
          </cell>
          <cell r="E3466" t="str">
            <v>MATA JIG SAW</v>
          </cell>
          <cell r="F3466" t="str">
            <v>MTPL-01060</v>
          </cell>
          <cell r="G3466" t="str">
            <v>MATA JIG SAW NO. 1 MAKITA</v>
          </cell>
        </row>
        <row r="3467">
          <cell r="D3467" t="str">
            <v>MTPL-01094</v>
          </cell>
          <cell r="E3467" t="str">
            <v>RING</v>
          </cell>
          <cell r="F3467" t="str">
            <v>MTPL-01094</v>
          </cell>
          <cell r="G3467" t="str">
            <v>SNAP RING DIA 15MM</v>
          </cell>
        </row>
        <row r="3468">
          <cell r="D3468" t="str">
            <v>MTPL-01096</v>
          </cell>
          <cell r="E3468" t="str">
            <v>SPRING</v>
          </cell>
          <cell r="F3468" t="str">
            <v>MTPL-01096</v>
          </cell>
          <cell r="G3468" t="str">
            <v>SPRING BALANCER 0.5-3 KG</v>
          </cell>
        </row>
        <row r="3469">
          <cell r="D3469" t="str">
            <v>MTPL-01135</v>
          </cell>
          <cell r="E3469" t="str">
            <v>SWITCH</v>
          </cell>
          <cell r="F3469" t="str">
            <v>MTPL-01135</v>
          </cell>
          <cell r="G3469" t="str">
            <v>AUTO SWITCH (D-A90)</v>
          </cell>
        </row>
        <row r="3470">
          <cell r="D3470" t="str">
            <v>MTPL-01158</v>
          </cell>
          <cell r="E3470" t="str">
            <v>VALVE</v>
          </cell>
          <cell r="F3470" t="str">
            <v>MTPL-01158</v>
          </cell>
          <cell r="G3470" t="str">
            <v>SOLENOID VALVE, 220VAC, PORT 1/4" (SY7120-4G-02)</v>
          </cell>
        </row>
        <row r="3471">
          <cell r="D3471" t="str">
            <v>MTPL-01192</v>
          </cell>
          <cell r="E3471" t="str">
            <v>BEARING</v>
          </cell>
          <cell r="F3471" t="str">
            <v>MTPL-01192</v>
          </cell>
          <cell r="G3471" t="str">
            <v>BEARING TYPE 688 ZZ</v>
          </cell>
        </row>
        <row r="3472">
          <cell r="D3472" t="str">
            <v>MTPL-01205</v>
          </cell>
          <cell r="E3472" t="str">
            <v>SKUN</v>
          </cell>
          <cell r="F3472" t="str">
            <v>MTPL-01205</v>
          </cell>
          <cell r="G3472" t="str">
            <v>SKUN ( U )</v>
          </cell>
        </row>
        <row r="3473">
          <cell r="D3473" t="str">
            <v>MTPL-01417</v>
          </cell>
          <cell r="E3473" t="str">
            <v>PJ</v>
          </cell>
          <cell r="F3473" t="str">
            <v>MTPL-01417</v>
          </cell>
          <cell r="G3473" t="str">
            <v>PJ-118</v>
          </cell>
        </row>
        <row r="3474">
          <cell r="D3474" t="str">
            <v>MTPL-01433</v>
          </cell>
          <cell r="E3474" t="str">
            <v>PJL</v>
          </cell>
          <cell r="F3474" t="str">
            <v>MTPL-01433</v>
          </cell>
          <cell r="G3474" t="str">
            <v>PLASTIC JOINT PJ-115</v>
          </cell>
        </row>
        <row r="3475">
          <cell r="D3475" t="str">
            <v>MTPL-01458</v>
          </cell>
          <cell r="E3475" t="str">
            <v>CABLE DUCT</v>
          </cell>
          <cell r="F3475" t="str">
            <v>MTPL-01458</v>
          </cell>
          <cell r="G3475" t="str">
            <v>SHOCK CAP CABLE DUCT 45X45</v>
          </cell>
        </row>
        <row r="3476">
          <cell r="D3476" t="str">
            <v>MTPL-01523</v>
          </cell>
          <cell r="E3476" t="str">
            <v>ENDMILL</v>
          </cell>
          <cell r="F3476" t="str">
            <v>MTPL-01523</v>
          </cell>
          <cell r="G3476" t="str">
            <v>NACHI  E6212  7.0 X 10  SL4   ENDMILL LONG 4 FLUTE</v>
          </cell>
        </row>
        <row r="3477">
          <cell r="D3477" t="str">
            <v>MTPL-01597</v>
          </cell>
          <cell r="E3477" t="str">
            <v>GUTTER</v>
          </cell>
          <cell r="F3477" t="str">
            <v>MTPL-01597</v>
          </cell>
          <cell r="G3477" t="str">
            <v>GUTTER TDK</v>
          </cell>
        </row>
        <row r="3478">
          <cell r="D3478" t="str">
            <v>MTPL-01602</v>
          </cell>
          <cell r="E3478" t="str">
            <v>STICK</v>
          </cell>
          <cell r="F3478" t="str">
            <v>MTPL-01602</v>
          </cell>
          <cell r="G3478" t="str">
            <v>STICK GROMET K2</v>
          </cell>
        </row>
        <row r="3479">
          <cell r="D3479" t="str">
            <v>MTPL-01630</v>
          </cell>
          <cell r="E3479" t="str">
            <v>COVER</v>
          </cell>
          <cell r="F3479" t="str">
            <v>MTPL-01630</v>
          </cell>
          <cell r="G3479" t="str">
            <v>COVER L</v>
          </cell>
        </row>
        <row r="3480">
          <cell r="D3480" t="str">
            <v>MTPL-01648</v>
          </cell>
          <cell r="E3480" t="str">
            <v>BEARING</v>
          </cell>
          <cell r="F3480" t="str">
            <v>MTPL-01648</v>
          </cell>
          <cell r="G3480" t="str">
            <v>BEARING MR 95 ZZ2</v>
          </cell>
        </row>
        <row r="3481">
          <cell r="D3481" t="str">
            <v>MTPL-01653</v>
          </cell>
          <cell r="E3481" t="str">
            <v>RODA</v>
          </cell>
          <cell r="F3481" t="str">
            <v>MTPL-01653</v>
          </cell>
          <cell r="G3481" t="str">
            <v>RODA CONVEYOR ROUND merah</v>
          </cell>
        </row>
        <row r="3482">
          <cell r="D3482" t="str">
            <v>MTPL-01662</v>
          </cell>
          <cell r="E3482" t="str">
            <v>CUSHION</v>
          </cell>
          <cell r="F3482" t="str">
            <v>MTPL-01662</v>
          </cell>
          <cell r="G3482" t="str">
            <v>CUSHION</v>
          </cell>
        </row>
        <row r="3483">
          <cell r="D3483" t="str">
            <v>MTPL-01670</v>
          </cell>
          <cell r="E3483" t="str">
            <v>RUBBER</v>
          </cell>
          <cell r="F3483" t="str">
            <v>MTPL-01670</v>
          </cell>
          <cell r="G3483" t="str">
            <v>REINFORCEMENT CLAMP RUBBER</v>
          </cell>
        </row>
        <row r="3484">
          <cell r="D3484" t="str">
            <v>MTPL-01701</v>
          </cell>
          <cell r="E3484" t="str">
            <v>BREAKER</v>
          </cell>
          <cell r="F3484" t="str">
            <v>MTPL-01701</v>
          </cell>
          <cell r="G3484" t="str">
            <v>CIRCUIT BREAKER 15 A NF30-CS MITSUBISHI</v>
          </cell>
        </row>
        <row r="3485">
          <cell r="D3485" t="str">
            <v>MTPL-01702</v>
          </cell>
          <cell r="E3485" t="str">
            <v>FAN</v>
          </cell>
          <cell r="F3485" t="str">
            <v>MTPL-01702</v>
          </cell>
          <cell r="G3485" t="str">
            <v>FAN 12 X 12</v>
          </cell>
        </row>
        <row r="3486">
          <cell r="D3486" t="str">
            <v>MTPL-01708</v>
          </cell>
          <cell r="E3486" t="str">
            <v>PROFIL ALUMINIUM</v>
          </cell>
          <cell r="F3486" t="str">
            <v>MTPL-01708</v>
          </cell>
          <cell r="G3486" t="str">
            <v xml:space="preserve">PROFIL ALUMINIUM 50CM </v>
          </cell>
        </row>
        <row r="3487">
          <cell r="D3487" t="str">
            <v>MTPL-01709</v>
          </cell>
          <cell r="E3487" t="str">
            <v>SWITCH</v>
          </cell>
          <cell r="F3487" t="str">
            <v>MTPL-01709</v>
          </cell>
          <cell r="G3487" t="str">
            <v>ROLLER LIMIT SWITCH XCJ-128</v>
          </cell>
        </row>
        <row r="3488">
          <cell r="D3488" t="str">
            <v>MTPL-01711</v>
          </cell>
          <cell r="E3488" t="str">
            <v>BEARING</v>
          </cell>
          <cell r="F3488" t="str">
            <v>MTPL-01711</v>
          </cell>
          <cell r="G3488" t="str">
            <v>ROLLER BEARING (Include Delivery)</v>
          </cell>
        </row>
        <row r="3489">
          <cell r="D3489" t="str">
            <v>MTPL-01723</v>
          </cell>
          <cell r="E3489" t="str">
            <v>COVER JIG</v>
          </cell>
          <cell r="F3489" t="str">
            <v>MTPL-01723</v>
          </cell>
          <cell r="G3489" t="str">
            <v>COVER JIG 3600 X 900 X 300</v>
          </cell>
        </row>
        <row r="3490">
          <cell r="D3490" t="str">
            <v>MTPL-01731</v>
          </cell>
          <cell r="E3490" t="str">
            <v>MAXIBIN</v>
          </cell>
          <cell r="F3490" t="str">
            <v>MTPL-01731</v>
          </cell>
          <cell r="G3490" t="str">
            <v>MAXIBIN TYPE 5 WITH COVER</v>
          </cell>
        </row>
        <row r="3491">
          <cell r="D3491" t="str">
            <v>MTPL-01776</v>
          </cell>
          <cell r="E3491" t="str">
            <v>BOLT</v>
          </cell>
          <cell r="F3491" t="str">
            <v>MTPL-01776</v>
          </cell>
          <cell r="G3491" t="str">
            <v>BAUT COUNTER SHUNK L2 X 12</v>
          </cell>
        </row>
        <row r="3492">
          <cell r="D3492" t="str">
            <v>MTPL-01780</v>
          </cell>
          <cell r="E3492" t="str">
            <v>BOLT</v>
          </cell>
          <cell r="F3492" t="str">
            <v>MTPL-01780</v>
          </cell>
          <cell r="G3492" t="str">
            <v>BAUT COUNTER SHUNK L2.5 X 8</v>
          </cell>
        </row>
        <row r="3493">
          <cell r="D3493" t="str">
            <v>MTPL-01782</v>
          </cell>
          <cell r="E3493" t="str">
            <v>BOLT</v>
          </cell>
          <cell r="F3493" t="str">
            <v>MTPL-01782</v>
          </cell>
          <cell r="G3493" t="str">
            <v>BAUT COUNTER SHUNK L2.5 X 12</v>
          </cell>
        </row>
        <row r="3494">
          <cell r="D3494" t="str">
            <v>MTPL-01784</v>
          </cell>
          <cell r="E3494" t="str">
            <v>BOLT</v>
          </cell>
          <cell r="F3494" t="str">
            <v>MTPL-01784</v>
          </cell>
          <cell r="G3494" t="str">
            <v>BAUT COUNTER SHUNK L2.5 X 25</v>
          </cell>
        </row>
        <row r="3495">
          <cell r="D3495" t="str">
            <v>MTPL-01787</v>
          </cell>
          <cell r="E3495" t="str">
            <v>BOLT</v>
          </cell>
          <cell r="F3495" t="str">
            <v>MTPL-01787</v>
          </cell>
          <cell r="G3495" t="str">
            <v>BAUT COUNTER SHUNK L3 X 20</v>
          </cell>
        </row>
        <row r="3496">
          <cell r="D3496" t="str">
            <v>MTPL-01792</v>
          </cell>
          <cell r="E3496" t="str">
            <v>COVER JIG</v>
          </cell>
          <cell r="F3496" t="str">
            <v>MTPL-01792</v>
          </cell>
          <cell r="G3496" t="str">
            <v>COVER JIG 4200 X1000 X300</v>
          </cell>
        </row>
        <row r="3497">
          <cell r="D3497" t="str">
            <v>MTPL-01817</v>
          </cell>
          <cell r="E3497" t="str">
            <v>SENSOR</v>
          </cell>
          <cell r="F3497" t="str">
            <v>MTPL-01817</v>
          </cell>
          <cell r="G3497" t="str">
            <v>PROXIMITY SENSOR ES-32 DC</v>
          </cell>
        </row>
        <row r="3498">
          <cell r="D3498" t="str">
            <v>MTPL-01831</v>
          </cell>
          <cell r="E3498" t="str">
            <v>BOLT</v>
          </cell>
          <cell r="F3498" t="str">
            <v>MTPL-01831</v>
          </cell>
          <cell r="G3498" t="str">
            <v>STOPPER BOLT BESAR</v>
          </cell>
        </row>
        <row r="3499">
          <cell r="D3499" t="str">
            <v>MTPL-01964</v>
          </cell>
          <cell r="E3499" t="str">
            <v>MATA BOR</v>
          </cell>
          <cell r="F3499" t="str">
            <v>MTPL-01964</v>
          </cell>
          <cell r="G3499" t="str">
            <v>MATA BOR BESI 14.0 NACHI</v>
          </cell>
        </row>
        <row r="3500">
          <cell r="D3500" t="str">
            <v>MTPL-02006</v>
          </cell>
          <cell r="E3500" t="str">
            <v>SCREW ANGIN</v>
          </cell>
          <cell r="F3500" t="str">
            <v>MTPL-02006</v>
          </cell>
          <cell r="G3500" t="str">
            <v>AIR DRILL 3/8INC REVERSE 2300RPM   TOKU</v>
          </cell>
        </row>
        <row r="3501">
          <cell r="D3501" t="str">
            <v>MTPL-02012</v>
          </cell>
          <cell r="E3501" t="str">
            <v>COVER</v>
          </cell>
          <cell r="F3501" t="str">
            <v>MTPL-02012</v>
          </cell>
          <cell r="G3501" t="str">
            <v>COVER CONNECTOR 6 X 6 X 10</v>
          </cell>
        </row>
        <row r="3502">
          <cell r="D3502" t="str">
            <v>MTPL-02023</v>
          </cell>
          <cell r="E3502" t="str">
            <v>SENSOR</v>
          </cell>
          <cell r="F3502" t="str">
            <v>MTPL-02023</v>
          </cell>
          <cell r="G3502" t="str">
            <v>PHOTO SENSOR EESX 952 PR</v>
          </cell>
        </row>
        <row r="3503">
          <cell r="D3503" t="str">
            <v>MTPL-02027</v>
          </cell>
          <cell r="E3503" t="str">
            <v>CLAMP</v>
          </cell>
          <cell r="F3503" t="str">
            <v>MTPL-02027</v>
          </cell>
          <cell r="G3503" t="str">
            <v>TOGGLE CLAMPS MC07-3</v>
          </cell>
        </row>
        <row r="3504">
          <cell r="D3504" t="str">
            <v>MTPL-02039</v>
          </cell>
          <cell r="E3504" t="str">
            <v>COVER</v>
          </cell>
          <cell r="F3504" t="str">
            <v>MTPL-02039</v>
          </cell>
          <cell r="G3504" t="str">
            <v>COVER R</v>
          </cell>
        </row>
        <row r="3505">
          <cell r="D3505" t="str">
            <v>MTPL-02042</v>
          </cell>
          <cell r="E3505" t="str">
            <v>SENSOR</v>
          </cell>
          <cell r="F3505" t="str">
            <v>MTPL-02042</v>
          </cell>
          <cell r="G3505" t="str">
            <v>PHOTO SENSOR EE-SX 952 PR</v>
          </cell>
        </row>
        <row r="3506">
          <cell r="D3506" t="str">
            <v>MTPL-02044</v>
          </cell>
          <cell r="E3506" t="str">
            <v>LAMP</v>
          </cell>
          <cell r="F3506" t="str">
            <v>MTPL-02044</v>
          </cell>
          <cell r="G3506" t="str">
            <v>LAMPU ACELL 3W</v>
          </cell>
        </row>
        <row r="3507">
          <cell r="D3507" t="str">
            <v>MTPL-02045</v>
          </cell>
          <cell r="E3507" t="str">
            <v>SWITCH</v>
          </cell>
          <cell r="F3507" t="str">
            <v>MTPL-02045</v>
          </cell>
          <cell r="G3507" t="str">
            <v>PROXIMITY SWITCH E2E-WC-C1 OMRON</v>
          </cell>
        </row>
        <row r="3508">
          <cell r="D3508" t="str">
            <v>MTPL-02116</v>
          </cell>
          <cell r="E3508" t="str">
            <v>SPRING</v>
          </cell>
          <cell r="F3508" t="str">
            <v>MTPL-02116</v>
          </cell>
          <cell r="G3508" t="str">
            <v>CFS 4.7 CONSTANT FORCE SPRING</v>
          </cell>
        </row>
        <row r="3509">
          <cell r="D3509" t="str">
            <v>MTPL-02122</v>
          </cell>
          <cell r="E3509" t="str">
            <v>BEARING</v>
          </cell>
          <cell r="F3509" t="str">
            <v>MTPL-02122</v>
          </cell>
          <cell r="G3509" t="str">
            <v>MINIATURE SMALL BEARING 627Z</v>
          </cell>
        </row>
        <row r="3510">
          <cell r="D3510" t="str">
            <v>MTPL-02123</v>
          </cell>
          <cell r="E3510" t="str">
            <v>GUN</v>
          </cell>
          <cell r="F3510" t="str">
            <v>MTPL-02123</v>
          </cell>
          <cell r="G3510" t="str">
            <v>THK MG70 GREASE GUN UNIT</v>
          </cell>
        </row>
        <row r="3511">
          <cell r="D3511" t="str">
            <v>MTPL-02133</v>
          </cell>
          <cell r="E3511" t="str">
            <v>CLIP</v>
          </cell>
          <cell r="F3511" t="str">
            <v>MTPL-02133</v>
          </cell>
          <cell r="G3511" t="str">
            <v>CAPIT BUAYA</v>
          </cell>
        </row>
        <row r="3512">
          <cell r="D3512" t="str">
            <v>MTPL-02150</v>
          </cell>
          <cell r="E3512" t="str">
            <v>BOLT</v>
          </cell>
          <cell r="F3512" t="str">
            <v>MTPL-02150</v>
          </cell>
          <cell r="G3512" t="str">
            <v>BAUT CEKUNG M4 P.15</v>
          </cell>
        </row>
        <row r="3513">
          <cell r="D3513" t="str">
            <v>MTPL-02152</v>
          </cell>
          <cell r="E3513" t="str">
            <v>BOLT</v>
          </cell>
          <cell r="F3513" t="str">
            <v>MTPL-02152</v>
          </cell>
          <cell r="G3513" t="str">
            <v>BAUT KUPU-KUPU M6  P30</v>
          </cell>
        </row>
        <row r="3514">
          <cell r="D3514" t="str">
            <v>MTPL-02160</v>
          </cell>
          <cell r="E3514" t="str">
            <v>BOLT</v>
          </cell>
          <cell r="F3514" t="str">
            <v>MTPL-02160</v>
          </cell>
          <cell r="G3514" t="str">
            <v>BAUT M4 P60</v>
          </cell>
        </row>
        <row r="3515">
          <cell r="D3515" t="str">
            <v>MTPL-02163</v>
          </cell>
          <cell r="E3515" t="str">
            <v>BOLT</v>
          </cell>
          <cell r="F3515" t="str">
            <v>MTPL-02163</v>
          </cell>
          <cell r="G3515" t="str">
            <v>BAUT M6 P20</v>
          </cell>
        </row>
        <row r="3516">
          <cell r="D3516" t="str">
            <v>MTPL-02164</v>
          </cell>
          <cell r="E3516" t="str">
            <v>BOLT</v>
          </cell>
          <cell r="F3516" t="str">
            <v>MTPL-02164</v>
          </cell>
          <cell r="G3516" t="str">
            <v>BAUT M6 P30</v>
          </cell>
        </row>
        <row r="3517">
          <cell r="D3517" t="str">
            <v>MTPL-02167</v>
          </cell>
          <cell r="E3517" t="str">
            <v>BOLT</v>
          </cell>
          <cell r="F3517" t="str">
            <v>MTPL-02167</v>
          </cell>
          <cell r="G3517" t="str">
            <v>BAUT M6 P60</v>
          </cell>
        </row>
        <row r="3518">
          <cell r="D3518" t="str">
            <v>MTPL-02172</v>
          </cell>
          <cell r="E3518" t="str">
            <v>BOLT</v>
          </cell>
          <cell r="F3518" t="str">
            <v>MTPL-02172</v>
          </cell>
          <cell r="G3518" t="str">
            <v>BAUT M8 P30</v>
          </cell>
        </row>
        <row r="3519">
          <cell r="D3519" t="str">
            <v>MTPL-02173</v>
          </cell>
          <cell r="E3519" t="str">
            <v>BOLT</v>
          </cell>
          <cell r="F3519" t="str">
            <v>MTPL-02173</v>
          </cell>
          <cell r="G3519" t="str">
            <v>BAUT M8 P40</v>
          </cell>
        </row>
        <row r="3520">
          <cell r="D3520" t="str">
            <v>MTPL-02174</v>
          </cell>
          <cell r="E3520" t="str">
            <v>BOLT</v>
          </cell>
          <cell r="F3520" t="str">
            <v>MTPL-02174</v>
          </cell>
          <cell r="G3520" t="str">
            <v>BAUT M8 P50</v>
          </cell>
        </row>
        <row r="3521">
          <cell r="D3521" t="str">
            <v>MTPL-02180</v>
          </cell>
          <cell r="E3521" t="str">
            <v>BOLT</v>
          </cell>
          <cell r="F3521" t="str">
            <v>MTPL-02180</v>
          </cell>
          <cell r="G3521" t="str">
            <v>BAUT TCAT M4 3/4"</v>
          </cell>
        </row>
        <row r="3522">
          <cell r="D3522" t="str">
            <v>MTPL-02190</v>
          </cell>
          <cell r="E3522" t="str">
            <v>BOLT</v>
          </cell>
          <cell r="F3522" t="str">
            <v>MTPL-02190</v>
          </cell>
          <cell r="G3522" t="str">
            <v>DRILL SCREW 3/4 " (CEKUNG)</v>
          </cell>
        </row>
        <row r="3523">
          <cell r="D3523" t="str">
            <v>MTPL-02193</v>
          </cell>
          <cell r="E3523" t="str">
            <v>GERINDA</v>
          </cell>
          <cell r="F3523" t="str">
            <v>MTPL-02193</v>
          </cell>
          <cell r="G3523" t="str">
            <v>GERINDA PENGHALUS SS 4" A150 BENZWEKZ / FLAP DIS</v>
          </cell>
        </row>
        <row r="3524">
          <cell r="D3524" t="str">
            <v>MTPL-02202</v>
          </cell>
          <cell r="E3524" t="str">
            <v>NUT</v>
          </cell>
          <cell r="F3524" t="str">
            <v>MTPL-02202</v>
          </cell>
          <cell r="G3524" t="str">
            <v>MUR RING PATEN M8</v>
          </cell>
        </row>
        <row r="3525">
          <cell r="D3525" t="str">
            <v>MTPL-02219</v>
          </cell>
          <cell r="E3525" t="str">
            <v>TALI</v>
          </cell>
          <cell r="F3525" t="str">
            <v>MTPL-02219</v>
          </cell>
          <cell r="G3525" t="str">
            <v>TALI TAMBANG 6MM</v>
          </cell>
        </row>
        <row r="3526">
          <cell r="D3526" t="str">
            <v>MTPL-02227</v>
          </cell>
          <cell r="E3526" t="str">
            <v>RACK</v>
          </cell>
          <cell r="F3526" t="str">
            <v>MTPL-02227</v>
          </cell>
          <cell r="G3526" t="str">
            <v>RAK MS</v>
          </cell>
        </row>
        <row r="3527">
          <cell r="D3527" t="str">
            <v>MTPL-02236</v>
          </cell>
          <cell r="E3527" t="str">
            <v>STAND</v>
          </cell>
          <cell r="F3527" t="str">
            <v>MTPL-02236</v>
          </cell>
          <cell r="G3527" t="str">
            <v>STAND FIDER DRUM</v>
          </cell>
        </row>
        <row r="3528">
          <cell r="D3528" t="str">
            <v>MTPL-02243</v>
          </cell>
          <cell r="E3528" t="str">
            <v>MEJA</v>
          </cell>
          <cell r="F3528" t="str">
            <v>MTPL-02243</v>
          </cell>
          <cell r="G3528" t="str">
            <v>MEJA CM14</v>
          </cell>
        </row>
        <row r="3529">
          <cell r="D3529" t="str">
            <v>MTPL-02244</v>
          </cell>
          <cell r="E3529" t="str">
            <v>MEJA</v>
          </cell>
          <cell r="F3529" t="str">
            <v>MTPL-02244</v>
          </cell>
          <cell r="G3529" t="str">
            <v>MEJA CM20</v>
          </cell>
        </row>
        <row r="3530">
          <cell r="D3530" t="str">
            <v>MTPL-02248</v>
          </cell>
          <cell r="E3530" t="str">
            <v>TROLLY</v>
          </cell>
          <cell r="F3530" t="str">
            <v>MTPL-02248</v>
          </cell>
          <cell r="G3530" t="str">
            <v>TROLY INSPECT PREASSY</v>
          </cell>
        </row>
        <row r="3531">
          <cell r="D3531" t="str">
            <v>MTPL-02270</v>
          </cell>
          <cell r="E3531" t="str">
            <v>SLIDING</v>
          </cell>
          <cell r="F3531" t="str">
            <v>MTPL-02270</v>
          </cell>
          <cell r="G3531" t="str">
            <v>SLIDING APPLICATOR ISI 5</v>
          </cell>
        </row>
        <row r="3532">
          <cell r="D3532" t="str">
            <v>MTPL-02271</v>
          </cell>
          <cell r="E3532" t="str">
            <v>SLIDING</v>
          </cell>
          <cell r="F3532" t="str">
            <v>MTPL-02271</v>
          </cell>
          <cell r="G3532" t="str">
            <v>SLIDING APPLICATOR ISI 6</v>
          </cell>
        </row>
        <row r="3533">
          <cell r="D3533" t="str">
            <v>MTPL-02273</v>
          </cell>
          <cell r="E3533" t="str">
            <v>MODIF</v>
          </cell>
          <cell r="F3533" t="str">
            <v>MTPL-02273</v>
          </cell>
          <cell r="G3533" t="str">
            <v>MODIF CONVEYOR ROUND</v>
          </cell>
        </row>
        <row r="3534">
          <cell r="D3534" t="str">
            <v>MTPL-02276</v>
          </cell>
          <cell r="E3534" t="str">
            <v>MESIN CUTTING WHEEL</v>
          </cell>
          <cell r="F3534" t="str">
            <v>MTPL-02276</v>
          </cell>
          <cell r="G3534" t="str">
            <v>MESIN CUTTING WHEEL</v>
          </cell>
        </row>
        <row r="3535">
          <cell r="D3535" t="str">
            <v>MTPL-02284</v>
          </cell>
          <cell r="E3535" t="str">
            <v>SENSOR</v>
          </cell>
          <cell r="F3535" t="str">
            <v>MTPL-02284</v>
          </cell>
          <cell r="G3535" t="str">
            <v>SENSOR SWITCH</v>
          </cell>
        </row>
        <row r="3536">
          <cell r="D3536" t="str">
            <v>MTPL-02310</v>
          </cell>
          <cell r="E3536" t="str">
            <v>PLASTIK</v>
          </cell>
          <cell r="F3536" t="str">
            <v>MTPL-02310</v>
          </cell>
          <cell r="G3536" t="str">
            <v>PLASTIK SHIZUI</v>
          </cell>
        </row>
        <row r="3537">
          <cell r="D3537" t="str">
            <v>MTPL-02337</v>
          </cell>
          <cell r="E3537" t="str">
            <v>HANDLE</v>
          </cell>
          <cell r="F3537" t="str">
            <v>MTPL-02337</v>
          </cell>
          <cell r="G3537" t="str">
            <v>HANDLE NATURAL</v>
          </cell>
        </row>
        <row r="3538">
          <cell r="D3538" t="str">
            <v>MTPL-02338</v>
          </cell>
          <cell r="E3538" t="str">
            <v>RODA</v>
          </cell>
          <cell r="F3538" t="str">
            <v>MTPL-02338</v>
          </cell>
          <cell r="G3538" t="str">
            <v>Roda Caster PU Red Top Plate Fixed 8"</v>
          </cell>
        </row>
        <row r="3539">
          <cell r="D3539" t="str">
            <v>MTPL-02351</v>
          </cell>
          <cell r="E3539" t="str">
            <v>PJL</v>
          </cell>
          <cell r="F3539" t="str">
            <v>MTPL-02351</v>
          </cell>
          <cell r="G3539" t="str">
            <v>PLASTIC JOINT J-82C</v>
          </cell>
        </row>
        <row r="3540">
          <cell r="D3540" t="str">
            <v>MTPL-02382</v>
          </cell>
          <cell r="E3540" t="str">
            <v>I/O</v>
          </cell>
          <cell r="F3540" t="str">
            <v>MTPL-02382</v>
          </cell>
          <cell r="G3540" t="str">
            <v>REPAIR I/O</v>
          </cell>
        </row>
        <row r="3541">
          <cell r="D3541" t="str">
            <v>MTPL-02394</v>
          </cell>
          <cell r="E3541" t="str">
            <v>SENSOR</v>
          </cell>
          <cell r="F3541" t="str">
            <v>MTPL-02394</v>
          </cell>
          <cell r="G3541" t="str">
            <v>PHOTO SENSOR EE-SX953R</v>
          </cell>
        </row>
        <row r="3542">
          <cell r="D3542" t="str">
            <v>MTPL-02396</v>
          </cell>
          <cell r="E3542" t="str">
            <v>IMPRABOARD</v>
          </cell>
          <cell r="F3542" t="str">
            <v>MTPL-02396</v>
          </cell>
          <cell r="G3542" t="str">
            <v>IMPRABOARD 2MM 900 X 1000</v>
          </cell>
        </row>
        <row r="3543">
          <cell r="D3543" t="str">
            <v>MTPL-02398</v>
          </cell>
          <cell r="E3543" t="str">
            <v>CUTTER</v>
          </cell>
          <cell r="F3543" t="str">
            <v>MTPL-02398</v>
          </cell>
          <cell r="G3543" t="str">
            <v>OLF ROTARY CUTTER KNIVES</v>
          </cell>
        </row>
        <row r="3544">
          <cell r="D3544" t="str">
            <v>MTPL-02408</v>
          </cell>
          <cell r="E3544" t="str">
            <v>STICK</v>
          </cell>
          <cell r="F3544" t="str">
            <v>MTPL-02408</v>
          </cell>
          <cell r="G3544" t="str">
            <v>STICK GROMET BC M6</v>
          </cell>
        </row>
        <row r="3545">
          <cell r="D3545" t="str">
            <v>MTPL-02422</v>
          </cell>
          <cell r="E3545" t="str">
            <v>BOLT</v>
          </cell>
          <cell r="F3545" t="str">
            <v>MTPL-02422</v>
          </cell>
          <cell r="G3545" t="str">
            <v>BAUT BAJA RANTAI CONVEYOR</v>
          </cell>
        </row>
        <row r="3546">
          <cell r="D3546" t="str">
            <v>MTPL-02423</v>
          </cell>
          <cell r="E3546" t="str">
            <v>BELT</v>
          </cell>
          <cell r="F3546" t="str">
            <v>MTPL-02423</v>
          </cell>
          <cell r="G3546" t="str">
            <v>BELT KODERA 4050 X 45 X 1.2 MM</v>
          </cell>
        </row>
        <row r="3547">
          <cell r="D3547" t="str">
            <v>MTPL-02425</v>
          </cell>
          <cell r="E3547" t="str">
            <v>FITTING</v>
          </cell>
          <cell r="F3547" t="str">
            <v>MTPL-02425</v>
          </cell>
          <cell r="G3547" t="str">
            <v>FITTING KQ2L02-M3G</v>
          </cell>
        </row>
        <row r="3548">
          <cell r="D3548" t="str">
            <v>MTPL-02426</v>
          </cell>
          <cell r="E3548" t="str">
            <v>LAMP</v>
          </cell>
          <cell r="F3548" t="str">
            <v>MTPL-02426</v>
          </cell>
          <cell r="G3548" t="str">
            <v>LAMPU BOHLAM LED 24V</v>
          </cell>
        </row>
        <row r="3549">
          <cell r="D3549" t="str">
            <v>MTPL-02431</v>
          </cell>
          <cell r="E3549" t="str">
            <v>BLADE</v>
          </cell>
          <cell r="F3549" t="str">
            <v>MTPL-02431</v>
          </cell>
          <cell r="G3549" t="str">
            <v>ROUND BLADE OLFA 45MM</v>
          </cell>
        </row>
        <row r="3550">
          <cell r="D3550" t="str">
            <v>MTPL-02466</v>
          </cell>
          <cell r="E3550" t="str">
            <v>RING</v>
          </cell>
          <cell r="F3550" t="str">
            <v>MTPL-02466</v>
          </cell>
          <cell r="G3550" t="str">
            <v>O RING M4</v>
          </cell>
        </row>
        <row r="3551">
          <cell r="D3551" t="str">
            <v>MTPL-02474</v>
          </cell>
          <cell r="E3551" t="str">
            <v>RODA</v>
          </cell>
          <cell r="F3551" t="str">
            <v>MTPL-02474</v>
          </cell>
          <cell r="G3551" t="str">
            <v>Roda Caster PU Top plate Swivel brake 8"</v>
          </cell>
        </row>
        <row r="3552">
          <cell r="D3552" t="str">
            <v>MTPL-02481</v>
          </cell>
          <cell r="E3552" t="str">
            <v>COVER</v>
          </cell>
          <cell r="F3552" t="str">
            <v>MTPL-02481</v>
          </cell>
          <cell r="G3552" t="str">
            <v>COVER SHIZUI</v>
          </cell>
        </row>
        <row r="3553">
          <cell r="D3553" t="str">
            <v>MTPL-02487</v>
          </cell>
          <cell r="E3553" t="str">
            <v>RODA</v>
          </cell>
          <cell r="F3553" t="str">
            <v>MTPL-02487</v>
          </cell>
          <cell r="G3553" t="str">
            <v>Roda Caster PU Top Plate Swivel 8"</v>
          </cell>
        </row>
        <row r="3554">
          <cell r="D3554" t="str">
            <v>MTPL-02488</v>
          </cell>
          <cell r="E3554" t="str">
            <v>CHAIN</v>
          </cell>
          <cell r="F3554" t="str">
            <v>MTPL-02488</v>
          </cell>
          <cell r="G3554" t="str">
            <v>CHAIN CABLE</v>
          </cell>
        </row>
        <row r="3555">
          <cell r="D3555" t="str">
            <v>MTPL-02489</v>
          </cell>
          <cell r="E3555" t="str">
            <v>SAO</v>
          </cell>
          <cell r="F3555" t="str">
            <v>MTPL-02489</v>
          </cell>
          <cell r="G3555" t="str">
            <v>PLASTIK SAO PUTIH</v>
          </cell>
        </row>
        <row r="3556">
          <cell r="D3556" t="str">
            <v>MTPL-03193</v>
          </cell>
          <cell r="E3556" t="str">
            <v>PARAFFIN</v>
          </cell>
          <cell r="F3556" t="str">
            <v>MTPL-03193</v>
          </cell>
          <cell r="G3556" t="str">
            <v>LIQUID PARAFFIN</v>
          </cell>
        </row>
        <row r="3557">
          <cell r="D3557" t="str">
            <v>MTPL-03195</v>
          </cell>
          <cell r="E3557" t="str">
            <v>FLASHER</v>
          </cell>
          <cell r="F3557" t="str">
            <v>MTPL-03195</v>
          </cell>
          <cell r="G3557" t="str">
            <v>FLASHER 24V 2 KAKI GEN</v>
          </cell>
        </row>
        <row r="3558">
          <cell r="D3558" t="str">
            <v>MTPL-03196</v>
          </cell>
          <cell r="E3558" t="str">
            <v>RANTAI</v>
          </cell>
          <cell r="F3558" t="str">
            <v>MTPL-03196</v>
          </cell>
          <cell r="G3558" t="str">
            <v>RANTAI CONVEYOR</v>
          </cell>
        </row>
        <row r="3559">
          <cell r="D3559" t="str">
            <v>MTPL-03197</v>
          </cell>
          <cell r="E3559" t="str">
            <v>PENGAIT</v>
          </cell>
          <cell r="F3559" t="str">
            <v>MTPL-03197</v>
          </cell>
          <cell r="G3559" t="str">
            <v>PENGAIT CONVEYOR</v>
          </cell>
        </row>
        <row r="3560">
          <cell r="D3560" t="str">
            <v>MTPL-03200</v>
          </cell>
          <cell r="E3560" t="str">
            <v>SENSOR</v>
          </cell>
          <cell r="F3560" t="str">
            <v>MTPL-03200</v>
          </cell>
          <cell r="G3560" t="str">
            <v>PROXIMITY SENSOR EM-080</v>
          </cell>
        </row>
        <row r="3561">
          <cell r="D3561" t="str">
            <v>MTPL-03201</v>
          </cell>
          <cell r="E3561" t="str">
            <v>TUBE</v>
          </cell>
          <cell r="F3561" t="str">
            <v>MTPL-03201</v>
          </cell>
          <cell r="G3561" t="str">
            <v>L TUBE 10 MM</v>
          </cell>
        </row>
        <row r="3562">
          <cell r="D3562" t="str">
            <v>MTPL-03202</v>
          </cell>
          <cell r="E3562" t="str">
            <v>FITTING</v>
          </cell>
          <cell r="F3562" t="str">
            <v>MTPL-03202</v>
          </cell>
          <cell r="G3562" t="str">
            <v>DRAT 17 MM</v>
          </cell>
        </row>
        <row r="3563">
          <cell r="D3563" t="str">
            <v>MTPL-03204</v>
          </cell>
          <cell r="E3563" t="str">
            <v>FAN</v>
          </cell>
          <cell r="F3563" t="str">
            <v>MTPL-03204</v>
          </cell>
          <cell r="G3563" t="str">
            <v>FAN PROCESSOR</v>
          </cell>
        </row>
        <row r="3564">
          <cell r="D3564" t="str">
            <v>MTPL-03206</v>
          </cell>
          <cell r="E3564" t="str">
            <v>MATTING</v>
          </cell>
          <cell r="F3564" t="str">
            <v>MTPL-03206</v>
          </cell>
          <cell r="G3564" t="str">
            <v>MATTING T.3 MM</v>
          </cell>
        </row>
        <row r="3565">
          <cell r="D3565" t="str">
            <v>MTPL-03229</v>
          </cell>
          <cell r="E3565" t="str">
            <v>STICK</v>
          </cell>
          <cell r="F3565" t="str">
            <v>MTPL-03229</v>
          </cell>
          <cell r="G3565" t="str">
            <v>STICK GROMMET SUBARU</v>
          </cell>
        </row>
        <row r="3566">
          <cell r="D3566" t="str">
            <v>MTPL-03233</v>
          </cell>
          <cell r="E3566" t="str">
            <v>TUBE</v>
          </cell>
          <cell r="F3566" t="str">
            <v>MTPL-03233</v>
          </cell>
          <cell r="G3566" t="str">
            <v>VINYL TUBE VTUB10.0-N-10</v>
          </cell>
        </row>
        <row r="3567">
          <cell r="D3567" t="str">
            <v>MTPL-03238</v>
          </cell>
          <cell r="E3567" t="str">
            <v>MEJA</v>
          </cell>
          <cell r="F3567" t="str">
            <v>MTPL-03238</v>
          </cell>
          <cell r="G3567" t="str">
            <v>MEJA JM20</v>
          </cell>
        </row>
        <row r="3568">
          <cell r="D3568" t="str">
            <v>MTPL-03243</v>
          </cell>
          <cell r="E3568" t="str">
            <v>SWITCH</v>
          </cell>
          <cell r="F3568" t="str">
            <v>MTPL-03243</v>
          </cell>
          <cell r="G3568" t="str">
            <v>FOOT SWITCH CFS-302</v>
          </cell>
        </row>
        <row r="3569">
          <cell r="D3569" t="str">
            <v>MTPL-03244</v>
          </cell>
          <cell r="E3569" t="str">
            <v>BOARD</v>
          </cell>
          <cell r="F3569" t="str">
            <v>MTPL-03244</v>
          </cell>
          <cell r="G3569" t="str">
            <v>PART BOARD POWER SUPPLY UNIT TYPE JF-125V</v>
          </cell>
        </row>
        <row r="3570">
          <cell r="D3570" t="str">
            <v>MTPL-03247</v>
          </cell>
          <cell r="E3570" t="str">
            <v>AS</v>
          </cell>
          <cell r="F3570" t="str">
            <v>MTPL-03247</v>
          </cell>
          <cell r="G3570" t="str">
            <v>AS BEARING UNTUK GEAR</v>
          </cell>
        </row>
        <row r="3571">
          <cell r="D3571" t="str">
            <v>MTPL-03252</v>
          </cell>
          <cell r="E3571" t="str">
            <v>BOARD</v>
          </cell>
          <cell r="F3571" t="str">
            <v>MTPL-03252</v>
          </cell>
          <cell r="G3571" t="str">
            <v>PART BOART POWER SUPPLY UNIT TYPE JF-125V</v>
          </cell>
        </row>
        <row r="3572">
          <cell r="D3572" t="str">
            <v>MTPL-03253</v>
          </cell>
          <cell r="E3572" t="str">
            <v>BOARD</v>
          </cell>
          <cell r="F3572" t="str">
            <v>MTPL-03253</v>
          </cell>
          <cell r="G3572" t="str">
            <v>PART BOARD CPU WS-02Ab 71307001</v>
          </cell>
        </row>
        <row r="3573">
          <cell r="D3573" t="str">
            <v>MTPL-03276</v>
          </cell>
          <cell r="E3573" t="str">
            <v>STICK</v>
          </cell>
          <cell r="F3573" t="str">
            <v>MTPL-03276</v>
          </cell>
          <cell r="G3573" t="str">
            <v>STICK GROMMET SUBARU</v>
          </cell>
        </row>
        <row r="3574">
          <cell r="D3574" t="str">
            <v>MTPL-03282</v>
          </cell>
          <cell r="E3574" t="str">
            <v>AS</v>
          </cell>
          <cell r="F3574" t="str">
            <v>MTPL-03282</v>
          </cell>
          <cell r="G3574" t="str">
            <v>AS BEARING</v>
          </cell>
        </row>
        <row r="3575">
          <cell r="D3575" t="str">
            <v>MTPL-03298</v>
          </cell>
          <cell r="E3575" t="str">
            <v>STICK</v>
          </cell>
          <cell r="F3575" t="str">
            <v>MTPL-03298</v>
          </cell>
          <cell r="G3575" t="str">
            <v>STICK GROMMET D54L 6MM</v>
          </cell>
        </row>
        <row r="3576">
          <cell r="D3576" t="str">
            <v>MTPL-03331</v>
          </cell>
          <cell r="E3576" t="str">
            <v>MATTING</v>
          </cell>
          <cell r="F3576" t="str">
            <v>MTPL-03331</v>
          </cell>
          <cell r="G3576" t="str">
            <v>MATTING COT D7 HMLB</v>
          </cell>
        </row>
        <row r="3577">
          <cell r="D3577" t="str">
            <v>MTPL-03333</v>
          </cell>
          <cell r="E3577" t="str">
            <v>MATTING</v>
          </cell>
          <cell r="F3577" t="str">
            <v>MTPL-03333</v>
          </cell>
          <cell r="G3577" t="str">
            <v>MATTING COT D10 HMLB</v>
          </cell>
        </row>
        <row r="3578">
          <cell r="D3578" t="str">
            <v>MTPL-03334</v>
          </cell>
          <cell r="E3578" t="str">
            <v>MATTING</v>
          </cell>
          <cell r="F3578" t="str">
            <v>MTPL-03334</v>
          </cell>
          <cell r="G3578" t="str">
            <v>MATTING COT D13 VD1B</v>
          </cell>
        </row>
        <row r="3579">
          <cell r="D3579" t="str">
            <v>MTPL-03337</v>
          </cell>
          <cell r="E3579" t="str">
            <v>MATTING</v>
          </cell>
          <cell r="F3579" t="str">
            <v>MTPL-03337</v>
          </cell>
          <cell r="G3579" t="str">
            <v>MATTING COT D17 VS1B</v>
          </cell>
        </row>
        <row r="3580">
          <cell r="D3580" t="str">
            <v>MTPL-03342</v>
          </cell>
          <cell r="E3580" t="str">
            <v>MATTING</v>
          </cell>
          <cell r="F3580" t="str">
            <v>MTPL-03342</v>
          </cell>
          <cell r="G3580" t="str">
            <v>MATTING COT D19 HELB</v>
          </cell>
        </row>
        <row r="3581">
          <cell r="D3581" t="str">
            <v>MTPL-03343</v>
          </cell>
          <cell r="E3581" t="str">
            <v>MATTING</v>
          </cell>
          <cell r="F3581" t="str">
            <v>MTPL-03343</v>
          </cell>
          <cell r="G3581" t="str">
            <v>MATTING COT D19 HMLB</v>
          </cell>
        </row>
        <row r="3582">
          <cell r="D3582" t="str">
            <v>MTPL-03345</v>
          </cell>
          <cell r="E3582" t="str">
            <v>MATTING</v>
          </cell>
          <cell r="F3582" t="str">
            <v>MTPL-03345</v>
          </cell>
          <cell r="G3582" t="str">
            <v>MATTING COT D22 HELB</v>
          </cell>
        </row>
        <row r="3583">
          <cell r="D3583" t="str">
            <v>MTPL-03347</v>
          </cell>
          <cell r="E3583" t="str">
            <v>MATTING</v>
          </cell>
          <cell r="F3583" t="str">
            <v>MTPL-03347</v>
          </cell>
          <cell r="G3583" t="str">
            <v>MATTING COT D25 VS1B</v>
          </cell>
        </row>
        <row r="3584">
          <cell r="D3584" t="str">
            <v>MTPL-03350</v>
          </cell>
          <cell r="E3584" t="str">
            <v>MATTING</v>
          </cell>
          <cell r="F3584" t="str">
            <v>MTPL-03350</v>
          </cell>
          <cell r="G3584" t="str">
            <v>MATTING COT D28 VS1B</v>
          </cell>
        </row>
        <row r="3585">
          <cell r="D3585" t="str">
            <v>MTPL-03353</v>
          </cell>
          <cell r="E3585" t="str">
            <v>PIN</v>
          </cell>
          <cell r="F3585" t="str">
            <v>MTPL-03353</v>
          </cell>
          <cell r="G3585" t="str">
            <v>PIN CLAW LOWER AC90</v>
          </cell>
        </row>
        <row r="3586">
          <cell r="D3586" t="str">
            <v>MTPL-03354</v>
          </cell>
          <cell r="E3586" t="str">
            <v>BELT</v>
          </cell>
          <cell r="F3586" t="str">
            <v>MTPL-03354</v>
          </cell>
          <cell r="G3586" t="str">
            <v>BELT DRESSING</v>
          </cell>
        </row>
        <row r="3587">
          <cell r="D3587" t="str">
            <v>MTPL-03365</v>
          </cell>
          <cell r="E3587" t="str">
            <v>CONVEYOR</v>
          </cell>
          <cell r="F3587" t="str">
            <v>MTPL-03365</v>
          </cell>
          <cell r="G3587" t="str">
            <v>REINSTALL CONVEYOR</v>
          </cell>
        </row>
        <row r="3588">
          <cell r="D3588" t="str">
            <v>MTPL-03369</v>
          </cell>
          <cell r="E3588" t="str">
            <v>MODIF</v>
          </cell>
          <cell r="F3588" t="str">
            <v>MTPL-03369</v>
          </cell>
          <cell r="G3588" t="str">
            <v>MODIF CONVEYOR FLIP</v>
          </cell>
        </row>
        <row r="3589">
          <cell r="D3589" t="str">
            <v>MTPL-03377</v>
          </cell>
          <cell r="E3589" t="str">
            <v>REPAIR</v>
          </cell>
          <cell r="F3589" t="str">
            <v>MTPL-03377</v>
          </cell>
          <cell r="G3589" t="str">
            <v>REPAIR CPU BOARD MC. KODERA CASTING C377 A</v>
          </cell>
        </row>
        <row r="3590">
          <cell r="D3590" t="str">
            <v>MTPL-03380</v>
          </cell>
          <cell r="E3590" t="str">
            <v>SENSOR</v>
          </cell>
          <cell r="F3590" t="str">
            <v>MTPL-03380</v>
          </cell>
          <cell r="G3590" t="str">
            <v>SENSOR OMRON E2E X2D1-N</v>
          </cell>
        </row>
        <row r="3591">
          <cell r="D3591" t="str">
            <v>MTPL-03381</v>
          </cell>
          <cell r="E3591" t="str">
            <v>SPRING</v>
          </cell>
          <cell r="F3591" t="str">
            <v>MTPL-03381</v>
          </cell>
          <cell r="G3591" t="str">
            <v>SPRING JIG CONVEYOR</v>
          </cell>
        </row>
        <row r="3592">
          <cell r="D3592" t="str">
            <v>MTPL-03383</v>
          </cell>
          <cell r="E3592" t="str">
            <v>FITTING</v>
          </cell>
          <cell r="F3592" t="str">
            <v>MTPL-03383</v>
          </cell>
          <cell r="G3592" t="str">
            <v>NEEPLE ANGIN (UNION FITTING SQMH 06-00)</v>
          </cell>
        </row>
        <row r="3593">
          <cell r="D3593" t="str">
            <v>MTPL-03384</v>
          </cell>
          <cell r="E3593" t="str">
            <v>SPRING</v>
          </cell>
          <cell r="F3593" t="str">
            <v>MTPL-03384</v>
          </cell>
          <cell r="G3593" t="str">
            <v>SPRING BALANCER 9-15 KG</v>
          </cell>
        </row>
        <row r="3594">
          <cell r="D3594" t="str">
            <v>MTPL-03397</v>
          </cell>
          <cell r="E3594" t="str">
            <v>SERVO</v>
          </cell>
          <cell r="F3594" t="str">
            <v>MTPL-03397</v>
          </cell>
          <cell r="G3594" t="str">
            <v>SERVO MOTOR HC-MFS053B</v>
          </cell>
        </row>
        <row r="3595">
          <cell r="D3595" t="str">
            <v>MTPL-03405</v>
          </cell>
          <cell r="E3595" t="str">
            <v>STICK</v>
          </cell>
          <cell r="F3595" t="str">
            <v>MTPL-03405</v>
          </cell>
          <cell r="G3595" t="str">
            <v>STICK GROMMET DN03</v>
          </cell>
        </row>
        <row r="3596">
          <cell r="D3596" t="str">
            <v>MTPL-03409</v>
          </cell>
          <cell r="E3596" t="str">
            <v>CPU</v>
          </cell>
          <cell r="F3596" t="str">
            <v>MTPL-03409</v>
          </cell>
          <cell r="G3596" t="str">
            <v>REPAIR CPU SCH (CPU WS-02AB)</v>
          </cell>
        </row>
        <row r="3597">
          <cell r="D3597" t="str">
            <v>MTPL-03440</v>
          </cell>
          <cell r="E3597" t="str">
            <v>CONTROLLER</v>
          </cell>
          <cell r="F3597" t="str">
            <v>MTPL-03440</v>
          </cell>
          <cell r="G3597" t="str">
            <v>COVER JIG 1600 X 600 X 300</v>
          </cell>
        </row>
        <row r="3598">
          <cell r="D3598" t="str">
            <v>MTPL-03450</v>
          </cell>
          <cell r="E3598" t="str">
            <v>COVER JIG</v>
          </cell>
          <cell r="F3598" t="str">
            <v>MTPL-03450</v>
          </cell>
          <cell r="G3598" t="str">
            <v>COVER JIG 3600 X 1000 X 300</v>
          </cell>
        </row>
        <row r="3599">
          <cell r="D3599" t="str">
            <v>MTPL-03457</v>
          </cell>
          <cell r="E3599" t="str">
            <v>ADHESIVES</v>
          </cell>
          <cell r="F3599" t="str">
            <v>MTPL-03457</v>
          </cell>
          <cell r="G3599" t="str">
            <v>ADHESIVES</v>
          </cell>
        </row>
        <row r="3600">
          <cell r="D3600" t="str">
            <v>MTPL-03480</v>
          </cell>
          <cell r="E3600" t="str">
            <v>BATTERY</v>
          </cell>
          <cell r="F3600" t="str">
            <v>MTPL-03480</v>
          </cell>
          <cell r="G3600" t="str">
            <v>BATTERY BR2477A 3V</v>
          </cell>
        </row>
        <row r="3601">
          <cell r="D3601" t="str">
            <v>MTPL-03492</v>
          </cell>
          <cell r="E3601" t="str">
            <v>STAND</v>
          </cell>
          <cell r="F3601" t="str">
            <v>MTPL-03492</v>
          </cell>
          <cell r="G3601" t="str">
            <v>STAND RODA PENGARAH KERETA CONVEYOR ATH</v>
          </cell>
        </row>
        <row r="3602">
          <cell r="D3602" t="str">
            <v>MTPL-03498</v>
          </cell>
          <cell r="E3602" t="str">
            <v>KUNCI</v>
          </cell>
          <cell r="F3602" t="str">
            <v>MTPL-03498</v>
          </cell>
          <cell r="G3602" t="str">
            <v>KUNCI PAS RING 8-32 MM</v>
          </cell>
        </row>
        <row r="3603">
          <cell r="D3603" t="str">
            <v>MTPL-03501</v>
          </cell>
          <cell r="E3603" t="str">
            <v>CYLINDER</v>
          </cell>
          <cell r="F3603" t="str">
            <v>MTPL-03501</v>
          </cell>
          <cell r="G3603" t="str">
            <v>COVER JIG 1000 X 800 X 300</v>
          </cell>
        </row>
        <row r="3604">
          <cell r="D3604" t="str">
            <v>MTPL-03529</v>
          </cell>
          <cell r="E3604" t="str">
            <v>BOLT</v>
          </cell>
          <cell r="F3604" t="str">
            <v>MTPL-03529</v>
          </cell>
          <cell r="G3604" t="str">
            <v>BAUT L8 X 45</v>
          </cell>
        </row>
        <row r="3605">
          <cell r="D3605" t="str">
            <v>MTPL-03530</v>
          </cell>
          <cell r="E3605" t="str">
            <v>RACK</v>
          </cell>
          <cell r="F3605" t="str">
            <v>MTPL-03530</v>
          </cell>
          <cell r="G3605" t="str">
            <v>RAK DOKUMEN B/C</v>
          </cell>
        </row>
        <row r="3606">
          <cell r="D3606" t="str">
            <v>MTPL-03532</v>
          </cell>
          <cell r="E3606" t="str">
            <v>CLAMP</v>
          </cell>
          <cell r="F3606" t="str">
            <v>MTPL-03532</v>
          </cell>
          <cell r="G3606" t="str">
            <v>TOGGLE CLAMP MC01-2</v>
          </cell>
        </row>
        <row r="3607">
          <cell r="D3607" t="str">
            <v>MTPL-03533</v>
          </cell>
          <cell r="E3607" t="str">
            <v>MATA JIG SAW</v>
          </cell>
          <cell r="F3607" t="str">
            <v>MTPL-03533</v>
          </cell>
          <cell r="G3607" t="str">
            <v>MATA JIG SAW TYPE T101 ACRILYC</v>
          </cell>
        </row>
        <row r="3608">
          <cell r="D3608" t="str">
            <v>MTPL-03536</v>
          </cell>
          <cell r="E3608" t="str">
            <v>OBENG</v>
          </cell>
          <cell r="F3608" t="str">
            <v>MTPL-03536</v>
          </cell>
          <cell r="G3608" t="str">
            <v>OBENG PENDEK PLUS 6X38MM</v>
          </cell>
        </row>
        <row r="3609">
          <cell r="D3609" t="str">
            <v>MTPL-03537</v>
          </cell>
          <cell r="E3609" t="str">
            <v>COVER JIG</v>
          </cell>
          <cell r="F3609" t="str">
            <v>MTPL-03537</v>
          </cell>
          <cell r="G3609" t="str">
            <v>COVER JIG 2200 X 1000 X 300</v>
          </cell>
        </row>
        <row r="3610">
          <cell r="D3610" t="str">
            <v>MTPL-03538</v>
          </cell>
          <cell r="E3610" t="str">
            <v>OBENG</v>
          </cell>
          <cell r="F3610" t="str">
            <v>MTPL-03538</v>
          </cell>
          <cell r="G3610" t="str">
            <v>OBENG PLUS MAGNETIC 20CM</v>
          </cell>
        </row>
        <row r="3611">
          <cell r="D3611" t="str">
            <v>MTPL-03543</v>
          </cell>
          <cell r="E3611" t="str">
            <v>PLASTIK</v>
          </cell>
          <cell r="F3611" t="str">
            <v>MTPL-03543</v>
          </cell>
          <cell r="G3611" t="str">
            <v>PLASTIK MIKA ROLL 1MM</v>
          </cell>
        </row>
        <row r="3612">
          <cell r="D3612" t="str">
            <v>MTPL-00018</v>
          </cell>
          <cell r="E3612" t="str">
            <v>BATTERY</v>
          </cell>
          <cell r="F3612" t="str">
            <v>MTPL-00018</v>
          </cell>
          <cell r="G3612" t="str">
            <v>BOSCH GSR 1080-2- LI CORDLESS DRILL BATTERAY</v>
          </cell>
        </row>
        <row r="3613">
          <cell r="D3613" t="str">
            <v>MTPL-00160</v>
          </cell>
          <cell r="E3613" t="str">
            <v>TIMER</v>
          </cell>
          <cell r="F3613" t="str">
            <v>MTPL-00160</v>
          </cell>
          <cell r="G3613" t="str">
            <v>TIMER H3CR-8A 220VAC OMRON</v>
          </cell>
        </row>
        <row r="3614">
          <cell r="D3614" t="str">
            <v>MTPL-00285</v>
          </cell>
          <cell r="E3614" t="str">
            <v>BOLT</v>
          </cell>
          <cell r="F3614" t="str">
            <v>MTPL-00285</v>
          </cell>
          <cell r="G3614" t="str">
            <v>BAUT L5 X 35</v>
          </cell>
        </row>
        <row r="3615">
          <cell r="D3615" t="str">
            <v>MTPL-00288</v>
          </cell>
          <cell r="E3615" t="str">
            <v>BOLT</v>
          </cell>
          <cell r="F3615" t="str">
            <v>MTPL-00288</v>
          </cell>
          <cell r="G3615" t="str">
            <v>BAUT L6 X 30</v>
          </cell>
        </row>
        <row r="3616">
          <cell r="D3616" t="str">
            <v>MTPL-00318</v>
          </cell>
          <cell r="E3616" t="str">
            <v>KUNCI</v>
          </cell>
          <cell r="F3616" t="str">
            <v>MTPL-00318</v>
          </cell>
          <cell r="G3616" t="str">
            <v>KUNCI RING 12-13 DOUBLE WRENCH</v>
          </cell>
        </row>
        <row r="3617">
          <cell r="D3617" t="str">
            <v>MTPL-00595</v>
          </cell>
          <cell r="E3617" t="str">
            <v>RELAY</v>
          </cell>
          <cell r="F3617" t="str">
            <v>MTPL-00595</v>
          </cell>
          <cell r="G3617" t="str">
            <v>RELAY MY2 DC12 + SOCKET</v>
          </cell>
        </row>
        <row r="3618">
          <cell r="D3618" t="str">
            <v>MTPL-00621</v>
          </cell>
          <cell r="E3618" t="str">
            <v>CAT</v>
          </cell>
          <cell r="F3618" t="str">
            <v>MTPL-00621</v>
          </cell>
          <cell r="G3618" t="str">
            <v>CAT NIPPE 470 SUPER WHITE 2000</v>
          </cell>
        </row>
        <row r="3619">
          <cell r="D3619" t="str">
            <v>MTPL-00663</v>
          </cell>
          <cell r="E3619" t="str">
            <v>MESIN BOR</v>
          </cell>
          <cell r="F3619" t="str">
            <v>MTPL-00663</v>
          </cell>
          <cell r="G3619" t="str">
            <v>BOSCH GSB 16RE IMPACT DRILL 16 MM</v>
          </cell>
        </row>
        <row r="3620">
          <cell r="D3620" t="str">
            <v>MTPL-00688</v>
          </cell>
          <cell r="E3620" t="str">
            <v>KUNCI</v>
          </cell>
          <cell r="F3620" t="str">
            <v>MTPL-00688</v>
          </cell>
          <cell r="G3620" t="str">
            <v>EIGHT BHS-7 BALL POINT HEX KEY WRENCH 1.5-6 (7PCS)</v>
          </cell>
        </row>
        <row r="3621">
          <cell r="D3621" t="str">
            <v>MTPL-00822</v>
          </cell>
          <cell r="E3621" t="str">
            <v>KUNCI</v>
          </cell>
          <cell r="F3621" t="str">
            <v>MTPL-00822</v>
          </cell>
          <cell r="G3621" t="str">
            <v>TENKA BS-06X07 KUNCI PAS</v>
          </cell>
        </row>
        <row r="3622">
          <cell r="D3622" t="str">
            <v>MTPL-00823</v>
          </cell>
          <cell r="E3622" t="str">
            <v>KUNCI</v>
          </cell>
          <cell r="F3622" t="str">
            <v>MTPL-00823</v>
          </cell>
          <cell r="G3622" t="str">
            <v>TENKA BS-08X09 KUNCI PAS</v>
          </cell>
        </row>
        <row r="3623">
          <cell r="D3623" t="str">
            <v>MTPL-00829</v>
          </cell>
          <cell r="E3623" t="str">
            <v>KUNCI</v>
          </cell>
          <cell r="F3623" t="str">
            <v>MTPL-00829</v>
          </cell>
          <cell r="G3623" t="str">
            <v>TENKA BS-14X15 KUNCI PAS</v>
          </cell>
        </row>
        <row r="3624">
          <cell r="D3624" t="str">
            <v>MTPL-00899</v>
          </cell>
          <cell r="E3624" t="str">
            <v>RELAY</v>
          </cell>
          <cell r="F3624" t="str">
            <v>MTPL-00899</v>
          </cell>
          <cell r="G3624" t="str">
            <v>RELAY MY4 220VAC + SOCKET</v>
          </cell>
        </row>
        <row r="3625">
          <cell r="D3625" t="str">
            <v>MTPL-00905</v>
          </cell>
          <cell r="E3625" t="str">
            <v>COVER JIG</v>
          </cell>
          <cell r="F3625" t="str">
            <v>MTPL-00905</v>
          </cell>
          <cell r="G3625" t="str">
            <v>COVER JIG 1500X800X500</v>
          </cell>
        </row>
        <row r="3626">
          <cell r="D3626" t="str">
            <v>MTPL-00911</v>
          </cell>
          <cell r="E3626" t="str">
            <v>COVER JIG</v>
          </cell>
          <cell r="F3626" t="str">
            <v>MTPL-00911</v>
          </cell>
          <cell r="G3626" t="str">
            <v>COVER JIG 3000X900X500</v>
          </cell>
        </row>
        <row r="3627">
          <cell r="D3627" t="str">
            <v>MTPL-01743</v>
          </cell>
          <cell r="E3627" t="str">
            <v>BOLT</v>
          </cell>
          <cell r="F3627" t="str">
            <v>MTPL-01743</v>
          </cell>
          <cell r="G3627" t="str">
            <v>BAUT L 2.5X10</v>
          </cell>
        </row>
        <row r="3628">
          <cell r="D3628" t="str">
            <v>MTPL-01770</v>
          </cell>
          <cell r="E3628" t="str">
            <v>BOLT</v>
          </cell>
          <cell r="F3628" t="str">
            <v>MTPL-01770</v>
          </cell>
          <cell r="G3628" t="str">
            <v>BAUT PAYUNG L4 X 8</v>
          </cell>
        </row>
        <row r="3629">
          <cell r="D3629" t="str">
            <v>MTPL-01791</v>
          </cell>
          <cell r="E3629" t="str">
            <v>COVER JIG</v>
          </cell>
          <cell r="F3629" t="str">
            <v>MTPL-01791</v>
          </cell>
          <cell r="G3629" t="str">
            <v>COVER JIG 4200 X 900 X 300</v>
          </cell>
        </row>
        <row r="3630">
          <cell r="D3630" t="str">
            <v>MTPL-02139</v>
          </cell>
          <cell r="E3630" t="str">
            <v>SWITCH</v>
          </cell>
          <cell r="F3630" t="str">
            <v>MTPL-02139</v>
          </cell>
          <cell r="G3630" t="str">
            <v>LIMIT SWITCH</v>
          </cell>
        </row>
        <row r="3631">
          <cell r="D3631" t="str">
            <v>MTPL-02165</v>
          </cell>
          <cell r="E3631" t="str">
            <v>BOLT</v>
          </cell>
          <cell r="F3631" t="str">
            <v>MTPL-02165</v>
          </cell>
          <cell r="G3631" t="str">
            <v>BAUT M6 P40</v>
          </cell>
        </row>
        <row r="3632">
          <cell r="D3632" t="str">
            <v>MTPL-02166</v>
          </cell>
          <cell r="E3632" t="str">
            <v>BOLT</v>
          </cell>
          <cell r="F3632" t="str">
            <v>MTPL-02166</v>
          </cell>
          <cell r="G3632" t="str">
            <v>BAUT M6 P50</v>
          </cell>
        </row>
        <row r="3633">
          <cell r="D3633" t="str">
            <v>MTPL-02399</v>
          </cell>
          <cell r="E3633" t="str">
            <v>COVER JIG</v>
          </cell>
          <cell r="F3633" t="str">
            <v>MTPL-02399</v>
          </cell>
          <cell r="G3633" t="str">
            <v>COVER JIG 4800 X 1000 X 300</v>
          </cell>
        </row>
        <row r="3634">
          <cell r="D3634" t="str">
            <v>MTPL-02427</v>
          </cell>
          <cell r="E3634" t="str">
            <v>BUTTON</v>
          </cell>
          <cell r="F3634" t="str">
            <v>MTPL-02427</v>
          </cell>
          <cell r="G3634" t="str">
            <v>Tombol Hanyoung nux CR-254A0</v>
          </cell>
        </row>
        <row r="3635">
          <cell r="D3635" t="str">
            <v>MTPL-02477</v>
          </cell>
          <cell r="E3635" t="str">
            <v>HOLDER</v>
          </cell>
          <cell r="F3635" t="str">
            <v>MTPL-02477</v>
          </cell>
          <cell r="G3635" t="str">
            <v>SHUNK HOLDER ISI 5</v>
          </cell>
        </row>
        <row r="3636">
          <cell r="D3636" t="str">
            <v>MTPL-02478</v>
          </cell>
          <cell r="E3636" t="str">
            <v>HOLDER</v>
          </cell>
          <cell r="F3636" t="str">
            <v>MTPL-02478</v>
          </cell>
          <cell r="G3636" t="str">
            <v>SHUNK HOLDER ISI 6</v>
          </cell>
        </row>
        <row r="3637">
          <cell r="D3637" t="str">
            <v>MTPL-03256</v>
          </cell>
          <cell r="E3637" t="str">
            <v>SAKLAR</v>
          </cell>
          <cell r="F3637" t="str">
            <v>MTPL-03256</v>
          </cell>
          <cell r="G3637" t="str">
            <v>SAKLAR ISI 3 + BOX</v>
          </cell>
        </row>
        <row r="3638">
          <cell r="D3638" t="str">
            <v>MTPL-03371</v>
          </cell>
          <cell r="E3638" t="str">
            <v>ERS</v>
          </cell>
          <cell r="F3638" t="str">
            <v>MTPL-03371</v>
          </cell>
          <cell r="G3638" t="str">
            <v>ERS12-M20</v>
          </cell>
        </row>
        <row r="3639">
          <cell r="D3639" t="str">
            <v>MTPL-03372</v>
          </cell>
          <cell r="E3639" t="str">
            <v>CVIR</v>
          </cell>
          <cell r="F3639" t="str">
            <v>MTPL-03372</v>
          </cell>
          <cell r="G3639" t="str">
            <v>CVIR II</v>
          </cell>
        </row>
        <row r="3640">
          <cell r="D3640" t="str">
            <v>MTPL-03373</v>
          </cell>
          <cell r="E3640" t="str">
            <v>POWER</v>
          </cell>
          <cell r="F3640" t="str">
            <v>MTPL-03373</v>
          </cell>
          <cell r="G3640" t="str">
            <v>POWER CORD C19 EU</v>
          </cell>
        </row>
        <row r="3641">
          <cell r="D3641" t="str">
            <v>MTPL-03374</v>
          </cell>
          <cell r="E3641" t="str">
            <v>MATA JIG SAW</v>
          </cell>
          <cell r="F3641" t="str">
            <v>MTPL-03374</v>
          </cell>
          <cell r="G3641" t="str">
            <v>Mata Multi Material 235 x 25 80T Bosch Mata Circular Saw</v>
          </cell>
        </row>
        <row r="3642">
          <cell r="D3642" t="str">
            <v>MTPL-03547</v>
          </cell>
          <cell r="E3642" t="str">
            <v>BOLT</v>
          </cell>
          <cell r="F3642" t="str">
            <v>MTPL-03547</v>
          </cell>
          <cell r="G3642" t="str">
            <v>BAUT PAYUNG L2,5 X 5</v>
          </cell>
        </row>
        <row r="3643">
          <cell r="D3643" t="str">
            <v>MTPL-03550</v>
          </cell>
          <cell r="E3643" t="str">
            <v>BOLT</v>
          </cell>
          <cell r="F3643" t="str">
            <v>MTPL-03550</v>
          </cell>
          <cell r="G3643" t="str">
            <v>BAUT PAYUNG L2,5 X 12</v>
          </cell>
        </row>
        <row r="3644">
          <cell r="D3644" t="str">
            <v>MTPL-03551</v>
          </cell>
          <cell r="E3644" t="str">
            <v>BOLT</v>
          </cell>
          <cell r="F3644" t="str">
            <v>MTPL-03551</v>
          </cell>
          <cell r="G3644" t="str">
            <v>BAUT PAYUNG L2,5 X 30</v>
          </cell>
        </row>
        <row r="3645">
          <cell r="D3645" t="str">
            <v>MTPL-03556</v>
          </cell>
          <cell r="E3645" t="str">
            <v>BOLT</v>
          </cell>
          <cell r="F3645" t="str">
            <v>MTPL-03556</v>
          </cell>
          <cell r="G3645" t="str">
            <v>BAUT PAYUNG L3 X 25</v>
          </cell>
        </row>
        <row r="3646">
          <cell r="D3646" t="str">
            <v>MTPL-03559</v>
          </cell>
          <cell r="E3646" t="str">
            <v>BOLT</v>
          </cell>
          <cell r="F3646" t="str">
            <v>MTPL-03559</v>
          </cell>
          <cell r="G3646" t="str">
            <v>BAUT PAYUNG L4 X 30</v>
          </cell>
        </row>
        <row r="3647">
          <cell r="D3647" t="str">
            <v>MTPL-03560</v>
          </cell>
          <cell r="E3647" t="str">
            <v>BOLT</v>
          </cell>
          <cell r="F3647" t="str">
            <v>MTPL-03560</v>
          </cell>
          <cell r="G3647" t="str">
            <v>BAUT PAYUNG L4 X 35</v>
          </cell>
        </row>
        <row r="3648">
          <cell r="D3648" t="str">
            <v>MTPL-03562</v>
          </cell>
          <cell r="E3648" t="str">
            <v>BOLT</v>
          </cell>
          <cell r="F3648" t="str">
            <v>MTPL-03562</v>
          </cell>
          <cell r="G3648" t="str">
            <v>BAUT PAYUNG L5 X 12</v>
          </cell>
        </row>
        <row r="3649">
          <cell r="D3649" t="str">
            <v>MTPL-03564</v>
          </cell>
          <cell r="E3649" t="str">
            <v>BOLT</v>
          </cell>
          <cell r="F3649" t="str">
            <v>MTPL-03564</v>
          </cell>
          <cell r="G3649" t="str">
            <v>BAUT PAYUNG L5 X 30</v>
          </cell>
        </row>
        <row r="3650">
          <cell r="D3650" t="str">
            <v>MTPL-03565</v>
          </cell>
          <cell r="E3650" t="str">
            <v>BOLT</v>
          </cell>
          <cell r="F3650" t="str">
            <v>MTPL-03565</v>
          </cell>
          <cell r="G3650" t="str">
            <v>BAUT PAYUNG L5 X 35</v>
          </cell>
        </row>
        <row r="3651">
          <cell r="D3651" t="str">
            <v>MTPL-03566</v>
          </cell>
          <cell r="E3651" t="str">
            <v>BOLT</v>
          </cell>
          <cell r="F3651" t="str">
            <v>MTPL-03566</v>
          </cell>
          <cell r="G3651" t="str">
            <v>BAUT PAYUNG L6 X 20</v>
          </cell>
        </row>
        <row r="3652">
          <cell r="D3652" t="str">
            <v>MTPL-03567</v>
          </cell>
          <cell r="E3652" t="str">
            <v>BOLT</v>
          </cell>
          <cell r="F3652" t="str">
            <v>MTPL-03567</v>
          </cell>
          <cell r="G3652" t="str">
            <v>BAUT PAYUNG L6 X 30</v>
          </cell>
        </row>
        <row r="3653">
          <cell r="D3653" t="str">
            <v>MTPL-03568</v>
          </cell>
          <cell r="E3653" t="str">
            <v>BOLT</v>
          </cell>
          <cell r="F3653" t="str">
            <v>MTPL-03568</v>
          </cell>
          <cell r="G3653" t="str">
            <v>BAUT COUNTER SHUNK L2 X 8</v>
          </cell>
        </row>
        <row r="3654">
          <cell r="D3654" t="str">
            <v>MTPL-03569</v>
          </cell>
          <cell r="E3654" t="str">
            <v>BOLT</v>
          </cell>
          <cell r="F3654" t="str">
            <v>MTPL-03569</v>
          </cell>
          <cell r="G3654" t="str">
            <v>BAUT COUNTER SHUNK L2,5 X 30</v>
          </cell>
        </row>
        <row r="3655">
          <cell r="D3655" t="str">
            <v>MTPL-03570</v>
          </cell>
          <cell r="E3655" t="str">
            <v>BOLT</v>
          </cell>
          <cell r="F3655" t="str">
            <v>MTPL-03570</v>
          </cell>
          <cell r="G3655" t="str">
            <v>BAUT COUNTER SHUNK L3 X 5</v>
          </cell>
        </row>
        <row r="3656">
          <cell r="D3656" t="str">
            <v>MTPL-03571</v>
          </cell>
          <cell r="E3656" t="str">
            <v>BOLT</v>
          </cell>
          <cell r="F3656" t="str">
            <v>MTPL-03571</v>
          </cell>
          <cell r="G3656" t="str">
            <v>BAUT COUNTER SHUNK L3 X 25</v>
          </cell>
        </row>
        <row r="3657">
          <cell r="D3657" t="str">
            <v>MTPL-03577</v>
          </cell>
          <cell r="E3657" t="str">
            <v>BOLT</v>
          </cell>
          <cell r="F3657" t="str">
            <v>MTPL-03577</v>
          </cell>
          <cell r="G3657" t="str">
            <v>BAUT COUNTER SHUNK L4 X 30</v>
          </cell>
        </row>
        <row r="3658">
          <cell r="D3658" t="str">
            <v>MTPL-03578</v>
          </cell>
          <cell r="E3658" t="str">
            <v>BOLT</v>
          </cell>
          <cell r="F3658" t="str">
            <v>MTPL-03578</v>
          </cell>
          <cell r="G3658" t="str">
            <v>BAUT COUNTER SHUNK L4 X 35</v>
          </cell>
        </row>
        <row r="3659">
          <cell r="D3659" t="str">
            <v>MTPL-03579</v>
          </cell>
          <cell r="E3659" t="str">
            <v>BOLT</v>
          </cell>
          <cell r="F3659" t="str">
            <v>MTPL-03579</v>
          </cell>
          <cell r="G3659" t="str">
            <v>BAUT COUNTER SHUNK L5 X 10</v>
          </cell>
        </row>
        <row r="3660">
          <cell r="D3660" t="str">
            <v>MTPL-03580</v>
          </cell>
          <cell r="E3660" t="str">
            <v>BOLT</v>
          </cell>
          <cell r="F3660" t="str">
            <v>MTPL-03580</v>
          </cell>
          <cell r="G3660" t="str">
            <v>BAUT COUNTER SHUNK L5 X 12</v>
          </cell>
        </row>
        <row r="3661">
          <cell r="D3661" t="str">
            <v>MTPL-03581</v>
          </cell>
          <cell r="E3661" t="str">
            <v>BOLT</v>
          </cell>
          <cell r="F3661" t="str">
            <v>MTPL-03581</v>
          </cell>
          <cell r="G3661" t="str">
            <v>BAUT COUNTER SHUNK L5 X 15</v>
          </cell>
        </row>
        <row r="3662">
          <cell r="D3662" t="str">
            <v>MTPL-03582</v>
          </cell>
          <cell r="E3662" t="str">
            <v>BOLT</v>
          </cell>
          <cell r="F3662" t="str">
            <v>MTPL-03582</v>
          </cell>
          <cell r="G3662" t="str">
            <v>BAUT COUNTER SHUNK L5 X 20</v>
          </cell>
        </row>
        <row r="3663">
          <cell r="D3663" t="str">
            <v>MTPL-03583</v>
          </cell>
          <cell r="E3663" t="str">
            <v>BOLT</v>
          </cell>
          <cell r="F3663" t="str">
            <v>MTPL-03583</v>
          </cell>
          <cell r="G3663" t="str">
            <v>BAUT COUNTER SHUNK L5 X 25</v>
          </cell>
        </row>
        <row r="3664">
          <cell r="D3664" t="str">
            <v>MTPL-03584</v>
          </cell>
          <cell r="E3664" t="str">
            <v>BOLT</v>
          </cell>
          <cell r="F3664" t="str">
            <v>MTPL-03584</v>
          </cell>
          <cell r="G3664" t="str">
            <v>BAUT COUNTER SHUNK L5 X 30</v>
          </cell>
        </row>
        <row r="3665">
          <cell r="D3665" t="str">
            <v>MTPL-03585</v>
          </cell>
          <cell r="E3665" t="str">
            <v>BOLT</v>
          </cell>
          <cell r="F3665" t="str">
            <v>MTPL-03585</v>
          </cell>
          <cell r="G3665" t="str">
            <v>BAUT COUNTER SHUNK L5 X 35</v>
          </cell>
        </row>
        <row r="3666">
          <cell r="D3666" t="str">
            <v>MTPL-03586</v>
          </cell>
          <cell r="E3666" t="str">
            <v>BOLT</v>
          </cell>
          <cell r="F3666" t="str">
            <v>MTPL-03586</v>
          </cell>
          <cell r="G3666" t="str">
            <v>BAUT COUNTER SHUNK L6 X 20</v>
          </cell>
        </row>
        <row r="3667">
          <cell r="D3667" t="str">
            <v>MTPL-03587</v>
          </cell>
          <cell r="E3667" t="str">
            <v>BOLT</v>
          </cell>
          <cell r="F3667" t="str">
            <v>MTPL-03587</v>
          </cell>
          <cell r="G3667" t="str">
            <v>BAUT COUNTER SHUNK L6 X 30</v>
          </cell>
        </row>
        <row r="3668">
          <cell r="D3668" t="str">
            <v>MTPL-03588</v>
          </cell>
          <cell r="E3668" t="str">
            <v>RING</v>
          </cell>
          <cell r="F3668" t="str">
            <v>MTPL-03588</v>
          </cell>
          <cell r="G3668" t="str">
            <v>RING PEER 8</v>
          </cell>
        </row>
        <row r="3669">
          <cell r="D3669" t="str">
            <v>MTPL-03589</v>
          </cell>
          <cell r="E3669" t="str">
            <v>RING</v>
          </cell>
          <cell r="F3669" t="str">
            <v>MTPL-03589</v>
          </cell>
          <cell r="G3669" t="str">
            <v>RING PEER 10</v>
          </cell>
        </row>
        <row r="3670">
          <cell r="D3670" t="str">
            <v>MTPL-00170</v>
          </cell>
          <cell r="E3670" t="str">
            <v>BOLT</v>
          </cell>
          <cell r="F3670" t="str">
            <v>MTPL-00170</v>
          </cell>
          <cell r="G3670" t="str">
            <v>BAUT COUNTER SHUNK L2.5 X 25</v>
          </cell>
        </row>
        <row r="3671">
          <cell r="D3671" t="str">
            <v>MTPL-01804</v>
          </cell>
          <cell r="E3671" t="str">
            <v>SWITCH</v>
          </cell>
          <cell r="F3671" t="str">
            <v>MTPL-01804</v>
          </cell>
          <cell r="G3671" t="str">
            <v>REED AUTO SWITCH D-C73</v>
          </cell>
        </row>
        <row r="3672">
          <cell r="D3672" t="str">
            <v>MTPL-00049</v>
          </cell>
          <cell r="E3672" t="str">
            <v>COVER</v>
          </cell>
          <cell r="F3672" t="str">
            <v>MTPL-00049</v>
          </cell>
          <cell r="G3672" t="str">
            <v>COVER DIAL AC90</v>
          </cell>
        </row>
        <row r="3673">
          <cell r="D3673" t="str">
            <v>MTPL-03590</v>
          </cell>
          <cell r="E3673" t="str">
            <v>REPAIR</v>
          </cell>
          <cell r="F3673" t="str">
            <v>MTPL-03590</v>
          </cell>
          <cell r="G3673" t="str">
            <v>REPAIR SPINDLE MESIN MULTICAM ROUTER</v>
          </cell>
        </row>
        <row r="3674">
          <cell r="D3674" t="str">
            <v>MTPL-03408</v>
          </cell>
          <cell r="E3674" t="str">
            <v>REPAIR</v>
          </cell>
          <cell r="F3674" t="str">
            <v>MTPL-03408</v>
          </cell>
          <cell r="G3674" t="str">
            <v>REPAIR SLAVE MODULE</v>
          </cell>
        </row>
        <row r="3675">
          <cell r="D3675" t="str">
            <v>MTPL-03438</v>
          </cell>
          <cell r="E3675" t="str">
            <v>COVER JIG</v>
          </cell>
          <cell r="F3675" t="str">
            <v>MTPL-03438</v>
          </cell>
          <cell r="G3675" t="str">
            <v>COVER JIG 1300 X 600 X 300</v>
          </cell>
        </row>
        <row r="3676">
          <cell r="D3676" t="str">
            <v>MTPL-03439</v>
          </cell>
          <cell r="E3676" t="str">
            <v>COVER JIG</v>
          </cell>
          <cell r="F3676" t="str">
            <v>MTPL-03439</v>
          </cell>
          <cell r="G3676" t="str">
            <v>COVER JIG 1350 X 750 X 300</v>
          </cell>
        </row>
        <row r="3677">
          <cell r="D3677" t="str">
            <v>MTPL-03441</v>
          </cell>
          <cell r="E3677" t="str">
            <v>COVER JIG</v>
          </cell>
          <cell r="F3677" t="str">
            <v>MTPL-03441</v>
          </cell>
          <cell r="G3677" t="str">
            <v>COVER JIG 1700 X 1000 X 300</v>
          </cell>
        </row>
        <row r="3678">
          <cell r="D3678" t="str">
            <v>MTPL-03442</v>
          </cell>
          <cell r="E3678" t="str">
            <v>COVER JIG</v>
          </cell>
          <cell r="F3678" t="str">
            <v>MTPL-03442</v>
          </cell>
          <cell r="G3678" t="str">
            <v>COVER JIG 1800 X 1400 X 300</v>
          </cell>
        </row>
        <row r="3679">
          <cell r="D3679" t="str">
            <v>MTPL-03443</v>
          </cell>
          <cell r="E3679" t="str">
            <v>COVER JIG</v>
          </cell>
          <cell r="F3679" t="str">
            <v>MTPL-03443</v>
          </cell>
          <cell r="G3679" t="str">
            <v>COVER JIG 1800 X 1350 X 300</v>
          </cell>
        </row>
        <row r="3680">
          <cell r="D3680" t="str">
            <v>MTPL-03445</v>
          </cell>
          <cell r="E3680" t="str">
            <v>COVER JIG</v>
          </cell>
          <cell r="F3680" t="str">
            <v>MTPL-03445</v>
          </cell>
          <cell r="G3680" t="str">
            <v>COVER JIG 3000 X 1100 X 300</v>
          </cell>
        </row>
        <row r="3681">
          <cell r="D3681" t="str">
            <v>MTPL-03446</v>
          </cell>
          <cell r="E3681" t="str">
            <v>COVER JIG</v>
          </cell>
          <cell r="F3681" t="str">
            <v>MTPL-03446</v>
          </cell>
          <cell r="G3681" t="str">
            <v>COVER JIG 3500 X 1000 X 300</v>
          </cell>
        </row>
        <row r="3682">
          <cell r="D3682" t="str">
            <v>MTPL-03447</v>
          </cell>
          <cell r="E3682" t="str">
            <v>COVER JIG</v>
          </cell>
          <cell r="F3682" t="str">
            <v>MTPL-03447</v>
          </cell>
          <cell r="G3682" t="str">
            <v>COVER JIG 3600 X 1000 X 500</v>
          </cell>
        </row>
        <row r="3683">
          <cell r="D3683" t="str">
            <v>MTPL-03448</v>
          </cell>
          <cell r="E3683" t="str">
            <v>COVER JIG</v>
          </cell>
          <cell r="F3683" t="str">
            <v>MTPL-03448</v>
          </cell>
          <cell r="G3683" t="str">
            <v>COVER JIG 3800 X 1000 X 500</v>
          </cell>
        </row>
        <row r="3684">
          <cell r="D3684" t="str">
            <v>MTPL-03449</v>
          </cell>
          <cell r="E3684" t="str">
            <v>COVER JIG</v>
          </cell>
          <cell r="F3684" t="str">
            <v>MTPL-03449</v>
          </cell>
          <cell r="G3684" t="str">
            <v>COVER JIG 4800 X 1680 X 300</v>
          </cell>
        </row>
        <row r="3685">
          <cell r="D3685" t="str">
            <v>MTPL-03484</v>
          </cell>
          <cell r="E3685" t="str">
            <v>REPAIR</v>
          </cell>
          <cell r="F3685" t="str">
            <v>MTPL-03484</v>
          </cell>
          <cell r="G3685" t="str">
            <v>REPAIR SLAVE MODULE 500</v>
          </cell>
        </row>
        <row r="3686">
          <cell r="D3686" t="str">
            <v>MTPL-03502</v>
          </cell>
          <cell r="E3686" t="str">
            <v>COVER JIG</v>
          </cell>
          <cell r="F3686" t="str">
            <v>MTPL-03502</v>
          </cell>
          <cell r="G3686" t="str">
            <v>COVER JIG 1500 X 900 X 300</v>
          </cell>
        </row>
        <row r="3687">
          <cell r="D3687" t="str">
            <v>MTPL-03433</v>
          </cell>
          <cell r="E3687" t="str">
            <v>SOCKET</v>
          </cell>
          <cell r="F3687" t="str">
            <v>MTPL-03433</v>
          </cell>
          <cell r="G3687" t="str">
            <v>SOCKET TIMER H3CR-8A 220VAC OMRON</v>
          </cell>
        </row>
        <row r="3688">
          <cell r="D3688" t="str">
            <v>MTPL-03398</v>
          </cell>
          <cell r="E3688" t="str">
            <v>KUNCI</v>
          </cell>
          <cell r="F3688" t="str">
            <v>MTPL-03398</v>
          </cell>
          <cell r="G3688" t="str">
            <v>WIPRO 10X11 KUNCI RING</v>
          </cell>
        </row>
        <row r="3689">
          <cell r="D3689" t="str">
            <v>MTPL-03399</v>
          </cell>
          <cell r="E3689" t="str">
            <v>KUNCI</v>
          </cell>
          <cell r="F3689" t="str">
            <v>MTPL-03399</v>
          </cell>
          <cell r="G3689" t="str">
            <v>WIPRO 12X13 KUNCI RING</v>
          </cell>
        </row>
        <row r="3690">
          <cell r="D3690" t="str">
            <v>MTPL-03400</v>
          </cell>
          <cell r="E3690" t="str">
            <v>GUN</v>
          </cell>
          <cell r="F3690" t="str">
            <v>MTPL-03400</v>
          </cell>
          <cell r="G3690" t="str">
            <v>WIPRO GREASE GUN UNIT</v>
          </cell>
        </row>
        <row r="3691">
          <cell r="D3691" t="str">
            <v>MTPL-01641</v>
          </cell>
          <cell r="E3691" t="str">
            <v>HOLE SAW</v>
          </cell>
          <cell r="F3691" t="str">
            <v>MTPL-01641</v>
          </cell>
          <cell r="G3691" t="str">
            <v>HOLE SAW 35MM KNK</v>
          </cell>
        </row>
        <row r="3692">
          <cell r="D3692" t="str">
            <v>MTPL-01768</v>
          </cell>
          <cell r="E3692" t="str">
            <v>BOLT</v>
          </cell>
          <cell r="F3692" t="str">
            <v>MTPL-01768</v>
          </cell>
          <cell r="G3692" t="str">
            <v>BAUT PAYUNG L 3X8</v>
          </cell>
        </row>
        <row r="3693">
          <cell r="D3693" t="str">
            <v>MTPL-00250</v>
          </cell>
          <cell r="E3693" t="str">
            <v>BOLT</v>
          </cell>
          <cell r="F3693" t="str">
            <v>MTPL-00250</v>
          </cell>
          <cell r="G3693" t="str">
            <v>BAUT DALAM L2.5 X 35</v>
          </cell>
        </row>
        <row r="3694">
          <cell r="D3694" t="str">
            <v>MTPL-03602</v>
          </cell>
          <cell r="E3694" t="str">
            <v>BOLT</v>
          </cell>
          <cell r="F3694" t="str">
            <v>MTPL-03602</v>
          </cell>
          <cell r="G3694" t="str">
            <v>BAUT PAYUNG L4 X 12</v>
          </cell>
        </row>
        <row r="3695">
          <cell r="D3695" t="str">
            <v>MTPL-03604</v>
          </cell>
          <cell r="E3695" t="str">
            <v>FAN</v>
          </cell>
          <cell r="F3695" t="str">
            <v>MTPL-03604</v>
          </cell>
          <cell r="G3695" t="str">
            <v>MINI COOLING FAN 40X40X10 12 V 0,11A</v>
          </cell>
        </row>
        <row r="3696">
          <cell r="D3696" t="str">
            <v>MTPL-03606</v>
          </cell>
          <cell r="E3696" t="str">
            <v>KUNCI</v>
          </cell>
          <cell r="F3696" t="str">
            <v>MTPL-03606</v>
          </cell>
          <cell r="G3696" t="str">
            <v>KUNCI RATCHET 12-13</v>
          </cell>
        </row>
        <row r="3697">
          <cell r="D3697" t="str">
            <v>MTPL-03608</v>
          </cell>
          <cell r="E3697" t="str">
            <v>RELL</v>
          </cell>
          <cell r="F3697" t="str">
            <v>MTPL-03608</v>
          </cell>
          <cell r="G3697" t="str">
            <v>RELL MCB LEBAR 3.5MM PANJANG 1 METER</v>
          </cell>
        </row>
        <row r="3698">
          <cell r="D3698" t="str">
            <v>MTPL-03611</v>
          </cell>
          <cell r="E3698" t="str">
            <v>PLUNGER</v>
          </cell>
          <cell r="F3698" t="str">
            <v>MTPL-03611</v>
          </cell>
          <cell r="G3698" t="str">
            <v>PLUNGER L3 BAUT M6 X 10</v>
          </cell>
        </row>
        <row r="3699">
          <cell r="D3699" t="str">
            <v>MTPL-03612</v>
          </cell>
          <cell r="E3699" t="str">
            <v>PLUNGER</v>
          </cell>
          <cell r="F3699" t="str">
            <v>MTPL-03612</v>
          </cell>
          <cell r="G3699" t="str">
            <v>PLUNGER L3 BAUT M6 X 15</v>
          </cell>
        </row>
        <row r="3700">
          <cell r="D3700" t="str">
            <v>MTPL-03614</v>
          </cell>
          <cell r="E3700" t="str">
            <v>KUNCI</v>
          </cell>
          <cell r="F3700" t="str">
            <v>MTPL-03614</v>
          </cell>
          <cell r="G3700" t="str">
            <v>KUNCI L6 TEKIRO</v>
          </cell>
        </row>
        <row r="3701">
          <cell r="D3701" t="str">
            <v>MTPL-00655</v>
          </cell>
          <cell r="E3701" t="str">
            <v>REEL</v>
          </cell>
          <cell r="F3701" t="str">
            <v>MTPL-00655</v>
          </cell>
          <cell r="G3701" t="str">
            <v>AIR HOSE REEL KUNING 8,5 M</v>
          </cell>
        </row>
        <row r="3702">
          <cell r="D3702" t="str">
            <v>MTPL-03515</v>
          </cell>
          <cell r="E3702" t="str">
            <v>MODIF</v>
          </cell>
          <cell r="F3702" t="str">
            <v>MTPL-03515</v>
          </cell>
          <cell r="G3702" t="str">
            <v>MODIF CONVEYOR PERLAMBAT KECEPATAN MOTOR STU</v>
          </cell>
        </row>
        <row r="3703">
          <cell r="D3703" t="str">
            <v>MTPL-01610</v>
          </cell>
          <cell r="E3703" t="str">
            <v>BESI</v>
          </cell>
          <cell r="F3703" t="str">
            <v>MTPL-01610</v>
          </cell>
          <cell r="G3703" t="str">
            <v>BESI KOTAK SS 40X20</v>
          </cell>
        </row>
        <row r="3704">
          <cell r="D3704" t="str">
            <v>MTPL-02221</v>
          </cell>
          <cell r="E3704" t="str">
            <v>TUBE</v>
          </cell>
          <cell r="F3704" t="str">
            <v>MTPL-02221</v>
          </cell>
          <cell r="G3704" t="str">
            <v>TUBING CLEAR, 6X4, 100 MTR TU0604C-100</v>
          </cell>
        </row>
        <row r="3705">
          <cell r="D3705" t="str">
            <v>MTPL-01665</v>
          </cell>
          <cell r="E3705" t="str">
            <v>TOWER LIGHT</v>
          </cell>
          <cell r="F3705" t="str">
            <v>MTPL-01665</v>
          </cell>
          <cell r="G3705" t="str">
            <v>TOWER LIGHT PLP-310-RYG AUTONICS 110VAC</v>
          </cell>
        </row>
        <row r="3706">
          <cell r="D3706" t="str">
            <v>MTPL-01042</v>
          </cell>
          <cell r="E3706" t="str">
            <v>MATA BOR</v>
          </cell>
          <cell r="F3706" t="str">
            <v>MTPL-01042</v>
          </cell>
          <cell r="G3706" t="str">
            <v>MATA BOR STAINLESS SIZE 2.0 MM</v>
          </cell>
        </row>
        <row r="3707">
          <cell r="D3707" t="str">
            <v>MTPL-00375</v>
          </cell>
          <cell r="E3707" t="str">
            <v>GERINDA</v>
          </cell>
          <cell r="F3707" t="str">
            <v>MTPL-00375</v>
          </cell>
          <cell r="G3707" t="str">
            <v>GERINDA PENGHALUS SS 4" A100 BENZWORK</v>
          </cell>
        </row>
        <row r="3708">
          <cell r="D3708" t="str">
            <v>MTPL-01690</v>
          </cell>
          <cell r="E3708" t="str">
            <v>SAKLAR</v>
          </cell>
          <cell r="F3708" t="str">
            <v>MTPL-01690</v>
          </cell>
          <cell r="G3708" t="str">
            <v>SAKLAR KUNING KAKI 3</v>
          </cell>
        </row>
        <row r="3709">
          <cell r="D3709" t="str">
            <v>MTPL-00102</v>
          </cell>
          <cell r="E3709" t="str">
            <v>PUMP</v>
          </cell>
          <cell r="F3709" t="str">
            <v>MTPL-00102</v>
          </cell>
          <cell r="G3709" t="str">
            <v>PNEUMATIC GREASE PUMP 360 BAR KW1900294</v>
          </cell>
        </row>
        <row r="3710">
          <cell r="D3710" t="str">
            <v>MTPL-02385</v>
          </cell>
          <cell r="E3710" t="str">
            <v>FITTING</v>
          </cell>
          <cell r="F3710" t="str">
            <v>MTPL-02385</v>
          </cell>
          <cell r="G3710" t="str">
            <v>FITTING KQ2L06-03AS</v>
          </cell>
        </row>
        <row r="3711">
          <cell r="D3711" t="str">
            <v>MTPL-02386</v>
          </cell>
          <cell r="E3711" t="str">
            <v>FITTING</v>
          </cell>
          <cell r="F3711" t="str">
            <v>MTPL-02386</v>
          </cell>
          <cell r="G3711" t="str">
            <v>FITTING KQ2L08-03AS</v>
          </cell>
        </row>
        <row r="3712">
          <cell r="D3712" t="str">
            <v>MTPL-02384</v>
          </cell>
          <cell r="E3712" t="str">
            <v>REGULATOR</v>
          </cell>
          <cell r="F3712" t="str">
            <v>MTPL-02384</v>
          </cell>
          <cell r="G3712" t="str">
            <v>PRESSURE REGULATOR AW30-03BE-B</v>
          </cell>
        </row>
        <row r="3713">
          <cell r="D3713" t="str">
            <v>MTPL-03624</v>
          </cell>
          <cell r="E3713" t="str">
            <v>REPAIR</v>
          </cell>
          <cell r="F3713" t="str">
            <v>MTPL-03624</v>
          </cell>
          <cell r="G3713" t="str">
            <v>REPAIR RACK TRANSFER WIRE</v>
          </cell>
        </row>
        <row r="3714">
          <cell r="D3714" t="str">
            <v>MTPL-03626</v>
          </cell>
          <cell r="E3714" t="str">
            <v>SPRING</v>
          </cell>
          <cell r="F3714" t="str">
            <v>MTPL-03626</v>
          </cell>
          <cell r="G3714" t="str">
            <v>SPRING TEKAN 0.4MM ID 3.3MM OD 4.0MM X 24MM</v>
          </cell>
        </row>
        <row r="3715">
          <cell r="D3715" t="str">
            <v>MTPL-03631</v>
          </cell>
          <cell r="E3715" t="str">
            <v>COVER</v>
          </cell>
          <cell r="F3715" t="str">
            <v>MTPL-03631</v>
          </cell>
          <cell r="G3715" t="str">
            <v>SAFETY GUARD (BUTT SPLICE CRIMPING SYSTEM TYPE HW10)</v>
          </cell>
        </row>
        <row r="3716">
          <cell r="D3716" t="str">
            <v>MTPL-03632</v>
          </cell>
          <cell r="E3716" t="str">
            <v>COVER</v>
          </cell>
          <cell r="F3716" t="str">
            <v>MTPL-03632</v>
          </cell>
          <cell r="G3716" t="str">
            <v>SAFETY GUARD FOR HW20</v>
          </cell>
        </row>
        <row r="3717">
          <cell r="D3717" t="str">
            <v>MTPL-03633</v>
          </cell>
          <cell r="E3717" t="str">
            <v>COVER</v>
          </cell>
          <cell r="F3717" t="str">
            <v>MTPL-03633</v>
          </cell>
          <cell r="G3717" t="str">
            <v>SAFETY COVER HW30</v>
          </cell>
        </row>
        <row r="3718">
          <cell r="D3718" t="str">
            <v>MTPL-03648</v>
          </cell>
          <cell r="E3718" t="str">
            <v>HOLDER</v>
          </cell>
          <cell r="F3718" t="str">
            <v>MTPL-03648</v>
          </cell>
          <cell r="G3718" t="str">
            <v>HEAT SHRINK TUBE SET SHARE JIG</v>
          </cell>
        </row>
        <row r="3719">
          <cell r="D3719" t="str">
            <v>MTPL-03744</v>
          </cell>
          <cell r="E3719" t="str">
            <v>REPAIR</v>
          </cell>
          <cell r="F3719" t="str">
            <v>MTPL-03744</v>
          </cell>
          <cell r="G3719" t="str">
            <v>REPAIR MESIN MULTICAM</v>
          </cell>
        </row>
        <row r="3720">
          <cell r="D3720" t="str">
            <v>MTPL-03745</v>
          </cell>
          <cell r="E3720" t="str">
            <v>STAND</v>
          </cell>
          <cell r="F3720" t="str">
            <v>MTPL-03745</v>
          </cell>
          <cell r="G3720" t="str">
            <v>STAND PENGARAH RODA CONVEYOR NEW DESIGN (TYPE A)</v>
          </cell>
        </row>
        <row r="3721">
          <cell r="D3721" t="str">
            <v>MTPL-03746</v>
          </cell>
          <cell r="E3721" t="str">
            <v>PENJEPIT</v>
          </cell>
          <cell r="F3721" t="str">
            <v>MTPL-03746</v>
          </cell>
          <cell r="G3721" t="str">
            <v>JUMBO PINCH</v>
          </cell>
        </row>
        <row r="3722">
          <cell r="D3722" t="str">
            <v>MTPL-03463</v>
          </cell>
          <cell r="E3722" t="str">
            <v>RODA</v>
          </cell>
          <cell r="F3722" t="str">
            <v>MTPL-03463</v>
          </cell>
          <cell r="G3722" t="str">
            <v>SWIVEL CASTER (RODA) K-300HJ-50</v>
          </cell>
        </row>
        <row r="3723">
          <cell r="D3723" t="str">
            <v>MTPL-00145</v>
          </cell>
          <cell r="E3723" t="str">
            <v>COVER JIG</v>
          </cell>
          <cell r="F3723" t="str">
            <v>MTPL-00145</v>
          </cell>
          <cell r="G3723" t="str">
            <v>COVER JIG 1700 X 1270 X 300</v>
          </cell>
        </row>
        <row r="3724">
          <cell r="D3724" t="str">
            <v>MTPL-00146</v>
          </cell>
          <cell r="E3724" t="str">
            <v>COVER JIG</v>
          </cell>
          <cell r="F3724" t="str">
            <v>MTPL-00146</v>
          </cell>
          <cell r="G3724" t="str">
            <v>COVER JIG 600 X 500 X 300</v>
          </cell>
        </row>
        <row r="3725">
          <cell r="D3725" t="str">
            <v>MTPL-01722</v>
          </cell>
          <cell r="E3725" t="str">
            <v>COVER JIG</v>
          </cell>
          <cell r="F3725" t="str">
            <v>MTPL-01722</v>
          </cell>
          <cell r="G3725" t="str">
            <v>COVER JIG 1200 X 900 X 300</v>
          </cell>
        </row>
        <row r="3726">
          <cell r="D3726" t="str">
            <v>MTPL-01724</v>
          </cell>
          <cell r="E3726" t="str">
            <v>COVER JIG</v>
          </cell>
          <cell r="F3726" t="str">
            <v>MTPL-01724</v>
          </cell>
          <cell r="G3726" t="str">
            <v>COVER JIG 900 X 360 X 300</v>
          </cell>
        </row>
        <row r="3727">
          <cell r="D3727" t="str">
            <v>MTPL-01793</v>
          </cell>
          <cell r="E3727" t="str">
            <v>COVER JIG</v>
          </cell>
          <cell r="F3727" t="str">
            <v>MTPL-01793</v>
          </cell>
          <cell r="G3727" t="str">
            <v>COVER JIG 500 X500 X 300</v>
          </cell>
        </row>
        <row r="3728">
          <cell r="D3728" t="str">
            <v>MTPL-01794</v>
          </cell>
          <cell r="E3728" t="str">
            <v>COVER JIG</v>
          </cell>
          <cell r="F3728" t="str">
            <v>MTPL-01794</v>
          </cell>
          <cell r="G3728" t="str">
            <v>COVER JIG 600 X 300 X 300</v>
          </cell>
        </row>
        <row r="3729">
          <cell r="D3729" t="str">
            <v>MTPL-01795</v>
          </cell>
          <cell r="E3729" t="str">
            <v>COVER JIG</v>
          </cell>
          <cell r="F3729" t="str">
            <v>MTPL-01795</v>
          </cell>
          <cell r="G3729" t="str">
            <v>COVER JIG 1230 X 550 X300</v>
          </cell>
        </row>
        <row r="3730">
          <cell r="D3730" t="str">
            <v>MTPL-01796</v>
          </cell>
          <cell r="E3730" t="str">
            <v>COVER JIG</v>
          </cell>
          <cell r="F3730" t="str">
            <v>MTPL-01796</v>
          </cell>
          <cell r="G3730" t="str">
            <v>COVER JIG 1700 X 1210 X 300</v>
          </cell>
        </row>
        <row r="3731">
          <cell r="D3731" t="str">
            <v>MTPL-01797</v>
          </cell>
          <cell r="E3731" t="str">
            <v>COVER JIG</v>
          </cell>
          <cell r="F3731" t="str">
            <v>MTPL-01797</v>
          </cell>
          <cell r="G3731" t="str">
            <v>COVER JIG 1800 X 1345 X300</v>
          </cell>
        </row>
        <row r="3732">
          <cell r="D3732" t="str">
            <v>MTPL-01798</v>
          </cell>
          <cell r="E3732" t="str">
            <v>COVER JIG</v>
          </cell>
          <cell r="F3732" t="str">
            <v>MTPL-01798</v>
          </cell>
          <cell r="G3732" t="str">
            <v>COVER JIG 1150X 480 X 300</v>
          </cell>
        </row>
        <row r="3733">
          <cell r="D3733" t="str">
            <v>MTPL-01799</v>
          </cell>
          <cell r="E3733" t="str">
            <v>COVER JIG</v>
          </cell>
          <cell r="F3733" t="str">
            <v>MTPL-01799</v>
          </cell>
          <cell r="G3733" t="str">
            <v>COVER JIG 1160 X 1760 X 300</v>
          </cell>
        </row>
        <row r="3734">
          <cell r="D3734" t="str">
            <v>MTPL-01800</v>
          </cell>
          <cell r="E3734" t="str">
            <v>COVER JIG</v>
          </cell>
          <cell r="F3734" t="str">
            <v>MTPL-01800</v>
          </cell>
          <cell r="G3734" t="str">
            <v>COVER JIG 2015X 1270 X 300</v>
          </cell>
        </row>
        <row r="3735">
          <cell r="D3735" t="str">
            <v>MTPL-01801</v>
          </cell>
          <cell r="E3735" t="str">
            <v>COVER JIG</v>
          </cell>
          <cell r="F3735" t="str">
            <v>MTPL-01801</v>
          </cell>
          <cell r="G3735" t="str">
            <v>COVER JIG 570 X 270 X 300</v>
          </cell>
        </row>
        <row r="3736">
          <cell r="D3736" t="str">
            <v>MTPL-01802</v>
          </cell>
          <cell r="E3736" t="str">
            <v>COVER JIG</v>
          </cell>
          <cell r="F3736" t="str">
            <v>MTPL-01802</v>
          </cell>
          <cell r="G3736" t="str">
            <v>COVER JIG 2100 X 900 X 300</v>
          </cell>
        </row>
        <row r="3737">
          <cell r="D3737" t="str">
            <v>MTPL-01803</v>
          </cell>
          <cell r="E3737" t="str">
            <v>COVER JIG</v>
          </cell>
          <cell r="F3737" t="str">
            <v>MTPL-01803</v>
          </cell>
          <cell r="G3737" t="str">
            <v>COVER JIG 4200 X 900 X 500</v>
          </cell>
        </row>
        <row r="3738">
          <cell r="D3738" t="str">
            <v>MTPL-00521</v>
          </cell>
          <cell r="E3738" t="str">
            <v>COVER JIG</v>
          </cell>
          <cell r="F3738" t="str">
            <v>MTPL-00521</v>
          </cell>
          <cell r="G3738" t="str">
            <v>COVER JIG 4800 X 900 X 300</v>
          </cell>
        </row>
        <row r="3739">
          <cell r="D3739" t="str">
            <v>MTPL-00522</v>
          </cell>
          <cell r="E3739" t="str">
            <v>COVER JIG</v>
          </cell>
          <cell r="F3739" t="str">
            <v>MTPL-00522</v>
          </cell>
          <cell r="G3739" t="str">
            <v>COVER JIG 4000 X 900 X 300</v>
          </cell>
        </row>
        <row r="3740">
          <cell r="D3740" t="str">
            <v>MTPL-00523</v>
          </cell>
          <cell r="E3740" t="str">
            <v>COVER JIG</v>
          </cell>
          <cell r="F3740" t="str">
            <v>MTPL-00523</v>
          </cell>
          <cell r="G3740" t="str">
            <v>COVER JIG 3000 X 900 X 300</v>
          </cell>
        </row>
        <row r="3741">
          <cell r="D3741" t="str">
            <v>MTPL-00524</v>
          </cell>
          <cell r="E3741" t="str">
            <v>COVER JIG</v>
          </cell>
          <cell r="F3741" t="str">
            <v>MTPL-00524</v>
          </cell>
          <cell r="G3741" t="str">
            <v>COVER JIG 2400 X 900 X 300</v>
          </cell>
        </row>
        <row r="3742">
          <cell r="D3742" t="str">
            <v>MTPL-00526</v>
          </cell>
          <cell r="E3742" t="str">
            <v>COVER JIG</v>
          </cell>
          <cell r="F3742" t="str">
            <v>MTPL-00526</v>
          </cell>
          <cell r="G3742" t="str">
            <v>COVER JIG 1500 X 900 X 300</v>
          </cell>
        </row>
        <row r="3743">
          <cell r="D3743" t="str">
            <v>MTPL-00527</v>
          </cell>
          <cell r="E3743" t="str">
            <v>COVER JIG</v>
          </cell>
          <cell r="F3743" t="str">
            <v>MTPL-00527</v>
          </cell>
          <cell r="G3743" t="str">
            <v>COVER JIG 3000 X 600 X 300</v>
          </cell>
        </row>
        <row r="3744">
          <cell r="D3744" t="str">
            <v>MTPL-00528</v>
          </cell>
          <cell r="E3744" t="str">
            <v>COVER JIG</v>
          </cell>
          <cell r="F3744" t="str">
            <v>MTPL-00528</v>
          </cell>
          <cell r="G3744" t="str">
            <v>COVER JIG 2500 X 700 X 300</v>
          </cell>
        </row>
        <row r="3745">
          <cell r="D3745" t="str">
            <v>MTPL-00904</v>
          </cell>
          <cell r="E3745" t="str">
            <v>COVER JIG</v>
          </cell>
          <cell r="F3745" t="str">
            <v>MTPL-00904</v>
          </cell>
          <cell r="G3745" t="str">
            <v>COVER JIG 1200X900X600</v>
          </cell>
        </row>
        <row r="3746">
          <cell r="D3746" t="str">
            <v>MTPL-00906</v>
          </cell>
          <cell r="E3746" t="str">
            <v>COVER JIG</v>
          </cell>
          <cell r="F3746" t="str">
            <v>MTPL-00906</v>
          </cell>
          <cell r="G3746" t="str">
            <v>COVER JIG 1500X900X500</v>
          </cell>
        </row>
        <row r="3747">
          <cell r="D3747" t="str">
            <v>MTPL-00907</v>
          </cell>
          <cell r="E3747" t="str">
            <v>COVER JIG</v>
          </cell>
          <cell r="F3747" t="str">
            <v>MTPL-00907</v>
          </cell>
          <cell r="G3747" t="str">
            <v>COVER JIG 1800X900X300</v>
          </cell>
        </row>
        <row r="3748">
          <cell r="D3748" t="str">
            <v>MTPL-00908</v>
          </cell>
          <cell r="E3748" t="str">
            <v>COVER JIG</v>
          </cell>
          <cell r="F3748" t="str">
            <v>MTPL-00908</v>
          </cell>
          <cell r="G3748" t="str">
            <v>COVER JIG 2300X900X300</v>
          </cell>
        </row>
        <row r="3749">
          <cell r="D3749" t="str">
            <v>MTPL-00909</v>
          </cell>
          <cell r="E3749" t="str">
            <v>COVER JIG</v>
          </cell>
          <cell r="F3749" t="str">
            <v>MTPL-00909</v>
          </cell>
          <cell r="G3749" t="str">
            <v>COVER JIG 2500X900X300</v>
          </cell>
        </row>
        <row r="3750">
          <cell r="D3750" t="str">
            <v>MTPL-00910</v>
          </cell>
          <cell r="E3750" t="str">
            <v>COVER JIG</v>
          </cell>
          <cell r="F3750" t="str">
            <v>MTPL-00910</v>
          </cell>
          <cell r="G3750" t="str">
            <v>COVER JIG 2500X900X500</v>
          </cell>
        </row>
        <row r="3751">
          <cell r="D3751" t="str">
            <v>MTPL-00915</v>
          </cell>
          <cell r="E3751" t="str">
            <v>COVER JIG</v>
          </cell>
          <cell r="F3751" t="str">
            <v>MTPL-00915</v>
          </cell>
          <cell r="G3751" t="str">
            <v>COVER JIG 4800X2100X300</v>
          </cell>
        </row>
        <row r="3752">
          <cell r="D3752" t="str">
            <v>MTPL-02400</v>
          </cell>
          <cell r="E3752" t="str">
            <v>COVER JIG</v>
          </cell>
          <cell r="F3752" t="str">
            <v>MTPL-02400</v>
          </cell>
          <cell r="G3752" t="str">
            <v>COVER JIG 2100 X 900 X 600</v>
          </cell>
        </row>
        <row r="3753">
          <cell r="D3753" t="str">
            <v>MTPL-02401</v>
          </cell>
          <cell r="E3753" t="str">
            <v>COVER JIG</v>
          </cell>
          <cell r="F3753" t="str">
            <v>MTPL-02401</v>
          </cell>
          <cell r="G3753" t="str">
            <v>COVER JIG 4200 X 900 X 600</v>
          </cell>
        </row>
        <row r="3754">
          <cell r="D3754" t="str">
            <v>MTPL-03437</v>
          </cell>
          <cell r="E3754" t="str">
            <v>COVER JIG</v>
          </cell>
          <cell r="F3754" t="str">
            <v>MTPL-03437</v>
          </cell>
          <cell r="G3754" t="str">
            <v>COVER JIG 1200 X 600 X 300</v>
          </cell>
        </row>
        <row r="3755">
          <cell r="D3755" t="str">
            <v>MTPL-03444</v>
          </cell>
          <cell r="E3755" t="str">
            <v>COVER JIG</v>
          </cell>
          <cell r="F3755" t="str">
            <v>MTPL-03444</v>
          </cell>
          <cell r="G3755" t="str">
            <v>COVER JIG 2200 X 600 X 300</v>
          </cell>
        </row>
        <row r="3756">
          <cell r="D3756" t="str">
            <v>MTPL-03464</v>
          </cell>
          <cell r="E3756" t="str">
            <v>COVER JIG</v>
          </cell>
          <cell r="F3756" t="str">
            <v>MTPL-03464</v>
          </cell>
          <cell r="G3756" t="str">
            <v>COVER JIG 1500 X 1000 X 500</v>
          </cell>
        </row>
        <row r="3757">
          <cell r="D3757" t="str">
            <v>MTPL-03465</v>
          </cell>
          <cell r="E3757" t="str">
            <v>COVER JIG</v>
          </cell>
          <cell r="F3757" t="str">
            <v>MTPL-03465</v>
          </cell>
          <cell r="G3757" t="str">
            <v>COVER JIG 3000 X 1000 X 500</v>
          </cell>
        </row>
        <row r="3758">
          <cell r="D3758" t="str">
            <v>MTPL-03466</v>
          </cell>
          <cell r="E3758" t="str">
            <v>COVER JIG</v>
          </cell>
          <cell r="F3758" t="str">
            <v>MTPL-03466</v>
          </cell>
          <cell r="G3758" t="str">
            <v>COVER JIG 3600 X 1200 X 500</v>
          </cell>
        </row>
        <row r="3759">
          <cell r="D3759" t="str">
            <v>MTPL-03467</v>
          </cell>
          <cell r="E3759" t="str">
            <v>COVER JIG</v>
          </cell>
          <cell r="F3759" t="str">
            <v>MTPL-03467</v>
          </cell>
          <cell r="G3759" t="str">
            <v>COVER JIG 3800 X 1200 X 500</v>
          </cell>
        </row>
        <row r="3760">
          <cell r="D3760" t="str">
            <v>MTPL-03747</v>
          </cell>
          <cell r="E3760" t="str">
            <v>MAGNET</v>
          </cell>
          <cell r="F3760" t="str">
            <v>MTPL-03747</v>
          </cell>
          <cell r="G3760" t="str">
            <v>TOGGLE CLAMP MC03-2</v>
          </cell>
        </row>
        <row r="3761">
          <cell r="D3761" t="str">
            <v>MTPL-01808</v>
          </cell>
          <cell r="E3761" t="str">
            <v>RELAY</v>
          </cell>
          <cell r="F3761" t="str">
            <v>MTPL-01808</v>
          </cell>
          <cell r="G3761" t="str">
            <v>RELAY MY2 220VAC+SOCKET</v>
          </cell>
        </row>
        <row r="3762">
          <cell r="D3762" t="str">
            <v>MTPL-03786</v>
          </cell>
          <cell r="E3762" t="str">
            <v>DINOLITE</v>
          </cell>
          <cell r="F3762" t="str">
            <v>MTPL-03786</v>
          </cell>
          <cell r="G3762" t="str">
            <v>Dinolite AF-3313T(VGA)</v>
          </cell>
        </row>
        <row r="3763">
          <cell r="D3763" t="str">
            <v>MTPL-03787</v>
          </cell>
          <cell r="E3763" t="str">
            <v>DINOLITE</v>
          </cell>
          <cell r="F3763" t="str">
            <v>MTPL-03787</v>
          </cell>
          <cell r="G3763" t="str">
            <v>Dinolite AM-4515ZT(1.3MP)</v>
          </cell>
        </row>
        <row r="3764">
          <cell r="D3764" t="str">
            <v>MTPL-03788</v>
          </cell>
          <cell r="E3764" t="str">
            <v>DINOLITE</v>
          </cell>
          <cell r="F3764" t="str">
            <v>MTPL-03788</v>
          </cell>
          <cell r="G3764" t="str">
            <v>Dinolite AM-73915MZT R10 (5MP) with Metal body &amp; AMR</v>
          </cell>
        </row>
        <row r="3765">
          <cell r="D3765" t="str">
            <v>MTPL-03789</v>
          </cell>
          <cell r="E3765" t="str">
            <v>STAND</v>
          </cell>
          <cell r="F3765" t="str">
            <v>MTPL-03789</v>
          </cell>
          <cell r="G3765" t="str">
            <v>Dinolite Stand RK-06E</v>
          </cell>
        </row>
        <row r="3766">
          <cell r="D3766" t="str">
            <v>MTPL-03790</v>
          </cell>
          <cell r="E3766" t="str">
            <v>STAND</v>
          </cell>
          <cell r="F3766" t="str">
            <v>MTPL-03790</v>
          </cell>
          <cell r="G3766" t="str">
            <v>Dinolite Stand RK-10</v>
          </cell>
        </row>
        <row r="3767">
          <cell r="D3767" t="str">
            <v>MTPL-03757</v>
          </cell>
          <cell r="E3767" t="str">
            <v>CUTTER</v>
          </cell>
          <cell r="F3767" t="str">
            <v>MTPL-03757</v>
          </cell>
          <cell r="G3767" t="str">
            <v>CS07-S001- CUTTING WHEEL</v>
          </cell>
        </row>
        <row r="3768">
          <cell r="D3768" t="str">
            <v>MTPL-03758</v>
          </cell>
          <cell r="E3768" t="str">
            <v>ELCO</v>
          </cell>
          <cell r="F3768" t="str">
            <v>MTPL-03758</v>
          </cell>
          <cell r="G3768" t="str">
            <v>NICHIHON ELCO 200V/680µf</v>
          </cell>
        </row>
        <row r="3769">
          <cell r="D3769" t="str">
            <v>MTPL-03759</v>
          </cell>
          <cell r="E3769" t="str">
            <v>VARISTOR</v>
          </cell>
          <cell r="F3769" t="str">
            <v>MTPL-03759</v>
          </cell>
          <cell r="G3769" t="str">
            <v>VARISTOR PANASONIC ZNR V10471U</v>
          </cell>
        </row>
        <row r="3770">
          <cell r="D3770" t="str">
            <v>MTPL-03760</v>
          </cell>
          <cell r="E3770" t="str">
            <v>FLASHER</v>
          </cell>
          <cell r="F3770" t="str">
            <v>MTPL-03760</v>
          </cell>
          <cell r="G3770" t="str">
            <v>FLASHER 24 V 3 KAKI EXD CT252</v>
          </cell>
        </row>
        <row r="3771">
          <cell r="D3771" t="str">
            <v>MTPL-03761</v>
          </cell>
          <cell r="E3771" t="str">
            <v>NEPPLE</v>
          </cell>
          <cell r="F3771" t="str">
            <v>MTPL-03761</v>
          </cell>
          <cell r="G3771" t="str">
            <v>NEPPLE GREASE GUN NEDDLE NOSE</v>
          </cell>
        </row>
        <row r="3772">
          <cell r="D3772" t="str">
            <v>MTPL-03762</v>
          </cell>
          <cell r="E3772" t="str">
            <v>NEPPLE</v>
          </cell>
          <cell r="F3772" t="str">
            <v>MTPL-03762</v>
          </cell>
          <cell r="G3772" t="str">
            <v>NEPPLE GREASE GUN POINTED (LANCIP)</v>
          </cell>
        </row>
        <row r="3773">
          <cell r="D3773" t="str">
            <v>MTPL-03763</v>
          </cell>
          <cell r="E3773" t="str">
            <v>FUSE</v>
          </cell>
          <cell r="F3773" t="str">
            <v>MTPL-03763</v>
          </cell>
          <cell r="G3773" t="str">
            <v>FUSE STAVOLT 250V 5A</v>
          </cell>
        </row>
        <row r="3774">
          <cell r="D3774" t="str">
            <v>MTPL-03764</v>
          </cell>
          <cell r="E3774" t="str">
            <v>OVERHAUL</v>
          </cell>
          <cell r="F3774" t="str">
            <v>MTPL-03764</v>
          </cell>
          <cell r="G3774" t="str">
            <v>JASA OVERHAUL CONVEYOR TANPA PENGGANTIAN PART</v>
          </cell>
        </row>
        <row r="3775">
          <cell r="D3775" t="str">
            <v>MTPL-03765</v>
          </cell>
          <cell r="E3775" t="str">
            <v>OVERHAUL</v>
          </cell>
          <cell r="F3775" t="str">
            <v>MTPL-03765</v>
          </cell>
          <cell r="G3775" t="str">
            <v>MATERIAL RANTAI SPROKET &amp; AS  (OVERHAUL)</v>
          </cell>
        </row>
        <row r="3776">
          <cell r="D3776" t="str">
            <v>MTPL-03766</v>
          </cell>
          <cell r="E3776" t="str">
            <v>OVERHAUL</v>
          </cell>
          <cell r="F3776" t="str">
            <v>MTPL-03766</v>
          </cell>
          <cell r="G3776" t="str">
            <v>PLENDES + PENGUNCI (OVERHAUL)</v>
          </cell>
        </row>
        <row r="3777">
          <cell r="D3777" t="str">
            <v>MTPL-03767</v>
          </cell>
          <cell r="E3777" t="str">
            <v>OVERHAUL</v>
          </cell>
          <cell r="F3777" t="str">
            <v>MTPL-03767</v>
          </cell>
          <cell r="G3777" t="str">
            <v>PENGAIT KERETA (OVERHAUL)</v>
          </cell>
        </row>
        <row r="3778">
          <cell r="D3778" t="str">
            <v>MTPL-03769</v>
          </cell>
          <cell r="E3778" t="str">
            <v>LAMP</v>
          </cell>
          <cell r="F3778" t="str">
            <v>MTPL-03769</v>
          </cell>
          <cell r="G3778" t="str">
            <v>LAMPU PANGGIL OPERATOR</v>
          </cell>
        </row>
        <row r="3779">
          <cell r="D3779" t="str">
            <v>MTPL-03770</v>
          </cell>
          <cell r="E3779" t="str">
            <v>KUNCI</v>
          </cell>
          <cell r="F3779" t="str">
            <v>MTPL-03770</v>
          </cell>
          <cell r="G3779" t="str">
            <v>KUNCI RING 8-32 MM</v>
          </cell>
        </row>
        <row r="3780">
          <cell r="D3780" t="str">
            <v>MTPL-03771</v>
          </cell>
          <cell r="E3780" t="str">
            <v>BEARING</v>
          </cell>
          <cell r="F3780" t="str">
            <v>MTPL-03771</v>
          </cell>
          <cell r="G3780" t="str">
            <v>BEARING F608ZZ</v>
          </cell>
        </row>
        <row r="3781">
          <cell r="D3781" t="str">
            <v>MTPL-03772</v>
          </cell>
          <cell r="E3781" t="str">
            <v>ELCO</v>
          </cell>
          <cell r="F3781" t="str">
            <v>MTPL-03772</v>
          </cell>
          <cell r="G3781" t="str">
            <v>ELCO 450V / 22µf</v>
          </cell>
        </row>
        <row r="3782">
          <cell r="D3782" t="str">
            <v>MTPL-03775</v>
          </cell>
          <cell r="E3782" t="str">
            <v>OIL</v>
          </cell>
          <cell r="F3782" t="str">
            <v>MTPL-03775</v>
          </cell>
          <cell r="G3782" t="str">
            <v>OLI GEAR BOX SAE 140 (PERTAMINA 4 LITER)</v>
          </cell>
        </row>
        <row r="3783">
          <cell r="D3783" t="str">
            <v>MTPL-03778</v>
          </cell>
          <cell r="E3783" t="str">
            <v>SPRAY</v>
          </cell>
          <cell r="F3783" t="str">
            <v>MTPL-03778</v>
          </cell>
          <cell r="G3783" t="str">
            <v>SPRAYER CAT MEIJI F75G (Tabung 400cc)</v>
          </cell>
        </row>
        <row r="3784">
          <cell r="D3784" t="str">
            <v>MTPL-03782</v>
          </cell>
          <cell r="E3784" t="str">
            <v>CHUCK</v>
          </cell>
          <cell r="F3784" t="str">
            <v>MTPL-03782</v>
          </cell>
          <cell r="G3784" t="str">
            <v>COLLECT CHUCK MILLING KRISBOW KW0400075</v>
          </cell>
        </row>
        <row r="3785">
          <cell r="D3785" t="str">
            <v>MTPL-03783</v>
          </cell>
          <cell r="E3785" t="str">
            <v>KUNCI</v>
          </cell>
          <cell r="F3785" t="str">
            <v>MTPL-03783</v>
          </cell>
          <cell r="G3785" t="str">
            <v>KUNCI SHOCK KRISBOW KW0101367</v>
          </cell>
        </row>
        <row r="3786">
          <cell r="D3786" t="str">
            <v>MTPL-03784</v>
          </cell>
          <cell r="E3786" t="str">
            <v>BATTERY</v>
          </cell>
          <cell r="F3786" t="str">
            <v>MTPL-03784</v>
          </cell>
          <cell r="G3786" t="str">
            <v>BATERAI CR 2450 (3V) (Panasonic)</v>
          </cell>
        </row>
        <row r="3787">
          <cell r="D3787" t="str">
            <v>MTPL-03785</v>
          </cell>
          <cell r="E3787" t="str">
            <v>BATTERY</v>
          </cell>
          <cell r="F3787" t="str">
            <v>MTPL-03785</v>
          </cell>
          <cell r="G3787" t="str">
            <v>BATERAI BOSCH 18V GBA</v>
          </cell>
        </row>
        <row r="3788">
          <cell r="D3788" t="str">
            <v>MTPL-03791</v>
          </cell>
          <cell r="E3788" t="str">
            <v>ACTREEL</v>
          </cell>
          <cell r="F3788" t="str">
            <v>MTPL-03791</v>
          </cell>
          <cell r="G3788" t="str">
            <v>ACTREEL 3363L</v>
          </cell>
        </row>
        <row r="3789">
          <cell r="D3789" t="str">
            <v>MTPL-03792</v>
          </cell>
          <cell r="E3789" t="str">
            <v>BOLT</v>
          </cell>
          <cell r="F3789" t="str">
            <v>MTPL-03792</v>
          </cell>
          <cell r="G3789" t="str">
            <v>BAUT L6 M8 X 50</v>
          </cell>
        </row>
        <row r="3790">
          <cell r="D3790" t="str">
            <v>MTPL-01004</v>
          </cell>
          <cell r="E3790" t="str">
            <v>CAT</v>
          </cell>
          <cell r="F3790" t="str">
            <v>MTPL-01004</v>
          </cell>
          <cell r="G3790" t="str">
            <v>CAT NIPPE 1013 INDIGO BLUE VESPA P.FN</v>
          </cell>
        </row>
        <row r="3791">
          <cell r="D3791" t="str">
            <v>MTPL-01005</v>
          </cell>
          <cell r="E3791" t="str">
            <v>CAT</v>
          </cell>
          <cell r="F3791" t="str">
            <v>MTPL-01005</v>
          </cell>
          <cell r="G3791" t="str">
            <v>CAT NIPPE 448 YELLOW</v>
          </cell>
        </row>
        <row r="3792">
          <cell r="D3792" t="str">
            <v>MTPL-01006</v>
          </cell>
          <cell r="E3792" t="str">
            <v>CAT</v>
          </cell>
          <cell r="F3792" t="str">
            <v>MTPL-01006</v>
          </cell>
          <cell r="G3792" t="str">
            <v>CAT NIPPE 631 RED</v>
          </cell>
        </row>
        <row r="3793">
          <cell r="D3793" t="str">
            <v>MTPL-03751</v>
          </cell>
          <cell r="E3793" t="str">
            <v>SWITCH</v>
          </cell>
          <cell r="F3793" t="str">
            <v>MTPL-03751</v>
          </cell>
          <cell r="G3793" t="str">
            <v>SWITCH ON-OFF MAKITA 2414 NB</v>
          </cell>
        </row>
        <row r="3794">
          <cell r="D3794" t="str">
            <v>MTPL-03794</v>
          </cell>
          <cell r="E3794" t="str">
            <v>RELAY</v>
          </cell>
          <cell r="F3794" t="str">
            <v>MTPL-03794</v>
          </cell>
          <cell r="G3794" t="str">
            <v>RELAY MINI SURFACE MOUNT G6S-2 (8 PIN) 5V</v>
          </cell>
        </row>
        <row r="3795">
          <cell r="D3795" t="str">
            <v>MTPL-03795</v>
          </cell>
          <cell r="E3795" t="str">
            <v>RELAY</v>
          </cell>
          <cell r="F3795" t="str">
            <v>MTPL-03795</v>
          </cell>
          <cell r="G3795" t="str">
            <v>RELAY MINI SURFACE MOUNT G6S-2 (8 PIN) 12V</v>
          </cell>
        </row>
        <row r="3796">
          <cell r="D3796" t="str">
            <v>MTPL-03793</v>
          </cell>
          <cell r="E3796" t="str">
            <v>VALVE</v>
          </cell>
          <cell r="F3796" t="str">
            <v>MTPL-03793</v>
          </cell>
          <cell r="G3796" t="str">
            <v>BALL VALVE 3/4 INCH MF ONDA</v>
          </cell>
        </row>
        <row r="3797">
          <cell r="D3797" t="str">
            <v>MTPL-03796</v>
          </cell>
          <cell r="E3797" t="str">
            <v>COVER</v>
          </cell>
          <cell r="F3797" t="str">
            <v>MTPL-03796</v>
          </cell>
          <cell r="G3797" t="str">
            <v>COVER BOBIN CASSETE REEL</v>
          </cell>
        </row>
        <row r="3798">
          <cell r="D3798" t="str">
            <v>MTPL-03797</v>
          </cell>
          <cell r="E3798" t="str">
            <v>SPI</v>
          </cell>
          <cell r="F3798" t="str">
            <v>MTPL-03797</v>
          </cell>
          <cell r="G3798" t="str">
            <v>SPI RANTAI</v>
          </cell>
        </row>
        <row r="3799">
          <cell r="D3799" t="str">
            <v>MTPL-03798</v>
          </cell>
          <cell r="E3799" t="str">
            <v>GUN</v>
          </cell>
          <cell r="F3799" t="str">
            <v>MTPL-03798</v>
          </cell>
          <cell r="G3799" t="str">
            <v>DRYER GUN / HOT AIR GUN 2000W , GHG 630 DCE BOSCH</v>
          </cell>
        </row>
        <row r="3800">
          <cell r="D3800" t="str">
            <v>MTPL-03799</v>
          </cell>
          <cell r="E3800" t="str">
            <v>MATA ROFFING</v>
          </cell>
          <cell r="F3800" t="str">
            <v>MTPL-03799</v>
          </cell>
          <cell r="G3800" t="str">
            <v>MATA ROFING 8MM TEKIRO</v>
          </cell>
        </row>
        <row r="3801">
          <cell r="D3801" t="str">
            <v>MTPL-03800</v>
          </cell>
          <cell r="E3801" t="str">
            <v>ELEMEN</v>
          </cell>
          <cell r="F3801" t="str">
            <v>MTPL-03800</v>
          </cell>
          <cell r="G3801" t="str">
            <v>Heat Elemen For Soldering Station YIHUA 75 Watt</v>
          </cell>
        </row>
        <row r="3802">
          <cell r="D3802" t="str">
            <v>MTPL-03755</v>
          </cell>
          <cell r="E3802" t="str">
            <v>BOX</v>
          </cell>
          <cell r="F3802" t="str">
            <v>MTPL-03755</v>
          </cell>
          <cell r="G3802" t="str">
            <v>BOX MATERIAL TRANSPARANT 25 CM</v>
          </cell>
        </row>
        <row r="3803">
          <cell r="D3803" t="str">
            <v>MTPL-03756</v>
          </cell>
          <cell r="E3803" t="str">
            <v>BOX</v>
          </cell>
          <cell r="F3803" t="str">
            <v>MTPL-03756</v>
          </cell>
          <cell r="G3803" t="str">
            <v>BOX MATERIAL TRANSPARANT 40 CM</v>
          </cell>
        </row>
        <row r="3804">
          <cell r="D3804" t="str">
            <v>MTPL-03752</v>
          </cell>
          <cell r="E3804" t="str">
            <v>CUTTER</v>
          </cell>
          <cell r="F3804" t="str">
            <v>MTPL-03752</v>
          </cell>
          <cell r="G3804" t="str">
            <v>CUTTER BLADE</v>
          </cell>
        </row>
        <row r="3805">
          <cell r="D3805" t="str">
            <v>MTPL-03753</v>
          </cell>
          <cell r="E3805" t="str">
            <v>REPAIR</v>
          </cell>
          <cell r="F3805" t="str">
            <v>MTPL-03753</v>
          </cell>
          <cell r="G3805" t="str">
            <v>REPAIR YC-D SLAVE MODULE 1000</v>
          </cell>
        </row>
        <row r="3806">
          <cell r="D3806" t="str">
            <v>MTPL-03754</v>
          </cell>
          <cell r="E3806" t="str">
            <v>BOLT</v>
          </cell>
          <cell r="F3806" t="str">
            <v>MTPL-03754</v>
          </cell>
          <cell r="G3806" t="str">
            <v>BAUT M4 P8</v>
          </cell>
        </row>
        <row r="3807">
          <cell r="D3807" t="str">
            <v>MTPL-03773</v>
          </cell>
          <cell r="E3807" t="str">
            <v>INSULOK</v>
          </cell>
          <cell r="F3807" t="str">
            <v>MTPL-03773</v>
          </cell>
          <cell r="G3807" t="str">
            <v xml:space="preserve">INSULOCK DUA LUBANG </v>
          </cell>
        </row>
        <row r="3808">
          <cell r="D3808" t="str">
            <v>MTPL-03774</v>
          </cell>
          <cell r="E3808" t="str">
            <v>SELANG</v>
          </cell>
          <cell r="F3808" t="str">
            <v>MTPL-03774</v>
          </cell>
          <cell r="G3808" t="str">
            <v>SELANG GREASE GUN</v>
          </cell>
        </row>
        <row r="3809">
          <cell r="D3809" t="str">
            <v>MTPL-03806</v>
          </cell>
          <cell r="E3809" t="str">
            <v>PROGRAM</v>
          </cell>
          <cell r="F3809" t="str">
            <v>MTPL-03806</v>
          </cell>
          <cell r="G3809" t="str">
            <v>IC EE + PROGRAM MESIN FU</v>
          </cell>
        </row>
        <row r="3810">
          <cell r="D3810" t="str">
            <v>MTPL-03776</v>
          </cell>
          <cell r="E3810" t="str">
            <v>TEMPAT OLI</v>
          </cell>
          <cell r="F3810" t="str">
            <v>MTPL-03776</v>
          </cell>
          <cell r="G3810" t="str">
            <v>OIL CAN 300ML</v>
          </cell>
        </row>
        <row r="3811">
          <cell r="D3811" t="str">
            <v>MTPL-03777</v>
          </cell>
          <cell r="E3811" t="str">
            <v>MATA BOR</v>
          </cell>
          <cell r="F3811" t="str">
            <v>MTPL-03777</v>
          </cell>
          <cell r="G3811" t="str">
            <v>MATA BOR PAGODA 2-8</v>
          </cell>
        </row>
        <row r="3812">
          <cell r="D3812" t="str">
            <v>MTPL-03801</v>
          </cell>
          <cell r="E3812" t="str">
            <v>GEAR</v>
          </cell>
          <cell r="F3812" t="str">
            <v>MTPL-03801</v>
          </cell>
          <cell r="G3812" t="str">
            <v>GEAR PENDORONG CV FO02</v>
          </cell>
        </row>
        <row r="3813">
          <cell r="D3813" t="str">
            <v>MTPL-03802</v>
          </cell>
          <cell r="E3813" t="str">
            <v>MATA SOLDER</v>
          </cell>
          <cell r="F3813" t="str">
            <v>MTPL-03802</v>
          </cell>
          <cell r="G3813" t="str">
            <v>MATA SOLDER YIHUA lancip</v>
          </cell>
        </row>
        <row r="3814">
          <cell r="D3814" t="str">
            <v>MTPL-03803</v>
          </cell>
          <cell r="E3814" t="str">
            <v>STAND</v>
          </cell>
          <cell r="F3814" t="str">
            <v>MTPL-03803</v>
          </cell>
          <cell r="G3814" t="str">
            <v>STAND BASE APPLIKATOR</v>
          </cell>
        </row>
        <row r="3815">
          <cell r="D3815" t="str">
            <v>MTPL-03804</v>
          </cell>
          <cell r="E3815" t="str">
            <v>SLIDING</v>
          </cell>
          <cell r="F3815" t="str">
            <v>MTPL-03804</v>
          </cell>
          <cell r="G3815" t="str">
            <v>SLIDING APPLIKATOR AUTO SEAL ISI 5</v>
          </cell>
        </row>
        <row r="3816">
          <cell r="D3816" t="str">
            <v>MTPL-03805</v>
          </cell>
          <cell r="E3816" t="str">
            <v>SLIDING</v>
          </cell>
          <cell r="F3816" t="str">
            <v>MTPL-03805</v>
          </cell>
          <cell r="G3816" t="str">
            <v>SLIDING APPLIKATOR AUTO SEAL ISI 6</v>
          </cell>
        </row>
        <row r="3817">
          <cell r="D3817" t="str">
            <v>MTPL-03807</v>
          </cell>
          <cell r="E3817" t="str">
            <v>AMPLAS</v>
          </cell>
          <cell r="F3817" t="str">
            <v>MTPL-03807</v>
          </cell>
          <cell r="G3817" t="str">
            <v>AMPLAS TEMPEL BULAT 1200</v>
          </cell>
        </row>
        <row r="3818">
          <cell r="D3818" t="str">
            <v>MTPL-03808</v>
          </cell>
          <cell r="E3818" t="str">
            <v>TIMER</v>
          </cell>
          <cell r="F3818" t="str">
            <v>MTPL-03808</v>
          </cell>
          <cell r="G3818" t="str">
            <v>TIMER DIGITAL DH48S-2Z AC 220 V  DELAY RELAY</v>
          </cell>
        </row>
        <row r="3819">
          <cell r="D3819" t="str">
            <v>MTPL-03809</v>
          </cell>
          <cell r="E3819" t="str">
            <v>TROLLY</v>
          </cell>
          <cell r="F3819" t="str">
            <v>MTPL-03809</v>
          </cell>
          <cell r="G3819" t="str">
            <v>TROLLY F1</v>
          </cell>
        </row>
        <row r="3820">
          <cell r="D3820" t="str">
            <v>MTPL-03810</v>
          </cell>
          <cell r="E3820" t="str">
            <v>TROLLY</v>
          </cell>
          <cell r="F3820" t="str">
            <v>MTPL-03810</v>
          </cell>
          <cell r="G3820" t="str">
            <v>TROLLY WIRE</v>
          </cell>
        </row>
        <row r="3821">
          <cell r="D3821" t="str">
            <v>MTPL-03811</v>
          </cell>
          <cell r="E3821" t="str">
            <v>BOTOL</v>
          </cell>
          <cell r="F3821" t="str">
            <v>MTPL-03811</v>
          </cell>
          <cell r="G3821" t="str">
            <v>BOTOL SPRAY 500 ML</v>
          </cell>
        </row>
        <row r="3822">
          <cell r="D3822" t="str">
            <v>MTPL-03812</v>
          </cell>
          <cell r="E3822" t="str">
            <v>PYLOX</v>
          </cell>
          <cell r="F3822" t="str">
            <v>MTPL-03812</v>
          </cell>
          <cell r="G3822" t="str">
            <v>PYLOX PUTIH (300ML)</v>
          </cell>
        </row>
        <row r="3823">
          <cell r="D3823" t="str">
            <v>MTPL-03813</v>
          </cell>
          <cell r="E3823" t="str">
            <v>PYLOX</v>
          </cell>
          <cell r="F3823" t="str">
            <v>MTPL-03813</v>
          </cell>
          <cell r="G3823" t="str">
            <v>PYLOX BLUE (300 ML)</v>
          </cell>
        </row>
        <row r="3824">
          <cell r="D3824" t="str">
            <v>MTPL-03814</v>
          </cell>
          <cell r="E3824" t="str">
            <v>STAND</v>
          </cell>
          <cell r="F3824" t="str">
            <v>MTPL-03814</v>
          </cell>
          <cell r="G3824" t="str">
            <v xml:space="preserve">STAND GUTTER + GUTTER NEW DESIGN </v>
          </cell>
        </row>
        <row r="3825">
          <cell r="D3825" t="str">
            <v>MTPL-03676</v>
          </cell>
          <cell r="E3825" t="str">
            <v>BEARING</v>
          </cell>
          <cell r="F3825" t="str">
            <v>MTPL-03676</v>
          </cell>
          <cell r="G3825" t="str">
            <v>BEARING NTN 7204 HT</v>
          </cell>
        </row>
        <row r="3826">
          <cell r="D3826" t="str">
            <v>MTPL-03679</v>
          </cell>
          <cell r="E3826" t="str">
            <v>ADHESIVES</v>
          </cell>
          <cell r="F3826" t="str">
            <v>MTPL-03679</v>
          </cell>
          <cell r="G3826" t="str">
            <v>DEVCON 2 TON PLASTIC STEEL EPOXY</v>
          </cell>
        </row>
        <row r="3827">
          <cell r="D3827" t="str">
            <v>MTPL-03512</v>
          </cell>
          <cell r="E3827" t="str">
            <v>MATTING</v>
          </cell>
          <cell r="F3827" t="str">
            <v>MTPL-03512</v>
          </cell>
          <cell r="G3827" t="str">
            <v>MATTING COT D32 VD1B</v>
          </cell>
        </row>
        <row r="3828">
          <cell r="D3828" t="str">
            <v>MTPL-03666</v>
          </cell>
          <cell r="E3828" t="str">
            <v xml:space="preserve">FOOT </v>
          </cell>
          <cell r="F3828" t="str">
            <v>MTPL-03666</v>
          </cell>
          <cell r="G3828" t="str">
            <v>FOOT OPERATED AIR VALVES (MSFBR3)</v>
          </cell>
        </row>
        <row r="3829">
          <cell r="D3829" t="str">
            <v>MTPL-03815</v>
          </cell>
          <cell r="E3829" t="str">
            <v>EAR PLUG</v>
          </cell>
          <cell r="F3829" t="str">
            <v>MTPL-03815</v>
          </cell>
          <cell r="G3829" t="str">
            <v>EAR PLUG (10051445)</v>
          </cell>
        </row>
        <row r="3830">
          <cell r="D3830" t="str">
            <v>MTPL-03816</v>
          </cell>
          <cell r="E3830" t="str">
            <v>TREKER</v>
          </cell>
          <cell r="F3830" t="str">
            <v>MTPL-03816</v>
          </cell>
          <cell r="G3830" t="str">
            <v>Treker Bearing Adjustable Gear Puller 2 ARM 4IN Krisbow KW0103445</v>
          </cell>
        </row>
        <row r="3831">
          <cell r="D3831" t="str">
            <v>MTPL-03817</v>
          </cell>
          <cell r="E3831" t="str">
            <v>TANG</v>
          </cell>
          <cell r="F3831" t="str">
            <v>MTPL-03817</v>
          </cell>
          <cell r="G3831" t="str">
            <v>TANG POTONG DIAGONAL 6 INCH KRISBOW (KW10032758)</v>
          </cell>
        </row>
        <row r="3832">
          <cell r="D3832" t="str">
            <v>MTPL-03818</v>
          </cell>
          <cell r="E3832" t="str">
            <v>OBENG</v>
          </cell>
          <cell r="F3832" t="str">
            <v>MTPL-03818</v>
          </cell>
          <cell r="G3832" t="str">
            <v>Obeng Plus Screwdriver Krisbow 6 0X200Mm 10002183</v>
          </cell>
        </row>
        <row r="3833">
          <cell r="D3833" t="str">
            <v>MTPL-03819</v>
          </cell>
          <cell r="E3833" t="str">
            <v>BOLT</v>
          </cell>
          <cell r="F3833" t="str">
            <v>MTPL-03819</v>
          </cell>
          <cell r="G3833" t="str">
            <v>BAUT L6 X 35</v>
          </cell>
        </row>
        <row r="3834">
          <cell r="D3834">
            <v>28142808</v>
          </cell>
          <cell r="E3834" t="str">
            <v>ARM</v>
          </cell>
          <cell r="F3834">
            <v>28142808</v>
          </cell>
          <cell r="G3834" t="str">
            <v>PRESSURE ARM</v>
          </cell>
        </row>
        <row r="3835">
          <cell r="D3835">
            <v>48316670</v>
          </cell>
          <cell r="E3835" t="str">
            <v>HOLDER</v>
          </cell>
          <cell r="F3835">
            <v>48316670</v>
          </cell>
          <cell r="G3835" t="str">
            <v>ELECTRODE HOLDER</v>
          </cell>
        </row>
        <row r="3836">
          <cell r="D3836">
            <v>48316671</v>
          </cell>
          <cell r="E3836" t="str">
            <v>HOLDER</v>
          </cell>
          <cell r="F3836">
            <v>48316671</v>
          </cell>
          <cell r="G3836" t="str">
            <v>ELECTRODE HOLDER FOR HW20</v>
          </cell>
        </row>
        <row r="3837">
          <cell r="D3837">
            <v>48316677</v>
          </cell>
          <cell r="E3837" t="str">
            <v>PLATE</v>
          </cell>
          <cell r="F3837">
            <v>48316677</v>
          </cell>
          <cell r="G3837" t="str">
            <v>CAM PLATE</v>
          </cell>
        </row>
        <row r="3838">
          <cell r="D3838">
            <v>48730003</v>
          </cell>
          <cell r="E3838" t="str">
            <v>CABLE</v>
          </cell>
          <cell r="F3838">
            <v>48730003</v>
          </cell>
          <cell r="G3838" t="str">
            <v>SYSTEM CABLE</v>
          </cell>
        </row>
        <row r="3839">
          <cell r="D3839">
            <v>48770005</v>
          </cell>
          <cell r="E3839" t="str">
            <v>RELAY</v>
          </cell>
          <cell r="F3839">
            <v>48770005</v>
          </cell>
          <cell r="G3839" t="str">
            <v>TERMINAL RELAY</v>
          </cell>
        </row>
        <row r="3840">
          <cell r="D3840">
            <v>48770014</v>
          </cell>
          <cell r="E3840" t="str">
            <v>SCANNER</v>
          </cell>
          <cell r="F3840">
            <v>48770014</v>
          </cell>
          <cell r="G3840" t="str">
            <v>BAR CODE TOUTCH SCANNER</v>
          </cell>
        </row>
        <row r="3841">
          <cell r="D3841">
            <v>381273851</v>
          </cell>
          <cell r="E3841" t="str">
            <v>HOLDER</v>
          </cell>
          <cell r="F3841">
            <v>381273851</v>
          </cell>
          <cell r="G3841" t="str">
            <v>UPPER ELECTRODE HOLDER (FOR HW10,HW30)</v>
          </cell>
        </row>
        <row r="3842">
          <cell r="D3842">
            <v>4800600140</v>
          </cell>
          <cell r="E3842" t="str">
            <v>CABLE</v>
          </cell>
          <cell r="F3842">
            <v>4800600140</v>
          </cell>
          <cell r="G3842" t="str">
            <v>485 CABLE 3M</v>
          </cell>
        </row>
        <row r="3843">
          <cell r="D3843">
            <v>4800600460</v>
          </cell>
          <cell r="E3843" t="str">
            <v>CABLE</v>
          </cell>
          <cell r="F3843">
            <v>4800600460</v>
          </cell>
          <cell r="G3843" t="str">
            <v>I/O CABLE</v>
          </cell>
        </row>
        <row r="3844">
          <cell r="D3844">
            <v>4800600680</v>
          </cell>
          <cell r="E3844" t="str">
            <v>POWER</v>
          </cell>
          <cell r="F3844">
            <v>4800600680</v>
          </cell>
          <cell r="G3844" t="str">
            <v>12V POWER CABLE 0.8M</v>
          </cell>
        </row>
        <row r="3845">
          <cell r="D3845">
            <v>4800600690</v>
          </cell>
          <cell r="E3845" t="str">
            <v>POWER</v>
          </cell>
          <cell r="F3845">
            <v>4800600690</v>
          </cell>
          <cell r="G3845" t="str">
            <v>12V POWER CABLE 0.3M</v>
          </cell>
        </row>
        <row r="3846">
          <cell r="D3846">
            <v>4800600960</v>
          </cell>
          <cell r="E3846" t="str">
            <v>CABLE</v>
          </cell>
          <cell r="F3846">
            <v>4800600960</v>
          </cell>
          <cell r="G3846" t="str">
            <v>I/O CABLE</v>
          </cell>
        </row>
        <row r="3847">
          <cell r="D3847">
            <v>4800600980</v>
          </cell>
          <cell r="E3847" t="str">
            <v>CABLE</v>
          </cell>
          <cell r="F3847">
            <v>4800600980</v>
          </cell>
          <cell r="G3847" t="str">
            <v>CONVERT CABLE(160MM)</v>
          </cell>
        </row>
        <row r="3848">
          <cell r="D3848">
            <v>4804800870</v>
          </cell>
          <cell r="E3848" t="str">
            <v>LAMP</v>
          </cell>
          <cell r="F3848">
            <v>4804800870</v>
          </cell>
          <cell r="G3848" t="str">
            <v>LED DISPLAY</v>
          </cell>
        </row>
        <row r="3849">
          <cell r="D3849">
            <v>4805600300</v>
          </cell>
          <cell r="E3849" t="str">
            <v>CPU</v>
          </cell>
          <cell r="F3849">
            <v>4805600300</v>
          </cell>
          <cell r="G3849" t="str">
            <v>CPU PRINT PCB ASSEMBLY</v>
          </cell>
        </row>
        <row r="3850">
          <cell r="D3850">
            <v>4818000380</v>
          </cell>
          <cell r="E3850" t="str">
            <v>YC-D</v>
          </cell>
          <cell r="F3850">
            <v>4818000380</v>
          </cell>
          <cell r="G3850" t="str">
            <v>YC-D MASTER MODULE 100V</v>
          </cell>
        </row>
        <row r="3851">
          <cell r="D3851" t="str">
            <v>00008001</v>
          </cell>
          <cell r="E3851" t="str">
            <v>WIRE</v>
          </cell>
          <cell r="F3851" t="str">
            <v>00008001</v>
          </cell>
          <cell r="G3851" t="str">
            <v>LEAD WIRE FOR D2.2 PIN</v>
          </cell>
        </row>
        <row r="3852">
          <cell r="D3852" t="str">
            <v>00008002</v>
          </cell>
          <cell r="E3852" t="str">
            <v>WIRE</v>
          </cell>
          <cell r="F3852" t="str">
            <v>00008002</v>
          </cell>
          <cell r="G3852" t="str">
            <v>LEAD WIRE FOR SWITCH PIN</v>
          </cell>
        </row>
        <row r="3853">
          <cell r="D3853" t="str">
            <v>00008003</v>
          </cell>
          <cell r="E3853" t="str">
            <v>WIRE</v>
          </cell>
          <cell r="F3853" t="str">
            <v>00008003</v>
          </cell>
          <cell r="G3853" t="str">
            <v>LEAD WIRE</v>
          </cell>
        </row>
        <row r="3854">
          <cell r="D3854" t="str">
            <v>00008004</v>
          </cell>
          <cell r="E3854" t="str">
            <v>WIRE</v>
          </cell>
          <cell r="F3854" t="str">
            <v>00008004</v>
          </cell>
          <cell r="G3854" t="str">
            <v>LEAD WIRE</v>
          </cell>
        </row>
        <row r="3855">
          <cell r="D3855" t="str">
            <v>00008011</v>
          </cell>
          <cell r="E3855" t="str">
            <v>WIRE</v>
          </cell>
          <cell r="F3855" t="str">
            <v>00008011</v>
          </cell>
          <cell r="G3855" t="str">
            <v>LEAD-WIRE FOR DIAMETER=0.9 (FOR CHECKER-FIXTURE)</v>
          </cell>
        </row>
        <row r="3856">
          <cell r="D3856" t="str">
            <v>00008013</v>
          </cell>
          <cell r="E3856" t="str">
            <v>WIRE</v>
          </cell>
          <cell r="F3856" t="str">
            <v>00008013</v>
          </cell>
          <cell r="G3856" t="str">
            <v>LEAD WIRE FOR SWITCH PIN(S-253-20)</v>
          </cell>
        </row>
        <row r="3857">
          <cell r="D3857" t="str">
            <v>08X160200010</v>
          </cell>
          <cell r="E3857" t="str">
            <v>PUMP</v>
          </cell>
          <cell r="F3857" t="str">
            <v>08X160200010</v>
          </cell>
          <cell r="G3857" t="str">
            <v>PUMP ASSEMBLY</v>
          </cell>
        </row>
        <row r="3858">
          <cell r="D3858" t="str">
            <v>08X160Z00020</v>
          </cell>
          <cell r="E3858" t="str">
            <v>PUMP</v>
          </cell>
          <cell r="F3858" t="str">
            <v>08X160Z00020</v>
          </cell>
          <cell r="G3858" t="str">
            <v>PUMP HEAD(10PC LOT)</v>
          </cell>
        </row>
        <row r="3859">
          <cell r="D3859" t="str">
            <v>128M0416</v>
          </cell>
          <cell r="E3859" t="str">
            <v>SCREW</v>
          </cell>
          <cell r="F3859" t="str">
            <v>128M0416</v>
          </cell>
          <cell r="G3859" t="str">
            <v>SOCKET HEAD SCREW</v>
          </cell>
        </row>
        <row r="3860">
          <cell r="D3860" t="str">
            <v>130S0340</v>
          </cell>
          <cell r="E3860" t="str">
            <v>SCREW</v>
          </cell>
          <cell r="F3860" t="str">
            <v>130S0340</v>
          </cell>
          <cell r="G3860" t="str">
            <v>CAP SCREW</v>
          </cell>
        </row>
        <row r="3861">
          <cell r="D3861" t="str">
            <v>41P00000012</v>
          </cell>
          <cell r="E3861" t="str">
            <v>CRIMPER DIES</v>
          </cell>
          <cell r="F3861" t="str">
            <v>41P00000012</v>
          </cell>
          <cell r="G3861" t="str">
            <v>INSULATION CRIMPER</v>
          </cell>
        </row>
        <row r="3862">
          <cell r="D3862" t="str">
            <v>41P00000013</v>
          </cell>
          <cell r="E3862" t="str">
            <v>CRIMPER DIES</v>
          </cell>
          <cell r="F3862" t="str">
            <v>41P00000013</v>
          </cell>
          <cell r="G3862" t="str">
            <v>WIRE CRIMPER</v>
          </cell>
        </row>
        <row r="3863">
          <cell r="D3863" t="str">
            <v>41P00000014</v>
          </cell>
          <cell r="E3863" t="str">
            <v>CRIMPER DIES</v>
          </cell>
          <cell r="F3863" t="str">
            <v>41P00000014</v>
          </cell>
          <cell r="G3863" t="str">
            <v>ANVIL</v>
          </cell>
        </row>
        <row r="3864">
          <cell r="D3864" t="str">
            <v>41P00000017</v>
          </cell>
          <cell r="E3864" t="str">
            <v>CRIMPER DIES</v>
          </cell>
          <cell r="F3864" t="str">
            <v>41P00000017</v>
          </cell>
          <cell r="G3864" t="str">
            <v>WIRE CRIMPER</v>
          </cell>
        </row>
        <row r="3865">
          <cell r="D3865" t="str">
            <v>41P00000019</v>
          </cell>
          <cell r="E3865" t="str">
            <v>CRIMPER DIES</v>
          </cell>
          <cell r="F3865" t="str">
            <v>41P00000019</v>
          </cell>
          <cell r="G3865" t="str">
            <v>WIRE CRIMPER</v>
          </cell>
        </row>
        <row r="3866">
          <cell r="D3866" t="str">
            <v>41P00000027</v>
          </cell>
          <cell r="E3866" t="str">
            <v>CRIMPER DIES</v>
          </cell>
          <cell r="F3866" t="str">
            <v>41P00000027</v>
          </cell>
          <cell r="G3866" t="str">
            <v>ANVIL</v>
          </cell>
        </row>
        <row r="3867">
          <cell r="D3867" t="str">
            <v>41P00000028</v>
          </cell>
          <cell r="E3867" t="str">
            <v>CRIMPER DIES</v>
          </cell>
          <cell r="F3867" t="str">
            <v>41P00000028</v>
          </cell>
          <cell r="G3867" t="str">
            <v>ANVIL</v>
          </cell>
        </row>
        <row r="3868">
          <cell r="D3868" t="str">
            <v>41P00000033</v>
          </cell>
          <cell r="E3868" t="str">
            <v>CRIMPER DIES</v>
          </cell>
          <cell r="F3868" t="str">
            <v>41P00000033</v>
          </cell>
          <cell r="G3868" t="str">
            <v>INSULATION CRIMPER</v>
          </cell>
        </row>
        <row r="3869">
          <cell r="D3869" t="str">
            <v>41P00000034</v>
          </cell>
          <cell r="E3869" t="str">
            <v>CRIMPER DIES</v>
          </cell>
          <cell r="F3869" t="str">
            <v>41P00000034</v>
          </cell>
          <cell r="G3869" t="str">
            <v>INSULATION CRIMPER</v>
          </cell>
        </row>
        <row r="3870">
          <cell r="D3870" t="str">
            <v>41P00000038</v>
          </cell>
          <cell r="E3870" t="str">
            <v>CRIMPER DIES</v>
          </cell>
          <cell r="F3870" t="str">
            <v>41P00000038</v>
          </cell>
          <cell r="G3870" t="str">
            <v>INSULATION CRIMPER</v>
          </cell>
        </row>
        <row r="3871">
          <cell r="D3871" t="str">
            <v>41P00000042</v>
          </cell>
          <cell r="E3871" t="str">
            <v>CRIMPER DIES</v>
          </cell>
          <cell r="F3871" t="str">
            <v>41P00000042</v>
          </cell>
          <cell r="G3871" t="str">
            <v>INSULATION CRIMPER</v>
          </cell>
        </row>
        <row r="3872">
          <cell r="D3872" t="str">
            <v>41P00000059</v>
          </cell>
          <cell r="E3872" t="str">
            <v>CRIMPER DIES</v>
          </cell>
          <cell r="F3872" t="str">
            <v>41P00000059</v>
          </cell>
          <cell r="G3872" t="str">
            <v>ANVIL</v>
          </cell>
        </row>
        <row r="3873">
          <cell r="D3873" t="str">
            <v>41P00000060</v>
          </cell>
          <cell r="E3873" t="str">
            <v>CRIMPER DIES</v>
          </cell>
          <cell r="F3873" t="str">
            <v>41P00000060</v>
          </cell>
          <cell r="G3873" t="str">
            <v>ANVIL</v>
          </cell>
        </row>
        <row r="3874">
          <cell r="D3874" t="str">
            <v>41P00000823</v>
          </cell>
          <cell r="E3874" t="str">
            <v>CRIMPER DIES</v>
          </cell>
          <cell r="F3874" t="str">
            <v>41P00000823</v>
          </cell>
          <cell r="G3874" t="str">
            <v>WIRE CRIMPER</v>
          </cell>
        </row>
        <row r="3875">
          <cell r="D3875" t="str">
            <v>41P00003037</v>
          </cell>
          <cell r="E3875" t="str">
            <v>CRIMPER DIES</v>
          </cell>
          <cell r="F3875" t="str">
            <v>41P00003037</v>
          </cell>
          <cell r="G3875" t="str">
            <v>WIRE CRIMPER</v>
          </cell>
        </row>
        <row r="3876">
          <cell r="D3876" t="str">
            <v>41P00003039</v>
          </cell>
          <cell r="E3876" t="str">
            <v>CRIMPER DIES</v>
          </cell>
          <cell r="F3876" t="str">
            <v>41P00003039</v>
          </cell>
          <cell r="G3876" t="str">
            <v>INSULATION CRIMPER</v>
          </cell>
        </row>
        <row r="3877">
          <cell r="D3877" t="str">
            <v>41P00003040</v>
          </cell>
          <cell r="E3877" t="str">
            <v>CRIMPER DIES</v>
          </cell>
          <cell r="F3877" t="str">
            <v>41P00003040</v>
          </cell>
          <cell r="G3877" t="str">
            <v>ANVIL</v>
          </cell>
        </row>
        <row r="3878">
          <cell r="D3878" t="str">
            <v>41P00003043</v>
          </cell>
          <cell r="E3878" t="str">
            <v>HOLDER</v>
          </cell>
          <cell r="F3878" t="str">
            <v>41P00003043</v>
          </cell>
          <cell r="G3878" t="str">
            <v>ANVIL HOLDER</v>
          </cell>
        </row>
        <row r="3879">
          <cell r="D3879" t="str">
            <v>41PA0000056</v>
          </cell>
          <cell r="E3879" t="str">
            <v>PLATE</v>
          </cell>
          <cell r="F3879" t="str">
            <v>41PA0000056</v>
          </cell>
          <cell r="G3879" t="str">
            <v>A/P NAME PLATE</v>
          </cell>
        </row>
        <row r="3880">
          <cell r="D3880" t="str">
            <v>41PA0000071</v>
          </cell>
          <cell r="E3880" t="str">
            <v>OIL</v>
          </cell>
          <cell r="F3880" t="str">
            <v>41PA0000071</v>
          </cell>
          <cell r="G3880" t="str">
            <v>OIL WHET STONE 10PC LOT</v>
          </cell>
        </row>
        <row r="3881">
          <cell r="D3881" t="str">
            <v>41PA0000072</v>
          </cell>
          <cell r="E3881" t="str">
            <v>OIL</v>
          </cell>
          <cell r="F3881" t="str">
            <v>41PA0000072</v>
          </cell>
          <cell r="G3881" t="str">
            <v>OIL WHET STONE</v>
          </cell>
        </row>
        <row r="3882">
          <cell r="D3882" t="str">
            <v>41PA0000077</v>
          </cell>
          <cell r="E3882" t="str">
            <v>PLATE</v>
          </cell>
          <cell r="F3882" t="str">
            <v>41PA0000077</v>
          </cell>
          <cell r="G3882" t="str">
            <v>IRON PARKERIZING RIVET BRASS PLATING(1BOX=1000PC)</v>
          </cell>
        </row>
        <row r="3883">
          <cell r="D3883" t="str">
            <v>42CM14B00101</v>
          </cell>
          <cell r="E3883" t="str">
            <v>RAM</v>
          </cell>
          <cell r="F3883" t="str">
            <v>42CM14B00101</v>
          </cell>
          <cell r="G3883" t="str">
            <v>RAM</v>
          </cell>
        </row>
        <row r="3884">
          <cell r="D3884" t="str">
            <v>42CM14B00302</v>
          </cell>
          <cell r="E3884" t="str">
            <v>DIAL</v>
          </cell>
          <cell r="F3884" t="str">
            <v>42CM14B00302</v>
          </cell>
          <cell r="G3884" t="str">
            <v>DIAL</v>
          </cell>
        </row>
        <row r="3885">
          <cell r="D3885" t="str">
            <v>42CM14B01003B</v>
          </cell>
          <cell r="E3885" t="str">
            <v>PLATE</v>
          </cell>
          <cell r="F3885" t="str">
            <v>42CM14B01003B</v>
          </cell>
          <cell r="G3885" t="str">
            <v>STAY</v>
          </cell>
        </row>
        <row r="3886">
          <cell r="D3886" t="str">
            <v>42CM14D00102</v>
          </cell>
          <cell r="E3886" t="str">
            <v>PLATE</v>
          </cell>
          <cell r="F3886" t="str">
            <v>42CM14D00102</v>
          </cell>
          <cell r="G3886" t="str">
            <v>BOLSTER PLATE A</v>
          </cell>
        </row>
        <row r="3887">
          <cell r="D3887" t="str">
            <v>42CM14D00204</v>
          </cell>
          <cell r="E3887" t="str">
            <v>PLATE</v>
          </cell>
          <cell r="F3887" t="str">
            <v>42CM14D00204</v>
          </cell>
          <cell r="G3887" t="str">
            <v>BOLSTER PLATE B</v>
          </cell>
        </row>
        <row r="3888">
          <cell r="D3888" t="str">
            <v>42CM14D00302</v>
          </cell>
          <cell r="E3888" t="str">
            <v>GUIDE</v>
          </cell>
          <cell r="F3888" t="str">
            <v>42CM14D00302</v>
          </cell>
          <cell r="G3888" t="str">
            <v>APPLICATOR GUIDE A</v>
          </cell>
        </row>
        <row r="3889">
          <cell r="D3889" t="str">
            <v>42CM14D00402</v>
          </cell>
          <cell r="E3889" t="str">
            <v>GUIDE</v>
          </cell>
          <cell r="F3889" t="str">
            <v>42CM14D00402</v>
          </cell>
          <cell r="G3889" t="str">
            <v>APPLICATOR GUIDE B</v>
          </cell>
        </row>
        <row r="3890">
          <cell r="D3890" t="str">
            <v>42CM14D00501</v>
          </cell>
          <cell r="E3890" t="str">
            <v>HOLDER</v>
          </cell>
          <cell r="F3890" t="str">
            <v>42CM14D00501</v>
          </cell>
        </row>
        <row r="3891">
          <cell r="D3891" t="str">
            <v>42CM14D00502</v>
          </cell>
          <cell r="E3891" t="str">
            <v>CLAMP</v>
          </cell>
          <cell r="F3891" t="str">
            <v>42CM14D00502</v>
          </cell>
          <cell r="G3891" t="str">
            <v>CLAMP BASE</v>
          </cell>
        </row>
        <row r="3892">
          <cell r="D3892" t="str">
            <v>42CM14D00602</v>
          </cell>
          <cell r="E3892" t="str">
            <v>COVER</v>
          </cell>
          <cell r="F3892" t="str">
            <v>42CM14D00602</v>
          </cell>
          <cell r="G3892" t="str">
            <v>CHIP COVER</v>
          </cell>
        </row>
        <row r="3893">
          <cell r="D3893" t="str">
            <v>42CM14D00702</v>
          </cell>
          <cell r="E3893" t="str">
            <v>BOLT</v>
          </cell>
          <cell r="F3893" t="str">
            <v>42CM14D00702</v>
          </cell>
          <cell r="G3893" t="str">
            <v>CFM BOLT</v>
          </cell>
        </row>
        <row r="3894">
          <cell r="D3894" t="str">
            <v>42CM14D10001</v>
          </cell>
          <cell r="E3894" t="str">
            <v>LEVER</v>
          </cell>
          <cell r="F3894" t="str">
            <v>42CM14D10001</v>
          </cell>
          <cell r="G3894" t="str">
            <v>CLAMP LEVER</v>
          </cell>
        </row>
        <row r="3895">
          <cell r="D3895" t="str">
            <v>42CM14D10102</v>
          </cell>
          <cell r="E3895" t="str">
            <v>CLAMP</v>
          </cell>
          <cell r="F3895" t="str">
            <v>42CM14D10102</v>
          </cell>
          <cell r="G3895" t="str">
            <v>TOGGLE CLAMP</v>
          </cell>
        </row>
        <row r="3896">
          <cell r="D3896" t="str">
            <v>42CM14D10202</v>
          </cell>
          <cell r="E3896" t="str">
            <v>BOLT</v>
          </cell>
          <cell r="F3896" t="str">
            <v>42CM14D10202</v>
          </cell>
          <cell r="G3896" t="str">
            <v>LOW HEAD HEX BOLT</v>
          </cell>
        </row>
        <row r="3897">
          <cell r="D3897" t="str">
            <v>42GCT10007</v>
          </cell>
          <cell r="E3897" t="str">
            <v>CUTTER</v>
          </cell>
          <cell r="F3897" t="str">
            <v>42GCT10007</v>
          </cell>
          <cell r="G3897" t="str">
            <v>FIXED CUTTER</v>
          </cell>
        </row>
        <row r="3898">
          <cell r="D3898" t="str">
            <v>42GCT10008</v>
          </cell>
          <cell r="E3898" t="str">
            <v>CUTTER</v>
          </cell>
          <cell r="F3898" t="str">
            <v>42GCT10008</v>
          </cell>
          <cell r="G3898" t="str">
            <v>MOBILE CUTTER</v>
          </cell>
        </row>
        <row r="3899">
          <cell r="D3899" t="str">
            <v>42GCT10010</v>
          </cell>
          <cell r="E3899" t="str">
            <v>SPRING</v>
          </cell>
          <cell r="F3899" t="str">
            <v>42GCT10010</v>
          </cell>
          <cell r="G3899" t="str">
            <v>MOBILE CUTTER HOLDER SPRING</v>
          </cell>
        </row>
        <row r="3900">
          <cell r="D3900" t="str">
            <v>42GCT10026</v>
          </cell>
          <cell r="E3900" t="str">
            <v>SHAFT</v>
          </cell>
          <cell r="F3900" t="str">
            <v>42GCT10026</v>
          </cell>
          <cell r="G3900" t="str">
            <v>HEATER LEVER SHAFT</v>
          </cell>
        </row>
        <row r="3901">
          <cell r="D3901" t="str">
            <v>42GCT10027</v>
          </cell>
          <cell r="E3901" t="str">
            <v>ROLLER</v>
          </cell>
          <cell r="F3901" t="str">
            <v>42GCT10027</v>
          </cell>
          <cell r="G3901" t="str">
            <v>TAPE HOLD ROLLER</v>
          </cell>
        </row>
        <row r="3902">
          <cell r="D3902" t="str">
            <v>42GCT10030</v>
          </cell>
          <cell r="E3902" t="str">
            <v>LEVER</v>
          </cell>
          <cell r="F3902" t="str">
            <v>42GCT10030</v>
          </cell>
          <cell r="G3902" t="str">
            <v>ARM LEVER1</v>
          </cell>
        </row>
        <row r="3903">
          <cell r="D3903" t="str">
            <v>42GCT10032</v>
          </cell>
          <cell r="E3903" t="str">
            <v>SHAFT</v>
          </cell>
          <cell r="F3903" t="str">
            <v>42GCT10032</v>
          </cell>
          <cell r="G3903" t="str">
            <v>TAPE RETAINING ROLLER SHAFT</v>
          </cell>
        </row>
        <row r="3904">
          <cell r="D3904" t="str">
            <v>42GCT10033</v>
          </cell>
          <cell r="E3904" t="str">
            <v>HEATER</v>
          </cell>
          <cell r="F3904" t="str">
            <v>42GCT10033</v>
          </cell>
          <cell r="G3904" t="str">
            <v>HEATER HOLD</v>
          </cell>
        </row>
        <row r="3905">
          <cell r="D3905" t="str">
            <v>42GCT10036</v>
          </cell>
          <cell r="E3905" t="str">
            <v>TEFLON</v>
          </cell>
          <cell r="F3905" t="str">
            <v>42GCT10036</v>
          </cell>
          <cell r="G3905" t="str">
            <v>TEFLON SHEET</v>
          </cell>
        </row>
        <row r="3906">
          <cell r="D3906" t="str">
            <v>42GCT10037</v>
          </cell>
          <cell r="E3906" t="str">
            <v>PLATE</v>
          </cell>
          <cell r="F3906" t="str">
            <v>42GCT10037</v>
          </cell>
          <cell r="G3906" t="str">
            <v>COPPER PLATE</v>
          </cell>
        </row>
        <row r="3907">
          <cell r="D3907" t="str">
            <v>42GCT10038A</v>
          </cell>
          <cell r="E3907" t="str">
            <v>LEVER</v>
          </cell>
          <cell r="F3907" t="str">
            <v>42GCT10038A</v>
          </cell>
          <cell r="G3907" t="str">
            <v>BODY OF HEATER LEVER</v>
          </cell>
        </row>
        <row r="3908">
          <cell r="D3908" t="str">
            <v>42GCT10039</v>
          </cell>
          <cell r="E3908" t="str">
            <v>LEVER</v>
          </cell>
          <cell r="F3908" t="str">
            <v>42GCT10039</v>
          </cell>
          <cell r="G3908" t="str">
            <v>ARM LEVER</v>
          </cell>
        </row>
        <row r="3909">
          <cell r="D3909" t="str">
            <v>42GCT10041</v>
          </cell>
          <cell r="E3909" t="str">
            <v>ROLLER</v>
          </cell>
          <cell r="F3909" t="str">
            <v>42GCT10041</v>
          </cell>
          <cell r="G3909" t="str">
            <v>ROLLER OF HEATER</v>
          </cell>
        </row>
        <row r="3910">
          <cell r="D3910" t="str">
            <v>42GCT10042</v>
          </cell>
          <cell r="E3910" t="str">
            <v>PIN</v>
          </cell>
          <cell r="F3910" t="str">
            <v>42GCT10042</v>
          </cell>
          <cell r="G3910" t="str">
            <v>COPPER PIN</v>
          </cell>
        </row>
        <row r="3911">
          <cell r="D3911" t="str">
            <v>42GCT10062</v>
          </cell>
          <cell r="E3911" t="str">
            <v>CLUTCH</v>
          </cell>
          <cell r="F3911" t="str">
            <v>42GCT10062</v>
          </cell>
          <cell r="G3911" t="str">
            <v>CLUTCH ARM</v>
          </cell>
        </row>
        <row r="3912">
          <cell r="D3912" t="str">
            <v>42GCT10070</v>
          </cell>
          <cell r="E3912" t="str">
            <v>GUIDE</v>
          </cell>
          <cell r="F3912" t="str">
            <v>42GCT10070</v>
          </cell>
          <cell r="G3912" t="str">
            <v>GUIDE ROLLER</v>
          </cell>
        </row>
        <row r="3913">
          <cell r="D3913" t="str">
            <v>42GCT10080</v>
          </cell>
          <cell r="E3913" t="str">
            <v>PLATE</v>
          </cell>
          <cell r="F3913" t="str">
            <v>42GCT10080</v>
          </cell>
          <cell r="G3913" t="str">
            <v>BRUSH PLATE</v>
          </cell>
        </row>
        <row r="3914">
          <cell r="D3914" t="str">
            <v>42GCT10361</v>
          </cell>
          <cell r="E3914" t="str">
            <v>PLATE</v>
          </cell>
          <cell r="F3914" t="str">
            <v>42GCT10361</v>
          </cell>
          <cell r="G3914" t="str">
            <v>SOLENOID PLATE</v>
          </cell>
        </row>
        <row r="3915">
          <cell r="D3915" t="str">
            <v>42GCT10453</v>
          </cell>
          <cell r="E3915" t="str">
            <v>DRIVE</v>
          </cell>
          <cell r="F3915" t="str">
            <v>42GCT10453</v>
          </cell>
          <cell r="G3915" t="str">
            <v>MOBILE CUTTER DRIVE ARM</v>
          </cell>
        </row>
        <row r="3916">
          <cell r="D3916" t="str">
            <v>42GCT10515</v>
          </cell>
          <cell r="E3916" t="str">
            <v>HEATER</v>
          </cell>
          <cell r="F3916" t="str">
            <v>42GCT10515</v>
          </cell>
          <cell r="G3916" t="str">
            <v>HEATER</v>
          </cell>
        </row>
        <row r="3917">
          <cell r="D3917" t="str">
            <v>42GCT10521</v>
          </cell>
          <cell r="E3917" t="str">
            <v>SPRING</v>
          </cell>
          <cell r="F3917" t="str">
            <v>42GCT10521</v>
          </cell>
          <cell r="G3917" t="str">
            <v>PULL SPRING</v>
          </cell>
        </row>
        <row r="3918">
          <cell r="D3918" t="str">
            <v>42GCT10549</v>
          </cell>
          <cell r="E3918" t="str">
            <v>SPRING</v>
          </cell>
          <cell r="F3918" t="str">
            <v>42GCT10549</v>
          </cell>
          <cell r="G3918" t="str">
            <v>SPRING</v>
          </cell>
        </row>
        <row r="3919">
          <cell r="D3919" t="str">
            <v>42GCT10558</v>
          </cell>
          <cell r="E3919" t="str">
            <v>SPRING</v>
          </cell>
          <cell r="F3919" t="str">
            <v>42GCT10558</v>
          </cell>
          <cell r="G3919" t="str">
            <v>TENSION SPRING</v>
          </cell>
        </row>
        <row r="3920">
          <cell r="D3920" t="str">
            <v>42GCT10620</v>
          </cell>
          <cell r="E3920" t="str">
            <v>SPRING</v>
          </cell>
          <cell r="F3920" t="str">
            <v>42GCT10620</v>
          </cell>
          <cell r="G3920" t="str">
            <v>SPRING</v>
          </cell>
        </row>
        <row r="3921">
          <cell r="D3921" t="str">
            <v>42GCT10667</v>
          </cell>
          <cell r="E3921" t="str">
            <v>SOLENOID</v>
          </cell>
          <cell r="F3921" t="str">
            <v>42GCT10667</v>
          </cell>
          <cell r="G3921" t="str">
            <v>SOLENOID</v>
          </cell>
        </row>
        <row r="3922">
          <cell r="D3922" t="str">
            <v>42GCT11023</v>
          </cell>
          <cell r="E3922" t="str">
            <v>STOPPER</v>
          </cell>
          <cell r="F3922" t="str">
            <v>42GCT11023</v>
          </cell>
          <cell r="G3922" t="str">
            <v>CLUTCH STOPPER</v>
          </cell>
        </row>
        <row r="3923">
          <cell r="D3923" t="str">
            <v>42GCT11025</v>
          </cell>
          <cell r="E3923" t="str">
            <v>STOPPER</v>
          </cell>
          <cell r="F3923" t="str">
            <v>42GCT11025</v>
          </cell>
          <cell r="G3923" t="str">
            <v>CLUTCH STOPPER SUPPORTING</v>
          </cell>
        </row>
        <row r="3924">
          <cell r="D3924" t="str">
            <v>42GCT1Z165</v>
          </cell>
          <cell r="E3924" t="str">
            <v>VARITAP</v>
          </cell>
          <cell r="F3924" t="str">
            <v>42GCT1Z165</v>
          </cell>
          <cell r="G3924" t="str">
            <v>VARITAP</v>
          </cell>
        </row>
        <row r="3925">
          <cell r="D3925" t="str">
            <v>42GCT1Z232</v>
          </cell>
          <cell r="E3925" t="str">
            <v>RELAY</v>
          </cell>
          <cell r="F3925" t="str">
            <v>42GCT1Z232</v>
          </cell>
          <cell r="G3925" t="str">
            <v>RELAY</v>
          </cell>
        </row>
        <row r="3926">
          <cell r="D3926" t="str">
            <v>42GP1400002</v>
          </cell>
          <cell r="E3926" t="str">
            <v>GONOGO</v>
          </cell>
          <cell r="F3926" t="str">
            <v>42GP1400002</v>
          </cell>
          <cell r="G3926" t="str">
            <v>BEND UP,BEND DOWN JIG FOR RH-F TERMINAL</v>
          </cell>
        </row>
        <row r="3927">
          <cell r="D3927" t="str">
            <v>42GW11A506</v>
          </cell>
          <cell r="E3927" t="str">
            <v>CYLINDER</v>
          </cell>
          <cell r="F3927" t="str">
            <v>42GW11A506</v>
          </cell>
          <cell r="G3927" t="str">
            <v>AIR CYLINDER</v>
          </cell>
        </row>
        <row r="3928">
          <cell r="D3928" t="str">
            <v>42GW11A507</v>
          </cell>
          <cell r="E3928" t="str">
            <v>CYLINDER</v>
          </cell>
          <cell r="F3928" t="str">
            <v>42GW11A507</v>
          </cell>
          <cell r="G3928" t="str">
            <v>AIR CYLINDER</v>
          </cell>
        </row>
        <row r="3929">
          <cell r="D3929" t="str">
            <v>42GW11A531</v>
          </cell>
          <cell r="E3929" t="str">
            <v>CYLINDER</v>
          </cell>
          <cell r="F3929" t="str">
            <v>42GW11A531</v>
          </cell>
          <cell r="G3929" t="str">
            <v>AIR CYLINDER</v>
          </cell>
        </row>
        <row r="3930">
          <cell r="D3930" t="str">
            <v>42GYS10505</v>
          </cell>
          <cell r="E3930" t="str">
            <v>SOLDER</v>
          </cell>
          <cell r="F3930" t="str">
            <v>42GYS10505</v>
          </cell>
          <cell r="G3930" t="str">
            <v>SOLDER FLATIRON (CE) (AC230V/50,60HZ)</v>
          </cell>
        </row>
        <row r="3931">
          <cell r="D3931" t="str">
            <v>42GYS10514</v>
          </cell>
          <cell r="E3931" t="str">
            <v>SOLDER</v>
          </cell>
          <cell r="F3931" t="str">
            <v>42GYS10514</v>
          </cell>
          <cell r="G3931" t="str">
            <v>AHEAD OF THE FLATIRON</v>
          </cell>
        </row>
        <row r="3932">
          <cell r="D3932" t="str">
            <v>42GYS10524</v>
          </cell>
          <cell r="E3932" t="str">
            <v>FLATIRON</v>
          </cell>
          <cell r="F3932" t="str">
            <v>42GYS10524</v>
          </cell>
          <cell r="G3932" t="str">
            <v>FLATIRON PART UNIT(HEAD IS NOT INCLUDED)</v>
          </cell>
        </row>
        <row r="3933">
          <cell r="D3933" t="str">
            <v>42M211YG600</v>
          </cell>
          <cell r="E3933" t="str">
            <v>CFM</v>
          </cell>
          <cell r="F3933" t="str">
            <v>42M211YG600</v>
          </cell>
          <cell r="G3933" t="str">
            <v>CFM 1CH ELEC.INSTRUMENTATION</v>
          </cell>
        </row>
        <row r="3934">
          <cell r="D3934" t="str">
            <v>42WP81F501Y</v>
          </cell>
          <cell r="E3934" t="str">
            <v>OIL</v>
          </cell>
          <cell r="F3934" t="str">
            <v>42WP81F501Y</v>
          </cell>
          <cell r="G3934" t="str">
            <v>SILICON OIL</v>
          </cell>
        </row>
        <row r="3935">
          <cell r="D3935" t="str">
            <v>48A01004</v>
          </cell>
          <cell r="E3935" t="str">
            <v>BASE</v>
          </cell>
          <cell r="F3935" t="str">
            <v>48A01004</v>
          </cell>
          <cell r="G3935" t="str">
            <v>BASE</v>
          </cell>
        </row>
        <row r="3936">
          <cell r="D3936" t="str">
            <v>48A01007</v>
          </cell>
          <cell r="E3936" t="str">
            <v>SHANK</v>
          </cell>
          <cell r="F3936" t="str">
            <v>48A01007</v>
          </cell>
          <cell r="G3936" t="str">
            <v>SHANK ADJUSTING SCREW</v>
          </cell>
        </row>
        <row r="3937">
          <cell r="D3937" t="str">
            <v>48A01008</v>
          </cell>
          <cell r="E3937" t="str">
            <v>NUT</v>
          </cell>
          <cell r="F3937" t="str">
            <v>48A01008</v>
          </cell>
          <cell r="G3937" t="str">
            <v>SHANK ADJUSTING NUT</v>
          </cell>
        </row>
        <row r="3938">
          <cell r="D3938" t="str">
            <v>48A01009</v>
          </cell>
          <cell r="E3938" t="str">
            <v>SPACER</v>
          </cell>
          <cell r="F3938" t="str">
            <v>48A01009</v>
          </cell>
          <cell r="G3938" t="str">
            <v>SPACER</v>
          </cell>
        </row>
        <row r="3939">
          <cell r="D3939" t="str">
            <v>48A01010</v>
          </cell>
          <cell r="E3939" t="str">
            <v>CRIMPER DIES</v>
          </cell>
          <cell r="F3939" t="str">
            <v>48A01010</v>
          </cell>
          <cell r="G3939" t="str">
            <v>INSULATION CLIMPER DICE</v>
          </cell>
        </row>
        <row r="3940">
          <cell r="D3940" t="str">
            <v>48A01013001</v>
          </cell>
          <cell r="E3940" t="str">
            <v>ADJUSTER</v>
          </cell>
          <cell r="F3940" t="str">
            <v>48A01013001</v>
          </cell>
          <cell r="G3940" t="str">
            <v>INS.ADJ..PIECE</v>
          </cell>
        </row>
        <row r="3941">
          <cell r="D3941" t="str">
            <v>48A01013010</v>
          </cell>
          <cell r="E3941" t="str">
            <v>ADJUSTER</v>
          </cell>
          <cell r="F3941" t="str">
            <v>48A01013010</v>
          </cell>
          <cell r="G3941" t="str">
            <v>INS.ADJ..PIECE</v>
          </cell>
        </row>
        <row r="3942">
          <cell r="D3942" t="str">
            <v>48A01013025</v>
          </cell>
          <cell r="E3942" t="str">
            <v>ADJUSTER</v>
          </cell>
          <cell r="F3942" t="str">
            <v>48A01013025</v>
          </cell>
          <cell r="G3942" t="str">
            <v>INS.ADJ..PIECE</v>
          </cell>
        </row>
        <row r="3943">
          <cell r="D3943" t="str">
            <v>48A01013026</v>
          </cell>
          <cell r="E3943" t="str">
            <v>ADJUSTER</v>
          </cell>
          <cell r="F3943" t="str">
            <v>48A01013026</v>
          </cell>
          <cell r="G3943" t="str">
            <v>INS.ADJ..PIECE</v>
          </cell>
        </row>
        <row r="3944">
          <cell r="D3944" t="str">
            <v>48A01013028</v>
          </cell>
          <cell r="E3944" t="str">
            <v>ADJUSTER</v>
          </cell>
          <cell r="F3944" t="str">
            <v>48A01013028</v>
          </cell>
          <cell r="G3944" t="str">
            <v>INS.ADJ..PIECE</v>
          </cell>
        </row>
        <row r="3945">
          <cell r="D3945" t="str">
            <v>48A01013029</v>
          </cell>
          <cell r="E3945" t="str">
            <v>ADJUSTER</v>
          </cell>
          <cell r="F3945" t="str">
            <v>48A01013029</v>
          </cell>
          <cell r="G3945" t="str">
            <v>INS.ADJ..PIECE</v>
          </cell>
        </row>
        <row r="3946">
          <cell r="D3946" t="str">
            <v>48A01013030</v>
          </cell>
          <cell r="E3946" t="str">
            <v>ADJUSTER</v>
          </cell>
          <cell r="F3946" t="str">
            <v>48A01013030</v>
          </cell>
          <cell r="G3946" t="str">
            <v>INS.ADJ..PIECE</v>
          </cell>
        </row>
        <row r="3947">
          <cell r="D3947" t="str">
            <v>48A01013031</v>
          </cell>
          <cell r="E3947" t="str">
            <v>ADJUSTER</v>
          </cell>
          <cell r="F3947" t="str">
            <v>48A01013031</v>
          </cell>
          <cell r="G3947" t="str">
            <v>INS.ADJ..PIECE</v>
          </cell>
        </row>
        <row r="3948">
          <cell r="D3948" t="str">
            <v>48A01013035</v>
          </cell>
          <cell r="E3948" t="str">
            <v>ADJUSTER</v>
          </cell>
          <cell r="F3948" t="str">
            <v>48A01013035</v>
          </cell>
          <cell r="G3948" t="str">
            <v>INS.ADJ..PIECE</v>
          </cell>
        </row>
        <row r="3949">
          <cell r="D3949" t="str">
            <v>48A01017</v>
          </cell>
          <cell r="E3949" t="str">
            <v>FEEDING</v>
          </cell>
          <cell r="F3949" t="str">
            <v>48A01017</v>
          </cell>
          <cell r="G3949" t="str">
            <v>FEEDING ROD</v>
          </cell>
        </row>
        <row r="3950">
          <cell r="D3950" t="str">
            <v>48A01020</v>
          </cell>
          <cell r="E3950" t="str">
            <v>FEEDING</v>
          </cell>
          <cell r="F3950" t="str">
            <v>48A01020</v>
          </cell>
          <cell r="G3950" t="str">
            <v>SCREW FOR FEED ADJUSTING</v>
          </cell>
        </row>
        <row r="3951">
          <cell r="D3951" t="str">
            <v>48A01021</v>
          </cell>
          <cell r="E3951" t="str">
            <v>BLOCK</v>
          </cell>
          <cell r="F3951" t="str">
            <v>48A01021</v>
          </cell>
          <cell r="G3951" t="str">
            <v>PIVOT BLOCK</v>
          </cell>
        </row>
        <row r="3952">
          <cell r="D3952" t="str">
            <v>48A01024</v>
          </cell>
          <cell r="E3952" t="str">
            <v>PIN</v>
          </cell>
          <cell r="F3952" t="str">
            <v>48A01024</v>
          </cell>
          <cell r="G3952" t="str">
            <v>LEVER PIN B</v>
          </cell>
        </row>
        <row r="3953">
          <cell r="D3953" t="str">
            <v>48A01026</v>
          </cell>
          <cell r="E3953" t="str">
            <v>BUSH</v>
          </cell>
          <cell r="F3953" t="str">
            <v>48A01026</v>
          </cell>
          <cell r="G3953" t="str">
            <v>PIVOT PIN BASE</v>
          </cell>
        </row>
        <row r="3954">
          <cell r="D3954" t="str">
            <v>48A01028</v>
          </cell>
          <cell r="E3954" t="str">
            <v>FEEDING</v>
          </cell>
          <cell r="F3954" t="str">
            <v>48A01028</v>
          </cell>
          <cell r="G3954" t="str">
            <v>FEEDING LEVER</v>
          </cell>
        </row>
        <row r="3955">
          <cell r="D3955" t="str">
            <v>48A01031</v>
          </cell>
          <cell r="E3955" t="str">
            <v>CLAW</v>
          </cell>
          <cell r="F3955" t="str">
            <v>48A01031</v>
          </cell>
          <cell r="G3955" t="str">
            <v>SPRING FOR FEEDING CLAW</v>
          </cell>
        </row>
        <row r="3956">
          <cell r="D3956" t="str">
            <v>48A01037</v>
          </cell>
          <cell r="E3956" t="str">
            <v>HOLDER</v>
          </cell>
          <cell r="F3956" t="str">
            <v>48A01037</v>
          </cell>
          <cell r="G3956" t="str">
            <v>SPRING FOR TERMINAL HOLDER</v>
          </cell>
        </row>
        <row r="3957">
          <cell r="D3957" t="str">
            <v>48A01040</v>
          </cell>
          <cell r="E3957" t="str">
            <v>SPRING</v>
          </cell>
          <cell r="F3957" t="str">
            <v>48A01040</v>
          </cell>
          <cell r="G3957" t="str">
            <v>RETURN SPRING</v>
          </cell>
        </row>
        <row r="3958">
          <cell r="D3958" t="str">
            <v>48A01044</v>
          </cell>
          <cell r="E3958" t="str">
            <v>BUSH</v>
          </cell>
          <cell r="F3958" t="str">
            <v>48A01044</v>
          </cell>
          <cell r="G3958" t="str">
            <v>BUSH</v>
          </cell>
        </row>
        <row r="3959">
          <cell r="D3959" t="str">
            <v>48A01045A14</v>
          </cell>
          <cell r="E3959" t="str">
            <v>BLADE</v>
          </cell>
          <cell r="F3959" t="str">
            <v>48A01045A14</v>
          </cell>
          <cell r="G3959" t="str">
            <v>SHEARBLADE</v>
          </cell>
        </row>
        <row r="3960">
          <cell r="D3960" t="str">
            <v>48A01047A12</v>
          </cell>
          <cell r="E3960" t="str">
            <v>BLADE</v>
          </cell>
          <cell r="F3960" t="str">
            <v>48A01047A12</v>
          </cell>
          <cell r="G3960" t="str">
            <v>REAR SHEARBLADE</v>
          </cell>
        </row>
        <row r="3961">
          <cell r="D3961" t="str">
            <v>48A01048A</v>
          </cell>
          <cell r="E3961" t="str">
            <v>BLADE</v>
          </cell>
          <cell r="F3961" t="str">
            <v>48A01048A</v>
          </cell>
          <cell r="G3961" t="str">
            <v>FRONT SHEARBLADE</v>
          </cell>
        </row>
        <row r="3962">
          <cell r="D3962" t="str">
            <v>48A01054A</v>
          </cell>
          <cell r="E3962" t="str">
            <v>STOPPER</v>
          </cell>
          <cell r="F3962" t="str">
            <v>48A01054A</v>
          </cell>
          <cell r="G3962" t="str">
            <v>STOPPER</v>
          </cell>
        </row>
        <row r="3963">
          <cell r="D3963" t="str">
            <v>48A0106A</v>
          </cell>
          <cell r="E3963" t="str">
            <v>CYLINDER</v>
          </cell>
          <cell r="F3963" t="str">
            <v>48A0106A</v>
          </cell>
          <cell r="G3963" t="str">
            <v>SHANK (SILENCER TYPE)</v>
          </cell>
        </row>
        <row r="3964">
          <cell r="D3964" t="str">
            <v>48A02004</v>
          </cell>
          <cell r="E3964" t="str">
            <v>RAM</v>
          </cell>
          <cell r="F3964" t="str">
            <v>48A02004</v>
          </cell>
          <cell r="G3964" t="str">
            <v>RAM</v>
          </cell>
        </row>
        <row r="3965">
          <cell r="D3965" t="str">
            <v>48A02007</v>
          </cell>
          <cell r="E3965" t="str">
            <v>PIECE</v>
          </cell>
          <cell r="F3965" t="str">
            <v>48A02007</v>
          </cell>
          <cell r="G3965" t="str">
            <v>PIECE</v>
          </cell>
        </row>
        <row r="3966">
          <cell r="D3966" t="str">
            <v>48A02015</v>
          </cell>
          <cell r="E3966" t="str">
            <v>SPRING</v>
          </cell>
          <cell r="F3966" t="str">
            <v>48A02015</v>
          </cell>
          <cell r="G3966" t="str">
            <v>SPRING A</v>
          </cell>
        </row>
        <row r="3967">
          <cell r="D3967" t="str">
            <v>48A04042</v>
          </cell>
          <cell r="E3967" t="str">
            <v>BUSH</v>
          </cell>
          <cell r="F3967" t="str">
            <v>48A04042</v>
          </cell>
          <cell r="G3967" t="str">
            <v>PIVOT BUSH</v>
          </cell>
        </row>
        <row r="3968">
          <cell r="D3968" t="str">
            <v>48A04044</v>
          </cell>
          <cell r="E3968" t="str">
            <v>PIVOT</v>
          </cell>
          <cell r="F3968" t="str">
            <v>48A04044</v>
          </cell>
          <cell r="G3968" t="str">
            <v>PIVOT BLOCK</v>
          </cell>
        </row>
        <row r="3969">
          <cell r="D3969" t="str">
            <v>48A04060</v>
          </cell>
          <cell r="E3969" t="str">
            <v>STOPPER</v>
          </cell>
          <cell r="F3969" t="str">
            <v>48A04060</v>
          </cell>
          <cell r="G3969" t="str">
            <v>TERMINAL SCRAP STOPPER</v>
          </cell>
        </row>
        <row r="3970">
          <cell r="D3970" t="str">
            <v>48A04061</v>
          </cell>
          <cell r="E3970" t="str">
            <v>SPRING</v>
          </cell>
          <cell r="F3970" t="str">
            <v>48A04061</v>
          </cell>
          <cell r="G3970" t="str">
            <v>SHEARBLADE SPRING</v>
          </cell>
        </row>
        <row r="3971">
          <cell r="D3971" t="str">
            <v>48A04063</v>
          </cell>
          <cell r="E3971" t="str">
            <v>STOPPER</v>
          </cell>
          <cell r="F3971" t="str">
            <v>48A04063</v>
          </cell>
          <cell r="G3971" t="str">
            <v>STOPPER</v>
          </cell>
        </row>
        <row r="3972">
          <cell r="D3972" t="str">
            <v>48A06001</v>
          </cell>
          <cell r="E3972" t="str">
            <v>FRAME</v>
          </cell>
          <cell r="F3972" t="str">
            <v>48A06001</v>
          </cell>
          <cell r="G3972" t="str">
            <v>FRAME</v>
          </cell>
        </row>
        <row r="3973">
          <cell r="D3973" t="str">
            <v>48A06013</v>
          </cell>
          <cell r="E3973" t="str">
            <v>HOLDER</v>
          </cell>
          <cell r="F3973" t="str">
            <v>48A06013</v>
          </cell>
          <cell r="G3973" t="str">
            <v>FEEDING CLAW HOLDER</v>
          </cell>
        </row>
        <row r="3974">
          <cell r="D3974" t="str">
            <v>48A08004</v>
          </cell>
          <cell r="E3974" t="str">
            <v>RAM</v>
          </cell>
          <cell r="F3974" t="str">
            <v>48A08004</v>
          </cell>
          <cell r="G3974" t="str">
            <v>RAM</v>
          </cell>
        </row>
        <row r="3975">
          <cell r="D3975" t="str">
            <v>48A10X0000</v>
          </cell>
          <cell r="E3975" t="str">
            <v>BASE</v>
          </cell>
          <cell r="F3975" t="str">
            <v>48A10X0000</v>
          </cell>
          <cell r="G3975" t="str">
            <v>ATTACHMENT FOR 87 APPLICATOR</v>
          </cell>
        </row>
        <row r="3976">
          <cell r="D3976" t="str">
            <v>48A13010</v>
          </cell>
          <cell r="E3976" t="str">
            <v>SPRING</v>
          </cell>
          <cell r="F3976" t="str">
            <v>48A13010</v>
          </cell>
          <cell r="G3976" t="str">
            <v>TERMINAL HOLDER SPRING</v>
          </cell>
        </row>
        <row r="3977">
          <cell r="D3977" t="str">
            <v>48A13032</v>
          </cell>
          <cell r="E3977" t="str">
            <v>HOLDER</v>
          </cell>
          <cell r="F3977" t="str">
            <v>48A13032</v>
          </cell>
          <cell r="G3977" t="str">
            <v>TERMINAL HOLDER SCREW</v>
          </cell>
        </row>
        <row r="3978">
          <cell r="D3978" t="str">
            <v>48A16014</v>
          </cell>
          <cell r="E3978" t="str">
            <v>SPRING</v>
          </cell>
          <cell r="F3978" t="str">
            <v>48A16014</v>
          </cell>
          <cell r="G3978" t="str">
            <v>SPRING</v>
          </cell>
        </row>
        <row r="3979">
          <cell r="D3979" t="str">
            <v>48A19002</v>
          </cell>
          <cell r="E3979" t="str">
            <v>NUT</v>
          </cell>
          <cell r="F3979" t="str">
            <v>48A19002</v>
          </cell>
          <cell r="G3979" t="str">
            <v>SHANK ADJUSTING NUT</v>
          </cell>
        </row>
        <row r="3980">
          <cell r="D3980" t="str">
            <v>48A19003</v>
          </cell>
          <cell r="E3980" t="str">
            <v>SHANK</v>
          </cell>
          <cell r="F3980" t="str">
            <v>48A19003</v>
          </cell>
          <cell r="G3980" t="str">
            <v>SHANK ADJUSTING SCREW</v>
          </cell>
        </row>
        <row r="3981">
          <cell r="D3981" t="str">
            <v>48A19004</v>
          </cell>
          <cell r="E3981" t="str">
            <v>SHANK</v>
          </cell>
          <cell r="F3981" t="str">
            <v>48A19004</v>
          </cell>
          <cell r="G3981" t="str">
            <v>SHANK ADJUSTING SCREW SPACER</v>
          </cell>
        </row>
        <row r="3982">
          <cell r="D3982" t="str">
            <v>48A19005</v>
          </cell>
          <cell r="E3982" t="str">
            <v>CRIMPER DIES</v>
          </cell>
          <cell r="F3982" t="str">
            <v>48A19005</v>
          </cell>
          <cell r="G3982" t="str">
            <v>INSULATION CRIMPER DICE</v>
          </cell>
        </row>
        <row r="3983">
          <cell r="D3983" t="str">
            <v>48A19006</v>
          </cell>
          <cell r="E3983" t="str">
            <v>SPRING</v>
          </cell>
          <cell r="F3983" t="str">
            <v>48A19006</v>
          </cell>
          <cell r="G3983" t="str">
            <v>SHANK ADJUSTING SCREW SPRING</v>
          </cell>
        </row>
        <row r="3984">
          <cell r="D3984" t="str">
            <v>48A19007002</v>
          </cell>
          <cell r="E3984" t="str">
            <v>ADJUSTER</v>
          </cell>
          <cell r="F3984" t="str">
            <v>48A19007002</v>
          </cell>
          <cell r="G3984" t="str">
            <v>INS.ADJ..PIECE</v>
          </cell>
        </row>
        <row r="3985">
          <cell r="D3985" t="str">
            <v>48A19007005</v>
          </cell>
          <cell r="E3985" t="str">
            <v>ADJUSTER</v>
          </cell>
          <cell r="F3985" t="str">
            <v>48A19007005</v>
          </cell>
          <cell r="G3985" t="str">
            <v>INS.ADJ..PIECE</v>
          </cell>
        </row>
        <row r="3986">
          <cell r="D3986" t="str">
            <v>48A19007007</v>
          </cell>
          <cell r="E3986" t="str">
            <v>ADJUSTER</v>
          </cell>
          <cell r="F3986" t="str">
            <v>48A19007007</v>
          </cell>
          <cell r="G3986" t="str">
            <v>INS.ADJ..PIECE</v>
          </cell>
        </row>
        <row r="3987">
          <cell r="D3987" t="str">
            <v>48A19007008</v>
          </cell>
          <cell r="E3987" t="str">
            <v>ADJUSTER</v>
          </cell>
          <cell r="F3987" t="str">
            <v>48A19007008</v>
          </cell>
          <cell r="G3987" t="str">
            <v>INS.ADJ..PIECE</v>
          </cell>
        </row>
        <row r="3988">
          <cell r="D3988" t="str">
            <v>48A19007010</v>
          </cell>
          <cell r="E3988" t="str">
            <v>ADJUSTER</v>
          </cell>
          <cell r="F3988" t="str">
            <v>48A19007010</v>
          </cell>
          <cell r="G3988" t="str">
            <v>INS.ADJ..PIECE</v>
          </cell>
        </row>
        <row r="3989">
          <cell r="D3989" t="str">
            <v>48A19007011</v>
          </cell>
          <cell r="E3989" t="str">
            <v>ADJUSTER</v>
          </cell>
          <cell r="F3989" t="str">
            <v>48A19007011</v>
          </cell>
          <cell r="G3989" t="str">
            <v>INS.ADJ..PIECE</v>
          </cell>
        </row>
        <row r="3990">
          <cell r="D3990" t="str">
            <v>48A19007012</v>
          </cell>
          <cell r="E3990" t="str">
            <v>ADJUSTER</v>
          </cell>
          <cell r="F3990" t="str">
            <v>48A19007012</v>
          </cell>
          <cell r="G3990" t="str">
            <v>INS.ADJ..PIECE</v>
          </cell>
        </row>
        <row r="3991">
          <cell r="D3991" t="str">
            <v>48A19007013</v>
          </cell>
          <cell r="E3991" t="str">
            <v>ADJUSTER</v>
          </cell>
          <cell r="F3991" t="str">
            <v>48A19007013</v>
          </cell>
          <cell r="G3991" t="str">
            <v>INS.ADJ..PIECE</v>
          </cell>
        </row>
        <row r="3992">
          <cell r="D3992" t="str">
            <v>48A19007014</v>
          </cell>
          <cell r="E3992" t="str">
            <v>ADJUSTER</v>
          </cell>
          <cell r="F3992" t="str">
            <v>48A19007014</v>
          </cell>
          <cell r="G3992" t="str">
            <v>INS.ADJ..PIECE</v>
          </cell>
        </row>
        <row r="3993">
          <cell r="D3993" t="str">
            <v>48A19007015</v>
          </cell>
          <cell r="E3993" t="str">
            <v>ADJUSTER</v>
          </cell>
          <cell r="F3993" t="str">
            <v>48A19007015</v>
          </cell>
          <cell r="G3993" t="str">
            <v>INS.ADJ..PIECE</v>
          </cell>
        </row>
        <row r="3994">
          <cell r="D3994" t="str">
            <v>48A19007016</v>
          </cell>
          <cell r="E3994" t="str">
            <v>ADJUSTER</v>
          </cell>
          <cell r="F3994" t="str">
            <v>48A19007016</v>
          </cell>
          <cell r="G3994" t="str">
            <v>INS.ADJ..PIECE</v>
          </cell>
        </row>
        <row r="3995">
          <cell r="D3995" t="str">
            <v>48A19007017</v>
          </cell>
          <cell r="E3995" t="str">
            <v>ADJUSTER</v>
          </cell>
          <cell r="F3995" t="str">
            <v>48A19007017</v>
          </cell>
          <cell r="G3995" t="str">
            <v>INS.ADJ..PIECE</v>
          </cell>
        </row>
        <row r="3996">
          <cell r="D3996" t="str">
            <v>48A19007018</v>
          </cell>
          <cell r="E3996" t="str">
            <v>ADJUSTER</v>
          </cell>
          <cell r="F3996" t="str">
            <v>48A19007018</v>
          </cell>
          <cell r="G3996" t="str">
            <v>INS.ADJ..PIECE</v>
          </cell>
        </row>
        <row r="3997">
          <cell r="D3997" t="str">
            <v>48A19007019</v>
          </cell>
          <cell r="E3997" t="str">
            <v>ADJUSTER</v>
          </cell>
          <cell r="F3997" t="str">
            <v>48A19007019</v>
          </cell>
          <cell r="G3997" t="str">
            <v>INS.ADJ..PIECE</v>
          </cell>
        </row>
        <row r="3998">
          <cell r="D3998" t="str">
            <v>48A19007020</v>
          </cell>
          <cell r="E3998" t="str">
            <v>ADJUSTER</v>
          </cell>
          <cell r="F3998" t="str">
            <v>48A19007020</v>
          </cell>
          <cell r="G3998" t="str">
            <v>INS.ADJ..PIECE</v>
          </cell>
        </row>
        <row r="3999">
          <cell r="D3999" t="str">
            <v>48A19007021</v>
          </cell>
          <cell r="E3999" t="str">
            <v>ADJUSTER</v>
          </cell>
          <cell r="F3999" t="str">
            <v>48A19007021</v>
          </cell>
          <cell r="G3999" t="str">
            <v>INS.ADJ..PIECE</v>
          </cell>
        </row>
        <row r="4000">
          <cell r="D4000" t="str">
            <v>48A19007022</v>
          </cell>
          <cell r="E4000" t="str">
            <v>ADJUSTER</v>
          </cell>
          <cell r="F4000" t="str">
            <v>48A19007022</v>
          </cell>
          <cell r="G4000" t="str">
            <v>INS.ADJ..PIECE</v>
          </cell>
        </row>
        <row r="4001">
          <cell r="D4001" t="str">
            <v>48A19007023</v>
          </cell>
          <cell r="E4001" t="str">
            <v>ADJUSTER</v>
          </cell>
          <cell r="F4001" t="str">
            <v>48A19007023</v>
          </cell>
          <cell r="G4001" t="str">
            <v>INS.ADJ..PIECE</v>
          </cell>
        </row>
        <row r="4002">
          <cell r="D4002" t="str">
            <v>48A19007024</v>
          </cell>
          <cell r="E4002" t="str">
            <v>ADJUSTER</v>
          </cell>
          <cell r="F4002" t="str">
            <v>48A19007024</v>
          </cell>
          <cell r="G4002" t="str">
            <v>INS.ADJ..PIECE</v>
          </cell>
        </row>
        <row r="4003">
          <cell r="D4003" t="str">
            <v>48A19007025</v>
          </cell>
          <cell r="E4003" t="str">
            <v>ADJUSTER</v>
          </cell>
          <cell r="F4003" t="str">
            <v>48A19007025</v>
          </cell>
          <cell r="G4003" t="str">
            <v>INS.ADJ..PIECE</v>
          </cell>
        </row>
        <row r="4004">
          <cell r="D4004" t="str">
            <v>48A19007026</v>
          </cell>
          <cell r="E4004" t="str">
            <v>ADJUSTER</v>
          </cell>
          <cell r="F4004" t="str">
            <v>48A19007026</v>
          </cell>
          <cell r="G4004" t="str">
            <v>INS.ADJ..PIECE</v>
          </cell>
        </row>
        <row r="4005">
          <cell r="D4005" t="str">
            <v>48A19007027</v>
          </cell>
          <cell r="E4005" t="str">
            <v>ADJUSTER</v>
          </cell>
          <cell r="F4005" t="str">
            <v>48A19007027</v>
          </cell>
          <cell r="G4005" t="str">
            <v>INS.ADJ..PIECE</v>
          </cell>
        </row>
        <row r="4006">
          <cell r="D4006" t="str">
            <v>48A19007028</v>
          </cell>
          <cell r="E4006" t="str">
            <v>ADJUSTER</v>
          </cell>
          <cell r="F4006" t="str">
            <v>48A19007028</v>
          </cell>
          <cell r="G4006" t="str">
            <v>INS.ADJ..PIECE</v>
          </cell>
        </row>
        <row r="4007">
          <cell r="D4007" t="str">
            <v>48A19007035</v>
          </cell>
          <cell r="E4007" t="str">
            <v>PIECE</v>
          </cell>
          <cell r="F4007" t="str">
            <v>48A19007035</v>
          </cell>
          <cell r="G4007" t="str">
            <v>INS.ADJ..PIECE</v>
          </cell>
        </row>
        <row r="4008">
          <cell r="D4008" t="str">
            <v>48A19008</v>
          </cell>
          <cell r="E4008" t="str">
            <v>ADJUSTER</v>
          </cell>
          <cell r="F4008" t="str">
            <v>48A19008</v>
          </cell>
          <cell r="G4008" t="str">
            <v>INSULATION ADJUSTING PIECE SPACER</v>
          </cell>
        </row>
        <row r="4009">
          <cell r="D4009" t="str">
            <v>48A19010</v>
          </cell>
          <cell r="E4009" t="str">
            <v>FEEDING</v>
          </cell>
          <cell r="F4009" t="str">
            <v>48A19010</v>
          </cell>
          <cell r="G4009" t="str">
            <v>FEED ADJUSTING SCREW</v>
          </cell>
        </row>
        <row r="4010">
          <cell r="D4010" t="str">
            <v>48A19011</v>
          </cell>
          <cell r="E4010" t="str">
            <v>PIN</v>
          </cell>
          <cell r="F4010" t="str">
            <v>48A19011</v>
          </cell>
          <cell r="G4010" t="str">
            <v>PIVOT PIN</v>
          </cell>
        </row>
        <row r="4011">
          <cell r="D4011" t="str">
            <v>48A19013</v>
          </cell>
          <cell r="E4011" t="str">
            <v>PLATE</v>
          </cell>
          <cell r="F4011" t="str">
            <v>48A19013</v>
          </cell>
          <cell r="G4011" t="str">
            <v>ADJUSTING PLATE</v>
          </cell>
        </row>
        <row r="4012">
          <cell r="D4012" t="str">
            <v>48A19014</v>
          </cell>
          <cell r="E4012" t="str">
            <v>FEEDING</v>
          </cell>
          <cell r="F4012" t="str">
            <v>48A19014</v>
          </cell>
          <cell r="G4012" t="str">
            <v>FEEDING LEVER (A)</v>
          </cell>
        </row>
        <row r="4013">
          <cell r="D4013" t="str">
            <v>48A19015</v>
          </cell>
          <cell r="E4013" t="str">
            <v>FEEDING</v>
          </cell>
          <cell r="F4013" t="str">
            <v>48A19015</v>
          </cell>
          <cell r="G4013" t="str">
            <v>FEEDING ROLLER</v>
          </cell>
        </row>
        <row r="4014">
          <cell r="D4014" t="str">
            <v>48A19017</v>
          </cell>
          <cell r="E4014" t="str">
            <v>SPRING</v>
          </cell>
          <cell r="F4014" t="str">
            <v>48A19017</v>
          </cell>
          <cell r="G4014" t="str">
            <v>FEEDING CRAW SPRING</v>
          </cell>
        </row>
        <row r="4015">
          <cell r="D4015" t="str">
            <v>48A19017003</v>
          </cell>
          <cell r="E4015" t="str">
            <v>CLAW</v>
          </cell>
          <cell r="F4015" t="str">
            <v>48A19017003</v>
          </cell>
          <cell r="G4015" t="str">
            <v>FEEDING CLAW SPRING (FOR 04APPL)</v>
          </cell>
        </row>
        <row r="4016">
          <cell r="D4016" t="str">
            <v>48A19018</v>
          </cell>
          <cell r="E4016" t="str">
            <v>SPRING</v>
          </cell>
          <cell r="F4016" t="str">
            <v>48A19018</v>
          </cell>
          <cell r="G4016" t="str">
            <v>RETURN SPRING</v>
          </cell>
        </row>
        <row r="4017">
          <cell r="D4017" t="str">
            <v>48A19019002</v>
          </cell>
          <cell r="E4017" t="str">
            <v>BUSH</v>
          </cell>
          <cell r="F4017" t="str">
            <v>48A19019002</v>
          </cell>
          <cell r="G4017" t="str">
            <v>BUSH</v>
          </cell>
        </row>
        <row r="4018">
          <cell r="D4018" t="str">
            <v>48A19019005</v>
          </cell>
          <cell r="E4018" t="str">
            <v>BUSH</v>
          </cell>
          <cell r="F4018" t="str">
            <v>48A19019005</v>
          </cell>
          <cell r="G4018" t="str">
            <v>BUSH</v>
          </cell>
        </row>
        <row r="4019">
          <cell r="D4019" t="str">
            <v>48A19019011</v>
          </cell>
          <cell r="E4019" t="str">
            <v>BUSH</v>
          </cell>
          <cell r="F4019" t="str">
            <v>48A19019011</v>
          </cell>
          <cell r="G4019" t="str">
            <v>BUSH</v>
          </cell>
        </row>
        <row r="4020">
          <cell r="D4020" t="str">
            <v>48A19019012</v>
          </cell>
          <cell r="E4020" t="str">
            <v>BUSH</v>
          </cell>
          <cell r="F4020" t="str">
            <v>48A19019012</v>
          </cell>
          <cell r="G4020" t="str">
            <v>BUSH</v>
          </cell>
        </row>
        <row r="4021">
          <cell r="D4021" t="str">
            <v>48A19019013</v>
          </cell>
          <cell r="E4021" t="str">
            <v>BUSH</v>
          </cell>
          <cell r="F4021" t="str">
            <v>48A19019013</v>
          </cell>
          <cell r="G4021" t="str">
            <v>BUSH</v>
          </cell>
        </row>
        <row r="4022">
          <cell r="D4022" t="str">
            <v>48A19019014</v>
          </cell>
          <cell r="E4022" t="str">
            <v>BUSH</v>
          </cell>
          <cell r="F4022" t="str">
            <v>48A19019014</v>
          </cell>
          <cell r="G4022" t="str">
            <v>BUSH</v>
          </cell>
        </row>
        <row r="4023">
          <cell r="D4023" t="str">
            <v>48A19019015</v>
          </cell>
          <cell r="E4023" t="str">
            <v>BUSH</v>
          </cell>
          <cell r="F4023" t="str">
            <v>48A19019015</v>
          </cell>
          <cell r="G4023" t="str">
            <v>BUSH</v>
          </cell>
        </row>
        <row r="4024">
          <cell r="D4024" t="str">
            <v>48A19019016</v>
          </cell>
          <cell r="E4024" t="str">
            <v>BUSH</v>
          </cell>
          <cell r="F4024" t="str">
            <v>48A19019016</v>
          </cell>
          <cell r="G4024" t="str">
            <v>BUSH</v>
          </cell>
        </row>
        <row r="4025">
          <cell r="D4025" t="str">
            <v>48A19019017</v>
          </cell>
          <cell r="E4025" t="str">
            <v>BUSH</v>
          </cell>
          <cell r="F4025" t="str">
            <v>48A19019017</v>
          </cell>
          <cell r="G4025" t="str">
            <v>BUSH</v>
          </cell>
        </row>
        <row r="4026">
          <cell r="D4026" t="str">
            <v>48A19019018</v>
          </cell>
          <cell r="E4026" t="str">
            <v>BUSH</v>
          </cell>
          <cell r="F4026" t="str">
            <v>48A19019018</v>
          </cell>
          <cell r="G4026" t="str">
            <v>BUSH</v>
          </cell>
        </row>
        <row r="4027">
          <cell r="D4027" t="str">
            <v>48A19019019</v>
          </cell>
          <cell r="E4027" t="str">
            <v>BUSH</v>
          </cell>
          <cell r="F4027" t="str">
            <v>48A19019019</v>
          </cell>
          <cell r="G4027" t="str">
            <v>BUSH</v>
          </cell>
        </row>
        <row r="4028">
          <cell r="D4028" t="str">
            <v>48A19019020</v>
          </cell>
          <cell r="E4028" t="str">
            <v>BUSH</v>
          </cell>
          <cell r="F4028" t="str">
            <v>48A19019020</v>
          </cell>
          <cell r="G4028" t="str">
            <v>BUSH</v>
          </cell>
        </row>
        <row r="4029">
          <cell r="D4029" t="str">
            <v>48A19019021</v>
          </cell>
          <cell r="E4029" t="str">
            <v>BUSH</v>
          </cell>
          <cell r="F4029" t="str">
            <v>48A19019021</v>
          </cell>
          <cell r="G4029" t="str">
            <v>BUSH</v>
          </cell>
        </row>
        <row r="4030">
          <cell r="D4030" t="str">
            <v>48A19019022</v>
          </cell>
          <cell r="E4030" t="str">
            <v>BUSH</v>
          </cell>
          <cell r="F4030" t="str">
            <v>48A19019022</v>
          </cell>
          <cell r="G4030" t="str">
            <v>BUSH</v>
          </cell>
        </row>
        <row r="4031">
          <cell r="D4031" t="str">
            <v>48A19019023</v>
          </cell>
          <cell r="E4031" t="str">
            <v>BUSH</v>
          </cell>
          <cell r="F4031" t="str">
            <v>48A19019023</v>
          </cell>
          <cell r="G4031" t="str">
            <v>BUSH</v>
          </cell>
        </row>
        <row r="4032">
          <cell r="D4032" t="str">
            <v>48A19019024</v>
          </cell>
          <cell r="E4032" t="str">
            <v>BUSH</v>
          </cell>
          <cell r="F4032" t="str">
            <v>48A19019024</v>
          </cell>
          <cell r="G4032" t="str">
            <v>BUSH</v>
          </cell>
        </row>
        <row r="4033">
          <cell r="D4033" t="str">
            <v>48A19019025</v>
          </cell>
          <cell r="E4033" t="str">
            <v>BUSH</v>
          </cell>
          <cell r="F4033" t="str">
            <v>48A19019025</v>
          </cell>
          <cell r="G4033" t="str">
            <v>BUSH</v>
          </cell>
        </row>
        <row r="4034">
          <cell r="D4034" t="str">
            <v>48A19019026</v>
          </cell>
          <cell r="E4034" t="str">
            <v>BUSH</v>
          </cell>
          <cell r="F4034" t="str">
            <v>48A19019026</v>
          </cell>
          <cell r="G4034" t="str">
            <v>BUSH</v>
          </cell>
        </row>
        <row r="4035">
          <cell r="D4035" t="str">
            <v>48A19019027</v>
          </cell>
          <cell r="E4035" t="str">
            <v>BUSH</v>
          </cell>
          <cell r="F4035" t="str">
            <v>48A19019027</v>
          </cell>
          <cell r="G4035" t="str">
            <v>BUSH</v>
          </cell>
        </row>
        <row r="4036">
          <cell r="D4036" t="str">
            <v>48A19019028</v>
          </cell>
          <cell r="E4036" t="str">
            <v>BUSH</v>
          </cell>
          <cell r="F4036" t="str">
            <v>48A19019028</v>
          </cell>
          <cell r="G4036" t="str">
            <v>BUSH</v>
          </cell>
        </row>
        <row r="4037">
          <cell r="D4037" t="str">
            <v>48A19019029</v>
          </cell>
          <cell r="E4037" t="str">
            <v>BUSH</v>
          </cell>
          <cell r="F4037" t="str">
            <v>48A19019029</v>
          </cell>
          <cell r="G4037" t="str">
            <v>BUSH</v>
          </cell>
        </row>
        <row r="4038">
          <cell r="D4038" t="str">
            <v>48A19019030</v>
          </cell>
          <cell r="E4038" t="str">
            <v>BUSH</v>
          </cell>
          <cell r="F4038" t="str">
            <v>48A19019030</v>
          </cell>
          <cell r="G4038" t="str">
            <v>BUSH</v>
          </cell>
        </row>
        <row r="4039">
          <cell r="D4039" t="str">
            <v>48A19019040</v>
          </cell>
          <cell r="E4039" t="str">
            <v>BUSH</v>
          </cell>
          <cell r="F4039" t="str">
            <v>48A19019040</v>
          </cell>
          <cell r="G4039" t="str">
            <v>BUSH</v>
          </cell>
        </row>
        <row r="4040">
          <cell r="D4040" t="str">
            <v>48A19019041</v>
          </cell>
          <cell r="E4040" t="str">
            <v>BUSH</v>
          </cell>
          <cell r="F4040" t="str">
            <v>48A19019041</v>
          </cell>
          <cell r="G4040" t="str">
            <v>BUSH</v>
          </cell>
        </row>
        <row r="4041">
          <cell r="D4041" t="str">
            <v>48A19019042</v>
          </cell>
          <cell r="E4041" t="str">
            <v>BUSH</v>
          </cell>
          <cell r="F4041" t="str">
            <v>48A19019042</v>
          </cell>
          <cell r="G4041" t="str">
            <v>BUSH</v>
          </cell>
        </row>
        <row r="4042">
          <cell r="D4042" t="str">
            <v>48A19019048</v>
          </cell>
          <cell r="E4042" t="str">
            <v>BUSH</v>
          </cell>
          <cell r="F4042" t="str">
            <v>48A19019048</v>
          </cell>
          <cell r="G4042" t="str">
            <v>BUSH</v>
          </cell>
        </row>
        <row r="4043">
          <cell r="D4043" t="str">
            <v>48A19020</v>
          </cell>
          <cell r="E4043" t="str">
            <v>PLATE</v>
          </cell>
          <cell r="F4043" t="str">
            <v>48A19020</v>
          </cell>
          <cell r="G4043" t="str">
            <v>INSTALLATION PLATE POSITION BLOCK</v>
          </cell>
        </row>
        <row r="4044">
          <cell r="D4044" t="str">
            <v>48A19021001</v>
          </cell>
          <cell r="E4044" t="str">
            <v>HOLDER</v>
          </cell>
          <cell r="F4044" t="str">
            <v>48A19021001</v>
          </cell>
          <cell r="G4044" t="str">
            <v>WIRE HOLDER</v>
          </cell>
        </row>
        <row r="4045">
          <cell r="D4045" t="str">
            <v>48A19021002</v>
          </cell>
          <cell r="E4045" t="str">
            <v>HOLDER</v>
          </cell>
          <cell r="F4045" t="str">
            <v>48A19021002</v>
          </cell>
          <cell r="G4045" t="str">
            <v>WIRE HOLDER</v>
          </cell>
        </row>
        <row r="4046">
          <cell r="D4046" t="str">
            <v>48A19021004</v>
          </cell>
          <cell r="E4046" t="str">
            <v>HOLDER</v>
          </cell>
          <cell r="F4046" t="str">
            <v>48A19021004</v>
          </cell>
          <cell r="G4046" t="str">
            <v>WIRE HOLDER</v>
          </cell>
        </row>
        <row r="4047">
          <cell r="D4047" t="str">
            <v>48A19022001</v>
          </cell>
          <cell r="E4047" t="str">
            <v>PUNCH</v>
          </cell>
          <cell r="F4047" t="str">
            <v>48A19022001</v>
          </cell>
          <cell r="G4047" t="str">
            <v>CUTTING PUNCH&amp;WIRE HOLDER</v>
          </cell>
        </row>
        <row r="4048">
          <cell r="D4048" t="str">
            <v>48A19022002</v>
          </cell>
          <cell r="E4048" t="str">
            <v>PUNCH</v>
          </cell>
          <cell r="F4048" t="str">
            <v>48A19022002</v>
          </cell>
          <cell r="G4048" t="str">
            <v>CUTTING PUNCH&amp;WIRE HOLDER</v>
          </cell>
        </row>
        <row r="4049">
          <cell r="D4049" t="str">
            <v>48A19022003</v>
          </cell>
          <cell r="E4049" t="str">
            <v>PUNCH</v>
          </cell>
          <cell r="F4049" t="str">
            <v>48A19022003</v>
          </cell>
          <cell r="G4049" t="str">
            <v>CUTTING PUNCH&amp;WIRE HOLDER</v>
          </cell>
        </row>
        <row r="4050">
          <cell r="D4050" t="str">
            <v>48A19022005</v>
          </cell>
          <cell r="E4050" t="str">
            <v>PUNCH</v>
          </cell>
          <cell r="F4050" t="str">
            <v>48A19022005</v>
          </cell>
          <cell r="G4050" t="str">
            <v>CUTTING PUNCH&amp;WIRE HOLDER</v>
          </cell>
        </row>
        <row r="4051">
          <cell r="D4051" t="str">
            <v>48A19023001</v>
          </cell>
          <cell r="E4051" t="str">
            <v>SPRING</v>
          </cell>
          <cell r="F4051" t="str">
            <v>48A19023001</v>
          </cell>
          <cell r="G4051" t="str">
            <v>WIRE HOLDER SPRING (STANDARD TYPE)</v>
          </cell>
        </row>
        <row r="4052">
          <cell r="D4052" t="str">
            <v>48A19023002</v>
          </cell>
          <cell r="E4052" t="str">
            <v>HOLDER</v>
          </cell>
          <cell r="F4052" t="str">
            <v>48A19023002</v>
          </cell>
          <cell r="G4052" t="str">
            <v>WIRE HOLDER SPRING (WEAK TYPE)</v>
          </cell>
        </row>
        <row r="4053">
          <cell r="D4053" t="str">
            <v>48A19025001</v>
          </cell>
          <cell r="E4053" t="str">
            <v>RAM</v>
          </cell>
          <cell r="F4053" t="str">
            <v>48A19025001</v>
          </cell>
          <cell r="G4053" t="str">
            <v>RAM (STANDARD TYPE)</v>
          </cell>
        </row>
        <row r="4054">
          <cell r="D4054" t="str">
            <v>48A19026001</v>
          </cell>
          <cell r="E4054" t="str">
            <v>PLATE</v>
          </cell>
          <cell r="F4054" t="str">
            <v>48A19026001</v>
          </cell>
          <cell r="G4054" t="str">
            <v>INSTALLATION PLATE</v>
          </cell>
        </row>
        <row r="4055">
          <cell r="D4055" t="str">
            <v>48A19026002</v>
          </cell>
          <cell r="E4055" t="str">
            <v>PLATE</v>
          </cell>
          <cell r="F4055" t="str">
            <v>48A19026002</v>
          </cell>
          <cell r="G4055" t="str">
            <v>INSTALLATION PLATE</v>
          </cell>
        </row>
        <row r="4056">
          <cell r="D4056" t="str">
            <v>48A19028</v>
          </cell>
          <cell r="E4056" t="str">
            <v>BLOCK</v>
          </cell>
          <cell r="F4056" t="str">
            <v>48A19028</v>
          </cell>
          <cell r="G4056" t="str">
            <v>PIVOT BLOCK</v>
          </cell>
        </row>
        <row r="4057">
          <cell r="D4057" t="str">
            <v>48A19031001</v>
          </cell>
          <cell r="E4057" t="str">
            <v>FEEDING</v>
          </cell>
          <cell r="F4057" t="str">
            <v>48A19031001</v>
          </cell>
          <cell r="G4057" t="str">
            <v>FEEDING CAM (FOR AUTOMATIC MACHINE)</v>
          </cell>
        </row>
        <row r="4058">
          <cell r="D4058" t="str">
            <v>48A19031002</v>
          </cell>
          <cell r="E4058" t="str">
            <v>FEEDING</v>
          </cell>
          <cell r="F4058" t="str">
            <v>48A19031002</v>
          </cell>
          <cell r="G4058" t="str">
            <v>FEEDING CAM (FOR MANUAL MACHINE)</v>
          </cell>
        </row>
        <row r="4059">
          <cell r="D4059" t="str">
            <v>48A19031003</v>
          </cell>
          <cell r="E4059" t="str">
            <v>FEEDING</v>
          </cell>
          <cell r="F4059" t="str">
            <v>48A19031003</v>
          </cell>
          <cell r="G4059" t="str">
            <v>FEEDING CAM</v>
          </cell>
        </row>
        <row r="4060">
          <cell r="D4060" t="str">
            <v>48A19031004</v>
          </cell>
          <cell r="E4060" t="str">
            <v>FEEDING</v>
          </cell>
          <cell r="F4060" t="str">
            <v>48A19031004</v>
          </cell>
          <cell r="G4060" t="str">
            <v>FEEDING CAM</v>
          </cell>
        </row>
        <row r="4061">
          <cell r="D4061" t="str">
            <v>48A19031006</v>
          </cell>
          <cell r="E4061" t="str">
            <v>FEEDING</v>
          </cell>
          <cell r="F4061" t="str">
            <v>48A19031006</v>
          </cell>
          <cell r="G4061" t="str">
            <v>FEEDING CAM</v>
          </cell>
        </row>
        <row r="4062">
          <cell r="D4062" t="str">
            <v>48A19033</v>
          </cell>
          <cell r="E4062" t="str">
            <v>GUIDE</v>
          </cell>
          <cell r="F4062" t="str">
            <v>48A19033</v>
          </cell>
          <cell r="G4062" t="str">
            <v>SUPPORTING STOPPER GUIDE</v>
          </cell>
        </row>
        <row r="4063">
          <cell r="D4063" t="str">
            <v>48A19034001</v>
          </cell>
          <cell r="E4063" t="str">
            <v>STOPPER</v>
          </cell>
          <cell r="F4063" t="str">
            <v>48A19034001</v>
          </cell>
          <cell r="G4063" t="str">
            <v>SUPPORTING STOPPER SPRING (STANDARD)</v>
          </cell>
        </row>
        <row r="4064">
          <cell r="D4064" t="str">
            <v>48A19035</v>
          </cell>
          <cell r="E4064" t="str">
            <v>LEVER</v>
          </cell>
          <cell r="F4064" t="str">
            <v>48A19035</v>
          </cell>
          <cell r="G4064" t="str">
            <v>FEEDING LEVER B</v>
          </cell>
        </row>
        <row r="4065">
          <cell r="D4065" t="str">
            <v>48A19036001</v>
          </cell>
          <cell r="E4065" t="str">
            <v>FEEDING</v>
          </cell>
          <cell r="F4065" t="str">
            <v>48A19036001</v>
          </cell>
          <cell r="G4065" t="str">
            <v>FEEDING CLAW</v>
          </cell>
        </row>
        <row r="4066">
          <cell r="D4066" t="str">
            <v>48A19036002</v>
          </cell>
          <cell r="E4066" t="str">
            <v>FEEDING</v>
          </cell>
          <cell r="F4066" t="str">
            <v>48A19036002</v>
          </cell>
          <cell r="G4066" t="str">
            <v>FEEDING CLAW</v>
          </cell>
        </row>
        <row r="4067">
          <cell r="D4067" t="str">
            <v>48A19037001</v>
          </cell>
          <cell r="E4067" t="str">
            <v>HOLDER</v>
          </cell>
          <cell r="F4067" t="str">
            <v>48A19037001</v>
          </cell>
          <cell r="G4067" t="str">
            <v>FEEDING CLAW HOLDER</v>
          </cell>
        </row>
        <row r="4068">
          <cell r="D4068" t="str">
            <v>48A19039A04</v>
          </cell>
          <cell r="E4068" t="str">
            <v>PLATE</v>
          </cell>
          <cell r="F4068" t="str">
            <v>48A19039A04</v>
          </cell>
          <cell r="G4068" t="str">
            <v>TERMINAL GUIDE PLATE</v>
          </cell>
        </row>
        <row r="4069">
          <cell r="D4069" t="str">
            <v>48A19039A05</v>
          </cell>
          <cell r="E4069" t="str">
            <v>PLATE</v>
          </cell>
          <cell r="F4069" t="str">
            <v>48A19039A05</v>
          </cell>
          <cell r="G4069" t="str">
            <v>TERMINAL GUIDE PLATE</v>
          </cell>
        </row>
        <row r="4070">
          <cell r="D4070" t="str">
            <v>48A19039B04</v>
          </cell>
          <cell r="E4070" t="str">
            <v>PLATE</v>
          </cell>
          <cell r="F4070" t="str">
            <v>48A19039B04</v>
          </cell>
          <cell r="G4070" t="str">
            <v>TERMINAL GUIDE PLATE</v>
          </cell>
        </row>
        <row r="4071">
          <cell r="D4071" t="str">
            <v>48A19042001</v>
          </cell>
          <cell r="E4071" t="str">
            <v>HOLDER</v>
          </cell>
          <cell r="F4071" t="str">
            <v>48A19042001</v>
          </cell>
          <cell r="G4071" t="str">
            <v>TERMINAL HOLDER</v>
          </cell>
        </row>
        <row r="4072">
          <cell r="D4072" t="str">
            <v>48A19043</v>
          </cell>
          <cell r="E4072" t="str">
            <v>HOLDER</v>
          </cell>
          <cell r="F4072" t="str">
            <v>48A19043</v>
          </cell>
          <cell r="G4072" t="str">
            <v>TERMINAL HOLDER SETTING PARTS</v>
          </cell>
        </row>
        <row r="4073">
          <cell r="D4073" t="str">
            <v>48A19045</v>
          </cell>
          <cell r="E4073" t="str">
            <v>GUIDE</v>
          </cell>
          <cell r="F4073" t="str">
            <v>48A19045</v>
          </cell>
          <cell r="G4073" t="str">
            <v>SCREW FOR TERMINAL HOLDER GUIDE</v>
          </cell>
        </row>
        <row r="4074">
          <cell r="D4074" t="str">
            <v>48A19049001</v>
          </cell>
          <cell r="E4074" t="str">
            <v>BLADE</v>
          </cell>
          <cell r="F4074" t="str">
            <v>48A19049001</v>
          </cell>
          <cell r="G4074" t="str">
            <v>SHEARBLADE</v>
          </cell>
        </row>
        <row r="4075">
          <cell r="D4075" t="str">
            <v>48A19049002</v>
          </cell>
          <cell r="E4075" t="str">
            <v>BLADE</v>
          </cell>
          <cell r="F4075" t="str">
            <v>48A19049002</v>
          </cell>
          <cell r="G4075" t="str">
            <v>SHEARBLADE</v>
          </cell>
        </row>
        <row r="4076">
          <cell r="D4076" t="str">
            <v>48A19049003</v>
          </cell>
          <cell r="E4076" t="str">
            <v>BLADE</v>
          </cell>
          <cell r="F4076" t="str">
            <v>48A19049003</v>
          </cell>
          <cell r="G4076" t="str">
            <v>SHEARBLADE</v>
          </cell>
        </row>
        <row r="4077">
          <cell r="D4077" t="str">
            <v>48A19049007</v>
          </cell>
          <cell r="E4077" t="str">
            <v>BLADE</v>
          </cell>
          <cell r="F4077" t="str">
            <v>48A19049007</v>
          </cell>
          <cell r="G4077" t="str">
            <v>SHEARBLADE</v>
          </cell>
        </row>
        <row r="4078">
          <cell r="D4078" t="str">
            <v>48A19049008</v>
          </cell>
          <cell r="E4078" t="str">
            <v>BLADE</v>
          </cell>
          <cell r="F4078" t="str">
            <v>48A19049008</v>
          </cell>
          <cell r="G4078" t="str">
            <v>SHEARBLADE</v>
          </cell>
        </row>
        <row r="4079">
          <cell r="D4079" t="str">
            <v>48A19049011</v>
          </cell>
          <cell r="E4079" t="str">
            <v>BLADE</v>
          </cell>
          <cell r="F4079" t="str">
            <v>48A19049011</v>
          </cell>
          <cell r="G4079" t="str">
            <v>SHEARBLADE</v>
          </cell>
        </row>
        <row r="4080">
          <cell r="D4080" t="str">
            <v>48A19049018</v>
          </cell>
          <cell r="E4080" t="str">
            <v>BLADE</v>
          </cell>
          <cell r="F4080" t="str">
            <v>48A19049018</v>
          </cell>
          <cell r="G4080" t="str">
            <v>SHEARBLADE</v>
          </cell>
        </row>
        <row r="4081">
          <cell r="D4081" t="str">
            <v>48A19050</v>
          </cell>
          <cell r="E4081" t="str">
            <v>SPRING</v>
          </cell>
          <cell r="F4081" t="str">
            <v>48A19050</v>
          </cell>
          <cell r="G4081" t="str">
            <v>SHEAR BLADE SPRING</v>
          </cell>
        </row>
        <row r="4082">
          <cell r="D4082" t="str">
            <v>48A19051001</v>
          </cell>
          <cell r="E4082" t="str">
            <v>BLADE</v>
          </cell>
          <cell r="F4082" t="str">
            <v>48A19051001</v>
          </cell>
          <cell r="G4082" t="str">
            <v>OUTER SHEARBLADE</v>
          </cell>
        </row>
        <row r="4083">
          <cell r="D4083" t="str">
            <v>48A19051002</v>
          </cell>
          <cell r="E4083" t="str">
            <v>BLADE</v>
          </cell>
          <cell r="F4083" t="str">
            <v>48A19051002</v>
          </cell>
          <cell r="G4083" t="str">
            <v>OUTER SHEARBLADE</v>
          </cell>
        </row>
        <row r="4084">
          <cell r="D4084" t="str">
            <v>48A19051003</v>
          </cell>
          <cell r="E4084" t="str">
            <v>BLADE</v>
          </cell>
          <cell r="F4084" t="str">
            <v>48A19051003</v>
          </cell>
          <cell r="G4084" t="str">
            <v>OUTER SHEARBLADE</v>
          </cell>
        </row>
        <row r="4085">
          <cell r="D4085" t="str">
            <v>48A19051008</v>
          </cell>
          <cell r="E4085" t="str">
            <v>BLADE</v>
          </cell>
          <cell r="F4085" t="str">
            <v>48A19051008</v>
          </cell>
          <cell r="G4085" t="str">
            <v>OUTER SHEARBLADE</v>
          </cell>
        </row>
        <row r="4086">
          <cell r="D4086" t="str">
            <v>48A19051101</v>
          </cell>
          <cell r="E4086" t="str">
            <v>BLADE</v>
          </cell>
          <cell r="F4086" t="str">
            <v>48A19051101</v>
          </cell>
          <cell r="G4086" t="str">
            <v>OUTER SHEARBLADE</v>
          </cell>
        </row>
        <row r="4087">
          <cell r="D4087" t="str">
            <v>48A19056001</v>
          </cell>
          <cell r="E4087" t="str">
            <v>SCREW</v>
          </cell>
          <cell r="F4087" t="str">
            <v>48A19056001</v>
          </cell>
          <cell r="G4087" t="str">
            <v>FIXED SCREW FOR THE SAFETY COVER</v>
          </cell>
        </row>
        <row r="4088">
          <cell r="D4088" t="str">
            <v>48A19064</v>
          </cell>
          <cell r="E4088" t="str">
            <v>BALL</v>
          </cell>
          <cell r="F4088" t="str">
            <v>48A19064</v>
          </cell>
          <cell r="G4088" t="str">
            <v>DIAMETER 5MM STEEL BALL (FOR 87&amp;KAM APPLICATOR)</v>
          </cell>
        </row>
        <row r="4089">
          <cell r="D4089" t="str">
            <v>48A19069</v>
          </cell>
          <cell r="E4089" t="str">
            <v>PIN</v>
          </cell>
          <cell r="F4089" t="str">
            <v>48A19069</v>
          </cell>
          <cell r="G4089" t="str">
            <v>FEED CLAW PIN</v>
          </cell>
        </row>
        <row r="4090">
          <cell r="D4090" t="str">
            <v>48A19070</v>
          </cell>
          <cell r="E4090" t="str">
            <v>PIN</v>
          </cell>
          <cell r="F4090" t="str">
            <v>48A19070</v>
          </cell>
          <cell r="G4090" t="str">
            <v>FEEDING LEVER PIN</v>
          </cell>
        </row>
        <row r="4091">
          <cell r="D4091" t="str">
            <v>48A19072</v>
          </cell>
          <cell r="E4091" t="str">
            <v>PIN</v>
          </cell>
          <cell r="F4091" t="str">
            <v>48A19072</v>
          </cell>
          <cell r="G4091" t="str">
            <v>FRAME LOCATION PIN</v>
          </cell>
        </row>
        <row r="4092">
          <cell r="D4092" t="str">
            <v>48A19074</v>
          </cell>
          <cell r="E4092" t="str">
            <v>SPRING</v>
          </cell>
          <cell r="F4092" t="str">
            <v>48A19074</v>
          </cell>
          <cell r="G4092" t="str">
            <v>TERMINAL HOLDER SPRING</v>
          </cell>
        </row>
        <row r="4093">
          <cell r="D4093" t="str">
            <v>48A19084</v>
          </cell>
          <cell r="E4093" t="str">
            <v>FELT</v>
          </cell>
          <cell r="F4093" t="str">
            <v>48A19084</v>
          </cell>
          <cell r="G4093" t="str">
            <v>FELT(40MM)</v>
          </cell>
        </row>
        <row r="4094">
          <cell r="D4094" t="str">
            <v>48A19100001</v>
          </cell>
          <cell r="E4094" t="str">
            <v>STOPPER</v>
          </cell>
          <cell r="F4094" t="str">
            <v>48A19100001</v>
          </cell>
          <cell r="G4094" t="str">
            <v>MOVABLE TYPE WIRE-STOPPER ASSEMBLY (STANDARD TYPE)</v>
          </cell>
        </row>
        <row r="4095">
          <cell r="D4095" t="str">
            <v>48A19100002</v>
          </cell>
          <cell r="E4095" t="str">
            <v>STOPPER</v>
          </cell>
          <cell r="F4095" t="str">
            <v>48A19100002</v>
          </cell>
          <cell r="G4095" t="str">
            <v>MOVABLE TYPE WIRE-STOPPER ASSEMBLY</v>
          </cell>
        </row>
        <row r="4096">
          <cell r="D4096" t="str">
            <v>48A19100005</v>
          </cell>
          <cell r="E4096" t="str">
            <v>STOPPER</v>
          </cell>
          <cell r="F4096" t="str">
            <v>48A19100005</v>
          </cell>
          <cell r="G4096" t="str">
            <v>MOVABLE TYPE WIRE-STOPPER ASSEMBLY (FOR 04APPL)</v>
          </cell>
        </row>
        <row r="4097">
          <cell r="D4097" t="str">
            <v>48A19J04</v>
          </cell>
          <cell r="E4097" t="str">
            <v>GAUGE</v>
          </cell>
          <cell r="F4097" t="str">
            <v>48A19J04</v>
          </cell>
          <cell r="G4097" t="str">
            <v>THICKNESS GAUGE</v>
          </cell>
        </row>
        <row r="4098">
          <cell r="D4098" t="str">
            <v>48A20001</v>
          </cell>
          <cell r="E4098" t="str">
            <v>FRAME</v>
          </cell>
          <cell r="F4098" t="str">
            <v>48A20001</v>
          </cell>
          <cell r="G4098" t="str">
            <v>FRAME</v>
          </cell>
        </row>
        <row r="4099">
          <cell r="D4099" t="str">
            <v>48A20007001</v>
          </cell>
          <cell r="E4099" t="str">
            <v>FEEDING</v>
          </cell>
          <cell r="F4099" t="str">
            <v>48A20007001</v>
          </cell>
          <cell r="G4099" t="str">
            <v>FEEDING CAM (FOR AUTOMATIC MACHINE)</v>
          </cell>
        </row>
        <row r="4100">
          <cell r="D4100" t="str">
            <v>48A20007003</v>
          </cell>
          <cell r="E4100" t="str">
            <v>FEEDING</v>
          </cell>
          <cell r="F4100" t="str">
            <v>48A20007003</v>
          </cell>
          <cell r="G4100" t="str">
            <v>FEEDING CAM (FOR MANUAL MACHINE)</v>
          </cell>
        </row>
        <row r="4101">
          <cell r="D4101" t="str">
            <v>48A20008001</v>
          </cell>
          <cell r="E4101" t="str">
            <v>STOPPER</v>
          </cell>
          <cell r="F4101" t="str">
            <v>48A20008001</v>
          </cell>
          <cell r="G4101" t="str">
            <v>SUPPORTING STOPPER</v>
          </cell>
        </row>
        <row r="4102">
          <cell r="D4102" t="str">
            <v>48A20009</v>
          </cell>
          <cell r="E4102" t="str">
            <v>GUIDE</v>
          </cell>
          <cell r="F4102" t="str">
            <v>48A20009</v>
          </cell>
          <cell r="G4102" t="str">
            <v>SUPPORTING STOPPER GUIDE</v>
          </cell>
        </row>
        <row r="4103">
          <cell r="D4103" t="str">
            <v>48A20010</v>
          </cell>
          <cell r="E4103" t="str">
            <v>SPRING</v>
          </cell>
          <cell r="F4103" t="str">
            <v>48A20010</v>
          </cell>
          <cell r="G4103" t="str">
            <v>SUPPORTING STOPPER SPRING</v>
          </cell>
        </row>
        <row r="4104">
          <cell r="D4104" t="str">
            <v>48A20021001</v>
          </cell>
          <cell r="E4104" t="str">
            <v>STOPPER</v>
          </cell>
          <cell r="F4104" t="str">
            <v>48A20021001</v>
          </cell>
          <cell r="G4104" t="str">
            <v>WIRE STOPPER (STANDARD TYPE)</v>
          </cell>
        </row>
        <row r="4105">
          <cell r="D4105" t="str">
            <v>48A20021002</v>
          </cell>
          <cell r="E4105" t="str">
            <v>STOPPER</v>
          </cell>
          <cell r="F4105" t="str">
            <v>48A20021002</v>
          </cell>
          <cell r="G4105" t="str">
            <v>WIRE STOPPER</v>
          </cell>
        </row>
        <row r="4106">
          <cell r="D4106" t="str">
            <v>48A20022</v>
          </cell>
          <cell r="E4106" t="str">
            <v>STOPPER</v>
          </cell>
          <cell r="F4106" t="str">
            <v>48A20022</v>
          </cell>
          <cell r="G4106" t="str">
            <v>WIRE STOPPER SHAFT</v>
          </cell>
        </row>
        <row r="4107">
          <cell r="D4107" t="str">
            <v>48A20023</v>
          </cell>
          <cell r="E4107" t="str">
            <v>PLATE</v>
          </cell>
          <cell r="F4107" t="str">
            <v>48A20023</v>
          </cell>
          <cell r="G4107" t="str">
            <v>WIRE STOPPER ADJUSTING PLATE</v>
          </cell>
        </row>
        <row r="4108">
          <cell r="D4108" t="str">
            <v>48A20024</v>
          </cell>
          <cell r="E4108" t="str">
            <v>STOPPER</v>
          </cell>
          <cell r="F4108" t="str">
            <v>48A20024</v>
          </cell>
          <cell r="G4108" t="str">
            <v>WIRE STOPPER ADJUSTING PIECE</v>
          </cell>
        </row>
        <row r="4109">
          <cell r="D4109" t="str">
            <v>48A20027001</v>
          </cell>
          <cell r="E4109" t="str">
            <v>BLADE</v>
          </cell>
          <cell r="F4109" t="str">
            <v>48A20027001</v>
          </cell>
          <cell r="G4109" t="str">
            <v>SHEARBLADE</v>
          </cell>
        </row>
        <row r="4110">
          <cell r="D4110" t="str">
            <v>48A20027004</v>
          </cell>
          <cell r="E4110" t="str">
            <v>BLADE</v>
          </cell>
          <cell r="F4110" t="str">
            <v>48A20027004</v>
          </cell>
          <cell r="G4110" t="str">
            <v>SHEARBLADE</v>
          </cell>
        </row>
        <row r="4111">
          <cell r="D4111" t="str">
            <v>48A20027006</v>
          </cell>
          <cell r="E4111" t="str">
            <v>BLADE</v>
          </cell>
          <cell r="F4111" t="str">
            <v>48A20027006</v>
          </cell>
          <cell r="G4111" t="str">
            <v>SHEARBLADE</v>
          </cell>
        </row>
        <row r="4112">
          <cell r="D4112" t="str">
            <v>48A20027008</v>
          </cell>
          <cell r="E4112" t="str">
            <v>BLADE</v>
          </cell>
          <cell r="F4112" t="str">
            <v>48A20027008</v>
          </cell>
          <cell r="G4112" t="str">
            <v>SHEARBLADE</v>
          </cell>
        </row>
        <row r="4113">
          <cell r="D4113" t="str">
            <v>48A20029004</v>
          </cell>
          <cell r="E4113" t="str">
            <v>BLADE</v>
          </cell>
          <cell r="F4113" t="str">
            <v>48A20029004</v>
          </cell>
          <cell r="G4113" t="str">
            <v>REAR SHEARBLADE</v>
          </cell>
        </row>
        <row r="4114">
          <cell r="D4114" t="str">
            <v>48A20029006</v>
          </cell>
          <cell r="E4114" t="str">
            <v>BLADE</v>
          </cell>
          <cell r="F4114" t="str">
            <v>48A20029006</v>
          </cell>
          <cell r="G4114" t="str">
            <v>REAR SHEARBLADE</v>
          </cell>
        </row>
        <row r="4115">
          <cell r="D4115" t="str">
            <v>48A20029008</v>
          </cell>
          <cell r="E4115" t="str">
            <v>BLADE</v>
          </cell>
          <cell r="F4115" t="str">
            <v>48A20029008</v>
          </cell>
          <cell r="G4115" t="str">
            <v>REAR SHEARBLADE</v>
          </cell>
        </row>
        <row r="4116">
          <cell r="D4116" t="str">
            <v>48A20029014</v>
          </cell>
          <cell r="E4116" t="str">
            <v>BLADE</v>
          </cell>
          <cell r="F4116" t="str">
            <v>48A20029014</v>
          </cell>
          <cell r="G4116" t="str">
            <v>REAR SHEARBLADE</v>
          </cell>
        </row>
        <row r="4117">
          <cell r="D4117" t="str">
            <v>48A20036</v>
          </cell>
          <cell r="E4117" t="str">
            <v>HOLDER</v>
          </cell>
          <cell r="F4117" t="str">
            <v>48A20036</v>
          </cell>
          <cell r="G4117" t="str">
            <v>SPRING FOR TERMINAL HOLDER</v>
          </cell>
        </row>
        <row r="4118">
          <cell r="D4118" t="str">
            <v>48A20038</v>
          </cell>
          <cell r="E4118" t="str">
            <v>SPACER</v>
          </cell>
          <cell r="F4118" t="str">
            <v>48A20038</v>
          </cell>
          <cell r="G4118" t="str">
            <v>SPACER FOR WIRE STOPPER</v>
          </cell>
        </row>
        <row r="4119">
          <cell r="D4119" t="str">
            <v>48A20400</v>
          </cell>
          <cell r="E4119" t="str">
            <v>EASY</v>
          </cell>
          <cell r="F4119" t="str">
            <v>48A20400</v>
          </cell>
          <cell r="G4119" t="str">
            <v>EASY ATTACHMENT FOR 87E APPLICATOR(OPTIONAL PARTS</v>
          </cell>
        </row>
        <row r="4120">
          <cell r="D4120" t="str">
            <v>48A20407</v>
          </cell>
          <cell r="E4120" t="str">
            <v>SPRING</v>
          </cell>
          <cell r="F4120" t="str">
            <v>48A20407</v>
          </cell>
          <cell r="G4120" t="str">
            <v>SPRING (FOR CLAW)10PC LOT</v>
          </cell>
        </row>
        <row r="4121">
          <cell r="D4121" t="str">
            <v>48A20410</v>
          </cell>
          <cell r="E4121" t="str">
            <v>HEXAGON</v>
          </cell>
          <cell r="F4121" t="str">
            <v>48A20410</v>
          </cell>
          <cell r="G4121" t="str">
            <v>HEXAGON SOCKET HEAD FLAT SCREW</v>
          </cell>
        </row>
        <row r="4122">
          <cell r="D4122" t="str">
            <v>48A21010</v>
          </cell>
          <cell r="E4122" t="str">
            <v>SLIDER</v>
          </cell>
          <cell r="F4122" t="str">
            <v>48A21010</v>
          </cell>
          <cell r="G4122" t="str">
            <v>SLIDER(PIECE) FOR 70171180-70171184ASE</v>
          </cell>
        </row>
        <row r="4123">
          <cell r="D4123" t="str">
            <v>48A22008</v>
          </cell>
          <cell r="E4123" t="str">
            <v>CLAW</v>
          </cell>
          <cell r="F4123" t="str">
            <v>48A22008</v>
          </cell>
          <cell r="G4123" t="str">
            <v>CLAW INSTALLATION B.K</v>
          </cell>
        </row>
        <row r="4124">
          <cell r="D4124" t="str">
            <v>48A22021</v>
          </cell>
          <cell r="E4124" t="str">
            <v>HOLDER</v>
          </cell>
          <cell r="F4124" t="str">
            <v>48A22021</v>
          </cell>
          <cell r="G4124" t="str">
            <v>RAM HOLDER CIM</v>
          </cell>
        </row>
        <row r="4125">
          <cell r="D4125" t="str">
            <v>48A22024</v>
          </cell>
          <cell r="E4125" t="str">
            <v>STOPPER</v>
          </cell>
          <cell r="F4125" t="str">
            <v>48A22024</v>
          </cell>
          <cell r="G4125" t="str">
            <v>WIRE STOPPER</v>
          </cell>
        </row>
        <row r="4126">
          <cell r="D4126" t="str">
            <v>48A22026</v>
          </cell>
          <cell r="E4126" t="str">
            <v>COVER</v>
          </cell>
          <cell r="F4126" t="str">
            <v>48A22026</v>
          </cell>
          <cell r="G4126" t="str">
            <v>SAFETY COVER</v>
          </cell>
        </row>
        <row r="4127">
          <cell r="D4127" t="str">
            <v>48A47001</v>
          </cell>
          <cell r="E4127" t="str">
            <v>FLAME</v>
          </cell>
          <cell r="F4127" t="str">
            <v>48A47001</v>
          </cell>
          <cell r="G4127" t="str">
            <v>FRAME</v>
          </cell>
        </row>
        <row r="4128">
          <cell r="D4128" t="str">
            <v>48A47001003</v>
          </cell>
          <cell r="E4128" t="str">
            <v>RAM</v>
          </cell>
          <cell r="F4128" t="str">
            <v>48A47001003</v>
          </cell>
          <cell r="G4128" t="str">
            <v>FLAME</v>
          </cell>
        </row>
        <row r="4129">
          <cell r="D4129" t="str">
            <v>48A47002001</v>
          </cell>
          <cell r="E4129" t="str">
            <v>RAM</v>
          </cell>
          <cell r="F4129" t="str">
            <v>48A47002001</v>
          </cell>
          <cell r="G4129" t="str">
            <v>RAM</v>
          </cell>
        </row>
        <row r="4130">
          <cell r="D4130" t="str">
            <v>48A47002003</v>
          </cell>
          <cell r="E4130" t="str">
            <v>RAM</v>
          </cell>
          <cell r="F4130" t="str">
            <v>48A47002003</v>
          </cell>
          <cell r="G4130" t="str">
            <v>RAM</v>
          </cell>
        </row>
        <row r="4131">
          <cell r="D4131" t="str">
            <v>48A47002004</v>
          </cell>
          <cell r="E4131" t="str">
            <v>RAM</v>
          </cell>
          <cell r="F4131" t="str">
            <v>48A47002004</v>
          </cell>
          <cell r="G4131" t="str">
            <v>RAM</v>
          </cell>
        </row>
        <row r="4132">
          <cell r="D4132" t="str">
            <v>48A47004</v>
          </cell>
          <cell r="E4132" t="str">
            <v>FEEDING</v>
          </cell>
          <cell r="F4132" t="str">
            <v>48A47004</v>
          </cell>
          <cell r="G4132" t="str">
            <v>FEEDING ROD</v>
          </cell>
        </row>
        <row r="4133">
          <cell r="D4133" t="str">
            <v>48A47005</v>
          </cell>
          <cell r="E4133" t="str">
            <v>COVER</v>
          </cell>
          <cell r="F4133" t="str">
            <v>48A47005</v>
          </cell>
          <cell r="G4133" t="str">
            <v>ROD COVER</v>
          </cell>
        </row>
        <row r="4134">
          <cell r="D4134" t="str">
            <v>48A47006</v>
          </cell>
          <cell r="E4134" t="str">
            <v>ROD</v>
          </cell>
          <cell r="F4134" t="str">
            <v>48A47006</v>
          </cell>
          <cell r="G4134" t="str">
            <v>ADJUST ROD</v>
          </cell>
        </row>
        <row r="4135">
          <cell r="D4135" t="str">
            <v>48A47007</v>
          </cell>
          <cell r="E4135" t="str">
            <v>BLOCK</v>
          </cell>
          <cell r="F4135" t="str">
            <v>48A47007</v>
          </cell>
          <cell r="G4135" t="str">
            <v>PIVOT BLOCK</v>
          </cell>
        </row>
        <row r="4136">
          <cell r="D4136" t="str">
            <v>48A47008</v>
          </cell>
          <cell r="E4136" t="str">
            <v>COLLAR</v>
          </cell>
          <cell r="F4136" t="str">
            <v>48A47008</v>
          </cell>
          <cell r="G4136" t="str">
            <v>PIVOT COLLAR</v>
          </cell>
        </row>
        <row r="4137">
          <cell r="D4137" t="str">
            <v>48A47009</v>
          </cell>
          <cell r="E4137" t="str">
            <v>HOLDER</v>
          </cell>
          <cell r="F4137" t="str">
            <v>48A47009</v>
          </cell>
          <cell r="G4137" t="str">
            <v>FEEDING CLAW HOLDER</v>
          </cell>
        </row>
        <row r="4138">
          <cell r="D4138" t="str">
            <v>48A47013</v>
          </cell>
          <cell r="E4138" t="str">
            <v>FEEDING</v>
          </cell>
          <cell r="F4138" t="str">
            <v>48A47013</v>
          </cell>
          <cell r="G4138" t="str">
            <v>FEEDING CLAW</v>
          </cell>
        </row>
        <row r="4139">
          <cell r="D4139" t="str">
            <v>48A47014001</v>
          </cell>
          <cell r="E4139" t="str">
            <v>FEEDING</v>
          </cell>
          <cell r="F4139" t="str">
            <v>48A47014001</v>
          </cell>
          <cell r="G4139" t="str">
            <v>FEEDING CAM (FOR AUTOMATIC)</v>
          </cell>
        </row>
        <row r="4140">
          <cell r="D4140" t="str">
            <v>48A47014003</v>
          </cell>
          <cell r="E4140" t="str">
            <v>FEEDING</v>
          </cell>
          <cell r="F4140" t="str">
            <v>48A47014003</v>
          </cell>
          <cell r="G4140" t="str">
            <v>FEEDING CAM</v>
          </cell>
        </row>
        <row r="4141">
          <cell r="D4141" t="str">
            <v>48A47014005</v>
          </cell>
          <cell r="E4141" t="str">
            <v>FEEDING</v>
          </cell>
          <cell r="F4141" t="str">
            <v>48A47014005</v>
          </cell>
          <cell r="G4141" t="str">
            <v>FEEDING CAM</v>
          </cell>
        </row>
        <row r="4142">
          <cell r="D4142" t="str">
            <v>48A47015001</v>
          </cell>
          <cell r="E4142" t="str">
            <v>PLATE</v>
          </cell>
          <cell r="F4142" t="str">
            <v>48A47015001</v>
          </cell>
          <cell r="G4142" t="str">
            <v>INSTALLATION PLATE</v>
          </cell>
        </row>
        <row r="4143">
          <cell r="D4143" t="str">
            <v>48A47015003</v>
          </cell>
          <cell r="E4143" t="str">
            <v>PLATE</v>
          </cell>
          <cell r="F4143" t="str">
            <v>48A47015003</v>
          </cell>
          <cell r="G4143" t="str">
            <v>INSTALLATION PLATE</v>
          </cell>
        </row>
        <row r="4144">
          <cell r="D4144" t="str">
            <v>48A47016001</v>
          </cell>
          <cell r="E4144" t="str">
            <v>HOLDER</v>
          </cell>
          <cell r="F4144" t="str">
            <v>48A47016001</v>
          </cell>
          <cell r="G4144" t="str">
            <v>WIRE HOLDER</v>
          </cell>
        </row>
        <row r="4145">
          <cell r="D4145" t="str">
            <v>48A47016002</v>
          </cell>
          <cell r="E4145" t="str">
            <v>HOLDER</v>
          </cell>
          <cell r="F4145" t="str">
            <v>48A47016002</v>
          </cell>
          <cell r="G4145" t="str">
            <v>WIRE HOLDER</v>
          </cell>
        </row>
        <row r="4146">
          <cell r="D4146" t="str">
            <v>48A47016003</v>
          </cell>
          <cell r="E4146" t="str">
            <v>HOLDER</v>
          </cell>
          <cell r="F4146" t="str">
            <v>48A47016003</v>
          </cell>
          <cell r="G4146" t="str">
            <v>WIRE HOLDER</v>
          </cell>
        </row>
        <row r="4147">
          <cell r="D4147" t="str">
            <v>48A47016004</v>
          </cell>
          <cell r="E4147" t="str">
            <v>HOLDER</v>
          </cell>
          <cell r="F4147" t="str">
            <v>48A47016004</v>
          </cell>
          <cell r="G4147" t="str">
            <v>WIRE HOLDER</v>
          </cell>
        </row>
        <row r="4148">
          <cell r="D4148" t="str">
            <v>48A47016011</v>
          </cell>
          <cell r="E4148" t="str">
            <v>HOLDER</v>
          </cell>
          <cell r="F4148" t="str">
            <v>48A47016011</v>
          </cell>
          <cell r="G4148" t="str">
            <v>WIRE HOLDER</v>
          </cell>
        </row>
        <row r="4149">
          <cell r="D4149" t="str">
            <v>48A47016013</v>
          </cell>
          <cell r="E4149" t="str">
            <v>HOLDER</v>
          </cell>
          <cell r="F4149" t="str">
            <v>48A47016013</v>
          </cell>
          <cell r="G4149" t="str">
            <v>WIRE HOLDER</v>
          </cell>
        </row>
        <row r="4150">
          <cell r="D4150" t="str">
            <v>48A47016101</v>
          </cell>
          <cell r="E4150" t="str">
            <v>HOLDER</v>
          </cell>
          <cell r="F4150" t="str">
            <v>48A47016101</v>
          </cell>
          <cell r="G4150" t="str">
            <v>WIRE HOLDER</v>
          </cell>
        </row>
        <row r="4151">
          <cell r="D4151" t="str">
            <v>48A47016103</v>
          </cell>
          <cell r="E4151" t="str">
            <v>HOLDER</v>
          </cell>
          <cell r="F4151" t="str">
            <v>48A47016103</v>
          </cell>
          <cell r="G4151" t="str">
            <v>WIRE HOLDER</v>
          </cell>
        </row>
        <row r="4152">
          <cell r="D4152" t="str">
            <v>48A47017001</v>
          </cell>
          <cell r="E4152" t="str">
            <v>PUNCH</v>
          </cell>
          <cell r="F4152" t="str">
            <v>48A47017001</v>
          </cell>
          <cell r="G4152" t="str">
            <v>CUT PUNCH WITH WIRE STOPPER HOLDER</v>
          </cell>
        </row>
        <row r="4153">
          <cell r="D4153" t="str">
            <v>48A47017002</v>
          </cell>
          <cell r="E4153" t="str">
            <v>PUNCH</v>
          </cell>
          <cell r="F4153" t="str">
            <v>48A47017002</v>
          </cell>
          <cell r="G4153" t="str">
            <v>CUT PUNCH WITH WIRE STOPPER HOLDER</v>
          </cell>
        </row>
        <row r="4154">
          <cell r="D4154" t="str">
            <v>48A47017003</v>
          </cell>
          <cell r="E4154" t="str">
            <v>PUNCH</v>
          </cell>
          <cell r="F4154" t="str">
            <v>48A47017003</v>
          </cell>
          <cell r="G4154" t="str">
            <v>CUT PUNCH WITH WIRE STOPPER HOLDER</v>
          </cell>
        </row>
        <row r="4155">
          <cell r="D4155" t="str">
            <v>48A47017004</v>
          </cell>
          <cell r="E4155" t="str">
            <v>PUNCH</v>
          </cell>
          <cell r="F4155" t="str">
            <v>48A47017004</v>
          </cell>
          <cell r="G4155" t="str">
            <v>CUT PUNCH WITH WIRE STOPPER HOLDER</v>
          </cell>
        </row>
        <row r="4156">
          <cell r="D4156" t="str">
            <v>48A47017005</v>
          </cell>
          <cell r="E4156" t="str">
            <v>PUNCH</v>
          </cell>
          <cell r="F4156" t="str">
            <v>48A47017005</v>
          </cell>
          <cell r="G4156" t="str">
            <v>CUT PUNCH WITH WIRE STOPPER HOLDER</v>
          </cell>
        </row>
        <row r="4157">
          <cell r="D4157" t="str">
            <v>48A47017006</v>
          </cell>
          <cell r="E4157" t="str">
            <v>PUNCH</v>
          </cell>
          <cell r="F4157" t="str">
            <v>48A47017006</v>
          </cell>
          <cell r="G4157" t="str">
            <v>CUT PUNCH WITH WIRE STOPPER HOLDER</v>
          </cell>
        </row>
        <row r="4158">
          <cell r="D4158" t="str">
            <v>48A47017103</v>
          </cell>
          <cell r="E4158" t="str">
            <v>PUNCH</v>
          </cell>
          <cell r="F4158" t="str">
            <v>48A47017103</v>
          </cell>
          <cell r="G4158" t="str">
            <v>CUT PUNCH WITH WIRE STOPPER HOLDER</v>
          </cell>
        </row>
        <row r="4159">
          <cell r="D4159" t="str">
            <v>48A47020A01</v>
          </cell>
          <cell r="E4159" t="str">
            <v>PLATE</v>
          </cell>
          <cell r="F4159" t="str">
            <v>48A47020A01</v>
          </cell>
          <cell r="G4159" t="str">
            <v>TERMINAL GUIDE PLATE A</v>
          </cell>
        </row>
        <row r="4160">
          <cell r="D4160" t="str">
            <v>48A47020A02</v>
          </cell>
          <cell r="E4160" t="str">
            <v>PLATE</v>
          </cell>
          <cell r="F4160" t="str">
            <v>48A47020A02</v>
          </cell>
          <cell r="G4160" t="str">
            <v>TERMINAL GUIDE PLATE A</v>
          </cell>
        </row>
        <row r="4161">
          <cell r="D4161" t="str">
            <v>48A47020A03</v>
          </cell>
          <cell r="E4161" t="str">
            <v>PLATE</v>
          </cell>
          <cell r="F4161" t="str">
            <v>48A47020A03</v>
          </cell>
          <cell r="G4161" t="str">
            <v>TERMINAL GUIDE PLATE A</v>
          </cell>
        </row>
        <row r="4162">
          <cell r="D4162" t="str">
            <v>48A47020A04</v>
          </cell>
          <cell r="E4162" t="str">
            <v>PLATE</v>
          </cell>
          <cell r="F4162" t="str">
            <v>48A47020A04</v>
          </cell>
          <cell r="G4162" t="str">
            <v>TERMINAL GUIDE PLATE A</v>
          </cell>
        </row>
        <row r="4163">
          <cell r="D4163" t="str">
            <v>48A47020A05</v>
          </cell>
          <cell r="E4163" t="str">
            <v>PLATE</v>
          </cell>
          <cell r="F4163" t="str">
            <v>48A47020A05</v>
          </cell>
          <cell r="G4163" t="str">
            <v>TERMINAL GUIDE PLATE A</v>
          </cell>
        </row>
        <row r="4164">
          <cell r="D4164" t="str">
            <v>48A47020A06</v>
          </cell>
          <cell r="E4164" t="str">
            <v>PLATE</v>
          </cell>
          <cell r="F4164" t="str">
            <v>48A47020A06</v>
          </cell>
          <cell r="G4164" t="str">
            <v>TERMINAL GUIDE PLATE A</v>
          </cell>
        </row>
        <row r="4165">
          <cell r="D4165" t="str">
            <v>48A47020A07</v>
          </cell>
          <cell r="E4165" t="str">
            <v>PLATE</v>
          </cell>
          <cell r="F4165" t="str">
            <v>48A47020A07</v>
          </cell>
          <cell r="G4165" t="str">
            <v>TERMINAL GUIDE PLATE A</v>
          </cell>
        </row>
        <row r="4166">
          <cell r="D4166" t="str">
            <v>48A47022001</v>
          </cell>
          <cell r="E4166" t="str">
            <v>HOLDER</v>
          </cell>
          <cell r="F4166" t="str">
            <v>48A47022001</v>
          </cell>
          <cell r="G4166" t="str">
            <v>TERMINAL HOLDER</v>
          </cell>
        </row>
        <row r="4167">
          <cell r="D4167" t="str">
            <v>48A47022002</v>
          </cell>
          <cell r="E4167" t="str">
            <v>HOLDER</v>
          </cell>
          <cell r="F4167" t="str">
            <v>48A47022002</v>
          </cell>
          <cell r="G4167" t="str">
            <v>TERMINAL HOLDER</v>
          </cell>
        </row>
        <row r="4168">
          <cell r="D4168" t="str">
            <v>48A47022003</v>
          </cell>
          <cell r="E4168" t="str">
            <v>HOLDER</v>
          </cell>
          <cell r="F4168" t="str">
            <v>48A47022003</v>
          </cell>
          <cell r="G4168" t="str">
            <v>TERMINAL HOLDER</v>
          </cell>
        </row>
        <row r="4169">
          <cell r="D4169" t="str">
            <v>48A47024001</v>
          </cell>
          <cell r="E4169" t="str">
            <v>BLADE</v>
          </cell>
          <cell r="F4169" t="str">
            <v>48A47024001</v>
          </cell>
          <cell r="G4169" t="str">
            <v>SHEARBLADE</v>
          </cell>
        </row>
        <row r="4170">
          <cell r="D4170" t="str">
            <v>48A47024002</v>
          </cell>
          <cell r="E4170" t="str">
            <v>BLADE</v>
          </cell>
          <cell r="F4170" t="str">
            <v>48A47024002</v>
          </cell>
          <cell r="G4170" t="str">
            <v>SHEARBLADE</v>
          </cell>
        </row>
        <row r="4171">
          <cell r="D4171" t="str">
            <v>48A47024003</v>
          </cell>
          <cell r="E4171" t="str">
            <v>BLADE</v>
          </cell>
          <cell r="F4171" t="str">
            <v>48A47024003</v>
          </cell>
          <cell r="G4171" t="str">
            <v>SHEARBLADE</v>
          </cell>
        </row>
        <row r="4172">
          <cell r="D4172" t="str">
            <v>48A47025001</v>
          </cell>
          <cell r="E4172" t="str">
            <v>BLADE</v>
          </cell>
          <cell r="F4172" t="str">
            <v>48A47025001</v>
          </cell>
          <cell r="G4172" t="str">
            <v>OUTER SHEARBLADE</v>
          </cell>
        </row>
        <row r="4173">
          <cell r="D4173" t="str">
            <v>48A47025002</v>
          </cell>
          <cell r="E4173" t="str">
            <v>BLADE</v>
          </cell>
          <cell r="F4173" t="str">
            <v>48A47025002</v>
          </cell>
          <cell r="G4173" t="str">
            <v>OUTER SHEARBLADE</v>
          </cell>
        </row>
        <row r="4174">
          <cell r="D4174" t="str">
            <v>48A47025003</v>
          </cell>
          <cell r="E4174" t="str">
            <v>BLADE</v>
          </cell>
          <cell r="F4174" t="str">
            <v>48A47025003</v>
          </cell>
          <cell r="G4174" t="str">
            <v>OUTER SHEARBLADE</v>
          </cell>
        </row>
        <row r="4175">
          <cell r="D4175" t="str">
            <v>48A47025005</v>
          </cell>
          <cell r="E4175" t="str">
            <v>BLADE</v>
          </cell>
          <cell r="F4175" t="str">
            <v>48A47025005</v>
          </cell>
          <cell r="G4175" t="str">
            <v>OUTER SHEARBLADE</v>
          </cell>
        </row>
        <row r="4176">
          <cell r="D4176" t="str">
            <v>48A47025006</v>
          </cell>
          <cell r="E4176" t="str">
            <v>BLADE</v>
          </cell>
          <cell r="F4176" t="str">
            <v>48A47025006</v>
          </cell>
          <cell r="G4176" t="str">
            <v>OUTER SHEARBLADE</v>
          </cell>
        </row>
        <row r="4177">
          <cell r="D4177" t="str">
            <v>48A47025008</v>
          </cell>
          <cell r="E4177" t="str">
            <v>BLADE</v>
          </cell>
          <cell r="F4177" t="str">
            <v>48A47025008</v>
          </cell>
          <cell r="G4177" t="str">
            <v>OUTER SHEARBLADE</v>
          </cell>
        </row>
        <row r="4178">
          <cell r="D4178" t="str">
            <v>48A47025101</v>
          </cell>
          <cell r="E4178" t="str">
            <v>BLADE</v>
          </cell>
          <cell r="F4178" t="str">
            <v>48A47025101</v>
          </cell>
          <cell r="G4178" t="str">
            <v>OUTER SHEARBLADE</v>
          </cell>
        </row>
        <row r="4179">
          <cell r="D4179" t="str">
            <v>48A47025102</v>
          </cell>
          <cell r="E4179" t="str">
            <v>BLADE</v>
          </cell>
          <cell r="F4179" t="str">
            <v>48A47025102</v>
          </cell>
          <cell r="G4179" t="str">
            <v>OUTER SHEARBLADE FOR CARRIER CUTTER</v>
          </cell>
        </row>
        <row r="4180">
          <cell r="D4180" t="str">
            <v>48A47025108</v>
          </cell>
          <cell r="E4180" t="str">
            <v>BLADE</v>
          </cell>
          <cell r="F4180" t="str">
            <v>48A47025108</v>
          </cell>
          <cell r="G4180" t="str">
            <v>OUTER SHEARBLADE</v>
          </cell>
        </row>
        <row r="4181">
          <cell r="D4181" t="str">
            <v>48A47030</v>
          </cell>
          <cell r="E4181" t="str">
            <v>SHANK</v>
          </cell>
          <cell r="F4181" t="str">
            <v>48A47030</v>
          </cell>
          <cell r="G4181" t="str">
            <v>SHANK</v>
          </cell>
        </row>
        <row r="4182">
          <cell r="D4182" t="str">
            <v>48A47031</v>
          </cell>
          <cell r="E4182" t="str">
            <v>SPRING</v>
          </cell>
          <cell r="F4182" t="str">
            <v>48A47031</v>
          </cell>
          <cell r="G4182" t="str">
            <v>RETURN SPRING</v>
          </cell>
        </row>
        <row r="4183">
          <cell r="D4183" t="str">
            <v>48A47032001</v>
          </cell>
          <cell r="E4183" t="str">
            <v>STOPPER</v>
          </cell>
          <cell r="F4183" t="str">
            <v>48A47032001</v>
          </cell>
          <cell r="G4183" t="str">
            <v>SPRING FOR SUPPORTING STOPPER</v>
          </cell>
        </row>
        <row r="4184">
          <cell r="D4184" t="str">
            <v>48A47032002</v>
          </cell>
          <cell r="E4184" t="str">
            <v>STOPPER</v>
          </cell>
          <cell r="F4184" t="str">
            <v>48A47032002</v>
          </cell>
          <cell r="G4184" t="str">
            <v>SPRING FOR SUPPORTING STOPPER</v>
          </cell>
        </row>
        <row r="4185">
          <cell r="D4185" t="str">
            <v>48A47032003</v>
          </cell>
          <cell r="E4185" t="str">
            <v>STOPPER</v>
          </cell>
          <cell r="F4185" t="str">
            <v>48A47032003</v>
          </cell>
          <cell r="G4185" t="str">
            <v>SPRING FOR SUPPORTING STOPPER</v>
          </cell>
        </row>
        <row r="4186">
          <cell r="D4186" t="str">
            <v>48A47042001</v>
          </cell>
          <cell r="E4186" t="str">
            <v>ADJUSTER</v>
          </cell>
          <cell r="F4186" t="str">
            <v>48A47042001</v>
          </cell>
          <cell r="G4186" t="str">
            <v>INSULATION ADJUSTING PIECE (FOR MECAL SHANK)</v>
          </cell>
        </row>
        <row r="4187">
          <cell r="D4187" t="str">
            <v>48A47042002</v>
          </cell>
          <cell r="E4187" t="str">
            <v>ADJUSTER</v>
          </cell>
          <cell r="F4187" t="str">
            <v>48A47042002</v>
          </cell>
          <cell r="G4187" t="str">
            <v>INSULATION ADJUSTING PIECE (FOR MECAL SHANK)</v>
          </cell>
        </row>
        <row r="4188">
          <cell r="D4188" t="str">
            <v>48A47045001</v>
          </cell>
          <cell r="E4188" t="str">
            <v>HOLDER</v>
          </cell>
          <cell r="F4188" t="str">
            <v>48A47045001</v>
          </cell>
          <cell r="G4188" t="str">
            <v>TERMINAL HOLDER ASSY</v>
          </cell>
        </row>
        <row r="4189">
          <cell r="D4189" t="str">
            <v>48A47047</v>
          </cell>
          <cell r="E4189" t="str">
            <v>SPRING</v>
          </cell>
          <cell r="F4189" t="str">
            <v>48A47047</v>
          </cell>
          <cell r="G4189" t="str">
            <v>WIRE HOLDER SPRING</v>
          </cell>
        </row>
        <row r="4190">
          <cell r="D4190" t="str">
            <v>48A47051</v>
          </cell>
          <cell r="E4190" t="str">
            <v>CAM</v>
          </cell>
          <cell r="F4190" t="str">
            <v>48A47051</v>
          </cell>
          <cell r="G4190" t="str">
            <v>CAM FOLLOWER</v>
          </cell>
        </row>
        <row r="4191">
          <cell r="D4191" t="str">
            <v>48A47052</v>
          </cell>
          <cell r="E4191" t="str">
            <v>MAGNET</v>
          </cell>
          <cell r="F4191" t="str">
            <v>48A47052</v>
          </cell>
          <cell r="G4191" t="str">
            <v>MAGNET FOR COUNTER</v>
          </cell>
        </row>
        <row r="4192">
          <cell r="D4192" t="str">
            <v>48A47055</v>
          </cell>
          <cell r="E4192" t="str">
            <v>PIN</v>
          </cell>
          <cell r="F4192" t="str">
            <v>48A47055</v>
          </cell>
          <cell r="G4192" t="str">
            <v>DOWEL PIN (PAI5*25)</v>
          </cell>
        </row>
        <row r="4193">
          <cell r="D4193" t="str">
            <v>48A47057</v>
          </cell>
          <cell r="E4193" t="str">
            <v>PIN</v>
          </cell>
          <cell r="F4193" t="str">
            <v>48A47057</v>
          </cell>
          <cell r="G4193" t="str">
            <v>SPRING PIN (PAI3*12)</v>
          </cell>
        </row>
        <row r="4194">
          <cell r="D4194" t="str">
            <v>48A47068</v>
          </cell>
          <cell r="E4194" t="str">
            <v>HEXAGON</v>
          </cell>
          <cell r="F4194" t="str">
            <v>48A47068</v>
          </cell>
          <cell r="G4194" t="str">
            <v>HEXAGONAL SOCKET HEAD CAP SCREW (M5*50)</v>
          </cell>
        </row>
        <row r="4195">
          <cell r="D4195" t="str">
            <v>48A47073</v>
          </cell>
          <cell r="E4195" t="str">
            <v>SCREW</v>
          </cell>
          <cell r="F4195" t="str">
            <v>48A47073</v>
          </cell>
          <cell r="G4195" t="str">
            <v>EXTRA LOW HEAD CAP SCREW (M4*6)</v>
          </cell>
        </row>
        <row r="4196">
          <cell r="D4196" t="str">
            <v>48A47080</v>
          </cell>
          <cell r="E4196" t="str">
            <v>WASHER</v>
          </cell>
          <cell r="F4196" t="str">
            <v>48A47080</v>
          </cell>
          <cell r="G4196" t="str">
            <v>FLAT WASHER (4)</v>
          </cell>
        </row>
        <row r="4197">
          <cell r="D4197" t="str">
            <v>48A47081</v>
          </cell>
          <cell r="E4197" t="str">
            <v>WASHER</v>
          </cell>
          <cell r="F4197" t="str">
            <v>48A47081</v>
          </cell>
          <cell r="G4197" t="str">
            <v>FLAT WASHER (5)</v>
          </cell>
        </row>
        <row r="4198">
          <cell r="D4198" t="str">
            <v>48A47082</v>
          </cell>
          <cell r="E4198" t="str">
            <v>RING</v>
          </cell>
          <cell r="F4198" t="str">
            <v>48A47082</v>
          </cell>
          <cell r="G4198" t="str">
            <v>E-RING (3)</v>
          </cell>
        </row>
        <row r="4199">
          <cell r="D4199" t="str">
            <v>48A65014001</v>
          </cell>
          <cell r="E4199" t="str">
            <v>CLAW</v>
          </cell>
          <cell r="F4199" t="str">
            <v>48A65014001</v>
          </cell>
          <cell r="G4199" t="str">
            <v>FEEDING CLAW</v>
          </cell>
        </row>
        <row r="4200">
          <cell r="D4200" t="str">
            <v>48A65019006</v>
          </cell>
          <cell r="E4200" t="str">
            <v>GUIDE</v>
          </cell>
          <cell r="F4200" t="str">
            <v>48A65019006</v>
          </cell>
          <cell r="G4200" t="str">
            <v>TERMINAL GUIDE A</v>
          </cell>
        </row>
        <row r="4201">
          <cell r="D4201" t="str">
            <v>48A65020012</v>
          </cell>
          <cell r="E4201" t="str">
            <v>GUIDE</v>
          </cell>
          <cell r="F4201" t="str">
            <v>48A65020012</v>
          </cell>
          <cell r="G4201" t="str">
            <v>TERMINAL GUIDE B</v>
          </cell>
        </row>
        <row r="4202">
          <cell r="D4202" t="str">
            <v>48A65036</v>
          </cell>
          <cell r="E4202" t="str">
            <v>STOPPER</v>
          </cell>
          <cell r="F4202" t="str">
            <v>48A65036</v>
          </cell>
          <cell r="G4202" t="str">
            <v>WIRE STOPPER SHAFT</v>
          </cell>
        </row>
        <row r="4203">
          <cell r="D4203" t="str">
            <v>48A65115</v>
          </cell>
          <cell r="E4203" t="str">
            <v>SCREW</v>
          </cell>
          <cell r="F4203" t="str">
            <v>48A65115</v>
          </cell>
          <cell r="G4203" t="str">
            <v>HEXAGON SOCKET HEAD LOCKING SCREW(WITH FLAT POINT)</v>
          </cell>
        </row>
        <row r="4204">
          <cell r="D4204" t="str">
            <v>48AC80F502</v>
          </cell>
          <cell r="E4204" t="str">
            <v>CONTROLLER</v>
          </cell>
          <cell r="F4204" t="str">
            <v>48AC80F502</v>
          </cell>
          <cell r="G4204" t="str">
            <v>SPEED CONTROLLER</v>
          </cell>
        </row>
        <row r="4205">
          <cell r="D4205" t="str">
            <v>48AC80Y004</v>
          </cell>
          <cell r="E4205" t="str">
            <v>CUSHION</v>
          </cell>
          <cell r="F4205" t="str">
            <v>48AC80Y004</v>
          </cell>
          <cell r="G4205" t="str">
            <v>CUSHION (OLD TYPE)(NEW TYPE = 48AC80Y069)</v>
          </cell>
        </row>
        <row r="4206">
          <cell r="D4206" t="str">
            <v>48AC80ZG04</v>
          </cell>
          <cell r="E4206" t="str">
            <v>BATTERY</v>
          </cell>
          <cell r="F4206" t="str">
            <v>48AC80ZG04</v>
          </cell>
          <cell r="G4206" t="str">
            <v>BATTERY FOR MOTION CONTROLLER</v>
          </cell>
        </row>
        <row r="4207">
          <cell r="D4207" t="str">
            <v>48AC80ZP01</v>
          </cell>
          <cell r="E4207" t="str">
            <v>SWITCH</v>
          </cell>
          <cell r="F4207" t="str">
            <v>48AC80ZP01</v>
          </cell>
          <cell r="G4207" t="str">
            <v>ILLUMINATION TYPE PUSH BUTTON SWITCH</v>
          </cell>
        </row>
        <row r="4208">
          <cell r="D4208" t="str">
            <v>48AC80ZP02</v>
          </cell>
          <cell r="E4208" t="str">
            <v>SWITCH</v>
          </cell>
          <cell r="F4208" t="str">
            <v>48AC80ZP02</v>
          </cell>
          <cell r="G4208" t="str">
            <v>ILLUMINATION TYPE PUSH BUTTON SWITCH</v>
          </cell>
        </row>
        <row r="4209">
          <cell r="D4209" t="str">
            <v>48AC81B00C02</v>
          </cell>
          <cell r="E4209" t="str">
            <v>ROLLER</v>
          </cell>
          <cell r="F4209" t="str">
            <v>48AC81B00C02</v>
          </cell>
          <cell r="G4209" t="str">
            <v>STRAIGHTENING ROLLER ASSEMBLY(ORDER IN EVEN NUMBER</v>
          </cell>
        </row>
        <row r="4210">
          <cell r="D4210" t="str">
            <v>48AC81B540</v>
          </cell>
          <cell r="E4210" t="str">
            <v>DIAL</v>
          </cell>
          <cell r="F4210" t="str">
            <v>48AC81B540</v>
          </cell>
          <cell r="G4210" t="str">
            <v>DIGITAL DIAL</v>
          </cell>
        </row>
        <row r="4211">
          <cell r="D4211" t="str">
            <v>48AC81B553</v>
          </cell>
          <cell r="E4211" t="str">
            <v>BEARING</v>
          </cell>
          <cell r="F4211" t="str">
            <v>48AC81B553</v>
          </cell>
          <cell r="G4211" t="str">
            <v>BEARING</v>
          </cell>
        </row>
        <row r="4212">
          <cell r="D4212" t="str">
            <v>48AC90E501</v>
          </cell>
          <cell r="E4212" t="str">
            <v>BLADE</v>
          </cell>
          <cell r="F4212" t="str">
            <v>48AC90E501</v>
          </cell>
          <cell r="G4212" t="str">
            <v>CUTTER (CUTTING BLADE)</v>
          </cell>
        </row>
        <row r="4213">
          <cell r="D4213" t="str">
            <v>48AC90E502</v>
          </cell>
          <cell r="E4213" t="str">
            <v>CUTTER</v>
          </cell>
          <cell r="F4213" t="str">
            <v>48AC90E502</v>
          </cell>
          <cell r="G4213" t="str">
            <v>CUTTER (FOR 0.13SQ WIRE)</v>
          </cell>
        </row>
        <row r="4214">
          <cell r="D4214" t="str">
            <v>48AC90E503</v>
          </cell>
          <cell r="E4214" t="str">
            <v>CUTTER</v>
          </cell>
          <cell r="F4214" t="str">
            <v>48AC90E503</v>
          </cell>
          <cell r="G4214" t="str">
            <v>CUTTER (STRIPPING BLADE)</v>
          </cell>
        </row>
        <row r="4215">
          <cell r="D4215" t="str">
            <v>48AC90E504</v>
          </cell>
          <cell r="E4215" t="str">
            <v>CUTTER</v>
          </cell>
          <cell r="F4215" t="str">
            <v>48AC90E504</v>
          </cell>
          <cell r="G4215" t="str">
            <v>CUTTER (STRIPPING BLADE R1.5)</v>
          </cell>
        </row>
        <row r="4216">
          <cell r="D4216" t="str">
            <v>48AC95A008</v>
          </cell>
          <cell r="E4216" t="str">
            <v>ROLLER</v>
          </cell>
          <cell r="F4216" t="str">
            <v>48AC95A008</v>
          </cell>
          <cell r="G4216" t="str">
            <v>SUPPORT ROLLER</v>
          </cell>
        </row>
        <row r="4217">
          <cell r="D4217" t="str">
            <v>48AC95A012</v>
          </cell>
          <cell r="E4217" t="str">
            <v>ROLLER</v>
          </cell>
          <cell r="F4217" t="str">
            <v>48AC95A012</v>
          </cell>
          <cell r="G4217" t="str">
            <v>ENCODER ROLLER</v>
          </cell>
        </row>
        <row r="4218">
          <cell r="D4218" t="str">
            <v>48AC95A024</v>
          </cell>
          <cell r="E4218" t="str">
            <v>PULLEY</v>
          </cell>
          <cell r="F4218" t="str">
            <v>48AC95A024</v>
          </cell>
          <cell r="G4218" t="str">
            <v>TIMING PULLEY</v>
          </cell>
        </row>
        <row r="4219">
          <cell r="D4219" t="str">
            <v>48AC95A025</v>
          </cell>
          <cell r="E4219" t="str">
            <v>PULLEY</v>
          </cell>
          <cell r="F4219" t="str">
            <v>48AC95A025</v>
          </cell>
          <cell r="G4219" t="str">
            <v>PULLEY</v>
          </cell>
        </row>
        <row r="4220">
          <cell r="D4220" t="str">
            <v>48AC95A501</v>
          </cell>
          <cell r="E4220" t="str">
            <v>BELT</v>
          </cell>
          <cell r="F4220" t="str">
            <v>48AC95A501</v>
          </cell>
          <cell r="G4220" t="str">
            <v>TIMING BELT</v>
          </cell>
        </row>
        <row r="4221">
          <cell r="D4221" t="str">
            <v>48AC95A502</v>
          </cell>
          <cell r="E4221" t="str">
            <v>BELT</v>
          </cell>
          <cell r="F4221" t="str">
            <v>48AC95A502</v>
          </cell>
          <cell r="G4221" t="str">
            <v>TIMING BELT</v>
          </cell>
        </row>
        <row r="4222">
          <cell r="D4222" t="str">
            <v>48AC95A518</v>
          </cell>
          <cell r="E4222" t="str">
            <v>BEARING</v>
          </cell>
          <cell r="F4222" t="str">
            <v>48AC95A518</v>
          </cell>
          <cell r="G4222" t="str">
            <v>BEARING</v>
          </cell>
        </row>
        <row r="4223">
          <cell r="D4223" t="str">
            <v>48AC95A529</v>
          </cell>
          <cell r="E4223" t="str">
            <v>BEARING</v>
          </cell>
          <cell r="F4223" t="str">
            <v>48AC95A529</v>
          </cell>
          <cell r="G4223" t="str">
            <v>BEARING</v>
          </cell>
        </row>
        <row r="4224">
          <cell r="D4224" t="str">
            <v>48AC95C006</v>
          </cell>
          <cell r="E4224" t="str">
            <v>CLAW</v>
          </cell>
          <cell r="F4224" t="str">
            <v>48AC95C006</v>
          </cell>
          <cell r="G4224" t="str">
            <v>URETHANE CLAW</v>
          </cell>
        </row>
        <row r="4225">
          <cell r="D4225" t="str">
            <v>48AC95C022</v>
          </cell>
          <cell r="E4225" t="str">
            <v>CHUCK</v>
          </cell>
          <cell r="F4225" t="str">
            <v>48AC95C022</v>
          </cell>
          <cell r="G4225" t="str">
            <v>CHUCK</v>
          </cell>
        </row>
        <row r="4226">
          <cell r="D4226" t="str">
            <v>48AC95C521</v>
          </cell>
          <cell r="E4226" t="str">
            <v>BOLT</v>
          </cell>
          <cell r="F4226" t="str">
            <v>48AC95C521</v>
          </cell>
          <cell r="G4226" t="str">
            <v>STOPPER BOLT</v>
          </cell>
        </row>
        <row r="4227">
          <cell r="D4227" t="str">
            <v>48AC95C524</v>
          </cell>
          <cell r="E4227" t="str">
            <v>CYLINDER</v>
          </cell>
          <cell r="F4227" t="str">
            <v>48AC95C524</v>
          </cell>
          <cell r="G4227" t="str">
            <v>AIR CYLINDER</v>
          </cell>
        </row>
        <row r="4228">
          <cell r="D4228" t="str">
            <v>48AC95C525</v>
          </cell>
          <cell r="E4228" t="str">
            <v>CYLINDER</v>
          </cell>
          <cell r="F4228" t="str">
            <v>48AC95C525</v>
          </cell>
          <cell r="G4228" t="str">
            <v>AIR CYLINDER</v>
          </cell>
        </row>
        <row r="4229">
          <cell r="D4229" t="str">
            <v>48AC95C531</v>
          </cell>
          <cell r="E4229" t="str">
            <v>ABSORBER</v>
          </cell>
          <cell r="F4229" t="str">
            <v>48AC95C531</v>
          </cell>
          <cell r="G4229" t="str">
            <v>SHOCK ABSORBER</v>
          </cell>
        </row>
        <row r="4230">
          <cell r="D4230" t="str">
            <v>48AC95C532</v>
          </cell>
          <cell r="E4230" t="str">
            <v>GUIDE</v>
          </cell>
          <cell r="F4230" t="str">
            <v>48AC95C532</v>
          </cell>
          <cell r="G4230" t="str">
            <v>LM GUIDE</v>
          </cell>
        </row>
        <row r="4231">
          <cell r="D4231" t="str">
            <v>48AC95C535</v>
          </cell>
          <cell r="E4231" t="str">
            <v>BEARING</v>
          </cell>
          <cell r="F4231" t="str">
            <v>48AC95C535</v>
          </cell>
          <cell r="G4231" t="str">
            <v>MINIATURE BEARING</v>
          </cell>
        </row>
        <row r="4232">
          <cell r="D4232" t="str">
            <v>48AC95C538</v>
          </cell>
          <cell r="E4232" t="str">
            <v>PIN</v>
          </cell>
          <cell r="F4232" t="str">
            <v>48AC95C538</v>
          </cell>
          <cell r="G4232" t="str">
            <v>PIN CYLINDER</v>
          </cell>
        </row>
        <row r="4233">
          <cell r="D4233" t="str">
            <v>48AC95D024</v>
          </cell>
          <cell r="E4233" t="str">
            <v>CLAW</v>
          </cell>
          <cell r="F4233" t="str">
            <v>48AC95D024</v>
          </cell>
          <cell r="G4233" t="str">
            <v>B CLAW R</v>
          </cell>
        </row>
        <row r="4234">
          <cell r="D4234" t="str">
            <v>48AC95D025</v>
          </cell>
          <cell r="E4234" t="str">
            <v>CLAW</v>
          </cell>
          <cell r="F4234" t="str">
            <v>48AC95D025</v>
          </cell>
          <cell r="G4234" t="str">
            <v>B CLAW L</v>
          </cell>
        </row>
        <row r="4235">
          <cell r="D4235" t="str">
            <v>48AC95D538</v>
          </cell>
          <cell r="E4235" t="str">
            <v>BOLT</v>
          </cell>
          <cell r="F4235" t="str">
            <v>48AC95D538</v>
          </cell>
          <cell r="G4235" t="str">
            <v>STOPPER BOLT</v>
          </cell>
        </row>
        <row r="4236">
          <cell r="D4236" t="str">
            <v>48AC95D545</v>
          </cell>
          <cell r="E4236" t="str">
            <v>ABSORBER</v>
          </cell>
          <cell r="F4236" t="str">
            <v>48AC95D545</v>
          </cell>
          <cell r="G4236" t="str">
            <v>SHOCK ABSORBER</v>
          </cell>
        </row>
        <row r="4237">
          <cell r="D4237" t="str">
            <v>48BB10A529</v>
          </cell>
          <cell r="E4237" t="str">
            <v>BELT</v>
          </cell>
          <cell r="F4237" t="str">
            <v>48BB10A529</v>
          </cell>
          <cell r="G4237" t="str">
            <v>FEEDING BELT</v>
          </cell>
        </row>
        <row r="4238">
          <cell r="D4238" t="str">
            <v>48BB21A555</v>
          </cell>
          <cell r="E4238" t="str">
            <v>ENCODER</v>
          </cell>
          <cell r="F4238" t="str">
            <v>48BB21A555</v>
          </cell>
          <cell r="G4238" t="str">
            <v>ROTARY ENCODER</v>
          </cell>
        </row>
        <row r="4239">
          <cell r="D4239" t="str">
            <v>48BP100003</v>
          </cell>
          <cell r="E4239" t="str">
            <v>SPACER</v>
          </cell>
          <cell r="F4239" t="str">
            <v>48BP100003</v>
          </cell>
          <cell r="G4239" t="str">
            <v>SPACER(T=0.05)</v>
          </cell>
        </row>
        <row r="4240">
          <cell r="D4240" t="str">
            <v>48BP100004</v>
          </cell>
          <cell r="E4240" t="str">
            <v>SPACER</v>
          </cell>
          <cell r="F4240" t="str">
            <v>48BP100004</v>
          </cell>
          <cell r="G4240" t="str">
            <v>SPACER(T=0.1)</v>
          </cell>
        </row>
        <row r="4241">
          <cell r="D4241" t="str">
            <v>48BP100005</v>
          </cell>
          <cell r="E4241" t="str">
            <v>SPACER</v>
          </cell>
          <cell r="F4241" t="str">
            <v>48BP100005</v>
          </cell>
          <cell r="G4241" t="str">
            <v>SPACER(T=0.2)</v>
          </cell>
        </row>
        <row r="4242">
          <cell r="D4242" t="str">
            <v>48BP100006</v>
          </cell>
          <cell r="E4242" t="str">
            <v>SPACER</v>
          </cell>
          <cell r="F4242" t="str">
            <v>48BP100006</v>
          </cell>
          <cell r="G4242" t="str">
            <v>SPACER(T=0.3)</v>
          </cell>
        </row>
        <row r="4243">
          <cell r="D4243" t="str">
            <v>48BP100007</v>
          </cell>
          <cell r="E4243" t="str">
            <v>SPACER</v>
          </cell>
          <cell r="F4243" t="str">
            <v>48BP100007</v>
          </cell>
          <cell r="G4243" t="str">
            <v>SPACER(T=0.4)</v>
          </cell>
        </row>
        <row r="4244">
          <cell r="D4244" t="str">
            <v>48BP100008</v>
          </cell>
          <cell r="E4244" t="str">
            <v>SPACER</v>
          </cell>
          <cell r="F4244" t="str">
            <v>48BP100008</v>
          </cell>
          <cell r="G4244" t="str">
            <v>SPACER(T=0.5)</v>
          </cell>
        </row>
        <row r="4245">
          <cell r="D4245" t="str">
            <v>48BP100009</v>
          </cell>
          <cell r="E4245" t="str">
            <v>SPACER</v>
          </cell>
          <cell r="F4245" t="str">
            <v>48BP100009</v>
          </cell>
          <cell r="G4245" t="str">
            <v>SPACER(T=0.6)</v>
          </cell>
        </row>
        <row r="4246">
          <cell r="D4246" t="str">
            <v>48BP100010</v>
          </cell>
          <cell r="E4246" t="str">
            <v>SPACER</v>
          </cell>
          <cell r="F4246" t="str">
            <v>48BP100010</v>
          </cell>
          <cell r="G4246" t="str">
            <v>SPACER(T=1.2)</v>
          </cell>
        </row>
        <row r="4247">
          <cell r="D4247" t="str">
            <v>48BP100011</v>
          </cell>
          <cell r="E4247" t="str">
            <v>SPACER</v>
          </cell>
          <cell r="F4247" t="str">
            <v>48BP100011</v>
          </cell>
          <cell r="G4247" t="str">
            <v>SPACER(T=1.8)</v>
          </cell>
        </row>
        <row r="4248">
          <cell r="D4248" t="str">
            <v>48BP100517</v>
          </cell>
          <cell r="E4248" t="str">
            <v>STONE</v>
          </cell>
          <cell r="F4248" t="str">
            <v>48BP100517</v>
          </cell>
          <cell r="G4248" t="str">
            <v>WHETSTONE(ELECTRODEPOSIT BOTH SIDES)</v>
          </cell>
        </row>
        <row r="4249">
          <cell r="D4249" t="str">
            <v>48C10RD00001</v>
          </cell>
          <cell r="E4249" t="str">
            <v>JIG</v>
          </cell>
          <cell r="F4249" t="str">
            <v>48C10RD00001</v>
          </cell>
          <cell r="G4249" t="str">
            <v>MASTER JIG(CIVIC)</v>
          </cell>
        </row>
        <row r="4250">
          <cell r="D4250" t="str">
            <v>48C10RD00002</v>
          </cell>
          <cell r="E4250" t="str">
            <v>MASTER JIG(MDX)</v>
          </cell>
          <cell r="F4250" t="str">
            <v>48C10RD00002</v>
          </cell>
          <cell r="G4250" t="str">
            <v>MASTER JIG(MDX)</v>
          </cell>
        </row>
        <row r="4251">
          <cell r="D4251" t="str">
            <v>48C10WA000</v>
          </cell>
          <cell r="E4251" t="str">
            <v>FAN</v>
          </cell>
          <cell r="F4251" t="str">
            <v>48C10WA000</v>
          </cell>
          <cell r="G4251" t="str">
            <v>MANIFOLD ASSY FOR CONNECTION ON THE PRIMARY</v>
          </cell>
        </row>
        <row r="4252">
          <cell r="D4252" t="str">
            <v>48C10WA502</v>
          </cell>
          <cell r="E4252" t="str">
            <v>MANIFOLD</v>
          </cell>
          <cell r="F4252" t="str">
            <v>48C10WA502</v>
          </cell>
          <cell r="G4252" t="str">
            <v>MANIFOLD (LEFT ON BACK SIDE)</v>
          </cell>
        </row>
        <row r="4253">
          <cell r="D4253" t="str">
            <v>48C10WA506</v>
          </cell>
          <cell r="E4253" t="str">
            <v>ELBOW</v>
          </cell>
          <cell r="F4253" t="str">
            <v>48C10WA506</v>
          </cell>
          <cell r="G4253" t="str">
            <v>SP COUPLER 3S</v>
          </cell>
        </row>
        <row r="4254">
          <cell r="D4254" t="str">
            <v>48C10WA507</v>
          </cell>
          <cell r="E4254" t="str">
            <v>COUPLER</v>
          </cell>
          <cell r="F4254" t="str">
            <v>48C10WA507</v>
          </cell>
          <cell r="G4254" t="str">
            <v>SP COUPLER 3P</v>
          </cell>
        </row>
        <row r="4255">
          <cell r="D4255" t="str">
            <v>48C10WA510</v>
          </cell>
          <cell r="E4255" t="str">
            <v>GLASS</v>
          </cell>
          <cell r="F4255" t="str">
            <v>48C10WA510</v>
          </cell>
          <cell r="G4255" t="str">
            <v>SIGHT GLASS GBMBCS 10A</v>
          </cell>
        </row>
        <row r="4256">
          <cell r="D4256" t="str">
            <v>48C10WA512</v>
          </cell>
          <cell r="E4256" t="str">
            <v>NIPPLE</v>
          </cell>
          <cell r="F4256" t="str">
            <v>48C10WA512</v>
          </cell>
          <cell r="G4256" t="str">
            <v>SHORT NIPPLE PT3/8</v>
          </cell>
        </row>
        <row r="4257">
          <cell r="D4257" t="str">
            <v>48C10WA517</v>
          </cell>
          <cell r="E4257" t="str">
            <v>MANIFOLD</v>
          </cell>
          <cell r="F4257" t="str">
            <v>48C10WA517</v>
          </cell>
          <cell r="G4257" t="str">
            <v>90ELBOWEL10-PT1/4_Z2</v>
          </cell>
        </row>
        <row r="4258">
          <cell r="D4258" t="str">
            <v>48C10WD000</v>
          </cell>
          <cell r="E4258" t="str">
            <v>COUPLER</v>
          </cell>
          <cell r="F4258" t="str">
            <v>48C10WD000</v>
          </cell>
          <cell r="G4258" t="str">
            <v>MANIFOLD ASSY ON COOLING WATER OUTLET SIDE(RIGHT O</v>
          </cell>
        </row>
        <row r="4259">
          <cell r="D4259" t="str">
            <v>48CAC0A503</v>
          </cell>
          <cell r="E4259" t="str">
            <v>CYLINDER</v>
          </cell>
          <cell r="F4259" t="str">
            <v>48CAC0A503</v>
          </cell>
          <cell r="G4259" t="str">
            <v>ROD-LESS CYLINDER</v>
          </cell>
        </row>
        <row r="4260">
          <cell r="D4260" t="str">
            <v>48CAC0B508</v>
          </cell>
          <cell r="E4260" t="str">
            <v>SPRING</v>
          </cell>
          <cell r="F4260" t="str">
            <v>48CAC0B508</v>
          </cell>
          <cell r="G4260" t="str">
            <v>TENSION SPRING</v>
          </cell>
        </row>
        <row r="4261">
          <cell r="D4261" t="str">
            <v>48CAC1A501</v>
          </cell>
          <cell r="E4261" t="str">
            <v>CYLINDER</v>
          </cell>
          <cell r="F4261" t="str">
            <v>48CAC1A501</v>
          </cell>
          <cell r="G4261" t="str">
            <v>ROD-LESS CYLINDER</v>
          </cell>
        </row>
        <row r="4262">
          <cell r="D4262" t="str">
            <v>48CC60B000</v>
          </cell>
          <cell r="E4262" t="str">
            <v>HOLDER</v>
          </cell>
          <cell r="F4262" t="str">
            <v>48CC60B000</v>
          </cell>
          <cell r="G4262" t="str">
            <v>WIRE HOLDER</v>
          </cell>
        </row>
        <row r="4263">
          <cell r="D4263" t="str">
            <v>48CC60B503</v>
          </cell>
          <cell r="E4263" t="str">
            <v>SPRING</v>
          </cell>
          <cell r="F4263" t="str">
            <v>48CC60B503</v>
          </cell>
          <cell r="G4263" t="str">
            <v>COIL SPRING</v>
          </cell>
        </row>
        <row r="4264">
          <cell r="D4264" t="str">
            <v>48CC61A026</v>
          </cell>
          <cell r="E4264" t="str">
            <v>GEAR</v>
          </cell>
          <cell r="F4264" t="str">
            <v>48CC61A026</v>
          </cell>
          <cell r="G4264" t="str">
            <v>GEAR</v>
          </cell>
        </row>
        <row r="4265">
          <cell r="D4265" t="str">
            <v>48CC61D507</v>
          </cell>
          <cell r="E4265" t="str">
            <v>EYELET</v>
          </cell>
          <cell r="F4265" t="str">
            <v>48CC61D507</v>
          </cell>
          <cell r="G4265" t="str">
            <v>EYELET</v>
          </cell>
        </row>
        <row r="4266">
          <cell r="D4266" t="str">
            <v>48CK100001</v>
          </cell>
          <cell r="E4266" t="str">
            <v>CUTTER</v>
          </cell>
          <cell r="F4266" t="str">
            <v>48CK100001</v>
          </cell>
          <cell r="G4266" t="str">
            <v>CHIP CUTTER(CHANGE TO 48CK100013)</v>
          </cell>
        </row>
        <row r="4267">
          <cell r="D4267" t="str">
            <v>48CK100002</v>
          </cell>
          <cell r="E4267" t="str">
            <v>BLADE</v>
          </cell>
          <cell r="F4267" t="str">
            <v>48CK100002</v>
          </cell>
          <cell r="G4267" t="str">
            <v>SHEAR BLADE(CHANGE TO 48CK100014)</v>
          </cell>
        </row>
        <row r="4268">
          <cell r="D4268" t="str">
            <v>48CK100504</v>
          </cell>
          <cell r="E4268" t="str">
            <v>SOLENOID</v>
          </cell>
          <cell r="F4268" t="str">
            <v>48CK100504</v>
          </cell>
          <cell r="G4268" t="str">
            <v>SOLENOID VALVE</v>
          </cell>
        </row>
        <row r="4269">
          <cell r="D4269" t="str">
            <v>48CK130000</v>
          </cell>
          <cell r="E4269" t="str">
            <v>CK13</v>
          </cell>
          <cell r="F4269" t="str">
            <v>48CK130000</v>
          </cell>
          <cell r="G4269" t="str">
            <v>CARRIER CUTTER FOR CUTTING MACHINE FOR AC90</v>
          </cell>
        </row>
        <row r="4270">
          <cell r="D4270" t="str">
            <v>48CM14E000</v>
          </cell>
          <cell r="E4270" t="str">
            <v>COVER</v>
          </cell>
          <cell r="F4270" t="str">
            <v>48CM14E000</v>
          </cell>
          <cell r="G4270" t="str">
            <v>SAFETY COVER</v>
          </cell>
        </row>
        <row r="4271">
          <cell r="D4271" t="str">
            <v>48CM200001</v>
          </cell>
          <cell r="E4271" t="str">
            <v>PLATE</v>
          </cell>
          <cell r="F4271" t="str">
            <v>48CM200001</v>
          </cell>
          <cell r="G4271" t="str">
            <v>APPLICATOR INSTALLATION PLATE</v>
          </cell>
        </row>
        <row r="4272">
          <cell r="D4272" t="str">
            <v>48CM200002</v>
          </cell>
          <cell r="E4272" t="str">
            <v>GUIDE</v>
          </cell>
          <cell r="F4272" t="str">
            <v>48CM200002</v>
          </cell>
          <cell r="G4272" t="str">
            <v>APPLICATOR GUIDE METAL A</v>
          </cell>
        </row>
        <row r="4273">
          <cell r="D4273" t="str">
            <v>48CM200003</v>
          </cell>
          <cell r="E4273" t="str">
            <v>GUIDE</v>
          </cell>
          <cell r="F4273" t="str">
            <v>48CM200003</v>
          </cell>
          <cell r="G4273" t="str">
            <v>APPLICATOR GUIDE METAL B</v>
          </cell>
        </row>
        <row r="4274">
          <cell r="D4274" t="str">
            <v>48CM200004</v>
          </cell>
          <cell r="E4274" t="str">
            <v>GUIDE</v>
          </cell>
          <cell r="F4274" t="str">
            <v>48CM200004</v>
          </cell>
          <cell r="G4274" t="str">
            <v>APPLICATOR GUIDE METAL C</v>
          </cell>
        </row>
        <row r="4275">
          <cell r="D4275" t="str">
            <v>48CM200042</v>
          </cell>
          <cell r="E4275" t="str">
            <v>BOX</v>
          </cell>
          <cell r="F4275" t="str">
            <v>48CM200042</v>
          </cell>
          <cell r="G4275" t="str">
            <v>ALUMINUM BOX</v>
          </cell>
        </row>
        <row r="4276">
          <cell r="D4276" t="str">
            <v>48CM200509</v>
          </cell>
          <cell r="E4276" t="str">
            <v>MOTOR</v>
          </cell>
          <cell r="F4276" t="str">
            <v>48CM200509</v>
          </cell>
          <cell r="G4276" t="str">
            <v>MOTOR</v>
          </cell>
        </row>
        <row r="4277">
          <cell r="D4277" t="str">
            <v>48CM200512</v>
          </cell>
          <cell r="E4277" t="str">
            <v>SOLENOID</v>
          </cell>
          <cell r="F4277" t="str">
            <v>48CM200512</v>
          </cell>
          <cell r="G4277" t="str">
            <v>SOLENOID</v>
          </cell>
        </row>
        <row r="4278">
          <cell r="D4278" t="str">
            <v>48CM20B001</v>
          </cell>
          <cell r="E4278" t="str">
            <v>COVER</v>
          </cell>
          <cell r="F4278" t="str">
            <v>48CM20B001</v>
          </cell>
          <cell r="G4278" t="str">
            <v>COVER</v>
          </cell>
        </row>
        <row r="4279">
          <cell r="D4279" t="str">
            <v>48CM20ZA06</v>
          </cell>
          <cell r="E4279" t="str">
            <v>PROTECTOR</v>
          </cell>
          <cell r="F4279" t="str">
            <v>48CM20ZA06</v>
          </cell>
          <cell r="G4279" t="str">
            <v>CIRCUIT PROTECTOR</v>
          </cell>
        </row>
        <row r="4280">
          <cell r="D4280" t="str">
            <v>48CM20ZA07</v>
          </cell>
          <cell r="E4280" t="str">
            <v>BRACKET</v>
          </cell>
          <cell r="F4280" t="str">
            <v>48CM20ZA07</v>
          </cell>
          <cell r="G4280" t="str">
            <v>ILLUMINATION LAMP</v>
          </cell>
        </row>
        <row r="4281">
          <cell r="D4281" t="str">
            <v>48CM20ZA08</v>
          </cell>
          <cell r="E4281" t="str">
            <v>SWITCH</v>
          </cell>
          <cell r="F4281" t="str">
            <v>48CM20ZA08</v>
          </cell>
          <cell r="G4281" t="str">
            <v>TOGGLE SWITCH</v>
          </cell>
        </row>
        <row r="4282">
          <cell r="D4282" t="str">
            <v>48CM20ZA10</v>
          </cell>
          <cell r="E4282" t="str">
            <v>SWITCH</v>
          </cell>
          <cell r="F4282" t="str">
            <v>48CM20ZA10</v>
          </cell>
          <cell r="G4282" t="str">
            <v>FOOT SWITCH</v>
          </cell>
        </row>
        <row r="4283">
          <cell r="D4283" t="str">
            <v>48CM220011</v>
          </cell>
          <cell r="E4283" t="str">
            <v>PIN</v>
          </cell>
          <cell r="F4283" t="str">
            <v>48CM220011</v>
          </cell>
          <cell r="G4283" t="str">
            <v>HINGE PIN</v>
          </cell>
        </row>
        <row r="4284">
          <cell r="D4284" t="str">
            <v>48CM220016</v>
          </cell>
          <cell r="E4284" t="str">
            <v>CLUTCH</v>
          </cell>
          <cell r="F4284" t="str">
            <v>48CM220016</v>
          </cell>
          <cell r="G4284" t="str">
            <v>CLUTCH SPACER</v>
          </cell>
        </row>
        <row r="4285">
          <cell r="D4285" t="str">
            <v>48CM220031</v>
          </cell>
          <cell r="E4285" t="str">
            <v>COVER</v>
          </cell>
          <cell r="F4285" t="str">
            <v>48CM220031</v>
          </cell>
          <cell r="G4285" t="str">
            <v>FLY WHEEL COVER</v>
          </cell>
        </row>
        <row r="4286">
          <cell r="D4286" t="str">
            <v>48CM220047</v>
          </cell>
          <cell r="E4286" t="str">
            <v>GUIDE</v>
          </cell>
          <cell r="F4286" t="str">
            <v>48CM220047</v>
          </cell>
          <cell r="G4286" t="str">
            <v>FIXING PIN GUIDE</v>
          </cell>
        </row>
        <row r="4287">
          <cell r="D4287" t="str">
            <v>48CM220048</v>
          </cell>
          <cell r="E4287" t="str">
            <v>PIN</v>
          </cell>
          <cell r="F4287" t="str">
            <v>48CM220048</v>
          </cell>
          <cell r="G4287" t="str">
            <v>FIXING PIN</v>
          </cell>
        </row>
        <row r="4288">
          <cell r="D4288" t="str">
            <v>48CM220049</v>
          </cell>
          <cell r="E4288" t="str">
            <v>SPRING</v>
          </cell>
          <cell r="F4288" t="str">
            <v>48CM220049</v>
          </cell>
          <cell r="G4288" t="str">
            <v>FIXING PIN SPRING</v>
          </cell>
        </row>
        <row r="4289">
          <cell r="D4289" t="str">
            <v>48CM220078</v>
          </cell>
          <cell r="E4289" t="str">
            <v>CLAW</v>
          </cell>
          <cell r="F4289" t="str">
            <v>48CM220078</v>
          </cell>
          <cell r="G4289" t="str">
            <v>REVERSE PREVENTION CLAW</v>
          </cell>
        </row>
        <row r="4290">
          <cell r="D4290" t="str">
            <v>48CM220506</v>
          </cell>
          <cell r="E4290" t="str">
            <v>SPRING</v>
          </cell>
          <cell r="F4290" t="str">
            <v>48CM220506</v>
          </cell>
          <cell r="G4290" t="str">
            <v>SPRING 10PC LOT</v>
          </cell>
        </row>
        <row r="4291">
          <cell r="D4291" t="str">
            <v>48CM220521</v>
          </cell>
          <cell r="E4291" t="str">
            <v>SPRING</v>
          </cell>
          <cell r="F4291" t="str">
            <v>48CM220521</v>
          </cell>
          <cell r="G4291" t="str">
            <v>SPRING 5PC LOT</v>
          </cell>
        </row>
        <row r="4292">
          <cell r="D4292" t="str">
            <v>48CM300000</v>
          </cell>
          <cell r="E4292" t="str">
            <v>CRIMPING MACHINE</v>
          </cell>
          <cell r="F4292" t="str">
            <v>48CM300000</v>
          </cell>
          <cell r="G4292" t="str">
            <v>TERMINAL CRIMPING MACHINE</v>
          </cell>
        </row>
        <row r="4293">
          <cell r="D4293" t="str">
            <v>48CM30A012</v>
          </cell>
          <cell r="E4293" t="str">
            <v>PULLEY</v>
          </cell>
          <cell r="F4293" t="str">
            <v>48CM30A012</v>
          </cell>
          <cell r="G4293" t="str">
            <v>MOTOR PULLEY</v>
          </cell>
        </row>
        <row r="4294">
          <cell r="D4294" t="str">
            <v>48CM30A016</v>
          </cell>
          <cell r="E4294" t="str">
            <v>COVER</v>
          </cell>
          <cell r="F4294" t="str">
            <v>48CM30A016</v>
          </cell>
          <cell r="G4294" t="str">
            <v>BEARING COVER</v>
          </cell>
        </row>
        <row r="4295">
          <cell r="D4295" t="str">
            <v>48CM30A018</v>
          </cell>
          <cell r="E4295" t="str">
            <v>SHAFT</v>
          </cell>
          <cell r="F4295" t="str">
            <v>48CM30A018</v>
          </cell>
          <cell r="G4295" t="str">
            <v>CRANK SHAFT</v>
          </cell>
        </row>
        <row r="4296">
          <cell r="D4296" t="str">
            <v>48CM30A024</v>
          </cell>
          <cell r="E4296" t="str">
            <v>COLLAR</v>
          </cell>
          <cell r="F4296" t="str">
            <v>48CM30A024</v>
          </cell>
          <cell r="G4296" t="str">
            <v>COLLAR A</v>
          </cell>
        </row>
        <row r="4297">
          <cell r="D4297" t="str">
            <v>48CM30A042</v>
          </cell>
          <cell r="E4297" t="str">
            <v>SPRING</v>
          </cell>
          <cell r="F4297" t="str">
            <v>48CM30A042</v>
          </cell>
          <cell r="G4297" t="str">
            <v>CLUTCH SPRING</v>
          </cell>
        </row>
        <row r="4298">
          <cell r="D4298" t="str">
            <v>48CM30A053</v>
          </cell>
          <cell r="E4298" t="str">
            <v>HOLDER</v>
          </cell>
          <cell r="F4298" t="str">
            <v>48CM30A053</v>
          </cell>
          <cell r="G4298" t="str">
            <v>SHANK HOLDER (MP70-01304)</v>
          </cell>
        </row>
        <row r="4299">
          <cell r="D4299" t="str">
            <v>48CM30A501</v>
          </cell>
          <cell r="E4299" t="str">
            <v>MOTOR</v>
          </cell>
          <cell r="F4299" t="str">
            <v>48CM30A501</v>
          </cell>
          <cell r="G4299" t="str">
            <v>MOTOR (SINGLE-PHASE INDUCTION MOTOR)</v>
          </cell>
        </row>
        <row r="4300">
          <cell r="D4300" t="str">
            <v>48CM30A502</v>
          </cell>
          <cell r="E4300" t="str">
            <v>SWITCH</v>
          </cell>
          <cell r="F4300" t="str">
            <v>48CM30A502</v>
          </cell>
          <cell r="G4300" t="str">
            <v>LIMIT SWITCH</v>
          </cell>
        </row>
        <row r="4301">
          <cell r="D4301" t="str">
            <v>48CM30A504</v>
          </cell>
          <cell r="E4301" t="str">
            <v>BELT</v>
          </cell>
          <cell r="F4301" t="str">
            <v>48CM30A504</v>
          </cell>
          <cell r="G4301" t="str">
            <v>SYNCHRO BELT</v>
          </cell>
        </row>
        <row r="4302">
          <cell r="D4302" t="str">
            <v>48CM30A505</v>
          </cell>
          <cell r="E4302" t="str">
            <v>BELT</v>
          </cell>
          <cell r="F4302" t="str">
            <v>48CM30A505</v>
          </cell>
          <cell r="G4302" t="str">
            <v>V BELT (FOR 50HZ)</v>
          </cell>
        </row>
        <row r="4303">
          <cell r="D4303" t="str">
            <v>48CM30A508</v>
          </cell>
          <cell r="E4303" t="str">
            <v>BEARING</v>
          </cell>
          <cell r="F4303" t="str">
            <v>48CM30A508</v>
          </cell>
          <cell r="G4303" t="str">
            <v>BEARING</v>
          </cell>
        </row>
        <row r="4304">
          <cell r="D4304" t="str">
            <v>48CM30A510</v>
          </cell>
          <cell r="E4304" t="str">
            <v>BEARING</v>
          </cell>
          <cell r="F4304" t="str">
            <v>48CM30A510</v>
          </cell>
          <cell r="G4304" t="str">
            <v>BEARING</v>
          </cell>
        </row>
        <row r="4305">
          <cell r="D4305" t="str">
            <v>48CM30A511</v>
          </cell>
          <cell r="E4305" t="str">
            <v>BEARING</v>
          </cell>
          <cell r="F4305" t="str">
            <v>48CM30A511</v>
          </cell>
          <cell r="G4305" t="str">
            <v>BEARING</v>
          </cell>
        </row>
        <row r="4306">
          <cell r="D4306" t="str">
            <v>48CM30A512</v>
          </cell>
          <cell r="E4306" t="str">
            <v>NUT</v>
          </cell>
          <cell r="F4306" t="str">
            <v>48CM30A512</v>
          </cell>
          <cell r="G4306" t="str">
            <v>BEARING NUT</v>
          </cell>
        </row>
        <row r="4307">
          <cell r="D4307" t="str">
            <v>48CM30A513</v>
          </cell>
          <cell r="E4307" t="str">
            <v>WASHER</v>
          </cell>
          <cell r="F4307" t="str">
            <v>48CM30A513</v>
          </cell>
          <cell r="G4307" t="str">
            <v>BEARING WASHER</v>
          </cell>
        </row>
        <row r="4308">
          <cell r="D4308" t="str">
            <v>48CM30A543</v>
          </cell>
          <cell r="E4308" t="str">
            <v>HOLDER</v>
          </cell>
          <cell r="F4308" t="str">
            <v>48CM30A543</v>
          </cell>
          <cell r="G4308" t="str">
            <v>FUSE HOLDER</v>
          </cell>
        </row>
        <row r="4309">
          <cell r="D4309" t="str">
            <v>48CM30A546</v>
          </cell>
          <cell r="E4309" t="str">
            <v>CONNECTOR</v>
          </cell>
          <cell r="F4309" t="str">
            <v>48CM30A546</v>
          </cell>
          <cell r="G4309" t="str">
            <v>CONNECTOR (2P)</v>
          </cell>
        </row>
        <row r="4310">
          <cell r="D4310" t="str">
            <v>48CM30A549</v>
          </cell>
          <cell r="E4310" t="str">
            <v>SWITCH</v>
          </cell>
          <cell r="F4310" t="str">
            <v>48CM30A549</v>
          </cell>
          <cell r="G4310" t="str">
            <v>BUTTON SWITCH(GREEN)</v>
          </cell>
        </row>
        <row r="4311">
          <cell r="D4311" t="str">
            <v>48CM30B001</v>
          </cell>
          <cell r="E4311" t="str">
            <v>COVER</v>
          </cell>
          <cell r="F4311" t="str">
            <v>48CM30B001</v>
          </cell>
          <cell r="G4311" t="str">
            <v>COVER</v>
          </cell>
        </row>
        <row r="4312">
          <cell r="D4312" t="str">
            <v>48CM30C001</v>
          </cell>
          <cell r="E4312" t="str">
            <v>COVER</v>
          </cell>
          <cell r="F4312" t="str">
            <v>48CM30C001</v>
          </cell>
          <cell r="G4312" t="str">
            <v>COVER</v>
          </cell>
        </row>
        <row r="4313">
          <cell r="D4313" t="str">
            <v>48CM30D000</v>
          </cell>
          <cell r="E4313" t="str">
            <v>COVER</v>
          </cell>
          <cell r="F4313" t="str">
            <v>48CM30D000</v>
          </cell>
          <cell r="G4313" t="str">
            <v>COVER FOR JOINT APPLICATER</v>
          </cell>
        </row>
        <row r="4314">
          <cell r="D4314" t="str">
            <v>48CM70A507</v>
          </cell>
          <cell r="E4314" t="str">
            <v>AIR</v>
          </cell>
          <cell r="F4314" t="str">
            <v>48CM70A507</v>
          </cell>
          <cell r="G4314" t="str">
            <v>AIR HYDRATION SYSTEM</v>
          </cell>
        </row>
        <row r="4315">
          <cell r="D4315" t="str">
            <v>48CM70B502</v>
          </cell>
          <cell r="E4315" t="str">
            <v>CYLINDER</v>
          </cell>
          <cell r="F4315" t="str">
            <v>48CM70B502</v>
          </cell>
          <cell r="G4315" t="str">
            <v>CYLINDER</v>
          </cell>
        </row>
        <row r="4316">
          <cell r="D4316" t="str">
            <v>48CM70B508</v>
          </cell>
          <cell r="E4316" t="str">
            <v>NIPPLE</v>
          </cell>
          <cell r="F4316" t="str">
            <v>48CM70B508</v>
          </cell>
          <cell r="G4316" t="str">
            <v>HOSE NIPPLE</v>
          </cell>
        </row>
        <row r="4317">
          <cell r="D4317" t="str">
            <v>48CM70B539</v>
          </cell>
          <cell r="E4317" t="str">
            <v>SPRING</v>
          </cell>
          <cell r="F4317" t="str">
            <v>48CM70B539</v>
          </cell>
          <cell r="G4317" t="str">
            <v>COMPRESSION SPRING(20 PC LOT)</v>
          </cell>
        </row>
        <row r="4318">
          <cell r="D4318" t="str">
            <v>48CM72A501</v>
          </cell>
          <cell r="E4318" t="str">
            <v>AIR</v>
          </cell>
          <cell r="F4318" t="str">
            <v>48CM72A501</v>
          </cell>
          <cell r="G4318" t="str">
            <v>AIR HYDROATION SYSTEM</v>
          </cell>
        </row>
        <row r="4319">
          <cell r="D4319" t="str">
            <v>48DB30ZC02</v>
          </cell>
          <cell r="E4319" t="str">
            <v>CABLE</v>
          </cell>
          <cell r="F4319" t="str">
            <v>48DB30ZC02</v>
          </cell>
          <cell r="G4319" t="str">
            <v>BNC CABLE</v>
          </cell>
        </row>
        <row r="4320">
          <cell r="D4320" t="str">
            <v>48DB31A509</v>
          </cell>
          <cell r="E4320" t="str">
            <v>SENSOR</v>
          </cell>
          <cell r="F4320" t="str">
            <v>48DB31A509</v>
          </cell>
          <cell r="G4320" t="str">
            <v>CRIMPING SENSOR 2.5T</v>
          </cell>
        </row>
        <row r="4321">
          <cell r="D4321" t="str">
            <v>48DB40ZB07</v>
          </cell>
          <cell r="E4321" t="str">
            <v>SENSOR</v>
          </cell>
          <cell r="F4321" t="str">
            <v>48DB40ZB07</v>
          </cell>
          <cell r="G4321" t="str">
            <v>PHOTO SENSER</v>
          </cell>
        </row>
        <row r="4322">
          <cell r="D4322" t="str">
            <v>48DB70A502</v>
          </cell>
          <cell r="E4322" t="str">
            <v>RAM</v>
          </cell>
          <cell r="F4322" t="str">
            <v>48DB70A502</v>
          </cell>
          <cell r="G4322" t="str">
            <v>RAM HEAD (FOR END-TERMINAL)</v>
          </cell>
        </row>
        <row r="4323">
          <cell r="D4323" t="str">
            <v>48DB70ZB05</v>
          </cell>
          <cell r="E4323" t="str">
            <v>SENSOR</v>
          </cell>
          <cell r="F4323" t="str">
            <v>48DB70ZB05</v>
          </cell>
          <cell r="G4323" t="str">
            <v>PRESSURE SENSOR 100KN FOR CM30 20LOT</v>
          </cell>
        </row>
        <row r="4324">
          <cell r="D4324" t="str">
            <v>48DN310501</v>
          </cell>
          <cell r="E4324" t="str">
            <v>SENSOR</v>
          </cell>
          <cell r="F4324" t="str">
            <v>48DN310501</v>
          </cell>
          <cell r="G4324" t="str">
            <v>PHOTO MICROSENSOR</v>
          </cell>
        </row>
        <row r="4325">
          <cell r="D4325" t="str">
            <v>48DU100000A</v>
          </cell>
          <cell r="E4325" t="str">
            <v>COLLECTOR</v>
          </cell>
          <cell r="F4325" t="str">
            <v>48DU100000A</v>
          </cell>
          <cell r="G4325" t="str">
            <v>DUST COLLECTOR</v>
          </cell>
        </row>
        <row r="4326">
          <cell r="D4326" t="str">
            <v>48DU100526</v>
          </cell>
          <cell r="E4326" t="str">
            <v>FILTER</v>
          </cell>
          <cell r="F4326" t="str">
            <v>48DU100526</v>
          </cell>
          <cell r="G4326" t="str">
            <v>HEPA FILTER</v>
          </cell>
        </row>
        <row r="4327">
          <cell r="D4327" t="str">
            <v>48DU100527</v>
          </cell>
          <cell r="E4327" t="str">
            <v>FILTER</v>
          </cell>
          <cell r="F4327" t="str">
            <v>48DU100527</v>
          </cell>
          <cell r="G4327" t="str">
            <v>PREFILTER 5PC LOT</v>
          </cell>
        </row>
        <row r="4328">
          <cell r="D4328" t="str">
            <v>48DU100528</v>
          </cell>
          <cell r="E4328" t="str">
            <v>FILTER</v>
          </cell>
          <cell r="F4328" t="str">
            <v>48DU100528</v>
          </cell>
          <cell r="G4328" t="str">
            <v>ACTIVATED CARBON FILTER</v>
          </cell>
        </row>
        <row r="4329">
          <cell r="D4329" t="str">
            <v>48DU2005031</v>
          </cell>
          <cell r="E4329" t="str">
            <v>FAN</v>
          </cell>
          <cell r="F4329" t="str">
            <v>48DU2005031</v>
          </cell>
          <cell r="G4329" t="str">
            <v>PS100 FAN (WITH CONTROL BOX)</v>
          </cell>
        </row>
        <row r="4330">
          <cell r="D4330" t="str">
            <v>48DU2005033</v>
          </cell>
          <cell r="E4330" t="str">
            <v>FILTER</v>
          </cell>
          <cell r="F4330" t="str">
            <v>48DU2005033</v>
          </cell>
          <cell r="G4330" t="str">
            <v>FILTER</v>
          </cell>
        </row>
        <row r="4331">
          <cell r="D4331" t="str">
            <v>48FB81A518</v>
          </cell>
          <cell r="E4331" t="str">
            <v>SENSOR</v>
          </cell>
          <cell r="F4331" t="str">
            <v>48FB81A518</v>
          </cell>
          <cell r="G4331" t="str">
            <v>PHOTO SENSOR</v>
          </cell>
        </row>
        <row r="4332">
          <cell r="D4332" t="str">
            <v>48FH110033</v>
          </cell>
          <cell r="E4332" t="str">
            <v>CYLINDER</v>
          </cell>
          <cell r="F4332" t="str">
            <v>48FH110033</v>
          </cell>
          <cell r="G4332" t="str">
            <v>CONVEYANCE RIGHT-AND-LEFT CYLINDER ATTACHMENT BKT</v>
          </cell>
        </row>
        <row r="4333">
          <cell r="D4333" t="str">
            <v>48FH110503</v>
          </cell>
          <cell r="E4333" t="str">
            <v>FILTER</v>
          </cell>
          <cell r="F4333" t="str">
            <v>48FH110503</v>
          </cell>
          <cell r="G4333" t="str">
            <v>FILTER REGULATOR (REVERSE)</v>
          </cell>
        </row>
        <row r="4334">
          <cell r="D4334" t="str">
            <v>48FH110505</v>
          </cell>
          <cell r="E4334" t="str">
            <v>CONTROLLER</v>
          </cell>
          <cell r="F4334" t="str">
            <v>48FH110505</v>
          </cell>
          <cell r="G4334" t="str">
            <v>SPEED CONTROLLER</v>
          </cell>
        </row>
        <row r="4335">
          <cell r="D4335" t="str">
            <v>48FH110506</v>
          </cell>
          <cell r="E4335" t="str">
            <v>CONTROLLER</v>
          </cell>
          <cell r="F4335" t="str">
            <v>48FH110506</v>
          </cell>
          <cell r="G4335" t="str">
            <v>SPEED CONTROLLER</v>
          </cell>
        </row>
        <row r="4336">
          <cell r="D4336" t="str">
            <v>48FH110507</v>
          </cell>
          <cell r="E4336" t="str">
            <v>CONTROLLER</v>
          </cell>
          <cell r="F4336" t="str">
            <v>48FH110507</v>
          </cell>
          <cell r="G4336" t="str">
            <v>SPEED CONTROLLER</v>
          </cell>
        </row>
        <row r="4337">
          <cell r="D4337" t="str">
            <v>48FH110511</v>
          </cell>
          <cell r="E4337" t="str">
            <v>CYLINDER</v>
          </cell>
          <cell r="F4337" t="str">
            <v>48FH110511</v>
          </cell>
          <cell r="G4337" t="str">
            <v>AIR CYLINDER</v>
          </cell>
        </row>
        <row r="4338">
          <cell r="D4338" t="str">
            <v>48FH110512</v>
          </cell>
          <cell r="E4338" t="str">
            <v>CYLINDER</v>
          </cell>
          <cell r="F4338" t="str">
            <v>48FH110512</v>
          </cell>
          <cell r="G4338" t="str">
            <v>AIR CYLINDER</v>
          </cell>
        </row>
        <row r="4339">
          <cell r="D4339" t="str">
            <v>48FH110514</v>
          </cell>
          <cell r="E4339" t="str">
            <v>ACTUATOR</v>
          </cell>
          <cell r="F4339" t="str">
            <v>48FH110514</v>
          </cell>
          <cell r="G4339" t="str">
            <v>MINI ROTARY ACTUATOR</v>
          </cell>
        </row>
        <row r="4340">
          <cell r="D4340" t="str">
            <v>48FH110516</v>
          </cell>
          <cell r="E4340" t="str">
            <v>ELBOW</v>
          </cell>
          <cell r="F4340" t="str">
            <v>48FH110516</v>
          </cell>
          <cell r="G4340" t="str">
            <v>ONE-TOUCH MINI:MALE ELBOW</v>
          </cell>
        </row>
        <row r="4341">
          <cell r="D4341" t="str">
            <v>48FH110517</v>
          </cell>
          <cell r="E4341" t="str">
            <v>SOCKET</v>
          </cell>
          <cell r="F4341" t="str">
            <v>48FH110517</v>
          </cell>
          <cell r="G4341" t="str">
            <v>HEXAGON SOCKET HEAD HALF UNION</v>
          </cell>
        </row>
        <row r="4342">
          <cell r="D4342" t="str">
            <v>48FH110525</v>
          </cell>
          <cell r="E4342" t="str">
            <v>ELBOW</v>
          </cell>
          <cell r="F4342" t="str">
            <v>48FH110525</v>
          </cell>
          <cell r="G4342" t="str">
            <v>ELBOW UNION</v>
          </cell>
        </row>
        <row r="4343">
          <cell r="D4343" t="str">
            <v>48FH110532</v>
          </cell>
          <cell r="E4343" t="str">
            <v>VALVE</v>
          </cell>
          <cell r="F4343" t="str">
            <v>48FH110532</v>
          </cell>
          <cell r="G4343" t="str">
            <v>5PORT SOLENOID VALVE</v>
          </cell>
        </row>
        <row r="4344">
          <cell r="D4344" t="str">
            <v>48FH110544</v>
          </cell>
          <cell r="E4344" t="str">
            <v>GUIDE</v>
          </cell>
          <cell r="F4344" t="str">
            <v>48FH110544</v>
          </cell>
          <cell r="G4344" t="str">
            <v>LM GUIDE</v>
          </cell>
        </row>
        <row r="4345">
          <cell r="D4345" t="str">
            <v>48FH110565</v>
          </cell>
          <cell r="E4345" t="str">
            <v>STOPPER</v>
          </cell>
          <cell r="F4345" t="str">
            <v>48FH110565</v>
          </cell>
          <cell r="G4345" t="str">
            <v>STOPPER BOLT WITH URETHANE</v>
          </cell>
        </row>
        <row r="4346">
          <cell r="D4346" t="str">
            <v>48FH110566</v>
          </cell>
          <cell r="E4346" t="str">
            <v>BOLT</v>
          </cell>
          <cell r="F4346" t="str">
            <v>48FH110566</v>
          </cell>
          <cell r="G4346" t="str">
            <v>STOPPER BOLT WITH URETHANE</v>
          </cell>
        </row>
        <row r="4347">
          <cell r="D4347" t="str">
            <v>48FH110567</v>
          </cell>
          <cell r="E4347" t="str">
            <v>BOLT</v>
          </cell>
          <cell r="F4347" t="str">
            <v>48FH110567</v>
          </cell>
          <cell r="G4347" t="str">
            <v>STOPPER BOLT WITH URETHANE</v>
          </cell>
        </row>
        <row r="4348">
          <cell r="D4348" t="str">
            <v>48FH110607</v>
          </cell>
          <cell r="E4348" t="str">
            <v>AMPLIFIER</v>
          </cell>
          <cell r="F4348" t="str">
            <v>48FH110607</v>
          </cell>
          <cell r="G4348" t="str">
            <v>FIBER SENSOR AMP</v>
          </cell>
        </row>
        <row r="4349">
          <cell r="D4349" t="str">
            <v>48FH110615</v>
          </cell>
          <cell r="E4349" t="str">
            <v>SWITCH</v>
          </cell>
          <cell r="F4349" t="str">
            <v>48FH110615</v>
          </cell>
          <cell r="G4349" t="str">
            <v>AUTO SWITCH</v>
          </cell>
        </row>
        <row r="4350">
          <cell r="D4350" t="str">
            <v>48FH110616</v>
          </cell>
          <cell r="E4350" t="str">
            <v>SWITCH</v>
          </cell>
          <cell r="F4350" t="str">
            <v>48FH110616</v>
          </cell>
          <cell r="G4350" t="str">
            <v>AUTO SWITCH</v>
          </cell>
        </row>
        <row r="4351">
          <cell r="D4351" t="str">
            <v>48FH110621</v>
          </cell>
          <cell r="E4351" t="str">
            <v>CABLE</v>
          </cell>
          <cell r="F4351" t="str">
            <v>48FH110621</v>
          </cell>
          <cell r="G4351" t="str">
            <v>CONNECTOR CABLE</v>
          </cell>
        </row>
        <row r="4352">
          <cell r="D4352" t="str">
            <v>48FH110762</v>
          </cell>
          <cell r="E4352" t="str">
            <v>BOARD</v>
          </cell>
          <cell r="F4352" t="str">
            <v>48FH110762</v>
          </cell>
          <cell r="G4352" t="str">
            <v>CIRCUIT BOARD</v>
          </cell>
        </row>
        <row r="4353">
          <cell r="D4353" t="str">
            <v>48FU100000</v>
          </cell>
          <cell r="E4353" t="str">
            <v>PLUG</v>
          </cell>
          <cell r="F4353" t="str">
            <v>48FU100000</v>
          </cell>
          <cell r="G4353" t="str">
            <v>PLUG CHECKER</v>
          </cell>
        </row>
        <row r="4354">
          <cell r="D4354" t="str">
            <v>48GCA1006</v>
          </cell>
          <cell r="E4354" t="str">
            <v>CLAMP</v>
          </cell>
          <cell r="F4354" t="str">
            <v>48GCA1006</v>
          </cell>
          <cell r="G4354" t="str">
            <v>CLAMP</v>
          </cell>
        </row>
        <row r="4355">
          <cell r="D4355" t="str">
            <v>48GCA1014</v>
          </cell>
          <cell r="E4355" t="str">
            <v>BLOCK</v>
          </cell>
          <cell r="F4355" t="str">
            <v>48GCA1014</v>
          </cell>
          <cell r="G4355" t="str">
            <v>RUBBER SEAL POSITIONING BLOCK</v>
          </cell>
        </row>
        <row r="4356">
          <cell r="D4356" t="str">
            <v>48GCA1022</v>
          </cell>
          <cell r="E4356" t="str">
            <v>SENSOR</v>
          </cell>
          <cell r="F4356" t="str">
            <v>48GCA1022</v>
          </cell>
          <cell r="G4356" t="str">
            <v>SENSOR HEAD</v>
          </cell>
        </row>
        <row r="4357">
          <cell r="D4357" t="str">
            <v>48GCA1023</v>
          </cell>
          <cell r="E4357" t="str">
            <v>PIN</v>
          </cell>
          <cell r="F4357" t="str">
            <v>48GCA1023</v>
          </cell>
          <cell r="G4357" t="str">
            <v>PIN (ORDER IN EVEN NUMBER)</v>
          </cell>
        </row>
        <row r="4358">
          <cell r="D4358" t="str">
            <v>48GCA1033</v>
          </cell>
          <cell r="E4358" t="str">
            <v>CUTTER</v>
          </cell>
          <cell r="F4358" t="str">
            <v>48GCA1033</v>
          </cell>
          <cell r="G4358" t="str">
            <v>INSULATION CUTTER 0.5</v>
          </cell>
        </row>
        <row r="4359">
          <cell r="D4359" t="str">
            <v>48GCA103310</v>
          </cell>
          <cell r="E4359" t="str">
            <v>CUTTER</v>
          </cell>
          <cell r="F4359" t="str">
            <v>48GCA103310</v>
          </cell>
          <cell r="G4359" t="str">
            <v>INSULATION CUTTER 1.0</v>
          </cell>
        </row>
        <row r="4360">
          <cell r="D4360" t="str">
            <v>48GCA1034</v>
          </cell>
          <cell r="E4360" t="str">
            <v>SPACER</v>
          </cell>
          <cell r="F4360" t="str">
            <v>48GCA1034</v>
          </cell>
          <cell r="G4360" t="str">
            <v>SPACER(RUBBER PLUG PRODUCT NUMBER NECESSITY)2P1SET</v>
          </cell>
        </row>
        <row r="4361">
          <cell r="D4361" t="str">
            <v>48GCA1035</v>
          </cell>
          <cell r="E4361" t="str">
            <v>CUTTER</v>
          </cell>
          <cell r="F4361" t="str">
            <v>48GCA1035</v>
          </cell>
          <cell r="G4361" t="str">
            <v>WIRE CUTTER A</v>
          </cell>
        </row>
        <row r="4362">
          <cell r="D4362" t="str">
            <v>48GCA1036</v>
          </cell>
          <cell r="E4362" t="str">
            <v>CUTTER</v>
          </cell>
          <cell r="F4362" t="str">
            <v>48GCA1036</v>
          </cell>
          <cell r="G4362" t="str">
            <v>WIRE CUTTER B</v>
          </cell>
        </row>
        <row r="4363">
          <cell r="D4363" t="str">
            <v>48GCA1041</v>
          </cell>
          <cell r="E4363" t="str">
            <v>GUIDE</v>
          </cell>
          <cell r="F4363" t="str">
            <v>48GCA1041</v>
          </cell>
          <cell r="G4363" t="str">
            <v>WIRE GUIDE B(RUBBER PLUG PRODUCT NUMBER NECESSITY)</v>
          </cell>
        </row>
        <row r="4364">
          <cell r="D4364" t="str">
            <v>48GCA1042</v>
          </cell>
          <cell r="E4364" t="str">
            <v>GUIDE</v>
          </cell>
          <cell r="F4364" t="str">
            <v>48GCA1042</v>
          </cell>
          <cell r="G4364" t="str">
            <v>WIRE GUIDE B(RUBBER PLUG PRODUCT NUMBER NECESSITY)</v>
          </cell>
        </row>
        <row r="4365">
          <cell r="D4365" t="str">
            <v>48GCA1043</v>
          </cell>
          <cell r="E4365" t="str">
            <v>CARRIER</v>
          </cell>
          <cell r="F4365" t="str">
            <v>48GCA1043</v>
          </cell>
          <cell r="G4365" t="str">
            <v>CARRIER</v>
          </cell>
        </row>
        <row r="4366">
          <cell r="D4366" t="str">
            <v>48GCA1044</v>
          </cell>
          <cell r="E4366" t="str">
            <v>PLATE</v>
          </cell>
          <cell r="F4366" t="str">
            <v>48GCA1044</v>
          </cell>
          <cell r="G4366" t="str">
            <v>CARRIER PLATE</v>
          </cell>
        </row>
        <row r="4367">
          <cell r="D4367" t="str">
            <v>48GCA1058</v>
          </cell>
          <cell r="E4367" t="str">
            <v>FLOATING</v>
          </cell>
          <cell r="F4367" t="str">
            <v>48GCA1058</v>
          </cell>
          <cell r="G4367" t="str">
            <v>FLOATING JOINT C</v>
          </cell>
        </row>
        <row r="4368">
          <cell r="D4368" t="str">
            <v>48GCA1059</v>
          </cell>
          <cell r="E4368" t="str">
            <v>BLOCK</v>
          </cell>
          <cell r="F4368" t="str">
            <v>48GCA1059</v>
          </cell>
          <cell r="G4368" t="str">
            <v>STOPPER BLOCK</v>
          </cell>
        </row>
        <row r="4369">
          <cell r="D4369" t="str">
            <v>48GCA1060</v>
          </cell>
          <cell r="E4369" t="str">
            <v>HOLDER</v>
          </cell>
          <cell r="F4369" t="str">
            <v>48GCA1060</v>
          </cell>
          <cell r="G4369" t="str">
            <v>STOP HOLDER</v>
          </cell>
        </row>
        <row r="4370">
          <cell r="D4370" t="str">
            <v>48GCA1105</v>
          </cell>
          <cell r="E4370" t="str">
            <v>STOPPER</v>
          </cell>
          <cell r="F4370" t="str">
            <v>48GCA1105</v>
          </cell>
          <cell r="G4370" t="str">
            <v>URETHANE STOPPER</v>
          </cell>
        </row>
        <row r="4371">
          <cell r="D4371" t="str">
            <v>48GCA1123</v>
          </cell>
          <cell r="E4371" t="str">
            <v>GUIDE</v>
          </cell>
          <cell r="F4371" t="str">
            <v>48GCA1123</v>
          </cell>
          <cell r="G4371" t="str">
            <v>LM GUIDE</v>
          </cell>
        </row>
        <row r="4372">
          <cell r="D4372" t="str">
            <v>48GCA1125</v>
          </cell>
          <cell r="E4372" t="str">
            <v>SPRING</v>
          </cell>
          <cell r="F4372" t="str">
            <v>48GCA1125</v>
          </cell>
          <cell r="G4372" t="str">
            <v>SPRING</v>
          </cell>
        </row>
        <row r="4373">
          <cell r="D4373" t="str">
            <v>48GCA1137</v>
          </cell>
          <cell r="E4373" t="str">
            <v>CYLINDER</v>
          </cell>
          <cell r="F4373" t="str">
            <v>48GCA1137</v>
          </cell>
          <cell r="G4373" t="str">
            <v>CYLINDER</v>
          </cell>
        </row>
        <row r="4374">
          <cell r="D4374" t="str">
            <v>48GCA1157</v>
          </cell>
          <cell r="E4374" t="str">
            <v>STOPPER</v>
          </cell>
          <cell r="F4374" t="str">
            <v>48GCA1157</v>
          </cell>
          <cell r="G4374" t="str">
            <v>URETHANE STOPPER</v>
          </cell>
        </row>
        <row r="4375">
          <cell r="D4375" t="str">
            <v>48GCA1162</v>
          </cell>
          <cell r="E4375" t="str">
            <v>CYLINDER</v>
          </cell>
          <cell r="F4375" t="str">
            <v>48GCA1162</v>
          </cell>
          <cell r="G4375" t="str">
            <v>CYLINDER</v>
          </cell>
        </row>
        <row r="4376">
          <cell r="D4376" t="str">
            <v>48GCA1163</v>
          </cell>
          <cell r="E4376" t="str">
            <v>COUPLER</v>
          </cell>
          <cell r="F4376" t="str">
            <v>48GCA1163</v>
          </cell>
          <cell r="G4376" t="str">
            <v>COUPLING</v>
          </cell>
        </row>
        <row r="4377">
          <cell r="D4377" t="str">
            <v>48GCA1166</v>
          </cell>
          <cell r="E4377" t="str">
            <v>CONTROLLER</v>
          </cell>
          <cell r="F4377" t="str">
            <v>48GCA1166</v>
          </cell>
          <cell r="G4377" t="str">
            <v>SPEED CONTROLLER</v>
          </cell>
        </row>
        <row r="4378">
          <cell r="D4378" t="str">
            <v>48HW100001</v>
          </cell>
          <cell r="E4378" t="str">
            <v>BODY</v>
          </cell>
          <cell r="F4378" t="str">
            <v>48HW100001</v>
          </cell>
          <cell r="G4378" t="str">
            <v>JIG BODY</v>
          </cell>
        </row>
        <row r="4379">
          <cell r="D4379" t="str">
            <v>48HW100009</v>
          </cell>
          <cell r="E4379" t="str">
            <v>SPACER</v>
          </cell>
          <cell r="F4379" t="str">
            <v>48HW100009</v>
          </cell>
          <cell r="G4379" t="str">
            <v>CHIP SPACER ( B )</v>
          </cell>
        </row>
        <row r="4380">
          <cell r="D4380" t="str">
            <v>48HW100012</v>
          </cell>
          <cell r="E4380" t="str">
            <v>CERAMIC</v>
          </cell>
          <cell r="F4380" t="str">
            <v>48HW100012</v>
          </cell>
          <cell r="G4380" t="str">
            <v>POSITION CERAMIC</v>
          </cell>
        </row>
        <row r="4381">
          <cell r="D4381" t="str">
            <v>48HW100031</v>
          </cell>
          <cell r="E4381" t="str">
            <v>DIES BONDER</v>
          </cell>
          <cell r="F4381" t="str">
            <v>48HW100031</v>
          </cell>
          <cell r="G4381" t="str">
            <v>SEPARABLE ELECTRODE BODY</v>
          </cell>
        </row>
        <row r="4382">
          <cell r="D4382" t="str">
            <v>48HW100032</v>
          </cell>
          <cell r="E4382" t="str">
            <v>DIES BONDER</v>
          </cell>
          <cell r="F4382" t="str">
            <v>48HW100032</v>
          </cell>
          <cell r="G4382" t="str">
            <v>SEPARABLE ELECTRODE TIP W1.5</v>
          </cell>
        </row>
        <row r="4383">
          <cell r="D4383" t="str">
            <v>48HW100033</v>
          </cell>
          <cell r="E4383" t="str">
            <v>DIES BONDER</v>
          </cell>
          <cell r="F4383" t="str">
            <v>48HW100033</v>
          </cell>
          <cell r="G4383" t="str">
            <v>SEPARABLE ELECTRODE TIP W2.5</v>
          </cell>
        </row>
        <row r="4384">
          <cell r="D4384" t="str">
            <v>48HW100034</v>
          </cell>
          <cell r="E4384" t="str">
            <v>DIES BONDER</v>
          </cell>
          <cell r="F4384" t="str">
            <v>48HW100034</v>
          </cell>
          <cell r="G4384" t="str">
            <v>SEPARABLE ELECTRODE TIP W 3.5</v>
          </cell>
        </row>
        <row r="4385">
          <cell r="D4385" t="str">
            <v>48HW100035</v>
          </cell>
          <cell r="E4385" t="str">
            <v>DIES BONDER</v>
          </cell>
          <cell r="F4385" t="str">
            <v>48HW100035</v>
          </cell>
          <cell r="G4385" t="str">
            <v>SEPARABLE ELECTRODE TIP W 5.0</v>
          </cell>
        </row>
        <row r="4386">
          <cell r="D4386" t="str">
            <v>48HW10A000</v>
          </cell>
          <cell r="E4386" t="str">
            <v>COVER</v>
          </cell>
          <cell r="F4386" t="str">
            <v>48HW10A000</v>
          </cell>
          <cell r="G4386" t="str">
            <v>SAFTY GUARD (BUTT SPLICE CRIMPING SYSTEM TYPE HW10</v>
          </cell>
        </row>
        <row r="4387">
          <cell r="D4387" t="str">
            <v>48HW200002</v>
          </cell>
          <cell r="E4387" t="str">
            <v>CERAMIC</v>
          </cell>
          <cell r="F4387" t="str">
            <v>48HW200002</v>
          </cell>
          <cell r="G4387" t="str">
            <v>POSITIONING CERAMIC</v>
          </cell>
        </row>
        <row r="4388">
          <cell r="D4388" t="str">
            <v>48HW200013</v>
          </cell>
          <cell r="E4388" t="str">
            <v>DIES BONDER</v>
          </cell>
          <cell r="F4388" t="str">
            <v>48HW200013</v>
          </cell>
          <cell r="G4388" t="str">
            <v>ELECTRODE W1.5 WIDTH10MM</v>
          </cell>
        </row>
        <row r="4389">
          <cell r="D4389" t="str">
            <v>48HW200014</v>
          </cell>
          <cell r="E4389" t="str">
            <v>DIES BONDER</v>
          </cell>
          <cell r="F4389" t="str">
            <v>48HW200014</v>
          </cell>
          <cell r="G4389" t="str">
            <v>ELECTRODE W2.5 WIDTH10MM</v>
          </cell>
        </row>
        <row r="4390">
          <cell r="D4390" t="str">
            <v>48HW200015</v>
          </cell>
          <cell r="E4390" t="str">
            <v>DIES BONDER</v>
          </cell>
          <cell r="F4390" t="str">
            <v>48HW200015</v>
          </cell>
          <cell r="G4390" t="str">
            <v>ELECTRODE W3.5 WIDTH10MM</v>
          </cell>
        </row>
        <row r="4391">
          <cell r="D4391" t="str">
            <v>48HW200016</v>
          </cell>
          <cell r="E4391" t="str">
            <v>CERAMIC</v>
          </cell>
          <cell r="F4391" t="str">
            <v>48HW200016</v>
          </cell>
          <cell r="G4391" t="str">
            <v>CERAMIC CHIP (B)</v>
          </cell>
        </row>
        <row r="4392">
          <cell r="D4392" t="str">
            <v>48HW20A00002</v>
          </cell>
          <cell r="E4392" t="str">
            <v>COVER</v>
          </cell>
          <cell r="F4392" t="str">
            <v>48HW20A00002</v>
          </cell>
          <cell r="G4392" t="str">
            <v>SAFTY GUARD FOR HW20</v>
          </cell>
        </row>
        <row r="4393">
          <cell r="D4393" t="str">
            <v>48HW30B001</v>
          </cell>
          <cell r="E4393" t="str">
            <v>BODY</v>
          </cell>
          <cell r="F4393" t="str">
            <v>48HW30B001</v>
          </cell>
          <cell r="G4393" t="str">
            <v>ELECTRODE JIG BODY</v>
          </cell>
        </row>
        <row r="4394">
          <cell r="D4394" t="str">
            <v>48HW30B004</v>
          </cell>
          <cell r="E4394" t="str">
            <v>CLAW</v>
          </cell>
          <cell r="F4394" t="str">
            <v>48HW30B004</v>
          </cell>
          <cell r="G4394" t="str">
            <v>TERMINAL HOLDING CLAW</v>
          </cell>
        </row>
        <row r="4395">
          <cell r="D4395" t="str">
            <v>48HW30B031</v>
          </cell>
          <cell r="E4395" t="str">
            <v>HOLDER</v>
          </cell>
          <cell r="F4395" t="str">
            <v>48HW30B031</v>
          </cell>
          <cell r="G4395" t="str">
            <v>WIRE HOLDER C (FOR HALOGEN FREE WIRE)</v>
          </cell>
        </row>
        <row r="4396">
          <cell r="D4396" t="str">
            <v>48HW30B051</v>
          </cell>
          <cell r="E4396" t="str">
            <v>CLAW</v>
          </cell>
          <cell r="F4396" t="str">
            <v>48HW30B051</v>
          </cell>
          <cell r="G4396" t="str">
            <v>TERMINAL HOLDING CLAW</v>
          </cell>
        </row>
        <row r="4397">
          <cell r="D4397" t="str">
            <v>48HW30B052</v>
          </cell>
          <cell r="E4397" t="str">
            <v>HOLDER</v>
          </cell>
          <cell r="F4397" t="str">
            <v>48HW30B052</v>
          </cell>
          <cell r="G4397" t="str">
            <v>TERMINAL HOLDING COM</v>
          </cell>
        </row>
        <row r="4398">
          <cell r="D4398" t="str">
            <v>48HW30B080</v>
          </cell>
          <cell r="E4398" t="str">
            <v>HOLDER</v>
          </cell>
          <cell r="F4398" t="str">
            <v>48HW30B080</v>
          </cell>
          <cell r="G4398" t="str">
            <v>TERMINAL POSITIONING PORT</v>
          </cell>
        </row>
        <row r="4399">
          <cell r="D4399" t="str">
            <v>48HW30B081</v>
          </cell>
          <cell r="E4399" t="str">
            <v>HOLDER</v>
          </cell>
          <cell r="F4399" t="str">
            <v>48HW30B081</v>
          </cell>
          <cell r="G4399" t="str">
            <v>TERMINAL POSITIONING PORT</v>
          </cell>
        </row>
        <row r="4400">
          <cell r="D4400" t="str">
            <v>48HW30B082</v>
          </cell>
          <cell r="E4400" t="str">
            <v>PIN</v>
          </cell>
          <cell r="F4400" t="str">
            <v>48HW30B082</v>
          </cell>
          <cell r="G4400" t="str">
            <v>JOINT PIN</v>
          </cell>
        </row>
        <row r="4401">
          <cell r="D4401" t="str">
            <v>48HW30B083</v>
          </cell>
          <cell r="E4401" t="str">
            <v>HOLDER</v>
          </cell>
          <cell r="F4401" t="str">
            <v>48HW30B083</v>
          </cell>
          <cell r="G4401" t="str">
            <v>TERMINAL HOLDER</v>
          </cell>
        </row>
        <row r="4402">
          <cell r="D4402" t="str">
            <v>48HW30B201</v>
          </cell>
          <cell r="E4402" t="str">
            <v>CYLINDER</v>
          </cell>
          <cell r="F4402" t="str">
            <v>48HW30B201</v>
          </cell>
          <cell r="G4402" t="str">
            <v>JIG CYLINDER</v>
          </cell>
        </row>
        <row r="4403">
          <cell r="D4403" t="str">
            <v>48HW30B210</v>
          </cell>
          <cell r="E4403" t="str">
            <v>BOLT</v>
          </cell>
          <cell r="F4403" t="str">
            <v>48HW30B210</v>
          </cell>
          <cell r="G4403" t="str">
            <v>TERMINAL HOLDING CLAW FIXING BOLT</v>
          </cell>
        </row>
        <row r="4404">
          <cell r="D4404" t="str">
            <v>48HW30B251</v>
          </cell>
          <cell r="E4404" t="str">
            <v>BALL</v>
          </cell>
          <cell r="F4404" t="str">
            <v>48HW30B251</v>
          </cell>
          <cell r="G4404" t="str">
            <v>BALL PLUNGER</v>
          </cell>
        </row>
        <row r="4405">
          <cell r="D4405" t="str">
            <v>48HW30B252</v>
          </cell>
          <cell r="E4405" t="str">
            <v>NUT</v>
          </cell>
          <cell r="F4405" t="str">
            <v>48HW30B252</v>
          </cell>
          <cell r="G4405" t="str">
            <v>HEXAGON NUT (M6)</v>
          </cell>
        </row>
        <row r="4406">
          <cell r="D4406" t="str">
            <v>48HW30B254</v>
          </cell>
          <cell r="E4406" t="str">
            <v>BOLT</v>
          </cell>
          <cell r="F4406" t="str">
            <v>48HW30B254</v>
          </cell>
          <cell r="G4406" t="str">
            <v>FOLLOW SET BOLT</v>
          </cell>
        </row>
        <row r="4407">
          <cell r="D4407" t="str">
            <v>48HW30B255</v>
          </cell>
          <cell r="E4407" t="str">
            <v>BOLT</v>
          </cell>
          <cell r="F4407" t="str">
            <v>48HW30B255</v>
          </cell>
          <cell r="G4407" t="str">
            <v>FOLLOW SET BOLT</v>
          </cell>
        </row>
        <row r="4408">
          <cell r="D4408" t="str">
            <v>48HW30C009</v>
          </cell>
          <cell r="E4408" t="str">
            <v>MANIFOLD</v>
          </cell>
          <cell r="F4408" t="str">
            <v>48HW30C009</v>
          </cell>
          <cell r="G4408" t="str">
            <v>PINION BUSH</v>
          </cell>
        </row>
        <row r="4409">
          <cell r="D4409" t="str">
            <v>48HW30C044</v>
          </cell>
          <cell r="E4409" t="str">
            <v>GEAR</v>
          </cell>
          <cell r="F4409" t="str">
            <v>48HW30C044</v>
          </cell>
          <cell r="G4409" t="str">
            <v>GEAR</v>
          </cell>
        </row>
        <row r="4410">
          <cell r="D4410" t="str">
            <v>48HW30C214</v>
          </cell>
          <cell r="E4410" t="str">
            <v>SWITCH</v>
          </cell>
          <cell r="F4410" t="str">
            <v>48HW30C214</v>
          </cell>
          <cell r="G4410" t="str">
            <v>PROXIMITY SWITCH</v>
          </cell>
        </row>
        <row r="4411">
          <cell r="D4411" t="str">
            <v>48HW30D0002</v>
          </cell>
          <cell r="E4411" t="str">
            <v>DIES BONDER</v>
          </cell>
          <cell r="F4411" t="str">
            <v>48HW30D0002</v>
          </cell>
          <cell r="G4411" t="str">
            <v>ELECTRODE CATRIDGE (TOP) W7.1</v>
          </cell>
        </row>
        <row r="4412">
          <cell r="D4412" t="str">
            <v>48HW30D0004</v>
          </cell>
          <cell r="E4412" t="str">
            <v>DIES BONDER</v>
          </cell>
          <cell r="F4412" t="str">
            <v>48HW30D0004</v>
          </cell>
          <cell r="G4412" t="str">
            <v>ELECTRODE CATRIDGE (BOTTOM) W7.1</v>
          </cell>
        </row>
        <row r="4413">
          <cell r="D4413" t="str">
            <v>48HW30D001</v>
          </cell>
          <cell r="E4413" t="str">
            <v>BODY</v>
          </cell>
          <cell r="F4413" t="str">
            <v>48HW30D001</v>
          </cell>
          <cell r="G4413" t="str">
            <v>ELECTRODE BODY (TOP, BOTTOM COMMON)</v>
          </cell>
        </row>
        <row r="4414">
          <cell r="D4414" t="str">
            <v>48HW30E053</v>
          </cell>
          <cell r="E4414" t="str">
            <v>SPRING</v>
          </cell>
          <cell r="F4414" t="str">
            <v>48HW30E053</v>
          </cell>
          <cell r="G4414" t="str">
            <v>SPRING HOLDING LID</v>
          </cell>
        </row>
        <row r="4415">
          <cell r="D4415" t="str">
            <v>48HW30E100</v>
          </cell>
          <cell r="E4415" t="str">
            <v>SUPPORT</v>
          </cell>
          <cell r="F4415" t="str">
            <v>48HW30E100</v>
          </cell>
          <cell r="G4415" t="str">
            <v>TERMINAL SUPPORT</v>
          </cell>
        </row>
        <row r="4416">
          <cell r="D4416" t="str">
            <v>48HW30E101</v>
          </cell>
          <cell r="E4416" t="str">
            <v>STOPPER</v>
          </cell>
          <cell r="F4416" t="str">
            <v>48HW30E101</v>
          </cell>
          <cell r="G4416" t="str">
            <v>TERMINAL STOPPER</v>
          </cell>
        </row>
        <row r="4417">
          <cell r="D4417" t="str">
            <v>48HW30E102</v>
          </cell>
          <cell r="E4417" t="str">
            <v>HOLDER</v>
          </cell>
          <cell r="F4417" t="str">
            <v>48HW30E102</v>
          </cell>
          <cell r="G4417" t="str">
            <v>TERMINAL HOLDING LID</v>
          </cell>
        </row>
        <row r="4418">
          <cell r="D4418" t="str">
            <v>48HW30E103</v>
          </cell>
          <cell r="E4418" t="str">
            <v>PIN</v>
          </cell>
          <cell r="F4418" t="str">
            <v>48HW30E103</v>
          </cell>
          <cell r="G4418" t="str">
            <v>JOINT PIN</v>
          </cell>
        </row>
        <row r="4419">
          <cell r="D4419" t="str">
            <v>48HW30E511</v>
          </cell>
          <cell r="E4419" t="str">
            <v>PLUNGER</v>
          </cell>
          <cell r="F4419" t="str">
            <v>48HW30E511</v>
          </cell>
          <cell r="G4419" t="str">
            <v>BALL PLUNGER</v>
          </cell>
        </row>
        <row r="4420">
          <cell r="D4420" t="str">
            <v>48HW30E512</v>
          </cell>
          <cell r="E4420" t="str">
            <v>NUT</v>
          </cell>
          <cell r="F4420" t="str">
            <v>48HW30E512</v>
          </cell>
          <cell r="G4420" t="str">
            <v>HEXAGON NUT</v>
          </cell>
        </row>
        <row r="4421">
          <cell r="D4421" t="str">
            <v>48HW30E514</v>
          </cell>
          <cell r="E4421" t="str">
            <v>BOLT</v>
          </cell>
          <cell r="F4421" t="str">
            <v>48HW30E514</v>
          </cell>
          <cell r="G4421" t="str">
            <v>FOLLOW SET BOLT</v>
          </cell>
        </row>
        <row r="4422">
          <cell r="D4422" t="str">
            <v>48HW30G006</v>
          </cell>
          <cell r="E4422" t="str">
            <v>CLAMP</v>
          </cell>
          <cell r="F4422" t="str">
            <v>48HW30G006</v>
          </cell>
          <cell r="G4422" t="str">
            <v>TOGGLE CRAMP</v>
          </cell>
        </row>
        <row r="4423">
          <cell r="D4423" t="str">
            <v>48HW30G202</v>
          </cell>
          <cell r="E4423" t="str">
            <v>SPRING</v>
          </cell>
          <cell r="F4423" t="str">
            <v>48HW30G202</v>
          </cell>
          <cell r="G4423" t="str">
            <v>SPRING 10PCLOT</v>
          </cell>
        </row>
        <row r="4424">
          <cell r="D4424" t="str">
            <v>48HW32B002</v>
          </cell>
          <cell r="E4424" t="str">
            <v>BASE</v>
          </cell>
          <cell r="F4424" t="str">
            <v>48HW32B002</v>
          </cell>
          <cell r="G4424" t="str">
            <v>BOTTOM BASE</v>
          </cell>
        </row>
        <row r="4425">
          <cell r="D4425" t="str">
            <v>48HW32B004</v>
          </cell>
          <cell r="E4425" t="str">
            <v>BLOCK</v>
          </cell>
          <cell r="F4425" t="str">
            <v>48HW32B004</v>
          </cell>
          <cell r="G4425" t="str">
            <v>TOP W BLOCK</v>
          </cell>
        </row>
        <row r="4426">
          <cell r="D4426" t="str">
            <v>48HW32B006</v>
          </cell>
          <cell r="E4426" t="str">
            <v>BASE</v>
          </cell>
          <cell r="F4426" t="str">
            <v>48HW32B006</v>
          </cell>
          <cell r="G4426" t="str">
            <v>BOTTOM ELECTRODE BASE (OLD TYPE)</v>
          </cell>
        </row>
        <row r="4427">
          <cell r="D4427" t="str">
            <v>48HW32B007</v>
          </cell>
          <cell r="E4427" t="str">
            <v>SLIDER</v>
          </cell>
          <cell r="F4427" t="str">
            <v>48HW32B007</v>
          </cell>
          <cell r="G4427" t="str">
            <v>TOP W SLIDER</v>
          </cell>
        </row>
        <row r="4428">
          <cell r="D4428" t="str">
            <v>48HW32B009</v>
          </cell>
          <cell r="E4428" t="str">
            <v>CERAMIC</v>
          </cell>
          <cell r="F4428" t="str">
            <v>48HW32B009</v>
          </cell>
          <cell r="G4428" t="str">
            <v>POSITIONING CERAMIC B</v>
          </cell>
        </row>
        <row r="4429">
          <cell r="D4429" t="str">
            <v>48HW32B021S</v>
          </cell>
          <cell r="E4429" t="str">
            <v>GUIDE</v>
          </cell>
          <cell r="F4429" t="str">
            <v>48HW32B021S</v>
          </cell>
          <cell r="G4429" t="str">
            <v>SLIDER GUIDE</v>
          </cell>
        </row>
        <row r="4430">
          <cell r="D4430" t="str">
            <v>48HW32B022</v>
          </cell>
          <cell r="E4430" t="str">
            <v>CERAMIC</v>
          </cell>
          <cell r="F4430" t="str">
            <v>48HW32B022</v>
          </cell>
          <cell r="G4430" t="str">
            <v>SLIDE POSITIONING CERAMIC</v>
          </cell>
        </row>
        <row r="4431">
          <cell r="D4431" t="str">
            <v>48HW32B035</v>
          </cell>
          <cell r="E4431" t="str">
            <v>BASE</v>
          </cell>
          <cell r="F4431" t="str">
            <v>48HW32B035</v>
          </cell>
          <cell r="G4431" t="str">
            <v>BOTTOM ELECTRODE BASE SPACER</v>
          </cell>
        </row>
        <row r="4432">
          <cell r="D4432" t="str">
            <v>48HW32B038</v>
          </cell>
          <cell r="E4432" t="str">
            <v>HOLDER</v>
          </cell>
          <cell r="F4432" t="str">
            <v>48HW32B038</v>
          </cell>
          <cell r="G4432" t="str">
            <v>ELECTRODE HOLDER</v>
          </cell>
        </row>
        <row r="4433">
          <cell r="D4433" t="str">
            <v>48HW32B044</v>
          </cell>
          <cell r="E4433" t="str">
            <v>BASE</v>
          </cell>
          <cell r="F4433" t="str">
            <v>48HW32B044</v>
          </cell>
          <cell r="G4433" t="str">
            <v>BOTTOM ELECTRODE BASE</v>
          </cell>
        </row>
        <row r="4434">
          <cell r="D4434" t="str">
            <v>48HW32B509</v>
          </cell>
          <cell r="E4434" t="str">
            <v>JOINT</v>
          </cell>
          <cell r="F4434" t="str">
            <v>48HW32B509</v>
          </cell>
          <cell r="G4434" t="str">
            <v>JOINT</v>
          </cell>
        </row>
        <row r="4435">
          <cell r="D4435" t="str">
            <v>48HW32B510</v>
          </cell>
          <cell r="E4435" t="str">
            <v>PLUG</v>
          </cell>
          <cell r="F4435" t="str">
            <v>48HW32B510</v>
          </cell>
          <cell r="G4435" t="str">
            <v>BLIND (PLUG WITH HEXAGON HOLE)</v>
          </cell>
        </row>
        <row r="4436">
          <cell r="D4436" t="str">
            <v>48HW32B518</v>
          </cell>
          <cell r="E4436" t="str">
            <v>COLLAR</v>
          </cell>
          <cell r="F4436" t="str">
            <v>48HW32B518</v>
          </cell>
          <cell r="G4436" t="str">
            <v>INSULATION COLLAR</v>
          </cell>
        </row>
        <row r="4437">
          <cell r="D4437" t="str">
            <v>48HW32B526</v>
          </cell>
          <cell r="E4437" t="str">
            <v>CONTROLLER</v>
          </cell>
          <cell r="F4437" t="str">
            <v>48HW32B526</v>
          </cell>
          <cell r="G4437" t="str">
            <v>SPEED CONTROLLER</v>
          </cell>
        </row>
        <row r="4438">
          <cell r="D4438" t="str">
            <v>48HW32B540</v>
          </cell>
          <cell r="E4438" t="str">
            <v>DIES BONDER</v>
          </cell>
          <cell r="F4438" t="str">
            <v>48HW32B540</v>
          </cell>
          <cell r="G4438" t="str">
            <v>WIDE FREE ELECTRODE</v>
          </cell>
        </row>
        <row r="4439">
          <cell r="D4439" t="str">
            <v>48HW32B546</v>
          </cell>
          <cell r="E4439" t="str">
            <v>SPRING</v>
          </cell>
          <cell r="F4439" t="str">
            <v>48HW32B546</v>
          </cell>
          <cell r="G4439" t="str">
            <v>COMPRESSION SPRING</v>
          </cell>
        </row>
        <row r="4440">
          <cell r="D4440" t="str">
            <v>48HW40A511</v>
          </cell>
          <cell r="E4440" t="str">
            <v>CONTROLLER</v>
          </cell>
          <cell r="F4440" t="str">
            <v>48HW40A511</v>
          </cell>
          <cell r="G4440" t="str">
            <v>CONTROL BOX</v>
          </cell>
        </row>
        <row r="4441">
          <cell r="D4441" t="str">
            <v>48KT10ZA06</v>
          </cell>
          <cell r="E4441" t="str">
            <v>POWER</v>
          </cell>
          <cell r="F4441" t="str">
            <v>48KT10ZA06</v>
          </cell>
          <cell r="G4441" t="str">
            <v>BARCODE READER (INCLUDED IN POWER SUPPLY)</v>
          </cell>
        </row>
        <row r="4442">
          <cell r="D4442" t="str">
            <v>48LT100602</v>
          </cell>
          <cell r="E4442" t="str">
            <v>SENSOR</v>
          </cell>
          <cell r="F4442" t="str">
            <v>48LT100602</v>
          </cell>
          <cell r="G4442" t="str">
            <v>PRESSURE SENSOR (2T)</v>
          </cell>
        </row>
        <row r="4443">
          <cell r="D4443" t="str">
            <v>48M211123</v>
          </cell>
          <cell r="E4443" t="str">
            <v>POWER</v>
          </cell>
          <cell r="F4443" t="str">
            <v>48M211123</v>
          </cell>
          <cell r="G4443" t="str">
            <v>POWER SWITCH (LOCKER SWITCH)</v>
          </cell>
        </row>
        <row r="4444">
          <cell r="D4444" t="str">
            <v>48M211A114</v>
          </cell>
          <cell r="E4444" t="str">
            <v>SWITCH</v>
          </cell>
          <cell r="F4444" t="str">
            <v>48M211A114</v>
          </cell>
          <cell r="G4444" t="str">
            <v>FOOT SWITCH</v>
          </cell>
        </row>
        <row r="4445">
          <cell r="D4445" t="str">
            <v>48M211YA009</v>
          </cell>
          <cell r="E4445" t="str">
            <v>RAM</v>
          </cell>
          <cell r="F4445" t="str">
            <v>48M211YA009</v>
          </cell>
          <cell r="G4445" t="str">
            <v>RAM</v>
          </cell>
        </row>
        <row r="4446">
          <cell r="D4446" t="str">
            <v>48M212002</v>
          </cell>
          <cell r="E4446" t="str">
            <v>SHAFT</v>
          </cell>
          <cell r="F4446" t="str">
            <v>48M212002</v>
          </cell>
          <cell r="G4446" t="str">
            <v>CRANK SHAFT</v>
          </cell>
        </row>
        <row r="4447">
          <cell r="D4447" t="str">
            <v>48M212005</v>
          </cell>
          <cell r="E4447" t="str">
            <v>DOG</v>
          </cell>
          <cell r="F4447" t="str">
            <v>48M212005</v>
          </cell>
          <cell r="G4447" t="str">
            <v>SENSOR DOG</v>
          </cell>
        </row>
        <row r="4448">
          <cell r="D4448" t="str">
            <v>48M212A131</v>
          </cell>
          <cell r="E4448" t="str">
            <v>BOARD</v>
          </cell>
          <cell r="F4448" t="str">
            <v>48M212A131</v>
          </cell>
          <cell r="G4448" t="str">
            <v>CIRCUIT BOARD (FOR 200V)</v>
          </cell>
        </row>
        <row r="4449">
          <cell r="D4449" t="str">
            <v>48MD120000</v>
          </cell>
          <cell r="E4449" t="str">
            <v>MICROMETER</v>
          </cell>
          <cell r="F4449" t="str">
            <v>48MD120000</v>
          </cell>
          <cell r="G4449" t="str">
            <v>BURR JUDGMENT MICRO METER</v>
          </cell>
        </row>
        <row r="4450">
          <cell r="D4450" t="str">
            <v>48MK300000</v>
          </cell>
          <cell r="E4450" t="str">
            <v>SCANNER</v>
          </cell>
          <cell r="F4450" t="str">
            <v>48MK300000</v>
          </cell>
          <cell r="G4450" t="str">
            <v>COMPONENT CHECK SYSTEM FOR AC90</v>
          </cell>
        </row>
        <row r="4451">
          <cell r="D4451" t="str">
            <v>48MK30ZB00</v>
          </cell>
          <cell r="E4451" t="str">
            <v>DETECTION</v>
          </cell>
          <cell r="F4451" t="str">
            <v>48MK30ZB00</v>
          </cell>
          <cell r="G4451" t="str">
            <v>WIRE MISSING DETECTION SPLIT HARNESS</v>
          </cell>
        </row>
        <row r="4452">
          <cell r="D4452" t="str">
            <v>48PF400004</v>
          </cell>
          <cell r="E4452" t="str">
            <v>BASE</v>
          </cell>
          <cell r="F4452" t="str">
            <v>48PF400004</v>
          </cell>
          <cell r="G4452" t="str">
            <v>REINFORCEMENT CLAMP BASE</v>
          </cell>
        </row>
        <row r="4453">
          <cell r="D4453" t="str">
            <v>48PF400009</v>
          </cell>
          <cell r="E4453" t="str">
            <v>SENSOR</v>
          </cell>
          <cell r="F4453" t="str">
            <v>48PF400009</v>
          </cell>
          <cell r="G4453" t="str">
            <v>SENNSOR BRACKET</v>
          </cell>
        </row>
        <row r="4454">
          <cell r="D4454" t="str">
            <v>48PF400013</v>
          </cell>
          <cell r="E4454" t="str">
            <v>BEARING</v>
          </cell>
          <cell r="F4454" t="str">
            <v>48PF400013</v>
          </cell>
          <cell r="G4454" t="str">
            <v>BEARING BLOCK</v>
          </cell>
        </row>
        <row r="4455">
          <cell r="D4455" t="str">
            <v>48PF400020</v>
          </cell>
          <cell r="E4455" t="str">
            <v>RUBBER</v>
          </cell>
          <cell r="F4455" t="str">
            <v>48PF400020</v>
          </cell>
          <cell r="G4455" t="str">
            <v>REINFORCEMENT CLAMP RUBBER</v>
          </cell>
        </row>
        <row r="4456">
          <cell r="D4456" t="str">
            <v>48LT310000A</v>
          </cell>
          <cell r="E4456" t="str">
            <v>CFM</v>
          </cell>
          <cell r="F4456" t="str">
            <v>48LT310000A</v>
          </cell>
          <cell r="G4456" t="str">
            <v>CRIMP FORCE MONITOR FOR AS (1CHANNEL-20KN)</v>
          </cell>
        </row>
        <row r="4457">
          <cell r="D4457" t="str">
            <v>48LT310501T</v>
          </cell>
          <cell r="E4457" t="str">
            <v>BODY</v>
          </cell>
          <cell r="F4457" t="str">
            <v>48LT310501T</v>
          </cell>
          <cell r="G4457" t="str">
            <v>CFM MAIN BODY 1CH SPECIFICATIONS(CONVENTIONAL PRES</v>
          </cell>
        </row>
        <row r="4458">
          <cell r="D4458" t="str">
            <v>48LT310505</v>
          </cell>
          <cell r="E4458" t="str">
            <v>SENSOR</v>
          </cell>
          <cell r="F4458" t="str">
            <v>48LT310505</v>
          </cell>
          <cell r="G4458" t="str">
            <v>PRESSURE SENSOR (2.5TON)(FOR CM20,62,63)20*</v>
          </cell>
        </row>
        <row r="4459">
          <cell r="D4459" t="str">
            <v>48LT310517</v>
          </cell>
          <cell r="E4459" t="str">
            <v>BATTERY</v>
          </cell>
          <cell r="F4459" t="str">
            <v>48LT310517</v>
          </cell>
          <cell r="G4459" t="str">
            <v>BATTERY</v>
          </cell>
        </row>
        <row r="4460">
          <cell r="D4460" t="str">
            <v>48LT320501T</v>
          </cell>
          <cell r="E4460" t="str">
            <v>CONTROLLER</v>
          </cell>
          <cell r="F4460" t="str">
            <v>48LT320501T</v>
          </cell>
          <cell r="G4460" t="str">
            <v>CONTROLER FOR CRIMP FORCE MONITOR</v>
          </cell>
        </row>
        <row r="4461">
          <cell r="D4461" t="str">
            <v>48PF400068</v>
          </cell>
          <cell r="E4461" t="str">
            <v>CLAMP</v>
          </cell>
          <cell r="F4461" t="str">
            <v>48PF400068</v>
          </cell>
          <cell r="G4461" t="str">
            <v>CLAMP MIDDLE (FOR HALOGE FREE WIRE)(FOR HW32)</v>
          </cell>
        </row>
        <row r="4462">
          <cell r="D4462" t="str">
            <v>48PF400507</v>
          </cell>
          <cell r="E4462" t="str">
            <v>SENSOR</v>
          </cell>
          <cell r="F4462" t="str">
            <v>48PF400507</v>
          </cell>
          <cell r="G4462" t="str">
            <v>PROXIMITY SENSOR</v>
          </cell>
        </row>
        <row r="4463">
          <cell r="D4463" t="str">
            <v>48PF400511</v>
          </cell>
          <cell r="E4463" t="str">
            <v>SHAFT</v>
          </cell>
          <cell r="F4463" t="str">
            <v>48PF400511</v>
          </cell>
          <cell r="G4463" t="str">
            <v>LM SHAFT</v>
          </cell>
        </row>
        <row r="4464">
          <cell r="D4464" t="str">
            <v>48PF70A001</v>
          </cell>
          <cell r="E4464" t="str">
            <v>SPACER</v>
          </cell>
          <cell r="F4464" t="str">
            <v>48PF70A001</v>
          </cell>
          <cell r="G4464" t="str">
            <v>METAL FITTINGS STOPPER</v>
          </cell>
        </row>
        <row r="4465">
          <cell r="D4465" t="str">
            <v>48PF70A002</v>
          </cell>
          <cell r="E4465" t="str">
            <v>STICK</v>
          </cell>
          <cell r="F4465" t="str">
            <v>48PF70A002</v>
          </cell>
          <cell r="G4465" t="str">
            <v>NYLON STICK</v>
          </cell>
        </row>
        <row r="4466">
          <cell r="D4466" t="str">
            <v>48PL460000</v>
          </cell>
          <cell r="E4466" t="str">
            <v>COVER</v>
          </cell>
          <cell r="F4466" t="str">
            <v>48PL460000</v>
          </cell>
          <cell r="G4466" t="str">
            <v>SAFETY GUARD(FOR HW30)</v>
          </cell>
        </row>
        <row r="4467">
          <cell r="D4467" t="str">
            <v>48RA40ZC004</v>
          </cell>
          <cell r="E4467" t="str">
            <v>SCANNER</v>
          </cell>
          <cell r="F4467" t="str">
            <v>48RA40ZC004</v>
          </cell>
          <cell r="G4467" t="str">
            <v>BARCODE READER (USB)</v>
          </cell>
        </row>
        <row r="4468">
          <cell r="D4468" t="str">
            <v>48RA40ZC005</v>
          </cell>
          <cell r="E4468" t="str">
            <v>CABLE</v>
          </cell>
          <cell r="F4468" t="str">
            <v>48RA40ZC005</v>
          </cell>
          <cell r="G4468" t="str">
            <v>CABLE FOR BCR (2M)</v>
          </cell>
        </row>
        <row r="4469">
          <cell r="D4469" t="str">
            <v>48RA40ZC008</v>
          </cell>
          <cell r="E4469" t="str">
            <v>CABLE</v>
          </cell>
          <cell r="F4469" t="str">
            <v>48RA40ZC008</v>
          </cell>
        </row>
        <row r="4470">
          <cell r="D4470" t="str">
            <v>48RA40ZC019</v>
          </cell>
          <cell r="E4470" t="str">
            <v>CABLE</v>
          </cell>
          <cell r="F4470" t="str">
            <v>48RA40ZC019</v>
          </cell>
        </row>
        <row r="4471">
          <cell r="D4471" t="str">
            <v>48RC10ZA15</v>
          </cell>
          <cell r="E4471" t="str">
            <v>INVERTER</v>
          </cell>
          <cell r="F4471" t="str">
            <v>48RC10ZA15</v>
          </cell>
          <cell r="G4471" t="str">
            <v>INVERTER</v>
          </cell>
        </row>
        <row r="4472">
          <cell r="D4472" t="str">
            <v>48RV10A518</v>
          </cell>
          <cell r="E4472" t="str">
            <v>COUPLER</v>
          </cell>
          <cell r="F4472" t="str">
            <v>48RV10A518</v>
          </cell>
          <cell r="G4472" t="str">
            <v>CANTILEVER PIN</v>
          </cell>
        </row>
        <row r="4473">
          <cell r="D4473" t="str">
            <v>48RV10B512</v>
          </cell>
          <cell r="E4473" t="str">
            <v>FLOATING</v>
          </cell>
          <cell r="F4473" t="str">
            <v>48RV10B512</v>
          </cell>
          <cell r="G4473" t="str">
            <v>FLOATING JOINT</v>
          </cell>
        </row>
        <row r="4474">
          <cell r="D4474" t="str">
            <v>48RV10B514</v>
          </cell>
          <cell r="E4474" t="str">
            <v>VALVE</v>
          </cell>
          <cell r="F4474" t="str">
            <v>48RV10B514</v>
          </cell>
          <cell r="G4474" t="str">
            <v>SOLENOID VALVE</v>
          </cell>
        </row>
        <row r="4475">
          <cell r="D4475" t="str">
            <v>48RV10B527</v>
          </cell>
          <cell r="E4475" t="str">
            <v>SPRING</v>
          </cell>
          <cell r="F4475" t="str">
            <v>48RV10B527</v>
          </cell>
          <cell r="G4475" t="str">
            <v>SPRING</v>
          </cell>
        </row>
        <row r="4476">
          <cell r="D4476" t="str">
            <v>48RV10C503</v>
          </cell>
          <cell r="E4476" t="str">
            <v>SWITCH</v>
          </cell>
          <cell r="F4476" t="str">
            <v>48RV10C503</v>
          </cell>
          <cell r="G4476" t="str">
            <v>MICRO SWITCH</v>
          </cell>
        </row>
        <row r="4477">
          <cell r="D4477" t="str">
            <v>48RV10C511</v>
          </cell>
          <cell r="E4477" t="str">
            <v>SENSOR</v>
          </cell>
          <cell r="F4477" t="str">
            <v>48RV10C511</v>
          </cell>
          <cell r="G4477" t="str">
            <v>SENSOR</v>
          </cell>
        </row>
        <row r="4478">
          <cell r="D4478" t="str">
            <v>48RV10C515</v>
          </cell>
          <cell r="E4478" t="str">
            <v>FILTER</v>
          </cell>
          <cell r="F4478" t="str">
            <v>48RV10C515</v>
          </cell>
          <cell r="G4478" t="str">
            <v>FILTER</v>
          </cell>
        </row>
        <row r="4479">
          <cell r="D4479" t="str">
            <v>48RV10ZB09</v>
          </cell>
          <cell r="E4479" t="str">
            <v>RELAY</v>
          </cell>
          <cell r="F4479" t="str">
            <v>48RV10ZB09</v>
          </cell>
          <cell r="G4479" t="str">
            <v>RELAY</v>
          </cell>
        </row>
        <row r="4480">
          <cell r="D4480" t="str">
            <v>48RV20A012</v>
          </cell>
          <cell r="E4480" t="str">
            <v>HOLDER</v>
          </cell>
          <cell r="F4480" t="str">
            <v>48RV20A012</v>
          </cell>
          <cell r="G4480" t="str">
            <v>HOLDER GUIDE 2</v>
          </cell>
        </row>
        <row r="4481">
          <cell r="D4481" t="str">
            <v>48RV20B001</v>
          </cell>
          <cell r="E4481" t="str">
            <v>PIN</v>
          </cell>
          <cell r="F4481" t="str">
            <v>48RV20B001</v>
          </cell>
          <cell r="G4481" t="str">
            <v>INSERTION PIN</v>
          </cell>
        </row>
        <row r="4482">
          <cell r="D4482" t="str">
            <v>48RV20B034</v>
          </cell>
          <cell r="E4482" t="str">
            <v>PIN</v>
          </cell>
          <cell r="F4482" t="str">
            <v>48RV20B034</v>
          </cell>
          <cell r="G4482" t="str">
            <v>INSERTION PIN</v>
          </cell>
        </row>
        <row r="4483">
          <cell r="D4483" t="str">
            <v>48RV20ZA39</v>
          </cell>
          <cell r="E4483" t="str">
            <v>BATTERY</v>
          </cell>
          <cell r="F4483" t="str">
            <v>48RV20ZA39</v>
          </cell>
          <cell r="G4483" t="str">
            <v>BATTERY FOR ABSOLUTE POSITION ENCODER</v>
          </cell>
        </row>
        <row r="4484">
          <cell r="D4484" t="str">
            <v>48RV20ZA40</v>
          </cell>
          <cell r="E4484" t="str">
            <v>MOTOR</v>
          </cell>
          <cell r="F4484" t="str">
            <v>48RV20ZA40</v>
          </cell>
          <cell r="G4484" t="str">
            <v>SERVO MOTOR X-AXIS</v>
          </cell>
        </row>
        <row r="4485">
          <cell r="D4485" t="str">
            <v>48RV20ZA41</v>
          </cell>
          <cell r="E4485" t="str">
            <v>MOTOR</v>
          </cell>
          <cell r="F4485" t="str">
            <v>48RV20ZA41</v>
          </cell>
          <cell r="G4485" t="str">
            <v>SERVO MOTOR Y-AXIS</v>
          </cell>
        </row>
        <row r="4486">
          <cell r="D4486" t="str">
            <v>48RV20ZF20</v>
          </cell>
          <cell r="E4486" t="str">
            <v>CPU</v>
          </cell>
          <cell r="F4486" t="str">
            <v>48RV20ZF20</v>
          </cell>
          <cell r="G4486" t="str">
            <v>CPU UNIT</v>
          </cell>
        </row>
        <row r="4487">
          <cell r="D4487" t="str">
            <v>48RV20ZF27</v>
          </cell>
          <cell r="E4487" t="str">
            <v>BREAKER</v>
          </cell>
          <cell r="F4487" t="str">
            <v>48RV20ZF27</v>
          </cell>
          <cell r="G4487" t="str">
            <v>NO FUSE BREAKER</v>
          </cell>
        </row>
        <row r="4488">
          <cell r="D4488" t="str">
            <v>48RV20ZF46</v>
          </cell>
          <cell r="E4488" t="str">
            <v>CABLE</v>
          </cell>
          <cell r="F4488" t="str">
            <v>48RV20ZF46</v>
          </cell>
          <cell r="G4488" t="str">
            <v>MECHATRO LINK 2 COMMUNICATIONS CABLE</v>
          </cell>
        </row>
        <row r="4489">
          <cell r="D4489" t="str">
            <v>48RV20ZG14</v>
          </cell>
          <cell r="E4489" t="str">
            <v>PANEL</v>
          </cell>
          <cell r="F4489" t="str">
            <v>48RV20ZG14</v>
          </cell>
          <cell r="G4489" t="str">
            <v>TOUCH PANEL</v>
          </cell>
        </row>
        <row r="4490">
          <cell r="D4490" t="str">
            <v>48RV20ZK02</v>
          </cell>
          <cell r="E4490" t="str">
            <v>BATTERY</v>
          </cell>
          <cell r="F4490" t="str">
            <v>48RV20ZK02</v>
          </cell>
          <cell r="G4490" t="str">
            <v>BATTERY UNIT FOR SVD</v>
          </cell>
        </row>
        <row r="4491">
          <cell r="D4491" t="str">
            <v>48RV21A025</v>
          </cell>
          <cell r="E4491" t="str">
            <v>COLLAR</v>
          </cell>
          <cell r="F4491" t="str">
            <v>48RV21A025</v>
          </cell>
          <cell r="G4491" t="str">
            <v>COLLAR</v>
          </cell>
        </row>
        <row r="4492">
          <cell r="D4492" t="str">
            <v>48RV21B013</v>
          </cell>
          <cell r="E4492" t="str">
            <v>STOPPER</v>
          </cell>
          <cell r="F4492" t="str">
            <v>48RV21B013</v>
          </cell>
          <cell r="G4492" t="str">
            <v>PIN STOPPER</v>
          </cell>
        </row>
        <row r="4493">
          <cell r="D4493" t="str">
            <v>48RV21B014</v>
          </cell>
          <cell r="E4493" t="str">
            <v>STOPPER</v>
          </cell>
          <cell r="F4493" t="str">
            <v>48RV21B014</v>
          </cell>
          <cell r="G4493" t="str">
            <v>STOPPER BLOCK</v>
          </cell>
        </row>
        <row r="4494">
          <cell r="D4494" t="str">
            <v>48RV21B508</v>
          </cell>
          <cell r="E4494" t="str">
            <v>SENSOR</v>
          </cell>
          <cell r="F4494" t="str">
            <v>48RV21B508</v>
          </cell>
          <cell r="G4494" t="str">
            <v>SENSOR</v>
          </cell>
        </row>
        <row r="4495">
          <cell r="D4495" t="str">
            <v>48RW10B502</v>
          </cell>
          <cell r="E4495" t="str">
            <v>PIN</v>
          </cell>
          <cell r="F4495" t="str">
            <v>48RW10B502</v>
          </cell>
          <cell r="G4495" t="str">
            <v>POSITIONING PIN</v>
          </cell>
        </row>
        <row r="4496">
          <cell r="D4496" t="str">
            <v>48RW10B506</v>
          </cell>
          <cell r="E4496" t="str">
            <v>LEAD</v>
          </cell>
          <cell r="F4496" t="str">
            <v>48RW10B506</v>
          </cell>
          <cell r="G4496" t="str">
            <v>LEAD WIRE WITH TERMINAL (10PC LOT)</v>
          </cell>
        </row>
        <row r="4497">
          <cell r="D4497" t="str">
            <v>48RW10B507</v>
          </cell>
          <cell r="E4497" t="str">
            <v>RING</v>
          </cell>
          <cell r="F4497" t="str">
            <v>48RW10B507</v>
          </cell>
          <cell r="G4497" t="str">
            <v>RING (10PC LOT)</v>
          </cell>
        </row>
        <row r="4498">
          <cell r="D4498" t="str">
            <v>48RW10B508</v>
          </cell>
          <cell r="E4498" t="str">
            <v>SWITCH</v>
          </cell>
          <cell r="F4498" t="str">
            <v>48RW10B508</v>
          </cell>
          <cell r="G4498" t="str">
            <v>SWITCH PROBE (10PC LOT)</v>
          </cell>
        </row>
        <row r="4499">
          <cell r="D4499" t="str">
            <v>48RW10B511</v>
          </cell>
          <cell r="E4499" t="str">
            <v>SENSOR</v>
          </cell>
          <cell r="F4499" t="str">
            <v>48RW10B511</v>
          </cell>
          <cell r="G4499" t="str">
            <v>PHOTO MICRO SENSOR</v>
          </cell>
        </row>
        <row r="4500">
          <cell r="D4500" t="str">
            <v>48RW10B512</v>
          </cell>
          <cell r="E4500" t="str">
            <v>SCREW</v>
          </cell>
          <cell r="F4500" t="str">
            <v>48RW10B512</v>
          </cell>
          <cell r="G4500" t="str">
            <v>SET SCREW WITH HEXAGONAL HOLE</v>
          </cell>
        </row>
        <row r="4501">
          <cell r="D4501" t="str">
            <v>48RW10C010</v>
          </cell>
          <cell r="E4501" t="str">
            <v>PIN</v>
          </cell>
          <cell r="F4501" t="str">
            <v>48RW10C010</v>
          </cell>
          <cell r="G4501" t="str">
            <v>RETRACTION PIN</v>
          </cell>
        </row>
        <row r="4502">
          <cell r="D4502" t="str">
            <v>48RW10C503</v>
          </cell>
          <cell r="E4502" t="str">
            <v>COUPLER</v>
          </cell>
          <cell r="F4502" t="str">
            <v>48RW10C503</v>
          </cell>
          <cell r="G4502" t="str">
            <v>COUPLING</v>
          </cell>
        </row>
        <row r="4503">
          <cell r="D4503" t="str">
            <v>48RW10C510</v>
          </cell>
          <cell r="E4503" t="str">
            <v>NUT</v>
          </cell>
          <cell r="F4503" t="str">
            <v>48RW10C510</v>
          </cell>
          <cell r="G4503" t="str">
            <v>U NUT</v>
          </cell>
        </row>
        <row r="4504">
          <cell r="D4504" t="str">
            <v>48RW10C518</v>
          </cell>
          <cell r="E4504" t="str">
            <v>BEARING</v>
          </cell>
          <cell r="F4504" t="str">
            <v>48RW10C518</v>
          </cell>
          <cell r="G4504" t="str">
            <v>MINIATURE THRUST ANGULAR CONTACT BALL BEARING</v>
          </cell>
        </row>
        <row r="4505">
          <cell r="D4505" t="str">
            <v>48RW10C521</v>
          </cell>
          <cell r="E4505" t="str">
            <v>SENSOR</v>
          </cell>
          <cell r="F4505" t="str">
            <v>48RW10C521</v>
          </cell>
          <cell r="G4505" t="str">
            <v>FIBER SENSOR</v>
          </cell>
        </row>
        <row r="4506">
          <cell r="D4506" t="str">
            <v>48RW10C522</v>
          </cell>
          <cell r="E4506" t="str">
            <v>FIBER</v>
          </cell>
          <cell r="F4506" t="str">
            <v>48RW10C522</v>
          </cell>
          <cell r="G4506" t="str">
            <v>FIBER UNIT</v>
          </cell>
        </row>
        <row r="4507">
          <cell r="D4507" t="str">
            <v>48RW10J001</v>
          </cell>
          <cell r="E4507" t="str">
            <v>JIG PART</v>
          </cell>
          <cell r="F4507" t="str">
            <v>48RW10J001</v>
          </cell>
          <cell r="G4507" t="str">
            <v>PROBE INSERTION JIG</v>
          </cell>
        </row>
        <row r="4508">
          <cell r="D4508" t="str">
            <v>48RW10J002</v>
          </cell>
          <cell r="E4508" t="str">
            <v>PIN</v>
          </cell>
          <cell r="F4508" t="str">
            <v>48RW10J002</v>
          </cell>
          <cell r="G4508" t="str">
            <v>ROTATING PIN POSITIONING JIG 1</v>
          </cell>
        </row>
        <row r="4509">
          <cell r="D4509" t="str">
            <v>48RW10J003</v>
          </cell>
          <cell r="E4509" t="str">
            <v>PIN</v>
          </cell>
          <cell r="F4509" t="str">
            <v>48RW10J003</v>
          </cell>
          <cell r="G4509" t="str">
            <v>ROTATING PIN POSITIONING JIG 2</v>
          </cell>
        </row>
        <row r="4510">
          <cell r="D4510" t="str">
            <v>48RW10J501</v>
          </cell>
          <cell r="E4510" t="str">
            <v>AMPLIFIER</v>
          </cell>
          <cell r="F4510" t="str">
            <v>48RW10J501</v>
          </cell>
          <cell r="G4510" t="str">
            <v>FIBER AMPLIFIER</v>
          </cell>
        </row>
        <row r="4511">
          <cell r="D4511" t="str">
            <v>48RW10J502</v>
          </cell>
          <cell r="E4511" t="str">
            <v>FIBER</v>
          </cell>
          <cell r="F4511" t="str">
            <v>48RW10J502</v>
          </cell>
          <cell r="G4511" t="str">
            <v>FIBER UNIT</v>
          </cell>
        </row>
        <row r="4512">
          <cell r="D4512" t="str">
            <v>48RW10K508</v>
          </cell>
          <cell r="E4512" t="str">
            <v>SENSOR</v>
          </cell>
          <cell r="F4512" t="str">
            <v>48RW10K508</v>
          </cell>
          <cell r="G4512" t="str">
            <v>PHOTO ELECTRIC SENSOR</v>
          </cell>
        </row>
        <row r="4513">
          <cell r="D4513" t="str">
            <v>48RW10K511</v>
          </cell>
          <cell r="E4513" t="str">
            <v>SENSOR</v>
          </cell>
          <cell r="F4513" t="str">
            <v>48RW10K511</v>
          </cell>
          <cell r="G4513" t="str">
            <v>PHOTO MICRO SENSOR</v>
          </cell>
        </row>
        <row r="4514">
          <cell r="D4514" t="str">
            <v>48RW10N00001</v>
          </cell>
          <cell r="E4514" t="str">
            <v>BLOCK</v>
          </cell>
          <cell r="F4514" t="str">
            <v>48RW10N00001</v>
          </cell>
        </row>
        <row r="4515">
          <cell r="D4515" t="str">
            <v>48SS100013</v>
          </cell>
          <cell r="E4515" t="str">
            <v>BLADE</v>
          </cell>
          <cell r="F4515" t="str">
            <v>48SS100013</v>
          </cell>
          <cell r="G4515" t="str">
            <v>MIDDLE STRIP CUTTER BLADE</v>
          </cell>
        </row>
        <row r="4516">
          <cell r="D4516" t="str">
            <v>48SS100530</v>
          </cell>
          <cell r="E4516" t="str">
            <v>SWITCH</v>
          </cell>
          <cell r="F4516" t="str">
            <v>48SS100530</v>
          </cell>
          <cell r="G4516" t="str">
            <v>AUTO SWITCH</v>
          </cell>
        </row>
        <row r="4517">
          <cell r="D4517" t="str">
            <v>48ST200026</v>
          </cell>
          <cell r="E4517" t="str">
            <v>BLADE</v>
          </cell>
          <cell r="F4517" t="str">
            <v>48ST200026</v>
          </cell>
          <cell r="G4517" t="str">
            <v>STRIPPING BLADE(WIRE SIZE0.5-2.0)(FOR AV,AVS,CAVS)</v>
          </cell>
        </row>
        <row r="4518">
          <cell r="D4518" t="str">
            <v>48ST200063</v>
          </cell>
          <cell r="E4518" t="str">
            <v>BLADE</v>
          </cell>
          <cell r="F4518" t="str">
            <v>48ST200063</v>
          </cell>
          <cell r="G4518" t="str">
            <v>STRIPPING BLADE FOR CAVUS 0.3-1.25</v>
          </cell>
        </row>
        <row r="4519">
          <cell r="D4519" t="str">
            <v>48ST200080</v>
          </cell>
          <cell r="E4519" t="str">
            <v>BLADE</v>
          </cell>
          <cell r="F4519" t="str">
            <v>48ST200080</v>
          </cell>
          <cell r="G4519" t="str">
            <v>STRIPPING BLADE (GV1.5, 2.0)</v>
          </cell>
        </row>
        <row r="4520">
          <cell r="D4520" t="str">
            <v>48ST200513</v>
          </cell>
          <cell r="E4520" t="str">
            <v>CYLINDER</v>
          </cell>
          <cell r="F4520" t="str">
            <v>48ST200513</v>
          </cell>
          <cell r="G4520" t="str">
            <v>THIN TYPE CYLINDER</v>
          </cell>
        </row>
        <row r="4521">
          <cell r="D4521" t="str">
            <v>48ST220501</v>
          </cell>
          <cell r="E4521" t="str">
            <v>BEARING</v>
          </cell>
          <cell r="F4521" t="str">
            <v>48ST220501</v>
          </cell>
          <cell r="G4521" t="str">
            <v>SLIDE BALL BEARING</v>
          </cell>
        </row>
        <row r="4522">
          <cell r="D4522" t="str">
            <v>48TV20B012</v>
          </cell>
          <cell r="E4522" t="str">
            <v>CLAMP</v>
          </cell>
          <cell r="F4522" t="str">
            <v>48TV20B012</v>
          </cell>
          <cell r="G4522" t="str">
            <v>CLAMP LEVER</v>
          </cell>
        </row>
        <row r="4523">
          <cell r="D4523" t="str">
            <v>48TV20B504</v>
          </cell>
          <cell r="E4523" t="str">
            <v>CLAMP</v>
          </cell>
          <cell r="F4523" t="str">
            <v>48TV20B504</v>
          </cell>
          <cell r="G4523" t="str">
            <v>TOGGLE CLAMPS</v>
          </cell>
        </row>
        <row r="4524">
          <cell r="D4524" t="str">
            <v>48TV20C504</v>
          </cell>
          <cell r="E4524" t="str">
            <v>SLIDER</v>
          </cell>
          <cell r="F4524" t="str">
            <v>48TV20C504</v>
          </cell>
          <cell r="G4524" t="str">
            <v>SLIDE PACK</v>
          </cell>
        </row>
        <row r="4525">
          <cell r="D4525" t="str">
            <v>48TV20C505</v>
          </cell>
          <cell r="E4525" t="str">
            <v>SPRING</v>
          </cell>
          <cell r="F4525" t="str">
            <v>48TV20C505</v>
          </cell>
          <cell r="G4525" t="str">
            <v>TENSION SPRING</v>
          </cell>
        </row>
        <row r="4526">
          <cell r="D4526" t="str">
            <v>48UP20N0001</v>
          </cell>
          <cell r="E4526" t="str">
            <v>ROLLER</v>
          </cell>
          <cell r="F4526" t="str">
            <v>48UP20N0001</v>
          </cell>
          <cell r="G4526" t="str">
            <v>STRAIGHTENING ROLLER</v>
          </cell>
        </row>
        <row r="4527">
          <cell r="D4527" t="str">
            <v>48WG10A501</v>
          </cell>
          <cell r="E4527" t="str">
            <v>RING</v>
          </cell>
          <cell r="F4527" t="str">
            <v>48WG10A501</v>
          </cell>
          <cell r="G4527" t="str">
            <v>O RING</v>
          </cell>
        </row>
        <row r="4528">
          <cell r="D4528" t="str">
            <v>48WG10A507</v>
          </cell>
          <cell r="E4528" t="str">
            <v>SPEED</v>
          </cell>
          <cell r="F4528" t="str">
            <v>48WG10A507</v>
          </cell>
          <cell r="G4528" t="str">
            <v>TAM-PER PROOF SPEED CONTROLLER</v>
          </cell>
        </row>
        <row r="4529">
          <cell r="D4529" t="str">
            <v>48WG10A511</v>
          </cell>
          <cell r="E4529" t="str">
            <v>ELBOW</v>
          </cell>
          <cell r="F4529" t="str">
            <v>48WG10A511</v>
          </cell>
          <cell r="G4529" t="str">
            <v>ELBOW UNION</v>
          </cell>
        </row>
        <row r="4530">
          <cell r="D4530" t="str">
            <v>48WG10A512</v>
          </cell>
          <cell r="E4530" t="str">
            <v>SENSOR</v>
          </cell>
          <cell r="F4530" t="str">
            <v>48WG10A512</v>
          </cell>
          <cell r="G4530" t="str">
            <v>PROXIMITY SENSOR</v>
          </cell>
        </row>
        <row r="4531">
          <cell r="D4531" t="str">
            <v>48WG10A516</v>
          </cell>
          <cell r="E4531" t="str">
            <v>SPRING</v>
          </cell>
          <cell r="F4531" t="str">
            <v>48WG10A516</v>
          </cell>
          <cell r="G4531" t="str">
            <v>WIRE SPRING</v>
          </cell>
        </row>
        <row r="4532">
          <cell r="D4532" t="str">
            <v>48WG10A520</v>
          </cell>
          <cell r="E4532" t="str">
            <v>BUSHING</v>
          </cell>
          <cell r="F4532" t="str">
            <v>48WG10A520</v>
          </cell>
          <cell r="G4532" t="str">
            <v>LINEAR BUSH</v>
          </cell>
        </row>
        <row r="4533">
          <cell r="D4533" t="str">
            <v>48WG10A522</v>
          </cell>
          <cell r="E4533" t="str">
            <v>PLUNGER</v>
          </cell>
          <cell r="F4533" t="str">
            <v>48WG10A522</v>
          </cell>
          <cell r="G4533" t="str">
            <v>SHORT PLUNGER</v>
          </cell>
        </row>
        <row r="4534">
          <cell r="D4534" t="str">
            <v>48WG10A531</v>
          </cell>
          <cell r="E4534" t="str">
            <v>CYLINDER</v>
          </cell>
          <cell r="F4534" t="str">
            <v>48WG10A531</v>
          </cell>
          <cell r="G4534" t="str">
            <v>AIR CYLINDER</v>
          </cell>
        </row>
        <row r="4535">
          <cell r="D4535" t="str">
            <v>48WG10A570</v>
          </cell>
          <cell r="E4535" t="str">
            <v>CYLINDER</v>
          </cell>
          <cell r="F4535" t="str">
            <v>48WG10A570</v>
          </cell>
          <cell r="G4535" t="str">
            <v>FREE</v>
          </cell>
        </row>
        <row r="4536">
          <cell r="D4536" t="str">
            <v>48WG10B507</v>
          </cell>
          <cell r="E4536" t="str">
            <v>REGULATOR</v>
          </cell>
          <cell r="F4536" t="str">
            <v>48WG10B507</v>
          </cell>
          <cell r="G4536" t="str">
            <v>MIDDLE PRESSURE REGULATOR(-70K)</v>
          </cell>
        </row>
        <row r="4537">
          <cell r="D4537" t="str">
            <v>48WG10B508</v>
          </cell>
          <cell r="E4537" t="str">
            <v>GAUGE</v>
          </cell>
          <cell r="F4537" t="str">
            <v>48WG10B508</v>
          </cell>
          <cell r="G4537" t="str">
            <v>DIAPHRAGM GAUGE</v>
          </cell>
        </row>
        <row r="4538">
          <cell r="D4538" t="str">
            <v>48WG10B525</v>
          </cell>
          <cell r="E4538" t="str">
            <v>SENSOR</v>
          </cell>
          <cell r="F4538" t="str">
            <v>48WG10B525</v>
          </cell>
          <cell r="G4538" t="str">
            <v>PROXIMITY SENSOR</v>
          </cell>
        </row>
        <row r="4539">
          <cell r="D4539" t="str">
            <v>48WG10B533</v>
          </cell>
          <cell r="E4539" t="str">
            <v>TSL</v>
          </cell>
          <cell r="F4539" t="str">
            <v>48WG10B533</v>
          </cell>
          <cell r="G4539" t="str">
            <v>THROAT SEAL LIQUID (900CC/BOTTLE)</v>
          </cell>
        </row>
        <row r="4540">
          <cell r="D4540" t="str">
            <v>48WG30A008</v>
          </cell>
          <cell r="E4540" t="str">
            <v>PLATE</v>
          </cell>
          <cell r="F4540" t="str">
            <v>48WG30A008</v>
          </cell>
          <cell r="G4540" t="str">
            <v>HOOK PLATE</v>
          </cell>
        </row>
        <row r="4541">
          <cell r="D4541" t="str">
            <v>48WG30A057</v>
          </cell>
          <cell r="E4541" t="str">
            <v>PARAFFIN</v>
          </cell>
          <cell r="F4541" t="str">
            <v>48WG30A057</v>
          </cell>
          <cell r="G4541" t="str">
            <v>PARAFFIN CONTAINER (OUTSIDE)</v>
          </cell>
        </row>
        <row r="4542">
          <cell r="D4542" t="str">
            <v>48WG30A068</v>
          </cell>
          <cell r="E4542" t="str">
            <v>SLIDER</v>
          </cell>
          <cell r="F4542" t="str">
            <v>48WG30A068</v>
          </cell>
          <cell r="G4542" t="str">
            <v>PRECISION BALL SLIDE</v>
          </cell>
        </row>
        <row r="4543">
          <cell r="D4543" t="str">
            <v>48WG30A069</v>
          </cell>
          <cell r="E4543" t="str">
            <v>PARAFFIN</v>
          </cell>
          <cell r="F4543" t="str">
            <v>48WG30A069</v>
          </cell>
          <cell r="G4543" t="str">
            <v>PARAFFIN CONTAINER (INSIDE)</v>
          </cell>
        </row>
        <row r="4544">
          <cell r="D4544" t="str">
            <v>48WG30A071</v>
          </cell>
          <cell r="E4544" t="str">
            <v>NOZZLE</v>
          </cell>
          <cell r="F4544" t="str">
            <v>48WG30A071</v>
          </cell>
          <cell r="G4544" t="str">
            <v>CENTER NOZZLE</v>
          </cell>
        </row>
        <row r="4545">
          <cell r="D4545" t="str">
            <v>48WG30A072</v>
          </cell>
          <cell r="E4545" t="str">
            <v>NOZZLE</v>
          </cell>
          <cell r="F4545" t="str">
            <v>48WG30A072</v>
          </cell>
          <cell r="G4545" t="str">
            <v>OUTER NOZZLE</v>
          </cell>
        </row>
        <row r="4546">
          <cell r="D4546" t="str">
            <v>48WG30A075</v>
          </cell>
          <cell r="E4546" t="str">
            <v>BOX</v>
          </cell>
          <cell r="F4546" t="str">
            <v>48WG30A075</v>
          </cell>
          <cell r="G4546" t="str">
            <v>START SWITCH BOX</v>
          </cell>
        </row>
        <row r="4547">
          <cell r="D4547" t="str">
            <v>48WG30A513</v>
          </cell>
          <cell r="E4547" t="str">
            <v>CYLINDER</v>
          </cell>
          <cell r="F4547" t="str">
            <v>48WG30A513</v>
          </cell>
          <cell r="G4547" t="str">
            <v>COMPACT CYLINDER</v>
          </cell>
        </row>
        <row r="4548">
          <cell r="D4548" t="str">
            <v>48WG30A516</v>
          </cell>
          <cell r="E4548" t="str">
            <v>SENSOR</v>
          </cell>
          <cell r="F4548" t="str">
            <v>48WG30A516</v>
          </cell>
          <cell r="G4548" t="str">
            <v>PHOTO MICRO SENSOR</v>
          </cell>
        </row>
        <row r="4549">
          <cell r="D4549" t="str">
            <v>48WG30A523</v>
          </cell>
          <cell r="E4549" t="str">
            <v>SENSOR</v>
          </cell>
          <cell r="F4549" t="str">
            <v>48WG30A523</v>
          </cell>
          <cell r="G4549" t="str">
            <v>PROXIMITY SENSOR</v>
          </cell>
        </row>
        <row r="4550">
          <cell r="D4550" t="str">
            <v>48WG30A533</v>
          </cell>
          <cell r="E4550" t="str">
            <v>BELT</v>
          </cell>
          <cell r="F4550" t="str">
            <v>48WG30A533</v>
          </cell>
          <cell r="G4550" t="str">
            <v>HIGH TORQUE TIMING BELT</v>
          </cell>
        </row>
        <row r="4551">
          <cell r="D4551" t="str">
            <v>48WG30A542</v>
          </cell>
          <cell r="E4551" t="str">
            <v>SLIDER</v>
          </cell>
          <cell r="F4551" t="str">
            <v>48WG30A542</v>
          </cell>
          <cell r="G4551" t="str">
            <v>MINIATURE SLIDE GUIDE</v>
          </cell>
        </row>
        <row r="4552">
          <cell r="D4552" t="str">
            <v>48WG30A543</v>
          </cell>
          <cell r="E4552" t="str">
            <v>SENSOR</v>
          </cell>
          <cell r="F4552" t="str">
            <v>48WG30A543</v>
          </cell>
          <cell r="G4552" t="str">
            <v>PHOTO MICRO SENSOR</v>
          </cell>
        </row>
        <row r="4553">
          <cell r="D4553" t="str">
            <v>48WG30A551</v>
          </cell>
          <cell r="E4553" t="str">
            <v>SWITCH</v>
          </cell>
          <cell r="F4553" t="str">
            <v>48WG30A551</v>
          </cell>
          <cell r="G4553" t="str">
            <v>PUSH BUTTON SWITCH</v>
          </cell>
        </row>
        <row r="4554">
          <cell r="D4554" t="str">
            <v>48WG30A552</v>
          </cell>
          <cell r="E4554" t="str">
            <v>TUBE</v>
          </cell>
          <cell r="F4554" t="str">
            <v>48WG30A552</v>
          </cell>
          <cell r="G4554" t="str">
            <v>VINYL TUBE</v>
          </cell>
        </row>
        <row r="4555">
          <cell r="D4555" t="str">
            <v>48WG30A561</v>
          </cell>
          <cell r="E4555" t="str">
            <v>MOTOR</v>
          </cell>
          <cell r="F4555" t="str">
            <v>48WG30A561</v>
          </cell>
          <cell r="G4555" t="str">
            <v>SERVO MOTOR</v>
          </cell>
        </row>
        <row r="4556">
          <cell r="D4556" t="str">
            <v>48WG30B00002</v>
          </cell>
          <cell r="E4556" t="str">
            <v>MEASURING</v>
          </cell>
          <cell r="F4556" t="str">
            <v>48WG30B00002</v>
          </cell>
          <cell r="G4556" t="str">
            <v>MEASURING PART ASSEMBLY</v>
          </cell>
        </row>
        <row r="4557">
          <cell r="D4557" t="str">
            <v>48WG30B071</v>
          </cell>
          <cell r="E4557" t="str">
            <v>COVER</v>
          </cell>
          <cell r="F4557" t="str">
            <v>48WG30B071</v>
          </cell>
          <cell r="G4557" t="str">
            <v>CONTROL BOX COVER</v>
          </cell>
        </row>
        <row r="4558">
          <cell r="D4558" t="str">
            <v>48WG30B505</v>
          </cell>
          <cell r="E4558" t="str">
            <v>COUPLER</v>
          </cell>
          <cell r="F4558" t="str">
            <v>48WG30B505</v>
          </cell>
          <cell r="G4558" t="str">
            <v>COUPLING</v>
          </cell>
        </row>
        <row r="4559">
          <cell r="D4559" t="str">
            <v>48WG30B520</v>
          </cell>
          <cell r="E4559" t="str">
            <v>TUBE</v>
          </cell>
          <cell r="F4559" t="str">
            <v>48WG30B520</v>
          </cell>
          <cell r="G4559" t="str">
            <v>POLYURETHANE TUBING</v>
          </cell>
        </row>
        <row r="4560">
          <cell r="D4560" t="str">
            <v>48WG30B521</v>
          </cell>
          <cell r="E4560" t="str">
            <v>SOLENOID</v>
          </cell>
          <cell r="F4560" t="str">
            <v>48WG30B521</v>
          </cell>
          <cell r="G4560" t="str">
            <v>SOLENOID VALVE</v>
          </cell>
        </row>
        <row r="4561">
          <cell r="D4561" t="str">
            <v>48WG30B522</v>
          </cell>
          <cell r="E4561" t="str">
            <v>SOLENOID</v>
          </cell>
          <cell r="F4561" t="str">
            <v>48WG30B522</v>
          </cell>
          <cell r="G4561" t="str">
            <v>SOLENOID VALVE</v>
          </cell>
        </row>
        <row r="4562">
          <cell r="D4562" t="str">
            <v>48WG30B526</v>
          </cell>
          <cell r="E4562" t="str">
            <v>SENSOR</v>
          </cell>
          <cell r="F4562" t="str">
            <v>48WG30B526</v>
          </cell>
          <cell r="G4562" t="str">
            <v>PHOTO MICRO SENSOR</v>
          </cell>
        </row>
        <row r="4563">
          <cell r="D4563" t="str">
            <v>48WG30B537</v>
          </cell>
          <cell r="E4563" t="str">
            <v>BUZZER</v>
          </cell>
          <cell r="F4563" t="str">
            <v>48WG30B537</v>
          </cell>
          <cell r="G4563" t="str">
            <v>BUZZER</v>
          </cell>
        </row>
        <row r="4564">
          <cell r="D4564" t="str">
            <v>48WG30B541</v>
          </cell>
          <cell r="E4564" t="str">
            <v>PAD</v>
          </cell>
          <cell r="F4564" t="str">
            <v>48WG30B541</v>
          </cell>
          <cell r="G4564" t="str">
            <v>PRESSURIZATION PAD</v>
          </cell>
        </row>
        <row r="4565">
          <cell r="D4565" t="str">
            <v>48WG30B542</v>
          </cell>
          <cell r="E4565" t="str">
            <v>COUNTER</v>
          </cell>
          <cell r="F4565" t="str">
            <v>48WG30B542</v>
          </cell>
          <cell r="G4565" t="str">
            <v>TOTAL COUNTER</v>
          </cell>
        </row>
        <row r="4566">
          <cell r="D4566" t="str">
            <v>48WG30B549</v>
          </cell>
          <cell r="E4566" t="str">
            <v>VALVE</v>
          </cell>
          <cell r="F4566" t="str">
            <v>48WG30B549</v>
          </cell>
          <cell r="G4566" t="str">
            <v>QUICK EXHUAST VALVE</v>
          </cell>
        </row>
        <row r="4567">
          <cell r="D4567" t="str">
            <v>48WG30B562</v>
          </cell>
          <cell r="E4567" t="str">
            <v>CONNECTER</v>
          </cell>
          <cell r="F4567" t="str">
            <v>48WG30B562</v>
          </cell>
          <cell r="G4567" t="str">
            <v>CONNECTOR FOR PHOTO MICRO SENSOR</v>
          </cell>
        </row>
        <row r="4568">
          <cell r="D4568" t="str">
            <v>48WG30B563</v>
          </cell>
          <cell r="E4568" t="str">
            <v>INDICATOR</v>
          </cell>
          <cell r="F4568" t="str">
            <v>48WG30B563</v>
          </cell>
          <cell r="G4568" t="str">
            <v>DISPLAY LIGHT</v>
          </cell>
        </row>
        <row r="4569">
          <cell r="D4569" t="str">
            <v>48WG30B570</v>
          </cell>
          <cell r="E4569" t="str">
            <v>SWITCH</v>
          </cell>
          <cell r="F4569" t="str">
            <v>48WG30B570</v>
          </cell>
          <cell r="G4569" t="str">
            <v>HAND SWITCH</v>
          </cell>
        </row>
        <row r="4570">
          <cell r="D4570" t="str">
            <v>48WG30B572</v>
          </cell>
          <cell r="E4570" t="str">
            <v>RELAY</v>
          </cell>
          <cell r="F4570" t="str">
            <v>48WG30B572</v>
          </cell>
          <cell r="G4570" t="str">
            <v>RELAY</v>
          </cell>
        </row>
        <row r="4571">
          <cell r="D4571" t="str">
            <v>48WG30B574</v>
          </cell>
          <cell r="E4571" t="str">
            <v>SWITCH</v>
          </cell>
          <cell r="F4571" t="str">
            <v>48WG30B574</v>
          </cell>
          <cell r="G4571" t="str">
            <v>AUTO SWITCH</v>
          </cell>
        </row>
        <row r="4572">
          <cell r="D4572" t="str">
            <v>48WG30B595</v>
          </cell>
          <cell r="E4572" t="str">
            <v>NIPPLE</v>
          </cell>
          <cell r="F4572" t="str">
            <v>48WG30B595</v>
          </cell>
          <cell r="G4572" t="str">
            <v>FEMALE/MALE NIPPLE</v>
          </cell>
        </row>
        <row r="4573">
          <cell r="D4573" t="str">
            <v>48WG30B598</v>
          </cell>
          <cell r="E4573" t="str">
            <v>MOTOR</v>
          </cell>
          <cell r="F4573" t="str">
            <v>48WG30B598</v>
          </cell>
          <cell r="G4573" t="str">
            <v>SERVO MOTOR</v>
          </cell>
        </row>
        <row r="4574">
          <cell r="D4574" t="str">
            <v>48WG30C503</v>
          </cell>
          <cell r="E4574" t="str">
            <v>TEFLON</v>
          </cell>
          <cell r="F4574" t="str">
            <v>48WG30C503</v>
          </cell>
          <cell r="G4574" t="str">
            <v>HIGH PRESSURE TEFLON HOSE</v>
          </cell>
        </row>
        <row r="4575">
          <cell r="D4575" t="str">
            <v>48WG30C504</v>
          </cell>
          <cell r="E4575" t="str">
            <v>TEFLON</v>
          </cell>
          <cell r="F4575" t="str">
            <v>48WG30C504</v>
          </cell>
          <cell r="G4575" t="str">
            <v>HIGH PRESSURE TEFLON HOSE</v>
          </cell>
        </row>
        <row r="4576">
          <cell r="D4576" t="str">
            <v>48WG30C525</v>
          </cell>
          <cell r="E4576" t="str">
            <v>POLYETHYLENE</v>
          </cell>
          <cell r="F4576" t="str">
            <v>48WG30C525</v>
          </cell>
          <cell r="G4576" t="str">
            <v>POLYETHYLENE SHEET(10PIECE)</v>
          </cell>
        </row>
        <row r="4577">
          <cell r="D4577" t="str">
            <v>48WG30D518</v>
          </cell>
          <cell r="E4577" t="str">
            <v>TEFLON</v>
          </cell>
          <cell r="F4577" t="str">
            <v>48WG30D518</v>
          </cell>
          <cell r="G4577" t="str">
            <v>HIGH PRESSURE TEFLON HOSE</v>
          </cell>
        </row>
        <row r="4578">
          <cell r="D4578" t="str">
            <v>48WG30D519</v>
          </cell>
          <cell r="E4578" t="str">
            <v>TEFLON</v>
          </cell>
          <cell r="F4578" t="str">
            <v>48WG30D519</v>
          </cell>
          <cell r="G4578" t="str">
            <v>HIGH PRESSURE TEFLON HOSE</v>
          </cell>
        </row>
        <row r="4579">
          <cell r="D4579" t="str">
            <v>48WG30E501</v>
          </cell>
          <cell r="E4579" t="str">
            <v>SEAL</v>
          </cell>
          <cell r="F4579" t="str">
            <v>48WG30E501</v>
          </cell>
          <cell r="G4579" t="str">
            <v>SEAL REPAIR KIT</v>
          </cell>
        </row>
        <row r="4580">
          <cell r="D4580" t="str">
            <v>48WG30E502</v>
          </cell>
          <cell r="E4580" t="str">
            <v>THROAT</v>
          </cell>
          <cell r="F4580" t="str">
            <v>48WG30E502</v>
          </cell>
          <cell r="G4580" t="str">
            <v>SLOAT PACKING KIT</v>
          </cell>
        </row>
        <row r="4581">
          <cell r="D4581" t="str">
            <v>48WG30E503</v>
          </cell>
          <cell r="E4581" t="str">
            <v>WIPER</v>
          </cell>
          <cell r="F4581" t="str">
            <v>48WG30E503</v>
          </cell>
          <cell r="G4581" t="str">
            <v>WIPER</v>
          </cell>
        </row>
        <row r="4582">
          <cell r="D4582" t="str">
            <v>48WG30E504</v>
          </cell>
          <cell r="E4582" t="str">
            <v>WIPER</v>
          </cell>
          <cell r="F4582" t="str">
            <v>48WG30E504</v>
          </cell>
          <cell r="G4582" t="str">
            <v>WIPER</v>
          </cell>
        </row>
        <row r="4583">
          <cell r="D4583" t="str">
            <v>48WG30E505</v>
          </cell>
          <cell r="E4583" t="str">
            <v>SPACER</v>
          </cell>
          <cell r="F4583" t="str">
            <v>48WG30E505</v>
          </cell>
          <cell r="G4583" t="str">
            <v>SPACER</v>
          </cell>
        </row>
        <row r="4584">
          <cell r="D4584" t="str">
            <v>48WG30E506</v>
          </cell>
          <cell r="E4584" t="str">
            <v>PLATE</v>
          </cell>
          <cell r="F4584" t="str">
            <v>48WG30E506</v>
          </cell>
          <cell r="G4584" t="str">
            <v>INDUCTOR PLATE CONSUMABLE PARTS SET</v>
          </cell>
        </row>
        <row r="4585">
          <cell r="D4585" t="str">
            <v>48WG30E507</v>
          </cell>
          <cell r="E4585" t="str">
            <v>CONSUMABLE PART</v>
          </cell>
          <cell r="F4585" t="str">
            <v>48WG30E507</v>
          </cell>
          <cell r="G4585" t="str">
            <v>AIR MOTOR CONSUMABLE PARTS SET</v>
          </cell>
        </row>
        <row r="4586">
          <cell r="D4586" t="str">
            <v>48WG30E508</v>
          </cell>
          <cell r="E4586" t="str">
            <v>CONSUMABLE PART</v>
          </cell>
          <cell r="F4586" t="str">
            <v>48WG30E508</v>
          </cell>
          <cell r="G4586" t="str">
            <v>VALVE BODY CONSUMABLE PARTS SET</v>
          </cell>
        </row>
        <row r="4587">
          <cell r="D4587" t="str">
            <v>48WG30E509</v>
          </cell>
          <cell r="E4587" t="str">
            <v>CONSUMABLE PART</v>
          </cell>
          <cell r="F4587" t="str">
            <v>48WG30E509</v>
          </cell>
          <cell r="G4587" t="str">
            <v>UNDER PUMP CONSUMABLE PARTS SET</v>
          </cell>
        </row>
        <row r="4588">
          <cell r="D4588" t="str">
            <v>48WG30E510</v>
          </cell>
          <cell r="E4588" t="str">
            <v>KIT</v>
          </cell>
          <cell r="F4588" t="str">
            <v>48WG30E510</v>
          </cell>
          <cell r="G4588" t="str">
            <v>ENTRANCE SHEET REPAIR KIT</v>
          </cell>
        </row>
        <row r="4589">
          <cell r="D4589" t="str">
            <v>48WG30E511</v>
          </cell>
          <cell r="E4589" t="str">
            <v>REPAIR</v>
          </cell>
          <cell r="F4589" t="str">
            <v>48WG30E511</v>
          </cell>
          <cell r="G4589" t="str">
            <v>REPAIR PART KIT</v>
          </cell>
        </row>
        <row r="4590">
          <cell r="D4590" t="str">
            <v>48WG30E512</v>
          </cell>
          <cell r="E4590" t="str">
            <v>PLATE</v>
          </cell>
          <cell r="F4590" t="str">
            <v>48WG30E512</v>
          </cell>
          <cell r="G4590" t="str">
            <v>INDUCTOR PLATE ASSY SET</v>
          </cell>
        </row>
        <row r="4591">
          <cell r="D4591" t="str">
            <v>48WG30E513</v>
          </cell>
          <cell r="E4591" t="str">
            <v>MOTOR</v>
          </cell>
          <cell r="F4591" t="str">
            <v>48WG30E513</v>
          </cell>
          <cell r="G4591" t="str">
            <v>AIR MOTOR ASSY SET</v>
          </cell>
        </row>
        <row r="4592">
          <cell r="D4592" t="str">
            <v>48WG30E514</v>
          </cell>
          <cell r="E4592" t="str">
            <v>PUMP</v>
          </cell>
          <cell r="F4592" t="str">
            <v>48WG30E514</v>
          </cell>
          <cell r="G4592" t="str">
            <v>UNDER PUMP ASSY SET</v>
          </cell>
        </row>
        <row r="4593">
          <cell r="D4593" t="str">
            <v>48WG30ZA18</v>
          </cell>
          <cell r="E4593" t="str">
            <v>SWITCH</v>
          </cell>
          <cell r="F4593" t="str">
            <v>48WG30ZA18</v>
          </cell>
          <cell r="G4593" t="str">
            <v>DOOR SWITCH</v>
          </cell>
        </row>
        <row r="4594">
          <cell r="D4594" t="str">
            <v>48WG30ZA21</v>
          </cell>
          <cell r="E4594" t="str">
            <v>BREAKER</v>
          </cell>
          <cell r="F4594" t="str">
            <v>48WG30ZA21</v>
          </cell>
          <cell r="G4594" t="str">
            <v>CIRCUIT BREAKERS</v>
          </cell>
        </row>
        <row r="4595">
          <cell r="D4595" t="str">
            <v>48WG30ZA23</v>
          </cell>
          <cell r="E4595" t="str">
            <v>PROTECTOR</v>
          </cell>
          <cell r="F4595" t="str">
            <v>48WG30ZA23</v>
          </cell>
          <cell r="G4595" t="str">
            <v>CIRCUIT PROTECTOR</v>
          </cell>
        </row>
        <row r="4596">
          <cell r="D4596" t="str">
            <v>48WG30ZA75</v>
          </cell>
          <cell r="E4596" t="str">
            <v>PANEL</v>
          </cell>
          <cell r="F4596" t="str">
            <v>48WG30ZA75</v>
          </cell>
          <cell r="G4596" t="str">
            <v>TOUCH PANEL(PLS ORDER 48WG30B071 FOR 1ST TIME ONLY</v>
          </cell>
        </row>
        <row r="4597">
          <cell r="D4597" t="str">
            <v>48WG30ZB02</v>
          </cell>
          <cell r="E4597" t="str">
            <v>AMPLIFIER</v>
          </cell>
          <cell r="F4597" t="str">
            <v>48WG30ZB02</v>
          </cell>
          <cell r="G4597" t="str">
            <v>SERVO AMPLIFIER</v>
          </cell>
        </row>
        <row r="4598">
          <cell r="D4598" t="str">
            <v>48WG32A002</v>
          </cell>
          <cell r="E4598" t="str">
            <v>HOLDER</v>
          </cell>
          <cell r="F4598" t="str">
            <v>48WG32A002</v>
          </cell>
          <cell r="G4598" t="str">
            <v>CENTER HOLDER</v>
          </cell>
        </row>
        <row r="4599">
          <cell r="D4599" t="str">
            <v>48WG32A003</v>
          </cell>
          <cell r="E4599" t="str">
            <v>RUBBER</v>
          </cell>
          <cell r="F4599" t="str">
            <v>48WG32A003</v>
          </cell>
          <cell r="G4599" t="str">
            <v>RUBBER PACKING</v>
          </cell>
        </row>
        <row r="4600">
          <cell r="D4600" t="str">
            <v>48WG32A053</v>
          </cell>
          <cell r="E4600" t="str">
            <v>PIPE</v>
          </cell>
          <cell r="F4600" t="str">
            <v>48WG32A053</v>
          </cell>
          <cell r="G4600" t="str">
            <v>CENTER PIPE</v>
          </cell>
        </row>
        <row r="4601">
          <cell r="D4601" t="str">
            <v>48WG32A501</v>
          </cell>
          <cell r="E4601" t="str">
            <v>ELBOW</v>
          </cell>
          <cell r="F4601" t="str">
            <v>48WG32A501</v>
          </cell>
          <cell r="G4601" t="str">
            <v>ELBOW</v>
          </cell>
        </row>
        <row r="4602">
          <cell r="D4602" t="str">
            <v>48WG32A511</v>
          </cell>
          <cell r="E4602" t="str">
            <v>ELBOW</v>
          </cell>
          <cell r="F4602" t="str">
            <v>48WG32A511</v>
          </cell>
          <cell r="G4602" t="str">
            <v>MALE ELBOW</v>
          </cell>
        </row>
        <row r="4603">
          <cell r="D4603" t="str">
            <v>48WG32A526</v>
          </cell>
          <cell r="E4603" t="str">
            <v>ELBOW</v>
          </cell>
          <cell r="F4603" t="str">
            <v>48WG32A526</v>
          </cell>
          <cell r="G4603" t="str">
            <v>MALE ELBOW 45.</v>
          </cell>
        </row>
        <row r="4604">
          <cell r="D4604" t="str">
            <v>48WG32B548</v>
          </cell>
          <cell r="E4604" t="str">
            <v>TUBE</v>
          </cell>
          <cell r="F4604" t="str">
            <v>48WG32B548</v>
          </cell>
          <cell r="G4604" t="str">
            <v>FLUORINE RESIN TUBES</v>
          </cell>
        </row>
        <row r="4605">
          <cell r="D4605" t="str">
            <v>48WG32B591</v>
          </cell>
          <cell r="E4605" t="str">
            <v>ELBOW</v>
          </cell>
          <cell r="F4605" t="str">
            <v>48WG32B591</v>
          </cell>
          <cell r="G4605" t="str">
            <v>ELBOW UNION</v>
          </cell>
        </row>
        <row r="4606">
          <cell r="D4606" t="str">
            <v>48WG32B592</v>
          </cell>
          <cell r="E4606" t="str">
            <v>FERRULE</v>
          </cell>
          <cell r="F4606" t="str">
            <v>48WG32B592</v>
          </cell>
          <cell r="G4606" t="str">
            <v>FRONT FERRULE</v>
          </cell>
        </row>
        <row r="4607">
          <cell r="D4607" t="str">
            <v>48WG32B593</v>
          </cell>
          <cell r="E4607" t="str">
            <v>FERRULE</v>
          </cell>
          <cell r="F4607" t="str">
            <v>48WG32B593</v>
          </cell>
          <cell r="G4607" t="str">
            <v>REAR FERRULE</v>
          </cell>
        </row>
        <row r="4608">
          <cell r="D4608" t="str">
            <v>48WG32B594</v>
          </cell>
          <cell r="E4608" t="str">
            <v>RING</v>
          </cell>
          <cell r="F4608" t="str">
            <v>48WG32B594</v>
          </cell>
          <cell r="G4608" t="str">
            <v>INSERT RING</v>
          </cell>
        </row>
        <row r="4609">
          <cell r="D4609" t="str">
            <v>48WK11A093</v>
          </cell>
          <cell r="E4609" t="str">
            <v>URETHANE</v>
          </cell>
          <cell r="F4609" t="str">
            <v>48WK11A093</v>
          </cell>
          <cell r="G4609" t="str">
            <v>UPPER TYPE URETHANE SHEET</v>
          </cell>
        </row>
        <row r="4610">
          <cell r="D4610" t="str">
            <v>48WK11A504</v>
          </cell>
          <cell r="E4610" t="str">
            <v>SENSOR</v>
          </cell>
          <cell r="F4610" t="str">
            <v>48WK11A504</v>
          </cell>
          <cell r="G4610" t="str">
            <v>PHOTO ELECTRIC SENSOR</v>
          </cell>
        </row>
        <row r="4611">
          <cell r="D4611" t="str">
            <v>48WK11A505</v>
          </cell>
          <cell r="E4611" t="str">
            <v>SENSOR</v>
          </cell>
          <cell r="F4611" t="str">
            <v>48WK11A505</v>
          </cell>
        </row>
        <row r="4612">
          <cell r="D4612" t="str">
            <v>48WK11A506</v>
          </cell>
          <cell r="E4612" t="str">
            <v>SENSOR</v>
          </cell>
          <cell r="F4612" t="str">
            <v>48WK11A506</v>
          </cell>
          <cell r="G4612" t="str">
            <v>LASER SENSOR 130MM HEAD</v>
          </cell>
        </row>
        <row r="4613">
          <cell r="D4613" t="str">
            <v>48WK11A514</v>
          </cell>
          <cell r="E4613" t="str">
            <v>MAGNET</v>
          </cell>
          <cell r="F4613" t="str">
            <v>48WK11A514</v>
          </cell>
        </row>
        <row r="4614">
          <cell r="D4614" t="str">
            <v>48WK11A523</v>
          </cell>
          <cell r="E4614" t="str">
            <v>SENSOR</v>
          </cell>
          <cell r="F4614" t="str">
            <v>48WK11A523</v>
          </cell>
          <cell r="G4614" t="str">
            <v>PRESSURE SENSOR</v>
          </cell>
        </row>
        <row r="4615">
          <cell r="D4615" t="str">
            <v>48WK11A524</v>
          </cell>
          <cell r="E4615" t="str">
            <v>SENSOR</v>
          </cell>
          <cell r="F4615" t="str">
            <v>48WK11A524</v>
          </cell>
          <cell r="G4615" t="str">
            <v>PRESSURE SENSOR</v>
          </cell>
        </row>
        <row r="4616">
          <cell r="D4616" t="str">
            <v>48WK11B008</v>
          </cell>
          <cell r="E4616" t="str">
            <v>PIN</v>
          </cell>
          <cell r="F4616" t="str">
            <v>48WK11B008</v>
          </cell>
          <cell r="G4616" t="str">
            <v>PIN</v>
          </cell>
        </row>
        <row r="4617">
          <cell r="D4617" t="str">
            <v>48WK13A078</v>
          </cell>
          <cell r="E4617" t="str">
            <v>RECEIVER</v>
          </cell>
          <cell r="F4617" t="str">
            <v>48WK13A078</v>
          </cell>
          <cell r="G4617" t="str">
            <v>PARAFFIN RECEIVER</v>
          </cell>
        </row>
        <row r="4618">
          <cell r="D4618" t="str">
            <v>48WK13A079</v>
          </cell>
          <cell r="E4618" t="str">
            <v>COVER</v>
          </cell>
          <cell r="F4618" t="str">
            <v>48WK13A079</v>
          </cell>
          <cell r="G4618" t="str">
            <v>PARAFFIN COVER</v>
          </cell>
        </row>
        <row r="4619">
          <cell r="D4619" t="str">
            <v>48WK13A093</v>
          </cell>
          <cell r="E4619" t="str">
            <v>URETHANE</v>
          </cell>
          <cell r="F4619" t="str">
            <v>48WK13A093</v>
          </cell>
          <cell r="G4619" t="str">
            <v>UPPER DIE URETHANE SHEET</v>
          </cell>
        </row>
        <row r="4620">
          <cell r="D4620" t="str">
            <v>48WK13A124</v>
          </cell>
          <cell r="E4620" t="str">
            <v>URETHANE</v>
          </cell>
          <cell r="F4620" t="str">
            <v>48WK13A124</v>
          </cell>
          <cell r="G4620" t="str">
            <v>UPPER DIE URETHANE SHEET</v>
          </cell>
        </row>
        <row r="4621">
          <cell r="D4621" t="str">
            <v>48WK13A126</v>
          </cell>
          <cell r="E4621" t="str">
            <v>TABLE</v>
          </cell>
          <cell r="F4621" t="str">
            <v>48WK13A126</v>
          </cell>
          <cell r="G4621" t="str">
            <v>TEST SHOT RECEIVING TABLE</v>
          </cell>
        </row>
        <row r="4622">
          <cell r="D4622" t="str">
            <v>48WK13A127</v>
          </cell>
          <cell r="E4622" t="str">
            <v>TRIAL</v>
          </cell>
          <cell r="F4622" t="str">
            <v>48WK13A127</v>
          </cell>
          <cell r="G4622" t="str">
            <v>TEST SHOT RECEIVER</v>
          </cell>
        </row>
        <row r="4623">
          <cell r="D4623" t="str">
            <v>48WK13A128</v>
          </cell>
          <cell r="E4623" t="str">
            <v>COVER</v>
          </cell>
          <cell r="F4623" t="str">
            <v>48WK13A128</v>
          </cell>
          <cell r="G4623" t="str">
            <v>AIR COVER</v>
          </cell>
        </row>
        <row r="4624">
          <cell r="D4624" t="str">
            <v>48WK13A504</v>
          </cell>
          <cell r="E4624" t="str">
            <v>SENSOR</v>
          </cell>
          <cell r="F4624" t="str">
            <v>48WK13A504</v>
          </cell>
          <cell r="G4624" t="str">
            <v>PHOTO ELECTRONIC SENSOR</v>
          </cell>
        </row>
        <row r="4625">
          <cell r="D4625" t="str">
            <v>48WK13A505</v>
          </cell>
          <cell r="E4625" t="str">
            <v>SENSOR</v>
          </cell>
          <cell r="F4625" t="str">
            <v>48WK13A505</v>
          </cell>
          <cell r="G4625" t="str">
            <v>PROXIMITY SENSOR</v>
          </cell>
        </row>
        <row r="4626">
          <cell r="D4626" t="str">
            <v>48WK13A506</v>
          </cell>
          <cell r="E4626" t="str">
            <v>SENSOR</v>
          </cell>
          <cell r="F4626" t="str">
            <v>48WK13A506</v>
          </cell>
          <cell r="G4626" t="str">
            <v>130MM-HEAD FOR LASER SENSOR</v>
          </cell>
        </row>
        <row r="4627">
          <cell r="D4627" t="str">
            <v>48WK13A514</v>
          </cell>
          <cell r="E4627" t="str">
            <v>SENSOR</v>
          </cell>
          <cell r="F4627" t="str">
            <v>48WK13A514</v>
          </cell>
          <cell r="G4627" t="str">
            <v>MAGNET CATCH WITH SENSOR</v>
          </cell>
        </row>
        <row r="4628">
          <cell r="D4628" t="str">
            <v>48WK13A523</v>
          </cell>
          <cell r="E4628" t="str">
            <v>SENSOR</v>
          </cell>
          <cell r="F4628" t="str">
            <v>48WK13A523</v>
          </cell>
          <cell r="G4628" t="str">
            <v>PRESSURE SENSOR</v>
          </cell>
        </row>
        <row r="4629">
          <cell r="D4629" t="str">
            <v>48WK13A524</v>
          </cell>
          <cell r="E4629" t="str">
            <v>SENSOR</v>
          </cell>
          <cell r="F4629" t="str">
            <v>48WK13A524</v>
          </cell>
          <cell r="G4629" t="str">
            <v>PRESSURE SENSOR</v>
          </cell>
        </row>
        <row r="4630">
          <cell r="D4630" t="str">
            <v>48WK13A555</v>
          </cell>
          <cell r="E4630" t="str">
            <v>CYLINDER</v>
          </cell>
          <cell r="F4630" t="str">
            <v>48WK13A555</v>
          </cell>
          <cell r="G4630" t="str">
            <v>CYLINDER</v>
          </cell>
        </row>
        <row r="4631">
          <cell r="D4631" t="str">
            <v>48WK13A556</v>
          </cell>
          <cell r="E4631" t="str">
            <v>CYLINDER</v>
          </cell>
          <cell r="F4631" t="str">
            <v>48WK13A556</v>
          </cell>
          <cell r="G4631" t="str">
            <v>CYLINDER</v>
          </cell>
        </row>
        <row r="4632">
          <cell r="D4632" t="str">
            <v>48WK13A557</v>
          </cell>
          <cell r="E4632" t="str">
            <v>CYLINDER</v>
          </cell>
          <cell r="F4632" t="str">
            <v>48WK13A557</v>
          </cell>
          <cell r="G4632" t="str">
            <v>CYLINDER</v>
          </cell>
        </row>
        <row r="4633">
          <cell r="D4633" t="str">
            <v>48WK13A568</v>
          </cell>
          <cell r="E4633" t="str">
            <v>SENSOR</v>
          </cell>
          <cell r="F4633" t="str">
            <v>48WK13A568</v>
          </cell>
          <cell r="G4633" t="str">
            <v>DIGITAL LASER SENSOR</v>
          </cell>
        </row>
        <row r="4634">
          <cell r="D4634" t="str">
            <v>48WK13A569</v>
          </cell>
          <cell r="E4634" t="str">
            <v>AMPLIFIER</v>
          </cell>
          <cell r="F4634" t="str">
            <v>48WK13A569</v>
          </cell>
          <cell r="G4634" t="str">
            <v>AMPLIFIER UNIT</v>
          </cell>
        </row>
        <row r="4635">
          <cell r="D4635" t="str">
            <v>48WK13A570</v>
          </cell>
          <cell r="E4635" t="str">
            <v>BOLT</v>
          </cell>
          <cell r="F4635" t="str">
            <v>48WK13A570</v>
          </cell>
          <cell r="G4635" t="str">
            <v>STRIPPER BOLT</v>
          </cell>
        </row>
        <row r="4636">
          <cell r="D4636" t="str">
            <v>48WK13B002</v>
          </cell>
          <cell r="E4636" t="str">
            <v>URETHANE</v>
          </cell>
          <cell r="F4636" t="str">
            <v>48WK13B002</v>
          </cell>
          <cell r="G4636" t="str">
            <v>URETHANE SHEET</v>
          </cell>
        </row>
        <row r="4637">
          <cell r="D4637" t="str">
            <v>48WK13B005</v>
          </cell>
          <cell r="E4637" t="str">
            <v>PLATE</v>
          </cell>
          <cell r="F4637" t="str">
            <v>48WK13B005</v>
          </cell>
          <cell r="G4637" t="str">
            <v>WORKPIECE HOLDING PLATE</v>
          </cell>
        </row>
        <row r="4638">
          <cell r="D4638" t="str">
            <v>48WK13B008</v>
          </cell>
          <cell r="E4638" t="str">
            <v>PIN</v>
          </cell>
          <cell r="F4638" t="str">
            <v>48WK13B008</v>
          </cell>
          <cell r="G4638" t="str">
            <v>PIN</v>
          </cell>
        </row>
        <row r="4639">
          <cell r="D4639" t="str">
            <v>48WK13B501</v>
          </cell>
          <cell r="E4639" t="str">
            <v>SPRING</v>
          </cell>
          <cell r="F4639" t="str">
            <v>48WK13B501</v>
          </cell>
          <cell r="G4639" t="str">
            <v>ROUND WIRE COIL SPRING</v>
          </cell>
        </row>
        <row r="4640">
          <cell r="D4640" t="str">
            <v>48WK13B502</v>
          </cell>
          <cell r="E4640" t="str">
            <v>SPRING</v>
          </cell>
          <cell r="F4640" t="str">
            <v>48WK13B502</v>
          </cell>
          <cell r="G4640" t="str">
            <v>ROUND WIRE COIL SPRING</v>
          </cell>
        </row>
        <row r="4641">
          <cell r="D4641" t="str">
            <v>48WK13B503</v>
          </cell>
          <cell r="E4641" t="str">
            <v>SPRING</v>
          </cell>
          <cell r="F4641" t="str">
            <v>48WK13B503</v>
          </cell>
          <cell r="G4641" t="str">
            <v>ROUND WIRE COIL SPRING</v>
          </cell>
        </row>
        <row r="4642">
          <cell r="D4642" t="str">
            <v>48WK13D005</v>
          </cell>
          <cell r="E4642" t="str">
            <v>PLATE</v>
          </cell>
          <cell r="F4642" t="str">
            <v>48WK13D005</v>
          </cell>
          <cell r="G4642" t="str">
            <v>WORK HOLDER PLATE</v>
          </cell>
        </row>
        <row r="4643">
          <cell r="D4643" t="str">
            <v>48WK13D501</v>
          </cell>
          <cell r="E4643" t="str">
            <v>SPRING</v>
          </cell>
          <cell r="F4643" t="str">
            <v>48WK13D501</v>
          </cell>
          <cell r="G4643" t="str">
            <v>ROUND WIRE COIL SPRING</v>
          </cell>
        </row>
        <row r="4644">
          <cell r="D4644" t="str">
            <v>48WK13L005</v>
          </cell>
          <cell r="E4644" t="str">
            <v>PLATE</v>
          </cell>
          <cell r="F4644" t="str">
            <v>48WK13L005</v>
          </cell>
          <cell r="G4644" t="str">
            <v>WORKPIECE HOLDING PLATE</v>
          </cell>
        </row>
        <row r="4645">
          <cell r="D4645" t="str">
            <v>48WK13N005</v>
          </cell>
          <cell r="E4645" t="str">
            <v>PLATE</v>
          </cell>
          <cell r="F4645" t="str">
            <v>48WK13N005</v>
          </cell>
          <cell r="G4645" t="str">
            <v>WORKPIECE HOLDING PLATE</v>
          </cell>
        </row>
        <row r="4646">
          <cell r="D4646" t="str">
            <v>48WK13U005</v>
          </cell>
          <cell r="E4646" t="str">
            <v>PLATE</v>
          </cell>
          <cell r="F4646" t="str">
            <v>48WK13U005</v>
          </cell>
          <cell r="G4646" t="str">
            <v>WORKPIECE HOLDING PLATE</v>
          </cell>
        </row>
        <row r="4647">
          <cell r="D4647" t="str">
            <v>48WK13U502</v>
          </cell>
          <cell r="E4647" t="str">
            <v>SPRING</v>
          </cell>
          <cell r="F4647" t="str">
            <v>48WK13U502</v>
          </cell>
          <cell r="G4647" t="str">
            <v>ROUND WIRE COIL SPRING</v>
          </cell>
        </row>
        <row r="4648">
          <cell r="D4648" t="str">
            <v>48WK13W000</v>
          </cell>
          <cell r="E4648" t="str">
            <v>LOWER DIE</v>
          </cell>
          <cell r="F4648" t="str">
            <v>48WK13W000</v>
          </cell>
          <cell r="G4648" t="str">
            <v>LOWER DIE FOR 5747SINGLE CRIMPING ASSEMBLY DRAWING</v>
          </cell>
        </row>
        <row r="4649">
          <cell r="D4649" t="str">
            <v>48WK13X502</v>
          </cell>
          <cell r="E4649" t="str">
            <v>CABLE</v>
          </cell>
          <cell r="F4649" t="str">
            <v>48WK13X502</v>
          </cell>
          <cell r="G4649" t="str">
            <v>HEAD CABLE</v>
          </cell>
        </row>
        <row r="4650">
          <cell r="D4650" t="str">
            <v>48WK13Y001</v>
          </cell>
          <cell r="E4650" t="str">
            <v>SENSOR</v>
          </cell>
          <cell r="F4650" t="str">
            <v>48WK13Y001</v>
          </cell>
          <cell r="G4650" t="str">
            <v>DRIP SENSOR ADJUSTMENT JIG</v>
          </cell>
        </row>
        <row r="4651">
          <cell r="D4651" t="str">
            <v>48WK13ZF01</v>
          </cell>
          <cell r="E4651" t="str">
            <v>BATTERY</v>
          </cell>
          <cell r="F4651" t="str">
            <v>48WK13ZF01</v>
          </cell>
          <cell r="G4651" t="str">
            <v>BATTERY FOR PLC</v>
          </cell>
        </row>
        <row r="4652">
          <cell r="D4652" t="str">
            <v>48WP81A504</v>
          </cell>
          <cell r="E4652" t="str">
            <v>GUIDE</v>
          </cell>
          <cell r="F4652" t="str">
            <v>48WP81A504</v>
          </cell>
          <cell r="G4652" t="str">
            <v>LM GUIDE</v>
          </cell>
        </row>
        <row r="4653">
          <cell r="D4653" t="str">
            <v>48WP81A513</v>
          </cell>
          <cell r="E4653" t="str">
            <v>CHUCK</v>
          </cell>
          <cell r="F4653" t="str">
            <v>48WP81A513</v>
          </cell>
          <cell r="G4653" t="str">
            <v>AIR CHUCK</v>
          </cell>
        </row>
        <row r="4654">
          <cell r="D4654" t="str">
            <v>48WP91A501</v>
          </cell>
          <cell r="E4654" t="str">
            <v>CHUCK</v>
          </cell>
          <cell r="F4654" t="str">
            <v>48WP91A501</v>
          </cell>
          <cell r="G4654" t="str">
            <v>AIR CHUCK</v>
          </cell>
        </row>
        <row r="4655">
          <cell r="D4655" t="str">
            <v>48WPA00000A</v>
          </cell>
          <cell r="E4655" t="str">
            <v>SEAL MACHINE</v>
          </cell>
          <cell r="F4655" t="str">
            <v>48WPA00000A</v>
          </cell>
          <cell r="G4655" t="str">
            <v>RUBBER SEAL INSERTION MACHINE FOR AC90 SIDE A</v>
          </cell>
        </row>
        <row r="4656">
          <cell r="D4656" t="str">
            <v>48WPA00000B</v>
          </cell>
          <cell r="E4656" t="str">
            <v>SEAL MACHINE</v>
          </cell>
          <cell r="F4656" t="str">
            <v>48WPA00000B</v>
          </cell>
          <cell r="G4656" t="str">
            <v>RUBBER SEAL INSERTION MACHINE FOR AC90 SIDE B</v>
          </cell>
        </row>
        <row r="4657">
          <cell r="D4657" t="str">
            <v>48WS700509</v>
          </cell>
          <cell r="E4657" t="str">
            <v>GUIDE</v>
          </cell>
          <cell r="F4657" t="str">
            <v>48WS700509</v>
          </cell>
          <cell r="G4657" t="str">
            <v>EYELET GUIDE</v>
          </cell>
        </row>
        <row r="4658">
          <cell r="D4658" t="str">
            <v>48WT100028</v>
          </cell>
          <cell r="E4658" t="str">
            <v>CUSHION</v>
          </cell>
          <cell r="F4658" t="str">
            <v>48WT100028</v>
          </cell>
          <cell r="G4658" t="str">
            <v>CUSHION</v>
          </cell>
        </row>
        <row r="4659">
          <cell r="D4659" t="str">
            <v>48WT100030</v>
          </cell>
          <cell r="E4659" t="str">
            <v>CLAMP</v>
          </cell>
          <cell r="F4659" t="str">
            <v>48WT100030</v>
          </cell>
          <cell r="G4659" t="str">
            <v>BOLT FOR CLAMP</v>
          </cell>
        </row>
        <row r="4660">
          <cell r="D4660" t="str">
            <v>48WT100037</v>
          </cell>
          <cell r="E4660" t="str">
            <v>CUSHION</v>
          </cell>
          <cell r="F4660" t="str">
            <v>48WT100037</v>
          </cell>
          <cell r="G4660" t="str">
            <v>CUSHION (FOR HALOGEN-FREE)</v>
          </cell>
        </row>
        <row r="4661">
          <cell r="D4661" t="str">
            <v>48WT100038</v>
          </cell>
          <cell r="E4661" t="str">
            <v>HOLDER</v>
          </cell>
          <cell r="F4661" t="str">
            <v>48WT100038</v>
          </cell>
          <cell r="G4661" t="str">
            <v>CUSHION HOLDER (FOR HALOGEN-FREE)</v>
          </cell>
        </row>
        <row r="4662">
          <cell r="D4662" t="str">
            <v>48WT100501</v>
          </cell>
          <cell r="E4662" t="str">
            <v>MOTOR</v>
          </cell>
          <cell r="F4662" t="str">
            <v>48WT100501</v>
          </cell>
          <cell r="G4662" t="str">
            <v>MOTOR</v>
          </cell>
        </row>
        <row r="4663">
          <cell r="D4663" t="str">
            <v>48WT100502</v>
          </cell>
          <cell r="E4663" t="str">
            <v>HEAD</v>
          </cell>
          <cell r="F4663" t="str">
            <v>48WT100502</v>
          </cell>
          <cell r="G4663" t="str">
            <v>GEAR HEAD</v>
          </cell>
        </row>
        <row r="4664">
          <cell r="D4664" t="str">
            <v>48WT100509</v>
          </cell>
          <cell r="E4664" t="str">
            <v>STOPPER</v>
          </cell>
          <cell r="F4664" t="str">
            <v>48WT100509</v>
          </cell>
          <cell r="G4664" t="str">
            <v>TOGGLE CLAMP</v>
          </cell>
        </row>
        <row r="4665">
          <cell r="D4665" t="str">
            <v>48WT100512</v>
          </cell>
          <cell r="E4665" t="str">
            <v>SWITCH</v>
          </cell>
          <cell r="F4665" t="str">
            <v>48WT100512</v>
          </cell>
          <cell r="G4665" t="str">
            <v>PROXIMITY SWITCH</v>
          </cell>
        </row>
        <row r="4666">
          <cell r="D4666" t="str">
            <v>48WT10ZA01</v>
          </cell>
          <cell r="E4666" t="str">
            <v>COUNTER</v>
          </cell>
          <cell r="F4666" t="str">
            <v>48WT10ZA01</v>
          </cell>
          <cell r="G4666" t="str">
            <v>COUNTER</v>
          </cell>
        </row>
        <row r="4667">
          <cell r="D4667" t="str">
            <v>48WT11000A</v>
          </cell>
          <cell r="E4667" t="str">
            <v>MACHINE</v>
          </cell>
          <cell r="F4667" t="str">
            <v>48WT11000A</v>
          </cell>
          <cell r="G4667" t="str">
            <v>WIRE TWISTING MACHINE</v>
          </cell>
        </row>
        <row r="4668">
          <cell r="D4668" t="str">
            <v>48WT110024</v>
          </cell>
          <cell r="E4668" t="str">
            <v>CUSHION</v>
          </cell>
          <cell r="F4668" t="str">
            <v>48WT110024</v>
          </cell>
          <cell r="G4668" t="str">
            <v>MAGNET CUSHION</v>
          </cell>
        </row>
        <row r="4669">
          <cell r="D4669" t="str">
            <v>48WT110033</v>
          </cell>
          <cell r="E4669" t="str">
            <v>COVER</v>
          </cell>
          <cell r="F4669" t="str">
            <v>48WT110033</v>
          </cell>
          <cell r="G4669" t="str">
            <v>CLAMP COVER</v>
          </cell>
        </row>
        <row r="4670">
          <cell r="D4670" t="str">
            <v>48WT110503</v>
          </cell>
          <cell r="E4670" t="str">
            <v>CHAIN</v>
          </cell>
          <cell r="F4670" t="str">
            <v>48WT110503</v>
          </cell>
          <cell r="G4670" t="str">
            <v>CHAIN</v>
          </cell>
        </row>
        <row r="4671">
          <cell r="D4671" t="str">
            <v>48WT110504</v>
          </cell>
          <cell r="E4671" t="str">
            <v>MAGNET</v>
          </cell>
          <cell r="F4671" t="str">
            <v>48WT110504</v>
          </cell>
          <cell r="G4671" t="str">
            <v>MAGNET CATCH</v>
          </cell>
        </row>
        <row r="4672">
          <cell r="D4672" t="str">
            <v>48WT11C006</v>
          </cell>
          <cell r="E4672" t="str">
            <v>CLAMP</v>
          </cell>
          <cell r="F4672" t="str">
            <v>48WT11C006</v>
          </cell>
          <cell r="G4672" t="str">
            <v>TOGGLE CLAMP</v>
          </cell>
        </row>
        <row r="4673">
          <cell r="D4673" t="str">
            <v>48WT11ZC83</v>
          </cell>
          <cell r="E4673" t="str">
            <v>GRAPHIC</v>
          </cell>
          <cell r="F4673" t="str">
            <v>48WT11ZC83</v>
          </cell>
          <cell r="G4673" t="str">
            <v>GRAPHIC OPERATION TERMINAL</v>
          </cell>
        </row>
        <row r="4674">
          <cell r="D4674" t="str">
            <v>48WT16D013</v>
          </cell>
          <cell r="E4674" t="str">
            <v>CLAMP</v>
          </cell>
          <cell r="F4674" t="str">
            <v>48WT16D013</v>
          </cell>
          <cell r="G4674" t="str">
            <v>TOGGLE CLAMP ADDITIONAL PROCESS DIAGRAM</v>
          </cell>
        </row>
        <row r="4675">
          <cell r="D4675" t="str">
            <v>48YF01Z0005</v>
          </cell>
          <cell r="E4675" t="str">
            <v>CHECKER ANALYZER TYPE B(YF05)</v>
          </cell>
          <cell r="F4675" t="str">
            <v>48YF01Z0005</v>
          </cell>
          <cell r="G4675" t="str">
            <v>CHECKER ANALYZER TYPE B(YF05)</v>
          </cell>
        </row>
        <row r="4676">
          <cell r="D4676" t="str">
            <v>48YF01ZE023</v>
          </cell>
          <cell r="E4676" t="str">
            <v>BATTERY</v>
          </cell>
          <cell r="F4676" t="str">
            <v>48YF01ZE023</v>
          </cell>
          <cell r="G4676" t="str">
            <v>LITHIUM BATTERY</v>
          </cell>
        </row>
        <row r="4677">
          <cell r="D4677" t="str">
            <v>48YF01ZN002</v>
          </cell>
          <cell r="E4677" t="str">
            <v>CONNECTOR</v>
          </cell>
          <cell r="F4677" t="str">
            <v>48YF01ZN002</v>
          </cell>
          <cell r="G4677" t="str">
            <v>D-SUB15P SELF CHECK CONNECTOR</v>
          </cell>
        </row>
        <row r="4678">
          <cell r="D4678" t="str">
            <v>48YF01ZN003</v>
          </cell>
          <cell r="E4678" t="str">
            <v>CONNECTOR</v>
          </cell>
          <cell r="F4678" t="str">
            <v>48YF01ZN003</v>
          </cell>
          <cell r="G4678" t="str">
            <v>D-SUB9P SELF CHECK CONNECTOR</v>
          </cell>
        </row>
        <row r="4679">
          <cell r="D4679" t="str">
            <v>48YF01ZN004</v>
          </cell>
          <cell r="E4679" t="str">
            <v>CABLE</v>
          </cell>
          <cell r="F4679" t="str">
            <v>48YF01ZN004</v>
          </cell>
          <cell r="G4679" t="str">
            <v>50P EXCHANGE CABLE ASSY</v>
          </cell>
        </row>
        <row r="4680">
          <cell r="D4680" t="str">
            <v>48YN110000</v>
          </cell>
          <cell r="E4680" t="str">
            <v>CHANGER</v>
          </cell>
          <cell r="F4680" t="str">
            <v>48YN110000</v>
          </cell>
          <cell r="G4680" t="str">
            <v>ARTICLE NUMBER CHANGER</v>
          </cell>
        </row>
        <row r="4681">
          <cell r="D4681" t="str">
            <v>49AA000052</v>
          </cell>
          <cell r="E4681" t="str">
            <v>PIN</v>
          </cell>
          <cell r="F4681" t="str">
            <v>49AA000052</v>
          </cell>
          <cell r="G4681" t="str">
            <v>1P PIN</v>
          </cell>
        </row>
        <row r="4682">
          <cell r="D4682" t="str">
            <v>49AA003851</v>
          </cell>
          <cell r="E4682" t="str">
            <v>FORK</v>
          </cell>
          <cell r="F4682" t="str">
            <v>49AA003851</v>
          </cell>
          <cell r="G4682" t="str">
            <v>UBC SERIES STAINLESS FORK</v>
          </cell>
        </row>
        <row r="4683">
          <cell r="D4683" t="str">
            <v>49AA003854</v>
          </cell>
          <cell r="E4683" t="str">
            <v>FORK</v>
          </cell>
          <cell r="F4683" t="str">
            <v>49AA003854</v>
          </cell>
          <cell r="G4683" t="str">
            <v>UBC SERIES STAINLESS FORK</v>
          </cell>
        </row>
        <row r="4684">
          <cell r="D4684" t="str">
            <v>49AA003864</v>
          </cell>
          <cell r="E4684" t="str">
            <v>FORK</v>
          </cell>
          <cell r="F4684" t="str">
            <v>49AA003864</v>
          </cell>
          <cell r="G4684" t="str">
            <v>UAC SERIES STAINLESS FORK</v>
          </cell>
        </row>
        <row r="4685">
          <cell r="D4685" t="str">
            <v>49AA003865</v>
          </cell>
          <cell r="E4685" t="str">
            <v>ASSEMBLY FIXTURE</v>
          </cell>
          <cell r="F4685" t="str">
            <v>49AA003865</v>
          </cell>
          <cell r="G4685" t="str">
            <v>UAC SERIES STAINLESS FORK</v>
          </cell>
        </row>
        <row r="4686">
          <cell r="D4686" t="str">
            <v>49AA003866</v>
          </cell>
          <cell r="E4686" t="str">
            <v>FORK</v>
          </cell>
          <cell r="F4686" t="str">
            <v>49AA003866</v>
          </cell>
          <cell r="G4686" t="str">
            <v>UAC SERIES STAINLESS FORK</v>
          </cell>
        </row>
        <row r="4687">
          <cell r="D4687" t="str">
            <v>49AA004308</v>
          </cell>
          <cell r="E4687" t="str">
            <v>JIG PART</v>
          </cell>
          <cell r="F4687" t="str">
            <v>49AA004308</v>
          </cell>
          <cell r="G4687" t="str">
            <v>U FORK(SUS,UP/DOWN,LOCK TYPE)</v>
          </cell>
        </row>
        <row r="4688">
          <cell r="D4688" t="str">
            <v>49AA004309</v>
          </cell>
          <cell r="E4688" t="str">
            <v>ASSEMBLY FIXTURE</v>
          </cell>
          <cell r="F4688" t="str">
            <v>49AA004309</v>
          </cell>
          <cell r="G4688" t="str">
            <v>U FORK(SUS,UP/DOWN,LOCK TYPE)</v>
          </cell>
        </row>
        <row r="4689">
          <cell r="D4689" t="str">
            <v>49AA004310</v>
          </cell>
          <cell r="E4689" t="str">
            <v>ASSEMBLY FIXTURE</v>
          </cell>
          <cell r="F4689" t="str">
            <v>49AA004310</v>
          </cell>
          <cell r="G4689" t="str">
            <v>U FORK(SUS,UP/DOWN,LOCK TYPE)</v>
          </cell>
        </row>
        <row r="4690">
          <cell r="D4690" t="str">
            <v>49AA004311</v>
          </cell>
          <cell r="E4690" t="str">
            <v>ASSEMBLY FIXTURE</v>
          </cell>
          <cell r="F4690" t="str">
            <v>49AA004311</v>
          </cell>
          <cell r="G4690" t="str">
            <v>U FORK(SUS,UP/DOWN,LOCK TYPE)</v>
          </cell>
        </row>
        <row r="4691">
          <cell r="D4691" t="str">
            <v>49AA004312</v>
          </cell>
          <cell r="E4691" t="str">
            <v>ASSEMBLY FIXTURE</v>
          </cell>
          <cell r="F4691" t="str">
            <v>49AA004312</v>
          </cell>
          <cell r="G4691" t="str">
            <v>U FORK(SUS,UP/DOWN,LOCK TYPE)</v>
          </cell>
        </row>
        <row r="4692">
          <cell r="D4692" t="str">
            <v>49AA004313</v>
          </cell>
          <cell r="E4692" t="str">
            <v>ASSEMBLY FIXTURE</v>
          </cell>
          <cell r="F4692" t="str">
            <v>49AA004313</v>
          </cell>
          <cell r="G4692" t="str">
            <v>U FORK(SUS,UP/DOWN,LOCK TYPE)</v>
          </cell>
        </row>
        <row r="4693">
          <cell r="D4693" t="str">
            <v>49AA004314</v>
          </cell>
          <cell r="E4693" t="str">
            <v>ASSEMBLY FIXTURE</v>
          </cell>
          <cell r="F4693" t="str">
            <v>49AA004314</v>
          </cell>
          <cell r="G4693" t="str">
            <v>U FORK(SUS,UP/DOWN,LOCK TYPE)</v>
          </cell>
        </row>
        <row r="4694">
          <cell r="D4694" t="str">
            <v>49AA004315</v>
          </cell>
          <cell r="E4694" t="str">
            <v>FORK</v>
          </cell>
          <cell r="F4694" t="str">
            <v>49AA004315</v>
          </cell>
          <cell r="G4694" t="str">
            <v>U FORK(SUS,UP/DOWN,LOCK TYPE)</v>
          </cell>
        </row>
        <row r="4695">
          <cell r="D4695" t="str">
            <v>49AA004376</v>
          </cell>
          <cell r="E4695" t="str">
            <v>FORK</v>
          </cell>
          <cell r="F4695" t="str">
            <v>49AA004376</v>
          </cell>
          <cell r="G4695" t="str">
            <v>J FORK(SUS,UP/DOWN,LOCK TYPE)</v>
          </cell>
        </row>
        <row r="4696">
          <cell r="D4696" t="str">
            <v>49AA004377</v>
          </cell>
          <cell r="E4696" t="str">
            <v>FORK</v>
          </cell>
          <cell r="F4696" t="str">
            <v>49AA004377</v>
          </cell>
          <cell r="G4696" t="str">
            <v>J FORK(SUS,UP/DOWN,LOCK TYPE)</v>
          </cell>
        </row>
        <row r="4697">
          <cell r="D4697" t="str">
            <v>49AA004378</v>
          </cell>
          <cell r="E4697" t="str">
            <v>FORK</v>
          </cell>
          <cell r="F4697" t="str">
            <v>49AA004378</v>
          </cell>
          <cell r="G4697" t="str">
            <v>J FORK(SUS,UP/DOWN,LOCK TYPE)</v>
          </cell>
        </row>
        <row r="4698">
          <cell r="D4698" t="str">
            <v>49AA004379</v>
          </cell>
          <cell r="E4698" t="str">
            <v>FORK</v>
          </cell>
          <cell r="F4698" t="str">
            <v>49AA004379</v>
          </cell>
          <cell r="G4698" t="str">
            <v>J FORK(SUS,UP/DOWN,LOCK TYPE)</v>
          </cell>
        </row>
        <row r="4699">
          <cell r="D4699" t="str">
            <v>49AA004380</v>
          </cell>
          <cell r="E4699" t="str">
            <v>FORK</v>
          </cell>
          <cell r="F4699" t="str">
            <v>49AA004380</v>
          </cell>
          <cell r="G4699" t="str">
            <v>J FORK(SUS,UP/DOWN,LOCK TYPE)</v>
          </cell>
        </row>
        <row r="4700">
          <cell r="D4700" t="str">
            <v>49AA004381</v>
          </cell>
          <cell r="E4700" t="str">
            <v>ASSEMBLY FIXTURE</v>
          </cell>
          <cell r="F4700" t="str">
            <v>49AA004381</v>
          </cell>
          <cell r="G4700" t="str">
            <v>J FORK(SUS,UP/DOWN,LOCK TYPE)</v>
          </cell>
        </row>
        <row r="4701">
          <cell r="D4701" t="str">
            <v>49AA004382</v>
          </cell>
          <cell r="E4701" t="str">
            <v>FORK</v>
          </cell>
          <cell r="F4701" t="str">
            <v>49AA004382</v>
          </cell>
          <cell r="G4701" t="str">
            <v>J FORK(SUS,UP/DOWN,LOCK TYPE)</v>
          </cell>
        </row>
        <row r="4702">
          <cell r="D4702" t="str">
            <v>49AA004474</v>
          </cell>
          <cell r="E4702" t="str">
            <v>JIG PART</v>
          </cell>
          <cell r="F4702" t="str">
            <v>49AA004474</v>
          </cell>
          <cell r="G4702" t="str">
            <v>3P FORK(SUS,UP/DOWN,LOCK TYPE)</v>
          </cell>
        </row>
        <row r="4703">
          <cell r="D4703" t="str">
            <v>49AA004475</v>
          </cell>
          <cell r="E4703" t="str">
            <v>FORK</v>
          </cell>
          <cell r="F4703" t="str">
            <v>49AA004475</v>
          </cell>
          <cell r="G4703" t="str">
            <v>3P FORK(SUS,UP/DOWN,LOCK TYPE)</v>
          </cell>
        </row>
        <row r="4704">
          <cell r="D4704" t="str">
            <v>49AA004476</v>
          </cell>
          <cell r="E4704" t="str">
            <v>ASSEMBLY FIXTURE</v>
          </cell>
          <cell r="F4704" t="str">
            <v>49AA004476</v>
          </cell>
          <cell r="G4704" t="str">
            <v>3P FORK(SUS,UP/DOWN,LOCK TYPE)</v>
          </cell>
        </row>
        <row r="4705">
          <cell r="D4705" t="str">
            <v>49AA004479</v>
          </cell>
          <cell r="E4705" t="str">
            <v>FORK</v>
          </cell>
          <cell r="F4705" t="str">
            <v>49AA004479</v>
          </cell>
          <cell r="G4705" t="str">
            <v>3P FORK(SUS,UP/DOWN,LOCK TYPE)</v>
          </cell>
        </row>
        <row r="4706">
          <cell r="D4706" t="str">
            <v>49AA004480</v>
          </cell>
          <cell r="E4706" t="str">
            <v>ASSEMBLY FIXTURE</v>
          </cell>
          <cell r="F4706" t="str">
            <v>49AA004480</v>
          </cell>
          <cell r="G4706" t="str">
            <v>3P FORK(SUS,UP/DOWN,LOCK TYPE)</v>
          </cell>
        </row>
        <row r="4707">
          <cell r="D4707" t="str">
            <v>49AA004481</v>
          </cell>
          <cell r="E4707" t="str">
            <v>ASSEMBLY FIXTURE</v>
          </cell>
          <cell r="F4707" t="str">
            <v>49AA004481</v>
          </cell>
          <cell r="G4707" t="str">
            <v>3P FORK(SUS,UP/DOWN,LOCK TYPE)</v>
          </cell>
        </row>
        <row r="4708">
          <cell r="D4708" t="str">
            <v>49AA004482</v>
          </cell>
          <cell r="E4708" t="str">
            <v>ASSEMBLY FIXTURE</v>
          </cell>
          <cell r="F4708" t="str">
            <v>49AA004482</v>
          </cell>
          <cell r="G4708" t="str">
            <v>3P FORK(SUS,UP/DOWN,LOCK TYPE)</v>
          </cell>
        </row>
        <row r="4709">
          <cell r="D4709" t="str">
            <v>49AA004483</v>
          </cell>
          <cell r="E4709" t="str">
            <v>FORK</v>
          </cell>
          <cell r="F4709" t="str">
            <v>49AA004483</v>
          </cell>
          <cell r="G4709" t="str">
            <v>3P FORK(SUS,UP/DOWN,LOCK TYPE)</v>
          </cell>
        </row>
        <row r="4710">
          <cell r="D4710" t="str">
            <v>49AA004484</v>
          </cell>
          <cell r="E4710" t="str">
            <v>ASSEMBLY FIXTURE</v>
          </cell>
          <cell r="F4710" t="str">
            <v>49AA004484</v>
          </cell>
          <cell r="G4710" t="str">
            <v>3P FORK(SUS,UP/DOWN,LOCK TYPE)</v>
          </cell>
        </row>
        <row r="4711">
          <cell r="D4711" t="str">
            <v>49AA004486</v>
          </cell>
          <cell r="E4711" t="str">
            <v>ASSEMBLY FIXTURE</v>
          </cell>
          <cell r="F4711" t="str">
            <v>49AA004486</v>
          </cell>
          <cell r="G4711" t="str">
            <v>3P FORK(SUS,UP/DOWN,LOCK TYPE)</v>
          </cell>
        </row>
        <row r="4712">
          <cell r="D4712" t="str">
            <v>49AA004487</v>
          </cell>
          <cell r="E4712" t="str">
            <v>FORK</v>
          </cell>
          <cell r="F4712" t="str">
            <v>49AA004487</v>
          </cell>
          <cell r="G4712" t="str">
            <v>3P FORK(SUS,UP/DOWN,LOCK TYPE)</v>
          </cell>
        </row>
        <row r="4713">
          <cell r="D4713" t="str">
            <v>49AA004488</v>
          </cell>
          <cell r="E4713" t="str">
            <v>FORK</v>
          </cell>
          <cell r="F4713" t="str">
            <v>49AA004488</v>
          </cell>
          <cell r="G4713" t="str">
            <v>3P FORK(SUS,UP/DOWN,LOCK TYPE)</v>
          </cell>
        </row>
        <row r="4714">
          <cell r="D4714" t="str">
            <v>49AA004489</v>
          </cell>
          <cell r="E4714" t="str">
            <v>ASSEMBLY FIXTURE</v>
          </cell>
          <cell r="F4714" t="str">
            <v>49AA004489</v>
          </cell>
          <cell r="G4714" t="str">
            <v>3P FORK(SUS,UP/DOWN,LOCK TYPE)</v>
          </cell>
        </row>
        <row r="4715">
          <cell r="D4715" t="str">
            <v>49AA004491</v>
          </cell>
          <cell r="E4715" t="str">
            <v>ASSEMBLY FIXTURE</v>
          </cell>
          <cell r="F4715" t="str">
            <v>49AA004491</v>
          </cell>
          <cell r="G4715" t="str">
            <v>3P FORK(SUS,UP/DOWN,LOCK TYPE)</v>
          </cell>
        </row>
        <row r="4716">
          <cell r="D4716" t="str">
            <v>49AA004493</v>
          </cell>
          <cell r="E4716" t="str">
            <v>ASSEMBLY FIXTURE</v>
          </cell>
          <cell r="F4716" t="str">
            <v>49AA004493</v>
          </cell>
          <cell r="G4716" t="str">
            <v>3P FORK(SUS,UP/DOWN,LOCK TYPE)</v>
          </cell>
        </row>
        <row r="4717">
          <cell r="D4717" t="str">
            <v>49AA004494</v>
          </cell>
          <cell r="E4717" t="str">
            <v>ASSEMBLY FIXTURE</v>
          </cell>
          <cell r="F4717" t="str">
            <v>49AA004494</v>
          </cell>
          <cell r="G4717" t="str">
            <v>3P FORK(SUS,UP/DOWN,LOCK TYPE)</v>
          </cell>
        </row>
        <row r="4718">
          <cell r="D4718" t="str">
            <v>49AA004495</v>
          </cell>
          <cell r="E4718" t="str">
            <v>ASSEMBLY FIXTURE</v>
          </cell>
          <cell r="F4718" t="str">
            <v>49AA004495</v>
          </cell>
          <cell r="G4718" t="str">
            <v>3P FORK(SUS,UP/DOWN,LOCK TYPE)</v>
          </cell>
        </row>
        <row r="4719">
          <cell r="D4719" t="str">
            <v>49AA004596</v>
          </cell>
          <cell r="E4719" t="str">
            <v>ASSEMBLY FIXTURE</v>
          </cell>
          <cell r="F4719" t="str">
            <v>49AA004596</v>
          </cell>
          <cell r="G4719" t="str">
            <v>4P FORK(SUS,UP/DOWN,LOCK TYPE)</v>
          </cell>
        </row>
        <row r="4720">
          <cell r="D4720" t="str">
            <v>49AA004598</v>
          </cell>
          <cell r="E4720" t="str">
            <v>ASSEMBLY FIXTURE</v>
          </cell>
          <cell r="F4720" t="str">
            <v>49AA004598</v>
          </cell>
          <cell r="G4720" t="str">
            <v>4P FORK(SUS,UP/DOWN,LOCK TYPE)</v>
          </cell>
        </row>
        <row r="4721">
          <cell r="D4721" t="str">
            <v>49AA004599</v>
          </cell>
          <cell r="E4721" t="str">
            <v>ASSEMBLY FIXTURE</v>
          </cell>
          <cell r="F4721" t="str">
            <v>49AA004599</v>
          </cell>
          <cell r="G4721" t="str">
            <v>4P FORK(SUS,UP/DOWN,LOCK TYPE)</v>
          </cell>
        </row>
        <row r="4722">
          <cell r="D4722" t="str">
            <v>49AA004629</v>
          </cell>
          <cell r="E4722" t="str">
            <v>ASSEMBLY FIXTURE</v>
          </cell>
          <cell r="F4722" t="str">
            <v>49AA004629</v>
          </cell>
          <cell r="G4722" t="str">
            <v>4P FORK(SUS,UP/DOWN,LOCK TYPE)</v>
          </cell>
        </row>
        <row r="4723">
          <cell r="D4723" t="str">
            <v>49AA005426</v>
          </cell>
          <cell r="E4723" t="str">
            <v>ASSEMBLY FIXTURE</v>
          </cell>
          <cell r="F4723" t="str">
            <v>49AA005426</v>
          </cell>
          <cell r="G4723" t="str">
            <v>4P FORK(SUS,UP/DOWN,LOCK TYPE)</v>
          </cell>
        </row>
        <row r="4724">
          <cell r="D4724" t="str">
            <v>49AA006167</v>
          </cell>
          <cell r="E4724" t="str">
            <v>JIG PART</v>
          </cell>
          <cell r="F4724" t="str">
            <v>49AA006167</v>
          </cell>
          <cell r="G4724" t="str">
            <v>J FORK(L-U/D)</v>
          </cell>
        </row>
        <row r="4725">
          <cell r="D4725" t="str">
            <v>49AA006170</v>
          </cell>
          <cell r="E4725" t="str">
            <v>JIG PART</v>
          </cell>
          <cell r="F4725" t="str">
            <v>49AA006170</v>
          </cell>
          <cell r="G4725" t="str">
            <v>J FORK(L-U/D)</v>
          </cell>
        </row>
        <row r="4726">
          <cell r="D4726" t="str">
            <v>49AA006191</v>
          </cell>
          <cell r="E4726" t="str">
            <v>JIG PART</v>
          </cell>
          <cell r="F4726" t="str">
            <v>49AA006191</v>
          </cell>
          <cell r="G4726" t="str">
            <v>U FORK(L-U/D)</v>
          </cell>
        </row>
        <row r="4727">
          <cell r="D4727" t="str">
            <v>49AA006198</v>
          </cell>
          <cell r="E4727" t="str">
            <v>JIG PART</v>
          </cell>
          <cell r="F4727" t="str">
            <v>49AA006198</v>
          </cell>
          <cell r="G4727" t="str">
            <v>U FORK(L-U/D)</v>
          </cell>
        </row>
        <row r="4728">
          <cell r="D4728" t="str">
            <v>49AA006209</v>
          </cell>
          <cell r="E4728" t="str">
            <v>JIG PART</v>
          </cell>
          <cell r="F4728" t="str">
            <v>49AA006209</v>
          </cell>
          <cell r="G4728" t="str">
            <v>U FORK(L-U/D)</v>
          </cell>
        </row>
        <row r="4729">
          <cell r="D4729" t="str">
            <v>49AA006553</v>
          </cell>
          <cell r="E4729" t="str">
            <v>JIG PART</v>
          </cell>
          <cell r="F4729" t="str">
            <v>49AA006553</v>
          </cell>
          <cell r="G4729" t="str">
            <v>3P FORK(L-U/D)</v>
          </cell>
        </row>
        <row r="4730">
          <cell r="D4730" t="str">
            <v>49AA007887</v>
          </cell>
          <cell r="E4730" t="str">
            <v>ASSEMBLY FIXTURE</v>
          </cell>
          <cell r="F4730" t="str">
            <v>49AA007887</v>
          </cell>
          <cell r="G4730" t="str">
            <v>3 PIN FPRK UP DOWN</v>
          </cell>
        </row>
        <row r="4731">
          <cell r="D4731" t="str">
            <v>49AA007888</v>
          </cell>
          <cell r="E4731" t="str">
            <v>ASSEMBLY FIXTURE</v>
          </cell>
          <cell r="F4731" t="str">
            <v>49AA007888</v>
          </cell>
          <cell r="G4731" t="str">
            <v>3 PIN FPRK UP DOWN</v>
          </cell>
        </row>
        <row r="4732">
          <cell r="D4732" t="str">
            <v>49AA007889</v>
          </cell>
          <cell r="E4732" t="str">
            <v>ASSEMBLY FIXTURE</v>
          </cell>
          <cell r="F4732" t="str">
            <v>49AA007889</v>
          </cell>
          <cell r="G4732" t="str">
            <v>4 PIN FORK UP DPWN</v>
          </cell>
        </row>
        <row r="4733">
          <cell r="D4733" t="str">
            <v>49AB000031</v>
          </cell>
          <cell r="E4733" t="str">
            <v>ASSEMBLY FIXTURE</v>
          </cell>
          <cell r="F4733" t="str">
            <v>49AB000031</v>
          </cell>
          <cell r="G4733" t="str">
            <v>CAP-06</v>
          </cell>
        </row>
        <row r="4734">
          <cell r="D4734" t="str">
            <v>49AB000034</v>
          </cell>
          <cell r="E4734" t="str">
            <v>ASSEMBLY FIXTURE</v>
          </cell>
          <cell r="F4734" t="str">
            <v>49AB000034</v>
          </cell>
          <cell r="G4734" t="str">
            <v>CAP-04</v>
          </cell>
        </row>
        <row r="4735">
          <cell r="D4735" t="str">
            <v>49AB000039</v>
          </cell>
          <cell r="E4735" t="str">
            <v>ASSEMBLY FIXTURE</v>
          </cell>
          <cell r="F4735" t="str">
            <v>49AB000039</v>
          </cell>
          <cell r="G4735" t="str">
            <v>WIRE HOLDING JIG</v>
          </cell>
        </row>
        <row r="4736">
          <cell r="D4736" t="str">
            <v>49AC000104</v>
          </cell>
          <cell r="E4736" t="str">
            <v>CHECKER FIXTURE</v>
          </cell>
          <cell r="F4736" t="str">
            <v>49AC000104</v>
          </cell>
          <cell r="G4736" t="str">
            <v>WPC 50P 020/040F CAVITY GUIDANCE SUB JIG</v>
          </cell>
        </row>
        <row r="4737">
          <cell r="D4737" t="str">
            <v>49AC000777</v>
          </cell>
          <cell r="E4737" t="str">
            <v>CHECKER FIXTURE</v>
          </cell>
          <cell r="F4737" t="str">
            <v>49AC000777</v>
          </cell>
          <cell r="G4737" t="str">
            <v>CAVITY GUIDANCE SUB JIG</v>
          </cell>
        </row>
        <row r="4738">
          <cell r="D4738" t="str">
            <v>49AC001101</v>
          </cell>
          <cell r="E4738" t="str">
            <v>CHECKER FIXTURE</v>
          </cell>
          <cell r="F4738" t="str">
            <v>49AC001101</v>
          </cell>
          <cell r="G4738" t="str">
            <v>MAIN FUSE BLOCK SSC</v>
          </cell>
        </row>
        <row r="4739">
          <cell r="D4739" t="str">
            <v>49AC001215</v>
          </cell>
          <cell r="E4739" t="str">
            <v>CHECKER FIXTURE</v>
          </cell>
          <cell r="F4739" t="str">
            <v>49AC001215</v>
          </cell>
          <cell r="G4739" t="str">
            <v>WPC72P 020/040F LED GUIDE JIG</v>
          </cell>
        </row>
        <row r="4740">
          <cell r="D4740" t="str">
            <v>49BA000360</v>
          </cell>
          <cell r="E4740" t="str">
            <v>FORK</v>
          </cell>
          <cell r="F4740" t="str">
            <v>49BA000360</v>
          </cell>
          <cell r="G4740" t="str">
            <v>PIN FORK FIXING TYPE</v>
          </cell>
        </row>
        <row r="4741">
          <cell r="D4741" t="str">
            <v>49BA000362</v>
          </cell>
          <cell r="E4741" t="str">
            <v>ASSEMBLY FIXTURE</v>
          </cell>
          <cell r="F4741" t="str">
            <v>49BA000362</v>
          </cell>
          <cell r="G4741" t="str">
            <v>PIN FORK FIXING TYPE</v>
          </cell>
        </row>
        <row r="4742">
          <cell r="D4742" t="str">
            <v>49BA000365</v>
          </cell>
          <cell r="E4742" t="str">
            <v>ASSEMBLY FIXTURE</v>
          </cell>
          <cell r="F4742" t="str">
            <v>49BA000365</v>
          </cell>
          <cell r="G4742" t="str">
            <v>PIN FORK FOLDING TYPE</v>
          </cell>
        </row>
        <row r="4743">
          <cell r="D4743" t="str">
            <v>49BA000367</v>
          </cell>
          <cell r="E4743" t="str">
            <v>ASSEMBLY FIXTURE</v>
          </cell>
          <cell r="F4743" t="str">
            <v>49BA000367</v>
          </cell>
          <cell r="G4743" t="str">
            <v>PIN FORK FOLDING TYPE</v>
          </cell>
        </row>
        <row r="4744">
          <cell r="D4744" t="str">
            <v>49BA000370</v>
          </cell>
          <cell r="E4744" t="str">
            <v>FORK</v>
          </cell>
          <cell r="F4744" t="str">
            <v>49BA000370</v>
          </cell>
          <cell r="G4744" t="str">
            <v>OFF SET PIN FORK FOLDING TYPE</v>
          </cell>
        </row>
        <row r="4745">
          <cell r="D4745" t="str">
            <v>49BA000373</v>
          </cell>
          <cell r="E4745" t="str">
            <v>FORK</v>
          </cell>
          <cell r="F4745" t="str">
            <v>49BA000373</v>
          </cell>
          <cell r="G4745" t="str">
            <v>OFF SET PIN FORK FOLDING TYPE</v>
          </cell>
        </row>
        <row r="4746">
          <cell r="D4746" t="str">
            <v>49BB000893</v>
          </cell>
          <cell r="E4746" t="str">
            <v>HOLDER</v>
          </cell>
          <cell r="F4746" t="str">
            <v>49BB000893</v>
          </cell>
          <cell r="G4746" t="str">
            <v>CONN MOLD HOLDER</v>
          </cell>
        </row>
        <row r="4747">
          <cell r="D4747" t="str">
            <v>49BB004236</v>
          </cell>
          <cell r="E4747" t="str">
            <v>HOLDER</v>
          </cell>
          <cell r="F4747" t="str">
            <v>49BB004236</v>
          </cell>
          <cell r="G4747" t="str">
            <v>CONNECTOR HOLDER</v>
          </cell>
        </row>
        <row r="4748">
          <cell r="D4748" t="str">
            <v>49BB004351</v>
          </cell>
          <cell r="E4748" t="str">
            <v>ASSEMBLY FIXTURE</v>
          </cell>
          <cell r="F4748" t="str">
            <v>49BB004351</v>
          </cell>
          <cell r="G4748" t="str">
            <v>CONN LOCATING TOOL</v>
          </cell>
        </row>
        <row r="4749">
          <cell r="D4749" t="str">
            <v>49BB005342</v>
          </cell>
          <cell r="E4749" t="str">
            <v>ASSEMBLY FIXTURE</v>
          </cell>
          <cell r="F4749" t="str">
            <v>49BB005342</v>
          </cell>
          <cell r="G4749" t="str">
            <v>STRAIGHT LOCATING TOOL</v>
          </cell>
        </row>
        <row r="4750">
          <cell r="D4750" t="str">
            <v>49BB005348</v>
          </cell>
          <cell r="E4750" t="str">
            <v>ASSEMBLY FIXTURE</v>
          </cell>
          <cell r="F4750" t="str">
            <v>49BB005348</v>
          </cell>
          <cell r="G4750" t="str">
            <v>STRAIGHT LOCATING TOOL</v>
          </cell>
        </row>
        <row r="4751">
          <cell r="D4751" t="str">
            <v>49BB005360</v>
          </cell>
          <cell r="E4751" t="str">
            <v>ASSEMBLY FIXTURE</v>
          </cell>
          <cell r="F4751" t="str">
            <v>49BB005360</v>
          </cell>
          <cell r="G4751" t="str">
            <v>STRAIGHT LOCATING TOOL</v>
          </cell>
        </row>
        <row r="4752">
          <cell r="D4752" t="str">
            <v>49BB005631</v>
          </cell>
          <cell r="E4752" t="str">
            <v>ASSEMBLY FIXTURE</v>
          </cell>
          <cell r="F4752" t="str">
            <v>49BB005631</v>
          </cell>
          <cell r="G4752" t="str">
            <v>WPC 1P 090 F STRAIGHT CARRIER JIG</v>
          </cell>
        </row>
        <row r="4753">
          <cell r="D4753" t="str">
            <v>49BB005817</v>
          </cell>
          <cell r="E4753" t="str">
            <v>ASSEMBLY FIXTURE</v>
          </cell>
          <cell r="F4753" t="str">
            <v>49BB005817</v>
          </cell>
          <cell r="G4753" t="str">
            <v>WPC 12P 040 F(J/C) STRAIGHT CARRIER JIG</v>
          </cell>
        </row>
        <row r="4754">
          <cell r="D4754" t="str">
            <v>49BB006198</v>
          </cell>
          <cell r="E4754" t="str">
            <v>ASSEMBLY FIXTURE</v>
          </cell>
          <cell r="F4754" t="str">
            <v>49BB006198</v>
          </cell>
          <cell r="G4754" t="str">
            <v>WPC 4P 040+C STRAIGHT LOCATING TOOL</v>
          </cell>
        </row>
        <row r="4755">
          <cell r="D4755" t="str">
            <v>49BB006619</v>
          </cell>
          <cell r="E4755" t="str">
            <v>ASSEMBLY FIXTURE</v>
          </cell>
          <cell r="F4755" t="str">
            <v>49BB006619</v>
          </cell>
          <cell r="G4755" t="str">
            <v>CONN LOCATING TOOL</v>
          </cell>
        </row>
        <row r="4756">
          <cell r="D4756" t="str">
            <v>49BB006662</v>
          </cell>
          <cell r="E4756" t="str">
            <v>ASSEMBLY FIXTURE</v>
          </cell>
          <cell r="F4756" t="str">
            <v>49BB006662</v>
          </cell>
          <cell r="G4756" t="str">
            <v>STRAIGHT LOCATING TOOL</v>
          </cell>
        </row>
        <row r="4757">
          <cell r="D4757" t="str">
            <v>49BB006807</v>
          </cell>
          <cell r="E4757" t="str">
            <v>HOLDER</v>
          </cell>
          <cell r="F4757" t="str">
            <v>49BB006807</v>
          </cell>
          <cell r="G4757" t="str">
            <v>CONNECTOR HOLDER</v>
          </cell>
        </row>
        <row r="4758">
          <cell r="D4758" t="str">
            <v>49BB006830</v>
          </cell>
          <cell r="E4758" t="str">
            <v>WPC</v>
          </cell>
          <cell r="F4758" t="str">
            <v>49BB006830</v>
          </cell>
          <cell r="G4758" t="str">
            <v>WPC 2P 025 F STRAIGHT CARRIER JIG</v>
          </cell>
        </row>
        <row r="4759">
          <cell r="D4759" t="str">
            <v>49BB006834</v>
          </cell>
          <cell r="E4759" t="str">
            <v>ASSEMBLY FIXTURE</v>
          </cell>
          <cell r="F4759" t="str">
            <v>49BB006834</v>
          </cell>
          <cell r="G4759" t="str">
            <v>WPC 8P 090F LOCATING TOOL</v>
          </cell>
        </row>
        <row r="4760">
          <cell r="D4760" t="str">
            <v>49BB006885</v>
          </cell>
          <cell r="E4760" t="str">
            <v>ASSEMBLY FIXTURE</v>
          </cell>
          <cell r="F4760" t="str">
            <v>49BB006885</v>
          </cell>
          <cell r="G4760" t="str">
            <v>STRAIGHT LOCATING TOOL</v>
          </cell>
        </row>
        <row r="4761">
          <cell r="D4761" t="str">
            <v>49BB006932</v>
          </cell>
          <cell r="E4761" t="str">
            <v>TOOL</v>
          </cell>
          <cell r="F4761" t="str">
            <v>49BB006932</v>
          </cell>
          <cell r="G4761" t="str">
            <v>STRAIGHT LOCATING TOOL</v>
          </cell>
        </row>
        <row r="4762">
          <cell r="D4762" t="str">
            <v>49BB006934</v>
          </cell>
          <cell r="E4762" t="str">
            <v>TOOL</v>
          </cell>
          <cell r="F4762" t="str">
            <v>49BB006934</v>
          </cell>
          <cell r="G4762" t="str">
            <v>STRAIGHT LOCATING TOOL</v>
          </cell>
        </row>
        <row r="4763">
          <cell r="D4763" t="str">
            <v>49BB006976</v>
          </cell>
          <cell r="E4763" t="str">
            <v>TOOL</v>
          </cell>
          <cell r="F4763" t="str">
            <v>49BB006976</v>
          </cell>
          <cell r="G4763" t="str">
            <v>STRAIGHT LOCATING TOOL</v>
          </cell>
        </row>
        <row r="4764">
          <cell r="D4764" t="str">
            <v>49BB008894</v>
          </cell>
          <cell r="E4764" t="str">
            <v>TOOL</v>
          </cell>
          <cell r="F4764" t="str">
            <v>49BB008894</v>
          </cell>
          <cell r="G4764" t="str">
            <v>WPC 4P 025F STRIGHT LOCATING TOOL</v>
          </cell>
        </row>
        <row r="4765">
          <cell r="D4765" t="str">
            <v>49BB008899</v>
          </cell>
          <cell r="E4765" t="str">
            <v>TOOL</v>
          </cell>
          <cell r="F4765" t="str">
            <v>49BB008899</v>
          </cell>
          <cell r="G4765" t="str">
            <v>WPC 2P 040 F STRIGHT LOCATING TOOL</v>
          </cell>
        </row>
        <row r="4766">
          <cell r="D4766" t="str">
            <v>49BB009100</v>
          </cell>
          <cell r="E4766" t="str">
            <v>HOLDER</v>
          </cell>
          <cell r="F4766" t="str">
            <v>49BB009100</v>
          </cell>
          <cell r="G4766" t="str">
            <v>CONNECTOR HOLDER</v>
          </cell>
        </row>
        <row r="4767">
          <cell r="D4767" t="str">
            <v>49BB009147</v>
          </cell>
          <cell r="E4767" t="str">
            <v>ASSEMBLY FIXTURE</v>
          </cell>
          <cell r="F4767" t="str">
            <v>49BB009147</v>
          </cell>
          <cell r="G4767" t="str">
            <v>WPC 2P 110F STRIGHT LOCATING TOOL</v>
          </cell>
        </row>
        <row r="4768">
          <cell r="D4768" t="str">
            <v>49BB011011</v>
          </cell>
          <cell r="E4768" t="str">
            <v>ASSEMBLY FIXTURE</v>
          </cell>
          <cell r="F4768" t="str">
            <v>49BB011011</v>
          </cell>
          <cell r="G4768" t="str">
            <v>MCE-2F STRIGHT LOCATING TOOL UP DOWN</v>
          </cell>
        </row>
        <row r="4769">
          <cell r="D4769" t="str">
            <v>49BB011147</v>
          </cell>
          <cell r="E4769" t="str">
            <v>HOLDER</v>
          </cell>
          <cell r="F4769" t="str">
            <v>49BB011147</v>
          </cell>
          <cell r="G4769" t="str">
            <v>CONNECTOR HOLDER</v>
          </cell>
        </row>
        <row r="4770">
          <cell r="D4770" t="str">
            <v>49BB011169</v>
          </cell>
          <cell r="E4770" t="str">
            <v>HOLDER</v>
          </cell>
          <cell r="F4770" t="str">
            <v>49BB011169</v>
          </cell>
          <cell r="G4770" t="str">
            <v>CONNECTOR HOLDER</v>
          </cell>
        </row>
        <row r="4771">
          <cell r="D4771" t="str">
            <v>49BB011249</v>
          </cell>
          <cell r="E4771" t="str">
            <v>HOLDER</v>
          </cell>
          <cell r="F4771" t="str">
            <v>49BB011249</v>
          </cell>
          <cell r="G4771" t="str">
            <v>CONNECTOR HOLDER</v>
          </cell>
        </row>
        <row r="4772">
          <cell r="D4772" t="str">
            <v>49BB011253</v>
          </cell>
          <cell r="E4772" t="str">
            <v>HOLDER</v>
          </cell>
          <cell r="F4772" t="str">
            <v>49BB011253</v>
          </cell>
          <cell r="G4772" t="str">
            <v>CONNECTOR HOLDER</v>
          </cell>
        </row>
        <row r="4773">
          <cell r="D4773" t="str">
            <v>49BB011374</v>
          </cell>
          <cell r="E4773" t="str">
            <v>HOLDER</v>
          </cell>
          <cell r="F4773" t="str">
            <v>49BB011374</v>
          </cell>
          <cell r="G4773" t="str">
            <v>CONNECTOR HOLDER</v>
          </cell>
        </row>
        <row r="4774">
          <cell r="D4774" t="str">
            <v>49BB012382</v>
          </cell>
          <cell r="E4774" t="str">
            <v>ASSEMBLY FIXTURE</v>
          </cell>
          <cell r="F4774" t="str">
            <v>49BB012382</v>
          </cell>
          <cell r="G4774" t="str">
            <v>CP 20P 025 F STRIGTH LOCATING TOOL</v>
          </cell>
        </row>
        <row r="4775">
          <cell r="D4775" t="str">
            <v>49BB012423</v>
          </cell>
          <cell r="E4775" t="str">
            <v>TOOL</v>
          </cell>
          <cell r="F4775" t="str">
            <v>49BB012423</v>
          </cell>
          <cell r="G4775" t="str">
            <v>CP 3P 305 F STRIGHT LOCATING TOOL</v>
          </cell>
        </row>
        <row r="4776">
          <cell r="D4776" t="str">
            <v>49BB012426</v>
          </cell>
          <cell r="E4776" t="str">
            <v>TOOL</v>
          </cell>
          <cell r="F4776" t="str">
            <v>49BB012426</v>
          </cell>
          <cell r="G4776" t="str">
            <v>WPC 2P 090 F STRIGHT LOCATING TOOL</v>
          </cell>
        </row>
        <row r="4777">
          <cell r="D4777" t="str">
            <v>49BB012604</v>
          </cell>
          <cell r="E4777" t="str">
            <v>ASSEMBLY FIXTURE</v>
          </cell>
          <cell r="F4777" t="str">
            <v>49BB012604</v>
          </cell>
          <cell r="G4777" t="str">
            <v>090 2W/P 6P F STRIGHT LOCATING TOOL</v>
          </cell>
        </row>
        <row r="4778">
          <cell r="D4778" t="str">
            <v>49BB013670</v>
          </cell>
          <cell r="E4778" t="str">
            <v>HOLDER</v>
          </cell>
          <cell r="F4778" t="str">
            <v>49BB013670</v>
          </cell>
          <cell r="G4778" t="str">
            <v>CONNECTOR HOLDER</v>
          </cell>
        </row>
        <row r="4779">
          <cell r="D4779" t="str">
            <v>49BB014120</v>
          </cell>
          <cell r="E4779" t="str">
            <v>ASSEMBLY FIXTURE</v>
          </cell>
          <cell r="F4779" t="str">
            <v>49BB014120</v>
          </cell>
          <cell r="G4779" t="str">
            <v>BLOCK R-BLOCK STRIGHT LOCATING TOOL</v>
          </cell>
        </row>
        <row r="4780">
          <cell r="D4780" t="str">
            <v>49BB014135</v>
          </cell>
          <cell r="E4780" t="str">
            <v>HOLDER</v>
          </cell>
          <cell r="F4780" t="str">
            <v>49BB014135</v>
          </cell>
          <cell r="G4780" t="str">
            <v>CONNECTOR HOLDER</v>
          </cell>
        </row>
        <row r="4781">
          <cell r="D4781" t="str">
            <v>49BB014284</v>
          </cell>
          <cell r="E4781" t="str">
            <v>HOLDER</v>
          </cell>
          <cell r="F4781" t="str">
            <v>49BB014284</v>
          </cell>
          <cell r="G4781" t="str">
            <v>CONNECTOR HOLDER</v>
          </cell>
        </row>
        <row r="4782">
          <cell r="D4782" t="str">
            <v>49BB015440</v>
          </cell>
          <cell r="E4782" t="str">
            <v>ASSEMBLY FIXTURE</v>
          </cell>
          <cell r="F4782" t="str">
            <v>49BB015440</v>
          </cell>
          <cell r="G4782" t="str">
            <v>090 || W/P 2P F STRAIGHT LOCATING TOOL</v>
          </cell>
        </row>
        <row r="4783">
          <cell r="D4783" t="str">
            <v>49BB015745</v>
          </cell>
          <cell r="E4783" t="str">
            <v>HOLDER</v>
          </cell>
          <cell r="F4783" t="str">
            <v>49BB015745</v>
          </cell>
          <cell r="G4783" t="str">
            <v>CONNECTOR HOLDER</v>
          </cell>
        </row>
        <row r="4784">
          <cell r="D4784" t="str">
            <v>49BB015748</v>
          </cell>
          <cell r="E4784" t="str">
            <v>HOLDER</v>
          </cell>
          <cell r="F4784" t="str">
            <v>49BB015748</v>
          </cell>
          <cell r="G4784" t="str">
            <v>CONNECTOR HOLDER</v>
          </cell>
        </row>
        <row r="4785">
          <cell r="D4785" t="str">
            <v>49BB015790</v>
          </cell>
          <cell r="E4785" t="str">
            <v>HOLDER</v>
          </cell>
          <cell r="F4785" t="str">
            <v>49BB015790</v>
          </cell>
          <cell r="G4785" t="str">
            <v>CONNECTOR HOLDER</v>
          </cell>
        </row>
        <row r="4786">
          <cell r="D4786" t="str">
            <v>49BB016130</v>
          </cell>
          <cell r="E4786" t="str">
            <v>HOLDER</v>
          </cell>
          <cell r="F4786" t="str">
            <v>49BB016130</v>
          </cell>
          <cell r="G4786" t="str">
            <v>CONNECTOR HOLDER</v>
          </cell>
        </row>
        <row r="4787">
          <cell r="D4787" t="str">
            <v>49BB016252</v>
          </cell>
          <cell r="E4787" t="str">
            <v>HOLDER</v>
          </cell>
          <cell r="F4787" t="str">
            <v>49BB016252</v>
          </cell>
          <cell r="G4787" t="str">
            <v>CONNECTOR HOLDER</v>
          </cell>
        </row>
        <row r="4788">
          <cell r="D4788" t="str">
            <v>49BB016393</v>
          </cell>
          <cell r="E4788" t="str">
            <v>HOLDER</v>
          </cell>
          <cell r="F4788" t="str">
            <v>49BB016393</v>
          </cell>
          <cell r="G4788" t="str">
            <v>CONNECTOR HOLDER</v>
          </cell>
        </row>
        <row r="4789">
          <cell r="D4789" t="str">
            <v>49BB016422</v>
          </cell>
          <cell r="E4789" t="str">
            <v>HOLDER</v>
          </cell>
          <cell r="F4789" t="str">
            <v>49BB016422</v>
          </cell>
          <cell r="G4789" t="str">
            <v>CONNECTOR HOLDER</v>
          </cell>
        </row>
        <row r="4790">
          <cell r="D4790" t="str">
            <v>49BB016476</v>
          </cell>
          <cell r="E4790" t="str">
            <v>ASSEMBLY FIXTURE</v>
          </cell>
          <cell r="F4790" t="str">
            <v>49BB016476</v>
          </cell>
          <cell r="G4790" t="str">
            <v>HOUSING 187 F LOCATING TOOL</v>
          </cell>
        </row>
        <row r="4791">
          <cell r="D4791" t="str">
            <v>49BB016677</v>
          </cell>
          <cell r="E4791" t="str">
            <v>ASSEMBLY FIXTURE</v>
          </cell>
          <cell r="F4791" t="str">
            <v>49BB016677</v>
          </cell>
          <cell r="G4791" t="str">
            <v>2W 15 GTS2 FEMALE CONNECTOR LOCATING TOO</v>
          </cell>
        </row>
        <row r="4792">
          <cell r="D4792" t="str">
            <v>49BB016710</v>
          </cell>
          <cell r="E4792" t="str">
            <v>ASSEMBLY FIXTURE</v>
          </cell>
          <cell r="F4792" t="str">
            <v>49BB016710</v>
          </cell>
          <cell r="G4792" t="str">
            <v>0.64 W/P 2P F STRAIGHT LOCATING TOOL</v>
          </cell>
        </row>
        <row r="4793">
          <cell r="D4793" t="str">
            <v>49BB016769</v>
          </cell>
          <cell r="E4793" t="str">
            <v>ASSEMBLY FIXTURE</v>
          </cell>
          <cell r="F4793" t="str">
            <v>49BB016769</v>
          </cell>
          <cell r="G4793" t="str">
            <v>LOOSE CONN PREVENTION LEVER(INJPAI3.2)NA</v>
          </cell>
        </row>
        <row r="4794">
          <cell r="D4794" t="str">
            <v>49BB017081</v>
          </cell>
          <cell r="E4794" t="str">
            <v>ASSEMBLY FIXTURE</v>
          </cell>
          <cell r="F4794" t="str">
            <v>49BB017081</v>
          </cell>
          <cell r="G4794" t="str">
            <v>HOUSING COMP F STRAIGHT LOCATING TOOL</v>
          </cell>
        </row>
        <row r="4795">
          <cell r="D4795" t="str">
            <v>49BB017227</v>
          </cell>
          <cell r="E4795" t="str">
            <v>ASSEMBLY FIXTURE</v>
          </cell>
          <cell r="F4795" t="str">
            <v>49BB017227</v>
          </cell>
          <cell r="G4795" t="str">
            <v>1.0 3 4P F STRAIGHT LOCATING TOOL</v>
          </cell>
        </row>
        <row r="4796">
          <cell r="D4796" t="str">
            <v>49BB017591</v>
          </cell>
          <cell r="E4796" t="str">
            <v>ASSEMBLY FIXTURE</v>
          </cell>
          <cell r="F4796" t="str">
            <v>49BB017591</v>
          </cell>
          <cell r="G4796" t="str">
            <v>CP 3P 025 F STRAIGHT LOCATING TOOL</v>
          </cell>
        </row>
        <row r="4797">
          <cell r="D4797" t="str">
            <v>49BB017808</v>
          </cell>
          <cell r="E4797" t="str">
            <v>ASSEMBLY FIXTURE</v>
          </cell>
          <cell r="F4797" t="str">
            <v>49BB017808</v>
          </cell>
          <cell r="G4797" t="str">
            <v>WPC 6P 090 F STRAIGHT LOCATING TOOL</v>
          </cell>
        </row>
        <row r="4798">
          <cell r="D4798" t="str">
            <v>49BB017810</v>
          </cell>
          <cell r="E4798" t="str">
            <v>ASSEMBLY FIXTURE</v>
          </cell>
          <cell r="F4798" t="str">
            <v>49BB017810</v>
          </cell>
          <cell r="G4798" t="str">
            <v>TK04FGY-BD STRAIGHT LOCATING TOOL</v>
          </cell>
        </row>
        <row r="4799">
          <cell r="D4799" t="str">
            <v>49BB017811</v>
          </cell>
          <cell r="E4799" t="str">
            <v>ASSEMBLY FIXTURE</v>
          </cell>
          <cell r="F4799" t="str">
            <v>49BB017811</v>
          </cell>
          <cell r="G4799" t="str">
            <v>090 2 W/P 4P F STRAIGHT LOCATING TOOL</v>
          </cell>
        </row>
        <row r="4800">
          <cell r="D4800" t="str">
            <v>49BB017812</v>
          </cell>
          <cell r="E4800" t="str">
            <v>ASSEMBLY FIXTURE</v>
          </cell>
          <cell r="F4800" t="str">
            <v>49BB017812</v>
          </cell>
          <cell r="G4800" t="str">
            <v>090-2 2P M STRAIGHT LOCATING TOOL</v>
          </cell>
        </row>
        <row r="4801">
          <cell r="D4801" t="str">
            <v>49BB017906</v>
          </cell>
          <cell r="E4801" t="str">
            <v>HOLDER</v>
          </cell>
          <cell r="F4801" t="str">
            <v>49BB017906</v>
          </cell>
          <cell r="G4801" t="str">
            <v>CONNECTOR HOLDER</v>
          </cell>
        </row>
        <row r="4802">
          <cell r="D4802" t="str">
            <v>49BB018040</v>
          </cell>
          <cell r="E4802" t="str">
            <v>ASSEMBLY FIXTURE</v>
          </cell>
          <cell r="F4802" t="str">
            <v>49BB018040</v>
          </cell>
          <cell r="G4802" t="str">
            <v>WPC 5P 090F STRAIGHT LOCATING TOOL</v>
          </cell>
        </row>
        <row r="4803">
          <cell r="D4803" t="str">
            <v>49BB018297</v>
          </cell>
          <cell r="E4803" t="str">
            <v>ASSEMBLY FIXTURE</v>
          </cell>
          <cell r="F4803" t="str">
            <v>49BB018297</v>
          </cell>
          <cell r="G4803" t="str">
            <v>SWP 04 FGY STRAIGHT LOCATING TOOL</v>
          </cell>
        </row>
        <row r="4804">
          <cell r="D4804" t="str">
            <v>49BB018374</v>
          </cell>
          <cell r="E4804" t="str">
            <v>TOOL</v>
          </cell>
          <cell r="F4804" t="str">
            <v>49BB018374</v>
          </cell>
          <cell r="G4804" t="str">
            <v>WPC 8P 025 F STRAIGHT LOCTING TOOL</v>
          </cell>
        </row>
        <row r="4805">
          <cell r="D4805" t="str">
            <v>49BB018811</v>
          </cell>
          <cell r="E4805" t="str">
            <v>HOLDER</v>
          </cell>
          <cell r="F4805" t="str">
            <v>49BB018811</v>
          </cell>
          <cell r="G4805" t="str">
            <v>CONNECTOR HOLDER</v>
          </cell>
        </row>
        <row r="4806">
          <cell r="D4806" t="str">
            <v>49BB018909</v>
          </cell>
          <cell r="E4806" t="str">
            <v>ASSEMBLY FIXTURE</v>
          </cell>
          <cell r="F4806" t="str">
            <v>49BB018909</v>
          </cell>
          <cell r="G4806" t="str">
            <v>090 2 2P W/P F STRAIGHT LOCATING TOOL</v>
          </cell>
        </row>
        <row r="4807">
          <cell r="D4807" t="str">
            <v>49BB019038</v>
          </cell>
          <cell r="E4807" t="str">
            <v>ASSEMBLY FIXTURE</v>
          </cell>
          <cell r="F4807" t="str">
            <v>49BB019038</v>
          </cell>
          <cell r="G4807" t="str">
            <v>STRAIGHT LOCATING TOOL UP DOWN</v>
          </cell>
        </row>
        <row r="4808">
          <cell r="D4808" t="str">
            <v>49BB019062</v>
          </cell>
          <cell r="E4808" t="str">
            <v>HOLDER</v>
          </cell>
          <cell r="F4808" t="str">
            <v>49BB019062</v>
          </cell>
          <cell r="G4808" t="str">
            <v>CONNECTOR HOLDER</v>
          </cell>
        </row>
        <row r="4809">
          <cell r="D4809" t="str">
            <v>49BB019070</v>
          </cell>
          <cell r="E4809" t="str">
            <v>ASSEMBLY FIXTURE</v>
          </cell>
          <cell r="F4809" t="str">
            <v>49BB019070</v>
          </cell>
          <cell r="G4809" t="str">
            <v>187 6P F STRAIGHT LOCATING TOOL</v>
          </cell>
        </row>
        <row r="4810">
          <cell r="D4810" t="str">
            <v>49BB019071</v>
          </cell>
          <cell r="E4810" t="str">
            <v>ASSEMBLY FIXTURE</v>
          </cell>
          <cell r="F4810" t="str">
            <v>49BB019071</v>
          </cell>
          <cell r="G4810" t="str">
            <v>090 2 W/P 6P F STRAIGHT LOCATING TOOL</v>
          </cell>
        </row>
        <row r="4811">
          <cell r="D4811" t="str">
            <v>49BB019401</v>
          </cell>
          <cell r="E4811" t="str">
            <v>ASSEMBLY FIXTURE</v>
          </cell>
          <cell r="F4811" t="str">
            <v>49BB019401</v>
          </cell>
          <cell r="G4811" t="str">
            <v>1.0 3 4P F STRAIGHT LOCATING TOOL</v>
          </cell>
        </row>
        <row r="4812">
          <cell r="D4812" t="str">
            <v>49BB019600</v>
          </cell>
          <cell r="E4812" t="str">
            <v>HOLDER</v>
          </cell>
          <cell r="F4812" t="str">
            <v>49BB019600</v>
          </cell>
          <cell r="G4812" t="str">
            <v>CONNECTOR HOLDER</v>
          </cell>
        </row>
        <row r="4813">
          <cell r="D4813" t="str">
            <v>49BB019767</v>
          </cell>
          <cell r="E4813" t="str">
            <v>ASSEMBLY FIXTURE</v>
          </cell>
          <cell r="F4813" t="str">
            <v>49BB019767</v>
          </cell>
          <cell r="G4813" t="str">
            <v>CP 16P 025F STRAIGHT LOCATING TOOL</v>
          </cell>
        </row>
        <row r="4814">
          <cell r="D4814" t="str">
            <v>49BB020042</v>
          </cell>
          <cell r="E4814" t="str">
            <v>ASSEMBLY FIXTURE</v>
          </cell>
          <cell r="F4814" t="str">
            <v>49BB020042</v>
          </cell>
          <cell r="G4814" t="str">
            <v>WPC 3P 090 F STRAIGHT LOCATING TOOL</v>
          </cell>
        </row>
        <row r="4815">
          <cell r="D4815" t="str">
            <v>49BB020052</v>
          </cell>
          <cell r="E4815" t="str">
            <v>ASSEMBLY FIXTURE</v>
          </cell>
          <cell r="F4815" t="str">
            <v>49BB020052</v>
          </cell>
          <cell r="G4815" t="str">
            <v>WPC 10P 025 F STRAIGHT LOCATING TOOL</v>
          </cell>
        </row>
        <row r="4816">
          <cell r="D4816" t="str">
            <v>49BB020130</v>
          </cell>
          <cell r="E4816" t="str">
            <v>ASSEMBLY FIXTURE</v>
          </cell>
          <cell r="F4816" t="str">
            <v>49BB020130</v>
          </cell>
          <cell r="G4816" t="str">
            <v>CP 4P 090 F STRAIGHT LOCATING TOOL</v>
          </cell>
        </row>
        <row r="4817">
          <cell r="D4817" t="str">
            <v>49BB020149</v>
          </cell>
          <cell r="E4817" t="str">
            <v>ASSEMBLY FIXTURE</v>
          </cell>
          <cell r="F4817" t="str">
            <v>49BB020149</v>
          </cell>
          <cell r="G4817" t="str">
            <v>WPC 4P 187 F STRAIGHT LOCATING TOOL</v>
          </cell>
        </row>
        <row r="4818">
          <cell r="D4818" t="str">
            <v>49BB020172</v>
          </cell>
          <cell r="E4818" t="str">
            <v>ASSEMBLY FIXTURE</v>
          </cell>
          <cell r="F4818" t="str">
            <v>49BB020172</v>
          </cell>
          <cell r="G4818" t="str">
            <v>RS 2P F STRAIGHT LOCATING TOOL</v>
          </cell>
        </row>
        <row r="4819">
          <cell r="D4819" t="str">
            <v>49BB020177</v>
          </cell>
          <cell r="E4819" t="str">
            <v>ASSEMBLY FIXTURE</v>
          </cell>
          <cell r="F4819" t="str">
            <v>49BB020177</v>
          </cell>
          <cell r="G4819" t="str">
            <v>WPC 5P 025 F STRAIGHT LOCATING TOOL</v>
          </cell>
        </row>
        <row r="4820">
          <cell r="D4820" t="str">
            <v>49BB020183</v>
          </cell>
          <cell r="E4820" t="str">
            <v>ASSEMBLY FIXTURE</v>
          </cell>
          <cell r="F4820" t="str">
            <v>49BB020183</v>
          </cell>
          <cell r="G4820" t="str">
            <v>CP 4P 040-3 F STRAIGHT LOCATING TOOL</v>
          </cell>
        </row>
        <row r="4821">
          <cell r="D4821" t="str">
            <v>49BB020184</v>
          </cell>
          <cell r="E4821" t="str">
            <v>ASSEMBLY FIXTURE</v>
          </cell>
          <cell r="F4821" t="str">
            <v>49BB020184</v>
          </cell>
          <cell r="G4821" t="str">
            <v>CP 18P 040-3F STRAIGHT LOCATING TOOL</v>
          </cell>
        </row>
        <row r="4822">
          <cell r="D4822" t="str">
            <v>49BB020204</v>
          </cell>
          <cell r="E4822" t="str">
            <v>ASSEMBLY FIXTURE</v>
          </cell>
          <cell r="F4822" t="str">
            <v>49BB020204</v>
          </cell>
          <cell r="G4822" t="str">
            <v>WPC 2P 090 F STRAIGHT LOCATING TOOL</v>
          </cell>
        </row>
        <row r="4823">
          <cell r="D4823" t="str">
            <v>49BB020287</v>
          </cell>
          <cell r="E4823" t="str">
            <v>ASSEMBLY FIXTURE</v>
          </cell>
          <cell r="F4823" t="str">
            <v>49BB020287</v>
          </cell>
          <cell r="G4823" t="str">
            <v>CP 1P 250 F STRAIGHT LOCATING TOOL</v>
          </cell>
        </row>
        <row r="4824">
          <cell r="D4824" t="str">
            <v>49BB020363</v>
          </cell>
          <cell r="E4824" t="str">
            <v>TOOL</v>
          </cell>
          <cell r="F4824" t="str">
            <v>49BB020363</v>
          </cell>
          <cell r="G4824" t="str">
            <v>CP 25P 025/060F STRAIGHT LOCATING TOOL</v>
          </cell>
        </row>
        <row r="4825">
          <cell r="D4825" t="str">
            <v>49BB020404</v>
          </cell>
          <cell r="E4825" t="str">
            <v>ASSEMBLY FIXTURE</v>
          </cell>
          <cell r="F4825" t="str">
            <v>49BB020404</v>
          </cell>
          <cell r="G4825" t="str">
            <v>YV W/P 2P F STRAIGHT LOCATING TOOL</v>
          </cell>
        </row>
        <row r="4826">
          <cell r="D4826" t="str">
            <v>49BB020419</v>
          </cell>
          <cell r="E4826" t="str">
            <v>TOOL</v>
          </cell>
          <cell r="F4826" t="str">
            <v>49BB020419</v>
          </cell>
          <cell r="G4826" t="str">
            <v>CP18P 025/060F STRAIGHT LOCATING TOOL</v>
          </cell>
        </row>
        <row r="4827">
          <cell r="D4827" t="str">
            <v>49BB020422</v>
          </cell>
          <cell r="E4827" t="str">
            <v>ASSEMBLY FIXTURE</v>
          </cell>
          <cell r="F4827" t="str">
            <v>49BB020422</v>
          </cell>
          <cell r="G4827" t="str">
            <v>CP 25P 025/060M STRAIGHT LOCATING TOOL</v>
          </cell>
        </row>
        <row r="4828">
          <cell r="D4828" t="str">
            <v>49BB020692</v>
          </cell>
          <cell r="E4828" t="str">
            <v>ASSEMBLY FIXTURE</v>
          </cell>
          <cell r="F4828" t="str">
            <v>49BB020692</v>
          </cell>
          <cell r="G4828" t="str">
            <v>CP 2P 060F STRAIGHT LOCATING TOOL</v>
          </cell>
        </row>
        <row r="4829">
          <cell r="D4829" t="str">
            <v>49BB020693</v>
          </cell>
          <cell r="E4829" t="str">
            <v>TOOL</v>
          </cell>
          <cell r="F4829" t="str">
            <v>49BB020693</v>
          </cell>
          <cell r="G4829" t="str">
            <v>CP 8P 060F STRAIGHT LOCATING TOOL</v>
          </cell>
        </row>
        <row r="4830">
          <cell r="D4830" t="str">
            <v>49BB020766</v>
          </cell>
          <cell r="E4830" t="str">
            <v>ASSEMBLY FIXTURE</v>
          </cell>
          <cell r="F4830" t="str">
            <v>49BB020766</v>
          </cell>
          <cell r="G4830" t="str">
            <v>CP 16P 025 F LOCATING TOOL</v>
          </cell>
        </row>
        <row r="4831">
          <cell r="D4831" t="str">
            <v>49BB021030</v>
          </cell>
          <cell r="E4831" t="str">
            <v>TOOL</v>
          </cell>
          <cell r="F4831" t="str">
            <v>49BB021030</v>
          </cell>
          <cell r="G4831" t="str">
            <v>CP 14P 025/060 M STRAIGHT LOCATING TOOL</v>
          </cell>
        </row>
        <row r="4832">
          <cell r="D4832" t="str">
            <v>49BB021292</v>
          </cell>
          <cell r="E4832" t="str">
            <v>TOOL</v>
          </cell>
          <cell r="F4832" t="str">
            <v>49BB021292</v>
          </cell>
          <cell r="G4832" t="str">
            <v>CP 14P 060 F STRAIGHT LOCATING TOOL</v>
          </cell>
        </row>
        <row r="4833">
          <cell r="D4833" t="str">
            <v>49BB021293</v>
          </cell>
          <cell r="E4833" t="str">
            <v>ASSEMBLY FIXTURE</v>
          </cell>
          <cell r="F4833" t="str">
            <v>49BB021293</v>
          </cell>
          <cell r="G4833" t="str">
            <v>CP 6P 060 F STRAIGHT LOCATING TOOL</v>
          </cell>
        </row>
        <row r="4834">
          <cell r="D4834" t="str">
            <v>49BB021296</v>
          </cell>
          <cell r="E4834" t="str">
            <v>ASSEMBLY FIXTURE</v>
          </cell>
          <cell r="F4834" t="str">
            <v>49BB021296</v>
          </cell>
          <cell r="G4834" t="str">
            <v>CP 18P 060 F STRAIGHT LOCATING TOOL</v>
          </cell>
        </row>
        <row r="4835">
          <cell r="D4835" t="str">
            <v>49BB021298</v>
          </cell>
          <cell r="E4835" t="str">
            <v>TOOL</v>
          </cell>
          <cell r="F4835" t="str">
            <v>49BB021298</v>
          </cell>
          <cell r="G4835" t="str">
            <v>WPC23P040M+HOLDER STRAIGHT LOCATING TOOL</v>
          </cell>
        </row>
        <row r="4836">
          <cell r="D4836" t="str">
            <v>49BB021321</v>
          </cell>
          <cell r="E4836" t="str">
            <v>TOOL</v>
          </cell>
          <cell r="F4836" t="str">
            <v>49BB021321</v>
          </cell>
          <cell r="G4836" t="str">
            <v>CP 28P 025/060 F LOCATING TOOL</v>
          </cell>
        </row>
        <row r="4837">
          <cell r="D4837" t="str">
            <v>49BB021434</v>
          </cell>
          <cell r="E4837" t="str">
            <v>TOOL</v>
          </cell>
          <cell r="F4837" t="str">
            <v>49BB021434</v>
          </cell>
          <cell r="G4837" t="str">
            <v>CP 14P 060 M STRAIGHT LOCATING TOOL</v>
          </cell>
        </row>
        <row r="4838">
          <cell r="D4838" t="str">
            <v>49BB021630</v>
          </cell>
          <cell r="E4838" t="str">
            <v>ASSEMBLY FIXTURE</v>
          </cell>
          <cell r="F4838" t="str">
            <v>49BB021630</v>
          </cell>
          <cell r="G4838" t="str">
            <v>CP 4P 060 M STRAIHGT LOCATING TOOL</v>
          </cell>
        </row>
        <row r="4839">
          <cell r="D4839" t="str">
            <v>49BB021767</v>
          </cell>
          <cell r="E4839" t="str">
            <v>ASSEMBLY FIXTURE</v>
          </cell>
          <cell r="F4839" t="str">
            <v>49BB021767</v>
          </cell>
          <cell r="G4839" t="str">
            <v>CP 18P 025/060 M LOCATING TOOL</v>
          </cell>
        </row>
        <row r="4840">
          <cell r="D4840" t="str">
            <v>49BB021829</v>
          </cell>
          <cell r="E4840" t="str">
            <v>ASSEMBLY FIXTURE</v>
          </cell>
          <cell r="F4840" t="str">
            <v>49BB021829</v>
          </cell>
          <cell r="G4840" t="str">
            <v>NEW M 6P F STRAIGHT LOCATING TOOL</v>
          </cell>
        </row>
        <row r="4841">
          <cell r="D4841" t="str">
            <v>49BB021945</v>
          </cell>
          <cell r="E4841" t="str">
            <v>ASSEMBLY FIXTURE</v>
          </cell>
          <cell r="F4841" t="str">
            <v>49BB021945</v>
          </cell>
          <cell r="G4841" t="str">
            <v>CP 4P 090 F STRAIGHT LOCATING TOOL</v>
          </cell>
        </row>
        <row r="4842">
          <cell r="D4842" t="str">
            <v>49BB022004</v>
          </cell>
          <cell r="E4842" t="str">
            <v>JIG PART</v>
          </cell>
          <cell r="F4842" t="str">
            <v>49BB022004</v>
          </cell>
          <cell r="G4842" t="str">
            <v>CONNECTOR HOLDER</v>
          </cell>
        </row>
        <row r="4843">
          <cell r="D4843" t="str">
            <v>49BB022017</v>
          </cell>
          <cell r="E4843" t="str">
            <v>TOOL</v>
          </cell>
          <cell r="F4843" t="str">
            <v>49BB022017</v>
          </cell>
          <cell r="G4843" t="str">
            <v>CP 12P 025 F STRAIGHT LOCATING TOOL</v>
          </cell>
        </row>
        <row r="4844">
          <cell r="D4844" t="str">
            <v>49BB022018</v>
          </cell>
          <cell r="E4844" t="str">
            <v>TOOL</v>
          </cell>
          <cell r="F4844" t="str">
            <v>49BB022018</v>
          </cell>
          <cell r="G4844" t="str">
            <v>CP 12P 025 F STRAIGHT LOCATING TOOL</v>
          </cell>
        </row>
        <row r="4845">
          <cell r="D4845" t="str">
            <v>49BB022158</v>
          </cell>
          <cell r="E4845" t="str">
            <v>TOOL</v>
          </cell>
          <cell r="F4845" t="str">
            <v>49BB022158</v>
          </cell>
          <cell r="G4845" t="str">
            <v>CP 25P 025/060 M LOCATING TOOL</v>
          </cell>
        </row>
        <row r="4846">
          <cell r="D4846" t="str">
            <v>49BB022277</v>
          </cell>
          <cell r="E4846" t="str">
            <v>TOOL</v>
          </cell>
          <cell r="F4846" t="str">
            <v>49BB022277</v>
          </cell>
          <cell r="G4846" t="str">
            <v>BLOCK POWER RELAY STRAIGHT LOCATING TOOL</v>
          </cell>
        </row>
        <row r="4847">
          <cell r="D4847" t="str">
            <v>49BB022803</v>
          </cell>
          <cell r="E4847" t="str">
            <v>ASSEMBLY FIXTURE</v>
          </cell>
          <cell r="F4847" t="str">
            <v>49BB022803</v>
          </cell>
          <cell r="G4847" t="str">
            <v>CP 6P 060 M STRAIGHT LOCATING TOOL</v>
          </cell>
        </row>
        <row r="4848">
          <cell r="D4848" t="str">
            <v>49BB023001</v>
          </cell>
          <cell r="E4848" t="str">
            <v>TOOL</v>
          </cell>
          <cell r="F4848" t="str">
            <v>49BB023001</v>
          </cell>
          <cell r="G4848" t="str">
            <v>CP 18P 060 F LOCATING TOOL</v>
          </cell>
        </row>
        <row r="4849">
          <cell r="D4849" t="str">
            <v>49BB023287</v>
          </cell>
          <cell r="E4849" t="str">
            <v>ASSEMBLY FIXTURE</v>
          </cell>
          <cell r="F4849" t="str">
            <v>49BB023287</v>
          </cell>
          <cell r="G4849" t="str">
            <v>WPC 1P 312 F STRAIGHT LOCATING TOOL</v>
          </cell>
        </row>
        <row r="4850">
          <cell r="D4850" t="str">
            <v>49BB023361</v>
          </cell>
          <cell r="E4850" t="str">
            <v>TOOL</v>
          </cell>
          <cell r="F4850" t="str">
            <v>49BB023361</v>
          </cell>
          <cell r="G4850" t="str">
            <v>CP 22P 060 F STRAIGHT LOCATING TOOL</v>
          </cell>
        </row>
        <row r="4851">
          <cell r="D4851" t="str">
            <v>49BB023365</v>
          </cell>
          <cell r="E4851" t="str">
            <v>TOOL</v>
          </cell>
          <cell r="F4851" t="str">
            <v>49BB023365</v>
          </cell>
          <cell r="G4851" t="str">
            <v>CP 2P 187 F STRAIGHT LOCATING TOOL</v>
          </cell>
        </row>
        <row r="4852">
          <cell r="D4852" t="str">
            <v>49BB023446</v>
          </cell>
          <cell r="E4852" t="str">
            <v>ASSEMBLY FIXTURE</v>
          </cell>
          <cell r="F4852" t="str">
            <v>49BB023446</v>
          </cell>
          <cell r="G4852" t="str">
            <v>WPC 4P 060/187 M STRAIGHT LOCATING TOOL</v>
          </cell>
        </row>
        <row r="4853">
          <cell r="D4853" t="str">
            <v>49BB023493</v>
          </cell>
          <cell r="E4853" t="str">
            <v>ASSEMBLY FIXTURE</v>
          </cell>
          <cell r="F4853" t="str">
            <v>49BB023493</v>
          </cell>
          <cell r="G4853" t="str">
            <v>CP 8P 060/187 M STRAIGHT LOCATING TOOL</v>
          </cell>
        </row>
        <row r="4854">
          <cell r="D4854" t="str">
            <v>49BB023494</v>
          </cell>
          <cell r="E4854" t="str">
            <v>ASSEMBLY FIXTURE</v>
          </cell>
          <cell r="F4854" t="str">
            <v>49BB023494</v>
          </cell>
          <cell r="G4854" t="str">
            <v>WPC 4P 060 F STRAIGHT LOCATING TOOL</v>
          </cell>
        </row>
        <row r="4855">
          <cell r="D4855" t="str">
            <v>49BB023500</v>
          </cell>
          <cell r="E4855" t="str">
            <v>ASSEMBLY FIXTURE</v>
          </cell>
          <cell r="F4855" t="str">
            <v>49BB023500</v>
          </cell>
          <cell r="G4855" t="str">
            <v>WPC 12P 040 F+COVER STRAIGHTLOCATINGTOOL</v>
          </cell>
        </row>
        <row r="4856">
          <cell r="D4856" t="str">
            <v>49BB023731</v>
          </cell>
          <cell r="E4856" t="str">
            <v>HOLDER</v>
          </cell>
          <cell r="F4856" t="str">
            <v>49BB023731</v>
          </cell>
          <cell r="G4856" t="str">
            <v>CONNECTOR HOLDER</v>
          </cell>
        </row>
        <row r="4857">
          <cell r="D4857" t="str">
            <v>49BB023835</v>
          </cell>
          <cell r="E4857" t="str">
            <v>TOOL</v>
          </cell>
          <cell r="F4857" t="str">
            <v>49BB023835</v>
          </cell>
          <cell r="G4857" t="str">
            <v>CP 8P 060/187 F LOCATING TOOL</v>
          </cell>
        </row>
        <row r="4858">
          <cell r="D4858" t="str">
            <v>49BB024124</v>
          </cell>
          <cell r="E4858" t="str">
            <v>ASSEMBLY FIXTURE</v>
          </cell>
          <cell r="F4858" t="str">
            <v>49BB024124</v>
          </cell>
          <cell r="G4858" t="str">
            <v>0.64 10P+2.3 2 4P F STRAIGHT LOCATING TO</v>
          </cell>
        </row>
        <row r="4859">
          <cell r="D4859" t="str">
            <v>49BB024705</v>
          </cell>
          <cell r="E4859" t="str">
            <v>HOLDER</v>
          </cell>
          <cell r="F4859" t="str">
            <v>49BB024705</v>
          </cell>
          <cell r="G4859" t="str">
            <v>CONNECTOR HOLDER</v>
          </cell>
        </row>
        <row r="4860">
          <cell r="D4860" t="str">
            <v>49BB024802</v>
          </cell>
          <cell r="E4860" t="str">
            <v>TOOL</v>
          </cell>
          <cell r="F4860" t="str">
            <v>49BB024802</v>
          </cell>
          <cell r="G4860" t="str">
            <v>WPC 4P 060/187 F STRAIGHT LOCATING TOOL</v>
          </cell>
        </row>
        <row r="4861">
          <cell r="D4861" t="str">
            <v>49BB024815</v>
          </cell>
          <cell r="E4861" t="str">
            <v>ASSEMBLY FIXTURE</v>
          </cell>
          <cell r="F4861" t="str">
            <v>49BB024815</v>
          </cell>
          <cell r="G4861" t="str">
            <v>0.64 2 W/P 2P F STRAIGHT LOCATING TOOL</v>
          </cell>
        </row>
        <row r="4862">
          <cell r="D4862" t="str">
            <v>49BB025269</v>
          </cell>
          <cell r="E4862" t="str">
            <v>ASSEMBLY FIXTURE</v>
          </cell>
          <cell r="F4862" t="str">
            <v>49BB025269</v>
          </cell>
          <cell r="G4862" t="str">
            <v>HOUSING 187 F STRAIGHT LOCATING TOOL</v>
          </cell>
        </row>
        <row r="4863">
          <cell r="D4863" t="str">
            <v>49BB025462</v>
          </cell>
          <cell r="E4863" t="str">
            <v>ASSEMBLY FIXTURE</v>
          </cell>
          <cell r="F4863" t="str">
            <v>49BB025462</v>
          </cell>
          <cell r="G4863" t="str">
            <v>RK02MGY STRAIGHT LOCATING TOOL</v>
          </cell>
        </row>
        <row r="4864">
          <cell r="D4864" t="str">
            <v>49BB025499</v>
          </cell>
          <cell r="E4864" t="str">
            <v>HOLDER</v>
          </cell>
          <cell r="F4864" t="str">
            <v>49BB025499</v>
          </cell>
          <cell r="G4864" t="str">
            <v>CONNECTOR HOLDER</v>
          </cell>
        </row>
        <row r="4865">
          <cell r="D4865" t="str">
            <v>49BB025630</v>
          </cell>
          <cell r="E4865" t="str">
            <v>HOLDER</v>
          </cell>
          <cell r="F4865" t="str">
            <v>49BB025630</v>
          </cell>
          <cell r="G4865" t="str">
            <v>CONNECTOR HOLDER</v>
          </cell>
        </row>
        <row r="4866">
          <cell r="D4866" t="str">
            <v>49BB025634</v>
          </cell>
          <cell r="E4866" t="str">
            <v>ASSEMBLY FIXTURE</v>
          </cell>
          <cell r="F4866" t="str">
            <v>49BB025634</v>
          </cell>
          <cell r="G4866" t="str">
            <v>CONNECTOR HOLDER</v>
          </cell>
        </row>
        <row r="4867">
          <cell r="D4867" t="str">
            <v>49BB026037</v>
          </cell>
          <cell r="E4867" t="str">
            <v>HOLDER</v>
          </cell>
          <cell r="F4867" t="str">
            <v>49BB026037</v>
          </cell>
          <cell r="G4867" t="str">
            <v>CONNECTOR HOLDER</v>
          </cell>
        </row>
        <row r="4868">
          <cell r="D4868" t="str">
            <v>49BB026105</v>
          </cell>
          <cell r="E4868" t="str">
            <v>HOLDER</v>
          </cell>
          <cell r="F4868" t="str">
            <v>49BB026105</v>
          </cell>
          <cell r="G4868" t="str">
            <v>CONNECTOR HOLDER</v>
          </cell>
        </row>
        <row r="4869">
          <cell r="D4869" t="str">
            <v>49BB026408</v>
          </cell>
          <cell r="E4869" t="str">
            <v>TOOL</v>
          </cell>
          <cell r="F4869" t="str">
            <v>49BB026408</v>
          </cell>
          <cell r="G4869" t="str">
            <v>WPC 10P 090F STRAIGHT LOCATING TOOL</v>
          </cell>
        </row>
        <row r="4870">
          <cell r="D4870" t="str">
            <v>49BB026529</v>
          </cell>
          <cell r="E4870" t="str">
            <v>ASSEMBLY FIXTURE</v>
          </cell>
          <cell r="F4870" t="str">
            <v>49BB026529</v>
          </cell>
          <cell r="G4870" t="str">
            <v>DL 090 SEALED 16P F STRAIGHT LOCATING</v>
          </cell>
        </row>
        <row r="4871">
          <cell r="D4871" t="str">
            <v>49BB027064</v>
          </cell>
          <cell r="E4871" t="str">
            <v>ASSEMBLY FIXTURE</v>
          </cell>
          <cell r="F4871" t="str">
            <v>49BB027064</v>
          </cell>
          <cell r="G4871" t="str">
            <v>CP 18P 060F STRAIGHT LOCATING TOOL</v>
          </cell>
        </row>
        <row r="4872">
          <cell r="D4872" t="str">
            <v>49BB027218</v>
          </cell>
          <cell r="E4872" t="str">
            <v>ASSEMBLY FIXTURE</v>
          </cell>
          <cell r="F4872" t="str">
            <v>49BB027218</v>
          </cell>
          <cell r="G4872" t="str">
            <v>TERMINAL INSERT DETACH STRAIGHT TOCATING</v>
          </cell>
        </row>
        <row r="4873">
          <cell r="D4873" t="str">
            <v>49BB027227</v>
          </cell>
          <cell r="E4873" t="str">
            <v>HOLDER</v>
          </cell>
          <cell r="F4873" t="str">
            <v>49BB027227</v>
          </cell>
          <cell r="G4873" t="str">
            <v>CONNECTOR HOLDER</v>
          </cell>
        </row>
        <row r="4874">
          <cell r="D4874" t="str">
            <v>49BB027391</v>
          </cell>
          <cell r="E4874" t="str">
            <v>ASSEMBLY FIXTURE</v>
          </cell>
          <cell r="F4874" t="str">
            <v>49BB027391</v>
          </cell>
          <cell r="G4874" t="str">
            <v>090 2 2P F STRAIGHT LOCATING TOOL</v>
          </cell>
        </row>
        <row r="4875">
          <cell r="D4875" t="str">
            <v>49BB027777</v>
          </cell>
          <cell r="E4875" t="str">
            <v>HOLDER</v>
          </cell>
          <cell r="F4875" t="str">
            <v>49BB027777</v>
          </cell>
          <cell r="G4875" t="str">
            <v>CONNECTOR HOLDER</v>
          </cell>
        </row>
        <row r="4876">
          <cell r="D4876" t="str">
            <v>49BB027866</v>
          </cell>
          <cell r="E4876" t="str">
            <v>HOLDER</v>
          </cell>
          <cell r="F4876" t="str">
            <v>49BB027866</v>
          </cell>
          <cell r="G4876" t="str">
            <v>CONNECTOR HOLDER</v>
          </cell>
        </row>
        <row r="4877">
          <cell r="D4877" t="str">
            <v>49BB027867</v>
          </cell>
          <cell r="E4877" t="str">
            <v>HOLDER</v>
          </cell>
          <cell r="F4877" t="str">
            <v>49BB027867</v>
          </cell>
          <cell r="G4877" t="str">
            <v>CONNECTOR HOLDER</v>
          </cell>
        </row>
        <row r="4878">
          <cell r="D4878" t="str">
            <v>49BB027870</v>
          </cell>
          <cell r="E4878" t="str">
            <v>HOLDER</v>
          </cell>
          <cell r="F4878" t="str">
            <v>49BB027870</v>
          </cell>
          <cell r="G4878" t="str">
            <v>CONNECTOR HOLDER</v>
          </cell>
        </row>
        <row r="4879">
          <cell r="D4879" t="str">
            <v>49BB028015</v>
          </cell>
          <cell r="E4879" t="str">
            <v>HOLDER</v>
          </cell>
          <cell r="F4879" t="str">
            <v>49BB028015</v>
          </cell>
          <cell r="G4879" t="str">
            <v>CONNECTOR HOLDER</v>
          </cell>
        </row>
        <row r="4880">
          <cell r="D4880" t="str">
            <v>49BB028210</v>
          </cell>
          <cell r="E4880" t="str">
            <v>ASSEMBLY FIXTURE</v>
          </cell>
          <cell r="F4880" t="str">
            <v>49BB028210</v>
          </cell>
          <cell r="G4880" t="str">
            <v>WPC 26P 060/110/187F LOCATING TOOL</v>
          </cell>
        </row>
        <row r="4881">
          <cell r="D4881" t="str">
            <v>49BB028265</v>
          </cell>
          <cell r="E4881" t="str">
            <v>HOLDER</v>
          </cell>
          <cell r="F4881" t="str">
            <v>49BB028265</v>
          </cell>
          <cell r="G4881" t="str">
            <v>CONNECTOR HOLDER</v>
          </cell>
        </row>
        <row r="4882">
          <cell r="D4882" t="str">
            <v>49BB028303</v>
          </cell>
          <cell r="E4882" t="str">
            <v>TOOL</v>
          </cell>
          <cell r="F4882" t="str">
            <v>49BB028303</v>
          </cell>
          <cell r="G4882" t="str">
            <v>CP 5P 187(4.8)F LOCATING TOOL</v>
          </cell>
        </row>
        <row r="4883">
          <cell r="D4883" t="str">
            <v>49BB028314</v>
          </cell>
          <cell r="E4883" t="str">
            <v>HOLDER</v>
          </cell>
          <cell r="F4883" t="str">
            <v>49BB028314</v>
          </cell>
          <cell r="G4883" t="str">
            <v>CONNECTOR HOLDER</v>
          </cell>
        </row>
        <row r="4884">
          <cell r="D4884" t="str">
            <v>49BB028375</v>
          </cell>
          <cell r="E4884" t="str">
            <v>HOLDER</v>
          </cell>
          <cell r="F4884" t="str">
            <v>49BB028375</v>
          </cell>
          <cell r="G4884" t="str">
            <v>CONNECTOR HOLDER</v>
          </cell>
        </row>
        <row r="4885">
          <cell r="D4885" t="str">
            <v>49BB028692</v>
          </cell>
          <cell r="E4885" t="str">
            <v>HOLDER</v>
          </cell>
          <cell r="F4885" t="str">
            <v>49BB028692</v>
          </cell>
          <cell r="G4885" t="str">
            <v>CONNECTOR HOLDER</v>
          </cell>
        </row>
        <row r="4886">
          <cell r="D4886" t="str">
            <v>49BB028739</v>
          </cell>
          <cell r="E4886" t="str">
            <v>ASSEMBLY FIXTURE</v>
          </cell>
          <cell r="F4886" t="str">
            <v>49BB028739</v>
          </cell>
          <cell r="G4886" t="str">
            <v>PLUG-IN CONNECTOR 46 WAY LOCATING TOOL</v>
          </cell>
        </row>
        <row r="4887">
          <cell r="D4887" t="str">
            <v>49BB028852</v>
          </cell>
          <cell r="E4887" t="str">
            <v>HOLDER</v>
          </cell>
          <cell r="F4887" t="str">
            <v>49BB028852</v>
          </cell>
          <cell r="G4887" t="str">
            <v>CONNECTOR HOLDER</v>
          </cell>
        </row>
        <row r="4888">
          <cell r="D4888" t="str">
            <v>49BB028872</v>
          </cell>
          <cell r="E4888" t="str">
            <v>ASSEMBLY FIXTURE</v>
          </cell>
          <cell r="F4888" t="str">
            <v>49BB028872</v>
          </cell>
          <cell r="G4888" t="str">
            <v>CONNECTOR HOLDER</v>
          </cell>
        </row>
        <row r="4889">
          <cell r="D4889" t="str">
            <v>49BB029166</v>
          </cell>
          <cell r="E4889" t="str">
            <v>HOLDER</v>
          </cell>
          <cell r="F4889" t="str">
            <v>49BB029166</v>
          </cell>
          <cell r="G4889" t="str">
            <v>CONNECTOR HOLDER</v>
          </cell>
        </row>
        <row r="4890">
          <cell r="D4890" t="str">
            <v>49BB029258</v>
          </cell>
          <cell r="E4890" t="str">
            <v>ASSEMBLY FIXTURE</v>
          </cell>
          <cell r="F4890" t="str">
            <v>49BB029258</v>
          </cell>
          <cell r="G4890" t="str">
            <v>HOUSING 250 F STRAIGHT LOCATING TOOL</v>
          </cell>
        </row>
        <row r="4891">
          <cell r="D4891" t="str">
            <v>49BB029260</v>
          </cell>
          <cell r="E4891" t="str">
            <v>ASSEMBLY FIXTURE</v>
          </cell>
          <cell r="F4891" t="str">
            <v>49BB029260</v>
          </cell>
          <cell r="G4891" t="str">
            <v>HU03F-B SAY STRAIGHT LOCATING TOOL</v>
          </cell>
        </row>
        <row r="4892">
          <cell r="D4892" t="str">
            <v>49BB029262</v>
          </cell>
          <cell r="E4892" t="str">
            <v>ASSEMBLY FIXTURE</v>
          </cell>
          <cell r="F4892" t="str">
            <v>49BB029262</v>
          </cell>
          <cell r="G4892" t="str">
            <v>090 2 W/P 2P F STRAIGHT LOCATING TOOL</v>
          </cell>
        </row>
        <row r="4893">
          <cell r="D4893" t="str">
            <v>49BB029268</v>
          </cell>
          <cell r="E4893" t="str">
            <v>ASSEMBLY FIXTURE</v>
          </cell>
          <cell r="F4893" t="str">
            <v>49BB029268</v>
          </cell>
          <cell r="G4893" t="str">
            <v>187-2P+312-2P F STRAIGHT LOCATING TOOL</v>
          </cell>
        </row>
        <row r="4894">
          <cell r="D4894" t="str">
            <v>49BB029271</v>
          </cell>
          <cell r="E4894" t="str">
            <v>ASSEMBLY FIXTURE</v>
          </cell>
          <cell r="F4894" t="str">
            <v>49BB029271</v>
          </cell>
          <cell r="G4894" t="str">
            <v>060 F 8P STRAIGHT LOCATING TOOL</v>
          </cell>
        </row>
        <row r="4895">
          <cell r="D4895" t="str">
            <v>49BB029272</v>
          </cell>
          <cell r="E4895" t="str">
            <v>ASSEMBLY FIXTURE</v>
          </cell>
          <cell r="F4895" t="str">
            <v>49BB029272</v>
          </cell>
          <cell r="G4895" t="str">
            <v>090 F HOUSING 4P STRAIGHT LOCATING TOOL</v>
          </cell>
        </row>
        <row r="4896">
          <cell r="D4896" t="str">
            <v>49BB029380</v>
          </cell>
          <cell r="E4896" t="str">
            <v>ASSEMBLY FIXTURE</v>
          </cell>
          <cell r="F4896" t="str">
            <v>49BB029380</v>
          </cell>
          <cell r="G4896" t="str">
            <v>0.64 2 5P F STRAIGHT LOCATING TOOL</v>
          </cell>
        </row>
        <row r="4897">
          <cell r="D4897" t="str">
            <v>49BB029381</v>
          </cell>
          <cell r="E4897" t="str">
            <v>ASSEMBLY FIXTURE</v>
          </cell>
          <cell r="F4897" t="str">
            <v>49BB029381</v>
          </cell>
          <cell r="G4897" t="str">
            <v>SLEEVE ASSY WIRE CONN.W/P 3P F STRAIGHT</v>
          </cell>
        </row>
        <row r="4898">
          <cell r="D4898" t="str">
            <v>49BB029387</v>
          </cell>
          <cell r="E4898" t="str">
            <v>HOLDER</v>
          </cell>
          <cell r="F4898" t="str">
            <v>49BB029387</v>
          </cell>
          <cell r="G4898" t="str">
            <v>CONNECTOR HOLDER</v>
          </cell>
        </row>
        <row r="4899">
          <cell r="D4899" t="str">
            <v>49BB029585</v>
          </cell>
          <cell r="E4899" t="str">
            <v>ASSEMBLY FIXTURE</v>
          </cell>
          <cell r="F4899" t="str">
            <v>49BB029585</v>
          </cell>
          <cell r="G4899" t="str">
            <v>2.3 HLC W/P 2P F STRAIGHT LOCATING TOOL</v>
          </cell>
        </row>
        <row r="4900">
          <cell r="D4900" t="str">
            <v>49BB029587</v>
          </cell>
          <cell r="E4900" t="str">
            <v>ASSEMBLY FIXTURE</v>
          </cell>
          <cell r="F4900" t="str">
            <v>49BB029587</v>
          </cell>
          <cell r="G4900" t="str">
            <v>0.64 4P W/P F STRAIGHT LOCATING TOOL</v>
          </cell>
        </row>
        <row r="4901">
          <cell r="D4901" t="str">
            <v>49BB029590</v>
          </cell>
          <cell r="E4901" t="str">
            <v>ASSEMBLY FIXTURE</v>
          </cell>
          <cell r="F4901" t="str">
            <v>49BB029590</v>
          </cell>
          <cell r="G4901" t="str">
            <v>HIGH RELIANCE TK TYPE 6P STRATING TOOL</v>
          </cell>
        </row>
        <row r="4902">
          <cell r="D4902" t="str">
            <v>49BB029618</v>
          </cell>
          <cell r="E4902" t="str">
            <v>HOLDER</v>
          </cell>
          <cell r="F4902" t="str">
            <v>49BB029618</v>
          </cell>
          <cell r="G4902" t="str">
            <v>CONNECTOR HOLDER</v>
          </cell>
        </row>
        <row r="4903">
          <cell r="D4903" t="str">
            <v>49BB029639</v>
          </cell>
          <cell r="E4903" t="str">
            <v>HOLDER</v>
          </cell>
          <cell r="F4903" t="str">
            <v>49BB029639</v>
          </cell>
          <cell r="G4903" t="str">
            <v>CONNECTOR HOLDER</v>
          </cell>
        </row>
        <row r="4904">
          <cell r="D4904" t="str">
            <v>49BB029640</v>
          </cell>
          <cell r="E4904" t="str">
            <v>HOLDER</v>
          </cell>
          <cell r="F4904" t="str">
            <v>49BB029640</v>
          </cell>
          <cell r="G4904" t="str">
            <v>CONNECTOR HOLDER</v>
          </cell>
        </row>
        <row r="4905">
          <cell r="D4905" t="str">
            <v>49BB029642</v>
          </cell>
          <cell r="E4905" t="str">
            <v>HOLDER</v>
          </cell>
          <cell r="F4905" t="str">
            <v>49BB029642</v>
          </cell>
          <cell r="G4905" t="str">
            <v>CONNECTOR HOLDER</v>
          </cell>
        </row>
        <row r="4906">
          <cell r="D4906" t="str">
            <v>49BB029666</v>
          </cell>
          <cell r="E4906" t="str">
            <v>HOLDER</v>
          </cell>
          <cell r="F4906" t="str">
            <v>49BB029666</v>
          </cell>
          <cell r="G4906" t="str">
            <v>CONNECTOR HOLDER</v>
          </cell>
        </row>
        <row r="4907">
          <cell r="D4907" t="str">
            <v>49BB029676</v>
          </cell>
          <cell r="E4907" t="str">
            <v>HOLDER</v>
          </cell>
          <cell r="F4907" t="str">
            <v>49BB029676</v>
          </cell>
          <cell r="G4907" t="str">
            <v>CONNECTOR HOLDER</v>
          </cell>
        </row>
        <row r="4908">
          <cell r="D4908" t="str">
            <v>49BB029692</v>
          </cell>
          <cell r="E4908" t="str">
            <v>HOLDER</v>
          </cell>
          <cell r="F4908" t="str">
            <v>49BB029692</v>
          </cell>
          <cell r="G4908" t="str">
            <v>CONNECTOR HOLDER</v>
          </cell>
        </row>
        <row r="4909">
          <cell r="D4909" t="str">
            <v>49BB029695</v>
          </cell>
          <cell r="E4909" t="str">
            <v>HOLDER</v>
          </cell>
          <cell r="F4909" t="str">
            <v>49BB029695</v>
          </cell>
          <cell r="G4909" t="str">
            <v>CONNECTOR HOLDER</v>
          </cell>
        </row>
        <row r="4910">
          <cell r="D4910" t="str">
            <v>49BB029696</v>
          </cell>
          <cell r="E4910" t="str">
            <v>HOLDER</v>
          </cell>
          <cell r="F4910" t="str">
            <v>49BB029696</v>
          </cell>
          <cell r="G4910" t="str">
            <v>CONNECTOR HOLDER</v>
          </cell>
        </row>
        <row r="4911">
          <cell r="D4911" t="str">
            <v>49BB029743</v>
          </cell>
          <cell r="E4911" t="str">
            <v>HOLDER</v>
          </cell>
          <cell r="F4911" t="str">
            <v>49BB029743</v>
          </cell>
          <cell r="G4911" t="str">
            <v>CONNECTOR HOLDER</v>
          </cell>
        </row>
        <row r="4912">
          <cell r="D4912" t="str">
            <v>49BB030158</v>
          </cell>
          <cell r="E4912" t="str">
            <v>ASSEMBLY FIXTURE</v>
          </cell>
          <cell r="F4912" t="str">
            <v>49BB030158</v>
          </cell>
          <cell r="G4912" t="str">
            <v>86P FEMALE FRAME LOCATING TOOL</v>
          </cell>
        </row>
        <row r="4913">
          <cell r="D4913" t="str">
            <v>49BB030160</v>
          </cell>
          <cell r="E4913" t="str">
            <v>ASSEMBLY FIXTURE</v>
          </cell>
          <cell r="F4913" t="str">
            <v>49BB030160</v>
          </cell>
          <cell r="G4913" t="str">
            <v>025-20P F ASSY STRAIGHT LOCATING TOOL</v>
          </cell>
        </row>
        <row r="4914">
          <cell r="D4914" t="str">
            <v>49BB030161</v>
          </cell>
          <cell r="E4914" t="str">
            <v>ASSEMBLY FIXTURE</v>
          </cell>
          <cell r="F4914" t="str">
            <v>49BB030161</v>
          </cell>
          <cell r="G4914" t="str">
            <v>025 20P F STRAIGHT LOCATING TOOL</v>
          </cell>
        </row>
        <row r="4915">
          <cell r="D4915" t="str">
            <v>49BB030259</v>
          </cell>
          <cell r="E4915" t="str">
            <v>HOLDER</v>
          </cell>
          <cell r="F4915" t="str">
            <v>49BB030259</v>
          </cell>
          <cell r="G4915" t="str">
            <v>CONNECTOR HOLDER</v>
          </cell>
        </row>
        <row r="4916">
          <cell r="D4916" t="str">
            <v>49BB030695</v>
          </cell>
          <cell r="E4916" t="str">
            <v>ASSEMBLY FIXTURE</v>
          </cell>
          <cell r="F4916" t="str">
            <v>49BB030695</v>
          </cell>
          <cell r="G4916" t="str">
            <v>CONN STRAIGHT LOCATING TOOL</v>
          </cell>
        </row>
        <row r="4917">
          <cell r="D4917" t="str">
            <v>49BB031095</v>
          </cell>
          <cell r="E4917" t="str">
            <v>HOLDER</v>
          </cell>
          <cell r="F4917" t="str">
            <v>49BB031095</v>
          </cell>
          <cell r="G4917" t="str">
            <v>CONNECTOR HOLDER</v>
          </cell>
        </row>
        <row r="4918">
          <cell r="D4918" t="str">
            <v>49BB031116</v>
          </cell>
          <cell r="E4918" t="str">
            <v>HOLDER</v>
          </cell>
          <cell r="F4918" t="str">
            <v>49BB031116</v>
          </cell>
          <cell r="G4918" t="str">
            <v>CONNECTOR HOLDER</v>
          </cell>
        </row>
        <row r="4919">
          <cell r="D4919" t="str">
            <v>49BB031136</v>
          </cell>
          <cell r="E4919" t="str">
            <v>TOOL</v>
          </cell>
          <cell r="F4919" t="str">
            <v>49BB031136</v>
          </cell>
          <cell r="G4919" t="str">
            <v>CP 18P 060 F STRAIGHT LOCATING TOOL</v>
          </cell>
        </row>
        <row r="4920">
          <cell r="D4920" t="str">
            <v>49BB031439</v>
          </cell>
          <cell r="E4920" t="str">
            <v>ASSEMBLY FIXTURE</v>
          </cell>
          <cell r="F4920" t="str">
            <v>49BB031439</v>
          </cell>
          <cell r="G4920" t="str">
            <v>SUB-CONNECTOR LOCATING TOOL</v>
          </cell>
        </row>
        <row r="4921">
          <cell r="D4921" t="str">
            <v>49BB031440</v>
          </cell>
          <cell r="E4921" t="str">
            <v>ASSEMBLY FIXTURE</v>
          </cell>
          <cell r="F4921" t="str">
            <v>49BB031440</v>
          </cell>
          <cell r="G4921" t="str">
            <v>SUB-CONNECTOR LOCATING TOOL</v>
          </cell>
        </row>
        <row r="4922">
          <cell r="D4922" t="str">
            <v>49BB031441</v>
          </cell>
          <cell r="E4922" t="str">
            <v>ASSEMBLY FIXTURE</v>
          </cell>
          <cell r="F4922" t="str">
            <v>49BB031441</v>
          </cell>
          <cell r="G4922" t="str">
            <v>SUB-CONNCTOR LOCATING TOOL</v>
          </cell>
        </row>
        <row r="4923">
          <cell r="D4923" t="str">
            <v>49BB031598</v>
          </cell>
          <cell r="E4923" t="str">
            <v>ASSEMBLY FIXTURE</v>
          </cell>
          <cell r="F4923" t="str">
            <v>49BB031598</v>
          </cell>
          <cell r="G4923" t="str">
            <v>0.64 2 8P F STRAIGHT LOCATING TOOL</v>
          </cell>
        </row>
        <row r="4924">
          <cell r="D4924" t="str">
            <v>49BB031871</v>
          </cell>
          <cell r="E4924" t="str">
            <v>ASSEMBLY FIXTURE</v>
          </cell>
          <cell r="F4924" t="str">
            <v>49BB031871</v>
          </cell>
          <cell r="G4924" t="str">
            <v>020 4P M STRAIGHT LOCATING TOOL</v>
          </cell>
        </row>
        <row r="4925">
          <cell r="D4925" t="str">
            <v>49BB031872</v>
          </cell>
          <cell r="E4925" t="str">
            <v>ASSEMBLY FIXTURE</v>
          </cell>
          <cell r="F4925" t="str">
            <v>49BB031872</v>
          </cell>
          <cell r="G4925" t="str">
            <v>HOUSING ING 187F LOCATING TOOL</v>
          </cell>
        </row>
        <row r="4926">
          <cell r="D4926" t="str">
            <v>49BB031873</v>
          </cell>
          <cell r="E4926" t="str">
            <v>ASSEMBLY FIXTURE</v>
          </cell>
          <cell r="F4926" t="str">
            <v>49BB031873</v>
          </cell>
          <cell r="G4926" t="str">
            <v>RK-TYPE CONN 3P STRAIGHT LOCATING TOOL</v>
          </cell>
        </row>
        <row r="4927">
          <cell r="D4927" t="str">
            <v>49BB031885</v>
          </cell>
          <cell r="E4927" t="str">
            <v>ASSEMBLY FIXTURE</v>
          </cell>
          <cell r="F4927" t="str">
            <v>49BB031885</v>
          </cell>
          <cell r="G4927" t="str">
            <v>HOUSING 312 M STRAIGHT LOCATING TOOL</v>
          </cell>
        </row>
        <row r="4928">
          <cell r="D4928" t="str">
            <v>49BB031955</v>
          </cell>
          <cell r="E4928" t="str">
            <v>ASSEMBLY FIXTURE</v>
          </cell>
          <cell r="F4928" t="str">
            <v>49BB031955</v>
          </cell>
          <cell r="G4928" t="str">
            <v>090 2W/6P F STRAIGHT LOCATING TOOL</v>
          </cell>
        </row>
        <row r="4929">
          <cell r="D4929" t="str">
            <v>49BB032123</v>
          </cell>
          <cell r="E4929" t="str">
            <v>ASSEMBLY FIXTURE</v>
          </cell>
          <cell r="F4929" t="str">
            <v>49BB032123</v>
          </cell>
          <cell r="G4929" t="str">
            <v>Z04FGY STRAIGHT LOCATING TOOL</v>
          </cell>
        </row>
        <row r="4930">
          <cell r="D4930" t="str">
            <v>49BB032124</v>
          </cell>
          <cell r="E4930" t="str">
            <v>ASSEMBLY FIXTURE</v>
          </cell>
          <cell r="F4930" t="str">
            <v>49BB032124</v>
          </cell>
          <cell r="G4930" t="str">
            <v>6189-0187 STRAIGHT LOCATING TOOL</v>
          </cell>
        </row>
        <row r="4931">
          <cell r="D4931" t="str">
            <v>49BB032125</v>
          </cell>
          <cell r="E4931" t="str">
            <v>ASSEMBLY FIXTURE</v>
          </cell>
          <cell r="F4931" t="str">
            <v>49BB032125</v>
          </cell>
          <cell r="G4931" t="str">
            <v>6189-0256 STRAIGHT LOCATING TOOL</v>
          </cell>
        </row>
        <row r="4932">
          <cell r="D4932" t="str">
            <v>49BB032128</v>
          </cell>
          <cell r="E4932" t="str">
            <v>ASSEMBLY FIXTURE</v>
          </cell>
          <cell r="F4932" t="str">
            <v>49BB032128</v>
          </cell>
          <cell r="G4932" t="str">
            <v>0.64 W W/P 4P F STRAIGHT LOCATING TOOL</v>
          </cell>
        </row>
        <row r="4933">
          <cell r="D4933" t="str">
            <v>49BB032130</v>
          </cell>
          <cell r="E4933" t="str">
            <v>ASSEMBLY FIXTURE</v>
          </cell>
          <cell r="F4933" t="str">
            <v>49BB032130</v>
          </cell>
          <cell r="G4933" t="str">
            <v>MB LOCATING TOOL</v>
          </cell>
        </row>
        <row r="4934">
          <cell r="D4934" t="str">
            <v>49BB032581</v>
          </cell>
          <cell r="E4934" t="str">
            <v>ASSEMBLY FIXTURE</v>
          </cell>
          <cell r="F4934" t="str">
            <v>49BB032581</v>
          </cell>
          <cell r="G4934" t="str">
            <v>CONNCTOR 2P STRAIGHT LOCATING TOOL</v>
          </cell>
        </row>
        <row r="4935">
          <cell r="D4935" t="str">
            <v>49BB032790</v>
          </cell>
          <cell r="E4935" t="str">
            <v>ASSEMBLY FIXTURE</v>
          </cell>
          <cell r="F4935" t="str">
            <v>49BB032790</v>
          </cell>
          <cell r="G4935" t="str">
            <v>0.64 22P F STRAIGHT LOCATING TOOL</v>
          </cell>
        </row>
        <row r="4936">
          <cell r="D4936" t="str">
            <v>49BB032801</v>
          </cell>
          <cell r="E4936" t="str">
            <v>ASSEMBLY FIXTURE</v>
          </cell>
          <cell r="F4936" t="str">
            <v>49BB032801</v>
          </cell>
          <cell r="G4936" t="str">
            <v>SUB-CONNCTOR STRAIGHT LOCATING TOOL</v>
          </cell>
        </row>
        <row r="4937">
          <cell r="D4937" t="str">
            <v>49BB032803</v>
          </cell>
          <cell r="E4937" t="str">
            <v>ASSEMBLY FIXTURE</v>
          </cell>
          <cell r="F4937" t="str">
            <v>49BB032803</v>
          </cell>
          <cell r="G4937" t="str">
            <v>SUB-CONNCTOR STRAIGHT LOCATING TOOL</v>
          </cell>
        </row>
        <row r="4938">
          <cell r="D4938" t="str">
            <v>49BB032804</v>
          </cell>
          <cell r="E4938" t="str">
            <v>ASSEMBLY FIXTURE</v>
          </cell>
          <cell r="F4938" t="str">
            <v>49BB032804</v>
          </cell>
          <cell r="G4938" t="str">
            <v>SUB-CONNCTOR STRAIGHT LOCATING TOOL</v>
          </cell>
        </row>
        <row r="4939">
          <cell r="D4939" t="str">
            <v>49BB032840</v>
          </cell>
          <cell r="E4939" t="str">
            <v>ASSEMBLY FIXTURE</v>
          </cell>
          <cell r="F4939" t="str">
            <v>49BB032840</v>
          </cell>
          <cell r="G4939" t="str">
            <v>WPC 6P 025F STRAIGHT LOCATING TOOL</v>
          </cell>
        </row>
        <row r="4940">
          <cell r="D4940" t="str">
            <v>49BB032938</v>
          </cell>
          <cell r="E4940" t="str">
            <v>ASSEMBLY FIXTURE</v>
          </cell>
          <cell r="F4940" t="str">
            <v>49BB032938</v>
          </cell>
          <cell r="G4940" t="str">
            <v>0.64 20P+2.3 24P F STRAIGHT LOCATING TOO</v>
          </cell>
        </row>
        <row r="4941">
          <cell r="D4941" t="str">
            <v>49BB032940</v>
          </cell>
          <cell r="E4941" t="str">
            <v>ASSEMBLY FIXTURE</v>
          </cell>
          <cell r="F4941" t="str">
            <v>49BB032940</v>
          </cell>
          <cell r="G4941" t="str">
            <v>0.64 28P+2.3 2P F STRAIGHT LOCATING TOOL</v>
          </cell>
        </row>
        <row r="4942">
          <cell r="D4942" t="str">
            <v>49BB032941</v>
          </cell>
          <cell r="E4942" t="str">
            <v>ASSEMBLY FIXTURE</v>
          </cell>
          <cell r="F4942" t="str">
            <v>49BB032941</v>
          </cell>
          <cell r="G4942" t="str">
            <v>0.64-3 20P+2.3-2 6P F STRAIGHT LOCATING</v>
          </cell>
        </row>
        <row r="4943">
          <cell r="D4943" t="str">
            <v>49BB032955</v>
          </cell>
          <cell r="E4943" t="str">
            <v>ASSEMBLY FIXTURE</v>
          </cell>
          <cell r="F4943" t="str">
            <v>49BB032955</v>
          </cell>
          <cell r="G4943" t="str">
            <v>R/B LOCATING TOOL</v>
          </cell>
        </row>
        <row r="4944">
          <cell r="D4944" t="str">
            <v>49BB032956</v>
          </cell>
          <cell r="E4944" t="str">
            <v>ASSEMBLY FIXTURE</v>
          </cell>
          <cell r="F4944" t="str">
            <v>49BB032956</v>
          </cell>
          <cell r="G4944" t="str">
            <v>WPC 10P 090 F LOCATING TOOL</v>
          </cell>
        </row>
        <row r="4945">
          <cell r="D4945" t="str">
            <v>49BB033022</v>
          </cell>
          <cell r="E4945" t="str">
            <v>ASSEMBLY FIXTURE</v>
          </cell>
          <cell r="F4945" t="str">
            <v>49BB033022</v>
          </cell>
          <cell r="G4945" t="str">
            <v>WPC 10P 025 F STRAIGHT LOCATING TOOL UP</v>
          </cell>
        </row>
        <row r="4946">
          <cell r="D4946" t="str">
            <v>49BB033425</v>
          </cell>
          <cell r="E4946" t="str">
            <v>ASSEMBLY FIXTURE</v>
          </cell>
          <cell r="F4946" t="str">
            <v>49BB033425</v>
          </cell>
          <cell r="G4946" t="str">
            <v>090 2 W/P 4P F STRAIGHT LOCATING TOOL</v>
          </cell>
        </row>
        <row r="4947">
          <cell r="D4947" t="str">
            <v>49BB033426</v>
          </cell>
          <cell r="E4947" t="str">
            <v>ASSEMBLY FIXTURE</v>
          </cell>
          <cell r="F4947" t="str">
            <v>49BB033426</v>
          </cell>
          <cell r="G4947" t="str">
            <v>STRAIGHT LOCATING TOOL</v>
          </cell>
        </row>
        <row r="4948">
          <cell r="D4948" t="str">
            <v>49BB033427</v>
          </cell>
          <cell r="E4948" t="str">
            <v>ASSEMBLY FIXTURE</v>
          </cell>
          <cell r="F4948" t="str">
            <v>49BB033427</v>
          </cell>
          <cell r="G4948" t="str">
            <v>STRAIGHT LOCATING TOOL</v>
          </cell>
        </row>
        <row r="4949">
          <cell r="D4949" t="str">
            <v>49BB033469</v>
          </cell>
          <cell r="E4949" t="str">
            <v>ASSEMBLY FIXTURE</v>
          </cell>
          <cell r="F4949" t="str">
            <v>49BB033469</v>
          </cell>
          <cell r="G4949" t="str">
            <v>090-3F LOCATING TOOL</v>
          </cell>
        </row>
        <row r="4950">
          <cell r="D4950" t="str">
            <v>49BB033932</v>
          </cell>
          <cell r="E4950" t="str">
            <v>ASSEMBLY FIXTURE</v>
          </cell>
          <cell r="F4950" t="str">
            <v>49BB033932</v>
          </cell>
          <cell r="G4950" t="str">
            <v>BOSCH 4P F STRAIGHT LOCATING TOOL</v>
          </cell>
        </row>
        <row r="4951">
          <cell r="D4951" t="str">
            <v>49BB033964</v>
          </cell>
          <cell r="E4951" t="str">
            <v>ASSEMBLY FIXTURE</v>
          </cell>
          <cell r="F4951" t="str">
            <v>49BB033964</v>
          </cell>
          <cell r="G4951" t="str">
            <v>WPC 10P 090 F LOCATING TOOL</v>
          </cell>
        </row>
        <row r="4952">
          <cell r="D4952" t="str">
            <v>49BB033965</v>
          </cell>
          <cell r="E4952" t="str">
            <v>ASSEMBLY FIXTURE</v>
          </cell>
          <cell r="F4952" t="str">
            <v>49BB033965</v>
          </cell>
          <cell r="G4952" t="str">
            <v>WPC 8P 090 F LOCATING TOOL</v>
          </cell>
        </row>
        <row r="4953">
          <cell r="D4953" t="str">
            <v>49BB033994</v>
          </cell>
          <cell r="E4953" t="str">
            <v>ASSEMBLY FIXTURE</v>
          </cell>
          <cell r="F4953" t="str">
            <v>49BB033994</v>
          </cell>
          <cell r="G4953" t="str">
            <v>2.3W/P 4P F STRAIGHT LOCATING TOOL</v>
          </cell>
        </row>
        <row r="4954">
          <cell r="D4954" t="str">
            <v>49BB033997</v>
          </cell>
          <cell r="E4954" t="str">
            <v>ASSEMBLY FIXTURE</v>
          </cell>
          <cell r="F4954" t="str">
            <v>49BB033997</v>
          </cell>
          <cell r="G4954" t="str">
            <v>R/B LOCATING TOOL TURN TYPE</v>
          </cell>
        </row>
        <row r="4955">
          <cell r="D4955" t="str">
            <v>49BB034144</v>
          </cell>
          <cell r="E4955" t="str">
            <v>ASSEMBLY FIXTURE</v>
          </cell>
          <cell r="F4955" t="str">
            <v>49BB034144</v>
          </cell>
          <cell r="G4955" t="str">
            <v>WPC 72P F STRAIGHT LOCATING TOOL</v>
          </cell>
        </row>
        <row r="4956">
          <cell r="D4956" t="str">
            <v>49BB034164</v>
          </cell>
          <cell r="E4956" t="str">
            <v>ASSEMBLY FIXTURE</v>
          </cell>
          <cell r="F4956" t="str">
            <v>49BB034164</v>
          </cell>
          <cell r="G4956" t="str">
            <v>RK03MBR STRAIGHT LOCATING TOOL</v>
          </cell>
        </row>
        <row r="4957">
          <cell r="D4957" t="str">
            <v>49BB034165</v>
          </cell>
          <cell r="E4957" t="str">
            <v>ASSEMBLY FIXTURE</v>
          </cell>
          <cell r="F4957" t="str">
            <v>49BB034165</v>
          </cell>
          <cell r="G4957" t="str">
            <v>WPC 6P 025 F STRAIGHT LOCATING TOOL</v>
          </cell>
        </row>
        <row r="4958">
          <cell r="D4958" t="str">
            <v>49BB034167</v>
          </cell>
          <cell r="E4958" t="str">
            <v>ASSEMBLY FIXTURE</v>
          </cell>
          <cell r="F4958" t="str">
            <v>49BB034167</v>
          </cell>
          <cell r="G4958" t="str">
            <v>RK02MGY+C STRAIGHT LOCATING TOOL</v>
          </cell>
        </row>
        <row r="4959">
          <cell r="D4959" t="str">
            <v>49BB034168</v>
          </cell>
          <cell r="E4959" t="str">
            <v>ASSEMBLY FIXTURE</v>
          </cell>
          <cell r="F4959" t="str">
            <v>49BB034168</v>
          </cell>
          <cell r="G4959" t="str">
            <v>060 F 12P STRAIGHT LOCATING TOOL</v>
          </cell>
        </row>
        <row r="4960">
          <cell r="D4960" t="str">
            <v>49BB034169</v>
          </cell>
          <cell r="E4960" t="str">
            <v>ASSEMBLY FIXTURE</v>
          </cell>
          <cell r="F4960" t="str">
            <v>49BB034169</v>
          </cell>
          <cell r="G4960" t="str">
            <v>090-6P 187 2P F STRAIGHT LOCATING TOOL</v>
          </cell>
        </row>
        <row r="4961">
          <cell r="D4961" t="str">
            <v>49BB034222</v>
          </cell>
          <cell r="E4961" t="str">
            <v>ASSEMBLY FIXTURE</v>
          </cell>
          <cell r="F4961" t="str">
            <v>49BB034222</v>
          </cell>
          <cell r="G4961" t="str">
            <v>0.64 4P F STRAIGHT LOCATING TOOL</v>
          </cell>
        </row>
        <row r="4962">
          <cell r="D4962" t="str">
            <v>49BB034249</v>
          </cell>
          <cell r="E4962" t="str">
            <v>TOOL</v>
          </cell>
          <cell r="F4962" t="str">
            <v>49BB034249</v>
          </cell>
          <cell r="G4962" t="str">
            <v>RK03MBR STRAIGHT LOCATING TOOL</v>
          </cell>
        </row>
        <row r="4963">
          <cell r="D4963" t="str">
            <v>49BB034254</v>
          </cell>
          <cell r="E4963" t="str">
            <v>ASSEMBLY FIXTURE</v>
          </cell>
          <cell r="F4963" t="str">
            <v>49BB034254</v>
          </cell>
          <cell r="G4963" t="str">
            <v>187 6P F LOCATING TOOL</v>
          </cell>
        </row>
        <row r="4964">
          <cell r="D4964" t="str">
            <v>49BB034274</v>
          </cell>
          <cell r="E4964" t="str">
            <v>HOLDER</v>
          </cell>
          <cell r="F4964" t="str">
            <v>49BB034274</v>
          </cell>
          <cell r="G4964" t="str">
            <v>CONNECTOR HOLDER</v>
          </cell>
        </row>
        <row r="4965">
          <cell r="D4965" t="str">
            <v>49BB034299</v>
          </cell>
          <cell r="E4965" t="str">
            <v>ASSEMBLY FIXTURE</v>
          </cell>
          <cell r="F4965" t="str">
            <v>49BB034299</v>
          </cell>
          <cell r="G4965" t="str">
            <v>WPC 3P 090-2 M STRAIGHT LOCATING TOOL</v>
          </cell>
        </row>
        <row r="4966">
          <cell r="D4966" t="str">
            <v>49BB034319</v>
          </cell>
          <cell r="E4966" t="str">
            <v>ASSEMBLY FIXTURE</v>
          </cell>
          <cell r="F4966" t="str">
            <v>49BB034319</v>
          </cell>
          <cell r="G4966" t="str">
            <v>CP 2P 060 F STRAIGHT LOCATING TOOL</v>
          </cell>
        </row>
        <row r="4967">
          <cell r="D4967" t="str">
            <v>49BB034736</v>
          </cell>
          <cell r="E4967" t="str">
            <v>ASSEMBLY FIXTURE</v>
          </cell>
          <cell r="F4967" t="str">
            <v>49BB034736</v>
          </cell>
          <cell r="G4967" t="str">
            <v>LOCATING TOOL</v>
          </cell>
        </row>
        <row r="4968">
          <cell r="D4968" t="str">
            <v>49BB034765</v>
          </cell>
          <cell r="E4968" t="str">
            <v>ASSEMBLY FIXTURE</v>
          </cell>
          <cell r="F4968" t="str">
            <v>49BB034765</v>
          </cell>
          <cell r="G4968" t="str">
            <v>ASSY LOCATING TOOL</v>
          </cell>
        </row>
        <row r="4969">
          <cell r="D4969" t="str">
            <v>49BB034859</v>
          </cell>
          <cell r="E4969" t="str">
            <v>ASSEMBLY FIXTURE</v>
          </cell>
          <cell r="F4969" t="str">
            <v>49BB034859</v>
          </cell>
          <cell r="G4969" t="str">
            <v>STRAIGHT LOCATING TOOL</v>
          </cell>
        </row>
        <row r="4970">
          <cell r="D4970" t="str">
            <v>49BB035133</v>
          </cell>
          <cell r="E4970" t="str">
            <v>JIG PART</v>
          </cell>
          <cell r="F4970" t="str">
            <v>49BB035133</v>
          </cell>
          <cell r="G4970" t="str">
            <v>CONNECTOR HOLDER</v>
          </cell>
        </row>
        <row r="4971">
          <cell r="D4971" t="str">
            <v>49BB035461</v>
          </cell>
          <cell r="E4971" t="str">
            <v>HOLDER</v>
          </cell>
          <cell r="F4971" t="str">
            <v>49BB035461</v>
          </cell>
          <cell r="G4971" t="str">
            <v>CONNECTOR HOLDER</v>
          </cell>
        </row>
        <row r="4972">
          <cell r="D4972" t="str">
            <v>49BB035498</v>
          </cell>
          <cell r="E4972" t="str">
            <v>HOLDER</v>
          </cell>
          <cell r="F4972" t="str">
            <v>49BB035498</v>
          </cell>
          <cell r="G4972" t="str">
            <v>CONNECTOR HOLDER</v>
          </cell>
        </row>
        <row r="4973">
          <cell r="D4973" t="str">
            <v>49BB036010</v>
          </cell>
          <cell r="E4973" t="str">
            <v>ASSEMBLY FIXTURE</v>
          </cell>
          <cell r="F4973" t="str">
            <v>49BB036010</v>
          </cell>
          <cell r="G4973" t="str">
            <v>CONNECTOR HOLDER</v>
          </cell>
        </row>
        <row r="4974">
          <cell r="D4974" t="str">
            <v>49BB036117</v>
          </cell>
          <cell r="E4974" t="str">
            <v>ASSEMBLY FIXTURE</v>
          </cell>
          <cell r="F4974" t="str">
            <v>49BB036117</v>
          </cell>
          <cell r="G4974" t="str">
            <v>CONNECTOR HOLDER</v>
          </cell>
        </row>
        <row r="4975">
          <cell r="D4975" t="str">
            <v>49BB036226</v>
          </cell>
          <cell r="E4975" t="str">
            <v>ASSEMBLY FIXTURE</v>
          </cell>
          <cell r="F4975" t="str">
            <v>49BB036226</v>
          </cell>
          <cell r="G4975" t="str">
            <v>CONNECTOR HOLDER</v>
          </cell>
        </row>
        <row r="4976">
          <cell r="D4976" t="str">
            <v>49BB036227</v>
          </cell>
          <cell r="E4976" t="str">
            <v>ASSEMBLY FIXTURE</v>
          </cell>
          <cell r="F4976" t="str">
            <v>49BB036227</v>
          </cell>
          <cell r="G4976" t="str">
            <v>CONNECTOR HOLDER</v>
          </cell>
        </row>
        <row r="4977">
          <cell r="D4977" t="str">
            <v>49BB036305</v>
          </cell>
          <cell r="E4977" t="str">
            <v>ASSEMBLY FIXTURE</v>
          </cell>
          <cell r="F4977" t="str">
            <v>49BB036305</v>
          </cell>
          <cell r="G4977" t="str">
            <v>STRAIGHT LOCATING TOOL</v>
          </cell>
        </row>
        <row r="4978">
          <cell r="D4978" t="str">
            <v>49BB036512</v>
          </cell>
          <cell r="E4978" t="str">
            <v>ASSEMBLY FIXTURE</v>
          </cell>
          <cell r="F4978" t="str">
            <v>49BB036512</v>
          </cell>
          <cell r="G4978" t="str">
            <v>CP 18P 060 F A/F</v>
          </cell>
        </row>
        <row r="4979">
          <cell r="D4979" t="str">
            <v>49BB036784</v>
          </cell>
          <cell r="E4979" t="str">
            <v>HOLDER</v>
          </cell>
          <cell r="F4979" t="str">
            <v>49BB036784</v>
          </cell>
          <cell r="G4979" t="str">
            <v>CONNECTOR HOLDER</v>
          </cell>
        </row>
        <row r="4980">
          <cell r="D4980" t="str">
            <v>49BB036789</v>
          </cell>
          <cell r="E4980" t="str">
            <v>ASSEMBLY FIXTURE</v>
          </cell>
          <cell r="F4980" t="str">
            <v>49BB036789</v>
          </cell>
          <cell r="G4980" t="str">
            <v>CONNECTOR HOLDER</v>
          </cell>
        </row>
        <row r="4981">
          <cell r="D4981" t="str">
            <v>49BB036972</v>
          </cell>
          <cell r="E4981" t="str">
            <v>ASSEMBLY FIXTURE</v>
          </cell>
          <cell r="F4981" t="str">
            <v>49BB036972</v>
          </cell>
          <cell r="G4981" t="str">
            <v>HOUSING (025/060-14+8P) A/F</v>
          </cell>
        </row>
        <row r="4982">
          <cell r="D4982" t="str">
            <v>49BB037016</v>
          </cell>
          <cell r="E4982" t="str">
            <v>TOOL</v>
          </cell>
          <cell r="F4982" t="str">
            <v>49BB037016</v>
          </cell>
          <cell r="G4982" t="str">
            <v>6189 0187 STRAIGHT LOCATING TOOL</v>
          </cell>
        </row>
        <row r="4983">
          <cell r="D4983" t="str">
            <v>49BB037049</v>
          </cell>
          <cell r="E4983" t="str">
            <v>ASSEMBLY FIXTURE</v>
          </cell>
          <cell r="F4983" t="str">
            <v>49BB037049</v>
          </cell>
          <cell r="G4983" t="str">
            <v>MAIN FUSE BLOCK STRAIGHT A/F</v>
          </cell>
        </row>
        <row r="4984">
          <cell r="D4984" t="str">
            <v>49BB037094</v>
          </cell>
          <cell r="E4984" t="str">
            <v>HOLDER</v>
          </cell>
          <cell r="F4984" t="str">
            <v>49BB037094</v>
          </cell>
          <cell r="G4984" t="str">
            <v>CONNECTOR HOLDER</v>
          </cell>
        </row>
        <row r="4985">
          <cell r="D4985" t="str">
            <v>49BB037307</v>
          </cell>
          <cell r="E4985" t="str">
            <v>ASSEMBLY FIXTURE</v>
          </cell>
          <cell r="F4985" t="str">
            <v>49BB037307</v>
          </cell>
          <cell r="G4985" t="str">
            <v>CP 18P 060 F STRAIGHT JIG</v>
          </cell>
        </row>
        <row r="4986">
          <cell r="D4986" t="str">
            <v>49BB037997</v>
          </cell>
          <cell r="E4986" t="str">
            <v>ASSEMBLY FIXTURE</v>
          </cell>
          <cell r="F4986" t="str">
            <v>49BB037997</v>
          </cell>
          <cell r="G4986" t="str">
            <v>CP 22P 025-2 F STRAIGHT LOCATING TOOL</v>
          </cell>
        </row>
        <row r="4987">
          <cell r="D4987" t="str">
            <v>49BB037998</v>
          </cell>
          <cell r="E4987" t="str">
            <v>ASSEMBLY FIXTURE</v>
          </cell>
          <cell r="F4987" t="str">
            <v>49BB037998</v>
          </cell>
          <cell r="G4987" t="str">
            <v>CP 22P 025-2 F STRAIGHT LOCATING TOOL</v>
          </cell>
        </row>
        <row r="4988">
          <cell r="D4988" t="str">
            <v>49BB038033</v>
          </cell>
          <cell r="E4988" t="str">
            <v>TOOL</v>
          </cell>
          <cell r="F4988" t="str">
            <v>49BB038033</v>
          </cell>
          <cell r="G4988" t="str">
            <v>WPC 2P 0.64(025)F STRAIGHT LOCATING TOOL</v>
          </cell>
        </row>
        <row r="4989">
          <cell r="D4989" t="str">
            <v>49BB038344</v>
          </cell>
          <cell r="E4989" t="str">
            <v>ASSEMBLY FIXTURE</v>
          </cell>
          <cell r="F4989" t="str">
            <v>49BB038344</v>
          </cell>
          <cell r="G4989" t="str">
            <v>LIF CP 28P 025/060/187/312 F A/F</v>
          </cell>
        </row>
        <row r="4990">
          <cell r="D4990" t="str">
            <v>49BB038345</v>
          </cell>
          <cell r="E4990" t="str">
            <v>ASSEMBLY FIXTURE</v>
          </cell>
          <cell r="F4990" t="str">
            <v>49BB038345</v>
          </cell>
          <cell r="G4990" t="str">
            <v>WPC 12P 025 F A/F</v>
          </cell>
        </row>
        <row r="4991">
          <cell r="D4991" t="str">
            <v>49BB039013</v>
          </cell>
          <cell r="E4991" t="str">
            <v>ASSEMBLY FIXTURE</v>
          </cell>
          <cell r="F4991" t="str">
            <v>49BB039013</v>
          </cell>
          <cell r="G4991" t="str">
            <v>CONNECTOR HOLDER</v>
          </cell>
        </row>
        <row r="4992">
          <cell r="D4992" t="str">
            <v>49BB039014</v>
          </cell>
          <cell r="E4992" t="str">
            <v>ASSEMBLY FIXTURE</v>
          </cell>
          <cell r="F4992" t="str">
            <v>49BB039014</v>
          </cell>
          <cell r="G4992" t="str">
            <v>CP 18P 060 F STRAIGHT LOCATING TOOL</v>
          </cell>
        </row>
        <row r="4993">
          <cell r="D4993" t="str">
            <v>49BB039133</v>
          </cell>
          <cell r="E4993" t="str">
            <v>ASSEMBLY FIXTURE</v>
          </cell>
          <cell r="F4993" t="str">
            <v>49BB039133</v>
          </cell>
          <cell r="G4993" t="str">
            <v>RELAY BLOCK(4P)</v>
          </cell>
        </row>
        <row r="4994">
          <cell r="D4994" t="str">
            <v>49BB039134</v>
          </cell>
          <cell r="E4994" t="str">
            <v>ASSEMBLY FIXTURE</v>
          </cell>
          <cell r="F4994" t="str">
            <v>49BB039134</v>
          </cell>
          <cell r="G4994" t="str">
            <v>RELAY BLOCK(4P)</v>
          </cell>
        </row>
        <row r="4995">
          <cell r="D4995" t="str">
            <v>49BB039526</v>
          </cell>
          <cell r="E4995" t="str">
            <v>ASSEMBLY FIXTURE</v>
          </cell>
          <cell r="F4995" t="str">
            <v>49BB039526</v>
          </cell>
          <cell r="G4995" t="str">
            <v>RELAY BLOCK(2P)STRAIGHT A/F (LOCK U)</v>
          </cell>
        </row>
        <row r="4996">
          <cell r="D4996" t="str">
            <v>49BB039528</v>
          </cell>
          <cell r="E4996" t="str">
            <v>ASSEMBLY FIXTURE</v>
          </cell>
          <cell r="F4996" t="str">
            <v>49BB039528</v>
          </cell>
          <cell r="G4996" t="str">
            <v>RELAY BLOCK(3P)STRAIGHT A/F(LOCK U)</v>
          </cell>
        </row>
        <row r="4997">
          <cell r="D4997" t="str">
            <v>49BB039530</v>
          </cell>
          <cell r="E4997" t="str">
            <v>ASSEMBLY FIXTURE</v>
          </cell>
          <cell r="F4997" t="str">
            <v>49BB039530</v>
          </cell>
          <cell r="G4997" t="str">
            <v>RELAY BLOCK(4P)STRAIGHT A/F (LOCK U)</v>
          </cell>
        </row>
        <row r="4998">
          <cell r="D4998" t="str">
            <v>49BB039534</v>
          </cell>
          <cell r="E4998" t="str">
            <v>ASSEMBLY FIXTURE</v>
          </cell>
          <cell r="F4998" t="str">
            <v>49BB039534</v>
          </cell>
          <cell r="G4998" t="str">
            <v>RELAY BLOCK(5P)STRAIGHT A/F (LOCK U)</v>
          </cell>
        </row>
        <row r="4999">
          <cell r="D4999" t="str">
            <v>49BB039922</v>
          </cell>
          <cell r="E4999" t="str">
            <v>ASSEMBLY FIXTURE</v>
          </cell>
          <cell r="F4999" t="str">
            <v>49BB039922</v>
          </cell>
          <cell r="G4999" t="str">
            <v>CONNECTOR HOLDER</v>
          </cell>
        </row>
        <row r="5000">
          <cell r="D5000" t="str">
            <v>49BB040169</v>
          </cell>
          <cell r="E5000" t="str">
            <v>TOOL</v>
          </cell>
          <cell r="F5000" t="str">
            <v>49BB040169</v>
          </cell>
          <cell r="G5000" t="str">
            <v>WPC 3P 1.2 (050) F LOCATING TOOL</v>
          </cell>
        </row>
        <row r="5001">
          <cell r="D5001" t="str">
            <v>49BB040198</v>
          </cell>
          <cell r="E5001" t="str">
            <v>HOLDER</v>
          </cell>
          <cell r="F5001" t="str">
            <v>49BB040198</v>
          </cell>
          <cell r="G5001" t="str">
            <v>CONNECTOR HOLDER</v>
          </cell>
        </row>
        <row r="5002">
          <cell r="D5002" t="str">
            <v>49BB040232</v>
          </cell>
          <cell r="E5002" t="str">
            <v>JIG PART</v>
          </cell>
          <cell r="F5002" t="str">
            <v>49BB040232</v>
          </cell>
          <cell r="G5002" t="str">
            <v>CONNECTOR HOLDER</v>
          </cell>
        </row>
        <row r="5003">
          <cell r="D5003" t="str">
            <v>49BB040863</v>
          </cell>
          <cell r="E5003" t="str">
            <v>ASSEMBLY FIXTURE</v>
          </cell>
          <cell r="F5003" t="str">
            <v>49BB040863</v>
          </cell>
          <cell r="G5003" t="str">
            <v>CP 12P 060 F STRAIGHT A/F</v>
          </cell>
        </row>
        <row r="5004">
          <cell r="D5004" t="str">
            <v>49BB040864</v>
          </cell>
          <cell r="E5004" t="str">
            <v>ASSEMBLY FIXTURE</v>
          </cell>
          <cell r="F5004" t="str">
            <v>49BB040864</v>
          </cell>
          <cell r="G5004" t="str">
            <v>CP 18P 060 F STRAIGHT A/F</v>
          </cell>
        </row>
        <row r="5005">
          <cell r="D5005" t="str">
            <v>49BB040865</v>
          </cell>
          <cell r="E5005" t="str">
            <v>ASSEMBLY FIXTURE</v>
          </cell>
          <cell r="F5005" t="str">
            <v>49BB040865</v>
          </cell>
          <cell r="G5005" t="str">
            <v>CP 10P 060/187 F (8+2)STRAIGHT A/F</v>
          </cell>
        </row>
        <row r="5006">
          <cell r="D5006" t="str">
            <v>49BB040866</v>
          </cell>
          <cell r="E5006" t="str">
            <v>ASSEMBLY FIXTURE</v>
          </cell>
          <cell r="F5006" t="str">
            <v>49BB040866</v>
          </cell>
          <cell r="G5006" t="str">
            <v>CP 18P 060 F STRAIGHT A/F</v>
          </cell>
        </row>
        <row r="5007">
          <cell r="D5007" t="str">
            <v>49BB040881</v>
          </cell>
          <cell r="E5007" t="str">
            <v>ASSEMBLY FIXTURE</v>
          </cell>
          <cell r="F5007" t="str">
            <v>49BB040881</v>
          </cell>
          <cell r="G5007" t="str">
            <v>CP 8P 060/187 F STRAIGHT A/F(LOCK R)</v>
          </cell>
        </row>
        <row r="5008">
          <cell r="D5008" t="str">
            <v>49BB041180</v>
          </cell>
          <cell r="E5008" t="str">
            <v>ASSEMBLY FIXTURE</v>
          </cell>
          <cell r="F5008" t="str">
            <v>49BB041180</v>
          </cell>
          <cell r="G5008" t="str">
            <v>WPC 2P 050(1.2) F (SRS) STRAIGHT A/F</v>
          </cell>
        </row>
        <row r="5009">
          <cell r="D5009" t="str">
            <v>49BB041246</v>
          </cell>
          <cell r="E5009" t="str">
            <v>ASSEMBLY FIXTURE</v>
          </cell>
          <cell r="F5009" t="str">
            <v>49BB041246</v>
          </cell>
          <cell r="G5009" t="str">
            <v>RH 2P F STARAIGHT LOCATING TOOL</v>
          </cell>
        </row>
        <row r="5010">
          <cell r="D5010" t="str">
            <v>49BB041275</v>
          </cell>
          <cell r="E5010" t="str">
            <v>ASSEMBLY FIXTURE</v>
          </cell>
          <cell r="F5010" t="str">
            <v>49BB041275</v>
          </cell>
          <cell r="G5010" t="str">
            <v>STRAIGHT LOCATING TOOL</v>
          </cell>
        </row>
        <row r="5011">
          <cell r="D5011" t="str">
            <v>49BB041276</v>
          </cell>
          <cell r="E5011" t="str">
            <v>ASSEMBLY FIXTURE</v>
          </cell>
          <cell r="F5011" t="str">
            <v>49BB041276</v>
          </cell>
          <cell r="G5011" t="str">
            <v>STRAIGHT LOCATING TOOL</v>
          </cell>
        </row>
        <row r="5012">
          <cell r="D5012" t="str">
            <v>49BB041284</v>
          </cell>
          <cell r="E5012" t="str">
            <v>ASSEMBLY FIXTURE</v>
          </cell>
          <cell r="F5012" t="str">
            <v>49BB041284</v>
          </cell>
          <cell r="G5012" t="str">
            <v>CP 2P 060 M STRAIGHT LOCATING TOOL</v>
          </cell>
        </row>
        <row r="5013">
          <cell r="D5013" t="str">
            <v>49BB041285</v>
          </cell>
          <cell r="E5013" t="str">
            <v>ASSEMBLY FIXTURE</v>
          </cell>
          <cell r="F5013" t="str">
            <v>49BB041285</v>
          </cell>
          <cell r="G5013" t="str">
            <v>STRAIGHT LOCATING TOOL</v>
          </cell>
        </row>
        <row r="5014">
          <cell r="D5014" t="str">
            <v>49BB041355</v>
          </cell>
          <cell r="E5014" t="str">
            <v>ASSEMBLY FIXTURE</v>
          </cell>
          <cell r="F5014" t="str">
            <v>49BB041355</v>
          </cell>
          <cell r="G5014" t="str">
            <v>CONNECTOR HOLDER</v>
          </cell>
        </row>
        <row r="5015">
          <cell r="D5015" t="str">
            <v>49BB041356</v>
          </cell>
          <cell r="E5015" t="str">
            <v>ASSEMBLY FIXTURE</v>
          </cell>
          <cell r="F5015" t="str">
            <v>49BB041356</v>
          </cell>
          <cell r="G5015" t="str">
            <v>CONNECTOR HOLDER</v>
          </cell>
        </row>
        <row r="5016">
          <cell r="D5016" t="str">
            <v>49BB041534</v>
          </cell>
          <cell r="E5016" t="str">
            <v>ASSEMBLY FIXTURE</v>
          </cell>
          <cell r="F5016" t="str">
            <v>49BB041534</v>
          </cell>
          <cell r="G5016" t="str">
            <v>CONNECTOR HOLDER</v>
          </cell>
        </row>
        <row r="5017">
          <cell r="D5017" t="str">
            <v>49BB041593</v>
          </cell>
          <cell r="E5017" t="str">
            <v>ASSEMBLY FIXTURE</v>
          </cell>
          <cell r="F5017" t="str">
            <v>49BB041593</v>
          </cell>
          <cell r="G5017" t="str">
            <v>RH LOW PROFILE SEALED MALE HOUSING+C</v>
          </cell>
        </row>
        <row r="5018">
          <cell r="D5018" t="str">
            <v>49BB041594</v>
          </cell>
          <cell r="E5018" t="str">
            <v>ASSEMBLY FIXTURE</v>
          </cell>
          <cell r="F5018" t="str">
            <v>49BB041594</v>
          </cell>
          <cell r="G5018" t="str">
            <v>WPC 9P 025/312 F STRAIGHT LOCATING TOOL</v>
          </cell>
        </row>
        <row r="5019">
          <cell r="D5019" t="str">
            <v>49BB041823</v>
          </cell>
          <cell r="E5019" t="str">
            <v>HOLDER</v>
          </cell>
          <cell r="F5019" t="str">
            <v>49BB041823</v>
          </cell>
          <cell r="G5019" t="str">
            <v>CONNECTOR HOLDER</v>
          </cell>
        </row>
        <row r="5020">
          <cell r="D5020" t="str">
            <v>49BB041960</v>
          </cell>
          <cell r="E5020" t="str">
            <v>ASSEMBLY FIXTURE</v>
          </cell>
          <cell r="F5020" t="str">
            <v>49BB041960</v>
          </cell>
          <cell r="G5020" t="str">
            <v>STRAIGHT LOCATING TOOL UP DOWN</v>
          </cell>
        </row>
        <row r="5021">
          <cell r="D5021" t="str">
            <v>49BB041991</v>
          </cell>
          <cell r="E5021" t="str">
            <v>ASSEMBLY FIXTURE</v>
          </cell>
          <cell r="F5021" t="str">
            <v>49BB041991</v>
          </cell>
          <cell r="G5021" t="str">
            <v>CONNECTOR HOLDER</v>
          </cell>
        </row>
        <row r="5022">
          <cell r="D5022" t="str">
            <v>49BB042022</v>
          </cell>
          <cell r="E5022" t="str">
            <v>ASSEMBLY FIXTURE</v>
          </cell>
          <cell r="F5022" t="str">
            <v>49BB042022</v>
          </cell>
          <cell r="G5022" t="str">
            <v>WPC 2P 025 STRAIHT JIG</v>
          </cell>
        </row>
        <row r="5023">
          <cell r="D5023" t="str">
            <v>49BB042265</v>
          </cell>
          <cell r="E5023" t="str">
            <v>ASSEMBLY FIXTURE</v>
          </cell>
          <cell r="F5023" t="str">
            <v>49BB042265</v>
          </cell>
          <cell r="G5023" t="str">
            <v>WPC 2P 040 F STRAIGHT LOCATING TOOL</v>
          </cell>
        </row>
        <row r="5024">
          <cell r="D5024" t="str">
            <v>49BB042267</v>
          </cell>
          <cell r="E5024" t="str">
            <v>ASSEMBLY FIXTURE</v>
          </cell>
          <cell r="F5024" t="str">
            <v>49BB042267</v>
          </cell>
          <cell r="G5024" t="str">
            <v>WPC 4P 060 F STRAIGHT LOCATING TOOL</v>
          </cell>
        </row>
        <row r="5025">
          <cell r="D5025" t="str">
            <v>49BB042271</v>
          </cell>
          <cell r="E5025" t="str">
            <v>ASSEMBLY FIXTURE</v>
          </cell>
          <cell r="F5025" t="str">
            <v>49BB042271</v>
          </cell>
          <cell r="G5025" t="str">
            <v>WPC 12P 060F STRAIGHT LOCATING TOOL</v>
          </cell>
        </row>
        <row r="5026">
          <cell r="D5026" t="str">
            <v>49BB042618</v>
          </cell>
          <cell r="E5026" t="str">
            <v>ASSEMBLY FIXTURE</v>
          </cell>
          <cell r="F5026" t="str">
            <v>49BB042618</v>
          </cell>
          <cell r="G5026" t="str">
            <v>WPC 26P 060/110/187 F LOCATING TOOL</v>
          </cell>
        </row>
        <row r="5027">
          <cell r="D5027" t="str">
            <v>49BB042646</v>
          </cell>
          <cell r="E5027" t="str">
            <v>ASSEMBLY FIXTURE</v>
          </cell>
          <cell r="F5027" t="str">
            <v>49BB042646</v>
          </cell>
          <cell r="G5027" t="str">
            <v>FEEDER LOCATING TOOL</v>
          </cell>
        </row>
        <row r="5028">
          <cell r="D5028" t="str">
            <v>49BB042746</v>
          </cell>
          <cell r="E5028" t="str">
            <v>ASSEMBLY FIXTURE</v>
          </cell>
          <cell r="F5028" t="str">
            <v>49BB042746</v>
          </cell>
          <cell r="G5028" t="str">
            <v>CP 16P 025 F A/F UP DOWN</v>
          </cell>
        </row>
        <row r="5029">
          <cell r="D5029" t="str">
            <v>49BB042747</v>
          </cell>
          <cell r="E5029" t="str">
            <v>ASSEMBLY FIXTURE</v>
          </cell>
          <cell r="F5029" t="str">
            <v>49BB042747</v>
          </cell>
          <cell r="G5029" t="str">
            <v>CP 18P 060F A/F UP DOWN</v>
          </cell>
        </row>
        <row r="5030">
          <cell r="D5030" t="str">
            <v>49BB042976</v>
          </cell>
          <cell r="E5030" t="str">
            <v>ASSEMBLY FIXTURE</v>
          </cell>
          <cell r="F5030" t="str">
            <v>49BB042976</v>
          </cell>
          <cell r="G5030" t="str">
            <v>WPC1P 187M STRAIGHT LOCATING TOOL</v>
          </cell>
        </row>
        <row r="5031">
          <cell r="D5031" t="str">
            <v>49BB042978</v>
          </cell>
          <cell r="E5031" t="str">
            <v>CP18P 060F LOCATING TOOL</v>
          </cell>
          <cell r="F5031" t="str">
            <v>49BB042978</v>
          </cell>
          <cell r="G5031" t="str">
            <v>CP18P 060F LOCATING TOOL</v>
          </cell>
        </row>
        <row r="5032">
          <cell r="D5032" t="str">
            <v>49BB042980</v>
          </cell>
          <cell r="E5032" t="str">
            <v>ASSEMBLY FIXTURE</v>
          </cell>
          <cell r="F5032" t="str">
            <v>49BB042980</v>
          </cell>
          <cell r="G5032" t="str">
            <v>WPC31P STRAIGHT LOCATING TOOL</v>
          </cell>
        </row>
        <row r="5033">
          <cell r="D5033" t="str">
            <v>49BB042981</v>
          </cell>
          <cell r="E5033" t="str">
            <v>ASSEMBLY FIXTURE</v>
          </cell>
          <cell r="F5033" t="str">
            <v>49BB042981</v>
          </cell>
          <cell r="G5033" t="str">
            <v>CP20P 025/060F STRAIGHT LOCATING TOOL</v>
          </cell>
        </row>
        <row r="5034">
          <cell r="D5034" t="str">
            <v>49BB042982</v>
          </cell>
          <cell r="E5034" t="str">
            <v>ASSEMBLY FIXTURE</v>
          </cell>
          <cell r="F5034" t="str">
            <v>49BB042982</v>
          </cell>
          <cell r="G5034" t="str">
            <v>WPC4P 060M STRAIGHT LOCATING TOOL</v>
          </cell>
        </row>
        <row r="5035">
          <cell r="D5035" t="str">
            <v>49BB042984</v>
          </cell>
          <cell r="E5035" t="str">
            <v>ASSEMBLY FIXTURE</v>
          </cell>
          <cell r="F5035" t="str">
            <v>49BB042984</v>
          </cell>
          <cell r="G5035" t="str">
            <v>CP8P 060/187M STRAIGHT LOCATING TOOL</v>
          </cell>
        </row>
        <row r="5036">
          <cell r="D5036" t="str">
            <v>49BB042986</v>
          </cell>
          <cell r="E5036" t="str">
            <v>ASSEMBLY FIXTURE</v>
          </cell>
          <cell r="F5036" t="str">
            <v>49BB042986</v>
          </cell>
          <cell r="G5036" t="str">
            <v>A/B4P 025M STRAIGHT LOCATING TOOL</v>
          </cell>
        </row>
        <row r="5037">
          <cell r="D5037" t="str">
            <v>49BB043190</v>
          </cell>
          <cell r="E5037" t="str">
            <v>ASSEMBLY FIXTURE</v>
          </cell>
          <cell r="F5037" t="str">
            <v>49BB043190</v>
          </cell>
          <cell r="G5037" t="str">
            <v>WPC 4P 040 LOCATING TOOL</v>
          </cell>
        </row>
        <row r="5038">
          <cell r="D5038" t="str">
            <v>49BB043599</v>
          </cell>
          <cell r="E5038" t="str">
            <v>JIG PART</v>
          </cell>
          <cell r="F5038" t="str">
            <v>49BB043599</v>
          </cell>
          <cell r="G5038" t="str">
            <v>STRAIGHT LOCATING TOOL GUIDE TYPE</v>
          </cell>
        </row>
        <row r="5039">
          <cell r="D5039" t="str">
            <v>49BB043807</v>
          </cell>
          <cell r="E5039" t="str">
            <v>ASSEMBLY FIXTURE</v>
          </cell>
          <cell r="F5039" t="str">
            <v>49BB043807</v>
          </cell>
          <cell r="G5039" t="str">
            <v>PLUG IN CONN 46 WAY LOCATING TOOL</v>
          </cell>
        </row>
        <row r="5040">
          <cell r="D5040" t="str">
            <v>49BB044166</v>
          </cell>
          <cell r="E5040" t="str">
            <v>ASSEMBLY FIXTURE</v>
          </cell>
          <cell r="F5040" t="str">
            <v>49BB044166</v>
          </cell>
          <cell r="G5040" t="str">
            <v>CONN+COVER STRAIGHT LOCATING TOOL</v>
          </cell>
        </row>
        <row r="5041">
          <cell r="D5041" t="str">
            <v>49BB044609</v>
          </cell>
          <cell r="E5041" t="str">
            <v>STARAIGHT LOCATING TOOL</v>
          </cell>
          <cell r="F5041" t="str">
            <v>49BB044609</v>
          </cell>
          <cell r="G5041" t="str">
            <v>STARAIGHT LOCATING TOOL</v>
          </cell>
        </row>
        <row r="5042">
          <cell r="D5042" t="str">
            <v>49BB046287</v>
          </cell>
          <cell r="E5042" t="str">
            <v>ASSEMBLY FIXTURE</v>
          </cell>
          <cell r="F5042" t="str">
            <v>49BB046287</v>
          </cell>
          <cell r="G5042" t="str">
            <v>BOSCH 4P F STRAIGHT LOCATING TOOL</v>
          </cell>
        </row>
        <row r="5043">
          <cell r="D5043" t="str">
            <v>49BB400082</v>
          </cell>
          <cell r="E5043" t="str">
            <v>HOLDER</v>
          </cell>
          <cell r="F5043" t="str">
            <v>49BB400082</v>
          </cell>
          <cell r="G5043" t="str">
            <v>CONN MOLD HOLDER</v>
          </cell>
        </row>
        <row r="5044">
          <cell r="D5044" t="str">
            <v>49BC000434</v>
          </cell>
          <cell r="E5044" t="str">
            <v>ASSEMBLY FIXTURE</v>
          </cell>
          <cell r="F5044" t="str">
            <v>49BC000434</v>
          </cell>
          <cell r="G5044" t="str">
            <v>LA-06 UP/DOWN FORK</v>
          </cell>
        </row>
        <row r="5045">
          <cell r="D5045" t="str">
            <v>49BC000647</v>
          </cell>
          <cell r="E5045" t="str">
            <v>TOOL</v>
          </cell>
          <cell r="F5045" t="str">
            <v>49BC000647</v>
          </cell>
          <cell r="G5045" t="str">
            <v>TERMINAL LOCATING TOOL</v>
          </cell>
        </row>
        <row r="5046">
          <cell r="D5046" t="str">
            <v>49BC001359</v>
          </cell>
          <cell r="E5046" t="str">
            <v>HOLDER</v>
          </cell>
          <cell r="F5046" t="str">
            <v>49BC001359</v>
          </cell>
          <cell r="G5046" t="str">
            <v>TERMINAL HOLDER</v>
          </cell>
        </row>
        <row r="5047">
          <cell r="D5047" t="str">
            <v>49BC001394</v>
          </cell>
          <cell r="E5047" t="str">
            <v>HOLDER</v>
          </cell>
          <cell r="F5047" t="str">
            <v>49BC001394</v>
          </cell>
          <cell r="G5047" t="str">
            <v>TERMINAL HOLDER</v>
          </cell>
        </row>
        <row r="5048">
          <cell r="D5048" t="str">
            <v>49BC001509</v>
          </cell>
          <cell r="E5048" t="str">
            <v>HOLDER</v>
          </cell>
          <cell r="F5048" t="str">
            <v>49BC001509</v>
          </cell>
          <cell r="G5048" t="str">
            <v>LA 6 DIAMETER TERMINAL HOLDER</v>
          </cell>
        </row>
        <row r="5049">
          <cell r="D5049" t="str">
            <v>49BC001527</v>
          </cell>
          <cell r="E5049" t="str">
            <v>JIG PART</v>
          </cell>
          <cell r="F5049" t="str">
            <v>49BC001527</v>
          </cell>
          <cell r="G5049" t="str">
            <v>COMBINATION LA CARRIER JIG</v>
          </cell>
        </row>
        <row r="5050">
          <cell r="D5050" t="str">
            <v>49BC001555</v>
          </cell>
          <cell r="E5050" t="str">
            <v>HOLDER</v>
          </cell>
          <cell r="F5050" t="str">
            <v>49BC001555</v>
          </cell>
          <cell r="G5050" t="str">
            <v>TERMINAL HOLDER</v>
          </cell>
        </row>
        <row r="5051">
          <cell r="D5051" t="str">
            <v>49BC001784</v>
          </cell>
          <cell r="E5051" t="str">
            <v>HOLDER</v>
          </cell>
          <cell r="F5051" t="str">
            <v>49BC001784</v>
          </cell>
          <cell r="G5051" t="str">
            <v>TERMINAL HOLDER</v>
          </cell>
        </row>
        <row r="5052">
          <cell r="D5052" t="str">
            <v>49BC002050</v>
          </cell>
          <cell r="E5052" t="str">
            <v>ASSEMBLY FIXTURE</v>
          </cell>
          <cell r="F5052" t="str">
            <v>49BC002050</v>
          </cell>
          <cell r="G5052" t="str">
            <v>COMBINETION LA COMBIN JIG</v>
          </cell>
        </row>
        <row r="5053">
          <cell r="D5053" t="str">
            <v>49BC002765</v>
          </cell>
          <cell r="E5053" t="str">
            <v>ASSEMBLY FIXTURE</v>
          </cell>
          <cell r="F5053" t="str">
            <v>49BC002765</v>
          </cell>
          <cell r="G5053" t="str">
            <v>COMBINATION 8ASSY LOCATING TOOL</v>
          </cell>
        </row>
        <row r="5054">
          <cell r="D5054" t="str">
            <v>49BC002923</v>
          </cell>
          <cell r="E5054" t="str">
            <v>HOLDER</v>
          </cell>
          <cell r="F5054" t="str">
            <v>49BC002923</v>
          </cell>
          <cell r="G5054" t="str">
            <v>TERMINAL HOLDER</v>
          </cell>
        </row>
        <row r="5055">
          <cell r="D5055" t="str">
            <v>49BC003116</v>
          </cell>
          <cell r="E5055" t="str">
            <v>HOLDER</v>
          </cell>
          <cell r="F5055" t="str">
            <v>49BC003116</v>
          </cell>
          <cell r="G5055" t="str">
            <v>TERMINAL HOLDER</v>
          </cell>
        </row>
        <row r="5056">
          <cell r="D5056" t="str">
            <v>49BC003155</v>
          </cell>
          <cell r="E5056" t="str">
            <v>TOOL</v>
          </cell>
          <cell r="F5056" t="str">
            <v>49BC003155</v>
          </cell>
          <cell r="G5056" t="str">
            <v>EARTH TERMINAL (SN MOLD) LOCATING TOOL</v>
          </cell>
        </row>
        <row r="5057">
          <cell r="D5057" t="str">
            <v>49BC003466</v>
          </cell>
          <cell r="E5057" t="str">
            <v>ASSEMBLY FIXTURE</v>
          </cell>
          <cell r="F5057" t="str">
            <v>49BC003466</v>
          </cell>
          <cell r="G5057" t="str">
            <v>TERMINAL LOCATING TOOL LIFHT</v>
          </cell>
        </row>
        <row r="5058">
          <cell r="D5058" t="str">
            <v>49BC003528</v>
          </cell>
          <cell r="E5058" t="str">
            <v>ASSEMBLY FIXTURE</v>
          </cell>
          <cell r="F5058" t="str">
            <v>49BC003528</v>
          </cell>
          <cell r="G5058" t="str">
            <v>TERMINAL LOCATING TOOL LIGHT</v>
          </cell>
        </row>
        <row r="5059">
          <cell r="D5059" t="str">
            <v>49BC003940</v>
          </cell>
          <cell r="E5059" t="str">
            <v>ASSEMBLY FIXTURE</v>
          </cell>
          <cell r="F5059" t="str">
            <v>49BC003940</v>
          </cell>
          <cell r="G5059" t="str">
            <v>TERMINAL LOCATING TOOL</v>
          </cell>
        </row>
        <row r="5060">
          <cell r="D5060" t="str">
            <v>49BC003941</v>
          </cell>
          <cell r="E5060" t="str">
            <v>ASSEMBLY FIXTURE</v>
          </cell>
          <cell r="F5060" t="str">
            <v>49BC003941</v>
          </cell>
          <cell r="G5060" t="str">
            <v>TERMINAL LOCATING TOOL</v>
          </cell>
        </row>
        <row r="5061">
          <cell r="D5061" t="str">
            <v>49BC003942</v>
          </cell>
          <cell r="E5061" t="str">
            <v>ASSEMBLY FIXTURE</v>
          </cell>
          <cell r="F5061" t="str">
            <v>49BC003942</v>
          </cell>
          <cell r="G5061" t="str">
            <v>TERMINAL LOCATING TOOL</v>
          </cell>
        </row>
        <row r="5062">
          <cell r="D5062" t="str">
            <v>49BC003943</v>
          </cell>
          <cell r="E5062" t="str">
            <v>ASSEMBLY FIXTURE</v>
          </cell>
          <cell r="F5062" t="str">
            <v>49BC003943</v>
          </cell>
          <cell r="G5062" t="str">
            <v>TERMINAL LOCATING TOOL</v>
          </cell>
        </row>
        <row r="5063">
          <cell r="D5063" t="str">
            <v>49BC003982</v>
          </cell>
          <cell r="E5063" t="str">
            <v>ASSEMBLY FIXTURE</v>
          </cell>
          <cell r="F5063" t="str">
            <v>49BC003982</v>
          </cell>
          <cell r="G5063" t="str">
            <v>EARTH TERMINAL(SN MOLD) A/F</v>
          </cell>
        </row>
        <row r="5064">
          <cell r="D5064" t="str">
            <v>49BC004014</v>
          </cell>
          <cell r="E5064" t="str">
            <v>ASSEMBLY FIXTURE</v>
          </cell>
          <cell r="F5064" t="str">
            <v>49BC004014</v>
          </cell>
          <cell r="G5064" t="str">
            <v>TERMINAL RLY BOX CARRIER JIG</v>
          </cell>
        </row>
        <row r="5065">
          <cell r="D5065" t="str">
            <v>49BC004062</v>
          </cell>
          <cell r="E5065" t="str">
            <v>EARTH TERMINAL LOCATING TOOL</v>
          </cell>
          <cell r="F5065" t="str">
            <v>49BC004062</v>
          </cell>
          <cell r="G5065" t="str">
            <v>EARTH TERMINAL LOCATING TOOL</v>
          </cell>
        </row>
        <row r="5066">
          <cell r="D5066" t="str">
            <v>49BC004223</v>
          </cell>
          <cell r="E5066" t="str">
            <v>EARTH TERMINAL(SN MOLDD) LOCATING TOOL</v>
          </cell>
          <cell r="F5066" t="str">
            <v>49BC004223</v>
          </cell>
          <cell r="G5066" t="str">
            <v>EARTH TERMINAL(SN MOLDD) LOCATING TOOL</v>
          </cell>
        </row>
        <row r="5067">
          <cell r="D5067" t="str">
            <v>49BC004251</v>
          </cell>
          <cell r="E5067" t="str">
            <v>ASSEMBLY FIXTURE</v>
          </cell>
          <cell r="F5067" t="str">
            <v>49BC004251</v>
          </cell>
          <cell r="G5067" t="str">
            <v>TERMINAL LOCATING TOOL</v>
          </cell>
        </row>
        <row r="5068">
          <cell r="D5068" t="str">
            <v>49BC400042</v>
          </cell>
          <cell r="E5068" t="str">
            <v>HOLDER</v>
          </cell>
          <cell r="F5068" t="str">
            <v>49BC400042</v>
          </cell>
          <cell r="G5068" t="str">
            <v>LA LE BA HOLDER</v>
          </cell>
        </row>
        <row r="5069">
          <cell r="D5069" t="str">
            <v>49BJ000127</v>
          </cell>
          <cell r="E5069" t="str">
            <v>CHECKER FIXTURE</v>
          </cell>
          <cell r="F5069" t="str">
            <v>49BJ000127</v>
          </cell>
          <cell r="G5069" t="str">
            <v>BOX ASSY RELAY BASE+BOLT ASSY / SOKET</v>
          </cell>
        </row>
        <row r="5070">
          <cell r="D5070" t="str">
            <v>49CA000734</v>
          </cell>
          <cell r="E5070" t="str">
            <v>HOLDER</v>
          </cell>
          <cell r="F5070" t="str">
            <v>49CA000734</v>
          </cell>
          <cell r="G5070" t="str">
            <v>CLIP HOLDER</v>
          </cell>
        </row>
        <row r="5071">
          <cell r="D5071" t="str">
            <v>49CA000835</v>
          </cell>
          <cell r="E5071" t="str">
            <v>HOLDER</v>
          </cell>
          <cell r="F5071" t="str">
            <v>49CA000835</v>
          </cell>
          <cell r="G5071" t="str">
            <v>CLIP HOLDER (INLINE)</v>
          </cell>
        </row>
        <row r="5072">
          <cell r="D5072" t="str">
            <v>49CA000864</v>
          </cell>
          <cell r="E5072" t="str">
            <v>HOLDER</v>
          </cell>
          <cell r="F5072" t="str">
            <v>49CA000864</v>
          </cell>
          <cell r="G5072" t="str">
            <v>CLIP HOLDER (INLINE)</v>
          </cell>
        </row>
        <row r="5073">
          <cell r="D5073" t="str">
            <v>49CA001215</v>
          </cell>
          <cell r="E5073" t="str">
            <v>CLIP</v>
          </cell>
          <cell r="F5073" t="str">
            <v>49CA001215</v>
          </cell>
          <cell r="G5073" t="str">
            <v>SCL-10 CLIP A/F JIG</v>
          </cell>
        </row>
        <row r="5074">
          <cell r="D5074" t="str">
            <v>49CA001413</v>
          </cell>
          <cell r="E5074" t="str">
            <v>CLIP HOLDER</v>
          </cell>
          <cell r="F5074" t="str">
            <v>49CA001413</v>
          </cell>
          <cell r="G5074" t="str">
            <v>CLIP HOLDER (INLINE)</v>
          </cell>
        </row>
        <row r="5075">
          <cell r="D5075" t="str">
            <v>49CA001668</v>
          </cell>
          <cell r="E5075" t="str">
            <v>HOLDER</v>
          </cell>
          <cell r="F5075" t="str">
            <v>49CA001668</v>
          </cell>
          <cell r="G5075" t="str">
            <v>CLIP HOLDER</v>
          </cell>
        </row>
        <row r="5076">
          <cell r="D5076" t="str">
            <v>49CA003930</v>
          </cell>
          <cell r="E5076" t="str">
            <v>TOOL</v>
          </cell>
          <cell r="F5076" t="str">
            <v>49CA003930</v>
          </cell>
          <cell r="G5076" t="str">
            <v>CLIP LOCATING TOOL</v>
          </cell>
        </row>
        <row r="5077">
          <cell r="D5077" t="str">
            <v>49CA004263</v>
          </cell>
          <cell r="E5077" t="str">
            <v>HOLDER</v>
          </cell>
          <cell r="F5077" t="str">
            <v>49CA004263</v>
          </cell>
          <cell r="G5077" t="str">
            <v>CLAMP HOLDER</v>
          </cell>
        </row>
        <row r="5078">
          <cell r="D5078" t="str">
            <v>49CA004307</v>
          </cell>
          <cell r="E5078" t="str">
            <v>TOOL</v>
          </cell>
          <cell r="F5078" t="str">
            <v>49CA004307</v>
          </cell>
          <cell r="G5078" t="str">
            <v>CLIP LOCATING TOOL</v>
          </cell>
        </row>
        <row r="5079">
          <cell r="D5079" t="str">
            <v>49CA004312</v>
          </cell>
          <cell r="E5079" t="str">
            <v>HOLDER</v>
          </cell>
          <cell r="F5079" t="str">
            <v>49CA004312</v>
          </cell>
          <cell r="G5079" t="str">
            <v>CLAMP HOLDER</v>
          </cell>
        </row>
        <row r="5080">
          <cell r="D5080" t="str">
            <v>49CA004538</v>
          </cell>
          <cell r="E5080" t="str">
            <v>ASSEMBLY FIXTURE</v>
          </cell>
          <cell r="F5080" t="str">
            <v>49CA004538</v>
          </cell>
          <cell r="G5080" t="str">
            <v>CLIP LOCATING TOOL</v>
          </cell>
        </row>
        <row r="5081">
          <cell r="D5081" t="str">
            <v>49CA005524</v>
          </cell>
          <cell r="E5081" t="str">
            <v>HOLDER</v>
          </cell>
          <cell r="F5081" t="str">
            <v>49CA005524</v>
          </cell>
          <cell r="G5081" t="str">
            <v>CLAMP HOLDER</v>
          </cell>
        </row>
        <row r="5082">
          <cell r="D5082" t="str">
            <v>49CA005578</v>
          </cell>
          <cell r="E5082" t="str">
            <v>TOOL</v>
          </cell>
          <cell r="F5082" t="str">
            <v>49CA005578</v>
          </cell>
          <cell r="G5082" t="str">
            <v>CLIP LOCATING TOOL</v>
          </cell>
        </row>
        <row r="5083">
          <cell r="D5083" t="str">
            <v>49CA006095</v>
          </cell>
          <cell r="E5083" t="str">
            <v>TOOL</v>
          </cell>
          <cell r="F5083" t="str">
            <v>49CA006095</v>
          </cell>
          <cell r="G5083" t="str">
            <v>CLIP LOCATING TOOL</v>
          </cell>
        </row>
        <row r="5084">
          <cell r="D5084" t="str">
            <v>49CA006781</v>
          </cell>
          <cell r="E5084" t="str">
            <v>HOLDER</v>
          </cell>
          <cell r="F5084" t="str">
            <v>49CA006781</v>
          </cell>
          <cell r="G5084" t="str">
            <v>CLAMP HOLDER</v>
          </cell>
        </row>
        <row r="5085">
          <cell r="D5085" t="str">
            <v>49CA007929</v>
          </cell>
          <cell r="E5085" t="str">
            <v>HOLDER</v>
          </cell>
          <cell r="F5085" t="str">
            <v>49CA007929</v>
          </cell>
          <cell r="G5085" t="str">
            <v>CLAMP HOLDER</v>
          </cell>
        </row>
        <row r="5086">
          <cell r="D5086" t="str">
            <v>49CA007967</v>
          </cell>
          <cell r="E5086" t="str">
            <v>ASSEMBLY FIXTURE</v>
          </cell>
          <cell r="F5086" t="str">
            <v>49CA007967</v>
          </cell>
          <cell r="G5086" t="str">
            <v>CLIP LOCATING TOOL</v>
          </cell>
        </row>
        <row r="5087">
          <cell r="D5087" t="str">
            <v>49CA008034</v>
          </cell>
          <cell r="E5087" t="str">
            <v>HOLDER</v>
          </cell>
          <cell r="F5087" t="str">
            <v>49CA008034</v>
          </cell>
          <cell r="G5087" t="str">
            <v>CLAMP HOLDER</v>
          </cell>
        </row>
        <row r="5088">
          <cell r="D5088" t="str">
            <v>49CA008035</v>
          </cell>
          <cell r="E5088" t="str">
            <v>HOLDER</v>
          </cell>
          <cell r="F5088" t="str">
            <v>49CA008035</v>
          </cell>
          <cell r="G5088" t="str">
            <v>CLAMP HOLDER</v>
          </cell>
        </row>
        <row r="5089">
          <cell r="D5089" t="str">
            <v>49CA008795</v>
          </cell>
          <cell r="E5089" t="str">
            <v>ASSEMBLY FIXTURE</v>
          </cell>
          <cell r="F5089" t="str">
            <v>49CA008795</v>
          </cell>
          <cell r="G5089" t="str">
            <v>CLIP I/F IN LINE</v>
          </cell>
        </row>
        <row r="5090">
          <cell r="D5090" t="str">
            <v>49CA008796</v>
          </cell>
          <cell r="E5090" t="str">
            <v>CLIP</v>
          </cell>
          <cell r="F5090" t="str">
            <v>49CA008796</v>
          </cell>
          <cell r="G5090" t="str">
            <v>CLIP I/F IN LINE</v>
          </cell>
        </row>
        <row r="5091">
          <cell r="D5091" t="str">
            <v>49CA008812</v>
          </cell>
          <cell r="E5091" t="str">
            <v>HOLDER</v>
          </cell>
          <cell r="F5091" t="str">
            <v>49CA008812</v>
          </cell>
          <cell r="G5091" t="str">
            <v>CLAMP HOLDER</v>
          </cell>
        </row>
        <row r="5092">
          <cell r="D5092" t="str">
            <v>49CA008814</v>
          </cell>
          <cell r="E5092" t="str">
            <v>CLIP</v>
          </cell>
          <cell r="F5092" t="str">
            <v>49CA008814</v>
          </cell>
          <cell r="G5092" t="str">
            <v>CLIP I/F IN LINE</v>
          </cell>
        </row>
        <row r="5093">
          <cell r="D5093" t="str">
            <v>49CA009363</v>
          </cell>
          <cell r="E5093" t="str">
            <v>ASSEMBLY FIXTURE</v>
          </cell>
          <cell r="F5093" t="str">
            <v>49CA009363</v>
          </cell>
          <cell r="G5093" t="str">
            <v>CLIP LOCATING TOOL</v>
          </cell>
        </row>
        <row r="5094">
          <cell r="D5094" t="str">
            <v>49CA009411</v>
          </cell>
          <cell r="E5094" t="str">
            <v>HOLDER</v>
          </cell>
          <cell r="F5094" t="str">
            <v>49CA009411</v>
          </cell>
          <cell r="G5094" t="str">
            <v>CLAMP HOLDER</v>
          </cell>
        </row>
        <row r="5095">
          <cell r="D5095" t="str">
            <v>49CA009423</v>
          </cell>
          <cell r="E5095" t="str">
            <v>HOLDER</v>
          </cell>
          <cell r="F5095" t="str">
            <v>49CA009423</v>
          </cell>
          <cell r="G5095" t="str">
            <v>CLAMP HOLDER</v>
          </cell>
        </row>
        <row r="5096">
          <cell r="D5096" t="str">
            <v>49CA009424</v>
          </cell>
          <cell r="E5096" t="str">
            <v>HOLDER</v>
          </cell>
          <cell r="F5096" t="str">
            <v>49CA009424</v>
          </cell>
          <cell r="G5096" t="str">
            <v>CLAMP HOLDER</v>
          </cell>
        </row>
        <row r="5097">
          <cell r="D5097" t="str">
            <v>49CA009451</v>
          </cell>
          <cell r="E5097" t="str">
            <v>HOLDER</v>
          </cell>
          <cell r="F5097" t="str">
            <v>49CA009451</v>
          </cell>
          <cell r="G5097" t="str">
            <v>CLAMP HOLDER</v>
          </cell>
        </row>
        <row r="5098">
          <cell r="D5098" t="str">
            <v>49CA009811</v>
          </cell>
          <cell r="E5098" t="str">
            <v>ASSEMBLY FIXTURE</v>
          </cell>
          <cell r="F5098" t="str">
            <v>49CA009811</v>
          </cell>
          <cell r="G5098" t="str">
            <v>CLIP LOCATING TOOL</v>
          </cell>
        </row>
        <row r="5099">
          <cell r="D5099" t="str">
            <v>49CA009868</v>
          </cell>
          <cell r="E5099" t="str">
            <v>ASSEMBLY FIXTURE</v>
          </cell>
          <cell r="F5099" t="str">
            <v>49CA009868</v>
          </cell>
          <cell r="G5099" t="str">
            <v>CLAMP HOLDER</v>
          </cell>
        </row>
        <row r="5100">
          <cell r="D5100" t="str">
            <v>49CA010079</v>
          </cell>
          <cell r="E5100" t="str">
            <v>HOLDER</v>
          </cell>
          <cell r="F5100" t="str">
            <v>49CA010079</v>
          </cell>
          <cell r="G5100" t="str">
            <v>CLAMP HOLDER</v>
          </cell>
        </row>
        <row r="5101">
          <cell r="D5101" t="str">
            <v>49CA010201</v>
          </cell>
          <cell r="E5101" t="str">
            <v>TOOL</v>
          </cell>
          <cell r="F5101" t="str">
            <v>49CA010201</v>
          </cell>
          <cell r="G5101" t="str">
            <v>CLIP LOCATING TOOL</v>
          </cell>
        </row>
        <row r="5102">
          <cell r="D5102" t="str">
            <v>49CA010849</v>
          </cell>
          <cell r="E5102" t="str">
            <v>ASSEMBLY FIXTURE</v>
          </cell>
          <cell r="F5102" t="str">
            <v>49CA010849</v>
          </cell>
          <cell r="G5102" t="str">
            <v>CLIP COCATING TOOL</v>
          </cell>
        </row>
        <row r="5103">
          <cell r="D5103" t="str">
            <v>49CA011092</v>
          </cell>
          <cell r="E5103" t="str">
            <v>HOLDER</v>
          </cell>
          <cell r="F5103" t="str">
            <v>49CA011092</v>
          </cell>
          <cell r="G5103" t="str">
            <v>CLAMP HOLDER</v>
          </cell>
        </row>
        <row r="5104">
          <cell r="D5104" t="str">
            <v>49CA400178</v>
          </cell>
          <cell r="E5104" t="str">
            <v>HOLDER</v>
          </cell>
          <cell r="F5104" t="str">
            <v>49CA400178</v>
          </cell>
          <cell r="G5104" t="str">
            <v>CLIP HOLDER</v>
          </cell>
        </row>
        <row r="5105">
          <cell r="D5105" t="str">
            <v>49CA400576</v>
          </cell>
          <cell r="E5105" t="str">
            <v>HOLDER</v>
          </cell>
          <cell r="F5105" t="str">
            <v>49CA400576</v>
          </cell>
          <cell r="G5105" t="str">
            <v>CLIP HOLDER (INLINE)</v>
          </cell>
        </row>
        <row r="5106">
          <cell r="D5106" t="str">
            <v>49CA400725</v>
          </cell>
          <cell r="E5106" t="str">
            <v>HOLDER</v>
          </cell>
          <cell r="F5106" t="str">
            <v>49CA400725</v>
          </cell>
          <cell r="G5106" t="str">
            <v>CLIP HOLDER</v>
          </cell>
        </row>
        <row r="5107">
          <cell r="D5107" t="str">
            <v>49CB002323</v>
          </cell>
          <cell r="E5107" t="str">
            <v>HOLDER</v>
          </cell>
          <cell r="F5107" t="str">
            <v>49CB002323</v>
          </cell>
          <cell r="G5107" t="str">
            <v>PROTECTOR HOLDER</v>
          </cell>
        </row>
        <row r="5108">
          <cell r="D5108" t="str">
            <v>49CB007187</v>
          </cell>
          <cell r="E5108" t="str">
            <v>ASSEMBLY FIXTURE</v>
          </cell>
          <cell r="F5108" t="str">
            <v>49CB007187</v>
          </cell>
          <cell r="G5108" t="str">
            <v>PROTECTOR HOLDER</v>
          </cell>
        </row>
        <row r="5109">
          <cell r="D5109" t="str">
            <v>49CC000572</v>
          </cell>
          <cell r="E5109" t="str">
            <v>TOOL</v>
          </cell>
          <cell r="F5109" t="str">
            <v>49CC000572</v>
          </cell>
          <cell r="G5109" t="str">
            <v>GROMMET LOCATING TOOL</v>
          </cell>
        </row>
        <row r="5110">
          <cell r="D5110" t="str">
            <v>49CC000729</v>
          </cell>
          <cell r="E5110" t="str">
            <v>ASSEMBLY FIXTURE</v>
          </cell>
          <cell r="F5110" t="str">
            <v>49CC000729</v>
          </cell>
          <cell r="G5110" t="str">
            <v>GROMMET LOCATING TOOL</v>
          </cell>
        </row>
        <row r="5111">
          <cell r="D5111" t="str">
            <v>49CC001190</v>
          </cell>
          <cell r="E5111" t="str">
            <v>HOLDER</v>
          </cell>
          <cell r="F5111" t="str">
            <v>49CC001190</v>
          </cell>
          <cell r="G5111" t="str">
            <v>GROMMET HOLDER</v>
          </cell>
        </row>
        <row r="5112">
          <cell r="D5112" t="str">
            <v>49CC001830</v>
          </cell>
          <cell r="E5112" t="str">
            <v>HOLDER</v>
          </cell>
          <cell r="F5112" t="str">
            <v>49CC001830</v>
          </cell>
          <cell r="G5112" t="str">
            <v>GROMMET HOLDER</v>
          </cell>
        </row>
        <row r="5113">
          <cell r="D5113" t="str">
            <v>49CC001968</v>
          </cell>
          <cell r="E5113" t="str">
            <v>HOLDER</v>
          </cell>
          <cell r="F5113" t="str">
            <v>49CC001968</v>
          </cell>
          <cell r="G5113" t="str">
            <v>GROMMET HOLDER</v>
          </cell>
        </row>
        <row r="5114">
          <cell r="D5114" t="str">
            <v>49CC002217</v>
          </cell>
          <cell r="E5114" t="str">
            <v>ASSEMBLY FIXTURE</v>
          </cell>
          <cell r="F5114" t="str">
            <v>49CC002217</v>
          </cell>
          <cell r="G5114" t="str">
            <v>GROM A/F(UP,DOWN)</v>
          </cell>
        </row>
        <row r="5115">
          <cell r="D5115" t="str">
            <v>49CC002238</v>
          </cell>
          <cell r="E5115" t="str">
            <v>GROMMET FINISHING JIG</v>
          </cell>
          <cell r="F5115" t="str">
            <v>49CC002238</v>
          </cell>
          <cell r="G5115" t="str">
            <v>GROMMET FINISHING JIG</v>
          </cell>
        </row>
        <row r="5116">
          <cell r="D5116" t="str">
            <v>49CD000185</v>
          </cell>
          <cell r="E5116" t="str">
            <v>ASSEMBLY FIXTURE</v>
          </cell>
          <cell r="F5116" t="str">
            <v>49CD000185</v>
          </cell>
          <cell r="G5116" t="str">
            <v>JOINT CAP(M)X4 LOCATING TOOL</v>
          </cell>
        </row>
        <row r="5117">
          <cell r="D5117" t="str">
            <v>49CD000186</v>
          </cell>
          <cell r="E5117" t="str">
            <v>ASSEMBLY FIXTURE</v>
          </cell>
          <cell r="F5117" t="str">
            <v>49CD000186</v>
          </cell>
          <cell r="G5117" t="str">
            <v>JOINT CAP(M)X2 LOCATING TOOL</v>
          </cell>
        </row>
        <row r="5118">
          <cell r="D5118" t="str">
            <v>49CD002903</v>
          </cell>
          <cell r="E5118" t="str">
            <v>ASSEMBLY FIXTURE</v>
          </cell>
          <cell r="F5118" t="str">
            <v>49CD002903</v>
          </cell>
          <cell r="G5118" t="str">
            <v>STRAIGHT LOCATING TOOL</v>
          </cell>
        </row>
        <row r="5119">
          <cell r="D5119" t="str">
            <v>49CJ000029</v>
          </cell>
          <cell r="E5119" t="str">
            <v>CLIP</v>
          </cell>
          <cell r="F5119" t="str">
            <v>49CJ000029</v>
          </cell>
          <cell r="G5119" t="str">
            <v>CLIP I/F (IN LINE)</v>
          </cell>
        </row>
        <row r="5120">
          <cell r="D5120" t="str">
            <v>49CJ000045</v>
          </cell>
          <cell r="E5120" t="str">
            <v>ASSEMBLY FIXTURE</v>
          </cell>
          <cell r="F5120" t="str">
            <v>49CJ000045</v>
          </cell>
          <cell r="G5120" t="str">
            <v>CLIP I/F (IN LINE)</v>
          </cell>
        </row>
        <row r="5121">
          <cell r="D5121" t="str">
            <v>49CJ000053</v>
          </cell>
          <cell r="E5121" t="str">
            <v>CLIP</v>
          </cell>
          <cell r="F5121" t="str">
            <v>49CJ000053</v>
          </cell>
          <cell r="G5121" t="str">
            <v>CLIP I/F INLINE</v>
          </cell>
        </row>
        <row r="5122">
          <cell r="D5122" t="str">
            <v>49CJ000065</v>
          </cell>
          <cell r="E5122" t="str">
            <v>CLIP</v>
          </cell>
          <cell r="F5122" t="str">
            <v>49CJ000065</v>
          </cell>
          <cell r="G5122" t="str">
            <v>CLIP I/F IN LINE</v>
          </cell>
        </row>
        <row r="5123">
          <cell r="D5123" t="str">
            <v>49CJ000076</v>
          </cell>
          <cell r="E5123" t="str">
            <v>CHECKER FIXTURE</v>
          </cell>
          <cell r="F5123" t="str">
            <v>49CJ000076</v>
          </cell>
          <cell r="G5123" t="str">
            <v>CLIP I/F INLINE</v>
          </cell>
        </row>
        <row r="5124">
          <cell r="D5124" t="str">
            <v>49CJ000088</v>
          </cell>
          <cell r="E5124" t="str">
            <v>ASSEMBLY FIXTURE</v>
          </cell>
          <cell r="F5124" t="str">
            <v>49CJ000088</v>
          </cell>
          <cell r="G5124" t="str">
            <v>CLIP I/F INLINE</v>
          </cell>
        </row>
        <row r="5125">
          <cell r="D5125" t="str">
            <v>49CJ000089</v>
          </cell>
          <cell r="E5125" t="str">
            <v>ASSEMBLY FIXTURE</v>
          </cell>
          <cell r="F5125" t="str">
            <v>49CJ000089</v>
          </cell>
          <cell r="G5125" t="str">
            <v>CLIP I/F INLINE</v>
          </cell>
        </row>
        <row r="5126">
          <cell r="D5126" t="str">
            <v>49CJ000090</v>
          </cell>
          <cell r="E5126" t="str">
            <v>ASSEMBLY FIXTURE</v>
          </cell>
          <cell r="F5126" t="str">
            <v>49CJ000090</v>
          </cell>
          <cell r="G5126" t="str">
            <v>CLIP I/F INLINE</v>
          </cell>
        </row>
        <row r="5127">
          <cell r="D5127" t="str">
            <v>49CJ000100</v>
          </cell>
          <cell r="E5127" t="str">
            <v>ASSEMBLY FIXTURE</v>
          </cell>
          <cell r="F5127" t="str">
            <v>49CJ000100</v>
          </cell>
          <cell r="G5127" t="str">
            <v>CLIP I/F INLINE</v>
          </cell>
        </row>
        <row r="5128">
          <cell r="D5128" t="str">
            <v>49CJ000104</v>
          </cell>
          <cell r="E5128" t="str">
            <v>ASSEMBLY FIXTURE</v>
          </cell>
          <cell r="F5128" t="str">
            <v>49CJ000104</v>
          </cell>
          <cell r="G5128" t="str">
            <v>CLIP I/F INLINE</v>
          </cell>
        </row>
        <row r="5129">
          <cell r="D5129" t="str">
            <v>49CJ000105</v>
          </cell>
          <cell r="E5129" t="str">
            <v>ASSEMBLY FIXTURE</v>
          </cell>
          <cell r="F5129" t="str">
            <v>49CJ000105</v>
          </cell>
          <cell r="G5129" t="str">
            <v>CLIP I/F INLINE</v>
          </cell>
        </row>
        <row r="5130">
          <cell r="D5130" t="str">
            <v>49CJ000107</v>
          </cell>
          <cell r="E5130" t="str">
            <v>ASSEMBLY FIXTURE</v>
          </cell>
          <cell r="F5130" t="str">
            <v>49CJ000107</v>
          </cell>
          <cell r="G5130" t="str">
            <v>CLIP I/F INLINE</v>
          </cell>
        </row>
        <row r="5131">
          <cell r="D5131" t="str">
            <v>49CJ000110</v>
          </cell>
          <cell r="E5131" t="str">
            <v>ASSEMBLY FIXTURE</v>
          </cell>
          <cell r="F5131" t="str">
            <v>49CJ000110</v>
          </cell>
          <cell r="G5131" t="str">
            <v>CLIP I/F INLINE</v>
          </cell>
        </row>
        <row r="5132">
          <cell r="D5132" t="str">
            <v>49CJ000118</v>
          </cell>
          <cell r="E5132" t="str">
            <v>ASSEMBLY FIXTURE</v>
          </cell>
          <cell r="F5132" t="str">
            <v>49CJ000118</v>
          </cell>
          <cell r="G5132" t="str">
            <v>CLIP I/F INLINE</v>
          </cell>
        </row>
        <row r="5133">
          <cell r="D5133" t="str">
            <v>49CJ000124</v>
          </cell>
          <cell r="E5133" t="str">
            <v>CLIP</v>
          </cell>
          <cell r="F5133" t="str">
            <v>49CJ000124</v>
          </cell>
          <cell r="G5133" t="str">
            <v>CLIP I/F INLINE</v>
          </cell>
        </row>
        <row r="5134">
          <cell r="D5134" t="str">
            <v>49CJ000127</v>
          </cell>
          <cell r="E5134" t="str">
            <v>CLIP</v>
          </cell>
          <cell r="F5134" t="str">
            <v>49CJ000127</v>
          </cell>
          <cell r="G5134" t="str">
            <v>CLIP I/F INLINE</v>
          </cell>
        </row>
        <row r="5135">
          <cell r="D5135" t="str">
            <v>49CJ000135</v>
          </cell>
          <cell r="E5135" t="str">
            <v>CLIP</v>
          </cell>
          <cell r="F5135" t="str">
            <v>49CJ000135</v>
          </cell>
          <cell r="G5135" t="str">
            <v>CLIP I/F IN LINE</v>
          </cell>
        </row>
        <row r="5136">
          <cell r="D5136" t="str">
            <v>49CJ000151</v>
          </cell>
          <cell r="E5136" t="str">
            <v>CLIP</v>
          </cell>
          <cell r="F5136" t="str">
            <v>49CJ000151</v>
          </cell>
          <cell r="G5136" t="str">
            <v>CLIP I/F FOR OFF LINE</v>
          </cell>
        </row>
        <row r="5137">
          <cell r="D5137" t="str">
            <v>49CJ000197</v>
          </cell>
          <cell r="E5137" t="str">
            <v>ASSEMBLY FIXTURE</v>
          </cell>
          <cell r="F5137" t="str">
            <v>49CJ000197</v>
          </cell>
          <cell r="G5137" t="str">
            <v>CLIP INLINE I/F</v>
          </cell>
        </row>
        <row r="5138">
          <cell r="D5138" t="str">
            <v>49CJ000200</v>
          </cell>
          <cell r="E5138" t="str">
            <v>ASSEMBLY FIXTURE</v>
          </cell>
          <cell r="F5138" t="str">
            <v>49CJ000200</v>
          </cell>
          <cell r="G5138" t="str">
            <v>CLIP INLINE I/F</v>
          </cell>
        </row>
        <row r="5139">
          <cell r="D5139" t="str">
            <v>49CJ000212</v>
          </cell>
          <cell r="E5139" t="str">
            <v>ASSEMBLY FIXTURE</v>
          </cell>
          <cell r="F5139" t="str">
            <v>49CJ000212</v>
          </cell>
          <cell r="G5139" t="str">
            <v>CLIP LOCATING TOOL</v>
          </cell>
        </row>
        <row r="5140">
          <cell r="D5140" t="str">
            <v>49CJ000213</v>
          </cell>
          <cell r="E5140" t="str">
            <v>ASSEMBLY FIXTURE</v>
          </cell>
          <cell r="F5140" t="str">
            <v>49CJ000213</v>
          </cell>
          <cell r="G5140" t="str">
            <v>CLIP I/F OFFLINE</v>
          </cell>
        </row>
        <row r="5141">
          <cell r="D5141" t="str">
            <v>49CJ000215</v>
          </cell>
          <cell r="E5141" t="str">
            <v>ASSEMBLY FIXTURE</v>
          </cell>
          <cell r="F5141" t="str">
            <v>49CJ000215</v>
          </cell>
          <cell r="G5141" t="str">
            <v>CLIP I/F OFFLINE</v>
          </cell>
        </row>
        <row r="5142">
          <cell r="D5142" t="str">
            <v>49CJ000216</v>
          </cell>
          <cell r="E5142" t="str">
            <v>ASSEMBLY FIXTURE</v>
          </cell>
          <cell r="F5142" t="str">
            <v>49CJ000216</v>
          </cell>
          <cell r="G5142" t="str">
            <v>CLIP I/F OFFLINE</v>
          </cell>
        </row>
        <row r="5143">
          <cell r="D5143" t="str">
            <v>49CJ000217</v>
          </cell>
          <cell r="E5143" t="str">
            <v>ASSEMBLY FIXTURE</v>
          </cell>
          <cell r="F5143" t="str">
            <v>49CJ000217</v>
          </cell>
          <cell r="G5143" t="str">
            <v>CLIP I/F OFFLINE</v>
          </cell>
        </row>
        <row r="5144">
          <cell r="D5144" t="str">
            <v>49CJ000219</v>
          </cell>
          <cell r="E5144" t="str">
            <v>ASSEMBLY FIXTURE</v>
          </cell>
          <cell r="F5144" t="str">
            <v>49CJ000219</v>
          </cell>
          <cell r="G5144" t="str">
            <v>CLIP I/F OFFLINE</v>
          </cell>
        </row>
        <row r="5145">
          <cell r="D5145" t="str">
            <v>49CJ000232</v>
          </cell>
          <cell r="E5145" t="str">
            <v>X1TS-6C19</v>
          </cell>
          <cell r="F5145" t="str">
            <v>49CJ000232</v>
          </cell>
          <cell r="G5145" t="str">
            <v>I/F OFFLINE TYPE</v>
          </cell>
        </row>
        <row r="5146">
          <cell r="D5146" t="str">
            <v>49CJ000233</v>
          </cell>
          <cell r="E5146" t="str">
            <v>CLIP</v>
          </cell>
          <cell r="F5146" t="str">
            <v>49CJ000233</v>
          </cell>
          <cell r="G5146" t="str">
            <v>CLIP I/F OFFLINE YPE</v>
          </cell>
        </row>
        <row r="5147">
          <cell r="D5147" t="str">
            <v>49CJ000235</v>
          </cell>
          <cell r="E5147" t="str">
            <v>ASSEMBLY FIXTURE</v>
          </cell>
          <cell r="F5147" t="str">
            <v>49CJ000235</v>
          </cell>
          <cell r="G5147" t="str">
            <v>CLIP I/F OFFLINE TYPE</v>
          </cell>
        </row>
        <row r="5148">
          <cell r="D5148" t="str">
            <v>49CJ000239</v>
          </cell>
          <cell r="E5148" t="str">
            <v>ASSEMBLY FIXTURE</v>
          </cell>
          <cell r="F5148" t="str">
            <v>49CJ000239</v>
          </cell>
          <cell r="G5148" t="str">
            <v>CLIP I/F OFFLINE</v>
          </cell>
        </row>
        <row r="5149">
          <cell r="D5149" t="str">
            <v>49CJ000240</v>
          </cell>
          <cell r="E5149" t="str">
            <v>ASSEMBLY FIXTURE</v>
          </cell>
          <cell r="F5149" t="str">
            <v>49CJ000240</v>
          </cell>
          <cell r="G5149" t="str">
            <v>CLIP I/F OFFLINE</v>
          </cell>
        </row>
        <row r="5150">
          <cell r="D5150" t="str">
            <v>49CJ000245</v>
          </cell>
          <cell r="E5150" t="str">
            <v>ASSEMBLY FIXTURE</v>
          </cell>
          <cell r="F5150" t="str">
            <v>49CJ000245</v>
          </cell>
          <cell r="G5150" t="str">
            <v>CLIP I/F OFFLINE TYPE</v>
          </cell>
        </row>
        <row r="5151">
          <cell r="D5151" t="str">
            <v>49CJ000259</v>
          </cell>
          <cell r="E5151" t="str">
            <v>ASSEMBLY FIXTURE</v>
          </cell>
          <cell r="F5151" t="str">
            <v>49CJ000259</v>
          </cell>
          <cell r="G5151" t="str">
            <v>CLIP LOCATING TOOL OFFLINE</v>
          </cell>
        </row>
        <row r="5152">
          <cell r="D5152" t="str">
            <v>49CJ000261</v>
          </cell>
          <cell r="E5152" t="str">
            <v>ASSEMBLY FIXTURE</v>
          </cell>
          <cell r="F5152" t="str">
            <v>49CJ000261</v>
          </cell>
          <cell r="G5152" t="str">
            <v>CLIP I/F OFFLINE SPECIAL</v>
          </cell>
        </row>
        <row r="5153">
          <cell r="D5153" t="str">
            <v>49CJ000269</v>
          </cell>
          <cell r="E5153" t="str">
            <v>ASSEMBLY FIXTURE</v>
          </cell>
          <cell r="F5153" t="str">
            <v>49CJ000269</v>
          </cell>
          <cell r="G5153" t="str">
            <v>CLIP I/F OFFLINE TYPE</v>
          </cell>
        </row>
        <row r="5154">
          <cell r="D5154" t="str">
            <v>49CJ000270</v>
          </cell>
          <cell r="E5154" t="str">
            <v>ASSEMBLY FIXTURE</v>
          </cell>
          <cell r="F5154" t="str">
            <v>49CJ000270</v>
          </cell>
          <cell r="G5154" t="str">
            <v>CLIP I/F OFFLINE TYPE</v>
          </cell>
        </row>
        <row r="5155">
          <cell r="D5155" t="str">
            <v>49CJ000274</v>
          </cell>
          <cell r="E5155" t="str">
            <v>ASSEMBLY FIXTURE</v>
          </cell>
          <cell r="F5155" t="str">
            <v>49CJ000274</v>
          </cell>
          <cell r="G5155" t="str">
            <v>CLIP LOCATING TOOL SW TYPE</v>
          </cell>
        </row>
        <row r="5156">
          <cell r="D5156" t="str">
            <v>49CJ000298</v>
          </cell>
          <cell r="E5156" t="str">
            <v>CLIP</v>
          </cell>
          <cell r="F5156" t="str">
            <v>49CJ000298</v>
          </cell>
          <cell r="G5156" t="str">
            <v>CLIP I/F OFFLINE TYPE</v>
          </cell>
        </row>
        <row r="5157">
          <cell r="D5157" t="str">
            <v>49CJ000332</v>
          </cell>
          <cell r="E5157" t="str">
            <v>ASSEMBLY FIXTURE</v>
          </cell>
          <cell r="F5157" t="str">
            <v>49CJ000332</v>
          </cell>
          <cell r="G5157" t="str">
            <v>CLIP C/F INLINE</v>
          </cell>
        </row>
        <row r="5158">
          <cell r="D5158" t="str">
            <v>49CJ000408</v>
          </cell>
          <cell r="E5158" t="str">
            <v>ASSEMBLY FIXTURE</v>
          </cell>
          <cell r="F5158" t="str">
            <v>49CJ000408</v>
          </cell>
          <cell r="G5158" t="str">
            <v>CLIP LOCATING TOOL SW TYPE</v>
          </cell>
        </row>
        <row r="5159">
          <cell r="D5159" t="str">
            <v>49CK000079</v>
          </cell>
          <cell r="E5159" t="str">
            <v>ASSEMBLY FIXTURE</v>
          </cell>
          <cell r="F5159" t="str">
            <v>49CK000079</v>
          </cell>
          <cell r="G5159" t="str">
            <v>PROTECTOR I/F OFFLINE TYPE</v>
          </cell>
        </row>
        <row r="5160">
          <cell r="D5160" t="str">
            <v>49CK000170</v>
          </cell>
          <cell r="E5160" t="str">
            <v>ASSEMBLY FIXTURE</v>
          </cell>
          <cell r="F5160" t="str">
            <v>49CK000170</v>
          </cell>
          <cell r="G5160" t="str">
            <v>BOX LOWER COVER SHIAGE JIG(AP5T)</v>
          </cell>
        </row>
        <row r="5161">
          <cell r="D5161" t="str">
            <v>49CK000176</v>
          </cell>
          <cell r="E5161" t="str">
            <v>CHECKER FIXTURE</v>
          </cell>
          <cell r="F5161" t="str">
            <v>49CK000176</v>
          </cell>
          <cell r="G5161" t="str">
            <v>PROTECTOR LOCATING TOOL SW TYPE</v>
          </cell>
        </row>
        <row r="5162">
          <cell r="D5162" t="str">
            <v>49CL000040</v>
          </cell>
          <cell r="E5162" t="str">
            <v>ASSEMBLY FIXTURE</v>
          </cell>
          <cell r="F5162" t="str">
            <v>49CL000040</v>
          </cell>
          <cell r="G5162" t="str">
            <v>GROMMET I/F SW TYPE</v>
          </cell>
        </row>
        <row r="5163">
          <cell r="D5163" t="str">
            <v>49CL000067</v>
          </cell>
          <cell r="E5163" t="str">
            <v>ASSEMBLY FIXTURE</v>
          </cell>
          <cell r="F5163" t="str">
            <v>49CL000067</v>
          </cell>
          <cell r="G5163" t="str">
            <v>HOLDER CORR ASSEMBLY FIXTURE</v>
          </cell>
        </row>
        <row r="5164">
          <cell r="D5164" t="str">
            <v>49CL000068</v>
          </cell>
          <cell r="E5164" t="str">
            <v>GROMMET LOCATING TOOL</v>
          </cell>
          <cell r="F5164" t="str">
            <v>49CL000068</v>
          </cell>
          <cell r="G5164" t="str">
            <v>GROMMET LOCATING TOOL</v>
          </cell>
        </row>
        <row r="5165">
          <cell r="D5165" t="str">
            <v>49CL000069</v>
          </cell>
          <cell r="E5165" t="str">
            <v>TOOL</v>
          </cell>
          <cell r="F5165" t="str">
            <v>49CL000069</v>
          </cell>
          <cell r="G5165" t="str">
            <v>GROMMET LOCATING TOOL</v>
          </cell>
        </row>
        <row r="5166">
          <cell r="D5166" t="str">
            <v>49DA000086</v>
          </cell>
          <cell r="E5166" t="str">
            <v>ASSEMBLY FIXTURE</v>
          </cell>
          <cell r="F5166" t="str">
            <v>49DA000086</v>
          </cell>
          <cell r="G5166" t="str">
            <v>COVERING INDICATING JIG (BASE)</v>
          </cell>
        </row>
        <row r="5167">
          <cell r="D5167" t="str">
            <v>49DA000115</v>
          </cell>
          <cell r="E5167" t="str">
            <v>ASSEMBLY FIXTURE</v>
          </cell>
          <cell r="F5167" t="str">
            <v>49DA000115</v>
          </cell>
          <cell r="G5167" t="str">
            <v>TEMPORARY POSITION PIN FORK</v>
          </cell>
        </row>
        <row r="5168">
          <cell r="D5168" t="str">
            <v>49DA000134</v>
          </cell>
          <cell r="E5168" t="str">
            <v>ASSEMBLY FIXTURE</v>
          </cell>
          <cell r="F5168" t="str">
            <v>49DA000134</v>
          </cell>
          <cell r="G5168" t="str">
            <v>INSTALLATIOR INDICATOR(BLACK)</v>
          </cell>
        </row>
        <row r="5169">
          <cell r="D5169" t="str">
            <v>49DA000135</v>
          </cell>
          <cell r="E5169" t="str">
            <v>ASSEMBLY FIXTURE</v>
          </cell>
          <cell r="F5169" t="str">
            <v>49DA000135</v>
          </cell>
          <cell r="G5169" t="str">
            <v>INSTALLATIOR INDICATOR(WHITE)</v>
          </cell>
        </row>
        <row r="5170">
          <cell r="D5170" t="str">
            <v>49DA000192</v>
          </cell>
          <cell r="E5170" t="str">
            <v>ASSEMBLY FIXTURE</v>
          </cell>
          <cell r="F5170" t="str">
            <v>49DA000192</v>
          </cell>
          <cell r="G5170" t="str">
            <v>INSTALLATIOR INDICATOR(GY)</v>
          </cell>
        </row>
        <row r="5171">
          <cell r="D5171" t="str">
            <v>49DA000217</v>
          </cell>
          <cell r="E5171" t="str">
            <v>KUBISITASUKI</v>
          </cell>
          <cell r="F5171" t="str">
            <v>49DA000217</v>
          </cell>
          <cell r="G5171" t="str">
            <v>LOCATION INDICATED</v>
          </cell>
        </row>
        <row r="5172">
          <cell r="D5172" t="str">
            <v>49DA100001</v>
          </cell>
          <cell r="E5172" t="str">
            <v>FORK</v>
          </cell>
          <cell r="F5172" t="str">
            <v>49DA100001</v>
          </cell>
          <cell r="G5172" t="str">
            <v>POSITION INDICATOR BLACK 32-4004</v>
          </cell>
        </row>
        <row r="5173">
          <cell r="D5173" t="str">
            <v>49DA100002</v>
          </cell>
          <cell r="E5173" t="str">
            <v>FORK</v>
          </cell>
          <cell r="F5173" t="str">
            <v>49DA100002</v>
          </cell>
          <cell r="G5173" t="str">
            <v>POSITION INDICATOR WHITE</v>
          </cell>
        </row>
        <row r="5174">
          <cell r="D5174" t="str">
            <v>49DB000056</v>
          </cell>
          <cell r="E5174" t="str">
            <v>ASSEMBLY FIXTURE</v>
          </cell>
          <cell r="F5174" t="str">
            <v>49DB000056</v>
          </cell>
          <cell r="G5174" t="str">
            <v>INSTALLATIOR INDICATOR(BLUE)</v>
          </cell>
        </row>
        <row r="5175">
          <cell r="D5175" t="str">
            <v>49DB100001</v>
          </cell>
          <cell r="E5175" t="str">
            <v>SA90</v>
          </cell>
          <cell r="F5175" t="str">
            <v>49DB100001</v>
          </cell>
          <cell r="G5175" t="str">
            <v>POSITION INDICATOR BLUE</v>
          </cell>
        </row>
        <row r="5176">
          <cell r="D5176" t="str">
            <v>49DC000032</v>
          </cell>
          <cell r="E5176" t="str">
            <v>TOOL</v>
          </cell>
          <cell r="F5176" t="str">
            <v>49DC000032</v>
          </cell>
          <cell r="G5176" t="str">
            <v>TAPE LOCATING TOOL(100/1LOT)</v>
          </cell>
        </row>
        <row r="5177">
          <cell r="D5177" t="str">
            <v>49DC000165</v>
          </cell>
          <cell r="E5177" t="str">
            <v>ASSEMBLY FIXTURE</v>
          </cell>
          <cell r="F5177" t="str">
            <v>49DC000165</v>
          </cell>
          <cell r="G5177" t="str">
            <v>CONN STOPPER EXCLUSIVE COLAR BOARD BLACK</v>
          </cell>
        </row>
        <row r="5178">
          <cell r="D5178" t="str">
            <v>49DC000168</v>
          </cell>
          <cell r="E5178" t="str">
            <v>ASSEMBLY FIXTURE</v>
          </cell>
          <cell r="F5178" t="str">
            <v>49DC000168</v>
          </cell>
          <cell r="G5178" t="str">
            <v>CONN STOPPER EXCLUSIVE COLAR BOARD BLUE</v>
          </cell>
        </row>
        <row r="5179">
          <cell r="D5179" t="str">
            <v>49DC000169</v>
          </cell>
          <cell r="E5179" t="str">
            <v>ASSEMBLY FIXTURE</v>
          </cell>
          <cell r="F5179" t="str">
            <v>49DC000169</v>
          </cell>
          <cell r="G5179" t="str">
            <v>CONN STOPPER EXCLUSIVE COLAR BOARD GLAY</v>
          </cell>
        </row>
        <row r="5180">
          <cell r="D5180" t="str">
            <v>49DC000172</v>
          </cell>
          <cell r="E5180" t="str">
            <v>ASSEMBLY FIXTURE</v>
          </cell>
          <cell r="F5180" t="str">
            <v>49DC000172</v>
          </cell>
          <cell r="G5180" t="str">
            <v>CONN STOPPER EXCLUSIVE COLAR BOARD WHITE</v>
          </cell>
        </row>
        <row r="5181">
          <cell r="D5181" t="str">
            <v>49DC000174</v>
          </cell>
          <cell r="E5181" t="str">
            <v>ASSEMBLY FIXTURE</v>
          </cell>
          <cell r="F5181" t="str">
            <v>49DC000174</v>
          </cell>
          <cell r="G5181" t="str">
            <v>CONN STOPPER EXCLUSIVE COLAR BOARD YELLO</v>
          </cell>
        </row>
        <row r="5182">
          <cell r="D5182" t="str">
            <v>49EA000037</v>
          </cell>
          <cell r="E5182" t="str">
            <v>ASSEMBLY FIXTURE</v>
          </cell>
          <cell r="F5182" t="str">
            <v>49EA000037</v>
          </cell>
          <cell r="G5182" t="str">
            <v>CLIP A/F JIG RELAY BOARD</v>
          </cell>
        </row>
        <row r="5183">
          <cell r="D5183" t="str">
            <v>49EB000004</v>
          </cell>
          <cell r="E5183" t="str">
            <v>ASSEMBLY FIXTURE</v>
          </cell>
          <cell r="F5183" t="str">
            <v>49EB000004</v>
          </cell>
          <cell r="G5183" t="str">
            <v>CLIP POLE NO.2</v>
          </cell>
        </row>
        <row r="5184">
          <cell r="D5184" t="str">
            <v>49EB000005</v>
          </cell>
          <cell r="E5184" t="str">
            <v>ASSEMBLY FIXTURE</v>
          </cell>
          <cell r="F5184" t="str">
            <v>49EB000005</v>
          </cell>
          <cell r="G5184" t="str">
            <v>CLIP POLE NO.3</v>
          </cell>
        </row>
        <row r="5185">
          <cell r="D5185" t="str">
            <v>49EB000072</v>
          </cell>
          <cell r="E5185" t="str">
            <v>STAND MATTING</v>
          </cell>
          <cell r="F5185" t="str">
            <v>49EB000072</v>
          </cell>
          <cell r="G5185" t="str">
            <v>T LEG (UP/DOWN)</v>
          </cell>
        </row>
        <row r="5186">
          <cell r="D5186" t="str">
            <v>49EB000073</v>
          </cell>
          <cell r="E5186" t="str">
            <v>STAND MATTING</v>
          </cell>
          <cell r="F5186" t="str">
            <v>49EB000073</v>
          </cell>
          <cell r="G5186" t="str">
            <v>T LEG (UP/DOWN)</v>
          </cell>
        </row>
        <row r="5187">
          <cell r="D5187" t="str">
            <v>49EB000074</v>
          </cell>
          <cell r="E5187" t="str">
            <v>STAND MATTING</v>
          </cell>
          <cell r="F5187" t="str">
            <v>49EB000074</v>
          </cell>
          <cell r="G5187" t="str">
            <v>T LEG (UP/DOWN)</v>
          </cell>
        </row>
        <row r="5188">
          <cell r="D5188" t="str">
            <v>49EB000075</v>
          </cell>
          <cell r="E5188" t="str">
            <v>STAND MATTING</v>
          </cell>
          <cell r="F5188" t="str">
            <v>49EB000075</v>
          </cell>
          <cell r="G5188" t="str">
            <v>T LEG (UP/DOWN)</v>
          </cell>
        </row>
        <row r="5189">
          <cell r="D5189" t="str">
            <v>49EB000178</v>
          </cell>
          <cell r="E5189" t="str">
            <v>LEG</v>
          </cell>
          <cell r="F5189" t="str">
            <v>49EB000178</v>
          </cell>
          <cell r="G5189" t="str">
            <v>CLAMP LEG (UP,DOWN) NO.2 LOCK</v>
          </cell>
        </row>
        <row r="5190">
          <cell r="D5190" t="str">
            <v>49EB000180</v>
          </cell>
          <cell r="E5190" t="str">
            <v>LEG</v>
          </cell>
          <cell r="F5190" t="str">
            <v>49EB000180</v>
          </cell>
          <cell r="G5190" t="str">
            <v>CLAMP LEG (UP,DOWN) NO.3 LOCK</v>
          </cell>
        </row>
        <row r="5191">
          <cell r="D5191" t="str">
            <v>49EB000215</v>
          </cell>
          <cell r="E5191" t="str">
            <v>LEG</v>
          </cell>
          <cell r="F5191" t="str">
            <v>49EB000215</v>
          </cell>
          <cell r="G5191" t="str">
            <v>WITH TURN STOP CLIP LEG</v>
          </cell>
        </row>
        <row r="5192">
          <cell r="D5192" t="str">
            <v>49EB000272</v>
          </cell>
          <cell r="E5192" t="str">
            <v>ASSEMBLY FIXTURE</v>
          </cell>
          <cell r="F5192" t="str">
            <v>49EB000272</v>
          </cell>
          <cell r="G5192" t="str">
            <v>CLIP POLE NO.4</v>
          </cell>
        </row>
        <row r="5193">
          <cell r="D5193" t="str">
            <v>49EB000646</v>
          </cell>
          <cell r="E5193" t="str">
            <v>HOLDER LEG</v>
          </cell>
          <cell r="F5193" t="str">
            <v>49EB000646</v>
          </cell>
          <cell r="G5193" t="str">
            <v>STRAIGHT HOLDER LEG</v>
          </cell>
        </row>
        <row r="5194">
          <cell r="D5194" t="str">
            <v>49EB000649</v>
          </cell>
          <cell r="E5194" t="str">
            <v>ASSEMBLY FIXTURE</v>
          </cell>
          <cell r="F5194" t="str">
            <v>49EB000649</v>
          </cell>
          <cell r="G5194" t="str">
            <v>STRAIGHT HOLDER LEG</v>
          </cell>
        </row>
        <row r="5195">
          <cell r="D5195" t="str">
            <v>49EB000650</v>
          </cell>
          <cell r="E5195" t="str">
            <v>JIG PART</v>
          </cell>
          <cell r="F5195" t="str">
            <v>49EB000650</v>
          </cell>
          <cell r="G5195" t="str">
            <v>STRAIGHT HOLDER LEG</v>
          </cell>
        </row>
        <row r="5196">
          <cell r="D5196" t="str">
            <v>49EB000651</v>
          </cell>
          <cell r="E5196" t="str">
            <v>HOLDER LEG</v>
          </cell>
          <cell r="F5196" t="str">
            <v>49EB000651</v>
          </cell>
          <cell r="G5196" t="str">
            <v>STRAIGHT HOLDER LEG</v>
          </cell>
        </row>
        <row r="5197">
          <cell r="D5197" t="str">
            <v>49EB000652</v>
          </cell>
          <cell r="E5197" t="str">
            <v>ASSEMBLY FIXTURE</v>
          </cell>
          <cell r="F5197" t="str">
            <v>49EB000652</v>
          </cell>
          <cell r="G5197" t="str">
            <v>STRAIGHT HOLDER LEG</v>
          </cell>
        </row>
        <row r="5198">
          <cell r="D5198" t="str">
            <v>49EB000653</v>
          </cell>
          <cell r="E5198" t="str">
            <v>HOLDER LEG</v>
          </cell>
          <cell r="F5198" t="str">
            <v>49EB000653</v>
          </cell>
          <cell r="G5198" t="str">
            <v>STRAIGHT HOLDER LEG</v>
          </cell>
        </row>
        <row r="5199">
          <cell r="D5199" t="str">
            <v>49EB001299</v>
          </cell>
          <cell r="E5199" t="str">
            <v>ASSEMBLY FIXTURE</v>
          </cell>
          <cell r="F5199" t="str">
            <v>49EB001299</v>
          </cell>
          <cell r="G5199" t="str">
            <v>CLAMP LEG(UP-DOWN) NO.5</v>
          </cell>
        </row>
        <row r="5200">
          <cell r="D5200" t="str">
            <v>49EB400003</v>
          </cell>
          <cell r="E5200" t="str">
            <v>LEG</v>
          </cell>
          <cell r="F5200" t="str">
            <v>49EB400003</v>
          </cell>
          <cell r="G5200" t="str">
            <v>WITH TURN STOP CLIP LEG</v>
          </cell>
        </row>
        <row r="5201">
          <cell r="D5201" t="str">
            <v>49EB400004</v>
          </cell>
          <cell r="E5201" t="str">
            <v>CY-120S</v>
          </cell>
          <cell r="F5201" t="str">
            <v>49EB400004</v>
          </cell>
          <cell r="G5201" t="str">
            <v>WITH TURN STOP CLIP LEG</v>
          </cell>
        </row>
        <row r="5202">
          <cell r="D5202" t="str">
            <v>49EB400005</v>
          </cell>
          <cell r="E5202" t="str">
            <v>CY-155S</v>
          </cell>
          <cell r="F5202" t="str">
            <v>49EB400005</v>
          </cell>
          <cell r="G5202" t="str">
            <v>WITH TURN STOP CLIP LEG</v>
          </cell>
        </row>
        <row r="5203">
          <cell r="D5203" t="str">
            <v>49EB400007</v>
          </cell>
          <cell r="E5203" t="str">
            <v>LEG</v>
          </cell>
          <cell r="F5203" t="str">
            <v>49EB400007</v>
          </cell>
          <cell r="G5203" t="str">
            <v>WITH TURN STOP CLIP LEG</v>
          </cell>
        </row>
        <row r="5204">
          <cell r="D5204" t="str">
            <v>49EB400015</v>
          </cell>
          <cell r="E5204" t="str">
            <v>CONN LEG</v>
          </cell>
          <cell r="F5204" t="str">
            <v>49EB400015</v>
          </cell>
          <cell r="G5204" t="str">
            <v>CONN LEG</v>
          </cell>
        </row>
        <row r="5205">
          <cell r="D5205" t="str">
            <v>49EB400016</v>
          </cell>
          <cell r="E5205" t="str">
            <v>STAND MATTING</v>
          </cell>
          <cell r="F5205" t="str">
            <v>49EB400016</v>
          </cell>
          <cell r="G5205" t="str">
            <v>CONN LEG</v>
          </cell>
        </row>
        <row r="5206">
          <cell r="D5206" t="str">
            <v>49EB400019</v>
          </cell>
          <cell r="E5206" t="str">
            <v>STAND MATTING</v>
          </cell>
          <cell r="F5206" t="str">
            <v>49EB400019</v>
          </cell>
          <cell r="G5206" t="str">
            <v>CONN LEG</v>
          </cell>
        </row>
        <row r="5207">
          <cell r="D5207" t="str">
            <v>49EB400020</v>
          </cell>
          <cell r="E5207" t="str">
            <v>STAND MATTING</v>
          </cell>
          <cell r="F5207" t="str">
            <v>49EB400020</v>
          </cell>
          <cell r="G5207" t="str">
            <v>CONN LEG</v>
          </cell>
        </row>
        <row r="5208">
          <cell r="D5208" t="str">
            <v>49EB400021</v>
          </cell>
          <cell r="E5208" t="str">
            <v>STAND MATTING</v>
          </cell>
          <cell r="F5208" t="str">
            <v>49EB400021</v>
          </cell>
          <cell r="G5208" t="str">
            <v>CONN LEG</v>
          </cell>
        </row>
        <row r="5209">
          <cell r="D5209" t="str">
            <v>49EB400023</v>
          </cell>
          <cell r="E5209" t="str">
            <v>CONN LEG</v>
          </cell>
          <cell r="F5209" t="str">
            <v>49EB400023</v>
          </cell>
          <cell r="G5209" t="str">
            <v>CONN LEG</v>
          </cell>
        </row>
        <row r="5210">
          <cell r="D5210" t="str">
            <v>49EC000320</v>
          </cell>
          <cell r="E5210" t="str">
            <v>STOPPER</v>
          </cell>
          <cell r="F5210" t="str">
            <v>49EC000320</v>
          </cell>
          <cell r="G5210" t="str">
            <v>CONNECTOR STOPPER D=21</v>
          </cell>
        </row>
        <row r="5211">
          <cell r="D5211" t="str">
            <v>49EC000322</v>
          </cell>
          <cell r="E5211" t="str">
            <v>ASSEMBLY FIXTURE</v>
          </cell>
          <cell r="F5211" t="str">
            <v>49EC000322</v>
          </cell>
          <cell r="G5211" t="str">
            <v>CONNECTOR STOPPER D=23</v>
          </cell>
        </row>
        <row r="5212">
          <cell r="D5212" t="str">
            <v>49EC000323</v>
          </cell>
          <cell r="E5212" t="str">
            <v>STOPPER</v>
          </cell>
          <cell r="F5212" t="str">
            <v>49EC000323</v>
          </cell>
          <cell r="G5212" t="str">
            <v>CONNECTOR STOPPER D=24</v>
          </cell>
        </row>
        <row r="5213">
          <cell r="D5213" t="str">
            <v>49EC000324</v>
          </cell>
          <cell r="E5213" t="str">
            <v>STOPPER</v>
          </cell>
          <cell r="F5213" t="str">
            <v>49EC000324</v>
          </cell>
          <cell r="G5213" t="str">
            <v>CONNECTOR STOPPER D=25</v>
          </cell>
        </row>
        <row r="5214">
          <cell r="D5214" t="str">
            <v>49EC000326</v>
          </cell>
          <cell r="E5214" t="str">
            <v>ASSEMBLY FIXTURE</v>
          </cell>
          <cell r="F5214" t="str">
            <v>49EC000326</v>
          </cell>
          <cell r="G5214" t="str">
            <v>CONNECTOR STOPPER D=27</v>
          </cell>
        </row>
        <row r="5215">
          <cell r="D5215" t="str">
            <v>49EC000328</v>
          </cell>
          <cell r="E5215" t="str">
            <v>STOPPER</v>
          </cell>
          <cell r="F5215" t="str">
            <v>49EC000328</v>
          </cell>
          <cell r="G5215" t="str">
            <v>CONNECTOR STOPPER D=29</v>
          </cell>
        </row>
        <row r="5216">
          <cell r="D5216" t="str">
            <v>49EC400024</v>
          </cell>
          <cell r="E5216" t="str">
            <v>STOPPER</v>
          </cell>
          <cell r="F5216" t="str">
            <v>49EC400024</v>
          </cell>
          <cell r="G5216" t="str">
            <v>CONN STOPPER (RESIN)</v>
          </cell>
        </row>
        <row r="5217">
          <cell r="D5217" t="str">
            <v>49EC400025</v>
          </cell>
          <cell r="E5217" t="str">
            <v>STOPPER</v>
          </cell>
          <cell r="F5217" t="str">
            <v>49EC400025</v>
          </cell>
          <cell r="G5217" t="str">
            <v>CONN STOPPER (RESIN)</v>
          </cell>
        </row>
        <row r="5218">
          <cell r="D5218" t="str">
            <v>49EC400026</v>
          </cell>
          <cell r="E5218" t="str">
            <v>STOPPER</v>
          </cell>
          <cell r="F5218" t="str">
            <v>49EC400026</v>
          </cell>
          <cell r="G5218" t="str">
            <v>CONN STOPPER (RESIN)</v>
          </cell>
        </row>
        <row r="5219">
          <cell r="D5219" t="str">
            <v>49EC400033</v>
          </cell>
          <cell r="E5219" t="str">
            <v>STOPPER</v>
          </cell>
          <cell r="F5219" t="str">
            <v>49EC400033</v>
          </cell>
          <cell r="G5219" t="str">
            <v>CONN STOPPER (RESIN)</v>
          </cell>
        </row>
        <row r="5220">
          <cell r="D5220" t="str">
            <v>49FA000019</v>
          </cell>
          <cell r="E5220" t="str">
            <v>CHECKER FIXTURE</v>
          </cell>
          <cell r="F5220" t="str">
            <v>49FA000019</v>
          </cell>
          <cell r="G5220" t="str">
            <v>WIRE TEMPORAL HOLDING RUBBER</v>
          </cell>
        </row>
        <row r="5221">
          <cell r="D5221" t="str">
            <v>49FA000052</v>
          </cell>
          <cell r="E5221" t="str">
            <v>TOOL</v>
          </cell>
          <cell r="F5221" t="str">
            <v>49FA000052</v>
          </cell>
          <cell r="G5221" t="str">
            <v>WIRE TEMPORARY LOCATING TOOL</v>
          </cell>
        </row>
        <row r="5222">
          <cell r="D5222" t="str">
            <v>49FA000201</v>
          </cell>
          <cell r="E5222" t="str">
            <v>ACCESSORY PARTS</v>
          </cell>
          <cell r="F5222" t="str">
            <v>49FA000201</v>
          </cell>
          <cell r="G5222" t="str">
            <v>ACCESSORY PARTS FOR ASSEMBLY BOARD</v>
          </cell>
        </row>
        <row r="5223">
          <cell r="D5223" t="str">
            <v>49FA000235</v>
          </cell>
          <cell r="E5223" t="str">
            <v>STOPPER</v>
          </cell>
          <cell r="F5223" t="str">
            <v>49FA000235</v>
          </cell>
          <cell r="G5223" t="str">
            <v>SC STOPPER</v>
          </cell>
        </row>
        <row r="5224">
          <cell r="D5224" t="str">
            <v>49FA000244</v>
          </cell>
          <cell r="E5224" t="str">
            <v>TOOL</v>
          </cell>
          <cell r="F5224" t="str">
            <v>49FA000244</v>
          </cell>
          <cell r="G5224" t="str">
            <v>TEMPORARY LOCATING TOOL NO2</v>
          </cell>
        </row>
        <row r="5225">
          <cell r="D5225" t="str">
            <v>49FA000293</v>
          </cell>
          <cell r="E5225" t="str">
            <v>COVER</v>
          </cell>
          <cell r="F5225" t="str">
            <v>49FA000293</v>
          </cell>
          <cell r="G5225" t="str">
            <v>CY LEG COVER</v>
          </cell>
        </row>
        <row r="5226">
          <cell r="D5226" t="str">
            <v>49FA000335</v>
          </cell>
          <cell r="E5226" t="str">
            <v>ASSEMBLY FIXTURE</v>
          </cell>
          <cell r="F5226" t="str">
            <v>49FA000335</v>
          </cell>
          <cell r="G5226" t="str">
            <v>INLINE SWITCH</v>
          </cell>
        </row>
        <row r="5227">
          <cell r="D5227" t="str">
            <v>49HA003435</v>
          </cell>
          <cell r="E5227" t="str">
            <v>CHECKER FIXTURE</v>
          </cell>
          <cell r="F5227" t="str">
            <v>49HA003435</v>
          </cell>
          <cell r="G5227" t="str">
            <v>CHECKER FIXTURE</v>
          </cell>
        </row>
        <row r="5228">
          <cell r="D5228" t="str">
            <v>49HA007302</v>
          </cell>
          <cell r="E5228" t="str">
            <v>CHECKER FIXTURE</v>
          </cell>
          <cell r="F5228" t="str">
            <v>49HA007302</v>
          </cell>
          <cell r="G5228" t="str">
            <v>090II W/P 2PM</v>
          </cell>
        </row>
        <row r="5229">
          <cell r="D5229" t="str">
            <v>49HA007725</v>
          </cell>
          <cell r="E5229" t="str">
            <v>CHECKER FIXTURE</v>
          </cell>
          <cell r="F5229" t="str">
            <v>49HA007725</v>
          </cell>
          <cell r="G5229" t="str">
            <v>SUMITOMO090W/P 4PF</v>
          </cell>
        </row>
        <row r="5230">
          <cell r="D5230" t="str">
            <v>49HA008253</v>
          </cell>
          <cell r="E5230" t="str">
            <v>CHECKER FIXTURE</v>
          </cell>
          <cell r="F5230" t="str">
            <v>49HA008253</v>
          </cell>
          <cell r="G5230" t="str">
            <v>090II 2PM</v>
          </cell>
        </row>
        <row r="5231">
          <cell r="D5231" t="str">
            <v>49HA008452</v>
          </cell>
          <cell r="E5231" t="str">
            <v>CHECKER FIXTURE</v>
          </cell>
          <cell r="F5231" t="str">
            <v>49HA008452</v>
          </cell>
          <cell r="G5231" t="str">
            <v>090II 2PM</v>
          </cell>
        </row>
        <row r="5232">
          <cell r="D5232" t="str">
            <v>49HA009913</v>
          </cell>
          <cell r="E5232" t="str">
            <v>CHECKER FIXTURE</v>
          </cell>
          <cell r="F5232" t="str">
            <v>49HA009913</v>
          </cell>
          <cell r="G5232" t="str">
            <v>WPC2P040-2F I/F</v>
          </cell>
        </row>
        <row r="5233">
          <cell r="D5233" t="str">
            <v>49HA011874</v>
          </cell>
          <cell r="E5233" t="str">
            <v>CHECKER FIXTURE</v>
          </cell>
          <cell r="F5233" t="str">
            <v>49HA011874</v>
          </cell>
          <cell r="G5233" t="str">
            <v>Y02MGY+CI/F</v>
          </cell>
        </row>
        <row r="5234">
          <cell r="D5234" t="str">
            <v>49HA013264</v>
          </cell>
          <cell r="E5234" t="str">
            <v>CHECKER FIXTURE</v>
          </cell>
          <cell r="F5234" t="str">
            <v>49HA013264</v>
          </cell>
          <cell r="G5234" t="str">
            <v>7323-2655SI</v>
          </cell>
        </row>
        <row r="5235">
          <cell r="D5235" t="str">
            <v>49HA013802</v>
          </cell>
          <cell r="E5235" t="str">
            <v>CHECKER FIXTURE</v>
          </cell>
          <cell r="F5235" t="str">
            <v>49HA013802</v>
          </cell>
          <cell r="G5235" t="str">
            <v>WPC 5P 090 F I/F</v>
          </cell>
        </row>
        <row r="5236">
          <cell r="D5236" t="str">
            <v>49HA013804</v>
          </cell>
          <cell r="E5236" t="str">
            <v>CHECKER FIXTURE</v>
          </cell>
          <cell r="F5236" t="str">
            <v>49HA013804</v>
          </cell>
          <cell r="G5236" t="str">
            <v>NCP 2P 110 F I/F</v>
          </cell>
        </row>
        <row r="5237">
          <cell r="D5237" t="str">
            <v>49HA013843</v>
          </cell>
          <cell r="E5237" t="str">
            <v>CHECKER FIXTURE</v>
          </cell>
          <cell r="F5237" t="str">
            <v>49HA013843</v>
          </cell>
          <cell r="G5237" t="str">
            <v>BASE BAR C/F</v>
          </cell>
        </row>
        <row r="5238">
          <cell r="D5238" t="str">
            <v>49HA014702</v>
          </cell>
          <cell r="E5238" t="str">
            <v>CHECKER FIXTURE</v>
          </cell>
          <cell r="F5238" t="str">
            <v>49HA014702</v>
          </cell>
          <cell r="G5238" t="str">
            <v>M06FW(-GY)-LC C/F(LANCE CHECK)</v>
          </cell>
        </row>
        <row r="5239">
          <cell r="D5239" t="str">
            <v>49HA015124</v>
          </cell>
          <cell r="E5239" t="str">
            <v>CHECKER FIXTURE</v>
          </cell>
          <cell r="F5239" t="str">
            <v>49HA015124</v>
          </cell>
          <cell r="G5239" t="str">
            <v>CHECKER FIXTURE</v>
          </cell>
        </row>
        <row r="5240">
          <cell r="D5240" t="str">
            <v>49HA015224</v>
          </cell>
          <cell r="E5240" t="str">
            <v>CHECKER FIXTURE</v>
          </cell>
          <cell r="F5240" t="str">
            <v>49HA015224</v>
          </cell>
          <cell r="G5240" t="str">
            <v>SUMITOMO 060 34PF</v>
          </cell>
        </row>
        <row r="5241">
          <cell r="D5241" t="str">
            <v>49HA016495</v>
          </cell>
          <cell r="E5241" t="str">
            <v>CHECKER FIXTURE</v>
          </cell>
          <cell r="F5241" t="str">
            <v>49HA016495</v>
          </cell>
          <cell r="G5241" t="str">
            <v>RS02FGY C/F</v>
          </cell>
        </row>
        <row r="5242">
          <cell r="D5242" t="str">
            <v>49HA017349</v>
          </cell>
          <cell r="E5242" t="str">
            <v>CHECKER FIXTURE</v>
          </cell>
          <cell r="F5242" t="str">
            <v>49HA017349</v>
          </cell>
          <cell r="G5242" t="str">
            <v>CHECKER FIXTURE</v>
          </cell>
        </row>
        <row r="5243">
          <cell r="D5243" t="str">
            <v>49HA017870</v>
          </cell>
          <cell r="E5243" t="str">
            <v>CHECKER FIXTURE</v>
          </cell>
          <cell r="F5243" t="str">
            <v>49HA017870</v>
          </cell>
          <cell r="G5243" t="str">
            <v>2.3-2 2PF</v>
          </cell>
        </row>
        <row r="5244">
          <cell r="D5244" t="str">
            <v>49HA018326</v>
          </cell>
          <cell r="E5244" t="str">
            <v>CHECKER FIXTURE</v>
          </cell>
          <cell r="F5244" t="str">
            <v>49HA018326</v>
          </cell>
          <cell r="G5244" t="str">
            <v>025 7P+090-2 2P F</v>
          </cell>
        </row>
        <row r="5245">
          <cell r="D5245" t="str">
            <v>49HA019204</v>
          </cell>
          <cell r="E5245" t="str">
            <v>CHECKER FIXTURE</v>
          </cell>
          <cell r="F5245" t="str">
            <v>49HA019204</v>
          </cell>
          <cell r="G5245" t="str">
            <v>WPC 3P 040(F) I/F</v>
          </cell>
        </row>
        <row r="5246">
          <cell r="D5246" t="str">
            <v>49HA019433</v>
          </cell>
          <cell r="E5246" t="str">
            <v>CHECKER FIXTURE</v>
          </cell>
          <cell r="F5246" t="str">
            <v>49HA019433</v>
          </cell>
          <cell r="G5246" t="str">
            <v>2.3* 8P + 4.8 3P W/P (F)</v>
          </cell>
        </row>
        <row r="5247">
          <cell r="D5247" t="str">
            <v>49HA019714</v>
          </cell>
          <cell r="E5247" t="str">
            <v>CHECKER FIXTURE</v>
          </cell>
          <cell r="F5247" t="str">
            <v>49HA019714</v>
          </cell>
          <cell r="G5247" t="str">
            <v>CP20P 025(F) I/F</v>
          </cell>
        </row>
        <row r="5248">
          <cell r="D5248" t="str">
            <v>49HA021510</v>
          </cell>
          <cell r="E5248" t="str">
            <v>CHECKER FIXTURE</v>
          </cell>
          <cell r="F5248" t="str">
            <v>49HA021510</v>
          </cell>
          <cell r="G5248" t="str">
            <v>090-2 2PM</v>
          </cell>
        </row>
        <row r="5249">
          <cell r="D5249" t="str">
            <v>49HA021759</v>
          </cell>
          <cell r="E5249" t="str">
            <v>CHECKER FIXTURE</v>
          </cell>
          <cell r="F5249" t="str">
            <v>49HA021759</v>
          </cell>
          <cell r="G5249" t="str">
            <v>CP12P 025F I/F</v>
          </cell>
        </row>
        <row r="5250">
          <cell r="D5250" t="str">
            <v>49HA021864</v>
          </cell>
          <cell r="E5250" t="str">
            <v>CHECKER FIXTURE</v>
          </cell>
          <cell r="F5250" t="str">
            <v>49HA021864</v>
          </cell>
          <cell r="G5250" t="str">
            <v>11DIA SQUIB SLIMTYPE MK-11 PLUGHOUSING</v>
          </cell>
        </row>
        <row r="5251">
          <cell r="D5251" t="str">
            <v>49HA022287</v>
          </cell>
          <cell r="E5251" t="str">
            <v>CHECKER FIXTURE</v>
          </cell>
          <cell r="F5251" t="str">
            <v>49HA022287</v>
          </cell>
          <cell r="G5251" t="str">
            <v>250-2PF</v>
          </cell>
        </row>
        <row r="5252">
          <cell r="D5252" t="str">
            <v>49HA022648</v>
          </cell>
          <cell r="E5252" t="str">
            <v>CHECKER FIXTURE</v>
          </cell>
          <cell r="F5252" t="str">
            <v>49HA022648</v>
          </cell>
          <cell r="G5252" t="str">
            <v>WPC6P 025M I/F</v>
          </cell>
        </row>
        <row r="5253">
          <cell r="D5253" t="str">
            <v>49HA022838</v>
          </cell>
          <cell r="E5253" t="str">
            <v>CHECKER FIXTURE</v>
          </cell>
          <cell r="F5253" t="str">
            <v>49HA022838</v>
          </cell>
          <cell r="G5253" t="str">
            <v>BUSBAR PATTERN CHECK JIG</v>
          </cell>
        </row>
        <row r="5254">
          <cell r="D5254" t="str">
            <v>49HA022976</v>
          </cell>
          <cell r="E5254" t="str">
            <v>CHECKER FIXTURE</v>
          </cell>
          <cell r="F5254" t="str">
            <v>49HA022976</v>
          </cell>
          <cell r="G5254" t="str">
            <v>WPC 2P 025F I/F</v>
          </cell>
        </row>
        <row r="5255">
          <cell r="D5255" t="str">
            <v>49HA022977</v>
          </cell>
          <cell r="E5255" t="str">
            <v>CHECKER FIXTURE</v>
          </cell>
          <cell r="F5255" t="str">
            <v>49HA022977</v>
          </cell>
          <cell r="G5255" t="str">
            <v>CP 4P 025F I/F</v>
          </cell>
        </row>
        <row r="5256">
          <cell r="D5256" t="str">
            <v>49HA023074</v>
          </cell>
          <cell r="E5256" t="str">
            <v>CHECKER FIXTURE</v>
          </cell>
          <cell r="F5256" t="str">
            <v>49HA023074</v>
          </cell>
          <cell r="G5256" t="str">
            <v>0.64 16P M (CONN+C)(RETAINER O/D TYPE)</v>
          </cell>
        </row>
        <row r="5257">
          <cell r="D5257" t="str">
            <v>49HA023414</v>
          </cell>
          <cell r="E5257" t="str">
            <v>CHECKER FIXTURE</v>
          </cell>
          <cell r="F5257" t="str">
            <v>49HA023414</v>
          </cell>
          <cell r="G5257" t="str">
            <v>WPC 12P 040F(J/C)LANCE I/F</v>
          </cell>
        </row>
        <row r="5258">
          <cell r="D5258" t="str">
            <v>49HA023654</v>
          </cell>
          <cell r="E5258" t="str">
            <v>CHECKER FIXTURE</v>
          </cell>
          <cell r="F5258" t="str">
            <v>49HA023654</v>
          </cell>
          <cell r="G5258" t="str">
            <v>WPC 2P 025F I/F</v>
          </cell>
        </row>
        <row r="5259">
          <cell r="D5259" t="str">
            <v>49HA023805</v>
          </cell>
          <cell r="E5259" t="str">
            <v>CHECKER FIXTURE</v>
          </cell>
          <cell r="F5259" t="str">
            <v>49HA023805</v>
          </cell>
          <cell r="G5259" t="str">
            <v>WPC 6P 090F I/F</v>
          </cell>
        </row>
        <row r="5260">
          <cell r="D5260" t="str">
            <v>49HA023815</v>
          </cell>
          <cell r="E5260" t="str">
            <v>CHECKER FIXTURE</v>
          </cell>
          <cell r="F5260" t="str">
            <v>49HA023815</v>
          </cell>
          <cell r="G5260" t="str">
            <v>CHECKER FIXTURE</v>
          </cell>
        </row>
        <row r="5261">
          <cell r="D5261" t="str">
            <v>49HA023876</v>
          </cell>
          <cell r="E5261" t="str">
            <v>CHECKER FIXTURE</v>
          </cell>
          <cell r="F5261" t="str">
            <v>49HA023876</v>
          </cell>
          <cell r="G5261" t="str">
            <v>CHECKER FIXTURE</v>
          </cell>
        </row>
        <row r="5262">
          <cell r="D5262" t="str">
            <v>49HA024398</v>
          </cell>
          <cell r="E5262" t="str">
            <v>CHECKER FIXTURE</v>
          </cell>
          <cell r="F5262" t="str">
            <v>49HA024398</v>
          </cell>
          <cell r="G5262" t="str">
            <v>WPC 3P 025F+COVER I/F</v>
          </cell>
        </row>
        <row r="5263">
          <cell r="D5263" t="str">
            <v>49HA024583</v>
          </cell>
          <cell r="E5263" t="str">
            <v>CHECKER FIXTURE</v>
          </cell>
          <cell r="F5263" t="str">
            <v>49HA024583</v>
          </cell>
          <cell r="G5263" t="str">
            <v>CP 24P 025F I/F</v>
          </cell>
        </row>
        <row r="5264">
          <cell r="D5264" t="str">
            <v>49HA025032</v>
          </cell>
          <cell r="E5264" t="str">
            <v>CHECKER FIXTURE</v>
          </cell>
          <cell r="F5264" t="str">
            <v>49HA025032</v>
          </cell>
          <cell r="G5264" t="str">
            <v>WPC 3P 025F I/F</v>
          </cell>
        </row>
        <row r="5265">
          <cell r="D5265" t="str">
            <v>49HA025033</v>
          </cell>
          <cell r="E5265" t="str">
            <v>CHECKER FIXTURE</v>
          </cell>
          <cell r="F5265" t="str">
            <v>49HA025033</v>
          </cell>
          <cell r="G5265" t="str">
            <v>WPC 12P 025F I/F</v>
          </cell>
        </row>
        <row r="5266">
          <cell r="D5266" t="str">
            <v>49HA025498</v>
          </cell>
          <cell r="E5266" t="str">
            <v>CHECKER FIXTURE</v>
          </cell>
          <cell r="F5266" t="str">
            <v>49HA025498</v>
          </cell>
          <cell r="G5266" t="str">
            <v>WPC 3P 040F I/F</v>
          </cell>
        </row>
        <row r="5267">
          <cell r="D5267" t="str">
            <v>49HA025950</v>
          </cell>
          <cell r="E5267" t="str">
            <v>CHECKER FIXTURE</v>
          </cell>
          <cell r="F5267" t="str">
            <v>49HA025950</v>
          </cell>
          <cell r="G5267" t="str">
            <v>CHECKER FIXTURE</v>
          </cell>
        </row>
        <row r="5268">
          <cell r="D5268" t="str">
            <v>49HA026053</v>
          </cell>
          <cell r="E5268" t="str">
            <v>CHECKER FIXTURE</v>
          </cell>
          <cell r="F5268" t="str">
            <v>49HA026053</v>
          </cell>
          <cell r="G5268" t="str">
            <v>CONNECTOR CHECK</v>
          </cell>
        </row>
        <row r="5269">
          <cell r="D5269" t="str">
            <v>49HA026072</v>
          </cell>
          <cell r="E5269" t="str">
            <v>CHECKER FIXTURE</v>
          </cell>
          <cell r="F5269" t="str">
            <v>49HA026072</v>
          </cell>
          <cell r="G5269" t="str">
            <v>WPC 6P 025 F I/F</v>
          </cell>
        </row>
        <row r="5270">
          <cell r="D5270" t="str">
            <v>49HA026095</v>
          </cell>
          <cell r="E5270" t="str">
            <v>CHECKER FIXTURE</v>
          </cell>
          <cell r="F5270" t="str">
            <v>49HA026095</v>
          </cell>
          <cell r="G5270" t="str">
            <v>WPC 2P 187 F I/F</v>
          </cell>
        </row>
        <row r="5271">
          <cell r="D5271" t="str">
            <v>49HA026162</v>
          </cell>
          <cell r="E5271" t="str">
            <v>CHECKER FIXTURE</v>
          </cell>
          <cell r="F5271" t="str">
            <v>49HA026162</v>
          </cell>
          <cell r="G5271" t="str">
            <v>CP 24P 025/090 F I/F</v>
          </cell>
        </row>
        <row r="5272">
          <cell r="D5272" t="str">
            <v>49HA026314</v>
          </cell>
          <cell r="E5272" t="str">
            <v>CHECKER FIXTURE</v>
          </cell>
          <cell r="F5272" t="str">
            <v>49HA026314</v>
          </cell>
          <cell r="G5272" t="str">
            <v>WPC 8P 025 F+C I/F</v>
          </cell>
        </row>
        <row r="5273">
          <cell r="D5273" t="str">
            <v>49HA026465</v>
          </cell>
          <cell r="E5273" t="str">
            <v>CHECKER FIXTURE</v>
          </cell>
          <cell r="F5273" t="str">
            <v>49HA026465</v>
          </cell>
          <cell r="G5273" t="str">
            <v>CHECKER FIXTURE</v>
          </cell>
        </row>
        <row r="5274">
          <cell r="D5274" t="str">
            <v>49HA026466</v>
          </cell>
          <cell r="E5274" t="str">
            <v>CHECKER FIXTURE</v>
          </cell>
          <cell r="F5274" t="str">
            <v>49HA026466</v>
          </cell>
          <cell r="G5274" t="str">
            <v>CHECKER FIXTURE</v>
          </cell>
        </row>
        <row r="5275">
          <cell r="D5275" t="str">
            <v>49HA026504</v>
          </cell>
          <cell r="E5275" t="str">
            <v>CHECKER FIXTURE</v>
          </cell>
          <cell r="F5275" t="str">
            <v>49HA026504</v>
          </cell>
          <cell r="G5275" t="str">
            <v>TH20FW(G,BR,L)-NH-DC CHECKER FIXTURE</v>
          </cell>
        </row>
        <row r="5276">
          <cell r="D5276" t="str">
            <v>49HA026544</v>
          </cell>
          <cell r="E5276" t="str">
            <v>CHECKER FIXTURE</v>
          </cell>
          <cell r="F5276" t="str">
            <v>49HA026544</v>
          </cell>
          <cell r="G5276" t="str">
            <v>1.5 4P+0.64* 16P F (RETAINER O/D TYPE)</v>
          </cell>
        </row>
        <row r="5277">
          <cell r="D5277" t="str">
            <v>49HA026545</v>
          </cell>
          <cell r="E5277" t="str">
            <v>CHECKER FIXTURE</v>
          </cell>
          <cell r="F5277" t="str">
            <v>49HA026545</v>
          </cell>
          <cell r="G5277" t="str">
            <v>(0.64* 22P+1.5 4P)F(SLIDER O/D TYPE)</v>
          </cell>
        </row>
        <row r="5278">
          <cell r="D5278" t="str">
            <v>49HA026982</v>
          </cell>
          <cell r="E5278" t="str">
            <v>CHECKER FIXTURE</v>
          </cell>
          <cell r="F5278" t="str">
            <v>49HA026982</v>
          </cell>
          <cell r="G5278" t="str">
            <v>0.64 2P W/P F</v>
          </cell>
        </row>
        <row r="5279">
          <cell r="D5279" t="str">
            <v>49HA027036</v>
          </cell>
          <cell r="E5279" t="str">
            <v>CHECKER FIXTURE</v>
          </cell>
          <cell r="F5279" t="str">
            <v>49HA027036</v>
          </cell>
          <cell r="G5279" t="str">
            <v>(0.64* 8P + 1.5 10P )F RETAINER O/D TYPE</v>
          </cell>
        </row>
        <row r="5280">
          <cell r="D5280" t="str">
            <v>49HA027057</v>
          </cell>
          <cell r="E5280" t="str">
            <v>CHECKER FIXTURE</v>
          </cell>
          <cell r="F5280" t="str">
            <v>49HA027057</v>
          </cell>
          <cell r="G5280" t="str">
            <v>0.64-3 40P F (RETAINER O/D TYPE)</v>
          </cell>
        </row>
        <row r="5281">
          <cell r="D5281" t="str">
            <v>49HA027119</v>
          </cell>
          <cell r="E5281" t="str">
            <v>CHECKER FIXTURE</v>
          </cell>
          <cell r="F5281" t="str">
            <v>49HA027119</v>
          </cell>
          <cell r="G5281" t="str">
            <v>2.3 4P W/P F</v>
          </cell>
        </row>
        <row r="5282">
          <cell r="D5282" t="str">
            <v>49HA027179</v>
          </cell>
          <cell r="E5282" t="str">
            <v>CHECKER FIXTURE</v>
          </cell>
          <cell r="F5282" t="str">
            <v>49HA027179</v>
          </cell>
          <cell r="G5282" t="str">
            <v>0.64* 14P F (SLIDE O/D TYPE)</v>
          </cell>
        </row>
        <row r="5283">
          <cell r="D5283" t="str">
            <v>49HA027212</v>
          </cell>
          <cell r="E5283" t="str">
            <v>CHECKER FIXTURE</v>
          </cell>
          <cell r="F5283" t="str">
            <v>49HA027212</v>
          </cell>
          <cell r="G5283" t="str">
            <v>090 6P F I/F</v>
          </cell>
        </row>
        <row r="5284">
          <cell r="D5284" t="str">
            <v>49HA027460</v>
          </cell>
          <cell r="E5284" t="str">
            <v>CHECKER FIXTURE</v>
          </cell>
          <cell r="F5284" t="str">
            <v>49HA027460</v>
          </cell>
          <cell r="G5284" t="str">
            <v>WPC 31P 025/090/187 M I/F</v>
          </cell>
        </row>
        <row r="5285">
          <cell r="D5285" t="str">
            <v>49HA027513</v>
          </cell>
          <cell r="E5285" t="str">
            <v>CHECKER FIXTURE</v>
          </cell>
          <cell r="F5285" t="str">
            <v>49HA027513</v>
          </cell>
          <cell r="G5285" t="str">
            <v>WPC 2P 040 F I/F</v>
          </cell>
        </row>
        <row r="5286">
          <cell r="D5286" t="str">
            <v>49HA027690</v>
          </cell>
          <cell r="E5286" t="str">
            <v>CHECKER FIXTURE</v>
          </cell>
          <cell r="F5286" t="str">
            <v>49HA027690</v>
          </cell>
          <cell r="G5286" t="str">
            <v>1.5 8P F (SLIDER O/D TYPE)</v>
          </cell>
        </row>
        <row r="5287">
          <cell r="D5287" t="str">
            <v>49HA028048</v>
          </cell>
          <cell r="E5287" t="str">
            <v>CHECKER FIXTURE</v>
          </cell>
          <cell r="F5287" t="str">
            <v>49HA028048</v>
          </cell>
          <cell r="G5287" t="str">
            <v>187 POSITTVELOCK 1P F LANCE ALLAXIS I/F</v>
          </cell>
        </row>
        <row r="5288">
          <cell r="D5288" t="str">
            <v>49HA028748</v>
          </cell>
          <cell r="E5288" t="str">
            <v>CHECKER FIXTURE</v>
          </cell>
          <cell r="F5288" t="str">
            <v>49HA028748</v>
          </cell>
          <cell r="G5288" t="str">
            <v>090 W/P6PF</v>
          </cell>
        </row>
        <row r="5289">
          <cell r="D5289" t="str">
            <v>49HA029297</v>
          </cell>
          <cell r="E5289" t="str">
            <v>CHECKER FIXTURE</v>
          </cell>
          <cell r="F5289" t="str">
            <v>49HA029297</v>
          </cell>
          <cell r="G5289" t="str">
            <v>090 2 W/P 3P F I/F</v>
          </cell>
        </row>
        <row r="5290">
          <cell r="D5290" t="str">
            <v>49HA029357</v>
          </cell>
          <cell r="E5290" t="str">
            <v>CHECKER FIXTURE</v>
          </cell>
          <cell r="F5290" t="str">
            <v>49HA029357</v>
          </cell>
          <cell r="G5290" t="str">
            <v>0.64-2 8P+1.5 4P F(RETAINER O/D TYPE)</v>
          </cell>
        </row>
        <row r="5291">
          <cell r="D5291" t="str">
            <v>49HA029465</v>
          </cell>
          <cell r="E5291" t="str">
            <v>CHECKER FIXTURE</v>
          </cell>
          <cell r="F5291" t="str">
            <v>49HA029465</v>
          </cell>
          <cell r="G5291" t="str">
            <v>CHECKER FIXTURE</v>
          </cell>
        </row>
        <row r="5292">
          <cell r="D5292" t="str">
            <v>49HA029674</v>
          </cell>
          <cell r="E5292" t="str">
            <v>CHECKER FIXTURE</v>
          </cell>
          <cell r="F5292" t="str">
            <v>49HA029674</v>
          </cell>
          <cell r="G5292" t="str">
            <v>HOUSING LIF I/F</v>
          </cell>
        </row>
        <row r="5293">
          <cell r="D5293" t="str">
            <v>49HA029793</v>
          </cell>
          <cell r="E5293" t="str">
            <v>CHECKER FIXTURE</v>
          </cell>
          <cell r="F5293" t="str">
            <v>49HA029793</v>
          </cell>
          <cell r="G5293" t="str">
            <v>090 W/P 4P F</v>
          </cell>
        </row>
        <row r="5294">
          <cell r="D5294" t="str">
            <v>49HA029806</v>
          </cell>
          <cell r="E5294" t="str">
            <v>CHECKER FIXTURE</v>
          </cell>
          <cell r="F5294" t="str">
            <v>49HA029806</v>
          </cell>
          <cell r="G5294" t="str">
            <v>0.64* 2P M (SHAFT-TYPE STOPPER)</v>
          </cell>
        </row>
        <row r="5295">
          <cell r="D5295" t="str">
            <v>49HA029859</v>
          </cell>
          <cell r="E5295" t="str">
            <v>CHECKER FIXTURE</v>
          </cell>
          <cell r="F5295" t="str">
            <v>49HA029859</v>
          </cell>
          <cell r="G5295" t="str">
            <v>CHECKER FIXTURE</v>
          </cell>
        </row>
        <row r="5296">
          <cell r="D5296" t="str">
            <v>49HA029968</v>
          </cell>
          <cell r="E5296" t="str">
            <v>CHECKER FIXTURE</v>
          </cell>
          <cell r="F5296" t="str">
            <v>49HA029968</v>
          </cell>
          <cell r="G5296" t="str">
            <v>TOYOTA 2.3-2 2P F HLC</v>
          </cell>
        </row>
        <row r="5297">
          <cell r="D5297" t="str">
            <v>49HA030088</v>
          </cell>
          <cell r="E5297" t="str">
            <v>CHECKER FIXTURE</v>
          </cell>
          <cell r="F5297" t="str">
            <v>49HA030088</v>
          </cell>
          <cell r="G5297" t="str">
            <v>090 2 W/P 2F I/F</v>
          </cell>
        </row>
        <row r="5298">
          <cell r="D5298" t="str">
            <v>49HA030144</v>
          </cell>
          <cell r="E5298" t="str">
            <v>CHECKER FIXTURE</v>
          </cell>
          <cell r="F5298" t="str">
            <v>49HA030144</v>
          </cell>
          <cell r="G5298" t="str">
            <v>CAB J/B SIDE CONNECTOR C/F</v>
          </cell>
        </row>
        <row r="5299">
          <cell r="D5299" t="str">
            <v>49HA030154</v>
          </cell>
          <cell r="E5299" t="str">
            <v>CHECKER FIXTURE</v>
          </cell>
          <cell r="F5299" t="str">
            <v>49HA030154</v>
          </cell>
          <cell r="G5299" t="str">
            <v>MCE 2F L LANCE ALLAXIS I/F</v>
          </cell>
        </row>
        <row r="5300">
          <cell r="D5300" t="str">
            <v>49HA030205</v>
          </cell>
          <cell r="E5300" t="str">
            <v>CHECKER FIXTURE</v>
          </cell>
          <cell r="F5300" t="str">
            <v>49HA030205</v>
          </cell>
          <cell r="G5300" t="str">
            <v>CHECKER FIXTURE</v>
          </cell>
        </row>
        <row r="5301">
          <cell r="D5301" t="str">
            <v>49HA030277</v>
          </cell>
          <cell r="E5301" t="str">
            <v>CHECKER FIXTURE</v>
          </cell>
          <cell r="F5301" t="str">
            <v>49HA030277</v>
          </cell>
          <cell r="G5301" t="str">
            <v>090 2 2P W/P F I/F</v>
          </cell>
        </row>
        <row r="5302">
          <cell r="D5302" t="str">
            <v>49HA030463</v>
          </cell>
          <cell r="E5302" t="str">
            <v>CHECKER FIXTURE</v>
          </cell>
          <cell r="F5302" t="str">
            <v>49HA030463</v>
          </cell>
          <cell r="G5302" t="str">
            <v>BOSCH CONN W/P 38P F I/F</v>
          </cell>
        </row>
        <row r="5303">
          <cell r="D5303" t="str">
            <v>49HA030501</v>
          </cell>
          <cell r="E5303" t="str">
            <v>CHECKER FIXTURE</v>
          </cell>
          <cell r="F5303" t="str">
            <v>49HA030501</v>
          </cell>
          <cell r="G5303" t="str">
            <v>CP 16P 025F I/F</v>
          </cell>
        </row>
        <row r="5304">
          <cell r="D5304" t="str">
            <v>49HA030506</v>
          </cell>
          <cell r="E5304" t="str">
            <v>CHECKER FIXTURE</v>
          </cell>
          <cell r="F5304" t="str">
            <v>49HA030506</v>
          </cell>
          <cell r="G5304" t="str">
            <v>0.64 2 22P F SHIELDED WIRE I/F</v>
          </cell>
        </row>
        <row r="5305">
          <cell r="D5305" t="str">
            <v>49HA030730</v>
          </cell>
          <cell r="E5305" t="str">
            <v>CHECKER FIXTURE</v>
          </cell>
          <cell r="F5305" t="str">
            <v>49HA030730</v>
          </cell>
          <cell r="G5305" t="str">
            <v>WPC 2P 090 F I/F</v>
          </cell>
        </row>
        <row r="5306">
          <cell r="D5306" t="str">
            <v>49HA030818</v>
          </cell>
          <cell r="E5306" t="str">
            <v>CHECKER FIXTURE</v>
          </cell>
          <cell r="F5306" t="str">
            <v>49HA030818</v>
          </cell>
          <cell r="G5306" t="str">
            <v>CONNECTOR CHECK</v>
          </cell>
        </row>
        <row r="5307">
          <cell r="D5307" t="str">
            <v>49HA030820</v>
          </cell>
          <cell r="E5307" t="str">
            <v>CHECKER FIXTURE</v>
          </cell>
          <cell r="F5307" t="str">
            <v>49HA030820</v>
          </cell>
          <cell r="G5307" t="str">
            <v>CONNECTOR CHECK</v>
          </cell>
        </row>
        <row r="5308">
          <cell r="D5308" t="str">
            <v>49HA030849</v>
          </cell>
          <cell r="E5308" t="str">
            <v>CHECKER FIXTURE</v>
          </cell>
          <cell r="F5308" t="str">
            <v>49HA030849</v>
          </cell>
          <cell r="G5308" t="str">
            <v>CP 26P F I/F</v>
          </cell>
        </row>
        <row r="5309">
          <cell r="D5309" t="str">
            <v>49HA030864</v>
          </cell>
          <cell r="E5309" t="str">
            <v>CHECKER FIXTURE</v>
          </cell>
          <cell r="F5309" t="str">
            <v>49HA030864</v>
          </cell>
          <cell r="G5309" t="str">
            <v>CHECKER FIXTURE</v>
          </cell>
        </row>
        <row r="5310">
          <cell r="D5310" t="str">
            <v>49HA030865</v>
          </cell>
          <cell r="E5310" t="str">
            <v>CHECKER FIXTURE</v>
          </cell>
          <cell r="F5310" t="str">
            <v>49HA030865</v>
          </cell>
          <cell r="G5310" t="str">
            <v>CHECKER FIXTURE</v>
          </cell>
        </row>
        <row r="5311">
          <cell r="D5311" t="str">
            <v>49HA030868</v>
          </cell>
          <cell r="E5311" t="str">
            <v>CHECKER FIXTURE</v>
          </cell>
          <cell r="F5311" t="str">
            <v>49HA030868</v>
          </cell>
          <cell r="G5311" t="str">
            <v>CHECKER FIXTURE</v>
          </cell>
        </row>
        <row r="5312">
          <cell r="D5312" t="str">
            <v>49HA030869</v>
          </cell>
          <cell r="E5312" t="str">
            <v>CHECKER FIXTURE</v>
          </cell>
          <cell r="F5312" t="str">
            <v>49HA030869</v>
          </cell>
          <cell r="G5312" t="str">
            <v>CHECKER FIXTURE</v>
          </cell>
        </row>
        <row r="5313">
          <cell r="D5313" t="str">
            <v>49HA030872</v>
          </cell>
          <cell r="E5313" t="str">
            <v>CHECKER FIXTURE</v>
          </cell>
          <cell r="F5313" t="str">
            <v>49HA030872</v>
          </cell>
          <cell r="G5313" t="str">
            <v>CHECKER FIXTURE</v>
          </cell>
        </row>
        <row r="5314">
          <cell r="D5314" t="str">
            <v>49HA030873</v>
          </cell>
          <cell r="E5314" t="str">
            <v>CHECKER FIXTURE</v>
          </cell>
          <cell r="F5314" t="str">
            <v>49HA030873</v>
          </cell>
          <cell r="G5314" t="str">
            <v>CHECKER FIXTURE</v>
          </cell>
        </row>
        <row r="5315">
          <cell r="D5315" t="str">
            <v>49HA030874</v>
          </cell>
          <cell r="E5315" t="str">
            <v>CHECKER FIXTURE</v>
          </cell>
          <cell r="F5315" t="str">
            <v>49HA030874</v>
          </cell>
          <cell r="G5315" t="str">
            <v>CHECKER FIXTURE</v>
          </cell>
        </row>
        <row r="5316">
          <cell r="D5316" t="str">
            <v>49HA030904</v>
          </cell>
          <cell r="E5316" t="str">
            <v>CHECKER FIXTURE</v>
          </cell>
          <cell r="F5316" t="str">
            <v>49HA030904</v>
          </cell>
          <cell r="G5316" t="str">
            <v>WPC 4P 025F (SRS) I/F</v>
          </cell>
        </row>
        <row r="5317">
          <cell r="D5317" t="str">
            <v>49HA030928</v>
          </cell>
          <cell r="E5317" t="str">
            <v>CHECKER FIXTURE</v>
          </cell>
          <cell r="F5317" t="str">
            <v>49HA030928</v>
          </cell>
          <cell r="G5317" t="str">
            <v>CHECKER FIXTURE</v>
          </cell>
        </row>
        <row r="5318">
          <cell r="D5318" t="str">
            <v>49HA030949</v>
          </cell>
          <cell r="E5318" t="str">
            <v>CHECKER FIXTURE</v>
          </cell>
          <cell r="F5318" t="str">
            <v>49HA030949</v>
          </cell>
          <cell r="G5318" t="str">
            <v>090 6P (F) I/F</v>
          </cell>
        </row>
        <row r="5319">
          <cell r="D5319" t="str">
            <v>49HA030956</v>
          </cell>
          <cell r="E5319" t="str">
            <v>CHECKER FIXTURE</v>
          </cell>
          <cell r="F5319" t="str">
            <v>49HA030956</v>
          </cell>
          <cell r="G5319" t="str">
            <v>WPC 2P 025F (SRS) I/F</v>
          </cell>
        </row>
        <row r="5320">
          <cell r="D5320" t="str">
            <v>49HA030961</v>
          </cell>
          <cell r="E5320" t="str">
            <v>CHECKER FIXTURE</v>
          </cell>
          <cell r="F5320" t="str">
            <v>49HA030961</v>
          </cell>
          <cell r="G5320" t="str">
            <v>WPC 1P 187M+C I/F</v>
          </cell>
        </row>
        <row r="5321">
          <cell r="D5321" t="str">
            <v>49HA031023</v>
          </cell>
          <cell r="E5321" t="str">
            <v>CHECKER FIXTURE</v>
          </cell>
          <cell r="F5321" t="str">
            <v>49HA031023</v>
          </cell>
          <cell r="G5321" t="str">
            <v>HOUSING 250 F</v>
          </cell>
        </row>
        <row r="5322">
          <cell r="D5322" t="str">
            <v>49HA031060</v>
          </cell>
          <cell r="E5322" t="str">
            <v>CHECKER FIXTURE</v>
          </cell>
          <cell r="F5322" t="str">
            <v>49HA031060</v>
          </cell>
          <cell r="G5322" t="str">
            <v>WPC 24P 040F LANCE ALLAXIS I/F</v>
          </cell>
        </row>
        <row r="5323">
          <cell r="D5323" t="str">
            <v>49HA031144</v>
          </cell>
          <cell r="E5323" t="str">
            <v>CHECKER FIXTURE</v>
          </cell>
          <cell r="F5323" t="str">
            <v>49HA031144</v>
          </cell>
          <cell r="G5323" t="str">
            <v>CHECKER FIXTURE</v>
          </cell>
        </row>
        <row r="5324">
          <cell r="D5324" t="str">
            <v>49HA031154</v>
          </cell>
          <cell r="E5324" t="str">
            <v>CHECKER FIXTURE</v>
          </cell>
          <cell r="F5324" t="str">
            <v>49HA031154</v>
          </cell>
          <cell r="G5324" t="str">
            <v>WPC 23P 040 M+C I/F</v>
          </cell>
        </row>
        <row r="5325">
          <cell r="D5325" t="str">
            <v>49HA031192</v>
          </cell>
          <cell r="E5325" t="str">
            <v>CHECKER FIXTURE</v>
          </cell>
          <cell r="F5325" t="str">
            <v>49HA031192</v>
          </cell>
          <cell r="G5325" t="str">
            <v>WPC 8P 025 F I/F</v>
          </cell>
        </row>
        <row r="5326">
          <cell r="D5326" t="str">
            <v>49HA031291</v>
          </cell>
          <cell r="E5326" t="str">
            <v>CHECKER FIXTURE</v>
          </cell>
          <cell r="F5326" t="str">
            <v>49HA031291</v>
          </cell>
          <cell r="G5326" t="str">
            <v>0.64* 2P F(SLIDEER O/D TYPE)</v>
          </cell>
        </row>
        <row r="5327">
          <cell r="D5327" t="str">
            <v>49HA031359</v>
          </cell>
          <cell r="E5327" t="str">
            <v>CHECKER FIXTURE</v>
          </cell>
          <cell r="F5327" t="str">
            <v>49HA031359</v>
          </cell>
          <cell r="G5327" t="str">
            <v>WPC 6P 025 M+C I/F</v>
          </cell>
        </row>
        <row r="5328">
          <cell r="D5328" t="str">
            <v>49HA031368</v>
          </cell>
          <cell r="E5328" t="str">
            <v>CHECKER FIXTURE</v>
          </cell>
          <cell r="F5328" t="str">
            <v>49HA031368</v>
          </cell>
          <cell r="G5328" t="str">
            <v>WPC 8P 025 F+C I/F</v>
          </cell>
        </row>
        <row r="5329">
          <cell r="D5329" t="str">
            <v>49HA031459</v>
          </cell>
          <cell r="E5329" t="str">
            <v>CHECKER FIXTURE</v>
          </cell>
          <cell r="F5329" t="str">
            <v>49HA031459</v>
          </cell>
          <cell r="G5329" t="str">
            <v>WPC 2P 025 F(SRS)I/F</v>
          </cell>
        </row>
        <row r="5330">
          <cell r="D5330" t="str">
            <v>49HA031468</v>
          </cell>
          <cell r="E5330" t="str">
            <v>CHECKER FIXTURE</v>
          </cell>
          <cell r="F5330" t="str">
            <v>49HA031468</v>
          </cell>
          <cell r="G5330" t="str">
            <v>RK2MGY+C I/F</v>
          </cell>
        </row>
        <row r="5331">
          <cell r="D5331" t="str">
            <v>49HA031553</v>
          </cell>
          <cell r="E5331" t="str">
            <v>CHECKER FIXTURE</v>
          </cell>
          <cell r="F5331" t="str">
            <v>49HA031553</v>
          </cell>
          <cell r="G5331" t="str">
            <v>0.64-2 10P+1.5 8P</v>
          </cell>
        </row>
        <row r="5332">
          <cell r="D5332" t="str">
            <v>49HA031557</v>
          </cell>
          <cell r="E5332" t="str">
            <v>CHECKER FIXTURE</v>
          </cell>
          <cell r="F5332" t="str">
            <v>49HA031557</v>
          </cell>
          <cell r="G5332" t="str">
            <v>CHECKER FIXTURE</v>
          </cell>
        </row>
        <row r="5333">
          <cell r="D5333" t="str">
            <v>49HA031597</v>
          </cell>
          <cell r="E5333" t="str">
            <v>CHECKER FIXTURE</v>
          </cell>
          <cell r="F5333" t="str">
            <v>49HA031597</v>
          </cell>
          <cell r="G5333" t="str">
            <v>0.64 W/P 3PM</v>
          </cell>
        </row>
        <row r="5334">
          <cell r="D5334" t="str">
            <v>49HA031695</v>
          </cell>
          <cell r="E5334" t="str">
            <v>CHECKER FIXTURE</v>
          </cell>
          <cell r="F5334" t="str">
            <v>49HA031695</v>
          </cell>
          <cell r="G5334" t="str">
            <v>CP 4P 090 F LANCE ALL AXIS I/F</v>
          </cell>
        </row>
        <row r="5335">
          <cell r="D5335" t="str">
            <v>49HA031818</v>
          </cell>
          <cell r="E5335" t="str">
            <v>CHECKER FIXTURE</v>
          </cell>
          <cell r="F5335" t="str">
            <v>49HA031818</v>
          </cell>
          <cell r="G5335" t="str">
            <v>CHECKER FIXTURE</v>
          </cell>
        </row>
        <row r="5336">
          <cell r="D5336" t="str">
            <v>49HA031949</v>
          </cell>
          <cell r="E5336" t="str">
            <v>CHECKER FIXTURE</v>
          </cell>
          <cell r="F5336" t="str">
            <v>49HA031949</v>
          </cell>
          <cell r="G5336" t="str">
            <v>WPC 2P 060F LANCE I/F</v>
          </cell>
        </row>
        <row r="5337">
          <cell r="D5337" t="str">
            <v>49HA031969</v>
          </cell>
          <cell r="E5337" t="str">
            <v>CHECKER FIXTURE</v>
          </cell>
          <cell r="F5337" t="str">
            <v>49HA031969</v>
          </cell>
          <cell r="G5337" t="str">
            <v>WPC 040 2P F I/F</v>
          </cell>
        </row>
        <row r="5338">
          <cell r="D5338" t="str">
            <v>49HA031972</v>
          </cell>
          <cell r="E5338" t="str">
            <v>CHECKER FIXTURE</v>
          </cell>
          <cell r="F5338" t="str">
            <v>49HA031972</v>
          </cell>
          <cell r="G5338" t="str">
            <v>0.64* 8P+1.5 10P M(CONN+C)(SLIDER O/D TY</v>
          </cell>
        </row>
        <row r="5339">
          <cell r="D5339" t="str">
            <v>49HA031977</v>
          </cell>
          <cell r="E5339" t="str">
            <v>CHECKER FIXTURE</v>
          </cell>
          <cell r="F5339" t="str">
            <v>49HA031977</v>
          </cell>
          <cell r="G5339" t="str">
            <v>WPC 12P 060M LANCE I/F</v>
          </cell>
        </row>
        <row r="5340">
          <cell r="D5340" t="str">
            <v>49HA032033</v>
          </cell>
          <cell r="E5340" t="str">
            <v>CHECKER FIXTURE</v>
          </cell>
          <cell r="F5340" t="str">
            <v>49HA032033</v>
          </cell>
          <cell r="G5340" t="str">
            <v>WPC 4P 025 F M+C I/F</v>
          </cell>
        </row>
        <row r="5341">
          <cell r="D5341" t="str">
            <v>49HA032199</v>
          </cell>
          <cell r="E5341" t="str">
            <v>CHECKER FIXTURE</v>
          </cell>
          <cell r="F5341" t="str">
            <v>49HA032199</v>
          </cell>
          <cell r="G5341" t="str">
            <v>I/F</v>
          </cell>
        </row>
        <row r="5342">
          <cell r="D5342" t="str">
            <v>49HA032239</v>
          </cell>
          <cell r="E5342" t="str">
            <v>CHECKER FIXTURE</v>
          </cell>
          <cell r="F5342" t="str">
            <v>49HA032239</v>
          </cell>
          <cell r="G5342" t="str">
            <v>CHECKER FIXTURE</v>
          </cell>
        </row>
        <row r="5343">
          <cell r="D5343" t="str">
            <v>49HA032309</v>
          </cell>
          <cell r="E5343" t="str">
            <v>CHECKER FIXTURE</v>
          </cell>
          <cell r="F5343" t="str">
            <v>49HA032309</v>
          </cell>
          <cell r="G5343" t="str">
            <v>WPC 10P 025 F I/F</v>
          </cell>
        </row>
        <row r="5344">
          <cell r="D5344" t="str">
            <v>49HA032399</v>
          </cell>
          <cell r="E5344" t="str">
            <v>CHECKER FIXTURE</v>
          </cell>
          <cell r="F5344" t="str">
            <v>49HA032399</v>
          </cell>
          <cell r="G5344" t="str">
            <v>CP 2P 187 F LANCE ALLAXIS I/F</v>
          </cell>
        </row>
        <row r="5345">
          <cell r="D5345" t="str">
            <v>49HA032483</v>
          </cell>
          <cell r="E5345" t="str">
            <v>CHECKER FIXTURE</v>
          </cell>
          <cell r="F5345" t="str">
            <v>49HA032483</v>
          </cell>
          <cell r="G5345" t="str">
            <v>CHECKER FIXTURE</v>
          </cell>
        </row>
        <row r="5346">
          <cell r="D5346" t="str">
            <v>49HA032485</v>
          </cell>
          <cell r="E5346" t="str">
            <v>CHECKER FIXTURE</v>
          </cell>
          <cell r="F5346" t="str">
            <v>49HA032485</v>
          </cell>
          <cell r="G5346" t="str">
            <v>CHECKER FIXTURE</v>
          </cell>
        </row>
        <row r="5347">
          <cell r="D5347" t="str">
            <v>49HA032502</v>
          </cell>
          <cell r="E5347" t="str">
            <v>CHECKER FIXTURE</v>
          </cell>
          <cell r="F5347" t="str">
            <v>49HA032502</v>
          </cell>
          <cell r="G5347" t="str">
            <v>WPC 4P 060 F LANCE ALLAXIS I/F</v>
          </cell>
        </row>
        <row r="5348">
          <cell r="D5348" t="str">
            <v>49HA032714</v>
          </cell>
          <cell r="E5348" t="str">
            <v>CHECKER FIXTURE</v>
          </cell>
          <cell r="F5348" t="str">
            <v>49HA032714</v>
          </cell>
          <cell r="G5348" t="str">
            <v>CHECKER FIXTURE</v>
          </cell>
        </row>
        <row r="5349">
          <cell r="D5349" t="str">
            <v>49HA032745</v>
          </cell>
          <cell r="E5349" t="str">
            <v>CHECKER FIXTURE</v>
          </cell>
          <cell r="F5349" t="str">
            <v>49HA032745</v>
          </cell>
          <cell r="G5349" t="str">
            <v>WPC 8P 060 F LANCE ALLAXIS I/F</v>
          </cell>
        </row>
        <row r="5350">
          <cell r="D5350" t="str">
            <v>49HA032801</v>
          </cell>
          <cell r="E5350" t="str">
            <v>CHECKER FIXTURE</v>
          </cell>
          <cell r="F5350" t="str">
            <v>49HA032801</v>
          </cell>
          <cell r="G5350" t="str">
            <v>0.64 32P A/B</v>
          </cell>
        </row>
        <row r="5351">
          <cell r="D5351" t="str">
            <v>49HA032979</v>
          </cell>
          <cell r="E5351" t="str">
            <v>CHECKER FIXTURE</v>
          </cell>
          <cell r="F5351" t="str">
            <v>49HA032979</v>
          </cell>
          <cell r="G5351" t="str">
            <v>CONNECTOR CHECK</v>
          </cell>
        </row>
        <row r="5352">
          <cell r="D5352" t="str">
            <v>49HA033027</v>
          </cell>
          <cell r="E5352" t="str">
            <v>CHECKER FIXTURE</v>
          </cell>
          <cell r="F5352" t="str">
            <v>49HA033027</v>
          </cell>
          <cell r="G5352" t="str">
            <v>CHECKER FIXTURE</v>
          </cell>
        </row>
        <row r="5353">
          <cell r="D5353" t="str">
            <v>49HA033033</v>
          </cell>
          <cell r="E5353" t="str">
            <v>CHECKER FIXTURE</v>
          </cell>
          <cell r="F5353" t="str">
            <v>49HA033033</v>
          </cell>
          <cell r="G5353" t="str">
            <v>CHECKER FIXTURE</v>
          </cell>
        </row>
        <row r="5354">
          <cell r="D5354" t="str">
            <v>49HA033122</v>
          </cell>
          <cell r="E5354" t="str">
            <v>CHECKER FIXTURE</v>
          </cell>
          <cell r="F5354" t="str">
            <v>49HA033122</v>
          </cell>
          <cell r="G5354" t="str">
            <v>WPC 4P 060/187 F LANCE ALLAXIS I/F</v>
          </cell>
        </row>
        <row r="5355">
          <cell r="D5355" t="str">
            <v>49HA033198</v>
          </cell>
          <cell r="E5355" t="str">
            <v>CHECKER FIXTURE</v>
          </cell>
          <cell r="F5355" t="str">
            <v>49HA033198</v>
          </cell>
          <cell r="G5355" t="str">
            <v>WPC 12P 060F LANCE I/F</v>
          </cell>
        </row>
        <row r="5356">
          <cell r="D5356" t="str">
            <v>49HA033200</v>
          </cell>
          <cell r="E5356" t="str">
            <v>CHECKER FIXTURE</v>
          </cell>
          <cell r="F5356" t="str">
            <v>49HA033200</v>
          </cell>
          <cell r="G5356" t="str">
            <v>CHECKER FIXTURE</v>
          </cell>
        </row>
        <row r="5357">
          <cell r="D5357" t="str">
            <v>49HA033203</v>
          </cell>
          <cell r="E5357" t="str">
            <v>CHECKER FIXTURE</v>
          </cell>
          <cell r="F5357" t="str">
            <v>49HA033203</v>
          </cell>
          <cell r="G5357" t="str">
            <v>CHECKER FIXTURE</v>
          </cell>
        </row>
        <row r="5358">
          <cell r="D5358" t="str">
            <v>49HA033224</v>
          </cell>
          <cell r="E5358" t="str">
            <v>CHECKER FIXTURE</v>
          </cell>
          <cell r="F5358" t="str">
            <v>49HA033224</v>
          </cell>
          <cell r="G5358" t="str">
            <v>109P SOKET CONNECTER</v>
          </cell>
        </row>
        <row r="5359">
          <cell r="D5359" t="str">
            <v>49HA033229</v>
          </cell>
          <cell r="E5359" t="str">
            <v>CHECKER FIXTURE</v>
          </cell>
          <cell r="F5359" t="str">
            <v>49HA033229</v>
          </cell>
          <cell r="G5359" t="str">
            <v>CHECKER FIXTURE</v>
          </cell>
        </row>
        <row r="5360">
          <cell r="D5360" t="str">
            <v>49HA033248</v>
          </cell>
          <cell r="E5360" t="str">
            <v>CHECKER FIXTURE</v>
          </cell>
          <cell r="F5360" t="str">
            <v>49HA033248</v>
          </cell>
          <cell r="G5360" t="str">
            <v>HOUSING 187 F LANCE ALLAXIS I/F</v>
          </cell>
        </row>
        <row r="5361">
          <cell r="D5361" t="str">
            <v>49HA033301</v>
          </cell>
          <cell r="E5361" t="str">
            <v>CHECKER FIXTURE</v>
          </cell>
          <cell r="F5361" t="str">
            <v>49HA033301</v>
          </cell>
          <cell r="G5361" t="str">
            <v>HLC 090-2 4PF</v>
          </cell>
        </row>
        <row r="5362">
          <cell r="D5362" t="str">
            <v>49HA033460</v>
          </cell>
          <cell r="E5362" t="str">
            <v>CHECKER FIXTURE</v>
          </cell>
          <cell r="F5362" t="str">
            <v>49HA033460</v>
          </cell>
          <cell r="G5362" t="str">
            <v>CHECKER FIXTURE</v>
          </cell>
        </row>
        <row r="5363">
          <cell r="D5363" t="str">
            <v>49HA033569</v>
          </cell>
          <cell r="E5363" t="str">
            <v>CHECKER FIXTURE</v>
          </cell>
          <cell r="F5363" t="str">
            <v>49HA033569</v>
          </cell>
          <cell r="G5363" t="str">
            <v>WPC 4P 060(1.5)M+C LANCE ALLAXIS I/F</v>
          </cell>
        </row>
        <row r="5364">
          <cell r="D5364" t="str">
            <v>49HA033583</v>
          </cell>
          <cell r="E5364" t="str">
            <v>CHECKER FIXTURE</v>
          </cell>
          <cell r="F5364" t="str">
            <v>49HA033583</v>
          </cell>
          <cell r="G5364" t="str">
            <v>0.64_2 4P + 1.5 12P F</v>
          </cell>
        </row>
        <row r="5365">
          <cell r="D5365" t="str">
            <v>49HA033693</v>
          </cell>
          <cell r="E5365" t="str">
            <v>CHECKER FIXTURE</v>
          </cell>
          <cell r="F5365" t="str">
            <v>49HA033693</v>
          </cell>
          <cell r="G5365" t="str">
            <v>CHECKER FIXTURE</v>
          </cell>
        </row>
        <row r="5366">
          <cell r="D5366" t="str">
            <v>49HA033700</v>
          </cell>
          <cell r="E5366" t="str">
            <v>CHECKER FIXTURE</v>
          </cell>
          <cell r="F5366" t="str">
            <v>49HA033700</v>
          </cell>
          <cell r="G5366" t="str">
            <v>CHECKER FIXTURE</v>
          </cell>
        </row>
        <row r="5367">
          <cell r="D5367" t="str">
            <v>49HA033701</v>
          </cell>
          <cell r="E5367" t="str">
            <v>CHECKER FIXTURE</v>
          </cell>
          <cell r="F5367" t="str">
            <v>49HA033701</v>
          </cell>
          <cell r="G5367" t="str">
            <v>CHECKER FIXTURE</v>
          </cell>
        </row>
        <row r="5368">
          <cell r="D5368" t="str">
            <v>49HA033703</v>
          </cell>
          <cell r="E5368" t="str">
            <v>CHECKER FIXTURE</v>
          </cell>
          <cell r="F5368" t="str">
            <v>49HA033703</v>
          </cell>
          <cell r="G5368" t="str">
            <v>CHECKER FIXTURE</v>
          </cell>
        </row>
        <row r="5369">
          <cell r="D5369" t="str">
            <v>49HA033778</v>
          </cell>
          <cell r="E5369" t="str">
            <v>CHECKER FIXTURE</v>
          </cell>
          <cell r="F5369" t="str">
            <v>49HA033778</v>
          </cell>
          <cell r="G5369" t="str">
            <v>WPC 2P 060 M+C LANCE ALLAXISS I/F</v>
          </cell>
        </row>
        <row r="5370">
          <cell r="D5370" t="str">
            <v>49HA033841</v>
          </cell>
          <cell r="E5370" t="str">
            <v>CHECKER FIXTURE</v>
          </cell>
          <cell r="F5370" t="str">
            <v>49HA033841</v>
          </cell>
          <cell r="G5370" t="str">
            <v>CHECKER FIXTURE</v>
          </cell>
        </row>
        <row r="5371">
          <cell r="D5371" t="str">
            <v>49HA034030</v>
          </cell>
          <cell r="E5371" t="str">
            <v>CHECKER FIXTURE</v>
          </cell>
          <cell r="F5371" t="str">
            <v>49HA034030</v>
          </cell>
          <cell r="G5371" t="str">
            <v>J/C 4P F I/F</v>
          </cell>
        </row>
        <row r="5372">
          <cell r="D5372" t="str">
            <v>49HA034217</v>
          </cell>
          <cell r="E5372" t="str">
            <v>CHECKER FIXTURE</v>
          </cell>
          <cell r="F5372" t="str">
            <v>49HA034217</v>
          </cell>
          <cell r="G5372" t="str">
            <v>WPC 4P 040M+C I/F</v>
          </cell>
        </row>
        <row r="5373">
          <cell r="D5373" t="str">
            <v>49HA034265</v>
          </cell>
          <cell r="E5373" t="str">
            <v>CHECKER FIXTURE</v>
          </cell>
          <cell r="F5373" t="str">
            <v>49HA034265</v>
          </cell>
          <cell r="G5373" t="str">
            <v>WPC 4P 025F I/F</v>
          </cell>
        </row>
        <row r="5374">
          <cell r="D5374" t="str">
            <v>49HA034363</v>
          </cell>
          <cell r="E5374" t="str">
            <v>CHECKER FIXTURE</v>
          </cell>
          <cell r="F5374" t="str">
            <v>49HA034363</v>
          </cell>
          <cell r="G5374" t="str">
            <v>CP 39P 025 F ONE ACT I/F</v>
          </cell>
        </row>
        <row r="5375">
          <cell r="D5375" t="str">
            <v>49HA034371</v>
          </cell>
          <cell r="E5375" t="str">
            <v>CHECKER FIXTURE</v>
          </cell>
          <cell r="F5375" t="str">
            <v>49HA034371</v>
          </cell>
          <cell r="G5375" t="str">
            <v>090 2 2P F I/F</v>
          </cell>
        </row>
        <row r="5376">
          <cell r="D5376" t="str">
            <v>49HA034477</v>
          </cell>
          <cell r="E5376" t="str">
            <v>CHECKER FIXTURE</v>
          </cell>
          <cell r="F5376" t="str">
            <v>49HA034477</v>
          </cell>
          <cell r="G5376" t="str">
            <v>WPC 3P 060 F LANCEALLAXISS I/F</v>
          </cell>
        </row>
        <row r="5377">
          <cell r="D5377" t="str">
            <v>49HA034497</v>
          </cell>
          <cell r="E5377" t="str">
            <v>CHECKER FIXTURE</v>
          </cell>
          <cell r="F5377" t="str">
            <v>49HA034497</v>
          </cell>
          <cell r="G5377" t="str">
            <v>WPC 22P 025/040F LANCE I/F</v>
          </cell>
        </row>
        <row r="5378">
          <cell r="D5378" t="str">
            <v>49HA034969</v>
          </cell>
          <cell r="E5378" t="str">
            <v>CHECKER FIXTURE</v>
          </cell>
          <cell r="F5378" t="str">
            <v>49HA034969</v>
          </cell>
          <cell r="G5378" t="str">
            <v>CONNECTOR CHECK</v>
          </cell>
        </row>
        <row r="5379">
          <cell r="D5379" t="str">
            <v>49HA035513</v>
          </cell>
          <cell r="E5379" t="str">
            <v>CHECKER FIXTURE</v>
          </cell>
          <cell r="F5379" t="str">
            <v>49HA035513</v>
          </cell>
          <cell r="G5379" t="str">
            <v>WPC 10P 025 F I/F</v>
          </cell>
        </row>
        <row r="5380">
          <cell r="D5380" t="str">
            <v>49HA035664</v>
          </cell>
          <cell r="E5380" t="str">
            <v>CHECKER FIXTURE</v>
          </cell>
          <cell r="F5380" t="str">
            <v>49HA035664</v>
          </cell>
          <cell r="G5380" t="str">
            <v>CHECKER FIXTURE</v>
          </cell>
        </row>
        <row r="5381">
          <cell r="D5381" t="str">
            <v>49HA035665</v>
          </cell>
          <cell r="E5381" t="str">
            <v>CHECKER FIXTURE</v>
          </cell>
          <cell r="F5381" t="str">
            <v>49HA035665</v>
          </cell>
          <cell r="G5381" t="str">
            <v>PLUG-IN CONNECTOR 46 WAY I/F</v>
          </cell>
        </row>
        <row r="5382">
          <cell r="D5382" t="str">
            <v>49HA035713</v>
          </cell>
          <cell r="E5382" t="str">
            <v>CHECKER FIXTURE</v>
          </cell>
          <cell r="F5382" t="str">
            <v>49HA035713</v>
          </cell>
          <cell r="G5382" t="str">
            <v>WPC 26P 060/110/187 F I/F</v>
          </cell>
        </row>
        <row r="5383">
          <cell r="D5383" t="str">
            <v>49HA035810</v>
          </cell>
          <cell r="E5383" t="str">
            <v>CHECKER FIXTURE</v>
          </cell>
          <cell r="F5383" t="str">
            <v>49HA035810</v>
          </cell>
          <cell r="G5383" t="str">
            <v>CHECKER FIXTURE</v>
          </cell>
        </row>
        <row r="5384">
          <cell r="D5384" t="str">
            <v>49HA036130</v>
          </cell>
          <cell r="E5384" t="str">
            <v>CHECKER FIXTURE</v>
          </cell>
          <cell r="F5384" t="str">
            <v>49HA036130</v>
          </cell>
          <cell r="G5384" t="str">
            <v>CHECKER FIXTURE</v>
          </cell>
        </row>
        <row r="5385">
          <cell r="D5385" t="str">
            <v>49HA036159</v>
          </cell>
          <cell r="E5385" t="str">
            <v>CHECKER FIXTURE</v>
          </cell>
          <cell r="F5385" t="str">
            <v>49HA036159</v>
          </cell>
          <cell r="G5385" t="str">
            <v>CHECKER FIXTURE</v>
          </cell>
        </row>
        <row r="5386">
          <cell r="D5386" t="str">
            <v>49HA036236</v>
          </cell>
          <cell r="E5386" t="str">
            <v>CHECKER FIXTURE</v>
          </cell>
          <cell r="F5386" t="str">
            <v>49HA036236</v>
          </cell>
          <cell r="G5386" t="str">
            <v>CHECKER FIXTURE</v>
          </cell>
        </row>
        <row r="5387">
          <cell r="D5387" t="str">
            <v>49HA036326</v>
          </cell>
          <cell r="E5387" t="str">
            <v>CHECKER FIXTURE</v>
          </cell>
          <cell r="F5387" t="str">
            <v>49HA036326</v>
          </cell>
          <cell r="G5387" t="str">
            <v>CHECKER FIXTURE</v>
          </cell>
        </row>
        <row r="5388">
          <cell r="D5388" t="str">
            <v>49HA036346</v>
          </cell>
          <cell r="E5388" t="str">
            <v>CHECKER FIXTURE</v>
          </cell>
          <cell r="F5388" t="str">
            <v>49HA036346</v>
          </cell>
          <cell r="G5388" t="str">
            <v>RK03FB I/F</v>
          </cell>
        </row>
        <row r="5389">
          <cell r="D5389" t="str">
            <v>49HA036577</v>
          </cell>
          <cell r="E5389" t="str">
            <v>CHECKER FIXTURE</v>
          </cell>
          <cell r="F5389" t="str">
            <v>49HA036577</v>
          </cell>
          <cell r="G5389" t="str">
            <v>CHECKER FIXTURE</v>
          </cell>
        </row>
        <row r="5390">
          <cell r="D5390" t="str">
            <v>49HA036644</v>
          </cell>
          <cell r="E5390" t="str">
            <v>CHECKER FIXTURE</v>
          </cell>
          <cell r="F5390" t="str">
            <v>49HA036644</v>
          </cell>
          <cell r="G5390" t="str">
            <v>CHECKER FIXTURE</v>
          </cell>
        </row>
        <row r="5391">
          <cell r="D5391" t="str">
            <v>49HA036813</v>
          </cell>
          <cell r="E5391" t="str">
            <v>CHECKER FIXTURE</v>
          </cell>
          <cell r="F5391" t="str">
            <v>49HA036813</v>
          </cell>
          <cell r="G5391" t="str">
            <v>CHECKER FIXTURE</v>
          </cell>
        </row>
        <row r="5392">
          <cell r="D5392" t="str">
            <v>49HA036913</v>
          </cell>
          <cell r="E5392" t="str">
            <v>CHECKER FIXTURE</v>
          </cell>
          <cell r="F5392" t="str">
            <v>49HA036913</v>
          </cell>
          <cell r="G5392" t="str">
            <v>94P R/B</v>
          </cell>
        </row>
        <row r="5393">
          <cell r="D5393" t="str">
            <v>49HA036994</v>
          </cell>
          <cell r="E5393" t="str">
            <v>CHECKER FIXTURE</v>
          </cell>
          <cell r="F5393" t="str">
            <v>49HA036994</v>
          </cell>
          <cell r="G5393" t="str">
            <v>HOUSING 312M I/F</v>
          </cell>
        </row>
        <row r="5394">
          <cell r="D5394" t="str">
            <v>49HA037035</v>
          </cell>
          <cell r="E5394" t="str">
            <v>CHECKER FIXTURE</v>
          </cell>
          <cell r="F5394" t="str">
            <v>49HA037035</v>
          </cell>
          <cell r="G5394" t="str">
            <v>6189-0187 I/F</v>
          </cell>
        </row>
        <row r="5395">
          <cell r="D5395" t="str">
            <v>49HA037036</v>
          </cell>
          <cell r="E5395" t="str">
            <v>CHECKER FIXTURE</v>
          </cell>
          <cell r="F5395" t="str">
            <v>49HA037036</v>
          </cell>
          <cell r="G5395" t="str">
            <v>6189-0256 I/F</v>
          </cell>
        </row>
        <row r="5396">
          <cell r="D5396" t="str">
            <v>49HA037047</v>
          </cell>
          <cell r="E5396" t="str">
            <v>CHECKER FIXTURE</v>
          </cell>
          <cell r="F5396" t="str">
            <v>49HA037047</v>
          </cell>
          <cell r="G5396" t="str">
            <v>0.64 2 5P F I/F</v>
          </cell>
        </row>
        <row r="5397">
          <cell r="D5397" t="str">
            <v>49HA037049</v>
          </cell>
          <cell r="E5397" t="str">
            <v>CHECKER FIXTURE</v>
          </cell>
          <cell r="F5397" t="str">
            <v>49HA037049</v>
          </cell>
          <cell r="G5397" t="str">
            <v>PLUG IN CONN 46 +COVER I/F</v>
          </cell>
        </row>
        <row r="5398">
          <cell r="D5398" t="str">
            <v>49HA037264</v>
          </cell>
          <cell r="E5398" t="str">
            <v>CHECKER FIXTURE</v>
          </cell>
          <cell r="F5398" t="str">
            <v>49HA037264</v>
          </cell>
          <cell r="G5398" t="str">
            <v>090-2W/P 6P F I/F</v>
          </cell>
        </row>
        <row r="5399">
          <cell r="D5399" t="str">
            <v>49HA037331</v>
          </cell>
          <cell r="E5399" t="str">
            <v>CHECKER FIXTURE</v>
          </cell>
          <cell r="F5399" t="str">
            <v>49HA037331</v>
          </cell>
          <cell r="G5399" t="str">
            <v>CHECKER FIXTURE</v>
          </cell>
        </row>
        <row r="5400">
          <cell r="D5400" t="str">
            <v>49HA037424</v>
          </cell>
          <cell r="E5400" t="str">
            <v>CHECKER FIXTURE</v>
          </cell>
          <cell r="F5400" t="str">
            <v>49HA037424</v>
          </cell>
          <cell r="G5400" t="str">
            <v>AMP + COVER I/F</v>
          </cell>
        </row>
        <row r="5401">
          <cell r="D5401" t="str">
            <v>49HA037731</v>
          </cell>
          <cell r="E5401" t="str">
            <v>CHECKER FIXTURE</v>
          </cell>
          <cell r="F5401" t="str">
            <v>49HA037731</v>
          </cell>
          <cell r="G5401" t="str">
            <v>BOSCH 4P F I/F</v>
          </cell>
        </row>
        <row r="5402">
          <cell r="D5402" t="str">
            <v>49HA037738</v>
          </cell>
          <cell r="E5402" t="str">
            <v>CHECKER FIXTURE</v>
          </cell>
          <cell r="F5402" t="str">
            <v>49HA037738</v>
          </cell>
          <cell r="G5402" t="str">
            <v>WPC 50P 020/040F I/F LEVER UPPER</v>
          </cell>
        </row>
        <row r="5403">
          <cell r="D5403" t="str">
            <v>49HA037885</v>
          </cell>
          <cell r="E5403" t="str">
            <v>CHECKER FIXTURE</v>
          </cell>
          <cell r="F5403" t="str">
            <v>49HA037885</v>
          </cell>
          <cell r="G5403" t="str">
            <v>CHECKER FIXTURE</v>
          </cell>
        </row>
        <row r="5404">
          <cell r="D5404" t="str">
            <v>49HA037886</v>
          </cell>
          <cell r="E5404" t="str">
            <v>CHECKER FIXTURE</v>
          </cell>
          <cell r="F5404" t="str">
            <v>49HA037886</v>
          </cell>
          <cell r="G5404" t="str">
            <v>CHECKER FIXTURE</v>
          </cell>
        </row>
        <row r="5405">
          <cell r="D5405" t="str">
            <v>49HA038122</v>
          </cell>
          <cell r="E5405" t="str">
            <v>CHECKER FIXTURE</v>
          </cell>
          <cell r="F5405" t="str">
            <v>49HA038122</v>
          </cell>
          <cell r="G5405" t="str">
            <v>J/C PATTERN CHECK JIG</v>
          </cell>
        </row>
        <row r="5406">
          <cell r="D5406" t="str">
            <v>49HA038292</v>
          </cell>
          <cell r="E5406" t="str">
            <v>CHECKER FIXTURE</v>
          </cell>
          <cell r="F5406" t="str">
            <v>49HA038292</v>
          </cell>
          <cell r="G5406" t="str">
            <v>J/C PATTERN CHECK JIG</v>
          </cell>
        </row>
        <row r="5407">
          <cell r="D5407" t="str">
            <v>49HA038474</v>
          </cell>
          <cell r="E5407" t="str">
            <v>CHECKER FIXTURE</v>
          </cell>
          <cell r="F5407" t="str">
            <v>49HA038474</v>
          </cell>
          <cell r="G5407" t="str">
            <v>0.64* 14P M (CONN+C)(SLIDER O/D TYPE)</v>
          </cell>
        </row>
        <row r="5408">
          <cell r="D5408" t="str">
            <v>49HA038615</v>
          </cell>
          <cell r="E5408" t="str">
            <v>CHECKER FIXTURE</v>
          </cell>
          <cell r="F5408" t="str">
            <v>49HA038615</v>
          </cell>
          <cell r="G5408" t="str">
            <v>CHECKER FIXTURE</v>
          </cell>
        </row>
        <row r="5409">
          <cell r="D5409" t="str">
            <v>49HA039252</v>
          </cell>
          <cell r="E5409" t="str">
            <v>CHECKER FIXTURE</v>
          </cell>
          <cell r="F5409" t="str">
            <v>49HA039252</v>
          </cell>
          <cell r="G5409" t="str">
            <v>WPC 2P-F</v>
          </cell>
        </row>
        <row r="5410">
          <cell r="D5410" t="str">
            <v>49HA039525</v>
          </cell>
          <cell r="E5410" t="str">
            <v>CHECKER FIXTURE</v>
          </cell>
          <cell r="F5410" t="str">
            <v>49HA039525</v>
          </cell>
          <cell r="G5410" t="str">
            <v>WPC 2P 0.64(025)F I/F</v>
          </cell>
        </row>
        <row r="5411">
          <cell r="D5411" t="str">
            <v>49HA039815</v>
          </cell>
          <cell r="E5411" t="str">
            <v>CHECKER FIXTURE</v>
          </cell>
          <cell r="F5411" t="str">
            <v>49HA039815</v>
          </cell>
          <cell r="G5411" t="str">
            <v>CP 24P 025/060 F SI CF</v>
          </cell>
        </row>
        <row r="5412">
          <cell r="D5412" t="str">
            <v>49HA040104</v>
          </cell>
          <cell r="E5412" t="str">
            <v>CHECKER FIXTURE</v>
          </cell>
          <cell r="F5412" t="str">
            <v>49HA040104</v>
          </cell>
          <cell r="G5412" t="str">
            <v>FEEDER LINE C/F</v>
          </cell>
        </row>
        <row r="5413">
          <cell r="D5413" t="str">
            <v>49HA040124</v>
          </cell>
          <cell r="E5413" t="str">
            <v>CHECKER FIXTURE</v>
          </cell>
          <cell r="F5413" t="str">
            <v>49HA040124</v>
          </cell>
          <cell r="G5413" t="str">
            <v>WPC 27P 0.64/1.5/4.8(025/060/187) M C/F</v>
          </cell>
        </row>
        <row r="5414">
          <cell r="D5414" t="str">
            <v>49HA040241</v>
          </cell>
          <cell r="E5414" t="str">
            <v>CHECKER FIXTURE</v>
          </cell>
          <cell r="F5414" t="str">
            <v>49HA040241</v>
          </cell>
          <cell r="G5414" t="str">
            <v>CHECKER FIXTURE</v>
          </cell>
        </row>
        <row r="5415">
          <cell r="D5415" t="str">
            <v>49HA040312</v>
          </cell>
          <cell r="E5415" t="str">
            <v>CHECKER FIXTURE</v>
          </cell>
          <cell r="F5415" t="str">
            <v>49HA040312</v>
          </cell>
          <cell r="G5415" t="str">
            <v>CHECKER FIXTURE</v>
          </cell>
        </row>
        <row r="5416">
          <cell r="D5416" t="str">
            <v>49HA040403</v>
          </cell>
          <cell r="E5416" t="str">
            <v>CHECKER FIXTURE</v>
          </cell>
          <cell r="F5416" t="str">
            <v>49HA040403</v>
          </cell>
          <cell r="G5416" t="str">
            <v>RB</v>
          </cell>
        </row>
        <row r="5417">
          <cell r="D5417" t="str">
            <v>49HA040404</v>
          </cell>
          <cell r="E5417" t="str">
            <v>CHECKER FIXTURE</v>
          </cell>
          <cell r="F5417" t="str">
            <v>49HA040404</v>
          </cell>
          <cell r="G5417" t="str">
            <v>RB</v>
          </cell>
        </row>
        <row r="5418">
          <cell r="D5418" t="str">
            <v>49HA040406</v>
          </cell>
          <cell r="E5418" t="str">
            <v>CHECKER FIXTURE</v>
          </cell>
          <cell r="F5418" t="str">
            <v>49HA040406</v>
          </cell>
          <cell r="G5418" t="str">
            <v>CHECKER FIXTURE</v>
          </cell>
        </row>
        <row r="5419">
          <cell r="D5419" t="str">
            <v>49HA040432</v>
          </cell>
          <cell r="E5419" t="str">
            <v>CHECKER FIXTURE</v>
          </cell>
          <cell r="F5419" t="str">
            <v>49HA040432</v>
          </cell>
          <cell r="G5419" t="str">
            <v>J/C BUSBAR PATTERN CHECK JIG</v>
          </cell>
        </row>
        <row r="5420">
          <cell r="D5420" t="str">
            <v>49HA040460</v>
          </cell>
          <cell r="E5420" t="str">
            <v>CHECKER FIXTURE</v>
          </cell>
          <cell r="F5420" t="str">
            <v>49HA040460</v>
          </cell>
          <cell r="G5420" t="str">
            <v>RB</v>
          </cell>
        </row>
        <row r="5421">
          <cell r="D5421" t="str">
            <v>49HA040462</v>
          </cell>
          <cell r="E5421" t="str">
            <v>CHECKER FIXTURE</v>
          </cell>
          <cell r="F5421" t="str">
            <v>49HA040462</v>
          </cell>
          <cell r="G5421" t="str">
            <v>RB</v>
          </cell>
        </row>
        <row r="5422">
          <cell r="D5422" t="str">
            <v>49HA040463</v>
          </cell>
          <cell r="E5422" t="str">
            <v>CHECKER FIXTURE</v>
          </cell>
          <cell r="F5422" t="str">
            <v>49HA040463</v>
          </cell>
          <cell r="G5422" t="str">
            <v>RB</v>
          </cell>
        </row>
        <row r="5423">
          <cell r="D5423" t="str">
            <v>49HA040464</v>
          </cell>
          <cell r="E5423" t="str">
            <v>CHECKER FIXTURE</v>
          </cell>
          <cell r="F5423" t="str">
            <v>49HA040464</v>
          </cell>
          <cell r="G5423" t="str">
            <v>RB</v>
          </cell>
        </row>
        <row r="5424">
          <cell r="D5424" t="str">
            <v>49HA040887</v>
          </cell>
          <cell r="E5424" t="str">
            <v>CHECKER FIXTURE</v>
          </cell>
          <cell r="F5424" t="str">
            <v>49HA040887</v>
          </cell>
          <cell r="G5424" t="str">
            <v>CHECKER FIXTURE</v>
          </cell>
        </row>
        <row r="5425">
          <cell r="D5425" t="str">
            <v>49HA040997</v>
          </cell>
          <cell r="E5425" t="str">
            <v>CHECKER FIXTURE</v>
          </cell>
          <cell r="F5425" t="str">
            <v>49HA040997</v>
          </cell>
          <cell r="G5425" t="str">
            <v>PLUG-IN CONN 35WAY+COVER C/F</v>
          </cell>
        </row>
        <row r="5426">
          <cell r="D5426" t="str">
            <v>49HA041027</v>
          </cell>
          <cell r="E5426" t="str">
            <v>CHECKER FIXTURE</v>
          </cell>
          <cell r="F5426" t="str">
            <v>49HA041027</v>
          </cell>
          <cell r="G5426" t="str">
            <v>WPC4P 2.8(110)F C/F</v>
          </cell>
        </row>
        <row r="5427">
          <cell r="D5427" t="str">
            <v>49HA041089</v>
          </cell>
          <cell r="E5427" t="str">
            <v>CHECKER FIXTURE</v>
          </cell>
          <cell r="F5427" t="str">
            <v>49HA041089</v>
          </cell>
          <cell r="G5427" t="str">
            <v>CC2 INSPECTION CHECKER</v>
          </cell>
        </row>
        <row r="5428">
          <cell r="D5428" t="str">
            <v>49HA041143</v>
          </cell>
          <cell r="E5428" t="str">
            <v>CHECKER FIXTURE</v>
          </cell>
          <cell r="F5428" t="str">
            <v>49HA041143</v>
          </cell>
          <cell r="G5428" t="str">
            <v>BOX ASSY RELAY C/F</v>
          </cell>
        </row>
        <row r="5429">
          <cell r="D5429" t="str">
            <v>49HA041156</v>
          </cell>
          <cell r="E5429" t="str">
            <v>CHECKER FIXTURE</v>
          </cell>
          <cell r="F5429" t="str">
            <v>49HA041156</v>
          </cell>
          <cell r="G5429" t="str">
            <v>CHECKER FIXTURE</v>
          </cell>
        </row>
        <row r="5430">
          <cell r="D5430" t="str">
            <v>49HA041453</v>
          </cell>
          <cell r="E5430" t="str">
            <v>CHECKER FIXTURE</v>
          </cell>
          <cell r="F5430" t="str">
            <v>49HA041453</v>
          </cell>
          <cell r="G5430" t="str">
            <v>CC2 BOX C/F</v>
          </cell>
        </row>
        <row r="5431">
          <cell r="D5431" t="str">
            <v>49HA042196</v>
          </cell>
          <cell r="E5431" t="str">
            <v>CHECKER FIXTURE</v>
          </cell>
          <cell r="F5431" t="str">
            <v>49HA042196</v>
          </cell>
          <cell r="G5431" t="str">
            <v>BOSCH 4P F I/F</v>
          </cell>
        </row>
        <row r="5432">
          <cell r="D5432" t="str">
            <v>49HA401022</v>
          </cell>
          <cell r="E5432" t="str">
            <v>CHECKER FIXTURE</v>
          </cell>
          <cell r="F5432" t="str">
            <v>49HA401022</v>
          </cell>
          <cell r="G5432" t="str">
            <v>090 2 W/P 1PF</v>
          </cell>
        </row>
        <row r="5433">
          <cell r="D5433" t="str">
            <v>49HA401253</v>
          </cell>
          <cell r="E5433" t="str">
            <v>CHECKER FIXTURE</v>
          </cell>
          <cell r="F5433" t="str">
            <v>49HA401253</v>
          </cell>
          <cell r="G5433" t="str">
            <v>090II 3PF DIODE</v>
          </cell>
        </row>
        <row r="5434">
          <cell r="D5434" t="str">
            <v>49HA500443</v>
          </cell>
          <cell r="E5434" t="str">
            <v>CHECKER FIXTURE</v>
          </cell>
          <cell r="F5434" t="str">
            <v>49HA500443</v>
          </cell>
          <cell r="G5434" t="str">
            <v>YV02FGY I/F</v>
          </cell>
        </row>
        <row r="5435">
          <cell r="D5435" t="str">
            <v>49HB000412</v>
          </cell>
          <cell r="E5435" t="str">
            <v>CHECKER FIXTURE</v>
          </cell>
          <cell r="F5435" t="str">
            <v>49HB000412</v>
          </cell>
          <cell r="G5435" t="str">
            <v>LA 6 DIAMETER C/F</v>
          </cell>
        </row>
        <row r="5436">
          <cell r="D5436" t="str">
            <v>49HB001630</v>
          </cell>
          <cell r="E5436" t="str">
            <v>INSPECTION FIXTURE</v>
          </cell>
          <cell r="F5436" t="str">
            <v>49HB001630</v>
          </cell>
          <cell r="G5436" t="str">
            <v>EARTH TERMINAL(SN MOLD) I/F</v>
          </cell>
        </row>
        <row r="5437">
          <cell r="D5437" t="str">
            <v>49HB002056</v>
          </cell>
          <cell r="E5437" t="str">
            <v>BLOCK</v>
          </cell>
          <cell r="F5437" t="str">
            <v>49HB002056</v>
          </cell>
          <cell r="G5437" t="str">
            <v>BIT BLOCK FOR TIGHTEN BOLTS</v>
          </cell>
        </row>
        <row r="5438">
          <cell r="D5438" t="str">
            <v>49HD002297</v>
          </cell>
          <cell r="E5438" t="str">
            <v>CHECKER FIXTURE</v>
          </cell>
          <cell r="F5438" t="str">
            <v>49HD002297</v>
          </cell>
          <cell r="G5438" t="str">
            <v>J/C COMBIN CHECK JIG</v>
          </cell>
        </row>
        <row r="5439">
          <cell r="D5439" t="str">
            <v>49HD002483</v>
          </cell>
          <cell r="E5439" t="str">
            <v>CHECKER FIXTURE</v>
          </cell>
          <cell r="F5439" t="str">
            <v>49HD002483</v>
          </cell>
          <cell r="G5439" t="str">
            <v>COVER COMBIN CHECK JIG</v>
          </cell>
        </row>
        <row r="5440">
          <cell r="D5440" t="str">
            <v>49HD005674</v>
          </cell>
          <cell r="E5440" t="str">
            <v>CHECKER FIXTURE</v>
          </cell>
          <cell r="F5440" t="str">
            <v>49HD005674</v>
          </cell>
          <cell r="G5440" t="str">
            <v>BUSBAR ASSY CHECK JIG</v>
          </cell>
        </row>
        <row r="5441">
          <cell r="D5441" t="str">
            <v>49HD006395</v>
          </cell>
          <cell r="E5441" t="str">
            <v>CHECKER FIXTURE</v>
          </cell>
          <cell r="F5441" t="str">
            <v>49HD006395</v>
          </cell>
          <cell r="G5441" t="str">
            <v>BUSBAR COMBIN CHECK JIG</v>
          </cell>
        </row>
        <row r="5442">
          <cell r="D5442" t="str">
            <v>49HD006435</v>
          </cell>
          <cell r="E5442" t="str">
            <v>CHECKER FIXTURE</v>
          </cell>
          <cell r="F5442" t="str">
            <v>49HD006435</v>
          </cell>
          <cell r="G5442" t="str">
            <v>HOUSING 187 F FRONT HOLDER CHECK I/F</v>
          </cell>
        </row>
        <row r="5443">
          <cell r="D5443" t="str">
            <v>49HD007736</v>
          </cell>
          <cell r="E5443" t="str">
            <v>CHECKER FIXTURE</v>
          </cell>
          <cell r="F5443" t="str">
            <v>49HD007736</v>
          </cell>
          <cell r="G5443" t="str">
            <v>FLAME+CLIP ASSY CHECK TOOL</v>
          </cell>
        </row>
        <row r="5444">
          <cell r="D5444" t="str">
            <v>49HD008087</v>
          </cell>
          <cell r="E5444" t="str">
            <v>CHECKER FIXTURE</v>
          </cell>
          <cell r="F5444" t="str">
            <v>49HD008087</v>
          </cell>
          <cell r="G5444" t="str">
            <v>CONN ASSY CHECK I/F</v>
          </cell>
        </row>
        <row r="5445">
          <cell r="D5445" t="str">
            <v>49HD008182</v>
          </cell>
          <cell r="E5445" t="str">
            <v>CHECKER FIXTURE</v>
          </cell>
          <cell r="F5445" t="str">
            <v>49HD008182</v>
          </cell>
          <cell r="G5445" t="str">
            <v>CHECK JIG</v>
          </cell>
        </row>
        <row r="5446">
          <cell r="D5446" t="str">
            <v>49HD009217</v>
          </cell>
          <cell r="E5446" t="str">
            <v>CHECKER FIXTURE</v>
          </cell>
          <cell r="F5446" t="str">
            <v>49HD009217</v>
          </cell>
          <cell r="G5446" t="str">
            <v>CONN + HOLDER ASSY CHECK JIG</v>
          </cell>
        </row>
        <row r="5447">
          <cell r="D5447" t="str">
            <v>49HD009898</v>
          </cell>
          <cell r="E5447" t="str">
            <v>CHECKER FIXTURE</v>
          </cell>
          <cell r="F5447" t="str">
            <v>49HD009898</v>
          </cell>
          <cell r="G5447" t="str">
            <v>BOLT ASSY CHECK JIG</v>
          </cell>
        </row>
        <row r="5448">
          <cell r="D5448" t="str">
            <v>49HD009568</v>
          </cell>
          <cell r="E5448" t="str">
            <v>COVER</v>
          </cell>
          <cell r="F5448" t="str">
            <v>49HD009568</v>
          </cell>
          <cell r="G5448" t="str">
            <v>LIF CP 28P 025/060/187/312F+COVER ASSY C</v>
          </cell>
        </row>
        <row r="5449">
          <cell r="D5449" t="str">
            <v>49HD009988</v>
          </cell>
          <cell r="E5449" t="str">
            <v>CHECKER FIXTURE</v>
          </cell>
          <cell r="F5449" t="str">
            <v>49HD009988</v>
          </cell>
          <cell r="G5449" t="str">
            <v>CONNECTION CHECK</v>
          </cell>
        </row>
        <row r="5450">
          <cell r="D5450" t="str">
            <v>49HD010047</v>
          </cell>
          <cell r="E5450" t="str">
            <v>CHECKER FIXTURE</v>
          </cell>
          <cell r="F5450" t="str">
            <v>49HD010047</v>
          </cell>
          <cell r="G5450" t="str">
            <v>CONN ASSY CHECK JIG</v>
          </cell>
        </row>
        <row r="5451">
          <cell r="D5451" t="str">
            <v>49HD010425</v>
          </cell>
          <cell r="E5451" t="str">
            <v>CHECKER PART</v>
          </cell>
          <cell r="F5451" t="str">
            <v>49HD010425</v>
          </cell>
          <cell r="G5451" t="str">
            <v>J/C+CONN ASSY DOCKING CHECK JIG</v>
          </cell>
        </row>
        <row r="5452">
          <cell r="D5452" t="str">
            <v>49HD010436</v>
          </cell>
          <cell r="E5452" t="str">
            <v>CHECKER FIXTURE</v>
          </cell>
          <cell r="F5452" t="str">
            <v>49HD010436</v>
          </cell>
          <cell r="G5452" t="str">
            <v>CONN ASSY CHECK JIG</v>
          </cell>
        </row>
        <row r="5453">
          <cell r="D5453" t="str">
            <v>49HD010710</v>
          </cell>
          <cell r="E5453" t="str">
            <v>CHECKER FIXTURE</v>
          </cell>
          <cell r="F5453" t="str">
            <v>49HD010710</v>
          </cell>
          <cell r="G5453" t="str">
            <v>I/F</v>
          </cell>
        </row>
        <row r="5454">
          <cell r="D5454" t="str">
            <v>49HF000258</v>
          </cell>
          <cell r="E5454" t="str">
            <v>AIR CHECK</v>
          </cell>
          <cell r="F5454" t="str">
            <v>49HF000258</v>
          </cell>
          <cell r="G5454" t="str">
            <v>WPC 8P 025 F AIRTIGHTNESS CHECK JIG</v>
          </cell>
        </row>
        <row r="5455">
          <cell r="D5455" t="str">
            <v>49HF000260</v>
          </cell>
          <cell r="E5455" t="str">
            <v>AIR CHECK</v>
          </cell>
          <cell r="F5455" t="str">
            <v>49HF000260</v>
          </cell>
          <cell r="G5455" t="str">
            <v>WPC 6P 025 F AIRTIGHTNESS CHECK JIG</v>
          </cell>
        </row>
        <row r="5456">
          <cell r="D5456" t="str">
            <v>49HF000267</v>
          </cell>
          <cell r="E5456" t="str">
            <v>AIR CHECK</v>
          </cell>
          <cell r="F5456" t="str">
            <v>49HF000267</v>
          </cell>
          <cell r="G5456" t="str">
            <v>WPC 3P 025 F AIRTIGHT NESS CHECK JIG</v>
          </cell>
        </row>
        <row r="5457">
          <cell r="D5457" t="str">
            <v>49HF000343</v>
          </cell>
          <cell r="E5457" t="str">
            <v>CHECKER FIXTURE</v>
          </cell>
          <cell r="F5457" t="str">
            <v>49HF000343</v>
          </cell>
          <cell r="G5457" t="str">
            <v>WPC 12P 060 M AIR TIGHTNESS CHECK JIG</v>
          </cell>
        </row>
        <row r="5458">
          <cell r="D5458" t="str">
            <v>49HF000466</v>
          </cell>
          <cell r="E5458" t="str">
            <v>CHECKER FIXTURE</v>
          </cell>
          <cell r="F5458" t="str">
            <v>49HF000466</v>
          </cell>
          <cell r="G5458" t="str">
            <v>WPC 12P 060 F AIR TIGHTNESS CHECK JIG</v>
          </cell>
        </row>
        <row r="5459">
          <cell r="D5459" t="str">
            <v>49HF000508</v>
          </cell>
          <cell r="E5459" t="str">
            <v>CHECKER FIXTURE</v>
          </cell>
          <cell r="F5459" t="str">
            <v>49HF000508</v>
          </cell>
          <cell r="G5459" t="str">
            <v>WPC 24P 040F(J/C) AIRTIGHTNESS CHECK JIG</v>
          </cell>
        </row>
        <row r="5460">
          <cell r="D5460" t="str">
            <v>49HF000599</v>
          </cell>
          <cell r="E5460" t="str">
            <v>CHECKER FIXTURE</v>
          </cell>
          <cell r="F5460" t="str">
            <v>49HF000599</v>
          </cell>
          <cell r="G5460" t="str">
            <v>AIR CHECK</v>
          </cell>
        </row>
        <row r="5461">
          <cell r="D5461" t="str">
            <v>49HF000742</v>
          </cell>
          <cell r="E5461" t="str">
            <v>CHECKER FIXTURE</v>
          </cell>
          <cell r="F5461" t="str">
            <v>49HF000742</v>
          </cell>
          <cell r="G5461" t="str">
            <v>PLUG-IN CONNECTOR46WAY AIR TIGHTNESS CHE</v>
          </cell>
        </row>
        <row r="5462">
          <cell r="D5462" t="str">
            <v>49HF000743</v>
          </cell>
          <cell r="E5462" t="str">
            <v>CHECKER FIXTURE</v>
          </cell>
          <cell r="F5462" t="str">
            <v>49HF000743</v>
          </cell>
          <cell r="G5462" t="str">
            <v>WPC 26P 060/110/187 AIR TIGHTNESS CHECK</v>
          </cell>
        </row>
        <row r="5463">
          <cell r="D5463" t="str">
            <v>49HF000799</v>
          </cell>
          <cell r="E5463" t="str">
            <v>INSPECTION FIXTURE</v>
          </cell>
          <cell r="F5463" t="str">
            <v>49HF000799</v>
          </cell>
          <cell r="G5463" t="str">
            <v>AIRTIGHT NESS I/F</v>
          </cell>
        </row>
        <row r="5464">
          <cell r="D5464" t="str">
            <v>49HF000802</v>
          </cell>
          <cell r="E5464" t="str">
            <v>CHECKER FIXTURE</v>
          </cell>
          <cell r="F5464" t="str">
            <v>49HF000802</v>
          </cell>
          <cell r="G5464" t="str">
            <v>AIRTIGHT NESS I/F</v>
          </cell>
        </row>
        <row r="5465">
          <cell r="D5465" t="str">
            <v>49HF001029</v>
          </cell>
          <cell r="E5465" t="str">
            <v>CHECKER FIXTURE</v>
          </cell>
          <cell r="F5465" t="str">
            <v>49HF001029</v>
          </cell>
          <cell r="G5465" t="str">
            <v>WPC 23P 040F AIR CHECK JIG(LEVER-CLOSE)</v>
          </cell>
        </row>
        <row r="5466">
          <cell r="D5466" t="str">
            <v>49HF001105</v>
          </cell>
          <cell r="E5466" t="str">
            <v>CHECKER FIXTURE</v>
          </cell>
          <cell r="F5466" t="str">
            <v>49HF001105</v>
          </cell>
          <cell r="G5466" t="str">
            <v>AIR TIGHT CHECKER FIXTURE</v>
          </cell>
        </row>
        <row r="5467">
          <cell r="D5467" t="str">
            <v>49HF001117</v>
          </cell>
          <cell r="E5467" t="str">
            <v>CHECKER FIXTURE</v>
          </cell>
          <cell r="F5467" t="str">
            <v>49HF001117</v>
          </cell>
          <cell r="G5467" t="str">
            <v>WPC 4P 025 F AIRTIGHT NESS CHECK JIG</v>
          </cell>
        </row>
        <row r="5468">
          <cell r="D5468" t="str">
            <v>49KA002338</v>
          </cell>
          <cell r="E5468" t="str">
            <v>CHECKER FIXTURE</v>
          </cell>
          <cell r="F5468" t="str">
            <v>49KA002338</v>
          </cell>
          <cell r="G5468" t="str">
            <v>CLIP</v>
          </cell>
        </row>
        <row r="5469">
          <cell r="D5469" t="str">
            <v>49KA003091</v>
          </cell>
          <cell r="E5469" t="str">
            <v>CHECKER FIXTURE</v>
          </cell>
          <cell r="F5469" t="str">
            <v>49KA003091</v>
          </cell>
          <cell r="G5469" t="str">
            <v>CLIP I/F</v>
          </cell>
        </row>
        <row r="5470">
          <cell r="D5470" t="str">
            <v>49KA003545</v>
          </cell>
          <cell r="E5470" t="str">
            <v>CHECKER FIXTURE</v>
          </cell>
          <cell r="F5470" t="str">
            <v>49KA003545</v>
          </cell>
          <cell r="G5470" t="str">
            <v>CLIP I/F</v>
          </cell>
        </row>
        <row r="5471">
          <cell r="D5471" t="str">
            <v>49KA003554</v>
          </cell>
          <cell r="E5471" t="str">
            <v>CHECKER FIXTURE</v>
          </cell>
          <cell r="F5471" t="str">
            <v>49KA003554</v>
          </cell>
          <cell r="G5471" t="str">
            <v>CLIP I/F</v>
          </cell>
        </row>
        <row r="5472">
          <cell r="D5472" t="str">
            <v>49KA003563</v>
          </cell>
          <cell r="E5472" t="str">
            <v>CHECKER FIXTURE</v>
          </cell>
          <cell r="F5472" t="str">
            <v>49KA003563</v>
          </cell>
          <cell r="G5472" t="str">
            <v>CLIP I/F</v>
          </cell>
        </row>
        <row r="5473">
          <cell r="D5473" t="str">
            <v>49KA003892</v>
          </cell>
          <cell r="E5473" t="str">
            <v>CHECKER FIXTURE</v>
          </cell>
          <cell r="F5473" t="str">
            <v>49KA003892</v>
          </cell>
          <cell r="G5473" t="str">
            <v>CLIP I/F</v>
          </cell>
        </row>
        <row r="5474">
          <cell r="D5474" t="str">
            <v>49KA004064</v>
          </cell>
          <cell r="E5474" t="str">
            <v>CHECKER FIXTURE</v>
          </cell>
          <cell r="F5474" t="str">
            <v>49KA004064</v>
          </cell>
          <cell r="G5474" t="str">
            <v>CLIP I/F</v>
          </cell>
        </row>
        <row r="5475">
          <cell r="D5475" t="str">
            <v>49KA004069</v>
          </cell>
          <cell r="E5475" t="str">
            <v>CHECKER FIXTURE</v>
          </cell>
          <cell r="F5475" t="str">
            <v>49KA004069</v>
          </cell>
          <cell r="G5475" t="str">
            <v>CLIP I/F</v>
          </cell>
        </row>
        <row r="5476">
          <cell r="D5476" t="str">
            <v>49KA004219</v>
          </cell>
          <cell r="E5476" t="str">
            <v>CHECKER FIXTURE</v>
          </cell>
          <cell r="F5476" t="str">
            <v>49KA004219</v>
          </cell>
          <cell r="G5476" t="str">
            <v>CLIP I/F</v>
          </cell>
        </row>
        <row r="5477">
          <cell r="D5477" t="str">
            <v>49KA004220</v>
          </cell>
          <cell r="E5477" t="str">
            <v>CHECKER FIXTURE</v>
          </cell>
          <cell r="F5477" t="str">
            <v>49KA004220</v>
          </cell>
          <cell r="G5477" t="str">
            <v>CLIP I/F</v>
          </cell>
        </row>
        <row r="5478">
          <cell r="D5478" t="str">
            <v>49KA004256</v>
          </cell>
          <cell r="E5478" t="str">
            <v>CHECKER FIXTURE</v>
          </cell>
          <cell r="F5478" t="str">
            <v>49KA004256</v>
          </cell>
          <cell r="G5478" t="str">
            <v>CLIP I/F</v>
          </cell>
        </row>
        <row r="5479">
          <cell r="D5479" t="str">
            <v>49KA004264</v>
          </cell>
          <cell r="E5479" t="str">
            <v>CHECKER FIXTURE</v>
          </cell>
          <cell r="F5479" t="str">
            <v>49KA004264</v>
          </cell>
          <cell r="G5479" t="str">
            <v>CLIP I/F</v>
          </cell>
        </row>
        <row r="5480">
          <cell r="D5480" t="str">
            <v>49KA004306</v>
          </cell>
          <cell r="E5480" t="str">
            <v>CHECKER FIXTURE</v>
          </cell>
          <cell r="F5480" t="str">
            <v>49KA004306</v>
          </cell>
          <cell r="G5480" t="str">
            <v>CLIP I/F</v>
          </cell>
        </row>
        <row r="5481">
          <cell r="D5481" t="str">
            <v>49KA004310</v>
          </cell>
          <cell r="E5481" t="str">
            <v>CHECKER FIXTURE</v>
          </cell>
          <cell r="F5481" t="str">
            <v>49KA004310</v>
          </cell>
          <cell r="G5481" t="str">
            <v>CLIP I/F</v>
          </cell>
        </row>
        <row r="5482">
          <cell r="D5482" t="str">
            <v>49KA004507</v>
          </cell>
          <cell r="E5482" t="str">
            <v>CHECKER FIXTURE</v>
          </cell>
          <cell r="F5482" t="str">
            <v>49KA004507</v>
          </cell>
          <cell r="G5482" t="str">
            <v>CLIP I/F</v>
          </cell>
        </row>
        <row r="5483">
          <cell r="D5483" t="str">
            <v>49KA004565</v>
          </cell>
          <cell r="E5483" t="str">
            <v>CHECKER FIXTURE</v>
          </cell>
          <cell r="F5483" t="str">
            <v>49KA004565</v>
          </cell>
          <cell r="G5483" t="str">
            <v>CLIP I/F</v>
          </cell>
        </row>
        <row r="5484">
          <cell r="D5484" t="str">
            <v>49KA004566</v>
          </cell>
          <cell r="E5484" t="str">
            <v>CHECKER FIXTURE</v>
          </cell>
          <cell r="F5484" t="str">
            <v>49KA004566</v>
          </cell>
          <cell r="G5484" t="str">
            <v>CLIP I/F</v>
          </cell>
        </row>
        <row r="5485">
          <cell r="D5485" t="str">
            <v>49KA004568</v>
          </cell>
          <cell r="E5485" t="str">
            <v>CHECKER FIXTURE</v>
          </cell>
          <cell r="F5485" t="str">
            <v>49KA004568</v>
          </cell>
          <cell r="G5485" t="str">
            <v>CLAMP CONFIRMATION JIG (FIXED)</v>
          </cell>
        </row>
        <row r="5486">
          <cell r="D5486" t="str">
            <v>49KA004593</v>
          </cell>
          <cell r="E5486" t="str">
            <v>CHECKER FIXTURE</v>
          </cell>
          <cell r="F5486" t="str">
            <v>49KA004593</v>
          </cell>
          <cell r="G5486" t="str">
            <v>CLIP INSERT CHECK JIG</v>
          </cell>
        </row>
        <row r="5487">
          <cell r="D5487" t="str">
            <v>49KA004594</v>
          </cell>
          <cell r="E5487" t="str">
            <v>CHECKER FIXTURE</v>
          </cell>
          <cell r="F5487" t="str">
            <v>49KA004594</v>
          </cell>
          <cell r="G5487" t="str">
            <v>CLIP JIG</v>
          </cell>
        </row>
        <row r="5488">
          <cell r="D5488" t="str">
            <v>49KA004858</v>
          </cell>
          <cell r="E5488" t="str">
            <v>CHECKER FIXTURE</v>
          </cell>
          <cell r="F5488" t="str">
            <v>49KA004858</v>
          </cell>
          <cell r="G5488" t="str">
            <v>CLIP I/F</v>
          </cell>
        </row>
        <row r="5489">
          <cell r="D5489" t="str">
            <v>49KC000801</v>
          </cell>
          <cell r="E5489" t="str">
            <v>CHECKER FIXTURE</v>
          </cell>
          <cell r="F5489" t="str">
            <v>49KC000801</v>
          </cell>
          <cell r="G5489" t="str">
            <v>PROT.ENG ROOM SIDE CASE C/F</v>
          </cell>
        </row>
        <row r="5490">
          <cell r="D5490" t="str">
            <v>49MA000103</v>
          </cell>
          <cell r="E5490" t="str">
            <v>STAMP</v>
          </cell>
          <cell r="F5490" t="str">
            <v>49MA000103</v>
          </cell>
          <cell r="G5490" t="str">
            <v>PASS+STAMP OK RED</v>
          </cell>
        </row>
        <row r="5491">
          <cell r="D5491" t="str">
            <v>49MA000110</v>
          </cell>
          <cell r="E5491" t="str">
            <v>STAMP</v>
          </cell>
          <cell r="F5491" t="str">
            <v>49MA000110</v>
          </cell>
          <cell r="G5491" t="str">
            <v>PASS-STAMP OK (RED)</v>
          </cell>
        </row>
        <row r="5492">
          <cell r="D5492" t="str">
            <v>49MA000114</v>
          </cell>
          <cell r="E5492" t="str">
            <v>STAMP</v>
          </cell>
          <cell r="F5492" t="str">
            <v>49MA000114</v>
          </cell>
          <cell r="G5492" t="str">
            <v>PASS-STAMP OK-1 (RED)</v>
          </cell>
        </row>
        <row r="5493">
          <cell r="D5493" t="str">
            <v>49MA000115</v>
          </cell>
          <cell r="E5493" t="str">
            <v>STAMP</v>
          </cell>
          <cell r="F5493" t="str">
            <v>49MA000115</v>
          </cell>
          <cell r="G5493" t="str">
            <v>PASS-STAMP OK-2 (RED)</v>
          </cell>
        </row>
        <row r="5494">
          <cell r="D5494" t="str">
            <v>49MA000117</v>
          </cell>
          <cell r="E5494" t="str">
            <v>STAMP</v>
          </cell>
          <cell r="F5494" t="str">
            <v>49MA000117</v>
          </cell>
          <cell r="G5494" t="str">
            <v>PASS-STAMP OK-1 (RED)</v>
          </cell>
        </row>
        <row r="5495">
          <cell r="D5495" t="str">
            <v>49MA000118</v>
          </cell>
          <cell r="E5495" t="str">
            <v>STAMP</v>
          </cell>
          <cell r="F5495" t="str">
            <v>49MA000118</v>
          </cell>
          <cell r="G5495" t="str">
            <v>PASS-STAMP OK-2 (RED)</v>
          </cell>
        </row>
        <row r="5496">
          <cell r="D5496" t="str">
            <v>49MA000132</v>
          </cell>
          <cell r="E5496" t="str">
            <v>STAMP</v>
          </cell>
          <cell r="F5496" t="str">
            <v>49MA000132</v>
          </cell>
          <cell r="G5496" t="str">
            <v>PASS-STAMP OK-1 (BLUE)</v>
          </cell>
        </row>
        <row r="5497">
          <cell r="D5497" t="str">
            <v>49MA000133</v>
          </cell>
          <cell r="E5497" t="str">
            <v>STAMP</v>
          </cell>
          <cell r="F5497" t="str">
            <v>49MA000133</v>
          </cell>
          <cell r="G5497" t="str">
            <v>PASS-STAMP OK-2 (BLUE)</v>
          </cell>
        </row>
        <row r="5498">
          <cell r="D5498" t="str">
            <v>49MA000134</v>
          </cell>
          <cell r="E5498" t="str">
            <v>STAMP</v>
          </cell>
          <cell r="F5498" t="str">
            <v>49MA000134</v>
          </cell>
          <cell r="G5498" t="str">
            <v>PASS-STAMP OK-1 (BLUE)</v>
          </cell>
        </row>
        <row r="5499">
          <cell r="D5499" t="str">
            <v>49MA000135</v>
          </cell>
          <cell r="E5499" t="str">
            <v>STAMP</v>
          </cell>
          <cell r="F5499" t="str">
            <v>49MA000135</v>
          </cell>
          <cell r="G5499" t="str">
            <v>PASS-STAMP OK-2 (BLUE)</v>
          </cell>
        </row>
        <row r="5500">
          <cell r="D5500" t="str">
            <v>49MA000144</v>
          </cell>
          <cell r="E5500" t="str">
            <v>STAMP</v>
          </cell>
          <cell r="F5500" t="str">
            <v>49MA000144</v>
          </cell>
          <cell r="G5500" t="str">
            <v>PASS-STAMP OK (BLUE)</v>
          </cell>
        </row>
        <row r="5501">
          <cell r="D5501" t="str">
            <v>49MA000145</v>
          </cell>
          <cell r="E5501" t="str">
            <v>STAMP</v>
          </cell>
          <cell r="F5501" t="str">
            <v>49MA000145</v>
          </cell>
          <cell r="G5501" t="str">
            <v>PASS-STAMP OK (BLUE)</v>
          </cell>
        </row>
        <row r="5502">
          <cell r="D5502" t="str">
            <v>49MA000215</v>
          </cell>
          <cell r="E5502" t="str">
            <v>PIN</v>
          </cell>
          <cell r="F5502" t="str">
            <v>49MA000215</v>
          </cell>
          <cell r="G5502" t="str">
            <v>C/F BASE (FOR LEFT SIDE)</v>
          </cell>
        </row>
        <row r="5503">
          <cell r="D5503" t="str">
            <v>49MA000348</v>
          </cell>
          <cell r="E5503" t="str">
            <v>BOX</v>
          </cell>
          <cell r="F5503" t="str">
            <v>49MA000348</v>
          </cell>
          <cell r="G5503" t="str">
            <v>ID SENSOR CONTROL BOX</v>
          </cell>
        </row>
        <row r="5504">
          <cell r="D5504" t="str">
            <v>49MA000602</v>
          </cell>
          <cell r="E5504" t="str">
            <v>CHECKER FIXTURE</v>
          </cell>
          <cell r="F5504" t="str">
            <v>49MA000602</v>
          </cell>
          <cell r="G5504" t="str">
            <v>TAPE I/F</v>
          </cell>
        </row>
        <row r="5505">
          <cell r="D5505" t="str">
            <v>49MA000643</v>
          </cell>
          <cell r="E5505" t="str">
            <v>PIN</v>
          </cell>
          <cell r="F5505" t="str">
            <v>49MA000643</v>
          </cell>
          <cell r="G5505" t="str">
            <v>CONTACT PIN 100PC LOT</v>
          </cell>
        </row>
        <row r="5506">
          <cell r="D5506" t="str">
            <v>49MA000644</v>
          </cell>
          <cell r="E5506" t="str">
            <v>PIN</v>
          </cell>
          <cell r="F5506" t="str">
            <v>49MA000644</v>
          </cell>
          <cell r="G5506" t="str">
            <v>CONTACT PIN 100PCLOT</v>
          </cell>
        </row>
        <row r="5507">
          <cell r="D5507" t="str">
            <v>49MA000645</v>
          </cell>
          <cell r="E5507" t="str">
            <v>PIN</v>
          </cell>
          <cell r="F5507" t="str">
            <v>49MA000645</v>
          </cell>
          <cell r="G5507" t="str">
            <v>CONTACT PIN (MIN. ORDER UNIT 100PCS)</v>
          </cell>
        </row>
        <row r="5508">
          <cell r="D5508" t="str">
            <v>49MA000646</v>
          </cell>
          <cell r="E5508" t="str">
            <v>PIN</v>
          </cell>
          <cell r="F5508" t="str">
            <v>49MA000646</v>
          </cell>
          <cell r="G5508" t="str">
            <v>CONTACT PIN 100PCLOT</v>
          </cell>
        </row>
        <row r="5509">
          <cell r="D5509" t="str">
            <v>49MA000647</v>
          </cell>
          <cell r="E5509" t="str">
            <v>PIN</v>
          </cell>
          <cell r="F5509" t="str">
            <v>49MA000647</v>
          </cell>
          <cell r="G5509" t="str">
            <v>CONTACT PIN 100PCLOT</v>
          </cell>
        </row>
        <row r="5510">
          <cell r="D5510" t="str">
            <v>49MA000648</v>
          </cell>
          <cell r="E5510" t="str">
            <v>PIN</v>
          </cell>
          <cell r="F5510" t="str">
            <v>49MA000648</v>
          </cell>
          <cell r="G5510" t="str">
            <v>CONTACT PIN 100PCLOT</v>
          </cell>
        </row>
        <row r="5511">
          <cell r="D5511" t="str">
            <v>49MA000649</v>
          </cell>
          <cell r="E5511" t="str">
            <v>PIN</v>
          </cell>
          <cell r="F5511" t="str">
            <v>49MA000649</v>
          </cell>
          <cell r="G5511" t="str">
            <v>CONTACT PIN 100PCLOT</v>
          </cell>
        </row>
        <row r="5512">
          <cell r="D5512" t="str">
            <v>49MA000650</v>
          </cell>
          <cell r="E5512" t="str">
            <v>PIN</v>
          </cell>
          <cell r="F5512" t="str">
            <v>49MA000650</v>
          </cell>
          <cell r="G5512" t="str">
            <v>CONTACT PIN 100PCLOT</v>
          </cell>
        </row>
        <row r="5513">
          <cell r="D5513" t="str">
            <v>49MA000651</v>
          </cell>
          <cell r="E5513" t="str">
            <v>PIN</v>
          </cell>
          <cell r="F5513" t="str">
            <v>49MA000651</v>
          </cell>
          <cell r="G5513" t="str">
            <v>CONTACT PIN 100PC LOT</v>
          </cell>
        </row>
        <row r="5514">
          <cell r="D5514" t="str">
            <v>49MA000652</v>
          </cell>
          <cell r="E5514" t="str">
            <v>PIN</v>
          </cell>
          <cell r="F5514" t="str">
            <v>49MA000652</v>
          </cell>
          <cell r="G5514" t="str">
            <v>CONTACT PIN 100PC LOT</v>
          </cell>
        </row>
        <row r="5515">
          <cell r="D5515" t="str">
            <v>49MA000653</v>
          </cell>
          <cell r="E5515" t="str">
            <v>PIN</v>
          </cell>
          <cell r="F5515" t="str">
            <v>49MA000653</v>
          </cell>
          <cell r="G5515" t="str">
            <v>CONTACT PIN 100PCLOT</v>
          </cell>
        </row>
        <row r="5516">
          <cell r="D5516" t="str">
            <v>49MA000654</v>
          </cell>
          <cell r="E5516" t="str">
            <v>PIN</v>
          </cell>
          <cell r="F5516" t="str">
            <v>49MA000654</v>
          </cell>
          <cell r="G5516" t="str">
            <v>CONTACT PIN (100PC LOT)</v>
          </cell>
        </row>
        <row r="5517">
          <cell r="D5517" t="str">
            <v>49MA000655</v>
          </cell>
          <cell r="E5517" t="str">
            <v>PIN</v>
          </cell>
          <cell r="F5517" t="str">
            <v>49MA000655</v>
          </cell>
          <cell r="G5517" t="str">
            <v>CONTACT PIN 100PCLOT</v>
          </cell>
        </row>
        <row r="5518">
          <cell r="D5518" t="str">
            <v>49MA000656</v>
          </cell>
          <cell r="E5518" t="str">
            <v>PIN</v>
          </cell>
          <cell r="F5518" t="str">
            <v>49MA000656</v>
          </cell>
          <cell r="G5518" t="str">
            <v>CONTACT PIN 100PC LOT</v>
          </cell>
        </row>
        <row r="5519">
          <cell r="D5519" t="str">
            <v>49MA000657</v>
          </cell>
          <cell r="E5519" t="str">
            <v>PIN</v>
          </cell>
          <cell r="F5519" t="str">
            <v>49MA000657</v>
          </cell>
          <cell r="G5519" t="str">
            <v>CONTACT PIN 100PC LOT</v>
          </cell>
        </row>
        <row r="5520">
          <cell r="D5520" t="str">
            <v>49MA000658</v>
          </cell>
          <cell r="E5520" t="str">
            <v>PIN</v>
          </cell>
          <cell r="F5520" t="str">
            <v>49MA000658</v>
          </cell>
          <cell r="G5520" t="str">
            <v>CONTACT PIN 100PC LOT</v>
          </cell>
        </row>
        <row r="5521">
          <cell r="D5521" t="str">
            <v>49MA000659</v>
          </cell>
          <cell r="E5521" t="str">
            <v>PIN</v>
          </cell>
          <cell r="F5521" t="str">
            <v>49MA000659</v>
          </cell>
          <cell r="G5521" t="str">
            <v>CONTACT PIN 100PC LOT</v>
          </cell>
        </row>
        <row r="5522">
          <cell r="D5522" t="str">
            <v>49MA000660</v>
          </cell>
          <cell r="E5522" t="str">
            <v>PIN</v>
          </cell>
          <cell r="F5522" t="str">
            <v>49MA000660</v>
          </cell>
          <cell r="G5522" t="str">
            <v>CONTACT PIN 100PC LOT</v>
          </cell>
        </row>
        <row r="5523">
          <cell r="D5523" t="str">
            <v>49MA000661</v>
          </cell>
          <cell r="E5523" t="str">
            <v>PIN</v>
          </cell>
          <cell r="F5523" t="str">
            <v>49MA000661</v>
          </cell>
          <cell r="G5523" t="str">
            <v>CONTACT PIN 100PC LOT</v>
          </cell>
        </row>
        <row r="5524">
          <cell r="D5524" t="str">
            <v>49MA000662</v>
          </cell>
          <cell r="E5524" t="str">
            <v>PIN</v>
          </cell>
          <cell r="F5524" t="str">
            <v>49MA000662</v>
          </cell>
          <cell r="G5524" t="str">
            <v>CONTACT PIN 100PC LOT</v>
          </cell>
        </row>
        <row r="5525">
          <cell r="D5525" t="str">
            <v>49MA000663</v>
          </cell>
          <cell r="E5525" t="str">
            <v>PIN</v>
          </cell>
          <cell r="F5525" t="str">
            <v>49MA000663</v>
          </cell>
          <cell r="G5525" t="str">
            <v>CONTACT PIN 100PC LOT</v>
          </cell>
        </row>
        <row r="5526">
          <cell r="D5526" t="str">
            <v>49MA000664</v>
          </cell>
          <cell r="E5526" t="str">
            <v>PIN</v>
          </cell>
          <cell r="F5526" t="str">
            <v>49MA000664</v>
          </cell>
          <cell r="G5526" t="str">
            <v>CONTACT PIN</v>
          </cell>
        </row>
        <row r="5527">
          <cell r="D5527" t="str">
            <v>49MA000665</v>
          </cell>
          <cell r="E5527" t="str">
            <v>PIN</v>
          </cell>
          <cell r="F5527" t="str">
            <v>49MA000665</v>
          </cell>
          <cell r="G5527" t="str">
            <v>CONTACT PIN</v>
          </cell>
        </row>
        <row r="5528">
          <cell r="D5528" t="str">
            <v>49MA000666</v>
          </cell>
          <cell r="E5528" t="str">
            <v>PIN</v>
          </cell>
          <cell r="F5528" t="str">
            <v>49MA000666</v>
          </cell>
          <cell r="G5528" t="str">
            <v>CONTACT PIN</v>
          </cell>
        </row>
        <row r="5529">
          <cell r="D5529" t="str">
            <v>49MA000667</v>
          </cell>
          <cell r="E5529" t="str">
            <v>PIN</v>
          </cell>
          <cell r="F5529" t="str">
            <v>49MA000667</v>
          </cell>
          <cell r="G5529" t="str">
            <v>CONTACT PIN</v>
          </cell>
        </row>
        <row r="5530">
          <cell r="D5530" t="str">
            <v>49MA000668</v>
          </cell>
          <cell r="E5530" t="str">
            <v>PIN</v>
          </cell>
          <cell r="F5530" t="str">
            <v>49MA000668</v>
          </cell>
          <cell r="G5530" t="str">
            <v>CONTACT PIN</v>
          </cell>
        </row>
        <row r="5531">
          <cell r="D5531" t="str">
            <v>49MA000669</v>
          </cell>
          <cell r="E5531" t="str">
            <v>PIN</v>
          </cell>
          <cell r="F5531" t="str">
            <v>49MA000669</v>
          </cell>
          <cell r="G5531" t="str">
            <v>CONTACT PIN 100LOT</v>
          </cell>
        </row>
        <row r="5532">
          <cell r="D5532" t="str">
            <v>49MA000670</v>
          </cell>
          <cell r="E5532" t="str">
            <v>PIN</v>
          </cell>
          <cell r="F5532" t="str">
            <v>49MA000670</v>
          </cell>
          <cell r="G5532" t="str">
            <v>CONTACT PIN</v>
          </cell>
        </row>
        <row r="5533">
          <cell r="D5533" t="str">
            <v>49MA000671</v>
          </cell>
          <cell r="E5533" t="str">
            <v>PIN</v>
          </cell>
          <cell r="F5533" t="str">
            <v>49MA000671</v>
          </cell>
          <cell r="G5533" t="str">
            <v>CONTACT PIN</v>
          </cell>
        </row>
        <row r="5534">
          <cell r="D5534" t="str">
            <v>49MA000672</v>
          </cell>
          <cell r="E5534" t="str">
            <v>PIN</v>
          </cell>
          <cell r="F5534" t="str">
            <v>49MA000672</v>
          </cell>
          <cell r="G5534" t="str">
            <v>CONTACT PIN 100PC LOT</v>
          </cell>
        </row>
        <row r="5535">
          <cell r="D5535" t="str">
            <v>49MA000673</v>
          </cell>
          <cell r="E5535" t="str">
            <v>PIN</v>
          </cell>
          <cell r="F5535" t="str">
            <v>49MA000673</v>
          </cell>
          <cell r="G5535" t="str">
            <v>CONTACT PIN</v>
          </cell>
        </row>
        <row r="5536">
          <cell r="D5536" t="str">
            <v>49MA000674</v>
          </cell>
          <cell r="E5536" t="str">
            <v>PIN</v>
          </cell>
          <cell r="F5536" t="str">
            <v>49MA000674</v>
          </cell>
          <cell r="G5536" t="str">
            <v>CONTACT PIN 100PC LOT</v>
          </cell>
        </row>
        <row r="5537">
          <cell r="D5537" t="str">
            <v>49MA000675</v>
          </cell>
          <cell r="E5537" t="str">
            <v>PIN</v>
          </cell>
          <cell r="F5537" t="str">
            <v>49MA000675</v>
          </cell>
          <cell r="G5537" t="str">
            <v>CONTACT PIN 100PCLOT</v>
          </cell>
        </row>
        <row r="5538">
          <cell r="D5538" t="str">
            <v>49MA000676</v>
          </cell>
          <cell r="E5538" t="str">
            <v>PIN</v>
          </cell>
          <cell r="F5538" t="str">
            <v>49MA000676</v>
          </cell>
          <cell r="G5538" t="str">
            <v>CONTACT PIN (100LOT)</v>
          </cell>
        </row>
        <row r="5539">
          <cell r="D5539" t="str">
            <v>49MA000681</v>
          </cell>
          <cell r="E5539" t="str">
            <v>PIN</v>
          </cell>
          <cell r="F5539" t="str">
            <v>49MA000681</v>
          </cell>
          <cell r="G5539" t="str">
            <v>CONTACT PIN</v>
          </cell>
        </row>
        <row r="5540">
          <cell r="D5540" t="str">
            <v>49MA000682</v>
          </cell>
          <cell r="E5540" t="str">
            <v>PIN</v>
          </cell>
          <cell r="F5540" t="str">
            <v>49MA000682</v>
          </cell>
          <cell r="G5540" t="str">
            <v>CONTACT PIN</v>
          </cell>
        </row>
        <row r="5541">
          <cell r="D5541" t="str">
            <v>49MA000683</v>
          </cell>
          <cell r="E5541" t="str">
            <v>PIN</v>
          </cell>
          <cell r="F5541" t="str">
            <v>49MA000683</v>
          </cell>
          <cell r="G5541" t="str">
            <v>CONTACT PIN</v>
          </cell>
        </row>
        <row r="5542">
          <cell r="D5542" t="str">
            <v>49MA000684</v>
          </cell>
          <cell r="E5542" t="str">
            <v>PIN</v>
          </cell>
          <cell r="F5542" t="str">
            <v>49MA000684</v>
          </cell>
          <cell r="G5542" t="str">
            <v>CONTACT PIN</v>
          </cell>
        </row>
        <row r="5543">
          <cell r="D5543" t="str">
            <v>49MA000688</v>
          </cell>
          <cell r="E5543" t="str">
            <v>PIN</v>
          </cell>
          <cell r="F5543" t="str">
            <v>49MA000688</v>
          </cell>
          <cell r="G5543" t="str">
            <v>CONTACT PIN 100PCLOT</v>
          </cell>
        </row>
        <row r="5544">
          <cell r="D5544" t="str">
            <v>49MA000689</v>
          </cell>
          <cell r="E5544" t="str">
            <v>PIN</v>
          </cell>
          <cell r="F5544" t="str">
            <v>49MA000689</v>
          </cell>
          <cell r="G5544" t="str">
            <v>CONTACT PIN(100 LOT)</v>
          </cell>
        </row>
        <row r="5545">
          <cell r="D5545" t="str">
            <v>49MA000690</v>
          </cell>
          <cell r="E5545" t="str">
            <v>PIN</v>
          </cell>
          <cell r="F5545" t="str">
            <v>49MA000690</v>
          </cell>
          <cell r="G5545" t="str">
            <v>CONTACT PIN (100LOT)</v>
          </cell>
        </row>
        <row r="5546">
          <cell r="D5546" t="str">
            <v>49MA000691</v>
          </cell>
          <cell r="E5546" t="str">
            <v>PIN</v>
          </cell>
          <cell r="F5546" t="str">
            <v>49MA000691</v>
          </cell>
          <cell r="G5546" t="str">
            <v>CONTACT PIN</v>
          </cell>
        </row>
        <row r="5547">
          <cell r="D5547" t="str">
            <v>49MA000692</v>
          </cell>
          <cell r="E5547" t="str">
            <v>PIN</v>
          </cell>
          <cell r="F5547" t="str">
            <v>49MA000692</v>
          </cell>
          <cell r="G5547" t="str">
            <v>CONTACT PIN</v>
          </cell>
        </row>
        <row r="5548">
          <cell r="D5548" t="str">
            <v>49MA000693</v>
          </cell>
          <cell r="E5548" t="str">
            <v>PIN</v>
          </cell>
          <cell r="F5548" t="str">
            <v>49MA000693</v>
          </cell>
          <cell r="G5548" t="str">
            <v>CONTACT PIN</v>
          </cell>
        </row>
        <row r="5549">
          <cell r="D5549" t="str">
            <v>49MA000694</v>
          </cell>
          <cell r="E5549" t="str">
            <v>PIN</v>
          </cell>
          <cell r="F5549" t="str">
            <v>49MA000694</v>
          </cell>
          <cell r="G5549" t="str">
            <v>CONTACT PIN 100PC LOT</v>
          </cell>
        </row>
        <row r="5550">
          <cell r="D5550" t="str">
            <v>49MA000695</v>
          </cell>
          <cell r="E5550" t="str">
            <v>PIN</v>
          </cell>
          <cell r="F5550" t="str">
            <v>49MA000695</v>
          </cell>
          <cell r="G5550" t="str">
            <v>CONTACT PIN (100LOT)</v>
          </cell>
        </row>
        <row r="5551">
          <cell r="D5551" t="str">
            <v>49MA000696</v>
          </cell>
          <cell r="E5551" t="str">
            <v>PIN</v>
          </cell>
          <cell r="F5551" t="str">
            <v>49MA000696</v>
          </cell>
          <cell r="G5551" t="str">
            <v>CONTACT PIN</v>
          </cell>
        </row>
        <row r="5552">
          <cell r="D5552" t="str">
            <v>49MA000697</v>
          </cell>
          <cell r="E5552" t="str">
            <v>PIN</v>
          </cell>
          <cell r="F5552" t="str">
            <v>49MA000697</v>
          </cell>
          <cell r="G5552" t="str">
            <v>CONTACT PIN 100PCLOT</v>
          </cell>
        </row>
        <row r="5553">
          <cell r="D5553" t="str">
            <v>49MA000698</v>
          </cell>
          <cell r="E5553" t="str">
            <v>PIN</v>
          </cell>
          <cell r="F5553" t="str">
            <v>49MA000698</v>
          </cell>
          <cell r="G5553" t="str">
            <v>CONTACT PIN (100PC LOT)</v>
          </cell>
        </row>
        <row r="5554">
          <cell r="D5554" t="str">
            <v>49MA000699</v>
          </cell>
          <cell r="E5554" t="str">
            <v>PIN</v>
          </cell>
          <cell r="F5554" t="str">
            <v>49MA000699</v>
          </cell>
          <cell r="G5554" t="str">
            <v>CONTACT PIN</v>
          </cell>
        </row>
        <row r="5555">
          <cell r="D5555" t="str">
            <v>49MA000700</v>
          </cell>
          <cell r="E5555" t="str">
            <v>PIN</v>
          </cell>
          <cell r="F5555" t="str">
            <v>49MA000700</v>
          </cell>
          <cell r="G5555" t="str">
            <v>CONTACT PIN</v>
          </cell>
        </row>
        <row r="5556">
          <cell r="D5556" t="str">
            <v>49MA000701</v>
          </cell>
          <cell r="E5556" t="str">
            <v>PIN</v>
          </cell>
          <cell r="F5556" t="str">
            <v>49MA000701</v>
          </cell>
          <cell r="G5556" t="str">
            <v>CONTACT PIN</v>
          </cell>
        </row>
        <row r="5557">
          <cell r="D5557" t="str">
            <v>49MA000702</v>
          </cell>
          <cell r="E5557" t="str">
            <v>PIN</v>
          </cell>
          <cell r="F5557" t="str">
            <v>49MA000702</v>
          </cell>
          <cell r="G5557" t="str">
            <v>CONTACT PIN</v>
          </cell>
        </row>
        <row r="5558">
          <cell r="D5558" t="str">
            <v>49MA000703</v>
          </cell>
          <cell r="E5558" t="str">
            <v>PIN</v>
          </cell>
          <cell r="F5558" t="str">
            <v>49MA000703</v>
          </cell>
          <cell r="G5558" t="str">
            <v>CONTACT PIN 100PC LOT</v>
          </cell>
        </row>
        <row r="5559">
          <cell r="D5559" t="str">
            <v>49MA000704</v>
          </cell>
          <cell r="E5559" t="str">
            <v>PIN</v>
          </cell>
          <cell r="F5559" t="str">
            <v>49MA000704</v>
          </cell>
          <cell r="G5559" t="str">
            <v>CONTACT PIN(10 LOT)</v>
          </cell>
        </row>
        <row r="5560">
          <cell r="D5560" t="str">
            <v>49MA000705</v>
          </cell>
          <cell r="E5560" t="str">
            <v>PIN</v>
          </cell>
          <cell r="F5560" t="str">
            <v>49MA000705</v>
          </cell>
          <cell r="G5560" t="str">
            <v>CONTACT PIN</v>
          </cell>
        </row>
        <row r="5561">
          <cell r="D5561" t="str">
            <v>49MA000706</v>
          </cell>
          <cell r="E5561" t="str">
            <v>PIN</v>
          </cell>
          <cell r="F5561" t="str">
            <v>49MA000706</v>
          </cell>
          <cell r="G5561" t="str">
            <v>CONTACT PIN</v>
          </cell>
        </row>
        <row r="5562">
          <cell r="D5562" t="str">
            <v>49MA000707</v>
          </cell>
          <cell r="E5562" t="str">
            <v>PIN</v>
          </cell>
          <cell r="F5562" t="str">
            <v>49MA000707</v>
          </cell>
          <cell r="G5562" t="str">
            <v>CONTACT PIN</v>
          </cell>
        </row>
        <row r="5563">
          <cell r="D5563" t="str">
            <v>49MA000708</v>
          </cell>
          <cell r="E5563" t="str">
            <v>PIN</v>
          </cell>
          <cell r="F5563" t="str">
            <v>49MA000708</v>
          </cell>
          <cell r="G5563" t="str">
            <v>CONTACT PIN</v>
          </cell>
        </row>
        <row r="5564">
          <cell r="D5564" t="str">
            <v>49MA000709</v>
          </cell>
          <cell r="E5564" t="str">
            <v>PIN</v>
          </cell>
          <cell r="F5564" t="str">
            <v>49MA000709</v>
          </cell>
          <cell r="G5564" t="str">
            <v>CONTACT PIN</v>
          </cell>
        </row>
        <row r="5565">
          <cell r="D5565" t="str">
            <v>49MA000710</v>
          </cell>
          <cell r="E5565" t="str">
            <v>PIN</v>
          </cell>
          <cell r="F5565" t="str">
            <v>49MA000710</v>
          </cell>
          <cell r="G5565" t="str">
            <v>CONTACT PIN</v>
          </cell>
        </row>
        <row r="5566">
          <cell r="D5566" t="str">
            <v>49MA000711</v>
          </cell>
          <cell r="E5566" t="str">
            <v>PIN</v>
          </cell>
          <cell r="F5566" t="str">
            <v>49MA000711</v>
          </cell>
          <cell r="G5566" t="str">
            <v>CONTACT PIN(100 LOT)</v>
          </cell>
        </row>
        <row r="5567">
          <cell r="D5567" t="str">
            <v>49MA000712</v>
          </cell>
          <cell r="E5567" t="str">
            <v>PIN</v>
          </cell>
          <cell r="F5567" t="str">
            <v>49MA000712</v>
          </cell>
          <cell r="G5567" t="str">
            <v>CONTACT PIN (100PC LOT)</v>
          </cell>
        </row>
        <row r="5568">
          <cell r="D5568" t="str">
            <v>49MA000713</v>
          </cell>
          <cell r="E5568" t="str">
            <v>PIN</v>
          </cell>
          <cell r="F5568" t="str">
            <v>49MA000713</v>
          </cell>
          <cell r="G5568" t="str">
            <v>CONTACT PIN</v>
          </cell>
        </row>
        <row r="5569">
          <cell r="D5569" t="str">
            <v>49MA000714</v>
          </cell>
          <cell r="E5569" t="str">
            <v>PIN</v>
          </cell>
          <cell r="F5569" t="str">
            <v>49MA000714</v>
          </cell>
          <cell r="G5569" t="str">
            <v>CONTACT PIN (100PC LOT)</v>
          </cell>
        </row>
        <row r="5570">
          <cell r="D5570" t="str">
            <v>49MA000715</v>
          </cell>
          <cell r="E5570" t="str">
            <v>PIN</v>
          </cell>
          <cell r="F5570" t="str">
            <v>49MA000715</v>
          </cell>
          <cell r="G5570" t="str">
            <v>CONTACT PIN</v>
          </cell>
        </row>
        <row r="5571">
          <cell r="D5571" t="str">
            <v>49MA000716</v>
          </cell>
          <cell r="E5571" t="str">
            <v>PIN</v>
          </cell>
          <cell r="F5571" t="str">
            <v>49MA000716</v>
          </cell>
          <cell r="G5571" t="str">
            <v>CONTACT PIN</v>
          </cell>
        </row>
        <row r="5572">
          <cell r="D5572" t="str">
            <v>49MA000717</v>
          </cell>
          <cell r="E5572" t="str">
            <v>PIN</v>
          </cell>
          <cell r="F5572" t="str">
            <v>49MA000717</v>
          </cell>
          <cell r="G5572" t="str">
            <v>CONTACT PIN</v>
          </cell>
        </row>
        <row r="5573">
          <cell r="D5573" t="str">
            <v>49MA000718</v>
          </cell>
          <cell r="E5573" t="str">
            <v>PIN</v>
          </cell>
          <cell r="F5573" t="str">
            <v>49MA000718</v>
          </cell>
          <cell r="G5573" t="str">
            <v>CONTACT PIN 100PC LOT</v>
          </cell>
        </row>
        <row r="5574">
          <cell r="D5574" t="str">
            <v>49MA000719</v>
          </cell>
          <cell r="E5574" t="str">
            <v>PIN</v>
          </cell>
          <cell r="F5574" t="str">
            <v>49MA000719</v>
          </cell>
          <cell r="G5574" t="str">
            <v>CONTACT PIN 100PCLOT</v>
          </cell>
        </row>
        <row r="5575">
          <cell r="D5575" t="str">
            <v>49MA000720</v>
          </cell>
          <cell r="E5575" t="str">
            <v>PIN</v>
          </cell>
          <cell r="F5575" t="str">
            <v>49MA000720</v>
          </cell>
          <cell r="G5575" t="str">
            <v>CONTACT PIN</v>
          </cell>
        </row>
        <row r="5576">
          <cell r="D5576" t="str">
            <v>49MA000721</v>
          </cell>
          <cell r="E5576" t="str">
            <v>PIN</v>
          </cell>
          <cell r="F5576" t="str">
            <v>49MA000721</v>
          </cell>
          <cell r="G5576" t="str">
            <v>CONTACT PIN</v>
          </cell>
        </row>
        <row r="5577">
          <cell r="D5577" t="str">
            <v>49MA000722</v>
          </cell>
          <cell r="E5577" t="str">
            <v>PIN</v>
          </cell>
          <cell r="F5577" t="str">
            <v>49MA000722</v>
          </cell>
          <cell r="G5577" t="str">
            <v>CONTACT PIN</v>
          </cell>
        </row>
        <row r="5578">
          <cell r="D5578" t="str">
            <v>49MA000723</v>
          </cell>
          <cell r="E5578" t="str">
            <v>PIN</v>
          </cell>
          <cell r="F5578" t="str">
            <v>49MA000723</v>
          </cell>
          <cell r="G5578" t="str">
            <v>CONTACT PIN</v>
          </cell>
        </row>
        <row r="5579">
          <cell r="D5579" t="str">
            <v>49MA000724</v>
          </cell>
          <cell r="E5579" t="str">
            <v>PIN</v>
          </cell>
          <cell r="F5579" t="str">
            <v>49MA000724</v>
          </cell>
          <cell r="G5579" t="str">
            <v>CONTACT PIN</v>
          </cell>
        </row>
        <row r="5580">
          <cell r="D5580" t="str">
            <v>49MA000725</v>
          </cell>
          <cell r="E5580" t="str">
            <v>PIN</v>
          </cell>
          <cell r="F5580" t="str">
            <v>49MA000725</v>
          </cell>
          <cell r="G5580" t="str">
            <v>CONTACT PIN</v>
          </cell>
        </row>
        <row r="5581">
          <cell r="D5581" t="str">
            <v>49MA000726</v>
          </cell>
          <cell r="E5581" t="str">
            <v>PIN</v>
          </cell>
          <cell r="F5581" t="str">
            <v>49MA000726</v>
          </cell>
          <cell r="G5581" t="str">
            <v>CONTACT PIN</v>
          </cell>
        </row>
        <row r="5582">
          <cell r="D5582" t="str">
            <v>49MA000727</v>
          </cell>
          <cell r="E5582" t="str">
            <v>PIN</v>
          </cell>
          <cell r="F5582" t="str">
            <v>49MA000727</v>
          </cell>
          <cell r="G5582" t="str">
            <v>CONTACT PIN</v>
          </cell>
        </row>
        <row r="5583">
          <cell r="D5583" t="str">
            <v>49MA000728</v>
          </cell>
          <cell r="E5583" t="str">
            <v>PIN</v>
          </cell>
          <cell r="F5583" t="str">
            <v>49MA000728</v>
          </cell>
          <cell r="G5583" t="str">
            <v>CONTACT PIN</v>
          </cell>
        </row>
        <row r="5584">
          <cell r="D5584" t="str">
            <v>49MA000729</v>
          </cell>
          <cell r="E5584" t="str">
            <v>PIN</v>
          </cell>
          <cell r="F5584" t="str">
            <v>49MA000729</v>
          </cell>
          <cell r="G5584" t="str">
            <v>CONTACT PIN</v>
          </cell>
        </row>
        <row r="5585">
          <cell r="D5585" t="str">
            <v>49MA000730</v>
          </cell>
          <cell r="E5585" t="str">
            <v>PIN</v>
          </cell>
          <cell r="F5585" t="str">
            <v>49MA000730</v>
          </cell>
          <cell r="G5585" t="str">
            <v>CONTACT PIN</v>
          </cell>
        </row>
        <row r="5586">
          <cell r="D5586" t="str">
            <v>49MA000731</v>
          </cell>
          <cell r="E5586" t="str">
            <v>PIN</v>
          </cell>
          <cell r="F5586" t="str">
            <v>49MA000731</v>
          </cell>
          <cell r="G5586" t="str">
            <v>CONTACT PIN</v>
          </cell>
        </row>
        <row r="5587">
          <cell r="D5587" t="str">
            <v>49MA000732</v>
          </cell>
          <cell r="E5587" t="str">
            <v>PIN</v>
          </cell>
          <cell r="F5587" t="str">
            <v>49MA000732</v>
          </cell>
          <cell r="G5587" t="str">
            <v>CONTACT PIN</v>
          </cell>
        </row>
        <row r="5588">
          <cell r="D5588" t="str">
            <v>49MA000733</v>
          </cell>
          <cell r="E5588" t="str">
            <v>PIN</v>
          </cell>
          <cell r="F5588" t="str">
            <v>49MA000733</v>
          </cell>
          <cell r="G5588" t="str">
            <v>CONTACT PIN</v>
          </cell>
        </row>
        <row r="5589">
          <cell r="D5589" t="str">
            <v>49MA000734</v>
          </cell>
          <cell r="E5589" t="str">
            <v>PIN</v>
          </cell>
          <cell r="F5589" t="str">
            <v>49MA000734</v>
          </cell>
          <cell r="G5589" t="str">
            <v>CONTACT PIN</v>
          </cell>
        </row>
        <row r="5590">
          <cell r="D5590" t="str">
            <v>49MA000735</v>
          </cell>
          <cell r="E5590" t="str">
            <v>PIN</v>
          </cell>
          <cell r="F5590" t="str">
            <v>49MA000735</v>
          </cell>
          <cell r="G5590" t="str">
            <v>CONTACT PIN</v>
          </cell>
        </row>
        <row r="5591">
          <cell r="D5591" t="str">
            <v>49MA000736</v>
          </cell>
          <cell r="E5591" t="str">
            <v>PIN</v>
          </cell>
          <cell r="F5591" t="str">
            <v>49MA000736</v>
          </cell>
          <cell r="G5591" t="str">
            <v>CONTACT PIN</v>
          </cell>
        </row>
        <row r="5592">
          <cell r="D5592" t="str">
            <v>49MA000737</v>
          </cell>
          <cell r="E5592" t="str">
            <v>PIN</v>
          </cell>
          <cell r="F5592" t="str">
            <v>49MA000737</v>
          </cell>
          <cell r="G5592" t="str">
            <v>CONTACT PIN</v>
          </cell>
        </row>
        <row r="5593">
          <cell r="D5593" t="str">
            <v>49MA000738</v>
          </cell>
          <cell r="E5593" t="str">
            <v>PIN</v>
          </cell>
          <cell r="F5593" t="str">
            <v>49MA000738</v>
          </cell>
          <cell r="G5593" t="str">
            <v>CONTACT PIN</v>
          </cell>
        </row>
        <row r="5594">
          <cell r="D5594" t="str">
            <v>49MA000739</v>
          </cell>
          <cell r="E5594" t="str">
            <v>PIN</v>
          </cell>
          <cell r="F5594" t="str">
            <v>49MA000739</v>
          </cell>
          <cell r="G5594" t="str">
            <v>CONTACT PIN</v>
          </cell>
        </row>
        <row r="5595">
          <cell r="D5595" t="str">
            <v>49MA000740</v>
          </cell>
          <cell r="E5595" t="str">
            <v>PIN</v>
          </cell>
          <cell r="F5595" t="str">
            <v>49MA000740</v>
          </cell>
          <cell r="G5595" t="str">
            <v>CONTACT PIN</v>
          </cell>
        </row>
        <row r="5596">
          <cell r="D5596" t="str">
            <v>49MA000741</v>
          </cell>
          <cell r="E5596" t="str">
            <v>PIN</v>
          </cell>
          <cell r="F5596" t="str">
            <v>49MA000741</v>
          </cell>
          <cell r="G5596" t="str">
            <v>CONTACT PIN 100PCLOT</v>
          </cell>
        </row>
        <row r="5597">
          <cell r="D5597" t="str">
            <v>49MA000742</v>
          </cell>
          <cell r="E5597" t="str">
            <v>PIN</v>
          </cell>
          <cell r="F5597" t="str">
            <v>49MA000742</v>
          </cell>
          <cell r="G5597" t="str">
            <v>CONTACT PIN 100PCLOT</v>
          </cell>
        </row>
        <row r="5598">
          <cell r="D5598" t="str">
            <v>49MA000743</v>
          </cell>
          <cell r="E5598" t="str">
            <v>PIN</v>
          </cell>
          <cell r="F5598" t="str">
            <v>49MA000743</v>
          </cell>
          <cell r="G5598" t="str">
            <v>CONTACT PIN 100PCLOT</v>
          </cell>
        </row>
        <row r="5599">
          <cell r="D5599" t="str">
            <v>49MA000744</v>
          </cell>
          <cell r="E5599" t="str">
            <v>PIN</v>
          </cell>
          <cell r="F5599" t="str">
            <v>49MA000744</v>
          </cell>
          <cell r="G5599" t="str">
            <v>CONTACT PIN 100PCLOT</v>
          </cell>
        </row>
        <row r="5600">
          <cell r="D5600" t="str">
            <v>49MA000745</v>
          </cell>
          <cell r="E5600" t="str">
            <v>PIN</v>
          </cell>
          <cell r="F5600" t="str">
            <v>49MA000745</v>
          </cell>
          <cell r="G5600" t="str">
            <v>CONTACT PIN 100PCLOT</v>
          </cell>
        </row>
        <row r="5601">
          <cell r="D5601" t="str">
            <v>49MA000746</v>
          </cell>
          <cell r="E5601" t="str">
            <v>PIN</v>
          </cell>
          <cell r="F5601" t="str">
            <v>49MA000746</v>
          </cell>
          <cell r="G5601" t="str">
            <v>CONTACT PIN 100PC LOT</v>
          </cell>
        </row>
        <row r="5602">
          <cell r="D5602" t="str">
            <v>49MA000747</v>
          </cell>
          <cell r="E5602" t="str">
            <v>PIN</v>
          </cell>
          <cell r="F5602" t="str">
            <v>49MA000747</v>
          </cell>
          <cell r="G5602" t="str">
            <v>CONTACT PIN 100PCLOT</v>
          </cell>
        </row>
        <row r="5603">
          <cell r="D5603" t="str">
            <v>49MA000748</v>
          </cell>
          <cell r="E5603" t="str">
            <v>PIN</v>
          </cell>
          <cell r="F5603" t="str">
            <v>49MA000748</v>
          </cell>
          <cell r="G5603" t="str">
            <v>CONTACT PIN 100PCLOT</v>
          </cell>
        </row>
        <row r="5604">
          <cell r="D5604" t="str">
            <v>49MA000749</v>
          </cell>
          <cell r="E5604" t="str">
            <v>PIN</v>
          </cell>
          <cell r="F5604" t="str">
            <v>49MA000749</v>
          </cell>
          <cell r="G5604" t="str">
            <v>CONTACT PIN 100PCLOT</v>
          </cell>
        </row>
        <row r="5605">
          <cell r="D5605" t="str">
            <v>49MA000750</v>
          </cell>
          <cell r="E5605" t="str">
            <v>PIN</v>
          </cell>
          <cell r="F5605" t="str">
            <v>49MA000750</v>
          </cell>
          <cell r="G5605" t="str">
            <v>CONTACT PIN 100PCLOT</v>
          </cell>
        </row>
        <row r="5606">
          <cell r="D5606" t="str">
            <v>49MA000751</v>
          </cell>
          <cell r="E5606" t="str">
            <v>PIN</v>
          </cell>
          <cell r="F5606" t="str">
            <v>49MA000751</v>
          </cell>
          <cell r="G5606" t="str">
            <v>CONTACT PIN 100PCLOT</v>
          </cell>
        </row>
        <row r="5607">
          <cell r="D5607" t="str">
            <v>49MA000752</v>
          </cell>
          <cell r="E5607" t="str">
            <v>PIN</v>
          </cell>
          <cell r="F5607" t="str">
            <v>49MA000752</v>
          </cell>
          <cell r="G5607" t="str">
            <v>CONTACT PIN (100PC LOT)</v>
          </cell>
        </row>
        <row r="5608">
          <cell r="D5608" t="str">
            <v>49MA000753</v>
          </cell>
          <cell r="E5608" t="str">
            <v>PIN</v>
          </cell>
          <cell r="F5608" t="str">
            <v>49MA000753</v>
          </cell>
          <cell r="G5608" t="str">
            <v>CONTACT PIN 100PCLOT</v>
          </cell>
        </row>
        <row r="5609">
          <cell r="D5609" t="str">
            <v>49MA000755</v>
          </cell>
          <cell r="E5609" t="str">
            <v>PIN</v>
          </cell>
          <cell r="F5609" t="str">
            <v>49MA000755</v>
          </cell>
          <cell r="G5609" t="str">
            <v>CONTACT PIN 100PCLOT</v>
          </cell>
        </row>
        <row r="5610">
          <cell r="D5610" t="str">
            <v>49MA000756</v>
          </cell>
          <cell r="E5610" t="str">
            <v>PIN</v>
          </cell>
          <cell r="F5610" t="str">
            <v>49MA000756</v>
          </cell>
          <cell r="G5610" t="str">
            <v>CONTACT PIN</v>
          </cell>
        </row>
        <row r="5611">
          <cell r="D5611" t="str">
            <v>49MA000757</v>
          </cell>
          <cell r="E5611" t="str">
            <v>PIN</v>
          </cell>
          <cell r="F5611" t="str">
            <v>49MA000757</v>
          </cell>
          <cell r="G5611" t="str">
            <v>CONTACT PIN</v>
          </cell>
        </row>
        <row r="5612">
          <cell r="D5612" t="str">
            <v>49MA000758</v>
          </cell>
          <cell r="E5612" t="str">
            <v>PIN</v>
          </cell>
          <cell r="F5612" t="str">
            <v>49MA000758</v>
          </cell>
          <cell r="G5612" t="str">
            <v>CONTACT PIN(LOT100)</v>
          </cell>
        </row>
        <row r="5613">
          <cell r="D5613" t="str">
            <v>49MA000759</v>
          </cell>
          <cell r="E5613" t="str">
            <v>PIN</v>
          </cell>
          <cell r="F5613" t="str">
            <v>49MA000759</v>
          </cell>
          <cell r="G5613" t="str">
            <v>CONTACT PIN</v>
          </cell>
        </row>
        <row r="5614">
          <cell r="D5614" t="str">
            <v>49MA000760</v>
          </cell>
          <cell r="E5614" t="str">
            <v>PIN</v>
          </cell>
          <cell r="F5614" t="str">
            <v>49MA000760</v>
          </cell>
          <cell r="G5614" t="str">
            <v>CONTACT PIN</v>
          </cell>
        </row>
        <row r="5615">
          <cell r="D5615" t="str">
            <v>49MA000761</v>
          </cell>
          <cell r="E5615" t="str">
            <v>PIN</v>
          </cell>
          <cell r="F5615" t="str">
            <v>49MA000761</v>
          </cell>
          <cell r="G5615" t="str">
            <v>CONTACT PIN</v>
          </cell>
        </row>
        <row r="5616">
          <cell r="D5616" t="str">
            <v>49MA000762</v>
          </cell>
          <cell r="E5616" t="str">
            <v>PIN</v>
          </cell>
          <cell r="F5616" t="str">
            <v>49MA000762</v>
          </cell>
          <cell r="G5616" t="str">
            <v>CONTACT PIN</v>
          </cell>
        </row>
        <row r="5617">
          <cell r="D5617" t="str">
            <v>49MA000763</v>
          </cell>
          <cell r="E5617" t="str">
            <v>PIN</v>
          </cell>
          <cell r="F5617" t="str">
            <v>49MA000763</v>
          </cell>
          <cell r="G5617" t="str">
            <v>CONTACT PIN 100PCLOT</v>
          </cell>
        </row>
        <row r="5618">
          <cell r="D5618" t="str">
            <v>49MA000764</v>
          </cell>
          <cell r="E5618" t="str">
            <v>PIN</v>
          </cell>
          <cell r="F5618" t="str">
            <v>49MA000764</v>
          </cell>
          <cell r="G5618" t="str">
            <v>CONTACT PIN 100PCLOT</v>
          </cell>
        </row>
        <row r="5619">
          <cell r="D5619" t="str">
            <v>49MA000765</v>
          </cell>
          <cell r="E5619" t="str">
            <v>PIN</v>
          </cell>
          <cell r="F5619" t="str">
            <v>49MA000765</v>
          </cell>
          <cell r="G5619" t="str">
            <v>CONTACT PIN 100PCLOT</v>
          </cell>
        </row>
        <row r="5620">
          <cell r="D5620" t="str">
            <v>49MA000766</v>
          </cell>
          <cell r="E5620" t="str">
            <v>PIN</v>
          </cell>
          <cell r="F5620" t="str">
            <v>49MA000766</v>
          </cell>
          <cell r="G5620" t="str">
            <v>CONTACT PIN 100PCLOT</v>
          </cell>
        </row>
        <row r="5621">
          <cell r="D5621" t="str">
            <v>49MA000767</v>
          </cell>
          <cell r="E5621" t="str">
            <v>PIN</v>
          </cell>
          <cell r="F5621" t="str">
            <v>49MA000767</v>
          </cell>
          <cell r="G5621" t="str">
            <v>CONTACT PIN 100PCLOT</v>
          </cell>
        </row>
        <row r="5622">
          <cell r="D5622" t="str">
            <v>49MA000768</v>
          </cell>
          <cell r="E5622" t="str">
            <v>PIN</v>
          </cell>
          <cell r="F5622" t="str">
            <v>49MA000768</v>
          </cell>
          <cell r="G5622" t="str">
            <v>CONTACT PIN 100PCLOT</v>
          </cell>
        </row>
        <row r="5623">
          <cell r="D5623" t="str">
            <v>49MA000769</v>
          </cell>
          <cell r="E5623" t="str">
            <v>PIN</v>
          </cell>
          <cell r="F5623" t="str">
            <v>49MA000769</v>
          </cell>
          <cell r="G5623" t="str">
            <v>CONTACT PIN 100PC LOT</v>
          </cell>
        </row>
        <row r="5624">
          <cell r="D5624" t="str">
            <v>49MA000770</v>
          </cell>
          <cell r="E5624" t="str">
            <v>PIN</v>
          </cell>
          <cell r="F5624" t="str">
            <v>49MA000770</v>
          </cell>
          <cell r="G5624" t="str">
            <v>CONTACT PIN 100PC LOT</v>
          </cell>
        </row>
        <row r="5625">
          <cell r="D5625" t="str">
            <v>49MA000771</v>
          </cell>
          <cell r="E5625" t="str">
            <v>PIN</v>
          </cell>
          <cell r="F5625" t="str">
            <v>49MA000771</v>
          </cell>
          <cell r="G5625" t="str">
            <v>CONTACT PIN 100PC LOT</v>
          </cell>
        </row>
        <row r="5626">
          <cell r="D5626" t="str">
            <v>49MA000772</v>
          </cell>
          <cell r="E5626" t="str">
            <v>PIN</v>
          </cell>
          <cell r="F5626" t="str">
            <v>49MA000772</v>
          </cell>
          <cell r="G5626" t="str">
            <v>CONTACT PIN 100PC LOT</v>
          </cell>
        </row>
        <row r="5627">
          <cell r="D5627" t="str">
            <v>49MA000773</v>
          </cell>
          <cell r="E5627" t="str">
            <v>PIN</v>
          </cell>
          <cell r="F5627" t="str">
            <v>49MA000773</v>
          </cell>
          <cell r="G5627" t="str">
            <v>CONTACT PIN 100PC LOT</v>
          </cell>
        </row>
        <row r="5628">
          <cell r="D5628" t="str">
            <v>49MA000777</v>
          </cell>
          <cell r="E5628" t="str">
            <v>PIN</v>
          </cell>
          <cell r="F5628" t="str">
            <v>49MA000777</v>
          </cell>
          <cell r="G5628" t="str">
            <v>SWITCH PIN(100PC LOT)</v>
          </cell>
        </row>
        <row r="5629">
          <cell r="D5629" t="str">
            <v>49MA000778</v>
          </cell>
          <cell r="E5629" t="str">
            <v>PIN</v>
          </cell>
          <cell r="F5629" t="str">
            <v>49MA000778</v>
          </cell>
          <cell r="G5629" t="str">
            <v>SWITCH PIN(100PC LOT)</v>
          </cell>
        </row>
        <row r="5630">
          <cell r="D5630" t="str">
            <v>49MA000779</v>
          </cell>
          <cell r="E5630" t="str">
            <v>PIN</v>
          </cell>
          <cell r="F5630" t="str">
            <v>49MA000779</v>
          </cell>
          <cell r="G5630" t="str">
            <v>SWITCH PIN(100PC LOT)</v>
          </cell>
        </row>
        <row r="5631">
          <cell r="D5631" t="str">
            <v xml:space="preserve">49MA000780 </v>
          </cell>
          <cell r="E5631" t="str">
            <v>PIN</v>
          </cell>
          <cell r="F5631" t="str">
            <v xml:space="preserve">49MA000780 </v>
          </cell>
          <cell r="G5631" t="str">
            <v>SWITCH PIN(100PC LOT)</v>
          </cell>
        </row>
        <row r="5632">
          <cell r="D5632" t="str">
            <v>49MA000782</v>
          </cell>
          <cell r="E5632" t="str">
            <v>PIN</v>
          </cell>
          <cell r="F5632" t="str">
            <v>49MA000782</v>
          </cell>
          <cell r="G5632" t="str">
            <v>SWITCH PIN(100PC LOT)</v>
          </cell>
        </row>
        <row r="5633">
          <cell r="D5633" t="str">
            <v>49MA000783</v>
          </cell>
          <cell r="E5633" t="str">
            <v>PIN</v>
          </cell>
          <cell r="F5633" t="str">
            <v>49MA000783</v>
          </cell>
          <cell r="G5633" t="str">
            <v>SWITCH PIN(100PC LOT)</v>
          </cell>
        </row>
        <row r="5634">
          <cell r="D5634" t="str">
            <v>49MA000784</v>
          </cell>
          <cell r="E5634" t="str">
            <v>PIN</v>
          </cell>
          <cell r="F5634" t="str">
            <v>49MA000784</v>
          </cell>
          <cell r="G5634" t="str">
            <v>SWITCH PIN(100PC LOT)</v>
          </cell>
        </row>
        <row r="5635">
          <cell r="D5635" t="str">
            <v>49MA000785</v>
          </cell>
          <cell r="E5635" t="str">
            <v>PIN</v>
          </cell>
          <cell r="F5635" t="str">
            <v>49MA000785</v>
          </cell>
          <cell r="G5635" t="str">
            <v>SWITCH PIN(100PC LOT)</v>
          </cell>
        </row>
        <row r="5636">
          <cell r="D5636" t="str">
            <v>49MA000786</v>
          </cell>
          <cell r="E5636" t="str">
            <v>PIN</v>
          </cell>
          <cell r="F5636" t="str">
            <v>49MA000786</v>
          </cell>
          <cell r="G5636" t="str">
            <v>SWITCH PIN(100PC LOT)</v>
          </cell>
        </row>
        <row r="5637">
          <cell r="D5637" t="str">
            <v>49MA000787</v>
          </cell>
          <cell r="E5637" t="str">
            <v>PIN</v>
          </cell>
          <cell r="F5637" t="str">
            <v>49MA000787</v>
          </cell>
          <cell r="G5637" t="str">
            <v>SWITCH PIN(100PC LOT)</v>
          </cell>
        </row>
        <row r="5638">
          <cell r="D5638" t="str">
            <v>49MA000788</v>
          </cell>
          <cell r="E5638" t="str">
            <v>PIN</v>
          </cell>
          <cell r="F5638" t="str">
            <v>49MA000788</v>
          </cell>
          <cell r="G5638" t="str">
            <v>SWITCH PIN(100PC LOT)</v>
          </cell>
        </row>
        <row r="5639">
          <cell r="D5639" t="str">
            <v>49MA000789</v>
          </cell>
          <cell r="E5639" t="str">
            <v>PIN</v>
          </cell>
          <cell r="F5639" t="str">
            <v>49MA000789</v>
          </cell>
          <cell r="G5639" t="str">
            <v>SWITCH PIN(100PC LOT)</v>
          </cell>
        </row>
        <row r="5640">
          <cell r="D5640" t="str">
            <v>49MA000790</v>
          </cell>
          <cell r="E5640" t="str">
            <v>PIN</v>
          </cell>
          <cell r="F5640" t="str">
            <v>49MA000790</v>
          </cell>
          <cell r="G5640" t="str">
            <v>SWITCH PIN(100PC LOT)</v>
          </cell>
        </row>
        <row r="5641">
          <cell r="D5641" t="str">
            <v>49MA000791</v>
          </cell>
          <cell r="E5641" t="str">
            <v>PIN</v>
          </cell>
          <cell r="F5641" t="str">
            <v>49MA000791</v>
          </cell>
          <cell r="G5641" t="str">
            <v>SWITCH PIN(100PC LOT)</v>
          </cell>
        </row>
        <row r="5642">
          <cell r="D5642" t="str">
            <v>49MA000792</v>
          </cell>
          <cell r="E5642" t="str">
            <v>PIN</v>
          </cell>
          <cell r="F5642" t="str">
            <v>49MA000792</v>
          </cell>
          <cell r="G5642" t="str">
            <v>SWITCH PIN(100PC LOT)</v>
          </cell>
        </row>
        <row r="5643">
          <cell r="D5643" t="str">
            <v>49MA000793</v>
          </cell>
          <cell r="E5643" t="str">
            <v>PIN</v>
          </cell>
          <cell r="F5643" t="str">
            <v>49MA000793</v>
          </cell>
          <cell r="G5643" t="str">
            <v>SWITCH PIN(100PC LOT)</v>
          </cell>
        </row>
        <row r="5644">
          <cell r="D5644" t="str">
            <v>49MA000794</v>
          </cell>
          <cell r="E5644" t="str">
            <v>PIN</v>
          </cell>
          <cell r="F5644" t="str">
            <v>49MA000794</v>
          </cell>
          <cell r="G5644" t="str">
            <v>SWITCH PIN(100PC LOT)</v>
          </cell>
        </row>
        <row r="5645">
          <cell r="D5645" t="str">
            <v>49MA000795</v>
          </cell>
          <cell r="E5645" t="str">
            <v>PIN</v>
          </cell>
          <cell r="F5645" t="str">
            <v>49MA000795</v>
          </cell>
          <cell r="G5645" t="str">
            <v>SWITCH PIN(100PC LOT)</v>
          </cell>
        </row>
        <row r="5646">
          <cell r="D5646" t="str">
            <v>49MA000796</v>
          </cell>
          <cell r="E5646" t="str">
            <v>PIN</v>
          </cell>
          <cell r="F5646" t="str">
            <v>49MA000796</v>
          </cell>
          <cell r="G5646" t="str">
            <v>SWITCH PIN(100PC LOT)</v>
          </cell>
        </row>
        <row r="5647">
          <cell r="D5647" t="str">
            <v>49MA000797</v>
          </cell>
          <cell r="E5647" t="str">
            <v>PIN</v>
          </cell>
          <cell r="F5647" t="str">
            <v>49MA000797</v>
          </cell>
          <cell r="G5647" t="str">
            <v>SWITCH PIN (100LOT)</v>
          </cell>
        </row>
        <row r="5648">
          <cell r="D5648" t="str">
            <v>49MA000798</v>
          </cell>
          <cell r="E5648" t="str">
            <v>PIN</v>
          </cell>
          <cell r="F5648" t="str">
            <v>49MA000798</v>
          </cell>
          <cell r="G5648" t="str">
            <v>SWITCH PIN(100PC LOT)</v>
          </cell>
        </row>
        <row r="5649">
          <cell r="D5649" t="str">
            <v>49MA000799</v>
          </cell>
          <cell r="E5649" t="str">
            <v>PIN</v>
          </cell>
          <cell r="F5649" t="str">
            <v>49MA000799</v>
          </cell>
          <cell r="G5649" t="str">
            <v>SWITCH PIN(100PC LOT)</v>
          </cell>
        </row>
        <row r="5650">
          <cell r="D5650" t="str">
            <v>49MA000800</v>
          </cell>
          <cell r="E5650" t="str">
            <v>PIN</v>
          </cell>
          <cell r="F5650" t="str">
            <v>49MA000800</v>
          </cell>
          <cell r="G5650" t="str">
            <v>SWITCH PIN(100PC LOT)</v>
          </cell>
        </row>
        <row r="5651">
          <cell r="D5651" t="str">
            <v>49MA000802</v>
          </cell>
          <cell r="E5651" t="str">
            <v>PIN</v>
          </cell>
          <cell r="F5651" t="str">
            <v>49MA000802</v>
          </cell>
          <cell r="G5651" t="str">
            <v>SWITCH PIN(100PC LOT)</v>
          </cell>
        </row>
        <row r="5652">
          <cell r="D5652" t="str">
            <v>49MA000804</v>
          </cell>
          <cell r="E5652" t="str">
            <v>PIN</v>
          </cell>
          <cell r="F5652" t="str">
            <v>49MA000804</v>
          </cell>
          <cell r="G5652" t="str">
            <v>SWITCH PIN(100PC LOT)</v>
          </cell>
        </row>
        <row r="5653">
          <cell r="D5653" t="str">
            <v>49MA000805</v>
          </cell>
          <cell r="E5653" t="str">
            <v>PIN</v>
          </cell>
          <cell r="F5653" t="str">
            <v>49MA000805</v>
          </cell>
          <cell r="G5653" t="str">
            <v>SWITCH PIN(100PC LOT)</v>
          </cell>
        </row>
        <row r="5654">
          <cell r="D5654" t="str">
            <v>49MA000806</v>
          </cell>
          <cell r="E5654" t="str">
            <v>PIN</v>
          </cell>
          <cell r="F5654" t="str">
            <v>49MA000806</v>
          </cell>
          <cell r="G5654" t="str">
            <v>SWITCH PIN(100PC LOT)</v>
          </cell>
        </row>
        <row r="5655">
          <cell r="D5655" t="str">
            <v>49MA000807</v>
          </cell>
          <cell r="E5655" t="str">
            <v>PIN</v>
          </cell>
          <cell r="F5655" t="str">
            <v>49MA000807</v>
          </cell>
          <cell r="G5655" t="str">
            <v>SWITCH PIN(100PC LOT)</v>
          </cell>
        </row>
        <row r="5656">
          <cell r="D5656" t="str">
            <v>49MA000808</v>
          </cell>
          <cell r="E5656" t="str">
            <v>PIN</v>
          </cell>
          <cell r="F5656" t="str">
            <v>49MA000808</v>
          </cell>
          <cell r="G5656" t="str">
            <v>SWITCH PIN(100PC LOT)</v>
          </cell>
        </row>
        <row r="5657">
          <cell r="D5657" t="str">
            <v>49MA000809</v>
          </cell>
          <cell r="E5657" t="str">
            <v>PIN</v>
          </cell>
          <cell r="F5657" t="str">
            <v>49MA000809</v>
          </cell>
          <cell r="G5657" t="str">
            <v>SWITCH PIN(100PC LOT)</v>
          </cell>
        </row>
        <row r="5658">
          <cell r="D5658" t="str">
            <v>49MA000810</v>
          </cell>
          <cell r="E5658" t="str">
            <v>PIN</v>
          </cell>
          <cell r="F5658" t="str">
            <v>49MA000810</v>
          </cell>
          <cell r="G5658" t="str">
            <v>SWITCH PIN(100PC LOT)</v>
          </cell>
        </row>
        <row r="5659">
          <cell r="D5659" t="str">
            <v>49MA000811</v>
          </cell>
          <cell r="E5659" t="str">
            <v>PIN</v>
          </cell>
          <cell r="F5659" t="str">
            <v>49MA000811</v>
          </cell>
          <cell r="G5659" t="str">
            <v>SWITCH PIN(100PC LOT)</v>
          </cell>
        </row>
        <row r="5660">
          <cell r="D5660" t="str">
            <v>49MA000812</v>
          </cell>
          <cell r="E5660" t="str">
            <v>PIN</v>
          </cell>
          <cell r="F5660" t="str">
            <v>49MA000812</v>
          </cell>
          <cell r="G5660" t="str">
            <v>SWITCH PIN(100PC LOT)</v>
          </cell>
        </row>
        <row r="5661">
          <cell r="D5661" t="str">
            <v>49MA000813</v>
          </cell>
          <cell r="E5661" t="str">
            <v>PIN</v>
          </cell>
          <cell r="F5661" t="str">
            <v>49MA000813</v>
          </cell>
          <cell r="G5661" t="str">
            <v>SWITCH PIN(100PC LOT)</v>
          </cell>
        </row>
        <row r="5662">
          <cell r="D5662" t="str">
            <v>49MA000814</v>
          </cell>
          <cell r="E5662" t="str">
            <v>PIN</v>
          </cell>
          <cell r="F5662" t="str">
            <v>49MA000814</v>
          </cell>
          <cell r="G5662" t="str">
            <v>SWITCH PIN(100PC LOT)</v>
          </cell>
        </row>
        <row r="5663">
          <cell r="D5663" t="str">
            <v>49MA000815</v>
          </cell>
          <cell r="E5663" t="str">
            <v>PIN</v>
          </cell>
          <cell r="F5663" t="str">
            <v>49MA000815</v>
          </cell>
          <cell r="G5663" t="str">
            <v>SWITCH PIN(100PC LOT)</v>
          </cell>
        </row>
        <row r="5664">
          <cell r="D5664" t="str">
            <v>49MA000816</v>
          </cell>
          <cell r="E5664" t="str">
            <v>PIN</v>
          </cell>
          <cell r="F5664" t="str">
            <v>49MA000816</v>
          </cell>
          <cell r="G5664" t="str">
            <v>SWITCH PIN(100PC LOT)</v>
          </cell>
        </row>
        <row r="5665">
          <cell r="D5665" t="str">
            <v>49MA000817</v>
          </cell>
          <cell r="E5665" t="str">
            <v>PIN</v>
          </cell>
          <cell r="F5665" t="str">
            <v>49MA000817</v>
          </cell>
          <cell r="G5665" t="str">
            <v>SWITCH PIN(100PC LOT)</v>
          </cell>
        </row>
        <row r="5666">
          <cell r="D5666" t="str">
            <v>49MA000818</v>
          </cell>
          <cell r="E5666" t="str">
            <v>PIN</v>
          </cell>
          <cell r="F5666" t="str">
            <v>49MA000818</v>
          </cell>
          <cell r="G5666" t="str">
            <v>SWITCH PIN(100PC LOT)</v>
          </cell>
        </row>
        <row r="5667">
          <cell r="D5667" t="str">
            <v>49MA000819</v>
          </cell>
          <cell r="E5667" t="str">
            <v>PIN</v>
          </cell>
          <cell r="F5667" t="str">
            <v>49MA000819</v>
          </cell>
          <cell r="G5667" t="str">
            <v>SWITCH PIN(100PC LOT)</v>
          </cell>
        </row>
        <row r="5668">
          <cell r="D5668" t="str">
            <v>49MA000820</v>
          </cell>
          <cell r="E5668" t="str">
            <v>PIN</v>
          </cell>
          <cell r="F5668" t="str">
            <v>49MA000820</v>
          </cell>
          <cell r="G5668" t="str">
            <v>SWITCH PIN(100PC LOT)</v>
          </cell>
        </row>
        <row r="5669">
          <cell r="D5669" t="str">
            <v>49MA000821</v>
          </cell>
          <cell r="E5669" t="str">
            <v>PIN</v>
          </cell>
          <cell r="F5669" t="str">
            <v>49MA000821</v>
          </cell>
          <cell r="G5669" t="str">
            <v>SWITCH PIN(100PC LOT)</v>
          </cell>
        </row>
        <row r="5670">
          <cell r="D5670" t="str">
            <v>49MA000827</v>
          </cell>
          <cell r="E5670" t="str">
            <v>PIN</v>
          </cell>
          <cell r="F5670" t="str">
            <v>49MA000827</v>
          </cell>
          <cell r="G5670" t="str">
            <v>CONTACT PIN (100LOT)</v>
          </cell>
        </row>
        <row r="5671">
          <cell r="D5671" t="str">
            <v>49MA000832</v>
          </cell>
          <cell r="E5671" t="str">
            <v>PIN</v>
          </cell>
          <cell r="F5671" t="str">
            <v>49MA000832</v>
          </cell>
          <cell r="G5671" t="str">
            <v>CONTACT PIN(LOT100)</v>
          </cell>
        </row>
        <row r="5672">
          <cell r="D5672" t="str">
            <v>49MA000833</v>
          </cell>
          <cell r="E5672" t="str">
            <v>PIN</v>
          </cell>
          <cell r="F5672" t="str">
            <v>49MA000833</v>
          </cell>
          <cell r="G5672" t="str">
            <v>CONTACT PIN(LOT100)</v>
          </cell>
        </row>
        <row r="5673">
          <cell r="D5673" t="str">
            <v>49MA000834</v>
          </cell>
          <cell r="E5673" t="str">
            <v>PIN</v>
          </cell>
          <cell r="F5673" t="str">
            <v>49MA000834</v>
          </cell>
          <cell r="G5673" t="str">
            <v>CONTACT PIN(100PCLOT)</v>
          </cell>
        </row>
        <row r="5674">
          <cell r="D5674" t="str">
            <v>49MA000835</v>
          </cell>
          <cell r="E5674" t="str">
            <v>PIN</v>
          </cell>
          <cell r="F5674" t="str">
            <v>49MA000835</v>
          </cell>
          <cell r="G5674" t="str">
            <v>CONTACT PIN(100PCLOT)</v>
          </cell>
        </row>
        <row r="5675">
          <cell r="D5675" t="str">
            <v>49MA000836</v>
          </cell>
          <cell r="E5675" t="str">
            <v>PIN</v>
          </cell>
          <cell r="F5675" t="str">
            <v>49MA000836</v>
          </cell>
          <cell r="G5675" t="str">
            <v>CONTACT PIN(100PCLOT)</v>
          </cell>
        </row>
        <row r="5676">
          <cell r="D5676" t="str">
            <v>49MA000837</v>
          </cell>
          <cell r="E5676" t="str">
            <v>PIN</v>
          </cell>
          <cell r="F5676" t="str">
            <v>49MA000837</v>
          </cell>
          <cell r="G5676" t="str">
            <v>CONTACT PIN(100PCLOT)</v>
          </cell>
        </row>
        <row r="5677">
          <cell r="D5677" t="str">
            <v>49MA000838</v>
          </cell>
          <cell r="E5677" t="str">
            <v>PIN</v>
          </cell>
          <cell r="F5677" t="str">
            <v>49MA000838</v>
          </cell>
          <cell r="G5677" t="str">
            <v>CONTACT PIN(100PCLOT)</v>
          </cell>
        </row>
        <row r="5678">
          <cell r="D5678" t="str">
            <v>49MA000839</v>
          </cell>
          <cell r="E5678" t="str">
            <v>PIN</v>
          </cell>
          <cell r="F5678" t="str">
            <v>49MA000839</v>
          </cell>
          <cell r="G5678" t="str">
            <v>CONTACT PIN(100PCLOT)</v>
          </cell>
        </row>
        <row r="5679">
          <cell r="D5679" t="str">
            <v>49MA000840</v>
          </cell>
          <cell r="E5679" t="str">
            <v>PIN</v>
          </cell>
          <cell r="F5679" t="str">
            <v>49MA000840</v>
          </cell>
          <cell r="G5679" t="str">
            <v>CONTACT PIN(100PCLOT)</v>
          </cell>
        </row>
        <row r="5680">
          <cell r="D5680" t="str">
            <v>49MA000841</v>
          </cell>
          <cell r="E5680" t="str">
            <v>PIN</v>
          </cell>
          <cell r="F5680" t="str">
            <v>49MA000841</v>
          </cell>
          <cell r="G5680" t="str">
            <v>CONTACT PIN(100PCLOT)</v>
          </cell>
        </row>
        <row r="5681">
          <cell r="D5681" t="str">
            <v>49MA000853</v>
          </cell>
          <cell r="E5681" t="str">
            <v>PIN</v>
          </cell>
          <cell r="F5681" t="str">
            <v>49MA000853</v>
          </cell>
          <cell r="G5681" t="str">
            <v>CONTACT PIN(100PCLOT)</v>
          </cell>
        </row>
        <row r="5682">
          <cell r="D5682" t="str">
            <v>49MA000854</v>
          </cell>
          <cell r="E5682" t="str">
            <v>PIN</v>
          </cell>
          <cell r="F5682" t="str">
            <v>49MA000854</v>
          </cell>
          <cell r="G5682" t="str">
            <v>CONTACT PIN (100LOT)</v>
          </cell>
        </row>
        <row r="5683">
          <cell r="D5683" t="str">
            <v>49MA000856</v>
          </cell>
          <cell r="E5683" t="str">
            <v>PIN</v>
          </cell>
          <cell r="F5683" t="str">
            <v>49MA000856</v>
          </cell>
          <cell r="G5683" t="str">
            <v>CONTACT PIN(LOT100)</v>
          </cell>
        </row>
        <row r="5684">
          <cell r="D5684" t="str">
            <v>49MA000857</v>
          </cell>
          <cell r="E5684" t="str">
            <v>PIN</v>
          </cell>
          <cell r="F5684" t="str">
            <v>49MA000857</v>
          </cell>
          <cell r="G5684" t="str">
            <v>CONTACT PIN(LOT100)</v>
          </cell>
        </row>
        <row r="5685">
          <cell r="D5685" t="str">
            <v>49MA000863</v>
          </cell>
          <cell r="E5685" t="str">
            <v>STAMP</v>
          </cell>
          <cell r="F5685" t="str">
            <v>49MA000863</v>
          </cell>
          <cell r="G5685" t="str">
            <v>PASS-STAMP OK-1 (GREEN)</v>
          </cell>
        </row>
        <row r="5686">
          <cell r="D5686" t="str">
            <v>49MA000869</v>
          </cell>
          <cell r="E5686" t="str">
            <v>STAMP</v>
          </cell>
          <cell r="F5686" t="str">
            <v>49MA000869</v>
          </cell>
          <cell r="G5686" t="str">
            <v>PASS-STAMP OK (GREEN)</v>
          </cell>
        </row>
        <row r="5687">
          <cell r="D5687" t="str">
            <v>49MA000875</v>
          </cell>
          <cell r="E5687" t="str">
            <v>PIN</v>
          </cell>
          <cell r="F5687" t="str">
            <v>49MA000875</v>
          </cell>
          <cell r="G5687" t="str">
            <v>CONTACT PIN (100LOT)</v>
          </cell>
        </row>
        <row r="5688">
          <cell r="D5688" t="str">
            <v>49MA000876</v>
          </cell>
          <cell r="E5688" t="str">
            <v>PIN</v>
          </cell>
          <cell r="F5688" t="str">
            <v>49MA000876</v>
          </cell>
          <cell r="G5688" t="str">
            <v>CONTACT PIN</v>
          </cell>
        </row>
        <row r="5689">
          <cell r="D5689" t="str">
            <v>49MA000890</v>
          </cell>
          <cell r="E5689" t="str">
            <v>PIN</v>
          </cell>
          <cell r="F5689" t="str">
            <v>49MA000890</v>
          </cell>
          <cell r="G5689" t="str">
            <v>CONTACT PIN 100PCLOT</v>
          </cell>
        </row>
        <row r="5690">
          <cell r="D5690" t="str">
            <v>49MA000891</v>
          </cell>
          <cell r="E5690" t="str">
            <v>PIN</v>
          </cell>
          <cell r="F5690" t="str">
            <v>49MA000891</v>
          </cell>
          <cell r="G5690" t="str">
            <v>CONTACT PIN</v>
          </cell>
        </row>
        <row r="5691">
          <cell r="D5691" t="str">
            <v>49MA000892</v>
          </cell>
          <cell r="E5691" t="str">
            <v>PIN</v>
          </cell>
          <cell r="F5691" t="str">
            <v>49MA000892</v>
          </cell>
          <cell r="G5691" t="str">
            <v>CONTACT PIN 100PC LOT</v>
          </cell>
        </row>
        <row r="5692">
          <cell r="D5692" t="str">
            <v>49MA000893</v>
          </cell>
          <cell r="E5692" t="str">
            <v>PIN</v>
          </cell>
          <cell r="F5692" t="str">
            <v>49MA000893</v>
          </cell>
          <cell r="G5692" t="str">
            <v>CONTACT PIN 100PC LOT</v>
          </cell>
        </row>
        <row r="5693">
          <cell r="D5693" t="str">
            <v>49MA000895</v>
          </cell>
          <cell r="E5693" t="str">
            <v>PIN</v>
          </cell>
          <cell r="F5693" t="str">
            <v>49MA000895</v>
          </cell>
          <cell r="G5693" t="str">
            <v>CONTACT PIN</v>
          </cell>
        </row>
        <row r="5694">
          <cell r="D5694" t="str">
            <v>49MA000896</v>
          </cell>
          <cell r="E5694" t="str">
            <v>PIN</v>
          </cell>
          <cell r="F5694" t="str">
            <v>49MA000896</v>
          </cell>
          <cell r="G5694" t="str">
            <v>CONTACT PIN</v>
          </cell>
        </row>
        <row r="5695">
          <cell r="D5695" t="str">
            <v>49MA000897</v>
          </cell>
          <cell r="E5695" t="str">
            <v>PIN</v>
          </cell>
          <cell r="F5695" t="str">
            <v>49MA000897</v>
          </cell>
          <cell r="G5695" t="str">
            <v>CONTACT PIN</v>
          </cell>
        </row>
        <row r="5696">
          <cell r="D5696" t="str">
            <v>49MA000898</v>
          </cell>
          <cell r="E5696" t="str">
            <v>PIN</v>
          </cell>
          <cell r="F5696" t="str">
            <v>49MA000898</v>
          </cell>
          <cell r="G5696" t="str">
            <v>CONTACT PIN</v>
          </cell>
        </row>
        <row r="5697">
          <cell r="D5697" t="str">
            <v>49MA000899</v>
          </cell>
          <cell r="E5697" t="str">
            <v>PIN</v>
          </cell>
          <cell r="F5697" t="str">
            <v>49MA000899</v>
          </cell>
          <cell r="G5697" t="str">
            <v>CONTACT PIN 100PC LOT</v>
          </cell>
        </row>
        <row r="5698">
          <cell r="D5698" t="str">
            <v>49MA000900</v>
          </cell>
          <cell r="E5698" t="str">
            <v>PIN</v>
          </cell>
          <cell r="F5698" t="str">
            <v>49MA000900</v>
          </cell>
          <cell r="G5698" t="str">
            <v>CONTACT PIN 100PC LOT</v>
          </cell>
        </row>
        <row r="5699">
          <cell r="D5699" t="str">
            <v>49MA000901</v>
          </cell>
          <cell r="E5699" t="str">
            <v>PIN</v>
          </cell>
          <cell r="F5699" t="str">
            <v>49MA000901</v>
          </cell>
          <cell r="G5699" t="str">
            <v>CONTACT PIN 100PC LOT</v>
          </cell>
        </row>
        <row r="5700">
          <cell r="D5700" t="str">
            <v>49MA000903</v>
          </cell>
          <cell r="E5700" t="str">
            <v>PIN</v>
          </cell>
          <cell r="F5700" t="str">
            <v>49MA000903</v>
          </cell>
          <cell r="G5700" t="str">
            <v>CONTACT PIN</v>
          </cell>
        </row>
        <row r="5701">
          <cell r="D5701" t="str">
            <v>49MA000904</v>
          </cell>
          <cell r="E5701" t="str">
            <v>PIN</v>
          </cell>
          <cell r="F5701" t="str">
            <v>49MA000904</v>
          </cell>
          <cell r="G5701" t="str">
            <v>CONTACT PIN</v>
          </cell>
        </row>
        <row r="5702">
          <cell r="D5702" t="str">
            <v>49MA000905</v>
          </cell>
          <cell r="E5702" t="str">
            <v>PIN</v>
          </cell>
          <cell r="F5702" t="str">
            <v>49MA000905</v>
          </cell>
          <cell r="G5702" t="str">
            <v>CONTACT PIN</v>
          </cell>
        </row>
        <row r="5703">
          <cell r="D5703" t="str">
            <v>49MA000906</v>
          </cell>
          <cell r="E5703" t="str">
            <v>PIN</v>
          </cell>
          <cell r="F5703" t="str">
            <v>49MA000906</v>
          </cell>
          <cell r="G5703" t="str">
            <v>CONTACT PIN</v>
          </cell>
        </row>
        <row r="5704">
          <cell r="D5704" t="str">
            <v>49MA000907</v>
          </cell>
          <cell r="E5704" t="str">
            <v>PIN</v>
          </cell>
          <cell r="F5704" t="str">
            <v>49MA000907</v>
          </cell>
          <cell r="G5704" t="str">
            <v>CONTACT PIN</v>
          </cell>
        </row>
        <row r="5705">
          <cell r="D5705" t="str">
            <v>49MA000908</v>
          </cell>
          <cell r="E5705" t="str">
            <v>PIN</v>
          </cell>
          <cell r="F5705" t="str">
            <v>49MA000908</v>
          </cell>
          <cell r="G5705" t="str">
            <v>CONTACT PIN</v>
          </cell>
        </row>
        <row r="5706">
          <cell r="D5706" t="str">
            <v>49MA000909</v>
          </cell>
          <cell r="E5706" t="str">
            <v>PIN</v>
          </cell>
          <cell r="F5706" t="str">
            <v>49MA000909</v>
          </cell>
          <cell r="G5706" t="str">
            <v>CONTACT PIN</v>
          </cell>
        </row>
        <row r="5707">
          <cell r="D5707" t="str">
            <v>49MA000910</v>
          </cell>
          <cell r="E5707" t="str">
            <v>PIN</v>
          </cell>
          <cell r="F5707" t="str">
            <v>49MA000910</v>
          </cell>
          <cell r="G5707" t="str">
            <v>CONTACT PIN 100PC LOT</v>
          </cell>
        </row>
        <row r="5708">
          <cell r="D5708" t="str">
            <v>49MA000911</v>
          </cell>
          <cell r="E5708" t="str">
            <v>PIN</v>
          </cell>
          <cell r="F5708" t="str">
            <v>49MA000911</v>
          </cell>
          <cell r="G5708" t="str">
            <v>CONTACT PIN 100PC LOT</v>
          </cell>
        </row>
        <row r="5709">
          <cell r="D5709" t="str">
            <v>49MA000912</v>
          </cell>
          <cell r="E5709" t="str">
            <v>PIN</v>
          </cell>
          <cell r="F5709" t="str">
            <v>49MA000912</v>
          </cell>
          <cell r="G5709" t="str">
            <v>CONTACT PIN 100PC LOT</v>
          </cell>
        </row>
        <row r="5710">
          <cell r="D5710" t="str">
            <v>49MA000913</v>
          </cell>
          <cell r="E5710" t="str">
            <v>PIN</v>
          </cell>
          <cell r="F5710" t="str">
            <v>49MA000913</v>
          </cell>
          <cell r="G5710" t="str">
            <v>CONTACT PIN 100PC LOT</v>
          </cell>
        </row>
        <row r="5711">
          <cell r="D5711" t="str">
            <v>49MA000914</v>
          </cell>
          <cell r="E5711" t="str">
            <v>PIN</v>
          </cell>
          <cell r="F5711" t="str">
            <v>49MA000914</v>
          </cell>
          <cell r="G5711" t="str">
            <v>CONTACT PIN</v>
          </cell>
        </row>
        <row r="5712">
          <cell r="D5712" t="str">
            <v>49MA000915</v>
          </cell>
          <cell r="E5712" t="str">
            <v>PIN</v>
          </cell>
          <cell r="F5712" t="str">
            <v>49MA000915</v>
          </cell>
          <cell r="G5712" t="str">
            <v>CONTACT PIN</v>
          </cell>
        </row>
        <row r="5713">
          <cell r="D5713" t="str">
            <v>49MA000916</v>
          </cell>
          <cell r="E5713" t="str">
            <v>PIN</v>
          </cell>
          <cell r="F5713" t="str">
            <v>49MA000916</v>
          </cell>
          <cell r="G5713" t="str">
            <v>CONTACT PIN(LOT100)</v>
          </cell>
        </row>
        <row r="5714">
          <cell r="D5714" t="str">
            <v>49MA000917</v>
          </cell>
          <cell r="E5714" t="str">
            <v>PIN</v>
          </cell>
          <cell r="F5714" t="str">
            <v>49MA000917</v>
          </cell>
          <cell r="G5714" t="str">
            <v>CONTACT PIN(LOT100)</v>
          </cell>
        </row>
        <row r="5715">
          <cell r="D5715" t="str">
            <v>49MA000918</v>
          </cell>
          <cell r="E5715" t="str">
            <v>PIN</v>
          </cell>
          <cell r="F5715" t="str">
            <v>49MA000918</v>
          </cell>
          <cell r="G5715" t="str">
            <v>CONTACT PIN(LOT100)</v>
          </cell>
        </row>
        <row r="5716">
          <cell r="D5716" t="str">
            <v>49MA000919</v>
          </cell>
          <cell r="E5716" t="str">
            <v>PIN</v>
          </cell>
          <cell r="F5716" t="str">
            <v>49MA000919</v>
          </cell>
          <cell r="G5716" t="str">
            <v>CONTACT PIN(LOT100)</v>
          </cell>
        </row>
        <row r="5717">
          <cell r="D5717" t="str">
            <v>49MA000920</v>
          </cell>
          <cell r="E5717" t="str">
            <v>PIN</v>
          </cell>
          <cell r="F5717" t="str">
            <v>49MA000920</v>
          </cell>
          <cell r="G5717" t="str">
            <v>CONTACT PIN(LOT100)</v>
          </cell>
        </row>
        <row r="5718">
          <cell r="D5718" t="str">
            <v>49MA000921</v>
          </cell>
          <cell r="E5718" t="str">
            <v>PIN</v>
          </cell>
          <cell r="F5718" t="str">
            <v>49MA000921</v>
          </cell>
          <cell r="G5718" t="str">
            <v>CONTACT PIN(LOT100)</v>
          </cell>
        </row>
        <row r="5719">
          <cell r="D5719" t="str">
            <v>49MA000922</v>
          </cell>
          <cell r="E5719" t="str">
            <v>PIN</v>
          </cell>
          <cell r="F5719" t="str">
            <v>49MA000922</v>
          </cell>
          <cell r="G5719" t="str">
            <v>CONTACT PIN(LOT100)</v>
          </cell>
        </row>
        <row r="5720">
          <cell r="D5720" t="str">
            <v>49MA000923</v>
          </cell>
          <cell r="E5720" t="str">
            <v>PIN</v>
          </cell>
          <cell r="F5720" t="str">
            <v>49MA000923</v>
          </cell>
          <cell r="G5720" t="str">
            <v>CONTACT PIN(LOT100)</v>
          </cell>
        </row>
        <row r="5721">
          <cell r="D5721" t="str">
            <v>49MA000924</v>
          </cell>
          <cell r="E5721" t="str">
            <v>PIN</v>
          </cell>
          <cell r="F5721" t="str">
            <v>49MA000924</v>
          </cell>
          <cell r="G5721" t="str">
            <v>CONTACT PIN(LOT100)</v>
          </cell>
        </row>
        <row r="5722">
          <cell r="D5722" t="str">
            <v>49MA000925</v>
          </cell>
          <cell r="E5722" t="str">
            <v>PIN</v>
          </cell>
          <cell r="F5722" t="str">
            <v>49MA000925</v>
          </cell>
          <cell r="G5722" t="str">
            <v>CONTACT PIN(LOT100)</v>
          </cell>
        </row>
        <row r="5723">
          <cell r="D5723" t="str">
            <v>49MA000928</v>
          </cell>
          <cell r="E5723" t="str">
            <v>PIN</v>
          </cell>
          <cell r="F5723" t="str">
            <v>49MA000928</v>
          </cell>
          <cell r="G5723" t="str">
            <v>CONTACT PIN 100PC LOT</v>
          </cell>
        </row>
        <row r="5724">
          <cell r="D5724" t="str">
            <v>49MA000929</v>
          </cell>
          <cell r="E5724" t="str">
            <v>PIN</v>
          </cell>
          <cell r="F5724" t="str">
            <v>49MA000929</v>
          </cell>
          <cell r="G5724" t="str">
            <v>CONTACT PIN 100PC LOT</v>
          </cell>
        </row>
        <row r="5725">
          <cell r="D5725" t="str">
            <v>49MA000930</v>
          </cell>
          <cell r="E5725" t="str">
            <v>PIN</v>
          </cell>
          <cell r="F5725" t="str">
            <v>49MA000930</v>
          </cell>
          <cell r="G5725" t="str">
            <v>CONTACT PIN 100PC LOT</v>
          </cell>
        </row>
        <row r="5726">
          <cell r="D5726" t="str">
            <v>49MA000926</v>
          </cell>
          <cell r="E5726" t="str">
            <v>PIN</v>
          </cell>
          <cell r="F5726" t="str">
            <v>49MA000926</v>
          </cell>
          <cell r="G5726" t="str">
            <v>CONTACT PIN(LOT100)</v>
          </cell>
        </row>
        <row r="5727">
          <cell r="D5727" t="str">
            <v>49MA000927</v>
          </cell>
          <cell r="E5727" t="str">
            <v>PIN</v>
          </cell>
          <cell r="F5727" t="str">
            <v>49MA000927</v>
          </cell>
          <cell r="G5727" t="str">
            <v>CONTACT PIN(LOT100)</v>
          </cell>
        </row>
        <row r="5728">
          <cell r="D5728" t="str">
            <v>49MA000931</v>
          </cell>
          <cell r="E5728" t="str">
            <v>PIN</v>
          </cell>
          <cell r="F5728" t="str">
            <v>49MA000931</v>
          </cell>
          <cell r="G5728" t="str">
            <v>CONTACT PIN 100PC LOT</v>
          </cell>
        </row>
        <row r="5729">
          <cell r="D5729" t="str">
            <v>49MA000932</v>
          </cell>
          <cell r="E5729" t="str">
            <v>PIN</v>
          </cell>
          <cell r="F5729" t="str">
            <v>49MA000932</v>
          </cell>
          <cell r="G5729" t="str">
            <v>CONTACT PIN 100PC LOT</v>
          </cell>
        </row>
        <row r="5730">
          <cell r="D5730" t="str">
            <v>49MA000933</v>
          </cell>
          <cell r="E5730" t="str">
            <v>PIN</v>
          </cell>
          <cell r="F5730" t="str">
            <v>49MA000933</v>
          </cell>
          <cell r="G5730" t="str">
            <v>CONTACT PIN 100PC LOT</v>
          </cell>
        </row>
        <row r="5731">
          <cell r="D5731" t="str">
            <v>49MA000934</v>
          </cell>
          <cell r="E5731" t="str">
            <v>PIN</v>
          </cell>
          <cell r="F5731" t="str">
            <v>49MA000934</v>
          </cell>
          <cell r="G5731" t="str">
            <v>CONTACT PIN 100PC LOT</v>
          </cell>
        </row>
        <row r="5732">
          <cell r="D5732" t="str">
            <v>49MA000935</v>
          </cell>
          <cell r="E5732" t="str">
            <v>PIN</v>
          </cell>
          <cell r="F5732" t="str">
            <v>49MA000935</v>
          </cell>
          <cell r="G5732" t="str">
            <v>CONTACT PIN 100PC LOT</v>
          </cell>
        </row>
        <row r="5733">
          <cell r="D5733" t="str">
            <v>49MA000936</v>
          </cell>
          <cell r="E5733" t="str">
            <v>PIN</v>
          </cell>
          <cell r="F5733" t="str">
            <v>49MA000936</v>
          </cell>
          <cell r="G5733" t="str">
            <v>CONTACT PIN 100PC LOT</v>
          </cell>
        </row>
        <row r="5734">
          <cell r="D5734" t="str">
            <v>49MA000937</v>
          </cell>
          <cell r="E5734" t="str">
            <v>PIN</v>
          </cell>
          <cell r="F5734" t="str">
            <v>49MA000937</v>
          </cell>
          <cell r="G5734" t="str">
            <v>CONTACT PIN 100PC LOT</v>
          </cell>
        </row>
        <row r="5735">
          <cell r="D5735" t="str">
            <v>49MA000938</v>
          </cell>
          <cell r="E5735" t="str">
            <v>PIN</v>
          </cell>
          <cell r="F5735" t="str">
            <v>49MA000938</v>
          </cell>
          <cell r="G5735" t="str">
            <v>CONTACT PIN 100PC LOT</v>
          </cell>
        </row>
        <row r="5736">
          <cell r="D5736" t="str">
            <v>49MA000939</v>
          </cell>
          <cell r="E5736" t="str">
            <v>PIN</v>
          </cell>
          <cell r="F5736" t="str">
            <v>49MA000939</v>
          </cell>
          <cell r="G5736" t="str">
            <v>CONTACT PIN 100PC LOT</v>
          </cell>
        </row>
        <row r="5737">
          <cell r="D5737" t="str">
            <v>49MA000940</v>
          </cell>
          <cell r="E5737" t="str">
            <v>PIN</v>
          </cell>
          <cell r="F5737" t="str">
            <v>49MA000940</v>
          </cell>
          <cell r="G5737" t="str">
            <v>CONTACT PIN 100PC LOT</v>
          </cell>
        </row>
        <row r="5738">
          <cell r="D5738" t="str">
            <v>49MA000941</v>
          </cell>
          <cell r="E5738" t="str">
            <v>PIN</v>
          </cell>
          <cell r="F5738" t="str">
            <v>49MA000941</v>
          </cell>
          <cell r="G5738" t="str">
            <v>CONTACT PIN</v>
          </cell>
        </row>
        <row r="5739">
          <cell r="D5739" t="str">
            <v>49MA000953</v>
          </cell>
          <cell r="E5739" t="str">
            <v>PIN</v>
          </cell>
          <cell r="F5739" t="str">
            <v>49MA000953</v>
          </cell>
          <cell r="G5739" t="str">
            <v>CONTACT PIN(LOT100)</v>
          </cell>
        </row>
        <row r="5740">
          <cell r="D5740" t="str">
            <v>49MA000954</v>
          </cell>
          <cell r="E5740" t="str">
            <v>PIN</v>
          </cell>
          <cell r="F5740" t="str">
            <v>49MA000954</v>
          </cell>
          <cell r="G5740" t="str">
            <v>CONTACT PIN (100PC LOT)</v>
          </cell>
        </row>
        <row r="5741">
          <cell r="D5741" t="str">
            <v>49MA000969</v>
          </cell>
          <cell r="E5741" t="str">
            <v>PIN</v>
          </cell>
          <cell r="F5741" t="str">
            <v>49MA000969</v>
          </cell>
          <cell r="G5741" t="str">
            <v>CONTACT PIN(LOT100)</v>
          </cell>
        </row>
        <row r="5742">
          <cell r="D5742" t="str">
            <v>49MA000970</v>
          </cell>
          <cell r="E5742" t="str">
            <v>PIN</v>
          </cell>
          <cell r="F5742" t="str">
            <v>49MA000970</v>
          </cell>
          <cell r="G5742" t="str">
            <v>CONTACT PIN(LOT100)</v>
          </cell>
        </row>
        <row r="5743">
          <cell r="D5743" t="str">
            <v>49MA000971</v>
          </cell>
          <cell r="E5743" t="str">
            <v>PIN</v>
          </cell>
          <cell r="F5743" t="str">
            <v>49MA000971</v>
          </cell>
          <cell r="G5743" t="str">
            <v>CONTACT PIN</v>
          </cell>
        </row>
        <row r="5744">
          <cell r="D5744" t="str">
            <v>49MA000972</v>
          </cell>
          <cell r="E5744" t="str">
            <v>PIN</v>
          </cell>
          <cell r="F5744" t="str">
            <v>49MA000972</v>
          </cell>
          <cell r="G5744" t="str">
            <v>CONTACT PIN</v>
          </cell>
        </row>
        <row r="5745">
          <cell r="D5745" t="str">
            <v>49MA000973</v>
          </cell>
          <cell r="E5745" t="str">
            <v>PIN</v>
          </cell>
          <cell r="F5745" t="str">
            <v>49MA000973</v>
          </cell>
          <cell r="G5745" t="str">
            <v>CONTACT PIN</v>
          </cell>
        </row>
        <row r="5746">
          <cell r="D5746" t="str">
            <v>49MA000974</v>
          </cell>
          <cell r="E5746" t="str">
            <v>PIN</v>
          </cell>
          <cell r="F5746" t="str">
            <v>49MA000974</v>
          </cell>
          <cell r="G5746" t="str">
            <v>CONTACT PIN 100PCLOT</v>
          </cell>
        </row>
        <row r="5747">
          <cell r="D5747" t="str">
            <v>49MA000975</v>
          </cell>
          <cell r="E5747" t="str">
            <v>PIN</v>
          </cell>
          <cell r="F5747" t="str">
            <v>49MA000975</v>
          </cell>
          <cell r="G5747" t="str">
            <v>SWITCH PIN</v>
          </cell>
        </row>
        <row r="5748">
          <cell r="D5748" t="str">
            <v>49MA000976</v>
          </cell>
          <cell r="E5748" t="str">
            <v>PIN</v>
          </cell>
          <cell r="F5748" t="str">
            <v>49MA000976</v>
          </cell>
          <cell r="G5748" t="str">
            <v>CONTACT PIN(LOT100)</v>
          </cell>
        </row>
        <row r="5749">
          <cell r="D5749" t="str">
            <v>49MA000977</v>
          </cell>
          <cell r="E5749" t="str">
            <v>PIN</v>
          </cell>
          <cell r="F5749" t="str">
            <v>49MA000977</v>
          </cell>
          <cell r="G5749" t="str">
            <v>CONTACT PIN(LOT100)</v>
          </cell>
        </row>
        <row r="5750">
          <cell r="D5750" t="str">
            <v>49MA000978</v>
          </cell>
          <cell r="E5750" t="str">
            <v>PIN</v>
          </cell>
          <cell r="F5750" t="str">
            <v>49MA000978</v>
          </cell>
          <cell r="G5750" t="str">
            <v>CONTACT PIN(LOT100)</v>
          </cell>
        </row>
        <row r="5751">
          <cell r="D5751" t="str">
            <v>49MA000979</v>
          </cell>
          <cell r="E5751" t="str">
            <v>PIN</v>
          </cell>
          <cell r="F5751" t="str">
            <v>49MA000979</v>
          </cell>
          <cell r="G5751" t="str">
            <v>CONTACT PIN(LOT100)</v>
          </cell>
        </row>
        <row r="5752">
          <cell r="D5752" t="str">
            <v>49MA000980</v>
          </cell>
          <cell r="E5752" t="str">
            <v>PIN</v>
          </cell>
          <cell r="F5752" t="str">
            <v>49MA000980</v>
          </cell>
          <cell r="G5752" t="str">
            <v>CONTACT PIN(LOT100)</v>
          </cell>
        </row>
        <row r="5753">
          <cell r="D5753" t="str">
            <v>49MA000981</v>
          </cell>
          <cell r="E5753" t="str">
            <v>PIN</v>
          </cell>
          <cell r="F5753" t="str">
            <v>49MA000981</v>
          </cell>
          <cell r="G5753" t="str">
            <v>CONTACT PIN(LOT100)</v>
          </cell>
        </row>
        <row r="5754">
          <cell r="D5754" t="str">
            <v>49MA000982</v>
          </cell>
          <cell r="E5754" t="str">
            <v>PIN</v>
          </cell>
          <cell r="F5754" t="str">
            <v>49MA000982</v>
          </cell>
          <cell r="G5754" t="str">
            <v>CONTACT PIN(LOT100)</v>
          </cell>
        </row>
        <row r="5755">
          <cell r="D5755" t="str">
            <v>49MA000983</v>
          </cell>
          <cell r="E5755" t="str">
            <v>PIN</v>
          </cell>
          <cell r="F5755" t="str">
            <v>49MA000983</v>
          </cell>
          <cell r="G5755" t="str">
            <v>CONTACT PIN(LOT100)</v>
          </cell>
        </row>
        <row r="5756">
          <cell r="D5756" t="str">
            <v>49MA000984</v>
          </cell>
          <cell r="E5756" t="str">
            <v>PIN</v>
          </cell>
          <cell r="F5756" t="str">
            <v>49MA000984</v>
          </cell>
          <cell r="G5756" t="str">
            <v>CONTACT PIN(LOT100)</v>
          </cell>
        </row>
        <row r="5757">
          <cell r="D5757" t="str">
            <v>49MA000985</v>
          </cell>
          <cell r="E5757" t="str">
            <v>PIN</v>
          </cell>
          <cell r="F5757" t="str">
            <v>49MA000985</v>
          </cell>
          <cell r="G5757" t="str">
            <v>CONTACT PIN 100PCLOT</v>
          </cell>
        </row>
        <row r="5758">
          <cell r="D5758" t="str">
            <v>49MA000986</v>
          </cell>
          <cell r="E5758" t="str">
            <v>PIN</v>
          </cell>
          <cell r="F5758" t="str">
            <v>49MA000986</v>
          </cell>
          <cell r="G5758" t="str">
            <v>CONTACT PIN(LOT=100)</v>
          </cell>
        </row>
        <row r="5759">
          <cell r="D5759" t="str">
            <v>49MA000988</v>
          </cell>
          <cell r="E5759" t="str">
            <v>PIN</v>
          </cell>
          <cell r="F5759" t="str">
            <v>49MA000988</v>
          </cell>
          <cell r="G5759" t="str">
            <v>SWITCH PIN(100PC LOT)</v>
          </cell>
        </row>
        <row r="5760">
          <cell r="D5760" t="str">
            <v>49MA001027</v>
          </cell>
          <cell r="E5760" t="str">
            <v>PIN</v>
          </cell>
          <cell r="F5760" t="str">
            <v>49MA001027</v>
          </cell>
          <cell r="G5760" t="str">
            <v>LANCE CHECK PIN 100PC LOT</v>
          </cell>
        </row>
        <row r="5761">
          <cell r="D5761" t="str">
            <v>49MA001038</v>
          </cell>
          <cell r="E5761" t="str">
            <v>REFILL</v>
          </cell>
          <cell r="F5761" t="str">
            <v>49MA001038</v>
          </cell>
          <cell r="G5761" t="str">
            <v>PASS-STAMP REFILL INK(GREEN)(20ML)XLR</v>
          </cell>
        </row>
        <row r="5762">
          <cell r="D5762" t="str">
            <v>49MA001039</v>
          </cell>
          <cell r="E5762" t="str">
            <v>REFILL</v>
          </cell>
          <cell r="F5762" t="str">
            <v>49MA001039</v>
          </cell>
          <cell r="G5762" t="str">
            <v>PASS-STAMP REFILL INK(BLUE)(20ML)XLR</v>
          </cell>
        </row>
        <row r="5763">
          <cell r="D5763" t="str">
            <v>49MA001040</v>
          </cell>
          <cell r="E5763" t="str">
            <v>REFILL</v>
          </cell>
          <cell r="F5763" t="str">
            <v>49MA001040</v>
          </cell>
          <cell r="G5763" t="str">
            <v>PASS-STAMP REFILL INK(RED)(20ML)XLR</v>
          </cell>
        </row>
        <row r="5764">
          <cell r="D5764" t="str">
            <v>49MA001059</v>
          </cell>
          <cell r="E5764" t="str">
            <v>PIN</v>
          </cell>
          <cell r="F5764" t="str">
            <v>49MA001059</v>
          </cell>
          <cell r="G5764" t="str">
            <v>CONTACT PIN (100PC LOT)</v>
          </cell>
        </row>
        <row r="5765">
          <cell r="D5765" t="str">
            <v>49MA001060</v>
          </cell>
          <cell r="E5765" t="str">
            <v>PIN</v>
          </cell>
          <cell r="F5765" t="str">
            <v>49MA001060</v>
          </cell>
          <cell r="G5765" t="str">
            <v>CONTACT PIN 100PC LOT</v>
          </cell>
        </row>
        <row r="5766">
          <cell r="D5766" t="str">
            <v>49MA001061</v>
          </cell>
          <cell r="E5766" t="str">
            <v>PIN</v>
          </cell>
          <cell r="F5766" t="str">
            <v>49MA001061</v>
          </cell>
          <cell r="G5766" t="str">
            <v>CONTACT PIN 100PC LOT</v>
          </cell>
        </row>
        <row r="5767">
          <cell r="D5767" t="str">
            <v>49MA001062</v>
          </cell>
          <cell r="E5767" t="str">
            <v>PIN</v>
          </cell>
          <cell r="F5767" t="str">
            <v>49MA001062</v>
          </cell>
          <cell r="G5767" t="str">
            <v>CONTACT PIN(LOT100)</v>
          </cell>
        </row>
        <row r="5768">
          <cell r="D5768" t="str">
            <v>49MA001063</v>
          </cell>
          <cell r="E5768" t="str">
            <v>PIN</v>
          </cell>
          <cell r="F5768" t="str">
            <v>49MA001063</v>
          </cell>
          <cell r="G5768" t="str">
            <v>CONTACT PIN</v>
          </cell>
        </row>
        <row r="5769">
          <cell r="D5769" t="str">
            <v>49MA001064</v>
          </cell>
          <cell r="E5769" t="str">
            <v>PIN</v>
          </cell>
          <cell r="F5769" t="str">
            <v>49MA001064</v>
          </cell>
          <cell r="G5769" t="str">
            <v>CONTACT PIN 100PC LOT</v>
          </cell>
        </row>
        <row r="5770">
          <cell r="D5770" t="str">
            <v>49MA001065</v>
          </cell>
          <cell r="E5770" t="str">
            <v>PIN</v>
          </cell>
          <cell r="F5770" t="str">
            <v>49MA001065</v>
          </cell>
          <cell r="G5770" t="str">
            <v>CONTACT PIN 100PC LOT</v>
          </cell>
        </row>
        <row r="5771">
          <cell r="D5771" t="str">
            <v>49MA001066</v>
          </cell>
          <cell r="E5771" t="str">
            <v>PIN</v>
          </cell>
          <cell r="F5771" t="str">
            <v>49MA001066</v>
          </cell>
          <cell r="G5771" t="str">
            <v>CONTACT PIN 100PCLOT</v>
          </cell>
        </row>
        <row r="5772">
          <cell r="D5772" t="str">
            <v>49MA001067</v>
          </cell>
          <cell r="E5772" t="str">
            <v>PIN</v>
          </cell>
          <cell r="F5772" t="str">
            <v>49MA001067</v>
          </cell>
          <cell r="G5772" t="str">
            <v>CONTACT PIN 100PC LOT</v>
          </cell>
        </row>
        <row r="5773">
          <cell r="D5773" t="str">
            <v>49MA001076</v>
          </cell>
          <cell r="E5773" t="str">
            <v>PIN</v>
          </cell>
          <cell r="F5773" t="str">
            <v>49MA001076</v>
          </cell>
          <cell r="G5773" t="str">
            <v>SWITCH PIN</v>
          </cell>
        </row>
        <row r="5774">
          <cell r="D5774" t="str">
            <v>49MA001111</v>
          </cell>
          <cell r="E5774" t="str">
            <v>PIN</v>
          </cell>
          <cell r="F5774" t="str">
            <v>49MA001111</v>
          </cell>
          <cell r="G5774" t="str">
            <v>PROBE PIN (100PC LOT)</v>
          </cell>
        </row>
        <row r="5775">
          <cell r="D5775" t="str">
            <v>49MA001124</v>
          </cell>
          <cell r="E5775" t="str">
            <v>PIN</v>
          </cell>
          <cell r="F5775" t="str">
            <v>49MA001124</v>
          </cell>
          <cell r="G5775" t="str">
            <v>LANCE PIN(100PCLOT)</v>
          </cell>
        </row>
        <row r="5776">
          <cell r="D5776" t="str">
            <v>49MA001165</v>
          </cell>
          <cell r="E5776" t="str">
            <v>PIN</v>
          </cell>
          <cell r="F5776" t="str">
            <v>49MA001165</v>
          </cell>
          <cell r="G5776" t="str">
            <v>SWITCH PIN(100PC LOT)</v>
          </cell>
        </row>
        <row r="5777">
          <cell r="D5777" t="str">
            <v>49MA001169</v>
          </cell>
          <cell r="E5777" t="str">
            <v>PIN</v>
          </cell>
          <cell r="F5777" t="str">
            <v>49MA001169</v>
          </cell>
          <cell r="G5777" t="str">
            <v>SWITCH PIN(100PC LOT)</v>
          </cell>
        </row>
        <row r="5778">
          <cell r="D5778" t="str">
            <v>49MA001171</v>
          </cell>
          <cell r="E5778" t="str">
            <v>PIN</v>
          </cell>
          <cell r="F5778" t="str">
            <v>49MA001171</v>
          </cell>
          <cell r="G5778" t="str">
            <v>SWITCH PIN(100PCLOT)</v>
          </cell>
        </row>
        <row r="5779">
          <cell r="D5779" t="str">
            <v>49MA001172</v>
          </cell>
          <cell r="E5779" t="str">
            <v>PIN</v>
          </cell>
          <cell r="F5779" t="str">
            <v>49MA001172</v>
          </cell>
          <cell r="G5779" t="str">
            <v>SWITCH PIN(100PCLOT)</v>
          </cell>
        </row>
        <row r="5780">
          <cell r="D5780" t="str">
            <v>49MA001173</v>
          </cell>
          <cell r="E5780" t="str">
            <v>PIN</v>
          </cell>
          <cell r="F5780" t="str">
            <v>49MA001173</v>
          </cell>
          <cell r="G5780" t="str">
            <v>SWITCH PIN(100PCLOT)</v>
          </cell>
        </row>
        <row r="5781">
          <cell r="D5781" t="str">
            <v>49MA001182</v>
          </cell>
          <cell r="E5781" t="str">
            <v>PIN</v>
          </cell>
          <cell r="F5781" t="str">
            <v>49MA001182</v>
          </cell>
          <cell r="G5781" t="str">
            <v>SWITCH PIN(100PC LOT)</v>
          </cell>
        </row>
        <row r="5782">
          <cell r="D5782" t="str">
            <v>49MA001190</v>
          </cell>
          <cell r="E5782" t="str">
            <v>PIN</v>
          </cell>
          <cell r="F5782" t="str">
            <v>49MA001190</v>
          </cell>
          <cell r="G5782" t="str">
            <v>CONTACT PIN 10PC LOT</v>
          </cell>
        </row>
        <row r="5783">
          <cell r="D5783" t="str">
            <v>49MA001209</v>
          </cell>
          <cell r="E5783" t="str">
            <v>PIN</v>
          </cell>
          <cell r="F5783" t="str">
            <v>49MA001209</v>
          </cell>
          <cell r="G5783" t="str">
            <v>CONTACT PIN(LOT100)</v>
          </cell>
        </row>
        <row r="5784">
          <cell r="D5784" t="str">
            <v>49MA001210</v>
          </cell>
          <cell r="E5784" t="str">
            <v>PIN</v>
          </cell>
          <cell r="F5784" t="str">
            <v>49MA001210</v>
          </cell>
          <cell r="G5784" t="str">
            <v>CONTACT PIN(LOT100)</v>
          </cell>
        </row>
        <row r="5785">
          <cell r="D5785" t="str">
            <v>49MA001211</v>
          </cell>
          <cell r="E5785" t="str">
            <v>PIN</v>
          </cell>
          <cell r="F5785" t="str">
            <v>49MA001211</v>
          </cell>
          <cell r="G5785" t="str">
            <v>CONTACT PIN(LOT100)</v>
          </cell>
        </row>
        <row r="5786">
          <cell r="D5786" t="str">
            <v>49MA001212</v>
          </cell>
          <cell r="E5786" t="str">
            <v>PIN</v>
          </cell>
          <cell r="F5786" t="str">
            <v>49MA001212</v>
          </cell>
          <cell r="G5786" t="str">
            <v>CONTACT PIN(LOT100)</v>
          </cell>
        </row>
        <row r="5787">
          <cell r="D5787" t="str">
            <v>49MA001213</v>
          </cell>
          <cell r="E5787" t="str">
            <v>PIN</v>
          </cell>
          <cell r="F5787" t="str">
            <v>49MA001213</v>
          </cell>
          <cell r="G5787" t="str">
            <v>CONTACT PIN(LOT100)</v>
          </cell>
        </row>
        <row r="5788">
          <cell r="D5788" t="str">
            <v>49MA001215</v>
          </cell>
          <cell r="E5788" t="str">
            <v>PIN</v>
          </cell>
          <cell r="F5788" t="str">
            <v>49MA001215</v>
          </cell>
          <cell r="G5788" t="str">
            <v>CONTACT PIN(LOT100)</v>
          </cell>
        </row>
        <row r="5789">
          <cell r="D5789" t="str">
            <v>49MA001216</v>
          </cell>
          <cell r="E5789" t="str">
            <v>PIN</v>
          </cell>
          <cell r="F5789" t="str">
            <v>49MA001216</v>
          </cell>
          <cell r="G5789" t="str">
            <v>CONTACT PIN(LOT100)</v>
          </cell>
        </row>
        <row r="5790">
          <cell r="D5790" t="str">
            <v>49MA001217</v>
          </cell>
          <cell r="E5790" t="str">
            <v>PIN</v>
          </cell>
          <cell r="F5790" t="str">
            <v>49MA001217</v>
          </cell>
          <cell r="G5790" t="str">
            <v>SWITCH PIN(100PC LOT)</v>
          </cell>
        </row>
        <row r="5791">
          <cell r="D5791" t="str">
            <v>49MA001218</v>
          </cell>
          <cell r="E5791" t="str">
            <v>PIN</v>
          </cell>
          <cell r="F5791" t="str">
            <v>49MA001218</v>
          </cell>
          <cell r="G5791" t="str">
            <v>SWITCH PIN(100PC LOT)</v>
          </cell>
        </row>
        <row r="5792">
          <cell r="D5792" t="str">
            <v>49MA001219</v>
          </cell>
          <cell r="E5792" t="str">
            <v>PIN</v>
          </cell>
          <cell r="F5792" t="str">
            <v>49MA001219</v>
          </cell>
          <cell r="G5792" t="str">
            <v>SWITCH PIN(100PC LOT)</v>
          </cell>
        </row>
        <row r="5793">
          <cell r="D5793" t="str">
            <v>49MA001220</v>
          </cell>
          <cell r="E5793" t="str">
            <v>PIN</v>
          </cell>
          <cell r="F5793" t="str">
            <v>49MA001220</v>
          </cell>
          <cell r="G5793" t="str">
            <v>SWITCH PIN(100PC LOT)</v>
          </cell>
        </row>
        <row r="5794">
          <cell r="D5794" t="str">
            <v>49MA001221</v>
          </cell>
          <cell r="E5794" t="str">
            <v>PIN</v>
          </cell>
          <cell r="F5794" t="str">
            <v>49MA001221</v>
          </cell>
          <cell r="G5794" t="str">
            <v>SWITCH PIN(100PC LOT)</v>
          </cell>
        </row>
        <row r="5795">
          <cell r="D5795" t="str">
            <v>49MA001222</v>
          </cell>
          <cell r="E5795" t="str">
            <v>PIN</v>
          </cell>
          <cell r="F5795" t="str">
            <v>49MA001222</v>
          </cell>
          <cell r="G5795" t="str">
            <v>SWITCH PIN(100PC LOT)</v>
          </cell>
        </row>
        <row r="5796">
          <cell r="D5796" t="str">
            <v>49MA001231</v>
          </cell>
          <cell r="E5796" t="str">
            <v>PIN</v>
          </cell>
          <cell r="F5796" t="str">
            <v>49MA001231</v>
          </cell>
          <cell r="G5796" t="str">
            <v>PROBE WITH A SWITCH (MIN. ORDER UNIT 100PCS)</v>
          </cell>
        </row>
        <row r="5797">
          <cell r="D5797" t="str">
            <v>49MA001238</v>
          </cell>
          <cell r="E5797" t="str">
            <v>PIN</v>
          </cell>
          <cell r="F5797" t="str">
            <v>49MA001238</v>
          </cell>
          <cell r="G5797" t="str">
            <v>CONTACT PIN (MIN. ORDER UNIT 100PCS)</v>
          </cell>
        </row>
        <row r="5798">
          <cell r="D5798" t="str">
            <v>49MA001239</v>
          </cell>
          <cell r="E5798" t="str">
            <v>PIN</v>
          </cell>
          <cell r="F5798" t="str">
            <v>49MA001239</v>
          </cell>
          <cell r="G5798" t="str">
            <v>CONTACT PIN (MIN. ORDER UNIT 100PCS)</v>
          </cell>
        </row>
        <row r="5799">
          <cell r="D5799" t="str">
            <v>49MA001241</v>
          </cell>
          <cell r="E5799" t="str">
            <v>PIN</v>
          </cell>
          <cell r="F5799" t="str">
            <v>49MA001241</v>
          </cell>
          <cell r="G5799" t="str">
            <v>SWITCH PIN(100PC LOT)</v>
          </cell>
        </row>
        <row r="5800">
          <cell r="D5800" t="str">
            <v>49MA001243</v>
          </cell>
          <cell r="E5800" t="str">
            <v>PIN</v>
          </cell>
          <cell r="F5800" t="str">
            <v>49MA001243</v>
          </cell>
          <cell r="G5800" t="str">
            <v>SWITCH PIN(100PC LOT)</v>
          </cell>
        </row>
        <row r="5801">
          <cell r="D5801" t="str">
            <v>49MA001245</v>
          </cell>
          <cell r="E5801" t="str">
            <v>PIN</v>
          </cell>
          <cell r="F5801" t="str">
            <v>49MA001245</v>
          </cell>
          <cell r="G5801" t="str">
            <v>SWITCH PIN(100PC LOT)</v>
          </cell>
        </row>
        <row r="5802">
          <cell r="D5802" t="str">
            <v>49MA001250</v>
          </cell>
          <cell r="E5802" t="str">
            <v>PIN</v>
          </cell>
          <cell r="F5802" t="str">
            <v>49MA001250</v>
          </cell>
          <cell r="G5802" t="str">
            <v>CONTACT PIN (MIN. ORDER UNIT 100PCS)</v>
          </cell>
        </row>
        <row r="5803">
          <cell r="D5803" t="str">
            <v>49MA001254</v>
          </cell>
          <cell r="E5803" t="str">
            <v>PIN</v>
          </cell>
          <cell r="F5803" t="str">
            <v>49MA001254</v>
          </cell>
          <cell r="G5803" t="str">
            <v>SWITCH PIN(100PC LOT)</v>
          </cell>
        </row>
        <row r="5804">
          <cell r="D5804" t="str">
            <v>49MA001263</v>
          </cell>
          <cell r="E5804" t="str">
            <v>PIN</v>
          </cell>
          <cell r="F5804" t="str">
            <v>49MA001263</v>
          </cell>
          <cell r="G5804" t="str">
            <v>SWITCH PIN(100PC LOT)</v>
          </cell>
        </row>
        <row r="5805">
          <cell r="D5805" t="str">
            <v>49MA001265</v>
          </cell>
          <cell r="E5805" t="str">
            <v>PIN</v>
          </cell>
          <cell r="F5805" t="str">
            <v>49MA001265</v>
          </cell>
          <cell r="G5805" t="str">
            <v>CONTACT PIN(LOT100)</v>
          </cell>
        </row>
        <row r="5806">
          <cell r="D5806" t="str">
            <v>49MA001269</v>
          </cell>
          <cell r="E5806" t="str">
            <v>PIN</v>
          </cell>
          <cell r="F5806" t="str">
            <v>49MA001269</v>
          </cell>
          <cell r="G5806" t="str">
            <v>CONTACT PIN (MIN. ORDER UNIT 100PCS)</v>
          </cell>
        </row>
        <row r="5807">
          <cell r="D5807" t="str">
            <v>49MA001289</v>
          </cell>
          <cell r="E5807" t="str">
            <v>PIN</v>
          </cell>
          <cell r="F5807" t="str">
            <v>49MA001289</v>
          </cell>
          <cell r="G5807" t="str">
            <v>CONNTACT PIN</v>
          </cell>
        </row>
        <row r="5808">
          <cell r="D5808" t="str">
            <v>49MA001293</v>
          </cell>
          <cell r="E5808" t="str">
            <v>PIN</v>
          </cell>
          <cell r="F5808" t="str">
            <v>49MA001293</v>
          </cell>
          <cell r="G5808" t="str">
            <v>CONTACT PIN 100PCLOT</v>
          </cell>
        </row>
        <row r="5809">
          <cell r="D5809" t="str">
            <v>49MA001370</v>
          </cell>
          <cell r="E5809" t="str">
            <v>PIN</v>
          </cell>
          <cell r="F5809" t="str">
            <v>49MA001370</v>
          </cell>
          <cell r="G5809" t="str">
            <v>CONTACT PIN(100PCLOT)</v>
          </cell>
        </row>
        <row r="5810">
          <cell r="D5810" t="str">
            <v>49MA001373</v>
          </cell>
          <cell r="E5810" t="str">
            <v>PIN</v>
          </cell>
          <cell r="F5810" t="str">
            <v>49MA001373</v>
          </cell>
          <cell r="G5810" t="str">
            <v>CONTACT PIN(LOT100)</v>
          </cell>
        </row>
        <row r="5811">
          <cell r="D5811" t="str">
            <v>49MA001374</v>
          </cell>
          <cell r="E5811" t="str">
            <v>PIN</v>
          </cell>
          <cell r="F5811" t="str">
            <v>49MA001374</v>
          </cell>
          <cell r="G5811" t="str">
            <v>CONTACT PIN(LOT100)</v>
          </cell>
        </row>
        <row r="5812">
          <cell r="D5812" t="str">
            <v>49MA001375</v>
          </cell>
          <cell r="E5812" t="str">
            <v>PIN</v>
          </cell>
          <cell r="F5812" t="str">
            <v>49MA001375</v>
          </cell>
          <cell r="G5812" t="str">
            <v>CONTACT PIN(LOT100)</v>
          </cell>
        </row>
        <row r="5813">
          <cell r="D5813" t="str">
            <v>49MA001376</v>
          </cell>
          <cell r="E5813" t="str">
            <v>PIN</v>
          </cell>
          <cell r="F5813" t="str">
            <v>49MA001376</v>
          </cell>
          <cell r="G5813" t="str">
            <v>CONTACT PIN(LOT100)</v>
          </cell>
        </row>
        <row r="5814">
          <cell r="D5814" t="str">
            <v>49MA001377</v>
          </cell>
          <cell r="E5814" t="str">
            <v>PIN</v>
          </cell>
          <cell r="F5814" t="str">
            <v>49MA001377</v>
          </cell>
          <cell r="G5814" t="str">
            <v>CONTACT PIN(LOT100)</v>
          </cell>
        </row>
        <row r="5815">
          <cell r="D5815" t="str">
            <v>49MA001378</v>
          </cell>
          <cell r="E5815" t="str">
            <v>PIN</v>
          </cell>
          <cell r="F5815" t="str">
            <v>49MA001378</v>
          </cell>
          <cell r="G5815" t="str">
            <v>CONTACT PIN(LOT100)</v>
          </cell>
        </row>
        <row r="5816">
          <cell r="D5816" t="str">
            <v>49MA001379</v>
          </cell>
          <cell r="E5816" t="str">
            <v>PIN</v>
          </cell>
          <cell r="F5816" t="str">
            <v>49MA001379</v>
          </cell>
          <cell r="G5816" t="str">
            <v>CONTACT PIN(LOT100)</v>
          </cell>
        </row>
        <row r="5817">
          <cell r="D5817" t="str">
            <v>49MA001380</v>
          </cell>
          <cell r="E5817" t="str">
            <v>PIN</v>
          </cell>
          <cell r="F5817" t="str">
            <v>49MA001380</v>
          </cell>
          <cell r="G5817" t="str">
            <v>CONTACT PIN(LOT100)</v>
          </cell>
        </row>
        <row r="5818">
          <cell r="D5818" t="str">
            <v>49MA001381</v>
          </cell>
          <cell r="E5818" t="str">
            <v>PIN</v>
          </cell>
          <cell r="F5818" t="str">
            <v>49MA001381</v>
          </cell>
          <cell r="G5818" t="str">
            <v>CONTACT PIN(LOT100)</v>
          </cell>
        </row>
        <row r="5819">
          <cell r="D5819" t="str">
            <v>49MA001382</v>
          </cell>
          <cell r="E5819" t="str">
            <v>PIN</v>
          </cell>
          <cell r="F5819" t="str">
            <v>49MA001382</v>
          </cell>
          <cell r="G5819" t="str">
            <v>CONTACT PIN(LOT100)</v>
          </cell>
        </row>
        <row r="5820">
          <cell r="D5820" t="str">
            <v>49MA001383</v>
          </cell>
          <cell r="E5820" t="str">
            <v>PIN</v>
          </cell>
          <cell r="F5820" t="str">
            <v>49MA001383</v>
          </cell>
          <cell r="G5820" t="str">
            <v>CONTACT PIN(LOT100)</v>
          </cell>
        </row>
        <row r="5821">
          <cell r="D5821" t="str">
            <v>49MA001384</v>
          </cell>
          <cell r="E5821" t="str">
            <v>PIN</v>
          </cell>
          <cell r="F5821" t="str">
            <v>49MA001384</v>
          </cell>
          <cell r="G5821" t="str">
            <v>CONTACT PIN(LOT100)</v>
          </cell>
        </row>
        <row r="5822">
          <cell r="D5822" t="str">
            <v>49MA001387</v>
          </cell>
          <cell r="E5822" t="str">
            <v>PIN</v>
          </cell>
          <cell r="F5822" t="str">
            <v>49MA001387</v>
          </cell>
          <cell r="G5822" t="str">
            <v>SWITCH PIN(100PC LOT)</v>
          </cell>
        </row>
        <row r="5823">
          <cell r="D5823" t="str">
            <v>49MA001390</v>
          </cell>
          <cell r="E5823" t="str">
            <v>PIN</v>
          </cell>
          <cell r="F5823" t="str">
            <v>49MA001390</v>
          </cell>
          <cell r="G5823" t="str">
            <v>LANCE CHECK PIN</v>
          </cell>
        </row>
        <row r="5824">
          <cell r="D5824" t="str">
            <v>49MA001391</v>
          </cell>
          <cell r="E5824" t="str">
            <v>PIN</v>
          </cell>
          <cell r="F5824" t="str">
            <v>49MA001391</v>
          </cell>
          <cell r="G5824" t="str">
            <v>LANCE CHECK PIN</v>
          </cell>
        </row>
        <row r="5825">
          <cell r="D5825" t="str">
            <v>49MA001392</v>
          </cell>
          <cell r="E5825" t="str">
            <v>PIN</v>
          </cell>
          <cell r="F5825" t="str">
            <v>49MA001392</v>
          </cell>
          <cell r="G5825" t="str">
            <v>LANCE CHECK PIN (100LOT)</v>
          </cell>
        </row>
        <row r="5826">
          <cell r="D5826" t="str">
            <v>49MA001393</v>
          </cell>
          <cell r="E5826" t="str">
            <v>PIN</v>
          </cell>
          <cell r="F5826" t="str">
            <v>49MA001393</v>
          </cell>
          <cell r="G5826" t="str">
            <v>LANCE CHECK PIN (100LOT)</v>
          </cell>
        </row>
        <row r="5827">
          <cell r="D5827" t="str">
            <v>49MA001394</v>
          </cell>
          <cell r="E5827" t="str">
            <v>PIN</v>
          </cell>
          <cell r="F5827" t="str">
            <v>49MA001394</v>
          </cell>
          <cell r="G5827" t="str">
            <v>LANCE CHECK PIN (100LOT)</v>
          </cell>
        </row>
        <row r="5828">
          <cell r="D5828" t="str">
            <v>49MA001395</v>
          </cell>
          <cell r="E5828" t="str">
            <v>PIN</v>
          </cell>
          <cell r="F5828" t="str">
            <v>49MA001395</v>
          </cell>
          <cell r="G5828" t="str">
            <v>LANCE CHECK PIN (100LOT)</v>
          </cell>
        </row>
        <row r="5829">
          <cell r="D5829" t="str">
            <v>49MA001396</v>
          </cell>
          <cell r="E5829" t="str">
            <v>PIN</v>
          </cell>
          <cell r="F5829" t="str">
            <v>49MA001396</v>
          </cell>
          <cell r="G5829" t="str">
            <v>LANCE CHECK PIN (100LOT)</v>
          </cell>
        </row>
        <row r="5830">
          <cell r="D5830" t="str">
            <v>49MA001397</v>
          </cell>
          <cell r="E5830" t="str">
            <v>PIN</v>
          </cell>
          <cell r="F5830" t="str">
            <v>49MA001397</v>
          </cell>
          <cell r="G5830" t="str">
            <v>LANCE PIN 100PCLOT</v>
          </cell>
        </row>
        <row r="5831">
          <cell r="D5831" t="str">
            <v>49MA001398</v>
          </cell>
          <cell r="E5831" t="str">
            <v>PIN</v>
          </cell>
          <cell r="F5831" t="str">
            <v>49MA001398</v>
          </cell>
          <cell r="G5831" t="str">
            <v>LANCE PIN 100PCLOT</v>
          </cell>
        </row>
        <row r="5832">
          <cell r="D5832" t="str">
            <v>49MA001399</v>
          </cell>
          <cell r="E5832" t="str">
            <v>PIN</v>
          </cell>
          <cell r="F5832" t="str">
            <v>49MA001399</v>
          </cell>
          <cell r="G5832" t="str">
            <v>LANCE PIN 100PCLOT</v>
          </cell>
        </row>
        <row r="5833">
          <cell r="D5833" t="str">
            <v>49MA001400</v>
          </cell>
          <cell r="E5833" t="str">
            <v>PIN</v>
          </cell>
          <cell r="F5833" t="str">
            <v>49MA001400</v>
          </cell>
          <cell r="G5833" t="str">
            <v>LANCE PIN</v>
          </cell>
        </row>
        <row r="5834">
          <cell r="D5834" t="str">
            <v>49MA001401</v>
          </cell>
          <cell r="E5834" t="str">
            <v>PIN</v>
          </cell>
          <cell r="F5834" t="str">
            <v>49MA001401</v>
          </cell>
          <cell r="G5834" t="str">
            <v>LANCE PIN</v>
          </cell>
        </row>
        <row r="5835">
          <cell r="D5835" t="str">
            <v>49MA001402</v>
          </cell>
          <cell r="E5835" t="str">
            <v>PIN</v>
          </cell>
          <cell r="F5835" t="str">
            <v>49MA001402</v>
          </cell>
          <cell r="G5835" t="str">
            <v>LANCE PIN 100LOT</v>
          </cell>
        </row>
        <row r="5836">
          <cell r="D5836" t="str">
            <v>49MA001403</v>
          </cell>
          <cell r="E5836" t="str">
            <v>PIN</v>
          </cell>
          <cell r="F5836" t="str">
            <v>49MA001403</v>
          </cell>
          <cell r="G5836" t="str">
            <v>LANCE PIN 100LOT</v>
          </cell>
        </row>
        <row r="5837">
          <cell r="D5837" t="str">
            <v>49MA001404</v>
          </cell>
          <cell r="E5837" t="str">
            <v>PIN</v>
          </cell>
          <cell r="F5837" t="str">
            <v>49MA001404</v>
          </cell>
          <cell r="G5837" t="str">
            <v>LANCE PIN 100LOT</v>
          </cell>
        </row>
        <row r="5838">
          <cell r="D5838" t="str">
            <v>49MA001405</v>
          </cell>
          <cell r="E5838" t="str">
            <v>PIN</v>
          </cell>
          <cell r="F5838" t="str">
            <v>49MA001405</v>
          </cell>
          <cell r="G5838" t="str">
            <v>LANCE PIN 100LOT</v>
          </cell>
        </row>
        <row r="5839">
          <cell r="D5839" t="str">
            <v>49MA001406</v>
          </cell>
          <cell r="E5839" t="str">
            <v>PIN</v>
          </cell>
          <cell r="F5839" t="str">
            <v>49MA001406</v>
          </cell>
          <cell r="G5839" t="str">
            <v>LANCE PIN 100LOT</v>
          </cell>
        </row>
        <row r="5840">
          <cell r="D5840" t="str">
            <v>49MA001407</v>
          </cell>
          <cell r="E5840" t="str">
            <v>PIN</v>
          </cell>
          <cell r="F5840" t="str">
            <v>49MA001407</v>
          </cell>
          <cell r="G5840" t="str">
            <v>LANCE PIN 100LOT</v>
          </cell>
        </row>
        <row r="5841">
          <cell r="D5841" t="str">
            <v>49MA001408</v>
          </cell>
          <cell r="E5841" t="str">
            <v>PIN</v>
          </cell>
          <cell r="F5841" t="str">
            <v>49MA001408</v>
          </cell>
          <cell r="G5841" t="str">
            <v>LANCE PIN 100LOT</v>
          </cell>
        </row>
        <row r="5842">
          <cell r="D5842" t="str">
            <v>49MA001409</v>
          </cell>
          <cell r="E5842" t="str">
            <v>PIN</v>
          </cell>
          <cell r="F5842" t="str">
            <v>49MA001409</v>
          </cell>
          <cell r="G5842" t="str">
            <v>LANCE PIN</v>
          </cell>
        </row>
        <row r="5843">
          <cell r="D5843" t="str">
            <v>49MA001410</v>
          </cell>
          <cell r="E5843" t="str">
            <v>PIN</v>
          </cell>
          <cell r="F5843" t="str">
            <v>49MA001410</v>
          </cell>
          <cell r="G5843" t="str">
            <v>LANCE CHECK PIN (100LOT)</v>
          </cell>
        </row>
        <row r="5844">
          <cell r="D5844" t="str">
            <v>49MA001412</v>
          </cell>
          <cell r="E5844" t="str">
            <v>PIN</v>
          </cell>
          <cell r="F5844" t="str">
            <v>49MA001412</v>
          </cell>
          <cell r="G5844" t="str">
            <v>LANCE CHECK PIN (100LOT)</v>
          </cell>
        </row>
        <row r="5845">
          <cell r="D5845" t="str">
            <v>49MA001413</v>
          </cell>
          <cell r="E5845" t="str">
            <v>PIN</v>
          </cell>
          <cell r="F5845" t="str">
            <v>49MA001413</v>
          </cell>
          <cell r="G5845" t="str">
            <v>LANCE PIN 100LOT</v>
          </cell>
        </row>
        <row r="5846">
          <cell r="D5846" t="str">
            <v>49MA001414</v>
          </cell>
          <cell r="E5846" t="str">
            <v>PIN</v>
          </cell>
          <cell r="F5846" t="str">
            <v>49MA001414</v>
          </cell>
          <cell r="G5846" t="str">
            <v>LANCE PIN 100LOT</v>
          </cell>
        </row>
        <row r="5847">
          <cell r="D5847" t="str">
            <v>49MA001415</v>
          </cell>
          <cell r="E5847" t="str">
            <v>PIN</v>
          </cell>
          <cell r="F5847" t="str">
            <v>49MA001415</v>
          </cell>
          <cell r="G5847" t="str">
            <v>LANCE PIN 2(100PCLOT)</v>
          </cell>
        </row>
        <row r="5848">
          <cell r="D5848" t="str">
            <v>49MA001416</v>
          </cell>
          <cell r="E5848" t="str">
            <v>PIN</v>
          </cell>
          <cell r="F5848" t="str">
            <v>49MA001416</v>
          </cell>
          <cell r="G5848" t="str">
            <v>LANCE CHECK PIN (100LOT)</v>
          </cell>
        </row>
        <row r="5849">
          <cell r="D5849" t="str">
            <v>49MA001418</v>
          </cell>
          <cell r="E5849" t="str">
            <v>PIN</v>
          </cell>
          <cell r="F5849" t="str">
            <v>49MA001418</v>
          </cell>
          <cell r="G5849" t="str">
            <v>LANCE CHECK PIN (100LOT)</v>
          </cell>
        </row>
        <row r="5850">
          <cell r="D5850" t="str">
            <v>49MA001419</v>
          </cell>
          <cell r="E5850" t="str">
            <v>PIN</v>
          </cell>
          <cell r="F5850" t="str">
            <v>49MA001419</v>
          </cell>
          <cell r="G5850" t="str">
            <v>LANCE CHECK PIN 100PCLOT</v>
          </cell>
        </row>
        <row r="5851">
          <cell r="D5851" t="str">
            <v>49MA001420</v>
          </cell>
          <cell r="E5851" t="str">
            <v>PIN</v>
          </cell>
          <cell r="F5851" t="str">
            <v>49MA001420</v>
          </cell>
          <cell r="G5851" t="str">
            <v>LANCE CHECK PIN</v>
          </cell>
        </row>
        <row r="5852">
          <cell r="D5852" t="str">
            <v>49MA001421</v>
          </cell>
          <cell r="E5852" t="str">
            <v>PIN</v>
          </cell>
          <cell r="F5852" t="str">
            <v>49MA001421</v>
          </cell>
          <cell r="G5852" t="str">
            <v>LANCE CHECK PIN (100LOT)</v>
          </cell>
        </row>
        <row r="5853">
          <cell r="D5853" t="str">
            <v>49MA001423</v>
          </cell>
          <cell r="E5853" t="str">
            <v>PIN</v>
          </cell>
          <cell r="F5853" t="str">
            <v>49MA001423</v>
          </cell>
          <cell r="G5853" t="str">
            <v>LANCE CHECK PIN (100LOT)</v>
          </cell>
        </row>
        <row r="5854">
          <cell r="D5854" t="str">
            <v>49MA001424</v>
          </cell>
          <cell r="E5854" t="str">
            <v>PIN</v>
          </cell>
          <cell r="F5854" t="str">
            <v>49MA001424</v>
          </cell>
          <cell r="G5854" t="str">
            <v>LANCE CHECK PIN (100LOT)</v>
          </cell>
        </row>
        <row r="5855">
          <cell r="D5855" t="str">
            <v>49MA001425</v>
          </cell>
          <cell r="E5855" t="str">
            <v>PIN</v>
          </cell>
          <cell r="F5855" t="str">
            <v>49MA001425</v>
          </cell>
          <cell r="G5855" t="str">
            <v>LANCE CHECK PIN (100LOT)</v>
          </cell>
        </row>
        <row r="5856">
          <cell r="D5856" t="str">
            <v>49MA001426</v>
          </cell>
          <cell r="E5856" t="str">
            <v>PIN</v>
          </cell>
          <cell r="F5856" t="str">
            <v>49MA001426</v>
          </cell>
          <cell r="G5856" t="str">
            <v>LANCE CHECK PIN 100PC LOT</v>
          </cell>
        </row>
        <row r="5857">
          <cell r="D5857" t="str">
            <v>49MA001427</v>
          </cell>
          <cell r="E5857" t="str">
            <v>PIN</v>
          </cell>
          <cell r="F5857" t="str">
            <v>49MA001427</v>
          </cell>
          <cell r="G5857" t="str">
            <v>LANCE CHECK PIN</v>
          </cell>
        </row>
        <row r="5858">
          <cell r="D5858" t="str">
            <v>49MA001428</v>
          </cell>
          <cell r="E5858" t="str">
            <v>PIN</v>
          </cell>
          <cell r="F5858" t="str">
            <v>49MA001428</v>
          </cell>
          <cell r="G5858" t="str">
            <v>LANCE CHECK PIN (100LOT)</v>
          </cell>
        </row>
        <row r="5859">
          <cell r="D5859" t="str">
            <v>49MA001431</v>
          </cell>
          <cell r="E5859" t="str">
            <v>PIN</v>
          </cell>
          <cell r="F5859" t="str">
            <v>49MA001431</v>
          </cell>
          <cell r="G5859" t="str">
            <v>LANCE CHECK PIN 100PC LOT</v>
          </cell>
        </row>
        <row r="5860">
          <cell r="D5860" t="str">
            <v>49MA001432</v>
          </cell>
          <cell r="E5860" t="str">
            <v>PIN</v>
          </cell>
          <cell r="F5860" t="str">
            <v>49MA001432</v>
          </cell>
          <cell r="G5860" t="str">
            <v>LANCE CHECK PIN 100PC LOT</v>
          </cell>
        </row>
        <row r="5861">
          <cell r="D5861" t="str">
            <v>49MA001433</v>
          </cell>
          <cell r="E5861" t="str">
            <v>PIN</v>
          </cell>
          <cell r="F5861" t="str">
            <v>49MA001433</v>
          </cell>
          <cell r="G5861" t="str">
            <v>LANCE CHECK PIN</v>
          </cell>
        </row>
        <row r="5862">
          <cell r="D5862" t="str">
            <v>49MA001434</v>
          </cell>
          <cell r="E5862" t="str">
            <v>PIN</v>
          </cell>
          <cell r="F5862" t="str">
            <v>49MA001434</v>
          </cell>
          <cell r="G5862" t="str">
            <v>LANCE CHECK PIN 100PCLOT</v>
          </cell>
        </row>
        <row r="5863">
          <cell r="D5863" t="str">
            <v>49MA001435</v>
          </cell>
          <cell r="E5863" t="str">
            <v>PIN</v>
          </cell>
          <cell r="F5863" t="str">
            <v>49MA001435</v>
          </cell>
          <cell r="G5863" t="str">
            <v>LANCE CHECK PIN 100PC LOT</v>
          </cell>
        </row>
        <row r="5864">
          <cell r="D5864" t="str">
            <v>49MA001437</v>
          </cell>
          <cell r="E5864" t="str">
            <v>PIN</v>
          </cell>
          <cell r="F5864" t="str">
            <v>49MA001437</v>
          </cell>
          <cell r="G5864" t="str">
            <v>LANCE CHECK PIN 100PC LOT</v>
          </cell>
        </row>
        <row r="5865">
          <cell r="D5865" t="str">
            <v>49MA001438</v>
          </cell>
          <cell r="E5865" t="str">
            <v>PIN</v>
          </cell>
          <cell r="F5865" t="str">
            <v>49MA001438</v>
          </cell>
          <cell r="G5865" t="str">
            <v>LANCE CHECK PIN (100LOT)</v>
          </cell>
        </row>
        <row r="5866">
          <cell r="D5866" t="str">
            <v>49MA001439</v>
          </cell>
          <cell r="E5866" t="str">
            <v>PIN</v>
          </cell>
          <cell r="F5866" t="str">
            <v>49MA001439</v>
          </cell>
          <cell r="G5866" t="str">
            <v>LANCE CHECK PIN 100PC LOT</v>
          </cell>
        </row>
        <row r="5867">
          <cell r="D5867" t="str">
            <v>49MA001444</v>
          </cell>
          <cell r="E5867" t="str">
            <v>PIN</v>
          </cell>
          <cell r="F5867" t="str">
            <v>49MA001444</v>
          </cell>
          <cell r="G5867" t="str">
            <v>SWITCH PROBE (100PC LOT)</v>
          </cell>
        </row>
        <row r="5868">
          <cell r="D5868" t="str">
            <v>49MA001463</v>
          </cell>
          <cell r="E5868" t="str">
            <v>PIN</v>
          </cell>
          <cell r="F5868" t="str">
            <v>49MA001463</v>
          </cell>
          <cell r="G5868" t="str">
            <v>CONTACT PIN</v>
          </cell>
        </row>
        <row r="5869">
          <cell r="D5869" t="str">
            <v>49MA001477</v>
          </cell>
          <cell r="E5869" t="str">
            <v>PIN</v>
          </cell>
          <cell r="F5869" t="str">
            <v>49MA001477</v>
          </cell>
          <cell r="G5869" t="str">
            <v>CONTACT PIN (100PC LOT)</v>
          </cell>
        </row>
        <row r="5870">
          <cell r="D5870" t="str">
            <v>49MA001515</v>
          </cell>
          <cell r="E5870" t="str">
            <v>PIN</v>
          </cell>
          <cell r="F5870" t="str">
            <v>49MA001515</v>
          </cell>
          <cell r="G5870" t="str">
            <v>CONTACT PIN(LOT100)</v>
          </cell>
        </row>
        <row r="5871">
          <cell r="D5871" t="str">
            <v>49MA001523</v>
          </cell>
          <cell r="E5871" t="str">
            <v>PIN</v>
          </cell>
          <cell r="F5871" t="str">
            <v>49MA001523</v>
          </cell>
          <cell r="G5871" t="str">
            <v>CONNTACT PIN(100LOT)</v>
          </cell>
        </row>
        <row r="5872">
          <cell r="D5872" t="str">
            <v>49MA001524</v>
          </cell>
          <cell r="E5872" t="str">
            <v>PIN</v>
          </cell>
          <cell r="F5872" t="str">
            <v>49MA001524</v>
          </cell>
          <cell r="G5872" t="str">
            <v>CONNTACT PIN 100PC LOT</v>
          </cell>
        </row>
        <row r="5873">
          <cell r="D5873" t="str">
            <v>49MA001525</v>
          </cell>
          <cell r="E5873" t="str">
            <v>PIN</v>
          </cell>
          <cell r="F5873" t="str">
            <v>49MA001525</v>
          </cell>
          <cell r="G5873" t="str">
            <v>CONNTACT PIN 100PC LOT</v>
          </cell>
        </row>
        <row r="5874">
          <cell r="D5874" t="str">
            <v>49MA001562</v>
          </cell>
          <cell r="E5874" t="str">
            <v>PIN</v>
          </cell>
          <cell r="F5874" t="str">
            <v>49MA001562</v>
          </cell>
          <cell r="G5874" t="str">
            <v>CONTACT PIN (100LOT)</v>
          </cell>
        </row>
        <row r="5875">
          <cell r="D5875" t="str">
            <v>49MA001565</v>
          </cell>
          <cell r="E5875" t="str">
            <v>PIN</v>
          </cell>
          <cell r="F5875" t="str">
            <v>49MA001565</v>
          </cell>
          <cell r="G5875" t="str">
            <v>CONTACT PIN (100LOT)</v>
          </cell>
        </row>
        <row r="5876">
          <cell r="D5876" t="str">
            <v>49MA001568</v>
          </cell>
          <cell r="E5876" t="str">
            <v>PIN</v>
          </cell>
          <cell r="F5876" t="str">
            <v>49MA001568</v>
          </cell>
          <cell r="G5876" t="str">
            <v>LANCE CHECK PIN (100LOT)</v>
          </cell>
        </row>
        <row r="5877">
          <cell r="D5877" t="str">
            <v>49MA001570</v>
          </cell>
          <cell r="E5877" t="str">
            <v>PIN</v>
          </cell>
          <cell r="F5877" t="str">
            <v>49MA001570</v>
          </cell>
          <cell r="G5877" t="str">
            <v>CONTACT PIN 100PC LOT</v>
          </cell>
        </row>
        <row r="5878">
          <cell r="D5878" t="str">
            <v>49MA001572</v>
          </cell>
          <cell r="E5878" t="str">
            <v>PIN</v>
          </cell>
          <cell r="F5878" t="str">
            <v>49MA001572</v>
          </cell>
          <cell r="G5878" t="str">
            <v>CONTACT PIN(LOT100)</v>
          </cell>
        </row>
        <row r="5879">
          <cell r="D5879" t="str">
            <v>49MA001582</v>
          </cell>
          <cell r="E5879" t="str">
            <v>PIN</v>
          </cell>
          <cell r="F5879" t="str">
            <v>49MA001582</v>
          </cell>
          <cell r="G5879" t="str">
            <v>CONNTACT PIN</v>
          </cell>
        </row>
        <row r="5880">
          <cell r="D5880" t="str">
            <v>49MA001603</v>
          </cell>
          <cell r="E5880" t="str">
            <v>PIN</v>
          </cell>
          <cell r="F5880" t="str">
            <v>49MA001603</v>
          </cell>
          <cell r="G5880" t="str">
            <v>SWITCH PIN(100PC LOT)</v>
          </cell>
        </row>
        <row r="5881">
          <cell r="D5881" t="str">
            <v>49MA001604</v>
          </cell>
          <cell r="E5881" t="str">
            <v>PIN</v>
          </cell>
          <cell r="F5881" t="str">
            <v>49MA001604</v>
          </cell>
          <cell r="G5881" t="str">
            <v>SWITCH PIN(100PC LOT)</v>
          </cell>
        </row>
        <row r="5882">
          <cell r="D5882" t="str">
            <v>49MA001605</v>
          </cell>
          <cell r="E5882" t="str">
            <v>PIN</v>
          </cell>
          <cell r="F5882" t="str">
            <v>49MA001605</v>
          </cell>
          <cell r="G5882" t="str">
            <v>SWITCH PIN(100PC LOT)</v>
          </cell>
        </row>
        <row r="5883">
          <cell r="D5883" t="str">
            <v>49MA001623</v>
          </cell>
          <cell r="E5883" t="str">
            <v>PIN</v>
          </cell>
          <cell r="F5883" t="str">
            <v>49MA001623</v>
          </cell>
          <cell r="G5883" t="str">
            <v>CONTACT PIN 100PCLOT</v>
          </cell>
        </row>
        <row r="5884">
          <cell r="D5884" t="str">
            <v>49MA001634</v>
          </cell>
          <cell r="E5884" t="str">
            <v>PIN</v>
          </cell>
          <cell r="F5884" t="str">
            <v>49MA001634</v>
          </cell>
          <cell r="G5884" t="str">
            <v>LANCE CHECK PIN 100PC LOT</v>
          </cell>
        </row>
        <row r="5885">
          <cell r="D5885" t="str">
            <v>49MA001635</v>
          </cell>
          <cell r="E5885" t="str">
            <v>PIN</v>
          </cell>
          <cell r="F5885" t="str">
            <v>49MA001635</v>
          </cell>
          <cell r="G5885" t="str">
            <v>LANCE CHECK PIN 100PC LOT</v>
          </cell>
        </row>
        <row r="5886">
          <cell r="D5886" t="str">
            <v>49MA001687</v>
          </cell>
          <cell r="E5886" t="str">
            <v>PIN</v>
          </cell>
          <cell r="F5886" t="str">
            <v>49MA001687</v>
          </cell>
          <cell r="G5886" t="str">
            <v>CONTACT PIN 100PCLOT</v>
          </cell>
        </row>
        <row r="5887">
          <cell r="D5887" t="str">
            <v>49MA001688</v>
          </cell>
          <cell r="E5887" t="str">
            <v>PIN</v>
          </cell>
          <cell r="F5887" t="str">
            <v>49MA001688</v>
          </cell>
          <cell r="G5887" t="str">
            <v>CONTACT PIN(LOT100)</v>
          </cell>
        </row>
        <row r="5888">
          <cell r="D5888" t="str">
            <v>49MA001717</v>
          </cell>
          <cell r="E5888" t="str">
            <v>PIN</v>
          </cell>
          <cell r="F5888" t="str">
            <v>49MA001717</v>
          </cell>
          <cell r="G5888" t="str">
            <v>CONNTACT PIN</v>
          </cell>
        </row>
        <row r="5889">
          <cell r="D5889" t="str">
            <v>49MA001718</v>
          </cell>
          <cell r="E5889" t="str">
            <v>PIN</v>
          </cell>
          <cell r="F5889" t="str">
            <v>49MA001718</v>
          </cell>
          <cell r="G5889" t="str">
            <v>CONNTACT PIN 100PCLOT</v>
          </cell>
        </row>
        <row r="5890">
          <cell r="D5890" t="str">
            <v>49MA001721</v>
          </cell>
          <cell r="E5890" t="str">
            <v>PIN</v>
          </cell>
          <cell r="F5890" t="str">
            <v>49MA001721</v>
          </cell>
          <cell r="G5890" t="str">
            <v>LANCE CHECK PIN 100PC LOT</v>
          </cell>
        </row>
        <row r="5891">
          <cell r="D5891" t="str">
            <v>49MA001737</v>
          </cell>
          <cell r="E5891" t="str">
            <v>PIN</v>
          </cell>
          <cell r="F5891" t="str">
            <v>49MA001737</v>
          </cell>
          <cell r="G5891" t="str">
            <v>CONNTACT PIN 100PCLOT</v>
          </cell>
        </row>
        <row r="5892">
          <cell r="D5892" t="str">
            <v>49MA001833</v>
          </cell>
          <cell r="E5892" t="str">
            <v>PIN</v>
          </cell>
          <cell r="F5892" t="str">
            <v>49MA001833</v>
          </cell>
          <cell r="G5892" t="str">
            <v>LANCE PIN BLOOK UNIT</v>
          </cell>
        </row>
        <row r="5893">
          <cell r="D5893" t="str">
            <v>49MA001834</v>
          </cell>
          <cell r="E5893" t="str">
            <v>PIN</v>
          </cell>
          <cell r="F5893" t="str">
            <v>49MA001834</v>
          </cell>
          <cell r="G5893" t="str">
            <v>LANCE PIN BLOOK UNIT</v>
          </cell>
        </row>
        <row r="5894">
          <cell r="D5894" t="str">
            <v>49MA001835</v>
          </cell>
          <cell r="E5894" t="str">
            <v>PIN</v>
          </cell>
          <cell r="F5894" t="str">
            <v>49MA001835</v>
          </cell>
          <cell r="G5894" t="str">
            <v>LANCE PIN BLOOK UNIT</v>
          </cell>
        </row>
        <row r="5895">
          <cell r="D5895" t="str">
            <v>49MA001836</v>
          </cell>
          <cell r="E5895" t="str">
            <v>PIN</v>
          </cell>
          <cell r="F5895" t="str">
            <v>49MA001836</v>
          </cell>
          <cell r="G5895" t="str">
            <v>LANCE PIN BLOOK UNIT</v>
          </cell>
        </row>
        <row r="5896">
          <cell r="D5896" t="str">
            <v>49MA001837</v>
          </cell>
          <cell r="E5896" t="str">
            <v>PIN</v>
          </cell>
          <cell r="F5896" t="str">
            <v>49MA001837</v>
          </cell>
          <cell r="G5896" t="str">
            <v>LANCE PIN BLOOK UNIT</v>
          </cell>
        </row>
        <row r="5897">
          <cell r="D5897" t="str">
            <v>49MA001838</v>
          </cell>
          <cell r="E5897" t="str">
            <v>PIN</v>
          </cell>
          <cell r="F5897" t="str">
            <v>49MA001838</v>
          </cell>
          <cell r="G5897" t="str">
            <v>LANCE PIN BLOOK UNIT</v>
          </cell>
        </row>
        <row r="5898">
          <cell r="D5898" t="str">
            <v>49MA001917</v>
          </cell>
          <cell r="E5898" t="str">
            <v>PIN</v>
          </cell>
          <cell r="F5898" t="str">
            <v>49MA001917</v>
          </cell>
          <cell r="G5898" t="str">
            <v>PROBE WITH SWITCH</v>
          </cell>
        </row>
        <row r="5899">
          <cell r="D5899" t="str">
            <v>49MA001923</v>
          </cell>
          <cell r="E5899" t="str">
            <v>PIN</v>
          </cell>
          <cell r="F5899" t="str">
            <v>49MA001923</v>
          </cell>
          <cell r="G5899" t="str">
            <v>CONTACT PIN(LOT100)</v>
          </cell>
        </row>
        <row r="5900">
          <cell r="D5900" t="str">
            <v>49MA001960</v>
          </cell>
          <cell r="E5900" t="str">
            <v>PIN</v>
          </cell>
          <cell r="F5900" t="str">
            <v>49MA001960</v>
          </cell>
          <cell r="G5900" t="str">
            <v>CONTACT PIN(LOT100)</v>
          </cell>
        </row>
        <row r="5901">
          <cell r="D5901" t="str">
            <v>49MA001967</v>
          </cell>
          <cell r="E5901" t="str">
            <v>PIN</v>
          </cell>
          <cell r="F5901" t="str">
            <v>49MA001967</v>
          </cell>
          <cell r="G5901" t="str">
            <v>CONTACT PIN(LOT100)</v>
          </cell>
        </row>
        <row r="5902">
          <cell r="D5902" t="str">
            <v>49MA002177</v>
          </cell>
          <cell r="E5902" t="str">
            <v>PIN</v>
          </cell>
          <cell r="F5902" t="str">
            <v>49MA002177</v>
          </cell>
          <cell r="G5902" t="str">
            <v>CONTACT PIN(LOT50)</v>
          </cell>
        </row>
        <row r="5903">
          <cell r="D5903" t="str">
            <v>49MA002178</v>
          </cell>
          <cell r="E5903" t="str">
            <v>PIN</v>
          </cell>
          <cell r="F5903" t="str">
            <v>49MA002178</v>
          </cell>
          <cell r="G5903" t="str">
            <v>CONTACT PIN(LOT50)</v>
          </cell>
        </row>
        <row r="5904">
          <cell r="D5904" t="str">
            <v>49MA002179</v>
          </cell>
          <cell r="E5904" t="str">
            <v>PIN</v>
          </cell>
          <cell r="F5904" t="str">
            <v>49MA002179</v>
          </cell>
          <cell r="G5904" t="str">
            <v>CONTACT PIN(LOT50)</v>
          </cell>
        </row>
        <row r="5905">
          <cell r="D5905" t="str">
            <v>49MA002180</v>
          </cell>
          <cell r="E5905" t="str">
            <v>PIN</v>
          </cell>
          <cell r="F5905" t="str">
            <v>49MA002180</v>
          </cell>
          <cell r="G5905" t="str">
            <v>CONTACT PIN(LOT50)</v>
          </cell>
        </row>
        <row r="5906">
          <cell r="D5906" t="str">
            <v>49MA002181</v>
          </cell>
          <cell r="E5906" t="str">
            <v>PIN</v>
          </cell>
          <cell r="F5906" t="str">
            <v>49MA002181</v>
          </cell>
          <cell r="G5906" t="str">
            <v>CONTACT PIN(LOT100)</v>
          </cell>
        </row>
        <row r="5907">
          <cell r="D5907" t="str">
            <v>49MA002187</v>
          </cell>
          <cell r="E5907" t="str">
            <v>PIN</v>
          </cell>
          <cell r="F5907" t="str">
            <v>49MA002187</v>
          </cell>
          <cell r="G5907" t="str">
            <v>CONTACT PIN(LOT100)</v>
          </cell>
        </row>
        <row r="5908">
          <cell r="D5908" t="str">
            <v>49MA002219</v>
          </cell>
          <cell r="E5908" t="str">
            <v>PIN</v>
          </cell>
          <cell r="F5908" t="str">
            <v>49MA002219</v>
          </cell>
          <cell r="G5908" t="str">
            <v>CONTACT PIN(LOT100)</v>
          </cell>
        </row>
        <row r="5909">
          <cell r="D5909" t="str">
            <v>49MA002220</v>
          </cell>
          <cell r="E5909" t="str">
            <v>PIN</v>
          </cell>
          <cell r="F5909" t="str">
            <v>49MA002220</v>
          </cell>
          <cell r="G5909" t="str">
            <v>PROBE PIN(PRINTED)</v>
          </cell>
        </row>
        <row r="5910">
          <cell r="D5910" t="str">
            <v>49MA002221</v>
          </cell>
          <cell r="E5910" t="str">
            <v>PIN</v>
          </cell>
          <cell r="F5910" t="str">
            <v>49MA002221</v>
          </cell>
          <cell r="G5910" t="str">
            <v>PROBE PIN(PRINTED)</v>
          </cell>
        </row>
        <row r="5911">
          <cell r="D5911" t="str">
            <v>49MA002222</v>
          </cell>
          <cell r="E5911" t="str">
            <v>PIN</v>
          </cell>
          <cell r="F5911" t="str">
            <v>49MA002222</v>
          </cell>
          <cell r="G5911" t="str">
            <v>CONTACT PIN(LOT100)</v>
          </cell>
        </row>
        <row r="5912">
          <cell r="D5912" t="str">
            <v>49MA002223</v>
          </cell>
          <cell r="E5912" t="str">
            <v>PIN</v>
          </cell>
          <cell r="F5912" t="str">
            <v>49MA002223</v>
          </cell>
          <cell r="G5912" t="str">
            <v>PROBE PIN(PRINTED)</v>
          </cell>
        </row>
        <row r="5913">
          <cell r="D5913" t="str">
            <v>49MA002224</v>
          </cell>
          <cell r="E5913" t="str">
            <v>PIN</v>
          </cell>
          <cell r="F5913" t="str">
            <v>49MA002224</v>
          </cell>
          <cell r="G5913" t="str">
            <v>PROBE PIN(PRINTED)</v>
          </cell>
        </row>
        <row r="5914">
          <cell r="D5914" t="str">
            <v>49MA002225</v>
          </cell>
          <cell r="E5914" t="str">
            <v>PIN</v>
          </cell>
          <cell r="F5914" t="str">
            <v>49MA002225</v>
          </cell>
          <cell r="G5914" t="str">
            <v>PROBE PIN(PRINTED)</v>
          </cell>
        </row>
        <row r="5915">
          <cell r="D5915" t="str">
            <v>49MA002226</v>
          </cell>
          <cell r="E5915" t="str">
            <v>PIN</v>
          </cell>
          <cell r="F5915" t="str">
            <v>49MA002226</v>
          </cell>
          <cell r="G5915" t="str">
            <v>PROBE PIN(PRINTED)</v>
          </cell>
        </row>
        <row r="5916">
          <cell r="D5916" t="str">
            <v>49MA002247</v>
          </cell>
          <cell r="E5916" t="str">
            <v>PIN</v>
          </cell>
          <cell r="F5916" t="str">
            <v>49MA002247</v>
          </cell>
          <cell r="G5916" t="str">
            <v>CONTACT PIN 100PCLOT</v>
          </cell>
        </row>
        <row r="5917">
          <cell r="D5917" t="str">
            <v>49MA002250</v>
          </cell>
          <cell r="E5917" t="str">
            <v>PIN</v>
          </cell>
          <cell r="F5917" t="str">
            <v>49MA002250</v>
          </cell>
          <cell r="G5917" t="str">
            <v>CONNTACT PIN (100PC LOT)</v>
          </cell>
        </row>
        <row r="5918">
          <cell r="D5918" t="str">
            <v>49MA002258</v>
          </cell>
          <cell r="E5918" t="str">
            <v>PIN</v>
          </cell>
          <cell r="F5918" t="str">
            <v>49MA002258</v>
          </cell>
          <cell r="G5918" t="str">
            <v>CONTACT PIN(LOT50)</v>
          </cell>
        </row>
        <row r="5919">
          <cell r="D5919" t="str">
            <v>49MA002291</v>
          </cell>
          <cell r="E5919" t="str">
            <v>PIN</v>
          </cell>
          <cell r="F5919" t="str">
            <v>49MA002291</v>
          </cell>
          <cell r="G5919" t="str">
            <v>CONTACT PIN (100PC LOT)</v>
          </cell>
        </row>
        <row r="5920">
          <cell r="D5920" t="str">
            <v>49MA002296</v>
          </cell>
          <cell r="E5920" t="str">
            <v>PIN</v>
          </cell>
          <cell r="F5920" t="str">
            <v>49MA002296</v>
          </cell>
          <cell r="G5920" t="str">
            <v>SWITCH PIN(100PC LOT)</v>
          </cell>
        </row>
        <row r="5921">
          <cell r="D5921" t="str">
            <v>49MA002297</v>
          </cell>
          <cell r="E5921" t="str">
            <v>PIN</v>
          </cell>
          <cell r="F5921" t="str">
            <v>49MA002297</v>
          </cell>
          <cell r="G5921" t="str">
            <v>CONTACT PIN (100PC LOT)</v>
          </cell>
        </row>
        <row r="5922">
          <cell r="D5922" t="str">
            <v>49MA002298</v>
          </cell>
          <cell r="E5922" t="str">
            <v>PIN</v>
          </cell>
          <cell r="F5922" t="str">
            <v>49MA002298</v>
          </cell>
          <cell r="G5922" t="str">
            <v>SWITCH PIN(100PC LOT)</v>
          </cell>
        </row>
        <row r="5923">
          <cell r="D5923" t="str">
            <v>49MA002299</v>
          </cell>
          <cell r="E5923" t="str">
            <v>PIN</v>
          </cell>
          <cell r="F5923" t="str">
            <v>49MA002299</v>
          </cell>
          <cell r="G5923" t="str">
            <v>SWITCH PIN(100PC LOT)</v>
          </cell>
        </row>
        <row r="5924">
          <cell r="D5924" t="str">
            <v>49MA002300</v>
          </cell>
          <cell r="E5924" t="str">
            <v>PIN</v>
          </cell>
          <cell r="F5924" t="str">
            <v>49MA002300</v>
          </cell>
          <cell r="G5924" t="str">
            <v>SWITCH PIN(100PC LOT)</v>
          </cell>
        </row>
        <row r="5925">
          <cell r="D5925" t="str">
            <v>49MA002302</v>
          </cell>
          <cell r="E5925" t="str">
            <v>PIN</v>
          </cell>
          <cell r="F5925" t="str">
            <v>49MA002302</v>
          </cell>
          <cell r="G5925" t="str">
            <v>CONTACT PIN (100PC LOT)</v>
          </cell>
        </row>
        <row r="5926">
          <cell r="D5926" t="str">
            <v>49MA002303</v>
          </cell>
          <cell r="E5926" t="str">
            <v>PIN</v>
          </cell>
          <cell r="F5926" t="str">
            <v>49MA002303</v>
          </cell>
          <cell r="G5926" t="str">
            <v>LANCE CHECK PIN 100PCLOT</v>
          </cell>
        </row>
        <row r="5927">
          <cell r="D5927" t="str">
            <v>49MA002304</v>
          </cell>
          <cell r="E5927" t="str">
            <v>PIN</v>
          </cell>
          <cell r="F5927" t="str">
            <v>49MA002304</v>
          </cell>
          <cell r="G5927" t="str">
            <v>CONTACT PIN(LOT100)</v>
          </cell>
        </row>
        <row r="5928">
          <cell r="D5928" t="str">
            <v>49MA002305</v>
          </cell>
          <cell r="E5928" t="str">
            <v>PIN</v>
          </cell>
          <cell r="F5928" t="str">
            <v>49MA002305</v>
          </cell>
          <cell r="G5928" t="str">
            <v>CONTACT PIN(LOT100)</v>
          </cell>
        </row>
        <row r="5929">
          <cell r="D5929" t="str">
            <v>49MA002307</v>
          </cell>
          <cell r="E5929" t="str">
            <v>PIN</v>
          </cell>
          <cell r="F5929" t="str">
            <v>49MA002307</v>
          </cell>
          <cell r="G5929" t="str">
            <v>LANCE CHECK PIN 100PC LOT(MIN.ORDER 100PC)</v>
          </cell>
        </row>
        <row r="5930">
          <cell r="D5930" t="str">
            <v>49MA002308</v>
          </cell>
          <cell r="E5930" t="str">
            <v>PIN</v>
          </cell>
          <cell r="F5930" t="str">
            <v>49MA002308</v>
          </cell>
          <cell r="G5930" t="str">
            <v>LANCE CHECK PIN 100PC LOT(MIN.ORDER 100PC)</v>
          </cell>
        </row>
        <row r="5931">
          <cell r="D5931" t="str">
            <v>49YA000009</v>
          </cell>
          <cell r="E5931" t="str">
            <v>TOOL</v>
          </cell>
          <cell r="F5931" t="str">
            <v>49YA000009</v>
          </cell>
          <cell r="G5931" t="str">
            <v>TERMINAL EXTRACTION TOOL FOR 025 RECP CONTACT</v>
          </cell>
        </row>
        <row r="5932">
          <cell r="D5932" t="str">
            <v>49YA000033</v>
          </cell>
          <cell r="E5932" t="str">
            <v>TOOL</v>
          </cell>
          <cell r="F5932" t="str">
            <v>49YA000033</v>
          </cell>
          <cell r="G5932" t="str">
            <v>REMOVAL TOOL</v>
          </cell>
        </row>
        <row r="5933">
          <cell r="D5933" t="str">
            <v>49YA000041</v>
          </cell>
          <cell r="E5933" t="str">
            <v>TOOL</v>
          </cell>
          <cell r="F5933" t="str">
            <v>49YA000041</v>
          </cell>
          <cell r="G5933" t="str">
            <v>CN TERMINAL REMONAL TOOL</v>
          </cell>
        </row>
        <row r="5934">
          <cell r="D5934" t="str">
            <v>49YA000042</v>
          </cell>
          <cell r="E5934" t="str">
            <v>TOOL</v>
          </cell>
          <cell r="F5934" t="str">
            <v>49YA000042</v>
          </cell>
          <cell r="G5934" t="str">
            <v>REMOVAL TOOL</v>
          </cell>
        </row>
        <row r="5935">
          <cell r="D5935" t="str">
            <v>49YA000049</v>
          </cell>
          <cell r="E5935" t="str">
            <v>TOOL</v>
          </cell>
          <cell r="F5935" t="str">
            <v>49YA000049</v>
          </cell>
          <cell r="G5935" t="str">
            <v>CN-R TERMINAL REMOVAL TOOL</v>
          </cell>
        </row>
        <row r="5936">
          <cell r="D5936" t="str">
            <v>49YA000050</v>
          </cell>
          <cell r="E5936" t="str">
            <v>TOOL</v>
          </cell>
          <cell r="F5936" t="str">
            <v>49YA000050</v>
          </cell>
          <cell r="G5936" t="str">
            <v>TCN-R TERMINAL REMOVAL TOOL</v>
          </cell>
        </row>
        <row r="5937">
          <cell r="D5937" t="str">
            <v>49YA000056</v>
          </cell>
          <cell r="E5937" t="str">
            <v>TOOL</v>
          </cell>
          <cell r="F5937" t="str">
            <v>49YA000056</v>
          </cell>
          <cell r="G5937" t="str">
            <v>REMOVAL TOOL 1-15</v>
          </cell>
        </row>
        <row r="5938">
          <cell r="D5938" t="str">
            <v>49YA000057</v>
          </cell>
          <cell r="E5938" t="str">
            <v>TOOL</v>
          </cell>
          <cell r="F5938" t="str">
            <v>49YA000057</v>
          </cell>
          <cell r="G5938" t="str">
            <v>REMOVAL TOOL</v>
          </cell>
        </row>
        <row r="5939">
          <cell r="D5939" t="str">
            <v>49YA000059</v>
          </cell>
          <cell r="E5939" t="str">
            <v>TOOL</v>
          </cell>
          <cell r="F5939" t="str">
            <v>49YA000059</v>
          </cell>
          <cell r="G5939" t="str">
            <v>2LOCK TERMINAL REMOVAL TOOL</v>
          </cell>
        </row>
        <row r="5940">
          <cell r="D5940" t="str">
            <v>49YA000060</v>
          </cell>
          <cell r="E5940" t="str">
            <v>TOOL</v>
          </cell>
          <cell r="F5940" t="str">
            <v>49YA000060</v>
          </cell>
          <cell r="G5940" t="str">
            <v>S TERMINAL REMOVAL TOOL</v>
          </cell>
        </row>
        <row r="5941">
          <cell r="D5941" t="str">
            <v>49YA000064</v>
          </cell>
          <cell r="E5941" t="str">
            <v>TOOL</v>
          </cell>
          <cell r="F5941" t="str">
            <v>49YA000064</v>
          </cell>
          <cell r="G5941" t="str">
            <v>ZF FRONT HOLDER REMOVAL TOOL</v>
          </cell>
        </row>
        <row r="5942">
          <cell r="D5942" t="str">
            <v>49YA000065</v>
          </cell>
          <cell r="E5942" t="str">
            <v>TOOL</v>
          </cell>
          <cell r="F5942" t="str">
            <v>49YA000065</v>
          </cell>
          <cell r="G5942" t="str">
            <v>Y TERMINAL REMOVAL TOOL</v>
          </cell>
        </row>
        <row r="5943">
          <cell r="D5943" t="str">
            <v>49YA000072</v>
          </cell>
          <cell r="E5943" t="str">
            <v>TOOL</v>
          </cell>
          <cell r="F5943" t="str">
            <v>49YA000072</v>
          </cell>
          <cell r="G5943" t="str">
            <v>IL TERMINAL REMOVAL TOOL</v>
          </cell>
        </row>
        <row r="5944">
          <cell r="D5944" t="str">
            <v>49YA000078</v>
          </cell>
          <cell r="E5944" t="str">
            <v>TOOL</v>
          </cell>
          <cell r="F5944" t="str">
            <v>49YA000078</v>
          </cell>
          <cell r="G5944" t="str">
            <v>REMOVAL TOOL</v>
          </cell>
        </row>
        <row r="5945">
          <cell r="D5945" t="str">
            <v>49YA000082</v>
          </cell>
          <cell r="E5945" t="str">
            <v>TOOL</v>
          </cell>
          <cell r="F5945" t="str">
            <v>49YA000082</v>
          </cell>
          <cell r="G5945" t="str">
            <v>K.AS TERMINAL REMOVAL TOOL</v>
          </cell>
        </row>
        <row r="5946">
          <cell r="D5946" t="str">
            <v>49YA000087</v>
          </cell>
          <cell r="E5946" t="str">
            <v>TOOL</v>
          </cell>
          <cell r="F5946" t="str">
            <v>49YA000087</v>
          </cell>
          <cell r="G5946" t="str">
            <v>HCN-R-FB TERMINAL REMOVAL TOOL</v>
          </cell>
        </row>
        <row r="5947">
          <cell r="D5947" t="str">
            <v>49YA000106</v>
          </cell>
          <cell r="E5947" t="str">
            <v>TOOL</v>
          </cell>
          <cell r="F5947" t="str">
            <v>49YA000106</v>
          </cell>
          <cell r="G5947" t="str">
            <v>EXTRACTION TOOL FOR 025 TERMINAL</v>
          </cell>
        </row>
        <row r="5948">
          <cell r="D5948" t="str">
            <v>49YA000158</v>
          </cell>
          <cell r="E5948" t="str">
            <v>TOOL</v>
          </cell>
          <cell r="F5948" t="str">
            <v>49YA000158</v>
          </cell>
          <cell r="G5948" t="str">
            <v>EXTRACTION TOOL FOR 064-2 HOUSING LANCE</v>
          </cell>
        </row>
        <row r="5949">
          <cell r="D5949" t="str">
            <v>49YA000209</v>
          </cell>
          <cell r="E5949" t="str">
            <v>TOOL</v>
          </cell>
          <cell r="F5949" t="str">
            <v>49YA000209</v>
          </cell>
          <cell r="G5949" t="str">
            <v>RH TERMINAL REMOVAL TOOL</v>
          </cell>
        </row>
        <row r="5950">
          <cell r="D5950" t="str">
            <v>49YA000211</v>
          </cell>
          <cell r="E5950" t="str">
            <v>TOOL</v>
          </cell>
          <cell r="F5950" t="str">
            <v>49YA000211</v>
          </cell>
          <cell r="G5950" t="str">
            <v>025 TERMINAL REMOVAL TOOL</v>
          </cell>
        </row>
        <row r="5951">
          <cell r="D5951" t="str">
            <v>49YA000216</v>
          </cell>
          <cell r="E5951" t="str">
            <v>TERMINAL REMOVAL TOOL</v>
          </cell>
          <cell r="F5951" t="str">
            <v>49YA000216</v>
          </cell>
          <cell r="G5951" t="str">
            <v>REMOVE JIG</v>
          </cell>
        </row>
        <row r="5952">
          <cell r="D5952" t="str">
            <v>49YA000217</v>
          </cell>
          <cell r="E5952" t="str">
            <v>TOOL</v>
          </cell>
          <cell r="F5952" t="str">
            <v>49YA000217</v>
          </cell>
          <cell r="G5952" t="str">
            <v>REMOVE JIG</v>
          </cell>
        </row>
        <row r="5953">
          <cell r="D5953" t="str">
            <v>49YA000239</v>
          </cell>
          <cell r="E5953" t="str">
            <v>TOOL</v>
          </cell>
          <cell r="F5953" t="str">
            <v>49YA000239</v>
          </cell>
          <cell r="G5953" t="str">
            <v>TERMINAL TOOL FOR BOSCH1.1A</v>
          </cell>
        </row>
        <row r="5954">
          <cell r="D5954" t="str">
            <v>49YA000240</v>
          </cell>
          <cell r="E5954" t="str">
            <v>TOOL</v>
          </cell>
          <cell r="F5954" t="str">
            <v>49YA000240</v>
          </cell>
          <cell r="G5954" t="str">
            <v>REMOVAL TOOL</v>
          </cell>
        </row>
        <row r="5955">
          <cell r="D5955" t="str">
            <v>49YA000243</v>
          </cell>
          <cell r="E5955" t="str">
            <v>TOOL</v>
          </cell>
          <cell r="F5955" t="str">
            <v>49YA000243</v>
          </cell>
          <cell r="G5955" t="str">
            <v>JAE 025 TYPE REMOVAL TOOL</v>
          </cell>
        </row>
        <row r="5956">
          <cell r="D5956" t="str">
            <v>49YA000344</v>
          </cell>
          <cell r="E5956" t="str">
            <v>TERMINAL REMOVAL TOOL</v>
          </cell>
          <cell r="F5956" t="str">
            <v>49YA000344</v>
          </cell>
          <cell r="G5956" t="str">
            <v>REMOVAL TOOL</v>
          </cell>
        </row>
        <row r="5957">
          <cell r="D5957" t="str">
            <v>49YA000355</v>
          </cell>
          <cell r="E5957" t="str">
            <v>TOOL</v>
          </cell>
          <cell r="F5957" t="str">
            <v>49YA000355</v>
          </cell>
          <cell r="G5957" t="str">
            <v>TH-NH TERMINAL REMOVAL TOOL</v>
          </cell>
        </row>
        <row r="5958">
          <cell r="D5958" t="str">
            <v>49YA000372</v>
          </cell>
          <cell r="E5958" t="str">
            <v>TERMINAL REMOVAL TOOL</v>
          </cell>
          <cell r="F5958" t="str">
            <v>49YA000372</v>
          </cell>
          <cell r="G5958" t="str">
            <v>CMC 0.64 TERMINAL REMOVAL TOOL</v>
          </cell>
        </row>
        <row r="5959">
          <cell r="D5959" t="str">
            <v>49YA000373</v>
          </cell>
          <cell r="E5959" t="str">
            <v>TERMINAL REMOVAL TOOL</v>
          </cell>
          <cell r="F5959" t="str">
            <v>49YA000373</v>
          </cell>
          <cell r="G5959" t="str">
            <v>CMC 1.5 TERMINAL REMOVAL TOOL</v>
          </cell>
        </row>
        <row r="5960">
          <cell r="D5960" t="str">
            <v>49YA000395</v>
          </cell>
          <cell r="E5960" t="str">
            <v>TOOL</v>
          </cell>
          <cell r="F5960" t="str">
            <v>49YA000395</v>
          </cell>
          <cell r="G5960" t="str">
            <v>1-114 (1.5 TERMINAL) REMOVAL TOOL</v>
          </cell>
        </row>
        <row r="5961">
          <cell r="D5961" t="str">
            <v>49YA000399</v>
          </cell>
          <cell r="E5961" t="str">
            <v>TOOL</v>
          </cell>
          <cell r="F5961" t="str">
            <v>49YA000399</v>
          </cell>
          <cell r="G5961" t="str">
            <v>TERMINAL REMOVAL TOOL</v>
          </cell>
        </row>
        <row r="5962">
          <cell r="D5962" t="str">
            <v>49YA000445</v>
          </cell>
          <cell r="E5962" t="str">
            <v>TOOL</v>
          </cell>
          <cell r="F5962" t="str">
            <v>49YA000445</v>
          </cell>
          <cell r="G5962" t="str">
            <v>BTC TERMINAL REMOVAL TOOL</v>
          </cell>
        </row>
        <row r="5963">
          <cell r="D5963" t="str">
            <v>49YA000485</v>
          </cell>
          <cell r="E5963" t="str">
            <v>TERMINAL REMOVAL TOOL</v>
          </cell>
          <cell r="F5963" t="str">
            <v>49YA000485</v>
          </cell>
          <cell r="G5963" t="str">
            <v>1-144A 1.5 EARTH JC REMOVAL TOOL</v>
          </cell>
        </row>
        <row r="5964">
          <cell r="D5964" t="str">
            <v>49YA000495</v>
          </cell>
          <cell r="E5964" t="str">
            <v>TOOL</v>
          </cell>
          <cell r="F5964" t="str">
            <v>49YA000495</v>
          </cell>
          <cell r="G5964" t="str">
            <v>TERMINAL TOOL</v>
          </cell>
        </row>
        <row r="5965">
          <cell r="D5965" t="str">
            <v>49YA000496</v>
          </cell>
          <cell r="E5965" t="str">
            <v>TOOL</v>
          </cell>
          <cell r="F5965" t="str">
            <v>49YA000496</v>
          </cell>
          <cell r="G5965" t="str">
            <v>WPC 33P 025 F REMOVAL TOOL</v>
          </cell>
        </row>
        <row r="5966">
          <cell r="D5966" t="str">
            <v>49YA000509</v>
          </cell>
          <cell r="E5966" t="str">
            <v>TOOL</v>
          </cell>
          <cell r="F5966" t="str">
            <v>49YA000509</v>
          </cell>
          <cell r="G5966" t="str">
            <v>TERMINAL TOOL</v>
          </cell>
        </row>
        <row r="5967">
          <cell r="D5967" t="str">
            <v>49YA000534</v>
          </cell>
          <cell r="E5967" t="str">
            <v>TERMINAL REMOVAL TOOL</v>
          </cell>
          <cell r="F5967" t="str">
            <v>49YA000534</v>
          </cell>
          <cell r="G5967" t="str">
            <v>TERMINAL TOOL</v>
          </cell>
        </row>
        <row r="5968">
          <cell r="D5968" t="str">
            <v>49YA000549</v>
          </cell>
          <cell r="E5968" t="str">
            <v>TOOL</v>
          </cell>
          <cell r="F5968" t="str">
            <v>49YA000549</v>
          </cell>
          <cell r="G5968" t="str">
            <v>TERMINAL TOOL</v>
          </cell>
        </row>
        <row r="5969">
          <cell r="D5969" t="str">
            <v>49YA000555</v>
          </cell>
          <cell r="E5969" t="str">
            <v>TOOL</v>
          </cell>
          <cell r="F5969" t="str">
            <v>49YA000555</v>
          </cell>
          <cell r="G5969" t="str">
            <v>TERMINAL TOOL</v>
          </cell>
        </row>
        <row r="5970">
          <cell r="D5970" t="str">
            <v>49YA000569</v>
          </cell>
          <cell r="E5970" t="str">
            <v>TOOL</v>
          </cell>
          <cell r="F5970" t="str">
            <v>49YA000569</v>
          </cell>
          <cell r="G5970" t="str">
            <v>060 TERMINAL REMOVAL TOOL</v>
          </cell>
        </row>
        <row r="5971">
          <cell r="D5971" t="str">
            <v>49YA000570</v>
          </cell>
          <cell r="E5971" t="str">
            <v>TOOL</v>
          </cell>
          <cell r="F5971" t="str">
            <v>49YA000570</v>
          </cell>
          <cell r="G5971" t="str">
            <v>TERMINAL TOOL</v>
          </cell>
        </row>
        <row r="5972">
          <cell r="D5972" t="str">
            <v>49YA000571</v>
          </cell>
          <cell r="E5972" t="str">
            <v>TOOL</v>
          </cell>
          <cell r="F5972" t="str">
            <v>49YA000571</v>
          </cell>
          <cell r="G5972" t="str">
            <v>TYCO 020/040 TERMINAL EXTRACT TOOL</v>
          </cell>
        </row>
        <row r="5973">
          <cell r="D5973" t="str">
            <v>49YA000578</v>
          </cell>
          <cell r="E5973" t="str">
            <v>TOOL</v>
          </cell>
          <cell r="F5973" t="str">
            <v>49YA000578</v>
          </cell>
          <cell r="G5973" t="str">
            <v>MULTI FL TERMINAL REMOVAL JIG</v>
          </cell>
        </row>
        <row r="5974">
          <cell r="D5974" t="str">
            <v>49YA000583</v>
          </cell>
          <cell r="E5974" t="str">
            <v>TERMINAL REMOVAL TOOL</v>
          </cell>
          <cell r="F5974" t="str">
            <v>49YA000583</v>
          </cell>
          <cell r="G5974" t="str">
            <v>ZRO CONECTOR TERMINAL REMOVAL TOOL</v>
          </cell>
        </row>
        <row r="5975">
          <cell r="D5975" t="str">
            <v>49YA000587</v>
          </cell>
          <cell r="E5975" t="str">
            <v>TOOL</v>
          </cell>
          <cell r="F5975" t="str">
            <v>49YA000587</v>
          </cell>
          <cell r="G5975" t="str">
            <v>TERMINAL EXTRACT TOOL</v>
          </cell>
        </row>
        <row r="5976">
          <cell r="D5976" t="str">
            <v>49YA000590</v>
          </cell>
          <cell r="E5976" t="str">
            <v>TOOL</v>
          </cell>
          <cell r="F5976" t="str">
            <v>49YA000590</v>
          </cell>
          <cell r="G5976" t="str">
            <v>TERMINAL TOOL</v>
          </cell>
        </row>
        <row r="5977">
          <cell r="D5977" t="str">
            <v>49YA000591</v>
          </cell>
          <cell r="E5977" t="str">
            <v>TERMINAL REMOVAL TOOL</v>
          </cell>
          <cell r="F5977" t="str">
            <v>49YA000591</v>
          </cell>
          <cell r="G5977" t="str">
            <v>TERMINAL TOOL</v>
          </cell>
        </row>
        <row r="5978">
          <cell r="D5978" t="str">
            <v>49YA000602</v>
          </cell>
          <cell r="E5978" t="str">
            <v>TOOL</v>
          </cell>
          <cell r="F5978" t="str">
            <v>49YA000602</v>
          </cell>
          <cell r="G5978" t="str">
            <v>TERMINAL TOOL</v>
          </cell>
        </row>
        <row r="5979">
          <cell r="D5979" t="str">
            <v>49YA000619</v>
          </cell>
          <cell r="E5979" t="str">
            <v>TERMINAL REMOVAL TOOL</v>
          </cell>
          <cell r="F5979" t="str">
            <v>49YA000619</v>
          </cell>
          <cell r="G5979" t="str">
            <v>1-161 REMOVAL TOOL (HIRSCHMANN)</v>
          </cell>
        </row>
        <row r="5980">
          <cell r="D5980" t="str">
            <v>49YA000621</v>
          </cell>
          <cell r="E5980" t="str">
            <v>TOOL</v>
          </cell>
          <cell r="F5980" t="str">
            <v>49YA000621</v>
          </cell>
          <cell r="G5980" t="str">
            <v>NEW 1-83A (0.64-2)REMOVALTOOL</v>
          </cell>
        </row>
        <row r="5981">
          <cell r="D5981" t="str">
            <v>49YA000652</v>
          </cell>
          <cell r="E5981" t="str">
            <v>TERMINAL REMOVAL TOOL</v>
          </cell>
          <cell r="F5981" t="str">
            <v>49YA000652</v>
          </cell>
          <cell r="G5981" t="str">
            <v>FJ025 TERMINAL REMOVAL TOOL</v>
          </cell>
        </row>
        <row r="5982">
          <cell r="D5982" t="str">
            <v>49YA000665</v>
          </cell>
          <cell r="E5982" t="str">
            <v>TOOL</v>
          </cell>
          <cell r="F5982" t="str">
            <v>49YA000665</v>
          </cell>
          <cell r="G5982" t="str">
            <v>BOSCH BDK 2.8 TERMINAL REMOVAL TOL</v>
          </cell>
        </row>
        <row r="5983">
          <cell r="D5983" t="str">
            <v>49YA000673</v>
          </cell>
          <cell r="E5983" t="str">
            <v>TOOL</v>
          </cell>
          <cell r="F5983" t="str">
            <v>49YA000673</v>
          </cell>
          <cell r="G5983" t="str">
            <v>2 PC/3 PC TERMINAL JIG</v>
          </cell>
        </row>
        <row r="5984">
          <cell r="D5984" t="str">
            <v>49YA000684</v>
          </cell>
          <cell r="E5984" t="str">
            <v>TOOL</v>
          </cell>
          <cell r="F5984" t="str">
            <v>49YA000684</v>
          </cell>
          <cell r="G5984" t="str">
            <v>RH TYPE TERMINAL 025 REMONAL TOOL</v>
          </cell>
        </row>
        <row r="5985">
          <cell r="D5985" t="str">
            <v>49YA000703</v>
          </cell>
          <cell r="E5985" t="str">
            <v>TOOL</v>
          </cell>
          <cell r="F5985" t="str">
            <v>49YA000703</v>
          </cell>
          <cell r="G5985" t="str">
            <v>EXTRACTION TOOL FOR 025 W/P TERMINAL</v>
          </cell>
        </row>
        <row r="5986">
          <cell r="D5986" t="str">
            <v>49YA000779</v>
          </cell>
          <cell r="E5986" t="str">
            <v>TOOL</v>
          </cell>
          <cell r="F5986" t="str">
            <v>49YA000779</v>
          </cell>
          <cell r="G5986" t="str">
            <v>RH REVOLAL TOOL</v>
          </cell>
        </row>
        <row r="5987">
          <cell r="D5987" t="str">
            <v>49YA000789</v>
          </cell>
          <cell r="E5987" t="str">
            <v>PUSH TOOL</v>
          </cell>
          <cell r="F5987" t="str">
            <v>49YA000789</v>
          </cell>
          <cell r="G5987" t="str">
            <v>REMOVAL TOOL</v>
          </cell>
        </row>
        <row r="5988">
          <cell r="D5988" t="str">
            <v>49YA000797</v>
          </cell>
          <cell r="E5988" t="str">
            <v>PUSH TOOL</v>
          </cell>
          <cell r="F5988" t="str">
            <v>49YA000797</v>
          </cell>
          <cell r="G5988" t="str">
            <v>TERMINAL PUSH JIG</v>
          </cell>
        </row>
        <row r="5989">
          <cell r="D5989" t="str">
            <v>49YA000798</v>
          </cell>
          <cell r="E5989" t="str">
            <v>PUSH TOOL</v>
          </cell>
          <cell r="F5989" t="str">
            <v>49YA000798</v>
          </cell>
          <cell r="G5989" t="str">
            <v>TERMINAL PUSH JIG</v>
          </cell>
        </row>
        <row r="5990">
          <cell r="D5990" t="str">
            <v>49YA000803</v>
          </cell>
          <cell r="E5990" t="str">
            <v>GONOGO</v>
          </cell>
          <cell r="F5990" t="str">
            <v>49YA000803</v>
          </cell>
          <cell r="G5990" t="str">
            <v>WPC 27P 0.64/1.5/4.8(025/060/187)M</v>
          </cell>
        </row>
        <row r="5991">
          <cell r="D5991" t="str">
            <v>49YA000807</v>
          </cell>
          <cell r="E5991" t="str">
            <v>TERMINAL REMOVAL TOOL</v>
          </cell>
          <cell r="F5991" t="str">
            <v>49YA000807</v>
          </cell>
          <cell r="G5991" t="str">
            <v>1-171A TERMINAL EXTRACTION JIG</v>
          </cell>
        </row>
        <row r="5992">
          <cell r="D5992" t="str">
            <v>49YB000077</v>
          </cell>
          <cell r="E5992" t="str">
            <v>PUSH TOOL</v>
          </cell>
          <cell r="F5992" t="str">
            <v>49YB000077</v>
          </cell>
          <cell r="G5992" t="str">
            <v>COT INSTALLATION TOOL S-SIZE</v>
          </cell>
        </row>
        <row r="5993">
          <cell r="D5993" t="str">
            <v>49YB000088</v>
          </cell>
          <cell r="E5993" t="str">
            <v>SPACER REMOVAL TOOL</v>
          </cell>
          <cell r="F5993" t="str">
            <v>49YB000088</v>
          </cell>
          <cell r="G5993" t="str">
            <v>RK02MB,L,GY FR HOLDER INSERT ZIG</v>
          </cell>
        </row>
        <row r="5994">
          <cell r="D5994" t="str">
            <v>49YB000395</v>
          </cell>
          <cell r="E5994" t="str">
            <v>PUSH TOOL</v>
          </cell>
          <cell r="F5994" t="str">
            <v>49YB000395</v>
          </cell>
          <cell r="G5994" t="str">
            <v>WPC 2P 187M FRONT HOLDER INSERT JIG</v>
          </cell>
        </row>
        <row r="5995">
          <cell r="D5995" t="str">
            <v>49YB000434</v>
          </cell>
          <cell r="E5995" t="str">
            <v>PUSH TOOL</v>
          </cell>
          <cell r="F5995" t="str">
            <v>49YB000434</v>
          </cell>
          <cell r="G5995" t="str">
            <v>FRONT HOLDER INSERT JIG</v>
          </cell>
        </row>
        <row r="5996">
          <cell r="D5996" t="str">
            <v>49YB000478</v>
          </cell>
          <cell r="E5996" t="str">
            <v>PUSH TOOL</v>
          </cell>
          <cell r="F5996" t="str">
            <v>49YB000478</v>
          </cell>
          <cell r="G5996" t="str">
            <v>SECONDARY LOCK JIG</v>
          </cell>
        </row>
        <row r="5997">
          <cell r="D5997" t="str">
            <v>49YB000655</v>
          </cell>
          <cell r="E5997" t="str">
            <v>PUSH TOOL</v>
          </cell>
          <cell r="F5997" t="str">
            <v>49YB000655</v>
          </cell>
          <cell r="G5997" t="str">
            <v>3-94 RETAINER PUSHING JIG</v>
          </cell>
        </row>
        <row r="5998">
          <cell r="D5998" t="str">
            <v>49YB000656</v>
          </cell>
          <cell r="E5998" t="str">
            <v>PUSH TOOL</v>
          </cell>
          <cell r="F5998" t="str">
            <v>49YB000656</v>
          </cell>
          <cell r="G5998" t="str">
            <v>3-96 RETAINER PUSHING JIG</v>
          </cell>
        </row>
        <row r="5999">
          <cell r="D5999" t="str">
            <v>49YB000711</v>
          </cell>
          <cell r="E5999" t="str">
            <v>PUSH TOOL</v>
          </cell>
          <cell r="F5999" t="str">
            <v>49YB000711</v>
          </cell>
          <cell r="G5999" t="str">
            <v>0.64 W/P 2P F FRONT HOLDER INSRET JIG</v>
          </cell>
        </row>
        <row r="6000">
          <cell r="D6000" t="str">
            <v>49YB000895</v>
          </cell>
          <cell r="E6000" t="str">
            <v>CHECKER FIXTURE</v>
          </cell>
          <cell r="F6000" t="str">
            <v>49YB000895</v>
          </cell>
          <cell r="G6000" t="str">
            <v>WPC 50P 020/040F RITENA LOCK JIG</v>
          </cell>
        </row>
        <row r="6001">
          <cell r="D6001" t="str">
            <v>49YB001265</v>
          </cell>
          <cell r="E6001" t="str">
            <v>PUSH TOOL</v>
          </cell>
          <cell r="F6001" t="str">
            <v>49YB001265</v>
          </cell>
          <cell r="G6001" t="str">
            <v>3-176-1</v>
          </cell>
        </row>
        <row r="6002">
          <cell r="D6002" t="str">
            <v>49YB001266</v>
          </cell>
          <cell r="E6002" t="str">
            <v>PUSH TOOL</v>
          </cell>
          <cell r="F6002" t="str">
            <v>49YB001266</v>
          </cell>
          <cell r="G6002" t="str">
            <v>3-176-2</v>
          </cell>
        </row>
        <row r="6003">
          <cell r="D6003" t="str">
            <v>49YB001267</v>
          </cell>
          <cell r="E6003" t="str">
            <v>PUSH TOOL</v>
          </cell>
          <cell r="F6003" t="str">
            <v>49YB001267</v>
          </cell>
          <cell r="G6003" t="str">
            <v>RK TYPE WPC 6P M FRONT RETAINER JIG</v>
          </cell>
        </row>
        <row r="6004">
          <cell r="D6004" t="str">
            <v>49YB001293</v>
          </cell>
          <cell r="E6004" t="str">
            <v>PUSH TOOL</v>
          </cell>
          <cell r="F6004" t="str">
            <v>49YB001293</v>
          </cell>
          <cell r="G6004" t="str">
            <v>FRONT HOLDER INSERT JIG</v>
          </cell>
        </row>
        <row r="6005">
          <cell r="D6005" t="str">
            <v>49YB001337</v>
          </cell>
          <cell r="E6005" t="str">
            <v>PUSH TOOL</v>
          </cell>
          <cell r="F6005" t="str">
            <v>49YB001337</v>
          </cell>
          <cell r="G6005" t="str">
            <v>FRONT HOLDER INSERT JIG</v>
          </cell>
        </row>
        <row r="6006">
          <cell r="D6006" t="str">
            <v>49YB001338</v>
          </cell>
          <cell r="E6006" t="str">
            <v>PUSH TOOL</v>
          </cell>
          <cell r="F6006" t="str">
            <v>49YB001338</v>
          </cell>
          <cell r="G6006" t="str">
            <v>FRONT HOLDER INSERT JIG</v>
          </cell>
        </row>
        <row r="6007">
          <cell r="D6007" t="str">
            <v>49YB001403</v>
          </cell>
          <cell r="E6007" t="str">
            <v>PUSH TOOL</v>
          </cell>
          <cell r="F6007" t="str">
            <v>49YB001403</v>
          </cell>
          <cell r="G6007" t="str">
            <v>PLUG-IN CONNECTOR 46WAY</v>
          </cell>
        </row>
        <row r="6008">
          <cell r="D6008" t="str">
            <v>49YB001430</v>
          </cell>
          <cell r="E6008" t="str">
            <v>PUSH TOOL</v>
          </cell>
          <cell r="F6008" t="str">
            <v>49YB001430</v>
          </cell>
          <cell r="G6008" t="str">
            <v>SIDERETAINER PUSH JIG</v>
          </cell>
        </row>
        <row r="6009">
          <cell r="D6009" t="str">
            <v>49YB001496</v>
          </cell>
          <cell r="E6009" t="str">
            <v>PUSH TOOL</v>
          </cell>
          <cell r="F6009" t="str">
            <v>49YB001496</v>
          </cell>
          <cell r="G6009" t="str">
            <v>XAHB-1F-B GREASE JIG</v>
          </cell>
        </row>
        <row r="6010">
          <cell r="D6010" t="str">
            <v>49YB001601</v>
          </cell>
          <cell r="E6010" t="str">
            <v>PLATE</v>
          </cell>
          <cell r="F6010" t="str">
            <v>49YB001601</v>
          </cell>
          <cell r="G6010" t="str">
            <v>PLAT</v>
          </cell>
        </row>
        <row r="6011">
          <cell r="D6011" t="str">
            <v>49YB001691</v>
          </cell>
          <cell r="E6011" t="str">
            <v>PUSH TOOL</v>
          </cell>
          <cell r="F6011" t="str">
            <v>49YB001691</v>
          </cell>
          <cell r="G6011" t="str">
            <v>INSERT TOOL</v>
          </cell>
        </row>
        <row r="6012">
          <cell r="D6012" t="str">
            <v>49YB001692</v>
          </cell>
          <cell r="E6012" t="str">
            <v>CHECKER FIXTURE</v>
          </cell>
          <cell r="F6012" t="str">
            <v>49YB001692</v>
          </cell>
          <cell r="G6012" t="str">
            <v>HOLDER PUSH JIG</v>
          </cell>
        </row>
        <row r="6013">
          <cell r="D6013" t="str">
            <v>49YB001973</v>
          </cell>
          <cell r="E6013" t="str">
            <v>PLATE</v>
          </cell>
          <cell r="F6013" t="str">
            <v>49YB001973</v>
          </cell>
          <cell r="G6013" t="str">
            <v>FUSE INSERT PATTERN PLATE</v>
          </cell>
        </row>
        <row r="6014">
          <cell r="D6014" t="str">
            <v>49YB001974</v>
          </cell>
          <cell r="E6014" t="str">
            <v>PLATE</v>
          </cell>
          <cell r="F6014" t="str">
            <v>49YB001974</v>
          </cell>
          <cell r="G6014" t="str">
            <v>FUSE INSERT PATTERN PLATE</v>
          </cell>
        </row>
        <row r="6015">
          <cell r="D6015" t="str">
            <v>49YB001988</v>
          </cell>
          <cell r="E6015" t="str">
            <v>PLATE</v>
          </cell>
          <cell r="F6015" t="str">
            <v>49YB001988</v>
          </cell>
          <cell r="G6015" t="str">
            <v>BOX ASSY RELAY FUSE PATTERN OLATE</v>
          </cell>
        </row>
        <row r="6016">
          <cell r="D6016" t="str">
            <v>49YB002011</v>
          </cell>
          <cell r="E6016" t="str">
            <v>PUSH TOOL</v>
          </cell>
          <cell r="F6016" t="str">
            <v>49YB002011</v>
          </cell>
          <cell r="G6016" t="str">
            <v>SIDERITAINER PUSH JIG-2</v>
          </cell>
        </row>
        <row r="6017">
          <cell r="D6017" t="str">
            <v>49YB002012</v>
          </cell>
          <cell r="E6017" t="str">
            <v>PLATE</v>
          </cell>
          <cell r="F6017" t="str">
            <v>49YB002012</v>
          </cell>
          <cell r="G6017" t="str">
            <v>FUSE PLAT</v>
          </cell>
        </row>
        <row r="6018">
          <cell r="D6018" t="str">
            <v>49YB002066</v>
          </cell>
          <cell r="E6018" t="str">
            <v>PUSH TOOL</v>
          </cell>
          <cell r="F6018" t="str">
            <v>49YB002066</v>
          </cell>
          <cell r="G6018" t="str">
            <v>REAR HOLDER PUSH JIG</v>
          </cell>
        </row>
        <row r="6019">
          <cell r="D6019" t="str">
            <v>49YB002120</v>
          </cell>
          <cell r="E6019" t="str">
            <v>PUSH TOOL</v>
          </cell>
          <cell r="F6019" t="str">
            <v>49YB002120</v>
          </cell>
          <cell r="G6019" t="str">
            <v>FRONT HOLDER INSERT JIG</v>
          </cell>
        </row>
        <row r="6020">
          <cell r="D6020" t="str">
            <v>49YB002139</v>
          </cell>
          <cell r="E6020" t="str">
            <v>PUSH TOOL</v>
          </cell>
          <cell r="F6020" t="str">
            <v>49YB002139</v>
          </cell>
          <cell r="G6020" t="str">
            <v>PLUG-IN CONNECTOR 46WAY</v>
          </cell>
        </row>
        <row r="6021">
          <cell r="D6021" t="str">
            <v>49YB002612</v>
          </cell>
          <cell r="E6021" t="str">
            <v>CHECKER FIXTURE</v>
          </cell>
          <cell r="F6021" t="str">
            <v>49YB002612</v>
          </cell>
          <cell r="G6021" t="str">
            <v>WPC 72P 020/040 F LOCK SAPPORT JIG</v>
          </cell>
        </row>
        <row r="6022">
          <cell r="D6022" t="str">
            <v>49YC000502</v>
          </cell>
          <cell r="E6022" t="str">
            <v>GONOGO</v>
          </cell>
          <cell r="F6022" t="str">
            <v>49YC000502</v>
          </cell>
          <cell r="G6022" t="str">
            <v>TERMINAL BEND CHECK JIG</v>
          </cell>
        </row>
        <row r="6023">
          <cell r="D6023" t="str">
            <v>49YC000690</v>
          </cell>
          <cell r="E6023" t="str">
            <v>GONOGO</v>
          </cell>
          <cell r="F6023" t="str">
            <v>49YC000690</v>
          </cell>
          <cell r="G6023" t="str">
            <v>HE025-F TERMINAL BEND CHECK JIG</v>
          </cell>
        </row>
        <row r="6024">
          <cell r="D6024" t="str">
            <v>49YC000691</v>
          </cell>
          <cell r="E6024" t="str">
            <v>GONOGO</v>
          </cell>
          <cell r="F6024" t="str">
            <v>49YC000691</v>
          </cell>
          <cell r="G6024" t="str">
            <v>HE025-M TERMINAL BEND CHECK JIG</v>
          </cell>
        </row>
        <row r="6025">
          <cell r="D6025" t="str">
            <v>49YC000692</v>
          </cell>
          <cell r="E6025" t="str">
            <v>GONOGO</v>
          </cell>
          <cell r="F6025" t="str">
            <v>49YC000692</v>
          </cell>
          <cell r="G6025" t="str">
            <v>025F-JAE TERMINAL BEND CHECK JIG</v>
          </cell>
        </row>
        <row r="6026">
          <cell r="D6026" t="str">
            <v>49YC000694</v>
          </cell>
          <cell r="E6026" t="str">
            <v>GONOGO</v>
          </cell>
          <cell r="F6026" t="str">
            <v>49YC000694</v>
          </cell>
          <cell r="G6026" t="str">
            <v>RH-M TERMINAL BEND CHECK JIG</v>
          </cell>
        </row>
        <row r="6027">
          <cell r="D6027" t="str">
            <v>49YC000698</v>
          </cell>
          <cell r="E6027" t="str">
            <v>GONOGO</v>
          </cell>
          <cell r="F6027" t="str">
            <v>49YC000698</v>
          </cell>
          <cell r="G6027" t="str">
            <v>025 TYPE ALIGNMENT GAUGE</v>
          </cell>
        </row>
        <row r="6028">
          <cell r="D6028" t="str">
            <v>49YC000747</v>
          </cell>
          <cell r="E6028" t="str">
            <v>GONOGO</v>
          </cell>
          <cell r="F6028" t="str">
            <v>49YC000747</v>
          </cell>
          <cell r="G6028" t="str">
            <v>CHECK GAUGE</v>
          </cell>
        </row>
        <row r="6029">
          <cell r="D6029" t="str">
            <v>49YC000829</v>
          </cell>
          <cell r="E6029" t="str">
            <v>GONOGO</v>
          </cell>
          <cell r="F6029" t="str">
            <v>49YC000829</v>
          </cell>
          <cell r="G6029" t="str">
            <v>CHECK GAUGE</v>
          </cell>
        </row>
        <row r="6030">
          <cell r="D6030" t="str">
            <v>49YC000940</v>
          </cell>
          <cell r="E6030" t="str">
            <v>GONOGO</v>
          </cell>
          <cell r="F6030" t="str">
            <v>49YC000940</v>
          </cell>
          <cell r="G6030" t="str">
            <v>WPC 12P 025M TERMINAL BEND CHECK JIG</v>
          </cell>
        </row>
        <row r="6031">
          <cell r="D6031" t="str">
            <v>49YC001003</v>
          </cell>
          <cell r="E6031" t="str">
            <v>GONOGO</v>
          </cell>
          <cell r="F6031" t="str">
            <v>49YC001003</v>
          </cell>
          <cell r="G6031" t="str">
            <v>CHECK GAUGE</v>
          </cell>
        </row>
        <row r="6032">
          <cell r="D6032" t="str">
            <v>49YC001020</v>
          </cell>
          <cell r="E6032" t="str">
            <v>GONOGO</v>
          </cell>
          <cell r="F6032" t="str">
            <v>49YC001020</v>
          </cell>
          <cell r="G6032" t="str">
            <v>CHECK GAUGE</v>
          </cell>
        </row>
        <row r="6033">
          <cell r="D6033" t="str">
            <v>49YC001158</v>
          </cell>
          <cell r="E6033" t="str">
            <v>GONOGO</v>
          </cell>
          <cell r="F6033" t="str">
            <v>49YC001158</v>
          </cell>
          <cell r="G6033" t="str">
            <v>CHECK GAUGE</v>
          </cell>
        </row>
        <row r="6034">
          <cell r="D6034" t="str">
            <v>49YC001217</v>
          </cell>
          <cell r="E6034" t="str">
            <v>GONOGO</v>
          </cell>
          <cell r="F6034" t="str">
            <v>49YC001217</v>
          </cell>
          <cell r="G6034" t="str">
            <v>A/B 4P 025 M TERMINAL BEND CHECK GAUGE</v>
          </cell>
        </row>
        <row r="6035">
          <cell r="D6035" t="str">
            <v>49YC001482</v>
          </cell>
          <cell r="E6035" t="str">
            <v>GONOGO</v>
          </cell>
          <cell r="F6035" t="str">
            <v>49YC001482</v>
          </cell>
          <cell r="G6035" t="str">
            <v>WPC 4P 040 M TERMINAL BEND CHECK SW</v>
          </cell>
        </row>
        <row r="6036">
          <cell r="D6036" t="str">
            <v>49YC001483</v>
          </cell>
          <cell r="E6036" t="str">
            <v>GONOGO</v>
          </cell>
          <cell r="F6036" t="str">
            <v>49YC001483</v>
          </cell>
          <cell r="G6036" t="str">
            <v>WPC 6P 025 M TERMINAL BEND CHECK JIG SW</v>
          </cell>
        </row>
        <row r="6037">
          <cell r="D6037" t="str">
            <v>49YC001485</v>
          </cell>
          <cell r="E6037" t="str">
            <v>GONOGO</v>
          </cell>
          <cell r="F6037" t="str">
            <v>49YC001485</v>
          </cell>
          <cell r="G6037" t="str">
            <v>250 TERMINAL BEND CHECK JIG</v>
          </cell>
        </row>
        <row r="6038">
          <cell r="D6038" t="str">
            <v>49YC001637</v>
          </cell>
          <cell r="E6038" t="str">
            <v>GONOGO</v>
          </cell>
          <cell r="F6038" t="str">
            <v>49YC001637</v>
          </cell>
          <cell r="G6038" t="str">
            <v>WPC 12P 025M TERMINAL BEND CHECK JIG</v>
          </cell>
        </row>
        <row r="6039">
          <cell r="D6039" t="str">
            <v>49YC001811</v>
          </cell>
          <cell r="E6039" t="str">
            <v>GONOGO</v>
          </cell>
          <cell r="F6039" t="str">
            <v>49YC001811</v>
          </cell>
          <cell r="G6039" t="str">
            <v>GAGE TOOL</v>
          </cell>
        </row>
        <row r="6040">
          <cell r="D6040" t="str">
            <v>49YC001849</v>
          </cell>
          <cell r="E6040" t="str">
            <v>GONOGO</v>
          </cell>
          <cell r="F6040" t="str">
            <v>49YC001849</v>
          </cell>
          <cell r="G6040" t="str">
            <v>WPC 4P 025M TERMINAL BEND CHECK JIG</v>
          </cell>
        </row>
        <row r="6041">
          <cell r="D6041" t="str">
            <v>49YC001940</v>
          </cell>
          <cell r="E6041" t="str">
            <v>GONOGO</v>
          </cell>
          <cell r="F6041" t="str">
            <v>49YC001940</v>
          </cell>
          <cell r="G6041" t="str">
            <v>TERMINL BEND CHECK JIG</v>
          </cell>
        </row>
        <row r="6042">
          <cell r="D6042" t="str">
            <v>49YC002008</v>
          </cell>
          <cell r="E6042" t="str">
            <v>GONOGO</v>
          </cell>
          <cell r="F6042" t="str">
            <v>49YC002008</v>
          </cell>
          <cell r="G6042" t="str">
            <v>CP 2P 312M TERMINAL BEND CHECK GAUGE</v>
          </cell>
        </row>
        <row r="6043">
          <cell r="D6043" t="str">
            <v>49YC002301</v>
          </cell>
          <cell r="E6043" t="str">
            <v>GONOGO</v>
          </cell>
          <cell r="F6043" t="str">
            <v>49YC002301</v>
          </cell>
          <cell r="G6043" t="str">
            <v>CP 28P 025/060 M TERMINAL BEND CHECK JIG</v>
          </cell>
        </row>
        <row r="6044">
          <cell r="D6044" t="str">
            <v>49YC002305</v>
          </cell>
          <cell r="E6044" t="str">
            <v>GONOGO</v>
          </cell>
          <cell r="F6044" t="str">
            <v>49YC002305</v>
          </cell>
          <cell r="G6044" t="str">
            <v>CP 25P 025/060 M TERMINAL BEND CHECK JIG</v>
          </cell>
        </row>
        <row r="6045">
          <cell r="D6045" t="str">
            <v>49YC002521</v>
          </cell>
          <cell r="E6045" t="str">
            <v>GONOGO</v>
          </cell>
          <cell r="F6045" t="str">
            <v>49YC002521</v>
          </cell>
          <cell r="G6045" t="str">
            <v>CP 14P 060 M TERMINAL BEND CHECK JIG</v>
          </cell>
        </row>
        <row r="6046">
          <cell r="D6046" t="str">
            <v>49YC002561</v>
          </cell>
          <cell r="E6046" t="str">
            <v>GONOGO</v>
          </cell>
          <cell r="F6046" t="str">
            <v>49YC002561</v>
          </cell>
          <cell r="G6046" t="str">
            <v>SEALED TERMINAL025F TERMINALCHECKGEUGE</v>
          </cell>
        </row>
        <row r="6047">
          <cell r="D6047" t="str">
            <v>49YC002562</v>
          </cell>
          <cell r="E6047" t="str">
            <v>GONOGO</v>
          </cell>
          <cell r="F6047" t="str">
            <v>49YC002562</v>
          </cell>
          <cell r="G6047" t="str">
            <v>SEALED TERMINAL040F TERMINALCHECKGEUGE</v>
          </cell>
        </row>
        <row r="6048">
          <cell r="D6048" t="str">
            <v>49YC002588</v>
          </cell>
          <cell r="E6048" t="str">
            <v>GONOGO</v>
          </cell>
          <cell r="F6048" t="str">
            <v>49YC002588</v>
          </cell>
          <cell r="G6048" t="str">
            <v>WPC 31P 025/090/187M TERMINAL BEND CHECK</v>
          </cell>
        </row>
        <row r="6049">
          <cell r="D6049" t="str">
            <v>49YC002643</v>
          </cell>
          <cell r="E6049" t="str">
            <v>GONOGO</v>
          </cell>
          <cell r="F6049" t="str">
            <v>49YC002643</v>
          </cell>
          <cell r="G6049" t="str">
            <v>WPC 4P 060 M TERMINAL BEND CHECK JIG</v>
          </cell>
        </row>
        <row r="6050">
          <cell r="D6050" t="str">
            <v>49YC002785</v>
          </cell>
          <cell r="E6050" t="str">
            <v>GONOGO</v>
          </cell>
          <cell r="F6050" t="str">
            <v>49YC002785</v>
          </cell>
          <cell r="G6050" t="str">
            <v>BEND UP DOWN CHECK GAUGE</v>
          </cell>
        </row>
        <row r="6051">
          <cell r="D6051" t="str">
            <v>49YC002841</v>
          </cell>
          <cell r="E6051" t="str">
            <v>GONOGO</v>
          </cell>
          <cell r="F6051" t="str">
            <v>49YC002841</v>
          </cell>
          <cell r="G6051" t="str">
            <v>CP 8P 060/187M TERMINAL BEND CHECK GAUGE</v>
          </cell>
        </row>
        <row r="6052">
          <cell r="D6052" t="str">
            <v>49YC002859</v>
          </cell>
          <cell r="E6052" t="str">
            <v>GONOGO</v>
          </cell>
          <cell r="F6052" t="str">
            <v>49YC002859</v>
          </cell>
          <cell r="G6052" t="str">
            <v>WPC 2P 060M TERMINAL BEND CHECK JIG</v>
          </cell>
        </row>
        <row r="6053">
          <cell r="D6053" t="str">
            <v>49YC002868</v>
          </cell>
          <cell r="E6053" t="str">
            <v>GONOGO</v>
          </cell>
          <cell r="F6053" t="str">
            <v>49YC002868</v>
          </cell>
          <cell r="G6053" t="str">
            <v>GAGE TOOL</v>
          </cell>
        </row>
        <row r="6054">
          <cell r="D6054" t="str">
            <v>49YC002880</v>
          </cell>
          <cell r="E6054" t="str">
            <v>GONOGO</v>
          </cell>
          <cell r="F6054" t="str">
            <v>49YC002880</v>
          </cell>
          <cell r="G6054" t="str">
            <v>LA COMBIN CHECK JIG 6 SHEET SW</v>
          </cell>
        </row>
        <row r="6055">
          <cell r="D6055" t="str">
            <v>49YC002881</v>
          </cell>
          <cell r="E6055" t="str">
            <v>GONOGO</v>
          </cell>
          <cell r="F6055" t="str">
            <v>49YC002881</v>
          </cell>
          <cell r="G6055" t="str">
            <v>LA COMBIN CHECK JIG 5 SHEET SW</v>
          </cell>
        </row>
        <row r="6056">
          <cell r="D6056" t="str">
            <v>49YC002931</v>
          </cell>
          <cell r="E6056" t="str">
            <v>GONOGO</v>
          </cell>
          <cell r="F6056" t="str">
            <v>49YC002931</v>
          </cell>
          <cell r="G6056" t="str">
            <v>LA COMBIN CHECK JIG 2 SHEET SW</v>
          </cell>
        </row>
        <row r="6057">
          <cell r="D6057" t="str">
            <v>49YC003020</v>
          </cell>
          <cell r="E6057" t="str">
            <v>GONOGO</v>
          </cell>
          <cell r="F6057" t="str">
            <v>49YC003020</v>
          </cell>
          <cell r="G6057" t="str">
            <v>COMBINATION LA CHECK JIG 3</v>
          </cell>
        </row>
        <row r="6058">
          <cell r="D6058" t="str">
            <v>49YC003021</v>
          </cell>
          <cell r="E6058" t="str">
            <v>GONOGO</v>
          </cell>
          <cell r="F6058" t="str">
            <v>49YC003021</v>
          </cell>
          <cell r="G6058" t="str">
            <v>COMBINATION LA CHECK JIG 4</v>
          </cell>
        </row>
        <row r="6059">
          <cell r="D6059" t="str">
            <v>49YC003023</v>
          </cell>
          <cell r="E6059" t="str">
            <v>GONOGO</v>
          </cell>
          <cell r="F6059" t="str">
            <v>49YC003023</v>
          </cell>
          <cell r="G6059" t="str">
            <v>WPC 12P 060M TERMINAL BEND CHECK JIG</v>
          </cell>
        </row>
        <row r="6060">
          <cell r="D6060" t="str">
            <v>49YC003033</v>
          </cell>
          <cell r="E6060" t="str">
            <v>GONOGO</v>
          </cell>
          <cell r="F6060" t="str">
            <v>49YC003033</v>
          </cell>
          <cell r="G6060" t="str">
            <v>WPC 2P 060 M TERMINAL BEND CHECK JIG SW</v>
          </cell>
        </row>
        <row r="6061">
          <cell r="D6061" t="str">
            <v>49YC003044</v>
          </cell>
          <cell r="E6061" t="str">
            <v>GONOGO</v>
          </cell>
          <cell r="F6061" t="str">
            <v>49YC003044</v>
          </cell>
          <cell r="G6061" t="str">
            <v>WPC4P 060/187M TERMINAL BEND CHECK JIG</v>
          </cell>
        </row>
        <row r="6062">
          <cell r="D6062" t="str">
            <v>49YC003045</v>
          </cell>
          <cell r="E6062" t="str">
            <v>GONOGO</v>
          </cell>
          <cell r="F6062" t="str">
            <v>49YC003045</v>
          </cell>
          <cell r="G6062" t="str">
            <v>WPC22P J/C TERMINAL BEND CHECK JIG(SW)</v>
          </cell>
        </row>
        <row r="6063">
          <cell r="D6063" t="str">
            <v>49YC003094</v>
          </cell>
          <cell r="E6063" t="str">
            <v>GONOGO</v>
          </cell>
          <cell r="F6063" t="str">
            <v>49YC003094</v>
          </cell>
          <cell r="G6063" t="str">
            <v>COMBIN LA CHECK JIG</v>
          </cell>
        </row>
        <row r="6064">
          <cell r="D6064" t="str">
            <v>49YC003130</v>
          </cell>
          <cell r="E6064" t="str">
            <v>GONOGO</v>
          </cell>
          <cell r="F6064" t="str">
            <v>49YC003130</v>
          </cell>
          <cell r="G6064" t="str">
            <v>CP 18P 025/060M TERMINAL BEND CHECK JIG</v>
          </cell>
        </row>
        <row r="6065">
          <cell r="D6065" t="str">
            <v>49YC003131</v>
          </cell>
          <cell r="E6065" t="str">
            <v>GONOGO</v>
          </cell>
          <cell r="F6065" t="str">
            <v>49YC003131</v>
          </cell>
          <cell r="G6065" t="str">
            <v>CP 14P 060 M TERMINAL BEND CHECK JIG</v>
          </cell>
        </row>
        <row r="6066">
          <cell r="D6066" t="str">
            <v>49YC003133</v>
          </cell>
          <cell r="E6066" t="str">
            <v>GONOGO</v>
          </cell>
          <cell r="F6066" t="str">
            <v>49YC003133</v>
          </cell>
          <cell r="G6066" t="str">
            <v>CP 8P 187/060 M TERMINAL BEND CHECK JIG</v>
          </cell>
        </row>
        <row r="6067">
          <cell r="D6067" t="str">
            <v>49YC003137</v>
          </cell>
          <cell r="E6067" t="str">
            <v>GONOGO</v>
          </cell>
          <cell r="F6067" t="str">
            <v>49YC003137</v>
          </cell>
          <cell r="G6067" t="str">
            <v>TERMINAL CHECK GAUGE</v>
          </cell>
        </row>
        <row r="6068">
          <cell r="D6068" t="str">
            <v>49YC003142</v>
          </cell>
          <cell r="E6068" t="str">
            <v>GONOGO</v>
          </cell>
          <cell r="F6068" t="str">
            <v>49YC003142</v>
          </cell>
          <cell r="G6068" t="str">
            <v>WPC 23P 040M TERMINAL CHECK GAUGE</v>
          </cell>
        </row>
        <row r="6069">
          <cell r="D6069" t="str">
            <v>49YC003146</v>
          </cell>
          <cell r="E6069" t="str">
            <v>GONOGO</v>
          </cell>
          <cell r="F6069" t="str">
            <v>49YC003146</v>
          </cell>
          <cell r="G6069" t="str">
            <v>TERMINAL BEND CHECK TOOL</v>
          </cell>
        </row>
        <row r="6070">
          <cell r="D6070" t="str">
            <v>49YC003150</v>
          </cell>
          <cell r="E6070" t="str">
            <v>GONOGO</v>
          </cell>
          <cell r="F6070" t="str">
            <v>49YC003150</v>
          </cell>
          <cell r="G6070" t="str">
            <v>BOTH LA ASSR CHECK TOOL</v>
          </cell>
        </row>
        <row r="6071">
          <cell r="D6071" t="str">
            <v>49YC003152</v>
          </cell>
          <cell r="E6071" t="str">
            <v>GONOGO</v>
          </cell>
          <cell r="F6071" t="str">
            <v>49YC003152</v>
          </cell>
          <cell r="G6071" t="str">
            <v>WPC 2P 187M TERMINAL BAND TOOL</v>
          </cell>
        </row>
        <row r="6072">
          <cell r="D6072" t="str">
            <v>49YC003230</v>
          </cell>
          <cell r="E6072" t="str">
            <v>GONOGO</v>
          </cell>
          <cell r="F6072" t="str">
            <v>49YC003230</v>
          </cell>
          <cell r="G6072" t="str">
            <v>GAGE TOOL</v>
          </cell>
        </row>
        <row r="6073">
          <cell r="D6073" t="str">
            <v>49YC003256</v>
          </cell>
          <cell r="E6073" t="str">
            <v>GONOGO</v>
          </cell>
          <cell r="F6073" t="str">
            <v>49YC003256</v>
          </cell>
          <cell r="G6073" t="str">
            <v>CP 25P 025/060M TERMINAL BEND CHECK JIG</v>
          </cell>
        </row>
        <row r="6074">
          <cell r="D6074" t="str">
            <v>49YC003264</v>
          </cell>
          <cell r="E6074" t="str">
            <v>GONOGO</v>
          </cell>
          <cell r="F6074" t="str">
            <v>49YC003264</v>
          </cell>
          <cell r="G6074" t="str">
            <v>CP 6P 060M TERMINAL BEND CHECK JIG(SW)</v>
          </cell>
        </row>
        <row r="6075">
          <cell r="D6075" t="str">
            <v>49YC003350</v>
          </cell>
          <cell r="E6075" t="str">
            <v>GONOGO</v>
          </cell>
          <cell r="F6075" t="str">
            <v>49YC003350</v>
          </cell>
          <cell r="G6075" t="str">
            <v>WPC 8P 060(1.5)M TERMINAL BEND CHECK JIG</v>
          </cell>
        </row>
        <row r="6076">
          <cell r="D6076" t="str">
            <v>49YC003414</v>
          </cell>
          <cell r="E6076" t="str">
            <v>GONOGO</v>
          </cell>
          <cell r="F6076" t="str">
            <v>49YC003414</v>
          </cell>
          <cell r="G6076" t="str">
            <v>7112-5080-02 BEND UP DOWN CHECKING TOOL</v>
          </cell>
        </row>
        <row r="6077">
          <cell r="D6077" t="str">
            <v>49YC004079</v>
          </cell>
          <cell r="E6077" t="str">
            <v>GONOGO</v>
          </cell>
          <cell r="F6077" t="str">
            <v>49YC004079</v>
          </cell>
          <cell r="G6077" t="str">
            <v>WPC 3P 090M TERMINAL BEND CHECK JIG SW</v>
          </cell>
        </row>
        <row r="6078">
          <cell r="D6078" t="str">
            <v>49YC004373</v>
          </cell>
          <cell r="E6078" t="str">
            <v>GONOGO</v>
          </cell>
          <cell r="F6078" t="str">
            <v>49YC004373</v>
          </cell>
          <cell r="G6078" t="str">
            <v>CP8P 060/187M TERMINAL BEND CHECK GAUGE</v>
          </cell>
        </row>
        <row r="6079">
          <cell r="D6079" t="str">
            <v>49YC004572</v>
          </cell>
          <cell r="E6079" t="str">
            <v>CHECKER FIXTURE</v>
          </cell>
          <cell r="F6079" t="str">
            <v>49YC004572</v>
          </cell>
          <cell r="G6079" t="str">
            <v>TERMINAL JIG</v>
          </cell>
        </row>
        <row r="6080">
          <cell r="D6080" t="str">
            <v>49YC004573</v>
          </cell>
          <cell r="E6080" t="str">
            <v>CHECKER FIXTURE</v>
          </cell>
          <cell r="F6080" t="str">
            <v>49YC004573</v>
          </cell>
          <cell r="G6080" t="str">
            <v>TERMINAL JIG</v>
          </cell>
        </row>
        <row r="6081">
          <cell r="D6081" t="str">
            <v>49YD000105</v>
          </cell>
          <cell r="E6081" t="str">
            <v>PLATE</v>
          </cell>
          <cell r="F6081" t="str">
            <v>49YD000105</v>
          </cell>
          <cell r="G6081" t="str">
            <v>FUSE PLATE VIEW TYPE</v>
          </cell>
        </row>
        <row r="6082">
          <cell r="D6082" t="str">
            <v>49YF000002</v>
          </cell>
          <cell r="E6082" t="str">
            <v>TOOL</v>
          </cell>
          <cell r="F6082" t="str">
            <v>49YF000002</v>
          </cell>
          <cell r="G6082" t="str">
            <v>RELEASE TOOL FOR DOUBLE LOCKING SPACER</v>
          </cell>
        </row>
        <row r="6083">
          <cell r="D6083" t="str">
            <v>49YF000003</v>
          </cell>
          <cell r="E6083" t="str">
            <v>TOOL</v>
          </cell>
          <cell r="F6083" t="str">
            <v>49YF000003</v>
          </cell>
          <cell r="G6083" t="str">
            <v>RELEASE TOOL FOR DOUBLE LOCKING SPACER</v>
          </cell>
        </row>
        <row r="6084">
          <cell r="D6084" t="str">
            <v>49YF000010</v>
          </cell>
          <cell r="E6084" t="str">
            <v>TOOL</v>
          </cell>
          <cell r="F6084" t="str">
            <v>49YF000010</v>
          </cell>
          <cell r="G6084" t="str">
            <v>RETAINER TAKE OFF TOOL</v>
          </cell>
        </row>
        <row r="6085">
          <cell r="D6085" t="str">
            <v>49YF000027</v>
          </cell>
          <cell r="E6085" t="str">
            <v>TOOL</v>
          </cell>
          <cell r="F6085" t="str">
            <v>49YF000027</v>
          </cell>
          <cell r="G6085" t="str">
            <v>LONG NOSE PLIERS 350-150</v>
          </cell>
        </row>
        <row r="6086">
          <cell r="D6086" t="str">
            <v>49YF000041</v>
          </cell>
          <cell r="E6086" t="str">
            <v>TOOL</v>
          </cell>
          <cell r="F6086" t="str">
            <v>49YF000041</v>
          </cell>
          <cell r="G6086" t="str">
            <v>FRONT HOLDER REMOVE JIG</v>
          </cell>
        </row>
        <row r="6087">
          <cell r="D6087" t="str">
            <v>49YF000122</v>
          </cell>
          <cell r="E6087" t="str">
            <v>SPACER REMOVAL TOOL</v>
          </cell>
          <cell r="F6087" t="str">
            <v>49YF000122</v>
          </cell>
          <cell r="G6087" t="str">
            <v>RETAINER REMOVE JIG</v>
          </cell>
        </row>
        <row r="6088">
          <cell r="D6088" t="str">
            <v>49YF000123</v>
          </cell>
          <cell r="E6088" t="str">
            <v>TERMINAL REMOVAL TOOL</v>
          </cell>
          <cell r="F6088" t="str">
            <v>49YF000123</v>
          </cell>
          <cell r="G6088" t="str">
            <v>0.5 F TERMINAL REMOVE TOOL</v>
          </cell>
        </row>
        <row r="6089">
          <cell r="D6089" t="str">
            <v>49YF000124</v>
          </cell>
          <cell r="E6089" t="str">
            <v>TERMINAL REMOVAL TOOL</v>
          </cell>
          <cell r="F6089" t="str">
            <v>49YF000124</v>
          </cell>
          <cell r="G6089" t="str">
            <v>1.0 F TERMINAL REMOVE TOOL</v>
          </cell>
        </row>
        <row r="6090">
          <cell r="D6090" t="str">
            <v>49YF000125</v>
          </cell>
          <cell r="E6090" t="str">
            <v>SPACER REMOVAL TOOL</v>
          </cell>
          <cell r="F6090" t="str">
            <v>49YF000125</v>
          </cell>
          <cell r="G6090" t="str">
            <v>72 COVER REMOVE TOOL</v>
          </cell>
        </row>
        <row r="6091">
          <cell r="D6091" t="str">
            <v>49YZ000057</v>
          </cell>
          <cell r="E6091" t="str">
            <v>CHECKER FIXTURE</v>
          </cell>
          <cell r="F6091" t="str">
            <v>49YZ000057</v>
          </cell>
          <cell r="G6091" t="str">
            <v>TERMINAL INSERT ANGLE REMEDY JIG</v>
          </cell>
        </row>
        <row r="6092">
          <cell r="D6092" t="str">
            <v>49YZ000058</v>
          </cell>
          <cell r="E6092" t="str">
            <v>CHECKER FIXTURE</v>
          </cell>
          <cell r="F6092" t="str">
            <v>49YZ000058</v>
          </cell>
          <cell r="G6092" t="str">
            <v>TERMINAL INSERT ANGLE REMEDY JIG</v>
          </cell>
        </row>
        <row r="6093">
          <cell r="D6093" t="str">
            <v>49YZ000456</v>
          </cell>
          <cell r="E6093" t="str">
            <v>CHECKER FIXTURE</v>
          </cell>
          <cell r="F6093" t="str">
            <v>49YZ000456</v>
          </cell>
          <cell r="G6093" t="str">
            <v>LEVER SET JIG</v>
          </cell>
        </row>
        <row r="6094">
          <cell r="D6094" t="str">
            <v>49YZ000491</v>
          </cell>
          <cell r="E6094" t="str">
            <v>CHECKER FIXTURE</v>
          </cell>
          <cell r="F6094" t="str">
            <v>49YZ000491</v>
          </cell>
          <cell r="G6094" t="str">
            <v>WHITE LINE PULL JIG</v>
          </cell>
        </row>
        <row r="6095">
          <cell r="D6095" t="str">
            <v>49YZ000492</v>
          </cell>
          <cell r="E6095" t="str">
            <v>CHECKER FIXTURE</v>
          </cell>
          <cell r="F6095" t="str">
            <v>49YZ000492</v>
          </cell>
          <cell r="G6095" t="str">
            <v>WHITE LINE PULL JIG</v>
          </cell>
        </row>
        <row r="6096">
          <cell r="D6096" t="str">
            <v>49YZ000627</v>
          </cell>
          <cell r="E6096" t="str">
            <v>CHECKER FIXTURE</v>
          </cell>
          <cell r="F6096" t="str">
            <v>49YZ000627</v>
          </cell>
          <cell r="G6096" t="str">
            <v>CONN</v>
          </cell>
        </row>
        <row r="6097">
          <cell r="D6097" t="str">
            <v>4BA000128</v>
          </cell>
          <cell r="E6097" t="str">
            <v>CUTTER</v>
          </cell>
          <cell r="F6097" t="str">
            <v>4BA000128</v>
          </cell>
          <cell r="G6097" t="str">
            <v>BAND CUTTER</v>
          </cell>
        </row>
        <row r="6098">
          <cell r="D6098" t="str">
            <v>4BA000345</v>
          </cell>
          <cell r="E6098" t="str">
            <v>JIG PART</v>
          </cell>
          <cell r="F6098" t="str">
            <v>4BA000345</v>
          </cell>
          <cell r="G6098" t="str">
            <v>BRAIDED SHIELD WIRE CUT JIG</v>
          </cell>
        </row>
        <row r="6099">
          <cell r="D6099" t="str">
            <v>4BB000534</v>
          </cell>
          <cell r="E6099" t="str">
            <v>COVER</v>
          </cell>
          <cell r="F6099" t="str">
            <v>4BB000534</v>
          </cell>
          <cell r="G6099" t="str">
            <v>UP SIDE COVER</v>
          </cell>
        </row>
        <row r="6100">
          <cell r="D6100" t="str">
            <v>4BB000536</v>
          </cell>
          <cell r="E6100" t="str">
            <v>SHAFT</v>
          </cell>
          <cell r="F6100" t="str">
            <v>4BB000536</v>
          </cell>
          <cell r="G6100" t="str">
            <v>WITH RUNNER SHAFT</v>
          </cell>
        </row>
        <row r="6101">
          <cell r="D6101" t="str">
            <v>4BB000537</v>
          </cell>
          <cell r="E6101" t="str">
            <v>COLLAR</v>
          </cell>
          <cell r="F6101" t="str">
            <v>4BB000537</v>
          </cell>
          <cell r="G6101" t="str">
            <v>COLLAR</v>
          </cell>
        </row>
        <row r="6102">
          <cell r="D6102" t="str">
            <v>4BB000538</v>
          </cell>
          <cell r="E6102" t="str">
            <v>COLLAR</v>
          </cell>
          <cell r="F6102" t="str">
            <v>4BB000538</v>
          </cell>
          <cell r="G6102" t="str">
            <v>COLLAR</v>
          </cell>
        </row>
        <row r="6103">
          <cell r="D6103" t="str">
            <v>4BB000540</v>
          </cell>
          <cell r="E6103" t="str">
            <v>BEARING</v>
          </cell>
          <cell r="F6103" t="str">
            <v>4BB000540</v>
          </cell>
          <cell r="G6103" t="str">
            <v>BEARING</v>
          </cell>
        </row>
        <row r="6104">
          <cell r="D6104" t="str">
            <v>4BB000541</v>
          </cell>
          <cell r="E6104" t="str">
            <v>SPACER</v>
          </cell>
          <cell r="F6104" t="str">
            <v>4BB000541</v>
          </cell>
          <cell r="G6104" t="str">
            <v>BEARING SPACER</v>
          </cell>
        </row>
        <row r="6105">
          <cell r="D6105" t="str">
            <v>4BB000542</v>
          </cell>
          <cell r="E6105" t="str">
            <v>PULLEY</v>
          </cell>
          <cell r="F6105" t="str">
            <v>4BB000542</v>
          </cell>
          <cell r="G6105" t="str">
            <v>PULLEY</v>
          </cell>
        </row>
        <row r="6106">
          <cell r="D6106" t="str">
            <v>4BB000543</v>
          </cell>
          <cell r="E6106" t="str">
            <v>BELT</v>
          </cell>
          <cell r="F6106" t="str">
            <v>4BB000543</v>
          </cell>
          <cell r="G6106" t="str">
            <v>SILICON BELT</v>
          </cell>
        </row>
        <row r="6107">
          <cell r="D6107" t="str">
            <v>4BB000545</v>
          </cell>
          <cell r="E6107" t="str">
            <v>BEARING</v>
          </cell>
          <cell r="F6107" t="str">
            <v>4BB000545</v>
          </cell>
          <cell r="G6107" t="str">
            <v>BEARING SET</v>
          </cell>
        </row>
        <row r="6108">
          <cell r="D6108" t="str">
            <v>4BB001618</v>
          </cell>
          <cell r="E6108" t="str">
            <v>BLADE</v>
          </cell>
          <cell r="F6108" t="str">
            <v>4BB001618</v>
          </cell>
          <cell r="G6108" t="str">
            <v>CUTTER BLADE</v>
          </cell>
        </row>
        <row r="6109">
          <cell r="D6109" t="str">
            <v>4BB001860</v>
          </cell>
          <cell r="E6109" t="str">
            <v>HOLDER</v>
          </cell>
          <cell r="F6109" t="str">
            <v>4BB001860</v>
          </cell>
          <cell r="G6109" t="str">
            <v>STRIP BLADE HOLDER MW02-01150 8.0SQ</v>
          </cell>
        </row>
        <row r="6110">
          <cell r="D6110" t="str">
            <v>4BB001874</v>
          </cell>
          <cell r="E6110" t="str">
            <v>BLADE</v>
          </cell>
          <cell r="F6110" t="str">
            <v>4BB001874</v>
          </cell>
          <cell r="G6110" t="str">
            <v>STRIP BLADE AVS3.0</v>
          </cell>
        </row>
        <row r="6111">
          <cell r="D6111" t="str">
            <v>4BB001877</v>
          </cell>
          <cell r="E6111" t="str">
            <v>BLADE</v>
          </cell>
          <cell r="F6111" t="str">
            <v>4BB001877</v>
          </cell>
          <cell r="G6111" t="str">
            <v>STRIP BLADE AVSS0.5</v>
          </cell>
        </row>
        <row r="6112">
          <cell r="D6112" t="str">
            <v>4BB001878</v>
          </cell>
          <cell r="E6112" t="str">
            <v>BLADE</v>
          </cell>
          <cell r="F6112" t="str">
            <v>4BB001878</v>
          </cell>
          <cell r="G6112" t="str">
            <v>STRIPBLADEAVSS</v>
          </cell>
        </row>
        <row r="6113">
          <cell r="D6113" t="str">
            <v>4BB001879</v>
          </cell>
          <cell r="E6113" t="str">
            <v>BLADE</v>
          </cell>
          <cell r="F6113" t="str">
            <v>4BB001879</v>
          </cell>
          <cell r="G6113" t="str">
            <v>STRIP BLADE AVSS2</v>
          </cell>
        </row>
        <row r="6114">
          <cell r="D6114" t="str">
            <v>4BB001883</v>
          </cell>
          <cell r="E6114" t="str">
            <v>BLADE</v>
          </cell>
          <cell r="F6114" t="str">
            <v>4BB001883</v>
          </cell>
          <cell r="G6114" t="str">
            <v>STRIP BLADE CAVS0.85</v>
          </cell>
        </row>
        <row r="6115">
          <cell r="D6115" t="str">
            <v>4BB001884</v>
          </cell>
          <cell r="E6115" t="str">
            <v>BLADE</v>
          </cell>
          <cell r="F6115" t="str">
            <v>4BB001884</v>
          </cell>
          <cell r="G6115" t="str">
            <v>STRIP BLADE CAVS1.25</v>
          </cell>
        </row>
        <row r="6116">
          <cell r="D6116" t="str">
            <v>4BB001930</v>
          </cell>
          <cell r="E6116" t="str">
            <v>GUIDE</v>
          </cell>
          <cell r="F6116" t="str">
            <v>4BB001930</v>
          </cell>
          <cell r="G6116" t="str">
            <v>SLIT GUIDE A AVS3 MW02-01453</v>
          </cell>
        </row>
        <row r="6117">
          <cell r="D6117" t="str">
            <v>4BB001939</v>
          </cell>
          <cell r="E6117" t="str">
            <v>GUIDE</v>
          </cell>
          <cell r="F6117" t="str">
            <v>4BB001939</v>
          </cell>
          <cell r="G6117" t="str">
            <v>SLIT GUIDE A (AVSSH0.85) MW02-01853</v>
          </cell>
        </row>
        <row r="6118">
          <cell r="D6118" t="str">
            <v>4BB001945</v>
          </cell>
          <cell r="E6118" t="str">
            <v>GUIDE</v>
          </cell>
          <cell r="F6118" t="str">
            <v>4BB001945</v>
          </cell>
          <cell r="G6118" t="str">
            <v>SLIT GUIDE A (AVSS/AVSSH1.25) MW02-01513</v>
          </cell>
        </row>
        <row r="6119">
          <cell r="D6119" t="str">
            <v>4BB001957</v>
          </cell>
          <cell r="E6119" t="str">
            <v>GUIDE</v>
          </cell>
          <cell r="F6119" t="str">
            <v>4BB001957</v>
          </cell>
          <cell r="G6119" t="str">
            <v>SLIT GUIDE B(AVSS/AVSSH1.25) MW02-01514</v>
          </cell>
        </row>
        <row r="6120">
          <cell r="D6120" t="str">
            <v>4BB001963</v>
          </cell>
          <cell r="E6120" t="str">
            <v>BLADE</v>
          </cell>
          <cell r="F6120" t="str">
            <v>4BB001963</v>
          </cell>
          <cell r="G6120" t="str">
            <v>SLIT BLADE AVSS2 AND AVS0.85</v>
          </cell>
        </row>
        <row r="6121">
          <cell r="D6121" t="str">
            <v>4BB001973</v>
          </cell>
          <cell r="E6121" t="str">
            <v>HOLDER</v>
          </cell>
          <cell r="F6121" t="str">
            <v>4BB001973</v>
          </cell>
          <cell r="G6121" t="str">
            <v>SLIT BLADE HOLDER AVS3</v>
          </cell>
        </row>
        <row r="6122">
          <cell r="D6122" t="str">
            <v>4BB001976</v>
          </cell>
          <cell r="E6122" t="str">
            <v>HOLDER</v>
          </cell>
          <cell r="F6122" t="str">
            <v>4BB001976</v>
          </cell>
          <cell r="G6122" t="str">
            <v>SLIT BLADE HOLDER (AVSS/AVSSH1.25)</v>
          </cell>
        </row>
        <row r="6123">
          <cell r="D6123" t="str">
            <v>4BB001979</v>
          </cell>
          <cell r="E6123" t="str">
            <v>PLATE</v>
          </cell>
          <cell r="F6123" t="str">
            <v>4BB001979</v>
          </cell>
          <cell r="G6123" t="str">
            <v>BACK STOP PLATE C MW02-01151</v>
          </cell>
        </row>
        <row r="6124">
          <cell r="D6124" t="str">
            <v>4BB002325</v>
          </cell>
          <cell r="E6124" t="str">
            <v>SENSOR</v>
          </cell>
          <cell r="F6124" t="str">
            <v>4BB002325</v>
          </cell>
          <cell r="G6124" t="str">
            <v>TEMPERATURE SENSOR</v>
          </cell>
        </row>
        <row r="6125">
          <cell r="D6125" t="str">
            <v>4BB002354</v>
          </cell>
          <cell r="E6125" t="str">
            <v>BLADE</v>
          </cell>
          <cell r="F6125" t="str">
            <v>4BB002354</v>
          </cell>
          <cell r="G6125" t="str">
            <v>SLIT BLADE AVS5</v>
          </cell>
        </row>
        <row r="6126">
          <cell r="D6126" t="str">
            <v>4BB004024</v>
          </cell>
          <cell r="E6126" t="str">
            <v>HEATER</v>
          </cell>
          <cell r="F6126" t="str">
            <v>4BB004024</v>
          </cell>
          <cell r="G6126" t="str">
            <v>HEATER BROCK ASSY SAUSER SET</v>
          </cell>
        </row>
        <row r="6127">
          <cell r="D6127" t="str">
            <v>4BB004047</v>
          </cell>
          <cell r="E6127" t="str">
            <v>SOLDER</v>
          </cell>
          <cell r="F6127" t="str">
            <v>4BB004047</v>
          </cell>
          <cell r="G6127" t="str">
            <v>JET FLOW TYPE SOLDER NOZZLE</v>
          </cell>
        </row>
        <row r="6128">
          <cell r="D6128" t="str">
            <v>4BB004087</v>
          </cell>
          <cell r="E6128" t="str">
            <v>SOLDER</v>
          </cell>
          <cell r="F6128" t="str">
            <v>4BB004087</v>
          </cell>
          <cell r="G6128" t="str">
            <v>SOLDER TANK</v>
          </cell>
        </row>
        <row r="6129">
          <cell r="D6129" t="str">
            <v>4BB004188</v>
          </cell>
          <cell r="E6129" t="str">
            <v>PACKING</v>
          </cell>
          <cell r="F6129" t="str">
            <v>4BB004188</v>
          </cell>
          <cell r="G6129" t="str">
            <v>COMPONENT PACKAGE TYPE SPEED CONTROL MOTOR UNIT</v>
          </cell>
        </row>
        <row r="6130">
          <cell r="D6130" t="str">
            <v>4BB004295</v>
          </cell>
          <cell r="E6130" t="str">
            <v>CLAW</v>
          </cell>
          <cell r="F6130" t="str">
            <v>4BB004295</v>
          </cell>
          <cell r="G6130" t="str">
            <v>LARGE GROMMET EXPANDER CLAW NUMBER-2</v>
          </cell>
        </row>
        <row r="6131">
          <cell r="D6131" t="str">
            <v>4BB004425</v>
          </cell>
          <cell r="E6131" t="str">
            <v>BASE</v>
          </cell>
          <cell r="F6131" t="str">
            <v>4BB004425</v>
          </cell>
          <cell r="G6131" t="str">
            <v>NO</v>
          </cell>
        </row>
        <row r="6132">
          <cell r="D6132" t="str">
            <v>4BB004502</v>
          </cell>
          <cell r="E6132" t="str">
            <v>BLADE</v>
          </cell>
          <cell r="F6132" t="str">
            <v>4BB004502</v>
          </cell>
          <cell r="G6132" t="str">
            <v>CASSETTE BLADE AVSS0.85 AVSSX0.75F AVSSH0.75F AESSX0.75F MW02-A</v>
          </cell>
        </row>
        <row r="6133">
          <cell r="D6133" t="str">
            <v>4BB004557</v>
          </cell>
          <cell r="E6133" t="str">
            <v>BASE</v>
          </cell>
          <cell r="F6133" t="str">
            <v>4BB004557</v>
          </cell>
          <cell r="G6133" t="str">
            <v>CLIP RC-BASE 1LOT 1000PCS</v>
          </cell>
        </row>
        <row r="6134">
          <cell r="D6134" t="str">
            <v>4BB004559</v>
          </cell>
          <cell r="E6134" t="str">
            <v>RUBBER CLIP</v>
          </cell>
          <cell r="F6134" t="str">
            <v>4BB004559</v>
          </cell>
          <cell r="G6134" t="str">
            <v>RUBBER CLIP FOR RUBBER RC-90YM 1LOT 4000PCS</v>
          </cell>
        </row>
        <row r="6135">
          <cell r="D6135" t="str">
            <v>4BB004856</v>
          </cell>
          <cell r="E6135" t="str">
            <v>BLADE</v>
          </cell>
          <cell r="F6135" t="str">
            <v>4BB004856</v>
          </cell>
          <cell r="G6135" t="str">
            <v>STRIP BLADE MW02-01502 AVSS0.85 AVSSX0.85 AVSSH0.75F AESSX0.75F</v>
          </cell>
        </row>
        <row r="6136">
          <cell r="D6136" t="str">
            <v>4BB005126</v>
          </cell>
          <cell r="E6136" t="str">
            <v>CLAW</v>
          </cell>
          <cell r="F6136" t="str">
            <v>4BB005126</v>
          </cell>
          <cell r="G6136" t="str">
            <v>CLAW FOR GROMMET EXPANDER(GCB095-M6-R7-P1.5-M) MOQ 10PC</v>
          </cell>
        </row>
        <row r="6137">
          <cell r="D6137" t="str">
            <v>4BB005142</v>
          </cell>
          <cell r="E6137" t="str">
            <v>CLAW</v>
          </cell>
          <cell r="F6137" t="str">
            <v>4BB005142</v>
          </cell>
          <cell r="G6137" t="str">
            <v>CLAW FOR GROMMET EXPANDER(GCB140-M6-R7-P3.2-M) MOQ 10PC</v>
          </cell>
        </row>
        <row r="6138">
          <cell r="D6138" t="str">
            <v>4BD000224</v>
          </cell>
          <cell r="E6138" t="str">
            <v>GONOGO</v>
          </cell>
          <cell r="F6138" t="str">
            <v>4BD000224</v>
          </cell>
          <cell r="G6138" t="str">
            <v>BEND UP DOWN CHECK TOOL</v>
          </cell>
        </row>
        <row r="6139">
          <cell r="D6139" t="str">
            <v>4BD000243</v>
          </cell>
          <cell r="E6139" t="str">
            <v>GONOGO</v>
          </cell>
          <cell r="F6139" t="str">
            <v>4BD000243</v>
          </cell>
          <cell r="G6139" t="str">
            <v>BEND UP DOWN CHECK TOOL</v>
          </cell>
        </row>
        <row r="6140">
          <cell r="D6140" t="str">
            <v>4BD000268</v>
          </cell>
          <cell r="E6140" t="str">
            <v>GONOGO</v>
          </cell>
          <cell r="F6140" t="str">
            <v>4BD000268</v>
          </cell>
          <cell r="G6140" t="str">
            <v>BEND UP DOWN CHECK TOOL 7116-7005</v>
          </cell>
        </row>
        <row r="6141">
          <cell r="D6141" t="str">
            <v>4BD000332</v>
          </cell>
          <cell r="E6141" t="str">
            <v>GONOGO</v>
          </cell>
          <cell r="F6141" t="str">
            <v>4BD000332</v>
          </cell>
          <cell r="G6141" t="str">
            <v>BEND UP DOWN CHECK TOOL 7114-4486</v>
          </cell>
        </row>
        <row r="6142">
          <cell r="D6142" t="str">
            <v>4BD000334</v>
          </cell>
          <cell r="E6142" t="str">
            <v>GONOGO</v>
          </cell>
          <cell r="F6142" t="str">
            <v>4BD000334</v>
          </cell>
          <cell r="G6142" t="str">
            <v>BEND UP DOWN CHECK TOOL 7116-6482</v>
          </cell>
        </row>
        <row r="6143">
          <cell r="D6143" t="str">
            <v>4BD000343</v>
          </cell>
          <cell r="E6143" t="str">
            <v>GONOGO</v>
          </cell>
          <cell r="F6143" t="str">
            <v>4BD000343</v>
          </cell>
          <cell r="G6143" t="str">
            <v>BEND UP DOWN CHECK TOOL 7114-6705</v>
          </cell>
        </row>
        <row r="6144">
          <cell r="D6144" t="str">
            <v>4BD000380</v>
          </cell>
          <cell r="E6144" t="str">
            <v>GONOGO</v>
          </cell>
          <cell r="F6144" t="str">
            <v>4BD000380</v>
          </cell>
          <cell r="G6144" t="str">
            <v>BEND UP DOWN JIG 7116-5047</v>
          </cell>
        </row>
        <row r="6145">
          <cell r="D6145" t="str">
            <v>4BD000391</v>
          </cell>
          <cell r="E6145" t="str">
            <v>MICROMETER</v>
          </cell>
          <cell r="F6145" t="str">
            <v>4BD000391</v>
          </cell>
          <cell r="G6145" t="str">
            <v>MICROMETER BLM-25MX SPECIAL KK422-230</v>
          </cell>
        </row>
        <row r="6146">
          <cell r="D6146" t="str">
            <v>4BD000402</v>
          </cell>
          <cell r="E6146" t="str">
            <v>GONOGO</v>
          </cell>
          <cell r="F6146" t="str">
            <v>4BD000402</v>
          </cell>
          <cell r="G6146" t="str">
            <v>BEND UP DOWN JIG 7196-0247</v>
          </cell>
        </row>
        <row r="6147">
          <cell r="D6147" t="str">
            <v>4BD000403</v>
          </cell>
          <cell r="E6147" t="str">
            <v>GONOGO</v>
          </cell>
          <cell r="F6147" t="str">
            <v>4BD000403</v>
          </cell>
          <cell r="G6147" t="str">
            <v>BEND UP DOWN JIG 7196-0357</v>
          </cell>
        </row>
        <row r="6148">
          <cell r="D6148" t="str">
            <v>4BF000396</v>
          </cell>
          <cell r="E6148" t="str">
            <v>GLOVE</v>
          </cell>
          <cell r="F6148" t="str">
            <v>4BF000396</v>
          </cell>
          <cell r="G6148" t="str">
            <v>ELECTROSTATIC DIFFUSIVE GLOVES MCG 600 N M SIZE (1 LOT 10 PAIR</v>
          </cell>
        </row>
        <row r="6149">
          <cell r="D6149" t="str">
            <v>4BF000397</v>
          </cell>
          <cell r="E6149" t="str">
            <v>GLOVE</v>
          </cell>
          <cell r="F6149" t="str">
            <v>4BF000397</v>
          </cell>
          <cell r="G6149" t="str">
            <v>ELECTROSTATIC DIFFUSIVE GLOVES MCG 600 N L SIZE (1 LOT 10 PAIRS</v>
          </cell>
        </row>
        <row r="6150">
          <cell r="D6150" t="str">
            <v>4BF000421</v>
          </cell>
          <cell r="E6150" t="str">
            <v>WRISTBAND</v>
          </cell>
          <cell r="F6150" t="str">
            <v>4BF000421</v>
          </cell>
          <cell r="G6150" t="str">
            <v>STATIC ELIMINATION WRISTBAND YELLOW 9-3005-03</v>
          </cell>
        </row>
        <row r="6151">
          <cell r="D6151" t="str">
            <v>4BF000424</v>
          </cell>
          <cell r="E6151" t="str">
            <v>WRISTBAND</v>
          </cell>
          <cell r="F6151" t="str">
            <v>4BF000424</v>
          </cell>
          <cell r="G6151" t="str">
            <v>STATIC ELIMINATION WRISTBAND BLACK 9-3005-06</v>
          </cell>
        </row>
        <row r="6152">
          <cell r="D6152" t="str">
            <v>70091022XYH</v>
          </cell>
          <cell r="E6152" t="str">
            <v>PLATE</v>
          </cell>
          <cell r="F6152" t="str">
            <v>70091022XYH</v>
          </cell>
          <cell r="G6152" t="str">
            <v>TERMINAL GUIDE PLATE B</v>
          </cell>
        </row>
        <row r="6153">
          <cell r="D6153" t="str">
            <v>70091295DAN</v>
          </cell>
          <cell r="E6153" t="str">
            <v>CRIMPER DIES</v>
          </cell>
          <cell r="F6153" t="str">
            <v>70091295DAN</v>
          </cell>
          <cell r="G6153" t="str">
            <v>WIRE ANVIL</v>
          </cell>
        </row>
        <row r="6154">
          <cell r="D6154" t="str">
            <v>70091295DIC</v>
          </cell>
          <cell r="E6154" t="str">
            <v>CRIMPER DIES</v>
          </cell>
          <cell r="F6154" t="str">
            <v>70091295DIC</v>
          </cell>
          <cell r="G6154" t="str">
            <v>INSULATION CRIMPER</v>
          </cell>
        </row>
        <row r="6155">
          <cell r="D6155" t="str">
            <v>70091295DW</v>
          </cell>
          <cell r="E6155" t="str">
            <v>CRIMPER DIES</v>
          </cell>
          <cell r="F6155" t="str">
            <v>70091295DW</v>
          </cell>
          <cell r="G6155" t="str">
            <v>WIRECRIMPER</v>
          </cell>
        </row>
        <row r="6156">
          <cell r="D6156" t="str">
            <v>70091333KYF</v>
          </cell>
          <cell r="E6156" t="str">
            <v>FEEDING</v>
          </cell>
          <cell r="F6156" t="str">
            <v>70091333KYF</v>
          </cell>
          <cell r="G6156" t="str">
            <v>FEEDING CLAW</v>
          </cell>
        </row>
        <row r="6157">
          <cell r="D6157" t="str">
            <v>70091333KZA</v>
          </cell>
          <cell r="E6157" t="str">
            <v>PLATE</v>
          </cell>
          <cell r="F6157" t="str">
            <v>70091333KZA</v>
          </cell>
          <cell r="G6157" t="str">
            <v>SHEARBLADE HOLDING PLATE</v>
          </cell>
        </row>
        <row r="6158">
          <cell r="D6158" t="str">
            <v>70091362DAPC</v>
          </cell>
          <cell r="E6158" t="str">
            <v>CRIMPER DIES</v>
          </cell>
          <cell r="F6158" t="str">
            <v>70091362DAPC</v>
          </cell>
          <cell r="G6158" t="str">
            <v>INSULATION ANVIL</v>
          </cell>
        </row>
        <row r="6159">
          <cell r="D6159" t="str">
            <v>70091362DIC</v>
          </cell>
          <cell r="E6159" t="str">
            <v>CRIMPER DIES</v>
          </cell>
          <cell r="F6159" t="str">
            <v>70091362DIC</v>
          </cell>
          <cell r="G6159" t="str">
            <v>INSULATION CRIMPER</v>
          </cell>
        </row>
        <row r="6160">
          <cell r="D6160" t="str">
            <v>70091775KYF</v>
          </cell>
          <cell r="E6160" t="str">
            <v>FEEDING</v>
          </cell>
          <cell r="F6160" t="str">
            <v>70091775KYF</v>
          </cell>
          <cell r="G6160" t="str">
            <v>FEEDING CRAW</v>
          </cell>
        </row>
        <row r="6161">
          <cell r="D6161" t="str">
            <v>70091778KYF</v>
          </cell>
          <cell r="E6161" t="str">
            <v>CRAW</v>
          </cell>
          <cell r="F6161" t="str">
            <v>70091778KYF</v>
          </cell>
          <cell r="G6161" t="str">
            <v>FEEDING CRAW</v>
          </cell>
        </row>
        <row r="6162">
          <cell r="D6162" t="str">
            <v>70091781DI</v>
          </cell>
          <cell r="E6162" t="str">
            <v>CRIMPER DIES</v>
          </cell>
          <cell r="F6162" t="str">
            <v>70091781DI</v>
          </cell>
          <cell r="G6162" t="str">
            <v>INSULATION CRIMPER</v>
          </cell>
        </row>
        <row r="6163">
          <cell r="D6163" t="str">
            <v>70091781DW</v>
          </cell>
          <cell r="E6163" t="str">
            <v>CRIMPER DIES</v>
          </cell>
          <cell r="F6163" t="str">
            <v>70091781DW</v>
          </cell>
          <cell r="G6163" t="str">
            <v>WIRECRIMPER</v>
          </cell>
        </row>
        <row r="6164">
          <cell r="D6164" t="str">
            <v>70091868KYF</v>
          </cell>
          <cell r="E6164" t="str">
            <v>FEEDING</v>
          </cell>
          <cell r="F6164" t="str">
            <v>70091868KYF</v>
          </cell>
          <cell r="G6164" t="str">
            <v>FEEDING CRAW</v>
          </cell>
        </row>
        <row r="6165">
          <cell r="D6165" t="str">
            <v>70091868KYY</v>
          </cell>
          <cell r="E6165" t="str">
            <v>STOPPER</v>
          </cell>
          <cell r="F6165" t="str">
            <v>70091868KYY</v>
          </cell>
          <cell r="G6165" t="str">
            <v>SUPPORTING STOPPER</v>
          </cell>
        </row>
        <row r="6166">
          <cell r="D6166" t="str">
            <v>70091943XJE</v>
          </cell>
          <cell r="E6166" t="str">
            <v>HOLDER</v>
          </cell>
          <cell r="F6166" t="str">
            <v>70091943XJE</v>
          </cell>
          <cell r="G6166" t="str">
            <v>ANVIL HOLDER</v>
          </cell>
        </row>
        <row r="6167">
          <cell r="D6167" t="str">
            <v>70091943XYB</v>
          </cell>
          <cell r="E6167" t="str">
            <v>BASE</v>
          </cell>
          <cell r="F6167" t="str">
            <v>70091943XYB</v>
          </cell>
          <cell r="G6167" t="str">
            <v>BASE</v>
          </cell>
        </row>
        <row r="6168">
          <cell r="D6168" t="str">
            <v>70091943XYH</v>
          </cell>
          <cell r="E6168" t="str">
            <v>PLATE</v>
          </cell>
          <cell r="F6168" t="str">
            <v>70091943XYH</v>
          </cell>
          <cell r="G6168" t="str">
            <v>TERMINAL GUIDE PLATE B</v>
          </cell>
        </row>
        <row r="6169">
          <cell r="D6169" t="str">
            <v>70091943XYY</v>
          </cell>
          <cell r="E6169" t="str">
            <v>STOPPER</v>
          </cell>
          <cell r="F6169" t="str">
            <v>70091943XYY</v>
          </cell>
          <cell r="G6169" t="str">
            <v>SUPPORTING STOPPER</v>
          </cell>
        </row>
        <row r="6170">
          <cell r="D6170" t="str">
            <v>70091944XYH</v>
          </cell>
          <cell r="E6170" t="str">
            <v>PLATE</v>
          </cell>
          <cell r="F6170" t="str">
            <v>70091944XYH</v>
          </cell>
          <cell r="G6170" t="str">
            <v>TERMINAL GUIDE PLATE B</v>
          </cell>
        </row>
        <row r="6171">
          <cell r="D6171" t="str">
            <v>70091947XYY</v>
          </cell>
          <cell r="E6171" t="str">
            <v>STOPPER</v>
          </cell>
          <cell r="F6171" t="str">
            <v>70091947XYY</v>
          </cell>
          <cell r="G6171" t="str">
            <v>SUPPORTING STOPPER</v>
          </cell>
        </row>
        <row r="6172">
          <cell r="D6172" t="str">
            <v>70091948XYH</v>
          </cell>
          <cell r="E6172" t="str">
            <v>PLATE</v>
          </cell>
          <cell r="F6172" t="str">
            <v>70091948XYH</v>
          </cell>
          <cell r="G6172" t="str">
            <v>TERMINAL GUIDE PLATE B</v>
          </cell>
        </row>
        <row r="6173">
          <cell r="D6173" t="str">
            <v>70092251KYF</v>
          </cell>
          <cell r="E6173" t="str">
            <v>FEEDING</v>
          </cell>
          <cell r="F6173" t="str">
            <v>70092251KYF</v>
          </cell>
          <cell r="G6173" t="str">
            <v>FEEDINGCRAW</v>
          </cell>
        </row>
        <row r="6174">
          <cell r="D6174" t="str">
            <v>70092280KYF</v>
          </cell>
          <cell r="E6174" t="str">
            <v>FEEDING</v>
          </cell>
          <cell r="F6174" t="str">
            <v>70092280KYF</v>
          </cell>
          <cell r="G6174" t="str">
            <v>FEEDING CLAW</v>
          </cell>
        </row>
        <row r="6175">
          <cell r="D6175" t="str">
            <v>70092283CAPC</v>
          </cell>
          <cell r="E6175" t="str">
            <v>CRIMPER DIES</v>
          </cell>
          <cell r="F6175" t="str">
            <v>70092283CAPC</v>
          </cell>
          <cell r="G6175" t="str">
            <v>INSULATION ANVIL</v>
          </cell>
        </row>
        <row r="6176">
          <cell r="D6176" t="str">
            <v>70092284KA</v>
          </cell>
          <cell r="E6176" t="str">
            <v>CRIMPER DIES</v>
          </cell>
          <cell r="F6176" t="str">
            <v>70092284KA</v>
          </cell>
          <cell r="G6176" t="str">
            <v>ANVIL</v>
          </cell>
        </row>
        <row r="6177">
          <cell r="D6177" t="str">
            <v>70092284KI</v>
          </cell>
          <cell r="E6177" t="str">
            <v>CRIMPER DIES</v>
          </cell>
          <cell r="F6177" t="str">
            <v>70092284KI</v>
          </cell>
          <cell r="G6177" t="str">
            <v>INSULATION CRIMPER</v>
          </cell>
        </row>
        <row r="6178">
          <cell r="D6178" t="str">
            <v>70092284KWW</v>
          </cell>
          <cell r="E6178" t="str">
            <v>CRIMPER DIES</v>
          </cell>
          <cell r="F6178" t="str">
            <v>70092284KWW</v>
          </cell>
          <cell r="G6178" t="str">
            <v>WIRE CRIMPER</v>
          </cell>
        </row>
        <row r="6179">
          <cell r="D6179" t="str">
            <v>70092288KYY</v>
          </cell>
          <cell r="E6179" t="str">
            <v>STOPPER</v>
          </cell>
          <cell r="F6179" t="str">
            <v>70092288KYY</v>
          </cell>
          <cell r="G6179" t="str">
            <v>SUPPORTING STOPPER</v>
          </cell>
        </row>
        <row r="6180">
          <cell r="D6180" t="str">
            <v>70092613KYD</v>
          </cell>
          <cell r="E6180" t="str">
            <v>PUNCH</v>
          </cell>
          <cell r="F6180" t="str">
            <v>70092613KYD</v>
          </cell>
          <cell r="G6180" t="str">
            <v>CUTTING PUNCH</v>
          </cell>
        </row>
        <row r="6181">
          <cell r="D6181" t="str">
            <v>70095747AKC</v>
          </cell>
          <cell r="E6181" t="str">
            <v>APPLICATOR</v>
          </cell>
          <cell r="F6181" t="str">
            <v>70095747AKC</v>
          </cell>
          <cell r="G6181" t="str">
            <v>KAM APPLICATOR SIDEFEED</v>
          </cell>
        </row>
        <row r="6182">
          <cell r="D6182" t="str">
            <v>70099314KYF</v>
          </cell>
          <cell r="E6182" t="str">
            <v>FEEDING</v>
          </cell>
          <cell r="F6182" t="str">
            <v>70099314KYF</v>
          </cell>
          <cell r="G6182" t="str">
            <v>FEEDING CRAW</v>
          </cell>
        </row>
        <row r="6183">
          <cell r="D6183" t="str">
            <v>70099314KYG</v>
          </cell>
          <cell r="E6183" t="str">
            <v>PLATE</v>
          </cell>
          <cell r="F6183" t="str">
            <v>70099314KYG</v>
          </cell>
          <cell r="G6183" t="str">
            <v>TERMINAL GUIDE PLATE</v>
          </cell>
        </row>
        <row r="6184">
          <cell r="D6184" t="str">
            <v>70171080KKU</v>
          </cell>
          <cell r="E6184" t="str">
            <v>BLOCK</v>
          </cell>
          <cell r="F6184" t="str">
            <v>70171080KKU</v>
          </cell>
          <cell r="G6184" t="str">
            <v>MAIN BLOCK</v>
          </cell>
        </row>
        <row r="6185">
          <cell r="D6185" t="str">
            <v>70171180SYF</v>
          </cell>
          <cell r="E6185" t="str">
            <v>FEEDING</v>
          </cell>
          <cell r="F6185" t="str">
            <v>70171180SYF</v>
          </cell>
          <cell r="G6185" t="str">
            <v>FEEDING CLAW</v>
          </cell>
        </row>
        <row r="6186">
          <cell r="D6186" t="str">
            <v>70171180ZS</v>
          </cell>
          <cell r="E6186" t="str">
            <v>BLADE</v>
          </cell>
          <cell r="F6186" t="str">
            <v>70171180ZS</v>
          </cell>
          <cell r="G6186" t="str">
            <v>SHEARBLADE</v>
          </cell>
        </row>
        <row r="6187">
          <cell r="D6187" t="str">
            <v>70171182SYF</v>
          </cell>
          <cell r="E6187" t="str">
            <v>FEEDING</v>
          </cell>
          <cell r="F6187" t="str">
            <v>70171182SYF</v>
          </cell>
          <cell r="G6187" t="str">
            <v>FEEDING CLAW</v>
          </cell>
        </row>
        <row r="6188">
          <cell r="D6188" t="str">
            <v>70171182ZS</v>
          </cell>
          <cell r="E6188" t="str">
            <v>BLADE</v>
          </cell>
          <cell r="F6188" t="str">
            <v>70171182ZS</v>
          </cell>
          <cell r="G6188" t="str">
            <v>SHEARBLADE</v>
          </cell>
        </row>
        <row r="6189">
          <cell r="D6189" t="str">
            <v>70171183SYF</v>
          </cell>
          <cell r="E6189" t="str">
            <v>FEEDING</v>
          </cell>
          <cell r="F6189" t="str">
            <v>70171183SYF</v>
          </cell>
          <cell r="G6189" t="str">
            <v>FEEDING CLAW</v>
          </cell>
        </row>
        <row r="6190">
          <cell r="D6190" t="str">
            <v>70171184SYF</v>
          </cell>
          <cell r="E6190" t="str">
            <v>FEEDING</v>
          </cell>
          <cell r="F6190" t="str">
            <v>70171184SYF</v>
          </cell>
          <cell r="G6190" t="str">
            <v>FEEDING CLAW</v>
          </cell>
        </row>
        <row r="6191">
          <cell r="D6191" t="str">
            <v>70171184ZS</v>
          </cell>
          <cell r="E6191" t="str">
            <v>BLADE</v>
          </cell>
          <cell r="F6191" t="str">
            <v>70171184ZS</v>
          </cell>
          <cell r="G6191" t="str">
            <v>SHEARBLADE</v>
          </cell>
        </row>
        <row r="6192">
          <cell r="D6192" t="str">
            <v>70171185WYF</v>
          </cell>
          <cell r="E6192" t="str">
            <v>FEEDING</v>
          </cell>
          <cell r="F6192" t="str">
            <v>70171185WYF</v>
          </cell>
          <cell r="G6192" t="str">
            <v>FEEDING CLAW</v>
          </cell>
        </row>
        <row r="6193">
          <cell r="D6193" t="str">
            <v>70171186WS</v>
          </cell>
          <cell r="E6193" t="str">
            <v>BLADE</v>
          </cell>
          <cell r="F6193" t="str">
            <v>70171186WS</v>
          </cell>
          <cell r="G6193" t="str">
            <v>SHEARBLADE</v>
          </cell>
        </row>
        <row r="6194">
          <cell r="D6194" t="str">
            <v>70171186WYF</v>
          </cell>
          <cell r="E6194" t="str">
            <v>FEEDING</v>
          </cell>
          <cell r="F6194" t="str">
            <v>70171186WYF</v>
          </cell>
          <cell r="G6194" t="str">
            <v>FEEDING CLAW</v>
          </cell>
        </row>
        <row r="6195">
          <cell r="D6195" t="str">
            <v>71125023XYH</v>
          </cell>
          <cell r="E6195" t="str">
            <v>PLATE</v>
          </cell>
          <cell r="F6195" t="str">
            <v>71125023XYH</v>
          </cell>
          <cell r="G6195" t="str">
            <v>TERMINAL GUIDE PLATE B</v>
          </cell>
        </row>
        <row r="6196">
          <cell r="D6196" t="str">
            <v>71125023XYY</v>
          </cell>
          <cell r="E6196" t="str">
            <v>STOPPER</v>
          </cell>
          <cell r="F6196" t="str">
            <v>71125023XYY</v>
          </cell>
          <cell r="G6196" t="str">
            <v>SUPPORTING STOPPER</v>
          </cell>
        </row>
        <row r="6197">
          <cell r="D6197" t="str">
            <v>71125082XYH</v>
          </cell>
          <cell r="E6197" t="str">
            <v>PLATE</v>
          </cell>
          <cell r="F6197" t="str">
            <v>71125082XYH</v>
          </cell>
          <cell r="G6197" t="str">
            <v>TERMINAL GUIDE PLATE B</v>
          </cell>
        </row>
        <row r="6198">
          <cell r="D6198" t="str">
            <v>71125088XJE</v>
          </cell>
          <cell r="E6198" t="str">
            <v>HOLDER</v>
          </cell>
          <cell r="F6198" t="str">
            <v>71125088XJE</v>
          </cell>
          <cell r="G6198" t="str">
            <v>ANVIL HOLDER</v>
          </cell>
        </row>
        <row r="6199">
          <cell r="D6199" t="str">
            <v>71125088XYB</v>
          </cell>
          <cell r="E6199" t="str">
            <v>BASE</v>
          </cell>
          <cell r="F6199" t="str">
            <v>71125088XYB</v>
          </cell>
          <cell r="G6199" t="str">
            <v>BASE</v>
          </cell>
        </row>
        <row r="6200">
          <cell r="D6200" t="str">
            <v>71125088XYY</v>
          </cell>
          <cell r="E6200" t="str">
            <v>STOPPER</v>
          </cell>
          <cell r="F6200" t="str">
            <v>71125088XYY</v>
          </cell>
          <cell r="G6200" t="str">
            <v>SUPPORTING STOPPER</v>
          </cell>
        </row>
        <row r="6201">
          <cell r="D6201" t="str">
            <v>71125089XJE</v>
          </cell>
          <cell r="E6201" t="str">
            <v>HOLDER</v>
          </cell>
          <cell r="F6201" t="str">
            <v>71125089XJE</v>
          </cell>
          <cell r="G6201" t="str">
            <v>ANVIL HOLDER</v>
          </cell>
        </row>
        <row r="6202">
          <cell r="D6202" t="str">
            <v>71125089XYB</v>
          </cell>
          <cell r="E6202" t="str">
            <v>BASE</v>
          </cell>
          <cell r="F6202" t="str">
            <v>71125089XYB</v>
          </cell>
          <cell r="G6202" t="str">
            <v>BASE</v>
          </cell>
        </row>
        <row r="6203">
          <cell r="D6203" t="str">
            <v>71125089XYH</v>
          </cell>
          <cell r="E6203" t="str">
            <v>PLATE</v>
          </cell>
          <cell r="F6203" t="str">
            <v>71125089XYH</v>
          </cell>
          <cell r="G6203" t="str">
            <v>TERMINAL GUIDE PLATE B</v>
          </cell>
        </row>
        <row r="6204">
          <cell r="D6204" t="str">
            <v>71125089XYY</v>
          </cell>
          <cell r="E6204" t="str">
            <v>STOPPER</v>
          </cell>
          <cell r="F6204" t="str">
            <v>71125089XYY</v>
          </cell>
          <cell r="G6204" t="str">
            <v>SUPPORTING STOPPER</v>
          </cell>
        </row>
        <row r="6205">
          <cell r="D6205" t="str">
            <v>71125102XJE</v>
          </cell>
          <cell r="E6205" t="str">
            <v>HOLDER</v>
          </cell>
          <cell r="F6205" t="str">
            <v>71125102XJE</v>
          </cell>
          <cell r="G6205" t="str">
            <v>ANVIL HOLDER</v>
          </cell>
        </row>
        <row r="6206">
          <cell r="D6206" t="str">
            <v>71125102XYB</v>
          </cell>
          <cell r="E6206" t="str">
            <v>BASE</v>
          </cell>
          <cell r="F6206" t="str">
            <v>71125102XYB</v>
          </cell>
          <cell r="G6206" t="str">
            <v>BASE</v>
          </cell>
        </row>
        <row r="6207">
          <cell r="D6207" t="str">
            <v>71125102XYH</v>
          </cell>
          <cell r="E6207" t="str">
            <v>PLATE</v>
          </cell>
          <cell r="F6207" t="str">
            <v>71125102XYH</v>
          </cell>
          <cell r="G6207" t="str">
            <v>TERMINAL GUIDE PLATE B</v>
          </cell>
        </row>
        <row r="6208">
          <cell r="D6208" t="str">
            <v>71125103XYY</v>
          </cell>
          <cell r="E6208" t="str">
            <v>STOPPER</v>
          </cell>
          <cell r="F6208" t="str">
            <v>71125103XYY</v>
          </cell>
          <cell r="G6208" t="str">
            <v>SUPPORTING STOPPER</v>
          </cell>
        </row>
        <row r="6209">
          <cell r="D6209" t="str">
            <v>71125191XJE</v>
          </cell>
          <cell r="E6209" t="str">
            <v>HOLDER</v>
          </cell>
          <cell r="F6209" t="str">
            <v>71125191XJE</v>
          </cell>
          <cell r="G6209" t="str">
            <v>ANVIL HOLDER</v>
          </cell>
        </row>
        <row r="6210">
          <cell r="D6210" t="str">
            <v>71125191XYB</v>
          </cell>
          <cell r="E6210" t="str">
            <v>BASE</v>
          </cell>
          <cell r="F6210" t="str">
            <v>71125191XYB</v>
          </cell>
          <cell r="G6210" t="str">
            <v>BASE</v>
          </cell>
        </row>
        <row r="6211">
          <cell r="D6211" t="str">
            <v>71125191XYH</v>
          </cell>
          <cell r="E6211" t="str">
            <v>PLATE</v>
          </cell>
          <cell r="F6211" t="str">
            <v>71125191XYH</v>
          </cell>
          <cell r="G6211" t="str">
            <v>TERMINAL GUIDE PLATE B</v>
          </cell>
        </row>
        <row r="6212">
          <cell r="D6212" t="str">
            <v>71125191XYY</v>
          </cell>
          <cell r="E6212" t="str">
            <v>STOPPER</v>
          </cell>
          <cell r="F6212" t="str">
            <v>71125191XYY</v>
          </cell>
          <cell r="G6212" t="str">
            <v>SUPPORTING STOPPER</v>
          </cell>
        </row>
        <row r="6213">
          <cell r="D6213" t="str">
            <v>71141369HI</v>
          </cell>
          <cell r="E6213" t="str">
            <v>CRIMPER DIES</v>
          </cell>
          <cell r="F6213" t="str">
            <v>71141369HI</v>
          </cell>
          <cell r="G6213" t="str">
            <v>INSULATION CRIMPER</v>
          </cell>
        </row>
        <row r="6214">
          <cell r="D6214" t="str">
            <v>71141369XJE</v>
          </cell>
          <cell r="E6214" t="str">
            <v>HOLDER</v>
          </cell>
          <cell r="F6214" t="str">
            <v>71141369XJE</v>
          </cell>
          <cell r="G6214" t="str">
            <v>ANVIL HOLDER</v>
          </cell>
        </row>
        <row r="6215">
          <cell r="D6215" t="str">
            <v>71141369XYB</v>
          </cell>
          <cell r="E6215" t="str">
            <v>BASE</v>
          </cell>
          <cell r="F6215" t="str">
            <v>71141369XYB</v>
          </cell>
          <cell r="G6215" t="str">
            <v>BESE</v>
          </cell>
        </row>
        <row r="6216">
          <cell r="D6216" t="str">
            <v>71141369XYH</v>
          </cell>
          <cell r="E6216" t="str">
            <v>PLATE</v>
          </cell>
          <cell r="F6216" t="str">
            <v>71141369XYH</v>
          </cell>
          <cell r="G6216" t="str">
            <v>TERMINAL GUIDE PLATE B</v>
          </cell>
        </row>
        <row r="6217">
          <cell r="D6217" t="str">
            <v>71141369XYY</v>
          </cell>
          <cell r="E6217" t="str">
            <v>STOPPER</v>
          </cell>
          <cell r="F6217" t="str">
            <v>71141369XYY</v>
          </cell>
          <cell r="G6217" t="str">
            <v>SUPPORTING STOPPER</v>
          </cell>
        </row>
        <row r="6218">
          <cell r="D6218" t="str">
            <v>71141466PJE</v>
          </cell>
          <cell r="E6218" t="str">
            <v>HOLDER</v>
          </cell>
          <cell r="F6218" t="str">
            <v>71141466PJE</v>
          </cell>
          <cell r="G6218" t="str">
            <v>ANVIL HOLDER</v>
          </cell>
        </row>
        <row r="6219">
          <cell r="D6219" t="str">
            <v>71141466PYB</v>
          </cell>
          <cell r="E6219" t="str">
            <v>BASE</v>
          </cell>
          <cell r="F6219" t="str">
            <v>71141466PYB</v>
          </cell>
          <cell r="G6219" t="str">
            <v>BASE</v>
          </cell>
        </row>
        <row r="6220">
          <cell r="D6220" t="str">
            <v>71141973XYY</v>
          </cell>
          <cell r="E6220" t="str">
            <v>STOPPER</v>
          </cell>
          <cell r="F6220" t="str">
            <v>71141973XYY</v>
          </cell>
          <cell r="G6220" t="str">
            <v>SUPPORTING STOPPER</v>
          </cell>
        </row>
        <row r="6221">
          <cell r="D6221" t="str">
            <v>71143102XJE</v>
          </cell>
          <cell r="E6221" t="str">
            <v>HOLDER</v>
          </cell>
          <cell r="F6221" t="str">
            <v>71143102XJE</v>
          </cell>
          <cell r="G6221" t="str">
            <v>ANVIL HOLDER</v>
          </cell>
        </row>
        <row r="6222">
          <cell r="D6222" t="str">
            <v>71143102XYB</v>
          </cell>
          <cell r="E6222" t="str">
            <v>BASE</v>
          </cell>
          <cell r="F6222" t="str">
            <v>71143102XYB</v>
          </cell>
          <cell r="G6222" t="str">
            <v>BASE</v>
          </cell>
        </row>
        <row r="6223">
          <cell r="D6223" t="str">
            <v>71143102XYH</v>
          </cell>
          <cell r="E6223" t="str">
            <v>PLATE</v>
          </cell>
          <cell r="F6223" t="str">
            <v>71143102XYH</v>
          </cell>
          <cell r="G6223" t="str">
            <v>TERMINALGUIDEPLATE B</v>
          </cell>
        </row>
        <row r="6224">
          <cell r="D6224" t="str">
            <v>71143102XYY</v>
          </cell>
          <cell r="E6224" t="str">
            <v>STOPPER</v>
          </cell>
          <cell r="F6224" t="str">
            <v>71143102XYY</v>
          </cell>
          <cell r="G6224" t="str">
            <v>SUPPORTING STOPPER</v>
          </cell>
        </row>
        <row r="6225">
          <cell r="D6225" t="str">
            <v>71143250CAN</v>
          </cell>
          <cell r="E6225" t="str">
            <v>CRIMPER DIES</v>
          </cell>
          <cell r="F6225" t="str">
            <v>71143250CAN</v>
          </cell>
          <cell r="G6225" t="str">
            <v>WIRE ANVIL</v>
          </cell>
        </row>
        <row r="6226">
          <cell r="D6226" t="str">
            <v>71143250CAPC</v>
          </cell>
          <cell r="E6226" t="str">
            <v>CRIMPER DIES</v>
          </cell>
          <cell r="F6226" t="str">
            <v>71143250CAPC</v>
          </cell>
          <cell r="G6226" t="str">
            <v>INSULATION ANVIL</v>
          </cell>
        </row>
        <row r="6227">
          <cell r="D6227" t="str">
            <v>71143250CIC</v>
          </cell>
          <cell r="E6227" t="str">
            <v>CRIMPER DIES</v>
          </cell>
          <cell r="F6227" t="str">
            <v>71143250CIC</v>
          </cell>
          <cell r="G6227" t="str">
            <v>INSULATION CRIMPER</v>
          </cell>
        </row>
        <row r="6228">
          <cell r="D6228" t="str">
            <v>71143250CW</v>
          </cell>
          <cell r="E6228" t="str">
            <v>CRIMPER DIES</v>
          </cell>
          <cell r="F6228" t="str">
            <v>71143250CW</v>
          </cell>
          <cell r="G6228" t="str">
            <v>WIRECRIMPER</v>
          </cell>
        </row>
        <row r="6229">
          <cell r="D6229" t="str">
            <v>71143250KAC</v>
          </cell>
          <cell r="E6229" t="str">
            <v>CRIMPER DIES</v>
          </cell>
          <cell r="F6229" t="str">
            <v>71143250KAC</v>
          </cell>
          <cell r="G6229" t="str">
            <v>ANVIL</v>
          </cell>
        </row>
        <row r="6230">
          <cell r="D6230" t="str">
            <v>71143250KIC</v>
          </cell>
          <cell r="E6230" t="str">
            <v>CRIMPER DIES</v>
          </cell>
          <cell r="F6230" t="str">
            <v>71143250KIC</v>
          </cell>
          <cell r="G6230" t="str">
            <v>INSULATION ANVIL</v>
          </cell>
        </row>
        <row r="6231">
          <cell r="D6231" t="str">
            <v>71143251KPD</v>
          </cell>
          <cell r="E6231" t="str">
            <v>BLADE</v>
          </cell>
          <cell r="F6231" t="str">
            <v>71143251KPD</v>
          </cell>
          <cell r="G6231" t="str">
            <v>OUTER SHEARBLADE(DD)</v>
          </cell>
        </row>
        <row r="6232">
          <cell r="D6232" t="str">
            <v>71144025XJE</v>
          </cell>
          <cell r="E6232" t="str">
            <v>HOLDER</v>
          </cell>
          <cell r="F6232" t="str">
            <v>71144025XJE</v>
          </cell>
          <cell r="G6232" t="str">
            <v>ANVIL HOLDER</v>
          </cell>
        </row>
        <row r="6233">
          <cell r="D6233" t="str">
            <v>71144025XYB</v>
          </cell>
          <cell r="E6233" t="str">
            <v>BASE</v>
          </cell>
          <cell r="F6233" t="str">
            <v>71144025XYB</v>
          </cell>
          <cell r="G6233" t="str">
            <v>BASE</v>
          </cell>
        </row>
        <row r="6234">
          <cell r="D6234" t="str">
            <v>71144025XYH</v>
          </cell>
          <cell r="E6234" t="str">
            <v>PLATE</v>
          </cell>
          <cell r="F6234" t="str">
            <v>71144025XYH</v>
          </cell>
          <cell r="G6234" t="str">
            <v>TERMINAL GUIDE PLATE B</v>
          </cell>
        </row>
        <row r="6235">
          <cell r="D6235" t="str">
            <v>71144025XYY</v>
          </cell>
          <cell r="E6235" t="str">
            <v>STOPPER</v>
          </cell>
          <cell r="F6235" t="str">
            <v>71144025XYY</v>
          </cell>
          <cell r="G6235" t="str">
            <v>SUPPORTINGSTOPPER</v>
          </cell>
        </row>
        <row r="6236">
          <cell r="D6236" t="str">
            <v>71144032XYH</v>
          </cell>
          <cell r="E6236" t="str">
            <v>PLATE</v>
          </cell>
          <cell r="F6236" t="str">
            <v>71144032XYH</v>
          </cell>
          <cell r="G6236" t="str">
            <v>TERMINAL GUIDE PLATE B</v>
          </cell>
        </row>
        <row r="6237">
          <cell r="D6237" t="str">
            <v>71144040XYY</v>
          </cell>
          <cell r="E6237" t="str">
            <v>STOPPER</v>
          </cell>
          <cell r="F6237" t="str">
            <v>71144040XYY</v>
          </cell>
          <cell r="G6237" t="str">
            <v>SUPPORTING STOPPER</v>
          </cell>
        </row>
        <row r="6238">
          <cell r="D6238" t="str">
            <v>71144041XYY</v>
          </cell>
          <cell r="E6238" t="str">
            <v>STOPPER</v>
          </cell>
          <cell r="F6238" t="str">
            <v>71144041XYY</v>
          </cell>
          <cell r="G6238" t="str">
            <v>SUPPORTING STOPPER</v>
          </cell>
        </row>
        <row r="6239">
          <cell r="D6239" t="str">
            <v>71144112XJE</v>
          </cell>
          <cell r="E6239" t="str">
            <v>HOLDER</v>
          </cell>
          <cell r="F6239" t="str">
            <v>71144112XJE</v>
          </cell>
          <cell r="G6239" t="str">
            <v>ANVIL HOLDER</v>
          </cell>
        </row>
        <row r="6240">
          <cell r="D6240" t="str">
            <v>71144112XYB</v>
          </cell>
          <cell r="E6240" t="str">
            <v>BASE</v>
          </cell>
          <cell r="F6240" t="str">
            <v>71144112XYB</v>
          </cell>
          <cell r="G6240" t="str">
            <v>BASE</v>
          </cell>
        </row>
        <row r="6241">
          <cell r="D6241" t="str">
            <v>71144112XYH</v>
          </cell>
          <cell r="E6241" t="str">
            <v>PLATE</v>
          </cell>
          <cell r="F6241" t="str">
            <v>71144112XYH</v>
          </cell>
          <cell r="G6241" t="str">
            <v>TERMINALGUIDEPLATE B</v>
          </cell>
        </row>
        <row r="6242">
          <cell r="D6242" t="str">
            <v>71144112XYY</v>
          </cell>
          <cell r="E6242" t="str">
            <v>STOPPER</v>
          </cell>
          <cell r="F6242" t="str">
            <v>71144112XYY</v>
          </cell>
          <cell r="G6242" t="str">
            <v>SUPPORTING STOPPER</v>
          </cell>
        </row>
        <row r="6243">
          <cell r="D6243" t="str">
            <v>71144197XYY</v>
          </cell>
          <cell r="E6243" t="str">
            <v>STOPPER</v>
          </cell>
          <cell r="F6243" t="str">
            <v>71144197XYY</v>
          </cell>
          <cell r="G6243" t="str">
            <v>SUPPORTING STOPPER</v>
          </cell>
        </row>
        <row r="6244">
          <cell r="D6244" t="str">
            <v>71144198XYY</v>
          </cell>
          <cell r="E6244" t="str">
            <v>STOPPER</v>
          </cell>
          <cell r="F6244" t="str">
            <v>71144198XYY</v>
          </cell>
          <cell r="G6244" t="str">
            <v>SUPPORTING STOPPER</v>
          </cell>
        </row>
        <row r="6245">
          <cell r="D6245" t="str">
            <v>71144415XJE</v>
          </cell>
          <cell r="E6245" t="str">
            <v>HOLDER</v>
          </cell>
          <cell r="F6245" t="str">
            <v>71144415XJE</v>
          </cell>
          <cell r="G6245" t="str">
            <v>ANVIL HOLDER</v>
          </cell>
        </row>
        <row r="6246">
          <cell r="D6246" t="str">
            <v>71144415XYB</v>
          </cell>
          <cell r="E6246" t="str">
            <v>BASE</v>
          </cell>
          <cell r="F6246" t="str">
            <v>71144415XYB</v>
          </cell>
          <cell r="G6246" t="str">
            <v>BASE</v>
          </cell>
        </row>
        <row r="6247">
          <cell r="D6247" t="str">
            <v>71144415XYH</v>
          </cell>
          <cell r="E6247" t="str">
            <v>PLATE</v>
          </cell>
          <cell r="F6247" t="str">
            <v>71144415XYH</v>
          </cell>
          <cell r="G6247" t="str">
            <v>TERMINAL GUIDE PLATE B</v>
          </cell>
        </row>
        <row r="6248">
          <cell r="D6248" t="str">
            <v>71144417XJE</v>
          </cell>
          <cell r="E6248" t="str">
            <v>HOLDER</v>
          </cell>
          <cell r="F6248" t="str">
            <v>71144417XJE</v>
          </cell>
          <cell r="G6248" t="str">
            <v>ANVIL HOLDER</v>
          </cell>
        </row>
        <row r="6249">
          <cell r="D6249" t="str">
            <v>71144417XYY</v>
          </cell>
          <cell r="E6249" t="str">
            <v>STOPPER</v>
          </cell>
          <cell r="F6249" t="str">
            <v>71144417XYY</v>
          </cell>
          <cell r="G6249" t="str">
            <v>SUPPORTING STOPPER</v>
          </cell>
        </row>
        <row r="6250">
          <cell r="D6250" t="str">
            <v>71144486XA</v>
          </cell>
          <cell r="E6250" t="str">
            <v>CRIMPER DIES</v>
          </cell>
          <cell r="F6250" t="str">
            <v>71144486XA</v>
          </cell>
          <cell r="G6250" t="str">
            <v>ANVIL</v>
          </cell>
        </row>
        <row r="6251">
          <cell r="D6251" t="str">
            <v>71144486XI</v>
          </cell>
          <cell r="E6251" t="str">
            <v>CRIMPER DIES</v>
          </cell>
          <cell r="F6251" t="str">
            <v>71144486XI</v>
          </cell>
          <cell r="G6251" t="str">
            <v>INSULATIONCRIMPER</v>
          </cell>
        </row>
        <row r="6252">
          <cell r="D6252" t="str">
            <v>71144486XW</v>
          </cell>
          <cell r="E6252" t="str">
            <v>CRIMPER DIES</v>
          </cell>
          <cell r="F6252" t="str">
            <v>71144486XW</v>
          </cell>
          <cell r="G6252" t="str">
            <v>WIRECRIMPER</v>
          </cell>
        </row>
        <row r="6253">
          <cell r="D6253" t="str">
            <v>71144728CLXA</v>
          </cell>
          <cell r="E6253" t="str">
            <v>CRIMPER DIES</v>
          </cell>
          <cell r="F6253" t="str">
            <v>71144728CLXA</v>
          </cell>
          <cell r="G6253" t="str">
            <v>ANVIL</v>
          </cell>
        </row>
        <row r="6254">
          <cell r="D6254" t="str">
            <v>71144794PYY</v>
          </cell>
          <cell r="E6254" t="str">
            <v>STOPPER</v>
          </cell>
          <cell r="F6254" t="str">
            <v>71144794PYY</v>
          </cell>
          <cell r="G6254" t="str">
            <v>SUPPORTING STOPPER</v>
          </cell>
        </row>
        <row r="6255">
          <cell r="D6255" t="str">
            <v>71144795PYY</v>
          </cell>
          <cell r="E6255" t="str">
            <v>STOPPER</v>
          </cell>
          <cell r="F6255" t="str">
            <v>71144795PYY</v>
          </cell>
          <cell r="G6255" t="str">
            <v>SUPPORTING STOPPER</v>
          </cell>
        </row>
        <row r="6256">
          <cell r="D6256" t="str">
            <v>71144819XJE</v>
          </cell>
          <cell r="E6256" t="str">
            <v>HOLDER</v>
          </cell>
          <cell r="F6256" t="str">
            <v>71144819XJE</v>
          </cell>
          <cell r="G6256" t="str">
            <v>ANVIL HOLDER</v>
          </cell>
        </row>
        <row r="6257">
          <cell r="D6257" t="str">
            <v>71144819XYB</v>
          </cell>
          <cell r="E6257" t="str">
            <v>BASE</v>
          </cell>
          <cell r="F6257" t="str">
            <v>71144819XYB</v>
          </cell>
          <cell r="G6257" t="str">
            <v>BASE</v>
          </cell>
        </row>
        <row r="6258">
          <cell r="D6258" t="str">
            <v>71144819XYH</v>
          </cell>
          <cell r="E6258" t="str">
            <v>PLATE</v>
          </cell>
          <cell r="F6258" t="str">
            <v>71144819XYH</v>
          </cell>
          <cell r="G6258" t="str">
            <v>TERMINAL GUIDE PLATE B</v>
          </cell>
        </row>
        <row r="6259">
          <cell r="D6259" t="str">
            <v>71144819XYY</v>
          </cell>
          <cell r="E6259" t="str">
            <v>STOPPER</v>
          </cell>
          <cell r="F6259" t="str">
            <v>71144819XYY</v>
          </cell>
          <cell r="G6259" t="str">
            <v>SUPPORTINGSTOPPER</v>
          </cell>
        </row>
        <row r="6260">
          <cell r="D6260" t="str">
            <v>71144992AYC</v>
          </cell>
          <cell r="E6260" t="str">
            <v>APPLICATOR</v>
          </cell>
          <cell r="F6260" t="str">
            <v>71144992AYC</v>
          </cell>
          <cell r="G6260" t="str">
            <v>04APPLICATOR SIDEFEED</v>
          </cell>
        </row>
        <row r="6261">
          <cell r="D6261" t="str">
            <v>71144992XYY</v>
          </cell>
          <cell r="E6261" t="str">
            <v>STOPPER</v>
          </cell>
          <cell r="F6261" t="str">
            <v>71144992XYY</v>
          </cell>
          <cell r="G6261" t="str">
            <v>SUPPORTINGSTOPPER</v>
          </cell>
        </row>
        <row r="6262">
          <cell r="D6262" t="str">
            <v>71144993XYY</v>
          </cell>
          <cell r="E6262" t="str">
            <v>STOPPER</v>
          </cell>
          <cell r="F6262" t="str">
            <v>71144993XYY</v>
          </cell>
          <cell r="G6262" t="str">
            <v>SUPPORTING STOPPER</v>
          </cell>
        </row>
        <row r="6263">
          <cell r="D6263" t="str">
            <v>71145152CAN</v>
          </cell>
          <cell r="E6263" t="str">
            <v>CRIMPER DIES</v>
          </cell>
          <cell r="F6263" t="str">
            <v>71145152CAN</v>
          </cell>
          <cell r="G6263" t="str">
            <v>WIRE ANVIL</v>
          </cell>
        </row>
        <row r="6264">
          <cell r="D6264" t="str">
            <v>71145152CAP</v>
          </cell>
          <cell r="E6264" t="str">
            <v>CRIMPER DIES</v>
          </cell>
          <cell r="F6264" t="str">
            <v>71145152CAP</v>
          </cell>
          <cell r="G6264" t="str">
            <v>INSULATION ANVIL</v>
          </cell>
        </row>
        <row r="6265">
          <cell r="D6265" t="str">
            <v>71145152CI</v>
          </cell>
          <cell r="E6265" t="str">
            <v>CRIMPER DIES</v>
          </cell>
          <cell r="F6265" t="str">
            <v>71145152CI</v>
          </cell>
          <cell r="G6265" t="str">
            <v>INSULATION CRIMPER</v>
          </cell>
        </row>
        <row r="6266">
          <cell r="D6266" t="str">
            <v>71145152CW</v>
          </cell>
          <cell r="E6266" t="str">
            <v>CRIMPER DIES</v>
          </cell>
          <cell r="F6266" t="str">
            <v>71145152CW</v>
          </cell>
          <cell r="G6266" t="str">
            <v>WIRECRIMPER</v>
          </cell>
        </row>
        <row r="6267">
          <cell r="D6267" t="str">
            <v>71146794XJE</v>
          </cell>
          <cell r="E6267" t="str">
            <v>HOLDER</v>
          </cell>
          <cell r="F6267" t="str">
            <v>71146794XJE</v>
          </cell>
          <cell r="G6267" t="str">
            <v>ANVIL HOLDER</v>
          </cell>
        </row>
        <row r="6268">
          <cell r="D6268" t="str">
            <v>71146794XYB</v>
          </cell>
          <cell r="E6268" t="str">
            <v>BASE</v>
          </cell>
          <cell r="F6268" t="str">
            <v>71146794XYB</v>
          </cell>
          <cell r="G6268" t="str">
            <v>BASE</v>
          </cell>
        </row>
        <row r="6269">
          <cell r="D6269" t="str">
            <v>71146794XYH</v>
          </cell>
          <cell r="E6269" t="str">
            <v>PLATE</v>
          </cell>
          <cell r="F6269" t="str">
            <v>71146794XYH</v>
          </cell>
          <cell r="G6269" t="str">
            <v>TERMINAL GUIDE PLATE B</v>
          </cell>
        </row>
        <row r="6270">
          <cell r="D6270" t="str">
            <v>71146794XYY</v>
          </cell>
          <cell r="E6270" t="str">
            <v>STOPPER</v>
          </cell>
          <cell r="F6270" t="str">
            <v>71146794XYY</v>
          </cell>
          <cell r="G6270" t="str">
            <v>SUPPORTING STOPPER</v>
          </cell>
        </row>
        <row r="6271">
          <cell r="D6271" t="str">
            <v>71147085XYY</v>
          </cell>
          <cell r="E6271" t="str">
            <v>STOPPER</v>
          </cell>
          <cell r="F6271" t="str">
            <v>71147085XYY</v>
          </cell>
          <cell r="G6271" t="str">
            <v>SUPPORTING STOPPER</v>
          </cell>
        </row>
        <row r="6272">
          <cell r="D6272" t="str">
            <v>71147386XJE</v>
          </cell>
          <cell r="E6272" t="str">
            <v>HOLDER</v>
          </cell>
          <cell r="F6272" t="str">
            <v>71147386XJE</v>
          </cell>
          <cell r="G6272" t="str">
            <v>ANVIL HOLDER</v>
          </cell>
        </row>
        <row r="6273">
          <cell r="D6273" t="str">
            <v>71147386XYB</v>
          </cell>
          <cell r="E6273" t="str">
            <v>BASE</v>
          </cell>
          <cell r="F6273" t="str">
            <v>71147386XYB</v>
          </cell>
          <cell r="G6273" t="str">
            <v>BASE</v>
          </cell>
        </row>
        <row r="6274">
          <cell r="D6274" t="str">
            <v>71147386XYH</v>
          </cell>
          <cell r="E6274" t="str">
            <v>PLATE</v>
          </cell>
          <cell r="F6274" t="str">
            <v>71147386XYH</v>
          </cell>
          <cell r="G6274" t="str">
            <v>TERMINAL GUIDE PLATE B</v>
          </cell>
        </row>
        <row r="6275">
          <cell r="D6275" t="str">
            <v>71147386XYY</v>
          </cell>
          <cell r="E6275" t="str">
            <v>STOPPER</v>
          </cell>
          <cell r="F6275" t="str">
            <v>71147386XYY</v>
          </cell>
          <cell r="G6275" t="str">
            <v>SUPPORTING STOPPER</v>
          </cell>
        </row>
        <row r="6276">
          <cell r="D6276" t="str">
            <v>71147387XJE</v>
          </cell>
          <cell r="E6276" t="str">
            <v>HOLDER</v>
          </cell>
          <cell r="F6276" t="str">
            <v>71147387XJE</v>
          </cell>
          <cell r="G6276" t="str">
            <v>ANVIL HOLDER</v>
          </cell>
        </row>
        <row r="6277">
          <cell r="D6277" t="str">
            <v>71147387XYB</v>
          </cell>
          <cell r="E6277" t="str">
            <v>BASE</v>
          </cell>
          <cell r="F6277" t="str">
            <v>71147387XYB</v>
          </cell>
          <cell r="G6277" t="str">
            <v>BASE</v>
          </cell>
        </row>
        <row r="6278">
          <cell r="D6278" t="str">
            <v>71147387XYH</v>
          </cell>
          <cell r="E6278" t="str">
            <v>PLATE</v>
          </cell>
          <cell r="F6278" t="str">
            <v>71147387XYH</v>
          </cell>
          <cell r="G6278" t="str">
            <v>TERMINAL GUIDE PLATE B</v>
          </cell>
        </row>
        <row r="6279">
          <cell r="D6279" t="str">
            <v>71147387XYY</v>
          </cell>
          <cell r="E6279" t="str">
            <v>STOPPER</v>
          </cell>
          <cell r="F6279" t="str">
            <v>71147387XYY</v>
          </cell>
          <cell r="G6279" t="str">
            <v>SUPPORTING STOPPER</v>
          </cell>
        </row>
        <row r="6280">
          <cell r="D6280" t="str">
            <v>71147388AXS</v>
          </cell>
          <cell r="E6280" t="str">
            <v>APPLICATOR</v>
          </cell>
          <cell r="F6280" t="str">
            <v>71147388AXS</v>
          </cell>
          <cell r="G6280" t="str">
            <v>04APPLICATOR SIDEFEED</v>
          </cell>
        </row>
        <row r="6281">
          <cell r="D6281" t="str">
            <v>71147388XJE</v>
          </cell>
          <cell r="E6281" t="str">
            <v>HOLDER</v>
          </cell>
          <cell r="F6281" t="str">
            <v>71147388XJE</v>
          </cell>
          <cell r="G6281" t="str">
            <v>ANVIL HOLDER</v>
          </cell>
        </row>
        <row r="6282">
          <cell r="D6282" t="str">
            <v>71147388XYB</v>
          </cell>
          <cell r="E6282" t="str">
            <v>BASE</v>
          </cell>
          <cell r="F6282" t="str">
            <v>71147388XYB</v>
          </cell>
          <cell r="G6282" t="str">
            <v>BASE</v>
          </cell>
        </row>
        <row r="6283">
          <cell r="D6283" t="str">
            <v>71147388XYH</v>
          </cell>
          <cell r="E6283" t="str">
            <v>PLATE</v>
          </cell>
          <cell r="F6283" t="str">
            <v>71147388XYH</v>
          </cell>
          <cell r="G6283" t="str">
            <v>TERMINALGUIDEPLATE B</v>
          </cell>
        </row>
        <row r="6284">
          <cell r="D6284" t="str">
            <v>71147388XYY</v>
          </cell>
          <cell r="E6284" t="str">
            <v>STOPPER</v>
          </cell>
          <cell r="F6284" t="str">
            <v>71147388XYY</v>
          </cell>
          <cell r="G6284" t="str">
            <v>SUPPORTING STOPPER</v>
          </cell>
        </row>
        <row r="6285">
          <cell r="D6285" t="str">
            <v>71147854XYY</v>
          </cell>
          <cell r="E6285" t="str">
            <v>STOPPER</v>
          </cell>
          <cell r="F6285" t="str">
            <v>71147854XYY</v>
          </cell>
          <cell r="G6285" t="str">
            <v>SUPPORTING STOPPER</v>
          </cell>
        </row>
        <row r="6286">
          <cell r="D6286" t="str">
            <v>71147855XYY</v>
          </cell>
          <cell r="E6286" t="str">
            <v>STOPPER</v>
          </cell>
          <cell r="F6286" t="str">
            <v>71147855XYY</v>
          </cell>
          <cell r="G6286" t="str">
            <v>SUPPORTING STOPPER</v>
          </cell>
        </row>
        <row r="6287">
          <cell r="D6287" t="str">
            <v>71147906XYY</v>
          </cell>
          <cell r="E6287" t="str">
            <v>STOPPER</v>
          </cell>
          <cell r="F6287" t="str">
            <v>71147906XYY</v>
          </cell>
          <cell r="G6287" t="str">
            <v>SUPPORTING STOPPER</v>
          </cell>
        </row>
        <row r="6288">
          <cell r="D6288" t="str">
            <v>71161291XYH</v>
          </cell>
          <cell r="E6288" t="str">
            <v>PLATE</v>
          </cell>
          <cell r="F6288" t="str">
            <v>71161291XYH</v>
          </cell>
          <cell r="G6288" t="str">
            <v>TERMINAL GUIDE PLATE B</v>
          </cell>
        </row>
        <row r="6289">
          <cell r="D6289" t="str">
            <v>71161362XJE</v>
          </cell>
          <cell r="E6289" t="str">
            <v>HOLDER</v>
          </cell>
          <cell r="F6289" t="str">
            <v>71161362XJE</v>
          </cell>
          <cell r="G6289" t="str">
            <v>ANVIL HOLDER</v>
          </cell>
        </row>
        <row r="6290">
          <cell r="D6290" t="str">
            <v>71161362XYB</v>
          </cell>
          <cell r="E6290" t="str">
            <v>BASE</v>
          </cell>
          <cell r="F6290" t="str">
            <v>71161362XYB</v>
          </cell>
          <cell r="G6290" t="str">
            <v>BASE</v>
          </cell>
        </row>
        <row r="6291">
          <cell r="D6291" t="str">
            <v>71161362XYH</v>
          </cell>
          <cell r="E6291" t="str">
            <v>PLATE</v>
          </cell>
          <cell r="F6291" t="str">
            <v>71161362XYH</v>
          </cell>
          <cell r="G6291" t="str">
            <v>TERMINAL GUIDE PLATE B</v>
          </cell>
        </row>
        <row r="6292">
          <cell r="D6292" t="str">
            <v>71161362XYY</v>
          </cell>
          <cell r="E6292" t="str">
            <v>STOPPER</v>
          </cell>
          <cell r="F6292" t="str">
            <v>71161362XYY</v>
          </cell>
          <cell r="G6292" t="str">
            <v>SUPPORTING STOPPER</v>
          </cell>
        </row>
        <row r="6293">
          <cell r="D6293" t="str">
            <v>71161369XJE</v>
          </cell>
          <cell r="E6293" t="str">
            <v>HOLDER</v>
          </cell>
          <cell r="F6293" t="str">
            <v>71161369XJE</v>
          </cell>
          <cell r="G6293" t="str">
            <v>ANVIL HOLDER</v>
          </cell>
        </row>
        <row r="6294">
          <cell r="D6294" t="str">
            <v>71161369XYB</v>
          </cell>
          <cell r="E6294" t="str">
            <v>BASE</v>
          </cell>
          <cell r="F6294" t="str">
            <v>71161369XYB</v>
          </cell>
          <cell r="G6294" t="str">
            <v>BASE</v>
          </cell>
        </row>
        <row r="6295">
          <cell r="D6295" t="str">
            <v>71161369XYH</v>
          </cell>
          <cell r="E6295" t="str">
            <v>PLATE</v>
          </cell>
          <cell r="F6295" t="str">
            <v>71161369XYH</v>
          </cell>
          <cell r="G6295" t="str">
            <v>TERMINAL GUIDE PLATE B</v>
          </cell>
        </row>
        <row r="6296">
          <cell r="D6296" t="str">
            <v>71161369XYY</v>
          </cell>
          <cell r="E6296" t="str">
            <v>STOPPER</v>
          </cell>
          <cell r="F6296" t="str">
            <v>71161369XYY</v>
          </cell>
          <cell r="G6296" t="str">
            <v>SUPPORTINGSTOPPER</v>
          </cell>
        </row>
        <row r="6297">
          <cell r="D6297" t="str">
            <v>71161625XYY</v>
          </cell>
          <cell r="E6297" t="str">
            <v>STOPPER</v>
          </cell>
          <cell r="F6297" t="str">
            <v>71161625XYY</v>
          </cell>
          <cell r="G6297" t="str">
            <v>SUPPORTINGSTOPPER</v>
          </cell>
        </row>
        <row r="6298">
          <cell r="D6298" t="str">
            <v>71161686PIC</v>
          </cell>
          <cell r="E6298" t="str">
            <v>CRIMPER DIES</v>
          </cell>
          <cell r="F6298" t="str">
            <v>71161686PIC</v>
          </cell>
          <cell r="G6298" t="str">
            <v>INSULATIONCRIMPER</v>
          </cell>
        </row>
        <row r="6299">
          <cell r="D6299" t="str">
            <v>71161687APE</v>
          </cell>
          <cell r="E6299" t="str">
            <v>APPLICATOR</v>
          </cell>
          <cell r="F6299" t="str">
            <v>71161687APE</v>
          </cell>
          <cell r="G6299" t="str">
            <v>APPLICATOR</v>
          </cell>
        </row>
        <row r="6300">
          <cell r="D6300" t="str">
            <v>71161793XJE</v>
          </cell>
          <cell r="E6300" t="str">
            <v>HOLDER</v>
          </cell>
          <cell r="F6300" t="str">
            <v>71161793XJE</v>
          </cell>
          <cell r="G6300" t="str">
            <v>ANVIL HOLDER</v>
          </cell>
        </row>
        <row r="6301">
          <cell r="D6301" t="str">
            <v>71161793XYB</v>
          </cell>
          <cell r="E6301" t="str">
            <v>BASE</v>
          </cell>
          <cell r="F6301" t="str">
            <v>71161793XYB</v>
          </cell>
          <cell r="G6301" t="str">
            <v>BASE</v>
          </cell>
        </row>
        <row r="6302">
          <cell r="D6302" t="str">
            <v>71161793XYH</v>
          </cell>
          <cell r="E6302" t="str">
            <v>PLATE</v>
          </cell>
          <cell r="F6302" t="str">
            <v>71161793XYH</v>
          </cell>
          <cell r="G6302" t="str">
            <v>TERMINAL GUIDE PLATE B</v>
          </cell>
        </row>
        <row r="6303">
          <cell r="D6303" t="str">
            <v>71161793XYY</v>
          </cell>
          <cell r="E6303" t="str">
            <v>STOPPER</v>
          </cell>
          <cell r="F6303" t="str">
            <v>71161793XYY</v>
          </cell>
          <cell r="G6303" t="str">
            <v>SUPPORTINGSTOPPER</v>
          </cell>
        </row>
        <row r="6304">
          <cell r="D6304" t="str">
            <v>71161905XID</v>
          </cell>
          <cell r="E6304" t="str">
            <v>CRIMPER DIES</v>
          </cell>
          <cell r="F6304" t="str">
            <v>71161905XID</v>
          </cell>
          <cell r="G6304" t="str">
            <v>INSULATION CRIMPER</v>
          </cell>
        </row>
        <row r="6305">
          <cell r="D6305" t="str">
            <v>71161905XW</v>
          </cell>
          <cell r="E6305" t="str">
            <v>CRIMPER DIES</v>
          </cell>
          <cell r="F6305" t="str">
            <v>71161905XW</v>
          </cell>
          <cell r="G6305" t="str">
            <v>WIRE CRIMPER</v>
          </cell>
        </row>
        <row r="6306">
          <cell r="D6306" t="str">
            <v>71161909XYY</v>
          </cell>
          <cell r="E6306" t="str">
            <v>STOPPER</v>
          </cell>
          <cell r="F6306" t="str">
            <v>71161909XYY</v>
          </cell>
          <cell r="G6306" t="str">
            <v>SUPPORTING STOPPER</v>
          </cell>
        </row>
        <row r="6307">
          <cell r="D6307" t="str">
            <v>71161970PYB</v>
          </cell>
          <cell r="E6307" t="str">
            <v>BASE</v>
          </cell>
          <cell r="F6307" t="str">
            <v>71161970PYB</v>
          </cell>
          <cell r="G6307" t="str">
            <v>BASE</v>
          </cell>
        </row>
        <row r="6308">
          <cell r="D6308" t="str">
            <v>71161972XJE</v>
          </cell>
          <cell r="E6308" t="str">
            <v>HOLDER</v>
          </cell>
          <cell r="F6308" t="str">
            <v>71161972XJE</v>
          </cell>
          <cell r="G6308" t="str">
            <v>ANVIL HOLDER</v>
          </cell>
        </row>
        <row r="6309">
          <cell r="D6309" t="str">
            <v>71161972XYY</v>
          </cell>
          <cell r="E6309" t="str">
            <v>STOPPER</v>
          </cell>
          <cell r="F6309" t="str">
            <v>71161972XYY</v>
          </cell>
          <cell r="G6309" t="str">
            <v>SUPPORTING STOPPER</v>
          </cell>
        </row>
        <row r="6310">
          <cell r="D6310" t="str">
            <v>71162090PF</v>
          </cell>
          <cell r="E6310" t="str">
            <v>BLADE</v>
          </cell>
          <cell r="F6310" t="str">
            <v>71162090PF</v>
          </cell>
          <cell r="G6310" t="str">
            <v>FRONT SHEARBLADE</v>
          </cell>
        </row>
        <row r="6311">
          <cell r="D6311" t="str">
            <v>71162095PYF</v>
          </cell>
          <cell r="E6311" t="str">
            <v>FEEDING</v>
          </cell>
          <cell r="F6311" t="str">
            <v>71162095PYF</v>
          </cell>
          <cell r="G6311" t="str">
            <v>FEEDING CLAW</v>
          </cell>
        </row>
        <row r="6312">
          <cell r="D6312" t="str">
            <v>71162871PF</v>
          </cell>
          <cell r="E6312" t="str">
            <v>BLADE</v>
          </cell>
          <cell r="F6312" t="str">
            <v>71162871PF</v>
          </cell>
          <cell r="G6312" t="str">
            <v>FRONT SHEARBLADE</v>
          </cell>
        </row>
        <row r="6313">
          <cell r="D6313" t="str">
            <v>71162891PF</v>
          </cell>
          <cell r="E6313" t="str">
            <v>BLADE</v>
          </cell>
          <cell r="F6313" t="str">
            <v>71162891PF</v>
          </cell>
          <cell r="G6313" t="str">
            <v>FRONT SHEARBLADE</v>
          </cell>
        </row>
        <row r="6314">
          <cell r="D6314" t="str">
            <v>71162951XYH</v>
          </cell>
          <cell r="E6314" t="str">
            <v>PLATE</v>
          </cell>
          <cell r="F6314" t="str">
            <v>71162951XYH</v>
          </cell>
          <cell r="G6314" t="str">
            <v>TERMINALGUIDEPLATE B</v>
          </cell>
        </row>
        <row r="6315">
          <cell r="D6315" t="str">
            <v>71163102XJE</v>
          </cell>
          <cell r="E6315" t="str">
            <v>HOLDER</v>
          </cell>
          <cell r="F6315" t="str">
            <v>71163102XJE</v>
          </cell>
          <cell r="G6315" t="str">
            <v>ANVIL HOLDER</v>
          </cell>
        </row>
        <row r="6316">
          <cell r="D6316" t="str">
            <v>71163102XYB</v>
          </cell>
          <cell r="E6316" t="str">
            <v>BASE</v>
          </cell>
          <cell r="F6316" t="str">
            <v>71163102XYB</v>
          </cell>
          <cell r="G6316" t="str">
            <v>BASE</v>
          </cell>
        </row>
        <row r="6317">
          <cell r="D6317" t="str">
            <v>71163102XYH</v>
          </cell>
          <cell r="E6317" t="str">
            <v>PLATE</v>
          </cell>
          <cell r="F6317" t="str">
            <v>71163102XYH</v>
          </cell>
          <cell r="G6317" t="str">
            <v>TERMINALGUIDEPLATE B</v>
          </cell>
        </row>
        <row r="6318">
          <cell r="D6318" t="str">
            <v>71163102XYY</v>
          </cell>
          <cell r="E6318" t="str">
            <v>STOPPER</v>
          </cell>
          <cell r="F6318" t="str">
            <v>71163102XYY</v>
          </cell>
          <cell r="G6318" t="str">
            <v>SUPPORTING STOPPER</v>
          </cell>
        </row>
        <row r="6319">
          <cell r="D6319" t="str">
            <v>71163252XYY</v>
          </cell>
          <cell r="E6319" t="str">
            <v>STOPPER</v>
          </cell>
          <cell r="F6319" t="str">
            <v>71163252XYY</v>
          </cell>
          <cell r="G6319" t="str">
            <v>SUPPORTINGSTOPPER</v>
          </cell>
        </row>
        <row r="6320">
          <cell r="D6320" t="str">
            <v>71163410KA</v>
          </cell>
          <cell r="E6320" t="str">
            <v>CRIMPER DIES</v>
          </cell>
          <cell r="F6320" t="str">
            <v>71163410KA</v>
          </cell>
          <cell r="G6320" t="str">
            <v>ANVIL</v>
          </cell>
        </row>
        <row r="6321">
          <cell r="D6321" t="str">
            <v>71164022XJE</v>
          </cell>
          <cell r="E6321" t="str">
            <v>HOLDER</v>
          </cell>
          <cell r="F6321" t="str">
            <v>71164022XJE</v>
          </cell>
          <cell r="G6321" t="str">
            <v>ANVIL HOLDER</v>
          </cell>
        </row>
        <row r="6322">
          <cell r="D6322" t="str">
            <v>71164022XYB</v>
          </cell>
          <cell r="E6322" t="str">
            <v>BASE</v>
          </cell>
          <cell r="F6322" t="str">
            <v>71164022XYB</v>
          </cell>
          <cell r="G6322" t="str">
            <v>BASE</v>
          </cell>
        </row>
        <row r="6323">
          <cell r="D6323" t="str">
            <v>71164022XYH</v>
          </cell>
          <cell r="E6323" t="str">
            <v>PLATE</v>
          </cell>
          <cell r="F6323" t="str">
            <v>71164022XYH</v>
          </cell>
          <cell r="G6323" t="str">
            <v>TERMINALGUIDEPLATE B</v>
          </cell>
        </row>
        <row r="6324">
          <cell r="D6324" t="str">
            <v>71164022XYY</v>
          </cell>
          <cell r="E6324" t="str">
            <v>STOPPER</v>
          </cell>
          <cell r="F6324" t="str">
            <v>71164022XYY</v>
          </cell>
          <cell r="G6324" t="str">
            <v>SUPPORTING STOPPER</v>
          </cell>
        </row>
        <row r="6325">
          <cell r="D6325" t="str">
            <v>71164025XJE</v>
          </cell>
          <cell r="E6325" t="str">
            <v>HOLDER</v>
          </cell>
          <cell r="F6325" t="str">
            <v>71164025XJE</v>
          </cell>
          <cell r="G6325" t="str">
            <v>ANVIL HOLDER</v>
          </cell>
        </row>
        <row r="6326">
          <cell r="D6326" t="str">
            <v>71164025XYB</v>
          </cell>
          <cell r="E6326" t="str">
            <v>BASE</v>
          </cell>
          <cell r="F6326" t="str">
            <v>71164025XYB</v>
          </cell>
          <cell r="G6326" t="str">
            <v>BASE</v>
          </cell>
        </row>
        <row r="6327">
          <cell r="D6327" t="str">
            <v>71164025XYH</v>
          </cell>
          <cell r="E6327" t="str">
            <v>PLATE</v>
          </cell>
          <cell r="F6327" t="str">
            <v>71164025XYH</v>
          </cell>
          <cell r="G6327" t="str">
            <v>TERMINALGUIDEPLATE B</v>
          </cell>
        </row>
        <row r="6328">
          <cell r="D6328" t="str">
            <v>71164025XYY</v>
          </cell>
          <cell r="E6328" t="str">
            <v>STOPPER</v>
          </cell>
          <cell r="F6328" t="str">
            <v>71164025XYY</v>
          </cell>
          <cell r="G6328" t="str">
            <v>SUPPORTING STOPPER(DD)</v>
          </cell>
        </row>
        <row r="6329">
          <cell r="D6329" t="str">
            <v>71164037XJE</v>
          </cell>
          <cell r="E6329" t="str">
            <v>HOLDER</v>
          </cell>
          <cell r="F6329" t="str">
            <v>71164037XJE</v>
          </cell>
          <cell r="G6329" t="str">
            <v>ANVIL HOLDER</v>
          </cell>
        </row>
        <row r="6330">
          <cell r="D6330" t="str">
            <v>71164037XYB</v>
          </cell>
          <cell r="E6330" t="str">
            <v>BASE</v>
          </cell>
          <cell r="F6330" t="str">
            <v>71164037XYB</v>
          </cell>
          <cell r="G6330" t="str">
            <v>BASE</v>
          </cell>
        </row>
        <row r="6331">
          <cell r="D6331" t="str">
            <v>71164037XYH</v>
          </cell>
          <cell r="E6331" t="str">
            <v>PLATE</v>
          </cell>
          <cell r="F6331" t="str">
            <v>71164037XYH</v>
          </cell>
          <cell r="G6331" t="str">
            <v>TERMINAL GUIDE PLATE B(DD)</v>
          </cell>
        </row>
        <row r="6332">
          <cell r="D6332" t="str">
            <v>71164037XYY</v>
          </cell>
          <cell r="E6332" t="str">
            <v>STOPPER</v>
          </cell>
          <cell r="F6332" t="str">
            <v>71164037XYY</v>
          </cell>
          <cell r="G6332" t="str">
            <v>SUPPORTINGSTOPPER</v>
          </cell>
        </row>
        <row r="6333">
          <cell r="D6333" t="str">
            <v>71164110XYY</v>
          </cell>
          <cell r="E6333" t="str">
            <v>STOPPER</v>
          </cell>
          <cell r="F6333" t="str">
            <v>71164110XYY</v>
          </cell>
          <cell r="G6333" t="str">
            <v>SUPPORTING STOPPER</v>
          </cell>
        </row>
        <row r="6334">
          <cell r="D6334" t="str">
            <v>71164146PJE</v>
          </cell>
          <cell r="E6334" t="str">
            <v>HOLDER</v>
          </cell>
          <cell r="F6334" t="str">
            <v>71164146PJE</v>
          </cell>
          <cell r="G6334" t="str">
            <v>ANVIL HOLDER</v>
          </cell>
        </row>
        <row r="6335">
          <cell r="D6335" t="str">
            <v>71164146PYB</v>
          </cell>
          <cell r="E6335" t="str">
            <v>BASE</v>
          </cell>
          <cell r="F6335" t="str">
            <v>71164146PYB</v>
          </cell>
          <cell r="G6335" t="str">
            <v>BASE</v>
          </cell>
        </row>
        <row r="6336">
          <cell r="D6336" t="str">
            <v>71164146PYY</v>
          </cell>
          <cell r="E6336" t="str">
            <v>STOPPER</v>
          </cell>
          <cell r="F6336" t="str">
            <v>71164146PYY</v>
          </cell>
          <cell r="G6336" t="str">
            <v>SUPPORTINGSTOPPER</v>
          </cell>
        </row>
        <row r="6337">
          <cell r="D6337" t="str">
            <v>71164148AYD</v>
          </cell>
          <cell r="E6337" t="str">
            <v>APPLICATOR</v>
          </cell>
          <cell r="F6337" t="str">
            <v>71164148AYD</v>
          </cell>
          <cell r="G6337" t="str">
            <v>APPLICATOR</v>
          </cell>
        </row>
        <row r="6338">
          <cell r="D6338" t="str">
            <v>71164230XYY</v>
          </cell>
          <cell r="E6338" t="str">
            <v>STOPPER</v>
          </cell>
          <cell r="F6338" t="str">
            <v>71164230XYY</v>
          </cell>
          <cell r="G6338" t="str">
            <v>SUPPORTING STOPPER</v>
          </cell>
        </row>
        <row r="6339">
          <cell r="D6339" t="str">
            <v>71164240XYH</v>
          </cell>
          <cell r="E6339" t="str">
            <v>PLATE</v>
          </cell>
          <cell r="F6339" t="str">
            <v>71164240XYH</v>
          </cell>
          <cell r="G6339" t="str">
            <v>TERMINAL GUIDE PLATE B</v>
          </cell>
        </row>
        <row r="6340">
          <cell r="D6340" t="str">
            <v>71164243XJE</v>
          </cell>
          <cell r="E6340" t="str">
            <v>HOLDER</v>
          </cell>
          <cell r="F6340" t="str">
            <v>71164243XJE</v>
          </cell>
          <cell r="G6340" t="str">
            <v>ANVIL HOLDER</v>
          </cell>
        </row>
        <row r="6341">
          <cell r="D6341" t="str">
            <v>71164243XYB</v>
          </cell>
          <cell r="E6341" t="str">
            <v>BASE</v>
          </cell>
          <cell r="F6341" t="str">
            <v>71164243XYB</v>
          </cell>
          <cell r="G6341" t="str">
            <v>BASE</v>
          </cell>
        </row>
        <row r="6342">
          <cell r="D6342" t="str">
            <v>71164243XYH</v>
          </cell>
          <cell r="E6342" t="str">
            <v>PLATE</v>
          </cell>
          <cell r="F6342" t="str">
            <v>71164243XYH</v>
          </cell>
          <cell r="G6342" t="str">
            <v>TERMINAL GUIDE PLATE B</v>
          </cell>
        </row>
        <row r="6343">
          <cell r="D6343" t="str">
            <v>71164243XYY</v>
          </cell>
          <cell r="E6343" t="str">
            <v>STOPPER</v>
          </cell>
          <cell r="F6343" t="str">
            <v>71164243XYY</v>
          </cell>
          <cell r="G6343" t="str">
            <v>SUPPORTING STOPPER</v>
          </cell>
        </row>
        <row r="6344">
          <cell r="D6344" t="str">
            <v>71164415XYC</v>
          </cell>
          <cell r="E6344" t="str">
            <v>BUSH</v>
          </cell>
          <cell r="F6344" t="str">
            <v>71164415XYC</v>
          </cell>
          <cell r="G6344" t="str">
            <v>BUSH</v>
          </cell>
        </row>
        <row r="6345">
          <cell r="D6345" t="str">
            <v>71164415XYY</v>
          </cell>
          <cell r="E6345" t="str">
            <v>STOPPER</v>
          </cell>
          <cell r="F6345" t="str">
            <v>71164415XYY</v>
          </cell>
          <cell r="G6345" t="str">
            <v>SUPPORTINGSTOPPER</v>
          </cell>
        </row>
        <row r="6346">
          <cell r="D6346" t="str">
            <v>71164416XYY</v>
          </cell>
          <cell r="E6346" t="str">
            <v>STOPPER</v>
          </cell>
          <cell r="F6346" t="str">
            <v>71164416XYY</v>
          </cell>
          <cell r="G6346" t="str">
            <v>SUPPORTINGSTOPPER</v>
          </cell>
        </row>
        <row r="6347">
          <cell r="D6347" t="str">
            <v>71164417XYY</v>
          </cell>
          <cell r="E6347" t="str">
            <v>STOPPER</v>
          </cell>
          <cell r="F6347" t="str">
            <v>71164417XYY</v>
          </cell>
          <cell r="G6347" t="str">
            <v>SUPPORTING STOPPER</v>
          </cell>
        </row>
        <row r="6348">
          <cell r="D6348" t="str">
            <v>71164502XYY</v>
          </cell>
          <cell r="E6348" t="str">
            <v>STOPPER</v>
          </cell>
          <cell r="F6348" t="str">
            <v>71164502XYY</v>
          </cell>
          <cell r="G6348" t="str">
            <v>SUPPORTING STOPPER</v>
          </cell>
        </row>
        <row r="6349">
          <cell r="D6349" t="str">
            <v>71164603XJE</v>
          </cell>
          <cell r="E6349" t="str">
            <v>HOLDER</v>
          </cell>
          <cell r="F6349" t="str">
            <v>71164603XJE</v>
          </cell>
          <cell r="G6349" t="str">
            <v>ANVIL HOLDER</v>
          </cell>
        </row>
        <row r="6350">
          <cell r="D6350" t="str">
            <v>71164603XYB</v>
          </cell>
          <cell r="E6350" t="str">
            <v>BASE</v>
          </cell>
          <cell r="F6350" t="str">
            <v>71164603XYB</v>
          </cell>
          <cell r="G6350" t="str">
            <v>BASE</v>
          </cell>
        </row>
        <row r="6351">
          <cell r="D6351" t="str">
            <v>71164603XYH</v>
          </cell>
          <cell r="E6351" t="str">
            <v>PLATE</v>
          </cell>
          <cell r="F6351" t="str">
            <v>71164603XYH</v>
          </cell>
          <cell r="G6351" t="str">
            <v>TERMINAL GUIDE PLATE B</v>
          </cell>
        </row>
        <row r="6352">
          <cell r="D6352" t="str">
            <v>71164603XYY</v>
          </cell>
          <cell r="E6352" t="str">
            <v>STOPPER</v>
          </cell>
          <cell r="F6352" t="str">
            <v>71164603XYY</v>
          </cell>
          <cell r="G6352" t="str">
            <v>SUPPORTING STOPPER</v>
          </cell>
        </row>
        <row r="6353">
          <cell r="D6353" t="str">
            <v>71164624XA</v>
          </cell>
          <cell r="E6353" t="str">
            <v>CRIMPER DIES</v>
          </cell>
          <cell r="F6353" t="str">
            <v>71164624XA</v>
          </cell>
          <cell r="G6353" t="str">
            <v>ANVIL</v>
          </cell>
        </row>
        <row r="6354">
          <cell r="D6354" t="str">
            <v>71164624XI</v>
          </cell>
          <cell r="E6354" t="str">
            <v>CRIMPER DIES</v>
          </cell>
          <cell r="F6354" t="str">
            <v>71164624XI</v>
          </cell>
          <cell r="G6354" t="str">
            <v>INSULATION CRIMPER</v>
          </cell>
        </row>
        <row r="6355">
          <cell r="D6355" t="str">
            <v>71164624XWW</v>
          </cell>
          <cell r="E6355" t="str">
            <v>CRIMPER DIES</v>
          </cell>
          <cell r="F6355" t="str">
            <v>71164624XWW</v>
          </cell>
          <cell r="G6355" t="str">
            <v>WIRE CRIMPER</v>
          </cell>
        </row>
        <row r="6356">
          <cell r="D6356" t="str">
            <v>71164727XJE</v>
          </cell>
          <cell r="E6356" t="str">
            <v>HOLDER</v>
          </cell>
          <cell r="F6356" t="str">
            <v>71164727XJE</v>
          </cell>
          <cell r="G6356" t="str">
            <v>ANVIL HOLDER</v>
          </cell>
        </row>
        <row r="6357">
          <cell r="D6357" t="str">
            <v>71164727XYB</v>
          </cell>
          <cell r="E6357" t="str">
            <v>BASE</v>
          </cell>
          <cell r="F6357" t="str">
            <v>71164727XYB</v>
          </cell>
          <cell r="G6357" t="str">
            <v>BASE</v>
          </cell>
        </row>
        <row r="6358">
          <cell r="D6358" t="str">
            <v>71164727XYH</v>
          </cell>
          <cell r="E6358" t="str">
            <v>PLATE</v>
          </cell>
          <cell r="F6358" t="str">
            <v>71164727XYH</v>
          </cell>
          <cell r="G6358" t="str">
            <v>TERMINAL GUIDE PLATE B</v>
          </cell>
        </row>
        <row r="6359">
          <cell r="D6359" t="str">
            <v>71164727XYY</v>
          </cell>
          <cell r="E6359" t="str">
            <v>STOPPER</v>
          </cell>
          <cell r="F6359" t="str">
            <v>71164727XYY</v>
          </cell>
          <cell r="G6359" t="str">
            <v>SUPPORTING STOPPER</v>
          </cell>
        </row>
        <row r="6360">
          <cell r="D6360" t="str">
            <v>71164832XJE</v>
          </cell>
          <cell r="E6360" t="str">
            <v>HOLDER</v>
          </cell>
          <cell r="F6360" t="str">
            <v>71164832XJE</v>
          </cell>
          <cell r="G6360" t="str">
            <v>ANVIL HOLDER</v>
          </cell>
        </row>
        <row r="6361">
          <cell r="D6361" t="str">
            <v>71164832XYB</v>
          </cell>
          <cell r="E6361" t="str">
            <v>BASE</v>
          </cell>
          <cell r="F6361" t="str">
            <v>71164832XYB</v>
          </cell>
          <cell r="G6361" t="str">
            <v>BASE</v>
          </cell>
        </row>
        <row r="6362">
          <cell r="D6362" t="str">
            <v>71164832XYH</v>
          </cell>
          <cell r="E6362" t="str">
            <v>PLATE</v>
          </cell>
          <cell r="F6362" t="str">
            <v>71164832XYH</v>
          </cell>
          <cell r="G6362" t="str">
            <v>TERMINALGUIDEPLATE B</v>
          </cell>
        </row>
        <row r="6363">
          <cell r="D6363" t="str">
            <v>71164832XYY</v>
          </cell>
          <cell r="E6363" t="str">
            <v>STOPPER</v>
          </cell>
          <cell r="F6363" t="str">
            <v>71164832XYY</v>
          </cell>
          <cell r="G6363" t="str">
            <v>SUPPORTINGSTOPPER</v>
          </cell>
        </row>
        <row r="6364">
          <cell r="D6364" t="str">
            <v>71164992XJE</v>
          </cell>
          <cell r="E6364" t="str">
            <v>HOLDER</v>
          </cell>
          <cell r="F6364" t="str">
            <v>71164992XJE</v>
          </cell>
          <cell r="G6364" t="str">
            <v>ANVIL HOLDER</v>
          </cell>
        </row>
        <row r="6365">
          <cell r="D6365" t="str">
            <v>71164992XYB</v>
          </cell>
          <cell r="E6365" t="str">
            <v>BASE</v>
          </cell>
          <cell r="F6365" t="str">
            <v>71164992XYB</v>
          </cell>
          <cell r="G6365" t="str">
            <v>BASE</v>
          </cell>
        </row>
        <row r="6366">
          <cell r="D6366" t="str">
            <v>71164992XYC</v>
          </cell>
          <cell r="E6366" t="str">
            <v>BUSH</v>
          </cell>
          <cell r="F6366" t="str">
            <v>71164992XYC</v>
          </cell>
          <cell r="G6366" t="str">
            <v>BUSH</v>
          </cell>
        </row>
        <row r="6367">
          <cell r="D6367" t="str">
            <v>71164992XYH</v>
          </cell>
          <cell r="E6367" t="str">
            <v>PLATE</v>
          </cell>
          <cell r="F6367" t="str">
            <v>71164992XYH</v>
          </cell>
          <cell r="G6367" t="str">
            <v>TERMINALGUIDEPLATE B</v>
          </cell>
        </row>
        <row r="6368">
          <cell r="D6368" t="str">
            <v>71164992XYY</v>
          </cell>
          <cell r="E6368" t="str">
            <v>STOPPER</v>
          </cell>
          <cell r="F6368" t="str">
            <v>71164992XYY</v>
          </cell>
          <cell r="G6368" t="str">
            <v>SUPPORTINGSTOPPER</v>
          </cell>
        </row>
        <row r="6369">
          <cell r="D6369" t="str">
            <v>71164993XJE</v>
          </cell>
          <cell r="E6369" t="str">
            <v>HOLDER</v>
          </cell>
          <cell r="F6369" t="str">
            <v>71164993XJE</v>
          </cell>
          <cell r="G6369" t="str">
            <v>ANVIL HOLDER</v>
          </cell>
        </row>
        <row r="6370">
          <cell r="D6370" t="str">
            <v>71164993XYB</v>
          </cell>
          <cell r="E6370" t="str">
            <v>BASE</v>
          </cell>
          <cell r="F6370" t="str">
            <v>71164993XYB</v>
          </cell>
          <cell r="G6370" t="str">
            <v>BASE</v>
          </cell>
        </row>
        <row r="6371">
          <cell r="D6371" t="str">
            <v>71164993XYH</v>
          </cell>
          <cell r="E6371" t="str">
            <v>PLATE</v>
          </cell>
          <cell r="F6371" t="str">
            <v>71164993XYH</v>
          </cell>
          <cell r="G6371" t="str">
            <v>TERMINALGUIDEPLATE B</v>
          </cell>
        </row>
        <row r="6372">
          <cell r="D6372" t="str">
            <v>71164993XYY</v>
          </cell>
          <cell r="E6372" t="str">
            <v>STOPPER</v>
          </cell>
          <cell r="F6372" t="str">
            <v>71164993XYY</v>
          </cell>
          <cell r="G6372" t="str">
            <v>SUPPORTINGSTOPPER</v>
          </cell>
        </row>
        <row r="6373">
          <cell r="D6373" t="str">
            <v>71164998AYS</v>
          </cell>
          <cell r="E6373" t="str">
            <v>APPLICATOR</v>
          </cell>
          <cell r="F6373" t="str">
            <v>71164998AYS</v>
          </cell>
          <cell r="G6373" t="str">
            <v>04APPLICATOR SIDEFEED</v>
          </cell>
        </row>
        <row r="6374">
          <cell r="D6374" t="str">
            <v>71164998XJE</v>
          </cell>
          <cell r="E6374" t="str">
            <v>HOLDER</v>
          </cell>
          <cell r="F6374" t="str">
            <v>71164998XJE</v>
          </cell>
          <cell r="G6374" t="str">
            <v>ANVIL HOLDER</v>
          </cell>
        </row>
        <row r="6375">
          <cell r="D6375" t="str">
            <v>71164998XYB</v>
          </cell>
          <cell r="E6375" t="str">
            <v>BASE</v>
          </cell>
          <cell r="F6375" t="str">
            <v>71164998XYB</v>
          </cell>
          <cell r="G6375" t="str">
            <v>BASE</v>
          </cell>
        </row>
        <row r="6376">
          <cell r="D6376" t="str">
            <v>71164998XYH</v>
          </cell>
          <cell r="E6376" t="str">
            <v>PLATE</v>
          </cell>
          <cell r="F6376" t="str">
            <v>71164998XYH</v>
          </cell>
          <cell r="G6376" t="str">
            <v>TERMINALGUIDEPLATE B</v>
          </cell>
        </row>
        <row r="6377">
          <cell r="D6377" t="str">
            <v>71164998XYY</v>
          </cell>
          <cell r="E6377" t="str">
            <v>STOPPER</v>
          </cell>
          <cell r="F6377" t="str">
            <v>71164998XYY</v>
          </cell>
          <cell r="G6377" t="str">
            <v>SUPPORTING STOPPER</v>
          </cell>
        </row>
        <row r="6378">
          <cell r="D6378" t="str">
            <v>71165047XJE</v>
          </cell>
          <cell r="E6378" t="str">
            <v>HOLDER</v>
          </cell>
          <cell r="F6378" t="str">
            <v>71165047XJE</v>
          </cell>
          <cell r="G6378" t="str">
            <v>ANVIL HOLDER</v>
          </cell>
        </row>
        <row r="6379">
          <cell r="D6379" t="str">
            <v>71165047XYB</v>
          </cell>
          <cell r="E6379" t="str">
            <v>BASE</v>
          </cell>
          <cell r="F6379" t="str">
            <v>71165047XYB</v>
          </cell>
          <cell r="G6379" t="str">
            <v>BASE</v>
          </cell>
        </row>
        <row r="6380">
          <cell r="D6380" t="str">
            <v>71165047XYH</v>
          </cell>
          <cell r="E6380" t="str">
            <v>PLATE</v>
          </cell>
          <cell r="F6380" t="str">
            <v>71165047XYH</v>
          </cell>
          <cell r="G6380" t="str">
            <v>TERMINALGUIDEPLATE B</v>
          </cell>
        </row>
        <row r="6381">
          <cell r="D6381" t="str">
            <v>71165047XYY</v>
          </cell>
          <cell r="E6381" t="str">
            <v>STOPPER</v>
          </cell>
          <cell r="F6381" t="str">
            <v>71165047XYY</v>
          </cell>
          <cell r="G6381" t="str">
            <v>SUPPORTING STOPPER</v>
          </cell>
        </row>
        <row r="6382">
          <cell r="D6382" t="str">
            <v>71165073CAN</v>
          </cell>
          <cell r="E6382" t="str">
            <v>CRIMPER DIES</v>
          </cell>
          <cell r="F6382" t="str">
            <v>71165073CAN</v>
          </cell>
          <cell r="G6382" t="str">
            <v>WIRE ANVIL</v>
          </cell>
        </row>
        <row r="6383">
          <cell r="D6383" t="str">
            <v>71165073CW</v>
          </cell>
          <cell r="E6383" t="str">
            <v>CRIMPER DIES</v>
          </cell>
          <cell r="F6383" t="str">
            <v>71165073CW</v>
          </cell>
          <cell r="G6383" t="str">
            <v>WIRE CRIMPER</v>
          </cell>
        </row>
        <row r="6384">
          <cell r="D6384" t="str">
            <v>71165097XAC</v>
          </cell>
          <cell r="E6384" t="str">
            <v>CRIMPER DIES</v>
          </cell>
          <cell r="F6384" t="str">
            <v>71165097XAC</v>
          </cell>
          <cell r="G6384" t="str">
            <v>ANVIL</v>
          </cell>
        </row>
        <row r="6385">
          <cell r="D6385" t="str">
            <v>71165097XIC</v>
          </cell>
          <cell r="E6385" t="str">
            <v>CRIMPER DIES</v>
          </cell>
          <cell r="F6385" t="str">
            <v>71165097XIC</v>
          </cell>
          <cell r="G6385" t="str">
            <v>INSULATION CRIMPER</v>
          </cell>
        </row>
        <row r="6386">
          <cell r="D6386" t="str">
            <v>71165097XWW</v>
          </cell>
          <cell r="E6386" t="str">
            <v>CRIMPER DIES</v>
          </cell>
          <cell r="F6386" t="str">
            <v>71165097XWW</v>
          </cell>
          <cell r="G6386" t="str">
            <v>WIRE CRIMPER</v>
          </cell>
        </row>
        <row r="6387">
          <cell r="D6387" t="str">
            <v>71165406HXAC</v>
          </cell>
          <cell r="E6387" t="str">
            <v>CRIMPER DIES</v>
          </cell>
          <cell r="F6387" t="str">
            <v>71165406HXAC</v>
          </cell>
          <cell r="G6387" t="str">
            <v>ANVIL</v>
          </cell>
        </row>
        <row r="6388">
          <cell r="D6388" t="str">
            <v>71165406HXW</v>
          </cell>
          <cell r="E6388" t="str">
            <v>CRIMPER DIES</v>
          </cell>
          <cell r="F6388" t="str">
            <v>71165406HXW</v>
          </cell>
          <cell r="G6388" t="str">
            <v>WIRE CRIMPER</v>
          </cell>
        </row>
        <row r="6389">
          <cell r="D6389" t="str">
            <v>71165406MAXIC</v>
          </cell>
          <cell r="E6389" t="str">
            <v>CRIMPER DIES</v>
          </cell>
          <cell r="F6389" t="str">
            <v>71165406MAXIC</v>
          </cell>
          <cell r="G6389" t="str">
            <v>INSULATION CRIMPER</v>
          </cell>
        </row>
        <row r="6390">
          <cell r="D6390" t="str">
            <v>71165406XYH</v>
          </cell>
          <cell r="E6390" t="str">
            <v>PLATE</v>
          </cell>
          <cell r="F6390" t="str">
            <v>71165406XYH</v>
          </cell>
          <cell r="G6390" t="str">
            <v>TERMINAL GUIDE PLATE B</v>
          </cell>
        </row>
        <row r="6391">
          <cell r="D6391" t="str">
            <v>71165752XJE</v>
          </cell>
          <cell r="E6391" t="str">
            <v>HOLDER</v>
          </cell>
          <cell r="F6391" t="str">
            <v>71165752XJE</v>
          </cell>
          <cell r="G6391" t="str">
            <v>ANVIL HOLDER</v>
          </cell>
        </row>
        <row r="6392">
          <cell r="D6392" t="str">
            <v>71165944XJE</v>
          </cell>
          <cell r="E6392" t="str">
            <v>HOLDER</v>
          </cell>
          <cell r="F6392" t="str">
            <v>71165944XJE</v>
          </cell>
          <cell r="G6392" t="str">
            <v>ANVIL HOLDER</v>
          </cell>
        </row>
        <row r="6393">
          <cell r="D6393" t="str">
            <v>71165944XYB</v>
          </cell>
          <cell r="E6393" t="str">
            <v>BASE</v>
          </cell>
          <cell r="F6393" t="str">
            <v>71165944XYB</v>
          </cell>
          <cell r="G6393" t="str">
            <v>BASE</v>
          </cell>
        </row>
        <row r="6394">
          <cell r="D6394" t="str">
            <v>71165944XYH</v>
          </cell>
          <cell r="E6394" t="str">
            <v>PLATE</v>
          </cell>
          <cell r="F6394" t="str">
            <v>71165944XYH</v>
          </cell>
          <cell r="G6394" t="str">
            <v>TERMINAL GUIDE PLATE B</v>
          </cell>
        </row>
        <row r="6395">
          <cell r="D6395" t="str">
            <v>71165944XYY</v>
          </cell>
          <cell r="E6395" t="str">
            <v>STOPPER</v>
          </cell>
          <cell r="F6395" t="str">
            <v>71165944XYY</v>
          </cell>
          <cell r="G6395" t="str">
            <v>SUPPORTING STOPPER</v>
          </cell>
        </row>
        <row r="6396">
          <cell r="D6396" t="str">
            <v>71166041XYH</v>
          </cell>
          <cell r="E6396" t="str">
            <v>PLATE</v>
          </cell>
          <cell r="F6396" t="str">
            <v>71166041XYH</v>
          </cell>
          <cell r="G6396" t="str">
            <v>TERMINALGUIDEPLATE B</v>
          </cell>
        </row>
        <row r="6397">
          <cell r="D6397" t="str">
            <v>71166041XYY</v>
          </cell>
          <cell r="E6397" t="str">
            <v>STOPPER</v>
          </cell>
          <cell r="F6397" t="str">
            <v>71166041XYY</v>
          </cell>
          <cell r="G6397" t="str">
            <v>SUPPORTINGSTOPPER</v>
          </cell>
        </row>
        <row r="6398">
          <cell r="D6398" t="str">
            <v>71166045KYY</v>
          </cell>
          <cell r="E6398" t="str">
            <v>STOPPER</v>
          </cell>
          <cell r="F6398" t="str">
            <v>71166045KYY</v>
          </cell>
          <cell r="G6398" t="str">
            <v>SUPPORTING STOPPER</v>
          </cell>
        </row>
        <row r="6399">
          <cell r="D6399" t="str">
            <v>71166046KYG</v>
          </cell>
          <cell r="E6399" t="str">
            <v>PLATE</v>
          </cell>
          <cell r="F6399" t="str">
            <v>71166046KYG</v>
          </cell>
          <cell r="G6399" t="str">
            <v>TERMINAL GUIDE PLATE A</v>
          </cell>
        </row>
        <row r="6400">
          <cell r="D6400" t="str">
            <v>71166047KYG</v>
          </cell>
          <cell r="E6400" t="str">
            <v>PLATE</v>
          </cell>
          <cell r="F6400" t="str">
            <v>71166047KYG</v>
          </cell>
          <cell r="G6400" t="str">
            <v>TERMINAL GUIDE PLATE</v>
          </cell>
        </row>
        <row r="6401">
          <cell r="D6401" t="str">
            <v>71166212XJE</v>
          </cell>
          <cell r="E6401" t="str">
            <v>HOLDER</v>
          </cell>
          <cell r="F6401" t="str">
            <v>71166212XJE</v>
          </cell>
          <cell r="G6401" t="str">
            <v>ANVIL HOLDER</v>
          </cell>
        </row>
        <row r="6402">
          <cell r="D6402" t="str">
            <v>71166212XYB</v>
          </cell>
          <cell r="E6402" t="str">
            <v>BASE</v>
          </cell>
          <cell r="F6402" t="str">
            <v>71166212XYB</v>
          </cell>
          <cell r="G6402" t="str">
            <v>BASE</v>
          </cell>
        </row>
        <row r="6403">
          <cell r="D6403" t="str">
            <v>71166212XYH</v>
          </cell>
          <cell r="E6403" t="str">
            <v>PLATE</v>
          </cell>
          <cell r="F6403" t="str">
            <v>71166212XYH</v>
          </cell>
          <cell r="G6403" t="str">
            <v>TERMINALGUIDEPLATE B</v>
          </cell>
        </row>
        <row r="6404">
          <cell r="D6404" t="str">
            <v>71166212XYY</v>
          </cell>
          <cell r="E6404" t="str">
            <v>STOPPER</v>
          </cell>
          <cell r="F6404" t="str">
            <v>71166212XYY</v>
          </cell>
          <cell r="G6404" t="str">
            <v>SUPPORTING STOPPER</v>
          </cell>
        </row>
        <row r="6405">
          <cell r="D6405" t="str">
            <v>71166428KYY</v>
          </cell>
          <cell r="E6405" t="str">
            <v>STOPPER</v>
          </cell>
          <cell r="F6405" t="str">
            <v>71166428KYY</v>
          </cell>
          <cell r="G6405" t="str">
            <v>SUPPORTING STOPPER</v>
          </cell>
        </row>
        <row r="6406">
          <cell r="D6406" t="str">
            <v>71166482XJE</v>
          </cell>
          <cell r="E6406" t="str">
            <v>HOLDER</v>
          </cell>
          <cell r="F6406" t="str">
            <v>71166482XJE</v>
          </cell>
          <cell r="G6406" t="str">
            <v>ANVIL HOLDER</v>
          </cell>
        </row>
        <row r="6407">
          <cell r="D6407" t="str">
            <v>71166482XYB</v>
          </cell>
          <cell r="E6407" t="str">
            <v>BASE</v>
          </cell>
          <cell r="F6407" t="str">
            <v>71166482XYB</v>
          </cell>
          <cell r="G6407" t="str">
            <v>BASE</v>
          </cell>
        </row>
        <row r="6408">
          <cell r="D6408" t="str">
            <v>71166482XYH</v>
          </cell>
          <cell r="E6408" t="str">
            <v>PLATE</v>
          </cell>
          <cell r="F6408" t="str">
            <v>71166482XYH</v>
          </cell>
          <cell r="G6408" t="str">
            <v>TERMINAL GUIDE PLATE B</v>
          </cell>
        </row>
        <row r="6409">
          <cell r="D6409" t="str">
            <v>71166482XYY</v>
          </cell>
          <cell r="E6409" t="str">
            <v>STOPPER</v>
          </cell>
          <cell r="F6409" t="str">
            <v>71166482XYY</v>
          </cell>
          <cell r="G6409" t="str">
            <v>SUPPORTING STOPPER</v>
          </cell>
        </row>
        <row r="6410">
          <cell r="D6410" t="str">
            <v>71166484XJE</v>
          </cell>
          <cell r="E6410" t="str">
            <v>HOLDER</v>
          </cell>
          <cell r="F6410" t="str">
            <v>71166484XJE</v>
          </cell>
          <cell r="G6410" t="str">
            <v>ANVIL HOLDER</v>
          </cell>
        </row>
        <row r="6411">
          <cell r="D6411" t="str">
            <v>71166484XYB</v>
          </cell>
          <cell r="E6411" t="str">
            <v>BASE</v>
          </cell>
          <cell r="F6411" t="str">
            <v>71166484XYB</v>
          </cell>
          <cell r="G6411" t="str">
            <v>BASE</v>
          </cell>
        </row>
        <row r="6412">
          <cell r="D6412" t="str">
            <v>71166484XYH</v>
          </cell>
          <cell r="E6412" t="str">
            <v>PLATE</v>
          </cell>
          <cell r="F6412" t="str">
            <v>71166484XYH</v>
          </cell>
          <cell r="G6412" t="str">
            <v>TERMINAL GUIDE PLATE B</v>
          </cell>
        </row>
        <row r="6413">
          <cell r="D6413" t="str">
            <v>71166484XYY</v>
          </cell>
          <cell r="E6413" t="str">
            <v>STOPPER</v>
          </cell>
          <cell r="F6413" t="str">
            <v>71166484XYY</v>
          </cell>
          <cell r="G6413" t="str">
            <v>SUPPORTING STOPPER</v>
          </cell>
        </row>
        <row r="6414">
          <cell r="D6414" t="str">
            <v>71166560XAD</v>
          </cell>
          <cell r="E6414" t="str">
            <v>CRIMPER DIES</v>
          </cell>
          <cell r="F6414" t="str">
            <v>71166560XAD</v>
          </cell>
          <cell r="G6414" t="str">
            <v>ANVIL (DD)</v>
          </cell>
        </row>
        <row r="6415">
          <cell r="D6415" t="str">
            <v>71167005CLXA</v>
          </cell>
          <cell r="E6415" t="str">
            <v>CRIMPER DIES</v>
          </cell>
          <cell r="F6415" t="str">
            <v>71167005CLXA</v>
          </cell>
          <cell r="G6415" t="str">
            <v>ANVIL</v>
          </cell>
        </row>
        <row r="6416">
          <cell r="D6416" t="str">
            <v>71167005XA</v>
          </cell>
          <cell r="E6416" t="str">
            <v>CRIMPER DIES</v>
          </cell>
          <cell r="F6416" t="str">
            <v>71167005XA</v>
          </cell>
          <cell r="G6416" t="str">
            <v>ANVIL</v>
          </cell>
        </row>
        <row r="6417">
          <cell r="D6417" t="str">
            <v>71167005XI</v>
          </cell>
          <cell r="E6417" t="str">
            <v>CRIMPER DIES</v>
          </cell>
          <cell r="F6417" t="str">
            <v>71167005XI</v>
          </cell>
          <cell r="G6417" t="str">
            <v>INSULATION CRIMPER</v>
          </cell>
        </row>
        <row r="6418">
          <cell r="D6418" t="str">
            <v>71167005XW</v>
          </cell>
          <cell r="E6418" t="str">
            <v>CRIMPER DIES</v>
          </cell>
          <cell r="F6418" t="str">
            <v>71167005XW</v>
          </cell>
          <cell r="G6418" t="str">
            <v>WIRE CRIMPER</v>
          </cell>
        </row>
        <row r="6419">
          <cell r="D6419" t="str">
            <v>71167046XJE</v>
          </cell>
          <cell r="E6419" t="str">
            <v>HOLDER</v>
          </cell>
          <cell r="F6419" t="str">
            <v>71167046XJE</v>
          </cell>
          <cell r="G6419" t="str">
            <v>ANVIL HOLDER</v>
          </cell>
        </row>
        <row r="6420">
          <cell r="D6420" t="str">
            <v>71167046XYB</v>
          </cell>
          <cell r="E6420" t="str">
            <v>BASE</v>
          </cell>
          <cell r="F6420" t="str">
            <v>71167046XYB</v>
          </cell>
          <cell r="G6420" t="str">
            <v>BASE</v>
          </cell>
        </row>
        <row r="6421">
          <cell r="D6421" t="str">
            <v>71167046XYH</v>
          </cell>
          <cell r="E6421" t="str">
            <v>PLATE</v>
          </cell>
          <cell r="F6421" t="str">
            <v>71167046XYH</v>
          </cell>
          <cell r="G6421" t="str">
            <v>TERMINALGUIDEPLATE B</v>
          </cell>
        </row>
        <row r="6422">
          <cell r="D6422" t="str">
            <v>71167046XYY</v>
          </cell>
          <cell r="E6422" t="str">
            <v>STOPPER</v>
          </cell>
          <cell r="F6422" t="str">
            <v>71167046XYY</v>
          </cell>
          <cell r="G6422" t="str">
            <v>SUPPORTING STOPPER</v>
          </cell>
        </row>
        <row r="6423">
          <cell r="D6423" t="str">
            <v>71167389AYC</v>
          </cell>
          <cell r="E6423" t="str">
            <v>APPLICATOR</v>
          </cell>
          <cell r="F6423" t="str">
            <v>71167389AYC</v>
          </cell>
          <cell r="G6423" t="str">
            <v>04APPLICATOR SIDEFEED</v>
          </cell>
        </row>
        <row r="6424">
          <cell r="D6424" t="str">
            <v>71167389SUXIC</v>
          </cell>
          <cell r="E6424" t="str">
            <v>CRIMPER DIES</v>
          </cell>
          <cell r="F6424" t="str">
            <v>71167389SUXIC</v>
          </cell>
          <cell r="G6424" t="str">
            <v>INSULATION CRIMPER</v>
          </cell>
        </row>
        <row r="6425">
          <cell r="D6425" t="str">
            <v>71167389SUXW</v>
          </cell>
          <cell r="E6425" t="str">
            <v>CRIMPER DIES</v>
          </cell>
          <cell r="F6425" t="str">
            <v>71167389SUXW</v>
          </cell>
          <cell r="G6425" t="str">
            <v>WIRE CRIMPER</v>
          </cell>
        </row>
        <row r="6426">
          <cell r="D6426" t="str">
            <v>71167389XJE</v>
          </cell>
          <cell r="E6426" t="str">
            <v>HOLDER</v>
          </cell>
          <cell r="F6426" t="str">
            <v>71167389XJE</v>
          </cell>
          <cell r="G6426" t="str">
            <v>ANVIL HOLDER</v>
          </cell>
        </row>
        <row r="6427">
          <cell r="D6427" t="str">
            <v>71167389XYB</v>
          </cell>
          <cell r="E6427" t="str">
            <v>BASE</v>
          </cell>
          <cell r="F6427" t="str">
            <v>71167389XYB</v>
          </cell>
          <cell r="G6427" t="str">
            <v>BASE</v>
          </cell>
        </row>
        <row r="6428">
          <cell r="D6428" t="str">
            <v>71167389XYH</v>
          </cell>
          <cell r="E6428" t="str">
            <v>PLATE</v>
          </cell>
          <cell r="F6428" t="str">
            <v>71167389XYH</v>
          </cell>
          <cell r="G6428" t="str">
            <v>TERMINALGUIDEPLATE B</v>
          </cell>
        </row>
        <row r="6429">
          <cell r="D6429" t="str">
            <v>71167389XYY</v>
          </cell>
          <cell r="E6429" t="str">
            <v>STOPPER</v>
          </cell>
          <cell r="F6429" t="str">
            <v>71167389XYY</v>
          </cell>
          <cell r="G6429" t="str">
            <v>SUPPORTING STOPPER</v>
          </cell>
        </row>
        <row r="6430">
          <cell r="D6430" t="str">
            <v>71167390XJE</v>
          </cell>
          <cell r="E6430" t="str">
            <v>HOLDER</v>
          </cell>
          <cell r="F6430" t="str">
            <v>71167390XJE</v>
          </cell>
          <cell r="G6430" t="str">
            <v>ANVIL HOLDER</v>
          </cell>
        </row>
        <row r="6431">
          <cell r="D6431" t="str">
            <v>71167390XYB</v>
          </cell>
          <cell r="E6431" t="str">
            <v>BASE</v>
          </cell>
          <cell r="F6431" t="str">
            <v>71167390XYB</v>
          </cell>
          <cell r="G6431" t="str">
            <v>BASE</v>
          </cell>
        </row>
        <row r="6432">
          <cell r="D6432" t="str">
            <v>71167390XYH</v>
          </cell>
          <cell r="E6432" t="str">
            <v>PLATE</v>
          </cell>
          <cell r="F6432" t="str">
            <v>71167390XYH</v>
          </cell>
          <cell r="G6432" t="str">
            <v>TERMINAL GUIDE PLATE B</v>
          </cell>
        </row>
        <row r="6433">
          <cell r="D6433" t="str">
            <v>71167390XYY</v>
          </cell>
          <cell r="E6433" t="str">
            <v>STOPPER</v>
          </cell>
          <cell r="F6433" t="str">
            <v>71167390XYY</v>
          </cell>
          <cell r="G6433" t="str">
            <v>SUPPORTING STOPPER</v>
          </cell>
        </row>
        <row r="6434">
          <cell r="D6434" t="str">
            <v>71167391XJE</v>
          </cell>
          <cell r="E6434" t="str">
            <v>HOLDER</v>
          </cell>
          <cell r="F6434" t="str">
            <v>71167391XJE</v>
          </cell>
          <cell r="G6434" t="str">
            <v>ANVIL HOLDER</v>
          </cell>
        </row>
        <row r="6435">
          <cell r="D6435" t="str">
            <v>71167391XYB</v>
          </cell>
          <cell r="E6435" t="str">
            <v>BASE</v>
          </cell>
          <cell r="F6435" t="str">
            <v>71167391XYB</v>
          </cell>
          <cell r="G6435" t="str">
            <v>BASE</v>
          </cell>
        </row>
        <row r="6436">
          <cell r="D6436" t="str">
            <v>71167391XYH</v>
          </cell>
          <cell r="E6436" t="str">
            <v>PLATE</v>
          </cell>
          <cell r="F6436" t="str">
            <v>71167391XYH</v>
          </cell>
          <cell r="G6436" t="str">
            <v>TERMINALGUIDEPLATE B</v>
          </cell>
        </row>
        <row r="6437">
          <cell r="D6437" t="str">
            <v>71167391XYY</v>
          </cell>
          <cell r="E6437" t="str">
            <v>STOPPER</v>
          </cell>
          <cell r="F6437" t="str">
            <v>71167391XYY</v>
          </cell>
          <cell r="G6437" t="str">
            <v>SUPPORTING STOPPER</v>
          </cell>
        </row>
        <row r="6438">
          <cell r="D6438" t="str">
            <v>71167426XJE</v>
          </cell>
          <cell r="E6438" t="str">
            <v>HOLDER</v>
          </cell>
          <cell r="F6438" t="str">
            <v>71167426XJE</v>
          </cell>
          <cell r="G6438" t="str">
            <v>ANVIL HOLDER</v>
          </cell>
        </row>
        <row r="6439">
          <cell r="D6439" t="str">
            <v>71167438XYY</v>
          </cell>
          <cell r="E6439" t="str">
            <v>STOPPER</v>
          </cell>
          <cell r="F6439" t="str">
            <v>71167438XYY</v>
          </cell>
          <cell r="G6439" t="str">
            <v>SUPPORTING STOPPER</v>
          </cell>
        </row>
        <row r="6440">
          <cell r="D6440" t="str">
            <v>71167440XYY</v>
          </cell>
          <cell r="E6440" t="str">
            <v>STOPPER</v>
          </cell>
          <cell r="F6440" t="str">
            <v>71167440XYY</v>
          </cell>
          <cell r="G6440" t="str">
            <v>SUPPORTING STOPPER</v>
          </cell>
        </row>
        <row r="6441">
          <cell r="D6441" t="str">
            <v>71167441XYY</v>
          </cell>
          <cell r="E6441" t="str">
            <v>STOPPER</v>
          </cell>
          <cell r="F6441" t="str">
            <v>71167441XYY</v>
          </cell>
          <cell r="G6441" t="str">
            <v>SUPPORTING STOPPER</v>
          </cell>
        </row>
        <row r="6442">
          <cell r="D6442" t="str">
            <v>71167843XYY</v>
          </cell>
          <cell r="E6442" t="str">
            <v>STOPPER</v>
          </cell>
          <cell r="F6442" t="str">
            <v>71167843XYY</v>
          </cell>
          <cell r="G6442" t="str">
            <v>SUPPORTING STOPPER</v>
          </cell>
        </row>
        <row r="6443">
          <cell r="D6443" t="str">
            <v>71167854AYD</v>
          </cell>
          <cell r="E6443" t="str">
            <v>APPLICATOR</v>
          </cell>
          <cell r="F6443" t="str">
            <v>71167854AYD</v>
          </cell>
          <cell r="G6443" t="str">
            <v>04APPLICATOR SIDEFEED</v>
          </cell>
        </row>
        <row r="6444">
          <cell r="D6444" t="str">
            <v>71167854XJE</v>
          </cell>
          <cell r="E6444" t="str">
            <v>HOLDER</v>
          </cell>
          <cell r="F6444" t="str">
            <v>71167854XJE</v>
          </cell>
          <cell r="G6444" t="str">
            <v>ANVIL HOLDER</v>
          </cell>
        </row>
        <row r="6445">
          <cell r="D6445" t="str">
            <v>71167854XYB</v>
          </cell>
          <cell r="E6445" t="str">
            <v>BASE</v>
          </cell>
          <cell r="F6445" t="str">
            <v>71167854XYB</v>
          </cell>
          <cell r="G6445" t="str">
            <v>BASE</v>
          </cell>
        </row>
        <row r="6446">
          <cell r="D6446" t="str">
            <v>71167854XYH</v>
          </cell>
          <cell r="E6446" t="str">
            <v>PLATE</v>
          </cell>
          <cell r="F6446" t="str">
            <v>71167854XYH</v>
          </cell>
          <cell r="G6446" t="str">
            <v>TERMINALGUIDEPLATE B</v>
          </cell>
        </row>
        <row r="6447">
          <cell r="D6447" t="str">
            <v>71167854XYY</v>
          </cell>
          <cell r="E6447" t="str">
            <v>STOPPER</v>
          </cell>
          <cell r="F6447" t="str">
            <v>71167854XYY</v>
          </cell>
          <cell r="G6447" t="str">
            <v>SUPPORTING STOPPER</v>
          </cell>
        </row>
        <row r="6448">
          <cell r="D6448" t="str">
            <v>71167855XYY</v>
          </cell>
          <cell r="E6448" t="str">
            <v>STOPPER</v>
          </cell>
          <cell r="F6448" t="str">
            <v>71167855XYY</v>
          </cell>
          <cell r="G6448" t="str">
            <v>SUPPORTING STOPPER</v>
          </cell>
        </row>
        <row r="6449">
          <cell r="D6449" t="str">
            <v>71167856XYY</v>
          </cell>
          <cell r="E6449" t="str">
            <v>STOPPER</v>
          </cell>
          <cell r="F6449" t="str">
            <v>71167856XYY</v>
          </cell>
          <cell r="G6449" t="str">
            <v>SUPPORTING STOPPER</v>
          </cell>
        </row>
        <row r="6450">
          <cell r="D6450" t="str">
            <v>71168286XJE</v>
          </cell>
          <cell r="E6450" t="str">
            <v>HOLDER</v>
          </cell>
          <cell r="F6450" t="str">
            <v>71168286XJE</v>
          </cell>
          <cell r="G6450" t="str">
            <v>ANVIL HOLDER</v>
          </cell>
        </row>
        <row r="6451">
          <cell r="D6451" t="str">
            <v>71168286XYB</v>
          </cell>
          <cell r="E6451" t="str">
            <v>BASE</v>
          </cell>
          <cell r="F6451" t="str">
            <v>71168286XYB</v>
          </cell>
          <cell r="G6451" t="str">
            <v>BASE</v>
          </cell>
        </row>
        <row r="6452">
          <cell r="D6452" t="str">
            <v>71168286XYH</v>
          </cell>
          <cell r="E6452" t="str">
            <v>PLATE</v>
          </cell>
          <cell r="F6452" t="str">
            <v>71168286XYH</v>
          </cell>
          <cell r="G6452" t="str">
            <v>TERMINALGUIDEPLATE B</v>
          </cell>
        </row>
        <row r="6453">
          <cell r="D6453" t="str">
            <v>71168286XYY</v>
          </cell>
          <cell r="E6453" t="str">
            <v>STOPPER</v>
          </cell>
          <cell r="F6453" t="str">
            <v>71168286XYY</v>
          </cell>
          <cell r="G6453" t="str">
            <v>SUPPORTINGSTOPPER</v>
          </cell>
        </row>
        <row r="6454">
          <cell r="D6454" t="str">
            <v>71256590XJE</v>
          </cell>
          <cell r="E6454" t="str">
            <v>HOLDER</v>
          </cell>
          <cell r="F6454" t="str">
            <v>71256590XJE</v>
          </cell>
          <cell r="G6454" t="str">
            <v>ANVIL HOLDER</v>
          </cell>
        </row>
        <row r="6455">
          <cell r="D6455" t="str">
            <v>71256590XYB</v>
          </cell>
          <cell r="E6455" t="str">
            <v>BASE</v>
          </cell>
          <cell r="F6455" t="str">
            <v>71256590XYB</v>
          </cell>
          <cell r="G6455" t="str">
            <v>BASE</v>
          </cell>
        </row>
        <row r="6456">
          <cell r="D6456" t="str">
            <v>71256590XYH</v>
          </cell>
          <cell r="E6456" t="str">
            <v>PLATE</v>
          </cell>
          <cell r="F6456" t="str">
            <v>71256590XYH</v>
          </cell>
          <cell r="G6456" t="str">
            <v>TERMINALGUIDEPLATE B</v>
          </cell>
        </row>
        <row r="6457">
          <cell r="D6457" t="str">
            <v>71256590XYY</v>
          </cell>
          <cell r="E6457" t="str">
            <v>STOPPER</v>
          </cell>
          <cell r="F6457" t="str">
            <v>71256590XYY</v>
          </cell>
          <cell r="G6457" t="str">
            <v>SUPPORTINGSTOPPER</v>
          </cell>
        </row>
        <row r="6458">
          <cell r="D6458" t="str">
            <v>71268525KL</v>
          </cell>
          <cell r="E6458" t="str">
            <v>BLADE</v>
          </cell>
          <cell r="F6458" t="str">
            <v>71268525KL</v>
          </cell>
          <cell r="G6458" t="str">
            <v>UNDER SHEARBLADE</v>
          </cell>
        </row>
        <row r="6459">
          <cell r="D6459" t="str">
            <v>71268853XYB</v>
          </cell>
          <cell r="E6459" t="str">
            <v>BASE</v>
          </cell>
          <cell r="F6459" t="str">
            <v>71268853XYB</v>
          </cell>
          <cell r="G6459" t="str">
            <v>BESE</v>
          </cell>
        </row>
        <row r="6460">
          <cell r="D6460" t="str">
            <v>71268853XYH</v>
          </cell>
          <cell r="E6460" t="str">
            <v>PLATE</v>
          </cell>
          <cell r="F6460" t="str">
            <v>71268853XYH</v>
          </cell>
          <cell r="G6460" t="str">
            <v>TERMINAL GUIDE PLATE B</v>
          </cell>
        </row>
        <row r="6461">
          <cell r="D6461" t="str">
            <v>71268855XJE</v>
          </cell>
          <cell r="E6461" t="str">
            <v>HOLDER</v>
          </cell>
          <cell r="F6461" t="str">
            <v>71268855XJE</v>
          </cell>
          <cell r="G6461" t="str">
            <v>ANVIL HOLDER</v>
          </cell>
        </row>
        <row r="6462">
          <cell r="D6462" t="str">
            <v>71268855XYY</v>
          </cell>
          <cell r="E6462" t="str">
            <v>STOPPER</v>
          </cell>
          <cell r="F6462" t="str">
            <v>71268855XYY</v>
          </cell>
          <cell r="G6462" t="str">
            <v>SUPPORTINGSTOPPER</v>
          </cell>
        </row>
        <row r="6463">
          <cell r="D6463" t="str">
            <v>71268863KL</v>
          </cell>
          <cell r="E6463" t="str">
            <v>BLADE</v>
          </cell>
          <cell r="F6463" t="str">
            <v>71268863KL</v>
          </cell>
          <cell r="G6463" t="str">
            <v>UNDER SHEARBLADE</v>
          </cell>
        </row>
        <row r="6464">
          <cell r="D6464" t="str">
            <v>71268863KS</v>
          </cell>
          <cell r="E6464" t="str">
            <v>BLADE</v>
          </cell>
          <cell r="F6464" t="str">
            <v>71268863KS</v>
          </cell>
          <cell r="G6464" t="str">
            <v>SHEARBLADE</v>
          </cell>
        </row>
        <row r="6465">
          <cell r="D6465" t="str">
            <v>71268863KYB</v>
          </cell>
          <cell r="E6465" t="str">
            <v>BASE</v>
          </cell>
          <cell r="F6465" t="str">
            <v>71268863KYB</v>
          </cell>
          <cell r="G6465" t="str">
            <v>BASE</v>
          </cell>
        </row>
        <row r="6466">
          <cell r="D6466" t="str">
            <v>71268863KYG</v>
          </cell>
          <cell r="E6466" t="str">
            <v>GUIDE</v>
          </cell>
          <cell r="F6466" t="str">
            <v>71268863KYG</v>
          </cell>
          <cell r="G6466" t="str">
            <v>TERMINAL GUIDE A</v>
          </cell>
        </row>
        <row r="6467">
          <cell r="D6467" t="str">
            <v>71268863KYJ</v>
          </cell>
          <cell r="E6467" t="str">
            <v>HOLDER</v>
          </cell>
          <cell r="F6467" t="str">
            <v>71268863KYJ</v>
          </cell>
          <cell r="G6467" t="str">
            <v>TERMINAL HOLDER</v>
          </cell>
        </row>
        <row r="6468">
          <cell r="D6468" t="str">
            <v>71573986AE8</v>
          </cell>
          <cell r="E6468" t="str">
            <v>NOZZLE</v>
          </cell>
          <cell r="F6468" t="str">
            <v>71573986AE8</v>
          </cell>
          <cell r="G6468" t="str">
            <v>CARRYING NOZZLE(ORDER IN EVEN NUMBER)</v>
          </cell>
        </row>
        <row r="6469">
          <cell r="D6469" t="str">
            <v>71573986AEB</v>
          </cell>
          <cell r="E6469" t="str">
            <v>HOLDER</v>
          </cell>
          <cell r="F6469" t="str">
            <v>71573986AEB</v>
          </cell>
          <cell r="G6469" t="str">
            <v>ROTARY HODER</v>
          </cell>
        </row>
        <row r="6470">
          <cell r="D6470" t="str">
            <v>71573986AEG</v>
          </cell>
          <cell r="E6470" t="str">
            <v>HOPPER</v>
          </cell>
          <cell r="F6470" t="str">
            <v>71573986AEG</v>
          </cell>
          <cell r="G6470" t="str">
            <v>ACRYLIC FOR HOPPER</v>
          </cell>
        </row>
        <row r="6471">
          <cell r="D6471" t="str">
            <v>71583003AE8</v>
          </cell>
          <cell r="E6471" t="str">
            <v>NOZZLE</v>
          </cell>
          <cell r="F6471" t="str">
            <v>71583003AE8</v>
          </cell>
          <cell r="G6471" t="str">
            <v>CARRYING NOZZLE(ORDER IN EVEN NUMBER)</v>
          </cell>
        </row>
        <row r="6472">
          <cell r="D6472" t="str">
            <v>71583003AEB</v>
          </cell>
          <cell r="E6472" t="str">
            <v>HOLDER</v>
          </cell>
          <cell r="F6472" t="str">
            <v>71583003AEB</v>
          </cell>
          <cell r="G6472" t="str">
            <v>ROTARY HODER</v>
          </cell>
        </row>
        <row r="6473">
          <cell r="D6473" t="str">
            <v>71583006AE8</v>
          </cell>
          <cell r="E6473" t="str">
            <v>NOZZLE</v>
          </cell>
          <cell r="F6473" t="str">
            <v>71583006AE8</v>
          </cell>
          <cell r="G6473" t="str">
            <v>CARRYING NOZZLE(ORDER IN EVEN NUMBER)</v>
          </cell>
        </row>
        <row r="6474">
          <cell r="D6474" t="str">
            <v>71583006AEB</v>
          </cell>
          <cell r="E6474" t="str">
            <v>HOLDER</v>
          </cell>
          <cell r="F6474" t="str">
            <v>71583006AEB</v>
          </cell>
          <cell r="G6474" t="str">
            <v>ROTARY HODER</v>
          </cell>
        </row>
        <row r="6475">
          <cell r="D6475" t="str">
            <v>71583007AEB</v>
          </cell>
          <cell r="E6475" t="str">
            <v>HOLDER</v>
          </cell>
          <cell r="F6475" t="str">
            <v>71583007AEB</v>
          </cell>
          <cell r="G6475" t="str">
            <v>ROTARY HODER</v>
          </cell>
        </row>
        <row r="6476">
          <cell r="D6476" t="str">
            <v>71583166AEB</v>
          </cell>
          <cell r="E6476" t="str">
            <v>HOLDER</v>
          </cell>
          <cell r="F6476" t="str">
            <v>71583166AEB</v>
          </cell>
          <cell r="G6476" t="str">
            <v>ROTARY HODER</v>
          </cell>
        </row>
        <row r="6477">
          <cell r="D6477" t="str">
            <v>71583166GNC</v>
          </cell>
          <cell r="E6477" t="str">
            <v>COLLAR</v>
          </cell>
          <cell r="F6477" t="str">
            <v>71583166GNC</v>
          </cell>
          <cell r="G6477" t="str">
            <v>RUBBER SEAL HOLDER COLLAR</v>
          </cell>
        </row>
        <row r="6478">
          <cell r="D6478" t="str">
            <v>71583737GNC</v>
          </cell>
          <cell r="E6478" t="str">
            <v>COLLAR</v>
          </cell>
          <cell r="F6478" t="str">
            <v>71583737GNC</v>
          </cell>
          <cell r="G6478" t="str">
            <v>RUBBER SEAL HOLDER COLLAR</v>
          </cell>
        </row>
        <row r="6479">
          <cell r="D6479" t="str">
            <v>71583957AEG</v>
          </cell>
          <cell r="E6479" t="str">
            <v>HOPPER</v>
          </cell>
          <cell r="F6479" t="str">
            <v>71583957AEG</v>
          </cell>
          <cell r="G6479" t="str">
            <v>ACRYLIC FOR HOPPER</v>
          </cell>
        </row>
        <row r="6480">
          <cell r="D6480" t="str">
            <v>71725031AEB</v>
          </cell>
          <cell r="E6480" t="str">
            <v>HOLDER</v>
          </cell>
          <cell r="F6480" t="str">
            <v>71725031AEB</v>
          </cell>
          <cell r="G6480" t="str">
            <v>ROTARY HODER</v>
          </cell>
        </row>
        <row r="6481">
          <cell r="D6481" t="str">
            <v>71725031GNC</v>
          </cell>
          <cell r="E6481" t="str">
            <v>COLLAR</v>
          </cell>
          <cell r="F6481" t="str">
            <v>71725031GNC</v>
          </cell>
          <cell r="G6481" t="str">
            <v>RUBBER SEAL HOLDER COLLAR</v>
          </cell>
        </row>
        <row r="6482">
          <cell r="D6482" t="str">
            <v>71725032AE8</v>
          </cell>
          <cell r="E6482" t="str">
            <v>NOZZLE</v>
          </cell>
          <cell r="F6482" t="str">
            <v>71725032AE8</v>
          </cell>
          <cell r="G6482" t="str">
            <v>CARRYING NOZZLE(ORDER IN EVEN NUMBER)</v>
          </cell>
        </row>
        <row r="6483">
          <cell r="D6483" t="str">
            <v>71725032AEB</v>
          </cell>
          <cell r="E6483" t="str">
            <v>HOLDER</v>
          </cell>
          <cell r="F6483" t="str">
            <v>71725032AEB</v>
          </cell>
          <cell r="G6483" t="str">
            <v>ROTARY HODER</v>
          </cell>
        </row>
        <row r="6484">
          <cell r="D6484" t="str">
            <v>71725032AEF</v>
          </cell>
          <cell r="E6484" t="str">
            <v>STOPPER</v>
          </cell>
          <cell r="F6484" t="str">
            <v>71725032AEF</v>
          </cell>
          <cell r="G6484" t="str">
            <v>TEFLON TUBE (3M)</v>
          </cell>
        </row>
        <row r="6485">
          <cell r="D6485" t="str">
            <v>71960805XJE</v>
          </cell>
          <cell r="E6485" t="str">
            <v>HOLDER</v>
          </cell>
          <cell r="F6485" t="str">
            <v>71960805XJE</v>
          </cell>
          <cell r="G6485" t="str">
            <v>ANVIL HOLDER</v>
          </cell>
        </row>
        <row r="6486">
          <cell r="D6486" t="str">
            <v>71960805XYB</v>
          </cell>
          <cell r="E6486" t="str">
            <v>BASE</v>
          </cell>
          <cell r="F6486" t="str">
            <v>71960805XYB</v>
          </cell>
          <cell r="G6486" t="str">
            <v>BESE</v>
          </cell>
        </row>
        <row r="6487">
          <cell r="D6487" t="str">
            <v>71960805XYH</v>
          </cell>
          <cell r="E6487" t="str">
            <v>PLATE</v>
          </cell>
          <cell r="F6487" t="str">
            <v>71960805XYH</v>
          </cell>
          <cell r="G6487" t="str">
            <v>TERMINAL GUIDE PLATE B</v>
          </cell>
        </row>
        <row r="6488">
          <cell r="D6488" t="str">
            <v>71960805XYY</v>
          </cell>
          <cell r="E6488" t="str">
            <v>STOPPER</v>
          </cell>
          <cell r="F6488" t="str">
            <v>71960805XYY</v>
          </cell>
          <cell r="G6488" t="str">
            <v>SUPPORTING STOPPER</v>
          </cell>
        </row>
        <row r="6489">
          <cell r="D6489" t="str">
            <v>72125189XJE</v>
          </cell>
          <cell r="E6489" t="str">
            <v>HOLDER</v>
          </cell>
          <cell r="F6489" t="str">
            <v>72125189XJE</v>
          </cell>
          <cell r="G6489" t="str">
            <v>ANVIL HOLDER</v>
          </cell>
        </row>
        <row r="6490">
          <cell r="D6490" t="str">
            <v>72125189XYB</v>
          </cell>
          <cell r="E6490" t="str">
            <v>BASE</v>
          </cell>
          <cell r="F6490" t="str">
            <v>72125189XYB</v>
          </cell>
          <cell r="G6490" t="str">
            <v>BASE</v>
          </cell>
        </row>
        <row r="6491">
          <cell r="D6491" t="str">
            <v>72125189XYH</v>
          </cell>
          <cell r="E6491" t="str">
            <v>PLATE</v>
          </cell>
          <cell r="F6491" t="str">
            <v>72125189XYH</v>
          </cell>
          <cell r="G6491" t="str">
            <v>TERMINAL GUIDE PLATE B</v>
          </cell>
        </row>
        <row r="6492">
          <cell r="D6492" t="str">
            <v>72125189XYY</v>
          </cell>
          <cell r="E6492" t="str">
            <v>STOPPER</v>
          </cell>
          <cell r="F6492" t="str">
            <v>72125189XYY</v>
          </cell>
          <cell r="G6492" t="str">
            <v>SUPPORTING STOPPER</v>
          </cell>
        </row>
        <row r="6493">
          <cell r="D6493" t="str">
            <v>72141841PS</v>
          </cell>
          <cell r="E6493" t="str">
            <v>BLADE</v>
          </cell>
          <cell r="F6493" t="str">
            <v>72141841PS</v>
          </cell>
          <cell r="G6493" t="str">
            <v>SHEARBLADE</v>
          </cell>
        </row>
        <row r="6494">
          <cell r="D6494" t="str">
            <v>72163961XYY</v>
          </cell>
          <cell r="E6494" t="str">
            <v>STOPPER</v>
          </cell>
          <cell r="F6494" t="str">
            <v>72163961XYY</v>
          </cell>
          <cell r="G6494" t="str">
            <v>SUPPORTING STOPPER</v>
          </cell>
        </row>
        <row r="6495">
          <cell r="D6495" t="str">
            <v>72166545XYY</v>
          </cell>
          <cell r="E6495" t="str">
            <v>STOPPER</v>
          </cell>
          <cell r="F6495" t="str">
            <v>72166545XYY</v>
          </cell>
          <cell r="G6495" t="str">
            <v>SUPPORTING STOPPER</v>
          </cell>
        </row>
        <row r="6496">
          <cell r="D6496" t="str">
            <v>72834528CWM</v>
          </cell>
          <cell r="E6496" t="str">
            <v>SPRING</v>
          </cell>
          <cell r="F6496" t="str">
            <v>72834528CWM</v>
          </cell>
          <cell r="G6496" t="str">
            <v>TENSION SPRING</v>
          </cell>
        </row>
        <row r="6497">
          <cell r="D6497" t="str">
            <v>72838241CWM</v>
          </cell>
          <cell r="E6497" t="str">
            <v>SPRING</v>
          </cell>
          <cell r="F6497" t="str">
            <v>72838241CWM</v>
          </cell>
          <cell r="G6497" t="str">
            <v>TENSION SPRING</v>
          </cell>
        </row>
        <row r="6498">
          <cell r="D6498" t="str">
            <v>72899073CW0</v>
          </cell>
          <cell r="E6498" t="str">
            <v>ASSEMBLY DRAWING</v>
          </cell>
          <cell r="F6498" t="str">
            <v>72899073CW0</v>
          </cell>
          <cell r="G6498" t="str">
            <v>ASSEMBLY DRAWING OF HOUSING TRAY</v>
          </cell>
        </row>
        <row r="6499">
          <cell r="D6499" t="str">
            <v>72960154XJE</v>
          </cell>
          <cell r="E6499" t="str">
            <v>HOLDER</v>
          </cell>
          <cell r="F6499" t="str">
            <v>72960154XJE</v>
          </cell>
          <cell r="G6499" t="str">
            <v>ANVIL HOLDER</v>
          </cell>
        </row>
        <row r="6500">
          <cell r="D6500" t="str">
            <v>72960154XYB</v>
          </cell>
          <cell r="E6500" t="str">
            <v>BASE</v>
          </cell>
          <cell r="F6500" t="str">
            <v>72960154XYB</v>
          </cell>
          <cell r="G6500" t="str">
            <v>BASE</v>
          </cell>
        </row>
        <row r="6501">
          <cell r="D6501" t="str">
            <v>72960154XYH</v>
          </cell>
          <cell r="E6501" t="str">
            <v>PLATE</v>
          </cell>
          <cell r="F6501" t="str">
            <v>72960154XYH</v>
          </cell>
          <cell r="G6501" t="str">
            <v>TERMINALGUIDEPLATE B</v>
          </cell>
        </row>
        <row r="6502">
          <cell r="D6502" t="str">
            <v>72960154XYY</v>
          </cell>
          <cell r="E6502" t="str">
            <v>STOPPER</v>
          </cell>
          <cell r="F6502" t="str">
            <v>72960154XYY</v>
          </cell>
          <cell r="G6502" t="str">
            <v>SUPPORTINGSTOPPER</v>
          </cell>
        </row>
        <row r="6503">
          <cell r="D6503" t="str">
            <v>72960203XA</v>
          </cell>
          <cell r="E6503" t="str">
            <v>CRIMPER DIES</v>
          </cell>
          <cell r="F6503" t="str">
            <v>72960203XA</v>
          </cell>
          <cell r="G6503" t="str">
            <v>ANVIL</v>
          </cell>
        </row>
        <row r="6504">
          <cell r="D6504" t="str">
            <v>72960203XI</v>
          </cell>
          <cell r="E6504" t="str">
            <v>CRIMPER DIES</v>
          </cell>
          <cell r="F6504" t="str">
            <v>72960203XI</v>
          </cell>
          <cell r="G6504" t="str">
            <v>INSULATION CRIMPER</v>
          </cell>
        </row>
        <row r="6505">
          <cell r="D6505" t="str">
            <v>72960203XW</v>
          </cell>
          <cell r="E6505" t="str">
            <v>CRIMPER DIES</v>
          </cell>
          <cell r="F6505" t="str">
            <v>72960203XW</v>
          </cell>
          <cell r="G6505" t="str">
            <v>WIRE CRIMPER</v>
          </cell>
        </row>
        <row r="6506">
          <cell r="D6506" t="str">
            <v>7B165047XIC</v>
          </cell>
          <cell r="E6506" t="str">
            <v>CRIMPER DIES</v>
          </cell>
          <cell r="F6506" t="str">
            <v>7B165047XIC</v>
          </cell>
          <cell r="G6506" t="str">
            <v>INSULATION CRIMPER</v>
          </cell>
        </row>
        <row r="6507">
          <cell r="D6507" t="str">
            <v>A100479A</v>
          </cell>
          <cell r="E6507" t="str">
            <v>CLAW</v>
          </cell>
          <cell r="F6507" t="str">
            <v>A100479A</v>
          </cell>
          <cell r="G6507" t="str">
            <v>CLAW UPPER</v>
          </cell>
        </row>
        <row r="6508">
          <cell r="D6508" t="str">
            <v>A100578A</v>
          </cell>
          <cell r="E6508" t="str">
            <v>PULLEY</v>
          </cell>
          <cell r="F6508" t="str">
            <v>A100578A</v>
          </cell>
          <cell r="G6508" t="str">
            <v>PULLEY</v>
          </cell>
        </row>
        <row r="6509">
          <cell r="D6509" t="str">
            <v>A100654A</v>
          </cell>
          <cell r="E6509" t="str">
            <v>ROLLER</v>
          </cell>
          <cell r="F6509" t="str">
            <v>A100654A</v>
          </cell>
          <cell r="G6509" t="str">
            <v>ENCORDER ROLLER</v>
          </cell>
        </row>
        <row r="6510">
          <cell r="D6510" t="str">
            <v>A102177A</v>
          </cell>
          <cell r="E6510" t="str">
            <v>PLATE</v>
          </cell>
          <cell r="F6510" t="str">
            <v>A102177A</v>
          </cell>
          <cell r="G6510" t="str">
            <v>POSITIONING PLATE</v>
          </cell>
        </row>
        <row r="6511">
          <cell r="D6511" t="str">
            <v>A102209A</v>
          </cell>
          <cell r="E6511" t="str">
            <v>PIPE</v>
          </cell>
          <cell r="F6511" t="str">
            <v>A102209A</v>
          </cell>
          <cell r="G6511" t="str">
            <v>PIPE</v>
          </cell>
        </row>
        <row r="6512">
          <cell r="D6512" t="str">
            <v>A102209D</v>
          </cell>
          <cell r="E6512" t="str">
            <v>PIPE</v>
          </cell>
          <cell r="F6512" t="str">
            <v>A102209D</v>
          </cell>
          <cell r="G6512" t="str">
            <v>PIPE</v>
          </cell>
        </row>
        <row r="6513">
          <cell r="D6513" t="str">
            <v>A102260A</v>
          </cell>
          <cell r="E6513" t="str">
            <v>HALF UNION</v>
          </cell>
          <cell r="F6513" t="str">
            <v>A102260A</v>
          </cell>
          <cell r="G6513" t="str">
            <v>HALF UNION</v>
          </cell>
        </row>
        <row r="6514">
          <cell r="D6514" t="str">
            <v>A102285A</v>
          </cell>
          <cell r="E6514" t="str">
            <v>HALF UNION</v>
          </cell>
          <cell r="F6514" t="str">
            <v>A102285A</v>
          </cell>
          <cell r="G6514" t="str">
            <v>HALF UNION</v>
          </cell>
        </row>
        <row r="6515">
          <cell r="D6515" t="str">
            <v>A102382A</v>
          </cell>
          <cell r="E6515" t="str">
            <v>TUBE</v>
          </cell>
          <cell r="F6515" t="str">
            <v>A102382A</v>
          </cell>
          <cell r="G6515" t="str">
            <v>TUBE</v>
          </cell>
        </row>
        <row r="6516">
          <cell r="D6516" t="str">
            <v>A102629A</v>
          </cell>
          <cell r="E6516" t="str">
            <v>ROLLER</v>
          </cell>
          <cell r="F6516" t="str">
            <v>A102629A</v>
          </cell>
          <cell r="G6516" t="str">
            <v>ROLLER</v>
          </cell>
        </row>
        <row r="6517">
          <cell r="D6517" t="str">
            <v>A102904A</v>
          </cell>
          <cell r="E6517" t="str">
            <v>CYLINDER</v>
          </cell>
          <cell r="F6517" t="str">
            <v>A102904A</v>
          </cell>
          <cell r="G6517" t="str">
            <v>SYLINDAR BRACKET</v>
          </cell>
        </row>
        <row r="6518">
          <cell r="D6518" t="str">
            <v>A102937A</v>
          </cell>
          <cell r="E6518" t="str">
            <v>GUIDE</v>
          </cell>
          <cell r="F6518" t="str">
            <v>A102937A</v>
          </cell>
          <cell r="G6518" t="str">
            <v>GUIDE</v>
          </cell>
        </row>
        <row r="6519">
          <cell r="D6519" t="str">
            <v>A103134A</v>
          </cell>
          <cell r="E6519" t="str">
            <v>CUTTER</v>
          </cell>
          <cell r="F6519" t="str">
            <v>A103134A</v>
          </cell>
          <cell r="G6519" t="str">
            <v>CUTTER</v>
          </cell>
        </row>
        <row r="6520">
          <cell r="D6520" t="str">
            <v>A103655A</v>
          </cell>
          <cell r="E6520" t="str">
            <v>TOGGLE</v>
          </cell>
          <cell r="F6520" t="str">
            <v>A103655A</v>
          </cell>
          <cell r="G6520" t="str">
            <v>TOGGLE ARM A</v>
          </cell>
        </row>
        <row r="6521">
          <cell r="D6521" t="str">
            <v>A103656A</v>
          </cell>
          <cell r="E6521" t="str">
            <v>TOGGLE</v>
          </cell>
          <cell r="F6521" t="str">
            <v>A103656A</v>
          </cell>
          <cell r="G6521" t="str">
            <v>TOGGLE ARM B</v>
          </cell>
        </row>
        <row r="6522">
          <cell r="D6522" t="str">
            <v>A103657A</v>
          </cell>
          <cell r="E6522" t="str">
            <v>TOGGLE</v>
          </cell>
          <cell r="F6522" t="str">
            <v>A103657A</v>
          </cell>
          <cell r="G6522" t="str">
            <v>TOGGLE ARM C</v>
          </cell>
        </row>
        <row r="6523">
          <cell r="D6523" t="str">
            <v>A103658A</v>
          </cell>
          <cell r="E6523" t="str">
            <v>PIN</v>
          </cell>
          <cell r="F6523" t="str">
            <v>A103658A</v>
          </cell>
          <cell r="G6523" t="str">
            <v>PIN A</v>
          </cell>
        </row>
        <row r="6524">
          <cell r="D6524" t="str">
            <v>A103659A</v>
          </cell>
          <cell r="E6524" t="str">
            <v>PIN</v>
          </cell>
          <cell r="F6524" t="str">
            <v>A103659A</v>
          </cell>
          <cell r="G6524" t="str">
            <v>PIN B</v>
          </cell>
        </row>
        <row r="6525">
          <cell r="D6525" t="str">
            <v>A103660A</v>
          </cell>
          <cell r="E6525" t="str">
            <v>PIN</v>
          </cell>
          <cell r="F6525" t="str">
            <v>A103660A</v>
          </cell>
          <cell r="G6525" t="str">
            <v>PIN C</v>
          </cell>
        </row>
        <row r="6526">
          <cell r="D6526" t="str">
            <v>A103661A</v>
          </cell>
          <cell r="E6526" t="str">
            <v>PIN</v>
          </cell>
          <cell r="F6526" t="str">
            <v>A103661A</v>
          </cell>
          <cell r="G6526" t="str">
            <v>PIN D</v>
          </cell>
        </row>
        <row r="6527">
          <cell r="D6527" t="str">
            <v>A103829A</v>
          </cell>
          <cell r="E6527" t="str">
            <v>CLAW</v>
          </cell>
          <cell r="F6527" t="str">
            <v>A103829A</v>
          </cell>
          <cell r="G6527" t="str">
            <v>CLAW LOWER (URETHANE)</v>
          </cell>
        </row>
        <row r="6528">
          <cell r="D6528" t="str">
            <v>A104348A</v>
          </cell>
          <cell r="E6528" t="str">
            <v>SENSOR</v>
          </cell>
          <cell r="F6528" t="str">
            <v>A104348A</v>
          </cell>
          <cell r="G6528" t="str">
            <v>STRIP SENSOR HARNESS (FOR SIDE A)</v>
          </cell>
        </row>
        <row r="6529">
          <cell r="D6529" t="str">
            <v>A104378A</v>
          </cell>
          <cell r="E6529" t="str">
            <v>PLATE</v>
          </cell>
          <cell r="F6529" t="str">
            <v>A104378A</v>
          </cell>
          <cell r="G6529" t="str">
            <v>CHUCK PLATE</v>
          </cell>
        </row>
        <row r="6530">
          <cell r="D6530" t="str">
            <v>A104378B</v>
          </cell>
          <cell r="E6530" t="str">
            <v>PLATE</v>
          </cell>
          <cell r="F6530" t="str">
            <v>A104378B</v>
          </cell>
          <cell r="G6530" t="str">
            <v>CHUCK PLATE</v>
          </cell>
        </row>
        <row r="6531">
          <cell r="D6531" t="str">
            <v>A104608B</v>
          </cell>
          <cell r="E6531" t="str">
            <v>DUST</v>
          </cell>
          <cell r="F6531" t="str">
            <v>A104608B</v>
          </cell>
          <cell r="G6531" t="str">
            <v>DUST SHOOT</v>
          </cell>
        </row>
        <row r="6532">
          <cell r="D6532" t="str">
            <v>A104697B</v>
          </cell>
          <cell r="E6532" t="str">
            <v>LEVER</v>
          </cell>
          <cell r="F6532" t="str">
            <v>A104697B</v>
          </cell>
          <cell r="G6532" t="str">
            <v>RUBBER SEAL LEVER</v>
          </cell>
        </row>
        <row r="6533">
          <cell r="D6533" t="str">
            <v>A104697F</v>
          </cell>
          <cell r="E6533" t="str">
            <v>SEAL</v>
          </cell>
          <cell r="F6533" t="str">
            <v>A104697F</v>
          </cell>
          <cell r="G6533" t="str">
            <v>RUBBER SEAL LEVER</v>
          </cell>
        </row>
        <row r="6534">
          <cell r="D6534" t="str">
            <v>A104698A</v>
          </cell>
          <cell r="E6534" t="str">
            <v>HOLDER</v>
          </cell>
          <cell r="F6534" t="str">
            <v>A104698A</v>
          </cell>
          <cell r="G6534" t="str">
            <v>HOLDER</v>
          </cell>
        </row>
        <row r="6535">
          <cell r="D6535" t="str">
            <v>A104700A</v>
          </cell>
          <cell r="E6535" t="str">
            <v>HOLDER</v>
          </cell>
          <cell r="F6535" t="str">
            <v>A104700A</v>
          </cell>
          <cell r="G6535" t="str">
            <v>HOLDER</v>
          </cell>
        </row>
        <row r="6536">
          <cell r="D6536" t="str">
            <v>A104702A</v>
          </cell>
          <cell r="E6536" t="str">
            <v>HOLDER</v>
          </cell>
          <cell r="F6536" t="str">
            <v>A104702A</v>
          </cell>
          <cell r="G6536" t="str">
            <v>HOLDER</v>
          </cell>
        </row>
        <row r="6537">
          <cell r="D6537" t="str">
            <v>A104706A</v>
          </cell>
          <cell r="E6537" t="str">
            <v>HOLDER</v>
          </cell>
          <cell r="F6537" t="str">
            <v>A104706A</v>
          </cell>
          <cell r="G6537" t="str">
            <v>HOLDER</v>
          </cell>
        </row>
        <row r="6538">
          <cell r="D6538" t="str">
            <v>A104712A</v>
          </cell>
          <cell r="E6538" t="str">
            <v>HOLDER</v>
          </cell>
          <cell r="F6538" t="str">
            <v>A104712A</v>
          </cell>
          <cell r="G6538" t="str">
            <v>HOLDER</v>
          </cell>
        </row>
        <row r="6539">
          <cell r="D6539" t="str">
            <v>A104716A</v>
          </cell>
          <cell r="E6539" t="str">
            <v>HOLDER</v>
          </cell>
          <cell r="F6539" t="str">
            <v>A104716A</v>
          </cell>
          <cell r="G6539" t="str">
            <v>HOLDER</v>
          </cell>
        </row>
        <row r="6540">
          <cell r="D6540" t="str">
            <v>A104784A</v>
          </cell>
          <cell r="E6540" t="str">
            <v>PIPE</v>
          </cell>
          <cell r="F6540" t="str">
            <v>A104784A</v>
          </cell>
          <cell r="G6540" t="str">
            <v>GUIDE PIPE (PAI 1.3)</v>
          </cell>
        </row>
        <row r="6541">
          <cell r="D6541" t="str">
            <v>A104784B</v>
          </cell>
          <cell r="E6541" t="str">
            <v>PIPE</v>
          </cell>
          <cell r="F6541" t="str">
            <v>A104784B</v>
          </cell>
          <cell r="G6541" t="str">
            <v>GUIDE PIPE (PAI 1.5)</v>
          </cell>
        </row>
        <row r="6542">
          <cell r="D6542" t="str">
            <v>A104784C</v>
          </cell>
          <cell r="E6542" t="str">
            <v>PIPE</v>
          </cell>
          <cell r="F6542" t="str">
            <v>A104784C</v>
          </cell>
          <cell r="G6542" t="str">
            <v>GUIDE PIPE (PAI 1.7)</v>
          </cell>
        </row>
        <row r="6543">
          <cell r="D6543" t="str">
            <v>A104784D</v>
          </cell>
          <cell r="E6543" t="str">
            <v>PIPE</v>
          </cell>
          <cell r="F6543" t="str">
            <v>A104784D</v>
          </cell>
          <cell r="G6543" t="str">
            <v>GUIDE PIPE (PAI 2.2)</v>
          </cell>
        </row>
        <row r="6544">
          <cell r="D6544" t="str">
            <v>A104784E</v>
          </cell>
          <cell r="E6544" t="str">
            <v>PIPE</v>
          </cell>
          <cell r="F6544" t="str">
            <v>A104784E</v>
          </cell>
          <cell r="G6544" t="str">
            <v>GUIDE PIPE (PAI 2.5)</v>
          </cell>
        </row>
        <row r="6545">
          <cell r="D6545" t="str">
            <v>A104784F</v>
          </cell>
          <cell r="E6545" t="str">
            <v>PIPE</v>
          </cell>
          <cell r="F6545" t="str">
            <v>A104784F</v>
          </cell>
          <cell r="G6545" t="str">
            <v>GUIDE PIPE (PAI 3.0)</v>
          </cell>
        </row>
        <row r="6546">
          <cell r="D6546" t="str">
            <v>A104784G</v>
          </cell>
          <cell r="E6546" t="str">
            <v>PIPE</v>
          </cell>
          <cell r="F6546" t="str">
            <v>A104784G</v>
          </cell>
          <cell r="G6546" t="str">
            <v>GUIDE PIPE (PAI 3.5)</v>
          </cell>
        </row>
        <row r="6547">
          <cell r="D6547" t="str">
            <v>A105574A</v>
          </cell>
          <cell r="E6547" t="str">
            <v>GUIDE</v>
          </cell>
          <cell r="F6547" t="str">
            <v>A105574A</v>
          </cell>
          <cell r="G6547" t="str">
            <v>RUBBER SEAL GUIDE</v>
          </cell>
        </row>
        <row r="6548">
          <cell r="D6548" t="str">
            <v>A106042A</v>
          </cell>
          <cell r="E6548" t="str">
            <v>HOLDER</v>
          </cell>
          <cell r="F6548" t="str">
            <v>A106042A</v>
          </cell>
          <cell r="G6548" t="str">
            <v>HOLDER</v>
          </cell>
        </row>
        <row r="6549">
          <cell r="D6549" t="str">
            <v>A106043A</v>
          </cell>
          <cell r="E6549" t="str">
            <v>HOLDER</v>
          </cell>
          <cell r="F6549" t="str">
            <v>A106043A</v>
          </cell>
          <cell r="G6549" t="str">
            <v>HOLDER</v>
          </cell>
        </row>
        <row r="6550">
          <cell r="D6550" t="str">
            <v>A106236A</v>
          </cell>
          <cell r="E6550" t="str">
            <v>CLAW</v>
          </cell>
          <cell r="F6550" t="str">
            <v>A106236A</v>
          </cell>
          <cell r="G6550" t="str">
            <v>CLAW LOWER</v>
          </cell>
        </row>
        <row r="6551">
          <cell r="D6551" t="str">
            <v>A106596A</v>
          </cell>
          <cell r="E6551" t="str">
            <v>HOLDER</v>
          </cell>
          <cell r="F6551" t="str">
            <v>A106596A</v>
          </cell>
          <cell r="G6551" t="str">
            <v>HOLDER</v>
          </cell>
        </row>
        <row r="6552">
          <cell r="D6552" t="str">
            <v>A106723A</v>
          </cell>
          <cell r="E6552" t="str">
            <v>JOINT</v>
          </cell>
          <cell r="F6552" t="str">
            <v>A106723A</v>
          </cell>
          <cell r="G6552" t="str">
            <v>JOINT</v>
          </cell>
        </row>
        <row r="6553">
          <cell r="D6553" t="str">
            <v>A107147A</v>
          </cell>
          <cell r="E6553" t="str">
            <v>HOLDER</v>
          </cell>
          <cell r="F6553" t="str">
            <v>A107147A</v>
          </cell>
          <cell r="G6553" t="str">
            <v>HOLDER</v>
          </cell>
        </row>
        <row r="6554">
          <cell r="D6554" t="str">
            <v>A107312A</v>
          </cell>
          <cell r="E6554" t="str">
            <v>COVER</v>
          </cell>
          <cell r="F6554" t="str">
            <v>A107312A</v>
          </cell>
          <cell r="G6554" t="str">
            <v>COVER R</v>
          </cell>
        </row>
        <row r="6555">
          <cell r="D6555" t="str">
            <v>A107313A</v>
          </cell>
          <cell r="E6555" t="str">
            <v>COVER</v>
          </cell>
          <cell r="F6555" t="str">
            <v>A107313A</v>
          </cell>
          <cell r="G6555" t="str">
            <v>COVER L</v>
          </cell>
        </row>
        <row r="6556">
          <cell r="D6556" t="str">
            <v>A107528A</v>
          </cell>
          <cell r="E6556" t="str">
            <v>HOLDER</v>
          </cell>
          <cell r="F6556" t="str">
            <v>A107528A</v>
          </cell>
          <cell r="G6556" t="str">
            <v>HOLDER</v>
          </cell>
        </row>
        <row r="6557">
          <cell r="D6557" t="str">
            <v>A107651A</v>
          </cell>
          <cell r="E6557" t="str">
            <v>HOLDER</v>
          </cell>
          <cell r="F6557" t="str">
            <v>A107651A</v>
          </cell>
          <cell r="G6557" t="str">
            <v>HOLDER</v>
          </cell>
        </row>
        <row r="6558">
          <cell r="D6558" t="str">
            <v>A108994A</v>
          </cell>
          <cell r="E6558" t="str">
            <v>SHAFT</v>
          </cell>
          <cell r="F6558" t="str">
            <v>A108994A</v>
          </cell>
          <cell r="G6558" t="str">
            <v>SHAFT</v>
          </cell>
        </row>
        <row r="6559">
          <cell r="D6559" t="str">
            <v>A109197AA</v>
          </cell>
          <cell r="E6559" t="str">
            <v>PIPE</v>
          </cell>
          <cell r="F6559" t="str">
            <v>A109197AA</v>
          </cell>
          <cell r="G6559" t="str">
            <v>PIPE ASSEMBLY</v>
          </cell>
        </row>
        <row r="6560">
          <cell r="D6560" t="str">
            <v>A109198A</v>
          </cell>
          <cell r="E6560" t="str">
            <v>GUIDE</v>
          </cell>
          <cell r="F6560" t="str">
            <v>A109198A</v>
          </cell>
          <cell r="G6560" t="str">
            <v>GUIDE ASSY</v>
          </cell>
        </row>
        <row r="6561">
          <cell r="D6561" t="str">
            <v>A109429A</v>
          </cell>
          <cell r="E6561" t="str">
            <v>HOSE</v>
          </cell>
          <cell r="F6561" t="str">
            <v>A109429A</v>
          </cell>
          <cell r="G6561" t="str">
            <v>HOSE BAND</v>
          </cell>
        </row>
        <row r="6562">
          <cell r="D6562" t="str">
            <v>A110033A</v>
          </cell>
          <cell r="E6562" t="str">
            <v>HOLDER</v>
          </cell>
          <cell r="F6562" t="str">
            <v>A110033A</v>
          </cell>
          <cell r="G6562" t="str">
            <v>HOLDER</v>
          </cell>
        </row>
        <row r="6563">
          <cell r="D6563" t="str">
            <v>A110942A</v>
          </cell>
          <cell r="E6563" t="str">
            <v>HOLDER</v>
          </cell>
          <cell r="F6563" t="str">
            <v>A110942A</v>
          </cell>
        </row>
        <row r="6564">
          <cell r="D6564" t="str">
            <v>A111345A</v>
          </cell>
          <cell r="E6564" t="str">
            <v>HOLDER</v>
          </cell>
          <cell r="F6564" t="str">
            <v>A111345A</v>
          </cell>
          <cell r="G6564" t="str">
            <v>HOLDER</v>
          </cell>
        </row>
        <row r="6565">
          <cell r="D6565" t="str">
            <v>A111346A</v>
          </cell>
          <cell r="E6565" t="str">
            <v>HOLDER</v>
          </cell>
          <cell r="F6565" t="str">
            <v>A111346A</v>
          </cell>
          <cell r="G6565" t="str">
            <v>HOLDER</v>
          </cell>
        </row>
        <row r="6566">
          <cell r="D6566" t="str">
            <v>A112182A</v>
          </cell>
          <cell r="E6566" t="str">
            <v>HOLDER</v>
          </cell>
          <cell r="F6566" t="str">
            <v>A112182A</v>
          </cell>
          <cell r="G6566" t="str">
            <v>HOLDER</v>
          </cell>
        </row>
        <row r="6567">
          <cell r="D6567" t="str">
            <v>A116804A</v>
          </cell>
          <cell r="E6567" t="str">
            <v>HOLDER</v>
          </cell>
          <cell r="F6567" t="str">
            <v>A116804A</v>
          </cell>
        </row>
        <row r="6568">
          <cell r="D6568" t="str">
            <v>A119339A</v>
          </cell>
          <cell r="E6568" t="str">
            <v>HOLDER</v>
          </cell>
          <cell r="F6568" t="str">
            <v>A119339A</v>
          </cell>
          <cell r="G6568" t="str">
            <v>HOLDER</v>
          </cell>
        </row>
        <row r="6569">
          <cell r="D6569" t="str">
            <v>A122363A</v>
          </cell>
          <cell r="E6569" t="str">
            <v>HOLDER</v>
          </cell>
          <cell r="F6569" t="str">
            <v>A122363A</v>
          </cell>
          <cell r="G6569" t="str">
            <v>HOLDER</v>
          </cell>
        </row>
        <row r="6570">
          <cell r="D6570" t="str">
            <v>A123421A</v>
          </cell>
          <cell r="E6570" t="str">
            <v>HOLDER</v>
          </cell>
          <cell r="F6570" t="str">
            <v>A123421A</v>
          </cell>
          <cell r="G6570" t="str">
            <v>HOLDER</v>
          </cell>
        </row>
        <row r="6571">
          <cell r="D6571" t="str">
            <v>A123512A</v>
          </cell>
          <cell r="E6571" t="str">
            <v>HOLDER</v>
          </cell>
          <cell r="F6571" t="str">
            <v>A123512A</v>
          </cell>
          <cell r="G6571" t="str">
            <v>HOLDER</v>
          </cell>
        </row>
        <row r="6572">
          <cell r="D6572" t="str">
            <v>A124708A</v>
          </cell>
          <cell r="E6572" t="str">
            <v>HOLDER</v>
          </cell>
          <cell r="F6572" t="str">
            <v>A124708A</v>
          </cell>
          <cell r="G6572" t="str">
            <v>HOLDER</v>
          </cell>
        </row>
        <row r="6573">
          <cell r="D6573" t="str">
            <v>A126370A</v>
          </cell>
          <cell r="E6573" t="str">
            <v>HOLDER</v>
          </cell>
          <cell r="F6573" t="str">
            <v>A126370A</v>
          </cell>
          <cell r="G6573" t="str">
            <v>HOLDER</v>
          </cell>
        </row>
        <row r="6574">
          <cell r="D6574" t="str">
            <v>AB8006314</v>
          </cell>
          <cell r="E6574" t="str">
            <v>FINGER</v>
          </cell>
          <cell r="F6574" t="str">
            <v>AB8006314</v>
          </cell>
          <cell r="G6574" t="str">
            <v>FEED FINGER</v>
          </cell>
        </row>
        <row r="6575">
          <cell r="D6575" t="str">
            <v>AB8009604</v>
          </cell>
          <cell r="E6575" t="str">
            <v>CUTTER</v>
          </cell>
          <cell r="F6575" t="str">
            <v>AB8009604</v>
          </cell>
          <cell r="G6575" t="str">
            <v>SLIDE CUTTER</v>
          </cell>
        </row>
        <row r="6576">
          <cell r="D6576" t="str">
            <v>AF3003BDA</v>
          </cell>
          <cell r="E6576" t="str">
            <v>FILTER</v>
          </cell>
          <cell r="F6576" t="str">
            <v>AF3003BDA</v>
          </cell>
          <cell r="G6576" t="str">
            <v>FILTER</v>
          </cell>
        </row>
        <row r="6577">
          <cell r="D6577" t="str">
            <v>B103626A</v>
          </cell>
          <cell r="E6577" t="str">
            <v>UNIT</v>
          </cell>
          <cell r="F6577" t="str">
            <v>B103626A</v>
          </cell>
          <cell r="G6577" t="str">
            <v>SUPPORT UNIT</v>
          </cell>
        </row>
        <row r="6578">
          <cell r="D6578" t="str">
            <v>B104098A</v>
          </cell>
          <cell r="E6578" t="str">
            <v>CLAW</v>
          </cell>
          <cell r="F6578" t="str">
            <v>B104098A</v>
          </cell>
          <cell r="G6578" t="str">
            <v>CLAW R</v>
          </cell>
        </row>
        <row r="6579">
          <cell r="D6579" t="str">
            <v>B104099A</v>
          </cell>
          <cell r="E6579" t="str">
            <v>CLAW</v>
          </cell>
          <cell r="F6579" t="str">
            <v>B104099A</v>
          </cell>
          <cell r="G6579" t="str">
            <v>CLAW L</v>
          </cell>
        </row>
        <row r="6580">
          <cell r="D6580" t="str">
            <v>B104430A</v>
          </cell>
          <cell r="E6580" t="str">
            <v>BOX</v>
          </cell>
          <cell r="F6580" t="str">
            <v>B104430A</v>
          </cell>
          <cell r="G6580" t="str">
            <v>OPERATION BOX ASSY</v>
          </cell>
        </row>
        <row r="6581">
          <cell r="D6581" t="str">
            <v>B104731A</v>
          </cell>
          <cell r="E6581" t="str">
            <v>PLATE</v>
          </cell>
          <cell r="F6581" t="str">
            <v>B104731A</v>
          </cell>
          <cell r="G6581" t="str">
            <v>PLATE</v>
          </cell>
        </row>
        <row r="6582">
          <cell r="D6582" t="str">
            <v>B104757A</v>
          </cell>
          <cell r="E6582" t="str">
            <v>ENCODER</v>
          </cell>
          <cell r="F6582" t="str">
            <v>B104757A</v>
          </cell>
          <cell r="G6582" t="str">
            <v>ROTARY ENCODER HARNESS</v>
          </cell>
        </row>
        <row r="6583">
          <cell r="D6583" t="str">
            <v>B106527B</v>
          </cell>
          <cell r="E6583" t="str">
            <v>SHOOT</v>
          </cell>
          <cell r="F6583" t="str">
            <v>B106527B</v>
          </cell>
          <cell r="G6583" t="str">
            <v>SHOOT</v>
          </cell>
        </row>
        <row r="6584">
          <cell r="D6584" t="str">
            <v>B107645A</v>
          </cell>
          <cell r="E6584" t="str">
            <v>SHOOT</v>
          </cell>
          <cell r="F6584" t="str">
            <v>B107645A</v>
          </cell>
          <cell r="G6584" t="str">
            <v>SHOOT</v>
          </cell>
        </row>
        <row r="6585">
          <cell r="D6585" t="str">
            <v>B108630D</v>
          </cell>
          <cell r="E6585" t="str">
            <v>ENC</v>
          </cell>
          <cell r="F6585" t="str">
            <v>B108630D</v>
          </cell>
          <cell r="G6585" t="str">
            <v>ENC HARNESS 1</v>
          </cell>
        </row>
        <row r="6586">
          <cell r="D6586" t="str">
            <v>B108632A</v>
          </cell>
          <cell r="E6586" t="str">
            <v>ENC</v>
          </cell>
          <cell r="F6586" t="str">
            <v>B108632A</v>
          </cell>
        </row>
        <row r="6587">
          <cell r="D6587" t="str">
            <v>B108647B</v>
          </cell>
          <cell r="E6587" t="str">
            <v>PLATE</v>
          </cell>
          <cell r="F6587" t="str">
            <v>B108647B</v>
          </cell>
          <cell r="G6587" t="str">
            <v>R PLATE</v>
          </cell>
        </row>
        <row r="6588">
          <cell r="D6588" t="str">
            <v>B108648B</v>
          </cell>
          <cell r="E6588" t="str">
            <v>PLATE</v>
          </cell>
          <cell r="F6588" t="str">
            <v>B108648B</v>
          </cell>
          <cell r="G6588" t="str">
            <v>L PLATE</v>
          </cell>
        </row>
        <row r="6589">
          <cell r="D6589" t="str">
            <v>B108953A</v>
          </cell>
          <cell r="E6589" t="str">
            <v>CLAW</v>
          </cell>
          <cell r="F6589" t="str">
            <v>B108953A</v>
          </cell>
          <cell r="G6589" t="str">
            <v>B CLAW ARM L</v>
          </cell>
        </row>
        <row r="6590">
          <cell r="D6590" t="str">
            <v>B108954A</v>
          </cell>
          <cell r="E6590" t="str">
            <v>CLAW</v>
          </cell>
          <cell r="F6590" t="str">
            <v>B108954A</v>
          </cell>
          <cell r="G6590" t="str">
            <v>B CLAW ARM R</v>
          </cell>
        </row>
        <row r="6591">
          <cell r="D6591" t="str">
            <v>B117944A</v>
          </cell>
          <cell r="E6591" t="str">
            <v>STOPPER</v>
          </cell>
          <cell r="F6591" t="str">
            <v>B117944A</v>
          </cell>
          <cell r="G6591" t="str">
            <v>REEL STOPPER ASSY</v>
          </cell>
        </row>
        <row r="6592">
          <cell r="D6592" t="str">
            <v>B119155A</v>
          </cell>
          <cell r="E6592" t="str">
            <v>HOLDER</v>
          </cell>
          <cell r="F6592" t="str">
            <v>B119155A</v>
          </cell>
          <cell r="G6592" t="str">
            <v>HOLDER BLOCK ASSY</v>
          </cell>
        </row>
        <row r="6593">
          <cell r="D6593" t="str">
            <v>B119155B</v>
          </cell>
          <cell r="E6593" t="str">
            <v>HOLDER</v>
          </cell>
          <cell r="F6593" t="str">
            <v>B119155B</v>
          </cell>
          <cell r="G6593" t="str">
            <v>HOLDER BLOCK ASSY</v>
          </cell>
        </row>
        <row r="6594">
          <cell r="D6594" t="str">
            <v>B119155C</v>
          </cell>
          <cell r="E6594" t="str">
            <v>HOLDER</v>
          </cell>
          <cell r="F6594" t="str">
            <v>B119155C</v>
          </cell>
          <cell r="G6594" t="str">
            <v>HOLDER BLOCK ASSY</v>
          </cell>
        </row>
        <row r="6595">
          <cell r="D6595" t="str">
            <v>B120588A</v>
          </cell>
          <cell r="E6595" t="str">
            <v>CLAW</v>
          </cell>
          <cell r="F6595" t="str">
            <v>B120588A</v>
          </cell>
          <cell r="G6595" t="str">
            <v>B CLAW</v>
          </cell>
        </row>
        <row r="6596">
          <cell r="D6596" t="str">
            <v>B132831A</v>
          </cell>
          <cell r="E6596" t="str">
            <v>GUIDE</v>
          </cell>
          <cell r="F6596" t="str">
            <v>B132831A</v>
          </cell>
          <cell r="G6596" t="str">
            <v>GUIDE</v>
          </cell>
        </row>
        <row r="6597">
          <cell r="D6597" t="str">
            <v>B135060A</v>
          </cell>
          <cell r="E6597" t="str">
            <v>RAM</v>
          </cell>
          <cell r="F6597" t="str">
            <v>B135060A</v>
          </cell>
          <cell r="G6597" t="str">
            <v>RAM</v>
          </cell>
        </row>
        <row r="6598">
          <cell r="D6598" t="str">
            <v>B136297A</v>
          </cell>
          <cell r="E6598" t="str">
            <v>PULLEY</v>
          </cell>
          <cell r="F6598" t="str">
            <v>B136297A</v>
          </cell>
          <cell r="G6598" t="str">
            <v>PULLEY</v>
          </cell>
        </row>
        <row r="6599">
          <cell r="D6599" t="str">
            <v>C105396A</v>
          </cell>
          <cell r="E6599" t="str">
            <v>CUTTER</v>
          </cell>
          <cell r="F6599" t="str">
            <v>C105396A</v>
          </cell>
          <cell r="G6599" t="str">
            <v>CUTTER BASE UPPER</v>
          </cell>
        </row>
        <row r="6600">
          <cell r="D6600" t="str">
            <v>C105397A</v>
          </cell>
          <cell r="E6600" t="str">
            <v>CUTTER</v>
          </cell>
          <cell r="F6600" t="str">
            <v>C105397A</v>
          </cell>
          <cell r="G6600" t="str">
            <v>CUTTER BASE LOWER</v>
          </cell>
        </row>
        <row r="6601">
          <cell r="D6601" t="str">
            <v>CF6A</v>
          </cell>
          <cell r="E6601" t="str">
            <v>CAM</v>
          </cell>
          <cell r="F6601" t="str">
            <v>CF6A</v>
          </cell>
          <cell r="G6601" t="str">
            <v>CAM FOLLOWER</v>
          </cell>
        </row>
        <row r="6602">
          <cell r="D6602" t="str">
            <v>CM14B00903</v>
          </cell>
          <cell r="E6602" t="str">
            <v>COVER</v>
          </cell>
          <cell r="F6602" t="str">
            <v>CM14B00903</v>
          </cell>
          <cell r="G6602" t="str">
            <v>SAFETY COVER</v>
          </cell>
        </row>
        <row r="6603">
          <cell r="D6603" t="str">
            <v>DC73</v>
          </cell>
          <cell r="E6603" t="str">
            <v>SENSOR</v>
          </cell>
          <cell r="F6603" t="str">
            <v>DC73</v>
          </cell>
          <cell r="G6603" t="str">
            <v>CYLINDER SENSOR</v>
          </cell>
        </row>
        <row r="6604">
          <cell r="D6604" t="str">
            <v>DIT00079</v>
          </cell>
          <cell r="E6604" t="str">
            <v>CUTTER</v>
          </cell>
          <cell r="F6604" t="str">
            <v>DIT00079</v>
          </cell>
          <cell r="G6604" t="str">
            <v>WIRE CUTTER SX10</v>
          </cell>
        </row>
        <row r="6605">
          <cell r="D6605" t="str">
            <v>HP800008U5</v>
          </cell>
          <cell r="E6605" t="str">
            <v>FEEDING</v>
          </cell>
          <cell r="F6605" t="str">
            <v>HP800008U5</v>
          </cell>
          <cell r="G6605" t="str">
            <v>FEEDING CAM</v>
          </cell>
        </row>
        <row r="6606">
          <cell r="D6606" t="str">
            <v>HP800017</v>
          </cell>
          <cell r="E6606" t="str">
            <v>CLAW</v>
          </cell>
          <cell r="F6606" t="str">
            <v>HP800017</v>
          </cell>
          <cell r="G6606" t="str">
            <v>FEEDING CLAW</v>
          </cell>
        </row>
        <row r="6607">
          <cell r="D6607" t="str">
            <v>HP810019A</v>
          </cell>
          <cell r="E6607" t="str">
            <v>CUTTER</v>
          </cell>
          <cell r="F6607" t="str">
            <v>HP810019A</v>
          </cell>
          <cell r="G6607" t="str">
            <v>CUTTER A</v>
          </cell>
        </row>
        <row r="6608">
          <cell r="D6608" t="str">
            <v>HP810040E</v>
          </cell>
          <cell r="E6608" t="str">
            <v>CUTTER</v>
          </cell>
          <cell r="F6608" t="str">
            <v>HP810040E</v>
          </cell>
          <cell r="G6608" t="str">
            <v>CUTTER B</v>
          </cell>
        </row>
        <row r="6609">
          <cell r="D6609" t="str">
            <v>KRS00047</v>
          </cell>
          <cell r="E6609" t="str">
            <v>LAMP</v>
          </cell>
          <cell r="F6609" t="str">
            <v>KRS00047</v>
          </cell>
          <cell r="G6609" t="str">
            <v>LED-1A(RED)</v>
          </cell>
        </row>
        <row r="6610">
          <cell r="D6610" t="str">
            <v>M101095C</v>
          </cell>
          <cell r="E6610" t="str">
            <v>SENSOR</v>
          </cell>
          <cell r="F6610" t="str">
            <v>M101095C</v>
          </cell>
          <cell r="G6610" t="str">
            <v>JOINT SENSOR ASSY (FIRST SIDE)</v>
          </cell>
        </row>
        <row r="6611">
          <cell r="D6611" t="str">
            <v>M102320A</v>
          </cell>
          <cell r="E6611" t="str">
            <v>SENSOR</v>
          </cell>
          <cell r="F6611" t="str">
            <v>M102320A</v>
          </cell>
          <cell r="G6611" t="str">
            <v>SENSOR AMPLIFIER (A)</v>
          </cell>
        </row>
        <row r="6612">
          <cell r="D6612" t="str">
            <v>M102320B</v>
          </cell>
          <cell r="E6612" t="str">
            <v>SENSOR</v>
          </cell>
          <cell r="F6612" t="str">
            <v>M102320B</v>
          </cell>
          <cell r="G6612" t="str">
            <v>SENSOR AMPLIFIER (B)</v>
          </cell>
        </row>
        <row r="6613">
          <cell r="D6613" t="str">
            <v>M102321B</v>
          </cell>
          <cell r="E6613" t="str">
            <v>SENSOR</v>
          </cell>
          <cell r="F6613" t="str">
            <v>M102321B</v>
          </cell>
          <cell r="G6613" t="str">
            <v>TOUCH SENSOR</v>
          </cell>
        </row>
        <row r="6614">
          <cell r="D6614" t="str">
            <v>M103530A</v>
          </cell>
          <cell r="E6614" t="str">
            <v>MOTOR</v>
          </cell>
          <cell r="F6614" t="str">
            <v>M103530A</v>
          </cell>
          <cell r="G6614" t="str">
            <v>SYNCHRONOUS MOTOR</v>
          </cell>
        </row>
        <row r="6615">
          <cell r="D6615" t="str">
            <v>M104088C</v>
          </cell>
          <cell r="E6615" t="str">
            <v>I/O</v>
          </cell>
          <cell r="F6615" t="str">
            <v>M104088C</v>
          </cell>
          <cell r="G6615" t="str">
            <v>I/O UNIT FOR AC90</v>
          </cell>
        </row>
        <row r="6616">
          <cell r="D6616" t="str">
            <v>M107618A</v>
          </cell>
          <cell r="E6616" t="str">
            <v>AMPLIFIER</v>
          </cell>
          <cell r="F6616" t="str">
            <v>M107618A</v>
          </cell>
          <cell r="G6616" t="str">
            <v>SERVO AMPLIFIER (AY)</v>
          </cell>
        </row>
        <row r="6617">
          <cell r="D6617" t="str">
            <v>M107619A</v>
          </cell>
          <cell r="E6617" t="str">
            <v>AMPLIFIER</v>
          </cell>
          <cell r="F6617" t="str">
            <v>M107619A</v>
          </cell>
          <cell r="G6617" t="str">
            <v>SERVO AMPLIFIER (FOR CUTTER)</v>
          </cell>
        </row>
        <row r="6618">
          <cell r="D6618" t="str">
            <v>M107620A</v>
          </cell>
          <cell r="E6618" t="str">
            <v>SERVO</v>
          </cell>
          <cell r="F6618" t="str">
            <v>M107620A</v>
          </cell>
          <cell r="G6618" t="str">
            <v>SERVO AMPLIFIER</v>
          </cell>
        </row>
        <row r="6619">
          <cell r="D6619" t="str">
            <v>M107621A</v>
          </cell>
          <cell r="E6619" t="str">
            <v>AMPLIFIER</v>
          </cell>
          <cell r="F6619" t="str">
            <v>M107621A</v>
          </cell>
          <cell r="G6619" t="str">
            <v>SERVO AMPLIFIER (FOR MEASURING)</v>
          </cell>
        </row>
        <row r="6620">
          <cell r="D6620" t="str">
            <v>M107622A</v>
          </cell>
          <cell r="E6620" t="str">
            <v>SERVO</v>
          </cell>
          <cell r="F6620" t="str">
            <v>M107622A</v>
          </cell>
          <cell r="G6620" t="str">
            <v>SERVO AMPLIFIER (FOR CRIMPER A)</v>
          </cell>
        </row>
        <row r="6621">
          <cell r="D6621" t="str">
            <v>M107623A</v>
          </cell>
          <cell r="E6621" t="str">
            <v>AMPLIFIER</v>
          </cell>
          <cell r="F6621" t="str">
            <v>M107623A</v>
          </cell>
          <cell r="G6621" t="str">
            <v>SERVO AMPLIFIER</v>
          </cell>
        </row>
        <row r="6622">
          <cell r="D6622" t="str">
            <v>M107687A</v>
          </cell>
          <cell r="E6622" t="str">
            <v>POWER</v>
          </cell>
          <cell r="F6622" t="str">
            <v>M107687A</v>
          </cell>
          <cell r="G6622" t="str">
            <v>POWER SUPPLY ON-SW</v>
          </cell>
        </row>
        <row r="6623">
          <cell r="D6623" t="str">
            <v>M107688A</v>
          </cell>
          <cell r="E6623" t="str">
            <v>POWER</v>
          </cell>
          <cell r="F6623" t="str">
            <v>M107688A</v>
          </cell>
          <cell r="G6623" t="str">
            <v>POWER SUPPLY OFF-SW</v>
          </cell>
        </row>
        <row r="6624">
          <cell r="D6624" t="str">
            <v>M107696A</v>
          </cell>
          <cell r="E6624" t="str">
            <v>AMPLIFIER</v>
          </cell>
          <cell r="F6624" t="str">
            <v>M107696A</v>
          </cell>
          <cell r="G6624" t="str">
            <v>SERVO AMPLIFIER (FOR CUTTER)</v>
          </cell>
        </row>
        <row r="6625">
          <cell r="D6625" t="str">
            <v>M108349A</v>
          </cell>
          <cell r="E6625" t="str">
            <v>SENSOR</v>
          </cell>
          <cell r="F6625" t="str">
            <v>M108349A</v>
          </cell>
          <cell r="G6625" t="str">
            <v>MISSING ELECTRIC WIRE SENSOR</v>
          </cell>
        </row>
        <row r="6626">
          <cell r="D6626" t="str">
            <v>M108349B</v>
          </cell>
          <cell r="E6626" t="str">
            <v>SENSOR</v>
          </cell>
          <cell r="F6626" t="str">
            <v>M108349B</v>
          </cell>
          <cell r="G6626" t="str">
            <v>MISSING ELECTRIC WIRE SENSOR</v>
          </cell>
        </row>
        <row r="6627">
          <cell r="D6627" t="str">
            <v>M108350A</v>
          </cell>
          <cell r="E6627" t="str">
            <v>ROLLER</v>
          </cell>
          <cell r="F6627" t="str">
            <v>M108350A</v>
          </cell>
          <cell r="G6627" t="str">
            <v>TAKE-IN ROLLER MODIFICATION</v>
          </cell>
        </row>
        <row r="6628">
          <cell r="D6628" t="str">
            <v>M109185A</v>
          </cell>
          <cell r="E6628" t="str">
            <v>SHAFT</v>
          </cell>
          <cell r="F6628" t="str">
            <v>M109185A</v>
          </cell>
          <cell r="G6628" t="str">
            <v>SHAFT ASSY</v>
          </cell>
        </row>
        <row r="6629">
          <cell r="D6629" t="str">
            <v>M109467C</v>
          </cell>
          <cell r="E6629" t="str">
            <v>SENSOR</v>
          </cell>
          <cell r="F6629" t="str">
            <v>M109467C</v>
          </cell>
          <cell r="G6629" t="str">
            <v>JOINT SENSOR MODIFICATION</v>
          </cell>
        </row>
        <row r="6630">
          <cell r="D6630" t="str">
            <v>M109467D</v>
          </cell>
          <cell r="E6630" t="str">
            <v>SENSOR</v>
          </cell>
          <cell r="F6630" t="str">
            <v>M109467D</v>
          </cell>
          <cell r="G6630" t="str">
            <v>JOINT SENSOR MODIFICATION</v>
          </cell>
        </row>
        <row r="6631">
          <cell r="D6631" t="str">
            <v>M110929A</v>
          </cell>
          <cell r="E6631" t="str">
            <v>HOLDER</v>
          </cell>
          <cell r="F6631" t="str">
            <v>M110929A</v>
          </cell>
          <cell r="G6631" t="str">
            <v>HOLDER BLOCK ASSY</v>
          </cell>
        </row>
        <row r="6632">
          <cell r="D6632" t="str">
            <v>M112980A</v>
          </cell>
          <cell r="E6632" t="str">
            <v>SERVO</v>
          </cell>
          <cell r="F6632" t="str">
            <v>M112980A</v>
          </cell>
          <cell r="G6632" t="str">
            <v>SERVO AMP THETA-AXIS</v>
          </cell>
        </row>
        <row r="6633">
          <cell r="D6633" t="str">
            <v>M112980B</v>
          </cell>
          <cell r="E6633" t="str">
            <v>SERVO</v>
          </cell>
          <cell r="F6633" t="str">
            <v>M112980B</v>
          </cell>
          <cell r="G6633" t="str">
            <v>SERVO AMP THETA-AXIS</v>
          </cell>
        </row>
        <row r="6634">
          <cell r="D6634" t="str">
            <v>M112981A</v>
          </cell>
          <cell r="E6634" t="str">
            <v>SERVO</v>
          </cell>
          <cell r="F6634" t="str">
            <v>M112981A</v>
          </cell>
          <cell r="G6634" t="str">
            <v>SERVO AMP Y-AXIS</v>
          </cell>
        </row>
        <row r="6635">
          <cell r="D6635" t="str">
            <v>M112981B</v>
          </cell>
          <cell r="E6635" t="str">
            <v>SERVO</v>
          </cell>
          <cell r="F6635" t="str">
            <v>M112981B</v>
          </cell>
          <cell r="G6635" t="str">
            <v>SERVO AMP Y-AXIS</v>
          </cell>
        </row>
        <row r="6636">
          <cell r="D6636" t="str">
            <v>M112982A</v>
          </cell>
          <cell r="E6636" t="str">
            <v>SERVO</v>
          </cell>
          <cell r="F6636" t="str">
            <v>M112982A</v>
          </cell>
          <cell r="G6636" t="str">
            <v>SERVO AMP CUTTER-AXIS</v>
          </cell>
        </row>
        <row r="6637">
          <cell r="D6637" t="str">
            <v>M112983A</v>
          </cell>
          <cell r="E6637" t="str">
            <v>SERVO</v>
          </cell>
          <cell r="F6637" t="str">
            <v>M112983A</v>
          </cell>
          <cell r="G6637" t="str">
            <v>SERVO AMP MEASURE</v>
          </cell>
        </row>
        <row r="6638">
          <cell r="D6638" t="str">
            <v>M112984A</v>
          </cell>
          <cell r="E6638" t="str">
            <v>SERVO</v>
          </cell>
          <cell r="F6638" t="str">
            <v>M112984A</v>
          </cell>
          <cell r="G6638" t="str">
            <v>SERVO AMP PRESS</v>
          </cell>
        </row>
        <row r="6639">
          <cell r="D6639" t="str">
            <v>M112984B</v>
          </cell>
          <cell r="E6639" t="str">
            <v>SERVO</v>
          </cell>
          <cell r="F6639" t="str">
            <v>M112984B</v>
          </cell>
          <cell r="G6639" t="str">
            <v>SERVO AMP PRESS</v>
          </cell>
        </row>
        <row r="6640">
          <cell r="D6640" t="str">
            <v>M211123</v>
          </cell>
          <cell r="E6640" t="str">
            <v>SWITCH</v>
          </cell>
          <cell r="F6640" t="str">
            <v>M211123</v>
          </cell>
          <cell r="G6640" t="str">
            <v>POWER SWITCH</v>
          </cell>
        </row>
        <row r="6641">
          <cell r="D6641" t="str">
            <v>M211A110A</v>
          </cell>
          <cell r="E6641" t="str">
            <v>INVERTER</v>
          </cell>
          <cell r="F6641" t="str">
            <v>M211A110A</v>
          </cell>
          <cell r="G6641" t="str">
            <v>INVERTER</v>
          </cell>
        </row>
        <row r="6642">
          <cell r="D6642" t="str">
            <v>M211A111</v>
          </cell>
          <cell r="E6642" t="str">
            <v>SENSOR</v>
          </cell>
          <cell r="F6642" t="str">
            <v>M211A111</v>
          </cell>
          <cell r="G6642" t="str">
            <v>PHOTO SENSOR</v>
          </cell>
        </row>
        <row r="6643">
          <cell r="D6643" t="str">
            <v>M211A128</v>
          </cell>
          <cell r="E6643" t="str">
            <v>FUSE</v>
          </cell>
          <cell r="F6643" t="str">
            <v>M211A128</v>
          </cell>
          <cell r="G6643" t="str">
            <v>FUSE</v>
          </cell>
        </row>
        <row r="6644">
          <cell r="D6644" t="str">
            <v>M211J131</v>
          </cell>
          <cell r="E6644" t="str">
            <v>BOARD</v>
          </cell>
          <cell r="F6644" t="str">
            <v>M211J131</v>
          </cell>
          <cell r="G6644" t="str">
            <v>CIRCUIT BOARD (100V)</v>
          </cell>
        </row>
        <row r="6645">
          <cell r="D6645" t="str">
            <v>M211Y131</v>
          </cell>
          <cell r="E6645" t="str">
            <v>BOARD</v>
          </cell>
          <cell r="F6645" t="str">
            <v>M211Y131</v>
          </cell>
          <cell r="G6645" t="str">
            <v>CM14 CIRCUIT BOARD (100V)</v>
          </cell>
        </row>
        <row r="6646">
          <cell r="D6646" t="str">
            <v>M212101</v>
          </cell>
          <cell r="E6646" t="str">
            <v>BEARING</v>
          </cell>
          <cell r="F6646" t="str">
            <v>M212101</v>
          </cell>
          <cell r="G6646" t="str">
            <v>NEEDLE BEARING</v>
          </cell>
        </row>
        <row r="6647">
          <cell r="D6647" t="str">
            <v>M212102</v>
          </cell>
          <cell r="E6647" t="str">
            <v>BEARING</v>
          </cell>
          <cell r="F6647" t="str">
            <v>M212102</v>
          </cell>
          <cell r="G6647" t="str">
            <v>BALL BEARING</v>
          </cell>
        </row>
        <row r="6648">
          <cell r="D6648" t="str">
            <v>M212106</v>
          </cell>
          <cell r="E6648" t="str">
            <v>BOLT</v>
          </cell>
          <cell r="F6648" t="str">
            <v>M212106</v>
          </cell>
          <cell r="G6648" t="str">
            <v>EYE BOLT</v>
          </cell>
        </row>
        <row r="6649">
          <cell r="D6649" t="str">
            <v>M212109</v>
          </cell>
          <cell r="E6649" t="str">
            <v>MOTOR</v>
          </cell>
          <cell r="F6649" t="str">
            <v>M212109</v>
          </cell>
          <cell r="G6649" t="str">
            <v>MOTOR</v>
          </cell>
        </row>
        <row r="6650">
          <cell r="D6650" t="str">
            <v>M212110A</v>
          </cell>
          <cell r="E6650" t="str">
            <v>INVERTER</v>
          </cell>
          <cell r="F6650" t="str">
            <v>M212110A</v>
          </cell>
          <cell r="G6650" t="str">
            <v>INVERTER FOR CM14</v>
          </cell>
        </row>
        <row r="6651">
          <cell r="D6651" t="str">
            <v>M212A128</v>
          </cell>
          <cell r="E6651" t="str">
            <v>SWITCH</v>
          </cell>
          <cell r="F6651" t="str">
            <v>M212A128</v>
          </cell>
          <cell r="G6651" t="str">
            <v>LAMP SWITCH</v>
          </cell>
        </row>
        <row r="6652">
          <cell r="D6652" t="str">
            <v>MP7002205</v>
          </cell>
          <cell r="E6652" t="str">
            <v>STOPPER</v>
          </cell>
          <cell r="F6652" t="str">
            <v>MP7002205</v>
          </cell>
          <cell r="G6652" t="str">
            <v>STOPPER LEVER</v>
          </cell>
        </row>
        <row r="6653">
          <cell r="D6653" t="str">
            <v>MP7002206</v>
          </cell>
          <cell r="E6653" t="str">
            <v>HOLDER</v>
          </cell>
          <cell r="F6653" t="str">
            <v>MP7002206</v>
          </cell>
          <cell r="G6653" t="str">
            <v>HOLDER</v>
          </cell>
        </row>
        <row r="6654">
          <cell r="D6654" t="str">
            <v>MP7002207</v>
          </cell>
          <cell r="E6654" t="str">
            <v>STOPPER</v>
          </cell>
          <cell r="F6654" t="str">
            <v>MP7002207</v>
          </cell>
          <cell r="G6654" t="str">
            <v>STOPPER SHAFT</v>
          </cell>
        </row>
        <row r="6655">
          <cell r="D6655" t="str">
            <v>MP7002214</v>
          </cell>
          <cell r="E6655" t="str">
            <v>COVER</v>
          </cell>
          <cell r="F6655" t="str">
            <v>MP7002214</v>
          </cell>
          <cell r="G6655" t="str">
            <v>SPRING COVER</v>
          </cell>
        </row>
        <row r="6656">
          <cell r="D6656" t="str">
            <v>MP7002215</v>
          </cell>
          <cell r="E6656" t="str">
            <v>PIN</v>
          </cell>
          <cell r="F6656" t="str">
            <v>MP7002215</v>
          </cell>
          <cell r="G6656" t="str">
            <v>STOPPER PIN</v>
          </cell>
        </row>
        <row r="6657">
          <cell r="D6657" t="str">
            <v>MP7002216</v>
          </cell>
          <cell r="E6657" t="str">
            <v>CUSHION</v>
          </cell>
          <cell r="F6657" t="str">
            <v>MP7002216</v>
          </cell>
          <cell r="G6657" t="str">
            <v>CUSHION</v>
          </cell>
        </row>
        <row r="6658">
          <cell r="D6658" t="str">
            <v>N72195A</v>
          </cell>
          <cell r="E6658" t="str">
            <v>SCREW</v>
          </cell>
          <cell r="F6658" t="str">
            <v>N72195A</v>
          </cell>
          <cell r="G6658" t="str">
            <v>BALL SCREW</v>
          </cell>
        </row>
        <row r="6659">
          <cell r="D6659" t="str">
            <v>NAS170C</v>
          </cell>
          <cell r="E6659" t="str">
            <v>BOARD</v>
          </cell>
          <cell r="F6659" t="str">
            <v>NAS170C</v>
          </cell>
          <cell r="G6659" t="str">
            <v>CIRCUIT BOARD</v>
          </cell>
        </row>
        <row r="6660">
          <cell r="D6660" t="str">
            <v>NAS575</v>
          </cell>
          <cell r="E6660" t="str">
            <v>BOARD</v>
          </cell>
          <cell r="F6660" t="str">
            <v>NAS575</v>
          </cell>
          <cell r="G6660" t="str">
            <v>CIRCUIT BOARD (FOR SD-1060Y,SD-1060YT)</v>
          </cell>
        </row>
        <row r="6661">
          <cell r="D6661" t="str">
            <v>NHIB2</v>
          </cell>
          <cell r="E6661" t="str">
            <v>PIN</v>
          </cell>
          <cell r="F6661" t="str">
            <v>NHIB2</v>
          </cell>
          <cell r="G6661" t="str">
            <v>SW PIN REMOVE JIG (OUTER)</v>
          </cell>
        </row>
        <row r="6662">
          <cell r="D6662" t="str">
            <v>P19411A</v>
          </cell>
          <cell r="E6662" t="str">
            <v>HOSE</v>
          </cell>
          <cell r="F6662" t="str">
            <v>P19411A</v>
          </cell>
          <cell r="G6662" t="str">
            <v>HOSE BAND</v>
          </cell>
        </row>
        <row r="6663">
          <cell r="D6663" t="str">
            <v>P35439A</v>
          </cell>
          <cell r="E6663" t="str">
            <v>PULLEY</v>
          </cell>
          <cell r="F6663" t="str">
            <v>P35439A</v>
          </cell>
          <cell r="G6663" t="str">
            <v>PULLEY</v>
          </cell>
        </row>
        <row r="6664">
          <cell r="D6664" t="str">
            <v>P35931A</v>
          </cell>
          <cell r="E6664" t="str">
            <v>COLLAR</v>
          </cell>
          <cell r="F6664" t="str">
            <v>P35931A</v>
          </cell>
          <cell r="G6664" t="str">
            <v>COLLAR</v>
          </cell>
        </row>
        <row r="6665">
          <cell r="D6665" t="str">
            <v>P35931C</v>
          </cell>
          <cell r="E6665" t="str">
            <v>COLLAR</v>
          </cell>
          <cell r="F6665" t="str">
            <v>P35931C</v>
          </cell>
          <cell r="G6665" t="str">
            <v>COLLAR</v>
          </cell>
        </row>
        <row r="6666">
          <cell r="D6666" t="str">
            <v>P35931D</v>
          </cell>
          <cell r="E6666" t="str">
            <v>COLLAR</v>
          </cell>
          <cell r="F6666" t="str">
            <v>P35931D</v>
          </cell>
          <cell r="G6666" t="str">
            <v>COLLAR</v>
          </cell>
        </row>
        <row r="6667">
          <cell r="D6667" t="str">
            <v>P35931E</v>
          </cell>
          <cell r="E6667" t="str">
            <v>COLLAR</v>
          </cell>
          <cell r="F6667" t="str">
            <v>P35931E</v>
          </cell>
          <cell r="G6667" t="str">
            <v>COLLAR</v>
          </cell>
        </row>
        <row r="6668">
          <cell r="D6668" t="str">
            <v>P35931G</v>
          </cell>
          <cell r="E6668" t="str">
            <v>COLLAR</v>
          </cell>
          <cell r="F6668" t="str">
            <v>P35931G</v>
          </cell>
          <cell r="G6668" t="str">
            <v>COLLAR</v>
          </cell>
        </row>
        <row r="6669">
          <cell r="D6669" t="str">
            <v>P35931K</v>
          </cell>
          <cell r="E6669" t="str">
            <v>COLLAR</v>
          </cell>
          <cell r="F6669" t="str">
            <v>P35931K</v>
          </cell>
          <cell r="G6669" t="str">
            <v>COLLAR</v>
          </cell>
        </row>
        <row r="6670">
          <cell r="D6670" t="str">
            <v>P35931N</v>
          </cell>
          <cell r="E6670" t="str">
            <v>COLLAR</v>
          </cell>
          <cell r="F6670" t="str">
            <v>P35931N</v>
          </cell>
          <cell r="G6670" t="str">
            <v>COLLAR</v>
          </cell>
        </row>
        <row r="6671">
          <cell r="D6671" t="str">
            <v>P36517A</v>
          </cell>
          <cell r="E6671" t="str">
            <v>PLATE</v>
          </cell>
          <cell r="F6671" t="str">
            <v>P36517A</v>
          </cell>
          <cell r="G6671" t="str">
            <v>END PLATE</v>
          </cell>
        </row>
        <row r="6672">
          <cell r="D6672" t="str">
            <v>P36929A</v>
          </cell>
          <cell r="E6672" t="str">
            <v>GUIDE</v>
          </cell>
          <cell r="F6672" t="str">
            <v>P36929A</v>
          </cell>
          <cell r="G6672" t="str">
            <v>LM GUIDE</v>
          </cell>
        </row>
        <row r="6673">
          <cell r="D6673" t="str">
            <v>P36930A</v>
          </cell>
          <cell r="E6673" t="str">
            <v>GUIDE</v>
          </cell>
          <cell r="F6673" t="str">
            <v>P36930A</v>
          </cell>
          <cell r="G6673" t="str">
            <v>LM GUIDE</v>
          </cell>
        </row>
        <row r="6674">
          <cell r="D6674" t="str">
            <v>P36966A</v>
          </cell>
          <cell r="E6674" t="str">
            <v>PIN</v>
          </cell>
          <cell r="F6674" t="str">
            <v>P36966A</v>
          </cell>
          <cell r="G6674" t="str">
            <v>PIN</v>
          </cell>
        </row>
        <row r="6675">
          <cell r="D6675" t="str">
            <v>PA5</v>
          </cell>
          <cell r="E6675" t="str">
            <v>OIL</v>
          </cell>
          <cell r="F6675" t="str">
            <v>PA5</v>
          </cell>
          <cell r="G6675" t="str">
            <v>UNI-PRESS OIL (STANDAR PACK 20 LT)</v>
          </cell>
        </row>
        <row r="6676">
          <cell r="D6676" t="str">
            <v>PXL3*20*28</v>
          </cell>
          <cell r="E6676" t="str">
            <v>PLATE</v>
          </cell>
          <cell r="F6676" t="str">
            <v>PXL3*20*28</v>
          </cell>
          <cell r="G6676" t="str">
            <v>PLATE</v>
          </cell>
        </row>
        <row r="6677">
          <cell r="D6677" t="str">
            <v>S100517A</v>
          </cell>
          <cell r="E6677" t="str">
            <v>BOARD</v>
          </cell>
          <cell r="F6677" t="str">
            <v>S100517A</v>
          </cell>
          <cell r="G6677" t="str">
            <v>CPU BOARD</v>
          </cell>
        </row>
        <row r="6678">
          <cell r="D6678" t="str">
            <v>S100547A</v>
          </cell>
          <cell r="E6678" t="str">
            <v>SERVO</v>
          </cell>
          <cell r="F6678" t="str">
            <v>S100547A</v>
          </cell>
          <cell r="G6678" t="str">
            <v>SERVO MOTOR (FOR CRIMPER)</v>
          </cell>
        </row>
        <row r="6679">
          <cell r="D6679" t="str">
            <v>S101074T</v>
          </cell>
          <cell r="E6679" t="str">
            <v>WASHER</v>
          </cell>
          <cell r="F6679" t="str">
            <v>S101074T</v>
          </cell>
          <cell r="G6679" t="str">
            <v>WASHER</v>
          </cell>
        </row>
        <row r="6680">
          <cell r="D6680" t="str">
            <v>S101423A</v>
          </cell>
          <cell r="E6680" t="str">
            <v>BELT</v>
          </cell>
          <cell r="F6680" t="str">
            <v>S101423A</v>
          </cell>
          <cell r="G6680" t="str">
            <v>TIMING BELT</v>
          </cell>
        </row>
        <row r="6681">
          <cell r="D6681" t="str">
            <v>S101424C</v>
          </cell>
          <cell r="E6681" t="str">
            <v>BELT</v>
          </cell>
          <cell r="F6681" t="str">
            <v>S101424C</v>
          </cell>
          <cell r="G6681" t="str">
            <v>TIMING BELT</v>
          </cell>
        </row>
        <row r="6682">
          <cell r="D6682" t="str">
            <v>S101425A</v>
          </cell>
          <cell r="E6682" t="str">
            <v>BELT</v>
          </cell>
          <cell r="F6682" t="str">
            <v>S101425A</v>
          </cell>
          <cell r="G6682" t="str">
            <v>TIMING BELT</v>
          </cell>
        </row>
        <row r="6683">
          <cell r="D6683" t="str">
            <v>S101460A</v>
          </cell>
          <cell r="E6683" t="str">
            <v>BEARING</v>
          </cell>
          <cell r="F6683" t="str">
            <v>S101460A</v>
          </cell>
          <cell r="G6683" t="str">
            <v>MINIATURE BEARING</v>
          </cell>
        </row>
        <row r="6684">
          <cell r="D6684" t="str">
            <v>S101523A</v>
          </cell>
          <cell r="E6684" t="str">
            <v>HARMONICK</v>
          </cell>
          <cell r="F6684" t="str">
            <v>S101523A</v>
          </cell>
          <cell r="G6684" t="str">
            <v>HARMONICK</v>
          </cell>
        </row>
        <row r="6685">
          <cell r="D6685" t="str">
            <v>S101579A</v>
          </cell>
          <cell r="E6685" t="str">
            <v>CYLINDER</v>
          </cell>
          <cell r="F6685" t="str">
            <v>S101579A</v>
          </cell>
          <cell r="G6685" t="str">
            <v>AIR CYLINDER</v>
          </cell>
        </row>
        <row r="6686">
          <cell r="D6686" t="str">
            <v>S101597A</v>
          </cell>
          <cell r="E6686" t="str">
            <v>PIN</v>
          </cell>
          <cell r="F6686" t="str">
            <v>S101597A</v>
          </cell>
          <cell r="G6686" t="str">
            <v>HINGE PIN</v>
          </cell>
        </row>
        <row r="6687">
          <cell r="D6687" t="str">
            <v>S101630A</v>
          </cell>
          <cell r="E6687" t="str">
            <v>GUIDE</v>
          </cell>
          <cell r="F6687" t="str">
            <v>S101630A</v>
          </cell>
          <cell r="G6687" t="str">
            <v>LM GUIDE ACTUATOR</v>
          </cell>
        </row>
        <row r="6688">
          <cell r="D6688" t="str">
            <v>S101724G</v>
          </cell>
          <cell r="E6688" t="str">
            <v>BELT</v>
          </cell>
          <cell r="F6688" t="str">
            <v>S101724G</v>
          </cell>
          <cell r="G6688" t="str">
            <v>BELT</v>
          </cell>
        </row>
        <row r="6689">
          <cell r="D6689" t="str">
            <v>S101964A</v>
          </cell>
          <cell r="E6689" t="str">
            <v>CYLINDER</v>
          </cell>
          <cell r="F6689" t="str">
            <v>S101964A</v>
          </cell>
          <cell r="G6689" t="str">
            <v>THIN CYLINDER</v>
          </cell>
        </row>
        <row r="6690">
          <cell r="D6690" t="str">
            <v>S102064E</v>
          </cell>
          <cell r="E6690" t="str">
            <v>PIN</v>
          </cell>
          <cell r="F6690" t="str">
            <v>S102064E</v>
          </cell>
          <cell r="G6690" t="str">
            <v>KNOCK PIN</v>
          </cell>
        </row>
        <row r="6691">
          <cell r="D6691" t="str">
            <v>S102065S</v>
          </cell>
          <cell r="E6691" t="str">
            <v>PIN</v>
          </cell>
          <cell r="F6691" t="str">
            <v>S102065S</v>
          </cell>
          <cell r="G6691" t="str">
            <v>KNOCK PIN</v>
          </cell>
        </row>
        <row r="6692">
          <cell r="D6692" t="str">
            <v>S102146K</v>
          </cell>
          <cell r="E6692" t="str">
            <v>PIN</v>
          </cell>
          <cell r="F6692" t="str">
            <v>S102146K</v>
          </cell>
          <cell r="G6692" t="str">
            <v>KNOCK PIN</v>
          </cell>
        </row>
        <row r="6693">
          <cell r="D6693" t="str">
            <v>S102597A</v>
          </cell>
          <cell r="E6693" t="str">
            <v>CYLINDER</v>
          </cell>
          <cell r="F6693" t="str">
            <v>S102597A</v>
          </cell>
          <cell r="G6693" t="str">
            <v>AIR CYLINDER</v>
          </cell>
        </row>
        <row r="6694">
          <cell r="D6694" t="str">
            <v>S102804B</v>
          </cell>
          <cell r="E6694" t="str">
            <v>COLLAR</v>
          </cell>
          <cell r="F6694" t="str">
            <v>S102804B</v>
          </cell>
          <cell r="G6694" t="str">
            <v>COLLAR</v>
          </cell>
        </row>
        <row r="6695">
          <cell r="D6695" t="str">
            <v>S102804D</v>
          </cell>
          <cell r="E6695" t="str">
            <v>COLLAR</v>
          </cell>
          <cell r="F6695" t="str">
            <v>S102804D</v>
          </cell>
          <cell r="G6695" t="str">
            <v>COLLAR</v>
          </cell>
        </row>
        <row r="6696">
          <cell r="D6696" t="str">
            <v>S103040F</v>
          </cell>
          <cell r="E6696" t="str">
            <v>BATTERY</v>
          </cell>
          <cell r="F6696" t="str">
            <v>S103040F</v>
          </cell>
          <cell r="G6696" t="str">
            <v>ENCODER BATTERY</v>
          </cell>
        </row>
        <row r="6697">
          <cell r="D6697" t="str">
            <v>S103043A</v>
          </cell>
          <cell r="E6697" t="str">
            <v>QUENCHER</v>
          </cell>
          <cell r="F6697" t="str">
            <v>S103043A</v>
          </cell>
          <cell r="G6697" t="str">
            <v>SPARK KILLER</v>
          </cell>
        </row>
        <row r="6698">
          <cell r="D6698" t="str">
            <v>S103197C</v>
          </cell>
          <cell r="E6698" t="str">
            <v>ROD</v>
          </cell>
          <cell r="F6698" t="str">
            <v>S103197C</v>
          </cell>
          <cell r="G6698" t="str">
            <v>ROD END</v>
          </cell>
        </row>
        <row r="6699">
          <cell r="D6699" t="str">
            <v>S103197D</v>
          </cell>
          <cell r="E6699" t="str">
            <v>ROD</v>
          </cell>
          <cell r="F6699" t="str">
            <v>S103197D</v>
          </cell>
          <cell r="G6699" t="str">
            <v>ROD END</v>
          </cell>
        </row>
        <row r="6700">
          <cell r="D6700" t="str">
            <v>S103561A</v>
          </cell>
          <cell r="E6700" t="str">
            <v>BEARING</v>
          </cell>
          <cell r="F6700" t="str">
            <v>S103561A</v>
          </cell>
          <cell r="G6700" t="str">
            <v>MINIATURE BEARING</v>
          </cell>
        </row>
        <row r="6701">
          <cell r="D6701" t="str">
            <v>S103677A</v>
          </cell>
          <cell r="E6701" t="str">
            <v>ROD</v>
          </cell>
          <cell r="F6701" t="str">
            <v>S103677A</v>
          </cell>
          <cell r="G6701" t="str">
            <v>LOT END</v>
          </cell>
        </row>
        <row r="6702">
          <cell r="D6702" t="str">
            <v>S106531B</v>
          </cell>
          <cell r="E6702" t="str">
            <v>MOTOR</v>
          </cell>
          <cell r="F6702" t="str">
            <v>S106531B</v>
          </cell>
          <cell r="G6702" t="str">
            <v>SERVO MOTOR (FOR MEASURING)</v>
          </cell>
        </row>
        <row r="6703">
          <cell r="D6703" t="str">
            <v>S106704A</v>
          </cell>
          <cell r="E6703" t="str">
            <v>MOTOR</v>
          </cell>
          <cell r="F6703" t="str">
            <v>S106704A</v>
          </cell>
          <cell r="G6703" t="str">
            <v>SERVO MOTOR (FOR CUTTER)</v>
          </cell>
        </row>
        <row r="6704">
          <cell r="D6704" t="str">
            <v>S107556A</v>
          </cell>
          <cell r="E6704" t="str">
            <v>SERVO</v>
          </cell>
          <cell r="F6704" t="str">
            <v>S107556A</v>
          </cell>
          <cell r="G6704" t="str">
            <v>SERVO MOTOR (FOR CRIMPERA,B)</v>
          </cell>
        </row>
        <row r="6705">
          <cell r="D6705" t="str">
            <v>S111197C</v>
          </cell>
          <cell r="E6705" t="str">
            <v>BELT</v>
          </cell>
          <cell r="F6705" t="str">
            <v>S111197C</v>
          </cell>
          <cell r="G6705" t="str">
            <v>BELT(V91X 3M)</v>
          </cell>
        </row>
        <row r="6706">
          <cell r="D6706" t="str">
            <v>S111845E</v>
          </cell>
          <cell r="E6706" t="str">
            <v>CONTROLLER</v>
          </cell>
          <cell r="F6706" t="str">
            <v>S111845E</v>
          </cell>
          <cell r="G6706" t="str">
            <v>SPEED CONTROLLER</v>
          </cell>
        </row>
        <row r="6707">
          <cell r="D6707" t="str">
            <v>S115690A</v>
          </cell>
          <cell r="E6707" t="str">
            <v>RELAY</v>
          </cell>
          <cell r="F6707" t="str">
            <v>S115690A</v>
          </cell>
          <cell r="G6707" t="str">
            <v>OVERLOAD RELAY</v>
          </cell>
        </row>
        <row r="6708">
          <cell r="D6708" t="str">
            <v>S120264B</v>
          </cell>
          <cell r="E6708" t="str">
            <v>POWER</v>
          </cell>
          <cell r="F6708" t="str">
            <v>S120264B</v>
          </cell>
          <cell r="G6708" t="str">
            <v>DC POWER SUPPLY</v>
          </cell>
        </row>
        <row r="6709">
          <cell r="D6709" t="str">
            <v>S240071</v>
          </cell>
          <cell r="E6709" t="str">
            <v>WIRE</v>
          </cell>
          <cell r="F6709" t="str">
            <v>S240071</v>
          </cell>
          <cell r="G6709" t="str">
            <v>LEAD WIRE FOR SHIELD CIRCUIT</v>
          </cell>
        </row>
        <row r="6710">
          <cell r="D6710" t="str">
            <v>S240072</v>
          </cell>
          <cell r="E6710" t="str">
            <v>WIRE</v>
          </cell>
          <cell r="F6710" t="str">
            <v>S240072</v>
          </cell>
          <cell r="G6710" t="str">
            <v>LEAD WIRE FOR SHIELD CIRCUIT</v>
          </cell>
        </row>
        <row r="6711">
          <cell r="D6711" t="str">
            <v>S38451B</v>
          </cell>
          <cell r="E6711" t="str">
            <v>SCREW</v>
          </cell>
          <cell r="F6711" t="str">
            <v>S38451B</v>
          </cell>
          <cell r="G6711" t="str">
            <v>SOCKET HEAD SCREW</v>
          </cell>
        </row>
        <row r="6712">
          <cell r="D6712" t="str">
            <v>S39454B</v>
          </cell>
          <cell r="E6712" t="str">
            <v>GUIDE</v>
          </cell>
          <cell r="F6712" t="str">
            <v>S39454B</v>
          </cell>
          <cell r="G6712" t="str">
            <v>LM GUIDE ACTUATOR</v>
          </cell>
        </row>
        <row r="6713">
          <cell r="D6713" t="str">
            <v>S39509F</v>
          </cell>
          <cell r="E6713" t="str">
            <v>STOPPER</v>
          </cell>
          <cell r="F6713" t="str">
            <v>S39509F</v>
          </cell>
          <cell r="G6713" t="str">
            <v>STOPPER BOLT</v>
          </cell>
        </row>
        <row r="6714">
          <cell r="D6714" t="str">
            <v>S39677A</v>
          </cell>
          <cell r="E6714" t="str">
            <v>SOLENOID</v>
          </cell>
          <cell r="F6714" t="str">
            <v>S39677A</v>
          </cell>
          <cell r="G6714" t="str">
            <v>SOLENOID VALVE</v>
          </cell>
        </row>
        <row r="6715">
          <cell r="D6715" t="str">
            <v>S39713B</v>
          </cell>
          <cell r="E6715" t="str">
            <v>HANDLE</v>
          </cell>
          <cell r="F6715" t="str">
            <v>S39713B</v>
          </cell>
          <cell r="G6715" t="str">
            <v>HANDLE</v>
          </cell>
        </row>
        <row r="6716">
          <cell r="D6716" t="str">
            <v>S39836F</v>
          </cell>
          <cell r="E6716" t="str">
            <v>PIPE</v>
          </cell>
          <cell r="F6716" t="str">
            <v>S39836F</v>
          </cell>
          <cell r="G6716" t="str">
            <v>PIPE</v>
          </cell>
        </row>
        <row r="6717">
          <cell r="D6717" t="str">
            <v>S65913A</v>
          </cell>
          <cell r="E6717" t="str">
            <v>ELBOW</v>
          </cell>
          <cell r="F6717" t="str">
            <v>S65913A</v>
          </cell>
          <cell r="G6717" t="str">
            <v>HOSE ELBOW</v>
          </cell>
        </row>
        <row r="6718">
          <cell r="D6718" t="str">
            <v>S66071B</v>
          </cell>
          <cell r="E6718" t="str">
            <v>BEARING</v>
          </cell>
          <cell r="F6718" t="str">
            <v>S66071B</v>
          </cell>
          <cell r="G6718" t="str">
            <v>BEARING</v>
          </cell>
        </row>
        <row r="6719">
          <cell r="D6719" t="str">
            <v>S67060C</v>
          </cell>
          <cell r="E6719" t="str">
            <v>BOLT</v>
          </cell>
          <cell r="F6719" t="str">
            <v>S67060C</v>
          </cell>
        </row>
        <row r="6720">
          <cell r="D6720" t="str">
            <v>SC0313E</v>
          </cell>
          <cell r="E6720" t="str">
            <v>MOTOR</v>
          </cell>
          <cell r="F6720" t="str">
            <v>SC0313E</v>
          </cell>
          <cell r="G6720" t="str">
            <v>SYNCHRONOUS MOTOR</v>
          </cell>
        </row>
        <row r="6721">
          <cell r="D6721" t="str">
            <v>SC0315R</v>
          </cell>
          <cell r="E6721" t="str">
            <v>WASHER</v>
          </cell>
          <cell r="F6721" t="str">
            <v>SC0315R</v>
          </cell>
          <cell r="G6721" t="str">
            <v>PLASTICS WASHER</v>
          </cell>
        </row>
        <row r="6722">
          <cell r="D6722" t="str">
            <v>SC0316B</v>
          </cell>
          <cell r="E6722" t="str">
            <v>KNOB</v>
          </cell>
          <cell r="F6722" t="str">
            <v>SC0316B</v>
          </cell>
          <cell r="G6722" t="str">
            <v>KNOB</v>
          </cell>
        </row>
        <row r="6723">
          <cell r="D6723" t="str">
            <v>SC0415C</v>
          </cell>
          <cell r="E6723" t="str">
            <v>LEVER</v>
          </cell>
          <cell r="F6723" t="str">
            <v>SC0415C</v>
          </cell>
          <cell r="G6723" t="str">
            <v>LEVER WITH FIXED GRIP</v>
          </cell>
        </row>
        <row r="6724">
          <cell r="D6724" t="str">
            <v>SC0422E</v>
          </cell>
          <cell r="E6724" t="str">
            <v>BEARING</v>
          </cell>
          <cell r="F6724" t="str">
            <v>SC0422E</v>
          </cell>
          <cell r="G6724" t="str">
            <v>GUIDE BEARING</v>
          </cell>
        </row>
        <row r="6725">
          <cell r="D6725" t="str">
            <v>SC0656D</v>
          </cell>
          <cell r="E6725" t="str">
            <v>SPRING</v>
          </cell>
          <cell r="F6725" t="str">
            <v>SC0656D</v>
          </cell>
          <cell r="G6725" t="str">
            <v>TENSION SPRING</v>
          </cell>
        </row>
        <row r="6726">
          <cell r="D6726" t="str">
            <v>SC0688A</v>
          </cell>
          <cell r="E6726" t="str">
            <v>MAGNET</v>
          </cell>
          <cell r="F6726" t="str">
            <v>SC0688A</v>
          </cell>
          <cell r="G6726" t="str">
            <v>MAGNET CATCH</v>
          </cell>
        </row>
        <row r="6727">
          <cell r="D6727" t="str">
            <v>SC0764K</v>
          </cell>
          <cell r="E6727" t="str">
            <v>SPRING</v>
          </cell>
          <cell r="F6727" t="str">
            <v>SC0764K</v>
          </cell>
          <cell r="G6727" t="str">
            <v>TENSION SPRING</v>
          </cell>
        </row>
        <row r="6728">
          <cell r="D6728" t="str">
            <v>SC0820A</v>
          </cell>
          <cell r="E6728" t="str">
            <v>AMPLIFIER</v>
          </cell>
          <cell r="F6728" t="str">
            <v>SC0820A</v>
          </cell>
          <cell r="G6728" t="str">
            <v>AMPLIFIER UNIT</v>
          </cell>
        </row>
        <row r="6729">
          <cell r="D6729" t="str">
            <v>SC0846A</v>
          </cell>
          <cell r="E6729" t="str">
            <v>BEARING</v>
          </cell>
          <cell r="F6729" t="str">
            <v>SC0846A</v>
          </cell>
          <cell r="G6729" t="str">
            <v>BEARING ROLLER</v>
          </cell>
        </row>
        <row r="6730">
          <cell r="D6730" t="str">
            <v>SC0851B</v>
          </cell>
          <cell r="E6730" t="str">
            <v>AIR</v>
          </cell>
          <cell r="F6730" t="str">
            <v>SC0851B</v>
          </cell>
          <cell r="G6730" t="str">
            <v>AIR COMBINATION</v>
          </cell>
        </row>
        <row r="6731">
          <cell r="D6731" t="str">
            <v>SC0868D</v>
          </cell>
          <cell r="E6731" t="str">
            <v>SPRING</v>
          </cell>
          <cell r="F6731" t="str">
            <v>SC0868D</v>
          </cell>
          <cell r="G6731" t="str">
            <v>COMPRESSION SPRING</v>
          </cell>
        </row>
        <row r="6732">
          <cell r="D6732" t="str">
            <v>SC0937A</v>
          </cell>
          <cell r="E6732" t="str">
            <v>GREASE</v>
          </cell>
          <cell r="F6732" t="str">
            <v>SC0937A</v>
          </cell>
          <cell r="G6732" t="str">
            <v>THK-AFB-LF GREASE</v>
          </cell>
        </row>
        <row r="6733">
          <cell r="D6733" t="str">
            <v>SC1104B</v>
          </cell>
          <cell r="E6733" t="str">
            <v>CABLE</v>
          </cell>
          <cell r="F6733" t="str">
            <v>SC1104B</v>
          </cell>
          <cell r="G6733" t="str">
            <v>ML COMMUNICATIONS CABLE</v>
          </cell>
        </row>
        <row r="6734">
          <cell r="D6734" t="str">
            <v>T497</v>
          </cell>
          <cell r="E6734" t="str">
            <v>PIN</v>
          </cell>
          <cell r="F6734" t="str">
            <v>T497</v>
          </cell>
          <cell r="G6734" t="str">
            <v>SW PIN PRESS FIT JIG</v>
          </cell>
        </row>
        <row r="6735">
          <cell r="D6735" t="str">
            <v>T498</v>
          </cell>
          <cell r="E6735" t="str">
            <v>PIN</v>
          </cell>
          <cell r="F6735" t="str">
            <v>T498</v>
          </cell>
          <cell r="G6735" t="str">
            <v>SW PIN PRESS FIT JIG</v>
          </cell>
        </row>
        <row r="6736">
          <cell r="D6736" t="str">
            <v>T499</v>
          </cell>
          <cell r="E6736" t="str">
            <v>PIN</v>
          </cell>
          <cell r="F6736" t="str">
            <v>T499</v>
          </cell>
          <cell r="G6736" t="str">
            <v>SW PIN PRESS FIT JIG</v>
          </cell>
        </row>
        <row r="6737">
          <cell r="D6737" t="str">
            <v>TCS00038</v>
          </cell>
          <cell r="E6737" t="str">
            <v>STAND</v>
          </cell>
          <cell r="F6737" t="str">
            <v>TCS00038</v>
          </cell>
          <cell r="G6737" t="str">
            <v>syringe stand</v>
          </cell>
        </row>
        <row r="6738">
          <cell r="D6738" t="str">
            <v>TCS00039</v>
          </cell>
          <cell r="E6738" t="str">
            <v>JIG</v>
          </cell>
          <cell r="F6738" t="str">
            <v>TCS00039</v>
          </cell>
          <cell r="G6738" t="str">
            <v>plunger installation jig</v>
          </cell>
        </row>
        <row r="6739">
          <cell r="D6739" t="str">
            <v>TCS00040</v>
          </cell>
          <cell r="E6739" t="str">
            <v>JIG</v>
          </cell>
          <cell r="F6739" t="str">
            <v>TCS00040</v>
          </cell>
          <cell r="G6739" t="str">
            <v>needle cap uninstallation jig</v>
          </cell>
        </row>
        <row r="6740">
          <cell r="D6740" t="str">
            <v>TCS00041</v>
          </cell>
          <cell r="E6740" t="str">
            <v>JIG</v>
          </cell>
          <cell r="F6740" t="str">
            <v>TCS00041</v>
          </cell>
          <cell r="G6740" t="str">
            <v>needle installation jig</v>
          </cell>
        </row>
        <row r="6741">
          <cell r="D6741" t="str">
            <v>TCS00042</v>
          </cell>
          <cell r="E6741" t="str">
            <v>SYRINGE</v>
          </cell>
          <cell r="F6741" t="str">
            <v>TCS00042</v>
          </cell>
          <cell r="G6741" t="str">
            <v>Air exhaust jig in syringe</v>
          </cell>
        </row>
        <row r="6742">
          <cell r="D6742" t="str">
            <v>TCS00045</v>
          </cell>
          <cell r="E6742" t="str">
            <v>STAND</v>
          </cell>
          <cell r="F6742" t="str">
            <v>TCS00045</v>
          </cell>
          <cell r="G6742" t="str">
            <v>syringe keeping stand</v>
          </cell>
        </row>
        <row r="6743">
          <cell r="D6743" t="str">
            <v>TCS00047</v>
          </cell>
          <cell r="E6743" t="str">
            <v>LAMP</v>
          </cell>
          <cell r="F6743" t="str">
            <v>TCS00047</v>
          </cell>
          <cell r="G6743" t="str">
            <v>black light</v>
          </cell>
        </row>
        <row r="6744">
          <cell r="D6744" t="str">
            <v>TCS00048</v>
          </cell>
          <cell r="E6744" t="str">
            <v>HAND LAP</v>
          </cell>
          <cell r="F6744" t="str">
            <v>TCS00048</v>
          </cell>
          <cell r="G6744" t="str">
            <v>hand lap</v>
          </cell>
        </row>
        <row r="6745">
          <cell r="D6745" t="str">
            <v>TCS00057</v>
          </cell>
          <cell r="E6745" t="str">
            <v>SYRINGE</v>
          </cell>
          <cell r="F6745" t="str">
            <v>TCS00057</v>
          </cell>
          <cell r="G6745" t="str">
            <v>Syringe(PSY-50F)[50PC]</v>
          </cell>
        </row>
        <row r="6746">
          <cell r="D6746" t="str">
            <v>TCS00058</v>
          </cell>
          <cell r="E6746" t="str">
            <v>Plunger</v>
          </cell>
          <cell r="F6746" t="str">
            <v>TCS00058</v>
          </cell>
          <cell r="G6746" t="str">
            <v>Plunger(SMP-PS50)</v>
          </cell>
        </row>
        <row r="6747">
          <cell r="D6747" t="str">
            <v>TCS00059</v>
          </cell>
          <cell r="E6747" t="str">
            <v>NEEDLE</v>
          </cell>
          <cell r="F6747" t="str">
            <v>TCS00059</v>
          </cell>
          <cell r="G6747" t="str">
            <v>Needle cap(NC-3E)[50PC]</v>
          </cell>
        </row>
        <row r="6748">
          <cell r="D6748" t="str">
            <v>TCS00060</v>
          </cell>
          <cell r="E6748" t="str">
            <v>NEEDLE</v>
          </cell>
          <cell r="F6748" t="str">
            <v>TCS00060</v>
          </cell>
          <cell r="G6748" t="str">
            <v>Needle(PN-15G-B)[50PC]</v>
          </cell>
        </row>
        <row r="6749">
          <cell r="D6749" t="str">
            <v>TCS00061</v>
          </cell>
          <cell r="E6749" t="str">
            <v>PARAFFIN</v>
          </cell>
          <cell r="F6749" t="str">
            <v>TCS00061</v>
          </cell>
          <cell r="G6749" t="str">
            <v>Liquid paraffin(TB3991)[500ml]</v>
          </cell>
        </row>
        <row r="6750">
          <cell r="D6750" t="str">
            <v>TCS00062</v>
          </cell>
          <cell r="E6750" t="str">
            <v>KIMWIPES</v>
          </cell>
          <cell r="F6750" t="str">
            <v>TCS00062</v>
          </cell>
          <cell r="G6750" t="str">
            <v>Kimwipes(S-200)[72BOX]</v>
          </cell>
        </row>
        <row r="6751">
          <cell r="D6751" t="str">
            <v>TCS00063</v>
          </cell>
          <cell r="E6751" t="str">
            <v>SLIDER</v>
          </cell>
          <cell r="F6751" t="str">
            <v>TCS00063</v>
          </cell>
          <cell r="G6751" t="str">
            <v>Slide glass(1-6723-02)[100sheets]</v>
          </cell>
        </row>
        <row r="6752">
          <cell r="D6752" t="str">
            <v>TCS00107</v>
          </cell>
          <cell r="E6752" t="str">
            <v>LAMP</v>
          </cell>
          <cell r="F6752" t="str">
            <v>TCS00107</v>
          </cell>
          <cell r="G6752" t="str">
            <v>Compact BLB lamps</v>
          </cell>
        </row>
        <row r="6753">
          <cell r="D6753" t="str">
            <v>TCS00109</v>
          </cell>
          <cell r="E6753" t="str">
            <v>RUBBER</v>
          </cell>
          <cell r="F6753" t="str">
            <v>TCS00109</v>
          </cell>
          <cell r="G6753" t="str">
            <v>Work se seal rbber for upper mold for TR0 of WK19</v>
          </cell>
        </row>
        <row r="6754">
          <cell r="D6754" t="str">
            <v>TCS00112</v>
          </cell>
          <cell r="E6754" t="str">
            <v>SENSOR</v>
          </cell>
          <cell r="F6754" t="str">
            <v>TCS00112</v>
          </cell>
          <cell r="G6754" t="str">
            <v>Thermoelectric cooler&amp;warmer CN-25C</v>
          </cell>
        </row>
        <row r="6755">
          <cell r="D6755" t="str">
            <v>TCS00113</v>
          </cell>
          <cell r="E6755" t="str">
            <v>GLOVE</v>
          </cell>
          <cell r="F6755" t="str">
            <v>TCS00113</v>
          </cell>
          <cell r="G6755" t="str">
            <v>Polyethylene glove 1BAG=100SET</v>
          </cell>
        </row>
        <row r="6756">
          <cell r="D6756" t="str">
            <v>TCS00114</v>
          </cell>
          <cell r="E6756" t="str">
            <v>NEEDLE</v>
          </cell>
          <cell r="F6756" t="str">
            <v>TCS00114</v>
          </cell>
          <cell r="G6756" t="str">
            <v>Needle(PN-17G-B)[50PC]</v>
          </cell>
        </row>
        <row r="6757">
          <cell r="D6757" t="str">
            <v>TCS00119</v>
          </cell>
          <cell r="E6757" t="str">
            <v>SENSOR</v>
          </cell>
          <cell r="F6757" t="str">
            <v>TCS00119</v>
          </cell>
          <cell r="G6757" t="str">
            <v>temperature-humidity meter</v>
          </cell>
        </row>
        <row r="6758">
          <cell r="D6758" t="str">
            <v>TCS00124</v>
          </cell>
          <cell r="E6758" t="str">
            <v>BLADE</v>
          </cell>
          <cell r="F6758" t="str">
            <v>TCS00124</v>
          </cell>
          <cell r="G6758" t="str">
            <v>Extra Heavy Duty Blade HB5K</v>
          </cell>
        </row>
        <row r="6759">
          <cell r="D6759" t="str">
            <v>TCS00140</v>
          </cell>
          <cell r="E6759" t="str">
            <v>RUBBER</v>
          </cell>
          <cell r="F6759" t="str">
            <v>TCS00140</v>
          </cell>
          <cell r="G6759" t="str">
            <v>Work set seal rubber for lower mold for 2set</v>
          </cell>
        </row>
        <row r="6760">
          <cell r="D6760" t="str">
            <v>TCS00168</v>
          </cell>
          <cell r="E6760" t="str">
            <v>SCANNER</v>
          </cell>
          <cell r="F6760" t="str">
            <v>TCS00168</v>
          </cell>
          <cell r="G6760" t="str">
            <v>RS232 QRcode reader</v>
          </cell>
        </row>
        <row r="6761">
          <cell r="D6761" t="str">
            <v>TCS00174</v>
          </cell>
          <cell r="E6761" t="str">
            <v>BLADE</v>
          </cell>
          <cell r="F6761" t="str">
            <v>TCS00174</v>
          </cell>
          <cell r="G6761" t="str">
            <v>Strip brade(CIVUS 0.35sq) MW05-A4808-S</v>
          </cell>
        </row>
        <row r="6762">
          <cell r="D6762" t="str">
            <v>TCS00175</v>
          </cell>
          <cell r="E6762" t="str">
            <v>SLIT BLADE</v>
          </cell>
          <cell r="F6762" t="str">
            <v>TCS00175</v>
          </cell>
          <cell r="G6762" t="str">
            <v>Slit brade(CIVUS 0.5sq) MW05-A0005</v>
          </cell>
        </row>
        <row r="6763">
          <cell r="D6763" t="str">
            <v>TCS00183</v>
          </cell>
          <cell r="E6763" t="str">
            <v>SOCKET</v>
          </cell>
          <cell r="F6763" t="str">
            <v>TCS00183</v>
          </cell>
          <cell r="G6763" t="str">
            <v>Socket(B2L-10W)</v>
          </cell>
        </row>
        <row r="6764">
          <cell r="D6764" t="str">
            <v>TCS00188</v>
          </cell>
          <cell r="E6764" t="str">
            <v>LAMP</v>
          </cell>
          <cell r="F6764" t="str">
            <v>TCS00188</v>
          </cell>
          <cell r="G6764" t="str">
            <v>Black light(on the tabie)ramp replacement(FPL27BLB)</v>
          </cell>
        </row>
        <row r="6765">
          <cell r="D6765" t="str">
            <v>TCS00189</v>
          </cell>
          <cell r="E6765" t="str">
            <v>SCANNER</v>
          </cell>
          <cell r="F6765" t="str">
            <v>TCS00189</v>
          </cell>
          <cell r="G6765" t="str">
            <v>DENSO AT20Q-SM(U) SCANER</v>
          </cell>
        </row>
        <row r="6766">
          <cell r="D6766" t="str">
            <v>TCS00193</v>
          </cell>
          <cell r="E6766" t="str">
            <v>HIOS</v>
          </cell>
          <cell r="F6766" t="str">
            <v>TCS00193</v>
          </cell>
          <cell r="G6766" t="str">
            <v>HIOS CL-9000YZNL HIGH POWER SCREWDRIVER</v>
          </cell>
        </row>
        <row r="6767">
          <cell r="D6767" t="str">
            <v>TCS00240</v>
          </cell>
          <cell r="E6767" t="str">
            <v>TORQUE</v>
          </cell>
          <cell r="F6767" t="str">
            <v>TCS00240</v>
          </cell>
          <cell r="G6767" t="str">
            <v>TORQUE WRENCH SIGNAL DETECTION TIMER</v>
          </cell>
        </row>
        <row r="6768">
          <cell r="D6768" t="str">
            <v>TCS00295</v>
          </cell>
          <cell r="E6768" t="str">
            <v>RUBBER</v>
          </cell>
          <cell r="F6768" t="str">
            <v>TCS00295</v>
          </cell>
          <cell r="G6768" t="str">
            <v>Workpiece setting sealing rubber-upper die(forjoint&amp;lac0mmonuse)</v>
          </cell>
        </row>
        <row r="6769">
          <cell r="D6769" t="str">
            <v>TCS00376</v>
          </cell>
          <cell r="E6769" t="str">
            <v>CHECKER FIXTURE</v>
          </cell>
          <cell r="F6769" t="str">
            <v>TCS00376</v>
          </cell>
          <cell r="G6769" t="str">
            <v>Torque wrench QSPCAMS6N (3.14N)</v>
          </cell>
        </row>
        <row r="6770">
          <cell r="D6770" t="str">
            <v>TCS00377</v>
          </cell>
          <cell r="E6770" t="str">
            <v>TORQUE</v>
          </cell>
          <cell r="F6770" t="str">
            <v>TCS00377</v>
          </cell>
          <cell r="G6770" t="str">
            <v>Torque wrench QSPCAMS6N (5.5N)</v>
          </cell>
        </row>
        <row r="6771">
          <cell r="D6771" t="str">
            <v>TCS00456</v>
          </cell>
          <cell r="E6771" t="str">
            <v>CHECKER FIXTURE</v>
          </cell>
          <cell r="F6771" t="str">
            <v>TCS00456</v>
          </cell>
          <cell r="G6771" t="str">
            <v>7387-8934-RLY CHECKER FIXTURE</v>
          </cell>
        </row>
        <row r="6772">
          <cell r="D6772" t="str">
            <v>TCS00514</v>
          </cell>
          <cell r="E6772" t="str">
            <v>CHECKER FIXTURE</v>
          </cell>
          <cell r="F6772" t="str">
            <v>TCS00514</v>
          </cell>
          <cell r="G6772" t="str">
            <v>7389-5124-30-RLY CHECKER FIXTURE</v>
          </cell>
        </row>
        <row r="6773">
          <cell r="D6773" t="str">
            <v>TCS00617</v>
          </cell>
          <cell r="E6773" t="str">
            <v>HIOS</v>
          </cell>
          <cell r="F6773" t="str">
            <v>TCS00617</v>
          </cell>
          <cell r="G6773" t="str">
            <v>HIOS CL-9000-36-80 HIGH POWER SCREWDRIVER</v>
          </cell>
        </row>
        <row r="6774">
          <cell r="D6774" t="str">
            <v>TCS00618</v>
          </cell>
          <cell r="E6774" t="str">
            <v>HIOS</v>
          </cell>
          <cell r="F6774" t="str">
            <v>TCS00618</v>
          </cell>
          <cell r="G6774" t="str">
            <v>HIOS CLT-80 POWER SUPPLY</v>
          </cell>
        </row>
        <row r="6775">
          <cell r="D6775" t="str">
            <v>TCS00619</v>
          </cell>
          <cell r="E6775" t="str">
            <v>HIOS</v>
          </cell>
          <cell r="F6775" t="str">
            <v>TCS00619</v>
          </cell>
          <cell r="G6775" t="str">
            <v>HIOS CLOP-SC1 SEPARATE COUNTER</v>
          </cell>
        </row>
        <row r="6776">
          <cell r="D6776" t="str">
            <v>TCS00627</v>
          </cell>
          <cell r="E6776" t="str">
            <v>CHECKER FIXTURE</v>
          </cell>
          <cell r="F6776" t="str">
            <v>TCS00627</v>
          </cell>
          <cell r="G6776" t="str">
            <v>7383-2764-30-RLY CHECKER FIXTURE</v>
          </cell>
        </row>
        <row r="6777">
          <cell r="D6777" t="str">
            <v>TCS00633</v>
          </cell>
          <cell r="E6777" t="str">
            <v>CHECKER FIXTURE</v>
          </cell>
          <cell r="F6777" t="str">
            <v>TCS00633</v>
          </cell>
          <cell r="G6777" t="str">
            <v>X418-87P6-69+X316-87PA-29+7174-0750-RLY CHECKER FIXTURE</v>
          </cell>
        </row>
        <row r="6778">
          <cell r="D6778" t="str">
            <v>TCS00654</v>
          </cell>
          <cell r="E6778" t="str">
            <v>CHECKER FIXTURE</v>
          </cell>
          <cell r="F6778" t="str">
            <v>TCS00654</v>
          </cell>
          <cell r="G6778" t="str">
            <v>7389-1003-30-RLY CHECKER FIXTURE</v>
          </cell>
        </row>
        <row r="6779">
          <cell r="D6779" t="str">
            <v>TCS00659</v>
          </cell>
          <cell r="E6779" t="str">
            <v>HOLDER</v>
          </cell>
          <cell r="F6779" t="str">
            <v>TCS00659</v>
          </cell>
          <cell r="G6779" t="str">
            <v>Heat shrink tube set share jig</v>
          </cell>
        </row>
        <row r="6780">
          <cell r="D6780" t="str">
            <v>TCS00673</v>
          </cell>
          <cell r="E6780" t="str">
            <v>CHECKER FIXTURE</v>
          </cell>
          <cell r="F6780" t="str">
            <v>TCS00673</v>
          </cell>
          <cell r="G6780" t="str">
            <v>7389-2752-30-RLY CHECKER FIXTURE</v>
          </cell>
        </row>
        <row r="6781">
          <cell r="D6781" t="str">
            <v>TCS00682</v>
          </cell>
          <cell r="E6781" t="str">
            <v>CHECKER FIXTURE</v>
          </cell>
          <cell r="F6781" t="str">
            <v>TCS00682</v>
          </cell>
          <cell r="G6781" t="str">
            <v>7383-4038-30-RLY C/F</v>
          </cell>
        </row>
        <row r="6782">
          <cell r="D6782" t="str">
            <v>TCS00691</v>
          </cell>
          <cell r="E6782" t="str">
            <v>GONOGO</v>
          </cell>
          <cell r="F6782" t="str">
            <v>TCS00691</v>
          </cell>
          <cell r="G6782" t="str">
            <v>7116-7438 Bend UP DOWN confirmation tool</v>
          </cell>
        </row>
        <row r="6783">
          <cell r="D6783" t="str">
            <v>TCS00692</v>
          </cell>
          <cell r="E6783" t="str">
            <v>GONOGO</v>
          </cell>
          <cell r="F6783" t="str">
            <v>TCS00692</v>
          </cell>
          <cell r="G6783" t="str">
            <v>7116-7843 Bend UP DOWN confirmation tool</v>
          </cell>
        </row>
        <row r="6784">
          <cell r="D6784" t="str">
            <v>TCS00698</v>
          </cell>
          <cell r="E6784" t="str">
            <v>HEATER</v>
          </cell>
          <cell r="F6784" t="str">
            <v>TCS00698</v>
          </cell>
          <cell r="G6784" t="str">
            <v>Terminal set parts of Heat shrink tube set common jig</v>
          </cell>
        </row>
        <row r="6785">
          <cell r="D6785" t="str">
            <v>TCS00699</v>
          </cell>
          <cell r="E6785" t="str">
            <v>COVER</v>
          </cell>
          <cell r="F6785" t="str">
            <v>TCS00699</v>
          </cell>
          <cell r="G6785" t="str">
            <v>Terminal holding cover parts of Heat shrink tube set common jig</v>
          </cell>
        </row>
        <row r="6786">
          <cell r="D6786" t="str">
            <v>TCS00700</v>
          </cell>
          <cell r="E6786" t="str">
            <v>HOLDER</v>
          </cell>
          <cell r="F6786" t="str">
            <v>TCS00700</v>
          </cell>
          <cell r="G6786" t="str">
            <v>Tube holder parts of Heat shrink tube set common jig</v>
          </cell>
        </row>
        <row r="6787">
          <cell r="D6787" t="str">
            <v>TCS00701</v>
          </cell>
          <cell r="E6787" t="str">
            <v>HOLDER</v>
          </cell>
          <cell r="F6787" t="str">
            <v>TCS00701</v>
          </cell>
          <cell r="G6787" t="str">
            <v>Wire holding block parts of Heat shrink tube set common jig</v>
          </cell>
        </row>
        <row r="6788">
          <cell r="D6788" t="str">
            <v>TDOIL10</v>
          </cell>
          <cell r="E6788" t="str">
            <v>OIL</v>
          </cell>
          <cell r="F6788" t="str">
            <v>TDOIL10</v>
          </cell>
          <cell r="G6788" t="str">
            <v>TD OIL #10 (OIL FOR CM** CLUTCH)</v>
          </cell>
        </row>
        <row r="6789">
          <cell r="D6789" t="str">
            <v>WP81AFA505</v>
          </cell>
          <cell r="E6789" t="str">
            <v>CYLINDER</v>
          </cell>
          <cell r="F6789" t="str">
            <v>WP81AFA505</v>
          </cell>
          <cell r="G6789" t="str">
            <v>AIR CYLINDER</v>
          </cell>
        </row>
        <row r="6790">
          <cell r="D6790" t="str">
            <v>WP81AFA518</v>
          </cell>
          <cell r="E6790" t="str">
            <v>CYLINDER</v>
          </cell>
          <cell r="F6790" t="str">
            <v>WP81AFA518</v>
          </cell>
          <cell r="G6790" t="str">
            <v>AIR CYLINDER</v>
          </cell>
        </row>
        <row r="6791">
          <cell r="D6791" t="str">
            <v>WSZ01642</v>
          </cell>
          <cell r="E6791" t="str">
            <v>PUSH TOOL</v>
          </cell>
          <cell r="F6791" t="str">
            <v>WSZ01642</v>
          </cell>
          <cell r="G6791" t="str">
            <v>3-170 retainer pushing jig 7282-1034</v>
          </cell>
        </row>
        <row r="6792">
          <cell r="D6792" t="str">
            <v>WSZ02136</v>
          </cell>
          <cell r="E6792" t="str">
            <v>PUSH TOOL</v>
          </cell>
          <cell r="F6792" t="str">
            <v>WSZ02136</v>
          </cell>
          <cell r="G6792" t="str">
            <v>3-148A Retainer pushing jig 7287-3505</v>
          </cell>
        </row>
        <row r="6793">
          <cell r="D6793" t="str">
            <v>WSZ03863</v>
          </cell>
          <cell r="E6793" t="str">
            <v>GONOGO</v>
          </cell>
          <cell r="F6793" t="str">
            <v>WSZ03863</v>
          </cell>
          <cell r="G6793" t="str">
            <v>0.64 shild terminal insulation crinp hight confirmation plate</v>
          </cell>
        </row>
        <row r="6794">
          <cell r="D6794" t="str">
            <v>WSZ04116</v>
          </cell>
          <cell r="E6794" t="str">
            <v>PUSH TOOL</v>
          </cell>
          <cell r="F6794" t="str">
            <v>WSZ04116</v>
          </cell>
          <cell r="G6794" t="str">
            <v>Connector Terminal Removal Cover (7287-2944)</v>
          </cell>
        </row>
        <row r="6795">
          <cell r="D6795" t="str">
            <v>WSZ04310</v>
          </cell>
          <cell r="E6795" t="str">
            <v>PUSH TOOL</v>
          </cell>
          <cell r="F6795" t="str">
            <v>WSZ04310</v>
          </cell>
          <cell r="G6795" t="str">
            <v>3-84-5 Aligning plate push-down jig(for 7288-4103-40)</v>
          </cell>
        </row>
        <row r="6796">
          <cell r="D6796" t="str">
            <v>WSZ04633</v>
          </cell>
          <cell r="E6796" t="str">
            <v>PUSH TOOL</v>
          </cell>
          <cell r="F6796" t="str">
            <v>WSZ04633</v>
          </cell>
          <cell r="G6796" t="str">
            <v>3-201 Rerainer pushing jig 7289-7040</v>
          </cell>
        </row>
        <row r="6797">
          <cell r="D6797" t="str">
            <v>WSZ04908</v>
          </cell>
          <cell r="E6797" t="str">
            <v>PUSH TOOL</v>
          </cell>
          <cell r="F6797" t="str">
            <v>WSZ04908</v>
          </cell>
          <cell r="G6797" t="str">
            <v>Terminal removal cover(7289-5793)</v>
          </cell>
        </row>
        <row r="6798">
          <cell r="D6798" t="str">
            <v>WSZ05108</v>
          </cell>
          <cell r="E6798" t="str">
            <v>PUSH TOOL</v>
          </cell>
          <cell r="F6798" t="str">
            <v>WSZ05108</v>
          </cell>
          <cell r="G6798" t="str">
            <v>3-234 Retainer pushing jig 7282-4272</v>
          </cell>
        </row>
        <row r="6799">
          <cell r="D6799" t="str">
            <v>WSZ05190</v>
          </cell>
          <cell r="E6799" t="str">
            <v>JIG PART</v>
          </cell>
          <cell r="F6799" t="str">
            <v>WSZ05190</v>
          </cell>
          <cell r="G6799" t="str">
            <v>Terminal contact pressure checking jig 0.50 of improved type</v>
          </cell>
        </row>
        <row r="6800">
          <cell r="D6800" t="str">
            <v>WSZ05377</v>
          </cell>
          <cell r="E6800" t="str">
            <v>PUSH TOOL</v>
          </cell>
          <cell r="F6800" t="str">
            <v>WSZ05377</v>
          </cell>
          <cell r="G6800" t="str">
            <v>3-240 retainer push-on jig 7282-8620</v>
          </cell>
        </row>
        <row r="6801">
          <cell r="D6801" t="str">
            <v>4BA000139</v>
          </cell>
          <cell r="E6801" t="str">
            <v>TUBE</v>
          </cell>
          <cell r="F6801" t="str">
            <v>4BA000139</v>
          </cell>
          <cell r="G6801" t="str">
            <v>SHRINK TUBE SHRINKING DEVICE 700MM IN WORK HEIGHT(TUBE PART NO W</v>
          </cell>
        </row>
        <row r="6802">
          <cell r="D6802" t="str">
            <v>4BA000150</v>
          </cell>
          <cell r="E6802" t="str">
            <v>DRIYER</v>
          </cell>
          <cell r="F6802" t="str">
            <v>4BA000150</v>
          </cell>
          <cell r="G6802" t="str">
            <v>DRYER FOR SHRINKING INDUSTRIAL USE</v>
          </cell>
        </row>
        <row r="6803">
          <cell r="D6803" t="str">
            <v>4BB002380</v>
          </cell>
          <cell r="E6803" t="str">
            <v>PAD</v>
          </cell>
          <cell r="F6803" t="str">
            <v>4BB002380</v>
          </cell>
          <cell r="G6803" t="str">
            <v>PRESSURE PAD</v>
          </cell>
        </row>
        <row r="6804">
          <cell r="D6804" t="str">
            <v>4BB002461</v>
          </cell>
          <cell r="E6804" t="str">
            <v>SENSOR</v>
          </cell>
          <cell r="F6804" t="str">
            <v>4BB002461</v>
          </cell>
          <cell r="G6804" t="str">
            <v>CLT-EQUIP-TEMP-SENSOR 721785</v>
          </cell>
        </row>
        <row r="6805">
          <cell r="D6805" t="str">
            <v>4BB002462</v>
          </cell>
          <cell r="E6805" t="str">
            <v>SWITCH</v>
          </cell>
          <cell r="F6805" t="str">
            <v>4BB002462</v>
          </cell>
          <cell r="G6805" t="str">
            <v>CLE-EQUIP-TEMP-SWITCH508273</v>
          </cell>
        </row>
        <row r="6806">
          <cell r="D6806" t="str">
            <v>4BB002473</v>
          </cell>
          <cell r="E6806" t="str">
            <v>CONTROLLER</v>
          </cell>
          <cell r="F6806" t="str">
            <v>4BB002473</v>
          </cell>
          <cell r="G6806" t="str">
            <v>CLT-EQUIP-MCR-RELAY517251</v>
          </cell>
        </row>
        <row r="6807">
          <cell r="D6807" t="str">
            <v>4BB002474</v>
          </cell>
          <cell r="E6807" t="str">
            <v>PAD</v>
          </cell>
          <cell r="F6807" t="str">
            <v>4BB002474</v>
          </cell>
          <cell r="G6807" t="str">
            <v>CLT-EQIP-SIL-FOAM-WTPE284565</v>
          </cell>
        </row>
        <row r="6808">
          <cell r="D6808" t="str">
            <v>4BB002475</v>
          </cell>
          <cell r="E6808" t="str">
            <v>MOTOR</v>
          </cell>
          <cell r="F6808" t="str">
            <v>4BB002475</v>
          </cell>
          <cell r="G6808" t="str">
            <v>CLTEQ-BLDR-MTR-BRUSH-SETNO.971021 1SET2PC</v>
          </cell>
        </row>
        <row r="6809">
          <cell r="D6809" t="str">
            <v>4BB002476</v>
          </cell>
          <cell r="E6809" t="str">
            <v>FAN</v>
          </cell>
          <cell r="F6809" t="str">
            <v>4BB002476</v>
          </cell>
          <cell r="G6809" t="str">
            <v>CLTEQ 3 ONE EIGHTH FAN SU2A5NO 363815</v>
          </cell>
        </row>
        <row r="6810">
          <cell r="D6810" t="str">
            <v>4BB002477</v>
          </cell>
          <cell r="E6810" t="str">
            <v>FAN</v>
          </cell>
          <cell r="F6810" t="str">
            <v>4BB002477</v>
          </cell>
          <cell r="G6810" t="str">
            <v>CLTEQ-4-11 16FANMU2B1 950535</v>
          </cell>
        </row>
        <row r="6811">
          <cell r="D6811" t="str">
            <v>4BB002487</v>
          </cell>
          <cell r="E6811" t="str">
            <v>CHAIN</v>
          </cell>
          <cell r="F6811" t="str">
            <v>4BB002487</v>
          </cell>
          <cell r="G6811" t="str">
            <v>CLTEQ- 35CHAIN-SET250609</v>
          </cell>
        </row>
        <row r="6812">
          <cell r="D6812" t="str">
            <v>4BB002489</v>
          </cell>
          <cell r="E6812" t="str">
            <v>BEARING</v>
          </cell>
          <cell r="F6812" t="str">
            <v>4BB002489</v>
          </cell>
          <cell r="G6812" t="str">
            <v>IR-1900-IDLER-PULY-W BRG841201</v>
          </cell>
        </row>
        <row r="6813">
          <cell r="D6813" t="str">
            <v>4BB002497</v>
          </cell>
          <cell r="E6813" t="str">
            <v>GRILLE</v>
          </cell>
          <cell r="F6813" t="str">
            <v>4BB002497</v>
          </cell>
          <cell r="G6813" t="str">
            <v>CLTEQ-METAL-COVER 402795</v>
          </cell>
        </row>
        <row r="6814">
          <cell r="D6814" t="str">
            <v>4BB003027</v>
          </cell>
          <cell r="E6814" t="str">
            <v>RING</v>
          </cell>
          <cell r="F6814" t="str">
            <v>4BB003027</v>
          </cell>
          <cell r="G6814" t="str">
            <v>TANK LID O-RING 40L 60L OR 80L</v>
          </cell>
        </row>
        <row r="6815">
          <cell r="D6815" t="str">
            <v>4BB003033</v>
          </cell>
          <cell r="E6815" t="str">
            <v>DISCHARGE</v>
          </cell>
          <cell r="F6815" t="str">
            <v>4BB003033</v>
          </cell>
          <cell r="G6815" t="str">
            <v>DISCHARGE VALVE 3/4 FULL BOA (FLY)</v>
          </cell>
        </row>
        <row r="6816">
          <cell r="D6816" t="str">
            <v>4BB003065</v>
          </cell>
          <cell r="E6816" t="str">
            <v>RING</v>
          </cell>
          <cell r="F6816" t="str">
            <v>4BB003065</v>
          </cell>
          <cell r="G6816" t="str">
            <v>O-RING (10PC/SET)</v>
          </cell>
        </row>
        <row r="6817">
          <cell r="D6817" t="str">
            <v>4BB003108</v>
          </cell>
          <cell r="E6817" t="str">
            <v>RING</v>
          </cell>
          <cell r="F6817" t="str">
            <v>4BB003108</v>
          </cell>
          <cell r="G6817" t="str">
            <v>O-RING OR-F-18P (10PC/SET)</v>
          </cell>
        </row>
        <row r="6818">
          <cell r="D6818" t="str">
            <v>4BB003110</v>
          </cell>
          <cell r="E6818" t="str">
            <v>RING</v>
          </cell>
          <cell r="F6818" t="str">
            <v>4BB003110</v>
          </cell>
          <cell r="G6818" t="str">
            <v>O-RING OR-F-6P</v>
          </cell>
        </row>
        <row r="6819">
          <cell r="D6819" t="str">
            <v>4BB003114</v>
          </cell>
          <cell r="E6819" t="str">
            <v>RING</v>
          </cell>
          <cell r="F6819" t="str">
            <v>4BB003114</v>
          </cell>
          <cell r="G6819" t="str">
            <v>O-RING OR-F-15P (10PC/SET)</v>
          </cell>
        </row>
        <row r="6820">
          <cell r="D6820" t="str">
            <v>4BB003122</v>
          </cell>
          <cell r="E6820" t="str">
            <v>RING</v>
          </cell>
          <cell r="F6820" t="str">
            <v>4BB003122</v>
          </cell>
          <cell r="G6820" t="str">
            <v>O-RING OR-F-04P (1SET INCLUDING 10 PCS)</v>
          </cell>
        </row>
        <row r="6821">
          <cell r="D6821" t="str">
            <v>4BB003256</v>
          </cell>
          <cell r="E6821" t="str">
            <v>SLEEVE</v>
          </cell>
          <cell r="F6821" t="str">
            <v>4BB003256</v>
          </cell>
          <cell r="G6821" t="str">
            <v>SLEEVE ONE HALF (10PC/1SET)</v>
          </cell>
        </row>
        <row r="6822">
          <cell r="D6822" t="str">
            <v>4BB003445</v>
          </cell>
          <cell r="E6822" t="str">
            <v>HEATER</v>
          </cell>
          <cell r="F6822" t="str">
            <v>4BB003445</v>
          </cell>
          <cell r="G6822" t="str">
            <v>220V UPPER HEATER WITH THERMOCOUPLE FOIL TYPE NO.A11369 (MODEL:</v>
          </cell>
        </row>
        <row r="6823">
          <cell r="D6823" t="str">
            <v>4BB003456</v>
          </cell>
          <cell r="E6823" t="str">
            <v>PRESSURE</v>
          </cell>
          <cell r="F6823" t="str">
            <v>4BB003456</v>
          </cell>
          <cell r="G6823" t="str">
            <v>TEFLON HOSE ONE HALF (1M FOR MATERIAL PRESSURE FEED)</v>
          </cell>
        </row>
        <row r="6824">
          <cell r="D6824" t="str">
            <v>4BB003475</v>
          </cell>
          <cell r="E6824" t="str">
            <v>FELT</v>
          </cell>
          <cell r="F6824" t="str">
            <v>4BB003475</v>
          </cell>
          <cell r="G6824" t="str">
            <v>HEAT INSULATION TAPE (SILVER FELT) ONE REEL 25METERS</v>
          </cell>
        </row>
        <row r="6825">
          <cell r="D6825" t="str">
            <v>4BB003869</v>
          </cell>
          <cell r="E6825" t="str">
            <v>CONTROLLER</v>
          </cell>
          <cell r="F6825" t="str">
            <v>4BB003869</v>
          </cell>
          <cell r="G6825" t="str">
            <v>DYNAPAR AND PARTLOW TEMPERATURE CONTROL GAUGE 463715-000</v>
          </cell>
        </row>
        <row r="6826">
          <cell r="D6826" t="str">
            <v>4BB003870</v>
          </cell>
          <cell r="E6826" t="str">
            <v>RELAY</v>
          </cell>
          <cell r="F6826" t="str">
            <v>4BB003870</v>
          </cell>
          <cell r="G6826" t="str">
            <v>SOLID STATE RELAY DYNAPAR AND PARTLOW RELAY FOR TEMPERATURE CONT</v>
          </cell>
        </row>
        <row r="6827">
          <cell r="D6827" t="str">
            <v>4BB003871</v>
          </cell>
          <cell r="E6827" t="str">
            <v>CLIP</v>
          </cell>
          <cell r="F6827" t="str">
            <v>4BB003871</v>
          </cell>
          <cell r="G6827" t="str">
            <v>CLIPPER(FOR BRAIDED SHIELD WIRE CUT JIG)</v>
          </cell>
        </row>
        <row r="6828">
          <cell r="D6828" t="str">
            <v>4BB004062</v>
          </cell>
          <cell r="E6828" t="str">
            <v>PROBE</v>
          </cell>
          <cell r="F6828" t="str">
            <v>4BB004062</v>
          </cell>
          <cell r="G6828" t="str">
            <v>PROBE PIN</v>
          </cell>
        </row>
        <row r="6829">
          <cell r="D6829" t="str">
            <v>4BB004063</v>
          </cell>
          <cell r="E6829" t="str">
            <v>PROBE</v>
          </cell>
          <cell r="F6829" t="str">
            <v>4BB004063</v>
          </cell>
          <cell r="G6829" t="str">
            <v>PROBE CABLE</v>
          </cell>
        </row>
        <row r="6830">
          <cell r="D6830" t="str">
            <v>4BD000174</v>
          </cell>
          <cell r="E6830" t="str">
            <v>GONOGO</v>
          </cell>
          <cell r="F6830" t="str">
            <v>4BD000174</v>
          </cell>
          <cell r="G6830" t="str">
            <v>BEND UP DOWN CHECK TOOL</v>
          </cell>
        </row>
        <row r="6831">
          <cell r="D6831" t="str">
            <v>4BD000179</v>
          </cell>
          <cell r="E6831" t="str">
            <v>GONOGO</v>
          </cell>
          <cell r="F6831" t="str">
            <v>4BD000179</v>
          </cell>
          <cell r="G6831" t="str">
            <v>BEND UP DOWN CHECK TOOL</v>
          </cell>
        </row>
        <row r="6832">
          <cell r="D6832" t="str">
            <v>4BD000184</v>
          </cell>
          <cell r="E6832" t="str">
            <v>GONOGO</v>
          </cell>
          <cell r="F6832" t="str">
            <v>4BD000184</v>
          </cell>
          <cell r="G6832" t="str">
            <v>BEND UP DOWN CHECK TOOL</v>
          </cell>
        </row>
        <row r="6833">
          <cell r="D6833" t="str">
            <v>4BD000206</v>
          </cell>
          <cell r="E6833" t="str">
            <v>GONOGO</v>
          </cell>
          <cell r="F6833" t="str">
            <v>4BD000206</v>
          </cell>
          <cell r="G6833" t="str">
            <v>BEND UP DOWN CHECK TOOL 7116-7004</v>
          </cell>
        </row>
        <row r="6834">
          <cell r="D6834" t="str">
            <v>4BD000212</v>
          </cell>
          <cell r="E6834" t="str">
            <v>GONOGO</v>
          </cell>
          <cell r="F6834" t="str">
            <v>4BD000212</v>
          </cell>
          <cell r="G6834" t="str">
            <v>BEND UP DOWN CHECK TOOL</v>
          </cell>
        </row>
        <row r="6835">
          <cell r="D6835" t="str">
            <v>4BD000213</v>
          </cell>
          <cell r="E6835" t="str">
            <v>GONOGO</v>
          </cell>
          <cell r="F6835" t="str">
            <v>4BD000213</v>
          </cell>
          <cell r="G6835" t="str">
            <v>BEND UP DOWN CHECK TOOL</v>
          </cell>
        </row>
        <row r="6836">
          <cell r="D6836" t="str">
            <v>4BD000214</v>
          </cell>
          <cell r="E6836" t="str">
            <v>GONOGO</v>
          </cell>
          <cell r="F6836" t="str">
            <v>4BD000214</v>
          </cell>
          <cell r="G6836" t="str">
            <v>BEND UP DOWN CHECK TOOL</v>
          </cell>
        </row>
        <row r="6837">
          <cell r="D6837" t="str">
            <v>4BD000220</v>
          </cell>
          <cell r="E6837" t="str">
            <v>GONOGO</v>
          </cell>
          <cell r="F6837" t="str">
            <v>4BD000220</v>
          </cell>
          <cell r="G6837" t="str">
            <v>BEND UP DOWN CHECK TOOL</v>
          </cell>
        </row>
        <row r="6838">
          <cell r="D6838" t="str">
            <v>4BD000222</v>
          </cell>
          <cell r="E6838" t="str">
            <v>GONOGO</v>
          </cell>
          <cell r="F6838" t="str">
            <v>4BD000222</v>
          </cell>
          <cell r="G6838" t="str">
            <v>BEND UP DOWN CHECK TOOL</v>
          </cell>
        </row>
        <row r="6839">
          <cell r="D6839" t="str">
            <v>4BD000242</v>
          </cell>
          <cell r="E6839" t="str">
            <v>GONOGO</v>
          </cell>
          <cell r="F6839" t="str">
            <v>4BD000242</v>
          </cell>
          <cell r="G6839" t="str">
            <v>BEND UP DOWN CHECK TOOL (7116-5096)</v>
          </cell>
        </row>
        <row r="6840">
          <cell r="D6840" t="str">
            <v>4BD000258</v>
          </cell>
          <cell r="E6840" t="str">
            <v>GONOGO</v>
          </cell>
          <cell r="F6840" t="str">
            <v>4BD000258</v>
          </cell>
          <cell r="G6840" t="str">
            <v>BEND UP DOWN CHECK TOOL 7116-5749 50 51 52</v>
          </cell>
        </row>
        <row r="6841">
          <cell r="D6841" t="str">
            <v>4BD000259</v>
          </cell>
          <cell r="E6841" t="str">
            <v>GONOGO</v>
          </cell>
          <cell r="F6841" t="str">
            <v>4BD000259</v>
          </cell>
          <cell r="G6841" t="str">
            <v>BEND UP DOWN CHECK TOOL 7116-4231 4486</v>
          </cell>
        </row>
        <row r="6842">
          <cell r="D6842" t="str">
            <v>4BD000267</v>
          </cell>
          <cell r="E6842" t="str">
            <v>GONOGO</v>
          </cell>
          <cell r="F6842" t="str">
            <v>4BD000267</v>
          </cell>
          <cell r="G6842" t="str">
            <v>BEND UP DOWN CHECK TOOL 7114-2344</v>
          </cell>
        </row>
        <row r="6843">
          <cell r="D6843" t="str">
            <v>4BD000285</v>
          </cell>
          <cell r="E6843" t="str">
            <v>GONOGO</v>
          </cell>
          <cell r="F6843" t="str">
            <v>4BD000285</v>
          </cell>
          <cell r="G6843" t="str">
            <v>BEND UP DOWN CHECK TOOL 7116-4415 4416</v>
          </cell>
        </row>
        <row r="6844">
          <cell r="D6844" t="str">
            <v>4BD000293</v>
          </cell>
          <cell r="E6844" t="str">
            <v>THERMOMETER</v>
          </cell>
          <cell r="F6844" t="str">
            <v>4BD000293</v>
          </cell>
          <cell r="G6844" t="str">
            <v>DIGITAL THERMOMETER</v>
          </cell>
        </row>
        <row r="6845">
          <cell r="D6845" t="str">
            <v>4BD000295</v>
          </cell>
          <cell r="E6845" t="str">
            <v>GONOGO</v>
          </cell>
          <cell r="F6845" t="str">
            <v>4BD000295</v>
          </cell>
          <cell r="G6845" t="str">
            <v>BEND UP DOWN CHECK TOOL 7114-4197</v>
          </cell>
        </row>
        <row r="6846">
          <cell r="D6846" t="str">
            <v>4BD000308</v>
          </cell>
          <cell r="E6846" t="str">
            <v>GONOGO</v>
          </cell>
          <cell r="F6846" t="str">
            <v>4BD000308</v>
          </cell>
          <cell r="G6846" t="str">
            <v>BEND UP DOWN CHECK TOOL 7116-6563 7B16-6563</v>
          </cell>
        </row>
        <row r="6847">
          <cell r="D6847" t="str">
            <v>4BD000314</v>
          </cell>
          <cell r="E6847" t="str">
            <v>GONOGO</v>
          </cell>
          <cell r="F6847" t="str">
            <v>4BD000314</v>
          </cell>
          <cell r="G6847" t="str">
            <v>BEND UP DOWN CHECK TOOL 7116-5046</v>
          </cell>
        </row>
        <row r="6848">
          <cell r="D6848" t="str">
            <v>4BD000336</v>
          </cell>
          <cell r="E6848" t="str">
            <v>GONOGO</v>
          </cell>
          <cell r="F6848" t="str">
            <v>4BD000336</v>
          </cell>
          <cell r="G6848" t="str">
            <v>BEND UP DOWN CHECK TOOL 7116-6892.6484</v>
          </cell>
        </row>
        <row r="6849">
          <cell r="D6849" t="str">
            <v>4BD000349</v>
          </cell>
          <cell r="E6849" t="str">
            <v>GONOGO</v>
          </cell>
          <cell r="F6849" t="str">
            <v>4BD000349</v>
          </cell>
          <cell r="G6849" t="str">
            <v>BEND UP DOWN CHECK TOOL 7116-6704</v>
          </cell>
        </row>
        <row r="6850">
          <cell r="D6850" t="str">
            <v>4BD000433</v>
          </cell>
          <cell r="E6850" t="str">
            <v>GONOGO</v>
          </cell>
          <cell r="F6850" t="str">
            <v>4BD000433</v>
          </cell>
          <cell r="G6850" t="str">
            <v>BEND UP DOWN CHECK TOOL 7112-5022</v>
          </cell>
        </row>
        <row r="6851">
          <cell r="D6851" t="str">
            <v>4BD000440</v>
          </cell>
          <cell r="E6851" t="str">
            <v>GONOGO</v>
          </cell>
          <cell r="F6851" t="str">
            <v>4BD000440</v>
          </cell>
          <cell r="G6851" t="str">
            <v>BEND UP DOWN CHECK TOOL 7116-4603</v>
          </cell>
        </row>
        <row r="6852">
          <cell r="D6852" t="str">
            <v>4BD000491</v>
          </cell>
          <cell r="E6852" t="str">
            <v>GONOGO</v>
          </cell>
          <cell r="F6852" t="str">
            <v>4BD000491</v>
          </cell>
          <cell r="G6852" t="str">
            <v>BEND UP DOWN CHECK TOOL 7116-6804</v>
          </cell>
        </row>
        <row r="6853">
          <cell r="D6853" t="str">
            <v>WSZ00200</v>
          </cell>
          <cell r="E6853" t="str">
            <v>CONTAINER</v>
          </cell>
          <cell r="F6853" t="str">
            <v>WSZ00200</v>
          </cell>
          <cell r="G6853" t="str">
            <v>Aron alpha long nozzle container (25PC/1SET)</v>
          </cell>
        </row>
        <row r="6854">
          <cell r="D6854" t="str">
            <v>WSZ00477</v>
          </cell>
          <cell r="E6854" t="str">
            <v>SENSOR</v>
          </cell>
          <cell r="F6854" t="str">
            <v>WSZ00477</v>
          </cell>
          <cell r="G6854" t="str">
            <v>Supersonic sensor-head FW-H02 KEYENCE</v>
          </cell>
        </row>
        <row r="6855">
          <cell r="D6855" t="str">
            <v>WSZ00480</v>
          </cell>
          <cell r="E6855" t="str">
            <v>SENSOR</v>
          </cell>
          <cell r="F6855" t="str">
            <v>WSZ00480</v>
          </cell>
          <cell r="G6855" t="str">
            <v>Proximity sensor-head EH-440 KEYENCE</v>
          </cell>
        </row>
        <row r="6856">
          <cell r="D6856" t="str">
            <v>WSZ00640</v>
          </cell>
          <cell r="E6856" t="str">
            <v>TOOL</v>
          </cell>
          <cell r="F6856" t="str">
            <v>WSZ00640</v>
          </cell>
          <cell r="G6856" t="str">
            <v>Terminal extraction cover (7283-4576)</v>
          </cell>
        </row>
        <row r="6857">
          <cell r="D6857" t="str">
            <v>WSZ00647</v>
          </cell>
          <cell r="E6857" t="str">
            <v>TOOL</v>
          </cell>
          <cell r="F6857" t="str">
            <v>WSZ00647</v>
          </cell>
          <cell r="G6857" t="str">
            <v>Terminal extraction cover (7283-4578)</v>
          </cell>
        </row>
        <row r="6858">
          <cell r="D6858" t="str">
            <v>WSZ00739</v>
          </cell>
          <cell r="E6858" t="str">
            <v>CHECKER FIXTURE</v>
          </cell>
          <cell r="F6858" t="str">
            <v>WSZ00739</v>
          </cell>
          <cell r="G6858" t="str">
            <v>050 LED navigation jig 7187-2311:Without cable (need other oder)</v>
          </cell>
        </row>
        <row r="6859">
          <cell r="D6859" t="str">
            <v>WSZ00746</v>
          </cell>
          <cell r="E6859" t="str">
            <v>CHECKER FIXTURE</v>
          </cell>
          <cell r="F6859" t="str">
            <v>WSZ00746</v>
          </cell>
          <cell r="G6859" t="str">
            <v>050 LED navigation jig 7187-2319:Without cable (need other oder)</v>
          </cell>
        </row>
        <row r="6860">
          <cell r="D6860" t="str">
            <v>WSZ00751</v>
          </cell>
          <cell r="E6860" t="str">
            <v>CHECKER FIXTURE</v>
          </cell>
          <cell r="F6860" t="str">
            <v>WSZ00751</v>
          </cell>
          <cell r="G6860" t="str">
            <v>050 LED navigation jig 7187-2393:Without cable (need other oder)</v>
          </cell>
        </row>
        <row r="6861">
          <cell r="D6861" t="str">
            <v>WSZ01590</v>
          </cell>
          <cell r="E6861" t="str">
            <v>ADHESIVE</v>
          </cell>
          <cell r="F6861" t="str">
            <v>WSZ01590</v>
          </cell>
          <cell r="G6861" t="str">
            <v>Adhesive application check device</v>
          </cell>
        </row>
        <row r="6862">
          <cell r="D6862" t="str">
            <v>WSZ02645</v>
          </cell>
          <cell r="E6862" t="str">
            <v>TOOL</v>
          </cell>
          <cell r="F6862" t="str">
            <v>WSZ02645</v>
          </cell>
          <cell r="G6862" t="str">
            <v>Terminal extraction cover(7289-3342)</v>
          </cell>
        </row>
        <row r="6863">
          <cell r="D6863" t="str">
            <v>WSZ02705</v>
          </cell>
          <cell r="E6863" t="str">
            <v>TOOL</v>
          </cell>
          <cell r="F6863" t="str">
            <v>WSZ02705</v>
          </cell>
          <cell r="G6863" t="str">
            <v>Terminal extraction cover (7287-6156)</v>
          </cell>
        </row>
        <row r="6864">
          <cell r="D6864" t="str">
            <v>WSZ02707</v>
          </cell>
          <cell r="E6864" t="str">
            <v>TOOL</v>
          </cell>
          <cell r="F6864" t="str">
            <v>WSZ02707</v>
          </cell>
          <cell r="G6864" t="str">
            <v>Terminal extraction cover (7287-7165)</v>
          </cell>
        </row>
        <row r="6865">
          <cell r="D6865" t="str">
            <v>WSZ05104</v>
          </cell>
          <cell r="E6865" t="str">
            <v>PUSH TOOL</v>
          </cell>
          <cell r="F6865" t="str">
            <v>WSZ05104</v>
          </cell>
          <cell r="G6865" t="str">
            <v>3-229 Retainer pushing jig 7286-0381</v>
          </cell>
        </row>
        <row r="6866">
          <cell r="D6866" t="str">
            <v>WSZ05639</v>
          </cell>
          <cell r="E6866" t="str">
            <v>PLUG</v>
          </cell>
          <cell r="F6866" t="str">
            <v>WSZ05639</v>
          </cell>
          <cell r="G6866" t="str">
            <v>MISUMI/Fulcrum pin</v>
          </cell>
        </row>
        <row r="6867">
          <cell r="D6867" t="str">
            <v>70091340DW</v>
          </cell>
          <cell r="E6867" t="str">
            <v>CRIMPER DIES</v>
          </cell>
          <cell r="F6867" t="str">
            <v>70091340DW</v>
          </cell>
          <cell r="G6867" t="str">
            <v>WIRECRIMPER</v>
          </cell>
        </row>
        <row r="6868">
          <cell r="D6868" t="str">
            <v>70091350DW</v>
          </cell>
          <cell r="E6868" t="str">
            <v>CRIMPER DIES</v>
          </cell>
          <cell r="F6868" t="str">
            <v>70091350DW</v>
          </cell>
          <cell r="G6868" t="str">
            <v>WIRECRIMPER</v>
          </cell>
        </row>
        <row r="6869">
          <cell r="D6869" t="str">
            <v>70091362DW</v>
          </cell>
          <cell r="E6869" t="str">
            <v>CRIMPER DIES</v>
          </cell>
          <cell r="F6869" t="str">
            <v>70091362DW</v>
          </cell>
          <cell r="G6869" t="str">
            <v>WIRECRIMPER</v>
          </cell>
        </row>
        <row r="6870">
          <cell r="D6870" t="str">
            <v>70091364DW</v>
          </cell>
          <cell r="E6870" t="str">
            <v>CRIMPER DIES</v>
          </cell>
          <cell r="F6870" t="str">
            <v>70091364DW</v>
          </cell>
          <cell r="G6870" t="str">
            <v>WIRECRIMPER</v>
          </cell>
        </row>
        <row r="6871">
          <cell r="D6871" t="str">
            <v>70091566DW</v>
          </cell>
          <cell r="E6871" t="str">
            <v>CRIMPER DIES</v>
          </cell>
          <cell r="F6871" t="str">
            <v>70091566DW</v>
          </cell>
          <cell r="G6871" t="str">
            <v>WIRECRIMPER</v>
          </cell>
        </row>
        <row r="6872">
          <cell r="D6872" t="str">
            <v>70091726DW</v>
          </cell>
          <cell r="E6872" t="str">
            <v>CRIMPER DIES</v>
          </cell>
          <cell r="F6872" t="str">
            <v>70091726DW</v>
          </cell>
          <cell r="G6872" t="str">
            <v>WIRECRIMPER</v>
          </cell>
        </row>
        <row r="6873">
          <cell r="D6873" t="str">
            <v>70091989DW</v>
          </cell>
          <cell r="E6873" t="str">
            <v>CRIMPER DIES</v>
          </cell>
          <cell r="F6873" t="str">
            <v>70091989DW</v>
          </cell>
          <cell r="G6873" t="str">
            <v>WIRECRIMPER</v>
          </cell>
        </row>
        <row r="6874">
          <cell r="D6874" t="str">
            <v>70092125DW</v>
          </cell>
          <cell r="E6874" t="str">
            <v>CRIMPER DIES</v>
          </cell>
          <cell r="F6874" t="str">
            <v>70092125DW</v>
          </cell>
          <cell r="G6874" t="str">
            <v>WIRE CRIMPER</v>
          </cell>
        </row>
        <row r="6875">
          <cell r="D6875" t="str">
            <v>70092643DW</v>
          </cell>
          <cell r="E6875" t="str">
            <v>CRIMPER DIES</v>
          </cell>
          <cell r="F6875" t="str">
            <v>70092643DW</v>
          </cell>
          <cell r="G6875" t="str">
            <v>WIRECRIMPER(CHANGE TO 70092643DWW)</v>
          </cell>
        </row>
        <row r="6876">
          <cell r="D6876" t="str">
            <v>70092644DW</v>
          </cell>
          <cell r="E6876" t="str">
            <v>CRIMPER DIES</v>
          </cell>
          <cell r="F6876" t="str">
            <v>70092644DW</v>
          </cell>
          <cell r="G6876" t="str">
            <v>WIRECRIMPER</v>
          </cell>
        </row>
        <row r="6877">
          <cell r="D6877" t="str">
            <v>70096234DW</v>
          </cell>
          <cell r="E6877" t="str">
            <v>CRIMPER DIES</v>
          </cell>
          <cell r="F6877" t="str">
            <v>70096234DW</v>
          </cell>
          <cell r="G6877" t="str">
            <v>WIRE CRIMPER</v>
          </cell>
        </row>
        <row r="6878">
          <cell r="D6878" t="str">
            <v>71141366XAC</v>
          </cell>
          <cell r="E6878" t="str">
            <v>CRIMPER DIES</v>
          </cell>
          <cell r="F6878" t="str">
            <v>71141366XAC</v>
          </cell>
          <cell r="G6878" t="str">
            <v>ANVIL (DD)</v>
          </cell>
        </row>
        <row r="6879">
          <cell r="D6879" t="str">
            <v>71141366XW</v>
          </cell>
          <cell r="E6879" t="str">
            <v>CRIMPER DIES</v>
          </cell>
          <cell r="F6879" t="str">
            <v>71141366XW</v>
          </cell>
          <cell r="G6879" t="str">
            <v>WIRE CRIMPER</v>
          </cell>
        </row>
        <row r="6880">
          <cell r="D6880" t="str">
            <v>71141466XW</v>
          </cell>
          <cell r="E6880" t="str">
            <v>CRIMPER DIES</v>
          </cell>
          <cell r="F6880" t="str">
            <v>71141466XW</v>
          </cell>
          <cell r="G6880" t="str">
            <v>WIRE CRIMPER</v>
          </cell>
        </row>
        <row r="6881">
          <cell r="D6881" t="str">
            <v>71144417XW</v>
          </cell>
          <cell r="E6881" t="str">
            <v>CRIMPER DIES</v>
          </cell>
          <cell r="F6881" t="str">
            <v>71144417XW</v>
          </cell>
          <cell r="G6881" t="str">
            <v>WIRE CRIMPER</v>
          </cell>
        </row>
        <row r="6882">
          <cell r="D6882" t="str">
            <v>71144819XAD</v>
          </cell>
          <cell r="E6882" t="str">
            <v>CRIMPER DIES</v>
          </cell>
          <cell r="F6882" t="str">
            <v>71144819XAD</v>
          </cell>
          <cell r="G6882" t="str">
            <v>ANVIL (DD)</v>
          </cell>
        </row>
        <row r="6883">
          <cell r="D6883" t="str">
            <v>71146042DW</v>
          </cell>
          <cell r="E6883" t="str">
            <v>CRIMPER DIES</v>
          </cell>
          <cell r="F6883" t="str">
            <v>71146042DW</v>
          </cell>
          <cell r="G6883" t="str">
            <v>WIRECRIMPER</v>
          </cell>
        </row>
        <row r="6884">
          <cell r="D6884" t="str">
            <v>71146046KW</v>
          </cell>
          <cell r="E6884" t="str">
            <v>CRIMPER DIES</v>
          </cell>
          <cell r="F6884" t="str">
            <v>71146046KW</v>
          </cell>
          <cell r="G6884" t="str">
            <v>WIRE CRIMPER</v>
          </cell>
        </row>
        <row r="6885">
          <cell r="D6885" t="str">
            <v>71161366DDXAC</v>
          </cell>
          <cell r="E6885" t="str">
            <v>CRIMPER DIES</v>
          </cell>
          <cell r="F6885" t="str">
            <v>71161366DDXAC</v>
          </cell>
          <cell r="G6885" t="str">
            <v>ANVIL</v>
          </cell>
        </row>
        <row r="6886">
          <cell r="D6886" t="str">
            <v>71161366XIC</v>
          </cell>
          <cell r="E6886" t="str">
            <v>CRIMPER DIES</v>
          </cell>
          <cell r="F6886" t="str">
            <v>71161366XIC</v>
          </cell>
          <cell r="G6886" t="str">
            <v>INSULATION CRIMPER(DD)</v>
          </cell>
        </row>
        <row r="6887">
          <cell r="D6887" t="str">
            <v>71162893DW</v>
          </cell>
          <cell r="E6887" t="str">
            <v>CRIMPER DIES</v>
          </cell>
          <cell r="F6887" t="str">
            <v>71162893DW</v>
          </cell>
          <cell r="G6887" t="str">
            <v>WIRECRIMPER</v>
          </cell>
        </row>
        <row r="6888">
          <cell r="D6888" t="str">
            <v>71163095DW</v>
          </cell>
          <cell r="E6888" t="str">
            <v>CRIMPER DIES</v>
          </cell>
          <cell r="F6888" t="str">
            <v>71163095DW</v>
          </cell>
          <cell r="G6888" t="str">
            <v>WIRECRIMPER</v>
          </cell>
        </row>
        <row r="6889">
          <cell r="D6889" t="str">
            <v>71163098DW</v>
          </cell>
          <cell r="E6889" t="str">
            <v>CRIMPER DIES</v>
          </cell>
          <cell r="F6889" t="str">
            <v>71163098DW</v>
          </cell>
          <cell r="G6889" t="str">
            <v>WIRECRIMPER</v>
          </cell>
        </row>
        <row r="6890">
          <cell r="D6890" t="str">
            <v>71163362DW</v>
          </cell>
          <cell r="E6890" t="str">
            <v>CRIMPER DIES</v>
          </cell>
          <cell r="F6890" t="str">
            <v>71163362DW</v>
          </cell>
          <cell r="G6890" t="str">
            <v>WIRECRIMPER</v>
          </cell>
        </row>
        <row r="6891">
          <cell r="D6891" t="str">
            <v>71164025XAD</v>
          </cell>
          <cell r="E6891" t="str">
            <v>CRIMPER DIES</v>
          </cell>
          <cell r="F6891" t="str">
            <v>71164025XAD</v>
          </cell>
          <cell r="G6891" t="str">
            <v>ANVIL (DD)</v>
          </cell>
        </row>
        <row r="6892">
          <cell r="D6892" t="str">
            <v>71164026XAD</v>
          </cell>
          <cell r="E6892" t="str">
            <v>CRIMPER DIES</v>
          </cell>
          <cell r="F6892" t="str">
            <v>71164026XAD</v>
          </cell>
          <cell r="G6892" t="str">
            <v>ANVIL (DD)</v>
          </cell>
        </row>
        <row r="6893">
          <cell r="D6893" t="str">
            <v>71165073DW</v>
          </cell>
          <cell r="E6893" t="str">
            <v>CRIMPER DIES</v>
          </cell>
          <cell r="F6893" t="str">
            <v>71165073DW</v>
          </cell>
          <cell r="G6893" t="str">
            <v>WIRECRIMPER</v>
          </cell>
        </row>
        <row r="6894">
          <cell r="D6894" t="str">
            <v>70091350DI</v>
          </cell>
          <cell r="E6894" t="str">
            <v>CRIMPER DIES</v>
          </cell>
          <cell r="F6894" t="str">
            <v>70091350DI</v>
          </cell>
          <cell r="G6894" t="str">
            <v>INSULATION CRIMPER</v>
          </cell>
        </row>
        <row r="6895">
          <cell r="D6895" t="str">
            <v>70091362DI</v>
          </cell>
          <cell r="E6895" t="str">
            <v>CRIMPER DIES</v>
          </cell>
          <cell r="F6895" t="str">
            <v>70091362DI</v>
          </cell>
          <cell r="G6895" t="str">
            <v>INSULATION CRIMPER</v>
          </cell>
        </row>
        <row r="6896">
          <cell r="D6896" t="str">
            <v>70091641DI</v>
          </cell>
          <cell r="E6896" t="str">
            <v>CRIMPER DIES</v>
          </cell>
          <cell r="F6896" t="str">
            <v>70091641DI</v>
          </cell>
          <cell r="G6896" t="str">
            <v>INSULATION CRIMPER</v>
          </cell>
        </row>
        <row r="6897">
          <cell r="D6897" t="str">
            <v>70091726DI</v>
          </cell>
          <cell r="E6897" t="str">
            <v>CRIMPER DIES</v>
          </cell>
          <cell r="F6897" t="str">
            <v>70091726DI</v>
          </cell>
          <cell r="G6897" t="str">
            <v>INSULATION CRIMPER</v>
          </cell>
        </row>
        <row r="6898">
          <cell r="D6898" t="str">
            <v>70091779DI</v>
          </cell>
          <cell r="E6898" t="str">
            <v>CRIMPER DIES</v>
          </cell>
          <cell r="F6898" t="str">
            <v>70091779DI</v>
          </cell>
          <cell r="G6898" t="str">
            <v>INSULATION CRIMPER</v>
          </cell>
        </row>
        <row r="6899">
          <cell r="D6899" t="str">
            <v>70091812DI</v>
          </cell>
          <cell r="E6899" t="str">
            <v>CRIMPER DIES</v>
          </cell>
          <cell r="F6899" t="str">
            <v>70091812DI</v>
          </cell>
          <cell r="G6899" t="str">
            <v>INSULATION CRIMPER</v>
          </cell>
        </row>
        <row r="6900">
          <cell r="D6900" t="str">
            <v>70092125DI</v>
          </cell>
          <cell r="E6900" t="str">
            <v>CRIMPER DIES</v>
          </cell>
          <cell r="F6900" t="str">
            <v>70092125DI</v>
          </cell>
          <cell r="G6900" t="str">
            <v>INSULATION CRIMPER</v>
          </cell>
        </row>
        <row r="6901">
          <cell r="D6901" t="str">
            <v>70092343DI</v>
          </cell>
          <cell r="E6901" t="str">
            <v>CRIMPER DIES</v>
          </cell>
          <cell r="F6901" t="str">
            <v>70092343DI</v>
          </cell>
          <cell r="G6901" t="str">
            <v>INSULATION CRIMPER</v>
          </cell>
        </row>
        <row r="6902">
          <cell r="D6902" t="str">
            <v>70096234DI</v>
          </cell>
          <cell r="E6902" t="str">
            <v>CRIMPER DIES</v>
          </cell>
          <cell r="F6902" t="str">
            <v>70096234DI</v>
          </cell>
          <cell r="G6902" t="str">
            <v>INSULATION CRIMPER</v>
          </cell>
        </row>
        <row r="6903">
          <cell r="D6903" t="str">
            <v>71143250DI</v>
          </cell>
          <cell r="E6903" t="str">
            <v>CRIMPER DIES</v>
          </cell>
          <cell r="F6903" t="str">
            <v>71143250DI</v>
          </cell>
          <cell r="G6903" t="str">
            <v>INSULATION CRIMPER</v>
          </cell>
        </row>
        <row r="6904">
          <cell r="D6904" t="str">
            <v>71144416XW</v>
          </cell>
          <cell r="E6904" t="str">
            <v>CRIMPER DIES</v>
          </cell>
          <cell r="F6904" t="str">
            <v>71144416XW</v>
          </cell>
          <cell r="G6904" t="str">
            <v>WIRE CRIMPER DD</v>
          </cell>
        </row>
        <row r="6905">
          <cell r="D6905" t="str">
            <v>71146042DI</v>
          </cell>
          <cell r="E6905" t="str">
            <v>CRIMPER DIES</v>
          </cell>
          <cell r="F6905" t="str">
            <v>71146042DI</v>
          </cell>
          <cell r="G6905" t="str">
            <v>INSULATION CRIMPER</v>
          </cell>
        </row>
        <row r="6906">
          <cell r="D6906" t="str">
            <v>71163095DI</v>
          </cell>
          <cell r="E6906" t="str">
            <v>CRIMPER DIES</v>
          </cell>
          <cell r="F6906" t="str">
            <v>71163095DI</v>
          </cell>
          <cell r="G6906" t="str">
            <v>INSULATION CRIMPER</v>
          </cell>
        </row>
        <row r="6907">
          <cell r="D6907" t="str">
            <v>71163098DI</v>
          </cell>
          <cell r="E6907" t="str">
            <v>CRIMPER DIES</v>
          </cell>
          <cell r="F6907" t="str">
            <v>71163098DI</v>
          </cell>
          <cell r="G6907" t="str">
            <v>INSULATION CRIMPER</v>
          </cell>
        </row>
        <row r="6908">
          <cell r="D6908" t="str">
            <v>71163362DI</v>
          </cell>
          <cell r="E6908" t="str">
            <v>CRIMPER DIES</v>
          </cell>
          <cell r="F6908" t="str">
            <v>71163362DI</v>
          </cell>
          <cell r="G6908" t="str">
            <v>INSULATION CRIMPER</v>
          </cell>
        </row>
        <row r="6909">
          <cell r="D6909" t="str">
            <v>71164025XWW</v>
          </cell>
          <cell r="E6909" t="str">
            <v>CRIMPER DIES</v>
          </cell>
          <cell r="F6909" t="str">
            <v>71164025XWW</v>
          </cell>
          <cell r="G6909" t="str">
            <v>WIRECRIMPER</v>
          </cell>
        </row>
        <row r="6910">
          <cell r="D6910" t="str">
            <v>71164041XAD</v>
          </cell>
          <cell r="E6910" t="str">
            <v>CRIMPER DIES</v>
          </cell>
          <cell r="F6910" t="str">
            <v>71164041XAD</v>
          </cell>
          <cell r="G6910" t="str">
            <v>ANVIL (DD)</v>
          </cell>
        </row>
        <row r="6911">
          <cell r="D6911" t="str">
            <v>71164221XW</v>
          </cell>
          <cell r="E6911" t="str">
            <v>CRIMPER DIES</v>
          </cell>
          <cell r="F6911" t="str">
            <v>71164221XW</v>
          </cell>
          <cell r="G6911" t="str">
            <v>WIRE CRIMPER</v>
          </cell>
        </row>
        <row r="6912">
          <cell r="D6912" t="str">
            <v>71165153HDAPD</v>
          </cell>
          <cell r="E6912" t="str">
            <v>CRIMPER DIES</v>
          </cell>
          <cell r="F6912" t="str">
            <v>71165153HDAPD</v>
          </cell>
          <cell r="G6912" t="str">
            <v>INSULATION ANVIL</v>
          </cell>
        </row>
        <row r="6913">
          <cell r="D6913" t="str">
            <v>71165153HDID</v>
          </cell>
          <cell r="E6913" t="str">
            <v>CRIMPER DIES</v>
          </cell>
          <cell r="F6913" t="str">
            <v>71165153HDID</v>
          </cell>
          <cell r="G6913" t="str">
            <v>INSULATION CRIMPER</v>
          </cell>
        </row>
        <row r="6914">
          <cell r="D6914" t="str">
            <v>72960203HXA</v>
          </cell>
          <cell r="E6914" t="str">
            <v>CRIMPER DIES</v>
          </cell>
          <cell r="F6914" t="str">
            <v>72960203HXA</v>
          </cell>
          <cell r="G6914" t="str">
            <v>ANVIL</v>
          </cell>
        </row>
        <row r="6915">
          <cell r="D6915" t="str">
            <v>72960203HXI</v>
          </cell>
          <cell r="E6915" t="str">
            <v>CRIMPER DIES</v>
          </cell>
          <cell r="F6915" t="str">
            <v>72960203HXI</v>
          </cell>
          <cell r="G6915" t="str">
            <v>INSULATION CRIMPER</v>
          </cell>
        </row>
        <row r="6916">
          <cell r="D6916" t="str">
            <v>72960203HXW</v>
          </cell>
          <cell r="E6916" t="str">
            <v>CRIMPER DIES</v>
          </cell>
          <cell r="F6916" t="str">
            <v>72960203HXW</v>
          </cell>
          <cell r="G6916" t="str">
            <v>WIRE CRIMPER</v>
          </cell>
        </row>
        <row r="6917">
          <cell r="D6917" t="str">
            <v>41P00000035</v>
          </cell>
          <cell r="E6917" t="str">
            <v>CRIMPER DIES</v>
          </cell>
          <cell r="F6917" t="str">
            <v>41P00000035</v>
          </cell>
          <cell r="G6917" t="str">
            <v>INSULATION CRIMPER</v>
          </cell>
        </row>
        <row r="6918">
          <cell r="D6918" t="str">
            <v>70091023KA</v>
          </cell>
          <cell r="E6918" t="str">
            <v>CRIMPER DIES</v>
          </cell>
          <cell r="F6918" t="str">
            <v>70091023KA</v>
          </cell>
          <cell r="G6918" t="str">
            <v>ANVIL</v>
          </cell>
        </row>
        <row r="6919">
          <cell r="D6919" t="str">
            <v>70091023KW</v>
          </cell>
          <cell r="E6919" t="str">
            <v>CRIMPER DIES</v>
          </cell>
          <cell r="F6919" t="str">
            <v>70091023KW</v>
          </cell>
          <cell r="G6919" t="str">
            <v>WIRE CRIMPER</v>
          </cell>
        </row>
        <row r="6920">
          <cell r="D6920" t="str">
            <v>70091102DAPC</v>
          </cell>
          <cell r="E6920" t="str">
            <v>CRIMPER DIES</v>
          </cell>
          <cell r="F6920" t="str">
            <v>70091102DAPC</v>
          </cell>
          <cell r="G6920" t="str">
            <v>ANVIL</v>
          </cell>
        </row>
        <row r="6921">
          <cell r="D6921" t="str">
            <v>70091330KW</v>
          </cell>
          <cell r="E6921" t="str">
            <v>CRIMPER DIES</v>
          </cell>
          <cell r="F6921" t="str">
            <v>70091330KW</v>
          </cell>
          <cell r="G6921" t="str">
            <v>WIRE CRIMPER</v>
          </cell>
        </row>
        <row r="6922">
          <cell r="D6922" t="str">
            <v>70091363DAP</v>
          </cell>
          <cell r="E6922" t="str">
            <v>CRIMPER DIES</v>
          </cell>
          <cell r="F6922" t="str">
            <v>70091363DAP</v>
          </cell>
          <cell r="G6922" t="str">
            <v>ANVIL</v>
          </cell>
        </row>
        <row r="6923">
          <cell r="D6923" t="str">
            <v>70091723DAP</v>
          </cell>
          <cell r="E6923" t="str">
            <v>CRIMPER DIES</v>
          </cell>
          <cell r="F6923" t="str">
            <v>70091723DAP</v>
          </cell>
          <cell r="G6923" t="str">
            <v>ANVIL</v>
          </cell>
        </row>
        <row r="6924">
          <cell r="D6924" t="str">
            <v>70091726CAN</v>
          </cell>
          <cell r="E6924" t="str">
            <v>CRIMPER DIES</v>
          </cell>
          <cell r="F6924" t="str">
            <v>70091726CAN</v>
          </cell>
          <cell r="G6924" t="str">
            <v>ANVIL</v>
          </cell>
        </row>
        <row r="6925">
          <cell r="D6925" t="str">
            <v>70091726CAPC</v>
          </cell>
          <cell r="E6925" t="str">
            <v>CRIMPER DIES</v>
          </cell>
          <cell r="F6925" t="str">
            <v>70091726CAPC</v>
          </cell>
          <cell r="G6925" t="str">
            <v>ANVIL</v>
          </cell>
        </row>
        <row r="6926">
          <cell r="D6926" t="str">
            <v>70091726CIC</v>
          </cell>
          <cell r="E6926" t="str">
            <v>CRIMPER DIES</v>
          </cell>
          <cell r="F6926" t="str">
            <v>70091726CIC</v>
          </cell>
          <cell r="G6926" t="str">
            <v>INSULATION CRIMPER</v>
          </cell>
        </row>
        <row r="6927">
          <cell r="D6927" t="str">
            <v>70091726CW</v>
          </cell>
          <cell r="E6927" t="str">
            <v>CRIMPER DIES</v>
          </cell>
          <cell r="F6927" t="str">
            <v>70091726CW</v>
          </cell>
          <cell r="G6927" t="str">
            <v>WIRE CRIMPER</v>
          </cell>
        </row>
        <row r="6928">
          <cell r="D6928" t="str">
            <v>70091768DAN</v>
          </cell>
          <cell r="E6928" t="str">
            <v>CRIMPER DIES</v>
          </cell>
          <cell r="F6928" t="str">
            <v>70091768DAN</v>
          </cell>
          <cell r="G6928" t="str">
            <v>ANVIL</v>
          </cell>
        </row>
        <row r="6929">
          <cell r="D6929" t="str">
            <v>70091785DAPC</v>
          </cell>
          <cell r="E6929" t="str">
            <v>CRIMPER DIES</v>
          </cell>
          <cell r="F6929" t="str">
            <v>70091785DAPC</v>
          </cell>
          <cell r="G6929" t="str">
            <v>ANVIL</v>
          </cell>
        </row>
        <row r="6930">
          <cell r="D6930" t="str">
            <v>70091785DI</v>
          </cell>
          <cell r="E6930" t="str">
            <v>CRIMPER DIES</v>
          </cell>
          <cell r="F6930" t="str">
            <v>70091785DI</v>
          </cell>
          <cell r="G6930" t="str">
            <v>INSULATION CRIMPER</v>
          </cell>
        </row>
        <row r="6931">
          <cell r="D6931" t="str">
            <v>70091785DIC</v>
          </cell>
          <cell r="E6931" t="str">
            <v>CRIMPER DIES</v>
          </cell>
          <cell r="F6931" t="str">
            <v>70091785DIC</v>
          </cell>
          <cell r="G6931" t="str">
            <v>INSULATION CRIMPER</v>
          </cell>
        </row>
        <row r="6932">
          <cell r="D6932" t="str">
            <v>70091785DWW</v>
          </cell>
          <cell r="E6932" t="str">
            <v>CRIMPER DIES</v>
          </cell>
          <cell r="F6932" t="str">
            <v>70091785DWW</v>
          </cell>
          <cell r="G6932" t="str">
            <v>WIRE CRIMPER</v>
          </cell>
        </row>
        <row r="6933">
          <cell r="D6933" t="str">
            <v>70091859DI</v>
          </cell>
          <cell r="E6933" t="str">
            <v>CRIMPER DIES</v>
          </cell>
          <cell r="F6933" t="str">
            <v>70091859DI</v>
          </cell>
          <cell r="G6933" t="str">
            <v>INSULATION CRIMPER</v>
          </cell>
        </row>
        <row r="6934">
          <cell r="D6934" t="str">
            <v>70091868KA</v>
          </cell>
          <cell r="E6934" t="str">
            <v>CRIMPER DIES</v>
          </cell>
          <cell r="F6934" t="str">
            <v>70091868KA</v>
          </cell>
          <cell r="G6934" t="str">
            <v>ANVIL</v>
          </cell>
        </row>
        <row r="6935">
          <cell r="D6935" t="str">
            <v>70091868KI</v>
          </cell>
          <cell r="E6935" t="str">
            <v>CRIMPER DIES</v>
          </cell>
          <cell r="F6935" t="str">
            <v>70091868KI</v>
          </cell>
          <cell r="G6935" t="str">
            <v>INSULATION CRIMPER</v>
          </cell>
        </row>
        <row r="6936">
          <cell r="D6936" t="str">
            <v>70091868KWW</v>
          </cell>
          <cell r="E6936" t="str">
            <v>CRIMPER DIES</v>
          </cell>
          <cell r="F6936" t="str">
            <v>70091868KWW</v>
          </cell>
          <cell r="G6936" t="str">
            <v>WIRE CRIMPER</v>
          </cell>
        </row>
        <row r="6937">
          <cell r="D6937" t="str">
            <v>70092281KA</v>
          </cell>
          <cell r="E6937" t="str">
            <v>CRIMPER DIES</v>
          </cell>
          <cell r="F6937" t="str">
            <v>70092281KA</v>
          </cell>
          <cell r="G6937" t="str">
            <v>ANVIL</v>
          </cell>
        </row>
        <row r="6938">
          <cell r="D6938" t="str">
            <v>70092281KWW</v>
          </cell>
          <cell r="E6938" t="str">
            <v>CRIMPER DIES</v>
          </cell>
          <cell r="F6938" t="str">
            <v>70092281KWW</v>
          </cell>
          <cell r="G6938" t="str">
            <v>WIRE CRIMPER</v>
          </cell>
        </row>
        <row r="6939">
          <cell r="D6939" t="str">
            <v>70092283CAN</v>
          </cell>
          <cell r="E6939" t="str">
            <v>CRIMPER DIES</v>
          </cell>
          <cell r="F6939" t="str">
            <v>70092283CAN</v>
          </cell>
          <cell r="G6939" t="str">
            <v>ANVIL</v>
          </cell>
        </row>
        <row r="6940">
          <cell r="D6940" t="str">
            <v>70092283CIC</v>
          </cell>
          <cell r="E6940" t="str">
            <v>CRIMPER DIES</v>
          </cell>
          <cell r="F6940" t="str">
            <v>70092283CIC</v>
          </cell>
          <cell r="G6940" t="str">
            <v>INSULATION CRIMPER</v>
          </cell>
        </row>
        <row r="6941">
          <cell r="D6941" t="str">
            <v>70092283CWW</v>
          </cell>
          <cell r="E6941" t="str">
            <v>CRIMPER DIES</v>
          </cell>
          <cell r="F6941" t="str">
            <v>70092283CWW</v>
          </cell>
          <cell r="G6941" t="str">
            <v>WIRE CRIMPER</v>
          </cell>
        </row>
        <row r="6942">
          <cell r="D6942" t="str">
            <v>70092283DAN</v>
          </cell>
          <cell r="E6942" t="str">
            <v>CRIMPER DIES</v>
          </cell>
          <cell r="F6942" t="str">
            <v>70092283DAN</v>
          </cell>
          <cell r="G6942" t="str">
            <v>ANVIL</v>
          </cell>
        </row>
        <row r="6943">
          <cell r="D6943" t="str">
            <v>70092283DAPC</v>
          </cell>
          <cell r="E6943" t="str">
            <v>CRIMPER DIES</v>
          </cell>
          <cell r="F6943" t="str">
            <v>70092283DAPC</v>
          </cell>
          <cell r="G6943" t="str">
            <v>ANVIL</v>
          </cell>
        </row>
        <row r="6944">
          <cell r="D6944" t="str">
            <v>70092283DIC</v>
          </cell>
          <cell r="E6944" t="str">
            <v>CRIMPER DIES</v>
          </cell>
          <cell r="F6944" t="str">
            <v>70092283DIC</v>
          </cell>
          <cell r="G6944" t="str">
            <v>INSULATION CRIMPER</v>
          </cell>
        </row>
        <row r="6945">
          <cell r="D6945" t="str">
            <v>70092283DWW</v>
          </cell>
          <cell r="E6945" t="str">
            <v>CRIMPER DIES</v>
          </cell>
          <cell r="F6945" t="str">
            <v>70092283DWW</v>
          </cell>
          <cell r="G6945" t="str">
            <v>WIRE CRIMPER</v>
          </cell>
        </row>
        <row r="6946">
          <cell r="D6946" t="str">
            <v>70092283KA</v>
          </cell>
          <cell r="E6946" t="str">
            <v>CRIMPER DIES</v>
          </cell>
          <cell r="F6946" t="str">
            <v>70092283KA</v>
          </cell>
          <cell r="G6946" t="str">
            <v>ANVIL</v>
          </cell>
        </row>
        <row r="6947">
          <cell r="D6947" t="str">
            <v>70092283KI</v>
          </cell>
          <cell r="E6947" t="str">
            <v>CRIMPER DIES</v>
          </cell>
          <cell r="F6947" t="str">
            <v>70092283KI</v>
          </cell>
          <cell r="G6947" t="str">
            <v>INSULATION CRIMPER</v>
          </cell>
        </row>
        <row r="6948">
          <cell r="D6948" t="str">
            <v>70092283KWW</v>
          </cell>
          <cell r="E6948" t="str">
            <v>CRIMPER DIES</v>
          </cell>
          <cell r="F6948" t="str">
            <v>70092283KWW</v>
          </cell>
          <cell r="G6948" t="str">
            <v>WIRE CRIMPER</v>
          </cell>
        </row>
        <row r="6949">
          <cell r="D6949" t="str">
            <v>70092284DAN</v>
          </cell>
          <cell r="E6949" t="str">
            <v>CRIMPER DIES</v>
          </cell>
          <cell r="F6949" t="str">
            <v>70092284DAN</v>
          </cell>
          <cell r="G6949" t="str">
            <v>ANVIL</v>
          </cell>
        </row>
        <row r="6950">
          <cell r="D6950" t="str">
            <v>70092284DAPC</v>
          </cell>
          <cell r="E6950" t="str">
            <v>CRIMPER DIES</v>
          </cell>
          <cell r="F6950" t="str">
            <v>70092284DAPC</v>
          </cell>
          <cell r="G6950" t="str">
            <v>ANVIL</v>
          </cell>
        </row>
        <row r="6951">
          <cell r="D6951" t="str">
            <v>70092343DAN</v>
          </cell>
          <cell r="E6951" t="str">
            <v>CRIMPER DIES</v>
          </cell>
          <cell r="F6951" t="str">
            <v>70092343DAN</v>
          </cell>
          <cell r="G6951" t="str">
            <v>ANVIL</v>
          </cell>
        </row>
        <row r="6952">
          <cell r="D6952" t="str">
            <v>70092643CW</v>
          </cell>
          <cell r="E6952" t="str">
            <v>CRIMPER DIES</v>
          </cell>
          <cell r="F6952" t="str">
            <v>70092643CW</v>
          </cell>
          <cell r="G6952" t="str">
            <v>WIRE CRIMPER</v>
          </cell>
        </row>
        <row r="6953">
          <cell r="D6953" t="str">
            <v>70092643DWW</v>
          </cell>
          <cell r="E6953" t="str">
            <v>CRIMPER DIES</v>
          </cell>
          <cell r="F6953" t="str">
            <v>70092643DWW</v>
          </cell>
          <cell r="G6953" t="str">
            <v>WIRE CRIMPER</v>
          </cell>
        </row>
        <row r="6954">
          <cell r="D6954" t="str">
            <v>70095038DW</v>
          </cell>
          <cell r="E6954" t="str">
            <v>CRIMPER DIES</v>
          </cell>
          <cell r="F6954" t="str">
            <v>70095038DW</v>
          </cell>
          <cell r="G6954" t="str">
            <v>WIRE CRIMPER</v>
          </cell>
        </row>
        <row r="6955">
          <cell r="D6955" t="str">
            <v>70095468CAPC</v>
          </cell>
          <cell r="E6955" t="str">
            <v>CRIMPER DIES</v>
          </cell>
          <cell r="F6955" t="str">
            <v>70095468CAPC</v>
          </cell>
          <cell r="G6955" t="str">
            <v>ANVIL</v>
          </cell>
        </row>
        <row r="6956">
          <cell r="D6956" t="str">
            <v>70095468DAPC</v>
          </cell>
          <cell r="E6956" t="str">
            <v>CRIMPER DIES</v>
          </cell>
          <cell r="F6956" t="str">
            <v>70095468DAPC</v>
          </cell>
          <cell r="G6956" t="str">
            <v>ANVIL</v>
          </cell>
        </row>
        <row r="6957">
          <cell r="D6957" t="str">
            <v>70095605CAN</v>
          </cell>
          <cell r="E6957" t="str">
            <v>CRIMPER DIES</v>
          </cell>
          <cell r="F6957" t="str">
            <v>70095605CAN</v>
          </cell>
          <cell r="G6957" t="str">
            <v>ANVIL</v>
          </cell>
        </row>
        <row r="6958">
          <cell r="D6958" t="str">
            <v>70095605CIC</v>
          </cell>
          <cell r="E6958" t="str">
            <v>CRIMPER DIES</v>
          </cell>
          <cell r="F6958" t="str">
            <v>70095605CIC</v>
          </cell>
          <cell r="G6958" t="str">
            <v>INSULATION CRIMPER</v>
          </cell>
        </row>
        <row r="6959">
          <cell r="D6959" t="str">
            <v>70095605DAN</v>
          </cell>
          <cell r="E6959" t="str">
            <v>CRIMPER DIES</v>
          </cell>
          <cell r="F6959" t="str">
            <v>70095605DAN</v>
          </cell>
          <cell r="G6959" t="str">
            <v>ANVIL</v>
          </cell>
        </row>
        <row r="6960">
          <cell r="D6960" t="str">
            <v>70095605DIB</v>
          </cell>
          <cell r="E6960" t="str">
            <v>CRIMPER DIES</v>
          </cell>
          <cell r="F6960" t="str">
            <v>70095605DIB</v>
          </cell>
          <cell r="G6960" t="str">
            <v>INSULATION CRIMPER</v>
          </cell>
        </row>
        <row r="6961">
          <cell r="D6961" t="str">
            <v>70095742XAC</v>
          </cell>
          <cell r="E6961" t="str">
            <v>CRIMPER DIES</v>
          </cell>
          <cell r="F6961" t="str">
            <v>70095742XAC</v>
          </cell>
          <cell r="G6961" t="str">
            <v>ANVIL</v>
          </cell>
        </row>
        <row r="6962">
          <cell r="D6962" t="str">
            <v>70095742XIB</v>
          </cell>
          <cell r="E6962" t="str">
            <v>CRIMPER DIES</v>
          </cell>
          <cell r="F6962" t="str">
            <v>70095742XIB</v>
          </cell>
          <cell r="G6962" t="str">
            <v>INSULATION CRIMPER</v>
          </cell>
        </row>
        <row r="6963">
          <cell r="D6963" t="str">
            <v>70095742XWW</v>
          </cell>
          <cell r="E6963" t="str">
            <v>CRIMPER DIES</v>
          </cell>
          <cell r="F6963" t="str">
            <v>70095742XWW</v>
          </cell>
          <cell r="G6963" t="str">
            <v>WIRE CRIMPER</v>
          </cell>
        </row>
        <row r="6964">
          <cell r="D6964" t="str">
            <v>70095743XAC</v>
          </cell>
          <cell r="E6964" t="str">
            <v>CRIMPER DIES</v>
          </cell>
          <cell r="F6964" t="str">
            <v>70095743XAC</v>
          </cell>
          <cell r="G6964" t="str">
            <v>ANVIL</v>
          </cell>
        </row>
        <row r="6965">
          <cell r="D6965" t="str">
            <v>70095743XIC</v>
          </cell>
          <cell r="E6965" t="str">
            <v>CRIMPER DIES</v>
          </cell>
          <cell r="F6965" t="str">
            <v>70095743XIC</v>
          </cell>
          <cell r="G6965" t="str">
            <v>INSULATION CRIMPER</v>
          </cell>
        </row>
        <row r="6966">
          <cell r="D6966" t="str">
            <v>70095743XW</v>
          </cell>
          <cell r="E6966" t="str">
            <v>CRIMPER DIES</v>
          </cell>
          <cell r="F6966" t="str">
            <v>70095743XW</v>
          </cell>
          <cell r="G6966" t="str">
            <v>WIRE CRIMPER</v>
          </cell>
        </row>
        <row r="6967">
          <cell r="D6967" t="str">
            <v>70095747KAC</v>
          </cell>
          <cell r="E6967" t="str">
            <v>CRIMPER DIES</v>
          </cell>
          <cell r="F6967" t="str">
            <v>70095747KAC</v>
          </cell>
          <cell r="G6967" t="str">
            <v>ANVIL</v>
          </cell>
        </row>
        <row r="6968">
          <cell r="D6968" t="str">
            <v>70095747KIC</v>
          </cell>
          <cell r="E6968" t="str">
            <v>CRIMPER DIES</v>
          </cell>
          <cell r="F6968" t="str">
            <v>70095747KIC</v>
          </cell>
          <cell r="G6968" t="str">
            <v>INSULATION CRIMPER</v>
          </cell>
        </row>
        <row r="6969">
          <cell r="D6969" t="str">
            <v>70095747KW</v>
          </cell>
          <cell r="E6969" t="str">
            <v>CRIMPER DIES</v>
          </cell>
          <cell r="F6969" t="str">
            <v>70095747KW</v>
          </cell>
          <cell r="G6969" t="str">
            <v>WIRE CRIMPER</v>
          </cell>
        </row>
        <row r="6970">
          <cell r="D6970" t="str">
            <v>70096341DAN</v>
          </cell>
          <cell r="E6970" t="str">
            <v>CRIMPER DIES</v>
          </cell>
          <cell r="F6970" t="str">
            <v>70096341DAN</v>
          </cell>
          <cell r="G6970" t="str">
            <v>ANVIL</v>
          </cell>
        </row>
        <row r="6971">
          <cell r="D6971" t="str">
            <v>70096341DAP</v>
          </cell>
          <cell r="E6971" t="str">
            <v>CRIMPER DIES</v>
          </cell>
          <cell r="F6971" t="str">
            <v>70096341DAP</v>
          </cell>
          <cell r="G6971" t="str">
            <v>ANVIL</v>
          </cell>
        </row>
        <row r="6972">
          <cell r="D6972" t="str">
            <v>70096341DI</v>
          </cell>
          <cell r="E6972" t="str">
            <v>CRIMPER DIES</v>
          </cell>
          <cell r="F6972" t="str">
            <v>70096341DI</v>
          </cell>
          <cell r="G6972" t="str">
            <v>INSULATION CRIMPER</v>
          </cell>
        </row>
        <row r="6973">
          <cell r="D6973" t="str">
            <v>70096341DW</v>
          </cell>
          <cell r="E6973" t="str">
            <v>CRIMPER DIES</v>
          </cell>
          <cell r="F6973" t="str">
            <v>70096341DW</v>
          </cell>
          <cell r="G6973" t="str">
            <v>WIRE CRIMPER</v>
          </cell>
        </row>
        <row r="6974">
          <cell r="D6974" t="str">
            <v>70096372DIC</v>
          </cell>
          <cell r="E6974" t="str">
            <v>CRIMPER DIES</v>
          </cell>
          <cell r="F6974" t="str">
            <v>70096372DIC</v>
          </cell>
          <cell r="G6974" t="str">
            <v>INSULATION CRIMPER</v>
          </cell>
        </row>
        <row r="6975">
          <cell r="D6975" t="str">
            <v>70096372DWW</v>
          </cell>
          <cell r="E6975" t="str">
            <v>CRIMPER DIES</v>
          </cell>
          <cell r="F6975" t="str">
            <v>70096372DWW</v>
          </cell>
          <cell r="G6975" t="str">
            <v>WIRE CRIMPER</v>
          </cell>
        </row>
        <row r="6976">
          <cell r="D6976" t="str">
            <v>70171180SA</v>
          </cell>
          <cell r="E6976" t="str">
            <v>CRIMPER DIES</v>
          </cell>
          <cell r="F6976" t="str">
            <v>70171180SA</v>
          </cell>
          <cell r="G6976" t="str">
            <v>ANVIL</v>
          </cell>
        </row>
        <row r="6977">
          <cell r="D6977" t="str">
            <v>70171180SWW</v>
          </cell>
          <cell r="E6977" t="str">
            <v>CRIMPER DIES</v>
          </cell>
          <cell r="F6977" t="str">
            <v>70171180SWW</v>
          </cell>
          <cell r="G6977" t="str">
            <v>WIRE CRIMPER</v>
          </cell>
        </row>
        <row r="6978">
          <cell r="D6978" t="str">
            <v>70171183SA</v>
          </cell>
          <cell r="E6978" t="str">
            <v>CRIMPER DIES</v>
          </cell>
          <cell r="F6978" t="str">
            <v>70171183SA</v>
          </cell>
          <cell r="G6978" t="str">
            <v>ANVIL</v>
          </cell>
        </row>
        <row r="6979">
          <cell r="D6979" t="str">
            <v>70171183SWW</v>
          </cell>
          <cell r="E6979" t="str">
            <v>CRIMPER DIES</v>
          </cell>
          <cell r="F6979" t="str">
            <v>70171183SWW</v>
          </cell>
          <cell r="G6979" t="str">
            <v>WIRE CRIMPER</v>
          </cell>
        </row>
        <row r="6980">
          <cell r="D6980" t="str">
            <v>70171185WWW</v>
          </cell>
          <cell r="E6980" t="str">
            <v>CRIMPER DIES</v>
          </cell>
          <cell r="F6980" t="str">
            <v>70171185WWW</v>
          </cell>
          <cell r="G6980" t="str">
            <v>WIRE CRIMPER</v>
          </cell>
        </row>
        <row r="6981">
          <cell r="D6981" t="str">
            <v>71125012XAC</v>
          </cell>
          <cell r="E6981" t="str">
            <v>CRIMPER DIES</v>
          </cell>
          <cell r="F6981" t="str">
            <v>71125012XAC</v>
          </cell>
          <cell r="G6981" t="str">
            <v>ANVIL</v>
          </cell>
        </row>
        <row r="6982">
          <cell r="D6982" t="str">
            <v>71125012XIC</v>
          </cell>
          <cell r="E6982" t="str">
            <v>CRIMPER DIES</v>
          </cell>
          <cell r="F6982" t="str">
            <v>71125012XIC</v>
          </cell>
          <cell r="G6982" t="str">
            <v>INSULATION CRIMPER</v>
          </cell>
        </row>
        <row r="6983">
          <cell r="D6983" t="str">
            <v>71125012XW</v>
          </cell>
          <cell r="E6983" t="str">
            <v>CRIMPER DIES</v>
          </cell>
          <cell r="F6983" t="str">
            <v>71125012XW</v>
          </cell>
          <cell r="G6983" t="str">
            <v>WIRE CRIMPER</v>
          </cell>
        </row>
        <row r="6984">
          <cell r="D6984" t="str">
            <v>71125021XW</v>
          </cell>
          <cell r="E6984" t="str">
            <v>CRIMPER DIES</v>
          </cell>
          <cell r="F6984" t="str">
            <v>71125021XW</v>
          </cell>
          <cell r="G6984" t="str">
            <v>WIRE CRIMPER</v>
          </cell>
        </row>
        <row r="6985">
          <cell r="D6985" t="str">
            <v>71125022XA</v>
          </cell>
          <cell r="E6985" t="str">
            <v>CRIMPER DIES</v>
          </cell>
          <cell r="F6985" t="str">
            <v>71125022XA</v>
          </cell>
          <cell r="G6985" t="str">
            <v>ANVIL</v>
          </cell>
        </row>
        <row r="6986">
          <cell r="D6986" t="str">
            <v>71125022XI</v>
          </cell>
          <cell r="E6986" t="str">
            <v>CRIMPER DIES</v>
          </cell>
          <cell r="F6986" t="str">
            <v>71125022XI</v>
          </cell>
          <cell r="G6986" t="str">
            <v>INSULATION CRIMPER</v>
          </cell>
        </row>
        <row r="6987">
          <cell r="D6987" t="str">
            <v>71125082XAD</v>
          </cell>
          <cell r="E6987" t="str">
            <v>CRIMPER DIES</v>
          </cell>
          <cell r="F6987" t="str">
            <v>71125082XAD</v>
          </cell>
          <cell r="G6987" t="str">
            <v>ANVIL</v>
          </cell>
        </row>
        <row r="6988">
          <cell r="D6988" t="str">
            <v>71125082XID</v>
          </cell>
          <cell r="E6988" t="str">
            <v>CRIMPER DIES</v>
          </cell>
          <cell r="F6988" t="str">
            <v>71125082XID</v>
          </cell>
          <cell r="G6988" t="str">
            <v>INSULATION CRIMPER</v>
          </cell>
        </row>
        <row r="6989">
          <cell r="D6989" t="str">
            <v>71125082XW</v>
          </cell>
          <cell r="E6989" t="str">
            <v>CRIMPER DIES</v>
          </cell>
          <cell r="F6989" t="str">
            <v>71125082XW</v>
          </cell>
          <cell r="G6989" t="str">
            <v>WIRE CRIMPER</v>
          </cell>
        </row>
        <row r="6990">
          <cell r="D6990" t="str">
            <v>71125083XAD</v>
          </cell>
          <cell r="E6990" t="str">
            <v>CRIMPER DIES</v>
          </cell>
          <cell r="F6990" t="str">
            <v>71125083XAD</v>
          </cell>
          <cell r="G6990" t="str">
            <v>ANVIL</v>
          </cell>
        </row>
        <row r="6991">
          <cell r="D6991" t="str">
            <v>71125083XID</v>
          </cell>
          <cell r="E6991" t="str">
            <v>CRIMPER DIES</v>
          </cell>
          <cell r="F6991" t="str">
            <v>71125083XID</v>
          </cell>
          <cell r="G6991" t="str">
            <v>INSULATION CRIMPER</v>
          </cell>
        </row>
        <row r="6992">
          <cell r="D6992" t="str">
            <v>71125083XW</v>
          </cell>
          <cell r="E6992" t="str">
            <v>CRIMPER DIES</v>
          </cell>
          <cell r="F6992" t="str">
            <v>71125083XW</v>
          </cell>
          <cell r="G6992" t="str">
            <v>WIRE CRIMPER</v>
          </cell>
        </row>
        <row r="6993">
          <cell r="D6993" t="str">
            <v>71125088XA</v>
          </cell>
          <cell r="E6993" t="str">
            <v>CRIMPER DIES</v>
          </cell>
          <cell r="F6993" t="str">
            <v>71125088XA</v>
          </cell>
          <cell r="G6993" t="str">
            <v>ANVIL</v>
          </cell>
        </row>
        <row r="6994">
          <cell r="D6994" t="str">
            <v>71125088XI</v>
          </cell>
          <cell r="E6994" t="str">
            <v>CRIMPER DIES</v>
          </cell>
          <cell r="F6994" t="str">
            <v>71125088XI</v>
          </cell>
          <cell r="G6994" t="str">
            <v>INSULATION CRIMPER</v>
          </cell>
        </row>
        <row r="6995">
          <cell r="D6995" t="str">
            <v>71125088XW</v>
          </cell>
          <cell r="E6995" t="str">
            <v>CRIMPER DIES</v>
          </cell>
          <cell r="F6995" t="str">
            <v>71125088XW</v>
          </cell>
          <cell r="G6995" t="str">
            <v>WIRE CRIMPER</v>
          </cell>
        </row>
        <row r="6996">
          <cell r="D6996" t="str">
            <v>71125089XA</v>
          </cell>
          <cell r="E6996" t="str">
            <v>CRIMPER DIES</v>
          </cell>
          <cell r="F6996" t="str">
            <v>71125089XA</v>
          </cell>
          <cell r="G6996" t="str">
            <v>ANVIL</v>
          </cell>
        </row>
        <row r="6997">
          <cell r="D6997" t="str">
            <v>71125089XI</v>
          </cell>
          <cell r="E6997" t="str">
            <v>CRIMPER DIES</v>
          </cell>
          <cell r="F6997" t="str">
            <v>71125089XI</v>
          </cell>
          <cell r="G6997" t="str">
            <v>INSULATION CRIMPER</v>
          </cell>
        </row>
        <row r="6998">
          <cell r="D6998" t="str">
            <v>71125089XW</v>
          </cell>
          <cell r="E6998" t="str">
            <v>CRIMPER DIES</v>
          </cell>
          <cell r="F6998" t="str">
            <v>71125089XW</v>
          </cell>
          <cell r="G6998" t="str">
            <v>WIRE CRIMPER</v>
          </cell>
        </row>
        <row r="6999">
          <cell r="D6999" t="str">
            <v>71125102XA</v>
          </cell>
          <cell r="E6999" t="str">
            <v>CRIMPER DIES</v>
          </cell>
          <cell r="F6999" t="str">
            <v>71125102XA</v>
          </cell>
          <cell r="G6999" t="str">
            <v>ANVIL</v>
          </cell>
        </row>
        <row r="7000">
          <cell r="D7000" t="str">
            <v>71125102XI</v>
          </cell>
          <cell r="E7000" t="str">
            <v>CRIMPER DIES</v>
          </cell>
          <cell r="F7000" t="str">
            <v>71125102XI</v>
          </cell>
          <cell r="G7000" t="str">
            <v>INSULATION CRIMPER</v>
          </cell>
        </row>
        <row r="7001">
          <cell r="D7001" t="str">
            <v>71125102XW</v>
          </cell>
          <cell r="E7001" t="str">
            <v>CRIMPER DIES</v>
          </cell>
          <cell r="F7001" t="str">
            <v>71125102XW</v>
          </cell>
          <cell r="G7001" t="str">
            <v>WIRE CRIMPER</v>
          </cell>
        </row>
        <row r="7002">
          <cell r="D7002" t="str">
            <v>71125103XA</v>
          </cell>
          <cell r="E7002" t="str">
            <v>CRIMPER DIES</v>
          </cell>
          <cell r="F7002" t="str">
            <v>71125103XA</v>
          </cell>
          <cell r="G7002" t="str">
            <v>ANVIL</v>
          </cell>
        </row>
        <row r="7003">
          <cell r="D7003" t="str">
            <v>71125103XI</v>
          </cell>
          <cell r="E7003" t="str">
            <v>CRIMPER DIES</v>
          </cell>
          <cell r="F7003" t="str">
            <v>71125103XI</v>
          </cell>
          <cell r="G7003" t="str">
            <v>INSULATION CRIMPER</v>
          </cell>
        </row>
        <row r="7004">
          <cell r="D7004" t="str">
            <v>71125103XW</v>
          </cell>
          <cell r="E7004" t="str">
            <v>CRIMPER DIES</v>
          </cell>
          <cell r="F7004" t="str">
            <v>71125103XW</v>
          </cell>
          <cell r="G7004" t="str">
            <v>WIRE CRIMPER</v>
          </cell>
        </row>
        <row r="7005">
          <cell r="D7005" t="str">
            <v>71125106XA</v>
          </cell>
          <cell r="E7005" t="str">
            <v>CRIMPER DIES</v>
          </cell>
          <cell r="F7005" t="str">
            <v>71125106XA</v>
          </cell>
          <cell r="G7005" t="str">
            <v>ANVIL</v>
          </cell>
        </row>
        <row r="7006">
          <cell r="D7006" t="str">
            <v>71125106XI</v>
          </cell>
          <cell r="E7006" t="str">
            <v>CRIMPER DIES</v>
          </cell>
          <cell r="F7006" t="str">
            <v>71125106XI</v>
          </cell>
          <cell r="G7006" t="str">
            <v>INSULATION CRIMPER</v>
          </cell>
        </row>
        <row r="7007">
          <cell r="D7007" t="str">
            <v>71125106XWW</v>
          </cell>
          <cell r="E7007" t="str">
            <v>CRIMPER DIES</v>
          </cell>
          <cell r="F7007" t="str">
            <v>71125106XWW</v>
          </cell>
          <cell r="G7007" t="str">
            <v>WIRE CRIMPER</v>
          </cell>
        </row>
        <row r="7008">
          <cell r="D7008" t="str">
            <v>71125127XA</v>
          </cell>
          <cell r="E7008" t="str">
            <v>CRIMPER DIES</v>
          </cell>
          <cell r="F7008" t="str">
            <v>71125127XA</v>
          </cell>
          <cell r="G7008" t="str">
            <v>ANVIL</v>
          </cell>
        </row>
        <row r="7009">
          <cell r="D7009" t="str">
            <v>71125127XI</v>
          </cell>
          <cell r="E7009" t="str">
            <v>CRIMPER DIES</v>
          </cell>
          <cell r="F7009" t="str">
            <v>71125127XI</v>
          </cell>
          <cell r="G7009" t="str">
            <v>INSULATION CRIMPER</v>
          </cell>
        </row>
        <row r="7010">
          <cell r="D7010" t="str">
            <v>71125127XW</v>
          </cell>
          <cell r="E7010" t="str">
            <v>CRIMPER DIES</v>
          </cell>
          <cell r="F7010" t="str">
            <v>71125127XW</v>
          </cell>
          <cell r="G7010" t="str">
            <v>WIRE CRIMPER</v>
          </cell>
        </row>
        <row r="7011">
          <cell r="D7011" t="str">
            <v>71125191XA</v>
          </cell>
          <cell r="E7011" t="str">
            <v>CRIMPER DIES</v>
          </cell>
          <cell r="F7011" t="str">
            <v>71125191XA</v>
          </cell>
          <cell r="G7011" t="str">
            <v>ANVIL</v>
          </cell>
        </row>
        <row r="7012">
          <cell r="D7012" t="str">
            <v>71125191XI</v>
          </cell>
          <cell r="E7012" t="str">
            <v>CRIMPER DIES</v>
          </cell>
          <cell r="F7012" t="str">
            <v>71125191XI</v>
          </cell>
          <cell r="G7012" t="str">
            <v>INSULATION CRIMPER</v>
          </cell>
        </row>
        <row r="7013">
          <cell r="D7013" t="str">
            <v>71125191XW</v>
          </cell>
          <cell r="E7013" t="str">
            <v>CRIMPER DIES</v>
          </cell>
          <cell r="F7013" t="str">
            <v>71125191XW</v>
          </cell>
          <cell r="G7013" t="str">
            <v>WIRE CRIMPER</v>
          </cell>
        </row>
        <row r="7014">
          <cell r="D7014" t="str">
            <v>71141170XIC</v>
          </cell>
          <cell r="E7014" t="str">
            <v>CRIMPER DIES</v>
          </cell>
          <cell r="F7014" t="str">
            <v>71141170XIC</v>
          </cell>
          <cell r="G7014" t="str">
            <v>INSULATION CRIMPER</v>
          </cell>
        </row>
        <row r="7015">
          <cell r="D7015" t="str">
            <v>71141230XA</v>
          </cell>
          <cell r="E7015" t="str">
            <v>CRIMPER DIES</v>
          </cell>
          <cell r="F7015" t="str">
            <v>71141230XA</v>
          </cell>
          <cell r="G7015" t="str">
            <v>ANVIL</v>
          </cell>
        </row>
        <row r="7016">
          <cell r="D7016" t="str">
            <v>71141230XW</v>
          </cell>
          <cell r="E7016" t="str">
            <v>CRIMPER DIES</v>
          </cell>
          <cell r="F7016" t="str">
            <v>71141230XW</v>
          </cell>
          <cell r="G7016" t="str">
            <v>WIRE CRIMPER</v>
          </cell>
        </row>
        <row r="7017">
          <cell r="D7017" t="str">
            <v>71141301XI</v>
          </cell>
          <cell r="E7017" t="str">
            <v>CRIMPER DIES</v>
          </cell>
          <cell r="F7017" t="str">
            <v>71141301XI</v>
          </cell>
          <cell r="G7017" t="str">
            <v>INSULATION CRIMPER</v>
          </cell>
        </row>
        <row r="7018">
          <cell r="D7018" t="str">
            <v>71141301XW</v>
          </cell>
          <cell r="E7018" t="str">
            <v>CRIMPER DIES</v>
          </cell>
          <cell r="F7018" t="str">
            <v>71141301XW</v>
          </cell>
          <cell r="G7018" t="str">
            <v>WIRE CRIMPER</v>
          </cell>
        </row>
        <row r="7019">
          <cell r="D7019" t="str">
            <v>71141304XAD</v>
          </cell>
          <cell r="E7019" t="str">
            <v>CRIMPER DIES</v>
          </cell>
          <cell r="F7019" t="str">
            <v>71141304XAD</v>
          </cell>
          <cell r="G7019" t="str">
            <v>ANVIL</v>
          </cell>
        </row>
        <row r="7020">
          <cell r="D7020" t="str">
            <v>71141304XID</v>
          </cell>
          <cell r="E7020" t="str">
            <v>CRIMPER DIES</v>
          </cell>
          <cell r="F7020" t="str">
            <v>71141304XID</v>
          </cell>
          <cell r="G7020" t="str">
            <v>INSULATION CRIMPER</v>
          </cell>
        </row>
        <row r="7021">
          <cell r="D7021" t="str">
            <v>71141304XW</v>
          </cell>
          <cell r="E7021" t="str">
            <v>CRIMPER DIES</v>
          </cell>
          <cell r="F7021" t="str">
            <v>71141304XW</v>
          </cell>
          <cell r="G7021" t="str">
            <v>WIRE CRIMPER</v>
          </cell>
        </row>
        <row r="7022">
          <cell r="D7022" t="str">
            <v>71141305XAD</v>
          </cell>
          <cell r="E7022" t="str">
            <v>CRIMPER DIES</v>
          </cell>
          <cell r="F7022" t="str">
            <v>71141305XAD</v>
          </cell>
          <cell r="G7022" t="str">
            <v>ANVIL</v>
          </cell>
        </row>
        <row r="7023">
          <cell r="D7023" t="str">
            <v>71141305XID</v>
          </cell>
          <cell r="E7023" t="str">
            <v>CRIMPER DIES</v>
          </cell>
          <cell r="F7023" t="str">
            <v>71141305XID</v>
          </cell>
          <cell r="G7023" t="str">
            <v>INSULATION CRIMPER</v>
          </cell>
        </row>
        <row r="7024">
          <cell r="D7024" t="str">
            <v>71141305XW</v>
          </cell>
          <cell r="E7024" t="str">
            <v>CRIMPER DIES</v>
          </cell>
          <cell r="F7024" t="str">
            <v>71141305XW</v>
          </cell>
          <cell r="G7024" t="str">
            <v>WIRE CRIMPER</v>
          </cell>
        </row>
        <row r="7025">
          <cell r="D7025" t="str">
            <v>71141310XAD</v>
          </cell>
          <cell r="E7025" t="str">
            <v>CRIMPER DIES</v>
          </cell>
          <cell r="F7025" t="str">
            <v>71141310XAD</v>
          </cell>
          <cell r="G7025" t="str">
            <v>ANVIL</v>
          </cell>
        </row>
        <row r="7026">
          <cell r="D7026" t="str">
            <v>71141310XID</v>
          </cell>
          <cell r="E7026" t="str">
            <v>CRIMPER DIES</v>
          </cell>
          <cell r="F7026" t="str">
            <v>71141310XID</v>
          </cell>
          <cell r="G7026" t="str">
            <v>INSULATION CRIMPER</v>
          </cell>
        </row>
        <row r="7027">
          <cell r="D7027" t="str">
            <v>71141310XW</v>
          </cell>
          <cell r="E7027" t="str">
            <v>CRIMPER DIES</v>
          </cell>
          <cell r="F7027" t="str">
            <v>71141310XW</v>
          </cell>
          <cell r="G7027" t="str">
            <v>WIRE CRIMPER</v>
          </cell>
        </row>
        <row r="7028">
          <cell r="D7028" t="str">
            <v>71141369XA</v>
          </cell>
          <cell r="E7028" t="str">
            <v>CRIMPER DIES</v>
          </cell>
          <cell r="F7028" t="str">
            <v>71141369XA</v>
          </cell>
          <cell r="G7028" t="str">
            <v>ANVIL</v>
          </cell>
        </row>
        <row r="7029">
          <cell r="D7029" t="str">
            <v>71141369XI</v>
          </cell>
          <cell r="E7029" t="str">
            <v>CRIMPER DIES</v>
          </cell>
          <cell r="F7029" t="str">
            <v>71141369XI</v>
          </cell>
          <cell r="G7029" t="str">
            <v>INSULATION CRIMPER</v>
          </cell>
        </row>
        <row r="7030">
          <cell r="D7030" t="str">
            <v>71141369XIC</v>
          </cell>
          <cell r="E7030" t="str">
            <v>CRIMPER DIES</v>
          </cell>
          <cell r="F7030" t="str">
            <v>71141369XIC</v>
          </cell>
          <cell r="G7030" t="str">
            <v>INSULATION CRIMPER</v>
          </cell>
        </row>
        <row r="7031">
          <cell r="D7031" t="str">
            <v>71141369XW</v>
          </cell>
          <cell r="E7031" t="str">
            <v>CRIMPER DIES</v>
          </cell>
          <cell r="F7031" t="str">
            <v>71141369XW</v>
          </cell>
          <cell r="G7031" t="str">
            <v>WIRE CRIMPER</v>
          </cell>
        </row>
        <row r="7032">
          <cell r="D7032" t="str">
            <v>71141420XID</v>
          </cell>
          <cell r="E7032" t="str">
            <v>CRIMPER DIES</v>
          </cell>
          <cell r="F7032" t="str">
            <v>71141420XID</v>
          </cell>
          <cell r="G7032" t="str">
            <v>INSULATION CRIMPER</v>
          </cell>
        </row>
        <row r="7033">
          <cell r="D7033" t="str">
            <v>71141420XW</v>
          </cell>
          <cell r="E7033" t="str">
            <v>CRIMPER DIES</v>
          </cell>
          <cell r="F7033" t="str">
            <v>71141420XW</v>
          </cell>
          <cell r="G7033" t="str">
            <v>WIRE CRIMPER</v>
          </cell>
        </row>
        <row r="7034">
          <cell r="D7034" t="str">
            <v>71141421XID</v>
          </cell>
          <cell r="E7034" t="str">
            <v>CRIMPER DIES</v>
          </cell>
          <cell r="F7034" t="str">
            <v>71141421XID</v>
          </cell>
          <cell r="G7034" t="str">
            <v>INSULATION CRIMPER</v>
          </cell>
        </row>
        <row r="7035">
          <cell r="D7035" t="str">
            <v>71141466XAD</v>
          </cell>
          <cell r="E7035" t="str">
            <v>CRIMPER DIES</v>
          </cell>
          <cell r="F7035" t="str">
            <v>71141466XAD</v>
          </cell>
          <cell r="G7035" t="str">
            <v>ANVIL</v>
          </cell>
        </row>
        <row r="7036">
          <cell r="D7036" t="str">
            <v>71141466XID</v>
          </cell>
          <cell r="E7036" t="str">
            <v>CRIMPER DIES</v>
          </cell>
          <cell r="F7036" t="str">
            <v>71141466XID</v>
          </cell>
          <cell r="G7036" t="str">
            <v>INSULATION CRIMPER</v>
          </cell>
        </row>
        <row r="7037">
          <cell r="D7037" t="str">
            <v>71141472XID</v>
          </cell>
          <cell r="E7037" t="str">
            <v>CRIMPER DIES</v>
          </cell>
          <cell r="F7037" t="str">
            <v>71141472XID</v>
          </cell>
          <cell r="G7037" t="str">
            <v>INSULATION CRIMPER</v>
          </cell>
        </row>
        <row r="7038">
          <cell r="D7038" t="str">
            <v>71141680XW</v>
          </cell>
          <cell r="E7038" t="str">
            <v>CRIMPER DIES</v>
          </cell>
          <cell r="F7038" t="str">
            <v>71141680XW</v>
          </cell>
          <cell r="G7038" t="str">
            <v>WIRE CRIMPER</v>
          </cell>
        </row>
        <row r="7039">
          <cell r="D7039" t="str">
            <v>71141793XA</v>
          </cell>
          <cell r="E7039" t="str">
            <v>CRIMPER DIES</v>
          </cell>
          <cell r="F7039" t="str">
            <v>71141793XA</v>
          </cell>
          <cell r="G7039" t="str">
            <v>ANVIL</v>
          </cell>
        </row>
        <row r="7040">
          <cell r="D7040" t="str">
            <v>71141793XAC</v>
          </cell>
          <cell r="E7040" t="str">
            <v>CRIMPER DIES</v>
          </cell>
          <cell r="F7040" t="str">
            <v>71141793XAC</v>
          </cell>
          <cell r="G7040" t="str">
            <v>ANVIL</v>
          </cell>
        </row>
        <row r="7041">
          <cell r="D7041" t="str">
            <v>71141793XI</v>
          </cell>
          <cell r="E7041" t="str">
            <v>CRIMPER DIES</v>
          </cell>
          <cell r="F7041" t="str">
            <v>71141793XI</v>
          </cell>
          <cell r="G7041" t="str">
            <v>INSULATION CRIMPER</v>
          </cell>
        </row>
        <row r="7042">
          <cell r="D7042" t="str">
            <v>71141793XIC</v>
          </cell>
          <cell r="E7042" t="str">
            <v>CRIMPER DIES</v>
          </cell>
          <cell r="F7042" t="str">
            <v>71141793XIC</v>
          </cell>
          <cell r="G7042" t="str">
            <v>INSULATION CRIMPER</v>
          </cell>
        </row>
        <row r="7043">
          <cell r="D7043" t="str">
            <v>71141793XW</v>
          </cell>
          <cell r="E7043" t="str">
            <v>CRIMPER DIES</v>
          </cell>
          <cell r="F7043" t="str">
            <v>71141793XW</v>
          </cell>
          <cell r="G7043" t="str">
            <v>WIRE CRIMPER</v>
          </cell>
        </row>
        <row r="7044">
          <cell r="D7044" t="str">
            <v>71141827XAD</v>
          </cell>
          <cell r="E7044" t="str">
            <v>CRIMPER DIES</v>
          </cell>
          <cell r="F7044" t="str">
            <v>71141827XAD</v>
          </cell>
          <cell r="G7044" t="str">
            <v>ANVIL</v>
          </cell>
        </row>
        <row r="7045">
          <cell r="D7045" t="str">
            <v>71141827XID</v>
          </cell>
          <cell r="E7045" t="str">
            <v>CRIMPER DIES</v>
          </cell>
          <cell r="F7045" t="str">
            <v>71141827XID</v>
          </cell>
          <cell r="G7045" t="str">
            <v>INSULATION CRIMPER</v>
          </cell>
        </row>
        <row r="7046">
          <cell r="D7046" t="str">
            <v>71141827XW</v>
          </cell>
          <cell r="E7046" t="str">
            <v>CRIMPER DIES</v>
          </cell>
          <cell r="F7046" t="str">
            <v>71141827XW</v>
          </cell>
          <cell r="G7046" t="str">
            <v>WIRE CRIMPER</v>
          </cell>
        </row>
        <row r="7047">
          <cell r="D7047" t="str">
            <v>71141828XAD</v>
          </cell>
          <cell r="E7047" t="str">
            <v>CRIMPER DIES</v>
          </cell>
          <cell r="F7047" t="str">
            <v>71141828XAD</v>
          </cell>
          <cell r="G7047" t="str">
            <v>ANVIL</v>
          </cell>
        </row>
        <row r="7048">
          <cell r="D7048" t="str">
            <v>71141828XID</v>
          </cell>
          <cell r="E7048" t="str">
            <v>CRIMPER DIES</v>
          </cell>
          <cell r="F7048" t="str">
            <v>71141828XID</v>
          </cell>
          <cell r="G7048" t="str">
            <v>INSULATION CRIMPER</v>
          </cell>
        </row>
        <row r="7049">
          <cell r="D7049" t="str">
            <v>71141828XW</v>
          </cell>
          <cell r="E7049" t="str">
            <v>CRIMPER DIES</v>
          </cell>
          <cell r="F7049" t="str">
            <v>71141828XW</v>
          </cell>
          <cell r="G7049" t="str">
            <v>WIRE CRIMPER</v>
          </cell>
        </row>
        <row r="7050">
          <cell r="D7050" t="str">
            <v>71141973XAD</v>
          </cell>
          <cell r="E7050" t="str">
            <v>CRIMPER DIES</v>
          </cell>
          <cell r="F7050" t="str">
            <v>71141973XAD</v>
          </cell>
          <cell r="G7050" t="str">
            <v>ANVIL</v>
          </cell>
        </row>
        <row r="7051">
          <cell r="D7051" t="str">
            <v>71141973XID</v>
          </cell>
          <cell r="E7051" t="str">
            <v>CRIMPER DIES</v>
          </cell>
          <cell r="F7051" t="str">
            <v>71141973XID</v>
          </cell>
          <cell r="G7051" t="str">
            <v>INSULATION CRIMPER</v>
          </cell>
        </row>
        <row r="7052">
          <cell r="D7052" t="str">
            <v>71141973XW</v>
          </cell>
          <cell r="E7052" t="str">
            <v>CRIMPER DIES</v>
          </cell>
          <cell r="F7052" t="str">
            <v>71141973XW</v>
          </cell>
          <cell r="G7052" t="str">
            <v>WIRE CRIMPER</v>
          </cell>
        </row>
        <row r="7053">
          <cell r="D7053" t="str">
            <v>71141977XA</v>
          </cell>
          <cell r="E7053" t="str">
            <v>CRIMPER DIES</v>
          </cell>
          <cell r="F7053" t="str">
            <v>71141977XA</v>
          </cell>
          <cell r="G7053" t="str">
            <v>ANVIL</v>
          </cell>
        </row>
        <row r="7054">
          <cell r="D7054" t="str">
            <v>71141977XIB</v>
          </cell>
          <cell r="E7054" t="str">
            <v>CRIMPER DIES</v>
          </cell>
          <cell r="F7054" t="str">
            <v>71141977XIB</v>
          </cell>
          <cell r="G7054" t="str">
            <v>INSULATION CRIMPER</v>
          </cell>
        </row>
        <row r="7055">
          <cell r="D7055" t="str">
            <v>71141977XIW</v>
          </cell>
          <cell r="E7055" t="str">
            <v>CRIMPER DIES</v>
          </cell>
          <cell r="F7055" t="str">
            <v>71141977XIW</v>
          </cell>
          <cell r="G7055" t="str">
            <v>INSULATION CRIMPER</v>
          </cell>
        </row>
        <row r="7056">
          <cell r="D7056" t="str">
            <v>71141977XWW</v>
          </cell>
          <cell r="E7056" t="str">
            <v>CRIMPER DIES</v>
          </cell>
          <cell r="F7056" t="str">
            <v>71141977XWW</v>
          </cell>
          <cell r="G7056" t="str">
            <v>WIRE CRIMPER</v>
          </cell>
        </row>
        <row r="7057">
          <cell r="D7057" t="str">
            <v>71141978XA</v>
          </cell>
          <cell r="E7057" t="str">
            <v>CRIMPER DIES</v>
          </cell>
          <cell r="F7057" t="str">
            <v>71141978XA</v>
          </cell>
          <cell r="G7057" t="str">
            <v>ANVIL</v>
          </cell>
        </row>
        <row r="7058">
          <cell r="D7058" t="str">
            <v>71141978XIB</v>
          </cell>
          <cell r="E7058" t="str">
            <v>CRIMPER DIES</v>
          </cell>
          <cell r="F7058" t="str">
            <v>71141978XIB</v>
          </cell>
          <cell r="G7058" t="str">
            <v>INSULATION CRIMPER</v>
          </cell>
        </row>
        <row r="7059">
          <cell r="D7059" t="str">
            <v>71141978XIW</v>
          </cell>
          <cell r="E7059" t="str">
            <v>CRIMPER DIES</v>
          </cell>
          <cell r="F7059" t="str">
            <v>71141978XIW</v>
          </cell>
          <cell r="G7059" t="str">
            <v>INSULATION CRIMPER</v>
          </cell>
        </row>
        <row r="7060">
          <cell r="D7060" t="str">
            <v>71141978XWW</v>
          </cell>
          <cell r="E7060" t="str">
            <v>CRIMPER DIES</v>
          </cell>
          <cell r="F7060" t="str">
            <v>71141978XWW</v>
          </cell>
          <cell r="G7060" t="str">
            <v>WIRE CRIMPER</v>
          </cell>
        </row>
        <row r="7061">
          <cell r="D7061" t="str">
            <v>71141979XA</v>
          </cell>
          <cell r="E7061" t="str">
            <v>CRIMPER DIES</v>
          </cell>
          <cell r="F7061" t="str">
            <v>71141979XA</v>
          </cell>
          <cell r="G7061" t="str">
            <v>ANVIL</v>
          </cell>
        </row>
        <row r="7062">
          <cell r="D7062" t="str">
            <v>71141979XIW</v>
          </cell>
          <cell r="E7062" t="str">
            <v>CRIMPER DIES</v>
          </cell>
          <cell r="F7062" t="str">
            <v>71141979XIW</v>
          </cell>
          <cell r="G7062" t="str">
            <v>INSULATION CRIMPER</v>
          </cell>
        </row>
        <row r="7063">
          <cell r="D7063" t="str">
            <v>71141979XWW</v>
          </cell>
          <cell r="E7063" t="str">
            <v>CRIMPER DIES</v>
          </cell>
          <cell r="F7063" t="str">
            <v>71141979XWW</v>
          </cell>
          <cell r="G7063" t="str">
            <v>WIRE CRIMPER</v>
          </cell>
        </row>
        <row r="7064">
          <cell r="D7064" t="str">
            <v>71142020PA</v>
          </cell>
          <cell r="E7064" t="str">
            <v>CRIMPER DIES</v>
          </cell>
          <cell r="F7064" t="str">
            <v>71142020PA</v>
          </cell>
          <cell r="G7064" t="str">
            <v>ANVIL</v>
          </cell>
        </row>
        <row r="7065">
          <cell r="D7065" t="str">
            <v>71142020PI</v>
          </cell>
          <cell r="E7065" t="str">
            <v>CRIMPER DIES</v>
          </cell>
          <cell r="F7065" t="str">
            <v>71142020PI</v>
          </cell>
          <cell r="G7065" t="str">
            <v>INSULATION CRIMPER</v>
          </cell>
        </row>
        <row r="7066">
          <cell r="D7066" t="str">
            <v>71142020PWW</v>
          </cell>
          <cell r="E7066" t="str">
            <v>CRIMPER DIES</v>
          </cell>
          <cell r="F7066" t="str">
            <v>71142020PWW</v>
          </cell>
          <cell r="G7066" t="str">
            <v>WIRE CRIMPER</v>
          </cell>
        </row>
        <row r="7067">
          <cell r="D7067" t="str">
            <v>71142343XA</v>
          </cell>
          <cell r="E7067" t="str">
            <v>CRIMPER DIES</v>
          </cell>
          <cell r="F7067" t="str">
            <v>71142343XA</v>
          </cell>
          <cell r="G7067" t="str">
            <v>ANVIL</v>
          </cell>
        </row>
        <row r="7068">
          <cell r="D7068" t="str">
            <v>71142343XI</v>
          </cell>
          <cell r="E7068" t="str">
            <v>CRIMPER DIES</v>
          </cell>
          <cell r="F7068" t="str">
            <v>71142343XI</v>
          </cell>
          <cell r="G7068" t="str">
            <v>INSULATION CRIMPER</v>
          </cell>
        </row>
        <row r="7069">
          <cell r="D7069" t="str">
            <v>71142343XW</v>
          </cell>
          <cell r="E7069" t="str">
            <v>CRIMPER DIES</v>
          </cell>
          <cell r="F7069" t="str">
            <v>71142343XW</v>
          </cell>
          <cell r="G7069" t="str">
            <v>WIRE CRIMPER</v>
          </cell>
        </row>
        <row r="7070">
          <cell r="D7070" t="str">
            <v>71142344XA</v>
          </cell>
          <cell r="E7070" t="str">
            <v>CRIMPER DIES</v>
          </cell>
          <cell r="F7070" t="str">
            <v>71142344XA</v>
          </cell>
          <cell r="G7070" t="str">
            <v>ANVIL</v>
          </cell>
        </row>
        <row r="7071">
          <cell r="D7071" t="str">
            <v>71142344XI</v>
          </cell>
          <cell r="E7071" t="str">
            <v>CRIMPER DIES</v>
          </cell>
          <cell r="F7071" t="str">
            <v>71142344XI</v>
          </cell>
          <cell r="G7071" t="str">
            <v>INSULATION CRIMPER</v>
          </cell>
        </row>
        <row r="7072">
          <cell r="D7072" t="str">
            <v>71142344XW</v>
          </cell>
          <cell r="E7072" t="str">
            <v>CRIMPER DIES</v>
          </cell>
          <cell r="F7072" t="str">
            <v>71142344XW</v>
          </cell>
          <cell r="G7072" t="str">
            <v>WIRE CRIMPER</v>
          </cell>
        </row>
        <row r="7073">
          <cell r="D7073" t="str">
            <v>71142727XA</v>
          </cell>
          <cell r="E7073" t="str">
            <v>CRIMPER DIES</v>
          </cell>
          <cell r="F7073" t="str">
            <v>71142727XA</v>
          </cell>
          <cell r="G7073" t="str">
            <v>ANVIL</v>
          </cell>
        </row>
        <row r="7074">
          <cell r="D7074" t="str">
            <v>71142727XI</v>
          </cell>
          <cell r="E7074" t="str">
            <v>CRIMPER DIES</v>
          </cell>
          <cell r="F7074" t="str">
            <v>71142727XI</v>
          </cell>
          <cell r="G7074" t="str">
            <v>INSULATION CRIMPER</v>
          </cell>
        </row>
        <row r="7075">
          <cell r="D7075" t="str">
            <v>71142727XW</v>
          </cell>
          <cell r="E7075" t="str">
            <v>CRIMPER DIES</v>
          </cell>
          <cell r="F7075" t="str">
            <v>71142727XW</v>
          </cell>
          <cell r="G7075" t="str">
            <v>WIRE CRIMPER</v>
          </cell>
        </row>
        <row r="7076">
          <cell r="D7076" t="str">
            <v>71142877XA</v>
          </cell>
          <cell r="E7076" t="str">
            <v>CRIMPER DIES</v>
          </cell>
          <cell r="F7076" t="str">
            <v>71142877XA</v>
          </cell>
          <cell r="G7076" t="str">
            <v>ANVIL</v>
          </cell>
        </row>
        <row r="7077">
          <cell r="D7077" t="str">
            <v>71142877XI</v>
          </cell>
          <cell r="E7077" t="str">
            <v>CRIMPER DIES</v>
          </cell>
          <cell r="F7077" t="str">
            <v>71142877XI</v>
          </cell>
          <cell r="G7077" t="str">
            <v>INSULATION CRIMPER</v>
          </cell>
        </row>
        <row r="7078">
          <cell r="D7078" t="str">
            <v>71142877XW</v>
          </cell>
          <cell r="E7078" t="str">
            <v>CRIMPER DIES</v>
          </cell>
          <cell r="F7078" t="str">
            <v>71142877XW</v>
          </cell>
          <cell r="G7078" t="str">
            <v>WIRE CRIMPER</v>
          </cell>
        </row>
        <row r="7079">
          <cell r="D7079" t="str">
            <v>71143095DAP</v>
          </cell>
          <cell r="E7079" t="str">
            <v>CRIMPER DIES</v>
          </cell>
          <cell r="F7079" t="str">
            <v>71143095DAP</v>
          </cell>
          <cell r="G7079" t="str">
            <v>ANVIL</v>
          </cell>
        </row>
        <row r="7080">
          <cell r="D7080" t="str">
            <v>71143095DI</v>
          </cell>
          <cell r="E7080" t="str">
            <v>CRIMPER DIES</v>
          </cell>
          <cell r="F7080" t="str">
            <v>71143095DI</v>
          </cell>
          <cell r="G7080" t="str">
            <v>INSULATION CRIMPER</v>
          </cell>
        </row>
        <row r="7081">
          <cell r="D7081" t="str">
            <v>71143095DWW</v>
          </cell>
          <cell r="E7081" t="str">
            <v>CRIMPER DIES</v>
          </cell>
          <cell r="F7081" t="str">
            <v>71143095DWW</v>
          </cell>
          <cell r="G7081" t="str">
            <v>WIRE CRIMPER</v>
          </cell>
        </row>
        <row r="7082">
          <cell r="D7082" t="str">
            <v>71143102XIC</v>
          </cell>
          <cell r="E7082" t="str">
            <v>CRIMPER DIES</v>
          </cell>
          <cell r="F7082" t="str">
            <v>71143102XIC</v>
          </cell>
          <cell r="G7082" t="str">
            <v>INSULATION CRIMPER</v>
          </cell>
        </row>
        <row r="7083">
          <cell r="D7083" t="str">
            <v>71143196KA</v>
          </cell>
          <cell r="E7083" t="str">
            <v>CRIMPER DIES</v>
          </cell>
          <cell r="F7083" t="str">
            <v>71143196KA</v>
          </cell>
          <cell r="G7083" t="str">
            <v>ANVIL</v>
          </cell>
        </row>
        <row r="7084">
          <cell r="D7084" t="str">
            <v>71143196KI</v>
          </cell>
          <cell r="E7084" t="str">
            <v>CRIMPER DIES</v>
          </cell>
          <cell r="F7084" t="str">
            <v>71143196KI</v>
          </cell>
          <cell r="G7084" t="str">
            <v>INSULATION CRIMPER</v>
          </cell>
        </row>
        <row r="7085">
          <cell r="D7085" t="str">
            <v>71143196KW</v>
          </cell>
          <cell r="E7085" t="str">
            <v>CRIMPER DIES</v>
          </cell>
          <cell r="F7085" t="str">
            <v>71143196KW</v>
          </cell>
          <cell r="G7085" t="str">
            <v>WIRE CRIMPER</v>
          </cell>
        </row>
        <row r="7086">
          <cell r="D7086" t="str">
            <v>71143197CAN</v>
          </cell>
          <cell r="E7086" t="str">
            <v>CRIMPER DIES</v>
          </cell>
          <cell r="F7086" t="str">
            <v>71143197CAN</v>
          </cell>
          <cell r="G7086" t="str">
            <v>ANVIL</v>
          </cell>
        </row>
        <row r="7087">
          <cell r="D7087" t="str">
            <v>71143197CAP</v>
          </cell>
          <cell r="E7087" t="str">
            <v>CRIMPER DIES</v>
          </cell>
          <cell r="F7087" t="str">
            <v>71143197CAP</v>
          </cell>
          <cell r="G7087" t="str">
            <v>ANVIL</v>
          </cell>
        </row>
        <row r="7088">
          <cell r="D7088" t="str">
            <v>71143197CI</v>
          </cell>
          <cell r="E7088" t="str">
            <v>CRIMPER DIES</v>
          </cell>
          <cell r="F7088" t="str">
            <v>71143197CI</v>
          </cell>
          <cell r="G7088" t="str">
            <v>INSULATION CRIMPER</v>
          </cell>
        </row>
        <row r="7089">
          <cell r="D7089" t="str">
            <v>71143197CW</v>
          </cell>
          <cell r="E7089" t="str">
            <v>CRIMPER DIES</v>
          </cell>
          <cell r="F7089" t="str">
            <v>71143197CW</v>
          </cell>
          <cell r="G7089" t="str">
            <v>WIRE CRIMPER</v>
          </cell>
        </row>
        <row r="7090">
          <cell r="D7090" t="str">
            <v>71143197DAN</v>
          </cell>
          <cell r="E7090" t="str">
            <v>CRIMPER DIES</v>
          </cell>
          <cell r="F7090" t="str">
            <v>71143197DAN</v>
          </cell>
          <cell r="G7090" t="str">
            <v>ANVIL</v>
          </cell>
        </row>
        <row r="7091">
          <cell r="D7091" t="str">
            <v>71143197DI</v>
          </cell>
          <cell r="E7091" t="str">
            <v>CRIMPER DIES</v>
          </cell>
          <cell r="F7091" t="str">
            <v>71143197DI</v>
          </cell>
          <cell r="G7091" t="str">
            <v>INSULATION CRIMPER</v>
          </cell>
        </row>
        <row r="7092">
          <cell r="D7092" t="str">
            <v>71143197DW</v>
          </cell>
          <cell r="E7092" t="str">
            <v>CRIMPER DIES</v>
          </cell>
          <cell r="F7092" t="str">
            <v>71143197DW</v>
          </cell>
          <cell r="G7092" t="str">
            <v>WIRE CRIMPER</v>
          </cell>
        </row>
        <row r="7093">
          <cell r="D7093" t="str">
            <v>71143250DAP</v>
          </cell>
          <cell r="E7093" t="str">
            <v>CRIMPER DIES</v>
          </cell>
          <cell r="F7093" t="str">
            <v>71143250DAP</v>
          </cell>
          <cell r="G7093" t="str">
            <v>ANVIL</v>
          </cell>
        </row>
        <row r="7094">
          <cell r="D7094" t="str">
            <v>71143250KA</v>
          </cell>
          <cell r="E7094" t="str">
            <v>CRIMPER DIES</v>
          </cell>
          <cell r="F7094" t="str">
            <v>71143250KA</v>
          </cell>
          <cell r="G7094" t="str">
            <v>ANVIL</v>
          </cell>
        </row>
        <row r="7095">
          <cell r="D7095" t="str">
            <v>71143250KI</v>
          </cell>
          <cell r="E7095" t="str">
            <v>CRIMPER DIES</v>
          </cell>
          <cell r="F7095" t="str">
            <v>71143250KI</v>
          </cell>
          <cell r="G7095" t="str">
            <v>INSULATION CRIMPER</v>
          </cell>
        </row>
        <row r="7096">
          <cell r="D7096" t="str">
            <v>71143250KW</v>
          </cell>
          <cell r="E7096" t="str">
            <v>CRIMPER DIES</v>
          </cell>
          <cell r="F7096" t="str">
            <v>71143250KW</v>
          </cell>
          <cell r="G7096" t="str">
            <v>WIRE CRIMPER</v>
          </cell>
        </row>
        <row r="7097">
          <cell r="D7097" t="str">
            <v>71143251KA</v>
          </cell>
          <cell r="E7097" t="str">
            <v>CRIMPER DIES</v>
          </cell>
          <cell r="F7097" t="str">
            <v>71143251KA</v>
          </cell>
          <cell r="G7097" t="str">
            <v>ANVIL</v>
          </cell>
        </row>
        <row r="7098">
          <cell r="D7098" t="str">
            <v>71143251KW</v>
          </cell>
          <cell r="E7098" t="str">
            <v>CRIMPER DIES</v>
          </cell>
          <cell r="F7098" t="str">
            <v>71143251KW</v>
          </cell>
          <cell r="G7098" t="str">
            <v>WIRE CRIMPER</v>
          </cell>
        </row>
        <row r="7099">
          <cell r="D7099" t="str">
            <v>71144020XA</v>
          </cell>
          <cell r="E7099" t="str">
            <v>CRIMPER DIES</v>
          </cell>
          <cell r="F7099" t="str">
            <v>71144020XA</v>
          </cell>
          <cell r="G7099" t="str">
            <v>ANVIL</v>
          </cell>
        </row>
        <row r="7100">
          <cell r="D7100" t="str">
            <v>71144020XAB</v>
          </cell>
          <cell r="E7100" t="str">
            <v>CRIMPER DIES</v>
          </cell>
          <cell r="F7100" t="str">
            <v>71144020XAB</v>
          </cell>
          <cell r="G7100" t="str">
            <v>ANVIL</v>
          </cell>
        </row>
        <row r="7101">
          <cell r="D7101" t="str">
            <v>71144020XI</v>
          </cell>
          <cell r="E7101" t="str">
            <v>CRIMPER DIES</v>
          </cell>
          <cell r="F7101" t="str">
            <v>71144020XI</v>
          </cell>
          <cell r="G7101" t="str">
            <v>INSULATION CRIMPER</v>
          </cell>
        </row>
        <row r="7102">
          <cell r="D7102" t="str">
            <v>71144020XIB</v>
          </cell>
          <cell r="E7102" t="str">
            <v>CRIMPER DIES</v>
          </cell>
          <cell r="F7102" t="str">
            <v>71144020XIB</v>
          </cell>
          <cell r="G7102" t="str">
            <v>INSULATION CRIMPER</v>
          </cell>
        </row>
        <row r="7103">
          <cell r="D7103" t="str">
            <v>71144020XWW</v>
          </cell>
          <cell r="E7103" t="str">
            <v>CRIMPER DIES</v>
          </cell>
          <cell r="F7103" t="str">
            <v>71144020XWW</v>
          </cell>
          <cell r="G7103" t="str">
            <v>WIRE CRIMPER</v>
          </cell>
        </row>
        <row r="7104">
          <cell r="D7104" t="str">
            <v>71144021XA</v>
          </cell>
          <cell r="E7104" t="str">
            <v>CRIMPER DIES</v>
          </cell>
          <cell r="F7104" t="str">
            <v>71144021XA</v>
          </cell>
          <cell r="G7104" t="str">
            <v>ANVIL</v>
          </cell>
        </row>
        <row r="7105">
          <cell r="D7105" t="str">
            <v>71144021XI</v>
          </cell>
          <cell r="E7105" t="str">
            <v>CRIMPER DIES</v>
          </cell>
          <cell r="F7105" t="str">
            <v>71144021XI</v>
          </cell>
          <cell r="G7105" t="str">
            <v>INSULATION CRIMPER</v>
          </cell>
        </row>
        <row r="7106">
          <cell r="D7106" t="str">
            <v>71144021XIC</v>
          </cell>
          <cell r="E7106" t="str">
            <v>CRIMPER DIES</v>
          </cell>
          <cell r="F7106" t="str">
            <v>71144021XIC</v>
          </cell>
          <cell r="G7106" t="str">
            <v>INSULATION CRIMPER</v>
          </cell>
        </row>
        <row r="7107">
          <cell r="D7107" t="str">
            <v>71144021XWW</v>
          </cell>
          <cell r="E7107" t="str">
            <v>CRIMPER DIES</v>
          </cell>
          <cell r="F7107" t="str">
            <v>71144021XWW</v>
          </cell>
          <cell r="G7107" t="str">
            <v>WIRE CRIMPER</v>
          </cell>
        </row>
        <row r="7108">
          <cell r="D7108" t="str">
            <v>71144022XA</v>
          </cell>
          <cell r="E7108" t="str">
            <v>CRIMPER DIES</v>
          </cell>
          <cell r="F7108" t="str">
            <v>71144022XA</v>
          </cell>
          <cell r="G7108" t="str">
            <v>ANVIL</v>
          </cell>
        </row>
        <row r="7109">
          <cell r="D7109" t="str">
            <v>71144022XW</v>
          </cell>
          <cell r="E7109" t="str">
            <v>CRIMPER DIES</v>
          </cell>
          <cell r="F7109" t="str">
            <v>71144022XW</v>
          </cell>
          <cell r="G7109" t="str">
            <v>WIRE CRIMPER</v>
          </cell>
        </row>
        <row r="7110">
          <cell r="D7110" t="str">
            <v>71144027XAD</v>
          </cell>
          <cell r="E7110" t="str">
            <v>CRIMPER DIES</v>
          </cell>
          <cell r="F7110" t="str">
            <v>71144027XAD</v>
          </cell>
          <cell r="G7110" t="str">
            <v>ANVIL</v>
          </cell>
        </row>
        <row r="7111">
          <cell r="D7111" t="str">
            <v>71144027XW</v>
          </cell>
          <cell r="E7111" t="str">
            <v>CRIMPER DIES</v>
          </cell>
          <cell r="F7111" t="str">
            <v>71144027XW</v>
          </cell>
          <cell r="G7111" t="str">
            <v>WIRE CRIMPER</v>
          </cell>
        </row>
        <row r="7112">
          <cell r="D7112" t="str">
            <v>71144030XA</v>
          </cell>
          <cell r="E7112" t="str">
            <v>CRIMPER DIES</v>
          </cell>
          <cell r="F7112" t="str">
            <v>71144030XA</v>
          </cell>
          <cell r="G7112" t="str">
            <v>ANVIL</v>
          </cell>
        </row>
        <row r="7113">
          <cell r="D7113" t="str">
            <v>71144030XW</v>
          </cell>
          <cell r="E7113" t="str">
            <v>CRIMPER DIES</v>
          </cell>
          <cell r="F7113" t="str">
            <v>71144030XW</v>
          </cell>
          <cell r="G7113" t="str">
            <v>WIRE CRIMPER</v>
          </cell>
        </row>
        <row r="7114">
          <cell r="D7114" t="str">
            <v>71144031XA</v>
          </cell>
          <cell r="E7114" t="str">
            <v>CRIMPER DIES</v>
          </cell>
          <cell r="F7114" t="str">
            <v>71144031XA</v>
          </cell>
          <cell r="G7114" t="str">
            <v>ANVIL</v>
          </cell>
        </row>
        <row r="7115">
          <cell r="D7115" t="str">
            <v>71144031XI</v>
          </cell>
          <cell r="E7115" t="str">
            <v>CRIMPER DIES</v>
          </cell>
          <cell r="F7115" t="str">
            <v>71144031XI</v>
          </cell>
          <cell r="G7115" t="str">
            <v>INSULATION CRIMPER</v>
          </cell>
        </row>
        <row r="7116">
          <cell r="D7116" t="str">
            <v>71144031XIC</v>
          </cell>
          <cell r="E7116" t="str">
            <v>CRIMPER DIES</v>
          </cell>
          <cell r="F7116" t="str">
            <v>71144031XIC</v>
          </cell>
          <cell r="G7116" t="str">
            <v>INSULATION CRIMPER</v>
          </cell>
        </row>
        <row r="7117">
          <cell r="D7117" t="str">
            <v>71144031XW</v>
          </cell>
          <cell r="E7117" t="str">
            <v>CRIMPER DIES</v>
          </cell>
          <cell r="F7117" t="str">
            <v>71144031XW</v>
          </cell>
          <cell r="G7117" t="str">
            <v>WIRE CRIMPER</v>
          </cell>
        </row>
        <row r="7118">
          <cell r="D7118" t="str">
            <v>71144032XA</v>
          </cell>
          <cell r="E7118" t="str">
            <v>CRIMPER DIES</v>
          </cell>
          <cell r="F7118" t="str">
            <v>71144032XA</v>
          </cell>
          <cell r="G7118" t="str">
            <v>ANVIL</v>
          </cell>
        </row>
        <row r="7119">
          <cell r="D7119" t="str">
            <v>71144032XAC</v>
          </cell>
          <cell r="E7119" t="str">
            <v>CRIMPER DIES</v>
          </cell>
          <cell r="F7119" t="str">
            <v>71144032XAC</v>
          </cell>
          <cell r="G7119" t="str">
            <v>ANVIL</v>
          </cell>
        </row>
        <row r="7120">
          <cell r="D7120" t="str">
            <v>71144032XI</v>
          </cell>
          <cell r="E7120" t="str">
            <v>CRIMPER DIES</v>
          </cell>
          <cell r="F7120" t="str">
            <v>71144032XI</v>
          </cell>
          <cell r="G7120" t="str">
            <v>INSULATION CRIMPER</v>
          </cell>
        </row>
        <row r="7121">
          <cell r="D7121" t="str">
            <v>71144032XIC</v>
          </cell>
          <cell r="E7121" t="str">
            <v>CRIMPER DIES</v>
          </cell>
          <cell r="F7121" t="str">
            <v>71144032XIC</v>
          </cell>
          <cell r="G7121" t="str">
            <v>INSULATION CRIMPER</v>
          </cell>
        </row>
        <row r="7122">
          <cell r="D7122" t="str">
            <v>71144032XW</v>
          </cell>
          <cell r="E7122" t="str">
            <v>CRIMPER DIES</v>
          </cell>
          <cell r="F7122" t="str">
            <v>71144032XW</v>
          </cell>
          <cell r="G7122" t="str">
            <v>WIRE CRIMPER</v>
          </cell>
        </row>
        <row r="7123">
          <cell r="D7123" t="str">
            <v>71144101XA</v>
          </cell>
          <cell r="E7123" t="str">
            <v>CRIMPER DIES</v>
          </cell>
          <cell r="F7123" t="str">
            <v>71144101XA</v>
          </cell>
          <cell r="G7123" t="str">
            <v>ANVIL</v>
          </cell>
        </row>
        <row r="7124">
          <cell r="D7124" t="str">
            <v>71144101XW</v>
          </cell>
          <cell r="E7124" t="str">
            <v>CRIMPER DIES</v>
          </cell>
          <cell r="F7124" t="str">
            <v>71144101XW</v>
          </cell>
          <cell r="G7124" t="str">
            <v>WIRE CRIMPER</v>
          </cell>
        </row>
        <row r="7125">
          <cell r="D7125" t="str">
            <v>71144102XAD</v>
          </cell>
          <cell r="E7125" t="str">
            <v>CRIMPER DIES</v>
          </cell>
          <cell r="F7125" t="str">
            <v>71144102XAD</v>
          </cell>
          <cell r="G7125" t="str">
            <v>ANVIL</v>
          </cell>
        </row>
        <row r="7126">
          <cell r="D7126" t="str">
            <v>71144102XID</v>
          </cell>
          <cell r="E7126" t="str">
            <v>CRIMPER DIES</v>
          </cell>
          <cell r="F7126" t="str">
            <v>71144102XID</v>
          </cell>
          <cell r="G7126" t="str">
            <v>INSULATION CRIMPER</v>
          </cell>
        </row>
        <row r="7127">
          <cell r="D7127" t="str">
            <v>71144102XW</v>
          </cell>
          <cell r="E7127" t="str">
            <v>CRIMPER DIES</v>
          </cell>
          <cell r="F7127" t="str">
            <v>71144102XW</v>
          </cell>
          <cell r="G7127" t="str">
            <v>WIRE CRIMPER</v>
          </cell>
        </row>
        <row r="7128">
          <cell r="D7128" t="str">
            <v>71144110XA</v>
          </cell>
          <cell r="E7128" t="str">
            <v>CRIMPER DIES</v>
          </cell>
          <cell r="F7128" t="str">
            <v>71144110XA</v>
          </cell>
          <cell r="G7128" t="str">
            <v>ANVIL</v>
          </cell>
        </row>
        <row r="7129">
          <cell r="D7129" t="str">
            <v>71144110XI</v>
          </cell>
          <cell r="E7129" t="str">
            <v>CRIMPER DIES</v>
          </cell>
          <cell r="F7129" t="str">
            <v>71144110XI</v>
          </cell>
          <cell r="G7129" t="str">
            <v>INSULATION CRIMPER</v>
          </cell>
        </row>
        <row r="7130">
          <cell r="D7130" t="str">
            <v>71144110XW</v>
          </cell>
          <cell r="E7130" t="str">
            <v>CRIMPER DIES</v>
          </cell>
          <cell r="F7130" t="str">
            <v>71144110XW</v>
          </cell>
          <cell r="G7130" t="str">
            <v>WIRE CRIMPER</v>
          </cell>
        </row>
        <row r="7131">
          <cell r="D7131" t="str">
            <v>71144111XA</v>
          </cell>
          <cell r="E7131" t="str">
            <v>CRIMPER DIES</v>
          </cell>
          <cell r="F7131" t="str">
            <v>71144111XA</v>
          </cell>
          <cell r="G7131" t="str">
            <v>ANVIL</v>
          </cell>
        </row>
        <row r="7132">
          <cell r="D7132" t="str">
            <v>71144111XI</v>
          </cell>
          <cell r="E7132" t="str">
            <v>CRIMPER DIES</v>
          </cell>
          <cell r="F7132" t="str">
            <v>71144111XI</v>
          </cell>
          <cell r="G7132" t="str">
            <v>INSULATION CRIMPER</v>
          </cell>
        </row>
        <row r="7133">
          <cell r="D7133" t="str">
            <v>71144111XW</v>
          </cell>
          <cell r="E7133" t="str">
            <v>CRIMPER DIES</v>
          </cell>
          <cell r="F7133" t="str">
            <v>71144111XW</v>
          </cell>
          <cell r="G7133" t="str">
            <v>WIRE CRIMPER</v>
          </cell>
        </row>
        <row r="7134">
          <cell r="D7134" t="str">
            <v>71144112XA</v>
          </cell>
          <cell r="E7134" t="str">
            <v>CRIMPER DIES</v>
          </cell>
          <cell r="F7134" t="str">
            <v>71144112XA</v>
          </cell>
          <cell r="G7134" t="str">
            <v>ANVIL</v>
          </cell>
        </row>
        <row r="7135">
          <cell r="D7135" t="str">
            <v>71144112XI</v>
          </cell>
          <cell r="E7135" t="str">
            <v>CRIMPER DIES</v>
          </cell>
          <cell r="F7135" t="str">
            <v>71144112XI</v>
          </cell>
          <cell r="G7135" t="str">
            <v>INSULATION CRIMPER</v>
          </cell>
        </row>
        <row r="7136">
          <cell r="D7136" t="str">
            <v>71144112XW</v>
          </cell>
          <cell r="E7136" t="str">
            <v>CRIMPER DIES</v>
          </cell>
          <cell r="F7136" t="str">
            <v>71144112XW</v>
          </cell>
          <cell r="G7136" t="str">
            <v>WIRE CRIMPER</v>
          </cell>
        </row>
        <row r="7137">
          <cell r="D7137" t="str">
            <v>71144120XW</v>
          </cell>
          <cell r="E7137" t="str">
            <v>CRIMPER DIES</v>
          </cell>
          <cell r="F7137" t="str">
            <v>71144120XW</v>
          </cell>
          <cell r="G7137" t="str">
            <v>WIRE CRIMPER</v>
          </cell>
        </row>
        <row r="7138">
          <cell r="D7138" t="str">
            <v>71144140XAD</v>
          </cell>
          <cell r="E7138" t="str">
            <v>CRIMPER DIES</v>
          </cell>
          <cell r="F7138" t="str">
            <v>71144140XAD</v>
          </cell>
          <cell r="G7138" t="str">
            <v>ANVIL</v>
          </cell>
        </row>
        <row r="7139">
          <cell r="D7139" t="str">
            <v>71144140XID</v>
          </cell>
          <cell r="E7139" t="str">
            <v>CRIMPER DIES</v>
          </cell>
          <cell r="F7139" t="str">
            <v>71144140XID</v>
          </cell>
          <cell r="G7139" t="str">
            <v>INSULATION CRIMPER</v>
          </cell>
        </row>
        <row r="7140">
          <cell r="D7140" t="str">
            <v>71144197XA</v>
          </cell>
          <cell r="E7140" t="str">
            <v>CRIMPER DIES</v>
          </cell>
          <cell r="F7140" t="str">
            <v>71144197XA</v>
          </cell>
          <cell r="G7140" t="str">
            <v>ANVIL</v>
          </cell>
        </row>
        <row r="7141">
          <cell r="D7141" t="str">
            <v>71144197XI</v>
          </cell>
          <cell r="E7141" t="str">
            <v>CRIMPER DIES</v>
          </cell>
          <cell r="F7141" t="str">
            <v>71144197XI</v>
          </cell>
          <cell r="G7141" t="str">
            <v>INSULATION CRIMPER</v>
          </cell>
        </row>
        <row r="7142">
          <cell r="D7142" t="str">
            <v>71144197XW</v>
          </cell>
          <cell r="E7142" t="str">
            <v>CRIMPER DIES</v>
          </cell>
          <cell r="F7142" t="str">
            <v>71144197XW</v>
          </cell>
          <cell r="G7142" t="str">
            <v>WIRE CRIMPER</v>
          </cell>
        </row>
        <row r="7143">
          <cell r="D7143" t="str">
            <v>71144198XA</v>
          </cell>
          <cell r="E7143" t="str">
            <v>CRIMPER DIES</v>
          </cell>
          <cell r="F7143" t="str">
            <v>71144198XA</v>
          </cell>
          <cell r="G7143" t="str">
            <v>ANVIL</v>
          </cell>
        </row>
        <row r="7144">
          <cell r="D7144" t="str">
            <v>71144198XI</v>
          </cell>
          <cell r="E7144" t="str">
            <v>CRIMPER DIES</v>
          </cell>
          <cell r="F7144" t="str">
            <v>71144198XI</v>
          </cell>
          <cell r="G7144" t="str">
            <v>INSULATION CRIMPER</v>
          </cell>
        </row>
        <row r="7145">
          <cell r="D7145" t="str">
            <v>71144198XW</v>
          </cell>
          <cell r="E7145" t="str">
            <v>CRIMPER DIES</v>
          </cell>
          <cell r="F7145" t="str">
            <v>71144198XW</v>
          </cell>
          <cell r="G7145" t="str">
            <v>WIRE CRIMPER</v>
          </cell>
        </row>
        <row r="7146">
          <cell r="D7146" t="str">
            <v>71144231XA</v>
          </cell>
          <cell r="E7146" t="str">
            <v>CRIMPER DIES</v>
          </cell>
          <cell r="F7146" t="str">
            <v>71144231XA</v>
          </cell>
          <cell r="G7146" t="str">
            <v>ANVIL</v>
          </cell>
        </row>
        <row r="7147">
          <cell r="D7147" t="str">
            <v>71144231XI</v>
          </cell>
          <cell r="E7147" t="str">
            <v>CRIMPER DIES</v>
          </cell>
          <cell r="F7147" t="str">
            <v>71144231XI</v>
          </cell>
          <cell r="G7147" t="str">
            <v>INSULATION CRIMPER</v>
          </cell>
        </row>
        <row r="7148">
          <cell r="D7148" t="str">
            <v>71144231XWW</v>
          </cell>
          <cell r="E7148" t="str">
            <v>CRIMPER DIES</v>
          </cell>
          <cell r="F7148" t="str">
            <v>71144231XWW</v>
          </cell>
          <cell r="G7148" t="str">
            <v>WIRE CRIMPER</v>
          </cell>
        </row>
        <row r="7149">
          <cell r="D7149" t="str">
            <v>71144233XA</v>
          </cell>
          <cell r="E7149" t="str">
            <v>CRIMPER DIES</v>
          </cell>
          <cell r="F7149" t="str">
            <v>71144233XA</v>
          </cell>
          <cell r="G7149" t="str">
            <v>ANVIL</v>
          </cell>
        </row>
        <row r="7150">
          <cell r="D7150" t="str">
            <v>71144233XWW</v>
          </cell>
          <cell r="E7150" t="str">
            <v>CRIMPER DIES</v>
          </cell>
          <cell r="F7150" t="str">
            <v>71144233XWW</v>
          </cell>
          <cell r="G7150" t="str">
            <v>WIRE CRIMPER</v>
          </cell>
        </row>
        <row r="7151">
          <cell r="D7151" t="str">
            <v>71144239XI</v>
          </cell>
          <cell r="E7151" t="str">
            <v>CRIMPER DIES</v>
          </cell>
          <cell r="F7151" t="str">
            <v>71144239XI</v>
          </cell>
          <cell r="G7151" t="str">
            <v>INSULATION CRIMPER</v>
          </cell>
        </row>
        <row r="7152">
          <cell r="D7152" t="str">
            <v>71144267XAD</v>
          </cell>
          <cell r="E7152" t="str">
            <v>CRIMPER DIES</v>
          </cell>
          <cell r="F7152" t="str">
            <v>71144267XAD</v>
          </cell>
          <cell r="G7152" t="str">
            <v>ANVIL</v>
          </cell>
        </row>
        <row r="7153">
          <cell r="D7153" t="str">
            <v>71144267XID</v>
          </cell>
          <cell r="E7153" t="str">
            <v>CRIMPER DIES</v>
          </cell>
          <cell r="F7153" t="str">
            <v>71144267XID</v>
          </cell>
          <cell r="G7153" t="str">
            <v>INSULATION CRIMPER</v>
          </cell>
        </row>
        <row r="7154">
          <cell r="D7154" t="str">
            <v>71144267XW</v>
          </cell>
          <cell r="E7154" t="str">
            <v>CRIMPER DIES</v>
          </cell>
          <cell r="F7154" t="str">
            <v>71144267XW</v>
          </cell>
          <cell r="G7154" t="str">
            <v>WIRE CRIMPER</v>
          </cell>
        </row>
        <row r="7155">
          <cell r="D7155" t="str">
            <v>71144415XAD</v>
          </cell>
          <cell r="E7155" t="str">
            <v>CRIMPER DIES</v>
          </cell>
          <cell r="F7155" t="str">
            <v>71144415XAD</v>
          </cell>
          <cell r="G7155" t="str">
            <v>ANVIL</v>
          </cell>
        </row>
        <row r="7156">
          <cell r="D7156" t="str">
            <v>71144415XIV</v>
          </cell>
          <cell r="E7156" t="str">
            <v>CRIMPER DIES</v>
          </cell>
          <cell r="F7156" t="str">
            <v>71144415XIV</v>
          </cell>
          <cell r="G7156" t="str">
            <v>INSULATION CRIMPER</v>
          </cell>
        </row>
        <row r="7157">
          <cell r="D7157" t="str">
            <v>71144415XWW</v>
          </cell>
          <cell r="E7157" t="str">
            <v>CRIMPER DIES</v>
          </cell>
          <cell r="F7157" t="str">
            <v>71144415XWW</v>
          </cell>
          <cell r="G7157" t="str">
            <v>WIRE CRIMPER</v>
          </cell>
        </row>
        <row r="7158">
          <cell r="D7158" t="str">
            <v>71144416XA</v>
          </cell>
          <cell r="E7158" t="str">
            <v>CRIMPER DIES</v>
          </cell>
          <cell r="F7158" t="str">
            <v>71144416XA</v>
          </cell>
          <cell r="G7158" t="str">
            <v>ANVIL</v>
          </cell>
        </row>
        <row r="7159">
          <cell r="D7159" t="str">
            <v>71144416XIW</v>
          </cell>
          <cell r="E7159" t="str">
            <v>CRIMPER DIES</v>
          </cell>
          <cell r="F7159" t="str">
            <v>71144416XIW</v>
          </cell>
          <cell r="G7159" t="str">
            <v>INSULATION CRIMPER</v>
          </cell>
        </row>
        <row r="7160">
          <cell r="D7160" t="str">
            <v>71144417XA</v>
          </cell>
          <cell r="E7160" t="str">
            <v>CRIMPER DIES</v>
          </cell>
          <cell r="F7160" t="str">
            <v>71144417XA</v>
          </cell>
          <cell r="G7160" t="str">
            <v>ANVIL</v>
          </cell>
        </row>
        <row r="7161">
          <cell r="D7161" t="str">
            <v>71144417XAD</v>
          </cell>
          <cell r="E7161" t="str">
            <v>CRIMPER DIES</v>
          </cell>
          <cell r="F7161" t="str">
            <v>71144417XAD</v>
          </cell>
          <cell r="G7161" t="str">
            <v>ANVIL</v>
          </cell>
        </row>
        <row r="7162">
          <cell r="D7162" t="str">
            <v>71144417XI</v>
          </cell>
          <cell r="E7162" t="str">
            <v>CRIMPER DIES</v>
          </cell>
          <cell r="F7162" t="str">
            <v>71144417XI</v>
          </cell>
          <cell r="G7162" t="str">
            <v>INSULATION CRIMPER</v>
          </cell>
        </row>
        <row r="7163">
          <cell r="D7163" t="str">
            <v>71144624XA</v>
          </cell>
          <cell r="E7163" t="str">
            <v>CRIMPER DIES</v>
          </cell>
          <cell r="F7163" t="str">
            <v>71144624XA</v>
          </cell>
          <cell r="G7163" t="str">
            <v>ANVIL</v>
          </cell>
        </row>
        <row r="7164">
          <cell r="D7164" t="str">
            <v>71144624XI</v>
          </cell>
          <cell r="E7164" t="str">
            <v>CRIMPER DIES</v>
          </cell>
          <cell r="F7164" t="str">
            <v>71144624XI</v>
          </cell>
          <cell r="G7164" t="str">
            <v>INSULATION CRIMPER</v>
          </cell>
        </row>
        <row r="7165">
          <cell r="D7165" t="str">
            <v>71144624XWW</v>
          </cell>
          <cell r="E7165" t="str">
            <v>CRIMPER DIES</v>
          </cell>
          <cell r="F7165" t="str">
            <v>71144624XWW</v>
          </cell>
          <cell r="G7165" t="str">
            <v>WIRE CRIMPER</v>
          </cell>
        </row>
        <row r="7166">
          <cell r="D7166" t="str">
            <v>71144728XA</v>
          </cell>
          <cell r="E7166" t="str">
            <v>CRIMPER DIES</v>
          </cell>
          <cell r="F7166" t="str">
            <v>71144728XA</v>
          </cell>
          <cell r="G7166" t="str">
            <v>ANVIL</v>
          </cell>
        </row>
        <row r="7167">
          <cell r="D7167" t="str">
            <v>71144728XI</v>
          </cell>
          <cell r="E7167" t="str">
            <v>CRIMPER DIES</v>
          </cell>
          <cell r="F7167" t="str">
            <v>71144728XI</v>
          </cell>
          <cell r="G7167" t="str">
            <v>INSULATION CRIMPER</v>
          </cell>
        </row>
        <row r="7168">
          <cell r="D7168" t="str">
            <v>71144728XWW</v>
          </cell>
          <cell r="E7168" t="str">
            <v>CRIMPER DIES</v>
          </cell>
          <cell r="F7168" t="str">
            <v>71144728XWW</v>
          </cell>
          <cell r="G7168" t="str">
            <v>WIRE CRIMPER</v>
          </cell>
        </row>
        <row r="7169">
          <cell r="D7169" t="str">
            <v>71144764XA</v>
          </cell>
          <cell r="E7169" t="str">
            <v>CRIMPER DIES</v>
          </cell>
          <cell r="F7169" t="str">
            <v>71144764XA</v>
          </cell>
          <cell r="G7169" t="str">
            <v>ANVIL</v>
          </cell>
        </row>
        <row r="7170">
          <cell r="D7170" t="str">
            <v>71144764XI</v>
          </cell>
          <cell r="E7170" t="str">
            <v>CRIMPER DIES</v>
          </cell>
          <cell r="F7170" t="str">
            <v>71144764XI</v>
          </cell>
          <cell r="G7170" t="str">
            <v>INSULATION CRIMPER</v>
          </cell>
        </row>
        <row r="7171">
          <cell r="D7171" t="str">
            <v>71144764XW</v>
          </cell>
          <cell r="E7171" t="str">
            <v>CRIMPER DIES</v>
          </cell>
          <cell r="F7171" t="str">
            <v>71144764XW</v>
          </cell>
          <cell r="G7171" t="str">
            <v>WIRE CRIMPER</v>
          </cell>
        </row>
        <row r="7172">
          <cell r="D7172" t="str">
            <v>71144790XAD</v>
          </cell>
          <cell r="E7172" t="str">
            <v>CRIMPER DIES</v>
          </cell>
          <cell r="F7172" t="str">
            <v>71144790XAD</v>
          </cell>
          <cell r="G7172" t="str">
            <v>ANVIL</v>
          </cell>
        </row>
        <row r="7173">
          <cell r="D7173" t="str">
            <v>71144790XID</v>
          </cell>
          <cell r="E7173" t="str">
            <v>CRIMPER DIES</v>
          </cell>
          <cell r="F7173" t="str">
            <v>71144790XID</v>
          </cell>
          <cell r="G7173" t="str">
            <v>INSULATION CRIMPER</v>
          </cell>
        </row>
        <row r="7174">
          <cell r="D7174" t="str">
            <v>71144790XW</v>
          </cell>
          <cell r="E7174" t="str">
            <v>CRIMPER DIES</v>
          </cell>
          <cell r="F7174" t="str">
            <v>71144790XW</v>
          </cell>
          <cell r="G7174" t="str">
            <v>WIRE CRIMPER</v>
          </cell>
        </row>
        <row r="7175">
          <cell r="D7175" t="str">
            <v>71144792XAD</v>
          </cell>
          <cell r="E7175" t="str">
            <v>CRIMPER DIES</v>
          </cell>
          <cell r="F7175" t="str">
            <v>71144792XAD</v>
          </cell>
          <cell r="G7175" t="str">
            <v>ANVIL</v>
          </cell>
        </row>
        <row r="7176">
          <cell r="D7176" t="str">
            <v>71144792XID</v>
          </cell>
          <cell r="E7176" t="str">
            <v>CRIMPER DIES</v>
          </cell>
          <cell r="F7176" t="str">
            <v>71144792XID</v>
          </cell>
          <cell r="G7176" t="str">
            <v>INSULATION CRIMPER</v>
          </cell>
        </row>
        <row r="7177">
          <cell r="D7177" t="str">
            <v>71144792XW</v>
          </cell>
          <cell r="E7177" t="str">
            <v>CRIMPER DIES</v>
          </cell>
          <cell r="F7177" t="str">
            <v>71144792XW</v>
          </cell>
          <cell r="G7177" t="str">
            <v>WIRE CRIMPER</v>
          </cell>
        </row>
        <row r="7178">
          <cell r="D7178" t="str">
            <v>71144793XA</v>
          </cell>
          <cell r="E7178" t="str">
            <v>CRIMPER DIES</v>
          </cell>
          <cell r="F7178" t="str">
            <v>71144793XA</v>
          </cell>
          <cell r="G7178" t="str">
            <v>ANVIL</v>
          </cell>
        </row>
        <row r="7179">
          <cell r="D7179" t="str">
            <v>71144793XI</v>
          </cell>
          <cell r="E7179" t="str">
            <v>CRIMPER DIES</v>
          </cell>
          <cell r="F7179" t="str">
            <v>71144793XI</v>
          </cell>
          <cell r="G7179" t="str">
            <v>INSULATION CRIMPER</v>
          </cell>
        </row>
        <row r="7180">
          <cell r="D7180" t="str">
            <v>71144793XW</v>
          </cell>
          <cell r="E7180" t="str">
            <v>CRIMPER DIES</v>
          </cell>
          <cell r="F7180" t="str">
            <v>71144793XW</v>
          </cell>
          <cell r="G7180" t="str">
            <v>WIRE CRIMPER</v>
          </cell>
        </row>
        <row r="7181">
          <cell r="D7181" t="str">
            <v>71144794XA</v>
          </cell>
          <cell r="E7181" t="str">
            <v>CRIMPER DIES</v>
          </cell>
          <cell r="F7181" t="str">
            <v>71144794XA</v>
          </cell>
          <cell r="G7181" t="str">
            <v>ANVIL</v>
          </cell>
        </row>
        <row r="7182">
          <cell r="D7182" t="str">
            <v>71144794XI</v>
          </cell>
          <cell r="E7182" t="str">
            <v>CRIMPER DIES</v>
          </cell>
          <cell r="F7182" t="str">
            <v>71144794XI</v>
          </cell>
          <cell r="G7182" t="str">
            <v>INSULATION CRIMPER</v>
          </cell>
        </row>
        <row r="7183">
          <cell r="D7183" t="str">
            <v>71144794XW</v>
          </cell>
          <cell r="E7183" t="str">
            <v>CRIMPER DIES</v>
          </cell>
          <cell r="F7183" t="str">
            <v>71144794XW</v>
          </cell>
          <cell r="G7183" t="str">
            <v>WIRE CRIMPER</v>
          </cell>
        </row>
        <row r="7184">
          <cell r="D7184" t="str">
            <v>71144795XA</v>
          </cell>
          <cell r="E7184" t="str">
            <v>CRIMPER DIES</v>
          </cell>
          <cell r="F7184" t="str">
            <v>71144795XA</v>
          </cell>
          <cell r="G7184" t="str">
            <v>ANVIL</v>
          </cell>
        </row>
        <row r="7185">
          <cell r="D7185" t="str">
            <v>71144795XI</v>
          </cell>
          <cell r="E7185" t="str">
            <v>CRIMPER DIES</v>
          </cell>
          <cell r="F7185" t="str">
            <v>71144795XI</v>
          </cell>
          <cell r="G7185" t="str">
            <v>INSULATION CRIMPER</v>
          </cell>
        </row>
        <row r="7186">
          <cell r="D7186" t="str">
            <v>71144795XW</v>
          </cell>
          <cell r="E7186" t="str">
            <v>CRIMPER DIES</v>
          </cell>
          <cell r="F7186" t="str">
            <v>71144795XW</v>
          </cell>
          <cell r="G7186" t="str">
            <v>WIRE CRIMPER</v>
          </cell>
        </row>
        <row r="7187">
          <cell r="D7187" t="str">
            <v>71144800XA</v>
          </cell>
          <cell r="E7187" t="str">
            <v>CRIMPER DIES</v>
          </cell>
          <cell r="F7187" t="str">
            <v>71144800XA</v>
          </cell>
          <cell r="G7187" t="str">
            <v>ANVIL</v>
          </cell>
        </row>
        <row r="7188">
          <cell r="D7188" t="str">
            <v>71144800XI</v>
          </cell>
          <cell r="E7188" t="str">
            <v>CRIMPER DIES</v>
          </cell>
          <cell r="F7188" t="str">
            <v>71144800XI</v>
          </cell>
          <cell r="G7188" t="str">
            <v>INSULATION CRIMPER</v>
          </cell>
        </row>
        <row r="7189">
          <cell r="D7189" t="str">
            <v>71144800XW</v>
          </cell>
          <cell r="E7189" t="str">
            <v>CRIMPER DIES</v>
          </cell>
          <cell r="F7189" t="str">
            <v>71144800XW</v>
          </cell>
          <cell r="G7189" t="str">
            <v>WIRE CRIMPER</v>
          </cell>
        </row>
        <row r="7190">
          <cell r="D7190" t="str">
            <v>71144801XA</v>
          </cell>
          <cell r="E7190" t="str">
            <v>CRIMPER DIES</v>
          </cell>
          <cell r="F7190" t="str">
            <v>71144801XA</v>
          </cell>
          <cell r="G7190" t="str">
            <v>ANVIL</v>
          </cell>
        </row>
        <row r="7191">
          <cell r="D7191" t="str">
            <v>71144801XI</v>
          </cell>
          <cell r="E7191" t="str">
            <v>CRIMPER DIES</v>
          </cell>
          <cell r="F7191" t="str">
            <v>71144801XI</v>
          </cell>
          <cell r="G7191" t="str">
            <v>INSULATION CRIMPER</v>
          </cell>
        </row>
        <row r="7192">
          <cell r="D7192" t="str">
            <v>71144801XW</v>
          </cell>
          <cell r="E7192" t="str">
            <v>CRIMPER DIES</v>
          </cell>
          <cell r="F7192" t="str">
            <v>71144801XW</v>
          </cell>
          <cell r="G7192" t="str">
            <v>WIRE CRIMPER</v>
          </cell>
        </row>
        <row r="7193">
          <cell r="D7193" t="str">
            <v>71144802XA</v>
          </cell>
          <cell r="E7193" t="str">
            <v>CRIMPER DIES</v>
          </cell>
          <cell r="F7193" t="str">
            <v>71144802XA</v>
          </cell>
          <cell r="G7193" t="str">
            <v>ANVIL</v>
          </cell>
        </row>
        <row r="7194">
          <cell r="D7194" t="str">
            <v>71144802XI</v>
          </cell>
          <cell r="E7194" t="str">
            <v>CRIMPER DIES</v>
          </cell>
          <cell r="F7194" t="str">
            <v>71144802XI</v>
          </cell>
          <cell r="G7194" t="str">
            <v>INSULATION CRIMPER</v>
          </cell>
        </row>
        <row r="7195">
          <cell r="D7195" t="str">
            <v>71144802XW</v>
          </cell>
          <cell r="E7195" t="str">
            <v>CRIMPER DIES</v>
          </cell>
          <cell r="F7195" t="str">
            <v>71144802XW</v>
          </cell>
          <cell r="G7195" t="str">
            <v>WIRE CRIMPER</v>
          </cell>
        </row>
        <row r="7196">
          <cell r="D7196" t="str">
            <v>71144819XID</v>
          </cell>
          <cell r="E7196" t="str">
            <v>CRIMPER DIES</v>
          </cell>
          <cell r="F7196" t="str">
            <v>71144819XID</v>
          </cell>
          <cell r="G7196" t="str">
            <v>INSULATION CRIMPER</v>
          </cell>
        </row>
        <row r="7197">
          <cell r="D7197" t="str">
            <v>71144819XW</v>
          </cell>
          <cell r="E7197" t="str">
            <v>CRIMPER DIES</v>
          </cell>
          <cell r="F7197" t="str">
            <v>71144819XW</v>
          </cell>
          <cell r="G7197" t="str">
            <v>WIRE CRIMPER</v>
          </cell>
        </row>
        <row r="7198">
          <cell r="D7198" t="str">
            <v>71145152DAN</v>
          </cell>
          <cell r="E7198" t="str">
            <v>CRIMPER DIES</v>
          </cell>
          <cell r="F7198" t="str">
            <v>71145152DAN</v>
          </cell>
          <cell r="G7198" t="str">
            <v>ANVIL</v>
          </cell>
        </row>
        <row r="7199">
          <cell r="D7199" t="str">
            <v>71145152DAP</v>
          </cell>
          <cell r="E7199" t="str">
            <v>CRIMPER DIES</v>
          </cell>
          <cell r="F7199" t="str">
            <v>71145152DAP</v>
          </cell>
          <cell r="G7199" t="str">
            <v>ANVIL</v>
          </cell>
        </row>
        <row r="7200">
          <cell r="D7200" t="str">
            <v>71145152DI</v>
          </cell>
          <cell r="E7200" t="str">
            <v>CRIMPER DIES</v>
          </cell>
          <cell r="F7200" t="str">
            <v>71145152DI</v>
          </cell>
          <cell r="G7200" t="str">
            <v>INSULATION CRIMPER</v>
          </cell>
        </row>
        <row r="7201">
          <cell r="D7201" t="str">
            <v>71145152DW</v>
          </cell>
          <cell r="E7201" t="str">
            <v>CRIMPER DIES</v>
          </cell>
          <cell r="F7201" t="str">
            <v>71145152DW</v>
          </cell>
          <cell r="G7201" t="str">
            <v>WIRE CRIMPER</v>
          </cell>
        </row>
        <row r="7202">
          <cell r="D7202" t="str">
            <v>71145746XA</v>
          </cell>
          <cell r="E7202" t="str">
            <v>CRIMPER DIES</v>
          </cell>
          <cell r="F7202" t="str">
            <v>71145746XA</v>
          </cell>
          <cell r="G7202" t="str">
            <v>ANVIL</v>
          </cell>
        </row>
        <row r="7203">
          <cell r="D7203" t="str">
            <v>71145746XW</v>
          </cell>
          <cell r="E7203" t="str">
            <v>CRIMPER DIES</v>
          </cell>
          <cell r="F7203" t="str">
            <v>71145746XW</v>
          </cell>
          <cell r="G7203" t="str">
            <v>WIRE CRIMPER</v>
          </cell>
        </row>
        <row r="7204">
          <cell r="D7204" t="str">
            <v>71145747XA</v>
          </cell>
          <cell r="E7204" t="str">
            <v>CRIMPER DIES</v>
          </cell>
          <cell r="F7204" t="str">
            <v>71145747XA</v>
          </cell>
          <cell r="G7204" t="str">
            <v>ANVIL</v>
          </cell>
        </row>
        <row r="7205">
          <cell r="D7205" t="str">
            <v>71145747XW</v>
          </cell>
          <cell r="E7205" t="str">
            <v>CRIMPER DIES</v>
          </cell>
          <cell r="F7205" t="str">
            <v>71145747XW</v>
          </cell>
          <cell r="G7205" t="str">
            <v>WIRE CRIMPER</v>
          </cell>
        </row>
        <row r="7206">
          <cell r="D7206" t="str">
            <v>71145753XA</v>
          </cell>
          <cell r="E7206" t="str">
            <v>CRIMPER DIES</v>
          </cell>
          <cell r="F7206" t="str">
            <v>71145753XA</v>
          </cell>
          <cell r="G7206" t="str">
            <v>ANVIL</v>
          </cell>
        </row>
        <row r="7207">
          <cell r="D7207" t="str">
            <v>71145753XI</v>
          </cell>
          <cell r="E7207" t="str">
            <v>CRIMPER DIES</v>
          </cell>
          <cell r="F7207" t="str">
            <v>71145753XI</v>
          </cell>
          <cell r="G7207" t="str">
            <v>INSULATION CRIMPER</v>
          </cell>
        </row>
        <row r="7208">
          <cell r="D7208" t="str">
            <v>71145753XW</v>
          </cell>
          <cell r="E7208" t="str">
            <v>CRIMPER DIES</v>
          </cell>
          <cell r="F7208" t="str">
            <v>71145753XW</v>
          </cell>
          <cell r="G7208" t="str">
            <v>WIRE CRIMPER</v>
          </cell>
        </row>
        <row r="7209">
          <cell r="D7209" t="str">
            <v>71145844KA</v>
          </cell>
          <cell r="E7209" t="str">
            <v>CRIMPER DIES</v>
          </cell>
          <cell r="F7209" t="str">
            <v>71145844KA</v>
          </cell>
          <cell r="G7209" t="str">
            <v>ANVIL</v>
          </cell>
        </row>
        <row r="7210">
          <cell r="D7210" t="str">
            <v>71146041XA</v>
          </cell>
          <cell r="E7210" t="str">
            <v>CRIMPER DIES</v>
          </cell>
          <cell r="F7210" t="str">
            <v>71146041XA</v>
          </cell>
          <cell r="G7210" t="str">
            <v>ANVIL</v>
          </cell>
        </row>
        <row r="7211">
          <cell r="D7211" t="str">
            <v>71146493XAC</v>
          </cell>
          <cell r="E7211" t="str">
            <v>CRIMPER DIES</v>
          </cell>
          <cell r="F7211" t="str">
            <v>71146493XAC</v>
          </cell>
          <cell r="G7211" t="str">
            <v>ANVIL</v>
          </cell>
        </row>
        <row r="7212">
          <cell r="D7212" t="str">
            <v>71146493XIC</v>
          </cell>
          <cell r="E7212" t="str">
            <v>CRIMPER DIES</v>
          </cell>
          <cell r="F7212" t="str">
            <v>71146493XIC</v>
          </cell>
          <cell r="G7212" t="str">
            <v>INSULATION CRIMPER</v>
          </cell>
        </row>
        <row r="7213">
          <cell r="D7213" t="str">
            <v>71146493XW</v>
          </cell>
          <cell r="E7213" t="str">
            <v>CRIMPER DIES</v>
          </cell>
          <cell r="F7213" t="str">
            <v>71146493XW</v>
          </cell>
          <cell r="G7213" t="str">
            <v>WIRE CRIMPER</v>
          </cell>
        </row>
        <row r="7214">
          <cell r="D7214" t="str">
            <v>71146791XAC</v>
          </cell>
          <cell r="E7214" t="str">
            <v>CRIMPER DIES</v>
          </cell>
          <cell r="F7214" t="str">
            <v>71146791XAC</v>
          </cell>
          <cell r="G7214" t="str">
            <v>ANVIL</v>
          </cell>
        </row>
        <row r="7215">
          <cell r="D7215" t="str">
            <v>71146791XIC</v>
          </cell>
          <cell r="E7215" t="str">
            <v>CRIMPER DIES</v>
          </cell>
          <cell r="F7215" t="str">
            <v>71146791XIC</v>
          </cell>
          <cell r="G7215" t="str">
            <v>INSULATION CRIMPER</v>
          </cell>
        </row>
        <row r="7216">
          <cell r="D7216" t="str">
            <v>71146791XW</v>
          </cell>
          <cell r="E7216" t="str">
            <v>CRIMPER DIES</v>
          </cell>
          <cell r="F7216" t="str">
            <v>71146791XW</v>
          </cell>
          <cell r="G7216" t="str">
            <v>WIRE CRIMPER</v>
          </cell>
        </row>
        <row r="7217">
          <cell r="D7217" t="str">
            <v>71146792XA</v>
          </cell>
          <cell r="E7217" t="str">
            <v>CRIMPER DIES</v>
          </cell>
          <cell r="F7217" t="str">
            <v>71146792XA</v>
          </cell>
          <cell r="G7217" t="str">
            <v>ANVIL</v>
          </cell>
        </row>
        <row r="7218">
          <cell r="D7218" t="str">
            <v>71146792XI</v>
          </cell>
          <cell r="E7218" t="str">
            <v>CRIMPER DIES</v>
          </cell>
          <cell r="F7218" t="str">
            <v>71146792XI</v>
          </cell>
          <cell r="G7218" t="str">
            <v>INSULATION CRIMPER</v>
          </cell>
        </row>
        <row r="7219">
          <cell r="D7219" t="str">
            <v>71146792XW</v>
          </cell>
          <cell r="E7219" t="str">
            <v>CRIMPER DIES</v>
          </cell>
          <cell r="F7219" t="str">
            <v>71146792XW</v>
          </cell>
          <cell r="G7219" t="str">
            <v>WIRE CRIMPER</v>
          </cell>
        </row>
        <row r="7220">
          <cell r="D7220" t="str">
            <v>71146793XA</v>
          </cell>
          <cell r="E7220" t="str">
            <v>CRIMPER DIES</v>
          </cell>
          <cell r="F7220" t="str">
            <v>71146793XA</v>
          </cell>
          <cell r="G7220" t="str">
            <v>ANVIL</v>
          </cell>
        </row>
        <row r="7221">
          <cell r="D7221" t="str">
            <v>71146793XI</v>
          </cell>
          <cell r="E7221" t="str">
            <v>CRIMPER DIES</v>
          </cell>
          <cell r="F7221" t="str">
            <v>71146793XI</v>
          </cell>
          <cell r="G7221" t="str">
            <v>INSULATION CRIMPER</v>
          </cell>
        </row>
        <row r="7222">
          <cell r="D7222" t="str">
            <v>71146793XW</v>
          </cell>
          <cell r="E7222" t="str">
            <v>CRIMPER DIES</v>
          </cell>
          <cell r="F7222" t="str">
            <v>71146793XW</v>
          </cell>
          <cell r="G7222" t="str">
            <v>WIRE CRIMPER</v>
          </cell>
        </row>
        <row r="7223">
          <cell r="D7223" t="str">
            <v>71146794XA</v>
          </cell>
          <cell r="E7223" t="str">
            <v>CRIMPER DIES</v>
          </cell>
          <cell r="F7223" t="str">
            <v>71146794XA</v>
          </cell>
          <cell r="G7223" t="str">
            <v>ANVIL</v>
          </cell>
        </row>
        <row r="7224">
          <cell r="D7224" t="str">
            <v>71146794XI</v>
          </cell>
          <cell r="E7224" t="str">
            <v>CRIMPER DIES</v>
          </cell>
          <cell r="F7224" t="str">
            <v>71146794XI</v>
          </cell>
          <cell r="G7224" t="str">
            <v>INSULATION CRIMPER</v>
          </cell>
        </row>
        <row r="7225">
          <cell r="D7225" t="str">
            <v>71146794XW</v>
          </cell>
          <cell r="E7225" t="str">
            <v>CRIMPER DIES</v>
          </cell>
          <cell r="F7225" t="str">
            <v>71146794XW</v>
          </cell>
          <cell r="G7225" t="str">
            <v>WIRE CRIMPER</v>
          </cell>
        </row>
        <row r="7226">
          <cell r="D7226" t="str">
            <v>71147085XA</v>
          </cell>
          <cell r="E7226" t="str">
            <v>CRIMPER DIES</v>
          </cell>
          <cell r="F7226" t="str">
            <v>71147085XA</v>
          </cell>
          <cell r="G7226" t="str">
            <v>ANVIL</v>
          </cell>
        </row>
        <row r="7227">
          <cell r="D7227" t="str">
            <v>71147085XIC</v>
          </cell>
          <cell r="E7227" t="str">
            <v>CRIMPER DIES</v>
          </cell>
          <cell r="F7227" t="str">
            <v>71147085XIC</v>
          </cell>
          <cell r="G7227" t="str">
            <v>INSULATION CRIMPER</v>
          </cell>
        </row>
        <row r="7228">
          <cell r="D7228" t="str">
            <v>71147085XW</v>
          </cell>
          <cell r="E7228" t="str">
            <v>CRIMPER DIES</v>
          </cell>
          <cell r="F7228" t="str">
            <v>71147085XW</v>
          </cell>
          <cell r="G7228" t="str">
            <v>WIRE CRIMPER</v>
          </cell>
        </row>
        <row r="7229">
          <cell r="D7229" t="str">
            <v>71147386HXAC</v>
          </cell>
          <cell r="E7229" t="str">
            <v>CRIMPER DIES</v>
          </cell>
          <cell r="F7229" t="str">
            <v>71147386HXAC</v>
          </cell>
          <cell r="G7229" t="str">
            <v>ANVIL</v>
          </cell>
        </row>
        <row r="7230">
          <cell r="D7230" t="str">
            <v>71147386HXW</v>
          </cell>
          <cell r="E7230" t="str">
            <v>CRIMPER DIES</v>
          </cell>
          <cell r="F7230" t="str">
            <v>71147386HXW</v>
          </cell>
          <cell r="G7230" t="str">
            <v>WIRE CRIMPER</v>
          </cell>
        </row>
        <row r="7231">
          <cell r="D7231" t="str">
            <v>71147386XAC</v>
          </cell>
          <cell r="E7231" t="str">
            <v>CRIMPER DIES</v>
          </cell>
          <cell r="F7231" t="str">
            <v>71147386XAC</v>
          </cell>
          <cell r="G7231" t="str">
            <v>ANVIL</v>
          </cell>
        </row>
        <row r="7232">
          <cell r="D7232" t="str">
            <v>71147386XIB</v>
          </cell>
          <cell r="E7232" t="str">
            <v>CRIMPER DIES</v>
          </cell>
          <cell r="F7232" t="str">
            <v>71147386XIB</v>
          </cell>
          <cell r="G7232" t="str">
            <v>INSULATION CRIMPER</v>
          </cell>
        </row>
        <row r="7233">
          <cell r="D7233" t="str">
            <v>71147386XW</v>
          </cell>
          <cell r="E7233" t="str">
            <v>CRIMPER DIES</v>
          </cell>
          <cell r="F7233" t="str">
            <v>71147386XW</v>
          </cell>
          <cell r="G7233" t="str">
            <v>WIRE CRIMPER</v>
          </cell>
        </row>
        <row r="7234">
          <cell r="D7234" t="str">
            <v>71147387FXI</v>
          </cell>
          <cell r="E7234" t="str">
            <v>CRIMPER DIES</v>
          </cell>
          <cell r="F7234" t="str">
            <v>71147387FXI</v>
          </cell>
          <cell r="G7234" t="str">
            <v>INSULATION CRIMPER</v>
          </cell>
        </row>
        <row r="7235">
          <cell r="D7235" t="str">
            <v>71147387FXW</v>
          </cell>
          <cell r="E7235" t="str">
            <v>CRIMPER DIES</v>
          </cell>
          <cell r="F7235" t="str">
            <v>71147387FXW</v>
          </cell>
          <cell r="G7235" t="str">
            <v>WIRE CRIMPER</v>
          </cell>
        </row>
        <row r="7236">
          <cell r="D7236" t="str">
            <v>71147387HXAC</v>
          </cell>
          <cell r="E7236" t="str">
            <v>CRIMPER DIES</v>
          </cell>
          <cell r="F7236" t="str">
            <v>71147387HXAC</v>
          </cell>
          <cell r="G7236" t="str">
            <v>ANVIL</v>
          </cell>
        </row>
        <row r="7237">
          <cell r="D7237" t="str">
            <v>71147387HXW</v>
          </cell>
          <cell r="E7237" t="str">
            <v>CRIMPER DIES</v>
          </cell>
          <cell r="F7237" t="str">
            <v>71147387HXW</v>
          </cell>
          <cell r="G7237" t="str">
            <v>WIRE CRIMPER</v>
          </cell>
        </row>
        <row r="7238">
          <cell r="D7238" t="str">
            <v>71147387XAC</v>
          </cell>
          <cell r="E7238" t="str">
            <v>CRIMPER DIES</v>
          </cell>
          <cell r="F7238" t="str">
            <v>71147387XAC</v>
          </cell>
          <cell r="G7238" t="str">
            <v>ANVIL</v>
          </cell>
        </row>
        <row r="7239">
          <cell r="D7239" t="str">
            <v>71147387XIC</v>
          </cell>
          <cell r="E7239" t="str">
            <v>CRIMPER DIES</v>
          </cell>
          <cell r="F7239" t="str">
            <v>71147387XIC</v>
          </cell>
          <cell r="G7239" t="str">
            <v>INSULATION CRIMPER</v>
          </cell>
        </row>
        <row r="7240">
          <cell r="D7240" t="str">
            <v>71147387XW</v>
          </cell>
          <cell r="E7240" t="str">
            <v>CRIMPER DIES</v>
          </cell>
          <cell r="F7240" t="str">
            <v>71147387XW</v>
          </cell>
          <cell r="G7240" t="str">
            <v>WIRE CRIMPER</v>
          </cell>
        </row>
        <row r="7241">
          <cell r="D7241" t="str">
            <v>71147388XA</v>
          </cell>
          <cell r="E7241" t="str">
            <v>CRIMPER DIES</v>
          </cell>
          <cell r="F7241" t="str">
            <v>71147388XA</v>
          </cell>
          <cell r="G7241" t="str">
            <v>ANVIL</v>
          </cell>
        </row>
        <row r="7242">
          <cell r="D7242" t="str">
            <v>71147388XI</v>
          </cell>
          <cell r="E7242" t="str">
            <v>CRIMPER DIES</v>
          </cell>
          <cell r="F7242" t="str">
            <v>71147388XI</v>
          </cell>
          <cell r="G7242" t="str">
            <v>INSULATION CRIMPER</v>
          </cell>
        </row>
        <row r="7243">
          <cell r="D7243" t="str">
            <v>71147388XW</v>
          </cell>
          <cell r="E7243" t="str">
            <v>CRIMPER DIES</v>
          </cell>
          <cell r="F7243" t="str">
            <v>71147388XW</v>
          </cell>
          <cell r="G7243" t="str">
            <v>WIRE CRIMPER</v>
          </cell>
        </row>
        <row r="7244">
          <cell r="D7244" t="str">
            <v>71147396XAC</v>
          </cell>
          <cell r="E7244" t="str">
            <v>CRIMPER DIES</v>
          </cell>
          <cell r="F7244" t="str">
            <v>71147396XAC</v>
          </cell>
          <cell r="G7244" t="str">
            <v>ANVIL</v>
          </cell>
        </row>
        <row r="7245">
          <cell r="D7245" t="str">
            <v>71147521XIC</v>
          </cell>
          <cell r="E7245" t="str">
            <v>CRIMPER DIES</v>
          </cell>
          <cell r="F7245" t="str">
            <v>71147521XIC</v>
          </cell>
          <cell r="G7245" t="str">
            <v>INSULATION CRIMPER</v>
          </cell>
        </row>
        <row r="7246">
          <cell r="D7246" t="str">
            <v>71147531XAC</v>
          </cell>
          <cell r="E7246" t="str">
            <v>CRIMPER DIES</v>
          </cell>
          <cell r="F7246" t="str">
            <v>71147531XAC</v>
          </cell>
          <cell r="G7246" t="str">
            <v>ANVIL</v>
          </cell>
        </row>
        <row r="7247">
          <cell r="D7247" t="str">
            <v>71147531XIC</v>
          </cell>
          <cell r="E7247" t="str">
            <v>CRIMPER DIES</v>
          </cell>
          <cell r="F7247" t="str">
            <v>71147531XIC</v>
          </cell>
          <cell r="G7247" t="str">
            <v>INSULATION CRIMPER</v>
          </cell>
        </row>
        <row r="7248">
          <cell r="D7248" t="str">
            <v>71147531XW</v>
          </cell>
          <cell r="E7248" t="str">
            <v>CRIMPER DIES</v>
          </cell>
          <cell r="F7248" t="str">
            <v>71147531XW</v>
          </cell>
          <cell r="G7248" t="str">
            <v>WIRE CRIMPER</v>
          </cell>
        </row>
        <row r="7249">
          <cell r="D7249" t="str">
            <v>71147854XAD</v>
          </cell>
          <cell r="E7249" t="str">
            <v>CRIMPER DIES</v>
          </cell>
          <cell r="F7249" t="str">
            <v>71147854XAD</v>
          </cell>
          <cell r="G7249" t="str">
            <v>ANVIL</v>
          </cell>
        </row>
        <row r="7250">
          <cell r="D7250" t="str">
            <v>71147854XID</v>
          </cell>
          <cell r="E7250" t="str">
            <v>CRIMPER DIES</v>
          </cell>
          <cell r="F7250" t="str">
            <v>71147854XID</v>
          </cell>
          <cell r="G7250" t="str">
            <v>INSULATION CRIMPER</v>
          </cell>
        </row>
        <row r="7251">
          <cell r="D7251" t="str">
            <v>71147854XW</v>
          </cell>
          <cell r="E7251" t="str">
            <v>CRIMPER DIES</v>
          </cell>
          <cell r="F7251" t="str">
            <v>71147854XW</v>
          </cell>
          <cell r="G7251" t="str">
            <v>WIRE CRIMPER</v>
          </cell>
        </row>
        <row r="7252">
          <cell r="D7252" t="str">
            <v>71147855XAD</v>
          </cell>
          <cell r="E7252" t="str">
            <v>CRIMPER DIES</v>
          </cell>
          <cell r="F7252" t="str">
            <v>71147855XAD</v>
          </cell>
          <cell r="G7252" t="str">
            <v>ANVIL</v>
          </cell>
        </row>
        <row r="7253">
          <cell r="D7253" t="str">
            <v>71147855XID</v>
          </cell>
          <cell r="E7253" t="str">
            <v>CRIMPER DIES</v>
          </cell>
          <cell r="F7253" t="str">
            <v>71147855XID</v>
          </cell>
          <cell r="G7253" t="str">
            <v>INSULATION CRIMPER</v>
          </cell>
        </row>
        <row r="7254">
          <cell r="D7254" t="str">
            <v>71147855XW</v>
          </cell>
          <cell r="E7254" t="str">
            <v>CRIMPER DIES</v>
          </cell>
          <cell r="F7254" t="str">
            <v>71147855XW</v>
          </cell>
          <cell r="G7254" t="str">
            <v>WIRE CRIMPER</v>
          </cell>
        </row>
        <row r="7255">
          <cell r="D7255" t="str">
            <v>71147906XAD</v>
          </cell>
          <cell r="E7255" t="str">
            <v>CRIMPER DIES</v>
          </cell>
          <cell r="F7255" t="str">
            <v>71147906XAD</v>
          </cell>
          <cell r="G7255" t="str">
            <v>ANVIL</v>
          </cell>
        </row>
        <row r="7256">
          <cell r="D7256" t="str">
            <v>71147906XID</v>
          </cell>
          <cell r="E7256" t="str">
            <v>CRIMPER DIES</v>
          </cell>
          <cell r="F7256" t="str">
            <v>71147906XID</v>
          </cell>
          <cell r="G7256" t="str">
            <v>INSULATION CRIMPER</v>
          </cell>
        </row>
        <row r="7257">
          <cell r="D7257" t="str">
            <v>71147906XW</v>
          </cell>
          <cell r="E7257" t="str">
            <v>CRIMPER DIES</v>
          </cell>
          <cell r="F7257" t="str">
            <v>71147906XW</v>
          </cell>
          <cell r="G7257" t="str">
            <v>WIRE CRIMPER</v>
          </cell>
        </row>
        <row r="7258">
          <cell r="D7258" t="str">
            <v>71161180XA</v>
          </cell>
          <cell r="E7258" t="str">
            <v>CRIMPER DIES</v>
          </cell>
          <cell r="F7258" t="str">
            <v>71161180XA</v>
          </cell>
          <cell r="G7258" t="str">
            <v>ANVIL</v>
          </cell>
        </row>
        <row r="7259">
          <cell r="D7259" t="str">
            <v>71161180XW</v>
          </cell>
          <cell r="E7259" t="str">
            <v>CRIMPER DIES</v>
          </cell>
          <cell r="F7259" t="str">
            <v>71161180XW</v>
          </cell>
          <cell r="G7259" t="str">
            <v>WIRE CRIMPER</v>
          </cell>
        </row>
        <row r="7260">
          <cell r="D7260" t="str">
            <v>71161216XAD</v>
          </cell>
          <cell r="E7260" t="str">
            <v>CRIMPER DIES</v>
          </cell>
          <cell r="F7260" t="str">
            <v>71161216XAD</v>
          </cell>
          <cell r="G7260" t="str">
            <v>ANVIL</v>
          </cell>
        </row>
        <row r="7261">
          <cell r="D7261" t="str">
            <v>71161216XID</v>
          </cell>
          <cell r="E7261" t="str">
            <v>CRIMPER DIES</v>
          </cell>
          <cell r="F7261" t="str">
            <v>71161216XID</v>
          </cell>
          <cell r="G7261" t="str">
            <v>INSULATION CRIMPER</v>
          </cell>
        </row>
        <row r="7262">
          <cell r="D7262" t="str">
            <v>71161216XW</v>
          </cell>
          <cell r="E7262" t="str">
            <v>CRIMPER DIES</v>
          </cell>
          <cell r="F7262" t="str">
            <v>71161216XW</v>
          </cell>
          <cell r="G7262" t="str">
            <v>WIRE CRIMPER</v>
          </cell>
        </row>
        <row r="7263">
          <cell r="D7263" t="str">
            <v>71161230XI</v>
          </cell>
          <cell r="E7263" t="str">
            <v>CRIMPER DIES</v>
          </cell>
          <cell r="F7263" t="str">
            <v>71161230XI</v>
          </cell>
          <cell r="G7263" t="str">
            <v>INSULATION CRIMPER</v>
          </cell>
        </row>
        <row r="7264">
          <cell r="D7264" t="str">
            <v>71161280XAD</v>
          </cell>
          <cell r="E7264" t="str">
            <v>CRIMPER DIES</v>
          </cell>
          <cell r="F7264" t="str">
            <v>71161280XAD</v>
          </cell>
          <cell r="G7264" t="str">
            <v>ANVIL</v>
          </cell>
        </row>
        <row r="7265">
          <cell r="D7265" t="str">
            <v>71161280XID</v>
          </cell>
          <cell r="E7265" t="str">
            <v>CRIMPER DIES</v>
          </cell>
          <cell r="F7265" t="str">
            <v>71161280XID</v>
          </cell>
          <cell r="G7265" t="str">
            <v>INSULATION CRIMPER</v>
          </cell>
        </row>
        <row r="7266">
          <cell r="D7266" t="str">
            <v>71161280XW</v>
          </cell>
          <cell r="E7266" t="str">
            <v>CRIMPER DIES</v>
          </cell>
          <cell r="F7266" t="str">
            <v>71161280XW</v>
          </cell>
          <cell r="G7266" t="str">
            <v>WIRE CRIMPER</v>
          </cell>
        </row>
        <row r="7267">
          <cell r="D7267" t="str">
            <v>71161284XAD</v>
          </cell>
          <cell r="E7267" t="str">
            <v>CRIMPER DIES</v>
          </cell>
          <cell r="F7267" t="str">
            <v>71161284XAD</v>
          </cell>
          <cell r="G7267" t="str">
            <v>ANVIL</v>
          </cell>
        </row>
        <row r="7268">
          <cell r="D7268" t="str">
            <v>71161284XID</v>
          </cell>
          <cell r="E7268" t="str">
            <v>CRIMPER DIES</v>
          </cell>
          <cell r="F7268" t="str">
            <v>71161284XID</v>
          </cell>
          <cell r="G7268" t="str">
            <v>INSULATION CRIMPER</v>
          </cell>
        </row>
        <row r="7269">
          <cell r="D7269" t="str">
            <v>71161284XWW</v>
          </cell>
          <cell r="E7269" t="str">
            <v>CRIMPER DIES</v>
          </cell>
          <cell r="F7269" t="str">
            <v>71161284XWW</v>
          </cell>
          <cell r="G7269" t="str">
            <v>WIRE CRIMPER</v>
          </cell>
        </row>
        <row r="7270">
          <cell r="D7270" t="str">
            <v>71161291XAD</v>
          </cell>
          <cell r="E7270" t="str">
            <v>CRIMPER DIES</v>
          </cell>
          <cell r="F7270" t="str">
            <v>71161291XAD</v>
          </cell>
          <cell r="G7270" t="str">
            <v>ANVIL</v>
          </cell>
        </row>
        <row r="7271">
          <cell r="D7271" t="str">
            <v>71161291XID</v>
          </cell>
          <cell r="E7271" t="str">
            <v>CRIMPER DIES</v>
          </cell>
          <cell r="F7271" t="str">
            <v>71161291XID</v>
          </cell>
          <cell r="G7271" t="str">
            <v>INSULATION CRIMPER</v>
          </cell>
        </row>
        <row r="7272">
          <cell r="D7272" t="str">
            <v>71161301XA</v>
          </cell>
          <cell r="E7272" t="str">
            <v>CRIMPER DIES</v>
          </cell>
          <cell r="F7272" t="str">
            <v>71161301XA</v>
          </cell>
          <cell r="G7272" t="str">
            <v>ANVIL</v>
          </cell>
        </row>
        <row r="7273">
          <cell r="D7273" t="str">
            <v>71161366XW</v>
          </cell>
          <cell r="E7273" t="str">
            <v>CRIMPER DIES</v>
          </cell>
          <cell r="F7273" t="str">
            <v>71161366XW</v>
          </cell>
          <cell r="G7273" t="str">
            <v>WIRE CRIMPER</v>
          </cell>
        </row>
        <row r="7274">
          <cell r="D7274" t="str">
            <v>71161369XIC</v>
          </cell>
          <cell r="E7274" t="str">
            <v>CRIMPER DIES</v>
          </cell>
          <cell r="F7274" t="str">
            <v>71161369XIC</v>
          </cell>
          <cell r="G7274" t="str">
            <v>INSULATION CRIMPER</v>
          </cell>
        </row>
        <row r="7275">
          <cell r="D7275" t="str">
            <v>71161406XA</v>
          </cell>
          <cell r="E7275" t="str">
            <v>CRIMPER DIES</v>
          </cell>
          <cell r="F7275" t="str">
            <v>71161406XA</v>
          </cell>
          <cell r="G7275" t="str">
            <v>ANVIL</v>
          </cell>
        </row>
        <row r="7276">
          <cell r="D7276" t="str">
            <v>71161406XIC</v>
          </cell>
          <cell r="E7276" t="str">
            <v>CRIMPER DIES</v>
          </cell>
          <cell r="F7276" t="str">
            <v>71161406XIC</v>
          </cell>
          <cell r="G7276" t="str">
            <v>INSULATION CRIMPER</v>
          </cell>
        </row>
        <row r="7277">
          <cell r="D7277" t="str">
            <v>71161406XW</v>
          </cell>
          <cell r="E7277" t="str">
            <v>CRIMPER DIES</v>
          </cell>
          <cell r="F7277" t="str">
            <v>71161406XW</v>
          </cell>
          <cell r="G7277" t="str">
            <v>WIRE CRIMPER</v>
          </cell>
        </row>
        <row r="7278">
          <cell r="D7278" t="str">
            <v>71161420XAD</v>
          </cell>
          <cell r="E7278" t="str">
            <v>CRIMPER DIES</v>
          </cell>
          <cell r="F7278" t="str">
            <v>71161420XAD</v>
          </cell>
          <cell r="G7278" t="str">
            <v>ANVIL</v>
          </cell>
        </row>
        <row r="7279">
          <cell r="D7279" t="str">
            <v>71161421XAD</v>
          </cell>
          <cell r="E7279" t="str">
            <v>CRIMPER DIES</v>
          </cell>
          <cell r="F7279" t="str">
            <v>71161421XAD</v>
          </cell>
          <cell r="G7279" t="str">
            <v>ANVIL</v>
          </cell>
        </row>
        <row r="7280">
          <cell r="D7280" t="str">
            <v>71161421XW</v>
          </cell>
          <cell r="E7280" t="str">
            <v>CRIMPER DIES</v>
          </cell>
          <cell r="F7280" t="str">
            <v>71161421XW</v>
          </cell>
          <cell r="G7280" t="str">
            <v>WIRE CRIMPER</v>
          </cell>
        </row>
        <row r="7281">
          <cell r="D7281" t="str">
            <v>71161456XAD</v>
          </cell>
          <cell r="E7281" t="str">
            <v>CRIMPER DIES</v>
          </cell>
          <cell r="F7281" t="str">
            <v>71161456XAD</v>
          </cell>
          <cell r="G7281" t="str">
            <v>ANVIL</v>
          </cell>
        </row>
        <row r="7282">
          <cell r="D7282" t="str">
            <v>71161456XID</v>
          </cell>
          <cell r="E7282" t="str">
            <v>CRIMPER DIES</v>
          </cell>
          <cell r="F7282" t="str">
            <v>71161456XID</v>
          </cell>
          <cell r="G7282" t="str">
            <v>INSULATION CRIMPER</v>
          </cell>
        </row>
        <row r="7283">
          <cell r="D7283" t="str">
            <v>71161456XW</v>
          </cell>
          <cell r="E7283" t="str">
            <v>CRIMPER DIES</v>
          </cell>
          <cell r="F7283" t="str">
            <v>71161456XW</v>
          </cell>
          <cell r="G7283" t="str">
            <v>WIRE CRIMPER</v>
          </cell>
        </row>
        <row r="7284">
          <cell r="D7284" t="str">
            <v>71161466XAD</v>
          </cell>
          <cell r="E7284" t="str">
            <v>CRIMPER DIES</v>
          </cell>
          <cell r="F7284" t="str">
            <v>71161466XAD</v>
          </cell>
          <cell r="G7284" t="str">
            <v>ANVIL</v>
          </cell>
        </row>
        <row r="7285">
          <cell r="D7285" t="str">
            <v>71161466XW</v>
          </cell>
          <cell r="E7285" t="str">
            <v>CRIMPER DIES</v>
          </cell>
          <cell r="F7285" t="str">
            <v>71161466XW</v>
          </cell>
          <cell r="G7285" t="str">
            <v>WIRE CRIMPER</v>
          </cell>
        </row>
        <row r="7286">
          <cell r="D7286" t="str">
            <v>71161471XAD</v>
          </cell>
          <cell r="E7286" t="str">
            <v>CRIMPER DIES</v>
          </cell>
          <cell r="F7286" t="str">
            <v>71161471XAD</v>
          </cell>
          <cell r="G7286" t="str">
            <v>ANVIL</v>
          </cell>
        </row>
        <row r="7287">
          <cell r="D7287" t="str">
            <v>71161471XW</v>
          </cell>
          <cell r="E7287" t="str">
            <v>CRIMPER DIES</v>
          </cell>
          <cell r="F7287" t="str">
            <v>71161471XW</v>
          </cell>
          <cell r="G7287" t="str">
            <v>WIRE CRIMPER</v>
          </cell>
        </row>
        <row r="7288">
          <cell r="D7288" t="str">
            <v>71161506XA</v>
          </cell>
          <cell r="E7288" t="str">
            <v>CRIMPER DIES</v>
          </cell>
          <cell r="F7288" t="str">
            <v>71161506XA</v>
          </cell>
          <cell r="G7288" t="str">
            <v>ANVIL</v>
          </cell>
        </row>
        <row r="7289">
          <cell r="D7289" t="str">
            <v>71161506XI</v>
          </cell>
          <cell r="E7289" t="str">
            <v>CRIMPER DIES</v>
          </cell>
          <cell r="F7289" t="str">
            <v>71161506XI</v>
          </cell>
          <cell r="G7289" t="str">
            <v>INSULATION CRIMPER</v>
          </cell>
        </row>
        <row r="7290">
          <cell r="D7290" t="str">
            <v>71161506XW</v>
          </cell>
          <cell r="E7290" t="str">
            <v>CRIMPER DIES</v>
          </cell>
          <cell r="F7290" t="str">
            <v>71161506XW</v>
          </cell>
          <cell r="G7290" t="str">
            <v>WIRE CRIMPER</v>
          </cell>
        </row>
        <row r="7291">
          <cell r="D7291" t="str">
            <v>71161544XA</v>
          </cell>
          <cell r="E7291" t="str">
            <v>CRIMPER DIES</v>
          </cell>
          <cell r="F7291" t="str">
            <v>71161544XA</v>
          </cell>
          <cell r="G7291" t="str">
            <v>ANVIL</v>
          </cell>
        </row>
        <row r="7292">
          <cell r="D7292" t="str">
            <v>71161544XI</v>
          </cell>
          <cell r="E7292" t="str">
            <v>CRIMPER DIES</v>
          </cell>
          <cell r="F7292" t="str">
            <v>71161544XI</v>
          </cell>
          <cell r="G7292" t="str">
            <v>INSULATION CRIMPER</v>
          </cell>
        </row>
        <row r="7293">
          <cell r="D7293" t="str">
            <v>71161544XW</v>
          </cell>
          <cell r="E7293" t="str">
            <v>CRIMPER DIES</v>
          </cell>
          <cell r="F7293" t="str">
            <v>71161544XW</v>
          </cell>
          <cell r="G7293" t="str">
            <v>WIRE CRIMPER</v>
          </cell>
        </row>
        <row r="7294">
          <cell r="D7294" t="str">
            <v>71161546XA</v>
          </cell>
          <cell r="E7294" t="str">
            <v>CRIMPER DIES</v>
          </cell>
          <cell r="F7294" t="str">
            <v>71161546XA</v>
          </cell>
          <cell r="G7294" t="str">
            <v>ANVIL</v>
          </cell>
        </row>
        <row r="7295">
          <cell r="D7295" t="str">
            <v>71161546XI</v>
          </cell>
          <cell r="E7295" t="str">
            <v>CRIMPER DIES</v>
          </cell>
          <cell r="F7295" t="str">
            <v>71161546XI</v>
          </cell>
          <cell r="G7295" t="str">
            <v>INSULATION CRIMPER</v>
          </cell>
        </row>
        <row r="7296">
          <cell r="D7296" t="str">
            <v>71161546XW</v>
          </cell>
          <cell r="E7296" t="str">
            <v>CRIMPER DIES</v>
          </cell>
          <cell r="F7296" t="str">
            <v>71161546XW</v>
          </cell>
          <cell r="G7296" t="str">
            <v>WIRE CRIMPER</v>
          </cell>
        </row>
        <row r="7297">
          <cell r="D7297" t="str">
            <v>71161594XAD</v>
          </cell>
          <cell r="E7297" t="str">
            <v>CRIMPER DIES</v>
          </cell>
          <cell r="F7297" t="str">
            <v>71161594XAD</v>
          </cell>
          <cell r="G7297" t="str">
            <v>ANVIL</v>
          </cell>
        </row>
        <row r="7298">
          <cell r="D7298" t="str">
            <v>71161594XID</v>
          </cell>
          <cell r="E7298" t="str">
            <v>CRIMPER DIES</v>
          </cell>
          <cell r="F7298" t="str">
            <v>71161594XID</v>
          </cell>
          <cell r="G7298" t="str">
            <v>INSULATION CRIMPER</v>
          </cell>
        </row>
        <row r="7299">
          <cell r="D7299" t="str">
            <v>71161594XW</v>
          </cell>
          <cell r="E7299" t="str">
            <v>CRIMPER DIES</v>
          </cell>
          <cell r="F7299" t="str">
            <v>71161594XW</v>
          </cell>
          <cell r="G7299" t="str">
            <v>WIRE CRIMPER</v>
          </cell>
        </row>
        <row r="7300">
          <cell r="D7300" t="str">
            <v>71161625XAD</v>
          </cell>
          <cell r="E7300" t="str">
            <v>CRIMPER DIES</v>
          </cell>
          <cell r="F7300" t="str">
            <v>71161625XAD</v>
          </cell>
          <cell r="G7300" t="str">
            <v>ANVIL</v>
          </cell>
        </row>
        <row r="7301">
          <cell r="D7301" t="str">
            <v>71161625XID</v>
          </cell>
          <cell r="E7301" t="str">
            <v>CRIMPER DIES</v>
          </cell>
          <cell r="F7301" t="str">
            <v>71161625XID</v>
          </cell>
          <cell r="G7301" t="str">
            <v>INSULATION CRIMPER</v>
          </cell>
        </row>
        <row r="7302">
          <cell r="D7302" t="str">
            <v>71161625XW</v>
          </cell>
          <cell r="E7302" t="str">
            <v>CRIMPER DIES</v>
          </cell>
          <cell r="F7302" t="str">
            <v>71161625XW</v>
          </cell>
          <cell r="G7302" t="str">
            <v>WIRE CRIMPER</v>
          </cell>
        </row>
        <row r="7303">
          <cell r="D7303" t="str">
            <v>71161680XAD</v>
          </cell>
          <cell r="E7303" t="str">
            <v>CRIMPER DIES</v>
          </cell>
          <cell r="F7303" t="str">
            <v>71161680XAD</v>
          </cell>
          <cell r="G7303" t="str">
            <v>ANVIL</v>
          </cell>
        </row>
        <row r="7304">
          <cell r="D7304" t="str">
            <v>71161680XID</v>
          </cell>
          <cell r="E7304" t="str">
            <v>CRIMPER DIES</v>
          </cell>
          <cell r="F7304" t="str">
            <v>71161680XID</v>
          </cell>
          <cell r="G7304" t="str">
            <v>INSULATION CRIMPER</v>
          </cell>
        </row>
        <row r="7305">
          <cell r="D7305" t="str">
            <v>71161685PA</v>
          </cell>
          <cell r="E7305" t="str">
            <v>CRIMPER DIES</v>
          </cell>
          <cell r="F7305" t="str">
            <v>71161685PA</v>
          </cell>
          <cell r="G7305" t="str">
            <v>ANVIL</v>
          </cell>
        </row>
        <row r="7306">
          <cell r="D7306" t="str">
            <v>71161685PI</v>
          </cell>
          <cell r="E7306" t="str">
            <v>CRIMPER DIES</v>
          </cell>
          <cell r="F7306" t="str">
            <v>71161685PI</v>
          </cell>
          <cell r="G7306" t="str">
            <v>INSULATION CRIMPER</v>
          </cell>
        </row>
        <row r="7307">
          <cell r="D7307" t="str">
            <v>71161685PIC</v>
          </cell>
          <cell r="E7307" t="str">
            <v>CRIMPER DIES</v>
          </cell>
          <cell r="F7307" t="str">
            <v>71161685PIC</v>
          </cell>
          <cell r="G7307" t="str">
            <v>INSULATION CRIMPER</v>
          </cell>
        </row>
        <row r="7308">
          <cell r="D7308" t="str">
            <v>71161685PW</v>
          </cell>
          <cell r="E7308" t="str">
            <v>CRIMPER DIES</v>
          </cell>
          <cell r="F7308" t="str">
            <v>71161685PW</v>
          </cell>
          <cell r="G7308" t="str">
            <v>WIRE CRIMPER</v>
          </cell>
        </row>
        <row r="7309">
          <cell r="D7309" t="str">
            <v>71161686PA</v>
          </cell>
          <cell r="E7309" t="str">
            <v>CRIMPER DIES</v>
          </cell>
          <cell r="F7309" t="str">
            <v>71161686PA</v>
          </cell>
          <cell r="G7309" t="str">
            <v>ANVIL</v>
          </cell>
        </row>
        <row r="7310">
          <cell r="D7310" t="str">
            <v>71161686PI</v>
          </cell>
          <cell r="E7310" t="str">
            <v>CRIMPER DIES</v>
          </cell>
          <cell r="F7310" t="str">
            <v>71161686PI</v>
          </cell>
          <cell r="G7310" t="str">
            <v>INSULATION CRIMPER</v>
          </cell>
        </row>
        <row r="7311">
          <cell r="D7311" t="str">
            <v>71161686PW</v>
          </cell>
          <cell r="E7311" t="str">
            <v>CRIMPER DIES</v>
          </cell>
          <cell r="F7311" t="str">
            <v>71161686PW</v>
          </cell>
          <cell r="G7311" t="str">
            <v>WIRE CRIMPER</v>
          </cell>
        </row>
        <row r="7312">
          <cell r="D7312" t="str">
            <v>71161689PA</v>
          </cell>
          <cell r="E7312" t="str">
            <v>CRIMPER DIES</v>
          </cell>
          <cell r="F7312" t="str">
            <v>71161689PA</v>
          </cell>
          <cell r="G7312" t="str">
            <v>ANVIL</v>
          </cell>
        </row>
        <row r="7313">
          <cell r="D7313" t="str">
            <v>71161689PI</v>
          </cell>
          <cell r="E7313" t="str">
            <v>CRIMPER DIES</v>
          </cell>
          <cell r="F7313" t="str">
            <v>71161689PI</v>
          </cell>
          <cell r="G7313" t="str">
            <v>INSULATION CRIMPER</v>
          </cell>
        </row>
        <row r="7314">
          <cell r="D7314" t="str">
            <v>71161689PW</v>
          </cell>
          <cell r="E7314" t="str">
            <v>CRIMPER DIES</v>
          </cell>
          <cell r="F7314" t="str">
            <v>71161689PW</v>
          </cell>
          <cell r="G7314" t="str">
            <v>WIRE CRIMPER</v>
          </cell>
        </row>
        <row r="7315">
          <cell r="D7315" t="str">
            <v>71161755XA</v>
          </cell>
          <cell r="E7315" t="str">
            <v>CRIMPER DIES</v>
          </cell>
          <cell r="F7315" t="str">
            <v>71161755XA</v>
          </cell>
          <cell r="G7315" t="str">
            <v>ANVIL</v>
          </cell>
        </row>
        <row r="7316">
          <cell r="D7316" t="str">
            <v>71161755XI</v>
          </cell>
          <cell r="E7316" t="str">
            <v>CRIMPER DIES</v>
          </cell>
          <cell r="F7316" t="str">
            <v>71161755XI</v>
          </cell>
          <cell r="G7316" t="str">
            <v>INSULATION CRIMPER</v>
          </cell>
        </row>
        <row r="7317">
          <cell r="D7317" t="str">
            <v>71161755XW</v>
          </cell>
          <cell r="E7317" t="str">
            <v>CRIMPER DIES</v>
          </cell>
          <cell r="F7317" t="str">
            <v>71161755XW</v>
          </cell>
          <cell r="G7317" t="str">
            <v>WIRE CRIMPER</v>
          </cell>
        </row>
        <row r="7318">
          <cell r="D7318" t="str">
            <v>71161774XAD</v>
          </cell>
          <cell r="E7318" t="str">
            <v>CRIMPER DIES</v>
          </cell>
          <cell r="F7318" t="str">
            <v>71161774XAD</v>
          </cell>
          <cell r="G7318" t="str">
            <v>ANVIL</v>
          </cell>
        </row>
        <row r="7319">
          <cell r="D7319" t="str">
            <v>71161774XID</v>
          </cell>
          <cell r="E7319" t="str">
            <v>CRIMPER DIES</v>
          </cell>
          <cell r="F7319" t="str">
            <v>71161774XID</v>
          </cell>
          <cell r="G7319" t="str">
            <v>INSULATION CRIMPER</v>
          </cell>
        </row>
        <row r="7320">
          <cell r="D7320" t="str">
            <v>71161774XW</v>
          </cell>
          <cell r="E7320" t="str">
            <v>CRIMPER DIES</v>
          </cell>
          <cell r="F7320" t="str">
            <v>71161774XW</v>
          </cell>
          <cell r="G7320" t="str">
            <v>WIRE CRIMPER</v>
          </cell>
        </row>
        <row r="7321">
          <cell r="D7321" t="str">
            <v>71161970XAD</v>
          </cell>
          <cell r="E7321" t="str">
            <v>CRIMPER DIES</v>
          </cell>
          <cell r="F7321" t="str">
            <v>71161970XAD</v>
          </cell>
          <cell r="G7321" t="str">
            <v>ANVIL</v>
          </cell>
        </row>
        <row r="7322">
          <cell r="D7322" t="str">
            <v>71161970XID</v>
          </cell>
          <cell r="E7322" t="str">
            <v>CRIMPER DIES</v>
          </cell>
          <cell r="F7322" t="str">
            <v>71161970XID</v>
          </cell>
          <cell r="G7322" t="str">
            <v>INSULATION CRIMPER</v>
          </cell>
        </row>
        <row r="7323">
          <cell r="D7323" t="str">
            <v>71161970XW</v>
          </cell>
          <cell r="E7323" t="str">
            <v>CRIMPER DIES</v>
          </cell>
          <cell r="F7323" t="str">
            <v>71161970XW</v>
          </cell>
          <cell r="G7323" t="str">
            <v>WIRE CRIMPER</v>
          </cell>
        </row>
        <row r="7324">
          <cell r="D7324" t="str">
            <v>71161971XAD</v>
          </cell>
          <cell r="E7324" t="str">
            <v>CRIMPER DIES</v>
          </cell>
          <cell r="F7324" t="str">
            <v>71161971XAD</v>
          </cell>
          <cell r="G7324" t="str">
            <v>ANVIL</v>
          </cell>
        </row>
        <row r="7325">
          <cell r="D7325" t="str">
            <v>71161971XW</v>
          </cell>
          <cell r="E7325" t="str">
            <v>CRIMPER DIES</v>
          </cell>
          <cell r="F7325" t="str">
            <v>71161971XW</v>
          </cell>
          <cell r="G7325" t="str">
            <v>WIRE CRIMPER</v>
          </cell>
        </row>
        <row r="7326">
          <cell r="D7326" t="str">
            <v>71161995XAD</v>
          </cell>
          <cell r="E7326" t="str">
            <v>CRIMPER DIES</v>
          </cell>
          <cell r="F7326" t="str">
            <v>71161995XAD</v>
          </cell>
          <cell r="G7326" t="str">
            <v>ANVIL</v>
          </cell>
        </row>
        <row r="7327">
          <cell r="D7327" t="str">
            <v>71161995XID</v>
          </cell>
          <cell r="E7327" t="str">
            <v>CRIMPER DIES</v>
          </cell>
          <cell r="F7327" t="str">
            <v>71161995XID</v>
          </cell>
          <cell r="G7327" t="str">
            <v>INSULATION CRIMPER</v>
          </cell>
        </row>
        <row r="7328">
          <cell r="D7328" t="str">
            <v>71161995XW</v>
          </cell>
          <cell r="E7328" t="str">
            <v>CRIMPER DIES</v>
          </cell>
          <cell r="F7328" t="str">
            <v>71161995XW</v>
          </cell>
          <cell r="G7328" t="str">
            <v>WIRE CRIMPER</v>
          </cell>
        </row>
        <row r="7329">
          <cell r="D7329" t="str">
            <v>71161996XAD</v>
          </cell>
          <cell r="E7329" t="str">
            <v>CRIMPER DIES</v>
          </cell>
          <cell r="F7329" t="str">
            <v>71161996XAD</v>
          </cell>
          <cell r="G7329" t="str">
            <v>ANVIL</v>
          </cell>
        </row>
        <row r="7330">
          <cell r="D7330" t="str">
            <v>71161996XID</v>
          </cell>
          <cell r="E7330" t="str">
            <v>CRIMPER DIES</v>
          </cell>
          <cell r="F7330" t="str">
            <v>71161996XID</v>
          </cell>
          <cell r="G7330" t="str">
            <v>INSULATION CRIMPER</v>
          </cell>
        </row>
        <row r="7331">
          <cell r="D7331" t="str">
            <v>71161996XW</v>
          </cell>
          <cell r="E7331" t="str">
            <v>CRIMPER DIES</v>
          </cell>
          <cell r="F7331" t="str">
            <v>71161996XW</v>
          </cell>
          <cell r="G7331" t="str">
            <v>WIRE CRIMPER</v>
          </cell>
        </row>
        <row r="7332">
          <cell r="D7332" t="str">
            <v>71161997XAD</v>
          </cell>
          <cell r="E7332" t="str">
            <v>CRIMPER DIES</v>
          </cell>
          <cell r="F7332" t="str">
            <v>71161997XAD</v>
          </cell>
          <cell r="G7332" t="str">
            <v>ANVIL</v>
          </cell>
        </row>
        <row r="7333">
          <cell r="D7333" t="str">
            <v>71161997XID</v>
          </cell>
          <cell r="E7333" t="str">
            <v>CRIMPER DIES</v>
          </cell>
          <cell r="F7333" t="str">
            <v>71161997XID</v>
          </cell>
          <cell r="G7333" t="str">
            <v>INSULATION CRIMPER</v>
          </cell>
        </row>
        <row r="7334">
          <cell r="D7334" t="str">
            <v>71161997XW</v>
          </cell>
          <cell r="E7334" t="str">
            <v>CRIMPER DIES</v>
          </cell>
          <cell r="F7334" t="str">
            <v>71161997XW</v>
          </cell>
          <cell r="G7334" t="str">
            <v>WIRE CRIMPER</v>
          </cell>
        </row>
        <row r="7335">
          <cell r="D7335" t="str">
            <v>71162090PA</v>
          </cell>
          <cell r="E7335" t="str">
            <v>CRIMPER DIES</v>
          </cell>
          <cell r="F7335" t="str">
            <v>71162090PA</v>
          </cell>
          <cell r="G7335" t="str">
            <v>ANVIL</v>
          </cell>
        </row>
        <row r="7336">
          <cell r="D7336" t="str">
            <v>71162090PAC</v>
          </cell>
          <cell r="E7336" t="str">
            <v>CRIMPER DIES</v>
          </cell>
          <cell r="F7336" t="str">
            <v>71162090PAC</v>
          </cell>
          <cell r="G7336" t="str">
            <v>ANVIL</v>
          </cell>
        </row>
        <row r="7337">
          <cell r="D7337" t="str">
            <v>71162090PI</v>
          </cell>
          <cell r="E7337" t="str">
            <v>CRIMPER DIES</v>
          </cell>
          <cell r="F7337" t="str">
            <v>71162090PI</v>
          </cell>
          <cell r="G7337" t="str">
            <v>INSULATION CRIMPER</v>
          </cell>
        </row>
        <row r="7338">
          <cell r="D7338" t="str">
            <v>71162090PIC</v>
          </cell>
          <cell r="E7338" t="str">
            <v>CRIMPER DIES</v>
          </cell>
          <cell r="F7338" t="str">
            <v>71162090PIC</v>
          </cell>
          <cell r="G7338" t="str">
            <v>INSULATION CRIMPER</v>
          </cell>
        </row>
        <row r="7339">
          <cell r="D7339" t="str">
            <v>71162090PW</v>
          </cell>
          <cell r="E7339" t="str">
            <v>CRIMPER DIES</v>
          </cell>
          <cell r="F7339" t="str">
            <v>71162090PW</v>
          </cell>
          <cell r="G7339" t="str">
            <v>WIRE CRIMPER</v>
          </cell>
        </row>
        <row r="7340">
          <cell r="D7340" t="str">
            <v>71162092PA</v>
          </cell>
          <cell r="E7340" t="str">
            <v>CRIMPER DIES</v>
          </cell>
          <cell r="F7340" t="str">
            <v>71162092PA</v>
          </cell>
          <cell r="G7340" t="str">
            <v>ANVIL</v>
          </cell>
        </row>
        <row r="7341">
          <cell r="D7341" t="str">
            <v>71162092PW</v>
          </cell>
          <cell r="E7341" t="str">
            <v>CRIMPER DIES</v>
          </cell>
          <cell r="F7341" t="str">
            <v>71162092PW</v>
          </cell>
          <cell r="G7341" t="str">
            <v>WIRE CRIMPER</v>
          </cell>
        </row>
        <row r="7342">
          <cell r="D7342" t="str">
            <v>71162095PIC</v>
          </cell>
          <cell r="E7342" t="str">
            <v>CRIMPER DIES</v>
          </cell>
          <cell r="F7342" t="str">
            <v>71162095PIC</v>
          </cell>
          <cell r="G7342" t="str">
            <v>INSULATION CRIMPER</v>
          </cell>
        </row>
        <row r="7343">
          <cell r="D7343" t="str">
            <v>71162640PA</v>
          </cell>
          <cell r="E7343" t="str">
            <v>CRIMPER DIES</v>
          </cell>
          <cell r="F7343" t="str">
            <v>71162640PA</v>
          </cell>
          <cell r="G7343" t="str">
            <v>ANVIL</v>
          </cell>
        </row>
        <row r="7344">
          <cell r="D7344" t="str">
            <v>71162640PI</v>
          </cell>
          <cell r="E7344" t="str">
            <v>CRIMPER DIES</v>
          </cell>
          <cell r="F7344" t="str">
            <v>71162640PI</v>
          </cell>
          <cell r="G7344" t="str">
            <v>INSULATION CRIMPER</v>
          </cell>
        </row>
        <row r="7345">
          <cell r="D7345" t="str">
            <v>71162640PWY</v>
          </cell>
          <cell r="E7345" t="str">
            <v>CRIMPER DIES</v>
          </cell>
          <cell r="F7345" t="str">
            <v>71162640PWY</v>
          </cell>
          <cell r="G7345" t="str">
            <v>WIRE CRIMPER</v>
          </cell>
        </row>
        <row r="7346">
          <cell r="D7346" t="str">
            <v>71162750PA</v>
          </cell>
          <cell r="E7346" t="str">
            <v>CRIMPER DIES</v>
          </cell>
          <cell r="F7346" t="str">
            <v>71162750PA</v>
          </cell>
          <cell r="G7346" t="str">
            <v>ANVIL</v>
          </cell>
        </row>
        <row r="7347">
          <cell r="D7347" t="str">
            <v>71162750PI</v>
          </cell>
          <cell r="E7347" t="str">
            <v>CRIMPER DIES</v>
          </cell>
          <cell r="F7347" t="str">
            <v>71162750PI</v>
          </cell>
          <cell r="G7347" t="str">
            <v>INSULATION CRIMPER</v>
          </cell>
        </row>
        <row r="7348">
          <cell r="D7348" t="str">
            <v>71162750PW</v>
          </cell>
          <cell r="E7348" t="str">
            <v>CRIMPER DIES</v>
          </cell>
          <cell r="F7348" t="str">
            <v>71162750PW</v>
          </cell>
          <cell r="G7348" t="str">
            <v>WIRE CRIMPER</v>
          </cell>
        </row>
        <row r="7349">
          <cell r="D7349" t="str">
            <v>71162751PA</v>
          </cell>
          <cell r="E7349" t="str">
            <v>CRIMPER DIES</v>
          </cell>
          <cell r="F7349" t="str">
            <v>71162751PA</v>
          </cell>
          <cell r="G7349" t="str">
            <v>ANVIL</v>
          </cell>
        </row>
        <row r="7350">
          <cell r="D7350" t="str">
            <v>71162751PI</v>
          </cell>
          <cell r="E7350" t="str">
            <v>CRIMPER DIES</v>
          </cell>
          <cell r="F7350" t="str">
            <v>71162751PI</v>
          </cell>
          <cell r="G7350" t="str">
            <v>INSULATION CRIMPER</v>
          </cell>
        </row>
        <row r="7351">
          <cell r="D7351" t="str">
            <v>71162751PIC</v>
          </cell>
          <cell r="E7351" t="str">
            <v>CRIMPER DIES</v>
          </cell>
          <cell r="F7351" t="str">
            <v>71162751PIC</v>
          </cell>
          <cell r="G7351" t="str">
            <v>INSULATION CRIMPER</v>
          </cell>
        </row>
        <row r="7352">
          <cell r="D7352" t="str">
            <v>71162751PW</v>
          </cell>
          <cell r="E7352" t="str">
            <v>CRIMPER DIES</v>
          </cell>
          <cell r="F7352" t="str">
            <v>71162751PW</v>
          </cell>
          <cell r="G7352" t="str">
            <v>WIRE CRIMPER</v>
          </cell>
        </row>
        <row r="7353">
          <cell r="D7353" t="str">
            <v>71162752KA</v>
          </cell>
          <cell r="E7353" t="str">
            <v>CRIMPER DIES</v>
          </cell>
          <cell r="F7353" t="str">
            <v>71162752KA</v>
          </cell>
          <cell r="G7353" t="str">
            <v>ANVIL</v>
          </cell>
        </row>
        <row r="7354">
          <cell r="D7354" t="str">
            <v>71162752KI</v>
          </cell>
          <cell r="E7354" t="str">
            <v>CRIMPER DIES</v>
          </cell>
          <cell r="F7354" t="str">
            <v>71162752KI</v>
          </cell>
          <cell r="G7354" t="str">
            <v>INSULATION CRIMPER</v>
          </cell>
        </row>
        <row r="7355">
          <cell r="D7355" t="str">
            <v>71162752KW</v>
          </cell>
          <cell r="E7355" t="str">
            <v>CRIMPER DIES</v>
          </cell>
          <cell r="F7355" t="str">
            <v>71162752KW</v>
          </cell>
          <cell r="G7355" t="str">
            <v>WIRE CRIMPER</v>
          </cell>
        </row>
        <row r="7356">
          <cell r="D7356" t="str">
            <v>71162783XA</v>
          </cell>
          <cell r="E7356" t="str">
            <v>CRIMPER DIES</v>
          </cell>
          <cell r="F7356" t="str">
            <v>71162783XA</v>
          </cell>
          <cell r="G7356" t="str">
            <v>ANVIL</v>
          </cell>
        </row>
        <row r="7357">
          <cell r="D7357" t="str">
            <v>71162783XI</v>
          </cell>
          <cell r="E7357" t="str">
            <v>CRIMPER DIES</v>
          </cell>
          <cell r="F7357" t="str">
            <v>71162783XI</v>
          </cell>
          <cell r="G7357" t="str">
            <v>INSULATION CRIMPER</v>
          </cell>
        </row>
        <row r="7358">
          <cell r="D7358" t="str">
            <v>71162783XW</v>
          </cell>
          <cell r="E7358" t="str">
            <v>CRIMPER DIES</v>
          </cell>
          <cell r="F7358" t="str">
            <v>71162783XW</v>
          </cell>
          <cell r="G7358" t="str">
            <v>WIRE CRIMPER</v>
          </cell>
        </row>
        <row r="7359">
          <cell r="D7359" t="str">
            <v>71162784PW</v>
          </cell>
          <cell r="E7359" t="str">
            <v>CRIMPER DIES</v>
          </cell>
          <cell r="F7359" t="str">
            <v>71162784PW</v>
          </cell>
          <cell r="G7359" t="str">
            <v>WIRE CRIMPER</v>
          </cell>
        </row>
        <row r="7360">
          <cell r="D7360" t="str">
            <v>71162784XAC</v>
          </cell>
          <cell r="E7360" t="str">
            <v>CRIMPER DIES</v>
          </cell>
          <cell r="F7360" t="str">
            <v>71162784XAC</v>
          </cell>
          <cell r="G7360" t="str">
            <v>ANVIL</v>
          </cell>
        </row>
        <row r="7361">
          <cell r="D7361" t="str">
            <v>71162784XIC</v>
          </cell>
          <cell r="E7361" t="str">
            <v>CRIMPER DIES</v>
          </cell>
          <cell r="F7361" t="str">
            <v>71162784XIC</v>
          </cell>
          <cell r="G7361" t="str">
            <v>INSULATION CRIMPER</v>
          </cell>
        </row>
        <row r="7362">
          <cell r="D7362" t="str">
            <v>71162784XW</v>
          </cell>
          <cell r="E7362" t="str">
            <v>CRIMPER DIES</v>
          </cell>
          <cell r="F7362" t="str">
            <v>71162784XW</v>
          </cell>
          <cell r="G7362" t="str">
            <v>WIRE CRIMPER</v>
          </cell>
        </row>
        <row r="7363">
          <cell r="D7363" t="str">
            <v>71162891PA</v>
          </cell>
          <cell r="E7363" t="str">
            <v>CRIMPER DIES</v>
          </cell>
          <cell r="F7363" t="str">
            <v>71162891PA</v>
          </cell>
          <cell r="G7363" t="str">
            <v>ANVIL</v>
          </cell>
        </row>
        <row r="7364">
          <cell r="D7364" t="str">
            <v>71162891PI</v>
          </cell>
          <cell r="E7364" t="str">
            <v>CRIMPER DIES</v>
          </cell>
          <cell r="F7364" t="str">
            <v>71162891PI</v>
          </cell>
          <cell r="G7364" t="str">
            <v>INSULATION CRIMPER</v>
          </cell>
        </row>
        <row r="7365">
          <cell r="D7365" t="str">
            <v>71162891PW</v>
          </cell>
          <cell r="E7365" t="str">
            <v>CRIMPER DIES</v>
          </cell>
          <cell r="F7365" t="str">
            <v>71162891PW</v>
          </cell>
          <cell r="G7365" t="str">
            <v>WIRE CRIMPER</v>
          </cell>
        </row>
        <row r="7366">
          <cell r="D7366" t="str">
            <v>71162892PA</v>
          </cell>
          <cell r="E7366" t="str">
            <v>CRIMPER DIES</v>
          </cell>
          <cell r="F7366" t="str">
            <v>71162892PA</v>
          </cell>
          <cell r="G7366" t="str">
            <v>ANVIL</v>
          </cell>
        </row>
        <row r="7367">
          <cell r="D7367" t="str">
            <v>71162892PI</v>
          </cell>
          <cell r="E7367" t="str">
            <v>CRIMPER DIES</v>
          </cell>
          <cell r="F7367" t="str">
            <v>71162892PI</v>
          </cell>
          <cell r="G7367" t="str">
            <v>INSULATION CRIMPER</v>
          </cell>
        </row>
        <row r="7368">
          <cell r="D7368" t="str">
            <v>71162892PW</v>
          </cell>
          <cell r="E7368" t="str">
            <v>CRIMPER DIES</v>
          </cell>
          <cell r="F7368" t="str">
            <v>71162892PW</v>
          </cell>
          <cell r="G7368" t="str">
            <v>WIRE CRIMPER</v>
          </cell>
        </row>
        <row r="7369">
          <cell r="D7369" t="str">
            <v>71162893PA</v>
          </cell>
          <cell r="E7369" t="str">
            <v>CRIMPER DIES</v>
          </cell>
          <cell r="F7369" t="str">
            <v>71162893PA</v>
          </cell>
          <cell r="G7369" t="str">
            <v>ANVIL</v>
          </cell>
        </row>
        <row r="7370">
          <cell r="D7370" t="str">
            <v>71162893PI</v>
          </cell>
          <cell r="E7370" t="str">
            <v>CRIMPER DIES</v>
          </cell>
          <cell r="F7370" t="str">
            <v>71162893PI</v>
          </cell>
          <cell r="G7370" t="str">
            <v>INSULATION CRIMPER</v>
          </cell>
        </row>
        <row r="7371">
          <cell r="D7371" t="str">
            <v>71162893PW</v>
          </cell>
          <cell r="E7371" t="str">
            <v>CRIMPER DIES</v>
          </cell>
          <cell r="F7371" t="str">
            <v>71162893PW</v>
          </cell>
          <cell r="G7371" t="str">
            <v>WIRE CRIMPER</v>
          </cell>
        </row>
        <row r="7372">
          <cell r="D7372" t="str">
            <v>71162897KI</v>
          </cell>
          <cell r="E7372" t="str">
            <v>CRIMPER DIES</v>
          </cell>
          <cell r="F7372" t="str">
            <v>71162897KI</v>
          </cell>
          <cell r="G7372" t="str">
            <v>INSULATION CRIMPER</v>
          </cell>
        </row>
        <row r="7373">
          <cell r="D7373" t="str">
            <v>71162897KW</v>
          </cell>
          <cell r="E7373" t="str">
            <v>CRIMPER DIES</v>
          </cell>
          <cell r="F7373" t="str">
            <v>71162897KW</v>
          </cell>
          <cell r="G7373" t="str">
            <v>WIRE CRIMPER</v>
          </cell>
        </row>
        <row r="7374">
          <cell r="D7374" t="str">
            <v>71162929XA</v>
          </cell>
          <cell r="E7374" t="str">
            <v>CRIMPER DIES</v>
          </cell>
          <cell r="F7374" t="str">
            <v>71162929XA</v>
          </cell>
          <cell r="G7374" t="str">
            <v>ANVIL</v>
          </cell>
        </row>
        <row r="7375">
          <cell r="D7375" t="str">
            <v>71162929XW</v>
          </cell>
          <cell r="E7375" t="str">
            <v>CRIMPER DIES</v>
          </cell>
          <cell r="F7375" t="str">
            <v>71162929XW</v>
          </cell>
          <cell r="G7375" t="str">
            <v>WIRE CRIMPER</v>
          </cell>
        </row>
        <row r="7376">
          <cell r="D7376" t="str">
            <v>71163050PA</v>
          </cell>
          <cell r="E7376" t="str">
            <v>CRIMPER DIES</v>
          </cell>
          <cell r="F7376" t="str">
            <v>71163050PA</v>
          </cell>
          <cell r="G7376" t="str">
            <v>ANVIL</v>
          </cell>
        </row>
        <row r="7377">
          <cell r="D7377" t="str">
            <v>71163050PI</v>
          </cell>
          <cell r="E7377" t="str">
            <v>CRIMPER DIES</v>
          </cell>
          <cell r="F7377" t="str">
            <v>71163050PI</v>
          </cell>
          <cell r="G7377" t="str">
            <v>INSULATION CRIMPER</v>
          </cell>
        </row>
        <row r="7378">
          <cell r="D7378" t="str">
            <v>71163050PW</v>
          </cell>
          <cell r="E7378" t="str">
            <v>CRIMPER DIES</v>
          </cell>
          <cell r="F7378" t="str">
            <v>71163050PW</v>
          </cell>
          <cell r="G7378" t="str">
            <v>WIRE CRIMPER</v>
          </cell>
        </row>
        <row r="7379">
          <cell r="D7379" t="str">
            <v>71163102XA</v>
          </cell>
          <cell r="E7379" t="str">
            <v>CRIMPER DIES</v>
          </cell>
          <cell r="F7379" t="str">
            <v>71163102XA</v>
          </cell>
          <cell r="G7379" t="str">
            <v>ANVIL</v>
          </cell>
        </row>
        <row r="7380">
          <cell r="D7380" t="str">
            <v>71163102XI</v>
          </cell>
          <cell r="E7380" t="str">
            <v>CRIMPER DIES</v>
          </cell>
          <cell r="F7380" t="str">
            <v>71163102XI</v>
          </cell>
          <cell r="G7380" t="str">
            <v>INSULATION CRIMPER</v>
          </cell>
        </row>
        <row r="7381">
          <cell r="D7381" t="str">
            <v>71163102XIC</v>
          </cell>
          <cell r="E7381" t="str">
            <v>CRIMPER DIES</v>
          </cell>
          <cell r="F7381" t="str">
            <v>71163102XIC</v>
          </cell>
          <cell r="G7381" t="str">
            <v>INSULATION CRIMPER</v>
          </cell>
        </row>
        <row r="7382">
          <cell r="D7382" t="str">
            <v>71163102XW</v>
          </cell>
          <cell r="E7382" t="str">
            <v>CRIMPER DIES</v>
          </cell>
          <cell r="F7382" t="str">
            <v>71163102XW</v>
          </cell>
          <cell r="G7382" t="str">
            <v>WIRE CRIMPER</v>
          </cell>
        </row>
        <row r="7383">
          <cell r="D7383" t="str">
            <v>71163252XIC</v>
          </cell>
          <cell r="E7383" t="str">
            <v>CRIMPER DIES</v>
          </cell>
          <cell r="F7383" t="str">
            <v>71163252XIC</v>
          </cell>
          <cell r="G7383" t="str">
            <v>INSULATION CRIMPER</v>
          </cell>
        </row>
        <row r="7384">
          <cell r="D7384" t="str">
            <v>71163252XW</v>
          </cell>
          <cell r="E7384" t="str">
            <v>CRIMPER DIES</v>
          </cell>
          <cell r="F7384" t="str">
            <v>71163252XW</v>
          </cell>
          <cell r="G7384" t="str">
            <v>WIRE CRIMPER</v>
          </cell>
        </row>
        <row r="7385">
          <cell r="D7385" t="str">
            <v>71163410KI</v>
          </cell>
          <cell r="E7385" t="str">
            <v>CRIMPER DIES</v>
          </cell>
          <cell r="F7385" t="str">
            <v>71163410KI</v>
          </cell>
          <cell r="G7385" t="str">
            <v>INSULATION CRIMPER</v>
          </cell>
        </row>
        <row r="7386">
          <cell r="D7386" t="str">
            <v>71163410KW</v>
          </cell>
          <cell r="E7386" t="str">
            <v>CRIMPER DIES</v>
          </cell>
          <cell r="F7386" t="str">
            <v>71163410KW</v>
          </cell>
          <cell r="G7386" t="str">
            <v>WIRE CRIMPER</v>
          </cell>
        </row>
        <row r="7387">
          <cell r="D7387" t="str">
            <v>71163427XA</v>
          </cell>
          <cell r="E7387" t="str">
            <v>CRIMPER DIES</v>
          </cell>
          <cell r="F7387" t="str">
            <v>71163427XA</v>
          </cell>
          <cell r="G7387" t="str">
            <v>ANVIL</v>
          </cell>
        </row>
        <row r="7388">
          <cell r="D7388" t="str">
            <v>71163427XI</v>
          </cell>
          <cell r="E7388" t="str">
            <v>CRIMPER DIES</v>
          </cell>
          <cell r="F7388" t="str">
            <v>71163427XI</v>
          </cell>
          <cell r="G7388" t="str">
            <v>INSULATION CRIMPER</v>
          </cell>
        </row>
        <row r="7389">
          <cell r="D7389" t="str">
            <v>71163427XW</v>
          </cell>
          <cell r="E7389" t="str">
            <v>CRIMPER DIES</v>
          </cell>
          <cell r="F7389" t="str">
            <v>71163427XW</v>
          </cell>
          <cell r="G7389" t="str">
            <v>WIRE CRIMPER</v>
          </cell>
        </row>
        <row r="7390">
          <cell r="D7390" t="str">
            <v>71163533XAD</v>
          </cell>
          <cell r="E7390" t="str">
            <v>CRIMPER DIES</v>
          </cell>
          <cell r="F7390" t="str">
            <v>71163533XAD</v>
          </cell>
          <cell r="G7390" t="str">
            <v>ANVIL</v>
          </cell>
        </row>
        <row r="7391">
          <cell r="D7391" t="str">
            <v>71163533XID</v>
          </cell>
          <cell r="E7391" t="str">
            <v>CRIMPER DIES</v>
          </cell>
          <cell r="F7391" t="str">
            <v>71163533XID</v>
          </cell>
          <cell r="G7391" t="str">
            <v>INSULATION CRIMPER</v>
          </cell>
        </row>
        <row r="7392">
          <cell r="D7392" t="str">
            <v>71163533XWW</v>
          </cell>
          <cell r="E7392" t="str">
            <v>CRIMPER DIES</v>
          </cell>
          <cell r="F7392" t="str">
            <v>71163533XWW</v>
          </cell>
          <cell r="G7392" t="str">
            <v>WIRE CRIMPER</v>
          </cell>
        </row>
        <row r="7393">
          <cell r="D7393" t="str">
            <v>71163928XAD</v>
          </cell>
          <cell r="E7393" t="str">
            <v>CRIMPER DIES</v>
          </cell>
          <cell r="F7393" t="str">
            <v>71163928XAD</v>
          </cell>
          <cell r="G7393" t="str">
            <v>ANVIL</v>
          </cell>
        </row>
        <row r="7394">
          <cell r="D7394" t="str">
            <v>71163928XID</v>
          </cell>
          <cell r="E7394" t="str">
            <v>CRIMPER DIES</v>
          </cell>
          <cell r="F7394" t="str">
            <v>71163928XID</v>
          </cell>
          <cell r="G7394" t="str">
            <v>INSULATION CRIMPER</v>
          </cell>
        </row>
        <row r="7395">
          <cell r="D7395" t="str">
            <v>71163928XW</v>
          </cell>
          <cell r="E7395" t="str">
            <v>CRIMPER DIES</v>
          </cell>
          <cell r="F7395" t="str">
            <v>71163928XW</v>
          </cell>
          <cell r="G7395" t="str">
            <v>WIRE CRIMPER</v>
          </cell>
        </row>
        <row r="7396">
          <cell r="D7396" t="str">
            <v>71164019XAD</v>
          </cell>
          <cell r="E7396" t="str">
            <v>CRIMPER DIES</v>
          </cell>
          <cell r="F7396" t="str">
            <v>71164019XAD</v>
          </cell>
          <cell r="G7396" t="str">
            <v>ANVIL</v>
          </cell>
        </row>
        <row r="7397">
          <cell r="D7397" t="str">
            <v>71164019XID</v>
          </cell>
          <cell r="E7397" t="str">
            <v>CRIMPER DIES</v>
          </cell>
          <cell r="F7397" t="str">
            <v>71164019XID</v>
          </cell>
          <cell r="G7397" t="str">
            <v>INSULATION CRIMPER</v>
          </cell>
        </row>
        <row r="7398">
          <cell r="D7398" t="str">
            <v>71164019XW</v>
          </cell>
          <cell r="E7398" t="str">
            <v>CRIMPER DIES</v>
          </cell>
          <cell r="F7398" t="str">
            <v>71164019XW</v>
          </cell>
          <cell r="G7398" t="str">
            <v>WIRE CRIMPER</v>
          </cell>
        </row>
        <row r="7399">
          <cell r="D7399" t="str">
            <v>71164024XA</v>
          </cell>
          <cell r="E7399" t="str">
            <v>CRIMPER DIES</v>
          </cell>
          <cell r="F7399" t="str">
            <v>71164024XA</v>
          </cell>
          <cell r="G7399" t="str">
            <v>ANVIL</v>
          </cell>
        </row>
        <row r="7400">
          <cell r="D7400" t="str">
            <v>71164024XI</v>
          </cell>
          <cell r="E7400" t="str">
            <v>CRIMPER DIES</v>
          </cell>
          <cell r="F7400" t="str">
            <v>71164024XI</v>
          </cell>
          <cell r="G7400" t="str">
            <v>INSULATION CRIMPER</v>
          </cell>
        </row>
        <row r="7401">
          <cell r="D7401" t="str">
            <v>71164024XW</v>
          </cell>
          <cell r="E7401" t="str">
            <v>CRIMPER DIES</v>
          </cell>
          <cell r="F7401" t="str">
            <v>71164024XW</v>
          </cell>
          <cell r="G7401" t="str">
            <v>WIRE CRIMPER</v>
          </cell>
        </row>
        <row r="7402">
          <cell r="D7402" t="str">
            <v>71164025XAC</v>
          </cell>
          <cell r="E7402" t="str">
            <v>CRIMPER DIES</v>
          </cell>
          <cell r="F7402" t="str">
            <v>71164025XAC</v>
          </cell>
          <cell r="G7402" t="str">
            <v>ANVIL</v>
          </cell>
        </row>
        <row r="7403">
          <cell r="D7403" t="str">
            <v>71164025XIC</v>
          </cell>
          <cell r="E7403" t="str">
            <v>CRIMPER DIES</v>
          </cell>
          <cell r="F7403" t="str">
            <v>71164025XIC</v>
          </cell>
          <cell r="G7403" t="str">
            <v>INSULATION CRIMPER</v>
          </cell>
        </row>
        <row r="7404">
          <cell r="D7404" t="str">
            <v>71164025XID</v>
          </cell>
          <cell r="E7404" t="str">
            <v>CRIMPER DIES</v>
          </cell>
          <cell r="F7404" t="str">
            <v>71164025XID</v>
          </cell>
          <cell r="G7404" t="str">
            <v>INSULATION CRIMPER</v>
          </cell>
        </row>
        <row r="7405">
          <cell r="D7405" t="str">
            <v>71164026XID</v>
          </cell>
          <cell r="E7405" t="str">
            <v>CRIMPER DIES</v>
          </cell>
          <cell r="F7405" t="str">
            <v>71164026XID</v>
          </cell>
          <cell r="G7405" t="str">
            <v>INSULATION CRIMPER</v>
          </cell>
        </row>
        <row r="7406">
          <cell r="D7406" t="str">
            <v>71164026XWW</v>
          </cell>
          <cell r="E7406" t="str">
            <v>CRIMPER DIES</v>
          </cell>
          <cell r="F7406" t="str">
            <v>71164026XWW</v>
          </cell>
          <cell r="G7406" t="str">
            <v>WIRE CRIMPER</v>
          </cell>
        </row>
        <row r="7407">
          <cell r="D7407" t="str">
            <v>71164027XAD</v>
          </cell>
          <cell r="E7407" t="str">
            <v>CRIMPER DIES</v>
          </cell>
          <cell r="F7407" t="str">
            <v>71164027XAD</v>
          </cell>
          <cell r="G7407" t="str">
            <v>ANVIL</v>
          </cell>
        </row>
        <row r="7408">
          <cell r="D7408" t="str">
            <v>71164027XID</v>
          </cell>
          <cell r="E7408" t="str">
            <v>CRIMPER DIES</v>
          </cell>
          <cell r="F7408" t="str">
            <v>71164027XID</v>
          </cell>
          <cell r="G7408" t="str">
            <v>INSULATION CRIMPER</v>
          </cell>
        </row>
        <row r="7409">
          <cell r="D7409" t="str">
            <v>71164027XW</v>
          </cell>
          <cell r="E7409" t="str">
            <v>CRIMPER DIES</v>
          </cell>
          <cell r="F7409" t="str">
            <v>71164027XW</v>
          </cell>
          <cell r="G7409" t="str">
            <v>WIRE CRIMPER</v>
          </cell>
        </row>
        <row r="7410">
          <cell r="D7410" t="str">
            <v>71164035DDPI</v>
          </cell>
          <cell r="E7410" t="str">
            <v>CRIMPER DIES</v>
          </cell>
          <cell r="F7410" t="str">
            <v>71164035DDPI</v>
          </cell>
          <cell r="G7410" t="str">
            <v>INSULATION CRIMPER</v>
          </cell>
        </row>
        <row r="7411">
          <cell r="D7411" t="str">
            <v>71164035DDPW</v>
          </cell>
          <cell r="E7411" t="str">
            <v>CRIMPER DIES</v>
          </cell>
          <cell r="F7411" t="str">
            <v>71164035DDPW</v>
          </cell>
          <cell r="G7411" t="str">
            <v>WIRE CRIMPER</v>
          </cell>
        </row>
        <row r="7412">
          <cell r="D7412" t="str">
            <v>71164035XAD</v>
          </cell>
          <cell r="E7412" t="str">
            <v>CRIMPER DIES</v>
          </cell>
          <cell r="F7412" t="str">
            <v>71164035XAD</v>
          </cell>
          <cell r="G7412" t="str">
            <v>ANVIL</v>
          </cell>
        </row>
        <row r="7413">
          <cell r="D7413" t="str">
            <v>71164035XID</v>
          </cell>
          <cell r="E7413" t="str">
            <v>CRIMPER DIES</v>
          </cell>
          <cell r="F7413" t="str">
            <v>71164035XID</v>
          </cell>
          <cell r="G7413" t="str">
            <v>INSULATION CRIMPER</v>
          </cell>
        </row>
        <row r="7414">
          <cell r="D7414" t="str">
            <v>71164035XW</v>
          </cell>
          <cell r="E7414" t="str">
            <v>CRIMPER DIES</v>
          </cell>
          <cell r="F7414" t="str">
            <v>71164035XW</v>
          </cell>
          <cell r="G7414" t="str">
            <v>WIRE CRIMPER</v>
          </cell>
        </row>
        <row r="7415">
          <cell r="D7415" t="str">
            <v>71164036XAD</v>
          </cell>
          <cell r="E7415" t="str">
            <v>CRIMPER DIES</v>
          </cell>
          <cell r="F7415" t="str">
            <v>71164036XAD</v>
          </cell>
          <cell r="G7415" t="str">
            <v>ANVIL</v>
          </cell>
        </row>
        <row r="7416">
          <cell r="D7416" t="str">
            <v>71164036XID</v>
          </cell>
          <cell r="E7416" t="str">
            <v>CRIMPER DIES</v>
          </cell>
          <cell r="F7416" t="str">
            <v>71164036XID</v>
          </cell>
          <cell r="G7416" t="str">
            <v>INSULATION CRIMPER</v>
          </cell>
        </row>
        <row r="7417">
          <cell r="D7417" t="str">
            <v>71164036XW</v>
          </cell>
          <cell r="E7417" t="str">
            <v>CRIMPER DIES</v>
          </cell>
          <cell r="F7417" t="str">
            <v>71164036XW</v>
          </cell>
          <cell r="G7417" t="str">
            <v>WIRE CRIMPER</v>
          </cell>
        </row>
        <row r="7418">
          <cell r="D7418" t="str">
            <v>71164037XIV</v>
          </cell>
          <cell r="E7418" t="str">
            <v>CRIMPER DIES</v>
          </cell>
          <cell r="F7418" t="str">
            <v>71164037XIV</v>
          </cell>
          <cell r="G7418" t="str">
            <v>INSULATION CRIMPER</v>
          </cell>
        </row>
        <row r="7419">
          <cell r="D7419" t="str">
            <v>71164037XW</v>
          </cell>
          <cell r="E7419" t="str">
            <v>CRIMPER DIES</v>
          </cell>
          <cell r="F7419" t="str">
            <v>71164037XW</v>
          </cell>
          <cell r="G7419" t="str">
            <v>WIRE CRIMPER</v>
          </cell>
        </row>
        <row r="7420">
          <cell r="D7420" t="str">
            <v>71164040XAD</v>
          </cell>
          <cell r="E7420" t="str">
            <v>CRIMPER DIES</v>
          </cell>
          <cell r="F7420" t="str">
            <v>71164040XAD</v>
          </cell>
          <cell r="G7420" t="str">
            <v>ANVIL</v>
          </cell>
        </row>
        <row r="7421">
          <cell r="D7421" t="str">
            <v>71164040XID</v>
          </cell>
          <cell r="E7421" t="str">
            <v>CRIMPER DIES</v>
          </cell>
          <cell r="F7421" t="str">
            <v>71164040XID</v>
          </cell>
          <cell r="G7421" t="str">
            <v>INSULATION CRIMPER</v>
          </cell>
        </row>
        <row r="7422">
          <cell r="D7422" t="str">
            <v>71164040XW</v>
          </cell>
          <cell r="E7422" t="str">
            <v>CRIMPER DIES</v>
          </cell>
          <cell r="F7422" t="str">
            <v>71164040XW</v>
          </cell>
          <cell r="G7422" t="str">
            <v>WIRE CRIMPER</v>
          </cell>
        </row>
        <row r="7423">
          <cell r="D7423" t="str">
            <v>71164041XID</v>
          </cell>
          <cell r="E7423" t="str">
            <v>CRIMPER DIES</v>
          </cell>
          <cell r="F7423" t="str">
            <v>71164041XID</v>
          </cell>
          <cell r="G7423" t="str">
            <v>INSULATION CRIMPER</v>
          </cell>
        </row>
        <row r="7424">
          <cell r="D7424" t="str">
            <v>71164041XW</v>
          </cell>
          <cell r="E7424" t="str">
            <v>CRIMPER DIES</v>
          </cell>
          <cell r="F7424" t="str">
            <v>71164041XW</v>
          </cell>
          <cell r="G7424" t="str">
            <v>WIRE CRIMPER</v>
          </cell>
        </row>
        <row r="7425">
          <cell r="D7425" t="str">
            <v>71164044XA</v>
          </cell>
          <cell r="E7425" t="str">
            <v>CRIMPER DIES</v>
          </cell>
          <cell r="F7425" t="str">
            <v>71164044XA</v>
          </cell>
          <cell r="G7425" t="str">
            <v>ANVIL</v>
          </cell>
        </row>
        <row r="7426">
          <cell r="D7426" t="str">
            <v>71164044XI</v>
          </cell>
          <cell r="E7426" t="str">
            <v>CRIMPER DIES</v>
          </cell>
          <cell r="F7426" t="str">
            <v>71164044XI</v>
          </cell>
          <cell r="G7426" t="str">
            <v>INSULATION CRIMPER</v>
          </cell>
        </row>
        <row r="7427">
          <cell r="D7427" t="str">
            <v>71164044XW</v>
          </cell>
          <cell r="E7427" t="str">
            <v>CRIMPER DIES</v>
          </cell>
          <cell r="F7427" t="str">
            <v>71164044XW</v>
          </cell>
          <cell r="G7427" t="str">
            <v>WIRE CRIMPER</v>
          </cell>
        </row>
        <row r="7428">
          <cell r="D7428" t="str">
            <v>71164048XA</v>
          </cell>
          <cell r="E7428" t="str">
            <v>CRIMPER DIES</v>
          </cell>
          <cell r="F7428" t="str">
            <v>71164048XA</v>
          </cell>
          <cell r="G7428" t="str">
            <v>ANVIL</v>
          </cell>
        </row>
        <row r="7429">
          <cell r="D7429" t="str">
            <v>71164048XI</v>
          </cell>
          <cell r="E7429" t="str">
            <v>CRIMPER DIES</v>
          </cell>
          <cell r="F7429" t="str">
            <v>71164048XI</v>
          </cell>
          <cell r="G7429" t="str">
            <v>INSULATION CRIMPER</v>
          </cell>
        </row>
        <row r="7430">
          <cell r="D7430" t="str">
            <v>71164048XW</v>
          </cell>
          <cell r="E7430" t="str">
            <v>CRIMPER DIES</v>
          </cell>
          <cell r="F7430" t="str">
            <v>71164048XW</v>
          </cell>
          <cell r="G7430" t="str">
            <v>WIRE CRIMPER</v>
          </cell>
        </row>
        <row r="7431">
          <cell r="D7431" t="str">
            <v>71164049XA</v>
          </cell>
          <cell r="E7431" t="str">
            <v>CRIMPER DIES</v>
          </cell>
          <cell r="F7431" t="str">
            <v>71164049XA</v>
          </cell>
          <cell r="G7431" t="str">
            <v>ANVIL</v>
          </cell>
        </row>
        <row r="7432">
          <cell r="D7432" t="str">
            <v>71164049XI</v>
          </cell>
          <cell r="E7432" t="str">
            <v>CRIMPER DIES</v>
          </cell>
          <cell r="F7432" t="str">
            <v>71164049XI</v>
          </cell>
          <cell r="G7432" t="str">
            <v>INSULATION CRIMPER</v>
          </cell>
        </row>
        <row r="7433">
          <cell r="D7433" t="str">
            <v>71164049XIC</v>
          </cell>
          <cell r="E7433" t="str">
            <v>CRIMPER DIES</v>
          </cell>
          <cell r="F7433" t="str">
            <v>71164049XIC</v>
          </cell>
          <cell r="G7433" t="str">
            <v>INSULATION CRIMPER</v>
          </cell>
        </row>
        <row r="7434">
          <cell r="D7434" t="str">
            <v>71164049XWW</v>
          </cell>
          <cell r="E7434" t="str">
            <v>CRIMPER DIES</v>
          </cell>
          <cell r="F7434" t="str">
            <v>71164049XWW</v>
          </cell>
          <cell r="G7434" t="str">
            <v>WIRE CRIMPER</v>
          </cell>
        </row>
        <row r="7435">
          <cell r="D7435" t="str">
            <v>71164100XA</v>
          </cell>
          <cell r="E7435" t="str">
            <v>CRIMPER DIES</v>
          </cell>
          <cell r="F7435" t="str">
            <v>71164100XA</v>
          </cell>
          <cell r="G7435" t="str">
            <v>ANVIL</v>
          </cell>
        </row>
        <row r="7436">
          <cell r="D7436" t="str">
            <v>71164100XI</v>
          </cell>
          <cell r="E7436" t="str">
            <v>CRIMPER DIES</v>
          </cell>
          <cell r="F7436" t="str">
            <v>71164100XI</v>
          </cell>
          <cell r="G7436" t="str">
            <v>INSULATION CRIMPER</v>
          </cell>
        </row>
        <row r="7437">
          <cell r="D7437" t="str">
            <v>71164100XW</v>
          </cell>
          <cell r="E7437" t="str">
            <v>CRIMPER DIES</v>
          </cell>
          <cell r="F7437" t="str">
            <v>71164100XW</v>
          </cell>
          <cell r="G7437" t="str">
            <v>WIRE CRIMPER</v>
          </cell>
        </row>
        <row r="7438">
          <cell r="D7438" t="str">
            <v>71164101XA</v>
          </cell>
          <cell r="E7438" t="str">
            <v>CRIMPER DIES</v>
          </cell>
          <cell r="F7438" t="str">
            <v>71164101XA</v>
          </cell>
          <cell r="G7438" t="str">
            <v>ANVIL</v>
          </cell>
        </row>
        <row r="7439">
          <cell r="D7439" t="str">
            <v>71164101XI</v>
          </cell>
          <cell r="E7439" t="str">
            <v>CRIMPER DIES</v>
          </cell>
          <cell r="F7439" t="str">
            <v>71164101XI</v>
          </cell>
          <cell r="G7439" t="str">
            <v>INSULATION CRIMPER</v>
          </cell>
        </row>
        <row r="7440">
          <cell r="D7440" t="str">
            <v>71164101XW</v>
          </cell>
          <cell r="E7440" t="str">
            <v>CRIMPER DIES</v>
          </cell>
          <cell r="F7440" t="str">
            <v>71164101XW</v>
          </cell>
          <cell r="G7440" t="str">
            <v>WIRE CRIMPER</v>
          </cell>
        </row>
        <row r="7441">
          <cell r="D7441" t="str">
            <v>71164102XAD</v>
          </cell>
          <cell r="E7441" t="str">
            <v>CRIMPER DIES</v>
          </cell>
          <cell r="F7441" t="str">
            <v>71164102XAD</v>
          </cell>
          <cell r="G7441" t="str">
            <v>ANVIL</v>
          </cell>
        </row>
        <row r="7442">
          <cell r="D7442" t="str">
            <v>71164102XID</v>
          </cell>
          <cell r="E7442" t="str">
            <v>CRIMPER DIES</v>
          </cell>
          <cell r="F7442" t="str">
            <v>71164102XID</v>
          </cell>
          <cell r="G7442" t="str">
            <v>INSULATION CRIMPER</v>
          </cell>
        </row>
        <row r="7443">
          <cell r="D7443" t="str">
            <v>71164102XW</v>
          </cell>
          <cell r="E7443" t="str">
            <v>CRIMPER DIES</v>
          </cell>
          <cell r="F7443" t="str">
            <v>71164102XW</v>
          </cell>
          <cell r="G7443" t="str">
            <v>WIRE CRIMPER</v>
          </cell>
        </row>
        <row r="7444">
          <cell r="D7444" t="str">
            <v>71164103XAD</v>
          </cell>
          <cell r="E7444" t="str">
            <v>CRIMPER DIES</v>
          </cell>
          <cell r="F7444" t="str">
            <v>71164103XAD</v>
          </cell>
          <cell r="G7444" t="str">
            <v>ANVIL</v>
          </cell>
        </row>
        <row r="7445">
          <cell r="D7445" t="str">
            <v>71164103XW</v>
          </cell>
          <cell r="E7445" t="str">
            <v>CRIMPER DIES</v>
          </cell>
          <cell r="F7445" t="str">
            <v>71164103XW</v>
          </cell>
          <cell r="G7445" t="str">
            <v>WIRE CRIMPER</v>
          </cell>
        </row>
        <row r="7446">
          <cell r="D7446" t="str">
            <v>71164113XA</v>
          </cell>
          <cell r="E7446" t="str">
            <v>CRIMPER DIES</v>
          </cell>
          <cell r="F7446" t="str">
            <v>71164113XA</v>
          </cell>
          <cell r="G7446" t="str">
            <v>ANVIL</v>
          </cell>
        </row>
        <row r="7447">
          <cell r="D7447" t="str">
            <v>71164113XI</v>
          </cell>
          <cell r="E7447" t="str">
            <v>CRIMPER DIES</v>
          </cell>
          <cell r="F7447" t="str">
            <v>71164113XI</v>
          </cell>
          <cell r="G7447" t="str">
            <v>INSULATION CRIMPER</v>
          </cell>
        </row>
        <row r="7448">
          <cell r="D7448" t="str">
            <v>71164113XW</v>
          </cell>
          <cell r="E7448" t="str">
            <v>CRIMPER DIES</v>
          </cell>
          <cell r="F7448" t="str">
            <v>71164113XW</v>
          </cell>
          <cell r="G7448" t="str">
            <v>WIRE CRIMPER</v>
          </cell>
        </row>
        <row r="7449">
          <cell r="D7449" t="str">
            <v>71164146XA</v>
          </cell>
          <cell r="E7449" t="str">
            <v>CRIMPER DIES</v>
          </cell>
          <cell r="F7449" t="str">
            <v>71164146XA</v>
          </cell>
          <cell r="G7449" t="str">
            <v>ANVIL</v>
          </cell>
        </row>
        <row r="7450">
          <cell r="D7450" t="str">
            <v>71164146XI</v>
          </cell>
          <cell r="E7450" t="str">
            <v>CRIMPER DIES</v>
          </cell>
          <cell r="F7450" t="str">
            <v>71164146XI</v>
          </cell>
          <cell r="G7450" t="str">
            <v>INSULATION CRIMPER</v>
          </cell>
        </row>
        <row r="7451">
          <cell r="D7451" t="str">
            <v>71164146XW</v>
          </cell>
          <cell r="E7451" t="str">
            <v>CRIMPER DIES</v>
          </cell>
          <cell r="F7451" t="str">
            <v>71164146XW</v>
          </cell>
          <cell r="G7451" t="str">
            <v>WIRE CRIMPER</v>
          </cell>
        </row>
        <row r="7452">
          <cell r="D7452" t="str">
            <v>71164147XAD</v>
          </cell>
          <cell r="E7452" t="str">
            <v>CRIMPER DIES</v>
          </cell>
          <cell r="F7452" t="str">
            <v>71164147XAD</v>
          </cell>
          <cell r="G7452" t="str">
            <v>ANVIL</v>
          </cell>
        </row>
        <row r="7453">
          <cell r="D7453" t="str">
            <v>71164147XID</v>
          </cell>
          <cell r="E7453" t="str">
            <v>CRIMPER DIES</v>
          </cell>
          <cell r="F7453" t="str">
            <v>71164147XID</v>
          </cell>
          <cell r="G7453" t="str">
            <v>INSULATION CRIMPER</v>
          </cell>
        </row>
        <row r="7454">
          <cell r="D7454" t="str">
            <v>71164147XW</v>
          </cell>
          <cell r="E7454" t="str">
            <v>CRIMPER DIES</v>
          </cell>
          <cell r="F7454" t="str">
            <v>71164147XW</v>
          </cell>
          <cell r="G7454" t="str">
            <v>WIRE CRIMPER</v>
          </cell>
        </row>
        <row r="7455">
          <cell r="D7455" t="str">
            <v>71164148XAD</v>
          </cell>
          <cell r="E7455" t="str">
            <v>CRIMPER DIES</v>
          </cell>
          <cell r="F7455" t="str">
            <v>71164148XAD</v>
          </cell>
          <cell r="G7455" t="str">
            <v>ANVIL</v>
          </cell>
        </row>
        <row r="7456">
          <cell r="D7456" t="str">
            <v>71164148XID</v>
          </cell>
          <cell r="E7456" t="str">
            <v>CRIMPER DIES</v>
          </cell>
          <cell r="F7456" t="str">
            <v>71164148XID</v>
          </cell>
          <cell r="G7456" t="str">
            <v>INSULATION CRIMPER</v>
          </cell>
        </row>
        <row r="7457">
          <cell r="D7457" t="str">
            <v>71164148XW</v>
          </cell>
          <cell r="E7457" t="str">
            <v>CRIMPER DIES</v>
          </cell>
          <cell r="F7457" t="str">
            <v>71164148XW</v>
          </cell>
          <cell r="G7457" t="str">
            <v>WIRE CRIMPER</v>
          </cell>
        </row>
        <row r="7458">
          <cell r="D7458" t="str">
            <v>71164151XW</v>
          </cell>
          <cell r="E7458" t="str">
            <v>CRIMPER DIES</v>
          </cell>
          <cell r="F7458" t="str">
            <v>71164151XW</v>
          </cell>
          <cell r="G7458" t="str">
            <v>WIRE CRIMPER</v>
          </cell>
        </row>
        <row r="7459">
          <cell r="D7459" t="str">
            <v>71164152XAD</v>
          </cell>
          <cell r="E7459" t="str">
            <v>CRIMPER DIES</v>
          </cell>
          <cell r="F7459" t="str">
            <v>71164152XAD</v>
          </cell>
          <cell r="G7459" t="str">
            <v>ANVIL</v>
          </cell>
        </row>
        <row r="7460">
          <cell r="D7460" t="str">
            <v>71164152XID</v>
          </cell>
          <cell r="E7460" t="str">
            <v>CRIMPER DIES</v>
          </cell>
          <cell r="F7460" t="str">
            <v>71164152XID</v>
          </cell>
          <cell r="G7460" t="str">
            <v>INSULATION CRIMPER</v>
          </cell>
        </row>
        <row r="7461">
          <cell r="D7461" t="str">
            <v>71164152XW</v>
          </cell>
          <cell r="E7461" t="str">
            <v>CRIMPER DIES</v>
          </cell>
          <cell r="F7461" t="str">
            <v>71164152XW</v>
          </cell>
          <cell r="G7461" t="str">
            <v>WIRE CRIMPER</v>
          </cell>
        </row>
        <row r="7462">
          <cell r="D7462" t="str">
            <v>71164191XAD</v>
          </cell>
          <cell r="E7462" t="str">
            <v>CRIMPER DIES</v>
          </cell>
          <cell r="F7462" t="str">
            <v>71164191XAD</v>
          </cell>
          <cell r="G7462" t="str">
            <v>ANVIL</v>
          </cell>
        </row>
        <row r="7463">
          <cell r="D7463" t="str">
            <v>71164191XID</v>
          </cell>
          <cell r="E7463" t="str">
            <v>CRIMPER DIES</v>
          </cell>
          <cell r="F7463" t="str">
            <v>71164191XID</v>
          </cell>
          <cell r="G7463" t="str">
            <v>INSULATION CRIMPER</v>
          </cell>
        </row>
        <row r="7464">
          <cell r="D7464" t="str">
            <v>71164191XW</v>
          </cell>
          <cell r="E7464" t="str">
            <v>CRIMPER DIES</v>
          </cell>
          <cell r="F7464" t="str">
            <v>71164191XW</v>
          </cell>
          <cell r="G7464" t="str">
            <v>WIRE CRIMPER</v>
          </cell>
        </row>
        <row r="7465">
          <cell r="D7465" t="str">
            <v>71164192XAD</v>
          </cell>
          <cell r="E7465" t="str">
            <v>CRIMPER DIES</v>
          </cell>
          <cell r="F7465" t="str">
            <v>71164192XAD</v>
          </cell>
          <cell r="G7465" t="str">
            <v>ANVIL</v>
          </cell>
        </row>
        <row r="7466">
          <cell r="D7466" t="str">
            <v>71164192XID</v>
          </cell>
          <cell r="E7466" t="str">
            <v>CRIMPER DIES</v>
          </cell>
          <cell r="F7466" t="str">
            <v>71164192XID</v>
          </cell>
          <cell r="G7466" t="str">
            <v>INSULATION CRIMPER</v>
          </cell>
        </row>
        <row r="7467">
          <cell r="D7467" t="str">
            <v>71164192XW</v>
          </cell>
          <cell r="E7467" t="str">
            <v>CRIMPER DIES</v>
          </cell>
          <cell r="F7467" t="str">
            <v>71164192XW</v>
          </cell>
          <cell r="G7467" t="str">
            <v>WIRE CRIMPER</v>
          </cell>
        </row>
        <row r="7468">
          <cell r="D7468" t="str">
            <v>71164218XAD</v>
          </cell>
          <cell r="E7468" t="str">
            <v>CRIMPER DIES</v>
          </cell>
          <cell r="F7468" t="str">
            <v>71164218XAD</v>
          </cell>
          <cell r="G7468" t="str">
            <v>ANVIL</v>
          </cell>
        </row>
        <row r="7469">
          <cell r="D7469" t="str">
            <v>71164218XID</v>
          </cell>
          <cell r="E7469" t="str">
            <v>CRIMPER DIES</v>
          </cell>
          <cell r="F7469" t="str">
            <v>71164218XID</v>
          </cell>
          <cell r="G7469" t="str">
            <v>INSULATION CRIMPER</v>
          </cell>
        </row>
        <row r="7470">
          <cell r="D7470" t="str">
            <v>71164218XW</v>
          </cell>
          <cell r="E7470" t="str">
            <v>CRIMPER DIES</v>
          </cell>
          <cell r="F7470" t="str">
            <v>71164218XW</v>
          </cell>
          <cell r="G7470" t="str">
            <v>WIRE CRIMPER</v>
          </cell>
        </row>
        <row r="7471">
          <cell r="D7471" t="str">
            <v>71164220XAD</v>
          </cell>
          <cell r="E7471" t="str">
            <v>CRIMPER DIES</v>
          </cell>
          <cell r="F7471" t="str">
            <v>71164220XAD</v>
          </cell>
          <cell r="G7471" t="str">
            <v>ANVIL</v>
          </cell>
        </row>
        <row r="7472">
          <cell r="D7472" t="str">
            <v>71164220XID</v>
          </cell>
          <cell r="E7472" t="str">
            <v>CRIMPER DIES</v>
          </cell>
          <cell r="F7472" t="str">
            <v>71164220XID</v>
          </cell>
          <cell r="G7472" t="str">
            <v>INSULATION CRIMPER</v>
          </cell>
        </row>
        <row r="7473">
          <cell r="D7473" t="str">
            <v>71164220XW</v>
          </cell>
          <cell r="E7473" t="str">
            <v>CRIMPER DIES</v>
          </cell>
          <cell r="F7473" t="str">
            <v>71164220XW</v>
          </cell>
          <cell r="G7473" t="str">
            <v>WIRE CRIMPER</v>
          </cell>
        </row>
        <row r="7474">
          <cell r="D7474" t="str">
            <v>71164221XAD</v>
          </cell>
          <cell r="E7474" t="str">
            <v>CRIMPER DIES</v>
          </cell>
          <cell r="F7474" t="str">
            <v>71164221XAD</v>
          </cell>
          <cell r="G7474" t="str">
            <v>ANVIL</v>
          </cell>
        </row>
        <row r="7475">
          <cell r="D7475" t="str">
            <v>71164221XID</v>
          </cell>
          <cell r="E7475" t="str">
            <v>CRIMPER DIES</v>
          </cell>
          <cell r="F7475" t="str">
            <v>71164221XID</v>
          </cell>
          <cell r="G7475" t="str">
            <v>INSULATION CRIMPER</v>
          </cell>
        </row>
        <row r="7476">
          <cell r="D7476" t="str">
            <v>71164230CXA</v>
          </cell>
          <cell r="E7476" t="str">
            <v>CRIMPER DIES</v>
          </cell>
          <cell r="F7476" t="str">
            <v>71164230CXA</v>
          </cell>
          <cell r="G7476" t="str">
            <v>ANVIL</v>
          </cell>
        </row>
        <row r="7477">
          <cell r="D7477" t="str">
            <v>71164230DXA</v>
          </cell>
          <cell r="E7477" t="str">
            <v>CRIMPER DIES</v>
          </cell>
          <cell r="F7477" t="str">
            <v>71164230DXA</v>
          </cell>
          <cell r="G7477" t="str">
            <v>ANVIL</v>
          </cell>
        </row>
        <row r="7478">
          <cell r="D7478" t="str">
            <v>71164230XI</v>
          </cell>
          <cell r="E7478" t="str">
            <v>CRIMPER DIES</v>
          </cell>
          <cell r="F7478" t="str">
            <v>71164230XI</v>
          </cell>
          <cell r="G7478" t="str">
            <v>INSULATION CRIMPER</v>
          </cell>
        </row>
        <row r="7479">
          <cell r="D7479" t="str">
            <v>71164230XWW</v>
          </cell>
          <cell r="E7479" t="str">
            <v>CRIMPER DIES</v>
          </cell>
          <cell r="F7479" t="str">
            <v>71164230XWW</v>
          </cell>
          <cell r="G7479" t="str">
            <v>WIRE CRIMPER</v>
          </cell>
        </row>
        <row r="7480">
          <cell r="D7480" t="str">
            <v>71164231XA</v>
          </cell>
          <cell r="E7480" t="str">
            <v>CRIMPER DIES</v>
          </cell>
          <cell r="F7480" t="str">
            <v>71164231XA</v>
          </cell>
          <cell r="G7480" t="str">
            <v>ANVIL</v>
          </cell>
        </row>
        <row r="7481">
          <cell r="D7481" t="str">
            <v>71164231XI</v>
          </cell>
          <cell r="E7481" t="str">
            <v>CRIMPER DIES</v>
          </cell>
          <cell r="F7481" t="str">
            <v>71164231XI</v>
          </cell>
          <cell r="G7481" t="str">
            <v>INSULATION CRIMPER</v>
          </cell>
        </row>
        <row r="7482">
          <cell r="D7482" t="str">
            <v>71164231XW</v>
          </cell>
          <cell r="E7482" t="str">
            <v>CRIMPER DIES</v>
          </cell>
          <cell r="F7482" t="str">
            <v>71164231XW</v>
          </cell>
          <cell r="G7482" t="str">
            <v>WIRE CRIMPER</v>
          </cell>
        </row>
        <row r="7483">
          <cell r="D7483" t="str">
            <v>71164233XWW</v>
          </cell>
          <cell r="E7483" t="str">
            <v>CRIMPER DIES</v>
          </cell>
          <cell r="F7483" t="str">
            <v>71164233XWW</v>
          </cell>
          <cell r="G7483" t="str">
            <v>WIRE CRIMPER</v>
          </cell>
        </row>
        <row r="7484">
          <cell r="D7484" t="str">
            <v>71164240XA</v>
          </cell>
          <cell r="E7484" t="str">
            <v>CRIMPER DIES</v>
          </cell>
          <cell r="F7484" t="str">
            <v>71164240XA</v>
          </cell>
          <cell r="G7484" t="str">
            <v>ANVIL</v>
          </cell>
        </row>
        <row r="7485">
          <cell r="D7485" t="str">
            <v>71164240XAC</v>
          </cell>
          <cell r="E7485" t="str">
            <v>CRIMPER DIES</v>
          </cell>
          <cell r="F7485" t="str">
            <v>71164240XAC</v>
          </cell>
          <cell r="G7485" t="str">
            <v>ANVIL</v>
          </cell>
        </row>
        <row r="7486">
          <cell r="D7486" t="str">
            <v>71164240XI</v>
          </cell>
          <cell r="E7486" t="str">
            <v>CRIMPER DIES</v>
          </cell>
          <cell r="F7486" t="str">
            <v>71164240XI</v>
          </cell>
          <cell r="G7486" t="str">
            <v>INSULATION CRIMPER</v>
          </cell>
        </row>
        <row r="7487">
          <cell r="D7487" t="str">
            <v>71164240XIC</v>
          </cell>
          <cell r="E7487" t="str">
            <v>CRIMPER DIES</v>
          </cell>
          <cell r="F7487" t="str">
            <v>71164240XIC</v>
          </cell>
          <cell r="G7487" t="str">
            <v>INSULATION CRIMPER</v>
          </cell>
        </row>
        <row r="7488">
          <cell r="D7488" t="str">
            <v>71164240XW</v>
          </cell>
          <cell r="E7488" t="str">
            <v>CRIMPER DIES</v>
          </cell>
          <cell r="F7488" t="str">
            <v>71164240XW</v>
          </cell>
          <cell r="G7488" t="str">
            <v>WIRE CRIMPER</v>
          </cell>
        </row>
        <row r="7489">
          <cell r="D7489" t="str">
            <v>71164243DDXA</v>
          </cell>
          <cell r="E7489" t="str">
            <v>CRIMPER DIES</v>
          </cell>
          <cell r="F7489" t="str">
            <v>71164243DDXA</v>
          </cell>
          <cell r="G7489" t="str">
            <v>ANVIL</v>
          </cell>
        </row>
        <row r="7490">
          <cell r="D7490" t="str">
            <v>71164243DDXI</v>
          </cell>
          <cell r="E7490" t="str">
            <v>CRIMPER DIES</v>
          </cell>
          <cell r="F7490" t="str">
            <v>71164243DDXI</v>
          </cell>
          <cell r="G7490" t="str">
            <v>INSULATION CRIMPER</v>
          </cell>
        </row>
        <row r="7491">
          <cell r="D7491" t="str">
            <v>71164243DDXW</v>
          </cell>
          <cell r="E7491" t="str">
            <v>CRIMPER DIES</v>
          </cell>
          <cell r="F7491" t="str">
            <v>71164243DDXW</v>
          </cell>
          <cell r="G7491" t="str">
            <v>WIRE CRIMPER</v>
          </cell>
        </row>
        <row r="7492">
          <cell r="D7492" t="str">
            <v>71164245XAD</v>
          </cell>
          <cell r="E7492" t="str">
            <v>CRIMPER DIES</v>
          </cell>
          <cell r="F7492" t="str">
            <v>71164245XAD</v>
          </cell>
          <cell r="G7492" t="str">
            <v>ANVIL</v>
          </cell>
        </row>
        <row r="7493">
          <cell r="D7493" t="str">
            <v>71164245XID</v>
          </cell>
          <cell r="E7493" t="str">
            <v>CRIMPER DIES</v>
          </cell>
          <cell r="F7493" t="str">
            <v>71164245XID</v>
          </cell>
          <cell r="G7493" t="str">
            <v>INSULATION CRIMPER</v>
          </cell>
        </row>
        <row r="7494">
          <cell r="D7494" t="str">
            <v>71164245XW</v>
          </cell>
          <cell r="E7494" t="str">
            <v>CRIMPER DIES</v>
          </cell>
          <cell r="F7494" t="str">
            <v>71164245XW</v>
          </cell>
          <cell r="G7494" t="str">
            <v>WIRE CRIMPER</v>
          </cell>
        </row>
        <row r="7495">
          <cell r="D7495" t="str">
            <v>7116439402XA</v>
          </cell>
          <cell r="E7495" t="str">
            <v>CRIMPER DIES</v>
          </cell>
          <cell r="F7495" t="str">
            <v>7116439402XA</v>
          </cell>
          <cell r="G7495" t="str">
            <v>ANVIL</v>
          </cell>
        </row>
        <row r="7496">
          <cell r="D7496" t="str">
            <v>7116439402XI</v>
          </cell>
          <cell r="E7496" t="str">
            <v>CRIMPER DIES</v>
          </cell>
          <cell r="F7496" t="str">
            <v>7116439402XI</v>
          </cell>
          <cell r="G7496" t="str">
            <v>INSULATION CRIMPER</v>
          </cell>
        </row>
        <row r="7497">
          <cell r="D7497" t="str">
            <v>7116439402XW</v>
          </cell>
          <cell r="E7497" t="str">
            <v>CRIMPER DIES</v>
          </cell>
          <cell r="F7497" t="str">
            <v>7116439402XW</v>
          </cell>
          <cell r="G7497" t="str">
            <v>WIRE CRIMPER</v>
          </cell>
        </row>
        <row r="7498">
          <cell r="D7498" t="str">
            <v>7116439502XA</v>
          </cell>
          <cell r="E7498" t="str">
            <v>CRIMPER DIES</v>
          </cell>
          <cell r="F7498" t="str">
            <v>7116439502XA</v>
          </cell>
          <cell r="G7498" t="str">
            <v>ANVIL</v>
          </cell>
        </row>
        <row r="7499">
          <cell r="D7499" t="str">
            <v>7116439502XI</v>
          </cell>
          <cell r="E7499" t="str">
            <v>CRIMPER DIES</v>
          </cell>
          <cell r="F7499" t="str">
            <v>7116439502XI</v>
          </cell>
          <cell r="G7499" t="str">
            <v>INSULATION CRIMPER</v>
          </cell>
        </row>
        <row r="7500">
          <cell r="D7500" t="str">
            <v>7116439502XW</v>
          </cell>
          <cell r="E7500" t="str">
            <v>CRIMPER DIES</v>
          </cell>
          <cell r="F7500" t="str">
            <v>7116439502XW</v>
          </cell>
          <cell r="G7500" t="str">
            <v>WIRE CRIMPER</v>
          </cell>
        </row>
        <row r="7501">
          <cell r="D7501" t="str">
            <v>71164415XA</v>
          </cell>
          <cell r="E7501" t="str">
            <v>CRIMPER DIES</v>
          </cell>
          <cell r="F7501" t="str">
            <v>71164415XA</v>
          </cell>
          <cell r="G7501" t="str">
            <v>ANVIL</v>
          </cell>
        </row>
        <row r="7502">
          <cell r="D7502" t="str">
            <v>71164415XIW</v>
          </cell>
          <cell r="E7502" t="str">
            <v>CRIMPER DIES</v>
          </cell>
          <cell r="F7502" t="str">
            <v>71164415XIW</v>
          </cell>
          <cell r="G7502" t="str">
            <v>INSULATION CRIMPER</v>
          </cell>
        </row>
        <row r="7503">
          <cell r="D7503" t="str">
            <v>71164416HXAD</v>
          </cell>
          <cell r="E7503" t="str">
            <v>CRIMPER DIES</v>
          </cell>
          <cell r="F7503" t="str">
            <v>71164416HXAD</v>
          </cell>
          <cell r="G7503" t="str">
            <v>INSULATION CRIMPER</v>
          </cell>
        </row>
        <row r="7504">
          <cell r="D7504" t="str">
            <v>71164458XAD</v>
          </cell>
          <cell r="E7504" t="str">
            <v>CRIMPER DIES</v>
          </cell>
          <cell r="F7504" t="str">
            <v>71164458XAD</v>
          </cell>
          <cell r="G7504" t="str">
            <v>ANVIL</v>
          </cell>
        </row>
        <row r="7505">
          <cell r="D7505" t="str">
            <v>71164458XID</v>
          </cell>
          <cell r="E7505" t="str">
            <v>CRIMPER DIES</v>
          </cell>
          <cell r="F7505" t="str">
            <v>71164458XID</v>
          </cell>
          <cell r="G7505" t="str">
            <v>INSULATION CRIMPER</v>
          </cell>
        </row>
        <row r="7506">
          <cell r="D7506" t="str">
            <v>71164458XW</v>
          </cell>
          <cell r="E7506" t="str">
            <v>CRIMPER DIES</v>
          </cell>
          <cell r="F7506" t="str">
            <v>71164458XW</v>
          </cell>
          <cell r="G7506" t="str">
            <v>WIRE CRIMPER</v>
          </cell>
        </row>
        <row r="7507">
          <cell r="D7507" t="str">
            <v>71164486XA</v>
          </cell>
          <cell r="E7507" t="str">
            <v>CRIMPER DIES</v>
          </cell>
          <cell r="F7507" t="str">
            <v>71164486XA</v>
          </cell>
          <cell r="G7507" t="str">
            <v>ANVIL</v>
          </cell>
        </row>
        <row r="7508">
          <cell r="D7508" t="str">
            <v>71164486XI</v>
          </cell>
          <cell r="E7508" t="str">
            <v>CRIMPER DIES</v>
          </cell>
          <cell r="F7508" t="str">
            <v>71164486XI</v>
          </cell>
          <cell r="G7508" t="str">
            <v>INSULATION CRIMPER</v>
          </cell>
        </row>
        <row r="7509">
          <cell r="D7509" t="str">
            <v>71164486XW</v>
          </cell>
          <cell r="E7509" t="str">
            <v>CRIMPER DIES</v>
          </cell>
          <cell r="F7509" t="str">
            <v>71164486XW</v>
          </cell>
          <cell r="G7509" t="str">
            <v>WIRE CRIMPER</v>
          </cell>
        </row>
        <row r="7510">
          <cell r="D7510" t="str">
            <v>71164493XA</v>
          </cell>
          <cell r="E7510" t="str">
            <v>CRIMPER DIES</v>
          </cell>
          <cell r="F7510" t="str">
            <v>71164493XA</v>
          </cell>
          <cell r="G7510" t="str">
            <v>ANVIL</v>
          </cell>
        </row>
        <row r="7511">
          <cell r="D7511" t="str">
            <v>71164493XI</v>
          </cell>
          <cell r="E7511" t="str">
            <v>CRIMPER DIES</v>
          </cell>
          <cell r="F7511" t="str">
            <v>71164493XI</v>
          </cell>
          <cell r="G7511" t="str">
            <v>INSULATION CRIMPER</v>
          </cell>
        </row>
        <row r="7512">
          <cell r="D7512" t="str">
            <v>71164493XW</v>
          </cell>
          <cell r="E7512" t="str">
            <v>CRIMPER DIES</v>
          </cell>
          <cell r="F7512" t="str">
            <v>71164493XW</v>
          </cell>
          <cell r="G7512" t="str">
            <v>WIRE CRIMPER</v>
          </cell>
        </row>
        <row r="7513">
          <cell r="D7513" t="str">
            <v>71164502XAD</v>
          </cell>
          <cell r="E7513" t="str">
            <v>CRIMPER DIES</v>
          </cell>
          <cell r="F7513" t="str">
            <v>71164502XAD</v>
          </cell>
          <cell r="G7513" t="str">
            <v>ANVIL</v>
          </cell>
        </row>
        <row r="7514">
          <cell r="D7514" t="str">
            <v>71164502XID</v>
          </cell>
          <cell r="E7514" t="str">
            <v>CRIMPER DIES</v>
          </cell>
          <cell r="F7514" t="str">
            <v>71164502XID</v>
          </cell>
          <cell r="G7514" t="str">
            <v>INSULATION CRIMPER</v>
          </cell>
        </row>
        <row r="7515">
          <cell r="D7515" t="str">
            <v>71164502XW</v>
          </cell>
          <cell r="E7515" t="str">
            <v>CRIMPER DIES</v>
          </cell>
          <cell r="F7515" t="str">
            <v>71164502XW</v>
          </cell>
          <cell r="G7515" t="str">
            <v>WIRE CRIMPER</v>
          </cell>
        </row>
        <row r="7516">
          <cell r="D7516" t="str">
            <v>71164523XAD</v>
          </cell>
          <cell r="E7516" t="str">
            <v>CRIMPER DIES</v>
          </cell>
          <cell r="F7516" t="str">
            <v>71164523XAD</v>
          </cell>
          <cell r="G7516" t="str">
            <v>ANVIL</v>
          </cell>
        </row>
        <row r="7517">
          <cell r="D7517" t="str">
            <v>71164523XID</v>
          </cell>
          <cell r="E7517" t="str">
            <v>CRIMPER DIES</v>
          </cell>
          <cell r="F7517" t="str">
            <v>71164523XID</v>
          </cell>
          <cell r="G7517" t="str">
            <v>INSULATION CRIMPER</v>
          </cell>
        </row>
        <row r="7518">
          <cell r="D7518" t="str">
            <v>71164523XW</v>
          </cell>
          <cell r="E7518" t="str">
            <v>CRIMPER DIES</v>
          </cell>
          <cell r="F7518" t="str">
            <v>71164523XW</v>
          </cell>
          <cell r="G7518" t="str">
            <v>WIRE CRIMPER</v>
          </cell>
        </row>
        <row r="7519">
          <cell r="D7519" t="str">
            <v>71164602XA</v>
          </cell>
          <cell r="E7519" t="str">
            <v>CRIMPER DIES</v>
          </cell>
          <cell r="F7519" t="str">
            <v>71164602XA</v>
          </cell>
          <cell r="G7519" t="str">
            <v>ANVIL</v>
          </cell>
        </row>
        <row r="7520">
          <cell r="D7520" t="str">
            <v>71164602XI</v>
          </cell>
          <cell r="E7520" t="str">
            <v>CRIMPER DIES</v>
          </cell>
          <cell r="F7520" t="str">
            <v>71164602XI</v>
          </cell>
          <cell r="G7520" t="str">
            <v>INSULATION CRIMPER</v>
          </cell>
        </row>
        <row r="7521">
          <cell r="D7521" t="str">
            <v>71164602XW</v>
          </cell>
          <cell r="E7521" t="str">
            <v>CRIMPER DIES</v>
          </cell>
          <cell r="F7521" t="str">
            <v>71164602XW</v>
          </cell>
          <cell r="G7521" t="str">
            <v>WIRE CRIMPER</v>
          </cell>
        </row>
        <row r="7522">
          <cell r="D7522" t="str">
            <v>71164603XA</v>
          </cell>
          <cell r="E7522" t="str">
            <v>CRIMPER DIES</v>
          </cell>
          <cell r="F7522" t="str">
            <v>71164603XA</v>
          </cell>
          <cell r="G7522" t="str">
            <v>ANVIL</v>
          </cell>
        </row>
        <row r="7523">
          <cell r="D7523" t="str">
            <v>71164603XI</v>
          </cell>
          <cell r="E7523" t="str">
            <v>CRIMPER DIES</v>
          </cell>
          <cell r="F7523" t="str">
            <v>71164603XI</v>
          </cell>
          <cell r="G7523" t="str">
            <v>INSULATION CRIMPER</v>
          </cell>
        </row>
        <row r="7524">
          <cell r="D7524" t="str">
            <v>71164603XW</v>
          </cell>
          <cell r="E7524" t="str">
            <v>CRIMPER DIES</v>
          </cell>
          <cell r="F7524" t="str">
            <v>71164603XW</v>
          </cell>
          <cell r="G7524" t="str">
            <v>WIRE CRIMPER</v>
          </cell>
        </row>
        <row r="7525">
          <cell r="D7525" t="str">
            <v>71164618XA</v>
          </cell>
          <cell r="E7525" t="str">
            <v>CRIMPER DIES</v>
          </cell>
          <cell r="F7525" t="str">
            <v>71164618XA</v>
          </cell>
          <cell r="G7525" t="str">
            <v>ANVIL</v>
          </cell>
        </row>
        <row r="7526">
          <cell r="D7526" t="str">
            <v>71164618XWW</v>
          </cell>
          <cell r="E7526" t="str">
            <v>CRIMPER DIES</v>
          </cell>
          <cell r="F7526" t="str">
            <v>71164618XWW</v>
          </cell>
          <cell r="G7526" t="str">
            <v>WIRE CRIMPER</v>
          </cell>
        </row>
        <row r="7527">
          <cell r="D7527" t="str">
            <v>71164619XIW</v>
          </cell>
          <cell r="E7527" t="str">
            <v>CRIMPER DIES</v>
          </cell>
          <cell r="F7527" t="str">
            <v>71164619XIW</v>
          </cell>
          <cell r="G7527" t="str">
            <v>INSULATION CRIMPER</v>
          </cell>
        </row>
        <row r="7528">
          <cell r="D7528" t="str">
            <v>71164660XA</v>
          </cell>
          <cell r="E7528" t="str">
            <v>CRIMPER DIES</v>
          </cell>
          <cell r="F7528" t="str">
            <v>71164660XA</v>
          </cell>
          <cell r="G7528" t="str">
            <v>ANVIL</v>
          </cell>
        </row>
        <row r="7529">
          <cell r="D7529" t="str">
            <v>71164660XI</v>
          </cell>
          <cell r="E7529" t="str">
            <v>CRIMPER DIES</v>
          </cell>
          <cell r="F7529" t="str">
            <v>71164660XI</v>
          </cell>
          <cell r="G7529" t="str">
            <v>INSULATION CRIMPER</v>
          </cell>
        </row>
        <row r="7530">
          <cell r="D7530" t="str">
            <v>71164660XWI</v>
          </cell>
          <cell r="E7530" t="str">
            <v>CRIMPER DIES</v>
          </cell>
          <cell r="F7530" t="str">
            <v>71164660XWI</v>
          </cell>
          <cell r="G7530" t="str">
            <v>WIRE CRIMPER</v>
          </cell>
        </row>
        <row r="7531">
          <cell r="D7531" t="str">
            <v>71164727CLXAD</v>
          </cell>
          <cell r="E7531" t="str">
            <v>CRIMPER DIES</v>
          </cell>
          <cell r="F7531" t="str">
            <v>71164727CLXAD</v>
          </cell>
          <cell r="G7531" t="str">
            <v>ANVIL</v>
          </cell>
        </row>
        <row r="7532">
          <cell r="D7532" t="str">
            <v>71164727XA</v>
          </cell>
          <cell r="E7532" t="str">
            <v>CRIMPER DIES</v>
          </cell>
          <cell r="F7532" t="str">
            <v>71164727XA</v>
          </cell>
          <cell r="G7532" t="str">
            <v>ANVIL</v>
          </cell>
        </row>
        <row r="7533">
          <cell r="D7533" t="str">
            <v>71164727XAD</v>
          </cell>
          <cell r="E7533" t="str">
            <v>CRIMPER DIES</v>
          </cell>
          <cell r="F7533" t="str">
            <v>71164727XAD</v>
          </cell>
          <cell r="G7533" t="str">
            <v>ANVIL</v>
          </cell>
        </row>
        <row r="7534">
          <cell r="D7534" t="str">
            <v>71164727XI</v>
          </cell>
          <cell r="E7534" t="str">
            <v>CRIMPER DIES</v>
          </cell>
          <cell r="F7534" t="str">
            <v>71164727XI</v>
          </cell>
          <cell r="G7534" t="str">
            <v>INSULATION CRIMPER</v>
          </cell>
        </row>
        <row r="7535">
          <cell r="D7535" t="str">
            <v>71164727XWW</v>
          </cell>
          <cell r="E7535" t="str">
            <v>CRIMPER DIES</v>
          </cell>
          <cell r="F7535" t="str">
            <v>71164727XWW</v>
          </cell>
          <cell r="G7535" t="str">
            <v>WIRE CRIMPER</v>
          </cell>
        </row>
        <row r="7536">
          <cell r="D7536" t="str">
            <v>71164765XA</v>
          </cell>
          <cell r="E7536" t="str">
            <v>CRIMPER DIES</v>
          </cell>
          <cell r="F7536" t="str">
            <v>71164765XA</v>
          </cell>
          <cell r="G7536" t="str">
            <v>ANVIL</v>
          </cell>
        </row>
        <row r="7537">
          <cell r="D7537" t="str">
            <v>71164765XI</v>
          </cell>
          <cell r="E7537" t="str">
            <v>CRIMPER DIES</v>
          </cell>
          <cell r="F7537" t="str">
            <v>71164765XI</v>
          </cell>
          <cell r="G7537" t="str">
            <v>INSULATION CRIMPER</v>
          </cell>
        </row>
        <row r="7538">
          <cell r="D7538" t="str">
            <v>71164765XW</v>
          </cell>
          <cell r="E7538" t="str">
            <v>CRIMPER DIES</v>
          </cell>
          <cell r="F7538" t="str">
            <v>71164765XW</v>
          </cell>
          <cell r="G7538" t="str">
            <v>WIRE CRIMPER</v>
          </cell>
        </row>
        <row r="7539">
          <cell r="D7539" t="str">
            <v>71164790XAD</v>
          </cell>
          <cell r="E7539" t="str">
            <v>CRIMPER DIES</v>
          </cell>
          <cell r="F7539" t="str">
            <v>71164790XAD</v>
          </cell>
          <cell r="G7539" t="str">
            <v>ANVIL</v>
          </cell>
        </row>
        <row r="7540">
          <cell r="D7540" t="str">
            <v>71164790XID</v>
          </cell>
          <cell r="E7540" t="str">
            <v>CRIMPER DIES</v>
          </cell>
          <cell r="F7540" t="str">
            <v>71164790XID</v>
          </cell>
          <cell r="G7540" t="str">
            <v>INSULATION CRIMPER</v>
          </cell>
        </row>
        <row r="7541">
          <cell r="D7541" t="str">
            <v>71164790XW</v>
          </cell>
          <cell r="E7541" t="str">
            <v>CRIMPER DIES</v>
          </cell>
          <cell r="F7541" t="str">
            <v>71164790XW</v>
          </cell>
          <cell r="G7541" t="str">
            <v>WIRE CRIMPER</v>
          </cell>
        </row>
        <row r="7542">
          <cell r="D7542" t="str">
            <v>71164792XAD</v>
          </cell>
          <cell r="E7542" t="str">
            <v>CRIMPER DIES</v>
          </cell>
          <cell r="F7542" t="str">
            <v>71164792XAD</v>
          </cell>
          <cell r="G7542" t="str">
            <v>ANVIL</v>
          </cell>
        </row>
        <row r="7543">
          <cell r="D7543" t="str">
            <v>71164792XID</v>
          </cell>
          <cell r="E7543" t="str">
            <v>CRIMPER DIES</v>
          </cell>
          <cell r="F7543" t="str">
            <v>71164792XID</v>
          </cell>
          <cell r="G7543" t="str">
            <v>INSULATION CRIMPER</v>
          </cell>
        </row>
        <row r="7544">
          <cell r="D7544" t="str">
            <v>71164792XW</v>
          </cell>
          <cell r="E7544" t="str">
            <v>CRIMPER DIES</v>
          </cell>
          <cell r="F7544" t="str">
            <v>71164792XW</v>
          </cell>
          <cell r="G7544" t="str">
            <v>WIRE CRIMPER</v>
          </cell>
        </row>
        <row r="7545">
          <cell r="D7545" t="str">
            <v>71164832XA</v>
          </cell>
          <cell r="E7545" t="str">
            <v>CRIMPER DIES</v>
          </cell>
          <cell r="F7545" t="str">
            <v>71164832XA</v>
          </cell>
          <cell r="G7545" t="str">
            <v>ANVIL</v>
          </cell>
        </row>
        <row r="7546">
          <cell r="D7546" t="str">
            <v>71164832XI</v>
          </cell>
          <cell r="E7546" t="str">
            <v>CRIMPER DIES</v>
          </cell>
          <cell r="F7546" t="str">
            <v>71164832XI</v>
          </cell>
          <cell r="G7546" t="str">
            <v>INSULATION CRIMPER</v>
          </cell>
        </row>
        <row r="7547">
          <cell r="D7547" t="str">
            <v>71164832XW</v>
          </cell>
          <cell r="E7547" t="str">
            <v>CRIMPER DIES</v>
          </cell>
          <cell r="F7547" t="str">
            <v>71164832XW</v>
          </cell>
          <cell r="G7547" t="str">
            <v>WIRE CRIMPER</v>
          </cell>
        </row>
        <row r="7548">
          <cell r="D7548" t="str">
            <v>71164837XA</v>
          </cell>
          <cell r="E7548" t="str">
            <v>CRIMPER DIES</v>
          </cell>
          <cell r="F7548" t="str">
            <v>71164837XA</v>
          </cell>
          <cell r="G7548" t="str">
            <v>ANVIL</v>
          </cell>
        </row>
        <row r="7549">
          <cell r="D7549" t="str">
            <v>71164837XI</v>
          </cell>
          <cell r="E7549" t="str">
            <v>CRIMPER DIES</v>
          </cell>
          <cell r="F7549" t="str">
            <v>71164837XI</v>
          </cell>
          <cell r="G7549" t="str">
            <v>INSULATION CRIMPER</v>
          </cell>
        </row>
        <row r="7550">
          <cell r="D7550" t="str">
            <v>71164837XWW</v>
          </cell>
          <cell r="E7550" t="str">
            <v>CRIMPER DIES</v>
          </cell>
          <cell r="F7550" t="str">
            <v>71164837XWW</v>
          </cell>
          <cell r="G7550" t="str">
            <v>WIRE CRIMPER</v>
          </cell>
        </row>
        <row r="7551">
          <cell r="D7551" t="str">
            <v>71164838XAC</v>
          </cell>
          <cell r="E7551" t="str">
            <v>CRIMPER DIES</v>
          </cell>
          <cell r="F7551" t="str">
            <v>71164838XAC</v>
          </cell>
          <cell r="G7551" t="str">
            <v>ANVIL</v>
          </cell>
        </row>
        <row r="7552">
          <cell r="D7552" t="str">
            <v>71164838XW</v>
          </cell>
          <cell r="E7552" t="str">
            <v>CRIMPER DIES</v>
          </cell>
          <cell r="F7552" t="str">
            <v>71164838XW</v>
          </cell>
          <cell r="G7552" t="str">
            <v>WIRE CRIMPER</v>
          </cell>
        </row>
        <row r="7553">
          <cell r="D7553" t="str">
            <v>71164865XAD</v>
          </cell>
          <cell r="E7553" t="str">
            <v>CRIMPER DIES</v>
          </cell>
          <cell r="F7553" t="str">
            <v>71164865XAD</v>
          </cell>
          <cell r="G7553" t="str">
            <v>ANVIL</v>
          </cell>
        </row>
        <row r="7554">
          <cell r="D7554" t="str">
            <v>71164865XID</v>
          </cell>
          <cell r="E7554" t="str">
            <v>CRIMPER DIES</v>
          </cell>
          <cell r="F7554" t="str">
            <v>71164865XID</v>
          </cell>
          <cell r="G7554" t="str">
            <v>INSULATION CRIMPER</v>
          </cell>
        </row>
        <row r="7555">
          <cell r="D7555" t="str">
            <v>71164865XW</v>
          </cell>
          <cell r="E7555" t="str">
            <v>CRIMPER DIES</v>
          </cell>
          <cell r="F7555" t="str">
            <v>71164865XW</v>
          </cell>
          <cell r="G7555" t="str">
            <v>WIRE CRIMPER</v>
          </cell>
        </row>
        <row r="7556">
          <cell r="D7556" t="str">
            <v>71164866XAD</v>
          </cell>
          <cell r="E7556" t="str">
            <v>CRIMPER DIES</v>
          </cell>
          <cell r="F7556" t="str">
            <v>71164866XAD</v>
          </cell>
          <cell r="G7556" t="str">
            <v>ANVIL</v>
          </cell>
        </row>
        <row r="7557">
          <cell r="D7557" t="str">
            <v>71164866XID</v>
          </cell>
          <cell r="E7557" t="str">
            <v>CRIMPER DIES</v>
          </cell>
          <cell r="F7557" t="str">
            <v>71164866XID</v>
          </cell>
          <cell r="G7557" t="str">
            <v>INSULATION CRIMPER</v>
          </cell>
        </row>
        <row r="7558">
          <cell r="D7558" t="str">
            <v>71164866XW</v>
          </cell>
          <cell r="E7558" t="str">
            <v>CRIMPER DIES</v>
          </cell>
          <cell r="F7558" t="str">
            <v>71164866XW</v>
          </cell>
          <cell r="G7558" t="str">
            <v>WIRE CRIMPER</v>
          </cell>
        </row>
        <row r="7559">
          <cell r="D7559" t="str">
            <v>71164992CLXAW</v>
          </cell>
          <cell r="E7559" t="str">
            <v>CRIMPER DIES</v>
          </cell>
          <cell r="F7559" t="str">
            <v>71164992CLXAW</v>
          </cell>
          <cell r="G7559" t="str">
            <v>ANVIL</v>
          </cell>
        </row>
        <row r="7560">
          <cell r="D7560" t="str">
            <v>71164992XAW</v>
          </cell>
          <cell r="E7560" t="str">
            <v>CRIMPER DIES</v>
          </cell>
          <cell r="F7560" t="str">
            <v>71164992XAW</v>
          </cell>
          <cell r="G7560" t="str">
            <v>ANVIL</v>
          </cell>
        </row>
        <row r="7561">
          <cell r="D7561" t="str">
            <v>71164992XIB</v>
          </cell>
          <cell r="E7561" t="str">
            <v>CRIMPER DIES</v>
          </cell>
          <cell r="F7561" t="str">
            <v>71164992XIB</v>
          </cell>
          <cell r="G7561" t="str">
            <v>INSULATION CRIMPER</v>
          </cell>
        </row>
        <row r="7562">
          <cell r="D7562" t="str">
            <v>71164992XIW</v>
          </cell>
          <cell r="E7562" t="str">
            <v>CRIMPER DIES</v>
          </cell>
          <cell r="F7562" t="str">
            <v>71164992XIW</v>
          </cell>
          <cell r="G7562" t="str">
            <v>INSULATION CRIMPER</v>
          </cell>
        </row>
        <row r="7563">
          <cell r="D7563" t="str">
            <v>71164992XWW</v>
          </cell>
          <cell r="E7563" t="str">
            <v>CRIMPER DIES</v>
          </cell>
          <cell r="F7563" t="str">
            <v>71164992XWW</v>
          </cell>
          <cell r="G7563" t="str">
            <v>WIRE CRIMPER</v>
          </cell>
        </row>
        <row r="7564">
          <cell r="D7564" t="str">
            <v>71164993XA</v>
          </cell>
          <cell r="E7564" t="str">
            <v>CRIMPER DIES</v>
          </cell>
          <cell r="F7564" t="str">
            <v>71164993XA</v>
          </cell>
          <cell r="G7564" t="str">
            <v>ANVIL</v>
          </cell>
        </row>
        <row r="7565">
          <cell r="D7565" t="str">
            <v>71164993XI</v>
          </cell>
          <cell r="E7565" t="str">
            <v>CRIMPER DIES</v>
          </cell>
          <cell r="F7565" t="str">
            <v>71164993XI</v>
          </cell>
          <cell r="G7565" t="str">
            <v>INSULATION CRIMPER</v>
          </cell>
        </row>
        <row r="7566">
          <cell r="D7566" t="str">
            <v>71164993XW</v>
          </cell>
          <cell r="E7566" t="str">
            <v>CRIMPER DIES</v>
          </cell>
          <cell r="F7566" t="str">
            <v>71164993XW</v>
          </cell>
          <cell r="G7566" t="str">
            <v>WIRE CRIMPER</v>
          </cell>
        </row>
        <row r="7567">
          <cell r="D7567" t="str">
            <v>71164997XA</v>
          </cell>
          <cell r="E7567" t="str">
            <v>CRIMPER DIES</v>
          </cell>
          <cell r="F7567" t="str">
            <v>71164997XA</v>
          </cell>
          <cell r="G7567" t="str">
            <v>ANVIL</v>
          </cell>
        </row>
        <row r="7568">
          <cell r="D7568" t="str">
            <v>71164997XIC</v>
          </cell>
          <cell r="E7568" t="str">
            <v>CRIMPER DIES</v>
          </cell>
          <cell r="F7568" t="str">
            <v>71164997XIC</v>
          </cell>
          <cell r="G7568" t="str">
            <v>INSULATION CRIMPER</v>
          </cell>
        </row>
        <row r="7569">
          <cell r="D7569" t="str">
            <v>71164997XW</v>
          </cell>
          <cell r="E7569" t="str">
            <v>CRIMPER DIES</v>
          </cell>
          <cell r="F7569" t="str">
            <v>71164997XW</v>
          </cell>
          <cell r="G7569" t="str">
            <v>WIRE CRIMPER</v>
          </cell>
        </row>
        <row r="7570">
          <cell r="D7570" t="str">
            <v>71164998XA</v>
          </cell>
          <cell r="E7570" t="str">
            <v>CRIMPER DIES</v>
          </cell>
          <cell r="F7570" t="str">
            <v>71164998XA</v>
          </cell>
          <cell r="G7570" t="str">
            <v>ANVIL</v>
          </cell>
        </row>
        <row r="7571">
          <cell r="D7571" t="str">
            <v>71164998XI</v>
          </cell>
          <cell r="E7571" t="str">
            <v>CRIMPER DIES</v>
          </cell>
          <cell r="F7571" t="str">
            <v>71164998XI</v>
          </cell>
          <cell r="G7571" t="str">
            <v>INSULATION CRIMPER</v>
          </cell>
        </row>
        <row r="7572">
          <cell r="D7572" t="str">
            <v>71164998XW</v>
          </cell>
          <cell r="E7572" t="str">
            <v>CRIMPER DIES</v>
          </cell>
          <cell r="F7572" t="str">
            <v>71164998XW</v>
          </cell>
          <cell r="G7572" t="str">
            <v>WIRE CRIMPER</v>
          </cell>
        </row>
        <row r="7573">
          <cell r="D7573" t="str">
            <v>71165047XAC</v>
          </cell>
          <cell r="E7573" t="str">
            <v>CRIMPER DIES</v>
          </cell>
          <cell r="F7573" t="str">
            <v>71165047XAC</v>
          </cell>
          <cell r="G7573" t="str">
            <v>ANVIL</v>
          </cell>
        </row>
        <row r="7574">
          <cell r="D7574" t="str">
            <v>71165047XIC</v>
          </cell>
          <cell r="E7574" t="str">
            <v>CRIMPER DIES</v>
          </cell>
          <cell r="F7574" t="str">
            <v>71165047XIC</v>
          </cell>
          <cell r="G7574" t="str">
            <v>INSULATION CRIMPER</v>
          </cell>
        </row>
        <row r="7575">
          <cell r="D7575" t="str">
            <v>71165047XW</v>
          </cell>
          <cell r="E7575" t="str">
            <v>CRIMPER DIES</v>
          </cell>
          <cell r="F7575" t="str">
            <v>71165047XW</v>
          </cell>
          <cell r="G7575" t="str">
            <v>WIRE CRIMPER</v>
          </cell>
        </row>
        <row r="7576">
          <cell r="D7576" t="str">
            <v>71165048XA</v>
          </cell>
          <cell r="E7576" t="str">
            <v>CRIMPER DIES</v>
          </cell>
          <cell r="F7576" t="str">
            <v>71165048XA</v>
          </cell>
          <cell r="G7576" t="str">
            <v>ANVIL</v>
          </cell>
        </row>
        <row r="7577">
          <cell r="D7577" t="str">
            <v>71165048XI</v>
          </cell>
          <cell r="E7577" t="str">
            <v>CRIMPER DIES</v>
          </cell>
          <cell r="F7577" t="str">
            <v>71165048XI</v>
          </cell>
          <cell r="G7577" t="str">
            <v>INSULATION CRIMPER</v>
          </cell>
        </row>
        <row r="7578">
          <cell r="D7578" t="str">
            <v>71165048XW</v>
          </cell>
          <cell r="E7578" t="str">
            <v>CRIMPER DIES</v>
          </cell>
          <cell r="F7578" t="str">
            <v>71165048XW</v>
          </cell>
          <cell r="G7578" t="str">
            <v>WIRE CRIMPER</v>
          </cell>
        </row>
        <row r="7579">
          <cell r="D7579" t="str">
            <v>71165055XAD</v>
          </cell>
          <cell r="E7579" t="str">
            <v>CRIMPER DIES</v>
          </cell>
          <cell r="F7579" t="str">
            <v>71165055XAD</v>
          </cell>
          <cell r="G7579" t="str">
            <v>ANVIL</v>
          </cell>
        </row>
        <row r="7580">
          <cell r="D7580" t="str">
            <v>71165055XID</v>
          </cell>
          <cell r="E7580" t="str">
            <v>CRIMPER DIES</v>
          </cell>
          <cell r="F7580" t="str">
            <v>71165055XID</v>
          </cell>
          <cell r="G7580" t="str">
            <v>INSULATION CRIMPER</v>
          </cell>
        </row>
        <row r="7581">
          <cell r="D7581" t="str">
            <v>71165055XW</v>
          </cell>
          <cell r="E7581" t="str">
            <v>CRIMPER DIES</v>
          </cell>
          <cell r="F7581" t="str">
            <v>71165055XW</v>
          </cell>
          <cell r="G7581" t="str">
            <v>WIRE CRIMPER</v>
          </cell>
        </row>
        <row r="7582">
          <cell r="D7582" t="str">
            <v>71165058XAD</v>
          </cell>
          <cell r="E7582" t="str">
            <v>CRIMPER DIES</v>
          </cell>
          <cell r="F7582" t="str">
            <v>71165058XAD</v>
          </cell>
          <cell r="G7582" t="str">
            <v>ANVIL</v>
          </cell>
        </row>
        <row r="7583">
          <cell r="D7583" t="str">
            <v>71165058XID</v>
          </cell>
          <cell r="E7583" t="str">
            <v>CRIMPER DIES</v>
          </cell>
          <cell r="F7583" t="str">
            <v>71165058XID</v>
          </cell>
          <cell r="G7583" t="str">
            <v>INSULATION CRIMPER</v>
          </cell>
        </row>
        <row r="7584">
          <cell r="D7584" t="str">
            <v>71165058XW</v>
          </cell>
          <cell r="E7584" t="str">
            <v>CRIMPER DIES</v>
          </cell>
          <cell r="F7584" t="str">
            <v>71165058XW</v>
          </cell>
          <cell r="G7584" t="str">
            <v>WIRE CRIMPER</v>
          </cell>
        </row>
        <row r="7585">
          <cell r="D7585" t="str">
            <v>71165096XAC</v>
          </cell>
          <cell r="E7585" t="str">
            <v>CRIMPER DIES</v>
          </cell>
          <cell r="F7585" t="str">
            <v>71165096XAC</v>
          </cell>
          <cell r="G7585" t="str">
            <v>ANVIL</v>
          </cell>
        </row>
        <row r="7586">
          <cell r="D7586" t="str">
            <v>71165096XIC</v>
          </cell>
          <cell r="E7586" t="str">
            <v>CRIMPER DIES</v>
          </cell>
          <cell r="F7586" t="str">
            <v>71165096XIC</v>
          </cell>
          <cell r="G7586" t="str">
            <v>INSULATION CRIMPER</v>
          </cell>
        </row>
        <row r="7587">
          <cell r="D7587" t="str">
            <v>71165096XWW</v>
          </cell>
          <cell r="E7587" t="str">
            <v>CRIMPER DIES</v>
          </cell>
          <cell r="F7587" t="str">
            <v>71165096XWW</v>
          </cell>
          <cell r="G7587" t="str">
            <v>WIRE CRIMPER</v>
          </cell>
        </row>
        <row r="7588">
          <cell r="D7588" t="str">
            <v>71165147XA</v>
          </cell>
          <cell r="E7588" t="str">
            <v>CRIMPER DIES</v>
          </cell>
          <cell r="F7588" t="str">
            <v>71165147XA</v>
          </cell>
          <cell r="G7588" t="str">
            <v>ANVIL</v>
          </cell>
        </row>
        <row r="7589">
          <cell r="D7589" t="str">
            <v>71165147XI</v>
          </cell>
          <cell r="E7589" t="str">
            <v>CRIMPER DIES</v>
          </cell>
          <cell r="F7589" t="str">
            <v>71165147XI</v>
          </cell>
          <cell r="G7589" t="str">
            <v>INSULATION CRIMPER</v>
          </cell>
        </row>
        <row r="7590">
          <cell r="D7590" t="str">
            <v>71165147XW</v>
          </cell>
          <cell r="E7590" t="str">
            <v>CRIMPER DIES</v>
          </cell>
          <cell r="F7590" t="str">
            <v>71165147XW</v>
          </cell>
          <cell r="G7590" t="str">
            <v>WIRE CRIMPER</v>
          </cell>
        </row>
        <row r="7591">
          <cell r="D7591" t="str">
            <v>71165153CAN</v>
          </cell>
          <cell r="E7591" t="str">
            <v>CRIMPER DIES</v>
          </cell>
          <cell r="F7591" t="str">
            <v>71165153CAN</v>
          </cell>
          <cell r="G7591" t="str">
            <v>ANVIL</v>
          </cell>
        </row>
        <row r="7592">
          <cell r="D7592" t="str">
            <v>71165153CAPC</v>
          </cell>
          <cell r="E7592" t="str">
            <v>CRIMPER DIES</v>
          </cell>
          <cell r="F7592" t="str">
            <v>71165153CAPC</v>
          </cell>
          <cell r="G7592" t="str">
            <v>ANVIL</v>
          </cell>
        </row>
        <row r="7593">
          <cell r="D7593" t="str">
            <v>71165153CIC</v>
          </cell>
          <cell r="E7593" t="str">
            <v>CRIMPER DIES</v>
          </cell>
          <cell r="F7593" t="str">
            <v>71165153CIC</v>
          </cell>
          <cell r="G7593" t="str">
            <v>INSULATION CRIMPER</v>
          </cell>
        </row>
        <row r="7594">
          <cell r="D7594" t="str">
            <v>71165153CW</v>
          </cell>
          <cell r="E7594" t="str">
            <v>CRIMPER DIES</v>
          </cell>
          <cell r="F7594" t="str">
            <v>71165153CW</v>
          </cell>
          <cell r="G7594" t="str">
            <v>WIRE CRIMPER</v>
          </cell>
        </row>
        <row r="7595">
          <cell r="D7595" t="str">
            <v>71165153DAN</v>
          </cell>
          <cell r="E7595" t="str">
            <v>CRIMPER DIES</v>
          </cell>
          <cell r="F7595" t="str">
            <v>71165153DAN</v>
          </cell>
          <cell r="G7595" t="str">
            <v>ANVIL</v>
          </cell>
        </row>
        <row r="7596">
          <cell r="D7596" t="str">
            <v>71165153DW</v>
          </cell>
          <cell r="E7596" t="str">
            <v>CRIMPER DIES</v>
          </cell>
          <cell r="F7596" t="str">
            <v>71165153DW</v>
          </cell>
          <cell r="G7596" t="str">
            <v>WIRE CRIMPER</v>
          </cell>
        </row>
        <row r="7597">
          <cell r="D7597" t="str">
            <v>71165153HCAPD</v>
          </cell>
          <cell r="E7597" t="str">
            <v>CRIMPER DIES</v>
          </cell>
          <cell r="F7597" t="str">
            <v>71165153HCAPD</v>
          </cell>
          <cell r="G7597" t="str">
            <v>ANVIL</v>
          </cell>
        </row>
        <row r="7598">
          <cell r="D7598" t="str">
            <v>71165153HCID</v>
          </cell>
          <cell r="E7598" t="str">
            <v>CRIMPER DIES</v>
          </cell>
          <cell r="F7598" t="str">
            <v>71165153HCID</v>
          </cell>
          <cell r="G7598" t="str">
            <v>INSULATION CRIMPER</v>
          </cell>
        </row>
        <row r="7599">
          <cell r="D7599" t="str">
            <v>71165153HCW</v>
          </cell>
          <cell r="E7599" t="str">
            <v>CRIMPER DIES</v>
          </cell>
          <cell r="F7599" t="str">
            <v>71165153HCW</v>
          </cell>
          <cell r="G7599" t="str">
            <v>WIRE CRIMPER</v>
          </cell>
        </row>
        <row r="7600">
          <cell r="D7600" t="str">
            <v>71165356XAC</v>
          </cell>
          <cell r="E7600" t="str">
            <v>CRIMPER DIES</v>
          </cell>
          <cell r="F7600" t="str">
            <v>71165356XAC</v>
          </cell>
          <cell r="G7600" t="str">
            <v>ANVIL</v>
          </cell>
        </row>
        <row r="7601">
          <cell r="D7601" t="str">
            <v>71165356XIC</v>
          </cell>
          <cell r="E7601" t="str">
            <v>CRIMPER DIES</v>
          </cell>
          <cell r="F7601" t="str">
            <v>71165356XIC</v>
          </cell>
          <cell r="G7601" t="str">
            <v>INSULATION CRIMPER</v>
          </cell>
        </row>
        <row r="7602">
          <cell r="D7602" t="str">
            <v>71165356XW</v>
          </cell>
          <cell r="E7602" t="str">
            <v>CRIMPER DIES</v>
          </cell>
          <cell r="F7602" t="str">
            <v>71165356XW</v>
          </cell>
          <cell r="G7602" t="str">
            <v>WIRE CRIMPER</v>
          </cell>
        </row>
        <row r="7603">
          <cell r="D7603" t="str">
            <v>71165358PA</v>
          </cell>
          <cell r="E7603" t="str">
            <v>CRIMPER DIES</v>
          </cell>
          <cell r="F7603" t="str">
            <v>71165358PA</v>
          </cell>
          <cell r="G7603" t="str">
            <v>ANVIL</v>
          </cell>
        </row>
        <row r="7604">
          <cell r="D7604" t="str">
            <v>71165358PI</v>
          </cell>
          <cell r="E7604" t="str">
            <v>CRIMPER DIES</v>
          </cell>
          <cell r="F7604" t="str">
            <v>71165358PI</v>
          </cell>
          <cell r="G7604" t="str">
            <v>INSULATION CRIMPER</v>
          </cell>
        </row>
        <row r="7605">
          <cell r="D7605" t="str">
            <v>71165358PW</v>
          </cell>
          <cell r="E7605" t="str">
            <v>CRIMPER DIES</v>
          </cell>
          <cell r="F7605" t="str">
            <v>71165358PW</v>
          </cell>
          <cell r="G7605" t="str">
            <v>WIRE CRIMPER</v>
          </cell>
        </row>
        <row r="7606">
          <cell r="D7606" t="str">
            <v>71165358XA</v>
          </cell>
          <cell r="E7606" t="str">
            <v>CRIMPER DIES</v>
          </cell>
          <cell r="F7606" t="str">
            <v>71165358XA</v>
          </cell>
          <cell r="G7606" t="str">
            <v>ANVIL</v>
          </cell>
        </row>
        <row r="7607">
          <cell r="D7607" t="str">
            <v>71165358XI</v>
          </cell>
          <cell r="E7607" t="str">
            <v>CRIMPER DIES</v>
          </cell>
          <cell r="F7607" t="str">
            <v>71165358XI</v>
          </cell>
          <cell r="G7607" t="str">
            <v>INSULATION CRIMPER</v>
          </cell>
        </row>
        <row r="7608">
          <cell r="D7608" t="str">
            <v>71165358XW</v>
          </cell>
          <cell r="E7608" t="str">
            <v>CRIMPER DIES</v>
          </cell>
          <cell r="F7608" t="str">
            <v>71165358XW</v>
          </cell>
          <cell r="G7608" t="str">
            <v>WIRE CRIMPER</v>
          </cell>
        </row>
        <row r="7609">
          <cell r="D7609" t="str">
            <v>71165359XAC</v>
          </cell>
          <cell r="E7609" t="str">
            <v>CRIMPER DIES</v>
          </cell>
          <cell r="F7609" t="str">
            <v>71165359XAC</v>
          </cell>
          <cell r="G7609" t="str">
            <v>ANVIL</v>
          </cell>
        </row>
        <row r="7610">
          <cell r="D7610" t="str">
            <v>71165359XIC</v>
          </cell>
          <cell r="E7610" t="str">
            <v>CRIMPER DIES</v>
          </cell>
          <cell r="F7610" t="str">
            <v>71165359XIC</v>
          </cell>
          <cell r="G7610" t="str">
            <v>INSULATION CRIMPER</v>
          </cell>
        </row>
        <row r="7611">
          <cell r="D7611" t="str">
            <v>71165359XW</v>
          </cell>
          <cell r="E7611" t="str">
            <v>CRIMPER DIES</v>
          </cell>
          <cell r="F7611" t="str">
            <v>71165359XW</v>
          </cell>
          <cell r="G7611" t="str">
            <v>WIRE CRIMPER</v>
          </cell>
        </row>
        <row r="7612">
          <cell r="D7612" t="str">
            <v>71165406XAC</v>
          </cell>
          <cell r="E7612" t="str">
            <v>CRIMPER DIES</v>
          </cell>
          <cell r="F7612" t="str">
            <v>71165406XAC</v>
          </cell>
          <cell r="G7612" t="str">
            <v>ANVIL</v>
          </cell>
        </row>
        <row r="7613">
          <cell r="D7613" t="str">
            <v>71165406XIC</v>
          </cell>
          <cell r="E7613" t="str">
            <v>CRIMPER DIES</v>
          </cell>
          <cell r="F7613" t="str">
            <v>71165406XIC</v>
          </cell>
          <cell r="G7613" t="str">
            <v>INSULATION CRIMPER</v>
          </cell>
        </row>
        <row r="7614">
          <cell r="D7614" t="str">
            <v>71165406XW</v>
          </cell>
          <cell r="E7614" t="str">
            <v>CRIMPER DIES</v>
          </cell>
          <cell r="F7614" t="str">
            <v>71165406XW</v>
          </cell>
          <cell r="G7614" t="str">
            <v>WIRE CRIMPER</v>
          </cell>
        </row>
        <row r="7615">
          <cell r="D7615" t="str">
            <v>71165540XA</v>
          </cell>
          <cell r="E7615" t="str">
            <v>CRIMPER DIES</v>
          </cell>
          <cell r="F7615" t="str">
            <v>71165540XA</v>
          </cell>
          <cell r="G7615" t="str">
            <v>ANVIL</v>
          </cell>
        </row>
        <row r="7616">
          <cell r="D7616" t="str">
            <v>71165540XI</v>
          </cell>
          <cell r="E7616" t="str">
            <v>CRIMPER DIES</v>
          </cell>
          <cell r="F7616" t="str">
            <v>71165540XI</v>
          </cell>
          <cell r="G7616" t="str">
            <v>INSULATION CRIMPER</v>
          </cell>
        </row>
        <row r="7617">
          <cell r="D7617" t="str">
            <v>71165540XWW</v>
          </cell>
          <cell r="E7617" t="str">
            <v>CRIMPER DIES</v>
          </cell>
          <cell r="F7617" t="str">
            <v>71165540XWW</v>
          </cell>
          <cell r="G7617" t="str">
            <v>WIRE CRIMPER</v>
          </cell>
        </row>
        <row r="7618">
          <cell r="D7618" t="str">
            <v>71165749XA</v>
          </cell>
          <cell r="E7618" t="str">
            <v>CRIMPER DIES</v>
          </cell>
          <cell r="F7618" t="str">
            <v>71165749XA</v>
          </cell>
          <cell r="G7618" t="str">
            <v>ANVIL</v>
          </cell>
        </row>
        <row r="7619">
          <cell r="D7619" t="str">
            <v>71165749XI</v>
          </cell>
          <cell r="E7619" t="str">
            <v>CRIMPER DIES</v>
          </cell>
          <cell r="F7619" t="str">
            <v>71165749XI</v>
          </cell>
          <cell r="G7619" t="str">
            <v>INSULATION CRIMPER</v>
          </cell>
        </row>
        <row r="7620">
          <cell r="D7620" t="str">
            <v>71165749XW</v>
          </cell>
          <cell r="E7620" t="str">
            <v>CRIMPER DIES</v>
          </cell>
          <cell r="F7620" t="str">
            <v>71165749XW</v>
          </cell>
          <cell r="G7620" t="str">
            <v>WIRE CRIMPER</v>
          </cell>
        </row>
        <row r="7621">
          <cell r="D7621" t="str">
            <v>71165750XA</v>
          </cell>
          <cell r="E7621" t="str">
            <v>CRIMPER DIES</v>
          </cell>
          <cell r="F7621" t="str">
            <v>71165750XA</v>
          </cell>
          <cell r="G7621" t="str">
            <v>ANVIL</v>
          </cell>
        </row>
        <row r="7622">
          <cell r="D7622" t="str">
            <v>71165750XI</v>
          </cell>
          <cell r="E7622" t="str">
            <v>CRIMPER DIES</v>
          </cell>
          <cell r="F7622" t="str">
            <v>71165750XI</v>
          </cell>
          <cell r="G7622" t="str">
            <v>INSULATION CRIMPER</v>
          </cell>
        </row>
        <row r="7623">
          <cell r="D7623" t="str">
            <v>71165750XW</v>
          </cell>
          <cell r="E7623" t="str">
            <v>CRIMPER DIES</v>
          </cell>
          <cell r="F7623" t="str">
            <v>71165750XW</v>
          </cell>
          <cell r="G7623" t="str">
            <v>WIRE CRIMPER</v>
          </cell>
        </row>
        <row r="7624">
          <cell r="D7624" t="str">
            <v>71165752XA</v>
          </cell>
          <cell r="E7624" t="str">
            <v>CRIMPER DIES</v>
          </cell>
          <cell r="F7624" t="str">
            <v>71165752XA</v>
          </cell>
          <cell r="G7624" t="str">
            <v>ANVIL</v>
          </cell>
        </row>
        <row r="7625">
          <cell r="D7625" t="str">
            <v>71165752XI</v>
          </cell>
          <cell r="E7625" t="str">
            <v>CRIMPER DIES</v>
          </cell>
          <cell r="F7625" t="str">
            <v>71165752XI</v>
          </cell>
          <cell r="G7625" t="str">
            <v>INSULATION CRIMPER</v>
          </cell>
        </row>
        <row r="7626">
          <cell r="D7626" t="str">
            <v>71165752XW</v>
          </cell>
          <cell r="E7626" t="str">
            <v>CRIMPER DIES</v>
          </cell>
          <cell r="F7626" t="str">
            <v>71165752XW</v>
          </cell>
          <cell r="G7626" t="str">
            <v>WIRE CRIMPER</v>
          </cell>
        </row>
        <row r="7627">
          <cell r="D7627" t="str">
            <v>71165941XAD</v>
          </cell>
          <cell r="E7627" t="str">
            <v>CRIMPER DIES</v>
          </cell>
          <cell r="F7627" t="str">
            <v>71165941XAD</v>
          </cell>
          <cell r="G7627" t="str">
            <v>ANVIL</v>
          </cell>
        </row>
        <row r="7628">
          <cell r="D7628" t="str">
            <v>71165941XW</v>
          </cell>
          <cell r="E7628" t="str">
            <v>CRIMPER DIES</v>
          </cell>
          <cell r="F7628" t="str">
            <v>71165941XW</v>
          </cell>
          <cell r="G7628" t="str">
            <v>WIRE CRIMPER</v>
          </cell>
        </row>
        <row r="7629">
          <cell r="D7629" t="str">
            <v>71165942KID</v>
          </cell>
          <cell r="E7629" t="str">
            <v>CRIMPER DIES</v>
          </cell>
          <cell r="F7629" t="str">
            <v>71165942KID</v>
          </cell>
          <cell r="G7629" t="str">
            <v>INSULATION CRIMPER</v>
          </cell>
        </row>
        <row r="7630">
          <cell r="D7630" t="str">
            <v>71165944XAD</v>
          </cell>
          <cell r="E7630" t="str">
            <v>CRIMPER DIES</v>
          </cell>
          <cell r="F7630" t="str">
            <v>71165944XAD</v>
          </cell>
          <cell r="G7630" t="str">
            <v>ANVIL</v>
          </cell>
        </row>
        <row r="7631">
          <cell r="D7631" t="str">
            <v>71165944XID</v>
          </cell>
          <cell r="E7631" t="str">
            <v>CRIMPER DIES</v>
          </cell>
          <cell r="F7631" t="str">
            <v>71165944XID</v>
          </cell>
          <cell r="G7631" t="str">
            <v>INSULATION CRIMPER</v>
          </cell>
        </row>
        <row r="7632">
          <cell r="D7632" t="str">
            <v>71165944XW</v>
          </cell>
          <cell r="E7632" t="str">
            <v>CRIMPER DIES</v>
          </cell>
          <cell r="F7632" t="str">
            <v>71165944XW</v>
          </cell>
          <cell r="G7632" t="str">
            <v>WIRE CRIMPER</v>
          </cell>
        </row>
        <row r="7633">
          <cell r="D7633" t="str">
            <v>71166212XAD</v>
          </cell>
          <cell r="E7633" t="str">
            <v>CRIMPER DIES</v>
          </cell>
          <cell r="F7633" t="str">
            <v>71166212XAD</v>
          </cell>
          <cell r="G7633" t="str">
            <v>ANVIL</v>
          </cell>
        </row>
        <row r="7634">
          <cell r="D7634" t="str">
            <v>71166212XID</v>
          </cell>
          <cell r="E7634" t="str">
            <v>CRIMPER DIES</v>
          </cell>
          <cell r="F7634" t="str">
            <v>71166212XID</v>
          </cell>
          <cell r="G7634" t="str">
            <v>INSULATION CRIMPER</v>
          </cell>
        </row>
        <row r="7635">
          <cell r="D7635" t="str">
            <v>71166212XW</v>
          </cell>
          <cell r="E7635" t="str">
            <v>CRIMPER DIES</v>
          </cell>
          <cell r="F7635" t="str">
            <v>71166212XW</v>
          </cell>
          <cell r="G7635" t="str">
            <v>WIRE CRIMPER</v>
          </cell>
        </row>
        <row r="7636">
          <cell r="D7636" t="str">
            <v>71166252XA</v>
          </cell>
          <cell r="E7636" t="str">
            <v>CRIMPER DIES</v>
          </cell>
          <cell r="F7636" t="str">
            <v>71166252XA</v>
          </cell>
          <cell r="G7636" t="str">
            <v>ANVIL</v>
          </cell>
        </row>
        <row r="7637">
          <cell r="D7637" t="str">
            <v>71166253XA</v>
          </cell>
          <cell r="E7637" t="str">
            <v>CRIMPER DIES</v>
          </cell>
          <cell r="F7637" t="str">
            <v>71166253XA</v>
          </cell>
          <cell r="G7637" t="str">
            <v>ANVIL</v>
          </cell>
        </row>
        <row r="7638">
          <cell r="D7638" t="str">
            <v>71166253XI</v>
          </cell>
          <cell r="E7638" t="str">
            <v>CRIMPER DIES</v>
          </cell>
          <cell r="F7638" t="str">
            <v>71166253XI</v>
          </cell>
          <cell r="G7638" t="str">
            <v>INSULATION CRIMPER</v>
          </cell>
        </row>
        <row r="7639">
          <cell r="D7639" t="str">
            <v>71166253XW</v>
          </cell>
          <cell r="E7639" t="str">
            <v>CRIMPER DIES</v>
          </cell>
          <cell r="F7639" t="str">
            <v>71166253XW</v>
          </cell>
          <cell r="G7639" t="str">
            <v>WIRE CRIMPER</v>
          </cell>
        </row>
        <row r="7640">
          <cell r="D7640" t="str">
            <v>71166254XA</v>
          </cell>
          <cell r="E7640" t="str">
            <v>CRIMPER DIES</v>
          </cell>
          <cell r="F7640" t="str">
            <v>71166254XA</v>
          </cell>
          <cell r="G7640" t="str">
            <v>ANVIL</v>
          </cell>
        </row>
        <row r="7641">
          <cell r="D7641" t="str">
            <v>71166254XI</v>
          </cell>
          <cell r="E7641" t="str">
            <v>CRIMPER DIES</v>
          </cell>
          <cell r="F7641" t="str">
            <v>71166254XI</v>
          </cell>
          <cell r="G7641" t="str">
            <v>INSULATION CRIMPER</v>
          </cell>
        </row>
        <row r="7642">
          <cell r="D7642" t="str">
            <v>71166254XW</v>
          </cell>
          <cell r="E7642" t="str">
            <v>CRIMPER DIES</v>
          </cell>
          <cell r="F7642" t="str">
            <v>71166254XW</v>
          </cell>
          <cell r="G7642" t="str">
            <v>WIRE CRIMPER</v>
          </cell>
        </row>
        <row r="7643">
          <cell r="D7643" t="str">
            <v>71166325XA</v>
          </cell>
          <cell r="E7643" t="str">
            <v>CRIMPER DIES</v>
          </cell>
          <cell r="F7643" t="str">
            <v>71166325XA</v>
          </cell>
          <cell r="G7643" t="str">
            <v>ANVIL</v>
          </cell>
        </row>
        <row r="7644">
          <cell r="D7644" t="str">
            <v>71166325XI</v>
          </cell>
          <cell r="E7644" t="str">
            <v>CRIMPER DIES</v>
          </cell>
          <cell r="F7644" t="str">
            <v>71166325XI</v>
          </cell>
          <cell r="G7644" t="str">
            <v>INSULATION CRIMPER</v>
          </cell>
        </row>
        <row r="7645">
          <cell r="D7645" t="str">
            <v>71166325XW</v>
          </cell>
          <cell r="E7645" t="str">
            <v>CRIMPER DIES</v>
          </cell>
          <cell r="F7645" t="str">
            <v>71166325XW</v>
          </cell>
          <cell r="G7645" t="str">
            <v>WIRE CRIMPER</v>
          </cell>
        </row>
        <row r="7646">
          <cell r="D7646" t="str">
            <v>71166451XAD</v>
          </cell>
          <cell r="E7646" t="str">
            <v>CRIMPER DIES</v>
          </cell>
          <cell r="F7646" t="str">
            <v>71166451XAD</v>
          </cell>
          <cell r="G7646" t="str">
            <v>ANVIL</v>
          </cell>
        </row>
        <row r="7647">
          <cell r="D7647" t="str">
            <v>71166451XID</v>
          </cell>
          <cell r="E7647" t="str">
            <v>CRIMPER DIES</v>
          </cell>
          <cell r="F7647" t="str">
            <v>71166451XID</v>
          </cell>
          <cell r="G7647" t="str">
            <v>INSULATION CRIMPER</v>
          </cell>
        </row>
        <row r="7648">
          <cell r="D7648" t="str">
            <v>71166451XW</v>
          </cell>
          <cell r="E7648" t="str">
            <v>CRIMPER DIES</v>
          </cell>
          <cell r="F7648" t="str">
            <v>71166451XW</v>
          </cell>
          <cell r="G7648" t="str">
            <v>WIRE CRIMPER</v>
          </cell>
        </row>
        <row r="7649">
          <cell r="D7649" t="str">
            <v>71166482XA</v>
          </cell>
          <cell r="E7649" t="str">
            <v>CRIMPER DIES</v>
          </cell>
          <cell r="F7649" t="str">
            <v>71166482XA</v>
          </cell>
          <cell r="G7649" t="str">
            <v>ANVIL</v>
          </cell>
        </row>
        <row r="7650">
          <cell r="D7650" t="str">
            <v>71166482XI</v>
          </cell>
          <cell r="E7650" t="str">
            <v>CRIMPER DIES</v>
          </cell>
          <cell r="F7650" t="str">
            <v>71166482XI</v>
          </cell>
          <cell r="G7650" t="str">
            <v>INSULATION CRIMPER</v>
          </cell>
        </row>
        <row r="7651">
          <cell r="D7651" t="str">
            <v>71166482XWW</v>
          </cell>
          <cell r="E7651" t="str">
            <v>CRIMPER DIES</v>
          </cell>
          <cell r="F7651" t="str">
            <v>71166482XWW</v>
          </cell>
          <cell r="G7651" t="str">
            <v>WIRE CRIMPER</v>
          </cell>
        </row>
        <row r="7652">
          <cell r="D7652" t="str">
            <v>71166484CLXA</v>
          </cell>
          <cell r="E7652" t="str">
            <v>CRIMPER DIES</v>
          </cell>
          <cell r="F7652" t="str">
            <v>71166484CLXA</v>
          </cell>
          <cell r="G7652" t="str">
            <v>ANVIL</v>
          </cell>
        </row>
        <row r="7653">
          <cell r="D7653" t="str">
            <v>71166484XA</v>
          </cell>
          <cell r="E7653" t="str">
            <v>CRIMPER DIES</v>
          </cell>
          <cell r="F7653" t="str">
            <v>71166484XA</v>
          </cell>
          <cell r="G7653" t="str">
            <v>ANVIL</v>
          </cell>
        </row>
        <row r="7654">
          <cell r="D7654" t="str">
            <v>71166484XI</v>
          </cell>
          <cell r="E7654" t="str">
            <v>CRIMPER DIES</v>
          </cell>
          <cell r="F7654" t="str">
            <v>71166484XI</v>
          </cell>
          <cell r="G7654" t="str">
            <v>INSULATION CRIMPER</v>
          </cell>
        </row>
        <row r="7655">
          <cell r="D7655" t="str">
            <v>71166484XWW</v>
          </cell>
          <cell r="E7655" t="str">
            <v>CRIMPER DIES</v>
          </cell>
          <cell r="F7655" t="str">
            <v>71166484XWW</v>
          </cell>
          <cell r="G7655" t="str">
            <v>WIRE CRIMPER</v>
          </cell>
        </row>
        <row r="7656">
          <cell r="D7656" t="str">
            <v>71166560XID</v>
          </cell>
          <cell r="E7656" t="str">
            <v>CRIMPER DIES</v>
          </cell>
          <cell r="F7656" t="str">
            <v>71166560XID</v>
          </cell>
          <cell r="G7656" t="str">
            <v>INSULATION CRIMPER</v>
          </cell>
        </row>
        <row r="7657">
          <cell r="D7657" t="str">
            <v>71166560XWW</v>
          </cell>
          <cell r="E7657" t="str">
            <v>CRIMPER DIES</v>
          </cell>
          <cell r="F7657" t="str">
            <v>71166560XWW</v>
          </cell>
          <cell r="G7657" t="str">
            <v>WIRE CRIMPER</v>
          </cell>
        </row>
        <row r="7658">
          <cell r="D7658" t="str">
            <v>71166754XA</v>
          </cell>
          <cell r="E7658" t="str">
            <v>CRIMPER DIES</v>
          </cell>
          <cell r="F7658" t="str">
            <v>71166754XA</v>
          </cell>
          <cell r="G7658" t="str">
            <v>ANVIL</v>
          </cell>
        </row>
        <row r="7659">
          <cell r="D7659" t="str">
            <v>71166754XIC</v>
          </cell>
          <cell r="E7659" t="str">
            <v>CRIMPER DIES</v>
          </cell>
          <cell r="F7659" t="str">
            <v>71166754XIC</v>
          </cell>
          <cell r="G7659" t="str">
            <v>INSULATION CRIMPER</v>
          </cell>
        </row>
        <row r="7660">
          <cell r="D7660" t="str">
            <v>71166754XW</v>
          </cell>
          <cell r="E7660" t="str">
            <v>CRIMPER DIES</v>
          </cell>
          <cell r="F7660" t="str">
            <v>71166754XW</v>
          </cell>
          <cell r="G7660" t="str">
            <v>WIRE CRIMPER</v>
          </cell>
        </row>
        <row r="7661">
          <cell r="D7661" t="str">
            <v>71166804XAD</v>
          </cell>
          <cell r="E7661" t="str">
            <v>CRIMPER DIES</v>
          </cell>
          <cell r="F7661" t="str">
            <v>71166804XAD</v>
          </cell>
          <cell r="G7661" t="str">
            <v>ANVIL</v>
          </cell>
        </row>
        <row r="7662">
          <cell r="D7662" t="str">
            <v>71166804XID</v>
          </cell>
          <cell r="E7662" t="str">
            <v>CRIMPER DIES</v>
          </cell>
          <cell r="F7662" t="str">
            <v>71166804XID</v>
          </cell>
          <cell r="G7662" t="str">
            <v>INSULATION CRIMPER</v>
          </cell>
        </row>
        <row r="7663">
          <cell r="D7663" t="str">
            <v>71166804XW</v>
          </cell>
          <cell r="E7663" t="str">
            <v>CRIMPER DIES</v>
          </cell>
          <cell r="F7663" t="str">
            <v>71166804XW</v>
          </cell>
          <cell r="G7663" t="str">
            <v>WIRE CRIMPER</v>
          </cell>
        </row>
        <row r="7664">
          <cell r="D7664" t="str">
            <v>71166936XAD</v>
          </cell>
          <cell r="E7664" t="str">
            <v>CRIMPER DIES</v>
          </cell>
          <cell r="F7664" t="str">
            <v>71166936XAD</v>
          </cell>
          <cell r="G7664" t="str">
            <v>ANVIL</v>
          </cell>
        </row>
        <row r="7665">
          <cell r="D7665" t="str">
            <v>71166936XID</v>
          </cell>
          <cell r="E7665" t="str">
            <v>CRIMPER DIES</v>
          </cell>
          <cell r="F7665" t="str">
            <v>71166936XID</v>
          </cell>
          <cell r="G7665" t="str">
            <v>INSULATION CRIMPER</v>
          </cell>
        </row>
        <row r="7666">
          <cell r="D7666" t="str">
            <v>71166936XW</v>
          </cell>
          <cell r="E7666" t="str">
            <v>CRIMPER DIES</v>
          </cell>
          <cell r="F7666" t="str">
            <v>71166936XW</v>
          </cell>
          <cell r="G7666" t="str">
            <v>WIRE CRIMPER</v>
          </cell>
        </row>
        <row r="7667">
          <cell r="D7667" t="str">
            <v>71167046XAC</v>
          </cell>
          <cell r="E7667" t="str">
            <v>CRIMPER DIES</v>
          </cell>
          <cell r="F7667" t="str">
            <v>71167046XAC</v>
          </cell>
          <cell r="G7667" t="str">
            <v>ANVIL</v>
          </cell>
        </row>
        <row r="7668">
          <cell r="D7668" t="str">
            <v>71167046XIC</v>
          </cell>
          <cell r="E7668" t="str">
            <v>CRIMPER DIES</v>
          </cell>
          <cell r="F7668" t="str">
            <v>71167046XIC</v>
          </cell>
          <cell r="G7668" t="str">
            <v>INSULATION CRIMPER</v>
          </cell>
        </row>
        <row r="7669">
          <cell r="D7669" t="str">
            <v>71167046XW</v>
          </cell>
          <cell r="E7669" t="str">
            <v>CRIMPER DIES</v>
          </cell>
          <cell r="F7669" t="str">
            <v>71167046XW</v>
          </cell>
          <cell r="G7669" t="str">
            <v>WIRE CRIMPER</v>
          </cell>
        </row>
        <row r="7670">
          <cell r="D7670" t="str">
            <v>71167118XA</v>
          </cell>
          <cell r="E7670" t="str">
            <v>CRIMPER DIES</v>
          </cell>
          <cell r="F7670" t="str">
            <v>71167118XA</v>
          </cell>
          <cell r="G7670" t="str">
            <v>ANVIL</v>
          </cell>
        </row>
        <row r="7671">
          <cell r="D7671" t="str">
            <v>71167118XI</v>
          </cell>
          <cell r="E7671" t="str">
            <v>CRIMPER DIES</v>
          </cell>
          <cell r="F7671" t="str">
            <v>71167118XI</v>
          </cell>
          <cell r="G7671" t="str">
            <v>INSULATION CRIMPER</v>
          </cell>
        </row>
        <row r="7672">
          <cell r="D7672" t="str">
            <v>71167118XW</v>
          </cell>
          <cell r="E7672" t="str">
            <v>CRIMPER DIES</v>
          </cell>
          <cell r="F7672" t="str">
            <v>71167118XW</v>
          </cell>
          <cell r="G7672" t="str">
            <v>WIRE CRIMPER</v>
          </cell>
        </row>
        <row r="7673">
          <cell r="D7673" t="str">
            <v>71167300XA</v>
          </cell>
          <cell r="E7673" t="str">
            <v>CRIMPER DIES</v>
          </cell>
          <cell r="F7673" t="str">
            <v>71167300XA</v>
          </cell>
          <cell r="G7673" t="str">
            <v>ANVIL</v>
          </cell>
        </row>
        <row r="7674">
          <cell r="D7674" t="str">
            <v>71167300XI</v>
          </cell>
          <cell r="E7674" t="str">
            <v>CRIMPER DIES</v>
          </cell>
          <cell r="F7674" t="str">
            <v>71167300XI</v>
          </cell>
          <cell r="G7674" t="str">
            <v>INSULATION CRIMPER</v>
          </cell>
        </row>
        <row r="7675">
          <cell r="D7675" t="str">
            <v>71167389XAC</v>
          </cell>
          <cell r="E7675" t="str">
            <v>CRIMPER DIES</v>
          </cell>
          <cell r="F7675" t="str">
            <v>71167389XAC</v>
          </cell>
          <cell r="G7675" t="str">
            <v>ANVIL</v>
          </cell>
        </row>
        <row r="7676">
          <cell r="D7676" t="str">
            <v>71167389XIC</v>
          </cell>
          <cell r="E7676" t="str">
            <v>CRIMPER DIES</v>
          </cell>
          <cell r="F7676" t="str">
            <v>71167389XIC</v>
          </cell>
          <cell r="G7676" t="str">
            <v>INSULATION CRIMPER</v>
          </cell>
        </row>
        <row r="7677">
          <cell r="D7677" t="str">
            <v>71167389XW</v>
          </cell>
          <cell r="E7677" t="str">
            <v>CRIMPER DIES</v>
          </cell>
          <cell r="F7677" t="str">
            <v>71167389XW</v>
          </cell>
          <cell r="G7677" t="str">
            <v>WIRE CRIMPER</v>
          </cell>
        </row>
        <row r="7678">
          <cell r="D7678" t="str">
            <v>71167390FXAC</v>
          </cell>
          <cell r="E7678" t="str">
            <v>CRIMPER DIES</v>
          </cell>
          <cell r="F7678" t="str">
            <v>71167390FXAC</v>
          </cell>
          <cell r="G7678" t="str">
            <v>ANVIL</v>
          </cell>
        </row>
        <row r="7679">
          <cell r="D7679" t="str">
            <v>71167390FXI</v>
          </cell>
          <cell r="E7679" t="str">
            <v>CRIMPER DIES</v>
          </cell>
          <cell r="F7679" t="str">
            <v>71167390FXI</v>
          </cell>
          <cell r="G7679" t="str">
            <v>INSULATION CRIMPER</v>
          </cell>
        </row>
        <row r="7680">
          <cell r="D7680" t="str">
            <v>71167390FXW</v>
          </cell>
          <cell r="E7680" t="str">
            <v>CRIMPER DIES</v>
          </cell>
          <cell r="F7680" t="str">
            <v>71167390FXW</v>
          </cell>
          <cell r="G7680" t="str">
            <v>WIRE CRIMPER</v>
          </cell>
        </row>
        <row r="7681">
          <cell r="D7681" t="str">
            <v>71167390XAC</v>
          </cell>
          <cell r="E7681" t="str">
            <v>CRIMPER DIES</v>
          </cell>
          <cell r="F7681" t="str">
            <v>71167390XAC</v>
          </cell>
          <cell r="G7681" t="str">
            <v>ANVIL</v>
          </cell>
        </row>
        <row r="7682">
          <cell r="D7682" t="str">
            <v>71167390XIC</v>
          </cell>
          <cell r="E7682" t="str">
            <v>CRIMPER DIES</v>
          </cell>
          <cell r="F7682" t="str">
            <v>71167390XIC</v>
          </cell>
          <cell r="G7682" t="str">
            <v>INSULATION CRIMPER</v>
          </cell>
        </row>
        <row r="7683">
          <cell r="D7683" t="str">
            <v>71167390XW</v>
          </cell>
          <cell r="E7683" t="str">
            <v>CRIMPER DIES</v>
          </cell>
          <cell r="F7683" t="str">
            <v>71167390XW</v>
          </cell>
          <cell r="G7683" t="str">
            <v>WIRE CRIMPER</v>
          </cell>
        </row>
        <row r="7684">
          <cell r="D7684" t="str">
            <v>71167391XA</v>
          </cell>
          <cell r="E7684" t="str">
            <v>CRIMPER DIES</v>
          </cell>
          <cell r="F7684" t="str">
            <v>71167391XA</v>
          </cell>
          <cell r="G7684" t="str">
            <v>ANVIL</v>
          </cell>
        </row>
        <row r="7685">
          <cell r="D7685" t="str">
            <v>71167391XI</v>
          </cell>
          <cell r="E7685" t="str">
            <v>CRIMPER DIES</v>
          </cell>
          <cell r="F7685" t="str">
            <v>71167391XI</v>
          </cell>
          <cell r="G7685" t="str">
            <v>INSULATION CRIMPER</v>
          </cell>
        </row>
        <row r="7686">
          <cell r="D7686" t="str">
            <v>71167391XW</v>
          </cell>
          <cell r="E7686" t="str">
            <v>CRIMPER DIES</v>
          </cell>
          <cell r="F7686" t="str">
            <v>71167391XW</v>
          </cell>
          <cell r="G7686" t="str">
            <v>WIRE CRIMPER</v>
          </cell>
        </row>
        <row r="7687">
          <cell r="D7687" t="str">
            <v>71167426XAC</v>
          </cell>
          <cell r="E7687" t="str">
            <v>CRIMPER DIES</v>
          </cell>
          <cell r="F7687" t="str">
            <v>71167426XAC</v>
          </cell>
          <cell r="G7687" t="str">
            <v>ANVIL</v>
          </cell>
        </row>
        <row r="7688">
          <cell r="D7688" t="str">
            <v>71167426XIC</v>
          </cell>
          <cell r="E7688" t="str">
            <v>CRIMPER DIES</v>
          </cell>
          <cell r="F7688" t="str">
            <v>71167426XIC</v>
          </cell>
          <cell r="G7688" t="str">
            <v>INSULATION CRIMPER</v>
          </cell>
        </row>
        <row r="7689">
          <cell r="D7689" t="str">
            <v>71167426XW</v>
          </cell>
          <cell r="E7689" t="str">
            <v>CRIMPER DIES</v>
          </cell>
          <cell r="F7689" t="str">
            <v>71167426XW</v>
          </cell>
          <cell r="G7689" t="str">
            <v>WIRE CRIMPER</v>
          </cell>
        </row>
        <row r="7690">
          <cell r="D7690" t="str">
            <v>71167438XA</v>
          </cell>
          <cell r="E7690" t="str">
            <v>CRIMPER DIES</v>
          </cell>
          <cell r="F7690" t="str">
            <v>71167438XA</v>
          </cell>
          <cell r="G7690" t="str">
            <v>ANVIL</v>
          </cell>
        </row>
        <row r="7691">
          <cell r="D7691" t="str">
            <v>71167438XI</v>
          </cell>
          <cell r="E7691" t="str">
            <v>CRIMPER DIES</v>
          </cell>
          <cell r="F7691" t="str">
            <v>71167438XI</v>
          </cell>
          <cell r="G7691" t="str">
            <v>INSULATION CRIMPER</v>
          </cell>
        </row>
        <row r="7692">
          <cell r="D7692" t="str">
            <v>71167438XW</v>
          </cell>
          <cell r="E7692" t="str">
            <v>CRIMPER DIES</v>
          </cell>
          <cell r="F7692" t="str">
            <v>71167438XW</v>
          </cell>
          <cell r="G7692" t="str">
            <v>WIRE CRIMPER</v>
          </cell>
        </row>
        <row r="7693">
          <cell r="D7693" t="str">
            <v>71167440XA</v>
          </cell>
          <cell r="E7693" t="str">
            <v>CRIMPER DIES</v>
          </cell>
          <cell r="F7693" t="str">
            <v>71167440XA</v>
          </cell>
          <cell r="G7693" t="str">
            <v>ANVIL</v>
          </cell>
        </row>
        <row r="7694">
          <cell r="D7694" t="str">
            <v>71167440XI</v>
          </cell>
          <cell r="E7694" t="str">
            <v>CRIMPER DIES</v>
          </cell>
          <cell r="F7694" t="str">
            <v>71167440XI</v>
          </cell>
          <cell r="G7694" t="str">
            <v>INSULATION CRIMPER</v>
          </cell>
        </row>
        <row r="7695">
          <cell r="D7695" t="str">
            <v>71167440XW</v>
          </cell>
          <cell r="E7695" t="str">
            <v>CRIMPER DIES</v>
          </cell>
          <cell r="F7695" t="str">
            <v>71167440XW</v>
          </cell>
          <cell r="G7695" t="str">
            <v>WIRE CRIMPER</v>
          </cell>
        </row>
        <row r="7696">
          <cell r="D7696" t="str">
            <v>71167441XA</v>
          </cell>
          <cell r="E7696" t="str">
            <v>CRIMPER DIES</v>
          </cell>
          <cell r="F7696" t="str">
            <v>71167441XA</v>
          </cell>
          <cell r="G7696" t="str">
            <v>ANVIL</v>
          </cell>
        </row>
        <row r="7697">
          <cell r="D7697" t="str">
            <v>71167441XI</v>
          </cell>
          <cell r="E7697" t="str">
            <v>CRIMPER DIES</v>
          </cell>
          <cell r="F7697" t="str">
            <v>71167441XI</v>
          </cell>
          <cell r="G7697" t="str">
            <v>INSULATION CRIMPER</v>
          </cell>
        </row>
        <row r="7698">
          <cell r="D7698" t="str">
            <v>71167441XW</v>
          </cell>
          <cell r="E7698" t="str">
            <v>CRIMPER DIES</v>
          </cell>
          <cell r="F7698" t="str">
            <v>71167441XW</v>
          </cell>
          <cell r="G7698" t="str">
            <v>WIRE CRIMPER</v>
          </cell>
        </row>
        <row r="7699">
          <cell r="D7699" t="str">
            <v>71167493XAD</v>
          </cell>
          <cell r="E7699" t="str">
            <v>CRIMPER DIES</v>
          </cell>
          <cell r="F7699" t="str">
            <v>71167493XAD</v>
          </cell>
          <cell r="G7699" t="str">
            <v>ANVIL</v>
          </cell>
        </row>
        <row r="7700">
          <cell r="D7700" t="str">
            <v>71167493XID</v>
          </cell>
          <cell r="E7700" t="str">
            <v>CRIMPER DIES</v>
          </cell>
          <cell r="F7700" t="str">
            <v>71167493XID</v>
          </cell>
          <cell r="G7700" t="str">
            <v>INSULATION CRIMPER</v>
          </cell>
        </row>
        <row r="7701">
          <cell r="D7701" t="str">
            <v>71167493XW</v>
          </cell>
          <cell r="E7701" t="str">
            <v>CRIMPER DIES</v>
          </cell>
          <cell r="F7701" t="str">
            <v>71167493XW</v>
          </cell>
          <cell r="G7701" t="str">
            <v>WIRE CRIMPER</v>
          </cell>
        </row>
        <row r="7702">
          <cell r="D7702" t="str">
            <v>71167521XAC</v>
          </cell>
          <cell r="E7702" t="str">
            <v>CRIMPER DIES</v>
          </cell>
          <cell r="F7702" t="str">
            <v>71167521XAC</v>
          </cell>
          <cell r="G7702" t="str">
            <v>ANVIL</v>
          </cell>
        </row>
        <row r="7703">
          <cell r="D7703" t="str">
            <v>71167521XIC</v>
          </cell>
          <cell r="E7703" t="str">
            <v>CRIMPER DIES</v>
          </cell>
          <cell r="F7703" t="str">
            <v>71167521XIC</v>
          </cell>
          <cell r="G7703" t="str">
            <v>INSULATION CRIMPER</v>
          </cell>
        </row>
        <row r="7704">
          <cell r="D7704" t="str">
            <v>71167521XW</v>
          </cell>
          <cell r="E7704" t="str">
            <v>CRIMPER DIES</v>
          </cell>
          <cell r="F7704" t="str">
            <v>71167521XW</v>
          </cell>
          <cell r="G7704" t="str">
            <v>WIRE CRIMPER</v>
          </cell>
        </row>
        <row r="7705">
          <cell r="D7705" t="str">
            <v>71167531XAC</v>
          </cell>
          <cell r="E7705" t="str">
            <v>CRIMPER DIES</v>
          </cell>
          <cell r="F7705" t="str">
            <v>71167531XAC</v>
          </cell>
          <cell r="G7705" t="str">
            <v>ANVIL</v>
          </cell>
        </row>
        <row r="7706">
          <cell r="D7706" t="str">
            <v>71167531XIC</v>
          </cell>
          <cell r="E7706" t="str">
            <v>CRIMPER DIES</v>
          </cell>
          <cell r="F7706" t="str">
            <v>71167531XIC</v>
          </cell>
          <cell r="G7706" t="str">
            <v>INSULATION CRIMPER</v>
          </cell>
        </row>
        <row r="7707">
          <cell r="D7707" t="str">
            <v>71167531XW</v>
          </cell>
          <cell r="E7707" t="str">
            <v>CRIMPER DIES</v>
          </cell>
          <cell r="F7707" t="str">
            <v>71167531XW</v>
          </cell>
          <cell r="G7707" t="str">
            <v>WIRE CRIMPER</v>
          </cell>
        </row>
        <row r="7708">
          <cell r="D7708" t="str">
            <v>71167843XA</v>
          </cell>
          <cell r="E7708" t="str">
            <v>CRIMPER DIES</v>
          </cell>
          <cell r="F7708" t="str">
            <v>71167843XA</v>
          </cell>
          <cell r="G7708" t="str">
            <v>ANVIL</v>
          </cell>
        </row>
        <row r="7709">
          <cell r="D7709" t="str">
            <v>71167843XI</v>
          </cell>
          <cell r="E7709" t="str">
            <v>CRIMPER DIES</v>
          </cell>
          <cell r="F7709" t="str">
            <v>71167843XI</v>
          </cell>
          <cell r="G7709" t="str">
            <v>INSULATION CRIMPER</v>
          </cell>
        </row>
        <row r="7710">
          <cell r="D7710" t="str">
            <v>71167843XW</v>
          </cell>
          <cell r="E7710" t="str">
            <v>CRIMPER DIES</v>
          </cell>
          <cell r="F7710" t="str">
            <v>71167843XW</v>
          </cell>
          <cell r="G7710" t="str">
            <v>WIRE CRIMPER</v>
          </cell>
        </row>
        <row r="7711">
          <cell r="D7711" t="str">
            <v>71167854XAD</v>
          </cell>
          <cell r="E7711" t="str">
            <v>CRIMPER DIES</v>
          </cell>
          <cell r="F7711" t="str">
            <v>71167854XAD</v>
          </cell>
          <cell r="G7711" t="str">
            <v>ANVIL</v>
          </cell>
        </row>
        <row r="7712">
          <cell r="D7712" t="str">
            <v>71167854XID</v>
          </cell>
          <cell r="E7712" t="str">
            <v>CRIMPER DIES</v>
          </cell>
          <cell r="F7712" t="str">
            <v>71167854XID</v>
          </cell>
          <cell r="G7712" t="str">
            <v>INSULATION CRIMPER</v>
          </cell>
        </row>
        <row r="7713">
          <cell r="D7713" t="str">
            <v>71167854XW</v>
          </cell>
          <cell r="E7713" t="str">
            <v>CRIMPER DIES</v>
          </cell>
          <cell r="F7713" t="str">
            <v>71167854XW</v>
          </cell>
          <cell r="G7713" t="str">
            <v>WIRE CRIMPER</v>
          </cell>
        </row>
        <row r="7714">
          <cell r="D7714" t="str">
            <v>71167855XAD</v>
          </cell>
          <cell r="E7714" t="str">
            <v>CRIMPER DIES</v>
          </cell>
          <cell r="F7714" t="str">
            <v>71167855XAD</v>
          </cell>
          <cell r="G7714" t="str">
            <v>ANVIL</v>
          </cell>
        </row>
        <row r="7715">
          <cell r="D7715" t="str">
            <v>71167855XID</v>
          </cell>
          <cell r="E7715" t="str">
            <v>CRIMPER DIES</v>
          </cell>
          <cell r="F7715" t="str">
            <v>71167855XID</v>
          </cell>
          <cell r="G7715" t="str">
            <v>INSULATION CRIMPER</v>
          </cell>
        </row>
        <row r="7716">
          <cell r="D7716" t="str">
            <v>71167855XW</v>
          </cell>
          <cell r="E7716" t="str">
            <v>CRIMPER DIES</v>
          </cell>
          <cell r="F7716" t="str">
            <v>71167855XW</v>
          </cell>
          <cell r="G7716" t="str">
            <v>WIRE CRIMPER</v>
          </cell>
        </row>
        <row r="7717">
          <cell r="D7717" t="str">
            <v>71167856XAD</v>
          </cell>
          <cell r="E7717" t="str">
            <v>CRIMPER DIES</v>
          </cell>
          <cell r="F7717" t="str">
            <v>71167856XAD</v>
          </cell>
          <cell r="G7717" t="str">
            <v>ANVIL</v>
          </cell>
        </row>
        <row r="7718">
          <cell r="D7718" t="str">
            <v>71167856XID</v>
          </cell>
          <cell r="E7718" t="str">
            <v>CRIMPER DIES</v>
          </cell>
          <cell r="F7718" t="str">
            <v>71167856XID</v>
          </cell>
          <cell r="G7718" t="str">
            <v>INSULATION CRIMPER</v>
          </cell>
        </row>
        <row r="7719">
          <cell r="D7719" t="str">
            <v>71167856XW</v>
          </cell>
          <cell r="E7719" t="str">
            <v>CRIMPER DIES</v>
          </cell>
          <cell r="F7719" t="str">
            <v>71167856XW</v>
          </cell>
          <cell r="G7719" t="str">
            <v>WIRE CRIMPER</v>
          </cell>
        </row>
        <row r="7720">
          <cell r="D7720" t="str">
            <v>71168286XA</v>
          </cell>
          <cell r="E7720" t="str">
            <v>CRIMPER DIES</v>
          </cell>
          <cell r="F7720" t="str">
            <v>71168286XA</v>
          </cell>
          <cell r="G7720" t="str">
            <v>ANVIL</v>
          </cell>
        </row>
        <row r="7721">
          <cell r="D7721" t="str">
            <v>71168286XI</v>
          </cell>
          <cell r="E7721" t="str">
            <v>CRIMPER DIES</v>
          </cell>
          <cell r="F7721" t="str">
            <v>71168286XI</v>
          </cell>
          <cell r="G7721" t="str">
            <v>INSULATION CRIMPER</v>
          </cell>
        </row>
        <row r="7722">
          <cell r="D7722" t="str">
            <v>71168286XW</v>
          </cell>
          <cell r="E7722" t="str">
            <v>CRIMPER DIES</v>
          </cell>
          <cell r="F7722" t="str">
            <v>71168286XW</v>
          </cell>
          <cell r="G7722" t="str">
            <v>WIRE CRIMPER</v>
          </cell>
        </row>
        <row r="7723">
          <cell r="D7723" t="str">
            <v>71169626XAD</v>
          </cell>
          <cell r="E7723" t="str">
            <v>CRIMPER DIES</v>
          </cell>
          <cell r="F7723" t="str">
            <v>71169626XAD</v>
          </cell>
          <cell r="G7723" t="str">
            <v>ANVIL</v>
          </cell>
        </row>
        <row r="7724">
          <cell r="D7724" t="str">
            <v>71169626XID</v>
          </cell>
          <cell r="E7724" t="str">
            <v>CRIMPER DIES</v>
          </cell>
          <cell r="F7724" t="str">
            <v>71169626XID</v>
          </cell>
          <cell r="G7724" t="str">
            <v>INSULATION CRIMPER</v>
          </cell>
        </row>
        <row r="7725">
          <cell r="D7725" t="str">
            <v>71169626XW</v>
          </cell>
          <cell r="E7725" t="str">
            <v>CRIMPER DIES</v>
          </cell>
          <cell r="F7725" t="str">
            <v>71169626XW</v>
          </cell>
          <cell r="G7725" t="str">
            <v>WIRE CRIMPER</v>
          </cell>
        </row>
        <row r="7726">
          <cell r="D7726" t="str">
            <v>71169962XAD</v>
          </cell>
          <cell r="E7726" t="str">
            <v>CRIMPER DIES</v>
          </cell>
          <cell r="F7726" t="str">
            <v>71169962XAD</v>
          </cell>
          <cell r="G7726" t="str">
            <v>ANVIL</v>
          </cell>
        </row>
        <row r="7727">
          <cell r="D7727" t="str">
            <v>71169962XID</v>
          </cell>
          <cell r="E7727" t="str">
            <v>CRIMPER DIES</v>
          </cell>
          <cell r="F7727" t="str">
            <v>71169962XID</v>
          </cell>
          <cell r="G7727" t="str">
            <v>INSULATION CRIMPER</v>
          </cell>
        </row>
        <row r="7728">
          <cell r="D7728" t="str">
            <v>71169962XW</v>
          </cell>
          <cell r="E7728" t="str">
            <v>CRIMPER DIES</v>
          </cell>
          <cell r="F7728" t="str">
            <v>71169962XW</v>
          </cell>
          <cell r="G7728" t="str">
            <v>WIRE CRIMPER</v>
          </cell>
        </row>
        <row r="7729">
          <cell r="D7729" t="str">
            <v>71172213PA</v>
          </cell>
          <cell r="E7729" t="str">
            <v>CRIMPER DIES</v>
          </cell>
          <cell r="F7729" t="str">
            <v>71172213PA</v>
          </cell>
          <cell r="G7729" t="str">
            <v>ANVIL</v>
          </cell>
        </row>
        <row r="7730">
          <cell r="D7730" t="str">
            <v>71172213XA</v>
          </cell>
          <cell r="E7730" t="str">
            <v>CRIMPER DIES</v>
          </cell>
          <cell r="F7730" t="str">
            <v>71172213XA</v>
          </cell>
          <cell r="G7730" t="str">
            <v>ANVIL</v>
          </cell>
        </row>
        <row r="7731">
          <cell r="D7731" t="str">
            <v>71172213XI</v>
          </cell>
          <cell r="E7731" t="str">
            <v>CRIMPER DIES</v>
          </cell>
          <cell r="F7731" t="str">
            <v>71172213XI</v>
          </cell>
          <cell r="G7731" t="str">
            <v>INSULATION CRIMPER</v>
          </cell>
        </row>
        <row r="7732">
          <cell r="D7732" t="str">
            <v>71172213XW</v>
          </cell>
          <cell r="E7732" t="str">
            <v>CRIMPER DIES</v>
          </cell>
          <cell r="F7732" t="str">
            <v>71172213XW</v>
          </cell>
          <cell r="G7732" t="str">
            <v>WIRE CRIMPER</v>
          </cell>
        </row>
        <row r="7733">
          <cell r="D7733" t="str">
            <v>71250830XA</v>
          </cell>
          <cell r="E7733" t="str">
            <v>CRIMPER DIES</v>
          </cell>
          <cell r="F7733" t="str">
            <v>71250830XA</v>
          </cell>
          <cell r="G7733" t="str">
            <v>ANVIL</v>
          </cell>
        </row>
        <row r="7734">
          <cell r="D7734" t="str">
            <v>71250830XI</v>
          </cell>
          <cell r="E7734" t="str">
            <v>CRIMPER DIES</v>
          </cell>
          <cell r="F7734" t="str">
            <v>71250830XI</v>
          </cell>
          <cell r="G7734" t="str">
            <v>INSULATION CRIMPER</v>
          </cell>
        </row>
        <row r="7735">
          <cell r="D7735" t="str">
            <v>71250830XW</v>
          </cell>
          <cell r="E7735" t="str">
            <v>CRIMPER DIES</v>
          </cell>
          <cell r="F7735" t="str">
            <v>71250830XW</v>
          </cell>
          <cell r="G7735" t="str">
            <v>WIRE CRIMPER</v>
          </cell>
        </row>
        <row r="7736">
          <cell r="D7736" t="str">
            <v>71256253XA</v>
          </cell>
          <cell r="E7736" t="str">
            <v>CRIMPER DIES</v>
          </cell>
          <cell r="F7736" t="str">
            <v>71256253XA</v>
          </cell>
          <cell r="G7736" t="str">
            <v>ANVIL</v>
          </cell>
        </row>
        <row r="7737">
          <cell r="D7737" t="str">
            <v>71256253XI</v>
          </cell>
          <cell r="E7737" t="str">
            <v>CRIMPER DIES</v>
          </cell>
          <cell r="F7737" t="str">
            <v>71256253XI</v>
          </cell>
          <cell r="G7737" t="str">
            <v>INSULATION CRIMPER</v>
          </cell>
        </row>
        <row r="7738">
          <cell r="D7738" t="str">
            <v>71256253XW</v>
          </cell>
          <cell r="E7738" t="str">
            <v>CRIMPER DIES</v>
          </cell>
          <cell r="F7738" t="str">
            <v>71256253XW</v>
          </cell>
          <cell r="G7738" t="str">
            <v>WIRE CRIMPER</v>
          </cell>
        </row>
        <row r="7739">
          <cell r="D7739" t="str">
            <v>71256254XA</v>
          </cell>
          <cell r="E7739" t="str">
            <v>CRIMPER DIES</v>
          </cell>
          <cell r="F7739" t="str">
            <v>71256254XA</v>
          </cell>
          <cell r="G7739" t="str">
            <v>ANVIL</v>
          </cell>
        </row>
        <row r="7740">
          <cell r="D7740" t="str">
            <v>71256254XI</v>
          </cell>
          <cell r="E7740" t="str">
            <v>CRIMPER DIES</v>
          </cell>
          <cell r="F7740" t="str">
            <v>71256254XI</v>
          </cell>
          <cell r="G7740" t="str">
            <v>INSULATION CRIMPER</v>
          </cell>
        </row>
        <row r="7741">
          <cell r="D7741" t="str">
            <v>71256254XW</v>
          </cell>
          <cell r="E7741" t="str">
            <v>CRIMPER DIES</v>
          </cell>
          <cell r="F7741" t="str">
            <v>71256254XW</v>
          </cell>
          <cell r="G7741" t="str">
            <v>WIRE CRIMPER</v>
          </cell>
        </row>
        <row r="7742">
          <cell r="D7742" t="str">
            <v>71256590XA</v>
          </cell>
          <cell r="E7742" t="str">
            <v>CRIMPER DIES</v>
          </cell>
          <cell r="F7742" t="str">
            <v>71256590XA</v>
          </cell>
          <cell r="G7742" t="str">
            <v>ANVIL</v>
          </cell>
        </row>
        <row r="7743">
          <cell r="D7743" t="str">
            <v>71256590XI</v>
          </cell>
          <cell r="E7743" t="str">
            <v>CRIMPER DIES</v>
          </cell>
          <cell r="F7743" t="str">
            <v>71256590XI</v>
          </cell>
          <cell r="G7743" t="str">
            <v>INSULATION CRIMPER</v>
          </cell>
        </row>
        <row r="7744">
          <cell r="D7744" t="str">
            <v>71256590XW</v>
          </cell>
          <cell r="E7744" t="str">
            <v>CRIMPER DIES</v>
          </cell>
          <cell r="F7744" t="str">
            <v>71256590XW</v>
          </cell>
          <cell r="G7744" t="str">
            <v>WIRE CRIMPER</v>
          </cell>
        </row>
        <row r="7745">
          <cell r="D7745" t="str">
            <v>71268853XA</v>
          </cell>
          <cell r="E7745" t="str">
            <v>CRIMPER DIES</v>
          </cell>
          <cell r="F7745" t="str">
            <v>71268853XA</v>
          </cell>
          <cell r="G7745" t="str">
            <v>ANVIL</v>
          </cell>
        </row>
        <row r="7746">
          <cell r="D7746" t="str">
            <v>71268853XI</v>
          </cell>
          <cell r="E7746" t="str">
            <v>CRIMPER DIES</v>
          </cell>
          <cell r="F7746" t="str">
            <v>71268853XI</v>
          </cell>
          <cell r="G7746" t="str">
            <v>INSULATION CRIMPER</v>
          </cell>
        </row>
        <row r="7747">
          <cell r="D7747" t="str">
            <v>71268853XW</v>
          </cell>
          <cell r="E7747" t="str">
            <v>CRIMPER DIES</v>
          </cell>
          <cell r="F7747" t="str">
            <v>71268853XW</v>
          </cell>
          <cell r="G7747" t="str">
            <v>WIRE CRIMPER</v>
          </cell>
        </row>
        <row r="7748">
          <cell r="D7748" t="str">
            <v>71268854XA</v>
          </cell>
          <cell r="E7748" t="str">
            <v>CRIMPER DIES</v>
          </cell>
          <cell r="F7748" t="str">
            <v>71268854XA</v>
          </cell>
          <cell r="G7748" t="str">
            <v>ANVIL</v>
          </cell>
        </row>
        <row r="7749">
          <cell r="D7749" t="str">
            <v>71268854XI</v>
          </cell>
          <cell r="E7749" t="str">
            <v>CRIMPER DIES</v>
          </cell>
          <cell r="F7749" t="str">
            <v>71268854XI</v>
          </cell>
          <cell r="G7749" t="str">
            <v>INSULATION CRIMPER</v>
          </cell>
        </row>
        <row r="7750">
          <cell r="D7750" t="str">
            <v>71268854XW</v>
          </cell>
          <cell r="E7750" t="str">
            <v>CRIMPER DIES</v>
          </cell>
          <cell r="F7750" t="str">
            <v>71268854XW</v>
          </cell>
          <cell r="G7750" t="str">
            <v>WIRE CRIMPER</v>
          </cell>
        </row>
        <row r="7751">
          <cell r="D7751" t="str">
            <v>71268855XA</v>
          </cell>
          <cell r="E7751" t="str">
            <v>CRIMPER DIES</v>
          </cell>
          <cell r="F7751" t="str">
            <v>71268855XA</v>
          </cell>
          <cell r="G7751" t="str">
            <v>ANVIL</v>
          </cell>
        </row>
        <row r="7752">
          <cell r="D7752" t="str">
            <v>71268855XI</v>
          </cell>
          <cell r="E7752" t="str">
            <v>CRIMPER DIES</v>
          </cell>
          <cell r="F7752" t="str">
            <v>71268855XI</v>
          </cell>
          <cell r="G7752" t="str">
            <v>INSULATION CRIMPER</v>
          </cell>
        </row>
        <row r="7753">
          <cell r="D7753" t="str">
            <v>71268855XW</v>
          </cell>
          <cell r="E7753" t="str">
            <v>CRIMPER DIES</v>
          </cell>
          <cell r="F7753" t="str">
            <v>71268855XW</v>
          </cell>
          <cell r="G7753" t="str">
            <v>WIRE CRIMPER</v>
          </cell>
        </row>
        <row r="7754">
          <cell r="D7754" t="str">
            <v>71268865KIC</v>
          </cell>
          <cell r="E7754" t="str">
            <v>CRIMPER DIES</v>
          </cell>
          <cell r="F7754" t="str">
            <v>71268865KIC</v>
          </cell>
          <cell r="G7754" t="str">
            <v>INSULATION CRIMPER</v>
          </cell>
        </row>
        <row r="7755">
          <cell r="D7755" t="str">
            <v>71268865KW</v>
          </cell>
          <cell r="E7755" t="str">
            <v>CRIMPER DIES</v>
          </cell>
          <cell r="F7755" t="str">
            <v>71268865KW</v>
          </cell>
          <cell r="G7755" t="str">
            <v>WIRE CRIMPER</v>
          </cell>
        </row>
        <row r="7756">
          <cell r="D7756" t="str">
            <v>71960247XA</v>
          </cell>
          <cell r="E7756" t="str">
            <v>CRIMPER DIES</v>
          </cell>
          <cell r="F7756" t="str">
            <v>71960247XA</v>
          </cell>
          <cell r="G7756" t="str">
            <v>ANVIL</v>
          </cell>
        </row>
        <row r="7757">
          <cell r="D7757" t="str">
            <v>71960247XI</v>
          </cell>
          <cell r="E7757" t="str">
            <v>CRIMPER DIES</v>
          </cell>
          <cell r="F7757" t="str">
            <v>71960247XI</v>
          </cell>
          <cell r="G7757" t="str">
            <v>INSULATION CRIMPER</v>
          </cell>
        </row>
        <row r="7758">
          <cell r="D7758" t="str">
            <v>71960247XW</v>
          </cell>
          <cell r="E7758" t="str">
            <v>CRIMPER DIES</v>
          </cell>
          <cell r="F7758" t="str">
            <v>71960247XW</v>
          </cell>
          <cell r="G7758" t="str">
            <v>WIRE CRIMPER</v>
          </cell>
        </row>
        <row r="7759">
          <cell r="D7759" t="str">
            <v>71960248XA</v>
          </cell>
          <cell r="E7759" t="str">
            <v>CRIMPER DIES</v>
          </cell>
          <cell r="F7759" t="str">
            <v>71960248XA</v>
          </cell>
          <cell r="G7759" t="str">
            <v>ANVIL</v>
          </cell>
        </row>
        <row r="7760">
          <cell r="D7760" t="str">
            <v>71960248XI</v>
          </cell>
          <cell r="E7760" t="str">
            <v>CRIMPER DIES</v>
          </cell>
          <cell r="F7760" t="str">
            <v>71960248XI</v>
          </cell>
          <cell r="G7760" t="str">
            <v>INSULATION CRIMPER</v>
          </cell>
        </row>
        <row r="7761">
          <cell r="D7761" t="str">
            <v>71960248XW</v>
          </cell>
          <cell r="E7761" t="str">
            <v>CRIMPER DIES</v>
          </cell>
          <cell r="F7761" t="str">
            <v>71960248XW</v>
          </cell>
          <cell r="G7761" t="str">
            <v>WIRE CRIMPER</v>
          </cell>
        </row>
        <row r="7762">
          <cell r="D7762" t="str">
            <v>71960255XA</v>
          </cell>
          <cell r="E7762" t="str">
            <v>CRIMPER DIES</v>
          </cell>
          <cell r="F7762" t="str">
            <v>71960255XA</v>
          </cell>
          <cell r="G7762" t="str">
            <v>ANVIL</v>
          </cell>
        </row>
        <row r="7763">
          <cell r="D7763" t="str">
            <v>71960255XI</v>
          </cell>
          <cell r="E7763" t="str">
            <v>CRIMPER DIES</v>
          </cell>
          <cell r="F7763" t="str">
            <v>71960255XI</v>
          </cell>
          <cell r="G7763" t="str">
            <v>INSULATION CRIMPER</v>
          </cell>
        </row>
        <row r="7764">
          <cell r="D7764" t="str">
            <v>71960255XW</v>
          </cell>
          <cell r="E7764" t="str">
            <v>CRIMPER DIES</v>
          </cell>
          <cell r="F7764" t="str">
            <v>71960255XW</v>
          </cell>
          <cell r="G7764" t="str">
            <v>WIRE CRIMPER</v>
          </cell>
        </row>
        <row r="7765">
          <cell r="D7765" t="str">
            <v>71960357XA</v>
          </cell>
          <cell r="E7765" t="str">
            <v>CRIMPER DIES</v>
          </cell>
          <cell r="F7765" t="str">
            <v>71960357XA</v>
          </cell>
          <cell r="G7765" t="str">
            <v>ANVIL</v>
          </cell>
        </row>
        <row r="7766">
          <cell r="D7766" t="str">
            <v>71960357XI</v>
          </cell>
          <cell r="E7766" t="str">
            <v>CRIMPER DIES</v>
          </cell>
          <cell r="F7766" t="str">
            <v>71960357XI</v>
          </cell>
          <cell r="G7766" t="str">
            <v>INSULATION CRIMPER</v>
          </cell>
        </row>
        <row r="7767">
          <cell r="D7767" t="str">
            <v>71960357XW</v>
          </cell>
          <cell r="E7767" t="str">
            <v>CRIMPER DIES</v>
          </cell>
          <cell r="F7767" t="str">
            <v>71960357XW</v>
          </cell>
          <cell r="G7767" t="str">
            <v>WIRE CRIMPER</v>
          </cell>
        </row>
        <row r="7768">
          <cell r="D7768" t="str">
            <v>71960560XAC</v>
          </cell>
          <cell r="E7768" t="str">
            <v>CRIMPER DIES</v>
          </cell>
          <cell r="F7768" t="str">
            <v>71960560XAC</v>
          </cell>
          <cell r="G7768" t="str">
            <v>ANVIL</v>
          </cell>
        </row>
        <row r="7769">
          <cell r="D7769" t="str">
            <v>71960560XIC</v>
          </cell>
          <cell r="E7769" t="str">
            <v>CRIMPER DIES</v>
          </cell>
          <cell r="F7769" t="str">
            <v>71960560XIC</v>
          </cell>
          <cell r="G7769" t="str">
            <v>INSULATION CRIMPER</v>
          </cell>
        </row>
        <row r="7770">
          <cell r="D7770" t="str">
            <v>71960560XW</v>
          </cell>
          <cell r="E7770" t="str">
            <v>CRIMPER DIES</v>
          </cell>
          <cell r="F7770" t="str">
            <v>71960560XW</v>
          </cell>
          <cell r="G7770" t="str">
            <v>WIRE CRIMPER</v>
          </cell>
        </row>
        <row r="7771">
          <cell r="D7771" t="str">
            <v>71960561XAC</v>
          </cell>
          <cell r="E7771" t="str">
            <v>CRIMPER DIES</v>
          </cell>
          <cell r="F7771" t="str">
            <v>71960561XAC</v>
          </cell>
          <cell r="G7771" t="str">
            <v>ANVIL</v>
          </cell>
        </row>
        <row r="7772">
          <cell r="D7772" t="str">
            <v>71960561XIC</v>
          </cell>
          <cell r="E7772" t="str">
            <v>CRIMPER DIES</v>
          </cell>
          <cell r="F7772" t="str">
            <v>71960561XIC</v>
          </cell>
          <cell r="G7772" t="str">
            <v>INSULATION CRIMPER</v>
          </cell>
        </row>
        <row r="7773">
          <cell r="D7773" t="str">
            <v>71960561XW</v>
          </cell>
          <cell r="E7773" t="str">
            <v>CRIMPER DIES</v>
          </cell>
          <cell r="F7773" t="str">
            <v>71960561XW</v>
          </cell>
          <cell r="G7773" t="str">
            <v>WIRE CRIMPER</v>
          </cell>
        </row>
        <row r="7774">
          <cell r="D7774" t="str">
            <v>71960562XAC</v>
          </cell>
          <cell r="E7774" t="str">
            <v>CRIMPER DIES</v>
          </cell>
          <cell r="F7774" t="str">
            <v>71960562XAC</v>
          </cell>
          <cell r="G7774" t="str">
            <v>ANVIL</v>
          </cell>
        </row>
        <row r="7775">
          <cell r="D7775" t="str">
            <v>71960562XIC</v>
          </cell>
          <cell r="E7775" t="str">
            <v>CRIMPER DIES</v>
          </cell>
          <cell r="F7775" t="str">
            <v>71960562XIC</v>
          </cell>
          <cell r="G7775" t="str">
            <v>INSULATION CRIMPER</v>
          </cell>
        </row>
        <row r="7776">
          <cell r="D7776" t="str">
            <v>71960562XW</v>
          </cell>
          <cell r="E7776" t="str">
            <v>CRIMPER DIES</v>
          </cell>
          <cell r="F7776" t="str">
            <v>71960562XW</v>
          </cell>
          <cell r="G7776" t="str">
            <v>WIRE CRIMPER</v>
          </cell>
        </row>
        <row r="7777">
          <cell r="D7777" t="str">
            <v>71960805XAD</v>
          </cell>
          <cell r="E7777" t="str">
            <v>CRIMPER DIES</v>
          </cell>
          <cell r="F7777" t="str">
            <v>71960805XAD</v>
          </cell>
          <cell r="G7777" t="str">
            <v>ANVIL</v>
          </cell>
        </row>
        <row r="7778">
          <cell r="D7778" t="str">
            <v>71960805XID</v>
          </cell>
          <cell r="E7778" t="str">
            <v>CRIMPER DIES</v>
          </cell>
          <cell r="F7778" t="str">
            <v>71960805XID</v>
          </cell>
          <cell r="G7778" t="str">
            <v>INSULATION CRIMPER</v>
          </cell>
        </row>
        <row r="7779">
          <cell r="D7779" t="str">
            <v>71960805XW</v>
          </cell>
          <cell r="E7779" t="str">
            <v>CRIMPER DIES</v>
          </cell>
          <cell r="F7779" t="str">
            <v>71960805XW</v>
          </cell>
          <cell r="G7779" t="str">
            <v>WIRE CRIMPER</v>
          </cell>
        </row>
        <row r="7780">
          <cell r="D7780" t="str">
            <v>71960842XAV</v>
          </cell>
          <cell r="E7780" t="str">
            <v>CRIMPER DIES</v>
          </cell>
          <cell r="F7780" t="str">
            <v>71960842XAV</v>
          </cell>
          <cell r="G7780" t="str">
            <v>ANVIL</v>
          </cell>
        </row>
        <row r="7781">
          <cell r="D7781" t="str">
            <v>71960842XID</v>
          </cell>
          <cell r="E7781" t="str">
            <v>CRIMPER DIES</v>
          </cell>
          <cell r="F7781" t="str">
            <v>71960842XID</v>
          </cell>
          <cell r="G7781" t="str">
            <v>INSULATION CRIMPER</v>
          </cell>
        </row>
        <row r="7782">
          <cell r="D7782" t="str">
            <v>71960856XA</v>
          </cell>
          <cell r="E7782" t="str">
            <v>CRIMPER DIES</v>
          </cell>
          <cell r="F7782" t="str">
            <v>71960856XA</v>
          </cell>
          <cell r="G7782" t="str">
            <v>ANVIL</v>
          </cell>
        </row>
        <row r="7783">
          <cell r="D7783" t="str">
            <v>71960856XI</v>
          </cell>
          <cell r="E7783" t="str">
            <v>CRIMPER DIES</v>
          </cell>
          <cell r="F7783" t="str">
            <v>71960856XI</v>
          </cell>
          <cell r="G7783" t="str">
            <v>INSULATION CRIMPER</v>
          </cell>
        </row>
        <row r="7784">
          <cell r="D7784" t="str">
            <v>71960856XW</v>
          </cell>
          <cell r="E7784" t="str">
            <v>CRIMPER DIES</v>
          </cell>
          <cell r="F7784" t="str">
            <v>71960856XW</v>
          </cell>
          <cell r="G7784" t="str">
            <v>WIRE CRIMPER</v>
          </cell>
        </row>
        <row r="7785">
          <cell r="D7785" t="str">
            <v>71960859XA</v>
          </cell>
          <cell r="E7785" t="str">
            <v>CRIMPER DIES</v>
          </cell>
          <cell r="F7785" t="str">
            <v>71960859XA</v>
          </cell>
          <cell r="G7785" t="str">
            <v>ANVIL</v>
          </cell>
        </row>
        <row r="7786">
          <cell r="D7786" t="str">
            <v>71960859XI</v>
          </cell>
          <cell r="E7786" t="str">
            <v>CRIMPER DIES</v>
          </cell>
          <cell r="F7786" t="str">
            <v>71960859XI</v>
          </cell>
          <cell r="G7786" t="str">
            <v>INSULATION CRIMPER</v>
          </cell>
        </row>
        <row r="7787">
          <cell r="D7787" t="str">
            <v>71960859XW</v>
          </cell>
          <cell r="E7787" t="str">
            <v>CRIMPER DIES</v>
          </cell>
          <cell r="F7787" t="str">
            <v>71960859XW</v>
          </cell>
          <cell r="G7787" t="str">
            <v>WIRE CRIMPER</v>
          </cell>
        </row>
        <row r="7788">
          <cell r="D7788" t="str">
            <v>71961043XAC</v>
          </cell>
          <cell r="E7788" t="str">
            <v>CRIMPER DIES</v>
          </cell>
          <cell r="F7788" t="str">
            <v>71961043XAC</v>
          </cell>
          <cell r="G7788" t="str">
            <v>ANVIL</v>
          </cell>
        </row>
        <row r="7789">
          <cell r="D7789" t="str">
            <v>71961043XIC</v>
          </cell>
          <cell r="E7789" t="str">
            <v>CRIMPER DIES</v>
          </cell>
          <cell r="F7789" t="str">
            <v>71961043XIC</v>
          </cell>
          <cell r="G7789" t="str">
            <v>INSULATION CRIMPER</v>
          </cell>
        </row>
        <row r="7790">
          <cell r="D7790" t="str">
            <v>71961043XW</v>
          </cell>
          <cell r="E7790" t="str">
            <v>CRIMPER DIES</v>
          </cell>
          <cell r="F7790" t="str">
            <v>71961043XW</v>
          </cell>
          <cell r="G7790" t="str">
            <v>WIRE CRIMPER</v>
          </cell>
        </row>
        <row r="7791">
          <cell r="D7791" t="str">
            <v>72125189XAD</v>
          </cell>
          <cell r="E7791" t="str">
            <v>CRIMPER DIES</v>
          </cell>
          <cell r="F7791" t="str">
            <v>72125189XAD</v>
          </cell>
          <cell r="G7791" t="str">
            <v>ANVIL</v>
          </cell>
        </row>
        <row r="7792">
          <cell r="D7792" t="str">
            <v>72125189XID</v>
          </cell>
          <cell r="E7792" t="str">
            <v>CRIMPER DIES</v>
          </cell>
          <cell r="F7792" t="str">
            <v>72125189XID</v>
          </cell>
          <cell r="G7792" t="str">
            <v>INSULATION CRIMPER</v>
          </cell>
        </row>
        <row r="7793">
          <cell r="D7793" t="str">
            <v>72125189XW</v>
          </cell>
          <cell r="E7793" t="str">
            <v>CRIMPER DIES</v>
          </cell>
          <cell r="F7793" t="str">
            <v>72125189XW</v>
          </cell>
          <cell r="G7793" t="str">
            <v>WIRE CRIMPER</v>
          </cell>
        </row>
        <row r="7794">
          <cell r="D7794" t="str">
            <v>72163961XAD</v>
          </cell>
          <cell r="E7794" t="str">
            <v>CRIMPER DIES</v>
          </cell>
          <cell r="F7794" t="str">
            <v>72163961XAD</v>
          </cell>
          <cell r="G7794" t="str">
            <v>ANVIL</v>
          </cell>
        </row>
        <row r="7795">
          <cell r="D7795" t="str">
            <v>72163961XID</v>
          </cell>
          <cell r="E7795" t="str">
            <v>CRIMPER DIES</v>
          </cell>
          <cell r="F7795" t="str">
            <v>72163961XID</v>
          </cell>
          <cell r="G7795" t="str">
            <v>INSULATION CRIMPER</v>
          </cell>
        </row>
        <row r="7796">
          <cell r="D7796" t="str">
            <v>72163961XW</v>
          </cell>
          <cell r="E7796" t="str">
            <v>CRIMPER DIES</v>
          </cell>
          <cell r="F7796" t="str">
            <v>72163961XW</v>
          </cell>
          <cell r="G7796" t="str">
            <v>WIRE CRIMPER</v>
          </cell>
        </row>
        <row r="7797">
          <cell r="D7797" t="str">
            <v>72163999XAD</v>
          </cell>
          <cell r="E7797" t="str">
            <v>CRIMPER DIES</v>
          </cell>
          <cell r="F7797" t="str">
            <v>72163999XAD</v>
          </cell>
          <cell r="G7797" t="str">
            <v>ANVIL</v>
          </cell>
        </row>
        <row r="7798">
          <cell r="D7798" t="str">
            <v>72163999XID</v>
          </cell>
          <cell r="E7798" t="str">
            <v>CRIMPER DIES</v>
          </cell>
          <cell r="F7798" t="str">
            <v>72163999XID</v>
          </cell>
          <cell r="G7798" t="str">
            <v>INSULATION CRIMPER</v>
          </cell>
        </row>
        <row r="7799">
          <cell r="D7799" t="str">
            <v>72163999XW</v>
          </cell>
          <cell r="E7799" t="str">
            <v>CRIMPER DIES</v>
          </cell>
          <cell r="F7799" t="str">
            <v>72163999XW</v>
          </cell>
          <cell r="G7799" t="str">
            <v>WIRE CRIMPER</v>
          </cell>
        </row>
        <row r="7800">
          <cell r="D7800" t="str">
            <v>72165245XA</v>
          </cell>
          <cell r="E7800" t="str">
            <v>CRIMPER DIES</v>
          </cell>
          <cell r="F7800" t="str">
            <v>72165245XA</v>
          </cell>
          <cell r="G7800" t="str">
            <v>ANVIL</v>
          </cell>
        </row>
        <row r="7801">
          <cell r="D7801" t="str">
            <v>72165245XI</v>
          </cell>
          <cell r="E7801" t="str">
            <v>CRIMPER DIES</v>
          </cell>
          <cell r="F7801" t="str">
            <v>72165245XI</v>
          </cell>
          <cell r="G7801" t="str">
            <v>INSULATION CRIMPER</v>
          </cell>
        </row>
        <row r="7802">
          <cell r="D7802" t="str">
            <v>72165245XW</v>
          </cell>
          <cell r="E7802" t="str">
            <v>CRIMPER DIES</v>
          </cell>
          <cell r="F7802" t="str">
            <v>72165245XW</v>
          </cell>
          <cell r="G7802" t="str">
            <v>WIRE CRIMPER</v>
          </cell>
        </row>
        <row r="7803">
          <cell r="D7803" t="str">
            <v>72166545XAD</v>
          </cell>
          <cell r="E7803" t="str">
            <v>CRIMPER DIES</v>
          </cell>
          <cell r="F7803" t="str">
            <v>72166545XAD</v>
          </cell>
          <cell r="G7803" t="str">
            <v>ANVIL</v>
          </cell>
        </row>
        <row r="7804">
          <cell r="D7804" t="str">
            <v>72166545XID</v>
          </cell>
          <cell r="E7804" t="str">
            <v>CRIMPER DIES</v>
          </cell>
          <cell r="F7804" t="str">
            <v>72166545XID</v>
          </cell>
          <cell r="G7804" t="str">
            <v>INSULATION CRIMPER</v>
          </cell>
        </row>
        <row r="7805">
          <cell r="D7805" t="str">
            <v>72166545XW</v>
          </cell>
          <cell r="E7805" t="str">
            <v>CRIMPER DIES</v>
          </cell>
          <cell r="F7805" t="str">
            <v>72166545XW</v>
          </cell>
          <cell r="G7805" t="str">
            <v>WIRE CRIMPER</v>
          </cell>
        </row>
        <row r="7806">
          <cell r="D7806" t="str">
            <v>72167866XAD</v>
          </cell>
          <cell r="E7806" t="str">
            <v>CRIMPER DIES</v>
          </cell>
          <cell r="F7806" t="str">
            <v>72167866XAD</v>
          </cell>
          <cell r="G7806" t="str">
            <v>ANVIL</v>
          </cell>
        </row>
        <row r="7807">
          <cell r="D7807" t="str">
            <v>72167866XID</v>
          </cell>
          <cell r="E7807" t="str">
            <v>CRIMPER DIES</v>
          </cell>
          <cell r="F7807" t="str">
            <v>72167866XID</v>
          </cell>
          <cell r="G7807" t="str">
            <v>INSULATION CRIMPER</v>
          </cell>
        </row>
        <row r="7808">
          <cell r="D7808" t="str">
            <v>72167866XW</v>
          </cell>
          <cell r="E7808" t="str">
            <v>CRIMPER DIES</v>
          </cell>
          <cell r="F7808" t="str">
            <v>72167866XW</v>
          </cell>
          <cell r="G7808" t="str">
            <v>WIRE CRIMPER</v>
          </cell>
        </row>
        <row r="7809">
          <cell r="D7809" t="str">
            <v>72960154XAD</v>
          </cell>
          <cell r="E7809" t="str">
            <v>CRIMPER DIES</v>
          </cell>
          <cell r="F7809" t="str">
            <v>72960154XAD</v>
          </cell>
          <cell r="G7809" t="str">
            <v>ANVIL</v>
          </cell>
        </row>
        <row r="7810">
          <cell r="D7810" t="str">
            <v>72960154XID</v>
          </cell>
          <cell r="E7810" t="str">
            <v>CRIMPER DIES</v>
          </cell>
          <cell r="F7810" t="str">
            <v>72960154XID</v>
          </cell>
          <cell r="G7810" t="str">
            <v>INSULATION CRIMPER</v>
          </cell>
        </row>
        <row r="7811">
          <cell r="D7811" t="str">
            <v>72960154XW</v>
          </cell>
          <cell r="E7811" t="str">
            <v>CRIMPER DIES</v>
          </cell>
          <cell r="F7811" t="str">
            <v>72960154XW</v>
          </cell>
          <cell r="G7811" t="str">
            <v>WIRE CRIMPER</v>
          </cell>
        </row>
        <row r="7812">
          <cell r="D7812" t="str">
            <v>72960202XA</v>
          </cell>
          <cell r="E7812" t="str">
            <v>CRIMPER DIES</v>
          </cell>
          <cell r="F7812" t="str">
            <v>72960202XA</v>
          </cell>
          <cell r="G7812" t="str">
            <v>ANVIL</v>
          </cell>
        </row>
        <row r="7813">
          <cell r="D7813" t="str">
            <v>72960202XI</v>
          </cell>
          <cell r="E7813" t="str">
            <v>CRIMPER DIES</v>
          </cell>
          <cell r="F7813" t="str">
            <v>72960202XI</v>
          </cell>
          <cell r="G7813" t="str">
            <v>INSULATION CRIMPER</v>
          </cell>
        </row>
        <row r="7814">
          <cell r="D7814" t="str">
            <v>72960202XW</v>
          </cell>
          <cell r="E7814" t="str">
            <v>CRIMPER DIES</v>
          </cell>
          <cell r="F7814" t="str">
            <v>72960202XW</v>
          </cell>
          <cell r="G7814" t="str">
            <v>WIRE CRIMPER</v>
          </cell>
        </row>
        <row r="7815">
          <cell r="D7815" t="str">
            <v>72960841XAD</v>
          </cell>
          <cell r="E7815" t="str">
            <v>CRIMPER DIES</v>
          </cell>
          <cell r="F7815" t="str">
            <v>72960841XAD</v>
          </cell>
          <cell r="G7815" t="str">
            <v>ANVIL</v>
          </cell>
        </row>
        <row r="7816">
          <cell r="D7816" t="str">
            <v>72960841XID</v>
          </cell>
          <cell r="E7816" t="str">
            <v>CRIMPER DIES</v>
          </cell>
          <cell r="F7816" t="str">
            <v>72960841XID</v>
          </cell>
          <cell r="G7816" t="str">
            <v>INSULATION CRIMPER</v>
          </cell>
        </row>
        <row r="7817">
          <cell r="D7817" t="str">
            <v>72960841XW</v>
          </cell>
          <cell r="E7817" t="str">
            <v>CRIMPER DIES</v>
          </cell>
          <cell r="F7817" t="str">
            <v>72960841XW</v>
          </cell>
          <cell r="G7817" t="str">
            <v>WIRE CRIMPER</v>
          </cell>
        </row>
        <row r="7818">
          <cell r="D7818" t="str">
            <v>73164678XW</v>
          </cell>
          <cell r="E7818" t="str">
            <v>CRIMPER DIES</v>
          </cell>
          <cell r="F7818" t="str">
            <v>73164678XW</v>
          </cell>
          <cell r="G7818" t="str">
            <v>WIRE CRIMPER</v>
          </cell>
        </row>
        <row r="7819">
          <cell r="D7819" t="str">
            <v>73164679XA</v>
          </cell>
          <cell r="E7819" t="str">
            <v>CRIMPER DIES</v>
          </cell>
          <cell r="F7819" t="str">
            <v>73164679XA</v>
          </cell>
          <cell r="G7819" t="str">
            <v>ANVIL</v>
          </cell>
        </row>
        <row r="7820">
          <cell r="D7820" t="str">
            <v>73164679XI</v>
          </cell>
          <cell r="E7820" t="str">
            <v>CRIMPER DIES</v>
          </cell>
          <cell r="F7820" t="str">
            <v>73164679XI</v>
          </cell>
          <cell r="G7820" t="str">
            <v>INSULATION CRIMPER</v>
          </cell>
        </row>
        <row r="7821">
          <cell r="D7821" t="str">
            <v>7B144239XI</v>
          </cell>
          <cell r="E7821" t="str">
            <v>CRIMPER DIES</v>
          </cell>
          <cell r="F7821" t="str">
            <v>7B144239XI</v>
          </cell>
          <cell r="G7821" t="str">
            <v>INSULATION CRIMPER</v>
          </cell>
        </row>
        <row r="7822">
          <cell r="D7822" t="str">
            <v>7B147085XA</v>
          </cell>
          <cell r="E7822" t="str">
            <v>CRIMPER DIES</v>
          </cell>
          <cell r="F7822" t="str">
            <v>7B147085XA</v>
          </cell>
          <cell r="G7822" t="str">
            <v>ANVIL</v>
          </cell>
        </row>
        <row r="7823">
          <cell r="D7823" t="str">
            <v>7B147085XIC</v>
          </cell>
          <cell r="E7823" t="str">
            <v>CRIMPER DIES</v>
          </cell>
          <cell r="F7823" t="str">
            <v>7B147085XIC</v>
          </cell>
          <cell r="G7823" t="str">
            <v>INSULATION CRIMPER</v>
          </cell>
        </row>
        <row r="7824">
          <cell r="D7824" t="str">
            <v>7B147085XW</v>
          </cell>
          <cell r="E7824" t="str">
            <v>CRIMPER DIES</v>
          </cell>
          <cell r="F7824" t="str">
            <v>7B147085XW</v>
          </cell>
          <cell r="G7824" t="str">
            <v>WIRE CRIMPER</v>
          </cell>
        </row>
        <row r="7825">
          <cell r="D7825" t="str">
            <v>7B147300XA</v>
          </cell>
          <cell r="E7825" t="str">
            <v>CRIMPER DIES</v>
          </cell>
          <cell r="F7825" t="str">
            <v>7B147300XA</v>
          </cell>
          <cell r="G7825" t="str">
            <v>ANVIL</v>
          </cell>
        </row>
        <row r="7826">
          <cell r="D7826" t="str">
            <v>7B147300XI</v>
          </cell>
          <cell r="E7826" t="str">
            <v>CRIMPER DIES</v>
          </cell>
          <cell r="F7826" t="str">
            <v>7B147300XI</v>
          </cell>
          <cell r="G7826" t="str">
            <v>INSULATION CRIMPER</v>
          </cell>
        </row>
        <row r="7827">
          <cell r="D7827" t="str">
            <v>7B147300XW</v>
          </cell>
          <cell r="E7827" t="str">
            <v>CRIMPER DIES</v>
          </cell>
          <cell r="F7827" t="str">
            <v>7B147300XW</v>
          </cell>
          <cell r="G7827" t="str">
            <v>WIRE CRIMPER</v>
          </cell>
        </row>
        <row r="7828">
          <cell r="D7828" t="str">
            <v>7B164230CXA</v>
          </cell>
          <cell r="E7828" t="str">
            <v>CRIMPER DIES</v>
          </cell>
          <cell r="F7828" t="str">
            <v>7B164230CXA</v>
          </cell>
          <cell r="G7828" t="str">
            <v>ANVIL</v>
          </cell>
        </row>
        <row r="7829">
          <cell r="D7829" t="str">
            <v>7B164230XWW</v>
          </cell>
          <cell r="E7829" t="str">
            <v>CRIMPER DIES</v>
          </cell>
          <cell r="F7829" t="str">
            <v>7B164230XWW</v>
          </cell>
          <cell r="G7829" t="str">
            <v>WIRE CRIMPER</v>
          </cell>
        </row>
        <row r="7830">
          <cell r="D7830" t="str">
            <v>7B164992CLXAW</v>
          </cell>
          <cell r="E7830" t="str">
            <v>CRIMPER DIES</v>
          </cell>
          <cell r="F7830" t="str">
            <v>7B164992CLXAW</v>
          </cell>
          <cell r="G7830" t="str">
            <v>ANVIL</v>
          </cell>
        </row>
        <row r="7831">
          <cell r="D7831" t="str">
            <v>7B164992XAW</v>
          </cell>
          <cell r="E7831" t="str">
            <v>CRIMPER DIES</v>
          </cell>
          <cell r="F7831" t="str">
            <v>7B164992XAW</v>
          </cell>
          <cell r="G7831" t="str">
            <v>ANVIL</v>
          </cell>
        </row>
        <row r="7832">
          <cell r="D7832" t="str">
            <v>7B164992XIB</v>
          </cell>
          <cell r="E7832" t="str">
            <v>CRIMPER DIES</v>
          </cell>
          <cell r="F7832" t="str">
            <v>7B164992XIB</v>
          </cell>
          <cell r="G7832" t="str">
            <v>INSULATION CRIMPER</v>
          </cell>
        </row>
        <row r="7833">
          <cell r="D7833" t="str">
            <v>7B164992XW</v>
          </cell>
          <cell r="E7833" t="str">
            <v>CRIMPER DIES</v>
          </cell>
          <cell r="F7833" t="str">
            <v>7B164992XW</v>
          </cell>
          <cell r="G7833" t="str">
            <v>WIRE CRIMPER</v>
          </cell>
        </row>
        <row r="7834">
          <cell r="D7834" t="str">
            <v>7B164992XWW</v>
          </cell>
          <cell r="E7834" t="str">
            <v>CRIMPER DIES</v>
          </cell>
          <cell r="F7834" t="str">
            <v>7B164992XWW</v>
          </cell>
          <cell r="G7834" t="str">
            <v>WIRE CRIMPER</v>
          </cell>
        </row>
        <row r="7835">
          <cell r="D7835" t="str">
            <v>7B165047XAC</v>
          </cell>
          <cell r="E7835" t="str">
            <v>CRIMPER DIES</v>
          </cell>
          <cell r="F7835" t="str">
            <v>7B165047XAC</v>
          </cell>
          <cell r="G7835" t="str">
            <v>ANVIL</v>
          </cell>
        </row>
        <row r="7836">
          <cell r="D7836" t="str">
            <v>7B165047XW</v>
          </cell>
          <cell r="E7836" t="str">
            <v>CRIMPER DIES</v>
          </cell>
          <cell r="F7836" t="str">
            <v>7B165047XW</v>
          </cell>
          <cell r="G7836" t="str">
            <v>WIRE CRIMPER</v>
          </cell>
        </row>
        <row r="7837">
          <cell r="D7837" t="str">
            <v>7B165048XA</v>
          </cell>
          <cell r="E7837" t="str">
            <v>CRIMPER DIES</v>
          </cell>
          <cell r="F7837" t="str">
            <v>7B165048XA</v>
          </cell>
          <cell r="G7837" t="str">
            <v>ANVIL</v>
          </cell>
        </row>
        <row r="7838">
          <cell r="D7838" t="str">
            <v>7B165048XI</v>
          </cell>
          <cell r="E7838" t="str">
            <v>CRIMPER DIES</v>
          </cell>
          <cell r="F7838" t="str">
            <v>7B165048XI</v>
          </cell>
          <cell r="G7838" t="str">
            <v>INSULATION CRIMPER</v>
          </cell>
        </row>
        <row r="7839">
          <cell r="D7839" t="str">
            <v>7B165048XW</v>
          </cell>
          <cell r="E7839" t="str">
            <v>CRIMPER DIES</v>
          </cell>
          <cell r="F7839" t="str">
            <v>7B165048XW</v>
          </cell>
          <cell r="G7839" t="str">
            <v>WIRE CRIMPER</v>
          </cell>
        </row>
        <row r="7840">
          <cell r="D7840" t="str">
            <v>7B166754XA</v>
          </cell>
          <cell r="E7840" t="str">
            <v>CRIMPER DIES</v>
          </cell>
          <cell r="F7840" t="str">
            <v>7B166754XA</v>
          </cell>
          <cell r="G7840" t="str">
            <v>ANVIL</v>
          </cell>
        </row>
        <row r="7841">
          <cell r="D7841" t="str">
            <v>7B166754XW</v>
          </cell>
          <cell r="E7841" t="str">
            <v>CRIMPER DIES</v>
          </cell>
          <cell r="F7841" t="str">
            <v>7B166754XW</v>
          </cell>
          <cell r="G7841" t="str">
            <v>WIRE CRIMPER</v>
          </cell>
        </row>
        <row r="7842">
          <cell r="D7842" t="str">
            <v>7B167300XA</v>
          </cell>
          <cell r="E7842" t="str">
            <v>CRIMPER DIES</v>
          </cell>
          <cell r="F7842" t="str">
            <v>7B167300XA</v>
          </cell>
          <cell r="G7842" t="str">
            <v>ANVIL</v>
          </cell>
        </row>
        <row r="7843">
          <cell r="D7843" t="str">
            <v>7B167300XI</v>
          </cell>
          <cell r="E7843" t="str">
            <v>CRIMPER DIES</v>
          </cell>
          <cell r="F7843" t="str">
            <v>7B167300XI</v>
          </cell>
          <cell r="G7843" t="str">
            <v>INSULATION CRIMPER</v>
          </cell>
        </row>
        <row r="7844">
          <cell r="D7844" t="str">
            <v>7B167300XW</v>
          </cell>
          <cell r="E7844" t="str">
            <v>CRIMPER DIES</v>
          </cell>
          <cell r="F7844" t="str">
            <v>7B167300XW</v>
          </cell>
          <cell r="G7844" t="str">
            <v>WIRE CRIMPER</v>
          </cell>
        </row>
        <row r="7845">
          <cell r="D7845" t="str">
            <v>7B256253XA</v>
          </cell>
          <cell r="E7845" t="str">
            <v>CRIMPER DIES</v>
          </cell>
          <cell r="F7845" t="str">
            <v>7B256253XA</v>
          </cell>
          <cell r="G7845" t="str">
            <v>ANVIL</v>
          </cell>
        </row>
        <row r="7846">
          <cell r="D7846" t="str">
            <v>7B256253XI</v>
          </cell>
          <cell r="E7846" t="str">
            <v>CRIMPER DIES</v>
          </cell>
          <cell r="F7846" t="str">
            <v>7B256253XI</v>
          </cell>
          <cell r="G7846" t="str">
            <v>INSULATION CRIMPER</v>
          </cell>
        </row>
        <row r="7847">
          <cell r="D7847" t="str">
            <v>7B256253XW</v>
          </cell>
          <cell r="E7847" t="str">
            <v>CRIMPER DIES</v>
          </cell>
          <cell r="F7847" t="str">
            <v>7B256253XW</v>
          </cell>
          <cell r="G7847" t="str">
            <v>WIRE CRIMPER</v>
          </cell>
        </row>
        <row r="7848">
          <cell r="D7848" t="str">
            <v>7B256254XA</v>
          </cell>
          <cell r="E7848" t="str">
            <v>CRIMPER DIES</v>
          </cell>
          <cell r="F7848" t="str">
            <v>7B256254XA</v>
          </cell>
          <cell r="G7848" t="str">
            <v>ANVIL</v>
          </cell>
        </row>
        <row r="7849">
          <cell r="D7849" t="str">
            <v>7B256254XI</v>
          </cell>
          <cell r="E7849" t="str">
            <v>CRIMPER DIES</v>
          </cell>
          <cell r="F7849" t="str">
            <v>7B256254XI</v>
          </cell>
          <cell r="G7849" t="str">
            <v>INSULATION CRIMPER</v>
          </cell>
        </row>
        <row r="7850">
          <cell r="D7850" t="str">
            <v>7B256254XW</v>
          </cell>
          <cell r="E7850" t="str">
            <v>CRIMPER DIES</v>
          </cell>
          <cell r="F7850" t="str">
            <v>7B256254XW</v>
          </cell>
          <cell r="G7850" t="str">
            <v>WIRE CRIMPER</v>
          </cell>
        </row>
        <row r="7851">
          <cell r="D7851" t="str">
            <v>71142727KW</v>
          </cell>
          <cell r="E7851" t="str">
            <v>CRIMPER DIES</v>
          </cell>
          <cell r="F7851" t="str">
            <v>71142727KW</v>
          </cell>
          <cell r="G7851" t="str">
            <v>WIRE CRIMPER</v>
          </cell>
        </row>
        <row r="7852">
          <cell r="D7852" t="str">
            <v>71146047KAD</v>
          </cell>
          <cell r="E7852" t="str">
            <v>CRIMPER DIES</v>
          </cell>
          <cell r="F7852" t="str">
            <v>71146047KAD</v>
          </cell>
          <cell r="G7852" t="str">
            <v>ANVIL</v>
          </cell>
        </row>
        <row r="7853">
          <cell r="D7853" t="str">
            <v>71146047KID</v>
          </cell>
          <cell r="E7853" t="str">
            <v>CRIMPER DIES</v>
          </cell>
          <cell r="F7853" t="str">
            <v>71146047KID</v>
          </cell>
          <cell r="G7853" t="str">
            <v>INSULATION CRIMPER</v>
          </cell>
        </row>
        <row r="7854">
          <cell r="D7854" t="str">
            <v>71146047KW</v>
          </cell>
          <cell r="E7854" t="str">
            <v>CRIMPER DIES</v>
          </cell>
          <cell r="F7854" t="str">
            <v>71146047KW</v>
          </cell>
          <cell r="G7854" t="str">
            <v>WIRE CRIMPER</v>
          </cell>
        </row>
        <row r="7855">
          <cell r="D7855" t="str">
            <v>71161366XAC</v>
          </cell>
          <cell r="E7855" t="str">
            <v>CRIMPER DIES</v>
          </cell>
          <cell r="F7855" t="str">
            <v>71161366XAC</v>
          </cell>
          <cell r="G7855" t="str">
            <v>ANVIL</v>
          </cell>
        </row>
        <row r="7856">
          <cell r="D7856" t="str">
            <v>71163250KAD</v>
          </cell>
          <cell r="E7856" t="str">
            <v>CRIMPER DIES</v>
          </cell>
          <cell r="F7856" t="str">
            <v>71163250KAD</v>
          </cell>
          <cell r="G7856" t="str">
            <v>ANVIL</v>
          </cell>
        </row>
        <row r="7857">
          <cell r="D7857" t="str">
            <v>71163250KID</v>
          </cell>
          <cell r="E7857" t="str">
            <v>CRIMPER DIES</v>
          </cell>
          <cell r="F7857" t="str">
            <v>71163250KID</v>
          </cell>
          <cell r="G7857" t="str">
            <v>INSULATION CRIMPER</v>
          </cell>
        </row>
        <row r="7858">
          <cell r="D7858" t="str">
            <v>71268865KAC</v>
          </cell>
          <cell r="E7858" t="str">
            <v>CRIMPER DIES</v>
          </cell>
          <cell r="F7858" t="str">
            <v>71268865KAC</v>
          </cell>
          <cell r="G7858" t="str">
            <v>ANVIL</v>
          </cell>
        </row>
        <row r="7859">
          <cell r="D7859" t="str">
            <v>70091023KIC</v>
          </cell>
          <cell r="E7859" t="str">
            <v>CRIMPER DIES</v>
          </cell>
          <cell r="F7859" t="str">
            <v>70091023KIC</v>
          </cell>
          <cell r="G7859" t="str">
            <v>INSULATION CRIMPER</v>
          </cell>
        </row>
        <row r="7860">
          <cell r="D7860" t="str">
            <v>70091242DAN</v>
          </cell>
          <cell r="E7860" t="str">
            <v>CRIMPER DIES</v>
          </cell>
          <cell r="F7860" t="str">
            <v>70091242DAN</v>
          </cell>
          <cell r="G7860" t="str">
            <v>ANVIL</v>
          </cell>
        </row>
        <row r="7861">
          <cell r="D7861" t="str">
            <v>70091330KA</v>
          </cell>
          <cell r="E7861" t="str">
            <v>CRIMPER DIES</v>
          </cell>
          <cell r="F7861" t="str">
            <v>70091330KA</v>
          </cell>
          <cell r="G7861" t="str">
            <v>ANVIL</v>
          </cell>
        </row>
        <row r="7862">
          <cell r="D7862" t="str">
            <v>70091330KI</v>
          </cell>
          <cell r="E7862" t="str">
            <v>CRIMPER DIES</v>
          </cell>
          <cell r="F7862" t="str">
            <v>70091330KI</v>
          </cell>
          <cell r="G7862" t="str">
            <v>INSULATION CRIMPER</v>
          </cell>
        </row>
        <row r="7863">
          <cell r="D7863" t="str">
            <v>70091333KIC</v>
          </cell>
          <cell r="E7863" t="str">
            <v>CRIMPER DIES</v>
          </cell>
          <cell r="F7863" t="str">
            <v>70091333KIC</v>
          </cell>
          <cell r="G7863" t="str">
            <v>INSULATION CRIMPER</v>
          </cell>
        </row>
        <row r="7864">
          <cell r="D7864" t="str">
            <v>70091340DAN</v>
          </cell>
          <cell r="E7864" t="str">
            <v>CRIMPER DIES</v>
          </cell>
          <cell r="F7864" t="str">
            <v>70091340DAN</v>
          </cell>
          <cell r="G7864" t="str">
            <v>ANVIL</v>
          </cell>
        </row>
        <row r="7865">
          <cell r="D7865" t="str">
            <v>70091340DAP</v>
          </cell>
          <cell r="E7865" t="str">
            <v>CRIMPER DIES</v>
          </cell>
          <cell r="F7865" t="str">
            <v>70091340DAP</v>
          </cell>
          <cell r="G7865" t="str">
            <v>ANVIL</v>
          </cell>
        </row>
        <row r="7866">
          <cell r="D7866" t="str">
            <v>70091342DAPC</v>
          </cell>
          <cell r="E7866" t="str">
            <v>CRIMPER DIES</v>
          </cell>
          <cell r="F7866" t="str">
            <v>70091342DAPC</v>
          </cell>
          <cell r="G7866" t="str">
            <v>ANVIL</v>
          </cell>
        </row>
        <row r="7867">
          <cell r="D7867" t="str">
            <v>70091342DIC</v>
          </cell>
          <cell r="E7867" t="str">
            <v>CRIMPER DIES</v>
          </cell>
          <cell r="F7867" t="str">
            <v>70091342DIC</v>
          </cell>
          <cell r="G7867" t="str">
            <v>INSULATION CRIMPER</v>
          </cell>
        </row>
        <row r="7868">
          <cell r="D7868" t="str">
            <v>70091350DAN</v>
          </cell>
          <cell r="E7868" t="str">
            <v>CRIMPER DIES</v>
          </cell>
          <cell r="F7868" t="str">
            <v>70091350DAN</v>
          </cell>
          <cell r="G7868" t="str">
            <v>ANVIL</v>
          </cell>
        </row>
        <row r="7869">
          <cell r="D7869" t="str">
            <v>70091350DAP</v>
          </cell>
          <cell r="E7869" t="str">
            <v>CRIMPER DIES</v>
          </cell>
          <cell r="F7869" t="str">
            <v>70091350DAP</v>
          </cell>
          <cell r="G7869" t="str">
            <v>ANVIL</v>
          </cell>
        </row>
        <row r="7870">
          <cell r="D7870" t="str">
            <v>70091362DAN</v>
          </cell>
          <cell r="E7870" t="str">
            <v>CRIMPER DIES</v>
          </cell>
          <cell r="F7870" t="str">
            <v>70091362DAN</v>
          </cell>
          <cell r="G7870" t="str">
            <v>ANVIL</v>
          </cell>
        </row>
        <row r="7871">
          <cell r="D7871" t="str">
            <v>70091362DAP</v>
          </cell>
          <cell r="E7871" t="str">
            <v>CRIMPER DIES</v>
          </cell>
          <cell r="F7871" t="str">
            <v>70091362DAP</v>
          </cell>
          <cell r="G7871" t="str">
            <v>ANVIL</v>
          </cell>
        </row>
        <row r="7872">
          <cell r="D7872" t="str">
            <v>70091363DAN</v>
          </cell>
          <cell r="E7872" t="str">
            <v>CRIMPER DIES</v>
          </cell>
          <cell r="F7872" t="str">
            <v>70091363DAN</v>
          </cell>
          <cell r="G7872" t="str">
            <v>ANVIL</v>
          </cell>
        </row>
        <row r="7873">
          <cell r="D7873" t="str">
            <v>70091566DAN</v>
          </cell>
          <cell r="E7873" t="str">
            <v>CRIMPER DIES</v>
          </cell>
          <cell r="F7873" t="str">
            <v>70091566DAN</v>
          </cell>
          <cell r="G7873" t="str">
            <v>ANVIL</v>
          </cell>
        </row>
        <row r="7874">
          <cell r="D7874" t="str">
            <v>70091566DAP</v>
          </cell>
          <cell r="E7874" t="str">
            <v>CRIMPER DIES</v>
          </cell>
          <cell r="F7874" t="str">
            <v>70091566DAP</v>
          </cell>
          <cell r="G7874" t="str">
            <v>ANVIL</v>
          </cell>
        </row>
        <row r="7875">
          <cell r="D7875" t="str">
            <v>70091574DAN</v>
          </cell>
          <cell r="E7875" t="str">
            <v>CRIMPER DIES</v>
          </cell>
          <cell r="F7875" t="str">
            <v>70091574DAN</v>
          </cell>
          <cell r="G7875" t="str">
            <v>ANVIL</v>
          </cell>
        </row>
        <row r="7876">
          <cell r="D7876" t="str">
            <v>70091574DAP</v>
          </cell>
          <cell r="E7876" t="str">
            <v>CRIMPER DIES</v>
          </cell>
          <cell r="F7876" t="str">
            <v>70091574DAP</v>
          </cell>
          <cell r="G7876" t="str">
            <v>ANVIL</v>
          </cell>
        </row>
        <row r="7877">
          <cell r="D7877" t="str">
            <v>70091726DAN</v>
          </cell>
          <cell r="E7877" t="str">
            <v>CRIMPER DIES</v>
          </cell>
          <cell r="F7877" t="str">
            <v>70091726DAN</v>
          </cell>
          <cell r="G7877" t="str">
            <v>ANVIL</v>
          </cell>
        </row>
        <row r="7878">
          <cell r="D7878" t="str">
            <v>70091726DAP</v>
          </cell>
          <cell r="E7878" t="str">
            <v>CRIMPER DIES</v>
          </cell>
          <cell r="F7878" t="str">
            <v>70091726DAP</v>
          </cell>
          <cell r="G7878" t="str">
            <v>ANVIL</v>
          </cell>
        </row>
        <row r="7879">
          <cell r="D7879" t="str">
            <v>70091778KA</v>
          </cell>
          <cell r="E7879" t="str">
            <v>CRIMPER DIES</v>
          </cell>
          <cell r="F7879" t="str">
            <v>70091778KA</v>
          </cell>
          <cell r="G7879" t="str">
            <v>ANVIL</v>
          </cell>
        </row>
        <row r="7880">
          <cell r="D7880" t="str">
            <v>70091778KI</v>
          </cell>
          <cell r="E7880" t="str">
            <v>CRIMPER DIES</v>
          </cell>
          <cell r="F7880" t="str">
            <v>70091778KI</v>
          </cell>
          <cell r="G7880" t="str">
            <v>INSULATION CRIMPER</v>
          </cell>
        </row>
        <row r="7881">
          <cell r="D7881" t="str">
            <v>70091778KW</v>
          </cell>
          <cell r="E7881" t="str">
            <v>CRIMPER DIES</v>
          </cell>
          <cell r="F7881" t="str">
            <v>70091778KW</v>
          </cell>
          <cell r="G7881" t="str">
            <v>WIRE CRIMPER</v>
          </cell>
        </row>
        <row r="7882">
          <cell r="D7882" t="str">
            <v>70091781DAN</v>
          </cell>
          <cell r="E7882" t="str">
            <v>CRIMPER DIES</v>
          </cell>
          <cell r="F7882" t="str">
            <v>70091781DAN</v>
          </cell>
          <cell r="G7882" t="str">
            <v>ANVIL</v>
          </cell>
        </row>
        <row r="7883">
          <cell r="D7883" t="str">
            <v>70091781DAP</v>
          </cell>
          <cell r="E7883" t="str">
            <v>CRIMPER DIES</v>
          </cell>
          <cell r="F7883" t="str">
            <v>70091781DAP</v>
          </cell>
          <cell r="G7883" t="str">
            <v>ANVIL</v>
          </cell>
        </row>
        <row r="7884">
          <cell r="D7884" t="str">
            <v>70091785DAP</v>
          </cell>
          <cell r="E7884" t="str">
            <v>CRIMPER DIES</v>
          </cell>
          <cell r="F7884" t="str">
            <v>70091785DAP</v>
          </cell>
          <cell r="G7884" t="str">
            <v>ANVIL</v>
          </cell>
        </row>
        <row r="7885">
          <cell r="D7885" t="str">
            <v>70091815DAP</v>
          </cell>
          <cell r="E7885" t="str">
            <v>CRIMPER DIES</v>
          </cell>
          <cell r="F7885" t="str">
            <v>70091815DAP</v>
          </cell>
          <cell r="G7885" t="str">
            <v>ANVIL</v>
          </cell>
        </row>
        <row r="7886">
          <cell r="D7886" t="str">
            <v>70091868KIC</v>
          </cell>
          <cell r="E7886" t="str">
            <v>CRIMPER DIES</v>
          </cell>
          <cell r="F7886" t="str">
            <v>70091868KIC</v>
          </cell>
          <cell r="G7886" t="str">
            <v>INSULATION CRIMPER</v>
          </cell>
        </row>
        <row r="7887">
          <cell r="D7887" t="str">
            <v>70091869KA</v>
          </cell>
          <cell r="E7887" t="str">
            <v>CRIMPER DIES</v>
          </cell>
          <cell r="F7887" t="str">
            <v>70091869KA</v>
          </cell>
          <cell r="G7887" t="str">
            <v>ANVIL</v>
          </cell>
        </row>
        <row r="7888">
          <cell r="D7888" t="str">
            <v>70091869KI</v>
          </cell>
          <cell r="E7888" t="str">
            <v>CRIMPER DIES</v>
          </cell>
          <cell r="F7888" t="str">
            <v>70091869KI</v>
          </cell>
          <cell r="G7888" t="str">
            <v>INSULATION CRIMPER</v>
          </cell>
        </row>
        <row r="7889">
          <cell r="D7889" t="str">
            <v>70091869KW</v>
          </cell>
          <cell r="E7889" t="str">
            <v>CRIMPER DIES</v>
          </cell>
          <cell r="F7889" t="str">
            <v>70091869KW</v>
          </cell>
          <cell r="G7889" t="str">
            <v>WIRE CRIMPER</v>
          </cell>
        </row>
        <row r="7890">
          <cell r="D7890" t="str">
            <v>70091948KA</v>
          </cell>
          <cell r="E7890" t="str">
            <v>CRIMPER DIES</v>
          </cell>
          <cell r="F7890" t="str">
            <v>70091948KA</v>
          </cell>
          <cell r="G7890" t="str">
            <v>ANVIL</v>
          </cell>
        </row>
        <row r="7891">
          <cell r="D7891" t="str">
            <v>70091948KI</v>
          </cell>
          <cell r="E7891" t="str">
            <v>CRIMPER DIES</v>
          </cell>
          <cell r="F7891" t="str">
            <v>70091948KI</v>
          </cell>
          <cell r="G7891" t="str">
            <v>INSULATION CRIMPER</v>
          </cell>
        </row>
        <row r="7892">
          <cell r="D7892" t="str">
            <v>70091948KW</v>
          </cell>
          <cell r="E7892" t="str">
            <v>CRIMPER DIES</v>
          </cell>
          <cell r="F7892" t="str">
            <v>70091948KW</v>
          </cell>
          <cell r="G7892" t="str">
            <v>WIRE CRIMPER</v>
          </cell>
        </row>
        <row r="7893">
          <cell r="D7893" t="str">
            <v>70091989DAN</v>
          </cell>
          <cell r="E7893" t="str">
            <v>CRIMPER DIES</v>
          </cell>
          <cell r="F7893" t="str">
            <v>70091989DAN</v>
          </cell>
          <cell r="G7893" t="str">
            <v>ANVIL</v>
          </cell>
        </row>
        <row r="7894">
          <cell r="D7894" t="str">
            <v>70091989DIC</v>
          </cell>
          <cell r="E7894" t="str">
            <v>CRIMPER DIES</v>
          </cell>
          <cell r="F7894" t="str">
            <v>70091989DIC</v>
          </cell>
          <cell r="G7894" t="str">
            <v>INSULATION CRIMPER</v>
          </cell>
        </row>
        <row r="7895">
          <cell r="D7895" t="str">
            <v>70092125DAN</v>
          </cell>
          <cell r="E7895" t="str">
            <v>CRIMPER DIES</v>
          </cell>
          <cell r="F7895" t="str">
            <v>70092125DAN</v>
          </cell>
          <cell r="G7895" t="str">
            <v>ANVIL</v>
          </cell>
        </row>
        <row r="7896">
          <cell r="D7896" t="str">
            <v>70092125DAP</v>
          </cell>
          <cell r="E7896" t="str">
            <v>CRIMPER DIES</v>
          </cell>
          <cell r="F7896" t="str">
            <v>70092125DAP</v>
          </cell>
          <cell r="G7896" t="str">
            <v>ANVIL</v>
          </cell>
        </row>
        <row r="7897">
          <cell r="D7897" t="str">
            <v>70092191KA</v>
          </cell>
          <cell r="E7897" t="str">
            <v>CRIMPER DIES</v>
          </cell>
          <cell r="F7897" t="str">
            <v>70092191KA</v>
          </cell>
          <cell r="G7897" t="str">
            <v>ANVIL</v>
          </cell>
        </row>
        <row r="7898">
          <cell r="D7898" t="str">
            <v>70092191KI</v>
          </cell>
          <cell r="E7898" t="str">
            <v>CRIMPER DIES</v>
          </cell>
          <cell r="F7898" t="str">
            <v>70092191KI</v>
          </cell>
          <cell r="G7898" t="str">
            <v>INSULATION CRIMPER</v>
          </cell>
        </row>
        <row r="7899">
          <cell r="D7899" t="str">
            <v>70092191KIC</v>
          </cell>
          <cell r="E7899" t="str">
            <v>CRIMPER DIES</v>
          </cell>
          <cell r="F7899" t="str">
            <v>70092191KIC</v>
          </cell>
          <cell r="G7899" t="str">
            <v>INSULATION CRIMPER</v>
          </cell>
        </row>
        <row r="7900">
          <cell r="D7900" t="str">
            <v>70092192KA</v>
          </cell>
          <cell r="E7900" t="str">
            <v>CRIMPER DIES</v>
          </cell>
          <cell r="F7900" t="str">
            <v>70092192KA</v>
          </cell>
          <cell r="G7900" t="str">
            <v>ANVIL</v>
          </cell>
        </row>
        <row r="7901">
          <cell r="D7901" t="str">
            <v>70092192KIC</v>
          </cell>
          <cell r="E7901" t="str">
            <v>CRIMPER DIES</v>
          </cell>
          <cell r="F7901" t="str">
            <v>70092192KIC</v>
          </cell>
          <cell r="G7901" t="str">
            <v>INSULATION CRIMPER</v>
          </cell>
        </row>
        <row r="7902">
          <cell r="D7902" t="str">
            <v>70092240DAPC</v>
          </cell>
          <cell r="E7902" t="str">
            <v>CRIMPER DIES</v>
          </cell>
          <cell r="F7902" t="str">
            <v>70092240DAPC</v>
          </cell>
          <cell r="G7902" t="str">
            <v>ANVIL</v>
          </cell>
        </row>
        <row r="7903">
          <cell r="D7903" t="str">
            <v>70092251KA</v>
          </cell>
          <cell r="E7903" t="str">
            <v>CRIMPER DIES</v>
          </cell>
          <cell r="F7903" t="str">
            <v>70092251KA</v>
          </cell>
          <cell r="G7903" t="str">
            <v>ANVIL</v>
          </cell>
        </row>
        <row r="7904">
          <cell r="D7904" t="str">
            <v>70092251KI</v>
          </cell>
          <cell r="E7904" t="str">
            <v>CRIMPER DIES</v>
          </cell>
          <cell r="F7904" t="str">
            <v>70092251KI</v>
          </cell>
          <cell r="G7904" t="str">
            <v>INSULATION CRIMPER</v>
          </cell>
        </row>
        <row r="7905">
          <cell r="D7905" t="str">
            <v>70092251KW</v>
          </cell>
          <cell r="E7905" t="str">
            <v>CRIMPER DIES</v>
          </cell>
          <cell r="F7905" t="str">
            <v>70092251KW</v>
          </cell>
          <cell r="G7905" t="str">
            <v>WIRE CRIMPER</v>
          </cell>
        </row>
        <row r="7906">
          <cell r="D7906" t="str">
            <v>70092255KA</v>
          </cell>
          <cell r="E7906" t="str">
            <v>CRIMPER DIES</v>
          </cell>
          <cell r="F7906" t="str">
            <v>70092255KA</v>
          </cell>
          <cell r="G7906" t="str">
            <v>ANVIL</v>
          </cell>
        </row>
        <row r="7907">
          <cell r="D7907" t="str">
            <v>70092255KI</v>
          </cell>
          <cell r="E7907" t="str">
            <v>CRIMPER DIES</v>
          </cell>
          <cell r="F7907" t="str">
            <v>70092255KI</v>
          </cell>
          <cell r="G7907" t="str">
            <v>INSULATION CRIMPER</v>
          </cell>
        </row>
        <row r="7908">
          <cell r="D7908" t="str">
            <v>70092255KW</v>
          </cell>
          <cell r="E7908" t="str">
            <v>CRIMPER DIES</v>
          </cell>
          <cell r="F7908" t="str">
            <v>70092255KW</v>
          </cell>
          <cell r="G7908" t="str">
            <v>WIRE CRIMPER</v>
          </cell>
        </row>
        <row r="7909">
          <cell r="D7909" t="str">
            <v>70092280KA</v>
          </cell>
          <cell r="E7909" t="str">
            <v>CRIMPER DIES</v>
          </cell>
          <cell r="F7909" t="str">
            <v>70092280KA</v>
          </cell>
          <cell r="G7909" t="str">
            <v>ANVIL</v>
          </cell>
        </row>
        <row r="7910">
          <cell r="D7910" t="str">
            <v>70092280KI</v>
          </cell>
          <cell r="E7910" t="str">
            <v>CRIMPER DIES</v>
          </cell>
          <cell r="F7910" t="str">
            <v>70092280KI</v>
          </cell>
          <cell r="G7910" t="str">
            <v>INSULATION CRIMPER</v>
          </cell>
        </row>
        <row r="7911">
          <cell r="D7911" t="str">
            <v>70092280KWW</v>
          </cell>
          <cell r="E7911" t="str">
            <v>CRIMPER DIES</v>
          </cell>
          <cell r="F7911" t="str">
            <v>70092280KWW</v>
          </cell>
          <cell r="G7911" t="str">
            <v>WIRE CRIMPER</v>
          </cell>
        </row>
        <row r="7912">
          <cell r="D7912" t="str">
            <v>70092281KI</v>
          </cell>
          <cell r="E7912" t="str">
            <v>CRIMPER DIES</v>
          </cell>
          <cell r="F7912" t="str">
            <v>70092281KI</v>
          </cell>
          <cell r="G7912" t="str">
            <v>INSULATION CRIMPER</v>
          </cell>
        </row>
        <row r="7913">
          <cell r="D7913" t="str">
            <v>70092282KA</v>
          </cell>
          <cell r="E7913" t="str">
            <v>CRIMPER DIES</v>
          </cell>
          <cell r="F7913" t="str">
            <v>70092282KA</v>
          </cell>
          <cell r="G7913" t="str">
            <v>ANVIL</v>
          </cell>
        </row>
        <row r="7914">
          <cell r="D7914" t="str">
            <v>70092282KI</v>
          </cell>
          <cell r="E7914" t="str">
            <v>CRIMPER DIES</v>
          </cell>
          <cell r="F7914" t="str">
            <v>70092282KI</v>
          </cell>
          <cell r="G7914" t="str">
            <v>INSULATION CRIMPER</v>
          </cell>
        </row>
        <row r="7915">
          <cell r="D7915" t="str">
            <v>70092282KW</v>
          </cell>
          <cell r="E7915" t="str">
            <v>CRIMPER DIES</v>
          </cell>
          <cell r="F7915" t="str">
            <v>70092282KW</v>
          </cell>
          <cell r="G7915" t="str">
            <v>WIRE CRIMPER</v>
          </cell>
        </row>
        <row r="7916">
          <cell r="D7916" t="str">
            <v>70092282KWW</v>
          </cell>
          <cell r="E7916" t="str">
            <v>CRIMPER DIES</v>
          </cell>
          <cell r="F7916" t="str">
            <v>70092282KWW</v>
          </cell>
          <cell r="G7916" t="str">
            <v>WIRE CRIMPER</v>
          </cell>
        </row>
        <row r="7917">
          <cell r="D7917" t="str">
            <v xml:space="preserve">70092283CAPC </v>
          </cell>
          <cell r="E7917" t="str">
            <v>CRIMPER DIES</v>
          </cell>
          <cell r="F7917" t="str">
            <v xml:space="preserve">70092283CAPC </v>
          </cell>
          <cell r="G7917" t="str">
            <v>ANVIL</v>
          </cell>
        </row>
        <row r="7918">
          <cell r="D7918" t="str">
            <v>70092288KI</v>
          </cell>
          <cell r="E7918" t="str">
            <v>CRIMPER DIES</v>
          </cell>
          <cell r="F7918" t="str">
            <v>70092288KI</v>
          </cell>
          <cell r="G7918" t="str">
            <v>INSULATION CRIMPER</v>
          </cell>
        </row>
        <row r="7919">
          <cell r="D7919" t="str">
            <v>70092644DIC</v>
          </cell>
          <cell r="E7919" t="str">
            <v>CRIMPER DIES</v>
          </cell>
          <cell r="F7919" t="str">
            <v>70092644DIC</v>
          </cell>
          <cell r="G7919" t="str">
            <v>INSULATION CRIMPER</v>
          </cell>
        </row>
        <row r="7920">
          <cell r="D7920" t="str">
            <v>70095137KA</v>
          </cell>
          <cell r="E7920" t="str">
            <v>CRIMPER DIES</v>
          </cell>
          <cell r="F7920" t="str">
            <v>70095137KA</v>
          </cell>
          <cell r="G7920" t="str">
            <v>ANVIL</v>
          </cell>
        </row>
        <row r="7921">
          <cell r="D7921" t="str">
            <v>70095605DIC</v>
          </cell>
          <cell r="E7921" t="str">
            <v>CRIMPER DIES</v>
          </cell>
          <cell r="F7921" t="str">
            <v>70095605DIC</v>
          </cell>
          <cell r="G7921" t="str">
            <v>INSULATION CRIMPER</v>
          </cell>
        </row>
        <row r="7922">
          <cell r="D7922" t="str">
            <v>70095742XW</v>
          </cell>
          <cell r="E7922" t="str">
            <v>CRIMPER DIES</v>
          </cell>
          <cell r="F7922" t="str">
            <v>70095742XW</v>
          </cell>
          <cell r="G7922" t="str">
            <v>WIRE CRIMPER</v>
          </cell>
        </row>
        <row r="7923">
          <cell r="D7923" t="str">
            <v>70096234DAN</v>
          </cell>
          <cell r="E7923" t="str">
            <v>CRIMPER DIES</v>
          </cell>
          <cell r="F7923" t="str">
            <v>70096234DAN</v>
          </cell>
          <cell r="G7923" t="str">
            <v>ANVIL</v>
          </cell>
        </row>
        <row r="7924">
          <cell r="D7924" t="str">
            <v>70096234DAP</v>
          </cell>
          <cell r="E7924" t="str">
            <v>CRIMPER DIES</v>
          </cell>
          <cell r="F7924" t="str">
            <v>70096234DAP</v>
          </cell>
          <cell r="G7924" t="str">
            <v>ANVIL</v>
          </cell>
        </row>
        <row r="7925">
          <cell r="D7925" t="str">
            <v>70099223KA</v>
          </cell>
          <cell r="E7925" t="str">
            <v>CRIMPER DIES</v>
          </cell>
          <cell r="F7925" t="str">
            <v>70099223KA</v>
          </cell>
          <cell r="G7925" t="str">
            <v>ANVIL</v>
          </cell>
        </row>
        <row r="7926">
          <cell r="D7926" t="str">
            <v>70099223KI</v>
          </cell>
          <cell r="E7926" t="str">
            <v>CRIMPER DIES</v>
          </cell>
          <cell r="F7926" t="str">
            <v>70099223KI</v>
          </cell>
          <cell r="G7926" t="str">
            <v>INSULATION CRIMPER</v>
          </cell>
        </row>
        <row r="7927">
          <cell r="D7927" t="str">
            <v>70099223KW</v>
          </cell>
          <cell r="E7927" t="str">
            <v>CRIMPER DIES</v>
          </cell>
          <cell r="F7927" t="str">
            <v>70099223KW</v>
          </cell>
          <cell r="G7927" t="str">
            <v>WIRE CRIMPER</v>
          </cell>
        </row>
        <row r="7928">
          <cell r="D7928" t="str">
            <v>70099314KA</v>
          </cell>
          <cell r="E7928" t="str">
            <v>CRIMPER DIES</v>
          </cell>
          <cell r="F7928" t="str">
            <v>70099314KA</v>
          </cell>
          <cell r="G7928" t="str">
            <v>ANVIL</v>
          </cell>
        </row>
        <row r="7929">
          <cell r="D7929" t="str">
            <v>70099314KI</v>
          </cell>
          <cell r="E7929" t="str">
            <v>CRIMPER DIES</v>
          </cell>
          <cell r="F7929" t="str">
            <v>70099314KI</v>
          </cell>
          <cell r="G7929" t="str">
            <v>INSULATION CRIMPER</v>
          </cell>
        </row>
        <row r="7930">
          <cell r="D7930" t="str">
            <v>70099314KW</v>
          </cell>
          <cell r="E7930" t="str">
            <v>CRIMPER DIES</v>
          </cell>
          <cell r="F7930" t="str">
            <v>70099314KW</v>
          </cell>
          <cell r="G7930" t="str">
            <v>WIRE CRIMPER</v>
          </cell>
        </row>
        <row r="7931">
          <cell r="D7931" t="str">
            <v>70099315KAC</v>
          </cell>
          <cell r="E7931" t="str">
            <v>CRIMPER DIES</v>
          </cell>
          <cell r="F7931" t="str">
            <v>70099315KAC</v>
          </cell>
          <cell r="G7931" t="str">
            <v>ANVIL</v>
          </cell>
        </row>
        <row r="7932">
          <cell r="D7932" t="str">
            <v>70099315KIC</v>
          </cell>
          <cell r="E7932" t="str">
            <v>CRIMPER DIES</v>
          </cell>
          <cell r="F7932" t="str">
            <v>70099315KIC</v>
          </cell>
          <cell r="G7932" t="str">
            <v>INSULATION CRIMPER</v>
          </cell>
        </row>
        <row r="7933">
          <cell r="D7933" t="str">
            <v>70099315KW</v>
          </cell>
          <cell r="E7933" t="str">
            <v>CRIMPER DIES</v>
          </cell>
          <cell r="F7933" t="str">
            <v>70099315KW</v>
          </cell>
          <cell r="G7933" t="str">
            <v>WIRE CRIMPER</v>
          </cell>
        </row>
        <row r="7934">
          <cell r="D7934" t="str">
            <v>70171180SW</v>
          </cell>
          <cell r="E7934" t="str">
            <v>CRIMPER DIES</v>
          </cell>
          <cell r="F7934" t="str">
            <v>70171180SW</v>
          </cell>
          <cell r="G7934" t="str">
            <v>WIRE CRIMPER</v>
          </cell>
        </row>
        <row r="7935">
          <cell r="D7935" t="str">
            <v>70171181SA</v>
          </cell>
          <cell r="E7935" t="str">
            <v>CRIMPER DIES</v>
          </cell>
          <cell r="F7935" t="str">
            <v>70171181SA</v>
          </cell>
          <cell r="G7935" t="str">
            <v>ANVIL</v>
          </cell>
        </row>
        <row r="7936">
          <cell r="D7936" t="str">
            <v>70171181SWW</v>
          </cell>
          <cell r="E7936" t="str">
            <v>CRIMPER DIES</v>
          </cell>
          <cell r="F7936" t="str">
            <v>70171181SWW</v>
          </cell>
          <cell r="G7936" t="str">
            <v>WIRE CRIMPER</v>
          </cell>
        </row>
        <row r="7937">
          <cell r="D7937" t="str">
            <v>70171182SA</v>
          </cell>
          <cell r="E7937" t="str">
            <v>CRIMPER DIES</v>
          </cell>
          <cell r="F7937" t="str">
            <v>70171182SA</v>
          </cell>
          <cell r="G7937" t="str">
            <v>ANVIL</v>
          </cell>
        </row>
        <row r="7938">
          <cell r="D7938" t="str">
            <v>70171182SW</v>
          </cell>
          <cell r="E7938" t="str">
            <v>CRIMPER DIES</v>
          </cell>
          <cell r="F7938" t="str">
            <v>70171182SW</v>
          </cell>
          <cell r="G7938" t="str">
            <v>WIRE CRIMPER</v>
          </cell>
        </row>
        <row r="7939">
          <cell r="D7939" t="str">
            <v>70171182SWW</v>
          </cell>
          <cell r="E7939" t="str">
            <v>CRIMPER DIES</v>
          </cell>
          <cell r="F7939" t="str">
            <v>70171182SWW</v>
          </cell>
          <cell r="G7939" t="str">
            <v>WIRE CRIMPER</v>
          </cell>
        </row>
        <row r="7940">
          <cell r="D7940" t="str">
            <v>70171183SW</v>
          </cell>
          <cell r="E7940" t="str">
            <v>CRIMPER DIES</v>
          </cell>
          <cell r="F7940" t="str">
            <v>70171183SW</v>
          </cell>
          <cell r="G7940" t="str">
            <v>WIRE CRIMPER</v>
          </cell>
        </row>
        <row r="7941">
          <cell r="D7941" t="str">
            <v>70171184SA</v>
          </cell>
          <cell r="E7941" t="str">
            <v>CRIMPER DIES</v>
          </cell>
          <cell r="F7941" t="str">
            <v>70171184SA</v>
          </cell>
          <cell r="G7941" t="str">
            <v>ANVIL</v>
          </cell>
        </row>
        <row r="7942">
          <cell r="D7942" t="str">
            <v>70171184SW</v>
          </cell>
          <cell r="E7942" t="str">
            <v>CRIMPER DIES</v>
          </cell>
          <cell r="F7942" t="str">
            <v>70171184SW</v>
          </cell>
          <cell r="G7942" t="str">
            <v>WIRE CRIMPER</v>
          </cell>
        </row>
        <row r="7943">
          <cell r="D7943" t="str">
            <v>70171184SWW</v>
          </cell>
          <cell r="E7943" t="str">
            <v>CRIMPER DIES</v>
          </cell>
          <cell r="F7943" t="str">
            <v>70171184SWW</v>
          </cell>
          <cell r="G7943" t="str">
            <v>WIRE CRIMPER</v>
          </cell>
        </row>
        <row r="7944">
          <cell r="D7944" t="str">
            <v>70171185WA</v>
          </cell>
          <cell r="E7944" t="str">
            <v>CRIMPER DIES</v>
          </cell>
          <cell r="F7944" t="str">
            <v>70171185WA</v>
          </cell>
          <cell r="G7944" t="str">
            <v>ANVIL</v>
          </cell>
        </row>
        <row r="7945">
          <cell r="D7945" t="str">
            <v>70171186SA</v>
          </cell>
          <cell r="E7945" t="str">
            <v>CRIMPER DIES</v>
          </cell>
          <cell r="F7945" t="str">
            <v>70171186SA</v>
          </cell>
          <cell r="G7945" t="str">
            <v>ANVIL</v>
          </cell>
        </row>
        <row r="7946">
          <cell r="D7946" t="str">
            <v>70171186SW</v>
          </cell>
          <cell r="E7946" t="str">
            <v>CRIMPER DIES</v>
          </cell>
          <cell r="F7946" t="str">
            <v>70171186SW</v>
          </cell>
          <cell r="G7946" t="str">
            <v>WIRE CRIMPER</v>
          </cell>
        </row>
        <row r="7947">
          <cell r="D7947" t="str">
            <v>70171186WA</v>
          </cell>
          <cell r="E7947" t="str">
            <v>CRIMPER DIES</v>
          </cell>
          <cell r="F7947" t="str">
            <v>70171186WA</v>
          </cell>
          <cell r="G7947" t="str">
            <v>ANVIL</v>
          </cell>
        </row>
        <row r="7948">
          <cell r="D7948" t="str">
            <v>70171186WWW</v>
          </cell>
          <cell r="E7948" t="str">
            <v>CRIMPER DIES</v>
          </cell>
          <cell r="F7948" t="str">
            <v>70171186WWW</v>
          </cell>
          <cell r="G7948" t="str">
            <v>WIRE CRIMPER</v>
          </cell>
        </row>
        <row r="7949">
          <cell r="D7949" t="str">
            <v>70171187WA</v>
          </cell>
          <cell r="E7949" t="str">
            <v>CRIMPER DIES</v>
          </cell>
          <cell r="F7949" t="str">
            <v>70171187WA</v>
          </cell>
          <cell r="G7949" t="str">
            <v>ANVIL</v>
          </cell>
        </row>
        <row r="7950">
          <cell r="D7950" t="str">
            <v>70171187WWW</v>
          </cell>
          <cell r="E7950" t="str">
            <v>CRIMPER DIES</v>
          </cell>
          <cell r="F7950" t="str">
            <v>70171187WWW</v>
          </cell>
          <cell r="G7950" t="str">
            <v>WIRE CRIMPER</v>
          </cell>
        </row>
        <row r="7951">
          <cell r="D7951" t="str">
            <v>711164618XWW</v>
          </cell>
          <cell r="E7951" t="str">
            <v>CRIMPER DIES</v>
          </cell>
          <cell r="F7951" t="str">
            <v>711164618XWW</v>
          </cell>
          <cell r="G7951" t="str">
            <v>WIRE CRIMPER</v>
          </cell>
        </row>
        <row r="7952">
          <cell r="D7952" t="str">
            <v>711164838XIC</v>
          </cell>
          <cell r="E7952" t="str">
            <v>CRIMPER DIES</v>
          </cell>
          <cell r="F7952" t="str">
            <v>711164838XIC</v>
          </cell>
          <cell r="G7952" t="str">
            <v>INSULATION CRIMPER</v>
          </cell>
        </row>
        <row r="7953">
          <cell r="D7953" t="str">
            <v>71121272XAD</v>
          </cell>
          <cell r="E7953" t="str">
            <v>CRIMPER DIES</v>
          </cell>
          <cell r="F7953" t="str">
            <v>71121272XAD</v>
          </cell>
          <cell r="G7953" t="str">
            <v>ANVIL</v>
          </cell>
        </row>
        <row r="7954">
          <cell r="D7954" t="str">
            <v>71121272XID</v>
          </cell>
          <cell r="E7954" t="str">
            <v>CRIMPER DIES</v>
          </cell>
          <cell r="F7954" t="str">
            <v>71121272XID</v>
          </cell>
          <cell r="G7954" t="str">
            <v>INSULATION CRIMPER</v>
          </cell>
        </row>
        <row r="7955">
          <cell r="D7955" t="str">
            <v>71121272XW</v>
          </cell>
          <cell r="E7955" t="str">
            <v>CRIMPER DIES</v>
          </cell>
          <cell r="F7955" t="str">
            <v>71121272XW</v>
          </cell>
          <cell r="G7955" t="str">
            <v>WIRE CRIMPER</v>
          </cell>
        </row>
        <row r="7956">
          <cell r="D7956" t="str">
            <v>71125022XW</v>
          </cell>
          <cell r="E7956" t="str">
            <v>CRIMPER DIES</v>
          </cell>
          <cell r="F7956" t="str">
            <v>71125022XW</v>
          </cell>
          <cell r="G7956" t="str">
            <v>WIRE CRIMPER</v>
          </cell>
        </row>
        <row r="7957">
          <cell r="D7957" t="str">
            <v>71125194XA</v>
          </cell>
          <cell r="E7957" t="str">
            <v>CRIMPER DIES</v>
          </cell>
          <cell r="F7957" t="str">
            <v>71125194XA</v>
          </cell>
          <cell r="G7957" t="str">
            <v>ANVIL</v>
          </cell>
        </row>
        <row r="7958">
          <cell r="D7958" t="str">
            <v>71125194XI</v>
          </cell>
          <cell r="E7958" t="str">
            <v>CRIMPER DIES</v>
          </cell>
          <cell r="F7958" t="str">
            <v>71125194XI</v>
          </cell>
          <cell r="G7958" t="str">
            <v>INSULATION CRIMPER</v>
          </cell>
        </row>
        <row r="7959">
          <cell r="D7959" t="str">
            <v>71125194XW</v>
          </cell>
          <cell r="E7959" t="str">
            <v>CRIMPER DIES</v>
          </cell>
          <cell r="F7959" t="str">
            <v>71125194XW</v>
          </cell>
          <cell r="G7959" t="str">
            <v>WIRE CRIMPER</v>
          </cell>
        </row>
        <row r="7960">
          <cell r="D7960" t="str">
            <v>71141301PI</v>
          </cell>
          <cell r="E7960" t="str">
            <v>CRIMPER DIES</v>
          </cell>
          <cell r="F7960" t="str">
            <v>71141301PI</v>
          </cell>
          <cell r="G7960" t="str">
            <v>INSULATION CRIMPER</v>
          </cell>
        </row>
        <row r="7961">
          <cell r="D7961" t="str">
            <v>71141301PW</v>
          </cell>
          <cell r="E7961" t="str">
            <v>CRIMPER DIES</v>
          </cell>
          <cell r="F7961" t="str">
            <v>71141301PW</v>
          </cell>
          <cell r="G7961" t="str">
            <v>WIRE CRIMPER</v>
          </cell>
        </row>
        <row r="7962">
          <cell r="D7962" t="str">
            <v>71141366DDPAC</v>
          </cell>
          <cell r="E7962" t="str">
            <v>CRIMPER DIES</v>
          </cell>
          <cell r="F7962" t="str">
            <v>71141366DDPAC</v>
          </cell>
          <cell r="G7962" t="str">
            <v>ANVIL</v>
          </cell>
        </row>
        <row r="7963">
          <cell r="D7963" t="str">
            <v>71141973XAC</v>
          </cell>
          <cell r="E7963" t="str">
            <v>CRIMPER DIES</v>
          </cell>
          <cell r="F7963" t="str">
            <v>71141973XAC</v>
          </cell>
          <cell r="G7963" t="str">
            <v>ANVIL</v>
          </cell>
        </row>
        <row r="7964">
          <cell r="D7964" t="str">
            <v>71141978XIC</v>
          </cell>
          <cell r="E7964" t="str">
            <v>CRIMPER DIES</v>
          </cell>
          <cell r="F7964" t="str">
            <v>71141978XIC</v>
          </cell>
          <cell r="G7964" t="str">
            <v>INSULATION CRIMPER</v>
          </cell>
        </row>
        <row r="7965">
          <cell r="D7965" t="str">
            <v>71141979XW</v>
          </cell>
          <cell r="E7965" t="str">
            <v>CRIMPER DIES</v>
          </cell>
          <cell r="F7965" t="str">
            <v>71141979XW</v>
          </cell>
          <cell r="G7965" t="str">
            <v>WIRE CRIMPER</v>
          </cell>
        </row>
        <row r="7966">
          <cell r="D7966" t="str">
            <v>71142727KA</v>
          </cell>
          <cell r="E7966" t="str">
            <v>CRIMPER DIES</v>
          </cell>
          <cell r="F7966" t="str">
            <v>71142727KA</v>
          </cell>
          <cell r="G7966" t="str">
            <v>ANVIL</v>
          </cell>
        </row>
        <row r="7967">
          <cell r="D7967" t="str">
            <v>71142727KI</v>
          </cell>
          <cell r="E7967" t="str">
            <v>CRIMPER DIES</v>
          </cell>
          <cell r="F7967" t="str">
            <v>71142727KI</v>
          </cell>
          <cell r="G7967" t="str">
            <v>INSULATION CRIMPER</v>
          </cell>
        </row>
        <row r="7968">
          <cell r="D7968" t="str">
            <v>71143095DAN</v>
          </cell>
          <cell r="E7968" t="str">
            <v>CRIMPER DIES</v>
          </cell>
          <cell r="F7968" t="str">
            <v>71143095DAN</v>
          </cell>
          <cell r="G7968" t="str">
            <v>ANVIL</v>
          </cell>
        </row>
        <row r="7969">
          <cell r="D7969" t="str">
            <v>71143197KA</v>
          </cell>
          <cell r="E7969" t="str">
            <v>CRIMPER DIES</v>
          </cell>
          <cell r="F7969" t="str">
            <v>71143197KA</v>
          </cell>
          <cell r="G7969" t="str">
            <v>ANVIL</v>
          </cell>
        </row>
        <row r="7970">
          <cell r="D7970" t="str">
            <v>71143197KI</v>
          </cell>
          <cell r="E7970" t="str">
            <v>CRIMPER DIES</v>
          </cell>
          <cell r="F7970" t="str">
            <v>71143197KI</v>
          </cell>
          <cell r="G7970" t="str">
            <v>INSULATION CRIMPER</v>
          </cell>
        </row>
        <row r="7971">
          <cell r="D7971" t="str">
            <v>71143197KW</v>
          </cell>
          <cell r="E7971" t="str">
            <v>CRIMPER DIES</v>
          </cell>
          <cell r="F7971" t="str">
            <v>71143197KW</v>
          </cell>
          <cell r="G7971" t="str">
            <v>WIRE CRIMPER</v>
          </cell>
        </row>
        <row r="7972">
          <cell r="D7972" t="str">
            <v>71143410KA</v>
          </cell>
          <cell r="E7972" t="str">
            <v>CRIMPER DIES</v>
          </cell>
          <cell r="F7972" t="str">
            <v>71143410KA</v>
          </cell>
          <cell r="G7972" t="str">
            <v>ANVIL</v>
          </cell>
        </row>
        <row r="7973">
          <cell r="D7973" t="str">
            <v>71143410KI</v>
          </cell>
          <cell r="E7973" t="str">
            <v>CRIMPER DIES</v>
          </cell>
          <cell r="F7973" t="str">
            <v>71143410KI</v>
          </cell>
          <cell r="G7973" t="str">
            <v>INSULATION CRIMPER</v>
          </cell>
        </row>
        <row r="7974">
          <cell r="D7974" t="str">
            <v>71143410KW</v>
          </cell>
          <cell r="E7974" t="str">
            <v>CRIMPER DIES</v>
          </cell>
          <cell r="F7974" t="str">
            <v>71143410KW</v>
          </cell>
          <cell r="G7974" t="str">
            <v>WIRE CRIMPER</v>
          </cell>
        </row>
        <row r="7975">
          <cell r="D7975" t="str">
            <v>71144020XAC</v>
          </cell>
          <cell r="E7975" t="str">
            <v>CRIMPER DIES</v>
          </cell>
          <cell r="F7975" t="str">
            <v>71144020XAC</v>
          </cell>
          <cell r="G7975" t="str">
            <v>ANVIL</v>
          </cell>
        </row>
        <row r="7976">
          <cell r="D7976" t="str">
            <v>71144032KA</v>
          </cell>
          <cell r="E7976" t="str">
            <v>CRIMPER DIES</v>
          </cell>
          <cell r="F7976" t="str">
            <v>71144032KA</v>
          </cell>
          <cell r="G7976" t="str">
            <v>ANVIL</v>
          </cell>
        </row>
        <row r="7977">
          <cell r="D7977" t="str">
            <v>71144032KAC</v>
          </cell>
          <cell r="E7977" t="str">
            <v>CRIMPER DIES</v>
          </cell>
          <cell r="F7977" t="str">
            <v>71144032KAC</v>
          </cell>
          <cell r="G7977" t="str">
            <v>ANVIL</v>
          </cell>
        </row>
        <row r="7978">
          <cell r="D7978" t="str">
            <v>71144032KI</v>
          </cell>
          <cell r="E7978" t="str">
            <v>CRIMPER DIES</v>
          </cell>
          <cell r="F7978" t="str">
            <v>71144032KI</v>
          </cell>
          <cell r="G7978" t="str">
            <v>INSULATION CRIMPER</v>
          </cell>
        </row>
        <row r="7979">
          <cell r="D7979" t="str">
            <v>71144032KIC</v>
          </cell>
          <cell r="E7979" t="str">
            <v>CRIMPER DIES</v>
          </cell>
          <cell r="F7979" t="str">
            <v>71144032KIC</v>
          </cell>
          <cell r="G7979" t="str">
            <v>INSULATION CRIMPER</v>
          </cell>
        </row>
        <row r="7980">
          <cell r="D7980" t="str">
            <v>71144032KW</v>
          </cell>
          <cell r="E7980" t="str">
            <v>CRIMPER DIES</v>
          </cell>
          <cell r="F7980" t="str">
            <v>71144032KW</v>
          </cell>
          <cell r="G7980" t="str">
            <v>WIRE CRIMPER</v>
          </cell>
        </row>
        <row r="7981">
          <cell r="D7981" t="str">
            <v>71144032PA</v>
          </cell>
          <cell r="E7981" t="str">
            <v>CRIMPER DIES</v>
          </cell>
          <cell r="F7981" t="str">
            <v>71144032PA</v>
          </cell>
          <cell r="G7981" t="str">
            <v>ANVIL</v>
          </cell>
        </row>
        <row r="7982">
          <cell r="D7982" t="str">
            <v>71144111AXA</v>
          </cell>
          <cell r="E7982" t="str">
            <v>CRIMPER DIES</v>
          </cell>
          <cell r="F7982" t="str">
            <v>71144111AXA</v>
          </cell>
          <cell r="G7982" t="str">
            <v>ANVIL</v>
          </cell>
        </row>
        <row r="7983">
          <cell r="D7983" t="str">
            <v>71144113KA</v>
          </cell>
          <cell r="E7983" t="str">
            <v>CRIMPER DIES</v>
          </cell>
          <cell r="F7983" t="str">
            <v>71144113KA</v>
          </cell>
          <cell r="G7983" t="str">
            <v>ANVIL</v>
          </cell>
        </row>
        <row r="7984">
          <cell r="D7984" t="str">
            <v>71144113KW</v>
          </cell>
          <cell r="E7984" t="str">
            <v>CRIMPER DIES</v>
          </cell>
          <cell r="F7984" t="str">
            <v>71144113KW</v>
          </cell>
          <cell r="G7984" t="str">
            <v>WIRE CRIMPER</v>
          </cell>
        </row>
        <row r="7985">
          <cell r="D7985" t="str">
            <v>71144113XA</v>
          </cell>
          <cell r="E7985" t="str">
            <v>CRIMPER DIES</v>
          </cell>
          <cell r="F7985" t="str">
            <v>71144113XA</v>
          </cell>
          <cell r="G7985" t="str">
            <v>ANVIL</v>
          </cell>
        </row>
        <row r="7986">
          <cell r="D7986" t="str">
            <v>71144113XW</v>
          </cell>
          <cell r="E7986" t="str">
            <v>CRIMPER DIES</v>
          </cell>
          <cell r="F7986" t="str">
            <v>71144113XW</v>
          </cell>
          <cell r="G7986" t="str">
            <v>WIRE CRIMPER</v>
          </cell>
        </row>
        <row r="7987">
          <cell r="D7987" t="str">
            <v>71144130XID</v>
          </cell>
          <cell r="E7987" t="str">
            <v>CRIMPER DIES</v>
          </cell>
          <cell r="F7987" t="str">
            <v>71144130XID</v>
          </cell>
          <cell r="G7987" t="str">
            <v>INSULATION CRIMPER</v>
          </cell>
        </row>
        <row r="7988">
          <cell r="D7988" t="str">
            <v>71144239XA</v>
          </cell>
          <cell r="E7988" t="str">
            <v>CRIMPER DIES</v>
          </cell>
          <cell r="F7988" t="str">
            <v>71144239XA</v>
          </cell>
          <cell r="G7988" t="str">
            <v>ANVIL</v>
          </cell>
        </row>
        <row r="7989">
          <cell r="D7989" t="str">
            <v>71144239XW</v>
          </cell>
          <cell r="E7989" t="str">
            <v>CRIMPER DIES</v>
          </cell>
          <cell r="F7989" t="str">
            <v>71144239XW</v>
          </cell>
          <cell r="G7989" t="str">
            <v>WIRE CRIMPER</v>
          </cell>
        </row>
        <row r="7990">
          <cell r="D7990" t="str">
            <v>71144415XW</v>
          </cell>
          <cell r="E7990" t="str">
            <v>CRIMPER DIES</v>
          </cell>
          <cell r="F7990" t="str">
            <v>71144415XW</v>
          </cell>
          <cell r="G7990" t="str">
            <v>WIRE CRIMPER</v>
          </cell>
        </row>
        <row r="7991">
          <cell r="D7991" t="str">
            <v>71144993XI</v>
          </cell>
          <cell r="E7991" t="str">
            <v>CRIMPER DIES</v>
          </cell>
          <cell r="F7991" t="str">
            <v>71144993XI</v>
          </cell>
          <cell r="G7991" t="str">
            <v>INSULATION CRIMPER</v>
          </cell>
        </row>
        <row r="7992">
          <cell r="D7992" t="str">
            <v>71144993XW</v>
          </cell>
          <cell r="E7992" t="str">
            <v>CRIMPER DIES</v>
          </cell>
          <cell r="F7992" t="str">
            <v>71144993XW</v>
          </cell>
          <cell r="G7992" t="str">
            <v>WIRE CRIMPER</v>
          </cell>
        </row>
        <row r="7993">
          <cell r="D7993" t="str">
            <v>71145750XI</v>
          </cell>
          <cell r="E7993" t="str">
            <v>CRIMPER DIES</v>
          </cell>
          <cell r="F7993" t="str">
            <v>71145750XI</v>
          </cell>
          <cell r="G7993" t="str">
            <v>INSULATION CRIMPER</v>
          </cell>
        </row>
        <row r="7994">
          <cell r="D7994" t="str">
            <v>71145844KI</v>
          </cell>
          <cell r="E7994" t="str">
            <v>CRIMPER DIES</v>
          </cell>
          <cell r="F7994" t="str">
            <v>71145844KI</v>
          </cell>
          <cell r="G7994" t="str">
            <v>INSULATION CRIMPER</v>
          </cell>
        </row>
        <row r="7995">
          <cell r="D7995" t="str">
            <v>71145844KW</v>
          </cell>
          <cell r="E7995" t="str">
            <v>CRIMPER DIES</v>
          </cell>
          <cell r="F7995" t="str">
            <v>71145844KW</v>
          </cell>
          <cell r="G7995" t="str">
            <v>WIRE CRIMPER</v>
          </cell>
        </row>
        <row r="7996">
          <cell r="D7996" t="str">
            <v>71146041KA</v>
          </cell>
          <cell r="E7996" t="str">
            <v>CRIMPER DIES</v>
          </cell>
          <cell r="F7996" t="str">
            <v>71146041KA</v>
          </cell>
          <cell r="G7996" t="str">
            <v>ANVIL</v>
          </cell>
        </row>
        <row r="7997">
          <cell r="D7997" t="str">
            <v>71146042DAN</v>
          </cell>
          <cell r="E7997" t="str">
            <v>CRIMPER DIES</v>
          </cell>
          <cell r="F7997" t="str">
            <v>71146042DAN</v>
          </cell>
          <cell r="G7997" t="str">
            <v>ANVIL</v>
          </cell>
        </row>
        <row r="7998">
          <cell r="D7998" t="str">
            <v>71146042DAP</v>
          </cell>
          <cell r="E7998" t="str">
            <v>CRIMPER DIES</v>
          </cell>
          <cell r="F7998" t="str">
            <v>71146042DAP</v>
          </cell>
          <cell r="G7998" t="str">
            <v>ANVIL</v>
          </cell>
        </row>
        <row r="7999">
          <cell r="D7999" t="str">
            <v>71146042KA</v>
          </cell>
          <cell r="E7999" t="str">
            <v>CRIMPER DIES</v>
          </cell>
          <cell r="F7999" t="str">
            <v>71146042KA</v>
          </cell>
          <cell r="G7999" t="str">
            <v>ANVIL</v>
          </cell>
        </row>
        <row r="8000">
          <cell r="D8000" t="str">
            <v>71146042KI</v>
          </cell>
          <cell r="E8000" t="str">
            <v>CRIMPER DIES</v>
          </cell>
          <cell r="F8000" t="str">
            <v>71146042KI</v>
          </cell>
          <cell r="G8000" t="str">
            <v>INSULATION CRIMPER</v>
          </cell>
        </row>
        <row r="8001">
          <cell r="D8001" t="str">
            <v>71146042KW</v>
          </cell>
          <cell r="E8001" t="str">
            <v>CRIMPER DIES</v>
          </cell>
          <cell r="F8001" t="str">
            <v>71146042KW</v>
          </cell>
          <cell r="G8001" t="str">
            <v>WIRE CRIMPER</v>
          </cell>
        </row>
        <row r="8002">
          <cell r="D8002" t="str">
            <v>71146046KA</v>
          </cell>
          <cell r="E8002" t="str">
            <v>CRIMPER DIES</v>
          </cell>
          <cell r="F8002" t="str">
            <v>71146046KA</v>
          </cell>
          <cell r="G8002" t="str">
            <v>ANVIL</v>
          </cell>
        </row>
        <row r="8003">
          <cell r="D8003" t="str">
            <v>71147386XIC</v>
          </cell>
          <cell r="E8003" t="str">
            <v>CRIMPER DIES</v>
          </cell>
          <cell r="F8003" t="str">
            <v>71147386XIC</v>
          </cell>
          <cell r="G8003" t="str">
            <v>INSULATION CRIMPER</v>
          </cell>
        </row>
        <row r="8004">
          <cell r="D8004" t="str">
            <v>71149928KW</v>
          </cell>
          <cell r="E8004" t="str">
            <v>CRIMPER DIES</v>
          </cell>
          <cell r="F8004" t="str">
            <v>71149928KW</v>
          </cell>
          <cell r="G8004" t="str">
            <v>WIRE CRIMPER</v>
          </cell>
        </row>
        <row r="8005">
          <cell r="D8005" t="str">
            <v>71161301PA</v>
          </cell>
          <cell r="E8005" t="str">
            <v>CRIMPER DIES</v>
          </cell>
          <cell r="F8005" t="str">
            <v>71161301PA</v>
          </cell>
          <cell r="G8005" t="str">
            <v>ANVIL</v>
          </cell>
        </row>
        <row r="8006">
          <cell r="D8006" t="str">
            <v>71161366XID</v>
          </cell>
          <cell r="E8006" t="str">
            <v>CRIMPER DIES</v>
          </cell>
          <cell r="F8006" t="str">
            <v>71161366XID</v>
          </cell>
          <cell r="G8006" t="str">
            <v>INSULATION CRIMPER</v>
          </cell>
        </row>
        <row r="8007">
          <cell r="D8007" t="str">
            <v>71161680XW</v>
          </cell>
          <cell r="E8007" t="str">
            <v>CRIMPER DIES</v>
          </cell>
          <cell r="F8007" t="str">
            <v>71161680XW</v>
          </cell>
          <cell r="G8007" t="str">
            <v>WIRE CRIMPER</v>
          </cell>
        </row>
        <row r="8008">
          <cell r="D8008" t="str">
            <v>71162090KI</v>
          </cell>
          <cell r="E8008" t="str">
            <v>CRIMPER DIES</v>
          </cell>
          <cell r="F8008" t="str">
            <v>71162090KI</v>
          </cell>
          <cell r="G8008" t="str">
            <v>INSULATION CRIMPER</v>
          </cell>
        </row>
        <row r="8009">
          <cell r="D8009" t="str">
            <v>71162092KA</v>
          </cell>
          <cell r="E8009" t="str">
            <v>CRIMPER DIES</v>
          </cell>
          <cell r="F8009" t="str">
            <v>71162092KA</v>
          </cell>
          <cell r="G8009" t="str">
            <v>ANVIL</v>
          </cell>
        </row>
        <row r="8010">
          <cell r="D8010" t="str">
            <v>71162092KW</v>
          </cell>
          <cell r="E8010" t="str">
            <v>CRIMPER DIES</v>
          </cell>
          <cell r="F8010" t="str">
            <v>71162092KW</v>
          </cell>
          <cell r="G8010" t="str">
            <v>WIRE CRIMPER</v>
          </cell>
        </row>
        <row r="8011">
          <cell r="D8011" t="str">
            <v>71162177KAD</v>
          </cell>
          <cell r="E8011" t="str">
            <v>CRIMPER DIES</v>
          </cell>
          <cell r="F8011" t="str">
            <v>71162177KAD</v>
          </cell>
          <cell r="G8011" t="str">
            <v>ANVIL</v>
          </cell>
        </row>
        <row r="8012">
          <cell r="D8012" t="str">
            <v>71162177KID</v>
          </cell>
          <cell r="E8012" t="str">
            <v>CRIMPER DIES</v>
          </cell>
          <cell r="F8012" t="str">
            <v>71162177KID</v>
          </cell>
          <cell r="G8012" t="str">
            <v>INSULATION CRIMPER</v>
          </cell>
        </row>
        <row r="8013">
          <cell r="D8013" t="str">
            <v>71162177KW</v>
          </cell>
          <cell r="E8013" t="str">
            <v>CRIMPER DIES</v>
          </cell>
          <cell r="F8013" t="str">
            <v>71162177KW</v>
          </cell>
          <cell r="G8013" t="str">
            <v>WIRE CRIMPER</v>
          </cell>
        </row>
        <row r="8014">
          <cell r="D8014" t="str">
            <v>71162529KAD</v>
          </cell>
          <cell r="E8014" t="str">
            <v>CRIMPER DIES</v>
          </cell>
          <cell r="F8014" t="str">
            <v>71162529KAD</v>
          </cell>
          <cell r="G8014" t="str">
            <v>ANVIL</v>
          </cell>
        </row>
        <row r="8015">
          <cell r="D8015" t="str">
            <v>71162529KID</v>
          </cell>
          <cell r="E8015" t="str">
            <v>CRIMPER DIES</v>
          </cell>
          <cell r="F8015" t="str">
            <v>71162529KID</v>
          </cell>
          <cell r="G8015" t="str">
            <v>INSULATION CRIMPER</v>
          </cell>
        </row>
        <row r="8016">
          <cell r="D8016" t="str">
            <v>71162529KW</v>
          </cell>
          <cell r="E8016" t="str">
            <v>CRIMPER DIES</v>
          </cell>
          <cell r="F8016" t="str">
            <v>71162529KW</v>
          </cell>
          <cell r="G8016" t="str">
            <v>WIRE CRIMPER</v>
          </cell>
        </row>
        <row r="8017">
          <cell r="D8017" t="str">
            <v>71162640PW</v>
          </cell>
          <cell r="E8017" t="str">
            <v>CRIMPER DIES</v>
          </cell>
          <cell r="F8017" t="str">
            <v>71162640PW</v>
          </cell>
          <cell r="G8017" t="str">
            <v>WIRE CRIMPER</v>
          </cell>
        </row>
        <row r="8018">
          <cell r="D8018" t="str">
            <v>71162751KA</v>
          </cell>
          <cell r="E8018" t="str">
            <v>CRIMPER DIES</v>
          </cell>
          <cell r="F8018" t="str">
            <v>71162751KA</v>
          </cell>
          <cell r="G8018" t="str">
            <v>ANVIL</v>
          </cell>
        </row>
        <row r="8019">
          <cell r="D8019" t="str">
            <v>71162751KI</v>
          </cell>
          <cell r="E8019" t="str">
            <v>CRIMPER DIES</v>
          </cell>
          <cell r="F8019" t="str">
            <v>71162751KI</v>
          </cell>
          <cell r="G8019" t="str">
            <v>INSULATION CRIMPER</v>
          </cell>
        </row>
        <row r="8020">
          <cell r="D8020" t="str">
            <v>71162751KW</v>
          </cell>
          <cell r="E8020" t="str">
            <v>CRIMPER DIES</v>
          </cell>
          <cell r="F8020" t="str">
            <v>71162751KW</v>
          </cell>
          <cell r="G8020" t="str">
            <v>WIRE CRIMPER</v>
          </cell>
        </row>
        <row r="8021">
          <cell r="D8021" t="str">
            <v>71162751XIC</v>
          </cell>
          <cell r="E8021" t="str">
            <v>CRIMPER DIES</v>
          </cell>
          <cell r="F8021" t="str">
            <v>71162751XIC</v>
          </cell>
          <cell r="G8021" t="str">
            <v>INSULATION CRIMPER</v>
          </cell>
        </row>
        <row r="8022">
          <cell r="D8022" t="str">
            <v>71162893DAN</v>
          </cell>
          <cell r="E8022" t="str">
            <v>CRIMPER DIES</v>
          </cell>
          <cell r="F8022" t="str">
            <v>71162893DAN</v>
          </cell>
          <cell r="G8022" t="str">
            <v>ANVIL</v>
          </cell>
        </row>
        <row r="8023">
          <cell r="D8023" t="str">
            <v>71162893DAP</v>
          </cell>
          <cell r="E8023" t="str">
            <v>CRIMPER DIES</v>
          </cell>
          <cell r="F8023" t="str">
            <v>71162893DAP</v>
          </cell>
          <cell r="G8023" t="str">
            <v>ANVIL</v>
          </cell>
        </row>
        <row r="8024">
          <cell r="D8024" t="str">
            <v>71162897KA</v>
          </cell>
          <cell r="E8024" t="str">
            <v>CRIMPER DIES</v>
          </cell>
          <cell r="F8024" t="str">
            <v>71162897KA</v>
          </cell>
          <cell r="G8024" t="str">
            <v>ANVIL</v>
          </cell>
        </row>
        <row r="8025">
          <cell r="D8025" t="str">
            <v>71163095DAN</v>
          </cell>
          <cell r="E8025" t="str">
            <v>CRIMPER DIES</v>
          </cell>
          <cell r="F8025" t="str">
            <v>71163095DAN</v>
          </cell>
          <cell r="G8025" t="str">
            <v>ANVIL</v>
          </cell>
        </row>
        <row r="8026">
          <cell r="D8026" t="str">
            <v>71163095DAP</v>
          </cell>
          <cell r="E8026" t="str">
            <v>CRIMPER DIES</v>
          </cell>
          <cell r="F8026" t="str">
            <v>71163095DAP</v>
          </cell>
          <cell r="G8026" t="str">
            <v>ANVIL</v>
          </cell>
        </row>
        <row r="8027">
          <cell r="D8027" t="str">
            <v>71163095DIC</v>
          </cell>
          <cell r="E8027" t="str">
            <v>CRIMPER DIES</v>
          </cell>
          <cell r="F8027" t="str">
            <v>71163095DIC</v>
          </cell>
          <cell r="G8027" t="str">
            <v>INSULATION CRIMPER</v>
          </cell>
        </row>
        <row r="8028">
          <cell r="D8028" t="str">
            <v>71163095PIC</v>
          </cell>
          <cell r="E8028" t="str">
            <v>CRIMPER DIES</v>
          </cell>
          <cell r="F8028" t="str">
            <v>71163095PIC</v>
          </cell>
          <cell r="G8028" t="str">
            <v>INSULATION CRIMPER</v>
          </cell>
        </row>
        <row r="8029">
          <cell r="D8029" t="str">
            <v>71163096KA</v>
          </cell>
          <cell r="E8029" t="str">
            <v>CRIMPER DIES</v>
          </cell>
          <cell r="F8029" t="str">
            <v>71163096KA</v>
          </cell>
          <cell r="G8029" t="str">
            <v>ANVIL</v>
          </cell>
        </row>
        <row r="8030">
          <cell r="D8030" t="str">
            <v>71163096KI</v>
          </cell>
          <cell r="E8030" t="str">
            <v>CRIMPER DIES</v>
          </cell>
          <cell r="F8030" t="str">
            <v>71163096KI</v>
          </cell>
          <cell r="G8030" t="str">
            <v>INSULATION CRIMPER</v>
          </cell>
        </row>
        <row r="8031">
          <cell r="D8031" t="str">
            <v>71163096KW</v>
          </cell>
          <cell r="E8031" t="str">
            <v>CRIMPER DIES</v>
          </cell>
          <cell r="F8031" t="str">
            <v>71163096KW</v>
          </cell>
          <cell r="G8031" t="str">
            <v>WIRE CRIMPER</v>
          </cell>
        </row>
        <row r="8032">
          <cell r="D8032" t="str">
            <v>71163097KA</v>
          </cell>
          <cell r="E8032" t="str">
            <v>CRIMPER DIES</v>
          </cell>
          <cell r="F8032" t="str">
            <v>71163097KA</v>
          </cell>
          <cell r="G8032" t="str">
            <v>ANVIL</v>
          </cell>
        </row>
        <row r="8033">
          <cell r="D8033" t="str">
            <v>71163097KI</v>
          </cell>
          <cell r="E8033" t="str">
            <v>CRIMPER DIES</v>
          </cell>
          <cell r="F8033" t="str">
            <v>71163097KI</v>
          </cell>
          <cell r="G8033" t="str">
            <v>INSULATION CRIMPER</v>
          </cell>
        </row>
        <row r="8034">
          <cell r="D8034" t="str">
            <v>71163097KW</v>
          </cell>
          <cell r="E8034" t="str">
            <v>CRIMPER DIES</v>
          </cell>
          <cell r="F8034" t="str">
            <v>71163097KW</v>
          </cell>
          <cell r="G8034" t="str">
            <v>WIRE CRIMPER</v>
          </cell>
        </row>
        <row r="8035">
          <cell r="D8035" t="str">
            <v>71163098DAN</v>
          </cell>
          <cell r="E8035" t="str">
            <v>CRIMPER DIES</v>
          </cell>
          <cell r="F8035" t="str">
            <v>71163098DAN</v>
          </cell>
          <cell r="G8035" t="str">
            <v>ANVIL</v>
          </cell>
        </row>
        <row r="8036">
          <cell r="D8036" t="str">
            <v>71163098DAP</v>
          </cell>
          <cell r="E8036" t="str">
            <v>CRIMPER DIES</v>
          </cell>
          <cell r="F8036" t="str">
            <v>71163098DAP</v>
          </cell>
          <cell r="G8036" t="str">
            <v>ANVIL</v>
          </cell>
        </row>
        <row r="8037">
          <cell r="D8037" t="str">
            <v>71163102PW</v>
          </cell>
          <cell r="E8037" t="str">
            <v>CRIMPER DIES</v>
          </cell>
          <cell r="F8037" t="str">
            <v>71163102PW</v>
          </cell>
          <cell r="G8037" t="str">
            <v>WIRE CRIMPER</v>
          </cell>
        </row>
        <row r="8038">
          <cell r="D8038" t="str">
            <v>71163191KA</v>
          </cell>
          <cell r="E8038" t="str">
            <v>CRIMPER DIES</v>
          </cell>
          <cell r="F8038" t="str">
            <v>71163191KA</v>
          </cell>
          <cell r="G8038" t="str">
            <v>ANVIL</v>
          </cell>
        </row>
        <row r="8039">
          <cell r="D8039" t="str">
            <v>71163191KI</v>
          </cell>
          <cell r="E8039" t="str">
            <v>CRIMPER DIES</v>
          </cell>
          <cell r="F8039" t="str">
            <v>71163191KI</v>
          </cell>
          <cell r="G8039" t="str">
            <v>INSULATION CRIMPER</v>
          </cell>
        </row>
        <row r="8040">
          <cell r="D8040" t="str">
            <v>71163191KW</v>
          </cell>
          <cell r="E8040" t="str">
            <v>CRIMPER DIES</v>
          </cell>
          <cell r="F8040" t="str">
            <v>71163191KW</v>
          </cell>
          <cell r="G8040" t="str">
            <v>WIRE CRIMPER</v>
          </cell>
        </row>
        <row r="8041">
          <cell r="D8041" t="str">
            <v>71163250KW</v>
          </cell>
          <cell r="E8041" t="str">
            <v>CRIMPER DIES</v>
          </cell>
          <cell r="F8041" t="str">
            <v>71163250KW</v>
          </cell>
          <cell r="G8041" t="str">
            <v>WIRE CRIMPER</v>
          </cell>
        </row>
        <row r="8042">
          <cell r="D8042" t="str">
            <v>71163252KA</v>
          </cell>
          <cell r="E8042" t="str">
            <v>CRIMPER DIES</v>
          </cell>
          <cell r="F8042" t="str">
            <v>71163252KA</v>
          </cell>
          <cell r="G8042" t="str">
            <v>ANVIL</v>
          </cell>
        </row>
        <row r="8043">
          <cell r="D8043" t="str">
            <v>71163252KAC</v>
          </cell>
          <cell r="E8043" t="str">
            <v>CRIMPER DIES</v>
          </cell>
          <cell r="F8043" t="str">
            <v>71163252KAC</v>
          </cell>
          <cell r="G8043" t="str">
            <v>ANVIL</v>
          </cell>
        </row>
        <row r="8044">
          <cell r="D8044" t="str">
            <v>71163252KI</v>
          </cell>
          <cell r="E8044" t="str">
            <v>CRIMPER DIES</v>
          </cell>
          <cell r="F8044" t="str">
            <v>71163252KI</v>
          </cell>
          <cell r="G8044" t="str">
            <v>INSULATION CRIMPER</v>
          </cell>
        </row>
        <row r="8045">
          <cell r="D8045" t="str">
            <v>71163252KIC</v>
          </cell>
          <cell r="E8045" t="str">
            <v>CRIMPER DIES</v>
          </cell>
          <cell r="F8045" t="str">
            <v>71163252KIC</v>
          </cell>
          <cell r="G8045" t="str">
            <v>INSULATION CRIMPER</v>
          </cell>
        </row>
        <row r="8046">
          <cell r="D8046" t="str">
            <v>71163252KW</v>
          </cell>
          <cell r="E8046" t="str">
            <v>CRIMPER DIES</v>
          </cell>
          <cell r="F8046" t="str">
            <v>71163252KW</v>
          </cell>
          <cell r="G8046" t="str">
            <v>WIRE CRIMPER</v>
          </cell>
        </row>
        <row r="8047">
          <cell r="D8047" t="str">
            <v>71163252XAC</v>
          </cell>
          <cell r="E8047" t="str">
            <v>CRIMPER DIES</v>
          </cell>
          <cell r="F8047" t="str">
            <v>71163252XAC</v>
          </cell>
          <cell r="G8047" t="str">
            <v>ANVIL</v>
          </cell>
        </row>
        <row r="8048">
          <cell r="D8048" t="str">
            <v>71163362DAN</v>
          </cell>
          <cell r="E8048" t="str">
            <v>CRIMPER DIES</v>
          </cell>
          <cell r="F8048" t="str">
            <v>71163362DAN</v>
          </cell>
          <cell r="G8048" t="str">
            <v>ANVIL</v>
          </cell>
        </row>
        <row r="8049">
          <cell r="D8049" t="str">
            <v>71163362DAP</v>
          </cell>
          <cell r="E8049" t="str">
            <v>CRIMPER DIES</v>
          </cell>
          <cell r="F8049" t="str">
            <v>71163362DAP</v>
          </cell>
          <cell r="G8049" t="str">
            <v>ANVIL</v>
          </cell>
        </row>
        <row r="8050">
          <cell r="D8050" t="str">
            <v>71163411KA</v>
          </cell>
          <cell r="E8050" t="str">
            <v>CRIMPER DIES</v>
          </cell>
          <cell r="F8050" t="str">
            <v>71163411KA</v>
          </cell>
          <cell r="G8050" t="str">
            <v>ANVIL</v>
          </cell>
        </row>
        <row r="8051">
          <cell r="D8051" t="str">
            <v>71163411KI</v>
          </cell>
          <cell r="E8051" t="str">
            <v>CRIMPER DIES</v>
          </cell>
          <cell r="F8051" t="str">
            <v>71163411KI</v>
          </cell>
          <cell r="G8051" t="str">
            <v>INSULATION CRIMPER</v>
          </cell>
        </row>
        <row r="8052">
          <cell r="D8052" t="str">
            <v>71163411KW</v>
          </cell>
          <cell r="E8052" t="str">
            <v>CRIMPER DIES</v>
          </cell>
          <cell r="F8052" t="str">
            <v>71163411KW</v>
          </cell>
          <cell r="G8052" t="str">
            <v>WIRE CRIMPER</v>
          </cell>
        </row>
        <row r="8053">
          <cell r="D8053" t="str">
            <v>71163427 XW</v>
          </cell>
          <cell r="E8053" t="str">
            <v>CRIMPER DIES</v>
          </cell>
          <cell r="F8053" t="str">
            <v>71163427 XW</v>
          </cell>
          <cell r="G8053" t="str">
            <v>WIRE CRIMPER</v>
          </cell>
        </row>
        <row r="8054">
          <cell r="D8054" t="str">
            <v>71164037DDXA</v>
          </cell>
          <cell r="E8054" t="str">
            <v>CRIMPER DIES</v>
          </cell>
          <cell r="F8054" t="str">
            <v>71164037DDXA</v>
          </cell>
          <cell r="G8054" t="str">
            <v>ANVIL</v>
          </cell>
        </row>
        <row r="8055">
          <cell r="D8055" t="str">
            <v>71164037KA</v>
          </cell>
          <cell r="E8055" t="str">
            <v>CRIMPER DIES</v>
          </cell>
          <cell r="F8055" t="str">
            <v>71164037KA</v>
          </cell>
          <cell r="G8055" t="str">
            <v>ANVIL</v>
          </cell>
        </row>
        <row r="8056">
          <cell r="D8056" t="str">
            <v>71164037KIV</v>
          </cell>
          <cell r="E8056" t="str">
            <v>CRIMPER DIES</v>
          </cell>
          <cell r="F8056" t="str">
            <v>71164037KIV</v>
          </cell>
          <cell r="G8056" t="str">
            <v>INSULATION CRIMPER</v>
          </cell>
        </row>
        <row r="8057">
          <cell r="D8057" t="str">
            <v>71164037KW</v>
          </cell>
          <cell r="E8057" t="str">
            <v>CRIMPER DIES</v>
          </cell>
          <cell r="F8057" t="str">
            <v>71164037KW</v>
          </cell>
          <cell r="G8057" t="str">
            <v>WIRE CRIMPER</v>
          </cell>
        </row>
        <row r="8058">
          <cell r="D8058" t="str">
            <v>71164037XAD</v>
          </cell>
          <cell r="E8058" t="str">
            <v>CRIMPER DIES</v>
          </cell>
          <cell r="F8058" t="str">
            <v>71164037XAD</v>
          </cell>
          <cell r="G8058" t="str">
            <v>ANVIL</v>
          </cell>
        </row>
        <row r="8059">
          <cell r="D8059" t="str">
            <v>71164037XWW</v>
          </cell>
          <cell r="E8059" t="str">
            <v>CRIMPER DIES</v>
          </cell>
          <cell r="F8059" t="str">
            <v>71164037XWW</v>
          </cell>
          <cell r="G8059" t="str">
            <v>WIRE CRIMPER</v>
          </cell>
        </row>
        <row r="8060">
          <cell r="D8060" t="str">
            <v>71164047XAD</v>
          </cell>
          <cell r="E8060" t="str">
            <v>CRIMPER DIES</v>
          </cell>
          <cell r="F8060" t="str">
            <v>71164047XAD</v>
          </cell>
          <cell r="G8060" t="str">
            <v>ANVIL</v>
          </cell>
        </row>
        <row r="8061">
          <cell r="D8061" t="str">
            <v>71164049XW</v>
          </cell>
          <cell r="E8061" t="str">
            <v>CRIMPER DIES</v>
          </cell>
          <cell r="F8061" t="str">
            <v>71164049XW</v>
          </cell>
          <cell r="G8061" t="str">
            <v>WIRE CRIMPER</v>
          </cell>
        </row>
        <row r="8062">
          <cell r="D8062" t="str">
            <v>71164151DDPW</v>
          </cell>
          <cell r="E8062" t="str">
            <v>CRIMPER DIES</v>
          </cell>
          <cell r="F8062" t="str">
            <v>71164151DDPW</v>
          </cell>
          <cell r="G8062" t="str">
            <v>WIRE CRIMPER</v>
          </cell>
        </row>
        <row r="8063">
          <cell r="D8063" t="str">
            <v>71164230XIC</v>
          </cell>
          <cell r="E8063" t="str">
            <v>CRIMPER DIES</v>
          </cell>
          <cell r="F8063" t="str">
            <v>71164230XIC</v>
          </cell>
          <cell r="G8063" t="str">
            <v>INSULATION CRIMPER</v>
          </cell>
        </row>
        <row r="8064">
          <cell r="D8064" t="str">
            <v>71164243XAD</v>
          </cell>
          <cell r="E8064" t="str">
            <v>CRIMPER DIES</v>
          </cell>
          <cell r="F8064" t="str">
            <v>71164243XAD</v>
          </cell>
          <cell r="G8064" t="str">
            <v>ANVIL</v>
          </cell>
        </row>
        <row r="8065">
          <cell r="D8065" t="str">
            <v>71164243XID</v>
          </cell>
          <cell r="E8065" t="str">
            <v>CRIMPER DIES</v>
          </cell>
          <cell r="F8065" t="str">
            <v>71164243XID</v>
          </cell>
          <cell r="G8065" t="str">
            <v>INSULATION CRIMPER</v>
          </cell>
        </row>
        <row r="8066">
          <cell r="D8066" t="str">
            <v>71164243XW</v>
          </cell>
          <cell r="E8066" t="str">
            <v>CRIMPER DIES</v>
          </cell>
          <cell r="F8066" t="str">
            <v>71164243XW</v>
          </cell>
          <cell r="G8066" t="str">
            <v>WIRE CRIMPER</v>
          </cell>
        </row>
        <row r="8067">
          <cell r="D8067" t="str">
            <v>71164992XIC</v>
          </cell>
          <cell r="E8067" t="str">
            <v>CRIMPER DIES</v>
          </cell>
          <cell r="F8067" t="str">
            <v>71164992XIC</v>
          </cell>
          <cell r="G8067" t="str">
            <v>INSULATION CRIMPER</v>
          </cell>
        </row>
        <row r="8068">
          <cell r="D8068" t="str">
            <v>71164992XW</v>
          </cell>
          <cell r="E8068" t="str">
            <v>CRIMPER DIES</v>
          </cell>
          <cell r="F8068" t="str">
            <v>71164992XW</v>
          </cell>
          <cell r="G8068" t="str">
            <v>WIRE CRIMPER</v>
          </cell>
        </row>
        <row r="8069">
          <cell r="D8069" t="str">
            <v>71164993API</v>
          </cell>
          <cell r="E8069" t="str">
            <v>CRIMPER DIES</v>
          </cell>
          <cell r="F8069" t="str">
            <v>71164993API</v>
          </cell>
          <cell r="G8069" t="str">
            <v>INSULATION CRIMPER</v>
          </cell>
        </row>
        <row r="8070">
          <cell r="D8070" t="str">
            <v>71164993APW</v>
          </cell>
          <cell r="E8070" t="str">
            <v>CRIMPER DIES</v>
          </cell>
          <cell r="F8070" t="str">
            <v>71164993APW</v>
          </cell>
          <cell r="G8070" t="str">
            <v>WIRE CRIMPER</v>
          </cell>
        </row>
        <row r="8071">
          <cell r="D8071" t="str">
            <v>71164997XAC</v>
          </cell>
          <cell r="E8071" t="str">
            <v>CRIMPER DIES</v>
          </cell>
          <cell r="F8071" t="str">
            <v>71164997XAC</v>
          </cell>
          <cell r="G8071" t="str">
            <v>ANVIL</v>
          </cell>
        </row>
        <row r="8072">
          <cell r="D8072" t="str">
            <v>71165073DAN</v>
          </cell>
          <cell r="E8072" t="str">
            <v>CRIMPER DIES</v>
          </cell>
          <cell r="F8072" t="str">
            <v>71165073DAN</v>
          </cell>
          <cell r="G8072" t="str">
            <v>ANVIL</v>
          </cell>
        </row>
        <row r="8073">
          <cell r="D8073" t="str">
            <v>71165073DAPD</v>
          </cell>
          <cell r="E8073" t="str">
            <v>CRIMPER DIES</v>
          </cell>
          <cell r="F8073" t="str">
            <v>71165073DAPD</v>
          </cell>
          <cell r="G8073" t="str">
            <v>ANVIL</v>
          </cell>
        </row>
        <row r="8074">
          <cell r="D8074" t="str">
            <v>71165073DID</v>
          </cell>
          <cell r="E8074" t="str">
            <v>CRIMPER DIES</v>
          </cell>
          <cell r="F8074" t="str">
            <v>71165073DID</v>
          </cell>
          <cell r="G8074" t="str">
            <v>INSULATION CRIMPER</v>
          </cell>
        </row>
        <row r="8075">
          <cell r="D8075" t="str">
            <v>71165153DAPC</v>
          </cell>
          <cell r="E8075" t="str">
            <v>CRIMPER DIES</v>
          </cell>
          <cell r="F8075" t="str">
            <v>71165153DAPC</v>
          </cell>
          <cell r="G8075" t="str">
            <v>ANVIL</v>
          </cell>
        </row>
        <row r="8076">
          <cell r="D8076" t="str">
            <v>71165153DIC</v>
          </cell>
          <cell r="E8076" t="str">
            <v>CRIMPER DIES</v>
          </cell>
          <cell r="F8076" t="str">
            <v>71165153DIC</v>
          </cell>
          <cell r="G8076" t="str">
            <v>INSULATION CRIMPER</v>
          </cell>
        </row>
        <row r="8077">
          <cell r="D8077" t="str">
            <v>71165759XA</v>
          </cell>
          <cell r="E8077" t="str">
            <v>CRIMPER DIES</v>
          </cell>
          <cell r="F8077" t="str">
            <v>71165759XA</v>
          </cell>
          <cell r="G8077" t="str">
            <v>ANVIL</v>
          </cell>
        </row>
        <row r="8078">
          <cell r="D8078" t="str">
            <v>71165759XI</v>
          </cell>
          <cell r="E8078" t="str">
            <v>CRIMPER DIES</v>
          </cell>
          <cell r="F8078" t="str">
            <v>71165759XI</v>
          </cell>
          <cell r="G8078" t="str">
            <v>INSULATION CRIMPER</v>
          </cell>
        </row>
        <row r="8079">
          <cell r="D8079" t="str">
            <v>71165759XW</v>
          </cell>
          <cell r="E8079" t="str">
            <v>CRIMPER DIES</v>
          </cell>
          <cell r="F8079" t="str">
            <v>71165759XW</v>
          </cell>
          <cell r="G8079" t="str">
            <v>WIRE CRIMPER</v>
          </cell>
        </row>
        <row r="8080">
          <cell r="D8080" t="str">
            <v>71165942KAD</v>
          </cell>
          <cell r="E8080" t="str">
            <v>CRIMPER DIES</v>
          </cell>
          <cell r="F8080" t="str">
            <v>71165942KAD</v>
          </cell>
          <cell r="G8080" t="str">
            <v>ANVIL</v>
          </cell>
        </row>
        <row r="8081">
          <cell r="D8081" t="str">
            <v>71165942KW</v>
          </cell>
          <cell r="E8081" t="str">
            <v>CRIMPER DIES</v>
          </cell>
          <cell r="F8081" t="str">
            <v>71165942KW</v>
          </cell>
          <cell r="G8081" t="str">
            <v>WIRE CRIMPER</v>
          </cell>
        </row>
        <row r="8082">
          <cell r="D8082" t="str">
            <v>7116642PIC</v>
          </cell>
          <cell r="E8082" t="str">
            <v>CRIMPER DIES</v>
          </cell>
          <cell r="F8082" t="str">
            <v>7116642PIC</v>
          </cell>
          <cell r="G8082" t="str">
            <v>INSULATION CRIMPER</v>
          </cell>
        </row>
        <row r="8083">
          <cell r="D8083" t="str">
            <v>71166804XA</v>
          </cell>
          <cell r="E8083" t="str">
            <v>CRIMPER DIES</v>
          </cell>
          <cell r="F8083" t="str">
            <v>71166804XA</v>
          </cell>
          <cell r="G8083" t="str">
            <v>ANVIL</v>
          </cell>
        </row>
        <row r="8084">
          <cell r="D8084" t="str">
            <v>71268863KA</v>
          </cell>
          <cell r="E8084" t="str">
            <v>CRIMPER DIES</v>
          </cell>
          <cell r="F8084" t="str">
            <v>71268863KA</v>
          </cell>
          <cell r="G8084" t="str">
            <v>ANVIL</v>
          </cell>
        </row>
        <row r="8085">
          <cell r="D8085" t="str">
            <v>71268863KI</v>
          </cell>
          <cell r="E8085" t="str">
            <v>CRIMPER DIES</v>
          </cell>
          <cell r="F8085" t="str">
            <v>71268863KI</v>
          </cell>
          <cell r="G8085" t="str">
            <v>INSULATION CRIMPER</v>
          </cell>
        </row>
        <row r="8086">
          <cell r="D8086" t="str">
            <v>71268863KW</v>
          </cell>
          <cell r="E8086" t="str">
            <v>CRIMPER DIES</v>
          </cell>
          <cell r="F8086" t="str">
            <v>71268863KW</v>
          </cell>
          <cell r="G8086" t="str">
            <v>WIRE CRIMPER</v>
          </cell>
        </row>
        <row r="8087">
          <cell r="D8087" t="str">
            <v>71910562XW</v>
          </cell>
          <cell r="E8087" t="str">
            <v>CRIMPER DIES</v>
          </cell>
          <cell r="F8087" t="str">
            <v>71910562XW</v>
          </cell>
          <cell r="G8087" t="str">
            <v>WIRE CRIMPER</v>
          </cell>
        </row>
        <row r="8088">
          <cell r="D8088" t="str">
            <v>71961677XW</v>
          </cell>
          <cell r="E8088" t="str">
            <v>CRIMPER DIES</v>
          </cell>
          <cell r="F8088" t="str">
            <v>71961677XW</v>
          </cell>
          <cell r="G8088" t="str">
            <v>WIRE CRIMPER</v>
          </cell>
        </row>
        <row r="8089">
          <cell r="D8089" t="str">
            <v>7296190700XAD</v>
          </cell>
          <cell r="E8089" t="str">
            <v>CRIMPER DIES</v>
          </cell>
          <cell r="F8089" t="str">
            <v>7296190700XAD</v>
          </cell>
          <cell r="G8089" t="str">
            <v>ANVIL</v>
          </cell>
        </row>
        <row r="8090">
          <cell r="D8090" t="str">
            <v>7296190700XID</v>
          </cell>
          <cell r="E8090" t="str">
            <v>CRIMPER DIES</v>
          </cell>
          <cell r="F8090" t="str">
            <v>7296190700XID</v>
          </cell>
          <cell r="G8090" t="str">
            <v>INSULATION CRIMPER</v>
          </cell>
        </row>
        <row r="8091">
          <cell r="D8091" t="str">
            <v>7296190700XW</v>
          </cell>
          <cell r="E8091" t="str">
            <v>CRIMPER DIES</v>
          </cell>
          <cell r="F8091" t="str">
            <v>7296190700XW</v>
          </cell>
          <cell r="G8091" t="str">
            <v>WIRE CRIMPER</v>
          </cell>
        </row>
        <row r="8092">
          <cell r="D8092" t="str">
            <v>72961907XAD</v>
          </cell>
          <cell r="E8092" t="str">
            <v>CRIMPER DIES</v>
          </cell>
          <cell r="F8092" t="str">
            <v>72961907XAD</v>
          </cell>
          <cell r="G8092" t="str">
            <v>ANVIL</v>
          </cell>
        </row>
        <row r="8093">
          <cell r="D8093" t="str">
            <v>72961907XID</v>
          </cell>
          <cell r="E8093" t="str">
            <v>CRIMPER DIES</v>
          </cell>
          <cell r="F8093" t="str">
            <v>72961907XID</v>
          </cell>
          <cell r="G8093" t="str">
            <v>INSULATION CRIMPER</v>
          </cell>
        </row>
        <row r="8094">
          <cell r="D8094" t="str">
            <v>72961907XW</v>
          </cell>
          <cell r="E8094" t="str">
            <v>CRIMPER DIES</v>
          </cell>
          <cell r="F8094" t="str">
            <v>72961907XW</v>
          </cell>
          <cell r="G8094" t="str">
            <v>WIRE CRIMPER</v>
          </cell>
        </row>
        <row r="8095">
          <cell r="D8095" t="str">
            <v>7B144239XA</v>
          </cell>
          <cell r="E8095" t="str">
            <v>CRIMPER DIES</v>
          </cell>
          <cell r="F8095" t="str">
            <v>7B144239XA</v>
          </cell>
          <cell r="G8095" t="str">
            <v>ANVIL</v>
          </cell>
        </row>
        <row r="8096">
          <cell r="D8096" t="str">
            <v>7B144239XW</v>
          </cell>
          <cell r="E8096" t="str">
            <v>CRIMPER DIES</v>
          </cell>
          <cell r="F8096" t="str">
            <v>7B144239XW</v>
          </cell>
          <cell r="G8096" t="str">
            <v>WIRE CRIMPER</v>
          </cell>
        </row>
        <row r="8097">
          <cell r="D8097" t="str">
            <v>7B164230CXI</v>
          </cell>
          <cell r="E8097" t="str">
            <v>CRIMPER DIES</v>
          </cell>
          <cell r="F8097" t="str">
            <v>7B164230CXI</v>
          </cell>
          <cell r="G8097" t="str">
            <v>INSULATION CRIMPER</v>
          </cell>
        </row>
        <row r="8098">
          <cell r="D8098" t="str">
            <v>7B164992AXIC</v>
          </cell>
          <cell r="E8098" t="str">
            <v>CRIMPER DIES</v>
          </cell>
          <cell r="F8098" t="str">
            <v>7B164992AXIC</v>
          </cell>
          <cell r="G8098" t="str">
            <v>INSULATION CRIMPER</v>
          </cell>
        </row>
        <row r="8099">
          <cell r="D8099" t="str">
            <v>70096250DIC</v>
          </cell>
          <cell r="E8099" t="str">
            <v>CRIMPER DIES</v>
          </cell>
          <cell r="F8099" t="str">
            <v>70096250DIC</v>
          </cell>
          <cell r="G8099" t="str">
            <v>INSULATION CRIMPER</v>
          </cell>
        </row>
        <row r="8100">
          <cell r="D8100" t="str">
            <v>71141977XICWW</v>
          </cell>
          <cell r="E8100" t="str">
            <v>CRIMPER DIES</v>
          </cell>
          <cell r="F8100" t="str">
            <v>71141977XICWW</v>
          </cell>
          <cell r="G8100" t="str">
            <v>INSULATION CRIMPER</v>
          </cell>
        </row>
        <row r="8101">
          <cell r="D8101" t="str">
            <v>711441113KI</v>
          </cell>
          <cell r="E8101" t="str">
            <v>CRIMPER DIES</v>
          </cell>
          <cell r="F8101" t="str">
            <v>711441113KI</v>
          </cell>
          <cell r="G8101" t="str">
            <v>INSULATION CRIMPER</v>
          </cell>
        </row>
        <row r="8102">
          <cell r="D8102" t="str">
            <v>711441113XI</v>
          </cell>
          <cell r="E8102" t="str">
            <v>CRIMPER DIES</v>
          </cell>
          <cell r="F8102" t="str">
            <v>711441113XI</v>
          </cell>
          <cell r="G8102" t="str">
            <v>INSULATION CRIMPER</v>
          </cell>
        </row>
        <row r="8103">
          <cell r="D8103" t="str">
            <v>110-70084</v>
          </cell>
          <cell r="E8103" t="str">
            <v>GUN CLIP</v>
          </cell>
          <cell r="F8103" t="str">
            <v>110-70084</v>
          </cell>
          <cell r="G8103" t="str">
            <v>GUN CLIP EVO7iSP</v>
          </cell>
        </row>
        <row r="8104">
          <cell r="D8104" t="str">
            <v>110-70106</v>
          </cell>
          <cell r="E8104" t="str">
            <v>BLADE</v>
          </cell>
          <cell r="F8104" t="str">
            <v>110-70106</v>
          </cell>
          <cell r="G8104" t="str">
            <v>EVO 7 BLADE</v>
          </cell>
        </row>
        <row r="8105">
          <cell r="D8105" t="str">
            <v>110-70133</v>
          </cell>
          <cell r="E8105" t="str">
            <v>NOSEPIECE</v>
          </cell>
          <cell r="F8105" t="str">
            <v>110-70133</v>
          </cell>
          <cell r="G8105" t="str">
            <v>EVO 7 Nose Piece 3 mm</v>
          </cell>
        </row>
        <row r="8106">
          <cell r="D8106" t="str">
            <v>110-80000</v>
          </cell>
          <cell r="E8106" t="str">
            <v>TOOL</v>
          </cell>
          <cell r="F8106" t="str">
            <v>110-80000</v>
          </cell>
          <cell r="G8106" t="str">
            <v>EVO 9 TENSIONING TOOL</v>
          </cell>
        </row>
        <row r="8107">
          <cell r="D8107" t="str">
            <v>110-80127</v>
          </cell>
          <cell r="E8107" t="str">
            <v>NOSEPIECE</v>
          </cell>
          <cell r="F8107" t="str">
            <v>110-80127</v>
          </cell>
          <cell r="G8107" t="str">
            <v>EVO9 3MM EXTENDED NOSEPIECE</v>
          </cell>
        </row>
        <row r="8108">
          <cell r="D8108" t="str">
            <v>110-80129</v>
          </cell>
          <cell r="E8108" t="str">
            <v>NOSEPIECE</v>
          </cell>
          <cell r="F8108" t="str">
            <v>110-80129</v>
          </cell>
          <cell r="G8108" t="str">
            <v>EVO 9 NOSEPIECE 5mm</v>
          </cell>
        </row>
        <row r="8109">
          <cell r="D8109" t="str">
            <v>124409 TC</v>
          </cell>
          <cell r="E8109" t="str">
            <v>BLADE</v>
          </cell>
          <cell r="F8109" t="str">
            <v>124409 TC</v>
          </cell>
          <cell r="G8109" t="str">
            <v>UN-V STRIP US2300</v>
          </cell>
        </row>
        <row r="8110">
          <cell r="D8110" t="str">
            <v>48AC90E201</v>
          </cell>
          <cell r="E8110" t="str">
            <v>CUTTER</v>
          </cell>
          <cell r="F8110" t="str">
            <v>48AC90E201</v>
          </cell>
          <cell r="G8110" t="str">
            <v>STRIPING BLADE WCB10</v>
          </cell>
        </row>
        <row r="8111">
          <cell r="D8111" t="str">
            <v>48AC90E202</v>
          </cell>
          <cell r="E8111" t="str">
            <v>BLADE</v>
          </cell>
          <cell r="F8111" t="str">
            <v>48AC90E202</v>
          </cell>
          <cell r="G8111" t="str">
            <v>STRIPING BLADE</v>
          </cell>
        </row>
        <row r="8112">
          <cell r="D8112" t="str">
            <v>48AC90E203</v>
          </cell>
          <cell r="E8112" t="str">
            <v>CUTTER</v>
          </cell>
          <cell r="F8112" t="str">
            <v>48AC90E203</v>
          </cell>
          <cell r="G8112" t="str">
            <v>STRIPING BLADE ICB07</v>
          </cell>
        </row>
        <row r="8113">
          <cell r="D8113" t="str">
            <v>05-014-0R</v>
          </cell>
          <cell r="E8113" t="str">
            <v>ROLLER</v>
          </cell>
          <cell r="F8113" t="str">
            <v>05-014-0R</v>
          </cell>
          <cell r="G8113" t="str">
            <v>ROLLER GAP ADJUST DIAL (RIGHT)</v>
          </cell>
        </row>
        <row r="8114">
          <cell r="D8114" t="str">
            <v>07-001-07E</v>
          </cell>
          <cell r="E8114" t="str">
            <v>CONTROLLER</v>
          </cell>
          <cell r="F8114" t="str">
            <v>07-001-07E</v>
          </cell>
          <cell r="G8114" t="str">
            <v>CONTROL PANEL</v>
          </cell>
        </row>
        <row r="8115">
          <cell r="D8115" t="str">
            <v>07-016-00</v>
          </cell>
          <cell r="E8115" t="str">
            <v>KNOB</v>
          </cell>
          <cell r="F8115" t="str">
            <v>07-016-00</v>
          </cell>
          <cell r="G8115" t="str">
            <v>ROLL UP KNOB</v>
          </cell>
        </row>
        <row r="8116">
          <cell r="D8116" t="str">
            <v>07-017-00</v>
          </cell>
          <cell r="E8116" t="str">
            <v>KNOB</v>
          </cell>
          <cell r="F8116" t="str">
            <v>07-017-00</v>
          </cell>
          <cell r="G8116" t="str">
            <v>PRESSURE ADJUST KNOB</v>
          </cell>
        </row>
        <row r="8117">
          <cell r="D8117" t="str">
            <v>07-019-00S</v>
          </cell>
          <cell r="E8117" t="str">
            <v>MOTOR</v>
          </cell>
          <cell r="F8117" t="str">
            <v>07-019-00S</v>
          </cell>
          <cell r="G8117" t="str">
            <v>STEPPING MOTOR (SANYO)</v>
          </cell>
        </row>
        <row r="8118">
          <cell r="D8118" t="str">
            <v>07-021-01</v>
          </cell>
          <cell r="E8118" t="str">
            <v>BELT</v>
          </cell>
          <cell r="F8118" t="str">
            <v>07-021-01</v>
          </cell>
          <cell r="G8118" t="str">
            <v>TIMING BELT</v>
          </cell>
        </row>
        <row r="8119">
          <cell r="D8119" t="str">
            <v>07-023-01</v>
          </cell>
          <cell r="E8119" t="str">
            <v>BOARD</v>
          </cell>
          <cell r="F8119" t="str">
            <v>07-023-01</v>
          </cell>
          <cell r="G8119" t="str">
            <v>SENSOR BOARD</v>
          </cell>
        </row>
        <row r="8120">
          <cell r="D8120" t="str">
            <v>07-024-00</v>
          </cell>
          <cell r="E8120" t="str">
            <v>BOARD</v>
          </cell>
          <cell r="F8120" t="str">
            <v>07-024-00</v>
          </cell>
          <cell r="G8120" t="str">
            <v>MAIN BOARD</v>
          </cell>
        </row>
        <row r="8121">
          <cell r="D8121" t="str">
            <v>07-026-A0</v>
          </cell>
          <cell r="E8121" t="str">
            <v>BOARD</v>
          </cell>
          <cell r="F8121" t="str">
            <v>07-026-A0</v>
          </cell>
          <cell r="G8121" t="str">
            <v>PW BOARD (110/220V)</v>
          </cell>
        </row>
        <row r="8122">
          <cell r="D8122" t="str">
            <v>07-038-01</v>
          </cell>
          <cell r="E8122" t="str">
            <v>VALVE</v>
          </cell>
          <cell r="F8122" t="str">
            <v>07-038-01</v>
          </cell>
          <cell r="G8122" t="str">
            <v>SOLENOID VALVE</v>
          </cell>
        </row>
        <row r="8123">
          <cell r="D8123" t="str">
            <v>07-081-00</v>
          </cell>
          <cell r="E8123" t="str">
            <v>RACK</v>
          </cell>
          <cell r="F8123" t="str">
            <v>07-081-00</v>
          </cell>
          <cell r="G8123" t="str">
            <v>PRESSURE ADJUST RACK</v>
          </cell>
        </row>
        <row r="8124">
          <cell r="D8124" t="str">
            <v>07-082-00</v>
          </cell>
          <cell r="E8124" t="str">
            <v>HOLDER</v>
          </cell>
          <cell r="F8124" t="str">
            <v>07-082-00</v>
          </cell>
          <cell r="G8124" t="str">
            <v>PINION HOLDER B</v>
          </cell>
        </row>
        <row r="8125">
          <cell r="D8125" t="str">
            <v>07-083-00</v>
          </cell>
          <cell r="E8125" t="str">
            <v>SHAFT</v>
          </cell>
          <cell r="F8125" t="str">
            <v>07-083-00</v>
          </cell>
          <cell r="G8125" t="str">
            <v>PINION SHAFT</v>
          </cell>
        </row>
        <row r="8126">
          <cell r="D8126" t="str">
            <v>07-085-00</v>
          </cell>
          <cell r="E8126" t="str">
            <v>RACK</v>
          </cell>
          <cell r="F8126" t="str">
            <v>07-085-00</v>
          </cell>
          <cell r="G8126" t="str">
            <v>SLIDE RACK</v>
          </cell>
        </row>
        <row r="8127">
          <cell r="D8127" t="str">
            <v>07-086-00</v>
          </cell>
          <cell r="E8127" t="str">
            <v>ROD</v>
          </cell>
          <cell r="F8127" t="str">
            <v>07-086-00</v>
          </cell>
          <cell r="G8127" t="str">
            <v>ROD</v>
          </cell>
        </row>
        <row r="8128">
          <cell r="D8128" t="str">
            <v>07-090-0R</v>
          </cell>
          <cell r="E8128" t="str">
            <v>ROLLER</v>
          </cell>
          <cell r="F8128" t="str">
            <v>07-090-0R</v>
          </cell>
          <cell r="G8128" t="str">
            <v>ROLLER GAP SHAFT (RIGHT)</v>
          </cell>
        </row>
        <row r="8129">
          <cell r="D8129" t="str">
            <v>07-091-0R</v>
          </cell>
          <cell r="E8129" t="str">
            <v>SCREW</v>
          </cell>
          <cell r="F8129" t="str">
            <v>07-091-0R</v>
          </cell>
          <cell r="G8129" t="str">
            <v>SCREW OF ROLLER GAP (RIGHT)</v>
          </cell>
        </row>
        <row r="8130">
          <cell r="D8130" t="str">
            <v>07-093-00</v>
          </cell>
          <cell r="E8130" t="str">
            <v>DIAL</v>
          </cell>
          <cell r="F8130" t="str">
            <v>07-093-00</v>
          </cell>
          <cell r="G8130" t="str">
            <v>KNOCK DIAL OF ROLLER GAP</v>
          </cell>
        </row>
        <row r="8131">
          <cell r="D8131" t="str">
            <v>07-095-0R</v>
          </cell>
          <cell r="E8131" t="str">
            <v>ROLLER</v>
          </cell>
          <cell r="F8131" t="str">
            <v>07-095-0R</v>
          </cell>
          <cell r="G8131" t="str">
            <v>SF SUPPORT OF ROLLER GAP (RIGHT)</v>
          </cell>
        </row>
        <row r="8132">
          <cell r="D8132" t="str">
            <v>07-096-00</v>
          </cell>
          <cell r="E8132" t="str">
            <v>SWITCH</v>
          </cell>
          <cell r="F8132" t="str">
            <v>07-096-00</v>
          </cell>
          <cell r="G8132" t="str">
            <v>SENSOR GAP SWITCH</v>
          </cell>
        </row>
        <row r="8133">
          <cell r="D8133" t="str">
            <v>07-097-0R</v>
          </cell>
          <cell r="E8133" t="str">
            <v>SPRING</v>
          </cell>
          <cell r="F8133" t="str">
            <v>07-097-0R</v>
          </cell>
          <cell r="G8133" t="str">
            <v>CONDUCTOR SPRING (RIGHT)</v>
          </cell>
        </row>
        <row r="8134">
          <cell r="D8134" t="str">
            <v>07-206-00</v>
          </cell>
          <cell r="E8134" t="str">
            <v>BLADE</v>
          </cell>
          <cell r="F8134" t="str">
            <v>07-206-00</v>
          </cell>
          <cell r="G8134" t="str">
            <v>S 7 V BLADE 30</v>
          </cell>
        </row>
        <row r="8135">
          <cell r="D8135" t="str">
            <v>07-333-00</v>
          </cell>
          <cell r="E8135" t="str">
            <v>BELT</v>
          </cell>
          <cell r="F8135" t="str">
            <v>07-333-00</v>
          </cell>
          <cell r="G8135" t="str">
            <v>TIMING BELT</v>
          </cell>
        </row>
        <row r="8136">
          <cell r="D8136" t="str">
            <v>07-333-01</v>
          </cell>
          <cell r="E8136" t="str">
            <v>BELT</v>
          </cell>
          <cell r="F8136" t="str">
            <v>07-333-01</v>
          </cell>
          <cell r="G8136" t="str">
            <v>TIMING BELT</v>
          </cell>
        </row>
        <row r="8137">
          <cell r="D8137" t="str">
            <v>301MD-01</v>
          </cell>
          <cell r="E8137" t="str">
            <v>BOARD</v>
          </cell>
          <cell r="F8137" t="str">
            <v>301MD-01</v>
          </cell>
          <cell r="G8137" t="str">
            <v>MDU6575 BOARD</v>
          </cell>
        </row>
        <row r="8138">
          <cell r="D8138" t="str">
            <v>372-20-F</v>
          </cell>
          <cell r="E8138" t="str">
            <v>BOARD</v>
          </cell>
          <cell r="F8138" t="str">
            <v>372-20-F</v>
          </cell>
          <cell r="G8138" t="str">
            <v>MDU-5H F BOARD</v>
          </cell>
        </row>
        <row r="8139">
          <cell r="D8139" t="str">
            <v>372A-1</v>
          </cell>
          <cell r="E8139" t="str">
            <v>BLADE</v>
          </cell>
          <cell r="F8139" t="str">
            <v>372A-1</v>
          </cell>
          <cell r="G8139" t="str">
            <v>BLADE</v>
          </cell>
        </row>
        <row r="8140">
          <cell r="D8140" t="str">
            <v>372A-2</v>
          </cell>
          <cell r="E8140" t="str">
            <v>BELT</v>
          </cell>
          <cell r="F8140" t="str">
            <v>372A-2</v>
          </cell>
          <cell r="G8140" t="str">
            <v>FEED BELT</v>
          </cell>
        </row>
        <row r="8141">
          <cell r="D8141" t="str">
            <v>372A-28A</v>
          </cell>
          <cell r="E8141" t="str">
            <v>SHAFT</v>
          </cell>
          <cell r="F8141" t="str">
            <v>372A-28A</v>
          </cell>
          <cell r="G8141" t="str">
            <v>SHAFT (L-UPPER)</v>
          </cell>
        </row>
        <row r="8142">
          <cell r="D8142" t="str">
            <v>372A-28B</v>
          </cell>
          <cell r="E8142" t="str">
            <v>SHAFT</v>
          </cell>
          <cell r="F8142" t="str">
            <v>372A-28B</v>
          </cell>
          <cell r="G8142" t="str">
            <v>SHAFT (L-BOTTOM)</v>
          </cell>
        </row>
        <row r="8143">
          <cell r="D8143" t="str">
            <v>372A-29</v>
          </cell>
          <cell r="E8143" t="str">
            <v>SHAFT</v>
          </cell>
          <cell r="F8143" t="str">
            <v>372A-29</v>
          </cell>
          <cell r="G8143" t="str">
            <v>SHAFT RIGHT</v>
          </cell>
        </row>
        <row r="8144">
          <cell r="D8144" t="str">
            <v>372A-41</v>
          </cell>
          <cell r="E8144" t="str">
            <v>BEARING</v>
          </cell>
          <cell r="F8144" t="str">
            <v>372A-41</v>
          </cell>
          <cell r="G8144" t="str">
            <v>BEARING</v>
          </cell>
        </row>
        <row r="8145">
          <cell r="D8145" t="str">
            <v>372A-45</v>
          </cell>
          <cell r="E8145" t="str">
            <v>WASHER</v>
          </cell>
          <cell r="F8145" t="str">
            <v>372A-45</v>
          </cell>
          <cell r="G8145" t="str">
            <v>WASHER</v>
          </cell>
        </row>
        <row r="8146">
          <cell r="D8146" t="str">
            <v>372A-46</v>
          </cell>
          <cell r="E8146" t="str">
            <v>BASE</v>
          </cell>
          <cell r="F8146" t="str">
            <v>372A-46</v>
          </cell>
          <cell r="G8146" t="str">
            <v>UPPER SHAFT BASE</v>
          </cell>
        </row>
        <row r="8147">
          <cell r="D8147" t="str">
            <v>372A-54</v>
          </cell>
          <cell r="E8147" t="str">
            <v>GEAR</v>
          </cell>
          <cell r="F8147" t="str">
            <v>372A-54</v>
          </cell>
          <cell r="G8147" t="str">
            <v>GEAR SET UP SCREW</v>
          </cell>
        </row>
        <row r="8148">
          <cell r="D8148" t="str">
            <v>377A-501</v>
          </cell>
          <cell r="E8148" t="str">
            <v>BOARD</v>
          </cell>
          <cell r="F8148" t="str">
            <v>377A-501</v>
          </cell>
          <cell r="G8148" t="str">
            <v>551NPW5 BOARD</v>
          </cell>
        </row>
        <row r="8149">
          <cell r="D8149" t="str">
            <v>B504</v>
          </cell>
          <cell r="E8149" t="str">
            <v>BLADE</v>
          </cell>
          <cell r="F8149" t="str">
            <v>B504</v>
          </cell>
          <cell r="G8149" t="str">
            <v>CUTTER BLADE STANDART</v>
          </cell>
        </row>
        <row r="8150">
          <cell r="D8150" t="str">
            <v>C353-001</v>
          </cell>
          <cell r="E8150" t="str">
            <v>BELT</v>
          </cell>
          <cell r="F8150" t="str">
            <v>C353-001</v>
          </cell>
          <cell r="G8150" t="str">
            <v>TIMING BELT</v>
          </cell>
        </row>
        <row r="8151">
          <cell r="D8151" t="str">
            <v>C353-002</v>
          </cell>
          <cell r="E8151" t="str">
            <v>BELT</v>
          </cell>
          <cell r="F8151" t="str">
            <v>C353-002</v>
          </cell>
          <cell r="G8151" t="str">
            <v>TIMING BELT</v>
          </cell>
        </row>
        <row r="8152">
          <cell r="D8152" t="str">
            <v>C353-005</v>
          </cell>
          <cell r="E8152" t="str">
            <v>PULLEY</v>
          </cell>
          <cell r="F8152" t="str">
            <v>C353-005</v>
          </cell>
          <cell r="G8152" t="str">
            <v>PULLEY</v>
          </cell>
        </row>
        <row r="8153">
          <cell r="D8153" t="str">
            <v>C353-006</v>
          </cell>
          <cell r="E8153" t="str">
            <v>PULLEY</v>
          </cell>
          <cell r="F8153" t="str">
            <v>C353-006</v>
          </cell>
          <cell r="G8153" t="str">
            <v>CUTTER IDLER PULLEY</v>
          </cell>
        </row>
        <row r="8154">
          <cell r="D8154" t="str">
            <v>C353-008</v>
          </cell>
          <cell r="E8154" t="str">
            <v>PULLEY</v>
          </cell>
          <cell r="F8154" t="str">
            <v>C353-008</v>
          </cell>
          <cell r="G8154" t="str">
            <v>IDLER PULLEY</v>
          </cell>
        </row>
        <row r="8155">
          <cell r="D8155" t="str">
            <v>C353-010</v>
          </cell>
          <cell r="E8155" t="str">
            <v>BEARING</v>
          </cell>
          <cell r="F8155" t="str">
            <v>C353-010</v>
          </cell>
          <cell r="G8155" t="str">
            <v xml:space="preserve">BEARING </v>
          </cell>
        </row>
        <row r="8156">
          <cell r="D8156" t="str">
            <v>C353-019</v>
          </cell>
          <cell r="E8156" t="str">
            <v>PULLEY</v>
          </cell>
          <cell r="F8156" t="str">
            <v>C353-019</v>
          </cell>
          <cell r="G8156" t="str">
            <v>PULLEY</v>
          </cell>
        </row>
        <row r="8157">
          <cell r="D8157" t="str">
            <v>C353-020</v>
          </cell>
          <cell r="E8157" t="str">
            <v>PULLEY</v>
          </cell>
          <cell r="F8157" t="str">
            <v>C353-020</v>
          </cell>
          <cell r="G8157" t="str">
            <v>PULLEY</v>
          </cell>
        </row>
        <row r="8158">
          <cell r="D8158" t="str">
            <v>C353-026</v>
          </cell>
          <cell r="E8158" t="str">
            <v>PULLEY</v>
          </cell>
          <cell r="F8158" t="str">
            <v>C353-026</v>
          </cell>
          <cell r="G8158" t="str">
            <v>PULLEY</v>
          </cell>
        </row>
        <row r="8159">
          <cell r="D8159" t="str">
            <v>C353-029</v>
          </cell>
          <cell r="E8159" t="str">
            <v>BEARING</v>
          </cell>
          <cell r="F8159" t="str">
            <v>C353-029</v>
          </cell>
          <cell r="G8159" t="str">
            <v>BEARING</v>
          </cell>
        </row>
        <row r="8160">
          <cell r="D8160" t="str">
            <v>C353-050</v>
          </cell>
          <cell r="E8160" t="str">
            <v>HOLDER</v>
          </cell>
          <cell r="F8160" t="str">
            <v>C353-050</v>
          </cell>
          <cell r="G8160" t="str">
            <v>PINION HOLDER A</v>
          </cell>
        </row>
        <row r="8161">
          <cell r="D8161" t="str">
            <v>C353-054</v>
          </cell>
          <cell r="E8161" t="str">
            <v>HOLDER</v>
          </cell>
          <cell r="F8161" t="str">
            <v>C353-054</v>
          </cell>
          <cell r="G8161" t="str">
            <v>PINION HODER C</v>
          </cell>
        </row>
        <row r="8162">
          <cell r="D8162" t="str">
            <v>C353-055</v>
          </cell>
          <cell r="E8162" t="str">
            <v>HOOK</v>
          </cell>
          <cell r="F8162" t="str">
            <v>C353-055</v>
          </cell>
          <cell r="G8162" t="str">
            <v>SPRING HOOK</v>
          </cell>
        </row>
        <row r="8163">
          <cell r="D8163" t="str">
            <v>C353-056</v>
          </cell>
          <cell r="E8163" t="str">
            <v>SPRING</v>
          </cell>
          <cell r="F8163" t="str">
            <v>C353-056</v>
          </cell>
          <cell r="G8163" t="str">
            <v>GEAR SHAFT SPRING</v>
          </cell>
        </row>
        <row r="8164">
          <cell r="D8164" t="str">
            <v>C353-058</v>
          </cell>
          <cell r="E8164" t="str">
            <v>BEARING</v>
          </cell>
          <cell r="F8164" t="str">
            <v>C353-058</v>
          </cell>
          <cell r="G8164" t="str">
            <v>BEARING</v>
          </cell>
        </row>
        <row r="8165">
          <cell r="D8165" t="str">
            <v>C353-061</v>
          </cell>
          <cell r="E8165" t="str">
            <v>SHAFT</v>
          </cell>
          <cell r="F8165" t="str">
            <v>C353-061</v>
          </cell>
          <cell r="G8165" t="str">
            <v>ROLL UP SHAFT</v>
          </cell>
        </row>
        <row r="8166">
          <cell r="D8166" t="str">
            <v>C353-068</v>
          </cell>
          <cell r="E8166" t="str">
            <v>SHAFT</v>
          </cell>
          <cell r="F8166" t="str">
            <v>C353-068</v>
          </cell>
          <cell r="G8166" t="str">
            <v>GEAR SHAFT FOR LOWER ROLLER</v>
          </cell>
        </row>
        <row r="8167">
          <cell r="D8167" t="str">
            <v>C353-070-L</v>
          </cell>
          <cell r="E8167" t="str">
            <v>SPRING</v>
          </cell>
          <cell r="F8167" t="str">
            <v>C353-070-L</v>
          </cell>
          <cell r="G8167" t="str">
            <v>CAM FLOOR SPRING</v>
          </cell>
        </row>
        <row r="8168">
          <cell r="D8168" t="str">
            <v>C353-071</v>
          </cell>
          <cell r="E8168" t="str">
            <v>HOLDER</v>
          </cell>
          <cell r="F8168" t="str">
            <v>C353-071</v>
          </cell>
          <cell r="G8168" t="str">
            <v>ROLL UP SHAFT HOLDER</v>
          </cell>
        </row>
        <row r="8169">
          <cell r="D8169" t="str">
            <v>C353-072</v>
          </cell>
          <cell r="E8169" t="str">
            <v>BEARING</v>
          </cell>
          <cell r="F8169" t="str">
            <v>C353-072</v>
          </cell>
          <cell r="G8169" t="str">
            <v>BEARING</v>
          </cell>
        </row>
        <row r="8170">
          <cell r="D8170" t="str">
            <v>C353-074</v>
          </cell>
          <cell r="E8170" t="str">
            <v>PULLEY</v>
          </cell>
          <cell r="F8170" t="str">
            <v>C353-074</v>
          </cell>
          <cell r="G8170" t="str">
            <v>PULLEY</v>
          </cell>
        </row>
        <row r="8171">
          <cell r="D8171" t="str">
            <v>C353-077</v>
          </cell>
          <cell r="E8171" t="str">
            <v>SHAFT</v>
          </cell>
          <cell r="F8171" t="str">
            <v>C353-077</v>
          </cell>
          <cell r="G8171" t="str">
            <v>IDLER SHAFT</v>
          </cell>
        </row>
        <row r="8172">
          <cell r="D8172" t="str">
            <v>C353-079</v>
          </cell>
          <cell r="E8172" t="str">
            <v>SHAFT</v>
          </cell>
          <cell r="F8172" t="str">
            <v>C353-079</v>
          </cell>
          <cell r="G8172" t="str">
            <v>CUTTER SHAFT</v>
          </cell>
        </row>
        <row r="8173">
          <cell r="D8173" t="str">
            <v>C353-082</v>
          </cell>
          <cell r="E8173" t="str">
            <v>PULLEY</v>
          </cell>
          <cell r="F8173" t="str">
            <v>C353-082</v>
          </cell>
          <cell r="G8173" t="str">
            <v>PULLEY</v>
          </cell>
        </row>
        <row r="8174">
          <cell r="D8174" t="str">
            <v>C353-104</v>
          </cell>
          <cell r="E8174" t="str">
            <v>BLADE</v>
          </cell>
          <cell r="F8174" t="str">
            <v>C353-104</v>
          </cell>
          <cell r="G8174" t="str">
            <v>Ｃ３７３ V BLADE YATOI</v>
          </cell>
        </row>
        <row r="8175">
          <cell r="D8175" t="str">
            <v>C353-105</v>
          </cell>
          <cell r="E8175" t="str">
            <v>GUIDE</v>
          </cell>
          <cell r="F8175" t="str">
            <v>C353-105</v>
          </cell>
          <cell r="G8175" t="str">
            <v>Ｃ３７３ UPPER BLADE GUIDE</v>
          </cell>
        </row>
        <row r="8176">
          <cell r="D8176" t="str">
            <v>C353-111</v>
          </cell>
          <cell r="E8176" t="str">
            <v>GUIDE</v>
          </cell>
          <cell r="F8176" t="str">
            <v>C353-111</v>
          </cell>
          <cell r="G8176" t="str">
            <v>Ｃ３７３ LOWER BLADE GUIDE</v>
          </cell>
        </row>
        <row r="8177">
          <cell r="D8177" t="str">
            <v>C353-113</v>
          </cell>
          <cell r="E8177" t="str">
            <v>BLOCK</v>
          </cell>
          <cell r="F8177" t="str">
            <v>C353-113</v>
          </cell>
          <cell r="G8177" t="str">
            <v>CUTTER BLOCK</v>
          </cell>
        </row>
        <row r="8178">
          <cell r="D8178" t="str">
            <v>C353-115</v>
          </cell>
          <cell r="E8178" t="str">
            <v>HOLDER</v>
          </cell>
          <cell r="F8178" t="str">
            <v>C353-115</v>
          </cell>
          <cell r="G8178" t="str">
            <v>GUIDE PIPE HOLDER ＡＳＳＹ</v>
          </cell>
        </row>
        <row r="8179">
          <cell r="D8179" t="str">
            <v>C353-121-A</v>
          </cell>
          <cell r="E8179" t="str">
            <v>ROLLER</v>
          </cell>
          <cell r="F8179" t="str">
            <v>C353-121-A</v>
          </cell>
          <cell r="G8179" t="str">
            <v>Ｃ３７３ KNRLED ROLLER COARSE 1SET(4PCS)</v>
          </cell>
        </row>
        <row r="8180">
          <cell r="D8180" t="str">
            <v>C353-121-D</v>
          </cell>
          <cell r="E8180" t="str">
            <v>ROLLER</v>
          </cell>
          <cell r="F8180" t="str">
            <v>C353-121-D</v>
          </cell>
          <cell r="G8180" t="str">
            <v>C373 URETHANE ROLLER</v>
          </cell>
        </row>
        <row r="8181">
          <cell r="D8181" t="str">
            <v>C353-137</v>
          </cell>
          <cell r="E8181" t="str">
            <v>SENSOR</v>
          </cell>
          <cell r="F8181" t="str">
            <v>C353-137</v>
          </cell>
          <cell r="G8181" t="str">
            <v>SENSOR PHOTO INTERRAPTER</v>
          </cell>
        </row>
        <row r="8182">
          <cell r="D8182" t="str">
            <v>C355-015</v>
          </cell>
          <cell r="E8182" t="str">
            <v>MOTOR</v>
          </cell>
          <cell r="F8182" t="str">
            <v>C355-015</v>
          </cell>
          <cell r="G8182" t="str">
            <v>STEPPING MOTOR</v>
          </cell>
        </row>
        <row r="8183">
          <cell r="D8183" t="str">
            <v>C355-093</v>
          </cell>
          <cell r="E8183" t="str">
            <v>SOLENOID</v>
          </cell>
          <cell r="F8183" t="str">
            <v>C355-093</v>
          </cell>
          <cell r="G8183" t="str">
            <v>SOLENOID VALVE</v>
          </cell>
        </row>
        <row r="8184">
          <cell r="D8184" t="str">
            <v>C355-100-B</v>
          </cell>
          <cell r="E8184" t="str">
            <v>COARSE</v>
          </cell>
          <cell r="F8184" t="str">
            <v>C355-100-B</v>
          </cell>
          <cell r="G8184" t="str">
            <v>KNURLED ROLLER FINE</v>
          </cell>
        </row>
        <row r="8185">
          <cell r="D8185" t="str">
            <v>385-43</v>
          </cell>
          <cell r="E8185" t="str">
            <v>COVER</v>
          </cell>
          <cell r="F8185" t="str">
            <v>385-43</v>
          </cell>
          <cell r="G8185" t="str">
            <v>SAFETY ACRLYLIC COVER</v>
          </cell>
        </row>
        <row r="8186">
          <cell r="D8186" t="str">
            <v>C372A-16</v>
          </cell>
          <cell r="E8186" t="str">
            <v>SWITCH</v>
          </cell>
          <cell r="F8186" t="str">
            <v>C372A-16</v>
          </cell>
          <cell r="G8186" t="str">
            <v>LIMIT SWITCH</v>
          </cell>
        </row>
        <row r="8187">
          <cell r="D8187" t="str">
            <v>C377-105-A</v>
          </cell>
          <cell r="E8187" t="str">
            <v>BLADE</v>
          </cell>
          <cell r="F8187" t="str">
            <v>C377-105-A</v>
          </cell>
          <cell r="G8187" t="str">
            <v>BLADE S7 (V BLADE)</v>
          </cell>
        </row>
        <row r="8188">
          <cell r="D8188" t="str">
            <v>C377-105-B</v>
          </cell>
          <cell r="E8188" t="str">
            <v>BLADE</v>
          </cell>
          <cell r="F8188" t="str">
            <v>C377-105-B</v>
          </cell>
          <cell r="G8188" t="str">
            <v>BLADE S7 (ROUND BLADE)</v>
          </cell>
        </row>
        <row r="8189">
          <cell r="D8189" t="str">
            <v>C377-105-D</v>
          </cell>
          <cell r="E8189" t="str">
            <v>BLADE</v>
          </cell>
          <cell r="F8189" t="str">
            <v>C377-105-D</v>
          </cell>
          <cell r="G8189" t="str">
            <v>VR BLADE 6.1</v>
          </cell>
        </row>
        <row r="8190">
          <cell r="D8190" t="str">
            <v>C377-110</v>
          </cell>
          <cell r="E8190" t="str">
            <v>SPACER</v>
          </cell>
          <cell r="F8190" t="str">
            <v>C377-110</v>
          </cell>
          <cell r="G8190" t="str">
            <v>CUTTER BLOCK ASSY</v>
          </cell>
        </row>
        <row r="8191">
          <cell r="D8191" t="str">
            <v>C377-13</v>
          </cell>
          <cell r="E8191" t="str">
            <v>BELT</v>
          </cell>
          <cell r="F8191" t="str">
            <v>C377-13</v>
          </cell>
          <cell r="G8191" t="str">
            <v>TIMING BELT</v>
          </cell>
        </row>
        <row r="8192">
          <cell r="D8192" t="str">
            <v>C377-139C</v>
          </cell>
          <cell r="E8192" t="str">
            <v>BOARD</v>
          </cell>
          <cell r="F8192" t="str">
            <v>C377-139C</v>
          </cell>
          <cell r="G8192" t="str">
            <v>MDU-5HC BOARD</v>
          </cell>
        </row>
        <row r="8193">
          <cell r="D8193" t="str">
            <v>C377-166</v>
          </cell>
          <cell r="E8193" t="str">
            <v>BEARING</v>
          </cell>
          <cell r="F8193" t="str">
            <v>C377-166</v>
          </cell>
          <cell r="G8193" t="str">
            <v>BEARING A</v>
          </cell>
        </row>
        <row r="8194">
          <cell r="D8194" t="str">
            <v>C377-74-A</v>
          </cell>
          <cell r="E8194" t="str">
            <v>COARSE</v>
          </cell>
          <cell r="F8194" t="str">
            <v>C377-74-A</v>
          </cell>
          <cell r="G8194" t="str">
            <v>COARSE ROLLER</v>
          </cell>
        </row>
        <row r="8195">
          <cell r="D8195" t="str">
            <v>C377-74-B</v>
          </cell>
          <cell r="E8195" t="str">
            <v>COARSE</v>
          </cell>
          <cell r="F8195" t="str">
            <v>C377-74-B</v>
          </cell>
          <cell r="G8195" t="str">
            <v>COARSE FINE ROLLER</v>
          </cell>
        </row>
        <row r="8196">
          <cell r="D8196" t="str">
            <v>C377-74-C</v>
          </cell>
          <cell r="E8196" t="str">
            <v>ROLLER</v>
          </cell>
          <cell r="F8196" t="str">
            <v>C377-74-C</v>
          </cell>
          <cell r="G8196" t="str">
            <v>SAND SHOT ROLLER</v>
          </cell>
        </row>
        <row r="8197">
          <cell r="D8197" t="str">
            <v>C377-74-D</v>
          </cell>
          <cell r="E8197" t="str">
            <v>ROLLER</v>
          </cell>
          <cell r="F8197" t="str">
            <v>C377-74-D</v>
          </cell>
          <cell r="G8197" t="str">
            <v>URETHANE ROLLER</v>
          </cell>
        </row>
        <row r="8198">
          <cell r="D8198" t="str">
            <v>C377-90-B1</v>
          </cell>
          <cell r="E8198" t="str">
            <v>HOLDER</v>
          </cell>
          <cell r="F8198" t="str">
            <v>C377-90-B1</v>
          </cell>
          <cell r="G8198" t="str">
            <v>GUIDE PIPE WITH HOLDER</v>
          </cell>
        </row>
        <row r="8199">
          <cell r="D8199" t="str">
            <v>C377-CB-01</v>
          </cell>
          <cell r="E8199" t="str">
            <v>CUTTER</v>
          </cell>
          <cell r="F8199" t="str">
            <v>C377-CB-01</v>
          </cell>
          <cell r="G8199" t="str">
            <v>C377 CUTTER BLOCK GEAR SHAFT</v>
          </cell>
        </row>
        <row r="8200">
          <cell r="D8200" t="str">
            <v>C377-CB-03</v>
          </cell>
          <cell r="E8200" t="str">
            <v>CUTTER</v>
          </cell>
          <cell r="F8200" t="str">
            <v>C377-CB-03</v>
          </cell>
          <cell r="G8200" t="str">
            <v>C377 CUTTER BLOCK UPPER RACK RACK</v>
          </cell>
        </row>
        <row r="8201">
          <cell r="D8201" t="str">
            <v>C377-CB-04</v>
          </cell>
          <cell r="E8201" t="str">
            <v>CUTTER</v>
          </cell>
          <cell r="F8201" t="str">
            <v>C377-CB-04</v>
          </cell>
          <cell r="G8201" t="str">
            <v>C377 CUTTER BLOCK LOWER RACK</v>
          </cell>
        </row>
        <row r="8202">
          <cell r="D8202" t="str">
            <v>CASM4-C373A</v>
          </cell>
          <cell r="E8202" t="str">
            <v>BOARD</v>
          </cell>
          <cell r="F8202" t="str">
            <v>CASM4-C373A</v>
          </cell>
          <cell r="G8202" t="str">
            <v>CASM BOARD</v>
          </cell>
        </row>
        <row r="8203">
          <cell r="D8203" t="str">
            <v>CO504-01</v>
          </cell>
          <cell r="E8203" t="str">
            <v>PLC</v>
          </cell>
          <cell r="F8203" t="str">
            <v>CO504-01</v>
          </cell>
          <cell r="G8203" t="str">
            <v>PLC</v>
          </cell>
        </row>
        <row r="8204">
          <cell r="D8204" t="str">
            <v>CO504-03</v>
          </cell>
          <cell r="E8204" t="str">
            <v>CONTROLLER</v>
          </cell>
          <cell r="F8204" t="str">
            <v>CO504-03</v>
          </cell>
          <cell r="G8204" t="str">
            <v>CONTROL</v>
          </cell>
        </row>
        <row r="8205">
          <cell r="D8205" t="str">
            <v>D-00600</v>
          </cell>
          <cell r="E8205" t="str">
            <v>MOTOR</v>
          </cell>
          <cell r="F8205" t="str">
            <v>D-00600</v>
          </cell>
          <cell r="G8205" t="str">
            <v>MOTOR</v>
          </cell>
        </row>
        <row r="8206">
          <cell r="D8206" t="str">
            <v>D-00730</v>
          </cell>
          <cell r="E8206" t="str">
            <v>SWITCH</v>
          </cell>
          <cell r="F8206" t="str">
            <v>D-00730</v>
          </cell>
          <cell r="G8206" t="str">
            <v>RED SWITCH</v>
          </cell>
        </row>
        <row r="8207">
          <cell r="D8207" t="str">
            <v>D-00740</v>
          </cell>
          <cell r="E8207" t="str">
            <v>SWITCH</v>
          </cell>
          <cell r="F8207" t="str">
            <v>D-00740</v>
          </cell>
          <cell r="G8207" t="str">
            <v>GREEN SWITCH</v>
          </cell>
        </row>
        <row r="8208">
          <cell r="D8208" t="str">
            <v>H-00150</v>
          </cell>
          <cell r="E8208" t="str">
            <v>COVER</v>
          </cell>
          <cell r="F8208" t="str">
            <v>H-00150</v>
          </cell>
          <cell r="G8208" t="str">
            <v>SAFETY COVER</v>
          </cell>
        </row>
        <row r="8209">
          <cell r="D8209" t="str">
            <v>H-00160</v>
          </cell>
          <cell r="E8209" t="str">
            <v>COVER</v>
          </cell>
          <cell r="F8209" t="str">
            <v>H-00160</v>
          </cell>
          <cell r="G8209" t="str">
            <v>SAFETY COVER</v>
          </cell>
        </row>
        <row r="8210">
          <cell r="D8210" t="str">
            <v>I-00380</v>
          </cell>
          <cell r="E8210" t="str">
            <v>OIL</v>
          </cell>
          <cell r="F8210" t="str">
            <v>I-00380</v>
          </cell>
          <cell r="G8210" t="str">
            <v>EXCLUSIVE OIL</v>
          </cell>
        </row>
        <row r="8211">
          <cell r="D8211" t="str">
            <v>KZ-04-009</v>
          </cell>
          <cell r="E8211" t="str">
            <v>SPACER</v>
          </cell>
          <cell r="F8211" t="str">
            <v>KZ-04-009</v>
          </cell>
          <cell r="G8211" t="str">
            <v>SPACER</v>
          </cell>
        </row>
        <row r="8212">
          <cell r="D8212" t="str">
            <v>KZ-0M-C377-2</v>
          </cell>
          <cell r="E8212" t="str">
            <v>PANEL</v>
          </cell>
          <cell r="F8212" t="str">
            <v>KZ-0M-C377-2</v>
          </cell>
          <cell r="G8212" t="str">
            <v>OPERATION PANEL ASSY</v>
          </cell>
        </row>
        <row r="8213">
          <cell r="D8213" t="str">
            <v>L-00500</v>
          </cell>
          <cell r="E8213" t="str">
            <v>GUIDE</v>
          </cell>
          <cell r="F8213" t="str">
            <v>L-00500</v>
          </cell>
          <cell r="G8213" t="str">
            <v>GUIDE POLE (LONG)</v>
          </cell>
        </row>
        <row r="8214">
          <cell r="D8214" t="str">
            <v>L-00510</v>
          </cell>
          <cell r="E8214" t="str">
            <v>GUIDE</v>
          </cell>
          <cell r="F8214" t="str">
            <v>L-00510</v>
          </cell>
          <cell r="G8214" t="str">
            <v>GUIDE POLE (SHORT)</v>
          </cell>
        </row>
        <row r="8215">
          <cell r="D8215" t="str">
            <v>L-00550</v>
          </cell>
          <cell r="E8215" t="str">
            <v>BLADE</v>
          </cell>
          <cell r="F8215" t="str">
            <v>L-00550</v>
          </cell>
          <cell r="G8215" t="str">
            <v>SHEAR BLADE (UPPER/LOWER)</v>
          </cell>
        </row>
        <row r="8216">
          <cell r="D8216" t="str">
            <v>L-00650</v>
          </cell>
          <cell r="E8216" t="str">
            <v>SPRING</v>
          </cell>
          <cell r="F8216" t="str">
            <v>L-00650</v>
          </cell>
          <cell r="G8216" t="str">
            <v>SPRING ( 1 SET : 2 PCS)</v>
          </cell>
        </row>
        <row r="8217">
          <cell r="D8217" t="str">
            <v>L-00690</v>
          </cell>
          <cell r="E8217" t="str">
            <v>SENSOR</v>
          </cell>
          <cell r="F8217" t="str">
            <v>L-00690</v>
          </cell>
          <cell r="G8217" t="str">
            <v>SENSOR ASSY</v>
          </cell>
        </row>
        <row r="8218">
          <cell r="D8218" t="str">
            <v>L-00730</v>
          </cell>
          <cell r="E8218" t="str">
            <v>SPRING</v>
          </cell>
          <cell r="F8218" t="str">
            <v>L-00730</v>
          </cell>
          <cell r="G8218" t="str">
            <v>SPRING</v>
          </cell>
        </row>
        <row r="8219">
          <cell r="D8219" t="str">
            <v>UR-377-1</v>
          </cell>
          <cell r="E8219" t="str">
            <v>ROLLER</v>
          </cell>
          <cell r="F8219" t="str">
            <v>UR-377-1</v>
          </cell>
          <cell r="G8219" t="str">
            <v>URETHANE ROLLER</v>
          </cell>
        </row>
        <row r="8220">
          <cell r="D8220" t="str">
            <v>UR-377-2</v>
          </cell>
          <cell r="E8220" t="str">
            <v>ROLLER</v>
          </cell>
          <cell r="F8220" t="str">
            <v>UR-377-2</v>
          </cell>
          <cell r="G8220" t="str">
            <v>URETHANE ROLLER</v>
          </cell>
        </row>
        <row r="8221">
          <cell r="D8221">
            <v>254.00630000000001</v>
          </cell>
          <cell r="E8221" t="str">
            <v>BELT</v>
          </cell>
          <cell r="F8221">
            <v>254.00630000000001</v>
          </cell>
          <cell r="G8221" t="str">
            <v>STANDART FEED BELT NEOPRAME</v>
          </cell>
        </row>
        <row r="8222">
          <cell r="D8222">
            <v>254.00710000000001</v>
          </cell>
          <cell r="E8222" t="str">
            <v>BELT</v>
          </cell>
          <cell r="F8222">
            <v>254.00710000000001</v>
          </cell>
          <cell r="G8222" t="str">
            <v>DRIVE BELT CUT/ROT T5/6/390 FOR MX</v>
          </cell>
        </row>
        <row r="8223">
          <cell r="D8223">
            <v>301.9348</v>
          </cell>
          <cell r="E8223" t="str">
            <v>PULLEY</v>
          </cell>
          <cell r="F8223">
            <v>301.9348</v>
          </cell>
          <cell r="G8223" t="str">
            <v>PULLEY</v>
          </cell>
        </row>
        <row r="8224">
          <cell r="D8224">
            <v>301.9357</v>
          </cell>
          <cell r="E8224" t="str">
            <v>SCREW</v>
          </cell>
          <cell r="F8224">
            <v>301.9357</v>
          </cell>
          <cell r="G8224" t="str">
            <v>BODY FIT SCREW</v>
          </cell>
        </row>
        <row r="8225">
          <cell r="D8225">
            <v>401.9008</v>
          </cell>
          <cell r="E8225" t="str">
            <v>BLADE</v>
          </cell>
          <cell r="F8225">
            <v>401.9008</v>
          </cell>
          <cell r="G8225" t="str">
            <v>V-BLADE SET HSS STANDART 16 mm</v>
          </cell>
        </row>
        <row r="8226">
          <cell r="D8226">
            <v>401.90109999999999</v>
          </cell>
          <cell r="E8226" t="str">
            <v>ROLLER</v>
          </cell>
          <cell r="F8226">
            <v>401.90109999999999</v>
          </cell>
          <cell r="G8226" t="str">
            <v>STANDARD FEED ROLLER</v>
          </cell>
        </row>
        <row r="8227">
          <cell r="D8227">
            <v>401.90120000000002</v>
          </cell>
          <cell r="E8227" t="str">
            <v>GUIDE</v>
          </cell>
          <cell r="F8227">
            <v>401.90120000000002</v>
          </cell>
          <cell r="G8227" t="str">
            <v>TURRET GUIDE FOR BF,RF,P</v>
          </cell>
        </row>
        <row r="8228">
          <cell r="D8228">
            <v>401.9477</v>
          </cell>
          <cell r="E8228" t="str">
            <v>ENCODER</v>
          </cell>
          <cell r="F8228">
            <v>401.9477</v>
          </cell>
          <cell r="G8228" t="str">
            <v>ENCODER FOR RSL,R</v>
          </cell>
        </row>
        <row r="8229">
          <cell r="D8229">
            <v>627.00080000000003</v>
          </cell>
          <cell r="E8229" t="str">
            <v>FUSE</v>
          </cell>
          <cell r="F8229">
            <v>627.00080000000003</v>
          </cell>
          <cell r="G8229" t="str">
            <v>FUSE 5X20,2.0 A/T</v>
          </cell>
        </row>
        <row r="8230">
          <cell r="D8230">
            <v>701.79010000000005</v>
          </cell>
          <cell r="E8230" t="str">
            <v>POWER</v>
          </cell>
          <cell r="F8230">
            <v>701.79010000000005</v>
          </cell>
          <cell r="G8230" t="str">
            <v>POWER SUPPLY</v>
          </cell>
        </row>
        <row r="8231">
          <cell r="D8231">
            <v>701.94010000000003</v>
          </cell>
          <cell r="E8231" t="str">
            <v>BOARD</v>
          </cell>
          <cell r="F8231">
            <v>701.94010000000003</v>
          </cell>
          <cell r="G8231" t="str">
            <v>CPU 32 BOARD PS 9500</v>
          </cell>
        </row>
        <row r="8232">
          <cell r="D8232">
            <v>701.9402</v>
          </cell>
          <cell r="E8232" t="str">
            <v>I/O</v>
          </cell>
          <cell r="F8232">
            <v>701.9402</v>
          </cell>
          <cell r="G8232" t="str">
            <v>I/O PCB</v>
          </cell>
        </row>
        <row r="8233">
          <cell r="D8233">
            <v>901.91079999999999</v>
          </cell>
          <cell r="E8233" t="str">
            <v>POWER</v>
          </cell>
          <cell r="F8233">
            <v>901.91079999999999</v>
          </cell>
          <cell r="G8233" t="str">
            <v xml:space="preserve">POWER DRIVE BERGER </v>
          </cell>
        </row>
        <row r="8234">
          <cell r="D8234">
            <v>901.91089999999997</v>
          </cell>
          <cell r="E8234" t="str">
            <v>SWITCH</v>
          </cell>
          <cell r="F8234">
            <v>901.91089999999997</v>
          </cell>
          <cell r="G8234" t="str">
            <v>EMERGENCY SWITCH</v>
          </cell>
        </row>
        <row r="8235">
          <cell r="D8235">
            <v>901.91139999999996</v>
          </cell>
          <cell r="E8235" t="str">
            <v>CAN</v>
          </cell>
          <cell r="F8235">
            <v>901.91139999999996</v>
          </cell>
          <cell r="G8235" t="str">
            <v>CAN I/O-BOX</v>
          </cell>
        </row>
        <row r="8236">
          <cell r="D8236">
            <v>402122</v>
          </cell>
          <cell r="E8236" t="str">
            <v>SCREW</v>
          </cell>
          <cell r="F8236">
            <v>402122</v>
          </cell>
          <cell r="G8236" t="str">
            <v>CUONTERSUNK SCREW M2.5X4</v>
          </cell>
        </row>
        <row r="8237">
          <cell r="D8237">
            <v>408596</v>
          </cell>
          <cell r="E8237" t="str">
            <v>DRIVE</v>
          </cell>
          <cell r="F8237">
            <v>408596</v>
          </cell>
          <cell r="G8237" t="str">
            <v>DRIVE BELT ROT 357-3M-6HTD FOR RX</v>
          </cell>
        </row>
        <row r="8238">
          <cell r="D8238">
            <v>410758</v>
          </cell>
          <cell r="E8238" t="str">
            <v>STEPPER</v>
          </cell>
          <cell r="F8238">
            <v>410758</v>
          </cell>
          <cell r="G8238" t="str">
            <v>MOTOR: SLIDING UNIT,CLAMPING,CUTTING</v>
          </cell>
        </row>
        <row r="8239">
          <cell r="D8239">
            <v>410760</v>
          </cell>
          <cell r="E8239" t="str">
            <v>TRIGER</v>
          </cell>
          <cell r="F8239">
            <v>410760</v>
          </cell>
          <cell r="G8239" t="str">
            <v>TRIGGER MOTOR</v>
          </cell>
        </row>
        <row r="8240">
          <cell r="D8240">
            <v>410940</v>
          </cell>
          <cell r="E8240" t="str">
            <v>DRIVE</v>
          </cell>
          <cell r="F8240">
            <v>410940</v>
          </cell>
          <cell r="G8240" t="str">
            <v>DRIVE BELT HTD165-3M-6</v>
          </cell>
        </row>
        <row r="8241">
          <cell r="D8241">
            <v>410993</v>
          </cell>
          <cell r="E8241" t="str">
            <v>BLADE</v>
          </cell>
          <cell r="F8241">
            <v>410993</v>
          </cell>
          <cell r="G8241" t="str">
            <v>V-BLADE STANDARD</v>
          </cell>
        </row>
        <row r="8242">
          <cell r="D8242">
            <v>412287</v>
          </cell>
          <cell r="E8242" t="str">
            <v>BLADE</v>
          </cell>
          <cell r="F8242">
            <v>412287</v>
          </cell>
          <cell r="G8242" t="str">
            <v>SCREW FOR BLADE MOUNTING</v>
          </cell>
        </row>
        <row r="8243">
          <cell r="D8243">
            <v>412644</v>
          </cell>
          <cell r="E8243" t="str">
            <v>BATTERY</v>
          </cell>
          <cell r="F8243">
            <v>412644</v>
          </cell>
          <cell r="G8243" t="str">
            <v>BATTERY CR1632</v>
          </cell>
        </row>
        <row r="8244">
          <cell r="D8244">
            <v>415171</v>
          </cell>
          <cell r="E8244" t="str">
            <v>BELT</v>
          </cell>
          <cell r="F8244">
            <v>415171</v>
          </cell>
          <cell r="G8244" t="str">
            <v>TIMING BELT 420-3M-6</v>
          </cell>
        </row>
        <row r="8245">
          <cell r="D8245">
            <v>415615</v>
          </cell>
          <cell r="E8245" t="str">
            <v>KEY</v>
          </cell>
          <cell r="F8245">
            <v>415615</v>
          </cell>
          <cell r="G8245" t="str">
            <v>TORX KEY T15</v>
          </cell>
        </row>
        <row r="8246">
          <cell r="D8246">
            <v>416263</v>
          </cell>
          <cell r="E8246" t="str">
            <v>HOLDER</v>
          </cell>
          <cell r="F8246">
            <v>416263</v>
          </cell>
          <cell r="G8246" t="str">
            <v>TRIGGER HOLDER</v>
          </cell>
        </row>
        <row r="8247">
          <cell r="D8247">
            <v>416555</v>
          </cell>
          <cell r="E8247" t="str">
            <v>DISPLAY</v>
          </cell>
          <cell r="F8247">
            <v>416555</v>
          </cell>
          <cell r="G8247" t="str">
            <v>DISPLAY SCH 2300</v>
          </cell>
        </row>
        <row r="8248">
          <cell r="D8248">
            <v>418229</v>
          </cell>
          <cell r="E8248" t="str">
            <v>BLADE</v>
          </cell>
          <cell r="F8248">
            <v>418229</v>
          </cell>
          <cell r="G8248" t="str">
            <v>V-BLADE</v>
          </cell>
        </row>
        <row r="8249">
          <cell r="D8249">
            <v>421859</v>
          </cell>
          <cell r="E8249" t="str">
            <v>DISTORTION</v>
          </cell>
          <cell r="F8249">
            <v>421859</v>
          </cell>
          <cell r="G8249" t="str">
            <v>DISTORTION LOCK COMPLETE</v>
          </cell>
        </row>
        <row r="8250">
          <cell r="D8250">
            <v>425002</v>
          </cell>
          <cell r="E8250" t="str">
            <v>COVER</v>
          </cell>
          <cell r="F8250">
            <v>425002</v>
          </cell>
          <cell r="G8250" t="str">
            <v>SAFETY COVER</v>
          </cell>
        </row>
        <row r="8251">
          <cell r="D8251">
            <v>425667</v>
          </cell>
          <cell r="E8251" t="str">
            <v>WASTE</v>
          </cell>
          <cell r="F8251">
            <v>425667</v>
          </cell>
          <cell r="G8251" t="str">
            <v>WASTE DISPOSAL</v>
          </cell>
        </row>
        <row r="8252">
          <cell r="D8252">
            <v>426960</v>
          </cell>
          <cell r="E8252" t="str">
            <v>HOLDER</v>
          </cell>
          <cell r="F8252">
            <v>426960</v>
          </cell>
          <cell r="G8252" t="str">
            <v>BLADE HOLDER SET</v>
          </cell>
        </row>
        <row r="8253">
          <cell r="D8253" t="str">
            <v>427232T</v>
          </cell>
          <cell r="E8253" t="str">
            <v>PCB</v>
          </cell>
          <cell r="F8253" t="str">
            <v>427232T</v>
          </cell>
          <cell r="G8253" t="str">
            <v xml:space="preserve">PCB BDRVDC2 STEPPER2 </v>
          </cell>
        </row>
        <row r="8254">
          <cell r="D8254" t="str">
            <v>432841T</v>
          </cell>
          <cell r="E8254" t="str">
            <v>PCB</v>
          </cell>
          <cell r="F8254" t="str">
            <v>432841T</v>
          </cell>
          <cell r="G8254" t="str">
            <v>PCB BDRV STEPPER L</v>
          </cell>
        </row>
        <row r="8255">
          <cell r="D8255">
            <v>438682</v>
          </cell>
          <cell r="E8255" t="str">
            <v>PULLEY</v>
          </cell>
          <cell r="F8255">
            <v>438682</v>
          </cell>
          <cell r="G8255" t="str">
            <v>DRIVE PULLEY Z= 24</v>
          </cell>
        </row>
        <row r="8256">
          <cell r="D8256">
            <v>438683</v>
          </cell>
          <cell r="E8256" t="str">
            <v>PULLEY</v>
          </cell>
          <cell r="F8256">
            <v>438683</v>
          </cell>
          <cell r="G8256" t="str">
            <v>DEFLECTION PULLEY Z= 24</v>
          </cell>
        </row>
        <row r="8257">
          <cell r="D8257">
            <v>438684</v>
          </cell>
          <cell r="E8257" t="str">
            <v>BELT</v>
          </cell>
          <cell r="F8257">
            <v>438684</v>
          </cell>
          <cell r="G8257" t="str">
            <v>FEEDING BELT 255-P5-20</v>
          </cell>
        </row>
        <row r="8258">
          <cell r="D8258">
            <v>438689</v>
          </cell>
          <cell r="E8258" t="str">
            <v>BELT</v>
          </cell>
          <cell r="F8258">
            <v>438689</v>
          </cell>
          <cell r="G8258" t="str">
            <v>BELT TENSIONER</v>
          </cell>
        </row>
        <row r="8259">
          <cell r="D8259">
            <v>438691</v>
          </cell>
          <cell r="E8259" t="str">
            <v>PULLEY</v>
          </cell>
          <cell r="F8259">
            <v>438691</v>
          </cell>
          <cell r="G8259" t="str">
            <v>SUPPORT PULLEY</v>
          </cell>
        </row>
        <row r="8260">
          <cell r="D8260">
            <v>438709</v>
          </cell>
          <cell r="E8260" t="str">
            <v>BELT</v>
          </cell>
          <cell r="F8260">
            <v>438709</v>
          </cell>
          <cell r="G8260" t="str">
            <v>FEEDING BELT 255-RPP5M-20</v>
          </cell>
        </row>
        <row r="8261">
          <cell r="D8261">
            <v>439681</v>
          </cell>
          <cell r="E8261" t="str">
            <v>MOTOR</v>
          </cell>
          <cell r="F8261">
            <v>439681</v>
          </cell>
          <cell r="G8261" t="str">
            <v>STEPPER MOTOR 5.5NM 2 END</v>
          </cell>
        </row>
        <row r="8262">
          <cell r="D8262">
            <v>439682</v>
          </cell>
          <cell r="E8262" t="str">
            <v>MOTOR</v>
          </cell>
          <cell r="F8262">
            <v>439682</v>
          </cell>
          <cell r="G8262" t="str">
            <v>STEPPER MOTOR 2.3NM</v>
          </cell>
        </row>
        <row r="8263">
          <cell r="D8263">
            <v>446997</v>
          </cell>
          <cell r="E8263" t="str">
            <v>CABLE</v>
          </cell>
          <cell r="F8263">
            <v>446997</v>
          </cell>
          <cell r="G8263" t="str">
            <v>CABLE MONITOR FPD EXTERNAL 2000mm</v>
          </cell>
        </row>
        <row r="8264">
          <cell r="D8264">
            <v>451253</v>
          </cell>
          <cell r="E8264" t="str">
            <v>PCB</v>
          </cell>
          <cell r="F8264">
            <v>451253</v>
          </cell>
          <cell r="G8264" t="str">
            <v>PCB COLIBRI T30 1 GB</v>
          </cell>
        </row>
        <row r="8265">
          <cell r="D8265">
            <v>452509</v>
          </cell>
          <cell r="E8265" t="str">
            <v>MOTOR</v>
          </cell>
          <cell r="F8265">
            <v>452509</v>
          </cell>
          <cell r="G8265" t="str">
            <v>STEPPER MOTOR 0.7NM INCL. PINION</v>
          </cell>
        </row>
        <row r="8266">
          <cell r="D8266">
            <v>452510</v>
          </cell>
          <cell r="E8266" t="str">
            <v>MOTOR</v>
          </cell>
          <cell r="F8266">
            <v>452510</v>
          </cell>
          <cell r="G8266" t="str">
            <v>BLCD MOTOR</v>
          </cell>
        </row>
        <row r="8267">
          <cell r="D8267">
            <v>473282</v>
          </cell>
          <cell r="E8267" t="str">
            <v>PULLEY</v>
          </cell>
          <cell r="F8267">
            <v>473282</v>
          </cell>
          <cell r="G8267" t="str">
            <v>PULLEY 24</v>
          </cell>
        </row>
        <row r="8268">
          <cell r="D8268">
            <v>254.00700000000001</v>
          </cell>
          <cell r="E8268" t="str">
            <v>BELT</v>
          </cell>
          <cell r="F8268">
            <v>254.00700000000001</v>
          </cell>
          <cell r="G8268" t="str">
            <v>DRIVE BELT ROT 357-3M-6HTD FOR RX</v>
          </cell>
        </row>
        <row r="8269">
          <cell r="D8269">
            <v>254.00720000000001</v>
          </cell>
          <cell r="E8269" t="str">
            <v>BELT</v>
          </cell>
          <cell r="F8269">
            <v>254.00720000000001</v>
          </cell>
          <cell r="G8269" t="str">
            <v>DRIVE BELT CENTRALIZER 255-3M-6HTD FOR RX</v>
          </cell>
        </row>
        <row r="8270">
          <cell r="D8270" t="str">
            <v>407638T</v>
          </cell>
          <cell r="E8270" t="str">
            <v>BOARD</v>
          </cell>
          <cell r="F8270" t="str">
            <v>407638T</v>
          </cell>
          <cell r="G8270" t="str">
            <v>PCB; Penta Board</v>
          </cell>
        </row>
        <row r="8271">
          <cell r="D8271" t="str">
            <v>432241E</v>
          </cell>
          <cell r="E8271" t="str">
            <v>PCB</v>
          </cell>
          <cell r="F8271" t="str">
            <v>432241E</v>
          </cell>
          <cell r="G8271" t="str">
            <v>PCB BMAIN CONTROLLER EXCHANGE</v>
          </cell>
        </row>
        <row r="8272">
          <cell r="D8272" t="str">
            <v>701.9403E</v>
          </cell>
          <cell r="E8272" t="str">
            <v>PANEL</v>
          </cell>
          <cell r="F8272" t="str">
            <v>701.9403E</v>
          </cell>
          <cell r="G8272" t="str">
            <v>REPAIR FRONT PANEL</v>
          </cell>
        </row>
        <row r="8273">
          <cell r="D8273" t="str">
            <v>701.9410</v>
          </cell>
          <cell r="E8273" t="str">
            <v>MOTOR</v>
          </cell>
          <cell r="F8273" t="str">
            <v>701.9410</v>
          </cell>
          <cell r="G8273" t="str">
            <v>Fan; motors</v>
          </cell>
        </row>
        <row r="8274">
          <cell r="D8274">
            <v>701.94119999999998</v>
          </cell>
          <cell r="E8274" t="str">
            <v>FAN</v>
          </cell>
          <cell r="F8274">
            <v>701.94119999999998</v>
          </cell>
          <cell r="G8274" t="str">
            <v>FAN ELECTRONICS</v>
          </cell>
        </row>
        <row r="8275">
          <cell r="D8275" t="str">
            <v>A4-0348E</v>
          </cell>
          <cell r="E8275" t="str">
            <v>COVER</v>
          </cell>
          <cell r="F8275" t="str">
            <v>A4-0348E</v>
          </cell>
          <cell r="G8275" t="str">
            <v>COVER</v>
          </cell>
        </row>
        <row r="8276">
          <cell r="D8276" t="str">
            <v>A4-0360</v>
          </cell>
          <cell r="E8276" t="str">
            <v>BLADE</v>
          </cell>
          <cell r="F8276" t="str">
            <v>A4-0360</v>
          </cell>
          <cell r="G8276" t="str">
            <v>V-BLADE,HSS</v>
          </cell>
        </row>
        <row r="8277">
          <cell r="D8277" t="str">
            <v>CR504ACB05</v>
          </cell>
          <cell r="E8277" t="str">
            <v>BEARING</v>
          </cell>
          <cell r="F8277" t="str">
            <v>CR504ACB05</v>
          </cell>
          <cell r="G8277" t="str">
            <v>CENTERING BEARING ACB (0.5) TYPE FOR JS8450</v>
          </cell>
        </row>
        <row r="8278">
          <cell r="D8278" t="str">
            <v>JPN324-2</v>
          </cell>
          <cell r="E8278" t="str">
            <v>INVERTER</v>
          </cell>
          <cell r="F8278" t="str">
            <v>JPN324-2</v>
          </cell>
          <cell r="G8278" t="str">
            <v>INVERTER FOR PREFEEDER</v>
          </cell>
        </row>
        <row r="8279">
          <cell r="D8279" t="str">
            <v>JPN403-013</v>
          </cell>
          <cell r="E8279" t="str">
            <v>HOLDER</v>
          </cell>
          <cell r="F8279" t="str">
            <v>JPN403-013</v>
          </cell>
          <cell r="G8279" t="str">
            <v>LINEAR HOLDDER FOR PREFEEDER</v>
          </cell>
        </row>
        <row r="8280">
          <cell r="D8280" t="str">
            <v>JPN403-024</v>
          </cell>
          <cell r="E8280" t="str">
            <v>BELT</v>
          </cell>
          <cell r="F8280" t="str">
            <v>JPN403-024</v>
          </cell>
          <cell r="G8280" t="str">
            <v>T BELT FOR PREFEEDER</v>
          </cell>
        </row>
        <row r="8281">
          <cell r="D8281" t="str">
            <v>JPN439-009</v>
          </cell>
          <cell r="E8281" t="str">
            <v>SWITCH</v>
          </cell>
          <cell r="F8281" t="str">
            <v>JPN439-009</v>
          </cell>
          <cell r="G8281" t="str">
            <v>Limit switch for 800Y</v>
          </cell>
        </row>
        <row r="8282">
          <cell r="D8282" t="str">
            <v>RB504-01</v>
          </cell>
          <cell r="E8282" t="str">
            <v>BELT</v>
          </cell>
          <cell r="F8282" t="str">
            <v>RB504-01</v>
          </cell>
          <cell r="G8282" t="str">
            <v>TIMING BELT FOR THE SLIIDE</v>
          </cell>
        </row>
        <row r="8283">
          <cell r="D8283" t="str">
            <v>012801-000</v>
          </cell>
          <cell r="E8283" t="str">
            <v>SHAFT</v>
          </cell>
          <cell r="F8283" t="str">
            <v>012801-000</v>
          </cell>
          <cell r="G8283" t="str">
            <v>LONG SHAFT 8"</v>
          </cell>
        </row>
        <row r="8284">
          <cell r="D8284" t="str">
            <v>028537-000</v>
          </cell>
          <cell r="E8284" t="str">
            <v>REFLECTOR</v>
          </cell>
          <cell r="F8284" t="str">
            <v>028537-000</v>
          </cell>
          <cell r="G8284" t="str">
            <v>REFLECTOR</v>
          </cell>
        </row>
        <row r="8285">
          <cell r="D8285" t="str">
            <v>098015-000</v>
          </cell>
          <cell r="E8285" t="str">
            <v>CHAIN</v>
          </cell>
          <cell r="F8285" t="str">
            <v>098015-000</v>
          </cell>
          <cell r="G8285" t="str">
            <v>#40 CHAIN AND SPROCKET KIT</v>
          </cell>
        </row>
        <row r="8286">
          <cell r="D8286" t="str">
            <v>237492-000</v>
          </cell>
          <cell r="E8286" t="str">
            <v>ELEMENT</v>
          </cell>
          <cell r="F8286" t="str">
            <v>237492-000</v>
          </cell>
          <cell r="G8286" t="str">
            <v>LOWER HEATING ELEMENT</v>
          </cell>
        </row>
        <row r="8287">
          <cell r="D8287" t="str">
            <v>275383-000</v>
          </cell>
          <cell r="E8287" t="str">
            <v>BELT</v>
          </cell>
          <cell r="F8287" t="str">
            <v>275383-000</v>
          </cell>
          <cell r="G8287" t="str">
            <v>LOWER TIMING BELT</v>
          </cell>
        </row>
        <row r="8288">
          <cell r="D8288" t="str">
            <v>304113-000</v>
          </cell>
          <cell r="E8288" t="str">
            <v>PULLEY</v>
          </cell>
          <cell r="F8288" t="str">
            <v>304113-000</v>
          </cell>
          <cell r="G8288" t="str">
            <v>BELT DRIVE PULLEY</v>
          </cell>
        </row>
        <row r="8289">
          <cell r="D8289" t="str">
            <v>350123-000</v>
          </cell>
          <cell r="E8289" t="str">
            <v>VARISTOR</v>
          </cell>
          <cell r="F8289" t="str">
            <v>350123-000</v>
          </cell>
          <cell r="G8289" t="str">
            <v>VARISTOR (MOV)</v>
          </cell>
        </row>
        <row r="8290">
          <cell r="D8290" t="str">
            <v>407017-000</v>
          </cell>
          <cell r="E8290" t="str">
            <v>POT</v>
          </cell>
          <cell r="F8290" t="str">
            <v>407017-000</v>
          </cell>
          <cell r="G8290" t="str">
            <v>10-TURN POT</v>
          </cell>
        </row>
        <row r="8291">
          <cell r="D8291" t="str">
            <v>441087-000</v>
          </cell>
          <cell r="E8291" t="str">
            <v>LAMP</v>
          </cell>
          <cell r="F8291" t="str">
            <v>441087-000</v>
          </cell>
          <cell r="G8291" t="str">
            <v>INDICATOR LAMP</v>
          </cell>
        </row>
        <row r="8292">
          <cell r="D8292" t="str">
            <v>514357-000</v>
          </cell>
          <cell r="E8292" t="str">
            <v>DIGIT THUMB</v>
          </cell>
          <cell r="F8292" t="str">
            <v>514357-000</v>
          </cell>
          <cell r="G8292" t="str">
            <v>3-DIGIT THUMB WHEEL</v>
          </cell>
        </row>
        <row r="8293">
          <cell r="D8293" t="str">
            <v>587661-000</v>
          </cell>
          <cell r="E8293" t="str">
            <v>HEATER</v>
          </cell>
          <cell r="F8293" t="str">
            <v>587661-000</v>
          </cell>
          <cell r="G8293" t="str">
            <v>LOWER HEATING ELEMENT FOIL 220V</v>
          </cell>
        </row>
        <row r="8294">
          <cell r="D8294" t="str">
            <v>602907-000</v>
          </cell>
          <cell r="E8294" t="str">
            <v>GUIDE</v>
          </cell>
          <cell r="F8294" t="str">
            <v>602907-000</v>
          </cell>
          <cell r="G8294" t="str">
            <v>LOWER BELT GUIDE</v>
          </cell>
        </row>
        <row r="8295">
          <cell r="D8295" t="str">
            <v>710735-000</v>
          </cell>
          <cell r="E8295" t="str">
            <v>FUSE</v>
          </cell>
          <cell r="F8295" t="str">
            <v>710735-000</v>
          </cell>
          <cell r="G8295" t="str">
            <v>1-A FUSE (5 EA)</v>
          </cell>
        </row>
        <row r="8296">
          <cell r="D8296" t="str">
            <v>720405-000</v>
          </cell>
          <cell r="E8296" t="str">
            <v>BELT</v>
          </cell>
          <cell r="F8296" t="str">
            <v>720405-000</v>
          </cell>
          <cell r="G8296" t="str">
            <v>UPPER TIMING BELT</v>
          </cell>
        </row>
        <row r="8297">
          <cell r="D8297" t="str">
            <v>742671-000</v>
          </cell>
          <cell r="E8297" t="str">
            <v>HEATER</v>
          </cell>
          <cell r="F8297" t="str">
            <v>742671-000</v>
          </cell>
          <cell r="G8297" t="str">
            <v>IR-2200-1KW-HTR</v>
          </cell>
        </row>
        <row r="8298">
          <cell r="D8298" t="str">
            <v>766927-000</v>
          </cell>
          <cell r="E8298" t="str">
            <v>GUARD</v>
          </cell>
          <cell r="F8298" t="str">
            <v>766927-000</v>
          </cell>
          <cell r="G8298" t="str">
            <v>CHAIN GUARD SET</v>
          </cell>
        </row>
        <row r="8299">
          <cell r="D8299" t="str">
            <v>812785-000</v>
          </cell>
          <cell r="E8299" t="str">
            <v>TIMER</v>
          </cell>
          <cell r="F8299" t="str">
            <v>812785-000</v>
          </cell>
          <cell r="G8299" t="str">
            <v>COOL DOWN TIMER</v>
          </cell>
        </row>
        <row r="8300">
          <cell r="D8300" t="str">
            <v>832785-000</v>
          </cell>
          <cell r="E8300" t="str">
            <v>RELAY</v>
          </cell>
          <cell r="F8300" t="str">
            <v>832785-000</v>
          </cell>
          <cell r="G8300" t="str">
            <v>RELAY, CRM</v>
          </cell>
        </row>
        <row r="8301">
          <cell r="D8301" t="str">
            <v>900939-000</v>
          </cell>
          <cell r="E8301" t="str">
            <v>CYLINDER</v>
          </cell>
          <cell r="F8301" t="str">
            <v>900939-000</v>
          </cell>
          <cell r="G8301" t="str">
            <v>AIR CYLINDER</v>
          </cell>
        </row>
        <row r="8302">
          <cell r="D8302" t="str">
            <v>946494-000</v>
          </cell>
          <cell r="E8302" t="str">
            <v>POWER</v>
          </cell>
          <cell r="F8302" t="str">
            <v>946494-000</v>
          </cell>
          <cell r="G8302" t="str">
            <v>IEC POWER ENTRY MODULE</v>
          </cell>
        </row>
        <row r="8303">
          <cell r="D8303" t="str">
            <v>970609-000</v>
          </cell>
          <cell r="E8303" t="str">
            <v>SHAFT</v>
          </cell>
          <cell r="F8303" t="str">
            <v>970609-000</v>
          </cell>
          <cell r="G8303" t="str">
            <v>SHORT SHAFT (6")</v>
          </cell>
        </row>
        <row r="8304">
          <cell r="D8304">
            <v>611.01469999999995</v>
          </cell>
          <cell r="E8304" t="str">
            <v>BLADE</v>
          </cell>
          <cell r="F8304">
            <v>611.01469999999995</v>
          </cell>
          <cell r="G8304" t="str">
            <v>MAIN SWITCH</v>
          </cell>
        </row>
        <row r="8305">
          <cell r="D8305" t="str">
            <v>48A01013020</v>
          </cell>
          <cell r="E8305" t="str">
            <v>CONNECTION JIG</v>
          </cell>
          <cell r="F8305" t="str">
            <v>48A01013020</v>
          </cell>
          <cell r="G8305" t="str">
            <v xml:space="preserve">LIF CP28P F CONNECTION CHECK JIG 7398-2457-90+7398-2458+COVER-C </v>
          </cell>
        </row>
        <row r="8306">
          <cell r="D8306" t="str">
            <v>48A19019039</v>
          </cell>
          <cell r="E8306" t="str">
            <v>CRIMPER DIES</v>
          </cell>
          <cell r="F8306" t="str">
            <v>48A19019039</v>
          </cell>
          <cell r="G8306" t="str">
            <v>WIRE CRIMPER</v>
          </cell>
        </row>
        <row r="8307">
          <cell r="D8307" t="str">
            <v>48A19037002</v>
          </cell>
          <cell r="E8307" t="str">
            <v>CRIMPER DIES</v>
          </cell>
          <cell r="F8307" t="str">
            <v>48A19037002</v>
          </cell>
          <cell r="G8307" t="str">
            <v>INSULATION CRIMPER</v>
          </cell>
        </row>
        <row r="8308">
          <cell r="D8308" t="str">
            <v>48AC80E201</v>
          </cell>
          <cell r="E8308" t="str">
            <v>CRIMPER DIES</v>
          </cell>
          <cell r="F8308" t="str">
            <v>48AC80E201</v>
          </cell>
          <cell r="G8308" t="str">
            <v>ANVIL</v>
          </cell>
        </row>
        <row r="8309">
          <cell r="D8309" t="str">
            <v>48AC80E254</v>
          </cell>
          <cell r="E8309" t="str">
            <v>HOLDER</v>
          </cell>
          <cell r="F8309" t="str">
            <v>48AC80E254</v>
          </cell>
          <cell r="G8309" t="str">
            <v xml:space="preserve">CLAMP HOLDER 7047-0125N-1 </v>
          </cell>
        </row>
        <row r="8310">
          <cell r="D8310" t="str">
            <v>48C10RB503</v>
          </cell>
          <cell r="E8310" t="str">
            <v>SHAFT</v>
          </cell>
          <cell r="F8310" t="str">
            <v>48C10RB503</v>
          </cell>
          <cell r="G8310" t="str">
            <v>SHAFT</v>
          </cell>
        </row>
        <row r="8311">
          <cell r="D8311" t="str">
            <v>70095362C</v>
          </cell>
          <cell r="E8311" t="str">
            <v>BLADE</v>
          </cell>
          <cell r="F8311" t="str">
            <v>70095362C</v>
          </cell>
          <cell r="G8311" t="str">
            <v>SHEARBLADE</v>
          </cell>
        </row>
        <row r="8312">
          <cell r="D8312" t="str">
            <v>71144793PW</v>
          </cell>
          <cell r="E8312" t="str">
            <v>CRIMPER DIES</v>
          </cell>
          <cell r="F8312" t="str">
            <v>71144793PW</v>
          </cell>
          <cell r="G8312" t="str">
            <v>WIRE CRIMPER</v>
          </cell>
        </row>
        <row r="8313">
          <cell r="D8313" t="str">
            <v>71146045KP</v>
          </cell>
          <cell r="E8313" t="str">
            <v>AIR FILTER</v>
          </cell>
          <cell r="F8313" t="str">
            <v>71146045KP</v>
          </cell>
          <cell r="G8313" t="str">
            <v>AIR FILTER FOR FAN 88X88mm</v>
          </cell>
        </row>
        <row r="8314">
          <cell r="D8314" t="str">
            <v>71146045KS</v>
          </cell>
          <cell r="E8314" t="str">
            <v>SWITCH</v>
          </cell>
          <cell r="F8314" t="str">
            <v>71146045KS</v>
          </cell>
          <cell r="G8314" t="str">
            <v>MICRO SWITCH</v>
          </cell>
        </row>
        <row r="8315">
          <cell r="D8315" t="str">
            <v>71146045KYL</v>
          </cell>
          <cell r="E8315" t="str">
            <v>HOLDER</v>
          </cell>
          <cell r="F8315" t="str">
            <v>71146045KYL</v>
          </cell>
          <cell r="G8315" t="str">
            <v>CUT HOLDER</v>
          </cell>
        </row>
        <row r="8316">
          <cell r="D8316" t="str">
            <v>71146045KYP</v>
          </cell>
          <cell r="E8316" t="str">
            <v>PLATE</v>
          </cell>
          <cell r="F8316" t="str">
            <v>71146045KYP</v>
          </cell>
          <cell r="G8316" t="str">
            <v>CHUCK OPENING PLATE</v>
          </cell>
        </row>
        <row r="8317">
          <cell r="D8317" t="str">
            <v>71161685PYF</v>
          </cell>
          <cell r="E8317" t="str">
            <v>BEARING</v>
          </cell>
          <cell r="F8317" t="str">
            <v>71161685PYF</v>
          </cell>
          <cell r="G8317" t="str">
            <v>BEARING</v>
          </cell>
        </row>
        <row r="8318">
          <cell r="D8318" t="str">
            <v>71163252XI</v>
          </cell>
          <cell r="E8318" t="str">
            <v>HOLDER</v>
          </cell>
          <cell r="F8318" t="str">
            <v>71163252XI</v>
          </cell>
          <cell r="G8318" t="str">
            <v>WIRE HOLDER</v>
          </cell>
        </row>
        <row r="8319">
          <cell r="D8319" t="str">
            <v>71165941XID</v>
          </cell>
          <cell r="E8319" t="str">
            <v>CRIMPER DIES</v>
          </cell>
          <cell r="F8319" t="str">
            <v>71165941XID</v>
          </cell>
          <cell r="G8319" t="str">
            <v>INSULATION CRIMPER</v>
          </cell>
        </row>
        <row r="8320">
          <cell r="D8320" t="str">
            <v>71166047KYY</v>
          </cell>
          <cell r="E8320" t="str">
            <v>STOPPER</v>
          </cell>
          <cell r="F8320" t="str">
            <v>71166047KYY</v>
          </cell>
          <cell r="G8320" t="str">
            <v>DEVCON 2 TON PLASTIC STEEL EPOXY</v>
          </cell>
        </row>
        <row r="8321">
          <cell r="D8321" t="str">
            <v>AB80010171</v>
          </cell>
          <cell r="E8321" t="str">
            <v>CRIMPER DIES</v>
          </cell>
          <cell r="F8321" t="str">
            <v>AB80010171</v>
          </cell>
          <cell r="G8321" t="str">
            <v>WIRE CRIMPER</v>
          </cell>
        </row>
        <row r="8322">
          <cell r="D8322" t="str">
            <v xml:space="preserve">FU52 </v>
          </cell>
          <cell r="E8322" t="str">
            <v>CONTROLLER</v>
          </cell>
          <cell r="F8322" t="str">
            <v xml:space="preserve">FU52 </v>
          </cell>
          <cell r="G8322" t="str">
            <v>PERIPHERAL INTERFACE CONTROLLER</v>
          </cell>
        </row>
        <row r="8323">
          <cell r="D8323" t="str">
            <v>UU3P2525-S-L</v>
          </cell>
          <cell r="E8323" t="str">
            <v>ASSEMBLY FIXTURE</v>
          </cell>
          <cell r="F8323" t="str">
            <v>UU3P2525-S-L</v>
          </cell>
          <cell r="G8323" t="str">
            <v>ASSEMBLY FIXTURE</v>
          </cell>
        </row>
        <row r="8324">
          <cell r="D8324" t="str">
            <v>41P00000039</v>
          </cell>
          <cell r="E8324" t="str">
            <v>CRIMPER DIES</v>
          </cell>
          <cell r="F8324" t="str">
            <v>41P00000039</v>
          </cell>
          <cell r="G8324" t="str">
            <v>INSULATION ANVIL</v>
          </cell>
        </row>
        <row r="8325">
          <cell r="D8325" t="str">
            <v>41P00000062</v>
          </cell>
          <cell r="E8325" t="str">
            <v>CRIMPER DIES</v>
          </cell>
          <cell r="F8325" t="str">
            <v>41P00000062</v>
          </cell>
          <cell r="G8325" t="str">
            <v>WIRE CRIMPER</v>
          </cell>
        </row>
        <row r="8326">
          <cell r="D8326" t="str">
            <v>41P00003343</v>
          </cell>
          <cell r="E8326" t="str">
            <v>CRIMPER DIES</v>
          </cell>
          <cell r="F8326" t="str">
            <v>41P00003343</v>
          </cell>
          <cell r="G8326" t="str">
            <v>INSULATION CRIMPER</v>
          </cell>
        </row>
        <row r="8327">
          <cell r="D8327" t="str">
            <v>49HA033213</v>
          </cell>
          <cell r="E8327" t="str">
            <v>CHECKER FIXTURE</v>
          </cell>
          <cell r="F8327" t="str">
            <v>49HA033213</v>
          </cell>
          <cell r="G8327" t="str">
            <v>CHECKER FIXTURE</v>
          </cell>
        </row>
        <row r="8328">
          <cell r="D8328" t="str">
            <v>70096175CAN</v>
          </cell>
          <cell r="E8328" t="str">
            <v>CRIMPER DIES</v>
          </cell>
          <cell r="F8328" t="str">
            <v>70096175CAN</v>
          </cell>
          <cell r="G8328" t="str">
            <v>INSULATION ANVIL</v>
          </cell>
        </row>
        <row r="8329">
          <cell r="D8329" t="str">
            <v>70096175CAP</v>
          </cell>
          <cell r="E8329" t="str">
            <v>CRIMPER DIES</v>
          </cell>
          <cell r="F8329" t="str">
            <v>70096175CAP</v>
          </cell>
          <cell r="G8329" t="str">
            <v>INSULATION ANVIL</v>
          </cell>
        </row>
        <row r="8330">
          <cell r="D8330" t="str">
            <v>70096175CI</v>
          </cell>
          <cell r="E8330" t="str">
            <v>CRIMPER DIES</v>
          </cell>
          <cell r="F8330" t="str">
            <v>70096175CI</v>
          </cell>
          <cell r="G8330" t="str">
            <v>INSULATION CRIMPER</v>
          </cell>
        </row>
        <row r="8331">
          <cell r="D8331" t="str">
            <v>70096175CWW</v>
          </cell>
          <cell r="E8331" t="str">
            <v>CRIMPER DIES</v>
          </cell>
          <cell r="F8331" t="str">
            <v>70096175CWW</v>
          </cell>
          <cell r="G8331" t="str">
            <v>WIRE CRIMPER</v>
          </cell>
        </row>
        <row r="8332">
          <cell r="D8332" t="str">
            <v>7009686600CAN</v>
          </cell>
          <cell r="E8332" t="str">
            <v>CRIMPER DIES</v>
          </cell>
          <cell r="F8332" t="str">
            <v>7009686600CAN</v>
          </cell>
          <cell r="G8332" t="str">
            <v>INSULATION ANVIL</v>
          </cell>
        </row>
        <row r="8333">
          <cell r="D8333" t="str">
            <v>7009686600CAPC</v>
          </cell>
          <cell r="E8333" t="str">
            <v>CRIMPER DIES</v>
          </cell>
          <cell r="F8333" t="str">
            <v>7009686600CAPC</v>
          </cell>
          <cell r="G8333" t="str">
            <v>INSULATION ANVIL</v>
          </cell>
        </row>
        <row r="8334">
          <cell r="D8334" t="str">
            <v>7009686600CIC</v>
          </cell>
          <cell r="E8334" t="str">
            <v>CRIMPER DIES</v>
          </cell>
          <cell r="F8334" t="str">
            <v>7009686600CIC</v>
          </cell>
          <cell r="G8334" t="str">
            <v>INSULATION CRIMPER</v>
          </cell>
        </row>
        <row r="8335">
          <cell r="D8335" t="str">
            <v>7009686600CW</v>
          </cell>
          <cell r="E8335" t="str">
            <v>CRIMPER DIES</v>
          </cell>
          <cell r="F8335" t="str">
            <v>7009686600CW</v>
          </cell>
          <cell r="G8335" t="str">
            <v>WIRE CRIMPER</v>
          </cell>
        </row>
        <row r="8336">
          <cell r="D8336" t="str">
            <v>7009686800CAN</v>
          </cell>
          <cell r="E8336" t="str">
            <v>CRIMPER DIES</v>
          </cell>
          <cell r="F8336" t="str">
            <v>7009686800CAN</v>
          </cell>
          <cell r="G8336" t="str">
            <v>WIRE ANVIL</v>
          </cell>
        </row>
        <row r="8337">
          <cell r="D8337" t="str">
            <v>7009686800CAPC</v>
          </cell>
          <cell r="E8337" t="str">
            <v>CRIMPER DIES</v>
          </cell>
          <cell r="F8337" t="str">
            <v>7009686800CAPC</v>
          </cell>
          <cell r="G8337" t="str">
            <v>INSULATION ANVIL</v>
          </cell>
        </row>
        <row r="8338">
          <cell r="D8338" t="str">
            <v>7009686800CIC</v>
          </cell>
          <cell r="E8338" t="str">
            <v>CRIMPER DIES</v>
          </cell>
          <cell r="F8338" t="str">
            <v>7009686800CIC</v>
          </cell>
          <cell r="G8338" t="str">
            <v>INSULATION CRIMPER</v>
          </cell>
        </row>
        <row r="8339">
          <cell r="D8339" t="str">
            <v>7009686800CW</v>
          </cell>
          <cell r="E8339" t="str">
            <v>CRIMPER DIES</v>
          </cell>
          <cell r="F8339" t="str">
            <v>7009686800CW</v>
          </cell>
          <cell r="G8339" t="str">
            <v>WIRE CRIMPER</v>
          </cell>
        </row>
        <row r="8340">
          <cell r="D8340" t="str">
            <v>7009686900CAN</v>
          </cell>
          <cell r="E8340" t="str">
            <v>CRIMPER DIES</v>
          </cell>
          <cell r="F8340" t="str">
            <v>7009686900CAN</v>
          </cell>
          <cell r="G8340" t="str">
            <v>ANVIL</v>
          </cell>
        </row>
        <row r="8341">
          <cell r="D8341" t="str">
            <v>7009686900CAPC</v>
          </cell>
          <cell r="E8341" t="str">
            <v>CRIMPER DIES</v>
          </cell>
          <cell r="F8341" t="str">
            <v>7009686900CAPC</v>
          </cell>
          <cell r="G8341" t="str">
            <v>INSULATION ANVIL</v>
          </cell>
        </row>
        <row r="8342">
          <cell r="D8342" t="str">
            <v>7009686900CIC</v>
          </cell>
          <cell r="E8342" t="str">
            <v>CRIMPER DIES</v>
          </cell>
          <cell r="F8342" t="str">
            <v>7009686900CIC</v>
          </cell>
          <cell r="G8342" t="str">
            <v>INSULATION CRIMPER</v>
          </cell>
        </row>
        <row r="8343">
          <cell r="D8343" t="str">
            <v>7009686900CW</v>
          </cell>
          <cell r="E8343" t="str">
            <v>CRIMPER DIES</v>
          </cell>
          <cell r="F8343" t="str">
            <v>7009686900CW</v>
          </cell>
          <cell r="G8343" t="str">
            <v>WIRE CRIMPER</v>
          </cell>
        </row>
        <row r="8344">
          <cell r="D8344" t="str">
            <v>7009687200CAN</v>
          </cell>
          <cell r="E8344" t="str">
            <v>CRIMPER DIES</v>
          </cell>
          <cell r="F8344" t="str">
            <v>7009687200CAN</v>
          </cell>
          <cell r="G8344" t="str">
            <v>ANVIL</v>
          </cell>
        </row>
        <row r="8345">
          <cell r="D8345" t="str">
            <v>7009687200CAPC</v>
          </cell>
          <cell r="E8345" t="str">
            <v>CRIMPER DIES</v>
          </cell>
          <cell r="F8345" t="str">
            <v>7009687200CAPC</v>
          </cell>
          <cell r="G8345" t="str">
            <v>INSULATION ANVIL</v>
          </cell>
        </row>
        <row r="8346">
          <cell r="D8346" t="str">
            <v>7009687200CIC</v>
          </cell>
          <cell r="E8346" t="str">
            <v>CRIMPER DIES</v>
          </cell>
          <cell r="F8346" t="str">
            <v>7009687200CIC</v>
          </cell>
          <cell r="G8346" t="str">
            <v>INSULATION CRIMPER</v>
          </cell>
        </row>
        <row r="8347">
          <cell r="D8347" t="str">
            <v>7009687200CW</v>
          </cell>
          <cell r="E8347" t="str">
            <v>CRIMPER DIES</v>
          </cell>
          <cell r="F8347" t="str">
            <v>7009687200CW</v>
          </cell>
          <cell r="G8347" t="str">
            <v>WIRE CRIMPER</v>
          </cell>
        </row>
        <row r="8348">
          <cell r="D8348" t="str">
            <v>7009687500CAN</v>
          </cell>
          <cell r="E8348" t="str">
            <v>CRIMPER DIES</v>
          </cell>
          <cell r="F8348" t="str">
            <v>7009687500CAN</v>
          </cell>
          <cell r="G8348" t="str">
            <v>ANVIL</v>
          </cell>
        </row>
        <row r="8349">
          <cell r="D8349" t="str">
            <v>7009687500CAPC</v>
          </cell>
          <cell r="E8349" t="str">
            <v>CRIMPER DIES</v>
          </cell>
          <cell r="F8349" t="str">
            <v>7009687500CAPC</v>
          </cell>
          <cell r="G8349" t="str">
            <v>INSULATION ANVIL</v>
          </cell>
        </row>
        <row r="8350">
          <cell r="D8350" t="str">
            <v>7009687500CIC</v>
          </cell>
          <cell r="E8350" t="str">
            <v>CRIMPER DIES</v>
          </cell>
          <cell r="F8350" t="str">
            <v>7009687500CIC</v>
          </cell>
          <cell r="G8350" t="str">
            <v>INSULATION CRIMPER</v>
          </cell>
        </row>
        <row r="8351">
          <cell r="D8351" t="str">
            <v>7009687500CW</v>
          </cell>
          <cell r="E8351" t="str">
            <v>CRIMPER DIES</v>
          </cell>
          <cell r="F8351" t="str">
            <v>7009687500CW</v>
          </cell>
          <cell r="G8351" t="str">
            <v>WIRE CRIMPER</v>
          </cell>
        </row>
        <row r="8352">
          <cell r="D8352" t="str">
            <v>71142343XIC</v>
          </cell>
          <cell r="E8352" t="str">
            <v>CRIMPER DIES</v>
          </cell>
          <cell r="F8352" t="str">
            <v>71142343XIC</v>
          </cell>
          <cell r="G8352" t="str">
            <v>INSULATION CRIMPER</v>
          </cell>
        </row>
        <row r="8353">
          <cell r="D8353" t="str">
            <v>71142727KAC</v>
          </cell>
          <cell r="E8353" t="str">
            <v>CRIMPER DIES</v>
          </cell>
          <cell r="F8353" t="str">
            <v>71142727KAC</v>
          </cell>
          <cell r="G8353" t="str">
            <v>ANVIL</v>
          </cell>
        </row>
        <row r="8354">
          <cell r="D8354" t="str">
            <v>71142727KIC</v>
          </cell>
          <cell r="E8354" t="str">
            <v>CRIMPER DIES</v>
          </cell>
          <cell r="F8354" t="str">
            <v>71142727KIC</v>
          </cell>
          <cell r="G8354" t="str">
            <v>INSULATION CRIMPER</v>
          </cell>
        </row>
        <row r="8355">
          <cell r="D8355" t="str">
            <v>71142727XAC</v>
          </cell>
          <cell r="E8355" t="str">
            <v>CRIMPER DIES</v>
          </cell>
          <cell r="F8355" t="str">
            <v>71142727XAC</v>
          </cell>
          <cell r="G8355" t="str">
            <v>ANVIL</v>
          </cell>
        </row>
        <row r="8356">
          <cell r="D8356" t="str">
            <v>71144040HXW</v>
          </cell>
          <cell r="E8356" t="str">
            <v>CRIMPER DIES</v>
          </cell>
          <cell r="F8356" t="str">
            <v>71144040HXW</v>
          </cell>
          <cell r="G8356" t="str">
            <v>WIRE CRIMPER</v>
          </cell>
        </row>
        <row r="8357">
          <cell r="D8357" t="str">
            <v>71162929XI</v>
          </cell>
          <cell r="E8357" t="str">
            <v>CRIMPER DIES</v>
          </cell>
          <cell r="F8357" t="str">
            <v>71162929XI</v>
          </cell>
          <cell r="G8357" t="str">
            <v>INSULATION CRIMPER</v>
          </cell>
        </row>
        <row r="8358">
          <cell r="D8358" t="str">
            <v>71164727XID</v>
          </cell>
          <cell r="E8358" t="str">
            <v>CRIMPER DIES</v>
          </cell>
          <cell r="F8358" t="str">
            <v>71164727XID</v>
          </cell>
          <cell r="G8358" t="str">
            <v>INSULATION CRIMPER</v>
          </cell>
        </row>
        <row r="8359">
          <cell r="D8359" t="str">
            <v>71166892XA</v>
          </cell>
          <cell r="E8359" t="str">
            <v>CRIMPER DIES</v>
          </cell>
          <cell r="F8359" t="str">
            <v>71166892XA</v>
          </cell>
          <cell r="G8359" t="str">
            <v>ANVIL</v>
          </cell>
        </row>
        <row r="8360">
          <cell r="D8360" t="str">
            <v>71166892XI</v>
          </cell>
          <cell r="E8360" t="str">
            <v>CRIMPER DIES</v>
          </cell>
          <cell r="F8360" t="str">
            <v>71166892XI</v>
          </cell>
          <cell r="G8360" t="str">
            <v>INSULATION CRIMPER</v>
          </cell>
        </row>
        <row r="8361">
          <cell r="D8361" t="str">
            <v>71166892XWW</v>
          </cell>
          <cell r="E8361" t="str">
            <v>CRIMPER DIES</v>
          </cell>
          <cell r="F8361" t="str">
            <v>71166892XWW</v>
          </cell>
          <cell r="G8361" t="str">
            <v>WIRE CRIMPER</v>
          </cell>
        </row>
        <row r="8362">
          <cell r="D8362" t="str">
            <v>71167384XA</v>
          </cell>
          <cell r="E8362" t="str">
            <v>CRIMPER DIES</v>
          </cell>
          <cell r="F8362" t="str">
            <v>71167384XA</v>
          </cell>
          <cell r="G8362" t="str">
            <v>ANVIL</v>
          </cell>
        </row>
        <row r="8363">
          <cell r="D8363" t="str">
            <v>71167384XI</v>
          </cell>
          <cell r="E8363" t="str">
            <v>CRIMPER DIES</v>
          </cell>
          <cell r="F8363" t="str">
            <v>71167384XI</v>
          </cell>
          <cell r="G8363" t="str">
            <v>INSULATION CRIMPER</v>
          </cell>
        </row>
        <row r="8364">
          <cell r="D8364" t="str">
            <v>71167384XW</v>
          </cell>
          <cell r="E8364" t="str">
            <v>CRIMPER DIES</v>
          </cell>
          <cell r="F8364" t="str">
            <v>71167384XW</v>
          </cell>
          <cell r="G8364" t="str">
            <v>WIRE CRIMPER</v>
          </cell>
        </row>
        <row r="8365">
          <cell r="D8365" t="str">
            <v>7126889000XAC</v>
          </cell>
          <cell r="E8365" t="str">
            <v>CRIMPER DIES</v>
          </cell>
          <cell r="F8365" t="str">
            <v>7126889000XAC</v>
          </cell>
          <cell r="G8365" t="str">
            <v>ANVIL</v>
          </cell>
        </row>
        <row r="8366">
          <cell r="D8366" t="str">
            <v>7126889000XIC</v>
          </cell>
          <cell r="E8366" t="str">
            <v>CRIMPER DIES</v>
          </cell>
          <cell r="F8366" t="str">
            <v>7126889000XIC</v>
          </cell>
          <cell r="G8366" t="str">
            <v>INSULATION CRIMPER</v>
          </cell>
        </row>
        <row r="8367">
          <cell r="D8367" t="str">
            <v>7126889000XW</v>
          </cell>
          <cell r="E8367" t="str">
            <v>CRIMPER DIES</v>
          </cell>
          <cell r="F8367" t="str">
            <v>7126889000XW</v>
          </cell>
          <cell r="G8367" t="str">
            <v>WIRE CRIMPER</v>
          </cell>
        </row>
        <row r="8368">
          <cell r="D8368" t="str">
            <v>7126889100XAC</v>
          </cell>
          <cell r="E8368" t="str">
            <v>CRIMPER DIES</v>
          </cell>
          <cell r="F8368" t="str">
            <v>7126889100XAC</v>
          </cell>
          <cell r="G8368" t="str">
            <v>ANVIL</v>
          </cell>
        </row>
        <row r="8369">
          <cell r="D8369" t="str">
            <v>7126889100XIC</v>
          </cell>
          <cell r="E8369" t="str">
            <v>CRIMPER DIES</v>
          </cell>
          <cell r="F8369" t="str">
            <v>7126889100XIC</v>
          </cell>
          <cell r="G8369" t="str">
            <v>INSULATION CRIMPER</v>
          </cell>
        </row>
        <row r="8370">
          <cell r="D8370" t="str">
            <v>7126889100XW</v>
          </cell>
          <cell r="E8370" t="str">
            <v>CRIMPER DIES</v>
          </cell>
          <cell r="F8370" t="str">
            <v>7126889100XW</v>
          </cell>
          <cell r="G8370" t="str">
            <v>WIRE CRIMPER</v>
          </cell>
        </row>
        <row r="8371">
          <cell r="D8371" t="str">
            <v>7195038000XAD</v>
          </cell>
          <cell r="E8371" t="str">
            <v>CRIMPER DIES</v>
          </cell>
          <cell r="F8371" t="str">
            <v>7195038000XAD</v>
          </cell>
          <cell r="G8371" t="str">
            <v>ANVIL</v>
          </cell>
        </row>
        <row r="8372">
          <cell r="D8372" t="str">
            <v>7195038000XID</v>
          </cell>
          <cell r="E8372" t="str">
            <v>CRIMPER DIES</v>
          </cell>
          <cell r="F8372" t="str">
            <v>7195038000XID</v>
          </cell>
          <cell r="G8372" t="str">
            <v>INSULATION CRIMPER</v>
          </cell>
        </row>
        <row r="8373">
          <cell r="D8373" t="str">
            <v>7195038000XW</v>
          </cell>
          <cell r="E8373" t="str">
            <v>CRIMPER DIES</v>
          </cell>
          <cell r="F8373" t="str">
            <v>7195038000XW</v>
          </cell>
          <cell r="G8373" t="str">
            <v>WIRE CRIMPER</v>
          </cell>
        </row>
        <row r="8374">
          <cell r="D8374" t="str">
            <v>7195147900XAC</v>
          </cell>
          <cell r="E8374" t="str">
            <v>CRIMPER DIES</v>
          </cell>
          <cell r="F8374" t="str">
            <v>7195147900XAC</v>
          </cell>
          <cell r="G8374" t="str">
            <v>ANVIL</v>
          </cell>
        </row>
        <row r="8375">
          <cell r="D8375" t="str">
            <v>7195147900XIC</v>
          </cell>
          <cell r="E8375" t="str">
            <v>CRIMPER DIES</v>
          </cell>
          <cell r="F8375" t="str">
            <v>7195147900XIC</v>
          </cell>
          <cell r="G8375" t="str">
            <v>INSULATION CRIMPER</v>
          </cell>
        </row>
        <row r="8376">
          <cell r="D8376" t="str">
            <v>7195193300XAC</v>
          </cell>
          <cell r="E8376" t="str">
            <v>CRIMPER DIES</v>
          </cell>
          <cell r="F8376" t="str">
            <v>7195193300XAC</v>
          </cell>
          <cell r="G8376" t="str">
            <v>ANVIL</v>
          </cell>
        </row>
        <row r="8377">
          <cell r="D8377" t="str">
            <v>7195193300XIB</v>
          </cell>
          <cell r="E8377" t="str">
            <v>CRIMPER DIES</v>
          </cell>
          <cell r="F8377" t="str">
            <v>7195193300XIB</v>
          </cell>
          <cell r="G8377" t="str">
            <v>INSULATION CRIMPER</v>
          </cell>
        </row>
        <row r="8378">
          <cell r="D8378" t="str">
            <v>7195193300XW</v>
          </cell>
          <cell r="E8378" t="str">
            <v>CRIMPER DIES</v>
          </cell>
          <cell r="F8378" t="str">
            <v>7195193300XW</v>
          </cell>
          <cell r="G8378" t="str">
            <v>WIRE CRIMPER</v>
          </cell>
        </row>
        <row r="8379">
          <cell r="D8379" t="str">
            <v>7195193600XA</v>
          </cell>
          <cell r="E8379" t="str">
            <v>CRIMPER DIES</v>
          </cell>
          <cell r="F8379" t="str">
            <v>7195193600XA</v>
          </cell>
          <cell r="G8379" t="str">
            <v>ANVIL</v>
          </cell>
        </row>
        <row r="8380">
          <cell r="D8380" t="str">
            <v>7195193600XIW</v>
          </cell>
          <cell r="E8380" t="str">
            <v>CRIMPER DIES</v>
          </cell>
          <cell r="F8380" t="str">
            <v>7195193600XIW</v>
          </cell>
          <cell r="G8380" t="str">
            <v>INSULATION CRIMPER</v>
          </cell>
        </row>
        <row r="8381">
          <cell r="D8381" t="str">
            <v>7195193600XW</v>
          </cell>
          <cell r="E8381" t="str">
            <v>CRIMPER DIES</v>
          </cell>
          <cell r="F8381" t="str">
            <v>7195193600XW</v>
          </cell>
          <cell r="G8381" t="str">
            <v>WIRE CRIMPER</v>
          </cell>
        </row>
        <row r="8382">
          <cell r="D8382" t="str">
            <v>71960357XJE</v>
          </cell>
          <cell r="E8382" t="str">
            <v>HOLDER</v>
          </cell>
          <cell r="F8382" t="str">
            <v>71960357XJE</v>
          </cell>
          <cell r="G8382" t="str">
            <v>ANVIL HOLDER</v>
          </cell>
        </row>
        <row r="8383">
          <cell r="D8383" t="str">
            <v>71960396PAC</v>
          </cell>
          <cell r="E8383" t="str">
            <v>CRIMPER DIES</v>
          </cell>
          <cell r="F8383" t="str">
            <v>71960396PAC</v>
          </cell>
          <cell r="G8383" t="str">
            <v>ANVIL</v>
          </cell>
        </row>
        <row r="8384">
          <cell r="D8384" t="str">
            <v>71960396PIC</v>
          </cell>
          <cell r="E8384" t="str">
            <v>CRIMPER DIES</v>
          </cell>
          <cell r="F8384" t="str">
            <v>71960396PIC</v>
          </cell>
          <cell r="G8384" t="str">
            <v>INSULATION CRIMPER</v>
          </cell>
        </row>
        <row r="8385">
          <cell r="D8385" t="str">
            <v>71960396PW</v>
          </cell>
          <cell r="E8385" t="str">
            <v>CRIMPER DIES</v>
          </cell>
          <cell r="F8385" t="str">
            <v>71960396PW</v>
          </cell>
          <cell r="G8385" t="str">
            <v>WIRE CRIMPER</v>
          </cell>
        </row>
        <row r="8386">
          <cell r="D8386" t="str">
            <v>71960510PAC</v>
          </cell>
          <cell r="E8386" t="str">
            <v>CRIMPER DIES</v>
          </cell>
          <cell r="F8386" t="str">
            <v>71960510PAC</v>
          </cell>
          <cell r="G8386" t="str">
            <v>ANVIL</v>
          </cell>
        </row>
        <row r="8387">
          <cell r="D8387" t="str">
            <v>71960510PIC</v>
          </cell>
          <cell r="E8387" t="str">
            <v>CRIMPER DIES</v>
          </cell>
          <cell r="F8387" t="str">
            <v>71960510PIC</v>
          </cell>
          <cell r="G8387" t="str">
            <v>INSULATION CRIMPER</v>
          </cell>
        </row>
        <row r="8388">
          <cell r="D8388" t="str">
            <v>71960510PW</v>
          </cell>
          <cell r="E8388" t="str">
            <v>CRIMPER DIES</v>
          </cell>
          <cell r="F8388" t="str">
            <v>71960510PW</v>
          </cell>
          <cell r="G8388" t="str">
            <v>WIRE CRIMPER</v>
          </cell>
        </row>
        <row r="8389">
          <cell r="D8389" t="str">
            <v>71960511PAC</v>
          </cell>
          <cell r="E8389" t="str">
            <v>CRIMPER DIES</v>
          </cell>
          <cell r="F8389" t="str">
            <v>71960511PAC</v>
          </cell>
          <cell r="G8389" t="str">
            <v>ANVIL</v>
          </cell>
        </row>
        <row r="8390">
          <cell r="D8390" t="str">
            <v>71960511PIC</v>
          </cell>
          <cell r="E8390" t="str">
            <v>CRIMPER DIES</v>
          </cell>
          <cell r="F8390" t="str">
            <v>71960511PIC</v>
          </cell>
          <cell r="G8390" t="str">
            <v>INSULATION CRIMPER</v>
          </cell>
        </row>
        <row r="8391">
          <cell r="D8391" t="str">
            <v>71960511PW</v>
          </cell>
          <cell r="E8391" t="str">
            <v>CRIMPER DIES</v>
          </cell>
          <cell r="F8391" t="str">
            <v>71960511PW</v>
          </cell>
          <cell r="G8391" t="str">
            <v>WIRE CRIMPER</v>
          </cell>
        </row>
        <row r="8392">
          <cell r="D8392" t="str">
            <v>71960512PAC</v>
          </cell>
          <cell r="E8392" t="str">
            <v>CRIMPER DIES</v>
          </cell>
          <cell r="F8392" t="str">
            <v>71960512PAC</v>
          </cell>
          <cell r="G8392" t="str">
            <v>ANVIL</v>
          </cell>
        </row>
        <row r="8393">
          <cell r="D8393" t="str">
            <v>71960512PIC</v>
          </cell>
          <cell r="E8393" t="str">
            <v>CRIMPER DIES</v>
          </cell>
          <cell r="F8393" t="str">
            <v>71960512PIC</v>
          </cell>
          <cell r="G8393" t="str">
            <v>INSULATION CRIMPER</v>
          </cell>
        </row>
        <row r="8394">
          <cell r="D8394" t="str">
            <v>71960512PW</v>
          </cell>
          <cell r="E8394" t="str">
            <v>CRIMPER DIES</v>
          </cell>
          <cell r="F8394" t="str">
            <v>71960512PW</v>
          </cell>
          <cell r="G8394" t="str">
            <v>WIRE CRIMPER</v>
          </cell>
        </row>
        <row r="8395">
          <cell r="D8395" t="str">
            <v>71961102XAD</v>
          </cell>
          <cell r="E8395" t="str">
            <v>CRIMPER DIES</v>
          </cell>
          <cell r="F8395" t="str">
            <v>71961102XAD</v>
          </cell>
          <cell r="G8395" t="str">
            <v>ANVIL</v>
          </cell>
        </row>
        <row r="8396">
          <cell r="D8396" t="str">
            <v>71961102XID</v>
          </cell>
          <cell r="E8396" t="str">
            <v>CRIMPER DIES</v>
          </cell>
          <cell r="F8396" t="str">
            <v>71961102XID</v>
          </cell>
          <cell r="G8396" t="str">
            <v>INSULATION CRIMPER</v>
          </cell>
        </row>
        <row r="8397">
          <cell r="D8397" t="str">
            <v>71961102XW</v>
          </cell>
          <cell r="E8397" t="str">
            <v>CRIMPER DIES</v>
          </cell>
          <cell r="F8397" t="str">
            <v>71961102XW</v>
          </cell>
          <cell r="G8397" t="str">
            <v>WIRE CRIMPER</v>
          </cell>
        </row>
        <row r="8398">
          <cell r="D8398" t="str">
            <v>7196148100XAC</v>
          </cell>
          <cell r="E8398" t="str">
            <v>CRIMPER DIES</v>
          </cell>
          <cell r="F8398" t="str">
            <v>7196148100XAC</v>
          </cell>
          <cell r="G8398" t="str">
            <v>ANVIL</v>
          </cell>
        </row>
        <row r="8399">
          <cell r="D8399" t="str">
            <v>7196148100XIC</v>
          </cell>
          <cell r="E8399" t="str">
            <v>CRIMPER DIES</v>
          </cell>
          <cell r="F8399" t="str">
            <v>7196148100XIC</v>
          </cell>
          <cell r="G8399" t="str">
            <v>INSULATION CRIMPER</v>
          </cell>
        </row>
        <row r="8400">
          <cell r="D8400" t="str">
            <v>7196148100XW</v>
          </cell>
          <cell r="E8400" t="str">
            <v>CRIMPER DIES</v>
          </cell>
          <cell r="F8400" t="str">
            <v>7196148100XW</v>
          </cell>
          <cell r="G8400" t="str">
            <v>WIRE CRIMPER</v>
          </cell>
        </row>
        <row r="8401">
          <cell r="D8401" t="str">
            <v>7196193300XAC</v>
          </cell>
          <cell r="E8401" t="str">
            <v>CRIMPER DIES</v>
          </cell>
          <cell r="F8401" t="str">
            <v>7196193300XAC</v>
          </cell>
          <cell r="G8401" t="str">
            <v>ANVIL</v>
          </cell>
        </row>
        <row r="8402">
          <cell r="D8402" t="str">
            <v>7196193300XIC</v>
          </cell>
          <cell r="E8402" t="str">
            <v>CRIMPER DIES</v>
          </cell>
          <cell r="F8402" t="str">
            <v>7196193300XIC</v>
          </cell>
          <cell r="G8402" t="str">
            <v>INSULATION CRIMPER</v>
          </cell>
        </row>
        <row r="8403">
          <cell r="D8403" t="str">
            <v>7196193300XW</v>
          </cell>
          <cell r="E8403" t="str">
            <v>CRIMPER DIES</v>
          </cell>
          <cell r="F8403" t="str">
            <v>7196193300XW</v>
          </cell>
          <cell r="G8403" t="str">
            <v>WIRE CRIMPER</v>
          </cell>
        </row>
        <row r="8404">
          <cell r="D8404" t="str">
            <v>7196193800XAC</v>
          </cell>
          <cell r="E8404" t="str">
            <v>CRIMPER DIES</v>
          </cell>
          <cell r="F8404" t="str">
            <v>7196193800XAC</v>
          </cell>
          <cell r="G8404" t="str">
            <v>ANVIL</v>
          </cell>
        </row>
        <row r="8405">
          <cell r="D8405" t="str">
            <v>7196193800XIC</v>
          </cell>
          <cell r="E8405" t="str">
            <v>CRIMPER DIES</v>
          </cell>
          <cell r="F8405" t="str">
            <v>7196193800XIC</v>
          </cell>
          <cell r="G8405" t="str">
            <v>INSULATION CRIMPER</v>
          </cell>
        </row>
        <row r="8406">
          <cell r="D8406" t="str">
            <v>7196193800XW</v>
          </cell>
          <cell r="E8406" t="str">
            <v>CRIMPER DIES</v>
          </cell>
          <cell r="F8406" t="str">
            <v>7196193800XW</v>
          </cell>
          <cell r="G8406" t="str">
            <v>WIRE CRIMPER</v>
          </cell>
        </row>
        <row r="8407">
          <cell r="D8407" t="str">
            <v>7196194300XAD</v>
          </cell>
          <cell r="E8407" t="str">
            <v>CRIMPER DIES</v>
          </cell>
          <cell r="F8407" t="str">
            <v>7196194300XAD</v>
          </cell>
          <cell r="G8407" t="str">
            <v>ANVIL</v>
          </cell>
        </row>
        <row r="8408">
          <cell r="D8408" t="str">
            <v>7196194300XID</v>
          </cell>
          <cell r="E8408" t="str">
            <v>CRIMPER DIES</v>
          </cell>
          <cell r="F8408" t="str">
            <v>7196194300XID</v>
          </cell>
          <cell r="G8408" t="str">
            <v>INSULATION CRIMPER</v>
          </cell>
        </row>
        <row r="8409">
          <cell r="D8409" t="str">
            <v>7196194300XW</v>
          </cell>
          <cell r="E8409" t="str">
            <v>CRIMPER DIES</v>
          </cell>
          <cell r="F8409" t="str">
            <v>7196194300XW</v>
          </cell>
          <cell r="G8409" t="str">
            <v>WIRE CRIMPER</v>
          </cell>
        </row>
        <row r="8410">
          <cell r="D8410" t="str">
            <v>7196194600XAD</v>
          </cell>
          <cell r="E8410" t="str">
            <v>CRIMPER DIES</v>
          </cell>
          <cell r="F8410" t="str">
            <v>7196194600XAD</v>
          </cell>
          <cell r="G8410" t="str">
            <v>ANVIL</v>
          </cell>
        </row>
        <row r="8411">
          <cell r="D8411" t="str">
            <v>7196194600XID</v>
          </cell>
          <cell r="E8411" t="str">
            <v>CRIMPER DIES</v>
          </cell>
          <cell r="F8411" t="str">
            <v>7196194600XID</v>
          </cell>
          <cell r="G8411" t="str">
            <v>INSULATION CRIMPER</v>
          </cell>
        </row>
        <row r="8412">
          <cell r="D8412" t="str">
            <v>7196194600XW</v>
          </cell>
          <cell r="E8412" t="str">
            <v>CRIMPER DIES</v>
          </cell>
          <cell r="F8412" t="str">
            <v>7196194600XW</v>
          </cell>
          <cell r="G8412" t="str">
            <v>WIRE CRIMPER</v>
          </cell>
        </row>
        <row r="8413">
          <cell r="D8413" t="str">
            <v>7196202600PW</v>
          </cell>
          <cell r="E8413" t="str">
            <v>CRIMPER DIES</v>
          </cell>
          <cell r="F8413" t="str">
            <v>7196202600PW</v>
          </cell>
          <cell r="G8413" t="str">
            <v>WIRE CRIMPER</v>
          </cell>
        </row>
        <row r="8414">
          <cell r="D8414" t="str">
            <v>7196202601PA</v>
          </cell>
          <cell r="E8414" t="str">
            <v>CRIMPER DIES</v>
          </cell>
          <cell r="F8414" t="str">
            <v>7196202601PA</v>
          </cell>
          <cell r="G8414" t="str">
            <v>ANVIL</v>
          </cell>
        </row>
        <row r="8415">
          <cell r="D8415" t="str">
            <v>7196202601PI</v>
          </cell>
          <cell r="E8415" t="str">
            <v>CRIMPER DIES</v>
          </cell>
          <cell r="F8415" t="str">
            <v>7196202601PI</v>
          </cell>
          <cell r="G8415" t="str">
            <v>INSULATION CRIMPER</v>
          </cell>
        </row>
        <row r="8416">
          <cell r="D8416" t="str">
            <v>7196203000PAC</v>
          </cell>
          <cell r="E8416" t="str">
            <v>CRIMPER DIES</v>
          </cell>
          <cell r="F8416" t="str">
            <v>7196203000PAC</v>
          </cell>
          <cell r="G8416" t="str">
            <v>ANVIL</v>
          </cell>
        </row>
        <row r="8417">
          <cell r="D8417" t="str">
            <v>7196203000PIB</v>
          </cell>
          <cell r="E8417" t="str">
            <v>CRIMPER DIES</v>
          </cell>
          <cell r="F8417" t="str">
            <v>7196203000PIB</v>
          </cell>
          <cell r="G8417" t="str">
            <v>INSULATION CRIMPER</v>
          </cell>
        </row>
        <row r="8418">
          <cell r="D8418" t="str">
            <v>7196203000PW</v>
          </cell>
          <cell r="E8418" t="str">
            <v>CRIMPER DIES</v>
          </cell>
          <cell r="F8418" t="str">
            <v>7196203000PW</v>
          </cell>
          <cell r="G8418" t="str">
            <v>WIRE CRIMPER</v>
          </cell>
        </row>
        <row r="8419">
          <cell r="D8419" t="str">
            <v>7196203800CAN</v>
          </cell>
          <cell r="E8419" t="str">
            <v>CRIMPER DIES</v>
          </cell>
          <cell r="F8419" t="str">
            <v>7196203800CAN</v>
          </cell>
          <cell r="G8419" t="str">
            <v>ANVIL</v>
          </cell>
        </row>
        <row r="8420">
          <cell r="D8420" t="str">
            <v>7196203800CAPC</v>
          </cell>
          <cell r="E8420" t="str">
            <v>CRIMPER DIES</v>
          </cell>
          <cell r="F8420" t="str">
            <v>7196203800CAPC</v>
          </cell>
          <cell r="G8420" t="str">
            <v>INSULATION ANVIL</v>
          </cell>
        </row>
        <row r="8421">
          <cell r="D8421" t="str">
            <v>7196203800CIC</v>
          </cell>
          <cell r="E8421" t="str">
            <v>CRIMPER DIES</v>
          </cell>
          <cell r="F8421" t="str">
            <v>7196203800CIC</v>
          </cell>
          <cell r="G8421" t="str">
            <v>INSULATION CRIMPER</v>
          </cell>
        </row>
        <row r="8422">
          <cell r="D8422" t="str">
            <v>7196203800CW</v>
          </cell>
          <cell r="E8422" t="str">
            <v>CRIMPER DIES</v>
          </cell>
          <cell r="F8422" t="str">
            <v>7196203800CW</v>
          </cell>
          <cell r="G8422" t="str">
            <v>WIRE CRIMPER</v>
          </cell>
        </row>
        <row r="8423">
          <cell r="D8423" t="str">
            <v>7196203801CAPC</v>
          </cell>
          <cell r="E8423" t="str">
            <v>CRIMPER DIES</v>
          </cell>
          <cell r="F8423" t="str">
            <v>7196203801CAPC</v>
          </cell>
          <cell r="G8423" t="str">
            <v>INSULATION ANVIL</v>
          </cell>
        </row>
        <row r="8424">
          <cell r="D8424" t="str">
            <v>7196203801CIC</v>
          </cell>
          <cell r="E8424" t="str">
            <v>CRIMPER DIES</v>
          </cell>
          <cell r="F8424" t="str">
            <v>7196203801CIC</v>
          </cell>
          <cell r="G8424" t="str">
            <v>INSULATION CRIMPER</v>
          </cell>
        </row>
        <row r="8425">
          <cell r="D8425" t="str">
            <v>7196203900CAN</v>
          </cell>
          <cell r="E8425" t="str">
            <v>CRIMPER DIES</v>
          </cell>
          <cell r="F8425" t="str">
            <v>7196203900CAN</v>
          </cell>
          <cell r="G8425" t="str">
            <v>WIRE ANVIL</v>
          </cell>
        </row>
        <row r="8426">
          <cell r="D8426" t="str">
            <v>7196203900CW</v>
          </cell>
          <cell r="E8426" t="str">
            <v>CRIMPER DIES</v>
          </cell>
          <cell r="F8426" t="str">
            <v>7196203900CW</v>
          </cell>
          <cell r="G8426" t="str">
            <v>WIRE CRIMPER</v>
          </cell>
        </row>
        <row r="8427">
          <cell r="D8427" t="str">
            <v>7196203901CAP</v>
          </cell>
          <cell r="E8427" t="str">
            <v>CRIMPER DIES</v>
          </cell>
          <cell r="F8427" t="str">
            <v>7196203901CAP</v>
          </cell>
          <cell r="G8427" t="str">
            <v>INSULATION ANVIL</v>
          </cell>
        </row>
        <row r="8428">
          <cell r="D8428" t="str">
            <v>7196203901CI</v>
          </cell>
          <cell r="E8428" t="str">
            <v>CRIMPER DIES</v>
          </cell>
          <cell r="F8428" t="str">
            <v>7196203901CI</v>
          </cell>
          <cell r="G8428" t="str">
            <v>INSULATION CRIMPER</v>
          </cell>
        </row>
        <row r="8429">
          <cell r="D8429" t="str">
            <v>72961520CAN</v>
          </cell>
          <cell r="E8429" t="str">
            <v>CRIMPER DIES</v>
          </cell>
          <cell r="F8429" t="str">
            <v>72961520CAN</v>
          </cell>
          <cell r="G8429" t="str">
            <v>ANVIL</v>
          </cell>
        </row>
        <row r="8430">
          <cell r="D8430" t="str">
            <v>72961520CAP</v>
          </cell>
          <cell r="E8430" t="str">
            <v>CRIMPER DIES</v>
          </cell>
          <cell r="F8430" t="str">
            <v>72961520CAP</v>
          </cell>
          <cell r="G8430" t="str">
            <v>INSULATION ANVIL</v>
          </cell>
        </row>
        <row r="8431">
          <cell r="D8431" t="str">
            <v>72961520CI</v>
          </cell>
          <cell r="E8431" t="str">
            <v>CRIMPER DIES</v>
          </cell>
          <cell r="F8431" t="str">
            <v>72961520CI</v>
          </cell>
          <cell r="G8431" t="str">
            <v>INSULATION CRIMPER</v>
          </cell>
        </row>
        <row r="8432">
          <cell r="D8432" t="str">
            <v>72961520CW</v>
          </cell>
          <cell r="E8432" t="str">
            <v>CRIMPER DIES</v>
          </cell>
          <cell r="F8432" t="str">
            <v>72961520CW</v>
          </cell>
          <cell r="G8432" t="str">
            <v>WIRE CRIMPER</v>
          </cell>
        </row>
        <row r="8433">
          <cell r="D8433" t="str">
            <v>1P-06L</v>
          </cell>
          <cell r="E8433" t="str">
            <v>JIG PART</v>
          </cell>
          <cell r="F8433" t="str">
            <v>1P-06L</v>
          </cell>
          <cell r="G8433" t="str">
            <v>JIG PART</v>
          </cell>
        </row>
        <row r="8434">
          <cell r="D8434" t="str">
            <v>48A04043</v>
          </cell>
          <cell r="E8434" t="str">
            <v>CLAMP</v>
          </cell>
          <cell r="F8434" t="str">
            <v>48A04043</v>
          </cell>
          <cell r="G8434" t="str">
            <v>FEEDING ROLLER SHAFT</v>
          </cell>
        </row>
        <row r="8435">
          <cell r="D8435" t="str">
            <v>48A10X0001</v>
          </cell>
          <cell r="E8435" t="str">
            <v>BASE</v>
          </cell>
          <cell r="F8435" t="str">
            <v>48A10X0001</v>
          </cell>
          <cell r="G8435" t="str">
            <v>APPL BASE</v>
          </cell>
        </row>
        <row r="8436">
          <cell r="D8436" t="str">
            <v>48HW30C003</v>
          </cell>
          <cell r="E8436" t="str">
            <v>PLATE</v>
          </cell>
          <cell r="F8436" t="str">
            <v>48HW30C003</v>
          </cell>
          <cell r="G8436" t="str">
            <v>SLIDE PLATE</v>
          </cell>
        </row>
        <row r="8437">
          <cell r="D8437" t="str">
            <v>48HW30C004</v>
          </cell>
          <cell r="E8437" t="str">
            <v>CRAMP</v>
          </cell>
          <cell r="F8437" t="str">
            <v>48HW30C004</v>
          </cell>
          <cell r="G8437" t="str">
            <v>CRAMP BODY</v>
          </cell>
        </row>
        <row r="8438">
          <cell r="D8438" t="str">
            <v>49CA000838</v>
          </cell>
          <cell r="E8438" t="str">
            <v>ASSEMBLY FIXTURE</v>
          </cell>
          <cell r="F8438" t="str">
            <v>49CA000838</v>
          </cell>
          <cell r="G8438" t="str">
            <v>CLIP HOLDER (INLINE) 7047-5785-5</v>
          </cell>
        </row>
        <row r="8439">
          <cell r="D8439" t="str">
            <v>49CA004315</v>
          </cell>
          <cell r="E8439" t="str">
            <v>ASSEMBLY FIXTURE</v>
          </cell>
          <cell r="F8439" t="str">
            <v>49CA004315</v>
          </cell>
          <cell r="G8439" t="str">
            <v>CLAMP HOLDER</v>
          </cell>
        </row>
        <row r="8440">
          <cell r="D8440" t="str">
            <v>49CA007192</v>
          </cell>
          <cell r="E8440" t="str">
            <v>ASSEMBLY FIXTURE</v>
          </cell>
          <cell r="F8440" t="str">
            <v>49CA007192</v>
          </cell>
          <cell r="G8440" t="str">
            <v>CLAMP HOLDER 7047-3497N-6</v>
          </cell>
        </row>
        <row r="8441">
          <cell r="D8441" t="str">
            <v>49CA008055</v>
          </cell>
          <cell r="E8441" t="str">
            <v>ASSEMBLY FIXTURE</v>
          </cell>
          <cell r="F8441" t="str">
            <v>49CA008055</v>
          </cell>
          <cell r="G8441" t="str">
            <v>CLAMP HOLDER</v>
          </cell>
        </row>
        <row r="8442">
          <cell r="D8442" t="str">
            <v>AB8048506</v>
          </cell>
          <cell r="E8442" t="str">
            <v>GUIDE</v>
          </cell>
          <cell r="F8442" t="str">
            <v>AB8048506</v>
          </cell>
          <cell r="G8442" t="str">
            <v>GUIDE A</v>
          </cell>
        </row>
        <row r="8443">
          <cell r="D8443" t="str">
            <v>ETC72807B</v>
          </cell>
          <cell r="E8443" t="str">
            <v>HOLDER</v>
          </cell>
          <cell r="F8443" t="str">
            <v>ETC72807B</v>
          </cell>
          <cell r="G8443" t="str">
            <v>TERMINAL HOLDER B</v>
          </cell>
        </row>
        <row r="8444">
          <cell r="D8444" t="str">
            <v>WSZ03272</v>
          </cell>
          <cell r="E8444" t="str">
            <v>DRYSURF</v>
          </cell>
          <cell r="F8444" t="str">
            <v>WSZ03272</v>
          </cell>
          <cell r="G8444" t="str">
            <v>DRYSURF container,sponge</v>
          </cell>
        </row>
        <row r="8445">
          <cell r="D8445" t="str">
            <v>48PF400071</v>
          </cell>
          <cell r="E8445" t="str">
            <v>BUSH</v>
          </cell>
          <cell r="F8445" t="str">
            <v>48PF400071</v>
          </cell>
          <cell r="G8445" t="str">
            <v>PINION BUSH</v>
          </cell>
        </row>
        <row r="8446">
          <cell r="D8446" t="str">
            <v>48TV20A501</v>
          </cell>
          <cell r="E8446" t="str">
            <v>SENSOR</v>
          </cell>
          <cell r="F8446" t="str">
            <v>48TV20A501</v>
          </cell>
          <cell r="G8446" t="str">
            <v>PHOTOMICRO SENSOR</v>
          </cell>
        </row>
        <row r="8447">
          <cell r="D8447" t="str">
            <v>372A-36</v>
          </cell>
          <cell r="E8447" t="str">
            <v>PULLEY</v>
          </cell>
          <cell r="F8447" t="str">
            <v>372A-36</v>
          </cell>
          <cell r="G8447" t="str">
            <v>PULLEY</v>
          </cell>
        </row>
        <row r="8448">
          <cell r="D8448" t="str">
            <v>353155-000</v>
          </cell>
          <cell r="E8448" t="str">
            <v>RELAY</v>
          </cell>
          <cell r="F8448" t="str">
            <v>353155-000</v>
          </cell>
          <cell r="G8448" t="str">
            <v>RELAY,1 CR</v>
          </cell>
        </row>
        <row r="8449">
          <cell r="D8449" t="str">
            <v>48CM30A020</v>
          </cell>
          <cell r="E8449" t="str">
            <v>SHAFT</v>
          </cell>
          <cell r="F8449" t="str">
            <v>48CM30A020</v>
          </cell>
          <cell r="G8449" t="str">
            <v>IDLER SHAFT</v>
          </cell>
        </row>
        <row r="8450">
          <cell r="D8450" t="str">
            <v>48WT110023</v>
          </cell>
          <cell r="E8450" t="str">
            <v>BLOCK</v>
          </cell>
          <cell r="F8450" t="str">
            <v>48WT110023</v>
          </cell>
          <cell r="G8450" t="str">
            <v>MAGNET BASE</v>
          </cell>
        </row>
        <row r="8451">
          <cell r="D8451" t="str">
            <v>BSJ5</v>
          </cell>
          <cell r="E8451" t="str">
            <v>BOLT</v>
          </cell>
          <cell r="F8451" t="str">
            <v>BSJ5</v>
          </cell>
          <cell r="G8451" t="str">
            <v>BALL PLUNGER</v>
          </cell>
        </row>
        <row r="8452">
          <cell r="D8452" t="str">
            <v>M109185B</v>
          </cell>
          <cell r="E8452" t="str">
            <v>SHAFT</v>
          </cell>
          <cell r="F8452" t="str">
            <v>M109185B</v>
          </cell>
          <cell r="G8452" t="str">
            <v>SHAFT ASSY</v>
          </cell>
        </row>
        <row r="8453">
          <cell r="D8453">
            <v>301.90140000000002</v>
          </cell>
          <cell r="E8453" t="str">
            <v>PULLEY</v>
          </cell>
          <cell r="F8453">
            <v>301.90140000000002</v>
          </cell>
          <cell r="G8453" t="str">
            <v>PULLEY</v>
          </cell>
        </row>
        <row r="8454">
          <cell r="D8454" t="str">
            <v>48A10X0002</v>
          </cell>
          <cell r="E8454" t="str">
            <v>GUIDE</v>
          </cell>
          <cell r="F8454" t="str">
            <v>48A10X0002</v>
          </cell>
          <cell r="G8454" t="str">
            <v>GUIDE METAL (87(M)ATTACHEMENT)</v>
          </cell>
        </row>
        <row r="8455">
          <cell r="D8455" t="str">
            <v>SC0202B</v>
          </cell>
          <cell r="E8455" t="str">
            <v>ROPE</v>
          </cell>
          <cell r="F8455" t="str">
            <v>SC0202B</v>
          </cell>
          <cell r="G8455" t="str">
            <v>POLYE BAN ROPE</v>
          </cell>
        </row>
        <row r="8456">
          <cell r="D8456" t="str">
            <v>71163411KYY</v>
          </cell>
          <cell r="E8456" t="str">
            <v>STOPPER</v>
          </cell>
          <cell r="F8456" t="str">
            <v>71163411KYY</v>
          </cell>
        </row>
        <row r="8457">
          <cell r="D8457" t="str">
            <v>372A-53</v>
          </cell>
          <cell r="E8457" t="str">
            <v>SENSOR</v>
          </cell>
          <cell r="F8457" t="str">
            <v>372A-53</v>
          </cell>
          <cell r="G8457" t="str">
            <v>SENSOR GEAR BASE</v>
          </cell>
        </row>
        <row r="8458">
          <cell r="D8458">
            <v>301.92500000000001</v>
          </cell>
          <cell r="E8458" t="str">
            <v>PLATE</v>
          </cell>
          <cell r="F8458">
            <v>301.92500000000001</v>
          </cell>
          <cell r="G8458" t="str">
            <v>PLATE</v>
          </cell>
        </row>
        <row r="8459">
          <cell r="D8459" t="str">
            <v>71960357XYY</v>
          </cell>
          <cell r="E8459" t="str">
            <v>STOPPER</v>
          </cell>
          <cell r="F8459" t="str">
            <v>71960357XYY</v>
          </cell>
          <cell r="G8459" t="str">
            <v>SUPPORTING STOPPER</v>
          </cell>
        </row>
        <row r="8460">
          <cell r="D8460" t="str">
            <v>71142727XIC</v>
          </cell>
          <cell r="E8460" t="str">
            <v>CRIMPER DIES</v>
          </cell>
          <cell r="F8460" t="str">
            <v>71142727XIC</v>
          </cell>
          <cell r="G8460" t="str">
            <v>INSULATION CRIMPER</v>
          </cell>
        </row>
        <row r="8461">
          <cell r="D8461" t="str">
            <v>277S0640</v>
          </cell>
          <cell r="E8461" t="str">
            <v>PIN</v>
          </cell>
          <cell r="F8461" t="str">
            <v>277S0640</v>
          </cell>
          <cell r="G8461" t="str">
            <v>PIN</v>
          </cell>
        </row>
        <row r="8462">
          <cell r="D8462" t="str">
            <v>C377-148</v>
          </cell>
          <cell r="E8462" t="str">
            <v>FAN</v>
          </cell>
          <cell r="F8462" t="str">
            <v>C377-148</v>
          </cell>
          <cell r="G8462" t="str">
            <v>FAN</v>
          </cell>
        </row>
        <row r="8463">
          <cell r="D8463" t="str">
            <v>49CJ000009</v>
          </cell>
          <cell r="E8463" t="str">
            <v>CLIP</v>
          </cell>
          <cell r="F8463" t="str">
            <v>49CJ000009</v>
          </cell>
          <cell r="G8463" t="str">
            <v xml:space="preserve">CLIP I/F (IN LINE) 7047-7779-80-SW </v>
          </cell>
        </row>
        <row r="8464">
          <cell r="D8464" t="str">
            <v>42GCT10101</v>
          </cell>
          <cell r="E8464" t="str">
            <v>GEAR</v>
          </cell>
          <cell r="F8464" t="str">
            <v>42GCT10101</v>
          </cell>
          <cell r="G8464" t="str">
            <v>GEAR</v>
          </cell>
        </row>
        <row r="8465">
          <cell r="D8465" t="str">
            <v>42GCT10531</v>
          </cell>
          <cell r="E8465" t="str">
            <v>ROUND</v>
          </cell>
          <cell r="F8465" t="str">
            <v>42GCT10531</v>
          </cell>
          <cell r="G8465" t="str">
            <v>ROUND KNOB</v>
          </cell>
        </row>
        <row r="8466">
          <cell r="D8466" t="str">
            <v>42GCT10589</v>
          </cell>
          <cell r="E8466" t="str">
            <v>CLAMP</v>
          </cell>
          <cell r="F8466" t="str">
            <v>42GCT10589</v>
          </cell>
          <cell r="G8466" t="str">
            <v>CLAMP LEVER</v>
          </cell>
        </row>
        <row r="8467">
          <cell r="D8467" t="str">
            <v>42GCT10668</v>
          </cell>
          <cell r="E8467" t="str">
            <v>OIL</v>
          </cell>
          <cell r="F8467" t="str">
            <v>42GCT10668</v>
          </cell>
          <cell r="G8467" t="str">
            <v>OIL-LESS BUSHING</v>
          </cell>
        </row>
        <row r="8468">
          <cell r="D8468" t="str">
            <v>42GCT10855</v>
          </cell>
          <cell r="E8468" t="str">
            <v>SPRING</v>
          </cell>
          <cell r="F8468" t="str">
            <v>42GCT10855</v>
          </cell>
          <cell r="G8468" t="str">
            <v>TENSION SPRING</v>
          </cell>
        </row>
        <row r="8469">
          <cell r="D8469" t="str">
            <v>49HA036993</v>
          </cell>
          <cell r="E8469" t="str">
            <v>CHECKER FIXTURE</v>
          </cell>
          <cell r="F8469" t="str">
            <v>49HA036993</v>
          </cell>
          <cell r="G8469" t="str">
            <v xml:space="preserve">W/P 3P F I/F 7387-8135-40/7389-8026/7389-8226 </v>
          </cell>
        </row>
        <row r="8470">
          <cell r="D8470" t="str">
            <v>71164231XYH</v>
          </cell>
          <cell r="E8470" t="str">
            <v>PLATE</v>
          </cell>
          <cell r="F8470" t="str">
            <v>71164231XYH</v>
          </cell>
          <cell r="G8470" t="str">
            <v>TERMINAL GUIDE PLATE B</v>
          </cell>
        </row>
        <row r="8471">
          <cell r="D8471" t="str">
            <v>49BB042894</v>
          </cell>
          <cell r="E8471" t="str">
            <v>ASSEMBLY FIXTURE</v>
          </cell>
          <cell r="F8471" t="str">
            <v>49BB042894</v>
          </cell>
          <cell r="G8471" t="str">
            <v xml:space="preserve">LOCATING TOOL 7387-5724 </v>
          </cell>
        </row>
        <row r="8472">
          <cell r="D8472" t="str">
            <v>49BB009276</v>
          </cell>
          <cell r="E8472" t="str">
            <v>ASSEMBLY FIXTURE</v>
          </cell>
          <cell r="F8472" t="str">
            <v>49BB009276</v>
          </cell>
          <cell r="G8472" t="str">
            <v xml:space="preserve">CP 2P 312M STRIGHT LOCATING TOOL 7386-1742-HF </v>
          </cell>
        </row>
        <row r="8473">
          <cell r="D8473" t="str">
            <v>49HF000803</v>
          </cell>
          <cell r="E8473" t="str">
            <v>CHECKER FIXTURE</v>
          </cell>
          <cell r="F8473" t="str">
            <v>49HF000803</v>
          </cell>
          <cell r="G8473" t="str">
            <v xml:space="preserve">AIRTIGHT NESS I/F 7389-7220-30+7174-1411-30 </v>
          </cell>
        </row>
        <row r="8474">
          <cell r="D8474" t="str">
            <v>MTPI-00065</v>
          </cell>
          <cell r="E8474" t="str">
            <v>SHAFT</v>
          </cell>
          <cell r="F8474" t="str">
            <v>MTPI-00065</v>
          </cell>
          <cell r="G8474" t="str">
            <v xml:space="preserve">Crankshaft with nut Length </v>
          </cell>
        </row>
        <row r="8475">
          <cell r="D8475" t="str">
            <v>49HD010393</v>
          </cell>
          <cell r="E8475" t="str">
            <v>CHECKER FIXTURE</v>
          </cell>
          <cell r="F8475" t="str">
            <v>49HD010393</v>
          </cell>
          <cell r="G8475" t="str">
            <v xml:space="preserve">LIF CP28P F CONNECTION CHECK JIG 7398-2457-90+7398-2458+COVER-C </v>
          </cell>
        </row>
        <row r="8476">
          <cell r="D8476" t="str">
            <v>41P00003901</v>
          </cell>
          <cell r="E8476" t="str">
            <v>CRIMPER DIES</v>
          </cell>
          <cell r="F8476" t="str">
            <v>41P00003901</v>
          </cell>
          <cell r="G8476" t="str">
            <v>WIRE CRIMPER</v>
          </cell>
        </row>
        <row r="8477">
          <cell r="D8477" t="str">
            <v>41P00003902</v>
          </cell>
          <cell r="E8477" t="str">
            <v>CRIMPER DIES</v>
          </cell>
          <cell r="F8477" t="str">
            <v>41P00003902</v>
          </cell>
          <cell r="G8477" t="str">
            <v>INSULATION CRIMPER</v>
          </cell>
        </row>
        <row r="8478">
          <cell r="D8478" t="str">
            <v>41P00003903</v>
          </cell>
          <cell r="E8478" t="str">
            <v>CRIMPER DIES</v>
          </cell>
          <cell r="F8478" t="str">
            <v>41P00003903</v>
          </cell>
          <cell r="G8478" t="str">
            <v>ANVIL</v>
          </cell>
        </row>
        <row r="8479">
          <cell r="D8479" t="str">
            <v>49CA008032</v>
          </cell>
          <cell r="E8479" t="str">
            <v>ASSEMBLY FIXTURE</v>
          </cell>
          <cell r="F8479" t="str">
            <v>49CA008032</v>
          </cell>
          <cell r="G8479" t="str">
            <v xml:space="preserve">CLAMP HOLDER 7047-0125N-1 </v>
          </cell>
        </row>
        <row r="8480">
          <cell r="D8480" t="str">
            <v>A100594A</v>
          </cell>
          <cell r="E8480" t="str">
            <v>PLATE</v>
          </cell>
          <cell r="F8480" t="str">
            <v>A100594A</v>
          </cell>
          <cell r="G8480" t="str">
            <v>SHAFT</v>
          </cell>
        </row>
        <row r="8481">
          <cell r="D8481" t="str">
            <v>M109925C</v>
          </cell>
          <cell r="E8481" t="str">
            <v>SHAFT</v>
          </cell>
          <cell r="F8481" t="str">
            <v>M109925C</v>
          </cell>
          <cell r="G8481" t="str">
            <v>INPUT / OUTPUT UNIT (02H)</v>
          </cell>
        </row>
        <row r="8482">
          <cell r="D8482" t="str">
            <v>4BA000423</v>
          </cell>
          <cell r="E8482" t="str">
            <v>GREASE</v>
          </cell>
          <cell r="F8482" t="str">
            <v>4BA000423</v>
          </cell>
          <cell r="G8482" t="str">
            <v>GREASE INJECTOR</v>
          </cell>
        </row>
        <row r="8483">
          <cell r="D8483">
            <v>639.00080000000003</v>
          </cell>
          <cell r="E8483" t="str">
            <v>FILTER</v>
          </cell>
          <cell r="F8483">
            <v>639.00080000000003</v>
          </cell>
          <cell r="G8483" t="str">
            <v>AIR FILTER FOR FAN 88X88mm</v>
          </cell>
        </row>
        <row r="8484">
          <cell r="D8484" t="str">
            <v>S102608A</v>
          </cell>
          <cell r="E8484" t="str">
            <v>SWITCH</v>
          </cell>
          <cell r="F8484" t="str">
            <v>S102608A</v>
          </cell>
          <cell r="G8484" t="str">
            <v>MICRO SWITCH</v>
          </cell>
        </row>
        <row r="8485">
          <cell r="D8485" t="str">
            <v>HP800038</v>
          </cell>
          <cell r="E8485" t="str">
            <v>HOLDER</v>
          </cell>
          <cell r="F8485" t="str">
            <v>HP800038</v>
          </cell>
          <cell r="G8485" t="str">
            <v>CUT HOLDER</v>
          </cell>
        </row>
        <row r="8486">
          <cell r="D8486" t="str">
            <v>48TV20A601</v>
          </cell>
          <cell r="E8486" t="str">
            <v>PLATE</v>
          </cell>
          <cell r="F8486" t="str">
            <v>48TV20A601</v>
          </cell>
          <cell r="G8486" t="str">
            <v>CHUCK OPENING PLATE</v>
          </cell>
        </row>
        <row r="8487">
          <cell r="D8487" t="str">
            <v>S39647A</v>
          </cell>
          <cell r="E8487" t="str">
            <v>BEARING</v>
          </cell>
          <cell r="F8487" t="str">
            <v>S39647A</v>
          </cell>
          <cell r="G8487" t="str">
            <v>BEARING</v>
          </cell>
        </row>
        <row r="8488">
          <cell r="D8488" t="str">
            <v>48A47046</v>
          </cell>
          <cell r="E8488" t="str">
            <v>HOLDER</v>
          </cell>
          <cell r="F8488" t="str">
            <v>48A47046</v>
          </cell>
          <cell r="G8488" t="str">
            <v>WIRE HOLDER</v>
          </cell>
        </row>
        <row r="8489">
          <cell r="D8489" t="str">
            <v>70091023KI</v>
          </cell>
          <cell r="E8489" t="str">
            <v>CRIMPER DIES</v>
          </cell>
          <cell r="F8489" t="str">
            <v>70091023KI</v>
          </cell>
          <cell r="G8489" t="str">
            <v>INSULATION CRIMPER</v>
          </cell>
        </row>
        <row r="8490">
          <cell r="D8490" t="str">
            <v>70091785CWW</v>
          </cell>
          <cell r="E8490" t="str">
            <v>CRIMPER DIES</v>
          </cell>
          <cell r="F8490" t="str">
            <v>70091785CWW</v>
          </cell>
          <cell r="G8490" t="str">
            <v>WIRE CRIMPER</v>
          </cell>
        </row>
        <row r="8491">
          <cell r="D8491" t="str">
            <v>70091785CI</v>
          </cell>
          <cell r="E8491" t="str">
            <v>CRIMPER DIES</v>
          </cell>
          <cell r="F8491" t="str">
            <v>70091785CI</v>
          </cell>
          <cell r="G8491" t="str">
            <v>INSULATION CRIMPER</v>
          </cell>
        </row>
        <row r="8492">
          <cell r="D8492" t="str">
            <v>70091363CAN</v>
          </cell>
          <cell r="E8492" t="str">
            <v>CRIMPER DIES</v>
          </cell>
          <cell r="F8492" t="str">
            <v>70091363CAN</v>
          </cell>
          <cell r="G8492" t="str">
            <v>WIRE ANVIL</v>
          </cell>
        </row>
        <row r="8493">
          <cell r="D8493" t="str">
            <v>70091785CAP</v>
          </cell>
          <cell r="E8493" t="str">
            <v>CRIMPER DIES</v>
          </cell>
          <cell r="F8493" t="str">
            <v>70091785CAP</v>
          </cell>
          <cell r="G8493" t="str">
            <v>INSULATION ANVIL</v>
          </cell>
        </row>
        <row r="8494">
          <cell r="D8494" t="str">
            <v>71167999XWW</v>
          </cell>
          <cell r="E8494" t="str">
            <v>CRIMPER DIES</v>
          </cell>
          <cell r="F8494" t="str">
            <v>71167999XWW</v>
          </cell>
          <cell r="G8494" t="str">
            <v>WIRE CRIMPER</v>
          </cell>
        </row>
        <row r="8495">
          <cell r="D8495" t="str">
            <v>71167999XID</v>
          </cell>
          <cell r="E8495" t="str">
            <v>CRIMPER DIES</v>
          </cell>
          <cell r="F8495" t="str">
            <v>71167999XID</v>
          </cell>
          <cell r="G8495" t="str">
            <v>INSULATION CRIMPER</v>
          </cell>
        </row>
        <row r="8496">
          <cell r="D8496" t="str">
            <v>71167999XAD</v>
          </cell>
          <cell r="E8496" t="str">
            <v>CRIMPER DIES</v>
          </cell>
          <cell r="F8496" t="str">
            <v>71167999XAD</v>
          </cell>
          <cell r="G8496" t="str">
            <v>ANVIL</v>
          </cell>
        </row>
        <row r="8497">
          <cell r="D8497" t="str">
            <v>48CBA0A501</v>
          </cell>
          <cell r="E8497" t="str">
            <v>CABLE</v>
          </cell>
          <cell r="F8497" t="str">
            <v>48CBA0A501</v>
          </cell>
          <cell r="G8497" t="str">
            <v>CB100M (Master Unit)+Lan cable(2m)</v>
          </cell>
        </row>
        <row r="8498">
          <cell r="D8498" t="str">
            <v>B127138A</v>
          </cell>
          <cell r="E8498" t="str">
            <v>CUTTER</v>
          </cell>
          <cell r="F8498" t="str">
            <v>B127138A</v>
          </cell>
          <cell r="G8498" t="str">
            <v>CUTTER</v>
          </cell>
        </row>
        <row r="8499">
          <cell r="D8499" t="str">
            <v>B127137A</v>
          </cell>
          <cell r="E8499" t="str">
            <v>CUTTER</v>
          </cell>
          <cell r="F8499" t="str">
            <v>B127137A</v>
          </cell>
          <cell r="G8499" t="str">
            <v>CUTTER</v>
          </cell>
        </row>
        <row r="8500">
          <cell r="D8500" t="str">
            <v>YQ190318-16</v>
          </cell>
          <cell r="E8500" t="str">
            <v>PIN</v>
          </cell>
          <cell r="F8500" t="str">
            <v>YQ190318-16</v>
          </cell>
          <cell r="G8500" t="str">
            <v>LANCE DETECTION PIN</v>
          </cell>
        </row>
        <row r="8501">
          <cell r="D8501" t="str">
            <v>48HW30E001</v>
          </cell>
          <cell r="E8501" t="str">
            <v>CLAW</v>
          </cell>
          <cell r="F8501" t="str">
            <v>48HW30E001</v>
          </cell>
          <cell r="G8501" t="str">
            <v>CRAMP CLAW</v>
          </cell>
        </row>
        <row r="8502">
          <cell r="D8502" t="str">
            <v>STAND FIX L-35 A</v>
          </cell>
          <cell r="E8502" t="str">
            <v>ASSEMBLY FIXTURE</v>
          </cell>
          <cell r="F8502" t="str">
            <v>STAND FIX L-35 A</v>
          </cell>
          <cell r="G8502" t="str">
            <v>ASSEMBLY FIXTURE</v>
          </cell>
        </row>
        <row r="8503">
          <cell r="D8503" t="str">
            <v>SD-550T</v>
          </cell>
          <cell r="E8503" t="str">
            <v>BOX</v>
          </cell>
          <cell r="F8503" t="str">
            <v>SD-550T</v>
          </cell>
          <cell r="G8503" t="str">
            <v>CONTROL BOX</v>
          </cell>
        </row>
        <row r="8504">
          <cell r="D8504" t="str">
            <v>HP800032</v>
          </cell>
          <cell r="E8504" t="str">
            <v>CUTTER</v>
          </cell>
          <cell r="F8504" t="str">
            <v>HP800032</v>
          </cell>
          <cell r="G8504" t="str">
            <v>SLIDE CUTTER</v>
          </cell>
        </row>
        <row r="8505">
          <cell r="D8505" t="str">
            <v>S67346B</v>
          </cell>
          <cell r="E8505" t="str">
            <v>SPARK KILLER</v>
          </cell>
          <cell r="F8505" t="str">
            <v>S67346B</v>
          </cell>
          <cell r="G8505" t="str">
            <v>SPARK KILLER</v>
          </cell>
        </row>
        <row r="8506">
          <cell r="D8506" t="str">
            <v>1C06C5(UUB06-S-L)</v>
          </cell>
          <cell r="E8506" t="str">
            <v>ASSEMBLY FIXTURE</v>
          </cell>
          <cell r="F8506" t="str">
            <v>1C06C5(UUB06-S-L)</v>
          </cell>
          <cell r="G8506" t="str">
            <v>ASSEMBLY FIXTURE</v>
          </cell>
        </row>
        <row r="8507">
          <cell r="D8507" t="str">
            <v>1C09C5(UUB09-S-L)</v>
          </cell>
          <cell r="E8507" t="str">
            <v>ASSEMBLY FIXTURE</v>
          </cell>
          <cell r="F8507" t="str">
            <v>1C09C5(UUB09-S-L)</v>
          </cell>
          <cell r="G8507" t="str">
            <v>ASSEMBLY FIXTURE</v>
          </cell>
        </row>
        <row r="8508">
          <cell r="D8508" t="str">
            <v>1C12C5(UUB12-S-L)</v>
          </cell>
          <cell r="E8508" t="str">
            <v>ASSEMBLY FIXTURE</v>
          </cell>
          <cell r="F8508" t="str">
            <v>1C12C5(UUB12-S-L)</v>
          </cell>
          <cell r="G8508" t="str">
            <v>ASSEMBLY FIXTURE</v>
          </cell>
        </row>
        <row r="8509">
          <cell r="D8509" t="str">
            <v>1C15C5(UUB15-S-L)</v>
          </cell>
          <cell r="E8509" t="str">
            <v>ASSEMBLY FIXTURE</v>
          </cell>
          <cell r="F8509" t="str">
            <v>1C15C5(UUB15-S-L)</v>
          </cell>
          <cell r="G8509" t="str">
            <v>ASSEMBLY FIXTURE</v>
          </cell>
        </row>
        <row r="8510">
          <cell r="D8510" t="str">
            <v>1C20D5(UUB20-S-L)</v>
          </cell>
          <cell r="E8510" t="str">
            <v>ASSEMBLY FIXTURE</v>
          </cell>
          <cell r="F8510" t="str">
            <v>1C20D5(UUB20-S-L)</v>
          </cell>
          <cell r="G8510" t="str">
            <v>ASSEMBLY FIXTURE</v>
          </cell>
        </row>
        <row r="8511">
          <cell r="D8511" t="str">
            <v>1C25D5(UUB25-S-L)</v>
          </cell>
          <cell r="E8511" t="str">
            <v>ASSEMBLY FIXTURE</v>
          </cell>
          <cell r="F8511" t="str">
            <v>1C25D5(UUB25-S-L)</v>
          </cell>
          <cell r="G8511" t="str">
            <v>ASSEMBLY FIXTURE</v>
          </cell>
        </row>
        <row r="8512">
          <cell r="D8512" t="str">
            <v>1C30E5(UUB30-S-L)</v>
          </cell>
          <cell r="E8512" t="str">
            <v>ASSEMBLY FIXTURE</v>
          </cell>
          <cell r="F8512" t="str">
            <v>1C30E5(UUB30-S-L)</v>
          </cell>
          <cell r="G8512" t="str">
            <v>ASSEMBLY FIXTURE</v>
          </cell>
        </row>
        <row r="8513">
          <cell r="D8513" t="str">
            <v>2C09C5(UUA09-S-L)</v>
          </cell>
          <cell r="E8513" t="str">
            <v>ASSEMBLY FIXTURE</v>
          </cell>
          <cell r="F8513" t="str">
            <v>2C09C5(UUA09-S-L)</v>
          </cell>
          <cell r="G8513" t="str">
            <v>ASSEMBLY FIXTURE</v>
          </cell>
        </row>
        <row r="8514">
          <cell r="D8514" t="str">
            <v>2C12C5(UUA12-S-L)</v>
          </cell>
          <cell r="E8514" t="str">
            <v>ASSEMBLY FIXTURE</v>
          </cell>
          <cell r="F8514" t="str">
            <v>2C12C5(UUA12-S-L)</v>
          </cell>
          <cell r="G8514" t="str">
            <v>ASSEMBLY FIXTURE</v>
          </cell>
        </row>
        <row r="8515">
          <cell r="D8515" t="str">
            <v>2C15C5(UUA15-S-L)</v>
          </cell>
          <cell r="E8515" t="str">
            <v>ASSEMBLY FIXTURE</v>
          </cell>
          <cell r="F8515" t="str">
            <v>2C15C5(UUA15-S-L)</v>
          </cell>
          <cell r="G8515" t="str">
            <v>ASSEMBLY FIXTURE</v>
          </cell>
        </row>
        <row r="8516">
          <cell r="D8516" t="str">
            <v>2C20D5(UUA20-S-L)</v>
          </cell>
          <cell r="E8516" t="str">
            <v>ASSEMBLY FIXTURE</v>
          </cell>
          <cell r="F8516" t="str">
            <v>2C20D5(UUA20-S-L)</v>
          </cell>
          <cell r="G8516" t="str">
            <v>ASSEMBLY FIXTURE</v>
          </cell>
        </row>
        <row r="8517">
          <cell r="D8517" t="str">
            <v>2C25D5(UUA25-S-L)</v>
          </cell>
          <cell r="E8517" t="str">
            <v>ASSEMBLY FIXTURE</v>
          </cell>
          <cell r="F8517" t="str">
            <v>2C25D5(UUA25-S-L)</v>
          </cell>
          <cell r="G8517" t="str">
            <v>ASSEMBLY FIXTURE</v>
          </cell>
        </row>
        <row r="8518">
          <cell r="D8518" t="str">
            <v>2C30E5(UUA30-S-L)</v>
          </cell>
          <cell r="E8518" t="str">
            <v>ASSEMBLY FIXTURE</v>
          </cell>
          <cell r="F8518" t="str">
            <v>2C30E5(UUA30-S-L)</v>
          </cell>
          <cell r="G8518" t="str">
            <v>ASSEMBLY FIXTURE</v>
          </cell>
        </row>
        <row r="8519">
          <cell r="D8519" t="str">
            <v>2C35E5(UUA35-S-L)</v>
          </cell>
          <cell r="E8519" t="str">
            <v>ASSEMBLY FIXTURE</v>
          </cell>
          <cell r="F8519" t="str">
            <v>2C35E5(UUA35-S-L)</v>
          </cell>
          <cell r="G8519" t="str">
            <v>ASSEMBLY FIXTURE</v>
          </cell>
        </row>
        <row r="8520">
          <cell r="D8520" t="str">
            <v>3C1209C5(UU3P1209-S-L)</v>
          </cell>
          <cell r="E8520" t="str">
            <v>ASSEMBLY FIXTURE</v>
          </cell>
          <cell r="F8520" t="str">
            <v>3C1209C5(UU3P1209-S-L)</v>
          </cell>
          <cell r="G8520" t="str">
            <v>ASSEMBLY FIXTURE</v>
          </cell>
        </row>
        <row r="8521">
          <cell r="D8521" t="str">
            <v>3C1512C5(UU3P1512-S-L)</v>
          </cell>
          <cell r="E8521" t="str">
            <v>ASSEMBLY FIXTURE</v>
          </cell>
          <cell r="F8521" t="str">
            <v>3C1512C5(UU3P1512-S-L)</v>
          </cell>
          <cell r="G8521" t="str">
            <v>ASSEMBLY FIXTURE</v>
          </cell>
        </row>
        <row r="8522">
          <cell r="D8522" t="str">
            <v>3C1515C5(UU3P1515-S-L)</v>
          </cell>
          <cell r="E8522" t="str">
            <v>ASSEMBLY FIXTURE</v>
          </cell>
          <cell r="F8522" t="str">
            <v>3C1515C5(UU3P1515-S-L)</v>
          </cell>
          <cell r="G8522" t="str">
            <v>ASSEMBLY FIXTURE</v>
          </cell>
        </row>
        <row r="8523">
          <cell r="D8523" t="str">
            <v>3C2015D5(UU3P2015-S-L)</v>
          </cell>
          <cell r="E8523" t="str">
            <v>ASSEMBLY FIXTURE</v>
          </cell>
          <cell r="F8523" t="str">
            <v>3C2015D5(UU3P2015-S-L)</v>
          </cell>
          <cell r="G8523" t="str">
            <v>ASSEMBLY FIXTURE</v>
          </cell>
        </row>
        <row r="8524">
          <cell r="D8524" t="str">
            <v>3C2020D5(UU3P2020-S-L)</v>
          </cell>
          <cell r="E8524" t="str">
            <v>ASSEMBLY FIXTURE</v>
          </cell>
          <cell r="F8524" t="str">
            <v>3C2020D5(UU3P2020-S-L)</v>
          </cell>
          <cell r="G8524" t="str">
            <v>ASSEMBLY FIXTURE</v>
          </cell>
        </row>
        <row r="8525">
          <cell r="D8525" t="str">
            <v>3C2515D5(UU3P2515-S-L)</v>
          </cell>
          <cell r="E8525" t="str">
            <v>ASSEMBLY FIXTURE</v>
          </cell>
          <cell r="F8525" t="str">
            <v>3C2515D5(UU3P2515-S-L)</v>
          </cell>
          <cell r="G8525" t="str">
            <v>ASSEMBLY FIXTURE</v>
          </cell>
        </row>
        <row r="8526">
          <cell r="D8526" t="str">
            <v>3C2520D5(UU3P2520-S-L)</v>
          </cell>
          <cell r="E8526" t="str">
            <v>ASSEMBLY FIXTURE</v>
          </cell>
          <cell r="F8526" t="str">
            <v>3C2520D5(UU3P2520-S-L)</v>
          </cell>
          <cell r="G8526" t="str">
            <v>ASSEMBLY FIXTURE</v>
          </cell>
        </row>
        <row r="8527">
          <cell r="D8527" t="str">
            <v>3C3015E5(UU3P3015-S-L)</v>
          </cell>
          <cell r="E8527" t="str">
            <v>ASSEMBLY FIXTURE</v>
          </cell>
          <cell r="F8527" t="str">
            <v>3C3015E5(UU3P3015-S-L)</v>
          </cell>
          <cell r="G8527" t="str">
            <v>ASSEMBLY FIXTURE</v>
          </cell>
        </row>
        <row r="8528">
          <cell r="D8528" t="str">
            <v>3C3025E5(UU3P3025-S-L)</v>
          </cell>
          <cell r="E8528" t="str">
            <v>ASSEMBLY FIXTURE</v>
          </cell>
          <cell r="F8528" t="str">
            <v>3C3025E5(UU3P3025-S-L)</v>
          </cell>
          <cell r="G8528" t="str">
            <v>ASSEMBLY FIXTURE</v>
          </cell>
        </row>
        <row r="8529">
          <cell r="D8529" t="str">
            <v>3C3030E5(UU3P3030-S-L)</v>
          </cell>
          <cell r="E8529" t="str">
            <v>ASSEMBLY FIXTURE</v>
          </cell>
          <cell r="F8529" t="str">
            <v>3C3030E5(UU3P3030-S-L)</v>
          </cell>
          <cell r="G8529" t="str">
            <v>ASSEMBLY FIXTURE</v>
          </cell>
        </row>
        <row r="8530">
          <cell r="D8530" t="str">
            <v>3C3535E5(UU3P3535-S-L)</v>
          </cell>
          <cell r="E8530" t="str">
            <v>ASSEMBLY FIXTURE</v>
          </cell>
          <cell r="F8530" t="str">
            <v>3C3535E5(UU3P3535-S-L)</v>
          </cell>
          <cell r="G8530" t="str">
            <v>ASSEMBLY FIXTURE</v>
          </cell>
        </row>
        <row r="8531">
          <cell r="D8531" t="str">
            <v>4C090606C5(UU4P090606-S-L)</v>
          </cell>
          <cell r="E8531" t="str">
            <v>ASSEMBLY FIXTURE</v>
          </cell>
          <cell r="F8531" t="str">
            <v>4C090606C5(UU4P090606-S-L)</v>
          </cell>
          <cell r="G8531" t="str">
            <v>ASSEMBLY FIXTURE</v>
          </cell>
        </row>
        <row r="8532">
          <cell r="D8532" t="str">
            <v>4C201515D5(UU4P201515-S-L)</v>
          </cell>
          <cell r="E8532" t="str">
            <v>ASSEMBLY FIXTURE</v>
          </cell>
          <cell r="F8532" t="str">
            <v>4C201515D5(UU4P201515-S-L)</v>
          </cell>
          <cell r="G8532" t="str">
            <v>ASSEMBLY FIXTURE</v>
          </cell>
        </row>
        <row r="8533">
          <cell r="D8533" t="str">
            <v>4C202020D5(UU4P202020-S-L)</v>
          </cell>
          <cell r="E8533" t="str">
            <v>ASSEMBLY FIXTURE</v>
          </cell>
          <cell r="F8533" t="str">
            <v>4C202020D5(UU4P202020-S-L)</v>
          </cell>
          <cell r="G8533" t="str">
            <v>ASSEMBLY FIXTURE</v>
          </cell>
        </row>
        <row r="8534">
          <cell r="D8534" t="str">
            <v>4C302525E5(UU4P302525-S-L)</v>
          </cell>
          <cell r="E8534" t="str">
            <v>ASSEMBLY FIXTURE</v>
          </cell>
          <cell r="F8534" t="str">
            <v>4C302525E5(UU4P302525-S-L)</v>
          </cell>
          <cell r="G8534" t="str">
            <v>ASSEMBLY FIXTURE</v>
          </cell>
        </row>
        <row r="8535">
          <cell r="D8535" t="str">
            <v>4C303030E5(UU4P303030-S-L)</v>
          </cell>
          <cell r="E8535" t="str">
            <v>ASSEMBLY FIXTURE</v>
          </cell>
          <cell r="F8535" t="str">
            <v>4C303030E5(UU4P303030-S-L)</v>
          </cell>
          <cell r="G8535" t="str">
            <v>ASSEMBLY FIXTURE</v>
          </cell>
        </row>
        <row r="8536">
          <cell r="D8536" t="str">
            <v>4C352525E5(UU4P352525-S-L)</v>
          </cell>
          <cell r="E8536" t="str">
            <v>ASSEMBLY FIXTURE</v>
          </cell>
          <cell r="F8536" t="str">
            <v>4C352525E5(UU4P352525-S-L)</v>
          </cell>
          <cell r="G8536" t="str">
            <v>ASSEMBLY FIXTURE</v>
          </cell>
        </row>
        <row r="8537">
          <cell r="D8537" t="str">
            <v>CP-1-R</v>
          </cell>
          <cell r="E8537" t="str">
            <v>ASSEMBLY FIXTURE</v>
          </cell>
          <cell r="F8537" t="str">
            <v>CP-1-R</v>
          </cell>
          <cell r="G8537" t="str">
            <v>ASSEMBLY FIXTURE</v>
          </cell>
        </row>
        <row r="8538">
          <cell r="D8538" t="str">
            <v>CP-2-R</v>
          </cell>
          <cell r="E8538" t="str">
            <v>ASSEMBLY FIXTURE</v>
          </cell>
          <cell r="F8538" t="str">
            <v>CP-2-R</v>
          </cell>
          <cell r="G8538" t="str">
            <v>ASSEMBLY FIXTURE</v>
          </cell>
        </row>
        <row r="8539">
          <cell r="D8539" t="str">
            <v>CP-3-R</v>
          </cell>
          <cell r="E8539" t="str">
            <v>ASSEMBLY FIXTURE</v>
          </cell>
          <cell r="F8539" t="str">
            <v>CP-3-R</v>
          </cell>
          <cell r="G8539" t="str">
            <v>ASSEMBLY FIXTURE</v>
          </cell>
        </row>
        <row r="8540">
          <cell r="D8540" t="str">
            <v>CP-4-R</v>
          </cell>
          <cell r="E8540" t="str">
            <v>ASSEMBLY FIXTURE</v>
          </cell>
          <cell r="F8540" t="str">
            <v>CP-4-R</v>
          </cell>
          <cell r="G8540" t="str">
            <v>ASSEMBLY FIXTURE</v>
          </cell>
        </row>
        <row r="8541">
          <cell r="D8541" t="str">
            <v>L-50B</v>
          </cell>
          <cell r="E8541" t="str">
            <v>ASSEMBLY FIXTURE</v>
          </cell>
          <cell r="F8541" t="str">
            <v>L-50B</v>
          </cell>
          <cell r="G8541" t="str">
            <v>ASSEMBLY FIXTURE</v>
          </cell>
        </row>
        <row r="8542">
          <cell r="D8542" t="str">
            <v>L-80B</v>
          </cell>
          <cell r="E8542" t="str">
            <v>ASSEMBLY FIXTURE</v>
          </cell>
          <cell r="F8542" t="str">
            <v>L-80B</v>
          </cell>
          <cell r="G8542" t="str">
            <v>ASSEMBLY FIXTURE</v>
          </cell>
        </row>
        <row r="8543">
          <cell r="D8543" t="str">
            <v>LA-06</v>
          </cell>
          <cell r="E8543" t="str">
            <v>ASSEMBLY FIXTURE</v>
          </cell>
          <cell r="F8543" t="str">
            <v>LA-06</v>
          </cell>
          <cell r="G8543" t="str">
            <v>ASSEMBLY FIXTURE</v>
          </cell>
        </row>
        <row r="8544">
          <cell r="D8544" t="str">
            <v>SA-90-R</v>
          </cell>
          <cell r="E8544" t="str">
            <v>ASSEMBLY FIXTURE</v>
          </cell>
          <cell r="F8544" t="str">
            <v>SA-90-R</v>
          </cell>
          <cell r="G8544" t="str">
            <v>ASSEMBLY FIXTURE</v>
          </cell>
        </row>
        <row r="8545">
          <cell r="D8545" t="str">
            <v>SB-30-R</v>
          </cell>
          <cell r="E8545" t="str">
            <v>ASSEMBLY FIXTURE</v>
          </cell>
          <cell r="F8545" t="str">
            <v>SB-30-R</v>
          </cell>
          <cell r="G8545" t="str">
            <v>ASSEMBLY FIXTURE</v>
          </cell>
        </row>
        <row r="8546">
          <cell r="D8546" t="str">
            <v>SB30-R</v>
          </cell>
          <cell r="E8546" t="str">
            <v>ASSEMBLY FIXTURE</v>
          </cell>
          <cell r="F8546" t="str">
            <v>SB30-R</v>
          </cell>
          <cell r="G8546" t="str">
            <v>ASSEMBLY FIXTURE</v>
          </cell>
        </row>
        <row r="8547">
          <cell r="D8547" t="str">
            <v>SB-40-R</v>
          </cell>
          <cell r="E8547" t="str">
            <v>ASSEMBLY FIXTURE</v>
          </cell>
          <cell r="F8547" t="str">
            <v>SB-40-R</v>
          </cell>
          <cell r="G8547" t="str">
            <v>ASSEMBLY FIXTURE</v>
          </cell>
        </row>
        <row r="8548">
          <cell r="D8548" t="str">
            <v>STAND FIX L-30 B</v>
          </cell>
          <cell r="E8548" t="str">
            <v>ASSEMBLY FIXTURE</v>
          </cell>
          <cell r="F8548" t="str">
            <v>STAND FIX L-30 B</v>
          </cell>
          <cell r="G8548" t="str">
            <v>ASSEMBLY FIXTURE</v>
          </cell>
        </row>
        <row r="8549">
          <cell r="D8549" t="str">
            <v>STJ-24-R</v>
          </cell>
          <cell r="E8549" t="str">
            <v>ASSEMBLY FIXTURE</v>
          </cell>
          <cell r="F8549" t="str">
            <v>STJ-24-R</v>
          </cell>
          <cell r="G8549" t="str">
            <v>ASSEMBLY FIXTURE</v>
          </cell>
        </row>
        <row r="8550">
          <cell r="D8550" t="str">
            <v>STJ-26-R</v>
          </cell>
          <cell r="E8550" t="str">
            <v>ASSEMBLY FIXTURE</v>
          </cell>
          <cell r="F8550" t="str">
            <v>STJ-26-R</v>
          </cell>
          <cell r="G8550" t="str">
            <v>ASSEMBLY FIXTURE</v>
          </cell>
        </row>
        <row r="8551">
          <cell r="D8551" t="str">
            <v>STJ-27-R</v>
          </cell>
          <cell r="E8551" t="str">
            <v>ASSEMBLY FIXTURE</v>
          </cell>
          <cell r="F8551" t="str">
            <v>STJ-27-R</v>
          </cell>
          <cell r="G8551" t="str">
            <v>ASSEMBLY FIXTURE</v>
          </cell>
        </row>
        <row r="8552">
          <cell r="D8552" t="str">
            <v>STJ-28-R</v>
          </cell>
          <cell r="E8552" t="str">
            <v>ASSEMBLY FIXTURE</v>
          </cell>
          <cell r="F8552" t="str">
            <v>STJ-28-R</v>
          </cell>
          <cell r="G8552" t="str">
            <v>ASSEMBLY FIXTURE</v>
          </cell>
        </row>
        <row r="8553">
          <cell r="D8553" t="str">
            <v>STJ-29-R</v>
          </cell>
          <cell r="E8553" t="str">
            <v>ASSEMBLY FIXTURE</v>
          </cell>
          <cell r="F8553" t="str">
            <v>STJ-29-R</v>
          </cell>
          <cell r="G8553" t="str">
            <v>ASSEMBLY FIXTURE</v>
          </cell>
        </row>
        <row r="8554">
          <cell r="D8554" t="str">
            <v>STJ-34-R</v>
          </cell>
          <cell r="E8554" t="str">
            <v>ASSEMBLY FIXTURE</v>
          </cell>
          <cell r="F8554" t="str">
            <v>STJ-34-R</v>
          </cell>
          <cell r="G8554" t="str">
            <v>ASSEMBLY FIXTURE</v>
          </cell>
        </row>
        <row r="8555">
          <cell r="D8555" t="str">
            <v>UAC09</v>
          </cell>
          <cell r="E8555" t="str">
            <v>ASSEMBLY FIXTURE</v>
          </cell>
          <cell r="F8555" t="str">
            <v>UAC09</v>
          </cell>
          <cell r="G8555" t="str">
            <v>ASSEMBLY FIXTURE</v>
          </cell>
        </row>
        <row r="8556">
          <cell r="D8556" t="str">
            <v>UAC12</v>
          </cell>
          <cell r="E8556" t="str">
            <v>ASSEMBLY FIXTURE</v>
          </cell>
          <cell r="F8556" t="str">
            <v>UAC12</v>
          </cell>
          <cell r="G8556" t="str">
            <v>ASSEMBLY FIXTURE</v>
          </cell>
        </row>
        <row r="8557">
          <cell r="D8557" t="str">
            <v>UAC15</v>
          </cell>
          <cell r="E8557" t="str">
            <v>ASSEMBLY FIXTURE</v>
          </cell>
          <cell r="F8557" t="str">
            <v>UAC15</v>
          </cell>
          <cell r="G8557" t="str">
            <v>ASSEMBLY FIXTURE</v>
          </cell>
        </row>
        <row r="8558">
          <cell r="D8558" t="str">
            <v>UAC25</v>
          </cell>
          <cell r="E8558" t="str">
            <v>ASSEMBLY FIXTURE</v>
          </cell>
          <cell r="F8558" t="str">
            <v>UAC25</v>
          </cell>
          <cell r="G8558" t="str">
            <v>ASSEMBLY FIXTURE</v>
          </cell>
        </row>
        <row r="8559">
          <cell r="D8559" t="str">
            <v>UBC06</v>
          </cell>
          <cell r="E8559" t="str">
            <v>ASSEMBLY FIXTURE</v>
          </cell>
          <cell r="F8559" t="str">
            <v>UBC06</v>
          </cell>
          <cell r="G8559" t="str">
            <v>ASSEMBLY FIXTURE</v>
          </cell>
        </row>
        <row r="8560">
          <cell r="D8560" t="str">
            <v>UBC09</v>
          </cell>
          <cell r="E8560" t="str">
            <v>ASSEMBLY FIXTURE</v>
          </cell>
          <cell r="F8560" t="str">
            <v>UBC09</v>
          </cell>
          <cell r="G8560" t="str">
            <v>ASSEMBLY FIXTURE</v>
          </cell>
        </row>
        <row r="8561">
          <cell r="D8561" t="str">
            <v>UBC12</v>
          </cell>
          <cell r="E8561" t="str">
            <v>ASSEMBLY FIXTURE</v>
          </cell>
          <cell r="F8561" t="str">
            <v>UBC12</v>
          </cell>
          <cell r="G8561" t="str">
            <v>ASSEMBLY FIXTURE</v>
          </cell>
        </row>
        <row r="8562">
          <cell r="D8562" t="str">
            <v>UBC20</v>
          </cell>
          <cell r="E8562" t="str">
            <v>ASSEMBLY FIXTURE</v>
          </cell>
          <cell r="F8562" t="str">
            <v>UBC20</v>
          </cell>
          <cell r="G8562" t="str">
            <v>ASSEMBLY FIXTURE</v>
          </cell>
        </row>
        <row r="8563">
          <cell r="D8563" t="str">
            <v>UBC25</v>
          </cell>
          <cell r="E8563" t="str">
            <v>ASSEMBLY FIXTURE</v>
          </cell>
          <cell r="F8563" t="str">
            <v>UBC25</v>
          </cell>
          <cell r="G8563" t="str">
            <v>ASSEMBLY FIXTURE</v>
          </cell>
        </row>
        <row r="8564">
          <cell r="D8564" t="str">
            <v>UBC30</v>
          </cell>
          <cell r="E8564" t="str">
            <v>ASSEMBLY FIXTURE</v>
          </cell>
          <cell r="F8564" t="str">
            <v>UBC30</v>
          </cell>
          <cell r="G8564" t="str">
            <v>ASSEMBLY FIXTURE</v>
          </cell>
        </row>
        <row r="8565">
          <cell r="D8565" t="str">
            <v>UU3P2509-S-L</v>
          </cell>
          <cell r="E8565" t="str">
            <v>ASSEMBLY FIXTURE</v>
          </cell>
          <cell r="F8565" t="str">
            <v>UU3P2509-S-L</v>
          </cell>
          <cell r="G8565" t="str">
            <v>ASSEMBLY FIXTURE</v>
          </cell>
        </row>
        <row r="8566">
          <cell r="D8566" t="str">
            <v>UU3P3535-S-L</v>
          </cell>
          <cell r="E8566" t="str">
            <v>ASSEMBLY FIXTURE</v>
          </cell>
          <cell r="F8566" t="str">
            <v>UU3P3535-S-L</v>
          </cell>
          <cell r="G8566" t="str">
            <v>ASSEMBLY FIXTURE</v>
          </cell>
        </row>
        <row r="8567">
          <cell r="D8567" t="str">
            <v>UU4P252020-S-L</v>
          </cell>
          <cell r="E8567" t="str">
            <v>ASSEMBLY FIXTURE</v>
          </cell>
          <cell r="F8567" t="str">
            <v>UU4P252020-S-L</v>
          </cell>
          <cell r="G8567" t="str">
            <v>ASSEMBLY FIXTURE</v>
          </cell>
        </row>
        <row r="8568">
          <cell r="D8568" t="str">
            <v>UU4P252525-S-L</v>
          </cell>
          <cell r="E8568" t="str">
            <v>ASSEMBLY FIXTURE</v>
          </cell>
          <cell r="F8568" t="str">
            <v>UU4P252525-S-L</v>
          </cell>
          <cell r="G8568" t="str">
            <v>ASSEMBLY FIXTURE</v>
          </cell>
        </row>
        <row r="8569">
          <cell r="D8569" t="str">
            <v>UU4P352020-S-L</v>
          </cell>
          <cell r="E8569" t="str">
            <v>ASSEMBLY FIXTURE</v>
          </cell>
          <cell r="F8569" t="str">
            <v>UU4P352020-S-L</v>
          </cell>
          <cell r="G8569" t="str">
            <v>ASSEMBLY FIXTURE</v>
          </cell>
        </row>
        <row r="8570">
          <cell r="D8570" t="str">
            <v>3C2525D5(UU3P2525-S-L)</v>
          </cell>
          <cell r="E8570" t="str">
            <v>ASSEMBLY FIXTURE</v>
          </cell>
          <cell r="F8570" t="str">
            <v>3C2525D5(UU3P2525-S-L)</v>
          </cell>
          <cell r="G8570" t="str">
            <v>3P FORK(SUS,UP/DOWN,LOCK TYPE)</v>
          </cell>
        </row>
        <row r="8571">
          <cell r="D8571">
            <v>48770039</v>
          </cell>
          <cell r="E8571" t="str">
            <v>CABLE</v>
          </cell>
          <cell r="F8571">
            <v>48770039</v>
          </cell>
          <cell r="G8571" t="str">
            <v>SX BUS CABLE 3M</v>
          </cell>
        </row>
        <row r="8572">
          <cell r="D8572">
            <v>48770040</v>
          </cell>
          <cell r="E8572" t="str">
            <v>CABLE</v>
          </cell>
          <cell r="F8572">
            <v>48770040</v>
          </cell>
          <cell r="G8572" t="str">
            <v>SX BUS CABLE 0.8M</v>
          </cell>
        </row>
        <row r="8573">
          <cell r="D8573">
            <v>48770041</v>
          </cell>
          <cell r="E8573" t="str">
            <v>CABLE</v>
          </cell>
          <cell r="F8573">
            <v>48770041</v>
          </cell>
          <cell r="G8573" t="str">
            <v>SX BUS CABLE 0.3M</v>
          </cell>
        </row>
        <row r="8574">
          <cell r="D8574" t="str">
            <v>MTPI-00057</v>
          </cell>
          <cell r="E8574" t="str">
            <v>PIN</v>
          </cell>
          <cell r="F8574" t="str">
            <v>MTPI-00057</v>
          </cell>
          <cell r="G8574" t="str">
            <v>Pin pressure jig</v>
          </cell>
        </row>
        <row r="8575">
          <cell r="D8575" t="str">
            <v>48CBC0A503</v>
          </cell>
          <cell r="E8575" t="str">
            <v>BOARD</v>
          </cell>
          <cell r="F8575" t="str">
            <v>48CBC0A503</v>
          </cell>
          <cell r="G8575" t="str">
            <v>IF48SSC SW CIRCUIT BOARD+Lancable(0.15m)</v>
          </cell>
        </row>
        <row r="8576">
          <cell r="D8576" t="str">
            <v>48CBB0A502</v>
          </cell>
          <cell r="E8576" t="str">
            <v>CABLE</v>
          </cell>
          <cell r="F8576" t="str">
            <v>48CBB0A502</v>
          </cell>
          <cell r="G8576" t="str">
            <v>IF40NAVI+Lancable(0.15m)</v>
          </cell>
        </row>
        <row r="8577">
          <cell r="D8577" t="str">
            <v>48CBC0A506</v>
          </cell>
          <cell r="E8577" t="str">
            <v>CABLE</v>
          </cell>
          <cell r="F8577" t="str">
            <v>48CBC0A506</v>
          </cell>
          <cell r="G8577" t="str">
            <v>Flat Cable for IF-48SSC Connection</v>
          </cell>
        </row>
        <row r="8578">
          <cell r="D8578" t="str">
            <v>48CBB0A533</v>
          </cell>
          <cell r="E8578" t="str">
            <v>CONNECTER</v>
          </cell>
          <cell r="F8578" t="str">
            <v>48CBB0A533</v>
          </cell>
          <cell r="G8578" t="str">
            <v>40P CONNECTER 7283-4004</v>
          </cell>
        </row>
        <row r="8579">
          <cell r="D8579" t="str">
            <v>48CBB0A529</v>
          </cell>
          <cell r="E8579" t="str">
            <v>CONNECTOR</v>
          </cell>
          <cell r="F8579" t="str">
            <v>48CBB0A529</v>
          </cell>
          <cell r="G8579" t="str">
            <v>50P Connecter(male) 7F8922-7109</v>
          </cell>
        </row>
        <row r="8580">
          <cell r="D8580" t="str">
            <v>48CBB0A530</v>
          </cell>
          <cell r="E8580" t="str">
            <v>CONNECTOR</v>
          </cell>
          <cell r="F8580" t="str">
            <v>48CBB0A530</v>
          </cell>
          <cell r="G8580" t="str">
            <v>Connector(female) 7F8923-7110</v>
          </cell>
        </row>
        <row r="8581">
          <cell r="D8581" t="str">
            <v>SKY00638</v>
          </cell>
          <cell r="E8581" t="str">
            <v>TOOL</v>
          </cell>
          <cell r="F8581" t="str">
            <v>SKY00638</v>
          </cell>
          <cell r="G8581" t="str">
            <v>TOUFIX TOOL RACK #4420(20</v>
          </cell>
        </row>
        <row r="8582">
          <cell r="D8582" t="str">
            <v>48CBB0A524</v>
          </cell>
          <cell r="E8582" t="str">
            <v>Wire</v>
          </cell>
          <cell r="F8582" t="str">
            <v>48CBB0A524</v>
          </cell>
          <cell r="G8582" t="str">
            <v>Wire (2P-4m-BR)</v>
          </cell>
        </row>
        <row r="8583">
          <cell r="D8583" t="str">
            <v>48WT16ZA21</v>
          </cell>
          <cell r="E8583" t="str">
            <v>READER</v>
          </cell>
          <cell r="F8583" t="str">
            <v>48WT16ZA21</v>
          </cell>
          <cell r="G8583" t="str">
            <v>BARCODE READER</v>
          </cell>
        </row>
        <row r="8584">
          <cell r="D8584" t="str">
            <v>48WT16ZA13</v>
          </cell>
          <cell r="E8584" t="str">
            <v>SWITCH</v>
          </cell>
          <cell r="F8584" t="str">
            <v>48WT16ZA13</v>
          </cell>
          <cell r="G8584" t="str">
            <v>SWITCHING POWER SUPPLY</v>
          </cell>
        </row>
        <row r="8585">
          <cell r="D8585" t="str">
            <v>48WT16ZA81</v>
          </cell>
          <cell r="E8585" t="str">
            <v>CABLE</v>
          </cell>
          <cell r="F8585" t="str">
            <v>48WT16ZA81</v>
          </cell>
          <cell r="G8585" t="str">
            <v>RS232C CABLE (CBLA06)</v>
          </cell>
        </row>
        <row r="8586">
          <cell r="D8586" t="str">
            <v>48WT16ZA11</v>
          </cell>
          <cell r="E8586" t="str">
            <v>CABLE</v>
          </cell>
          <cell r="F8586" t="str">
            <v>48WT16ZA11</v>
          </cell>
          <cell r="G8586" t="str">
            <v>GOT RS-232C CABLE</v>
          </cell>
        </row>
        <row r="8587">
          <cell r="D8587" t="str">
            <v>48A02016</v>
          </cell>
          <cell r="E8587" t="str">
            <v>SPRING</v>
          </cell>
          <cell r="F8587" t="str">
            <v>48A02016</v>
          </cell>
          <cell r="G8587" t="str">
            <v>PUNCH SPRING</v>
          </cell>
        </row>
        <row r="8588">
          <cell r="D8588" t="str">
            <v>48A65088</v>
          </cell>
          <cell r="E8588" t="str">
            <v>SPRING</v>
          </cell>
          <cell r="F8588" t="str">
            <v>48A65088</v>
          </cell>
          <cell r="G8588" t="str">
            <v>SUPPORTING STOPPER SPRING</v>
          </cell>
        </row>
        <row r="8589">
          <cell r="D8589" t="str">
            <v>48A65090</v>
          </cell>
          <cell r="E8589" t="str">
            <v>SPRING</v>
          </cell>
          <cell r="F8589" t="str">
            <v>48A65090</v>
          </cell>
          <cell r="G8589" t="str">
            <v>WIRE HOLDER SPRING</v>
          </cell>
        </row>
        <row r="8590">
          <cell r="D8590" t="str">
            <v>48A65087</v>
          </cell>
          <cell r="E8590" t="str">
            <v>SPRING</v>
          </cell>
          <cell r="F8590" t="str">
            <v>48A65087</v>
          </cell>
          <cell r="G8590" t="str">
            <v>SHEAR BLADE SPRING</v>
          </cell>
        </row>
        <row r="8591">
          <cell r="D8591" t="str">
            <v>48A65089</v>
          </cell>
          <cell r="E8591" t="str">
            <v>SPRING</v>
          </cell>
          <cell r="F8591" t="str">
            <v>48A65089</v>
          </cell>
          <cell r="G8591" t="str">
            <v>TERMINAL HOLDER SPRING</v>
          </cell>
        </row>
        <row r="8592">
          <cell r="D8592" t="str">
            <v>48A65085</v>
          </cell>
          <cell r="E8592" t="str">
            <v>SPRING</v>
          </cell>
          <cell r="F8592" t="str">
            <v>48A65085</v>
          </cell>
          <cell r="G8592" t="str">
            <v>ROD RETURN SPRING</v>
          </cell>
        </row>
        <row r="8593">
          <cell r="D8593" t="str">
            <v>48A65086</v>
          </cell>
          <cell r="E8593" t="str">
            <v>SPRING</v>
          </cell>
          <cell r="F8593" t="str">
            <v>48A65086</v>
          </cell>
          <cell r="G8593" t="str">
            <v>FEEDING CLAW SPRING</v>
          </cell>
        </row>
        <row r="8594">
          <cell r="D8594" t="str">
            <v>AC210020</v>
          </cell>
          <cell r="E8594" t="str">
            <v>SPRING</v>
          </cell>
          <cell r="F8594" t="str">
            <v>AC210020</v>
          </cell>
          <cell r="G8594" t="str">
            <v>TERMINAL GUIDE SPRING</v>
          </cell>
        </row>
        <row r="8595">
          <cell r="D8595" t="str">
            <v>AC200001</v>
          </cell>
          <cell r="E8595" t="str">
            <v>SPRING</v>
          </cell>
          <cell r="F8595" t="str">
            <v>AC200001</v>
          </cell>
          <cell r="G8595" t="str">
            <v>FINGER SPRING</v>
          </cell>
        </row>
        <row r="8596">
          <cell r="D8596" t="str">
            <v>AC210008</v>
          </cell>
          <cell r="E8596" t="str">
            <v>SPRING</v>
          </cell>
          <cell r="F8596" t="str">
            <v>AC210008</v>
          </cell>
          <cell r="G8596" t="str">
            <v>TERMINAL GUIDE SPRING</v>
          </cell>
        </row>
        <row r="8597">
          <cell r="D8597" t="str">
            <v>HP800037</v>
          </cell>
          <cell r="E8597" t="str">
            <v>SPRING</v>
          </cell>
          <cell r="F8597" t="str">
            <v>HP800037</v>
          </cell>
          <cell r="G8597" t="str">
            <v>BRAKE SPRING</v>
          </cell>
        </row>
        <row r="8598">
          <cell r="D8598" t="str">
            <v>AC210007</v>
          </cell>
          <cell r="E8598" t="str">
            <v>SPRING</v>
          </cell>
          <cell r="F8598" t="str">
            <v>AC210007</v>
          </cell>
          <cell r="G8598" t="str">
            <v>TERMINAL GUIDE SPRING</v>
          </cell>
        </row>
        <row r="8599">
          <cell r="D8599" t="str">
            <v>48MD120508</v>
          </cell>
          <cell r="E8599" t="str">
            <v>SPRING</v>
          </cell>
          <cell r="F8599" t="str">
            <v>48MD120508</v>
          </cell>
          <cell r="G8599" t="str">
            <v>SPRING</v>
          </cell>
        </row>
        <row r="8600">
          <cell r="D8600" t="str">
            <v>48MD120519</v>
          </cell>
          <cell r="E8600" t="str">
            <v>CABLE</v>
          </cell>
          <cell r="F8600" t="str">
            <v>48MD120519</v>
          </cell>
          <cell r="G8600" t="str">
            <v>JOINT CABLE</v>
          </cell>
        </row>
        <row r="8601">
          <cell r="D8601" t="str">
            <v>49HA037050</v>
          </cell>
          <cell r="E8601" t="str">
            <v>CHECKER FIXTURE</v>
          </cell>
          <cell r="F8601" t="str">
            <v>49HA037050</v>
          </cell>
          <cell r="G8601" t="str">
            <v>CHECKER FIXTURE</v>
          </cell>
        </row>
        <row r="8602">
          <cell r="D8602" t="str">
            <v>49HB001767</v>
          </cell>
          <cell r="E8602" t="str">
            <v>CHECKER FIXTURE</v>
          </cell>
          <cell r="F8602" t="str">
            <v>49HB001767</v>
          </cell>
          <cell r="G8602" t="str">
            <v>CHECKER FIXTURE</v>
          </cell>
        </row>
        <row r="8603">
          <cell r="D8603" t="str">
            <v>49HA010393</v>
          </cell>
          <cell r="E8603" t="str">
            <v>CHECKER FIXTURE</v>
          </cell>
          <cell r="F8603" t="str">
            <v>49HA010393</v>
          </cell>
          <cell r="G8603" t="str">
            <v>CHECKER FIXTURE</v>
          </cell>
        </row>
        <row r="8604">
          <cell r="D8604" t="str">
            <v>49HA022466</v>
          </cell>
          <cell r="E8604" t="str">
            <v>CHECKER FIXTURE</v>
          </cell>
          <cell r="F8604" t="str">
            <v>49HA022466</v>
          </cell>
          <cell r="G8604" t="str">
            <v>CHECKER FIXTURE</v>
          </cell>
        </row>
        <row r="8605">
          <cell r="D8605" t="str">
            <v>49HA026074</v>
          </cell>
          <cell r="E8605" t="str">
            <v>CHECKER FIXTURE</v>
          </cell>
          <cell r="F8605" t="str">
            <v>49HA026074</v>
          </cell>
          <cell r="G8605" t="str">
            <v>CHECKER FIXTURE</v>
          </cell>
        </row>
        <row r="8606">
          <cell r="D8606" t="str">
            <v>49HA026147</v>
          </cell>
          <cell r="E8606" t="str">
            <v>CHECKER FIXTURE</v>
          </cell>
          <cell r="F8606" t="str">
            <v>49HA026147</v>
          </cell>
          <cell r="G8606" t="str">
            <v>CHECKER FIXTURE</v>
          </cell>
        </row>
        <row r="8607">
          <cell r="D8607" t="str">
            <v>49HA027424</v>
          </cell>
          <cell r="E8607" t="str">
            <v>CHECKER FIXTURE</v>
          </cell>
          <cell r="F8607" t="str">
            <v>49HA027424</v>
          </cell>
          <cell r="G8607" t="str">
            <v>CHECKER FIXTURE</v>
          </cell>
        </row>
        <row r="8608">
          <cell r="D8608" t="str">
            <v>49HA027853</v>
          </cell>
          <cell r="E8608" t="str">
            <v>CHECKER FIXTURE</v>
          </cell>
          <cell r="F8608" t="str">
            <v>49HA027853</v>
          </cell>
          <cell r="G8608" t="str">
            <v>CHECKER FIXTURE</v>
          </cell>
        </row>
        <row r="8609">
          <cell r="D8609" t="str">
            <v>49HA029809</v>
          </cell>
          <cell r="E8609" t="str">
            <v>CHECKER FIXTURE</v>
          </cell>
          <cell r="F8609" t="str">
            <v>49HA029809</v>
          </cell>
          <cell r="G8609" t="str">
            <v>CHECKER FIXTURE</v>
          </cell>
        </row>
        <row r="8610">
          <cell r="D8610" t="str">
            <v>49HA031025</v>
          </cell>
          <cell r="E8610" t="str">
            <v>CHECKER FIXTURE</v>
          </cell>
          <cell r="F8610" t="str">
            <v>49HA031025</v>
          </cell>
          <cell r="G8610" t="str">
            <v>CHECKER FIXTURE</v>
          </cell>
        </row>
        <row r="8611">
          <cell r="D8611" t="str">
            <v>49HA031238</v>
          </cell>
          <cell r="E8611" t="str">
            <v>CHECKER FIXTURE</v>
          </cell>
          <cell r="F8611" t="str">
            <v>49HA031238</v>
          </cell>
          <cell r="G8611" t="str">
            <v>CHECKER FIXTURE</v>
          </cell>
        </row>
        <row r="8612">
          <cell r="D8612" t="str">
            <v>49HA031331</v>
          </cell>
          <cell r="E8612" t="str">
            <v>CHECKER FIXTURE</v>
          </cell>
          <cell r="F8612" t="str">
            <v>49HA031331</v>
          </cell>
          <cell r="G8612" t="str">
            <v>CHECKER FIXTURE</v>
          </cell>
        </row>
        <row r="8613">
          <cell r="D8613" t="str">
            <v>49HA032154</v>
          </cell>
          <cell r="E8613" t="str">
            <v>CHECKER FIXTURE</v>
          </cell>
          <cell r="F8613" t="str">
            <v>49HA032154</v>
          </cell>
          <cell r="G8613" t="str">
            <v>CHECKER FIXTURE</v>
          </cell>
        </row>
        <row r="8614">
          <cell r="D8614" t="str">
            <v>49HA032423</v>
          </cell>
          <cell r="E8614" t="str">
            <v>CHECKER FIXTURE</v>
          </cell>
          <cell r="F8614" t="str">
            <v>49HA032423</v>
          </cell>
          <cell r="G8614" t="str">
            <v>CHECKER FIXTURE</v>
          </cell>
        </row>
        <row r="8615">
          <cell r="D8615" t="str">
            <v>49HA033003</v>
          </cell>
          <cell r="E8615" t="str">
            <v>CHECKER FIXTURE</v>
          </cell>
          <cell r="F8615" t="str">
            <v>49HA033003</v>
          </cell>
          <cell r="G8615" t="str">
            <v>CHECKER FIXTURE</v>
          </cell>
        </row>
        <row r="8616">
          <cell r="D8616" t="str">
            <v>49HA032203</v>
          </cell>
          <cell r="E8616" t="str">
            <v>CHECKER FIXTURE</v>
          </cell>
          <cell r="F8616" t="str">
            <v>49HA032203</v>
          </cell>
          <cell r="G8616" t="str">
            <v>CHECKER FIXTURE</v>
          </cell>
        </row>
        <row r="8617">
          <cell r="D8617" t="str">
            <v>49HA033718</v>
          </cell>
          <cell r="E8617" t="str">
            <v>CHECKER FIXTURE</v>
          </cell>
          <cell r="F8617" t="str">
            <v>49HA033718</v>
          </cell>
          <cell r="G8617" t="str">
            <v>CHECKER FIXTURE</v>
          </cell>
        </row>
        <row r="8618">
          <cell r="D8618" t="str">
            <v>49HA033937</v>
          </cell>
          <cell r="E8618" t="str">
            <v>CHECKER FIXTURE</v>
          </cell>
          <cell r="F8618" t="str">
            <v>49HA033937</v>
          </cell>
          <cell r="G8618" t="str">
            <v>CHECKER FIXTURE</v>
          </cell>
        </row>
        <row r="8619">
          <cell r="D8619" t="str">
            <v>49HA034119</v>
          </cell>
          <cell r="E8619" t="str">
            <v>CHECKER FIXTURE</v>
          </cell>
          <cell r="F8619" t="str">
            <v>49HA034119</v>
          </cell>
          <cell r="G8619" t="str">
            <v>CHECKER FIXTURE</v>
          </cell>
        </row>
        <row r="8620">
          <cell r="D8620" t="str">
            <v>49HA034035</v>
          </cell>
          <cell r="E8620" t="str">
            <v>CHECKER FIXTURE</v>
          </cell>
          <cell r="F8620" t="str">
            <v>49HA034035</v>
          </cell>
          <cell r="G8620" t="str">
            <v>CHECKER FIXTURE</v>
          </cell>
        </row>
        <row r="8621">
          <cell r="D8621" t="str">
            <v>49HA035795</v>
          </cell>
          <cell r="E8621" t="str">
            <v>CHECKER FIXTURE</v>
          </cell>
          <cell r="F8621" t="str">
            <v>49HA035795</v>
          </cell>
          <cell r="G8621" t="str">
            <v>CHECKER FIXTURE</v>
          </cell>
        </row>
        <row r="8622">
          <cell r="D8622" t="str">
            <v>49HA035913</v>
          </cell>
          <cell r="E8622" t="str">
            <v>CHECKER FIXTURE</v>
          </cell>
          <cell r="F8622" t="str">
            <v>49HA035913</v>
          </cell>
          <cell r="G8622" t="str">
            <v>CHECKER FIXTURE</v>
          </cell>
        </row>
        <row r="8623">
          <cell r="D8623" t="str">
            <v>49HA036576</v>
          </cell>
          <cell r="E8623" t="str">
            <v>CHECKER FIXTURE</v>
          </cell>
          <cell r="F8623" t="str">
            <v>49HA036576</v>
          </cell>
          <cell r="G8623" t="str">
            <v>CHECKER FIXTURE</v>
          </cell>
        </row>
        <row r="8624">
          <cell r="D8624" t="str">
            <v>49HA036805</v>
          </cell>
          <cell r="E8624" t="str">
            <v>CHECKER FIXTURE</v>
          </cell>
          <cell r="F8624" t="str">
            <v>49HA036805</v>
          </cell>
          <cell r="G8624" t="str">
            <v>CHECKER FIXTURE</v>
          </cell>
        </row>
        <row r="8625">
          <cell r="D8625" t="str">
            <v>49HA037019</v>
          </cell>
          <cell r="E8625" t="str">
            <v>CHECKER FIXTURE</v>
          </cell>
          <cell r="F8625" t="str">
            <v>49HA037019</v>
          </cell>
          <cell r="G8625" t="str">
            <v>CHECKER FIXTURE</v>
          </cell>
        </row>
        <row r="8626">
          <cell r="D8626" t="str">
            <v>49HA037034</v>
          </cell>
          <cell r="E8626" t="str">
            <v>CHECKER FIXTURE</v>
          </cell>
          <cell r="F8626" t="str">
            <v>49HA037034</v>
          </cell>
          <cell r="G8626" t="str">
            <v>CHECKER FIXTURE</v>
          </cell>
        </row>
        <row r="8627">
          <cell r="D8627" t="str">
            <v>49HA037045</v>
          </cell>
          <cell r="E8627" t="str">
            <v>CHECKER FIXTURE</v>
          </cell>
          <cell r="F8627" t="str">
            <v>49HA037045</v>
          </cell>
          <cell r="G8627" t="str">
            <v>CHECKER FIXTURE</v>
          </cell>
        </row>
        <row r="8628">
          <cell r="D8628" t="str">
            <v>49HA037506</v>
          </cell>
          <cell r="E8628" t="str">
            <v>CHECKER FIXTURE</v>
          </cell>
          <cell r="F8628" t="str">
            <v>49HA037506</v>
          </cell>
          <cell r="G8628" t="str">
            <v>CHECKER FIXTURE</v>
          </cell>
        </row>
        <row r="8629">
          <cell r="D8629" t="str">
            <v>49HA040128</v>
          </cell>
          <cell r="E8629" t="str">
            <v>CHECKER FIXTURE</v>
          </cell>
          <cell r="F8629" t="str">
            <v>49HA040128</v>
          </cell>
          <cell r="G8629" t="str">
            <v>CHECKER FIXTURE</v>
          </cell>
        </row>
        <row r="8630">
          <cell r="D8630" t="str">
            <v>49HA041556</v>
          </cell>
          <cell r="E8630" t="str">
            <v>CHECKER FIXTURE</v>
          </cell>
          <cell r="F8630" t="str">
            <v>49HA041556</v>
          </cell>
          <cell r="G8630" t="str">
            <v>CHECKER FIXTURE</v>
          </cell>
        </row>
        <row r="8631">
          <cell r="D8631" t="str">
            <v>49HA041689</v>
          </cell>
          <cell r="E8631" t="str">
            <v>CHECKER FIXTURE</v>
          </cell>
          <cell r="F8631" t="str">
            <v>49HA041689</v>
          </cell>
          <cell r="G8631" t="str">
            <v>CHECKER FIXTURE</v>
          </cell>
        </row>
        <row r="8632">
          <cell r="D8632" t="str">
            <v>49HA500207</v>
          </cell>
          <cell r="E8632" t="str">
            <v>CHECKER FIXTURE</v>
          </cell>
          <cell r="F8632" t="str">
            <v>49HA500207</v>
          </cell>
          <cell r="G8632" t="str">
            <v>CHECKER FIXTURE</v>
          </cell>
        </row>
        <row r="8633">
          <cell r="D8633" t="str">
            <v>49HB000886</v>
          </cell>
          <cell r="E8633" t="str">
            <v>CHECKER FIXTURE</v>
          </cell>
          <cell r="F8633" t="str">
            <v>49HB000886</v>
          </cell>
          <cell r="G8633" t="str">
            <v>CHECKER FIXTURE</v>
          </cell>
        </row>
        <row r="8634">
          <cell r="D8634" t="str">
            <v>49HD001385</v>
          </cell>
          <cell r="E8634" t="str">
            <v>CHECKER FIXTURE</v>
          </cell>
          <cell r="F8634" t="str">
            <v>49HD001385</v>
          </cell>
          <cell r="G8634" t="str">
            <v>CHECKER FIXTURE</v>
          </cell>
        </row>
        <row r="8635">
          <cell r="D8635" t="str">
            <v>49HD008089</v>
          </cell>
          <cell r="E8635" t="str">
            <v>CHECKER FIXTURE</v>
          </cell>
          <cell r="F8635" t="str">
            <v>49HD008089</v>
          </cell>
          <cell r="G8635" t="str">
            <v>CHECKER FIXTURE</v>
          </cell>
        </row>
        <row r="8636">
          <cell r="D8636" t="str">
            <v>49HF000062</v>
          </cell>
          <cell r="E8636" t="str">
            <v>CHECKER FIXTURE</v>
          </cell>
          <cell r="F8636" t="str">
            <v>49HF000062</v>
          </cell>
          <cell r="G8636" t="str">
            <v>CHECKER FIXTURE</v>
          </cell>
        </row>
        <row r="8637">
          <cell r="D8637" t="str">
            <v>49HF000834</v>
          </cell>
          <cell r="E8637" t="str">
            <v>CHECKER FIXTURE</v>
          </cell>
          <cell r="F8637" t="str">
            <v>49HF000834</v>
          </cell>
          <cell r="G8637" t="str">
            <v>CHECKER FIXTURE</v>
          </cell>
        </row>
        <row r="8638">
          <cell r="D8638" t="str">
            <v>49KE000242</v>
          </cell>
          <cell r="E8638" t="str">
            <v>CHECKER FIXTURE</v>
          </cell>
          <cell r="F8638" t="str">
            <v>49KE000242</v>
          </cell>
          <cell r="G8638" t="str">
            <v>CHECKER FIXTURE</v>
          </cell>
        </row>
        <row r="8639">
          <cell r="D8639" t="str">
            <v>49YB001500</v>
          </cell>
          <cell r="E8639" t="str">
            <v>PLATE</v>
          </cell>
          <cell r="F8639" t="str">
            <v>49YB001500</v>
          </cell>
          <cell r="G8639" t="str">
            <v>CHECKER FIXTURE</v>
          </cell>
        </row>
        <row r="8640">
          <cell r="D8640">
            <v>4818000300</v>
          </cell>
          <cell r="E8640" t="str">
            <v>YC-D</v>
          </cell>
          <cell r="F8640">
            <v>4818000300</v>
          </cell>
          <cell r="G8640" t="str">
            <v>YC-D DISPLAY</v>
          </cell>
        </row>
        <row r="8641">
          <cell r="D8641" t="str">
            <v>4BB003458</v>
          </cell>
          <cell r="E8641" t="str">
            <v>HEATER</v>
          </cell>
          <cell r="F8641" t="str">
            <v>4BB003458</v>
          </cell>
          <cell r="G8641" t="str">
            <v>SUPER AIR HEATER SAH-1CS 100V-350W A08</v>
          </cell>
        </row>
        <row r="8642">
          <cell r="D8642" t="str">
            <v>71144819DDXA</v>
          </cell>
          <cell r="E8642" t="str">
            <v>CRIMPER DIES</v>
          </cell>
          <cell r="F8642" t="str">
            <v>71144819DDXA</v>
          </cell>
          <cell r="G8642" t="str">
            <v>ANVIL</v>
          </cell>
        </row>
        <row r="8643">
          <cell r="D8643" t="str">
            <v>71146047DDKA</v>
          </cell>
          <cell r="E8643" t="str">
            <v>CRIMPER DIES</v>
          </cell>
          <cell r="F8643" t="str">
            <v>71146047DDKA</v>
          </cell>
          <cell r="G8643" t="str">
            <v>ANVIL</v>
          </cell>
        </row>
        <row r="8644">
          <cell r="D8644" t="str">
            <v>71163252XA</v>
          </cell>
          <cell r="E8644" t="str">
            <v>CRIMPER DIES</v>
          </cell>
          <cell r="F8644" t="str">
            <v>71163252XA</v>
          </cell>
          <cell r="G8644" t="str">
            <v>ANVIL</v>
          </cell>
        </row>
        <row r="8645">
          <cell r="D8645" t="str">
            <v>71164025DDXA</v>
          </cell>
          <cell r="E8645" t="str">
            <v>CRIMPER DIES</v>
          </cell>
          <cell r="F8645" t="str">
            <v>71164025DDXA</v>
          </cell>
          <cell r="G8645" t="str">
            <v>ANVIL</v>
          </cell>
        </row>
        <row r="8646">
          <cell r="D8646" t="str">
            <v>71164041DDXA</v>
          </cell>
          <cell r="E8646" t="str">
            <v>CRIMPER DIES</v>
          </cell>
          <cell r="F8646" t="str">
            <v>71164041DDXA</v>
          </cell>
          <cell r="G8646" t="str">
            <v>ANVIL</v>
          </cell>
        </row>
        <row r="8647">
          <cell r="D8647" t="str">
            <v>71268863KKZ</v>
          </cell>
          <cell r="E8647" t="str">
            <v>STOPPER</v>
          </cell>
          <cell r="F8647" t="str">
            <v>71268863KKZ</v>
          </cell>
          <cell r="G8647" t="str">
            <v>WIRE STOPPER</v>
          </cell>
        </row>
        <row r="8648">
          <cell r="D8648" t="str">
            <v>MTPI-00009</v>
          </cell>
          <cell r="E8648" t="str">
            <v>STICK</v>
          </cell>
          <cell r="F8648" t="str">
            <v>MTPI-00009</v>
          </cell>
          <cell r="G8648" t="str">
            <v>LEG FOR GROMMET EXPANDER NO.5 / 10 MM, LENGTH 200 MM</v>
          </cell>
        </row>
        <row r="8649">
          <cell r="D8649" t="str">
            <v>MTPI-00056</v>
          </cell>
          <cell r="E8649" t="str">
            <v>BOLT</v>
          </cell>
          <cell r="F8649" t="str">
            <v>MTPI-00056</v>
          </cell>
          <cell r="G8649" t="str">
            <v>LINK BOLT</v>
          </cell>
        </row>
        <row r="8650">
          <cell r="D8650" t="str">
            <v>WSZ03244</v>
          </cell>
          <cell r="E8650" t="str">
            <v>CABLE</v>
          </cell>
          <cell r="F8650" t="str">
            <v>WSZ03244</v>
          </cell>
          <cell r="G8650" t="str">
            <v>CB100M (Master Unit)+Lan cable(2m)</v>
          </cell>
        </row>
        <row r="8651">
          <cell r="D8651" t="str">
            <v>2QA001480</v>
          </cell>
          <cell r="E8651" t="str">
            <v>TRANSFORMER</v>
          </cell>
          <cell r="F8651" t="str">
            <v>2QA001480</v>
          </cell>
          <cell r="G8651" t="str">
            <v>TRANSFORMER</v>
          </cell>
        </row>
        <row r="8652">
          <cell r="D8652">
            <v>301.93689999999998</v>
          </cell>
          <cell r="E8652" t="str">
            <v>Shaft</v>
          </cell>
          <cell r="F8652">
            <v>301.93689999999998</v>
          </cell>
          <cell r="G8652" t="str">
            <v>Shaft</v>
          </cell>
        </row>
        <row r="8653">
          <cell r="D8653">
            <v>701.93499999999995</v>
          </cell>
          <cell r="E8653" t="str">
            <v>MOTOR</v>
          </cell>
          <cell r="F8653">
            <v>701.93499999999995</v>
          </cell>
          <cell r="G8653" t="str">
            <v>MOTOR FOR RS,RSL,R</v>
          </cell>
        </row>
        <row r="8654">
          <cell r="D8654">
            <v>38152152</v>
          </cell>
          <cell r="E8654" t="str">
            <v>LEVER</v>
          </cell>
          <cell r="F8654">
            <v>38152152</v>
          </cell>
          <cell r="G8654" t="str">
            <v>LEVER</v>
          </cell>
        </row>
        <row r="8655">
          <cell r="D8655" t="str">
            <v>48CM30A545</v>
          </cell>
          <cell r="E8655" t="str">
            <v>ASSEMBLY FIXTURE</v>
          </cell>
          <cell r="F8655" t="str">
            <v>48CM30A545</v>
          </cell>
          <cell r="G8655" t="str">
            <v>BOARD UE 0634001</v>
          </cell>
        </row>
        <row r="8656">
          <cell r="D8656" t="str">
            <v>48LT310000</v>
          </cell>
          <cell r="E8656" t="str">
            <v>CFM</v>
          </cell>
          <cell r="F8656" t="str">
            <v>48LT310000</v>
          </cell>
          <cell r="G8656" t="str">
            <v>CRIMP FORCE MONITOR (1CHANNEL)</v>
          </cell>
        </row>
        <row r="8657">
          <cell r="D8657" t="str">
            <v>71161366DDXIC</v>
          </cell>
          <cell r="E8657" t="str">
            <v>CRIMPER DIES</v>
          </cell>
          <cell r="F8657" t="str">
            <v>71161366DDXIC</v>
          </cell>
          <cell r="G8657" t="str">
            <v>INSULATION CRIMPER</v>
          </cell>
        </row>
        <row r="8658">
          <cell r="D8658" t="str">
            <v>4DB70ZB05</v>
          </cell>
          <cell r="E8658" t="str">
            <v>SENSOR</v>
          </cell>
          <cell r="F8658" t="str">
            <v>4DB70ZB05</v>
          </cell>
          <cell r="G8658" t="str">
            <v>PRESSURE SENSOR (10T) FOR CM30</v>
          </cell>
        </row>
        <row r="8659">
          <cell r="D8659" t="str">
            <v>4BC000269</v>
          </cell>
          <cell r="E8659" t="str">
            <v>BOX</v>
          </cell>
          <cell r="F8659" t="str">
            <v>4BC000269</v>
          </cell>
          <cell r="G8659" t="str">
            <v>ACCEPTANCE STAMP CONTROL BOX</v>
          </cell>
        </row>
        <row r="8660">
          <cell r="D8660" t="str">
            <v>4BB002468</v>
          </cell>
          <cell r="E8660" t="str">
            <v>MOTOR</v>
          </cell>
          <cell r="F8660" t="str">
            <v>4BB002468</v>
          </cell>
          <cell r="G8660" t="str">
            <v>BALDOR GEAR MOTOR</v>
          </cell>
        </row>
        <row r="8661">
          <cell r="D8661" t="str">
            <v>48A19024001</v>
          </cell>
          <cell r="E8661" t="str">
            <v>RAM</v>
          </cell>
          <cell r="F8661" t="str">
            <v>48A19024001</v>
          </cell>
          <cell r="G8661" t="str">
            <v>FRAME</v>
          </cell>
        </row>
        <row r="8662">
          <cell r="D8662">
            <v>403740</v>
          </cell>
          <cell r="E8662" t="str">
            <v>BELT</v>
          </cell>
          <cell r="F8662">
            <v>403740</v>
          </cell>
          <cell r="G8662" t="str">
            <v>DRIVE BELT CENTRALIZER 255-3M-6HTD FOR RX</v>
          </cell>
        </row>
        <row r="8663">
          <cell r="D8663" t="str">
            <v>70092283T5CWW</v>
          </cell>
          <cell r="E8663" t="str">
            <v>CRIMPER DIES</v>
          </cell>
          <cell r="F8663" t="str">
            <v>70092283T5CWW</v>
          </cell>
          <cell r="G8663" t="str">
            <v>WIRE CRIMPER</v>
          </cell>
        </row>
        <row r="8664">
          <cell r="D8664" t="str">
            <v>70092283T5CIC</v>
          </cell>
          <cell r="E8664" t="str">
            <v>CRIMPER DIES</v>
          </cell>
          <cell r="F8664" t="str">
            <v>70092283T5CIC</v>
          </cell>
          <cell r="G8664" t="str">
            <v>INSULATION CRIMPER</v>
          </cell>
        </row>
        <row r="8665">
          <cell r="D8665" t="str">
            <v>70092283T5CAN</v>
          </cell>
          <cell r="E8665" t="str">
            <v>CRIMPER DIES</v>
          </cell>
          <cell r="F8665" t="str">
            <v>70092283T5CAN</v>
          </cell>
          <cell r="G8665" t="str">
            <v>WIRE ANVIL</v>
          </cell>
        </row>
        <row r="8666">
          <cell r="D8666" t="str">
            <v>70092283T5CAPC</v>
          </cell>
          <cell r="E8666" t="str">
            <v>CRIMPER DIES</v>
          </cell>
          <cell r="F8666" t="str">
            <v>70092283T5CAPC</v>
          </cell>
          <cell r="G8666" t="str">
            <v>INSULATION ANVIL</v>
          </cell>
        </row>
        <row r="8667">
          <cell r="D8667" t="str">
            <v>71141366DDXAC</v>
          </cell>
          <cell r="E8667" t="str">
            <v>CRIMPER DIES</v>
          </cell>
          <cell r="F8667" t="str">
            <v>71141366DDXAC</v>
          </cell>
          <cell r="G8667" t="str">
            <v>ANVIL</v>
          </cell>
        </row>
        <row r="8668">
          <cell r="D8668" t="str">
            <v>71141366DDXW</v>
          </cell>
          <cell r="E8668" t="str">
            <v>CRIMPER DIES</v>
          </cell>
          <cell r="F8668" t="str">
            <v>71141366DDXW</v>
          </cell>
          <cell r="G8668" t="str">
            <v>WIRE CRIMPER</v>
          </cell>
        </row>
        <row r="8669">
          <cell r="D8669" t="str">
            <v>71146046DDKW</v>
          </cell>
          <cell r="E8669" t="str">
            <v>CRIMPER DIES</v>
          </cell>
          <cell r="F8669" t="str">
            <v>71146046DDKW</v>
          </cell>
          <cell r="G8669" t="str">
            <v>WIRE CRIMPER</v>
          </cell>
        </row>
        <row r="8670">
          <cell r="D8670" t="str">
            <v>71164025DDXWW</v>
          </cell>
          <cell r="E8670" t="str">
            <v>CRIMPER DIES</v>
          </cell>
          <cell r="F8670" t="str">
            <v>71164025DDXWW</v>
          </cell>
          <cell r="G8670" t="str">
            <v>WIRE CRIMPER</v>
          </cell>
        </row>
        <row r="8671">
          <cell r="D8671" t="str">
            <v>71164026DDXA</v>
          </cell>
          <cell r="E8671" t="str">
            <v>CRIMPER DIES</v>
          </cell>
          <cell r="F8671" t="str">
            <v>71164026DDXA</v>
          </cell>
          <cell r="G8671" t="str">
            <v>ANVIL</v>
          </cell>
        </row>
        <row r="8672">
          <cell r="D8672">
            <v>250.00120000000001</v>
          </cell>
          <cell r="E8672" t="str">
            <v>BEARING</v>
          </cell>
          <cell r="F8672">
            <v>250.00120000000001</v>
          </cell>
          <cell r="G8672" t="str">
            <v>Radial Ball Bearing 6000.2RSR</v>
          </cell>
        </row>
        <row r="8673">
          <cell r="D8673">
            <v>301.90260000000001</v>
          </cell>
          <cell r="E8673" t="str">
            <v>WASHER</v>
          </cell>
          <cell r="F8673">
            <v>301.90260000000001</v>
          </cell>
          <cell r="G8673" t="str">
            <v>WASHER</v>
          </cell>
        </row>
        <row r="8674">
          <cell r="D8674">
            <v>301.94009999999997</v>
          </cell>
          <cell r="E8674" t="str">
            <v>BLADE</v>
          </cell>
          <cell r="F8674">
            <v>301.94009999999997</v>
          </cell>
          <cell r="G8674" t="str">
            <v>ROTARY BLADE STANDARD</v>
          </cell>
        </row>
        <row r="8675">
          <cell r="D8675">
            <v>901.91150000000005</v>
          </cell>
          <cell r="E8675" t="str">
            <v>CABLE</v>
          </cell>
          <cell r="F8675">
            <v>901.91150000000005</v>
          </cell>
          <cell r="G8675" t="str">
            <v>CAN CABLE</v>
          </cell>
        </row>
        <row r="8676">
          <cell r="D8676">
            <v>4818000350</v>
          </cell>
          <cell r="E8676" t="str">
            <v>YC-D</v>
          </cell>
          <cell r="F8676">
            <v>4818000350</v>
          </cell>
          <cell r="G8676" t="str">
            <v>YC-D SLAVE MODULE 1000 PO</v>
          </cell>
        </row>
        <row r="8677">
          <cell r="D8677" t="str">
            <v>221-0029</v>
          </cell>
          <cell r="E8677" t="str">
            <v>RUBBER</v>
          </cell>
          <cell r="F8677" t="str">
            <v>221-0029</v>
          </cell>
          <cell r="G8677" t="str">
            <v>KARET DHJ</v>
          </cell>
        </row>
        <row r="8678">
          <cell r="D8678" t="str">
            <v>4BF000271</v>
          </cell>
          <cell r="E8678" t="str">
            <v>MACHINE</v>
          </cell>
          <cell r="F8678" t="str">
            <v>4BF000271</v>
          </cell>
          <cell r="G8678" t="str">
            <v>FREE TYPE PRINTING MACHINE</v>
          </cell>
        </row>
        <row r="8679">
          <cell r="D8679" t="str">
            <v>C300 SENSOR</v>
          </cell>
          <cell r="E8679" t="str">
            <v>SENSOR</v>
          </cell>
          <cell r="F8679" t="str">
            <v>C300 SENSOR</v>
          </cell>
          <cell r="G8679" t="str">
            <v>C300 SENSOR</v>
          </cell>
        </row>
        <row r="8680">
          <cell r="D8680" t="str">
            <v>C353-001A</v>
          </cell>
          <cell r="E8680" t="str">
            <v>BELT</v>
          </cell>
          <cell r="F8680" t="str">
            <v>C353-001A</v>
          </cell>
          <cell r="G8680" t="str">
            <v>TIMING BELT</v>
          </cell>
        </row>
        <row r="8681">
          <cell r="D8681" t="str">
            <v>C353-107-C</v>
          </cell>
          <cell r="E8681" t="str">
            <v>GUIDE</v>
          </cell>
          <cell r="F8681" t="str">
            <v>C353-107-C</v>
          </cell>
          <cell r="G8681" t="str">
            <v>LEFT WIRE GUIDE 12</v>
          </cell>
        </row>
        <row r="8682">
          <cell r="D8682" t="str">
            <v>C353-121-B</v>
          </cell>
          <cell r="E8682" t="str">
            <v>ROLLER</v>
          </cell>
          <cell r="F8682" t="str">
            <v>C353-121-B</v>
          </cell>
          <cell r="G8682" t="str">
            <v>C373 KNURLED ROLLER FINE</v>
          </cell>
        </row>
        <row r="8683">
          <cell r="D8683" t="str">
            <v>C372A-11</v>
          </cell>
          <cell r="E8683" t="str">
            <v>SENSOR</v>
          </cell>
          <cell r="F8683" t="str">
            <v>C372A-11</v>
          </cell>
          <cell r="G8683" t="str">
            <v>SENSOR BLOCK</v>
          </cell>
        </row>
        <row r="8684">
          <cell r="D8684" t="str">
            <v>C372A-17</v>
          </cell>
          <cell r="E8684" t="str">
            <v>SWITCH</v>
          </cell>
          <cell r="F8684" t="str">
            <v>C372A-17</v>
          </cell>
          <cell r="G8684" t="str">
            <v>LIMIT SWITCH BLOCK</v>
          </cell>
        </row>
        <row r="8685">
          <cell r="D8685" t="str">
            <v>C372A-23</v>
          </cell>
          <cell r="E8685" t="str">
            <v>GEAR</v>
          </cell>
          <cell r="F8685" t="str">
            <v>C372A-23</v>
          </cell>
          <cell r="G8685" t="str">
            <v>GEAR</v>
          </cell>
        </row>
        <row r="8686">
          <cell r="D8686" t="str">
            <v>C372A-24</v>
          </cell>
          <cell r="E8686" t="str">
            <v>RACK</v>
          </cell>
          <cell r="F8686" t="str">
            <v>C372A-24</v>
          </cell>
          <cell r="G8686" t="str">
            <v>RACK</v>
          </cell>
        </row>
        <row r="8687">
          <cell r="D8687" t="str">
            <v>C372A-26</v>
          </cell>
          <cell r="E8687" t="str">
            <v>BELT</v>
          </cell>
          <cell r="F8687" t="str">
            <v>C372A-26</v>
          </cell>
          <cell r="G8687" t="str">
            <v>BELT</v>
          </cell>
        </row>
        <row r="8688">
          <cell r="D8688" t="str">
            <v>C372A-27</v>
          </cell>
          <cell r="E8688" t="str">
            <v>MOTOR</v>
          </cell>
          <cell r="F8688" t="str">
            <v>C372A-27</v>
          </cell>
          <cell r="G8688" t="str">
            <v>MOTOR</v>
          </cell>
        </row>
        <row r="8689">
          <cell r="D8689" t="str">
            <v>C372A-33</v>
          </cell>
          <cell r="E8689" t="str">
            <v>CUTTER</v>
          </cell>
          <cell r="F8689" t="str">
            <v>C372A-33</v>
          </cell>
          <cell r="G8689" t="str">
            <v>CUTTER GEAR</v>
          </cell>
        </row>
        <row r="8690">
          <cell r="D8690" t="str">
            <v>C372A-36</v>
          </cell>
          <cell r="E8690" t="str">
            <v>PULLEY</v>
          </cell>
          <cell r="F8690" t="str">
            <v>C372A-36</v>
          </cell>
          <cell r="G8690" t="str">
            <v>PULLEY</v>
          </cell>
        </row>
        <row r="8691">
          <cell r="D8691" t="str">
            <v>C372A-42</v>
          </cell>
          <cell r="E8691" t="str">
            <v>BEARING</v>
          </cell>
          <cell r="F8691" t="str">
            <v>C372A-42</v>
          </cell>
          <cell r="G8691" t="str">
            <v>BEARING</v>
          </cell>
        </row>
        <row r="8692">
          <cell r="D8692" t="str">
            <v>C372A-44</v>
          </cell>
          <cell r="E8692" t="str">
            <v>BEARING</v>
          </cell>
          <cell r="F8692" t="str">
            <v>C372A-44</v>
          </cell>
          <cell r="G8692" t="str">
            <v>BEARING (PULLEY)</v>
          </cell>
        </row>
        <row r="8693">
          <cell r="D8693" t="str">
            <v>C372A-45</v>
          </cell>
          <cell r="E8693" t="str">
            <v>WASHER</v>
          </cell>
          <cell r="F8693" t="str">
            <v>C372A-45</v>
          </cell>
          <cell r="G8693" t="str">
            <v>WASHER</v>
          </cell>
        </row>
        <row r="8694">
          <cell r="D8694" t="str">
            <v>C372A-46</v>
          </cell>
          <cell r="E8694" t="str">
            <v>BASE</v>
          </cell>
          <cell r="F8694" t="str">
            <v>C372A-46</v>
          </cell>
          <cell r="G8694" t="str">
            <v>UPER SHAFT BASE</v>
          </cell>
        </row>
        <row r="8695">
          <cell r="D8695" t="str">
            <v>C372A-47</v>
          </cell>
          <cell r="E8695" t="str">
            <v>BASE</v>
          </cell>
          <cell r="F8695" t="str">
            <v>C372A-47</v>
          </cell>
          <cell r="G8695" t="str">
            <v>LOWER SHAFT BASE</v>
          </cell>
        </row>
        <row r="8696">
          <cell r="D8696" t="str">
            <v>C377- 02</v>
          </cell>
          <cell r="E8696" t="str">
            <v>PULLEY</v>
          </cell>
          <cell r="F8696" t="str">
            <v>C377- 02</v>
          </cell>
          <cell r="G8696" t="str">
            <v>PULLEY</v>
          </cell>
        </row>
        <row r="8697">
          <cell r="D8697" t="str">
            <v>C377- 06</v>
          </cell>
          <cell r="E8697" t="str">
            <v>PULLEY</v>
          </cell>
          <cell r="F8697" t="str">
            <v>C377- 06</v>
          </cell>
          <cell r="G8697" t="str">
            <v>IDLER PULLEY</v>
          </cell>
        </row>
        <row r="8698">
          <cell r="D8698" t="str">
            <v>C377- 12</v>
          </cell>
          <cell r="E8698" t="str">
            <v>PULLEY</v>
          </cell>
          <cell r="F8698" t="str">
            <v>C377- 12</v>
          </cell>
          <cell r="G8698" t="str">
            <v>PULLEY</v>
          </cell>
        </row>
        <row r="8699">
          <cell r="D8699" t="str">
            <v>C377- 15</v>
          </cell>
          <cell r="E8699" t="str">
            <v>PULLEY</v>
          </cell>
          <cell r="F8699" t="str">
            <v>C377- 15</v>
          </cell>
          <cell r="G8699" t="str">
            <v>PULLEY</v>
          </cell>
        </row>
        <row r="8700">
          <cell r="D8700" t="str">
            <v>C377- 16</v>
          </cell>
          <cell r="E8700" t="str">
            <v>BELT</v>
          </cell>
          <cell r="F8700" t="str">
            <v>C377- 16</v>
          </cell>
          <cell r="G8700" t="str">
            <v>TIMING BELT</v>
          </cell>
        </row>
        <row r="8701">
          <cell r="D8701" t="str">
            <v>C377- 23</v>
          </cell>
          <cell r="E8701" t="str">
            <v>BELT</v>
          </cell>
          <cell r="F8701" t="str">
            <v>C377- 23</v>
          </cell>
          <cell r="G8701" t="str">
            <v>TIMING BELT</v>
          </cell>
        </row>
        <row r="8702">
          <cell r="D8702" t="str">
            <v>C377-13A</v>
          </cell>
          <cell r="E8702" t="str">
            <v>BELT</v>
          </cell>
          <cell r="F8702" t="str">
            <v>C377-13A</v>
          </cell>
          <cell r="G8702" t="str">
            <v>TIMING BELT</v>
          </cell>
        </row>
        <row r="8703">
          <cell r="D8703" t="str">
            <v>C377-54</v>
          </cell>
          <cell r="E8703" t="str">
            <v>PULLEY</v>
          </cell>
          <cell r="F8703" t="str">
            <v>C377-54</v>
          </cell>
          <cell r="G8703" t="str">
            <v>PULLEY</v>
          </cell>
        </row>
        <row r="8704">
          <cell r="D8704" t="str">
            <v>HP800008U5S</v>
          </cell>
          <cell r="E8704" t="str">
            <v>FEEDING</v>
          </cell>
          <cell r="F8704" t="str">
            <v>HP800008U5S</v>
          </cell>
          <cell r="G8704" t="str">
            <v>FEEDING CAM</v>
          </cell>
        </row>
        <row r="8705">
          <cell r="D8705" t="str">
            <v>JPN439-002</v>
          </cell>
          <cell r="E8705" t="str">
            <v>SENSOR</v>
          </cell>
          <cell r="F8705" t="str">
            <v>JPN439-002</v>
          </cell>
          <cell r="G8705" t="str">
            <v>sensor roller for PF800(iron)</v>
          </cell>
        </row>
        <row r="8706">
          <cell r="D8706" t="str">
            <v>KZ-0M-C377A-2</v>
          </cell>
          <cell r="E8706" t="str">
            <v>BOARD</v>
          </cell>
          <cell r="F8706" t="str">
            <v>KZ-0M-C377A-2</v>
          </cell>
          <cell r="G8706" t="str">
            <v>OPERATION PANEL ASSY AND MAIN BOARD</v>
          </cell>
        </row>
        <row r="8707">
          <cell r="D8707" t="str">
            <v>LV-N11N</v>
          </cell>
          <cell r="E8707" t="str">
            <v>AMPLIFIER</v>
          </cell>
          <cell r="F8707" t="str">
            <v>LV-N11N</v>
          </cell>
          <cell r="G8707" t="str">
            <v>AMPLIFIER UNIT</v>
          </cell>
        </row>
        <row r="8708">
          <cell r="D8708" t="str">
            <v>M101855C</v>
          </cell>
          <cell r="E8708" t="str">
            <v>I/O</v>
          </cell>
          <cell r="F8708" t="str">
            <v>M101855C</v>
          </cell>
          <cell r="G8708" t="str">
            <v>INPUT/OUTPUT UNIT (02H)</v>
          </cell>
        </row>
        <row r="8709">
          <cell r="D8709" t="str">
            <v>MTPI-00008</v>
          </cell>
          <cell r="E8709" t="str">
            <v>STICK</v>
          </cell>
          <cell r="F8709" t="str">
            <v>MTPI-00008</v>
          </cell>
          <cell r="G8709" t="str">
            <v>LEG FOR GROMMET EXPANDER NO.7 / 12 MM, LENGTH 200 MM</v>
          </cell>
        </row>
        <row r="8710">
          <cell r="D8710" t="str">
            <v>P36947-A</v>
          </cell>
          <cell r="E8710" t="str">
            <v>HOLDER</v>
          </cell>
          <cell r="F8710" t="str">
            <v>P36947-A</v>
          </cell>
          <cell r="G8710" t="str">
            <v>HOLDER</v>
          </cell>
        </row>
        <row r="8711">
          <cell r="D8711" t="str">
            <v>S110127A</v>
          </cell>
          <cell r="E8711" t="str">
            <v>POWER</v>
          </cell>
          <cell r="F8711" t="str">
            <v>S110127A</v>
          </cell>
          <cell r="G8711" t="str">
            <v>DC POWER SUPPLY CHANGE TO S120264A</v>
          </cell>
        </row>
        <row r="8712">
          <cell r="D8712" t="str">
            <v>TCS00167</v>
          </cell>
          <cell r="E8712" t="str">
            <v>USB</v>
          </cell>
          <cell r="F8712" t="str">
            <v>TCS00167</v>
          </cell>
          <cell r="G8712" t="str">
            <v>USB QR CODE REABER</v>
          </cell>
        </row>
        <row r="8713">
          <cell r="D8713" t="str">
            <v>276D0620</v>
          </cell>
          <cell r="E8713" t="str">
            <v>PIN</v>
          </cell>
          <cell r="F8713" t="str">
            <v>276D0620</v>
          </cell>
          <cell r="G8713" t="str">
            <v>Pin</v>
          </cell>
        </row>
        <row r="8714">
          <cell r="D8714" t="str">
            <v>S107816-A</v>
          </cell>
          <cell r="E8714" t="str">
            <v>CONTACTOR</v>
          </cell>
          <cell r="F8714" t="str">
            <v>S107816-A</v>
          </cell>
          <cell r="G8714" t="str">
            <v>CONTACTOR</v>
          </cell>
        </row>
        <row r="8715">
          <cell r="D8715" t="str">
            <v>S107817-A</v>
          </cell>
          <cell r="E8715" t="str">
            <v>RELAY</v>
          </cell>
          <cell r="F8715" t="str">
            <v>S107817-A</v>
          </cell>
          <cell r="G8715" t="str">
            <v>OVERLOAD RELAY</v>
          </cell>
        </row>
        <row r="8716">
          <cell r="D8716" t="str">
            <v>S107815-A</v>
          </cell>
          <cell r="E8716" t="str">
            <v>CONTACTOR</v>
          </cell>
          <cell r="F8716" t="str">
            <v>S107815-A</v>
          </cell>
          <cell r="G8716" t="str">
            <v>CONTACTOR</v>
          </cell>
        </row>
        <row r="8717">
          <cell r="D8717" t="str">
            <v>S107814-A</v>
          </cell>
          <cell r="E8717" t="str">
            <v>CONTACTOR</v>
          </cell>
          <cell r="F8717" t="str">
            <v>S107814-A</v>
          </cell>
          <cell r="G8717" t="str">
            <v>CONTACTOR</v>
          </cell>
        </row>
        <row r="8718">
          <cell r="D8718" t="str">
            <v>48C10RB516</v>
          </cell>
          <cell r="E8718" t="str">
            <v>SENSOR</v>
          </cell>
          <cell r="F8718" t="str">
            <v>48C10RB516</v>
          </cell>
          <cell r="G8718" t="str">
            <v>IMAGE DETECTION SENSOR HEAD</v>
          </cell>
        </row>
        <row r="8719">
          <cell r="D8719" t="str">
            <v>48C10RB519</v>
          </cell>
          <cell r="E8719" t="str">
            <v>CABLE</v>
          </cell>
          <cell r="F8719" t="str">
            <v>48C10RB519</v>
          </cell>
          <cell r="G8719" t="str">
            <v>IV 2 CABLE(10M)</v>
          </cell>
        </row>
        <row r="8720">
          <cell r="D8720" t="str">
            <v>48WG30ZA03</v>
          </cell>
          <cell r="E8720" t="str">
            <v>AMPLIFIER</v>
          </cell>
          <cell r="F8720" t="str">
            <v>48WG30ZA03</v>
          </cell>
          <cell r="G8720" t="str">
            <v>Servo Amplifier</v>
          </cell>
        </row>
        <row r="8721">
          <cell r="D8721" t="str">
            <v>WSZ03245</v>
          </cell>
          <cell r="E8721" t="str">
            <v>CABLE</v>
          </cell>
          <cell r="F8721" t="str">
            <v>WSZ03245</v>
          </cell>
          <cell r="G8721" t="str">
            <v>IF40NAVI+Lancable(0.15m)</v>
          </cell>
        </row>
        <row r="8722">
          <cell r="D8722" t="str">
            <v>WSZ03246</v>
          </cell>
          <cell r="E8722" t="str">
            <v>BOARD</v>
          </cell>
          <cell r="F8722" t="str">
            <v>WSZ03246</v>
          </cell>
          <cell r="G8722" t="str">
            <v>IF48SSC SW CIRCUIT BOARD+Lancable(0.15m)</v>
          </cell>
        </row>
        <row r="8723">
          <cell r="D8723">
            <v>254.006</v>
          </cell>
          <cell r="E8723" t="str">
            <v>BELT</v>
          </cell>
          <cell r="F8723">
            <v>254.006</v>
          </cell>
          <cell r="G8723" t="str">
            <v>STANDARD FEED BELT NEOPREME WITHOUT GEARS FOR BF,P,RSL,R</v>
          </cell>
        </row>
        <row r="8724">
          <cell r="D8724">
            <v>730033</v>
          </cell>
          <cell r="E8724" t="str">
            <v>PANEL</v>
          </cell>
          <cell r="F8724">
            <v>730033</v>
          </cell>
          <cell r="G8724" t="str">
            <v>FRONT PANEL</v>
          </cell>
        </row>
        <row r="8725">
          <cell r="D8725">
            <v>713.74009999999998</v>
          </cell>
          <cell r="E8725" t="str">
            <v>BOX</v>
          </cell>
          <cell r="F8725">
            <v>713.74009999999998</v>
          </cell>
          <cell r="G8725" t="str">
            <v>ELECTRONIC BOX</v>
          </cell>
        </row>
        <row r="8726">
          <cell r="D8726" t="str">
            <v>284565-000</v>
          </cell>
          <cell r="E8726" t="str">
            <v>PAD</v>
          </cell>
          <cell r="F8726" t="str">
            <v>284565-000</v>
          </cell>
          <cell r="G8726" t="str">
            <v>FOAM PADS</v>
          </cell>
        </row>
        <row r="8727">
          <cell r="D8727" t="str">
            <v>363815-000</v>
          </cell>
          <cell r="E8727" t="str">
            <v>FAN</v>
          </cell>
          <cell r="F8727" t="str">
            <v>363815-000</v>
          </cell>
          <cell r="G8727" t="str">
            <v>3 1/8" FAN (SU2A5)</v>
          </cell>
        </row>
        <row r="8728">
          <cell r="D8728" t="str">
            <v>438875T</v>
          </cell>
          <cell r="E8728" t="str">
            <v>ROTARY</v>
          </cell>
          <cell r="F8728" t="str">
            <v>438875T</v>
          </cell>
          <cell r="G8728" t="str">
            <v>ROTARY UNIT 12MM</v>
          </cell>
        </row>
        <row r="8729">
          <cell r="D8729" t="str">
            <v>48PF400031</v>
          </cell>
          <cell r="E8729" t="str">
            <v>BUSH</v>
          </cell>
          <cell r="F8729" t="str">
            <v>48PF400031</v>
          </cell>
        </row>
        <row r="8730">
          <cell r="D8730" t="str">
            <v>BWY 1080 (769084100)</v>
          </cell>
          <cell r="E8730" t="str">
            <v>SPRING</v>
          </cell>
          <cell r="F8730" t="str">
            <v>BWY 1080 (769084100)</v>
          </cell>
          <cell r="G8730" t="str">
            <v>SPRING SAMPING</v>
          </cell>
        </row>
        <row r="8731">
          <cell r="D8731" t="str">
            <v xml:space="preserve">M211A111 </v>
          </cell>
          <cell r="E8731" t="str">
            <v>SENSOR</v>
          </cell>
          <cell r="F8731" t="str">
            <v xml:space="preserve">M211A111 </v>
          </cell>
          <cell r="G8731" t="str">
            <v>PHOTO SENSOR</v>
          </cell>
        </row>
        <row r="8732">
          <cell r="D8732" t="str">
            <v>1910300D01</v>
          </cell>
          <cell r="E8732" t="str">
            <v>CLAW</v>
          </cell>
          <cell r="F8732" t="str">
            <v>1910300D01</v>
          </cell>
          <cell r="G8732" t="str">
            <v>FEEDING CLAW</v>
          </cell>
        </row>
        <row r="8733">
          <cell r="D8733" t="str">
            <v>NC-301-01</v>
          </cell>
          <cell r="E8733" t="str">
            <v>PIN</v>
          </cell>
          <cell r="F8733" t="str">
            <v>NC-301-01</v>
          </cell>
          <cell r="G8733" t="str">
            <v>NC-301-01</v>
          </cell>
        </row>
        <row r="8734">
          <cell r="D8734" t="str">
            <v>S-302-01</v>
          </cell>
          <cell r="E8734" t="str">
            <v>PIN</v>
          </cell>
          <cell r="F8734" t="str">
            <v>S-302-01</v>
          </cell>
          <cell r="G8734" t="str">
            <v>S-302-01</v>
          </cell>
        </row>
        <row r="8735">
          <cell r="D8735" t="str">
            <v>STP-0014-I</v>
          </cell>
          <cell r="E8735" t="str">
            <v>PIN</v>
          </cell>
          <cell r="F8735" t="str">
            <v>STP-0014-I</v>
          </cell>
          <cell r="G8735" t="str">
            <v>STP-0014-I</v>
          </cell>
        </row>
        <row r="8736">
          <cell r="D8736" t="str">
            <v>STP-9001-B</v>
          </cell>
          <cell r="E8736" t="str">
            <v>PIN</v>
          </cell>
          <cell r="F8736" t="str">
            <v>STP-9001-B</v>
          </cell>
          <cell r="G8736" t="str">
            <v>STP-9001-B</v>
          </cell>
        </row>
        <row r="8737">
          <cell r="D8737" t="str">
            <v>YG98277 L8</v>
          </cell>
          <cell r="E8737" t="str">
            <v>PIN</v>
          </cell>
          <cell r="F8737" t="str">
            <v>YG98277 L8</v>
          </cell>
          <cell r="G8737" t="str">
            <v>YG98277 L8</v>
          </cell>
        </row>
        <row r="8738">
          <cell r="D8738" t="str">
            <v>YST01007 L10</v>
          </cell>
          <cell r="E8738" t="str">
            <v>PIN</v>
          </cell>
          <cell r="F8738" t="str">
            <v>YST01007 L10</v>
          </cell>
          <cell r="G8738" t="str">
            <v>YST01007 L10</v>
          </cell>
        </row>
        <row r="8739">
          <cell r="D8739" t="str">
            <v>STP-501025KL</v>
          </cell>
          <cell r="E8739" t="str">
            <v>PIN</v>
          </cell>
          <cell r="F8739" t="str">
            <v>STP-501025KL</v>
          </cell>
          <cell r="G8739" t="str">
            <v>STP-501025KL</v>
          </cell>
        </row>
        <row r="8740">
          <cell r="D8740" t="str">
            <v>STPR-101065S</v>
          </cell>
          <cell r="E8740" t="str">
            <v>PIN</v>
          </cell>
          <cell r="F8740" t="str">
            <v>STPR-101065S</v>
          </cell>
          <cell r="G8740" t="str">
            <v>STPR-101065S</v>
          </cell>
        </row>
        <row r="8741">
          <cell r="D8741" t="str">
            <v>YST02069</v>
          </cell>
          <cell r="E8741" t="str">
            <v>PIN</v>
          </cell>
          <cell r="F8741" t="str">
            <v>YST02069</v>
          </cell>
          <cell r="G8741" t="str">
            <v>CONNTACT PIN</v>
          </cell>
        </row>
        <row r="8742">
          <cell r="D8742" t="str">
            <v>YG94191 L6</v>
          </cell>
          <cell r="E8742" t="str">
            <v>PIN</v>
          </cell>
          <cell r="F8742" t="str">
            <v>YG94191 L6</v>
          </cell>
          <cell r="G8742" t="str">
            <v>YG94191 L6</v>
          </cell>
        </row>
        <row r="8743">
          <cell r="D8743">
            <v>473354</v>
          </cell>
          <cell r="E8743" t="str">
            <v>PLATE</v>
          </cell>
          <cell r="F8743">
            <v>473354</v>
          </cell>
          <cell r="G8743" t="str">
            <v>PLATE</v>
          </cell>
        </row>
        <row r="8744">
          <cell r="D8744" t="str">
            <v>49HD008122</v>
          </cell>
          <cell r="E8744" t="str">
            <v>CHECKER FIXTURE</v>
          </cell>
          <cell r="F8744" t="str">
            <v>49HD008122</v>
          </cell>
          <cell r="G8744" t="str">
            <v>CHECKER FIXTURE</v>
          </cell>
        </row>
        <row r="8745">
          <cell r="D8745" t="str">
            <v>49CA003886</v>
          </cell>
          <cell r="E8745" t="str">
            <v>ASSEMBLY FIXTURE</v>
          </cell>
          <cell r="F8745" t="str">
            <v>49CA003886</v>
          </cell>
          <cell r="G8745" t="str">
            <v>ASSEMBLY FIXTURE</v>
          </cell>
        </row>
        <row r="8746">
          <cell r="D8746" t="str">
            <v>49CJ000195</v>
          </cell>
          <cell r="E8746" t="str">
            <v>ASSEMBLY FIXTURE</v>
          </cell>
          <cell r="F8746" t="str">
            <v>49CJ000195</v>
          </cell>
          <cell r="G8746" t="str">
            <v>ASSEMBLY FIXTURE</v>
          </cell>
        </row>
        <row r="8747">
          <cell r="D8747" t="str">
            <v>49HA000834</v>
          </cell>
          <cell r="E8747" t="str">
            <v>CHECKER FIXTURE</v>
          </cell>
          <cell r="F8747" t="str">
            <v>49HA000834</v>
          </cell>
          <cell r="G8747" t="str">
            <v>CHECKER FIXTURE</v>
          </cell>
        </row>
        <row r="8748">
          <cell r="D8748" t="str">
            <v>49HA016499</v>
          </cell>
          <cell r="E8748" t="str">
            <v>CHECKER FIXTURE</v>
          </cell>
          <cell r="F8748" t="str">
            <v>49HA016499</v>
          </cell>
          <cell r="G8748" t="str">
            <v>CHECKER FIXTURE</v>
          </cell>
        </row>
        <row r="8749">
          <cell r="D8749" t="str">
            <v>49HA026047</v>
          </cell>
          <cell r="E8749" t="str">
            <v>CHECKER FIXTURE</v>
          </cell>
          <cell r="F8749" t="str">
            <v>49HA026047</v>
          </cell>
          <cell r="G8749" t="str">
            <v>CHECKER FIXTURE</v>
          </cell>
        </row>
        <row r="8750">
          <cell r="D8750" t="str">
            <v>49HA032261</v>
          </cell>
          <cell r="E8750" t="str">
            <v>CHECKER FIXTURE</v>
          </cell>
          <cell r="F8750" t="str">
            <v>49HA032261</v>
          </cell>
          <cell r="G8750" t="str">
            <v>WPC 50P 020/040 F I/F</v>
          </cell>
        </row>
        <row r="8751">
          <cell r="D8751" t="str">
            <v>49HA0347035</v>
          </cell>
          <cell r="E8751" t="str">
            <v>CHECKER FIXTURE</v>
          </cell>
          <cell r="F8751" t="str">
            <v>49HA0347035</v>
          </cell>
          <cell r="G8751" t="str">
            <v>CHECKER FIXTURE</v>
          </cell>
        </row>
        <row r="8752">
          <cell r="D8752" t="str">
            <v>49HA040245</v>
          </cell>
          <cell r="E8752" t="str">
            <v>CHECKER FIXTURE</v>
          </cell>
          <cell r="F8752" t="str">
            <v>49HA040245</v>
          </cell>
          <cell r="G8752" t="str">
            <v>CHECKER FIXTURE</v>
          </cell>
        </row>
        <row r="8753">
          <cell r="D8753" t="str">
            <v>49HA040246</v>
          </cell>
          <cell r="E8753" t="str">
            <v>CHECKER FIXTURE</v>
          </cell>
          <cell r="F8753" t="str">
            <v>49HA040246</v>
          </cell>
          <cell r="G8753" t="str">
            <v>CHECKER FIXTURE</v>
          </cell>
        </row>
        <row r="8754">
          <cell r="D8754" t="str">
            <v>49HA040402</v>
          </cell>
          <cell r="E8754" t="str">
            <v>CHECKER FIXTURE</v>
          </cell>
          <cell r="F8754" t="str">
            <v>49HA040402</v>
          </cell>
          <cell r="G8754" t="str">
            <v>CHECKER FIXTURE</v>
          </cell>
        </row>
        <row r="8755">
          <cell r="D8755" t="str">
            <v>49HA041524</v>
          </cell>
          <cell r="E8755" t="str">
            <v>CHECKER FIXTURE</v>
          </cell>
          <cell r="F8755" t="str">
            <v>49HA041524</v>
          </cell>
          <cell r="G8755" t="str">
            <v>CHECKER FIXTURE</v>
          </cell>
        </row>
        <row r="8756">
          <cell r="D8756" t="str">
            <v>49HA041525</v>
          </cell>
          <cell r="E8756" t="str">
            <v>CHECKER FIXTURE</v>
          </cell>
          <cell r="F8756" t="str">
            <v>49HA041525</v>
          </cell>
          <cell r="G8756" t="str">
            <v>CHECKER FIXTURE</v>
          </cell>
        </row>
        <row r="8757">
          <cell r="D8757" t="str">
            <v>49HD000802</v>
          </cell>
          <cell r="E8757" t="str">
            <v>CHECKER FIXTURE</v>
          </cell>
          <cell r="F8757" t="str">
            <v>49HD000802</v>
          </cell>
          <cell r="G8757" t="str">
            <v>CHECKER FIXTURE</v>
          </cell>
        </row>
        <row r="8758">
          <cell r="D8758" t="str">
            <v>49HD500207</v>
          </cell>
          <cell r="E8758" t="str">
            <v>CHECKER FIXTURE</v>
          </cell>
          <cell r="F8758" t="str">
            <v>49HD500207</v>
          </cell>
          <cell r="G8758" t="str">
            <v>CHECKER FIXTURE</v>
          </cell>
        </row>
        <row r="8759">
          <cell r="D8759" t="str">
            <v>49HF000824</v>
          </cell>
          <cell r="E8759" t="str">
            <v>CHECKER FIXTURE</v>
          </cell>
          <cell r="F8759" t="str">
            <v>49HF000824</v>
          </cell>
          <cell r="G8759" t="str">
            <v>CHECKER FIXTURE</v>
          </cell>
        </row>
        <row r="8760">
          <cell r="D8760" t="str">
            <v>49HF000962</v>
          </cell>
          <cell r="E8760" t="str">
            <v>CHECKER FIXTURE</v>
          </cell>
          <cell r="F8760" t="str">
            <v>49HF000962</v>
          </cell>
          <cell r="G8760" t="str">
            <v>CHECKER FIXTURE</v>
          </cell>
        </row>
        <row r="8761">
          <cell r="D8761" t="str">
            <v>49HF001371</v>
          </cell>
          <cell r="E8761" t="str">
            <v>CHECKER FIXTURE</v>
          </cell>
          <cell r="F8761" t="str">
            <v>49HF001371</v>
          </cell>
          <cell r="G8761" t="str">
            <v>CHECKER FIXTURE</v>
          </cell>
        </row>
        <row r="8762">
          <cell r="D8762" t="str">
            <v>49KE000275</v>
          </cell>
          <cell r="E8762" t="str">
            <v>CHECKER FIXTURE</v>
          </cell>
          <cell r="F8762" t="str">
            <v>49KE000275</v>
          </cell>
          <cell r="G8762" t="str">
            <v>CHECKER FIXTURE</v>
          </cell>
        </row>
        <row r="8763">
          <cell r="D8763" t="str">
            <v>49VJ000110</v>
          </cell>
          <cell r="E8763" t="str">
            <v>CHECKER FIXTURE</v>
          </cell>
          <cell r="F8763" t="str">
            <v>49VJ000110</v>
          </cell>
          <cell r="G8763" t="str">
            <v>CHECKER FIXTURE</v>
          </cell>
        </row>
        <row r="8764">
          <cell r="D8764" t="str">
            <v>49YA000360</v>
          </cell>
          <cell r="E8764" t="str">
            <v>CHECKER FIXTURE</v>
          </cell>
          <cell r="F8764" t="str">
            <v>49YA000360</v>
          </cell>
          <cell r="G8764" t="str">
            <v>CHECKER FIXTURE</v>
          </cell>
        </row>
        <row r="8765">
          <cell r="D8765" t="str">
            <v>70091868XYG</v>
          </cell>
          <cell r="E8765" t="str">
            <v>PLATE</v>
          </cell>
          <cell r="F8765" t="str">
            <v>70091868XYG</v>
          </cell>
          <cell r="G8765" t="str">
            <v>TERMINALGUIDEPLATE A</v>
          </cell>
        </row>
        <row r="8766">
          <cell r="D8766" t="str">
            <v>70097375XYF</v>
          </cell>
          <cell r="E8766" t="str">
            <v>FEEDING</v>
          </cell>
          <cell r="F8766" t="str">
            <v>70097375XYF</v>
          </cell>
          <cell r="G8766" t="str">
            <v>FEEDING CLAW</v>
          </cell>
        </row>
        <row r="8767">
          <cell r="D8767" t="str">
            <v>71961569XYF</v>
          </cell>
          <cell r="E8767" t="str">
            <v>FEEDING</v>
          </cell>
          <cell r="F8767" t="str">
            <v>71961569XYF</v>
          </cell>
          <cell r="G8767" t="str">
            <v>FEEDING CLAW</v>
          </cell>
        </row>
        <row r="8768">
          <cell r="D8768" t="str">
            <v>71962375XYF</v>
          </cell>
          <cell r="E8768" t="str">
            <v>FEEDING</v>
          </cell>
          <cell r="F8768" t="str">
            <v>71962375XYF</v>
          </cell>
          <cell r="G8768" t="str">
            <v>FEEDING CLAW</v>
          </cell>
        </row>
        <row r="8769">
          <cell r="D8769" t="str">
            <v>110-70127</v>
          </cell>
          <cell r="E8769" t="str">
            <v>PART GUN CLIP</v>
          </cell>
          <cell r="F8769" t="str">
            <v>110-70127</v>
          </cell>
          <cell r="G8769" t="str">
            <v>REAR ROLLER FOR 4MM SHAFT.239 INCHES WIDE</v>
          </cell>
        </row>
        <row r="8770">
          <cell r="D8770" t="str">
            <v>110-80041</v>
          </cell>
          <cell r="E8770" t="str">
            <v>PART GUN CLIP</v>
          </cell>
          <cell r="F8770" t="str">
            <v>110-80041</v>
          </cell>
          <cell r="G8770" t="str">
            <v>Pawl Gripper SPRING</v>
          </cell>
        </row>
        <row r="8771">
          <cell r="D8771" t="str">
            <v>110-80032</v>
          </cell>
          <cell r="E8771" t="str">
            <v>PART GUN CLIP</v>
          </cell>
          <cell r="F8771" t="str">
            <v>110-80032</v>
          </cell>
          <cell r="G8771" t="str">
            <v>Pawl Link STAMPED and Riveted</v>
          </cell>
        </row>
        <row r="8772">
          <cell r="D8772" t="str">
            <v>110-80026</v>
          </cell>
          <cell r="E8772" t="str">
            <v>PART GUN CLIP</v>
          </cell>
          <cell r="F8772" t="str">
            <v>110-80026</v>
          </cell>
          <cell r="G8772" t="str">
            <v>Gripper Sharpened</v>
          </cell>
        </row>
        <row r="8773">
          <cell r="D8773" t="str">
            <v>110-80015</v>
          </cell>
          <cell r="E8773" t="str">
            <v>PART GUN CLIP</v>
          </cell>
          <cell r="F8773" t="str">
            <v>110-80015</v>
          </cell>
          <cell r="G8773" t="str">
            <v>EVO9 COMPOUND TENSION KNOB ASSY</v>
          </cell>
        </row>
        <row r="8774">
          <cell r="D8774" t="str">
            <v>110-70046</v>
          </cell>
          <cell r="E8774" t="str">
            <v>PART GUN CLIP</v>
          </cell>
          <cell r="F8774" t="str">
            <v>110-70046</v>
          </cell>
          <cell r="G8774" t="str">
            <v>TENSION KNOB ASSEMBLY</v>
          </cell>
        </row>
        <row r="8775">
          <cell r="D8775" t="str">
            <v>110-70022</v>
          </cell>
          <cell r="E8775" t="str">
            <v>PART GUN CLIP</v>
          </cell>
          <cell r="F8775" t="str">
            <v>110-70022</v>
          </cell>
          <cell r="G8775" t="str">
            <v>BLADE RETURN ASSIST SPRING</v>
          </cell>
        </row>
        <row r="8776">
          <cell r="D8776" t="str">
            <v>110-70035</v>
          </cell>
          <cell r="E8776" t="str">
            <v>PART GUN CLIP</v>
          </cell>
          <cell r="F8776" t="str">
            <v>110-70035</v>
          </cell>
          <cell r="G8776" t="str">
            <v>PAW LINK RIVETED ASSEMBLY</v>
          </cell>
        </row>
        <row r="8777">
          <cell r="D8777" t="str">
            <v>110-70142</v>
          </cell>
          <cell r="E8777" t="str">
            <v>PART GUN CLIP</v>
          </cell>
          <cell r="F8777" t="str">
            <v>110-70142</v>
          </cell>
          <cell r="G8777" t="str">
            <v>EVO7 SPIRAL COILED SPRING PIN2MMX6MM</v>
          </cell>
        </row>
        <row r="8778">
          <cell r="D8778" t="str">
            <v>110-80037</v>
          </cell>
          <cell r="E8778" t="str">
            <v>PART GUN CLIP</v>
          </cell>
          <cell r="F8778" t="str">
            <v>110-80037</v>
          </cell>
          <cell r="G8778" t="str">
            <v>EVO9 REPLACEMENT BLADE</v>
          </cell>
        </row>
        <row r="8779">
          <cell r="D8779" t="str">
            <v>48MD120509</v>
          </cell>
          <cell r="E8779" t="str">
            <v>SPRING</v>
          </cell>
          <cell r="F8779" t="str">
            <v>48MD120509</v>
          </cell>
          <cell r="G8779" t="str">
            <v>SPRING</v>
          </cell>
        </row>
        <row r="8780">
          <cell r="D8780" t="str">
            <v>M8MD120519</v>
          </cell>
          <cell r="E8780" t="str">
            <v>JOINT</v>
          </cell>
          <cell r="F8780" t="str">
            <v>M8MD120519</v>
          </cell>
          <cell r="G8780" t="str">
            <v>JOINT CABLE</v>
          </cell>
        </row>
        <row r="8781">
          <cell r="D8781" t="str">
            <v>SKY00571</v>
          </cell>
          <cell r="E8781" t="str">
            <v>KDS</v>
          </cell>
          <cell r="F8781" t="str">
            <v>SKY00571</v>
          </cell>
          <cell r="G8781" t="str">
            <v>KDS CONVEX KF13-20</v>
          </cell>
        </row>
        <row r="8782">
          <cell r="D8782">
            <v>470993</v>
          </cell>
          <cell r="E8782" t="str">
            <v>CAYMAN</v>
          </cell>
          <cell r="F8782">
            <v>470993</v>
          </cell>
          <cell r="G8782" t="str">
            <v>CAYMAN SOFTWARE</v>
          </cell>
        </row>
        <row r="8783">
          <cell r="D8783">
            <v>701.91200000000003</v>
          </cell>
          <cell r="E8783" t="str">
            <v>RS CABLE</v>
          </cell>
          <cell r="F8783">
            <v>701.91200000000003</v>
          </cell>
          <cell r="G8783" t="str">
            <v>RS CABLE</v>
          </cell>
        </row>
        <row r="8784">
          <cell r="D8784" t="str">
            <v>JPN11-B</v>
          </cell>
          <cell r="E8784" t="str">
            <v>CAYMAN</v>
          </cell>
          <cell r="F8784" t="str">
            <v>JPN11-B</v>
          </cell>
          <cell r="G8784" t="str">
            <v>CAYMAN WINDOWS</v>
          </cell>
        </row>
        <row r="8785">
          <cell r="D8785" t="str">
            <v>MTPI-00023</v>
          </cell>
          <cell r="E8785" t="str">
            <v>ENG ROOM INSPECTION DATA COST</v>
          </cell>
          <cell r="F8785" t="str">
            <v>MTPI-00023</v>
          </cell>
          <cell r="G8785" t="str">
            <v>ENG ROOM INSPECTION DATA COST JIG DRAWING TYB</v>
          </cell>
        </row>
        <row r="8786">
          <cell r="D8786" t="str">
            <v>MTPI-00024</v>
          </cell>
          <cell r="E8786" t="str">
            <v>INSPECTION DATA COST</v>
          </cell>
          <cell r="F8786" t="str">
            <v>MTPI-00024</v>
          </cell>
          <cell r="G8786" t="str">
            <v>JIG DRAWING DATA COST ENG ROOM INSPECTION DATA COST 3S5A</v>
          </cell>
        </row>
        <row r="8787">
          <cell r="D8787" t="str">
            <v>MTPI-00025</v>
          </cell>
          <cell r="E8787" t="str">
            <v>INSPECTION DATA COST</v>
          </cell>
          <cell r="F8787" t="str">
            <v>MTPI-00025</v>
          </cell>
          <cell r="G8787" t="str">
            <v>ENG ROOM INSPECTION DATA COST TYB</v>
          </cell>
        </row>
        <row r="8788">
          <cell r="D8788" t="str">
            <v>MTPI-00026</v>
          </cell>
          <cell r="E8788" t="str">
            <v>ENG ROOM INSPECTION DATA COST</v>
          </cell>
          <cell r="F8788" t="str">
            <v>MTPI-00026</v>
          </cell>
          <cell r="G8788" t="str">
            <v>ENG ROOM INSPECTION DATA COST (3W0)</v>
          </cell>
        </row>
        <row r="8789">
          <cell r="D8789" t="str">
            <v>MTPI-TCS01</v>
          </cell>
          <cell r="E8789" t="str">
            <v>DRAWING</v>
          </cell>
          <cell r="F8789" t="str">
            <v>MTPI-TCS01</v>
          </cell>
          <cell r="G8789" t="str">
            <v xml:space="preserve">DRAWING FEE (DE) Civic, MDX, Vezel, ILX </v>
          </cell>
        </row>
        <row r="8790">
          <cell r="D8790" t="str">
            <v>MTPI-00051</v>
          </cell>
          <cell r="E8790" t="str">
            <v>INSPECTION DATA COST</v>
          </cell>
          <cell r="F8790" t="str">
            <v>MTPI-00051</v>
          </cell>
          <cell r="G8790" t="str">
            <v>ENG ROOM INSPECTION DATA COST TYA/ TYB</v>
          </cell>
        </row>
        <row r="8791">
          <cell r="D8791" t="str">
            <v>MTPI-00052</v>
          </cell>
          <cell r="E8791" t="str">
            <v>INSPECTION DATA COST</v>
          </cell>
          <cell r="F8791" t="str">
            <v>MTPI-00052</v>
          </cell>
          <cell r="G8791" t="str">
            <v>INSPECTION DATA COST</v>
          </cell>
        </row>
        <row r="8792">
          <cell r="D8792" t="str">
            <v>MTPI-00053</v>
          </cell>
          <cell r="E8792" t="str">
            <v>INSPECTION DATA COST</v>
          </cell>
          <cell r="F8792" t="str">
            <v>MTPI-00053</v>
          </cell>
          <cell r="G8792" t="str">
            <v>INSPECTION DATA COST</v>
          </cell>
        </row>
        <row r="8793">
          <cell r="D8793" t="str">
            <v>MTPI-00054</v>
          </cell>
          <cell r="E8793" t="str">
            <v>INSPECTION DATA COST</v>
          </cell>
          <cell r="F8793" t="str">
            <v>MTPI-00054</v>
          </cell>
          <cell r="G8793" t="str">
            <v>INSPECTION DATA COST</v>
          </cell>
        </row>
        <row r="8794">
          <cell r="D8794" t="str">
            <v>MTPI-00055</v>
          </cell>
          <cell r="E8794" t="str">
            <v>INSPECTION DATA COST</v>
          </cell>
          <cell r="F8794" t="str">
            <v>MTPI-00055</v>
          </cell>
          <cell r="G8794" t="str">
            <v>INSPECTION DATA COST</v>
          </cell>
        </row>
        <row r="8795">
          <cell r="D8795" t="str">
            <v>MTPI-00059</v>
          </cell>
          <cell r="E8795" t="str">
            <v>INSPECTION DATA COST</v>
          </cell>
          <cell r="F8795" t="str">
            <v>MTPI-00059</v>
          </cell>
          <cell r="G8795" t="str">
            <v>INSPECTION DATA COST D03B SE</v>
          </cell>
        </row>
        <row r="8796">
          <cell r="D8796" t="str">
            <v>MTPI-00060</v>
          </cell>
          <cell r="E8796" t="str">
            <v>INSPECTION DATA COST</v>
          </cell>
          <cell r="F8796" t="str">
            <v>MTPI-00060</v>
          </cell>
          <cell r="G8796" t="str">
            <v>INSPECTION DATA COST D74A KS/Ns</v>
          </cell>
        </row>
        <row r="8797">
          <cell r="D8797" t="str">
            <v>MTPI-00061</v>
          </cell>
          <cell r="E8797" t="str">
            <v>INSPECTION DATA COST</v>
          </cell>
          <cell r="F8797" t="str">
            <v>MTPI-00061</v>
          </cell>
          <cell r="G8797" t="str">
            <v>ENG ROOM INSPECTION DATA COST TYA W</v>
          </cell>
        </row>
        <row r="8798">
          <cell r="D8798" t="str">
            <v>MTPI-00062</v>
          </cell>
          <cell r="E8798" t="str">
            <v>INSPECTION DATA COST</v>
          </cell>
          <cell r="F8798" t="str">
            <v>MTPI-00062</v>
          </cell>
          <cell r="G8798" t="str">
            <v>ENG ROOM INSPECTION DATA COST (31M)</v>
          </cell>
        </row>
        <row r="8799">
          <cell r="D8799" t="str">
            <v>SR-22-164</v>
          </cell>
          <cell r="E8799" t="str">
            <v>INSPECTION DATA COST</v>
          </cell>
          <cell r="F8799" t="str">
            <v>SR-22-164</v>
          </cell>
          <cell r="G8799" t="str">
            <v>JIG DRAWING DATA COST HONDA TYA (MARUSOKU QD81H-151 152 153)</v>
          </cell>
        </row>
        <row r="8800">
          <cell r="D8800" t="str">
            <v>MTPI-00004</v>
          </cell>
          <cell r="E8800" t="str">
            <v>DRAWING</v>
          </cell>
          <cell r="F8800" t="str">
            <v>MTPI-00004</v>
          </cell>
          <cell r="G8800" t="str">
            <v>DRAWING FEE (DE)</v>
          </cell>
        </row>
        <row r="8801">
          <cell r="D8801" t="str">
            <v>MTPL-03820</v>
          </cell>
          <cell r="E8801" t="str">
            <v>KIT</v>
          </cell>
          <cell r="F8801" t="str">
            <v>MTPL-03820</v>
          </cell>
          <cell r="G8801" t="str">
            <v>SEAL KIT (KT-VBA20A-1)</v>
          </cell>
        </row>
        <row r="8802">
          <cell r="D8802" t="str">
            <v>48A19019010</v>
          </cell>
          <cell r="E8802" t="str">
            <v>BUSH</v>
          </cell>
          <cell r="F8802" t="str">
            <v>48A19019010</v>
          </cell>
          <cell r="G8802" t="str">
            <v>BUSH</v>
          </cell>
        </row>
        <row r="8803">
          <cell r="D8803" t="str">
            <v>48A47016102</v>
          </cell>
          <cell r="E8803" t="str">
            <v>HOLDER</v>
          </cell>
          <cell r="F8803" t="str">
            <v>48A47016102</v>
          </cell>
          <cell r="G8803" t="str">
            <v>WIRE HOLDER</v>
          </cell>
        </row>
        <row r="8804">
          <cell r="D8804" t="str">
            <v>48A47016111</v>
          </cell>
          <cell r="E8804" t="str">
            <v>HOLDER</v>
          </cell>
          <cell r="F8804" t="str">
            <v>48A47016111</v>
          </cell>
          <cell r="G8804" t="str">
            <v>WIRE HOLDER</v>
          </cell>
        </row>
        <row r="8805">
          <cell r="D8805" t="str">
            <v>48A47025007</v>
          </cell>
          <cell r="E8805" t="str">
            <v>BLADE</v>
          </cell>
          <cell r="F8805" t="str">
            <v>48A47025007</v>
          </cell>
          <cell r="G8805" t="str">
            <v>Outer Share Blade Cutting</v>
          </cell>
        </row>
        <row r="8806">
          <cell r="D8806" t="str">
            <v>48A47025104</v>
          </cell>
          <cell r="E8806" t="str">
            <v>BLADE</v>
          </cell>
          <cell r="F8806" t="str">
            <v>48A47025104</v>
          </cell>
          <cell r="G8806" t="str">
            <v>Outer Share Blade Cutting</v>
          </cell>
        </row>
        <row r="8807">
          <cell r="D8807" t="str">
            <v>71142727XJE</v>
          </cell>
          <cell r="E8807" t="str">
            <v>HOLDER</v>
          </cell>
          <cell r="F8807" t="str">
            <v>71142727XJE</v>
          </cell>
          <cell r="G8807" t="str">
            <v>ANVIL HOLDER</v>
          </cell>
        </row>
        <row r="8808">
          <cell r="D8808" t="str">
            <v>71142727XYB</v>
          </cell>
          <cell r="E8808" t="str">
            <v>BASE</v>
          </cell>
          <cell r="F8808" t="str">
            <v>71142727XYB</v>
          </cell>
          <cell r="G8808" t="str">
            <v>BASE</v>
          </cell>
        </row>
        <row r="8809">
          <cell r="D8809" t="str">
            <v>71142727XYH</v>
          </cell>
          <cell r="E8809" t="str">
            <v>PLATE</v>
          </cell>
          <cell r="F8809" t="str">
            <v>71142727XYH</v>
          </cell>
          <cell r="G8809" t="str">
            <v>TERMINAL GUIDE PLATE B</v>
          </cell>
        </row>
        <row r="8810">
          <cell r="D8810" t="str">
            <v>71142727XYY</v>
          </cell>
          <cell r="E8810" t="str">
            <v>STOPPER</v>
          </cell>
          <cell r="F8810" t="str">
            <v>71142727XYY</v>
          </cell>
          <cell r="G8810" t="str">
            <v>SUPPORTING STOPPER</v>
          </cell>
        </row>
        <row r="8811">
          <cell r="D8811" t="str">
            <v>71144027XJE</v>
          </cell>
          <cell r="E8811" t="str">
            <v>HOLDER</v>
          </cell>
          <cell r="F8811" t="str">
            <v>71144027XJE</v>
          </cell>
          <cell r="G8811" t="str">
            <v>ANVIL HOLDER</v>
          </cell>
        </row>
        <row r="8812">
          <cell r="D8812" t="str">
            <v>71144027XYB</v>
          </cell>
          <cell r="E8812" t="str">
            <v>BASE</v>
          </cell>
          <cell r="F8812" t="str">
            <v>71144027XYB</v>
          </cell>
          <cell r="G8812" t="str">
            <v>BASE</v>
          </cell>
        </row>
        <row r="8813">
          <cell r="D8813" t="str">
            <v>71144027XYH</v>
          </cell>
          <cell r="E8813" t="str">
            <v>PLATE</v>
          </cell>
          <cell r="F8813" t="str">
            <v>71144027XYH</v>
          </cell>
          <cell r="G8813" t="str">
            <v>TERMINAL GUIDE PLATE B</v>
          </cell>
        </row>
        <row r="8814">
          <cell r="D8814" t="str">
            <v>71144027XYY</v>
          </cell>
          <cell r="E8814" t="str">
            <v>STOPPER</v>
          </cell>
          <cell r="F8814" t="str">
            <v>71144027XYY</v>
          </cell>
          <cell r="G8814" t="str">
            <v>SUPPORTING STOPPER</v>
          </cell>
        </row>
        <row r="8815">
          <cell r="D8815" t="str">
            <v>71144032XJE</v>
          </cell>
          <cell r="E8815" t="str">
            <v>HOLDER</v>
          </cell>
          <cell r="F8815" t="str">
            <v>71144032XJE</v>
          </cell>
          <cell r="G8815" t="str">
            <v>ANVIL HOLDER</v>
          </cell>
        </row>
        <row r="8816">
          <cell r="D8816" t="str">
            <v>71144032XKP</v>
          </cell>
          <cell r="E8816" t="str">
            <v>Blacket</v>
          </cell>
          <cell r="F8816" t="str">
            <v>71144032XKP</v>
          </cell>
          <cell r="G8816" t="str">
            <v>Blacket</v>
          </cell>
        </row>
        <row r="8817">
          <cell r="D8817" t="str">
            <v>71144032XYB</v>
          </cell>
          <cell r="E8817" t="str">
            <v>BASE</v>
          </cell>
          <cell r="F8817" t="str">
            <v>71144032XYB</v>
          </cell>
          <cell r="G8817" t="str">
            <v>BASE</v>
          </cell>
        </row>
        <row r="8818">
          <cell r="D8818" t="str">
            <v>71144032XYY</v>
          </cell>
          <cell r="E8818" t="str">
            <v>STOPPER</v>
          </cell>
          <cell r="F8818" t="str">
            <v>71144032XYY</v>
          </cell>
          <cell r="G8818" t="str">
            <v>SUPPORTING STOPPER</v>
          </cell>
        </row>
        <row r="8819">
          <cell r="D8819" t="str">
            <v>71144728XJE</v>
          </cell>
          <cell r="E8819" t="str">
            <v>HOLDER</v>
          </cell>
          <cell r="F8819" t="str">
            <v>71144728XJE</v>
          </cell>
          <cell r="G8819" t="str">
            <v>ANVIL HOLDER</v>
          </cell>
        </row>
        <row r="8820">
          <cell r="D8820" t="str">
            <v>71144728XKP</v>
          </cell>
          <cell r="E8820" t="str">
            <v>Blacket</v>
          </cell>
          <cell r="F8820" t="str">
            <v>71144728XKP</v>
          </cell>
          <cell r="G8820" t="str">
            <v>Blacket</v>
          </cell>
        </row>
        <row r="8821">
          <cell r="D8821" t="str">
            <v>71144728XYB</v>
          </cell>
          <cell r="E8821" t="str">
            <v>BASE</v>
          </cell>
          <cell r="F8821" t="str">
            <v>71144728XYB</v>
          </cell>
          <cell r="G8821" t="str">
            <v>BASE</v>
          </cell>
        </row>
        <row r="8822">
          <cell r="D8822" t="str">
            <v>71144728XYH</v>
          </cell>
          <cell r="E8822" t="str">
            <v>PLATE</v>
          </cell>
          <cell r="F8822" t="str">
            <v>71144728XYH</v>
          </cell>
          <cell r="G8822" t="str">
            <v>TERMINAL GUIDE PLATE B</v>
          </cell>
        </row>
        <row r="8823">
          <cell r="D8823" t="str">
            <v>71144728XYY</v>
          </cell>
          <cell r="E8823" t="str">
            <v>STOPPER</v>
          </cell>
          <cell r="F8823" t="str">
            <v>71144728XYY</v>
          </cell>
          <cell r="G8823" t="str">
            <v>SUPPORTING STOPPER</v>
          </cell>
        </row>
        <row r="8824">
          <cell r="D8824" t="str">
            <v>71145096XYY</v>
          </cell>
          <cell r="E8824" t="str">
            <v>STOPPER</v>
          </cell>
          <cell r="F8824" t="str">
            <v>71145096XYY</v>
          </cell>
          <cell r="G8824" t="str">
            <v>SUPPORTING STOPPER</v>
          </cell>
        </row>
        <row r="8825">
          <cell r="D8825" t="str">
            <v>71161461XKP</v>
          </cell>
          <cell r="E8825" t="str">
            <v>Blacket</v>
          </cell>
          <cell r="F8825" t="str">
            <v>71161461XKP</v>
          </cell>
          <cell r="G8825" t="str">
            <v>Blacket</v>
          </cell>
        </row>
        <row r="8826">
          <cell r="D8826" t="str">
            <v>71163533XJE</v>
          </cell>
          <cell r="E8826" t="str">
            <v>HOLDER</v>
          </cell>
          <cell r="F8826" t="str">
            <v>71163533XJE</v>
          </cell>
          <cell r="G8826" t="str">
            <v>ANVIL HOLDER</v>
          </cell>
        </row>
        <row r="8827">
          <cell r="D8827" t="str">
            <v>71164025XKP</v>
          </cell>
          <cell r="E8827" t="str">
            <v>Blacket</v>
          </cell>
          <cell r="F8827" t="str">
            <v>71164025XKP</v>
          </cell>
          <cell r="G8827" t="str">
            <v>Blacket</v>
          </cell>
        </row>
        <row r="8828">
          <cell r="D8828" t="str">
            <v>71164026XJE</v>
          </cell>
          <cell r="E8828" t="str">
            <v>HOLDER</v>
          </cell>
          <cell r="F8828" t="str">
            <v>71164026XJE</v>
          </cell>
          <cell r="G8828" t="str">
            <v>ANVIL HOLDER</v>
          </cell>
        </row>
        <row r="8829">
          <cell r="D8829" t="str">
            <v>71164026XYB</v>
          </cell>
          <cell r="E8829" t="str">
            <v>BASE</v>
          </cell>
          <cell r="F8829" t="str">
            <v>71164026XYB</v>
          </cell>
          <cell r="G8829" t="str">
            <v>BASE</v>
          </cell>
        </row>
        <row r="8830">
          <cell r="D8830" t="str">
            <v>71164026XYH</v>
          </cell>
          <cell r="E8830" t="str">
            <v>PLATE</v>
          </cell>
          <cell r="F8830" t="str">
            <v>71164026XYH</v>
          </cell>
          <cell r="G8830" t="str">
            <v>TERMINAL GUIDE PLATE B</v>
          </cell>
        </row>
        <row r="8831">
          <cell r="D8831" t="str">
            <v>71164026XYY</v>
          </cell>
          <cell r="E8831" t="str">
            <v>STOPPER</v>
          </cell>
          <cell r="F8831" t="str">
            <v>71164026XYY</v>
          </cell>
          <cell r="G8831" t="str">
            <v>SUPPORTING STOPPER</v>
          </cell>
        </row>
        <row r="8832">
          <cell r="D8832" t="str">
            <v>71164027XJE</v>
          </cell>
          <cell r="E8832" t="str">
            <v>HOLDER</v>
          </cell>
          <cell r="F8832" t="str">
            <v>71164027XJE</v>
          </cell>
          <cell r="G8832" t="str">
            <v>ANVIL HOLDER</v>
          </cell>
        </row>
        <row r="8833">
          <cell r="D8833" t="str">
            <v>71164027XKP</v>
          </cell>
          <cell r="E8833" t="str">
            <v>Blacket</v>
          </cell>
          <cell r="F8833" t="str">
            <v>71164027XKP</v>
          </cell>
          <cell r="G8833" t="str">
            <v>Blacket</v>
          </cell>
        </row>
        <row r="8834">
          <cell r="D8834" t="str">
            <v>71164027XYB</v>
          </cell>
          <cell r="E8834" t="str">
            <v>BASE</v>
          </cell>
          <cell r="F8834" t="str">
            <v>71164027XYB</v>
          </cell>
          <cell r="G8834" t="str">
            <v>BASE</v>
          </cell>
        </row>
        <row r="8835">
          <cell r="D8835" t="str">
            <v>71164027XYH</v>
          </cell>
          <cell r="E8835" t="str">
            <v>PLATE</v>
          </cell>
          <cell r="F8835" t="str">
            <v>71164027XYH</v>
          </cell>
          <cell r="G8835" t="str">
            <v>TERMINAL GUIDE PLATE B</v>
          </cell>
        </row>
        <row r="8836">
          <cell r="D8836" t="str">
            <v>71164027XYY</v>
          </cell>
          <cell r="E8836" t="str">
            <v>STOPPER</v>
          </cell>
          <cell r="F8836" t="str">
            <v>71164027XYY</v>
          </cell>
          <cell r="G8836" t="str">
            <v>SUPPORTING STOPPER</v>
          </cell>
        </row>
        <row r="8837">
          <cell r="D8837" t="str">
            <v>71164037XKP</v>
          </cell>
          <cell r="E8837" t="str">
            <v>Blacket</v>
          </cell>
          <cell r="F8837" t="str">
            <v>71164037XKP</v>
          </cell>
          <cell r="G8837" t="str">
            <v>Blacket</v>
          </cell>
        </row>
        <row r="8838">
          <cell r="D8838" t="str">
            <v>71164727XKP</v>
          </cell>
          <cell r="E8838" t="str">
            <v>Blacket</v>
          </cell>
          <cell r="F8838" t="str">
            <v>71164727XKP</v>
          </cell>
          <cell r="G8838" t="str">
            <v>Blacket</v>
          </cell>
        </row>
        <row r="8839">
          <cell r="D8839" t="str">
            <v>71164728XYY</v>
          </cell>
          <cell r="E8839" t="str">
            <v>STOPPER</v>
          </cell>
          <cell r="F8839" t="str">
            <v>71164728XYY</v>
          </cell>
          <cell r="G8839" t="str">
            <v>SUPPORTING STOPPER</v>
          </cell>
        </row>
        <row r="8840">
          <cell r="D8840" t="str">
            <v>71164729XYY</v>
          </cell>
          <cell r="E8840" t="str">
            <v>STOPPER</v>
          </cell>
          <cell r="F8840" t="str">
            <v>71164729XYY</v>
          </cell>
          <cell r="G8840" t="str">
            <v>SUPPORTING STOPPER</v>
          </cell>
        </row>
        <row r="8841">
          <cell r="D8841" t="str">
            <v>71165096XJE</v>
          </cell>
          <cell r="E8841" t="str">
            <v>HOLDER</v>
          </cell>
          <cell r="F8841" t="str">
            <v>71165096XJE</v>
          </cell>
          <cell r="G8841" t="str">
            <v>ANVIL HOLDER</v>
          </cell>
        </row>
        <row r="8842">
          <cell r="D8842" t="str">
            <v>71165096XKP</v>
          </cell>
          <cell r="E8842" t="str">
            <v>Blacket</v>
          </cell>
          <cell r="F8842" t="str">
            <v>71165096XKP</v>
          </cell>
          <cell r="G8842" t="str">
            <v>Blacket</v>
          </cell>
        </row>
        <row r="8843">
          <cell r="D8843" t="str">
            <v>71165096XYB</v>
          </cell>
          <cell r="E8843" t="str">
            <v>BASE</v>
          </cell>
          <cell r="F8843" t="str">
            <v>71165096XYB</v>
          </cell>
          <cell r="G8843" t="str">
            <v>BASE</v>
          </cell>
        </row>
        <row r="8844">
          <cell r="D8844" t="str">
            <v>71165096XYH</v>
          </cell>
          <cell r="E8844" t="str">
            <v>PLATE</v>
          </cell>
          <cell r="F8844" t="str">
            <v>71165096XYH</v>
          </cell>
          <cell r="G8844" t="str">
            <v>TERMINAL GUIDE PLATE B</v>
          </cell>
        </row>
        <row r="8845">
          <cell r="D8845" t="str">
            <v>71165096XYY</v>
          </cell>
          <cell r="E8845" t="str">
            <v>STOPPER</v>
          </cell>
          <cell r="F8845" t="str">
            <v>71165096XYY</v>
          </cell>
          <cell r="G8845" t="str">
            <v>SUPPORTING STOPPER</v>
          </cell>
        </row>
        <row r="8846">
          <cell r="D8846" t="str">
            <v>71165751XJE</v>
          </cell>
          <cell r="E8846" t="str">
            <v>HOLDER</v>
          </cell>
          <cell r="F8846" t="str">
            <v>71165751XJE</v>
          </cell>
          <cell r="G8846" t="str">
            <v>ANVIL HOLDER</v>
          </cell>
        </row>
        <row r="8847">
          <cell r="D8847" t="str">
            <v>71165751XKP</v>
          </cell>
          <cell r="E8847" t="str">
            <v>Blacket</v>
          </cell>
          <cell r="F8847" t="str">
            <v>71165751XKP</v>
          </cell>
          <cell r="G8847" t="str">
            <v>Blacket</v>
          </cell>
        </row>
        <row r="8848">
          <cell r="D8848" t="str">
            <v>71165751XYB</v>
          </cell>
          <cell r="E8848" t="str">
            <v>BASE</v>
          </cell>
          <cell r="F8848" t="str">
            <v>71165751XYB</v>
          </cell>
          <cell r="G8848" t="str">
            <v>BASE</v>
          </cell>
        </row>
        <row r="8849">
          <cell r="D8849" t="str">
            <v>71165751XYH</v>
          </cell>
          <cell r="E8849" t="str">
            <v>PLATE</v>
          </cell>
          <cell r="F8849" t="str">
            <v>71165751XYH</v>
          </cell>
          <cell r="G8849" t="str">
            <v>TERMINAL GUIDE PLATE B</v>
          </cell>
        </row>
        <row r="8850">
          <cell r="D8850" t="str">
            <v>71165751XYY</v>
          </cell>
          <cell r="E8850" t="str">
            <v>STOPPER</v>
          </cell>
          <cell r="F8850" t="str">
            <v>71165751XYY</v>
          </cell>
          <cell r="G8850" t="str">
            <v>SUPPORTING STOPPER</v>
          </cell>
        </row>
        <row r="8851">
          <cell r="D8851" t="str">
            <v>71166041XJE</v>
          </cell>
          <cell r="E8851" t="str">
            <v>HOLDER</v>
          </cell>
          <cell r="F8851" t="str">
            <v>71166041XJE</v>
          </cell>
          <cell r="G8851" t="str">
            <v>ANVIL HOLDER</v>
          </cell>
        </row>
        <row r="8852">
          <cell r="D8852" t="str">
            <v>71166041XKP</v>
          </cell>
          <cell r="E8852" t="str">
            <v>Blacket</v>
          </cell>
          <cell r="F8852" t="str">
            <v>71166041XKP</v>
          </cell>
          <cell r="G8852" t="str">
            <v>Blacket</v>
          </cell>
        </row>
        <row r="8853">
          <cell r="D8853" t="str">
            <v>71166041XYB</v>
          </cell>
          <cell r="E8853" t="str">
            <v>BASE</v>
          </cell>
          <cell r="F8853" t="str">
            <v>71166041XYB</v>
          </cell>
          <cell r="G8853" t="str">
            <v>BASE</v>
          </cell>
        </row>
        <row r="8854">
          <cell r="D8854" t="str">
            <v>71166484XKP</v>
          </cell>
          <cell r="E8854" t="str">
            <v>Blacket</v>
          </cell>
          <cell r="F8854" t="str">
            <v>71166484XKP</v>
          </cell>
          <cell r="G8854" t="str">
            <v>Blacket</v>
          </cell>
        </row>
        <row r="8855">
          <cell r="D8855" t="str">
            <v>71166563XYY</v>
          </cell>
          <cell r="E8855" t="str">
            <v>STOPPER</v>
          </cell>
          <cell r="F8855" t="str">
            <v>71166563XYY</v>
          </cell>
          <cell r="G8855" t="str">
            <v>SUPPORTING STOPPER</v>
          </cell>
        </row>
        <row r="8856">
          <cell r="D8856" t="str">
            <v>71166875XYB</v>
          </cell>
          <cell r="E8856" t="str">
            <v>BASE</v>
          </cell>
          <cell r="F8856" t="str">
            <v>71166875XYB</v>
          </cell>
          <cell r="G8856" t="str">
            <v>BASE</v>
          </cell>
        </row>
        <row r="8857">
          <cell r="D8857" t="str">
            <v>71166875XYH</v>
          </cell>
          <cell r="E8857" t="str">
            <v>PLATE</v>
          </cell>
          <cell r="F8857" t="str">
            <v>71166875XYH</v>
          </cell>
          <cell r="G8857" t="str">
            <v>TERMINAL GUIDE PLATE B</v>
          </cell>
        </row>
        <row r="8858">
          <cell r="D8858" t="str">
            <v>71167999XJE</v>
          </cell>
          <cell r="E8858" t="str">
            <v>HOLDER</v>
          </cell>
          <cell r="F8858" t="str">
            <v>71167999XJE</v>
          </cell>
          <cell r="G8858" t="str">
            <v>ANVIL HOLDER</v>
          </cell>
        </row>
        <row r="8859">
          <cell r="D8859" t="str">
            <v>71167999XKP</v>
          </cell>
          <cell r="E8859" t="str">
            <v>Blacket</v>
          </cell>
          <cell r="F8859" t="str">
            <v>71167999XKP</v>
          </cell>
          <cell r="G8859" t="str">
            <v>Blacket</v>
          </cell>
        </row>
        <row r="8860">
          <cell r="D8860" t="str">
            <v>71167999XYB</v>
          </cell>
          <cell r="E8860" t="str">
            <v>BASE</v>
          </cell>
          <cell r="F8860" t="str">
            <v>71167999XYB</v>
          </cell>
          <cell r="G8860" t="str">
            <v>BASE</v>
          </cell>
        </row>
        <row r="8861">
          <cell r="D8861" t="str">
            <v>71167999XYH</v>
          </cell>
          <cell r="E8861" t="str">
            <v>PLATE</v>
          </cell>
          <cell r="F8861" t="str">
            <v>71167999XYH</v>
          </cell>
          <cell r="G8861" t="str">
            <v>TERMINAL GUIDE PLATE B</v>
          </cell>
        </row>
        <row r="8862">
          <cell r="D8862" t="str">
            <v>71168286XKP</v>
          </cell>
          <cell r="E8862" t="str">
            <v>Blacket</v>
          </cell>
          <cell r="F8862" t="str">
            <v>71168286XKP</v>
          </cell>
          <cell r="G8862" t="str">
            <v>Blacket</v>
          </cell>
        </row>
        <row r="8863">
          <cell r="D8863" t="str">
            <v>71268853XJE</v>
          </cell>
          <cell r="E8863" t="str">
            <v>HOLDER</v>
          </cell>
          <cell r="F8863" t="str">
            <v>71268853XJE</v>
          </cell>
          <cell r="G8863" t="str">
            <v>ANVIL HOLDER</v>
          </cell>
        </row>
        <row r="8864">
          <cell r="D8864" t="str">
            <v>71268853XKP</v>
          </cell>
          <cell r="E8864" t="str">
            <v>Blacket</v>
          </cell>
          <cell r="F8864" t="str">
            <v>71268853XKP</v>
          </cell>
          <cell r="G8864" t="str">
            <v>Blacket</v>
          </cell>
        </row>
        <row r="8865">
          <cell r="D8865" t="str">
            <v>71268853XYY</v>
          </cell>
          <cell r="E8865" t="str">
            <v>STOPPER</v>
          </cell>
          <cell r="F8865" t="str">
            <v>71268853XYY</v>
          </cell>
          <cell r="G8865" t="str">
            <v>SUPPORTING STOPPER</v>
          </cell>
        </row>
        <row r="8866">
          <cell r="D8866" t="str">
            <v>71268891XJE</v>
          </cell>
          <cell r="E8866" t="str">
            <v>HOLDER</v>
          </cell>
          <cell r="F8866" t="str">
            <v>71268891XJE</v>
          </cell>
          <cell r="G8866" t="str">
            <v>ANVIL HOLDER</v>
          </cell>
        </row>
        <row r="8867">
          <cell r="D8867" t="str">
            <v>71268891XKP</v>
          </cell>
          <cell r="E8867" t="str">
            <v>Blacket</v>
          </cell>
          <cell r="F8867" t="str">
            <v>71268891XKP</v>
          </cell>
          <cell r="G8867" t="str">
            <v>Blacket</v>
          </cell>
        </row>
        <row r="8868">
          <cell r="D8868" t="str">
            <v>71268891XYB</v>
          </cell>
          <cell r="E8868" t="str">
            <v>BASE</v>
          </cell>
          <cell r="F8868" t="str">
            <v>71268891XYB</v>
          </cell>
          <cell r="G8868" t="str">
            <v>BASE</v>
          </cell>
        </row>
        <row r="8869">
          <cell r="D8869" t="str">
            <v>71268891XYH</v>
          </cell>
          <cell r="E8869" t="str">
            <v>PLATE</v>
          </cell>
          <cell r="F8869" t="str">
            <v>71268891XYH</v>
          </cell>
          <cell r="G8869" t="str">
            <v>TERMINAL GUIDE PLATE B</v>
          </cell>
        </row>
        <row r="8870">
          <cell r="D8870" t="str">
            <v>71268891XYY</v>
          </cell>
          <cell r="E8870" t="str">
            <v>STOPPER</v>
          </cell>
          <cell r="F8870" t="str">
            <v>71268891XYY</v>
          </cell>
          <cell r="G8870" t="str">
            <v>SUPPORTING STOPPER</v>
          </cell>
        </row>
        <row r="8871">
          <cell r="D8871" t="str">
            <v>71951936XJE</v>
          </cell>
          <cell r="E8871" t="str">
            <v>HOLDER</v>
          </cell>
          <cell r="F8871" t="str">
            <v>71951936XJE</v>
          </cell>
          <cell r="G8871" t="str">
            <v>ANVIL HOLDER</v>
          </cell>
        </row>
        <row r="8872">
          <cell r="D8872" t="str">
            <v>71951936XKP</v>
          </cell>
          <cell r="E8872" t="str">
            <v>Blacket</v>
          </cell>
          <cell r="F8872" t="str">
            <v>71951936XKP</v>
          </cell>
          <cell r="G8872" t="str">
            <v>Blacket</v>
          </cell>
        </row>
        <row r="8873">
          <cell r="D8873" t="str">
            <v>71951936XYB</v>
          </cell>
          <cell r="E8873" t="str">
            <v>BASE</v>
          </cell>
          <cell r="F8873" t="str">
            <v>71951936XYB</v>
          </cell>
          <cell r="G8873" t="str">
            <v>BASE</v>
          </cell>
        </row>
        <row r="8874">
          <cell r="D8874" t="str">
            <v>71951936XYH</v>
          </cell>
          <cell r="E8874" t="str">
            <v>PLATE</v>
          </cell>
          <cell r="F8874" t="str">
            <v>71951936XYH</v>
          </cell>
          <cell r="G8874" t="str">
            <v>TERMINAL GUIDE PLATE B</v>
          </cell>
        </row>
        <row r="8875">
          <cell r="D8875" t="str">
            <v>71951936XYY</v>
          </cell>
          <cell r="E8875" t="str">
            <v>STOPPER</v>
          </cell>
          <cell r="F8875" t="str">
            <v>71951936XYY</v>
          </cell>
          <cell r="G8875" t="str">
            <v>SUPPORTING STOPPER</v>
          </cell>
        </row>
        <row r="8876">
          <cell r="D8876" t="str">
            <v>71961102XJE</v>
          </cell>
          <cell r="E8876" t="str">
            <v>HOLDER</v>
          </cell>
          <cell r="F8876" t="str">
            <v>71961102XJE</v>
          </cell>
          <cell r="G8876" t="str">
            <v>ANVIL HOLDER</v>
          </cell>
        </row>
        <row r="8877">
          <cell r="D8877" t="str">
            <v>71961102XYY</v>
          </cell>
          <cell r="E8877" t="str">
            <v>STOPPER</v>
          </cell>
          <cell r="F8877" t="str">
            <v>71961102XYY</v>
          </cell>
          <cell r="G8877" t="str">
            <v>SUPPORTING STOPPER</v>
          </cell>
        </row>
        <row r="8878">
          <cell r="D8878" t="str">
            <v>71961104HXYY</v>
          </cell>
          <cell r="E8878" t="str">
            <v>STOPPER</v>
          </cell>
          <cell r="F8878" t="str">
            <v>71961104HXYY</v>
          </cell>
          <cell r="G8878" t="str">
            <v>SUPPORTING STOPPER</v>
          </cell>
        </row>
        <row r="8879">
          <cell r="D8879" t="str">
            <v>71961939XKP</v>
          </cell>
          <cell r="E8879" t="str">
            <v>Blacket</v>
          </cell>
          <cell r="F8879" t="str">
            <v>71961939XKP</v>
          </cell>
          <cell r="G8879" t="str">
            <v>Blacket</v>
          </cell>
        </row>
        <row r="8880">
          <cell r="D8880" t="str">
            <v>71961939XYB</v>
          </cell>
          <cell r="E8880" t="str">
            <v>BASE</v>
          </cell>
          <cell r="F8880" t="str">
            <v>71961939XYB</v>
          </cell>
          <cell r="G8880" t="str">
            <v>BASE</v>
          </cell>
        </row>
        <row r="8881">
          <cell r="D8881" t="str">
            <v>71961939XYH</v>
          </cell>
          <cell r="E8881" t="str">
            <v>PLATE</v>
          </cell>
          <cell r="F8881" t="str">
            <v>71961939XYH</v>
          </cell>
          <cell r="G8881" t="str">
            <v>TERMINAL GUIDE PLATE B</v>
          </cell>
        </row>
        <row r="8882">
          <cell r="D8882" t="str">
            <v>71961939XYY</v>
          </cell>
          <cell r="E8882" t="str">
            <v>STOPPER</v>
          </cell>
          <cell r="F8882" t="str">
            <v>71961939XYY</v>
          </cell>
          <cell r="G8882" t="str">
            <v>SUPPORTING STOPPER</v>
          </cell>
        </row>
        <row r="8883">
          <cell r="D8883" t="str">
            <v>71961940XJE</v>
          </cell>
          <cell r="E8883" t="str">
            <v>HOLDER</v>
          </cell>
          <cell r="F8883" t="str">
            <v>71961940XJE</v>
          </cell>
          <cell r="G8883" t="str">
            <v>ANVIL HOLDER</v>
          </cell>
        </row>
        <row r="8884">
          <cell r="D8884" t="str">
            <v>71961946XJE</v>
          </cell>
          <cell r="E8884" t="str">
            <v>HOLDER</v>
          </cell>
          <cell r="F8884" t="str">
            <v>71961946XJE</v>
          </cell>
          <cell r="G8884" t="str">
            <v>ANVIL HOLDER</v>
          </cell>
        </row>
        <row r="8885">
          <cell r="D8885" t="str">
            <v>71961946XKP</v>
          </cell>
          <cell r="E8885" t="str">
            <v>Blacket</v>
          </cell>
          <cell r="F8885" t="str">
            <v>71961946XKP</v>
          </cell>
          <cell r="G8885" t="str">
            <v>Blacket</v>
          </cell>
        </row>
        <row r="8886">
          <cell r="D8886" t="str">
            <v>71961946XYB</v>
          </cell>
          <cell r="E8886" t="str">
            <v>BASE</v>
          </cell>
          <cell r="F8886" t="str">
            <v>71961946XYB</v>
          </cell>
          <cell r="G8886" t="str">
            <v>BASE</v>
          </cell>
        </row>
        <row r="8887">
          <cell r="D8887" t="str">
            <v>71961946XYH</v>
          </cell>
          <cell r="E8887" t="str">
            <v>PLATE</v>
          </cell>
          <cell r="F8887" t="str">
            <v>71961946XYH</v>
          </cell>
          <cell r="G8887" t="str">
            <v>TERMINAL GUIDE PLATE B</v>
          </cell>
        </row>
        <row r="8888">
          <cell r="D8888" t="str">
            <v>71961946XYY</v>
          </cell>
          <cell r="E8888" t="str">
            <v>STOPPER</v>
          </cell>
          <cell r="F8888" t="str">
            <v>71961946XYY</v>
          </cell>
          <cell r="G8888" t="str">
            <v>SUPPORTING STOPPER</v>
          </cell>
        </row>
        <row r="8889">
          <cell r="D8889" t="str">
            <v>MTPL-03821</v>
          </cell>
          <cell r="E8889" t="str">
            <v>BRACKET</v>
          </cell>
          <cell r="F8889" t="str">
            <v>MTPL-03821</v>
          </cell>
          <cell r="G8889" t="str">
            <v>BRACKET APPLICATOR END</v>
          </cell>
        </row>
        <row r="8890">
          <cell r="D8890" t="str">
            <v>MTPL-01686</v>
          </cell>
          <cell r="E8890" t="str">
            <v>KABEL</v>
          </cell>
          <cell r="F8890" t="str">
            <v>MTPL-01686</v>
          </cell>
          <cell r="G8890" t="str">
            <v>KABEL NYAF 1X1.5MM JEMBO BIRU</v>
          </cell>
        </row>
        <row r="8891">
          <cell r="D8891" t="str">
            <v>MTPL-01689</v>
          </cell>
          <cell r="E8891" t="str">
            <v>KABEL</v>
          </cell>
          <cell r="F8891" t="str">
            <v>MTPL-01689</v>
          </cell>
          <cell r="G8891" t="str">
            <v>KABEL NYAF 1X1.5MM JEMBO HITAM</v>
          </cell>
        </row>
        <row r="8892">
          <cell r="D8892" t="str">
            <v>MTPL-03655</v>
          </cell>
          <cell r="E8892" t="str">
            <v>TANG</v>
          </cell>
          <cell r="F8892" t="str">
            <v>MTPL-03655</v>
          </cell>
          <cell r="G8892" t="str">
            <v>TANG TARIK 6 INCH</v>
          </cell>
        </row>
        <row r="8893">
          <cell r="D8893" t="str">
            <v>71164037XAV</v>
          </cell>
          <cell r="E8893" t="str">
            <v>CRIMPER DIES</v>
          </cell>
          <cell r="F8893" t="str">
            <v>71164037XAV</v>
          </cell>
          <cell r="G8893" t="str">
            <v>ANVIL</v>
          </cell>
        </row>
        <row r="8894">
          <cell r="D8894" t="str">
            <v>71164027BXID</v>
          </cell>
          <cell r="E8894" t="str">
            <v>CRIMPER DIES</v>
          </cell>
          <cell r="F8894" t="str">
            <v>71164027BXID</v>
          </cell>
          <cell r="G8894" t="str">
            <v>INSULATION CRIMPER</v>
          </cell>
        </row>
        <row r="8895">
          <cell r="D8895" t="str">
            <v>71164027BXAD</v>
          </cell>
          <cell r="E8895" t="str">
            <v>CRIMPER DIES</v>
          </cell>
          <cell r="F8895" t="str">
            <v>71164027BXAD</v>
          </cell>
          <cell r="G8895" t="str">
            <v>ANVIL</v>
          </cell>
        </row>
        <row r="8896">
          <cell r="D8896" t="str">
            <v>MTPL-00400</v>
          </cell>
          <cell r="E8896" t="str">
            <v>MUR</v>
          </cell>
          <cell r="F8896" t="str">
            <v>MTPL-00400</v>
          </cell>
          <cell r="G8896" t="str">
            <v>MUR BAUT CONVEYOR M8X80</v>
          </cell>
        </row>
        <row r="8897">
          <cell r="D8897" t="str">
            <v>MTPL-00464</v>
          </cell>
          <cell r="E8897" t="str">
            <v>BEARING</v>
          </cell>
          <cell r="F8897" t="str">
            <v>MTPL-00464</v>
          </cell>
          <cell r="G8897" t="str">
            <v>BEARING NTN 6001 ZZ</v>
          </cell>
        </row>
        <row r="8898">
          <cell r="D8898" t="str">
            <v>MTPL-03822</v>
          </cell>
          <cell r="E8898" t="str">
            <v>GUN</v>
          </cell>
          <cell r="F8898" t="str">
            <v>MTPL-03822</v>
          </cell>
          <cell r="G8898" t="str">
            <v>GREASE GUN MANUAL 500CC GROZ</v>
          </cell>
        </row>
        <row r="8899">
          <cell r="D8899" t="str">
            <v>MTPL-03823</v>
          </cell>
          <cell r="E8899" t="str">
            <v>PENGUNCI</v>
          </cell>
          <cell r="F8899" t="str">
            <v>MTPL-03823</v>
          </cell>
          <cell r="G8899" t="str">
            <v>PENGUNCI JIG CONVEYOR MODEL ROUND</v>
          </cell>
        </row>
        <row r="8900">
          <cell r="D8900" t="str">
            <v>MTPL-03828</v>
          </cell>
          <cell r="E8900" t="str">
            <v>HOLDER</v>
          </cell>
          <cell r="F8900" t="str">
            <v>MTPL-03828</v>
          </cell>
          <cell r="G8900" t="str">
            <v>HOLDER HSK 32E ER25</v>
          </cell>
        </row>
        <row r="8901">
          <cell r="D8901" t="str">
            <v>MTPL-03829</v>
          </cell>
          <cell r="E8901" t="str">
            <v>COLLET</v>
          </cell>
          <cell r="F8901" t="str">
            <v>MTPL-03829</v>
          </cell>
          <cell r="G8901" t="str">
            <v>CHUCK COLLET ER 25 SIZE 5</v>
          </cell>
        </row>
        <row r="8902">
          <cell r="D8902" t="str">
            <v>MTPL-03830</v>
          </cell>
          <cell r="E8902" t="str">
            <v>COLLET</v>
          </cell>
          <cell r="F8902" t="str">
            <v>MTPL-03830</v>
          </cell>
          <cell r="G8902" t="str">
            <v>CHUCK COLLET ER 25 SIZE 7</v>
          </cell>
        </row>
        <row r="8903">
          <cell r="D8903" t="str">
            <v>A103408A</v>
          </cell>
          <cell r="E8903" t="str">
            <v>CLAMP</v>
          </cell>
          <cell r="F8903" t="str">
            <v>A103408A</v>
          </cell>
          <cell r="G8903" t="str">
            <v>A CLAMP JIG</v>
          </cell>
        </row>
        <row r="8904">
          <cell r="D8904" t="str">
            <v>MTPL-00231</v>
          </cell>
          <cell r="E8904" t="str">
            <v>STICK</v>
          </cell>
          <cell r="F8904" t="str">
            <v>MTPL-00231</v>
          </cell>
          <cell r="G8904" t="str">
            <v>GLUE STICK 10mm</v>
          </cell>
        </row>
        <row r="8905">
          <cell r="D8905" t="str">
            <v>MTPL-03832</v>
          </cell>
          <cell r="E8905" t="str">
            <v>COVER</v>
          </cell>
          <cell r="F8905" t="str">
            <v>MTPL-03832</v>
          </cell>
          <cell r="G8905" t="str">
            <v>SAFETY COVER JOINT APPLIKATOR (ACRYLIC)</v>
          </cell>
        </row>
        <row r="8906">
          <cell r="D8906" t="str">
            <v>MTPL-03837</v>
          </cell>
          <cell r="E8906" t="str">
            <v>RELAYOUT</v>
          </cell>
          <cell r="F8906" t="str">
            <v>MTPL-03837</v>
          </cell>
          <cell r="G8906" t="str">
            <v>RELAYOUT CONVEYOR</v>
          </cell>
        </row>
        <row r="8907">
          <cell r="D8907" t="str">
            <v>MTPL-03831</v>
          </cell>
          <cell r="E8907" t="str">
            <v>WIRELESS</v>
          </cell>
          <cell r="F8907" t="str">
            <v>MTPL-03831</v>
          </cell>
          <cell r="G8907" t="str">
            <v>WIRELESS 10 TOMBOL 20 CHANNEL</v>
          </cell>
        </row>
        <row r="8908">
          <cell r="D8908" t="str">
            <v>49YA000003</v>
          </cell>
          <cell r="E8908" t="str">
            <v>TOOL</v>
          </cell>
          <cell r="F8908" t="str">
            <v>49YA000003</v>
          </cell>
          <cell r="G8908" t="str">
            <v>BOSCH.ABS TERMINAL REMOVAL TOOL</v>
          </cell>
        </row>
        <row r="8909">
          <cell r="D8909" t="str">
            <v>WSZ00188</v>
          </cell>
          <cell r="E8909" t="str">
            <v>TOOL</v>
          </cell>
          <cell r="F8909" t="str">
            <v>WSZ00188</v>
          </cell>
          <cell r="G8909" t="str">
            <v>Pulling check Tool</v>
          </cell>
        </row>
        <row r="8910">
          <cell r="D8910" t="str">
            <v>WSZ00367</v>
          </cell>
          <cell r="E8910" t="str">
            <v>TOOL</v>
          </cell>
          <cell r="F8910" t="str">
            <v>WSZ00367</v>
          </cell>
          <cell r="G8910" t="str">
            <v>Pulling check tool spare parts</v>
          </cell>
        </row>
        <row r="8911">
          <cell r="D8911" t="str">
            <v>MTPI-00067</v>
          </cell>
          <cell r="E8911" t="str">
            <v>STICK</v>
          </cell>
          <cell r="F8911" t="str">
            <v>MTPI-00067</v>
          </cell>
          <cell r="G8911" t="str">
            <v>NAIL GROMMET</v>
          </cell>
        </row>
        <row r="8912">
          <cell r="D8912" t="str">
            <v>MTPL-03779</v>
          </cell>
          <cell r="E8912" t="str">
            <v>SERVIS</v>
          </cell>
          <cell r="F8912" t="str">
            <v>MTPL-03779</v>
          </cell>
          <cell r="G8912" t="str">
            <v>SERVIS MESIN CUTTING WHEEL</v>
          </cell>
        </row>
        <row r="8913">
          <cell r="D8913" t="str">
            <v>MTPL-03780</v>
          </cell>
          <cell r="E8913" t="str">
            <v>SERVIS</v>
          </cell>
          <cell r="F8913" t="str">
            <v>MTPL-03780</v>
          </cell>
          <cell r="G8913" t="str">
            <v>SERVIS MESIN MILLING</v>
          </cell>
        </row>
        <row r="8914">
          <cell r="D8914" t="str">
            <v>MTPL-03781</v>
          </cell>
          <cell r="E8914" t="str">
            <v>SERVIS</v>
          </cell>
          <cell r="F8914" t="str">
            <v>MTPL-03781</v>
          </cell>
          <cell r="G8914" t="str">
            <v>SERVIS MESIN RAGUM</v>
          </cell>
        </row>
        <row r="8915">
          <cell r="D8915" t="str">
            <v>MTPL-03838</v>
          </cell>
          <cell r="E8915" t="str">
            <v>CORONG</v>
          </cell>
          <cell r="F8915" t="str">
            <v>MTPL-03838</v>
          </cell>
          <cell r="G8915" t="str">
            <v>CORONG KRISBOW 145ML</v>
          </cell>
        </row>
        <row r="8916">
          <cell r="D8916" t="str">
            <v>MTPL-03839</v>
          </cell>
          <cell r="E8916" t="str">
            <v>SERVIS</v>
          </cell>
          <cell r="F8916" t="str">
            <v>MTPL-03839</v>
          </cell>
          <cell r="G8916" t="str">
            <v>SERVIS MESIN HANDGRINDER</v>
          </cell>
        </row>
        <row r="8917">
          <cell r="D8917" t="str">
            <v>MTPL-03840</v>
          </cell>
          <cell r="E8917" t="str">
            <v>SERVIS</v>
          </cell>
          <cell r="F8917" t="str">
            <v>MTPL-03840</v>
          </cell>
          <cell r="G8917" t="str">
            <v>SERVIS MESIN BOR LISTRIK</v>
          </cell>
        </row>
        <row r="8918">
          <cell r="D8918" t="str">
            <v>MTPL-03834</v>
          </cell>
          <cell r="E8918" t="str">
            <v>MODIF</v>
          </cell>
          <cell r="F8918" t="str">
            <v>MTPL-03834</v>
          </cell>
          <cell r="G8918" t="str">
            <v>JASA MODIF CONVEYOR (PENGGANTIAN BAUT PENGAIT KERETA M8 KE M12)</v>
          </cell>
        </row>
        <row r="8919">
          <cell r="D8919" t="str">
            <v>MTPL-03835</v>
          </cell>
          <cell r="E8919" t="str">
            <v>MODIF</v>
          </cell>
          <cell r="F8919" t="str">
            <v>MTPL-03835</v>
          </cell>
          <cell r="G8919" t="str">
            <v>JASA MODIF CONVEYOR (PERUBAHAN PENGUNCI KERETA)</v>
          </cell>
        </row>
        <row r="8920">
          <cell r="D8920" t="str">
            <v>MTPL-03841</v>
          </cell>
          <cell r="E8920" t="str">
            <v>POMPA</v>
          </cell>
          <cell r="F8920" t="str">
            <v>MTPL-03841</v>
          </cell>
          <cell r="G8920" t="str">
            <v>POMPA TANGAN MANUAL LION STAR</v>
          </cell>
        </row>
        <row r="8921">
          <cell r="D8921" t="str">
            <v>48AC80ZG17</v>
          </cell>
          <cell r="E8921" t="str">
            <v>BATTERY</v>
          </cell>
          <cell r="F8921" t="str">
            <v>48AC80ZG17</v>
          </cell>
          <cell r="G8921" t="str">
            <v>BATTERY FOR SERVO AMPLIFIER</v>
          </cell>
        </row>
        <row r="8922">
          <cell r="D8922" t="str">
            <v>MTPL-03842</v>
          </cell>
          <cell r="E8922" t="str">
            <v>OBENG</v>
          </cell>
          <cell r="F8922" t="str">
            <v>MTPL-03842</v>
          </cell>
          <cell r="G8922" t="str">
            <v>OBENG MINUS 1.5 X 75</v>
          </cell>
        </row>
        <row r="8923">
          <cell r="D8923" t="str">
            <v>MTPL-03843</v>
          </cell>
          <cell r="E8923" t="str">
            <v>OBENG</v>
          </cell>
          <cell r="F8923" t="str">
            <v>MTPL-03843</v>
          </cell>
          <cell r="G8923" t="str">
            <v>OBENG MINUS 2.0 X 75</v>
          </cell>
        </row>
        <row r="8924">
          <cell r="D8924" t="str">
            <v>MTPL-03844</v>
          </cell>
          <cell r="E8924" t="str">
            <v>LAMP</v>
          </cell>
          <cell r="F8924" t="str">
            <v>MTPL-03844</v>
          </cell>
          <cell r="G8924" t="str">
            <v>LAMPU LED 1.5 WATT 12 V ISI 3 (SAMSUNG) (10 PCS)</v>
          </cell>
        </row>
        <row r="8925">
          <cell r="D8925" t="str">
            <v>MTPL-03845</v>
          </cell>
          <cell r="E8925" t="str">
            <v>KUNCI</v>
          </cell>
          <cell r="F8925" t="str">
            <v>MTPL-03845</v>
          </cell>
          <cell r="G8925" t="str">
            <v>KUNCI RING 6-7</v>
          </cell>
        </row>
        <row r="8926">
          <cell r="D8926" t="str">
            <v>MTPL-03846</v>
          </cell>
          <cell r="E8926" t="str">
            <v>DETECTOR</v>
          </cell>
          <cell r="F8926" t="str">
            <v>MTPL-03846</v>
          </cell>
          <cell r="G8926" t="str">
            <v>DETEKSI TERMINAL</v>
          </cell>
        </row>
        <row r="8927">
          <cell r="D8927" t="str">
            <v>MTPL-03847</v>
          </cell>
          <cell r="E8927" t="str">
            <v>RODA</v>
          </cell>
          <cell r="F8927" t="str">
            <v>MTPL-03847</v>
          </cell>
          <cell r="G8927" t="str">
            <v>RODA CASTER PU 4" TANPA STAND</v>
          </cell>
        </row>
        <row r="8928">
          <cell r="D8928" t="str">
            <v>MTPL-00350</v>
          </cell>
          <cell r="E8928" t="str">
            <v>RUBBER</v>
          </cell>
          <cell r="F8928" t="str">
            <v>MTPL-00350</v>
          </cell>
          <cell r="G8928" t="str">
            <v>RUBBER YELLOW</v>
          </cell>
        </row>
        <row r="8929">
          <cell r="D8929" t="str">
            <v>MTPL-03848</v>
          </cell>
          <cell r="E8929" t="str">
            <v>SPATULA</v>
          </cell>
          <cell r="F8929" t="str">
            <v>MTPL-03848</v>
          </cell>
          <cell r="G8929" t="str">
            <v>SPATULA DEEP SOLDER 6 INCH (15 X 9 CM)</v>
          </cell>
        </row>
        <row r="8930">
          <cell r="D8930" t="str">
            <v>MTPL-03849</v>
          </cell>
          <cell r="E8930" t="str">
            <v xml:space="preserve">KABEL </v>
          </cell>
          <cell r="F8930" t="str">
            <v>MTPL-03849</v>
          </cell>
          <cell r="G8930" t="str">
            <v>KABEL 2 X 0.75 SERABUT MERK JEMBO</v>
          </cell>
        </row>
        <row r="8931">
          <cell r="D8931" t="str">
            <v>MTPL-01024</v>
          </cell>
          <cell r="E8931" t="str">
            <v>KAWAT</v>
          </cell>
          <cell r="F8931" t="str">
            <v>MTPL-01024</v>
          </cell>
          <cell r="G8931" t="str">
            <v>KAWAT SELING 2MM + BUNGKUS</v>
          </cell>
        </row>
        <row r="8932">
          <cell r="D8932" t="str">
            <v>42GY31A730</v>
          </cell>
          <cell r="E8932" t="str">
            <v>MARKER</v>
          </cell>
          <cell r="F8932" t="str">
            <v>42GY31A730</v>
          </cell>
          <cell r="G8932" t="str">
            <v xml:space="preserve">POSCA FINE ROUND-CORE(CORAL PINK) </v>
          </cell>
        </row>
        <row r="8933">
          <cell r="D8933" t="str">
            <v xml:space="preserve">42GY31A731 </v>
          </cell>
          <cell r="E8933" t="str">
            <v>MARKER</v>
          </cell>
          <cell r="F8933" t="str">
            <v xml:space="preserve">42GY31A731 </v>
          </cell>
          <cell r="G8933" t="str">
            <v xml:space="preserve">POSCA FINE ROUND-CORE(PASTEL YELLOW) </v>
          </cell>
        </row>
        <row r="8934">
          <cell r="D8934" t="str">
            <v>42GZ110541</v>
          </cell>
          <cell r="E8934" t="str">
            <v>TOOL</v>
          </cell>
          <cell r="F8934" t="str">
            <v>42GZ110541</v>
          </cell>
          <cell r="G8934" t="str">
            <v xml:space="preserve">TENSION GAUGE 300CN </v>
          </cell>
        </row>
        <row r="8935">
          <cell r="D8935" t="str">
            <v>49AC001499</v>
          </cell>
          <cell r="E8935" t="str">
            <v>CHECKER FIXTURE</v>
          </cell>
          <cell r="F8935" t="str">
            <v>49AC001499</v>
          </cell>
          <cell r="G8935" t="str">
            <v xml:space="preserve">WPC 26P 060/110/187 F CAVITY JIG ST10MM/ 7389-3641-30-ST10 </v>
          </cell>
        </row>
        <row r="8936">
          <cell r="D8936" t="str">
            <v>49AC001548</v>
          </cell>
          <cell r="E8936" t="str">
            <v>CHECKER FIXTURE</v>
          </cell>
          <cell r="F8936" t="str">
            <v>49AC001548</v>
          </cell>
          <cell r="G8936" t="str">
            <v xml:space="preserve">WPC 26P 060/110/187 F/ 7398-7968-30-ST10 </v>
          </cell>
        </row>
        <row r="8937">
          <cell r="D8937" t="str">
            <v>49BB025465</v>
          </cell>
          <cell r="E8937" t="str">
            <v>ASSEMBLY FIXTURE</v>
          </cell>
          <cell r="F8937" t="str">
            <v>49BB025465</v>
          </cell>
          <cell r="G8937" t="str">
            <v xml:space="preserve">CP 14P 060 F STRAIGHT LOCATING TOOL 7387-8855-HF-SPL </v>
          </cell>
        </row>
        <row r="8938">
          <cell r="D8938" t="str">
            <v>49HB001318</v>
          </cell>
          <cell r="E8938" t="str">
            <v>CHECKER FIXTURE</v>
          </cell>
          <cell r="F8938" t="str">
            <v>49HB001318</v>
          </cell>
          <cell r="G8938" t="str">
            <v xml:space="preserve">TERMINAL CHECK LA-K-05 </v>
          </cell>
        </row>
        <row r="8939">
          <cell r="D8939" t="str">
            <v>49HD011475</v>
          </cell>
          <cell r="E8939" t="str">
            <v>CHECKER FIXTURE</v>
          </cell>
          <cell r="F8939" t="str">
            <v>49HD011475</v>
          </cell>
          <cell r="G8939" t="str">
            <v xml:space="preserve">7389-9320-30TGC-4 </v>
          </cell>
        </row>
        <row r="8940">
          <cell r="D8940" t="str">
            <v>49YB002689</v>
          </cell>
          <cell r="E8940" t="str">
            <v>CHECKER FIXTURE</v>
          </cell>
          <cell r="F8940" t="str">
            <v>49YB002689</v>
          </cell>
          <cell r="G8940" t="str">
            <v xml:space="preserve">TERMINAL CRUSHED DEFORMATION CHECK JIG </v>
          </cell>
        </row>
        <row r="8941">
          <cell r="D8941" t="str">
            <v>49YB002690</v>
          </cell>
          <cell r="E8941" t="str">
            <v>CHECKER FIXTURE</v>
          </cell>
          <cell r="F8941" t="str">
            <v>49YB002690</v>
          </cell>
          <cell r="G8941" t="str">
            <v xml:space="preserve">TERMINAL CRUSHED DEFORMATION CHECK JIG </v>
          </cell>
        </row>
        <row r="8942">
          <cell r="D8942" t="str">
            <v>49YZ000589</v>
          </cell>
          <cell r="E8942" t="str">
            <v>DETEKSI TERMINAL</v>
          </cell>
          <cell r="F8942" t="str">
            <v>49YZ000589</v>
          </cell>
          <cell r="G8942" t="str">
            <v xml:space="preserve">TERMINAL INSERT ANGLE REMEDY JIG 7116-7854-02 </v>
          </cell>
        </row>
        <row r="8943">
          <cell r="D8943" t="str">
            <v>MTPL-00408</v>
          </cell>
          <cell r="E8943" t="str">
            <v>PIN</v>
          </cell>
          <cell r="F8943" t="str">
            <v>MTPL-00408</v>
          </cell>
          <cell r="G8943" t="str">
            <v>PIN AS DIA 4.5X30</v>
          </cell>
        </row>
        <row r="8944">
          <cell r="D8944" t="str">
            <v>MTPL-00409</v>
          </cell>
          <cell r="E8944" t="str">
            <v>PIN</v>
          </cell>
          <cell r="F8944" t="str">
            <v>MTPL-00409</v>
          </cell>
          <cell r="G8944" t="str">
            <v>PIN D 2,5X33</v>
          </cell>
        </row>
        <row r="8945">
          <cell r="D8945" t="str">
            <v>MTPL-02371</v>
          </cell>
          <cell r="E8945" t="str">
            <v>SPRING</v>
          </cell>
          <cell r="F8945" t="str">
            <v>MTPL-02371</v>
          </cell>
          <cell r="G8945" t="str">
            <v>WIPRO SPRING BALANCER - SB7000 (4-7KG)</v>
          </cell>
        </row>
        <row r="8946">
          <cell r="D8946" t="str">
            <v>MTPI-00068</v>
          </cell>
          <cell r="E8946" t="str">
            <v>BRACKET</v>
          </cell>
          <cell r="F8946" t="str">
            <v>MTPI-00068</v>
          </cell>
          <cell r="G8946" t="str">
            <v>AUTO-TOOL-CHARGER-BRACKET</v>
          </cell>
        </row>
        <row r="8947">
          <cell r="D8947" t="str">
            <v>MTPI-00069</v>
          </cell>
          <cell r="E8947" t="str">
            <v>CUP BRUSH</v>
          </cell>
          <cell r="F8947" t="str">
            <v>MTPI-00069</v>
          </cell>
          <cell r="G8947" t="str">
            <v>CUP BRUSH MULTICAM 3000</v>
          </cell>
        </row>
        <row r="8948">
          <cell r="D8948" t="str">
            <v>WSZ01793</v>
          </cell>
          <cell r="E8948" t="str">
            <v>CHECKER FIXTURE</v>
          </cell>
          <cell r="F8948" t="str">
            <v>WSZ01793</v>
          </cell>
          <cell r="G8948" t="str">
            <v xml:space="preserve">LED navigation jig(7287-6986-2):Without cable (need other oder) </v>
          </cell>
        </row>
        <row r="8949">
          <cell r="D8949" t="str">
            <v>WSZ01794</v>
          </cell>
          <cell r="E8949" t="str">
            <v>CHECKER FIXTURE</v>
          </cell>
          <cell r="F8949" t="str">
            <v>WSZ01794</v>
          </cell>
          <cell r="G8949" t="str">
            <v xml:space="preserve">LED navigation jig+Lock(7287-6986-2S):Without cable (need other  </v>
          </cell>
        </row>
        <row r="8950">
          <cell r="D8950" t="str">
            <v>WSZ04998</v>
          </cell>
          <cell r="E8950" t="str">
            <v>CHECKER FIXTURE</v>
          </cell>
          <cell r="F8950" t="str">
            <v>WSZ04998</v>
          </cell>
          <cell r="G8950" t="str">
            <v xml:space="preserve">LED NAVIGATION JIG 7289-8173-2 </v>
          </cell>
        </row>
        <row r="8951">
          <cell r="D8951" t="str">
            <v>WSZ04999</v>
          </cell>
          <cell r="E8951" t="str">
            <v>CHECKER FIXTURE</v>
          </cell>
          <cell r="F8951" t="str">
            <v>WSZ04999</v>
          </cell>
          <cell r="G8951" t="str">
            <v xml:space="preserve">LED NAVIGATION JIG 7289-8173-2S </v>
          </cell>
        </row>
        <row r="8952">
          <cell r="D8952" t="str">
            <v>FU10</v>
          </cell>
          <cell r="E8952" t="str">
            <v>RUBBER SEAL</v>
          </cell>
          <cell r="F8952" t="str">
            <v>FU10</v>
          </cell>
          <cell r="G8952" t="str">
            <v xml:space="preserve">RUBBER SEAL CHECKER </v>
          </cell>
        </row>
        <row r="8953">
          <cell r="D8953" t="str">
            <v>48A01063</v>
          </cell>
          <cell r="E8953" t="str">
            <v>HOLDER</v>
          </cell>
          <cell r="F8953" t="str">
            <v>48A01063</v>
          </cell>
          <cell r="G8953" t="str">
            <v>TERMINAL STRAIGHTEN HOLDER</v>
          </cell>
        </row>
        <row r="8954">
          <cell r="D8954" t="str">
            <v>48A69092P</v>
          </cell>
          <cell r="E8954" t="str">
            <v>HOLDER</v>
          </cell>
          <cell r="F8954" t="str">
            <v>48A69092P</v>
          </cell>
          <cell r="G8954" t="str">
            <v>WIRE HOLDER</v>
          </cell>
        </row>
        <row r="8955">
          <cell r="D8955" t="str">
            <v>48A69091001P</v>
          </cell>
          <cell r="E8955" t="str">
            <v>STOPPER</v>
          </cell>
          <cell r="F8955" t="str">
            <v>48A69091001P</v>
          </cell>
          <cell r="G8955" t="str">
            <v>SUPPORTING STOPPER</v>
          </cell>
        </row>
        <row r="8956">
          <cell r="D8956" t="str">
            <v>48A69093001P</v>
          </cell>
          <cell r="E8956" t="str">
            <v>HOLDER</v>
          </cell>
          <cell r="F8956" t="str">
            <v>48A69093001P</v>
          </cell>
          <cell r="G8956" t="str">
            <v>TERMINAL HOLDER</v>
          </cell>
        </row>
        <row r="8957">
          <cell r="D8957" t="str">
            <v>48YP210000</v>
          </cell>
          <cell r="E8957" t="str">
            <v>RUBBER SEAL</v>
          </cell>
          <cell r="F8957" t="str">
            <v>48YP210000</v>
          </cell>
          <cell r="G8957" t="str">
            <v>Rubber seal presence detection unit</v>
          </cell>
        </row>
        <row r="8958">
          <cell r="D8958" t="str">
            <v>MTPI-00070</v>
          </cell>
          <cell r="E8958" t="str">
            <v>INSPECTION DATA COST</v>
          </cell>
          <cell r="F8958" t="str">
            <v>MTPI-00070</v>
          </cell>
          <cell r="G8958" t="str">
            <v>JIG DRAWING DATA &amp; DEVELOP JIG PART (A/F C/F) J03M</v>
          </cell>
        </row>
        <row r="8959">
          <cell r="D8959" t="str">
            <v>MTPI-00071</v>
          </cell>
          <cell r="E8959" t="str">
            <v>LM Guide</v>
          </cell>
          <cell r="F8959" t="str">
            <v>MTPI-00071</v>
          </cell>
          <cell r="G8959" t="str">
            <v>LM guide of machine multicam</v>
          </cell>
        </row>
        <row r="8960">
          <cell r="D8960" t="str">
            <v>110-70021</v>
          </cell>
          <cell r="E8960" t="str">
            <v>PART GUN CLIP</v>
          </cell>
          <cell r="F8960" t="str">
            <v>110-70021</v>
          </cell>
          <cell r="G8960" t="str">
            <v>EVO 7 BLADE</v>
          </cell>
        </row>
        <row r="8961">
          <cell r="D8961" t="str">
            <v>110-80126</v>
          </cell>
          <cell r="E8961" t="str">
            <v>PART GUN CLIP</v>
          </cell>
          <cell r="F8961" t="str">
            <v>110-80126</v>
          </cell>
          <cell r="G8961" t="str">
            <v>EVO9 2mm nosepiece</v>
          </cell>
        </row>
        <row r="8962">
          <cell r="D8962" t="str">
            <v>MTPL-03855</v>
          </cell>
          <cell r="E8962" t="str">
            <v>KUNCI</v>
          </cell>
          <cell r="F8962" t="str">
            <v>MTPL-03855</v>
          </cell>
          <cell r="G8962" t="str">
            <v>KUNCI PAS RING 10</v>
          </cell>
        </row>
        <row r="8963">
          <cell r="D8963" t="str">
            <v>MTPL-03856</v>
          </cell>
          <cell r="E8963" t="str">
            <v>KUNCI</v>
          </cell>
          <cell r="F8963" t="str">
            <v>MTPL-03856</v>
          </cell>
          <cell r="G8963" t="str">
            <v>KUNCI PAS RING 12</v>
          </cell>
        </row>
        <row r="8964">
          <cell r="D8964" t="str">
            <v>48SX100000</v>
          </cell>
          <cell r="E8964" t="str">
            <v>TERMINAL POSITION</v>
          </cell>
          <cell r="F8964" t="str">
            <v>48SX100000</v>
          </cell>
          <cell r="G8964" t="str">
            <v>TERMINAL POSITIONING CHECK SCOPE</v>
          </cell>
        </row>
        <row r="8965">
          <cell r="D8965" t="str">
            <v>48AT100000</v>
          </cell>
          <cell r="E8965" t="str">
            <v>TERMINAL POSITION</v>
          </cell>
          <cell r="F8965" t="str">
            <v>48AT100000</v>
          </cell>
          <cell r="G8965" t="str">
            <v>SCOPE ATTACHMENT FOR 87-APPLICATOR</v>
          </cell>
        </row>
        <row r="8966">
          <cell r="D8966" t="str">
            <v>4BD000057</v>
          </cell>
          <cell r="E8966" t="str">
            <v>TOROIDAL</v>
          </cell>
          <cell r="F8966" t="str">
            <v>4BD000057</v>
          </cell>
          <cell r="G8966" t="str">
            <v>TOROIDAL COIL</v>
          </cell>
        </row>
        <row r="8967">
          <cell r="D8967" t="str">
            <v>4BD000570</v>
          </cell>
          <cell r="E8967" t="str">
            <v>WELD</v>
          </cell>
          <cell r="F8967" t="str">
            <v>4BD000570</v>
          </cell>
          <cell r="G8967" t="str">
            <v>WELD TESTER (AMADA MIYACHI AMMETER) MM-315B</v>
          </cell>
        </row>
        <row r="8968">
          <cell r="D8968" t="str">
            <v>SKY00583</v>
          </cell>
          <cell r="E8968" t="str">
            <v>ECONO</v>
          </cell>
          <cell r="F8968" t="str">
            <v>SKY00583</v>
          </cell>
          <cell r="G8968" t="str">
            <v>Eco-dropper 2ML (29826) 1 box = 500PC</v>
          </cell>
        </row>
        <row r="8969">
          <cell r="D8969" t="str">
            <v>WSZ01588</v>
          </cell>
          <cell r="E8969" t="str">
            <v>ADHESIVE</v>
          </cell>
          <cell r="F8969" t="str">
            <v>WSZ01588</v>
          </cell>
          <cell r="G8969" t="str">
            <v>Adhesive application check device container (with modification)</v>
          </cell>
        </row>
        <row r="8970">
          <cell r="D8970" t="str">
            <v>WSZ00416</v>
          </cell>
          <cell r="E8970" t="str">
            <v>SHRINK</v>
          </cell>
          <cell r="F8970" t="str">
            <v>WSZ00416</v>
          </cell>
          <cell r="G8970" t="str">
            <v>Taper-type Shrink cap fostening jig(waterproof bonder)</v>
          </cell>
        </row>
        <row r="8971">
          <cell r="D8971" t="str">
            <v>SKY00695</v>
          </cell>
          <cell r="E8971" t="str">
            <v>THERMOMETER</v>
          </cell>
          <cell r="F8971" t="str">
            <v>SKY00695</v>
          </cell>
          <cell r="G8971" t="str">
            <v>Digital thermometer CT-1310D</v>
          </cell>
        </row>
        <row r="8972">
          <cell r="D8972" t="str">
            <v>WSZ00853</v>
          </cell>
          <cell r="E8972" t="str">
            <v>INTERMEDIATE WATER</v>
          </cell>
          <cell r="F8972" t="str">
            <v>WSZ00853</v>
          </cell>
          <cell r="G8972" t="str">
            <v>Middle-stripped wire waterproofing jig</v>
          </cell>
        </row>
        <row r="8973">
          <cell r="D8973" t="str">
            <v>WSZ05663</v>
          </cell>
          <cell r="E8973" t="str">
            <v>TERMINAL SET</v>
          </cell>
          <cell r="F8973" t="str">
            <v>WSZ05663</v>
          </cell>
          <cell r="G8973" t="str">
            <v>Terminal setting jig No.17</v>
          </cell>
        </row>
        <row r="8974">
          <cell r="D8974" t="str">
            <v>WSZ05813</v>
          </cell>
          <cell r="E8974" t="str">
            <v>TERMINAL SET</v>
          </cell>
          <cell r="F8974" t="str">
            <v>WSZ05813</v>
          </cell>
          <cell r="G8974" t="str">
            <v>Terminal set table for jig No.17(LAshrink tube)</v>
          </cell>
        </row>
        <row r="8975">
          <cell r="D8975" t="str">
            <v>WSZ01743</v>
          </cell>
          <cell r="E8975" t="str">
            <v>INTERMEDIATE INSPECT</v>
          </cell>
          <cell r="F8975" t="str">
            <v>WSZ01743</v>
          </cell>
          <cell r="G8975" t="str">
            <v>In-process inspection table(LA shrink tube)</v>
          </cell>
        </row>
        <row r="8976">
          <cell r="D8976" t="str">
            <v>WSZ05661</v>
          </cell>
          <cell r="E8976" t="str">
            <v>TERMINAL SET</v>
          </cell>
          <cell r="F8976" t="str">
            <v>WSZ05661</v>
          </cell>
          <cell r="G8976" t="str">
            <v>Terminal setting jig No.15</v>
          </cell>
        </row>
        <row r="8977">
          <cell r="D8977" t="str">
            <v>WSZ05660</v>
          </cell>
          <cell r="E8977" t="str">
            <v>TERMINAL SET</v>
          </cell>
          <cell r="F8977" t="str">
            <v>WSZ05660</v>
          </cell>
          <cell r="G8977" t="str">
            <v>Terminal setting jig No.14</v>
          </cell>
        </row>
        <row r="8978">
          <cell r="D8978" t="str">
            <v>WSZ05810</v>
          </cell>
          <cell r="E8978" t="str">
            <v>TERMINAL SET</v>
          </cell>
          <cell r="F8978" t="str">
            <v>WSZ05810</v>
          </cell>
          <cell r="G8978" t="str">
            <v>Terminal set table for jig No.14~15(LAshrink tube)</v>
          </cell>
        </row>
        <row r="8979">
          <cell r="D8979" t="str">
            <v>WSZ05607</v>
          </cell>
          <cell r="E8979" t="str">
            <v>OPENING JIG</v>
          </cell>
          <cell r="F8979" t="str">
            <v>WSZ05607</v>
          </cell>
          <cell r="G8979" t="str">
            <v>LA shrinkage tube opening treatment device for 35mm tube</v>
          </cell>
        </row>
        <row r="8980">
          <cell r="D8980" t="str">
            <v>WSZ05606</v>
          </cell>
          <cell r="E8980" t="str">
            <v>OPENING JIG</v>
          </cell>
          <cell r="F8980" t="str">
            <v>WSZ05606</v>
          </cell>
          <cell r="G8980" t="str">
            <v>LA shrink tube opening treatment device for 35mm tube</v>
          </cell>
        </row>
        <row r="8981">
          <cell r="D8981" t="str">
            <v>WSZ04728</v>
          </cell>
          <cell r="E8981" t="str">
            <v>RUBBER PLUG</v>
          </cell>
          <cell r="F8981" t="str">
            <v>WSZ04728</v>
          </cell>
          <cell r="G8981" t="str">
            <v>RUBBER SEAL POSITIONING JIG (7172-5625)</v>
          </cell>
        </row>
        <row r="8982">
          <cell r="D8982" t="str">
            <v>WSZ04727</v>
          </cell>
          <cell r="E8982" t="str">
            <v>RUBBER PLUG</v>
          </cell>
          <cell r="F8982" t="str">
            <v>WSZ04727</v>
          </cell>
          <cell r="G8982" t="str">
            <v>RUBBER SEAL POSITIONING JIG (7172-5629)</v>
          </cell>
        </row>
        <row r="8983">
          <cell r="D8983" t="str">
            <v>WSZ04891</v>
          </cell>
          <cell r="E8983" t="str">
            <v>RUBBER PLUG</v>
          </cell>
          <cell r="F8983" t="str">
            <v>WSZ04891</v>
          </cell>
          <cell r="G8983" t="str">
            <v>RUBBER SEAL POSITIONING JIG(7172-5630)</v>
          </cell>
        </row>
        <row r="8984">
          <cell r="D8984" t="str">
            <v>48A01013027</v>
          </cell>
          <cell r="E8984" t="str">
            <v>ADJUSTING</v>
          </cell>
          <cell r="F8984" t="str">
            <v>48A01013027</v>
          </cell>
          <cell r="G8984" t="str">
            <v>INS.ADJ..PIECE</v>
          </cell>
        </row>
        <row r="8985">
          <cell r="D8985" t="str">
            <v>70091868KYC</v>
          </cell>
          <cell r="E8985" t="str">
            <v>BUSH</v>
          </cell>
          <cell r="F8985" t="str">
            <v>70091868KYC</v>
          </cell>
          <cell r="G8985" t="str">
            <v>BUSH</v>
          </cell>
        </row>
        <row r="8986">
          <cell r="D8986" t="str">
            <v>70092251KS</v>
          </cell>
          <cell r="E8986" t="str">
            <v>BLADE</v>
          </cell>
          <cell r="F8986" t="str">
            <v>70092251KS</v>
          </cell>
          <cell r="G8986" t="str">
            <v>SHEARBLADE</v>
          </cell>
        </row>
        <row r="8987">
          <cell r="D8987" t="str">
            <v>71161685PF</v>
          </cell>
          <cell r="E8987" t="str">
            <v>BLADE</v>
          </cell>
          <cell r="F8987" t="str">
            <v>71161685PF</v>
          </cell>
          <cell r="G8987" t="str">
            <v>FRONT SHEARBLADE</v>
          </cell>
        </row>
        <row r="8988">
          <cell r="D8988" t="str">
            <v>A104380A</v>
          </cell>
          <cell r="E8988" t="str">
            <v>LATCH</v>
          </cell>
          <cell r="F8988" t="str">
            <v>A104380A</v>
          </cell>
          <cell r="G8988" t="str">
            <v>LATCH</v>
          </cell>
        </row>
        <row r="8989">
          <cell r="D8989" t="str">
            <v>AB8545809</v>
          </cell>
          <cell r="E8989" t="str">
            <v>PUSH</v>
          </cell>
          <cell r="F8989" t="str">
            <v>AB8545809</v>
          </cell>
          <cell r="G8989" t="str">
            <v>TERMINAL PUSH</v>
          </cell>
        </row>
        <row r="8990">
          <cell r="D8990" t="str">
            <v>C373-200-R</v>
          </cell>
          <cell r="E8990" t="str">
            <v>GEAR</v>
          </cell>
          <cell r="F8990" t="str">
            <v>C373-200-R</v>
          </cell>
          <cell r="G8990" t="str">
            <v>GEAR BOX ASSY RIGHT</v>
          </cell>
        </row>
        <row r="8991">
          <cell r="D8991" t="str">
            <v>D-00720</v>
          </cell>
          <cell r="E8991" t="str">
            <v>SWITCH</v>
          </cell>
          <cell r="F8991" t="str">
            <v>D-00720</v>
          </cell>
          <cell r="G8991" t="str">
            <v>WHITE SWITCH</v>
          </cell>
        </row>
        <row r="8992">
          <cell r="D8992" t="str">
            <v>E-010210-02</v>
          </cell>
          <cell r="E8992" t="str">
            <v>PULLEY</v>
          </cell>
          <cell r="F8992" t="str">
            <v>E-010210-02</v>
          </cell>
          <cell r="G8992" t="str">
            <v>TIMMING PULLEY</v>
          </cell>
        </row>
        <row r="8993">
          <cell r="D8993" t="str">
            <v>MTPL-00294</v>
          </cell>
          <cell r="E8993" t="str">
            <v>BEARING</v>
          </cell>
          <cell r="F8993" t="str">
            <v>MTPL-00294</v>
          </cell>
          <cell r="G8993" t="str">
            <v>BEARING KOYO 6001 ZZ</v>
          </cell>
        </row>
        <row r="8994">
          <cell r="D8994" t="str">
            <v>MTPL-03460</v>
          </cell>
          <cell r="E8994" t="str">
            <v>AS</v>
          </cell>
          <cell r="F8994" t="str">
            <v>MTPL-03460</v>
          </cell>
          <cell r="G8994" t="str">
            <v>AS BEARING GEAR FO02</v>
          </cell>
        </row>
        <row r="8995">
          <cell r="D8995" t="str">
            <v>MTPL-03851</v>
          </cell>
          <cell r="E8995" t="str">
            <v>TOGGLE</v>
          </cell>
          <cell r="F8995" t="str">
            <v>MTPL-03851</v>
          </cell>
          <cell r="G8995" t="str">
            <v>TOGGLE CLAMP HH250 KAKUTA</v>
          </cell>
        </row>
        <row r="8996">
          <cell r="D8996" t="str">
            <v>49BB029740</v>
          </cell>
          <cell r="E8996" t="str">
            <v>ASSEMBLY FIXTURE</v>
          </cell>
          <cell r="F8996" t="str">
            <v>49BB029740</v>
          </cell>
          <cell r="G8996" t="str">
            <v>CONNECTOR HOLDER</v>
          </cell>
        </row>
        <row r="8997">
          <cell r="D8997" t="str">
            <v>49BB032841</v>
          </cell>
          <cell r="E8997" t="str">
            <v>ASSEMBLY FIXTURE</v>
          </cell>
          <cell r="F8997" t="str">
            <v>49BB032841</v>
          </cell>
          <cell r="G8997" t="str">
            <v>RK02MGY+C STRAIGHT LOCATING TOOL</v>
          </cell>
        </row>
        <row r="8998">
          <cell r="D8998" t="str">
            <v>49BB042959</v>
          </cell>
          <cell r="E8998" t="str">
            <v>ASSEMBLY FIXTURE</v>
          </cell>
          <cell r="F8998" t="str">
            <v>49BB042959</v>
          </cell>
          <cell r="G8998" t="str">
            <v>MB ASSY JIG</v>
          </cell>
        </row>
        <row r="8999">
          <cell r="D8999" t="str">
            <v>49CA001274</v>
          </cell>
          <cell r="E8999" t="str">
            <v>ASSEMBLY FIXTURE</v>
          </cell>
          <cell r="F8999" t="str">
            <v>49CA001274</v>
          </cell>
          <cell r="G8999" t="str">
            <v>CLIP HOLDER (INLINE)</v>
          </cell>
        </row>
        <row r="9000">
          <cell r="D9000" t="str">
            <v>49CA009869</v>
          </cell>
          <cell r="E9000" t="str">
            <v>ASSEMBLY FIXTURE</v>
          </cell>
          <cell r="F9000" t="str">
            <v>49CA009869</v>
          </cell>
          <cell r="G9000" t="str">
            <v>CLAMP HOLDER</v>
          </cell>
        </row>
        <row r="9001">
          <cell r="D9001" t="str">
            <v>49CJ000267</v>
          </cell>
          <cell r="E9001" t="str">
            <v>ASSEMBLY FIXTURE</v>
          </cell>
          <cell r="F9001" t="str">
            <v>49CJ000267</v>
          </cell>
          <cell r="G9001" t="str">
            <v>CLIP I/F OFFLINE SPECIAL</v>
          </cell>
        </row>
        <row r="9002">
          <cell r="D9002" t="str">
            <v>49HA019053</v>
          </cell>
          <cell r="E9002" t="str">
            <v>CHECKER FIXTURE</v>
          </cell>
          <cell r="F9002" t="str">
            <v>49HA019053</v>
          </cell>
          <cell r="G9002" t="str">
            <v>CP24P 025(F) I/F</v>
          </cell>
        </row>
        <row r="9003">
          <cell r="D9003" t="str">
            <v>49HA033420</v>
          </cell>
          <cell r="E9003" t="str">
            <v>CHECKER FIXTURE</v>
          </cell>
          <cell r="F9003" t="str">
            <v>49HA033420</v>
          </cell>
          <cell r="G9003" t="str">
            <v>0.64* 22P M J/C CONTINUITY JIG</v>
          </cell>
        </row>
        <row r="9004">
          <cell r="D9004" t="str">
            <v>49HA040373</v>
          </cell>
          <cell r="E9004" t="str">
            <v>CHECKER FIXTURE</v>
          </cell>
          <cell r="F9004" t="str">
            <v>49HA040373</v>
          </cell>
          <cell r="G9004" t="str">
            <v>WPC 72P 020/110 F(66+6)+COVER CF</v>
          </cell>
        </row>
        <row r="9005">
          <cell r="D9005" t="str">
            <v>49HF000355</v>
          </cell>
          <cell r="E9005" t="str">
            <v>CHECKER FIXTURE</v>
          </cell>
          <cell r="F9005" t="str">
            <v>49HF000355</v>
          </cell>
          <cell r="G9005" t="str">
            <v>WPC 31P 025/090/187 M AIRTIGHT NESS I/F</v>
          </cell>
        </row>
        <row r="9006">
          <cell r="D9006" t="str">
            <v>49HF001041</v>
          </cell>
          <cell r="E9006" t="str">
            <v>CHECKER FIXTURE</v>
          </cell>
          <cell r="F9006" t="str">
            <v>49HF001041</v>
          </cell>
          <cell r="G9006" t="str">
            <v>WPC 23P 040 M + C AIR CHECK JIG</v>
          </cell>
        </row>
        <row r="9007">
          <cell r="D9007" t="str">
            <v>49KF400030</v>
          </cell>
          <cell r="E9007" t="str">
            <v>CHECKER FIXTURE</v>
          </cell>
          <cell r="F9007" t="str">
            <v>49KF400030</v>
          </cell>
          <cell r="G9007" t="str">
            <v>INSPECTION HOLDER JIG BACK COVER KUC 30</v>
          </cell>
        </row>
        <row r="9008">
          <cell r="D9008" t="str">
            <v>YQ131096-7</v>
          </cell>
          <cell r="E9008" t="str">
            <v>PIN</v>
          </cell>
          <cell r="F9008" t="str">
            <v>YQ131096-7</v>
          </cell>
          <cell r="G9008" t="str">
            <v>PIN HLC FOR C/F 49HA033569</v>
          </cell>
        </row>
        <row r="9009">
          <cell r="D9009" t="str">
            <v>TCS00853</v>
          </cell>
          <cell r="E9009" t="str">
            <v>TISSUE</v>
          </cell>
          <cell r="F9009" t="str">
            <v>TCS00853</v>
          </cell>
          <cell r="G9009" t="str">
            <v>Tissue Wypall (X60)</v>
          </cell>
        </row>
        <row r="9010">
          <cell r="D9010" t="str">
            <v>MTPI-00072</v>
          </cell>
          <cell r="E9010" t="str">
            <v>JIG SUB</v>
          </cell>
          <cell r="F9010" t="str">
            <v>MTPI-00072</v>
          </cell>
          <cell r="G9010" t="str">
            <v>LARGE SUB JIG (SP 1)</v>
          </cell>
        </row>
        <row r="9011">
          <cell r="D9011" t="str">
            <v>MTPI-00073</v>
          </cell>
          <cell r="E9011" t="str">
            <v>JIG SUB</v>
          </cell>
          <cell r="F9011" t="str">
            <v>MTPI-00073</v>
          </cell>
          <cell r="G9011" t="str">
            <v>LARGE SUB JIG (SP 2)</v>
          </cell>
        </row>
        <row r="9012">
          <cell r="D9012" t="str">
            <v>49HD010946</v>
          </cell>
          <cell r="E9012" t="str">
            <v>CHECKER FIXTURE</v>
          </cell>
          <cell r="F9012" t="str">
            <v>49HD010946</v>
          </cell>
          <cell r="G9012" t="str">
            <v>7398-4899CPA</v>
          </cell>
        </row>
        <row r="9013">
          <cell r="D9013" t="str">
            <v>49HD010944</v>
          </cell>
          <cell r="E9013" t="str">
            <v>CHECKER FIXTURE</v>
          </cell>
          <cell r="F9013" t="str">
            <v>49HD010944</v>
          </cell>
          <cell r="G9013" t="str">
            <v>7387-7079CPA</v>
          </cell>
        </row>
        <row r="9014">
          <cell r="D9014" t="str">
            <v>MTPL-03850</v>
          </cell>
          <cell r="E9014" t="str">
            <v>PLATE</v>
          </cell>
          <cell r="F9014" t="str">
            <v>MTPL-03850</v>
          </cell>
          <cell r="G9014" t="str">
            <v>TEMPLATE FUSE SUBARU FORESTER</v>
          </cell>
        </row>
        <row r="9015">
          <cell r="D9015" t="str">
            <v>MTPL-03852</v>
          </cell>
          <cell r="E9015" t="str">
            <v>VALVE</v>
          </cell>
          <cell r="F9015" t="str">
            <v>MTPL-03852</v>
          </cell>
          <cell r="G9015" t="str">
            <v>SOLENOID VALVE VS7-6-YZ-S-1N</v>
          </cell>
        </row>
        <row r="9016">
          <cell r="D9016" t="str">
            <v>MTPL-03853</v>
          </cell>
          <cell r="E9016" t="str">
            <v>FITTING</v>
          </cell>
          <cell r="F9016" t="str">
            <v>MTPL-03853</v>
          </cell>
          <cell r="G9016" t="str">
            <v>FITTING EPB 10-2</v>
          </cell>
        </row>
        <row r="9017">
          <cell r="D9017" t="str">
            <v>MTPL-03854</v>
          </cell>
          <cell r="E9017" t="str">
            <v>SERVIS</v>
          </cell>
          <cell r="F9017" t="str">
            <v>MTPL-03854</v>
          </cell>
          <cell r="G9017" t="str">
            <v>SERVIS MOTOR GEARBOX</v>
          </cell>
        </row>
        <row r="9018">
          <cell r="D9018" t="str">
            <v>MTPL-03857</v>
          </cell>
          <cell r="E9018" t="str">
            <v>HEATSHRINK</v>
          </cell>
          <cell r="F9018" t="str">
            <v>MTPL-03857</v>
          </cell>
          <cell r="G9018" t="str">
            <v>HEAT SHRINK CABLE 40 MM CLEAR</v>
          </cell>
        </row>
        <row r="9019">
          <cell r="D9019" t="str">
            <v>MTPL-03858</v>
          </cell>
          <cell r="E9019" t="str">
            <v>BREAKER</v>
          </cell>
          <cell r="F9019" t="str">
            <v>MTPL-03858</v>
          </cell>
          <cell r="G9019" t="str">
            <v>ELCB FUJI EW32AAG</v>
          </cell>
        </row>
        <row r="9020">
          <cell r="D9020" t="str">
            <v>MTPL-03859</v>
          </cell>
          <cell r="E9020" t="str">
            <v>BEARING</v>
          </cell>
          <cell r="F9020" t="str">
            <v>MTPL-03859</v>
          </cell>
          <cell r="G9020" t="str">
            <v>BEARING F696ZZ EZO</v>
          </cell>
        </row>
        <row r="9021">
          <cell r="D9021" t="str">
            <v>MTPL-03860</v>
          </cell>
          <cell r="E9021" t="str">
            <v>AMPLIFIER</v>
          </cell>
          <cell r="F9021" t="str">
            <v>MTPL-03860</v>
          </cell>
          <cell r="G9021" t="str">
            <v>AMPLIFIER PANASONIC SUNX FX-301</v>
          </cell>
        </row>
        <row r="9022">
          <cell r="D9022" t="str">
            <v>S103058A</v>
          </cell>
          <cell r="E9022" t="str">
            <v>TUBE</v>
          </cell>
          <cell r="F9022" t="str">
            <v>S103058A</v>
          </cell>
          <cell r="G9022" t="str">
            <v>FLAT TUBE</v>
          </cell>
        </row>
        <row r="9023">
          <cell r="D9023" t="str">
            <v>MTPL-01607</v>
          </cell>
          <cell r="E9023" t="str">
            <v>RANTAI</v>
          </cell>
          <cell r="F9023" t="str">
            <v>MTPL-01607</v>
          </cell>
          <cell r="G9023" t="str">
            <v>RANTAI KECIL STAINLESS 2MM</v>
          </cell>
        </row>
        <row r="9024">
          <cell r="D9024" t="str">
            <v>MTPL-03862</v>
          </cell>
          <cell r="E9024" t="str">
            <v>STRAPPING</v>
          </cell>
          <cell r="F9024" t="str">
            <v>MTPL-03862</v>
          </cell>
          <cell r="G9024" t="str">
            <v xml:space="preserve">AUTOMATIC HANDHELD STRAPPING 2 BATERAI </v>
          </cell>
        </row>
        <row r="9025">
          <cell r="D9025" t="str">
            <v>MTPL-03861</v>
          </cell>
          <cell r="E9025" t="str">
            <v>VALVE</v>
          </cell>
          <cell r="F9025" t="str">
            <v>MTPL-03861</v>
          </cell>
          <cell r="G9025" t="str">
            <v>QUICK EXHAUST VALVE (AQ240F-06-00)</v>
          </cell>
        </row>
        <row r="9026">
          <cell r="D9026" t="str">
            <v>MC4029</v>
          </cell>
          <cell r="E9026" t="str">
            <v>READER</v>
          </cell>
          <cell r="F9026" t="str">
            <v>MC4029</v>
          </cell>
          <cell r="G9026" t="str">
            <v>BARCODE READER</v>
          </cell>
        </row>
        <row r="9027">
          <cell r="D9027" t="str">
            <v>MTPL-03863</v>
          </cell>
          <cell r="E9027" t="str">
            <v>HEATSHRINK</v>
          </cell>
          <cell r="F9027" t="str">
            <v>MTPL-03863</v>
          </cell>
          <cell r="G9027" t="str">
            <v>HEAT SHRINK CABLE 5 MM HITAM</v>
          </cell>
        </row>
        <row r="9028">
          <cell r="D9028" t="str">
            <v>MTPL-03864</v>
          </cell>
          <cell r="E9028" t="str">
            <v>BRUSH</v>
          </cell>
          <cell r="F9028" t="str">
            <v>MTPL-03864</v>
          </cell>
          <cell r="G9028" t="str">
            <v>BOSCH CARBON BRUSH GWS 750-100 S</v>
          </cell>
        </row>
        <row r="9029">
          <cell r="D9029" t="str">
            <v>MTPL-03865</v>
          </cell>
          <cell r="E9029" t="str">
            <v>TEMPAT OIL POT</v>
          </cell>
          <cell r="F9029" t="str">
            <v>MTPL-03865</v>
          </cell>
          <cell r="G9029" t="str">
            <v>TEMPAT OIL POT HARD NYLON</v>
          </cell>
        </row>
        <row r="9030">
          <cell r="D9030" t="str">
            <v>49BB015957</v>
          </cell>
          <cell r="E9030" t="str">
            <v>ASSEMBLY FIXTURE</v>
          </cell>
          <cell r="F9030" t="str">
            <v>49BB015957</v>
          </cell>
          <cell r="G9030" t="str">
            <v>CONNECTOR HOLDER</v>
          </cell>
        </row>
        <row r="9031">
          <cell r="D9031" t="str">
            <v>49BB029379</v>
          </cell>
          <cell r="E9031" t="str">
            <v>ASSEMBLY FIXTURE</v>
          </cell>
          <cell r="F9031" t="str">
            <v>49BB029379</v>
          </cell>
          <cell r="G9031" t="str">
            <v>RK03MBR STRAIGHT LOCATING TOOL</v>
          </cell>
        </row>
        <row r="9032">
          <cell r="D9032" t="str">
            <v>49BB035297</v>
          </cell>
          <cell r="E9032" t="str">
            <v>ASSEMBLY FIXTURE</v>
          </cell>
          <cell r="F9032" t="str">
            <v>49BB035297</v>
          </cell>
          <cell r="G9032" t="str">
            <v>STRAIGHT LOCATING TOOL</v>
          </cell>
        </row>
        <row r="9033">
          <cell r="D9033" t="str">
            <v>48WT100024</v>
          </cell>
          <cell r="E9033" t="str">
            <v>CLAMP</v>
          </cell>
          <cell r="F9033" t="str">
            <v>48WT100024</v>
          </cell>
          <cell r="G9033" t="str">
            <v>CLAMP</v>
          </cell>
        </row>
        <row r="9034">
          <cell r="D9034" t="str">
            <v>48WT100029</v>
          </cell>
          <cell r="E9034" t="str">
            <v>PLATE</v>
          </cell>
          <cell r="F9034" t="str">
            <v>48WT100029</v>
          </cell>
          <cell r="G9034" t="str">
            <v>OPENING HOLDER PLATE</v>
          </cell>
        </row>
        <row r="9035">
          <cell r="D9035" t="str">
            <v>48WT100507</v>
          </cell>
          <cell r="E9035" t="str">
            <v>PILLOW</v>
          </cell>
          <cell r="F9035" t="str">
            <v>48WT100507</v>
          </cell>
          <cell r="G9035" t="str">
            <v>UNIT FOR PILLOW</v>
          </cell>
        </row>
        <row r="9036">
          <cell r="D9036" t="str">
            <v>48WT100031</v>
          </cell>
          <cell r="E9036" t="str">
            <v>CLAMP</v>
          </cell>
          <cell r="F9036" t="str">
            <v>48WT100031</v>
          </cell>
          <cell r="G9036" t="str">
            <v>SCALE STAY FOR ROTATION CLAMP</v>
          </cell>
        </row>
        <row r="9037">
          <cell r="D9037" t="str">
            <v>48WT100036</v>
          </cell>
          <cell r="E9037" t="str">
            <v>HOLDER</v>
          </cell>
          <cell r="F9037" t="str">
            <v>48WT100036</v>
          </cell>
          <cell r="G9037" t="str">
            <v>WIRE HOLDER PIECE</v>
          </cell>
        </row>
        <row r="9038">
          <cell r="D9038" t="str">
            <v>48WT100039</v>
          </cell>
          <cell r="E9038" t="str">
            <v>SPRING</v>
          </cell>
          <cell r="F9038" t="str">
            <v>48WT100039</v>
          </cell>
          <cell r="G9038" t="str">
            <v>SPRING</v>
          </cell>
        </row>
        <row r="9039">
          <cell r="D9039" t="str">
            <v>48WT100033</v>
          </cell>
          <cell r="E9039" t="str">
            <v>HOLDER</v>
          </cell>
          <cell r="F9039" t="str">
            <v>48WT100033</v>
          </cell>
          <cell r="G9039" t="str">
            <v>CHOUSION HOLDER</v>
          </cell>
        </row>
        <row r="9040">
          <cell r="D9040" t="str">
            <v>48WT100518</v>
          </cell>
          <cell r="E9040" t="str">
            <v>RING</v>
          </cell>
          <cell r="F9040" t="str">
            <v>48WT100518</v>
          </cell>
          <cell r="G9040" t="str">
            <v>E-RING</v>
          </cell>
        </row>
        <row r="9041">
          <cell r="D9041" t="str">
            <v>48WT110008</v>
          </cell>
          <cell r="E9041" t="str">
            <v>STAY</v>
          </cell>
          <cell r="F9041" t="str">
            <v>48WT110008</v>
          </cell>
          <cell r="G9041" t="str">
            <v>PILLOW BALL STAY</v>
          </cell>
        </row>
        <row r="9042">
          <cell r="D9042" t="str">
            <v>48WT110009</v>
          </cell>
          <cell r="E9042" t="str">
            <v>SHAFT</v>
          </cell>
          <cell r="F9042" t="str">
            <v>48WT110009</v>
          </cell>
          <cell r="G9042" t="str">
            <v>SHAFT</v>
          </cell>
        </row>
        <row r="9043">
          <cell r="D9043" t="str">
            <v>48WT110012</v>
          </cell>
          <cell r="E9043" t="str">
            <v>GUIDE</v>
          </cell>
          <cell r="F9043" t="str">
            <v>48WT110012</v>
          </cell>
          <cell r="G9043" t="str">
            <v>SHAFT GUIDE</v>
          </cell>
        </row>
        <row r="9044">
          <cell r="D9044" t="str">
            <v>48WT110013</v>
          </cell>
          <cell r="E9044" t="str">
            <v>SHAFT</v>
          </cell>
          <cell r="F9044" t="str">
            <v>48WT110013</v>
          </cell>
          <cell r="G9044" t="str">
            <v>SLIDE SHAFT</v>
          </cell>
        </row>
        <row r="9045">
          <cell r="D9045" t="str">
            <v>48WT110028</v>
          </cell>
          <cell r="E9045" t="str">
            <v>BALANCER</v>
          </cell>
          <cell r="F9045" t="str">
            <v>48WT110028</v>
          </cell>
          <cell r="G9045" t="str">
            <v>BALANCER</v>
          </cell>
        </row>
        <row r="9046">
          <cell r="D9046" t="str">
            <v>48WT100035</v>
          </cell>
          <cell r="E9046" t="str">
            <v>SPROCKET</v>
          </cell>
          <cell r="F9046" t="str">
            <v>48WT100035</v>
          </cell>
          <cell r="G9046" t="str">
            <v>SPROCKET</v>
          </cell>
        </row>
        <row r="9047">
          <cell r="D9047" t="str">
            <v>MTPL-03866</v>
          </cell>
          <cell r="E9047" t="str">
            <v>KONTAKTOR</v>
          </cell>
          <cell r="F9047" t="str">
            <v>MTPL-03866</v>
          </cell>
          <cell r="G9047" t="str">
            <v>KONTAKTOR SN-21 (2NO + 2 NC)</v>
          </cell>
        </row>
        <row r="9048">
          <cell r="D9048" t="str">
            <v>MTPL-03867</v>
          </cell>
          <cell r="E9048" t="str">
            <v>KABEL</v>
          </cell>
          <cell r="F9048" t="str">
            <v>MTPL-03867</v>
          </cell>
          <cell r="G9048" t="str">
            <v>KABEL NYA 1.5 MM KUNING HIJAU (100 Meter)</v>
          </cell>
        </row>
        <row r="9049">
          <cell r="D9049" t="str">
            <v>MTPL-03868</v>
          </cell>
          <cell r="E9049" t="str">
            <v>PLAT</v>
          </cell>
          <cell r="F9049" t="str">
            <v>MTPL-03868</v>
          </cell>
          <cell r="G9049" t="str">
            <v>PLAT STAINLESS STEEL SIZE (1220 X 2440 X1 )</v>
          </cell>
        </row>
        <row r="9050">
          <cell r="D9050" t="str">
            <v>MTPL-03869</v>
          </cell>
          <cell r="E9050" t="str">
            <v>BELT</v>
          </cell>
          <cell r="F9050" t="str">
            <v>MTPL-03869</v>
          </cell>
          <cell r="G9050" t="str">
            <v>SAFETY BELT UNIVERSAL</v>
          </cell>
        </row>
        <row r="9051">
          <cell r="D9051" t="str">
            <v>MTPL-01394</v>
          </cell>
          <cell r="E9051" t="str">
            <v>METAL JOINT</v>
          </cell>
          <cell r="F9051" t="str">
            <v>MTPL-01394</v>
          </cell>
          <cell r="G9051" t="str">
            <v>METAL JOINT HJ-06 BLACK WKPNJ</v>
          </cell>
        </row>
        <row r="9052">
          <cell r="D9052" t="str">
            <v>MTPL-01400</v>
          </cell>
          <cell r="E9052" t="str">
            <v>METAL JOINT</v>
          </cell>
          <cell r="F9052" t="str">
            <v>MTPL-01400</v>
          </cell>
          <cell r="G9052" t="str">
            <v>METAL JOINT HJ-10 BLACK WKPNJ</v>
          </cell>
        </row>
        <row r="9053">
          <cell r="D9053" t="str">
            <v>MTPL-01402</v>
          </cell>
          <cell r="E9053" t="str">
            <v>METAL JOINT</v>
          </cell>
          <cell r="F9053" t="str">
            <v>MTPL-01402</v>
          </cell>
          <cell r="G9053" t="str">
            <v>METAL JOINT HJ-11 BLACK WKPNJ</v>
          </cell>
        </row>
        <row r="9054">
          <cell r="D9054" t="str">
            <v>MTPL-01365</v>
          </cell>
          <cell r="E9054" t="str">
            <v>METAL JOINT</v>
          </cell>
          <cell r="F9054" t="str">
            <v>MTPL-01365</v>
          </cell>
          <cell r="G9054" t="str">
            <v>METAL JOINT H-03 BLACK WKPNJ</v>
          </cell>
        </row>
        <row r="9055">
          <cell r="D9055" t="str">
            <v>48RA40ZB000</v>
          </cell>
          <cell r="E9055" t="str">
            <v>RA40</v>
          </cell>
          <cell r="F9055" t="str">
            <v>48RA40ZB000</v>
          </cell>
          <cell r="G9055" t="str">
            <v>I/F SLAVE UNIT</v>
          </cell>
        </row>
        <row r="9056">
          <cell r="D9056" t="str">
            <v>48RA400000</v>
          </cell>
          <cell r="E9056" t="str">
            <v>RA40</v>
          </cell>
          <cell r="F9056" t="str">
            <v>48RA400000</v>
          </cell>
          <cell r="G9056" t="str">
            <v>RELAY FUNCTION CHECKER</v>
          </cell>
        </row>
        <row r="9057">
          <cell r="D9057" t="str">
            <v>MTPL-03870</v>
          </cell>
          <cell r="E9057" t="str">
            <v>SENSOR</v>
          </cell>
          <cell r="F9057" t="str">
            <v>MTPL-03870</v>
          </cell>
          <cell r="G9057" t="str">
            <v>VISION SENSOR (HEAD) IV2-G150MA</v>
          </cell>
        </row>
        <row r="9058">
          <cell r="D9058" t="str">
            <v>MTPL-03871</v>
          </cell>
          <cell r="E9058" t="str">
            <v>OVERLOAD</v>
          </cell>
          <cell r="F9058" t="str">
            <v>MTPL-03871</v>
          </cell>
          <cell r="G9058" t="str">
            <v>OVERLOAD THN12-KP</v>
          </cell>
        </row>
        <row r="9059">
          <cell r="D9059" t="str">
            <v>MTPL-03872</v>
          </cell>
          <cell r="E9059" t="str">
            <v>ADAPTOR</v>
          </cell>
          <cell r="F9059" t="str">
            <v>MTPL-03872</v>
          </cell>
          <cell r="G9059" t="str">
            <v>ADAPTOR 24 V , 4. 5 AMPERE</v>
          </cell>
        </row>
        <row r="9060">
          <cell r="D9060" t="str">
            <v>MTPL-03873</v>
          </cell>
          <cell r="E9060" t="str">
            <v>RODA</v>
          </cell>
          <cell r="F9060" t="str">
            <v>MTPL-03873</v>
          </cell>
          <cell r="G9060" t="str">
            <v>RODA CASTER 2" PU RED TOP PLATE FIX</v>
          </cell>
        </row>
        <row r="9061">
          <cell r="D9061" t="str">
            <v>MTPL-03874</v>
          </cell>
          <cell r="E9061" t="str">
            <v>RODA</v>
          </cell>
          <cell r="F9061" t="str">
            <v>MTPL-03874</v>
          </cell>
          <cell r="G9061" t="str">
            <v>RODA CASTER 2" PU RED TOP PLATE SWIVEL BRAKE</v>
          </cell>
        </row>
        <row r="9062">
          <cell r="D9062" t="str">
            <v>MTPL-03875</v>
          </cell>
          <cell r="E9062" t="str">
            <v>COVER</v>
          </cell>
          <cell r="F9062" t="str">
            <v>MTPL-03875</v>
          </cell>
          <cell r="G9062" t="str">
            <v>SAFETY COVER AC90 ALL COVER</v>
          </cell>
        </row>
        <row r="9063">
          <cell r="D9063" t="str">
            <v>MTPI-00074</v>
          </cell>
          <cell r="E9063" t="str">
            <v>INSPECTION DATA COST</v>
          </cell>
          <cell r="F9063" t="str">
            <v>MTPI-00074</v>
          </cell>
          <cell r="G9063" t="str">
            <v>INSPECTION DATA COST TYA/TYBW/TYCW PHASE V3</v>
          </cell>
        </row>
        <row r="9064">
          <cell r="D9064" t="str">
            <v>MTPI-00075</v>
          </cell>
          <cell r="E9064" t="str">
            <v>INSPECTION DATA COST</v>
          </cell>
          <cell r="F9064" t="str">
            <v>MTPI-00075</v>
          </cell>
          <cell r="G9064" t="str">
            <v>INSPECTION DATA COST T20W/T50W PHASE DAN0</v>
          </cell>
        </row>
        <row r="9065">
          <cell r="D9065" t="str">
            <v>MTPL-03876</v>
          </cell>
          <cell r="E9065" t="str">
            <v>FITTING</v>
          </cell>
          <cell r="F9065" t="str">
            <v>MTPL-03876</v>
          </cell>
          <cell r="G9065" t="str">
            <v>FITTING KQ2T10-00A</v>
          </cell>
        </row>
        <row r="9066">
          <cell r="D9066" t="str">
            <v>48HW32B209</v>
          </cell>
          <cell r="E9066" t="str">
            <v>CERAMIC</v>
          </cell>
          <cell r="F9066" t="str">
            <v>48HW32B209</v>
          </cell>
          <cell r="G9066" t="str">
            <v>LOCATING CERAMIC B</v>
          </cell>
        </row>
        <row r="9067">
          <cell r="D9067" t="str">
            <v>48HW32B136</v>
          </cell>
          <cell r="E9067" t="str">
            <v>SLIDER</v>
          </cell>
          <cell r="F9067" t="str">
            <v>48HW32B136</v>
          </cell>
          <cell r="G9067" t="str">
            <v>UNDER WIDTH SLIDER</v>
          </cell>
        </row>
        <row r="9068">
          <cell r="D9068" t="str">
            <v>48HW32B336</v>
          </cell>
          <cell r="E9068" t="str">
            <v>SLIDER</v>
          </cell>
          <cell r="F9068" t="str">
            <v>48HW32B336</v>
          </cell>
          <cell r="G9068" t="str">
            <v>UNDER WIDTH SLIDER</v>
          </cell>
        </row>
        <row r="9069">
          <cell r="D9069" t="str">
            <v>1-2375314-5</v>
          </cell>
          <cell r="E9069" t="str">
            <v>SWITCH</v>
          </cell>
          <cell r="F9069" t="str">
            <v>1-2375314-5</v>
          </cell>
          <cell r="G9069" t="str">
            <v>IO SWITCH</v>
          </cell>
        </row>
        <row r="9070">
          <cell r="D9070" t="str">
            <v>3-2375314-3</v>
          </cell>
          <cell r="E9070" t="str">
            <v>BUTTON</v>
          </cell>
          <cell r="F9070" t="str">
            <v>3-2375314-3</v>
          </cell>
          <cell r="G9070" t="str">
            <v>E-stop button</v>
          </cell>
        </row>
        <row r="9071">
          <cell r="D9071" t="str">
            <v>1-2375314-2</v>
          </cell>
          <cell r="E9071" t="str">
            <v>FAN</v>
          </cell>
          <cell r="F9071" t="str">
            <v>1-2375314-2</v>
          </cell>
          <cell r="G9071" t="str">
            <v>Top chamber Fan</v>
          </cell>
        </row>
        <row r="9072">
          <cell r="D9072" t="str">
            <v>1-2375314-3</v>
          </cell>
          <cell r="E9072" t="str">
            <v>FAN</v>
          </cell>
          <cell r="F9072" t="str">
            <v>1-2375314-3</v>
          </cell>
          <cell r="G9072" t="str">
            <v>BTM chamber Fan</v>
          </cell>
        </row>
        <row r="9073">
          <cell r="D9073" t="str">
            <v>5-2375314-5</v>
          </cell>
          <cell r="E9073" t="str">
            <v>FAN</v>
          </cell>
          <cell r="F9073" t="str">
            <v>5-2375314-5</v>
          </cell>
          <cell r="G9073" t="str">
            <v>Cooling zone Fan</v>
          </cell>
        </row>
        <row r="9074">
          <cell r="D9074" t="str">
            <v>4-2375314-2</v>
          </cell>
          <cell r="E9074" t="str">
            <v>SENSOR</v>
          </cell>
          <cell r="F9074" t="str">
            <v>4-2375314-2</v>
          </cell>
          <cell r="G9074" t="str">
            <v>Photoelectric sensor</v>
          </cell>
        </row>
        <row r="9075">
          <cell r="D9075" t="str">
            <v>4-2375314-9</v>
          </cell>
          <cell r="E9075" t="str">
            <v>THERMOSTAT</v>
          </cell>
          <cell r="F9075" t="str">
            <v>4-2375314-9</v>
          </cell>
          <cell r="G9075" t="str">
            <v>Thermostat</v>
          </cell>
        </row>
        <row r="9076">
          <cell r="D9076" t="str">
            <v>2375317-3</v>
          </cell>
          <cell r="E9076" t="str">
            <v>HEATER</v>
          </cell>
          <cell r="F9076" t="str">
            <v>2375317-3</v>
          </cell>
          <cell r="G9076" t="str">
            <v>XB17 Heater, 220V (Machine 2375310-1) Upper heater</v>
          </cell>
        </row>
        <row r="9077">
          <cell r="D9077" t="str">
            <v>2375317-4</v>
          </cell>
          <cell r="E9077" t="str">
            <v>HEATER</v>
          </cell>
          <cell r="F9077" t="str">
            <v>2375317-4</v>
          </cell>
          <cell r="G9077" t="str">
            <v>XB17 Heater, 220V (Machine 2375310-1) Lower heater</v>
          </cell>
        </row>
        <row r="9078">
          <cell r="D9078" t="str">
            <v>4-2375314-3</v>
          </cell>
          <cell r="E9078" t="str">
            <v>SWITCH</v>
          </cell>
          <cell r="F9078" t="str">
            <v>4-2375314-3</v>
          </cell>
          <cell r="G9078" t="str">
            <v>THE MICRO SWITCH</v>
          </cell>
        </row>
        <row r="9079">
          <cell r="D9079" t="str">
            <v>4-2375314-1</v>
          </cell>
          <cell r="E9079" t="str">
            <v>PSU</v>
          </cell>
          <cell r="F9079" t="str">
            <v>4-2375314-1</v>
          </cell>
          <cell r="G9079" t="str">
            <v>DC Power Supply</v>
          </cell>
        </row>
        <row r="9080">
          <cell r="D9080" t="str">
            <v>3-2375314-9</v>
          </cell>
          <cell r="E9080" t="str">
            <v>CONTROLLER</v>
          </cell>
          <cell r="F9080" t="str">
            <v>3-2375314-9</v>
          </cell>
          <cell r="G9080" t="str">
            <v>TEMPERATURE CONTROLLER, PROGRAMMED</v>
          </cell>
        </row>
        <row r="9081">
          <cell r="D9081" t="str">
            <v>1-2375314-6</v>
          </cell>
          <cell r="E9081" t="str">
            <v>BELT</v>
          </cell>
          <cell r="F9081" t="str">
            <v>1-2375314-6</v>
          </cell>
          <cell r="G9081" t="str">
            <v>TIMING BELT, UPPER, TEETH GAP 1.5, XB17</v>
          </cell>
        </row>
        <row r="9082">
          <cell r="D9082" t="str">
            <v>2-2375314-7</v>
          </cell>
          <cell r="E9082" t="str">
            <v>BELT</v>
          </cell>
          <cell r="F9082" t="str">
            <v>2-2375314-7</v>
          </cell>
          <cell r="G9082" t="str">
            <v>TIMING BELT, LOWER, XB17</v>
          </cell>
        </row>
        <row r="9083">
          <cell r="D9083" t="str">
            <v>7-2375314</v>
          </cell>
          <cell r="E9083" t="str">
            <v>RELAY</v>
          </cell>
          <cell r="F9083" t="str">
            <v>7-2375314</v>
          </cell>
          <cell r="G9083" t="str">
            <v>Safety relay</v>
          </cell>
        </row>
        <row r="9084">
          <cell r="D9084" t="str">
            <v>4-2375314-4</v>
          </cell>
          <cell r="E9084" t="str">
            <v>SPRING</v>
          </cell>
          <cell r="F9084" t="str">
            <v>4-2375314-4</v>
          </cell>
          <cell r="G9084" t="str">
            <v>Compression spring</v>
          </cell>
        </row>
        <row r="9085">
          <cell r="D9085" t="str">
            <v>8-2375314-5</v>
          </cell>
          <cell r="E9085" t="str">
            <v>FILTER</v>
          </cell>
          <cell r="F9085" t="str">
            <v>8-2375314-5</v>
          </cell>
          <cell r="G9085" t="str">
            <v>Wave filter</v>
          </cell>
        </row>
        <row r="9086">
          <cell r="D9086" t="str">
            <v>8-2375314-6</v>
          </cell>
          <cell r="E9086" t="str">
            <v>BREAKER</v>
          </cell>
          <cell r="F9086" t="str">
            <v>8-2375314-6</v>
          </cell>
          <cell r="G9086" t="str">
            <v>Miniature circuit breaker</v>
          </cell>
        </row>
        <row r="9087">
          <cell r="D9087" t="str">
            <v>8-2375314-9</v>
          </cell>
          <cell r="E9087" t="str">
            <v>SWITCH</v>
          </cell>
          <cell r="F9087" t="str">
            <v>8-2375314-9</v>
          </cell>
          <cell r="G9087" t="str">
            <v>ISOLATION SWITCH</v>
          </cell>
        </row>
        <row r="9088">
          <cell r="D9088" t="str">
            <v>6-2375314-7</v>
          </cell>
          <cell r="E9088" t="str">
            <v>STEPPER</v>
          </cell>
          <cell r="F9088" t="str">
            <v>6-2375314-7</v>
          </cell>
          <cell r="G9088" t="str">
            <v>STEP MOTOR</v>
          </cell>
        </row>
        <row r="9089">
          <cell r="D9089" t="str">
            <v>5-2375314-1</v>
          </cell>
          <cell r="E9089" t="str">
            <v>ELECTROMAGNET</v>
          </cell>
          <cell r="F9089" t="str">
            <v>5-2375314-1</v>
          </cell>
          <cell r="G9089" t="str">
            <v>PUSH PULL ELECTROMAGNET</v>
          </cell>
        </row>
        <row r="9090">
          <cell r="D9090" t="str">
            <v>3-2375314-2</v>
          </cell>
          <cell r="E9090" t="str">
            <v>PANEL</v>
          </cell>
          <cell r="F9090" t="str">
            <v>3-2375314-2</v>
          </cell>
          <cell r="G9090" t="str">
            <v>TOUCH PANEL, PROGRAMMED</v>
          </cell>
        </row>
        <row r="9091">
          <cell r="D9091" t="str">
            <v>MTPL-03877</v>
          </cell>
          <cell r="E9091" t="str">
            <v>PENGUNCI</v>
          </cell>
          <cell r="F9091" t="str">
            <v>MTPL-03877</v>
          </cell>
          <cell r="G9091" t="str">
            <v>PENGUNCI KERETA NEW DESIGN (UNTUK MODIF)</v>
          </cell>
        </row>
        <row r="9092">
          <cell r="D9092" t="str">
            <v>MTPL-03878</v>
          </cell>
          <cell r="E9092" t="str">
            <v>STAND CHECKER</v>
          </cell>
          <cell r="F9092" t="str">
            <v>MTPL-03878</v>
          </cell>
          <cell r="G9092" t="str">
            <v>STAND CHECKER</v>
          </cell>
        </row>
        <row r="9093">
          <cell r="D9093" t="str">
            <v>MTPL-03879</v>
          </cell>
          <cell r="E9093" t="str">
            <v>TROLLY</v>
          </cell>
          <cell r="F9093" t="str">
            <v>MTPL-03879</v>
          </cell>
          <cell r="G9093" t="str">
            <v>TROLLY CS (CIRCUIT SUPPLY)</v>
          </cell>
        </row>
        <row r="9094">
          <cell r="D9094" t="str">
            <v>MTPL-03880</v>
          </cell>
          <cell r="E9094" t="str">
            <v>TROLLY</v>
          </cell>
          <cell r="F9094" t="str">
            <v>MTPL-03880</v>
          </cell>
          <cell r="G9094" t="str">
            <v>TROLLY WT</v>
          </cell>
        </row>
        <row r="9095">
          <cell r="D9095" t="str">
            <v>MTPL-03881</v>
          </cell>
          <cell r="E9095" t="str">
            <v>BOLT</v>
          </cell>
          <cell r="F9095" t="str">
            <v>MTPL-03881</v>
          </cell>
          <cell r="G9095" t="str">
            <v>BAUT PENGAIT KERETA M8 KE M12 (UNTUK MODIF)</v>
          </cell>
        </row>
        <row r="9096">
          <cell r="D9096" t="str">
            <v>MTPL-03882</v>
          </cell>
          <cell r="E9096" t="str">
            <v>SAO</v>
          </cell>
          <cell r="F9096" t="str">
            <v>MTPL-03882</v>
          </cell>
          <cell r="G9096" t="str">
            <v>SAOTAMA 50CM (FULL  SET)</v>
          </cell>
        </row>
        <row r="9097">
          <cell r="D9097" t="str">
            <v>MTPL-03883</v>
          </cell>
          <cell r="E9097" t="str">
            <v>TANG</v>
          </cell>
          <cell r="F9097" t="str">
            <v>MTPL-03883</v>
          </cell>
          <cell r="G9097" t="str">
            <v>TANG KOMBINASI PANJANG 8 INCH</v>
          </cell>
        </row>
        <row r="9098">
          <cell r="D9098" t="str">
            <v>MTPL-03884</v>
          </cell>
          <cell r="E9098" t="str">
            <v>PSU</v>
          </cell>
          <cell r="F9098" t="str">
            <v>MTPL-03884</v>
          </cell>
          <cell r="G9098" t="str">
            <v>POWER SUPPLY 24V-10A</v>
          </cell>
        </row>
        <row r="9099">
          <cell r="D9099" t="str">
            <v>MTPL-03885</v>
          </cell>
          <cell r="E9099" t="str">
            <v>VALVE</v>
          </cell>
          <cell r="F9099" t="str">
            <v>MTPL-03885</v>
          </cell>
          <cell r="G9099" t="str">
            <v>SOLENOID VALVE- 220VAC- PORT 1/8 (SY5120-4G-01)</v>
          </cell>
        </row>
        <row r="9100">
          <cell r="D9100" t="str">
            <v>MTPL-03886</v>
          </cell>
          <cell r="E9100" t="str">
            <v>CONTROLLER</v>
          </cell>
          <cell r="F9100" t="str">
            <v>MTPL-03886</v>
          </cell>
          <cell r="G9100" t="str">
            <v>SPEED CONTROLLER- 6MM- 1/8 (AS2201F-01-06SA)</v>
          </cell>
        </row>
        <row r="9101">
          <cell r="D9101" t="str">
            <v>MTPL-03887</v>
          </cell>
          <cell r="E9101" t="str">
            <v>CYLINDER</v>
          </cell>
          <cell r="F9101" t="str">
            <v>MTPL-03887</v>
          </cell>
          <cell r="G9101" t="str">
            <v>AIR CYLINDER, (CDM2B32-1000Z)</v>
          </cell>
        </row>
        <row r="9102">
          <cell r="D9102" t="str">
            <v>MTPL-03888</v>
          </cell>
          <cell r="E9102" t="str">
            <v>GUIDE</v>
          </cell>
          <cell r="F9102" t="str">
            <v>MTPL-03888</v>
          </cell>
          <cell r="G9102" t="str">
            <v>LM GUIDE-RAIL 2 METER</v>
          </cell>
        </row>
        <row r="9103">
          <cell r="D9103" t="str">
            <v>MTPL-03889</v>
          </cell>
          <cell r="E9103" t="str">
            <v>BLOCK</v>
          </cell>
          <cell r="F9103" t="str">
            <v>MTPL-03889</v>
          </cell>
          <cell r="G9103" t="str">
            <v>BLOCK (HGW 20)</v>
          </cell>
        </row>
        <row r="9104">
          <cell r="D9104" t="str">
            <v>7398-2458-HF-SPL-LH-SW</v>
          </cell>
          <cell r="E9104" t="str">
            <v>ASSEMBLY FIXTURE</v>
          </cell>
          <cell r="F9104" t="str">
            <v>7398-2458-HF-SPL-LH-SW</v>
          </cell>
          <cell r="G9104" t="str">
            <v>ASSEMBLY FIXTURE</v>
          </cell>
        </row>
        <row r="9105">
          <cell r="D9105" t="str">
            <v>MTPL-03890</v>
          </cell>
          <cell r="E9105" t="str">
            <v>MODIF</v>
          </cell>
          <cell r="F9105" t="str">
            <v>MTPL-03890</v>
          </cell>
          <cell r="G9105" t="str">
            <v>MODIF KERANGKA MESIN</v>
          </cell>
        </row>
        <row r="9106">
          <cell r="D9106" t="str">
            <v>WSZ01791</v>
          </cell>
          <cell r="E9106" t="str">
            <v>TUBE</v>
          </cell>
          <cell r="F9106" t="str">
            <v>WSZ01791</v>
          </cell>
          <cell r="G9106" t="str">
            <v>TERMINAL SETTING JIG NO 1 (LA SHRINK TUBE)</v>
          </cell>
        </row>
        <row r="9107">
          <cell r="D9107" t="str">
            <v>MTPL-03892</v>
          </cell>
          <cell r="E9107" t="str">
            <v>BOLT</v>
          </cell>
          <cell r="F9107" t="str">
            <v>MTPL-03892</v>
          </cell>
          <cell r="G9107" t="str">
            <v>BAUT GROMMET Kecil</v>
          </cell>
        </row>
        <row r="9108">
          <cell r="D9108" t="str">
            <v>MTPL-03893</v>
          </cell>
          <cell r="E9108" t="str">
            <v>BOX</v>
          </cell>
          <cell r="F9108" t="str">
            <v>MTPL-03893</v>
          </cell>
          <cell r="G9108" t="str">
            <v>BOX AIR RADIATOR + TUTUP (LION STAR)</v>
          </cell>
        </row>
        <row r="9109">
          <cell r="D9109" t="str">
            <v>MTPL-03894</v>
          </cell>
          <cell r="E9109" t="str">
            <v>PENGUNCI</v>
          </cell>
          <cell r="F9109" t="str">
            <v>MTPL-03894</v>
          </cell>
          <cell r="G9109" t="str">
            <v>PENGUNCI MATTING CONNECTOR</v>
          </cell>
        </row>
        <row r="9110">
          <cell r="D9110" t="str">
            <v>MTPL-03895</v>
          </cell>
          <cell r="E9110" t="str">
            <v>SENSOR</v>
          </cell>
          <cell r="F9110" t="str">
            <v>MTPL-03895</v>
          </cell>
          <cell r="G9110" t="str">
            <v>PROXIMITY SENSOR PS50-30DP2</v>
          </cell>
        </row>
        <row r="9111">
          <cell r="D9111" t="str">
            <v>MTPL-03896</v>
          </cell>
          <cell r="E9111" t="str">
            <v>HOUSING</v>
          </cell>
          <cell r="F9111" t="str">
            <v>MTPL-03896</v>
          </cell>
          <cell r="G9111" t="str">
            <v>HOUSING KNOCKDOWN</v>
          </cell>
        </row>
        <row r="9112">
          <cell r="D9112" t="str">
            <v>MTPL-03897</v>
          </cell>
          <cell r="E9112" t="str">
            <v>HANGER</v>
          </cell>
          <cell r="F9112" t="str">
            <v>MTPL-03897</v>
          </cell>
          <cell r="G9112" t="str">
            <v>HANGER CIRCUIT JOINT ISI 6</v>
          </cell>
        </row>
        <row r="9113">
          <cell r="D9113" t="str">
            <v>MTPL-03898</v>
          </cell>
          <cell r="E9113" t="str">
            <v>TROLLY</v>
          </cell>
          <cell r="F9113" t="str">
            <v>MTPL-03898</v>
          </cell>
          <cell r="G9113" t="str">
            <v>TROLLY SUB ASSY HIACE (3 CAVITY)</v>
          </cell>
        </row>
        <row r="9114">
          <cell r="D9114" t="str">
            <v>MTPL-03899</v>
          </cell>
          <cell r="E9114" t="str">
            <v>RAK</v>
          </cell>
          <cell r="F9114" t="str">
            <v>MTPL-03899</v>
          </cell>
          <cell r="G9114" t="str">
            <v>RAK DM TYPE 500</v>
          </cell>
        </row>
        <row r="9115">
          <cell r="D9115" t="str">
            <v>MTPL-03900</v>
          </cell>
          <cell r="E9115" t="str">
            <v>HANGER</v>
          </cell>
          <cell r="F9115" t="str">
            <v>MTPL-03900</v>
          </cell>
          <cell r="G9115" t="str">
            <v>HANGER TRANSIT SA UK.500</v>
          </cell>
        </row>
        <row r="9116">
          <cell r="D9116" t="str">
            <v>MTPL-03901</v>
          </cell>
          <cell r="E9116" t="str">
            <v>HANGER</v>
          </cell>
          <cell r="F9116" t="str">
            <v>MTPL-03901</v>
          </cell>
          <cell r="G9116" t="str">
            <v>HANGER TRANSIT SA UK.1000</v>
          </cell>
        </row>
        <row r="9117">
          <cell r="D9117" t="str">
            <v>MTPL-03902</v>
          </cell>
          <cell r="E9117" t="str">
            <v>RAK</v>
          </cell>
          <cell r="F9117" t="str">
            <v>MTPL-03902</v>
          </cell>
          <cell r="G9117" t="str">
            <v>RAK MATERIAL SUPPLY BESI ( KNOCKDOWN )</v>
          </cell>
        </row>
        <row r="9118">
          <cell r="D9118" t="str">
            <v>MTPL-03903</v>
          </cell>
          <cell r="E9118" t="str">
            <v>STAND</v>
          </cell>
          <cell r="F9118" t="str">
            <v>MTPL-03903</v>
          </cell>
          <cell r="G9118" t="str">
            <v>STAND EC AB</v>
          </cell>
        </row>
        <row r="9119">
          <cell r="D9119" t="str">
            <v>MTPL-03904</v>
          </cell>
          <cell r="E9119" t="str">
            <v>STAND</v>
          </cell>
          <cell r="F9119" t="str">
            <v>MTPL-03904</v>
          </cell>
          <cell r="G9119" t="str">
            <v>STAND EC BT</v>
          </cell>
        </row>
        <row r="9120">
          <cell r="D9120" t="str">
            <v>MTPL-03905</v>
          </cell>
          <cell r="E9120" t="str">
            <v>MEJA</v>
          </cell>
          <cell r="F9120" t="str">
            <v>MTPL-03905</v>
          </cell>
          <cell r="G9120" t="str">
            <v>MEJA SP BOARD TYPE 1800 X 600</v>
          </cell>
        </row>
        <row r="9121">
          <cell r="D9121" t="str">
            <v>MTPL-03906</v>
          </cell>
          <cell r="E9121" t="str">
            <v>RAK</v>
          </cell>
          <cell r="F9121" t="str">
            <v>MTPL-03906</v>
          </cell>
          <cell r="G9121" t="str">
            <v>RAK MATERIAL KNOCKDOWN TYPE 1000X700</v>
          </cell>
        </row>
        <row r="9122">
          <cell r="D9122" t="str">
            <v>MTPL-03907</v>
          </cell>
          <cell r="E9122" t="str">
            <v>FLAT</v>
          </cell>
          <cell r="F9122" t="str">
            <v>MTPL-03907</v>
          </cell>
          <cell r="G9122" t="str">
            <v>CONVEYOR FLAT</v>
          </cell>
        </row>
        <row r="9123">
          <cell r="D9123" t="str">
            <v>MTPL-03908</v>
          </cell>
          <cell r="E9123" t="str">
            <v>RAK</v>
          </cell>
          <cell r="F9123" t="str">
            <v>MTPL-03908</v>
          </cell>
          <cell r="G9123" t="str">
            <v>RAK MATERIAL SUPPLY FUSE</v>
          </cell>
        </row>
        <row r="9124">
          <cell r="D9124" t="str">
            <v>MTPL-03909</v>
          </cell>
          <cell r="E9124" t="str">
            <v>RAK</v>
          </cell>
          <cell r="F9124" t="str">
            <v>MTPL-03909</v>
          </cell>
          <cell r="G9124" t="str">
            <v>RAK MATERIAL KNOCKDOWN TYPE 1000X700</v>
          </cell>
        </row>
        <row r="9125">
          <cell r="D9125" t="str">
            <v>MTPL-03910</v>
          </cell>
          <cell r="E9125" t="str">
            <v>MEJA</v>
          </cell>
          <cell r="F9125" t="str">
            <v>MTPL-03910</v>
          </cell>
          <cell r="G9125" t="str">
            <v>MEJA GROMMET</v>
          </cell>
        </row>
        <row r="9126">
          <cell r="D9126" t="str">
            <v>MTPL-03911</v>
          </cell>
          <cell r="E9126" t="str">
            <v>RAK</v>
          </cell>
          <cell r="F9126" t="str">
            <v>MTPL-03911</v>
          </cell>
          <cell r="G9126" t="str">
            <v>RAK MATERIAL GROMMET</v>
          </cell>
        </row>
        <row r="9127">
          <cell r="D9127" t="str">
            <v>MTPL-03912</v>
          </cell>
          <cell r="E9127" t="str">
            <v>STAND</v>
          </cell>
          <cell r="F9127" t="str">
            <v>MTPL-03912</v>
          </cell>
          <cell r="G9127" t="str">
            <v>STAND OFFLINE BOARD</v>
          </cell>
        </row>
        <row r="9128">
          <cell r="D9128" t="str">
            <v>MTPL-03913</v>
          </cell>
          <cell r="E9128" t="str">
            <v>STAND</v>
          </cell>
          <cell r="F9128" t="str">
            <v>MTPL-03913</v>
          </cell>
          <cell r="G9128" t="str">
            <v>STAND EC BOARD</v>
          </cell>
        </row>
        <row r="9129">
          <cell r="D9129" t="str">
            <v>MTPL-03914</v>
          </cell>
          <cell r="E9129" t="str">
            <v>STAND</v>
          </cell>
          <cell r="F9129" t="str">
            <v>MTPL-03914</v>
          </cell>
          <cell r="G9129" t="str">
            <v>STAND SHIAGE BOARD</v>
          </cell>
        </row>
        <row r="9130">
          <cell r="D9130" t="str">
            <v>MTPL-03915</v>
          </cell>
          <cell r="E9130" t="str">
            <v>RAK</v>
          </cell>
          <cell r="F9130" t="str">
            <v>MTPL-03915</v>
          </cell>
          <cell r="G9130" t="str">
            <v>RAK MATERIAL KNOCKDOWN TYPE 1000X700</v>
          </cell>
        </row>
        <row r="9131">
          <cell r="D9131" t="str">
            <v>MTPL-03916</v>
          </cell>
          <cell r="E9131" t="str">
            <v>STAND</v>
          </cell>
          <cell r="F9131" t="str">
            <v>MTPL-03916</v>
          </cell>
          <cell r="G9131" t="str">
            <v>STAND VISUAL BOARD</v>
          </cell>
        </row>
        <row r="9132">
          <cell r="D9132" t="str">
            <v>MTPL-03917</v>
          </cell>
          <cell r="E9132" t="str">
            <v>STAND</v>
          </cell>
          <cell r="F9132" t="str">
            <v>MTPL-03917</v>
          </cell>
          <cell r="G9132" t="str">
            <v>STAND DOUBLE CHECK BOARD</v>
          </cell>
        </row>
        <row r="9133">
          <cell r="D9133" t="str">
            <v>49YC002558</v>
          </cell>
          <cell r="E9133" t="str">
            <v>GONOGO</v>
          </cell>
          <cell r="F9133" t="str">
            <v>49YC002558</v>
          </cell>
          <cell r="G9133" t="str">
            <v>CHECK GAUGE</v>
          </cell>
        </row>
        <row r="9134">
          <cell r="D9134" t="str">
            <v>49YC000946</v>
          </cell>
          <cell r="E9134" t="str">
            <v>GONOGO</v>
          </cell>
          <cell r="F9134" t="str">
            <v>49YC000946</v>
          </cell>
          <cell r="G9134" t="str">
            <v>CHECK GAUGE</v>
          </cell>
        </row>
        <row r="9135">
          <cell r="D9135" t="str">
            <v>49YC003562</v>
          </cell>
          <cell r="E9135" t="str">
            <v>GONOGO</v>
          </cell>
          <cell r="F9135" t="str">
            <v>49YC003562</v>
          </cell>
          <cell r="G9135" t="str">
            <v>090 W/P 2P M TERMINAL BEND JIG</v>
          </cell>
        </row>
        <row r="9136">
          <cell r="D9136" t="str">
            <v>49YC001431</v>
          </cell>
          <cell r="E9136" t="str">
            <v>GONOGO</v>
          </cell>
          <cell r="F9136" t="str">
            <v>49YC001431</v>
          </cell>
          <cell r="G9136" t="str">
            <v>CHECK GAUGE</v>
          </cell>
        </row>
        <row r="9137">
          <cell r="D9137" t="str">
            <v>WSZ04618</v>
          </cell>
          <cell r="E9137" t="str">
            <v>PUSH TOOL</v>
          </cell>
          <cell r="F9137" t="str">
            <v>WSZ04618</v>
          </cell>
          <cell r="G9137" t="str">
            <v>7382-1043 Alignment Confirmtion jig</v>
          </cell>
        </row>
        <row r="9138">
          <cell r="D9138" t="str">
            <v>49YC004475</v>
          </cell>
          <cell r="E9138" t="str">
            <v>GONOGO</v>
          </cell>
          <cell r="F9138" t="str">
            <v>49YC004475</v>
          </cell>
          <cell r="G9138" t="str">
            <v>GAGE TOOL</v>
          </cell>
        </row>
        <row r="9139">
          <cell r="D9139" t="str">
            <v>49YA000084</v>
          </cell>
          <cell r="E9139" t="str">
            <v>TERMINAL REMOVAL TOOL</v>
          </cell>
          <cell r="F9139" t="str">
            <v>49YA000084</v>
          </cell>
          <cell r="G9139" t="str">
            <v>J.P.T. TERMINAL REMOVAL TOOL</v>
          </cell>
        </row>
        <row r="9140">
          <cell r="D9140" t="str">
            <v>49YB000658</v>
          </cell>
          <cell r="E9140" t="str">
            <v>PUSH TOOL</v>
          </cell>
          <cell r="F9140" t="str">
            <v>49YB000658</v>
          </cell>
          <cell r="G9140" t="str">
            <v>3-107 RETAINER PUSHING JIG</v>
          </cell>
        </row>
        <row r="9141">
          <cell r="D9141" t="str">
            <v>WSZ05103</v>
          </cell>
          <cell r="E9141" t="str">
            <v>PUSH TOOL</v>
          </cell>
          <cell r="F9141" t="str">
            <v>WSZ05103</v>
          </cell>
          <cell r="G9141" t="str">
            <v>3-228 Retainer pushing jig 7282-9762</v>
          </cell>
        </row>
        <row r="9142">
          <cell r="D9142" t="str">
            <v>WSZ00766</v>
          </cell>
          <cell r="E9142" t="str">
            <v>PUSH TOOL</v>
          </cell>
          <cell r="F9142" t="str">
            <v>WSZ00766</v>
          </cell>
          <cell r="G9142" t="str">
            <v>3-97A Retainer Push-In Jig 7287-9996</v>
          </cell>
        </row>
        <row r="9143">
          <cell r="D9143" t="str">
            <v>WSZ01866</v>
          </cell>
          <cell r="E9143" t="str">
            <v>PUSH TOOL</v>
          </cell>
          <cell r="F9143" t="str">
            <v>WSZ01866</v>
          </cell>
          <cell r="G9143" t="str">
            <v>3-89-2 Connector Holder for L-Shape 9.5 Terminal Insertion</v>
          </cell>
        </row>
        <row r="9144">
          <cell r="D9144" t="str">
            <v>WSZ01865</v>
          </cell>
          <cell r="E9144" t="str">
            <v>PUSH TOOL</v>
          </cell>
          <cell r="F9144" t="str">
            <v>WSZ01865</v>
          </cell>
          <cell r="G9144" t="str">
            <v>3-89-1 L-Shape 9.5 Terminal Insertion Jig</v>
          </cell>
        </row>
        <row r="9145">
          <cell r="D9145" t="str">
            <v>WSZ05525</v>
          </cell>
          <cell r="E9145" t="str">
            <v>PUSH TOOL</v>
          </cell>
          <cell r="F9145" t="str">
            <v>WSZ05525</v>
          </cell>
          <cell r="G9145" t="str">
            <v>7382-4578-2043 Fittingcheck Alignment</v>
          </cell>
        </row>
        <row r="9146">
          <cell r="D9146" t="str">
            <v>WSZ05526</v>
          </cell>
          <cell r="E9146" t="str">
            <v>PUSH TOOL</v>
          </cell>
          <cell r="F9146" t="str">
            <v>WSZ05526</v>
          </cell>
          <cell r="G9146" t="str">
            <v>7382-4855-2043 Fittingcheck Alignment</v>
          </cell>
        </row>
        <row r="9147">
          <cell r="D9147" t="str">
            <v>WSZ05527</v>
          </cell>
          <cell r="E9147" t="str">
            <v>PUSH TOOL</v>
          </cell>
          <cell r="F9147" t="str">
            <v>WSZ05527</v>
          </cell>
          <cell r="G9147" t="str">
            <v>7386-1915-2043 Fittingcheck Alignment</v>
          </cell>
        </row>
        <row r="9148">
          <cell r="D9148" t="str">
            <v>70092280XW</v>
          </cell>
          <cell r="E9148" t="str">
            <v>CRIMPER DIES</v>
          </cell>
          <cell r="F9148" t="str">
            <v>70092280XW</v>
          </cell>
          <cell r="G9148" t="str">
            <v>WIRE CRIMPER</v>
          </cell>
        </row>
        <row r="9149">
          <cell r="D9149" t="str">
            <v>70092281XW</v>
          </cell>
          <cell r="E9149" t="str">
            <v>CRIMPER DIES</v>
          </cell>
          <cell r="F9149" t="str">
            <v>70092281XW</v>
          </cell>
          <cell r="G9149" t="str">
            <v>WIRE CRIMPER</v>
          </cell>
        </row>
        <row r="9150">
          <cell r="D9150" t="str">
            <v>70092282XW</v>
          </cell>
          <cell r="E9150" t="str">
            <v>CRIMPER DIES</v>
          </cell>
          <cell r="F9150" t="str">
            <v>70092282XW</v>
          </cell>
          <cell r="G9150" t="str">
            <v>WIRE CRIMPER</v>
          </cell>
        </row>
        <row r="9151">
          <cell r="D9151" t="str">
            <v>70092283XW</v>
          </cell>
          <cell r="E9151" t="str">
            <v>CRIMPER DIES</v>
          </cell>
          <cell r="F9151" t="str">
            <v>70092283XW</v>
          </cell>
          <cell r="G9151" t="str">
            <v>WIRE CRIMPER</v>
          </cell>
        </row>
        <row r="9152">
          <cell r="D9152" t="str">
            <v>70092284XW</v>
          </cell>
          <cell r="E9152" t="str">
            <v>CRIMPER DIES</v>
          </cell>
          <cell r="F9152" t="str">
            <v>70092284XW</v>
          </cell>
          <cell r="G9152" t="str">
            <v>WIRE CRIMPER</v>
          </cell>
        </row>
        <row r="9153">
          <cell r="D9153" t="str">
            <v>70171180XW</v>
          </cell>
          <cell r="E9153" t="str">
            <v>CRIMPER DIES</v>
          </cell>
          <cell r="F9153" t="str">
            <v>70171180XW</v>
          </cell>
          <cell r="G9153" t="str">
            <v>WIRE CRIMPER</v>
          </cell>
        </row>
        <row r="9154">
          <cell r="D9154" t="str">
            <v>70171181XW</v>
          </cell>
          <cell r="E9154" t="str">
            <v>CRIMPER DIES</v>
          </cell>
          <cell r="F9154" t="str">
            <v>70171181XW</v>
          </cell>
          <cell r="G9154" t="str">
            <v>WIRE CRIMPER</v>
          </cell>
        </row>
        <row r="9155">
          <cell r="D9155" t="str">
            <v>70171182XW</v>
          </cell>
          <cell r="E9155" t="str">
            <v>CRIMPER DIES</v>
          </cell>
          <cell r="F9155" t="str">
            <v>70171182XW</v>
          </cell>
          <cell r="G9155" t="str">
            <v>WIRE CRIMPER</v>
          </cell>
        </row>
        <row r="9156">
          <cell r="D9156" t="str">
            <v>70171186XW</v>
          </cell>
          <cell r="E9156" t="str">
            <v>CRIMPER DIES</v>
          </cell>
          <cell r="F9156" t="str">
            <v>70171186XW</v>
          </cell>
          <cell r="G9156" t="str">
            <v>WIRE CRIMPER</v>
          </cell>
        </row>
        <row r="9157">
          <cell r="D9157" t="str">
            <v>71161232DDXW</v>
          </cell>
          <cell r="E9157" t="str">
            <v>CRIMPER DIES</v>
          </cell>
          <cell r="F9157" t="str">
            <v>71161232DDXW</v>
          </cell>
          <cell r="G9157" t="str">
            <v>WIRE CRIMPER</v>
          </cell>
        </row>
        <row r="9158">
          <cell r="D9158" t="str">
            <v>71161906XW</v>
          </cell>
          <cell r="E9158" t="str">
            <v>CRIMPER DIES</v>
          </cell>
          <cell r="F9158" t="str">
            <v>71161906XW</v>
          </cell>
          <cell r="G9158" t="str">
            <v>WIRE CRIMPER</v>
          </cell>
        </row>
        <row r="9159">
          <cell r="D9159" t="str">
            <v>71162090XW</v>
          </cell>
          <cell r="E9159" t="str">
            <v>CRIMPER DIES</v>
          </cell>
          <cell r="F9159" t="str">
            <v>71162090XW</v>
          </cell>
          <cell r="G9159" t="str">
            <v>WIRE CRIMPER</v>
          </cell>
        </row>
        <row r="9160">
          <cell r="D9160" t="str">
            <v>71162891XW</v>
          </cell>
          <cell r="E9160" t="str">
            <v>CRIMPER DIES</v>
          </cell>
          <cell r="F9160" t="str">
            <v>71162891XW</v>
          </cell>
          <cell r="G9160" t="str">
            <v>WIRE CRIMPER</v>
          </cell>
        </row>
        <row r="9161">
          <cell r="D9161" t="str">
            <v>71162892XW</v>
          </cell>
          <cell r="E9161" t="str">
            <v>CRIMPER DIES</v>
          </cell>
          <cell r="F9161" t="str">
            <v>71162892XW</v>
          </cell>
          <cell r="G9161" t="str">
            <v>WIRE CRIMPER</v>
          </cell>
        </row>
        <row r="9162">
          <cell r="D9162" t="str">
            <v>71162893XW</v>
          </cell>
          <cell r="E9162" t="str">
            <v>CRIMPER DIES</v>
          </cell>
          <cell r="F9162" t="str">
            <v>71162893XW</v>
          </cell>
          <cell r="G9162" t="str">
            <v>WIRE CRIMPER</v>
          </cell>
        </row>
        <row r="9163">
          <cell r="D9163" t="str">
            <v>71163508XW</v>
          </cell>
          <cell r="E9163" t="str">
            <v>CRIMPER DIES</v>
          </cell>
          <cell r="F9163" t="str">
            <v>71163508XW</v>
          </cell>
          <cell r="G9163" t="str">
            <v>WIRE CRIMPER</v>
          </cell>
        </row>
        <row r="9164">
          <cell r="D9164" t="str">
            <v>71144416DDXW</v>
          </cell>
          <cell r="E9164" t="str">
            <v>CRIMPER DIES</v>
          </cell>
          <cell r="F9164" t="str">
            <v>71144416DDXW</v>
          </cell>
          <cell r="G9164" t="str">
            <v>WIRE CRIMPER</v>
          </cell>
        </row>
        <row r="9165">
          <cell r="D9165" t="str">
            <v>7116936XYWW</v>
          </cell>
          <cell r="E9165" t="str">
            <v>CRIMPER DIES</v>
          </cell>
          <cell r="F9165" t="str">
            <v>7116936XYWW</v>
          </cell>
          <cell r="G9165" t="str">
            <v>WIRE CRIMPER</v>
          </cell>
        </row>
        <row r="9166">
          <cell r="D9166" t="str">
            <v>71166482XW</v>
          </cell>
          <cell r="E9166" t="str">
            <v>CRIMPER DIES</v>
          </cell>
          <cell r="F9166" t="str">
            <v>71166482XW</v>
          </cell>
          <cell r="G9166" t="str">
            <v>WIRE CRIMPER</v>
          </cell>
        </row>
        <row r="9167">
          <cell r="D9167" t="str">
            <v>71169619XW</v>
          </cell>
          <cell r="E9167" t="str">
            <v>CRIMPER DIES</v>
          </cell>
          <cell r="F9167" t="str">
            <v>71169619XW</v>
          </cell>
          <cell r="G9167" t="str">
            <v>WIRE CRIMPER</v>
          </cell>
        </row>
        <row r="9168">
          <cell r="D9168" t="str">
            <v>71268863XW</v>
          </cell>
          <cell r="E9168" t="str">
            <v>CRIMPER DIES</v>
          </cell>
          <cell r="F9168" t="str">
            <v>71268863XW</v>
          </cell>
          <cell r="G9168" t="str">
            <v>WIRE CRIMPER</v>
          </cell>
        </row>
        <row r="9169">
          <cell r="D9169" t="str">
            <v>71268865XW</v>
          </cell>
          <cell r="E9169" t="str">
            <v>CRIMPER DIES</v>
          </cell>
          <cell r="F9169" t="str">
            <v>71268865XW</v>
          </cell>
          <cell r="G9169" t="str">
            <v>WIRE CRIMPER</v>
          </cell>
        </row>
        <row r="9170">
          <cell r="D9170" t="str">
            <v>71951230XW</v>
          </cell>
          <cell r="E9170" t="str">
            <v>CRIMPER DIES</v>
          </cell>
          <cell r="F9170" t="str">
            <v>71951230XW</v>
          </cell>
          <cell r="G9170" t="str">
            <v>WIRE CRIMPER</v>
          </cell>
        </row>
        <row r="9171">
          <cell r="D9171" t="str">
            <v>7196396XW</v>
          </cell>
          <cell r="E9171" t="str">
            <v>CRIMPER DIES</v>
          </cell>
          <cell r="F9171" t="str">
            <v>7196396XW</v>
          </cell>
          <cell r="G9171" t="str">
            <v>WIRE CRIMPER</v>
          </cell>
        </row>
        <row r="9172">
          <cell r="D9172" t="str">
            <v>7196510XW</v>
          </cell>
          <cell r="E9172" t="str">
            <v>CRIMPER DIES</v>
          </cell>
          <cell r="F9172" t="str">
            <v>7196510XW</v>
          </cell>
          <cell r="G9172" t="str">
            <v>WIRE CRIMPER</v>
          </cell>
        </row>
        <row r="9173">
          <cell r="D9173" t="str">
            <v>7196513XW</v>
          </cell>
          <cell r="E9173" t="str">
            <v>CRIMPER DIES</v>
          </cell>
          <cell r="F9173" t="str">
            <v>7196513XW</v>
          </cell>
          <cell r="G9173" t="str">
            <v>WIRE CRIMPER</v>
          </cell>
        </row>
        <row r="9174">
          <cell r="D9174" t="str">
            <v>7196514XW</v>
          </cell>
          <cell r="E9174" t="str">
            <v>CRIMPER DIES</v>
          </cell>
          <cell r="F9174" t="str">
            <v>7196514XW</v>
          </cell>
          <cell r="G9174" t="str">
            <v>WIRE CRIMPER</v>
          </cell>
        </row>
        <row r="9175">
          <cell r="D9175" t="str">
            <v>7296154XW</v>
          </cell>
          <cell r="E9175" t="str">
            <v>CRIMPER DIES</v>
          </cell>
          <cell r="F9175" t="str">
            <v>7296154XW</v>
          </cell>
          <cell r="G9175" t="str">
            <v>WIRE CRIMPER</v>
          </cell>
        </row>
        <row r="9176">
          <cell r="D9176" t="str">
            <v>70092280XI</v>
          </cell>
          <cell r="E9176" t="str">
            <v>CRIMPER DIES</v>
          </cell>
          <cell r="F9176" t="str">
            <v>70092280XI</v>
          </cell>
          <cell r="G9176" t="str">
            <v>INSULATION CRIMPER</v>
          </cell>
        </row>
        <row r="9177">
          <cell r="D9177" t="str">
            <v>70092281XI</v>
          </cell>
          <cell r="E9177" t="str">
            <v>CRIMPER DIES</v>
          </cell>
          <cell r="F9177" t="str">
            <v>70092281XI</v>
          </cell>
          <cell r="G9177" t="str">
            <v>INSULATION CRIMPER</v>
          </cell>
        </row>
        <row r="9178">
          <cell r="D9178" t="str">
            <v>70092282XI</v>
          </cell>
          <cell r="E9178" t="str">
            <v>CRIMPER DIES</v>
          </cell>
          <cell r="F9178" t="str">
            <v>70092282XI</v>
          </cell>
          <cell r="G9178" t="str">
            <v>INSULATION CRIMPER</v>
          </cell>
        </row>
        <row r="9179">
          <cell r="D9179" t="str">
            <v>70092283XI</v>
          </cell>
          <cell r="E9179" t="str">
            <v>CRIMPER DIES</v>
          </cell>
          <cell r="F9179" t="str">
            <v>70092283XI</v>
          </cell>
          <cell r="G9179" t="str">
            <v>INSULATION CRIMPER</v>
          </cell>
        </row>
        <row r="9180">
          <cell r="D9180" t="str">
            <v>70092284XI</v>
          </cell>
          <cell r="E9180" t="str">
            <v>CRIMPER DIES</v>
          </cell>
          <cell r="F9180" t="str">
            <v>70092284XI</v>
          </cell>
          <cell r="G9180" t="str">
            <v>INSULATION CRIMPER</v>
          </cell>
        </row>
        <row r="9181">
          <cell r="D9181" t="str">
            <v>71164025DDXI</v>
          </cell>
          <cell r="E9181" t="str">
            <v>CRIMPER DIES</v>
          </cell>
          <cell r="F9181" t="str">
            <v>71164025DDXI</v>
          </cell>
          <cell r="G9181" t="str">
            <v>INSULATION CRIMPER</v>
          </cell>
        </row>
        <row r="9182">
          <cell r="D9182" t="str">
            <v>71164026DDXI</v>
          </cell>
          <cell r="E9182" t="str">
            <v>CRIMPER DIES</v>
          </cell>
          <cell r="F9182" t="str">
            <v>71164026DDXI</v>
          </cell>
          <cell r="G9182" t="str">
            <v>INSULATION CRIMPER</v>
          </cell>
        </row>
        <row r="9183">
          <cell r="D9183" t="str">
            <v>71144819DDXI</v>
          </cell>
          <cell r="E9183" t="str">
            <v>CRIMPER DIES</v>
          </cell>
          <cell r="F9183" t="str">
            <v>71144819DDXI</v>
          </cell>
          <cell r="G9183" t="str">
            <v>INSULATION CRIMPER</v>
          </cell>
        </row>
        <row r="9184">
          <cell r="D9184" t="str">
            <v>71161232DDXI</v>
          </cell>
          <cell r="E9184" t="str">
            <v>CRIMPER DIES</v>
          </cell>
          <cell r="F9184" t="str">
            <v>71161232DDXI</v>
          </cell>
          <cell r="G9184" t="str">
            <v>INSULATION CRIMPER</v>
          </cell>
        </row>
        <row r="9185">
          <cell r="D9185" t="str">
            <v>71161906DDXI</v>
          </cell>
          <cell r="E9185" t="str">
            <v>CRIMPER DIES</v>
          </cell>
          <cell r="F9185" t="str">
            <v>71161906DDXI</v>
          </cell>
          <cell r="G9185" t="str">
            <v>INSULATION CRIMPER</v>
          </cell>
        </row>
        <row r="9186">
          <cell r="D9186" t="str">
            <v>71162090XIC</v>
          </cell>
          <cell r="E9186" t="str">
            <v>CRIMPER DIES</v>
          </cell>
          <cell r="F9186" t="str">
            <v>71162090XIC</v>
          </cell>
          <cell r="G9186" t="str">
            <v>INSULATION CRIMPER</v>
          </cell>
        </row>
        <row r="9187">
          <cell r="D9187" t="str">
            <v>71162891XI</v>
          </cell>
          <cell r="E9187" t="str">
            <v>CRIMPER DIES</v>
          </cell>
          <cell r="F9187" t="str">
            <v>71162891XI</v>
          </cell>
          <cell r="G9187" t="str">
            <v>INSULATION CRIMPER</v>
          </cell>
        </row>
        <row r="9188">
          <cell r="D9188" t="str">
            <v>71162892XI</v>
          </cell>
          <cell r="E9188" t="str">
            <v>CRIMPER DIES</v>
          </cell>
          <cell r="F9188" t="str">
            <v>71162892XI</v>
          </cell>
          <cell r="G9188" t="str">
            <v>INSULATION CRIMPER</v>
          </cell>
        </row>
        <row r="9189">
          <cell r="D9189" t="str">
            <v>71162893XI</v>
          </cell>
          <cell r="E9189" t="str">
            <v>CRIMPER DIES</v>
          </cell>
          <cell r="F9189" t="str">
            <v>71162893XI</v>
          </cell>
          <cell r="G9189" t="str">
            <v>INSULATION CRIMPER</v>
          </cell>
        </row>
        <row r="9190">
          <cell r="D9190" t="str">
            <v>71163508XI</v>
          </cell>
          <cell r="E9190" t="str">
            <v>CRIMPER DIES</v>
          </cell>
          <cell r="F9190" t="str">
            <v>71163508XI</v>
          </cell>
          <cell r="G9190" t="str">
            <v>INSULATION CRIMPER</v>
          </cell>
        </row>
        <row r="9191">
          <cell r="D9191" t="str">
            <v>71164035DDXI</v>
          </cell>
          <cell r="E9191" t="str">
            <v>CRIMPER DIES</v>
          </cell>
          <cell r="F9191" t="str">
            <v>71164035DDXI</v>
          </cell>
          <cell r="G9191" t="str">
            <v>INSULATION CRIMPER</v>
          </cell>
        </row>
        <row r="9192">
          <cell r="D9192" t="str">
            <v>71164036DDXI</v>
          </cell>
          <cell r="E9192" t="str">
            <v>CRIMPER DIES</v>
          </cell>
          <cell r="F9192" t="str">
            <v>71164036DDXI</v>
          </cell>
          <cell r="G9192" t="str">
            <v>INSULATION CRIMPER</v>
          </cell>
        </row>
        <row r="9193">
          <cell r="D9193" t="str">
            <v>71164037VXI</v>
          </cell>
          <cell r="E9193" t="str">
            <v>CRIMPER DIES</v>
          </cell>
          <cell r="F9193" t="str">
            <v>71164037VXI</v>
          </cell>
          <cell r="G9193" t="str">
            <v>INSULATION CRIMPER</v>
          </cell>
        </row>
        <row r="9194">
          <cell r="D9194" t="str">
            <v>71164220DDXI</v>
          </cell>
          <cell r="E9194" t="str">
            <v>CRIMPER DIES</v>
          </cell>
          <cell r="F9194" t="str">
            <v>71164220DDXI</v>
          </cell>
          <cell r="G9194" t="str">
            <v>INSULATION CRIMPER</v>
          </cell>
        </row>
        <row r="9195">
          <cell r="D9195" t="str">
            <v>71164027DDXI</v>
          </cell>
          <cell r="E9195" t="str">
            <v>CRIMPER DIES</v>
          </cell>
          <cell r="F9195" t="str">
            <v>71164027DDXI</v>
          </cell>
          <cell r="G9195" t="str">
            <v>INSULATION CRIMPER</v>
          </cell>
        </row>
        <row r="9196">
          <cell r="D9196" t="str">
            <v>7116936XICYI</v>
          </cell>
          <cell r="E9196" t="str">
            <v>CRIMPER DIES</v>
          </cell>
          <cell r="F9196" t="str">
            <v>7116936XICYI</v>
          </cell>
          <cell r="G9196" t="str">
            <v>INSULATION CRIMPER</v>
          </cell>
        </row>
        <row r="9197">
          <cell r="D9197" t="str">
            <v>71165944DDXI</v>
          </cell>
          <cell r="E9197" t="str">
            <v>CRIMPER DIES</v>
          </cell>
          <cell r="F9197" t="str">
            <v>71165944DDXI</v>
          </cell>
          <cell r="G9197" t="str">
            <v>INSULATION CRIMPER</v>
          </cell>
        </row>
        <row r="9198">
          <cell r="D9198" t="str">
            <v>71166212DDXI</v>
          </cell>
          <cell r="E9198" t="str">
            <v>CRIMPER DIES</v>
          </cell>
          <cell r="F9198" t="str">
            <v>71166212DDXI</v>
          </cell>
          <cell r="G9198" t="str">
            <v>INSULATION CRIMPER</v>
          </cell>
        </row>
        <row r="9199">
          <cell r="D9199" t="str">
            <v>71165941DDXI</v>
          </cell>
          <cell r="E9199" t="str">
            <v>CRIMPER DIES</v>
          </cell>
          <cell r="F9199" t="str">
            <v>71165941DDXI</v>
          </cell>
          <cell r="G9199" t="str">
            <v>INSULATION CRIMPER</v>
          </cell>
        </row>
        <row r="9200">
          <cell r="D9200" t="str">
            <v>71166560DDXI</v>
          </cell>
          <cell r="E9200" t="str">
            <v>CRIMPER DIES</v>
          </cell>
          <cell r="F9200" t="str">
            <v>71166560DDXI</v>
          </cell>
          <cell r="G9200" t="str">
            <v>INSULATION CRIMPER</v>
          </cell>
        </row>
        <row r="9201">
          <cell r="D9201" t="str">
            <v>71169619DDXI</v>
          </cell>
          <cell r="E9201" t="str">
            <v>CRIMPER DIES</v>
          </cell>
          <cell r="F9201" t="str">
            <v>71169619DDXI</v>
          </cell>
          <cell r="G9201" t="str">
            <v>INSULATION CRIMPER</v>
          </cell>
        </row>
        <row r="9202">
          <cell r="D9202" t="str">
            <v>71268863XI</v>
          </cell>
          <cell r="E9202" t="str">
            <v>CRIMPER DIES</v>
          </cell>
          <cell r="F9202" t="str">
            <v>71268863XI</v>
          </cell>
          <cell r="G9202" t="str">
            <v>INSULATION CRIMPER</v>
          </cell>
        </row>
        <row r="9203">
          <cell r="D9203" t="str">
            <v>71268865XIC</v>
          </cell>
          <cell r="E9203" t="str">
            <v>CRIMPER DIES</v>
          </cell>
          <cell r="F9203" t="str">
            <v>71268865XIC</v>
          </cell>
          <cell r="G9203" t="str">
            <v>INSULATION CRIMPER</v>
          </cell>
        </row>
        <row r="9204">
          <cell r="D9204" t="str">
            <v>71951230XI</v>
          </cell>
          <cell r="E9204" t="str">
            <v>CRIMPER DIES</v>
          </cell>
          <cell r="F9204" t="str">
            <v>71951230XI</v>
          </cell>
          <cell r="G9204" t="str">
            <v>INSULATION CRIMPER</v>
          </cell>
        </row>
        <row r="9205">
          <cell r="D9205" t="str">
            <v>7196396XI</v>
          </cell>
          <cell r="E9205" t="str">
            <v>CRIMPER DIES</v>
          </cell>
          <cell r="F9205" t="str">
            <v>7196396XI</v>
          </cell>
          <cell r="G9205" t="str">
            <v>INSULATION CRIMPER</v>
          </cell>
        </row>
        <row r="9206">
          <cell r="D9206" t="str">
            <v>7196510XI</v>
          </cell>
          <cell r="E9206" t="str">
            <v>CRIMPER DIES</v>
          </cell>
          <cell r="F9206" t="str">
            <v>7196510XI</v>
          </cell>
          <cell r="G9206" t="str">
            <v>INSULATION CRIMPER</v>
          </cell>
        </row>
        <row r="9207">
          <cell r="D9207" t="str">
            <v>7196513XI</v>
          </cell>
          <cell r="E9207" t="str">
            <v>CRIMPER DIES</v>
          </cell>
          <cell r="F9207" t="str">
            <v>7196513XI</v>
          </cell>
          <cell r="G9207" t="str">
            <v>INSULATION CRIMPER</v>
          </cell>
        </row>
        <row r="9208">
          <cell r="D9208" t="str">
            <v>7196514XI</v>
          </cell>
          <cell r="E9208" t="str">
            <v>CRIMPER DIES</v>
          </cell>
          <cell r="F9208" t="str">
            <v>7196514XI</v>
          </cell>
          <cell r="G9208" t="str">
            <v>INSULATION CRIMPER</v>
          </cell>
        </row>
        <row r="9209">
          <cell r="D9209" t="str">
            <v>71961102XI</v>
          </cell>
          <cell r="E9209" t="str">
            <v>CRIMPER DIES</v>
          </cell>
          <cell r="F9209" t="str">
            <v>71961102XI</v>
          </cell>
          <cell r="G9209" t="str">
            <v>INSULATION CRIMPER</v>
          </cell>
        </row>
        <row r="9210">
          <cell r="D9210" t="str">
            <v>72166545DDXI</v>
          </cell>
          <cell r="E9210" t="str">
            <v>CRIMPER DIES</v>
          </cell>
          <cell r="F9210" t="str">
            <v>72166545DDXI</v>
          </cell>
          <cell r="G9210" t="str">
            <v>INSULATION CRIMPER</v>
          </cell>
        </row>
        <row r="9211">
          <cell r="D9211" t="str">
            <v>72167866XI</v>
          </cell>
          <cell r="E9211" t="str">
            <v>CRIMPER DIES</v>
          </cell>
          <cell r="F9211" t="str">
            <v>72167866XI</v>
          </cell>
          <cell r="G9211" t="str">
            <v>INSULATION CRIMPER</v>
          </cell>
        </row>
        <row r="9212">
          <cell r="D9212" t="str">
            <v>7296154XI</v>
          </cell>
          <cell r="E9212" t="str">
            <v>CRIMPER DIES</v>
          </cell>
          <cell r="F9212" t="str">
            <v>7296154XI</v>
          </cell>
          <cell r="G9212" t="str">
            <v>INSULATION CRIMPER</v>
          </cell>
        </row>
        <row r="9213">
          <cell r="D9213" t="str">
            <v>70092280XA</v>
          </cell>
          <cell r="E9213" t="str">
            <v>CRIMPER DIES</v>
          </cell>
          <cell r="F9213" t="str">
            <v>70092280XA</v>
          </cell>
          <cell r="G9213" t="str">
            <v>ANVIL</v>
          </cell>
        </row>
        <row r="9214">
          <cell r="D9214" t="str">
            <v>70092281XA</v>
          </cell>
          <cell r="E9214" t="str">
            <v>CRIMPER DIES</v>
          </cell>
          <cell r="F9214" t="str">
            <v>70092281XA</v>
          </cell>
          <cell r="G9214" t="str">
            <v>ANVIL</v>
          </cell>
        </row>
        <row r="9215">
          <cell r="D9215" t="str">
            <v>70092282XA</v>
          </cell>
          <cell r="E9215" t="str">
            <v>CRIMPER DIES</v>
          </cell>
          <cell r="F9215" t="str">
            <v>70092282XA</v>
          </cell>
          <cell r="G9215" t="str">
            <v>ANVIL</v>
          </cell>
        </row>
        <row r="9216">
          <cell r="D9216" t="str">
            <v>70092283XA</v>
          </cell>
          <cell r="E9216" t="str">
            <v>CRIMPER DIES</v>
          </cell>
          <cell r="F9216" t="str">
            <v>70092283XA</v>
          </cell>
          <cell r="G9216" t="str">
            <v>ANVIL</v>
          </cell>
        </row>
        <row r="9217">
          <cell r="D9217" t="str">
            <v>70092284XA</v>
          </cell>
          <cell r="E9217" t="str">
            <v>CRIMPER DIES</v>
          </cell>
          <cell r="F9217" t="str">
            <v>70092284XA</v>
          </cell>
          <cell r="G9217" t="str">
            <v>ANVIL</v>
          </cell>
        </row>
        <row r="9218">
          <cell r="D9218" t="str">
            <v>70171180XA</v>
          </cell>
          <cell r="E9218" t="str">
            <v>CRIMPER DIES</v>
          </cell>
          <cell r="F9218" t="str">
            <v>70171180XA</v>
          </cell>
          <cell r="G9218" t="str">
            <v>ANVIL</v>
          </cell>
        </row>
        <row r="9219">
          <cell r="D9219" t="str">
            <v>70171181XA</v>
          </cell>
          <cell r="E9219" t="str">
            <v>CRIMPER DIES</v>
          </cell>
          <cell r="F9219" t="str">
            <v>70171181XA</v>
          </cell>
          <cell r="G9219" t="str">
            <v>ANVIL</v>
          </cell>
        </row>
        <row r="9220">
          <cell r="D9220" t="str">
            <v>70171182XA</v>
          </cell>
          <cell r="E9220" t="str">
            <v>CRIMPER DIES</v>
          </cell>
          <cell r="F9220" t="str">
            <v>70171182XA</v>
          </cell>
          <cell r="G9220" t="str">
            <v>ANVIL</v>
          </cell>
        </row>
        <row r="9221">
          <cell r="D9221" t="str">
            <v>70171186XA</v>
          </cell>
          <cell r="E9221" t="str">
            <v>CRIMPER DIES</v>
          </cell>
          <cell r="F9221" t="str">
            <v>70171186XA</v>
          </cell>
          <cell r="G9221" t="str">
            <v>ANVIL</v>
          </cell>
        </row>
        <row r="9222">
          <cell r="D9222" t="str">
            <v>71161232DDXA</v>
          </cell>
          <cell r="E9222" t="str">
            <v>CRIMPER DIES</v>
          </cell>
          <cell r="F9222" t="str">
            <v>71161232DDXA</v>
          </cell>
          <cell r="G9222" t="str">
            <v>ANVIL</v>
          </cell>
        </row>
        <row r="9223">
          <cell r="D9223" t="str">
            <v>71161906DDXA</v>
          </cell>
          <cell r="E9223" t="str">
            <v>CRIMPER DIES</v>
          </cell>
          <cell r="F9223" t="str">
            <v>71161906DDXA</v>
          </cell>
          <cell r="G9223" t="str">
            <v>ANVIL</v>
          </cell>
        </row>
        <row r="9224">
          <cell r="D9224" t="str">
            <v>71162090XAC</v>
          </cell>
          <cell r="E9224" t="str">
            <v>CRIMPER DIES</v>
          </cell>
          <cell r="F9224" t="str">
            <v>71162090XAC</v>
          </cell>
          <cell r="G9224" t="str">
            <v>ANVIL</v>
          </cell>
        </row>
        <row r="9225">
          <cell r="D9225" t="str">
            <v>71162891XA</v>
          </cell>
          <cell r="E9225" t="str">
            <v>CRIMPER DIES</v>
          </cell>
          <cell r="F9225" t="str">
            <v>71162891XA</v>
          </cell>
          <cell r="G9225" t="str">
            <v>ANVIL</v>
          </cell>
        </row>
        <row r="9226">
          <cell r="D9226" t="str">
            <v>71162892XA</v>
          </cell>
          <cell r="E9226" t="str">
            <v>CRIMPER DIES</v>
          </cell>
          <cell r="F9226" t="str">
            <v>71162892XA</v>
          </cell>
          <cell r="G9226" t="str">
            <v>ANVIL</v>
          </cell>
        </row>
        <row r="9227">
          <cell r="D9227" t="str">
            <v>71162893XA</v>
          </cell>
          <cell r="E9227" t="str">
            <v>CRIMPER DIES</v>
          </cell>
          <cell r="F9227" t="str">
            <v>71162893XA</v>
          </cell>
          <cell r="G9227" t="str">
            <v>ANVIL</v>
          </cell>
        </row>
        <row r="9228">
          <cell r="D9228" t="str">
            <v>71163508XA</v>
          </cell>
          <cell r="E9228" t="str">
            <v>CRIMPER DIES</v>
          </cell>
          <cell r="F9228" t="str">
            <v>71163508XA</v>
          </cell>
          <cell r="G9228" t="str">
            <v>ANVIL</v>
          </cell>
        </row>
        <row r="9229">
          <cell r="D9229" t="str">
            <v>71164035DDXA</v>
          </cell>
          <cell r="E9229" t="str">
            <v>CRIMPER DIES</v>
          </cell>
          <cell r="F9229" t="str">
            <v>71164035DDXA</v>
          </cell>
          <cell r="G9229" t="str">
            <v>ANVIL</v>
          </cell>
        </row>
        <row r="9230">
          <cell r="D9230" t="str">
            <v>71164036DDXA</v>
          </cell>
          <cell r="E9230" t="str">
            <v>CRIMPER DIES</v>
          </cell>
          <cell r="F9230" t="str">
            <v>71164036DDXA</v>
          </cell>
          <cell r="G9230" t="str">
            <v>ANVIL</v>
          </cell>
        </row>
        <row r="9231">
          <cell r="D9231" t="str">
            <v>71164220DDXA</v>
          </cell>
          <cell r="E9231" t="str">
            <v>CRIMPER DIES</v>
          </cell>
          <cell r="F9231" t="str">
            <v>71164220DDXA</v>
          </cell>
          <cell r="G9231" t="str">
            <v>ANVIL</v>
          </cell>
        </row>
        <row r="9232">
          <cell r="D9232" t="str">
            <v>71164027DDXA</v>
          </cell>
          <cell r="E9232" t="str">
            <v>CRIMPER DIES</v>
          </cell>
          <cell r="F9232" t="str">
            <v>71164027DDXA</v>
          </cell>
          <cell r="G9232" t="str">
            <v>ANVIL</v>
          </cell>
        </row>
        <row r="9233">
          <cell r="D9233" t="str">
            <v>7116936XACY</v>
          </cell>
          <cell r="E9233" t="str">
            <v>CRIMPER DIES</v>
          </cell>
          <cell r="F9233" t="str">
            <v>7116936XACY</v>
          </cell>
          <cell r="G9233" t="str">
            <v>ANVIL</v>
          </cell>
        </row>
        <row r="9234">
          <cell r="D9234" t="str">
            <v>71165944DDXA</v>
          </cell>
          <cell r="E9234" t="str">
            <v>CRIMPER DIES</v>
          </cell>
          <cell r="F9234" t="str">
            <v>71165944DDXA</v>
          </cell>
          <cell r="G9234" t="str">
            <v>ANVIL</v>
          </cell>
        </row>
        <row r="9235">
          <cell r="D9235" t="str">
            <v>71166212DDXA</v>
          </cell>
          <cell r="E9235" t="str">
            <v>CRIMPER DIES</v>
          </cell>
          <cell r="F9235" t="str">
            <v>71166212DDXA</v>
          </cell>
          <cell r="G9235" t="str">
            <v>ANVIL</v>
          </cell>
        </row>
        <row r="9236">
          <cell r="D9236" t="str">
            <v>71165941DDXA</v>
          </cell>
          <cell r="E9236" t="str">
            <v>CRIMPER DIES</v>
          </cell>
          <cell r="F9236" t="str">
            <v>71165941DDXA</v>
          </cell>
          <cell r="G9236" t="str">
            <v>ANVIL</v>
          </cell>
        </row>
        <row r="9237">
          <cell r="D9237" t="str">
            <v>71166560DDXA</v>
          </cell>
          <cell r="E9237" t="str">
            <v>CRIMPER DIES</v>
          </cell>
          <cell r="F9237" t="str">
            <v>71166560DDXA</v>
          </cell>
          <cell r="G9237" t="str">
            <v>ANVIL</v>
          </cell>
        </row>
        <row r="9238">
          <cell r="D9238" t="str">
            <v>71169619DDXA</v>
          </cell>
          <cell r="E9238" t="str">
            <v>CRIMPER DIES</v>
          </cell>
          <cell r="F9238" t="str">
            <v>71169619DDXA</v>
          </cell>
          <cell r="G9238" t="str">
            <v>ANVIL</v>
          </cell>
        </row>
        <row r="9239">
          <cell r="D9239" t="str">
            <v>71268863XA</v>
          </cell>
          <cell r="E9239" t="str">
            <v>CRIMPER DIES</v>
          </cell>
          <cell r="F9239" t="str">
            <v>71268863XA</v>
          </cell>
          <cell r="G9239" t="str">
            <v>ANVIL</v>
          </cell>
        </row>
        <row r="9240">
          <cell r="D9240" t="str">
            <v>71268865XAC</v>
          </cell>
          <cell r="E9240" t="str">
            <v>CRIMPER DIES</v>
          </cell>
          <cell r="F9240" t="str">
            <v>71268865XAC</v>
          </cell>
          <cell r="G9240" t="str">
            <v>ANVIL</v>
          </cell>
        </row>
        <row r="9241">
          <cell r="D9241" t="str">
            <v>71951230XA</v>
          </cell>
          <cell r="E9241" t="str">
            <v>CRIMPER DIES</v>
          </cell>
          <cell r="F9241" t="str">
            <v>71951230XA</v>
          </cell>
          <cell r="G9241" t="str">
            <v>ANVIL</v>
          </cell>
        </row>
        <row r="9242">
          <cell r="D9242" t="str">
            <v>7196396XA</v>
          </cell>
          <cell r="E9242" t="str">
            <v>CRIMPER DIES</v>
          </cell>
          <cell r="F9242" t="str">
            <v>7196396XA</v>
          </cell>
          <cell r="G9242" t="str">
            <v>ANVIL</v>
          </cell>
        </row>
        <row r="9243">
          <cell r="D9243" t="str">
            <v>7196510XA</v>
          </cell>
          <cell r="E9243" t="str">
            <v>CRIMPER DIES</v>
          </cell>
          <cell r="F9243" t="str">
            <v>7196510XA</v>
          </cell>
          <cell r="G9243" t="str">
            <v>ANVIL</v>
          </cell>
        </row>
        <row r="9244">
          <cell r="D9244" t="str">
            <v>7196513XA</v>
          </cell>
          <cell r="E9244" t="str">
            <v>CRIMPER DIES</v>
          </cell>
          <cell r="F9244" t="str">
            <v>7196513XA</v>
          </cell>
          <cell r="G9244" t="str">
            <v>ANVIL</v>
          </cell>
        </row>
        <row r="9245">
          <cell r="D9245" t="str">
            <v>7196514XA</v>
          </cell>
          <cell r="E9245" t="str">
            <v>CRIMPER DIES</v>
          </cell>
          <cell r="F9245" t="str">
            <v>7196514XA</v>
          </cell>
          <cell r="G9245" t="str">
            <v>ANVIL</v>
          </cell>
        </row>
        <row r="9246">
          <cell r="D9246" t="str">
            <v>71961102XA</v>
          </cell>
          <cell r="E9246" t="str">
            <v>CRIMPER DIES</v>
          </cell>
          <cell r="F9246" t="str">
            <v>71961102XA</v>
          </cell>
          <cell r="G9246" t="str">
            <v>ANVIL</v>
          </cell>
        </row>
        <row r="9247">
          <cell r="D9247" t="str">
            <v>72166545DDXA</v>
          </cell>
          <cell r="E9247" t="str">
            <v>CRIMPER DIES</v>
          </cell>
          <cell r="F9247" t="str">
            <v>72166545DDXA</v>
          </cell>
          <cell r="G9247" t="str">
            <v>ANVIL</v>
          </cell>
        </row>
        <row r="9248">
          <cell r="D9248" t="str">
            <v>72167866XA</v>
          </cell>
          <cell r="E9248" t="str">
            <v>CRIMPER DIES</v>
          </cell>
          <cell r="F9248" t="str">
            <v>72167866XA</v>
          </cell>
          <cell r="G9248" t="str">
            <v>ANVIL</v>
          </cell>
        </row>
        <row r="9249">
          <cell r="D9249" t="str">
            <v>7296154XA</v>
          </cell>
          <cell r="E9249" t="str">
            <v>CRIMPER DIES</v>
          </cell>
          <cell r="F9249" t="str">
            <v>7296154XA</v>
          </cell>
          <cell r="G9249" t="str">
            <v>ANVIL</v>
          </cell>
        </row>
        <row r="9250">
          <cell r="D9250" t="str">
            <v>70091785DW</v>
          </cell>
          <cell r="E9250" t="str">
            <v>CRIMPER DIES</v>
          </cell>
          <cell r="F9250" t="str">
            <v>70091785DW</v>
          </cell>
          <cell r="G9250" t="str">
            <v>WIRE CRIMPER</v>
          </cell>
        </row>
        <row r="9251">
          <cell r="D9251" t="str">
            <v>71143095DW</v>
          </cell>
          <cell r="E9251" t="str">
            <v>CRIMPER DIES</v>
          </cell>
          <cell r="F9251" t="str">
            <v>71143095DW</v>
          </cell>
          <cell r="G9251" t="str">
            <v>WIRE CRIMPER</v>
          </cell>
        </row>
        <row r="9252">
          <cell r="D9252" t="str">
            <v>MTPL-03918</v>
          </cell>
          <cell r="E9252" t="str">
            <v>REPAIR</v>
          </cell>
          <cell r="F9252" t="str">
            <v>MTPL-03918</v>
          </cell>
          <cell r="G9252" t="str">
            <v>REPAIR TROLLY TERMINAL</v>
          </cell>
        </row>
        <row r="9253">
          <cell r="D9253" t="str">
            <v>MTPL-03919</v>
          </cell>
          <cell r="E9253" t="str">
            <v>TROLLY</v>
          </cell>
          <cell r="F9253" t="str">
            <v>MTPL-03919</v>
          </cell>
          <cell r="G9253" t="str">
            <v>TROLLY TERMINAL</v>
          </cell>
        </row>
        <row r="9254">
          <cell r="D9254" t="str">
            <v>MTPL-03920</v>
          </cell>
          <cell r="E9254" t="str">
            <v>TROLLY</v>
          </cell>
          <cell r="F9254" t="str">
            <v>MTPL-03920</v>
          </cell>
          <cell r="G9254" t="str">
            <v>TROLLY TRANSFER BOBIN</v>
          </cell>
        </row>
        <row r="9255">
          <cell r="D9255" t="str">
            <v>MTPL-03921</v>
          </cell>
          <cell r="E9255" t="str">
            <v>RAK</v>
          </cell>
          <cell r="F9255" t="str">
            <v>MTPL-03921</v>
          </cell>
          <cell r="G9255" t="str">
            <v>RAK TROLLY TRANSFER BOBIN</v>
          </cell>
        </row>
        <row r="9256">
          <cell r="D9256" t="str">
            <v>TCS00662</v>
          </cell>
          <cell r="E9256" t="str">
            <v>TORQUE</v>
          </cell>
          <cell r="F9256" t="str">
            <v>TCS00662</v>
          </cell>
          <cell r="G9256" t="str">
            <v>TORQUE WRENCH QSPCAMS6N (5.0N)</v>
          </cell>
        </row>
        <row r="9257">
          <cell r="D9257" t="str">
            <v>A106719A</v>
          </cell>
          <cell r="E9257" t="str">
            <v>CLAMP</v>
          </cell>
          <cell r="F9257" t="str">
            <v>A106719A</v>
          </cell>
          <cell r="G9257" t="str">
            <v>B CLAMP JIG</v>
          </cell>
        </row>
        <row r="9258">
          <cell r="D9258" t="str">
            <v>MTPL-03922</v>
          </cell>
          <cell r="E9258" t="str">
            <v>COVER</v>
          </cell>
          <cell r="F9258" t="str">
            <v>MTPL-03922</v>
          </cell>
          <cell r="G9258" t="str">
            <v>COVER CONNECTOR NEW DESIGN</v>
          </cell>
        </row>
        <row r="9259">
          <cell r="D9259" t="str">
            <v>48A69013001P</v>
          </cell>
          <cell r="E9259" t="str">
            <v>CLAW</v>
          </cell>
          <cell r="F9259" t="str">
            <v>48A69013001P</v>
          </cell>
          <cell r="G9259" t="str">
            <v>FEEDING CLAW</v>
          </cell>
        </row>
        <row r="9260">
          <cell r="D9260" t="str">
            <v>48A65027165</v>
          </cell>
          <cell r="E9260" t="str">
            <v>ADAPTOR</v>
          </cell>
          <cell r="F9260" t="str">
            <v>48A65027165</v>
          </cell>
          <cell r="G9260" t="str">
            <v>INSULATION ADAPTOR</v>
          </cell>
        </row>
        <row r="9261">
          <cell r="D9261" t="str">
            <v>48A65027163</v>
          </cell>
          <cell r="E9261" t="str">
            <v>ADAPTOR</v>
          </cell>
          <cell r="F9261" t="str">
            <v>48A65027163</v>
          </cell>
          <cell r="G9261" t="str">
            <v>INSULATION ADAPTOR</v>
          </cell>
        </row>
        <row r="9262">
          <cell r="D9262" t="str">
            <v>70092136PCYY</v>
          </cell>
          <cell r="E9262" t="str">
            <v>STOPPER</v>
          </cell>
          <cell r="F9262" t="str">
            <v>70092136PCYY</v>
          </cell>
          <cell r="G9262" t="str">
            <v>SUPPORTING STOPPER</v>
          </cell>
        </row>
        <row r="9263">
          <cell r="D9263" t="str">
            <v>48A65034001</v>
          </cell>
          <cell r="E9263" t="str">
            <v>HOLDER</v>
          </cell>
          <cell r="F9263" t="str">
            <v>48A65034001</v>
          </cell>
          <cell r="G9263" t="str">
            <v>WIRE HOLDER</v>
          </cell>
        </row>
        <row r="9264">
          <cell r="D9264" t="str">
            <v>48A69038P</v>
          </cell>
          <cell r="E9264" t="str">
            <v>BLADE</v>
          </cell>
          <cell r="F9264" t="str">
            <v>48A69038P</v>
          </cell>
          <cell r="G9264" t="str">
            <v>REAR SHEARBLADE</v>
          </cell>
        </row>
        <row r="9265">
          <cell r="D9265" t="str">
            <v>70092136PCZA</v>
          </cell>
          <cell r="E9265" t="str">
            <v>PLATE</v>
          </cell>
          <cell r="F9265" t="str">
            <v>70092136PCZA</v>
          </cell>
          <cell r="G9265" t="str">
            <v>SHEARBLADE HOLDING PLATE</v>
          </cell>
        </row>
        <row r="9266">
          <cell r="D9266" t="str">
            <v>48A69047P</v>
          </cell>
          <cell r="E9266" t="str">
            <v>ADJUSTING</v>
          </cell>
          <cell r="F9266" t="str">
            <v>48A69047P</v>
          </cell>
          <cell r="G9266" t="str">
            <v>SHEARBLADE ADJUSTING SHIM</v>
          </cell>
        </row>
        <row r="9267">
          <cell r="D9267" t="str">
            <v>70092136PCYM</v>
          </cell>
          <cell r="E9267" t="str">
            <v>PLATE</v>
          </cell>
          <cell r="F9267" t="str">
            <v>70092136PCYM</v>
          </cell>
          <cell r="G9267" t="str">
            <v>ADJUSTING PLATE</v>
          </cell>
        </row>
        <row r="9268">
          <cell r="D9268" t="str">
            <v>70092136PCJB</v>
          </cell>
          <cell r="E9268" t="str">
            <v>GUIDE</v>
          </cell>
          <cell r="F9268" t="str">
            <v>70092136PCJB</v>
          </cell>
          <cell r="G9268" t="str">
            <v>SUPPORTING STOPPER GUIDE</v>
          </cell>
        </row>
        <row r="9269">
          <cell r="D9269" t="str">
            <v>48A69032186P</v>
          </cell>
          <cell r="E9269" t="str">
            <v>METAL</v>
          </cell>
          <cell r="F9269" t="str">
            <v>48A69032186P</v>
          </cell>
          <cell r="G9269" t="str">
            <v>SUPPORTING METAL</v>
          </cell>
        </row>
        <row r="9270">
          <cell r="D9270" t="str">
            <v>48A69037013P</v>
          </cell>
          <cell r="E9270" t="str">
            <v>BLADE</v>
          </cell>
          <cell r="F9270" t="str">
            <v>48A69037013P</v>
          </cell>
          <cell r="G9270" t="str">
            <v>SHEAR BLADE</v>
          </cell>
        </row>
        <row r="9271">
          <cell r="D9271" t="str">
            <v>48A69039013P</v>
          </cell>
          <cell r="E9271" t="str">
            <v>BLADE</v>
          </cell>
          <cell r="F9271" t="str">
            <v>48A69039013P</v>
          </cell>
          <cell r="G9271" t="str">
            <v>FRONT SHEARBLADE</v>
          </cell>
        </row>
        <row r="9272">
          <cell r="D9272" t="str">
            <v>48A71051001P</v>
          </cell>
          <cell r="E9272" t="str">
            <v>RECEIVER</v>
          </cell>
          <cell r="F9272" t="str">
            <v>48A71051001P</v>
          </cell>
          <cell r="G9272" t="str">
            <v>WIRE RECEIVER</v>
          </cell>
        </row>
        <row r="9273">
          <cell r="D9273" t="str">
            <v>48A71099P</v>
          </cell>
          <cell r="E9273" t="str">
            <v>VALVE</v>
          </cell>
          <cell r="F9273" t="str">
            <v>48A71099P</v>
          </cell>
          <cell r="G9273" t="str">
            <v>MECHANICAL VALVE</v>
          </cell>
        </row>
        <row r="9274">
          <cell r="D9274" t="str">
            <v>48A71101P</v>
          </cell>
          <cell r="E9274" t="str">
            <v>BOLT</v>
          </cell>
          <cell r="F9274" t="str">
            <v>48A71101P</v>
          </cell>
          <cell r="G9274" t="str">
            <v>ADJUSTING BOLT</v>
          </cell>
        </row>
        <row r="9275">
          <cell r="D9275" t="str">
            <v>MTPL-03209</v>
          </cell>
          <cell r="E9275" t="str">
            <v>SHEET</v>
          </cell>
          <cell r="F9275" t="str">
            <v>MTPL-03209</v>
          </cell>
          <cell r="G9275" t="str">
            <v>SILICON SHEET 1 X 1M 2MM</v>
          </cell>
        </row>
        <row r="9276">
          <cell r="D9276" t="str">
            <v>MTPL-01727</v>
          </cell>
          <cell r="E9276" t="str">
            <v>MAXIBIN</v>
          </cell>
          <cell r="F9276" t="str">
            <v>MTPL-01727</v>
          </cell>
          <cell r="G9276" t="str">
            <v>MAXIBIN TYPE 1 WITH COVER</v>
          </cell>
        </row>
        <row r="9277">
          <cell r="D9277" t="str">
            <v>MTPL-01729</v>
          </cell>
          <cell r="E9277" t="str">
            <v>MAXIBIN</v>
          </cell>
          <cell r="F9277" t="str">
            <v>MTPL-01729</v>
          </cell>
          <cell r="G9277" t="str">
            <v>MAXIBIN TYPE 3 WITH COVER</v>
          </cell>
        </row>
        <row r="9278">
          <cell r="D9278" t="str">
            <v>MTPL-01730</v>
          </cell>
          <cell r="E9278" t="str">
            <v>MAXIBIN</v>
          </cell>
          <cell r="F9278" t="str">
            <v>MTPL-01730</v>
          </cell>
          <cell r="G9278" t="str">
            <v>MAXIBIN TYPE 4 WITH COVER</v>
          </cell>
        </row>
        <row r="9279">
          <cell r="D9279" t="str">
            <v>MTPL-01732</v>
          </cell>
          <cell r="E9279" t="str">
            <v>MAXIBIN</v>
          </cell>
          <cell r="F9279" t="str">
            <v>MTPL-01732</v>
          </cell>
          <cell r="G9279" t="str">
            <v>MAXIBIN TYPE 6 WITH COVER</v>
          </cell>
        </row>
        <row r="9280">
          <cell r="D9280" t="str">
            <v>MTPI-00076</v>
          </cell>
          <cell r="E9280" t="str">
            <v>MOTOR</v>
          </cell>
          <cell r="F9280" t="str">
            <v>MTPI-00076</v>
          </cell>
          <cell r="G9280" t="str">
            <v>MOTOR TSUBAKI GMTA100-24L200B</v>
          </cell>
        </row>
        <row r="9281">
          <cell r="D9281" t="str">
            <v>MTPI-00077</v>
          </cell>
          <cell r="E9281" t="str">
            <v>MOTOR</v>
          </cell>
          <cell r="F9281" t="str">
            <v>MTPI-00077</v>
          </cell>
          <cell r="G9281" t="str">
            <v>MOTOR TSUBAKI GMTS100-24L200B</v>
          </cell>
        </row>
        <row r="9282">
          <cell r="D9282" t="str">
            <v>MTPI-00078</v>
          </cell>
          <cell r="E9282" t="str">
            <v>MOTOR</v>
          </cell>
          <cell r="F9282" t="str">
            <v>MTPI-00078</v>
          </cell>
          <cell r="G9282" t="str">
            <v>MOTOR SUNTECH E28</v>
          </cell>
        </row>
        <row r="9283">
          <cell r="D9283" t="str">
            <v>MTPI-00079</v>
          </cell>
          <cell r="E9283" t="str">
            <v>MOTOR</v>
          </cell>
          <cell r="F9283" t="str">
            <v>MTPI-00079</v>
          </cell>
          <cell r="G9283" t="str">
            <v>MOTOR ALTAX DRIVE CNHM01-5097DR</v>
          </cell>
        </row>
        <row r="9284">
          <cell r="D9284" t="str">
            <v>MTPL-03923</v>
          </cell>
          <cell r="E9284" t="str">
            <v>MODIF</v>
          </cell>
          <cell r="F9284" t="str">
            <v>MTPL-03923</v>
          </cell>
          <cell r="G9284" t="str">
            <v>MODIF KERANGKA MESIN WG 32 (MATERIAL BESI)</v>
          </cell>
        </row>
        <row r="9285">
          <cell r="D9285" t="str">
            <v>4BD000246</v>
          </cell>
          <cell r="E9285" t="str">
            <v>GONOGO</v>
          </cell>
          <cell r="F9285" t="str">
            <v>4BD000246</v>
          </cell>
          <cell r="G9285" t="str">
            <v>BEND UP DOWN CHECK TOOL</v>
          </cell>
        </row>
        <row r="9286">
          <cell r="D9286" t="str">
            <v>WSZ00286</v>
          </cell>
          <cell r="E9286" t="str">
            <v>PUSH GAUGE</v>
          </cell>
          <cell r="F9286" t="str">
            <v>WSZ00286</v>
          </cell>
          <cell r="G9286" t="str">
            <v>R/B cassette Connector Connection Check jig</v>
          </cell>
        </row>
        <row r="9287">
          <cell r="D9287" t="str">
            <v>WSZ01740</v>
          </cell>
          <cell r="E9287" t="str">
            <v>LA shrink tube</v>
          </cell>
          <cell r="F9287" t="str">
            <v>WSZ01740</v>
          </cell>
          <cell r="G9287" t="str">
            <v>Air blower(LA shrink tube)</v>
          </cell>
        </row>
        <row r="9288">
          <cell r="D9288" t="str">
            <v>SKY00700</v>
          </cell>
          <cell r="E9288" t="str">
            <v>LA shrinkable tube</v>
          </cell>
          <cell r="F9288" t="str">
            <v>SKY00700</v>
          </cell>
          <cell r="G9288" t="str">
            <v>Chamois (LA shrinkable tube)</v>
          </cell>
        </row>
        <row r="9289">
          <cell r="D9289" t="str">
            <v>SKY00774</v>
          </cell>
          <cell r="E9289" t="str">
            <v>MG ECU water stop</v>
          </cell>
          <cell r="F9289" t="str">
            <v>SKY00774</v>
          </cell>
          <cell r="G9289" t="str">
            <v>Water tank (MG ECU water stop) Petit Noi 150 F2232H</v>
          </cell>
        </row>
        <row r="9290">
          <cell r="D9290" t="str">
            <v>WSZ05256</v>
          </cell>
          <cell r="E9290" t="str">
            <v>TORQUE</v>
          </cell>
          <cell r="F9290" t="str">
            <v>WSZ05256</v>
          </cell>
          <cell r="G9290" t="str">
            <v>Rotary-slip torque wrench for M6 5.4Nm</v>
          </cell>
        </row>
        <row r="9291">
          <cell r="D9291" t="str">
            <v>MTPL-03924</v>
          </cell>
          <cell r="E9291" t="str">
            <v>MODIF</v>
          </cell>
          <cell r="F9291" t="str">
            <v>MTPL-03924</v>
          </cell>
          <cell r="G9291" t="str">
            <v>MODIF KERANGKA MESIN WG 32 (MATERIAL ALUMUNIUM)</v>
          </cell>
        </row>
        <row r="9292">
          <cell r="D9292" t="str">
            <v>WSZ00831</v>
          </cell>
          <cell r="E9292" t="str">
            <v>Core wire pulling jig</v>
          </cell>
          <cell r="F9292" t="str">
            <v>WSZ00831</v>
          </cell>
          <cell r="G9292" t="str">
            <v>3-175 Ware extraction jig for shieided cable</v>
          </cell>
        </row>
        <row r="9293">
          <cell r="D9293" t="str">
            <v>49YC004090</v>
          </cell>
          <cell r="E9293" t="str">
            <v>GONOGO</v>
          </cell>
          <cell r="F9293" t="str">
            <v>49YC004090</v>
          </cell>
          <cell r="G9293" t="str">
            <v>WPC 2P 025 M TERMINAL BEND CHECKING TOOL</v>
          </cell>
        </row>
        <row r="9294">
          <cell r="D9294" t="str">
            <v>49YA000815</v>
          </cell>
          <cell r="E9294" t="str">
            <v>TERMINAL REMOVAL TOOL</v>
          </cell>
          <cell r="F9294" t="str">
            <v>49YA000815</v>
          </cell>
          <cell r="G9294" t="str">
            <v>SUB REMOVAL TOOL</v>
          </cell>
        </row>
        <row r="9295">
          <cell r="D9295" t="str">
            <v>49HA029650</v>
          </cell>
          <cell r="E9295" t="str">
            <v>CHECKER FIXTURE</v>
          </cell>
          <cell r="F9295" t="str">
            <v>49HA029650</v>
          </cell>
          <cell r="G9295" t="str">
            <v>4P F I/F ( 7383-7042-40)</v>
          </cell>
        </row>
        <row r="9296">
          <cell r="D9296" t="str">
            <v>48M211A009</v>
          </cell>
          <cell r="E9296" t="str">
            <v>STAY</v>
          </cell>
          <cell r="F9296" t="str">
            <v>48M211A009</v>
          </cell>
          <cell r="G9296" t="str">
            <v>PCB STAY</v>
          </cell>
        </row>
        <row r="9297">
          <cell r="D9297" t="str">
            <v>48M211A130</v>
          </cell>
          <cell r="E9297" t="str">
            <v>COLLAR</v>
          </cell>
          <cell r="F9297" t="str">
            <v>48M211A130</v>
          </cell>
          <cell r="G9297" t="str">
            <v>RESIN COLLAR</v>
          </cell>
        </row>
        <row r="9298">
          <cell r="D9298" t="str">
            <v>49MA000780</v>
          </cell>
          <cell r="E9298" t="str">
            <v>PIN</v>
          </cell>
          <cell r="F9298" t="str">
            <v>49MA000780</v>
          </cell>
          <cell r="G9298" t="str">
            <v>SWITCH PIN (OFF-ON)(PRINTED)</v>
          </cell>
        </row>
        <row r="9299">
          <cell r="D9299" t="str">
            <v>49MA000114</v>
          </cell>
          <cell r="E9299" t="str">
            <v>STAMP</v>
          </cell>
          <cell r="F9299" t="str">
            <v>49MA000114</v>
          </cell>
          <cell r="G9299" t="str">
            <v>PASS-STAMP OK-1 (RED)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MTC-JF01" refreshedDate="45667.575795254626" createdVersion="1" refreshedVersion="4" recordCount="92" upgradeOnRefresh="1">
  <cacheSource type="worksheet">
    <worksheetSource ref="L78:M170" sheet="D.Insi Part Kanibal"/>
  </cacheSource>
  <cacheFields count="2">
    <cacheField name="PART Number" numFmtId="0">
      <sharedItems containsBlank="1" containsMixedTypes="1" containsNumber="1" containsInteger="1" minValue="18316683" maxValue="4813045202" count="38">
        <m/>
        <s v="AC-315201/1"/>
        <s v="AC-315401/1"/>
        <n v="48316675"/>
        <s v="AC-3155AI/3"/>
        <s v="AC-3152D1/1"/>
        <s v="OA-AND-60-25-LS149"/>
        <n v="48142463"/>
        <s v="AC-3154D1/01"/>
        <s v="HWN272-AM16*35"/>
        <n v="48316668"/>
        <s v="AC-3154D1/1"/>
        <n v="48316672"/>
        <n v="48316667"/>
        <n v="48316669"/>
        <n v="28142808"/>
        <n v="18316683"/>
        <s v="AC-3153A1/3"/>
        <n v="38142462"/>
        <n v="48316677"/>
        <s v="AC-31613/8"/>
        <n v="48316678"/>
        <s v="AC-915201/1"/>
        <n v="48316674"/>
        <n v="4813045201"/>
        <n v="38130228"/>
        <n v="4813045202"/>
        <n v="48316671"/>
        <n v="48316670"/>
        <s v="48C10WA517"/>
        <s v="48C10WA519"/>
        <s v="48C10WA520"/>
        <s v="48C10WA522"/>
        <n v="38147462"/>
        <n v="48130228"/>
        <n v="38136228"/>
        <s v="48190452-02"/>
        <n v="48816672"/>
      </sharedItems>
    </cacheField>
    <cacheField name="Qty" numFmtId="0">
      <sharedItems containsString="0" containsNumber="1" containsInteger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invalid="1" refreshedBy="MTC-JF01" refreshedDate="45707.417103125001" createdVersion="1" refreshedVersion="4" recordCount="28" upgradeOnRefresh="1">
  <cacheSource type="worksheet">
    <worksheetSource ref="A32:D60" sheet="D.Insi Replace Mesin AC90-SCH"/>
  </cacheSource>
  <cacheFields count="4">
    <cacheField name="P/N" numFmtId="0">
      <sharedItems count="27">
        <s v="A-00580"/>
        <s v="SN010053"/>
        <s v="SN001915"/>
        <s v="SN009145"/>
        <s v="A-03669"/>
        <s v="A-03668"/>
        <s v="SN009571"/>
        <s v="SN008868"/>
        <s v="SN008869"/>
        <s v="A-00597"/>
        <s v="A-00599"/>
        <s v="SN009566"/>
        <s v="A-01873"/>
        <s v="A-00856"/>
        <s v="A-02236"/>
        <s v="A-02157"/>
        <s v="SN015271"/>
        <s v="SN008811"/>
        <s v="SN008932"/>
        <s v="SN008939"/>
        <s v="SN009325"/>
        <s v="SN009461"/>
        <s v="SN008867"/>
        <s v="MTPL-01196" u="1"/>
        <s v="MTPL-03256" u="1"/>
        <s v="MTPL-03525" u="1"/>
        <s v="MTPL-01205" u="1"/>
      </sharedItems>
    </cacheField>
    <cacheField name="DETAIL PART" numFmtId="0">
      <sharedItems count="23">
        <s v="KABEL NYY 4X4"/>
        <s v="KABEL NYMHY 3 X 2.5 SUPREME"/>
        <s v="STOP KONTAK ISI 3"/>
        <s v="STECKER BROCO"/>
        <s v="SELANG SPIRAL SMC 8MM"/>
        <s v="AIR GUN SMC"/>
        <s v="LIMIT SWITCH LENTUR (OMRON VX-06-1A3)"/>
        <s v="SELANG PU 12 X 8 MM"/>
        <s v="SELANG PU 8 X 5 MM"/>
        <s v="DOUBLE COUPLER 12&quot;"/>
        <s v="DOUBLE COUPLER 8&quot;"/>
        <s v="DUCTING 4.5X4.5 panjang 1.7 m"/>
        <s v="USB TO LAN"/>
        <s v="RJ45"/>
        <s v="KABEL LAN CAT6"/>
        <s v="STEKER LEGRAND 16A 5 PIN"/>
        <s v="TOWER LIGHT PTE-AP-302-RYG (LED)"/>
        <s v="RELAY MY2 DC24 + SOCKET"/>
        <s v="FLASHER 12V DC"/>
        <s v="SKUN ( U )"/>
        <s v="SAKLAR ISI 3 + BOX"/>
        <s v="PUSH BUTTON ON MERAH BESAR"/>
        <s v="SELANG PU 10 X 6,5 MM"/>
      </sharedItems>
    </cacheField>
    <cacheField name="QTY_x000a_ORDER" numFmtId="0">
      <sharedItems containsSemiMixedTypes="0" containsString="0" containsNumber="1" containsInteger="1"/>
    </cacheField>
    <cacheField name="STN" numFmtId="0">
      <sharedItems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O78:P118" firstHeaderRow="2" firstDataRow="2" firstDataCol="1"/>
  <pivotFields count="2">
    <pivotField axis="axisRow" compact="0" outline="0" subtotalTop="0" showAll="0" includeNewItemsInFilter="1">
      <items count="39">
        <item x="16"/>
        <item x="15"/>
        <item x="25"/>
        <item x="35"/>
        <item x="18"/>
        <item x="33"/>
        <item x="34"/>
        <item x="7"/>
        <item x="13"/>
        <item x="10"/>
        <item x="14"/>
        <item x="28"/>
        <item x="27"/>
        <item x="12"/>
        <item x="23"/>
        <item x="3"/>
        <item x="19"/>
        <item x="21"/>
        <item x="37"/>
        <item x="24"/>
        <item x="26"/>
        <item x="36"/>
        <item x="29"/>
        <item x="30"/>
        <item x="31"/>
        <item x="32"/>
        <item x="1"/>
        <item x="5"/>
        <item x="17"/>
        <item x="2"/>
        <item x="8"/>
        <item x="11"/>
        <item x="4"/>
        <item x="20"/>
        <item x="22"/>
        <item x="9"/>
        <item x="6"/>
        <item x="0"/>
        <item t="default"/>
      </items>
    </pivotField>
    <pivotField dataField="1" compact="0" outline="0" subtotalTop="0" showAll="0" includeNewItemsInFilter="1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Sum of Qty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F33:H58" firstHeaderRow="2" firstDataRow="2" firstDataCol="2"/>
  <pivotFields count="4">
    <pivotField axis="axisRow" compact="0" outline="0" subtotalTop="0" showAll="0" includeNewItemsInFilter="1" defaultSubtotal="0">
      <items count="27">
        <item x="0"/>
        <item x="9"/>
        <item x="10"/>
        <item x="13"/>
        <item x="12"/>
        <item x="15"/>
        <item x="14"/>
        <item x="5"/>
        <item x="4"/>
        <item m="1" x="23"/>
        <item m="1" x="26"/>
        <item m="1" x="24"/>
        <item m="1" x="25"/>
        <item x="2"/>
        <item x="17"/>
        <item x="22"/>
        <item x="7"/>
        <item x="8"/>
        <item x="3"/>
        <item x="11"/>
        <item x="6"/>
        <item x="1"/>
        <item x="16"/>
        <item x="18"/>
        <item x="19"/>
        <item x="20"/>
        <item x="21"/>
      </items>
    </pivotField>
    <pivotField axis="axisRow" compact="0" outline="0" subtotalTop="0" showAll="0" includeNewItemsInFilter="1">
      <items count="24">
        <item x="5"/>
        <item x="9"/>
        <item x="10"/>
        <item x="11"/>
        <item x="18"/>
        <item x="14"/>
        <item x="1"/>
        <item x="0"/>
        <item x="6"/>
        <item x="21"/>
        <item x="17"/>
        <item x="13"/>
        <item x="20"/>
        <item x="22"/>
        <item x="7"/>
        <item x="8"/>
        <item x="4"/>
        <item x="19"/>
        <item x="3"/>
        <item x="15"/>
        <item x="2"/>
        <item x="16"/>
        <item x="12"/>
        <item t="default"/>
      </items>
    </pivotField>
    <pivotField dataField="1" compact="0" outline="0" subtotalTop="0" showAll="0" includeNewItemsInFilter="1"/>
    <pivotField compact="0" outline="0" subtotalTop="0" showAll="0" includeNewItemsInFilter="1"/>
  </pivotFields>
  <rowFields count="2">
    <field x="0"/>
    <field x="1"/>
  </rowFields>
  <rowItems count="24">
    <i>
      <x/>
      <x v="7"/>
    </i>
    <i>
      <x v="1"/>
      <x v="1"/>
    </i>
    <i>
      <x v="2"/>
      <x v="2"/>
    </i>
    <i>
      <x v="3"/>
      <x v="11"/>
    </i>
    <i>
      <x v="4"/>
      <x v="22"/>
    </i>
    <i>
      <x v="5"/>
      <x v="19"/>
    </i>
    <i>
      <x v="6"/>
      <x v="5"/>
    </i>
    <i>
      <x v="7"/>
      <x/>
    </i>
    <i>
      <x v="8"/>
      <x v="16"/>
    </i>
    <i>
      <x v="13"/>
      <x v="20"/>
    </i>
    <i>
      <x v="14"/>
      <x v="10"/>
    </i>
    <i>
      <x v="15"/>
      <x v="13"/>
    </i>
    <i>
      <x v="16"/>
      <x v="14"/>
    </i>
    <i>
      <x v="17"/>
      <x v="15"/>
    </i>
    <i>
      <x v="18"/>
      <x v="18"/>
    </i>
    <i>
      <x v="19"/>
      <x v="3"/>
    </i>
    <i>
      <x v="20"/>
      <x v="8"/>
    </i>
    <i>
      <x v="21"/>
      <x v="6"/>
    </i>
    <i>
      <x v="22"/>
      <x v="21"/>
    </i>
    <i>
      <x v="23"/>
      <x v="4"/>
    </i>
    <i>
      <x v="24"/>
      <x v="17"/>
    </i>
    <i>
      <x v="25"/>
      <x v="12"/>
    </i>
    <i>
      <x v="26"/>
      <x v="9"/>
    </i>
    <i t="grand">
      <x/>
    </i>
  </rowItems>
  <colItems count="1">
    <i/>
  </colItems>
  <dataFields count="1">
    <dataField name="Sum of QTY_x000a_ORDER" fld="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9.xml"/><Relationship Id="rId4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1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17"/>
  <sheetViews>
    <sheetView zoomScale="90" zoomScaleNormal="90" workbookViewId="0">
      <selection activeCell="O5" sqref="O5"/>
    </sheetView>
  </sheetViews>
  <sheetFormatPr defaultColWidth="9.28515625" defaultRowHeight="18.75"/>
  <cols>
    <col min="1" max="1" width="13.7109375" style="31" customWidth="1"/>
    <col min="2" max="2" width="23.28515625" style="31" customWidth="1"/>
    <col min="3" max="3" width="7.28515625" style="31" bestFit="1" customWidth="1"/>
    <col min="4" max="4" width="10.7109375" style="31" customWidth="1"/>
    <col min="5" max="5" width="12.28515625" style="31" bestFit="1" customWidth="1"/>
    <col min="6" max="6" width="7.28515625" style="31" bestFit="1" customWidth="1"/>
    <col min="7" max="7" width="10.7109375" style="31" customWidth="1"/>
    <col min="8" max="8" width="12.28515625" style="31" bestFit="1" customWidth="1"/>
    <col min="9" max="11" width="12.28515625" style="31" customWidth="1"/>
    <col min="12" max="12" width="7.42578125" style="31" customWidth="1"/>
    <col min="13" max="14" width="10.7109375" style="31" customWidth="1"/>
    <col min="15" max="15" width="6.7109375" style="31" customWidth="1"/>
    <col min="16" max="16" width="10.7109375" style="31" bestFit="1" customWidth="1"/>
    <col min="17" max="17" width="12.28515625" style="31" bestFit="1" customWidth="1"/>
    <col min="18" max="16384" width="9.28515625" style="31"/>
  </cols>
  <sheetData>
    <row r="1" spans="1:18">
      <c r="B1" s="32" t="s">
        <v>83</v>
      </c>
    </row>
    <row r="3" spans="1:18" ht="30" customHeight="1">
      <c r="B3" s="1066" t="s">
        <v>84</v>
      </c>
      <c r="C3" s="1067" t="s">
        <v>85</v>
      </c>
      <c r="D3" s="1068"/>
      <c r="E3" s="1069"/>
      <c r="F3" s="1073" t="s">
        <v>86</v>
      </c>
      <c r="G3" s="1074"/>
      <c r="H3" s="1075"/>
      <c r="I3" s="1085" t="s">
        <v>137</v>
      </c>
      <c r="J3" s="1086"/>
      <c r="K3" s="1087"/>
      <c r="L3" s="1079" t="s">
        <v>87</v>
      </c>
      <c r="M3" s="1080"/>
      <c r="N3" s="1081"/>
      <c r="O3" s="1065" t="s">
        <v>88</v>
      </c>
      <c r="P3" s="1065"/>
      <c r="Q3" s="1065"/>
    </row>
    <row r="4" spans="1:18">
      <c r="B4" s="1066"/>
      <c r="C4" s="1070">
        <v>45108</v>
      </c>
      <c r="D4" s="1071"/>
      <c r="E4" s="1072"/>
      <c r="F4" s="1076">
        <v>45474</v>
      </c>
      <c r="G4" s="1077"/>
      <c r="H4" s="1078"/>
      <c r="I4" s="173"/>
      <c r="J4" s="173"/>
      <c r="K4" s="173"/>
      <c r="L4" s="1082">
        <v>45474</v>
      </c>
      <c r="M4" s="1083"/>
      <c r="N4" s="1084"/>
      <c r="O4" s="1062">
        <v>45474</v>
      </c>
      <c r="P4" s="1063"/>
      <c r="Q4" s="1064"/>
    </row>
    <row r="5" spans="1:18">
      <c r="B5" s="31" t="s">
        <v>93</v>
      </c>
      <c r="C5" s="33">
        <f>24*5</f>
        <v>120</v>
      </c>
      <c r="D5" s="33"/>
      <c r="E5" s="33"/>
      <c r="F5" s="34">
        <f>24*7</f>
        <v>168</v>
      </c>
      <c r="G5" s="34"/>
      <c r="H5" s="34"/>
      <c r="I5" s="174"/>
      <c r="J5" s="174"/>
      <c r="K5" s="174"/>
      <c r="L5" s="35"/>
      <c r="M5" s="35"/>
      <c r="N5" s="35"/>
      <c r="O5" s="36"/>
      <c r="P5" s="36"/>
      <c r="Q5" s="36"/>
    </row>
    <row r="6" spans="1:18">
      <c r="C6" s="33"/>
      <c r="D6" s="33"/>
      <c r="E6" s="33"/>
      <c r="F6" s="34"/>
      <c r="G6" s="34"/>
      <c r="H6" s="34"/>
      <c r="I6" s="174"/>
      <c r="J6" s="174"/>
      <c r="K6" s="174"/>
      <c r="L6" s="35"/>
      <c r="M6" s="35"/>
      <c r="N6" s="35"/>
      <c r="O6" s="36"/>
      <c r="P6" s="36"/>
      <c r="Q6" s="36"/>
    </row>
    <row r="7" spans="1:18">
      <c r="B7" s="37" t="s">
        <v>138</v>
      </c>
      <c r="C7" s="38" t="s">
        <v>90</v>
      </c>
      <c r="D7" s="38" t="s">
        <v>91</v>
      </c>
      <c r="E7" s="38" t="s">
        <v>92</v>
      </c>
      <c r="F7" s="39" t="s">
        <v>90</v>
      </c>
      <c r="G7" s="39" t="s">
        <v>91</v>
      </c>
      <c r="H7" s="39" t="s">
        <v>92</v>
      </c>
      <c r="I7" s="175" t="s">
        <v>90</v>
      </c>
      <c r="J7" s="175" t="s">
        <v>91</v>
      </c>
      <c r="K7" s="175" t="s">
        <v>92</v>
      </c>
      <c r="L7" s="40" t="s">
        <v>90</v>
      </c>
      <c r="M7" s="40" t="s">
        <v>91</v>
      </c>
      <c r="N7" s="40" t="s">
        <v>92</v>
      </c>
      <c r="O7" s="41" t="s">
        <v>90</v>
      </c>
      <c r="P7" s="41" t="s">
        <v>91</v>
      </c>
      <c r="Q7" s="41" t="s">
        <v>92</v>
      </c>
    </row>
    <row r="8" spans="1:18">
      <c r="A8" s="31" t="s">
        <v>94</v>
      </c>
      <c r="B8" s="31" t="s">
        <v>89</v>
      </c>
      <c r="C8" s="33">
        <v>5</v>
      </c>
      <c r="D8" s="33">
        <v>24000</v>
      </c>
      <c r="E8" s="33">
        <f>C8*D8</f>
        <v>120000</v>
      </c>
      <c r="F8" s="34">
        <f>C8/C5*F5</f>
        <v>7</v>
      </c>
      <c r="G8" s="34">
        <v>24000</v>
      </c>
      <c r="H8" s="34">
        <f>F8*G8</f>
        <v>168000</v>
      </c>
      <c r="I8" s="174"/>
      <c r="J8" s="174"/>
      <c r="K8" s="174"/>
      <c r="L8" s="42">
        <v>0</v>
      </c>
      <c r="M8" s="42">
        <v>300</v>
      </c>
      <c r="N8" s="42">
        <f>F8*M8</f>
        <v>2100</v>
      </c>
      <c r="O8" s="43">
        <f t="shared" ref="O8:Q10" si="0">F8+I8-L8</f>
        <v>7</v>
      </c>
      <c r="P8" s="43">
        <f t="shared" si="0"/>
        <v>23700</v>
      </c>
      <c r="Q8" s="43">
        <f t="shared" si="0"/>
        <v>165900</v>
      </c>
      <c r="R8" s="177">
        <f>O8*P8-Q8</f>
        <v>0</v>
      </c>
    </row>
    <row r="9" spans="1:18">
      <c r="A9" s="31" t="s">
        <v>95</v>
      </c>
      <c r="B9" s="31" t="s">
        <v>89</v>
      </c>
      <c r="C9" s="33">
        <v>5</v>
      </c>
      <c r="D9" s="33">
        <v>24000</v>
      </c>
      <c r="E9" s="33">
        <f>C9*D9</f>
        <v>120000</v>
      </c>
      <c r="F9" s="34">
        <f>C9/C5*F5</f>
        <v>7</v>
      </c>
      <c r="G9" s="34">
        <v>24000</v>
      </c>
      <c r="H9" s="34">
        <f>F9*G9</f>
        <v>168000</v>
      </c>
      <c r="I9" s="174"/>
      <c r="J9" s="174">
        <v>1000</v>
      </c>
      <c r="K9" s="174">
        <f>F9*J9</f>
        <v>7000</v>
      </c>
      <c r="L9" s="42"/>
      <c r="M9" s="42"/>
      <c r="N9" s="42"/>
      <c r="O9" s="43">
        <f t="shared" si="0"/>
        <v>7</v>
      </c>
      <c r="P9" s="43">
        <f t="shared" si="0"/>
        <v>25000</v>
      </c>
      <c r="Q9" s="43">
        <f t="shared" si="0"/>
        <v>175000</v>
      </c>
      <c r="R9" s="177">
        <f t="shared" ref="R9:R15" si="1">O9*P9-Q9</f>
        <v>0</v>
      </c>
    </row>
    <row r="10" spans="1:18">
      <c r="A10" s="31" t="s">
        <v>96</v>
      </c>
      <c r="B10" s="31" t="s">
        <v>89</v>
      </c>
      <c r="C10" s="33">
        <v>5</v>
      </c>
      <c r="D10" s="33">
        <v>24000</v>
      </c>
      <c r="E10" s="33">
        <f>C10*D10</f>
        <v>120000</v>
      </c>
      <c r="F10" s="34">
        <f>C10/C5*F5</f>
        <v>7</v>
      </c>
      <c r="G10" s="34">
        <v>24000</v>
      </c>
      <c r="H10" s="34">
        <f>F10*G10</f>
        <v>168000</v>
      </c>
      <c r="I10" s="174"/>
      <c r="J10" s="174">
        <v>1000</v>
      </c>
      <c r="K10" s="174">
        <f>F10*J10</f>
        <v>7000</v>
      </c>
      <c r="L10" s="42"/>
      <c r="M10" s="42">
        <v>500</v>
      </c>
      <c r="N10" s="42">
        <f>F10*M10</f>
        <v>3500</v>
      </c>
      <c r="O10" s="43">
        <f t="shared" si="0"/>
        <v>7</v>
      </c>
      <c r="P10" s="43">
        <f t="shared" si="0"/>
        <v>24500</v>
      </c>
      <c r="Q10" s="43">
        <f t="shared" si="0"/>
        <v>171500</v>
      </c>
      <c r="R10" s="177">
        <f>O10*P10-Q10</f>
        <v>0</v>
      </c>
    </row>
    <row r="11" spans="1:18">
      <c r="C11" s="44"/>
      <c r="D11" s="44"/>
      <c r="E11" s="44"/>
      <c r="F11" s="45"/>
      <c r="G11" s="45"/>
      <c r="H11" s="45"/>
      <c r="I11" s="176"/>
      <c r="J11" s="176"/>
      <c r="K11" s="176"/>
      <c r="L11" s="35"/>
      <c r="M11" s="35"/>
      <c r="N11" s="35"/>
      <c r="O11" s="36"/>
      <c r="P11" s="36"/>
      <c r="Q11" s="46"/>
      <c r="R11" s="177">
        <f t="shared" si="1"/>
        <v>0</v>
      </c>
    </row>
    <row r="12" spans="1:18">
      <c r="B12" s="37" t="s">
        <v>139</v>
      </c>
      <c r="C12" s="44"/>
      <c r="D12" s="44"/>
      <c r="E12" s="44"/>
      <c r="F12" s="45"/>
      <c r="G12" s="45"/>
      <c r="H12" s="45"/>
      <c r="I12" s="176"/>
      <c r="J12" s="176"/>
      <c r="K12" s="176"/>
      <c r="L12" s="35"/>
      <c r="M12" s="35"/>
      <c r="N12" s="35"/>
      <c r="O12" s="36"/>
      <c r="P12" s="36"/>
      <c r="Q12" s="46"/>
      <c r="R12" s="177"/>
    </row>
    <row r="13" spans="1:18">
      <c r="A13" s="31" t="s">
        <v>94</v>
      </c>
      <c r="B13" s="31" t="s">
        <v>98</v>
      </c>
      <c r="C13" s="33">
        <v>5</v>
      </c>
      <c r="D13" s="33">
        <v>2000</v>
      </c>
      <c r="E13" s="33">
        <f>C13*D13</f>
        <v>10000</v>
      </c>
      <c r="F13" s="34">
        <v>5</v>
      </c>
      <c r="G13" s="34">
        <v>2000</v>
      </c>
      <c r="H13" s="34">
        <f>F13*G13</f>
        <v>10000</v>
      </c>
      <c r="I13" s="174"/>
      <c r="J13" s="174"/>
      <c r="K13" s="174"/>
      <c r="L13" s="42">
        <v>1</v>
      </c>
      <c r="M13" s="42">
        <v>0</v>
      </c>
      <c r="N13" s="42">
        <f>G13*L13</f>
        <v>2000</v>
      </c>
      <c r="O13" s="43">
        <f t="shared" ref="O13:Q17" si="2">F13+I13-L13</f>
        <v>4</v>
      </c>
      <c r="P13" s="43">
        <f t="shared" si="2"/>
        <v>2000</v>
      </c>
      <c r="Q13" s="43">
        <f t="shared" si="2"/>
        <v>8000</v>
      </c>
      <c r="R13" s="177">
        <f t="shared" si="1"/>
        <v>0</v>
      </c>
    </row>
    <row r="14" spans="1:18">
      <c r="A14" s="31" t="s">
        <v>95</v>
      </c>
      <c r="B14" s="31" t="s">
        <v>98</v>
      </c>
      <c r="C14" s="33">
        <v>5</v>
      </c>
      <c r="D14" s="33">
        <v>2000</v>
      </c>
      <c r="E14" s="33">
        <f>C14*D14</f>
        <v>10000</v>
      </c>
      <c r="F14" s="34">
        <v>5</v>
      </c>
      <c r="G14" s="34">
        <v>2000</v>
      </c>
      <c r="H14" s="34">
        <f>F14*G14</f>
        <v>10000</v>
      </c>
      <c r="I14" s="174"/>
      <c r="J14" s="174"/>
      <c r="K14" s="174"/>
      <c r="L14" s="42">
        <v>0</v>
      </c>
      <c r="M14" s="42">
        <v>200</v>
      </c>
      <c r="N14" s="42">
        <f>F14*M14</f>
        <v>1000</v>
      </c>
      <c r="O14" s="43">
        <f t="shared" si="2"/>
        <v>5</v>
      </c>
      <c r="P14" s="43">
        <f t="shared" si="2"/>
        <v>1800</v>
      </c>
      <c r="Q14" s="43">
        <f t="shared" si="2"/>
        <v>9000</v>
      </c>
      <c r="R14" s="177">
        <f t="shared" si="1"/>
        <v>0</v>
      </c>
    </row>
    <row r="15" spans="1:18">
      <c r="A15" s="31" t="s">
        <v>96</v>
      </c>
      <c r="B15" s="31" t="s">
        <v>98</v>
      </c>
      <c r="C15" s="33">
        <v>5</v>
      </c>
      <c r="D15" s="33">
        <v>2000</v>
      </c>
      <c r="E15" s="33">
        <f>C15*D15</f>
        <v>10000</v>
      </c>
      <c r="F15" s="34">
        <v>5</v>
      </c>
      <c r="G15" s="34">
        <v>2000</v>
      </c>
      <c r="H15" s="34">
        <f>F15*G15</f>
        <v>10000</v>
      </c>
      <c r="I15" s="174"/>
      <c r="J15" s="174">
        <v>200</v>
      </c>
      <c r="K15" s="174">
        <f>F15*J15</f>
        <v>1000</v>
      </c>
      <c r="L15" s="42"/>
      <c r="M15" s="42"/>
      <c r="N15" s="42"/>
      <c r="O15" s="43">
        <f t="shared" si="2"/>
        <v>5</v>
      </c>
      <c r="P15" s="43">
        <f t="shared" si="2"/>
        <v>2200</v>
      </c>
      <c r="Q15" s="43">
        <f t="shared" si="2"/>
        <v>11000</v>
      </c>
      <c r="R15" s="177">
        <f t="shared" si="1"/>
        <v>0</v>
      </c>
    </row>
    <row r="16" spans="1:18">
      <c r="A16" s="31" t="s">
        <v>97</v>
      </c>
      <c r="B16" s="31" t="s">
        <v>98</v>
      </c>
      <c r="C16" s="33">
        <v>5</v>
      </c>
      <c r="D16" s="33">
        <v>2000</v>
      </c>
      <c r="E16" s="33">
        <f>C16*D16</f>
        <v>10000</v>
      </c>
      <c r="F16" s="34">
        <v>5</v>
      </c>
      <c r="G16" s="34">
        <v>2000</v>
      </c>
      <c r="H16" s="34">
        <f>F16*G16</f>
        <v>10000</v>
      </c>
      <c r="I16" s="174"/>
      <c r="J16" s="174">
        <v>200</v>
      </c>
      <c r="K16" s="174">
        <f>F16*J16</f>
        <v>1000</v>
      </c>
      <c r="L16" s="42"/>
      <c r="M16" s="42">
        <v>100</v>
      </c>
      <c r="N16" s="42">
        <f>F16*M16</f>
        <v>500</v>
      </c>
      <c r="O16" s="43">
        <f t="shared" si="2"/>
        <v>5</v>
      </c>
      <c r="P16" s="43">
        <f t="shared" si="2"/>
        <v>2100</v>
      </c>
      <c r="Q16" s="43">
        <f t="shared" si="2"/>
        <v>10500</v>
      </c>
      <c r="R16" s="177">
        <f>O16*P16-Q16</f>
        <v>0</v>
      </c>
    </row>
    <row r="17" spans="1:18">
      <c r="A17" s="31" t="s">
        <v>99</v>
      </c>
      <c r="B17" s="31" t="s">
        <v>98</v>
      </c>
      <c r="C17" s="44">
        <v>5</v>
      </c>
      <c r="D17" s="33">
        <v>2000</v>
      </c>
      <c r="E17" s="33">
        <f>C17*D17</f>
        <v>10000</v>
      </c>
      <c r="F17" s="34">
        <v>5</v>
      </c>
      <c r="G17" s="34">
        <v>2000</v>
      </c>
      <c r="H17" s="34">
        <f>F17*G17</f>
        <v>10000</v>
      </c>
      <c r="I17" s="176">
        <v>1</v>
      </c>
      <c r="J17" s="174">
        <v>0</v>
      </c>
      <c r="K17" s="179">
        <f>I17*G17</f>
        <v>2000</v>
      </c>
      <c r="L17" s="35"/>
      <c r="M17" s="42">
        <v>100</v>
      </c>
      <c r="N17" s="42">
        <f>(F17+I17)*M17</f>
        <v>600</v>
      </c>
      <c r="O17" s="43">
        <f t="shared" si="2"/>
        <v>6</v>
      </c>
      <c r="P17" s="46">
        <f t="shared" si="2"/>
        <v>1900</v>
      </c>
      <c r="Q17" s="43">
        <f t="shared" si="2"/>
        <v>11400</v>
      </c>
      <c r="R17" s="177">
        <f>O17*P17-Q17</f>
        <v>0</v>
      </c>
    </row>
  </sheetData>
  <mergeCells count="10">
    <mergeCell ref="O4:Q4"/>
    <mergeCell ref="O3:Q3"/>
    <mergeCell ref="B3:B4"/>
    <mergeCell ref="C3:E3"/>
    <mergeCell ref="C4:E4"/>
    <mergeCell ref="F3:H3"/>
    <mergeCell ref="F4:H4"/>
    <mergeCell ref="L3:N3"/>
    <mergeCell ref="L4:N4"/>
    <mergeCell ref="I3:K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CP209"/>
  <sheetViews>
    <sheetView tabSelected="1" topLeftCell="A9" zoomScale="85" zoomScaleNormal="85" workbookViewId="0">
      <selection activeCell="A14" sqref="A14:XFD14"/>
    </sheetView>
  </sheetViews>
  <sheetFormatPr defaultColWidth="9.140625" defaultRowHeight="15"/>
  <cols>
    <col min="1" max="1" width="10.85546875" style="204" customWidth="1"/>
    <col min="2" max="2" width="14.28515625" style="204" customWidth="1"/>
    <col min="3" max="3" width="16.140625" style="204" customWidth="1"/>
    <col min="4" max="4" width="20.7109375" style="321" customWidth="1"/>
    <col min="5" max="5" width="30" style="321" customWidth="1"/>
    <col min="6" max="6" width="54.140625" style="321" customWidth="1"/>
    <col min="7" max="7" width="12.42578125" style="204" customWidth="1"/>
    <col min="8" max="8" width="12.28515625" style="321" customWidth="1"/>
    <col min="9" max="9" width="19" style="321" customWidth="1"/>
    <col min="10" max="10" width="11" style="323" customWidth="1"/>
    <col min="11" max="11" width="12" style="323" customWidth="1"/>
    <col min="12" max="12" width="19" style="322" customWidth="1"/>
    <col min="13" max="13" width="20.42578125" style="322" customWidth="1"/>
    <col min="14" max="14" width="8.42578125" style="322" customWidth="1"/>
    <col min="15" max="15" width="12.42578125" style="322" customWidth="1"/>
    <col min="16" max="27" width="10.85546875" style="322" customWidth="1"/>
    <col min="28" max="28" width="12" style="322" customWidth="1"/>
    <col min="29" max="39" width="9.28515625" style="322" customWidth="1"/>
    <col min="40" max="51" width="9" style="204" customWidth="1"/>
    <col min="52" max="52" width="9" style="322" customWidth="1"/>
    <col min="53" max="53" width="9.28515625" style="322" customWidth="1"/>
    <col min="54" max="54" width="2.7109375" style="322" customWidth="1"/>
    <col min="55" max="68" width="12.7109375" style="322" customWidth="1"/>
    <col min="69" max="69" width="9.140625" style="321"/>
    <col min="70" max="70" width="22.28515625" style="918" customWidth="1"/>
    <col min="71" max="71" width="28" style="918" customWidth="1"/>
    <col min="72" max="72" width="27.42578125" style="918" customWidth="1"/>
    <col min="73" max="73" width="19.7109375" style="918" customWidth="1"/>
    <col min="74" max="74" width="21.28515625" style="918" customWidth="1"/>
    <col min="75" max="75" width="19.28515625" style="918" customWidth="1"/>
    <col min="76" max="16384" width="9.140625" style="321"/>
  </cols>
  <sheetData>
    <row r="1" spans="1:94" customFormat="1">
      <c r="A1" s="81" t="s">
        <v>14</v>
      </c>
      <c r="B1" s="73"/>
      <c r="C1" s="73"/>
      <c r="D1" s="47"/>
      <c r="G1" s="73"/>
      <c r="H1" s="11" t="s">
        <v>16</v>
      </c>
      <c r="I1" s="12" t="s">
        <v>17</v>
      </c>
      <c r="J1" s="205"/>
      <c r="K1" s="205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R1" s="714"/>
      <c r="BS1" s="714"/>
      <c r="BT1" s="714"/>
      <c r="BU1" s="714"/>
      <c r="BV1" s="714"/>
      <c r="BW1" s="714"/>
    </row>
    <row r="2" spans="1:94" customFormat="1">
      <c r="A2" s="82" t="s">
        <v>15</v>
      </c>
      <c r="B2" s="73"/>
      <c r="C2" s="73"/>
      <c r="D2" s="47"/>
      <c r="G2" s="73"/>
      <c r="H2" s="10"/>
      <c r="I2" s="65" t="s">
        <v>1462</v>
      </c>
      <c r="J2" s="205"/>
      <c r="K2" s="205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R2" s="714"/>
      <c r="BS2" s="714"/>
      <c r="BT2" s="714"/>
      <c r="BU2" s="714"/>
      <c r="BV2" s="714"/>
      <c r="BW2" s="714"/>
    </row>
    <row r="3" spans="1:94" customFormat="1">
      <c r="A3" s="82" t="s">
        <v>218</v>
      </c>
      <c r="B3" s="73"/>
      <c r="C3" s="73"/>
      <c r="D3" s="47"/>
      <c r="G3" s="73"/>
      <c r="I3" s="65"/>
      <c r="J3" s="205"/>
      <c r="K3" s="205"/>
      <c r="L3" s="47"/>
      <c r="M3" s="47"/>
      <c r="N3" s="14" t="s">
        <v>18</v>
      </c>
      <c r="O3" s="15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R3" s="714"/>
      <c r="BS3" s="714"/>
      <c r="BT3" s="714"/>
      <c r="BU3" s="714"/>
      <c r="BV3" s="714"/>
      <c r="BW3" s="714"/>
    </row>
    <row r="4" spans="1:94" customFormat="1">
      <c r="A4" s="82" t="s">
        <v>136</v>
      </c>
      <c r="B4" s="73"/>
      <c r="C4" s="73"/>
      <c r="D4" s="47"/>
      <c r="G4" s="73"/>
      <c r="H4" s="11"/>
      <c r="I4" s="12"/>
      <c r="J4" s="205"/>
      <c r="K4" s="205"/>
      <c r="L4" s="47"/>
      <c r="M4" s="47"/>
      <c r="N4" s="186" t="s">
        <v>19</v>
      </c>
      <c r="O4" s="186">
        <v>15798.6</v>
      </c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R4" s="714"/>
      <c r="BS4" s="714"/>
      <c r="BT4" s="714"/>
      <c r="BU4" s="714"/>
      <c r="BV4" s="714"/>
      <c r="BW4" s="714"/>
    </row>
    <row r="5" spans="1:94" customFormat="1">
      <c r="A5" s="73"/>
      <c r="B5" s="73"/>
      <c r="C5" s="73"/>
      <c r="D5" s="47"/>
      <c r="G5" s="73"/>
      <c r="H5" s="10"/>
      <c r="I5" s="13"/>
      <c r="J5" s="205"/>
      <c r="K5" s="205"/>
      <c r="L5" s="47"/>
      <c r="M5" s="47"/>
      <c r="N5" s="186" t="s">
        <v>20</v>
      </c>
      <c r="O5" s="186">
        <v>151</v>
      </c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R5" s="714"/>
      <c r="BS5" s="714"/>
      <c r="BT5" s="714"/>
      <c r="BU5" s="714"/>
      <c r="BV5" s="714"/>
      <c r="BW5" s="714"/>
    </row>
    <row r="6" spans="1:94" customFormat="1">
      <c r="A6" s="73"/>
      <c r="B6" s="73"/>
      <c r="C6" s="73"/>
      <c r="D6" s="47">
        <f>498-332</f>
        <v>166</v>
      </c>
      <c r="G6" s="73"/>
      <c r="I6" s="65"/>
      <c r="J6" s="205"/>
      <c r="K6" s="205"/>
      <c r="L6" s="47"/>
      <c r="M6" s="47"/>
      <c r="N6" s="186" t="s">
        <v>21</v>
      </c>
      <c r="O6" s="186">
        <v>1</v>
      </c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R6" s="714"/>
      <c r="BS6" s="714"/>
      <c r="BT6" s="714"/>
      <c r="BU6" s="714"/>
      <c r="BV6" s="714"/>
      <c r="BW6" s="714"/>
    </row>
    <row r="7" spans="1:94" customFormat="1">
      <c r="A7" s="73"/>
      <c r="B7" s="73"/>
      <c r="C7" s="73"/>
      <c r="D7" s="47"/>
      <c r="G7" s="73"/>
      <c r="J7" s="205"/>
      <c r="K7" s="205"/>
      <c r="L7" s="47"/>
      <c r="M7" s="47"/>
      <c r="N7" s="186" t="s">
        <v>22</v>
      </c>
      <c r="O7" s="186">
        <v>0.92600000000000005</v>
      </c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R7" s="714"/>
      <c r="BS7" s="714"/>
      <c r="BT7" s="714"/>
      <c r="BU7" s="714"/>
      <c r="BV7" s="714"/>
      <c r="BW7" s="714"/>
    </row>
    <row r="8" spans="1:94" customFormat="1">
      <c r="A8" s="73"/>
      <c r="B8" s="171"/>
      <c r="C8" s="73"/>
      <c r="D8" s="47"/>
      <c r="G8" s="73"/>
      <c r="J8" s="205"/>
      <c r="K8" s="205"/>
      <c r="L8" s="47"/>
      <c r="M8" s="47"/>
      <c r="N8" s="186" t="s">
        <v>23</v>
      </c>
      <c r="O8" s="186">
        <v>0.872</v>
      </c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R8" s="714"/>
      <c r="BS8" s="714"/>
      <c r="BT8" s="714"/>
      <c r="BU8" s="714"/>
      <c r="BV8" s="714"/>
      <c r="BW8" s="714"/>
    </row>
    <row r="9" spans="1:94" customFormat="1">
      <c r="A9" s="73"/>
      <c r="B9" s="73"/>
      <c r="C9" s="73"/>
      <c r="D9" s="47"/>
      <c r="G9" s="73"/>
      <c r="J9" s="205"/>
      <c r="K9" s="205"/>
      <c r="L9" s="47"/>
      <c r="M9" s="47"/>
      <c r="N9" s="186" t="s">
        <v>24</v>
      </c>
      <c r="O9" s="186">
        <v>34.372999999999998</v>
      </c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607">
        <f>SUM(BO12:BO208)</f>
        <v>9433.4469293926104</v>
      </c>
      <c r="BP9" s="47"/>
      <c r="BR9" s="714"/>
      <c r="BS9" s="714"/>
      <c r="BT9" s="714"/>
      <c r="BU9" s="714"/>
      <c r="BV9" s="714"/>
      <c r="BW9" s="714"/>
    </row>
    <row r="10" spans="1:94" customFormat="1" ht="15" customHeight="1">
      <c r="A10" s="1088" t="s">
        <v>11</v>
      </c>
      <c r="B10" s="1090" t="s">
        <v>155</v>
      </c>
      <c r="C10" s="1097" t="s">
        <v>0</v>
      </c>
      <c r="D10" s="1096" t="s">
        <v>1</v>
      </c>
      <c r="E10" s="1094" t="s">
        <v>2</v>
      </c>
      <c r="F10" s="1094" t="s">
        <v>154</v>
      </c>
      <c r="G10" s="1094" t="s">
        <v>108</v>
      </c>
      <c r="H10" s="1094" t="s">
        <v>3</v>
      </c>
      <c r="I10" s="1092" t="s">
        <v>4</v>
      </c>
      <c r="J10" s="1094" t="s">
        <v>5</v>
      </c>
      <c r="K10" s="1094" t="s">
        <v>6</v>
      </c>
      <c r="L10" s="1092" t="s">
        <v>7</v>
      </c>
      <c r="M10" s="1092" t="s">
        <v>8</v>
      </c>
      <c r="N10" s="1092" t="s">
        <v>9</v>
      </c>
      <c r="O10" s="1092" t="s">
        <v>10</v>
      </c>
      <c r="P10" s="1098" t="s">
        <v>135</v>
      </c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100"/>
      <c r="AB10" s="1098" t="s">
        <v>25</v>
      </c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104"/>
      <c r="AN10" s="9" t="s">
        <v>10253</v>
      </c>
      <c r="AO10" s="9" t="s">
        <v>10254</v>
      </c>
      <c r="AP10" s="9" t="s">
        <v>10255</v>
      </c>
      <c r="AQ10" s="9" t="s">
        <v>10256</v>
      </c>
      <c r="AR10" s="9" t="s">
        <v>10257</v>
      </c>
      <c r="AS10" s="9" t="s">
        <v>10258</v>
      </c>
      <c r="AT10" s="9" t="s">
        <v>10259</v>
      </c>
      <c r="AU10" s="9" t="s">
        <v>10260</v>
      </c>
      <c r="AV10" s="9" t="s">
        <v>10261</v>
      </c>
      <c r="AW10" s="9" t="s">
        <v>10262</v>
      </c>
      <c r="AX10" s="9" t="s">
        <v>10263</v>
      </c>
      <c r="AY10" s="9" t="s">
        <v>10264</v>
      </c>
      <c r="AZ10" s="1102" t="s">
        <v>27</v>
      </c>
      <c r="BA10" s="1102" t="s">
        <v>28</v>
      </c>
      <c r="BB10" s="76"/>
      <c r="BC10" s="9" t="s">
        <v>10253</v>
      </c>
      <c r="BD10" s="9" t="s">
        <v>10254</v>
      </c>
      <c r="BE10" s="9" t="s">
        <v>10255</v>
      </c>
      <c r="BF10" s="9" t="s">
        <v>10256</v>
      </c>
      <c r="BG10" s="9" t="s">
        <v>10257</v>
      </c>
      <c r="BH10" s="9" t="s">
        <v>10258</v>
      </c>
      <c r="BI10" s="9" t="s">
        <v>10259</v>
      </c>
      <c r="BJ10" s="9" t="s">
        <v>10260</v>
      </c>
      <c r="BK10" s="9" t="s">
        <v>10261</v>
      </c>
      <c r="BL10" s="9" t="s">
        <v>10262</v>
      </c>
      <c r="BM10" s="9" t="s">
        <v>10263</v>
      </c>
      <c r="BN10" s="9" t="s">
        <v>10264</v>
      </c>
      <c r="BO10" s="1102" t="s">
        <v>27</v>
      </c>
      <c r="BP10" s="1102" t="s">
        <v>28</v>
      </c>
      <c r="BQ10" s="1"/>
      <c r="BR10" s="3"/>
      <c r="BS10" s="1101" t="s">
        <v>241</v>
      </c>
      <c r="BT10" s="1101"/>
      <c r="BU10" s="1101"/>
      <c r="BV10" s="1101"/>
      <c r="BW10" s="3"/>
      <c r="BX10" s="3"/>
      <c r="BY10" s="3"/>
      <c r="BZ10" s="3"/>
      <c r="CA10" s="3"/>
      <c r="CB10" s="3"/>
      <c r="CC10" s="3"/>
      <c r="CD10" s="3"/>
      <c r="CE10" s="3"/>
      <c r="CF10" s="4"/>
      <c r="CG10" s="4"/>
      <c r="CH10" s="4"/>
      <c r="CI10" s="4"/>
      <c r="CJ10" s="4"/>
      <c r="CK10" s="3"/>
      <c r="CL10" s="6"/>
      <c r="CM10" s="6"/>
      <c r="CN10" s="5"/>
      <c r="CO10" s="5"/>
      <c r="CP10" s="5"/>
    </row>
    <row r="11" spans="1:94" customFormat="1">
      <c r="A11" s="1089"/>
      <c r="B11" s="1091"/>
      <c r="C11" s="1094"/>
      <c r="D11" s="1092"/>
      <c r="E11" s="1095"/>
      <c r="F11" s="1095"/>
      <c r="G11" s="1105"/>
      <c r="H11" s="1095"/>
      <c r="I11" s="1093"/>
      <c r="J11" s="1095"/>
      <c r="K11" s="1095"/>
      <c r="L11" s="1093"/>
      <c r="M11" s="1093"/>
      <c r="N11" s="1093"/>
      <c r="O11" s="1093"/>
      <c r="P11" s="9" t="s">
        <v>10253</v>
      </c>
      <c r="Q11" s="9" t="s">
        <v>10254</v>
      </c>
      <c r="R11" s="9" t="s">
        <v>10255</v>
      </c>
      <c r="S11" s="9" t="s">
        <v>10256</v>
      </c>
      <c r="T11" s="9" t="s">
        <v>10257</v>
      </c>
      <c r="U11" s="9" t="s">
        <v>10258</v>
      </c>
      <c r="V11" s="9" t="s">
        <v>10259</v>
      </c>
      <c r="W11" s="9" t="s">
        <v>10260</v>
      </c>
      <c r="X11" s="9" t="s">
        <v>10261</v>
      </c>
      <c r="Y11" s="9" t="s">
        <v>10262</v>
      </c>
      <c r="Z11" s="9" t="s">
        <v>10263</v>
      </c>
      <c r="AA11" s="9" t="s">
        <v>10264</v>
      </c>
      <c r="AB11" s="9" t="s">
        <v>10253</v>
      </c>
      <c r="AC11" s="9" t="s">
        <v>10254</v>
      </c>
      <c r="AD11" s="9" t="s">
        <v>10255</v>
      </c>
      <c r="AE11" s="9" t="s">
        <v>10256</v>
      </c>
      <c r="AF11" s="9" t="s">
        <v>10257</v>
      </c>
      <c r="AG11" s="9" t="s">
        <v>10258</v>
      </c>
      <c r="AH11" s="9" t="s">
        <v>10259</v>
      </c>
      <c r="AI11" s="9" t="s">
        <v>10260</v>
      </c>
      <c r="AJ11" s="9" t="s">
        <v>10261</v>
      </c>
      <c r="AK11" s="9" t="s">
        <v>10262</v>
      </c>
      <c r="AL11" s="9" t="s">
        <v>10263</v>
      </c>
      <c r="AM11" s="9" t="s">
        <v>10264</v>
      </c>
      <c r="AN11" s="8" t="s">
        <v>13</v>
      </c>
      <c r="AO11" s="8" t="s">
        <v>13</v>
      </c>
      <c r="AP11" s="8" t="s">
        <v>13</v>
      </c>
      <c r="AQ11" s="8" t="s">
        <v>13</v>
      </c>
      <c r="AR11" s="8" t="s">
        <v>13</v>
      </c>
      <c r="AS11" s="8" t="s">
        <v>13</v>
      </c>
      <c r="AT11" s="8" t="s">
        <v>13</v>
      </c>
      <c r="AU11" s="8" t="s">
        <v>13</v>
      </c>
      <c r="AV11" s="8" t="s">
        <v>13</v>
      </c>
      <c r="AW11" s="8" t="s">
        <v>13</v>
      </c>
      <c r="AX11" s="8" t="s">
        <v>13</v>
      </c>
      <c r="AY11" s="80" t="s">
        <v>13</v>
      </c>
      <c r="AZ11" s="1103"/>
      <c r="BA11" s="1103"/>
      <c r="BB11" s="76"/>
      <c r="BC11" s="7" t="s">
        <v>26</v>
      </c>
      <c r="BD11" s="7" t="s">
        <v>26</v>
      </c>
      <c r="BE11" s="7" t="s">
        <v>26</v>
      </c>
      <c r="BF11" s="7" t="s">
        <v>26</v>
      </c>
      <c r="BG11" s="7" t="s">
        <v>26</v>
      </c>
      <c r="BH11" s="7" t="s">
        <v>26</v>
      </c>
      <c r="BI11" s="7" t="s">
        <v>26</v>
      </c>
      <c r="BJ11" s="7" t="s">
        <v>26</v>
      </c>
      <c r="BK11" s="7" t="s">
        <v>26</v>
      </c>
      <c r="BL11" s="7" t="s">
        <v>26</v>
      </c>
      <c r="BM11" s="7" t="s">
        <v>26</v>
      </c>
      <c r="BN11" s="17" t="s">
        <v>26</v>
      </c>
      <c r="BO11" s="1103"/>
      <c r="BP11" s="1103"/>
      <c r="BQ11" s="1"/>
      <c r="BR11" s="714" t="s">
        <v>5</v>
      </c>
      <c r="BS11" s="196" t="s">
        <v>29</v>
      </c>
      <c r="BT11" s="196" t="s">
        <v>30</v>
      </c>
      <c r="BU11" s="196" t="s">
        <v>7</v>
      </c>
      <c r="BV11" s="196" t="s">
        <v>31</v>
      </c>
      <c r="BW11" s="714" t="s">
        <v>108</v>
      </c>
      <c r="BX11" s="2"/>
      <c r="BY11" s="2"/>
      <c r="BZ11" s="2"/>
      <c r="CA11" s="2"/>
      <c r="CB11" s="2"/>
      <c r="CC11" s="2"/>
      <c r="CD11" s="2"/>
      <c r="CE11" s="2"/>
      <c r="CF11" s="1"/>
      <c r="CG11" s="1"/>
      <c r="CH11" s="1"/>
      <c r="CI11" s="1"/>
      <c r="CJ11" s="1"/>
      <c r="CK11" s="2"/>
      <c r="CL11" s="6"/>
      <c r="CM11" s="6"/>
      <c r="CN11" s="5"/>
      <c r="CO11" s="5"/>
      <c r="CP11" s="5"/>
    </row>
    <row r="12" spans="1:94" customFormat="1">
      <c r="A12" s="79" t="s">
        <v>7127</v>
      </c>
      <c r="B12" s="74"/>
      <c r="C12" s="79" t="s">
        <v>1477</v>
      </c>
      <c r="D12" s="75" t="str">
        <f>INDEX('PRICE LIST'!$D:$D,MATCH(RUTIN!C12,'PRICE LIST'!$E:$E,0))</f>
        <v>FORM UK.A5</v>
      </c>
      <c r="E12" s="16" t="str">
        <f>IFERROR(VLOOKUP(C12,'PRICE LIST'!E:M,2,0),0)</f>
        <v>FORM DOWNTIME JCN</v>
      </c>
      <c r="F12" s="187" t="s">
        <v>7110</v>
      </c>
      <c r="G12" s="79" t="s">
        <v>109</v>
      </c>
      <c r="H12" s="16" t="str">
        <f>IFERROR(IF(G12="FOH",VLOOKUP(C12,'PRICE LIST'!E:Z,20,0),IF(G12="OPEX",VLOOKUP(C12,'PRICE LIST'!E:Z,21,0),0)),0)</f>
        <v>FIX PPN</v>
      </c>
      <c r="I12" s="16" t="str">
        <f>IFERROR(IF(G12="FOH",VLOOKUP(H12,'PRICE LIST'!X:Z,3,0),IF(G12="OPEX",VLOOKUP(H12,'PRICE LIST'!Y:Z,2,0),0)),0)</f>
        <v>B</v>
      </c>
      <c r="J12" s="206" t="s">
        <v>33</v>
      </c>
      <c r="K12" s="206" t="s">
        <v>183</v>
      </c>
      <c r="L12" s="75" t="str">
        <f>IFERROR(VLOOKUP(K12,BS:BV,3,0),0)</f>
        <v>ALL</v>
      </c>
      <c r="M12" s="75" t="str">
        <f>IFERROR(VLOOKUP(K12,BS:BV,4,0),0)</f>
        <v>ALL</v>
      </c>
      <c r="N12" s="75" t="str">
        <f>IFERROR(VLOOKUP(C12,'PRICE LIST'!E:M,3,0),0)</f>
        <v>RIM</v>
      </c>
      <c r="O12" s="75" t="str">
        <f>IFERROR(VLOOKUP(C12,'PRICE LIST'!E:M,5,0),0)</f>
        <v>IDR</v>
      </c>
      <c r="P12" s="75">
        <f>IFERROR(VLOOKUP(C12,'PRICE LIST'!E:Z,8,0),0)</f>
        <v>200000</v>
      </c>
      <c r="Q12" s="75">
        <f>IFERROR(VLOOKUP(C12,'PRICE LIST'!E:Z,9,0),0)</f>
        <v>200000</v>
      </c>
      <c r="R12" s="75">
        <f>IFERROR(VLOOKUP(C12,'PRICE LIST'!E:Z,10,0),0)</f>
        <v>200000</v>
      </c>
      <c r="S12" s="75">
        <f>IFERROR(VLOOKUP(C12,'PRICE LIST'!E:Z,11,0),0)</f>
        <v>200000</v>
      </c>
      <c r="T12" s="75">
        <f>IFERROR(VLOOKUP(C12,'PRICE LIST'!E:Z,12,0),0)</f>
        <v>200000</v>
      </c>
      <c r="U12" s="75">
        <f>IFERROR(VLOOKUP(C12,'PRICE LIST'!E:Z,13,0),0)</f>
        <v>200000</v>
      </c>
      <c r="V12" s="75">
        <f>IFERROR(VLOOKUP(C12,'PRICE LIST'!E:Z,14,0),0)</f>
        <v>200000</v>
      </c>
      <c r="W12" s="75">
        <f>IFERROR(VLOOKUP(C12,'PRICE LIST'!E:Z,15,0),0)</f>
        <v>200000</v>
      </c>
      <c r="X12" s="75">
        <f>IFERROR(VLOOKUP(C12,'PRICE LIST'!E:Z,16,0),0)</f>
        <v>200000</v>
      </c>
      <c r="Y12" s="75">
        <f>IFERROR(VLOOKUP(C12,'PRICE LIST'!E:Z,17,0),0)</f>
        <v>200000</v>
      </c>
      <c r="Z12" s="75">
        <f>IFERROR(VLOOKUP(C12,'PRICE LIST'!E:Z,18,0),0)</f>
        <v>200000</v>
      </c>
      <c r="AA12" s="75">
        <f>IFERROR(VLOOKUP(C12,'PRICE LIST'!E:Z,19,0),0)</f>
        <v>200000</v>
      </c>
      <c r="AB12" s="178">
        <f>IFERROR(P12/VLOOKUP(O12,$N$4:$O$9,2,FALSE),0)</f>
        <v>12.659349562619472</v>
      </c>
      <c r="AC12" s="178">
        <f>IFERROR(Q12/VLOOKUP(O12,$N$4:$O$9,2,FALSE),0)</f>
        <v>12.659349562619472</v>
      </c>
      <c r="AD12" s="178">
        <f>IFERROR(R12/VLOOKUP(O12,$N$4:$O$9,2,FALSE),0)</f>
        <v>12.659349562619472</v>
      </c>
      <c r="AE12" s="178">
        <f>IFERROR(S12/VLOOKUP(O12,$N$4:$O$9,2,FALSE),0)</f>
        <v>12.659349562619472</v>
      </c>
      <c r="AF12" s="178">
        <f>IFERROR(T12/VLOOKUP(O12,$N$4:$O$9,2,FALSE),0)</f>
        <v>12.659349562619472</v>
      </c>
      <c r="AG12" s="178">
        <f>IFERROR(U12/VLOOKUP(O12,$N$4:$O$9,2,FALSE),0)</f>
        <v>12.659349562619472</v>
      </c>
      <c r="AH12" s="178">
        <f>IFERROR(V12/VLOOKUP(O12,$N$4:$O$9,2,FALSE),0)</f>
        <v>12.659349562619472</v>
      </c>
      <c r="AI12" s="178">
        <f>IFERROR(W12/VLOOKUP(O12,$N$4:$O$9,2,FALSE),0)</f>
        <v>12.659349562619472</v>
      </c>
      <c r="AJ12" s="178">
        <f>IFERROR(X12/VLOOKUP(O12,$N$4:$O$9,2,FALSE),0)</f>
        <v>12.659349562619472</v>
      </c>
      <c r="AK12" s="178">
        <f>IFERROR(Y12/VLOOKUP(O12,$N$4:$O$9,2,FALSE),0)</f>
        <v>12.659349562619472</v>
      </c>
      <c r="AL12" s="178">
        <f>IFERROR(Z12/VLOOKUP(O12,$N$4:$O$9,2,FALSE),0)</f>
        <v>12.659349562619472</v>
      </c>
      <c r="AM12" s="178">
        <f>IFERROR(AA12/VLOOKUP(O12,$N$4:$O$9,2,FALSE),0)</f>
        <v>12.659349562619472</v>
      </c>
      <c r="AN12" s="203">
        <v>6</v>
      </c>
      <c r="AO12" s="203"/>
      <c r="AP12" s="203"/>
      <c r="AQ12" s="203"/>
      <c r="AR12" s="203">
        <v>6</v>
      </c>
      <c r="AS12" s="203"/>
      <c r="AT12" s="203"/>
      <c r="AU12" s="203"/>
      <c r="AV12" s="203">
        <v>5</v>
      </c>
      <c r="AW12" s="203"/>
      <c r="AX12" s="203"/>
      <c r="AY12" s="203"/>
      <c r="AZ12" s="75">
        <f>SUM(AN12:AY12)</f>
        <v>17</v>
      </c>
      <c r="BA12" s="77">
        <f>AZ12/12</f>
        <v>1.4166666666666667</v>
      </c>
      <c r="BB12" s="47"/>
      <c r="BC12" s="78">
        <f>AB12*AN12</f>
        <v>75.956097375716837</v>
      </c>
      <c r="BD12" s="78">
        <f t="shared" ref="BD12:BN12" si="0">AC12*AO12</f>
        <v>0</v>
      </c>
      <c r="BE12" s="78">
        <f t="shared" si="0"/>
        <v>0</v>
      </c>
      <c r="BF12" s="78">
        <f t="shared" si="0"/>
        <v>0</v>
      </c>
      <c r="BG12" s="78">
        <f t="shared" si="0"/>
        <v>75.956097375716837</v>
      </c>
      <c r="BH12" s="78">
        <f t="shared" si="0"/>
        <v>0</v>
      </c>
      <c r="BI12" s="78">
        <f t="shared" si="0"/>
        <v>0</v>
      </c>
      <c r="BJ12" s="78">
        <f t="shared" si="0"/>
        <v>0</v>
      </c>
      <c r="BK12" s="78">
        <f t="shared" si="0"/>
        <v>63.296747813097355</v>
      </c>
      <c r="BL12" s="78">
        <f t="shared" si="0"/>
        <v>0</v>
      </c>
      <c r="BM12" s="78">
        <f t="shared" si="0"/>
        <v>0</v>
      </c>
      <c r="BN12" s="78">
        <f t="shared" si="0"/>
        <v>0</v>
      </c>
      <c r="BO12" s="78">
        <f>SUM(BC12:BN12)</f>
        <v>215.20894256453101</v>
      </c>
      <c r="BP12" s="78">
        <f>BO12/12</f>
        <v>17.934078547044251</v>
      </c>
      <c r="BR12" s="714" t="s">
        <v>33</v>
      </c>
      <c r="BS12" s="714" t="s">
        <v>184</v>
      </c>
      <c r="BT12" s="714" t="s">
        <v>41</v>
      </c>
      <c r="BU12" s="714" t="s">
        <v>32</v>
      </c>
      <c r="BV12" s="714" t="s">
        <v>32</v>
      </c>
      <c r="BW12" s="714" t="s">
        <v>109</v>
      </c>
    </row>
    <row r="13" spans="1:94" customFormat="1">
      <c r="A13" s="79" t="s">
        <v>7127</v>
      </c>
      <c r="B13" s="74"/>
      <c r="C13" s="79" t="s">
        <v>1477</v>
      </c>
      <c r="D13" s="75" t="str">
        <f>INDEX('PRICE LIST'!$D:$D,MATCH(RUTIN!C13,'PRICE LIST'!$E:$E,0))</f>
        <v>FORM UK.A5</v>
      </c>
      <c r="E13" s="919" t="str">
        <f>IFERROR(VLOOKUP(C13,'PRICE LIST'!E:M,2,0),0)</f>
        <v>FORM DOWNTIME JCN</v>
      </c>
      <c r="F13" s="187" t="s">
        <v>7111</v>
      </c>
      <c r="G13" s="79" t="s">
        <v>109</v>
      </c>
      <c r="H13" s="919" t="str">
        <f>IFERROR(IF(G13="FOH",VLOOKUP(C13,'PRICE LIST'!E:Z,20,0),IF(G13="OPEX",VLOOKUP(C13,'PRICE LIST'!E:Z,21,0),0)),0)</f>
        <v>FIX PPN</v>
      </c>
      <c r="I13" s="919" t="str">
        <f>IFERROR(IF(G13="FOH",VLOOKUP(H13,'PRICE LIST'!X:Z,3,0),IF(G13="OPEX",VLOOKUP(H13,'PRICE LIST'!Y:Z,2,0),0)),0)</f>
        <v>B</v>
      </c>
      <c r="J13" s="206" t="s">
        <v>33</v>
      </c>
      <c r="K13" s="206" t="s">
        <v>183</v>
      </c>
      <c r="L13" s="75" t="str">
        <f t="shared" ref="L13:L77" si="1">IFERROR(VLOOKUP(K13,BS:BV,3,0),0)</f>
        <v>ALL</v>
      </c>
      <c r="M13" s="75" t="str">
        <f t="shared" ref="M13:M77" si="2">IFERROR(VLOOKUP(K13,BS:BV,4,0),0)</f>
        <v>ALL</v>
      </c>
      <c r="N13" s="75" t="str">
        <f>IFERROR(VLOOKUP(C13,'PRICE LIST'!E:M,3,0),0)</f>
        <v>RIM</v>
      </c>
      <c r="O13" s="75" t="str">
        <f>IFERROR(VLOOKUP(C13,'PRICE LIST'!E:M,5,0),0)</f>
        <v>IDR</v>
      </c>
      <c r="P13" s="75">
        <f>IFERROR(VLOOKUP(C13,'PRICE LIST'!E:Z,8,0),0)</f>
        <v>200000</v>
      </c>
      <c r="Q13" s="75">
        <f>IFERROR(VLOOKUP(C13,'PRICE LIST'!E:Z,9,0),0)</f>
        <v>200000</v>
      </c>
      <c r="R13" s="75">
        <f>IFERROR(VLOOKUP(C13,'PRICE LIST'!E:Z,10,0),0)</f>
        <v>200000</v>
      </c>
      <c r="S13" s="75">
        <f>IFERROR(VLOOKUP(C13,'PRICE LIST'!E:Z,11,0),0)</f>
        <v>200000</v>
      </c>
      <c r="T13" s="75">
        <f>IFERROR(VLOOKUP(C13,'PRICE LIST'!E:Z,12,0),0)</f>
        <v>200000</v>
      </c>
      <c r="U13" s="75">
        <f>IFERROR(VLOOKUP(C13,'PRICE LIST'!E:Z,13,0),0)</f>
        <v>200000</v>
      </c>
      <c r="V13" s="75">
        <f>IFERROR(VLOOKUP(C13,'PRICE LIST'!E:Z,14,0),0)</f>
        <v>200000</v>
      </c>
      <c r="W13" s="75">
        <f>IFERROR(VLOOKUP(C13,'PRICE LIST'!E:Z,15,0),0)</f>
        <v>200000</v>
      </c>
      <c r="X13" s="75">
        <f>IFERROR(VLOOKUP(C13,'PRICE LIST'!E:Z,16,0),0)</f>
        <v>200000</v>
      </c>
      <c r="Y13" s="75">
        <f>IFERROR(VLOOKUP(C13,'PRICE LIST'!E:Z,17,0),0)</f>
        <v>200000</v>
      </c>
      <c r="Z13" s="75">
        <f>IFERROR(VLOOKUP(C13,'PRICE LIST'!E:Z,18,0),0)</f>
        <v>200000</v>
      </c>
      <c r="AA13" s="75">
        <f>IFERROR(VLOOKUP(C13,'PRICE LIST'!E:Z,19,0),0)</f>
        <v>200000</v>
      </c>
      <c r="AB13" s="178">
        <f t="shared" ref="AB13:AB77" si="3">IFERROR(P13/VLOOKUP(O13,$N$4:$O$9,2,FALSE),0)</f>
        <v>12.659349562619472</v>
      </c>
      <c r="AC13" s="178">
        <f t="shared" ref="AC13:AC77" si="4">IFERROR(Q13/VLOOKUP(O13,$N$4:$O$9,2,FALSE),0)</f>
        <v>12.659349562619472</v>
      </c>
      <c r="AD13" s="178">
        <f t="shared" ref="AD13:AD77" si="5">IFERROR(R13/VLOOKUP(O13,$N$4:$O$9,2,FALSE),0)</f>
        <v>12.659349562619472</v>
      </c>
      <c r="AE13" s="178">
        <f t="shared" ref="AE13:AE77" si="6">IFERROR(S13/VLOOKUP(O13,$N$4:$O$9,2,FALSE),0)</f>
        <v>12.659349562619472</v>
      </c>
      <c r="AF13" s="178">
        <f t="shared" ref="AF13:AF77" si="7">IFERROR(T13/VLOOKUP(O13,$N$4:$O$9,2,FALSE),0)</f>
        <v>12.659349562619472</v>
      </c>
      <c r="AG13" s="178">
        <f t="shared" ref="AG13:AG77" si="8">IFERROR(U13/VLOOKUP(O13,$N$4:$O$9,2,FALSE),0)</f>
        <v>12.659349562619472</v>
      </c>
      <c r="AH13" s="178">
        <f t="shared" ref="AH13:AH77" si="9">IFERROR(V13/VLOOKUP(O13,$N$4:$O$9,2,FALSE),0)</f>
        <v>12.659349562619472</v>
      </c>
      <c r="AI13" s="178">
        <f t="shared" ref="AI13:AI77" si="10">IFERROR(W13/VLOOKUP(O13,$N$4:$O$9,2,FALSE),0)</f>
        <v>12.659349562619472</v>
      </c>
      <c r="AJ13" s="178">
        <f t="shared" ref="AJ13:AJ77" si="11">IFERROR(X13/VLOOKUP(O13,$N$4:$O$9,2,FALSE),0)</f>
        <v>12.659349562619472</v>
      </c>
      <c r="AK13" s="178">
        <f t="shared" ref="AK13:AK77" si="12">IFERROR(Y13/VLOOKUP(O13,$N$4:$O$9,2,FALSE),0)</f>
        <v>12.659349562619472</v>
      </c>
      <c r="AL13" s="178">
        <f t="shared" ref="AL13:AL77" si="13">IFERROR(Z13/VLOOKUP(O13,$N$4:$O$9,2,FALSE),0)</f>
        <v>12.659349562619472</v>
      </c>
      <c r="AM13" s="178">
        <f t="shared" ref="AM13:AM77" si="14">IFERROR(AA13/VLOOKUP(O13,$N$4:$O$9,2,FALSE),0)</f>
        <v>12.659349562619472</v>
      </c>
      <c r="AN13" s="108">
        <v>6</v>
      </c>
      <c r="AO13" s="108">
        <v>6</v>
      </c>
      <c r="AP13" s="108">
        <v>6</v>
      </c>
      <c r="AQ13" s="108">
        <v>7</v>
      </c>
      <c r="AR13" s="108">
        <v>6</v>
      </c>
      <c r="AS13" s="108">
        <v>6</v>
      </c>
      <c r="AT13" s="108">
        <v>6</v>
      </c>
      <c r="AU13" s="108">
        <v>7</v>
      </c>
      <c r="AV13" s="108">
        <v>5</v>
      </c>
      <c r="AW13" s="108">
        <v>5</v>
      </c>
      <c r="AX13" s="108">
        <v>5</v>
      </c>
      <c r="AY13" s="108">
        <v>5</v>
      </c>
      <c r="AZ13" s="75">
        <f t="shared" ref="AZ13:AZ77" si="15">SUM(AN13:AY13)</f>
        <v>70</v>
      </c>
      <c r="BA13" s="77">
        <f t="shared" ref="BA13:BA77" si="16">AZ13/12</f>
        <v>5.833333333333333</v>
      </c>
      <c r="BB13" s="47"/>
      <c r="BC13" s="78">
        <f t="shared" ref="BC13:BC77" si="17">AB13*AN13</f>
        <v>75.956097375716837</v>
      </c>
      <c r="BD13" s="78">
        <f t="shared" ref="BD13:BD77" si="18">AC13*AO13</f>
        <v>75.956097375716837</v>
      </c>
      <c r="BE13" s="78">
        <f t="shared" ref="BE13:BE77" si="19">AD13*AP13</f>
        <v>75.956097375716837</v>
      </c>
      <c r="BF13" s="78">
        <f t="shared" ref="BF13:BF77" si="20">AE13*AQ13</f>
        <v>88.615446938336305</v>
      </c>
      <c r="BG13" s="78">
        <f t="shared" ref="BG13:BG77" si="21">AF13*AR13</f>
        <v>75.956097375716837</v>
      </c>
      <c r="BH13" s="78">
        <f t="shared" ref="BH13:BH77" si="22">AG13*AS13</f>
        <v>75.956097375716837</v>
      </c>
      <c r="BI13" s="78">
        <f t="shared" ref="BI13:BI77" si="23">AH13*AT13</f>
        <v>75.956097375716837</v>
      </c>
      <c r="BJ13" s="78">
        <f t="shared" ref="BJ13:BJ77" si="24">AI13*AU13</f>
        <v>88.615446938336305</v>
      </c>
      <c r="BK13" s="78">
        <f t="shared" ref="BK13:BK77" si="25">AJ13*AV13</f>
        <v>63.296747813097355</v>
      </c>
      <c r="BL13" s="78">
        <f t="shared" ref="BL13:BL77" si="26">AK13*AW13</f>
        <v>63.296747813097355</v>
      </c>
      <c r="BM13" s="78">
        <f t="shared" ref="BM13:BM77" si="27">AL13*AX13</f>
        <v>63.296747813097355</v>
      </c>
      <c r="BN13" s="78">
        <f t="shared" ref="BN13:BN77" si="28">AM13*AY13</f>
        <v>63.296747813097355</v>
      </c>
      <c r="BO13" s="78">
        <f t="shared" ref="BO13:BO76" si="29">SUM(BC13:BN13)</f>
        <v>886.15446938336288</v>
      </c>
      <c r="BP13" s="78">
        <f t="shared" ref="BP13:BP77" si="30">BO13/12</f>
        <v>73.846205781946907</v>
      </c>
      <c r="BR13" s="714" t="s">
        <v>34</v>
      </c>
      <c r="BS13" s="714" t="s">
        <v>183</v>
      </c>
      <c r="BT13" s="714" t="s">
        <v>32</v>
      </c>
      <c r="BU13" s="714" t="s">
        <v>32</v>
      </c>
      <c r="BV13" s="714" t="s">
        <v>32</v>
      </c>
      <c r="BW13" s="714" t="s">
        <v>110</v>
      </c>
    </row>
    <row r="14" spans="1:94" customFormat="1">
      <c r="A14" s="79" t="s">
        <v>7127</v>
      </c>
      <c r="B14" s="74"/>
      <c r="C14" s="79" t="s">
        <v>1478</v>
      </c>
      <c r="D14" s="75" t="str">
        <f>INDEX('PRICE LIST'!$D:$D,MATCH(RUTIN!C14,'PRICE LIST'!$E:$E,0))</f>
        <v>SCREEN USAGE FEE</v>
      </c>
      <c r="E14" s="919" t="str">
        <f>IFERROR(VLOOKUP(C14,'PRICE LIST'!E:M,2,0),0)</f>
        <v>SCREEN USAGE FEE</v>
      </c>
      <c r="F14" s="187" t="s">
        <v>7112</v>
      </c>
      <c r="G14" s="79" t="s">
        <v>109</v>
      </c>
      <c r="H14" s="919">
        <f>IFERROR(IF(G14="FOH",VLOOKUP(C14,'PRICE LIST'!E:Z,20,0),IF(G14="OPEX",VLOOKUP(C14,'PRICE LIST'!E:Z,21,0),0)),0)</f>
        <v>0</v>
      </c>
      <c r="I14" s="919">
        <f>IFERROR(IF(G14="FOH",VLOOKUP(H14,'PRICE LIST'!X:Z,3,0),IF(G14="OPEX",VLOOKUP(H14,'PRICE LIST'!Y:Z,2,0),0)),0)</f>
        <v>0</v>
      </c>
      <c r="J14" s="206" t="s">
        <v>33</v>
      </c>
      <c r="K14" s="206" t="s">
        <v>183</v>
      </c>
      <c r="L14" s="75" t="str">
        <f t="shared" si="1"/>
        <v>ALL</v>
      </c>
      <c r="M14" s="75" t="str">
        <f t="shared" si="2"/>
        <v>ALL</v>
      </c>
      <c r="N14" s="75" t="str">
        <f>IFERROR(VLOOKUP(C14,'PRICE LIST'!E:M,3,0),0)</f>
        <v>UNIT</v>
      </c>
      <c r="O14" s="75" t="s">
        <v>20</v>
      </c>
      <c r="P14" s="75">
        <f>IFERROR(VLOOKUP(C14,'PRICE LIST'!E:Z,8,0),0)</f>
        <v>63888</v>
      </c>
      <c r="Q14" s="75">
        <f>IFERROR(VLOOKUP(C14,'PRICE LIST'!E:Z,9,0),0)</f>
        <v>63888</v>
      </c>
      <c r="R14" s="75">
        <f>IFERROR(VLOOKUP(C14,'PRICE LIST'!E:Z,10,0),0)</f>
        <v>63888</v>
      </c>
      <c r="S14" s="75">
        <f>IFERROR(VLOOKUP(C14,'PRICE LIST'!E:Z,11,0),0)</f>
        <v>63888</v>
      </c>
      <c r="T14" s="75">
        <f>IFERROR(VLOOKUP(C14,'PRICE LIST'!E:Z,12,0),0)</f>
        <v>63888</v>
      </c>
      <c r="U14" s="75">
        <f>IFERROR(VLOOKUP(C14,'PRICE LIST'!E:Z,13,0),0)</f>
        <v>63888</v>
      </c>
      <c r="V14" s="75">
        <f>IFERROR(VLOOKUP(C14,'PRICE LIST'!E:Z,14,0),0)</f>
        <v>63888</v>
      </c>
      <c r="W14" s="75">
        <f>IFERROR(VLOOKUP(C14,'PRICE LIST'!E:Z,15,0),0)</f>
        <v>63888</v>
      </c>
      <c r="X14" s="75">
        <f>IFERROR(VLOOKUP(C14,'PRICE LIST'!E:Z,16,0),0)</f>
        <v>63888</v>
      </c>
      <c r="Y14" s="75">
        <f>IFERROR(VLOOKUP(C14,'PRICE LIST'!E:Z,17,0),0)</f>
        <v>63888</v>
      </c>
      <c r="Z14" s="75">
        <f>IFERROR(VLOOKUP(C14,'PRICE LIST'!E:Z,18,0),0)</f>
        <v>63888</v>
      </c>
      <c r="AA14" s="75">
        <f>IFERROR(VLOOKUP(C14,'PRICE LIST'!E:Z,19,0),0)</f>
        <v>63888</v>
      </c>
      <c r="AB14" s="178">
        <f>IFERROR(P14/VLOOKUP(O14,$N$4:$O$9,2,FALSE),0)</f>
        <v>423.0993377483444</v>
      </c>
      <c r="AC14" s="178">
        <f>IFERROR(Q14/VLOOKUP(O14,$N$4:$O$9,2,FALSE),0)</f>
        <v>423.0993377483444</v>
      </c>
      <c r="AD14" s="178">
        <f>IFERROR(R14/VLOOKUP(O14,$N$4:$O$9,2,FALSE),0)</f>
        <v>423.0993377483444</v>
      </c>
      <c r="AE14" s="178">
        <f>IFERROR(S14/VLOOKUP(O14,$N$4:$O$9,2,FALSE),0)</f>
        <v>423.0993377483444</v>
      </c>
      <c r="AF14" s="178">
        <f>IFERROR(T14/VLOOKUP(O14,$N$4:$O$9,2,FALSE),0)</f>
        <v>423.0993377483444</v>
      </c>
      <c r="AG14" s="178">
        <f>IFERROR(U14/VLOOKUP(O14,$N$4:$O$9,2,FALSE),0)</f>
        <v>423.0993377483444</v>
      </c>
      <c r="AH14" s="178">
        <f>IFERROR(V14/VLOOKUP(O14,$N$4:$O$9,2,FALSE),0)</f>
        <v>423.0993377483444</v>
      </c>
      <c r="AI14" s="178">
        <f>IFERROR(W14/VLOOKUP(O14,$N$4:$O$9,2,FALSE),0)</f>
        <v>423.0993377483444</v>
      </c>
      <c r="AJ14" s="178">
        <f>IFERROR(X14/VLOOKUP(O14,$N$4:$O$9,2,FALSE),0)</f>
        <v>423.0993377483444</v>
      </c>
      <c r="AK14" s="178">
        <f>IFERROR(Y14/VLOOKUP(O14,$N$4:$O$9,2,FALSE),0)</f>
        <v>423.0993377483444</v>
      </c>
      <c r="AL14" s="178">
        <f>IFERROR(Z14/VLOOKUP(O14,$N$4:$O$9,2,FALSE),0)</f>
        <v>423.0993377483444</v>
      </c>
      <c r="AM14" s="178">
        <f>IFERROR(AA14/VLOOKUP(O14,$N$4:$O$9,2,FALSE),0)</f>
        <v>423.0993377483444</v>
      </c>
      <c r="AN14" s="108"/>
      <c r="AO14" s="108"/>
      <c r="AP14" s="108"/>
      <c r="AQ14" s="108"/>
      <c r="AR14" s="108"/>
      <c r="AS14" s="108"/>
      <c r="AT14" s="108"/>
      <c r="AU14" s="108">
        <v>1</v>
      </c>
      <c r="AV14" s="108"/>
      <c r="AW14" s="108"/>
      <c r="AX14" s="108">
        <v>1</v>
      </c>
      <c r="AY14" s="108"/>
      <c r="AZ14" s="75">
        <f t="shared" si="15"/>
        <v>2</v>
      </c>
      <c r="BA14" s="77">
        <f t="shared" si="16"/>
        <v>0.16666666666666666</v>
      </c>
      <c r="BB14" s="47"/>
      <c r="BC14" s="78">
        <f t="shared" si="17"/>
        <v>0</v>
      </c>
      <c r="BD14" s="78">
        <f t="shared" si="18"/>
        <v>0</v>
      </c>
      <c r="BE14" s="78">
        <f t="shared" si="19"/>
        <v>0</v>
      </c>
      <c r="BF14" s="78">
        <f t="shared" si="20"/>
        <v>0</v>
      </c>
      <c r="BG14" s="78">
        <f t="shared" si="21"/>
        <v>0</v>
      </c>
      <c r="BH14" s="78">
        <f t="shared" si="22"/>
        <v>0</v>
      </c>
      <c r="BI14" s="78">
        <f t="shared" si="23"/>
        <v>0</v>
      </c>
      <c r="BJ14" s="78">
        <f t="shared" si="24"/>
        <v>423.0993377483444</v>
      </c>
      <c r="BK14" s="78">
        <f t="shared" si="25"/>
        <v>0</v>
      </c>
      <c r="BL14" s="78">
        <f t="shared" si="26"/>
        <v>0</v>
      </c>
      <c r="BM14" s="78">
        <f t="shared" si="27"/>
        <v>423.0993377483444</v>
      </c>
      <c r="BN14" s="78">
        <f t="shared" si="28"/>
        <v>0</v>
      </c>
      <c r="BO14" s="78">
        <f t="shared" si="29"/>
        <v>846.19867549668879</v>
      </c>
      <c r="BP14" s="78">
        <f t="shared" si="30"/>
        <v>70.516556291390728</v>
      </c>
      <c r="BR14" s="714" t="s">
        <v>35</v>
      </c>
      <c r="BS14" s="714" t="s">
        <v>180</v>
      </c>
      <c r="BT14" s="714" t="s">
        <v>180</v>
      </c>
      <c r="BU14" s="714" t="s">
        <v>32</v>
      </c>
      <c r="BV14" s="714" t="s">
        <v>32</v>
      </c>
      <c r="BW14" s="714"/>
    </row>
    <row r="15" spans="1:94" customFormat="1">
      <c r="A15" s="79" t="s">
        <v>7127</v>
      </c>
      <c r="B15" s="74"/>
      <c r="C15" s="79" t="s">
        <v>1479</v>
      </c>
      <c r="D15" s="75" t="str">
        <f>INDEX('PRICE LIST'!$D:$D,MATCH(RUTIN!C15,'PRICE LIST'!$E:$E,0))</f>
        <v>SABUN COLEK 5kg</v>
      </c>
      <c r="E15" s="919" t="str">
        <f>IFERROR(VLOOKUP(C15,'PRICE LIST'!E:M,2,0),0)</f>
        <v>SABUN COLEK 5kg</v>
      </c>
      <c r="F15" s="187" t="s">
        <v>7113</v>
      </c>
      <c r="G15" s="79" t="s">
        <v>109</v>
      </c>
      <c r="H15" s="919" t="str">
        <f>IFERROR(IF(G15="FOH",VLOOKUP(C15,'PRICE LIST'!E:Z,20,0),IF(G15="OPEX",VLOOKUP(C15,'PRICE LIST'!E:Z,21,0),0)),0)</f>
        <v>FIX NON PPN</v>
      </c>
      <c r="I15" s="919" t="str">
        <f>IFERROR(IF(G15="FOH",VLOOKUP(H15,'PRICE LIST'!X:Z,3,0),IF(G15="OPEX",VLOOKUP(H15,'PRICE LIST'!Y:Z,2,0),0)),0)</f>
        <v>B</v>
      </c>
      <c r="J15" s="206" t="s">
        <v>33</v>
      </c>
      <c r="K15" s="206" t="s">
        <v>183</v>
      </c>
      <c r="L15" s="75" t="str">
        <f t="shared" si="1"/>
        <v>ALL</v>
      </c>
      <c r="M15" s="75" t="str">
        <f t="shared" si="2"/>
        <v>ALL</v>
      </c>
      <c r="N15" s="75" t="str">
        <f>IFERROR(VLOOKUP(C15,'PRICE LIST'!E:M,3,0),0)</f>
        <v>PCS</v>
      </c>
      <c r="O15" s="75" t="str">
        <f>IFERROR(VLOOKUP(C15,'PRICE LIST'!E:M,5,0),0)</f>
        <v>IDR</v>
      </c>
      <c r="P15" s="75">
        <f>IFERROR(VLOOKUP(C15,'PRICE LIST'!E:Z,8,0),0)</f>
        <v>90200</v>
      </c>
      <c r="Q15" s="75">
        <f>IFERROR(VLOOKUP(C15,'PRICE LIST'!E:Z,9,0),0)</f>
        <v>90200</v>
      </c>
      <c r="R15" s="75">
        <f>IFERROR(VLOOKUP(C15,'PRICE LIST'!E:Z,10,0),0)</f>
        <v>90200</v>
      </c>
      <c r="S15" s="75">
        <f>IFERROR(VLOOKUP(C15,'PRICE LIST'!E:Z,11,0),0)</f>
        <v>90200</v>
      </c>
      <c r="T15" s="75">
        <f>IFERROR(VLOOKUP(C15,'PRICE LIST'!E:Z,12,0),0)</f>
        <v>90200</v>
      </c>
      <c r="U15" s="75">
        <f>IFERROR(VLOOKUP(C15,'PRICE LIST'!E:Z,13,0),0)</f>
        <v>90200</v>
      </c>
      <c r="V15" s="75">
        <f>IFERROR(VLOOKUP(C15,'PRICE LIST'!E:Z,14,0),0)</f>
        <v>90200</v>
      </c>
      <c r="W15" s="75">
        <f>IFERROR(VLOOKUP(C15,'PRICE LIST'!E:Z,15,0),0)</f>
        <v>90200</v>
      </c>
      <c r="X15" s="75">
        <f>IFERROR(VLOOKUP(C15,'PRICE LIST'!E:Z,16,0),0)</f>
        <v>90200</v>
      </c>
      <c r="Y15" s="75">
        <f>IFERROR(VLOOKUP(C15,'PRICE LIST'!E:Z,17,0),0)</f>
        <v>90200</v>
      </c>
      <c r="Z15" s="75">
        <f>IFERROR(VLOOKUP(C15,'PRICE LIST'!E:Z,18,0),0)</f>
        <v>90200</v>
      </c>
      <c r="AA15" s="75">
        <f>IFERROR(VLOOKUP(C15,'PRICE LIST'!E:Z,19,0),0)</f>
        <v>90200</v>
      </c>
      <c r="AB15" s="178">
        <f>IFERROR(P15/VLOOKUP(O15,$N$4:$O$9,2,FALSE),0)</f>
        <v>5.709366652741382</v>
      </c>
      <c r="AC15" s="178">
        <f>IFERROR(Q15/VLOOKUP(O15,$N$4:$O$9,2,FALSE),0)</f>
        <v>5.709366652741382</v>
      </c>
      <c r="AD15" s="178">
        <f>IFERROR(R15/VLOOKUP(O15,$N$4:$O$9,2,FALSE),0)</f>
        <v>5.709366652741382</v>
      </c>
      <c r="AE15" s="178">
        <f>IFERROR(S15/VLOOKUP(O15,$N$4:$O$9,2,FALSE),0)</f>
        <v>5.709366652741382</v>
      </c>
      <c r="AF15" s="178">
        <f>IFERROR(T15/VLOOKUP(O15,$N$4:$O$9,2,FALSE),0)</f>
        <v>5.709366652741382</v>
      </c>
      <c r="AG15" s="178">
        <f>IFERROR(U15/VLOOKUP(O15,$N$4:$O$9,2,FALSE),0)</f>
        <v>5.709366652741382</v>
      </c>
      <c r="AH15" s="178">
        <f>IFERROR(V15/VLOOKUP(O15,$N$4:$O$9,2,FALSE),0)</f>
        <v>5.709366652741382</v>
      </c>
      <c r="AI15" s="178">
        <f>IFERROR(W15/VLOOKUP(O15,$N$4:$O$9,2,FALSE),0)</f>
        <v>5.709366652741382</v>
      </c>
      <c r="AJ15" s="178">
        <f>IFERROR(X15/VLOOKUP(O15,$N$4:$O$9,2,FALSE),0)</f>
        <v>5.709366652741382</v>
      </c>
      <c r="AK15" s="178">
        <f>IFERROR(Y15/VLOOKUP(O15,$N$4:$O$9,2,FALSE),0)</f>
        <v>5.709366652741382</v>
      </c>
      <c r="AL15" s="178">
        <f>IFERROR(Z15/VLOOKUP(O15,$N$4:$O$9,2,FALSE),0)</f>
        <v>5.709366652741382</v>
      </c>
      <c r="AM15" s="178">
        <f>IFERROR(AA15/VLOOKUP(O15,$N$4:$O$9,2,FALSE),0)</f>
        <v>5.709366652741382</v>
      </c>
      <c r="AN15" s="108"/>
      <c r="AO15" s="108"/>
      <c r="AP15" s="108"/>
      <c r="AQ15" s="108"/>
      <c r="AR15" s="108"/>
      <c r="AS15" s="108">
        <v>1</v>
      </c>
      <c r="AT15" s="108"/>
      <c r="AU15" s="108"/>
      <c r="AV15" s="108"/>
      <c r="AW15" s="108"/>
      <c r="AX15" s="108"/>
      <c r="AY15" s="108">
        <v>1</v>
      </c>
      <c r="AZ15" s="75">
        <f t="shared" si="15"/>
        <v>2</v>
      </c>
      <c r="BA15" s="77">
        <f t="shared" si="16"/>
        <v>0.16666666666666666</v>
      </c>
      <c r="BB15" s="47"/>
      <c r="BC15" s="78">
        <f t="shared" si="17"/>
        <v>0</v>
      </c>
      <c r="BD15" s="78">
        <f t="shared" si="18"/>
        <v>0</v>
      </c>
      <c r="BE15" s="78">
        <f t="shared" si="19"/>
        <v>0</v>
      </c>
      <c r="BF15" s="78">
        <f t="shared" si="20"/>
        <v>0</v>
      </c>
      <c r="BG15" s="78">
        <f t="shared" si="21"/>
        <v>0</v>
      </c>
      <c r="BH15" s="78">
        <f t="shared" si="22"/>
        <v>5.709366652741382</v>
      </c>
      <c r="BI15" s="78">
        <f t="shared" si="23"/>
        <v>0</v>
      </c>
      <c r="BJ15" s="78">
        <f t="shared" si="24"/>
        <v>0</v>
      </c>
      <c r="BK15" s="78">
        <f t="shared" si="25"/>
        <v>0</v>
      </c>
      <c r="BL15" s="78">
        <f t="shared" si="26"/>
        <v>0</v>
      </c>
      <c r="BM15" s="78">
        <f t="shared" si="27"/>
        <v>0</v>
      </c>
      <c r="BN15" s="78">
        <f t="shared" si="28"/>
        <v>5.709366652741382</v>
      </c>
      <c r="BO15" s="78">
        <f t="shared" si="29"/>
        <v>11.418733305482764</v>
      </c>
      <c r="BP15" s="78">
        <f t="shared" si="30"/>
        <v>0.95156110879023037</v>
      </c>
      <c r="BR15" s="714" t="s">
        <v>36</v>
      </c>
      <c r="BS15" s="714" t="s">
        <v>182</v>
      </c>
      <c r="BT15" s="714" t="s">
        <v>1430</v>
      </c>
      <c r="BU15" s="714" t="s">
        <v>156</v>
      </c>
      <c r="BV15" s="714" t="s">
        <v>169</v>
      </c>
      <c r="BW15" s="714"/>
    </row>
    <row r="16" spans="1:94" customFormat="1">
      <c r="A16" s="79" t="s">
        <v>7127</v>
      </c>
      <c r="B16" s="74"/>
      <c r="C16" s="79" t="s">
        <v>1480</v>
      </c>
      <c r="D16" s="75" t="str">
        <f>INDEX('PRICE LIST'!$D:$D,MATCH(RUTIN!C16,'PRICE LIST'!$E:$E,0))</f>
        <v>SEAL TAPE</v>
      </c>
      <c r="E16" s="919" t="str">
        <f>IFERROR(VLOOKUP(C16,'PRICE LIST'!E:M,2,0),0)</f>
        <v>SEAL TAPE</v>
      </c>
      <c r="F16" s="187" t="s">
        <v>7114</v>
      </c>
      <c r="G16" s="79" t="s">
        <v>109</v>
      </c>
      <c r="H16" s="919" t="str">
        <f>IFERROR(IF(G16="FOH",VLOOKUP(C16,'PRICE LIST'!E:Z,20,0),IF(G16="OPEX",VLOOKUP(C16,'PRICE LIST'!E:Z,21,0),0)),0)</f>
        <v>FIX NON PPN</v>
      </c>
      <c r="I16" s="919" t="str">
        <f>IFERROR(IF(G16="FOH",VLOOKUP(H16,'PRICE LIST'!X:Z,3,0),IF(G16="OPEX",VLOOKUP(H16,'PRICE LIST'!Y:Z,2,0),0)),0)</f>
        <v>B</v>
      </c>
      <c r="J16" s="206" t="s">
        <v>33</v>
      </c>
      <c r="K16" s="206" t="s">
        <v>183</v>
      </c>
      <c r="L16" s="75" t="str">
        <f t="shared" si="1"/>
        <v>ALL</v>
      </c>
      <c r="M16" s="75" t="str">
        <f t="shared" si="2"/>
        <v>ALL</v>
      </c>
      <c r="N16" s="75" t="str">
        <f>IFERROR(VLOOKUP(C16,'PRICE LIST'!E:M,3,0),0)</f>
        <v>PCS</v>
      </c>
      <c r="O16" s="75" t="str">
        <f>IFERROR(VLOOKUP(C16,'PRICE LIST'!E:M,5,0),0)</f>
        <v>IDR</v>
      </c>
      <c r="P16" s="75">
        <f>IFERROR(VLOOKUP(C16,'PRICE LIST'!E:Z,8,0),0)</f>
        <v>7200</v>
      </c>
      <c r="Q16" s="75">
        <f>IFERROR(VLOOKUP(C16,'PRICE LIST'!E:Z,9,0),0)</f>
        <v>7200</v>
      </c>
      <c r="R16" s="75">
        <f>IFERROR(VLOOKUP(C16,'PRICE LIST'!E:Z,10,0),0)</f>
        <v>7200</v>
      </c>
      <c r="S16" s="75">
        <f>IFERROR(VLOOKUP(C16,'PRICE LIST'!E:Z,11,0),0)</f>
        <v>7200</v>
      </c>
      <c r="T16" s="75">
        <f>IFERROR(VLOOKUP(C16,'PRICE LIST'!E:Z,12,0),0)</f>
        <v>7200</v>
      </c>
      <c r="U16" s="75">
        <f>IFERROR(VLOOKUP(C16,'PRICE LIST'!E:Z,13,0),0)</f>
        <v>7200</v>
      </c>
      <c r="V16" s="75">
        <f>IFERROR(VLOOKUP(C16,'PRICE LIST'!E:Z,14,0),0)</f>
        <v>7200</v>
      </c>
      <c r="W16" s="75">
        <f>IFERROR(VLOOKUP(C16,'PRICE LIST'!E:Z,15,0),0)</f>
        <v>7200</v>
      </c>
      <c r="X16" s="75">
        <f>IFERROR(VLOOKUP(C16,'PRICE LIST'!E:Z,16,0),0)</f>
        <v>7200</v>
      </c>
      <c r="Y16" s="75">
        <f>IFERROR(VLOOKUP(C16,'PRICE LIST'!E:Z,17,0),0)</f>
        <v>7200</v>
      </c>
      <c r="Z16" s="75">
        <f>IFERROR(VLOOKUP(C16,'PRICE LIST'!E:Z,18,0),0)</f>
        <v>7200</v>
      </c>
      <c r="AA16" s="75">
        <f>IFERROR(VLOOKUP(C16,'PRICE LIST'!E:Z,19,0),0)</f>
        <v>7200</v>
      </c>
      <c r="AB16" s="178">
        <f>IFERROR(P16/VLOOKUP(O16,$N$4:$O$9,2,FALSE),0)</f>
        <v>0.45573658425430102</v>
      </c>
      <c r="AC16" s="178">
        <f>IFERROR(Q16/VLOOKUP(O16,$N$4:$O$9,2,FALSE),0)</f>
        <v>0.45573658425430102</v>
      </c>
      <c r="AD16" s="178">
        <f>IFERROR(R16/VLOOKUP(O16,$N$4:$O$9,2,FALSE),0)</f>
        <v>0.45573658425430102</v>
      </c>
      <c r="AE16" s="178">
        <f>IFERROR(S16/VLOOKUP(O16,$N$4:$O$9,2,FALSE),0)</f>
        <v>0.45573658425430102</v>
      </c>
      <c r="AF16" s="178">
        <f>IFERROR(T16/VLOOKUP(O16,$N$4:$O$9,2,FALSE),0)</f>
        <v>0.45573658425430102</v>
      </c>
      <c r="AG16" s="178">
        <f>IFERROR(U16/VLOOKUP(O16,$N$4:$O$9,2,FALSE),0)</f>
        <v>0.45573658425430102</v>
      </c>
      <c r="AH16" s="178">
        <f>IFERROR(V16/VLOOKUP(O16,$N$4:$O$9,2,FALSE),0)</f>
        <v>0.45573658425430102</v>
      </c>
      <c r="AI16" s="178">
        <f>IFERROR(W16/VLOOKUP(O16,$N$4:$O$9,2,FALSE),0)</f>
        <v>0.45573658425430102</v>
      </c>
      <c r="AJ16" s="178">
        <f>IFERROR(X16/VLOOKUP(O16,$N$4:$O$9,2,FALSE),0)</f>
        <v>0.45573658425430102</v>
      </c>
      <c r="AK16" s="178">
        <f>IFERROR(Y16/VLOOKUP(O16,$N$4:$O$9,2,FALSE),0)</f>
        <v>0.45573658425430102</v>
      </c>
      <c r="AL16" s="178">
        <f>IFERROR(Z16/VLOOKUP(O16,$N$4:$O$9,2,FALSE),0)</f>
        <v>0.45573658425430102</v>
      </c>
      <c r="AM16" s="178">
        <f>IFERROR(AA16/VLOOKUP(O16,$N$4:$O$9,2,FALSE),0)</f>
        <v>0.45573658425430102</v>
      </c>
      <c r="AN16" s="108"/>
      <c r="AO16" s="502">
        <v>1</v>
      </c>
      <c r="AP16" s="502"/>
      <c r="AQ16" s="502">
        <v>1</v>
      </c>
      <c r="AR16" s="502"/>
      <c r="AS16" s="502">
        <v>1</v>
      </c>
      <c r="AT16" s="502"/>
      <c r="AU16" s="502">
        <v>1</v>
      </c>
      <c r="AV16" s="502"/>
      <c r="AW16" s="502">
        <v>1</v>
      </c>
      <c r="AX16" s="502"/>
      <c r="AY16" s="502">
        <v>1</v>
      </c>
      <c r="AZ16" s="75">
        <f t="shared" si="15"/>
        <v>6</v>
      </c>
      <c r="BA16" s="77">
        <f t="shared" si="16"/>
        <v>0.5</v>
      </c>
      <c r="BB16" s="47"/>
      <c r="BC16" s="78">
        <f t="shared" si="17"/>
        <v>0</v>
      </c>
      <c r="BD16" s="78">
        <f t="shared" si="18"/>
        <v>0.45573658425430102</v>
      </c>
      <c r="BE16" s="78">
        <f t="shared" si="19"/>
        <v>0</v>
      </c>
      <c r="BF16" s="78">
        <f t="shared" si="20"/>
        <v>0.45573658425430102</v>
      </c>
      <c r="BG16" s="78">
        <f t="shared" si="21"/>
        <v>0</v>
      </c>
      <c r="BH16" s="78">
        <f t="shared" si="22"/>
        <v>0.45573658425430102</v>
      </c>
      <c r="BI16" s="78">
        <f t="shared" si="23"/>
        <v>0</v>
      </c>
      <c r="BJ16" s="78">
        <f t="shared" si="24"/>
        <v>0.45573658425430102</v>
      </c>
      <c r="BK16" s="78">
        <f t="shared" si="25"/>
        <v>0</v>
      </c>
      <c r="BL16" s="78">
        <f t="shared" si="26"/>
        <v>0.45573658425430102</v>
      </c>
      <c r="BM16" s="78">
        <f t="shared" si="27"/>
        <v>0</v>
      </c>
      <c r="BN16" s="78">
        <f t="shared" si="28"/>
        <v>0.45573658425430102</v>
      </c>
      <c r="BO16" s="78">
        <f t="shared" si="29"/>
        <v>2.734419505525806</v>
      </c>
      <c r="BP16" s="78">
        <f t="shared" si="30"/>
        <v>0.22786829212715051</v>
      </c>
      <c r="BR16" s="714" t="s">
        <v>37</v>
      </c>
      <c r="BS16" s="714" t="s">
        <v>190</v>
      </c>
      <c r="BT16" s="714" t="s">
        <v>1439</v>
      </c>
      <c r="BU16" s="714" t="s">
        <v>163</v>
      </c>
      <c r="BV16" s="714" t="s">
        <v>178</v>
      </c>
      <c r="BW16" s="714"/>
    </row>
    <row r="17" spans="1:75" customFormat="1">
      <c r="A17" s="79" t="s">
        <v>7127</v>
      </c>
      <c r="B17" s="74"/>
      <c r="C17" s="79" t="s">
        <v>1481</v>
      </c>
      <c r="D17" s="75" t="str">
        <f>INDEX('PRICE LIST'!$D:$D,MATCH(RUTIN!C17,'PRICE LIST'!$E:$E,0))</f>
        <v>MAGIC TAPE</v>
      </c>
      <c r="E17" s="919" t="str">
        <f>IFERROR(VLOOKUP(C17,'PRICE LIST'!E:M,2,0),0)</f>
        <v>MAGIC TAPE 3M 810 3/4"</v>
      </c>
      <c r="F17" s="187" t="s">
        <v>7115</v>
      </c>
      <c r="G17" s="79" t="s">
        <v>109</v>
      </c>
      <c r="H17" s="919" t="str">
        <f>IFERROR(IF(G17="FOH",VLOOKUP(C17,'PRICE LIST'!E:Z,20,0),IF(G17="OPEX",VLOOKUP(C17,'PRICE LIST'!E:Z,21,0),0)),0)</f>
        <v>FIX PPN</v>
      </c>
      <c r="I17" s="919" t="str">
        <f>IFERROR(IF(G17="FOH",VLOOKUP(H17,'PRICE LIST'!X:Z,3,0),IF(G17="OPEX",VLOOKUP(H17,'PRICE LIST'!Y:Z,2,0),0)),0)</f>
        <v>B</v>
      </c>
      <c r="J17" s="206" t="s">
        <v>33</v>
      </c>
      <c r="K17" s="206" t="s">
        <v>183</v>
      </c>
      <c r="L17" s="75" t="str">
        <f t="shared" si="1"/>
        <v>ALL</v>
      </c>
      <c r="M17" s="75" t="str">
        <f t="shared" si="2"/>
        <v>ALL</v>
      </c>
      <c r="N17" s="75" t="str">
        <f>IFERROR(VLOOKUP(C17,'PRICE LIST'!E:M,3,0),0)</f>
        <v>PCS</v>
      </c>
      <c r="O17" s="75" t="str">
        <f>IFERROR(VLOOKUP(C17,'PRICE LIST'!E:M,5,0),0)</f>
        <v>IDR</v>
      </c>
      <c r="P17" s="75">
        <f>IFERROR(VLOOKUP(C17,'PRICE LIST'!E:Z,8,0),0)</f>
        <v>31441</v>
      </c>
      <c r="Q17" s="75">
        <f>IFERROR(VLOOKUP(C17,'PRICE LIST'!E:Z,9,0),0)</f>
        <v>31441</v>
      </c>
      <c r="R17" s="75">
        <f>IFERROR(VLOOKUP(C17,'PRICE LIST'!E:Z,10,0),0)</f>
        <v>31441</v>
      </c>
      <c r="S17" s="75">
        <f>IFERROR(VLOOKUP(C17,'PRICE LIST'!E:Z,11,0),0)</f>
        <v>31441</v>
      </c>
      <c r="T17" s="75">
        <f>IFERROR(VLOOKUP(C17,'PRICE LIST'!E:Z,12,0),0)</f>
        <v>31441</v>
      </c>
      <c r="U17" s="75">
        <f>IFERROR(VLOOKUP(C17,'PRICE LIST'!E:Z,13,0),0)</f>
        <v>31441</v>
      </c>
      <c r="V17" s="75">
        <f>IFERROR(VLOOKUP(C17,'PRICE LIST'!E:Z,14,0),0)</f>
        <v>31441</v>
      </c>
      <c r="W17" s="75">
        <f>IFERROR(VLOOKUP(C17,'PRICE LIST'!E:Z,15,0),0)</f>
        <v>31441</v>
      </c>
      <c r="X17" s="75">
        <f>IFERROR(VLOOKUP(C17,'PRICE LIST'!E:Z,16,0),0)</f>
        <v>31441</v>
      </c>
      <c r="Y17" s="75">
        <f>IFERROR(VLOOKUP(C17,'PRICE LIST'!E:Z,17,0),0)</f>
        <v>31441</v>
      </c>
      <c r="Z17" s="75">
        <f>IFERROR(VLOOKUP(C17,'PRICE LIST'!E:Z,18,0),0)</f>
        <v>31441</v>
      </c>
      <c r="AA17" s="75">
        <f>IFERROR(VLOOKUP(C17,'PRICE LIST'!E:Z,19,0),0)</f>
        <v>31441</v>
      </c>
      <c r="AB17" s="178">
        <f>IFERROR(P17/VLOOKUP(O17,$N$4:$O$9,2,FALSE),0)</f>
        <v>1.9901130479915941</v>
      </c>
      <c r="AC17" s="178">
        <f>IFERROR(Q17/VLOOKUP(O17,$N$4:$O$9,2,FALSE),0)</f>
        <v>1.9901130479915941</v>
      </c>
      <c r="AD17" s="178">
        <f>IFERROR(R17/VLOOKUP(O17,$N$4:$O$9,2,FALSE),0)</f>
        <v>1.9901130479915941</v>
      </c>
      <c r="AE17" s="178">
        <f>IFERROR(S17/VLOOKUP(O17,$N$4:$O$9,2,FALSE),0)</f>
        <v>1.9901130479915941</v>
      </c>
      <c r="AF17" s="178">
        <f>IFERROR(T17/VLOOKUP(O17,$N$4:$O$9,2,FALSE),0)</f>
        <v>1.9901130479915941</v>
      </c>
      <c r="AG17" s="178">
        <f>IFERROR(U17/VLOOKUP(O17,$N$4:$O$9,2,FALSE),0)</f>
        <v>1.9901130479915941</v>
      </c>
      <c r="AH17" s="178">
        <f>IFERROR(V17/VLOOKUP(O17,$N$4:$O$9,2,FALSE),0)</f>
        <v>1.9901130479915941</v>
      </c>
      <c r="AI17" s="178">
        <f>IFERROR(W17/VLOOKUP(O17,$N$4:$O$9,2,FALSE),0)</f>
        <v>1.9901130479915941</v>
      </c>
      <c r="AJ17" s="178">
        <f>IFERROR(X17/VLOOKUP(O17,$N$4:$O$9,2,FALSE),0)</f>
        <v>1.9901130479915941</v>
      </c>
      <c r="AK17" s="178">
        <f>IFERROR(Y17/VLOOKUP(O17,$N$4:$O$9,2,FALSE),0)</f>
        <v>1.9901130479915941</v>
      </c>
      <c r="AL17" s="178">
        <f>IFERROR(Z17/VLOOKUP(O17,$N$4:$O$9,2,FALSE),0)</f>
        <v>1.9901130479915941</v>
      </c>
      <c r="AM17" s="178">
        <f>IFERROR(AA17/VLOOKUP(O17,$N$4:$O$9,2,FALSE),0)</f>
        <v>1.9901130479915941</v>
      </c>
      <c r="AN17" s="108">
        <v>1</v>
      </c>
      <c r="AO17" s="203">
        <v>2</v>
      </c>
      <c r="AP17" s="203">
        <v>1</v>
      </c>
      <c r="AQ17" s="203">
        <v>2</v>
      </c>
      <c r="AR17" s="203">
        <v>1</v>
      </c>
      <c r="AS17" s="203">
        <v>2</v>
      </c>
      <c r="AT17" s="203">
        <v>1</v>
      </c>
      <c r="AU17" s="203">
        <v>2</v>
      </c>
      <c r="AV17" s="203">
        <v>1</v>
      </c>
      <c r="AW17" s="203">
        <v>2</v>
      </c>
      <c r="AX17" s="203">
        <v>1</v>
      </c>
      <c r="AY17" s="203">
        <v>2</v>
      </c>
      <c r="AZ17" s="75">
        <f t="shared" si="15"/>
        <v>18</v>
      </c>
      <c r="BA17" s="77">
        <f t="shared" si="16"/>
        <v>1.5</v>
      </c>
      <c r="BB17" s="47"/>
      <c r="BC17" s="78">
        <f t="shared" si="17"/>
        <v>1.9901130479915941</v>
      </c>
      <c r="BD17" s="78">
        <f t="shared" si="18"/>
        <v>3.9802260959831881</v>
      </c>
      <c r="BE17" s="78">
        <f t="shared" si="19"/>
        <v>1.9901130479915941</v>
      </c>
      <c r="BF17" s="78">
        <f t="shared" si="20"/>
        <v>3.9802260959831881</v>
      </c>
      <c r="BG17" s="78">
        <f t="shared" si="21"/>
        <v>1.9901130479915941</v>
      </c>
      <c r="BH17" s="78">
        <f t="shared" si="22"/>
        <v>3.9802260959831881</v>
      </c>
      <c r="BI17" s="78">
        <f t="shared" si="23"/>
        <v>1.9901130479915941</v>
      </c>
      <c r="BJ17" s="78">
        <f t="shared" si="24"/>
        <v>3.9802260959831881</v>
      </c>
      <c r="BK17" s="78">
        <f t="shared" si="25"/>
        <v>1.9901130479915941</v>
      </c>
      <c r="BL17" s="78">
        <f t="shared" si="26"/>
        <v>3.9802260959831881</v>
      </c>
      <c r="BM17" s="78">
        <f t="shared" si="27"/>
        <v>1.9901130479915941</v>
      </c>
      <c r="BN17" s="78">
        <f t="shared" si="28"/>
        <v>3.9802260959831881</v>
      </c>
      <c r="BO17" s="78">
        <f t="shared" si="29"/>
        <v>35.8220348638487</v>
      </c>
      <c r="BP17" s="78">
        <f t="shared" si="30"/>
        <v>2.9851695719873916</v>
      </c>
      <c r="BR17" s="714" t="s">
        <v>38</v>
      </c>
      <c r="BS17" s="714" t="s">
        <v>191</v>
      </c>
      <c r="BT17" s="714" t="s">
        <v>1440</v>
      </c>
      <c r="BU17" s="714" t="s">
        <v>163</v>
      </c>
      <c r="BV17" s="714" t="s">
        <v>178</v>
      </c>
      <c r="BW17" s="714"/>
    </row>
    <row r="18" spans="1:75" customFormat="1">
      <c r="A18" s="79" t="s">
        <v>7127</v>
      </c>
      <c r="B18" s="74"/>
      <c r="C18" s="79" t="s">
        <v>1482</v>
      </c>
      <c r="D18" s="75" t="str">
        <f>INDEX('PRICE LIST'!$D:$D,MATCH(RUTIN!C18,'PRICE LIST'!$E:$E,0))</f>
        <v>TZ TAPEZ</v>
      </c>
      <c r="E18" s="919" t="str">
        <f>IFERROR(VLOOKUP(C18,'PRICE LIST'!E:M,2,0),0)</f>
        <v>TZ TAPEZ 18MM</v>
      </c>
      <c r="F18" s="187" t="s">
        <v>7116</v>
      </c>
      <c r="G18" s="79" t="s">
        <v>109</v>
      </c>
      <c r="H18" s="919" t="str">
        <f>IFERROR(IF(G18="FOH",VLOOKUP(C18,'PRICE LIST'!E:Z,20,0),IF(G18="OPEX",VLOOKUP(C18,'PRICE LIST'!E:Z,21,0),0)),0)</f>
        <v>FIX PPN</v>
      </c>
      <c r="I18" s="919" t="str">
        <f>IFERROR(IF(G18="FOH",VLOOKUP(H18,'PRICE LIST'!X:Z,3,0),IF(G18="OPEX",VLOOKUP(H18,'PRICE LIST'!Y:Z,2,0),0)),0)</f>
        <v>B</v>
      </c>
      <c r="J18" s="206" t="s">
        <v>33</v>
      </c>
      <c r="K18" s="206" t="s">
        <v>183</v>
      </c>
      <c r="L18" s="75" t="str">
        <f t="shared" si="1"/>
        <v>ALL</v>
      </c>
      <c r="M18" s="75" t="str">
        <f t="shared" si="2"/>
        <v>ALL</v>
      </c>
      <c r="N18" s="75" t="str">
        <f>IFERROR(VLOOKUP(C18,'PRICE LIST'!E:M,3,0),0)</f>
        <v>PCS</v>
      </c>
      <c r="O18" s="75" t="str">
        <f>IFERROR(VLOOKUP(C18,'PRICE LIST'!E:M,5,0),0)</f>
        <v>IDR</v>
      </c>
      <c r="P18" s="75">
        <f>IFERROR(VLOOKUP(C18,'PRICE LIST'!E:Z,8,0),0)</f>
        <v>385000</v>
      </c>
      <c r="Q18" s="75">
        <f>IFERROR(VLOOKUP(C18,'PRICE LIST'!E:Z,9,0),0)</f>
        <v>385000</v>
      </c>
      <c r="R18" s="75">
        <f>IFERROR(VLOOKUP(C18,'PRICE LIST'!E:Z,10,0),0)</f>
        <v>385000</v>
      </c>
      <c r="S18" s="75">
        <f>IFERROR(VLOOKUP(C18,'PRICE LIST'!E:Z,11,0),0)</f>
        <v>385000</v>
      </c>
      <c r="T18" s="75">
        <f>IFERROR(VLOOKUP(C18,'PRICE LIST'!E:Z,12,0),0)</f>
        <v>385000</v>
      </c>
      <c r="U18" s="75">
        <f>IFERROR(VLOOKUP(C18,'PRICE LIST'!E:Z,13,0),0)</f>
        <v>385000</v>
      </c>
      <c r="V18" s="75">
        <f>IFERROR(VLOOKUP(C18,'PRICE LIST'!E:Z,14,0),0)</f>
        <v>385000</v>
      </c>
      <c r="W18" s="75">
        <f>IFERROR(VLOOKUP(C18,'PRICE LIST'!E:Z,15,0),0)</f>
        <v>385000</v>
      </c>
      <c r="X18" s="75">
        <f>IFERROR(VLOOKUP(C18,'PRICE LIST'!E:Z,16,0),0)</f>
        <v>385000</v>
      </c>
      <c r="Y18" s="75">
        <f>IFERROR(VLOOKUP(C18,'PRICE LIST'!E:Z,17,0),0)</f>
        <v>385000</v>
      </c>
      <c r="Z18" s="75">
        <f>IFERROR(VLOOKUP(C18,'PRICE LIST'!E:Z,18,0),0)</f>
        <v>385000</v>
      </c>
      <c r="AA18" s="75">
        <f>IFERROR(VLOOKUP(C18,'PRICE LIST'!E:Z,19,0),0)</f>
        <v>385000</v>
      </c>
      <c r="AB18" s="178">
        <f t="shared" ref="AB18:AB20" si="31">IFERROR(P18/VLOOKUP(O18,$N$4:$O$9,2,FALSE),0)</f>
        <v>24.369247908042485</v>
      </c>
      <c r="AC18" s="178">
        <f t="shared" ref="AC18:AC20" si="32">IFERROR(Q18/VLOOKUP(O18,$N$4:$O$9,2,FALSE),0)</f>
        <v>24.369247908042485</v>
      </c>
      <c r="AD18" s="178">
        <f t="shared" ref="AD18:AD20" si="33">IFERROR(R18/VLOOKUP(O18,$N$4:$O$9,2,FALSE),0)</f>
        <v>24.369247908042485</v>
      </c>
      <c r="AE18" s="178">
        <f t="shared" ref="AE18:AE20" si="34">IFERROR(S18/VLOOKUP(O18,$N$4:$O$9,2,FALSE),0)</f>
        <v>24.369247908042485</v>
      </c>
      <c r="AF18" s="178">
        <f t="shared" ref="AF18:AF20" si="35">IFERROR(T18/VLOOKUP(O18,$N$4:$O$9,2,FALSE),0)</f>
        <v>24.369247908042485</v>
      </c>
      <c r="AG18" s="178">
        <f t="shared" ref="AG18:AG20" si="36">IFERROR(U18/VLOOKUP(O18,$N$4:$O$9,2,FALSE),0)</f>
        <v>24.369247908042485</v>
      </c>
      <c r="AH18" s="178">
        <f t="shared" ref="AH18:AH20" si="37">IFERROR(V18/VLOOKUP(O18,$N$4:$O$9,2,FALSE),0)</f>
        <v>24.369247908042485</v>
      </c>
      <c r="AI18" s="178">
        <f t="shared" ref="AI18:AI20" si="38">IFERROR(W18/VLOOKUP(O18,$N$4:$O$9,2,FALSE),0)</f>
        <v>24.369247908042485</v>
      </c>
      <c r="AJ18" s="178">
        <f t="shared" ref="AJ18:AJ20" si="39">IFERROR(X18/VLOOKUP(O18,$N$4:$O$9,2,FALSE),0)</f>
        <v>24.369247908042485</v>
      </c>
      <c r="AK18" s="178">
        <f t="shared" ref="AK18:AK20" si="40">IFERROR(Y18/VLOOKUP(O18,$N$4:$O$9,2,FALSE),0)</f>
        <v>24.369247908042485</v>
      </c>
      <c r="AL18" s="178">
        <f t="shared" ref="AL18:AL20" si="41">IFERROR(Z18/VLOOKUP(O18,$N$4:$O$9,2,FALSE),0)</f>
        <v>24.369247908042485</v>
      </c>
      <c r="AM18" s="178">
        <f t="shared" ref="AM18:AM20" si="42">IFERROR(AA18/VLOOKUP(O18,$N$4:$O$9,2,FALSE),0)</f>
        <v>24.369247908042485</v>
      </c>
      <c r="AN18" s="108">
        <v>1</v>
      </c>
      <c r="AO18" s="108"/>
      <c r="AP18" s="108">
        <v>1</v>
      </c>
      <c r="AQ18" s="108"/>
      <c r="AR18" s="108">
        <v>1</v>
      </c>
      <c r="AS18" s="108"/>
      <c r="AT18" s="108">
        <v>1</v>
      </c>
      <c r="AU18" s="108"/>
      <c r="AV18" s="108">
        <v>1</v>
      </c>
      <c r="AW18" s="108"/>
      <c r="AX18" s="108">
        <v>1</v>
      </c>
      <c r="AY18" s="108"/>
      <c r="AZ18" s="75">
        <f t="shared" si="15"/>
        <v>6</v>
      </c>
      <c r="BA18" s="77">
        <f t="shared" si="16"/>
        <v>0.5</v>
      </c>
      <c r="BB18" s="47"/>
      <c r="BC18" s="78">
        <f t="shared" si="17"/>
        <v>24.369247908042485</v>
      </c>
      <c r="BD18" s="78">
        <f t="shared" si="18"/>
        <v>0</v>
      </c>
      <c r="BE18" s="78">
        <f t="shared" si="19"/>
        <v>24.369247908042485</v>
      </c>
      <c r="BF18" s="78">
        <f t="shared" si="20"/>
        <v>0</v>
      </c>
      <c r="BG18" s="78">
        <f t="shared" si="21"/>
        <v>24.369247908042485</v>
      </c>
      <c r="BH18" s="78">
        <f t="shared" si="22"/>
        <v>0</v>
      </c>
      <c r="BI18" s="78">
        <f t="shared" si="23"/>
        <v>24.369247908042485</v>
      </c>
      <c r="BJ18" s="78">
        <f t="shared" si="24"/>
        <v>0</v>
      </c>
      <c r="BK18" s="78">
        <f t="shared" si="25"/>
        <v>24.369247908042485</v>
      </c>
      <c r="BL18" s="78">
        <f t="shared" si="26"/>
        <v>0</v>
      </c>
      <c r="BM18" s="78">
        <f t="shared" si="27"/>
        <v>24.369247908042485</v>
      </c>
      <c r="BN18" s="78">
        <f t="shared" si="28"/>
        <v>0</v>
      </c>
      <c r="BO18" s="78">
        <f t="shared" si="29"/>
        <v>146.21548744825492</v>
      </c>
      <c r="BP18" s="78">
        <f t="shared" si="30"/>
        <v>12.184623954021243</v>
      </c>
      <c r="BR18" s="714" t="s">
        <v>39</v>
      </c>
      <c r="BS18" s="714" t="s">
        <v>214</v>
      </c>
      <c r="BT18" s="714" t="s">
        <v>214</v>
      </c>
      <c r="BU18" s="714" t="s">
        <v>214</v>
      </c>
      <c r="BV18" s="714" t="s">
        <v>178</v>
      </c>
      <c r="BW18" s="714"/>
    </row>
    <row r="19" spans="1:75" customFormat="1">
      <c r="A19" s="79" t="s">
        <v>7127</v>
      </c>
      <c r="B19" s="74"/>
      <c r="C19" s="79" t="s">
        <v>11009</v>
      </c>
      <c r="D19" s="75" t="str">
        <f>INDEX('PRICE LIST'!$D:$D,MATCH(RUTIN!C19,'PRICE LIST'!$E:$E,0))</f>
        <v>GREASE</v>
      </c>
      <c r="E19" s="919" t="str">
        <f>IFERROR(VLOOKUP(C19,'PRICE LIST'!E:M,2,0),0)</f>
        <v>GREASE PERTAMINA</v>
      </c>
      <c r="F19" s="187" t="s">
        <v>7117</v>
      </c>
      <c r="G19" s="79" t="s">
        <v>109</v>
      </c>
      <c r="H19" s="919">
        <f>IFERROR(IF(G19="FOH",VLOOKUP(C19,'PRICE LIST'!E:Z,20,0),IF(G19="OPEX",VLOOKUP(C19,'PRICE LIST'!E:Z,21,0),0)),0)</f>
        <v>0</v>
      </c>
      <c r="I19" s="919">
        <f>IFERROR(IF(G19="FOH",VLOOKUP(H19,'PRICE LIST'!X:Z,3,0),IF(G19="OPEX",VLOOKUP(H19,'PRICE LIST'!Y:Z,2,0),0)),0)</f>
        <v>0</v>
      </c>
      <c r="J19" s="206" t="s">
        <v>33</v>
      </c>
      <c r="K19" s="206" t="s">
        <v>183</v>
      </c>
      <c r="L19" s="75" t="str">
        <f t="shared" si="1"/>
        <v>ALL</v>
      </c>
      <c r="M19" s="75" t="str">
        <f t="shared" si="2"/>
        <v>ALL</v>
      </c>
      <c r="N19" s="75" t="str">
        <f>IFERROR(VLOOKUP(C19,'PRICE LIST'!E:M,3,0),0)</f>
        <v>PCS</v>
      </c>
      <c r="O19" s="75" t="str">
        <f>IFERROR(VLOOKUP(C19,'PRICE LIST'!E:M,5,0),0)</f>
        <v>IDR</v>
      </c>
      <c r="P19" s="75">
        <f>IFERROR(VLOOKUP(C19,'PRICE LIST'!E:Z,8,0),0)</f>
        <v>1325000</v>
      </c>
      <c r="Q19" s="75">
        <f>IFERROR(VLOOKUP(C19,'PRICE LIST'!E:Z,9,0),0)</f>
        <v>1325000</v>
      </c>
      <c r="R19" s="75">
        <f>IFERROR(VLOOKUP(C19,'PRICE LIST'!E:Z,10,0),0)</f>
        <v>1325000</v>
      </c>
      <c r="S19" s="75">
        <f>IFERROR(VLOOKUP(C19,'PRICE LIST'!E:Z,11,0),0)</f>
        <v>1325000</v>
      </c>
      <c r="T19" s="75">
        <f>IFERROR(VLOOKUP(C19,'PRICE LIST'!E:Z,12,0),0)</f>
        <v>1325000</v>
      </c>
      <c r="U19" s="75">
        <f>IFERROR(VLOOKUP(C19,'PRICE LIST'!E:Z,13,0),0)</f>
        <v>1325000</v>
      </c>
      <c r="V19" s="75">
        <f>IFERROR(VLOOKUP(C19,'PRICE LIST'!E:Z,14,0),0)</f>
        <v>1500000</v>
      </c>
      <c r="W19" s="75">
        <f>IFERROR(VLOOKUP(C19,'PRICE LIST'!E:Z,15,0),0)</f>
        <v>1500000</v>
      </c>
      <c r="X19" s="75">
        <f>IFERROR(VLOOKUP(C19,'PRICE LIST'!E:Z,16,0),0)</f>
        <v>1500000</v>
      </c>
      <c r="Y19" s="75">
        <f>IFERROR(VLOOKUP(C19,'PRICE LIST'!E:Z,17,0),0)</f>
        <v>1500000</v>
      </c>
      <c r="Z19" s="75">
        <f>IFERROR(VLOOKUP(C19,'PRICE LIST'!E:Z,18,0),0)</f>
        <v>1500000</v>
      </c>
      <c r="AA19" s="75">
        <f>IFERROR(VLOOKUP(C19,'PRICE LIST'!E:Z,19,0),0)</f>
        <v>1500000</v>
      </c>
      <c r="AB19" s="178">
        <f t="shared" si="31"/>
        <v>83.868190852354005</v>
      </c>
      <c r="AC19" s="178">
        <f t="shared" si="32"/>
        <v>83.868190852354005</v>
      </c>
      <c r="AD19" s="178">
        <f t="shared" si="33"/>
        <v>83.868190852354005</v>
      </c>
      <c r="AE19" s="178">
        <f t="shared" si="34"/>
        <v>83.868190852354005</v>
      </c>
      <c r="AF19" s="178">
        <f t="shared" si="35"/>
        <v>83.868190852354005</v>
      </c>
      <c r="AG19" s="178">
        <f t="shared" si="36"/>
        <v>83.868190852354005</v>
      </c>
      <c r="AH19" s="178">
        <f t="shared" si="37"/>
        <v>94.945121719646039</v>
      </c>
      <c r="AI19" s="178">
        <f t="shared" si="38"/>
        <v>94.945121719646039</v>
      </c>
      <c r="AJ19" s="178">
        <f t="shared" si="39"/>
        <v>94.945121719646039</v>
      </c>
      <c r="AK19" s="178">
        <f t="shared" si="40"/>
        <v>94.945121719646039</v>
      </c>
      <c r="AL19" s="178">
        <f t="shared" si="41"/>
        <v>94.945121719646039</v>
      </c>
      <c r="AM19" s="178">
        <f t="shared" si="42"/>
        <v>94.945121719646039</v>
      </c>
      <c r="AN19" s="108"/>
      <c r="AO19" s="108"/>
      <c r="AP19" s="108"/>
      <c r="AQ19" s="108">
        <v>1</v>
      </c>
      <c r="AR19" s="108"/>
      <c r="AS19" s="108"/>
      <c r="AT19" s="108"/>
      <c r="AU19" s="108"/>
      <c r="AV19" s="108"/>
      <c r="AW19" s="108"/>
      <c r="AX19" s="108"/>
      <c r="AY19" s="108">
        <v>1</v>
      </c>
      <c r="AZ19" s="75">
        <f t="shared" si="15"/>
        <v>2</v>
      </c>
      <c r="BA19" s="77">
        <f t="shared" si="16"/>
        <v>0.16666666666666666</v>
      </c>
      <c r="BB19" s="47"/>
      <c r="BC19" s="78">
        <f t="shared" si="17"/>
        <v>0</v>
      </c>
      <c r="BD19" s="78">
        <f t="shared" si="18"/>
        <v>0</v>
      </c>
      <c r="BE19" s="78">
        <f t="shared" si="19"/>
        <v>0</v>
      </c>
      <c r="BF19" s="78">
        <f t="shared" si="20"/>
        <v>83.868190852354005</v>
      </c>
      <c r="BG19" s="78">
        <f t="shared" si="21"/>
        <v>0</v>
      </c>
      <c r="BH19" s="78">
        <f t="shared" si="22"/>
        <v>0</v>
      </c>
      <c r="BI19" s="78">
        <f t="shared" si="23"/>
        <v>0</v>
      </c>
      <c r="BJ19" s="78">
        <f t="shared" si="24"/>
        <v>0</v>
      </c>
      <c r="BK19" s="78">
        <f t="shared" si="25"/>
        <v>0</v>
      </c>
      <c r="BL19" s="78">
        <f t="shared" si="26"/>
        <v>0</v>
      </c>
      <c r="BM19" s="78">
        <f t="shared" si="27"/>
        <v>0</v>
      </c>
      <c r="BN19" s="78">
        <f t="shared" si="28"/>
        <v>94.945121719646039</v>
      </c>
      <c r="BO19" s="78">
        <f t="shared" si="29"/>
        <v>178.81331257200003</v>
      </c>
      <c r="BP19" s="78">
        <f t="shared" si="30"/>
        <v>14.901109381000003</v>
      </c>
      <c r="BR19" s="714" t="s">
        <v>40</v>
      </c>
      <c r="BS19" s="714" t="s">
        <v>212</v>
      </c>
      <c r="BT19" s="714" t="s">
        <v>212</v>
      </c>
      <c r="BU19" s="714" t="s">
        <v>212</v>
      </c>
      <c r="BV19" s="714" t="s">
        <v>178</v>
      </c>
      <c r="BW19" s="714"/>
    </row>
    <row r="20" spans="1:75" customFormat="1">
      <c r="A20" s="79" t="s">
        <v>7127</v>
      </c>
      <c r="B20" s="74"/>
      <c r="C20" s="79" t="s">
        <v>1483</v>
      </c>
      <c r="D20" s="75" t="str">
        <f>INDEX('PRICE LIST'!$D:$D,MATCH(RUTIN!C20,'PRICE LIST'!$E:$E,0))</f>
        <v>COTTON BUDS</v>
      </c>
      <c r="E20" s="919" t="str">
        <f>IFERROR(VLOOKUP(C20,'PRICE LIST'!E:M,2,0),0)</f>
        <v>COTTON BUDS ISI 180 PC</v>
      </c>
      <c r="F20" s="187" t="s">
        <v>7118</v>
      </c>
      <c r="G20" s="79" t="s">
        <v>109</v>
      </c>
      <c r="H20" s="919" t="str">
        <f>IFERROR(IF(G20="FOH",VLOOKUP(C20,'PRICE LIST'!E:Z,20,0),IF(G20="OPEX",VLOOKUP(C20,'PRICE LIST'!E:Z,21,0),0)),0)</f>
        <v>FIX NON PPN</v>
      </c>
      <c r="I20" s="919" t="str">
        <f>IFERROR(IF(G20="FOH",VLOOKUP(H20,'PRICE LIST'!X:Z,3,0),IF(G20="OPEX",VLOOKUP(H20,'PRICE LIST'!Y:Z,2,0),0)),0)</f>
        <v>B</v>
      </c>
      <c r="J20" s="206" t="s">
        <v>33</v>
      </c>
      <c r="K20" s="206" t="s">
        <v>183</v>
      </c>
      <c r="L20" s="75" t="str">
        <f t="shared" si="1"/>
        <v>ALL</v>
      </c>
      <c r="M20" s="75" t="str">
        <f t="shared" si="2"/>
        <v>ALL</v>
      </c>
      <c r="N20" s="75" t="str">
        <f>IFERROR(VLOOKUP(C20,'PRICE LIST'!E:M,3,0),0)</f>
        <v>PACK</v>
      </c>
      <c r="O20" s="75" t="str">
        <f>IFERROR(VLOOKUP(C20,'PRICE LIST'!E:M,5,0),0)</f>
        <v>IDR</v>
      </c>
      <c r="P20" s="75">
        <f>IFERROR(VLOOKUP(C20,'PRICE LIST'!E:Z,8,0),0)</f>
        <v>20000</v>
      </c>
      <c r="Q20" s="75">
        <f>IFERROR(VLOOKUP(C20,'PRICE LIST'!E:Z,9,0),0)</f>
        <v>20000</v>
      </c>
      <c r="R20" s="75">
        <f>IFERROR(VLOOKUP(C20,'PRICE LIST'!E:Z,10,0),0)</f>
        <v>20000</v>
      </c>
      <c r="S20" s="75">
        <f>IFERROR(VLOOKUP(C20,'PRICE LIST'!E:Z,11,0),0)</f>
        <v>20000</v>
      </c>
      <c r="T20" s="75">
        <f>IFERROR(VLOOKUP(C20,'PRICE LIST'!E:Z,12,0),0)</f>
        <v>20000</v>
      </c>
      <c r="U20" s="75">
        <f>IFERROR(VLOOKUP(C20,'PRICE LIST'!E:Z,13,0),0)</f>
        <v>20000</v>
      </c>
      <c r="V20" s="75">
        <f>IFERROR(VLOOKUP(C20,'PRICE LIST'!E:Z,14,0),0)</f>
        <v>20000</v>
      </c>
      <c r="W20" s="75">
        <f>IFERROR(VLOOKUP(C20,'PRICE LIST'!E:Z,15,0),0)</f>
        <v>20000</v>
      </c>
      <c r="X20" s="75">
        <f>IFERROR(VLOOKUP(C20,'PRICE LIST'!E:Z,16,0),0)</f>
        <v>20000</v>
      </c>
      <c r="Y20" s="75">
        <f>IFERROR(VLOOKUP(C20,'PRICE LIST'!E:Z,17,0),0)</f>
        <v>20000</v>
      </c>
      <c r="Z20" s="75">
        <f>IFERROR(VLOOKUP(C20,'PRICE LIST'!E:Z,18,0),0)</f>
        <v>20000</v>
      </c>
      <c r="AA20" s="75">
        <f>IFERROR(VLOOKUP(C20,'PRICE LIST'!E:Z,19,0),0)</f>
        <v>20000</v>
      </c>
      <c r="AB20" s="178">
        <f t="shared" si="31"/>
        <v>1.2659349562619473</v>
      </c>
      <c r="AC20" s="178">
        <f t="shared" si="32"/>
        <v>1.2659349562619473</v>
      </c>
      <c r="AD20" s="178">
        <f t="shared" si="33"/>
        <v>1.2659349562619473</v>
      </c>
      <c r="AE20" s="178">
        <f t="shared" si="34"/>
        <v>1.2659349562619473</v>
      </c>
      <c r="AF20" s="178">
        <f t="shared" si="35"/>
        <v>1.2659349562619473</v>
      </c>
      <c r="AG20" s="178">
        <f t="shared" si="36"/>
        <v>1.2659349562619473</v>
      </c>
      <c r="AH20" s="178">
        <f t="shared" si="37"/>
        <v>1.2659349562619473</v>
      </c>
      <c r="AI20" s="178">
        <f t="shared" si="38"/>
        <v>1.2659349562619473</v>
      </c>
      <c r="AJ20" s="178">
        <f t="shared" si="39"/>
        <v>1.2659349562619473</v>
      </c>
      <c r="AK20" s="178">
        <f t="shared" si="40"/>
        <v>1.2659349562619473</v>
      </c>
      <c r="AL20" s="178">
        <f t="shared" si="41"/>
        <v>1.2659349562619473</v>
      </c>
      <c r="AM20" s="178">
        <f t="shared" si="42"/>
        <v>1.2659349562619473</v>
      </c>
      <c r="AN20" s="108">
        <v>1</v>
      </c>
      <c r="AO20" s="108">
        <v>1</v>
      </c>
      <c r="AP20" s="108">
        <v>1</v>
      </c>
      <c r="AQ20" s="108">
        <v>2</v>
      </c>
      <c r="AR20" s="108">
        <v>1</v>
      </c>
      <c r="AS20" s="108">
        <v>1</v>
      </c>
      <c r="AT20" s="108">
        <v>1</v>
      </c>
      <c r="AU20" s="108">
        <v>1</v>
      </c>
      <c r="AV20" s="108">
        <v>2</v>
      </c>
      <c r="AW20" s="108">
        <v>1</v>
      </c>
      <c r="AX20" s="108">
        <v>1</v>
      </c>
      <c r="AY20" s="108">
        <v>1</v>
      </c>
      <c r="AZ20" s="75">
        <f t="shared" si="15"/>
        <v>14</v>
      </c>
      <c r="BA20" s="77">
        <f t="shared" si="16"/>
        <v>1.1666666666666667</v>
      </c>
      <c r="BB20" s="47"/>
      <c r="BC20" s="78">
        <f t="shared" si="17"/>
        <v>1.2659349562619473</v>
      </c>
      <c r="BD20" s="78">
        <f t="shared" si="18"/>
        <v>1.2659349562619473</v>
      </c>
      <c r="BE20" s="78">
        <f t="shared" si="19"/>
        <v>1.2659349562619473</v>
      </c>
      <c r="BF20" s="78">
        <f t="shared" si="20"/>
        <v>2.5318699125238946</v>
      </c>
      <c r="BG20" s="78">
        <f t="shared" si="21"/>
        <v>1.2659349562619473</v>
      </c>
      <c r="BH20" s="78">
        <f t="shared" si="22"/>
        <v>1.2659349562619473</v>
      </c>
      <c r="BI20" s="78">
        <f t="shared" si="23"/>
        <v>1.2659349562619473</v>
      </c>
      <c r="BJ20" s="78">
        <f t="shared" si="24"/>
        <v>1.2659349562619473</v>
      </c>
      <c r="BK20" s="78">
        <f t="shared" si="25"/>
        <v>2.5318699125238946</v>
      </c>
      <c r="BL20" s="78">
        <f t="shared" si="26"/>
        <v>1.2659349562619473</v>
      </c>
      <c r="BM20" s="78">
        <f t="shared" si="27"/>
        <v>1.2659349562619473</v>
      </c>
      <c r="BN20" s="78">
        <f t="shared" si="28"/>
        <v>1.2659349562619473</v>
      </c>
      <c r="BO20" s="78">
        <f t="shared" si="29"/>
        <v>17.723089387667262</v>
      </c>
      <c r="BP20" s="78">
        <f t="shared" si="30"/>
        <v>1.4769241156389386</v>
      </c>
      <c r="BR20" s="714"/>
      <c r="BS20" s="714" t="s">
        <v>203</v>
      </c>
      <c r="BT20" s="714" t="s">
        <v>1452</v>
      </c>
      <c r="BU20" s="714" t="s">
        <v>1474</v>
      </c>
      <c r="BV20" s="714" t="s">
        <v>178</v>
      </c>
      <c r="BW20" s="714"/>
    </row>
    <row r="21" spans="1:75" customFormat="1">
      <c r="A21" s="79" t="s">
        <v>7127</v>
      </c>
      <c r="B21" s="74"/>
      <c r="C21" s="79" t="s">
        <v>1484</v>
      </c>
      <c r="D21" s="75" t="str">
        <f>INDEX('PRICE LIST'!$D:$D,MATCH(RUTIN!C21,'PRICE LIST'!$E:$E,0))</f>
        <v>BATTERY</v>
      </c>
      <c r="E21" s="919" t="str">
        <f>IFERROR(VLOOKUP(C21,'PRICE LIST'!E:M,2,0),0)</f>
        <v>BATTERY AAA</v>
      </c>
      <c r="F21" s="187" t="s">
        <v>7119</v>
      </c>
      <c r="G21" s="79" t="s">
        <v>109</v>
      </c>
      <c r="H21" s="919" t="str">
        <f>IFERROR(IF(G21="FOH",VLOOKUP(C21,'PRICE LIST'!E:Z,20,0),IF(G21="OPEX",VLOOKUP(C21,'PRICE LIST'!E:Z,21,0),0)),0)</f>
        <v>FIX PPN</v>
      </c>
      <c r="I21" s="919" t="str">
        <f>IFERROR(IF(G21="FOH",VLOOKUP(H21,'PRICE LIST'!X:Z,3,0),IF(G21="OPEX",VLOOKUP(H21,'PRICE LIST'!Y:Z,2,0),0)),0)</f>
        <v>B</v>
      </c>
      <c r="J21" s="206" t="s">
        <v>33</v>
      </c>
      <c r="K21" s="206" t="s">
        <v>183</v>
      </c>
      <c r="L21" s="75" t="str">
        <f t="shared" si="1"/>
        <v>ALL</v>
      </c>
      <c r="M21" s="75" t="str">
        <f t="shared" si="2"/>
        <v>ALL</v>
      </c>
      <c r="N21" s="75" t="str">
        <f>IFERROR(VLOOKUP(C21,'PRICE LIST'!E:M,3,0),0)</f>
        <v>SET</v>
      </c>
      <c r="O21" s="75" t="str">
        <f>IFERROR(VLOOKUP(C21,'PRICE LIST'!E:M,5,0),0)</f>
        <v>IDR</v>
      </c>
      <c r="P21" s="75">
        <f>IFERROR(VLOOKUP(C21,'PRICE LIST'!E:Z,8,0),0)</f>
        <v>13694</v>
      </c>
      <c r="Q21" s="75">
        <f>IFERROR(VLOOKUP(C21,'PRICE LIST'!E:Z,9,0),0)</f>
        <v>13694</v>
      </c>
      <c r="R21" s="75">
        <f>IFERROR(VLOOKUP(C21,'PRICE LIST'!E:Z,10,0),0)</f>
        <v>13694</v>
      </c>
      <c r="S21" s="75">
        <f>IFERROR(VLOOKUP(C21,'PRICE LIST'!E:Z,11,0),0)</f>
        <v>13694</v>
      </c>
      <c r="T21" s="75">
        <f>IFERROR(VLOOKUP(C21,'PRICE LIST'!E:Z,12,0),0)</f>
        <v>13694</v>
      </c>
      <c r="U21" s="75">
        <f>IFERROR(VLOOKUP(C21,'PRICE LIST'!E:Z,13,0),0)</f>
        <v>13694</v>
      </c>
      <c r="V21" s="75">
        <f>IFERROR(VLOOKUP(C21,'PRICE LIST'!E:Z,14,0),0)</f>
        <v>13694</v>
      </c>
      <c r="W21" s="75">
        <f>IFERROR(VLOOKUP(C21,'PRICE LIST'!E:Z,15,0),0)</f>
        <v>13694</v>
      </c>
      <c r="X21" s="75">
        <f>IFERROR(VLOOKUP(C21,'PRICE LIST'!E:Z,16,0),0)</f>
        <v>13694</v>
      </c>
      <c r="Y21" s="75">
        <f>IFERROR(VLOOKUP(C21,'PRICE LIST'!E:Z,17,0),0)</f>
        <v>13694</v>
      </c>
      <c r="Z21" s="75">
        <f>IFERROR(VLOOKUP(C21,'PRICE LIST'!E:Z,18,0),0)</f>
        <v>13694</v>
      </c>
      <c r="AA21" s="75">
        <f>IFERROR(VLOOKUP(C21,'PRICE LIST'!E:Z,19,0),0)</f>
        <v>13694</v>
      </c>
      <c r="AB21" s="178">
        <f t="shared" si="3"/>
        <v>0.86678566455255524</v>
      </c>
      <c r="AC21" s="178">
        <f t="shared" si="4"/>
        <v>0.86678566455255524</v>
      </c>
      <c r="AD21" s="178">
        <f t="shared" si="5"/>
        <v>0.86678566455255524</v>
      </c>
      <c r="AE21" s="178">
        <f t="shared" si="6"/>
        <v>0.86678566455255524</v>
      </c>
      <c r="AF21" s="178">
        <f t="shared" si="7"/>
        <v>0.86678566455255524</v>
      </c>
      <c r="AG21" s="178">
        <f t="shared" si="8"/>
        <v>0.86678566455255524</v>
      </c>
      <c r="AH21" s="178">
        <f t="shared" si="9"/>
        <v>0.86678566455255524</v>
      </c>
      <c r="AI21" s="178">
        <f t="shared" si="10"/>
        <v>0.86678566455255524</v>
      </c>
      <c r="AJ21" s="178">
        <f t="shared" si="11"/>
        <v>0.86678566455255524</v>
      </c>
      <c r="AK21" s="178">
        <f t="shared" si="12"/>
        <v>0.86678566455255524</v>
      </c>
      <c r="AL21" s="178">
        <f t="shared" si="13"/>
        <v>0.86678566455255524</v>
      </c>
      <c r="AM21" s="178">
        <f t="shared" si="14"/>
        <v>0.86678566455255524</v>
      </c>
      <c r="AN21" s="108">
        <v>1</v>
      </c>
      <c r="AO21" s="108"/>
      <c r="AP21" s="108">
        <v>1</v>
      </c>
      <c r="AQ21" s="108"/>
      <c r="AR21" s="108">
        <v>1</v>
      </c>
      <c r="AS21" s="108"/>
      <c r="AT21" s="108">
        <v>1</v>
      </c>
      <c r="AU21" s="108"/>
      <c r="AV21" s="108">
        <v>1</v>
      </c>
      <c r="AW21" s="108"/>
      <c r="AX21" s="108">
        <v>1</v>
      </c>
      <c r="AY21" s="108"/>
      <c r="AZ21" s="75">
        <f t="shared" si="15"/>
        <v>6</v>
      </c>
      <c r="BA21" s="77">
        <f t="shared" si="16"/>
        <v>0.5</v>
      </c>
      <c r="BB21" s="47"/>
      <c r="BC21" s="78">
        <f t="shared" si="17"/>
        <v>0.86678566455255524</v>
      </c>
      <c r="BD21" s="78">
        <f t="shared" si="18"/>
        <v>0</v>
      </c>
      <c r="BE21" s="78">
        <f t="shared" si="19"/>
        <v>0.86678566455255524</v>
      </c>
      <c r="BF21" s="78">
        <f t="shared" si="20"/>
        <v>0</v>
      </c>
      <c r="BG21" s="78">
        <f t="shared" si="21"/>
        <v>0.86678566455255524</v>
      </c>
      <c r="BH21" s="78">
        <f t="shared" si="22"/>
        <v>0</v>
      </c>
      <c r="BI21" s="78">
        <f t="shared" si="23"/>
        <v>0.86678566455255524</v>
      </c>
      <c r="BJ21" s="78">
        <f t="shared" si="24"/>
        <v>0</v>
      </c>
      <c r="BK21" s="78">
        <f t="shared" si="25"/>
        <v>0.86678566455255524</v>
      </c>
      <c r="BL21" s="78">
        <f t="shared" si="26"/>
        <v>0</v>
      </c>
      <c r="BM21" s="78">
        <f t="shared" si="27"/>
        <v>0.86678566455255524</v>
      </c>
      <c r="BN21" s="78">
        <f t="shared" si="28"/>
        <v>0</v>
      </c>
      <c r="BO21" s="78">
        <f t="shared" si="29"/>
        <v>5.2007139873153312</v>
      </c>
      <c r="BP21" s="78">
        <f t="shared" si="30"/>
        <v>0.43339283227627762</v>
      </c>
      <c r="BR21" s="714"/>
      <c r="BS21" s="714" t="s">
        <v>204</v>
      </c>
      <c r="BT21" s="714" t="s">
        <v>1453</v>
      </c>
      <c r="BU21" s="714" t="s">
        <v>168</v>
      </c>
      <c r="BV21" s="714" t="s">
        <v>178</v>
      </c>
      <c r="BW21" s="714"/>
    </row>
    <row r="22" spans="1:75" customFormat="1">
      <c r="A22" s="79" t="s">
        <v>7127</v>
      </c>
      <c r="B22" s="74"/>
      <c r="C22" s="79" t="s">
        <v>10381</v>
      </c>
      <c r="D22" s="75" t="str">
        <f>INDEX('PRICE LIST'!$D:$D,MATCH(RUTIN!C22,'PRICE LIST'!$E:$E,0))</f>
        <v>AIR GUN</v>
      </c>
      <c r="E22" s="919" t="str">
        <f>IFERROR(VLOOKUP(C22,'PRICE LIST'!E:M,2,0),0)</f>
        <v>AIR GUN SMC</v>
      </c>
      <c r="F22" s="187" t="s">
        <v>12087</v>
      </c>
      <c r="G22" s="79" t="s">
        <v>109</v>
      </c>
      <c r="H22" s="919" t="str">
        <f>IFERROR(IF(G22="FOH",VLOOKUP(C22,'PRICE LIST'!E:Z,20,0),IF(G22="OPEX",VLOOKUP(C22,'PRICE LIST'!E:Z,21,0),0)),0)</f>
        <v>FIX PPN</v>
      </c>
      <c r="I22" s="919" t="str">
        <f>IFERROR(IF(G22="FOH",VLOOKUP(H22,'PRICE LIST'!X:Z,3,0),IF(G22="OPEX",VLOOKUP(H22,'PRICE LIST'!Y:Z,2,0),0)),0)</f>
        <v>B</v>
      </c>
      <c r="J22" s="206" t="s">
        <v>33</v>
      </c>
      <c r="K22" s="206" t="s">
        <v>183</v>
      </c>
      <c r="L22" s="75" t="str">
        <f t="shared" si="1"/>
        <v>ALL</v>
      </c>
      <c r="M22" s="75" t="str">
        <f t="shared" si="2"/>
        <v>ALL</v>
      </c>
      <c r="N22" s="75" t="str">
        <f>IFERROR(VLOOKUP(C22,'PRICE LIST'!E:M,3,0),0)</f>
        <v>PCS</v>
      </c>
      <c r="O22" s="75" t="str">
        <f>IFERROR(VLOOKUP(C22,'PRICE LIST'!E:M,5,0),0)</f>
        <v>IDR</v>
      </c>
      <c r="P22" s="75">
        <f>IFERROR(VLOOKUP(C22,'PRICE LIST'!E:Z,8,0),0)</f>
        <v>543865</v>
      </c>
      <c r="Q22" s="75">
        <f>IFERROR(VLOOKUP(C22,'PRICE LIST'!E:Z,9,0),0)</f>
        <v>543865</v>
      </c>
      <c r="R22" s="75">
        <f>IFERROR(VLOOKUP(C22,'PRICE LIST'!E:Z,10,0),0)</f>
        <v>543865</v>
      </c>
      <c r="S22" s="75">
        <f>IFERROR(VLOOKUP(C22,'PRICE LIST'!E:Z,11,0),0)</f>
        <v>543865</v>
      </c>
      <c r="T22" s="75">
        <f>IFERROR(VLOOKUP(C22,'PRICE LIST'!E:Z,12,0),0)</f>
        <v>543865</v>
      </c>
      <c r="U22" s="75">
        <f>IFERROR(VLOOKUP(C22,'PRICE LIST'!E:Z,13,0),0)</f>
        <v>543865</v>
      </c>
      <c r="V22" s="75">
        <f>IFERROR(VLOOKUP(C22,'PRICE LIST'!E:Z,14,0),0)</f>
        <v>543865</v>
      </c>
      <c r="W22" s="75">
        <f>IFERROR(VLOOKUP(C22,'PRICE LIST'!E:Z,15,0),0)</f>
        <v>543865</v>
      </c>
      <c r="X22" s="75">
        <f>IFERROR(VLOOKUP(C22,'PRICE LIST'!E:Z,16,0),0)</f>
        <v>543865</v>
      </c>
      <c r="Y22" s="75">
        <f>IFERROR(VLOOKUP(C22,'PRICE LIST'!E:Z,17,0),0)</f>
        <v>543865</v>
      </c>
      <c r="Z22" s="75">
        <f>IFERROR(VLOOKUP(C22,'PRICE LIST'!E:Z,18,0),0)</f>
        <v>543865</v>
      </c>
      <c r="AA22" s="75">
        <f>IFERROR(VLOOKUP(C22,'PRICE LIST'!E:Z,19,0),0)</f>
        <v>543865</v>
      </c>
      <c r="AB22" s="178">
        <f t="shared" si="3"/>
        <v>34.424885749370198</v>
      </c>
      <c r="AC22" s="178">
        <f t="shared" si="4"/>
        <v>34.424885749370198</v>
      </c>
      <c r="AD22" s="178">
        <f t="shared" si="5"/>
        <v>34.424885749370198</v>
      </c>
      <c r="AE22" s="178">
        <f t="shared" si="6"/>
        <v>34.424885749370198</v>
      </c>
      <c r="AF22" s="178">
        <f t="shared" si="7"/>
        <v>34.424885749370198</v>
      </c>
      <c r="AG22" s="178">
        <f t="shared" si="8"/>
        <v>34.424885749370198</v>
      </c>
      <c r="AH22" s="178">
        <f t="shared" si="9"/>
        <v>34.424885749370198</v>
      </c>
      <c r="AI22" s="178">
        <f t="shared" si="10"/>
        <v>34.424885749370198</v>
      </c>
      <c r="AJ22" s="178">
        <f t="shared" si="11"/>
        <v>34.424885749370198</v>
      </c>
      <c r="AK22" s="178">
        <f t="shared" si="12"/>
        <v>34.424885749370198</v>
      </c>
      <c r="AL22" s="178">
        <f t="shared" si="13"/>
        <v>34.424885749370198</v>
      </c>
      <c r="AM22" s="178">
        <f t="shared" si="14"/>
        <v>34.424885749370198</v>
      </c>
      <c r="AN22" s="108">
        <v>1</v>
      </c>
      <c r="AO22" s="108">
        <v>2</v>
      </c>
      <c r="AP22" s="108">
        <v>1</v>
      </c>
      <c r="AQ22" s="108">
        <v>1</v>
      </c>
      <c r="AR22" s="108">
        <v>1</v>
      </c>
      <c r="AS22" s="108">
        <v>1</v>
      </c>
      <c r="AT22" s="108">
        <v>1</v>
      </c>
      <c r="AU22" s="108">
        <v>2</v>
      </c>
      <c r="AV22" s="108">
        <v>1</v>
      </c>
      <c r="AW22" s="108">
        <v>1</v>
      </c>
      <c r="AX22" s="108">
        <v>2</v>
      </c>
      <c r="AY22" s="108">
        <v>1</v>
      </c>
      <c r="AZ22" s="75">
        <f t="shared" si="15"/>
        <v>15</v>
      </c>
      <c r="BA22" s="77">
        <f t="shared" si="16"/>
        <v>1.25</v>
      </c>
      <c r="BB22" s="47"/>
      <c r="BC22" s="78">
        <f t="shared" si="17"/>
        <v>34.424885749370198</v>
      </c>
      <c r="BD22" s="78">
        <f t="shared" si="18"/>
        <v>68.849771498740395</v>
      </c>
      <c r="BE22" s="78">
        <f t="shared" si="19"/>
        <v>34.424885749370198</v>
      </c>
      <c r="BF22" s="78">
        <f t="shared" si="20"/>
        <v>34.424885749370198</v>
      </c>
      <c r="BG22" s="78">
        <f t="shared" si="21"/>
        <v>34.424885749370198</v>
      </c>
      <c r="BH22" s="78">
        <f t="shared" si="22"/>
        <v>34.424885749370198</v>
      </c>
      <c r="BI22" s="78">
        <f t="shared" si="23"/>
        <v>34.424885749370198</v>
      </c>
      <c r="BJ22" s="78">
        <f t="shared" si="24"/>
        <v>68.849771498740395</v>
      </c>
      <c r="BK22" s="78">
        <f t="shared" si="25"/>
        <v>34.424885749370198</v>
      </c>
      <c r="BL22" s="78">
        <f t="shared" si="26"/>
        <v>34.424885749370198</v>
      </c>
      <c r="BM22" s="78">
        <f t="shared" si="27"/>
        <v>68.849771498740395</v>
      </c>
      <c r="BN22" s="78">
        <f t="shared" si="28"/>
        <v>34.424885749370198</v>
      </c>
      <c r="BO22" s="78">
        <f t="shared" si="29"/>
        <v>516.37328624055294</v>
      </c>
      <c r="BP22" s="78">
        <f t="shared" si="30"/>
        <v>43.031107186712745</v>
      </c>
      <c r="BR22" s="714"/>
      <c r="BS22" s="714" t="s">
        <v>211</v>
      </c>
      <c r="BT22" s="714" t="s">
        <v>211</v>
      </c>
      <c r="BU22" s="714" t="s">
        <v>211</v>
      </c>
      <c r="BV22" s="714" t="s">
        <v>178</v>
      </c>
      <c r="BW22" s="714"/>
    </row>
    <row r="23" spans="1:75" customFormat="1">
      <c r="A23" s="79" t="s">
        <v>7127</v>
      </c>
      <c r="B23" s="74"/>
      <c r="C23" s="79" t="s">
        <v>10384</v>
      </c>
      <c r="D23" s="75" t="str">
        <f>INDEX('PRICE LIST'!$D:$D,MATCH(RUTIN!C23,'PRICE LIST'!$E:$E,0))</f>
        <v>SELANG SPIRAL</v>
      </c>
      <c r="E23" s="919" t="str">
        <f>IFERROR(VLOOKUP(C23,'PRICE LIST'!E:M,2,0),0)</f>
        <v>SELANG SPIRAL SMC 8MM</v>
      </c>
      <c r="F23" s="187" t="s">
        <v>12087</v>
      </c>
      <c r="G23" s="79" t="s">
        <v>109</v>
      </c>
      <c r="H23" s="919" t="str">
        <f>IFERROR(IF(G23="FOH",VLOOKUP(C23,'PRICE LIST'!E:Z,20,0),IF(G23="OPEX",VLOOKUP(C23,'PRICE LIST'!E:Z,21,0),0)),0)</f>
        <v>FIX PPN</v>
      </c>
      <c r="I23" s="919" t="str">
        <f>IFERROR(IF(G23="FOH",VLOOKUP(H23,'PRICE LIST'!X:Z,3,0),IF(G23="OPEX",VLOOKUP(H23,'PRICE LIST'!Y:Z,2,0),0)),0)</f>
        <v>B</v>
      </c>
      <c r="J23" s="206" t="s">
        <v>33</v>
      </c>
      <c r="K23" s="206" t="s">
        <v>183</v>
      </c>
      <c r="L23" s="75" t="str">
        <f>IFERROR(VLOOKUP(K23,BS:BV,3,0),0)</f>
        <v>ALL</v>
      </c>
      <c r="M23" s="75" t="str">
        <f>IFERROR(VLOOKUP(K23,BS:BV,4,0),0)</f>
        <v>ALL</v>
      </c>
      <c r="N23" s="75" t="str">
        <f>IFERROR(VLOOKUP(C23,'PRICE LIST'!E:M,3,0),0)</f>
        <v>PCS</v>
      </c>
      <c r="O23" s="75" t="str">
        <f>IFERROR(VLOOKUP(C23,'PRICE LIST'!E:M,5,0),0)</f>
        <v>IDR</v>
      </c>
      <c r="P23" s="75">
        <f>IFERROR(VLOOKUP(C23,'PRICE LIST'!E:Z,8,0),0)</f>
        <v>596755</v>
      </c>
      <c r="Q23" s="75">
        <f>IFERROR(VLOOKUP(C23,'PRICE LIST'!E:Z,9,0),0)</f>
        <v>596755</v>
      </c>
      <c r="R23" s="75">
        <f>IFERROR(VLOOKUP(C23,'PRICE LIST'!E:Z,10,0),0)</f>
        <v>596755</v>
      </c>
      <c r="S23" s="75">
        <f>IFERROR(VLOOKUP(C23,'PRICE LIST'!E:Z,11,0),0)</f>
        <v>596755</v>
      </c>
      <c r="T23" s="75">
        <f>IFERROR(VLOOKUP(C23,'PRICE LIST'!E:Z,12,0),0)</f>
        <v>596755</v>
      </c>
      <c r="U23" s="75">
        <f>IFERROR(VLOOKUP(C23,'PRICE LIST'!E:Z,13,0),0)</f>
        <v>596755</v>
      </c>
      <c r="V23" s="75">
        <f>IFERROR(VLOOKUP(C23,'PRICE LIST'!E:Z,14,0),0)</f>
        <v>596755</v>
      </c>
      <c r="W23" s="75">
        <f>IFERROR(VLOOKUP(C23,'PRICE LIST'!E:Z,15,0),0)</f>
        <v>596755</v>
      </c>
      <c r="X23" s="75">
        <f>IFERROR(VLOOKUP(C23,'PRICE LIST'!E:Z,16,0),0)</f>
        <v>596755</v>
      </c>
      <c r="Y23" s="75">
        <f>IFERROR(VLOOKUP(C23,'PRICE LIST'!E:Z,17,0),0)</f>
        <v>596755</v>
      </c>
      <c r="Z23" s="75">
        <f>IFERROR(VLOOKUP(C23,'PRICE LIST'!E:Z,18,0),0)</f>
        <v>596755</v>
      </c>
      <c r="AA23" s="75">
        <f>IFERROR(VLOOKUP(C23,'PRICE LIST'!E:Z,19,0),0)</f>
        <v>596755</v>
      </c>
      <c r="AB23" s="178">
        <f>IFERROR(P23/VLOOKUP(O23,$N$4:$O$9,2,FALSE),0)</f>
        <v>37.772650741204913</v>
      </c>
      <c r="AC23" s="178">
        <f>IFERROR(Q23/VLOOKUP(O23,$N$4:$O$9,2,FALSE),0)</f>
        <v>37.772650741204913</v>
      </c>
      <c r="AD23" s="178">
        <f>IFERROR(R23/VLOOKUP(O23,$N$4:$O$9,2,FALSE),0)</f>
        <v>37.772650741204913</v>
      </c>
      <c r="AE23" s="178">
        <f>IFERROR(S23/VLOOKUP(O23,$N$4:$O$9,2,FALSE),0)</f>
        <v>37.772650741204913</v>
      </c>
      <c r="AF23" s="178">
        <f>IFERROR(T23/VLOOKUP(O23,$N$4:$O$9,2,FALSE),0)</f>
        <v>37.772650741204913</v>
      </c>
      <c r="AG23" s="178">
        <f>IFERROR(U23/VLOOKUP(O23,$N$4:$O$9,2,FALSE),0)</f>
        <v>37.772650741204913</v>
      </c>
      <c r="AH23" s="178">
        <f>IFERROR(V23/VLOOKUP(O23,$N$4:$O$9,2,FALSE),0)</f>
        <v>37.772650741204913</v>
      </c>
      <c r="AI23" s="178">
        <f>IFERROR(W23/VLOOKUP(O23,$N$4:$O$9,2,FALSE),0)</f>
        <v>37.772650741204913</v>
      </c>
      <c r="AJ23" s="178">
        <f>IFERROR(X23/VLOOKUP(O23,$N$4:$O$9,2,FALSE),0)</f>
        <v>37.772650741204913</v>
      </c>
      <c r="AK23" s="178">
        <f>IFERROR(Y23/VLOOKUP(O23,$N$4:$O$9,2,FALSE),0)</f>
        <v>37.772650741204913</v>
      </c>
      <c r="AL23" s="178">
        <f>IFERROR(Z23/VLOOKUP(O23,$N$4:$O$9,2,FALSE),0)</f>
        <v>37.772650741204913</v>
      </c>
      <c r="AM23" s="178">
        <f>IFERROR(AA23/VLOOKUP(O23,$N$4:$O$9,2,FALSE),0)</f>
        <v>37.772650741204913</v>
      </c>
      <c r="AN23" s="502">
        <v>1</v>
      </c>
      <c r="AO23" s="502">
        <v>2</v>
      </c>
      <c r="AP23" s="502">
        <v>1</v>
      </c>
      <c r="AQ23" s="502">
        <v>1</v>
      </c>
      <c r="AR23" s="502">
        <v>1</v>
      </c>
      <c r="AS23" s="502">
        <v>1</v>
      </c>
      <c r="AT23" s="502">
        <v>1</v>
      </c>
      <c r="AU23" s="502">
        <v>2</v>
      </c>
      <c r="AV23" s="502">
        <v>1</v>
      </c>
      <c r="AW23" s="502">
        <v>1</v>
      </c>
      <c r="AX23" s="502">
        <v>2</v>
      </c>
      <c r="AY23" s="502">
        <v>1</v>
      </c>
      <c r="AZ23" s="75">
        <f>SUM(AN23:AY23)</f>
        <v>15</v>
      </c>
      <c r="BA23" s="77">
        <f>AZ23/12</f>
        <v>1.25</v>
      </c>
      <c r="BB23" s="47"/>
      <c r="BC23" s="78">
        <f t="shared" ref="BC23:BN23" si="43">AB23*AN23</f>
        <v>37.772650741204913</v>
      </c>
      <c r="BD23" s="78">
        <f t="shared" si="43"/>
        <v>75.545301482409826</v>
      </c>
      <c r="BE23" s="78">
        <f t="shared" si="43"/>
        <v>37.772650741204913</v>
      </c>
      <c r="BF23" s="78">
        <f t="shared" si="43"/>
        <v>37.772650741204913</v>
      </c>
      <c r="BG23" s="78">
        <f t="shared" si="43"/>
        <v>37.772650741204913</v>
      </c>
      <c r="BH23" s="78">
        <f t="shared" si="43"/>
        <v>37.772650741204913</v>
      </c>
      <c r="BI23" s="78">
        <f t="shared" si="43"/>
        <v>37.772650741204913</v>
      </c>
      <c r="BJ23" s="78">
        <f t="shared" si="43"/>
        <v>75.545301482409826</v>
      </c>
      <c r="BK23" s="78">
        <f t="shared" si="43"/>
        <v>37.772650741204913</v>
      </c>
      <c r="BL23" s="78">
        <f t="shared" si="43"/>
        <v>37.772650741204913</v>
      </c>
      <c r="BM23" s="78">
        <f t="shared" si="43"/>
        <v>75.545301482409826</v>
      </c>
      <c r="BN23" s="78">
        <f t="shared" si="43"/>
        <v>37.772650741204913</v>
      </c>
      <c r="BO23" s="78">
        <f t="shared" si="29"/>
        <v>566.58976111807374</v>
      </c>
      <c r="BP23" s="78">
        <f>BO23/12</f>
        <v>47.215813426506145</v>
      </c>
      <c r="BQ23" s="714"/>
      <c r="BR23" s="714"/>
      <c r="BS23" s="714" t="s">
        <v>163</v>
      </c>
      <c r="BT23" s="714" t="s">
        <v>163</v>
      </c>
      <c r="BU23" s="714" t="s">
        <v>163</v>
      </c>
      <c r="BV23" s="714" t="s">
        <v>178</v>
      </c>
      <c r="BW23" s="714"/>
    </row>
    <row r="24" spans="1:75" customFormat="1">
      <c r="A24" s="79" t="s">
        <v>7127</v>
      </c>
      <c r="B24" s="74"/>
      <c r="C24" s="79" t="s">
        <v>1485</v>
      </c>
      <c r="D24" s="75" t="str">
        <f>INDEX('PRICE LIST'!$D:$D,MATCH(RUTIN!C24,'PRICE LIST'!$E:$E,0))</f>
        <v>PLASTIK CLIP</v>
      </c>
      <c r="E24" s="919" t="str">
        <f>IFERROR(VLOOKUP(C24,'PRICE LIST'!E:M,2,0),0)</f>
        <v>PLASTIK CLIP 8X5</v>
      </c>
      <c r="F24" s="187" t="s">
        <v>7120</v>
      </c>
      <c r="G24" s="79" t="s">
        <v>109</v>
      </c>
      <c r="H24" s="919" t="str">
        <f>IFERROR(IF(G24="FOH",VLOOKUP(C24,'PRICE LIST'!E:Z,20,0),IF(G24="OPEX",VLOOKUP(C24,'PRICE LIST'!E:Z,21,0),0)),0)</f>
        <v>FIX PPN</v>
      </c>
      <c r="I24" s="919" t="str">
        <f>IFERROR(IF(G24="FOH",VLOOKUP(H24,'PRICE LIST'!X:Z,3,0),IF(G24="OPEX",VLOOKUP(H24,'PRICE LIST'!Y:Z,2,0),0)),0)</f>
        <v>B</v>
      </c>
      <c r="J24" s="206" t="s">
        <v>33</v>
      </c>
      <c r="K24" s="206" t="s">
        <v>183</v>
      </c>
      <c r="L24" s="75" t="str">
        <f t="shared" si="1"/>
        <v>ALL</v>
      </c>
      <c r="M24" s="75" t="str">
        <f t="shared" si="2"/>
        <v>ALL</v>
      </c>
      <c r="N24" s="75" t="str">
        <f>IFERROR(VLOOKUP(C24,'PRICE LIST'!E:M,3,0),0)</f>
        <v>PACK</v>
      </c>
      <c r="O24" s="75" t="str">
        <f>IFERROR(VLOOKUP(C24,'PRICE LIST'!E:M,5,0),0)</f>
        <v>IDR</v>
      </c>
      <c r="P24" s="75">
        <f>IFERROR(VLOOKUP(C24,'PRICE LIST'!E:Z,8,0),0)</f>
        <v>2500</v>
      </c>
      <c r="Q24" s="75">
        <f>IFERROR(VLOOKUP(C24,'PRICE LIST'!E:Z,9,0),0)</f>
        <v>2500</v>
      </c>
      <c r="R24" s="75">
        <f>IFERROR(VLOOKUP(C24,'PRICE LIST'!E:Z,10,0),0)</f>
        <v>2500</v>
      </c>
      <c r="S24" s="75">
        <f>IFERROR(VLOOKUP(C24,'PRICE LIST'!E:Z,11,0),0)</f>
        <v>2500</v>
      </c>
      <c r="T24" s="75">
        <f>IFERROR(VLOOKUP(C24,'PRICE LIST'!E:Z,12,0),0)</f>
        <v>2500</v>
      </c>
      <c r="U24" s="75">
        <f>IFERROR(VLOOKUP(C24,'PRICE LIST'!E:Z,13,0),0)</f>
        <v>2500</v>
      </c>
      <c r="V24" s="75">
        <f>IFERROR(VLOOKUP(C24,'PRICE LIST'!E:Z,14,0),0)</f>
        <v>2500</v>
      </c>
      <c r="W24" s="75">
        <f>IFERROR(VLOOKUP(C24,'PRICE LIST'!E:Z,15,0),0)</f>
        <v>2500</v>
      </c>
      <c r="X24" s="75">
        <f>IFERROR(VLOOKUP(C24,'PRICE LIST'!E:Z,16,0),0)</f>
        <v>2500</v>
      </c>
      <c r="Y24" s="75">
        <f>IFERROR(VLOOKUP(C24,'PRICE LIST'!E:Z,17,0),0)</f>
        <v>2500</v>
      </c>
      <c r="Z24" s="75">
        <f>IFERROR(VLOOKUP(C24,'PRICE LIST'!E:Z,18,0),0)</f>
        <v>2500</v>
      </c>
      <c r="AA24" s="75">
        <f>IFERROR(VLOOKUP(C24,'PRICE LIST'!E:Z,19,0),0)</f>
        <v>2500</v>
      </c>
      <c r="AB24" s="178">
        <f t="shared" si="3"/>
        <v>0.15824186953274341</v>
      </c>
      <c r="AC24" s="178">
        <f t="shared" si="4"/>
        <v>0.15824186953274341</v>
      </c>
      <c r="AD24" s="178">
        <f t="shared" si="5"/>
        <v>0.15824186953274341</v>
      </c>
      <c r="AE24" s="178">
        <f t="shared" si="6"/>
        <v>0.15824186953274341</v>
      </c>
      <c r="AF24" s="178">
        <f t="shared" si="7"/>
        <v>0.15824186953274341</v>
      </c>
      <c r="AG24" s="178">
        <f t="shared" si="8"/>
        <v>0.15824186953274341</v>
      </c>
      <c r="AH24" s="178">
        <f t="shared" si="9"/>
        <v>0.15824186953274341</v>
      </c>
      <c r="AI24" s="178">
        <f t="shared" si="10"/>
        <v>0.15824186953274341</v>
      </c>
      <c r="AJ24" s="178">
        <f t="shared" si="11"/>
        <v>0.15824186953274341</v>
      </c>
      <c r="AK24" s="178">
        <f t="shared" si="12"/>
        <v>0.15824186953274341</v>
      </c>
      <c r="AL24" s="178">
        <f t="shared" si="13"/>
        <v>0.15824186953274341</v>
      </c>
      <c r="AM24" s="178">
        <f t="shared" si="14"/>
        <v>0.15824186953274341</v>
      </c>
      <c r="AN24" s="108">
        <v>6</v>
      </c>
      <c r="AO24" s="108">
        <v>6</v>
      </c>
      <c r="AP24" s="203">
        <v>6</v>
      </c>
      <c r="AQ24" s="203">
        <v>6</v>
      </c>
      <c r="AR24" s="203">
        <v>6</v>
      </c>
      <c r="AS24" s="203">
        <v>5</v>
      </c>
      <c r="AT24" s="203">
        <v>6</v>
      </c>
      <c r="AU24" s="203">
        <v>6</v>
      </c>
      <c r="AV24" s="203">
        <v>5</v>
      </c>
      <c r="AW24" s="203">
        <v>5</v>
      </c>
      <c r="AX24" s="203">
        <v>6</v>
      </c>
      <c r="AY24" s="502">
        <v>6</v>
      </c>
      <c r="AZ24" s="75">
        <f t="shared" si="15"/>
        <v>69</v>
      </c>
      <c r="BA24" s="77">
        <f t="shared" si="16"/>
        <v>5.75</v>
      </c>
      <c r="BB24" s="47"/>
      <c r="BC24" s="78">
        <f t="shared" si="17"/>
        <v>0.94945121719646042</v>
      </c>
      <c r="BD24" s="78">
        <f t="shared" si="18"/>
        <v>0.94945121719646042</v>
      </c>
      <c r="BE24" s="78">
        <f t="shared" si="19"/>
        <v>0.94945121719646042</v>
      </c>
      <c r="BF24" s="78">
        <f t="shared" si="20"/>
        <v>0.94945121719646042</v>
      </c>
      <c r="BG24" s="78">
        <f t="shared" si="21"/>
        <v>0.94945121719646042</v>
      </c>
      <c r="BH24" s="78">
        <f t="shared" si="22"/>
        <v>0.79120934766371709</v>
      </c>
      <c r="BI24" s="78">
        <f t="shared" si="23"/>
        <v>0.94945121719646042</v>
      </c>
      <c r="BJ24" s="78">
        <f t="shared" si="24"/>
        <v>0.94945121719646042</v>
      </c>
      <c r="BK24" s="78">
        <f t="shared" si="25"/>
        <v>0.79120934766371709</v>
      </c>
      <c r="BL24" s="78">
        <f t="shared" si="26"/>
        <v>0.79120934766371709</v>
      </c>
      <c r="BM24" s="78">
        <f t="shared" si="27"/>
        <v>0.94945121719646042</v>
      </c>
      <c r="BN24" s="78">
        <f t="shared" si="28"/>
        <v>0.94945121719646042</v>
      </c>
      <c r="BO24" s="78">
        <f t="shared" si="29"/>
        <v>10.918688997759293</v>
      </c>
      <c r="BP24" s="78">
        <f t="shared" si="30"/>
        <v>0.90989074981327445</v>
      </c>
      <c r="BR24" s="714"/>
      <c r="BS24" s="714" t="s">
        <v>165</v>
      </c>
      <c r="BT24" s="714" t="s">
        <v>165</v>
      </c>
      <c r="BU24" s="714" t="s">
        <v>165</v>
      </c>
      <c r="BV24" s="714" t="s">
        <v>178</v>
      </c>
      <c r="BW24" s="714"/>
    </row>
    <row r="25" spans="1:75" customFormat="1">
      <c r="A25" s="79" t="s">
        <v>7127</v>
      </c>
      <c r="B25" s="74"/>
      <c r="C25" s="79" t="s">
        <v>1486</v>
      </c>
      <c r="D25" s="75" t="str">
        <f>INDEX('PRICE LIST'!$D:$D,MATCH(RUTIN!C25,'PRICE LIST'!$E:$E,0))</f>
        <v>STICKER</v>
      </c>
      <c r="E25" s="919" t="str">
        <f>IFERROR(VLOOKUP(C25,'PRICE LIST'!E:M,2,0),0)</f>
        <v>STICKER BULAN TAHUN MTC</v>
      </c>
      <c r="F25" s="187" t="s">
        <v>7121</v>
      </c>
      <c r="G25" s="79" t="s">
        <v>109</v>
      </c>
      <c r="H25" s="919" t="str">
        <f>IFERROR(IF(G25="FOH",VLOOKUP(C25,'PRICE LIST'!E:Z,20,0),IF(G25="OPEX",VLOOKUP(C25,'PRICE LIST'!E:Z,21,0),0)),0)</f>
        <v>FIX PPN</v>
      </c>
      <c r="I25" s="919" t="str">
        <f>IFERROR(IF(G25="FOH",VLOOKUP(H25,'PRICE LIST'!X:Z,3,0),IF(G25="OPEX",VLOOKUP(H25,'PRICE LIST'!Y:Z,2,0),0)),0)</f>
        <v>B</v>
      </c>
      <c r="J25" s="206" t="s">
        <v>33</v>
      </c>
      <c r="K25" s="206" t="s">
        <v>183</v>
      </c>
      <c r="L25" s="75" t="str">
        <f t="shared" si="1"/>
        <v>ALL</v>
      </c>
      <c r="M25" s="75" t="str">
        <f t="shared" si="2"/>
        <v>ALL</v>
      </c>
      <c r="N25" s="75" t="str">
        <f>IFERROR(VLOOKUP(C25,'PRICE LIST'!E:M,3,0),0)</f>
        <v>PCS</v>
      </c>
      <c r="O25" s="75" t="str">
        <f>IFERROR(VLOOKUP(C25,'PRICE LIST'!E:M,5,0),0)</f>
        <v>IDR</v>
      </c>
      <c r="P25" s="75">
        <f>IFERROR(VLOOKUP(C25,'PRICE LIST'!E:Z,8,0),0)</f>
        <v>250</v>
      </c>
      <c r="Q25" s="75">
        <f>IFERROR(VLOOKUP(C25,'PRICE LIST'!E:Z,9,0),0)</f>
        <v>250</v>
      </c>
      <c r="R25" s="75">
        <f>IFERROR(VLOOKUP(C25,'PRICE LIST'!E:Z,10,0),0)</f>
        <v>250</v>
      </c>
      <c r="S25" s="75">
        <f>IFERROR(VLOOKUP(C25,'PRICE LIST'!E:Z,11,0),0)</f>
        <v>250</v>
      </c>
      <c r="T25" s="75">
        <f>IFERROR(VLOOKUP(C25,'PRICE LIST'!E:Z,12,0),0)</f>
        <v>250</v>
      </c>
      <c r="U25" s="75">
        <f>IFERROR(VLOOKUP(C25,'PRICE LIST'!E:Z,13,0),0)</f>
        <v>250</v>
      </c>
      <c r="V25" s="75">
        <f>IFERROR(VLOOKUP(C25,'PRICE LIST'!E:Z,14,0),0)</f>
        <v>250</v>
      </c>
      <c r="W25" s="75">
        <f>IFERROR(VLOOKUP(C25,'PRICE LIST'!E:Z,15,0),0)</f>
        <v>250</v>
      </c>
      <c r="X25" s="75">
        <f>IFERROR(VLOOKUP(C25,'PRICE LIST'!E:Z,16,0),0)</f>
        <v>250</v>
      </c>
      <c r="Y25" s="75">
        <f>IFERROR(VLOOKUP(C25,'PRICE LIST'!E:Z,17,0),0)</f>
        <v>250</v>
      </c>
      <c r="Z25" s="75">
        <f>IFERROR(VLOOKUP(C25,'PRICE LIST'!E:Z,18,0),0)</f>
        <v>250</v>
      </c>
      <c r="AA25" s="75">
        <f>IFERROR(VLOOKUP(C25,'PRICE LIST'!E:Z,19,0),0)</f>
        <v>250</v>
      </c>
      <c r="AB25" s="178">
        <f t="shared" si="3"/>
        <v>1.5824186953274342E-2</v>
      </c>
      <c r="AC25" s="178">
        <f t="shared" si="4"/>
        <v>1.5824186953274342E-2</v>
      </c>
      <c r="AD25" s="178">
        <f t="shared" si="5"/>
        <v>1.5824186953274342E-2</v>
      </c>
      <c r="AE25" s="178">
        <f t="shared" si="6"/>
        <v>1.5824186953274342E-2</v>
      </c>
      <c r="AF25" s="178">
        <f t="shared" si="7"/>
        <v>1.5824186953274342E-2</v>
      </c>
      <c r="AG25" s="178">
        <f t="shared" si="8"/>
        <v>1.5824186953274342E-2</v>
      </c>
      <c r="AH25" s="178">
        <f t="shared" si="9"/>
        <v>1.5824186953274342E-2</v>
      </c>
      <c r="AI25" s="178">
        <f t="shared" si="10"/>
        <v>1.5824186953274342E-2</v>
      </c>
      <c r="AJ25" s="178">
        <f t="shared" si="11"/>
        <v>1.5824186953274342E-2</v>
      </c>
      <c r="AK25" s="178">
        <f t="shared" si="12"/>
        <v>1.5824186953274342E-2</v>
      </c>
      <c r="AL25" s="178">
        <f t="shared" si="13"/>
        <v>1.5824186953274342E-2</v>
      </c>
      <c r="AM25" s="178">
        <f t="shared" si="14"/>
        <v>1.5824186953274342E-2</v>
      </c>
      <c r="AN25" s="108"/>
      <c r="AO25" s="108"/>
      <c r="AP25" s="108">
        <v>3300</v>
      </c>
      <c r="AQ25" s="108"/>
      <c r="AR25" s="108"/>
      <c r="AS25" s="108"/>
      <c r="AT25" s="108"/>
      <c r="AU25" s="108"/>
      <c r="AV25" s="108">
        <v>3300</v>
      </c>
      <c r="AW25" s="108"/>
      <c r="AX25" s="108"/>
      <c r="AY25" s="108"/>
      <c r="AZ25" s="75">
        <f t="shared" si="15"/>
        <v>6600</v>
      </c>
      <c r="BA25" s="77">
        <f t="shared" si="16"/>
        <v>550</v>
      </c>
      <c r="BB25" s="47"/>
      <c r="BC25" s="78">
        <f t="shared" si="17"/>
        <v>0</v>
      </c>
      <c r="BD25" s="78">
        <f t="shared" si="18"/>
        <v>0</v>
      </c>
      <c r="BE25" s="78">
        <f t="shared" si="19"/>
        <v>52.219816945805327</v>
      </c>
      <c r="BF25" s="78">
        <f t="shared" si="20"/>
        <v>0</v>
      </c>
      <c r="BG25" s="78">
        <f t="shared" si="21"/>
        <v>0</v>
      </c>
      <c r="BH25" s="78">
        <f t="shared" si="22"/>
        <v>0</v>
      </c>
      <c r="BI25" s="78">
        <f t="shared" si="23"/>
        <v>0</v>
      </c>
      <c r="BJ25" s="78">
        <f t="shared" si="24"/>
        <v>0</v>
      </c>
      <c r="BK25" s="78">
        <f t="shared" si="25"/>
        <v>52.219816945805327</v>
      </c>
      <c r="BL25" s="78">
        <f t="shared" si="26"/>
        <v>0</v>
      </c>
      <c r="BM25" s="78">
        <f t="shared" si="27"/>
        <v>0</v>
      </c>
      <c r="BN25" s="78">
        <f t="shared" si="28"/>
        <v>0</v>
      </c>
      <c r="BO25" s="78">
        <f t="shared" si="29"/>
        <v>104.43963389161065</v>
      </c>
      <c r="BP25" s="78">
        <f t="shared" si="30"/>
        <v>8.7033028243008879</v>
      </c>
      <c r="BR25" s="714"/>
      <c r="BS25" s="714" t="s">
        <v>181</v>
      </c>
      <c r="BT25" s="714" t="s">
        <v>181</v>
      </c>
      <c r="BU25" s="714" t="s">
        <v>157</v>
      </c>
      <c r="BV25" s="714" t="s">
        <v>171</v>
      </c>
      <c r="BW25" s="714"/>
    </row>
    <row r="26" spans="1:75" customFormat="1">
      <c r="A26" s="79" t="s">
        <v>7127</v>
      </c>
      <c r="B26" s="74"/>
      <c r="C26" s="79" t="s">
        <v>1487</v>
      </c>
      <c r="D26" s="75" t="str">
        <f>INDEX('PRICE LIST'!$D:$D,MATCH(RUTIN!C26,'PRICE LIST'!$E:$E,0))</f>
        <v>COUPLER</v>
      </c>
      <c r="E26" s="919" t="str">
        <f>IFERROR(VLOOKUP(C26,'PRICE LIST'!E:M,2,0),0)</f>
        <v>DOUBLE COUPLER 8"</v>
      </c>
      <c r="F26" s="187" t="s">
        <v>9427</v>
      </c>
      <c r="G26" s="79" t="s">
        <v>109</v>
      </c>
      <c r="H26" s="919" t="str">
        <f>IFERROR(IF(G26="FOH",VLOOKUP(C26,'PRICE LIST'!E:Z,20,0),IF(G26="OPEX",VLOOKUP(C26,'PRICE LIST'!E:Z,21,0),0)),0)</f>
        <v>FIX PPN</v>
      </c>
      <c r="I26" s="919" t="str">
        <f>IFERROR(IF(G26="FOH",VLOOKUP(H26,'PRICE LIST'!X:Z,3,0),IF(G26="OPEX",VLOOKUP(H26,'PRICE LIST'!Y:Z,2,0),0)),0)</f>
        <v>B</v>
      </c>
      <c r="J26" s="206" t="s">
        <v>33</v>
      </c>
      <c r="K26" s="206" t="s">
        <v>183</v>
      </c>
      <c r="L26" s="75" t="str">
        <f t="shared" si="1"/>
        <v>ALL</v>
      </c>
      <c r="M26" s="75" t="str">
        <f t="shared" si="2"/>
        <v>ALL</v>
      </c>
      <c r="N26" s="75" t="str">
        <f>IFERROR(VLOOKUP(C26,'PRICE LIST'!E:M,3,0),0)</f>
        <v>PCS</v>
      </c>
      <c r="O26" s="75" t="str">
        <f>IFERROR(VLOOKUP(C26,'PRICE LIST'!E:M,5,0),0)</f>
        <v>IDR</v>
      </c>
      <c r="P26" s="75">
        <f>IFERROR(VLOOKUP(C26,'PRICE LIST'!E:Z,8,0),0)</f>
        <v>43562.5</v>
      </c>
      <c r="Q26" s="75">
        <f>IFERROR(VLOOKUP(C26,'PRICE LIST'!E:Z,9,0),0)</f>
        <v>43562.5</v>
      </c>
      <c r="R26" s="75">
        <f>IFERROR(VLOOKUP(C26,'PRICE LIST'!E:Z,10,0),0)</f>
        <v>43562.5</v>
      </c>
      <c r="S26" s="75">
        <f>IFERROR(VLOOKUP(C26,'PRICE LIST'!E:Z,11,0),0)</f>
        <v>43562.5</v>
      </c>
      <c r="T26" s="75">
        <f>IFERROR(VLOOKUP(C26,'PRICE LIST'!E:Z,12,0),0)</f>
        <v>43562.5</v>
      </c>
      <c r="U26" s="75">
        <f>IFERROR(VLOOKUP(C26,'PRICE LIST'!E:Z,13,0),0)</f>
        <v>43562.5</v>
      </c>
      <c r="V26" s="75">
        <f>IFERROR(VLOOKUP(C26,'PRICE LIST'!E:Z,14,0),0)</f>
        <v>43562.5</v>
      </c>
      <c r="W26" s="75">
        <f>IFERROR(VLOOKUP(C26,'PRICE LIST'!E:Z,15,0),0)</f>
        <v>43562.5</v>
      </c>
      <c r="X26" s="75">
        <f>IFERROR(VLOOKUP(C26,'PRICE LIST'!E:Z,16,0),0)</f>
        <v>43562.5</v>
      </c>
      <c r="Y26" s="75">
        <f>IFERROR(VLOOKUP(C26,'PRICE LIST'!E:Z,17,0),0)</f>
        <v>43562.5</v>
      </c>
      <c r="Z26" s="75">
        <f>IFERROR(VLOOKUP(C26,'PRICE LIST'!E:Z,18,0),0)</f>
        <v>43562.5</v>
      </c>
      <c r="AA26" s="75">
        <f>IFERROR(VLOOKUP(C26,'PRICE LIST'!E:Z,19,0),0)</f>
        <v>43562.5</v>
      </c>
      <c r="AB26" s="178">
        <f t="shared" si="3"/>
        <v>2.7573645766080537</v>
      </c>
      <c r="AC26" s="178">
        <f t="shared" si="4"/>
        <v>2.7573645766080537</v>
      </c>
      <c r="AD26" s="178">
        <f t="shared" si="5"/>
        <v>2.7573645766080537</v>
      </c>
      <c r="AE26" s="178">
        <f t="shared" si="6"/>
        <v>2.7573645766080537</v>
      </c>
      <c r="AF26" s="178">
        <f t="shared" si="7"/>
        <v>2.7573645766080537</v>
      </c>
      <c r="AG26" s="178">
        <f t="shared" si="8"/>
        <v>2.7573645766080537</v>
      </c>
      <c r="AH26" s="178">
        <f t="shared" si="9"/>
        <v>2.7573645766080537</v>
      </c>
      <c r="AI26" s="178">
        <f t="shared" si="10"/>
        <v>2.7573645766080537</v>
      </c>
      <c r="AJ26" s="178">
        <f t="shared" si="11"/>
        <v>2.7573645766080537</v>
      </c>
      <c r="AK26" s="178">
        <f t="shared" si="12"/>
        <v>2.7573645766080537</v>
      </c>
      <c r="AL26" s="178">
        <f t="shared" si="13"/>
        <v>2.7573645766080537</v>
      </c>
      <c r="AM26" s="178">
        <f t="shared" si="14"/>
        <v>2.7573645766080537</v>
      </c>
      <c r="AN26" s="108">
        <v>1</v>
      </c>
      <c r="AO26" s="108">
        <v>1</v>
      </c>
      <c r="AP26" s="108">
        <v>1</v>
      </c>
      <c r="AQ26" s="108">
        <v>1</v>
      </c>
      <c r="AR26" s="108"/>
      <c r="AS26" s="108">
        <v>1</v>
      </c>
      <c r="AT26" s="108">
        <v>1</v>
      </c>
      <c r="AU26" s="108">
        <v>1</v>
      </c>
      <c r="AV26" s="108"/>
      <c r="AW26" s="108"/>
      <c r="AX26" s="108">
        <v>1</v>
      </c>
      <c r="AY26" s="108">
        <v>1</v>
      </c>
      <c r="AZ26" s="75">
        <f t="shared" si="15"/>
        <v>9</v>
      </c>
      <c r="BA26" s="77">
        <f t="shared" si="16"/>
        <v>0.75</v>
      </c>
      <c r="BB26" s="47"/>
      <c r="BC26" s="78">
        <f t="shared" si="17"/>
        <v>2.7573645766080537</v>
      </c>
      <c r="BD26" s="78">
        <f t="shared" si="18"/>
        <v>2.7573645766080537</v>
      </c>
      <c r="BE26" s="78">
        <f t="shared" si="19"/>
        <v>2.7573645766080537</v>
      </c>
      <c r="BF26" s="78">
        <f t="shared" si="20"/>
        <v>2.7573645766080537</v>
      </c>
      <c r="BG26" s="78">
        <f t="shared" si="21"/>
        <v>0</v>
      </c>
      <c r="BH26" s="78">
        <f t="shared" si="22"/>
        <v>2.7573645766080537</v>
      </c>
      <c r="BI26" s="78">
        <f t="shared" si="23"/>
        <v>2.7573645766080537</v>
      </c>
      <c r="BJ26" s="78">
        <f t="shared" si="24"/>
        <v>2.7573645766080537</v>
      </c>
      <c r="BK26" s="78">
        <f t="shared" si="25"/>
        <v>0</v>
      </c>
      <c r="BL26" s="78">
        <f t="shared" si="26"/>
        <v>0</v>
      </c>
      <c r="BM26" s="78">
        <f t="shared" si="27"/>
        <v>2.7573645766080537</v>
      </c>
      <c r="BN26" s="78">
        <f t="shared" si="28"/>
        <v>2.7573645766080537</v>
      </c>
      <c r="BO26" s="78">
        <f t="shared" si="29"/>
        <v>24.816281189472488</v>
      </c>
      <c r="BP26" s="78">
        <f t="shared" si="30"/>
        <v>2.0680234324560405</v>
      </c>
      <c r="BR26" s="714"/>
      <c r="BS26" s="714" t="s">
        <v>192</v>
      </c>
      <c r="BT26" s="714" t="s">
        <v>1441</v>
      </c>
      <c r="BU26" s="714" t="s">
        <v>158</v>
      </c>
      <c r="BV26" s="714" t="s">
        <v>172</v>
      </c>
      <c r="BW26" s="714"/>
    </row>
    <row r="27" spans="1:75" customFormat="1">
      <c r="A27" s="79" t="s">
        <v>7127</v>
      </c>
      <c r="B27" s="74"/>
      <c r="C27" s="79" t="s">
        <v>1488</v>
      </c>
      <c r="D27" s="75" t="str">
        <f>INDEX('PRICE LIST'!$D:$D,MATCH(RUTIN!C27,'PRICE LIST'!$E:$E,0))</f>
        <v>COUPLER</v>
      </c>
      <c r="E27" s="919" t="str">
        <f>IFERROR(VLOOKUP(C27,'PRICE LIST'!E:M,2,0),0)</f>
        <v>DOUBLE COUPLER 10"</v>
      </c>
      <c r="F27" s="187" t="s">
        <v>7122</v>
      </c>
      <c r="G27" s="79" t="s">
        <v>109</v>
      </c>
      <c r="H27" s="919" t="str">
        <f>IFERROR(IF(G27="FOH",VLOOKUP(C27,'PRICE LIST'!E:Z,20,0),IF(G27="OPEX",VLOOKUP(C27,'PRICE LIST'!E:Z,21,0),0)),0)</f>
        <v>FIX PPN</v>
      </c>
      <c r="I27" s="919" t="str">
        <f>IFERROR(IF(G27="FOH",VLOOKUP(H27,'PRICE LIST'!X:Z,3,0),IF(G27="OPEX",VLOOKUP(H27,'PRICE LIST'!Y:Z,2,0),0)),0)</f>
        <v>B</v>
      </c>
      <c r="J27" s="206" t="s">
        <v>33</v>
      </c>
      <c r="K27" s="206" t="s">
        <v>183</v>
      </c>
      <c r="L27" s="75" t="str">
        <f t="shared" si="1"/>
        <v>ALL</v>
      </c>
      <c r="M27" s="75" t="str">
        <f t="shared" si="2"/>
        <v>ALL</v>
      </c>
      <c r="N27" s="75" t="str">
        <f>IFERROR(VLOOKUP(C27,'PRICE LIST'!E:M,3,0),0)</f>
        <v>PCS</v>
      </c>
      <c r="O27" s="75" t="str">
        <f>IFERROR(VLOOKUP(C27,'PRICE LIST'!E:M,5,0),0)</f>
        <v>IDR</v>
      </c>
      <c r="P27" s="75">
        <f>IFERROR(VLOOKUP(C27,'PRICE LIST'!E:Z,8,0),0)</f>
        <v>48687.5</v>
      </c>
      <c r="Q27" s="75">
        <f>IFERROR(VLOOKUP(C27,'PRICE LIST'!E:Z,9,0),0)</f>
        <v>48687.5</v>
      </c>
      <c r="R27" s="75">
        <f>IFERROR(VLOOKUP(C27,'PRICE LIST'!E:Z,10,0),0)</f>
        <v>48687.5</v>
      </c>
      <c r="S27" s="75">
        <f>IFERROR(VLOOKUP(C27,'PRICE LIST'!E:Z,11,0),0)</f>
        <v>48687.5</v>
      </c>
      <c r="T27" s="75">
        <f>IFERROR(VLOOKUP(C27,'PRICE LIST'!E:Z,12,0),0)</f>
        <v>48687.5</v>
      </c>
      <c r="U27" s="75">
        <f>IFERROR(VLOOKUP(C27,'PRICE LIST'!E:Z,13,0),0)</f>
        <v>48687.5</v>
      </c>
      <c r="V27" s="75">
        <f>IFERROR(VLOOKUP(C27,'PRICE LIST'!E:Z,14,0),0)</f>
        <v>48687.5</v>
      </c>
      <c r="W27" s="75">
        <f>IFERROR(VLOOKUP(C27,'PRICE LIST'!E:Z,15,0),0)</f>
        <v>48687.5</v>
      </c>
      <c r="X27" s="75">
        <f>IFERROR(VLOOKUP(C27,'PRICE LIST'!E:Z,16,0),0)</f>
        <v>48687.5</v>
      </c>
      <c r="Y27" s="75">
        <f>IFERROR(VLOOKUP(C27,'PRICE LIST'!E:Z,17,0),0)</f>
        <v>48687.5</v>
      </c>
      <c r="Z27" s="75">
        <f>IFERROR(VLOOKUP(C27,'PRICE LIST'!E:Z,18,0),0)</f>
        <v>48687.5</v>
      </c>
      <c r="AA27" s="75">
        <f>IFERROR(VLOOKUP(C27,'PRICE LIST'!E:Z,19,0),0)</f>
        <v>48687.5</v>
      </c>
      <c r="AB27" s="178">
        <f t="shared" si="3"/>
        <v>3.0817604091501778</v>
      </c>
      <c r="AC27" s="178">
        <f t="shared" si="4"/>
        <v>3.0817604091501778</v>
      </c>
      <c r="AD27" s="178">
        <f t="shared" si="5"/>
        <v>3.0817604091501778</v>
      </c>
      <c r="AE27" s="178">
        <f t="shared" si="6"/>
        <v>3.0817604091501778</v>
      </c>
      <c r="AF27" s="178">
        <f t="shared" si="7"/>
        <v>3.0817604091501778</v>
      </c>
      <c r="AG27" s="178">
        <f t="shared" si="8"/>
        <v>3.0817604091501778</v>
      </c>
      <c r="AH27" s="178">
        <f t="shared" si="9"/>
        <v>3.0817604091501778</v>
      </c>
      <c r="AI27" s="178">
        <f t="shared" si="10"/>
        <v>3.0817604091501778</v>
      </c>
      <c r="AJ27" s="178">
        <f t="shared" si="11"/>
        <v>3.0817604091501778</v>
      </c>
      <c r="AK27" s="178">
        <f t="shared" si="12"/>
        <v>3.0817604091501778</v>
      </c>
      <c r="AL27" s="178">
        <f t="shared" si="13"/>
        <v>3.0817604091501778</v>
      </c>
      <c r="AM27" s="178">
        <f t="shared" si="14"/>
        <v>3.0817604091501778</v>
      </c>
      <c r="AN27" s="108">
        <v>2</v>
      </c>
      <c r="AO27" s="203">
        <v>2</v>
      </c>
      <c r="AP27" s="203">
        <v>2</v>
      </c>
      <c r="AQ27" s="203">
        <v>2</v>
      </c>
      <c r="AR27" s="203">
        <v>2</v>
      </c>
      <c r="AS27" s="203">
        <v>2</v>
      </c>
      <c r="AT27" s="203">
        <v>2</v>
      </c>
      <c r="AU27" s="203">
        <v>2</v>
      </c>
      <c r="AV27" s="203">
        <v>2</v>
      </c>
      <c r="AW27" s="203">
        <v>2</v>
      </c>
      <c r="AX27" s="203">
        <v>2</v>
      </c>
      <c r="AY27" s="203">
        <v>2</v>
      </c>
      <c r="AZ27" s="75">
        <f t="shared" si="15"/>
        <v>24</v>
      </c>
      <c r="BA27" s="77">
        <f t="shared" si="16"/>
        <v>2</v>
      </c>
      <c r="BB27" s="47"/>
      <c r="BC27" s="78">
        <f t="shared" si="17"/>
        <v>6.1635208183003556</v>
      </c>
      <c r="BD27" s="78">
        <f t="shared" si="18"/>
        <v>6.1635208183003556</v>
      </c>
      <c r="BE27" s="78">
        <f t="shared" si="19"/>
        <v>6.1635208183003556</v>
      </c>
      <c r="BF27" s="78">
        <f t="shared" si="20"/>
        <v>6.1635208183003556</v>
      </c>
      <c r="BG27" s="78">
        <f t="shared" si="21"/>
        <v>6.1635208183003556</v>
      </c>
      <c r="BH27" s="78">
        <f t="shared" si="22"/>
        <v>6.1635208183003556</v>
      </c>
      <c r="BI27" s="78">
        <f t="shared" si="23"/>
        <v>6.1635208183003556</v>
      </c>
      <c r="BJ27" s="78">
        <f t="shared" si="24"/>
        <v>6.1635208183003556</v>
      </c>
      <c r="BK27" s="78">
        <f t="shared" si="25"/>
        <v>6.1635208183003556</v>
      </c>
      <c r="BL27" s="78">
        <f t="shared" si="26"/>
        <v>6.1635208183003556</v>
      </c>
      <c r="BM27" s="78">
        <f t="shared" si="27"/>
        <v>6.1635208183003556</v>
      </c>
      <c r="BN27" s="78">
        <f t="shared" si="28"/>
        <v>6.1635208183003556</v>
      </c>
      <c r="BO27" s="78">
        <f t="shared" si="29"/>
        <v>73.962249819604267</v>
      </c>
      <c r="BP27" s="78">
        <f t="shared" si="30"/>
        <v>6.1635208183003556</v>
      </c>
      <c r="BR27" s="714"/>
      <c r="BS27" s="714" t="s">
        <v>1426</v>
      </c>
      <c r="BT27" s="714" t="s">
        <v>1426</v>
      </c>
      <c r="BU27" s="714" t="s">
        <v>1426</v>
      </c>
      <c r="BV27" s="714" t="s">
        <v>172</v>
      </c>
      <c r="BW27" s="714"/>
    </row>
    <row r="28" spans="1:75" customFormat="1">
      <c r="A28" s="79" t="s">
        <v>7127</v>
      </c>
      <c r="B28" s="74"/>
      <c r="C28" s="79" t="s">
        <v>1489</v>
      </c>
      <c r="D28" s="75" t="str">
        <f>INDEX('PRICE LIST'!$D:$D,MATCH(RUTIN!C28,'PRICE LIST'!$E:$E,0))</f>
        <v>COUPLER</v>
      </c>
      <c r="E28" s="919" t="str">
        <f>IFERROR(VLOOKUP(C28,'PRICE LIST'!E:M,2,0),0)</f>
        <v>DOUBLE COUPLER 12"</v>
      </c>
      <c r="F28" s="187" t="s">
        <v>7122</v>
      </c>
      <c r="G28" s="79" t="s">
        <v>109</v>
      </c>
      <c r="H28" s="919" t="str">
        <f>IFERROR(IF(G28="FOH",VLOOKUP(C28,'PRICE LIST'!E:Z,20,0),IF(G28="OPEX",VLOOKUP(C28,'PRICE LIST'!E:Z,21,0),0)),0)</f>
        <v>FIX PPN</v>
      </c>
      <c r="I28" s="919" t="str">
        <f>IFERROR(IF(G28="FOH",VLOOKUP(H28,'PRICE LIST'!X:Z,3,0),IF(G28="OPEX",VLOOKUP(H28,'PRICE LIST'!Y:Z,2,0),0)),0)</f>
        <v>B</v>
      </c>
      <c r="J28" s="206" t="s">
        <v>33</v>
      </c>
      <c r="K28" s="206" t="s">
        <v>183</v>
      </c>
      <c r="L28" s="75" t="str">
        <f t="shared" si="1"/>
        <v>ALL</v>
      </c>
      <c r="M28" s="75" t="str">
        <f t="shared" si="2"/>
        <v>ALL</v>
      </c>
      <c r="N28" s="75" t="str">
        <f>IFERROR(VLOOKUP(C28,'PRICE LIST'!E:M,3,0),0)</f>
        <v>PCS</v>
      </c>
      <c r="O28" s="75" t="str">
        <f>IFERROR(VLOOKUP(C28,'PRICE LIST'!E:M,5,0),0)</f>
        <v>IDR</v>
      </c>
      <c r="P28" s="75">
        <f>IFERROR(VLOOKUP(C28,'PRICE LIST'!E:Z,8,0),0)</f>
        <v>92250</v>
      </c>
      <c r="Q28" s="75">
        <f>IFERROR(VLOOKUP(C28,'PRICE LIST'!E:Z,9,0),0)</f>
        <v>92250</v>
      </c>
      <c r="R28" s="75">
        <f>IFERROR(VLOOKUP(C28,'PRICE LIST'!E:Z,10,0),0)</f>
        <v>92250</v>
      </c>
      <c r="S28" s="75">
        <f>IFERROR(VLOOKUP(C28,'PRICE LIST'!E:Z,11,0),0)</f>
        <v>92250</v>
      </c>
      <c r="T28" s="75">
        <f>IFERROR(VLOOKUP(C28,'PRICE LIST'!E:Z,12,0),0)</f>
        <v>92250</v>
      </c>
      <c r="U28" s="75">
        <f>IFERROR(VLOOKUP(C28,'PRICE LIST'!E:Z,13,0),0)</f>
        <v>92250</v>
      </c>
      <c r="V28" s="75">
        <f>IFERROR(VLOOKUP(C28,'PRICE LIST'!E:Z,14,0),0)</f>
        <v>92250</v>
      </c>
      <c r="W28" s="75">
        <f>IFERROR(VLOOKUP(C28,'PRICE LIST'!E:Z,15,0),0)</f>
        <v>92250</v>
      </c>
      <c r="X28" s="75">
        <f>IFERROR(VLOOKUP(C28,'PRICE LIST'!E:Z,16,0),0)</f>
        <v>92250</v>
      </c>
      <c r="Y28" s="75">
        <f>IFERROR(VLOOKUP(C28,'PRICE LIST'!E:Z,17,0),0)</f>
        <v>92250</v>
      </c>
      <c r="Z28" s="75">
        <f>IFERROR(VLOOKUP(C28,'PRICE LIST'!E:Z,18,0),0)</f>
        <v>92250</v>
      </c>
      <c r="AA28" s="75">
        <f>IFERROR(VLOOKUP(C28,'PRICE LIST'!E:Z,19,0),0)</f>
        <v>92250</v>
      </c>
      <c r="AB28" s="178">
        <f t="shared" si="3"/>
        <v>5.8391249857582315</v>
      </c>
      <c r="AC28" s="178">
        <f t="shared" si="4"/>
        <v>5.8391249857582315</v>
      </c>
      <c r="AD28" s="178">
        <f t="shared" si="5"/>
        <v>5.8391249857582315</v>
      </c>
      <c r="AE28" s="178">
        <f t="shared" si="6"/>
        <v>5.8391249857582315</v>
      </c>
      <c r="AF28" s="178">
        <f t="shared" si="7"/>
        <v>5.8391249857582315</v>
      </c>
      <c r="AG28" s="178">
        <f t="shared" si="8"/>
        <v>5.8391249857582315</v>
      </c>
      <c r="AH28" s="178">
        <f t="shared" si="9"/>
        <v>5.8391249857582315</v>
      </c>
      <c r="AI28" s="178">
        <f t="shared" si="10"/>
        <v>5.8391249857582315</v>
      </c>
      <c r="AJ28" s="178">
        <f t="shared" si="11"/>
        <v>5.8391249857582315</v>
      </c>
      <c r="AK28" s="178">
        <f t="shared" si="12"/>
        <v>5.8391249857582315</v>
      </c>
      <c r="AL28" s="178">
        <f t="shared" si="13"/>
        <v>5.8391249857582315</v>
      </c>
      <c r="AM28" s="178">
        <f t="shared" si="14"/>
        <v>5.8391249857582315</v>
      </c>
      <c r="AN28" s="108">
        <v>2</v>
      </c>
      <c r="AO28" s="203">
        <v>2</v>
      </c>
      <c r="AP28" s="203">
        <v>2</v>
      </c>
      <c r="AQ28" s="203">
        <v>2</v>
      </c>
      <c r="AR28" s="203">
        <v>2</v>
      </c>
      <c r="AS28" s="203">
        <v>2</v>
      </c>
      <c r="AT28" s="203">
        <v>2</v>
      </c>
      <c r="AU28" s="203">
        <v>2</v>
      </c>
      <c r="AV28" s="203">
        <v>2</v>
      </c>
      <c r="AW28" s="203">
        <v>2</v>
      </c>
      <c r="AX28" s="203">
        <v>2</v>
      </c>
      <c r="AY28" s="203">
        <v>2</v>
      </c>
      <c r="AZ28" s="75">
        <f t="shared" si="15"/>
        <v>24</v>
      </c>
      <c r="BA28" s="77">
        <f t="shared" si="16"/>
        <v>2</v>
      </c>
      <c r="BB28" s="47"/>
      <c r="BC28" s="78">
        <f t="shared" si="17"/>
        <v>11.678249971516463</v>
      </c>
      <c r="BD28" s="78">
        <f t="shared" si="18"/>
        <v>11.678249971516463</v>
      </c>
      <c r="BE28" s="78">
        <f t="shared" si="19"/>
        <v>11.678249971516463</v>
      </c>
      <c r="BF28" s="78">
        <f t="shared" si="20"/>
        <v>11.678249971516463</v>
      </c>
      <c r="BG28" s="78">
        <f t="shared" si="21"/>
        <v>11.678249971516463</v>
      </c>
      <c r="BH28" s="78">
        <f t="shared" si="22"/>
        <v>11.678249971516463</v>
      </c>
      <c r="BI28" s="78">
        <f t="shared" si="23"/>
        <v>11.678249971516463</v>
      </c>
      <c r="BJ28" s="78">
        <f t="shared" si="24"/>
        <v>11.678249971516463</v>
      </c>
      <c r="BK28" s="78">
        <f t="shared" si="25"/>
        <v>11.678249971516463</v>
      </c>
      <c r="BL28" s="78">
        <f t="shared" si="26"/>
        <v>11.678249971516463</v>
      </c>
      <c r="BM28" s="78">
        <f t="shared" si="27"/>
        <v>11.678249971516463</v>
      </c>
      <c r="BN28" s="78">
        <f t="shared" si="28"/>
        <v>11.678249971516463</v>
      </c>
      <c r="BO28" s="78">
        <f t="shared" si="29"/>
        <v>140.13899965819755</v>
      </c>
      <c r="BP28" s="78">
        <f t="shared" si="30"/>
        <v>11.678249971516463</v>
      </c>
      <c r="BR28" s="714"/>
      <c r="BS28" s="714" t="s">
        <v>1427</v>
      </c>
      <c r="BT28" s="714" t="s">
        <v>1427</v>
      </c>
      <c r="BU28" s="714" t="s">
        <v>1427</v>
      </c>
      <c r="BV28" s="714" t="s">
        <v>172</v>
      </c>
      <c r="BW28" s="714"/>
    </row>
    <row r="29" spans="1:75" customFormat="1">
      <c r="A29" s="79" t="s">
        <v>7127</v>
      </c>
      <c r="B29" s="74"/>
      <c r="C29" s="79" t="s">
        <v>11387</v>
      </c>
      <c r="D29" s="75" t="str">
        <f>INDEX('PRICE LIST'!$D:$D,MATCH(RUTIN!C29,'PRICE LIST'!$E:$E,0))</f>
        <v>SELANG</v>
      </c>
      <c r="E29" s="919" t="str">
        <f>IFERROR(VLOOKUP(C29,'PRICE LIST'!E:M,2,0),0)</f>
        <v>SELANG ANGIN PU CLEAR DIA 4MM</v>
      </c>
      <c r="F29" s="187" t="s">
        <v>7122</v>
      </c>
      <c r="G29" s="79" t="s">
        <v>109</v>
      </c>
      <c r="H29" s="919">
        <f>IFERROR(IF(G29="FOH",VLOOKUP(C29,'PRICE LIST'!E:Z,20,0),IF(G29="OPEX",VLOOKUP(C29,'PRICE LIST'!E:Z,21,0),0)),0)</f>
        <v>0</v>
      </c>
      <c r="I29" s="919">
        <f>IFERROR(IF(G29="FOH",VLOOKUP(H29,'PRICE LIST'!X:Z,3,0),IF(G29="OPEX",VLOOKUP(H29,'PRICE LIST'!Y:Z,2,0),0)),0)</f>
        <v>0</v>
      </c>
      <c r="J29" s="206" t="s">
        <v>33</v>
      </c>
      <c r="K29" s="206" t="s">
        <v>183</v>
      </c>
      <c r="L29" s="75" t="str">
        <f t="shared" si="1"/>
        <v>ALL</v>
      </c>
      <c r="M29" s="75" t="str">
        <f t="shared" si="2"/>
        <v>ALL</v>
      </c>
      <c r="N29" s="75" t="str">
        <f>IFERROR(VLOOKUP(C29,'PRICE LIST'!E:M,3,0),0)</f>
        <v>ROLL</v>
      </c>
      <c r="O29" s="75" t="str">
        <f>IFERROR(VLOOKUP(C29,'PRICE LIST'!E:M,5,0),0)</f>
        <v>IDR</v>
      </c>
      <c r="P29" s="75">
        <f>IFERROR(VLOOKUP(C29,'PRICE LIST'!E:Z,8,0),0)</f>
        <v>575000</v>
      </c>
      <c r="Q29" s="75">
        <f>IFERROR(VLOOKUP(C29,'PRICE LIST'!E:Z,9,0),0)</f>
        <v>575000</v>
      </c>
      <c r="R29" s="75">
        <f>IFERROR(VLOOKUP(C29,'PRICE LIST'!E:Z,10,0),0)</f>
        <v>575000</v>
      </c>
      <c r="S29" s="75">
        <f>IFERROR(VLOOKUP(C29,'PRICE LIST'!E:Z,11,0),0)</f>
        <v>575000</v>
      </c>
      <c r="T29" s="75">
        <f>IFERROR(VLOOKUP(C29,'PRICE LIST'!E:Z,12,0),0)</f>
        <v>575000</v>
      </c>
      <c r="U29" s="75">
        <f>IFERROR(VLOOKUP(C29,'PRICE LIST'!E:Z,13,0),0)</f>
        <v>575000</v>
      </c>
      <c r="V29" s="75">
        <f>IFERROR(VLOOKUP(C29,'PRICE LIST'!E:Z,14,0),0)</f>
        <v>575000</v>
      </c>
      <c r="W29" s="75">
        <f>IFERROR(VLOOKUP(C29,'PRICE LIST'!E:Z,15,0),0)</f>
        <v>575000</v>
      </c>
      <c r="X29" s="75">
        <f>IFERROR(VLOOKUP(C29,'PRICE LIST'!E:Z,16,0),0)</f>
        <v>575000</v>
      </c>
      <c r="Y29" s="75">
        <f>IFERROR(VLOOKUP(C29,'PRICE LIST'!E:Z,17,0),0)</f>
        <v>575000</v>
      </c>
      <c r="Z29" s="75">
        <f>IFERROR(VLOOKUP(C29,'PRICE LIST'!E:Z,18,0),0)</f>
        <v>575000</v>
      </c>
      <c r="AA29" s="75">
        <f>IFERROR(VLOOKUP(C29,'PRICE LIST'!E:Z,19,0),0)</f>
        <v>575000</v>
      </c>
      <c r="AB29" s="178">
        <f t="shared" si="3"/>
        <v>36.395629992530985</v>
      </c>
      <c r="AC29" s="178">
        <f t="shared" si="4"/>
        <v>36.395629992530985</v>
      </c>
      <c r="AD29" s="178">
        <f t="shared" si="5"/>
        <v>36.395629992530985</v>
      </c>
      <c r="AE29" s="178">
        <f t="shared" si="6"/>
        <v>36.395629992530985</v>
      </c>
      <c r="AF29" s="178">
        <f t="shared" si="7"/>
        <v>36.395629992530985</v>
      </c>
      <c r="AG29" s="178">
        <f t="shared" si="8"/>
        <v>36.395629992530985</v>
      </c>
      <c r="AH29" s="178">
        <f t="shared" si="9"/>
        <v>36.395629992530985</v>
      </c>
      <c r="AI29" s="178">
        <f t="shared" si="10"/>
        <v>36.395629992530985</v>
      </c>
      <c r="AJ29" s="178">
        <f t="shared" si="11"/>
        <v>36.395629992530985</v>
      </c>
      <c r="AK29" s="178">
        <f t="shared" si="12"/>
        <v>36.395629992530985</v>
      </c>
      <c r="AL29" s="178">
        <f t="shared" si="13"/>
        <v>36.395629992530985</v>
      </c>
      <c r="AM29" s="178">
        <f t="shared" si="14"/>
        <v>36.395629992530985</v>
      </c>
      <c r="AN29" s="108"/>
      <c r="AO29" s="108">
        <v>1</v>
      </c>
      <c r="AP29" s="108"/>
      <c r="AQ29" s="108"/>
      <c r="AR29" s="108"/>
      <c r="AS29" s="108"/>
      <c r="AT29" s="108">
        <v>1</v>
      </c>
      <c r="AU29" s="108"/>
      <c r="AV29" s="108"/>
      <c r="AW29" s="108"/>
      <c r="AX29" s="108"/>
      <c r="AY29" s="108"/>
      <c r="AZ29" s="75">
        <f t="shared" si="15"/>
        <v>2</v>
      </c>
      <c r="BA29" s="77">
        <f t="shared" si="16"/>
        <v>0.16666666666666666</v>
      </c>
      <c r="BB29" s="47"/>
      <c r="BC29" s="78">
        <f t="shared" si="17"/>
        <v>0</v>
      </c>
      <c r="BD29" s="78">
        <f t="shared" si="18"/>
        <v>36.395629992530985</v>
      </c>
      <c r="BE29" s="78">
        <f t="shared" si="19"/>
        <v>0</v>
      </c>
      <c r="BF29" s="78">
        <f t="shared" si="20"/>
        <v>0</v>
      </c>
      <c r="BG29" s="78">
        <f t="shared" si="21"/>
        <v>0</v>
      </c>
      <c r="BH29" s="78">
        <f t="shared" si="22"/>
        <v>0</v>
      </c>
      <c r="BI29" s="78">
        <f t="shared" si="23"/>
        <v>36.395629992530985</v>
      </c>
      <c r="BJ29" s="78">
        <f t="shared" si="24"/>
        <v>0</v>
      </c>
      <c r="BK29" s="78">
        <f t="shared" si="25"/>
        <v>0</v>
      </c>
      <c r="BL29" s="78">
        <f t="shared" si="26"/>
        <v>0</v>
      </c>
      <c r="BM29" s="78">
        <f t="shared" si="27"/>
        <v>0</v>
      </c>
      <c r="BN29" s="78">
        <f t="shared" si="28"/>
        <v>0</v>
      </c>
      <c r="BO29" s="78">
        <f t="shared" si="29"/>
        <v>72.79125998506197</v>
      </c>
      <c r="BP29" s="78">
        <f t="shared" si="30"/>
        <v>6.0659383320884972</v>
      </c>
      <c r="BR29" s="714"/>
      <c r="BS29" s="714" t="s">
        <v>194</v>
      </c>
      <c r="BT29" s="714" t="s">
        <v>1443</v>
      </c>
      <c r="BU29" s="714" t="s">
        <v>1425</v>
      </c>
      <c r="BV29" s="714" t="s">
        <v>173</v>
      </c>
      <c r="BW29" s="714"/>
    </row>
    <row r="30" spans="1:75" customFormat="1">
      <c r="A30" s="79" t="s">
        <v>7127</v>
      </c>
      <c r="B30" s="74"/>
      <c r="C30" s="79" t="s">
        <v>11001</v>
      </c>
      <c r="D30" s="75" t="str">
        <f>INDEX('PRICE LIST'!$D:$D,MATCH(RUTIN!C30,'PRICE LIST'!$E:$E,0))</f>
        <v>SELANG</v>
      </c>
      <c r="E30" s="919" t="str">
        <f>IFERROR(VLOOKUP(C30,'PRICE LIST'!E:M,2,0),0)</f>
        <v>SELANG ANGIN PU CLEAR DIA 6MM</v>
      </c>
      <c r="F30" s="187" t="s">
        <v>7122</v>
      </c>
      <c r="G30" s="79" t="s">
        <v>109</v>
      </c>
      <c r="H30" s="919">
        <f>IFERROR(IF(G30="FOH",VLOOKUP(C30,'PRICE LIST'!E:Z,20,0),IF(G30="OPEX",VLOOKUP(C30,'PRICE LIST'!E:Z,21,0),0)),0)</f>
        <v>0</v>
      </c>
      <c r="I30" s="919">
        <f>IFERROR(IF(G30="FOH",VLOOKUP(H30,'PRICE LIST'!X:Z,3,0),IF(G30="OPEX",VLOOKUP(H30,'PRICE LIST'!Y:Z,2,0),0)),0)</f>
        <v>0</v>
      </c>
      <c r="J30" s="206" t="s">
        <v>33</v>
      </c>
      <c r="K30" s="206" t="s">
        <v>183</v>
      </c>
      <c r="L30" s="75" t="str">
        <f t="shared" si="1"/>
        <v>ALL</v>
      </c>
      <c r="M30" s="75" t="str">
        <f t="shared" si="2"/>
        <v>ALL</v>
      </c>
      <c r="N30" s="75" t="str">
        <f>IFERROR(VLOOKUP(C30,'PRICE LIST'!E:M,3,0),0)</f>
        <v>ROLL</v>
      </c>
      <c r="O30" s="75" t="str">
        <f>IFERROR(VLOOKUP(C30,'PRICE LIST'!E:M,5,0),0)</f>
        <v>IDR</v>
      </c>
      <c r="P30" s="75">
        <f>IFERROR(VLOOKUP(C30,'PRICE LIST'!E:Z,8,0),0)</f>
        <v>1000000</v>
      </c>
      <c r="Q30" s="75">
        <f>IFERROR(VLOOKUP(C30,'PRICE LIST'!E:Z,9,0),0)</f>
        <v>1000000</v>
      </c>
      <c r="R30" s="75">
        <f>IFERROR(VLOOKUP(C30,'PRICE LIST'!E:Z,10,0),0)</f>
        <v>1000000</v>
      </c>
      <c r="S30" s="75">
        <f>IFERROR(VLOOKUP(C30,'PRICE LIST'!E:Z,11,0),0)</f>
        <v>1000000</v>
      </c>
      <c r="T30" s="75">
        <f>IFERROR(VLOOKUP(C30,'PRICE LIST'!E:Z,12,0),0)</f>
        <v>1000000</v>
      </c>
      <c r="U30" s="75">
        <f>IFERROR(VLOOKUP(C30,'PRICE LIST'!E:Z,13,0),0)</f>
        <v>1000000</v>
      </c>
      <c r="V30" s="75">
        <f>IFERROR(VLOOKUP(C30,'PRICE LIST'!E:Z,14,0),0)</f>
        <v>1000000</v>
      </c>
      <c r="W30" s="75">
        <f>IFERROR(VLOOKUP(C30,'PRICE LIST'!E:Z,15,0),0)</f>
        <v>1000000</v>
      </c>
      <c r="X30" s="75">
        <f>IFERROR(VLOOKUP(C30,'PRICE LIST'!E:Z,16,0),0)</f>
        <v>1000000</v>
      </c>
      <c r="Y30" s="75">
        <f>IFERROR(VLOOKUP(C30,'PRICE LIST'!E:Z,17,0),0)</f>
        <v>1000000</v>
      </c>
      <c r="Z30" s="75">
        <f>IFERROR(VLOOKUP(C30,'PRICE LIST'!E:Z,18,0),0)</f>
        <v>1000000</v>
      </c>
      <c r="AA30" s="75">
        <f>IFERROR(VLOOKUP(C30,'PRICE LIST'!E:Z,19,0),0)</f>
        <v>1000000</v>
      </c>
      <c r="AB30" s="178">
        <f t="shared" si="3"/>
        <v>63.296747813097362</v>
      </c>
      <c r="AC30" s="178">
        <f t="shared" si="4"/>
        <v>63.296747813097362</v>
      </c>
      <c r="AD30" s="178">
        <f t="shared" si="5"/>
        <v>63.296747813097362</v>
      </c>
      <c r="AE30" s="178">
        <f t="shared" si="6"/>
        <v>63.296747813097362</v>
      </c>
      <c r="AF30" s="178">
        <f t="shared" si="7"/>
        <v>63.296747813097362</v>
      </c>
      <c r="AG30" s="178">
        <f t="shared" si="8"/>
        <v>63.296747813097362</v>
      </c>
      <c r="AH30" s="178">
        <f t="shared" si="9"/>
        <v>63.296747813097362</v>
      </c>
      <c r="AI30" s="178">
        <f t="shared" si="10"/>
        <v>63.296747813097362</v>
      </c>
      <c r="AJ30" s="178">
        <f t="shared" si="11"/>
        <v>63.296747813097362</v>
      </c>
      <c r="AK30" s="178">
        <f t="shared" si="12"/>
        <v>63.296747813097362</v>
      </c>
      <c r="AL30" s="178">
        <f t="shared" si="13"/>
        <v>63.296747813097362</v>
      </c>
      <c r="AM30" s="178">
        <f t="shared" si="14"/>
        <v>63.296747813097362</v>
      </c>
      <c r="AN30" s="108"/>
      <c r="AO30" s="108"/>
      <c r="AP30" s="108">
        <v>1</v>
      </c>
      <c r="AQ30" s="108"/>
      <c r="AR30" s="108">
        <v>1</v>
      </c>
      <c r="AS30" s="108"/>
      <c r="AT30" s="108"/>
      <c r="AU30" s="108"/>
      <c r="AV30" s="108">
        <v>1</v>
      </c>
      <c r="AW30" s="108"/>
      <c r="AX30" s="108"/>
      <c r="AY30" s="108"/>
      <c r="AZ30" s="75">
        <f t="shared" si="15"/>
        <v>3</v>
      </c>
      <c r="BA30" s="77">
        <f t="shared" si="16"/>
        <v>0.25</v>
      </c>
      <c r="BB30" s="47"/>
      <c r="BC30" s="78">
        <f t="shared" si="17"/>
        <v>0</v>
      </c>
      <c r="BD30" s="78">
        <f t="shared" si="18"/>
        <v>0</v>
      </c>
      <c r="BE30" s="78">
        <f t="shared" si="19"/>
        <v>63.296747813097362</v>
      </c>
      <c r="BF30" s="78">
        <f t="shared" si="20"/>
        <v>0</v>
      </c>
      <c r="BG30" s="78">
        <f t="shared" si="21"/>
        <v>63.296747813097362</v>
      </c>
      <c r="BH30" s="78">
        <f t="shared" si="22"/>
        <v>0</v>
      </c>
      <c r="BI30" s="78">
        <f t="shared" si="23"/>
        <v>0</v>
      </c>
      <c r="BJ30" s="78">
        <f t="shared" si="24"/>
        <v>0</v>
      </c>
      <c r="BK30" s="78">
        <f t="shared" si="25"/>
        <v>63.296747813097362</v>
      </c>
      <c r="BL30" s="78">
        <f t="shared" si="26"/>
        <v>0</v>
      </c>
      <c r="BM30" s="78">
        <f t="shared" si="27"/>
        <v>0</v>
      </c>
      <c r="BN30" s="78">
        <f t="shared" si="28"/>
        <v>0</v>
      </c>
      <c r="BO30" s="78">
        <f t="shared" si="29"/>
        <v>189.89024343929208</v>
      </c>
      <c r="BP30" s="78">
        <f t="shared" si="30"/>
        <v>15.82418695327434</v>
      </c>
      <c r="BR30" s="714"/>
      <c r="BS30" s="714" t="s">
        <v>1425</v>
      </c>
      <c r="BT30" s="714" t="s">
        <v>1437</v>
      </c>
      <c r="BU30" s="714" t="s">
        <v>1425</v>
      </c>
      <c r="BV30" s="714" t="s">
        <v>173</v>
      </c>
      <c r="BW30" s="714"/>
    </row>
    <row r="31" spans="1:75" customFormat="1">
      <c r="A31" s="79" t="s">
        <v>7127</v>
      </c>
      <c r="B31" s="74"/>
      <c r="C31" s="79" t="s">
        <v>11008</v>
      </c>
      <c r="D31" s="75" t="str">
        <f>INDEX('PRICE LIST'!$D:$D,MATCH(RUTIN!C31,'PRICE LIST'!$E:$E,0))</f>
        <v>SELANG</v>
      </c>
      <c r="E31" s="919" t="str">
        <f>IFERROR(VLOOKUP(C31,'PRICE LIST'!E:M,2,0),0)</f>
        <v>SELANG PU 8 X 5 MM</v>
      </c>
      <c r="F31" s="187" t="s">
        <v>7122</v>
      </c>
      <c r="G31" s="79" t="s">
        <v>109</v>
      </c>
      <c r="H31" s="919">
        <f>IFERROR(IF(G31="FOH",VLOOKUP(C31,'PRICE LIST'!E:Z,20,0),IF(G31="OPEX",VLOOKUP(C31,'PRICE LIST'!E:Z,21,0),0)),0)</f>
        <v>0</v>
      </c>
      <c r="I31" s="919">
        <f>IFERROR(IF(G31="FOH",VLOOKUP(H31,'PRICE LIST'!X:Z,3,0),IF(G31="OPEX",VLOOKUP(H31,'PRICE LIST'!Y:Z,2,0),0)),0)</f>
        <v>0</v>
      </c>
      <c r="J31" s="206" t="s">
        <v>33</v>
      </c>
      <c r="K31" s="206" t="s">
        <v>183</v>
      </c>
      <c r="L31" s="75" t="str">
        <f t="shared" si="1"/>
        <v>ALL</v>
      </c>
      <c r="M31" s="75" t="str">
        <f t="shared" si="2"/>
        <v>ALL</v>
      </c>
      <c r="N31" s="75" t="str">
        <f>IFERROR(VLOOKUP(C31,'PRICE LIST'!E:M,3,0),0)</f>
        <v>MTR</v>
      </c>
      <c r="O31" s="75" t="str">
        <f>IFERROR(VLOOKUP(C31,'PRICE LIST'!E:M,5,0),0)</f>
        <v>IDR</v>
      </c>
      <c r="P31" s="75">
        <f>IFERROR(VLOOKUP(C31,'PRICE LIST'!E:Z,8,0),0)</f>
        <v>6500</v>
      </c>
      <c r="Q31" s="75">
        <f>IFERROR(VLOOKUP(C31,'PRICE LIST'!E:Z,9,0),0)</f>
        <v>6500</v>
      </c>
      <c r="R31" s="75">
        <f>IFERROR(VLOOKUP(C31,'PRICE LIST'!E:Z,10,0),0)</f>
        <v>6500</v>
      </c>
      <c r="S31" s="75">
        <f>IFERROR(VLOOKUP(C31,'PRICE LIST'!E:Z,11,0),0)</f>
        <v>6500</v>
      </c>
      <c r="T31" s="75">
        <f>IFERROR(VLOOKUP(C31,'PRICE LIST'!E:Z,12,0),0)</f>
        <v>6500</v>
      </c>
      <c r="U31" s="75">
        <f>IFERROR(VLOOKUP(C31,'PRICE LIST'!E:Z,13,0),0)</f>
        <v>6500</v>
      </c>
      <c r="V31" s="75">
        <f>IFERROR(VLOOKUP(C31,'PRICE LIST'!E:Z,14,0),0)</f>
        <v>6500</v>
      </c>
      <c r="W31" s="75">
        <f>IFERROR(VLOOKUP(C31,'PRICE LIST'!E:Z,15,0),0)</f>
        <v>6500</v>
      </c>
      <c r="X31" s="75">
        <f>IFERROR(VLOOKUP(C31,'PRICE LIST'!E:Z,16,0),0)</f>
        <v>6500</v>
      </c>
      <c r="Y31" s="75">
        <f>IFERROR(VLOOKUP(C31,'PRICE LIST'!E:Z,17,0),0)</f>
        <v>6500</v>
      </c>
      <c r="Z31" s="75">
        <f>IFERROR(VLOOKUP(C31,'PRICE LIST'!E:Z,18,0),0)</f>
        <v>6500</v>
      </c>
      <c r="AA31" s="75">
        <f>IFERROR(VLOOKUP(C31,'PRICE LIST'!E:Z,19,0),0)</f>
        <v>6500</v>
      </c>
      <c r="AB31" s="178">
        <f t="shared" si="3"/>
        <v>0.41142886078513285</v>
      </c>
      <c r="AC31" s="178">
        <f t="shared" si="4"/>
        <v>0.41142886078513285</v>
      </c>
      <c r="AD31" s="178">
        <f t="shared" si="5"/>
        <v>0.41142886078513285</v>
      </c>
      <c r="AE31" s="178">
        <f t="shared" si="6"/>
        <v>0.41142886078513285</v>
      </c>
      <c r="AF31" s="178">
        <f t="shared" si="7"/>
        <v>0.41142886078513285</v>
      </c>
      <c r="AG31" s="178">
        <f t="shared" si="8"/>
        <v>0.41142886078513285</v>
      </c>
      <c r="AH31" s="178">
        <f t="shared" si="9"/>
        <v>0.41142886078513285</v>
      </c>
      <c r="AI31" s="178">
        <f t="shared" si="10"/>
        <v>0.41142886078513285</v>
      </c>
      <c r="AJ31" s="178">
        <f t="shared" si="11"/>
        <v>0.41142886078513285</v>
      </c>
      <c r="AK31" s="178">
        <f t="shared" si="12"/>
        <v>0.41142886078513285</v>
      </c>
      <c r="AL31" s="178">
        <f t="shared" si="13"/>
        <v>0.41142886078513285</v>
      </c>
      <c r="AM31" s="178">
        <f t="shared" si="14"/>
        <v>0.41142886078513285</v>
      </c>
      <c r="AN31" s="108">
        <v>100</v>
      </c>
      <c r="AO31" s="108"/>
      <c r="AP31" s="108"/>
      <c r="AQ31" s="108"/>
      <c r="AR31" s="108"/>
      <c r="AS31" s="108">
        <v>100</v>
      </c>
      <c r="AT31" s="108"/>
      <c r="AU31" s="108"/>
      <c r="AV31" s="108"/>
      <c r="AW31" s="108">
        <v>100</v>
      </c>
      <c r="AX31" s="108"/>
      <c r="AY31" s="108"/>
      <c r="AZ31" s="75">
        <f t="shared" si="15"/>
        <v>300</v>
      </c>
      <c r="BA31" s="77">
        <f t="shared" si="16"/>
        <v>25</v>
      </c>
      <c r="BB31" s="47"/>
      <c r="BC31" s="78">
        <f t="shared" si="17"/>
        <v>41.142886078513285</v>
      </c>
      <c r="BD31" s="78">
        <f t="shared" si="18"/>
        <v>0</v>
      </c>
      <c r="BE31" s="78">
        <f t="shared" si="19"/>
        <v>0</v>
      </c>
      <c r="BF31" s="78">
        <f t="shared" si="20"/>
        <v>0</v>
      </c>
      <c r="BG31" s="78">
        <f t="shared" si="21"/>
        <v>0</v>
      </c>
      <c r="BH31" s="78">
        <f t="shared" si="22"/>
        <v>41.142886078513285</v>
      </c>
      <c r="BI31" s="78">
        <f t="shared" si="23"/>
        <v>0</v>
      </c>
      <c r="BJ31" s="78">
        <f t="shared" si="24"/>
        <v>0</v>
      </c>
      <c r="BK31" s="78">
        <f t="shared" si="25"/>
        <v>0</v>
      </c>
      <c r="BL31" s="78">
        <f t="shared" si="26"/>
        <v>41.142886078513285</v>
      </c>
      <c r="BM31" s="78">
        <f t="shared" si="27"/>
        <v>0</v>
      </c>
      <c r="BN31" s="78">
        <f t="shared" si="28"/>
        <v>0</v>
      </c>
      <c r="BO31" s="78">
        <f t="shared" si="29"/>
        <v>123.42865823553986</v>
      </c>
      <c r="BP31" s="78">
        <f t="shared" si="30"/>
        <v>10.285721519628321</v>
      </c>
      <c r="BR31" s="714"/>
      <c r="BS31" s="714" t="s">
        <v>185</v>
      </c>
      <c r="BT31" s="714" t="s">
        <v>1431</v>
      </c>
      <c r="BU31" s="714" t="s">
        <v>1461</v>
      </c>
      <c r="BV31" s="714" t="s">
        <v>216</v>
      </c>
      <c r="BW31" s="714"/>
    </row>
    <row r="32" spans="1:75" customFormat="1">
      <c r="A32" s="79" t="s">
        <v>7127</v>
      </c>
      <c r="B32" s="74"/>
      <c r="C32" s="79" t="s">
        <v>11006</v>
      </c>
      <c r="D32" s="75" t="str">
        <f>INDEX('PRICE LIST'!$D:$D,MATCH(RUTIN!C32,'PRICE LIST'!$E:$E,0))</f>
        <v>SELANG</v>
      </c>
      <c r="E32" s="919" t="str">
        <f>IFERROR(VLOOKUP(C32,'PRICE LIST'!E:M,2,0),0)</f>
        <v>SELANG PU 10 X 6,5 MM</v>
      </c>
      <c r="F32" s="187" t="s">
        <v>7122</v>
      </c>
      <c r="G32" s="79" t="s">
        <v>109</v>
      </c>
      <c r="H32" s="919">
        <f>IFERROR(IF(G32="FOH",VLOOKUP(C32,'PRICE LIST'!E:Z,20,0),IF(G32="OPEX",VLOOKUP(C32,'PRICE LIST'!E:Z,21,0),0)),0)</f>
        <v>0</v>
      </c>
      <c r="I32" s="919">
        <f>IFERROR(IF(G32="FOH",VLOOKUP(H32,'PRICE LIST'!X:Z,3,0),IF(G32="OPEX",VLOOKUP(H32,'PRICE LIST'!Y:Z,2,0),0)),0)</f>
        <v>0</v>
      </c>
      <c r="J32" s="206" t="s">
        <v>33</v>
      </c>
      <c r="K32" s="206" t="s">
        <v>183</v>
      </c>
      <c r="L32" s="75" t="str">
        <f t="shared" si="1"/>
        <v>ALL</v>
      </c>
      <c r="M32" s="75" t="str">
        <f t="shared" si="2"/>
        <v>ALL</v>
      </c>
      <c r="N32" s="75" t="str">
        <f>IFERROR(VLOOKUP(C32,'PRICE LIST'!E:M,3,0),0)</f>
        <v>MTR</v>
      </c>
      <c r="O32" s="75" t="str">
        <f>IFERROR(VLOOKUP(C32,'PRICE LIST'!E:M,5,0),0)</f>
        <v>IDR</v>
      </c>
      <c r="P32" s="75">
        <f>IFERROR(VLOOKUP(C32,'PRICE LIST'!E:Z,8,0),0)</f>
        <v>9600</v>
      </c>
      <c r="Q32" s="75">
        <f>IFERROR(VLOOKUP(C32,'PRICE LIST'!E:Z,9,0),0)</f>
        <v>9600</v>
      </c>
      <c r="R32" s="75">
        <f>IFERROR(VLOOKUP(C32,'PRICE LIST'!E:Z,10,0),0)</f>
        <v>9600</v>
      </c>
      <c r="S32" s="75">
        <f>IFERROR(VLOOKUP(C32,'PRICE LIST'!E:Z,11,0),0)</f>
        <v>9600</v>
      </c>
      <c r="T32" s="75">
        <f>IFERROR(VLOOKUP(C32,'PRICE LIST'!E:Z,12,0),0)</f>
        <v>9600</v>
      </c>
      <c r="U32" s="75">
        <f>IFERROR(VLOOKUP(C32,'PRICE LIST'!E:Z,13,0),0)</f>
        <v>9600</v>
      </c>
      <c r="V32" s="75">
        <f>IFERROR(VLOOKUP(C32,'PRICE LIST'!E:Z,14,0),0)</f>
        <v>9600</v>
      </c>
      <c r="W32" s="75">
        <f>IFERROR(VLOOKUP(C32,'PRICE LIST'!E:Z,15,0),0)</f>
        <v>9600</v>
      </c>
      <c r="X32" s="75">
        <f>IFERROR(VLOOKUP(C32,'PRICE LIST'!E:Z,16,0),0)</f>
        <v>9600</v>
      </c>
      <c r="Y32" s="75">
        <f>IFERROR(VLOOKUP(C32,'PRICE LIST'!E:Z,17,0),0)</f>
        <v>9600</v>
      </c>
      <c r="Z32" s="75">
        <f>IFERROR(VLOOKUP(C32,'PRICE LIST'!E:Z,18,0),0)</f>
        <v>9600</v>
      </c>
      <c r="AA32" s="75">
        <f>IFERROR(VLOOKUP(C32,'PRICE LIST'!E:Z,19,0),0)</f>
        <v>9600</v>
      </c>
      <c r="AB32" s="178">
        <f t="shared" si="3"/>
        <v>0.60764877900573466</v>
      </c>
      <c r="AC32" s="178">
        <f t="shared" si="4"/>
        <v>0.60764877900573466</v>
      </c>
      <c r="AD32" s="178">
        <f t="shared" si="5"/>
        <v>0.60764877900573466</v>
      </c>
      <c r="AE32" s="178">
        <f t="shared" si="6"/>
        <v>0.60764877900573466</v>
      </c>
      <c r="AF32" s="178">
        <f t="shared" si="7"/>
        <v>0.60764877900573466</v>
      </c>
      <c r="AG32" s="178">
        <f t="shared" si="8"/>
        <v>0.60764877900573466</v>
      </c>
      <c r="AH32" s="178">
        <f t="shared" si="9"/>
        <v>0.60764877900573466</v>
      </c>
      <c r="AI32" s="178">
        <f t="shared" si="10"/>
        <v>0.60764877900573466</v>
      </c>
      <c r="AJ32" s="178">
        <f t="shared" si="11"/>
        <v>0.60764877900573466</v>
      </c>
      <c r="AK32" s="178">
        <f t="shared" si="12"/>
        <v>0.60764877900573466</v>
      </c>
      <c r="AL32" s="178">
        <f t="shared" si="13"/>
        <v>0.60764877900573466</v>
      </c>
      <c r="AM32" s="178">
        <f t="shared" si="14"/>
        <v>0.60764877900573466</v>
      </c>
      <c r="AN32" s="203"/>
      <c r="AO32" s="108">
        <v>100</v>
      </c>
      <c r="AP32" s="108"/>
      <c r="AQ32" s="108"/>
      <c r="AR32" s="108"/>
      <c r="AS32" s="108"/>
      <c r="AT32" s="108">
        <v>100</v>
      </c>
      <c r="AU32" s="108"/>
      <c r="AV32" s="108"/>
      <c r="AW32" s="108"/>
      <c r="AX32" s="108">
        <v>100</v>
      </c>
      <c r="AY32" s="108"/>
      <c r="AZ32" s="75">
        <f t="shared" si="15"/>
        <v>300</v>
      </c>
      <c r="BA32" s="77">
        <f t="shared" si="16"/>
        <v>25</v>
      </c>
      <c r="BB32" s="47"/>
      <c r="BC32" s="78">
        <f t="shared" si="17"/>
        <v>0</v>
      </c>
      <c r="BD32" s="78">
        <f t="shared" si="18"/>
        <v>60.764877900573467</v>
      </c>
      <c r="BE32" s="78">
        <f t="shared" si="19"/>
        <v>0</v>
      </c>
      <c r="BF32" s="78">
        <f t="shared" si="20"/>
        <v>0</v>
      </c>
      <c r="BG32" s="78">
        <f t="shared" si="21"/>
        <v>0</v>
      </c>
      <c r="BH32" s="78">
        <f t="shared" si="22"/>
        <v>0</v>
      </c>
      <c r="BI32" s="78">
        <f t="shared" si="23"/>
        <v>60.764877900573467</v>
      </c>
      <c r="BJ32" s="78">
        <f t="shared" si="24"/>
        <v>0</v>
      </c>
      <c r="BK32" s="78">
        <f t="shared" si="25"/>
        <v>0</v>
      </c>
      <c r="BL32" s="78">
        <f t="shared" si="26"/>
        <v>0</v>
      </c>
      <c r="BM32" s="78">
        <f t="shared" si="27"/>
        <v>60.764877900573467</v>
      </c>
      <c r="BN32" s="78">
        <f t="shared" si="28"/>
        <v>0</v>
      </c>
      <c r="BO32" s="78">
        <f t="shared" si="29"/>
        <v>182.29463370172039</v>
      </c>
      <c r="BP32" s="78">
        <f t="shared" si="30"/>
        <v>15.191219475143365</v>
      </c>
      <c r="BR32" s="714"/>
      <c r="BS32" s="714" t="s">
        <v>193</v>
      </c>
      <c r="BT32" s="714" t="s">
        <v>1442</v>
      </c>
      <c r="BU32" s="714" t="s">
        <v>158</v>
      </c>
      <c r="BV32" s="714" t="s">
        <v>217</v>
      </c>
      <c r="BW32" s="714"/>
    </row>
    <row r="33" spans="1:75" customFormat="1">
      <c r="A33" s="79" t="s">
        <v>7127</v>
      </c>
      <c r="B33" s="74"/>
      <c r="C33" s="79" t="s">
        <v>11007</v>
      </c>
      <c r="D33" s="75" t="str">
        <f>INDEX('PRICE LIST'!$D:$D,MATCH(RUTIN!C33,'PRICE LIST'!$E:$E,0))</f>
        <v>SELANG</v>
      </c>
      <c r="E33" s="919" t="str">
        <f>IFERROR(VLOOKUP(C33,'PRICE LIST'!E:M,2,0),0)</f>
        <v>SELANG PU 12 X 8 MM</v>
      </c>
      <c r="F33" s="187" t="s">
        <v>7122</v>
      </c>
      <c r="G33" s="79" t="s">
        <v>109</v>
      </c>
      <c r="H33" s="919">
        <f>IFERROR(IF(G33="FOH",VLOOKUP(C33,'PRICE LIST'!E:Z,20,0),IF(G33="OPEX",VLOOKUP(C33,'PRICE LIST'!E:Z,21,0),0)),0)</f>
        <v>0</v>
      </c>
      <c r="I33" s="919">
        <f>IFERROR(IF(G33="FOH",VLOOKUP(H33,'PRICE LIST'!X:Z,3,0),IF(G33="OPEX",VLOOKUP(H33,'PRICE LIST'!Y:Z,2,0),0)),0)</f>
        <v>0</v>
      </c>
      <c r="J33" s="206" t="s">
        <v>33</v>
      </c>
      <c r="K33" s="206" t="s">
        <v>183</v>
      </c>
      <c r="L33" s="75" t="str">
        <f t="shared" si="1"/>
        <v>ALL</v>
      </c>
      <c r="M33" s="75" t="str">
        <f t="shared" si="2"/>
        <v>ALL</v>
      </c>
      <c r="N33" s="75" t="str">
        <f>IFERROR(VLOOKUP(C33,'PRICE LIST'!E:M,3,0),0)</f>
        <v>MTR</v>
      </c>
      <c r="O33" s="75" t="str">
        <f>IFERROR(VLOOKUP(C33,'PRICE LIST'!E:M,5,0),0)</f>
        <v>IDR</v>
      </c>
      <c r="P33" s="75">
        <f>IFERROR(VLOOKUP(C33,'PRICE LIST'!E:Z,8,0),0)</f>
        <v>12400</v>
      </c>
      <c r="Q33" s="75">
        <f>IFERROR(VLOOKUP(C33,'PRICE LIST'!E:Z,9,0),0)</f>
        <v>12400</v>
      </c>
      <c r="R33" s="75">
        <f>IFERROR(VLOOKUP(C33,'PRICE LIST'!E:Z,10,0),0)</f>
        <v>12400</v>
      </c>
      <c r="S33" s="75">
        <f>IFERROR(VLOOKUP(C33,'PRICE LIST'!E:Z,11,0),0)</f>
        <v>12400</v>
      </c>
      <c r="T33" s="75">
        <f>IFERROR(VLOOKUP(C33,'PRICE LIST'!E:Z,12,0),0)</f>
        <v>12400</v>
      </c>
      <c r="U33" s="75">
        <f>IFERROR(VLOOKUP(C33,'PRICE LIST'!E:Z,13,0),0)</f>
        <v>12400</v>
      </c>
      <c r="V33" s="75">
        <f>IFERROR(VLOOKUP(C33,'PRICE LIST'!E:Z,14,0),0)</f>
        <v>12400</v>
      </c>
      <c r="W33" s="75">
        <f>IFERROR(VLOOKUP(C33,'PRICE LIST'!E:Z,15,0),0)</f>
        <v>12400</v>
      </c>
      <c r="X33" s="75">
        <f>IFERROR(VLOOKUP(C33,'PRICE LIST'!E:Z,16,0),0)</f>
        <v>12400</v>
      </c>
      <c r="Y33" s="75">
        <f>IFERROR(VLOOKUP(C33,'PRICE LIST'!E:Z,17,0),0)</f>
        <v>12400</v>
      </c>
      <c r="Z33" s="75">
        <f>IFERROR(VLOOKUP(C33,'PRICE LIST'!E:Z,18,0),0)</f>
        <v>12400</v>
      </c>
      <c r="AA33" s="75">
        <f>IFERROR(VLOOKUP(C33,'PRICE LIST'!E:Z,19,0),0)</f>
        <v>12400</v>
      </c>
      <c r="AB33" s="178">
        <f t="shared" si="3"/>
        <v>0.78487967288240723</v>
      </c>
      <c r="AC33" s="178">
        <f t="shared" si="4"/>
        <v>0.78487967288240723</v>
      </c>
      <c r="AD33" s="178">
        <f t="shared" si="5"/>
        <v>0.78487967288240723</v>
      </c>
      <c r="AE33" s="178">
        <f t="shared" si="6"/>
        <v>0.78487967288240723</v>
      </c>
      <c r="AF33" s="178">
        <f t="shared" si="7"/>
        <v>0.78487967288240723</v>
      </c>
      <c r="AG33" s="178">
        <f t="shared" si="8"/>
        <v>0.78487967288240723</v>
      </c>
      <c r="AH33" s="178">
        <f t="shared" si="9"/>
        <v>0.78487967288240723</v>
      </c>
      <c r="AI33" s="178">
        <f t="shared" si="10"/>
        <v>0.78487967288240723</v>
      </c>
      <c r="AJ33" s="178">
        <f t="shared" si="11"/>
        <v>0.78487967288240723</v>
      </c>
      <c r="AK33" s="178">
        <f t="shared" si="12"/>
        <v>0.78487967288240723</v>
      </c>
      <c r="AL33" s="178">
        <f t="shared" si="13"/>
        <v>0.78487967288240723</v>
      </c>
      <c r="AM33" s="178">
        <f t="shared" si="14"/>
        <v>0.78487967288240723</v>
      </c>
      <c r="AN33" s="203"/>
      <c r="AO33" s="108"/>
      <c r="AP33" s="108">
        <v>100</v>
      </c>
      <c r="AQ33" s="108"/>
      <c r="AR33" s="108"/>
      <c r="AS33" s="108"/>
      <c r="AT33" s="108"/>
      <c r="AU33" s="108">
        <v>100</v>
      </c>
      <c r="AV33" s="108"/>
      <c r="AW33" s="108"/>
      <c r="AX33" s="108"/>
      <c r="AY33" s="108">
        <v>100</v>
      </c>
      <c r="AZ33" s="75">
        <f t="shared" si="15"/>
        <v>300</v>
      </c>
      <c r="BA33" s="77">
        <f t="shared" si="16"/>
        <v>25</v>
      </c>
      <c r="BB33" s="47"/>
      <c r="BC33" s="78">
        <f t="shared" si="17"/>
        <v>0</v>
      </c>
      <c r="BD33" s="78">
        <f t="shared" si="18"/>
        <v>0</v>
      </c>
      <c r="BE33" s="78">
        <f t="shared" si="19"/>
        <v>78.487967288240725</v>
      </c>
      <c r="BF33" s="78">
        <f t="shared" si="20"/>
        <v>0</v>
      </c>
      <c r="BG33" s="78">
        <f t="shared" si="21"/>
        <v>0</v>
      </c>
      <c r="BH33" s="78">
        <f t="shared" si="22"/>
        <v>0</v>
      </c>
      <c r="BI33" s="78">
        <f t="shared" si="23"/>
        <v>0</v>
      </c>
      <c r="BJ33" s="78">
        <f t="shared" si="24"/>
        <v>78.487967288240725</v>
      </c>
      <c r="BK33" s="78">
        <f t="shared" si="25"/>
        <v>0</v>
      </c>
      <c r="BL33" s="78">
        <f t="shared" si="26"/>
        <v>0</v>
      </c>
      <c r="BM33" s="78">
        <f t="shared" si="27"/>
        <v>0</v>
      </c>
      <c r="BN33" s="78">
        <f t="shared" si="28"/>
        <v>78.487967288240725</v>
      </c>
      <c r="BO33" s="78">
        <f t="shared" si="29"/>
        <v>235.46390186472217</v>
      </c>
      <c r="BP33" s="78">
        <f t="shared" si="30"/>
        <v>19.621991822060181</v>
      </c>
      <c r="BR33" s="714"/>
      <c r="BS33" s="714" t="s">
        <v>1464</v>
      </c>
      <c r="BT33" s="714" t="s">
        <v>1469</v>
      </c>
      <c r="BU33" s="714" t="s">
        <v>1475</v>
      </c>
      <c r="BV33" s="714" t="s">
        <v>175</v>
      </c>
      <c r="BW33" s="714"/>
    </row>
    <row r="34" spans="1:75" customFormat="1">
      <c r="A34" s="79" t="s">
        <v>7127</v>
      </c>
      <c r="B34" s="74"/>
      <c r="C34" s="79" t="s">
        <v>1490</v>
      </c>
      <c r="D34" s="75" t="str">
        <f>INDEX('PRICE LIST'!$D:$D,MATCH(RUTIN!C34,'PRICE LIST'!$E:$E,0))</f>
        <v>SPIDOL</v>
      </c>
      <c r="E34" s="919" t="str">
        <f>IFERROR(VLOOKUP(C34,'PRICE LIST'!E:M,2,0),0)</f>
        <v>SPIDOL PINK</v>
      </c>
      <c r="F34" s="187" t="s">
        <v>7123</v>
      </c>
      <c r="G34" s="79" t="s">
        <v>109</v>
      </c>
      <c r="H34" s="919" t="str">
        <f>IFERROR(IF(G34="FOH",VLOOKUP(C34,'PRICE LIST'!E:Z,20,0),IF(G34="OPEX",VLOOKUP(C34,'PRICE LIST'!E:Z,21,0),0)),0)</f>
        <v>FIX PPN</v>
      </c>
      <c r="I34" s="919" t="str">
        <f>IFERROR(IF(G34="FOH",VLOOKUP(H34,'PRICE LIST'!X:Z,3,0),IF(G34="OPEX",VLOOKUP(H34,'PRICE LIST'!Y:Z,2,0),0)),0)</f>
        <v>B</v>
      </c>
      <c r="J34" s="206" t="s">
        <v>33</v>
      </c>
      <c r="K34" s="206" t="s">
        <v>183</v>
      </c>
      <c r="L34" s="75" t="str">
        <f t="shared" si="1"/>
        <v>ALL</v>
      </c>
      <c r="M34" s="75" t="str">
        <f t="shared" si="2"/>
        <v>ALL</v>
      </c>
      <c r="N34" s="75" t="str">
        <f>IFERROR(VLOOKUP(C34,'PRICE LIST'!E:M,3,0),0)</f>
        <v>PCS</v>
      </c>
      <c r="O34" s="75" t="str">
        <f>IFERROR(VLOOKUP(C34,'PRICE LIST'!E:M,5,0),0)</f>
        <v>IDR</v>
      </c>
      <c r="P34" s="75">
        <f>IFERROR(VLOOKUP(C34,'PRICE LIST'!E:Z,8,0),0)</f>
        <v>42000</v>
      </c>
      <c r="Q34" s="75">
        <f>IFERROR(VLOOKUP(C34,'PRICE LIST'!E:Z,9,0),0)</f>
        <v>42000</v>
      </c>
      <c r="R34" s="75">
        <f>IFERROR(VLOOKUP(C34,'PRICE LIST'!E:Z,10,0),0)</f>
        <v>42000</v>
      </c>
      <c r="S34" s="75">
        <f>IFERROR(VLOOKUP(C34,'PRICE LIST'!E:Z,11,0),0)</f>
        <v>42000</v>
      </c>
      <c r="T34" s="75">
        <f>IFERROR(VLOOKUP(C34,'PRICE LIST'!E:Z,12,0),0)</f>
        <v>42000</v>
      </c>
      <c r="U34" s="75">
        <f>IFERROR(VLOOKUP(C34,'PRICE LIST'!E:Z,13,0),0)</f>
        <v>42000</v>
      </c>
      <c r="V34" s="75">
        <f>IFERROR(VLOOKUP(C34,'PRICE LIST'!E:Z,14,0),0)</f>
        <v>42000</v>
      </c>
      <c r="W34" s="75">
        <f>IFERROR(VLOOKUP(C34,'PRICE LIST'!E:Z,15,0),0)</f>
        <v>42000</v>
      </c>
      <c r="X34" s="75">
        <f>IFERROR(VLOOKUP(C34,'PRICE LIST'!E:Z,16,0),0)</f>
        <v>42000</v>
      </c>
      <c r="Y34" s="75">
        <f>IFERROR(VLOOKUP(C34,'PRICE LIST'!E:Z,17,0),0)</f>
        <v>42000</v>
      </c>
      <c r="Z34" s="75">
        <f>IFERROR(VLOOKUP(C34,'PRICE LIST'!E:Z,18,0),0)</f>
        <v>42000</v>
      </c>
      <c r="AA34" s="75">
        <f>IFERROR(VLOOKUP(C34,'PRICE LIST'!E:Z,19,0),0)</f>
        <v>42000</v>
      </c>
      <c r="AB34" s="178">
        <f t="shared" si="3"/>
        <v>2.6584634081500891</v>
      </c>
      <c r="AC34" s="178">
        <f t="shared" si="4"/>
        <v>2.6584634081500891</v>
      </c>
      <c r="AD34" s="178">
        <f t="shared" si="5"/>
        <v>2.6584634081500891</v>
      </c>
      <c r="AE34" s="178">
        <f t="shared" si="6"/>
        <v>2.6584634081500891</v>
      </c>
      <c r="AF34" s="178">
        <f t="shared" si="7"/>
        <v>2.6584634081500891</v>
      </c>
      <c r="AG34" s="178">
        <f t="shared" si="8"/>
        <v>2.6584634081500891</v>
      </c>
      <c r="AH34" s="178">
        <f t="shared" si="9"/>
        <v>2.6584634081500891</v>
      </c>
      <c r="AI34" s="178">
        <f t="shared" si="10"/>
        <v>2.6584634081500891</v>
      </c>
      <c r="AJ34" s="178">
        <f t="shared" si="11"/>
        <v>2.6584634081500891</v>
      </c>
      <c r="AK34" s="178">
        <f t="shared" si="12"/>
        <v>2.6584634081500891</v>
      </c>
      <c r="AL34" s="178">
        <f t="shared" si="13"/>
        <v>2.6584634081500891</v>
      </c>
      <c r="AM34" s="178">
        <f t="shared" si="14"/>
        <v>2.6584634081500891</v>
      </c>
      <c r="AN34" s="108">
        <v>1</v>
      </c>
      <c r="AO34" s="108">
        <v>2</v>
      </c>
      <c r="AP34" s="108">
        <v>1</v>
      </c>
      <c r="AQ34" s="108">
        <v>2</v>
      </c>
      <c r="AR34" s="108">
        <v>1</v>
      </c>
      <c r="AS34" s="108">
        <v>2</v>
      </c>
      <c r="AT34" s="108">
        <v>1</v>
      </c>
      <c r="AU34" s="108">
        <v>2</v>
      </c>
      <c r="AV34" s="108">
        <v>1</v>
      </c>
      <c r="AW34" s="108">
        <v>2</v>
      </c>
      <c r="AX34" s="108">
        <v>1</v>
      </c>
      <c r="AY34" s="108">
        <v>1</v>
      </c>
      <c r="AZ34" s="75">
        <f t="shared" si="15"/>
        <v>17</v>
      </c>
      <c r="BA34" s="77">
        <f t="shared" si="16"/>
        <v>1.4166666666666667</v>
      </c>
      <c r="BB34" s="47"/>
      <c r="BC34" s="78">
        <f t="shared" si="17"/>
        <v>2.6584634081500891</v>
      </c>
      <c r="BD34" s="78">
        <f t="shared" si="18"/>
        <v>5.3169268163001782</v>
      </c>
      <c r="BE34" s="78">
        <f t="shared" si="19"/>
        <v>2.6584634081500891</v>
      </c>
      <c r="BF34" s="78">
        <f t="shared" si="20"/>
        <v>5.3169268163001782</v>
      </c>
      <c r="BG34" s="78">
        <f t="shared" si="21"/>
        <v>2.6584634081500891</v>
      </c>
      <c r="BH34" s="78">
        <f t="shared" si="22"/>
        <v>5.3169268163001782</v>
      </c>
      <c r="BI34" s="78">
        <f t="shared" si="23"/>
        <v>2.6584634081500891</v>
      </c>
      <c r="BJ34" s="78">
        <f t="shared" si="24"/>
        <v>5.3169268163001782</v>
      </c>
      <c r="BK34" s="78">
        <f t="shared" si="25"/>
        <v>2.6584634081500891</v>
      </c>
      <c r="BL34" s="78">
        <f t="shared" si="26"/>
        <v>5.3169268163001782</v>
      </c>
      <c r="BM34" s="78">
        <f t="shared" si="27"/>
        <v>2.6584634081500891</v>
      </c>
      <c r="BN34" s="78">
        <f t="shared" si="28"/>
        <v>2.6584634081500891</v>
      </c>
      <c r="BO34" s="78">
        <f t="shared" si="29"/>
        <v>45.193877938551509</v>
      </c>
      <c r="BP34" s="78">
        <f t="shared" si="30"/>
        <v>3.7661564948792923</v>
      </c>
      <c r="BR34" s="714"/>
      <c r="BS34" s="714" t="s">
        <v>1465</v>
      </c>
      <c r="BT34" s="714" t="s">
        <v>1470</v>
      </c>
      <c r="BU34" s="714" t="s">
        <v>1475</v>
      </c>
      <c r="BV34" s="714" t="s">
        <v>175</v>
      </c>
      <c r="BW34" s="714"/>
    </row>
    <row r="35" spans="1:75" customFormat="1">
      <c r="A35" s="79" t="s">
        <v>7127</v>
      </c>
      <c r="B35" s="74"/>
      <c r="C35" s="79" t="s">
        <v>1491</v>
      </c>
      <c r="D35" s="75" t="str">
        <f>INDEX('PRICE LIST'!$D:$D,MATCH(RUTIN!C35,'PRICE LIST'!$E:$E,0))</f>
        <v>ISI LABEL IT</v>
      </c>
      <c r="E35" s="919" t="str">
        <f>IFERROR(VLOOKUP(C35,'PRICE LIST'!E:M,2,0),0)</f>
        <v>ISI LABEL IT PITA CASIO</v>
      </c>
      <c r="F35" s="187" t="s">
        <v>9428</v>
      </c>
      <c r="G35" s="79" t="s">
        <v>109</v>
      </c>
      <c r="H35" s="919" t="str">
        <f>IFERROR(IF(G35="FOH",VLOOKUP(C35,'PRICE LIST'!E:Z,20,0),IF(G35="OPEX",VLOOKUP(C35,'PRICE LIST'!E:Z,21,0),0)),0)</f>
        <v>FIX PPN</v>
      </c>
      <c r="I35" s="919" t="str">
        <f>IFERROR(IF(G35="FOH",VLOOKUP(H35,'PRICE LIST'!X:Z,3,0),IF(G35="OPEX",VLOOKUP(H35,'PRICE LIST'!Y:Z,2,0),0)),0)</f>
        <v>B</v>
      </c>
      <c r="J35" s="206" t="s">
        <v>33</v>
      </c>
      <c r="K35" s="206" t="s">
        <v>183</v>
      </c>
      <c r="L35" s="75" t="str">
        <f t="shared" si="1"/>
        <v>ALL</v>
      </c>
      <c r="M35" s="75" t="str">
        <f t="shared" si="2"/>
        <v>ALL</v>
      </c>
      <c r="N35" s="75" t="str">
        <f>IFERROR(VLOOKUP(C35,'PRICE LIST'!E:M,3,0),0)</f>
        <v>PCS</v>
      </c>
      <c r="O35" s="75" t="str">
        <f>IFERROR(VLOOKUP(C35,'PRICE LIST'!E:M,5,0),0)</f>
        <v>IDR</v>
      </c>
      <c r="P35" s="75">
        <f>IFERROR(VLOOKUP(C35,'PRICE LIST'!E:Z,8,0),0)</f>
        <v>169125</v>
      </c>
      <c r="Q35" s="75">
        <f>IFERROR(VLOOKUP(C35,'PRICE LIST'!E:Z,9,0),0)</f>
        <v>169125</v>
      </c>
      <c r="R35" s="75">
        <f>IFERROR(VLOOKUP(C35,'PRICE LIST'!E:Z,10,0),0)</f>
        <v>169125</v>
      </c>
      <c r="S35" s="75">
        <f>IFERROR(VLOOKUP(C35,'PRICE LIST'!E:Z,11,0),0)</f>
        <v>169125</v>
      </c>
      <c r="T35" s="75">
        <f>IFERROR(VLOOKUP(C35,'PRICE LIST'!E:Z,12,0),0)</f>
        <v>169125</v>
      </c>
      <c r="U35" s="75">
        <f>IFERROR(VLOOKUP(C35,'PRICE LIST'!E:Z,13,0),0)</f>
        <v>169125</v>
      </c>
      <c r="V35" s="75">
        <f>IFERROR(VLOOKUP(C35,'PRICE LIST'!E:Z,14,0),0)</f>
        <v>169125</v>
      </c>
      <c r="W35" s="75">
        <f>IFERROR(VLOOKUP(C35,'PRICE LIST'!E:Z,15,0),0)</f>
        <v>169125</v>
      </c>
      <c r="X35" s="75">
        <f>IFERROR(VLOOKUP(C35,'PRICE LIST'!E:Z,16,0),0)</f>
        <v>169125</v>
      </c>
      <c r="Y35" s="75">
        <f>IFERROR(VLOOKUP(C35,'PRICE LIST'!E:Z,17,0),0)</f>
        <v>169125</v>
      </c>
      <c r="Z35" s="75">
        <f>IFERROR(VLOOKUP(C35,'PRICE LIST'!E:Z,18,0),0)</f>
        <v>169125</v>
      </c>
      <c r="AA35" s="75">
        <f>IFERROR(VLOOKUP(C35,'PRICE LIST'!E:Z,19,0),0)</f>
        <v>169125</v>
      </c>
      <c r="AB35" s="178">
        <f t="shared" si="3"/>
        <v>10.705062473890091</v>
      </c>
      <c r="AC35" s="178">
        <f t="shared" si="4"/>
        <v>10.705062473890091</v>
      </c>
      <c r="AD35" s="178">
        <f t="shared" si="5"/>
        <v>10.705062473890091</v>
      </c>
      <c r="AE35" s="178">
        <f t="shared" si="6"/>
        <v>10.705062473890091</v>
      </c>
      <c r="AF35" s="178">
        <f t="shared" si="7"/>
        <v>10.705062473890091</v>
      </c>
      <c r="AG35" s="178">
        <f t="shared" si="8"/>
        <v>10.705062473890091</v>
      </c>
      <c r="AH35" s="178">
        <f t="shared" si="9"/>
        <v>10.705062473890091</v>
      </c>
      <c r="AI35" s="178">
        <f t="shared" si="10"/>
        <v>10.705062473890091</v>
      </c>
      <c r="AJ35" s="178">
        <f t="shared" si="11"/>
        <v>10.705062473890091</v>
      </c>
      <c r="AK35" s="178">
        <f t="shared" si="12"/>
        <v>10.705062473890091</v>
      </c>
      <c r="AL35" s="178">
        <f t="shared" si="13"/>
        <v>10.705062473890091</v>
      </c>
      <c r="AM35" s="178">
        <f t="shared" si="14"/>
        <v>10.705062473890091</v>
      </c>
      <c r="AN35" s="108">
        <v>4</v>
      </c>
      <c r="AO35" s="502">
        <v>3</v>
      </c>
      <c r="AP35" s="502">
        <v>4</v>
      </c>
      <c r="AQ35" s="502">
        <v>3</v>
      </c>
      <c r="AR35" s="502">
        <v>4</v>
      </c>
      <c r="AS35" s="502">
        <v>3</v>
      </c>
      <c r="AT35" s="502">
        <v>4</v>
      </c>
      <c r="AU35" s="502">
        <v>3</v>
      </c>
      <c r="AV35" s="502">
        <v>4</v>
      </c>
      <c r="AW35" s="502">
        <v>3</v>
      </c>
      <c r="AX35" s="502">
        <v>4</v>
      </c>
      <c r="AY35" s="502">
        <v>3</v>
      </c>
      <c r="AZ35" s="75">
        <f t="shared" si="15"/>
        <v>42</v>
      </c>
      <c r="BA35" s="77">
        <f t="shared" si="16"/>
        <v>3.5</v>
      </c>
      <c r="BB35" s="47"/>
      <c r="BC35" s="78">
        <f t="shared" si="17"/>
        <v>42.820249895560366</v>
      </c>
      <c r="BD35" s="78">
        <f t="shared" si="18"/>
        <v>32.115187421670271</v>
      </c>
      <c r="BE35" s="78">
        <f t="shared" si="19"/>
        <v>42.820249895560366</v>
      </c>
      <c r="BF35" s="78">
        <f t="shared" si="20"/>
        <v>32.115187421670271</v>
      </c>
      <c r="BG35" s="78">
        <f t="shared" si="21"/>
        <v>42.820249895560366</v>
      </c>
      <c r="BH35" s="78">
        <f t="shared" si="22"/>
        <v>32.115187421670271</v>
      </c>
      <c r="BI35" s="78">
        <f t="shared" si="23"/>
        <v>42.820249895560366</v>
      </c>
      <c r="BJ35" s="78">
        <f t="shared" si="24"/>
        <v>32.115187421670271</v>
      </c>
      <c r="BK35" s="78">
        <f t="shared" si="25"/>
        <v>42.820249895560366</v>
      </c>
      <c r="BL35" s="78">
        <f t="shared" si="26"/>
        <v>32.115187421670271</v>
      </c>
      <c r="BM35" s="78">
        <f t="shared" si="27"/>
        <v>42.820249895560366</v>
      </c>
      <c r="BN35" s="78">
        <f t="shared" si="28"/>
        <v>32.115187421670271</v>
      </c>
      <c r="BO35" s="78">
        <f t="shared" si="29"/>
        <v>449.61262390338385</v>
      </c>
      <c r="BP35" s="78">
        <f t="shared" si="30"/>
        <v>37.467718658615318</v>
      </c>
      <c r="BR35" s="714"/>
      <c r="BS35" s="714" t="s">
        <v>1466</v>
      </c>
      <c r="BT35" s="714" t="s">
        <v>1471</v>
      </c>
      <c r="BU35" s="714" t="s">
        <v>1475</v>
      </c>
      <c r="BV35" s="714" t="s">
        <v>175</v>
      </c>
      <c r="BW35" s="714"/>
    </row>
    <row r="36" spans="1:75" customFormat="1">
      <c r="A36" s="79" t="s">
        <v>7127</v>
      </c>
      <c r="B36" s="74"/>
      <c r="C36" s="79" t="s">
        <v>11024</v>
      </c>
      <c r="D36" s="75" t="str">
        <f>INDEX('PRICE LIST'!$D:$D,MATCH(RUTIN!C36,'PRICE LIST'!$E:$E,0))</f>
        <v>ELEKTRODA</v>
      </c>
      <c r="E36" s="919" t="str">
        <f>IFERROR(VLOOKUP(C36,'PRICE LIST'!E:M,2,0),0)</f>
        <v>KAWAT LAS SS WELL 1.6</v>
      </c>
      <c r="F36" s="187" t="s">
        <v>7124</v>
      </c>
      <c r="G36" s="79" t="s">
        <v>109</v>
      </c>
      <c r="H36" s="919">
        <f>IFERROR(IF(G36="FOH",VLOOKUP(C36,'PRICE LIST'!E:Z,20,0),IF(G36="OPEX",VLOOKUP(C36,'PRICE LIST'!E:Z,21,0),0)),0)</f>
        <v>0</v>
      </c>
      <c r="I36" s="919">
        <f>IFERROR(IF(G36="FOH",VLOOKUP(H36,'PRICE LIST'!X:Z,3,0),IF(G36="OPEX",VLOOKUP(H36,'PRICE LIST'!Y:Z,2,0),0)),0)</f>
        <v>0</v>
      </c>
      <c r="J36" s="206" t="s">
        <v>33</v>
      </c>
      <c r="K36" s="206" t="s">
        <v>183</v>
      </c>
      <c r="L36" s="75" t="str">
        <f t="shared" si="1"/>
        <v>ALL</v>
      </c>
      <c r="M36" s="75" t="str">
        <f t="shared" si="2"/>
        <v>ALL</v>
      </c>
      <c r="N36" s="75" t="str">
        <f>IFERROR(VLOOKUP(C36,'PRICE LIST'!E:M,3,0),0)</f>
        <v>KGM</v>
      </c>
      <c r="O36" s="75" t="str">
        <f>IFERROR(VLOOKUP(C36,'PRICE LIST'!E:M,5,0),0)</f>
        <v>IDR</v>
      </c>
      <c r="P36" s="75">
        <f>IFERROR(VLOOKUP(C36,'PRICE LIST'!E:Z,8,0),0)</f>
        <v>205000</v>
      </c>
      <c r="Q36" s="75">
        <f>IFERROR(VLOOKUP(C36,'PRICE LIST'!E:Z,9,0),0)</f>
        <v>205000</v>
      </c>
      <c r="R36" s="75">
        <f>IFERROR(VLOOKUP(C36,'PRICE LIST'!E:Z,10,0),0)</f>
        <v>205000</v>
      </c>
      <c r="S36" s="75">
        <f>IFERROR(VLOOKUP(C36,'PRICE LIST'!E:Z,11,0),0)</f>
        <v>205000</v>
      </c>
      <c r="T36" s="75">
        <f>IFERROR(VLOOKUP(C36,'PRICE LIST'!E:Z,12,0),0)</f>
        <v>205000</v>
      </c>
      <c r="U36" s="75">
        <f>IFERROR(VLOOKUP(C36,'PRICE LIST'!E:Z,13,0),0)</f>
        <v>205000</v>
      </c>
      <c r="V36" s="75">
        <f>IFERROR(VLOOKUP(C36,'PRICE LIST'!E:Z,14,0),0)</f>
        <v>205000</v>
      </c>
      <c r="W36" s="75">
        <f>IFERROR(VLOOKUP(C36,'PRICE LIST'!E:Z,15,0),0)</f>
        <v>205000</v>
      </c>
      <c r="X36" s="75">
        <f>IFERROR(VLOOKUP(C36,'PRICE LIST'!E:Z,16,0),0)</f>
        <v>205000</v>
      </c>
      <c r="Y36" s="75">
        <f>IFERROR(VLOOKUP(C36,'PRICE LIST'!E:Z,17,0),0)</f>
        <v>205000</v>
      </c>
      <c r="Z36" s="75">
        <f>IFERROR(VLOOKUP(C36,'PRICE LIST'!E:Z,18,0),0)</f>
        <v>205000</v>
      </c>
      <c r="AA36" s="75">
        <f>IFERROR(VLOOKUP(C36,'PRICE LIST'!E:Z,19,0),0)</f>
        <v>205000</v>
      </c>
      <c r="AB36" s="178">
        <f t="shared" si="3"/>
        <v>12.975833301684959</v>
      </c>
      <c r="AC36" s="178">
        <f t="shared" si="4"/>
        <v>12.975833301684959</v>
      </c>
      <c r="AD36" s="178">
        <f t="shared" si="5"/>
        <v>12.975833301684959</v>
      </c>
      <c r="AE36" s="178">
        <f t="shared" si="6"/>
        <v>12.975833301684959</v>
      </c>
      <c r="AF36" s="178">
        <f t="shared" si="7"/>
        <v>12.975833301684959</v>
      </c>
      <c r="AG36" s="178">
        <f t="shared" si="8"/>
        <v>12.975833301684959</v>
      </c>
      <c r="AH36" s="178">
        <f t="shared" si="9"/>
        <v>12.975833301684959</v>
      </c>
      <c r="AI36" s="178">
        <f t="shared" si="10"/>
        <v>12.975833301684959</v>
      </c>
      <c r="AJ36" s="178">
        <f t="shared" si="11"/>
        <v>12.975833301684959</v>
      </c>
      <c r="AK36" s="178">
        <f t="shared" si="12"/>
        <v>12.975833301684959</v>
      </c>
      <c r="AL36" s="178">
        <f t="shared" si="13"/>
        <v>12.975833301684959</v>
      </c>
      <c r="AM36" s="178">
        <f t="shared" si="14"/>
        <v>12.975833301684959</v>
      </c>
      <c r="AN36" s="108"/>
      <c r="AO36" s="108">
        <v>1</v>
      </c>
      <c r="AP36" s="108">
        <v>1</v>
      </c>
      <c r="AQ36" s="108"/>
      <c r="AR36" s="108"/>
      <c r="AS36" s="108">
        <v>1</v>
      </c>
      <c r="AT36" s="108"/>
      <c r="AU36" s="108">
        <v>1</v>
      </c>
      <c r="AV36" s="108"/>
      <c r="AW36" s="108"/>
      <c r="AX36" s="108">
        <v>1</v>
      </c>
      <c r="AY36" s="108">
        <v>1</v>
      </c>
      <c r="AZ36" s="75">
        <f t="shared" si="15"/>
        <v>6</v>
      </c>
      <c r="BA36" s="77">
        <f t="shared" si="16"/>
        <v>0.5</v>
      </c>
      <c r="BB36" s="47"/>
      <c r="BC36" s="78">
        <f t="shared" si="17"/>
        <v>0</v>
      </c>
      <c r="BD36" s="78">
        <f t="shared" si="18"/>
        <v>12.975833301684959</v>
      </c>
      <c r="BE36" s="78">
        <f t="shared" si="19"/>
        <v>12.975833301684959</v>
      </c>
      <c r="BF36" s="78">
        <f t="shared" si="20"/>
        <v>0</v>
      </c>
      <c r="BG36" s="78">
        <f t="shared" si="21"/>
        <v>0</v>
      </c>
      <c r="BH36" s="78">
        <f t="shared" si="22"/>
        <v>12.975833301684959</v>
      </c>
      <c r="BI36" s="78">
        <f t="shared" si="23"/>
        <v>0</v>
      </c>
      <c r="BJ36" s="78">
        <f t="shared" si="24"/>
        <v>12.975833301684959</v>
      </c>
      <c r="BK36" s="78">
        <f t="shared" si="25"/>
        <v>0</v>
      </c>
      <c r="BL36" s="78">
        <f t="shared" si="26"/>
        <v>0</v>
      </c>
      <c r="BM36" s="78">
        <f t="shared" si="27"/>
        <v>12.975833301684959</v>
      </c>
      <c r="BN36" s="78">
        <f t="shared" si="28"/>
        <v>12.975833301684959</v>
      </c>
      <c r="BO36" s="78">
        <f t="shared" si="29"/>
        <v>77.85499981010976</v>
      </c>
      <c r="BP36" s="78">
        <f t="shared" si="30"/>
        <v>6.4879166508424797</v>
      </c>
      <c r="BR36" s="714"/>
      <c r="BS36" s="714" t="s">
        <v>1467</v>
      </c>
      <c r="BT36" s="714" t="s">
        <v>1472</v>
      </c>
      <c r="BU36" s="714" t="s">
        <v>1475</v>
      </c>
      <c r="BV36" s="714" t="s">
        <v>175</v>
      </c>
      <c r="BW36" s="714"/>
    </row>
    <row r="37" spans="1:75" customFormat="1">
      <c r="A37" s="79" t="s">
        <v>7127</v>
      </c>
      <c r="B37" s="74"/>
      <c r="C37" s="79" t="s">
        <v>11389</v>
      </c>
      <c r="D37" s="75" t="str">
        <f>INDEX('PRICE LIST'!$D:$D,MATCH(RUTIN!C37,'PRICE LIST'!$E:$E,0))</f>
        <v>ELEKTRODA</v>
      </c>
      <c r="E37" s="919" t="str">
        <f>IFERROR(VLOOKUP(C37,'PRICE LIST'!E:M,2,0),0)</f>
        <v>KAWAT LAS BESI DIA 2.6</v>
      </c>
      <c r="F37" s="187" t="s">
        <v>7124</v>
      </c>
      <c r="G37" s="79" t="s">
        <v>109</v>
      </c>
      <c r="H37" s="919">
        <f>IFERROR(IF(G37="FOH",VLOOKUP(C37,'PRICE LIST'!E:Z,20,0),IF(G37="OPEX",VLOOKUP(C37,'PRICE LIST'!E:Z,21,0),0)),0)</f>
        <v>0</v>
      </c>
      <c r="I37" s="919">
        <f>IFERROR(IF(G37="FOH",VLOOKUP(H37,'PRICE LIST'!X:Z,3,0),IF(G37="OPEX",VLOOKUP(H37,'PRICE LIST'!Y:Z,2,0),0)),0)</f>
        <v>0</v>
      </c>
      <c r="J37" s="206" t="s">
        <v>33</v>
      </c>
      <c r="K37" s="206" t="s">
        <v>183</v>
      </c>
      <c r="L37" s="75" t="str">
        <f t="shared" si="1"/>
        <v>ALL</v>
      </c>
      <c r="M37" s="75" t="str">
        <f t="shared" si="2"/>
        <v>ALL</v>
      </c>
      <c r="N37" s="75" t="str">
        <f>IFERROR(VLOOKUP(C37,'PRICE LIST'!E:M,3,0),0)</f>
        <v>KGM</v>
      </c>
      <c r="O37" s="75" t="str">
        <f>IFERROR(VLOOKUP(C37,'PRICE LIST'!E:M,5,0),0)</f>
        <v>IDR</v>
      </c>
      <c r="P37" s="75">
        <f>IFERROR(VLOOKUP(C37,'PRICE LIST'!E:Z,8,0),0)</f>
        <v>105000</v>
      </c>
      <c r="Q37" s="75">
        <f>IFERROR(VLOOKUP(C37,'PRICE LIST'!E:Z,9,0),0)</f>
        <v>105000</v>
      </c>
      <c r="R37" s="75">
        <f>IFERROR(VLOOKUP(C37,'PRICE LIST'!E:Z,10,0),0)</f>
        <v>105000</v>
      </c>
      <c r="S37" s="75">
        <f>IFERROR(VLOOKUP(C37,'PRICE LIST'!E:Z,11,0),0)</f>
        <v>105000</v>
      </c>
      <c r="T37" s="75">
        <f>IFERROR(VLOOKUP(C37,'PRICE LIST'!E:Z,12,0),0)</f>
        <v>105000</v>
      </c>
      <c r="U37" s="75">
        <f>IFERROR(VLOOKUP(C37,'PRICE LIST'!E:Z,13,0),0)</f>
        <v>105000</v>
      </c>
      <c r="V37" s="75">
        <f>IFERROR(VLOOKUP(C37,'PRICE LIST'!E:Z,14,0),0)</f>
        <v>108675</v>
      </c>
      <c r="W37" s="75">
        <f>IFERROR(VLOOKUP(C37,'PRICE LIST'!E:Z,15,0),0)</f>
        <v>108675</v>
      </c>
      <c r="X37" s="75">
        <f>IFERROR(VLOOKUP(C37,'PRICE LIST'!E:Z,16,0),0)</f>
        <v>108675</v>
      </c>
      <c r="Y37" s="75">
        <f>IFERROR(VLOOKUP(C37,'PRICE LIST'!E:Z,17,0),0)</f>
        <v>108675</v>
      </c>
      <c r="Z37" s="75">
        <f>IFERROR(VLOOKUP(C37,'PRICE LIST'!E:Z,18,0),0)</f>
        <v>108675</v>
      </c>
      <c r="AA37" s="75">
        <f>IFERROR(VLOOKUP(C37,'PRICE LIST'!E:Z,19,0),0)</f>
        <v>108675</v>
      </c>
      <c r="AB37" s="178">
        <f t="shared" si="3"/>
        <v>6.6461585203752227</v>
      </c>
      <c r="AC37" s="178">
        <f t="shared" si="4"/>
        <v>6.6461585203752227</v>
      </c>
      <c r="AD37" s="178">
        <f t="shared" si="5"/>
        <v>6.6461585203752227</v>
      </c>
      <c r="AE37" s="178">
        <f t="shared" si="6"/>
        <v>6.6461585203752227</v>
      </c>
      <c r="AF37" s="178">
        <f t="shared" si="7"/>
        <v>6.6461585203752227</v>
      </c>
      <c r="AG37" s="178">
        <f t="shared" si="8"/>
        <v>6.6461585203752227</v>
      </c>
      <c r="AH37" s="178">
        <f t="shared" si="9"/>
        <v>6.8787740685883554</v>
      </c>
      <c r="AI37" s="178">
        <f t="shared" si="10"/>
        <v>6.8787740685883554</v>
      </c>
      <c r="AJ37" s="178">
        <f t="shared" si="11"/>
        <v>6.8787740685883554</v>
      </c>
      <c r="AK37" s="178">
        <f t="shared" si="12"/>
        <v>6.8787740685883554</v>
      </c>
      <c r="AL37" s="178">
        <f t="shared" si="13"/>
        <v>6.8787740685883554</v>
      </c>
      <c r="AM37" s="178">
        <f t="shared" si="14"/>
        <v>6.8787740685883554</v>
      </c>
      <c r="AN37" s="108">
        <v>2</v>
      </c>
      <c r="AO37" s="108">
        <v>1</v>
      </c>
      <c r="AP37" s="108">
        <v>2</v>
      </c>
      <c r="AQ37" s="108">
        <v>2</v>
      </c>
      <c r="AR37" s="108">
        <v>2</v>
      </c>
      <c r="AS37" s="108">
        <v>2</v>
      </c>
      <c r="AT37" s="108">
        <v>2</v>
      </c>
      <c r="AU37" s="203">
        <v>2</v>
      </c>
      <c r="AV37" s="203">
        <v>2</v>
      </c>
      <c r="AW37" s="203">
        <v>2</v>
      </c>
      <c r="AX37" s="203">
        <v>2</v>
      </c>
      <c r="AY37" s="203">
        <v>1</v>
      </c>
      <c r="AZ37" s="75">
        <f t="shared" si="15"/>
        <v>22</v>
      </c>
      <c r="BA37" s="77">
        <f t="shared" si="16"/>
        <v>1.8333333333333333</v>
      </c>
      <c r="BB37" s="47"/>
      <c r="BC37" s="78">
        <f t="shared" si="17"/>
        <v>13.292317040750445</v>
      </c>
      <c r="BD37" s="78">
        <f t="shared" si="18"/>
        <v>6.6461585203752227</v>
      </c>
      <c r="BE37" s="78">
        <f t="shared" si="19"/>
        <v>13.292317040750445</v>
      </c>
      <c r="BF37" s="78">
        <f t="shared" si="20"/>
        <v>13.292317040750445</v>
      </c>
      <c r="BG37" s="78">
        <f t="shared" si="21"/>
        <v>13.292317040750445</v>
      </c>
      <c r="BH37" s="78">
        <f t="shared" si="22"/>
        <v>13.292317040750445</v>
      </c>
      <c r="BI37" s="78">
        <f t="shared" si="23"/>
        <v>13.757548137176711</v>
      </c>
      <c r="BJ37" s="78">
        <f t="shared" si="24"/>
        <v>13.757548137176711</v>
      </c>
      <c r="BK37" s="78">
        <f t="shared" si="25"/>
        <v>13.757548137176711</v>
      </c>
      <c r="BL37" s="78">
        <f t="shared" si="26"/>
        <v>13.757548137176711</v>
      </c>
      <c r="BM37" s="78">
        <f t="shared" si="27"/>
        <v>13.757548137176711</v>
      </c>
      <c r="BN37" s="78">
        <f t="shared" si="28"/>
        <v>6.8787740685883554</v>
      </c>
      <c r="BO37" s="78">
        <f t="shared" si="29"/>
        <v>148.77425847859934</v>
      </c>
      <c r="BP37" s="78">
        <f t="shared" si="30"/>
        <v>12.397854873216611</v>
      </c>
      <c r="BR37" s="714"/>
      <c r="BS37" s="714" t="s">
        <v>189</v>
      </c>
      <c r="BT37" s="714" t="s">
        <v>1438</v>
      </c>
      <c r="BU37" s="714" t="s">
        <v>145</v>
      </c>
      <c r="BV37" s="714" t="s">
        <v>174</v>
      </c>
      <c r="BW37" s="714"/>
    </row>
    <row r="38" spans="1:75" customFormat="1">
      <c r="A38" s="79" t="s">
        <v>7127</v>
      </c>
      <c r="B38" s="74"/>
      <c r="C38" s="79" t="s">
        <v>11136</v>
      </c>
      <c r="D38" s="75" t="str">
        <f>INDEX('PRICE LIST'!$D:$D,MATCH(RUTIN!C38,'PRICE LIST'!$E:$E,0))</f>
        <v>INSULOCK</v>
      </c>
      <c r="E38" s="919" t="str">
        <f>IFERROR(VLOOKUP(C38,'PRICE LIST'!E:M,2,0),0)</f>
        <v>INSULOCK 250 KSS</v>
      </c>
      <c r="F38" s="187" t="s">
        <v>7125</v>
      </c>
      <c r="G38" s="79" t="s">
        <v>109</v>
      </c>
      <c r="H38" s="919">
        <f>IFERROR(IF(G38="FOH",VLOOKUP(C38,'PRICE LIST'!E:Z,20,0),IF(G38="OPEX",VLOOKUP(C38,'PRICE LIST'!E:Z,21,0),0)),0)</f>
        <v>0</v>
      </c>
      <c r="I38" s="919">
        <f>IFERROR(IF(G38="FOH",VLOOKUP(H38,'PRICE LIST'!X:Z,3,0),IF(G38="OPEX",VLOOKUP(H38,'PRICE LIST'!Y:Z,2,0),0)),0)</f>
        <v>0</v>
      </c>
      <c r="J38" s="206" t="s">
        <v>33</v>
      </c>
      <c r="K38" s="206" t="s">
        <v>183</v>
      </c>
      <c r="L38" s="75" t="str">
        <f t="shared" si="1"/>
        <v>ALL</v>
      </c>
      <c r="M38" s="75" t="str">
        <f t="shared" si="2"/>
        <v>ALL</v>
      </c>
      <c r="N38" s="75" t="str">
        <f>IFERROR(VLOOKUP(C38,'PRICE LIST'!E:M,3,0),0)</f>
        <v>PACK</v>
      </c>
      <c r="O38" s="75" t="str">
        <f>IFERROR(VLOOKUP(C38,'PRICE LIST'!E:M,5,0),0)</f>
        <v>IDR</v>
      </c>
      <c r="P38" s="75">
        <f>IFERROR(VLOOKUP(C38,'PRICE LIST'!E:Z,8,0),0)</f>
        <v>34100</v>
      </c>
      <c r="Q38" s="75">
        <f>IFERROR(VLOOKUP(C38,'PRICE LIST'!E:Z,9,0),0)</f>
        <v>34100</v>
      </c>
      <c r="R38" s="75">
        <f>IFERROR(VLOOKUP(C38,'PRICE LIST'!E:Z,10,0),0)</f>
        <v>34100</v>
      </c>
      <c r="S38" s="75">
        <f>IFERROR(VLOOKUP(C38,'PRICE LIST'!E:Z,11,0),0)</f>
        <v>34100</v>
      </c>
      <c r="T38" s="75">
        <f>IFERROR(VLOOKUP(C38,'PRICE LIST'!E:Z,12,0),0)</f>
        <v>34100</v>
      </c>
      <c r="U38" s="75">
        <f>IFERROR(VLOOKUP(C38,'PRICE LIST'!E:Z,13,0),0)</f>
        <v>34100</v>
      </c>
      <c r="V38" s="75">
        <f>IFERROR(VLOOKUP(C38,'PRICE LIST'!E:Z,14,0),0)</f>
        <v>35650</v>
      </c>
      <c r="W38" s="75">
        <f>IFERROR(VLOOKUP(C38,'PRICE LIST'!E:Z,15,0),0)</f>
        <v>35650</v>
      </c>
      <c r="X38" s="75">
        <f>IFERROR(VLOOKUP(C38,'PRICE LIST'!E:Z,16,0),0)</f>
        <v>35650</v>
      </c>
      <c r="Y38" s="75">
        <f>IFERROR(VLOOKUP(C38,'PRICE LIST'!E:Z,17,0),0)</f>
        <v>35650</v>
      </c>
      <c r="Z38" s="75">
        <f>IFERROR(VLOOKUP(C38,'PRICE LIST'!E:Z,18,0),0)</f>
        <v>35650</v>
      </c>
      <c r="AA38" s="75">
        <f>IFERROR(VLOOKUP(C38,'PRICE LIST'!E:Z,19,0),0)</f>
        <v>35650</v>
      </c>
      <c r="AB38" s="178">
        <f t="shared" si="3"/>
        <v>2.1584191004266202</v>
      </c>
      <c r="AC38" s="178">
        <f t="shared" si="4"/>
        <v>2.1584191004266202</v>
      </c>
      <c r="AD38" s="178">
        <f t="shared" si="5"/>
        <v>2.1584191004266202</v>
      </c>
      <c r="AE38" s="178">
        <f t="shared" si="6"/>
        <v>2.1584191004266202</v>
      </c>
      <c r="AF38" s="178">
        <f t="shared" si="7"/>
        <v>2.1584191004266202</v>
      </c>
      <c r="AG38" s="178">
        <f t="shared" si="8"/>
        <v>2.1584191004266202</v>
      </c>
      <c r="AH38" s="178">
        <f t="shared" si="9"/>
        <v>2.2565290595369207</v>
      </c>
      <c r="AI38" s="178">
        <f t="shared" si="10"/>
        <v>2.2565290595369207</v>
      </c>
      <c r="AJ38" s="178">
        <f t="shared" si="11"/>
        <v>2.2565290595369207</v>
      </c>
      <c r="AK38" s="178">
        <f t="shared" si="12"/>
        <v>2.2565290595369207</v>
      </c>
      <c r="AL38" s="178">
        <f t="shared" si="13"/>
        <v>2.2565290595369207</v>
      </c>
      <c r="AM38" s="178">
        <f t="shared" si="14"/>
        <v>2.2565290595369207</v>
      </c>
      <c r="AN38" s="79"/>
      <c r="AO38" s="79">
        <v>1</v>
      </c>
      <c r="AP38" s="79"/>
      <c r="AQ38" s="79"/>
      <c r="AR38" s="79"/>
      <c r="AS38" s="79"/>
      <c r="AT38" s="79">
        <v>1</v>
      </c>
      <c r="AU38" s="79"/>
      <c r="AV38" s="79"/>
      <c r="AW38" s="79"/>
      <c r="AX38" s="79"/>
      <c r="AY38" s="79"/>
      <c r="AZ38" s="75">
        <f t="shared" si="15"/>
        <v>2</v>
      </c>
      <c r="BA38" s="77">
        <f t="shared" si="16"/>
        <v>0.16666666666666666</v>
      </c>
      <c r="BB38" s="47"/>
      <c r="BC38" s="78">
        <f t="shared" si="17"/>
        <v>0</v>
      </c>
      <c r="BD38" s="78">
        <f t="shared" si="18"/>
        <v>2.1584191004266202</v>
      </c>
      <c r="BE38" s="78">
        <f t="shared" si="19"/>
        <v>0</v>
      </c>
      <c r="BF38" s="78">
        <f t="shared" si="20"/>
        <v>0</v>
      </c>
      <c r="BG38" s="78">
        <f t="shared" si="21"/>
        <v>0</v>
      </c>
      <c r="BH38" s="78">
        <f t="shared" si="22"/>
        <v>0</v>
      </c>
      <c r="BI38" s="78">
        <f t="shared" si="23"/>
        <v>2.2565290595369207</v>
      </c>
      <c r="BJ38" s="78">
        <f t="shared" si="24"/>
        <v>0</v>
      </c>
      <c r="BK38" s="78">
        <f t="shared" si="25"/>
        <v>0</v>
      </c>
      <c r="BL38" s="78">
        <f t="shared" si="26"/>
        <v>0</v>
      </c>
      <c r="BM38" s="78">
        <f t="shared" si="27"/>
        <v>0</v>
      </c>
      <c r="BN38" s="78">
        <f t="shared" si="28"/>
        <v>0</v>
      </c>
      <c r="BO38" s="78">
        <f t="shared" si="29"/>
        <v>4.414948159963541</v>
      </c>
      <c r="BP38" s="78">
        <f t="shared" si="30"/>
        <v>0.36791234666362843</v>
      </c>
      <c r="BR38" s="714"/>
      <c r="BS38" s="714" t="s">
        <v>145</v>
      </c>
      <c r="BT38" s="714" t="s">
        <v>145</v>
      </c>
      <c r="BU38" s="714" t="s">
        <v>145</v>
      </c>
      <c r="BV38" s="714" t="s">
        <v>174</v>
      </c>
      <c r="BW38" s="714"/>
    </row>
    <row r="39" spans="1:75" customFormat="1">
      <c r="A39" s="79" t="s">
        <v>7127</v>
      </c>
      <c r="B39" s="74"/>
      <c r="C39" s="79" t="s">
        <v>11137</v>
      </c>
      <c r="D39" s="75" t="str">
        <f>INDEX('PRICE LIST'!$D:$D,MATCH(RUTIN!C39,'PRICE LIST'!$E:$E,0))</f>
        <v>INSULOCK</v>
      </c>
      <c r="E39" s="919" t="str">
        <f>IFERROR(VLOOKUP(C39,'PRICE LIST'!E:M,2,0),0)</f>
        <v>INSULOCK 310 KSS</v>
      </c>
      <c r="F39" s="187" t="s">
        <v>7125</v>
      </c>
      <c r="G39" s="79" t="s">
        <v>109</v>
      </c>
      <c r="H39" s="919">
        <f>IFERROR(IF(G39="FOH",VLOOKUP(C39,'PRICE LIST'!E:Z,20,0),IF(G39="OPEX",VLOOKUP(C39,'PRICE LIST'!E:Z,21,0),0)),0)</f>
        <v>0</v>
      </c>
      <c r="I39" s="919">
        <f>IFERROR(IF(G39="FOH",VLOOKUP(H39,'PRICE LIST'!X:Z,3,0),IF(G39="OPEX",VLOOKUP(H39,'PRICE LIST'!Y:Z,2,0),0)),0)</f>
        <v>0</v>
      </c>
      <c r="J39" s="206" t="s">
        <v>33</v>
      </c>
      <c r="K39" s="206" t="s">
        <v>183</v>
      </c>
      <c r="L39" s="75" t="str">
        <f t="shared" si="1"/>
        <v>ALL</v>
      </c>
      <c r="M39" s="75" t="str">
        <f t="shared" si="2"/>
        <v>ALL</v>
      </c>
      <c r="N39" s="75" t="str">
        <f>IFERROR(VLOOKUP(C39,'PRICE LIST'!E:M,3,0),0)</f>
        <v>PACK</v>
      </c>
      <c r="O39" s="75" t="str">
        <f>IFERROR(VLOOKUP(C39,'PRICE LIST'!E:M,5,0),0)</f>
        <v>IDR</v>
      </c>
      <c r="P39" s="75">
        <f>IFERROR(VLOOKUP(C39,'PRICE LIST'!E:Z,8,0),0)</f>
        <v>54000</v>
      </c>
      <c r="Q39" s="75">
        <f>IFERROR(VLOOKUP(C39,'PRICE LIST'!E:Z,9,0),0)</f>
        <v>54000</v>
      </c>
      <c r="R39" s="75">
        <f>IFERROR(VLOOKUP(C39,'PRICE LIST'!E:Z,10,0),0)</f>
        <v>54000</v>
      </c>
      <c r="S39" s="75">
        <f>IFERROR(VLOOKUP(C39,'PRICE LIST'!E:Z,11,0),0)</f>
        <v>54000</v>
      </c>
      <c r="T39" s="75">
        <f>IFERROR(VLOOKUP(C39,'PRICE LIST'!E:Z,12,0),0)</f>
        <v>54000</v>
      </c>
      <c r="U39" s="75">
        <f>IFERROR(VLOOKUP(C39,'PRICE LIST'!E:Z,13,0),0)</f>
        <v>54000</v>
      </c>
      <c r="V39" s="75">
        <f>IFERROR(VLOOKUP(C39,'PRICE LIST'!E:Z,14,0),0)</f>
        <v>60320</v>
      </c>
      <c r="W39" s="75">
        <f>IFERROR(VLOOKUP(C39,'PRICE LIST'!E:Z,15,0),0)</f>
        <v>60320</v>
      </c>
      <c r="X39" s="75">
        <f>IFERROR(VLOOKUP(C39,'PRICE LIST'!E:Z,16,0),0)</f>
        <v>60320</v>
      </c>
      <c r="Y39" s="75">
        <f>IFERROR(VLOOKUP(C39,'PRICE LIST'!E:Z,17,0),0)</f>
        <v>60320</v>
      </c>
      <c r="Z39" s="75">
        <f>IFERROR(VLOOKUP(C39,'PRICE LIST'!E:Z,18,0),0)</f>
        <v>60320</v>
      </c>
      <c r="AA39" s="75">
        <f>IFERROR(VLOOKUP(C39,'PRICE LIST'!E:Z,19,0),0)</f>
        <v>60320</v>
      </c>
      <c r="AB39" s="178">
        <f t="shared" si="3"/>
        <v>3.4180243819072573</v>
      </c>
      <c r="AC39" s="178">
        <f t="shared" si="4"/>
        <v>3.4180243819072573</v>
      </c>
      <c r="AD39" s="178">
        <f t="shared" si="5"/>
        <v>3.4180243819072573</v>
      </c>
      <c r="AE39" s="178">
        <f t="shared" si="6"/>
        <v>3.4180243819072573</v>
      </c>
      <c r="AF39" s="178">
        <f t="shared" si="7"/>
        <v>3.4180243819072573</v>
      </c>
      <c r="AG39" s="178">
        <f t="shared" si="8"/>
        <v>3.4180243819072573</v>
      </c>
      <c r="AH39" s="178">
        <f t="shared" si="9"/>
        <v>3.8180598280860329</v>
      </c>
      <c r="AI39" s="178">
        <f t="shared" si="10"/>
        <v>3.8180598280860329</v>
      </c>
      <c r="AJ39" s="178">
        <f t="shared" si="11"/>
        <v>3.8180598280860329</v>
      </c>
      <c r="AK39" s="178">
        <f t="shared" si="12"/>
        <v>3.8180598280860329</v>
      </c>
      <c r="AL39" s="178">
        <f t="shared" si="13"/>
        <v>3.8180598280860329</v>
      </c>
      <c r="AM39" s="178">
        <f t="shared" si="14"/>
        <v>3.8180598280860329</v>
      </c>
      <c r="AN39" s="79"/>
      <c r="AO39" s="79">
        <v>1</v>
      </c>
      <c r="AP39" s="79"/>
      <c r="AQ39" s="79"/>
      <c r="AR39" s="79"/>
      <c r="AS39" s="79"/>
      <c r="AT39" s="79">
        <v>1</v>
      </c>
      <c r="AU39" s="79"/>
      <c r="AV39" s="79"/>
      <c r="AW39" s="79"/>
      <c r="AX39" s="79"/>
      <c r="AY39" s="79"/>
      <c r="AZ39" s="75">
        <f t="shared" si="15"/>
        <v>2</v>
      </c>
      <c r="BA39" s="77">
        <f t="shared" si="16"/>
        <v>0.16666666666666666</v>
      </c>
      <c r="BB39" s="47"/>
      <c r="BC39" s="78">
        <f t="shared" si="17"/>
        <v>0</v>
      </c>
      <c r="BD39" s="78">
        <f t="shared" si="18"/>
        <v>3.4180243819072573</v>
      </c>
      <c r="BE39" s="78">
        <f t="shared" si="19"/>
        <v>0</v>
      </c>
      <c r="BF39" s="78">
        <f t="shared" si="20"/>
        <v>0</v>
      </c>
      <c r="BG39" s="78">
        <f t="shared" si="21"/>
        <v>0</v>
      </c>
      <c r="BH39" s="78">
        <f t="shared" si="22"/>
        <v>0</v>
      </c>
      <c r="BI39" s="78">
        <f t="shared" si="23"/>
        <v>3.8180598280860329</v>
      </c>
      <c r="BJ39" s="78">
        <f t="shared" si="24"/>
        <v>0</v>
      </c>
      <c r="BK39" s="78">
        <f t="shared" si="25"/>
        <v>0</v>
      </c>
      <c r="BL39" s="78">
        <f t="shared" si="26"/>
        <v>0</v>
      </c>
      <c r="BM39" s="78">
        <f t="shared" si="27"/>
        <v>0</v>
      </c>
      <c r="BN39" s="78">
        <f t="shared" si="28"/>
        <v>0</v>
      </c>
      <c r="BO39" s="78">
        <f t="shared" si="29"/>
        <v>7.2360842099932903</v>
      </c>
      <c r="BP39" s="78">
        <f t="shared" si="30"/>
        <v>0.60300701749944086</v>
      </c>
      <c r="BR39" s="714"/>
      <c r="BS39" s="714" t="s">
        <v>186</v>
      </c>
      <c r="BT39" s="714" t="s">
        <v>1432</v>
      </c>
      <c r="BU39" s="714" t="s">
        <v>159</v>
      </c>
      <c r="BV39" s="714" t="s">
        <v>174</v>
      </c>
      <c r="BW39" s="714"/>
    </row>
    <row r="40" spans="1:75" customFormat="1">
      <c r="A40" s="79" t="s">
        <v>7127</v>
      </c>
      <c r="B40" s="74"/>
      <c r="C40" s="79" t="s">
        <v>10862</v>
      </c>
      <c r="D40" s="75" t="str">
        <f>INDEX('PRICE LIST'!$D:$D,MATCH(RUTIN!C40,'PRICE LIST'!$E:$E,0))</f>
        <v>BOLT</v>
      </c>
      <c r="E40" s="919" t="str">
        <f>IFERROR(VLOOKUP(C40,'PRICE LIST'!E:M,2,0),0)</f>
        <v>BAUT M 1.8 X 8MM</v>
      </c>
      <c r="F40" s="187" t="s">
        <v>7124</v>
      </c>
      <c r="G40" s="79" t="s">
        <v>109</v>
      </c>
      <c r="H40" s="919">
        <f>IFERROR(IF(G40="FOH",VLOOKUP(C40,'PRICE LIST'!E:Z,20,0),IF(G40="OPEX",VLOOKUP(C40,'PRICE LIST'!E:Z,21,0),0)),0)</f>
        <v>0</v>
      </c>
      <c r="I40" s="919">
        <f>IFERROR(IF(G40="FOH",VLOOKUP(H40,'PRICE LIST'!X:Z,3,0),IF(G40="OPEX",VLOOKUP(H40,'PRICE LIST'!Y:Z,2,0),0)),0)</f>
        <v>0</v>
      </c>
      <c r="J40" s="206" t="s">
        <v>33</v>
      </c>
      <c r="K40" s="206" t="s">
        <v>183</v>
      </c>
      <c r="L40" s="75" t="str">
        <f t="shared" si="1"/>
        <v>ALL</v>
      </c>
      <c r="M40" s="75" t="str">
        <f t="shared" si="2"/>
        <v>ALL</v>
      </c>
      <c r="N40" s="75" t="str">
        <f>IFERROR(VLOOKUP(C40,'PRICE LIST'!E:M,3,0),0)</f>
        <v>PACK</v>
      </c>
      <c r="O40" s="75" t="str">
        <f>IFERROR(VLOOKUP(C40,'PRICE LIST'!E:M,5,0),0)</f>
        <v>IDR</v>
      </c>
      <c r="P40" s="75">
        <f>IFERROR(VLOOKUP(C40,'PRICE LIST'!E:Z,8,0),0)</f>
        <v>15000</v>
      </c>
      <c r="Q40" s="75">
        <f>IFERROR(VLOOKUP(C40,'PRICE LIST'!E:Z,9,0),0)</f>
        <v>15000</v>
      </c>
      <c r="R40" s="75">
        <f>IFERROR(VLOOKUP(C40,'PRICE LIST'!E:Z,10,0),0)</f>
        <v>15000</v>
      </c>
      <c r="S40" s="75">
        <f>IFERROR(VLOOKUP(C40,'PRICE LIST'!E:Z,11,0),0)</f>
        <v>15000</v>
      </c>
      <c r="T40" s="75">
        <f>IFERROR(VLOOKUP(C40,'PRICE LIST'!E:Z,12,0),0)</f>
        <v>15000</v>
      </c>
      <c r="U40" s="75">
        <f>IFERROR(VLOOKUP(C40,'PRICE LIST'!E:Z,13,0),0)</f>
        <v>15000</v>
      </c>
      <c r="V40" s="75">
        <f>IFERROR(VLOOKUP(C40,'PRICE LIST'!E:Z,14,0),0)</f>
        <v>15000</v>
      </c>
      <c r="W40" s="75">
        <f>IFERROR(VLOOKUP(C40,'PRICE LIST'!E:Z,15,0),0)</f>
        <v>15000</v>
      </c>
      <c r="X40" s="75">
        <f>IFERROR(VLOOKUP(C40,'PRICE LIST'!E:Z,16,0),0)</f>
        <v>15000</v>
      </c>
      <c r="Y40" s="75">
        <f>IFERROR(VLOOKUP(C40,'PRICE LIST'!E:Z,17,0),0)</f>
        <v>15000</v>
      </c>
      <c r="Z40" s="75">
        <f>IFERROR(VLOOKUP(C40,'PRICE LIST'!E:Z,18,0),0)</f>
        <v>15000</v>
      </c>
      <c r="AA40" s="75">
        <f>IFERROR(VLOOKUP(C40,'PRICE LIST'!E:Z,19,0),0)</f>
        <v>15000</v>
      </c>
      <c r="AB40" s="178">
        <f t="shared" si="3"/>
        <v>0.94945121719646042</v>
      </c>
      <c r="AC40" s="178">
        <f t="shared" si="4"/>
        <v>0.94945121719646042</v>
      </c>
      <c r="AD40" s="178">
        <f t="shared" si="5"/>
        <v>0.94945121719646042</v>
      </c>
      <c r="AE40" s="178">
        <f t="shared" si="6"/>
        <v>0.94945121719646042</v>
      </c>
      <c r="AF40" s="178">
        <f t="shared" si="7"/>
        <v>0.94945121719646042</v>
      </c>
      <c r="AG40" s="178">
        <f t="shared" si="8"/>
        <v>0.94945121719646042</v>
      </c>
      <c r="AH40" s="178">
        <f t="shared" si="9"/>
        <v>0.94945121719646042</v>
      </c>
      <c r="AI40" s="178">
        <f t="shared" si="10"/>
        <v>0.94945121719646042</v>
      </c>
      <c r="AJ40" s="178">
        <f t="shared" si="11"/>
        <v>0.94945121719646042</v>
      </c>
      <c r="AK40" s="178">
        <f t="shared" si="12"/>
        <v>0.94945121719646042</v>
      </c>
      <c r="AL40" s="178">
        <f t="shared" si="13"/>
        <v>0.94945121719646042</v>
      </c>
      <c r="AM40" s="178">
        <f t="shared" si="14"/>
        <v>0.94945121719646042</v>
      </c>
      <c r="AN40" s="79"/>
      <c r="AO40" s="79"/>
      <c r="AP40" s="79">
        <v>2</v>
      </c>
      <c r="AQ40" s="79"/>
      <c r="AR40" s="79"/>
      <c r="AS40" s="79"/>
      <c r="AT40" s="79"/>
      <c r="AU40" s="79">
        <v>2</v>
      </c>
      <c r="AV40" s="79"/>
      <c r="AW40" s="79"/>
      <c r="AX40" s="79"/>
      <c r="AY40" s="79"/>
      <c r="AZ40" s="75">
        <f t="shared" si="15"/>
        <v>4</v>
      </c>
      <c r="BA40" s="77">
        <f t="shared" si="16"/>
        <v>0.33333333333333331</v>
      </c>
      <c r="BB40" s="47"/>
      <c r="BC40" s="78">
        <f t="shared" si="17"/>
        <v>0</v>
      </c>
      <c r="BD40" s="78">
        <f t="shared" si="18"/>
        <v>0</v>
      </c>
      <c r="BE40" s="78">
        <f t="shared" si="19"/>
        <v>1.8989024343929208</v>
      </c>
      <c r="BF40" s="78">
        <f t="shared" si="20"/>
        <v>0</v>
      </c>
      <c r="BG40" s="78">
        <f t="shared" si="21"/>
        <v>0</v>
      </c>
      <c r="BH40" s="78">
        <f t="shared" si="22"/>
        <v>0</v>
      </c>
      <c r="BI40" s="78">
        <f t="shared" si="23"/>
        <v>0</v>
      </c>
      <c r="BJ40" s="78">
        <f t="shared" si="24"/>
        <v>1.8989024343929208</v>
      </c>
      <c r="BK40" s="78">
        <f t="shared" si="25"/>
        <v>0</v>
      </c>
      <c r="BL40" s="78">
        <f t="shared" si="26"/>
        <v>0</v>
      </c>
      <c r="BM40" s="78">
        <f t="shared" si="27"/>
        <v>0</v>
      </c>
      <c r="BN40" s="78">
        <f t="shared" si="28"/>
        <v>0</v>
      </c>
      <c r="BO40" s="78">
        <f t="shared" si="29"/>
        <v>3.7978048687858417</v>
      </c>
      <c r="BP40" s="78">
        <f t="shared" si="30"/>
        <v>0.31648373906548682</v>
      </c>
      <c r="BR40" s="714"/>
      <c r="BS40" s="714" t="s">
        <v>161</v>
      </c>
      <c r="BT40" s="714" t="s">
        <v>161</v>
      </c>
      <c r="BU40" s="714" t="s">
        <v>161</v>
      </c>
      <c r="BV40" s="714" t="s">
        <v>177</v>
      </c>
      <c r="BW40" s="714"/>
    </row>
    <row r="41" spans="1:75" customFormat="1">
      <c r="A41" s="79" t="s">
        <v>7127</v>
      </c>
      <c r="B41" s="74"/>
      <c r="C41" s="79" t="s">
        <v>11479</v>
      </c>
      <c r="D41" s="75" t="str">
        <f>INDEX('PRICE LIST'!$D:$D,MATCH(RUTIN!C41,'PRICE LIST'!$E:$E,0))</f>
        <v>BOLT</v>
      </c>
      <c r="E41" s="919" t="str">
        <f>IFERROR(VLOOKUP(C41,'PRICE LIST'!E:M,2,0),0)</f>
        <v>BAUT M 1.8 X 10MM</v>
      </c>
      <c r="F41" s="187" t="s">
        <v>7124</v>
      </c>
      <c r="G41" s="79" t="s">
        <v>109</v>
      </c>
      <c r="H41" s="919">
        <f>IFERROR(IF(G41="FOH",VLOOKUP(C41,'PRICE LIST'!E:Z,20,0),IF(G41="OPEX",VLOOKUP(C41,'PRICE LIST'!E:Z,21,0),0)),0)</f>
        <v>0</v>
      </c>
      <c r="I41" s="919">
        <f>IFERROR(IF(G41="FOH",VLOOKUP(H41,'PRICE LIST'!X:Z,3,0),IF(G41="OPEX",VLOOKUP(H41,'PRICE LIST'!Y:Z,2,0),0)),0)</f>
        <v>0</v>
      </c>
      <c r="J41" s="206" t="s">
        <v>33</v>
      </c>
      <c r="K41" s="206" t="s">
        <v>183</v>
      </c>
      <c r="L41" s="75" t="str">
        <f t="shared" si="1"/>
        <v>ALL</v>
      </c>
      <c r="M41" s="75" t="str">
        <f t="shared" si="2"/>
        <v>ALL</v>
      </c>
      <c r="N41" s="75" t="str">
        <f>IFERROR(VLOOKUP(C41,'PRICE LIST'!E:M,3,0),0)</f>
        <v>PACK</v>
      </c>
      <c r="O41" s="75" t="str">
        <f>IFERROR(VLOOKUP(C41,'PRICE LIST'!E:M,5,0),0)</f>
        <v>IDR</v>
      </c>
      <c r="P41" s="75">
        <f>IFERROR(VLOOKUP(C41,'PRICE LIST'!E:Z,8,0),0)</f>
        <v>15000</v>
      </c>
      <c r="Q41" s="75">
        <f>IFERROR(VLOOKUP(C41,'PRICE LIST'!E:Z,9,0),0)</f>
        <v>15000</v>
      </c>
      <c r="R41" s="75">
        <f>IFERROR(VLOOKUP(C41,'PRICE LIST'!E:Z,10,0),0)</f>
        <v>15000</v>
      </c>
      <c r="S41" s="75">
        <f>IFERROR(VLOOKUP(C41,'PRICE LIST'!E:Z,11,0),0)</f>
        <v>15000</v>
      </c>
      <c r="T41" s="75">
        <f>IFERROR(VLOOKUP(C41,'PRICE LIST'!E:Z,12,0),0)</f>
        <v>15000</v>
      </c>
      <c r="U41" s="75">
        <f>IFERROR(VLOOKUP(C41,'PRICE LIST'!E:Z,13,0),0)</f>
        <v>15000</v>
      </c>
      <c r="V41" s="75">
        <f>IFERROR(VLOOKUP(C41,'PRICE LIST'!E:Z,14,0),0)</f>
        <v>15000</v>
      </c>
      <c r="W41" s="75">
        <f>IFERROR(VLOOKUP(C41,'PRICE LIST'!E:Z,15,0),0)</f>
        <v>15000</v>
      </c>
      <c r="X41" s="75">
        <f>IFERROR(VLOOKUP(C41,'PRICE LIST'!E:Z,16,0),0)</f>
        <v>15000</v>
      </c>
      <c r="Y41" s="75">
        <f>IFERROR(VLOOKUP(C41,'PRICE LIST'!E:Z,17,0),0)</f>
        <v>15000</v>
      </c>
      <c r="Z41" s="75">
        <f>IFERROR(VLOOKUP(C41,'PRICE LIST'!E:Z,18,0),0)</f>
        <v>15000</v>
      </c>
      <c r="AA41" s="75">
        <f>IFERROR(VLOOKUP(C41,'PRICE LIST'!E:Z,19,0),0)</f>
        <v>15000</v>
      </c>
      <c r="AB41" s="178">
        <f t="shared" si="3"/>
        <v>0.94945121719646042</v>
      </c>
      <c r="AC41" s="178">
        <f t="shared" si="4"/>
        <v>0.94945121719646042</v>
      </c>
      <c r="AD41" s="178">
        <f t="shared" si="5"/>
        <v>0.94945121719646042</v>
      </c>
      <c r="AE41" s="178">
        <f t="shared" si="6"/>
        <v>0.94945121719646042</v>
      </c>
      <c r="AF41" s="178">
        <f t="shared" si="7"/>
        <v>0.94945121719646042</v>
      </c>
      <c r="AG41" s="178">
        <f t="shared" si="8"/>
        <v>0.94945121719646042</v>
      </c>
      <c r="AH41" s="178">
        <f t="shared" si="9"/>
        <v>0.94945121719646042</v>
      </c>
      <c r="AI41" s="178">
        <f t="shared" si="10"/>
        <v>0.94945121719646042</v>
      </c>
      <c r="AJ41" s="178">
        <f t="shared" si="11"/>
        <v>0.94945121719646042</v>
      </c>
      <c r="AK41" s="178">
        <f t="shared" si="12"/>
        <v>0.94945121719646042</v>
      </c>
      <c r="AL41" s="178">
        <f t="shared" si="13"/>
        <v>0.94945121719646042</v>
      </c>
      <c r="AM41" s="178">
        <f t="shared" si="14"/>
        <v>0.94945121719646042</v>
      </c>
      <c r="AN41" s="79"/>
      <c r="AO41" s="79"/>
      <c r="AP41" s="79">
        <v>2</v>
      </c>
      <c r="AQ41" s="79"/>
      <c r="AR41" s="79"/>
      <c r="AS41" s="79"/>
      <c r="AT41" s="79"/>
      <c r="AU41" s="79">
        <v>2</v>
      </c>
      <c r="AV41" s="79"/>
      <c r="AW41" s="79"/>
      <c r="AX41" s="79"/>
      <c r="AY41" s="79"/>
      <c r="AZ41" s="75">
        <f t="shared" si="15"/>
        <v>4</v>
      </c>
      <c r="BA41" s="77">
        <f t="shared" si="16"/>
        <v>0.33333333333333331</v>
      </c>
      <c r="BB41" s="47"/>
      <c r="BC41" s="78">
        <f t="shared" si="17"/>
        <v>0</v>
      </c>
      <c r="BD41" s="78">
        <f t="shared" si="18"/>
        <v>0</v>
      </c>
      <c r="BE41" s="78">
        <f t="shared" si="19"/>
        <v>1.8989024343929208</v>
      </c>
      <c r="BF41" s="78">
        <f t="shared" si="20"/>
        <v>0</v>
      </c>
      <c r="BG41" s="78">
        <f t="shared" si="21"/>
        <v>0</v>
      </c>
      <c r="BH41" s="78">
        <f t="shared" si="22"/>
        <v>0</v>
      </c>
      <c r="BI41" s="78">
        <f t="shared" si="23"/>
        <v>0</v>
      </c>
      <c r="BJ41" s="78">
        <f t="shared" si="24"/>
        <v>1.8989024343929208</v>
      </c>
      <c r="BK41" s="78">
        <f t="shared" si="25"/>
        <v>0</v>
      </c>
      <c r="BL41" s="78">
        <f t="shared" si="26"/>
        <v>0</v>
      </c>
      <c r="BM41" s="78">
        <f t="shared" si="27"/>
        <v>0</v>
      </c>
      <c r="BN41" s="78">
        <f t="shared" si="28"/>
        <v>0</v>
      </c>
      <c r="BO41" s="78">
        <f t="shared" si="29"/>
        <v>3.7978048687858417</v>
      </c>
      <c r="BP41" s="78">
        <f t="shared" si="30"/>
        <v>0.31648373906548682</v>
      </c>
      <c r="BR41" s="714"/>
      <c r="BS41" s="714" t="s">
        <v>205</v>
      </c>
      <c r="BT41" s="714" t="s">
        <v>1454</v>
      </c>
      <c r="BU41" s="714" t="s">
        <v>160</v>
      </c>
      <c r="BV41" s="714" t="s">
        <v>177</v>
      </c>
      <c r="BW41" s="714"/>
    </row>
    <row r="42" spans="1:75" customFormat="1">
      <c r="A42" s="79" t="s">
        <v>7127</v>
      </c>
      <c r="B42" s="74"/>
      <c r="C42" s="79" t="s">
        <v>10861</v>
      </c>
      <c r="D42" s="75" t="str">
        <f>INDEX('PRICE LIST'!$D:$D,MATCH(RUTIN!C42,'PRICE LIST'!$E:$E,0))</f>
        <v>BOLT</v>
      </c>
      <c r="E42" s="919" t="str">
        <f>IFERROR(VLOOKUP(C42,'PRICE LIST'!E:M,2,0),0)</f>
        <v>BAUT M 1.8 X 15MM</v>
      </c>
      <c r="F42" s="187" t="s">
        <v>7124</v>
      </c>
      <c r="G42" s="79" t="s">
        <v>109</v>
      </c>
      <c r="H42" s="919">
        <f>IFERROR(IF(G42="FOH",VLOOKUP(C42,'PRICE LIST'!E:Z,20,0),IF(G42="OPEX",VLOOKUP(C42,'PRICE LIST'!E:Z,21,0),0)),0)</f>
        <v>0</v>
      </c>
      <c r="I42" s="919">
        <f>IFERROR(IF(G42="FOH",VLOOKUP(H42,'PRICE LIST'!X:Z,3,0),IF(G42="OPEX",VLOOKUP(H42,'PRICE LIST'!Y:Z,2,0),0)),0)</f>
        <v>0</v>
      </c>
      <c r="J42" s="206" t="s">
        <v>33</v>
      </c>
      <c r="K42" s="206" t="s">
        <v>183</v>
      </c>
      <c r="L42" s="75" t="str">
        <f t="shared" si="1"/>
        <v>ALL</v>
      </c>
      <c r="M42" s="75" t="str">
        <f t="shared" si="2"/>
        <v>ALL</v>
      </c>
      <c r="N42" s="75" t="str">
        <f>IFERROR(VLOOKUP(C42,'PRICE LIST'!E:M,3,0),0)</f>
        <v>PACK</v>
      </c>
      <c r="O42" s="75" t="str">
        <f>IFERROR(VLOOKUP(C42,'PRICE LIST'!E:M,5,0),0)</f>
        <v>IDR</v>
      </c>
      <c r="P42" s="75">
        <f>IFERROR(VLOOKUP(C42,'PRICE LIST'!E:Z,8,0),0)</f>
        <v>20000</v>
      </c>
      <c r="Q42" s="75">
        <f>IFERROR(VLOOKUP(C42,'PRICE LIST'!E:Z,9,0),0)</f>
        <v>20000</v>
      </c>
      <c r="R42" s="75">
        <f>IFERROR(VLOOKUP(C42,'PRICE LIST'!E:Z,10,0),0)</f>
        <v>20000</v>
      </c>
      <c r="S42" s="75">
        <f>IFERROR(VLOOKUP(C42,'PRICE LIST'!E:Z,11,0),0)</f>
        <v>20000</v>
      </c>
      <c r="T42" s="75">
        <f>IFERROR(VLOOKUP(C42,'PRICE LIST'!E:Z,12,0),0)</f>
        <v>20000</v>
      </c>
      <c r="U42" s="75">
        <f>IFERROR(VLOOKUP(C42,'PRICE LIST'!E:Z,13,0),0)</f>
        <v>20000</v>
      </c>
      <c r="V42" s="75">
        <f>IFERROR(VLOOKUP(C42,'PRICE LIST'!E:Z,14,0),0)</f>
        <v>20000</v>
      </c>
      <c r="W42" s="75">
        <f>IFERROR(VLOOKUP(C42,'PRICE LIST'!E:Z,15,0),0)</f>
        <v>20000</v>
      </c>
      <c r="X42" s="75">
        <f>IFERROR(VLOOKUP(C42,'PRICE LIST'!E:Z,16,0),0)</f>
        <v>20000</v>
      </c>
      <c r="Y42" s="75">
        <f>IFERROR(VLOOKUP(C42,'PRICE LIST'!E:Z,17,0),0)</f>
        <v>20000</v>
      </c>
      <c r="Z42" s="75">
        <f>IFERROR(VLOOKUP(C42,'PRICE LIST'!E:Z,18,0),0)</f>
        <v>20000</v>
      </c>
      <c r="AA42" s="75">
        <f>IFERROR(VLOOKUP(C42,'PRICE LIST'!E:Z,19,0),0)</f>
        <v>20000</v>
      </c>
      <c r="AB42" s="178">
        <f t="shared" si="3"/>
        <v>1.2659349562619473</v>
      </c>
      <c r="AC42" s="178">
        <f t="shared" si="4"/>
        <v>1.2659349562619473</v>
      </c>
      <c r="AD42" s="178">
        <f t="shared" si="5"/>
        <v>1.2659349562619473</v>
      </c>
      <c r="AE42" s="178">
        <f t="shared" si="6"/>
        <v>1.2659349562619473</v>
      </c>
      <c r="AF42" s="178">
        <f t="shared" si="7"/>
        <v>1.2659349562619473</v>
      </c>
      <c r="AG42" s="178">
        <f t="shared" si="8"/>
        <v>1.2659349562619473</v>
      </c>
      <c r="AH42" s="178">
        <f t="shared" si="9"/>
        <v>1.2659349562619473</v>
      </c>
      <c r="AI42" s="178">
        <f t="shared" si="10"/>
        <v>1.2659349562619473</v>
      </c>
      <c r="AJ42" s="178">
        <f t="shared" si="11"/>
        <v>1.2659349562619473</v>
      </c>
      <c r="AK42" s="178">
        <f t="shared" si="12"/>
        <v>1.2659349562619473</v>
      </c>
      <c r="AL42" s="178">
        <f t="shared" si="13"/>
        <v>1.2659349562619473</v>
      </c>
      <c r="AM42" s="178">
        <f t="shared" si="14"/>
        <v>1.2659349562619473</v>
      </c>
      <c r="AN42" s="79"/>
      <c r="AO42" s="79"/>
      <c r="AP42" s="79">
        <v>2</v>
      </c>
      <c r="AQ42" s="79"/>
      <c r="AR42" s="79"/>
      <c r="AS42" s="79"/>
      <c r="AT42" s="79"/>
      <c r="AU42" s="79">
        <v>2</v>
      </c>
      <c r="AV42" s="79"/>
      <c r="AW42" s="79"/>
      <c r="AX42" s="79"/>
      <c r="AY42" s="79"/>
      <c r="AZ42" s="75">
        <f t="shared" si="15"/>
        <v>4</v>
      </c>
      <c r="BA42" s="77">
        <f t="shared" si="16"/>
        <v>0.33333333333333331</v>
      </c>
      <c r="BB42" s="47"/>
      <c r="BC42" s="78">
        <f t="shared" si="17"/>
        <v>0</v>
      </c>
      <c r="BD42" s="78">
        <f t="shared" si="18"/>
        <v>0</v>
      </c>
      <c r="BE42" s="78">
        <f t="shared" si="19"/>
        <v>2.5318699125238946</v>
      </c>
      <c r="BF42" s="78">
        <f t="shared" si="20"/>
        <v>0</v>
      </c>
      <c r="BG42" s="78">
        <f t="shared" si="21"/>
        <v>0</v>
      </c>
      <c r="BH42" s="78">
        <f t="shared" si="22"/>
        <v>0</v>
      </c>
      <c r="BI42" s="78">
        <f t="shared" si="23"/>
        <v>0</v>
      </c>
      <c r="BJ42" s="78">
        <f t="shared" si="24"/>
        <v>2.5318699125238946</v>
      </c>
      <c r="BK42" s="78">
        <f t="shared" si="25"/>
        <v>0</v>
      </c>
      <c r="BL42" s="78">
        <f t="shared" si="26"/>
        <v>0</v>
      </c>
      <c r="BM42" s="78">
        <f t="shared" si="27"/>
        <v>0</v>
      </c>
      <c r="BN42" s="78">
        <f t="shared" si="28"/>
        <v>0</v>
      </c>
      <c r="BO42" s="78">
        <f t="shared" si="29"/>
        <v>5.0637398250477892</v>
      </c>
      <c r="BP42" s="78">
        <f t="shared" si="30"/>
        <v>0.42197831875398245</v>
      </c>
      <c r="BR42" s="714"/>
      <c r="BS42" s="714" t="s">
        <v>206</v>
      </c>
      <c r="BT42" s="714" t="s">
        <v>1455</v>
      </c>
      <c r="BU42" s="714" t="s">
        <v>160</v>
      </c>
      <c r="BV42" s="714" t="s">
        <v>177</v>
      </c>
      <c r="BW42" s="714"/>
    </row>
    <row r="43" spans="1:75" customFormat="1">
      <c r="A43" s="79" t="s">
        <v>7127</v>
      </c>
      <c r="B43" s="74"/>
      <c r="C43" s="79" t="s">
        <v>10837</v>
      </c>
      <c r="D43" s="75" t="str">
        <f>INDEX('PRICE LIST'!$D:$D,MATCH(RUTIN!C43,'PRICE LIST'!$E:$E,0))</f>
        <v>BOLT</v>
      </c>
      <c r="E43" s="919" t="str">
        <f>IFERROR(VLOOKUP(C43,'PRICE LIST'!E:M,2,0),0)</f>
        <v>BAUT L2 X 8</v>
      </c>
      <c r="F43" s="187" t="s">
        <v>7124</v>
      </c>
      <c r="G43" s="79" t="s">
        <v>109</v>
      </c>
      <c r="H43" s="919">
        <f>IFERROR(IF(G43="FOH",VLOOKUP(C43,'PRICE LIST'!E:Z,20,0),IF(G43="OPEX",VLOOKUP(C43,'PRICE LIST'!E:Z,21,0),0)),0)</f>
        <v>0</v>
      </c>
      <c r="I43" s="919">
        <f>IFERROR(IF(G43="FOH",VLOOKUP(H43,'PRICE LIST'!X:Z,3,0),IF(G43="OPEX",VLOOKUP(H43,'PRICE LIST'!Y:Z,2,0),0)),0)</f>
        <v>0</v>
      </c>
      <c r="J43" s="206" t="s">
        <v>33</v>
      </c>
      <c r="K43" s="206" t="s">
        <v>183</v>
      </c>
      <c r="L43" s="75" t="str">
        <f t="shared" si="1"/>
        <v>ALL</v>
      </c>
      <c r="M43" s="75" t="str">
        <f t="shared" si="2"/>
        <v>ALL</v>
      </c>
      <c r="N43" s="75" t="str">
        <f>IFERROR(VLOOKUP(C43,'PRICE LIST'!E:M,3,0),0)</f>
        <v>PACK</v>
      </c>
      <c r="O43" s="75" t="str">
        <f>IFERROR(VLOOKUP(C43,'PRICE LIST'!E:M,5,0),0)</f>
        <v>IDR</v>
      </c>
      <c r="P43" s="75">
        <f>IFERROR(VLOOKUP(C43,'PRICE LIST'!E:Z,8,0),0)</f>
        <v>130000</v>
      </c>
      <c r="Q43" s="75">
        <f>IFERROR(VLOOKUP(C43,'PRICE LIST'!E:Z,9,0),0)</f>
        <v>130000</v>
      </c>
      <c r="R43" s="75">
        <f>IFERROR(VLOOKUP(C43,'PRICE LIST'!E:Z,10,0),0)</f>
        <v>130000</v>
      </c>
      <c r="S43" s="75">
        <f>IFERROR(VLOOKUP(C43,'PRICE LIST'!E:Z,11,0),0)</f>
        <v>130000</v>
      </c>
      <c r="T43" s="75">
        <f>IFERROR(VLOOKUP(C43,'PRICE LIST'!E:Z,12,0),0)</f>
        <v>130000</v>
      </c>
      <c r="U43" s="75">
        <f>IFERROR(VLOOKUP(C43,'PRICE LIST'!E:Z,13,0),0)</f>
        <v>130000</v>
      </c>
      <c r="V43" s="75">
        <f>IFERROR(VLOOKUP(C43,'PRICE LIST'!E:Z,14,0),0)</f>
        <v>130000</v>
      </c>
      <c r="W43" s="75">
        <f>IFERROR(VLOOKUP(C43,'PRICE LIST'!E:Z,15,0),0)</f>
        <v>130000</v>
      </c>
      <c r="X43" s="75">
        <f>IFERROR(VLOOKUP(C43,'PRICE LIST'!E:Z,16,0),0)</f>
        <v>130000</v>
      </c>
      <c r="Y43" s="75">
        <f>IFERROR(VLOOKUP(C43,'PRICE LIST'!E:Z,17,0),0)</f>
        <v>130000</v>
      </c>
      <c r="Z43" s="75">
        <f>IFERROR(VLOOKUP(C43,'PRICE LIST'!E:Z,18,0),0)</f>
        <v>130000</v>
      </c>
      <c r="AA43" s="75">
        <f>IFERROR(VLOOKUP(C43,'PRICE LIST'!E:Z,19,0),0)</f>
        <v>130000</v>
      </c>
      <c r="AB43" s="178">
        <f t="shared" si="3"/>
        <v>8.2285772157026571</v>
      </c>
      <c r="AC43" s="178">
        <f t="shared" si="4"/>
        <v>8.2285772157026571</v>
      </c>
      <c r="AD43" s="178">
        <f t="shared" si="5"/>
        <v>8.2285772157026571</v>
      </c>
      <c r="AE43" s="178">
        <f t="shared" si="6"/>
        <v>8.2285772157026571</v>
      </c>
      <c r="AF43" s="178">
        <f t="shared" si="7"/>
        <v>8.2285772157026571</v>
      </c>
      <c r="AG43" s="178">
        <f t="shared" si="8"/>
        <v>8.2285772157026571</v>
      </c>
      <c r="AH43" s="178">
        <f t="shared" si="9"/>
        <v>8.2285772157026571</v>
      </c>
      <c r="AI43" s="178">
        <f t="shared" si="10"/>
        <v>8.2285772157026571</v>
      </c>
      <c r="AJ43" s="178">
        <f t="shared" si="11"/>
        <v>8.2285772157026571</v>
      </c>
      <c r="AK43" s="178">
        <f t="shared" si="12"/>
        <v>8.2285772157026571</v>
      </c>
      <c r="AL43" s="178">
        <f t="shared" si="13"/>
        <v>8.2285772157026571</v>
      </c>
      <c r="AM43" s="178">
        <f t="shared" si="14"/>
        <v>8.2285772157026571</v>
      </c>
      <c r="AN43" s="79"/>
      <c r="AO43" s="79"/>
      <c r="AP43" s="79">
        <v>1</v>
      </c>
      <c r="AQ43" s="79"/>
      <c r="AR43" s="79"/>
      <c r="AS43" s="79"/>
      <c r="AT43" s="79"/>
      <c r="AU43" s="79"/>
      <c r="AV43" s="79"/>
      <c r="AW43" s="79"/>
      <c r="AX43" s="79"/>
      <c r="AY43" s="79"/>
      <c r="AZ43" s="75">
        <f t="shared" si="15"/>
        <v>1</v>
      </c>
      <c r="BA43" s="77">
        <f t="shared" si="16"/>
        <v>8.3333333333333329E-2</v>
      </c>
      <c r="BB43" s="47"/>
      <c r="BC43" s="78">
        <f t="shared" si="17"/>
        <v>0</v>
      </c>
      <c r="BD43" s="78">
        <f t="shared" si="18"/>
        <v>0</v>
      </c>
      <c r="BE43" s="78">
        <f t="shared" si="19"/>
        <v>8.2285772157026571</v>
      </c>
      <c r="BF43" s="78">
        <f t="shared" si="20"/>
        <v>0</v>
      </c>
      <c r="BG43" s="78">
        <f t="shared" si="21"/>
        <v>0</v>
      </c>
      <c r="BH43" s="78">
        <f t="shared" si="22"/>
        <v>0</v>
      </c>
      <c r="BI43" s="78">
        <f t="shared" si="23"/>
        <v>0</v>
      </c>
      <c r="BJ43" s="78">
        <f t="shared" si="24"/>
        <v>0</v>
      </c>
      <c r="BK43" s="78">
        <f t="shared" si="25"/>
        <v>0</v>
      </c>
      <c r="BL43" s="78">
        <f t="shared" si="26"/>
        <v>0</v>
      </c>
      <c r="BM43" s="78">
        <f t="shared" si="27"/>
        <v>0</v>
      </c>
      <c r="BN43" s="78">
        <f t="shared" si="28"/>
        <v>0</v>
      </c>
      <c r="BO43" s="78">
        <f t="shared" si="29"/>
        <v>8.2285772157026571</v>
      </c>
      <c r="BP43" s="78">
        <f t="shared" si="30"/>
        <v>0.68571476797522146</v>
      </c>
      <c r="BR43" s="714"/>
      <c r="BS43" s="714" t="s">
        <v>207</v>
      </c>
      <c r="BT43" s="714" t="s">
        <v>1456</v>
      </c>
      <c r="BU43" s="714" t="s">
        <v>160</v>
      </c>
      <c r="BV43" s="714" t="s">
        <v>177</v>
      </c>
      <c r="BW43" s="714"/>
    </row>
    <row r="44" spans="1:75" customFormat="1">
      <c r="A44" s="79" t="s">
        <v>7127</v>
      </c>
      <c r="B44" s="74"/>
      <c r="C44" s="79" t="s">
        <v>10834</v>
      </c>
      <c r="D44" s="75" t="str">
        <f>INDEX('PRICE LIST'!$D:$D,MATCH(RUTIN!C44,'PRICE LIST'!$E:$E,0))</f>
        <v>BOLT</v>
      </c>
      <c r="E44" s="919" t="str">
        <f>IFERROR(VLOOKUP(C44,'PRICE LIST'!E:M,2,0),0)</f>
        <v>BAUT L2 X 10</v>
      </c>
      <c r="F44" s="187" t="s">
        <v>7124</v>
      </c>
      <c r="G44" s="79" t="s">
        <v>109</v>
      </c>
      <c r="H44" s="919">
        <f>IFERROR(IF(G44="FOH",VLOOKUP(C44,'PRICE LIST'!E:Z,20,0),IF(G44="OPEX",VLOOKUP(C44,'PRICE LIST'!E:Z,21,0),0)),0)</f>
        <v>0</v>
      </c>
      <c r="I44" s="919">
        <f>IFERROR(IF(G44="FOH",VLOOKUP(H44,'PRICE LIST'!X:Z,3,0),IF(G44="OPEX",VLOOKUP(H44,'PRICE LIST'!Y:Z,2,0),0)),0)</f>
        <v>0</v>
      </c>
      <c r="J44" s="206" t="s">
        <v>33</v>
      </c>
      <c r="K44" s="206" t="s">
        <v>183</v>
      </c>
      <c r="L44" s="75" t="str">
        <f t="shared" si="1"/>
        <v>ALL</v>
      </c>
      <c r="M44" s="75" t="str">
        <f t="shared" si="2"/>
        <v>ALL</v>
      </c>
      <c r="N44" s="75" t="str">
        <f>IFERROR(VLOOKUP(C44,'PRICE LIST'!E:M,3,0),0)</f>
        <v>PACK</v>
      </c>
      <c r="O44" s="75" t="str">
        <f>IFERROR(VLOOKUP(C44,'PRICE LIST'!E:M,5,0),0)</f>
        <v>IDR</v>
      </c>
      <c r="P44" s="75">
        <f>IFERROR(VLOOKUP(C44,'PRICE LIST'!E:Z,8,0),0)</f>
        <v>140000</v>
      </c>
      <c r="Q44" s="75">
        <f>IFERROR(VLOOKUP(C44,'PRICE LIST'!E:Z,9,0),0)</f>
        <v>140000</v>
      </c>
      <c r="R44" s="75">
        <f>IFERROR(VLOOKUP(C44,'PRICE LIST'!E:Z,10,0),0)</f>
        <v>140000</v>
      </c>
      <c r="S44" s="75">
        <f>IFERROR(VLOOKUP(C44,'PRICE LIST'!E:Z,11,0),0)</f>
        <v>140000</v>
      </c>
      <c r="T44" s="75">
        <f>IFERROR(VLOOKUP(C44,'PRICE LIST'!E:Z,12,0),0)</f>
        <v>140000</v>
      </c>
      <c r="U44" s="75">
        <f>IFERROR(VLOOKUP(C44,'PRICE LIST'!E:Z,13,0),0)</f>
        <v>140000</v>
      </c>
      <c r="V44" s="75">
        <f>IFERROR(VLOOKUP(C44,'PRICE LIST'!E:Z,14,0),0)</f>
        <v>140000</v>
      </c>
      <c r="W44" s="75">
        <f>IFERROR(VLOOKUP(C44,'PRICE LIST'!E:Z,15,0),0)</f>
        <v>140000</v>
      </c>
      <c r="X44" s="75">
        <f>IFERROR(VLOOKUP(C44,'PRICE LIST'!E:Z,16,0),0)</f>
        <v>140000</v>
      </c>
      <c r="Y44" s="75">
        <f>IFERROR(VLOOKUP(C44,'PRICE LIST'!E:Z,17,0),0)</f>
        <v>140000</v>
      </c>
      <c r="Z44" s="75">
        <f>IFERROR(VLOOKUP(C44,'PRICE LIST'!E:Z,18,0),0)</f>
        <v>140000</v>
      </c>
      <c r="AA44" s="75">
        <f>IFERROR(VLOOKUP(C44,'PRICE LIST'!E:Z,19,0),0)</f>
        <v>140000</v>
      </c>
      <c r="AB44" s="178">
        <f t="shared" si="3"/>
        <v>8.8615446938336309</v>
      </c>
      <c r="AC44" s="178">
        <f t="shared" si="4"/>
        <v>8.8615446938336309</v>
      </c>
      <c r="AD44" s="178">
        <f t="shared" si="5"/>
        <v>8.8615446938336309</v>
      </c>
      <c r="AE44" s="178">
        <f t="shared" si="6"/>
        <v>8.8615446938336309</v>
      </c>
      <c r="AF44" s="178">
        <f t="shared" si="7"/>
        <v>8.8615446938336309</v>
      </c>
      <c r="AG44" s="178">
        <f t="shared" si="8"/>
        <v>8.8615446938336309</v>
      </c>
      <c r="AH44" s="178">
        <f t="shared" si="9"/>
        <v>8.8615446938336309</v>
      </c>
      <c r="AI44" s="178">
        <f t="shared" si="10"/>
        <v>8.8615446938336309</v>
      </c>
      <c r="AJ44" s="178">
        <f t="shared" si="11"/>
        <v>8.8615446938336309</v>
      </c>
      <c r="AK44" s="178">
        <f t="shared" si="12"/>
        <v>8.8615446938336309</v>
      </c>
      <c r="AL44" s="178">
        <f t="shared" si="13"/>
        <v>8.8615446938336309</v>
      </c>
      <c r="AM44" s="178">
        <f t="shared" si="14"/>
        <v>8.8615446938336309</v>
      </c>
      <c r="AN44" s="79"/>
      <c r="AO44" s="79"/>
      <c r="AP44" s="79">
        <v>1</v>
      </c>
      <c r="AQ44" s="79"/>
      <c r="AR44" s="79"/>
      <c r="AS44" s="79"/>
      <c r="AT44" s="79"/>
      <c r="AU44" s="79"/>
      <c r="AV44" s="79"/>
      <c r="AW44" s="79"/>
      <c r="AX44" s="79"/>
      <c r="AY44" s="79"/>
      <c r="AZ44" s="75">
        <f t="shared" si="15"/>
        <v>1</v>
      </c>
      <c r="BA44" s="77">
        <f t="shared" si="16"/>
        <v>8.3333333333333329E-2</v>
      </c>
      <c r="BB44" s="47"/>
      <c r="BC44" s="78">
        <f t="shared" si="17"/>
        <v>0</v>
      </c>
      <c r="BD44" s="78">
        <f t="shared" si="18"/>
        <v>0</v>
      </c>
      <c r="BE44" s="78">
        <f t="shared" si="19"/>
        <v>8.8615446938336309</v>
      </c>
      <c r="BF44" s="78">
        <f t="shared" si="20"/>
        <v>0</v>
      </c>
      <c r="BG44" s="78">
        <f t="shared" si="21"/>
        <v>0</v>
      </c>
      <c r="BH44" s="78">
        <f t="shared" si="22"/>
        <v>0</v>
      </c>
      <c r="BI44" s="78">
        <f t="shared" si="23"/>
        <v>0</v>
      </c>
      <c r="BJ44" s="78">
        <f t="shared" si="24"/>
        <v>0</v>
      </c>
      <c r="BK44" s="78">
        <f t="shared" si="25"/>
        <v>0</v>
      </c>
      <c r="BL44" s="78">
        <f t="shared" si="26"/>
        <v>0</v>
      </c>
      <c r="BM44" s="78">
        <f t="shared" si="27"/>
        <v>0</v>
      </c>
      <c r="BN44" s="78">
        <f t="shared" si="28"/>
        <v>0</v>
      </c>
      <c r="BO44" s="78">
        <f t="shared" si="29"/>
        <v>8.8615446938336309</v>
      </c>
      <c r="BP44" s="78">
        <f t="shared" si="30"/>
        <v>0.73846205781946928</v>
      </c>
      <c r="BR44" s="714"/>
      <c r="BS44" s="714" t="s">
        <v>208</v>
      </c>
      <c r="BT44" s="714" t="s">
        <v>1457</v>
      </c>
      <c r="BU44" s="714" t="s">
        <v>160</v>
      </c>
      <c r="BV44" s="714" t="s">
        <v>177</v>
      </c>
      <c r="BW44" s="714"/>
    </row>
    <row r="45" spans="1:75" customFormat="1">
      <c r="A45" s="79" t="s">
        <v>7127</v>
      </c>
      <c r="B45" s="74"/>
      <c r="C45" s="79" t="s">
        <v>10835</v>
      </c>
      <c r="D45" s="75" t="str">
        <f>INDEX('PRICE LIST'!$D:$D,MATCH(RUTIN!C45,'PRICE LIST'!$E:$E,0))</f>
        <v>BOLT</v>
      </c>
      <c r="E45" s="919" t="str">
        <f>IFERROR(VLOOKUP(C45,'PRICE LIST'!E:M,2,0),0)</f>
        <v>BAUT L2 X 15</v>
      </c>
      <c r="F45" s="187" t="s">
        <v>7124</v>
      </c>
      <c r="G45" s="79" t="s">
        <v>109</v>
      </c>
      <c r="H45" s="919">
        <f>IFERROR(IF(G45="FOH",VLOOKUP(C45,'PRICE LIST'!E:Z,20,0),IF(G45="OPEX",VLOOKUP(C45,'PRICE LIST'!E:Z,21,0),0)),0)</f>
        <v>0</v>
      </c>
      <c r="I45" s="919">
        <f>IFERROR(IF(G45="FOH",VLOOKUP(H45,'PRICE LIST'!X:Z,3,0),IF(G45="OPEX",VLOOKUP(H45,'PRICE LIST'!Y:Z,2,0),0)),0)</f>
        <v>0</v>
      </c>
      <c r="J45" s="206" t="s">
        <v>33</v>
      </c>
      <c r="K45" s="206" t="s">
        <v>183</v>
      </c>
      <c r="L45" s="75" t="str">
        <f t="shared" si="1"/>
        <v>ALL</v>
      </c>
      <c r="M45" s="75" t="str">
        <f t="shared" si="2"/>
        <v>ALL</v>
      </c>
      <c r="N45" s="75" t="str">
        <f>IFERROR(VLOOKUP(C45,'PRICE LIST'!E:M,3,0),0)</f>
        <v>PACK</v>
      </c>
      <c r="O45" s="75" t="str">
        <f>IFERROR(VLOOKUP(C45,'PRICE LIST'!E:M,5,0),0)</f>
        <v>IDR</v>
      </c>
      <c r="P45" s="75">
        <f>IFERROR(VLOOKUP(C45,'PRICE LIST'!E:Z,8,0),0)</f>
        <v>160000</v>
      </c>
      <c r="Q45" s="75">
        <f>IFERROR(VLOOKUP(C45,'PRICE LIST'!E:Z,9,0),0)</f>
        <v>160000</v>
      </c>
      <c r="R45" s="75">
        <f>IFERROR(VLOOKUP(C45,'PRICE LIST'!E:Z,10,0),0)</f>
        <v>160000</v>
      </c>
      <c r="S45" s="75">
        <f>IFERROR(VLOOKUP(C45,'PRICE LIST'!E:Z,11,0),0)</f>
        <v>160000</v>
      </c>
      <c r="T45" s="75">
        <f>IFERROR(VLOOKUP(C45,'PRICE LIST'!E:Z,12,0),0)</f>
        <v>160000</v>
      </c>
      <c r="U45" s="75">
        <f>IFERROR(VLOOKUP(C45,'PRICE LIST'!E:Z,13,0),0)</f>
        <v>160000</v>
      </c>
      <c r="V45" s="75">
        <f>IFERROR(VLOOKUP(C45,'PRICE LIST'!E:Z,14,0),0)</f>
        <v>160000</v>
      </c>
      <c r="W45" s="75">
        <f>IFERROR(VLOOKUP(C45,'PRICE LIST'!E:Z,15,0),0)</f>
        <v>160000</v>
      </c>
      <c r="X45" s="75">
        <f>IFERROR(VLOOKUP(C45,'PRICE LIST'!E:Z,16,0),0)</f>
        <v>160000</v>
      </c>
      <c r="Y45" s="75">
        <f>IFERROR(VLOOKUP(C45,'PRICE LIST'!E:Z,17,0),0)</f>
        <v>160000</v>
      </c>
      <c r="Z45" s="75">
        <f>IFERROR(VLOOKUP(C45,'PRICE LIST'!E:Z,18,0),0)</f>
        <v>160000</v>
      </c>
      <c r="AA45" s="75">
        <f>IFERROR(VLOOKUP(C45,'PRICE LIST'!E:Z,19,0),0)</f>
        <v>160000</v>
      </c>
      <c r="AB45" s="178">
        <f t="shared" si="3"/>
        <v>10.127479650095578</v>
      </c>
      <c r="AC45" s="178">
        <f t="shared" si="4"/>
        <v>10.127479650095578</v>
      </c>
      <c r="AD45" s="178">
        <f t="shared" si="5"/>
        <v>10.127479650095578</v>
      </c>
      <c r="AE45" s="178">
        <f t="shared" si="6"/>
        <v>10.127479650095578</v>
      </c>
      <c r="AF45" s="178">
        <f t="shared" si="7"/>
        <v>10.127479650095578</v>
      </c>
      <c r="AG45" s="178">
        <f t="shared" si="8"/>
        <v>10.127479650095578</v>
      </c>
      <c r="AH45" s="178">
        <f t="shared" si="9"/>
        <v>10.127479650095578</v>
      </c>
      <c r="AI45" s="178">
        <f t="shared" si="10"/>
        <v>10.127479650095578</v>
      </c>
      <c r="AJ45" s="178">
        <f t="shared" si="11"/>
        <v>10.127479650095578</v>
      </c>
      <c r="AK45" s="178">
        <f t="shared" si="12"/>
        <v>10.127479650095578</v>
      </c>
      <c r="AL45" s="178">
        <f t="shared" si="13"/>
        <v>10.127479650095578</v>
      </c>
      <c r="AM45" s="178">
        <f t="shared" si="14"/>
        <v>10.127479650095578</v>
      </c>
      <c r="AN45" s="79"/>
      <c r="AO45" s="79">
        <v>1</v>
      </c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5">
        <f t="shared" si="15"/>
        <v>1</v>
      </c>
      <c r="BA45" s="77">
        <f t="shared" si="16"/>
        <v>8.3333333333333329E-2</v>
      </c>
      <c r="BB45" s="47"/>
      <c r="BC45" s="78">
        <f t="shared" si="17"/>
        <v>0</v>
      </c>
      <c r="BD45" s="78">
        <f t="shared" si="18"/>
        <v>10.127479650095578</v>
      </c>
      <c r="BE45" s="78">
        <f t="shared" si="19"/>
        <v>0</v>
      </c>
      <c r="BF45" s="78">
        <f t="shared" si="20"/>
        <v>0</v>
      </c>
      <c r="BG45" s="78">
        <f t="shared" si="21"/>
        <v>0</v>
      </c>
      <c r="BH45" s="78">
        <f t="shared" si="22"/>
        <v>0</v>
      </c>
      <c r="BI45" s="78">
        <f t="shared" si="23"/>
        <v>0</v>
      </c>
      <c r="BJ45" s="78">
        <f t="shared" si="24"/>
        <v>0</v>
      </c>
      <c r="BK45" s="78">
        <f t="shared" si="25"/>
        <v>0</v>
      </c>
      <c r="BL45" s="78">
        <f t="shared" si="26"/>
        <v>0</v>
      </c>
      <c r="BM45" s="78">
        <f t="shared" si="27"/>
        <v>0</v>
      </c>
      <c r="BN45" s="78">
        <f t="shared" si="28"/>
        <v>0</v>
      </c>
      <c r="BO45" s="78">
        <f t="shared" si="29"/>
        <v>10.127479650095578</v>
      </c>
      <c r="BP45" s="78">
        <f t="shared" si="30"/>
        <v>0.8439566375079649</v>
      </c>
      <c r="BR45" s="714"/>
      <c r="BS45" s="714" t="s">
        <v>209</v>
      </c>
      <c r="BT45" s="714" t="s">
        <v>1458</v>
      </c>
      <c r="BU45" s="714" t="s">
        <v>160</v>
      </c>
      <c r="BV45" s="714" t="s">
        <v>177</v>
      </c>
      <c r="BW45" s="714"/>
    </row>
    <row r="46" spans="1:75" customFormat="1">
      <c r="A46" s="79" t="s">
        <v>7127</v>
      </c>
      <c r="B46" s="74"/>
      <c r="C46" s="79" t="s">
        <v>10836</v>
      </c>
      <c r="D46" s="75" t="str">
        <f>INDEX('PRICE LIST'!$D:$D,MATCH(RUTIN!C46,'PRICE LIST'!$E:$E,0))</f>
        <v>BOLT</v>
      </c>
      <c r="E46" s="919" t="str">
        <f>IFERROR(VLOOKUP(C46,'PRICE LIST'!E:M,2,0),0)</f>
        <v>BAUT L2 X 20</v>
      </c>
      <c r="F46" s="187" t="s">
        <v>7124</v>
      </c>
      <c r="G46" s="79" t="s">
        <v>109</v>
      </c>
      <c r="H46" s="919">
        <f>IFERROR(IF(G46="FOH",VLOOKUP(C46,'PRICE LIST'!E:Z,20,0),IF(G46="OPEX",VLOOKUP(C46,'PRICE LIST'!E:Z,21,0),0)),0)</f>
        <v>0</v>
      </c>
      <c r="I46" s="919">
        <f>IFERROR(IF(G46="FOH",VLOOKUP(H46,'PRICE LIST'!X:Z,3,0),IF(G46="OPEX",VLOOKUP(H46,'PRICE LIST'!Y:Z,2,0),0)),0)</f>
        <v>0</v>
      </c>
      <c r="J46" s="206" t="s">
        <v>33</v>
      </c>
      <c r="K46" s="206" t="s">
        <v>183</v>
      </c>
      <c r="L46" s="75" t="str">
        <f t="shared" si="1"/>
        <v>ALL</v>
      </c>
      <c r="M46" s="75" t="str">
        <f t="shared" si="2"/>
        <v>ALL</v>
      </c>
      <c r="N46" s="75" t="str">
        <f>IFERROR(VLOOKUP(C46,'PRICE LIST'!E:M,3,0),0)</f>
        <v>PACK</v>
      </c>
      <c r="O46" s="75" t="str">
        <f>IFERROR(VLOOKUP(C46,'PRICE LIST'!E:M,5,0),0)</f>
        <v>IDR</v>
      </c>
      <c r="P46" s="75">
        <f>IFERROR(VLOOKUP(C46,'PRICE LIST'!E:Z,8,0),0)</f>
        <v>160000</v>
      </c>
      <c r="Q46" s="75">
        <f>IFERROR(VLOOKUP(C46,'PRICE LIST'!E:Z,9,0),0)</f>
        <v>160000</v>
      </c>
      <c r="R46" s="75">
        <f>IFERROR(VLOOKUP(C46,'PRICE LIST'!E:Z,10,0),0)</f>
        <v>160000</v>
      </c>
      <c r="S46" s="75">
        <f>IFERROR(VLOOKUP(C46,'PRICE LIST'!E:Z,11,0),0)</f>
        <v>160000</v>
      </c>
      <c r="T46" s="75">
        <f>IFERROR(VLOOKUP(C46,'PRICE LIST'!E:Z,12,0),0)</f>
        <v>160000</v>
      </c>
      <c r="U46" s="75">
        <f>IFERROR(VLOOKUP(C46,'PRICE LIST'!E:Z,13,0),0)</f>
        <v>160000</v>
      </c>
      <c r="V46" s="75">
        <f>IFERROR(VLOOKUP(C46,'PRICE LIST'!E:Z,14,0),0)</f>
        <v>160000</v>
      </c>
      <c r="W46" s="75">
        <f>IFERROR(VLOOKUP(C46,'PRICE LIST'!E:Z,15,0),0)</f>
        <v>160000</v>
      </c>
      <c r="X46" s="75">
        <f>IFERROR(VLOOKUP(C46,'PRICE LIST'!E:Z,16,0),0)</f>
        <v>160000</v>
      </c>
      <c r="Y46" s="75">
        <f>IFERROR(VLOOKUP(C46,'PRICE LIST'!E:Z,17,0),0)</f>
        <v>160000</v>
      </c>
      <c r="Z46" s="75">
        <f>IFERROR(VLOOKUP(C46,'PRICE LIST'!E:Z,18,0),0)</f>
        <v>160000</v>
      </c>
      <c r="AA46" s="75">
        <f>IFERROR(VLOOKUP(C46,'PRICE LIST'!E:Z,19,0),0)</f>
        <v>160000</v>
      </c>
      <c r="AB46" s="178">
        <f t="shared" si="3"/>
        <v>10.127479650095578</v>
      </c>
      <c r="AC46" s="178">
        <f t="shared" si="4"/>
        <v>10.127479650095578</v>
      </c>
      <c r="AD46" s="178">
        <f t="shared" si="5"/>
        <v>10.127479650095578</v>
      </c>
      <c r="AE46" s="178">
        <f t="shared" si="6"/>
        <v>10.127479650095578</v>
      </c>
      <c r="AF46" s="178">
        <f t="shared" si="7"/>
        <v>10.127479650095578</v>
      </c>
      <c r="AG46" s="178">
        <f t="shared" si="8"/>
        <v>10.127479650095578</v>
      </c>
      <c r="AH46" s="178">
        <f t="shared" si="9"/>
        <v>10.127479650095578</v>
      </c>
      <c r="AI46" s="178">
        <f t="shared" si="10"/>
        <v>10.127479650095578</v>
      </c>
      <c r="AJ46" s="178">
        <f t="shared" si="11"/>
        <v>10.127479650095578</v>
      </c>
      <c r="AK46" s="178">
        <f t="shared" si="12"/>
        <v>10.127479650095578</v>
      </c>
      <c r="AL46" s="178">
        <f t="shared" si="13"/>
        <v>10.127479650095578</v>
      </c>
      <c r="AM46" s="178">
        <f t="shared" si="14"/>
        <v>10.127479650095578</v>
      </c>
      <c r="AN46" s="79"/>
      <c r="AO46" s="79">
        <v>1</v>
      </c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5">
        <f t="shared" si="15"/>
        <v>1</v>
      </c>
      <c r="BA46" s="77">
        <f t="shared" si="16"/>
        <v>8.3333333333333329E-2</v>
      </c>
      <c r="BB46" s="47"/>
      <c r="BC46" s="78">
        <f t="shared" si="17"/>
        <v>0</v>
      </c>
      <c r="BD46" s="78">
        <f t="shared" si="18"/>
        <v>10.127479650095578</v>
      </c>
      <c r="BE46" s="78">
        <f t="shared" si="19"/>
        <v>0</v>
      </c>
      <c r="BF46" s="78">
        <f t="shared" si="20"/>
        <v>0</v>
      </c>
      <c r="BG46" s="78">
        <f t="shared" si="21"/>
        <v>0</v>
      </c>
      <c r="BH46" s="78">
        <f t="shared" si="22"/>
        <v>0</v>
      </c>
      <c r="BI46" s="78">
        <f t="shared" si="23"/>
        <v>0</v>
      </c>
      <c r="BJ46" s="78">
        <f t="shared" si="24"/>
        <v>0</v>
      </c>
      <c r="BK46" s="78">
        <f t="shared" si="25"/>
        <v>0</v>
      </c>
      <c r="BL46" s="78">
        <f t="shared" si="26"/>
        <v>0</v>
      </c>
      <c r="BM46" s="78">
        <f t="shared" si="27"/>
        <v>0</v>
      </c>
      <c r="BN46" s="78">
        <f t="shared" si="28"/>
        <v>0</v>
      </c>
      <c r="BO46" s="78">
        <f t="shared" si="29"/>
        <v>10.127479650095578</v>
      </c>
      <c r="BP46" s="78">
        <f t="shared" si="30"/>
        <v>0.8439566375079649</v>
      </c>
      <c r="BR46" s="714"/>
      <c r="BS46" s="714" t="s">
        <v>160</v>
      </c>
      <c r="BT46" s="714" t="s">
        <v>160</v>
      </c>
      <c r="BU46" s="714" t="s">
        <v>160</v>
      </c>
      <c r="BV46" s="714" t="s">
        <v>177</v>
      </c>
      <c r="BW46" s="714"/>
    </row>
    <row r="47" spans="1:75" customFormat="1">
      <c r="A47" s="79" t="s">
        <v>7127</v>
      </c>
      <c r="B47" s="74"/>
      <c r="C47" s="79" t="s">
        <v>11175</v>
      </c>
      <c r="D47" s="75" t="str">
        <f>INDEX('PRICE LIST'!$D:$D,MATCH(RUTIN!C47,'PRICE LIST'!$E:$E,0))</f>
        <v>BOLT</v>
      </c>
      <c r="E47" s="919" t="str">
        <f>IFERROR(VLOOKUP(C47,'PRICE LIST'!E:M,2,0),0)</f>
        <v>BAUT L2.5 X 8</v>
      </c>
      <c r="F47" s="187" t="s">
        <v>7124</v>
      </c>
      <c r="G47" s="79" t="s">
        <v>109</v>
      </c>
      <c r="H47" s="919">
        <f>IFERROR(IF(G47="FOH",VLOOKUP(C47,'PRICE LIST'!E:Z,20,0),IF(G47="OPEX",VLOOKUP(C47,'PRICE LIST'!E:Z,21,0),0)),0)</f>
        <v>0</v>
      </c>
      <c r="I47" s="919">
        <f>IFERROR(IF(G47="FOH",VLOOKUP(H47,'PRICE LIST'!X:Z,3,0),IF(G47="OPEX",VLOOKUP(H47,'PRICE LIST'!Y:Z,2,0),0)),0)</f>
        <v>0</v>
      </c>
      <c r="J47" s="206" t="s">
        <v>33</v>
      </c>
      <c r="K47" s="206" t="s">
        <v>183</v>
      </c>
      <c r="L47" s="75" t="str">
        <f t="shared" si="1"/>
        <v>ALL</v>
      </c>
      <c r="M47" s="75" t="str">
        <f t="shared" si="2"/>
        <v>ALL</v>
      </c>
      <c r="N47" s="75" t="str">
        <f>IFERROR(VLOOKUP(C47,'PRICE LIST'!E:M,3,0),0)</f>
        <v>PACK</v>
      </c>
      <c r="O47" s="75" t="str">
        <f>IFERROR(VLOOKUP(C47,'PRICE LIST'!E:M,5,0),0)</f>
        <v>IDR</v>
      </c>
      <c r="P47" s="75">
        <f>IFERROR(VLOOKUP(C47,'PRICE LIST'!E:Z,8,0),0)</f>
        <v>70000</v>
      </c>
      <c r="Q47" s="75">
        <f>IFERROR(VLOOKUP(C47,'PRICE LIST'!E:Z,9,0),0)</f>
        <v>70000</v>
      </c>
      <c r="R47" s="75">
        <f>IFERROR(VLOOKUP(C47,'PRICE LIST'!E:Z,10,0),0)</f>
        <v>70000</v>
      </c>
      <c r="S47" s="75">
        <f>IFERROR(VLOOKUP(C47,'PRICE LIST'!E:Z,11,0),0)</f>
        <v>70000</v>
      </c>
      <c r="T47" s="75">
        <f>IFERROR(VLOOKUP(C47,'PRICE LIST'!E:Z,12,0),0)</f>
        <v>70000</v>
      </c>
      <c r="U47" s="75">
        <f>IFERROR(VLOOKUP(C47,'PRICE LIST'!E:Z,13,0),0)</f>
        <v>70000</v>
      </c>
      <c r="V47" s="75">
        <f>IFERROR(VLOOKUP(C47,'PRICE LIST'!E:Z,14,0),0)</f>
        <v>70000</v>
      </c>
      <c r="W47" s="75">
        <f>IFERROR(VLOOKUP(C47,'PRICE LIST'!E:Z,15,0),0)</f>
        <v>70000</v>
      </c>
      <c r="X47" s="75">
        <f>IFERROR(VLOOKUP(C47,'PRICE LIST'!E:Z,16,0),0)</f>
        <v>70000</v>
      </c>
      <c r="Y47" s="75">
        <f>IFERROR(VLOOKUP(C47,'PRICE LIST'!E:Z,17,0),0)</f>
        <v>70000</v>
      </c>
      <c r="Z47" s="75">
        <f>IFERROR(VLOOKUP(C47,'PRICE LIST'!E:Z,18,0),0)</f>
        <v>70000</v>
      </c>
      <c r="AA47" s="75">
        <f>IFERROR(VLOOKUP(C47,'PRICE LIST'!E:Z,19,0),0)</f>
        <v>70000</v>
      </c>
      <c r="AB47" s="178">
        <f t="shared" si="3"/>
        <v>4.4307723469168154</v>
      </c>
      <c r="AC47" s="178">
        <f t="shared" si="4"/>
        <v>4.4307723469168154</v>
      </c>
      <c r="AD47" s="178">
        <f t="shared" si="5"/>
        <v>4.4307723469168154</v>
      </c>
      <c r="AE47" s="178">
        <f t="shared" si="6"/>
        <v>4.4307723469168154</v>
      </c>
      <c r="AF47" s="178">
        <f t="shared" si="7"/>
        <v>4.4307723469168154</v>
      </c>
      <c r="AG47" s="178">
        <f t="shared" si="8"/>
        <v>4.4307723469168154</v>
      </c>
      <c r="AH47" s="178">
        <f t="shared" si="9"/>
        <v>4.4307723469168154</v>
      </c>
      <c r="AI47" s="178">
        <f t="shared" si="10"/>
        <v>4.4307723469168154</v>
      </c>
      <c r="AJ47" s="178">
        <f t="shared" si="11"/>
        <v>4.4307723469168154</v>
      </c>
      <c r="AK47" s="178">
        <f t="shared" si="12"/>
        <v>4.4307723469168154</v>
      </c>
      <c r="AL47" s="178">
        <f t="shared" si="13"/>
        <v>4.4307723469168154</v>
      </c>
      <c r="AM47" s="178">
        <f t="shared" si="14"/>
        <v>4.4307723469168154</v>
      </c>
      <c r="AN47" s="79"/>
      <c r="AO47" s="79">
        <v>1</v>
      </c>
      <c r="AP47" s="79"/>
      <c r="AQ47" s="79"/>
      <c r="AR47" s="79"/>
      <c r="AS47" s="79"/>
      <c r="AT47" s="79"/>
      <c r="AU47" s="79"/>
      <c r="AV47" s="79">
        <v>1</v>
      </c>
      <c r="AW47" s="79"/>
      <c r="AX47" s="79"/>
      <c r="AY47" s="79"/>
      <c r="AZ47" s="75">
        <f t="shared" si="15"/>
        <v>2</v>
      </c>
      <c r="BA47" s="77">
        <f t="shared" si="16"/>
        <v>0.16666666666666666</v>
      </c>
      <c r="BB47" s="47"/>
      <c r="BC47" s="78">
        <f t="shared" si="17"/>
        <v>0</v>
      </c>
      <c r="BD47" s="78">
        <f t="shared" si="18"/>
        <v>4.4307723469168154</v>
      </c>
      <c r="BE47" s="78">
        <f t="shared" si="19"/>
        <v>0</v>
      </c>
      <c r="BF47" s="78">
        <f t="shared" si="20"/>
        <v>0</v>
      </c>
      <c r="BG47" s="78">
        <f t="shared" si="21"/>
        <v>0</v>
      </c>
      <c r="BH47" s="78">
        <f t="shared" si="22"/>
        <v>0</v>
      </c>
      <c r="BI47" s="78">
        <f t="shared" si="23"/>
        <v>0</v>
      </c>
      <c r="BJ47" s="78">
        <f t="shared" si="24"/>
        <v>0</v>
      </c>
      <c r="BK47" s="78">
        <f t="shared" si="25"/>
        <v>4.4307723469168154</v>
      </c>
      <c r="BL47" s="78">
        <f t="shared" si="26"/>
        <v>0</v>
      </c>
      <c r="BM47" s="78">
        <f t="shared" si="27"/>
        <v>0</v>
      </c>
      <c r="BN47" s="78">
        <f t="shared" si="28"/>
        <v>0</v>
      </c>
      <c r="BO47" s="78">
        <f t="shared" si="29"/>
        <v>8.8615446938336309</v>
      </c>
      <c r="BP47" s="78">
        <f t="shared" si="30"/>
        <v>0.73846205781946928</v>
      </c>
      <c r="BR47" s="714"/>
      <c r="BS47" s="714" t="s">
        <v>210</v>
      </c>
      <c r="BT47" s="714" t="s">
        <v>1459</v>
      </c>
      <c r="BU47" s="714" t="s">
        <v>161</v>
      </c>
      <c r="BV47" s="714" t="s">
        <v>177</v>
      </c>
      <c r="BW47" s="714"/>
    </row>
    <row r="48" spans="1:75" customFormat="1">
      <c r="A48" s="79" t="s">
        <v>7127</v>
      </c>
      <c r="B48" s="74"/>
      <c r="C48" s="79" t="s">
        <v>10838</v>
      </c>
      <c r="D48" s="75" t="str">
        <f>INDEX('PRICE LIST'!$D:$D,MATCH(RUTIN!C48,'PRICE LIST'!$E:$E,0))</f>
        <v>BOLT</v>
      </c>
      <c r="E48" s="919" t="str">
        <f>IFERROR(VLOOKUP(C48,'PRICE LIST'!E:M,2,0),0)</f>
        <v>BAUT L2.5 X 10</v>
      </c>
      <c r="F48" s="187" t="s">
        <v>7124</v>
      </c>
      <c r="G48" s="79" t="s">
        <v>109</v>
      </c>
      <c r="H48" s="919">
        <f>IFERROR(IF(G48="FOH",VLOOKUP(C48,'PRICE LIST'!E:Z,20,0),IF(G48="OPEX",VLOOKUP(C48,'PRICE LIST'!E:Z,21,0),0)),0)</f>
        <v>0</v>
      </c>
      <c r="I48" s="919">
        <f>IFERROR(IF(G48="FOH",VLOOKUP(H48,'PRICE LIST'!X:Z,3,0),IF(G48="OPEX",VLOOKUP(H48,'PRICE LIST'!Y:Z,2,0),0)),0)</f>
        <v>0</v>
      </c>
      <c r="J48" s="206" t="s">
        <v>33</v>
      </c>
      <c r="K48" s="206" t="s">
        <v>183</v>
      </c>
      <c r="L48" s="75" t="str">
        <f t="shared" si="1"/>
        <v>ALL</v>
      </c>
      <c r="M48" s="75" t="str">
        <f t="shared" si="2"/>
        <v>ALL</v>
      </c>
      <c r="N48" s="75" t="str">
        <f>IFERROR(VLOOKUP(C48,'PRICE LIST'!E:M,3,0),0)</f>
        <v>PACK</v>
      </c>
      <c r="O48" s="75" t="str">
        <f>IFERROR(VLOOKUP(C48,'PRICE LIST'!E:M,5,0),0)</f>
        <v>IDR</v>
      </c>
      <c r="P48" s="75">
        <f>IFERROR(VLOOKUP(C48,'PRICE LIST'!E:Z,8,0),0)</f>
        <v>75000</v>
      </c>
      <c r="Q48" s="75">
        <f>IFERROR(VLOOKUP(C48,'PRICE LIST'!E:Z,9,0),0)</f>
        <v>75000</v>
      </c>
      <c r="R48" s="75">
        <f>IFERROR(VLOOKUP(C48,'PRICE LIST'!E:Z,10,0),0)</f>
        <v>75000</v>
      </c>
      <c r="S48" s="75">
        <f>IFERROR(VLOOKUP(C48,'PRICE LIST'!E:Z,11,0),0)</f>
        <v>75000</v>
      </c>
      <c r="T48" s="75">
        <f>IFERROR(VLOOKUP(C48,'PRICE LIST'!E:Z,12,0),0)</f>
        <v>75000</v>
      </c>
      <c r="U48" s="75">
        <f>IFERROR(VLOOKUP(C48,'PRICE LIST'!E:Z,13,0),0)</f>
        <v>75000</v>
      </c>
      <c r="V48" s="75">
        <f>IFERROR(VLOOKUP(C48,'PRICE LIST'!E:Z,14,0),0)</f>
        <v>75000</v>
      </c>
      <c r="W48" s="75">
        <f>IFERROR(VLOOKUP(C48,'PRICE LIST'!E:Z,15,0),0)</f>
        <v>75000</v>
      </c>
      <c r="X48" s="75">
        <f>IFERROR(VLOOKUP(C48,'PRICE LIST'!E:Z,16,0),0)</f>
        <v>75000</v>
      </c>
      <c r="Y48" s="75">
        <f>IFERROR(VLOOKUP(C48,'PRICE LIST'!E:Z,17,0),0)</f>
        <v>75000</v>
      </c>
      <c r="Z48" s="75">
        <f>IFERROR(VLOOKUP(C48,'PRICE LIST'!E:Z,18,0),0)</f>
        <v>75000</v>
      </c>
      <c r="AA48" s="75">
        <f>IFERROR(VLOOKUP(C48,'PRICE LIST'!E:Z,19,0),0)</f>
        <v>75000</v>
      </c>
      <c r="AB48" s="178">
        <f t="shared" si="3"/>
        <v>4.7472560859823023</v>
      </c>
      <c r="AC48" s="178">
        <f t="shared" si="4"/>
        <v>4.7472560859823023</v>
      </c>
      <c r="AD48" s="178">
        <f t="shared" si="5"/>
        <v>4.7472560859823023</v>
      </c>
      <c r="AE48" s="178">
        <f t="shared" si="6"/>
        <v>4.7472560859823023</v>
      </c>
      <c r="AF48" s="178">
        <f t="shared" si="7"/>
        <v>4.7472560859823023</v>
      </c>
      <c r="AG48" s="178">
        <f t="shared" si="8"/>
        <v>4.7472560859823023</v>
      </c>
      <c r="AH48" s="178">
        <f t="shared" si="9"/>
        <v>4.7472560859823023</v>
      </c>
      <c r="AI48" s="178">
        <f t="shared" si="10"/>
        <v>4.7472560859823023</v>
      </c>
      <c r="AJ48" s="178">
        <f t="shared" si="11"/>
        <v>4.7472560859823023</v>
      </c>
      <c r="AK48" s="178">
        <f t="shared" si="12"/>
        <v>4.7472560859823023</v>
      </c>
      <c r="AL48" s="178">
        <f t="shared" si="13"/>
        <v>4.7472560859823023</v>
      </c>
      <c r="AM48" s="178">
        <f t="shared" si="14"/>
        <v>4.7472560859823023</v>
      </c>
      <c r="AN48" s="79"/>
      <c r="AO48" s="79">
        <v>1</v>
      </c>
      <c r="AP48" s="79"/>
      <c r="AQ48" s="79"/>
      <c r="AR48" s="79"/>
      <c r="AS48" s="79"/>
      <c r="AT48" s="79"/>
      <c r="AU48" s="79"/>
      <c r="AV48" s="79">
        <v>1</v>
      </c>
      <c r="AW48" s="79"/>
      <c r="AX48" s="79"/>
      <c r="AY48" s="79"/>
      <c r="AZ48" s="75">
        <f t="shared" si="15"/>
        <v>2</v>
      </c>
      <c r="BA48" s="77">
        <f t="shared" si="16"/>
        <v>0.16666666666666666</v>
      </c>
      <c r="BB48" s="47"/>
      <c r="BC48" s="78">
        <f t="shared" si="17"/>
        <v>0</v>
      </c>
      <c r="BD48" s="78">
        <f t="shared" si="18"/>
        <v>4.7472560859823023</v>
      </c>
      <c r="BE48" s="78">
        <f t="shared" si="19"/>
        <v>0</v>
      </c>
      <c r="BF48" s="78">
        <f t="shared" si="20"/>
        <v>0</v>
      </c>
      <c r="BG48" s="78">
        <f t="shared" si="21"/>
        <v>0</v>
      </c>
      <c r="BH48" s="78">
        <f t="shared" si="22"/>
        <v>0</v>
      </c>
      <c r="BI48" s="78">
        <f t="shared" si="23"/>
        <v>0</v>
      </c>
      <c r="BJ48" s="78">
        <f t="shared" si="24"/>
        <v>0</v>
      </c>
      <c r="BK48" s="78">
        <f t="shared" si="25"/>
        <v>4.7472560859823023</v>
      </c>
      <c r="BL48" s="78">
        <f t="shared" si="26"/>
        <v>0</v>
      </c>
      <c r="BM48" s="78">
        <f t="shared" si="27"/>
        <v>0</v>
      </c>
      <c r="BN48" s="78">
        <f t="shared" si="28"/>
        <v>0</v>
      </c>
      <c r="BO48" s="78">
        <f t="shared" si="29"/>
        <v>9.4945121719646046</v>
      </c>
      <c r="BP48" s="78">
        <f t="shared" si="30"/>
        <v>0.79120934766371709</v>
      </c>
      <c r="BR48" s="714"/>
      <c r="BS48" s="714" t="s">
        <v>187</v>
      </c>
      <c r="BT48" s="714" t="s">
        <v>1433</v>
      </c>
      <c r="BU48" s="714" t="s">
        <v>162</v>
      </c>
      <c r="BV48" s="714" t="s">
        <v>176</v>
      </c>
      <c r="BW48" s="714"/>
    </row>
    <row r="49" spans="1:75" customFormat="1">
      <c r="A49" s="79" t="s">
        <v>7127</v>
      </c>
      <c r="B49" s="74"/>
      <c r="C49" s="79" t="s">
        <v>10840</v>
      </c>
      <c r="D49" s="75" t="str">
        <f>INDEX('PRICE LIST'!$D:$D,MATCH(RUTIN!C49,'PRICE LIST'!$E:$E,0))</f>
        <v>BOLT</v>
      </c>
      <c r="E49" s="919" t="str">
        <f>IFERROR(VLOOKUP(C49,'PRICE LIST'!E:M,2,0),0)</f>
        <v>BAUT L2.5 X 15</v>
      </c>
      <c r="F49" s="187" t="s">
        <v>7124</v>
      </c>
      <c r="G49" s="79" t="s">
        <v>109</v>
      </c>
      <c r="H49" s="919">
        <f>IFERROR(IF(G49="FOH",VLOOKUP(C49,'PRICE LIST'!E:Z,20,0),IF(G49="OPEX",VLOOKUP(C49,'PRICE LIST'!E:Z,21,0),0)),0)</f>
        <v>0</v>
      </c>
      <c r="I49" s="919">
        <f>IFERROR(IF(G49="FOH",VLOOKUP(H49,'PRICE LIST'!X:Z,3,0),IF(G49="OPEX",VLOOKUP(H49,'PRICE LIST'!Y:Z,2,0),0)),0)</f>
        <v>0</v>
      </c>
      <c r="J49" s="206" t="s">
        <v>33</v>
      </c>
      <c r="K49" s="206" t="s">
        <v>183</v>
      </c>
      <c r="L49" s="75" t="str">
        <f t="shared" si="1"/>
        <v>ALL</v>
      </c>
      <c r="M49" s="75" t="str">
        <f t="shared" si="2"/>
        <v>ALL</v>
      </c>
      <c r="N49" s="75" t="str">
        <f>IFERROR(VLOOKUP(C49,'PRICE LIST'!E:M,3,0),0)</f>
        <v>PACK</v>
      </c>
      <c r="O49" s="75" t="str">
        <f>IFERROR(VLOOKUP(C49,'PRICE LIST'!E:M,5,0),0)</f>
        <v>IDR</v>
      </c>
      <c r="P49" s="75">
        <f>IFERROR(VLOOKUP(C49,'PRICE LIST'!E:Z,8,0),0)</f>
        <v>70000</v>
      </c>
      <c r="Q49" s="75">
        <f>IFERROR(VLOOKUP(C49,'PRICE LIST'!E:Z,9,0),0)</f>
        <v>70000</v>
      </c>
      <c r="R49" s="75">
        <f>IFERROR(VLOOKUP(C49,'PRICE LIST'!E:Z,10,0),0)</f>
        <v>70000</v>
      </c>
      <c r="S49" s="75">
        <f>IFERROR(VLOOKUP(C49,'PRICE LIST'!E:Z,11,0),0)</f>
        <v>70000</v>
      </c>
      <c r="T49" s="75">
        <f>IFERROR(VLOOKUP(C49,'PRICE LIST'!E:Z,12,0),0)</f>
        <v>70000</v>
      </c>
      <c r="U49" s="75">
        <f>IFERROR(VLOOKUP(C49,'PRICE LIST'!E:Z,13,0),0)</f>
        <v>70000</v>
      </c>
      <c r="V49" s="75">
        <f>IFERROR(VLOOKUP(C49,'PRICE LIST'!E:Z,14,0),0)</f>
        <v>70000</v>
      </c>
      <c r="W49" s="75">
        <f>IFERROR(VLOOKUP(C49,'PRICE LIST'!E:Z,15,0),0)</f>
        <v>70000</v>
      </c>
      <c r="X49" s="75">
        <f>IFERROR(VLOOKUP(C49,'PRICE LIST'!E:Z,16,0),0)</f>
        <v>70000</v>
      </c>
      <c r="Y49" s="75">
        <f>IFERROR(VLOOKUP(C49,'PRICE LIST'!E:Z,17,0),0)</f>
        <v>70000</v>
      </c>
      <c r="Z49" s="75">
        <f>IFERROR(VLOOKUP(C49,'PRICE LIST'!E:Z,18,0),0)</f>
        <v>70000</v>
      </c>
      <c r="AA49" s="75">
        <f>IFERROR(VLOOKUP(C49,'PRICE LIST'!E:Z,19,0),0)</f>
        <v>70000</v>
      </c>
      <c r="AB49" s="178">
        <f t="shared" si="3"/>
        <v>4.4307723469168154</v>
      </c>
      <c r="AC49" s="178">
        <f t="shared" si="4"/>
        <v>4.4307723469168154</v>
      </c>
      <c r="AD49" s="178">
        <f t="shared" si="5"/>
        <v>4.4307723469168154</v>
      </c>
      <c r="AE49" s="178">
        <f t="shared" si="6"/>
        <v>4.4307723469168154</v>
      </c>
      <c r="AF49" s="178">
        <f t="shared" si="7"/>
        <v>4.4307723469168154</v>
      </c>
      <c r="AG49" s="178">
        <f t="shared" si="8"/>
        <v>4.4307723469168154</v>
      </c>
      <c r="AH49" s="178">
        <f t="shared" si="9"/>
        <v>4.4307723469168154</v>
      </c>
      <c r="AI49" s="178">
        <f t="shared" si="10"/>
        <v>4.4307723469168154</v>
      </c>
      <c r="AJ49" s="178">
        <f t="shared" si="11"/>
        <v>4.4307723469168154</v>
      </c>
      <c r="AK49" s="178">
        <f t="shared" si="12"/>
        <v>4.4307723469168154</v>
      </c>
      <c r="AL49" s="178">
        <f t="shared" si="13"/>
        <v>4.4307723469168154</v>
      </c>
      <c r="AM49" s="178">
        <f t="shared" si="14"/>
        <v>4.4307723469168154</v>
      </c>
      <c r="AN49" s="79"/>
      <c r="AO49" s="79">
        <v>1</v>
      </c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5">
        <f t="shared" si="15"/>
        <v>1</v>
      </c>
      <c r="BA49" s="77">
        <f t="shared" si="16"/>
        <v>8.3333333333333329E-2</v>
      </c>
      <c r="BB49" s="47"/>
      <c r="BC49" s="78">
        <f t="shared" si="17"/>
        <v>0</v>
      </c>
      <c r="BD49" s="78">
        <f t="shared" si="18"/>
        <v>4.4307723469168154</v>
      </c>
      <c r="BE49" s="78">
        <f t="shared" si="19"/>
        <v>0</v>
      </c>
      <c r="BF49" s="78">
        <f t="shared" si="20"/>
        <v>0</v>
      </c>
      <c r="BG49" s="78">
        <f t="shared" si="21"/>
        <v>0</v>
      </c>
      <c r="BH49" s="78">
        <f t="shared" si="22"/>
        <v>0</v>
      </c>
      <c r="BI49" s="78">
        <f t="shared" si="23"/>
        <v>0</v>
      </c>
      <c r="BJ49" s="78">
        <f t="shared" si="24"/>
        <v>0</v>
      </c>
      <c r="BK49" s="78">
        <f t="shared" si="25"/>
        <v>0</v>
      </c>
      <c r="BL49" s="78">
        <f t="shared" si="26"/>
        <v>0</v>
      </c>
      <c r="BM49" s="78">
        <f t="shared" si="27"/>
        <v>0</v>
      </c>
      <c r="BN49" s="78">
        <f t="shared" si="28"/>
        <v>0</v>
      </c>
      <c r="BO49" s="78">
        <f t="shared" si="29"/>
        <v>4.4307723469168154</v>
      </c>
      <c r="BP49" s="78">
        <f t="shared" si="30"/>
        <v>0.36923102890973464</v>
      </c>
      <c r="BR49" s="714"/>
      <c r="BS49" s="714" t="s">
        <v>166</v>
      </c>
      <c r="BT49" s="714" t="s">
        <v>166</v>
      </c>
      <c r="BU49" s="714" t="s">
        <v>166</v>
      </c>
      <c r="BV49" s="714" t="s">
        <v>179</v>
      </c>
      <c r="BW49" s="714"/>
    </row>
    <row r="50" spans="1:75" customFormat="1">
      <c r="A50" s="79" t="s">
        <v>7127</v>
      </c>
      <c r="B50" s="74"/>
      <c r="C50" s="79" t="s">
        <v>10841</v>
      </c>
      <c r="D50" s="75" t="str">
        <f>INDEX('PRICE LIST'!$D:$D,MATCH(RUTIN!C50,'PRICE LIST'!$E:$E,0))</f>
        <v>BOLT</v>
      </c>
      <c r="E50" s="919" t="str">
        <f>IFERROR(VLOOKUP(C50,'PRICE LIST'!E:M,2,0),0)</f>
        <v>BAUT L2.5 X 25</v>
      </c>
      <c r="F50" s="187" t="s">
        <v>7124</v>
      </c>
      <c r="G50" s="79" t="s">
        <v>109</v>
      </c>
      <c r="H50" s="919">
        <f>IFERROR(IF(G50="FOH",VLOOKUP(C50,'PRICE LIST'!E:Z,20,0),IF(G50="OPEX",VLOOKUP(C50,'PRICE LIST'!E:Z,21,0),0)),0)</f>
        <v>0</v>
      </c>
      <c r="I50" s="919">
        <f>IFERROR(IF(G50="FOH",VLOOKUP(H50,'PRICE LIST'!X:Z,3,0),IF(G50="OPEX",VLOOKUP(H50,'PRICE LIST'!Y:Z,2,0),0)),0)</f>
        <v>0</v>
      </c>
      <c r="J50" s="206" t="s">
        <v>33</v>
      </c>
      <c r="K50" s="206" t="s">
        <v>183</v>
      </c>
      <c r="L50" s="75" t="str">
        <f t="shared" si="1"/>
        <v>ALL</v>
      </c>
      <c r="M50" s="75" t="str">
        <f t="shared" si="2"/>
        <v>ALL</v>
      </c>
      <c r="N50" s="75" t="str">
        <f>IFERROR(VLOOKUP(C50,'PRICE LIST'!E:M,3,0),0)</f>
        <v>PACK</v>
      </c>
      <c r="O50" s="75" t="str">
        <f>IFERROR(VLOOKUP(C50,'PRICE LIST'!E:M,5,0),0)</f>
        <v>IDR</v>
      </c>
      <c r="P50" s="75">
        <f>IFERROR(VLOOKUP(C50,'PRICE LIST'!E:Z,8,0),0)</f>
        <v>75000</v>
      </c>
      <c r="Q50" s="75">
        <f>IFERROR(VLOOKUP(C50,'PRICE LIST'!E:Z,9,0),0)</f>
        <v>75000</v>
      </c>
      <c r="R50" s="75">
        <f>IFERROR(VLOOKUP(C50,'PRICE LIST'!E:Z,10,0),0)</f>
        <v>75000</v>
      </c>
      <c r="S50" s="75">
        <f>IFERROR(VLOOKUP(C50,'PRICE LIST'!E:Z,11,0),0)</f>
        <v>75000</v>
      </c>
      <c r="T50" s="75">
        <f>IFERROR(VLOOKUP(C50,'PRICE LIST'!E:Z,12,0),0)</f>
        <v>75000</v>
      </c>
      <c r="U50" s="75">
        <f>IFERROR(VLOOKUP(C50,'PRICE LIST'!E:Z,13,0),0)</f>
        <v>75000</v>
      </c>
      <c r="V50" s="75">
        <f>IFERROR(VLOOKUP(C50,'PRICE LIST'!E:Z,14,0),0)</f>
        <v>75000</v>
      </c>
      <c r="W50" s="75">
        <f>IFERROR(VLOOKUP(C50,'PRICE LIST'!E:Z,15,0),0)</f>
        <v>75000</v>
      </c>
      <c r="X50" s="75">
        <f>IFERROR(VLOOKUP(C50,'PRICE LIST'!E:Z,16,0),0)</f>
        <v>75000</v>
      </c>
      <c r="Y50" s="75">
        <f>IFERROR(VLOOKUP(C50,'PRICE LIST'!E:Z,17,0),0)</f>
        <v>75000</v>
      </c>
      <c r="Z50" s="75">
        <f>IFERROR(VLOOKUP(C50,'PRICE LIST'!E:Z,18,0),0)</f>
        <v>75000</v>
      </c>
      <c r="AA50" s="75">
        <f>IFERROR(VLOOKUP(C50,'PRICE LIST'!E:Z,19,0),0)</f>
        <v>75000</v>
      </c>
      <c r="AB50" s="178">
        <f t="shared" si="3"/>
        <v>4.7472560859823023</v>
      </c>
      <c r="AC50" s="178">
        <f t="shared" si="4"/>
        <v>4.7472560859823023</v>
      </c>
      <c r="AD50" s="178">
        <f t="shared" si="5"/>
        <v>4.7472560859823023</v>
      </c>
      <c r="AE50" s="178">
        <f t="shared" si="6"/>
        <v>4.7472560859823023</v>
      </c>
      <c r="AF50" s="178">
        <f t="shared" si="7"/>
        <v>4.7472560859823023</v>
      </c>
      <c r="AG50" s="178">
        <f t="shared" si="8"/>
        <v>4.7472560859823023</v>
      </c>
      <c r="AH50" s="178">
        <f t="shared" si="9"/>
        <v>4.7472560859823023</v>
      </c>
      <c r="AI50" s="178">
        <f t="shared" si="10"/>
        <v>4.7472560859823023</v>
      </c>
      <c r="AJ50" s="178">
        <f t="shared" si="11"/>
        <v>4.7472560859823023</v>
      </c>
      <c r="AK50" s="178">
        <f t="shared" si="12"/>
        <v>4.7472560859823023</v>
      </c>
      <c r="AL50" s="178">
        <f t="shared" si="13"/>
        <v>4.7472560859823023</v>
      </c>
      <c r="AM50" s="178">
        <f t="shared" si="14"/>
        <v>4.7472560859823023</v>
      </c>
      <c r="AN50" s="79"/>
      <c r="AO50" s="79">
        <v>1</v>
      </c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5">
        <f t="shared" si="15"/>
        <v>1</v>
      </c>
      <c r="BA50" s="77">
        <f t="shared" si="16"/>
        <v>8.3333333333333329E-2</v>
      </c>
      <c r="BB50" s="47"/>
      <c r="BC50" s="78">
        <f t="shared" si="17"/>
        <v>0</v>
      </c>
      <c r="BD50" s="78">
        <f t="shared" si="18"/>
        <v>4.7472560859823023</v>
      </c>
      <c r="BE50" s="78">
        <f t="shared" si="19"/>
        <v>0</v>
      </c>
      <c r="BF50" s="78">
        <f t="shared" si="20"/>
        <v>0</v>
      </c>
      <c r="BG50" s="78">
        <f t="shared" si="21"/>
        <v>0</v>
      </c>
      <c r="BH50" s="78">
        <f t="shared" si="22"/>
        <v>0</v>
      </c>
      <c r="BI50" s="78">
        <f t="shared" si="23"/>
        <v>0</v>
      </c>
      <c r="BJ50" s="78">
        <f t="shared" si="24"/>
        <v>0</v>
      </c>
      <c r="BK50" s="78">
        <f t="shared" si="25"/>
        <v>0</v>
      </c>
      <c r="BL50" s="78">
        <f t="shared" si="26"/>
        <v>0</v>
      </c>
      <c r="BM50" s="78">
        <f t="shared" si="27"/>
        <v>0</v>
      </c>
      <c r="BN50" s="78">
        <f t="shared" si="28"/>
        <v>0</v>
      </c>
      <c r="BO50" s="78">
        <f t="shared" si="29"/>
        <v>4.7472560859823023</v>
      </c>
      <c r="BP50" s="78">
        <f t="shared" si="30"/>
        <v>0.39560467383185854</v>
      </c>
      <c r="BR50" s="714"/>
      <c r="BS50" s="714" t="s">
        <v>1429</v>
      </c>
      <c r="BT50" s="714" t="s">
        <v>1429</v>
      </c>
      <c r="BU50" s="714" t="s">
        <v>1429</v>
      </c>
      <c r="BV50" s="714" t="s">
        <v>179</v>
      </c>
      <c r="BW50" s="714"/>
    </row>
    <row r="51" spans="1:75" customFormat="1">
      <c r="A51" s="79" t="s">
        <v>7127</v>
      </c>
      <c r="B51" s="74"/>
      <c r="C51" s="79" t="s">
        <v>10842</v>
      </c>
      <c r="D51" s="75" t="str">
        <f>INDEX('PRICE LIST'!$D:$D,MATCH(RUTIN!C51,'PRICE LIST'!$E:$E,0))</f>
        <v>BOLT</v>
      </c>
      <c r="E51" s="919" t="str">
        <f>IFERROR(VLOOKUP(C51,'PRICE LIST'!E:M,2,0),0)</f>
        <v>BAUT L2.5 X 30</v>
      </c>
      <c r="F51" s="187" t="s">
        <v>7124</v>
      </c>
      <c r="G51" s="79" t="s">
        <v>109</v>
      </c>
      <c r="H51" s="919">
        <f>IFERROR(IF(G51="FOH",VLOOKUP(C51,'PRICE LIST'!E:Z,20,0),IF(G51="OPEX",VLOOKUP(C51,'PRICE LIST'!E:Z,21,0),0)),0)</f>
        <v>0</v>
      </c>
      <c r="I51" s="919">
        <f>IFERROR(IF(G51="FOH",VLOOKUP(H51,'PRICE LIST'!X:Z,3,0),IF(G51="OPEX",VLOOKUP(H51,'PRICE LIST'!Y:Z,2,0),0)),0)</f>
        <v>0</v>
      </c>
      <c r="J51" s="206" t="s">
        <v>33</v>
      </c>
      <c r="K51" s="206" t="s">
        <v>183</v>
      </c>
      <c r="L51" s="75" t="str">
        <f t="shared" si="1"/>
        <v>ALL</v>
      </c>
      <c r="M51" s="75" t="str">
        <f t="shared" si="2"/>
        <v>ALL</v>
      </c>
      <c r="N51" s="75" t="str">
        <f>IFERROR(VLOOKUP(C51,'PRICE LIST'!E:M,3,0),0)</f>
        <v>PACK</v>
      </c>
      <c r="O51" s="75" t="str">
        <f>IFERROR(VLOOKUP(C51,'PRICE LIST'!E:M,5,0),0)</f>
        <v>IDR</v>
      </c>
      <c r="P51" s="75">
        <f>IFERROR(VLOOKUP(C51,'PRICE LIST'!E:Z,8,0),0)</f>
        <v>75000</v>
      </c>
      <c r="Q51" s="75">
        <f>IFERROR(VLOOKUP(C51,'PRICE LIST'!E:Z,9,0),0)</f>
        <v>75000</v>
      </c>
      <c r="R51" s="75">
        <f>IFERROR(VLOOKUP(C51,'PRICE LIST'!E:Z,10,0),0)</f>
        <v>75000</v>
      </c>
      <c r="S51" s="75">
        <f>IFERROR(VLOOKUP(C51,'PRICE LIST'!E:Z,11,0),0)</f>
        <v>75000</v>
      </c>
      <c r="T51" s="75">
        <f>IFERROR(VLOOKUP(C51,'PRICE LIST'!E:Z,12,0),0)</f>
        <v>75000</v>
      </c>
      <c r="U51" s="75">
        <f>IFERROR(VLOOKUP(C51,'PRICE LIST'!E:Z,13,0),0)</f>
        <v>75000</v>
      </c>
      <c r="V51" s="75">
        <f>IFERROR(VLOOKUP(C51,'PRICE LIST'!E:Z,14,0),0)</f>
        <v>75000</v>
      </c>
      <c r="W51" s="75">
        <f>IFERROR(VLOOKUP(C51,'PRICE LIST'!E:Z,15,0),0)</f>
        <v>75000</v>
      </c>
      <c r="X51" s="75">
        <f>IFERROR(VLOOKUP(C51,'PRICE LIST'!E:Z,16,0),0)</f>
        <v>75000</v>
      </c>
      <c r="Y51" s="75">
        <f>IFERROR(VLOOKUP(C51,'PRICE LIST'!E:Z,17,0),0)</f>
        <v>75000</v>
      </c>
      <c r="Z51" s="75">
        <f>IFERROR(VLOOKUP(C51,'PRICE LIST'!E:Z,18,0),0)</f>
        <v>75000</v>
      </c>
      <c r="AA51" s="75">
        <f>IFERROR(VLOOKUP(C51,'PRICE LIST'!E:Z,19,0),0)</f>
        <v>75000</v>
      </c>
      <c r="AB51" s="178">
        <f t="shared" si="3"/>
        <v>4.7472560859823023</v>
      </c>
      <c r="AC51" s="178">
        <f t="shared" si="4"/>
        <v>4.7472560859823023</v>
      </c>
      <c r="AD51" s="178">
        <f t="shared" si="5"/>
        <v>4.7472560859823023</v>
      </c>
      <c r="AE51" s="178">
        <f t="shared" si="6"/>
        <v>4.7472560859823023</v>
      </c>
      <c r="AF51" s="178">
        <f t="shared" si="7"/>
        <v>4.7472560859823023</v>
      </c>
      <c r="AG51" s="178">
        <f t="shared" si="8"/>
        <v>4.7472560859823023</v>
      </c>
      <c r="AH51" s="178">
        <f t="shared" si="9"/>
        <v>4.7472560859823023</v>
      </c>
      <c r="AI51" s="178">
        <f t="shared" si="10"/>
        <v>4.7472560859823023</v>
      </c>
      <c r="AJ51" s="178">
        <f t="shared" si="11"/>
        <v>4.7472560859823023</v>
      </c>
      <c r="AK51" s="178">
        <f t="shared" si="12"/>
        <v>4.7472560859823023</v>
      </c>
      <c r="AL51" s="178">
        <f t="shared" si="13"/>
        <v>4.7472560859823023</v>
      </c>
      <c r="AM51" s="178">
        <f t="shared" si="14"/>
        <v>4.7472560859823023</v>
      </c>
      <c r="AN51" s="79"/>
      <c r="AO51" s="79">
        <v>1</v>
      </c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5">
        <f t="shared" si="15"/>
        <v>1</v>
      </c>
      <c r="BA51" s="77">
        <f t="shared" si="16"/>
        <v>8.3333333333333329E-2</v>
      </c>
      <c r="BB51" s="47"/>
      <c r="BC51" s="78">
        <f t="shared" si="17"/>
        <v>0</v>
      </c>
      <c r="BD51" s="78">
        <f t="shared" si="18"/>
        <v>4.7472560859823023</v>
      </c>
      <c r="BE51" s="78">
        <f t="shared" si="19"/>
        <v>0</v>
      </c>
      <c r="BF51" s="78">
        <f t="shared" si="20"/>
        <v>0</v>
      </c>
      <c r="BG51" s="78">
        <f t="shared" si="21"/>
        <v>0</v>
      </c>
      <c r="BH51" s="78">
        <f t="shared" si="22"/>
        <v>0</v>
      </c>
      <c r="BI51" s="78">
        <f t="shared" si="23"/>
        <v>0</v>
      </c>
      <c r="BJ51" s="78">
        <f t="shared" si="24"/>
        <v>0</v>
      </c>
      <c r="BK51" s="78">
        <f t="shared" si="25"/>
        <v>0</v>
      </c>
      <c r="BL51" s="78">
        <f t="shared" si="26"/>
        <v>0</v>
      </c>
      <c r="BM51" s="78">
        <f t="shared" si="27"/>
        <v>0</v>
      </c>
      <c r="BN51" s="78">
        <f t="shared" si="28"/>
        <v>0</v>
      </c>
      <c r="BO51" s="78">
        <f t="shared" si="29"/>
        <v>4.7472560859823023</v>
      </c>
      <c r="BP51" s="78">
        <f t="shared" si="30"/>
        <v>0.39560467383185854</v>
      </c>
      <c r="BR51" s="714"/>
      <c r="BS51" s="714" t="s">
        <v>1428</v>
      </c>
      <c r="BT51" s="714" t="s">
        <v>1428</v>
      </c>
      <c r="BU51" s="714" t="s">
        <v>1428</v>
      </c>
      <c r="BV51" s="714" t="s">
        <v>179</v>
      </c>
      <c r="BW51" s="714"/>
    </row>
    <row r="52" spans="1:75" customFormat="1">
      <c r="A52" s="79" t="s">
        <v>7127</v>
      </c>
      <c r="B52" s="74"/>
      <c r="C52" s="79" t="s">
        <v>11458</v>
      </c>
      <c r="D52" s="75" t="str">
        <f>INDEX('PRICE LIST'!$D:$D,MATCH(RUTIN!C52,'PRICE LIST'!$E:$E,0))</f>
        <v>BOLT</v>
      </c>
      <c r="E52" s="919" t="str">
        <f>IFERROR(VLOOKUP(C52,'PRICE LIST'!E:M,2,0),0)</f>
        <v>BAUT L2.5 X 35</v>
      </c>
      <c r="F52" s="187" t="s">
        <v>7124</v>
      </c>
      <c r="G52" s="79" t="s">
        <v>109</v>
      </c>
      <c r="H52" s="919">
        <f>IFERROR(IF(G52="FOH",VLOOKUP(C52,'PRICE LIST'!E:Z,20,0),IF(G52="OPEX",VLOOKUP(C52,'PRICE LIST'!E:Z,21,0),0)),0)</f>
        <v>0</v>
      </c>
      <c r="I52" s="919">
        <f>IFERROR(IF(G52="FOH",VLOOKUP(H52,'PRICE LIST'!X:Z,3,0),IF(G52="OPEX",VLOOKUP(H52,'PRICE LIST'!Y:Z,2,0),0)),0)</f>
        <v>0</v>
      </c>
      <c r="J52" s="206" t="s">
        <v>33</v>
      </c>
      <c r="K52" s="206" t="s">
        <v>183</v>
      </c>
      <c r="L52" s="75" t="str">
        <f t="shared" si="1"/>
        <v>ALL</v>
      </c>
      <c r="M52" s="75" t="str">
        <f t="shared" si="2"/>
        <v>ALL</v>
      </c>
      <c r="N52" s="75" t="str">
        <f>IFERROR(VLOOKUP(C52,'PRICE LIST'!E:M,3,0),0)</f>
        <v>PACK</v>
      </c>
      <c r="O52" s="75" t="str">
        <f>IFERROR(VLOOKUP(C52,'PRICE LIST'!E:M,5,0),0)</f>
        <v>IDR</v>
      </c>
      <c r="P52" s="75">
        <f>IFERROR(VLOOKUP(C52,'PRICE LIST'!E:Z,8,0),0)</f>
        <v>85000</v>
      </c>
      <c r="Q52" s="75">
        <f>IFERROR(VLOOKUP(C52,'PRICE LIST'!E:Z,9,0),0)</f>
        <v>85000</v>
      </c>
      <c r="R52" s="75">
        <f>IFERROR(VLOOKUP(C52,'PRICE LIST'!E:Z,10,0),0)</f>
        <v>85000</v>
      </c>
      <c r="S52" s="75">
        <f>IFERROR(VLOOKUP(C52,'PRICE LIST'!E:Z,11,0),0)</f>
        <v>85000</v>
      </c>
      <c r="T52" s="75">
        <f>IFERROR(VLOOKUP(C52,'PRICE LIST'!E:Z,12,0),0)</f>
        <v>85000</v>
      </c>
      <c r="U52" s="75">
        <f>IFERROR(VLOOKUP(C52,'PRICE LIST'!E:Z,13,0),0)</f>
        <v>85000</v>
      </c>
      <c r="V52" s="75">
        <f>IFERROR(VLOOKUP(C52,'PRICE LIST'!E:Z,14,0),0)</f>
        <v>85000</v>
      </c>
      <c r="W52" s="75">
        <f>IFERROR(VLOOKUP(C52,'PRICE LIST'!E:Z,15,0),0)</f>
        <v>85000</v>
      </c>
      <c r="X52" s="75">
        <f>IFERROR(VLOOKUP(C52,'PRICE LIST'!E:Z,16,0),0)</f>
        <v>85000</v>
      </c>
      <c r="Y52" s="75">
        <f>IFERROR(VLOOKUP(C52,'PRICE LIST'!E:Z,17,0),0)</f>
        <v>85000</v>
      </c>
      <c r="Z52" s="75">
        <f>IFERROR(VLOOKUP(C52,'PRICE LIST'!E:Z,18,0),0)</f>
        <v>85000</v>
      </c>
      <c r="AA52" s="75">
        <f>IFERROR(VLOOKUP(C52,'PRICE LIST'!E:Z,19,0),0)</f>
        <v>85000</v>
      </c>
      <c r="AB52" s="178">
        <f t="shared" si="3"/>
        <v>5.3802235641132761</v>
      </c>
      <c r="AC52" s="178">
        <f t="shared" si="4"/>
        <v>5.3802235641132761</v>
      </c>
      <c r="AD52" s="178">
        <f t="shared" si="5"/>
        <v>5.3802235641132761</v>
      </c>
      <c r="AE52" s="178">
        <f t="shared" si="6"/>
        <v>5.3802235641132761</v>
      </c>
      <c r="AF52" s="178">
        <f t="shared" si="7"/>
        <v>5.3802235641132761</v>
      </c>
      <c r="AG52" s="178">
        <f t="shared" si="8"/>
        <v>5.3802235641132761</v>
      </c>
      <c r="AH52" s="178">
        <f t="shared" si="9"/>
        <v>5.3802235641132761</v>
      </c>
      <c r="AI52" s="178">
        <f t="shared" si="10"/>
        <v>5.3802235641132761</v>
      </c>
      <c r="AJ52" s="178">
        <f t="shared" si="11"/>
        <v>5.3802235641132761</v>
      </c>
      <c r="AK52" s="178">
        <f t="shared" si="12"/>
        <v>5.3802235641132761</v>
      </c>
      <c r="AL52" s="178">
        <f t="shared" si="13"/>
        <v>5.3802235641132761</v>
      </c>
      <c r="AM52" s="178">
        <f t="shared" si="14"/>
        <v>5.3802235641132761</v>
      </c>
      <c r="AN52" s="79"/>
      <c r="AO52" s="79">
        <v>1</v>
      </c>
      <c r="AP52" s="79"/>
      <c r="AQ52" s="79"/>
      <c r="AR52" s="79"/>
      <c r="AS52" s="79"/>
      <c r="AT52" s="79"/>
      <c r="AU52" s="79"/>
      <c r="AV52" s="79">
        <v>1</v>
      </c>
      <c r="AW52" s="79"/>
      <c r="AX52" s="79"/>
      <c r="AY52" s="79"/>
      <c r="AZ52" s="75">
        <f t="shared" si="15"/>
        <v>2</v>
      </c>
      <c r="BA52" s="77">
        <f t="shared" si="16"/>
        <v>0.16666666666666666</v>
      </c>
      <c r="BB52" s="47"/>
      <c r="BC52" s="78">
        <f t="shared" si="17"/>
        <v>0</v>
      </c>
      <c r="BD52" s="78">
        <f t="shared" si="18"/>
        <v>5.3802235641132761</v>
      </c>
      <c r="BE52" s="78">
        <f t="shared" si="19"/>
        <v>0</v>
      </c>
      <c r="BF52" s="78">
        <f t="shared" si="20"/>
        <v>0</v>
      </c>
      <c r="BG52" s="78">
        <f t="shared" si="21"/>
        <v>0</v>
      </c>
      <c r="BH52" s="78">
        <f t="shared" si="22"/>
        <v>0</v>
      </c>
      <c r="BI52" s="78">
        <f t="shared" si="23"/>
        <v>0</v>
      </c>
      <c r="BJ52" s="78">
        <f t="shared" si="24"/>
        <v>0</v>
      </c>
      <c r="BK52" s="78">
        <f t="shared" si="25"/>
        <v>5.3802235641132761</v>
      </c>
      <c r="BL52" s="78">
        <f t="shared" si="26"/>
        <v>0</v>
      </c>
      <c r="BM52" s="78">
        <f t="shared" si="27"/>
        <v>0</v>
      </c>
      <c r="BN52" s="78">
        <f t="shared" si="28"/>
        <v>0</v>
      </c>
      <c r="BO52" s="78">
        <f t="shared" si="29"/>
        <v>10.760447128226552</v>
      </c>
      <c r="BP52" s="78">
        <f t="shared" si="30"/>
        <v>0.89670392735221272</v>
      </c>
      <c r="BR52" s="714"/>
      <c r="BS52" s="714" t="s">
        <v>195</v>
      </c>
      <c r="BT52" s="714" t="s">
        <v>1444</v>
      </c>
      <c r="BU52" s="714" t="s">
        <v>1476</v>
      </c>
      <c r="BV52" s="714" t="s">
        <v>179</v>
      </c>
      <c r="BW52" s="714"/>
    </row>
    <row r="53" spans="1:75" customFormat="1">
      <c r="A53" s="79" t="s">
        <v>7127</v>
      </c>
      <c r="B53" s="74"/>
      <c r="C53" s="79" t="s">
        <v>10847</v>
      </c>
      <c r="D53" s="75" t="str">
        <f>INDEX('PRICE LIST'!$D:$D,MATCH(RUTIN!C53,'PRICE LIST'!$E:$E,0))</f>
        <v>BOLT</v>
      </c>
      <c r="E53" s="919" t="str">
        <f>IFERROR(VLOOKUP(C53,'PRICE LIST'!E:M,2,0),0)</f>
        <v>BAUT L3 X 8</v>
      </c>
      <c r="F53" s="187" t="s">
        <v>7124</v>
      </c>
      <c r="G53" s="79" t="s">
        <v>109</v>
      </c>
      <c r="H53" s="919">
        <f>IFERROR(IF(G53="FOH",VLOOKUP(C53,'PRICE LIST'!E:Z,20,0),IF(G53="OPEX",VLOOKUP(C53,'PRICE LIST'!E:Z,21,0),0)),0)</f>
        <v>0</v>
      </c>
      <c r="I53" s="919">
        <f>IFERROR(IF(G53="FOH",VLOOKUP(H53,'PRICE LIST'!X:Z,3,0),IF(G53="OPEX",VLOOKUP(H53,'PRICE LIST'!Y:Z,2,0),0)),0)</f>
        <v>0</v>
      </c>
      <c r="J53" s="206" t="s">
        <v>33</v>
      </c>
      <c r="K53" s="206" t="s">
        <v>183</v>
      </c>
      <c r="L53" s="75" t="str">
        <f t="shared" si="1"/>
        <v>ALL</v>
      </c>
      <c r="M53" s="75" t="str">
        <f t="shared" si="2"/>
        <v>ALL</v>
      </c>
      <c r="N53" s="75" t="str">
        <f>IFERROR(VLOOKUP(C53,'PRICE LIST'!E:M,3,0),0)</f>
        <v>PACK</v>
      </c>
      <c r="O53" s="75" t="str">
        <f>IFERROR(VLOOKUP(C53,'PRICE LIST'!E:M,5,0),0)</f>
        <v>IDR</v>
      </c>
      <c r="P53" s="75">
        <f>IFERROR(VLOOKUP(C53,'PRICE LIST'!E:Z,8,0),0)</f>
        <v>60000</v>
      </c>
      <c r="Q53" s="75">
        <f>IFERROR(VLOOKUP(C53,'PRICE LIST'!E:Z,9,0),0)</f>
        <v>60000</v>
      </c>
      <c r="R53" s="75">
        <f>IFERROR(VLOOKUP(C53,'PRICE LIST'!E:Z,10,0),0)</f>
        <v>60000</v>
      </c>
      <c r="S53" s="75">
        <f>IFERROR(VLOOKUP(C53,'PRICE LIST'!E:Z,11,0),0)</f>
        <v>60000</v>
      </c>
      <c r="T53" s="75">
        <f>IFERROR(VLOOKUP(C53,'PRICE LIST'!E:Z,12,0),0)</f>
        <v>60000</v>
      </c>
      <c r="U53" s="75">
        <f>IFERROR(VLOOKUP(C53,'PRICE LIST'!E:Z,13,0),0)</f>
        <v>60000</v>
      </c>
      <c r="V53" s="75">
        <f>IFERROR(VLOOKUP(C53,'PRICE LIST'!E:Z,14,0),0)</f>
        <v>60000</v>
      </c>
      <c r="W53" s="75">
        <f>IFERROR(VLOOKUP(C53,'PRICE LIST'!E:Z,15,0),0)</f>
        <v>60000</v>
      </c>
      <c r="X53" s="75">
        <f>IFERROR(VLOOKUP(C53,'PRICE LIST'!E:Z,16,0),0)</f>
        <v>60000</v>
      </c>
      <c r="Y53" s="75">
        <f>IFERROR(VLOOKUP(C53,'PRICE LIST'!E:Z,17,0),0)</f>
        <v>60000</v>
      </c>
      <c r="Z53" s="75">
        <f>IFERROR(VLOOKUP(C53,'PRICE LIST'!E:Z,18,0),0)</f>
        <v>60000</v>
      </c>
      <c r="AA53" s="75">
        <f>IFERROR(VLOOKUP(C53,'PRICE LIST'!E:Z,19,0),0)</f>
        <v>60000</v>
      </c>
      <c r="AB53" s="178">
        <f t="shared" si="3"/>
        <v>3.7978048687858417</v>
      </c>
      <c r="AC53" s="178">
        <f t="shared" si="4"/>
        <v>3.7978048687858417</v>
      </c>
      <c r="AD53" s="178">
        <f t="shared" si="5"/>
        <v>3.7978048687858417</v>
      </c>
      <c r="AE53" s="178">
        <f t="shared" si="6"/>
        <v>3.7978048687858417</v>
      </c>
      <c r="AF53" s="178">
        <f t="shared" si="7"/>
        <v>3.7978048687858417</v>
      </c>
      <c r="AG53" s="178">
        <f t="shared" si="8"/>
        <v>3.7978048687858417</v>
      </c>
      <c r="AH53" s="178">
        <f t="shared" si="9"/>
        <v>3.7978048687858417</v>
      </c>
      <c r="AI53" s="178">
        <f t="shared" si="10"/>
        <v>3.7978048687858417</v>
      </c>
      <c r="AJ53" s="178">
        <f t="shared" si="11"/>
        <v>3.7978048687858417</v>
      </c>
      <c r="AK53" s="178">
        <f t="shared" si="12"/>
        <v>3.7978048687858417</v>
      </c>
      <c r="AL53" s="178">
        <f t="shared" si="13"/>
        <v>3.7978048687858417</v>
      </c>
      <c r="AM53" s="178">
        <f t="shared" si="14"/>
        <v>3.7978048687858417</v>
      </c>
      <c r="AN53" s="79">
        <v>1</v>
      </c>
      <c r="AO53" s="79"/>
      <c r="AP53" s="79"/>
      <c r="AQ53" s="79"/>
      <c r="AR53" s="79"/>
      <c r="AS53" s="79"/>
      <c r="AT53" s="79">
        <v>1</v>
      </c>
      <c r="AU53" s="79"/>
      <c r="AV53" s="79"/>
      <c r="AW53" s="79"/>
      <c r="AX53" s="79"/>
      <c r="AY53" s="79"/>
      <c r="AZ53" s="75">
        <f t="shared" si="15"/>
        <v>2</v>
      </c>
      <c r="BA53" s="77">
        <f t="shared" si="16"/>
        <v>0.16666666666666666</v>
      </c>
      <c r="BB53" s="47"/>
      <c r="BC53" s="78">
        <f t="shared" si="17"/>
        <v>3.7978048687858417</v>
      </c>
      <c r="BD53" s="78">
        <f t="shared" si="18"/>
        <v>0</v>
      </c>
      <c r="BE53" s="78">
        <f t="shared" si="19"/>
        <v>0</v>
      </c>
      <c r="BF53" s="78">
        <f t="shared" si="20"/>
        <v>0</v>
      </c>
      <c r="BG53" s="78">
        <f t="shared" si="21"/>
        <v>0</v>
      </c>
      <c r="BH53" s="78">
        <f t="shared" si="22"/>
        <v>0</v>
      </c>
      <c r="BI53" s="78">
        <f t="shared" si="23"/>
        <v>3.7978048687858417</v>
      </c>
      <c r="BJ53" s="78">
        <f t="shared" si="24"/>
        <v>0</v>
      </c>
      <c r="BK53" s="78">
        <f t="shared" si="25"/>
        <v>0</v>
      </c>
      <c r="BL53" s="78">
        <f t="shared" si="26"/>
        <v>0</v>
      </c>
      <c r="BM53" s="78">
        <f t="shared" si="27"/>
        <v>0</v>
      </c>
      <c r="BN53" s="78">
        <f t="shared" si="28"/>
        <v>0</v>
      </c>
      <c r="BO53" s="78">
        <f t="shared" si="29"/>
        <v>7.5956097375716833</v>
      </c>
      <c r="BP53" s="78">
        <f t="shared" si="30"/>
        <v>0.63296747813097365</v>
      </c>
      <c r="BR53" s="714"/>
      <c r="BS53" s="714" t="s">
        <v>1468</v>
      </c>
      <c r="BT53" s="714" t="s">
        <v>1473</v>
      </c>
      <c r="BU53" s="714" t="s">
        <v>1476</v>
      </c>
      <c r="BV53" s="714" t="s">
        <v>179</v>
      </c>
      <c r="BW53" s="714"/>
    </row>
    <row r="54" spans="1:75" customFormat="1">
      <c r="A54" s="79" t="s">
        <v>7127</v>
      </c>
      <c r="B54" s="74"/>
      <c r="C54" s="79" t="s">
        <v>10843</v>
      </c>
      <c r="D54" s="75" t="str">
        <f>INDEX('PRICE LIST'!$D:$D,MATCH(RUTIN!C54,'PRICE LIST'!$E:$E,0))</f>
        <v>BOLT</v>
      </c>
      <c r="E54" s="919" t="str">
        <f>IFERROR(VLOOKUP(C54,'PRICE LIST'!E:M,2,0),0)</f>
        <v>BAUT L3 X 10</v>
      </c>
      <c r="F54" s="187" t="s">
        <v>7124</v>
      </c>
      <c r="G54" s="79" t="s">
        <v>109</v>
      </c>
      <c r="H54" s="919">
        <f>IFERROR(IF(G54="FOH",VLOOKUP(C54,'PRICE LIST'!E:Z,20,0),IF(G54="OPEX",VLOOKUP(C54,'PRICE LIST'!E:Z,21,0),0)),0)</f>
        <v>0</v>
      </c>
      <c r="I54" s="919">
        <f>IFERROR(IF(G54="FOH",VLOOKUP(H54,'PRICE LIST'!X:Z,3,0),IF(G54="OPEX",VLOOKUP(H54,'PRICE LIST'!Y:Z,2,0),0)),0)</f>
        <v>0</v>
      </c>
      <c r="J54" s="206" t="s">
        <v>33</v>
      </c>
      <c r="K54" s="206" t="s">
        <v>183</v>
      </c>
      <c r="L54" s="75" t="str">
        <f t="shared" si="1"/>
        <v>ALL</v>
      </c>
      <c r="M54" s="75" t="str">
        <f t="shared" si="2"/>
        <v>ALL</v>
      </c>
      <c r="N54" s="75" t="str">
        <f>IFERROR(VLOOKUP(C54,'PRICE LIST'!E:M,3,0),0)</f>
        <v>PACK</v>
      </c>
      <c r="O54" s="75" t="str">
        <f>IFERROR(VLOOKUP(C54,'PRICE LIST'!E:M,5,0),0)</f>
        <v>IDR</v>
      </c>
      <c r="P54" s="75">
        <f>IFERROR(VLOOKUP(C54,'PRICE LIST'!E:Z,8,0),0)</f>
        <v>60000</v>
      </c>
      <c r="Q54" s="75">
        <f>IFERROR(VLOOKUP(C54,'PRICE LIST'!E:Z,9,0),0)</f>
        <v>60000</v>
      </c>
      <c r="R54" s="75">
        <f>IFERROR(VLOOKUP(C54,'PRICE LIST'!E:Z,10,0),0)</f>
        <v>60000</v>
      </c>
      <c r="S54" s="75">
        <f>IFERROR(VLOOKUP(C54,'PRICE LIST'!E:Z,11,0),0)</f>
        <v>60000</v>
      </c>
      <c r="T54" s="75">
        <f>IFERROR(VLOOKUP(C54,'PRICE LIST'!E:Z,12,0),0)</f>
        <v>60000</v>
      </c>
      <c r="U54" s="75">
        <f>IFERROR(VLOOKUP(C54,'PRICE LIST'!E:Z,13,0),0)</f>
        <v>60000</v>
      </c>
      <c r="V54" s="75">
        <f>IFERROR(VLOOKUP(C54,'PRICE LIST'!E:Z,14,0),0)</f>
        <v>60000</v>
      </c>
      <c r="W54" s="75">
        <f>IFERROR(VLOOKUP(C54,'PRICE LIST'!E:Z,15,0),0)</f>
        <v>60000</v>
      </c>
      <c r="X54" s="75">
        <f>IFERROR(VLOOKUP(C54,'PRICE LIST'!E:Z,16,0),0)</f>
        <v>60000</v>
      </c>
      <c r="Y54" s="75">
        <f>IFERROR(VLOOKUP(C54,'PRICE LIST'!E:Z,17,0),0)</f>
        <v>60000</v>
      </c>
      <c r="Z54" s="75">
        <f>IFERROR(VLOOKUP(C54,'PRICE LIST'!E:Z,18,0),0)</f>
        <v>60000</v>
      </c>
      <c r="AA54" s="75">
        <f>IFERROR(VLOOKUP(C54,'PRICE LIST'!E:Z,19,0),0)</f>
        <v>60000</v>
      </c>
      <c r="AB54" s="178">
        <f t="shared" si="3"/>
        <v>3.7978048687858417</v>
      </c>
      <c r="AC54" s="178">
        <f t="shared" si="4"/>
        <v>3.7978048687858417</v>
      </c>
      <c r="AD54" s="178">
        <f t="shared" si="5"/>
        <v>3.7978048687858417</v>
      </c>
      <c r="AE54" s="178">
        <f t="shared" si="6"/>
        <v>3.7978048687858417</v>
      </c>
      <c r="AF54" s="178">
        <f t="shared" si="7"/>
        <v>3.7978048687858417</v>
      </c>
      <c r="AG54" s="178">
        <f t="shared" si="8"/>
        <v>3.7978048687858417</v>
      </c>
      <c r="AH54" s="178">
        <f t="shared" si="9"/>
        <v>3.7978048687858417</v>
      </c>
      <c r="AI54" s="178">
        <f t="shared" si="10"/>
        <v>3.7978048687858417</v>
      </c>
      <c r="AJ54" s="178">
        <f t="shared" si="11"/>
        <v>3.7978048687858417</v>
      </c>
      <c r="AK54" s="178">
        <f t="shared" si="12"/>
        <v>3.7978048687858417</v>
      </c>
      <c r="AL54" s="178">
        <f t="shared" si="13"/>
        <v>3.7978048687858417</v>
      </c>
      <c r="AM54" s="178">
        <f t="shared" si="14"/>
        <v>3.7978048687858417</v>
      </c>
      <c r="AN54" s="79">
        <v>1</v>
      </c>
      <c r="AO54" s="79"/>
      <c r="AP54" s="79"/>
      <c r="AQ54" s="79"/>
      <c r="AR54" s="79"/>
      <c r="AS54" s="79"/>
      <c r="AT54" s="79">
        <v>1</v>
      </c>
      <c r="AU54" s="79"/>
      <c r="AV54" s="79"/>
      <c r="AW54" s="79"/>
      <c r="AX54" s="79"/>
      <c r="AY54" s="79"/>
      <c r="AZ54" s="75">
        <f t="shared" si="15"/>
        <v>2</v>
      </c>
      <c r="BA54" s="77">
        <f t="shared" si="16"/>
        <v>0.16666666666666666</v>
      </c>
      <c r="BB54" s="47"/>
      <c r="BC54" s="78">
        <f t="shared" si="17"/>
        <v>3.7978048687858417</v>
      </c>
      <c r="BD54" s="78">
        <f t="shared" si="18"/>
        <v>0</v>
      </c>
      <c r="BE54" s="78">
        <f t="shared" si="19"/>
        <v>0</v>
      </c>
      <c r="BF54" s="78">
        <f t="shared" si="20"/>
        <v>0</v>
      </c>
      <c r="BG54" s="78">
        <f t="shared" si="21"/>
        <v>0</v>
      </c>
      <c r="BH54" s="78">
        <f t="shared" si="22"/>
        <v>0</v>
      </c>
      <c r="BI54" s="78">
        <f t="shared" si="23"/>
        <v>3.7978048687858417</v>
      </c>
      <c r="BJ54" s="78">
        <f t="shared" si="24"/>
        <v>0</v>
      </c>
      <c r="BK54" s="78">
        <f t="shared" si="25"/>
        <v>0</v>
      </c>
      <c r="BL54" s="78">
        <f t="shared" si="26"/>
        <v>0</v>
      </c>
      <c r="BM54" s="78">
        <f t="shared" si="27"/>
        <v>0</v>
      </c>
      <c r="BN54" s="78">
        <f t="shared" si="28"/>
        <v>0</v>
      </c>
      <c r="BO54" s="78">
        <f t="shared" si="29"/>
        <v>7.5956097375716833</v>
      </c>
      <c r="BP54" s="78">
        <f t="shared" si="30"/>
        <v>0.63296747813097365</v>
      </c>
      <c r="BR54" s="714"/>
      <c r="BS54" s="714" t="s">
        <v>196</v>
      </c>
      <c r="BT54" s="714" t="s">
        <v>1445</v>
      </c>
      <c r="BU54" s="714" t="s">
        <v>1476</v>
      </c>
      <c r="BV54" s="714" t="s">
        <v>179</v>
      </c>
      <c r="BW54" s="714"/>
    </row>
    <row r="55" spans="1:75" customFormat="1">
      <c r="A55" s="79" t="s">
        <v>7127</v>
      </c>
      <c r="B55" s="74"/>
      <c r="C55" s="79" t="s">
        <v>10844</v>
      </c>
      <c r="D55" s="75" t="str">
        <f>INDEX('PRICE LIST'!$D:$D,MATCH(RUTIN!C55,'PRICE LIST'!$E:$E,0))</f>
        <v>BOLT</v>
      </c>
      <c r="E55" s="919" t="str">
        <f>IFERROR(VLOOKUP(C55,'PRICE LIST'!E:M,2,0),0)</f>
        <v>BAUT L3 X 15</v>
      </c>
      <c r="F55" s="187" t="s">
        <v>7124</v>
      </c>
      <c r="G55" s="79" t="s">
        <v>109</v>
      </c>
      <c r="H55" s="919">
        <f>IFERROR(IF(G55="FOH",VLOOKUP(C55,'PRICE LIST'!E:Z,20,0),IF(G55="OPEX",VLOOKUP(C55,'PRICE LIST'!E:Z,21,0),0)),0)</f>
        <v>0</v>
      </c>
      <c r="I55" s="919">
        <f>IFERROR(IF(G55="FOH",VLOOKUP(H55,'PRICE LIST'!X:Z,3,0),IF(G55="OPEX",VLOOKUP(H55,'PRICE LIST'!Y:Z,2,0),0)),0)</f>
        <v>0</v>
      </c>
      <c r="J55" s="206" t="s">
        <v>33</v>
      </c>
      <c r="K55" s="206" t="s">
        <v>183</v>
      </c>
      <c r="L55" s="75" t="str">
        <f t="shared" si="1"/>
        <v>ALL</v>
      </c>
      <c r="M55" s="75" t="str">
        <f t="shared" si="2"/>
        <v>ALL</v>
      </c>
      <c r="N55" s="75" t="str">
        <f>IFERROR(VLOOKUP(C55,'PRICE LIST'!E:M,3,0),0)</f>
        <v>PACK</v>
      </c>
      <c r="O55" s="75" t="str">
        <f>IFERROR(VLOOKUP(C55,'PRICE LIST'!E:M,5,0),0)</f>
        <v>IDR</v>
      </c>
      <c r="P55" s="75">
        <f>IFERROR(VLOOKUP(C55,'PRICE LIST'!E:Z,8,0),0)</f>
        <v>60000</v>
      </c>
      <c r="Q55" s="75">
        <f>IFERROR(VLOOKUP(C55,'PRICE LIST'!E:Z,9,0),0)</f>
        <v>60000</v>
      </c>
      <c r="R55" s="75">
        <f>IFERROR(VLOOKUP(C55,'PRICE LIST'!E:Z,10,0),0)</f>
        <v>60000</v>
      </c>
      <c r="S55" s="75">
        <f>IFERROR(VLOOKUP(C55,'PRICE LIST'!E:Z,11,0),0)</f>
        <v>60000</v>
      </c>
      <c r="T55" s="75">
        <f>IFERROR(VLOOKUP(C55,'PRICE LIST'!E:Z,12,0),0)</f>
        <v>60000</v>
      </c>
      <c r="U55" s="75">
        <f>IFERROR(VLOOKUP(C55,'PRICE LIST'!E:Z,13,0),0)</f>
        <v>60000</v>
      </c>
      <c r="V55" s="75">
        <f>IFERROR(VLOOKUP(C55,'PRICE LIST'!E:Z,14,0),0)</f>
        <v>60000</v>
      </c>
      <c r="W55" s="75">
        <f>IFERROR(VLOOKUP(C55,'PRICE LIST'!E:Z,15,0),0)</f>
        <v>60000</v>
      </c>
      <c r="X55" s="75">
        <f>IFERROR(VLOOKUP(C55,'PRICE LIST'!E:Z,16,0),0)</f>
        <v>60000</v>
      </c>
      <c r="Y55" s="75">
        <f>IFERROR(VLOOKUP(C55,'PRICE LIST'!E:Z,17,0),0)</f>
        <v>60000</v>
      </c>
      <c r="Z55" s="75">
        <f>IFERROR(VLOOKUP(C55,'PRICE LIST'!E:Z,18,0),0)</f>
        <v>60000</v>
      </c>
      <c r="AA55" s="75">
        <f>IFERROR(VLOOKUP(C55,'PRICE LIST'!E:Z,19,0),0)</f>
        <v>60000</v>
      </c>
      <c r="AB55" s="178">
        <f t="shared" si="3"/>
        <v>3.7978048687858417</v>
      </c>
      <c r="AC55" s="178">
        <f t="shared" si="4"/>
        <v>3.7978048687858417</v>
      </c>
      <c r="AD55" s="178">
        <f t="shared" si="5"/>
        <v>3.7978048687858417</v>
      </c>
      <c r="AE55" s="178">
        <f t="shared" si="6"/>
        <v>3.7978048687858417</v>
      </c>
      <c r="AF55" s="178">
        <f t="shared" si="7"/>
        <v>3.7978048687858417</v>
      </c>
      <c r="AG55" s="178">
        <f t="shared" si="8"/>
        <v>3.7978048687858417</v>
      </c>
      <c r="AH55" s="178">
        <f t="shared" si="9"/>
        <v>3.7978048687858417</v>
      </c>
      <c r="AI55" s="178">
        <f t="shared" si="10"/>
        <v>3.7978048687858417</v>
      </c>
      <c r="AJ55" s="178">
        <f t="shared" si="11"/>
        <v>3.7978048687858417</v>
      </c>
      <c r="AK55" s="178">
        <f t="shared" si="12"/>
        <v>3.7978048687858417</v>
      </c>
      <c r="AL55" s="178">
        <f t="shared" si="13"/>
        <v>3.7978048687858417</v>
      </c>
      <c r="AM55" s="178">
        <f t="shared" si="14"/>
        <v>3.7978048687858417</v>
      </c>
      <c r="AN55" s="79">
        <v>1</v>
      </c>
      <c r="AO55" s="79"/>
      <c r="AP55" s="79"/>
      <c r="AQ55" s="79"/>
      <c r="AR55" s="79"/>
      <c r="AS55" s="79"/>
      <c r="AT55" s="79">
        <v>1</v>
      </c>
      <c r="AU55" s="79"/>
      <c r="AV55" s="79"/>
      <c r="AW55" s="79"/>
      <c r="AX55" s="79"/>
      <c r="AY55" s="79"/>
      <c r="AZ55" s="75">
        <f t="shared" si="15"/>
        <v>2</v>
      </c>
      <c r="BA55" s="77">
        <f t="shared" si="16"/>
        <v>0.16666666666666666</v>
      </c>
      <c r="BB55" s="47"/>
      <c r="BC55" s="78">
        <f t="shared" si="17"/>
        <v>3.7978048687858417</v>
      </c>
      <c r="BD55" s="78">
        <f t="shared" si="18"/>
        <v>0</v>
      </c>
      <c r="BE55" s="78">
        <f t="shared" si="19"/>
        <v>0</v>
      </c>
      <c r="BF55" s="78">
        <f t="shared" si="20"/>
        <v>0</v>
      </c>
      <c r="BG55" s="78">
        <f t="shared" si="21"/>
        <v>0</v>
      </c>
      <c r="BH55" s="78">
        <f t="shared" si="22"/>
        <v>0</v>
      </c>
      <c r="BI55" s="78">
        <f t="shared" si="23"/>
        <v>3.7978048687858417</v>
      </c>
      <c r="BJ55" s="78">
        <f t="shared" si="24"/>
        <v>0</v>
      </c>
      <c r="BK55" s="78">
        <f t="shared" si="25"/>
        <v>0</v>
      </c>
      <c r="BL55" s="78">
        <f t="shared" si="26"/>
        <v>0</v>
      </c>
      <c r="BM55" s="78">
        <f t="shared" si="27"/>
        <v>0</v>
      </c>
      <c r="BN55" s="78">
        <f t="shared" si="28"/>
        <v>0</v>
      </c>
      <c r="BO55" s="78">
        <f t="shared" si="29"/>
        <v>7.5956097375716833</v>
      </c>
      <c r="BP55" s="78">
        <f t="shared" si="30"/>
        <v>0.63296747813097365</v>
      </c>
      <c r="BR55" s="714"/>
      <c r="BS55" s="714" t="s">
        <v>197</v>
      </c>
      <c r="BT55" s="714" t="s">
        <v>1446</v>
      </c>
      <c r="BU55" s="714" t="s">
        <v>1476</v>
      </c>
      <c r="BV55" s="714" t="s">
        <v>179</v>
      </c>
      <c r="BW55" s="714"/>
    </row>
    <row r="56" spans="1:75" customFormat="1">
      <c r="A56" s="79" t="s">
        <v>7127</v>
      </c>
      <c r="B56" s="74"/>
      <c r="C56" s="79" t="s">
        <v>10845</v>
      </c>
      <c r="D56" s="75" t="str">
        <f>INDEX('PRICE LIST'!$D:$D,MATCH(RUTIN!C56,'PRICE LIST'!$E:$E,0))</f>
        <v>BOLT</v>
      </c>
      <c r="E56" s="919" t="str">
        <f>IFERROR(VLOOKUP(C56,'PRICE LIST'!E:M,2,0),0)</f>
        <v>BAUT L3 X 20</v>
      </c>
      <c r="F56" s="187" t="s">
        <v>7124</v>
      </c>
      <c r="G56" s="79" t="s">
        <v>109</v>
      </c>
      <c r="H56" s="919">
        <f>IFERROR(IF(G56="FOH",VLOOKUP(C56,'PRICE LIST'!E:Z,20,0),IF(G56="OPEX",VLOOKUP(C56,'PRICE LIST'!E:Z,21,0),0)),0)</f>
        <v>0</v>
      </c>
      <c r="I56" s="919">
        <f>IFERROR(IF(G56="FOH",VLOOKUP(H56,'PRICE LIST'!X:Z,3,0),IF(G56="OPEX",VLOOKUP(H56,'PRICE LIST'!Y:Z,2,0),0)),0)</f>
        <v>0</v>
      </c>
      <c r="J56" s="206" t="s">
        <v>33</v>
      </c>
      <c r="K56" s="206" t="s">
        <v>183</v>
      </c>
      <c r="L56" s="75" t="str">
        <f t="shared" si="1"/>
        <v>ALL</v>
      </c>
      <c r="M56" s="75" t="str">
        <f t="shared" si="2"/>
        <v>ALL</v>
      </c>
      <c r="N56" s="75" t="str">
        <f>IFERROR(VLOOKUP(C56,'PRICE LIST'!E:M,3,0),0)</f>
        <v>PACK</v>
      </c>
      <c r="O56" s="75" t="str">
        <f>IFERROR(VLOOKUP(C56,'PRICE LIST'!E:M,5,0),0)</f>
        <v>IDR</v>
      </c>
      <c r="P56" s="75">
        <f>IFERROR(VLOOKUP(C56,'PRICE LIST'!E:Z,8,0),0)</f>
        <v>75000</v>
      </c>
      <c r="Q56" s="75">
        <f>IFERROR(VLOOKUP(C56,'PRICE LIST'!E:Z,9,0),0)</f>
        <v>75000</v>
      </c>
      <c r="R56" s="75">
        <f>IFERROR(VLOOKUP(C56,'PRICE LIST'!E:Z,10,0),0)</f>
        <v>75000</v>
      </c>
      <c r="S56" s="75">
        <f>IFERROR(VLOOKUP(C56,'PRICE LIST'!E:Z,11,0),0)</f>
        <v>75000</v>
      </c>
      <c r="T56" s="75">
        <f>IFERROR(VLOOKUP(C56,'PRICE LIST'!E:Z,12,0),0)</f>
        <v>75000</v>
      </c>
      <c r="U56" s="75">
        <f>IFERROR(VLOOKUP(C56,'PRICE LIST'!E:Z,13,0),0)</f>
        <v>75000</v>
      </c>
      <c r="V56" s="75">
        <f>IFERROR(VLOOKUP(C56,'PRICE LIST'!E:Z,14,0),0)</f>
        <v>75000</v>
      </c>
      <c r="W56" s="75">
        <f>IFERROR(VLOOKUP(C56,'PRICE LIST'!E:Z,15,0),0)</f>
        <v>75000</v>
      </c>
      <c r="X56" s="75">
        <f>IFERROR(VLOOKUP(C56,'PRICE LIST'!E:Z,16,0),0)</f>
        <v>75000</v>
      </c>
      <c r="Y56" s="75">
        <f>IFERROR(VLOOKUP(C56,'PRICE LIST'!E:Z,17,0),0)</f>
        <v>75000</v>
      </c>
      <c r="Z56" s="75">
        <f>IFERROR(VLOOKUP(C56,'PRICE LIST'!E:Z,18,0),0)</f>
        <v>75000</v>
      </c>
      <c r="AA56" s="75">
        <f>IFERROR(VLOOKUP(C56,'PRICE LIST'!E:Z,19,0),0)</f>
        <v>75000</v>
      </c>
      <c r="AB56" s="178">
        <f t="shared" si="3"/>
        <v>4.7472560859823023</v>
      </c>
      <c r="AC56" s="178">
        <f t="shared" si="4"/>
        <v>4.7472560859823023</v>
      </c>
      <c r="AD56" s="178">
        <f t="shared" si="5"/>
        <v>4.7472560859823023</v>
      </c>
      <c r="AE56" s="178">
        <f t="shared" si="6"/>
        <v>4.7472560859823023</v>
      </c>
      <c r="AF56" s="178">
        <f t="shared" si="7"/>
        <v>4.7472560859823023</v>
      </c>
      <c r="AG56" s="178">
        <f t="shared" si="8"/>
        <v>4.7472560859823023</v>
      </c>
      <c r="AH56" s="178">
        <f t="shared" si="9"/>
        <v>4.7472560859823023</v>
      </c>
      <c r="AI56" s="178">
        <f t="shared" si="10"/>
        <v>4.7472560859823023</v>
      </c>
      <c r="AJ56" s="178">
        <f t="shared" si="11"/>
        <v>4.7472560859823023</v>
      </c>
      <c r="AK56" s="178">
        <f t="shared" si="12"/>
        <v>4.7472560859823023</v>
      </c>
      <c r="AL56" s="178">
        <f t="shared" si="13"/>
        <v>4.7472560859823023</v>
      </c>
      <c r="AM56" s="178">
        <f t="shared" si="14"/>
        <v>4.7472560859823023</v>
      </c>
      <c r="AN56" s="79">
        <v>1</v>
      </c>
      <c r="AO56" s="79"/>
      <c r="AP56" s="79"/>
      <c r="AQ56" s="79"/>
      <c r="AR56" s="79"/>
      <c r="AS56" s="79"/>
      <c r="AT56" s="79">
        <v>1</v>
      </c>
      <c r="AU56" s="79"/>
      <c r="AV56" s="79"/>
      <c r="AW56" s="79"/>
      <c r="AX56" s="79"/>
      <c r="AY56" s="79"/>
      <c r="AZ56" s="75">
        <f t="shared" si="15"/>
        <v>2</v>
      </c>
      <c r="BA56" s="77">
        <f t="shared" si="16"/>
        <v>0.16666666666666666</v>
      </c>
      <c r="BB56" s="47"/>
      <c r="BC56" s="78">
        <f t="shared" si="17"/>
        <v>4.7472560859823023</v>
      </c>
      <c r="BD56" s="78">
        <f t="shared" si="18"/>
        <v>0</v>
      </c>
      <c r="BE56" s="78">
        <f t="shared" si="19"/>
        <v>0</v>
      </c>
      <c r="BF56" s="78">
        <f t="shared" si="20"/>
        <v>0</v>
      </c>
      <c r="BG56" s="78">
        <f t="shared" si="21"/>
        <v>0</v>
      </c>
      <c r="BH56" s="78">
        <f t="shared" si="22"/>
        <v>0</v>
      </c>
      <c r="BI56" s="78">
        <f t="shared" si="23"/>
        <v>4.7472560859823023</v>
      </c>
      <c r="BJ56" s="78">
        <f t="shared" si="24"/>
        <v>0</v>
      </c>
      <c r="BK56" s="78">
        <f t="shared" si="25"/>
        <v>0</v>
      </c>
      <c r="BL56" s="78">
        <f t="shared" si="26"/>
        <v>0</v>
      </c>
      <c r="BM56" s="78">
        <f t="shared" si="27"/>
        <v>0</v>
      </c>
      <c r="BN56" s="78">
        <f t="shared" si="28"/>
        <v>0</v>
      </c>
      <c r="BO56" s="78">
        <f t="shared" si="29"/>
        <v>9.4945121719646046</v>
      </c>
      <c r="BP56" s="78">
        <f t="shared" si="30"/>
        <v>0.79120934766371709</v>
      </c>
      <c r="BR56" s="714"/>
      <c r="BS56" s="714" t="s">
        <v>198</v>
      </c>
      <c r="BT56" s="714" t="s">
        <v>1447</v>
      </c>
      <c r="BU56" s="714" t="s">
        <v>1476</v>
      </c>
      <c r="BV56" s="714" t="s">
        <v>179</v>
      </c>
      <c r="BW56" s="714"/>
    </row>
    <row r="57" spans="1:75" customFormat="1">
      <c r="A57" s="79" t="s">
        <v>7127</v>
      </c>
      <c r="B57" s="74"/>
      <c r="C57" s="79" t="s">
        <v>10846</v>
      </c>
      <c r="D57" s="75" t="str">
        <f>INDEX('PRICE LIST'!$D:$D,MATCH(RUTIN!C57,'PRICE LIST'!$E:$E,0))</f>
        <v>BOLT</v>
      </c>
      <c r="E57" s="919" t="str">
        <f>IFERROR(VLOOKUP(C57,'PRICE LIST'!E:M,2,0),0)</f>
        <v>BAUT L3 X 25</v>
      </c>
      <c r="F57" s="187" t="s">
        <v>7124</v>
      </c>
      <c r="G57" s="79" t="s">
        <v>109</v>
      </c>
      <c r="H57" s="919">
        <f>IFERROR(IF(G57="FOH",VLOOKUP(C57,'PRICE LIST'!E:Z,20,0),IF(G57="OPEX",VLOOKUP(C57,'PRICE LIST'!E:Z,21,0),0)),0)</f>
        <v>0</v>
      </c>
      <c r="I57" s="919">
        <f>IFERROR(IF(G57="FOH",VLOOKUP(H57,'PRICE LIST'!X:Z,3,0),IF(G57="OPEX",VLOOKUP(H57,'PRICE LIST'!Y:Z,2,0),0)),0)</f>
        <v>0</v>
      </c>
      <c r="J57" s="206" t="s">
        <v>33</v>
      </c>
      <c r="K57" s="206" t="s">
        <v>183</v>
      </c>
      <c r="L57" s="75" t="str">
        <f t="shared" si="1"/>
        <v>ALL</v>
      </c>
      <c r="M57" s="75" t="str">
        <f t="shared" si="2"/>
        <v>ALL</v>
      </c>
      <c r="N57" s="75" t="str">
        <f>IFERROR(VLOOKUP(C57,'PRICE LIST'!E:M,3,0),0)</f>
        <v>PACK</v>
      </c>
      <c r="O57" s="75" t="str">
        <f>IFERROR(VLOOKUP(C57,'PRICE LIST'!E:M,5,0),0)</f>
        <v>IDR</v>
      </c>
      <c r="P57" s="75">
        <f>IFERROR(VLOOKUP(C57,'PRICE LIST'!E:Z,8,0),0)</f>
        <v>75000</v>
      </c>
      <c r="Q57" s="75">
        <f>IFERROR(VLOOKUP(C57,'PRICE LIST'!E:Z,9,0),0)</f>
        <v>75000</v>
      </c>
      <c r="R57" s="75">
        <f>IFERROR(VLOOKUP(C57,'PRICE LIST'!E:Z,10,0),0)</f>
        <v>75000</v>
      </c>
      <c r="S57" s="75">
        <f>IFERROR(VLOOKUP(C57,'PRICE LIST'!E:Z,11,0),0)</f>
        <v>75000</v>
      </c>
      <c r="T57" s="75">
        <f>IFERROR(VLOOKUP(C57,'PRICE LIST'!E:Z,12,0),0)</f>
        <v>75000</v>
      </c>
      <c r="U57" s="75">
        <f>IFERROR(VLOOKUP(C57,'PRICE LIST'!E:Z,13,0),0)</f>
        <v>75000</v>
      </c>
      <c r="V57" s="75">
        <f>IFERROR(VLOOKUP(C57,'PRICE LIST'!E:Z,14,0),0)</f>
        <v>75000</v>
      </c>
      <c r="W57" s="75">
        <f>IFERROR(VLOOKUP(C57,'PRICE LIST'!E:Z,15,0),0)</f>
        <v>75000</v>
      </c>
      <c r="X57" s="75">
        <f>IFERROR(VLOOKUP(C57,'PRICE LIST'!E:Z,16,0),0)</f>
        <v>75000</v>
      </c>
      <c r="Y57" s="75">
        <f>IFERROR(VLOOKUP(C57,'PRICE LIST'!E:Z,17,0),0)</f>
        <v>75000</v>
      </c>
      <c r="Z57" s="75">
        <f>IFERROR(VLOOKUP(C57,'PRICE LIST'!E:Z,18,0),0)</f>
        <v>75000</v>
      </c>
      <c r="AA57" s="75">
        <f>IFERROR(VLOOKUP(C57,'PRICE LIST'!E:Z,19,0),0)</f>
        <v>75000</v>
      </c>
      <c r="AB57" s="178">
        <f t="shared" si="3"/>
        <v>4.7472560859823023</v>
      </c>
      <c r="AC57" s="178">
        <f t="shared" si="4"/>
        <v>4.7472560859823023</v>
      </c>
      <c r="AD57" s="178">
        <f t="shared" si="5"/>
        <v>4.7472560859823023</v>
      </c>
      <c r="AE57" s="178">
        <f t="shared" si="6"/>
        <v>4.7472560859823023</v>
      </c>
      <c r="AF57" s="178">
        <f t="shared" si="7"/>
        <v>4.7472560859823023</v>
      </c>
      <c r="AG57" s="178">
        <f t="shared" si="8"/>
        <v>4.7472560859823023</v>
      </c>
      <c r="AH57" s="178">
        <f t="shared" si="9"/>
        <v>4.7472560859823023</v>
      </c>
      <c r="AI57" s="178">
        <f t="shared" si="10"/>
        <v>4.7472560859823023</v>
      </c>
      <c r="AJ57" s="178">
        <f t="shared" si="11"/>
        <v>4.7472560859823023</v>
      </c>
      <c r="AK57" s="178">
        <f t="shared" si="12"/>
        <v>4.7472560859823023</v>
      </c>
      <c r="AL57" s="178">
        <f t="shared" si="13"/>
        <v>4.7472560859823023</v>
      </c>
      <c r="AM57" s="178">
        <f t="shared" si="14"/>
        <v>4.7472560859823023</v>
      </c>
      <c r="AN57" s="79">
        <v>1</v>
      </c>
      <c r="AO57" s="79"/>
      <c r="AP57" s="79"/>
      <c r="AQ57" s="79"/>
      <c r="AR57" s="79"/>
      <c r="AS57" s="79"/>
      <c r="AT57" s="79">
        <v>1</v>
      </c>
      <c r="AU57" s="79"/>
      <c r="AV57" s="79"/>
      <c r="AW57" s="79"/>
      <c r="AX57" s="79"/>
      <c r="AY57" s="79"/>
      <c r="AZ57" s="75">
        <f t="shared" si="15"/>
        <v>2</v>
      </c>
      <c r="BA57" s="77">
        <f t="shared" si="16"/>
        <v>0.16666666666666666</v>
      </c>
      <c r="BB57" s="47"/>
      <c r="BC57" s="78">
        <f t="shared" si="17"/>
        <v>4.7472560859823023</v>
      </c>
      <c r="BD57" s="78">
        <f t="shared" si="18"/>
        <v>0</v>
      </c>
      <c r="BE57" s="78">
        <f t="shared" si="19"/>
        <v>0</v>
      </c>
      <c r="BF57" s="78">
        <f t="shared" si="20"/>
        <v>0</v>
      </c>
      <c r="BG57" s="78">
        <f t="shared" si="21"/>
        <v>0</v>
      </c>
      <c r="BH57" s="78">
        <f t="shared" si="22"/>
        <v>0</v>
      </c>
      <c r="BI57" s="78">
        <f t="shared" si="23"/>
        <v>4.7472560859823023</v>
      </c>
      <c r="BJ57" s="78">
        <f t="shared" si="24"/>
        <v>0</v>
      </c>
      <c r="BK57" s="78">
        <f t="shared" si="25"/>
        <v>0</v>
      </c>
      <c r="BL57" s="78">
        <f t="shared" si="26"/>
        <v>0</v>
      </c>
      <c r="BM57" s="78">
        <f t="shared" si="27"/>
        <v>0</v>
      </c>
      <c r="BN57" s="78">
        <f t="shared" si="28"/>
        <v>0</v>
      </c>
      <c r="BO57" s="78">
        <f t="shared" si="29"/>
        <v>9.4945121719646046</v>
      </c>
      <c r="BP57" s="78">
        <f t="shared" si="30"/>
        <v>0.79120934766371709</v>
      </c>
      <c r="BR57" s="714"/>
      <c r="BS57" s="714" t="s">
        <v>199</v>
      </c>
      <c r="BT57" s="714" t="s">
        <v>1448</v>
      </c>
      <c r="BU57" s="714" t="s">
        <v>1476</v>
      </c>
      <c r="BV57" s="714" t="s">
        <v>179</v>
      </c>
      <c r="BW57" s="714"/>
    </row>
    <row r="58" spans="1:75" customFormat="1">
      <c r="A58" s="79" t="s">
        <v>7127</v>
      </c>
      <c r="B58" s="74"/>
      <c r="C58" s="79" t="s">
        <v>11412</v>
      </c>
      <c r="D58" s="75" t="str">
        <f>INDEX('PRICE LIST'!$D:$D,MATCH(RUTIN!C58,'PRICE LIST'!$E:$E,0))</f>
        <v>BOLT</v>
      </c>
      <c r="E58" s="919" t="str">
        <f>IFERROR(VLOOKUP(C58,'PRICE LIST'!E:M,2,0),0)</f>
        <v>BAUT L4 X 8</v>
      </c>
      <c r="F58" s="187" t="s">
        <v>7124</v>
      </c>
      <c r="G58" s="79" t="s">
        <v>109</v>
      </c>
      <c r="H58" s="919">
        <f>IFERROR(IF(G58="FOH",VLOOKUP(C58,'PRICE LIST'!E:Z,20,0),IF(G58="OPEX",VLOOKUP(C58,'PRICE LIST'!E:Z,21,0),0)),0)</f>
        <v>0</v>
      </c>
      <c r="I58" s="919">
        <f>IFERROR(IF(G58="FOH",VLOOKUP(H58,'PRICE LIST'!X:Z,3,0),IF(G58="OPEX",VLOOKUP(H58,'PRICE LIST'!Y:Z,2,0),0)),0)</f>
        <v>0</v>
      </c>
      <c r="J58" s="206" t="s">
        <v>33</v>
      </c>
      <c r="K58" s="206" t="s">
        <v>183</v>
      </c>
      <c r="L58" s="75" t="str">
        <f t="shared" si="1"/>
        <v>ALL</v>
      </c>
      <c r="M58" s="75" t="str">
        <f t="shared" si="2"/>
        <v>ALL</v>
      </c>
      <c r="N58" s="75" t="str">
        <f>IFERROR(VLOOKUP(C58,'PRICE LIST'!E:M,3,0),0)</f>
        <v>PACK</v>
      </c>
      <c r="O58" s="75" t="str">
        <f>IFERROR(VLOOKUP(C58,'PRICE LIST'!E:M,5,0),0)</f>
        <v>IDR</v>
      </c>
      <c r="P58" s="75">
        <f>IFERROR(VLOOKUP(C58,'PRICE LIST'!E:Z,8,0),0)</f>
        <v>65000</v>
      </c>
      <c r="Q58" s="75">
        <f>IFERROR(VLOOKUP(C58,'PRICE LIST'!E:Z,9,0),0)</f>
        <v>65000</v>
      </c>
      <c r="R58" s="75">
        <f>IFERROR(VLOOKUP(C58,'PRICE LIST'!E:Z,10,0),0)</f>
        <v>65000</v>
      </c>
      <c r="S58" s="75">
        <f>IFERROR(VLOOKUP(C58,'PRICE LIST'!E:Z,11,0),0)</f>
        <v>65000</v>
      </c>
      <c r="T58" s="75">
        <f>IFERROR(VLOOKUP(C58,'PRICE LIST'!E:Z,12,0),0)</f>
        <v>65000</v>
      </c>
      <c r="U58" s="75">
        <f>IFERROR(VLOOKUP(C58,'PRICE LIST'!E:Z,13,0),0)</f>
        <v>65000</v>
      </c>
      <c r="V58" s="75">
        <f>IFERROR(VLOOKUP(C58,'PRICE LIST'!E:Z,14,0),0)</f>
        <v>65000</v>
      </c>
      <c r="W58" s="75">
        <f>IFERROR(VLOOKUP(C58,'PRICE LIST'!E:Z,15,0),0)</f>
        <v>65000</v>
      </c>
      <c r="X58" s="75">
        <f>IFERROR(VLOOKUP(C58,'PRICE LIST'!E:Z,16,0),0)</f>
        <v>65000</v>
      </c>
      <c r="Y58" s="75">
        <f>IFERROR(VLOOKUP(C58,'PRICE LIST'!E:Z,17,0),0)</f>
        <v>65000</v>
      </c>
      <c r="Z58" s="75">
        <f>IFERROR(VLOOKUP(C58,'PRICE LIST'!E:Z,18,0),0)</f>
        <v>65000</v>
      </c>
      <c r="AA58" s="75">
        <f>IFERROR(VLOOKUP(C58,'PRICE LIST'!E:Z,19,0),0)</f>
        <v>65000</v>
      </c>
      <c r="AB58" s="178">
        <f t="shared" si="3"/>
        <v>4.1142886078513285</v>
      </c>
      <c r="AC58" s="178">
        <f t="shared" si="4"/>
        <v>4.1142886078513285</v>
      </c>
      <c r="AD58" s="178">
        <f t="shared" si="5"/>
        <v>4.1142886078513285</v>
      </c>
      <c r="AE58" s="178">
        <f t="shared" si="6"/>
        <v>4.1142886078513285</v>
      </c>
      <c r="AF58" s="178">
        <f t="shared" si="7"/>
        <v>4.1142886078513285</v>
      </c>
      <c r="AG58" s="178">
        <f t="shared" si="8"/>
        <v>4.1142886078513285</v>
      </c>
      <c r="AH58" s="178">
        <f t="shared" si="9"/>
        <v>4.1142886078513285</v>
      </c>
      <c r="AI58" s="178">
        <f t="shared" si="10"/>
        <v>4.1142886078513285</v>
      </c>
      <c r="AJ58" s="178">
        <f t="shared" si="11"/>
        <v>4.1142886078513285</v>
      </c>
      <c r="AK58" s="178">
        <f t="shared" si="12"/>
        <v>4.1142886078513285</v>
      </c>
      <c r="AL58" s="178">
        <f t="shared" si="13"/>
        <v>4.1142886078513285</v>
      </c>
      <c r="AM58" s="178">
        <f t="shared" si="14"/>
        <v>4.1142886078513285</v>
      </c>
      <c r="AN58" s="79">
        <v>1</v>
      </c>
      <c r="AO58" s="79"/>
      <c r="AP58" s="79"/>
      <c r="AQ58" s="79"/>
      <c r="AR58" s="79"/>
      <c r="AS58" s="79"/>
      <c r="AT58" s="79">
        <v>1</v>
      </c>
      <c r="AU58" s="79"/>
      <c r="AV58" s="79"/>
      <c r="AW58" s="79"/>
      <c r="AX58" s="79"/>
      <c r="AY58" s="79"/>
      <c r="AZ58" s="75">
        <f t="shared" si="15"/>
        <v>2</v>
      </c>
      <c r="BA58" s="77">
        <f t="shared" si="16"/>
        <v>0.16666666666666666</v>
      </c>
      <c r="BB58" s="47"/>
      <c r="BC58" s="78">
        <f t="shared" si="17"/>
        <v>4.1142886078513285</v>
      </c>
      <c r="BD58" s="78">
        <f t="shared" si="18"/>
        <v>0</v>
      </c>
      <c r="BE58" s="78">
        <f t="shared" si="19"/>
        <v>0</v>
      </c>
      <c r="BF58" s="78">
        <f t="shared" si="20"/>
        <v>0</v>
      </c>
      <c r="BG58" s="78">
        <f t="shared" si="21"/>
        <v>0</v>
      </c>
      <c r="BH58" s="78">
        <f t="shared" si="22"/>
        <v>0</v>
      </c>
      <c r="BI58" s="78">
        <f t="shared" si="23"/>
        <v>4.1142886078513285</v>
      </c>
      <c r="BJ58" s="78">
        <f t="shared" si="24"/>
        <v>0</v>
      </c>
      <c r="BK58" s="78">
        <f t="shared" si="25"/>
        <v>0</v>
      </c>
      <c r="BL58" s="78">
        <f t="shared" si="26"/>
        <v>0</v>
      </c>
      <c r="BM58" s="78">
        <f t="shared" si="27"/>
        <v>0</v>
      </c>
      <c r="BN58" s="78">
        <f t="shared" si="28"/>
        <v>0</v>
      </c>
      <c r="BO58" s="78">
        <f t="shared" si="29"/>
        <v>8.2285772157026571</v>
      </c>
      <c r="BP58" s="78">
        <f t="shared" si="30"/>
        <v>0.68571476797522146</v>
      </c>
      <c r="BR58" s="714"/>
      <c r="BS58" s="714" t="s">
        <v>200</v>
      </c>
      <c r="BT58" s="714" t="s">
        <v>1449</v>
      </c>
      <c r="BU58" s="714" t="s">
        <v>166</v>
      </c>
      <c r="BV58" s="714" t="s">
        <v>179</v>
      </c>
      <c r="BW58" s="714"/>
    </row>
    <row r="59" spans="1:75" customFormat="1">
      <c r="A59" s="79" t="s">
        <v>7127</v>
      </c>
      <c r="B59" s="74"/>
      <c r="C59" s="79" t="s">
        <v>10848</v>
      </c>
      <c r="D59" s="75" t="str">
        <f>INDEX('PRICE LIST'!$D:$D,MATCH(RUTIN!C59,'PRICE LIST'!$E:$E,0))</f>
        <v>BOLT</v>
      </c>
      <c r="E59" s="919" t="str">
        <f>IFERROR(VLOOKUP(C59,'PRICE LIST'!E:M,2,0),0)</f>
        <v>BAUT L4 X 10</v>
      </c>
      <c r="F59" s="187" t="s">
        <v>7124</v>
      </c>
      <c r="G59" s="79" t="s">
        <v>109</v>
      </c>
      <c r="H59" s="919">
        <f>IFERROR(IF(G59="FOH",VLOOKUP(C59,'PRICE LIST'!E:Z,20,0),IF(G59="OPEX",VLOOKUP(C59,'PRICE LIST'!E:Z,21,0),0)),0)</f>
        <v>0</v>
      </c>
      <c r="I59" s="919">
        <f>IFERROR(IF(G59="FOH",VLOOKUP(H59,'PRICE LIST'!X:Z,3,0),IF(G59="OPEX",VLOOKUP(H59,'PRICE LIST'!Y:Z,2,0),0)),0)</f>
        <v>0</v>
      </c>
      <c r="J59" s="206" t="s">
        <v>33</v>
      </c>
      <c r="K59" s="206" t="s">
        <v>183</v>
      </c>
      <c r="L59" s="75" t="str">
        <f t="shared" si="1"/>
        <v>ALL</v>
      </c>
      <c r="M59" s="75" t="str">
        <f t="shared" si="2"/>
        <v>ALL</v>
      </c>
      <c r="N59" s="75" t="str">
        <f>IFERROR(VLOOKUP(C59,'PRICE LIST'!E:M,3,0),0)</f>
        <v>PACK</v>
      </c>
      <c r="O59" s="75" t="str">
        <f>IFERROR(VLOOKUP(C59,'PRICE LIST'!E:M,5,0),0)</f>
        <v>IDR</v>
      </c>
      <c r="P59" s="75">
        <f>IFERROR(VLOOKUP(C59,'PRICE LIST'!E:Z,8,0),0)</f>
        <v>70000</v>
      </c>
      <c r="Q59" s="75">
        <f>IFERROR(VLOOKUP(C59,'PRICE LIST'!E:Z,9,0),0)</f>
        <v>70000</v>
      </c>
      <c r="R59" s="75">
        <f>IFERROR(VLOOKUP(C59,'PRICE LIST'!E:Z,10,0),0)</f>
        <v>70000</v>
      </c>
      <c r="S59" s="75">
        <f>IFERROR(VLOOKUP(C59,'PRICE LIST'!E:Z,11,0),0)</f>
        <v>70000</v>
      </c>
      <c r="T59" s="75">
        <f>IFERROR(VLOOKUP(C59,'PRICE LIST'!E:Z,12,0),0)</f>
        <v>70000</v>
      </c>
      <c r="U59" s="75">
        <f>IFERROR(VLOOKUP(C59,'PRICE LIST'!E:Z,13,0),0)</f>
        <v>70000</v>
      </c>
      <c r="V59" s="75">
        <f>IFERROR(VLOOKUP(C59,'PRICE LIST'!E:Z,14,0),0)</f>
        <v>70000</v>
      </c>
      <c r="W59" s="75">
        <f>IFERROR(VLOOKUP(C59,'PRICE LIST'!E:Z,15,0),0)</f>
        <v>70000</v>
      </c>
      <c r="X59" s="75">
        <f>IFERROR(VLOOKUP(C59,'PRICE LIST'!E:Z,16,0),0)</f>
        <v>70000</v>
      </c>
      <c r="Y59" s="75">
        <f>IFERROR(VLOOKUP(C59,'PRICE LIST'!E:Z,17,0),0)</f>
        <v>70000</v>
      </c>
      <c r="Z59" s="75">
        <f>IFERROR(VLOOKUP(C59,'PRICE LIST'!E:Z,18,0),0)</f>
        <v>70000</v>
      </c>
      <c r="AA59" s="75">
        <f>IFERROR(VLOOKUP(C59,'PRICE LIST'!E:Z,19,0),0)</f>
        <v>70000</v>
      </c>
      <c r="AB59" s="178">
        <f t="shared" si="3"/>
        <v>4.4307723469168154</v>
      </c>
      <c r="AC59" s="178">
        <f t="shared" si="4"/>
        <v>4.4307723469168154</v>
      </c>
      <c r="AD59" s="178">
        <f t="shared" si="5"/>
        <v>4.4307723469168154</v>
      </c>
      <c r="AE59" s="178">
        <f t="shared" si="6"/>
        <v>4.4307723469168154</v>
      </c>
      <c r="AF59" s="178">
        <f t="shared" si="7"/>
        <v>4.4307723469168154</v>
      </c>
      <c r="AG59" s="178">
        <f t="shared" si="8"/>
        <v>4.4307723469168154</v>
      </c>
      <c r="AH59" s="178">
        <f t="shared" si="9"/>
        <v>4.4307723469168154</v>
      </c>
      <c r="AI59" s="178">
        <f t="shared" si="10"/>
        <v>4.4307723469168154</v>
      </c>
      <c r="AJ59" s="178">
        <f t="shared" si="11"/>
        <v>4.4307723469168154</v>
      </c>
      <c r="AK59" s="178">
        <f t="shared" si="12"/>
        <v>4.4307723469168154</v>
      </c>
      <c r="AL59" s="178">
        <f t="shared" si="13"/>
        <v>4.4307723469168154</v>
      </c>
      <c r="AM59" s="178">
        <f t="shared" si="14"/>
        <v>4.4307723469168154</v>
      </c>
      <c r="AN59" s="79">
        <v>1</v>
      </c>
      <c r="AO59" s="79"/>
      <c r="AP59" s="79"/>
      <c r="AQ59" s="79"/>
      <c r="AR59" s="79"/>
      <c r="AS59" s="79"/>
      <c r="AT59" s="79">
        <v>1</v>
      </c>
      <c r="AU59" s="79"/>
      <c r="AV59" s="79"/>
      <c r="AW59" s="79"/>
      <c r="AX59" s="79"/>
      <c r="AY59" s="79"/>
      <c r="AZ59" s="75">
        <f t="shared" si="15"/>
        <v>2</v>
      </c>
      <c r="BA59" s="77">
        <f t="shared" si="16"/>
        <v>0.16666666666666666</v>
      </c>
      <c r="BB59" s="47"/>
      <c r="BC59" s="78">
        <f t="shared" si="17"/>
        <v>4.4307723469168154</v>
      </c>
      <c r="BD59" s="78">
        <f t="shared" si="18"/>
        <v>0</v>
      </c>
      <c r="BE59" s="78">
        <f t="shared" si="19"/>
        <v>0</v>
      </c>
      <c r="BF59" s="78">
        <f t="shared" si="20"/>
        <v>0</v>
      </c>
      <c r="BG59" s="78">
        <f t="shared" si="21"/>
        <v>0</v>
      </c>
      <c r="BH59" s="78">
        <f t="shared" si="22"/>
        <v>0</v>
      </c>
      <c r="BI59" s="78">
        <f t="shared" si="23"/>
        <v>4.4307723469168154</v>
      </c>
      <c r="BJ59" s="78">
        <f t="shared" si="24"/>
        <v>0</v>
      </c>
      <c r="BK59" s="78">
        <f t="shared" si="25"/>
        <v>0</v>
      </c>
      <c r="BL59" s="78">
        <f t="shared" si="26"/>
        <v>0</v>
      </c>
      <c r="BM59" s="78">
        <f t="shared" si="27"/>
        <v>0</v>
      </c>
      <c r="BN59" s="78">
        <f t="shared" si="28"/>
        <v>0</v>
      </c>
      <c r="BO59" s="78">
        <f t="shared" si="29"/>
        <v>8.8615446938336309</v>
      </c>
      <c r="BP59" s="78">
        <f t="shared" si="30"/>
        <v>0.73846205781946928</v>
      </c>
      <c r="BR59" s="714"/>
      <c r="BS59" s="714" t="s">
        <v>201</v>
      </c>
      <c r="BT59" s="714" t="s">
        <v>1450</v>
      </c>
      <c r="BU59" s="714" t="s">
        <v>166</v>
      </c>
      <c r="BV59" s="714" t="s">
        <v>179</v>
      </c>
      <c r="BW59" s="714"/>
    </row>
    <row r="60" spans="1:75" customFormat="1">
      <c r="A60" s="79" t="s">
        <v>7127</v>
      </c>
      <c r="B60" s="74"/>
      <c r="C60" s="79" t="s">
        <v>10849</v>
      </c>
      <c r="D60" s="75" t="str">
        <f>INDEX('PRICE LIST'!$D:$D,MATCH(RUTIN!C60,'PRICE LIST'!$E:$E,0))</f>
        <v>BOLT</v>
      </c>
      <c r="E60" s="919" t="str">
        <f>IFERROR(VLOOKUP(C60,'PRICE LIST'!E:M,2,0),0)</f>
        <v>BAUT L4 X 15</v>
      </c>
      <c r="F60" s="187" t="s">
        <v>7124</v>
      </c>
      <c r="G60" s="79" t="s">
        <v>109</v>
      </c>
      <c r="H60" s="919">
        <f>IFERROR(IF(G60="FOH",VLOOKUP(C60,'PRICE LIST'!E:Z,20,0),IF(G60="OPEX",VLOOKUP(C60,'PRICE LIST'!E:Z,21,0),0)),0)</f>
        <v>0</v>
      </c>
      <c r="I60" s="919">
        <f>IFERROR(IF(G60="FOH",VLOOKUP(H60,'PRICE LIST'!X:Z,3,0),IF(G60="OPEX",VLOOKUP(H60,'PRICE LIST'!Y:Z,2,0),0)),0)</f>
        <v>0</v>
      </c>
      <c r="J60" s="206" t="s">
        <v>33</v>
      </c>
      <c r="K60" s="206" t="s">
        <v>183</v>
      </c>
      <c r="L60" s="75" t="str">
        <f t="shared" si="1"/>
        <v>ALL</v>
      </c>
      <c r="M60" s="75" t="str">
        <f t="shared" si="2"/>
        <v>ALL</v>
      </c>
      <c r="N60" s="75" t="str">
        <f>IFERROR(VLOOKUP(C60,'PRICE LIST'!E:M,3,0),0)</f>
        <v>PACK</v>
      </c>
      <c r="O60" s="75" t="str">
        <f>IFERROR(VLOOKUP(C60,'PRICE LIST'!E:M,5,0),0)</f>
        <v>IDR</v>
      </c>
      <c r="P60" s="75">
        <f>IFERROR(VLOOKUP(C60,'PRICE LIST'!E:Z,8,0),0)</f>
        <v>70000</v>
      </c>
      <c r="Q60" s="75">
        <f>IFERROR(VLOOKUP(C60,'PRICE LIST'!E:Z,9,0),0)</f>
        <v>70000</v>
      </c>
      <c r="R60" s="75">
        <f>IFERROR(VLOOKUP(C60,'PRICE LIST'!E:Z,10,0),0)</f>
        <v>70000</v>
      </c>
      <c r="S60" s="75">
        <f>IFERROR(VLOOKUP(C60,'PRICE LIST'!E:Z,11,0),0)</f>
        <v>70000</v>
      </c>
      <c r="T60" s="75">
        <f>IFERROR(VLOOKUP(C60,'PRICE LIST'!E:Z,12,0),0)</f>
        <v>70000</v>
      </c>
      <c r="U60" s="75">
        <f>IFERROR(VLOOKUP(C60,'PRICE LIST'!E:Z,13,0),0)</f>
        <v>70000</v>
      </c>
      <c r="V60" s="75">
        <f>IFERROR(VLOOKUP(C60,'PRICE LIST'!E:Z,14,0),0)</f>
        <v>70000</v>
      </c>
      <c r="W60" s="75">
        <f>IFERROR(VLOOKUP(C60,'PRICE LIST'!E:Z,15,0),0)</f>
        <v>70000</v>
      </c>
      <c r="X60" s="75">
        <f>IFERROR(VLOOKUP(C60,'PRICE LIST'!E:Z,16,0),0)</f>
        <v>70000</v>
      </c>
      <c r="Y60" s="75">
        <f>IFERROR(VLOOKUP(C60,'PRICE LIST'!E:Z,17,0),0)</f>
        <v>70000</v>
      </c>
      <c r="Z60" s="75">
        <f>IFERROR(VLOOKUP(C60,'PRICE LIST'!E:Z,18,0),0)</f>
        <v>70000</v>
      </c>
      <c r="AA60" s="75">
        <f>IFERROR(VLOOKUP(C60,'PRICE LIST'!E:Z,19,0),0)</f>
        <v>70000</v>
      </c>
      <c r="AB60" s="178">
        <f t="shared" si="3"/>
        <v>4.4307723469168154</v>
      </c>
      <c r="AC60" s="178">
        <f t="shared" si="4"/>
        <v>4.4307723469168154</v>
      </c>
      <c r="AD60" s="178">
        <f t="shared" si="5"/>
        <v>4.4307723469168154</v>
      </c>
      <c r="AE60" s="178">
        <f t="shared" si="6"/>
        <v>4.4307723469168154</v>
      </c>
      <c r="AF60" s="178">
        <f t="shared" si="7"/>
        <v>4.4307723469168154</v>
      </c>
      <c r="AG60" s="178">
        <f t="shared" si="8"/>
        <v>4.4307723469168154</v>
      </c>
      <c r="AH60" s="178">
        <f t="shared" si="9"/>
        <v>4.4307723469168154</v>
      </c>
      <c r="AI60" s="178">
        <f t="shared" si="10"/>
        <v>4.4307723469168154</v>
      </c>
      <c r="AJ60" s="178">
        <f t="shared" si="11"/>
        <v>4.4307723469168154</v>
      </c>
      <c r="AK60" s="178">
        <f t="shared" si="12"/>
        <v>4.4307723469168154</v>
      </c>
      <c r="AL60" s="178">
        <f t="shared" si="13"/>
        <v>4.4307723469168154</v>
      </c>
      <c r="AM60" s="178">
        <f t="shared" si="14"/>
        <v>4.4307723469168154</v>
      </c>
      <c r="AN60" s="79">
        <v>1</v>
      </c>
      <c r="AO60" s="79"/>
      <c r="AP60" s="79"/>
      <c r="AQ60" s="79"/>
      <c r="AR60" s="79"/>
      <c r="AS60" s="79"/>
      <c r="AT60" s="79">
        <v>1</v>
      </c>
      <c r="AU60" s="79"/>
      <c r="AV60" s="79"/>
      <c r="AW60" s="79"/>
      <c r="AX60" s="79"/>
      <c r="AY60" s="79"/>
      <c r="AZ60" s="75">
        <f t="shared" si="15"/>
        <v>2</v>
      </c>
      <c r="BA60" s="77">
        <f t="shared" si="16"/>
        <v>0.16666666666666666</v>
      </c>
      <c r="BB60" s="47"/>
      <c r="BC60" s="78">
        <f t="shared" si="17"/>
        <v>4.4307723469168154</v>
      </c>
      <c r="BD60" s="78">
        <f t="shared" si="18"/>
        <v>0</v>
      </c>
      <c r="BE60" s="78">
        <f t="shared" si="19"/>
        <v>0</v>
      </c>
      <c r="BF60" s="78">
        <f t="shared" si="20"/>
        <v>0</v>
      </c>
      <c r="BG60" s="78">
        <f t="shared" si="21"/>
        <v>0</v>
      </c>
      <c r="BH60" s="78">
        <f t="shared" si="22"/>
        <v>0</v>
      </c>
      <c r="BI60" s="78">
        <f t="shared" si="23"/>
        <v>4.4307723469168154</v>
      </c>
      <c r="BJ60" s="78">
        <f t="shared" si="24"/>
        <v>0</v>
      </c>
      <c r="BK60" s="78">
        <f t="shared" si="25"/>
        <v>0</v>
      </c>
      <c r="BL60" s="78">
        <f t="shared" si="26"/>
        <v>0</v>
      </c>
      <c r="BM60" s="78">
        <f t="shared" si="27"/>
        <v>0</v>
      </c>
      <c r="BN60" s="78">
        <f t="shared" si="28"/>
        <v>0</v>
      </c>
      <c r="BO60" s="78">
        <f t="shared" si="29"/>
        <v>8.8615446938336309</v>
      </c>
      <c r="BP60" s="78">
        <f t="shared" si="30"/>
        <v>0.73846205781946928</v>
      </c>
      <c r="BR60" s="714"/>
      <c r="BS60" s="714" t="s">
        <v>167</v>
      </c>
      <c r="BT60" s="714" t="s">
        <v>1435</v>
      </c>
      <c r="BU60" s="714" t="s">
        <v>167</v>
      </c>
      <c r="BV60" s="714" t="s">
        <v>179</v>
      </c>
      <c r="BW60" s="714"/>
    </row>
    <row r="61" spans="1:75" customFormat="1">
      <c r="A61" s="79" t="s">
        <v>7127</v>
      </c>
      <c r="B61" s="74"/>
      <c r="C61" s="79" t="s">
        <v>11494</v>
      </c>
      <c r="D61" s="75" t="str">
        <f>INDEX('PRICE LIST'!$D:$D,MATCH(RUTIN!C61,'PRICE LIST'!$E:$E,0))</f>
        <v>BOLT</v>
      </c>
      <c r="E61" s="919" t="str">
        <f>IFERROR(VLOOKUP(C61,'PRICE LIST'!E:M,2,0),0)</f>
        <v>BAUT L4 X 18</v>
      </c>
      <c r="F61" s="187" t="s">
        <v>7124</v>
      </c>
      <c r="G61" s="79" t="s">
        <v>109</v>
      </c>
      <c r="H61" s="919">
        <f>IFERROR(IF(G61="FOH",VLOOKUP(C61,'PRICE LIST'!E:Z,20,0),IF(G61="OPEX",VLOOKUP(C61,'PRICE LIST'!E:Z,21,0),0)),0)</f>
        <v>0</v>
      </c>
      <c r="I61" s="919">
        <f>IFERROR(IF(G61="FOH",VLOOKUP(H61,'PRICE LIST'!X:Z,3,0),IF(G61="OPEX",VLOOKUP(H61,'PRICE LIST'!Y:Z,2,0),0)),0)</f>
        <v>0</v>
      </c>
      <c r="J61" s="206" t="s">
        <v>33</v>
      </c>
      <c r="K61" s="206" t="s">
        <v>183</v>
      </c>
      <c r="L61" s="75" t="str">
        <f t="shared" si="1"/>
        <v>ALL</v>
      </c>
      <c r="M61" s="75" t="str">
        <f t="shared" si="2"/>
        <v>ALL</v>
      </c>
      <c r="N61" s="75" t="str">
        <f>IFERROR(VLOOKUP(C61,'PRICE LIST'!E:M,3,0),0)</f>
        <v>PACK</v>
      </c>
      <c r="O61" s="75" t="str">
        <f>IFERROR(VLOOKUP(C61,'PRICE LIST'!E:M,5,0),0)</f>
        <v>IDR</v>
      </c>
      <c r="P61" s="75">
        <f>IFERROR(VLOOKUP(C61,'PRICE LIST'!E:Z,8,0),0)</f>
        <v>75000</v>
      </c>
      <c r="Q61" s="75">
        <f>IFERROR(VLOOKUP(C61,'PRICE LIST'!E:Z,9,0),0)</f>
        <v>75000</v>
      </c>
      <c r="R61" s="75">
        <f>IFERROR(VLOOKUP(C61,'PRICE LIST'!E:Z,10,0),0)</f>
        <v>75000</v>
      </c>
      <c r="S61" s="75">
        <f>IFERROR(VLOOKUP(C61,'PRICE LIST'!E:Z,11,0),0)</f>
        <v>75000</v>
      </c>
      <c r="T61" s="75">
        <f>IFERROR(VLOOKUP(C61,'PRICE LIST'!E:Z,12,0),0)</f>
        <v>75000</v>
      </c>
      <c r="U61" s="75">
        <f>IFERROR(VLOOKUP(C61,'PRICE LIST'!E:Z,13,0),0)</f>
        <v>75000</v>
      </c>
      <c r="V61" s="75">
        <f>IFERROR(VLOOKUP(C61,'PRICE LIST'!E:Z,14,0),0)</f>
        <v>75000</v>
      </c>
      <c r="W61" s="75">
        <f>IFERROR(VLOOKUP(C61,'PRICE LIST'!E:Z,15,0),0)</f>
        <v>75000</v>
      </c>
      <c r="X61" s="75">
        <f>IFERROR(VLOOKUP(C61,'PRICE LIST'!E:Z,16,0),0)</f>
        <v>75000</v>
      </c>
      <c r="Y61" s="75">
        <f>IFERROR(VLOOKUP(C61,'PRICE LIST'!E:Z,17,0),0)</f>
        <v>75000</v>
      </c>
      <c r="Z61" s="75">
        <f>IFERROR(VLOOKUP(C61,'PRICE LIST'!E:Z,18,0),0)</f>
        <v>75000</v>
      </c>
      <c r="AA61" s="75">
        <f>IFERROR(VLOOKUP(C61,'PRICE LIST'!E:Z,19,0),0)</f>
        <v>75000</v>
      </c>
      <c r="AB61" s="178">
        <f t="shared" si="3"/>
        <v>4.7472560859823023</v>
      </c>
      <c r="AC61" s="178">
        <f t="shared" si="4"/>
        <v>4.7472560859823023</v>
      </c>
      <c r="AD61" s="178">
        <f t="shared" si="5"/>
        <v>4.7472560859823023</v>
      </c>
      <c r="AE61" s="178">
        <f t="shared" si="6"/>
        <v>4.7472560859823023</v>
      </c>
      <c r="AF61" s="178">
        <f t="shared" si="7"/>
        <v>4.7472560859823023</v>
      </c>
      <c r="AG61" s="178">
        <f t="shared" si="8"/>
        <v>4.7472560859823023</v>
      </c>
      <c r="AH61" s="178">
        <f t="shared" si="9"/>
        <v>4.7472560859823023</v>
      </c>
      <c r="AI61" s="178">
        <f t="shared" si="10"/>
        <v>4.7472560859823023</v>
      </c>
      <c r="AJ61" s="178">
        <f t="shared" si="11"/>
        <v>4.7472560859823023</v>
      </c>
      <c r="AK61" s="178">
        <f t="shared" si="12"/>
        <v>4.7472560859823023</v>
      </c>
      <c r="AL61" s="178">
        <f t="shared" si="13"/>
        <v>4.7472560859823023</v>
      </c>
      <c r="AM61" s="178">
        <f t="shared" si="14"/>
        <v>4.7472560859823023</v>
      </c>
      <c r="AN61" s="79"/>
      <c r="AO61" s="79"/>
      <c r="AP61" s="79"/>
      <c r="AQ61" s="79">
        <v>1</v>
      </c>
      <c r="AR61" s="79"/>
      <c r="AS61" s="79"/>
      <c r="AT61" s="79"/>
      <c r="AU61" s="79"/>
      <c r="AV61" s="79"/>
      <c r="AW61" s="79"/>
      <c r="AX61" s="79"/>
      <c r="AY61" s="79"/>
      <c r="AZ61" s="75">
        <f t="shared" si="15"/>
        <v>1</v>
      </c>
      <c r="BA61" s="77">
        <f t="shared" si="16"/>
        <v>8.3333333333333329E-2</v>
      </c>
      <c r="BB61" s="47"/>
      <c r="BC61" s="78">
        <f t="shared" si="17"/>
        <v>0</v>
      </c>
      <c r="BD61" s="78">
        <f t="shared" si="18"/>
        <v>0</v>
      </c>
      <c r="BE61" s="78">
        <f t="shared" si="19"/>
        <v>0</v>
      </c>
      <c r="BF61" s="78">
        <f t="shared" si="20"/>
        <v>4.7472560859823023</v>
      </c>
      <c r="BG61" s="78">
        <f t="shared" si="21"/>
        <v>0</v>
      </c>
      <c r="BH61" s="78">
        <f t="shared" si="22"/>
        <v>0</v>
      </c>
      <c r="BI61" s="78">
        <f t="shared" si="23"/>
        <v>0</v>
      </c>
      <c r="BJ61" s="78">
        <f t="shared" si="24"/>
        <v>0</v>
      </c>
      <c r="BK61" s="78">
        <f t="shared" si="25"/>
        <v>0</v>
      </c>
      <c r="BL61" s="78">
        <f t="shared" si="26"/>
        <v>0</v>
      </c>
      <c r="BM61" s="78">
        <f t="shared" si="27"/>
        <v>0</v>
      </c>
      <c r="BN61" s="78">
        <f t="shared" si="28"/>
        <v>0</v>
      </c>
      <c r="BO61" s="78">
        <f t="shared" si="29"/>
        <v>4.7472560859823023</v>
      </c>
      <c r="BP61" s="78">
        <f t="shared" si="30"/>
        <v>0.39560467383185854</v>
      </c>
      <c r="BR61" s="714"/>
      <c r="BS61" s="714" t="s">
        <v>144</v>
      </c>
      <c r="BT61" s="714" t="s">
        <v>144</v>
      </c>
      <c r="BU61" s="714" t="s">
        <v>1460</v>
      </c>
      <c r="BV61" s="714" t="s">
        <v>170</v>
      </c>
      <c r="BW61" s="714"/>
    </row>
    <row r="62" spans="1:75" customFormat="1">
      <c r="A62" s="79" t="s">
        <v>7127</v>
      </c>
      <c r="B62" s="74"/>
      <c r="C62" s="79" t="s">
        <v>10850</v>
      </c>
      <c r="D62" s="75" t="str">
        <f>INDEX('PRICE LIST'!$D:$D,MATCH(RUTIN!C62,'PRICE LIST'!$E:$E,0))</f>
        <v>BOLT</v>
      </c>
      <c r="E62" s="919" t="str">
        <f>IFERROR(VLOOKUP(C62,'PRICE LIST'!E:M,2,0),0)</f>
        <v>BAUT L4 X 20</v>
      </c>
      <c r="F62" s="187" t="s">
        <v>7124</v>
      </c>
      <c r="G62" s="79" t="s">
        <v>109</v>
      </c>
      <c r="H62" s="919">
        <f>IFERROR(IF(G62="FOH",VLOOKUP(C62,'PRICE LIST'!E:Z,20,0),IF(G62="OPEX",VLOOKUP(C62,'PRICE LIST'!E:Z,21,0),0)),0)</f>
        <v>0</v>
      </c>
      <c r="I62" s="919">
        <f>IFERROR(IF(G62="FOH",VLOOKUP(H62,'PRICE LIST'!X:Z,3,0),IF(G62="OPEX",VLOOKUP(H62,'PRICE LIST'!Y:Z,2,0),0)),0)</f>
        <v>0</v>
      </c>
      <c r="J62" s="206" t="s">
        <v>33</v>
      </c>
      <c r="K62" s="206" t="s">
        <v>183</v>
      </c>
      <c r="L62" s="75" t="str">
        <f t="shared" si="1"/>
        <v>ALL</v>
      </c>
      <c r="M62" s="75" t="str">
        <f t="shared" si="2"/>
        <v>ALL</v>
      </c>
      <c r="N62" s="75" t="str">
        <f>IFERROR(VLOOKUP(C62,'PRICE LIST'!E:M,3,0),0)</f>
        <v>PACK</v>
      </c>
      <c r="O62" s="75" t="str">
        <f>IFERROR(VLOOKUP(C62,'PRICE LIST'!E:M,5,0),0)</f>
        <v>IDR</v>
      </c>
      <c r="P62" s="75">
        <f>IFERROR(VLOOKUP(C62,'PRICE LIST'!E:Z,8,0),0)</f>
        <v>70000</v>
      </c>
      <c r="Q62" s="75">
        <f>IFERROR(VLOOKUP(C62,'PRICE LIST'!E:Z,9,0),0)</f>
        <v>70000</v>
      </c>
      <c r="R62" s="75">
        <f>IFERROR(VLOOKUP(C62,'PRICE LIST'!E:Z,10,0),0)</f>
        <v>70000</v>
      </c>
      <c r="S62" s="75">
        <f>IFERROR(VLOOKUP(C62,'PRICE LIST'!E:Z,11,0),0)</f>
        <v>70000</v>
      </c>
      <c r="T62" s="75">
        <f>IFERROR(VLOOKUP(C62,'PRICE LIST'!E:Z,12,0),0)</f>
        <v>70000</v>
      </c>
      <c r="U62" s="75">
        <f>IFERROR(VLOOKUP(C62,'PRICE LIST'!E:Z,13,0),0)</f>
        <v>70000</v>
      </c>
      <c r="V62" s="75">
        <f>IFERROR(VLOOKUP(C62,'PRICE LIST'!E:Z,14,0),0)</f>
        <v>70000</v>
      </c>
      <c r="W62" s="75">
        <f>IFERROR(VLOOKUP(C62,'PRICE LIST'!E:Z,15,0),0)</f>
        <v>70000</v>
      </c>
      <c r="X62" s="75">
        <f>IFERROR(VLOOKUP(C62,'PRICE LIST'!E:Z,16,0),0)</f>
        <v>70000</v>
      </c>
      <c r="Y62" s="75">
        <f>IFERROR(VLOOKUP(C62,'PRICE LIST'!E:Z,17,0),0)</f>
        <v>70000</v>
      </c>
      <c r="Z62" s="75">
        <f>IFERROR(VLOOKUP(C62,'PRICE LIST'!E:Z,18,0),0)</f>
        <v>70000</v>
      </c>
      <c r="AA62" s="75">
        <f>IFERROR(VLOOKUP(C62,'PRICE LIST'!E:Z,19,0),0)</f>
        <v>70000</v>
      </c>
      <c r="AB62" s="178">
        <f t="shared" si="3"/>
        <v>4.4307723469168154</v>
      </c>
      <c r="AC62" s="178">
        <f t="shared" si="4"/>
        <v>4.4307723469168154</v>
      </c>
      <c r="AD62" s="178">
        <f t="shared" si="5"/>
        <v>4.4307723469168154</v>
      </c>
      <c r="AE62" s="178">
        <f t="shared" si="6"/>
        <v>4.4307723469168154</v>
      </c>
      <c r="AF62" s="178">
        <f t="shared" si="7"/>
        <v>4.4307723469168154</v>
      </c>
      <c r="AG62" s="178">
        <f t="shared" si="8"/>
        <v>4.4307723469168154</v>
      </c>
      <c r="AH62" s="178">
        <f t="shared" si="9"/>
        <v>4.4307723469168154</v>
      </c>
      <c r="AI62" s="178">
        <f t="shared" si="10"/>
        <v>4.4307723469168154</v>
      </c>
      <c r="AJ62" s="178">
        <f t="shared" si="11"/>
        <v>4.4307723469168154</v>
      </c>
      <c r="AK62" s="178">
        <f t="shared" si="12"/>
        <v>4.4307723469168154</v>
      </c>
      <c r="AL62" s="178">
        <f t="shared" si="13"/>
        <v>4.4307723469168154</v>
      </c>
      <c r="AM62" s="178">
        <f t="shared" si="14"/>
        <v>4.4307723469168154</v>
      </c>
      <c r="AN62" s="79"/>
      <c r="AO62" s="79"/>
      <c r="AP62" s="79"/>
      <c r="AQ62" s="79">
        <v>1</v>
      </c>
      <c r="AR62" s="79"/>
      <c r="AS62" s="79"/>
      <c r="AT62" s="79"/>
      <c r="AU62" s="79"/>
      <c r="AV62" s="79"/>
      <c r="AW62" s="79"/>
      <c r="AX62" s="79"/>
      <c r="AY62" s="79"/>
      <c r="AZ62" s="75">
        <f t="shared" si="15"/>
        <v>1</v>
      </c>
      <c r="BA62" s="77">
        <f t="shared" si="16"/>
        <v>8.3333333333333329E-2</v>
      </c>
      <c r="BB62" s="47"/>
      <c r="BC62" s="78">
        <f t="shared" si="17"/>
        <v>0</v>
      </c>
      <c r="BD62" s="78">
        <f t="shared" si="18"/>
        <v>0</v>
      </c>
      <c r="BE62" s="78">
        <f t="shared" si="19"/>
        <v>0</v>
      </c>
      <c r="BF62" s="78">
        <f t="shared" si="20"/>
        <v>4.4307723469168154</v>
      </c>
      <c r="BG62" s="78">
        <f t="shared" si="21"/>
        <v>0</v>
      </c>
      <c r="BH62" s="78">
        <f t="shared" si="22"/>
        <v>0</v>
      </c>
      <c r="BI62" s="78">
        <f t="shared" si="23"/>
        <v>0</v>
      </c>
      <c r="BJ62" s="78">
        <f t="shared" si="24"/>
        <v>0</v>
      </c>
      <c r="BK62" s="78">
        <f t="shared" si="25"/>
        <v>0</v>
      </c>
      <c r="BL62" s="78">
        <f t="shared" si="26"/>
        <v>0</v>
      </c>
      <c r="BM62" s="78">
        <f t="shared" si="27"/>
        <v>0</v>
      </c>
      <c r="BN62" s="78">
        <f t="shared" si="28"/>
        <v>0</v>
      </c>
      <c r="BO62" s="78">
        <f t="shared" si="29"/>
        <v>4.4307723469168154</v>
      </c>
      <c r="BP62" s="78">
        <f t="shared" si="30"/>
        <v>0.36923102890973464</v>
      </c>
      <c r="BR62" s="714"/>
      <c r="BS62" s="714" t="s">
        <v>188</v>
      </c>
      <c r="BT62" s="714" t="s">
        <v>1434</v>
      </c>
      <c r="BU62" s="714" t="s">
        <v>215</v>
      </c>
      <c r="BV62" s="714" t="s">
        <v>170</v>
      </c>
      <c r="BW62" s="714"/>
    </row>
    <row r="63" spans="1:75" customFormat="1">
      <c r="A63" s="79" t="s">
        <v>7127</v>
      </c>
      <c r="B63" s="74"/>
      <c r="C63" s="79" t="s">
        <v>10851</v>
      </c>
      <c r="D63" s="75" t="str">
        <f>INDEX('PRICE LIST'!$D:$D,MATCH(RUTIN!C63,'PRICE LIST'!$E:$E,0))</f>
        <v>BOLT</v>
      </c>
      <c r="E63" s="919" t="str">
        <f>IFERROR(VLOOKUP(C63,'PRICE LIST'!E:M,2,0),0)</f>
        <v>BAUT L4 X 25</v>
      </c>
      <c r="F63" s="187" t="s">
        <v>7124</v>
      </c>
      <c r="G63" s="79" t="s">
        <v>109</v>
      </c>
      <c r="H63" s="919">
        <f>IFERROR(IF(G63="FOH",VLOOKUP(C63,'PRICE LIST'!E:Z,20,0),IF(G63="OPEX",VLOOKUP(C63,'PRICE LIST'!E:Z,21,0),0)),0)</f>
        <v>0</v>
      </c>
      <c r="I63" s="919">
        <f>IFERROR(IF(G63="FOH",VLOOKUP(H63,'PRICE LIST'!X:Z,3,0),IF(G63="OPEX",VLOOKUP(H63,'PRICE LIST'!Y:Z,2,0),0)),0)</f>
        <v>0</v>
      </c>
      <c r="J63" s="206" t="s">
        <v>33</v>
      </c>
      <c r="K63" s="206" t="s">
        <v>183</v>
      </c>
      <c r="L63" s="75" t="str">
        <f t="shared" si="1"/>
        <v>ALL</v>
      </c>
      <c r="M63" s="75" t="str">
        <f t="shared" si="2"/>
        <v>ALL</v>
      </c>
      <c r="N63" s="75" t="str">
        <f>IFERROR(VLOOKUP(C63,'PRICE LIST'!E:M,3,0),0)</f>
        <v>PACK</v>
      </c>
      <c r="O63" s="75" t="str">
        <f>IFERROR(VLOOKUP(C63,'PRICE LIST'!E:M,5,0),0)</f>
        <v>IDR</v>
      </c>
      <c r="P63" s="75">
        <f>IFERROR(VLOOKUP(C63,'PRICE LIST'!E:Z,8,0),0)</f>
        <v>80000</v>
      </c>
      <c r="Q63" s="75">
        <f>IFERROR(VLOOKUP(C63,'PRICE LIST'!E:Z,9,0),0)</f>
        <v>80000</v>
      </c>
      <c r="R63" s="75">
        <f>IFERROR(VLOOKUP(C63,'PRICE LIST'!E:Z,10,0),0)</f>
        <v>80000</v>
      </c>
      <c r="S63" s="75">
        <f>IFERROR(VLOOKUP(C63,'PRICE LIST'!E:Z,11,0),0)</f>
        <v>80000</v>
      </c>
      <c r="T63" s="75">
        <f>IFERROR(VLOOKUP(C63,'PRICE LIST'!E:Z,12,0),0)</f>
        <v>80000</v>
      </c>
      <c r="U63" s="75">
        <f>IFERROR(VLOOKUP(C63,'PRICE LIST'!E:Z,13,0),0)</f>
        <v>80000</v>
      </c>
      <c r="V63" s="75">
        <f>IFERROR(VLOOKUP(C63,'PRICE LIST'!E:Z,14,0),0)</f>
        <v>80000</v>
      </c>
      <c r="W63" s="75">
        <f>IFERROR(VLOOKUP(C63,'PRICE LIST'!E:Z,15,0),0)</f>
        <v>80000</v>
      </c>
      <c r="X63" s="75">
        <f>IFERROR(VLOOKUP(C63,'PRICE LIST'!E:Z,16,0),0)</f>
        <v>80000</v>
      </c>
      <c r="Y63" s="75">
        <f>IFERROR(VLOOKUP(C63,'PRICE LIST'!E:Z,17,0),0)</f>
        <v>80000</v>
      </c>
      <c r="Z63" s="75">
        <f>IFERROR(VLOOKUP(C63,'PRICE LIST'!E:Z,18,0),0)</f>
        <v>80000</v>
      </c>
      <c r="AA63" s="75">
        <f>IFERROR(VLOOKUP(C63,'PRICE LIST'!E:Z,19,0),0)</f>
        <v>80000</v>
      </c>
      <c r="AB63" s="178">
        <f t="shared" si="3"/>
        <v>5.0637398250477892</v>
      </c>
      <c r="AC63" s="178">
        <f t="shared" si="4"/>
        <v>5.0637398250477892</v>
      </c>
      <c r="AD63" s="178">
        <f t="shared" si="5"/>
        <v>5.0637398250477892</v>
      </c>
      <c r="AE63" s="178">
        <f t="shared" si="6"/>
        <v>5.0637398250477892</v>
      </c>
      <c r="AF63" s="178">
        <f t="shared" si="7"/>
        <v>5.0637398250477892</v>
      </c>
      <c r="AG63" s="178">
        <f t="shared" si="8"/>
        <v>5.0637398250477892</v>
      </c>
      <c r="AH63" s="178">
        <f t="shared" si="9"/>
        <v>5.0637398250477892</v>
      </c>
      <c r="AI63" s="178">
        <f t="shared" si="10"/>
        <v>5.0637398250477892</v>
      </c>
      <c r="AJ63" s="178">
        <f t="shared" si="11"/>
        <v>5.0637398250477892</v>
      </c>
      <c r="AK63" s="178">
        <f t="shared" si="12"/>
        <v>5.0637398250477892</v>
      </c>
      <c r="AL63" s="178">
        <f t="shared" si="13"/>
        <v>5.0637398250477892</v>
      </c>
      <c r="AM63" s="178">
        <f t="shared" si="14"/>
        <v>5.0637398250477892</v>
      </c>
      <c r="AN63" s="79"/>
      <c r="AO63" s="79"/>
      <c r="AP63" s="79"/>
      <c r="AQ63" s="79">
        <v>1</v>
      </c>
      <c r="AR63" s="79"/>
      <c r="AS63" s="79"/>
      <c r="AT63" s="79"/>
      <c r="AU63" s="79"/>
      <c r="AV63" s="79"/>
      <c r="AW63" s="79"/>
      <c r="AX63" s="79"/>
      <c r="AY63" s="79"/>
      <c r="AZ63" s="75">
        <f t="shared" si="15"/>
        <v>1</v>
      </c>
      <c r="BA63" s="77">
        <f t="shared" si="16"/>
        <v>8.3333333333333329E-2</v>
      </c>
      <c r="BB63" s="47"/>
      <c r="BC63" s="78">
        <f t="shared" si="17"/>
        <v>0</v>
      </c>
      <c r="BD63" s="78">
        <f t="shared" si="18"/>
        <v>0</v>
      </c>
      <c r="BE63" s="78">
        <f t="shared" si="19"/>
        <v>0</v>
      </c>
      <c r="BF63" s="78">
        <f t="shared" si="20"/>
        <v>5.0637398250477892</v>
      </c>
      <c r="BG63" s="78">
        <f t="shared" si="21"/>
        <v>0</v>
      </c>
      <c r="BH63" s="78">
        <f t="shared" si="22"/>
        <v>0</v>
      </c>
      <c r="BI63" s="78">
        <f t="shared" si="23"/>
        <v>0</v>
      </c>
      <c r="BJ63" s="78">
        <f t="shared" si="24"/>
        <v>0</v>
      </c>
      <c r="BK63" s="78">
        <f t="shared" si="25"/>
        <v>0</v>
      </c>
      <c r="BL63" s="78">
        <f t="shared" si="26"/>
        <v>0</v>
      </c>
      <c r="BM63" s="78">
        <f t="shared" si="27"/>
        <v>0</v>
      </c>
      <c r="BN63" s="78">
        <f t="shared" si="28"/>
        <v>0</v>
      </c>
      <c r="BO63" s="78">
        <f t="shared" si="29"/>
        <v>5.0637398250477892</v>
      </c>
      <c r="BP63" s="78">
        <f t="shared" si="30"/>
        <v>0.42197831875398245</v>
      </c>
      <c r="BR63" s="714"/>
      <c r="BS63" s="714"/>
      <c r="BT63" s="714"/>
      <c r="BU63" s="714"/>
      <c r="BV63" s="714"/>
      <c r="BW63" s="714"/>
    </row>
    <row r="64" spans="1:75" customFormat="1">
      <c r="A64" s="79" t="s">
        <v>7127</v>
      </c>
      <c r="B64" s="74"/>
      <c r="C64" s="79" t="s">
        <v>10852</v>
      </c>
      <c r="D64" s="75" t="str">
        <f>INDEX('PRICE LIST'!$D:$D,MATCH(RUTIN!C64,'PRICE LIST'!$E:$E,0))</f>
        <v>BOLT</v>
      </c>
      <c r="E64" s="919" t="str">
        <f>IFERROR(VLOOKUP(C64,'PRICE LIST'!E:M,2,0),0)</f>
        <v>BAUT L4 X 30</v>
      </c>
      <c r="F64" s="187" t="s">
        <v>7124</v>
      </c>
      <c r="G64" s="79" t="s">
        <v>109</v>
      </c>
      <c r="H64" s="919">
        <f>IFERROR(IF(G64="FOH",VLOOKUP(C64,'PRICE LIST'!E:Z,20,0),IF(G64="OPEX",VLOOKUP(C64,'PRICE LIST'!E:Z,21,0),0)),0)</f>
        <v>0</v>
      </c>
      <c r="I64" s="919">
        <f>IFERROR(IF(G64="FOH",VLOOKUP(H64,'PRICE LIST'!X:Z,3,0),IF(G64="OPEX",VLOOKUP(H64,'PRICE LIST'!Y:Z,2,0),0)),0)</f>
        <v>0</v>
      </c>
      <c r="J64" s="206" t="s">
        <v>33</v>
      </c>
      <c r="K64" s="206" t="s">
        <v>183</v>
      </c>
      <c r="L64" s="75" t="str">
        <f t="shared" si="1"/>
        <v>ALL</v>
      </c>
      <c r="M64" s="75" t="str">
        <f t="shared" si="2"/>
        <v>ALL</v>
      </c>
      <c r="N64" s="75" t="str">
        <f>IFERROR(VLOOKUP(C64,'PRICE LIST'!E:M,3,0),0)</f>
        <v>PACK</v>
      </c>
      <c r="O64" s="75" t="str">
        <f>IFERROR(VLOOKUP(C64,'PRICE LIST'!E:M,5,0),0)</f>
        <v>IDR</v>
      </c>
      <c r="P64" s="75">
        <f>IFERROR(VLOOKUP(C64,'PRICE LIST'!E:Z,8,0),0)</f>
        <v>70000</v>
      </c>
      <c r="Q64" s="75">
        <f>IFERROR(VLOOKUP(C64,'PRICE LIST'!E:Z,9,0),0)</f>
        <v>70000</v>
      </c>
      <c r="R64" s="75">
        <f>IFERROR(VLOOKUP(C64,'PRICE LIST'!E:Z,10,0),0)</f>
        <v>70000</v>
      </c>
      <c r="S64" s="75">
        <f>IFERROR(VLOOKUP(C64,'PRICE LIST'!E:Z,11,0),0)</f>
        <v>70000</v>
      </c>
      <c r="T64" s="75">
        <f>IFERROR(VLOOKUP(C64,'PRICE LIST'!E:Z,12,0),0)</f>
        <v>70000</v>
      </c>
      <c r="U64" s="75">
        <f>IFERROR(VLOOKUP(C64,'PRICE LIST'!E:Z,13,0),0)</f>
        <v>70000</v>
      </c>
      <c r="V64" s="75">
        <f>IFERROR(VLOOKUP(C64,'PRICE LIST'!E:Z,14,0),0)</f>
        <v>70000</v>
      </c>
      <c r="W64" s="75">
        <f>IFERROR(VLOOKUP(C64,'PRICE LIST'!E:Z,15,0),0)</f>
        <v>70000</v>
      </c>
      <c r="X64" s="75">
        <f>IFERROR(VLOOKUP(C64,'PRICE LIST'!E:Z,16,0),0)</f>
        <v>70000</v>
      </c>
      <c r="Y64" s="75">
        <f>IFERROR(VLOOKUP(C64,'PRICE LIST'!E:Z,17,0),0)</f>
        <v>70000</v>
      </c>
      <c r="Z64" s="75">
        <f>IFERROR(VLOOKUP(C64,'PRICE LIST'!E:Z,18,0),0)</f>
        <v>70000</v>
      </c>
      <c r="AA64" s="75">
        <f>IFERROR(VLOOKUP(C64,'PRICE LIST'!E:Z,19,0),0)</f>
        <v>70000</v>
      </c>
      <c r="AB64" s="178">
        <f t="shared" si="3"/>
        <v>4.4307723469168154</v>
      </c>
      <c r="AC64" s="178">
        <f t="shared" si="4"/>
        <v>4.4307723469168154</v>
      </c>
      <c r="AD64" s="178">
        <f t="shared" si="5"/>
        <v>4.4307723469168154</v>
      </c>
      <c r="AE64" s="178">
        <f t="shared" si="6"/>
        <v>4.4307723469168154</v>
      </c>
      <c r="AF64" s="178">
        <f t="shared" si="7"/>
        <v>4.4307723469168154</v>
      </c>
      <c r="AG64" s="178">
        <f t="shared" si="8"/>
        <v>4.4307723469168154</v>
      </c>
      <c r="AH64" s="178">
        <f t="shared" si="9"/>
        <v>4.4307723469168154</v>
      </c>
      <c r="AI64" s="178">
        <f t="shared" si="10"/>
        <v>4.4307723469168154</v>
      </c>
      <c r="AJ64" s="178">
        <f t="shared" si="11"/>
        <v>4.4307723469168154</v>
      </c>
      <c r="AK64" s="178">
        <f t="shared" si="12"/>
        <v>4.4307723469168154</v>
      </c>
      <c r="AL64" s="178">
        <f t="shared" si="13"/>
        <v>4.4307723469168154</v>
      </c>
      <c r="AM64" s="178">
        <f t="shared" si="14"/>
        <v>4.4307723469168154</v>
      </c>
      <c r="AN64" s="79"/>
      <c r="AO64" s="79"/>
      <c r="AP64" s="79"/>
      <c r="AQ64" s="79">
        <v>1</v>
      </c>
      <c r="AR64" s="79"/>
      <c r="AS64" s="79"/>
      <c r="AT64" s="79"/>
      <c r="AU64" s="79"/>
      <c r="AV64" s="79"/>
      <c r="AW64" s="79"/>
      <c r="AX64" s="79"/>
      <c r="AY64" s="79"/>
      <c r="AZ64" s="75">
        <f t="shared" si="15"/>
        <v>1</v>
      </c>
      <c r="BA64" s="77">
        <f t="shared" si="16"/>
        <v>8.3333333333333329E-2</v>
      </c>
      <c r="BB64" s="47"/>
      <c r="BC64" s="78">
        <f t="shared" si="17"/>
        <v>0</v>
      </c>
      <c r="BD64" s="78">
        <f t="shared" si="18"/>
        <v>0</v>
      </c>
      <c r="BE64" s="78">
        <f t="shared" si="19"/>
        <v>0</v>
      </c>
      <c r="BF64" s="78">
        <f t="shared" si="20"/>
        <v>4.4307723469168154</v>
      </c>
      <c r="BG64" s="78">
        <f t="shared" si="21"/>
        <v>0</v>
      </c>
      <c r="BH64" s="78">
        <f t="shared" si="22"/>
        <v>0</v>
      </c>
      <c r="BI64" s="78">
        <f t="shared" si="23"/>
        <v>0</v>
      </c>
      <c r="BJ64" s="78">
        <f t="shared" si="24"/>
        <v>0</v>
      </c>
      <c r="BK64" s="78">
        <f t="shared" si="25"/>
        <v>0</v>
      </c>
      <c r="BL64" s="78">
        <f t="shared" si="26"/>
        <v>0</v>
      </c>
      <c r="BM64" s="78">
        <f t="shared" si="27"/>
        <v>0</v>
      </c>
      <c r="BN64" s="78">
        <f t="shared" si="28"/>
        <v>0</v>
      </c>
      <c r="BO64" s="78">
        <f t="shared" si="29"/>
        <v>4.4307723469168154</v>
      </c>
      <c r="BP64" s="78">
        <f t="shared" si="30"/>
        <v>0.36923102890973464</v>
      </c>
      <c r="BR64" s="714"/>
      <c r="BS64" s="714"/>
      <c r="BT64" s="714"/>
      <c r="BU64" s="714"/>
      <c r="BV64" s="714"/>
      <c r="BW64" s="714"/>
    </row>
    <row r="65" spans="1:75" customFormat="1">
      <c r="A65" s="79" t="s">
        <v>7127</v>
      </c>
      <c r="B65" s="74"/>
      <c r="C65" s="79" t="s">
        <v>11204</v>
      </c>
      <c r="D65" s="75" t="str">
        <f>INDEX('PRICE LIST'!$D:$D,MATCH(RUTIN!C65,'PRICE LIST'!$E:$E,0))</f>
        <v>BOLT</v>
      </c>
      <c r="E65" s="919" t="str">
        <f>IFERROR(VLOOKUP(C65,'PRICE LIST'!E:M,2,0),0)</f>
        <v>BAUT L4 X 35</v>
      </c>
      <c r="F65" s="187" t="s">
        <v>7124</v>
      </c>
      <c r="G65" s="79" t="s">
        <v>109</v>
      </c>
      <c r="H65" s="919">
        <f>IFERROR(IF(G65="FOH",VLOOKUP(C65,'PRICE LIST'!E:Z,20,0),IF(G65="OPEX",VLOOKUP(C65,'PRICE LIST'!E:Z,21,0),0)),0)</f>
        <v>0</v>
      </c>
      <c r="I65" s="919">
        <f>IFERROR(IF(G65="FOH",VLOOKUP(H65,'PRICE LIST'!X:Z,3,0),IF(G65="OPEX",VLOOKUP(H65,'PRICE LIST'!Y:Z,2,0),0)),0)</f>
        <v>0</v>
      </c>
      <c r="J65" s="206" t="s">
        <v>33</v>
      </c>
      <c r="K65" s="206" t="s">
        <v>183</v>
      </c>
      <c r="L65" s="75" t="str">
        <f t="shared" si="1"/>
        <v>ALL</v>
      </c>
      <c r="M65" s="75" t="str">
        <f t="shared" si="2"/>
        <v>ALL</v>
      </c>
      <c r="N65" s="75" t="str">
        <f>IFERROR(VLOOKUP(C65,'PRICE LIST'!E:M,3,0),0)</f>
        <v>PACK</v>
      </c>
      <c r="O65" s="75" t="str">
        <f>IFERROR(VLOOKUP(C65,'PRICE LIST'!E:M,5,0),0)</f>
        <v>IDR</v>
      </c>
      <c r="P65" s="75">
        <f>IFERROR(VLOOKUP(C65,'PRICE LIST'!E:Z,8,0),0)</f>
        <v>75000</v>
      </c>
      <c r="Q65" s="75">
        <f>IFERROR(VLOOKUP(C65,'PRICE LIST'!E:Z,9,0),0)</f>
        <v>75000</v>
      </c>
      <c r="R65" s="75">
        <f>IFERROR(VLOOKUP(C65,'PRICE LIST'!E:Z,10,0),0)</f>
        <v>75000</v>
      </c>
      <c r="S65" s="75">
        <f>IFERROR(VLOOKUP(C65,'PRICE LIST'!E:Z,11,0),0)</f>
        <v>75000</v>
      </c>
      <c r="T65" s="75">
        <f>IFERROR(VLOOKUP(C65,'PRICE LIST'!E:Z,12,0),0)</f>
        <v>75000</v>
      </c>
      <c r="U65" s="75">
        <f>IFERROR(VLOOKUP(C65,'PRICE LIST'!E:Z,13,0),0)</f>
        <v>75000</v>
      </c>
      <c r="V65" s="75">
        <f>IFERROR(VLOOKUP(C65,'PRICE LIST'!E:Z,14,0),0)</f>
        <v>75000</v>
      </c>
      <c r="W65" s="75">
        <f>IFERROR(VLOOKUP(C65,'PRICE LIST'!E:Z,15,0),0)</f>
        <v>75000</v>
      </c>
      <c r="X65" s="75">
        <f>IFERROR(VLOOKUP(C65,'PRICE LIST'!E:Z,16,0),0)</f>
        <v>75000</v>
      </c>
      <c r="Y65" s="75">
        <f>IFERROR(VLOOKUP(C65,'PRICE LIST'!E:Z,17,0),0)</f>
        <v>75000</v>
      </c>
      <c r="Z65" s="75">
        <f>IFERROR(VLOOKUP(C65,'PRICE LIST'!E:Z,18,0),0)</f>
        <v>75000</v>
      </c>
      <c r="AA65" s="75">
        <f>IFERROR(VLOOKUP(C65,'PRICE LIST'!E:Z,19,0),0)</f>
        <v>75000</v>
      </c>
      <c r="AB65" s="178">
        <f t="shared" si="3"/>
        <v>4.7472560859823023</v>
      </c>
      <c r="AC65" s="178">
        <f t="shared" si="4"/>
        <v>4.7472560859823023</v>
      </c>
      <c r="AD65" s="178">
        <f t="shared" si="5"/>
        <v>4.7472560859823023</v>
      </c>
      <c r="AE65" s="178">
        <f t="shared" si="6"/>
        <v>4.7472560859823023</v>
      </c>
      <c r="AF65" s="178">
        <f t="shared" si="7"/>
        <v>4.7472560859823023</v>
      </c>
      <c r="AG65" s="178">
        <f t="shared" si="8"/>
        <v>4.7472560859823023</v>
      </c>
      <c r="AH65" s="178">
        <f t="shared" si="9"/>
        <v>4.7472560859823023</v>
      </c>
      <c r="AI65" s="178">
        <f t="shared" si="10"/>
        <v>4.7472560859823023</v>
      </c>
      <c r="AJ65" s="178">
        <f t="shared" si="11"/>
        <v>4.7472560859823023</v>
      </c>
      <c r="AK65" s="178">
        <f t="shared" si="12"/>
        <v>4.7472560859823023</v>
      </c>
      <c r="AL65" s="178">
        <f t="shared" si="13"/>
        <v>4.7472560859823023</v>
      </c>
      <c r="AM65" s="178">
        <f t="shared" si="14"/>
        <v>4.7472560859823023</v>
      </c>
      <c r="AN65" s="79"/>
      <c r="AO65" s="79"/>
      <c r="AP65" s="79"/>
      <c r="AQ65" s="79">
        <v>1</v>
      </c>
      <c r="AR65" s="79"/>
      <c r="AS65" s="79"/>
      <c r="AT65" s="79"/>
      <c r="AU65" s="79"/>
      <c r="AV65" s="79"/>
      <c r="AW65" s="79"/>
      <c r="AX65" s="79"/>
      <c r="AY65" s="79"/>
      <c r="AZ65" s="75">
        <f t="shared" si="15"/>
        <v>1</v>
      </c>
      <c r="BA65" s="77">
        <f t="shared" si="16"/>
        <v>8.3333333333333329E-2</v>
      </c>
      <c r="BB65" s="47"/>
      <c r="BC65" s="78">
        <f t="shared" si="17"/>
        <v>0</v>
      </c>
      <c r="BD65" s="78">
        <f t="shared" si="18"/>
        <v>0</v>
      </c>
      <c r="BE65" s="78">
        <f t="shared" si="19"/>
        <v>0</v>
      </c>
      <c r="BF65" s="78">
        <f t="shared" si="20"/>
        <v>4.7472560859823023</v>
      </c>
      <c r="BG65" s="78">
        <f t="shared" si="21"/>
        <v>0</v>
      </c>
      <c r="BH65" s="78">
        <f t="shared" si="22"/>
        <v>0</v>
      </c>
      <c r="BI65" s="78">
        <f t="shared" si="23"/>
        <v>0</v>
      </c>
      <c r="BJ65" s="78">
        <f t="shared" si="24"/>
        <v>0</v>
      </c>
      <c r="BK65" s="78">
        <f t="shared" si="25"/>
        <v>0</v>
      </c>
      <c r="BL65" s="78">
        <f t="shared" si="26"/>
        <v>0</v>
      </c>
      <c r="BM65" s="78">
        <f t="shared" si="27"/>
        <v>0</v>
      </c>
      <c r="BN65" s="78">
        <f t="shared" si="28"/>
        <v>0</v>
      </c>
      <c r="BO65" s="78">
        <f t="shared" si="29"/>
        <v>4.7472560859823023</v>
      </c>
      <c r="BP65" s="78">
        <f t="shared" si="30"/>
        <v>0.39560467383185854</v>
      </c>
      <c r="BR65" s="714"/>
      <c r="BS65" s="714"/>
      <c r="BT65" s="714"/>
      <c r="BU65" s="714"/>
      <c r="BV65" s="714"/>
      <c r="BW65" s="714"/>
    </row>
    <row r="66" spans="1:75" customFormat="1">
      <c r="A66" s="79" t="s">
        <v>7127</v>
      </c>
      <c r="B66" s="74"/>
      <c r="C66" s="79" t="s">
        <v>11230</v>
      </c>
      <c r="D66" s="75" t="str">
        <f>INDEX('PRICE LIST'!$D:$D,MATCH(RUTIN!C66,'PRICE LIST'!$E:$E,0))</f>
        <v>BOLT</v>
      </c>
      <c r="E66" s="919" t="str">
        <f>IFERROR(VLOOKUP(C66,'PRICE LIST'!E:M,2,0),0)</f>
        <v>BAUT L4 X 45</v>
      </c>
      <c r="F66" s="187" t="s">
        <v>7124</v>
      </c>
      <c r="G66" s="79" t="s">
        <v>109</v>
      </c>
      <c r="H66" s="919">
        <f>IFERROR(IF(G66="FOH",VLOOKUP(C66,'PRICE LIST'!E:Z,20,0),IF(G66="OPEX",VLOOKUP(C66,'PRICE LIST'!E:Z,21,0),0)),0)</f>
        <v>0</v>
      </c>
      <c r="I66" s="919">
        <f>IFERROR(IF(G66="FOH",VLOOKUP(H66,'PRICE LIST'!X:Z,3,0),IF(G66="OPEX",VLOOKUP(H66,'PRICE LIST'!Y:Z,2,0),0)),0)</f>
        <v>0</v>
      </c>
      <c r="J66" s="206" t="s">
        <v>33</v>
      </c>
      <c r="K66" s="206" t="s">
        <v>183</v>
      </c>
      <c r="L66" s="75" t="str">
        <f t="shared" si="1"/>
        <v>ALL</v>
      </c>
      <c r="M66" s="75" t="str">
        <f t="shared" si="2"/>
        <v>ALL</v>
      </c>
      <c r="N66" s="75" t="str">
        <f>IFERROR(VLOOKUP(C66,'PRICE LIST'!E:M,3,0),0)</f>
        <v>PACK</v>
      </c>
      <c r="O66" s="75" t="str">
        <f>IFERROR(VLOOKUP(C66,'PRICE LIST'!E:M,5,0),0)</f>
        <v>IDR</v>
      </c>
      <c r="P66" s="75">
        <f>IFERROR(VLOOKUP(C66,'PRICE LIST'!E:Z,8,0),0)</f>
        <v>85000</v>
      </c>
      <c r="Q66" s="75">
        <f>IFERROR(VLOOKUP(C66,'PRICE LIST'!E:Z,9,0),0)</f>
        <v>85000</v>
      </c>
      <c r="R66" s="75">
        <f>IFERROR(VLOOKUP(C66,'PRICE LIST'!E:Z,10,0),0)</f>
        <v>85000</v>
      </c>
      <c r="S66" s="75">
        <f>IFERROR(VLOOKUP(C66,'PRICE LIST'!E:Z,11,0),0)</f>
        <v>85000</v>
      </c>
      <c r="T66" s="75">
        <f>IFERROR(VLOOKUP(C66,'PRICE LIST'!E:Z,12,0),0)</f>
        <v>85000</v>
      </c>
      <c r="U66" s="75">
        <f>IFERROR(VLOOKUP(C66,'PRICE LIST'!E:Z,13,0),0)</f>
        <v>85000</v>
      </c>
      <c r="V66" s="75">
        <f>IFERROR(VLOOKUP(C66,'PRICE LIST'!E:Z,14,0),0)</f>
        <v>85000</v>
      </c>
      <c r="W66" s="75">
        <f>IFERROR(VLOOKUP(C66,'PRICE LIST'!E:Z,15,0),0)</f>
        <v>85000</v>
      </c>
      <c r="X66" s="75">
        <f>IFERROR(VLOOKUP(C66,'PRICE LIST'!E:Z,16,0),0)</f>
        <v>85000</v>
      </c>
      <c r="Y66" s="75">
        <f>IFERROR(VLOOKUP(C66,'PRICE LIST'!E:Z,17,0),0)</f>
        <v>85000</v>
      </c>
      <c r="Z66" s="75">
        <f>IFERROR(VLOOKUP(C66,'PRICE LIST'!E:Z,18,0),0)</f>
        <v>85000</v>
      </c>
      <c r="AA66" s="75">
        <f>IFERROR(VLOOKUP(C66,'PRICE LIST'!E:Z,19,0),0)</f>
        <v>85000</v>
      </c>
      <c r="AB66" s="178">
        <f t="shared" si="3"/>
        <v>5.3802235641132761</v>
      </c>
      <c r="AC66" s="178">
        <f t="shared" si="4"/>
        <v>5.3802235641132761</v>
      </c>
      <c r="AD66" s="178">
        <f t="shared" si="5"/>
        <v>5.3802235641132761</v>
      </c>
      <c r="AE66" s="178">
        <f t="shared" si="6"/>
        <v>5.3802235641132761</v>
      </c>
      <c r="AF66" s="178">
        <f t="shared" si="7"/>
        <v>5.3802235641132761</v>
      </c>
      <c r="AG66" s="178">
        <f t="shared" si="8"/>
        <v>5.3802235641132761</v>
      </c>
      <c r="AH66" s="178">
        <f t="shared" si="9"/>
        <v>5.3802235641132761</v>
      </c>
      <c r="AI66" s="178">
        <f t="shared" si="10"/>
        <v>5.3802235641132761</v>
      </c>
      <c r="AJ66" s="178">
        <f t="shared" si="11"/>
        <v>5.3802235641132761</v>
      </c>
      <c r="AK66" s="178">
        <f t="shared" si="12"/>
        <v>5.3802235641132761</v>
      </c>
      <c r="AL66" s="178">
        <f t="shared" si="13"/>
        <v>5.3802235641132761</v>
      </c>
      <c r="AM66" s="178">
        <f t="shared" si="14"/>
        <v>5.3802235641132761</v>
      </c>
      <c r="AN66" s="79"/>
      <c r="AO66" s="79"/>
      <c r="AP66" s="79"/>
      <c r="AQ66" s="79">
        <v>1</v>
      </c>
      <c r="AR66" s="79"/>
      <c r="AS66" s="79"/>
      <c r="AT66" s="79"/>
      <c r="AU66" s="79"/>
      <c r="AV66" s="79"/>
      <c r="AW66" s="79"/>
      <c r="AX66" s="79"/>
      <c r="AY66" s="79"/>
      <c r="AZ66" s="75">
        <f t="shared" si="15"/>
        <v>1</v>
      </c>
      <c r="BA66" s="77">
        <f t="shared" si="16"/>
        <v>8.3333333333333329E-2</v>
      </c>
      <c r="BB66" s="47"/>
      <c r="BC66" s="78">
        <f t="shared" si="17"/>
        <v>0</v>
      </c>
      <c r="BD66" s="78">
        <f t="shared" si="18"/>
        <v>0</v>
      </c>
      <c r="BE66" s="78">
        <f t="shared" si="19"/>
        <v>0</v>
      </c>
      <c r="BF66" s="78">
        <f t="shared" si="20"/>
        <v>5.3802235641132761</v>
      </c>
      <c r="BG66" s="78">
        <f t="shared" si="21"/>
        <v>0</v>
      </c>
      <c r="BH66" s="78">
        <f t="shared" si="22"/>
        <v>0</v>
      </c>
      <c r="BI66" s="78">
        <f t="shared" si="23"/>
        <v>0</v>
      </c>
      <c r="BJ66" s="78">
        <f t="shared" si="24"/>
        <v>0</v>
      </c>
      <c r="BK66" s="78">
        <f t="shared" si="25"/>
        <v>0</v>
      </c>
      <c r="BL66" s="78">
        <f t="shared" si="26"/>
        <v>0</v>
      </c>
      <c r="BM66" s="78">
        <f t="shared" si="27"/>
        <v>0</v>
      </c>
      <c r="BN66" s="78">
        <f t="shared" si="28"/>
        <v>0</v>
      </c>
      <c r="BO66" s="78">
        <f t="shared" si="29"/>
        <v>5.3802235641132761</v>
      </c>
      <c r="BP66" s="78">
        <f t="shared" si="30"/>
        <v>0.44835196367610636</v>
      </c>
      <c r="BR66" s="714"/>
      <c r="BS66" s="714"/>
      <c r="BT66" s="714"/>
      <c r="BU66" s="714"/>
      <c r="BV66" s="714"/>
      <c r="BW66" s="714"/>
    </row>
    <row r="67" spans="1:75" customFormat="1">
      <c r="A67" s="79" t="s">
        <v>7127</v>
      </c>
      <c r="B67" s="74"/>
      <c r="C67" s="79" t="s">
        <v>10813</v>
      </c>
      <c r="D67" s="75" t="str">
        <f>INDEX('PRICE LIST'!$D:$D,MATCH(RUTIN!C67,'PRICE LIST'!$E:$E,0))</f>
        <v>BOLT</v>
      </c>
      <c r="E67" s="919" t="str">
        <f>IFERROR(VLOOKUP(C67,'PRICE LIST'!E:M,2,0),0)</f>
        <v>BAUT L4X50</v>
      </c>
      <c r="F67" s="187" t="s">
        <v>7124</v>
      </c>
      <c r="G67" s="79" t="s">
        <v>109</v>
      </c>
      <c r="H67" s="919">
        <f>IFERROR(IF(G67="FOH",VLOOKUP(C67,'PRICE LIST'!E:Z,20,0),IF(G67="OPEX",VLOOKUP(C67,'PRICE LIST'!E:Z,21,0),0)),0)</f>
        <v>0</v>
      </c>
      <c r="I67" s="919">
        <f>IFERROR(IF(G67="FOH",VLOOKUP(H67,'PRICE LIST'!X:Z,3,0),IF(G67="OPEX",VLOOKUP(H67,'PRICE LIST'!Y:Z,2,0),0)),0)</f>
        <v>0</v>
      </c>
      <c r="J67" s="206" t="s">
        <v>33</v>
      </c>
      <c r="K67" s="206" t="s">
        <v>183</v>
      </c>
      <c r="L67" s="75" t="str">
        <f t="shared" si="1"/>
        <v>ALL</v>
      </c>
      <c r="M67" s="75" t="str">
        <f t="shared" si="2"/>
        <v>ALL</v>
      </c>
      <c r="N67" s="75" t="str">
        <f>IFERROR(VLOOKUP(C67,'PRICE LIST'!E:M,3,0),0)</f>
        <v>PACK</v>
      </c>
      <c r="O67" s="75" t="str">
        <f>IFERROR(VLOOKUP(C67,'PRICE LIST'!E:M,5,0),0)</f>
        <v>IDR</v>
      </c>
      <c r="P67" s="75">
        <f>IFERROR(VLOOKUP(C67,'PRICE LIST'!E:Z,8,0),0)</f>
        <v>180000</v>
      </c>
      <c r="Q67" s="75">
        <f>IFERROR(VLOOKUP(C67,'PRICE LIST'!E:Z,9,0),0)</f>
        <v>180000</v>
      </c>
      <c r="R67" s="75">
        <f>IFERROR(VLOOKUP(C67,'PRICE LIST'!E:Z,10,0),0)</f>
        <v>180000</v>
      </c>
      <c r="S67" s="75">
        <f>IFERROR(VLOOKUP(C67,'PRICE LIST'!E:Z,11,0),0)</f>
        <v>180000</v>
      </c>
      <c r="T67" s="75">
        <f>IFERROR(VLOOKUP(C67,'PRICE LIST'!E:Z,12,0),0)</f>
        <v>180000</v>
      </c>
      <c r="U67" s="75">
        <f>IFERROR(VLOOKUP(C67,'PRICE LIST'!E:Z,13,0),0)</f>
        <v>180000</v>
      </c>
      <c r="V67" s="75">
        <f>IFERROR(VLOOKUP(C67,'PRICE LIST'!E:Z,14,0),0)</f>
        <v>180000</v>
      </c>
      <c r="W67" s="75">
        <f>IFERROR(VLOOKUP(C67,'PRICE LIST'!E:Z,15,0),0)</f>
        <v>180000</v>
      </c>
      <c r="X67" s="75">
        <f>IFERROR(VLOOKUP(C67,'PRICE LIST'!E:Z,16,0),0)</f>
        <v>180000</v>
      </c>
      <c r="Y67" s="75">
        <f>IFERROR(VLOOKUP(C67,'PRICE LIST'!E:Z,17,0),0)</f>
        <v>180000</v>
      </c>
      <c r="Z67" s="75">
        <f>IFERROR(VLOOKUP(C67,'PRICE LIST'!E:Z,18,0),0)</f>
        <v>180000</v>
      </c>
      <c r="AA67" s="75">
        <f>IFERROR(VLOOKUP(C67,'PRICE LIST'!E:Z,19,0),0)</f>
        <v>180000</v>
      </c>
      <c r="AB67" s="178">
        <f t="shared" si="3"/>
        <v>11.393414606357526</v>
      </c>
      <c r="AC67" s="178">
        <f t="shared" si="4"/>
        <v>11.393414606357526</v>
      </c>
      <c r="AD67" s="178">
        <f t="shared" si="5"/>
        <v>11.393414606357526</v>
      </c>
      <c r="AE67" s="178">
        <f t="shared" si="6"/>
        <v>11.393414606357526</v>
      </c>
      <c r="AF67" s="178">
        <f t="shared" si="7"/>
        <v>11.393414606357526</v>
      </c>
      <c r="AG67" s="178">
        <f t="shared" si="8"/>
        <v>11.393414606357526</v>
      </c>
      <c r="AH67" s="178">
        <f t="shared" si="9"/>
        <v>11.393414606357526</v>
      </c>
      <c r="AI67" s="178">
        <f t="shared" si="10"/>
        <v>11.393414606357526</v>
      </c>
      <c r="AJ67" s="178">
        <f t="shared" si="11"/>
        <v>11.393414606357526</v>
      </c>
      <c r="AK67" s="178">
        <f t="shared" si="12"/>
        <v>11.393414606357526</v>
      </c>
      <c r="AL67" s="178">
        <f t="shared" si="13"/>
        <v>11.393414606357526</v>
      </c>
      <c r="AM67" s="178">
        <f t="shared" si="14"/>
        <v>11.393414606357526</v>
      </c>
      <c r="AN67" s="79"/>
      <c r="AO67" s="79"/>
      <c r="AP67" s="79"/>
      <c r="AQ67" s="79">
        <v>1</v>
      </c>
      <c r="AR67" s="79"/>
      <c r="AS67" s="79"/>
      <c r="AT67" s="79"/>
      <c r="AU67" s="79"/>
      <c r="AV67" s="79"/>
      <c r="AW67" s="79"/>
      <c r="AX67" s="79"/>
      <c r="AY67" s="79"/>
      <c r="AZ67" s="75">
        <f t="shared" si="15"/>
        <v>1</v>
      </c>
      <c r="BA67" s="77">
        <f t="shared" si="16"/>
        <v>8.3333333333333329E-2</v>
      </c>
      <c r="BB67" s="47"/>
      <c r="BC67" s="78">
        <f t="shared" si="17"/>
        <v>0</v>
      </c>
      <c r="BD67" s="78">
        <f t="shared" si="18"/>
        <v>0</v>
      </c>
      <c r="BE67" s="78">
        <f t="shared" si="19"/>
        <v>0</v>
      </c>
      <c r="BF67" s="78">
        <f t="shared" si="20"/>
        <v>11.393414606357526</v>
      </c>
      <c r="BG67" s="78">
        <f t="shared" si="21"/>
        <v>0</v>
      </c>
      <c r="BH67" s="78">
        <f t="shared" si="22"/>
        <v>0</v>
      </c>
      <c r="BI67" s="78">
        <f t="shared" si="23"/>
        <v>0</v>
      </c>
      <c r="BJ67" s="78">
        <f t="shared" si="24"/>
        <v>0</v>
      </c>
      <c r="BK67" s="78">
        <f t="shared" si="25"/>
        <v>0</v>
      </c>
      <c r="BL67" s="78">
        <f t="shared" si="26"/>
        <v>0</v>
      </c>
      <c r="BM67" s="78">
        <f t="shared" si="27"/>
        <v>0</v>
      </c>
      <c r="BN67" s="78">
        <f t="shared" si="28"/>
        <v>0</v>
      </c>
      <c r="BO67" s="78">
        <f t="shared" si="29"/>
        <v>11.393414606357526</v>
      </c>
      <c r="BP67" s="78">
        <f t="shared" si="30"/>
        <v>0.94945121719646053</v>
      </c>
      <c r="BR67" s="714"/>
      <c r="BS67" s="714"/>
      <c r="BT67" s="714"/>
      <c r="BU67" s="714"/>
      <c r="BV67" s="714"/>
      <c r="BW67" s="714"/>
    </row>
    <row r="68" spans="1:75" customFormat="1">
      <c r="A68" s="79" t="s">
        <v>7127</v>
      </c>
      <c r="B68" s="74"/>
      <c r="C68" s="79" t="s">
        <v>10853</v>
      </c>
      <c r="D68" s="75" t="str">
        <f>INDEX('PRICE LIST'!$D:$D,MATCH(RUTIN!C68,'PRICE LIST'!$E:$E,0))</f>
        <v>BOLT</v>
      </c>
      <c r="E68" s="919" t="str">
        <f>IFERROR(VLOOKUP(C68,'PRICE LIST'!E:M,2,0),0)</f>
        <v>BAUT L5 X 10</v>
      </c>
      <c r="F68" s="187" t="s">
        <v>7124</v>
      </c>
      <c r="G68" s="79" t="s">
        <v>109</v>
      </c>
      <c r="H68" s="919">
        <f>IFERROR(IF(G68="FOH",VLOOKUP(C68,'PRICE LIST'!E:Z,20,0),IF(G68="OPEX",VLOOKUP(C68,'PRICE LIST'!E:Z,21,0),0)),0)</f>
        <v>0</v>
      </c>
      <c r="I68" s="919">
        <f>IFERROR(IF(G68="FOH",VLOOKUP(H68,'PRICE LIST'!X:Z,3,0),IF(G68="OPEX",VLOOKUP(H68,'PRICE LIST'!Y:Z,2,0),0)),0)</f>
        <v>0</v>
      </c>
      <c r="J68" s="206" t="s">
        <v>33</v>
      </c>
      <c r="K68" s="206" t="s">
        <v>183</v>
      </c>
      <c r="L68" s="75" t="str">
        <f t="shared" si="1"/>
        <v>ALL</v>
      </c>
      <c r="M68" s="75" t="str">
        <f t="shared" si="2"/>
        <v>ALL</v>
      </c>
      <c r="N68" s="75" t="str">
        <f>IFERROR(VLOOKUP(C68,'PRICE LIST'!E:M,3,0),0)</f>
        <v>PACK</v>
      </c>
      <c r="O68" s="75" t="str">
        <f>IFERROR(VLOOKUP(C68,'PRICE LIST'!E:M,5,0),0)</f>
        <v>IDR</v>
      </c>
      <c r="P68" s="75">
        <f>IFERROR(VLOOKUP(C68,'PRICE LIST'!E:Z,8,0),0)</f>
        <v>70000</v>
      </c>
      <c r="Q68" s="75">
        <f>IFERROR(VLOOKUP(C68,'PRICE LIST'!E:Z,9,0),0)</f>
        <v>70000</v>
      </c>
      <c r="R68" s="75">
        <f>IFERROR(VLOOKUP(C68,'PRICE LIST'!E:Z,10,0),0)</f>
        <v>70000</v>
      </c>
      <c r="S68" s="75">
        <f>IFERROR(VLOOKUP(C68,'PRICE LIST'!E:Z,11,0),0)</f>
        <v>70000</v>
      </c>
      <c r="T68" s="75">
        <f>IFERROR(VLOOKUP(C68,'PRICE LIST'!E:Z,12,0),0)</f>
        <v>70000</v>
      </c>
      <c r="U68" s="75">
        <f>IFERROR(VLOOKUP(C68,'PRICE LIST'!E:Z,13,0),0)</f>
        <v>70000</v>
      </c>
      <c r="V68" s="75">
        <f>IFERROR(VLOOKUP(C68,'PRICE LIST'!E:Z,14,0),0)</f>
        <v>70000</v>
      </c>
      <c r="W68" s="75">
        <f>IFERROR(VLOOKUP(C68,'PRICE LIST'!E:Z,15,0),0)</f>
        <v>70000</v>
      </c>
      <c r="X68" s="75">
        <f>IFERROR(VLOOKUP(C68,'PRICE LIST'!E:Z,16,0),0)</f>
        <v>70000</v>
      </c>
      <c r="Y68" s="75">
        <f>IFERROR(VLOOKUP(C68,'PRICE LIST'!E:Z,17,0),0)</f>
        <v>70000</v>
      </c>
      <c r="Z68" s="75">
        <f>IFERROR(VLOOKUP(C68,'PRICE LIST'!E:Z,18,0),0)</f>
        <v>70000</v>
      </c>
      <c r="AA68" s="75">
        <f>IFERROR(VLOOKUP(C68,'PRICE LIST'!E:Z,19,0),0)</f>
        <v>70000</v>
      </c>
      <c r="AB68" s="178">
        <f t="shared" si="3"/>
        <v>4.4307723469168154</v>
      </c>
      <c r="AC68" s="178">
        <f t="shared" si="4"/>
        <v>4.4307723469168154</v>
      </c>
      <c r="AD68" s="178">
        <f t="shared" si="5"/>
        <v>4.4307723469168154</v>
      </c>
      <c r="AE68" s="178">
        <f t="shared" si="6"/>
        <v>4.4307723469168154</v>
      </c>
      <c r="AF68" s="178">
        <f t="shared" si="7"/>
        <v>4.4307723469168154</v>
      </c>
      <c r="AG68" s="178">
        <f t="shared" si="8"/>
        <v>4.4307723469168154</v>
      </c>
      <c r="AH68" s="178">
        <f t="shared" si="9"/>
        <v>4.4307723469168154</v>
      </c>
      <c r="AI68" s="178">
        <f t="shared" si="10"/>
        <v>4.4307723469168154</v>
      </c>
      <c r="AJ68" s="178">
        <f t="shared" si="11"/>
        <v>4.4307723469168154</v>
      </c>
      <c r="AK68" s="178">
        <f t="shared" si="12"/>
        <v>4.4307723469168154</v>
      </c>
      <c r="AL68" s="178">
        <f t="shared" si="13"/>
        <v>4.4307723469168154</v>
      </c>
      <c r="AM68" s="178">
        <f t="shared" si="14"/>
        <v>4.4307723469168154</v>
      </c>
      <c r="AN68" s="79"/>
      <c r="AO68" s="79"/>
      <c r="AP68" s="79"/>
      <c r="AQ68" s="79">
        <v>1</v>
      </c>
      <c r="AR68" s="79"/>
      <c r="AS68" s="79"/>
      <c r="AT68" s="79"/>
      <c r="AU68" s="79"/>
      <c r="AV68" s="79"/>
      <c r="AW68" s="79"/>
      <c r="AX68" s="79"/>
      <c r="AY68" s="79"/>
      <c r="AZ68" s="75">
        <f t="shared" si="15"/>
        <v>1</v>
      </c>
      <c r="BA68" s="77">
        <f t="shared" si="16"/>
        <v>8.3333333333333329E-2</v>
      </c>
      <c r="BB68" s="47"/>
      <c r="BC68" s="78">
        <f t="shared" si="17"/>
        <v>0</v>
      </c>
      <c r="BD68" s="78">
        <f t="shared" si="18"/>
        <v>0</v>
      </c>
      <c r="BE68" s="78">
        <f t="shared" si="19"/>
        <v>0</v>
      </c>
      <c r="BF68" s="78">
        <f t="shared" si="20"/>
        <v>4.4307723469168154</v>
      </c>
      <c r="BG68" s="78">
        <f t="shared" si="21"/>
        <v>0</v>
      </c>
      <c r="BH68" s="78">
        <f t="shared" si="22"/>
        <v>0</v>
      </c>
      <c r="BI68" s="78">
        <f t="shared" si="23"/>
        <v>0</v>
      </c>
      <c r="BJ68" s="78">
        <f t="shared" si="24"/>
        <v>0</v>
      </c>
      <c r="BK68" s="78">
        <f t="shared" si="25"/>
        <v>0</v>
      </c>
      <c r="BL68" s="78">
        <f t="shared" si="26"/>
        <v>0</v>
      </c>
      <c r="BM68" s="78">
        <f t="shared" si="27"/>
        <v>0</v>
      </c>
      <c r="BN68" s="78">
        <f t="shared" si="28"/>
        <v>0</v>
      </c>
      <c r="BO68" s="78">
        <f t="shared" si="29"/>
        <v>4.4307723469168154</v>
      </c>
      <c r="BP68" s="78">
        <f t="shared" si="30"/>
        <v>0.36923102890973464</v>
      </c>
      <c r="BR68" s="714"/>
      <c r="BS68" s="714"/>
      <c r="BT68" s="714"/>
      <c r="BU68" s="714"/>
      <c r="BV68" s="714"/>
      <c r="BW68" s="714"/>
    </row>
    <row r="69" spans="1:75" customFormat="1">
      <c r="A69" s="79" t="s">
        <v>7127</v>
      </c>
      <c r="B69" s="74"/>
      <c r="C69" s="79" t="s">
        <v>10854</v>
      </c>
      <c r="D69" s="75" t="str">
        <f>INDEX('PRICE LIST'!$D:$D,MATCH(RUTIN!C69,'PRICE LIST'!$E:$E,0))</f>
        <v>BOLT</v>
      </c>
      <c r="E69" s="919" t="str">
        <f>IFERROR(VLOOKUP(C69,'PRICE LIST'!E:M,2,0),0)</f>
        <v>BAUT L5 X 15</v>
      </c>
      <c r="F69" s="187" t="s">
        <v>7124</v>
      </c>
      <c r="G69" s="79" t="s">
        <v>109</v>
      </c>
      <c r="H69" s="919">
        <f>IFERROR(IF(G69="FOH",VLOOKUP(C69,'PRICE LIST'!E:Z,20,0),IF(G69="OPEX",VLOOKUP(C69,'PRICE LIST'!E:Z,21,0),0)),0)</f>
        <v>0</v>
      </c>
      <c r="I69" s="919">
        <f>IFERROR(IF(G69="FOH",VLOOKUP(H69,'PRICE LIST'!X:Z,3,0),IF(G69="OPEX",VLOOKUP(H69,'PRICE LIST'!Y:Z,2,0),0)),0)</f>
        <v>0</v>
      </c>
      <c r="J69" s="206" t="s">
        <v>33</v>
      </c>
      <c r="K69" s="206" t="s">
        <v>183</v>
      </c>
      <c r="L69" s="75" t="str">
        <f t="shared" si="1"/>
        <v>ALL</v>
      </c>
      <c r="M69" s="75" t="str">
        <f t="shared" si="2"/>
        <v>ALL</v>
      </c>
      <c r="N69" s="75" t="str">
        <f>IFERROR(VLOOKUP(C69,'PRICE LIST'!E:M,3,0),0)</f>
        <v>PACK</v>
      </c>
      <c r="O69" s="75" t="str">
        <f>IFERROR(VLOOKUP(C69,'PRICE LIST'!E:M,5,0),0)</f>
        <v>IDR</v>
      </c>
      <c r="P69" s="75">
        <f>IFERROR(VLOOKUP(C69,'PRICE LIST'!E:Z,8,0),0)</f>
        <v>67500</v>
      </c>
      <c r="Q69" s="75">
        <f>IFERROR(VLOOKUP(C69,'PRICE LIST'!E:Z,9,0),0)</f>
        <v>67500</v>
      </c>
      <c r="R69" s="75">
        <f>IFERROR(VLOOKUP(C69,'PRICE LIST'!E:Z,10,0),0)</f>
        <v>67500</v>
      </c>
      <c r="S69" s="75">
        <f>IFERROR(VLOOKUP(C69,'PRICE LIST'!E:Z,11,0),0)</f>
        <v>67500</v>
      </c>
      <c r="T69" s="75">
        <f>IFERROR(VLOOKUP(C69,'PRICE LIST'!E:Z,12,0),0)</f>
        <v>67500</v>
      </c>
      <c r="U69" s="75">
        <f>IFERROR(VLOOKUP(C69,'PRICE LIST'!E:Z,13,0),0)</f>
        <v>67500</v>
      </c>
      <c r="V69" s="75">
        <f>IFERROR(VLOOKUP(C69,'PRICE LIST'!E:Z,14,0),0)</f>
        <v>67500</v>
      </c>
      <c r="W69" s="75">
        <f>IFERROR(VLOOKUP(C69,'PRICE LIST'!E:Z,15,0),0)</f>
        <v>67500</v>
      </c>
      <c r="X69" s="75">
        <f>IFERROR(VLOOKUP(C69,'PRICE LIST'!E:Z,16,0),0)</f>
        <v>67500</v>
      </c>
      <c r="Y69" s="75">
        <f>IFERROR(VLOOKUP(C69,'PRICE LIST'!E:Z,17,0),0)</f>
        <v>67500</v>
      </c>
      <c r="Z69" s="75">
        <f>IFERROR(VLOOKUP(C69,'PRICE LIST'!E:Z,18,0),0)</f>
        <v>67500</v>
      </c>
      <c r="AA69" s="75">
        <f>IFERROR(VLOOKUP(C69,'PRICE LIST'!E:Z,19,0),0)</f>
        <v>67500</v>
      </c>
      <c r="AB69" s="178">
        <f t="shared" si="3"/>
        <v>4.2725304773840715</v>
      </c>
      <c r="AC69" s="178">
        <f t="shared" si="4"/>
        <v>4.2725304773840715</v>
      </c>
      <c r="AD69" s="178">
        <f t="shared" si="5"/>
        <v>4.2725304773840715</v>
      </c>
      <c r="AE69" s="178">
        <f t="shared" si="6"/>
        <v>4.2725304773840715</v>
      </c>
      <c r="AF69" s="178">
        <f t="shared" si="7"/>
        <v>4.2725304773840715</v>
      </c>
      <c r="AG69" s="178">
        <f t="shared" si="8"/>
        <v>4.2725304773840715</v>
      </c>
      <c r="AH69" s="178">
        <f t="shared" si="9"/>
        <v>4.2725304773840715</v>
      </c>
      <c r="AI69" s="178">
        <f t="shared" si="10"/>
        <v>4.2725304773840715</v>
      </c>
      <c r="AJ69" s="178">
        <f t="shared" si="11"/>
        <v>4.2725304773840715</v>
      </c>
      <c r="AK69" s="178">
        <f t="shared" si="12"/>
        <v>4.2725304773840715</v>
      </c>
      <c r="AL69" s="178">
        <f t="shared" si="13"/>
        <v>4.2725304773840715</v>
      </c>
      <c r="AM69" s="178">
        <f t="shared" si="14"/>
        <v>4.2725304773840715</v>
      </c>
      <c r="AN69" s="79"/>
      <c r="AO69" s="79"/>
      <c r="AP69" s="79"/>
      <c r="AQ69" s="79"/>
      <c r="AR69" s="79">
        <v>1</v>
      </c>
      <c r="AS69" s="79"/>
      <c r="AT69" s="79"/>
      <c r="AU69" s="79"/>
      <c r="AV69" s="79"/>
      <c r="AW69" s="79"/>
      <c r="AX69" s="79"/>
      <c r="AY69" s="79"/>
      <c r="AZ69" s="75">
        <f t="shared" si="15"/>
        <v>1</v>
      </c>
      <c r="BA69" s="77">
        <f t="shared" si="16"/>
        <v>8.3333333333333329E-2</v>
      </c>
      <c r="BB69" s="47"/>
      <c r="BC69" s="78">
        <f t="shared" si="17"/>
        <v>0</v>
      </c>
      <c r="BD69" s="78">
        <f t="shared" si="18"/>
        <v>0</v>
      </c>
      <c r="BE69" s="78">
        <f t="shared" si="19"/>
        <v>0</v>
      </c>
      <c r="BF69" s="78">
        <f t="shared" si="20"/>
        <v>0</v>
      </c>
      <c r="BG69" s="78">
        <f t="shared" si="21"/>
        <v>4.2725304773840715</v>
      </c>
      <c r="BH69" s="78">
        <f t="shared" si="22"/>
        <v>0</v>
      </c>
      <c r="BI69" s="78">
        <f t="shared" si="23"/>
        <v>0</v>
      </c>
      <c r="BJ69" s="78">
        <f t="shared" si="24"/>
        <v>0</v>
      </c>
      <c r="BK69" s="78">
        <f t="shared" si="25"/>
        <v>0</v>
      </c>
      <c r="BL69" s="78">
        <f t="shared" si="26"/>
        <v>0</v>
      </c>
      <c r="BM69" s="78">
        <f t="shared" si="27"/>
        <v>0</v>
      </c>
      <c r="BN69" s="78">
        <f t="shared" si="28"/>
        <v>0</v>
      </c>
      <c r="BO69" s="78">
        <f t="shared" si="29"/>
        <v>4.2725304773840715</v>
      </c>
      <c r="BP69" s="78">
        <f t="shared" si="30"/>
        <v>0.35604420644867263</v>
      </c>
      <c r="BR69" s="714"/>
      <c r="BS69" s="714"/>
      <c r="BT69" s="714"/>
      <c r="BU69" s="714"/>
      <c r="BV69" s="714"/>
      <c r="BW69" s="714"/>
    </row>
    <row r="70" spans="1:75" customFormat="1">
      <c r="A70" s="79" t="s">
        <v>7127</v>
      </c>
      <c r="B70" s="74"/>
      <c r="C70" s="79" t="s">
        <v>10855</v>
      </c>
      <c r="D70" s="75" t="str">
        <f>INDEX('PRICE LIST'!$D:$D,MATCH(RUTIN!C70,'PRICE LIST'!$E:$E,0))</f>
        <v>BOLT</v>
      </c>
      <c r="E70" s="919" t="str">
        <f>IFERROR(VLOOKUP(C70,'PRICE LIST'!E:M,2,0),0)</f>
        <v>BAUT L5 X 20</v>
      </c>
      <c r="F70" s="187" t="s">
        <v>7124</v>
      </c>
      <c r="G70" s="79" t="s">
        <v>109</v>
      </c>
      <c r="H70" s="919">
        <f>IFERROR(IF(G70="FOH",VLOOKUP(C70,'PRICE LIST'!E:Z,20,0),IF(G70="OPEX",VLOOKUP(C70,'PRICE LIST'!E:Z,21,0),0)),0)</f>
        <v>0</v>
      </c>
      <c r="I70" s="919">
        <f>IFERROR(IF(G70="FOH",VLOOKUP(H70,'PRICE LIST'!X:Z,3,0),IF(G70="OPEX",VLOOKUP(H70,'PRICE LIST'!Y:Z,2,0),0)),0)</f>
        <v>0</v>
      </c>
      <c r="J70" s="206" t="s">
        <v>33</v>
      </c>
      <c r="K70" s="206" t="s">
        <v>183</v>
      </c>
      <c r="L70" s="75" t="str">
        <f t="shared" si="1"/>
        <v>ALL</v>
      </c>
      <c r="M70" s="75" t="str">
        <f t="shared" si="2"/>
        <v>ALL</v>
      </c>
      <c r="N70" s="75" t="str">
        <f>IFERROR(VLOOKUP(C70,'PRICE LIST'!E:M,3,0),0)</f>
        <v>PACK</v>
      </c>
      <c r="O70" s="75" t="str">
        <f>IFERROR(VLOOKUP(C70,'PRICE LIST'!E:M,5,0),0)</f>
        <v>IDR</v>
      </c>
      <c r="P70" s="75">
        <f>IFERROR(VLOOKUP(C70,'PRICE LIST'!E:Z,8,0),0)</f>
        <v>75000</v>
      </c>
      <c r="Q70" s="75">
        <f>IFERROR(VLOOKUP(C70,'PRICE LIST'!E:Z,9,0),0)</f>
        <v>75000</v>
      </c>
      <c r="R70" s="75">
        <f>IFERROR(VLOOKUP(C70,'PRICE LIST'!E:Z,10,0),0)</f>
        <v>75000</v>
      </c>
      <c r="S70" s="75">
        <f>IFERROR(VLOOKUP(C70,'PRICE LIST'!E:Z,11,0),0)</f>
        <v>75000</v>
      </c>
      <c r="T70" s="75">
        <f>IFERROR(VLOOKUP(C70,'PRICE LIST'!E:Z,12,0),0)</f>
        <v>75000</v>
      </c>
      <c r="U70" s="75">
        <f>IFERROR(VLOOKUP(C70,'PRICE LIST'!E:Z,13,0),0)</f>
        <v>75000</v>
      </c>
      <c r="V70" s="75">
        <f>IFERROR(VLOOKUP(C70,'PRICE LIST'!E:Z,14,0),0)</f>
        <v>75000</v>
      </c>
      <c r="W70" s="75">
        <f>IFERROR(VLOOKUP(C70,'PRICE LIST'!E:Z,15,0),0)</f>
        <v>75000</v>
      </c>
      <c r="X70" s="75">
        <f>IFERROR(VLOOKUP(C70,'PRICE LIST'!E:Z,16,0),0)</f>
        <v>75000</v>
      </c>
      <c r="Y70" s="75">
        <f>IFERROR(VLOOKUP(C70,'PRICE LIST'!E:Z,17,0),0)</f>
        <v>75000</v>
      </c>
      <c r="Z70" s="75">
        <f>IFERROR(VLOOKUP(C70,'PRICE LIST'!E:Z,18,0),0)</f>
        <v>75000</v>
      </c>
      <c r="AA70" s="75">
        <f>IFERROR(VLOOKUP(C70,'PRICE LIST'!E:Z,19,0),0)</f>
        <v>75000</v>
      </c>
      <c r="AB70" s="178">
        <f t="shared" si="3"/>
        <v>4.7472560859823023</v>
      </c>
      <c r="AC70" s="178">
        <f t="shared" si="4"/>
        <v>4.7472560859823023</v>
      </c>
      <c r="AD70" s="178">
        <f t="shared" si="5"/>
        <v>4.7472560859823023</v>
      </c>
      <c r="AE70" s="178">
        <f t="shared" si="6"/>
        <v>4.7472560859823023</v>
      </c>
      <c r="AF70" s="178">
        <f t="shared" si="7"/>
        <v>4.7472560859823023</v>
      </c>
      <c r="AG70" s="178">
        <f t="shared" si="8"/>
        <v>4.7472560859823023</v>
      </c>
      <c r="AH70" s="178">
        <f t="shared" si="9"/>
        <v>4.7472560859823023</v>
      </c>
      <c r="AI70" s="178">
        <f t="shared" si="10"/>
        <v>4.7472560859823023</v>
      </c>
      <c r="AJ70" s="178">
        <f t="shared" si="11"/>
        <v>4.7472560859823023</v>
      </c>
      <c r="AK70" s="178">
        <f t="shared" si="12"/>
        <v>4.7472560859823023</v>
      </c>
      <c r="AL70" s="178">
        <f t="shared" si="13"/>
        <v>4.7472560859823023</v>
      </c>
      <c r="AM70" s="178">
        <f t="shared" si="14"/>
        <v>4.7472560859823023</v>
      </c>
      <c r="AN70" s="79"/>
      <c r="AO70" s="79"/>
      <c r="AP70" s="79"/>
      <c r="AQ70" s="79"/>
      <c r="AR70" s="79">
        <v>1</v>
      </c>
      <c r="AS70" s="79"/>
      <c r="AT70" s="79"/>
      <c r="AU70" s="79"/>
      <c r="AV70" s="79"/>
      <c r="AW70" s="79"/>
      <c r="AX70" s="79"/>
      <c r="AY70" s="79"/>
      <c r="AZ70" s="75">
        <f t="shared" si="15"/>
        <v>1</v>
      </c>
      <c r="BA70" s="77">
        <f t="shared" si="16"/>
        <v>8.3333333333333329E-2</v>
      </c>
      <c r="BB70" s="47"/>
      <c r="BC70" s="78">
        <f t="shared" si="17"/>
        <v>0</v>
      </c>
      <c r="BD70" s="78">
        <f t="shared" si="18"/>
        <v>0</v>
      </c>
      <c r="BE70" s="78">
        <f t="shared" si="19"/>
        <v>0</v>
      </c>
      <c r="BF70" s="78">
        <f t="shared" si="20"/>
        <v>0</v>
      </c>
      <c r="BG70" s="78">
        <f t="shared" si="21"/>
        <v>4.7472560859823023</v>
      </c>
      <c r="BH70" s="78">
        <f t="shared" si="22"/>
        <v>0</v>
      </c>
      <c r="BI70" s="78">
        <f t="shared" si="23"/>
        <v>0</v>
      </c>
      <c r="BJ70" s="78">
        <f t="shared" si="24"/>
        <v>0</v>
      </c>
      <c r="BK70" s="78">
        <f t="shared" si="25"/>
        <v>0</v>
      </c>
      <c r="BL70" s="78">
        <f t="shared" si="26"/>
        <v>0</v>
      </c>
      <c r="BM70" s="78">
        <f t="shared" si="27"/>
        <v>0</v>
      </c>
      <c r="BN70" s="78">
        <f t="shared" si="28"/>
        <v>0</v>
      </c>
      <c r="BO70" s="78">
        <f t="shared" si="29"/>
        <v>4.7472560859823023</v>
      </c>
      <c r="BP70" s="78">
        <f t="shared" si="30"/>
        <v>0.39560467383185854</v>
      </c>
      <c r="BR70" s="714"/>
      <c r="BS70" s="714"/>
      <c r="BT70" s="714"/>
      <c r="BU70" s="714"/>
      <c r="BV70" s="714"/>
      <c r="BW70" s="714"/>
    </row>
    <row r="71" spans="1:75" customFormat="1">
      <c r="A71" s="79" t="s">
        <v>7127</v>
      </c>
      <c r="B71" s="74"/>
      <c r="C71" s="79" t="s">
        <v>10856</v>
      </c>
      <c r="D71" s="75" t="str">
        <f>INDEX('PRICE LIST'!$D:$D,MATCH(RUTIN!C71,'PRICE LIST'!$E:$E,0))</f>
        <v>BOLT</v>
      </c>
      <c r="E71" s="919" t="str">
        <f>IFERROR(VLOOKUP(C71,'PRICE LIST'!E:M,2,0),0)</f>
        <v>BAUT L5 X 25</v>
      </c>
      <c r="F71" s="187" t="s">
        <v>7124</v>
      </c>
      <c r="G71" s="79" t="s">
        <v>109</v>
      </c>
      <c r="H71" s="919">
        <f>IFERROR(IF(G71="FOH",VLOOKUP(C71,'PRICE LIST'!E:Z,20,0),IF(G71="OPEX",VLOOKUP(C71,'PRICE LIST'!E:Z,21,0),0)),0)</f>
        <v>0</v>
      </c>
      <c r="I71" s="919">
        <f>IFERROR(IF(G71="FOH",VLOOKUP(H71,'PRICE LIST'!X:Z,3,0),IF(G71="OPEX",VLOOKUP(H71,'PRICE LIST'!Y:Z,2,0),0)),0)</f>
        <v>0</v>
      </c>
      <c r="J71" s="206" t="s">
        <v>33</v>
      </c>
      <c r="K71" s="206" t="s">
        <v>183</v>
      </c>
      <c r="L71" s="75" t="str">
        <f t="shared" si="1"/>
        <v>ALL</v>
      </c>
      <c r="M71" s="75" t="str">
        <f t="shared" si="2"/>
        <v>ALL</v>
      </c>
      <c r="N71" s="75" t="str">
        <f>IFERROR(VLOOKUP(C71,'PRICE LIST'!E:M,3,0),0)</f>
        <v>PACK</v>
      </c>
      <c r="O71" s="75" t="str">
        <f>IFERROR(VLOOKUP(C71,'PRICE LIST'!E:M,5,0),0)</f>
        <v>IDR</v>
      </c>
      <c r="P71" s="75">
        <f>IFERROR(VLOOKUP(C71,'PRICE LIST'!E:Z,8,0),0)</f>
        <v>70000</v>
      </c>
      <c r="Q71" s="75">
        <f>IFERROR(VLOOKUP(C71,'PRICE LIST'!E:Z,9,0),0)</f>
        <v>70000</v>
      </c>
      <c r="R71" s="75">
        <f>IFERROR(VLOOKUP(C71,'PRICE LIST'!E:Z,10,0),0)</f>
        <v>70000</v>
      </c>
      <c r="S71" s="75">
        <f>IFERROR(VLOOKUP(C71,'PRICE LIST'!E:Z,11,0),0)</f>
        <v>70000</v>
      </c>
      <c r="T71" s="75">
        <f>IFERROR(VLOOKUP(C71,'PRICE LIST'!E:Z,12,0),0)</f>
        <v>70000</v>
      </c>
      <c r="U71" s="75">
        <f>IFERROR(VLOOKUP(C71,'PRICE LIST'!E:Z,13,0),0)</f>
        <v>70000</v>
      </c>
      <c r="V71" s="75">
        <f>IFERROR(VLOOKUP(C71,'PRICE LIST'!E:Z,14,0),0)</f>
        <v>70000</v>
      </c>
      <c r="W71" s="75">
        <f>IFERROR(VLOOKUP(C71,'PRICE LIST'!E:Z,15,0),0)</f>
        <v>70000</v>
      </c>
      <c r="X71" s="75">
        <f>IFERROR(VLOOKUP(C71,'PRICE LIST'!E:Z,16,0),0)</f>
        <v>70000</v>
      </c>
      <c r="Y71" s="75">
        <f>IFERROR(VLOOKUP(C71,'PRICE LIST'!E:Z,17,0),0)</f>
        <v>70000</v>
      </c>
      <c r="Z71" s="75">
        <f>IFERROR(VLOOKUP(C71,'PRICE LIST'!E:Z,18,0),0)</f>
        <v>70000</v>
      </c>
      <c r="AA71" s="75">
        <f>IFERROR(VLOOKUP(C71,'PRICE LIST'!E:Z,19,0),0)</f>
        <v>70000</v>
      </c>
      <c r="AB71" s="178">
        <f t="shared" si="3"/>
        <v>4.4307723469168154</v>
      </c>
      <c r="AC71" s="178">
        <f t="shared" si="4"/>
        <v>4.4307723469168154</v>
      </c>
      <c r="AD71" s="178">
        <f t="shared" si="5"/>
        <v>4.4307723469168154</v>
      </c>
      <c r="AE71" s="178">
        <f t="shared" si="6"/>
        <v>4.4307723469168154</v>
      </c>
      <c r="AF71" s="178">
        <f t="shared" si="7"/>
        <v>4.4307723469168154</v>
      </c>
      <c r="AG71" s="178">
        <f t="shared" si="8"/>
        <v>4.4307723469168154</v>
      </c>
      <c r="AH71" s="178">
        <f t="shared" si="9"/>
        <v>4.4307723469168154</v>
      </c>
      <c r="AI71" s="178">
        <f t="shared" si="10"/>
        <v>4.4307723469168154</v>
      </c>
      <c r="AJ71" s="178">
        <f t="shared" si="11"/>
        <v>4.4307723469168154</v>
      </c>
      <c r="AK71" s="178">
        <f t="shared" si="12"/>
        <v>4.4307723469168154</v>
      </c>
      <c r="AL71" s="178">
        <f t="shared" si="13"/>
        <v>4.4307723469168154</v>
      </c>
      <c r="AM71" s="178">
        <f t="shared" si="14"/>
        <v>4.4307723469168154</v>
      </c>
      <c r="AN71" s="79"/>
      <c r="AO71" s="79"/>
      <c r="AP71" s="79"/>
      <c r="AQ71" s="79"/>
      <c r="AR71" s="79">
        <v>1</v>
      </c>
      <c r="AS71" s="79"/>
      <c r="AT71" s="79"/>
      <c r="AU71" s="79"/>
      <c r="AV71" s="79"/>
      <c r="AW71" s="79"/>
      <c r="AX71" s="79"/>
      <c r="AY71" s="79"/>
      <c r="AZ71" s="75">
        <f t="shared" si="15"/>
        <v>1</v>
      </c>
      <c r="BA71" s="77">
        <f t="shared" si="16"/>
        <v>8.3333333333333329E-2</v>
      </c>
      <c r="BB71" s="47"/>
      <c r="BC71" s="78">
        <f t="shared" si="17"/>
        <v>0</v>
      </c>
      <c r="BD71" s="78">
        <f t="shared" si="18"/>
        <v>0</v>
      </c>
      <c r="BE71" s="78">
        <f t="shared" si="19"/>
        <v>0</v>
      </c>
      <c r="BF71" s="78">
        <f t="shared" si="20"/>
        <v>0</v>
      </c>
      <c r="BG71" s="78">
        <f t="shared" si="21"/>
        <v>4.4307723469168154</v>
      </c>
      <c r="BH71" s="78">
        <f t="shared" si="22"/>
        <v>0</v>
      </c>
      <c r="BI71" s="78">
        <f t="shared" si="23"/>
        <v>0</v>
      </c>
      <c r="BJ71" s="78">
        <f t="shared" si="24"/>
        <v>0</v>
      </c>
      <c r="BK71" s="78">
        <f t="shared" si="25"/>
        <v>0</v>
      </c>
      <c r="BL71" s="78">
        <f t="shared" si="26"/>
        <v>0</v>
      </c>
      <c r="BM71" s="78">
        <f t="shared" si="27"/>
        <v>0</v>
      </c>
      <c r="BN71" s="78">
        <f t="shared" si="28"/>
        <v>0</v>
      </c>
      <c r="BO71" s="78">
        <f t="shared" si="29"/>
        <v>4.4307723469168154</v>
      </c>
      <c r="BP71" s="78">
        <f t="shared" si="30"/>
        <v>0.36923102890973464</v>
      </c>
      <c r="BR71" s="714"/>
      <c r="BS71" s="714"/>
      <c r="BT71" s="714"/>
      <c r="BU71" s="714"/>
      <c r="BV71" s="714"/>
      <c r="BW71" s="714"/>
    </row>
    <row r="72" spans="1:75" customFormat="1">
      <c r="A72" s="79" t="s">
        <v>7127</v>
      </c>
      <c r="B72" s="74"/>
      <c r="C72" s="79" t="s">
        <v>10857</v>
      </c>
      <c r="D72" s="75" t="str">
        <f>INDEX('PRICE LIST'!$D:$D,MATCH(RUTIN!C72,'PRICE LIST'!$E:$E,0))</f>
        <v>BOLT</v>
      </c>
      <c r="E72" s="919" t="str">
        <f>IFERROR(VLOOKUP(C72,'PRICE LIST'!E:M,2,0),0)</f>
        <v>BAUT L5 X 30</v>
      </c>
      <c r="F72" s="187" t="s">
        <v>7124</v>
      </c>
      <c r="G72" s="79" t="s">
        <v>109</v>
      </c>
      <c r="H72" s="919">
        <f>IFERROR(IF(G72="FOH",VLOOKUP(C72,'PRICE LIST'!E:Z,20,0),IF(G72="OPEX",VLOOKUP(C72,'PRICE LIST'!E:Z,21,0),0)),0)</f>
        <v>0</v>
      </c>
      <c r="I72" s="919">
        <f>IFERROR(IF(G72="FOH",VLOOKUP(H72,'PRICE LIST'!X:Z,3,0),IF(G72="OPEX",VLOOKUP(H72,'PRICE LIST'!Y:Z,2,0),0)),0)</f>
        <v>0</v>
      </c>
      <c r="J72" s="206" t="s">
        <v>33</v>
      </c>
      <c r="K72" s="206" t="s">
        <v>183</v>
      </c>
      <c r="L72" s="75" t="str">
        <f t="shared" si="1"/>
        <v>ALL</v>
      </c>
      <c r="M72" s="75" t="str">
        <f t="shared" si="2"/>
        <v>ALL</v>
      </c>
      <c r="N72" s="75" t="str">
        <f>IFERROR(VLOOKUP(C72,'PRICE LIST'!E:M,3,0),0)</f>
        <v>PACK</v>
      </c>
      <c r="O72" s="75" t="str">
        <f>IFERROR(VLOOKUP(C72,'PRICE LIST'!E:M,5,0),0)</f>
        <v>IDR</v>
      </c>
      <c r="P72" s="75">
        <f>IFERROR(VLOOKUP(C72,'PRICE LIST'!E:Z,8,0),0)</f>
        <v>80000</v>
      </c>
      <c r="Q72" s="75">
        <f>IFERROR(VLOOKUP(C72,'PRICE LIST'!E:Z,9,0),0)</f>
        <v>80000</v>
      </c>
      <c r="R72" s="75">
        <f>IFERROR(VLOOKUP(C72,'PRICE LIST'!E:Z,10,0),0)</f>
        <v>80000</v>
      </c>
      <c r="S72" s="75">
        <f>IFERROR(VLOOKUP(C72,'PRICE LIST'!E:Z,11,0),0)</f>
        <v>80000</v>
      </c>
      <c r="T72" s="75">
        <f>IFERROR(VLOOKUP(C72,'PRICE LIST'!E:Z,12,0),0)</f>
        <v>80000</v>
      </c>
      <c r="U72" s="75">
        <f>IFERROR(VLOOKUP(C72,'PRICE LIST'!E:Z,13,0),0)</f>
        <v>80000</v>
      </c>
      <c r="V72" s="75">
        <f>IFERROR(VLOOKUP(C72,'PRICE LIST'!E:Z,14,0),0)</f>
        <v>80000</v>
      </c>
      <c r="W72" s="75">
        <f>IFERROR(VLOOKUP(C72,'PRICE LIST'!E:Z,15,0),0)</f>
        <v>80000</v>
      </c>
      <c r="X72" s="75">
        <f>IFERROR(VLOOKUP(C72,'PRICE LIST'!E:Z,16,0),0)</f>
        <v>80000</v>
      </c>
      <c r="Y72" s="75">
        <f>IFERROR(VLOOKUP(C72,'PRICE LIST'!E:Z,17,0),0)</f>
        <v>80000</v>
      </c>
      <c r="Z72" s="75">
        <f>IFERROR(VLOOKUP(C72,'PRICE LIST'!E:Z,18,0),0)</f>
        <v>80000</v>
      </c>
      <c r="AA72" s="75">
        <f>IFERROR(VLOOKUP(C72,'PRICE LIST'!E:Z,19,0),0)</f>
        <v>80000</v>
      </c>
      <c r="AB72" s="178">
        <f t="shared" si="3"/>
        <v>5.0637398250477892</v>
      </c>
      <c r="AC72" s="178">
        <f t="shared" si="4"/>
        <v>5.0637398250477892</v>
      </c>
      <c r="AD72" s="178">
        <f t="shared" si="5"/>
        <v>5.0637398250477892</v>
      </c>
      <c r="AE72" s="178">
        <f t="shared" si="6"/>
        <v>5.0637398250477892</v>
      </c>
      <c r="AF72" s="178">
        <f t="shared" si="7"/>
        <v>5.0637398250477892</v>
      </c>
      <c r="AG72" s="178">
        <f t="shared" si="8"/>
        <v>5.0637398250477892</v>
      </c>
      <c r="AH72" s="178">
        <f t="shared" si="9"/>
        <v>5.0637398250477892</v>
      </c>
      <c r="AI72" s="178">
        <f t="shared" si="10"/>
        <v>5.0637398250477892</v>
      </c>
      <c r="AJ72" s="178">
        <f t="shared" si="11"/>
        <v>5.0637398250477892</v>
      </c>
      <c r="AK72" s="178">
        <f t="shared" si="12"/>
        <v>5.0637398250477892</v>
      </c>
      <c r="AL72" s="178">
        <f t="shared" si="13"/>
        <v>5.0637398250477892</v>
      </c>
      <c r="AM72" s="178">
        <f t="shared" si="14"/>
        <v>5.0637398250477892</v>
      </c>
      <c r="AN72" s="79"/>
      <c r="AO72" s="79"/>
      <c r="AP72" s="79"/>
      <c r="AQ72" s="79"/>
      <c r="AR72" s="79">
        <v>1</v>
      </c>
      <c r="AS72" s="79"/>
      <c r="AT72" s="79"/>
      <c r="AU72" s="79"/>
      <c r="AV72" s="79"/>
      <c r="AW72" s="79"/>
      <c r="AX72" s="79"/>
      <c r="AY72" s="79"/>
      <c r="AZ72" s="75">
        <f t="shared" si="15"/>
        <v>1</v>
      </c>
      <c r="BA72" s="77">
        <f t="shared" si="16"/>
        <v>8.3333333333333329E-2</v>
      </c>
      <c r="BB72" s="47"/>
      <c r="BC72" s="78">
        <f t="shared" si="17"/>
        <v>0</v>
      </c>
      <c r="BD72" s="78">
        <f t="shared" si="18"/>
        <v>0</v>
      </c>
      <c r="BE72" s="78">
        <f t="shared" si="19"/>
        <v>0</v>
      </c>
      <c r="BF72" s="78">
        <f t="shared" si="20"/>
        <v>0</v>
      </c>
      <c r="BG72" s="78">
        <f t="shared" si="21"/>
        <v>5.0637398250477892</v>
      </c>
      <c r="BH72" s="78">
        <f t="shared" si="22"/>
        <v>0</v>
      </c>
      <c r="BI72" s="78">
        <f t="shared" si="23"/>
        <v>0</v>
      </c>
      <c r="BJ72" s="78">
        <f t="shared" si="24"/>
        <v>0</v>
      </c>
      <c r="BK72" s="78">
        <f t="shared" si="25"/>
        <v>0</v>
      </c>
      <c r="BL72" s="78">
        <f t="shared" si="26"/>
        <v>0</v>
      </c>
      <c r="BM72" s="78">
        <f t="shared" si="27"/>
        <v>0</v>
      </c>
      <c r="BN72" s="78">
        <f t="shared" si="28"/>
        <v>0</v>
      </c>
      <c r="BO72" s="78">
        <f t="shared" si="29"/>
        <v>5.0637398250477892</v>
      </c>
      <c r="BP72" s="78">
        <f t="shared" si="30"/>
        <v>0.42197831875398245</v>
      </c>
      <c r="BR72" s="714"/>
      <c r="BS72" s="714"/>
      <c r="BT72" s="714"/>
      <c r="BU72" s="714"/>
      <c r="BV72" s="714"/>
      <c r="BW72" s="714"/>
    </row>
    <row r="73" spans="1:75" customFormat="1">
      <c r="A73" s="79" t="s">
        <v>7127</v>
      </c>
      <c r="B73" s="74"/>
      <c r="C73" s="79" t="s">
        <v>10858</v>
      </c>
      <c r="D73" s="75" t="str">
        <f>INDEX('PRICE LIST'!$D:$D,MATCH(RUTIN!C73,'PRICE LIST'!$E:$E,0))</f>
        <v>BOLT</v>
      </c>
      <c r="E73" s="919" t="str">
        <f>IFERROR(VLOOKUP(C73,'PRICE LIST'!E:M,2,0),0)</f>
        <v>BAUT L5 X 35</v>
      </c>
      <c r="F73" s="187" t="s">
        <v>7124</v>
      </c>
      <c r="G73" s="79" t="s">
        <v>109</v>
      </c>
      <c r="H73" s="919">
        <f>IFERROR(IF(G73="FOH",VLOOKUP(C73,'PRICE LIST'!E:Z,20,0),IF(G73="OPEX",VLOOKUP(C73,'PRICE LIST'!E:Z,21,0),0)),0)</f>
        <v>0</v>
      </c>
      <c r="I73" s="919">
        <f>IFERROR(IF(G73="FOH",VLOOKUP(H73,'PRICE LIST'!X:Z,3,0),IF(G73="OPEX",VLOOKUP(H73,'PRICE LIST'!Y:Z,2,0),0)),0)</f>
        <v>0</v>
      </c>
      <c r="J73" s="206" t="s">
        <v>33</v>
      </c>
      <c r="K73" s="206" t="s">
        <v>183</v>
      </c>
      <c r="L73" s="75" t="str">
        <f t="shared" si="1"/>
        <v>ALL</v>
      </c>
      <c r="M73" s="75" t="str">
        <f t="shared" si="2"/>
        <v>ALL</v>
      </c>
      <c r="N73" s="75" t="str">
        <f>IFERROR(VLOOKUP(C73,'PRICE LIST'!E:M,3,0),0)</f>
        <v>PACK</v>
      </c>
      <c r="O73" s="75" t="str">
        <f>IFERROR(VLOOKUP(C73,'PRICE LIST'!E:M,5,0),0)</f>
        <v>IDR</v>
      </c>
      <c r="P73" s="75">
        <f>IFERROR(VLOOKUP(C73,'PRICE LIST'!E:Z,8,0),0)</f>
        <v>75000</v>
      </c>
      <c r="Q73" s="75">
        <f>IFERROR(VLOOKUP(C73,'PRICE LIST'!E:Z,9,0),0)</f>
        <v>75000</v>
      </c>
      <c r="R73" s="75">
        <f>IFERROR(VLOOKUP(C73,'PRICE LIST'!E:Z,10,0),0)</f>
        <v>75000</v>
      </c>
      <c r="S73" s="75">
        <f>IFERROR(VLOOKUP(C73,'PRICE LIST'!E:Z,11,0),0)</f>
        <v>75000</v>
      </c>
      <c r="T73" s="75">
        <f>IFERROR(VLOOKUP(C73,'PRICE LIST'!E:Z,12,0),0)</f>
        <v>75000</v>
      </c>
      <c r="U73" s="75">
        <f>IFERROR(VLOOKUP(C73,'PRICE LIST'!E:Z,13,0),0)</f>
        <v>75000</v>
      </c>
      <c r="V73" s="75">
        <f>IFERROR(VLOOKUP(C73,'PRICE LIST'!E:Z,14,0),0)</f>
        <v>75000</v>
      </c>
      <c r="W73" s="75">
        <f>IFERROR(VLOOKUP(C73,'PRICE LIST'!E:Z,15,0),0)</f>
        <v>75000</v>
      </c>
      <c r="X73" s="75">
        <f>IFERROR(VLOOKUP(C73,'PRICE LIST'!E:Z,16,0),0)</f>
        <v>75000</v>
      </c>
      <c r="Y73" s="75">
        <f>IFERROR(VLOOKUP(C73,'PRICE LIST'!E:Z,17,0),0)</f>
        <v>75000</v>
      </c>
      <c r="Z73" s="75">
        <f>IFERROR(VLOOKUP(C73,'PRICE LIST'!E:Z,18,0),0)</f>
        <v>75000</v>
      </c>
      <c r="AA73" s="75">
        <f>IFERROR(VLOOKUP(C73,'PRICE LIST'!E:Z,19,0),0)</f>
        <v>75000</v>
      </c>
      <c r="AB73" s="178">
        <f t="shared" si="3"/>
        <v>4.7472560859823023</v>
      </c>
      <c r="AC73" s="178">
        <f t="shared" si="4"/>
        <v>4.7472560859823023</v>
      </c>
      <c r="AD73" s="178">
        <f t="shared" si="5"/>
        <v>4.7472560859823023</v>
      </c>
      <c r="AE73" s="178">
        <f t="shared" si="6"/>
        <v>4.7472560859823023</v>
      </c>
      <c r="AF73" s="178">
        <f t="shared" si="7"/>
        <v>4.7472560859823023</v>
      </c>
      <c r="AG73" s="178">
        <f t="shared" si="8"/>
        <v>4.7472560859823023</v>
      </c>
      <c r="AH73" s="178">
        <f t="shared" si="9"/>
        <v>4.7472560859823023</v>
      </c>
      <c r="AI73" s="178">
        <f t="shared" si="10"/>
        <v>4.7472560859823023</v>
      </c>
      <c r="AJ73" s="178">
        <f t="shared" si="11"/>
        <v>4.7472560859823023</v>
      </c>
      <c r="AK73" s="178">
        <f t="shared" si="12"/>
        <v>4.7472560859823023</v>
      </c>
      <c r="AL73" s="178">
        <f t="shared" si="13"/>
        <v>4.7472560859823023</v>
      </c>
      <c r="AM73" s="178">
        <f t="shared" si="14"/>
        <v>4.7472560859823023</v>
      </c>
      <c r="AN73" s="79"/>
      <c r="AO73" s="79"/>
      <c r="AP73" s="79"/>
      <c r="AQ73" s="79"/>
      <c r="AR73" s="79">
        <v>1</v>
      </c>
      <c r="AS73" s="79"/>
      <c r="AT73" s="79"/>
      <c r="AU73" s="79"/>
      <c r="AV73" s="79"/>
      <c r="AW73" s="79"/>
      <c r="AX73" s="79"/>
      <c r="AY73" s="79"/>
      <c r="AZ73" s="75">
        <f t="shared" si="15"/>
        <v>1</v>
      </c>
      <c r="BA73" s="77">
        <f t="shared" si="16"/>
        <v>8.3333333333333329E-2</v>
      </c>
      <c r="BB73" s="47"/>
      <c r="BC73" s="78">
        <f t="shared" si="17"/>
        <v>0</v>
      </c>
      <c r="BD73" s="78">
        <f t="shared" si="18"/>
        <v>0</v>
      </c>
      <c r="BE73" s="78">
        <f t="shared" si="19"/>
        <v>0</v>
      </c>
      <c r="BF73" s="78">
        <f t="shared" si="20"/>
        <v>0</v>
      </c>
      <c r="BG73" s="78">
        <f t="shared" si="21"/>
        <v>4.7472560859823023</v>
      </c>
      <c r="BH73" s="78">
        <f t="shared" si="22"/>
        <v>0</v>
      </c>
      <c r="BI73" s="78">
        <f t="shared" si="23"/>
        <v>0</v>
      </c>
      <c r="BJ73" s="78">
        <f t="shared" si="24"/>
        <v>0</v>
      </c>
      <c r="BK73" s="78">
        <f t="shared" si="25"/>
        <v>0</v>
      </c>
      <c r="BL73" s="78">
        <f t="shared" si="26"/>
        <v>0</v>
      </c>
      <c r="BM73" s="78">
        <f t="shared" si="27"/>
        <v>0</v>
      </c>
      <c r="BN73" s="78">
        <f t="shared" si="28"/>
        <v>0</v>
      </c>
      <c r="BO73" s="78">
        <f t="shared" si="29"/>
        <v>4.7472560859823023</v>
      </c>
      <c r="BP73" s="78">
        <f t="shared" si="30"/>
        <v>0.39560467383185854</v>
      </c>
      <c r="BR73" s="714"/>
      <c r="BS73" s="714"/>
      <c r="BT73" s="714"/>
      <c r="BU73" s="714"/>
      <c r="BV73" s="714"/>
      <c r="BW73" s="714"/>
    </row>
    <row r="74" spans="1:75" customFormat="1">
      <c r="A74" s="79" t="s">
        <v>7127</v>
      </c>
      <c r="B74" s="74"/>
      <c r="C74" s="79" t="s">
        <v>10859</v>
      </c>
      <c r="D74" s="75" t="str">
        <f>INDEX('PRICE LIST'!$D:$D,MATCH(RUTIN!C74,'PRICE LIST'!$E:$E,0))</f>
        <v>BOLT</v>
      </c>
      <c r="E74" s="919" t="str">
        <f>IFERROR(VLOOKUP(C74,'PRICE LIST'!E:M,2,0),0)</f>
        <v>BAUT L5 X 45</v>
      </c>
      <c r="F74" s="187" t="s">
        <v>7124</v>
      </c>
      <c r="G74" s="79" t="s">
        <v>109</v>
      </c>
      <c r="H74" s="919">
        <f>IFERROR(IF(G74="FOH",VLOOKUP(C74,'PRICE LIST'!E:Z,20,0),IF(G74="OPEX",VLOOKUP(C74,'PRICE LIST'!E:Z,21,0),0)),0)</f>
        <v>0</v>
      </c>
      <c r="I74" s="919">
        <f>IFERROR(IF(G74="FOH",VLOOKUP(H74,'PRICE LIST'!X:Z,3,0),IF(G74="OPEX",VLOOKUP(H74,'PRICE LIST'!Y:Z,2,0),0)),0)</f>
        <v>0</v>
      </c>
      <c r="J74" s="206" t="s">
        <v>33</v>
      </c>
      <c r="K74" s="206" t="s">
        <v>183</v>
      </c>
      <c r="L74" s="75" t="str">
        <f t="shared" si="1"/>
        <v>ALL</v>
      </c>
      <c r="M74" s="75" t="str">
        <f t="shared" si="2"/>
        <v>ALL</v>
      </c>
      <c r="N74" s="75" t="str">
        <f>IFERROR(VLOOKUP(C74,'PRICE LIST'!E:M,3,0),0)</f>
        <v>PACK</v>
      </c>
      <c r="O74" s="75" t="str">
        <f>IFERROR(VLOOKUP(C74,'PRICE LIST'!E:M,5,0),0)</f>
        <v>IDR</v>
      </c>
      <c r="P74" s="75">
        <f>IFERROR(VLOOKUP(C74,'PRICE LIST'!E:Z,8,0),0)</f>
        <v>120000</v>
      </c>
      <c r="Q74" s="75">
        <f>IFERROR(VLOOKUP(C74,'PRICE LIST'!E:Z,9,0),0)</f>
        <v>120000</v>
      </c>
      <c r="R74" s="75">
        <f>IFERROR(VLOOKUP(C74,'PRICE LIST'!E:Z,10,0),0)</f>
        <v>120000</v>
      </c>
      <c r="S74" s="75">
        <f>IFERROR(VLOOKUP(C74,'PRICE LIST'!E:Z,11,0),0)</f>
        <v>120000</v>
      </c>
      <c r="T74" s="75">
        <f>IFERROR(VLOOKUP(C74,'PRICE LIST'!E:Z,12,0),0)</f>
        <v>120000</v>
      </c>
      <c r="U74" s="75">
        <f>IFERROR(VLOOKUP(C74,'PRICE LIST'!E:Z,13,0),0)</f>
        <v>120000</v>
      </c>
      <c r="V74" s="75">
        <f>IFERROR(VLOOKUP(C74,'PRICE LIST'!E:Z,14,0),0)</f>
        <v>120000</v>
      </c>
      <c r="W74" s="75">
        <f>IFERROR(VLOOKUP(C74,'PRICE LIST'!E:Z,15,0),0)</f>
        <v>120000</v>
      </c>
      <c r="X74" s="75">
        <f>IFERROR(VLOOKUP(C74,'PRICE LIST'!E:Z,16,0),0)</f>
        <v>120000</v>
      </c>
      <c r="Y74" s="75">
        <f>IFERROR(VLOOKUP(C74,'PRICE LIST'!E:Z,17,0),0)</f>
        <v>120000</v>
      </c>
      <c r="Z74" s="75">
        <f>IFERROR(VLOOKUP(C74,'PRICE LIST'!E:Z,18,0),0)</f>
        <v>120000</v>
      </c>
      <c r="AA74" s="75">
        <f>IFERROR(VLOOKUP(C74,'PRICE LIST'!E:Z,19,0),0)</f>
        <v>120000</v>
      </c>
      <c r="AB74" s="178">
        <f t="shared" si="3"/>
        <v>7.5956097375716833</v>
      </c>
      <c r="AC74" s="178">
        <f t="shared" si="4"/>
        <v>7.5956097375716833</v>
      </c>
      <c r="AD74" s="178">
        <f t="shared" si="5"/>
        <v>7.5956097375716833</v>
      </c>
      <c r="AE74" s="178">
        <f t="shared" si="6"/>
        <v>7.5956097375716833</v>
      </c>
      <c r="AF74" s="178">
        <f t="shared" si="7"/>
        <v>7.5956097375716833</v>
      </c>
      <c r="AG74" s="178">
        <f t="shared" si="8"/>
        <v>7.5956097375716833</v>
      </c>
      <c r="AH74" s="178">
        <f t="shared" si="9"/>
        <v>7.5956097375716833</v>
      </c>
      <c r="AI74" s="178">
        <f t="shared" si="10"/>
        <v>7.5956097375716833</v>
      </c>
      <c r="AJ74" s="178">
        <f t="shared" si="11"/>
        <v>7.5956097375716833</v>
      </c>
      <c r="AK74" s="178">
        <f t="shared" si="12"/>
        <v>7.5956097375716833</v>
      </c>
      <c r="AL74" s="178">
        <f t="shared" si="13"/>
        <v>7.5956097375716833</v>
      </c>
      <c r="AM74" s="178">
        <f t="shared" si="14"/>
        <v>7.5956097375716833</v>
      </c>
      <c r="AN74" s="79"/>
      <c r="AO74" s="79"/>
      <c r="AP74" s="79"/>
      <c r="AQ74" s="79"/>
      <c r="AR74" s="79">
        <v>1</v>
      </c>
      <c r="AS74" s="79"/>
      <c r="AT74" s="79"/>
      <c r="AU74" s="79"/>
      <c r="AV74" s="79"/>
      <c r="AW74" s="79"/>
      <c r="AX74" s="79"/>
      <c r="AY74" s="79"/>
      <c r="AZ74" s="75">
        <f t="shared" si="15"/>
        <v>1</v>
      </c>
      <c r="BA74" s="77">
        <f t="shared" si="16"/>
        <v>8.3333333333333329E-2</v>
      </c>
      <c r="BB74" s="47"/>
      <c r="BC74" s="78">
        <f t="shared" si="17"/>
        <v>0</v>
      </c>
      <c r="BD74" s="78">
        <f t="shared" si="18"/>
        <v>0</v>
      </c>
      <c r="BE74" s="78">
        <f t="shared" si="19"/>
        <v>0</v>
      </c>
      <c r="BF74" s="78">
        <f t="shared" si="20"/>
        <v>0</v>
      </c>
      <c r="BG74" s="78">
        <f t="shared" si="21"/>
        <v>7.5956097375716833</v>
      </c>
      <c r="BH74" s="78">
        <f t="shared" si="22"/>
        <v>0</v>
      </c>
      <c r="BI74" s="78">
        <f t="shared" si="23"/>
        <v>0</v>
      </c>
      <c r="BJ74" s="78">
        <f t="shared" si="24"/>
        <v>0</v>
      </c>
      <c r="BK74" s="78">
        <f t="shared" si="25"/>
        <v>0</v>
      </c>
      <c r="BL74" s="78">
        <f t="shared" si="26"/>
        <v>0</v>
      </c>
      <c r="BM74" s="78">
        <f t="shared" si="27"/>
        <v>0</v>
      </c>
      <c r="BN74" s="78">
        <f t="shared" si="28"/>
        <v>0</v>
      </c>
      <c r="BO74" s="78">
        <f t="shared" si="29"/>
        <v>7.5956097375716833</v>
      </c>
      <c r="BP74" s="78">
        <f t="shared" si="30"/>
        <v>0.63296747813097365</v>
      </c>
      <c r="BR74" s="714"/>
      <c r="BS74" s="714"/>
      <c r="BT74" s="714"/>
      <c r="BU74" s="714"/>
      <c r="BV74" s="714"/>
      <c r="BW74" s="714"/>
    </row>
    <row r="75" spans="1:75" customFormat="1">
      <c r="A75" s="79" t="s">
        <v>7127</v>
      </c>
      <c r="B75" s="74"/>
      <c r="C75" s="79" t="s">
        <v>11156</v>
      </c>
      <c r="D75" s="75" t="str">
        <f>INDEX('PRICE LIST'!$D:$D,MATCH(RUTIN!C75,'PRICE LIST'!$E:$E,0))</f>
        <v>BOLT</v>
      </c>
      <c r="E75" s="919" t="str">
        <f>IFERROR(VLOOKUP(C75,'PRICE LIST'!E:M,2,0),0)</f>
        <v>BAUT L6X20</v>
      </c>
      <c r="F75" s="187" t="s">
        <v>7124</v>
      </c>
      <c r="G75" s="79" t="s">
        <v>109</v>
      </c>
      <c r="H75" s="919">
        <f>IFERROR(IF(G75="FOH",VLOOKUP(C75,'PRICE LIST'!E:Z,20,0),IF(G75="OPEX",VLOOKUP(C75,'PRICE LIST'!E:Z,21,0),0)),0)</f>
        <v>0</v>
      </c>
      <c r="I75" s="919">
        <f>IFERROR(IF(G75="FOH",VLOOKUP(H75,'PRICE LIST'!X:Z,3,0),IF(G75="OPEX",VLOOKUP(H75,'PRICE LIST'!Y:Z,2,0),0)),0)</f>
        <v>0</v>
      </c>
      <c r="J75" s="206" t="s">
        <v>33</v>
      </c>
      <c r="K75" s="206" t="s">
        <v>183</v>
      </c>
      <c r="L75" s="75" t="str">
        <f t="shared" si="1"/>
        <v>ALL</v>
      </c>
      <c r="M75" s="75" t="str">
        <f t="shared" si="2"/>
        <v>ALL</v>
      </c>
      <c r="N75" s="75" t="str">
        <f>IFERROR(VLOOKUP(C75,'PRICE LIST'!E:M,3,0),0)</f>
        <v>PACK</v>
      </c>
      <c r="O75" s="75" t="str">
        <f>IFERROR(VLOOKUP(C75,'PRICE LIST'!E:M,5,0),0)</f>
        <v>IDR</v>
      </c>
      <c r="P75" s="75">
        <f>IFERROR(VLOOKUP(C75,'PRICE LIST'!E:Z,8,0),0)</f>
        <v>130000</v>
      </c>
      <c r="Q75" s="75">
        <f>IFERROR(VLOOKUP(C75,'PRICE LIST'!E:Z,9,0),0)</f>
        <v>130000</v>
      </c>
      <c r="R75" s="75">
        <f>IFERROR(VLOOKUP(C75,'PRICE LIST'!E:Z,10,0),0)</f>
        <v>130000</v>
      </c>
      <c r="S75" s="75">
        <f>IFERROR(VLOOKUP(C75,'PRICE LIST'!E:Z,11,0),0)</f>
        <v>130000</v>
      </c>
      <c r="T75" s="75">
        <f>IFERROR(VLOOKUP(C75,'PRICE LIST'!E:Z,12,0),0)</f>
        <v>130000</v>
      </c>
      <c r="U75" s="75">
        <f>IFERROR(VLOOKUP(C75,'PRICE LIST'!E:Z,13,0),0)</f>
        <v>130000</v>
      </c>
      <c r="V75" s="75">
        <f>IFERROR(VLOOKUP(C75,'PRICE LIST'!E:Z,14,0),0)</f>
        <v>130000</v>
      </c>
      <c r="W75" s="75">
        <f>IFERROR(VLOOKUP(C75,'PRICE LIST'!E:Z,15,0),0)</f>
        <v>130000</v>
      </c>
      <c r="X75" s="75">
        <f>IFERROR(VLOOKUP(C75,'PRICE LIST'!E:Z,16,0),0)</f>
        <v>130000</v>
      </c>
      <c r="Y75" s="75">
        <f>IFERROR(VLOOKUP(C75,'PRICE LIST'!E:Z,17,0),0)</f>
        <v>130000</v>
      </c>
      <c r="Z75" s="75">
        <f>IFERROR(VLOOKUP(C75,'PRICE LIST'!E:Z,18,0),0)</f>
        <v>130000</v>
      </c>
      <c r="AA75" s="75">
        <f>IFERROR(VLOOKUP(C75,'PRICE LIST'!E:Z,19,0),0)</f>
        <v>130000</v>
      </c>
      <c r="AB75" s="178">
        <f t="shared" si="3"/>
        <v>8.2285772157026571</v>
      </c>
      <c r="AC75" s="178">
        <f t="shared" si="4"/>
        <v>8.2285772157026571</v>
      </c>
      <c r="AD75" s="178">
        <f t="shared" si="5"/>
        <v>8.2285772157026571</v>
      </c>
      <c r="AE75" s="178">
        <f t="shared" si="6"/>
        <v>8.2285772157026571</v>
      </c>
      <c r="AF75" s="178">
        <f t="shared" si="7"/>
        <v>8.2285772157026571</v>
      </c>
      <c r="AG75" s="178">
        <f t="shared" si="8"/>
        <v>8.2285772157026571</v>
      </c>
      <c r="AH75" s="178">
        <f t="shared" si="9"/>
        <v>8.2285772157026571</v>
      </c>
      <c r="AI75" s="178">
        <f t="shared" si="10"/>
        <v>8.2285772157026571</v>
      </c>
      <c r="AJ75" s="178">
        <f t="shared" si="11"/>
        <v>8.2285772157026571</v>
      </c>
      <c r="AK75" s="178">
        <f t="shared" si="12"/>
        <v>8.2285772157026571</v>
      </c>
      <c r="AL75" s="178">
        <f t="shared" si="13"/>
        <v>8.2285772157026571</v>
      </c>
      <c r="AM75" s="178">
        <f t="shared" si="14"/>
        <v>8.2285772157026571</v>
      </c>
      <c r="AN75" s="79"/>
      <c r="AO75" s="79"/>
      <c r="AP75" s="79"/>
      <c r="AQ75" s="79"/>
      <c r="AR75" s="79">
        <v>1</v>
      </c>
      <c r="AS75" s="79"/>
      <c r="AT75" s="79"/>
      <c r="AU75" s="79"/>
      <c r="AV75" s="79"/>
      <c r="AW75" s="79"/>
      <c r="AX75" s="79"/>
      <c r="AY75" s="79"/>
      <c r="AZ75" s="75">
        <f t="shared" si="15"/>
        <v>1</v>
      </c>
      <c r="BA75" s="77">
        <f t="shared" si="16"/>
        <v>8.3333333333333329E-2</v>
      </c>
      <c r="BB75" s="322"/>
      <c r="BC75" s="78">
        <f t="shared" si="17"/>
        <v>0</v>
      </c>
      <c r="BD75" s="78">
        <f t="shared" si="18"/>
        <v>0</v>
      </c>
      <c r="BE75" s="78">
        <f t="shared" si="19"/>
        <v>0</v>
      </c>
      <c r="BF75" s="78">
        <f t="shared" si="20"/>
        <v>0</v>
      </c>
      <c r="BG75" s="78">
        <f t="shared" si="21"/>
        <v>8.2285772157026571</v>
      </c>
      <c r="BH75" s="78">
        <f t="shared" si="22"/>
        <v>0</v>
      </c>
      <c r="BI75" s="78">
        <f t="shared" si="23"/>
        <v>0</v>
      </c>
      <c r="BJ75" s="78">
        <f t="shared" si="24"/>
        <v>0</v>
      </c>
      <c r="BK75" s="78">
        <f t="shared" si="25"/>
        <v>0</v>
      </c>
      <c r="BL75" s="78">
        <f t="shared" si="26"/>
        <v>0</v>
      </c>
      <c r="BM75" s="78">
        <f t="shared" si="27"/>
        <v>0</v>
      </c>
      <c r="BN75" s="78">
        <f t="shared" si="28"/>
        <v>0</v>
      </c>
      <c r="BO75" s="78">
        <f t="shared" si="29"/>
        <v>8.2285772157026571</v>
      </c>
      <c r="BP75" s="78">
        <f t="shared" si="30"/>
        <v>0.68571476797522146</v>
      </c>
      <c r="BR75" s="714"/>
      <c r="BS75" s="714"/>
      <c r="BT75" s="714"/>
      <c r="BU75" s="714"/>
      <c r="BV75" s="714"/>
      <c r="BW75" s="714"/>
    </row>
    <row r="76" spans="1:75" customFormat="1">
      <c r="A76" s="79" t="s">
        <v>7127</v>
      </c>
      <c r="B76" s="74"/>
      <c r="C76" s="79" t="s">
        <v>10860</v>
      </c>
      <c r="D76" s="75" t="str">
        <f>INDEX('PRICE LIST'!$D:$D,MATCH(RUTIN!C76,'PRICE LIST'!$E:$E,0))</f>
        <v>BOLT</v>
      </c>
      <c r="E76" s="919" t="str">
        <f>IFERROR(VLOOKUP(C76,'PRICE LIST'!E:M,2,0),0)</f>
        <v>BAUT L6 X 30</v>
      </c>
      <c r="F76" s="187" t="s">
        <v>7124</v>
      </c>
      <c r="G76" s="79" t="s">
        <v>109</v>
      </c>
      <c r="H76" s="919">
        <f>IFERROR(IF(G76="FOH",VLOOKUP(C76,'PRICE LIST'!E:Z,20,0),IF(G76="OPEX",VLOOKUP(C76,'PRICE LIST'!E:Z,21,0),0)),0)</f>
        <v>0</v>
      </c>
      <c r="I76" s="919">
        <f>IFERROR(IF(G76="FOH",VLOOKUP(H76,'PRICE LIST'!X:Z,3,0),IF(G76="OPEX",VLOOKUP(H76,'PRICE LIST'!Y:Z,2,0),0)),0)</f>
        <v>0</v>
      </c>
      <c r="J76" s="206" t="s">
        <v>33</v>
      </c>
      <c r="K76" s="206" t="s">
        <v>183</v>
      </c>
      <c r="L76" s="75" t="str">
        <f t="shared" si="1"/>
        <v>ALL</v>
      </c>
      <c r="M76" s="75" t="str">
        <f t="shared" si="2"/>
        <v>ALL</v>
      </c>
      <c r="N76" s="75" t="str">
        <f>IFERROR(VLOOKUP(C76,'PRICE LIST'!E:M,3,0),0)</f>
        <v>PACK</v>
      </c>
      <c r="O76" s="75" t="str">
        <f>IFERROR(VLOOKUP(C76,'PRICE LIST'!E:M,5,0),0)</f>
        <v>IDR</v>
      </c>
      <c r="P76" s="75">
        <f>IFERROR(VLOOKUP(C76,'PRICE LIST'!E:Z,8,0),0)</f>
        <v>150000</v>
      </c>
      <c r="Q76" s="75">
        <f>IFERROR(VLOOKUP(C76,'PRICE LIST'!E:Z,9,0),0)</f>
        <v>150000</v>
      </c>
      <c r="R76" s="75">
        <f>IFERROR(VLOOKUP(C76,'PRICE LIST'!E:Z,10,0),0)</f>
        <v>150000</v>
      </c>
      <c r="S76" s="75">
        <f>IFERROR(VLOOKUP(C76,'PRICE LIST'!E:Z,11,0),0)</f>
        <v>150000</v>
      </c>
      <c r="T76" s="75">
        <f>IFERROR(VLOOKUP(C76,'PRICE LIST'!E:Z,12,0),0)</f>
        <v>150000</v>
      </c>
      <c r="U76" s="75">
        <f>IFERROR(VLOOKUP(C76,'PRICE LIST'!E:Z,13,0),0)</f>
        <v>150000</v>
      </c>
      <c r="V76" s="75">
        <f>IFERROR(VLOOKUP(C76,'PRICE LIST'!E:Z,14,0),0)</f>
        <v>150000</v>
      </c>
      <c r="W76" s="75">
        <f>IFERROR(VLOOKUP(C76,'PRICE LIST'!E:Z,15,0),0)</f>
        <v>150000</v>
      </c>
      <c r="X76" s="75">
        <f>IFERROR(VLOOKUP(C76,'PRICE LIST'!E:Z,16,0),0)</f>
        <v>150000</v>
      </c>
      <c r="Y76" s="75">
        <f>IFERROR(VLOOKUP(C76,'PRICE LIST'!E:Z,17,0),0)</f>
        <v>150000</v>
      </c>
      <c r="Z76" s="75">
        <f>IFERROR(VLOOKUP(C76,'PRICE LIST'!E:Z,18,0),0)</f>
        <v>150000</v>
      </c>
      <c r="AA76" s="75">
        <f>IFERROR(VLOOKUP(C76,'PRICE LIST'!E:Z,19,0),0)</f>
        <v>150000</v>
      </c>
      <c r="AB76" s="178">
        <f t="shared" si="3"/>
        <v>9.4945121719646046</v>
      </c>
      <c r="AC76" s="178">
        <f t="shared" si="4"/>
        <v>9.4945121719646046</v>
      </c>
      <c r="AD76" s="178">
        <f t="shared" si="5"/>
        <v>9.4945121719646046</v>
      </c>
      <c r="AE76" s="178">
        <f t="shared" si="6"/>
        <v>9.4945121719646046</v>
      </c>
      <c r="AF76" s="178">
        <f t="shared" si="7"/>
        <v>9.4945121719646046</v>
      </c>
      <c r="AG76" s="178">
        <f t="shared" si="8"/>
        <v>9.4945121719646046</v>
      </c>
      <c r="AH76" s="178">
        <f t="shared" si="9"/>
        <v>9.4945121719646046</v>
      </c>
      <c r="AI76" s="178">
        <f t="shared" si="10"/>
        <v>9.4945121719646046</v>
      </c>
      <c r="AJ76" s="178">
        <f t="shared" si="11"/>
        <v>9.4945121719646046</v>
      </c>
      <c r="AK76" s="178">
        <f t="shared" si="12"/>
        <v>9.4945121719646046</v>
      </c>
      <c r="AL76" s="178">
        <f t="shared" si="13"/>
        <v>9.4945121719646046</v>
      </c>
      <c r="AM76" s="178">
        <f t="shared" si="14"/>
        <v>9.4945121719646046</v>
      </c>
      <c r="AN76" s="79"/>
      <c r="AO76" s="79"/>
      <c r="AP76" s="79"/>
      <c r="AQ76" s="79"/>
      <c r="AR76" s="79">
        <v>1</v>
      </c>
      <c r="AS76" s="79"/>
      <c r="AT76" s="79"/>
      <c r="AU76" s="79"/>
      <c r="AV76" s="79"/>
      <c r="AW76" s="79"/>
      <c r="AX76" s="79"/>
      <c r="AY76" s="79"/>
      <c r="AZ76" s="75">
        <f t="shared" si="15"/>
        <v>1</v>
      </c>
      <c r="BA76" s="77">
        <f t="shared" si="16"/>
        <v>8.3333333333333329E-2</v>
      </c>
      <c r="BB76" s="322"/>
      <c r="BC76" s="78">
        <f t="shared" si="17"/>
        <v>0</v>
      </c>
      <c r="BD76" s="78">
        <f t="shared" si="18"/>
        <v>0</v>
      </c>
      <c r="BE76" s="78">
        <f t="shared" si="19"/>
        <v>0</v>
      </c>
      <c r="BF76" s="78">
        <f t="shared" si="20"/>
        <v>0</v>
      </c>
      <c r="BG76" s="78">
        <f t="shared" si="21"/>
        <v>9.4945121719646046</v>
      </c>
      <c r="BH76" s="78">
        <f t="shared" si="22"/>
        <v>0</v>
      </c>
      <c r="BI76" s="78">
        <f t="shared" si="23"/>
        <v>0</v>
      </c>
      <c r="BJ76" s="78">
        <f t="shared" si="24"/>
        <v>0</v>
      </c>
      <c r="BK76" s="78">
        <f t="shared" si="25"/>
        <v>0</v>
      </c>
      <c r="BL76" s="78">
        <f t="shared" si="26"/>
        <v>0</v>
      </c>
      <c r="BM76" s="78">
        <f t="shared" si="27"/>
        <v>0</v>
      </c>
      <c r="BN76" s="78">
        <f t="shared" si="28"/>
        <v>0</v>
      </c>
      <c r="BO76" s="78">
        <f t="shared" si="29"/>
        <v>9.4945121719646046</v>
      </c>
      <c r="BP76" s="78">
        <f t="shared" si="30"/>
        <v>0.79120934766371709</v>
      </c>
      <c r="BR76" s="918"/>
      <c r="BS76" s="918"/>
      <c r="BT76" s="918"/>
      <c r="BU76" s="918"/>
      <c r="BV76" s="918"/>
      <c r="BW76" s="918"/>
    </row>
    <row r="77" spans="1:75" customFormat="1">
      <c r="A77" s="79" t="s">
        <v>7127</v>
      </c>
      <c r="B77" s="74"/>
      <c r="C77" s="79" t="s">
        <v>11630</v>
      </c>
      <c r="D77" s="75" t="str">
        <f>INDEX('PRICE LIST'!$D:$D,MATCH(RUTIN!C77,'PRICE LIST'!$E:$E,0))</f>
        <v>BOLT</v>
      </c>
      <c r="E77" s="919" t="str">
        <f>IFERROR(VLOOKUP(C77,'PRICE LIST'!E:M,2,0),0)</f>
        <v>BAUT L6 X 35</v>
      </c>
      <c r="F77" s="187" t="s">
        <v>7124</v>
      </c>
      <c r="G77" s="79" t="s">
        <v>109</v>
      </c>
      <c r="H77" s="919">
        <f>IFERROR(IF(G77="FOH",VLOOKUP(C77,'PRICE LIST'!E:Z,20,0),IF(G77="OPEX",VLOOKUP(C77,'PRICE LIST'!E:Z,21,0),0)),0)</f>
        <v>0</v>
      </c>
      <c r="I77" s="919">
        <f>IFERROR(IF(G77="FOH",VLOOKUP(H77,'PRICE LIST'!X:Z,3,0),IF(G77="OPEX",VLOOKUP(H77,'PRICE LIST'!Y:Z,2,0),0)),0)</f>
        <v>0</v>
      </c>
      <c r="J77" s="206" t="s">
        <v>33</v>
      </c>
      <c r="K77" s="206" t="s">
        <v>183</v>
      </c>
      <c r="L77" s="75" t="str">
        <f t="shared" si="1"/>
        <v>ALL</v>
      </c>
      <c r="M77" s="75" t="str">
        <f t="shared" si="2"/>
        <v>ALL</v>
      </c>
      <c r="N77" s="75" t="str">
        <f>IFERROR(VLOOKUP(C77,'PRICE LIST'!E:M,3,0),0)</f>
        <v>PACK</v>
      </c>
      <c r="O77" s="75" t="str">
        <f>IFERROR(VLOOKUP(C77,'PRICE LIST'!E:M,5,0),0)</f>
        <v>IDR</v>
      </c>
      <c r="P77" s="75">
        <f>IFERROR(VLOOKUP(C77,'PRICE LIST'!E:Z,8,0),0)</f>
        <v>140000</v>
      </c>
      <c r="Q77" s="75">
        <f>IFERROR(VLOOKUP(C77,'PRICE LIST'!E:Z,9,0),0)</f>
        <v>140000</v>
      </c>
      <c r="R77" s="75">
        <f>IFERROR(VLOOKUP(C77,'PRICE LIST'!E:Z,10,0),0)</f>
        <v>140000</v>
      </c>
      <c r="S77" s="75">
        <f>IFERROR(VLOOKUP(C77,'PRICE LIST'!E:Z,11,0),0)</f>
        <v>140000</v>
      </c>
      <c r="T77" s="75">
        <f>IFERROR(VLOOKUP(C77,'PRICE LIST'!E:Z,12,0),0)</f>
        <v>140000</v>
      </c>
      <c r="U77" s="75">
        <f>IFERROR(VLOOKUP(C77,'PRICE LIST'!E:Z,13,0),0)</f>
        <v>140000</v>
      </c>
      <c r="V77" s="75">
        <f>IFERROR(VLOOKUP(C77,'PRICE LIST'!E:Z,14,0),0)</f>
        <v>140000</v>
      </c>
      <c r="W77" s="75">
        <f>IFERROR(VLOOKUP(C77,'PRICE LIST'!E:Z,15,0),0)</f>
        <v>140000</v>
      </c>
      <c r="X77" s="75">
        <f>IFERROR(VLOOKUP(C77,'PRICE LIST'!E:Z,16,0),0)</f>
        <v>140000</v>
      </c>
      <c r="Y77" s="75">
        <f>IFERROR(VLOOKUP(C77,'PRICE LIST'!E:Z,17,0),0)</f>
        <v>140000</v>
      </c>
      <c r="Z77" s="75">
        <f>IFERROR(VLOOKUP(C77,'PRICE LIST'!E:Z,18,0),0)</f>
        <v>140000</v>
      </c>
      <c r="AA77" s="75">
        <f>IFERROR(VLOOKUP(C77,'PRICE LIST'!E:Z,19,0),0)</f>
        <v>140000</v>
      </c>
      <c r="AB77" s="178">
        <f t="shared" si="3"/>
        <v>8.8615446938336309</v>
      </c>
      <c r="AC77" s="178">
        <f t="shared" si="4"/>
        <v>8.8615446938336309</v>
      </c>
      <c r="AD77" s="178">
        <f t="shared" si="5"/>
        <v>8.8615446938336309</v>
      </c>
      <c r="AE77" s="178">
        <f t="shared" si="6"/>
        <v>8.8615446938336309</v>
      </c>
      <c r="AF77" s="178">
        <f t="shared" si="7"/>
        <v>8.8615446938336309</v>
      </c>
      <c r="AG77" s="178">
        <f t="shared" si="8"/>
        <v>8.8615446938336309</v>
      </c>
      <c r="AH77" s="178">
        <f t="shared" si="9"/>
        <v>8.8615446938336309</v>
      </c>
      <c r="AI77" s="178">
        <f t="shared" si="10"/>
        <v>8.8615446938336309</v>
      </c>
      <c r="AJ77" s="178">
        <f t="shared" si="11"/>
        <v>8.8615446938336309</v>
      </c>
      <c r="AK77" s="178">
        <f t="shared" si="12"/>
        <v>8.8615446938336309</v>
      </c>
      <c r="AL77" s="178">
        <f t="shared" si="13"/>
        <v>8.8615446938336309</v>
      </c>
      <c r="AM77" s="178">
        <f t="shared" si="14"/>
        <v>8.8615446938336309</v>
      </c>
      <c r="AN77" s="79"/>
      <c r="AO77" s="79"/>
      <c r="AP77" s="79"/>
      <c r="AQ77" s="79"/>
      <c r="AR77" s="79"/>
      <c r="AS77" s="79">
        <v>1</v>
      </c>
      <c r="AT77" s="79"/>
      <c r="AU77" s="79"/>
      <c r="AV77" s="79"/>
      <c r="AW77" s="79"/>
      <c r="AX77" s="79"/>
      <c r="AY77" s="79"/>
      <c r="AZ77" s="75">
        <f t="shared" si="15"/>
        <v>1</v>
      </c>
      <c r="BA77" s="77">
        <f t="shared" si="16"/>
        <v>8.3333333333333329E-2</v>
      </c>
      <c r="BB77" s="322"/>
      <c r="BC77" s="78">
        <f t="shared" si="17"/>
        <v>0</v>
      </c>
      <c r="BD77" s="78">
        <f t="shared" si="18"/>
        <v>0</v>
      </c>
      <c r="BE77" s="78">
        <f t="shared" si="19"/>
        <v>0</v>
      </c>
      <c r="BF77" s="78">
        <f t="shared" si="20"/>
        <v>0</v>
      </c>
      <c r="BG77" s="78">
        <f t="shared" si="21"/>
        <v>0</v>
      </c>
      <c r="BH77" s="78">
        <f t="shared" si="22"/>
        <v>8.8615446938336309</v>
      </c>
      <c r="BI77" s="78">
        <f t="shared" si="23"/>
        <v>0</v>
      </c>
      <c r="BJ77" s="78">
        <f t="shared" si="24"/>
        <v>0</v>
      </c>
      <c r="BK77" s="78">
        <f t="shared" si="25"/>
        <v>0</v>
      </c>
      <c r="BL77" s="78">
        <f t="shared" si="26"/>
        <v>0</v>
      </c>
      <c r="BM77" s="78">
        <f t="shared" si="27"/>
        <v>0</v>
      </c>
      <c r="BN77" s="78">
        <f t="shared" si="28"/>
        <v>0</v>
      </c>
      <c r="BO77" s="78">
        <f t="shared" ref="BO77:BO140" si="44">SUM(BC77:BN77)</f>
        <v>8.8615446938336309</v>
      </c>
      <c r="BP77" s="78">
        <f t="shared" si="30"/>
        <v>0.73846205781946928</v>
      </c>
      <c r="BR77" s="918"/>
      <c r="BS77" s="918"/>
      <c r="BT77" s="918"/>
      <c r="BU77" s="918"/>
      <c r="BV77" s="918"/>
      <c r="BW77" s="918"/>
    </row>
    <row r="78" spans="1:75" customFormat="1">
      <c r="A78" s="79" t="s">
        <v>7127</v>
      </c>
      <c r="B78" s="74"/>
      <c r="C78" s="79" t="s">
        <v>11177</v>
      </c>
      <c r="D78" s="75" t="str">
        <f>INDEX('PRICE LIST'!$D:$D,MATCH(RUTIN!C78,'PRICE LIST'!$E:$E,0))</f>
        <v>BOLT</v>
      </c>
      <c r="E78" s="919" t="str">
        <f>IFERROR(VLOOKUP(C78,'PRICE LIST'!E:M,2,0),0)</f>
        <v>BAUT PAYUNG L2 X 8</v>
      </c>
      <c r="F78" s="187" t="s">
        <v>7124</v>
      </c>
      <c r="G78" s="79" t="s">
        <v>109</v>
      </c>
      <c r="H78" s="919">
        <f>IFERROR(IF(G78="FOH",VLOOKUP(C78,'PRICE LIST'!E:Z,20,0),IF(G78="OPEX",VLOOKUP(C78,'PRICE LIST'!E:Z,21,0),0)),0)</f>
        <v>0</v>
      </c>
      <c r="I78" s="919">
        <f>IFERROR(IF(G78="FOH",VLOOKUP(H78,'PRICE LIST'!X:Z,3,0),IF(G78="OPEX",VLOOKUP(H78,'PRICE LIST'!Y:Z,2,0),0)),0)</f>
        <v>0</v>
      </c>
      <c r="J78" s="206" t="s">
        <v>33</v>
      </c>
      <c r="K78" s="206" t="s">
        <v>183</v>
      </c>
      <c r="L78" s="75" t="str">
        <f t="shared" ref="L78:L141" si="45">IFERROR(VLOOKUP(K78,BS:BV,3,0),0)</f>
        <v>ALL</v>
      </c>
      <c r="M78" s="75" t="str">
        <f t="shared" ref="M78:M141" si="46">IFERROR(VLOOKUP(K78,BS:BV,4,0),0)</f>
        <v>ALL</v>
      </c>
      <c r="N78" s="75" t="str">
        <f>IFERROR(VLOOKUP(C78,'PRICE LIST'!E:M,3,0),0)</f>
        <v>PACK</v>
      </c>
      <c r="O78" s="75" t="str">
        <f>IFERROR(VLOOKUP(C78,'PRICE LIST'!E:M,5,0),0)</f>
        <v>IDR</v>
      </c>
      <c r="P78" s="75">
        <f>IFERROR(VLOOKUP(C78,'PRICE LIST'!E:Z,8,0),0)</f>
        <v>60000</v>
      </c>
      <c r="Q78" s="75">
        <f>IFERROR(VLOOKUP(C78,'PRICE LIST'!E:Z,9,0),0)</f>
        <v>60000</v>
      </c>
      <c r="R78" s="75">
        <f>IFERROR(VLOOKUP(C78,'PRICE LIST'!E:Z,10,0),0)</f>
        <v>60000</v>
      </c>
      <c r="S78" s="75">
        <f>IFERROR(VLOOKUP(C78,'PRICE LIST'!E:Z,11,0),0)</f>
        <v>60000</v>
      </c>
      <c r="T78" s="75">
        <f>IFERROR(VLOOKUP(C78,'PRICE LIST'!E:Z,12,0),0)</f>
        <v>60000</v>
      </c>
      <c r="U78" s="75">
        <f>IFERROR(VLOOKUP(C78,'PRICE LIST'!E:Z,13,0),0)</f>
        <v>60000</v>
      </c>
      <c r="V78" s="75">
        <f>IFERROR(VLOOKUP(C78,'PRICE LIST'!E:Z,14,0),0)</f>
        <v>60000</v>
      </c>
      <c r="W78" s="75">
        <f>IFERROR(VLOOKUP(C78,'PRICE LIST'!E:Z,15,0),0)</f>
        <v>60000</v>
      </c>
      <c r="X78" s="75">
        <f>IFERROR(VLOOKUP(C78,'PRICE LIST'!E:Z,16,0),0)</f>
        <v>60000</v>
      </c>
      <c r="Y78" s="75">
        <f>IFERROR(VLOOKUP(C78,'PRICE LIST'!E:Z,17,0),0)</f>
        <v>60000</v>
      </c>
      <c r="Z78" s="75">
        <f>IFERROR(VLOOKUP(C78,'PRICE LIST'!E:Z,18,0),0)</f>
        <v>60000</v>
      </c>
      <c r="AA78" s="75">
        <f>IFERROR(VLOOKUP(C78,'PRICE LIST'!E:Z,19,0),0)</f>
        <v>60000</v>
      </c>
      <c r="AB78" s="178">
        <f t="shared" ref="AB78:AB141" si="47">IFERROR(P78/VLOOKUP(O78,$N$4:$O$9,2,FALSE),0)</f>
        <v>3.7978048687858417</v>
      </c>
      <c r="AC78" s="178">
        <f t="shared" ref="AC78:AC141" si="48">IFERROR(Q78/VLOOKUP(O78,$N$4:$O$9,2,FALSE),0)</f>
        <v>3.7978048687858417</v>
      </c>
      <c r="AD78" s="178">
        <f t="shared" ref="AD78:AD141" si="49">IFERROR(R78/VLOOKUP(O78,$N$4:$O$9,2,FALSE),0)</f>
        <v>3.7978048687858417</v>
      </c>
      <c r="AE78" s="178">
        <f t="shared" ref="AE78:AE141" si="50">IFERROR(S78/VLOOKUP(O78,$N$4:$O$9,2,FALSE),0)</f>
        <v>3.7978048687858417</v>
      </c>
      <c r="AF78" s="178">
        <f t="shared" ref="AF78:AF141" si="51">IFERROR(T78/VLOOKUP(O78,$N$4:$O$9,2,FALSE),0)</f>
        <v>3.7978048687858417</v>
      </c>
      <c r="AG78" s="178">
        <f t="shared" ref="AG78:AG141" si="52">IFERROR(U78/VLOOKUP(O78,$N$4:$O$9,2,FALSE),0)</f>
        <v>3.7978048687858417</v>
      </c>
      <c r="AH78" s="178">
        <f t="shared" ref="AH78:AH141" si="53">IFERROR(V78/VLOOKUP(O78,$N$4:$O$9,2,FALSE),0)</f>
        <v>3.7978048687858417</v>
      </c>
      <c r="AI78" s="178">
        <f t="shared" ref="AI78:AI141" si="54">IFERROR(W78/VLOOKUP(O78,$N$4:$O$9,2,FALSE),0)</f>
        <v>3.7978048687858417</v>
      </c>
      <c r="AJ78" s="178">
        <f t="shared" ref="AJ78:AJ141" si="55">IFERROR(X78/VLOOKUP(O78,$N$4:$O$9,2,FALSE),0)</f>
        <v>3.7978048687858417</v>
      </c>
      <c r="AK78" s="178">
        <f t="shared" ref="AK78:AK141" si="56">IFERROR(Y78/VLOOKUP(O78,$N$4:$O$9,2,FALSE),0)</f>
        <v>3.7978048687858417</v>
      </c>
      <c r="AL78" s="178">
        <f t="shared" ref="AL78:AL141" si="57">IFERROR(Z78/VLOOKUP(O78,$N$4:$O$9,2,FALSE),0)</f>
        <v>3.7978048687858417</v>
      </c>
      <c r="AM78" s="178">
        <f t="shared" ref="AM78:AM141" si="58">IFERROR(AA78/VLOOKUP(O78,$N$4:$O$9,2,FALSE),0)</f>
        <v>3.7978048687858417</v>
      </c>
      <c r="AN78" s="79"/>
      <c r="AO78" s="79"/>
      <c r="AP78" s="79"/>
      <c r="AQ78" s="79"/>
      <c r="AR78" s="79"/>
      <c r="AS78" s="79">
        <v>1</v>
      </c>
      <c r="AT78" s="79"/>
      <c r="AU78" s="79"/>
      <c r="AV78" s="79"/>
      <c r="AW78" s="79"/>
      <c r="AX78" s="79"/>
      <c r="AY78" s="79"/>
      <c r="AZ78" s="75">
        <f t="shared" ref="AZ78:AZ141" si="59">SUM(AN78:AY78)</f>
        <v>1</v>
      </c>
      <c r="BA78" s="77">
        <f t="shared" ref="BA78:BA141" si="60">AZ78/12</f>
        <v>8.3333333333333329E-2</v>
      </c>
      <c r="BB78" s="322"/>
      <c r="BC78" s="78">
        <f t="shared" ref="BC78:BC141" si="61">AB78*AN78</f>
        <v>0</v>
      </c>
      <c r="BD78" s="78">
        <f t="shared" ref="BD78:BD141" si="62">AC78*AO78</f>
        <v>0</v>
      </c>
      <c r="BE78" s="78">
        <f t="shared" ref="BE78:BE141" si="63">AD78*AP78</f>
        <v>0</v>
      </c>
      <c r="BF78" s="78">
        <f t="shared" ref="BF78:BF141" si="64">AE78*AQ78</f>
        <v>0</v>
      </c>
      <c r="BG78" s="78">
        <f t="shared" ref="BG78:BG141" si="65">AF78*AR78</f>
        <v>0</v>
      </c>
      <c r="BH78" s="78">
        <f t="shared" ref="BH78:BH141" si="66">AG78*AS78</f>
        <v>3.7978048687858417</v>
      </c>
      <c r="BI78" s="78">
        <f t="shared" ref="BI78:BI141" si="67">AH78*AT78</f>
        <v>0</v>
      </c>
      <c r="BJ78" s="78">
        <f t="shared" ref="BJ78:BJ141" si="68">AI78*AU78</f>
        <v>0</v>
      </c>
      <c r="BK78" s="78">
        <f t="shared" ref="BK78:BK141" si="69">AJ78*AV78</f>
        <v>0</v>
      </c>
      <c r="BL78" s="78">
        <f t="shared" ref="BL78:BL141" si="70">AK78*AW78</f>
        <v>0</v>
      </c>
      <c r="BM78" s="78">
        <f t="shared" ref="BM78:BM141" si="71">AL78*AX78</f>
        <v>0</v>
      </c>
      <c r="BN78" s="78">
        <f t="shared" ref="BN78:BN141" si="72">AM78*AY78</f>
        <v>0</v>
      </c>
      <c r="BO78" s="78">
        <f t="shared" si="44"/>
        <v>3.7978048687858417</v>
      </c>
      <c r="BP78" s="78">
        <f t="shared" ref="BP78:BP141" si="73">BO78/12</f>
        <v>0.31648373906548682</v>
      </c>
      <c r="BR78" s="918"/>
      <c r="BS78" s="918"/>
      <c r="BT78" s="918"/>
      <c r="BU78" s="918"/>
      <c r="BV78" s="918"/>
      <c r="BW78" s="918"/>
    </row>
    <row r="79" spans="1:75">
      <c r="A79" s="79" t="s">
        <v>7127</v>
      </c>
      <c r="B79" s="74"/>
      <c r="C79" s="79" t="s">
        <v>11178</v>
      </c>
      <c r="D79" s="75" t="str">
        <f>INDEX('PRICE LIST'!$D:$D,MATCH(RUTIN!C79,'PRICE LIST'!$E:$E,0))</f>
        <v>BOLT</v>
      </c>
      <c r="E79" s="919" t="str">
        <f>IFERROR(VLOOKUP(C79,'PRICE LIST'!E:M,2,0),0)</f>
        <v>BAUT PAYUNG L2 X 10</v>
      </c>
      <c r="F79" s="187" t="s">
        <v>7124</v>
      </c>
      <c r="G79" s="79" t="s">
        <v>109</v>
      </c>
      <c r="H79" s="919">
        <f>IFERROR(IF(G79="FOH",VLOOKUP(C79,'PRICE LIST'!E:Z,20,0),IF(G79="OPEX",VLOOKUP(C79,'PRICE LIST'!E:Z,21,0),0)),0)</f>
        <v>0</v>
      </c>
      <c r="I79" s="919">
        <f>IFERROR(IF(G79="FOH",VLOOKUP(H79,'PRICE LIST'!X:Z,3,0),IF(G79="OPEX",VLOOKUP(H79,'PRICE LIST'!Y:Z,2,0),0)),0)</f>
        <v>0</v>
      </c>
      <c r="J79" s="206" t="s">
        <v>33</v>
      </c>
      <c r="K79" s="206" t="s">
        <v>183</v>
      </c>
      <c r="L79" s="75" t="str">
        <f t="shared" si="45"/>
        <v>ALL</v>
      </c>
      <c r="M79" s="75" t="str">
        <f t="shared" si="46"/>
        <v>ALL</v>
      </c>
      <c r="N79" s="75" t="str">
        <f>IFERROR(VLOOKUP(C79,'PRICE LIST'!E:M,3,0),0)</f>
        <v>PACK</v>
      </c>
      <c r="O79" s="75" t="str">
        <f>IFERROR(VLOOKUP(C79,'PRICE LIST'!E:M,5,0),0)</f>
        <v>IDR</v>
      </c>
      <c r="P79" s="75">
        <f>IFERROR(VLOOKUP(C79,'PRICE LIST'!E:Z,8,0),0)</f>
        <v>70000</v>
      </c>
      <c r="Q79" s="75">
        <f>IFERROR(VLOOKUP(C79,'PRICE LIST'!E:Z,9,0),0)</f>
        <v>70000</v>
      </c>
      <c r="R79" s="75">
        <f>IFERROR(VLOOKUP(C79,'PRICE LIST'!E:Z,10,0),0)</f>
        <v>70000</v>
      </c>
      <c r="S79" s="75">
        <f>IFERROR(VLOOKUP(C79,'PRICE LIST'!E:Z,11,0),0)</f>
        <v>70000</v>
      </c>
      <c r="T79" s="75">
        <f>IFERROR(VLOOKUP(C79,'PRICE LIST'!E:Z,12,0),0)</f>
        <v>70000</v>
      </c>
      <c r="U79" s="75">
        <f>IFERROR(VLOOKUP(C79,'PRICE LIST'!E:Z,13,0),0)</f>
        <v>70000</v>
      </c>
      <c r="V79" s="75">
        <f>IFERROR(VLOOKUP(C79,'PRICE LIST'!E:Z,14,0),0)</f>
        <v>70000</v>
      </c>
      <c r="W79" s="75">
        <f>IFERROR(VLOOKUP(C79,'PRICE LIST'!E:Z,15,0),0)</f>
        <v>70000</v>
      </c>
      <c r="X79" s="75">
        <f>IFERROR(VLOOKUP(C79,'PRICE LIST'!E:Z,16,0),0)</f>
        <v>70000</v>
      </c>
      <c r="Y79" s="75">
        <f>IFERROR(VLOOKUP(C79,'PRICE LIST'!E:Z,17,0),0)</f>
        <v>70000</v>
      </c>
      <c r="Z79" s="75">
        <f>IFERROR(VLOOKUP(C79,'PRICE LIST'!E:Z,18,0),0)</f>
        <v>70000</v>
      </c>
      <c r="AA79" s="75">
        <f>IFERROR(VLOOKUP(C79,'PRICE LIST'!E:Z,19,0),0)</f>
        <v>70000</v>
      </c>
      <c r="AB79" s="178">
        <f t="shared" si="47"/>
        <v>4.4307723469168154</v>
      </c>
      <c r="AC79" s="178">
        <f t="shared" si="48"/>
        <v>4.4307723469168154</v>
      </c>
      <c r="AD79" s="178">
        <f t="shared" si="49"/>
        <v>4.4307723469168154</v>
      </c>
      <c r="AE79" s="178">
        <f t="shared" si="50"/>
        <v>4.4307723469168154</v>
      </c>
      <c r="AF79" s="178">
        <f t="shared" si="51"/>
        <v>4.4307723469168154</v>
      </c>
      <c r="AG79" s="178">
        <f t="shared" si="52"/>
        <v>4.4307723469168154</v>
      </c>
      <c r="AH79" s="178">
        <f t="shared" si="53"/>
        <v>4.4307723469168154</v>
      </c>
      <c r="AI79" s="178">
        <f t="shared" si="54"/>
        <v>4.4307723469168154</v>
      </c>
      <c r="AJ79" s="178">
        <f t="shared" si="55"/>
        <v>4.4307723469168154</v>
      </c>
      <c r="AK79" s="178">
        <f t="shared" si="56"/>
        <v>4.4307723469168154</v>
      </c>
      <c r="AL79" s="178">
        <f t="shared" si="57"/>
        <v>4.4307723469168154</v>
      </c>
      <c r="AM79" s="178">
        <f t="shared" si="58"/>
        <v>4.4307723469168154</v>
      </c>
      <c r="AN79" s="79"/>
      <c r="AO79" s="79"/>
      <c r="AP79" s="79"/>
      <c r="AQ79" s="79"/>
      <c r="AR79" s="79"/>
      <c r="AS79" s="79">
        <v>1</v>
      </c>
      <c r="AT79" s="79"/>
      <c r="AU79" s="79"/>
      <c r="AV79" s="79"/>
      <c r="AW79" s="79"/>
      <c r="AX79" s="79"/>
      <c r="AY79" s="79"/>
      <c r="AZ79" s="75">
        <f t="shared" si="59"/>
        <v>1</v>
      </c>
      <c r="BA79" s="77">
        <f t="shared" si="60"/>
        <v>8.3333333333333329E-2</v>
      </c>
      <c r="BC79" s="78">
        <f t="shared" si="61"/>
        <v>0</v>
      </c>
      <c r="BD79" s="78">
        <f t="shared" si="62"/>
        <v>0</v>
      </c>
      <c r="BE79" s="78">
        <f t="shared" si="63"/>
        <v>0</v>
      </c>
      <c r="BF79" s="78">
        <f t="shared" si="64"/>
        <v>0</v>
      </c>
      <c r="BG79" s="78">
        <f t="shared" si="65"/>
        <v>0</v>
      </c>
      <c r="BH79" s="78">
        <f t="shared" si="66"/>
        <v>4.4307723469168154</v>
      </c>
      <c r="BI79" s="78">
        <f t="shared" si="67"/>
        <v>0</v>
      </c>
      <c r="BJ79" s="78">
        <f t="shared" si="68"/>
        <v>0</v>
      </c>
      <c r="BK79" s="78">
        <f t="shared" si="69"/>
        <v>0</v>
      </c>
      <c r="BL79" s="78">
        <f t="shared" si="70"/>
        <v>0</v>
      </c>
      <c r="BM79" s="78">
        <f t="shared" si="71"/>
        <v>0</v>
      </c>
      <c r="BN79" s="78">
        <f t="shared" si="72"/>
        <v>0</v>
      </c>
      <c r="BO79" s="78">
        <f t="shared" si="44"/>
        <v>4.4307723469168154</v>
      </c>
      <c r="BP79" s="78">
        <f t="shared" si="73"/>
        <v>0.36923102890973464</v>
      </c>
      <c r="BQ79"/>
    </row>
    <row r="80" spans="1:75">
      <c r="A80" s="79" t="s">
        <v>7127</v>
      </c>
      <c r="B80" s="74"/>
      <c r="C80" s="79" t="s">
        <v>11179</v>
      </c>
      <c r="D80" s="75" t="str">
        <f>INDEX('PRICE LIST'!$D:$D,MATCH(RUTIN!C80,'PRICE LIST'!$E:$E,0))</f>
        <v>BOLT</v>
      </c>
      <c r="E80" s="919" t="str">
        <f>IFERROR(VLOOKUP(C80,'PRICE LIST'!E:M,2,0),0)</f>
        <v>BAUT PAYUNG L2 X 15</v>
      </c>
      <c r="F80" s="187" t="s">
        <v>7124</v>
      </c>
      <c r="G80" s="79" t="s">
        <v>109</v>
      </c>
      <c r="H80" s="919">
        <f>IFERROR(IF(G80="FOH",VLOOKUP(C80,'PRICE LIST'!E:Z,20,0),IF(G80="OPEX",VLOOKUP(C80,'PRICE LIST'!E:Z,21,0),0)),0)</f>
        <v>0</v>
      </c>
      <c r="I80" s="919">
        <f>IFERROR(IF(G80="FOH",VLOOKUP(H80,'PRICE LIST'!X:Z,3,0),IF(G80="OPEX",VLOOKUP(H80,'PRICE LIST'!Y:Z,2,0),0)),0)</f>
        <v>0</v>
      </c>
      <c r="J80" s="206" t="s">
        <v>33</v>
      </c>
      <c r="K80" s="206" t="s">
        <v>183</v>
      </c>
      <c r="L80" s="75" t="str">
        <f t="shared" si="45"/>
        <v>ALL</v>
      </c>
      <c r="M80" s="75" t="str">
        <f t="shared" si="46"/>
        <v>ALL</v>
      </c>
      <c r="N80" s="75" t="str">
        <f>IFERROR(VLOOKUP(C80,'PRICE LIST'!E:M,3,0),0)</f>
        <v>PACK</v>
      </c>
      <c r="O80" s="75" t="str">
        <f>IFERROR(VLOOKUP(C80,'PRICE LIST'!E:M,5,0),0)</f>
        <v>IDR</v>
      </c>
      <c r="P80" s="75">
        <f>IFERROR(VLOOKUP(C80,'PRICE LIST'!E:Z,8,0),0)</f>
        <v>90000</v>
      </c>
      <c r="Q80" s="75">
        <f>IFERROR(VLOOKUP(C80,'PRICE LIST'!E:Z,9,0),0)</f>
        <v>90000</v>
      </c>
      <c r="R80" s="75">
        <f>IFERROR(VLOOKUP(C80,'PRICE LIST'!E:Z,10,0),0)</f>
        <v>90000</v>
      </c>
      <c r="S80" s="75">
        <f>IFERROR(VLOOKUP(C80,'PRICE LIST'!E:Z,11,0),0)</f>
        <v>90000</v>
      </c>
      <c r="T80" s="75">
        <f>IFERROR(VLOOKUP(C80,'PRICE LIST'!E:Z,12,0),0)</f>
        <v>90000</v>
      </c>
      <c r="U80" s="75">
        <f>IFERROR(VLOOKUP(C80,'PRICE LIST'!E:Z,13,0),0)</f>
        <v>90000</v>
      </c>
      <c r="V80" s="75">
        <f>IFERROR(VLOOKUP(C80,'PRICE LIST'!E:Z,14,0),0)</f>
        <v>90000</v>
      </c>
      <c r="W80" s="75">
        <f>IFERROR(VLOOKUP(C80,'PRICE LIST'!E:Z,15,0),0)</f>
        <v>90000</v>
      </c>
      <c r="X80" s="75">
        <f>IFERROR(VLOOKUP(C80,'PRICE LIST'!E:Z,16,0),0)</f>
        <v>90000</v>
      </c>
      <c r="Y80" s="75">
        <f>IFERROR(VLOOKUP(C80,'PRICE LIST'!E:Z,17,0),0)</f>
        <v>90000</v>
      </c>
      <c r="Z80" s="75">
        <f>IFERROR(VLOOKUP(C80,'PRICE LIST'!E:Z,18,0),0)</f>
        <v>90000</v>
      </c>
      <c r="AA80" s="75">
        <f>IFERROR(VLOOKUP(C80,'PRICE LIST'!E:Z,19,0),0)</f>
        <v>90000</v>
      </c>
      <c r="AB80" s="178">
        <f t="shared" si="47"/>
        <v>5.6967073031787629</v>
      </c>
      <c r="AC80" s="178">
        <f t="shared" si="48"/>
        <v>5.6967073031787629</v>
      </c>
      <c r="AD80" s="178">
        <f t="shared" si="49"/>
        <v>5.6967073031787629</v>
      </c>
      <c r="AE80" s="178">
        <f t="shared" si="50"/>
        <v>5.6967073031787629</v>
      </c>
      <c r="AF80" s="178">
        <f t="shared" si="51"/>
        <v>5.6967073031787629</v>
      </c>
      <c r="AG80" s="178">
        <f t="shared" si="52"/>
        <v>5.6967073031787629</v>
      </c>
      <c r="AH80" s="178">
        <f t="shared" si="53"/>
        <v>5.6967073031787629</v>
      </c>
      <c r="AI80" s="178">
        <f t="shared" si="54"/>
        <v>5.6967073031787629</v>
      </c>
      <c r="AJ80" s="178">
        <f t="shared" si="55"/>
        <v>5.6967073031787629</v>
      </c>
      <c r="AK80" s="178">
        <f t="shared" si="56"/>
        <v>5.6967073031787629</v>
      </c>
      <c r="AL80" s="178">
        <f t="shared" si="57"/>
        <v>5.6967073031787629</v>
      </c>
      <c r="AM80" s="178">
        <f t="shared" si="58"/>
        <v>5.6967073031787629</v>
      </c>
      <c r="AN80" s="79"/>
      <c r="AO80" s="79"/>
      <c r="AP80" s="79"/>
      <c r="AQ80" s="79"/>
      <c r="AR80" s="79"/>
      <c r="AS80" s="79">
        <v>1</v>
      </c>
      <c r="AT80" s="79"/>
      <c r="AU80" s="79"/>
      <c r="AV80" s="79"/>
      <c r="AW80" s="79"/>
      <c r="AX80" s="79"/>
      <c r="AY80" s="79"/>
      <c r="AZ80" s="75">
        <f t="shared" si="59"/>
        <v>1</v>
      </c>
      <c r="BA80" s="77">
        <f t="shared" si="60"/>
        <v>8.3333333333333329E-2</v>
      </c>
      <c r="BC80" s="78">
        <f t="shared" si="61"/>
        <v>0</v>
      </c>
      <c r="BD80" s="78">
        <f t="shared" si="62"/>
        <v>0</v>
      </c>
      <c r="BE80" s="78">
        <f t="shared" si="63"/>
        <v>0</v>
      </c>
      <c r="BF80" s="78">
        <f t="shared" si="64"/>
        <v>0</v>
      </c>
      <c r="BG80" s="78">
        <f t="shared" si="65"/>
        <v>0</v>
      </c>
      <c r="BH80" s="78">
        <f t="shared" si="66"/>
        <v>5.6967073031787629</v>
      </c>
      <c r="BI80" s="78">
        <f t="shared" si="67"/>
        <v>0</v>
      </c>
      <c r="BJ80" s="78">
        <f t="shared" si="68"/>
        <v>0</v>
      </c>
      <c r="BK80" s="78">
        <f t="shared" si="69"/>
        <v>0</v>
      </c>
      <c r="BL80" s="78">
        <f t="shared" si="70"/>
        <v>0</v>
      </c>
      <c r="BM80" s="78">
        <f t="shared" si="71"/>
        <v>0</v>
      </c>
      <c r="BN80" s="78">
        <f t="shared" si="72"/>
        <v>0</v>
      </c>
      <c r="BO80" s="78">
        <f t="shared" si="44"/>
        <v>5.6967073031787629</v>
      </c>
      <c r="BP80" s="78">
        <f t="shared" si="73"/>
        <v>0.47472560859823026</v>
      </c>
      <c r="BQ80"/>
    </row>
    <row r="81" spans="1:69">
      <c r="A81" s="79" t="s">
        <v>7127</v>
      </c>
      <c r="B81" s="74"/>
      <c r="C81" s="79" t="s">
        <v>10863</v>
      </c>
      <c r="D81" s="75" t="str">
        <f>INDEX('PRICE LIST'!$D:$D,MATCH(RUTIN!C81,'PRICE LIST'!$E:$E,0))</f>
        <v>BOLT</v>
      </c>
      <c r="E81" s="919" t="str">
        <f>IFERROR(VLOOKUP(C81,'PRICE LIST'!E:M,2,0),0)</f>
        <v>BAUT PAYUNG L2.5 X 15</v>
      </c>
      <c r="F81" s="187" t="s">
        <v>7124</v>
      </c>
      <c r="G81" s="79" t="s">
        <v>109</v>
      </c>
      <c r="H81" s="919">
        <f>IFERROR(IF(G81="FOH",VLOOKUP(C81,'PRICE LIST'!E:Z,20,0),IF(G81="OPEX",VLOOKUP(C81,'PRICE LIST'!E:Z,21,0),0)),0)</f>
        <v>0</v>
      </c>
      <c r="I81" s="919">
        <f>IFERROR(IF(G81="FOH",VLOOKUP(H81,'PRICE LIST'!X:Z,3,0),IF(G81="OPEX",VLOOKUP(H81,'PRICE LIST'!Y:Z,2,0),0)),0)</f>
        <v>0</v>
      </c>
      <c r="J81" s="206" t="s">
        <v>33</v>
      </c>
      <c r="K81" s="206" t="s">
        <v>183</v>
      </c>
      <c r="L81" s="75" t="str">
        <f t="shared" si="45"/>
        <v>ALL</v>
      </c>
      <c r="M81" s="75" t="str">
        <f t="shared" si="46"/>
        <v>ALL</v>
      </c>
      <c r="N81" s="75" t="str">
        <f>IFERROR(VLOOKUP(C81,'PRICE LIST'!E:M,3,0),0)</f>
        <v>PACK</v>
      </c>
      <c r="O81" s="75" t="str">
        <f>IFERROR(VLOOKUP(C81,'PRICE LIST'!E:M,5,0),0)</f>
        <v>IDR</v>
      </c>
      <c r="P81" s="75">
        <f>IFERROR(VLOOKUP(C81,'PRICE LIST'!E:Z,8,0),0)</f>
        <v>70000</v>
      </c>
      <c r="Q81" s="75">
        <f>IFERROR(VLOOKUP(C81,'PRICE LIST'!E:Z,9,0),0)</f>
        <v>70000</v>
      </c>
      <c r="R81" s="75">
        <f>IFERROR(VLOOKUP(C81,'PRICE LIST'!E:Z,10,0),0)</f>
        <v>70000</v>
      </c>
      <c r="S81" s="75">
        <f>IFERROR(VLOOKUP(C81,'PRICE LIST'!E:Z,11,0),0)</f>
        <v>70000</v>
      </c>
      <c r="T81" s="75">
        <f>IFERROR(VLOOKUP(C81,'PRICE LIST'!E:Z,12,0),0)</f>
        <v>70000</v>
      </c>
      <c r="U81" s="75">
        <f>IFERROR(VLOOKUP(C81,'PRICE LIST'!E:Z,13,0),0)</f>
        <v>70000</v>
      </c>
      <c r="V81" s="75">
        <f>IFERROR(VLOOKUP(C81,'PRICE LIST'!E:Z,14,0),0)</f>
        <v>70000</v>
      </c>
      <c r="W81" s="75">
        <f>IFERROR(VLOOKUP(C81,'PRICE LIST'!E:Z,15,0),0)</f>
        <v>70000</v>
      </c>
      <c r="X81" s="75">
        <f>IFERROR(VLOOKUP(C81,'PRICE LIST'!E:Z,16,0),0)</f>
        <v>70000</v>
      </c>
      <c r="Y81" s="75">
        <f>IFERROR(VLOOKUP(C81,'PRICE LIST'!E:Z,17,0),0)</f>
        <v>70000</v>
      </c>
      <c r="Z81" s="75">
        <f>IFERROR(VLOOKUP(C81,'PRICE LIST'!E:Z,18,0),0)</f>
        <v>70000</v>
      </c>
      <c r="AA81" s="75">
        <f>IFERROR(VLOOKUP(C81,'PRICE LIST'!E:Z,19,0),0)</f>
        <v>70000</v>
      </c>
      <c r="AB81" s="178">
        <f t="shared" si="47"/>
        <v>4.4307723469168154</v>
      </c>
      <c r="AC81" s="178">
        <f t="shared" si="48"/>
        <v>4.4307723469168154</v>
      </c>
      <c r="AD81" s="178">
        <f t="shared" si="49"/>
        <v>4.4307723469168154</v>
      </c>
      <c r="AE81" s="178">
        <f t="shared" si="50"/>
        <v>4.4307723469168154</v>
      </c>
      <c r="AF81" s="178">
        <f t="shared" si="51"/>
        <v>4.4307723469168154</v>
      </c>
      <c r="AG81" s="178">
        <f t="shared" si="52"/>
        <v>4.4307723469168154</v>
      </c>
      <c r="AH81" s="178">
        <f t="shared" si="53"/>
        <v>4.4307723469168154</v>
      </c>
      <c r="AI81" s="178">
        <f t="shared" si="54"/>
        <v>4.4307723469168154</v>
      </c>
      <c r="AJ81" s="178">
        <f t="shared" si="55"/>
        <v>4.4307723469168154</v>
      </c>
      <c r="AK81" s="178">
        <f t="shared" si="56"/>
        <v>4.4307723469168154</v>
      </c>
      <c r="AL81" s="178">
        <f t="shared" si="57"/>
        <v>4.4307723469168154</v>
      </c>
      <c r="AM81" s="178">
        <f t="shared" si="58"/>
        <v>4.4307723469168154</v>
      </c>
      <c r="AN81" s="79"/>
      <c r="AO81" s="79"/>
      <c r="AP81" s="79"/>
      <c r="AQ81" s="79"/>
      <c r="AR81" s="79"/>
      <c r="AS81" s="79">
        <v>1</v>
      </c>
      <c r="AT81" s="79"/>
      <c r="AU81" s="79"/>
      <c r="AV81" s="79"/>
      <c r="AW81" s="79"/>
      <c r="AX81" s="79"/>
      <c r="AY81" s="79"/>
      <c r="AZ81" s="75">
        <f t="shared" si="59"/>
        <v>1</v>
      </c>
      <c r="BA81" s="77">
        <f t="shared" si="60"/>
        <v>8.3333333333333329E-2</v>
      </c>
      <c r="BC81" s="78">
        <f t="shared" si="61"/>
        <v>0</v>
      </c>
      <c r="BD81" s="78">
        <f t="shared" si="62"/>
        <v>0</v>
      </c>
      <c r="BE81" s="78">
        <f t="shared" si="63"/>
        <v>0</v>
      </c>
      <c r="BF81" s="78">
        <f t="shared" si="64"/>
        <v>0</v>
      </c>
      <c r="BG81" s="78">
        <f t="shared" si="65"/>
        <v>0</v>
      </c>
      <c r="BH81" s="78">
        <f t="shared" si="66"/>
        <v>4.4307723469168154</v>
      </c>
      <c r="BI81" s="78">
        <f t="shared" si="67"/>
        <v>0</v>
      </c>
      <c r="BJ81" s="78">
        <f t="shared" si="68"/>
        <v>0</v>
      </c>
      <c r="BK81" s="78">
        <f t="shared" si="69"/>
        <v>0</v>
      </c>
      <c r="BL81" s="78">
        <f t="shared" si="70"/>
        <v>0</v>
      </c>
      <c r="BM81" s="78">
        <f t="shared" si="71"/>
        <v>0</v>
      </c>
      <c r="BN81" s="78">
        <f t="shared" si="72"/>
        <v>0</v>
      </c>
      <c r="BO81" s="78">
        <f t="shared" si="44"/>
        <v>4.4307723469168154</v>
      </c>
      <c r="BP81" s="78">
        <f t="shared" si="73"/>
        <v>0.36923102890973464</v>
      </c>
      <c r="BQ81"/>
    </row>
    <row r="82" spans="1:69">
      <c r="A82" s="79" t="s">
        <v>7127</v>
      </c>
      <c r="B82" s="74"/>
      <c r="C82" s="79" t="s">
        <v>10864</v>
      </c>
      <c r="D82" s="75" t="str">
        <f>INDEX('PRICE LIST'!$D:$D,MATCH(RUTIN!C82,'PRICE LIST'!$E:$E,0))</f>
        <v>BOLT</v>
      </c>
      <c r="E82" s="919" t="str">
        <f>IFERROR(VLOOKUP(C82,'PRICE LIST'!E:M,2,0),0)</f>
        <v>BAUT PAYUNG L2.5 X 25</v>
      </c>
      <c r="F82" s="187" t="s">
        <v>7124</v>
      </c>
      <c r="G82" s="79" t="s">
        <v>109</v>
      </c>
      <c r="H82" s="919">
        <f>IFERROR(IF(G82="FOH",VLOOKUP(C82,'PRICE LIST'!E:Z,20,0),IF(G82="OPEX",VLOOKUP(C82,'PRICE LIST'!E:Z,21,0),0)),0)</f>
        <v>0</v>
      </c>
      <c r="I82" s="919">
        <f>IFERROR(IF(G82="FOH",VLOOKUP(H82,'PRICE LIST'!X:Z,3,0),IF(G82="OPEX",VLOOKUP(H82,'PRICE LIST'!Y:Z,2,0),0)),0)</f>
        <v>0</v>
      </c>
      <c r="J82" s="206" t="s">
        <v>33</v>
      </c>
      <c r="K82" s="206" t="s">
        <v>183</v>
      </c>
      <c r="L82" s="75" t="str">
        <f t="shared" si="45"/>
        <v>ALL</v>
      </c>
      <c r="M82" s="75" t="str">
        <f t="shared" si="46"/>
        <v>ALL</v>
      </c>
      <c r="N82" s="75" t="str">
        <f>IFERROR(VLOOKUP(C82,'PRICE LIST'!E:M,3,0),0)</f>
        <v>PACK</v>
      </c>
      <c r="O82" s="75" t="str">
        <f>IFERROR(VLOOKUP(C82,'PRICE LIST'!E:M,5,0),0)</f>
        <v>IDR</v>
      </c>
      <c r="P82" s="75">
        <f>IFERROR(VLOOKUP(C82,'PRICE LIST'!E:Z,8,0),0)</f>
        <v>90000</v>
      </c>
      <c r="Q82" s="75">
        <f>IFERROR(VLOOKUP(C82,'PRICE LIST'!E:Z,9,0),0)</f>
        <v>90000</v>
      </c>
      <c r="R82" s="75">
        <f>IFERROR(VLOOKUP(C82,'PRICE LIST'!E:Z,10,0),0)</f>
        <v>90000</v>
      </c>
      <c r="S82" s="75">
        <f>IFERROR(VLOOKUP(C82,'PRICE LIST'!E:Z,11,0),0)</f>
        <v>90000</v>
      </c>
      <c r="T82" s="75">
        <f>IFERROR(VLOOKUP(C82,'PRICE LIST'!E:Z,12,0),0)</f>
        <v>90000</v>
      </c>
      <c r="U82" s="75">
        <f>IFERROR(VLOOKUP(C82,'PRICE LIST'!E:Z,13,0),0)</f>
        <v>90000</v>
      </c>
      <c r="V82" s="75">
        <f>IFERROR(VLOOKUP(C82,'PRICE LIST'!E:Z,14,0),0)</f>
        <v>90000</v>
      </c>
      <c r="W82" s="75">
        <f>IFERROR(VLOOKUP(C82,'PRICE LIST'!E:Z,15,0),0)</f>
        <v>90000</v>
      </c>
      <c r="X82" s="75">
        <f>IFERROR(VLOOKUP(C82,'PRICE LIST'!E:Z,16,0),0)</f>
        <v>90000</v>
      </c>
      <c r="Y82" s="75">
        <f>IFERROR(VLOOKUP(C82,'PRICE LIST'!E:Z,17,0),0)</f>
        <v>90000</v>
      </c>
      <c r="Z82" s="75">
        <f>IFERROR(VLOOKUP(C82,'PRICE LIST'!E:Z,18,0),0)</f>
        <v>90000</v>
      </c>
      <c r="AA82" s="75">
        <f>IFERROR(VLOOKUP(C82,'PRICE LIST'!E:Z,19,0),0)</f>
        <v>90000</v>
      </c>
      <c r="AB82" s="178">
        <f t="shared" si="47"/>
        <v>5.6967073031787629</v>
      </c>
      <c r="AC82" s="178">
        <f t="shared" si="48"/>
        <v>5.6967073031787629</v>
      </c>
      <c r="AD82" s="178">
        <f t="shared" si="49"/>
        <v>5.6967073031787629</v>
      </c>
      <c r="AE82" s="178">
        <f t="shared" si="50"/>
        <v>5.6967073031787629</v>
      </c>
      <c r="AF82" s="178">
        <f t="shared" si="51"/>
        <v>5.6967073031787629</v>
      </c>
      <c r="AG82" s="178">
        <f t="shared" si="52"/>
        <v>5.6967073031787629</v>
      </c>
      <c r="AH82" s="178">
        <f t="shared" si="53"/>
        <v>5.6967073031787629</v>
      </c>
      <c r="AI82" s="178">
        <f t="shared" si="54"/>
        <v>5.6967073031787629</v>
      </c>
      <c r="AJ82" s="178">
        <f t="shared" si="55"/>
        <v>5.6967073031787629</v>
      </c>
      <c r="AK82" s="178">
        <f t="shared" si="56"/>
        <v>5.6967073031787629</v>
      </c>
      <c r="AL82" s="178">
        <f t="shared" si="57"/>
        <v>5.6967073031787629</v>
      </c>
      <c r="AM82" s="178">
        <f t="shared" si="58"/>
        <v>5.6967073031787629</v>
      </c>
      <c r="AN82" s="79"/>
      <c r="AO82" s="79"/>
      <c r="AP82" s="79"/>
      <c r="AQ82" s="79"/>
      <c r="AR82" s="79"/>
      <c r="AS82" s="79">
        <v>1</v>
      </c>
      <c r="AT82" s="79"/>
      <c r="AU82" s="79"/>
      <c r="AV82" s="79"/>
      <c r="AW82" s="79"/>
      <c r="AX82" s="79"/>
      <c r="AY82" s="79"/>
      <c r="AZ82" s="75">
        <f t="shared" si="59"/>
        <v>1</v>
      </c>
      <c r="BA82" s="77">
        <f t="shared" si="60"/>
        <v>8.3333333333333329E-2</v>
      </c>
      <c r="BC82" s="78">
        <f t="shared" si="61"/>
        <v>0</v>
      </c>
      <c r="BD82" s="78">
        <f t="shared" si="62"/>
        <v>0</v>
      </c>
      <c r="BE82" s="78">
        <f t="shared" si="63"/>
        <v>0</v>
      </c>
      <c r="BF82" s="78">
        <f t="shared" si="64"/>
        <v>0</v>
      </c>
      <c r="BG82" s="78">
        <f t="shared" si="65"/>
        <v>0</v>
      </c>
      <c r="BH82" s="78">
        <f t="shared" si="66"/>
        <v>5.6967073031787629</v>
      </c>
      <c r="BI82" s="78">
        <f t="shared" si="67"/>
        <v>0</v>
      </c>
      <c r="BJ82" s="78">
        <f t="shared" si="68"/>
        <v>0</v>
      </c>
      <c r="BK82" s="78">
        <f t="shared" si="69"/>
        <v>0</v>
      </c>
      <c r="BL82" s="78">
        <f t="shared" si="70"/>
        <v>0</v>
      </c>
      <c r="BM82" s="78">
        <f t="shared" si="71"/>
        <v>0</v>
      </c>
      <c r="BN82" s="78">
        <f t="shared" si="72"/>
        <v>0</v>
      </c>
      <c r="BO82" s="78">
        <f t="shared" si="44"/>
        <v>5.6967073031787629</v>
      </c>
      <c r="BP82" s="78">
        <f t="shared" si="73"/>
        <v>0.47472560859823026</v>
      </c>
      <c r="BQ82"/>
    </row>
    <row r="83" spans="1:69">
      <c r="A83" s="79" t="s">
        <v>7127</v>
      </c>
      <c r="B83" s="74"/>
      <c r="C83" s="79" t="s">
        <v>10832</v>
      </c>
      <c r="D83" s="75" t="str">
        <f>INDEX('PRICE LIST'!$D:$D,MATCH(RUTIN!C83,'PRICE LIST'!$E:$E,0))</f>
        <v>BOLT</v>
      </c>
      <c r="E83" s="919" t="str">
        <f>IFERROR(VLOOKUP(C83,'PRICE LIST'!E:M,2,0),0)</f>
        <v>BAUT DALAM L2.5 X 35</v>
      </c>
      <c r="F83" s="187" t="s">
        <v>7124</v>
      </c>
      <c r="G83" s="79" t="s">
        <v>109</v>
      </c>
      <c r="H83" s="919">
        <f>IFERROR(IF(G83="FOH",VLOOKUP(C83,'PRICE LIST'!E:Z,20,0),IF(G83="OPEX",VLOOKUP(C83,'PRICE LIST'!E:Z,21,0),0)),0)</f>
        <v>0</v>
      </c>
      <c r="I83" s="919">
        <f>IFERROR(IF(G83="FOH",VLOOKUP(H83,'PRICE LIST'!X:Z,3,0),IF(G83="OPEX",VLOOKUP(H83,'PRICE LIST'!Y:Z,2,0),0)),0)</f>
        <v>0</v>
      </c>
      <c r="J83" s="206" t="s">
        <v>33</v>
      </c>
      <c r="K83" s="206" t="s">
        <v>183</v>
      </c>
      <c r="L83" s="75" t="str">
        <f t="shared" si="45"/>
        <v>ALL</v>
      </c>
      <c r="M83" s="75" t="str">
        <f t="shared" si="46"/>
        <v>ALL</v>
      </c>
      <c r="N83" s="75" t="str">
        <f>IFERROR(VLOOKUP(C83,'PRICE LIST'!E:M,3,0),0)</f>
        <v>PACK</v>
      </c>
      <c r="O83" s="75" t="str">
        <f>IFERROR(VLOOKUP(C83,'PRICE LIST'!E:M,5,0),0)</f>
        <v>IDR</v>
      </c>
      <c r="P83" s="75">
        <f>IFERROR(VLOOKUP(C83,'PRICE LIST'!E:Z,8,0),0)</f>
        <v>160000</v>
      </c>
      <c r="Q83" s="75">
        <f>IFERROR(VLOOKUP(C83,'PRICE LIST'!E:Z,9,0),0)</f>
        <v>160000</v>
      </c>
      <c r="R83" s="75">
        <f>IFERROR(VLOOKUP(C83,'PRICE LIST'!E:Z,10,0),0)</f>
        <v>160000</v>
      </c>
      <c r="S83" s="75">
        <f>IFERROR(VLOOKUP(C83,'PRICE LIST'!E:Z,11,0),0)</f>
        <v>160000</v>
      </c>
      <c r="T83" s="75">
        <f>IFERROR(VLOOKUP(C83,'PRICE LIST'!E:Z,12,0),0)</f>
        <v>160000</v>
      </c>
      <c r="U83" s="75">
        <f>IFERROR(VLOOKUP(C83,'PRICE LIST'!E:Z,13,0),0)</f>
        <v>160000</v>
      </c>
      <c r="V83" s="75">
        <f>IFERROR(VLOOKUP(C83,'PRICE LIST'!E:Z,14,0),0)</f>
        <v>160000</v>
      </c>
      <c r="W83" s="75">
        <f>IFERROR(VLOOKUP(C83,'PRICE LIST'!E:Z,15,0),0)</f>
        <v>160000</v>
      </c>
      <c r="X83" s="75">
        <f>IFERROR(VLOOKUP(C83,'PRICE LIST'!E:Z,16,0),0)</f>
        <v>160000</v>
      </c>
      <c r="Y83" s="75">
        <f>IFERROR(VLOOKUP(C83,'PRICE LIST'!E:Z,17,0),0)</f>
        <v>160000</v>
      </c>
      <c r="Z83" s="75">
        <f>IFERROR(VLOOKUP(C83,'PRICE LIST'!E:Z,18,0),0)</f>
        <v>160000</v>
      </c>
      <c r="AA83" s="75">
        <f>IFERROR(VLOOKUP(C83,'PRICE LIST'!E:Z,19,0),0)</f>
        <v>160000</v>
      </c>
      <c r="AB83" s="178">
        <f t="shared" si="47"/>
        <v>10.127479650095578</v>
      </c>
      <c r="AC83" s="178">
        <f t="shared" si="48"/>
        <v>10.127479650095578</v>
      </c>
      <c r="AD83" s="178">
        <f t="shared" si="49"/>
        <v>10.127479650095578</v>
      </c>
      <c r="AE83" s="178">
        <f t="shared" si="50"/>
        <v>10.127479650095578</v>
      </c>
      <c r="AF83" s="178">
        <f t="shared" si="51"/>
        <v>10.127479650095578</v>
      </c>
      <c r="AG83" s="178">
        <f t="shared" si="52"/>
        <v>10.127479650095578</v>
      </c>
      <c r="AH83" s="178">
        <f t="shared" si="53"/>
        <v>10.127479650095578</v>
      </c>
      <c r="AI83" s="178">
        <f t="shared" si="54"/>
        <v>10.127479650095578</v>
      </c>
      <c r="AJ83" s="178">
        <f t="shared" si="55"/>
        <v>10.127479650095578</v>
      </c>
      <c r="AK83" s="178">
        <f t="shared" si="56"/>
        <v>10.127479650095578</v>
      </c>
      <c r="AL83" s="178">
        <f t="shared" si="57"/>
        <v>10.127479650095578</v>
      </c>
      <c r="AM83" s="178">
        <f t="shared" si="58"/>
        <v>10.127479650095578</v>
      </c>
      <c r="AN83" s="79"/>
      <c r="AO83" s="79"/>
      <c r="AP83" s="79"/>
      <c r="AQ83" s="79"/>
      <c r="AR83" s="79"/>
      <c r="AS83" s="79">
        <v>1</v>
      </c>
      <c r="AT83" s="79"/>
      <c r="AU83" s="79"/>
      <c r="AV83" s="79"/>
      <c r="AW83" s="79"/>
      <c r="AX83" s="79"/>
      <c r="AY83" s="79"/>
      <c r="AZ83" s="75">
        <f t="shared" si="59"/>
        <v>1</v>
      </c>
      <c r="BA83" s="77">
        <f t="shared" si="60"/>
        <v>8.3333333333333329E-2</v>
      </c>
      <c r="BC83" s="78">
        <f t="shared" si="61"/>
        <v>0</v>
      </c>
      <c r="BD83" s="78">
        <f t="shared" si="62"/>
        <v>0</v>
      </c>
      <c r="BE83" s="78">
        <f t="shared" si="63"/>
        <v>0</v>
      </c>
      <c r="BF83" s="78">
        <f t="shared" si="64"/>
        <v>0</v>
      </c>
      <c r="BG83" s="78">
        <f t="shared" si="65"/>
        <v>0</v>
      </c>
      <c r="BH83" s="78">
        <f t="shared" si="66"/>
        <v>10.127479650095578</v>
      </c>
      <c r="BI83" s="78">
        <f t="shared" si="67"/>
        <v>0</v>
      </c>
      <c r="BJ83" s="78">
        <f t="shared" si="68"/>
        <v>0</v>
      </c>
      <c r="BK83" s="78">
        <f t="shared" si="69"/>
        <v>0</v>
      </c>
      <c r="BL83" s="78">
        <f t="shared" si="70"/>
        <v>0</v>
      </c>
      <c r="BM83" s="78">
        <f t="shared" si="71"/>
        <v>0</v>
      </c>
      <c r="BN83" s="78">
        <f t="shared" si="72"/>
        <v>0</v>
      </c>
      <c r="BO83" s="78">
        <f t="shared" si="44"/>
        <v>10.127479650095578</v>
      </c>
      <c r="BP83" s="78">
        <f t="shared" si="73"/>
        <v>0.8439566375079649</v>
      </c>
      <c r="BQ83"/>
    </row>
    <row r="84" spans="1:69">
      <c r="A84" s="79" t="s">
        <v>7127</v>
      </c>
      <c r="B84" s="74"/>
      <c r="C84" s="79" t="s">
        <v>11180</v>
      </c>
      <c r="D84" s="75" t="str">
        <f>INDEX('PRICE LIST'!$D:$D,MATCH(RUTIN!C84,'PRICE LIST'!$E:$E,0))</f>
        <v>BOLT</v>
      </c>
      <c r="E84" s="919" t="str">
        <f>IFERROR(VLOOKUP(C84,'PRICE LIST'!E:M,2,0),0)</f>
        <v>BAUT PAYUNG L 3X8</v>
      </c>
      <c r="F84" s="187" t="s">
        <v>7124</v>
      </c>
      <c r="G84" s="79" t="s">
        <v>109</v>
      </c>
      <c r="H84" s="919">
        <f>IFERROR(IF(G84="FOH",VLOOKUP(C84,'PRICE LIST'!E:Z,20,0),IF(G84="OPEX",VLOOKUP(C84,'PRICE LIST'!E:Z,21,0),0)),0)</f>
        <v>0</v>
      </c>
      <c r="I84" s="919">
        <f>IFERROR(IF(G84="FOH",VLOOKUP(H84,'PRICE LIST'!X:Z,3,0),IF(G84="OPEX",VLOOKUP(H84,'PRICE LIST'!Y:Z,2,0),0)),0)</f>
        <v>0</v>
      </c>
      <c r="J84" s="206" t="s">
        <v>33</v>
      </c>
      <c r="K84" s="206" t="s">
        <v>183</v>
      </c>
      <c r="L84" s="75" t="str">
        <f t="shared" si="45"/>
        <v>ALL</v>
      </c>
      <c r="M84" s="75" t="str">
        <f t="shared" si="46"/>
        <v>ALL</v>
      </c>
      <c r="N84" s="75" t="str">
        <f>IFERROR(VLOOKUP(C84,'PRICE LIST'!E:M,3,0),0)</f>
        <v>PACK</v>
      </c>
      <c r="O84" s="75" t="str">
        <f>IFERROR(VLOOKUP(C84,'PRICE LIST'!E:M,5,0),0)</f>
        <v>IDR</v>
      </c>
      <c r="P84" s="75">
        <f>IFERROR(VLOOKUP(C84,'PRICE LIST'!E:Z,8,0),0)</f>
        <v>110000</v>
      </c>
      <c r="Q84" s="75">
        <f>IFERROR(VLOOKUP(C84,'PRICE LIST'!E:Z,9,0),0)</f>
        <v>110000</v>
      </c>
      <c r="R84" s="75">
        <f>IFERROR(VLOOKUP(C84,'PRICE LIST'!E:Z,10,0),0)</f>
        <v>110000</v>
      </c>
      <c r="S84" s="75">
        <f>IFERROR(VLOOKUP(C84,'PRICE LIST'!E:Z,11,0),0)</f>
        <v>110000</v>
      </c>
      <c r="T84" s="75">
        <f>IFERROR(VLOOKUP(C84,'PRICE LIST'!E:Z,12,0),0)</f>
        <v>110000</v>
      </c>
      <c r="U84" s="75">
        <f>IFERROR(VLOOKUP(C84,'PRICE LIST'!E:Z,13,0),0)</f>
        <v>110000</v>
      </c>
      <c r="V84" s="75">
        <f>IFERROR(VLOOKUP(C84,'PRICE LIST'!E:Z,14,0),0)</f>
        <v>110000</v>
      </c>
      <c r="W84" s="75">
        <f>IFERROR(VLOOKUP(C84,'PRICE LIST'!E:Z,15,0),0)</f>
        <v>110000</v>
      </c>
      <c r="X84" s="75">
        <f>IFERROR(VLOOKUP(C84,'PRICE LIST'!E:Z,16,0),0)</f>
        <v>110000</v>
      </c>
      <c r="Y84" s="75">
        <f>IFERROR(VLOOKUP(C84,'PRICE LIST'!E:Z,17,0),0)</f>
        <v>110000</v>
      </c>
      <c r="Z84" s="75">
        <f>IFERROR(VLOOKUP(C84,'PRICE LIST'!E:Z,18,0),0)</f>
        <v>110000</v>
      </c>
      <c r="AA84" s="75">
        <f>IFERROR(VLOOKUP(C84,'PRICE LIST'!E:Z,19,0),0)</f>
        <v>110000</v>
      </c>
      <c r="AB84" s="178">
        <f t="shared" si="47"/>
        <v>6.9626422594407096</v>
      </c>
      <c r="AC84" s="178">
        <f t="shared" si="48"/>
        <v>6.9626422594407096</v>
      </c>
      <c r="AD84" s="178">
        <f t="shared" si="49"/>
        <v>6.9626422594407096</v>
      </c>
      <c r="AE84" s="178">
        <f t="shared" si="50"/>
        <v>6.9626422594407096</v>
      </c>
      <c r="AF84" s="178">
        <f t="shared" si="51"/>
        <v>6.9626422594407096</v>
      </c>
      <c r="AG84" s="178">
        <f t="shared" si="52"/>
        <v>6.9626422594407096</v>
      </c>
      <c r="AH84" s="178">
        <f t="shared" si="53"/>
        <v>6.9626422594407096</v>
      </c>
      <c r="AI84" s="178">
        <f t="shared" si="54"/>
        <v>6.9626422594407096</v>
      </c>
      <c r="AJ84" s="178">
        <f t="shared" si="55"/>
        <v>6.9626422594407096</v>
      </c>
      <c r="AK84" s="178">
        <f t="shared" si="56"/>
        <v>6.9626422594407096</v>
      </c>
      <c r="AL84" s="178">
        <f t="shared" si="57"/>
        <v>6.9626422594407096</v>
      </c>
      <c r="AM84" s="178">
        <f t="shared" si="58"/>
        <v>6.9626422594407096</v>
      </c>
      <c r="AN84" s="79"/>
      <c r="AO84" s="79"/>
      <c r="AP84" s="79"/>
      <c r="AQ84" s="79"/>
      <c r="AR84" s="79"/>
      <c r="AS84" s="79">
        <v>1</v>
      </c>
      <c r="AT84" s="79"/>
      <c r="AU84" s="79"/>
      <c r="AV84" s="79"/>
      <c r="AW84" s="79"/>
      <c r="AX84" s="79"/>
      <c r="AY84" s="79"/>
      <c r="AZ84" s="75">
        <f t="shared" si="59"/>
        <v>1</v>
      </c>
      <c r="BA84" s="77">
        <f t="shared" si="60"/>
        <v>8.3333333333333329E-2</v>
      </c>
      <c r="BC84" s="78">
        <f t="shared" si="61"/>
        <v>0</v>
      </c>
      <c r="BD84" s="78">
        <f t="shared" si="62"/>
        <v>0</v>
      </c>
      <c r="BE84" s="78">
        <f t="shared" si="63"/>
        <v>0</v>
      </c>
      <c r="BF84" s="78">
        <f t="shared" si="64"/>
        <v>0</v>
      </c>
      <c r="BG84" s="78">
        <f t="shared" si="65"/>
        <v>0</v>
      </c>
      <c r="BH84" s="78">
        <f t="shared" si="66"/>
        <v>6.9626422594407096</v>
      </c>
      <c r="BI84" s="78">
        <f t="shared" si="67"/>
        <v>0</v>
      </c>
      <c r="BJ84" s="78">
        <f t="shared" si="68"/>
        <v>0</v>
      </c>
      <c r="BK84" s="78">
        <f t="shared" si="69"/>
        <v>0</v>
      </c>
      <c r="BL84" s="78">
        <f t="shared" si="70"/>
        <v>0</v>
      </c>
      <c r="BM84" s="78">
        <f t="shared" si="71"/>
        <v>0</v>
      </c>
      <c r="BN84" s="78">
        <f t="shared" si="72"/>
        <v>0</v>
      </c>
      <c r="BO84" s="78">
        <f t="shared" si="44"/>
        <v>6.9626422594407096</v>
      </c>
      <c r="BP84" s="78">
        <f t="shared" si="73"/>
        <v>0.58022018828672584</v>
      </c>
      <c r="BQ84"/>
    </row>
    <row r="85" spans="1:69">
      <c r="A85" s="79" t="s">
        <v>7127</v>
      </c>
      <c r="B85" s="74"/>
      <c r="C85" s="79" t="s">
        <v>11181</v>
      </c>
      <c r="D85" s="75" t="str">
        <f>INDEX('PRICE LIST'!$D:$D,MATCH(RUTIN!C85,'PRICE LIST'!$E:$E,0))</f>
        <v>BOLT</v>
      </c>
      <c r="E85" s="919" t="str">
        <f>IFERROR(VLOOKUP(C85,'PRICE LIST'!E:M,2,0),0)</f>
        <v>BAUT PAYUNG L3 X 10</v>
      </c>
      <c r="F85" s="187" t="s">
        <v>7124</v>
      </c>
      <c r="G85" s="79" t="s">
        <v>109</v>
      </c>
      <c r="H85" s="919">
        <f>IFERROR(IF(G85="FOH",VLOOKUP(C85,'PRICE LIST'!E:Z,20,0),IF(G85="OPEX",VLOOKUP(C85,'PRICE LIST'!E:Z,21,0),0)),0)</f>
        <v>0</v>
      </c>
      <c r="I85" s="919">
        <f>IFERROR(IF(G85="FOH",VLOOKUP(H85,'PRICE LIST'!X:Z,3,0),IF(G85="OPEX",VLOOKUP(H85,'PRICE LIST'!Y:Z,2,0),0)),0)</f>
        <v>0</v>
      </c>
      <c r="J85" s="206" t="s">
        <v>33</v>
      </c>
      <c r="K85" s="206" t="s">
        <v>183</v>
      </c>
      <c r="L85" s="75" t="str">
        <f t="shared" si="45"/>
        <v>ALL</v>
      </c>
      <c r="M85" s="75" t="str">
        <f t="shared" si="46"/>
        <v>ALL</v>
      </c>
      <c r="N85" s="75" t="str">
        <f>IFERROR(VLOOKUP(C85,'PRICE LIST'!E:M,3,0),0)</f>
        <v>PACK</v>
      </c>
      <c r="O85" s="75" t="str">
        <f>IFERROR(VLOOKUP(C85,'PRICE LIST'!E:M,5,0),0)</f>
        <v>IDR</v>
      </c>
      <c r="P85" s="75">
        <f>IFERROR(VLOOKUP(C85,'PRICE LIST'!E:Z,8,0),0)</f>
        <v>110000</v>
      </c>
      <c r="Q85" s="75">
        <f>IFERROR(VLOOKUP(C85,'PRICE LIST'!E:Z,9,0),0)</f>
        <v>110000</v>
      </c>
      <c r="R85" s="75">
        <f>IFERROR(VLOOKUP(C85,'PRICE LIST'!E:Z,10,0),0)</f>
        <v>110000</v>
      </c>
      <c r="S85" s="75">
        <f>IFERROR(VLOOKUP(C85,'PRICE LIST'!E:Z,11,0),0)</f>
        <v>110000</v>
      </c>
      <c r="T85" s="75">
        <f>IFERROR(VLOOKUP(C85,'PRICE LIST'!E:Z,12,0),0)</f>
        <v>110000</v>
      </c>
      <c r="U85" s="75">
        <f>IFERROR(VLOOKUP(C85,'PRICE LIST'!E:Z,13,0),0)</f>
        <v>110000</v>
      </c>
      <c r="V85" s="75">
        <f>IFERROR(VLOOKUP(C85,'PRICE LIST'!E:Z,14,0),0)</f>
        <v>110000</v>
      </c>
      <c r="W85" s="75">
        <f>IFERROR(VLOOKUP(C85,'PRICE LIST'!E:Z,15,0),0)</f>
        <v>110000</v>
      </c>
      <c r="X85" s="75">
        <f>IFERROR(VLOOKUP(C85,'PRICE LIST'!E:Z,16,0),0)</f>
        <v>110000</v>
      </c>
      <c r="Y85" s="75">
        <f>IFERROR(VLOOKUP(C85,'PRICE LIST'!E:Z,17,0),0)</f>
        <v>110000</v>
      </c>
      <c r="Z85" s="75">
        <f>IFERROR(VLOOKUP(C85,'PRICE LIST'!E:Z,18,0),0)</f>
        <v>110000</v>
      </c>
      <c r="AA85" s="75">
        <f>IFERROR(VLOOKUP(C85,'PRICE LIST'!E:Z,19,0),0)</f>
        <v>110000</v>
      </c>
      <c r="AB85" s="178">
        <f t="shared" si="47"/>
        <v>6.9626422594407096</v>
      </c>
      <c r="AC85" s="178">
        <f t="shared" si="48"/>
        <v>6.9626422594407096</v>
      </c>
      <c r="AD85" s="178">
        <f t="shared" si="49"/>
        <v>6.9626422594407096</v>
      </c>
      <c r="AE85" s="178">
        <f t="shared" si="50"/>
        <v>6.9626422594407096</v>
      </c>
      <c r="AF85" s="178">
        <f t="shared" si="51"/>
        <v>6.9626422594407096</v>
      </c>
      <c r="AG85" s="178">
        <f t="shared" si="52"/>
        <v>6.9626422594407096</v>
      </c>
      <c r="AH85" s="178">
        <f t="shared" si="53"/>
        <v>6.9626422594407096</v>
      </c>
      <c r="AI85" s="178">
        <f t="shared" si="54"/>
        <v>6.9626422594407096</v>
      </c>
      <c r="AJ85" s="178">
        <f t="shared" si="55"/>
        <v>6.9626422594407096</v>
      </c>
      <c r="AK85" s="178">
        <f t="shared" si="56"/>
        <v>6.9626422594407096</v>
      </c>
      <c r="AL85" s="178">
        <f t="shared" si="57"/>
        <v>6.9626422594407096</v>
      </c>
      <c r="AM85" s="178">
        <f t="shared" si="58"/>
        <v>6.9626422594407096</v>
      </c>
      <c r="AN85" s="79"/>
      <c r="AO85" s="79"/>
      <c r="AP85" s="79"/>
      <c r="AQ85" s="79"/>
      <c r="AR85" s="79"/>
      <c r="AS85" s="79"/>
      <c r="AT85" s="79">
        <v>1</v>
      </c>
      <c r="AU85" s="79"/>
      <c r="AV85" s="79"/>
      <c r="AW85" s="79"/>
      <c r="AX85" s="79"/>
      <c r="AY85" s="79"/>
      <c r="AZ85" s="75">
        <f t="shared" si="59"/>
        <v>1</v>
      </c>
      <c r="BA85" s="77">
        <f t="shared" si="60"/>
        <v>8.3333333333333329E-2</v>
      </c>
      <c r="BC85" s="78">
        <f t="shared" si="61"/>
        <v>0</v>
      </c>
      <c r="BD85" s="78">
        <f t="shared" si="62"/>
        <v>0</v>
      </c>
      <c r="BE85" s="78">
        <f t="shared" si="63"/>
        <v>0</v>
      </c>
      <c r="BF85" s="78">
        <f t="shared" si="64"/>
        <v>0</v>
      </c>
      <c r="BG85" s="78">
        <f t="shared" si="65"/>
        <v>0</v>
      </c>
      <c r="BH85" s="78">
        <f t="shared" si="66"/>
        <v>0</v>
      </c>
      <c r="BI85" s="78">
        <f t="shared" si="67"/>
        <v>6.9626422594407096</v>
      </c>
      <c r="BJ85" s="78">
        <f t="shared" si="68"/>
        <v>0</v>
      </c>
      <c r="BK85" s="78">
        <f t="shared" si="69"/>
        <v>0</v>
      </c>
      <c r="BL85" s="78">
        <f t="shared" si="70"/>
        <v>0</v>
      </c>
      <c r="BM85" s="78">
        <f t="shared" si="71"/>
        <v>0</v>
      </c>
      <c r="BN85" s="78">
        <f t="shared" si="72"/>
        <v>0</v>
      </c>
      <c r="BO85" s="78">
        <f t="shared" si="44"/>
        <v>6.9626422594407096</v>
      </c>
      <c r="BP85" s="78">
        <f t="shared" si="73"/>
        <v>0.58022018828672584</v>
      </c>
      <c r="BQ85"/>
    </row>
    <row r="86" spans="1:69">
      <c r="A86" s="79" t="s">
        <v>7127</v>
      </c>
      <c r="B86" s="74"/>
      <c r="C86" s="79" t="s">
        <v>11182</v>
      </c>
      <c r="D86" s="75" t="str">
        <f>INDEX('PRICE LIST'!$D:$D,MATCH(RUTIN!C86,'PRICE LIST'!$E:$E,0))</f>
        <v>BOLT</v>
      </c>
      <c r="E86" s="919" t="str">
        <f>IFERROR(VLOOKUP(C86,'PRICE LIST'!E:M,2,0),0)</f>
        <v>BAUT PAYUNG L4 X 8</v>
      </c>
      <c r="F86" s="187" t="s">
        <v>7124</v>
      </c>
      <c r="G86" s="79" t="s">
        <v>109</v>
      </c>
      <c r="H86" s="919">
        <f>IFERROR(IF(G86="FOH",VLOOKUP(C86,'PRICE LIST'!E:Z,20,0),IF(G86="OPEX",VLOOKUP(C86,'PRICE LIST'!E:Z,21,0),0)),0)</f>
        <v>0</v>
      </c>
      <c r="I86" s="919">
        <f>IFERROR(IF(G86="FOH",VLOOKUP(H86,'PRICE LIST'!X:Z,3,0),IF(G86="OPEX",VLOOKUP(H86,'PRICE LIST'!Y:Z,2,0),0)),0)</f>
        <v>0</v>
      </c>
      <c r="J86" s="206" t="s">
        <v>33</v>
      </c>
      <c r="K86" s="206" t="s">
        <v>183</v>
      </c>
      <c r="L86" s="75" t="str">
        <f t="shared" si="45"/>
        <v>ALL</v>
      </c>
      <c r="M86" s="75" t="str">
        <f t="shared" si="46"/>
        <v>ALL</v>
      </c>
      <c r="N86" s="75" t="str">
        <f>IFERROR(VLOOKUP(C86,'PRICE LIST'!E:M,3,0),0)</f>
        <v>PACK</v>
      </c>
      <c r="O86" s="75" t="str">
        <f>IFERROR(VLOOKUP(C86,'PRICE LIST'!E:M,5,0),0)</f>
        <v>IDR</v>
      </c>
      <c r="P86" s="75">
        <f>IFERROR(VLOOKUP(C86,'PRICE LIST'!E:Z,8,0),0)</f>
        <v>120000</v>
      </c>
      <c r="Q86" s="75">
        <f>IFERROR(VLOOKUP(C86,'PRICE LIST'!E:Z,9,0),0)</f>
        <v>120000</v>
      </c>
      <c r="R86" s="75">
        <f>IFERROR(VLOOKUP(C86,'PRICE LIST'!E:Z,10,0),0)</f>
        <v>120000</v>
      </c>
      <c r="S86" s="75">
        <f>IFERROR(VLOOKUP(C86,'PRICE LIST'!E:Z,11,0),0)</f>
        <v>120000</v>
      </c>
      <c r="T86" s="75">
        <f>IFERROR(VLOOKUP(C86,'PRICE LIST'!E:Z,12,0),0)</f>
        <v>120000</v>
      </c>
      <c r="U86" s="75">
        <f>IFERROR(VLOOKUP(C86,'PRICE LIST'!E:Z,13,0),0)</f>
        <v>120000</v>
      </c>
      <c r="V86" s="75">
        <f>IFERROR(VLOOKUP(C86,'PRICE LIST'!E:Z,14,0),0)</f>
        <v>120000</v>
      </c>
      <c r="W86" s="75">
        <f>IFERROR(VLOOKUP(C86,'PRICE LIST'!E:Z,15,0),0)</f>
        <v>120000</v>
      </c>
      <c r="X86" s="75">
        <f>IFERROR(VLOOKUP(C86,'PRICE LIST'!E:Z,16,0),0)</f>
        <v>120000</v>
      </c>
      <c r="Y86" s="75">
        <f>IFERROR(VLOOKUP(C86,'PRICE LIST'!E:Z,17,0),0)</f>
        <v>120000</v>
      </c>
      <c r="Z86" s="75">
        <f>IFERROR(VLOOKUP(C86,'PRICE LIST'!E:Z,18,0),0)</f>
        <v>120000</v>
      </c>
      <c r="AA86" s="75">
        <f>IFERROR(VLOOKUP(C86,'PRICE LIST'!E:Z,19,0),0)</f>
        <v>120000</v>
      </c>
      <c r="AB86" s="178">
        <f t="shared" si="47"/>
        <v>7.5956097375716833</v>
      </c>
      <c r="AC86" s="178">
        <f t="shared" si="48"/>
        <v>7.5956097375716833</v>
      </c>
      <c r="AD86" s="178">
        <f t="shared" si="49"/>
        <v>7.5956097375716833</v>
      </c>
      <c r="AE86" s="178">
        <f t="shared" si="50"/>
        <v>7.5956097375716833</v>
      </c>
      <c r="AF86" s="178">
        <f t="shared" si="51"/>
        <v>7.5956097375716833</v>
      </c>
      <c r="AG86" s="178">
        <f t="shared" si="52"/>
        <v>7.5956097375716833</v>
      </c>
      <c r="AH86" s="178">
        <f t="shared" si="53"/>
        <v>7.5956097375716833</v>
      </c>
      <c r="AI86" s="178">
        <f t="shared" si="54"/>
        <v>7.5956097375716833</v>
      </c>
      <c r="AJ86" s="178">
        <f t="shared" si="55"/>
        <v>7.5956097375716833</v>
      </c>
      <c r="AK86" s="178">
        <f t="shared" si="56"/>
        <v>7.5956097375716833</v>
      </c>
      <c r="AL86" s="178">
        <f t="shared" si="57"/>
        <v>7.5956097375716833</v>
      </c>
      <c r="AM86" s="178">
        <f t="shared" si="58"/>
        <v>7.5956097375716833</v>
      </c>
      <c r="AN86" s="79"/>
      <c r="AO86" s="79"/>
      <c r="AP86" s="79"/>
      <c r="AQ86" s="79"/>
      <c r="AR86" s="79"/>
      <c r="AS86" s="79"/>
      <c r="AT86" s="79">
        <v>1</v>
      </c>
      <c r="AU86" s="79"/>
      <c r="AV86" s="79"/>
      <c r="AW86" s="79"/>
      <c r="AX86" s="79"/>
      <c r="AY86" s="79"/>
      <c r="AZ86" s="75">
        <f t="shared" si="59"/>
        <v>1</v>
      </c>
      <c r="BA86" s="77">
        <f t="shared" si="60"/>
        <v>8.3333333333333329E-2</v>
      </c>
      <c r="BC86" s="78">
        <f t="shared" si="61"/>
        <v>0</v>
      </c>
      <c r="BD86" s="78">
        <f t="shared" si="62"/>
        <v>0</v>
      </c>
      <c r="BE86" s="78">
        <f t="shared" si="63"/>
        <v>0</v>
      </c>
      <c r="BF86" s="78">
        <f t="shared" si="64"/>
        <v>0</v>
      </c>
      <c r="BG86" s="78">
        <f t="shared" si="65"/>
        <v>0</v>
      </c>
      <c r="BH86" s="78">
        <f t="shared" si="66"/>
        <v>0</v>
      </c>
      <c r="BI86" s="78">
        <f t="shared" si="67"/>
        <v>7.5956097375716833</v>
      </c>
      <c r="BJ86" s="78">
        <f t="shared" si="68"/>
        <v>0</v>
      </c>
      <c r="BK86" s="78">
        <f t="shared" si="69"/>
        <v>0</v>
      </c>
      <c r="BL86" s="78">
        <f t="shared" si="70"/>
        <v>0</v>
      </c>
      <c r="BM86" s="78">
        <f t="shared" si="71"/>
        <v>0</v>
      </c>
      <c r="BN86" s="78">
        <f t="shared" si="72"/>
        <v>0</v>
      </c>
      <c r="BO86" s="78">
        <f t="shared" si="44"/>
        <v>7.5956097375716833</v>
      </c>
      <c r="BP86" s="78">
        <f t="shared" si="73"/>
        <v>0.63296747813097365</v>
      </c>
      <c r="BQ86"/>
    </row>
    <row r="87" spans="1:69">
      <c r="A87" s="79" t="s">
        <v>7127</v>
      </c>
      <c r="B87" s="74"/>
      <c r="C87" s="79" t="s">
        <v>11183</v>
      </c>
      <c r="D87" s="75" t="str">
        <f>INDEX('PRICE LIST'!$D:$D,MATCH(RUTIN!C87,'PRICE LIST'!$E:$E,0))</f>
        <v>BOLT</v>
      </c>
      <c r="E87" s="919" t="str">
        <f>IFERROR(VLOOKUP(C87,'PRICE LIST'!E:M,2,0),0)</f>
        <v>BAUT PAYUNG L4 X 10</v>
      </c>
      <c r="F87" s="187" t="s">
        <v>7124</v>
      </c>
      <c r="G87" s="79" t="s">
        <v>109</v>
      </c>
      <c r="H87" s="919">
        <f>IFERROR(IF(G87="FOH",VLOOKUP(C87,'PRICE LIST'!E:Z,20,0),IF(G87="OPEX",VLOOKUP(C87,'PRICE LIST'!E:Z,21,0),0)),0)</f>
        <v>0</v>
      </c>
      <c r="I87" s="919">
        <f>IFERROR(IF(G87="FOH",VLOOKUP(H87,'PRICE LIST'!X:Z,3,0),IF(G87="OPEX",VLOOKUP(H87,'PRICE LIST'!Y:Z,2,0),0)),0)</f>
        <v>0</v>
      </c>
      <c r="J87" s="206" t="s">
        <v>33</v>
      </c>
      <c r="K87" s="206" t="s">
        <v>183</v>
      </c>
      <c r="L87" s="75" t="str">
        <f t="shared" si="45"/>
        <v>ALL</v>
      </c>
      <c r="M87" s="75" t="str">
        <f t="shared" si="46"/>
        <v>ALL</v>
      </c>
      <c r="N87" s="75" t="str">
        <f>IFERROR(VLOOKUP(C87,'PRICE LIST'!E:M,3,0),0)</f>
        <v>PACK</v>
      </c>
      <c r="O87" s="75" t="str">
        <f>IFERROR(VLOOKUP(C87,'PRICE LIST'!E:M,5,0),0)</f>
        <v>IDR</v>
      </c>
      <c r="P87" s="75">
        <f>IFERROR(VLOOKUP(C87,'PRICE LIST'!E:Z,8,0),0)</f>
        <v>80000</v>
      </c>
      <c r="Q87" s="75">
        <f>IFERROR(VLOOKUP(C87,'PRICE LIST'!E:Z,9,0),0)</f>
        <v>80000</v>
      </c>
      <c r="R87" s="75">
        <f>IFERROR(VLOOKUP(C87,'PRICE LIST'!E:Z,10,0),0)</f>
        <v>80000</v>
      </c>
      <c r="S87" s="75">
        <f>IFERROR(VLOOKUP(C87,'PRICE LIST'!E:Z,11,0),0)</f>
        <v>80000</v>
      </c>
      <c r="T87" s="75">
        <f>IFERROR(VLOOKUP(C87,'PRICE LIST'!E:Z,12,0),0)</f>
        <v>80000</v>
      </c>
      <c r="U87" s="75">
        <f>IFERROR(VLOOKUP(C87,'PRICE LIST'!E:Z,13,0),0)</f>
        <v>80000</v>
      </c>
      <c r="V87" s="75">
        <f>IFERROR(VLOOKUP(C87,'PRICE LIST'!E:Z,14,0),0)</f>
        <v>80000</v>
      </c>
      <c r="W87" s="75">
        <f>IFERROR(VLOOKUP(C87,'PRICE LIST'!E:Z,15,0),0)</f>
        <v>80000</v>
      </c>
      <c r="X87" s="75">
        <f>IFERROR(VLOOKUP(C87,'PRICE LIST'!E:Z,16,0),0)</f>
        <v>80000</v>
      </c>
      <c r="Y87" s="75">
        <f>IFERROR(VLOOKUP(C87,'PRICE LIST'!E:Z,17,0),0)</f>
        <v>80000</v>
      </c>
      <c r="Z87" s="75">
        <f>IFERROR(VLOOKUP(C87,'PRICE LIST'!E:Z,18,0),0)</f>
        <v>80000</v>
      </c>
      <c r="AA87" s="75">
        <f>IFERROR(VLOOKUP(C87,'PRICE LIST'!E:Z,19,0),0)</f>
        <v>80000</v>
      </c>
      <c r="AB87" s="178">
        <f t="shared" si="47"/>
        <v>5.0637398250477892</v>
      </c>
      <c r="AC87" s="178">
        <f t="shared" si="48"/>
        <v>5.0637398250477892</v>
      </c>
      <c r="AD87" s="178">
        <f t="shared" si="49"/>
        <v>5.0637398250477892</v>
      </c>
      <c r="AE87" s="178">
        <f t="shared" si="50"/>
        <v>5.0637398250477892</v>
      </c>
      <c r="AF87" s="178">
        <f t="shared" si="51"/>
        <v>5.0637398250477892</v>
      </c>
      <c r="AG87" s="178">
        <f t="shared" si="52"/>
        <v>5.0637398250477892</v>
      </c>
      <c r="AH87" s="178">
        <f t="shared" si="53"/>
        <v>5.0637398250477892</v>
      </c>
      <c r="AI87" s="178">
        <f t="shared" si="54"/>
        <v>5.0637398250477892</v>
      </c>
      <c r="AJ87" s="178">
        <f t="shared" si="55"/>
        <v>5.0637398250477892</v>
      </c>
      <c r="AK87" s="178">
        <f t="shared" si="56"/>
        <v>5.0637398250477892</v>
      </c>
      <c r="AL87" s="178">
        <f t="shared" si="57"/>
        <v>5.0637398250477892</v>
      </c>
      <c r="AM87" s="178">
        <f t="shared" si="58"/>
        <v>5.0637398250477892</v>
      </c>
      <c r="AN87" s="79"/>
      <c r="AO87" s="79"/>
      <c r="AP87" s="79"/>
      <c r="AQ87" s="79"/>
      <c r="AR87" s="79"/>
      <c r="AS87" s="79"/>
      <c r="AT87" s="79">
        <v>1</v>
      </c>
      <c r="AU87" s="79"/>
      <c r="AV87" s="79"/>
      <c r="AW87" s="79"/>
      <c r="AX87" s="79"/>
      <c r="AY87" s="79"/>
      <c r="AZ87" s="75">
        <f t="shared" si="59"/>
        <v>1</v>
      </c>
      <c r="BA87" s="77">
        <f t="shared" si="60"/>
        <v>8.3333333333333329E-2</v>
      </c>
      <c r="BC87" s="78">
        <f t="shared" si="61"/>
        <v>0</v>
      </c>
      <c r="BD87" s="78">
        <f t="shared" si="62"/>
        <v>0</v>
      </c>
      <c r="BE87" s="78">
        <f t="shared" si="63"/>
        <v>0</v>
      </c>
      <c r="BF87" s="78">
        <f t="shared" si="64"/>
        <v>0</v>
      </c>
      <c r="BG87" s="78">
        <f t="shared" si="65"/>
        <v>0</v>
      </c>
      <c r="BH87" s="78">
        <f t="shared" si="66"/>
        <v>0</v>
      </c>
      <c r="BI87" s="78">
        <f t="shared" si="67"/>
        <v>5.0637398250477892</v>
      </c>
      <c r="BJ87" s="78">
        <f t="shared" si="68"/>
        <v>0</v>
      </c>
      <c r="BK87" s="78">
        <f t="shared" si="69"/>
        <v>0</v>
      </c>
      <c r="BL87" s="78">
        <f t="shared" si="70"/>
        <v>0</v>
      </c>
      <c r="BM87" s="78">
        <f t="shared" si="71"/>
        <v>0</v>
      </c>
      <c r="BN87" s="78">
        <f t="shared" si="72"/>
        <v>0</v>
      </c>
      <c r="BO87" s="78">
        <f t="shared" si="44"/>
        <v>5.0637398250477892</v>
      </c>
      <c r="BP87" s="78">
        <f t="shared" si="73"/>
        <v>0.42197831875398245</v>
      </c>
      <c r="BQ87"/>
    </row>
    <row r="88" spans="1:69">
      <c r="A88" s="79" t="s">
        <v>7127</v>
      </c>
      <c r="B88" s="74"/>
      <c r="C88" s="79" t="s">
        <v>11151</v>
      </c>
      <c r="D88" s="75" t="str">
        <f>INDEX('PRICE LIST'!$D:$D,MATCH(RUTIN!C88,'PRICE LIST'!$E:$E,0))</f>
        <v>BOLT</v>
      </c>
      <c r="E88" s="919" t="str">
        <f>IFERROR(VLOOKUP(C88,'PRICE LIST'!E:M,2,0),0)</f>
        <v>BAUT PAYUNG L4 X 15</v>
      </c>
      <c r="F88" s="187" t="s">
        <v>7124</v>
      </c>
      <c r="G88" s="79" t="s">
        <v>109</v>
      </c>
      <c r="H88" s="919">
        <f>IFERROR(IF(G88="FOH",VLOOKUP(C88,'PRICE LIST'!E:Z,20,0),IF(G88="OPEX",VLOOKUP(C88,'PRICE LIST'!E:Z,21,0),0)),0)</f>
        <v>0</v>
      </c>
      <c r="I88" s="919">
        <f>IFERROR(IF(G88="FOH",VLOOKUP(H88,'PRICE LIST'!X:Z,3,0),IF(G88="OPEX",VLOOKUP(H88,'PRICE LIST'!Y:Z,2,0),0)),0)</f>
        <v>0</v>
      </c>
      <c r="J88" s="206" t="s">
        <v>33</v>
      </c>
      <c r="K88" s="206" t="s">
        <v>183</v>
      </c>
      <c r="L88" s="75" t="str">
        <f t="shared" si="45"/>
        <v>ALL</v>
      </c>
      <c r="M88" s="75" t="str">
        <f t="shared" si="46"/>
        <v>ALL</v>
      </c>
      <c r="N88" s="75" t="str">
        <f>IFERROR(VLOOKUP(C88,'PRICE LIST'!E:M,3,0),0)</f>
        <v>PACK</v>
      </c>
      <c r="O88" s="75" t="str">
        <f>IFERROR(VLOOKUP(C88,'PRICE LIST'!E:M,5,0),0)</f>
        <v>IDR</v>
      </c>
      <c r="P88" s="75">
        <f>IFERROR(VLOOKUP(C88,'PRICE LIST'!E:Z,8,0),0)</f>
        <v>90000</v>
      </c>
      <c r="Q88" s="75">
        <f>IFERROR(VLOOKUP(C88,'PRICE LIST'!E:Z,9,0),0)</f>
        <v>90000</v>
      </c>
      <c r="R88" s="75">
        <f>IFERROR(VLOOKUP(C88,'PRICE LIST'!E:Z,10,0),0)</f>
        <v>90000</v>
      </c>
      <c r="S88" s="75">
        <f>IFERROR(VLOOKUP(C88,'PRICE LIST'!E:Z,11,0),0)</f>
        <v>90000</v>
      </c>
      <c r="T88" s="75">
        <f>IFERROR(VLOOKUP(C88,'PRICE LIST'!E:Z,12,0),0)</f>
        <v>90000</v>
      </c>
      <c r="U88" s="75">
        <f>IFERROR(VLOOKUP(C88,'PRICE LIST'!E:Z,13,0),0)</f>
        <v>90000</v>
      </c>
      <c r="V88" s="75">
        <f>IFERROR(VLOOKUP(C88,'PRICE LIST'!E:Z,14,0),0)</f>
        <v>98750</v>
      </c>
      <c r="W88" s="75">
        <f>IFERROR(VLOOKUP(C88,'PRICE LIST'!E:Z,15,0),0)</f>
        <v>98750</v>
      </c>
      <c r="X88" s="75">
        <f>IFERROR(VLOOKUP(C88,'PRICE LIST'!E:Z,16,0),0)</f>
        <v>98750</v>
      </c>
      <c r="Y88" s="75">
        <f>IFERROR(VLOOKUP(C88,'PRICE LIST'!E:Z,17,0),0)</f>
        <v>98750</v>
      </c>
      <c r="Z88" s="75">
        <f>IFERROR(VLOOKUP(C88,'PRICE LIST'!E:Z,18,0),0)</f>
        <v>98750</v>
      </c>
      <c r="AA88" s="75">
        <f>IFERROR(VLOOKUP(C88,'PRICE LIST'!E:Z,19,0),0)</f>
        <v>98750</v>
      </c>
      <c r="AB88" s="178">
        <f t="shared" si="47"/>
        <v>5.6967073031787629</v>
      </c>
      <c r="AC88" s="178">
        <f t="shared" si="48"/>
        <v>5.6967073031787629</v>
      </c>
      <c r="AD88" s="178">
        <f t="shared" si="49"/>
        <v>5.6967073031787629</v>
      </c>
      <c r="AE88" s="178">
        <f t="shared" si="50"/>
        <v>5.6967073031787629</v>
      </c>
      <c r="AF88" s="178">
        <f t="shared" si="51"/>
        <v>5.6967073031787629</v>
      </c>
      <c r="AG88" s="178">
        <f t="shared" si="52"/>
        <v>5.6967073031787629</v>
      </c>
      <c r="AH88" s="178">
        <f t="shared" si="53"/>
        <v>6.2505538465433643</v>
      </c>
      <c r="AI88" s="178">
        <f t="shared" si="54"/>
        <v>6.2505538465433643</v>
      </c>
      <c r="AJ88" s="178">
        <f t="shared" si="55"/>
        <v>6.2505538465433643</v>
      </c>
      <c r="AK88" s="178">
        <f t="shared" si="56"/>
        <v>6.2505538465433643</v>
      </c>
      <c r="AL88" s="178">
        <f t="shared" si="57"/>
        <v>6.2505538465433643</v>
      </c>
      <c r="AM88" s="178">
        <f t="shared" si="58"/>
        <v>6.2505538465433643</v>
      </c>
      <c r="AN88" s="79"/>
      <c r="AO88" s="79"/>
      <c r="AP88" s="79"/>
      <c r="AQ88" s="79"/>
      <c r="AR88" s="79"/>
      <c r="AS88" s="79"/>
      <c r="AT88" s="79">
        <v>1</v>
      </c>
      <c r="AU88" s="79"/>
      <c r="AV88" s="79"/>
      <c r="AW88" s="79"/>
      <c r="AX88" s="79"/>
      <c r="AY88" s="79"/>
      <c r="AZ88" s="75">
        <f t="shared" si="59"/>
        <v>1</v>
      </c>
      <c r="BA88" s="77">
        <f t="shared" si="60"/>
        <v>8.3333333333333329E-2</v>
      </c>
      <c r="BC88" s="78">
        <f t="shared" si="61"/>
        <v>0</v>
      </c>
      <c r="BD88" s="78">
        <f t="shared" si="62"/>
        <v>0</v>
      </c>
      <c r="BE88" s="78">
        <f t="shared" si="63"/>
        <v>0</v>
      </c>
      <c r="BF88" s="78">
        <f t="shared" si="64"/>
        <v>0</v>
      </c>
      <c r="BG88" s="78">
        <f t="shared" si="65"/>
        <v>0</v>
      </c>
      <c r="BH88" s="78">
        <f t="shared" si="66"/>
        <v>0</v>
      </c>
      <c r="BI88" s="78">
        <f t="shared" si="67"/>
        <v>6.2505538465433643</v>
      </c>
      <c r="BJ88" s="78">
        <f t="shared" si="68"/>
        <v>0</v>
      </c>
      <c r="BK88" s="78">
        <f t="shared" si="69"/>
        <v>0</v>
      </c>
      <c r="BL88" s="78">
        <f t="shared" si="70"/>
        <v>0</v>
      </c>
      <c r="BM88" s="78">
        <f t="shared" si="71"/>
        <v>0</v>
      </c>
      <c r="BN88" s="78">
        <f t="shared" si="72"/>
        <v>0</v>
      </c>
      <c r="BO88" s="78">
        <f t="shared" si="44"/>
        <v>6.2505538465433643</v>
      </c>
      <c r="BP88" s="78">
        <f t="shared" si="73"/>
        <v>0.52087948721194699</v>
      </c>
      <c r="BQ88"/>
    </row>
    <row r="89" spans="1:69">
      <c r="A89" s="79" t="s">
        <v>7127</v>
      </c>
      <c r="B89" s="74"/>
      <c r="C89" s="79" t="s">
        <v>11184</v>
      </c>
      <c r="D89" s="75" t="str">
        <f>INDEX('PRICE LIST'!$D:$D,MATCH(RUTIN!C89,'PRICE LIST'!$E:$E,0))</f>
        <v>BOLT</v>
      </c>
      <c r="E89" s="919" t="str">
        <f>IFERROR(VLOOKUP(C89,'PRICE LIST'!E:M,2,0),0)</f>
        <v>BAUT PAYUNG L4 X 20</v>
      </c>
      <c r="F89" s="187" t="s">
        <v>7124</v>
      </c>
      <c r="G89" s="79" t="s">
        <v>109</v>
      </c>
      <c r="H89" s="919">
        <f>IFERROR(IF(G89="FOH",VLOOKUP(C89,'PRICE LIST'!E:Z,20,0),IF(G89="OPEX",VLOOKUP(C89,'PRICE LIST'!E:Z,21,0),0)),0)</f>
        <v>0</v>
      </c>
      <c r="I89" s="919">
        <f>IFERROR(IF(G89="FOH",VLOOKUP(H89,'PRICE LIST'!X:Z,3,0),IF(G89="OPEX",VLOOKUP(H89,'PRICE LIST'!Y:Z,2,0),0)),0)</f>
        <v>0</v>
      </c>
      <c r="J89" s="206" t="s">
        <v>33</v>
      </c>
      <c r="K89" s="206" t="s">
        <v>183</v>
      </c>
      <c r="L89" s="75" t="str">
        <f t="shared" si="45"/>
        <v>ALL</v>
      </c>
      <c r="M89" s="75" t="str">
        <f t="shared" si="46"/>
        <v>ALL</v>
      </c>
      <c r="N89" s="75" t="str">
        <f>IFERROR(VLOOKUP(C89,'PRICE LIST'!E:M,3,0),0)</f>
        <v>PACK</v>
      </c>
      <c r="O89" s="75" t="str">
        <f>IFERROR(VLOOKUP(C89,'PRICE LIST'!E:M,5,0),0)</f>
        <v>IDR</v>
      </c>
      <c r="P89" s="75">
        <f>IFERROR(VLOOKUP(C89,'PRICE LIST'!E:Z,8,0),0)</f>
        <v>120000</v>
      </c>
      <c r="Q89" s="75">
        <f>IFERROR(VLOOKUP(C89,'PRICE LIST'!E:Z,9,0),0)</f>
        <v>120000</v>
      </c>
      <c r="R89" s="75">
        <f>IFERROR(VLOOKUP(C89,'PRICE LIST'!E:Z,10,0),0)</f>
        <v>120000</v>
      </c>
      <c r="S89" s="75">
        <f>IFERROR(VLOOKUP(C89,'PRICE LIST'!E:Z,11,0),0)</f>
        <v>120000</v>
      </c>
      <c r="T89" s="75">
        <f>IFERROR(VLOOKUP(C89,'PRICE LIST'!E:Z,12,0),0)</f>
        <v>120000</v>
      </c>
      <c r="U89" s="75">
        <f>IFERROR(VLOOKUP(C89,'PRICE LIST'!E:Z,13,0),0)</f>
        <v>120000</v>
      </c>
      <c r="V89" s="75">
        <f>IFERROR(VLOOKUP(C89,'PRICE LIST'!E:Z,14,0),0)</f>
        <v>120000</v>
      </c>
      <c r="W89" s="75">
        <f>IFERROR(VLOOKUP(C89,'PRICE LIST'!E:Z,15,0),0)</f>
        <v>120000</v>
      </c>
      <c r="X89" s="75">
        <f>IFERROR(VLOOKUP(C89,'PRICE LIST'!E:Z,16,0),0)</f>
        <v>120000</v>
      </c>
      <c r="Y89" s="75">
        <f>IFERROR(VLOOKUP(C89,'PRICE LIST'!E:Z,17,0),0)</f>
        <v>120000</v>
      </c>
      <c r="Z89" s="75">
        <f>IFERROR(VLOOKUP(C89,'PRICE LIST'!E:Z,18,0),0)</f>
        <v>120000</v>
      </c>
      <c r="AA89" s="75">
        <f>IFERROR(VLOOKUP(C89,'PRICE LIST'!E:Z,19,0),0)</f>
        <v>120000</v>
      </c>
      <c r="AB89" s="178">
        <f t="shared" si="47"/>
        <v>7.5956097375716833</v>
      </c>
      <c r="AC89" s="178">
        <f t="shared" si="48"/>
        <v>7.5956097375716833</v>
      </c>
      <c r="AD89" s="178">
        <f t="shared" si="49"/>
        <v>7.5956097375716833</v>
      </c>
      <c r="AE89" s="178">
        <f t="shared" si="50"/>
        <v>7.5956097375716833</v>
      </c>
      <c r="AF89" s="178">
        <f t="shared" si="51"/>
        <v>7.5956097375716833</v>
      </c>
      <c r="AG89" s="178">
        <f t="shared" si="52"/>
        <v>7.5956097375716833</v>
      </c>
      <c r="AH89" s="178">
        <f t="shared" si="53"/>
        <v>7.5956097375716833</v>
      </c>
      <c r="AI89" s="178">
        <f t="shared" si="54"/>
        <v>7.5956097375716833</v>
      </c>
      <c r="AJ89" s="178">
        <f t="shared" si="55"/>
        <v>7.5956097375716833</v>
      </c>
      <c r="AK89" s="178">
        <f t="shared" si="56"/>
        <v>7.5956097375716833</v>
      </c>
      <c r="AL89" s="178">
        <f t="shared" si="57"/>
        <v>7.5956097375716833</v>
      </c>
      <c r="AM89" s="178">
        <f t="shared" si="58"/>
        <v>7.5956097375716833</v>
      </c>
      <c r="AN89" s="79"/>
      <c r="AO89" s="79"/>
      <c r="AP89" s="79"/>
      <c r="AQ89" s="79"/>
      <c r="AR89" s="79"/>
      <c r="AS89" s="79"/>
      <c r="AT89" s="79">
        <v>1</v>
      </c>
      <c r="AU89" s="79"/>
      <c r="AV89" s="79"/>
      <c r="AW89" s="79"/>
      <c r="AX89" s="79"/>
      <c r="AY89" s="79"/>
      <c r="AZ89" s="75">
        <f t="shared" si="59"/>
        <v>1</v>
      </c>
      <c r="BA89" s="77">
        <f t="shared" si="60"/>
        <v>8.3333333333333329E-2</v>
      </c>
      <c r="BC89" s="78">
        <f t="shared" si="61"/>
        <v>0</v>
      </c>
      <c r="BD89" s="78">
        <f t="shared" si="62"/>
        <v>0</v>
      </c>
      <c r="BE89" s="78">
        <f t="shared" si="63"/>
        <v>0</v>
      </c>
      <c r="BF89" s="78">
        <f t="shared" si="64"/>
        <v>0</v>
      </c>
      <c r="BG89" s="78">
        <f t="shared" si="65"/>
        <v>0</v>
      </c>
      <c r="BH89" s="78">
        <f t="shared" si="66"/>
        <v>0</v>
      </c>
      <c r="BI89" s="78">
        <f t="shared" si="67"/>
        <v>7.5956097375716833</v>
      </c>
      <c r="BJ89" s="78">
        <f t="shared" si="68"/>
        <v>0</v>
      </c>
      <c r="BK89" s="78">
        <f t="shared" si="69"/>
        <v>0</v>
      </c>
      <c r="BL89" s="78">
        <f t="shared" si="70"/>
        <v>0</v>
      </c>
      <c r="BM89" s="78">
        <f t="shared" si="71"/>
        <v>0</v>
      </c>
      <c r="BN89" s="78">
        <f t="shared" si="72"/>
        <v>0</v>
      </c>
      <c r="BO89" s="78">
        <f t="shared" si="44"/>
        <v>7.5956097375716833</v>
      </c>
      <c r="BP89" s="78">
        <f t="shared" si="73"/>
        <v>0.63296747813097365</v>
      </c>
      <c r="BQ89"/>
    </row>
    <row r="90" spans="1:69">
      <c r="A90" s="79" t="s">
        <v>7127</v>
      </c>
      <c r="B90" s="74"/>
      <c r="C90" s="79" t="s">
        <v>10833</v>
      </c>
      <c r="D90" s="75" t="str">
        <f>INDEX('PRICE LIST'!$D:$D,MATCH(RUTIN!C90,'PRICE LIST'!$E:$E,0))</f>
        <v>BOLT</v>
      </c>
      <c r="E90" s="919" t="str">
        <f>IFERROR(VLOOKUP(C90,'PRICE LIST'!E:M,2,0),0)</f>
        <v>BAUT L PAYUNG L5 X 20</v>
      </c>
      <c r="F90" s="187" t="s">
        <v>7124</v>
      </c>
      <c r="G90" s="79" t="s">
        <v>109</v>
      </c>
      <c r="H90" s="919">
        <f>IFERROR(IF(G90="FOH",VLOOKUP(C90,'PRICE LIST'!E:Z,20,0),IF(G90="OPEX",VLOOKUP(C90,'PRICE LIST'!E:Z,21,0),0)),0)</f>
        <v>0</v>
      </c>
      <c r="I90" s="919">
        <f>IFERROR(IF(G90="FOH",VLOOKUP(H90,'PRICE LIST'!X:Z,3,0),IF(G90="OPEX",VLOOKUP(H90,'PRICE LIST'!Y:Z,2,0),0)),0)</f>
        <v>0</v>
      </c>
      <c r="J90" s="206" t="s">
        <v>33</v>
      </c>
      <c r="K90" s="206" t="s">
        <v>183</v>
      </c>
      <c r="L90" s="75" t="str">
        <f t="shared" si="45"/>
        <v>ALL</v>
      </c>
      <c r="M90" s="75" t="str">
        <f t="shared" si="46"/>
        <v>ALL</v>
      </c>
      <c r="N90" s="75" t="str">
        <f>IFERROR(VLOOKUP(C90,'PRICE LIST'!E:M,3,0),0)</f>
        <v>PACK</v>
      </c>
      <c r="O90" s="75" t="str">
        <f>IFERROR(VLOOKUP(C90,'PRICE LIST'!E:M,5,0),0)</f>
        <v>IDR</v>
      </c>
      <c r="P90" s="75">
        <f>IFERROR(VLOOKUP(C90,'PRICE LIST'!E:Z,8,0),0)</f>
        <v>80000</v>
      </c>
      <c r="Q90" s="75">
        <f>IFERROR(VLOOKUP(C90,'PRICE LIST'!E:Z,9,0),0)</f>
        <v>80000</v>
      </c>
      <c r="R90" s="75">
        <f>IFERROR(VLOOKUP(C90,'PRICE LIST'!E:Z,10,0),0)</f>
        <v>80000</v>
      </c>
      <c r="S90" s="75">
        <f>IFERROR(VLOOKUP(C90,'PRICE LIST'!E:Z,11,0),0)</f>
        <v>80000</v>
      </c>
      <c r="T90" s="75">
        <f>IFERROR(VLOOKUP(C90,'PRICE LIST'!E:Z,12,0),0)</f>
        <v>80000</v>
      </c>
      <c r="U90" s="75">
        <f>IFERROR(VLOOKUP(C90,'PRICE LIST'!E:Z,13,0),0)</f>
        <v>80000</v>
      </c>
      <c r="V90" s="75">
        <f>IFERROR(VLOOKUP(C90,'PRICE LIST'!E:Z,14,0),0)</f>
        <v>80000</v>
      </c>
      <c r="W90" s="75">
        <f>IFERROR(VLOOKUP(C90,'PRICE LIST'!E:Z,15,0),0)</f>
        <v>80000</v>
      </c>
      <c r="X90" s="75">
        <f>IFERROR(VLOOKUP(C90,'PRICE LIST'!E:Z,16,0),0)</f>
        <v>80000</v>
      </c>
      <c r="Y90" s="75">
        <f>IFERROR(VLOOKUP(C90,'PRICE LIST'!E:Z,17,0),0)</f>
        <v>80000</v>
      </c>
      <c r="Z90" s="75">
        <f>IFERROR(VLOOKUP(C90,'PRICE LIST'!E:Z,18,0),0)</f>
        <v>80000</v>
      </c>
      <c r="AA90" s="75">
        <f>IFERROR(VLOOKUP(C90,'PRICE LIST'!E:Z,19,0),0)</f>
        <v>80000</v>
      </c>
      <c r="AB90" s="178">
        <f t="shared" si="47"/>
        <v>5.0637398250477892</v>
      </c>
      <c r="AC90" s="178">
        <f t="shared" si="48"/>
        <v>5.0637398250477892</v>
      </c>
      <c r="AD90" s="178">
        <f t="shared" si="49"/>
        <v>5.0637398250477892</v>
      </c>
      <c r="AE90" s="178">
        <f t="shared" si="50"/>
        <v>5.0637398250477892</v>
      </c>
      <c r="AF90" s="178">
        <f t="shared" si="51"/>
        <v>5.0637398250477892</v>
      </c>
      <c r="AG90" s="178">
        <f t="shared" si="52"/>
        <v>5.0637398250477892</v>
      </c>
      <c r="AH90" s="178">
        <f t="shared" si="53"/>
        <v>5.0637398250477892</v>
      </c>
      <c r="AI90" s="178">
        <f t="shared" si="54"/>
        <v>5.0637398250477892</v>
      </c>
      <c r="AJ90" s="178">
        <f t="shared" si="55"/>
        <v>5.0637398250477892</v>
      </c>
      <c r="AK90" s="178">
        <f t="shared" si="56"/>
        <v>5.0637398250477892</v>
      </c>
      <c r="AL90" s="178">
        <f t="shared" si="57"/>
        <v>5.0637398250477892</v>
      </c>
      <c r="AM90" s="178">
        <f t="shared" si="58"/>
        <v>5.0637398250477892</v>
      </c>
      <c r="AN90" s="79"/>
      <c r="AO90" s="79"/>
      <c r="AP90" s="79"/>
      <c r="AQ90" s="79"/>
      <c r="AR90" s="79"/>
      <c r="AS90" s="79"/>
      <c r="AT90" s="79">
        <v>1</v>
      </c>
      <c r="AU90" s="79"/>
      <c r="AV90" s="79"/>
      <c r="AW90" s="79"/>
      <c r="AX90" s="79"/>
      <c r="AY90" s="79"/>
      <c r="AZ90" s="75">
        <f t="shared" si="59"/>
        <v>1</v>
      </c>
      <c r="BA90" s="77">
        <f t="shared" si="60"/>
        <v>8.3333333333333329E-2</v>
      </c>
      <c r="BC90" s="78">
        <f t="shared" si="61"/>
        <v>0</v>
      </c>
      <c r="BD90" s="78">
        <f t="shared" si="62"/>
        <v>0</v>
      </c>
      <c r="BE90" s="78">
        <f t="shared" si="63"/>
        <v>0</v>
      </c>
      <c r="BF90" s="78">
        <f t="shared" si="64"/>
        <v>0</v>
      </c>
      <c r="BG90" s="78">
        <f t="shared" si="65"/>
        <v>0</v>
      </c>
      <c r="BH90" s="78">
        <f t="shared" si="66"/>
        <v>0</v>
      </c>
      <c r="BI90" s="78">
        <f t="shared" si="67"/>
        <v>5.0637398250477892</v>
      </c>
      <c r="BJ90" s="78">
        <f t="shared" si="68"/>
        <v>0</v>
      </c>
      <c r="BK90" s="78">
        <f t="shared" si="69"/>
        <v>0</v>
      </c>
      <c r="BL90" s="78">
        <f t="shared" si="70"/>
        <v>0</v>
      </c>
      <c r="BM90" s="78">
        <f t="shared" si="71"/>
        <v>0</v>
      </c>
      <c r="BN90" s="78">
        <f t="shared" si="72"/>
        <v>0</v>
      </c>
      <c r="BO90" s="78">
        <f t="shared" si="44"/>
        <v>5.0637398250477892</v>
      </c>
      <c r="BP90" s="78">
        <f t="shared" si="73"/>
        <v>0.42197831875398245</v>
      </c>
      <c r="BQ90"/>
    </row>
    <row r="91" spans="1:69">
      <c r="A91" s="79" t="s">
        <v>7127</v>
      </c>
      <c r="B91" s="74"/>
      <c r="C91" s="79" t="s">
        <v>11331</v>
      </c>
      <c r="D91" s="75" t="str">
        <f>INDEX('PRICE LIST'!$D:$D,MATCH(RUTIN!C91,'PRICE LIST'!$E:$E,0))</f>
        <v>BOLT</v>
      </c>
      <c r="E91" s="919" t="str">
        <f>IFERROR(VLOOKUP(C91,'PRICE LIST'!E:M,2,0),0)</f>
        <v>BAUT (BAUT L PAYUNG L5 X 25)</v>
      </c>
      <c r="F91" s="187" t="s">
        <v>7124</v>
      </c>
      <c r="G91" s="79" t="s">
        <v>109</v>
      </c>
      <c r="H91" s="919">
        <f>IFERROR(IF(G91="FOH",VLOOKUP(C91,'PRICE LIST'!E:Z,20,0),IF(G91="OPEX",VLOOKUP(C91,'PRICE LIST'!E:Z,21,0),0)),0)</f>
        <v>0</v>
      </c>
      <c r="I91" s="919">
        <f>IFERROR(IF(G91="FOH",VLOOKUP(H91,'PRICE LIST'!X:Z,3,0),IF(G91="OPEX",VLOOKUP(H91,'PRICE LIST'!Y:Z,2,0),0)),0)</f>
        <v>0</v>
      </c>
      <c r="J91" s="206" t="s">
        <v>33</v>
      </c>
      <c r="K91" s="206" t="s">
        <v>183</v>
      </c>
      <c r="L91" s="75" t="str">
        <f t="shared" si="45"/>
        <v>ALL</v>
      </c>
      <c r="M91" s="75" t="str">
        <f t="shared" si="46"/>
        <v>ALL</v>
      </c>
      <c r="N91" s="75" t="str">
        <f>IFERROR(VLOOKUP(C91,'PRICE LIST'!E:M,3,0),0)</f>
        <v>PACK</v>
      </c>
      <c r="O91" s="75" t="str">
        <f>IFERROR(VLOOKUP(C91,'PRICE LIST'!E:M,5,0),0)</f>
        <v>IDR</v>
      </c>
      <c r="P91" s="75">
        <f>IFERROR(VLOOKUP(C91,'PRICE LIST'!E:Z,8,0),0)</f>
        <v>185000</v>
      </c>
      <c r="Q91" s="75">
        <f>IFERROR(VLOOKUP(C91,'PRICE LIST'!E:Z,9,0),0)</f>
        <v>185000</v>
      </c>
      <c r="R91" s="75">
        <f>IFERROR(VLOOKUP(C91,'PRICE LIST'!E:Z,10,0),0)</f>
        <v>185000</v>
      </c>
      <c r="S91" s="75">
        <f>IFERROR(VLOOKUP(C91,'PRICE LIST'!E:Z,11,0),0)</f>
        <v>185000</v>
      </c>
      <c r="T91" s="75">
        <f>IFERROR(VLOOKUP(C91,'PRICE LIST'!E:Z,12,0),0)</f>
        <v>185000</v>
      </c>
      <c r="U91" s="75">
        <f>IFERROR(VLOOKUP(C91,'PRICE LIST'!E:Z,13,0),0)</f>
        <v>185000</v>
      </c>
      <c r="V91" s="75">
        <f>IFERROR(VLOOKUP(C91,'PRICE LIST'!E:Z,14,0),0)</f>
        <v>185000</v>
      </c>
      <c r="W91" s="75">
        <f>IFERROR(VLOOKUP(C91,'PRICE LIST'!E:Z,15,0),0)</f>
        <v>185000</v>
      </c>
      <c r="X91" s="75">
        <f>IFERROR(VLOOKUP(C91,'PRICE LIST'!E:Z,16,0),0)</f>
        <v>185000</v>
      </c>
      <c r="Y91" s="75">
        <f>IFERROR(VLOOKUP(C91,'PRICE LIST'!E:Z,17,0),0)</f>
        <v>185000</v>
      </c>
      <c r="Z91" s="75">
        <f>IFERROR(VLOOKUP(C91,'PRICE LIST'!E:Z,18,0),0)</f>
        <v>185000</v>
      </c>
      <c r="AA91" s="75">
        <f>IFERROR(VLOOKUP(C91,'PRICE LIST'!E:Z,19,0),0)</f>
        <v>185000</v>
      </c>
      <c r="AB91" s="178">
        <f t="shared" si="47"/>
        <v>11.709898345423012</v>
      </c>
      <c r="AC91" s="178">
        <f t="shared" si="48"/>
        <v>11.709898345423012</v>
      </c>
      <c r="AD91" s="178">
        <f t="shared" si="49"/>
        <v>11.709898345423012</v>
      </c>
      <c r="AE91" s="178">
        <f t="shared" si="50"/>
        <v>11.709898345423012</v>
      </c>
      <c r="AF91" s="178">
        <f t="shared" si="51"/>
        <v>11.709898345423012</v>
      </c>
      <c r="AG91" s="178">
        <f t="shared" si="52"/>
        <v>11.709898345423012</v>
      </c>
      <c r="AH91" s="178">
        <f t="shared" si="53"/>
        <v>11.709898345423012</v>
      </c>
      <c r="AI91" s="178">
        <f t="shared" si="54"/>
        <v>11.709898345423012</v>
      </c>
      <c r="AJ91" s="178">
        <f t="shared" si="55"/>
        <v>11.709898345423012</v>
      </c>
      <c r="AK91" s="178">
        <f t="shared" si="56"/>
        <v>11.709898345423012</v>
      </c>
      <c r="AL91" s="178">
        <f t="shared" si="57"/>
        <v>11.709898345423012</v>
      </c>
      <c r="AM91" s="178">
        <f t="shared" si="58"/>
        <v>11.709898345423012</v>
      </c>
      <c r="AN91" s="79"/>
      <c r="AO91" s="79"/>
      <c r="AP91" s="79"/>
      <c r="AQ91" s="79"/>
      <c r="AR91" s="79"/>
      <c r="AS91" s="79"/>
      <c r="AT91" s="79">
        <v>1</v>
      </c>
      <c r="AU91" s="79"/>
      <c r="AV91" s="79"/>
      <c r="AW91" s="79"/>
      <c r="AX91" s="79"/>
      <c r="AY91" s="79"/>
      <c r="AZ91" s="75">
        <f t="shared" si="59"/>
        <v>1</v>
      </c>
      <c r="BA91" s="77">
        <f t="shared" si="60"/>
        <v>8.3333333333333329E-2</v>
      </c>
      <c r="BC91" s="78">
        <f t="shared" si="61"/>
        <v>0</v>
      </c>
      <c r="BD91" s="78">
        <f t="shared" si="62"/>
        <v>0</v>
      </c>
      <c r="BE91" s="78">
        <f t="shared" si="63"/>
        <v>0</v>
      </c>
      <c r="BF91" s="78">
        <f t="shared" si="64"/>
        <v>0</v>
      </c>
      <c r="BG91" s="78">
        <f t="shared" si="65"/>
        <v>0</v>
      </c>
      <c r="BH91" s="78">
        <f t="shared" si="66"/>
        <v>0</v>
      </c>
      <c r="BI91" s="78">
        <f t="shared" si="67"/>
        <v>11.709898345423012</v>
      </c>
      <c r="BJ91" s="78">
        <f t="shared" si="68"/>
        <v>0</v>
      </c>
      <c r="BK91" s="78">
        <f t="shared" si="69"/>
        <v>0</v>
      </c>
      <c r="BL91" s="78">
        <f t="shared" si="70"/>
        <v>0</v>
      </c>
      <c r="BM91" s="78">
        <f t="shared" si="71"/>
        <v>0</v>
      </c>
      <c r="BN91" s="78">
        <f t="shared" si="72"/>
        <v>0</v>
      </c>
      <c r="BO91" s="78">
        <f t="shared" si="44"/>
        <v>11.709898345423012</v>
      </c>
      <c r="BP91" s="78">
        <f t="shared" si="73"/>
        <v>0.97582486211858432</v>
      </c>
      <c r="BQ91"/>
    </row>
    <row r="92" spans="1:69">
      <c r="A92" s="79" t="s">
        <v>7127</v>
      </c>
      <c r="B92" s="74"/>
      <c r="C92" s="79" t="s">
        <v>11185</v>
      </c>
      <c r="D92" s="75" t="str">
        <f>INDEX('PRICE LIST'!$D:$D,MATCH(RUTIN!C92,'PRICE LIST'!$E:$E,0))</f>
        <v>BOLT</v>
      </c>
      <c r="E92" s="919" t="str">
        <f>IFERROR(VLOOKUP(C92,'PRICE LIST'!E:M,2,0),0)</f>
        <v>BAUT COUNTERSHUNK L 2X10</v>
      </c>
      <c r="F92" s="187" t="s">
        <v>7124</v>
      </c>
      <c r="G92" s="79" t="s">
        <v>109</v>
      </c>
      <c r="H92" s="919">
        <f>IFERROR(IF(G92="FOH",VLOOKUP(C92,'PRICE LIST'!E:Z,20,0),IF(G92="OPEX",VLOOKUP(C92,'PRICE LIST'!E:Z,21,0),0)),0)</f>
        <v>0</v>
      </c>
      <c r="I92" s="919">
        <f>IFERROR(IF(G92="FOH",VLOOKUP(H92,'PRICE LIST'!X:Z,3,0),IF(G92="OPEX",VLOOKUP(H92,'PRICE LIST'!Y:Z,2,0),0)),0)</f>
        <v>0</v>
      </c>
      <c r="J92" s="206" t="s">
        <v>33</v>
      </c>
      <c r="K92" s="206" t="s">
        <v>183</v>
      </c>
      <c r="L92" s="75" t="str">
        <f t="shared" si="45"/>
        <v>ALL</v>
      </c>
      <c r="M92" s="75" t="str">
        <f t="shared" si="46"/>
        <v>ALL</v>
      </c>
      <c r="N92" s="75" t="str">
        <f>IFERROR(VLOOKUP(C92,'PRICE LIST'!E:M,3,0),0)</f>
        <v>PACK</v>
      </c>
      <c r="O92" s="75" t="str">
        <f>IFERROR(VLOOKUP(C92,'PRICE LIST'!E:M,5,0),0)</f>
        <v>IDR</v>
      </c>
      <c r="P92" s="75">
        <f>IFERROR(VLOOKUP(C92,'PRICE LIST'!E:Z,8,0),0)</f>
        <v>55000</v>
      </c>
      <c r="Q92" s="75">
        <f>IFERROR(VLOOKUP(C92,'PRICE LIST'!E:Z,9,0),0)</f>
        <v>55000</v>
      </c>
      <c r="R92" s="75">
        <f>IFERROR(VLOOKUP(C92,'PRICE LIST'!E:Z,10,0),0)</f>
        <v>55000</v>
      </c>
      <c r="S92" s="75">
        <f>IFERROR(VLOOKUP(C92,'PRICE LIST'!E:Z,11,0),0)</f>
        <v>55000</v>
      </c>
      <c r="T92" s="75">
        <f>IFERROR(VLOOKUP(C92,'PRICE LIST'!E:Z,12,0),0)</f>
        <v>55000</v>
      </c>
      <c r="U92" s="75">
        <f>IFERROR(VLOOKUP(C92,'PRICE LIST'!E:Z,13,0),0)</f>
        <v>55000</v>
      </c>
      <c r="V92" s="75">
        <f>IFERROR(VLOOKUP(C92,'PRICE LIST'!E:Z,14,0),0)</f>
        <v>55000</v>
      </c>
      <c r="W92" s="75">
        <f>IFERROR(VLOOKUP(C92,'PRICE LIST'!E:Z,15,0),0)</f>
        <v>55000</v>
      </c>
      <c r="X92" s="75">
        <f>IFERROR(VLOOKUP(C92,'PRICE LIST'!E:Z,16,0),0)</f>
        <v>55000</v>
      </c>
      <c r="Y92" s="75">
        <f>IFERROR(VLOOKUP(C92,'PRICE LIST'!E:Z,17,0),0)</f>
        <v>55000</v>
      </c>
      <c r="Z92" s="75">
        <f>IFERROR(VLOOKUP(C92,'PRICE LIST'!E:Z,18,0),0)</f>
        <v>55000</v>
      </c>
      <c r="AA92" s="75">
        <f>IFERROR(VLOOKUP(C92,'PRICE LIST'!E:Z,19,0),0)</f>
        <v>55000</v>
      </c>
      <c r="AB92" s="178">
        <f t="shared" si="47"/>
        <v>3.4813211297203548</v>
      </c>
      <c r="AC92" s="178">
        <f t="shared" si="48"/>
        <v>3.4813211297203548</v>
      </c>
      <c r="AD92" s="178">
        <f t="shared" si="49"/>
        <v>3.4813211297203548</v>
      </c>
      <c r="AE92" s="178">
        <f t="shared" si="50"/>
        <v>3.4813211297203548</v>
      </c>
      <c r="AF92" s="178">
        <f t="shared" si="51"/>
        <v>3.4813211297203548</v>
      </c>
      <c r="AG92" s="178">
        <f t="shared" si="52"/>
        <v>3.4813211297203548</v>
      </c>
      <c r="AH92" s="178">
        <f t="shared" si="53"/>
        <v>3.4813211297203548</v>
      </c>
      <c r="AI92" s="178">
        <f t="shared" si="54"/>
        <v>3.4813211297203548</v>
      </c>
      <c r="AJ92" s="178">
        <f t="shared" si="55"/>
        <v>3.4813211297203548</v>
      </c>
      <c r="AK92" s="178">
        <f t="shared" si="56"/>
        <v>3.4813211297203548</v>
      </c>
      <c r="AL92" s="178">
        <f t="shared" si="57"/>
        <v>3.4813211297203548</v>
      </c>
      <c r="AM92" s="178">
        <f t="shared" si="58"/>
        <v>3.4813211297203548</v>
      </c>
      <c r="AN92" s="79"/>
      <c r="AO92" s="79"/>
      <c r="AP92" s="79"/>
      <c r="AQ92" s="79"/>
      <c r="AR92" s="79"/>
      <c r="AS92" s="79"/>
      <c r="AT92" s="79">
        <v>1</v>
      </c>
      <c r="AU92" s="79"/>
      <c r="AV92" s="79"/>
      <c r="AW92" s="79"/>
      <c r="AX92" s="79"/>
      <c r="AY92" s="79"/>
      <c r="AZ92" s="75">
        <f t="shared" si="59"/>
        <v>1</v>
      </c>
      <c r="BA92" s="77">
        <f t="shared" si="60"/>
        <v>8.3333333333333329E-2</v>
      </c>
      <c r="BC92" s="78">
        <f t="shared" si="61"/>
        <v>0</v>
      </c>
      <c r="BD92" s="78">
        <f t="shared" si="62"/>
        <v>0</v>
      </c>
      <c r="BE92" s="78">
        <f t="shared" si="63"/>
        <v>0</v>
      </c>
      <c r="BF92" s="78">
        <f t="shared" si="64"/>
        <v>0</v>
      </c>
      <c r="BG92" s="78">
        <f t="shared" si="65"/>
        <v>0</v>
      </c>
      <c r="BH92" s="78">
        <f t="shared" si="66"/>
        <v>0</v>
      </c>
      <c r="BI92" s="78">
        <f t="shared" si="67"/>
        <v>3.4813211297203548</v>
      </c>
      <c r="BJ92" s="78">
        <f t="shared" si="68"/>
        <v>0</v>
      </c>
      <c r="BK92" s="78">
        <f t="shared" si="69"/>
        <v>0</v>
      </c>
      <c r="BL92" s="78">
        <f t="shared" si="70"/>
        <v>0</v>
      </c>
      <c r="BM92" s="78">
        <f t="shared" si="71"/>
        <v>0</v>
      </c>
      <c r="BN92" s="78">
        <f t="shared" si="72"/>
        <v>0</v>
      </c>
      <c r="BO92" s="78">
        <f t="shared" si="44"/>
        <v>3.4813211297203548</v>
      </c>
      <c r="BP92" s="78">
        <f t="shared" si="73"/>
        <v>0.29011009414336292</v>
      </c>
      <c r="BQ92"/>
    </row>
    <row r="93" spans="1:69">
      <c r="A93" s="79" t="s">
        <v>7127</v>
      </c>
      <c r="B93" s="74"/>
      <c r="C93" s="79" t="s">
        <v>11186</v>
      </c>
      <c r="D93" s="75" t="str">
        <f>INDEX('PRICE LIST'!$D:$D,MATCH(RUTIN!C93,'PRICE LIST'!$E:$E,0))</f>
        <v>BOLT</v>
      </c>
      <c r="E93" s="919" t="str">
        <f>IFERROR(VLOOKUP(C93,'PRICE LIST'!E:M,2,0),0)</f>
        <v>BAUT COUNTERSHUNK L 2X15</v>
      </c>
      <c r="F93" s="187" t="s">
        <v>7124</v>
      </c>
      <c r="G93" s="79" t="s">
        <v>109</v>
      </c>
      <c r="H93" s="919">
        <f>IFERROR(IF(G93="FOH",VLOOKUP(C93,'PRICE LIST'!E:Z,20,0),IF(G93="OPEX",VLOOKUP(C93,'PRICE LIST'!E:Z,21,0),0)),0)</f>
        <v>0</v>
      </c>
      <c r="I93" s="919">
        <f>IFERROR(IF(G93="FOH",VLOOKUP(H93,'PRICE LIST'!X:Z,3,0),IF(G93="OPEX",VLOOKUP(H93,'PRICE LIST'!Y:Z,2,0),0)),0)</f>
        <v>0</v>
      </c>
      <c r="J93" s="206" t="s">
        <v>33</v>
      </c>
      <c r="K93" s="206" t="s">
        <v>183</v>
      </c>
      <c r="L93" s="75" t="str">
        <f t="shared" si="45"/>
        <v>ALL</v>
      </c>
      <c r="M93" s="75" t="str">
        <f t="shared" si="46"/>
        <v>ALL</v>
      </c>
      <c r="N93" s="75" t="str">
        <f>IFERROR(VLOOKUP(C93,'PRICE LIST'!E:M,3,0),0)</f>
        <v>PACK</v>
      </c>
      <c r="O93" s="75" t="str">
        <f>IFERROR(VLOOKUP(C93,'PRICE LIST'!E:M,5,0),0)</f>
        <v>IDR</v>
      </c>
      <c r="P93" s="75">
        <f>IFERROR(VLOOKUP(C93,'PRICE LIST'!E:Z,8,0),0)</f>
        <v>60000</v>
      </c>
      <c r="Q93" s="75">
        <f>IFERROR(VLOOKUP(C93,'PRICE LIST'!E:Z,9,0),0)</f>
        <v>60000</v>
      </c>
      <c r="R93" s="75">
        <f>IFERROR(VLOOKUP(C93,'PRICE LIST'!E:Z,10,0),0)</f>
        <v>60000</v>
      </c>
      <c r="S93" s="75">
        <f>IFERROR(VLOOKUP(C93,'PRICE LIST'!E:Z,11,0),0)</f>
        <v>60000</v>
      </c>
      <c r="T93" s="75">
        <f>IFERROR(VLOOKUP(C93,'PRICE LIST'!E:Z,12,0),0)</f>
        <v>60000</v>
      </c>
      <c r="U93" s="75">
        <f>IFERROR(VLOOKUP(C93,'PRICE LIST'!E:Z,13,0),0)</f>
        <v>60000</v>
      </c>
      <c r="V93" s="75">
        <f>IFERROR(VLOOKUP(C93,'PRICE LIST'!E:Z,14,0),0)</f>
        <v>60000</v>
      </c>
      <c r="W93" s="75">
        <f>IFERROR(VLOOKUP(C93,'PRICE LIST'!E:Z,15,0),0)</f>
        <v>60000</v>
      </c>
      <c r="X93" s="75">
        <f>IFERROR(VLOOKUP(C93,'PRICE LIST'!E:Z,16,0),0)</f>
        <v>60000</v>
      </c>
      <c r="Y93" s="75">
        <f>IFERROR(VLOOKUP(C93,'PRICE LIST'!E:Z,17,0),0)</f>
        <v>60000</v>
      </c>
      <c r="Z93" s="75">
        <f>IFERROR(VLOOKUP(C93,'PRICE LIST'!E:Z,18,0),0)</f>
        <v>60000</v>
      </c>
      <c r="AA93" s="75">
        <f>IFERROR(VLOOKUP(C93,'PRICE LIST'!E:Z,19,0),0)</f>
        <v>60000</v>
      </c>
      <c r="AB93" s="178">
        <f t="shared" si="47"/>
        <v>3.7978048687858417</v>
      </c>
      <c r="AC93" s="178">
        <f t="shared" si="48"/>
        <v>3.7978048687858417</v>
      </c>
      <c r="AD93" s="178">
        <f t="shared" si="49"/>
        <v>3.7978048687858417</v>
      </c>
      <c r="AE93" s="178">
        <f t="shared" si="50"/>
        <v>3.7978048687858417</v>
      </c>
      <c r="AF93" s="178">
        <f t="shared" si="51"/>
        <v>3.7978048687858417</v>
      </c>
      <c r="AG93" s="178">
        <f t="shared" si="52"/>
        <v>3.7978048687858417</v>
      </c>
      <c r="AH93" s="178">
        <f t="shared" si="53"/>
        <v>3.7978048687858417</v>
      </c>
      <c r="AI93" s="178">
        <f t="shared" si="54"/>
        <v>3.7978048687858417</v>
      </c>
      <c r="AJ93" s="178">
        <f t="shared" si="55"/>
        <v>3.7978048687858417</v>
      </c>
      <c r="AK93" s="178">
        <f t="shared" si="56"/>
        <v>3.7978048687858417</v>
      </c>
      <c r="AL93" s="178">
        <f t="shared" si="57"/>
        <v>3.7978048687858417</v>
      </c>
      <c r="AM93" s="178">
        <f t="shared" si="58"/>
        <v>3.7978048687858417</v>
      </c>
      <c r="AN93" s="79"/>
      <c r="AO93" s="79"/>
      <c r="AP93" s="79"/>
      <c r="AQ93" s="79"/>
      <c r="AR93" s="79"/>
      <c r="AS93" s="79"/>
      <c r="AT93" s="79"/>
      <c r="AU93" s="79">
        <v>1</v>
      </c>
      <c r="AV93" s="79"/>
      <c r="AW93" s="79"/>
      <c r="AX93" s="79"/>
      <c r="AY93" s="79"/>
      <c r="AZ93" s="75">
        <f t="shared" si="59"/>
        <v>1</v>
      </c>
      <c r="BA93" s="77">
        <f t="shared" si="60"/>
        <v>8.3333333333333329E-2</v>
      </c>
      <c r="BC93" s="78">
        <f t="shared" si="61"/>
        <v>0</v>
      </c>
      <c r="BD93" s="78">
        <f t="shared" si="62"/>
        <v>0</v>
      </c>
      <c r="BE93" s="78">
        <f t="shared" si="63"/>
        <v>0</v>
      </c>
      <c r="BF93" s="78">
        <f t="shared" si="64"/>
        <v>0</v>
      </c>
      <c r="BG93" s="78">
        <f t="shared" si="65"/>
        <v>0</v>
      </c>
      <c r="BH93" s="78">
        <f t="shared" si="66"/>
        <v>0</v>
      </c>
      <c r="BI93" s="78">
        <f t="shared" si="67"/>
        <v>0</v>
      </c>
      <c r="BJ93" s="78">
        <f t="shared" si="68"/>
        <v>3.7978048687858417</v>
      </c>
      <c r="BK93" s="78">
        <f t="shared" si="69"/>
        <v>0</v>
      </c>
      <c r="BL93" s="78">
        <f t="shared" si="70"/>
        <v>0</v>
      </c>
      <c r="BM93" s="78">
        <f t="shared" si="71"/>
        <v>0</v>
      </c>
      <c r="BN93" s="78">
        <f t="shared" si="72"/>
        <v>0</v>
      </c>
      <c r="BO93" s="78">
        <f t="shared" si="44"/>
        <v>3.7978048687858417</v>
      </c>
      <c r="BP93" s="78">
        <f t="shared" si="73"/>
        <v>0.31648373906548682</v>
      </c>
      <c r="BQ93"/>
    </row>
    <row r="94" spans="1:69">
      <c r="A94" s="79" t="s">
        <v>7127</v>
      </c>
      <c r="B94" s="74"/>
      <c r="C94" s="79" t="s">
        <v>11187</v>
      </c>
      <c r="D94" s="75" t="str">
        <f>INDEX('PRICE LIST'!$D:$D,MATCH(RUTIN!C94,'PRICE LIST'!$E:$E,0))</f>
        <v>BOLT</v>
      </c>
      <c r="E94" s="919" t="str">
        <f>IFERROR(VLOOKUP(C94,'PRICE LIST'!E:M,2,0),0)</f>
        <v>BAUT COUNTERSHUNK L 2X20</v>
      </c>
      <c r="F94" s="187" t="s">
        <v>7124</v>
      </c>
      <c r="G94" s="79" t="s">
        <v>109</v>
      </c>
      <c r="H94" s="919">
        <f>IFERROR(IF(G94="FOH",VLOOKUP(C94,'PRICE LIST'!E:Z,20,0),IF(G94="OPEX",VLOOKUP(C94,'PRICE LIST'!E:Z,21,0),0)),0)</f>
        <v>0</v>
      </c>
      <c r="I94" s="919">
        <f>IFERROR(IF(G94="FOH",VLOOKUP(H94,'PRICE LIST'!X:Z,3,0),IF(G94="OPEX",VLOOKUP(H94,'PRICE LIST'!Y:Z,2,0),0)),0)</f>
        <v>0</v>
      </c>
      <c r="J94" s="206" t="s">
        <v>33</v>
      </c>
      <c r="K94" s="206" t="s">
        <v>183</v>
      </c>
      <c r="L94" s="75" t="str">
        <f t="shared" si="45"/>
        <v>ALL</v>
      </c>
      <c r="M94" s="75" t="str">
        <f t="shared" si="46"/>
        <v>ALL</v>
      </c>
      <c r="N94" s="75" t="str">
        <f>IFERROR(VLOOKUP(C94,'PRICE LIST'!E:M,3,0),0)</f>
        <v>PACK</v>
      </c>
      <c r="O94" s="75" t="str">
        <f>IFERROR(VLOOKUP(C94,'PRICE LIST'!E:M,5,0),0)</f>
        <v>IDR</v>
      </c>
      <c r="P94" s="75">
        <f>IFERROR(VLOOKUP(C94,'PRICE LIST'!E:Z,8,0),0)</f>
        <v>75000</v>
      </c>
      <c r="Q94" s="75">
        <f>IFERROR(VLOOKUP(C94,'PRICE LIST'!E:Z,9,0),0)</f>
        <v>75000</v>
      </c>
      <c r="R94" s="75">
        <f>IFERROR(VLOOKUP(C94,'PRICE LIST'!E:Z,10,0),0)</f>
        <v>75000</v>
      </c>
      <c r="S94" s="75">
        <f>IFERROR(VLOOKUP(C94,'PRICE LIST'!E:Z,11,0),0)</f>
        <v>75000</v>
      </c>
      <c r="T94" s="75">
        <f>IFERROR(VLOOKUP(C94,'PRICE LIST'!E:Z,12,0),0)</f>
        <v>75000</v>
      </c>
      <c r="U94" s="75">
        <f>IFERROR(VLOOKUP(C94,'PRICE LIST'!E:Z,13,0),0)</f>
        <v>75000</v>
      </c>
      <c r="V94" s="75">
        <f>IFERROR(VLOOKUP(C94,'PRICE LIST'!E:Z,14,0),0)</f>
        <v>75000</v>
      </c>
      <c r="W94" s="75">
        <f>IFERROR(VLOOKUP(C94,'PRICE LIST'!E:Z,15,0),0)</f>
        <v>75000</v>
      </c>
      <c r="X94" s="75">
        <f>IFERROR(VLOOKUP(C94,'PRICE LIST'!E:Z,16,0),0)</f>
        <v>75000</v>
      </c>
      <c r="Y94" s="75">
        <f>IFERROR(VLOOKUP(C94,'PRICE LIST'!E:Z,17,0),0)</f>
        <v>75000</v>
      </c>
      <c r="Z94" s="75">
        <f>IFERROR(VLOOKUP(C94,'PRICE LIST'!E:Z,18,0),0)</f>
        <v>75000</v>
      </c>
      <c r="AA94" s="75">
        <f>IFERROR(VLOOKUP(C94,'PRICE LIST'!E:Z,19,0),0)</f>
        <v>75000</v>
      </c>
      <c r="AB94" s="178">
        <f t="shared" si="47"/>
        <v>4.7472560859823023</v>
      </c>
      <c r="AC94" s="178">
        <f t="shared" si="48"/>
        <v>4.7472560859823023</v>
      </c>
      <c r="AD94" s="178">
        <f t="shared" si="49"/>
        <v>4.7472560859823023</v>
      </c>
      <c r="AE94" s="178">
        <f t="shared" si="50"/>
        <v>4.7472560859823023</v>
      </c>
      <c r="AF94" s="178">
        <f t="shared" si="51"/>
        <v>4.7472560859823023</v>
      </c>
      <c r="AG94" s="178">
        <f t="shared" si="52"/>
        <v>4.7472560859823023</v>
      </c>
      <c r="AH94" s="178">
        <f t="shared" si="53"/>
        <v>4.7472560859823023</v>
      </c>
      <c r="AI94" s="178">
        <f t="shared" si="54"/>
        <v>4.7472560859823023</v>
      </c>
      <c r="AJ94" s="178">
        <f t="shared" si="55"/>
        <v>4.7472560859823023</v>
      </c>
      <c r="AK94" s="178">
        <f t="shared" si="56"/>
        <v>4.7472560859823023</v>
      </c>
      <c r="AL94" s="178">
        <f t="shared" si="57"/>
        <v>4.7472560859823023</v>
      </c>
      <c r="AM94" s="178">
        <f t="shared" si="58"/>
        <v>4.7472560859823023</v>
      </c>
      <c r="AN94" s="79"/>
      <c r="AO94" s="79"/>
      <c r="AP94" s="79"/>
      <c r="AQ94" s="79"/>
      <c r="AR94" s="79"/>
      <c r="AS94" s="79"/>
      <c r="AT94" s="79"/>
      <c r="AU94" s="79">
        <v>1</v>
      </c>
      <c r="AV94" s="79"/>
      <c r="AW94" s="79"/>
      <c r="AX94" s="79"/>
      <c r="AY94" s="79"/>
      <c r="AZ94" s="75">
        <f t="shared" si="59"/>
        <v>1</v>
      </c>
      <c r="BA94" s="77">
        <f t="shared" si="60"/>
        <v>8.3333333333333329E-2</v>
      </c>
      <c r="BC94" s="78">
        <f t="shared" si="61"/>
        <v>0</v>
      </c>
      <c r="BD94" s="78">
        <f t="shared" si="62"/>
        <v>0</v>
      </c>
      <c r="BE94" s="78">
        <f t="shared" si="63"/>
        <v>0</v>
      </c>
      <c r="BF94" s="78">
        <f t="shared" si="64"/>
        <v>0</v>
      </c>
      <c r="BG94" s="78">
        <f t="shared" si="65"/>
        <v>0</v>
      </c>
      <c r="BH94" s="78">
        <f t="shared" si="66"/>
        <v>0</v>
      </c>
      <c r="BI94" s="78">
        <f t="shared" si="67"/>
        <v>0</v>
      </c>
      <c r="BJ94" s="78">
        <f t="shared" si="68"/>
        <v>4.7472560859823023</v>
      </c>
      <c r="BK94" s="78">
        <f t="shared" si="69"/>
        <v>0</v>
      </c>
      <c r="BL94" s="78">
        <f t="shared" si="70"/>
        <v>0</v>
      </c>
      <c r="BM94" s="78">
        <f t="shared" si="71"/>
        <v>0</v>
      </c>
      <c r="BN94" s="78">
        <f t="shared" si="72"/>
        <v>0</v>
      </c>
      <c r="BO94" s="78">
        <f t="shared" si="44"/>
        <v>4.7472560859823023</v>
      </c>
      <c r="BP94" s="78">
        <f t="shared" si="73"/>
        <v>0.39560467383185854</v>
      </c>
      <c r="BQ94"/>
    </row>
    <row r="95" spans="1:69">
      <c r="A95" s="79" t="s">
        <v>7127</v>
      </c>
      <c r="B95" s="74"/>
      <c r="C95" s="79" t="s">
        <v>11188</v>
      </c>
      <c r="D95" s="75" t="str">
        <f>INDEX('PRICE LIST'!$D:$D,MATCH(RUTIN!C95,'PRICE LIST'!$E:$E,0))</f>
        <v>BOLT</v>
      </c>
      <c r="E95" s="919" t="str">
        <f>IFERROR(VLOOKUP(C95,'PRICE LIST'!E:M,2,0),0)</f>
        <v>BAUT COUNTER SHUNK L2.5 X 8</v>
      </c>
      <c r="F95" s="187" t="s">
        <v>7124</v>
      </c>
      <c r="G95" s="79" t="s">
        <v>109</v>
      </c>
      <c r="H95" s="919">
        <f>IFERROR(IF(G95="FOH",VLOOKUP(C95,'PRICE LIST'!E:Z,20,0),IF(G95="OPEX",VLOOKUP(C95,'PRICE LIST'!E:Z,21,0),0)),0)</f>
        <v>0</v>
      </c>
      <c r="I95" s="919">
        <f>IFERROR(IF(G95="FOH",VLOOKUP(H95,'PRICE LIST'!X:Z,3,0),IF(G95="OPEX",VLOOKUP(H95,'PRICE LIST'!Y:Z,2,0),0)),0)</f>
        <v>0</v>
      </c>
      <c r="J95" s="206" t="s">
        <v>33</v>
      </c>
      <c r="K95" s="206" t="s">
        <v>183</v>
      </c>
      <c r="L95" s="75" t="str">
        <f t="shared" si="45"/>
        <v>ALL</v>
      </c>
      <c r="M95" s="75" t="str">
        <f t="shared" si="46"/>
        <v>ALL</v>
      </c>
      <c r="N95" s="75" t="str">
        <f>IFERROR(VLOOKUP(C95,'PRICE LIST'!E:M,3,0),0)</f>
        <v>PACK</v>
      </c>
      <c r="O95" s="75" t="str">
        <f>IFERROR(VLOOKUP(C95,'PRICE LIST'!E:M,5,0),0)</f>
        <v>IDR</v>
      </c>
      <c r="P95" s="75">
        <f>IFERROR(VLOOKUP(C95,'PRICE LIST'!E:Z,8,0),0)</f>
        <v>80000</v>
      </c>
      <c r="Q95" s="75">
        <f>IFERROR(VLOOKUP(C95,'PRICE LIST'!E:Z,9,0),0)</f>
        <v>80000</v>
      </c>
      <c r="R95" s="75">
        <f>IFERROR(VLOOKUP(C95,'PRICE LIST'!E:Z,10,0),0)</f>
        <v>80000</v>
      </c>
      <c r="S95" s="75">
        <f>IFERROR(VLOOKUP(C95,'PRICE LIST'!E:Z,11,0),0)</f>
        <v>80000</v>
      </c>
      <c r="T95" s="75">
        <f>IFERROR(VLOOKUP(C95,'PRICE LIST'!E:Z,12,0),0)</f>
        <v>80000</v>
      </c>
      <c r="U95" s="75">
        <f>IFERROR(VLOOKUP(C95,'PRICE LIST'!E:Z,13,0),0)</f>
        <v>80000</v>
      </c>
      <c r="V95" s="75">
        <f>IFERROR(VLOOKUP(C95,'PRICE LIST'!E:Z,14,0),0)</f>
        <v>80000</v>
      </c>
      <c r="W95" s="75">
        <f>IFERROR(VLOOKUP(C95,'PRICE LIST'!E:Z,15,0),0)</f>
        <v>80000</v>
      </c>
      <c r="X95" s="75">
        <f>IFERROR(VLOOKUP(C95,'PRICE LIST'!E:Z,16,0),0)</f>
        <v>80000</v>
      </c>
      <c r="Y95" s="75">
        <f>IFERROR(VLOOKUP(C95,'PRICE LIST'!E:Z,17,0),0)</f>
        <v>80000</v>
      </c>
      <c r="Z95" s="75">
        <f>IFERROR(VLOOKUP(C95,'PRICE LIST'!E:Z,18,0),0)</f>
        <v>80000</v>
      </c>
      <c r="AA95" s="75">
        <f>IFERROR(VLOOKUP(C95,'PRICE LIST'!E:Z,19,0),0)</f>
        <v>80000</v>
      </c>
      <c r="AB95" s="178">
        <f t="shared" si="47"/>
        <v>5.0637398250477892</v>
      </c>
      <c r="AC95" s="178">
        <f t="shared" si="48"/>
        <v>5.0637398250477892</v>
      </c>
      <c r="AD95" s="178">
        <f t="shared" si="49"/>
        <v>5.0637398250477892</v>
      </c>
      <c r="AE95" s="178">
        <f t="shared" si="50"/>
        <v>5.0637398250477892</v>
      </c>
      <c r="AF95" s="178">
        <f t="shared" si="51"/>
        <v>5.0637398250477892</v>
      </c>
      <c r="AG95" s="178">
        <f t="shared" si="52"/>
        <v>5.0637398250477892</v>
      </c>
      <c r="AH95" s="178">
        <f t="shared" si="53"/>
        <v>5.0637398250477892</v>
      </c>
      <c r="AI95" s="178">
        <f t="shared" si="54"/>
        <v>5.0637398250477892</v>
      </c>
      <c r="AJ95" s="178">
        <f t="shared" si="55"/>
        <v>5.0637398250477892</v>
      </c>
      <c r="AK95" s="178">
        <f t="shared" si="56"/>
        <v>5.0637398250477892</v>
      </c>
      <c r="AL95" s="178">
        <f t="shared" si="57"/>
        <v>5.0637398250477892</v>
      </c>
      <c r="AM95" s="178">
        <f t="shared" si="58"/>
        <v>5.0637398250477892</v>
      </c>
      <c r="AN95" s="79"/>
      <c r="AO95" s="79"/>
      <c r="AP95" s="79"/>
      <c r="AQ95" s="79"/>
      <c r="AR95" s="79"/>
      <c r="AS95" s="79"/>
      <c r="AT95" s="79"/>
      <c r="AU95" s="79">
        <v>1</v>
      </c>
      <c r="AV95" s="79"/>
      <c r="AW95" s="79"/>
      <c r="AX95" s="79"/>
      <c r="AY95" s="79"/>
      <c r="AZ95" s="75">
        <f t="shared" si="59"/>
        <v>1</v>
      </c>
      <c r="BA95" s="77">
        <f t="shared" si="60"/>
        <v>8.3333333333333329E-2</v>
      </c>
      <c r="BC95" s="78">
        <f t="shared" si="61"/>
        <v>0</v>
      </c>
      <c r="BD95" s="78">
        <f t="shared" si="62"/>
        <v>0</v>
      </c>
      <c r="BE95" s="78">
        <f t="shared" si="63"/>
        <v>0</v>
      </c>
      <c r="BF95" s="78">
        <f t="shared" si="64"/>
        <v>0</v>
      </c>
      <c r="BG95" s="78">
        <f t="shared" si="65"/>
        <v>0</v>
      </c>
      <c r="BH95" s="78">
        <f t="shared" si="66"/>
        <v>0</v>
      </c>
      <c r="BI95" s="78">
        <f t="shared" si="67"/>
        <v>0</v>
      </c>
      <c r="BJ95" s="78">
        <f t="shared" si="68"/>
        <v>5.0637398250477892</v>
      </c>
      <c r="BK95" s="78">
        <f t="shared" si="69"/>
        <v>0</v>
      </c>
      <c r="BL95" s="78">
        <f t="shared" si="70"/>
        <v>0</v>
      </c>
      <c r="BM95" s="78">
        <f t="shared" si="71"/>
        <v>0</v>
      </c>
      <c r="BN95" s="78">
        <f t="shared" si="72"/>
        <v>0</v>
      </c>
      <c r="BO95" s="78">
        <f t="shared" si="44"/>
        <v>5.0637398250477892</v>
      </c>
      <c r="BP95" s="78">
        <f t="shared" si="73"/>
        <v>0.42197831875398245</v>
      </c>
      <c r="BQ95"/>
    </row>
    <row r="96" spans="1:69">
      <c r="A96" s="79" t="s">
        <v>7127</v>
      </c>
      <c r="B96" s="74"/>
      <c r="C96" s="79" t="s">
        <v>11189</v>
      </c>
      <c r="D96" s="75" t="str">
        <f>INDEX('PRICE LIST'!$D:$D,MATCH(RUTIN!C96,'PRICE LIST'!$E:$E,0))</f>
        <v>BOLT</v>
      </c>
      <c r="E96" s="919" t="str">
        <f>IFERROR(VLOOKUP(C96,'PRICE LIST'!E:M,2,0),0)</f>
        <v>BAUT COUNTERSHUNK L 2.5X10</v>
      </c>
      <c r="F96" s="187" t="s">
        <v>7124</v>
      </c>
      <c r="G96" s="79" t="s">
        <v>109</v>
      </c>
      <c r="H96" s="919">
        <f>IFERROR(IF(G96="FOH",VLOOKUP(C96,'PRICE LIST'!E:Z,20,0),IF(G96="OPEX",VLOOKUP(C96,'PRICE LIST'!E:Z,21,0),0)),0)</f>
        <v>0</v>
      </c>
      <c r="I96" s="919">
        <f>IFERROR(IF(G96="FOH",VLOOKUP(H96,'PRICE LIST'!X:Z,3,0),IF(G96="OPEX",VLOOKUP(H96,'PRICE LIST'!Y:Z,2,0),0)),0)</f>
        <v>0</v>
      </c>
      <c r="J96" s="206" t="s">
        <v>33</v>
      </c>
      <c r="K96" s="206" t="s">
        <v>183</v>
      </c>
      <c r="L96" s="75" t="str">
        <f t="shared" si="45"/>
        <v>ALL</v>
      </c>
      <c r="M96" s="75" t="str">
        <f t="shared" si="46"/>
        <v>ALL</v>
      </c>
      <c r="N96" s="75" t="str">
        <f>IFERROR(VLOOKUP(C96,'PRICE LIST'!E:M,3,0),0)</f>
        <v>PACK</v>
      </c>
      <c r="O96" s="75" t="str">
        <f>IFERROR(VLOOKUP(C96,'PRICE LIST'!E:M,5,0),0)</f>
        <v>IDR</v>
      </c>
      <c r="P96" s="75">
        <f>IFERROR(VLOOKUP(C96,'PRICE LIST'!E:Z,8,0),0)</f>
        <v>55000</v>
      </c>
      <c r="Q96" s="75">
        <f>IFERROR(VLOOKUP(C96,'PRICE LIST'!E:Z,9,0),0)</f>
        <v>55000</v>
      </c>
      <c r="R96" s="75">
        <f>IFERROR(VLOOKUP(C96,'PRICE LIST'!E:Z,10,0),0)</f>
        <v>55000</v>
      </c>
      <c r="S96" s="75">
        <f>IFERROR(VLOOKUP(C96,'PRICE LIST'!E:Z,11,0),0)</f>
        <v>55000</v>
      </c>
      <c r="T96" s="75">
        <f>IFERROR(VLOOKUP(C96,'PRICE LIST'!E:Z,12,0),0)</f>
        <v>55000</v>
      </c>
      <c r="U96" s="75">
        <f>IFERROR(VLOOKUP(C96,'PRICE LIST'!E:Z,13,0),0)</f>
        <v>55000</v>
      </c>
      <c r="V96" s="75">
        <f>IFERROR(VLOOKUP(C96,'PRICE LIST'!E:Z,14,0),0)</f>
        <v>55000</v>
      </c>
      <c r="W96" s="75">
        <f>IFERROR(VLOOKUP(C96,'PRICE LIST'!E:Z,15,0),0)</f>
        <v>55000</v>
      </c>
      <c r="X96" s="75">
        <f>IFERROR(VLOOKUP(C96,'PRICE LIST'!E:Z,16,0),0)</f>
        <v>55000</v>
      </c>
      <c r="Y96" s="75">
        <f>IFERROR(VLOOKUP(C96,'PRICE LIST'!E:Z,17,0),0)</f>
        <v>55000</v>
      </c>
      <c r="Z96" s="75">
        <f>IFERROR(VLOOKUP(C96,'PRICE LIST'!E:Z,18,0),0)</f>
        <v>55000</v>
      </c>
      <c r="AA96" s="75">
        <f>IFERROR(VLOOKUP(C96,'PRICE LIST'!E:Z,19,0),0)</f>
        <v>55000</v>
      </c>
      <c r="AB96" s="178">
        <f t="shared" si="47"/>
        <v>3.4813211297203548</v>
      </c>
      <c r="AC96" s="178">
        <f t="shared" si="48"/>
        <v>3.4813211297203548</v>
      </c>
      <c r="AD96" s="178">
        <f t="shared" si="49"/>
        <v>3.4813211297203548</v>
      </c>
      <c r="AE96" s="178">
        <f t="shared" si="50"/>
        <v>3.4813211297203548</v>
      </c>
      <c r="AF96" s="178">
        <f t="shared" si="51"/>
        <v>3.4813211297203548</v>
      </c>
      <c r="AG96" s="178">
        <f t="shared" si="52"/>
        <v>3.4813211297203548</v>
      </c>
      <c r="AH96" s="178">
        <f t="shared" si="53"/>
        <v>3.4813211297203548</v>
      </c>
      <c r="AI96" s="178">
        <f t="shared" si="54"/>
        <v>3.4813211297203548</v>
      </c>
      <c r="AJ96" s="178">
        <f t="shared" si="55"/>
        <v>3.4813211297203548</v>
      </c>
      <c r="AK96" s="178">
        <f t="shared" si="56"/>
        <v>3.4813211297203548</v>
      </c>
      <c r="AL96" s="178">
        <f t="shared" si="57"/>
        <v>3.4813211297203548</v>
      </c>
      <c r="AM96" s="178">
        <f t="shared" si="58"/>
        <v>3.4813211297203548</v>
      </c>
      <c r="AN96" s="79"/>
      <c r="AO96" s="79"/>
      <c r="AP96" s="79"/>
      <c r="AQ96" s="79"/>
      <c r="AR96" s="79"/>
      <c r="AS96" s="79"/>
      <c r="AT96" s="79"/>
      <c r="AU96" s="79">
        <v>1</v>
      </c>
      <c r="AV96" s="79"/>
      <c r="AW96" s="79"/>
      <c r="AX96" s="79"/>
      <c r="AY96" s="79"/>
      <c r="AZ96" s="75">
        <f t="shared" si="59"/>
        <v>1</v>
      </c>
      <c r="BA96" s="77">
        <f t="shared" si="60"/>
        <v>8.3333333333333329E-2</v>
      </c>
      <c r="BC96" s="78">
        <f t="shared" si="61"/>
        <v>0</v>
      </c>
      <c r="BD96" s="78">
        <f t="shared" si="62"/>
        <v>0</v>
      </c>
      <c r="BE96" s="78">
        <f t="shared" si="63"/>
        <v>0</v>
      </c>
      <c r="BF96" s="78">
        <f t="shared" si="64"/>
        <v>0</v>
      </c>
      <c r="BG96" s="78">
        <f t="shared" si="65"/>
        <v>0</v>
      </c>
      <c r="BH96" s="78">
        <f t="shared" si="66"/>
        <v>0</v>
      </c>
      <c r="BI96" s="78">
        <f t="shared" si="67"/>
        <v>0</v>
      </c>
      <c r="BJ96" s="78">
        <f t="shared" si="68"/>
        <v>3.4813211297203548</v>
      </c>
      <c r="BK96" s="78">
        <f t="shared" si="69"/>
        <v>0</v>
      </c>
      <c r="BL96" s="78">
        <f t="shared" si="70"/>
        <v>0</v>
      </c>
      <c r="BM96" s="78">
        <f t="shared" si="71"/>
        <v>0</v>
      </c>
      <c r="BN96" s="78">
        <f t="shared" si="72"/>
        <v>0</v>
      </c>
      <c r="BO96" s="78">
        <f t="shared" si="44"/>
        <v>3.4813211297203548</v>
      </c>
      <c r="BP96" s="78">
        <f t="shared" si="73"/>
        <v>0.29011009414336292</v>
      </c>
      <c r="BQ96"/>
    </row>
    <row r="97" spans="1:69">
      <c r="A97" s="79" t="s">
        <v>7127</v>
      </c>
      <c r="B97" s="74"/>
      <c r="C97" s="79" t="s">
        <v>11190</v>
      </c>
      <c r="D97" s="75" t="str">
        <f>INDEX('PRICE LIST'!$D:$D,MATCH(RUTIN!C97,'PRICE LIST'!$E:$E,0))</f>
        <v>BOLT</v>
      </c>
      <c r="E97" s="919" t="str">
        <f>IFERROR(VLOOKUP(C97,'PRICE LIST'!E:M,2,0),0)</f>
        <v>BAUT COUNTERSHUNK L 2.5X15</v>
      </c>
      <c r="F97" s="187" t="s">
        <v>7124</v>
      </c>
      <c r="G97" s="79" t="s">
        <v>109</v>
      </c>
      <c r="H97" s="919">
        <f>IFERROR(IF(G97="FOH",VLOOKUP(C97,'PRICE LIST'!E:Z,20,0),IF(G97="OPEX",VLOOKUP(C97,'PRICE LIST'!E:Z,21,0),0)),0)</f>
        <v>0</v>
      </c>
      <c r="I97" s="919">
        <f>IFERROR(IF(G97="FOH",VLOOKUP(H97,'PRICE LIST'!X:Z,3,0),IF(G97="OPEX",VLOOKUP(H97,'PRICE LIST'!Y:Z,2,0),0)),0)</f>
        <v>0</v>
      </c>
      <c r="J97" s="206" t="s">
        <v>33</v>
      </c>
      <c r="K97" s="206" t="s">
        <v>183</v>
      </c>
      <c r="L97" s="75" t="str">
        <f t="shared" si="45"/>
        <v>ALL</v>
      </c>
      <c r="M97" s="75" t="str">
        <f t="shared" si="46"/>
        <v>ALL</v>
      </c>
      <c r="N97" s="75" t="str">
        <f>IFERROR(VLOOKUP(C97,'PRICE LIST'!E:M,3,0),0)</f>
        <v>PACK</v>
      </c>
      <c r="O97" s="75" t="str">
        <f>IFERROR(VLOOKUP(C97,'PRICE LIST'!E:M,5,0),0)</f>
        <v>IDR</v>
      </c>
      <c r="P97" s="75">
        <f>IFERROR(VLOOKUP(C97,'PRICE LIST'!E:Z,8,0),0)</f>
        <v>50000</v>
      </c>
      <c r="Q97" s="75">
        <f>IFERROR(VLOOKUP(C97,'PRICE LIST'!E:Z,9,0),0)</f>
        <v>50000</v>
      </c>
      <c r="R97" s="75">
        <f>IFERROR(VLOOKUP(C97,'PRICE LIST'!E:Z,10,0),0)</f>
        <v>50000</v>
      </c>
      <c r="S97" s="75">
        <f>IFERROR(VLOOKUP(C97,'PRICE LIST'!E:Z,11,0),0)</f>
        <v>50000</v>
      </c>
      <c r="T97" s="75">
        <f>IFERROR(VLOOKUP(C97,'PRICE LIST'!E:Z,12,0),0)</f>
        <v>50000</v>
      </c>
      <c r="U97" s="75">
        <f>IFERROR(VLOOKUP(C97,'PRICE LIST'!E:Z,13,0),0)</f>
        <v>50000</v>
      </c>
      <c r="V97" s="75">
        <f>IFERROR(VLOOKUP(C97,'PRICE LIST'!E:Z,14,0),0)</f>
        <v>50000</v>
      </c>
      <c r="W97" s="75">
        <f>IFERROR(VLOOKUP(C97,'PRICE LIST'!E:Z,15,0),0)</f>
        <v>50000</v>
      </c>
      <c r="X97" s="75">
        <f>IFERROR(VLOOKUP(C97,'PRICE LIST'!E:Z,16,0),0)</f>
        <v>50000</v>
      </c>
      <c r="Y97" s="75">
        <f>IFERROR(VLOOKUP(C97,'PRICE LIST'!E:Z,17,0),0)</f>
        <v>50000</v>
      </c>
      <c r="Z97" s="75">
        <f>IFERROR(VLOOKUP(C97,'PRICE LIST'!E:Z,18,0),0)</f>
        <v>50000</v>
      </c>
      <c r="AA97" s="75">
        <f>IFERROR(VLOOKUP(C97,'PRICE LIST'!E:Z,19,0),0)</f>
        <v>50000</v>
      </c>
      <c r="AB97" s="178">
        <f t="shared" si="47"/>
        <v>3.1648373906548679</v>
      </c>
      <c r="AC97" s="178">
        <f t="shared" si="48"/>
        <v>3.1648373906548679</v>
      </c>
      <c r="AD97" s="178">
        <f t="shared" si="49"/>
        <v>3.1648373906548679</v>
      </c>
      <c r="AE97" s="178">
        <f t="shared" si="50"/>
        <v>3.1648373906548679</v>
      </c>
      <c r="AF97" s="178">
        <f t="shared" si="51"/>
        <v>3.1648373906548679</v>
      </c>
      <c r="AG97" s="178">
        <f t="shared" si="52"/>
        <v>3.1648373906548679</v>
      </c>
      <c r="AH97" s="178">
        <f t="shared" si="53"/>
        <v>3.1648373906548679</v>
      </c>
      <c r="AI97" s="178">
        <f t="shared" si="54"/>
        <v>3.1648373906548679</v>
      </c>
      <c r="AJ97" s="178">
        <f t="shared" si="55"/>
        <v>3.1648373906548679</v>
      </c>
      <c r="AK97" s="178">
        <f t="shared" si="56"/>
        <v>3.1648373906548679</v>
      </c>
      <c r="AL97" s="178">
        <f t="shared" si="57"/>
        <v>3.1648373906548679</v>
      </c>
      <c r="AM97" s="178">
        <f t="shared" si="58"/>
        <v>3.1648373906548679</v>
      </c>
      <c r="AN97" s="79"/>
      <c r="AO97" s="79"/>
      <c r="AP97" s="79"/>
      <c r="AQ97" s="79"/>
      <c r="AR97" s="79"/>
      <c r="AS97" s="79"/>
      <c r="AT97" s="79"/>
      <c r="AU97" s="79">
        <v>1</v>
      </c>
      <c r="AV97" s="79"/>
      <c r="AW97" s="79"/>
      <c r="AX97" s="79"/>
      <c r="AY97" s="79"/>
      <c r="AZ97" s="75">
        <f t="shared" si="59"/>
        <v>1</v>
      </c>
      <c r="BA97" s="77">
        <f t="shared" si="60"/>
        <v>8.3333333333333329E-2</v>
      </c>
      <c r="BC97" s="78">
        <f t="shared" si="61"/>
        <v>0</v>
      </c>
      <c r="BD97" s="78">
        <f t="shared" si="62"/>
        <v>0</v>
      </c>
      <c r="BE97" s="78">
        <f t="shared" si="63"/>
        <v>0</v>
      </c>
      <c r="BF97" s="78">
        <f t="shared" si="64"/>
        <v>0</v>
      </c>
      <c r="BG97" s="78">
        <f t="shared" si="65"/>
        <v>0</v>
      </c>
      <c r="BH97" s="78">
        <f t="shared" si="66"/>
        <v>0</v>
      </c>
      <c r="BI97" s="78">
        <f t="shared" si="67"/>
        <v>0</v>
      </c>
      <c r="BJ97" s="78">
        <f t="shared" si="68"/>
        <v>3.1648373906548679</v>
      </c>
      <c r="BK97" s="78">
        <f t="shared" si="69"/>
        <v>0</v>
      </c>
      <c r="BL97" s="78">
        <f t="shared" si="70"/>
        <v>0</v>
      </c>
      <c r="BM97" s="78">
        <f t="shared" si="71"/>
        <v>0</v>
      </c>
      <c r="BN97" s="78">
        <f t="shared" si="72"/>
        <v>0</v>
      </c>
      <c r="BO97" s="78">
        <f t="shared" si="44"/>
        <v>3.1648373906548679</v>
      </c>
      <c r="BP97" s="78">
        <f t="shared" si="73"/>
        <v>0.26373644922123901</v>
      </c>
      <c r="BQ97"/>
    </row>
    <row r="98" spans="1:69">
      <c r="A98" s="79" t="s">
        <v>7127</v>
      </c>
      <c r="B98" s="74"/>
      <c r="C98" s="79" t="s">
        <v>11191</v>
      </c>
      <c r="D98" s="75" t="str">
        <f>INDEX('PRICE LIST'!$D:$D,MATCH(RUTIN!C98,'PRICE LIST'!$E:$E,0))</f>
        <v>BOLT</v>
      </c>
      <c r="E98" s="919" t="str">
        <f>IFERROR(VLOOKUP(C98,'PRICE LIST'!E:M,2,0),0)</f>
        <v>BAUT COUNTER SHUNK L2.5 X 25</v>
      </c>
      <c r="F98" s="187" t="s">
        <v>7124</v>
      </c>
      <c r="G98" s="79" t="s">
        <v>109</v>
      </c>
      <c r="H98" s="919">
        <f>IFERROR(IF(G98="FOH",VLOOKUP(C98,'PRICE LIST'!E:Z,20,0),IF(G98="OPEX",VLOOKUP(C98,'PRICE LIST'!E:Z,21,0),0)),0)</f>
        <v>0</v>
      </c>
      <c r="I98" s="919">
        <f>IFERROR(IF(G98="FOH",VLOOKUP(H98,'PRICE LIST'!X:Z,3,0),IF(G98="OPEX",VLOOKUP(H98,'PRICE LIST'!Y:Z,2,0),0)),0)</f>
        <v>0</v>
      </c>
      <c r="J98" s="206" t="s">
        <v>33</v>
      </c>
      <c r="K98" s="206" t="s">
        <v>183</v>
      </c>
      <c r="L98" s="75" t="str">
        <f t="shared" si="45"/>
        <v>ALL</v>
      </c>
      <c r="M98" s="75" t="str">
        <f t="shared" si="46"/>
        <v>ALL</v>
      </c>
      <c r="N98" s="75" t="str">
        <f>IFERROR(VLOOKUP(C98,'PRICE LIST'!E:M,3,0),0)</f>
        <v>PACK</v>
      </c>
      <c r="O98" s="75" t="str">
        <f>IFERROR(VLOOKUP(C98,'PRICE LIST'!E:M,5,0),0)</f>
        <v>IDR</v>
      </c>
      <c r="P98" s="75">
        <f>IFERROR(VLOOKUP(C98,'PRICE LIST'!E:Z,8,0),0)</f>
        <v>100000</v>
      </c>
      <c r="Q98" s="75">
        <f>IFERROR(VLOOKUP(C98,'PRICE LIST'!E:Z,9,0),0)</f>
        <v>100000</v>
      </c>
      <c r="R98" s="75">
        <f>IFERROR(VLOOKUP(C98,'PRICE LIST'!E:Z,10,0),0)</f>
        <v>100000</v>
      </c>
      <c r="S98" s="75">
        <f>IFERROR(VLOOKUP(C98,'PRICE LIST'!E:Z,11,0),0)</f>
        <v>100000</v>
      </c>
      <c r="T98" s="75">
        <f>IFERROR(VLOOKUP(C98,'PRICE LIST'!E:Z,12,0),0)</f>
        <v>100000</v>
      </c>
      <c r="U98" s="75">
        <f>IFERROR(VLOOKUP(C98,'PRICE LIST'!E:Z,13,0),0)</f>
        <v>100000</v>
      </c>
      <c r="V98" s="75">
        <f>IFERROR(VLOOKUP(C98,'PRICE LIST'!E:Z,14,0),0)</f>
        <v>100000</v>
      </c>
      <c r="W98" s="75">
        <f>IFERROR(VLOOKUP(C98,'PRICE LIST'!E:Z,15,0),0)</f>
        <v>100000</v>
      </c>
      <c r="X98" s="75">
        <f>IFERROR(VLOOKUP(C98,'PRICE LIST'!E:Z,16,0),0)</f>
        <v>100000</v>
      </c>
      <c r="Y98" s="75">
        <f>IFERROR(VLOOKUP(C98,'PRICE LIST'!E:Z,17,0),0)</f>
        <v>100000</v>
      </c>
      <c r="Z98" s="75">
        <f>IFERROR(VLOOKUP(C98,'PRICE LIST'!E:Z,18,0),0)</f>
        <v>100000</v>
      </c>
      <c r="AA98" s="75">
        <f>IFERROR(VLOOKUP(C98,'PRICE LIST'!E:Z,19,0),0)</f>
        <v>100000</v>
      </c>
      <c r="AB98" s="178">
        <f t="shared" si="47"/>
        <v>6.3296747813097358</v>
      </c>
      <c r="AC98" s="178">
        <f t="shared" si="48"/>
        <v>6.3296747813097358</v>
      </c>
      <c r="AD98" s="178">
        <f t="shared" si="49"/>
        <v>6.3296747813097358</v>
      </c>
      <c r="AE98" s="178">
        <f t="shared" si="50"/>
        <v>6.3296747813097358</v>
      </c>
      <c r="AF98" s="178">
        <f t="shared" si="51"/>
        <v>6.3296747813097358</v>
      </c>
      <c r="AG98" s="178">
        <f t="shared" si="52"/>
        <v>6.3296747813097358</v>
      </c>
      <c r="AH98" s="178">
        <f t="shared" si="53"/>
        <v>6.3296747813097358</v>
      </c>
      <c r="AI98" s="178">
        <f t="shared" si="54"/>
        <v>6.3296747813097358</v>
      </c>
      <c r="AJ98" s="178">
        <f t="shared" si="55"/>
        <v>6.3296747813097358</v>
      </c>
      <c r="AK98" s="178">
        <f t="shared" si="56"/>
        <v>6.3296747813097358</v>
      </c>
      <c r="AL98" s="178">
        <f t="shared" si="57"/>
        <v>6.3296747813097358</v>
      </c>
      <c r="AM98" s="178">
        <f t="shared" si="58"/>
        <v>6.3296747813097358</v>
      </c>
      <c r="AN98" s="79"/>
      <c r="AO98" s="79"/>
      <c r="AP98" s="79"/>
      <c r="AQ98" s="79"/>
      <c r="AR98" s="79"/>
      <c r="AS98" s="79"/>
      <c r="AT98" s="79"/>
      <c r="AU98" s="79">
        <v>1</v>
      </c>
      <c r="AV98" s="79"/>
      <c r="AW98" s="79"/>
      <c r="AX98" s="79"/>
      <c r="AY98" s="79"/>
      <c r="AZ98" s="75">
        <f t="shared" si="59"/>
        <v>1</v>
      </c>
      <c r="BA98" s="77">
        <f t="shared" si="60"/>
        <v>8.3333333333333329E-2</v>
      </c>
      <c r="BC98" s="78">
        <f t="shared" si="61"/>
        <v>0</v>
      </c>
      <c r="BD98" s="78">
        <f t="shared" si="62"/>
        <v>0</v>
      </c>
      <c r="BE98" s="78">
        <f t="shared" si="63"/>
        <v>0</v>
      </c>
      <c r="BF98" s="78">
        <f t="shared" si="64"/>
        <v>0</v>
      </c>
      <c r="BG98" s="78">
        <f t="shared" si="65"/>
        <v>0</v>
      </c>
      <c r="BH98" s="78">
        <f t="shared" si="66"/>
        <v>0</v>
      </c>
      <c r="BI98" s="78">
        <f t="shared" si="67"/>
        <v>0</v>
      </c>
      <c r="BJ98" s="78">
        <f t="shared" si="68"/>
        <v>6.3296747813097358</v>
      </c>
      <c r="BK98" s="78">
        <f t="shared" si="69"/>
        <v>0</v>
      </c>
      <c r="BL98" s="78">
        <f t="shared" si="70"/>
        <v>0</v>
      </c>
      <c r="BM98" s="78">
        <f t="shared" si="71"/>
        <v>0</v>
      </c>
      <c r="BN98" s="78">
        <f t="shared" si="72"/>
        <v>0</v>
      </c>
      <c r="BO98" s="78">
        <f t="shared" si="44"/>
        <v>6.3296747813097358</v>
      </c>
      <c r="BP98" s="78">
        <f t="shared" si="73"/>
        <v>0.52747289844247802</v>
      </c>
      <c r="BQ98"/>
    </row>
    <row r="99" spans="1:69">
      <c r="A99" s="79" t="s">
        <v>7127</v>
      </c>
      <c r="B99" s="74"/>
      <c r="C99" s="79" t="s">
        <v>10830</v>
      </c>
      <c r="D99" s="75" t="str">
        <f>INDEX('PRICE LIST'!$D:$D,MATCH(RUTIN!C99,'PRICE LIST'!$E:$E,0))</f>
        <v>BOLT</v>
      </c>
      <c r="E99" s="919" t="str">
        <f>IFERROR(VLOOKUP(C99,'PRICE LIST'!E:M,2,0),0)</f>
        <v>BAUT COUNTER SHUNK L3 X 8</v>
      </c>
      <c r="F99" s="187" t="s">
        <v>7124</v>
      </c>
      <c r="G99" s="79" t="s">
        <v>109</v>
      </c>
      <c r="H99" s="919">
        <f>IFERROR(IF(G99="FOH",VLOOKUP(C99,'PRICE LIST'!E:Z,20,0),IF(G99="OPEX",VLOOKUP(C99,'PRICE LIST'!E:Z,21,0),0)),0)</f>
        <v>0</v>
      </c>
      <c r="I99" s="919">
        <f>IFERROR(IF(G99="FOH",VLOOKUP(H99,'PRICE LIST'!X:Z,3,0),IF(G99="OPEX",VLOOKUP(H99,'PRICE LIST'!Y:Z,2,0),0)),0)</f>
        <v>0</v>
      </c>
      <c r="J99" s="206" t="s">
        <v>33</v>
      </c>
      <c r="K99" s="206" t="s">
        <v>183</v>
      </c>
      <c r="L99" s="75" t="str">
        <f t="shared" si="45"/>
        <v>ALL</v>
      </c>
      <c r="M99" s="75" t="str">
        <f t="shared" si="46"/>
        <v>ALL</v>
      </c>
      <c r="N99" s="75" t="str">
        <f>IFERROR(VLOOKUP(C99,'PRICE LIST'!E:M,3,0),0)</f>
        <v>PACK</v>
      </c>
      <c r="O99" s="75" t="str">
        <f>IFERROR(VLOOKUP(C99,'PRICE LIST'!E:M,5,0),0)</f>
        <v>IDR</v>
      </c>
      <c r="P99" s="75">
        <f>IFERROR(VLOOKUP(C99,'PRICE LIST'!E:Z,8,0),0)</f>
        <v>45000</v>
      </c>
      <c r="Q99" s="75">
        <f>IFERROR(VLOOKUP(C99,'PRICE LIST'!E:Z,9,0),0)</f>
        <v>45000</v>
      </c>
      <c r="R99" s="75">
        <f>IFERROR(VLOOKUP(C99,'PRICE LIST'!E:Z,10,0),0)</f>
        <v>45000</v>
      </c>
      <c r="S99" s="75">
        <f>IFERROR(VLOOKUP(C99,'PRICE LIST'!E:Z,11,0),0)</f>
        <v>45000</v>
      </c>
      <c r="T99" s="75">
        <f>IFERROR(VLOOKUP(C99,'PRICE LIST'!E:Z,12,0),0)</f>
        <v>45000</v>
      </c>
      <c r="U99" s="75">
        <f>IFERROR(VLOOKUP(C99,'PRICE LIST'!E:Z,13,0),0)</f>
        <v>45000</v>
      </c>
      <c r="V99" s="75">
        <f>IFERROR(VLOOKUP(C99,'PRICE LIST'!E:Z,14,0),0)</f>
        <v>45000</v>
      </c>
      <c r="W99" s="75">
        <f>IFERROR(VLOOKUP(C99,'PRICE LIST'!E:Z,15,0),0)</f>
        <v>45000</v>
      </c>
      <c r="X99" s="75">
        <f>IFERROR(VLOOKUP(C99,'PRICE LIST'!E:Z,16,0),0)</f>
        <v>45000</v>
      </c>
      <c r="Y99" s="75">
        <f>IFERROR(VLOOKUP(C99,'PRICE LIST'!E:Z,17,0),0)</f>
        <v>45000</v>
      </c>
      <c r="Z99" s="75">
        <f>IFERROR(VLOOKUP(C99,'PRICE LIST'!E:Z,18,0),0)</f>
        <v>45000</v>
      </c>
      <c r="AA99" s="75">
        <f>IFERROR(VLOOKUP(C99,'PRICE LIST'!E:Z,19,0),0)</f>
        <v>45000</v>
      </c>
      <c r="AB99" s="178">
        <f t="shared" si="47"/>
        <v>2.8483536515893815</v>
      </c>
      <c r="AC99" s="178">
        <f t="shared" si="48"/>
        <v>2.8483536515893815</v>
      </c>
      <c r="AD99" s="178">
        <f t="shared" si="49"/>
        <v>2.8483536515893815</v>
      </c>
      <c r="AE99" s="178">
        <f t="shared" si="50"/>
        <v>2.8483536515893815</v>
      </c>
      <c r="AF99" s="178">
        <f t="shared" si="51"/>
        <v>2.8483536515893815</v>
      </c>
      <c r="AG99" s="178">
        <f t="shared" si="52"/>
        <v>2.8483536515893815</v>
      </c>
      <c r="AH99" s="178">
        <f t="shared" si="53"/>
        <v>2.8483536515893815</v>
      </c>
      <c r="AI99" s="178">
        <f t="shared" si="54"/>
        <v>2.8483536515893815</v>
      </c>
      <c r="AJ99" s="178">
        <f t="shared" si="55"/>
        <v>2.8483536515893815</v>
      </c>
      <c r="AK99" s="178">
        <f t="shared" si="56"/>
        <v>2.8483536515893815</v>
      </c>
      <c r="AL99" s="178">
        <f t="shared" si="57"/>
        <v>2.8483536515893815</v>
      </c>
      <c r="AM99" s="178">
        <f t="shared" si="58"/>
        <v>2.8483536515893815</v>
      </c>
      <c r="AN99" s="79"/>
      <c r="AO99" s="79"/>
      <c r="AP99" s="79"/>
      <c r="AQ99" s="79"/>
      <c r="AR99" s="79"/>
      <c r="AS99" s="79"/>
      <c r="AT99" s="79"/>
      <c r="AU99" s="79">
        <v>1</v>
      </c>
      <c r="AV99" s="79"/>
      <c r="AW99" s="79"/>
      <c r="AX99" s="79"/>
      <c r="AY99" s="79"/>
      <c r="AZ99" s="75">
        <f t="shared" si="59"/>
        <v>1</v>
      </c>
      <c r="BA99" s="77">
        <f t="shared" si="60"/>
        <v>8.3333333333333329E-2</v>
      </c>
      <c r="BC99" s="78">
        <f t="shared" si="61"/>
        <v>0</v>
      </c>
      <c r="BD99" s="78">
        <f t="shared" si="62"/>
        <v>0</v>
      </c>
      <c r="BE99" s="78">
        <f t="shared" si="63"/>
        <v>0</v>
      </c>
      <c r="BF99" s="78">
        <f t="shared" si="64"/>
        <v>0</v>
      </c>
      <c r="BG99" s="78">
        <f t="shared" si="65"/>
        <v>0</v>
      </c>
      <c r="BH99" s="78">
        <f t="shared" si="66"/>
        <v>0</v>
      </c>
      <c r="BI99" s="78">
        <f t="shared" si="67"/>
        <v>0</v>
      </c>
      <c r="BJ99" s="78">
        <f t="shared" si="68"/>
        <v>2.8483536515893815</v>
      </c>
      <c r="BK99" s="78">
        <f t="shared" si="69"/>
        <v>0</v>
      </c>
      <c r="BL99" s="78">
        <f t="shared" si="70"/>
        <v>0</v>
      </c>
      <c r="BM99" s="78">
        <f t="shared" si="71"/>
        <v>0</v>
      </c>
      <c r="BN99" s="78">
        <f t="shared" si="72"/>
        <v>0</v>
      </c>
      <c r="BO99" s="78">
        <f t="shared" si="44"/>
        <v>2.8483536515893815</v>
      </c>
      <c r="BP99" s="78">
        <f t="shared" si="73"/>
        <v>0.23736280429911513</v>
      </c>
      <c r="BQ99"/>
    </row>
    <row r="100" spans="1:69">
      <c r="A100" s="79" t="s">
        <v>7127</v>
      </c>
      <c r="B100" s="74"/>
      <c r="C100" s="79" t="s">
        <v>11192</v>
      </c>
      <c r="D100" s="75" t="str">
        <f>INDEX('PRICE LIST'!$D:$D,MATCH(RUTIN!C100,'PRICE LIST'!$E:$E,0))</f>
        <v>BOLT</v>
      </c>
      <c r="E100" s="919" t="str">
        <f>IFERROR(VLOOKUP(C100,'PRICE LIST'!E:M,2,0),0)</f>
        <v>BAUT COUNTERSHUNK L 3X10</v>
      </c>
      <c r="F100" s="187" t="s">
        <v>7124</v>
      </c>
      <c r="G100" s="79" t="s">
        <v>109</v>
      </c>
      <c r="H100" s="919">
        <f>IFERROR(IF(G100="FOH",VLOOKUP(C100,'PRICE LIST'!E:Z,20,0),IF(G100="OPEX",VLOOKUP(C100,'PRICE LIST'!E:Z,21,0),0)),0)</f>
        <v>0</v>
      </c>
      <c r="I100" s="919">
        <f>IFERROR(IF(G100="FOH",VLOOKUP(H100,'PRICE LIST'!X:Z,3,0),IF(G100="OPEX",VLOOKUP(H100,'PRICE LIST'!Y:Z,2,0),0)),0)</f>
        <v>0</v>
      </c>
      <c r="J100" s="206" t="s">
        <v>33</v>
      </c>
      <c r="K100" s="206" t="s">
        <v>183</v>
      </c>
      <c r="L100" s="75" t="str">
        <f t="shared" si="45"/>
        <v>ALL</v>
      </c>
      <c r="M100" s="75" t="str">
        <f t="shared" si="46"/>
        <v>ALL</v>
      </c>
      <c r="N100" s="75" t="str">
        <f>IFERROR(VLOOKUP(C100,'PRICE LIST'!E:M,3,0),0)</f>
        <v>PACK</v>
      </c>
      <c r="O100" s="75" t="str">
        <f>IFERROR(VLOOKUP(C100,'PRICE LIST'!E:M,5,0),0)</f>
        <v>IDR</v>
      </c>
      <c r="P100" s="75">
        <f>IFERROR(VLOOKUP(C100,'PRICE LIST'!E:Z,8,0),0)</f>
        <v>55000</v>
      </c>
      <c r="Q100" s="75">
        <f>IFERROR(VLOOKUP(C100,'PRICE LIST'!E:Z,9,0),0)</f>
        <v>55000</v>
      </c>
      <c r="R100" s="75">
        <f>IFERROR(VLOOKUP(C100,'PRICE LIST'!E:Z,10,0),0)</f>
        <v>55000</v>
      </c>
      <c r="S100" s="75">
        <f>IFERROR(VLOOKUP(C100,'PRICE LIST'!E:Z,11,0),0)</f>
        <v>55000</v>
      </c>
      <c r="T100" s="75">
        <f>IFERROR(VLOOKUP(C100,'PRICE LIST'!E:Z,12,0),0)</f>
        <v>55000</v>
      </c>
      <c r="U100" s="75">
        <f>IFERROR(VLOOKUP(C100,'PRICE LIST'!E:Z,13,0),0)</f>
        <v>55000</v>
      </c>
      <c r="V100" s="75">
        <f>IFERROR(VLOOKUP(C100,'PRICE LIST'!E:Z,14,0),0)</f>
        <v>55000</v>
      </c>
      <c r="W100" s="75">
        <f>IFERROR(VLOOKUP(C100,'PRICE LIST'!E:Z,15,0),0)</f>
        <v>55000</v>
      </c>
      <c r="X100" s="75">
        <f>IFERROR(VLOOKUP(C100,'PRICE LIST'!E:Z,16,0),0)</f>
        <v>55000</v>
      </c>
      <c r="Y100" s="75">
        <f>IFERROR(VLOOKUP(C100,'PRICE LIST'!E:Z,17,0),0)</f>
        <v>55000</v>
      </c>
      <c r="Z100" s="75">
        <f>IFERROR(VLOOKUP(C100,'PRICE LIST'!E:Z,18,0),0)</f>
        <v>55000</v>
      </c>
      <c r="AA100" s="75">
        <f>IFERROR(VLOOKUP(C100,'PRICE LIST'!E:Z,19,0),0)</f>
        <v>55000</v>
      </c>
      <c r="AB100" s="178">
        <f t="shared" si="47"/>
        <v>3.4813211297203548</v>
      </c>
      <c r="AC100" s="178">
        <f t="shared" si="48"/>
        <v>3.4813211297203548</v>
      </c>
      <c r="AD100" s="178">
        <f t="shared" si="49"/>
        <v>3.4813211297203548</v>
      </c>
      <c r="AE100" s="178">
        <f t="shared" si="50"/>
        <v>3.4813211297203548</v>
      </c>
      <c r="AF100" s="178">
        <f t="shared" si="51"/>
        <v>3.4813211297203548</v>
      </c>
      <c r="AG100" s="178">
        <f t="shared" si="52"/>
        <v>3.4813211297203548</v>
      </c>
      <c r="AH100" s="178">
        <f t="shared" si="53"/>
        <v>3.4813211297203548</v>
      </c>
      <c r="AI100" s="178">
        <f t="shared" si="54"/>
        <v>3.4813211297203548</v>
      </c>
      <c r="AJ100" s="178">
        <f t="shared" si="55"/>
        <v>3.4813211297203548</v>
      </c>
      <c r="AK100" s="178">
        <f t="shared" si="56"/>
        <v>3.4813211297203548</v>
      </c>
      <c r="AL100" s="178">
        <f t="shared" si="57"/>
        <v>3.4813211297203548</v>
      </c>
      <c r="AM100" s="178">
        <f t="shared" si="58"/>
        <v>3.4813211297203548</v>
      </c>
      <c r="AN100" s="79"/>
      <c r="AO100" s="79"/>
      <c r="AP100" s="79"/>
      <c r="AQ100" s="79"/>
      <c r="AR100" s="79"/>
      <c r="AS100" s="79"/>
      <c r="AT100" s="79"/>
      <c r="AU100" s="79">
        <v>1</v>
      </c>
      <c r="AV100" s="79"/>
      <c r="AW100" s="79"/>
      <c r="AX100" s="79"/>
      <c r="AY100" s="79"/>
      <c r="AZ100" s="75">
        <f t="shared" si="59"/>
        <v>1</v>
      </c>
      <c r="BA100" s="77">
        <f t="shared" si="60"/>
        <v>8.3333333333333329E-2</v>
      </c>
      <c r="BC100" s="78">
        <f t="shared" si="61"/>
        <v>0</v>
      </c>
      <c r="BD100" s="78">
        <f t="shared" si="62"/>
        <v>0</v>
      </c>
      <c r="BE100" s="78">
        <f t="shared" si="63"/>
        <v>0</v>
      </c>
      <c r="BF100" s="78">
        <f t="shared" si="64"/>
        <v>0</v>
      </c>
      <c r="BG100" s="78">
        <f t="shared" si="65"/>
        <v>0</v>
      </c>
      <c r="BH100" s="78">
        <f t="shared" si="66"/>
        <v>0</v>
      </c>
      <c r="BI100" s="78">
        <f t="shared" si="67"/>
        <v>0</v>
      </c>
      <c r="BJ100" s="78">
        <f t="shared" si="68"/>
        <v>3.4813211297203548</v>
      </c>
      <c r="BK100" s="78">
        <f t="shared" si="69"/>
        <v>0</v>
      </c>
      <c r="BL100" s="78">
        <f t="shared" si="70"/>
        <v>0</v>
      </c>
      <c r="BM100" s="78">
        <f t="shared" si="71"/>
        <v>0</v>
      </c>
      <c r="BN100" s="78">
        <f t="shared" si="72"/>
        <v>0</v>
      </c>
      <c r="BO100" s="78">
        <f t="shared" si="44"/>
        <v>3.4813211297203548</v>
      </c>
      <c r="BP100" s="78">
        <f t="shared" si="73"/>
        <v>0.29011009414336292</v>
      </c>
      <c r="BQ100"/>
    </row>
    <row r="101" spans="1:69">
      <c r="A101" s="79" t="s">
        <v>7127</v>
      </c>
      <c r="B101" s="74"/>
      <c r="C101" s="79" t="s">
        <v>11193</v>
      </c>
      <c r="D101" s="75" t="str">
        <f>INDEX('PRICE LIST'!$D:$D,MATCH(RUTIN!C101,'PRICE LIST'!$E:$E,0))</f>
        <v>BOLT</v>
      </c>
      <c r="E101" s="919" t="str">
        <f>IFERROR(VLOOKUP(C101,'PRICE LIST'!E:M,2,0),0)</f>
        <v>BAUT COUNTERSHUNK L 3X15</v>
      </c>
      <c r="F101" s="187" t="s">
        <v>7124</v>
      </c>
      <c r="G101" s="79" t="s">
        <v>109</v>
      </c>
      <c r="H101" s="919">
        <f>IFERROR(IF(G101="FOH",VLOOKUP(C101,'PRICE LIST'!E:Z,20,0),IF(G101="OPEX",VLOOKUP(C101,'PRICE LIST'!E:Z,21,0),0)),0)</f>
        <v>0</v>
      </c>
      <c r="I101" s="919">
        <f>IFERROR(IF(G101="FOH",VLOOKUP(H101,'PRICE LIST'!X:Z,3,0),IF(G101="OPEX",VLOOKUP(H101,'PRICE LIST'!Y:Z,2,0),0)),0)</f>
        <v>0</v>
      </c>
      <c r="J101" s="206" t="s">
        <v>33</v>
      </c>
      <c r="K101" s="206" t="s">
        <v>183</v>
      </c>
      <c r="L101" s="75" t="str">
        <f t="shared" si="45"/>
        <v>ALL</v>
      </c>
      <c r="M101" s="75" t="str">
        <f t="shared" si="46"/>
        <v>ALL</v>
      </c>
      <c r="N101" s="75" t="str">
        <f>IFERROR(VLOOKUP(C101,'PRICE LIST'!E:M,3,0),0)</f>
        <v>PACK</v>
      </c>
      <c r="O101" s="75" t="str">
        <f>IFERROR(VLOOKUP(C101,'PRICE LIST'!E:M,5,0),0)</f>
        <v>IDR</v>
      </c>
      <c r="P101" s="75">
        <f>IFERROR(VLOOKUP(C101,'PRICE LIST'!E:Z,8,0),0)</f>
        <v>65000</v>
      </c>
      <c r="Q101" s="75">
        <f>IFERROR(VLOOKUP(C101,'PRICE LIST'!E:Z,9,0),0)</f>
        <v>65000</v>
      </c>
      <c r="R101" s="75">
        <f>IFERROR(VLOOKUP(C101,'PRICE LIST'!E:Z,10,0),0)</f>
        <v>65000</v>
      </c>
      <c r="S101" s="75">
        <f>IFERROR(VLOOKUP(C101,'PRICE LIST'!E:Z,11,0),0)</f>
        <v>65000</v>
      </c>
      <c r="T101" s="75">
        <f>IFERROR(VLOOKUP(C101,'PRICE LIST'!E:Z,12,0),0)</f>
        <v>65000</v>
      </c>
      <c r="U101" s="75">
        <f>IFERROR(VLOOKUP(C101,'PRICE LIST'!E:Z,13,0),0)</f>
        <v>65000</v>
      </c>
      <c r="V101" s="75">
        <f>IFERROR(VLOOKUP(C101,'PRICE LIST'!E:Z,14,0),0)</f>
        <v>65000</v>
      </c>
      <c r="W101" s="75">
        <f>IFERROR(VLOOKUP(C101,'PRICE LIST'!E:Z,15,0),0)</f>
        <v>65000</v>
      </c>
      <c r="X101" s="75">
        <f>IFERROR(VLOOKUP(C101,'PRICE LIST'!E:Z,16,0),0)</f>
        <v>65000</v>
      </c>
      <c r="Y101" s="75">
        <f>IFERROR(VLOOKUP(C101,'PRICE LIST'!E:Z,17,0),0)</f>
        <v>65000</v>
      </c>
      <c r="Z101" s="75">
        <f>IFERROR(VLOOKUP(C101,'PRICE LIST'!E:Z,18,0),0)</f>
        <v>65000</v>
      </c>
      <c r="AA101" s="75">
        <f>IFERROR(VLOOKUP(C101,'PRICE LIST'!E:Z,19,0),0)</f>
        <v>65000</v>
      </c>
      <c r="AB101" s="178">
        <f t="shared" si="47"/>
        <v>4.1142886078513285</v>
      </c>
      <c r="AC101" s="178">
        <f t="shared" si="48"/>
        <v>4.1142886078513285</v>
      </c>
      <c r="AD101" s="178">
        <f t="shared" si="49"/>
        <v>4.1142886078513285</v>
      </c>
      <c r="AE101" s="178">
        <f t="shared" si="50"/>
        <v>4.1142886078513285</v>
      </c>
      <c r="AF101" s="178">
        <f t="shared" si="51"/>
        <v>4.1142886078513285</v>
      </c>
      <c r="AG101" s="178">
        <f t="shared" si="52"/>
        <v>4.1142886078513285</v>
      </c>
      <c r="AH101" s="178">
        <f t="shared" si="53"/>
        <v>4.1142886078513285</v>
      </c>
      <c r="AI101" s="178">
        <f t="shared" si="54"/>
        <v>4.1142886078513285</v>
      </c>
      <c r="AJ101" s="178">
        <f t="shared" si="55"/>
        <v>4.1142886078513285</v>
      </c>
      <c r="AK101" s="178">
        <f t="shared" si="56"/>
        <v>4.1142886078513285</v>
      </c>
      <c r="AL101" s="178">
        <f t="shared" si="57"/>
        <v>4.1142886078513285</v>
      </c>
      <c r="AM101" s="178">
        <f t="shared" si="58"/>
        <v>4.1142886078513285</v>
      </c>
      <c r="AN101" s="79"/>
      <c r="AO101" s="79"/>
      <c r="AP101" s="79">
        <v>1</v>
      </c>
      <c r="AQ101" s="79"/>
      <c r="AR101" s="79"/>
      <c r="AS101" s="79"/>
      <c r="AT101" s="79"/>
      <c r="AU101" s="79"/>
      <c r="AV101" s="79"/>
      <c r="AW101" s="79"/>
      <c r="AX101" s="79"/>
      <c r="AY101" s="79"/>
      <c r="AZ101" s="75">
        <f t="shared" si="59"/>
        <v>1</v>
      </c>
      <c r="BA101" s="77">
        <f t="shared" si="60"/>
        <v>8.3333333333333329E-2</v>
      </c>
      <c r="BC101" s="78">
        <f t="shared" si="61"/>
        <v>0</v>
      </c>
      <c r="BD101" s="78">
        <f t="shared" si="62"/>
        <v>0</v>
      </c>
      <c r="BE101" s="78">
        <f t="shared" si="63"/>
        <v>4.1142886078513285</v>
      </c>
      <c r="BF101" s="78">
        <f t="shared" si="64"/>
        <v>0</v>
      </c>
      <c r="BG101" s="78">
        <f t="shared" si="65"/>
        <v>0</v>
      </c>
      <c r="BH101" s="78">
        <f t="shared" si="66"/>
        <v>0</v>
      </c>
      <c r="BI101" s="78">
        <f t="shared" si="67"/>
        <v>0</v>
      </c>
      <c r="BJ101" s="78">
        <f t="shared" si="68"/>
        <v>0</v>
      </c>
      <c r="BK101" s="78">
        <f t="shared" si="69"/>
        <v>0</v>
      </c>
      <c r="BL101" s="78">
        <f t="shared" si="70"/>
        <v>0</v>
      </c>
      <c r="BM101" s="78">
        <f t="shared" si="71"/>
        <v>0</v>
      </c>
      <c r="BN101" s="78">
        <f t="shared" si="72"/>
        <v>0</v>
      </c>
      <c r="BO101" s="78">
        <f t="shared" si="44"/>
        <v>4.1142886078513285</v>
      </c>
      <c r="BP101" s="78">
        <f t="shared" si="73"/>
        <v>0.34285738398761073</v>
      </c>
      <c r="BQ101"/>
    </row>
    <row r="102" spans="1:69">
      <c r="A102" s="79" t="s">
        <v>7127</v>
      </c>
      <c r="B102" s="74"/>
      <c r="C102" s="79" t="s">
        <v>11194</v>
      </c>
      <c r="D102" s="75" t="str">
        <f>INDEX('PRICE LIST'!$D:$D,MATCH(RUTIN!C102,'PRICE LIST'!$E:$E,0))</f>
        <v>BOLT</v>
      </c>
      <c r="E102" s="919" t="str">
        <f>IFERROR(VLOOKUP(C102,'PRICE LIST'!E:M,2,0),0)</f>
        <v>BAUT COUNTER SHUNK L3 X 20</v>
      </c>
      <c r="F102" s="187" t="s">
        <v>7124</v>
      </c>
      <c r="G102" s="79" t="s">
        <v>109</v>
      </c>
      <c r="H102" s="919">
        <f>IFERROR(IF(G102="FOH",VLOOKUP(C102,'PRICE LIST'!E:Z,20,0),IF(G102="OPEX",VLOOKUP(C102,'PRICE LIST'!E:Z,21,0),0)),0)</f>
        <v>0</v>
      </c>
      <c r="I102" s="919">
        <f>IFERROR(IF(G102="FOH",VLOOKUP(H102,'PRICE LIST'!X:Z,3,0),IF(G102="OPEX",VLOOKUP(H102,'PRICE LIST'!Y:Z,2,0),0)),0)</f>
        <v>0</v>
      </c>
      <c r="J102" s="206" t="s">
        <v>33</v>
      </c>
      <c r="K102" s="206" t="s">
        <v>183</v>
      </c>
      <c r="L102" s="75" t="str">
        <f t="shared" si="45"/>
        <v>ALL</v>
      </c>
      <c r="M102" s="75" t="str">
        <f t="shared" si="46"/>
        <v>ALL</v>
      </c>
      <c r="N102" s="75" t="str">
        <f>IFERROR(VLOOKUP(C102,'PRICE LIST'!E:M,3,0),0)</f>
        <v>PACK</v>
      </c>
      <c r="O102" s="75" t="str">
        <f>IFERROR(VLOOKUP(C102,'PRICE LIST'!E:M,5,0),0)</f>
        <v>IDR</v>
      </c>
      <c r="P102" s="75">
        <f>IFERROR(VLOOKUP(C102,'PRICE LIST'!E:Z,8,0),0)</f>
        <v>80000</v>
      </c>
      <c r="Q102" s="75">
        <f>IFERROR(VLOOKUP(C102,'PRICE LIST'!E:Z,9,0),0)</f>
        <v>80000</v>
      </c>
      <c r="R102" s="75">
        <f>IFERROR(VLOOKUP(C102,'PRICE LIST'!E:Z,10,0),0)</f>
        <v>80000</v>
      </c>
      <c r="S102" s="75">
        <f>IFERROR(VLOOKUP(C102,'PRICE LIST'!E:Z,11,0),0)</f>
        <v>80000</v>
      </c>
      <c r="T102" s="75">
        <f>IFERROR(VLOOKUP(C102,'PRICE LIST'!E:Z,12,0),0)</f>
        <v>80000</v>
      </c>
      <c r="U102" s="75">
        <f>IFERROR(VLOOKUP(C102,'PRICE LIST'!E:Z,13,0),0)</f>
        <v>80000</v>
      </c>
      <c r="V102" s="75">
        <f>IFERROR(VLOOKUP(C102,'PRICE LIST'!E:Z,14,0),0)</f>
        <v>80000</v>
      </c>
      <c r="W102" s="75">
        <f>IFERROR(VLOOKUP(C102,'PRICE LIST'!E:Z,15,0),0)</f>
        <v>80000</v>
      </c>
      <c r="X102" s="75">
        <f>IFERROR(VLOOKUP(C102,'PRICE LIST'!E:Z,16,0),0)</f>
        <v>80000</v>
      </c>
      <c r="Y102" s="75">
        <f>IFERROR(VLOOKUP(C102,'PRICE LIST'!E:Z,17,0),0)</f>
        <v>80000</v>
      </c>
      <c r="Z102" s="75">
        <f>IFERROR(VLOOKUP(C102,'PRICE LIST'!E:Z,18,0),0)</f>
        <v>80000</v>
      </c>
      <c r="AA102" s="75">
        <f>IFERROR(VLOOKUP(C102,'PRICE LIST'!E:Z,19,0),0)</f>
        <v>80000</v>
      </c>
      <c r="AB102" s="178">
        <f t="shared" si="47"/>
        <v>5.0637398250477892</v>
      </c>
      <c r="AC102" s="178">
        <f t="shared" si="48"/>
        <v>5.0637398250477892</v>
      </c>
      <c r="AD102" s="178">
        <f t="shared" si="49"/>
        <v>5.0637398250477892</v>
      </c>
      <c r="AE102" s="178">
        <f t="shared" si="50"/>
        <v>5.0637398250477892</v>
      </c>
      <c r="AF102" s="178">
        <f t="shared" si="51"/>
        <v>5.0637398250477892</v>
      </c>
      <c r="AG102" s="178">
        <f t="shared" si="52"/>
        <v>5.0637398250477892</v>
      </c>
      <c r="AH102" s="178">
        <f t="shared" si="53"/>
        <v>5.0637398250477892</v>
      </c>
      <c r="AI102" s="178">
        <f t="shared" si="54"/>
        <v>5.0637398250477892</v>
      </c>
      <c r="AJ102" s="178">
        <f t="shared" si="55"/>
        <v>5.0637398250477892</v>
      </c>
      <c r="AK102" s="178">
        <f t="shared" si="56"/>
        <v>5.0637398250477892</v>
      </c>
      <c r="AL102" s="178">
        <f t="shared" si="57"/>
        <v>5.0637398250477892</v>
      </c>
      <c r="AM102" s="178">
        <f t="shared" si="58"/>
        <v>5.0637398250477892</v>
      </c>
      <c r="AN102" s="79"/>
      <c r="AO102" s="79"/>
      <c r="AP102" s="79">
        <v>1</v>
      </c>
      <c r="AQ102" s="79"/>
      <c r="AR102" s="79"/>
      <c r="AS102" s="79"/>
      <c r="AT102" s="79"/>
      <c r="AU102" s="79"/>
      <c r="AV102" s="79"/>
      <c r="AW102" s="79"/>
      <c r="AX102" s="79"/>
      <c r="AY102" s="79"/>
      <c r="AZ102" s="75">
        <f t="shared" si="59"/>
        <v>1</v>
      </c>
      <c r="BA102" s="77">
        <f t="shared" si="60"/>
        <v>8.3333333333333329E-2</v>
      </c>
      <c r="BC102" s="78">
        <f t="shared" si="61"/>
        <v>0</v>
      </c>
      <c r="BD102" s="78">
        <f t="shared" si="62"/>
        <v>0</v>
      </c>
      <c r="BE102" s="78">
        <f t="shared" si="63"/>
        <v>5.0637398250477892</v>
      </c>
      <c r="BF102" s="78">
        <f t="shared" si="64"/>
        <v>0</v>
      </c>
      <c r="BG102" s="78">
        <f t="shared" si="65"/>
        <v>0</v>
      </c>
      <c r="BH102" s="78">
        <f t="shared" si="66"/>
        <v>0</v>
      </c>
      <c r="BI102" s="78">
        <f t="shared" si="67"/>
        <v>0</v>
      </c>
      <c r="BJ102" s="78">
        <f t="shared" si="68"/>
        <v>0</v>
      </c>
      <c r="BK102" s="78">
        <f t="shared" si="69"/>
        <v>0</v>
      </c>
      <c r="BL102" s="78">
        <f t="shared" si="70"/>
        <v>0</v>
      </c>
      <c r="BM102" s="78">
        <f t="shared" si="71"/>
        <v>0</v>
      </c>
      <c r="BN102" s="78">
        <f t="shared" si="72"/>
        <v>0</v>
      </c>
      <c r="BO102" s="78">
        <f t="shared" si="44"/>
        <v>5.0637398250477892</v>
      </c>
      <c r="BP102" s="78">
        <f t="shared" si="73"/>
        <v>0.42197831875398245</v>
      </c>
      <c r="BQ102"/>
    </row>
    <row r="103" spans="1:69">
      <c r="A103" s="79" t="s">
        <v>7127</v>
      </c>
      <c r="B103" s="74"/>
      <c r="C103" s="79" t="s">
        <v>10831</v>
      </c>
      <c r="D103" s="75" t="str">
        <f>INDEX('PRICE LIST'!$D:$D,MATCH(RUTIN!C103,'PRICE LIST'!$E:$E,0))</f>
        <v>BOLT</v>
      </c>
      <c r="E103" s="919" t="str">
        <f>IFERROR(VLOOKUP(C103,'PRICE LIST'!E:M,2,0),0)</f>
        <v>BAUT COUNTER SHUNK L4 X 8</v>
      </c>
      <c r="F103" s="187" t="s">
        <v>7124</v>
      </c>
      <c r="G103" s="79" t="s">
        <v>109</v>
      </c>
      <c r="H103" s="919">
        <f>IFERROR(IF(G103="FOH",VLOOKUP(C103,'PRICE LIST'!E:Z,20,0),IF(G103="OPEX",VLOOKUP(C103,'PRICE LIST'!E:Z,21,0),0)),0)</f>
        <v>0</v>
      </c>
      <c r="I103" s="919">
        <f>IFERROR(IF(G103="FOH",VLOOKUP(H103,'PRICE LIST'!X:Z,3,0),IF(G103="OPEX",VLOOKUP(H103,'PRICE LIST'!Y:Z,2,0),0)),0)</f>
        <v>0</v>
      </c>
      <c r="J103" s="206" t="s">
        <v>33</v>
      </c>
      <c r="K103" s="206" t="s">
        <v>183</v>
      </c>
      <c r="L103" s="75" t="str">
        <f t="shared" si="45"/>
        <v>ALL</v>
      </c>
      <c r="M103" s="75" t="str">
        <f t="shared" si="46"/>
        <v>ALL</v>
      </c>
      <c r="N103" s="75" t="str">
        <f>IFERROR(VLOOKUP(C103,'PRICE LIST'!E:M,3,0),0)</f>
        <v>PACK</v>
      </c>
      <c r="O103" s="75" t="str">
        <f>IFERROR(VLOOKUP(C103,'PRICE LIST'!E:M,5,0),0)</f>
        <v>IDR</v>
      </c>
      <c r="P103" s="75">
        <f>IFERROR(VLOOKUP(C103,'PRICE LIST'!E:Z,8,0),0)</f>
        <v>60000</v>
      </c>
      <c r="Q103" s="75">
        <f>IFERROR(VLOOKUP(C103,'PRICE LIST'!E:Z,9,0),0)</f>
        <v>60000</v>
      </c>
      <c r="R103" s="75">
        <f>IFERROR(VLOOKUP(C103,'PRICE LIST'!E:Z,10,0),0)</f>
        <v>60000</v>
      </c>
      <c r="S103" s="75">
        <f>IFERROR(VLOOKUP(C103,'PRICE LIST'!E:Z,11,0),0)</f>
        <v>60000</v>
      </c>
      <c r="T103" s="75">
        <f>IFERROR(VLOOKUP(C103,'PRICE LIST'!E:Z,12,0),0)</f>
        <v>60000</v>
      </c>
      <c r="U103" s="75">
        <f>IFERROR(VLOOKUP(C103,'PRICE LIST'!E:Z,13,0),0)</f>
        <v>60000</v>
      </c>
      <c r="V103" s="75">
        <f>IFERROR(VLOOKUP(C103,'PRICE LIST'!E:Z,14,0),0)</f>
        <v>60000</v>
      </c>
      <c r="W103" s="75">
        <f>IFERROR(VLOOKUP(C103,'PRICE LIST'!E:Z,15,0),0)</f>
        <v>60000</v>
      </c>
      <c r="X103" s="75">
        <f>IFERROR(VLOOKUP(C103,'PRICE LIST'!E:Z,16,0),0)</f>
        <v>60000</v>
      </c>
      <c r="Y103" s="75">
        <f>IFERROR(VLOOKUP(C103,'PRICE LIST'!E:Z,17,0),0)</f>
        <v>60000</v>
      </c>
      <c r="Z103" s="75">
        <f>IFERROR(VLOOKUP(C103,'PRICE LIST'!E:Z,18,0),0)</f>
        <v>60000</v>
      </c>
      <c r="AA103" s="75">
        <f>IFERROR(VLOOKUP(C103,'PRICE LIST'!E:Z,19,0),0)</f>
        <v>60000</v>
      </c>
      <c r="AB103" s="178">
        <f t="shared" si="47"/>
        <v>3.7978048687858417</v>
      </c>
      <c r="AC103" s="178">
        <f t="shared" si="48"/>
        <v>3.7978048687858417</v>
      </c>
      <c r="AD103" s="178">
        <f t="shared" si="49"/>
        <v>3.7978048687858417</v>
      </c>
      <c r="AE103" s="178">
        <f t="shared" si="50"/>
        <v>3.7978048687858417</v>
      </c>
      <c r="AF103" s="178">
        <f t="shared" si="51"/>
        <v>3.7978048687858417</v>
      </c>
      <c r="AG103" s="178">
        <f t="shared" si="52"/>
        <v>3.7978048687858417</v>
      </c>
      <c r="AH103" s="178">
        <f t="shared" si="53"/>
        <v>3.7978048687858417</v>
      </c>
      <c r="AI103" s="178">
        <f t="shared" si="54"/>
        <v>3.7978048687858417</v>
      </c>
      <c r="AJ103" s="178">
        <f t="shared" si="55"/>
        <v>3.7978048687858417</v>
      </c>
      <c r="AK103" s="178">
        <f t="shared" si="56"/>
        <v>3.7978048687858417</v>
      </c>
      <c r="AL103" s="178">
        <f t="shared" si="57"/>
        <v>3.7978048687858417</v>
      </c>
      <c r="AM103" s="178">
        <f t="shared" si="58"/>
        <v>3.7978048687858417</v>
      </c>
      <c r="AN103" s="79"/>
      <c r="AO103" s="79"/>
      <c r="AP103" s="79">
        <v>1</v>
      </c>
      <c r="AQ103" s="79"/>
      <c r="AR103" s="79"/>
      <c r="AS103" s="79"/>
      <c r="AT103" s="79"/>
      <c r="AU103" s="79"/>
      <c r="AV103" s="79"/>
      <c r="AW103" s="79"/>
      <c r="AX103" s="79"/>
      <c r="AY103" s="79"/>
      <c r="AZ103" s="75">
        <f t="shared" si="59"/>
        <v>1</v>
      </c>
      <c r="BA103" s="77">
        <f t="shared" si="60"/>
        <v>8.3333333333333329E-2</v>
      </c>
      <c r="BC103" s="78">
        <f t="shared" si="61"/>
        <v>0</v>
      </c>
      <c r="BD103" s="78">
        <f t="shared" si="62"/>
        <v>0</v>
      </c>
      <c r="BE103" s="78">
        <f t="shared" si="63"/>
        <v>3.7978048687858417</v>
      </c>
      <c r="BF103" s="78">
        <f t="shared" si="64"/>
        <v>0</v>
      </c>
      <c r="BG103" s="78">
        <f t="shared" si="65"/>
        <v>0</v>
      </c>
      <c r="BH103" s="78">
        <f t="shared" si="66"/>
        <v>0</v>
      </c>
      <c r="BI103" s="78">
        <f t="shared" si="67"/>
        <v>0</v>
      </c>
      <c r="BJ103" s="78">
        <f t="shared" si="68"/>
        <v>0</v>
      </c>
      <c r="BK103" s="78">
        <f t="shared" si="69"/>
        <v>0</v>
      </c>
      <c r="BL103" s="78">
        <f t="shared" si="70"/>
        <v>0</v>
      </c>
      <c r="BM103" s="78">
        <f t="shared" si="71"/>
        <v>0</v>
      </c>
      <c r="BN103" s="78">
        <f t="shared" si="72"/>
        <v>0</v>
      </c>
      <c r="BO103" s="78">
        <f t="shared" si="44"/>
        <v>3.7978048687858417</v>
      </c>
      <c r="BP103" s="78">
        <f t="shared" si="73"/>
        <v>0.31648373906548682</v>
      </c>
      <c r="BQ103"/>
    </row>
    <row r="104" spans="1:69">
      <c r="A104" s="79" t="s">
        <v>7127</v>
      </c>
      <c r="B104" s="74"/>
      <c r="C104" s="79" t="s">
        <v>11243</v>
      </c>
      <c r="D104" s="75" t="str">
        <f>INDEX('PRICE LIST'!$D:$D,MATCH(RUTIN!C104,'PRICE LIST'!$E:$E,0))</f>
        <v>BOLT</v>
      </c>
      <c r="E104" s="919" t="str">
        <f>IFERROR(VLOOKUP(C104,'PRICE LIST'!E:M,2,0),0)</f>
        <v>BAUT M4 P10</v>
      </c>
      <c r="F104" s="187" t="s">
        <v>7124</v>
      </c>
      <c r="G104" s="79" t="s">
        <v>109</v>
      </c>
      <c r="H104" s="919">
        <f>IFERROR(IF(G104="FOH",VLOOKUP(C104,'PRICE LIST'!E:Z,20,0),IF(G104="OPEX",VLOOKUP(C104,'PRICE LIST'!E:Z,21,0),0)),0)</f>
        <v>0</v>
      </c>
      <c r="I104" s="919">
        <f>IFERROR(IF(G104="FOH",VLOOKUP(H104,'PRICE LIST'!X:Z,3,0),IF(G104="OPEX",VLOOKUP(H104,'PRICE LIST'!Y:Z,2,0),0)),0)</f>
        <v>0</v>
      </c>
      <c r="J104" s="206" t="s">
        <v>33</v>
      </c>
      <c r="K104" s="206" t="s">
        <v>183</v>
      </c>
      <c r="L104" s="75" t="str">
        <f t="shared" si="45"/>
        <v>ALL</v>
      </c>
      <c r="M104" s="75" t="str">
        <f t="shared" si="46"/>
        <v>ALL</v>
      </c>
      <c r="N104" s="75" t="str">
        <f>IFERROR(VLOOKUP(C104,'PRICE LIST'!E:M,3,0),0)</f>
        <v>PACK</v>
      </c>
      <c r="O104" s="75" t="str">
        <f>IFERROR(VLOOKUP(C104,'PRICE LIST'!E:M,5,0),0)</f>
        <v>IDR</v>
      </c>
      <c r="P104" s="75">
        <f>IFERROR(VLOOKUP(C104,'PRICE LIST'!E:Z,8,0),0)</f>
        <v>10000</v>
      </c>
      <c r="Q104" s="75">
        <f>IFERROR(VLOOKUP(C104,'PRICE LIST'!E:Z,9,0),0)</f>
        <v>10000</v>
      </c>
      <c r="R104" s="75">
        <f>IFERROR(VLOOKUP(C104,'PRICE LIST'!E:Z,10,0),0)</f>
        <v>10000</v>
      </c>
      <c r="S104" s="75">
        <f>IFERROR(VLOOKUP(C104,'PRICE LIST'!E:Z,11,0),0)</f>
        <v>10000</v>
      </c>
      <c r="T104" s="75">
        <f>IFERROR(VLOOKUP(C104,'PRICE LIST'!E:Z,12,0),0)</f>
        <v>10000</v>
      </c>
      <c r="U104" s="75">
        <f>IFERROR(VLOOKUP(C104,'PRICE LIST'!E:Z,13,0),0)</f>
        <v>10000</v>
      </c>
      <c r="V104" s="75">
        <f>IFERROR(VLOOKUP(C104,'PRICE LIST'!E:Z,14,0),0)</f>
        <v>10000</v>
      </c>
      <c r="W104" s="75">
        <f>IFERROR(VLOOKUP(C104,'PRICE LIST'!E:Z,15,0),0)</f>
        <v>10000</v>
      </c>
      <c r="X104" s="75">
        <f>IFERROR(VLOOKUP(C104,'PRICE LIST'!E:Z,16,0),0)</f>
        <v>10000</v>
      </c>
      <c r="Y104" s="75">
        <f>IFERROR(VLOOKUP(C104,'PRICE LIST'!E:Z,17,0),0)</f>
        <v>10000</v>
      </c>
      <c r="Z104" s="75">
        <f>IFERROR(VLOOKUP(C104,'PRICE LIST'!E:Z,18,0),0)</f>
        <v>10000</v>
      </c>
      <c r="AA104" s="75">
        <f>IFERROR(VLOOKUP(C104,'PRICE LIST'!E:Z,19,0),0)</f>
        <v>10000</v>
      </c>
      <c r="AB104" s="178">
        <f t="shared" si="47"/>
        <v>0.63296747813097365</v>
      </c>
      <c r="AC104" s="178">
        <f t="shared" si="48"/>
        <v>0.63296747813097365</v>
      </c>
      <c r="AD104" s="178">
        <f t="shared" si="49"/>
        <v>0.63296747813097365</v>
      </c>
      <c r="AE104" s="178">
        <f t="shared" si="50"/>
        <v>0.63296747813097365</v>
      </c>
      <c r="AF104" s="178">
        <f t="shared" si="51"/>
        <v>0.63296747813097365</v>
      </c>
      <c r="AG104" s="178">
        <f t="shared" si="52"/>
        <v>0.63296747813097365</v>
      </c>
      <c r="AH104" s="178">
        <f t="shared" si="53"/>
        <v>0.63296747813097365</v>
      </c>
      <c r="AI104" s="178">
        <f t="shared" si="54"/>
        <v>0.63296747813097365</v>
      </c>
      <c r="AJ104" s="178">
        <f t="shared" si="55"/>
        <v>0.63296747813097365</v>
      </c>
      <c r="AK104" s="178">
        <f t="shared" si="56"/>
        <v>0.63296747813097365</v>
      </c>
      <c r="AL104" s="178">
        <f t="shared" si="57"/>
        <v>0.63296747813097365</v>
      </c>
      <c r="AM104" s="178">
        <f t="shared" si="58"/>
        <v>0.63296747813097365</v>
      </c>
      <c r="AN104" s="79">
        <v>1</v>
      </c>
      <c r="AO104" s="79"/>
      <c r="AP104" s="79"/>
      <c r="AQ104" s="79">
        <v>1</v>
      </c>
      <c r="AR104" s="79"/>
      <c r="AS104" s="79"/>
      <c r="AT104" s="79">
        <v>1</v>
      </c>
      <c r="AU104" s="79"/>
      <c r="AV104" s="79"/>
      <c r="AW104" s="79"/>
      <c r="AX104" s="79"/>
      <c r="AY104" s="79"/>
      <c r="AZ104" s="75">
        <f t="shared" si="59"/>
        <v>3</v>
      </c>
      <c r="BA104" s="77">
        <f t="shared" si="60"/>
        <v>0.25</v>
      </c>
      <c r="BC104" s="78">
        <f t="shared" si="61"/>
        <v>0.63296747813097365</v>
      </c>
      <c r="BD104" s="78">
        <f t="shared" si="62"/>
        <v>0</v>
      </c>
      <c r="BE104" s="78">
        <f t="shared" si="63"/>
        <v>0</v>
      </c>
      <c r="BF104" s="78">
        <f t="shared" si="64"/>
        <v>0.63296747813097365</v>
      </c>
      <c r="BG104" s="78">
        <f t="shared" si="65"/>
        <v>0</v>
      </c>
      <c r="BH104" s="78">
        <f t="shared" si="66"/>
        <v>0</v>
      </c>
      <c r="BI104" s="78">
        <f t="shared" si="67"/>
        <v>0.63296747813097365</v>
      </c>
      <c r="BJ104" s="78">
        <f t="shared" si="68"/>
        <v>0</v>
      </c>
      <c r="BK104" s="78">
        <f t="shared" si="69"/>
        <v>0</v>
      </c>
      <c r="BL104" s="78">
        <f t="shared" si="70"/>
        <v>0</v>
      </c>
      <c r="BM104" s="78">
        <f t="shared" si="71"/>
        <v>0</v>
      </c>
      <c r="BN104" s="78">
        <f t="shared" si="72"/>
        <v>0</v>
      </c>
      <c r="BO104" s="78">
        <f t="shared" si="44"/>
        <v>1.8989024343929208</v>
      </c>
      <c r="BP104" s="78">
        <f t="shared" si="73"/>
        <v>0.15824186953274341</v>
      </c>
      <c r="BQ104"/>
    </row>
    <row r="105" spans="1:69">
      <c r="A105" s="79" t="s">
        <v>7127</v>
      </c>
      <c r="B105" s="74"/>
      <c r="C105" s="79" t="s">
        <v>11273</v>
      </c>
      <c r="D105" s="75" t="str">
        <f>INDEX('PRICE LIST'!$D:$D,MATCH(RUTIN!C105,'PRICE LIST'!$E:$E,0))</f>
        <v>BOLT</v>
      </c>
      <c r="E105" s="919" t="str">
        <f>IFERROR(VLOOKUP(C105,'PRICE LIST'!E:M,2,0),0)</f>
        <v>BAUT M4 P15</v>
      </c>
      <c r="F105" s="187" t="s">
        <v>7124</v>
      </c>
      <c r="G105" s="79" t="s">
        <v>109</v>
      </c>
      <c r="H105" s="919">
        <f>IFERROR(IF(G105="FOH",VLOOKUP(C105,'PRICE LIST'!E:Z,20,0),IF(G105="OPEX",VLOOKUP(C105,'PRICE LIST'!E:Z,21,0),0)),0)</f>
        <v>0</v>
      </c>
      <c r="I105" s="919">
        <f>IFERROR(IF(G105="FOH",VLOOKUP(H105,'PRICE LIST'!X:Z,3,0),IF(G105="OPEX",VLOOKUP(H105,'PRICE LIST'!Y:Z,2,0),0)),0)</f>
        <v>0</v>
      </c>
      <c r="J105" s="206" t="s">
        <v>33</v>
      </c>
      <c r="K105" s="206" t="s">
        <v>183</v>
      </c>
      <c r="L105" s="75" t="str">
        <f t="shared" si="45"/>
        <v>ALL</v>
      </c>
      <c r="M105" s="75" t="str">
        <f t="shared" si="46"/>
        <v>ALL</v>
      </c>
      <c r="N105" s="75" t="str">
        <f>IFERROR(VLOOKUP(C105,'PRICE LIST'!E:M,3,0),0)</f>
        <v>PACK</v>
      </c>
      <c r="O105" s="75" t="str">
        <f>IFERROR(VLOOKUP(C105,'PRICE LIST'!E:M,5,0),0)</f>
        <v>IDR</v>
      </c>
      <c r="P105" s="75">
        <f>IFERROR(VLOOKUP(C105,'PRICE LIST'!E:Z,8,0),0)</f>
        <v>11000</v>
      </c>
      <c r="Q105" s="75">
        <f>IFERROR(VLOOKUP(C105,'PRICE LIST'!E:Z,9,0),0)</f>
        <v>11000</v>
      </c>
      <c r="R105" s="75">
        <f>IFERROR(VLOOKUP(C105,'PRICE LIST'!E:Z,10,0),0)</f>
        <v>11000</v>
      </c>
      <c r="S105" s="75">
        <f>IFERROR(VLOOKUP(C105,'PRICE LIST'!E:Z,11,0),0)</f>
        <v>11000</v>
      </c>
      <c r="T105" s="75">
        <f>IFERROR(VLOOKUP(C105,'PRICE LIST'!E:Z,12,0),0)</f>
        <v>11000</v>
      </c>
      <c r="U105" s="75">
        <f>IFERROR(VLOOKUP(C105,'PRICE LIST'!E:Z,13,0),0)</f>
        <v>11000</v>
      </c>
      <c r="V105" s="75">
        <f>IFERROR(VLOOKUP(C105,'PRICE LIST'!E:Z,14,0),0)</f>
        <v>11000</v>
      </c>
      <c r="W105" s="75">
        <f>IFERROR(VLOOKUP(C105,'PRICE LIST'!E:Z,15,0),0)</f>
        <v>11000</v>
      </c>
      <c r="X105" s="75">
        <f>IFERROR(VLOOKUP(C105,'PRICE LIST'!E:Z,16,0),0)</f>
        <v>11000</v>
      </c>
      <c r="Y105" s="75">
        <f>IFERROR(VLOOKUP(C105,'PRICE LIST'!E:Z,17,0),0)</f>
        <v>11000</v>
      </c>
      <c r="Z105" s="75">
        <f>IFERROR(VLOOKUP(C105,'PRICE LIST'!E:Z,18,0),0)</f>
        <v>11000</v>
      </c>
      <c r="AA105" s="75">
        <f>IFERROR(VLOOKUP(C105,'PRICE LIST'!E:Z,19,0),0)</f>
        <v>11000</v>
      </c>
      <c r="AB105" s="178">
        <f t="shared" si="47"/>
        <v>0.696264225944071</v>
      </c>
      <c r="AC105" s="178">
        <f t="shared" si="48"/>
        <v>0.696264225944071</v>
      </c>
      <c r="AD105" s="178">
        <f t="shared" si="49"/>
        <v>0.696264225944071</v>
      </c>
      <c r="AE105" s="178">
        <f t="shared" si="50"/>
        <v>0.696264225944071</v>
      </c>
      <c r="AF105" s="178">
        <f t="shared" si="51"/>
        <v>0.696264225944071</v>
      </c>
      <c r="AG105" s="178">
        <f t="shared" si="52"/>
        <v>0.696264225944071</v>
      </c>
      <c r="AH105" s="178">
        <f t="shared" si="53"/>
        <v>0.696264225944071</v>
      </c>
      <c r="AI105" s="178">
        <f t="shared" si="54"/>
        <v>0.696264225944071</v>
      </c>
      <c r="AJ105" s="178">
        <f t="shared" si="55"/>
        <v>0.696264225944071</v>
      </c>
      <c r="AK105" s="178">
        <f t="shared" si="56"/>
        <v>0.696264225944071</v>
      </c>
      <c r="AL105" s="178">
        <f t="shared" si="57"/>
        <v>0.696264225944071</v>
      </c>
      <c r="AM105" s="178">
        <f t="shared" si="58"/>
        <v>0.696264225944071</v>
      </c>
      <c r="AN105" s="79"/>
      <c r="AO105" s="79">
        <v>1</v>
      </c>
      <c r="AP105" s="79"/>
      <c r="AQ105" s="79"/>
      <c r="AR105" s="79">
        <v>1</v>
      </c>
      <c r="AS105" s="79"/>
      <c r="AT105" s="79"/>
      <c r="AU105" s="79">
        <v>1</v>
      </c>
      <c r="AV105" s="79"/>
      <c r="AW105" s="79"/>
      <c r="AX105" s="79"/>
      <c r="AY105" s="79"/>
      <c r="AZ105" s="75">
        <f t="shared" si="59"/>
        <v>3</v>
      </c>
      <c r="BA105" s="77">
        <f t="shared" si="60"/>
        <v>0.25</v>
      </c>
      <c r="BC105" s="78">
        <f t="shared" si="61"/>
        <v>0</v>
      </c>
      <c r="BD105" s="78">
        <f t="shared" si="62"/>
        <v>0.696264225944071</v>
      </c>
      <c r="BE105" s="78">
        <f t="shared" si="63"/>
        <v>0</v>
      </c>
      <c r="BF105" s="78">
        <f t="shared" si="64"/>
        <v>0</v>
      </c>
      <c r="BG105" s="78">
        <f t="shared" si="65"/>
        <v>0.696264225944071</v>
      </c>
      <c r="BH105" s="78">
        <f t="shared" si="66"/>
        <v>0</v>
      </c>
      <c r="BI105" s="78">
        <f t="shared" si="67"/>
        <v>0</v>
      </c>
      <c r="BJ105" s="78">
        <f t="shared" si="68"/>
        <v>0.696264225944071</v>
      </c>
      <c r="BK105" s="78">
        <f t="shared" si="69"/>
        <v>0</v>
      </c>
      <c r="BL105" s="78">
        <f t="shared" si="70"/>
        <v>0</v>
      </c>
      <c r="BM105" s="78">
        <f t="shared" si="71"/>
        <v>0</v>
      </c>
      <c r="BN105" s="78">
        <f t="shared" si="72"/>
        <v>0</v>
      </c>
      <c r="BO105" s="78">
        <f t="shared" si="44"/>
        <v>2.0887926778322132</v>
      </c>
      <c r="BP105" s="78">
        <f t="shared" si="73"/>
        <v>0.17406605648601778</v>
      </c>
      <c r="BQ105"/>
    </row>
    <row r="106" spans="1:69">
      <c r="A106" s="79" t="s">
        <v>7127</v>
      </c>
      <c r="B106" s="74"/>
      <c r="C106" s="79" t="s">
        <v>11244</v>
      </c>
      <c r="D106" s="75" t="str">
        <f>INDEX('PRICE LIST'!$D:$D,MATCH(RUTIN!C106,'PRICE LIST'!$E:$E,0))</f>
        <v>BOLT</v>
      </c>
      <c r="E106" s="919" t="str">
        <f>IFERROR(VLOOKUP(C106,'PRICE LIST'!E:M,2,0),0)</f>
        <v>BAUT M4 P20</v>
      </c>
      <c r="F106" s="187" t="s">
        <v>7124</v>
      </c>
      <c r="G106" s="79" t="s">
        <v>109</v>
      </c>
      <c r="H106" s="919">
        <f>IFERROR(IF(G106="FOH",VLOOKUP(C106,'PRICE LIST'!E:Z,20,0),IF(G106="OPEX",VLOOKUP(C106,'PRICE LIST'!E:Z,21,0),0)),0)</f>
        <v>0</v>
      </c>
      <c r="I106" s="919">
        <f>IFERROR(IF(G106="FOH",VLOOKUP(H106,'PRICE LIST'!X:Z,3,0),IF(G106="OPEX",VLOOKUP(H106,'PRICE LIST'!Y:Z,2,0),0)),0)</f>
        <v>0</v>
      </c>
      <c r="J106" s="206" t="s">
        <v>33</v>
      </c>
      <c r="K106" s="206" t="s">
        <v>183</v>
      </c>
      <c r="L106" s="75" t="str">
        <f t="shared" si="45"/>
        <v>ALL</v>
      </c>
      <c r="M106" s="75" t="str">
        <f t="shared" si="46"/>
        <v>ALL</v>
      </c>
      <c r="N106" s="75" t="str">
        <f>IFERROR(VLOOKUP(C106,'PRICE LIST'!E:M,3,0),0)</f>
        <v>PACK</v>
      </c>
      <c r="O106" s="75" t="str">
        <f>IFERROR(VLOOKUP(C106,'PRICE LIST'!E:M,5,0),0)</f>
        <v>IDR</v>
      </c>
      <c r="P106" s="75">
        <f>IFERROR(VLOOKUP(C106,'PRICE LIST'!E:Z,8,0),0)</f>
        <v>11600</v>
      </c>
      <c r="Q106" s="75">
        <f>IFERROR(VLOOKUP(C106,'PRICE LIST'!E:Z,9,0),0)</f>
        <v>11600</v>
      </c>
      <c r="R106" s="75">
        <f>IFERROR(VLOOKUP(C106,'PRICE LIST'!E:Z,10,0),0)</f>
        <v>11600</v>
      </c>
      <c r="S106" s="75">
        <f>IFERROR(VLOOKUP(C106,'PRICE LIST'!E:Z,11,0),0)</f>
        <v>11600</v>
      </c>
      <c r="T106" s="75">
        <f>IFERROR(VLOOKUP(C106,'PRICE LIST'!E:Z,12,0),0)</f>
        <v>11600</v>
      </c>
      <c r="U106" s="75">
        <f>IFERROR(VLOOKUP(C106,'PRICE LIST'!E:Z,13,0),0)</f>
        <v>11600</v>
      </c>
      <c r="V106" s="75">
        <f>IFERROR(VLOOKUP(C106,'PRICE LIST'!E:Z,14,0),0)</f>
        <v>11600</v>
      </c>
      <c r="W106" s="75">
        <f>IFERROR(VLOOKUP(C106,'PRICE LIST'!E:Z,15,0),0)</f>
        <v>11600</v>
      </c>
      <c r="X106" s="75">
        <f>IFERROR(VLOOKUP(C106,'PRICE LIST'!E:Z,16,0),0)</f>
        <v>11600</v>
      </c>
      <c r="Y106" s="75">
        <f>IFERROR(VLOOKUP(C106,'PRICE LIST'!E:Z,17,0),0)</f>
        <v>11600</v>
      </c>
      <c r="Z106" s="75">
        <f>IFERROR(VLOOKUP(C106,'PRICE LIST'!E:Z,18,0),0)</f>
        <v>11600</v>
      </c>
      <c r="AA106" s="75">
        <f>IFERROR(VLOOKUP(C106,'PRICE LIST'!E:Z,19,0),0)</f>
        <v>11600</v>
      </c>
      <c r="AB106" s="178">
        <f t="shared" si="47"/>
        <v>0.73424227463192937</v>
      </c>
      <c r="AC106" s="178">
        <f t="shared" si="48"/>
        <v>0.73424227463192937</v>
      </c>
      <c r="AD106" s="178">
        <f t="shared" si="49"/>
        <v>0.73424227463192937</v>
      </c>
      <c r="AE106" s="178">
        <f t="shared" si="50"/>
        <v>0.73424227463192937</v>
      </c>
      <c r="AF106" s="178">
        <f t="shared" si="51"/>
        <v>0.73424227463192937</v>
      </c>
      <c r="AG106" s="178">
        <f t="shared" si="52"/>
        <v>0.73424227463192937</v>
      </c>
      <c r="AH106" s="178">
        <f t="shared" si="53"/>
        <v>0.73424227463192937</v>
      </c>
      <c r="AI106" s="178">
        <f t="shared" si="54"/>
        <v>0.73424227463192937</v>
      </c>
      <c r="AJ106" s="178">
        <f t="shared" si="55"/>
        <v>0.73424227463192937</v>
      </c>
      <c r="AK106" s="178">
        <f t="shared" si="56"/>
        <v>0.73424227463192937</v>
      </c>
      <c r="AL106" s="178">
        <f t="shared" si="57"/>
        <v>0.73424227463192937</v>
      </c>
      <c r="AM106" s="178">
        <f t="shared" si="58"/>
        <v>0.73424227463192937</v>
      </c>
      <c r="AN106" s="79"/>
      <c r="AO106" s="79"/>
      <c r="AP106" s="79">
        <v>1</v>
      </c>
      <c r="AQ106" s="79"/>
      <c r="AR106" s="79"/>
      <c r="AS106" s="79">
        <v>1</v>
      </c>
      <c r="AT106" s="79"/>
      <c r="AU106" s="79"/>
      <c r="AV106" s="79">
        <v>1</v>
      </c>
      <c r="AW106" s="79"/>
      <c r="AX106" s="79"/>
      <c r="AY106" s="79"/>
      <c r="AZ106" s="75">
        <f t="shared" si="59"/>
        <v>3</v>
      </c>
      <c r="BA106" s="77">
        <f t="shared" si="60"/>
        <v>0.25</v>
      </c>
      <c r="BC106" s="78">
        <f t="shared" si="61"/>
        <v>0</v>
      </c>
      <c r="BD106" s="78">
        <f t="shared" si="62"/>
        <v>0</v>
      </c>
      <c r="BE106" s="78">
        <f t="shared" si="63"/>
        <v>0.73424227463192937</v>
      </c>
      <c r="BF106" s="78">
        <f t="shared" si="64"/>
        <v>0</v>
      </c>
      <c r="BG106" s="78">
        <f t="shared" si="65"/>
        <v>0</v>
      </c>
      <c r="BH106" s="78">
        <f t="shared" si="66"/>
        <v>0.73424227463192937</v>
      </c>
      <c r="BI106" s="78">
        <f t="shared" si="67"/>
        <v>0</v>
      </c>
      <c r="BJ106" s="78">
        <f t="shared" si="68"/>
        <v>0</v>
      </c>
      <c r="BK106" s="78">
        <f t="shared" si="69"/>
        <v>0.73424227463192937</v>
      </c>
      <c r="BL106" s="78">
        <f t="shared" si="70"/>
        <v>0</v>
      </c>
      <c r="BM106" s="78">
        <f t="shared" si="71"/>
        <v>0</v>
      </c>
      <c r="BN106" s="78">
        <f t="shared" si="72"/>
        <v>0</v>
      </c>
      <c r="BO106" s="78">
        <f t="shared" si="44"/>
        <v>2.2027268238957882</v>
      </c>
      <c r="BP106" s="78">
        <f t="shared" si="73"/>
        <v>0.18356056865798234</v>
      </c>
      <c r="BQ106"/>
    </row>
    <row r="107" spans="1:69">
      <c r="A107" s="79" t="s">
        <v>7127</v>
      </c>
      <c r="B107" s="74"/>
      <c r="C107" s="79" t="s">
        <v>11272</v>
      </c>
      <c r="D107" s="75" t="str">
        <f>INDEX('PRICE LIST'!$D:$D,MATCH(RUTIN!C107,'PRICE LIST'!$E:$E,0))</f>
        <v>BOLT</v>
      </c>
      <c r="E107" s="919" t="str">
        <f>IFERROR(VLOOKUP(C107,'PRICE LIST'!E:M,2,0),0)</f>
        <v>BAUT M4 P 25</v>
      </c>
      <c r="F107" s="187" t="s">
        <v>7124</v>
      </c>
      <c r="G107" s="79" t="s">
        <v>109</v>
      </c>
      <c r="H107" s="919">
        <f>IFERROR(IF(G107="FOH",VLOOKUP(C107,'PRICE LIST'!E:Z,20,0),IF(G107="OPEX",VLOOKUP(C107,'PRICE LIST'!E:Z,21,0),0)),0)</f>
        <v>0</v>
      </c>
      <c r="I107" s="919">
        <f>IFERROR(IF(G107="FOH",VLOOKUP(H107,'PRICE LIST'!X:Z,3,0),IF(G107="OPEX",VLOOKUP(H107,'PRICE LIST'!Y:Z,2,0),0)),0)</f>
        <v>0</v>
      </c>
      <c r="J107" s="206" t="s">
        <v>33</v>
      </c>
      <c r="K107" s="206" t="s">
        <v>183</v>
      </c>
      <c r="L107" s="75" t="str">
        <f t="shared" si="45"/>
        <v>ALL</v>
      </c>
      <c r="M107" s="75" t="str">
        <f t="shared" si="46"/>
        <v>ALL</v>
      </c>
      <c r="N107" s="75" t="str">
        <f>IFERROR(VLOOKUP(C107,'PRICE LIST'!E:M,3,0),0)</f>
        <v>PACK</v>
      </c>
      <c r="O107" s="75" t="str">
        <f>IFERROR(VLOOKUP(C107,'PRICE LIST'!E:M,5,0),0)</f>
        <v>IDR</v>
      </c>
      <c r="P107" s="75">
        <f>IFERROR(VLOOKUP(C107,'PRICE LIST'!E:Z,8,0),0)</f>
        <v>13000</v>
      </c>
      <c r="Q107" s="75">
        <f>IFERROR(VLOOKUP(C107,'PRICE LIST'!E:Z,9,0),0)</f>
        <v>13000</v>
      </c>
      <c r="R107" s="75">
        <f>IFERROR(VLOOKUP(C107,'PRICE LIST'!E:Z,10,0),0)</f>
        <v>13000</v>
      </c>
      <c r="S107" s="75">
        <f>IFERROR(VLOOKUP(C107,'PRICE LIST'!E:Z,11,0),0)</f>
        <v>13000</v>
      </c>
      <c r="T107" s="75">
        <f>IFERROR(VLOOKUP(C107,'PRICE LIST'!E:Z,12,0),0)</f>
        <v>13000</v>
      </c>
      <c r="U107" s="75">
        <f>IFERROR(VLOOKUP(C107,'PRICE LIST'!E:Z,13,0),0)</f>
        <v>13000</v>
      </c>
      <c r="V107" s="75">
        <f>IFERROR(VLOOKUP(C107,'PRICE LIST'!E:Z,14,0),0)</f>
        <v>13500</v>
      </c>
      <c r="W107" s="75">
        <f>IFERROR(VLOOKUP(C107,'PRICE LIST'!E:Z,15,0),0)</f>
        <v>13500</v>
      </c>
      <c r="X107" s="75">
        <f>IFERROR(VLOOKUP(C107,'PRICE LIST'!E:Z,16,0),0)</f>
        <v>13500</v>
      </c>
      <c r="Y107" s="75">
        <f>IFERROR(VLOOKUP(C107,'PRICE LIST'!E:Z,17,0),0)</f>
        <v>13500</v>
      </c>
      <c r="Z107" s="75">
        <f>IFERROR(VLOOKUP(C107,'PRICE LIST'!E:Z,18,0),0)</f>
        <v>13500</v>
      </c>
      <c r="AA107" s="75">
        <f>IFERROR(VLOOKUP(C107,'PRICE LIST'!E:Z,19,0),0)</f>
        <v>13500</v>
      </c>
      <c r="AB107" s="178">
        <f t="shared" si="47"/>
        <v>0.82285772157026571</v>
      </c>
      <c r="AC107" s="178">
        <f t="shared" si="48"/>
        <v>0.82285772157026571</v>
      </c>
      <c r="AD107" s="178">
        <f t="shared" si="49"/>
        <v>0.82285772157026571</v>
      </c>
      <c r="AE107" s="178">
        <f t="shared" si="50"/>
        <v>0.82285772157026571</v>
      </c>
      <c r="AF107" s="178">
        <f t="shared" si="51"/>
        <v>0.82285772157026571</v>
      </c>
      <c r="AG107" s="178">
        <f t="shared" si="52"/>
        <v>0.82285772157026571</v>
      </c>
      <c r="AH107" s="178">
        <f t="shared" si="53"/>
        <v>0.85450609547681433</v>
      </c>
      <c r="AI107" s="178">
        <f t="shared" si="54"/>
        <v>0.85450609547681433</v>
      </c>
      <c r="AJ107" s="178">
        <f t="shared" si="55"/>
        <v>0.85450609547681433</v>
      </c>
      <c r="AK107" s="178">
        <f t="shared" si="56"/>
        <v>0.85450609547681433</v>
      </c>
      <c r="AL107" s="178">
        <f t="shared" si="57"/>
        <v>0.85450609547681433</v>
      </c>
      <c r="AM107" s="178">
        <f t="shared" si="58"/>
        <v>0.85450609547681433</v>
      </c>
      <c r="AN107" s="79"/>
      <c r="AO107" s="79"/>
      <c r="AP107" s="79"/>
      <c r="AQ107" s="79">
        <v>1</v>
      </c>
      <c r="AR107" s="79"/>
      <c r="AS107" s="79"/>
      <c r="AT107" s="79">
        <v>1</v>
      </c>
      <c r="AU107" s="79"/>
      <c r="AV107" s="79"/>
      <c r="AW107" s="79">
        <v>1</v>
      </c>
      <c r="AX107" s="79"/>
      <c r="AY107" s="79"/>
      <c r="AZ107" s="75">
        <f t="shared" si="59"/>
        <v>3</v>
      </c>
      <c r="BA107" s="77">
        <f t="shared" si="60"/>
        <v>0.25</v>
      </c>
      <c r="BC107" s="78">
        <f t="shared" si="61"/>
        <v>0</v>
      </c>
      <c r="BD107" s="78">
        <f t="shared" si="62"/>
        <v>0</v>
      </c>
      <c r="BE107" s="78">
        <f t="shared" si="63"/>
        <v>0</v>
      </c>
      <c r="BF107" s="78">
        <f t="shared" si="64"/>
        <v>0.82285772157026571</v>
      </c>
      <c r="BG107" s="78">
        <f t="shared" si="65"/>
        <v>0</v>
      </c>
      <c r="BH107" s="78">
        <f t="shared" si="66"/>
        <v>0</v>
      </c>
      <c r="BI107" s="78">
        <f t="shared" si="67"/>
        <v>0.85450609547681433</v>
      </c>
      <c r="BJ107" s="78">
        <f t="shared" si="68"/>
        <v>0</v>
      </c>
      <c r="BK107" s="78">
        <f t="shared" si="69"/>
        <v>0</v>
      </c>
      <c r="BL107" s="78">
        <f t="shared" si="70"/>
        <v>0.85450609547681433</v>
      </c>
      <c r="BM107" s="78">
        <f t="shared" si="71"/>
        <v>0</v>
      </c>
      <c r="BN107" s="78">
        <f t="shared" si="72"/>
        <v>0</v>
      </c>
      <c r="BO107" s="78">
        <f t="shared" si="44"/>
        <v>2.5318699125238942</v>
      </c>
      <c r="BP107" s="78">
        <f t="shared" si="73"/>
        <v>0.21098915937699117</v>
      </c>
      <c r="BQ107"/>
    </row>
    <row r="108" spans="1:69">
      <c r="A108" s="79" t="s">
        <v>7127</v>
      </c>
      <c r="B108" s="74"/>
      <c r="C108" s="79" t="s">
        <v>11277</v>
      </c>
      <c r="D108" s="75" t="str">
        <f>INDEX('PRICE LIST'!$D:$D,MATCH(RUTIN!C108,'PRICE LIST'!$E:$E,0))</f>
        <v>BOLT</v>
      </c>
      <c r="E108" s="919" t="str">
        <f>IFERROR(VLOOKUP(C108,'PRICE LIST'!E:M,2,0),0)</f>
        <v>BAUT M4 P50</v>
      </c>
      <c r="F108" s="187" t="s">
        <v>7124</v>
      </c>
      <c r="G108" s="79" t="s">
        <v>109</v>
      </c>
      <c r="H108" s="919">
        <f>IFERROR(IF(G108="FOH",VLOOKUP(C108,'PRICE LIST'!E:Z,20,0),IF(G108="OPEX",VLOOKUP(C108,'PRICE LIST'!E:Z,21,0),0)),0)</f>
        <v>0</v>
      </c>
      <c r="I108" s="919">
        <f>IFERROR(IF(G108="FOH",VLOOKUP(H108,'PRICE LIST'!X:Z,3,0),IF(G108="OPEX",VLOOKUP(H108,'PRICE LIST'!Y:Z,2,0),0)),0)</f>
        <v>0</v>
      </c>
      <c r="J108" s="206" t="s">
        <v>33</v>
      </c>
      <c r="K108" s="206" t="s">
        <v>183</v>
      </c>
      <c r="L108" s="75" t="str">
        <f t="shared" si="45"/>
        <v>ALL</v>
      </c>
      <c r="M108" s="75" t="str">
        <f t="shared" si="46"/>
        <v>ALL</v>
      </c>
      <c r="N108" s="75" t="str">
        <f>IFERROR(VLOOKUP(C108,'PRICE LIST'!E:M,3,0),0)</f>
        <v>PACK</v>
      </c>
      <c r="O108" s="75" t="str">
        <f>IFERROR(VLOOKUP(C108,'PRICE LIST'!E:M,5,0),0)</f>
        <v>IDR</v>
      </c>
      <c r="P108" s="75">
        <f>IFERROR(VLOOKUP(C108,'PRICE LIST'!E:Z,8,0),0)</f>
        <v>17200</v>
      </c>
      <c r="Q108" s="75">
        <f>IFERROR(VLOOKUP(C108,'PRICE LIST'!E:Z,9,0),0)</f>
        <v>17200</v>
      </c>
      <c r="R108" s="75">
        <f>IFERROR(VLOOKUP(C108,'PRICE LIST'!E:Z,10,0),0)</f>
        <v>17200</v>
      </c>
      <c r="S108" s="75">
        <f>IFERROR(VLOOKUP(C108,'PRICE LIST'!E:Z,11,0),0)</f>
        <v>17200</v>
      </c>
      <c r="T108" s="75">
        <f>IFERROR(VLOOKUP(C108,'PRICE LIST'!E:Z,12,0),0)</f>
        <v>17200</v>
      </c>
      <c r="U108" s="75">
        <f>IFERROR(VLOOKUP(C108,'PRICE LIST'!E:Z,13,0),0)</f>
        <v>17200</v>
      </c>
      <c r="V108" s="75">
        <f>IFERROR(VLOOKUP(C108,'PRICE LIST'!E:Z,14,0),0)</f>
        <v>17200</v>
      </c>
      <c r="W108" s="75">
        <f>IFERROR(VLOOKUP(C108,'PRICE LIST'!E:Z,15,0),0)</f>
        <v>17200</v>
      </c>
      <c r="X108" s="75">
        <f>IFERROR(VLOOKUP(C108,'PRICE LIST'!E:Z,16,0),0)</f>
        <v>17200</v>
      </c>
      <c r="Y108" s="75">
        <f>IFERROR(VLOOKUP(C108,'PRICE LIST'!E:Z,17,0),0)</f>
        <v>17200</v>
      </c>
      <c r="Z108" s="75">
        <f>IFERROR(VLOOKUP(C108,'PRICE LIST'!E:Z,18,0),0)</f>
        <v>17200</v>
      </c>
      <c r="AA108" s="75">
        <f>IFERROR(VLOOKUP(C108,'PRICE LIST'!E:Z,19,0),0)</f>
        <v>17200</v>
      </c>
      <c r="AB108" s="178">
        <f t="shared" si="47"/>
        <v>1.0887040623852746</v>
      </c>
      <c r="AC108" s="178">
        <f t="shared" si="48"/>
        <v>1.0887040623852746</v>
      </c>
      <c r="AD108" s="178">
        <f t="shared" si="49"/>
        <v>1.0887040623852746</v>
      </c>
      <c r="AE108" s="178">
        <f t="shared" si="50"/>
        <v>1.0887040623852746</v>
      </c>
      <c r="AF108" s="178">
        <f t="shared" si="51"/>
        <v>1.0887040623852746</v>
      </c>
      <c r="AG108" s="178">
        <f t="shared" si="52"/>
        <v>1.0887040623852746</v>
      </c>
      <c r="AH108" s="178">
        <f t="shared" si="53"/>
        <v>1.0887040623852746</v>
      </c>
      <c r="AI108" s="178">
        <f t="shared" si="54"/>
        <v>1.0887040623852746</v>
      </c>
      <c r="AJ108" s="178">
        <f t="shared" si="55"/>
        <v>1.0887040623852746</v>
      </c>
      <c r="AK108" s="178">
        <f t="shared" si="56"/>
        <v>1.0887040623852746</v>
      </c>
      <c r="AL108" s="178">
        <f t="shared" si="57"/>
        <v>1.0887040623852746</v>
      </c>
      <c r="AM108" s="178">
        <f t="shared" si="58"/>
        <v>1.0887040623852746</v>
      </c>
      <c r="AN108" s="79"/>
      <c r="AO108" s="79"/>
      <c r="AP108" s="79"/>
      <c r="AQ108" s="79"/>
      <c r="AR108" s="79"/>
      <c r="AS108" s="79"/>
      <c r="AT108" s="79"/>
      <c r="AU108" s="79"/>
      <c r="AV108" s="79">
        <v>1</v>
      </c>
      <c r="AW108" s="79"/>
      <c r="AX108" s="79"/>
      <c r="AY108" s="79"/>
      <c r="AZ108" s="75">
        <f t="shared" si="59"/>
        <v>1</v>
      </c>
      <c r="BA108" s="77">
        <f t="shared" si="60"/>
        <v>8.3333333333333329E-2</v>
      </c>
      <c r="BC108" s="78">
        <f t="shared" si="61"/>
        <v>0</v>
      </c>
      <c r="BD108" s="78">
        <f t="shared" si="62"/>
        <v>0</v>
      </c>
      <c r="BE108" s="78">
        <f t="shared" si="63"/>
        <v>0</v>
      </c>
      <c r="BF108" s="78">
        <f t="shared" si="64"/>
        <v>0</v>
      </c>
      <c r="BG108" s="78">
        <f t="shared" si="65"/>
        <v>0</v>
      </c>
      <c r="BH108" s="78">
        <f t="shared" si="66"/>
        <v>0</v>
      </c>
      <c r="BI108" s="78">
        <f t="shared" si="67"/>
        <v>0</v>
      </c>
      <c r="BJ108" s="78">
        <f t="shared" si="68"/>
        <v>0</v>
      </c>
      <c r="BK108" s="78">
        <f t="shared" si="69"/>
        <v>1.0887040623852746</v>
      </c>
      <c r="BL108" s="78">
        <f t="shared" si="70"/>
        <v>0</v>
      </c>
      <c r="BM108" s="78">
        <f t="shared" si="71"/>
        <v>0</v>
      </c>
      <c r="BN108" s="78">
        <f t="shared" si="72"/>
        <v>0</v>
      </c>
      <c r="BO108" s="78">
        <f t="shared" si="44"/>
        <v>1.0887040623852746</v>
      </c>
      <c r="BP108" s="78">
        <f t="shared" si="73"/>
        <v>9.0725338532106223E-2</v>
      </c>
      <c r="BQ108"/>
    </row>
    <row r="109" spans="1:69">
      <c r="A109" s="79" t="s">
        <v>7127</v>
      </c>
      <c r="B109" s="74"/>
      <c r="C109" s="79" t="s">
        <v>11288</v>
      </c>
      <c r="D109" s="75" t="str">
        <f>INDEX('PRICE LIST'!$D:$D,MATCH(RUTIN!C109,'PRICE LIST'!$E:$E,0))</f>
        <v>BOLT</v>
      </c>
      <c r="E109" s="919" t="str">
        <f>IFERROR(VLOOKUP(C109,'PRICE LIST'!E:M,2,0),0)</f>
        <v>BAUT WAFERHEAD P20 (1 PAK = 100 PCE)</v>
      </c>
      <c r="F109" s="187" t="s">
        <v>7124</v>
      </c>
      <c r="G109" s="79" t="s">
        <v>109</v>
      </c>
      <c r="H109" s="919">
        <f>IFERROR(IF(G109="FOH",VLOOKUP(C109,'PRICE LIST'!E:Z,20,0),IF(G109="OPEX",VLOOKUP(C109,'PRICE LIST'!E:Z,21,0),0)),0)</f>
        <v>0</v>
      </c>
      <c r="I109" s="919">
        <f>IFERROR(IF(G109="FOH",VLOOKUP(H109,'PRICE LIST'!X:Z,3,0),IF(G109="OPEX",VLOOKUP(H109,'PRICE LIST'!Y:Z,2,0),0)),0)</f>
        <v>0</v>
      </c>
      <c r="J109" s="206" t="s">
        <v>33</v>
      </c>
      <c r="K109" s="206" t="s">
        <v>183</v>
      </c>
      <c r="L109" s="75" t="str">
        <f t="shared" si="45"/>
        <v>ALL</v>
      </c>
      <c r="M109" s="75" t="str">
        <f t="shared" si="46"/>
        <v>ALL</v>
      </c>
      <c r="N109" s="75" t="str">
        <f>IFERROR(VLOOKUP(C109,'PRICE LIST'!E:M,3,0),0)</f>
        <v>PACK</v>
      </c>
      <c r="O109" s="75" t="str">
        <f>IFERROR(VLOOKUP(C109,'PRICE LIST'!E:M,5,0),0)</f>
        <v>IDR</v>
      </c>
      <c r="P109" s="75">
        <f>IFERROR(VLOOKUP(C109,'PRICE LIST'!E:Z,8,0),0)</f>
        <v>24313</v>
      </c>
      <c r="Q109" s="75">
        <f>IFERROR(VLOOKUP(C109,'PRICE LIST'!E:Z,9,0),0)</f>
        <v>24313</v>
      </c>
      <c r="R109" s="75">
        <f>IFERROR(VLOOKUP(C109,'PRICE LIST'!E:Z,10,0),0)</f>
        <v>24313</v>
      </c>
      <c r="S109" s="75">
        <f>IFERROR(VLOOKUP(C109,'PRICE LIST'!E:Z,11,0),0)</f>
        <v>24313</v>
      </c>
      <c r="T109" s="75">
        <f>IFERROR(VLOOKUP(C109,'PRICE LIST'!E:Z,12,0),0)</f>
        <v>24313</v>
      </c>
      <c r="U109" s="75">
        <f>IFERROR(VLOOKUP(C109,'PRICE LIST'!E:Z,13,0),0)</f>
        <v>24313</v>
      </c>
      <c r="V109" s="75">
        <f>IFERROR(VLOOKUP(C109,'PRICE LIST'!E:Z,14,0),0)</f>
        <v>25127</v>
      </c>
      <c r="W109" s="75">
        <f>IFERROR(VLOOKUP(C109,'PRICE LIST'!E:Z,15,0),0)</f>
        <v>25127</v>
      </c>
      <c r="X109" s="75">
        <f>IFERROR(VLOOKUP(C109,'PRICE LIST'!E:Z,16,0),0)</f>
        <v>25127</v>
      </c>
      <c r="Y109" s="75">
        <f>IFERROR(VLOOKUP(C109,'PRICE LIST'!E:Z,17,0),0)</f>
        <v>25127</v>
      </c>
      <c r="Z109" s="75">
        <f>IFERROR(VLOOKUP(C109,'PRICE LIST'!E:Z,18,0),0)</f>
        <v>25127</v>
      </c>
      <c r="AA109" s="75">
        <f>IFERROR(VLOOKUP(C109,'PRICE LIST'!E:Z,19,0),0)</f>
        <v>25127</v>
      </c>
      <c r="AB109" s="178">
        <f t="shared" si="47"/>
        <v>1.538933829579836</v>
      </c>
      <c r="AC109" s="178">
        <f t="shared" si="48"/>
        <v>1.538933829579836</v>
      </c>
      <c r="AD109" s="178">
        <f t="shared" si="49"/>
        <v>1.538933829579836</v>
      </c>
      <c r="AE109" s="178">
        <f t="shared" si="50"/>
        <v>1.538933829579836</v>
      </c>
      <c r="AF109" s="178">
        <f t="shared" si="51"/>
        <v>1.538933829579836</v>
      </c>
      <c r="AG109" s="178">
        <f t="shared" si="52"/>
        <v>1.538933829579836</v>
      </c>
      <c r="AH109" s="178">
        <f t="shared" si="53"/>
        <v>1.5904573822996975</v>
      </c>
      <c r="AI109" s="178">
        <f t="shared" si="54"/>
        <v>1.5904573822996975</v>
      </c>
      <c r="AJ109" s="178">
        <f t="shared" si="55"/>
        <v>1.5904573822996975</v>
      </c>
      <c r="AK109" s="178">
        <f t="shared" si="56"/>
        <v>1.5904573822996975</v>
      </c>
      <c r="AL109" s="178">
        <f t="shared" si="57"/>
        <v>1.5904573822996975</v>
      </c>
      <c r="AM109" s="178">
        <f t="shared" si="58"/>
        <v>1.5904573822996975</v>
      </c>
      <c r="AN109" s="79"/>
      <c r="AO109" s="79"/>
      <c r="AP109" s="79"/>
      <c r="AQ109" s="79"/>
      <c r="AR109" s="79"/>
      <c r="AS109" s="79"/>
      <c r="AT109" s="79"/>
      <c r="AU109" s="79"/>
      <c r="AV109" s="79">
        <v>1</v>
      </c>
      <c r="AW109" s="79"/>
      <c r="AX109" s="79"/>
      <c r="AY109" s="79"/>
      <c r="AZ109" s="75">
        <f t="shared" si="59"/>
        <v>1</v>
      </c>
      <c r="BA109" s="77">
        <f t="shared" si="60"/>
        <v>8.3333333333333329E-2</v>
      </c>
      <c r="BC109" s="78">
        <f t="shared" si="61"/>
        <v>0</v>
      </c>
      <c r="BD109" s="78">
        <f t="shared" si="62"/>
        <v>0</v>
      </c>
      <c r="BE109" s="78">
        <f t="shared" si="63"/>
        <v>0</v>
      </c>
      <c r="BF109" s="78">
        <f t="shared" si="64"/>
        <v>0</v>
      </c>
      <c r="BG109" s="78">
        <f t="shared" si="65"/>
        <v>0</v>
      </c>
      <c r="BH109" s="78">
        <f t="shared" si="66"/>
        <v>0</v>
      </c>
      <c r="BI109" s="78">
        <f t="shared" si="67"/>
        <v>0</v>
      </c>
      <c r="BJ109" s="78">
        <f t="shared" si="68"/>
        <v>0</v>
      </c>
      <c r="BK109" s="78">
        <f t="shared" si="69"/>
        <v>1.5904573822996975</v>
      </c>
      <c r="BL109" s="78">
        <f t="shared" si="70"/>
        <v>0</v>
      </c>
      <c r="BM109" s="78">
        <f t="shared" si="71"/>
        <v>0</v>
      </c>
      <c r="BN109" s="78">
        <f t="shared" si="72"/>
        <v>0</v>
      </c>
      <c r="BO109" s="78">
        <f t="shared" si="44"/>
        <v>1.5904573822996975</v>
      </c>
      <c r="BP109" s="78">
        <f t="shared" si="73"/>
        <v>0.13253811519164146</v>
      </c>
      <c r="BQ109"/>
    </row>
    <row r="110" spans="1:69">
      <c r="A110" s="79" t="s">
        <v>7127</v>
      </c>
      <c r="B110" s="74"/>
      <c r="C110" s="79" t="s">
        <v>11176</v>
      </c>
      <c r="D110" s="75" t="str">
        <f>INDEX('PRICE LIST'!$D:$D,MATCH(RUTIN!C110,'PRICE LIST'!$E:$E,0))</f>
        <v>BOLT</v>
      </c>
      <c r="E110" s="919" t="str">
        <f>IFERROR(VLOOKUP(C110,'PRICE LIST'!E:M,2,0),0)</f>
        <v>BAUT DALAM L 2X10</v>
      </c>
      <c r="F110" s="187" t="s">
        <v>7124</v>
      </c>
      <c r="G110" s="79" t="s">
        <v>109</v>
      </c>
      <c r="H110" s="919">
        <f>IFERROR(IF(G110="FOH",VLOOKUP(C110,'PRICE LIST'!E:Z,20,0),IF(G110="OPEX",VLOOKUP(C110,'PRICE LIST'!E:Z,21,0),0)),0)</f>
        <v>0</v>
      </c>
      <c r="I110" s="919">
        <f>IFERROR(IF(G110="FOH",VLOOKUP(H110,'PRICE LIST'!X:Z,3,0),IF(G110="OPEX",VLOOKUP(H110,'PRICE LIST'!Y:Z,2,0),0)),0)</f>
        <v>0</v>
      </c>
      <c r="J110" s="206" t="s">
        <v>33</v>
      </c>
      <c r="K110" s="206" t="s">
        <v>183</v>
      </c>
      <c r="L110" s="75" t="str">
        <f t="shared" si="45"/>
        <v>ALL</v>
      </c>
      <c r="M110" s="75" t="str">
        <f t="shared" si="46"/>
        <v>ALL</v>
      </c>
      <c r="N110" s="75" t="str">
        <f>IFERROR(VLOOKUP(C110,'PRICE LIST'!E:M,3,0),0)</f>
        <v>PACK</v>
      </c>
      <c r="O110" s="75" t="str">
        <f>IFERROR(VLOOKUP(C110,'PRICE LIST'!E:M,5,0),0)</f>
        <v>IDR</v>
      </c>
      <c r="P110" s="75">
        <f>IFERROR(VLOOKUP(C110,'PRICE LIST'!E:Z,8,0),0)</f>
        <v>60000</v>
      </c>
      <c r="Q110" s="75">
        <f>IFERROR(VLOOKUP(C110,'PRICE LIST'!E:Z,9,0),0)</f>
        <v>60000</v>
      </c>
      <c r="R110" s="75">
        <f>IFERROR(VLOOKUP(C110,'PRICE LIST'!E:Z,10,0),0)</f>
        <v>60000</v>
      </c>
      <c r="S110" s="75">
        <f>IFERROR(VLOOKUP(C110,'PRICE LIST'!E:Z,11,0),0)</f>
        <v>60000</v>
      </c>
      <c r="T110" s="75">
        <f>IFERROR(VLOOKUP(C110,'PRICE LIST'!E:Z,12,0),0)</f>
        <v>60000</v>
      </c>
      <c r="U110" s="75">
        <f>IFERROR(VLOOKUP(C110,'PRICE LIST'!E:Z,13,0),0)</f>
        <v>60000</v>
      </c>
      <c r="V110" s="75">
        <f>IFERROR(VLOOKUP(C110,'PRICE LIST'!E:Z,14,0),0)</f>
        <v>60000</v>
      </c>
      <c r="W110" s="75">
        <f>IFERROR(VLOOKUP(C110,'PRICE LIST'!E:Z,15,0),0)</f>
        <v>60000</v>
      </c>
      <c r="X110" s="75">
        <f>IFERROR(VLOOKUP(C110,'PRICE LIST'!E:Z,16,0),0)</f>
        <v>60000</v>
      </c>
      <c r="Y110" s="75">
        <f>IFERROR(VLOOKUP(C110,'PRICE LIST'!E:Z,17,0),0)</f>
        <v>60000</v>
      </c>
      <c r="Z110" s="75">
        <f>IFERROR(VLOOKUP(C110,'PRICE LIST'!E:Z,18,0),0)</f>
        <v>60000</v>
      </c>
      <c r="AA110" s="75">
        <f>IFERROR(VLOOKUP(C110,'PRICE LIST'!E:Z,19,0),0)</f>
        <v>60000</v>
      </c>
      <c r="AB110" s="178">
        <f t="shared" si="47"/>
        <v>3.7978048687858417</v>
      </c>
      <c r="AC110" s="178">
        <f t="shared" si="48"/>
        <v>3.7978048687858417</v>
      </c>
      <c r="AD110" s="178">
        <f t="shared" si="49"/>
        <v>3.7978048687858417</v>
      </c>
      <c r="AE110" s="178">
        <f t="shared" si="50"/>
        <v>3.7978048687858417</v>
      </c>
      <c r="AF110" s="178">
        <f t="shared" si="51"/>
        <v>3.7978048687858417</v>
      </c>
      <c r="AG110" s="178">
        <f t="shared" si="52"/>
        <v>3.7978048687858417</v>
      </c>
      <c r="AH110" s="178">
        <f t="shared" si="53"/>
        <v>3.7978048687858417</v>
      </c>
      <c r="AI110" s="178">
        <f t="shared" si="54"/>
        <v>3.7978048687858417</v>
      </c>
      <c r="AJ110" s="178">
        <f t="shared" si="55"/>
        <v>3.7978048687858417</v>
      </c>
      <c r="AK110" s="178">
        <f t="shared" si="56"/>
        <v>3.7978048687858417</v>
      </c>
      <c r="AL110" s="178">
        <f t="shared" si="57"/>
        <v>3.7978048687858417</v>
      </c>
      <c r="AM110" s="178">
        <f t="shared" si="58"/>
        <v>3.7978048687858417</v>
      </c>
      <c r="AN110" s="79"/>
      <c r="AO110" s="79"/>
      <c r="AP110" s="79"/>
      <c r="AQ110" s="79"/>
      <c r="AR110" s="79"/>
      <c r="AS110" s="79"/>
      <c r="AT110" s="79"/>
      <c r="AU110" s="79"/>
      <c r="AV110" s="79">
        <v>1</v>
      </c>
      <c r="AW110" s="79"/>
      <c r="AX110" s="79"/>
      <c r="AY110" s="79"/>
      <c r="AZ110" s="75">
        <f t="shared" si="59"/>
        <v>1</v>
      </c>
      <c r="BA110" s="77">
        <f t="shared" si="60"/>
        <v>8.3333333333333329E-2</v>
      </c>
      <c r="BC110" s="78">
        <f t="shared" si="61"/>
        <v>0</v>
      </c>
      <c r="BD110" s="78">
        <f t="shared" si="62"/>
        <v>0</v>
      </c>
      <c r="BE110" s="78">
        <f t="shared" si="63"/>
        <v>0</v>
      </c>
      <c r="BF110" s="78">
        <f t="shared" si="64"/>
        <v>0</v>
      </c>
      <c r="BG110" s="78">
        <f t="shared" si="65"/>
        <v>0</v>
      </c>
      <c r="BH110" s="78">
        <f t="shared" si="66"/>
        <v>0</v>
      </c>
      <c r="BI110" s="78">
        <f t="shared" si="67"/>
        <v>0</v>
      </c>
      <c r="BJ110" s="78">
        <f t="shared" si="68"/>
        <v>0</v>
      </c>
      <c r="BK110" s="78">
        <f t="shared" si="69"/>
        <v>3.7978048687858417</v>
      </c>
      <c r="BL110" s="78">
        <f t="shared" si="70"/>
        <v>0</v>
      </c>
      <c r="BM110" s="78">
        <f t="shared" si="71"/>
        <v>0</v>
      </c>
      <c r="BN110" s="78">
        <f t="shared" si="72"/>
        <v>0</v>
      </c>
      <c r="BO110" s="78">
        <f t="shared" si="44"/>
        <v>3.7978048687858417</v>
      </c>
      <c r="BP110" s="78">
        <f t="shared" si="73"/>
        <v>0.31648373906548682</v>
      </c>
      <c r="BQ110"/>
    </row>
    <row r="111" spans="1:69">
      <c r="A111" s="79" t="s">
        <v>7127</v>
      </c>
      <c r="B111" s="74"/>
      <c r="C111" s="79" t="s">
        <v>11508</v>
      </c>
      <c r="D111" s="75" t="str">
        <f>INDEX('PRICE LIST'!$D:$D,MATCH(RUTIN!C111,'PRICE LIST'!$E:$E,0))</f>
        <v>BOLT</v>
      </c>
      <c r="E111" s="919" t="str">
        <f>IFERROR(VLOOKUP(C111,'PRICE LIST'!E:M,2,0),0)</f>
        <v>BAUT DALAM L2.5 X 50</v>
      </c>
      <c r="F111" s="187" t="s">
        <v>7124</v>
      </c>
      <c r="G111" s="79" t="s">
        <v>109</v>
      </c>
      <c r="H111" s="919">
        <f>IFERROR(IF(G111="FOH",VLOOKUP(C111,'PRICE LIST'!E:Z,20,0),IF(G111="OPEX",VLOOKUP(C111,'PRICE LIST'!E:Z,21,0),0)),0)</f>
        <v>0</v>
      </c>
      <c r="I111" s="919">
        <f>IFERROR(IF(G111="FOH",VLOOKUP(H111,'PRICE LIST'!X:Z,3,0),IF(G111="OPEX",VLOOKUP(H111,'PRICE LIST'!Y:Z,2,0),0)),0)</f>
        <v>0</v>
      </c>
      <c r="J111" s="206" t="s">
        <v>33</v>
      </c>
      <c r="K111" s="206" t="s">
        <v>183</v>
      </c>
      <c r="L111" s="75" t="str">
        <f t="shared" si="45"/>
        <v>ALL</v>
      </c>
      <c r="M111" s="75" t="str">
        <f t="shared" si="46"/>
        <v>ALL</v>
      </c>
      <c r="N111" s="75" t="str">
        <f>IFERROR(VLOOKUP(C111,'PRICE LIST'!E:M,3,0),0)</f>
        <v>PACK</v>
      </c>
      <c r="O111" s="75" t="str">
        <f>IFERROR(VLOOKUP(C111,'PRICE LIST'!E:M,5,0),0)</f>
        <v>IDR</v>
      </c>
      <c r="P111" s="75">
        <f>IFERROR(VLOOKUP(C111,'PRICE LIST'!E:Z,8,0),0)</f>
        <v>170000</v>
      </c>
      <c r="Q111" s="75">
        <f>IFERROR(VLOOKUP(C111,'PRICE LIST'!E:Z,9,0),0)</f>
        <v>170000</v>
      </c>
      <c r="R111" s="75">
        <f>IFERROR(VLOOKUP(C111,'PRICE LIST'!E:Z,10,0),0)</f>
        <v>170000</v>
      </c>
      <c r="S111" s="75">
        <f>IFERROR(VLOOKUP(C111,'PRICE LIST'!E:Z,11,0),0)</f>
        <v>170000</v>
      </c>
      <c r="T111" s="75">
        <f>IFERROR(VLOOKUP(C111,'PRICE LIST'!E:Z,12,0),0)</f>
        <v>170000</v>
      </c>
      <c r="U111" s="75">
        <f>IFERROR(VLOOKUP(C111,'PRICE LIST'!E:Z,13,0),0)</f>
        <v>170000</v>
      </c>
      <c r="V111" s="75">
        <f>IFERROR(VLOOKUP(C111,'PRICE LIST'!E:Z,14,0),0)</f>
        <v>170000</v>
      </c>
      <c r="W111" s="75">
        <f>IFERROR(VLOOKUP(C111,'PRICE LIST'!E:Z,15,0),0)</f>
        <v>170000</v>
      </c>
      <c r="X111" s="75">
        <f>IFERROR(VLOOKUP(C111,'PRICE LIST'!E:Z,16,0),0)</f>
        <v>170000</v>
      </c>
      <c r="Y111" s="75">
        <f>IFERROR(VLOOKUP(C111,'PRICE LIST'!E:Z,17,0),0)</f>
        <v>170000</v>
      </c>
      <c r="Z111" s="75">
        <f>IFERROR(VLOOKUP(C111,'PRICE LIST'!E:Z,18,0),0)</f>
        <v>170000</v>
      </c>
      <c r="AA111" s="75">
        <f>IFERROR(VLOOKUP(C111,'PRICE LIST'!E:Z,19,0),0)</f>
        <v>170000</v>
      </c>
      <c r="AB111" s="178">
        <f t="shared" si="47"/>
        <v>10.760447128226552</v>
      </c>
      <c r="AC111" s="178">
        <f t="shared" si="48"/>
        <v>10.760447128226552</v>
      </c>
      <c r="AD111" s="178">
        <f t="shared" si="49"/>
        <v>10.760447128226552</v>
      </c>
      <c r="AE111" s="178">
        <f t="shared" si="50"/>
        <v>10.760447128226552</v>
      </c>
      <c r="AF111" s="178">
        <f t="shared" si="51"/>
        <v>10.760447128226552</v>
      </c>
      <c r="AG111" s="178">
        <f t="shared" si="52"/>
        <v>10.760447128226552</v>
      </c>
      <c r="AH111" s="178">
        <f t="shared" si="53"/>
        <v>10.760447128226552</v>
      </c>
      <c r="AI111" s="178">
        <f t="shared" si="54"/>
        <v>10.760447128226552</v>
      </c>
      <c r="AJ111" s="178">
        <f t="shared" si="55"/>
        <v>10.760447128226552</v>
      </c>
      <c r="AK111" s="178">
        <f t="shared" si="56"/>
        <v>10.760447128226552</v>
      </c>
      <c r="AL111" s="178">
        <f t="shared" si="57"/>
        <v>10.760447128226552</v>
      </c>
      <c r="AM111" s="178">
        <f t="shared" si="58"/>
        <v>10.760447128226552</v>
      </c>
      <c r="AN111" s="79"/>
      <c r="AO111" s="79"/>
      <c r="AP111" s="79"/>
      <c r="AQ111" s="79"/>
      <c r="AR111" s="79"/>
      <c r="AS111" s="79"/>
      <c r="AT111" s="79"/>
      <c r="AU111" s="79"/>
      <c r="AV111" s="79">
        <v>1</v>
      </c>
      <c r="AW111" s="79"/>
      <c r="AX111" s="79"/>
      <c r="AY111" s="79"/>
      <c r="AZ111" s="75">
        <f t="shared" si="59"/>
        <v>1</v>
      </c>
      <c r="BA111" s="77">
        <f t="shared" si="60"/>
        <v>8.3333333333333329E-2</v>
      </c>
      <c r="BC111" s="78">
        <f t="shared" si="61"/>
        <v>0</v>
      </c>
      <c r="BD111" s="78">
        <f t="shared" si="62"/>
        <v>0</v>
      </c>
      <c r="BE111" s="78">
        <f t="shared" si="63"/>
        <v>0</v>
      </c>
      <c r="BF111" s="78">
        <f t="shared" si="64"/>
        <v>0</v>
      </c>
      <c r="BG111" s="78">
        <f t="shared" si="65"/>
        <v>0</v>
      </c>
      <c r="BH111" s="78">
        <f t="shared" si="66"/>
        <v>0</v>
      </c>
      <c r="BI111" s="78">
        <f t="shared" si="67"/>
        <v>0</v>
      </c>
      <c r="BJ111" s="78">
        <f t="shared" si="68"/>
        <v>0</v>
      </c>
      <c r="BK111" s="78">
        <f t="shared" si="69"/>
        <v>10.760447128226552</v>
      </c>
      <c r="BL111" s="78">
        <f t="shared" si="70"/>
        <v>0</v>
      </c>
      <c r="BM111" s="78">
        <f t="shared" si="71"/>
        <v>0</v>
      </c>
      <c r="BN111" s="78">
        <f t="shared" si="72"/>
        <v>0</v>
      </c>
      <c r="BO111" s="78">
        <f t="shared" si="44"/>
        <v>10.760447128226552</v>
      </c>
      <c r="BP111" s="78">
        <f t="shared" si="73"/>
        <v>0.89670392735221272</v>
      </c>
      <c r="BQ111"/>
    </row>
    <row r="112" spans="1:69">
      <c r="A112" s="79" t="s">
        <v>7127</v>
      </c>
      <c r="B112" s="74"/>
      <c r="C112" s="79" t="s">
        <v>11509</v>
      </c>
      <c r="D112" s="75" t="str">
        <f>INDEX('PRICE LIST'!$D:$D,MATCH(RUTIN!C112,'PRICE LIST'!$E:$E,0))</f>
        <v>BOLT</v>
      </c>
      <c r="E112" s="919" t="str">
        <f>IFERROR(VLOOKUP(C112,'PRICE LIST'!E:M,2,0),0)</f>
        <v>BAUT PAYUNG L2 X 20</v>
      </c>
      <c r="F112" s="187" t="s">
        <v>7124</v>
      </c>
      <c r="G112" s="79" t="s">
        <v>109</v>
      </c>
      <c r="H112" s="919">
        <f>IFERROR(IF(G112="FOH",VLOOKUP(C112,'PRICE LIST'!E:Z,20,0),IF(G112="OPEX",VLOOKUP(C112,'PRICE LIST'!E:Z,21,0),0)),0)</f>
        <v>0</v>
      </c>
      <c r="I112" s="919">
        <f>IFERROR(IF(G112="FOH",VLOOKUP(H112,'PRICE LIST'!X:Z,3,0),IF(G112="OPEX",VLOOKUP(H112,'PRICE LIST'!Y:Z,2,0),0)),0)</f>
        <v>0</v>
      </c>
      <c r="J112" s="206" t="s">
        <v>33</v>
      </c>
      <c r="K112" s="206" t="s">
        <v>183</v>
      </c>
      <c r="L112" s="75" t="str">
        <f t="shared" si="45"/>
        <v>ALL</v>
      </c>
      <c r="M112" s="75" t="str">
        <f t="shared" si="46"/>
        <v>ALL</v>
      </c>
      <c r="N112" s="75" t="str">
        <f>IFERROR(VLOOKUP(C112,'PRICE LIST'!E:M,3,0),0)</f>
        <v>PACK</v>
      </c>
      <c r="O112" s="75" t="str">
        <f>IFERROR(VLOOKUP(C112,'PRICE LIST'!E:M,5,0),0)</f>
        <v>IDR</v>
      </c>
      <c r="P112" s="75">
        <f>IFERROR(VLOOKUP(C112,'PRICE LIST'!E:Z,8,0),0)</f>
        <v>90000</v>
      </c>
      <c r="Q112" s="75">
        <f>IFERROR(VLOOKUP(C112,'PRICE LIST'!E:Z,9,0),0)</f>
        <v>90000</v>
      </c>
      <c r="R112" s="75">
        <f>IFERROR(VLOOKUP(C112,'PRICE LIST'!E:Z,10,0),0)</f>
        <v>90000</v>
      </c>
      <c r="S112" s="75">
        <f>IFERROR(VLOOKUP(C112,'PRICE LIST'!E:Z,11,0),0)</f>
        <v>90000</v>
      </c>
      <c r="T112" s="75">
        <f>IFERROR(VLOOKUP(C112,'PRICE LIST'!E:Z,12,0),0)</f>
        <v>90000</v>
      </c>
      <c r="U112" s="75">
        <f>IFERROR(VLOOKUP(C112,'PRICE LIST'!E:Z,13,0),0)</f>
        <v>90000</v>
      </c>
      <c r="V112" s="75">
        <f>IFERROR(VLOOKUP(C112,'PRICE LIST'!E:Z,14,0),0)</f>
        <v>90000</v>
      </c>
      <c r="W112" s="75">
        <f>IFERROR(VLOOKUP(C112,'PRICE LIST'!E:Z,15,0),0)</f>
        <v>90000</v>
      </c>
      <c r="X112" s="75">
        <f>IFERROR(VLOOKUP(C112,'PRICE LIST'!E:Z,16,0),0)</f>
        <v>90000</v>
      </c>
      <c r="Y112" s="75">
        <f>IFERROR(VLOOKUP(C112,'PRICE LIST'!E:Z,17,0),0)</f>
        <v>90000</v>
      </c>
      <c r="Z112" s="75">
        <f>IFERROR(VLOOKUP(C112,'PRICE LIST'!E:Z,18,0),0)</f>
        <v>90000</v>
      </c>
      <c r="AA112" s="75">
        <f>IFERROR(VLOOKUP(C112,'PRICE LIST'!E:Z,19,0),0)</f>
        <v>90000</v>
      </c>
      <c r="AB112" s="178">
        <f t="shared" si="47"/>
        <v>5.6967073031787629</v>
      </c>
      <c r="AC112" s="178">
        <f t="shared" si="48"/>
        <v>5.6967073031787629</v>
      </c>
      <c r="AD112" s="178">
        <f t="shared" si="49"/>
        <v>5.6967073031787629</v>
      </c>
      <c r="AE112" s="178">
        <f t="shared" si="50"/>
        <v>5.6967073031787629</v>
      </c>
      <c r="AF112" s="178">
        <f t="shared" si="51"/>
        <v>5.6967073031787629</v>
      </c>
      <c r="AG112" s="178">
        <f t="shared" si="52"/>
        <v>5.6967073031787629</v>
      </c>
      <c r="AH112" s="178">
        <f t="shared" si="53"/>
        <v>5.6967073031787629</v>
      </c>
      <c r="AI112" s="178">
        <f t="shared" si="54"/>
        <v>5.6967073031787629</v>
      </c>
      <c r="AJ112" s="178">
        <f t="shared" si="55"/>
        <v>5.6967073031787629</v>
      </c>
      <c r="AK112" s="178">
        <f t="shared" si="56"/>
        <v>5.6967073031787629</v>
      </c>
      <c r="AL112" s="178">
        <f t="shared" si="57"/>
        <v>5.6967073031787629</v>
      </c>
      <c r="AM112" s="178">
        <f t="shared" si="58"/>
        <v>5.6967073031787629</v>
      </c>
      <c r="AN112" s="79"/>
      <c r="AO112" s="79"/>
      <c r="AP112" s="79"/>
      <c r="AQ112" s="79"/>
      <c r="AR112" s="79"/>
      <c r="AS112" s="79"/>
      <c r="AT112" s="79"/>
      <c r="AU112" s="79"/>
      <c r="AV112" s="79">
        <v>1</v>
      </c>
      <c r="AW112" s="79"/>
      <c r="AX112" s="79"/>
      <c r="AY112" s="79"/>
      <c r="AZ112" s="75">
        <f t="shared" si="59"/>
        <v>1</v>
      </c>
      <c r="BA112" s="77">
        <f t="shared" si="60"/>
        <v>8.3333333333333329E-2</v>
      </c>
      <c r="BC112" s="78">
        <f t="shared" si="61"/>
        <v>0</v>
      </c>
      <c r="BD112" s="78">
        <f t="shared" si="62"/>
        <v>0</v>
      </c>
      <c r="BE112" s="78">
        <f t="shared" si="63"/>
        <v>0</v>
      </c>
      <c r="BF112" s="78">
        <f t="shared" si="64"/>
        <v>0</v>
      </c>
      <c r="BG112" s="78">
        <f t="shared" si="65"/>
        <v>0</v>
      </c>
      <c r="BH112" s="78">
        <f t="shared" si="66"/>
        <v>0</v>
      </c>
      <c r="BI112" s="78">
        <f t="shared" si="67"/>
        <v>0</v>
      </c>
      <c r="BJ112" s="78">
        <f t="shared" si="68"/>
        <v>0</v>
      </c>
      <c r="BK112" s="78">
        <f t="shared" si="69"/>
        <v>5.6967073031787629</v>
      </c>
      <c r="BL112" s="78">
        <f t="shared" si="70"/>
        <v>0</v>
      </c>
      <c r="BM112" s="78">
        <f t="shared" si="71"/>
        <v>0</v>
      </c>
      <c r="BN112" s="78">
        <f t="shared" si="72"/>
        <v>0</v>
      </c>
      <c r="BO112" s="78">
        <f t="shared" si="44"/>
        <v>5.6967073031787629</v>
      </c>
      <c r="BP112" s="78">
        <f t="shared" si="73"/>
        <v>0.47472560859823026</v>
      </c>
      <c r="BQ112"/>
    </row>
    <row r="113" spans="1:69">
      <c r="A113" s="79" t="s">
        <v>7127</v>
      </c>
      <c r="B113" s="74"/>
      <c r="C113" s="79" t="s">
        <v>11510</v>
      </c>
      <c r="D113" s="75" t="str">
        <f>INDEX('PRICE LIST'!$D:$D,MATCH(RUTIN!C113,'PRICE LIST'!$E:$E,0))</f>
        <v>BOLT</v>
      </c>
      <c r="E113" s="919" t="str">
        <f>IFERROR(VLOOKUP(C113,'PRICE LIST'!E:M,2,0),0)</f>
        <v>BAUT PAYUNG L2.5 X 8</v>
      </c>
      <c r="F113" s="187" t="s">
        <v>7124</v>
      </c>
      <c r="G113" s="79" t="s">
        <v>109</v>
      </c>
      <c r="H113" s="919">
        <f>IFERROR(IF(G113="FOH",VLOOKUP(C113,'PRICE LIST'!E:Z,20,0),IF(G113="OPEX",VLOOKUP(C113,'PRICE LIST'!E:Z,21,0),0)),0)</f>
        <v>0</v>
      </c>
      <c r="I113" s="919">
        <f>IFERROR(IF(G113="FOH",VLOOKUP(H113,'PRICE LIST'!X:Z,3,0),IF(G113="OPEX",VLOOKUP(H113,'PRICE LIST'!Y:Z,2,0),0)),0)</f>
        <v>0</v>
      </c>
      <c r="J113" s="206" t="s">
        <v>33</v>
      </c>
      <c r="K113" s="206" t="s">
        <v>183</v>
      </c>
      <c r="L113" s="75" t="str">
        <f t="shared" si="45"/>
        <v>ALL</v>
      </c>
      <c r="M113" s="75" t="str">
        <f t="shared" si="46"/>
        <v>ALL</v>
      </c>
      <c r="N113" s="75" t="str">
        <f>IFERROR(VLOOKUP(C113,'PRICE LIST'!E:M,3,0),0)</f>
        <v>PACK</v>
      </c>
      <c r="O113" s="75" t="str">
        <f>IFERROR(VLOOKUP(C113,'PRICE LIST'!E:M,5,0),0)</f>
        <v>IDR</v>
      </c>
      <c r="P113" s="75">
        <f>IFERROR(VLOOKUP(C113,'PRICE LIST'!E:Z,8,0),0)</f>
        <v>70000</v>
      </c>
      <c r="Q113" s="75">
        <f>IFERROR(VLOOKUP(C113,'PRICE LIST'!E:Z,9,0),0)</f>
        <v>70000</v>
      </c>
      <c r="R113" s="75">
        <f>IFERROR(VLOOKUP(C113,'PRICE LIST'!E:Z,10,0),0)</f>
        <v>70000</v>
      </c>
      <c r="S113" s="75">
        <f>IFERROR(VLOOKUP(C113,'PRICE LIST'!E:Z,11,0),0)</f>
        <v>70000</v>
      </c>
      <c r="T113" s="75">
        <f>IFERROR(VLOOKUP(C113,'PRICE LIST'!E:Z,12,0),0)</f>
        <v>70000</v>
      </c>
      <c r="U113" s="75">
        <f>IFERROR(VLOOKUP(C113,'PRICE LIST'!E:Z,13,0),0)</f>
        <v>70000</v>
      </c>
      <c r="V113" s="75">
        <f>IFERROR(VLOOKUP(C113,'PRICE LIST'!E:Z,14,0),0)</f>
        <v>70000</v>
      </c>
      <c r="W113" s="75">
        <f>IFERROR(VLOOKUP(C113,'PRICE LIST'!E:Z,15,0),0)</f>
        <v>70000</v>
      </c>
      <c r="X113" s="75">
        <f>IFERROR(VLOOKUP(C113,'PRICE LIST'!E:Z,16,0),0)</f>
        <v>70000</v>
      </c>
      <c r="Y113" s="75">
        <f>IFERROR(VLOOKUP(C113,'PRICE LIST'!E:Z,17,0),0)</f>
        <v>70000</v>
      </c>
      <c r="Z113" s="75">
        <f>IFERROR(VLOOKUP(C113,'PRICE LIST'!E:Z,18,0),0)</f>
        <v>70000</v>
      </c>
      <c r="AA113" s="75">
        <f>IFERROR(VLOOKUP(C113,'PRICE LIST'!E:Z,19,0),0)</f>
        <v>70000</v>
      </c>
      <c r="AB113" s="178">
        <f t="shared" si="47"/>
        <v>4.4307723469168154</v>
      </c>
      <c r="AC113" s="178">
        <f t="shared" si="48"/>
        <v>4.4307723469168154</v>
      </c>
      <c r="AD113" s="178">
        <f t="shared" si="49"/>
        <v>4.4307723469168154</v>
      </c>
      <c r="AE113" s="178">
        <f t="shared" si="50"/>
        <v>4.4307723469168154</v>
      </c>
      <c r="AF113" s="178">
        <f t="shared" si="51"/>
        <v>4.4307723469168154</v>
      </c>
      <c r="AG113" s="178">
        <f t="shared" si="52"/>
        <v>4.4307723469168154</v>
      </c>
      <c r="AH113" s="178">
        <f t="shared" si="53"/>
        <v>4.4307723469168154</v>
      </c>
      <c r="AI113" s="178">
        <f t="shared" si="54"/>
        <v>4.4307723469168154</v>
      </c>
      <c r="AJ113" s="178">
        <f t="shared" si="55"/>
        <v>4.4307723469168154</v>
      </c>
      <c r="AK113" s="178">
        <f t="shared" si="56"/>
        <v>4.4307723469168154</v>
      </c>
      <c r="AL113" s="178">
        <f t="shared" si="57"/>
        <v>4.4307723469168154</v>
      </c>
      <c r="AM113" s="178">
        <f t="shared" si="58"/>
        <v>4.4307723469168154</v>
      </c>
      <c r="AN113" s="79"/>
      <c r="AO113" s="79"/>
      <c r="AP113" s="79"/>
      <c r="AQ113" s="79"/>
      <c r="AR113" s="79"/>
      <c r="AS113" s="79"/>
      <c r="AT113" s="79"/>
      <c r="AU113" s="79"/>
      <c r="AV113" s="79">
        <v>1</v>
      </c>
      <c r="AW113" s="79"/>
      <c r="AX113" s="79"/>
      <c r="AY113" s="79"/>
      <c r="AZ113" s="75">
        <f t="shared" si="59"/>
        <v>1</v>
      </c>
      <c r="BA113" s="77">
        <f t="shared" si="60"/>
        <v>8.3333333333333329E-2</v>
      </c>
      <c r="BC113" s="78">
        <f t="shared" si="61"/>
        <v>0</v>
      </c>
      <c r="BD113" s="78">
        <f t="shared" si="62"/>
        <v>0</v>
      </c>
      <c r="BE113" s="78">
        <f t="shared" si="63"/>
        <v>0</v>
      </c>
      <c r="BF113" s="78">
        <f t="shared" si="64"/>
        <v>0</v>
      </c>
      <c r="BG113" s="78">
        <f t="shared" si="65"/>
        <v>0</v>
      </c>
      <c r="BH113" s="78">
        <f t="shared" si="66"/>
        <v>0</v>
      </c>
      <c r="BI113" s="78">
        <f t="shared" si="67"/>
        <v>0</v>
      </c>
      <c r="BJ113" s="78">
        <f t="shared" si="68"/>
        <v>0</v>
      </c>
      <c r="BK113" s="78">
        <f t="shared" si="69"/>
        <v>4.4307723469168154</v>
      </c>
      <c r="BL113" s="78">
        <f t="shared" si="70"/>
        <v>0</v>
      </c>
      <c r="BM113" s="78">
        <f t="shared" si="71"/>
        <v>0</v>
      </c>
      <c r="BN113" s="78">
        <f t="shared" si="72"/>
        <v>0</v>
      </c>
      <c r="BO113" s="78">
        <f t="shared" si="44"/>
        <v>4.4307723469168154</v>
      </c>
      <c r="BP113" s="78">
        <f t="shared" si="73"/>
        <v>0.36923102890973464</v>
      </c>
      <c r="BQ113"/>
    </row>
    <row r="114" spans="1:69">
      <c r="A114" s="79" t="s">
        <v>7127</v>
      </c>
      <c r="B114" s="74"/>
      <c r="C114" s="79" t="s">
        <v>11511</v>
      </c>
      <c r="D114" s="75" t="str">
        <f>INDEX('PRICE LIST'!$D:$D,MATCH(RUTIN!C114,'PRICE LIST'!$E:$E,0))</f>
        <v>BOLT</v>
      </c>
      <c r="E114" s="919" t="str">
        <f>IFERROR(VLOOKUP(C114,'PRICE LIST'!E:M,2,0),0)</f>
        <v>BAUT PAYUNG L2.5 X 10</v>
      </c>
      <c r="F114" s="187" t="s">
        <v>7124</v>
      </c>
      <c r="G114" s="79" t="s">
        <v>109</v>
      </c>
      <c r="H114" s="919">
        <f>IFERROR(IF(G114="FOH",VLOOKUP(C114,'PRICE LIST'!E:Z,20,0),IF(G114="OPEX",VLOOKUP(C114,'PRICE LIST'!E:Z,21,0),0)),0)</f>
        <v>0</v>
      </c>
      <c r="I114" s="919">
        <f>IFERROR(IF(G114="FOH",VLOOKUP(H114,'PRICE LIST'!X:Z,3,0),IF(G114="OPEX",VLOOKUP(H114,'PRICE LIST'!Y:Z,2,0),0)),0)</f>
        <v>0</v>
      </c>
      <c r="J114" s="206" t="s">
        <v>33</v>
      </c>
      <c r="K114" s="206" t="s">
        <v>183</v>
      </c>
      <c r="L114" s="75" t="str">
        <f t="shared" si="45"/>
        <v>ALL</v>
      </c>
      <c r="M114" s="75" t="str">
        <f t="shared" si="46"/>
        <v>ALL</v>
      </c>
      <c r="N114" s="75" t="str">
        <f>IFERROR(VLOOKUP(C114,'PRICE LIST'!E:M,3,0),0)</f>
        <v>PACK</v>
      </c>
      <c r="O114" s="75" t="str">
        <f>IFERROR(VLOOKUP(C114,'PRICE LIST'!E:M,5,0),0)</f>
        <v>IDR</v>
      </c>
      <c r="P114" s="75">
        <f>IFERROR(VLOOKUP(C114,'PRICE LIST'!E:Z,8,0),0)</f>
        <v>75000</v>
      </c>
      <c r="Q114" s="75">
        <f>IFERROR(VLOOKUP(C114,'PRICE LIST'!E:Z,9,0),0)</f>
        <v>75000</v>
      </c>
      <c r="R114" s="75">
        <f>IFERROR(VLOOKUP(C114,'PRICE LIST'!E:Z,10,0),0)</f>
        <v>75000</v>
      </c>
      <c r="S114" s="75">
        <f>IFERROR(VLOOKUP(C114,'PRICE LIST'!E:Z,11,0),0)</f>
        <v>75000</v>
      </c>
      <c r="T114" s="75">
        <f>IFERROR(VLOOKUP(C114,'PRICE LIST'!E:Z,12,0),0)</f>
        <v>75000</v>
      </c>
      <c r="U114" s="75">
        <f>IFERROR(VLOOKUP(C114,'PRICE LIST'!E:Z,13,0),0)</f>
        <v>75000</v>
      </c>
      <c r="V114" s="75">
        <f>IFERROR(VLOOKUP(C114,'PRICE LIST'!E:Z,14,0),0)</f>
        <v>75000</v>
      </c>
      <c r="W114" s="75">
        <f>IFERROR(VLOOKUP(C114,'PRICE LIST'!E:Z,15,0),0)</f>
        <v>75000</v>
      </c>
      <c r="X114" s="75">
        <f>IFERROR(VLOOKUP(C114,'PRICE LIST'!E:Z,16,0),0)</f>
        <v>75000</v>
      </c>
      <c r="Y114" s="75">
        <f>IFERROR(VLOOKUP(C114,'PRICE LIST'!E:Z,17,0),0)</f>
        <v>75000</v>
      </c>
      <c r="Z114" s="75">
        <f>IFERROR(VLOOKUP(C114,'PRICE LIST'!E:Z,18,0),0)</f>
        <v>75000</v>
      </c>
      <c r="AA114" s="75">
        <f>IFERROR(VLOOKUP(C114,'PRICE LIST'!E:Z,19,0),0)</f>
        <v>75000</v>
      </c>
      <c r="AB114" s="178">
        <f t="shared" si="47"/>
        <v>4.7472560859823023</v>
      </c>
      <c r="AC114" s="178">
        <f t="shared" si="48"/>
        <v>4.7472560859823023</v>
      </c>
      <c r="AD114" s="178">
        <f t="shared" si="49"/>
        <v>4.7472560859823023</v>
      </c>
      <c r="AE114" s="178">
        <f t="shared" si="50"/>
        <v>4.7472560859823023</v>
      </c>
      <c r="AF114" s="178">
        <f t="shared" si="51"/>
        <v>4.7472560859823023</v>
      </c>
      <c r="AG114" s="178">
        <f t="shared" si="52"/>
        <v>4.7472560859823023</v>
      </c>
      <c r="AH114" s="178">
        <f t="shared" si="53"/>
        <v>4.7472560859823023</v>
      </c>
      <c r="AI114" s="178">
        <f t="shared" si="54"/>
        <v>4.7472560859823023</v>
      </c>
      <c r="AJ114" s="178">
        <f t="shared" si="55"/>
        <v>4.7472560859823023</v>
      </c>
      <c r="AK114" s="178">
        <f t="shared" si="56"/>
        <v>4.7472560859823023</v>
      </c>
      <c r="AL114" s="178">
        <f t="shared" si="57"/>
        <v>4.7472560859823023</v>
      </c>
      <c r="AM114" s="178">
        <f t="shared" si="58"/>
        <v>4.7472560859823023</v>
      </c>
      <c r="AN114" s="79"/>
      <c r="AO114" s="79"/>
      <c r="AP114" s="79"/>
      <c r="AQ114" s="79"/>
      <c r="AR114" s="79"/>
      <c r="AS114" s="79"/>
      <c r="AT114" s="79"/>
      <c r="AU114" s="79"/>
      <c r="AV114" s="79">
        <v>1</v>
      </c>
      <c r="AW114" s="79"/>
      <c r="AX114" s="79"/>
      <c r="AY114" s="79"/>
      <c r="AZ114" s="75">
        <f t="shared" si="59"/>
        <v>1</v>
      </c>
      <c r="BA114" s="77">
        <f t="shared" si="60"/>
        <v>8.3333333333333329E-2</v>
      </c>
      <c r="BC114" s="78">
        <f t="shared" si="61"/>
        <v>0</v>
      </c>
      <c r="BD114" s="78">
        <f t="shared" si="62"/>
        <v>0</v>
      </c>
      <c r="BE114" s="78">
        <f t="shared" si="63"/>
        <v>0</v>
      </c>
      <c r="BF114" s="78">
        <f t="shared" si="64"/>
        <v>0</v>
      </c>
      <c r="BG114" s="78">
        <f t="shared" si="65"/>
        <v>0</v>
      </c>
      <c r="BH114" s="78">
        <f t="shared" si="66"/>
        <v>0</v>
      </c>
      <c r="BI114" s="78">
        <f t="shared" si="67"/>
        <v>0</v>
      </c>
      <c r="BJ114" s="78">
        <f t="shared" si="68"/>
        <v>0</v>
      </c>
      <c r="BK114" s="78">
        <f t="shared" si="69"/>
        <v>4.7472560859823023</v>
      </c>
      <c r="BL114" s="78">
        <f t="shared" si="70"/>
        <v>0</v>
      </c>
      <c r="BM114" s="78">
        <f t="shared" si="71"/>
        <v>0</v>
      </c>
      <c r="BN114" s="78">
        <f t="shared" si="72"/>
        <v>0</v>
      </c>
      <c r="BO114" s="78">
        <f t="shared" si="44"/>
        <v>4.7472560859823023</v>
      </c>
      <c r="BP114" s="78">
        <f t="shared" si="73"/>
        <v>0.39560467383185854</v>
      </c>
      <c r="BQ114"/>
    </row>
    <row r="115" spans="1:69">
      <c r="A115" s="79" t="s">
        <v>7127</v>
      </c>
      <c r="B115" s="74"/>
      <c r="C115" s="79" t="s">
        <v>11512</v>
      </c>
      <c r="D115" s="75" t="str">
        <f>INDEX('PRICE LIST'!$D:$D,MATCH(RUTIN!C115,'PRICE LIST'!$E:$E,0))</f>
        <v>BOLT</v>
      </c>
      <c r="E115" s="919" t="str">
        <f>IFERROR(VLOOKUP(C115,'PRICE LIST'!E:M,2,0),0)</f>
        <v>BAUT PAYUNG L2,5 X 30</v>
      </c>
      <c r="F115" s="187" t="s">
        <v>7124</v>
      </c>
      <c r="G115" s="79" t="s">
        <v>109</v>
      </c>
      <c r="H115" s="919">
        <f>IFERROR(IF(G115="FOH",VLOOKUP(C115,'PRICE LIST'!E:Z,20,0),IF(G115="OPEX",VLOOKUP(C115,'PRICE LIST'!E:Z,21,0),0)),0)</f>
        <v>0</v>
      </c>
      <c r="I115" s="919">
        <f>IFERROR(IF(G115="FOH",VLOOKUP(H115,'PRICE LIST'!X:Z,3,0),IF(G115="OPEX",VLOOKUP(H115,'PRICE LIST'!Y:Z,2,0),0)),0)</f>
        <v>0</v>
      </c>
      <c r="J115" s="206" t="s">
        <v>33</v>
      </c>
      <c r="K115" s="206" t="s">
        <v>183</v>
      </c>
      <c r="L115" s="75" t="str">
        <f t="shared" si="45"/>
        <v>ALL</v>
      </c>
      <c r="M115" s="75" t="str">
        <f t="shared" si="46"/>
        <v>ALL</v>
      </c>
      <c r="N115" s="75" t="str">
        <f>IFERROR(VLOOKUP(C115,'PRICE LIST'!E:M,3,0),0)</f>
        <v>PACK</v>
      </c>
      <c r="O115" s="75" t="str">
        <f>IFERROR(VLOOKUP(C115,'PRICE LIST'!E:M,5,0),0)</f>
        <v>IDR</v>
      </c>
      <c r="P115" s="75">
        <f>IFERROR(VLOOKUP(C115,'PRICE LIST'!E:Z,8,0),0)</f>
        <v>130000</v>
      </c>
      <c r="Q115" s="75">
        <f>IFERROR(VLOOKUP(C115,'PRICE LIST'!E:Z,9,0),0)</f>
        <v>130000</v>
      </c>
      <c r="R115" s="75">
        <f>IFERROR(VLOOKUP(C115,'PRICE LIST'!E:Z,10,0),0)</f>
        <v>130000</v>
      </c>
      <c r="S115" s="75">
        <f>IFERROR(VLOOKUP(C115,'PRICE LIST'!E:Z,11,0),0)</f>
        <v>130000</v>
      </c>
      <c r="T115" s="75">
        <f>IFERROR(VLOOKUP(C115,'PRICE LIST'!E:Z,12,0),0)</f>
        <v>130000</v>
      </c>
      <c r="U115" s="75">
        <f>IFERROR(VLOOKUP(C115,'PRICE LIST'!E:Z,13,0),0)</f>
        <v>130000</v>
      </c>
      <c r="V115" s="75">
        <f>IFERROR(VLOOKUP(C115,'PRICE LIST'!E:Z,14,0),0)</f>
        <v>130000</v>
      </c>
      <c r="W115" s="75">
        <f>IFERROR(VLOOKUP(C115,'PRICE LIST'!E:Z,15,0),0)</f>
        <v>130000</v>
      </c>
      <c r="X115" s="75">
        <f>IFERROR(VLOOKUP(C115,'PRICE LIST'!E:Z,16,0),0)</f>
        <v>130000</v>
      </c>
      <c r="Y115" s="75">
        <f>IFERROR(VLOOKUP(C115,'PRICE LIST'!E:Z,17,0),0)</f>
        <v>130000</v>
      </c>
      <c r="Z115" s="75">
        <f>IFERROR(VLOOKUP(C115,'PRICE LIST'!E:Z,18,0),0)</f>
        <v>130000</v>
      </c>
      <c r="AA115" s="75">
        <f>IFERROR(VLOOKUP(C115,'PRICE LIST'!E:Z,19,0),0)</f>
        <v>130000</v>
      </c>
      <c r="AB115" s="178">
        <f t="shared" si="47"/>
        <v>8.2285772157026571</v>
      </c>
      <c r="AC115" s="178">
        <f t="shared" si="48"/>
        <v>8.2285772157026571</v>
      </c>
      <c r="AD115" s="178">
        <f t="shared" si="49"/>
        <v>8.2285772157026571</v>
      </c>
      <c r="AE115" s="178">
        <f t="shared" si="50"/>
        <v>8.2285772157026571</v>
      </c>
      <c r="AF115" s="178">
        <f t="shared" si="51"/>
        <v>8.2285772157026571</v>
      </c>
      <c r="AG115" s="178">
        <f t="shared" si="52"/>
        <v>8.2285772157026571</v>
      </c>
      <c r="AH115" s="178">
        <f t="shared" si="53"/>
        <v>8.2285772157026571</v>
      </c>
      <c r="AI115" s="178">
        <f t="shared" si="54"/>
        <v>8.2285772157026571</v>
      </c>
      <c r="AJ115" s="178">
        <f t="shared" si="55"/>
        <v>8.2285772157026571</v>
      </c>
      <c r="AK115" s="178">
        <f t="shared" si="56"/>
        <v>8.2285772157026571</v>
      </c>
      <c r="AL115" s="178">
        <f t="shared" si="57"/>
        <v>8.2285772157026571</v>
      </c>
      <c r="AM115" s="178">
        <f t="shared" si="58"/>
        <v>8.2285772157026571</v>
      </c>
      <c r="AN115" s="79"/>
      <c r="AO115" s="79"/>
      <c r="AP115" s="79"/>
      <c r="AQ115" s="79"/>
      <c r="AR115" s="79"/>
      <c r="AS115" s="79"/>
      <c r="AT115" s="79"/>
      <c r="AU115" s="79"/>
      <c r="AV115" s="79">
        <v>1</v>
      </c>
      <c r="AW115" s="79"/>
      <c r="AX115" s="79"/>
      <c r="AY115" s="79"/>
      <c r="AZ115" s="75">
        <f t="shared" si="59"/>
        <v>1</v>
      </c>
      <c r="BA115" s="77">
        <f t="shared" si="60"/>
        <v>8.3333333333333329E-2</v>
      </c>
      <c r="BC115" s="78">
        <f t="shared" si="61"/>
        <v>0</v>
      </c>
      <c r="BD115" s="78">
        <f t="shared" si="62"/>
        <v>0</v>
      </c>
      <c r="BE115" s="78">
        <f t="shared" si="63"/>
        <v>0</v>
      </c>
      <c r="BF115" s="78">
        <f t="shared" si="64"/>
        <v>0</v>
      </c>
      <c r="BG115" s="78">
        <f t="shared" si="65"/>
        <v>0</v>
      </c>
      <c r="BH115" s="78">
        <f t="shared" si="66"/>
        <v>0</v>
      </c>
      <c r="BI115" s="78">
        <f t="shared" si="67"/>
        <v>0</v>
      </c>
      <c r="BJ115" s="78">
        <f t="shared" si="68"/>
        <v>0</v>
      </c>
      <c r="BK115" s="78">
        <f t="shared" si="69"/>
        <v>8.2285772157026571</v>
      </c>
      <c r="BL115" s="78">
        <f t="shared" si="70"/>
        <v>0</v>
      </c>
      <c r="BM115" s="78">
        <f t="shared" si="71"/>
        <v>0</v>
      </c>
      <c r="BN115" s="78">
        <f t="shared" si="72"/>
        <v>0</v>
      </c>
      <c r="BO115" s="78">
        <f t="shared" si="44"/>
        <v>8.2285772157026571</v>
      </c>
      <c r="BP115" s="78">
        <f t="shared" si="73"/>
        <v>0.68571476797522146</v>
      </c>
      <c r="BQ115"/>
    </row>
    <row r="116" spans="1:69">
      <c r="A116" s="79" t="s">
        <v>7127</v>
      </c>
      <c r="B116" s="74"/>
      <c r="C116" s="79" t="s">
        <v>11513</v>
      </c>
      <c r="D116" s="75" t="str">
        <f>INDEX('PRICE LIST'!$D:$D,MATCH(RUTIN!C116,'PRICE LIST'!$E:$E,0))</f>
        <v>BOLT</v>
      </c>
      <c r="E116" s="919" t="str">
        <f>IFERROR(VLOOKUP(C116,'PRICE LIST'!E:M,2,0),0)</f>
        <v>BAUT PAYUNG L3 X 15</v>
      </c>
      <c r="F116" s="187" t="s">
        <v>7124</v>
      </c>
      <c r="G116" s="79" t="s">
        <v>109</v>
      </c>
      <c r="H116" s="919">
        <f>IFERROR(IF(G116="FOH",VLOOKUP(C116,'PRICE LIST'!E:Z,20,0),IF(G116="OPEX",VLOOKUP(C116,'PRICE LIST'!E:Z,21,0),0)),0)</f>
        <v>0</v>
      </c>
      <c r="I116" s="919">
        <f>IFERROR(IF(G116="FOH",VLOOKUP(H116,'PRICE LIST'!X:Z,3,0),IF(G116="OPEX",VLOOKUP(H116,'PRICE LIST'!Y:Z,2,0),0)),0)</f>
        <v>0</v>
      </c>
      <c r="J116" s="206" t="s">
        <v>33</v>
      </c>
      <c r="K116" s="206" t="s">
        <v>183</v>
      </c>
      <c r="L116" s="75" t="str">
        <f t="shared" si="45"/>
        <v>ALL</v>
      </c>
      <c r="M116" s="75" t="str">
        <f t="shared" si="46"/>
        <v>ALL</v>
      </c>
      <c r="N116" s="75" t="str">
        <f>IFERROR(VLOOKUP(C116,'PRICE LIST'!E:M,3,0),0)</f>
        <v>PACK</v>
      </c>
      <c r="O116" s="75" t="str">
        <f>IFERROR(VLOOKUP(C116,'PRICE LIST'!E:M,5,0),0)</f>
        <v>IDR</v>
      </c>
      <c r="P116" s="75">
        <f>IFERROR(VLOOKUP(C116,'PRICE LIST'!E:Z,8,0),0)</f>
        <v>110000</v>
      </c>
      <c r="Q116" s="75">
        <f>IFERROR(VLOOKUP(C116,'PRICE LIST'!E:Z,9,0),0)</f>
        <v>110000</v>
      </c>
      <c r="R116" s="75">
        <f>IFERROR(VLOOKUP(C116,'PRICE LIST'!E:Z,10,0),0)</f>
        <v>110000</v>
      </c>
      <c r="S116" s="75">
        <f>IFERROR(VLOOKUP(C116,'PRICE LIST'!E:Z,11,0),0)</f>
        <v>110000</v>
      </c>
      <c r="T116" s="75">
        <f>IFERROR(VLOOKUP(C116,'PRICE LIST'!E:Z,12,0),0)</f>
        <v>110000</v>
      </c>
      <c r="U116" s="75">
        <f>IFERROR(VLOOKUP(C116,'PRICE LIST'!E:Z,13,0),0)</f>
        <v>110000</v>
      </c>
      <c r="V116" s="75">
        <f>IFERROR(VLOOKUP(C116,'PRICE LIST'!E:Z,14,0),0)</f>
        <v>110000</v>
      </c>
      <c r="W116" s="75">
        <f>IFERROR(VLOOKUP(C116,'PRICE LIST'!E:Z,15,0),0)</f>
        <v>110000</v>
      </c>
      <c r="X116" s="75">
        <f>IFERROR(VLOOKUP(C116,'PRICE LIST'!E:Z,16,0),0)</f>
        <v>110000</v>
      </c>
      <c r="Y116" s="75">
        <f>IFERROR(VLOOKUP(C116,'PRICE LIST'!E:Z,17,0),0)</f>
        <v>110000</v>
      </c>
      <c r="Z116" s="75">
        <f>IFERROR(VLOOKUP(C116,'PRICE LIST'!E:Z,18,0),0)</f>
        <v>110000</v>
      </c>
      <c r="AA116" s="75">
        <f>IFERROR(VLOOKUP(C116,'PRICE LIST'!E:Z,19,0),0)</f>
        <v>110000</v>
      </c>
      <c r="AB116" s="178">
        <f t="shared" si="47"/>
        <v>6.9626422594407096</v>
      </c>
      <c r="AC116" s="178">
        <f t="shared" si="48"/>
        <v>6.9626422594407096</v>
      </c>
      <c r="AD116" s="178">
        <f t="shared" si="49"/>
        <v>6.9626422594407096</v>
      </c>
      <c r="AE116" s="178">
        <f t="shared" si="50"/>
        <v>6.9626422594407096</v>
      </c>
      <c r="AF116" s="178">
        <f t="shared" si="51"/>
        <v>6.9626422594407096</v>
      </c>
      <c r="AG116" s="178">
        <f t="shared" si="52"/>
        <v>6.9626422594407096</v>
      </c>
      <c r="AH116" s="178">
        <f t="shared" si="53"/>
        <v>6.9626422594407096</v>
      </c>
      <c r="AI116" s="178">
        <f t="shared" si="54"/>
        <v>6.9626422594407096</v>
      </c>
      <c r="AJ116" s="178">
        <f t="shared" si="55"/>
        <v>6.9626422594407096</v>
      </c>
      <c r="AK116" s="178">
        <f t="shared" si="56"/>
        <v>6.9626422594407096</v>
      </c>
      <c r="AL116" s="178">
        <f t="shared" si="57"/>
        <v>6.9626422594407096</v>
      </c>
      <c r="AM116" s="178">
        <f t="shared" si="58"/>
        <v>6.9626422594407096</v>
      </c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>
        <v>1</v>
      </c>
      <c r="AY116" s="79"/>
      <c r="AZ116" s="75">
        <f t="shared" si="59"/>
        <v>1</v>
      </c>
      <c r="BA116" s="77">
        <f t="shared" si="60"/>
        <v>8.3333333333333329E-2</v>
      </c>
      <c r="BC116" s="78">
        <f t="shared" si="61"/>
        <v>0</v>
      </c>
      <c r="BD116" s="78">
        <f t="shared" si="62"/>
        <v>0</v>
      </c>
      <c r="BE116" s="78">
        <f t="shared" si="63"/>
        <v>0</v>
      </c>
      <c r="BF116" s="78">
        <f t="shared" si="64"/>
        <v>0</v>
      </c>
      <c r="BG116" s="78">
        <f t="shared" si="65"/>
        <v>0</v>
      </c>
      <c r="BH116" s="78">
        <f t="shared" si="66"/>
        <v>0</v>
      </c>
      <c r="BI116" s="78">
        <f t="shared" si="67"/>
        <v>0</v>
      </c>
      <c r="BJ116" s="78">
        <f t="shared" si="68"/>
        <v>0</v>
      </c>
      <c r="BK116" s="78">
        <f t="shared" si="69"/>
        <v>0</v>
      </c>
      <c r="BL116" s="78">
        <f t="shared" si="70"/>
        <v>0</v>
      </c>
      <c r="BM116" s="78">
        <f t="shared" si="71"/>
        <v>6.9626422594407096</v>
      </c>
      <c r="BN116" s="78">
        <f t="shared" si="72"/>
        <v>0</v>
      </c>
      <c r="BO116" s="78">
        <f t="shared" si="44"/>
        <v>6.9626422594407096</v>
      </c>
      <c r="BP116" s="78">
        <f t="shared" si="73"/>
        <v>0.58022018828672584</v>
      </c>
      <c r="BQ116"/>
    </row>
    <row r="117" spans="1:69">
      <c r="A117" s="79" t="s">
        <v>7127</v>
      </c>
      <c r="B117" s="74"/>
      <c r="C117" s="79" t="s">
        <v>11758</v>
      </c>
      <c r="D117" s="75" t="str">
        <f>INDEX('PRICE LIST'!$D:$D,MATCH(RUTIN!C117,'PRICE LIST'!$E:$E,0))</f>
        <v>BOLT</v>
      </c>
      <c r="E117" s="919" t="str">
        <f>IFERROR(VLOOKUP(C117,'PRICE LIST'!E:M,2,0),0)</f>
        <v>BAUT PAYUNG L3 X 20</v>
      </c>
      <c r="F117" s="187" t="s">
        <v>7124</v>
      </c>
      <c r="G117" s="79" t="s">
        <v>109</v>
      </c>
      <c r="H117" s="919">
        <f>IFERROR(IF(G117="FOH",VLOOKUP(C117,'PRICE LIST'!E:Z,20,0),IF(G117="OPEX",VLOOKUP(C117,'PRICE LIST'!E:Z,21,0),0)),0)</f>
        <v>0</v>
      </c>
      <c r="I117" s="919">
        <f>IFERROR(IF(G117="FOH",VLOOKUP(H117,'PRICE LIST'!X:Z,3,0),IF(G117="OPEX",VLOOKUP(H117,'PRICE LIST'!Y:Z,2,0),0)),0)</f>
        <v>0</v>
      </c>
      <c r="J117" s="206" t="s">
        <v>33</v>
      </c>
      <c r="K117" s="206" t="s">
        <v>183</v>
      </c>
      <c r="L117" s="75" t="str">
        <f t="shared" si="45"/>
        <v>ALL</v>
      </c>
      <c r="M117" s="75" t="str">
        <f t="shared" si="46"/>
        <v>ALL</v>
      </c>
      <c r="N117" s="75" t="str">
        <f>IFERROR(VLOOKUP(C117,'PRICE LIST'!E:M,3,0),0)</f>
        <v>PACK</v>
      </c>
      <c r="O117" s="75" t="str">
        <f>IFERROR(VLOOKUP(C117,'PRICE LIST'!E:M,5,0),0)</f>
        <v>IDR</v>
      </c>
      <c r="P117" s="75">
        <f>IFERROR(VLOOKUP(C117,'PRICE LIST'!E:Z,8,0),0)</f>
        <v>85000</v>
      </c>
      <c r="Q117" s="75">
        <f>IFERROR(VLOOKUP(C117,'PRICE LIST'!E:Z,9,0),0)</f>
        <v>85000</v>
      </c>
      <c r="R117" s="75">
        <f>IFERROR(VLOOKUP(C117,'PRICE LIST'!E:Z,10,0),0)</f>
        <v>85000</v>
      </c>
      <c r="S117" s="75">
        <f>IFERROR(VLOOKUP(C117,'PRICE LIST'!E:Z,11,0),0)</f>
        <v>85000</v>
      </c>
      <c r="T117" s="75">
        <f>IFERROR(VLOOKUP(C117,'PRICE LIST'!E:Z,12,0),0)</f>
        <v>85000</v>
      </c>
      <c r="U117" s="75">
        <f>IFERROR(VLOOKUP(C117,'PRICE LIST'!E:Z,13,0),0)</f>
        <v>85000</v>
      </c>
      <c r="V117" s="75">
        <f>IFERROR(VLOOKUP(C117,'PRICE LIST'!E:Z,14,0),0)</f>
        <v>85000</v>
      </c>
      <c r="W117" s="75">
        <f>IFERROR(VLOOKUP(C117,'PRICE LIST'!E:Z,15,0),0)</f>
        <v>85000</v>
      </c>
      <c r="X117" s="75">
        <f>IFERROR(VLOOKUP(C117,'PRICE LIST'!E:Z,16,0),0)</f>
        <v>85000</v>
      </c>
      <c r="Y117" s="75">
        <f>IFERROR(VLOOKUP(C117,'PRICE LIST'!E:Z,17,0),0)</f>
        <v>85000</v>
      </c>
      <c r="Z117" s="75">
        <f>IFERROR(VLOOKUP(C117,'PRICE LIST'!E:Z,18,0),0)</f>
        <v>85000</v>
      </c>
      <c r="AA117" s="75">
        <f>IFERROR(VLOOKUP(C117,'PRICE LIST'!E:Z,19,0),0)</f>
        <v>85000</v>
      </c>
      <c r="AB117" s="178">
        <f t="shared" si="47"/>
        <v>5.3802235641132761</v>
      </c>
      <c r="AC117" s="178">
        <f t="shared" si="48"/>
        <v>5.3802235641132761</v>
      </c>
      <c r="AD117" s="178">
        <f t="shared" si="49"/>
        <v>5.3802235641132761</v>
      </c>
      <c r="AE117" s="178">
        <f t="shared" si="50"/>
        <v>5.3802235641132761</v>
      </c>
      <c r="AF117" s="178">
        <f t="shared" si="51"/>
        <v>5.3802235641132761</v>
      </c>
      <c r="AG117" s="178">
        <f t="shared" si="52"/>
        <v>5.3802235641132761</v>
      </c>
      <c r="AH117" s="178">
        <f t="shared" si="53"/>
        <v>5.3802235641132761</v>
      </c>
      <c r="AI117" s="178">
        <f t="shared" si="54"/>
        <v>5.3802235641132761</v>
      </c>
      <c r="AJ117" s="178">
        <f t="shared" si="55"/>
        <v>5.3802235641132761</v>
      </c>
      <c r="AK117" s="178">
        <f t="shared" si="56"/>
        <v>5.3802235641132761</v>
      </c>
      <c r="AL117" s="178">
        <f t="shared" si="57"/>
        <v>5.3802235641132761</v>
      </c>
      <c r="AM117" s="178">
        <f t="shared" si="58"/>
        <v>5.3802235641132761</v>
      </c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>
        <v>1</v>
      </c>
      <c r="AY117" s="79"/>
      <c r="AZ117" s="75">
        <f t="shared" si="59"/>
        <v>1</v>
      </c>
      <c r="BA117" s="77">
        <f t="shared" si="60"/>
        <v>8.3333333333333329E-2</v>
      </c>
      <c r="BC117" s="78">
        <f t="shared" si="61"/>
        <v>0</v>
      </c>
      <c r="BD117" s="78">
        <f t="shared" si="62"/>
        <v>0</v>
      </c>
      <c r="BE117" s="78">
        <f t="shared" si="63"/>
        <v>0</v>
      </c>
      <c r="BF117" s="78">
        <f t="shared" si="64"/>
        <v>0</v>
      </c>
      <c r="BG117" s="78">
        <f t="shared" si="65"/>
        <v>0</v>
      </c>
      <c r="BH117" s="78">
        <f t="shared" si="66"/>
        <v>0</v>
      </c>
      <c r="BI117" s="78">
        <f t="shared" si="67"/>
        <v>0</v>
      </c>
      <c r="BJ117" s="78">
        <f t="shared" si="68"/>
        <v>0</v>
      </c>
      <c r="BK117" s="78">
        <f t="shared" si="69"/>
        <v>0</v>
      </c>
      <c r="BL117" s="78">
        <f t="shared" si="70"/>
        <v>0</v>
      </c>
      <c r="BM117" s="78">
        <f t="shared" si="71"/>
        <v>5.3802235641132761</v>
      </c>
      <c r="BN117" s="78">
        <f t="shared" si="72"/>
        <v>0</v>
      </c>
      <c r="BO117" s="78">
        <f t="shared" si="44"/>
        <v>5.3802235641132761</v>
      </c>
      <c r="BP117" s="78">
        <f t="shared" si="73"/>
        <v>0.44835196367610636</v>
      </c>
      <c r="BQ117"/>
    </row>
    <row r="118" spans="1:69">
      <c r="A118" s="79" t="s">
        <v>7127</v>
      </c>
      <c r="B118" s="74"/>
      <c r="C118" s="79" t="s">
        <v>11515</v>
      </c>
      <c r="D118" s="75" t="str">
        <f>INDEX('PRICE LIST'!$D:$D,MATCH(RUTIN!C118,'PRICE LIST'!$E:$E,0))</f>
        <v>BOLT</v>
      </c>
      <c r="E118" s="919" t="str">
        <f>IFERROR(VLOOKUP(C118,'PRICE LIST'!E:M,2,0),0)</f>
        <v>BAUT PAYUNG L3 X 25</v>
      </c>
      <c r="F118" s="187" t="s">
        <v>7124</v>
      </c>
      <c r="G118" s="79" t="s">
        <v>109</v>
      </c>
      <c r="H118" s="919">
        <f>IFERROR(IF(G118="FOH",VLOOKUP(C118,'PRICE LIST'!E:Z,20,0),IF(G118="OPEX",VLOOKUP(C118,'PRICE LIST'!E:Z,21,0),0)),0)</f>
        <v>0</v>
      </c>
      <c r="I118" s="919">
        <f>IFERROR(IF(G118="FOH",VLOOKUP(H118,'PRICE LIST'!X:Z,3,0),IF(G118="OPEX",VLOOKUP(H118,'PRICE LIST'!Y:Z,2,0),0)),0)</f>
        <v>0</v>
      </c>
      <c r="J118" s="206" t="s">
        <v>33</v>
      </c>
      <c r="K118" s="206" t="s">
        <v>183</v>
      </c>
      <c r="L118" s="75" t="str">
        <f t="shared" si="45"/>
        <v>ALL</v>
      </c>
      <c r="M118" s="75" t="str">
        <f t="shared" si="46"/>
        <v>ALL</v>
      </c>
      <c r="N118" s="75" t="str">
        <f>IFERROR(VLOOKUP(C118,'PRICE LIST'!E:M,3,0),0)</f>
        <v>PACK</v>
      </c>
      <c r="O118" s="75" t="str">
        <f>IFERROR(VLOOKUP(C118,'PRICE LIST'!E:M,5,0),0)</f>
        <v>IDR</v>
      </c>
      <c r="P118" s="75">
        <f>IFERROR(VLOOKUP(C118,'PRICE LIST'!E:Z,8,0),0)</f>
        <v>140000</v>
      </c>
      <c r="Q118" s="75">
        <f>IFERROR(VLOOKUP(C118,'PRICE LIST'!E:Z,9,0),0)</f>
        <v>140000</v>
      </c>
      <c r="R118" s="75">
        <f>IFERROR(VLOOKUP(C118,'PRICE LIST'!E:Z,10,0),0)</f>
        <v>140000</v>
      </c>
      <c r="S118" s="75">
        <f>IFERROR(VLOOKUP(C118,'PRICE LIST'!E:Z,11,0),0)</f>
        <v>140000</v>
      </c>
      <c r="T118" s="75">
        <f>IFERROR(VLOOKUP(C118,'PRICE LIST'!E:Z,12,0),0)</f>
        <v>140000</v>
      </c>
      <c r="U118" s="75">
        <f>IFERROR(VLOOKUP(C118,'PRICE LIST'!E:Z,13,0),0)</f>
        <v>140000</v>
      </c>
      <c r="V118" s="75">
        <f>IFERROR(VLOOKUP(C118,'PRICE LIST'!E:Z,14,0),0)</f>
        <v>140000</v>
      </c>
      <c r="W118" s="75">
        <f>IFERROR(VLOOKUP(C118,'PRICE LIST'!E:Z,15,0),0)</f>
        <v>140000</v>
      </c>
      <c r="X118" s="75">
        <f>IFERROR(VLOOKUP(C118,'PRICE LIST'!E:Z,16,0),0)</f>
        <v>140000</v>
      </c>
      <c r="Y118" s="75">
        <f>IFERROR(VLOOKUP(C118,'PRICE LIST'!E:Z,17,0),0)</f>
        <v>140000</v>
      </c>
      <c r="Z118" s="75">
        <f>IFERROR(VLOOKUP(C118,'PRICE LIST'!E:Z,18,0),0)</f>
        <v>140000</v>
      </c>
      <c r="AA118" s="75">
        <f>IFERROR(VLOOKUP(C118,'PRICE LIST'!E:Z,19,0),0)</f>
        <v>140000</v>
      </c>
      <c r="AB118" s="178">
        <f t="shared" si="47"/>
        <v>8.8615446938336309</v>
      </c>
      <c r="AC118" s="178">
        <f t="shared" si="48"/>
        <v>8.8615446938336309</v>
      </c>
      <c r="AD118" s="178">
        <f t="shared" si="49"/>
        <v>8.8615446938336309</v>
      </c>
      <c r="AE118" s="178">
        <f t="shared" si="50"/>
        <v>8.8615446938336309</v>
      </c>
      <c r="AF118" s="178">
        <f t="shared" si="51"/>
        <v>8.8615446938336309</v>
      </c>
      <c r="AG118" s="178">
        <f t="shared" si="52"/>
        <v>8.8615446938336309</v>
      </c>
      <c r="AH118" s="178">
        <f t="shared" si="53"/>
        <v>8.8615446938336309</v>
      </c>
      <c r="AI118" s="178">
        <f t="shared" si="54"/>
        <v>8.8615446938336309</v>
      </c>
      <c r="AJ118" s="178">
        <f t="shared" si="55"/>
        <v>8.8615446938336309</v>
      </c>
      <c r="AK118" s="178">
        <f t="shared" si="56"/>
        <v>8.8615446938336309</v>
      </c>
      <c r="AL118" s="178">
        <f t="shared" si="57"/>
        <v>8.8615446938336309</v>
      </c>
      <c r="AM118" s="178">
        <f t="shared" si="58"/>
        <v>8.8615446938336309</v>
      </c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>
        <v>1</v>
      </c>
      <c r="AY118" s="79"/>
      <c r="AZ118" s="75">
        <f t="shared" si="59"/>
        <v>1</v>
      </c>
      <c r="BA118" s="77">
        <f t="shared" si="60"/>
        <v>8.3333333333333329E-2</v>
      </c>
      <c r="BC118" s="78">
        <f t="shared" si="61"/>
        <v>0</v>
      </c>
      <c r="BD118" s="78">
        <f t="shared" si="62"/>
        <v>0</v>
      </c>
      <c r="BE118" s="78">
        <f t="shared" si="63"/>
        <v>0</v>
      </c>
      <c r="BF118" s="78">
        <f t="shared" si="64"/>
        <v>0</v>
      </c>
      <c r="BG118" s="78">
        <f t="shared" si="65"/>
        <v>0</v>
      </c>
      <c r="BH118" s="78">
        <f t="shared" si="66"/>
        <v>0</v>
      </c>
      <c r="BI118" s="78">
        <f t="shared" si="67"/>
        <v>0</v>
      </c>
      <c r="BJ118" s="78">
        <f t="shared" si="68"/>
        <v>0</v>
      </c>
      <c r="BK118" s="78">
        <f t="shared" si="69"/>
        <v>0</v>
      </c>
      <c r="BL118" s="78">
        <f t="shared" si="70"/>
        <v>0</v>
      </c>
      <c r="BM118" s="78">
        <f t="shared" si="71"/>
        <v>8.8615446938336309</v>
      </c>
      <c r="BN118" s="78">
        <f t="shared" si="72"/>
        <v>0</v>
      </c>
      <c r="BO118" s="78">
        <f t="shared" si="44"/>
        <v>8.8615446938336309</v>
      </c>
      <c r="BP118" s="78">
        <f t="shared" si="73"/>
        <v>0.73846205781946928</v>
      </c>
      <c r="BQ118"/>
    </row>
    <row r="119" spans="1:69">
      <c r="A119" s="79" t="s">
        <v>7127</v>
      </c>
      <c r="B119" s="74"/>
      <c r="C119" s="79" t="s">
        <v>11516</v>
      </c>
      <c r="D119" s="75" t="str">
        <f>INDEX('PRICE LIST'!$D:$D,MATCH(RUTIN!C119,'PRICE LIST'!$E:$E,0))</f>
        <v>BOLT</v>
      </c>
      <c r="E119" s="919" t="str">
        <f>IFERROR(VLOOKUP(C119,'PRICE LIST'!E:M,2,0),0)</f>
        <v>BAUT PAYUNG L4 X 25</v>
      </c>
      <c r="F119" s="187" t="s">
        <v>7124</v>
      </c>
      <c r="G119" s="79" t="s">
        <v>109</v>
      </c>
      <c r="H119" s="919">
        <f>IFERROR(IF(G119="FOH",VLOOKUP(C119,'PRICE LIST'!E:Z,20,0),IF(G119="OPEX",VLOOKUP(C119,'PRICE LIST'!E:Z,21,0),0)),0)</f>
        <v>0</v>
      </c>
      <c r="I119" s="919">
        <f>IFERROR(IF(G119="FOH",VLOOKUP(H119,'PRICE LIST'!X:Z,3,0),IF(G119="OPEX",VLOOKUP(H119,'PRICE LIST'!Y:Z,2,0),0)),0)</f>
        <v>0</v>
      </c>
      <c r="J119" s="206" t="s">
        <v>33</v>
      </c>
      <c r="K119" s="206" t="s">
        <v>183</v>
      </c>
      <c r="L119" s="75" t="str">
        <f t="shared" si="45"/>
        <v>ALL</v>
      </c>
      <c r="M119" s="75" t="str">
        <f t="shared" si="46"/>
        <v>ALL</v>
      </c>
      <c r="N119" s="75" t="str">
        <f>IFERROR(VLOOKUP(C119,'PRICE LIST'!E:M,3,0),0)</f>
        <v>PACK</v>
      </c>
      <c r="O119" s="75" t="str">
        <f>IFERROR(VLOOKUP(C119,'PRICE LIST'!E:M,5,0),0)</f>
        <v>IDR</v>
      </c>
      <c r="P119" s="75">
        <f>IFERROR(VLOOKUP(C119,'PRICE LIST'!E:Z,8,0),0)</f>
        <v>150000</v>
      </c>
      <c r="Q119" s="75">
        <f>IFERROR(VLOOKUP(C119,'PRICE LIST'!E:Z,9,0),0)</f>
        <v>150000</v>
      </c>
      <c r="R119" s="75">
        <f>IFERROR(VLOOKUP(C119,'PRICE LIST'!E:Z,10,0),0)</f>
        <v>150000</v>
      </c>
      <c r="S119" s="75">
        <f>IFERROR(VLOOKUP(C119,'PRICE LIST'!E:Z,11,0),0)</f>
        <v>150000</v>
      </c>
      <c r="T119" s="75">
        <f>IFERROR(VLOOKUP(C119,'PRICE LIST'!E:Z,12,0),0)</f>
        <v>150000</v>
      </c>
      <c r="U119" s="75">
        <f>IFERROR(VLOOKUP(C119,'PRICE LIST'!E:Z,13,0),0)</f>
        <v>150000</v>
      </c>
      <c r="V119" s="75">
        <f>IFERROR(VLOOKUP(C119,'PRICE LIST'!E:Z,14,0),0)</f>
        <v>150000</v>
      </c>
      <c r="W119" s="75">
        <f>IFERROR(VLOOKUP(C119,'PRICE LIST'!E:Z,15,0),0)</f>
        <v>150000</v>
      </c>
      <c r="X119" s="75">
        <f>IFERROR(VLOOKUP(C119,'PRICE LIST'!E:Z,16,0),0)</f>
        <v>150000</v>
      </c>
      <c r="Y119" s="75">
        <f>IFERROR(VLOOKUP(C119,'PRICE LIST'!E:Z,17,0),0)</f>
        <v>150000</v>
      </c>
      <c r="Z119" s="75">
        <f>IFERROR(VLOOKUP(C119,'PRICE LIST'!E:Z,18,0),0)</f>
        <v>150000</v>
      </c>
      <c r="AA119" s="75">
        <f>IFERROR(VLOOKUP(C119,'PRICE LIST'!E:Z,19,0),0)</f>
        <v>150000</v>
      </c>
      <c r="AB119" s="178">
        <f t="shared" si="47"/>
        <v>9.4945121719646046</v>
      </c>
      <c r="AC119" s="178">
        <f t="shared" si="48"/>
        <v>9.4945121719646046</v>
      </c>
      <c r="AD119" s="178">
        <f t="shared" si="49"/>
        <v>9.4945121719646046</v>
      </c>
      <c r="AE119" s="178">
        <f t="shared" si="50"/>
        <v>9.4945121719646046</v>
      </c>
      <c r="AF119" s="178">
        <f t="shared" si="51"/>
        <v>9.4945121719646046</v>
      </c>
      <c r="AG119" s="178">
        <f t="shared" si="52"/>
        <v>9.4945121719646046</v>
      </c>
      <c r="AH119" s="178">
        <f t="shared" si="53"/>
        <v>9.4945121719646046</v>
      </c>
      <c r="AI119" s="178">
        <f t="shared" si="54"/>
        <v>9.4945121719646046</v>
      </c>
      <c r="AJ119" s="178">
        <f t="shared" si="55"/>
        <v>9.4945121719646046</v>
      </c>
      <c r="AK119" s="178">
        <f t="shared" si="56"/>
        <v>9.4945121719646046</v>
      </c>
      <c r="AL119" s="178">
        <f t="shared" si="57"/>
        <v>9.4945121719646046</v>
      </c>
      <c r="AM119" s="178">
        <f t="shared" si="58"/>
        <v>9.4945121719646046</v>
      </c>
      <c r="AN119" s="79"/>
      <c r="AO119" s="79"/>
      <c r="AP119" s="79"/>
      <c r="AQ119" s="79"/>
      <c r="AR119" s="79"/>
      <c r="AS119" s="79"/>
      <c r="AT119" s="79"/>
      <c r="AU119" s="79"/>
      <c r="AV119" s="79"/>
      <c r="AW119" s="79">
        <v>1</v>
      </c>
      <c r="AX119" s="79"/>
      <c r="AY119" s="79"/>
      <c r="AZ119" s="75">
        <f t="shared" si="59"/>
        <v>1</v>
      </c>
      <c r="BA119" s="77">
        <f t="shared" si="60"/>
        <v>8.3333333333333329E-2</v>
      </c>
      <c r="BC119" s="78">
        <f t="shared" si="61"/>
        <v>0</v>
      </c>
      <c r="BD119" s="78">
        <f t="shared" si="62"/>
        <v>0</v>
      </c>
      <c r="BE119" s="78">
        <f t="shared" si="63"/>
        <v>0</v>
      </c>
      <c r="BF119" s="78">
        <f t="shared" si="64"/>
        <v>0</v>
      </c>
      <c r="BG119" s="78">
        <f t="shared" si="65"/>
        <v>0</v>
      </c>
      <c r="BH119" s="78">
        <f t="shared" si="66"/>
        <v>0</v>
      </c>
      <c r="BI119" s="78">
        <f t="shared" si="67"/>
        <v>0</v>
      </c>
      <c r="BJ119" s="78">
        <f t="shared" si="68"/>
        <v>0</v>
      </c>
      <c r="BK119" s="78">
        <f t="shared" si="69"/>
        <v>0</v>
      </c>
      <c r="BL119" s="78">
        <f t="shared" si="70"/>
        <v>9.4945121719646046</v>
      </c>
      <c r="BM119" s="78">
        <f t="shared" si="71"/>
        <v>0</v>
      </c>
      <c r="BN119" s="78">
        <f t="shared" si="72"/>
        <v>0</v>
      </c>
      <c r="BO119" s="78">
        <f t="shared" si="44"/>
        <v>9.4945121719646046</v>
      </c>
      <c r="BP119" s="78">
        <f t="shared" si="73"/>
        <v>0.79120934766371709</v>
      </c>
      <c r="BQ119"/>
    </row>
    <row r="120" spans="1:69">
      <c r="A120" s="79" t="s">
        <v>7127</v>
      </c>
      <c r="B120" s="74"/>
      <c r="C120" s="79" t="s">
        <v>11517</v>
      </c>
      <c r="D120" s="75" t="str">
        <f>INDEX('PRICE LIST'!$D:$D,MATCH(RUTIN!C120,'PRICE LIST'!$E:$E,0))</f>
        <v>BOLT</v>
      </c>
      <c r="E120" s="919" t="str">
        <f>IFERROR(VLOOKUP(C120,'PRICE LIST'!E:M,2,0),0)</f>
        <v>BAUT PAYUNG L4 X 30</v>
      </c>
      <c r="F120" s="187" t="s">
        <v>7124</v>
      </c>
      <c r="G120" s="79" t="s">
        <v>109</v>
      </c>
      <c r="H120" s="919">
        <f>IFERROR(IF(G120="FOH",VLOOKUP(C120,'PRICE LIST'!E:Z,20,0),IF(G120="OPEX",VLOOKUP(C120,'PRICE LIST'!E:Z,21,0),0)),0)</f>
        <v>0</v>
      </c>
      <c r="I120" s="919">
        <f>IFERROR(IF(G120="FOH",VLOOKUP(H120,'PRICE LIST'!X:Z,3,0),IF(G120="OPEX",VLOOKUP(H120,'PRICE LIST'!Y:Z,2,0),0)),0)</f>
        <v>0</v>
      </c>
      <c r="J120" s="206" t="s">
        <v>33</v>
      </c>
      <c r="K120" s="206" t="s">
        <v>183</v>
      </c>
      <c r="L120" s="75" t="str">
        <f t="shared" si="45"/>
        <v>ALL</v>
      </c>
      <c r="M120" s="75" t="str">
        <f t="shared" si="46"/>
        <v>ALL</v>
      </c>
      <c r="N120" s="75" t="str">
        <f>IFERROR(VLOOKUP(C120,'PRICE LIST'!E:M,3,0),0)</f>
        <v>PACK</v>
      </c>
      <c r="O120" s="75" t="str">
        <f>IFERROR(VLOOKUP(C120,'PRICE LIST'!E:M,5,0),0)</f>
        <v>IDR</v>
      </c>
      <c r="P120" s="75">
        <f>IFERROR(VLOOKUP(C120,'PRICE LIST'!E:Z,8,0),0)</f>
        <v>170000</v>
      </c>
      <c r="Q120" s="75">
        <f>IFERROR(VLOOKUP(C120,'PRICE LIST'!E:Z,9,0),0)</f>
        <v>170000</v>
      </c>
      <c r="R120" s="75">
        <f>IFERROR(VLOOKUP(C120,'PRICE LIST'!E:Z,10,0),0)</f>
        <v>170000</v>
      </c>
      <c r="S120" s="75">
        <f>IFERROR(VLOOKUP(C120,'PRICE LIST'!E:Z,11,0),0)</f>
        <v>170000</v>
      </c>
      <c r="T120" s="75">
        <f>IFERROR(VLOOKUP(C120,'PRICE LIST'!E:Z,12,0),0)</f>
        <v>170000</v>
      </c>
      <c r="U120" s="75">
        <f>IFERROR(VLOOKUP(C120,'PRICE LIST'!E:Z,13,0),0)</f>
        <v>170000</v>
      </c>
      <c r="V120" s="75">
        <f>IFERROR(VLOOKUP(C120,'PRICE LIST'!E:Z,14,0),0)</f>
        <v>170000</v>
      </c>
      <c r="W120" s="75">
        <f>IFERROR(VLOOKUP(C120,'PRICE LIST'!E:Z,15,0),0)</f>
        <v>170000</v>
      </c>
      <c r="X120" s="75">
        <f>IFERROR(VLOOKUP(C120,'PRICE LIST'!E:Z,16,0),0)</f>
        <v>170000</v>
      </c>
      <c r="Y120" s="75">
        <f>IFERROR(VLOOKUP(C120,'PRICE LIST'!E:Z,17,0),0)</f>
        <v>170000</v>
      </c>
      <c r="Z120" s="75">
        <f>IFERROR(VLOOKUP(C120,'PRICE LIST'!E:Z,18,0),0)</f>
        <v>170000</v>
      </c>
      <c r="AA120" s="75">
        <f>IFERROR(VLOOKUP(C120,'PRICE LIST'!E:Z,19,0),0)</f>
        <v>170000</v>
      </c>
      <c r="AB120" s="178">
        <f t="shared" si="47"/>
        <v>10.760447128226552</v>
      </c>
      <c r="AC120" s="178">
        <f t="shared" si="48"/>
        <v>10.760447128226552</v>
      </c>
      <c r="AD120" s="178">
        <f t="shared" si="49"/>
        <v>10.760447128226552</v>
      </c>
      <c r="AE120" s="178">
        <f t="shared" si="50"/>
        <v>10.760447128226552</v>
      </c>
      <c r="AF120" s="178">
        <f t="shared" si="51"/>
        <v>10.760447128226552</v>
      </c>
      <c r="AG120" s="178">
        <f t="shared" si="52"/>
        <v>10.760447128226552</v>
      </c>
      <c r="AH120" s="178">
        <f t="shared" si="53"/>
        <v>10.760447128226552</v>
      </c>
      <c r="AI120" s="178">
        <f t="shared" si="54"/>
        <v>10.760447128226552</v>
      </c>
      <c r="AJ120" s="178">
        <f t="shared" si="55"/>
        <v>10.760447128226552</v>
      </c>
      <c r="AK120" s="178">
        <f t="shared" si="56"/>
        <v>10.760447128226552</v>
      </c>
      <c r="AL120" s="178">
        <f t="shared" si="57"/>
        <v>10.760447128226552</v>
      </c>
      <c r="AM120" s="178">
        <f t="shared" si="58"/>
        <v>10.760447128226552</v>
      </c>
      <c r="AN120" s="79"/>
      <c r="AO120" s="79"/>
      <c r="AP120" s="79"/>
      <c r="AQ120" s="79"/>
      <c r="AR120" s="79"/>
      <c r="AS120" s="79"/>
      <c r="AT120" s="79"/>
      <c r="AU120" s="79"/>
      <c r="AV120" s="79"/>
      <c r="AW120" s="79">
        <v>1</v>
      </c>
      <c r="AX120" s="79"/>
      <c r="AY120" s="79"/>
      <c r="AZ120" s="75">
        <f t="shared" si="59"/>
        <v>1</v>
      </c>
      <c r="BA120" s="77">
        <f t="shared" si="60"/>
        <v>8.3333333333333329E-2</v>
      </c>
      <c r="BC120" s="78">
        <f t="shared" si="61"/>
        <v>0</v>
      </c>
      <c r="BD120" s="78">
        <f t="shared" si="62"/>
        <v>0</v>
      </c>
      <c r="BE120" s="78">
        <f t="shared" si="63"/>
        <v>0</v>
      </c>
      <c r="BF120" s="78">
        <f t="shared" si="64"/>
        <v>0</v>
      </c>
      <c r="BG120" s="78">
        <f t="shared" si="65"/>
        <v>0</v>
      </c>
      <c r="BH120" s="78">
        <f t="shared" si="66"/>
        <v>0</v>
      </c>
      <c r="BI120" s="78">
        <f t="shared" si="67"/>
        <v>0</v>
      </c>
      <c r="BJ120" s="78">
        <f t="shared" si="68"/>
        <v>0</v>
      </c>
      <c r="BK120" s="78">
        <f t="shared" si="69"/>
        <v>0</v>
      </c>
      <c r="BL120" s="78">
        <f t="shared" si="70"/>
        <v>10.760447128226552</v>
      </c>
      <c r="BM120" s="78">
        <f t="shared" si="71"/>
        <v>0</v>
      </c>
      <c r="BN120" s="78">
        <f t="shared" si="72"/>
        <v>0</v>
      </c>
      <c r="BO120" s="78">
        <f t="shared" si="44"/>
        <v>10.760447128226552</v>
      </c>
      <c r="BP120" s="78">
        <f t="shared" si="73"/>
        <v>0.89670392735221272</v>
      </c>
      <c r="BQ120"/>
    </row>
    <row r="121" spans="1:69">
      <c r="A121" s="79" t="s">
        <v>7127</v>
      </c>
      <c r="B121" s="74"/>
      <c r="C121" s="79" t="s">
        <v>11518</v>
      </c>
      <c r="D121" s="75" t="str">
        <f>INDEX('PRICE LIST'!$D:$D,MATCH(RUTIN!C121,'PRICE LIST'!$E:$E,0))</f>
        <v>BOLT</v>
      </c>
      <c r="E121" s="919" t="str">
        <f>IFERROR(VLOOKUP(C121,'PRICE LIST'!E:M,2,0),0)</f>
        <v>BAUT PAYUNG L4 X 35</v>
      </c>
      <c r="F121" s="187" t="s">
        <v>7124</v>
      </c>
      <c r="G121" s="79" t="s">
        <v>109</v>
      </c>
      <c r="H121" s="919">
        <f>IFERROR(IF(G121="FOH",VLOOKUP(C121,'PRICE LIST'!E:Z,20,0),IF(G121="OPEX",VLOOKUP(C121,'PRICE LIST'!E:Z,21,0),0)),0)</f>
        <v>0</v>
      </c>
      <c r="I121" s="919">
        <f>IFERROR(IF(G121="FOH",VLOOKUP(H121,'PRICE LIST'!X:Z,3,0),IF(G121="OPEX",VLOOKUP(H121,'PRICE LIST'!Y:Z,2,0),0)),0)</f>
        <v>0</v>
      </c>
      <c r="J121" s="206" t="s">
        <v>33</v>
      </c>
      <c r="K121" s="206" t="s">
        <v>183</v>
      </c>
      <c r="L121" s="75" t="str">
        <f t="shared" si="45"/>
        <v>ALL</v>
      </c>
      <c r="M121" s="75" t="str">
        <f t="shared" si="46"/>
        <v>ALL</v>
      </c>
      <c r="N121" s="75" t="str">
        <f>IFERROR(VLOOKUP(C121,'PRICE LIST'!E:M,3,0),0)</f>
        <v>PACK</v>
      </c>
      <c r="O121" s="75" t="str">
        <f>IFERROR(VLOOKUP(C121,'PRICE LIST'!E:M,5,0),0)</f>
        <v>IDR</v>
      </c>
      <c r="P121" s="75">
        <f>IFERROR(VLOOKUP(C121,'PRICE LIST'!E:Z,8,0),0)</f>
        <v>180000</v>
      </c>
      <c r="Q121" s="75">
        <f>IFERROR(VLOOKUP(C121,'PRICE LIST'!E:Z,9,0),0)</f>
        <v>180000</v>
      </c>
      <c r="R121" s="75">
        <f>IFERROR(VLOOKUP(C121,'PRICE LIST'!E:Z,10,0),0)</f>
        <v>180000</v>
      </c>
      <c r="S121" s="75">
        <f>IFERROR(VLOOKUP(C121,'PRICE LIST'!E:Z,11,0),0)</f>
        <v>180000</v>
      </c>
      <c r="T121" s="75">
        <f>IFERROR(VLOOKUP(C121,'PRICE LIST'!E:Z,12,0),0)</f>
        <v>180000</v>
      </c>
      <c r="U121" s="75">
        <f>IFERROR(VLOOKUP(C121,'PRICE LIST'!E:Z,13,0),0)</f>
        <v>180000</v>
      </c>
      <c r="V121" s="75">
        <f>IFERROR(VLOOKUP(C121,'PRICE LIST'!E:Z,14,0),0)</f>
        <v>180000</v>
      </c>
      <c r="W121" s="75">
        <f>IFERROR(VLOOKUP(C121,'PRICE LIST'!E:Z,15,0),0)</f>
        <v>180000</v>
      </c>
      <c r="X121" s="75">
        <f>IFERROR(VLOOKUP(C121,'PRICE LIST'!E:Z,16,0),0)</f>
        <v>180000</v>
      </c>
      <c r="Y121" s="75">
        <f>IFERROR(VLOOKUP(C121,'PRICE LIST'!E:Z,17,0),0)</f>
        <v>180000</v>
      </c>
      <c r="Z121" s="75">
        <f>IFERROR(VLOOKUP(C121,'PRICE LIST'!E:Z,18,0),0)</f>
        <v>180000</v>
      </c>
      <c r="AA121" s="75">
        <f>IFERROR(VLOOKUP(C121,'PRICE LIST'!E:Z,19,0),0)</f>
        <v>180000</v>
      </c>
      <c r="AB121" s="178">
        <f t="shared" si="47"/>
        <v>11.393414606357526</v>
      </c>
      <c r="AC121" s="178">
        <f t="shared" si="48"/>
        <v>11.393414606357526</v>
      </c>
      <c r="AD121" s="178">
        <f t="shared" si="49"/>
        <v>11.393414606357526</v>
      </c>
      <c r="AE121" s="178">
        <f t="shared" si="50"/>
        <v>11.393414606357526</v>
      </c>
      <c r="AF121" s="178">
        <f t="shared" si="51"/>
        <v>11.393414606357526</v>
      </c>
      <c r="AG121" s="178">
        <f t="shared" si="52"/>
        <v>11.393414606357526</v>
      </c>
      <c r="AH121" s="178">
        <f t="shared" si="53"/>
        <v>11.393414606357526</v>
      </c>
      <c r="AI121" s="178">
        <f t="shared" si="54"/>
        <v>11.393414606357526</v>
      </c>
      <c r="AJ121" s="178">
        <f t="shared" si="55"/>
        <v>11.393414606357526</v>
      </c>
      <c r="AK121" s="178">
        <f t="shared" si="56"/>
        <v>11.393414606357526</v>
      </c>
      <c r="AL121" s="178">
        <f t="shared" si="57"/>
        <v>11.393414606357526</v>
      </c>
      <c r="AM121" s="178">
        <f t="shared" si="58"/>
        <v>11.393414606357526</v>
      </c>
      <c r="AN121" s="79"/>
      <c r="AO121" s="79"/>
      <c r="AP121" s="79"/>
      <c r="AQ121" s="79"/>
      <c r="AR121" s="79"/>
      <c r="AS121" s="79"/>
      <c r="AT121" s="79"/>
      <c r="AU121" s="79"/>
      <c r="AV121" s="79"/>
      <c r="AW121" s="79">
        <v>1</v>
      </c>
      <c r="AX121" s="79"/>
      <c r="AY121" s="79"/>
      <c r="AZ121" s="75">
        <f t="shared" si="59"/>
        <v>1</v>
      </c>
      <c r="BA121" s="77">
        <f t="shared" si="60"/>
        <v>8.3333333333333329E-2</v>
      </c>
      <c r="BC121" s="78">
        <f t="shared" si="61"/>
        <v>0</v>
      </c>
      <c r="BD121" s="78">
        <f t="shared" si="62"/>
        <v>0</v>
      </c>
      <c r="BE121" s="78">
        <f t="shared" si="63"/>
        <v>0</v>
      </c>
      <c r="BF121" s="78">
        <f t="shared" si="64"/>
        <v>0</v>
      </c>
      <c r="BG121" s="78">
        <f t="shared" si="65"/>
        <v>0</v>
      </c>
      <c r="BH121" s="78">
        <f t="shared" si="66"/>
        <v>0</v>
      </c>
      <c r="BI121" s="78">
        <f t="shared" si="67"/>
        <v>0</v>
      </c>
      <c r="BJ121" s="78">
        <f t="shared" si="68"/>
        <v>0</v>
      </c>
      <c r="BK121" s="78">
        <f t="shared" si="69"/>
        <v>0</v>
      </c>
      <c r="BL121" s="78">
        <f t="shared" si="70"/>
        <v>11.393414606357526</v>
      </c>
      <c r="BM121" s="78">
        <f t="shared" si="71"/>
        <v>0</v>
      </c>
      <c r="BN121" s="78">
        <f t="shared" si="72"/>
        <v>0</v>
      </c>
      <c r="BO121" s="78">
        <f t="shared" si="44"/>
        <v>11.393414606357526</v>
      </c>
      <c r="BP121" s="78">
        <f t="shared" si="73"/>
        <v>0.94945121719646053</v>
      </c>
      <c r="BQ121"/>
    </row>
    <row r="122" spans="1:69">
      <c r="A122" s="79" t="s">
        <v>7127</v>
      </c>
      <c r="B122" s="74"/>
      <c r="C122" s="79" t="s">
        <v>11519</v>
      </c>
      <c r="D122" s="75" t="str">
        <f>INDEX('PRICE LIST'!$D:$D,MATCH(RUTIN!C122,'PRICE LIST'!$E:$E,0))</f>
        <v>BOLT</v>
      </c>
      <c r="E122" s="919" t="str">
        <f>IFERROR(VLOOKUP(C122,'PRICE LIST'!E:M,2,0),0)</f>
        <v>BAUT PAYUNG L5 X 10</v>
      </c>
      <c r="F122" s="187" t="s">
        <v>7124</v>
      </c>
      <c r="G122" s="79" t="s">
        <v>109</v>
      </c>
      <c r="H122" s="919">
        <f>IFERROR(IF(G122="FOH",VLOOKUP(C122,'PRICE LIST'!E:Z,20,0),IF(G122="OPEX",VLOOKUP(C122,'PRICE LIST'!E:Z,21,0),0)),0)</f>
        <v>0</v>
      </c>
      <c r="I122" s="919">
        <f>IFERROR(IF(G122="FOH",VLOOKUP(H122,'PRICE LIST'!X:Z,3,0),IF(G122="OPEX",VLOOKUP(H122,'PRICE LIST'!Y:Z,2,0),0)),0)</f>
        <v>0</v>
      </c>
      <c r="J122" s="206" t="s">
        <v>33</v>
      </c>
      <c r="K122" s="206" t="s">
        <v>183</v>
      </c>
      <c r="L122" s="75" t="str">
        <f t="shared" si="45"/>
        <v>ALL</v>
      </c>
      <c r="M122" s="75" t="str">
        <f t="shared" si="46"/>
        <v>ALL</v>
      </c>
      <c r="N122" s="75" t="str">
        <f>IFERROR(VLOOKUP(C122,'PRICE LIST'!E:M,3,0),0)</f>
        <v>PACK</v>
      </c>
      <c r="O122" s="75" t="str">
        <f>IFERROR(VLOOKUP(C122,'PRICE LIST'!E:M,5,0),0)</f>
        <v>IDR</v>
      </c>
      <c r="P122" s="75">
        <f>IFERROR(VLOOKUP(C122,'PRICE LIST'!E:Z,8,0),0)</f>
        <v>110000</v>
      </c>
      <c r="Q122" s="75">
        <f>IFERROR(VLOOKUP(C122,'PRICE LIST'!E:Z,9,0),0)</f>
        <v>110000</v>
      </c>
      <c r="R122" s="75">
        <f>IFERROR(VLOOKUP(C122,'PRICE LIST'!E:Z,10,0),0)</f>
        <v>110000</v>
      </c>
      <c r="S122" s="75">
        <f>IFERROR(VLOOKUP(C122,'PRICE LIST'!E:Z,11,0),0)</f>
        <v>110000</v>
      </c>
      <c r="T122" s="75">
        <f>IFERROR(VLOOKUP(C122,'PRICE LIST'!E:Z,12,0),0)</f>
        <v>110000</v>
      </c>
      <c r="U122" s="75">
        <f>IFERROR(VLOOKUP(C122,'PRICE LIST'!E:Z,13,0),0)</f>
        <v>110000</v>
      </c>
      <c r="V122" s="75">
        <f>IFERROR(VLOOKUP(C122,'PRICE LIST'!E:Z,14,0),0)</f>
        <v>110000</v>
      </c>
      <c r="W122" s="75">
        <f>IFERROR(VLOOKUP(C122,'PRICE LIST'!E:Z,15,0),0)</f>
        <v>110000</v>
      </c>
      <c r="X122" s="75">
        <f>IFERROR(VLOOKUP(C122,'PRICE LIST'!E:Z,16,0),0)</f>
        <v>110000</v>
      </c>
      <c r="Y122" s="75">
        <f>IFERROR(VLOOKUP(C122,'PRICE LIST'!E:Z,17,0),0)</f>
        <v>110000</v>
      </c>
      <c r="Z122" s="75">
        <f>IFERROR(VLOOKUP(C122,'PRICE LIST'!E:Z,18,0),0)</f>
        <v>110000</v>
      </c>
      <c r="AA122" s="75">
        <f>IFERROR(VLOOKUP(C122,'PRICE LIST'!E:Z,19,0),0)</f>
        <v>110000</v>
      </c>
      <c r="AB122" s="178">
        <f t="shared" si="47"/>
        <v>6.9626422594407096</v>
      </c>
      <c r="AC122" s="178">
        <f t="shared" si="48"/>
        <v>6.9626422594407096</v>
      </c>
      <c r="AD122" s="178">
        <f t="shared" si="49"/>
        <v>6.9626422594407096</v>
      </c>
      <c r="AE122" s="178">
        <f t="shared" si="50"/>
        <v>6.9626422594407096</v>
      </c>
      <c r="AF122" s="178">
        <f t="shared" si="51"/>
        <v>6.9626422594407096</v>
      </c>
      <c r="AG122" s="178">
        <f t="shared" si="52"/>
        <v>6.9626422594407096</v>
      </c>
      <c r="AH122" s="178">
        <f t="shared" si="53"/>
        <v>6.9626422594407096</v>
      </c>
      <c r="AI122" s="178">
        <f t="shared" si="54"/>
        <v>6.9626422594407096</v>
      </c>
      <c r="AJ122" s="178">
        <f t="shared" si="55"/>
        <v>6.9626422594407096</v>
      </c>
      <c r="AK122" s="178">
        <f t="shared" si="56"/>
        <v>6.9626422594407096</v>
      </c>
      <c r="AL122" s="178">
        <f t="shared" si="57"/>
        <v>6.9626422594407096</v>
      </c>
      <c r="AM122" s="178">
        <f t="shared" si="58"/>
        <v>6.9626422594407096</v>
      </c>
      <c r="AN122" s="79"/>
      <c r="AO122" s="79"/>
      <c r="AP122" s="79"/>
      <c r="AQ122" s="79"/>
      <c r="AR122" s="79"/>
      <c r="AS122" s="79"/>
      <c r="AT122" s="79"/>
      <c r="AU122" s="79"/>
      <c r="AV122" s="79"/>
      <c r="AW122" s="79">
        <v>1</v>
      </c>
      <c r="AX122" s="79"/>
      <c r="AY122" s="79"/>
      <c r="AZ122" s="75">
        <f t="shared" si="59"/>
        <v>1</v>
      </c>
      <c r="BA122" s="77">
        <f t="shared" si="60"/>
        <v>8.3333333333333329E-2</v>
      </c>
      <c r="BC122" s="78">
        <f t="shared" si="61"/>
        <v>0</v>
      </c>
      <c r="BD122" s="78">
        <f t="shared" si="62"/>
        <v>0</v>
      </c>
      <c r="BE122" s="78">
        <f t="shared" si="63"/>
        <v>0</v>
      </c>
      <c r="BF122" s="78">
        <f t="shared" si="64"/>
        <v>0</v>
      </c>
      <c r="BG122" s="78">
        <f t="shared" si="65"/>
        <v>0</v>
      </c>
      <c r="BH122" s="78">
        <f t="shared" si="66"/>
        <v>0</v>
      </c>
      <c r="BI122" s="78">
        <f t="shared" si="67"/>
        <v>0</v>
      </c>
      <c r="BJ122" s="78">
        <f t="shared" si="68"/>
        <v>0</v>
      </c>
      <c r="BK122" s="78">
        <f t="shared" si="69"/>
        <v>0</v>
      </c>
      <c r="BL122" s="78">
        <f t="shared" si="70"/>
        <v>6.9626422594407096</v>
      </c>
      <c r="BM122" s="78">
        <f t="shared" si="71"/>
        <v>0</v>
      </c>
      <c r="BN122" s="78">
        <f t="shared" si="72"/>
        <v>0</v>
      </c>
      <c r="BO122" s="78">
        <f t="shared" si="44"/>
        <v>6.9626422594407096</v>
      </c>
      <c r="BP122" s="78">
        <f t="shared" si="73"/>
        <v>0.58022018828672584</v>
      </c>
      <c r="BQ122"/>
    </row>
    <row r="123" spans="1:69">
      <c r="A123" s="79" t="s">
        <v>7127</v>
      </c>
      <c r="B123" s="74"/>
      <c r="C123" s="79" t="s">
        <v>11520</v>
      </c>
      <c r="D123" s="75" t="str">
        <f>INDEX('PRICE LIST'!$D:$D,MATCH(RUTIN!C123,'PRICE LIST'!$E:$E,0))</f>
        <v>BOLT</v>
      </c>
      <c r="E123" s="919" t="str">
        <f>IFERROR(VLOOKUP(C123,'PRICE LIST'!E:M,2,0),0)</f>
        <v>BAUT PAYUNG L5 X 15</v>
      </c>
      <c r="F123" s="187" t="s">
        <v>7124</v>
      </c>
      <c r="G123" s="79" t="s">
        <v>109</v>
      </c>
      <c r="H123" s="919">
        <f>IFERROR(IF(G123="FOH",VLOOKUP(C123,'PRICE LIST'!E:Z,20,0),IF(G123="OPEX",VLOOKUP(C123,'PRICE LIST'!E:Z,21,0),0)),0)</f>
        <v>0</v>
      </c>
      <c r="I123" s="919">
        <f>IFERROR(IF(G123="FOH",VLOOKUP(H123,'PRICE LIST'!X:Z,3,0),IF(G123="OPEX",VLOOKUP(H123,'PRICE LIST'!Y:Z,2,0),0)),0)</f>
        <v>0</v>
      </c>
      <c r="J123" s="206" t="s">
        <v>33</v>
      </c>
      <c r="K123" s="206" t="s">
        <v>183</v>
      </c>
      <c r="L123" s="75" t="str">
        <f t="shared" si="45"/>
        <v>ALL</v>
      </c>
      <c r="M123" s="75" t="str">
        <f t="shared" si="46"/>
        <v>ALL</v>
      </c>
      <c r="N123" s="75" t="str">
        <f>IFERROR(VLOOKUP(C123,'PRICE LIST'!E:M,3,0),0)</f>
        <v>PACK</v>
      </c>
      <c r="O123" s="75" t="str">
        <f>IFERROR(VLOOKUP(C123,'PRICE LIST'!E:M,5,0),0)</f>
        <v>IDR</v>
      </c>
      <c r="P123" s="75">
        <f>IFERROR(VLOOKUP(C123,'PRICE LIST'!E:Z,8,0),0)</f>
        <v>140000</v>
      </c>
      <c r="Q123" s="75">
        <f>IFERROR(VLOOKUP(C123,'PRICE LIST'!E:Z,9,0),0)</f>
        <v>140000</v>
      </c>
      <c r="R123" s="75">
        <f>IFERROR(VLOOKUP(C123,'PRICE LIST'!E:Z,10,0),0)</f>
        <v>140000</v>
      </c>
      <c r="S123" s="75">
        <f>IFERROR(VLOOKUP(C123,'PRICE LIST'!E:Z,11,0),0)</f>
        <v>140000</v>
      </c>
      <c r="T123" s="75">
        <f>IFERROR(VLOOKUP(C123,'PRICE LIST'!E:Z,12,0),0)</f>
        <v>140000</v>
      </c>
      <c r="U123" s="75">
        <f>IFERROR(VLOOKUP(C123,'PRICE LIST'!E:Z,13,0),0)</f>
        <v>140000</v>
      </c>
      <c r="V123" s="75">
        <f>IFERROR(VLOOKUP(C123,'PRICE LIST'!E:Z,14,0),0)</f>
        <v>140000</v>
      </c>
      <c r="W123" s="75">
        <f>IFERROR(VLOOKUP(C123,'PRICE LIST'!E:Z,15,0),0)</f>
        <v>140000</v>
      </c>
      <c r="X123" s="75">
        <f>IFERROR(VLOOKUP(C123,'PRICE LIST'!E:Z,16,0),0)</f>
        <v>140000</v>
      </c>
      <c r="Y123" s="75">
        <f>IFERROR(VLOOKUP(C123,'PRICE LIST'!E:Z,17,0),0)</f>
        <v>140000</v>
      </c>
      <c r="Z123" s="75">
        <f>IFERROR(VLOOKUP(C123,'PRICE LIST'!E:Z,18,0),0)</f>
        <v>140000</v>
      </c>
      <c r="AA123" s="75">
        <f>IFERROR(VLOOKUP(C123,'PRICE LIST'!E:Z,19,0),0)</f>
        <v>140000</v>
      </c>
      <c r="AB123" s="178">
        <f t="shared" si="47"/>
        <v>8.8615446938336309</v>
      </c>
      <c r="AC123" s="178">
        <f t="shared" si="48"/>
        <v>8.8615446938336309</v>
      </c>
      <c r="AD123" s="178">
        <f t="shared" si="49"/>
        <v>8.8615446938336309</v>
      </c>
      <c r="AE123" s="178">
        <f t="shared" si="50"/>
        <v>8.8615446938336309</v>
      </c>
      <c r="AF123" s="178">
        <f t="shared" si="51"/>
        <v>8.8615446938336309</v>
      </c>
      <c r="AG123" s="178">
        <f t="shared" si="52"/>
        <v>8.8615446938336309</v>
      </c>
      <c r="AH123" s="178">
        <f t="shared" si="53"/>
        <v>8.8615446938336309</v>
      </c>
      <c r="AI123" s="178">
        <f t="shared" si="54"/>
        <v>8.8615446938336309</v>
      </c>
      <c r="AJ123" s="178">
        <f t="shared" si="55"/>
        <v>8.8615446938336309</v>
      </c>
      <c r="AK123" s="178">
        <f t="shared" si="56"/>
        <v>8.8615446938336309</v>
      </c>
      <c r="AL123" s="178">
        <f t="shared" si="57"/>
        <v>8.8615446938336309</v>
      </c>
      <c r="AM123" s="178">
        <f t="shared" si="58"/>
        <v>8.8615446938336309</v>
      </c>
      <c r="AN123" s="79"/>
      <c r="AO123" s="79"/>
      <c r="AP123" s="79"/>
      <c r="AQ123" s="79"/>
      <c r="AR123" s="79"/>
      <c r="AS123" s="79"/>
      <c r="AT123" s="79"/>
      <c r="AU123" s="79"/>
      <c r="AV123" s="79"/>
      <c r="AW123" s="79">
        <v>1</v>
      </c>
      <c r="AX123" s="79"/>
      <c r="AY123" s="79"/>
      <c r="AZ123" s="75">
        <f t="shared" si="59"/>
        <v>1</v>
      </c>
      <c r="BA123" s="77">
        <f t="shared" si="60"/>
        <v>8.3333333333333329E-2</v>
      </c>
      <c r="BC123" s="78">
        <f t="shared" si="61"/>
        <v>0</v>
      </c>
      <c r="BD123" s="78">
        <f t="shared" si="62"/>
        <v>0</v>
      </c>
      <c r="BE123" s="78">
        <f t="shared" si="63"/>
        <v>0</v>
      </c>
      <c r="BF123" s="78">
        <f t="shared" si="64"/>
        <v>0</v>
      </c>
      <c r="BG123" s="78">
        <f t="shared" si="65"/>
        <v>0</v>
      </c>
      <c r="BH123" s="78">
        <f t="shared" si="66"/>
        <v>0</v>
      </c>
      <c r="BI123" s="78">
        <f t="shared" si="67"/>
        <v>0</v>
      </c>
      <c r="BJ123" s="78">
        <f t="shared" si="68"/>
        <v>0</v>
      </c>
      <c r="BK123" s="78">
        <f t="shared" si="69"/>
        <v>0</v>
      </c>
      <c r="BL123" s="78">
        <f t="shared" si="70"/>
        <v>8.8615446938336309</v>
      </c>
      <c r="BM123" s="78">
        <f t="shared" si="71"/>
        <v>0</v>
      </c>
      <c r="BN123" s="78">
        <f t="shared" si="72"/>
        <v>0</v>
      </c>
      <c r="BO123" s="78">
        <f t="shared" si="44"/>
        <v>8.8615446938336309</v>
      </c>
      <c r="BP123" s="78">
        <f t="shared" si="73"/>
        <v>0.73846205781946928</v>
      </c>
      <c r="BQ123"/>
    </row>
    <row r="124" spans="1:69">
      <c r="A124" s="79" t="s">
        <v>7127</v>
      </c>
      <c r="B124" s="74"/>
      <c r="C124" s="79" t="s">
        <v>11521</v>
      </c>
      <c r="D124" s="75" t="str">
        <f>INDEX('PRICE LIST'!$D:$D,MATCH(RUTIN!C124,'PRICE LIST'!$E:$E,0))</f>
        <v>BOLT</v>
      </c>
      <c r="E124" s="919" t="str">
        <f>IFERROR(VLOOKUP(C124,'PRICE LIST'!E:M,2,0),0)</f>
        <v>BAUT PAYUNG L5 X 30</v>
      </c>
      <c r="F124" s="187" t="s">
        <v>7124</v>
      </c>
      <c r="G124" s="79" t="s">
        <v>109</v>
      </c>
      <c r="H124" s="919">
        <f>IFERROR(IF(G124="FOH",VLOOKUP(C124,'PRICE LIST'!E:Z,20,0),IF(G124="OPEX",VLOOKUP(C124,'PRICE LIST'!E:Z,21,0),0)),0)</f>
        <v>0</v>
      </c>
      <c r="I124" s="919">
        <f>IFERROR(IF(G124="FOH",VLOOKUP(H124,'PRICE LIST'!X:Z,3,0),IF(G124="OPEX",VLOOKUP(H124,'PRICE LIST'!Y:Z,2,0),0)),0)</f>
        <v>0</v>
      </c>
      <c r="J124" s="206" t="s">
        <v>33</v>
      </c>
      <c r="K124" s="206" t="s">
        <v>183</v>
      </c>
      <c r="L124" s="75" t="str">
        <f t="shared" si="45"/>
        <v>ALL</v>
      </c>
      <c r="M124" s="75" t="str">
        <f t="shared" si="46"/>
        <v>ALL</v>
      </c>
      <c r="N124" s="75" t="str">
        <f>IFERROR(VLOOKUP(C124,'PRICE LIST'!E:M,3,0),0)</f>
        <v>PACK</v>
      </c>
      <c r="O124" s="75" t="str">
        <f>IFERROR(VLOOKUP(C124,'PRICE LIST'!E:M,5,0),0)</f>
        <v>IDR</v>
      </c>
      <c r="P124" s="75">
        <f>IFERROR(VLOOKUP(C124,'PRICE LIST'!E:Z,8,0),0)</f>
        <v>190000</v>
      </c>
      <c r="Q124" s="75">
        <f>IFERROR(VLOOKUP(C124,'PRICE LIST'!E:Z,9,0),0)</f>
        <v>190000</v>
      </c>
      <c r="R124" s="75">
        <f>IFERROR(VLOOKUP(C124,'PRICE LIST'!E:Z,10,0),0)</f>
        <v>190000</v>
      </c>
      <c r="S124" s="75">
        <f>IFERROR(VLOOKUP(C124,'PRICE LIST'!E:Z,11,0),0)</f>
        <v>190000</v>
      </c>
      <c r="T124" s="75">
        <f>IFERROR(VLOOKUP(C124,'PRICE LIST'!E:Z,12,0),0)</f>
        <v>190000</v>
      </c>
      <c r="U124" s="75">
        <f>IFERROR(VLOOKUP(C124,'PRICE LIST'!E:Z,13,0),0)</f>
        <v>190000</v>
      </c>
      <c r="V124" s="75">
        <f>IFERROR(VLOOKUP(C124,'PRICE LIST'!E:Z,14,0),0)</f>
        <v>190000</v>
      </c>
      <c r="W124" s="75">
        <f>IFERROR(VLOOKUP(C124,'PRICE LIST'!E:Z,15,0),0)</f>
        <v>190000</v>
      </c>
      <c r="X124" s="75">
        <f>IFERROR(VLOOKUP(C124,'PRICE LIST'!E:Z,16,0),0)</f>
        <v>190000</v>
      </c>
      <c r="Y124" s="75">
        <f>IFERROR(VLOOKUP(C124,'PRICE LIST'!E:Z,17,0),0)</f>
        <v>190000</v>
      </c>
      <c r="Z124" s="75">
        <f>IFERROR(VLOOKUP(C124,'PRICE LIST'!E:Z,18,0),0)</f>
        <v>190000</v>
      </c>
      <c r="AA124" s="75">
        <f>IFERROR(VLOOKUP(C124,'PRICE LIST'!E:Z,19,0),0)</f>
        <v>190000</v>
      </c>
      <c r="AB124" s="178">
        <f t="shared" si="47"/>
        <v>12.026382084488498</v>
      </c>
      <c r="AC124" s="178">
        <f t="shared" si="48"/>
        <v>12.026382084488498</v>
      </c>
      <c r="AD124" s="178">
        <f t="shared" si="49"/>
        <v>12.026382084488498</v>
      </c>
      <c r="AE124" s="178">
        <f t="shared" si="50"/>
        <v>12.026382084488498</v>
      </c>
      <c r="AF124" s="178">
        <f t="shared" si="51"/>
        <v>12.026382084488498</v>
      </c>
      <c r="AG124" s="178">
        <f t="shared" si="52"/>
        <v>12.026382084488498</v>
      </c>
      <c r="AH124" s="178">
        <f t="shared" si="53"/>
        <v>12.026382084488498</v>
      </c>
      <c r="AI124" s="178">
        <f t="shared" si="54"/>
        <v>12.026382084488498</v>
      </c>
      <c r="AJ124" s="178">
        <f t="shared" si="55"/>
        <v>12.026382084488498</v>
      </c>
      <c r="AK124" s="178">
        <f t="shared" si="56"/>
        <v>12.026382084488498</v>
      </c>
      <c r="AL124" s="178">
        <f t="shared" si="57"/>
        <v>12.026382084488498</v>
      </c>
      <c r="AM124" s="178">
        <f t="shared" si="58"/>
        <v>12.026382084488498</v>
      </c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>
        <v>1</v>
      </c>
      <c r="AY124" s="79"/>
      <c r="AZ124" s="75">
        <f t="shared" si="59"/>
        <v>1</v>
      </c>
      <c r="BA124" s="77">
        <f t="shared" si="60"/>
        <v>8.3333333333333329E-2</v>
      </c>
      <c r="BC124" s="78">
        <f t="shared" si="61"/>
        <v>0</v>
      </c>
      <c r="BD124" s="78">
        <f t="shared" si="62"/>
        <v>0</v>
      </c>
      <c r="BE124" s="78">
        <f t="shared" si="63"/>
        <v>0</v>
      </c>
      <c r="BF124" s="78">
        <f t="shared" si="64"/>
        <v>0</v>
      </c>
      <c r="BG124" s="78">
        <f t="shared" si="65"/>
        <v>0</v>
      </c>
      <c r="BH124" s="78">
        <f t="shared" si="66"/>
        <v>0</v>
      </c>
      <c r="BI124" s="78">
        <f t="shared" si="67"/>
        <v>0</v>
      </c>
      <c r="BJ124" s="78">
        <f t="shared" si="68"/>
        <v>0</v>
      </c>
      <c r="BK124" s="78">
        <f t="shared" si="69"/>
        <v>0</v>
      </c>
      <c r="BL124" s="78">
        <f t="shared" si="70"/>
        <v>0</v>
      </c>
      <c r="BM124" s="78">
        <f t="shared" si="71"/>
        <v>12.026382084488498</v>
      </c>
      <c r="BN124" s="78">
        <f t="shared" si="72"/>
        <v>0</v>
      </c>
      <c r="BO124" s="78">
        <f t="shared" si="44"/>
        <v>12.026382084488498</v>
      </c>
      <c r="BP124" s="78">
        <f t="shared" si="73"/>
        <v>1.0021985070407082</v>
      </c>
      <c r="BQ124"/>
    </row>
    <row r="125" spans="1:69">
      <c r="A125" s="79" t="s">
        <v>7127</v>
      </c>
      <c r="B125" s="74"/>
      <c r="C125" s="79" t="s">
        <v>11522</v>
      </c>
      <c r="D125" s="75" t="str">
        <f>INDEX('PRICE LIST'!$D:$D,MATCH(RUTIN!C125,'PRICE LIST'!$E:$E,0))</f>
        <v>BOLT</v>
      </c>
      <c r="E125" s="919" t="str">
        <f>IFERROR(VLOOKUP(C125,'PRICE LIST'!E:M,2,0),0)</f>
        <v>BAUT PAYUNG L5 X 35</v>
      </c>
      <c r="F125" s="187" t="s">
        <v>7124</v>
      </c>
      <c r="G125" s="79" t="s">
        <v>109</v>
      </c>
      <c r="H125" s="919">
        <f>IFERROR(IF(G125="FOH",VLOOKUP(C125,'PRICE LIST'!E:Z,20,0),IF(G125="OPEX",VLOOKUP(C125,'PRICE LIST'!E:Z,21,0),0)),0)</f>
        <v>0</v>
      </c>
      <c r="I125" s="919">
        <f>IFERROR(IF(G125="FOH",VLOOKUP(H125,'PRICE LIST'!X:Z,3,0),IF(G125="OPEX",VLOOKUP(H125,'PRICE LIST'!Y:Z,2,0),0)),0)</f>
        <v>0</v>
      </c>
      <c r="J125" s="206" t="s">
        <v>33</v>
      </c>
      <c r="K125" s="206" t="s">
        <v>183</v>
      </c>
      <c r="L125" s="75" t="str">
        <f t="shared" si="45"/>
        <v>ALL</v>
      </c>
      <c r="M125" s="75" t="str">
        <f t="shared" si="46"/>
        <v>ALL</v>
      </c>
      <c r="N125" s="75" t="str">
        <f>IFERROR(VLOOKUP(C125,'PRICE LIST'!E:M,3,0),0)</f>
        <v>PACK</v>
      </c>
      <c r="O125" s="75" t="str">
        <f>IFERROR(VLOOKUP(C125,'PRICE LIST'!E:M,5,0),0)</f>
        <v>IDR</v>
      </c>
      <c r="P125" s="75">
        <f>IFERROR(VLOOKUP(C125,'PRICE LIST'!E:Z,8,0),0)</f>
        <v>200000</v>
      </c>
      <c r="Q125" s="75">
        <f>IFERROR(VLOOKUP(C125,'PRICE LIST'!E:Z,9,0),0)</f>
        <v>200000</v>
      </c>
      <c r="R125" s="75">
        <f>IFERROR(VLOOKUP(C125,'PRICE LIST'!E:Z,10,0),0)</f>
        <v>200000</v>
      </c>
      <c r="S125" s="75">
        <f>IFERROR(VLOOKUP(C125,'PRICE LIST'!E:Z,11,0),0)</f>
        <v>200000</v>
      </c>
      <c r="T125" s="75">
        <f>IFERROR(VLOOKUP(C125,'PRICE LIST'!E:Z,12,0),0)</f>
        <v>200000</v>
      </c>
      <c r="U125" s="75">
        <f>IFERROR(VLOOKUP(C125,'PRICE LIST'!E:Z,13,0),0)</f>
        <v>200000</v>
      </c>
      <c r="V125" s="75">
        <f>IFERROR(VLOOKUP(C125,'PRICE LIST'!E:Z,14,0),0)</f>
        <v>200000</v>
      </c>
      <c r="W125" s="75">
        <f>IFERROR(VLOOKUP(C125,'PRICE LIST'!E:Z,15,0),0)</f>
        <v>200000</v>
      </c>
      <c r="X125" s="75">
        <f>IFERROR(VLOOKUP(C125,'PRICE LIST'!E:Z,16,0),0)</f>
        <v>200000</v>
      </c>
      <c r="Y125" s="75">
        <f>IFERROR(VLOOKUP(C125,'PRICE LIST'!E:Z,17,0),0)</f>
        <v>200000</v>
      </c>
      <c r="Z125" s="75">
        <f>IFERROR(VLOOKUP(C125,'PRICE LIST'!E:Z,18,0),0)</f>
        <v>200000</v>
      </c>
      <c r="AA125" s="75">
        <f>IFERROR(VLOOKUP(C125,'PRICE LIST'!E:Z,19,0),0)</f>
        <v>200000</v>
      </c>
      <c r="AB125" s="178">
        <f t="shared" si="47"/>
        <v>12.659349562619472</v>
      </c>
      <c r="AC125" s="178">
        <f t="shared" si="48"/>
        <v>12.659349562619472</v>
      </c>
      <c r="AD125" s="178">
        <f t="shared" si="49"/>
        <v>12.659349562619472</v>
      </c>
      <c r="AE125" s="178">
        <f t="shared" si="50"/>
        <v>12.659349562619472</v>
      </c>
      <c r="AF125" s="178">
        <f t="shared" si="51"/>
        <v>12.659349562619472</v>
      </c>
      <c r="AG125" s="178">
        <f t="shared" si="52"/>
        <v>12.659349562619472</v>
      </c>
      <c r="AH125" s="178">
        <f t="shared" si="53"/>
        <v>12.659349562619472</v>
      </c>
      <c r="AI125" s="178">
        <f t="shared" si="54"/>
        <v>12.659349562619472</v>
      </c>
      <c r="AJ125" s="178">
        <f t="shared" si="55"/>
        <v>12.659349562619472</v>
      </c>
      <c r="AK125" s="178">
        <f t="shared" si="56"/>
        <v>12.659349562619472</v>
      </c>
      <c r="AL125" s="178">
        <f t="shared" si="57"/>
        <v>12.659349562619472</v>
      </c>
      <c r="AM125" s="178">
        <f t="shared" si="58"/>
        <v>12.659349562619472</v>
      </c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>
        <v>1</v>
      </c>
      <c r="AY125" s="79"/>
      <c r="AZ125" s="75">
        <f t="shared" si="59"/>
        <v>1</v>
      </c>
      <c r="BA125" s="77">
        <f t="shared" si="60"/>
        <v>8.3333333333333329E-2</v>
      </c>
      <c r="BC125" s="78">
        <f t="shared" si="61"/>
        <v>0</v>
      </c>
      <c r="BD125" s="78">
        <f t="shared" si="62"/>
        <v>0</v>
      </c>
      <c r="BE125" s="78">
        <f t="shared" si="63"/>
        <v>0</v>
      </c>
      <c r="BF125" s="78">
        <f t="shared" si="64"/>
        <v>0</v>
      </c>
      <c r="BG125" s="78">
        <f t="shared" si="65"/>
        <v>0</v>
      </c>
      <c r="BH125" s="78">
        <f t="shared" si="66"/>
        <v>0</v>
      </c>
      <c r="BI125" s="78">
        <f t="shared" si="67"/>
        <v>0</v>
      </c>
      <c r="BJ125" s="78">
        <f t="shared" si="68"/>
        <v>0</v>
      </c>
      <c r="BK125" s="78">
        <f t="shared" si="69"/>
        <v>0</v>
      </c>
      <c r="BL125" s="78">
        <f t="shared" si="70"/>
        <v>0</v>
      </c>
      <c r="BM125" s="78">
        <f t="shared" si="71"/>
        <v>12.659349562619472</v>
      </c>
      <c r="BN125" s="78">
        <f t="shared" si="72"/>
        <v>0</v>
      </c>
      <c r="BO125" s="78">
        <f t="shared" si="44"/>
        <v>12.659349562619472</v>
      </c>
      <c r="BP125" s="78">
        <f t="shared" si="73"/>
        <v>1.054945796884956</v>
      </c>
      <c r="BQ125"/>
    </row>
    <row r="126" spans="1:69">
      <c r="A126" s="79" t="s">
        <v>7127</v>
      </c>
      <c r="B126" s="74"/>
      <c r="C126" s="79" t="s">
        <v>11523</v>
      </c>
      <c r="D126" s="75" t="str">
        <f>INDEX('PRICE LIST'!$D:$D,MATCH(RUTIN!C126,'PRICE LIST'!$E:$E,0))</f>
        <v>BOLT</v>
      </c>
      <c r="E126" s="919" t="str">
        <f>IFERROR(VLOOKUP(C126,'PRICE LIST'!E:M,2,0),0)</f>
        <v>BAUT PAYUNG L6 X 20</v>
      </c>
      <c r="F126" s="187" t="s">
        <v>7124</v>
      </c>
      <c r="G126" s="79" t="s">
        <v>109</v>
      </c>
      <c r="H126" s="919">
        <f>IFERROR(IF(G126="FOH",VLOOKUP(C126,'PRICE LIST'!E:Z,20,0),IF(G126="OPEX",VLOOKUP(C126,'PRICE LIST'!E:Z,21,0),0)),0)</f>
        <v>0</v>
      </c>
      <c r="I126" s="919">
        <f>IFERROR(IF(G126="FOH",VLOOKUP(H126,'PRICE LIST'!X:Z,3,0),IF(G126="OPEX",VLOOKUP(H126,'PRICE LIST'!Y:Z,2,0),0)),0)</f>
        <v>0</v>
      </c>
      <c r="J126" s="206" t="s">
        <v>33</v>
      </c>
      <c r="K126" s="206" t="s">
        <v>183</v>
      </c>
      <c r="L126" s="75" t="str">
        <f t="shared" si="45"/>
        <v>ALL</v>
      </c>
      <c r="M126" s="75" t="str">
        <f t="shared" si="46"/>
        <v>ALL</v>
      </c>
      <c r="N126" s="75" t="str">
        <f>IFERROR(VLOOKUP(C126,'PRICE LIST'!E:M,3,0),0)</f>
        <v>PACK</v>
      </c>
      <c r="O126" s="75" t="str">
        <f>IFERROR(VLOOKUP(C126,'PRICE LIST'!E:M,5,0),0)</f>
        <v>IDR</v>
      </c>
      <c r="P126" s="75">
        <f>IFERROR(VLOOKUP(C126,'PRICE LIST'!E:Z,8,0),0)</f>
        <v>190000</v>
      </c>
      <c r="Q126" s="75">
        <f>IFERROR(VLOOKUP(C126,'PRICE LIST'!E:Z,9,0),0)</f>
        <v>190000</v>
      </c>
      <c r="R126" s="75">
        <f>IFERROR(VLOOKUP(C126,'PRICE LIST'!E:Z,10,0),0)</f>
        <v>190000</v>
      </c>
      <c r="S126" s="75">
        <f>IFERROR(VLOOKUP(C126,'PRICE LIST'!E:Z,11,0),0)</f>
        <v>190000</v>
      </c>
      <c r="T126" s="75">
        <f>IFERROR(VLOOKUP(C126,'PRICE LIST'!E:Z,12,0),0)</f>
        <v>190000</v>
      </c>
      <c r="U126" s="75">
        <f>IFERROR(VLOOKUP(C126,'PRICE LIST'!E:Z,13,0),0)</f>
        <v>190000</v>
      </c>
      <c r="V126" s="75">
        <f>IFERROR(VLOOKUP(C126,'PRICE LIST'!E:Z,14,0),0)</f>
        <v>190000</v>
      </c>
      <c r="W126" s="75">
        <f>IFERROR(VLOOKUP(C126,'PRICE LIST'!E:Z,15,0),0)</f>
        <v>190000</v>
      </c>
      <c r="X126" s="75">
        <f>IFERROR(VLOOKUP(C126,'PRICE LIST'!E:Z,16,0),0)</f>
        <v>190000</v>
      </c>
      <c r="Y126" s="75">
        <f>IFERROR(VLOOKUP(C126,'PRICE LIST'!E:Z,17,0),0)</f>
        <v>190000</v>
      </c>
      <c r="Z126" s="75">
        <f>IFERROR(VLOOKUP(C126,'PRICE LIST'!E:Z,18,0),0)</f>
        <v>190000</v>
      </c>
      <c r="AA126" s="75">
        <f>IFERROR(VLOOKUP(C126,'PRICE LIST'!E:Z,19,0),0)</f>
        <v>190000</v>
      </c>
      <c r="AB126" s="178">
        <f t="shared" si="47"/>
        <v>12.026382084488498</v>
      </c>
      <c r="AC126" s="178">
        <f t="shared" si="48"/>
        <v>12.026382084488498</v>
      </c>
      <c r="AD126" s="178">
        <f t="shared" si="49"/>
        <v>12.026382084488498</v>
      </c>
      <c r="AE126" s="178">
        <f t="shared" si="50"/>
        <v>12.026382084488498</v>
      </c>
      <c r="AF126" s="178">
        <f t="shared" si="51"/>
        <v>12.026382084488498</v>
      </c>
      <c r="AG126" s="178">
        <f t="shared" si="52"/>
        <v>12.026382084488498</v>
      </c>
      <c r="AH126" s="178">
        <f t="shared" si="53"/>
        <v>12.026382084488498</v>
      </c>
      <c r="AI126" s="178">
        <f t="shared" si="54"/>
        <v>12.026382084488498</v>
      </c>
      <c r="AJ126" s="178">
        <f t="shared" si="55"/>
        <v>12.026382084488498</v>
      </c>
      <c r="AK126" s="178">
        <f t="shared" si="56"/>
        <v>12.026382084488498</v>
      </c>
      <c r="AL126" s="178">
        <f t="shared" si="57"/>
        <v>12.026382084488498</v>
      </c>
      <c r="AM126" s="178">
        <f t="shared" si="58"/>
        <v>12.026382084488498</v>
      </c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>
        <v>1</v>
      </c>
      <c r="AY126" s="79"/>
      <c r="AZ126" s="75">
        <f t="shared" si="59"/>
        <v>1</v>
      </c>
      <c r="BA126" s="77">
        <f t="shared" si="60"/>
        <v>8.3333333333333329E-2</v>
      </c>
      <c r="BC126" s="78">
        <f t="shared" si="61"/>
        <v>0</v>
      </c>
      <c r="BD126" s="78">
        <f t="shared" si="62"/>
        <v>0</v>
      </c>
      <c r="BE126" s="78">
        <f t="shared" si="63"/>
        <v>0</v>
      </c>
      <c r="BF126" s="78">
        <f t="shared" si="64"/>
        <v>0</v>
      </c>
      <c r="BG126" s="78">
        <f t="shared" si="65"/>
        <v>0</v>
      </c>
      <c r="BH126" s="78">
        <f t="shared" si="66"/>
        <v>0</v>
      </c>
      <c r="BI126" s="78">
        <f t="shared" si="67"/>
        <v>0</v>
      </c>
      <c r="BJ126" s="78">
        <f t="shared" si="68"/>
        <v>0</v>
      </c>
      <c r="BK126" s="78">
        <f t="shared" si="69"/>
        <v>0</v>
      </c>
      <c r="BL126" s="78">
        <f t="shared" si="70"/>
        <v>0</v>
      </c>
      <c r="BM126" s="78">
        <f t="shared" si="71"/>
        <v>12.026382084488498</v>
      </c>
      <c r="BN126" s="78">
        <f t="shared" si="72"/>
        <v>0</v>
      </c>
      <c r="BO126" s="78">
        <f t="shared" si="44"/>
        <v>12.026382084488498</v>
      </c>
      <c r="BP126" s="78">
        <f t="shared" si="73"/>
        <v>1.0021985070407082</v>
      </c>
      <c r="BQ126"/>
    </row>
    <row r="127" spans="1:69">
      <c r="A127" s="79" t="s">
        <v>7127</v>
      </c>
      <c r="B127" s="74"/>
      <c r="C127" s="79" t="s">
        <v>11524</v>
      </c>
      <c r="D127" s="75" t="str">
        <f>INDEX('PRICE LIST'!$D:$D,MATCH(RUTIN!C127,'PRICE LIST'!$E:$E,0))</f>
        <v>BOLT</v>
      </c>
      <c r="E127" s="919" t="str">
        <f>IFERROR(VLOOKUP(C127,'PRICE LIST'!E:M,2,0),0)</f>
        <v>BAUT PAYUNG L6 X 30</v>
      </c>
      <c r="F127" s="187" t="s">
        <v>7124</v>
      </c>
      <c r="G127" s="79" t="s">
        <v>109</v>
      </c>
      <c r="H127" s="919">
        <f>IFERROR(IF(G127="FOH",VLOOKUP(C127,'PRICE LIST'!E:Z,20,0),IF(G127="OPEX",VLOOKUP(C127,'PRICE LIST'!E:Z,21,0),0)),0)</f>
        <v>0</v>
      </c>
      <c r="I127" s="919">
        <f>IFERROR(IF(G127="FOH",VLOOKUP(H127,'PRICE LIST'!X:Z,3,0),IF(G127="OPEX",VLOOKUP(H127,'PRICE LIST'!Y:Z,2,0),0)),0)</f>
        <v>0</v>
      </c>
      <c r="J127" s="206" t="s">
        <v>33</v>
      </c>
      <c r="K127" s="206" t="s">
        <v>183</v>
      </c>
      <c r="L127" s="75" t="str">
        <f t="shared" si="45"/>
        <v>ALL</v>
      </c>
      <c r="M127" s="75" t="str">
        <f t="shared" si="46"/>
        <v>ALL</v>
      </c>
      <c r="N127" s="75" t="str">
        <f>IFERROR(VLOOKUP(C127,'PRICE LIST'!E:M,3,0),0)</f>
        <v>PACK</v>
      </c>
      <c r="O127" s="75" t="str">
        <f>IFERROR(VLOOKUP(C127,'PRICE LIST'!E:M,5,0),0)</f>
        <v>IDR</v>
      </c>
      <c r="P127" s="75">
        <f>IFERROR(VLOOKUP(C127,'PRICE LIST'!E:Z,8,0),0)</f>
        <v>220000</v>
      </c>
      <c r="Q127" s="75">
        <f>IFERROR(VLOOKUP(C127,'PRICE LIST'!E:Z,9,0),0)</f>
        <v>220000</v>
      </c>
      <c r="R127" s="75">
        <f>IFERROR(VLOOKUP(C127,'PRICE LIST'!E:Z,10,0),0)</f>
        <v>220000</v>
      </c>
      <c r="S127" s="75">
        <f>IFERROR(VLOOKUP(C127,'PRICE LIST'!E:Z,11,0),0)</f>
        <v>220000</v>
      </c>
      <c r="T127" s="75">
        <f>IFERROR(VLOOKUP(C127,'PRICE LIST'!E:Z,12,0),0)</f>
        <v>220000</v>
      </c>
      <c r="U127" s="75">
        <f>IFERROR(VLOOKUP(C127,'PRICE LIST'!E:Z,13,0),0)</f>
        <v>220000</v>
      </c>
      <c r="V127" s="75">
        <f>IFERROR(VLOOKUP(C127,'PRICE LIST'!E:Z,14,0),0)</f>
        <v>220000</v>
      </c>
      <c r="W127" s="75">
        <f>IFERROR(VLOOKUP(C127,'PRICE LIST'!E:Z,15,0),0)</f>
        <v>220000</v>
      </c>
      <c r="X127" s="75">
        <f>IFERROR(VLOOKUP(C127,'PRICE LIST'!E:Z,16,0),0)</f>
        <v>220000</v>
      </c>
      <c r="Y127" s="75">
        <f>IFERROR(VLOOKUP(C127,'PRICE LIST'!E:Z,17,0),0)</f>
        <v>220000</v>
      </c>
      <c r="Z127" s="75">
        <f>IFERROR(VLOOKUP(C127,'PRICE LIST'!E:Z,18,0),0)</f>
        <v>220000</v>
      </c>
      <c r="AA127" s="75">
        <f>IFERROR(VLOOKUP(C127,'PRICE LIST'!E:Z,19,0),0)</f>
        <v>220000</v>
      </c>
      <c r="AB127" s="178">
        <f t="shared" si="47"/>
        <v>13.925284518881419</v>
      </c>
      <c r="AC127" s="178">
        <f t="shared" si="48"/>
        <v>13.925284518881419</v>
      </c>
      <c r="AD127" s="178">
        <f t="shared" si="49"/>
        <v>13.925284518881419</v>
      </c>
      <c r="AE127" s="178">
        <f t="shared" si="50"/>
        <v>13.925284518881419</v>
      </c>
      <c r="AF127" s="178">
        <f t="shared" si="51"/>
        <v>13.925284518881419</v>
      </c>
      <c r="AG127" s="178">
        <f t="shared" si="52"/>
        <v>13.925284518881419</v>
      </c>
      <c r="AH127" s="178">
        <f t="shared" si="53"/>
        <v>13.925284518881419</v>
      </c>
      <c r="AI127" s="178">
        <f t="shared" si="54"/>
        <v>13.925284518881419</v>
      </c>
      <c r="AJ127" s="178">
        <f t="shared" si="55"/>
        <v>13.925284518881419</v>
      </c>
      <c r="AK127" s="178">
        <f t="shared" si="56"/>
        <v>13.925284518881419</v>
      </c>
      <c r="AL127" s="178">
        <f t="shared" si="57"/>
        <v>13.925284518881419</v>
      </c>
      <c r="AM127" s="178">
        <f t="shared" si="58"/>
        <v>13.925284518881419</v>
      </c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>
        <v>1</v>
      </c>
      <c r="AY127" s="79"/>
      <c r="AZ127" s="75">
        <f t="shared" si="59"/>
        <v>1</v>
      </c>
      <c r="BA127" s="77">
        <f t="shared" si="60"/>
        <v>8.3333333333333329E-2</v>
      </c>
      <c r="BC127" s="78">
        <f t="shared" si="61"/>
        <v>0</v>
      </c>
      <c r="BD127" s="78">
        <f t="shared" si="62"/>
        <v>0</v>
      </c>
      <c r="BE127" s="78">
        <f t="shared" si="63"/>
        <v>0</v>
      </c>
      <c r="BF127" s="78">
        <f t="shared" si="64"/>
        <v>0</v>
      </c>
      <c r="BG127" s="78">
        <f t="shared" si="65"/>
        <v>0</v>
      </c>
      <c r="BH127" s="78">
        <f t="shared" si="66"/>
        <v>0</v>
      </c>
      <c r="BI127" s="78">
        <f t="shared" si="67"/>
        <v>0</v>
      </c>
      <c r="BJ127" s="78">
        <f t="shared" si="68"/>
        <v>0</v>
      </c>
      <c r="BK127" s="78">
        <f t="shared" si="69"/>
        <v>0</v>
      </c>
      <c r="BL127" s="78">
        <f t="shared" si="70"/>
        <v>0</v>
      </c>
      <c r="BM127" s="78">
        <f t="shared" si="71"/>
        <v>13.925284518881419</v>
      </c>
      <c r="BN127" s="78">
        <f t="shared" si="72"/>
        <v>0</v>
      </c>
      <c r="BO127" s="78">
        <f t="shared" si="44"/>
        <v>13.925284518881419</v>
      </c>
      <c r="BP127" s="78">
        <f t="shared" si="73"/>
        <v>1.1604403765734517</v>
      </c>
      <c r="BQ127"/>
    </row>
    <row r="128" spans="1:69">
      <c r="A128" s="79" t="s">
        <v>7127</v>
      </c>
      <c r="B128" s="74"/>
      <c r="C128" s="79" t="s">
        <v>11525</v>
      </c>
      <c r="D128" s="75" t="str">
        <f>INDEX('PRICE LIST'!$D:$D,MATCH(RUTIN!C128,'PRICE LIST'!$E:$E,0))</f>
        <v>BOLT</v>
      </c>
      <c r="E128" s="919" t="str">
        <f>IFERROR(VLOOKUP(C128,'PRICE LIST'!E:M,2,0),0)</f>
        <v>BAUT COUNTER SHUNK L2 X 8</v>
      </c>
      <c r="F128" s="187" t="s">
        <v>7124</v>
      </c>
      <c r="G128" s="79" t="s">
        <v>109</v>
      </c>
      <c r="H128" s="919">
        <f>IFERROR(IF(G128="FOH",VLOOKUP(C128,'PRICE LIST'!E:Z,20,0),IF(G128="OPEX",VLOOKUP(C128,'PRICE LIST'!E:Z,21,0),0)),0)</f>
        <v>0</v>
      </c>
      <c r="I128" s="919">
        <f>IFERROR(IF(G128="FOH",VLOOKUP(H128,'PRICE LIST'!X:Z,3,0),IF(G128="OPEX",VLOOKUP(H128,'PRICE LIST'!Y:Z,2,0),0)),0)</f>
        <v>0</v>
      </c>
      <c r="J128" s="206" t="s">
        <v>33</v>
      </c>
      <c r="K128" s="206" t="s">
        <v>183</v>
      </c>
      <c r="L128" s="75" t="str">
        <f t="shared" si="45"/>
        <v>ALL</v>
      </c>
      <c r="M128" s="75" t="str">
        <f t="shared" si="46"/>
        <v>ALL</v>
      </c>
      <c r="N128" s="75" t="str">
        <f>IFERROR(VLOOKUP(C128,'PRICE LIST'!E:M,3,0),0)</f>
        <v>PACK</v>
      </c>
      <c r="O128" s="75" t="str">
        <f>IFERROR(VLOOKUP(C128,'PRICE LIST'!E:M,5,0),0)</f>
        <v>IDR</v>
      </c>
      <c r="P128" s="75">
        <f>IFERROR(VLOOKUP(C128,'PRICE LIST'!E:Z,8,0),0)</f>
        <v>65000</v>
      </c>
      <c r="Q128" s="75">
        <f>IFERROR(VLOOKUP(C128,'PRICE LIST'!E:Z,9,0),0)</f>
        <v>65000</v>
      </c>
      <c r="R128" s="75">
        <f>IFERROR(VLOOKUP(C128,'PRICE LIST'!E:Z,10,0),0)</f>
        <v>65000</v>
      </c>
      <c r="S128" s="75">
        <f>IFERROR(VLOOKUP(C128,'PRICE LIST'!E:Z,11,0),0)</f>
        <v>65000</v>
      </c>
      <c r="T128" s="75">
        <f>IFERROR(VLOOKUP(C128,'PRICE LIST'!E:Z,12,0),0)</f>
        <v>65000</v>
      </c>
      <c r="U128" s="75">
        <f>IFERROR(VLOOKUP(C128,'PRICE LIST'!E:Z,13,0),0)</f>
        <v>65000</v>
      </c>
      <c r="V128" s="75">
        <f>IFERROR(VLOOKUP(C128,'PRICE LIST'!E:Z,14,0),0)</f>
        <v>65000</v>
      </c>
      <c r="W128" s="75">
        <f>IFERROR(VLOOKUP(C128,'PRICE LIST'!E:Z,15,0),0)</f>
        <v>65000</v>
      </c>
      <c r="X128" s="75">
        <f>IFERROR(VLOOKUP(C128,'PRICE LIST'!E:Z,16,0),0)</f>
        <v>65000</v>
      </c>
      <c r="Y128" s="75">
        <f>IFERROR(VLOOKUP(C128,'PRICE LIST'!E:Z,17,0),0)</f>
        <v>65000</v>
      </c>
      <c r="Z128" s="75">
        <f>IFERROR(VLOOKUP(C128,'PRICE LIST'!E:Z,18,0),0)</f>
        <v>65000</v>
      </c>
      <c r="AA128" s="75">
        <f>IFERROR(VLOOKUP(C128,'PRICE LIST'!E:Z,19,0),0)</f>
        <v>65000</v>
      </c>
      <c r="AB128" s="178">
        <f t="shared" si="47"/>
        <v>4.1142886078513285</v>
      </c>
      <c r="AC128" s="178">
        <f t="shared" si="48"/>
        <v>4.1142886078513285</v>
      </c>
      <c r="AD128" s="178">
        <f t="shared" si="49"/>
        <v>4.1142886078513285</v>
      </c>
      <c r="AE128" s="178">
        <f t="shared" si="50"/>
        <v>4.1142886078513285</v>
      </c>
      <c r="AF128" s="178">
        <f t="shared" si="51"/>
        <v>4.1142886078513285</v>
      </c>
      <c r="AG128" s="178">
        <f t="shared" si="52"/>
        <v>4.1142886078513285</v>
      </c>
      <c r="AH128" s="178">
        <f t="shared" si="53"/>
        <v>4.1142886078513285</v>
      </c>
      <c r="AI128" s="178">
        <f t="shared" si="54"/>
        <v>4.1142886078513285</v>
      </c>
      <c r="AJ128" s="178">
        <f t="shared" si="55"/>
        <v>4.1142886078513285</v>
      </c>
      <c r="AK128" s="178">
        <f t="shared" si="56"/>
        <v>4.1142886078513285</v>
      </c>
      <c r="AL128" s="178">
        <f t="shared" si="57"/>
        <v>4.1142886078513285</v>
      </c>
      <c r="AM128" s="178">
        <f t="shared" si="58"/>
        <v>4.1142886078513285</v>
      </c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>
        <v>1</v>
      </c>
      <c r="AY128" s="79"/>
      <c r="AZ128" s="75">
        <f t="shared" si="59"/>
        <v>1</v>
      </c>
      <c r="BA128" s="77">
        <f t="shared" si="60"/>
        <v>8.3333333333333329E-2</v>
      </c>
      <c r="BC128" s="78">
        <f t="shared" si="61"/>
        <v>0</v>
      </c>
      <c r="BD128" s="78">
        <f t="shared" si="62"/>
        <v>0</v>
      </c>
      <c r="BE128" s="78">
        <f t="shared" si="63"/>
        <v>0</v>
      </c>
      <c r="BF128" s="78">
        <f t="shared" si="64"/>
        <v>0</v>
      </c>
      <c r="BG128" s="78">
        <f t="shared" si="65"/>
        <v>0</v>
      </c>
      <c r="BH128" s="78">
        <f t="shared" si="66"/>
        <v>0</v>
      </c>
      <c r="BI128" s="78">
        <f t="shared" si="67"/>
        <v>0</v>
      </c>
      <c r="BJ128" s="78">
        <f t="shared" si="68"/>
        <v>0</v>
      </c>
      <c r="BK128" s="78">
        <f t="shared" si="69"/>
        <v>0</v>
      </c>
      <c r="BL128" s="78">
        <f t="shared" si="70"/>
        <v>0</v>
      </c>
      <c r="BM128" s="78">
        <f t="shared" si="71"/>
        <v>4.1142886078513285</v>
      </c>
      <c r="BN128" s="78">
        <f t="shared" si="72"/>
        <v>0</v>
      </c>
      <c r="BO128" s="78">
        <f t="shared" si="44"/>
        <v>4.1142886078513285</v>
      </c>
      <c r="BP128" s="78">
        <f t="shared" si="73"/>
        <v>0.34285738398761073</v>
      </c>
      <c r="BQ128"/>
    </row>
    <row r="129" spans="1:69">
      <c r="A129" s="79" t="s">
        <v>7127</v>
      </c>
      <c r="B129" s="74"/>
      <c r="C129" s="79" t="s">
        <v>11526</v>
      </c>
      <c r="D129" s="75" t="str">
        <f>INDEX('PRICE LIST'!$D:$D,MATCH(RUTIN!C129,'PRICE LIST'!$E:$E,0))</f>
        <v>BOLT</v>
      </c>
      <c r="E129" s="919" t="str">
        <f>IFERROR(VLOOKUP(C129,'PRICE LIST'!E:M,2,0),0)</f>
        <v>BAUT COUNTER SHUNK L2,5 X 30</v>
      </c>
      <c r="F129" s="187" t="s">
        <v>7124</v>
      </c>
      <c r="G129" s="79" t="s">
        <v>109</v>
      </c>
      <c r="H129" s="919">
        <f>IFERROR(IF(G129="FOH",VLOOKUP(C129,'PRICE LIST'!E:Z,20,0),IF(G129="OPEX",VLOOKUP(C129,'PRICE LIST'!E:Z,21,0),0)),0)</f>
        <v>0</v>
      </c>
      <c r="I129" s="919">
        <f>IFERROR(IF(G129="FOH",VLOOKUP(H129,'PRICE LIST'!X:Z,3,0),IF(G129="OPEX",VLOOKUP(H129,'PRICE LIST'!Y:Z,2,0),0)),0)</f>
        <v>0</v>
      </c>
      <c r="J129" s="206" t="s">
        <v>33</v>
      </c>
      <c r="K129" s="206" t="s">
        <v>183</v>
      </c>
      <c r="L129" s="75" t="str">
        <f t="shared" si="45"/>
        <v>ALL</v>
      </c>
      <c r="M129" s="75" t="str">
        <f t="shared" si="46"/>
        <v>ALL</v>
      </c>
      <c r="N129" s="75" t="str">
        <f>IFERROR(VLOOKUP(C129,'PRICE LIST'!E:M,3,0),0)</f>
        <v>PACK</v>
      </c>
      <c r="O129" s="75" t="str">
        <f>IFERROR(VLOOKUP(C129,'PRICE LIST'!E:M,5,0),0)</f>
        <v>IDR</v>
      </c>
      <c r="P129" s="75">
        <f>IFERROR(VLOOKUP(C129,'PRICE LIST'!E:Z,8,0),0)</f>
        <v>100000</v>
      </c>
      <c r="Q129" s="75">
        <f>IFERROR(VLOOKUP(C129,'PRICE LIST'!E:Z,9,0),0)</f>
        <v>100000</v>
      </c>
      <c r="R129" s="75">
        <f>IFERROR(VLOOKUP(C129,'PRICE LIST'!E:Z,10,0),0)</f>
        <v>100000</v>
      </c>
      <c r="S129" s="75">
        <f>IFERROR(VLOOKUP(C129,'PRICE LIST'!E:Z,11,0),0)</f>
        <v>100000</v>
      </c>
      <c r="T129" s="75">
        <f>IFERROR(VLOOKUP(C129,'PRICE LIST'!E:Z,12,0),0)</f>
        <v>100000</v>
      </c>
      <c r="U129" s="75">
        <f>IFERROR(VLOOKUP(C129,'PRICE LIST'!E:Z,13,0),0)</f>
        <v>100000</v>
      </c>
      <c r="V129" s="75">
        <f>IFERROR(VLOOKUP(C129,'PRICE LIST'!E:Z,14,0),0)</f>
        <v>100000</v>
      </c>
      <c r="W129" s="75">
        <f>IFERROR(VLOOKUP(C129,'PRICE LIST'!E:Z,15,0),0)</f>
        <v>100000</v>
      </c>
      <c r="X129" s="75">
        <f>IFERROR(VLOOKUP(C129,'PRICE LIST'!E:Z,16,0),0)</f>
        <v>100000</v>
      </c>
      <c r="Y129" s="75">
        <f>IFERROR(VLOOKUP(C129,'PRICE LIST'!E:Z,17,0),0)</f>
        <v>100000</v>
      </c>
      <c r="Z129" s="75">
        <f>IFERROR(VLOOKUP(C129,'PRICE LIST'!E:Z,18,0),0)</f>
        <v>100000</v>
      </c>
      <c r="AA129" s="75">
        <f>IFERROR(VLOOKUP(C129,'PRICE LIST'!E:Z,19,0),0)</f>
        <v>100000</v>
      </c>
      <c r="AB129" s="178">
        <f t="shared" si="47"/>
        <v>6.3296747813097358</v>
      </c>
      <c r="AC129" s="178">
        <f t="shared" si="48"/>
        <v>6.3296747813097358</v>
      </c>
      <c r="AD129" s="178">
        <f t="shared" si="49"/>
        <v>6.3296747813097358</v>
      </c>
      <c r="AE129" s="178">
        <f t="shared" si="50"/>
        <v>6.3296747813097358</v>
      </c>
      <c r="AF129" s="178">
        <f t="shared" si="51"/>
        <v>6.3296747813097358</v>
      </c>
      <c r="AG129" s="178">
        <f t="shared" si="52"/>
        <v>6.3296747813097358</v>
      </c>
      <c r="AH129" s="178">
        <f t="shared" si="53"/>
        <v>6.3296747813097358</v>
      </c>
      <c r="AI129" s="178">
        <f t="shared" si="54"/>
        <v>6.3296747813097358</v>
      </c>
      <c r="AJ129" s="178">
        <f t="shared" si="55"/>
        <v>6.3296747813097358</v>
      </c>
      <c r="AK129" s="178">
        <f t="shared" si="56"/>
        <v>6.3296747813097358</v>
      </c>
      <c r="AL129" s="178">
        <f t="shared" si="57"/>
        <v>6.3296747813097358</v>
      </c>
      <c r="AM129" s="178">
        <f t="shared" si="58"/>
        <v>6.3296747813097358</v>
      </c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>
        <v>1</v>
      </c>
      <c r="AY129" s="79"/>
      <c r="AZ129" s="75">
        <f t="shared" si="59"/>
        <v>1</v>
      </c>
      <c r="BA129" s="77">
        <f t="shared" si="60"/>
        <v>8.3333333333333329E-2</v>
      </c>
      <c r="BC129" s="78">
        <f t="shared" si="61"/>
        <v>0</v>
      </c>
      <c r="BD129" s="78">
        <f t="shared" si="62"/>
        <v>0</v>
      </c>
      <c r="BE129" s="78">
        <f t="shared" si="63"/>
        <v>0</v>
      </c>
      <c r="BF129" s="78">
        <f t="shared" si="64"/>
        <v>0</v>
      </c>
      <c r="BG129" s="78">
        <f t="shared" si="65"/>
        <v>0</v>
      </c>
      <c r="BH129" s="78">
        <f t="shared" si="66"/>
        <v>0</v>
      </c>
      <c r="BI129" s="78">
        <f t="shared" si="67"/>
        <v>0</v>
      </c>
      <c r="BJ129" s="78">
        <f t="shared" si="68"/>
        <v>0</v>
      </c>
      <c r="BK129" s="78">
        <f t="shared" si="69"/>
        <v>0</v>
      </c>
      <c r="BL129" s="78">
        <f t="shared" si="70"/>
        <v>0</v>
      </c>
      <c r="BM129" s="78">
        <f t="shared" si="71"/>
        <v>6.3296747813097358</v>
      </c>
      <c r="BN129" s="78">
        <f t="shared" si="72"/>
        <v>0</v>
      </c>
      <c r="BO129" s="78">
        <f t="shared" si="44"/>
        <v>6.3296747813097358</v>
      </c>
      <c r="BP129" s="78">
        <f t="shared" si="73"/>
        <v>0.52747289844247802</v>
      </c>
      <c r="BQ129"/>
    </row>
    <row r="130" spans="1:69">
      <c r="A130" s="79" t="s">
        <v>7127</v>
      </c>
      <c r="B130" s="74"/>
      <c r="C130" s="79" t="s">
        <v>11527</v>
      </c>
      <c r="D130" s="75" t="str">
        <f>INDEX('PRICE LIST'!$D:$D,MATCH(RUTIN!C130,'PRICE LIST'!$E:$E,0))</f>
        <v>BOLT</v>
      </c>
      <c r="E130" s="919" t="str">
        <f>IFERROR(VLOOKUP(C130,'PRICE LIST'!E:M,2,0),0)</f>
        <v>BAUT COUNTER SHUNK L3 X 25</v>
      </c>
      <c r="F130" s="187" t="s">
        <v>7124</v>
      </c>
      <c r="G130" s="79" t="s">
        <v>109</v>
      </c>
      <c r="H130" s="919">
        <f>IFERROR(IF(G130="FOH",VLOOKUP(C130,'PRICE LIST'!E:Z,20,0),IF(G130="OPEX",VLOOKUP(C130,'PRICE LIST'!E:Z,21,0),0)),0)</f>
        <v>0</v>
      </c>
      <c r="I130" s="919">
        <f>IFERROR(IF(G130="FOH",VLOOKUP(H130,'PRICE LIST'!X:Z,3,0),IF(G130="OPEX",VLOOKUP(H130,'PRICE LIST'!Y:Z,2,0),0)),0)</f>
        <v>0</v>
      </c>
      <c r="J130" s="206" t="s">
        <v>33</v>
      </c>
      <c r="K130" s="206" t="s">
        <v>183</v>
      </c>
      <c r="L130" s="75" t="str">
        <f t="shared" si="45"/>
        <v>ALL</v>
      </c>
      <c r="M130" s="75" t="str">
        <f t="shared" si="46"/>
        <v>ALL</v>
      </c>
      <c r="N130" s="75" t="str">
        <f>IFERROR(VLOOKUP(C130,'PRICE LIST'!E:M,3,0),0)</f>
        <v>PACK</v>
      </c>
      <c r="O130" s="75" t="str">
        <f>IFERROR(VLOOKUP(C130,'PRICE LIST'!E:M,5,0),0)</f>
        <v>IDR</v>
      </c>
      <c r="P130" s="75">
        <f>IFERROR(VLOOKUP(C130,'PRICE LIST'!E:Z,8,0),0)</f>
        <v>110000</v>
      </c>
      <c r="Q130" s="75">
        <f>IFERROR(VLOOKUP(C130,'PRICE LIST'!E:Z,9,0),0)</f>
        <v>110000</v>
      </c>
      <c r="R130" s="75">
        <f>IFERROR(VLOOKUP(C130,'PRICE LIST'!E:Z,10,0),0)</f>
        <v>110000</v>
      </c>
      <c r="S130" s="75">
        <f>IFERROR(VLOOKUP(C130,'PRICE LIST'!E:Z,11,0),0)</f>
        <v>110000</v>
      </c>
      <c r="T130" s="75">
        <f>IFERROR(VLOOKUP(C130,'PRICE LIST'!E:Z,12,0),0)</f>
        <v>110000</v>
      </c>
      <c r="U130" s="75">
        <f>IFERROR(VLOOKUP(C130,'PRICE LIST'!E:Z,13,0),0)</f>
        <v>110000</v>
      </c>
      <c r="V130" s="75">
        <f>IFERROR(VLOOKUP(C130,'PRICE LIST'!E:Z,14,0),0)</f>
        <v>110000</v>
      </c>
      <c r="W130" s="75">
        <f>IFERROR(VLOOKUP(C130,'PRICE LIST'!E:Z,15,0),0)</f>
        <v>110000</v>
      </c>
      <c r="X130" s="75">
        <f>IFERROR(VLOOKUP(C130,'PRICE LIST'!E:Z,16,0),0)</f>
        <v>110000</v>
      </c>
      <c r="Y130" s="75">
        <f>IFERROR(VLOOKUP(C130,'PRICE LIST'!E:Z,17,0),0)</f>
        <v>110000</v>
      </c>
      <c r="Z130" s="75">
        <f>IFERROR(VLOOKUP(C130,'PRICE LIST'!E:Z,18,0),0)</f>
        <v>110000</v>
      </c>
      <c r="AA130" s="75">
        <f>IFERROR(VLOOKUP(C130,'PRICE LIST'!E:Z,19,0),0)</f>
        <v>110000</v>
      </c>
      <c r="AB130" s="178">
        <f t="shared" si="47"/>
        <v>6.9626422594407096</v>
      </c>
      <c r="AC130" s="178">
        <f t="shared" si="48"/>
        <v>6.9626422594407096</v>
      </c>
      <c r="AD130" s="178">
        <f t="shared" si="49"/>
        <v>6.9626422594407096</v>
      </c>
      <c r="AE130" s="178">
        <f t="shared" si="50"/>
        <v>6.9626422594407096</v>
      </c>
      <c r="AF130" s="178">
        <f t="shared" si="51"/>
        <v>6.9626422594407096</v>
      </c>
      <c r="AG130" s="178">
        <f t="shared" si="52"/>
        <v>6.9626422594407096</v>
      </c>
      <c r="AH130" s="178">
        <f t="shared" si="53"/>
        <v>6.9626422594407096</v>
      </c>
      <c r="AI130" s="178">
        <f t="shared" si="54"/>
        <v>6.9626422594407096</v>
      </c>
      <c r="AJ130" s="178">
        <f t="shared" si="55"/>
        <v>6.9626422594407096</v>
      </c>
      <c r="AK130" s="178">
        <f t="shared" si="56"/>
        <v>6.9626422594407096</v>
      </c>
      <c r="AL130" s="178">
        <f t="shared" si="57"/>
        <v>6.9626422594407096</v>
      </c>
      <c r="AM130" s="178">
        <f t="shared" si="58"/>
        <v>6.9626422594407096</v>
      </c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>
        <v>1</v>
      </c>
      <c r="AY130" s="79"/>
      <c r="AZ130" s="75">
        <f t="shared" si="59"/>
        <v>1</v>
      </c>
      <c r="BA130" s="77">
        <f t="shared" si="60"/>
        <v>8.3333333333333329E-2</v>
      </c>
      <c r="BC130" s="78">
        <f t="shared" si="61"/>
        <v>0</v>
      </c>
      <c r="BD130" s="78">
        <f t="shared" si="62"/>
        <v>0</v>
      </c>
      <c r="BE130" s="78">
        <f t="shared" si="63"/>
        <v>0</v>
      </c>
      <c r="BF130" s="78">
        <f t="shared" si="64"/>
        <v>0</v>
      </c>
      <c r="BG130" s="78">
        <f t="shared" si="65"/>
        <v>0</v>
      </c>
      <c r="BH130" s="78">
        <f t="shared" si="66"/>
        <v>0</v>
      </c>
      <c r="BI130" s="78">
        <f t="shared" si="67"/>
        <v>0</v>
      </c>
      <c r="BJ130" s="78">
        <f t="shared" si="68"/>
        <v>0</v>
      </c>
      <c r="BK130" s="78">
        <f t="shared" si="69"/>
        <v>0</v>
      </c>
      <c r="BL130" s="78">
        <f t="shared" si="70"/>
        <v>0</v>
      </c>
      <c r="BM130" s="78">
        <f t="shared" si="71"/>
        <v>6.9626422594407096</v>
      </c>
      <c r="BN130" s="78">
        <f t="shared" si="72"/>
        <v>0</v>
      </c>
      <c r="BO130" s="78">
        <f t="shared" si="44"/>
        <v>6.9626422594407096</v>
      </c>
      <c r="BP130" s="78">
        <f t="shared" si="73"/>
        <v>0.58022018828672584</v>
      </c>
      <c r="BQ130"/>
    </row>
    <row r="131" spans="1:69">
      <c r="A131" s="79" t="s">
        <v>7127</v>
      </c>
      <c r="B131" s="74"/>
      <c r="C131" s="79" t="s">
        <v>11528</v>
      </c>
      <c r="D131" s="75" t="str">
        <f>INDEX('PRICE LIST'!$D:$D,MATCH(RUTIN!C131,'PRICE LIST'!$E:$E,0))</f>
        <v>BOLT</v>
      </c>
      <c r="E131" s="919" t="str">
        <f>IFERROR(VLOOKUP(C131,'PRICE LIST'!E:M,2,0),0)</f>
        <v>BAUT COUNTER SHUNK L4 X 10</v>
      </c>
      <c r="F131" s="187" t="s">
        <v>7124</v>
      </c>
      <c r="G131" s="79" t="s">
        <v>109</v>
      </c>
      <c r="H131" s="919">
        <f>IFERROR(IF(G131="FOH",VLOOKUP(C131,'PRICE LIST'!E:Z,20,0),IF(G131="OPEX",VLOOKUP(C131,'PRICE LIST'!E:Z,21,0),0)),0)</f>
        <v>0</v>
      </c>
      <c r="I131" s="919">
        <f>IFERROR(IF(G131="FOH",VLOOKUP(H131,'PRICE LIST'!X:Z,3,0),IF(G131="OPEX",VLOOKUP(H131,'PRICE LIST'!Y:Z,2,0),0)),0)</f>
        <v>0</v>
      </c>
      <c r="J131" s="206" t="s">
        <v>33</v>
      </c>
      <c r="K131" s="206" t="s">
        <v>183</v>
      </c>
      <c r="L131" s="75" t="str">
        <f t="shared" si="45"/>
        <v>ALL</v>
      </c>
      <c r="M131" s="75" t="str">
        <f t="shared" si="46"/>
        <v>ALL</v>
      </c>
      <c r="N131" s="75" t="str">
        <f>IFERROR(VLOOKUP(C131,'PRICE LIST'!E:M,3,0),0)</f>
        <v>PACK</v>
      </c>
      <c r="O131" s="75" t="str">
        <f>IFERROR(VLOOKUP(C131,'PRICE LIST'!E:M,5,0),0)</f>
        <v>IDR</v>
      </c>
      <c r="P131" s="75">
        <f>IFERROR(VLOOKUP(C131,'PRICE LIST'!E:Z,8,0),0)</f>
        <v>60000</v>
      </c>
      <c r="Q131" s="75">
        <f>IFERROR(VLOOKUP(C131,'PRICE LIST'!E:Z,9,0),0)</f>
        <v>60000</v>
      </c>
      <c r="R131" s="75">
        <f>IFERROR(VLOOKUP(C131,'PRICE LIST'!E:Z,10,0),0)</f>
        <v>60000</v>
      </c>
      <c r="S131" s="75">
        <f>IFERROR(VLOOKUP(C131,'PRICE LIST'!E:Z,11,0),0)</f>
        <v>60000</v>
      </c>
      <c r="T131" s="75">
        <f>IFERROR(VLOOKUP(C131,'PRICE LIST'!E:Z,12,0),0)</f>
        <v>60000</v>
      </c>
      <c r="U131" s="75">
        <f>IFERROR(VLOOKUP(C131,'PRICE LIST'!E:Z,13,0),0)</f>
        <v>60000</v>
      </c>
      <c r="V131" s="75">
        <f>IFERROR(VLOOKUP(C131,'PRICE LIST'!E:Z,14,0),0)</f>
        <v>60000</v>
      </c>
      <c r="W131" s="75">
        <f>IFERROR(VLOOKUP(C131,'PRICE LIST'!E:Z,15,0),0)</f>
        <v>60000</v>
      </c>
      <c r="X131" s="75">
        <f>IFERROR(VLOOKUP(C131,'PRICE LIST'!E:Z,16,0),0)</f>
        <v>60000</v>
      </c>
      <c r="Y131" s="75">
        <f>IFERROR(VLOOKUP(C131,'PRICE LIST'!E:Z,17,0),0)</f>
        <v>60000</v>
      </c>
      <c r="Z131" s="75">
        <f>IFERROR(VLOOKUP(C131,'PRICE LIST'!E:Z,18,0),0)</f>
        <v>60000</v>
      </c>
      <c r="AA131" s="75">
        <f>IFERROR(VLOOKUP(C131,'PRICE LIST'!E:Z,19,0),0)</f>
        <v>60000</v>
      </c>
      <c r="AB131" s="178">
        <f t="shared" si="47"/>
        <v>3.7978048687858417</v>
      </c>
      <c r="AC131" s="178">
        <f t="shared" si="48"/>
        <v>3.7978048687858417</v>
      </c>
      <c r="AD131" s="178">
        <f t="shared" si="49"/>
        <v>3.7978048687858417</v>
      </c>
      <c r="AE131" s="178">
        <f t="shared" si="50"/>
        <v>3.7978048687858417</v>
      </c>
      <c r="AF131" s="178">
        <f t="shared" si="51"/>
        <v>3.7978048687858417</v>
      </c>
      <c r="AG131" s="178">
        <f t="shared" si="52"/>
        <v>3.7978048687858417</v>
      </c>
      <c r="AH131" s="178">
        <f t="shared" si="53"/>
        <v>3.7978048687858417</v>
      </c>
      <c r="AI131" s="178">
        <f t="shared" si="54"/>
        <v>3.7978048687858417</v>
      </c>
      <c r="AJ131" s="178">
        <f t="shared" si="55"/>
        <v>3.7978048687858417</v>
      </c>
      <c r="AK131" s="178">
        <f t="shared" si="56"/>
        <v>3.7978048687858417</v>
      </c>
      <c r="AL131" s="178">
        <f t="shared" si="57"/>
        <v>3.7978048687858417</v>
      </c>
      <c r="AM131" s="178">
        <f t="shared" si="58"/>
        <v>3.7978048687858417</v>
      </c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>
        <v>1</v>
      </c>
      <c r="AY131" s="79"/>
      <c r="AZ131" s="75">
        <f t="shared" si="59"/>
        <v>1</v>
      </c>
      <c r="BA131" s="77">
        <f t="shared" si="60"/>
        <v>8.3333333333333329E-2</v>
      </c>
      <c r="BC131" s="78">
        <f t="shared" si="61"/>
        <v>0</v>
      </c>
      <c r="BD131" s="78">
        <f t="shared" si="62"/>
        <v>0</v>
      </c>
      <c r="BE131" s="78">
        <f t="shared" si="63"/>
        <v>0</v>
      </c>
      <c r="BF131" s="78">
        <f t="shared" si="64"/>
        <v>0</v>
      </c>
      <c r="BG131" s="78">
        <f t="shared" si="65"/>
        <v>0</v>
      </c>
      <c r="BH131" s="78">
        <f t="shared" si="66"/>
        <v>0</v>
      </c>
      <c r="BI131" s="78">
        <f t="shared" si="67"/>
        <v>0</v>
      </c>
      <c r="BJ131" s="78">
        <f t="shared" si="68"/>
        <v>0</v>
      </c>
      <c r="BK131" s="78">
        <f t="shared" si="69"/>
        <v>0</v>
      </c>
      <c r="BL131" s="78">
        <f t="shared" si="70"/>
        <v>0</v>
      </c>
      <c r="BM131" s="78">
        <f t="shared" si="71"/>
        <v>3.7978048687858417</v>
      </c>
      <c r="BN131" s="78">
        <f t="shared" si="72"/>
        <v>0</v>
      </c>
      <c r="BO131" s="78">
        <f t="shared" si="44"/>
        <v>3.7978048687858417</v>
      </c>
      <c r="BP131" s="78">
        <f t="shared" si="73"/>
        <v>0.31648373906548682</v>
      </c>
      <c r="BQ131"/>
    </row>
    <row r="132" spans="1:69">
      <c r="A132" s="79" t="s">
        <v>7127</v>
      </c>
      <c r="B132" s="74"/>
      <c r="C132" s="79" t="s">
        <v>11529</v>
      </c>
      <c r="D132" s="75" t="str">
        <f>INDEX('PRICE LIST'!$D:$D,MATCH(RUTIN!C132,'PRICE LIST'!$E:$E,0))</f>
        <v>BOLT</v>
      </c>
      <c r="E132" s="919" t="str">
        <f>IFERROR(VLOOKUP(C132,'PRICE LIST'!E:M,2,0),0)</f>
        <v>BAUT COUNTER SHUNK L4 X 15</v>
      </c>
      <c r="F132" s="187" t="s">
        <v>7124</v>
      </c>
      <c r="G132" s="79" t="s">
        <v>109</v>
      </c>
      <c r="H132" s="919">
        <f>IFERROR(IF(G132="FOH",VLOOKUP(C132,'PRICE LIST'!E:Z,20,0),IF(G132="OPEX",VLOOKUP(C132,'PRICE LIST'!E:Z,21,0),0)),0)</f>
        <v>0</v>
      </c>
      <c r="I132" s="919">
        <f>IFERROR(IF(G132="FOH",VLOOKUP(H132,'PRICE LIST'!X:Z,3,0),IF(G132="OPEX",VLOOKUP(H132,'PRICE LIST'!Y:Z,2,0),0)),0)</f>
        <v>0</v>
      </c>
      <c r="J132" s="206" t="s">
        <v>33</v>
      </c>
      <c r="K132" s="206" t="s">
        <v>183</v>
      </c>
      <c r="L132" s="75" t="str">
        <f t="shared" si="45"/>
        <v>ALL</v>
      </c>
      <c r="M132" s="75" t="str">
        <f t="shared" si="46"/>
        <v>ALL</v>
      </c>
      <c r="N132" s="75" t="str">
        <f>IFERROR(VLOOKUP(C132,'PRICE LIST'!E:M,3,0),0)</f>
        <v>PACK</v>
      </c>
      <c r="O132" s="75" t="str">
        <f>IFERROR(VLOOKUP(C132,'PRICE LIST'!E:M,5,0),0)</f>
        <v>IDR</v>
      </c>
      <c r="P132" s="75">
        <f>IFERROR(VLOOKUP(C132,'PRICE LIST'!E:Z,8,0),0)</f>
        <v>70000</v>
      </c>
      <c r="Q132" s="75">
        <f>IFERROR(VLOOKUP(C132,'PRICE LIST'!E:Z,9,0),0)</f>
        <v>70000</v>
      </c>
      <c r="R132" s="75">
        <f>IFERROR(VLOOKUP(C132,'PRICE LIST'!E:Z,10,0),0)</f>
        <v>70000</v>
      </c>
      <c r="S132" s="75">
        <f>IFERROR(VLOOKUP(C132,'PRICE LIST'!E:Z,11,0),0)</f>
        <v>70000</v>
      </c>
      <c r="T132" s="75">
        <f>IFERROR(VLOOKUP(C132,'PRICE LIST'!E:Z,12,0),0)</f>
        <v>70000</v>
      </c>
      <c r="U132" s="75">
        <f>IFERROR(VLOOKUP(C132,'PRICE LIST'!E:Z,13,0),0)</f>
        <v>70000</v>
      </c>
      <c r="V132" s="75">
        <f>IFERROR(VLOOKUP(C132,'PRICE LIST'!E:Z,14,0),0)</f>
        <v>70000</v>
      </c>
      <c r="W132" s="75">
        <f>IFERROR(VLOOKUP(C132,'PRICE LIST'!E:Z,15,0),0)</f>
        <v>70000</v>
      </c>
      <c r="X132" s="75">
        <f>IFERROR(VLOOKUP(C132,'PRICE LIST'!E:Z,16,0),0)</f>
        <v>70000</v>
      </c>
      <c r="Y132" s="75">
        <f>IFERROR(VLOOKUP(C132,'PRICE LIST'!E:Z,17,0),0)</f>
        <v>70000</v>
      </c>
      <c r="Z132" s="75">
        <f>IFERROR(VLOOKUP(C132,'PRICE LIST'!E:Z,18,0),0)</f>
        <v>70000</v>
      </c>
      <c r="AA132" s="75">
        <f>IFERROR(VLOOKUP(C132,'PRICE LIST'!E:Z,19,0),0)</f>
        <v>70000</v>
      </c>
      <c r="AB132" s="178">
        <f t="shared" si="47"/>
        <v>4.4307723469168154</v>
      </c>
      <c r="AC132" s="178">
        <f t="shared" si="48"/>
        <v>4.4307723469168154</v>
      </c>
      <c r="AD132" s="178">
        <f t="shared" si="49"/>
        <v>4.4307723469168154</v>
      </c>
      <c r="AE132" s="178">
        <f t="shared" si="50"/>
        <v>4.4307723469168154</v>
      </c>
      <c r="AF132" s="178">
        <f t="shared" si="51"/>
        <v>4.4307723469168154</v>
      </c>
      <c r="AG132" s="178">
        <f t="shared" si="52"/>
        <v>4.4307723469168154</v>
      </c>
      <c r="AH132" s="178">
        <f t="shared" si="53"/>
        <v>4.4307723469168154</v>
      </c>
      <c r="AI132" s="178">
        <f t="shared" si="54"/>
        <v>4.4307723469168154</v>
      </c>
      <c r="AJ132" s="178">
        <f t="shared" si="55"/>
        <v>4.4307723469168154</v>
      </c>
      <c r="AK132" s="178">
        <f t="shared" si="56"/>
        <v>4.4307723469168154</v>
      </c>
      <c r="AL132" s="178">
        <f t="shared" si="57"/>
        <v>4.4307723469168154</v>
      </c>
      <c r="AM132" s="178">
        <f t="shared" si="58"/>
        <v>4.4307723469168154</v>
      </c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>
        <v>1</v>
      </c>
      <c r="AZ132" s="75">
        <f t="shared" si="59"/>
        <v>1</v>
      </c>
      <c r="BA132" s="77">
        <f t="shared" si="60"/>
        <v>8.3333333333333329E-2</v>
      </c>
      <c r="BC132" s="78">
        <f t="shared" si="61"/>
        <v>0</v>
      </c>
      <c r="BD132" s="78">
        <f t="shared" si="62"/>
        <v>0</v>
      </c>
      <c r="BE132" s="78">
        <f t="shared" si="63"/>
        <v>0</v>
      </c>
      <c r="BF132" s="78">
        <f t="shared" si="64"/>
        <v>0</v>
      </c>
      <c r="BG132" s="78">
        <f t="shared" si="65"/>
        <v>0</v>
      </c>
      <c r="BH132" s="78">
        <f t="shared" si="66"/>
        <v>0</v>
      </c>
      <c r="BI132" s="78">
        <f t="shared" si="67"/>
        <v>0</v>
      </c>
      <c r="BJ132" s="78">
        <f t="shared" si="68"/>
        <v>0</v>
      </c>
      <c r="BK132" s="78">
        <f t="shared" si="69"/>
        <v>0</v>
      </c>
      <c r="BL132" s="78">
        <f t="shared" si="70"/>
        <v>0</v>
      </c>
      <c r="BM132" s="78">
        <f t="shared" si="71"/>
        <v>0</v>
      </c>
      <c r="BN132" s="78">
        <f t="shared" si="72"/>
        <v>4.4307723469168154</v>
      </c>
      <c r="BO132" s="78">
        <f t="shared" si="44"/>
        <v>4.4307723469168154</v>
      </c>
      <c r="BP132" s="78">
        <f t="shared" si="73"/>
        <v>0.36923102890973464</v>
      </c>
      <c r="BQ132"/>
    </row>
    <row r="133" spans="1:69">
      <c r="A133" s="79" t="s">
        <v>7127</v>
      </c>
      <c r="B133" s="74"/>
      <c r="C133" s="79" t="s">
        <v>11530</v>
      </c>
      <c r="D133" s="75" t="str">
        <f>INDEX('PRICE LIST'!$D:$D,MATCH(RUTIN!C133,'PRICE LIST'!$E:$E,0))</f>
        <v>BOLT</v>
      </c>
      <c r="E133" s="919" t="str">
        <f>IFERROR(VLOOKUP(C133,'PRICE LIST'!E:M,2,0),0)</f>
        <v>BAUT COUNTER SHUNK L4 X 20</v>
      </c>
      <c r="F133" s="187" t="s">
        <v>7124</v>
      </c>
      <c r="G133" s="79" t="s">
        <v>109</v>
      </c>
      <c r="H133" s="919">
        <f>IFERROR(IF(G133="FOH",VLOOKUP(C133,'PRICE LIST'!E:Z,20,0),IF(G133="OPEX",VLOOKUP(C133,'PRICE LIST'!E:Z,21,0),0)),0)</f>
        <v>0</v>
      </c>
      <c r="I133" s="919">
        <f>IFERROR(IF(G133="FOH",VLOOKUP(H133,'PRICE LIST'!X:Z,3,0),IF(G133="OPEX",VLOOKUP(H133,'PRICE LIST'!Y:Z,2,0),0)),0)</f>
        <v>0</v>
      </c>
      <c r="J133" s="206" t="s">
        <v>33</v>
      </c>
      <c r="K133" s="206" t="s">
        <v>183</v>
      </c>
      <c r="L133" s="75" t="str">
        <f t="shared" si="45"/>
        <v>ALL</v>
      </c>
      <c r="M133" s="75" t="str">
        <f t="shared" si="46"/>
        <v>ALL</v>
      </c>
      <c r="N133" s="75" t="str">
        <f>IFERROR(VLOOKUP(C133,'PRICE LIST'!E:M,3,0),0)</f>
        <v>PACK</v>
      </c>
      <c r="O133" s="75" t="str">
        <f>IFERROR(VLOOKUP(C133,'PRICE LIST'!E:M,5,0),0)</f>
        <v>IDR</v>
      </c>
      <c r="P133" s="75">
        <f>IFERROR(VLOOKUP(C133,'PRICE LIST'!E:Z,8,0),0)</f>
        <v>80000</v>
      </c>
      <c r="Q133" s="75">
        <f>IFERROR(VLOOKUP(C133,'PRICE LIST'!E:Z,9,0),0)</f>
        <v>80000</v>
      </c>
      <c r="R133" s="75">
        <f>IFERROR(VLOOKUP(C133,'PRICE LIST'!E:Z,10,0),0)</f>
        <v>80000</v>
      </c>
      <c r="S133" s="75">
        <f>IFERROR(VLOOKUP(C133,'PRICE LIST'!E:Z,11,0),0)</f>
        <v>80000</v>
      </c>
      <c r="T133" s="75">
        <f>IFERROR(VLOOKUP(C133,'PRICE LIST'!E:Z,12,0),0)</f>
        <v>80000</v>
      </c>
      <c r="U133" s="75">
        <f>IFERROR(VLOOKUP(C133,'PRICE LIST'!E:Z,13,0),0)</f>
        <v>80000</v>
      </c>
      <c r="V133" s="75">
        <f>IFERROR(VLOOKUP(C133,'PRICE LIST'!E:Z,14,0),0)</f>
        <v>80000</v>
      </c>
      <c r="W133" s="75">
        <f>IFERROR(VLOOKUP(C133,'PRICE LIST'!E:Z,15,0),0)</f>
        <v>80000</v>
      </c>
      <c r="X133" s="75">
        <f>IFERROR(VLOOKUP(C133,'PRICE LIST'!E:Z,16,0),0)</f>
        <v>80000</v>
      </c>
      <c r="Y133" s="75">
        <f>IFERROR(VLOOKUP(C133,'PRICE LIST'!E:Z,17,0),0)</f>
        <v>80000</v>
      </c>
      <c r="Z133" s="75">
        <f>IFERROR(VLOOKUP(C133,'PRICE LIST'!E:Z,18,0),0)</f>
        <v>80000</v>
      </c>
      <c r="AA133" s="75">
        <f>IFERROR(VLOOKUP(C133,'PRICE LIST'!E:Z,19,0),0)</f>
        <v>80000</v>
      </c>
      <c r="AB133" s="178">
        <f t="shared" si="47"/>
        <v>5.0637398250477892</v>
      </c>
      <c r="AC133" s="178">
        <f t="shared" si="48"/>
        <v>5.0637398250477892</v>
      </c>
      <c r="AD133" s="178">
        <f t="shared" si="49"/>
        <v>5.0637398250477892</v>
      </c>
      <c r="AE133" s="178">
        <f t="shared" si="50"/>
        <v>5.0637398250477892</v>
      </c>
      <c r="AF133" s="178">
        <f t="shared" si="51"/>
        <v>5.0637398250477892</v>
      </c>
      <c r="AG133" s="178">
        <f t="shared" si="52"/>
        <v>5.0637398250477892</v>
      </c>
      <c r="AH133" s="178">
        <f t="shared" si="53"/>
        <v>5.0637398250477892</v>
      </c>
      <c r="AI133" s="178">
        <f t="shared" si="54"/>
        <v>5.0637398250477892</v>
      </c>
      <c r="AJ133" s="178">
        <f t="shared" si="55"/>
        <v>5.0637398250477892</v>
      </c>
      <c r="AK133" s="178">
        <f t="shared" si="56"/>
        <v>5.0637398250477892</v>
      </c>
      <c r="AL133" s="178">
        <f t="shared" si="57"/>
        <v>5.0637398250477892</v>
      </c>
      <c r="AM133" s="178">
        <f t="shared" si="58"/>
        <v>5.0637398250477892</v>
      </c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>
        <v>1</v>
      </c>
      <c r="AZ133" s="75">
        <f t="shared" si="59"/>
        <v>1</v>
      </c>
      <c r="BA133" s="77">
        <f t="shared" si="60"/>
        <v>8.3333333333333329E-2</v>
      </c>
      <c r="BC133" s="78">
        <f t="shared" si="61"/>
        <v>0</v>
      </c>
      <c r="BD133" s="78">
        <f t="shared" si="62"/>
        <v>0</v>
      </c>
      <c r="BE133" s="78">
        <f t="shared" si="63"/>
        <v>0</v>
      </c>
      <c r="BF133" s="78">
        <f t="shared" si="64"/>
        <v>0</v>
      </c>
      <c r="BG133" s="78">
        <f t="shared" si="65"/>
        <v>0</v>
      </c>
      <c r="BH133" s="78">
        <f t="shared" si="66"/>
        <v>0</v>
      </c>
      <c r="BI133" s="78">
        <f t="shared" si="67"/>
        <v>0</v>
      </c>
      <c r="BJ133" s="78">
        <f t="shared" si="68"/>
        <v>0</v>
      </c>
      <c r="BK133" s="78">
        <f t="shared" si="69"/>
        <v>0</v>
      </c>
      <c r="BL133" s="78">
        <f t="shared" si="70"/>
        <v>0</v>
      </c>
      <c r="BM133" s="78">
        <f t="shared" si="71"/>
        <v>0</v>
      </c>
      <c r="BN133" s="78">
        <f t="shared" si="72"/>
        <v>5.0637398250477892</v>
      </c>
      <c r="BO133" s="78">
        <f t="shared" si="44"/>
        <v>5.0637398250477892</v>
      </c>
      <c r="BP133" s="78">
        <f t="shared" si="73"/>
        <v>0.42197831875398245</v>
      </c>
      <c r="BQ133"/>
    </row>
    <row r="134" spans="1:69">
      <c r="A134" s="79" t="s">
        <v>7127</v>
      </c>
      <c r="B134" s="74"/>
      <c r="C134" s="79" t="s">
        <v>11531</v>
      </c>
      <c r="D134" s="75" t="str">
        <f>INDEX('PRICE LIST'!$D:$D,MATCH(RUTIN!C134,'PRICE LIST'!$E:$E,0))</f>
        <v>BOLT</v>
      </c>
      <c r="E134" s="919" t="str">
        <f>IFERROR(VLOOKUP(C134,'PRICE LIST'!E:M,2,0),0)</f>
        <v>BAUT COUNTER SHUNK L4 X 25</v>
      </c>
      <c r="F134" s="187" t="s">
        <v>7124</v>
      </c>
      <c r="G134" s="79" t="s">
        <v>109</v>
      </c>
      <c r="H134" s="919">
        <f>IFERROR(IF(G134="FOH",VLOOKUP(C134,'PRICE LIST'!E:Z,20,0),IF(G134="OPEX",VLOOKUP(C134,'PRICE LIST'!E:Z,21,0),0)),0)</f>
        <v>0</v>
      </c>
      <c r="I134" s="919">
        <f>IFERROR(IF(G134="FOH",VLOOKUP(H134,'PRICE LIST'!X:Z,3,0),IF(G134="OPEX",VLOOKUP(H134,'PRICE LIST'!Y:Z,2,0),0)),0)</f>
        <v>0</v>
      </c>
      <c r="J134" s="206" t="s">
        <v>33</v>
      </c>
      <c r="K134" s="206" t="s">
        <v>183</v>
      </c>
      <c r="L134" s="75" t="str">
        <f t="shared" si="45"/>
        <v>ALL</v>
      </c>
      <c r="M134" s="75" t="str">
        <f t="shared" si="46"/>
        <v>ALL</v>
      </c>
      <c r="N134" s="75" t="str">
        <f>IFERROR(VLOOKUP(C134,'PRICE LIST'!E:M,3,0),0)</f>
        <v>PACK</v>
      </c>
      <c r="O134" s="75" t="str">
        <f>IFERROR(VLOOKUP(C134,'PRICE LIST'!E:M,5,0),0)</f>
        <v>IDR</v>
      </c>
      <c r="P134" s="75">
        <f>IFERROR(VLOOKUP(C134,'PRICE LIST'!E:Z,8,0),0)</f>
        <v>90000</v>
      </c>
      <c r="Q134" s="75">
        <f>IFERROR(VLOOKUP(C134,'PRICE LIST'!E:Z,9,0),0)</f>
        <v>90000</v>
      </c>
      <c r="R134" s="75">
        <f>IFERROR(VLOOKUP(C134,'PRICE LIST'!E:Z,10,0),0)</f>
        <v>90000</v>
      </c>
      <c r="S134" s="75">
        <f>IFERROR(VLOOKUP(C134,'PRICE LIST'!E:Z,11,0),0)</f>
        <v>90000</v>
      </c>
      <c r="T134" s="75">
        <f>IFERROR(VLOOKUP(C134,'PRICE LIST'!E:Z,12,0),0)</f>
        <v>90000</v>
      </c>
      <c r="U134" s="75">
        <f>IFERROR(VLOOKUP(C134,'PRICE LIST'!E:Z,13,0),0)</f>
        <v>90000</v>
      </c>
      <c r="V134" s="75">
        <f>IFERROR(VLOOKUP(C134,'PRICE LIST'!E:Z,14,0),0)</f>
        <v>90000</v>
      </c>
      <c r="W134" s="75">
        <f>IFERROR(VLOOKUP(C134,'PRICE LIST'!E:Z,15,0),0)</f>
        <v>90000</v>
      </c>
      <c r="X134" s="75">
        <f>IFERROR(VLOOKUP(C134,'PRICE LIST'!E:Z,16,0),0)</f>
        <v>90000</v>
      </c>
      <c r="Y134" s="75">
        <f>IFERROR(VLOOKUP(C134,'PRICE LIST'!E:Z,17,0),0)</f>
        <v>90000</v>
      </c>
      <c r="Z134" s="75">
        <f>IFERROR(VLOOKUP(C134,'PRICE LIST'!E:Z,18,0),0)</f>
        <v>90000</v>
      </c>
      <c r="AA134" s="75">
        <f>IFERROR(VLOOKUP(C134,'PRICE LIST'!E:Z,19,0),0)</f>
        <v>90000</v>
      </c>
      <c r="AB134" s="178">
        <f t="shared" si="47"/>
        <v>5.6967073031787629</v>
      </c>
      <c r="AC134" s="178">
        <f t="shared" si="48"/>
        <v>5.6967073031787629</v>
      </c>
      <c r="AD134" s="178">
        <f t="shared" si="49"/>
        <v>5.6967073031787629</v>
      </c>
      <c r="AE134" s="178">
        <f t="shared" si="50"/>
        <v>5.6967073031787629</v>
      </c>
      <c r="AF134" s="178">
        <f t="shared" si="51"/>
        <v>5.6967073031787629</v>
      </c>
      <c r="AG134" s="178">
        <f t="shared" si="52"/>
        <v>5.6967073031787629</v>
      </c>
      <c r="AH134" s="178">
        <f t="shared" si="53"/>
        <v>5.6967073031787629</v>
      </c>
      <c r="AI134" s="178">
        <f t="shared" si="54"/>
        <v>5.6967073031787629</v>
      </c>
      <c r="AJ134" s="178">
        <f t="shared" si="55"/>
        <v>5.6967073031787629</v>
      </c>
      <c r="AK134" s="178">
        <f t="shared" si="56"/>
        <v>5.6967073031787629</v>
      </c>
      <c r="AL134" s="178">
        <f t="shared" si="57"/>
        <v>5.6967073031787629</v>
      </c>
      <c r="AM134" s="178">
        <f t="shared" si="58"/>
        <v>5.6967073031787629</v>
      </c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>
        <v>1</v>
      </c>
      <c r="AZ134" s="75">
        <f t="shared" si="59"/>
        <v>1</v>
      </c>
      <c r="BA134" s="77">
        <f t="shared" si="60"/>
        <v>8.3333333333333329E-2</v>
      </c>
      <c r="BC134" s="78">
        <f t="shared" si="61"/>
        <v>0</v>
      </c>
      <c r="BD134" s="78">
        <f t="shared" si="62"/>
        <v>0</v>
      </c>
      <c r="BE134" s="78">
        <f t="shared" si="63"/>
        <v>0</v>
      </c>
      <c r="BF134" s="78">
        <f t="shared" si="64"/>
        <v>0</v>
      </c>
      <c r="BG134" s="78">
        <f t="shared" si="65"/>
        <v>0</v>
      </c>
      <c r="BH134" s="78">
        <f t="shared" si="66"/>
        <v>0</v>
      </c>
      <c r="BI134" s="78">
        <f t="shared" si="67"/>
        <v>0</v>
      </c>
      <c r="BJ134" s="78">
        <f t="shared" si="68"/>
        <v>0</v>
      </c>
      <c r="BK134" s="78">
        <f t="shared" si="69"/>
        <v>0</v>
      </c>
      <c r="BL134" s="78">
        <f t="shared" si="70"/>
        <v>0</v>
      </c>
      <c r="BM134" s="78">
        <f t="shared" si="71"/>
        <v>0</v>
      </c>
      <c r="BN134" s="78">
        <f t="shared" si="72"/>
        <v>5.6967073031787629</v>
      </c>
      <c r="BO134" s="78">
        <f t="shared" si="44"/>
        <v>5.6967073031787629</v>
      </c>
      <c r="BP134" s="78">
        <f t="shared" si="73"/>
        <v>0.47472560859823026</v>
      </c>
      <c r="BQ134"/>
    </row>
    <row r="135" spans="1:69">
      <c r="A135" s="79" t="s">
        <v>7127</v>
      </c>
      <c r="B135" s="74"/>
      <c r="C135" s="79" t="s">
        <v>11532</v>
      </c>
      <c r="D135" s="75" t="str">
        <f>INDEX('PRICE LIST'!$D:$D,MATCH(RUTIN!C135,'PRICE LIST'!$E:$E,0))</f>
        <v>BOLT</v>
      </c>
      <c r="E135" s="919" t="str">
        <f>IFERROR(VLOOKUP(C135,'PRICE LIST'!E:M,2,0),0)</f>
        <v>BAUT COUNTER SHUNK L4 X 30</v>
      </c>
      <c r="F135" s="187" t="s">
        <v>7124</v>
      </c>
      <c r="G135" s="79" t="s">
        <v>109</v>
      </c>
      <c r="H135" s="919">
        <f>IFERROR(IF(G135="FOH",VLOOKUP(C135,'PRICE LIST'!E:Z,20,0),IF(G135="OPEX",VLOOKUP(C135,'PRICE LIST'!E:Z,21,0),0)),0)</f>
        <v>0</v>
      </c>
      <c r="I135" s="919">
        <f>IFERROR(IF(G135="FOH",VLOOKUP(H135,'PRICE LIST'!X:Z,3,0),IF(G135="OPEX",VLOOKUP(H135,'PRICE LIST'!Y:Z,2,0),0)),0)</f>
        <v>0</v>
      </c>
      <c r="J135" s="206" t="s">
        <v>33</v>
      </c>
      <c r="K135" s="206" t="s">
        <v>183</v>
      </c>
      <c r="L135" s="75" t="str">
        <f t="shared" si="45"/>
        <v>ALL</v>
      </c>
      <c r="M135" s="75" t="str">
        <f t="shared" si="46"/>
        <v>ALL</v>
      </c>
      <c r="N135" s="75" t="str">
        <f>IFERROR(VLOOKUP(C135,'PRICE LIST'!E:M,3,0),0)</f>
        <v>PACK</v>
      </c>
      <c r="O135" s="75" t="str">
        <f>IFERROR(VLOOKUP(C135,'PRICE LIST'!E:M,5,0),0)</f>
        <v>IDR</v>
      </c>
      <c r="P135" s="75">
        <f>IFERROR(VLOOKUP(C135,'PRICE LIST'!E:Z,8,0),0)</f>
        <v>120000</v>
      </c>
      <c r="Q135" s="75">
        <f>IFERROR(VLOOKUP(C135,'PRICE LIST'!E:Z,9,0),0)</f>
        <v>120000</v>
      </c>
      <c r="R135" s="75">
        <f>IFERROR(VLOOKUP(C135,'PRICE LIST'!E:Z,10,0),0)</f>
        <v>120000</v>
      </c>
      <c r="S135" s="75">
        <f>IFERROR(VLOOKUP(C135,'PRICE LIST'!E:Z,11,0),0)</f>
        <v>120000</v>
      </c>
      <c r="T135" s="75">
        <f>IFERROR(VLOOKUP(C135,'PRICE LIST'!E:Z,12,0),0)</f>
        <v>120000</v>
      </c>
      <c r="U135" s="75">
        <f>IFERROR(VLOOKUP(C135,'PRICE LIST'!E:Z,13,0),0)</f>
        <v>120000</v>
      </c>
      <c r="V135" s="75">
        <f>IFERROR(VLOOKUP(C135,'PRICE LIST'!E:Z,14,0),0)</f>
        <v>120000</v>
      </c>
      <c r="W135" s="75">
        <f>IFERROR(VLOOKUP(C135,'PRICE LIST'!E:Z,15,0),0)</f>
        <v>120000</v>
      </c>
      <c r="X135" s="75">
        <f>IFERROR(VLOOKUP(C135,'PRICE LIST'!E:Z,16,0),0)</f>
        <v>120000</v>
      </c>
      <c r="Y135" s="75">
        <f>IFERROR(VLOOKUP(C135,'PRICE LIST'!E:Z,17,0),0)</f>
        <v>120000</v>
      </c>
      <c r="Z135" s="75">
        <f>IFERROR(VLOOKUP(C135,'PRICE LIST'!E:Z,18,0),0)</f>
        <v>120000</v>
      </c>
      <c r="AA135" s="75">
        <f>IFERROR(VLOOKUP(C135,'PRICE LIST'!E:Z,19,0),0)</f>
        <v>120000</v>
      </c>
      <c r="AB135" s="178">
        <f t="shared" si="47"/>
        <v>7.5956097375716833</v>
      </c>
      <c r="AC135" s="178">
        <f t="shared" si="48"/>
        <v>7.5956097375716833</v>
      </c>
      <c r="AD135" s="178">
        <f t="shared" si="49"/>
        <v>7.5956097375716833</v>
      </c>
      <c r="AE135" s="178">
        <f t="shared" si="50"/>
        <v>7.5956097375716833</v>
      </c>
      <c r="AF135" s="178">
        <f t="shared" si="51"/>
        <v>7.5956097375716833</v>
      </c>
      <c r="AG135" s="178">
        <f t="shared" si="52"/>
        <v>7.5956097375716833</v>
      </c>
      <c r="AH135" s="178">
        <f t="shared" si="53"/>
        <v>7.5956097375716833</v>
      </c>
      <c r="AI135" s="178">
        <f t="shared" si="54"/>
        <v>7.5956097375716833</v>
      </c>
      <c r="AJ135" s="178">
        <f t="shared" si="55"/>
        <v>7.5956097375716833</v>
      </c>
      <c r="AK135" s="178">
        <f t="shared" si="56"/>
        <v>7.5956097375716833</v>
      </c>
      <c r="AL135" s="178">
        <f t="shared" si="57"/>
        <v>7.5956097375716833</v>
      </c>
      <c r="AM135" s="178">
        <f t="shared" si="58"/>
        <v>7.5956097375716833</v>
      </c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>
        <v>1</v>
      </c>
      <c r="AZ135" s="75">
        <f t="shared" si="59"/>
        <v>1</v>
      </c>
      <c r="BA135" s="77">
        <f t="shared" si="60"/>
        <v>8.3333333333333329E-2</v>
      </c>
      <c r="BC135" s="78">
        <f t="shared" si="61"/>
        <v>0</v>
      </c>
      <c r="BD135" s="78">
        <f t="shared" si="62"/>
        <v>0</v>
      </c>
      <c r="BE135" s="78">
        <f t="shared" si="63"/>
        <v>0</v>
      </c>
      <c r="BF135" s="78">
        <f t="shared" si="64"/>
        <v>0</v>
      </c>
      <c r="BG135" s="78">
        <f t="shared" si="65"/>
        <v>0</v>
      </c>
      <c r="BH135" s="78">
        <f t="shared" si="66"/>
        <v>0</v>
      </c>
      <c r="BI135" s="78">
        <f t="shared" si="67"/>
        <v>0</v>
      </c>
      <c r="BJ135" s="78">
        <f t="shared" si="68"/>
        <v>0</v>
      </c>
      <c r="BK135" s="78">
        <f t="shared" si="69"/>
        <v>0</v>
      </c>
      <c r="BL135" s="78">
        <f t="shared" si="70"/>
        <v>0</v>
      </c>
      <c r="BM135" s="78">
        <f t="shared" si="71"/>
        <v>0</v>
      </c>
      <c r="BN135" s="78">
        <f t="shared" si="72"/>
        <v>7.5956097375716833</v>
      </c>
      <c r="BO135" s="78">
        <f t="shared" si="44"/>
        <v>7.5956097375716833</v>
      </c>
      <c r="BP135" s="78">
        <f t="shared" si="73"/>
        <v>0.63296747813097365</v>
      </c>
      <c r="BQ135"/>
    </row>
    <row r="136" spans="1:69">
      <c r="A136" s="79" t="s">
        <v>7127</v>
      </c>
      <c r="B136" s="74"/>
      <c r="C136" s="79" t="s">
        <v>11533</v>
      </c>
      <c r="D136" s="75" t="str">
        <f>INDEX('PRICE LIST'!$D:$D,MATCH(RUTIN!C136,'PRICE LIST'!$E:$E,0))</f>
        <v>BOLT</v>
      </c>
      <c r="E136" s="919" t="str">
        <f>IFERROR(VLOOKUP(C136,'PRICE LIST'!E:M,2,0),0)</f>
        <v>BAUT COUNTER SHUNK L4 X 35</v>
      </c>
      <c r="F136" s="187" t="s">
        <v>7124</v>
      </c>
      <c r="G136" s="79" t="s">
        <v>109</v>
      </c>
      <c r="H136" s="919">
        <f>IFERROR(IF(G136="FOH",VLOOKUP(C136,'PRICE LIST'!E:Z,20,0),IF(G136="OPEX",VLOOKUP(C136,'PRICE LIST'!E:Z,21,0),0)),0)</f>
        <v>0</v>
      </c>
      <c r="I136" s="919">
        <f>IFERROR(IF(G136="FOH",VLOOKUP(H136,'PRICE LIST'!X:Z,3,0),IF(G136="OPEX",VLOOKUP(H136,'PRICE LIST'!Y:Z,2,0),0)),0)</f>
        <v>0</v>
      </c>
      <c r="J136" s="206" t="s">
        <v>33</v>
      </c>
      <c r="K136" s="206" t="s">
        <v>183</v>
      </c>
      <c r="L136" s="75" t="str">
        <f t="shared" si="45"/>
        <v>ALL</v>
      </c>
      <c r="M136" s="75" t="str">
        <f t="shared" si="46"/>
        <v>ALL</v>
      </c>
      <c r="N136" s="75" t="str">
        <f>IFERROR(VLOOKUP(C136,'PRICE LIST'!E:M,3,0),0)</f>
        <v>PACK</v>
      </c>
      <c r="O136" s="75" t="str">
        <f>IFERROR(VLOOKUP(C136,'PRICE LIST'!E:M,5,0),0)</f>
        <v>IDR</v>
      </c>
      <c r="P136" s="75">
        <f>IFERROR(VLOOKUP(C136,'PRICE LIST'!E:Z,8,0),0)</f>
        <v>130000</v>
      </c>
      <c r="Q136" s="75">
        <f>IFERROR(VLOOKUP(C136,'PRICE LIST'!E:Z,9,0),0)</f>
        <v>130000</v>
      </c>
      <c r="R136" s="75">
        <f>IFERROR(VLOOKUP(C136,'PRICE LIST'!E:Z,10,0),0)</f>
        <v>130000</v>
      </c>
      <c r="S136" s="75">
        <f>IFERROR(VLOOKUP(C136,'PRICE LIST'!E:Z,11,0),0)</f>
        <v>130000</v>
      </c>
      <c r="T136" s="75">
        <f>IFERROR(VLOOKUP(C136,'PRICE LIST'!E:Z,12,0),0)</f>
        <v>130000</v>
      </c>
      <c r="U136" s="75">
        <f>IFERROR(VLOOKUP(C136,'PRICE LIST'!E:Z,13,0),0)</f>
        <v>130000</v>
      </c>
      <c r="V136" s="75">
        <f>IFERROR(VLOOKUP(C136,'PRICE LIST'!E:Z,14,0),0)</f>
        <v>130000</v>
      </c>
      <c r="W136" s="75">
        <f>IFERROR(VLOOKUP(C136,'PRICE LIST'!E:Z,15,0),0)</f>
        <v>130000</v>
      </c>
      <c r="X136" s="75">
        <f>IFERROR(VLOOKUP(C136,'PRICE LIST'!E:Z,16,0),0)</f>
        <v>130000</v>
      </c>
      <c r="Y136" s="75">
        <f>IFERROR(VLOOKUP(C136,'PRICE LIST'!E:Z,17,0),0)</f>
        <v>130000</v>
      </c>
      <c r="Z136" s="75">
        <f>IFERROR(VLOOKUP(C136,'PRICE LIST'!E:Z,18,0),0)</f>
        <v>130000</v>
      </c>
      <c r="AA136" s="75">
        <f>IFERROR(VLOOKUP(C136,'PRICE LIST'!E:Z,19,0),0)</f>
        <v>130000</v>
      </c>
      <c r="AB136" s="178">
        <f t="shared" si="47"/>
        <v>8.2285772157026571</v>
      </c>
      <c r="AC136" s="178">
        <f t="shared" si="48"/>
        <v>8.2285772157026571</v>
      </c>
      <c r="AD136" s="178">
        <f t="shared" si="49"/>
        <v>8.2285772157026571</v>
      </c>
      <c r="AE136" s="178">
        <f t="shared" si="50"/>
        <v>8.2285772157026571</v>
      </c>
      <c r="AF136" s="178">
        <f t="shared" si="51"/>
        <v>8.2285772157026571</v>
      </c>
      <c r="AG136" s="178">
        <f t="shared" si="52"/>
        <v>8.2285772157026571</v>
      </c>
      <c r="AH136" s="178">
        <f t="shared" si="53"/>
        <v>8.2285772157026571</v>
      </c>
      <c r="AI136" s="178">
        <f t="shared" si="54"/>
        <v>8.2285772157026571</v>
      </c>
      <c r="AJ136" s="178">
        <f t="shared" si="55"/>
        <v>8.2285772157026571</v>
      </c>
      <c r="AK136" s="178">
        <f t="shared" si="56"/>
        <v>8.2285772157026571</v>
      </c>
      <c r="AL136" s="178">
        <f t="shared" si="57"/>
        <v>8.2285772157026571</v>
      </c>
      <c r="AM136" s="178">
        <f t="shared" si="58"/>
        <v>8.2285772157026571</v>
      </c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>
        <v>1</v>
      </c>
      <c r="AZ136" s="75">
        <f t="shared" si="59"/>
        <v>1</v>
      </c>
      <c r="BA136" s="77">
        <f t="shared" si="60"/>
        <v>8.3333333333333329E-2</v>
      </c>
      <c r="BC136" s="78">
        <f t="shared" si="61"/>
        <v>0</v>
      </c>
      <c r="BD136" s="78">
        <f t="shared" si="62"/>
        <v>0</v>
      </c>
      <c r="BE136" s="78">
        <f t="shared" si="63"/>
        <v>0</v>
      </c>
      <c r="BF136" s="78">
        <f t="shared" si="64"/>
        <v>0</v>
      </c>
      <c r="BG136" s="78">
        <f t="shared" si="65"/>
        <v>0</v>
      </c>
      <c r="BH136" s="78">
        <f t="shared" si="66"/>
        <v>0</v>
      </c>
      <c r="BI136" s="78">
        <f t="shared" si="67"/>
        <v>0</v>
      </c>
      <c r="BJ136" s="78">
        <f t="shared" si="68"/>
        <v>0</v>
      </c>
      <c r="BK136" s="78">
        <f t="shared" si="69"/>
        <v>0</v>
      </c>
      <c r="BL136" s="78">
        <f t="shared" si="70"/>
        <v>0</v>
      </c>
      <c r="BM136" s="78">
        <f t="shared" si="71"/>
        <v>0</v>
      </c>
      <c r="BN136" s="78">
        <f t="shared" si="72"/>
        <v>8.2285772157026571</v>
      </c>
      <c r="BO136" s="78">
        <f t="shared" si="44"/>
        <v>8.2285772157026571</v>
      </c>
      <c r="BP136" s="78">
        <f t="shared" si="73"/>
        <v>0.68571476797522146</v>
      </c>
      <c r="BQ136"/>
    </row>
    <row r="137" spans="1:69">
      <c r="A137" s="79" t="s">
        <v>7127</v>
      </c>
      <c r="B137" s="74"/>
      <c r="C137" s="79" t="s">
        <v>11534</v>
      </c>
      <c r="D137" s="75" t="str">
        <f>INDEX('PRICE LIST'!$D:$D,MATCH(RUTIN!C137,'PRICE LIST'!$E:$E,0))</f>
        <v>BOLT</v>
      </c>
      <c r="E137" s="919" t="str">
        <f>IFERROR(VLOOKUP(C137,'PRICE LIST'!E:M,2,0),0)</f>
        <v>BAUT COUNTER SHUNK L5 X 10</v>
      </c>
      <c r="F137" s="187" t="s">
        <v>7124</v>
      </c>
      <c r="G137" s="79" t="s">
        <v>109</v>
      </c>
      <c r="H137" s="919">
        <f>IFERROR(IF(G137="FOH",VLOOKUP(C137,'PRICE LIST'!E:Z,20,0),IF(G137="OPEX",VLOOKUP(C137,'PRICE LIST'!E:Z,21,0),0)),0)</f>
        <v>0</v>
      </c>
      <c r="I137" s="919">
        <f>IFERROR(IF(G137="FOH",VLOOKUP(H137,'PRICE LIST'!X:Z,3,0),IF(G137="OPEX",VLOOKUP(H137,'PRICE LIST'!Y:Z,2,0),0)),0)</f>
        <v>0</v>
      </c>
      <c r="J137" s="206" t="s">
        <v>33</v>
      </c>
      <c r="K137" s="206" t="s">
        <v>183</v>
      </c>
      <c r="L137" s="75" t="str">
        <f t="shared" si="45"/>
        <v>ALL</v>
      </c>
      <c r="M137" s="75" t="str">
        <f t="shared" si="46"/>
        <v>ALL</v>
      </c>
      <c r="N137" s="75" t="str">
        <f>IFERROR(VLOOKUP(C137,'PRICE LIST'!E:M,3,0),0)</f>
        <v>PACK</v>
      </c>
      <c r="O137" s="75" t="str">
        <f>IFERROR(VLOOKUP(C137,'PRICE LIST'!E:M,5,0),0)</f>
        <v>IDR</v>
      </c>
      <c r="P137" s="75">
        <f>IFERROR(VLOOKUP(C137,'PRICE LIST'!E:Z,8,0),0)</f>
        <v>80000</v>
      </c>
      <c r="Q137" s="75">
        <f>IFERROR(VLOOKUP(C137,'PRICE LIST'!E:Z,9,0),0)</f>
        <v>80000</v>
      </c>
      <c r="R137" s="75">
        <f>IFERROR(VLOOKUP(C137,'PRICE LIST'!E:Z,10,0),0)</f>
        <v>80000</v>
      </c>
      <c r="S137" s="75">
        <f>IFERROR(VLOOKUP(C137,'PRICE LIST'!E:Z,11,0),0)</f>
        <v>80000</v>
      </c>
      <c r="T137" s="75">
        <f>IFERROR(VLOOKUP(C137,'PRICE LIST'!E:Z,12,0),0)</f>
        <v>80000</v>
      </c>
      <c r="U137" s="75">
        <f>IFERROR(VLOOKUP(C137,'PRICE LIST'!E:Z,13,0),0)</f>
        <v>80000</v>
      </c>
      <c r="V137" s="75">
        <f>IFERROR(VLOOKUP(C137,'PRICE LIST'!E:Z,14,0),0)</f>
        <v>80000</v>
      </c>
      <c r="W137" s="75">
        <f>IFERROR(VLOOKUP(C137,'PRICE LIST'!E:Z,15,0),0)</f>
        <v>80000</v>
      </c>
      <c r="X137" s="75">
        <f>IFERROR(VLOOKUP(C137,'PRICE LIST'!E:Z,16,0),0)</f>
        <v>80000</v>
      </c>
      <c r="Y137" s="75">
        <f>IFERROR(VLOOKUP(C137,'PRICE LIST'!E:Z,17,0),0)</f>
        <v>80000</v>
      </c>
      <c r="Z137" s="75">
        <f>IFERROR(VLOOKUP(C137,'PRICE LIST'!E:Z,18,0),0)</f>
        <v>80000</v>
      </c>
      <c r="AA137" s="75">
        <f>IFERROR(VLOOKUP(C137,'PRICE LIST'!E:Z,19,0),0)</f>
        <v>80000</v>
      </c>
      <c r="AB137" s="178">
        <f t="shared" si="47"/>
        <v>5.0637398250477892</v>
      </c>
      <c r="AC137" s="178">
        <f t="shared" si="48"/>
        <v>5.0637398250477892</v>
      </c>
      <c r="AD137" s="178">
        <f t="shared" si="49"/>
        <v>5.0637398250477892</v>
      </c>
      <c r="AE137" s="178">
        <f t="shared" si="50"/>
        <v>5.0637398250477892</v>
      </c>
      <c r="AF137" s="178">
        <f t="shared" si="51"/>
        <v>5.0637398250477892</v>
      </c>
      <c r="AG137" s="178">
        <f t="shared" si="52"/>
        <v>5.0637398250477892</v>
      </c>
      <c r="AH137" s="178">
        <f t="shared" si="53"/>
        <v>5.0637398250477892</v>
      </c>
      <c r="AI137" s="178">
        <f t="shared" si="54"/>
        <v>5.0637398250477892</v>
      </c>
      <c r="AJ137" s="178">
        <f t="shared" si="55"/>
        <v>5.0637398250477892</v>
      </c>
      <c r="AK137" s="178">
        <f t="shared" si="56"/>
        <v>5.0637398250477892</v>
      </c>
      <c r="AL137" s="178">
        <f t="shared" si="57"/>
        <v>5.0637398250477892</v>
      </c>
      <c r="AM137" s="178">
        <f t="shared" si="58"/>
        <v>5.0637398250477892</v>
      </c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>
        <v>1</v>
      </c>
      <c r="AZ137" s="75">
        <f t="shared" si="59"/>
        <v>1</v>
      </c>
      <c r="BA137" s="77">
        <f t="shared" si="60"/>
        <v>8.3333333333333329E-2</v>
      </c>
      <c r="BC137" s="78">
        <f t="shared" si="61"/>
        <v>0</v>
      </c>
      <c r="BD137" s="78">
        <f t="shared" si="62"/>
        <v>0</v>
      </c>
      <c r="BE137" s="78">
        <f t="shared" si="63"/>
        <v>0</v>
      </c>
      <c r="BF137" s="78">
        <f t="shared" si="64"/>
        <v>0</v>
      </c>
      <c r="BG137" s="78">
        <f t="shared" si="65"/>
        <v>0</v>
      </c>
      <c r="BH137" s="78">
        <f t="shared" si="66"/>
        <v>0</v>
      </c>
      <c r="BI137" s="78">
        <f t="shared" si="67"/>
        <v>0</v>
      </c>
      <c r="BJ137" s="78">
        <f t="shared" si="68"/>
        <v>0</v>
      </c>
      <c r="BK137" s="78">
        <f t="shared" si="69"/>
        <v>0</v>
      </c>
      <c r="BL137" s="78">
        <f t="shared" si="70"/>
        <v>0</v>
      </c>
      <c r="BM137" s="78">
        <f t="shared" si="71"/>
        <v>0</v>
      </c>
      <c r="BN137" s="78">
        <f t="shared" si="72"/>
        <v>5.0637398250477892</v>
      </c>
      <c r="BO137" s="78">
        <f t="shared" si="44"/>
        <v>5.0637398250477892</v>
      </c>
      <c r="BP137" s="78">
        <f t="shared" si="73"/>
        <v>0.42197831875398245</v>
      </c>
      <c r="BQ137"/>
    </row>
    <row r="138" spans="1:69">
      <c r="A138" s="79" t="s">
        <v>7127</v>
      </c>
      <c r="B138" s="74"/>
      <c r="C138" s="79" t="s">
        <v>11535</v>
      </c>
      <c r="D138" s="75" t="str">
        <f>INDEX('PRICE LIST'!$D:$D,MATCH(RUTIN!C138,'PRICE LIST'!$E:$E,0))</f>
        <v>BOLT</v>
      </c>
      <c r="E138" s="919" t="str">
        <f>IFERROR(VLOOKUP(C138,'PRICE LIST'!E:M,2,0),0)</f>
        <v>BAUT COUNTER SHUNK L5 X 15</v>
      </c>
      <c r="F138" s="187" t="s">
        <v>7124</v>
      </c>
      <c r="G138" s="79" t="s">
        <v>109</v>
      </c>
      <c r="H138" s="919">
        <f>IFERROR(IF(G138="FOH",VLOOKUP(C138,'PRICE LIST'!E:Z,20,0),IF(G138="OPEX",VLOOKUP(C138,'PRICE LIST'!E:Z,21,0),0)),0)</f>
        <v>0</v>
      </c>
      <c r="I138" s="919">
        <f>IFERROR(IF(G138="FOH",VLOOKUP(H138,'PRICE LIST'!X:Z,3,0),IF(G138="OPEX",VLOOKUP(H138,'PRICE LIST'!Y:Z,2,0),0)),0)</f>
        <v>0</v>
      </c>
      <c r="J138" s="206" t="s">
        <v>33</v>
      </c>
      <c r="K138" s="206" t="s">
        <v>183</v>
      </c>
      <c r="L138" s="75" t="str">
        <f t="shared" si="45"/>
        <v>ALL</v>
      </c>
      <c r="M138" s="75" t="str">
        <f t="shared" si="46"/>
        <v>ALL</v>
      </c>
      <c r="N138" s="75" t="str">
        <f>IFERROR(VLOOKUP(C138,'PRICE LIST'!E:M,3,0),0)</f>
        <v>PACK</v>
      </c>
      <c r="O138" s="75" t="str">
        <f>IFERROR(VLOOKUP(C138,'PRICE LIST'!E:M,5,0),0)</f>
        <v>IDR</v>
      </c>
      <c r="P138" s="75">
        <f>IFERROR(VLOOKUP(C138,'PRICE LIST'!E:Z,8,0),0)</f>
        <v>90000</v>
      </c>
      <c r="Q138" s="75">
        <f>IFERROR(VLOOKUP(C138,'PRICE LIST'!E:Z,9,0),0)</f>
        <v>90000</v>
      </c>
      <c r="R138" s="75">
        <f>IFERROR(VLOOKUP(C138,'PRICE LIST'!E:Z,10,0),0)</f>
        <v>90000</v>
      </c>
      <c r="S138" s="75">
        <f>IFERROR(VLOOKUP(C138,'PRICE LIST'!E:Z,11,0),0)</f>
        <v>90000</v>
      </c>
      <c r="T138" s="75">
        <f>IFERROR(VLOOKUP(C138,'PRICE LIST'!E:Z,12,0),0)</f>
        <v>90000</v>
      </c>
      <c r="U138" s="75">
        <f>IFERROR(VLOOKUP(C138,'PRICE LIST'!E:Z,13,0),0)</f>
        <v>90000</v>
      </c>
      <c r="V138" s="75">
        <f>IFERROR(VLOOKUP(C138,'PRICE LIST'!E:Z,14,0),0)</f>
        <v>90000</v>
      </c>
      <c r="W138" s="75">
        <f>IFERROR(VLOOKUP(C138,'PRICE LIST'!E:Z,15,0),0)</f>
        <v>90000</v>
      </c>
      <c r="X138" s="75">
        <f>IFERROR(VLOOKUP(C138,'PRICE LIST'!E:Z,16,0),0)</f>
        <v>90000</v>
      </c>
      <c r="Y138" s="75">
        <f>IFERROR(VLOOKUP(C138,'PRICE LIST'!E:Z,17,0),0)</f>
        <v>90000</v>
      </c>
      <c r="Z138" s="75">
        <f>IFERROR(VLOOKUP(C138,'PRICE LIST'!E:Z,18,0),0)</f>
        <v>90000</v>
      </c>
      <c r="AA138" s="75">
        <f>IFERROR(VLOOKUP(C138,'PRICE LIST'!E:Z,19,0),0)</f>
        <v>90000</v>
      </c>
      <c r="AB138" s="178">
        <f t="shared" si="47"/>
        <v>5.6967073031787629</v>
      </c>
      <c r="AC138" s="178">
        <f t="shared" si="48"/>
        <v>5.6967073031787629</v>
      </c>
      <c r="AD138" s="178">
        <f t="shared" si="49"/>
        <v>5.6967073031787629</v>
      </c>
      <c r="AE138" s="178">
        <f t="shared" si="50"/>
        <v>5.6967073031787629</v>
      </c>
      <c r="AF138" s="178">
        <f t="shared" si="51"/>
        <v>5.6967073031787629</v>
      </c>
      <c r="AG138" s="178">
        <f t="shared" si="52"/>
        <v>5.6967073031787629</v>
      </c>
      <c r="AH138" s="178">
        <f t="shared" si="53"/>
        <v>5.6967073031787629</v>
      </c>
      <c r="AI138" s="178">
        <f t="shared" si="54"/>
        <v>5.6967073031787629</v>
      </c>
      <c r="AJ138" s="178">
        <f t="shared" si="55"/>
        <v>5.6967073031787629</v>
      </c>
      <c r="AK138" s="178">
        <f t="shared" si="56"/>
        <v>5.6967073031787629</v>
      </c>
      <c r="AL138" s="178">
        <f t="shared" si="57"/>
        <v>5.6967073031787629</v>
      </c>
      <c r="AM138" s="178">
        <f t="shared" si="58"/>
        <v>5.6967073031787629</v>
      </c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>
        <v>1</v>
      </c>
      <c r="AZ138" s="75">
        <f t="shared" si="59"/>
        <v>1</v>
      </c>
      <c r="BA138" s="77">
        <f t="shared" si="60"/>
        <v>8.3333333333333329E-2</v>
      </c>
      <c r="BC138" s="78">
        <f t="shared" si="61"/>
        <v>0</v>
      </c>
      <c r="BD138" s="78">
        <f t="shared" si="62"/>
        <v>0</v>
      </c>
      <c r="BE138" s="78">
        <f t="shared" si="63"/>
        <v>0</v>
      </c>
      <c r="BF138" s="78">
        <f t="shared" si="64"/>
        <v>0</v>
      </c>
      <c r="BG138" s="78">
        <f t="shared" si="65"/>
        <v>0</v>
      </c>
      <c r="BH138" s="78">
        <f t="shared" si="66"/>
        <v>0</v>
      </c>
      <c r="BI138" s="78">
        <f t="shared" si="67"/>
        <v>0</v>
      </c>
      <c r="BJ138" s="78">
        <f t="shared" si="68"/>
        <v>0</v>
      </c>
      <c r="BK138" s="78">
        <f t="shared" si="69"/>
        <v>0</v>
      </c>
      <c r="BL138" s="78">
        <f t="shared" si="70"/>
        <v>0</v>
      </c>
      <c r="BM138" s="78">
        <f t="shared" si="71"/>
        <v>0</v>
      </c>
      <c r="BN138" s="78">
        <f t="shared" si="72"/>
        <v>5.6967073031787629</v>
      </c>
      <c r="BO138" s="78">
        <f t="shared" si="44"/>
        <v>5.6967073031787629</v>
      </c>
      <c r="BP138" s="78">
        <f t="shared" si="73"/>
        <v>0.47472560859823026</v>
      </c>
      <c r="BQ138"/>
    </row>
    <row r="139" spans="1:69">
      <c r="A139" s="79" t="s">
        <v>7127</v>
      </c>
      <c r="B139" s="74"/>
      <c r="C139" s="79" t="s">
        <v>11536</v>
      </c>
      <c r="D139" s="75" t="str">
        <f>INDEX('PRICE LIST'!$D:$D,MATCH(RUTIN!C139,'PRICE LIST'!$E:$E,0))</f>
        <v>BOLT</v>
      </c>
      <c r="E139" s="919" t="str">
        <f>IFERROR(VLOOKUP(C139,'PRICE LIST'!E:M,2,0),0)</f>
        <v>BAUT COUNTER SHUNK L5 X 20</v>
      </c>
      <c r="F139" s="187" t="s">
        <v>7124</v>
      </c>
      <c r="G139" s="79" t="s">
        <v>109</v>
      </c>
      <c r="H139" s="919">
        <f>IFERROR(IF(G139="FOH",VLOOKUP(C139,'PRICE LIST'!E:Z,20,0),IF(G139="OPEX",VLOOKUP(C139,'PRICE LIST'!E:Z,21,0),0)),0)</f>
        <v>0</v>
      </c>
      <c r="I139" s="919">
        <f>IFERROR(IF(G139="FOH",VLOOKUP(H139,'PRICE LIST'!X:Z,3,0),IF(G139="OPEX",VLOOKUP(H139,'PRICE LIST'!Y:Z,2,0),0)),0)</f>
        <v>0</v>
      </c>
      <c r="J139" s="206" t="s">
        <v>33</v>
      </c>
      <c r="K139" s="206" t="s">
        <v>183</v>
      </c>
      <c r="L139" s="75" t="str">
        <f t="shared" si="45"/>
        <v>ALL</v>
      </c>
      <c r="M139" s="75" t="str">
        <f t="shared" si="46"/>
        <v>ALL</v>
      </c>
      <c r="N139" s="75" t="str">
        <f>IFERROR(VLOOKUP(C139,'PRICE LIST'!E:M,3,0),0)</f>
        <v>PACK</v>
      </c>
      <c r="O139" s="75" t="str">
        <f>IFERROR(VLOOKUP(C139,'PRICE LIST'!E:M,5,0),0)</f>
        <v>IDR</v>
      </c>
      <c r="P139" s="75">
        <f>IFERROR(VLOOKUP(C139,'PRICE LIST'!E:Z,8,0),0)</f>
        <v>100000</v>
      </c>
      <c r="Q139" s="75">
        <f>IFERROR(VLOOKUP(C139,'PRICE LIST'!E:Z,9,0),0)</f>
        <v>100000</v>
      </c>
      <c r="R139" s="75">
        <f>IFERROR(VLOOKUP(C139,'PRICE LIST'!E:Z,10,0),0)</f>
        <v>100000</v>
      </c>
      <c r="S139" s="75">
        <f>IFERROR(VLOOKUP(C139,'PRICE LIST'!E:Z,11,0),0)</f>
        <v>100000</v>
      </c>
      <c r="T139" s="75">
        <f>IFERROR(VLOOKUP(C139,'PRICE LIST'!E:Z,12,0),0)</f>
        <v>100000</v>
      </c>
      <c r="U139" s="75">
        <f>IFERROR(VLOOKUP(C139,'PRICE LIST'!E:Z,13,0),0)</f>
        <v>100000</v>
      </c>
      <c r="V139" s="75">
        <f>IFERROR(VLOOKUP(C139,'PRICE LIST'!E:Z,14,0),0)</f>
        <v>100000</v>
      </c>
      <c r="W139" s="75">
        <f>IFERROR(VLOOKUP(C139,'PRICE LIST'!E:Z,15,0),0)</f>
        <v>100000</v>
      </c>
      <c r="X139" s="75">
        <f>IFERROR(VLOOKUP(C139,'PRICE LIST'!E:Z,16,0),0)</f>
        <v>100000</v>
      </c>
      <c r="Y139" s="75">
        <f>IFERROR(VLOOKUP(C139,'PRICE LIST'!E:Z,17,0),0)</f>
        <v>100000</v>
      </c>
      <c r="Z139" s="75">
        <f>IFERROR(VLOOKUP(C139,'PRICE LIST'!E:Z,18,0),0)</f>
        <v>100000</v>
      </c>
      <c r="AA139" s="75">
        <f>IFERROR(VLOOKUP(C139,'PRICE LIST'!E:Z,19,0),0)</f>
        <v>100000</v>
      </c>
      <c r="AB139" s="178">
        <f t="shared" si="47"/>
        <v>6.3296747813097358</v>
      </c>
      <c r="AC139" s="178">
        <f t="shared" si="48"/>
        <v>6.3296747813097358</v>
      </c>
      <c r="AD139" s="178">
        <f t="shared" si="49"/>
        <v>6.3296747813097358</v>
      </c>
      <c r="AE139" s="178">
        <f t="shared" si="50"/>
        <v>6.3296747813097358</v>
      </c>
      <c r="AF139" s="178">
        <f t="shared" si="51"/>
        <v>6.3296747813097358</v>
      </c>
      <c r="AG139" s="178">
        <f t="shared" si="52"/>
        <v>6.3296747813097358</v>
      </c>
      <c r="AH139" s="178">
        <f t="shared" si="53"/>
        <v>6.3296747813097358</v>
      </c>
      <c r="AI139" s="178">
        <f t="shared" si="54"/>
        <v>6.3296747813097358</v>
      </c>
      <c r="AJ139" s="178">
        <f t="shared" si="55"/>
        <v>6.3296747813097358</v>
      </c>
      <c r="AK139" s="178">
        <f t="shared" si="56"/>
        <v>6.3296747813097358</v>
      </c>
      <c r="AL139" s="178">
        <f t="shared" si="57"/>
        <v>6.3296747813097358</v>
      </c>
      <c r="AM139" s="178">
        <f t="shared" si="58"/>
        <v>6.3296747813097358</v>
      </c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>
        <v>1</v>
      </c>
      <c r="AZ139" s="75">
        <f t="shared" si="59"/>
        <v>1</v>
      </c>
      <c r="BA139" s="77">
        <f t="shared" si="60"/>
        <v>8.3333333333333329E-2</v>
      </c>
      <c r="BC139" s="78">
        <f t="shared" si="61"/>
        <v>0</v>
      </c>
      <c r="BD139" s="78">
        <f t="shared" si="62"/>
        <v>0</v>
      </c>
      <c r="BE139" s="78">
        <f t="shared" si="63"/>
        <v>0</v>
      </c>
      <c r="BF139" s="78">
        <f t="shared" si="64"/>
        <v>0</v>
      </c>
      <c r="BG139" s="78">
        <f t="shared" si="65"/>
        <v>0</v>
      </c>
      <c r="BH139" s="78">
        <f t="shared" si="66"/>
        <v>0</v>
      </c>
      <c r="BI139" s="78">
        <f t="shared" si="67"/>
        <v>0</v>
      </c>
      <c r="BJ139" s="78">
        <f t="shared" si="68"/>
        <v>0</v>
      </c>
      <c r="BK139" s="78">
        <f t="shared" si="69"/>
        <v>0</v>
      </c>
      <c r="BL139" s="78">
        <f t="shared" si="70"/>
        <v>0</v>
      </c>
      <c r="BM139" s="78">
        <f t="shared" si="71"/>
        <v>0</v>
      </c>
      <c r="BN139" s="78">
        <f t="shared" si="72"/>
        <v>6.3296747813097358</v>
      </c>
      <c r="BO139" s="78">
        <f t="shared" si="44"/>
        <v>6.3296747813097358</v>
      </c>
      <c r="BP139" s="78">
        <f t="shared" si="73"/>
        <v>0.52747289844247802</v>
      </c>
      <c r="BQ139"/>
    </row>
    <row r="140" spans="1:69">
      <c r="A140" s="79" t="s">
        <v>7127</v>
      </c>
      <c r="B140" s="74"/>
      <c r="C140" s="79" t="s">
        <v>11537</v>
      </c>
      <c r="D140" s="75" t="str">
        <f>INDEX('PRICE LIST'!$D:$D,MATCH(RUTIN!C140,'PRICE LIST'!$E:$E,0))</f>
        <v>BOLT</v>
      </c>
      <c r="E140" s="919" t="str">
        <f>IFERROR(VLOOKUP(C140,'PRICE LIST'!E:M,2,0),0)</f>
        <v>BAUT COUNTER SHUNK L5 X 25</v>
      </c>
      <c r="F140" s="187" t="s">
        <v>7124</v>
      </c>
      <c r="G140" s="79" t="s">
        <v>109</v>
      </c>
      <c r="H140" s="919">
        <f>IFERROR(IF(G140="FOH",VLOOKUP(C140,'PRICE LIST'!E:Z,20,0),IF(G140="OPEX",VLOOKUP(C140,'PRICE LIST'!E:Z,21,0),0)),0)</f>
        <v>0</v>
      </c>
      <c r="I140" s="919">
        <f>IFERROR(IF(G140="FOH",VLOOKUP(H140,'PRICE LIST'!X:Z,3,0),IF(G140="OPEX",VLOOKUP(H140,'PRICE LIST'!Y:Z,2,0),0)),0)</f>
        <v>0</v>
      </c>
      <c r="J140" s="206" t="s">
        <v>33</v>
      </c>
      <c r="K140" s="206" t="s">
        <v>183</v>
      </c>
      <c r="L140" s="75" t="str">
        <f t="shared" si="45"/>
        <v>ALL</v>
      </c>
      <c r="M140" s="75" t="str">
        <f t="shared" si="46"/>
        <v>ALL</v>
      </c>
      <c r="N140" s="75" t="str">
        <f>IFERROR(VLOOKUP(C140,'PRICE LIST'!E:M,3,0),0)</f>
        <v>PACK</v>
      </c>
      <c r="O140" s="75" t="str">
        <f>IFERROR(VLOOKUP(C140,'PRICE LIST'!E:M,5,0),0)</f>
        <v>IDR</v>
      </c>
      <c r="P140" s="75">
        <f>IFERROR(VLOOKUP(C140,'PRICE LIST'!E:Z,8,0),0)</f>
        <v>110000</v>
      </c>
      <c r="Q140" s="75">
        <f>IFERROR(VLOOKUP(C140,'PRICE LIST'!E:Z,9,0),0)</f>
        <v>110000</v>
      </c>
      <c r="R140" s="75">
        <f>IFERROR(VLOOKUP(C140,'PRICE LIST'!E:Z,10,0),0)</f>
        <v>110000</v>
      </c>
      <c r="S140" s="75">
        <f>IFERROR(VLOOKUP(C140,'PRICE LIST'!E:Z,11,0),0)</f>
        <v>110000</v>
      </c>
      <c r="T140" s="75">
        <f>IFERROR(VLOOKUP(C140,'PRICE LIST'!E:Z,12,0),0)</f>
        <v>110000</v>
      </c>
      <c r="U140" s="75">
        <f>IFERROR(VLOOKUP(C140,'PRICE LIST'!E:Z,13,0),0)</f>
        <v>110000</v>
      </c>
      <c r="V140" s="75">
        <f>IFERROR(VLOOKUP(C140,'PRICE LIST'!E:Z,14,0),0)</f>
        <v>110000</v>
      </c>
      <c r="W140" s="75">
        <f>IFERROR(VLOOKUP(C140,'PRICE LIST'!E:Z,15,0),0)</f>
        <v>110000</v>
      </c>
      <c r="X140" s="75">
        <f>IFERROR(VLOOKUP(C140,'PRICE LIST'!E:Z,16,0),0)</f>
        <v>110000</v>
      </c>
      <c r="Y140" s="75">
        <f>IFERROR(VLOOKUP(C140,'PRICE LIST'!E:Z,17,0),0)</f>
        <v>110000</v>
      </c>
      <c r="Z140" s="75">
        <f>IFERROR(VLOOKUP(C140,'PRICE LIST'!E:Z,18,0),0)</f>
        <v>110000</v>
      </c>
      <c r="AA140" s="75">
        <f>IFERROR(VLOOKUP(C140,'PRICE LIST'!E:Z,19,0),0)</f>
        <v>110000</v>
      </c>
      <c r="AB140" s="178">
        <f t="shared" si="47"/>
        <v>6.9626422594407096</v>
      </c>
      <c r="AC140" s="178">
        <f t="shared" si="48"/>
        <v>6.9626422594407096</v>
      </c>
      <c r="AD140" s="178">
        <f t="shared" si="49"/>
        <v>6.9626422594407096</v>
      </c>
      <c r="AE140" s="178">
        <f t="shared" si="50"/>
        <v>6.9626422594407096</v>
      </c>
      <c r="AF140" s="178">
        <f t="shared" si="51"/>
        <v>6.9626422594407096</v>
      </c>
      <c r="AG140" s="178">
        <f t="shared" si="52"/>
        <v>6.9626422594407096</v>
      </c>
      <c r="AH140" s="178">
        <f t="shared" si="53"/>
        <v>6.9626422594407096</v>
      </c>
      <c r="AI140" s="178">
        <f t="shared" si="54"/>
        <v>6.9626422594407096</v>
      </c>
      <c r="AJ140" s="178">
        <f t="shared" si="55"/>
        <v>6.9626422594407096</v>
      </c>
      <c r="AK140" s="178">
        <f t="shared" si="56"/>
        <v>6.9626422594407096</v>
      </c>
      <c r="AL140" s="178">
        <f t="shared" si="57"/>
        <v>6.9626422594407096</v>
      </c>
      <c r="AM140" s="178">
        <f t="shared" si="58"/>
        <v>6.9626422594407096</v>
      </c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>
        <v>1</v>
      </c>
      <c r="AZ140" s="75">
        <f t="shared" si="59"/>
        <v>1</v>
      </c>
      <c r="BA140" s="77">
        <f t="shared" si="60"/>
        <v>8.3333333333333329E-2</v>
      </c>
      <c r="BC140" s="78">
        <f t="shared" si="61"/>
        <v>0</v>
      </c>
      <c r="BD140" s="78">
        <f t="shared" si="62"/>
        <v>0</v>
      </c>
      <c r="BE140" s="78">
        <f t="shared" si="63"/>
        <v>0</v>
      </c>
      <c r="BF140" s="78">
        <f t="shared" si="64"/>
        <v>0</v>
      </c>
      <c r="BG140" s="78">
        <f t="shared" si="65"/>
        <v>0</v>
      </c>
      <c r="BH140" s="78">
        <f t="shared" si="66"/>
        <v>0</v>
      </c>
      <c r="BI140" s="78">
        <f t="shared" si="67"/>
        <v>0</v>
      </c>
      <c r="BJ140" s="78">
        <f t="shared" si="68"/>
        <v>0</v>
      </c>
      <c r="BK140" s="78">
        <f t="shared" si="69"/>
        <v>0</v>
      </c>
      <c r="BL140" s="78">
        <f t="shared" si="70"/>
        <v>0</v>
      </c>
      <c r="BM140" s="78">
        <f t="shared" si="71"/>
        <v>0</v>
      </c>
      <c r="BN140" s="78">
        <f t="shared" si="72"/>
        <v>6.9626422594407096</v>
      </c>
      <c r="BO140" s="78">
        <f t="shared" si="44"/>
        <v>6.9626422594407096</v>
      </c>
      <c r="BP140" s="78">
        <f t="shared" si="73"/>
        <v>0.58022018828672584</v>
      </c>
      <c r="BQ140"/>
    </row>
    <row r="141" spans="1:69">
      <c r="A141" s="79" t="s">
        <v>7127</v>
      </c>
      <c r="B141" s="74"/>
      <c r="C141" s="79" t="s">
        <v>11538</v>
      </c>
      <c r="D141" s="75" t="str">
        <f>INDEX('PRICE LIST'!$D:$D,MATCH(RUTIN!C141,'PRICE LIST'!$E:$E,0))</f>
        <v>BOLT</v>
      </c>
      <c r="E141" s="919" t="str">
        <f>IFERROR(VLOOKUP(C141,'PRICE LIST'!E:M,2,0),0)</f>
        <v>BAUT COUNTER SHUNK L5 X 30</v>
      </c>
      <c r="F141" s="187" t="s">
        <v>7124</v>
      </c>
      <c r="G141" s="79" t="s">
        <v>109</v>
      </c>
      <c r="H141" s="919">
        <f>IFERROR(IF(G141="FOH",VLOOKUP(C141,'PRICE LIST'!E:Z,20,0),IF(G141="OPEX",VLOOKUP(C141,'PRICE LIST'!E:Z,21,0),0)),0)</f>
        <v>0</v>
      </c>
      <c r="I141" s="919">
        <f>IFERROR(IF(G141="FOH",VLOOKUP(H141,'PRICE LIST'!X:Z,3,0),IF(G141="OPEX",VLOOKUP(H141,'PRICE LIST'!Y:Z,2,0),0)),0)</f>
        <v>0</v>
      </c>
      <c r="J141" s="206" t="s">
        <v>33</v>
      </c>
      <c r="K141" s="206" t="s">
        <v>183</v>
      </c>
      <c r="L141" s="75" t="str">
        <f t="shared" si="45"/>
        <v>ALL</v>
      </c>
      <c r="M141" s="75" t="str">
        <f t="shared" si="46"/>
        <v>ALL</v>
      </c>
      <c r="N141" s="75" t="str">
        <f>IFERROR(VLOOKUP(C141,'PRICE LIST'!E:M,3,0),0)</f>
        <v>PACK</v>
      </c>
      <c r="O141" s="75" t="str">
        <f>IFERROR(VLOOKUP(C141,'PRICE LIST'!E:M,5,0),0)</f>
        <v>IDR</v>
      </c>
      <c r="P141" s="75">
        <f>IFERROR(VLOOKUP(C141,'PRICE LIST'!E:Z,8,0),0)</f>
        <v>125000</v>
      </c>
      <c r="Q141" s="75">
        <f>IFERROR(VLOOKUP(C141,'PRICE LIST'!E:Z,9,0),0)</f>
        <v>125000</v>
      </c>
      <c r="R141" s="75">
        <f>IFERROR(VLOOKUP(C141,'PRICE LIST'!E:Z,10,0),0)</f>
        <v>125000</v>
      </c>
      <c r="S141" s="75">
        <f>IFERROR(VLOOKUP(C141,'PRICE LIST'!E:Z,11,0),0)</f>
        <v>125000</v>
      </c>
      <c r="T141" s="75">
        <f>IFERROR(VLOOKUP(C141,'PRICE LIST'!E:Z,12,0),0)</f>
        <v>125000</v>
      </c>
      <c r="U141" s="75">
        <f>IFERROR(VLOOKUP(C141,'PRICE LIST'!E:Z,13,0),0)</f>
        <v>125000</v>
      </c>
      <c r="V141" s="75">
        <f>IFERROR(VLOOKUP(C141,'PRICE LIST'!E:Z,14,0),0)</f>
        <v>125000</v>
      </c>
      <c r="W141" s="75">
        <f>IFERROR(VLOOKUP(C141,'PRICE LIST'!E:Z,15,0),0)</f>
        <v>125000</v>
      </c>
      <c r="X141" s="75">
        <f>IFERROR(VLOOKUP(C141,'PRICE LIST'!E:Z,16,0),0)</f>
        <v>125000</v>
      </c>
      <c r="Y141" s="75">
        <f>IFERROR(VLOOKUP(C141,'PRICE LIST'!E:Z,17,0),0)</f>
        <v>125000</v>
      </c>
      <c r="Z141" s="75">
        <f>IFERROR(VLOOKUP(C141,'PRICE LIST'!E:Z,18,0),0)</f>
        <v>125000</v>
      </c>
      <c r="AA141" s="75">
        <f>IFERROR(VLOOKUP(C141,'PRICE LIST'!E:Z,19,0),0)</f>
        <v>125000</v>
      </c>
      <c r="AB141" s="178">
        <f t="shared" si="47"/>
        <v>7.9120934766371702</v>
      </c>
      <c r="AC141" s="178">
        <f t="shared" si="48"/>
        <v>7.9120934766371702</v>
      </c>
      <c r="AD141" s="178">
        <f t="shared" si="49"/>
        <v>7.9120934766371702</v>
      </c>
      <c r="AE141" s="178">
        <f t="shared" si="50"/>
        <v>7.9120934766371702</v>
      </c>
      <c r="AF141" s="178">
        <f t="shared" si="51"/>
        <v>7.9120934766371702</v>
      </c>
      <c r="AG141" s="178">
        <f t="shared" si="52"/>
        <v>7.9120934766371702</v>
      </c>
      <c r="AH141" s="178">
        <f t="shared" si="53"/>
        <v>7.9120934766371702</v>
      </c>
      <c r="AI141" s="178">
        <f t="shared" si="54"/>
        <v>7.9120934766371702</v>
      </c>
      <c r="AJ141" s="178">
        <f t="shared" si="55"/>
        <v>7.9120934766371702</v>
      </c>
      <c r="AK141" s="178">
        <f t="shared" si="56"/>
        <v>7.9120934766371702</v>
      </c>
      <c r="AL141" s="178">
        <f t="shared" si="57"/>
        <v>7.9120934766371702</v>
      </c>
      <c r="AM141" s="178">
        <f t="shared" si="58"/>
        <v>7.9120934766371702</v>
      </c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>
        <v>1</v>
      </c>
      <c r="AY141" s="79"/>
      <c r="AZ141" s="75">
        <f t="shared" si="59"/>
        <v>1</v>
      </c>
      <c r="BA141" s="77">
        <f t="shared" si="60"/>
        <v>8.3333333333333329E-2</v>
      </c>
      <c r="BC141" s="78">
        <f t="shared" si="61"/>
        <v>0</v>
      </c>
      <c r="BD141" s="78">
        <f t="shared" si="62"/>
        <v>0</v>
      </c>
      <c r="BE141" s="78">
        <f t="shared" si="63"/>
        <v>0</v>
      </c>
      <c r="BF141" s="78">
        <f t="shared" si="64"/>
        <v>0</v>
      </c>
      <c r="BG141" s="78">
        <f t="shared" si="65"/>
        <v>0</v>
      </c>
      <c r="BH141" s="78">
        <f t="shared" si="66"/>
        <v>0</v>
      </c>
      <c r="BI141" s="78">
        <f t="shared" si="67"/>
        <v>0</v>
      </c>
      <c r="BJ141" s="78">
        <f t="shared" si="68"/>
        <v>0</v>
      </c>
      <c r="BK141" s="78">
        <f t="shared" si="69"/>
        <v>0</v>
      </c>
      <c r="BL141" s="78">
        <f t="shared" si="70"/>
        <v>0</v>
      </c>
      <c r="BM141" s="78">
        <f t="shared" si="71"/>
        <v>7.9120934766371702</v>
      </c>
      <c r="BN141" s="78">
        <f t="shared" si="72"/>
        <v>0</v>
      </c>
      <c r="BO141" s="78">
        <f t="shared" ref="BO141:BO204" si="74">SUM(BC141:BN141)</f>
        <v>7.9120934766371702</v>
      </c>
      <c r="BP141" s="78">
        <f t="shared" si="73"/>
        <v>0.65934112305309756</v>
      </c>
      <c r="BQ141"/>
    </row>
    <row r="142" spans="1:69">
      <c r="A142" s="79" t="s">
        <v>7127</v>
      </c>
      <c r="B142" s="74"/>
      <c r="C142" s="79" t="s">
        <v>11539</v>
      </c>
      <c r="D142" s="75" t="str">
        <f>INDEX('PRICE LIST'!$D:$D,MATCH(RUTIN!C142,'PRICE LIST'!$E:$E,0))</f>
        <v>BOLT</v>
      </c>
      <c r="E142" s="919" t="str">
        <f>IFERROR(VLOOKUP(C142,'PRICE LIST'!E:M,2,0),0)</f>
        <v>BAUT COUNTER SHUNK L5 X 35</v>
      </c>
      <c r="F142" s="187" t="s">
        <v>7124</v>
      </c>
      <c r="G142" s="79" t="s">
        <v>109</v>
      </c>
      <c r="H142" s="919">
        <f>IFERROR(IF(G142="FOH",VLOOKUP(C142,'PRICE LIST'!E:Z,20,0),IF(G142="OPEX",VLOOKUP(C142,'PRICE LIST'!E:Z,21,0),0)),0)</f>
        <v>0</v>
      </c>
      <c r="I142" s="919">
        <f>IFERROR(IF(G142="FOH",VLOOKUP(H142,'PRICE LIST'!X:Z,3,0),IF(G142="OPEX",VLOOKUP(H142,'PRICE LIST'!Y:Z,2,0),0)),0)</f>
        <v>0</v>
      </c>
      <c r="J142" s="206" t="s">
        <v>33</v>
      </c>
      <c r="K142" s="206" t="s">
        <v>183</v>
      </c>
      <c r="L142" s="75" t="str">
        <f t="shared" ref="L142:L205" si="75">IFERROR(VLOOKUP(K142,BS:BV,3,0),0)</f>
        <v>ALL</v>
      </c>
      <c r="M142" s="75" t="str">
        <f t="shared" ref="M142:M205" si="76">IFERROR(VLOOKUP(K142,BS:BV,4,0),0)</f>
        <v>ALL</v>
      </c>
      <c r="N142" s="75" t="str">
        <f>IFERROR(VLOOKUP(C142,'PRICE LIST'!E:M,3,0),0)</f>
        <v>PACK</v>
      </c>
      <c r="O142" s="75" t="str">
        <f>IFERROR(VLOOKUP(C142,'PRICE LIST'!E:M,5,0),0)</f>
        <v>IDR</v>
      </c>
      <c r="P142" s="75">
        <f>IFERROR(VLOOKUP(C142,'PRICE LIST'!E:Z,8,0),0)</f>
        <v>135000</v>
      </c>
      <c r="Q142" s="75">
        <f>IFERROR(VLOOKUP(C142,'PRICE LIST'!E:Z,9,0),0)</f>
        <v>135000</v>
      </c>
      <c r="R142" s="75">
        <f>IFERROR(VLOOKUP(C142,'PRICE LIST'!E:Z,10,0),0)</f>
        <v>135000</v>
      </c>
      <c r="S142" s="75">
        <f>IFERROR(VLOOKUP(C142,'PRICE LIST'!E:Z,11,0),0)</f>
        <v>135000</v>
      </c>
      <c r="T142" s="75">
        <f>IFERROR(VLOOKUP(C142,'PRICE LIST'!E:Z,12,0),0)</f>
        <v>135000</v>
      </c>
      <c r="U142" s="75">
        <f>IFERROR(VLOOKUP(C142,'PRICE LIST'!E:Z,13,0),0)</f>
        <v>135000</v>
      </c>
      <c r="V142" s="75">
        <f>IFERROR(VLOOKUP(C142,'PRICE LIST'!E:Z,14,0),0)</f>
        <v>135000</v>
      </c>
      <c r="W142" s="75">
        <f>IFERROR(VLOOKUP(C142,'PRICE LIST'!E:Z,15,0),0)</f>
        <v>135000</v>
      </c>
      <c r="X142" s="75">
        <f>IFERROR(VLOOKUP(C142,'PRICE LIST'!E:Z,16,0),0)</f>
        <v>135000</v>
      </c>
      <c r="Y142" s="75">
        <f>IFERROR(VLOOKUP(C142,'PRICE LIST'!E:Z,17,0),0)</f>
        <v>135000</v>
      </c>
      <c r="Z142" s="75">
        <f>IFERROR(VLOOKUP(C142,'PRICE LIST'!E:Z,18,0),0)</f>
        <v>135000</v>
      </c>
      <c r="AA142" s="75">
        <f>IFERROR(VLOOKUP(C142,'PRICE LIST'!E:Z,19,0),0)</f>
        <v>135000</v>
      </c>
      <c r="AB142" s="178">
        <f t="shared" ref="AB142:AB205" si="77">IFERROR(P142/VLOOKUP(O142,$N$4:$O$9,2,FALSE),0)</f>
        <v>8.5450609547681431</v>
      </c>
      <c r="AC142" s="178">
        <f t="shared" ref="AC142:AC205" si="78">IFERROR(Q142/VLOOKUP(O142,$N$4:$O$9,2,FALSE),0)</f>
        <v>8.5450609547681431</v>
      </c>
      <c r="AD142" s="178">
        <f t="shared" ref="AD142:AD205" si="79">IFERROR(R142/VLOOKUP(O142,$N$4:$O$9,2,FALSE),0)</f>
        <v>8.5450609547681431</v>
      </c>
      <c r="AE142" s="178">
        <f t="shared" ref="AE142:AE205" si="80">IFERROR(S142/VLOOKUP(O142,$N$4:$O$9,2,FALSE),0)</f>
        <v>8.5450609547681431</v>
      </c>
      <c r="AF142" s="178">
        <f t="shared" ref="AF142:AF205" si="81">IFERROR(T142/VLOOKUP(O142,$N$4:$O$9,2,FALSE),0)</f>
        <v>8.5450609547681431</v>
      </c>
      <c r="AG142" s="178">
        <f t="shared" ref="AG142:AG205" si="82">IFERROR(U142/VLOOKUP(O142,$N$4:$O$9,2,FALSE),0)</f>
        <v>8.5450609547681431</v>
      </c>
      <c r="AH142" s="178">
        <f t="shared" ref="AH142:AH205" si="83">IFERROR(V142/VLOOKUP(O142,$N$4:$O$9,2,FALSE),0)</f>
        <v>8.5450609547681431</v>
      </c>
      <c r="AI142" s="178">
        <f t="shared" ref="AI142:AI205" si="84">IFERROR(W142/VLOOKUP(O142,$N$4:$O$9,2,FALSE),0)</f>
        <v>8.5450609547681431</v>
      </c>
      <c r="AJ142" s="178">
        <f t="shared" ref="AJ142:AJ205" si="85">IFERROR(X142/VLOOKUP(O142,$N$4:$O$9,2,FALSE),0)</f>
        <v>8.5450609547681431</v>
      </c>
      <c r="AK142" s="178">
        <f t="shared" ref="AK142:AK205" si="86">IFERROR(Y142/VLOOKUP(O142,$N$4:$O$9,2,FALSE),0)</f>
        <v>8.5450609547681431</v>
      </c>
      <c r="AL142" s="178">
        <f t="shared" ref="AL142:AL205" si="87">IFERROR(Z142/VLOOKUP(O142,$N$4:$O$9,2,FALSE),0)</f>
        <v>8.5450609547681431</v>
      </c>
      <c r="AM142" s="178">
        <f t="shared" ref="AM142:AM205" si="88">IFERROR(AA142/VLOOKUP(O142,$N$4:$O$9,2,FALSE),0)</f>
        <v>8.5450609547681431</v>
      </c>
      <c r="AN142" s="79"/>
      <c r="AO142" s="79"/>
      <c r="AP142" s="79"/>
      <c r="AQ142" s="79"/>
      <c r="AR142" s="79"/>
      <c r="AS142" s="79"/>
      <c r="AT142" s="79"/>
      <c r="AU142" s="79"/>
      <c r="AV142" s="79"/>
      <c r="AW142" s="79">
        <v>1</v>
      </c>
      <c r="AX142" s="79"/>
      <c r="AY142" s="79"/>
      <c r="AZ142" s="75">
        <f t="shared" ref="AZ142:AZ205" si="89">SUM(AN142:AY142)</f>
        <v>1</v>
      </c>
      <c r="BA142" s="77">
        <f t="shared" ref="BA142:BA205" si="90">AZ142/12</f>
        <v>8.3333333333333329E-2</v>
      </c>
      <c r="BC142" s="78">
        <f t="shared" ref="BC142:BC205" si="91">AB142*AN142</f>
        <v>0</v>
      </c>
      <c r="BD142" s="78">
        <f t="shared" ref="BD142:BD205" si="92">AC142*AO142</f>
        <v>0</v>
      </c>
      <c r="BE142" s="78">
        <f t="shared" ref="BE142:BE205" si="93">AD142*AP142</f>
        <v>0</v>
      </c>
      <c r="BF142" s="78">
        <f t="shared" ref="BF142:BF205" si="94">AE142*AQ142</f>
        <v>0</v>
      </c>
      <c r="BG142" s="78">
        <f t="shared" ref="BG142:BG205" si="95">AF142*AR142</f>
        <v>0</v>
      </c>
      <c r="BH142" s="78">
        <f t="shared" ref="BH142:BH205" si="96">AG142*AS142</f>
        <v>0</v>
      </c>
      <c r="BI142" s="78">
        <f t="shared" ref="BI142:BI205" si="97">AH142*AT142</f>
        <v>0</v>
      </c>
      <c r="BJ142" s="78">
        <f t="shared" ref="BJ142:BJ205" si="98">AI142*AU142</f>
        <v>0</v>
      </c>
      <c r="BK142" s="78">
        <f t="shared" ref="BK142:BK205" si="99">AJ142*AV142</f>
        <v>0</v>
      </c>
      <c r="BL142" s="78">
        <f t="shared" ref="BL142:BL205" si="100">AK142*AW142</f>
        <v>8.5450609547681431</v>
      </c>
      <c r="BM142" s="78">
        <f t="shared" ref="BM142:BM205" si="101">AL142*AX142</f>
        <v>0</v>
      </c>
      <c r="BN142" s="78">
        <f t="shared" ref="BN142:BN205" si="102">AM142*AY142</f>
        <v>0</v>
      </c>
      <c r="BO142" s="78">
        <f t="shared" si="74"/>
        <v>8.5450609547681431</v>
      </c>
      <c r="BP142" s="78">
        <f t="shared" ref="BP142:BP205" si="103">BO142/12</f>
        <v>0.71208841289734526</v>
      </c>
      <c r="BQ142"/>
    </row>
    <row r="143" spans="1:69">
      <c r="A143" s="79" t="s">
        <v>7127</v>
      </c>
      <c r="B143" s="74"/>
      <c r="C143" s="79" t="s">
        <v>11540</v>
      </c>
      <c r="D143" s="75" t="str">
        <f>INDEX('PRICE LIST'!$D:$D,MATCH(RUTIN!C143,'PRICE LIST'!$E:$E,0))</f>
        <v>BOLT</v>
      </c>
      <c r="E143" s="919" t="str">
        <f>IFERROR(VLOOKUP(C143,'PRICE LIST'!E:M,2,0),0)</f>
        <v>BAUT COUNTER SHUNK L6 X 20</v>
      </c>
      <c r="F143" s="187" t="s">
        <v>7124</v>
      </c>
      <c r="G143" s="79" t="s">
        <v>109</v>
      </c>
      <c r="H143" s="919">
        <f>IFERROR(IF(G143="FOH",VLOOKUP(C143,'PRICE LIST'!E:Z,20,0),IF(G143="OPEX",VLOOKUP(C143,'PRICE LIST'!E:Z,21,0),0)),0)</f>
        <v>0</v>
      </c>
      <c r="I143" s="919">
        <f>IFERROR(IF(G143="FOH",VLOOKUP(H143,'PRICE LIST'!X:Z,3,0),IF(G143="OPEX",VLOOKUP(H143,'PRICE LIST'!Y:Z,2,0),0)),0)</f>
        <v>0</v>
      </c>
      <c r="J143" s="206" t="s">
        <v>33</v>
      </c>
      <c r="K143" s="206" t="s">
        <v>183</v>
      </c>
      <c r="L143" s="75" t="str">
        <f t="shared" si="75"/>
        <v>ALL</v>
      </c>
      <c r="M143" s="75" t="str">
        <f t="shared" si="76"/>
        <v>ALL</v>
      </c>
      <c r="N143" s="75" t="str">
        <f>IFERROR(VLOOKUP(C143,'PRICE LIST'!E:M,3,0),0)</f>
        <v>PACK</v>
      </c>
      <c r="O143" s="75" t="str">
        <f>IFERROR(VLOOKUP(C143,'PRICE LIST'!E:M,5,0),0)</f>
        <v>IDR</v>
      </c>
      <c r="P143" s="75">
        <f>IFERROR(VLOOKUP(C143,'PRICE LIST'!E:Z,8,0),0)</f>
        <v>110000</v>
      </c>
      <c r="Q143" s="75">
        <f>IFERROR(VLOOKUP(C143,'PRICE LIST'!E:Z,9,0),0)</f>
        <v>110000</v>
      </c>
      <c r="R143" s="75">
        <f>IFERROR(VLOOKUP(C143,'PRICE LIST'!E:Z,10,0),0)</f>
        <v>110000</v>
      </c>
      <c r="S143" s="75">
        <f>IFERROR(VLOOKUP(C143,'PRICE LIST'!E:Z,11,0),0)</f>
        <v>110000</v>
      </c>
      <c r="T143" s="75">
        <f>IFERROR(VLOOKUP(C143,'PRICE LIST'!E:Z,12,0),0)</f>
        <v>110000</v>
      </c>
      <c r="U143" s="75">
        <f>IFERROR(VLOOKUP(C143,'PRICE LIST'!E:Z,13,0),0)</f>
        <v>110000</v>
      </c>
      <c r="V143" s="75">
        <f>IFERROR(VLOOKUP(C143,'PRICE LIST'!E:Z,14,0),0)</f>
        <v>110000</v>
      </c>
      <c r="W143" s="75">
        <f>IFERROR(VLOOKUP(C143,'PRICE LIST'!E:Z,15,0),0)</f>
        <v>110000</v>
      </c>
      <c r="X143" s="75">
        <f>IFERROR(VLOOKUP(C143,'PRICE LIST'!E:Z,16,0),0)</f>
        <v>110000</v>
      </c>
      <c r="Y143" s="75">
        <f>IFERROR(VLOOKUP(C143,'PRICE LIST'!E:Z,17,0),0)</f>
        <v>110000</v>
      </c>
      <c r="Z143" s="75">
        <f>IFERROR(VLOOKUP(C143,'PRICE LIST'!E:Z,18,0),0)</f>
        <v>110000</v>
      </c>
      <c r="AA143" s="75">
        <f>IFERROR(VLOOKUP(C143,'PRICE LIST'!E:Z,19,0),0)</f>
        <v>110000</v>
      </c>
      <c r="AB143" s="178">
        <f t="shared" si="77"/>
        <v>6.9626422594407096</v>
      </c>
      <c r="AC143" s="178">
        <f t="shared" si="78"/>
        <v>6.9626422594407096</v>
      </c>
      <c r="AD143" s="178">
        <f t="shared" si="79"/>
        <v>6.9626422594407096</v>
      </c>
      <c r="AE143" s="178">
        <f t="shared" si="80"/>
        <v>6.9626422594407096</v>
      </c>
      <c r="AF143" s="178">
        <f t="shared" si="81"/>
        <v>6.9626422594407096</v>
      </c>
      <c r="AG143" s="178">
        <f t="shared" si="82"/>
        <v>6.9626422594407096</v>
      </c>
      <c r="AH143" s="178">
        <f t="shared" si="83"/>
        <v>6.9626422594407096</v>
      </c>
      <c r="AI143" s="178">
        <f t="shared" si="84"/>
        <v>6.9626422594407096</v>
      </c>
      <c r="AJ143" s="178">
        <f t="shared" si="85"/>
        <v>6.9626422594407096</v>
      </c>
      <c r="AK143" s="178">
        <f t="shared" si="86"/>
        <v>6.9626422594407096</v>
      </c>
      <c r="AL143" s="178">
        <f t="shared" si="87"/>
        <v>6.9626422594407096</v>
      </c>
      <c r="AM143" s="178">
        <f t="shared" si="88"/>
        <v>6.9626422594407096</v>
      </c>
      <c r="AN143" s="79"/>
      <c r="AO143" s="79"/>
      <c r="AP143" s="79"/>
      <c r="AQ143" s="79"/>
      <c r="AR143" s="79"/>
      <c r="AS143" s="79"/>
      <c r="AT143" s="79"/>
      <c r="AU143" s="79"/>
      <c r="AV143" s="79">
        <v>1</v>
      </c>
      <c r="AW143" s="79"/>
      <c r="AX143" s="79"/>
      <c r="AY143" s="79"/>
      <c r="AZ143" s="75">
        <f t="shared" si="89"/>
        <v>1</v>
      </c>
      <c r="BA143" s="77">
        <f t="shared" si="90"/>
        <v>8.3333333333333329E-2</v>
      </c>
      <c r="BC143" s="78">
        <f t="shared" si="91"/>
        <v>0</v>
      </c>
      <c r="BD143" s="78">
        <f t="shared" si="92"/>
        <v>0</v>
      </c>
      <c r="BE143" s="78">
        <f t="shared" si="93"/>
        <v>0</v>
      </c>
      <c r="BF143" s="78">
        <f t="shared" si="94"/>
        <v>0</v>
      </c>
      <c r="BG143" s="78">
        <f t="shared" si="95"/>
        <v>0</v>
      </c>
      <c r="BH143" s="78">
        <f t="shared" si="96"/>
        <v>0</v>
      </c>
      <c r="BI143" s="78">
        <f t="shared" si="97"/>
        <v>0</v>
      </c>
      <c r="BJ143" s="78">
        <f t="shared" si="98"/>
        <v>0</v>
      </c>
      <c r="BK143" s="78">
        <f t="shared" si="99"/>
        <v>6.9626422594407096</v>
      </c>
      <c r="BL143" s="78">
        <f t="shared" si="100"/>
        <v>0</v>
      </c>
      <c r="BM143" s="78">
        <f t="shared" si="101"/>
        <v>0</v>
      </c>
      <c r="BN143" s="78">
        <f t="shared" si="102"/>
        <v>0</v>
      </c>
      <c r="BO143" s="78">
        <f t="shared" si="74"/>
        <v>6.9626422594407096</v>
      </c>
      <c r="BP143" s="78">
        <f t="shared" si="103"/>
        <v>0.58022018828672584</v>
      </c>
      <c r="BQ143"/>
    </row>
    <row r="144" spans="1:69">
      <c r="A144" s="79" t="s">
        <v>7127</v>
      </c>
      <c r="B144" s="74"/>
      <c r="C144" s="79" t="s">
        <v>11541</v>
      </c>
      <c r="D144" s="75" t="str">
        <f>INDEX('PRICE LIST'!$D:$D,MATCH(RUTIN!C144,'PRICE LIST'!$E:$E,0))</f>
        <v>BOLT</v>
      </c>
      <c r="E144" s="919" t="str">
        <f>IFERROR(VLOOKUP(C144,'PRICE LIST'!E:M,2,0),0)</f>
        <v>BAUT COUNTER SHUNK L6 X 30</v>
      </c>
      <c r="F144" s="187" t="s">
        <v>7124</v>
      </c>
      <c r="G144" s="79" t="s">
        <v>109</v>
      </c>
      <c r="H144" s="919">
        <f>IFERROR(IF(G144="FOH",VLOOKUP(C144,'PRICE LIST'!E:Z,20,0),IF(G144="OPEX",VLOOKUP(C144,'PRICE LIST'!E:Z,21,0),0)),0)</f>
        <v>0</v>
      </c>
      <c r="I144" s="919">
        <f>IFERROR(IF(G144="FOH",VLOOKUP(H144,'PRICE LIST'!X:Z,3,0),IF(G144="OPEX",VLOOKUP(H144,'PRICE LIST'!Y:Z,2,0),0)),0)</f>
        <v>0</v>
      </c>
      <c r="J144" s="206" t="s">
        <v>33</v>
      </c>
      <c r="K144" s="206" t="s">
        <v>183</v>
      </c>
      <c r="L144" s="75" t="str">
        <f t="shared" si="75"/>
        <v>ALL</v>
      </c>
      <c r="M144" s="75" t="str">
        <f t="shared" si="76"/>
        <v>ALL</v>
      </c>
      <c r="N144" s="75" t="str">
        <f>IFERROR(VLOOKUP(C144,'PRICE LIST'!E:M,3,0),0)</f>
        <v>PACK</v>
      </c>
      <c r="O144" s="75" t="str">
        <f>IFERROR(VLOOKUP(C144,'PRICE LIST'!E:M,5,0),0)</f>
        <v>IDR</v>
      </c>
      <c r="P144" s="75">
        <f>IFERROR(VLOOKUP(C144,'PRICE LIST'!E:Z,8,0),0)</f>
        <v>140000</v>
      </c>
      <c r="Q144" s="75">
        <f>IFERROR(VLOOKUP(C144,'PRICE LIST'!E:Z,9,0),0)</f>
        <v>140000</v>
      </c>
      <c r="R144" s="75">
        <f>IFERROR(VLOOKUP(C144,'PRICE LIST'!E:Z,10,0),0)</f>
        <v>140000</v>
      </c>
      <c r="S144" s="75">
        <f>IFERROR(VLOOKUP(C144,'PRICE LIST'!E:Z,11,0),0)</f>
        <v>140000</v>
      </c>
      <c r="T144" s="75">
        <f>IFERROR(VLOOKUP(C144,'PRICE LIST'!E:Z,12,0),0)</f>
        <v>140000</v>
      </c>
      <c r="U144" s="75">
        <f>IFERROR(VLOOKUP(C144,'PRICE LIST'!E:Z,13,0),0)</f>
        <v>140000</v>
      </c>
      <c r="V144" s="75">
        <f>IFERROR(VLOOKUP(C144,'PRICE LIST'!E:Z,14,0),0)</f>
        <v>140000</v>
      </c>
      <c r="W144" s="75">
        <f>IFERROR(VLOOKUP(C144,'PRICE LIST'!E:Z,15,0),0)</f>
        <v>140000</v>
      </c>
      <c r="X144" s="75">
        <f>IFERROR(VLOOKUP(C144,'PRICE LIST'!E:Z,16,0),0)</f>
        <v>140000</v>
      </c>
      <c r="Y144" s="75">
        <f>IFERROR(VLOOKUP(C144,'PRICE LIST'!E:Z,17,0),0)</f>
        <v>140000</v>
      </c>
      <c r="Z144" s="75">
        <f>IFERROR(VLOOKUP(C144,'PRICE LIST'!E:Z,18,0),0)</f>
        <v>140000</v>
      </c>
      <c r="AA144" s="75">
        <f>IFERROR(VLOOKUP(C144,'PRICE LIST'!E:Z,19,0),0)</f>
        <v>140000</v>
      </c>
      <c r="AB144" s="178">
        <f t="shared" si="77"/>
        <v>8.8615446938336309</v>
      </c>
      <c r="AC144" s="178">
        <f t="shared" si="78"/>
        <v>8.8615446938336309</v>
      </c>
      <c r="AD144" s="178">
        <f t="shared" si="79"/>
        <v>8.8615446938336309</v>
      </c>
      <c r="AE144" s="178">
        <f t="shared" si="80"/>
        <v>8.8615446938336309</v>
      </c>
      <c r="AF144" s="178">
        <f t="shared" si="81"/>
        <v>8.8615446938336309</v>
      </c>
      <c r="AG144" s="178">
        <f t="shared" si="82"/>
        <v>8.8615446938336309</v>
      </c>
      <c r="AH144" s="178">
        <f t="shared" si="83"/>
        <v>8.8615446938336309</v>
      </c>
      <c r="AI144" s="178">
        <f t="shared" si="84"/>
        <v>8.8615446938336309</v>
      </c>
      <c r="AJ144" s="178">
        <f t="shared" si="85"/>
        <v>8.8615446938336309</v>
      </c>
      <c r="AK144" s="178">
        <f t="shared" si="86"/>
        <v>8.8615446938336309</v>
      </c>
      <c r="AL144" s="178">
        <f t="shared" si="87"/>
        <v>8.8615446938336309</v>
      </c>
      <c r="AM144" s="178">
        <f t="shared" si="88"/>
        <v>8.8615446938336309</v>
      </c>
      <c r="AN144" s="79"/>
      <c r="AO144" s="79"/>
      <c r="AP144" s="79"/>
      <c r="AQ144" s="79"/>
      <c r="AR144" s="79"/>
      <c r="AS144" s="79"/>
      <c r="AT144" s="79"/>
      <c r="AU144" s="79">
        <v>1</v>
      </c>
      <c r="AV144" s="79"/>
      <c r="AW144" s="79"/>
      <c r="AX144" s="79"/>
      <c r="AY144" s="79"/>
      <c r="AZ144" s="75">
        <f t="shared" si="89"/>
        <v>1</v>
      </c>
      <c r="BA144" s="77">
        <f t="shared" si="90"/>
        <v>8.3333333333333329E-2</v>
      </c>
      <c r="BC144" s="78">
        <f t="shared" si="91"/>
        <v>0</v>
      </c>
      <c r="BD144" s="78">
        <f t="shared" si="92"/>
        <v>0</v>
      </c>
      <c r="BE144" s="78">
        <f t="shared" si="93"/>
        <v>0</v>
      </c>
      <c r="BF144" s="78">
        <f t="shared" si="94"/>
        <v>0</v>
      </c>
      <c r="BG144" s="78">
        <f t="shared" si="95"/>
        <v>0</v>
      </c>
      <c r="BH144" s="78">
        <f t="shared" si="96"/>
        <v>0</v>
      </c>
      <c r="BI144" s="78">
        <f t="shared" si="97"/>
        <v>0</v>
      </c>
      <c r="BJ144" s="78">
        <f t="shared" si="98"/>
        <v>8.8615446938336309</v>
      </c>
      <c r="BK144" s="78">
        <f t="shared" si="99"/>
        <v>0</v>
      </c>
      <c r="BL144" s="78">
        <f t="shared" si="100"/>
        <v>0</v>
      </c>
      <c r="BM144" s="78">
        <f t="shared" si="101"/>
        <v>0</v>
      </c>
      <c r="BN144" s="78">
        <f t="shared" si="102"/>
        <v>0</v>
      </c>
      <c r="BO144" s="78">
        <f t="shared" si="74"/>
        <v>8.8615446938336309</v>
      </c>
      <c r="BP144" s="78">
        <f t="shared" si="103"/>
        <v>0.73846205781946928</v>
      </c>
      <c r="BQ144"/>
    </row>
    <row r="145" spans="1:69">
      <c r="A145" s="79" t="s">
        <v>7127</v>
      </c>
      <c r="B145" s="74"/>
      <c r="C145" s="79" t="s">
        <v>10915</v>
      </c>
      <c r="D145" s="75" t="str">
        <f>INDEX('PRICE LIST'!$D:$D,MATCH(RUTIN!C145,'PRICE LIST'!$E:$E,0))</f>
        <v>NUT</v>
      </c>
      <c r="E145" s="919" t="str">
        <f>IFERROR(VLOOKUP(C145,'PRICE LIST'!E:M,2,0),0)</f>
        <v>MUR M3</v>
      </c>
      <c r="F145" s="187" t="s">
        <v>7124</v>
      </c>
      <c r="G145" s="79" t="s">
        <v>109</v>
      </c>
      <c r="H145" s="919">
        <f>IFERROR(IF(G145="FOH",VLOOKUP(C145,'PRICE LIST'!E:Z,20,0),IF(G145="OPEX",VLOOKUP(C145,'PRICE LIST'!E:Z,21,0),0)),0)</f>
        <v>0</v>
      </c>
      <c r="I145" s="919">
        <f>IFERROR(IF(G145="FOH",VLOOKUP(H145,'PRICE LIST'!X:Z,3,0),IF(G145="OPEX",VLOOKUP(H145,'PRICE LIST'!Y:Z,2,0),0)),0)</f>
        <v>0</v>
      </c>
      <c r="J145" s="206" t="s">
        <v>33</v>
      </c>
      <c r="K145" s="206" t="s">
        <v>183</v>
      </c>
      <c r="L145" s="75" t="str">
        <f t="shared" si="75"/>
        <v>ALL</v>
      </c>
      <c r="M145" s="75" t="str">
        <f t="shared" si="76"/>
        <v>ALL</v>
      </c>
      <c r="N145" s="75" t="str">
        <f>IFERROR(VLOOKUP(C145,'PRICE LIST'!E:M,3,0),0)</f>
        <v>PACK</v>
      </c>
      <c r="O145" s="75" t="str">
        <f>IFERROR(VLOOKUP(C145,'PRICE LIST'!E:M,5,0),0)</f>
        <v>IDR</v>
      </c>
      <c r="P145" s="75">
        <f>IFERROR(VLOOKUP(C145,'PRICE LIST'!E:Z,8,0),0)</f>
        <v>5000</v>
      </c>
      <c r="Q145" s="75">
        <f>IFERROR(VLOOKUP(C145,'PRICE LIST'!E:Z,9,0),0)</f>
        <v>5000</v>
      </c>
      <c r="R145" s="75">
        <f>IFERROR(VLOOKUP(C145,'PRICE LIST'!E:Z,10,0),0)</f>
        <v>5000</v>
      </c>
      <c r="S145" s="75">
        <f>IFERROR(VLOOKUP(C145,'PRICE LIST'!E:Z,11,0),0)</f>
        <v>5000</v>
      </c>
      <c r="T145" s="75">
        <f>IFERROR(VLOOKUP(C145,'PRICE LIST'!E:Z,12,0),0)</f>
        <v>5000</v>
      </c>
      <c r="U145" s="75">
        <f>IFERROR(VLOOKUP(C145,'PRICE LIST'!E:Z,13,0),0)</f>
        <v>5000</v>
      </c>
      <c r="V145" s="75">
        <f>IFERROR(VLOOKUP(C145,'PRICE LIST'!E:Z,14,0),0)</f>
        <v>5000</v>
      </c>
      <c r="W145" s="75">
        <f>IFERROR(VLOOKUP(C145,'PRICE LIST'!E:Z,15,0),0)</f>
        <v>5000</v>
      </c>
      <c r="X145" s="75">
        <f>IFERROR(VLOOKUP(C145,'PRICE LIST'!E:Z,16,0),0)</f>
        <v>5000</v>
      </c>
      <c r="Y145" s="75">
        <f>IFERROR(VLOOKUP(C145,'PRICE LIST'!E:Z,17,0),0)</f>
        <v>5000</v>
      </c>
      <c r="Z145" s="75">
        <f>IFERROR(VLOOKUP(C145,'PRICE LIST'!E:Z,18,0),0)</f>
        <v>5000</v>
      </c>
      <c r="AA145" s="75">
        <f>IFERROR(VLOOKUP(C145,'PRICE LIST'!E:Z,19,0),0)</f>
        <v>5000</v>
      </c>
      <c r="AB145" s="178">
        <f t="shared" si="77"/>
        <v>0.31648373906548682</v>
      </c>
      <c r="AC145" s="178">
        <f t="shared" si="78"/>
        <v>0.31648373906548682</v>
      </c>
      <c r="AD145" s="178">
        <f t="shared" si="79"/>
        <v>0.31648373906548682</v>
      </c>
      <c r="AE145" s="178">
        <f t="shared" si="80"/>
        <v>0.31648373906548682</v>
      </c>
      <c r="AF145" s="178">
        <f t="shared" si="81"/>
        <v>0.31648373906548682</v>
      </c>
      <c r="AG145" s="178">
        <f t="shared" si="82"/>
        <v>0.31648373906548682</v>
      </c>
      <c r="AH145" s="178">
        <f t="shared" si="83"/>
        <v>0.31648373906548682</v>
      </c>
      <c r="AI145" s="178">
        <f t="shared" si="84"/>
        <v>0.31648373906548682</v>
      </c>
      <c r="AJ145" s="178">
        <f t="shared" si="85"/>
        <v>0.31648373906548682</v>
      </c>
      <c r="AK145" s="178">
        <f t="shared" si="86"/>
        <v>0.31648373906548682</v>
      </c>
      <c r="AL145" s="178">
        <f t="shared" si="87"/>
        <v>0.31648373906548682</v>
      </c>
      <c r="AM145" s="178">
        <f t="shared" si="88"/>
        <v>0.31648373906548682</v>
      </c>
      <c r="AN145" s="79">
        <v>1</v>
      </c>
      <c r="AO145" s="79"/>
      <c r="AP145" s="79"/>
      <c r="AQ145" s="79"/>
      <c r="AR145" s="79"/>
      <c r="AS145" s="79"/>
      <c r="AT145" s="79">
        <v>1</v>
      </c>
      <c r="AU145" s="79"/>
      <c r="AV145" s="79"/>
      <c r="AW145" s="79"/>
      <c r="AX145" s="79"/>
      <c r="AY145" s="79"/>
      <c r="AZ145" s="75">
        <f t="shared" si="89"/>
        <v>2</v>
      </c>
      <c r="BA145" s="77">
        <f t="shared" si="90"/>
        <v>0.16666666666666666</v>
      </c>
      <c r="BC145" s="78">
        <f t="shared" si="91"/>
        <v>0.31648373906548682</v>
      </c>
      <c r="BD145" s="78">
        <f t="shared" si="92"/>
        <v>0</v>
      </c>
      <c r="BE145" s="78">
        <f t="shared" si="93"/>
        <v>0</v>
      </c>
      <c r="BF145" s="78">
        <f t="shared" si="94"/>
        <v>0</v>
      </c>
      <c r="BG145" s="78">
        <f t="shared" si="95"/>
        <v>0</v>
      </c>
      <c r="BH145" s="78">
        <f t="shared" si="96"/>
        <v>0</v>
      </c>
      <c r="BI145" s="78">
        <f t="shared" si="97"/>
        <v>0.31648373906548682</v>
      </c>
      <c r="BJ145" s="78">
        <f t="shared" si="98"/>
        <v>0</v>
      </c>
      <c r="BK145" s="78">
        <f t="shared" si="99"/>
        <v>0</v>
      </c>
      <c r="BL145" s="78">
        <f t="shared" si="100"/>
        <v>0</v>
      </c>
      <c r="BM145" s="78">
        <f t="shared" si="101"/>
        <v>0</v>
      </c>
      <c r="BN145" s="78">
        <f t="shared" si="102"/>
        <v>0</v>
      </c>
      <c r="BO145" s="78">
        <f t="shared" si="74"/>
        <v>0.63296747813097365</v>
      </c>
      <c r="BP145" s="78">
        <f t="shared" si="103"/>
        <v>5.2747289844247806E-2</v>
      </c>
      <c r="BQ145"/>
    </row>
    <row r="146" spans="1:69">
      <c r="A146" s="79" t="s">
        <v>7127</v>
      </c>
      <c r="B146" s="74"/>
      <c r="C146" s="79" t="s">
        <v>10916</v>
      </c>
      <c r="D146" s="75" t="str">
        <f>INDEX('PRICE LIST'!$D:$D,MATCH(RUTIN!C146,'PRICE LIST'!$E:$E,0))</f>
        <v>NUT</v>
      </c>
      <c r="E146" s="919" t="str">
        <f>IFERROR(VLOOKUP(C146,'PRICE LIST'!E:M,2,0),0)</f>
        <v>MUR M4</v>
      </c>
      <c r="F146" s="187" t="s">
        <v>7124</v>
      </c>
      <c r="G146" s="79" t="s">
        <v>109</v>
      </c>
      <c r="H146" s="919">
        <f>IFERROR(IF(G146="FOH",VLOOKUP(C146,'PRICE LIST'!E:Z,20,0),IF(G146="OPEX",VLOOKUP(C146,'PRICE LIST'!E:Z,21,0),0)),0)</f>
        <v>0</v>
      </c>
      <c r="I146" s="919">
        <f>IFERROR(IF(G146="FOH",VLOOKUP(H146,'PRICE LIST'!X:Z,3,0),IF(G146="OPEX",VLOOKUP(H146,'PRICE LIST'!Y:Z,2,0),0)),0)</f>
        <v>0</v>
      </c>
      <c r="J146" s="206" t="s">
        <v>33</v>
      </c>
      <c r="K146" s="206" t="s">
        <v>183</v>
      </c>
      <c r="L146" s="75" t="str">
        <f t="shared" si="75"/>
        <v>ALL</v>
      </c>
      <c r="M146" s="75" t="str">
        <f t="shared" si="76"/>
        <v>ALL</v>
      </c>
      <c r="N146" s="75" t="str">
        <f>IFERROR(VLOOKUP(C146,'PRICE LIST'!E:M,3,0),0)</f>
        <v>PACK</v>
      </c>
      <c r="O146" s="75" t="str">
        <f>IFERROR(VLOOKUP(C146,'PRICE LIST'!E:M,5,0),0)</f>
        <v>IDR</v>
      </c>
      <c r="P146" s="75">
        <f>IFERROR(VLOOKUP(C146,'PRICE LIST'!E:Z,8,0),0)</f>
        <v>9000</v>
      </c>
      <c r="Q146" s="75">
        <f>IFERROR(VLOOKUP(C146,'PRICE LIST'!E:Z,9,0),0)</f>
        <v>9000</v>
      </c>
      <c r="R146" s="75">
        <f>IFERROR(VLOOKUP(C146,'PRICE LIST'!E:Z,10,0),0)</f>
        <v>9000</v>
      </c>
      <c r="S146" s="75">
        <f>IFERROR(VLOOKUP(C146,'PRICE LIST'!E:Z,11,0),0)</f>
        <v>9000</v>
      </c>
      <c r="T146" s="75">
        <f>IFERROR(VLOOKUP(C146,'PRICE LIST'!E:Z,12,0),0)</f>
        <v>9000</v>
      </c>
      <c r="U146" s="75">
        <f>IFERROR(VLOOKUP(C146,'PRICE LIST'!E:Z,13,0),0)</f>
        <v>9000</v>
      </c>
      <c r="V146" s="75">
        <f>IFERROR(VLOOKUP(C146,'PRICE LIST'!E:Z,14,0),0)</f>
        <v>9000</v>
      </c>
      <c r="W146" s="75">
        <f>IFERROR(VLOOKUP(C146,'PRICE LIST'!E:Z,15,0),0)</f>
        <v>9000</v>
      </c>
      <c r="X146" s="75">
        <f>IFERROR(VLOOKUP(C146,'PRICE LIST'!E:Z,16,0),0)</f>
        <v>9000</v>
      </c>
      <c r="Y146" s="75">
        <f>IFERROR(VLOOKUP(C146,'PRICE LIST'!E:Z,17,0),0)</f>
        <v>9000</v>
      </c>
      <c r="Z146" s="75">
        <f>IFERROR(VLOOKUP(C146,'PRICE LIST'!E:Z,18,0),0)</f>
        <v>9000</v>
      </c>
      <c r="AA146" s="75">
        <f>IFERROR(VLOOKUP(C146,'PRICE LIST'!E:Z,19,0),0)</f>
        <v>9000</v>
      </c>
      <c r="AB146" s="178">
        <f t="shared" si="77"/>
        <v>0.56967073031787629</v>
      </c>
      <c r="AC146" s="178">
        <f t="shared" si="78"/>
        <v>0.56967073031787629</v>
      </c>
      <c r="AD146" s="178">
        <f t="shared" si="79"/>
        <v>0.56967073031787629</v>
      </c>
      <c r="AE146" s="178">
        <f t="shared" si="80"/>
        <v>0.56967073031787629</v>
      </c>
      <c r="AF146" s="178">
        <f t="shared" si="81"/>
        <v>0.56967073031787629</v>
      </c>
      <c r="AG146" s="178">
        <f t="shared" si="82"/>
        <v>0.56967073031787629</v>
      </c>
      <c r="AH146" s="178">
        <f t="shared" si="83"/>
        <v>0.56967073031787629</v>
      </c>
      <c r="AI146" s="178">
        <f t="shared" si="84"/>
        <v>0.56967073031787629</v>
      </c>
      <c r="AJ146" s="178">
        <f t="shared" si="85"/>
        <v>0.56967073031787629</v>
      </c>
      <c r="AK146" s="178">
        <f t="shared" si="86"/>
        <v>0.56967073031787629</v>
      </c>
      <c r="AL146" s="178">
        <f t="shared" si="87"/>
        <v>0.56967073031787629</v>
      </c>
      <c r="AM146" s="178">
        <f t="shared" si="88"/>
        <v>0.56967073031787629</v>
      </c>
      <c r="AN146" s="79">
        <v>1</v>
      </c>
      <c r="AO146" s="79"/>
      <c r="AP146" s="79"/>
      <c r="AQ146" s="79"/>
      <c r="AR146" s="79"/>
      <c r="AS146" s="79"/>
      <c r="AT146" s="79">
        <v>1</v>
      </c>
      <c r="AU146" s="79"/>
      <c r="AV146" s="79"/>
      <c r="AW146" s="79"/>
      <c r="AX146" s="79"/>
      <c r="AY146" s="79"/>
      <c r="AZ146" s="75">
        <f t="shared" si="89"/>
        <v>2</v>
      </c>
      <c r="BA146" s="77">
        <f t="shared" si="90"/>
        <v>0.16666666666666666</v>
      </c>
      <c r="BC146" s="78">
        <f t="shared" si="91"/>
        <v>0.56967073031787629</v>
      </c>
      <c r="BD146" s="78">
        <f t="shared" si="92"/>
        <v>0</v>
      </c>
      <c r="BE146" s="78">
        <f t="shared" si="93"/>
        <v>0</v>
      </c>
      <c r="BF146" s="78">
        <f t="shared" si="94"/>
        <v>0</v>
      </c>
      <c r="BG146" s="78">
        <f t="shared" si="95"/>
        <v>0</v>
      </c>
      <c r="BH146" s="78">
        <f t="shared" si="96"/>
        <v>0</v>
      </c>
      <c r="BI146" s="78">
        <f t="shared" si="97"/>
        <v>0.56967073031787629</v>
      </c>
      <c r="BJ146" s="78">
        <f t="shared" si="98"/>
        <v>0</v>
      </c>
      <c r="BK146" s="78">
        <f t="shared" si="99"/>
        <v>0</v>
      </c>
      <c r="BL146" s="78">
        <f t="shared" si="100"/>
        <v>0</v>
      </c>
      <c r="BM146" s="78">
        <f t="shared" si="101"/>
        <v>0</v>
      </c>
      <c r="BN146" s="78">
        <f t="shared" si="102"/>
        <v>0</v>
      </c>
      <c r="BO146" s="78">
        <f t="shared" si="74"/>
        <v>1.1393414606357526</v>
      </c>
      <c r="BP146" s="78">
        <f t="shared" si="103"/>
        <v>9.4945121719646045E-2</v>
      </c>
      <c r="BQ146"/>
    </row>
    <row r="147" spans="1:69">
      <c r="A147" s="79" t="s">
        <v>7127</v>
      </c>
      <c r="B147" s="74"/>
      <c r="C147" s="79" t="s">
        <v>10917</v>
      </c>
      <c r="D147" s="75" t="str">
        <f>INDEX('PRICE LIST'!$D:$D,MATCH(RUTIN!C147,'PRICE LIST'!$E:$E,0))</f>
        <v>NUT</v>
      </c>
      <c r="E147" s="919" t="str">
        <f>IFERROR(VLOOKUP(C147,'PRICE LIST'!E:M,2,0),0)</f>
        <v>MUR M5</v>
      </c>
      <c r="F147" s="187" t="s">
        <v>7124</v>
      </c>
      <c r="G147" s="79" t="s">
        <v>109</v>
      </c>
      <c r="H147" s="919">
        <f>IFERROR(IF(G147="FOH",VLOOKUP(C147,'PRICE LIST'!E:Z,20,0),IF(G147="OPEX",VLOOKUP(C147,'PRICE LIST'!E:Z,21,0),0)),0)</f>
        <v>0</v>
      </c>
      <c r="I147" s="919">
        <f>IFERROR(IF(G147="FOH",VLOOKUP(H147,'PRICE LIST'!X:Z,3,0),IF(G147="OPEX",VLOOKUP(H147,'PRICE LIST'!Y:Z,2,0),0)),0)</f>
        <v>0</v>
      </c>
      <c r="J147" s="206" t="s">
        <v>33</v>
      </c>
      <c r="K147" s="206" t="s">
        <v>183</v>
      </c>
      <c r="L147" s="75" t="str">
        <f t="shared" si="75"/>
        <v>ALL</v>
      </c>
      <c r="M147" s="75" t="str">
        <f t="shared" si="76"/>
        <v>ALL</v>
      </c>
      <c r="N147" s="75" t="str">
        <f>IFERROR(VLOOKUP(C147,'PRICE LIST'!E:M,3,0),0)</f>
        <v>PACK</v>
      </c>
      <c r="O147" s="75" t="str">
        <f>IFERROR(VLOOKUP(C147,'PRICE LIST'!E:M,5,0),0)</f>
        <v>IDR</v>
      </c>
      <c r="P147" s="75">
        <f>IFERROR(VLOOKUP(C147,'PRICE LIST'!E:Z,8,0),0)</f>
        <v>10000</v>
      </c>
      <c r="Q147" s="75">
        <f>IFERROR(VLOOKUP(C147,'PRICE LIST'!E:Z,9,0),0)</f>
        <v>10000</v>
      </c>
      <c r="R147" s="75">
        <f>IFERROR(VLOOKUP(C147,'PRICE LIST'!E:Z,10,0),0)</f>
        <v>10000</v>
      </c>
      <c r="S147" s="75">
        <f>IFERROR(VLOOKUP(C147,'PRICE LIST'!E:Z,11,0),0)</f>
        <v>10000</v>
      </c>
      <c r="T147" s="75">
        <f>IFERROR(VLOOKUP(C147,'PRICE LIST'!E:Z,12,0),0)</f>
        <v>10000</v>
      </c>
      <c r="U147" s="75">
        <f>IFERROR(VLOOKUP(C147,'PRICE LIST'!E:Z,13,0),0)</f>
        <v>10000</v>
      </c>
      <c r="V147" s="75">
        <f>IFERROR(VLOOKUP(C147,'PRICE LIST'!E:Z,14,0),0)</f>
        <v>10000</v>
      </c>
      <c r="W147" s="75">
        <f>IFERROR(VLOOKUP(C147,'PRICE LIST'!E:Z,15,0),0)</f>
        <v>10000</v>
      </c>
      <c r="X147" s="75">
        <f>IFERROR(VLOOKUP(C147,'PRICE LIST'!E:Z,16,0),0)</f>
        <v>10000</v>
      </c>
      <c r="Y147" s="75">
        <f>IFERROR(VLOOKUP(C147,'PRICE LIST'!E:Z,17,0),0)</f>
        <v>10000</v>
      </c>
      <c r="Z147" s="75">
        <f>IFERROR(VLOOKUP(C147,'PRICE LIST'!E:Z,18,0),0)</f>
        <v>10000</v>
      </c>
      <c r="AA147" s="75">
        <f>IFERROR(VLOOKUP(C147,'PRICE LIST'!E:Z,19,0),0)</f>
        <v>10000</v>
      </c>
      <c r="AB147" s="178">
        <f t="shared" si="77"/>
        <v>0.63296747813097365</v>
      </c>
      <c r="AC147" s="178">
        <f t="shared" si="78"/>
        <v>0.63296747813097365</v>
      </c>
      <c r="AD147" s="178">
        <f t="shared" si="79"/>
        <v>0.63296747813097365</v>
      </c>
      <c r="AE147" s="178">
        <f t="shared" si="80"/>
        <v>0.63296747813097365</v>
      </c>
      <c r="AF147" s="178">
        <f t="shared" si="81"/>
        <v>0.63296747813097365</v>
      </c>
      <c r="AG147" s="178">
        <f t="shared" si="82"/>
        <v>0.63296747813097365</v>
      </c>
      <c r="AH147" s="178">
        <f t="shared" si="83"/>
        <v>0.63296747813097365</v>
      </c>
      <c r="AI147" s="178">
        <f t="shared" si="84"/>
        <v>0.63296747813097365</v>
      </c>
      <c r="AJ147" s="178">
        <f t="shared" si="85"/>
        <v>0.63296747813097365</v>
      </c>
      <c r="AK147" s="178">
        <f t="shared" si="86"/>
        <v>0.63296747813097365</v>
      </c>
      <c r="AL147" s="178">
        <f t="shared" si="87"/>
        <v>0.63296747813097365</v>
      </c>
      <c r="AM147" s="178">
        <f t="shared" si="88"/>
        <v>0.63296747813097365</v>
      </c>
      <c r="AN147" s="79">
        <v>1</v>
      </c>
      <c r="AO147" s="79"/>
      <c r="AP147" s="79"/>
      <c r="AQ147" s="79"/>
      <c r="AR147" s="79"/>
      <c r="AS147" s="79"/>
      <c r="AT147" s="79">
        <v>1</v>
      </c>
      <c r="AU147" s="79"/>
      <c r="AV147" s="79"/>
      <c r="AW147" s="79"/>
      <c r="AX147" s="79"/>
      <c r="AY147" s="79"/>
      <c r="AZ147" s="75">
        <f t="shared" si="89"/>
        <v>2</v>
      </c>
      <c r="BA147" s="77">
        <f t="shared" si="90"/>
        <v>0.16666666666666666</v>
      </c>
      <c r="BC147" s="78">
        <f t="shared" si="91"/>
        <v>0.63296747813097365</v>
      </c>
      <c r="BD147" s="78">
        <f t="shared" si="92"/>
        <v>0</v>
      </c>
      <c r="BE147" s="78">
        <f t="shared" si="93"/>
        <v>0</v>
      </c>
      <c r="BF147" s="78">
        <f t="shared" si="94"/>
        <v>0</v>
      </c>
      <c r="BG147" s="78">
        <f t="shared" si="95"/>
        <v>0</v>
      </c>
      <c r="BH147" s="78">
        <f t="shared" si="96"/>
        <v>0</v>
      </c>
      <c r="BI147" s="78">
        <f t="shared" si="97"/>
        <v>0.63296747813097365</v>
      </c>
      <c r="BJ147" s="78">
        <f t="shared" si="98"/>
        <v>0</v>
      </c>
      <c r="BK147" s="78">
        <f t="shared" si="99"/>
        <v>0</v>
      </c>
      <c r="BL147" s="78">
        <f t="shared" si="100"/>
        <v>0</v>
      </c>
      <c r="BM147" s="78">
        <f t="shared" si="101"/>
        <v>0</v>
      </c>
      <c r="BN147" s="78">
        <f t="shared" si="102"/>
        <v>0</v>
      </c>
      <c r="BO147" s="78">
        <f t="shared" si="74"/>
        <v>1.2659349562619473</v>
      </c>
      <c r="BP147" s="78">
        <f t="shared" si="103"/>
        <v>0.10549457968849561</v>
      </c>
      <c r="BQ147"/>
    </row>
    <row r="148" spans="1:69">
      <c r="A148" s="79" t="s">
        <v>7127</v>
      </c>
      <c r="B148" s="74"/>
      <c r="C148" s="79" t="s">
        <v>10918</v>
      </c>
      <c r="D148" s="75" t="str">
        <f>INDEX('PRICE LIST'!$D:$D,MATCH(RUTIN!C148,'PRICE LIST'!$E:$E,0))</f>
        <v>NUT</v>
      </c>
      <c r="E148" s="919" t="str">
        <f>IFERROR(VLOOKUP(C148,'PRICE LIST'!E:M,2,0),0)</f>
        <v>MUR M6</v>
      </c>
      <c r="F148" s="187" t="s">
        <v>7124</v>
      </c>
      <c r="G148" s="79" t="s">
        <v>109</v>
      </c>
      <c r="H148" s="919">
        <f>IFERROR(IF(G148="FOH",VLOOKUP(C148,'PRICE LIST'!E:Z,20,0),IF(G148="OPEX",VLOOKUP(C148,'PRICE LIST'!E:Z,21,0),0)),0)</f>
        <v>0</v>
      </c>
      <c r="I148" s="919">
        <f>IFERROR(IF(G148="FOH",VLOOKUP(H148,'PRICE LIST'!X:Z,3,0),IF(G148="OPEX",VLOOKUP(H148,'PRICE LIST'!Y:Z,2,0),0)),0)</f>
        <v>0</v>
      </c>
      <c r="J148" s="206" t="s">
        <v>33</v>
      </c>
      <c r="K148" s="206" t="s">
        <v>183</v>
      </c>
      <c r="L148" s="75" t="str">
        <f t="shared" si="75"/>
        <v>ALL</v>
      </c>
      <c r="M148" s="75" t="str">
        <f t="shared" si="76"/>
        <v>ALL</v>
      </c>
      <c r="N148" s="75" t="str">
        <f>IFERROR(VLOOKUP(C148,'PRICE LIST'!E:M,3,0),0)</f>
        <v>PACK</v>
      </c>
      <c r="O148" s="75" t="str">
        <f>IFERROR(VLOOKUP(C148,'PRICE LIST'!E:M,5,0),0)</f>
        <v>IDR</v>
      </c>
      <c r="P148" s="75">
        <f>IFERROR(VLOOKUP(C148,'PRICE LIST'!E:Z,8,0),0)</f>
        <v>10500</v>
      </c>
      <c r="Q148" s="75">
        <f>IFERROR(VLOOKUP(C148,'PRICE LIST'!E:Z,9,0),0)</f>
        <v>10500</v>
      </c>
      <c r="R148" s="75">
        <f>IFERROR(VLOOKUP(C148,'PRICE LIST'!E:Z,10,0),0)</f>
        <v>10500</v>
      </c>
      <c r="S148" s="75">
        <f>IFERROR(VLOOKUP(C148,'PRICE LIST'!E:Z,11,0),0)</f>
        <v>10500</v>
      </c>
      <c r="T148" s="75">
        <f>IFERROR(VLOOKUP(C148,'PRICE LIST'!E:Z,12,0),0)</f>
        <v>10500</v>
      </c>
      <c r="U148" s="75">
        <f>IFERROR(VLOOKUP(C148,'PRICE LIST'!E:Z,13,0),0)</f>
        <v>10500</v>
      </c>
      <c r="V148" s="75">
        <f>IFERROR(VLOOKUP(C148,'PRICE LIST'!E:Z,14,0),0)</f>
        <v>10500</v>
      </c>
      <c r="W148" s="75">
        <f>IFERROR(VLOOKUP(C148,'PRICE LIST'!E:Z,15,0),0)</f>
        <v>10500</v>
      </c>
      <c r="X148" s="75">
        <f>IFERROR(VLOOKUP(C148,'PRICE LIST'!E:Z,16,0),0)</f>
        <v>10500</v>
      </c>
      <c r="Y148" s="75">
        <f>IFERROR(VLOOKUP(C148,'PRICE LIST'!E:Z,17,0),0)</f>
        <v>10500</v>
      </c>
      <c r="Z148" s="75">
        <f>IFERROR(VLOOKUP(C148,'PRICE LIST'!E:Z,18,0),0)</f>
        <v>10500</v>
      </c>
      <c r="AA148" s="75">
        <f>IFERROR(VLOOKUP(C148,'PRICE LIST'!E:Z,19,0),0)</f>
        <v>10500</v>
      </c>
      <c r="AB148" s="178">
        <f t="shared" si="77"/>
        <v>0.66461585203752227</v>
      </c>
      <c r="AC148" s="178">
        <f t="shared" si="78"/>
        <v>0.66461585203752227</v>
      </c>
      <c r="AD148" s="178">
        <f t="shared" si="79"/>
        <v>0.66461585203752227</v>
      </c>
      <c r="AE148" s="178">
        <f t="shared" si="80"/>
        <v>0.66461585203752227</v>
      </c>
      <c r="AF148" s="178">
        <f t="shared" si="81"/>
        <v>0.66461585203752227</v>
      </c>
      <c r="AG148" s="178">
        <f t="shared" si="82"/>
        <v>0.66461585203752227</v>
      </c>
      <c r="AH148" s="178">
        <f t="shared" si="83"/>
        <v>0.66461585203752227</v>
      </c>
      <c r="AI148" s="178">
        <f t="shared" si="84"/>
        <v>0.66461585203752227</v>
      </c>
      <c r="AJ148" s="178">
        <f t="shared" si="85"/>
        <v>0.66461585203752227</v>
      </c>
      <c r="AK148" s="178">
        <f t="shared" si="86"/>
        <v>0.66461585203752227</v>
      </c>
      <c r="AL148" s="178">
        <f t="shared" si="87"/>
        <v>0.66461585203752227</v>
      </c>
      <c r="AM148" s="178">
        <f t="shared" si="88"/>
        <v>0.66461585203752227</v>
      </c>
      <c r="AN148" s="79"/>
      <c r="AO148" s="79">
        <v>1</v>
      </c>
      <c r="AP148" s="79"/>
      <c r="AQ148" s="79"/>
      <c r="AR148" s="79"/>
      <c r="AS148" s="79"/>
      <c r="AT148" s="79"/>
      <c r="AU148" s="79">
        <v>1</v>
      </c>
      <c r="AV148" s="79"/>
      <c r="AW148" s="79"/>
      <c r="AX148" s="79"/>
      <c r="AY148" s="79"/>
      <c r="AZ148" s="75">
        <f t="shared" si="89"/>
        <v>2</v>
      </c>
      <c r="BA148" s="77">
        <f t="shared" si="90"/>
        <v>0.16666666666666666</v>
      </c>
      <c r="BC148" s="78">
        <f t="shared" si="91"/>
        <v>0</v>
      </c>
      <c r="BD148" s="78">
        <f t="shared" si="92"/>
        <v>0.66461585203752227</v>
      </c>
      <c r="BE148" s="78">
        <f t="shared" si="93"/>
        <v>0</v>
      </c>
      <c r="BF148" s="78">
        <f t="shared" si="94"/>
        <v>0</v>
      </c>
      <c r="BG148" s="78">
        <f t="shared" si="95"/>
        <v>0</v>
      </c>
      <c r="BH148" s="78">
        <f t="shared" si="96"/>
        <v>0</v>
      </c>
      <c r="BI148" s="78">
        <f t="shared" si="97"/>
        <v>0</v>
      </c>
      <c r="BJ148" s="78">
        <f t="shared" si="98"/>
        <v>0.66461585203752227</v>
      </c>
      <c r="BK148" s="78">
        <f t="shared" si="99"/>
        <v>0</v>
      </c>
      <c r="BL148" s="78">
        <f t="shared" si="100"/>
        <v>0</v>
      </c>
      <c r="BM148" s="78">
        <f t="shared" si="101"/>
        <v>0</v>
      </c>
      <c r="BN148" s="78">
        <f t="shared" si="102"/>
        <v>0</v>
      </c>
      <c r="BO148" s="78">
        <f t="shared" si="74"/>
        <v>1.3292317040750445</v>
      </c>
      <c r="BP148" s="78">
        <f t="shared" si="103"/>
        <v>0.11076930867292038</v>
      </c>
      <c r="BQ148"/>
    </row>
    <row r="149" spans="1:69">
      <c r="A149" s="79" t="s">
        <v>7127</v>
      </c>
      <c r="B149" s="74"/>
      <c r="C149" s="79" t="s">
        <v>10919</v>
      </c>
      <c r="D149" s="75" t="str">
        <f>INDEX('PRICE LIST'!$D:$D,MATCH(RUTIN!C149,'PRICE LIST'!$E:$E,0))</f>
        <v>NUT</v>
      </c>
      <c r="E149" s="919" t="str">
        <f>IFERROR(VLOOKUP(C149,'PRICE LIST'!E:M,2,0),0)</f>
        <v>MUR M8</v>
      </c>
      <c r="F149" s="187" t="s">
        <v>7124</v>
      </c>
      <c r="G149" s="79" t="s">
        <v>109</v>
      </c>
      <c r="H149" s="919">
        <f>IFERROR(IF(G149="FOH",VLOOKUP(C149,'PRICE LIST'!E:Z,20,0),IF(G149="OPEX",VLOOKUP(C149,'PRICE LIST'!E:Z,21,0),0)),0)</f>
        <v>0</v>
      </c>
      <c r="I149" s="919">
        <f>IFERROR(IF(G149="FOH",VLOOKUP(H149,'PRICE LIST'!X:Z,3,0),IF(G149="OPEX",VLOOKUP(H149,'PRICE LIST'!Y:Z,2,0),0)),0)</f>
        <v>0</v>
      </c>
      <c r="J149" s="206" t="s">
        <v>33</v>
      </c>
      <c r="K149" s="206" t="s">
        <v>183</v>
      </c>
      <c r="L149" s="75" t="str">
        <f t="shared" si="75"/>
        <v>ALL</v>
      </c>
      <c r="M149" s="75" t="str">
        <f t="shared" si="76"/>
        <v>ALL</v>
      </c>
      <c r="N149" s="75" t="str">
        <f>IFERROR(VLOOKUP(C149,'PRICE LIST'!E:M,3,0),0)</f>
        <v>PACK</v>
      </c>
      <c r="O149" s="75" t="str">
        <f>IFERROR(VLOOKUP(C149,'PRICE LIST'!E:M,5,0),0)</f>
        <v>IDR</v>
      </c>
      <c r="P149" s="75">
        <f>IFERROR(VLOOKUP(C149,'PRICE LIST'!E:Z,8,0),0)</f>
        <v>20000</v>
      </c>
      <c r="Q149" s="75">
        <f>IFERROR(VLOOKUP(C149,'PRICE LIST'!E:Z,9,0),0)</f>
        <v>20000</v>
      </c>
      <c r="R149" s="75">
        <f>IFERROR(VLOOKUP(C149,'PRICE LIST'!E:Z,10,0),0)</f>
        <v>20000</v>
      </c>
      <c r="S149" s="75">
        <f>IFERROR(VLOOKUP(C149,'PRICE LIST'!E:Z,11,0),0)</f>
        <v>20000</v>
      </c>
      <c r="T149" s="75">
        <f>IFERROR(VLOOKUP(C149,'PRICE LIST'!E:Z,12,0),0)</f>
        <v>20000</v>
      </c>
      <c r="U149" s="75">
        <f>IFERROR(VLOOKUP(C149,'PRICE LIST'!E:Z,13,0),0)</f>
        <v>20000</v>
      </c>
      <c r="V149" s="75">
        <f>IFERROR(VLOOKUP(C149,'PRICE LIST'!E:Z,14,0),0)</f>
        <v>20000</v>
      </c>
      <c r="W149" s="75">
        <f>IFERROR(VLOOKUP(C149,'PRICE LIST'!E:Z,15,0),0)</f>
        <v>20000</v>
      </c>
      <c r="X149" s="75">
        <f>IFERROR(VLOOKUP(C149,'PRICE LIST'!E:Z,16,0),0)</f>
        <v>20000</v>
      </c>
      <c r="Y149" s="75">
        <f>IFERROR(VLOOKUP(C149,'PRICE LIST'!E:Z,17,0),0)</f>
        <v>20000</v>
      </c>
      <c r="Z149" s="75">
        <f>IFERROR(VLOOKUP(C149,'PRICE LIST'!E:Z,18,0),0)</f>
        <v>20000</v>
      </c>
      <c r="AA149" s="75">
        <f>IFERROR(VLOOKUP(C149,'PRICE LIST'!E:Z,19,0),0)</f>
        <v>20000</v>
      </c>
      <c r="AB149" s="178">
        <f t="shared" si="77"/>
        <v>1.2659349562619473</v>
      </c>
      <c r="AC149" s="178">
        <f t="shared" si="78"/>
        <v>1.2659349562619473</v>
      </c>
      <c r="AD149" s="178">
        <f t="shared" si="79"/>
        <v>1.2659349562619473</v>
      </c>
      <c r="AE149" s="178">
        <f t="shared" si="80"/>
        <v>1.2659349562619473</v>
      </c>
      <c r="AF149" s="178">
        <f t="shared" si="81"/>
        <v>1.2659349562619473</v>
      </c>
      <c r="AG149" s="178">
        <f t="shared" si="82"/>
        <v>1.2659349562619473</v>
      </c>
      <c r="AH149" s="178">
        <f t="shared" si="83"/>
        <v>1.2659349562619473</v>
      </c>
      <c r="AI149" s="178">
        <f t="shared" si="84"/>
        <v>1.2659349562619473</v>
      </c>
      <c r="AJ149" s="178">
        <f t="shared" si="85"/>
        <v>1.2659349562619473</v>
      </c>
      <c r="AK149" s="178">
        <f t="shared" si="86"/>
        <v>1.2659349562619473</v>
      </c>
      <c r="AL149" s="178">
        <f t="shared" si="87"/>
        <v>1.2659349562619473</v>
      </c>
      <c r="AM149" s="178">
        <f t="shared" si="88"/>
        <v>1.2659349562619473</v>
      </c>
      <c r="AN149" s="79"/>
      <c r="AO149" s="79">
        <v>1</v>
      </c>
      <c r="AP149" s="79"/>
      <c r="AQ149" s="79"/>
      <c r="AR149" s="79"/>
      <c r="AS149" s="79"/>
      <c r="AT149" s="79"/>
      <c r="AU149" s="79">
        <v>1</v>
      </c>
      <c r="AV149" s="79"/>
      <c r="AW149" s="79"/>
      <c r="AX149" s="79"/>
      <c r="AY149" s="79"/>
      <c r="AZ149" s="75">
        <f t="shared" si="89"/>
        <v>2</v>
      </c>
      <c r="BA149" s="77">
        <f t="shared" si="90"/>
        <v>0.16666666666666666</v>
      </c>
      <c r="BC149" s="78">
        <f t="shared" si="91"/>
        <v>0</v>
      </c>
      <c r="BD149" s="78">
        <f t="shared" si="92"/>
        <v>1.2659349562619473</v>
      </c>
      <c r="BE149" s="78">
        <f t="shared" si="93"/>
        <v>0</v>
      </c>
      <c r="BF149" s="78">
        <f t="shared" si="94"/>
        <v>0</v>
      </c>
      <c r="BG149" s="78">
        <f t="shared" si="95"/>
        <v>0</v>
      </c>
      <c r="BH149" s="78">
        <f t="shared" si="96"/>
        <v>0</v>
      </c>
      <c r="BI149" s="78">
        <f t="shared" si="97"/>
        <v>0</v>
      </c>
      <c r="BJ149" s="78">
        <f t="shared" si="98"/>
        <v>1.2659349562619473</v>
      </c>
      <c r="BK149" s="78">
        <f t="shared" si="99"/>
        <v>0</v>
      </c>
      <c r="BL149" s="78">
        <f t="shared" si="100"/>
        <v>0</v>
      </c>
      <c r="BM149" s="78">
        <f t="shared" si="101"/>
        <v>0</v>
      </c>
      <c r="BN149" s="78">
        <f t="shared" si="102"/>
        <v>0</v>
      </c>
      <c r="BO149" s="78">
        <f t="shared" si="74"/>
        <v>2.5318699125238946</v>
      </c>
      <c r="BP149" s="78">
        <f t="shared" si="103"/>
        <v>0.21098915937699123</v>
      </c>
      <c r="BQ149"/>
    </row>
    <row r="150" spans="1:69">
      <c r="A150" s="79" t="s">
        <v>7127</v>
      </c>
      <c r="B150" s="74"/>
      <c r="C150" s="79" t="s">
        <v>11067</v>
      </c>
      <c r="D150" s="75" t="str">
        <f>INDEX('PRICE LIST'!$D:$D,MATCH(RUTIN!C150,'PRICE LIST'!$E:$E,0))</f>
        <v>NUT</v>
      </c>
      <c r="E150" s="919" t="str">
        <f>IFERROR(VLOOKUP(C150,'PRICE LIST'!E:M,2,0),0)</f>
        <v>MUR M10</v>
      </c>
      <c r="F150" s="187" t="s">
        <v>7124</v>
      </c>
      <c r="G150" s="79" t="s">
        <v>109</v>
      </c>
      <c r="H150" s="919">
        <f>IFERROR(IF(G150="FOH",VLOOKUP(C150,'PRICE LIST'!E:Z,20,0),IF(G150="OPEX",VLOOKUP(C150,'PRICE LIST'!E:Z,21,0),0)),0)</f>
        <v>0</v>
      </c>
      <c r="I150" s="919">
        <f>IFERROR(IF(G150="FOH",VLOOKUP(H150,'PRICE LIST'!X:Z,3,0),IF(G150="OPEX",VLOOKUP(H150,'PRICE LIST'!Y:Z,2,0),0)),0)</f>
        <v>0</v>
      </c>
      <c r="J150" s="206" t="s">
        <v>33</v>
      </c>
      <c r="K150" s="206" t="s">
        <v>183</v>
      </c>
      <c r="L150" s="75" t="str">
        <f t="shared" si="75"/>
        <v>ALL</v>
      </c>
      <c r="M150" s="75" t="str">
        <f t="shared" si="76"/>
        <v>ALL</v>
      </c>
      <c r="N150" s="75" t="str">
        <f>IFERROR(VLOOKUP(C150,'PRICE LIST'!E:M,3,0),0)</f>
        <v>PACK</v>
      </c>
      <c r="O150" s="75" t="str">
        <f>IFERROR(VLOOKUP(C150,'PRICE LIST'!E:M,5,0),0)</f>
        <v>IDR</v>
      </c>
      <c r="P150" s="75">
        <f>IFERROR(VLOOKUP(C150,'PRICE LIST'!E:Z,8,0),0)</f>
        <v>15000</v>
      </c>
      <c r="Q150" s="75">
        <f>IFERROR(VLOOKUP(C150,'PRICE LIST'!E:Z,9,0),0)</f>
        <v>15000</v>
      </c>
      <c r="R150" s="75">
        <f>IFERROR(VLOOKUP(C150,'PRICE LIST'!E:Z,10,0),0)</f>
        <v>15000</v>
      </c>
      <c r="S150" s="75">
        <f>IFERROR(VLOOKUP(C150,'PRICE LIST'!E:Z,11,0),0)</f>
        <v>15000</v>
      </c>
      <c r="T150" s="75">
        <f>IFERROR(VLOOKUP(C150,'PRICE LIST'!E:Z,12,0),0)</f>
        <v>15000</v>
      </c>
      <c r="U150" s="75">
        <f>IFERROR(VLOOKUP(C150,'PRICE LIST'!E:Z,13,0),0)</f>
        <v>15000</v>
      </c>
      <c r="V150" s="75">
        <f>IFERROR(VLOOKUP(C150,'PRICE LIST'!E:Z,14,0),0)</f>
        <v>15000</v>
      </c>
      <c r="W150" s="75">
        <f>IFERROR(VLOOKUP(C150,'PRICE LIST'!E:Z,15,0),0)</f>
        <v>15000</v>
      </c>
      <c r="X150" s="75">
        <f>IFERROR(VLOOKUP(C150,'PRICE LIST'!E:Z,16,0),0)</f>
        <v>15000</v>
      </c>
      <c r="Y150" s="75">
        <f>IFERROR(VLOOKUP(C150,'PRICE LIST'!E:Z,17,0),0)</f>
        <v>15000</v>
      </c>
      <c r="Z150" s="75">
        <f>IFERROR(VLOOKUP(C150,'PRICE LIST'!E:Z,18,0),0)</f>
        <v>15000</v>
      </c>
      <c r="AA150" s="75">
        <f>IFERROR(VLOOKUP(C150,'PRICE LIST'!E:Z,19,0),0)</f>
        <v>15000</v>
      </c>
      <c r="AB150" s="178">
        <f t="shared" si="77"/>
        <v>0.94945121719646042</v>
      </c>
      <c r="AC150" s="178">
        <f t="shared" si="78"/>
        <v>0.94945121719646042</v>
      </c>
      <c r="AD150" s="178">
        <f t="shared" si="79"/>
        <v>0.94945121719646042</v>
      </c>
      <c r="AE150" s="178">
        <f t="shared" si="80"/>
        <v>0.94945121719646042</v>
      </c>
      <c r="AF150" s="178">
        <f t="shared" si="81"/>
        <v>0.94945121719646042</v>
      </c>
      <c r="AG150" s="178">
        <f t="shared" si="82"/>
        <v>0.94945121719646042</v>
      </c>
      <c r="AH150" s="178">
        <f t="shared" si="83"/>
        <v>0.94945121719646042</v>
      </c>
      <c r="AI150" s="178">
        <f t="shared" si="84"/>
        <v>0.94945121719646042</v>
      </c>
      <c r="AJ150" s="178">
        <f t="shared" si="85"/>
        <v>0.94945121719646042</v>
      </c>
      <c r="AK150" s="178">
        <f t="shared" si="86"/>
        <v>0.94945121719646042</v>
      </c>
      <c r="AL150" s="178">
        <f t="shared" si="87"/>
        <v>0.94945121719646042</v>
      </c>
      <c r="AM150" s="178">
        <f t="shared" si="88"/>
        <v>0.94945121719646042</v>
      </c>
      <c r="AN150" s="79"/>
      <c r="AO150" s="79">
        <v>1</v>
      </c>
      <c r="AP150" s="79"/>
      <c r="AQ150" s="79"/>
      <c r="AR150" s="79"/>
      <c r="AS150" s="79"/>
      <c r="AT150" s="79"/>
      <c r="AU150" s="79">
        <v>1</v>
      </c>
      <c r="AV150" s="79"/>
      <c r="AW150" s="79"/>
      <c r="AX150" s="79"/>
      <c r="AY150" s="79"/>
      <c r="AZ150" s="75">
        <f t="shared" si="89"/>
        <v>2</v>
      </c>
      <c r="BA150" s="77">
        <f t="shared" si="90"/>
        <v>0.16666666666666666</v>
      </c>
      <c r="BC150" s="78">
        <f t="shared" si="91"/>
        <v>0</v>
      </c>
      <c r="BD150" s="78">
        <f t="shared" si="92"/>
        <v>0.94945121719646042</v>
      </c>
      <c r="BE150" s="78">
        <f t="shared" si="93"/>
        <v>0</v>
      </c>
      <c r="BF150" s="78">
        <f t="shared" si="94"/>
        <v>0</v>
      </c>
      <c r="BG150" s="78">
        <f t="shared" si="95"/>
        <v>0</v>
      </c>
      <c r="BH150" s="78">
        <f t="shared" si="96"/>
        <v>0</v>
      </c>
      <c r="BI150" s="78">
        <f t="shared" si="97"/>
        <v>0</v>
      </c>
      <c r="BJ150" s="78">
        <f t="shared" si="98"/>
        <v>0.94945121719646042</v>
      </c>
      <c r="BK150" s="78">
        <f t="shared" si="99"/>
        <v>0</v>
      </c>
      <c r="BL150" s="78">
        <f t="shared" si="100"/>
        <v>0</v>
      </c>
      <c r="BM150" s="78">
        <f t="shared" si="101"/>
        <v>0</v>
      </c>
      <c r="BN150" s="78">
        <f t="shared" si="102"/>
        <v>0</v>
      </c>
      <c r="BO150" s="78">
        <f t="shared" si="74"/>
        <v>1.8989024343929208</v>
      </c>
      <c r="BP150" s="78">
        <f t="shared" si="103"/>
        <v>0.15824186953274341</v>
      </c>
      <c r="BQ150"/>
    </row>
    <row r="151" spans="1:69">
      <c r="A151" s="79" t="s">
        <v>7127</v>
      </c>
      <c r="B151" s="74"/>
      <c r="C151" s="79" t="s">
        <v>10921</v>
      </c>
      <c r="D151" s="75" t="str">
        <f>INDEX('PRICE LIST'!$D:$D,MATCH(RUTIN!C151,'PRICE LIST'!$E:$E,0))</f>
        <v>RING</v>
      </c>
      <c r="E151" s="919" t="str">
        <f>IFERROR(VLOOKUP(C151,'PRICE LIST'!E:M,2,0),0)</f>
        <v>O RING M3</v>
      </c>
      <c r="F151" s="187" t="s">
        <v>7124</v>
      </c>
      <c r="G151" s="79" t="s">
        <v>109</v>
      </c>
      <c r="H151" s="919">
        <f>IFERROR(IF(G151="FOH",VLOOKUP(C151,'PRICE LIST'!E:Z,20,0),IF(G151="OPEX",VLOOKUP(C151,'PRICE LIST'!E:Z,21,0),0)),0)</f>
        <v>0</v>
      </c>
      <c r="I151" s="919">
        <f>IFERROR(IF(G151="FOH",VLOOKUP(H151,'PRICE LIST'!X:Z,3,0),IF(G151="OPEX",VLOOKUP(H151,'PRICE LIST'!Y:Z,2,0),0)),0)</f>
        <v>0</v>
      </c>
      <c r="J151" s="206" t="s">
        <v>33</v>
      </c>
      <c r="K151" s="206" t="s">
        <v>183</v>
      </c>
      <c r="L151" s="75" t="str">
        <f t="shared" si="75"/>
        <v>ALL</v>
      </c>
      <c r="M151" s="75" t="str">
        <f t="shared" si="76"/>
        <v>ALL</v>
      </c>
      <c r="N151" s="75" t="str">
        <f>IFERROR(VLOOKUP(C151,'PRICE LIST'!E:M,3,0),0)</f>
        <v>PACK</v>
      </c>
      <c r="O151" s="75" t="str">
        <f>IFERROR(VLOOKUP(C151,'PRICE LIST'!E:M,5,0),0)</f>
        <v>IDR</v>
      </c>
      <c r="P151" s="75">
        <f>IFERROR(VLOOKUP(C151,'PRICE LIST'!E:Z,8,0),0)</f>
        <v>9000</v>
      </c>
      <c r="Q151" s="75">
        <f>IFERROR(VLOOKUP(C151,'PRICE LIST'!E:Z,9,0),0)</f>
        <v>9000</v>
      </c>
      <c r="R151" s="75">
        <f>IFERROR(VLOOKUP(C151,'PRICE LIST'!E:Z,10,0),0)</f>
        <v>9000</v>
      </c>
      <c r="S151" s="75">
        <f>IFERROR(VLOOKUP(C151,'PRICE LIST'!E:Z,11,0),0)</f>
        <v>9000</v>
      </c>
      <c r="T151" s="75">
        <f>IFERROR(VLOOKUP(C151,'PRICE LIST'!E:Z,12,0),0)</f>
        <v>9000</v>
      </c>
      <c r="U151" s="75">
        <f>IFERROR(VLOOKUP(C151,'PRICE LIST'!E:Z,13,0),0)</f>
        <v>9000</v>
      </c>
      <c r="V151" s="75">
        <f>IFERROR(VLOOKUP(C151,'PRICE LIST'!E:Z,14,0),0)</f>
        <v>9000</v>
      </c>
      <c r="W151" s="75">
        <f>IFERROR(VLOOKUP(C151,'PRICE LIST'!E:Z,15,0),0)</f>
        <v>9000</v>
      </c>
      <c r="X151" s="75">
        <f>IFERROR(VLOOKUP(C151,'PRICE LIST'!E:Z,16,0),0)</f>
        <v>9000</v>
      </c>
      <c r="Y151" s="75">
        <f>IFERROR(VLOOKUP(C151,'PRICE LIST'!E:Z,17,0),0)</f>
        <v>9000</v>
      </c>
      <c r="Z151" s="75">
        <f>IFERROR(VLOOKUP(C151,'PRICE LIST'!E:Z,18,0),0)</f>
        <v>9000</v>
      </c>
      <c r="AA151" s="75">
        <f>IFERROR(VLOOKUP(C151,'PRICE LIST'!E:Z,19,0),0)</f>
        <v>9000</v>
      </c>
      <c r="AB151" s="178">
        <f t="shared" si="77"/>
        <v>0.56967073031787629</v>
      </c>
      <c r="AC151" s="178">
        <f t="shared" si="78"/>
        <v>0.56967073031787629</v>
      </c>
      <c r="AD151" s="178">
        <f t="shared" si="79"/>
        <v>0.56967073031787629</v>
      </c>
      <c r="AE151" s="178">
        <f t="shared" si="80"/>
        <v>0.56967073031787629</v>
      </c>
      <c r="AF151" s="178">
        <f t="shared" si="81"/>
        <v>0.56967073031787629</v>
      </c>
      <c r="AG151" s="178">
        <f t="shared" si="82"/>
        <v>0.56967073031787629</v>
      </c>
      <c r="AH151" s="178">
        <f t="shared" si="83"/>
        <v>0.56967073031787629</v>
      </c>
      <c r="AI151" s="178">
        <f t="shared" si="84"/>
        <v>0.56967073031787629</v>
      </c>
      <c r="AJ151" s="178">
        <f t="shared" si="85"/>
        <v>0.56967073031787629</v>
      </c>
      <c r="AK151" s="178">
        <f t="shared" si="86"/>
        <v>0.56967073031787629</v>
      </c>
      <c r="AL151" s="178">
        <f t="shared" si="87"/>
        <v>0.56967073031787629</v>
      </c>
      <c r="AM151" s="178">
        <f t="shared" si="88"/>
        <v>0.56967073031787629</v>
      </c>
      <c r="AN151" s="79"/>
      <c r="AO151" s="79"/>
      <c r="AP151" s="79">
        <v>1</v>
      </c>
      <c r="AQ151" s="79"/>
      <c r="AR151" s="79"/>
      <c r="AS151" s="79"/>
      <c r="AT151" s="79"/>
      <c r="AU151" s="79"/>
      <c r="AV151" s="79">
        <v>1</v>
      </c>
      <c r="AW151" s="79"/>
      <c r="AX151" s="79"/>
      <c r="AY151" s="79"/>
      <c r="AZ151" s="75">
        <f t="shared" si="89"/>
        <v>2</v>
      </c>
      <c r="BA151" s="77">
        <f t="shared" si="90"/>
        <v>0.16666666666666666</v>
      </c>
      <c r="BC151" s="78">
        <f t="shared" si="91"/>
        <v>0</v>
      </c>
      <c r="BD151" s="78">
        <f t="shared" si="92"/>
        <v>0</v>
      </c>
      <c r="BE151" s="78">
        <f t="shared" si="93"/>
        <v>0.56967073031787629</v>
      </c>
      <c r="BF151" s="78">
        <f t="shared" si="94"/>
        <v>0</v>
      </c>
      <c r="BG151" s="78">
        <f t="shared" si="95"/>
        <v>0</v>
      </c>
      <c r="BH151" s="78">
        <f t="shared" si="96"/>
        <v>0</v>
      </c>
      <c r="BI151" s="78">
        <f t="shared" si="97"/>
        <v>0</v>
      </c>
      <c r="BJ151" s="78">
        <f t="shared" si="98"/>
        <v>0</v>
      </c>
      <c r="BK151" s="78">
        <f t="shared" si="99"/>
        <v>0.56967073031787629</v>
      </c>
      <c r="BL151" s="78">
        <f t="shared" si="100"/>
        <v>0</v>
      </c>
      <c r="BM151" s="78">
        <f t="shared" si="101"/>
        <v>0</v>
      </c>
      <c r="BN151" s="78">
        <f t="shared" si="102"/>
        <v>0</v>
      </c>
      <c r="BO151" s="78">
        <f t="shared" si="74"/>
        <v>1.1393414606357526</v>
      </c>
      <c r="BP151" s="78">
        <f t="shared" si="103"/>
        <v>9.4945121719646045E-2</v>
      </c>
      <c r="BQ151"/>
    </row>
    <row r="152" spans="1:69">
      <c r="A152" s="79" t="s">
        <v>7127</v>
      </c>
      <c r="B152" s="74"/>
      <c r="C152" s="79" t="s">
        <v>11300</v>
      </c>
      <c r="D152" s="75" t="str">
        <f>INDEX('PRICE LIST'!$D:$D,MATCH(RUTIN!C152,'PRICE LIST'!$E:$E,0))</f>
        <v>RING</v>
      </c>
      <c r="E152" s="919" t="str">
        <f>IFERROR(VLOOKUP(C152,'PRICE LIST'!E:M,2,0),0)</f>
        <v>O RING M4</v>
      </c>
      <c r="F152" s="187" t="s">
        <v>7124</v>
      </c>
      <c r="G152" s="79" t="s">
        <v>109</v>
      </c>
      <c r="H152" s="919">
        <f>IFERROR(IF(G152="FOH",VLOOKUP(C152,'PRICE LIST'!E:Z,20,0),IF(G152="OPEX",VLOOKUP(C152,'PRICE LIST'!E:Z,21,0),0)),0)</f>
        <v>0</v>
      </c>
      <c r="I152" s="919">
        <f>IFERROR(IF(G152="FOH",VLOOKUP(H152,'PRICE LIST'!X:Z,3,0),IF(G152="OPEX",VLOOKUP(H152,'PRICE LIST'!Y:Z,2,0),0)),0)</f>
        <v>0</v>
      </c>
      <c r="J152" s="206" t="s">
        <v>33</v>
      </c>
      <c r="K152" s="206" t="s">
        <v>183</v>
      </c>
      <c r="L152" s="75" t="str">
        <f t="shared" si="75"/>
        <v>ALL</v>
      </c>
      <c r="M152" s="75" t="str">
        <f t="shared" si="76"/>
        <v>ALL</v>
      </c>
      <c r="N152" s="75" t="str">
        <f>IFERROR(VLOOKUP(C152,'PRICE LIST'!E:M,3,0),0)</f>
        <v>PACK</v>
      </c>
      <c r="O152" s="75" t="str">
        <f>IFERROR(VLOOKUP(C152,'PRICE LIST'!E:M,5,0),0)</f>
        <v>IDR</v>
      </c>
      <c r="P152" s="75">
        <f>IFERROR(VLOOKUP(C152,'PRICE LIST'!E:Z,8,0),0)</f>
        <v>10000</v>
      </c>
      <c r="Q152" s="75">
        <f>IFERROR(VLOOKUP(C152,'PRICE LIST'!E:Z,9,0),0)</f>
        <v>10000</v>
      </c>
      <c r="R152" s="75">
        <f>IFERROR(VLOOKUP(C152,'PRICE LIST'!E:Z,10,0),0)</f>
        <v>10000</v>
      </c>
      <c r="S152" s="75">
        <f>IFERROR(VLOOKUP(C152,'PRICE LIST'!E:Z,11,0),0)</f>
        <v>10000</v>
      </c>
      <c r="T152" s="75">
        <f>IFERROR(VLOOKUP(C152,'PRICE LIST'!E:Z,12,0),0)</f>
        <v>10000</v>
      </c>
      <c r="U152" s="75">
        <f>IFERROR(VLOOKUP(C152,'PRICE LIST'!E:Z,13,0),0)</f>
        <v>10000</v>
      </c>
      <c r="V152" s="75">
        <f>IFERROR(VLOOKUP(C152,'PRICE LIST'!E:Z,14,0),0)</f>
        <v>10000</v>
      </c>
      <c r="W152" s="75">
        <f>IFERROR(VLOOKUP(C152,'PRICE LIST'!E:Z,15,0),0)</f>
        <v>10000</v>
      </c>
      <c r="X152" s="75">
        <f>IFERROR(VLOOKUP(C152,'PRICE LIST'!E:Z,16,0),0)</f>
        <v>10000</v>
      </c>
      <c r="Y152" s="75">
        <f>IFERROR(VLOOKUP(C152,'PRICE LIST'!E:Z,17,0),0)</f>
        <v>10000</v>
      </c>
      <c r="Z152" s="75">
        <f>IFERROR(VLOOKUP(C152,'PRICE LIST'!E:Z,18,0),0)</f>
        <v>10000</v>
      </c>
      <c r="AA152" s="75">
        <f>IFERROR(VLOOKUP(C152,'PRICE LIST'!E:Z,19,0),0)</f>
        <v>10000</v>
      </c>
      <c r="AB152" s="178">
        <f t="shared" si="77"/>
        <v>0.63296747813097365</v>
      </c>
      <c r="AC152" s="178">
        <f t="shared" si="78"/>
        <v>0.63296747813097365</v>
      </c>
      <c r="AD152" s="178">
        <f t="shared" si="79"/>
        <v>0.63296747813097365</v>
      </c>
      <c r="AE152" s="178">
        <f t="shared" si="80"/>
        <v>0.63296747813097365</v>
      </c>
      <c r="AF152" s="178">
        <f t="shared" si="81"/>
        <v>0.63296747813097365</v>
      </c>
      <c r="AG152" s="178">
        <f t="shared" si="82"/>
        <v>0.63296747813097365</v>
      </c>
      <c r="AH152" s="178">
        <f t="shared" si="83"/>
        <v>0.63296747813097365</v>
      </c>
      <c r="AI152" s="178">
        <f t="shared" si="84"/>
        <v>0.63296747813097365</v>
      </c>
      <c r="AJ152" s="178">
        <f t="shared" si="85"/>
        <v>0.63296747813097365</v>
      </c>
      <c r="AK152" s="178">
        <f t="shared" si="86"/>
        <v>0.63296747813097365</v>
      </c>
      <c r="AL152" s="178">
        <f t="shared" si="87"/>
        <v>0.63296747813097365</v>
      </c>
      <c r="AM152" s="178">
        <f t="shared" si="88"/>
        <v>0.63296747813097365</v>
      </c>
      <c r="AN152" s="79"/>
      <c r="AO152" s="79"/>
      <c r="AP152" s="79">
        <v>1</v>
      </c>
      <c r="AQ152" s="79"/>
      <c r="AR152" s="79"/>
      <c r="AS152" s="79"/>
      <c r="AT152" s="79"/>
      <c r="AU152" s="79"/>
      <c r="AV152" s="79">
        <v>1</v>
      </c>
      <c r="AW152" s="79"/>
      <c r="AX152" s="79"/>
      <c r="AY152" s="79"/>
      <c r="AZ152" s="75">
        <f t="shared" si="89"/>
        <v>2</v>
      </c>
      <c r="BA152" s="77">
        <f t="shared" si="90"/>
        <v>0.16666666666666666</v>
      </c>
      <c r="BC152" s="78">
        <f t="shared" si="91"/>
        <v>0</v>
      </c>
      <c r="BD152" s="78">
        <f t="shared" si="92"/>
        <v>0</v>
      </c>
      <c r="BE152" s="78">
        <f t="shared" si="93"/>
        <v>0.63296747813097365</v>
      </c>
      <c r="BF152" s="78">
        <f t="shared" si="94"/>
        <v>0</v>
      </c>
      <c r="BG152" s="78">
        <f t="shared" si="95"/>
        <v>0</v>
      </c>
      <c r="BH152" s="78">
        <f t="shared" si="96"/>
        <v>0</v>
      </c>
      <c r="BI152" s="78">
        <f t="shared" si="97"/>
        <v>0</v>
      </c>
      <c r="BJ152" s="78">
        <f t="shared" si="98"/>
        <v>0</v>
      </c>
      <c r="BK152" s="78">
        <f t="shared" si="99"/>
        <v>0.63296747813097365</v>
      </c>
      <c r="BL152" s="78">
        <f t="shared" si="100"/>
        <v>0</v>
      </c>
      <c r="BM152" s="78">
        <f t="shared" si="101"/>
        <v>0</v>
      </c>
      <c r="BN152" s="78">
        <f t="shared" si="102"/>
        <v>0</v>
      </c>
      <c r="BO152" s="78">
        <f t="shared" si="74"/>
        <v>1.2659349562619473</v>
      </c>
      <c r="BP152" s="78">
        <f t="shared" si="103"/>
        <v>0.10549457968849561</v>
      </c>
      <c r="BQ152"/>
    </row>
    <row r="153" spans="1:69">
      <c r="A153" s="79" t="s">
        <v>7127</v>
      </c>
      <c r="B153" s="74"/>
      <c r="C153" s="79" t="s">
        <v>10922</v>
      </c>
      <c r="D153" s="75" t="str">
        <f>INDEX('PRICE LIST'!$D:$D,MATCH(RUTIN!C153,'PRICE LIST'!$E:$E,0))</f>
        <v>RING</v>
      </c>
      <c r="E153" s="919" t="str">
        <f>IFERROR(VLOOKUP(C153,'PRICE LIST'!E:M,2,0),0)</f>
        <v>O RING M5</v>
      </c>
      <c r="F153" s="187" t="s">
        <v>7124</v>
      </c>
      <c r="G153" s="79" t="s">
        <v>109</v>
      </c>
      <c r="H153" s="919">
        <f>IFERROR(IF(G153="FOH",VLOOKUP(C153,'PRICE LIST'!E:Z,20,0),IF(G153="OPEX",VLOOKUP(C153,'PRICE LIST'!E:Z,21,0),0)),0)</f>
        <v>0</v>
      </c>
      <c r="I153" s="919">
        <f>IFERROR(IF(G153="FOH",VLOOKUP(H153,'PRICE LIST'!X:Z,3,0),IF(G153="OPEX",VLOOKUP(H153,'PRICE LIST'!Y:Z,2,0),0)),0)</f>
        <v>0</v>
      </c>
      <c r="J153" s="206" t="s">
        <v>33</v>
      </c>
      <c r="K153" s="206" t="s">
        <v>183</v>
      </c>
      <c r="L153" s="75" t="str">
        <f t="shared" si="75"/>
        <v>ALL</v>
      </c>
      <c r="M153" s="75" t="str">
        <f t="shared" si="76"/>
        <v>ALL</v>
      </c>
      <c r="N153" s="75" t="str">
        <f>IFERROR(VLOOKUP(C153,'PRICE LIST'!E:M,3,0),0)</f>
        <v>PACK</v>
      </c>
      <c r="O153" s="75" t="str">
        <f>IFERROR(VLOOKUP(C153,'PRICE LIST'!E:M,5,0),0)</f>
        <v>IDR</v>
      </c>
      <c r="P153" s="75">
        <f>IFERROR(VLOOKUP(C153,'PRICE LIST'!E:Z,8,0),0)</f>
        <v>7500</v>
      </c>
      <c r="Q153" s="75">
        <f>IFERROR(VLOOKUP(C153,'PRICE LIST'!E:Z,9,0),0)</f>
        <v>7500</v>
      </c>
      <c r="R153" s="75">
        <f>IFERROR(VLOOKUP(C153,'PRICE LIST'!E:Z,10,0),0)</f>
        <v>7500</v>
      </c>
      <c r="S153" s="75">
        <f>IFERROR(VLOOKUP(C153,'PRICE LIST'!E:Z,11,0),0)</f>
        <v>7500</v>
      </c>
      <c r="T153" s="75">
        <f>IFERROR(VLOOKUP(C153,'PRICE LIST'!E:Z,12,0),0)</f>
        <v>7500</v>
      </c>
      <c r="U153" s="75">
        <f>IFERROR(VLOOKUP(C153,'PRICE LIST'!E:Z,13,0),0)</f>
        <v>7500</v>
      </c>
      <c r="V153" s="75">
        <f>IFERROR(VLOOKUP(C153,'PRICE LIST'!E:Z,14,0),0)</f>
        <v>7500</v>
      </c>
      <c r="W153" s="75">
        <f>IFERROR(VLOOKUP(C153,'PRICE LIST'!E:Z,15,0),0)</f>
        <v>7500</v>
      </c>
      <c r="X153" s="75">
        <f>IFERROR(VLOOKUP(C153,'PRICE LIST'!E:Z,16,0),0)</f>
        <v>7500</v>
      </c>
      <c r="Y153" s="75">
        <f>IFERROR(VLOOKUP(C153,'PRICE LIST'!E:Z,17,0),0)</f>
        <v>7500</v>
      </c>
      <c r="Z153" s="75">
        <f>IFERROR(VLOOKUP(C153,'PRICE LIST'!E:Z,18,0),0)</f>
        <v>7500</v>
      </c>
      <c r="AA153" s="75">
        <f>IFERROR(VLOOKUP(C153,'PRICE LIST'!E:Z,19,0),0)</f>
        <v>7500</v>
      </c>
      <c r="AB153" s="178">
        <f t="shared" si="77"/>
        <v>0.47472560859823021</v>
      </c>
      <c r="AC153" s="178">
        <f t="shared" si="78"/>
        <v>0.47472560859823021</v>
      </c>
      <c r="AD153" s="178">
        <f t="shared" si="79"/>
        <v>0.47472560859823021</v>
      </c>
      <c r="AE153" s="178">
        <f t="shared" si="80"/>
        <v>0.47472560859823021</v>
      </c>
      <c r="AF153" s="178">
        <f t="shared" si="81"/>
        <v>0.47472560859823021</v>
      </c>
      <c r="AG153" s="178">
        <f t="shared" si="82"/>
        <v>0.47472560859823021</v>
      </c>
      <c r="AH153" s="178">
        <f t="shared" si="83"/>
        <v>0.47472560859823021</v>
      </c>
      <c r="AI153" s="178">
        <f t="shared" si="84"/>
        <v>0.47472560859823021</v>
      </c>
      <c r="AJ153" s="178">
        <f t="shared" si="85"/>
        <v>0.47472560859823021</v>
      </c>
      <c r="AK153" s="178">
        <f t="shared" si="86"/>
        <v>0.47472560859823021</v>
      </c>
      <c r="AL153" s="178">
        <f t="shared" si="87"/>
        <v>0.47472560859823021</v>
      </c>
      <c r="AM153" s="178">
        <f t="shared" si="88"/>
        <v>0.47472560859823021</v>
      </c>
      <c r="AN153" s="79"/>
      <c r="AO153" s="79"/>
      <c r="AP153" s="79">
        <v>1</v>
      </c>
      <c r="AQ153" s="79"/>
      <c r="AR153" s="79"/>
      <c r="AS153" s="79"/>
      <c r="AT153" s="79"/>
      <c r="AU153" s="79"/>
      <c r="AV153" s="79">
        <v>1</v>
      </c>
      <c r="AW153" s="79"/>
      <c r="AX153" s="79"/>
      <c r="AY153" s="79"/>
      <c r="AZ153" s="75">
        <f t="shared" si="89"/>
        <v>2</v>
      </c>
      <c r="BA153" s="77">
        <f t="shared" si="90"/>
        <v>0.16666666666666666</v>
      </c>
      <c r="BC153" s="78">
        <f t="shared" si="91"/>
        <v>0</v>
      </c>
      <c r="BD153" s="78">
        <f t="shared" si="92"/>
        <v>0</v>
      </c>
      <c r="BE153" s="78">
        <f t="shared" si="93"/>
        <v>0.47472560859823021</v>
      </c>
      <c r="BF153" s="78">
        <f t="shared" si="94"/>
        <v>0</v>
      </c>
      <c r="BG153" s="78">
        <f t="shared" si="95"/>
        <v>0</v>
      </c>
      <c r="BH153" s="78">
        <f t="shared" si="96"/>
        <v>0</v>
      </c>
      <c r="BI153" s="78">
        <f t="shared" si="97"/>
        <v>0</v>
      </c>
      <c r="BJ153" s="78">
        <f t="shared" si="98"/>
        <v>0</v>
      </c>
      <c r="BK153" s="78">
        <f t="shared" si="99"/>
        <v>0.47472560859823021</v>
      </c>
      <c r="BL153" s="78">
        <f t="shared" si="100"/>
        <v>0</v>
      </c>
      <c r="BM153" s="78">
        <f t="shared" si="101"/>
        <v>0</v>
      </c>
      <c r="BN153" s="78">
        <f t="shared" si="102"/>
        <v>0</v>
      </c>
      <c r="BO153" s="78">
        <f t="shared" si="74"/>
        <v>0.94945121719646042</v>
      </c>
      <c r="BP153" s="78">
        <f t="shared" si="103"/>
        <v>7.9120934766371706E-2</v>
      </c>
      <c r="BQ153"/>
    </row>
    <row r="154" spans="1:69">
      <c r="A154" s="79" t="s">
        <v>7127</v>
      </c>
      <c r="B154" s="74"/>
      <c r="C154" s="79" t="s">
        <v>11301</v>
      </c>
      <c r="D154" s="75" t="str">
        <f>INDEX('PRICE LIST'!$D:$D,MATCH(RUTIN!C154,'PRICE LIST'!$E:$E,0))</f>
        <v>RING</v>
      </c>
      <c r="E154" s="919" t="str">
        <f>IFERROR(VLOOKUP(C154,'PRICE LIST'!E:M,2,0),0)</f>
        <v>O RING M6</v>
      </c>
      <c r="F154" s="187" t="s">
        <v>7124</v>
      </c>
      <c r="G154" s="79" t="s">
        <v>109</v>
      </c>
      <c r="H154" s="919">
        <f>IFERROR(IF(G154="FOH",VLOOKUP(C154,'PRICE LIST'!E:Z,20,0),IF(G154="OPEX",VLOOKUP(C154,'PRICE LIST'!E:Z,21,0),0)),0)</f>
        <v>0</v>
      </c>
      <c r="I154" s="919">
        <f>IFERROR(IF(G154="FOH",VLOOKUP(H154,'PRICE LIST'!X:Z,3,0),IF(G154="OPEX",VLOOKUP(H154,'PRICE LIST'!Y:Z,2,0),0)),0)</f>
        <v>0</v>
      </c>
      <c r="J154" s="206" t="s">
        <v>33</v>
      </c>
      <c r="K154" s="206" t="s">
        <v>183</v>
      </c>
      <c r="L154" s="75" t="str">
        <f t="shared" si="75"/>
        <v>ALL</v>
      </c>
      <c r="M154" s="75" t="str">
        <f t="shared" si="76"/>
        <v>ALL</v>
      </c>
      <c r="N154" s="75" t="str">
        <f>IFERROR(VLOOKUP(C154,'PRICE LIST'!E:M,3,0),0)</f>
        <v>PACK</v>
      </c>
      <c r="O154" s="75" t="str">
        <f>IFERROR(VLOOKUP(C154,'PRICE LIST'!E:M,5,0),0)</f>
        <v>IDR</v>
      </c>
      <c r="P154" s="75">
        <f>IFERROR(VLOOKUP(C154,'PRICE LIST'!E:Z,8,0),0)</f>
        <v>8000</v>
      </c>
      <c r="Q154" s="75">
        <f>IFERROR(VLOOKUP(C154,'PRICE LIST'!E:Z,9,0),0)</f>
        <v>8000</v>
      </c>
      <c r="R154" s="75">
        <f>IFERROR(VLOOKUP(C154,'PRICE LIST'!E:Z,10,0),0)</f>
        <v>8000</v>
      </c>
      <c r="S154" s="75">
        <f>IFERROR(VLOOKUP(C154,'PRICE LIST'!E:Z,11,0),0)</f>
        <v>8000</v>
      </c>
      <c r="T154" s="75">
        <f>IFERROR(VLOOKUP(C154,'PRICE LIST'!E:Z,12,0),0)</f>
        <v>8000</v>
      </c>
      <c r="U154" s="75">
        <f>IFERROR(VLOOKUP(C154,'PRICE LIST'!E:Z,13,0),0)</f>
        <v>8000</v>
      </c>
      <c r="V154" s="75">
        <f>IFERROR(VLOOKUP(C154,'PRICE LIST'!E:Z,14,0),0)</f>
        <v>8000</v>
      </c>
      <c r="W154" s="75">
        <f>IFERROR(VLOOKUP(C154,'PRICE LIST'!E:Z,15,0),0)</f>
        <v>8000</v>
      </c>
      <c r="X154" s="75">
        <f>IFERROR(VLOOKUP(C154,'PRICE LIST'!E:Z,16,0),0)</f>
        <v>8000</v>
      </c>
      <c r="Y154" s="75">
        <f>IFERROR(VLOOKUP(C154,'PRICE LIST'!E:Z,17,0),0)</f>
        <v>8000</v>
      </c>
      <c r="Z154" s="75">
        <f>IFERROR(VLOOKUP(C154,'PRICE LIST'!E:Z,18,0),0)</f>
        <v>8000</v>
      </c>
      <c r="AA154" s="75">
        <f>IFERROR(VLOOKUP(C154,'PRICE LIST'!E:Z,19,0),0)</f>
        <v>8000</v>
      </c>
      <c r="AB154" s="178">
        <f t="shared" si="77"/>
        <v>0.50637398250477894</v>
      </c>
      <c r="AC154" s="178">
        <f t="shared" si="78"/>
        <v>0.50637398250477894</v>
      </c>
      <c r="AD154" s="178">
        <f t="shared" si="79"/>
        <v>0.50637398250477894</v>
      </c>
      <c r="AE154" s="178">
        <f t="shared" si="80"/>
        <v>0.50637398250477894</v>
      </c>
      <c r="AF154" s="178">
        <f t="shared" si="81"/>
        <v>0.50637398250477894</v>
      </c>
      <c r="AG154" s="178">
        <f t="shared" si="82"/>
        <v>0.50637398250477894</v>
      </c>
      <c r="AH154" s="178">
        <f t="shared" si="83"/>
        <v>0.50637398250477894</v>
      </c>
      <c r="AI154" s="178">
        <f t="shared" si="84"/>
        <v>0.50637398250477894</v>
      </c>
      <c r="AJ154" s="178">
        <f t="shared" si="85"/>
        <v>0.50637398250477894</v>
      </c>
      <c r="AK154" s="178">
        <f t="shared" si="86"/>
        <v>0.50637398250477894</v>
      </c>
      <c r="AL154" s="178">
        <f t="shared" si="87"/>
        <v>0.50637398250477894</v>
      </c>
      <c r="AM154" s="178">
        <f t="shared" si="88"/>
        <v>0.50637398250477894</v>
      </c>
      <c r="AN154" s="79"/>
      <c r="AO154" s="79"/>
      <c r="AP154" s="79"/>
      <c r="AQ154" s="79">
        <v>1</v>
      </c>
      <c r="AR154" s="79"/>
      <c r="AS154" s="79"/>
      <c r="AT154" s="79"/>
      <c r="AU154" s="79"/>
      <c r="AV154" s="79"/>
      <c r="AW154" s="79">
        <v>1</v>
      </c>
      <c r="AX154" s="79"/>
      <c r="AY154" s="79"/>
      <c r="AZ154" s="75">
        <f t="shared" si="89"/>
        <v>2</v>
      </c>
      <c r="BA154" s="77">
        <f t="shared" si="90"/>
        <v>0.16666666666666666</v>
      </c>
      <c r="BC154" s="78">
        <f t="shared" si="91"/>
        <v>0</v>
      </c>
      <c r="BD154" s="78">
        <f t="shared" si="92"/>
        <v>0</v>
      </c>
      <c r="BE154" s="78">
        <f t="shared" si="93"/>
        <v>0</v>
      </c>
      <c r="BF154" s="78">
        <f t="shared" si="94"/>
        <v>0.50637398250477894</v>
      </c>
      <c r="BG154" s="78">
        <f t="shared" si="95"/>
        <v>0</v>
      </c>
      <c r="BH154" s="78">
        <f t="shared" si="96"/>
        <v>0</v>
      </c>
      <c r="BI154" s="78">
        <f t="shared" si="97"/>
        <v>0</v>
      </c>
      <c r="BJ154" s="78">
        <f t="shared" si="98"/>
        <v>0</v>
      </c>
      <c r="BK154" s="78">
        <f t="shared" si="99"/>
        <v>0</v>
      </c>
      <c r="BL154" s="78">
        <f t="shared" si="100"/>
        <v>0.50637398250477894</v>
      </c>
      <c r="BM154" s="78">
        <f t="shared" si="101"/>
        <v>0</v>
      </c>
      <c r="BN154" s="78">
        <f t="shared" si="102"/>
        <v>0</v>
      </c>
      <c r="BO154" s="78">
        <f t="shared" si="74"/>
        <v>1.0127479650095579</v>
      </c>
      <c r="BP154" s="78">
        <f t="shared" si="103"/>
        <v>8.439566375079649E-2</v>
      </c>
      <c r="BQ154"/>
    </row>
    <row r="155" spans="1:69">
      <c r="A155" s="79" t="s">
        <v>7127</v>
      </c>
      <c r="B155" s="74"/>
      <c r="C155" s="79" t="s">
        <v>11302</v>
      </c>
      <c r="D155" s="75" t="str">
        <f>INDEX('PRICE LIST'!$D:$D,MATCH(RUTIN!C155,'PRICE LIST'!$E:$E,0))</f>
        <v>RING</v>
      </c>
      <c r="E155" s="919" t="str">
        <f>IFERROR(VLOOKUP(C155,'PRICE LIST'!E:M,2,0),0)</f>
        <v>O RING M8</v>
      </c>
      <c r="F155" s="187" t="s">
        <v>7124</v>
      </c>
      <c r="G155" s="79" t="s">
        <v>109</v>
      </c>
      <c r="H155" s="919">
        <f>IFERROR(IF(G155="FOH",VLOOKUP(C155,'PRICE LIST'!E:Z,20,0),IF(G155="OPEX",VLOOKUP(C155,'PRICE LIST'!E:Z,21,0),0)),0)</f>
        <v>0</v>
      </c>
      <c r="I155" s="919">
        <f>IFERROR(IF(G155="FOH",VLOOKUP(H155,'PRICE LIST'!X:Z,3,0),IF(G155="OPEX",VLOOKUP(H155,'PRICE LIST'!Y:Z,2,0),0)),0)</f>
        <v>0</v>
      </c>
      <c r="J155" s="206" t="s">
        <v>33</v>
      </c>
      <c r="K155" s="206" t="s">
        <v>183</v>
      </c>
      <c r="L155" s="75" t="str">
        <f t="shared" si="75"/>
        <v>ALL</v>
      </c>
      <c r="M155" s="75" t="str">
        <f t="shared" si="76"/>
        <v>ALL</v>
      </c>
      <c r="N155" s="75" t="str">
        <f>IFERROR(VLOOKUP(C155,'PRICE LIST'!E:M,3,0),0)</f>
        <v>PACK</v>
      </c>
      <c r="O155" s="75" t="str">
        <f>IFERROR(VLOOKUP(C155,'PRICE LIST'!E:M,5,0),0)</f>
        <v>IDR</v>
      </c>
      <c r="P155" s="75">
        <f>IFERROR(VLOOKUP(C155,'PRICE LIST'!E:Z,8,0),0)</f>
        <v>13000</v>
      </c>
      <c r="Q155" s="75">
        <f>IFERROR(VLOOKUP(C155,'PRICE LIST'!E:Z,9,0),0)</f>
        <v>13000</v>
      </c>
      <c r="R155" s="75">
        <f>IFERROR(VLOOKUP(C155,'PRICE LIST'!E:Z,10,0),0)</f>
        <v>13000</v>
      </c>
      <c r="S155" s="75">
        <f>IFERROR(VLOOKUP(C155,'PRICE LIST'!E:Z,11,0),0)</f>
        <v>13000</v>
      </c>
      <c r="T155" s="75">
        <f>IFERROR(VLOOKUP(C155,'PRICE LIST'!E:Z,12,0),0)</f>
        <v>13000</v>
      </c>
      <c r="U155" s="75">
        <f>IFERROR(VLOOKUP(C155,'PRICE LIST'!E:Z,13,0),0)</f>
        <v>13000</v>
      </c>
      <c r="V155" s="75">
        <f>IFERROR(VLOOKUP(C155,'PRICE LIST'!E:Z,14,0),0)</f>
        <v>13000</v>
      </c>
      <c r="W155" s="75">
        <f>IFERROR(VLOOKUP(C155,'PRICE LIST'!E:Z,15,0),0)</f>
        <v>13000</v>
      </c>
      <c r="X155" s="75">
        <f>IFERROR(VLOOKUP(C155,'PRICE LIST'!E:Z,16,0),0)</f>
        <v>13000</v>
      </c>
      <c r="Y155" s="75">
        <f>IFERROR(VLOOKUP(C155,'PRICE LIST'!E:Z,17,0),0)</f>
        <v>13000</v>
      </c>
      <c r="Z155" s="75">
        <f>IFERROR(VLOOKUP(C155,'PRICE LIST'!E:Z,18,0),0)</f>
        <v>13000</v>
      </c>
      <c r="AA155" s="75">
        <f>IFERROR(VLOOKUP(C155,'PRICE LIST'!E:Z,19,0),0)</f>
        <v>13000</v>
      </c>
      <c r="AB155" s="178">
        <f t="shared" si="77"/>
        <v>0.82285772157026571</v>
      </c>
      <c r="AC155" s="178">
        <f t="shared" si="78"/>
        <v>0.82285772157026571</v>
      </c>
      <c r="AD155" s="178">
        <f t="shared" si="79"/>
        <v>0.82285772157026571</v>
      </c>
      <c r="AE155" s="178">
        <f t="shared" si="80"/>
        <v>0.82285772157026571</v>
      </c>
      <c r="AF155" s="178">
        <f t="shared" si="81"/>
        <v>0.82285772157026571</v>
      </c>
      <c r="AG155" s="178">
        <f t="shared" si="82"/>
        <v>0.82285772157026571</v>
      </c>
      <c r="AH155" s="178">
        <f t="shared" si="83"/>
        <v>0.82285772157026571</v>
      </c>
      <c r="AI155" s="178">
        <f t="shared" si="84"/>
        <v>0.82285772157026571</v>
      </c>
      <c r="AJ155" s="178">
        <f t="shared" si="85"/>
        <v>0.82285772157026571</v>
      </c>
      <c r="AK155" s="178">
        <f t="shared" si="86"/>
        <v>0.82285772157026571</v>
      </c>
      <c r="AL155" s="178">
        <f t="shared" si="87"/>
        <v>0.82285772157026571</v>
      </c>
      <c r="AM155" s="178">
        <f t="shared" si="88"/>
        <v>0.82285772157026571</v>
      </c>
      <c r="AN155" s="79"/>
      <c r="AO155" s="79"/>
      <c r="AP155" s="79"/>
      <c r="AQ155" s="79">
        <v>1</v>
      </c>
      <c r="AR155" s="79"/>
      <c r="AS155" s="79"/>
      <c r="AT155" s="79"/>
      <c r="AU155" s="79"/>
      <c r="AV155" s="79"/>
      <c r="AW155" s="79">
        <v>1</v>
      </c>
      <c r="AX155" s="79"/>
      <c r="AY155" s="79"/>
      <c r="AZ155" s="75">
        <f t="shared" si="89"/>
        <v>2</v>
      </c>
      <c r="BA155" s="77">
        <f t="shared" si="90"/>
        <v>0.16666666666666666</v>
      </c>
      <c r="BC155" s="78">
        <f t="shared" si="91"/>
        <v>0</v>
      </c>
      <c r="BD155" s="78">
        <f t="shared" si="92"/>
        <v>0</v>
      </c>
      <c r="BE155" s="78">
        <f t="shared" si="93"/>
        <v>0</v>
      </c>
      <c r="BF155" s="78">
        <f t="shared" si="94"/>
        <v>0.82285772157026571</v>
      </c>
      <c r="BG155" s="78">
        <f t="shared" si="95"/>
        <v>0</v>
      </c>
      <c r="BH155" s="78">
        <f t="shared" si="96"/>
        <v>0</v>
      </c>
      <c r="BI155" s="78">
        <f t="shared" si="97"/>
        <v>0</v>
      </c>
      <c r="BJ155" s="78">
        <f t="shared" si="98"/>
        <v>0</v>
      </c>
      <c r="BK155" s="78">
        <f t="shared" si="99"/>
        <v>0</v>
      </c>
      <c r="BL155" s="78">
        <f t="shared" si="100"/>
        <v>0.82285772157026571</v>
      </c>
      <c r="BM155" s="78">
        <f t="shared" si="101"/>
        <v>0</v>
      </c>
      <c r="BN155" s="78">
        <f t="shared" si="102"/>
        <v>0</v>
      </c>
      <c r="BO155" s="78">
        <f t="shared" si="74"/>
        <v>1.6457154431405314</v>
      </c>
      <c r="BP155" s="78">
        <f t="shared" si="103"/>
        <v>0.13714295359504428</v>
      </c>
      <c r="BQ155"/>
    </row>
    <row r="156" spans="1:69">
      <c r="A156" s="79" t="s">
        <v>7127</v>
      </c>
      <c r="B156" s="74"/>
      <c r="C156" s="79" t="s">
        <v>11068</v>
      </c>
      <c r="D156" s="75" t="str">
        <f>INDEX('PRICE LIST'!$D:$D,MATCH(RUTIN!C156,'PRICE LIST'!$E:$E,0))</f>
        <v>RING</v>
      </c>
      <c r="E156" s="919" t="str">
        <f>IFERROR(VLOOKUP(C156,'PRICE LIST'!E:M,2,0),0)</f>
        <v>O RING M10</v>
      </c>
      <c r="F156" s="187" t="s">
        <v>7124</v>
      </c>
      <c r="G156" s="79" t="s">
        <v>109</v>
      </c>
      <c r="H156" s="919">
        <f>IFERROR(IF(G156="FOH",VLOOKUP(C156,'PRICE LIST'!E:Z,20,0),IF(G156="OPEX",VLOOKUP(C156,'PRICE LIST'!E:Z,21,0),0)),0)</f>
        <v>0</v>
      </c>
      <c r="I156" s="919">
        <f>IFERROR(IF(G156="FOH",VLOOKUP(H156,'PRICE LIST'!X:Z,3,0),IF(G156="OPEX",VLOOKUP(H156,'PRICE LIST'!Y:Z,2,0),0)),0)</f>
        <v>0</v>
      </c>
      <c r="J156" s="206" t="s">
        <v>33</v>
      </c>
      <c r="K156" s="206" t="s">
        <v>183</v>
      </c>
      <c r="L156" s="75" t="str">
        <f t="shared" si="75"/>
        <v>ALL</v>
      </c>
      <c r="M156" s="75" t="str">
        <f t="shared" si="76"/>
        <v>ALL</v>
      </c>
      <c r="N156" s="75" t="str">
        <f>IFERROR(VLOOKUP(C156,'PRICE LIST'!E:M,3,0),0)</f>
        <v>PACK</v>
      </c>
      <c r="O156" s="75" t="str">
        <f>IFERROR(VLOOKUP(C156,'PRICE LIST'!E:M,5,0),0)</f>
        <v>IDR</v>
      </c>
      <c r="P156" s="75">
        <f>IFERROR(VLOOKUP(C156,'PRICE LIST'!E:Z,8,0),0)</f>
        <v>12000</v>
      </c>
      <c r="Q156" s="75">
        <f>IFERROR(VLOOKUP(C156,'PRICE LIST'!E:Z,9,0),0)</f>
        <v>12000</v>
      </c>
      <c r="R156" s="75">
        <f>IFERROR(VLOOKUP(C156,'PRICE LIST'!E:Z,10,0),0)</f>
        <v>12000</v>
      </c>
      <c r="S156" s="75">
        <f>IFERROR(VLOOKUP(C156,'PRICE LIST'!E:Z,11,0),0)</f>
        <v>12000</v>
      </c>
      <c r="T156" s="75">
        <f>IFERROR(VLOOKUP(C156,'PRICE LIST'!E:Z,12,0),0)</f>
        <v>12000</v>
      </c>
      <c r="U156" s="75">
        <f>IFERROR(VLOOKUP(C156,'PRICE LIST'!E:Z,13,0),0)</f>
        <v>12000</v>
      </c>
      <c r="V156" s="75">
        <f>IFERROR(VLOOKUP(C156,'PRICE LIST'!E:Z,14,0),0)</f>
        <v>12000</v>
      </c>
      <c r="W156" s="75">
        <f>IFERROR(VLOOKUP(C156,'PRICE LIST'!E:Z,15,0),0)</f>
        <v>12000</v>
      </c>
      <c r="X156" s="75">
        <f>IFERROR(VLOOKUP(C156,'PRICE LIST'!E:Z,16,0),0)</f>
        <v>12000</v>
      </c>
      <c r="Y156" s="75">
        <f>IFERROR(VLOOKUP(C156,'PRICE LIST'!E:Z,17,0),0)</f>
        <v>12000</v>
      </c>
      <c r="Z156" s="75">
        <f>IFERROR(VLOOKUP(C156,'PRICE LIST'!E:Z,18,0),0)</f>
        <v>12000</v>
      </c>
      <c r="AA156" s="75">
        <f>IFERROR(VLOOKUP(C156,'PRICE LIST'!E:Z,19,0),0)</f>
        <v>12000</v>
      </c>
      <c r="AB156" s="178">
        <f t="shared" si="77"/>
        <v>0.75956097375716836</v>
      </c>
      <c r="AC156" s="178">
        <f t="shared" si="78"/>
        <v>0.75956097375716836</v>
      </c>
      <c r="AD156" s="178">
        <f t="shared" si="79"/>
        <v>0.75956097375716836</v>
      </c>
      <c r="AE156" s="178">
        <f t="shared" si="80"/>
        <v>0.75956097375716836</v>
      </c>
      <c r="AF156" s="178">
        <f t="shared" si="81"/>
        <v>0.75956097375716836</v>
      </c>
      <c r="AG156" s="178">
        <f t="shared" si="82"/>
        <v>0.75956097375716836</v>
      </c>
      <c r="AH156" s="178">
        <f t="shared" si="83"/>
        <v>0.75956097375716836</v>
      </c>
      <c r="AI156" s="178">
        <f t="shared" si="84"/>
        <v>0.75956097375716836</v>
      </c>
      <c r="AJ156" s="178">
        <f t="shared" si="85"/>
        <v>0.75956097375716836</v>
      </c>
      <c r="AK156" s="178">
        <f t="shared" si="86"/>
        <v>0.75956097375716836</v>
      </c>
      <c r="AL156" s="178">
        <f t="shared" si="87"/>
        <v>0.75956097375716836</v>
      </c>
      <c r="AM156" s="178">
        <f t="shared" si="88"/>
        <v>0.75956097375716836</v>
      </c>
      <c r="AN156" s="79"/>
      <c r="AO156" s="79"/>
      <c r="AP156" s="79"/>
      <c r="AQ156" s="79">
        <v>1</v>
      </c>
      <c r="AR156" s="79"/>
      <c r="AS156" s="79"/>
      <c r="AT156" s="79"/>
      <c r="AU156" s="79"/>
      <c r="AV156" s="79"/>
      <c r="AW156" s="79">
        <v>1</v>
      </c>
      <c r="AX156" s="79"/>
      <c r="AY156" s="79"/>
      <c r="AZ156" s="75">
        <f t="shared" si="89"/>
        <v>2</v>
      </c>
      <c r="BA156" s="77">
        <f t="shared" si="90"/>
        <v>0.16666666666666666</v>
      </c>
      <c r="BC156" s="78">
        <f t="shared" si="91"/>
        <v>0</v>
      </c>
      <c r="BD156" s="78">
        <f t="shared" si="92"/>
        <v>0</v>
      </c>
      <c r="BE156" s="78">
        <f t="shared" si="93"/>
        <v>0</v>
      </c>
      <c r="BF156" s="78">
        <f t="shared" si="94"/>
        <v>0.75956097375716836</v>
      </c>
      <c r="BG156" s="78">
        <f t="shared" si="95"/>
        <v>0</v>
      </c>
      <c r="BH156" s="78">
        <f t="shared" si="96"/>
        <v>0</v>
      </c>
      <c r="BI156" s="78">
        <f t="shared" si="97"/>
        <v>0</v>
      </c>
      <c r="BJ156" s="78">
        <f t="shared" si="98"/>
        <v>0</v>
      </c>
      <c r="BK156" s="78">
        <f t="shared" si="99"/>
        <v>0</v>
      </c>
      <c r="BL156" s="78">
        <f t="shared" si="100"/>
        <v>0.75956097375716836</v>
      </c>
      <c r="BM156" s="78">
        <f t="shared" si="101"/>
        <v>0</v>
      </c>
      <c r="BN156" s="78">
        <f t="shared" si="102"/>
        <v>0</v>
      </c>
      <c r="BO156" s="78">
        <f t="shared" si="74"/>
        <v>1.5191219475143367</v>
      </c>
      <c r="BP156" s="78">
        <f t="shared" si="103"/>
        <v>0.12659349562619474</v>
      </c>
      <c r="BQ156"/>
    </row>
    <row r="157" spans="1:69">
      <c r="A157" s="79" t="s">
        <v>7127</v>
      </c>
      <c r="B157" s="74"/>
      <c r="C157" s="79" t="s">
        <v>11070</v>
      </c>
      <c r="D157" s="75" t="str">
        <f>INDEX('PRICE LIST'!$D:$D,MATCH(RUTIN!C157,'PRICE LIST'!$E:$E,0))</f>
        <v>RING</v>
      </c>
      <c r="E157" s="919" t="str">
        <f>IFERROR(VLOOKUP(C157,'PRICE LIST'!E:M,2,0),0)</f>
        <v>RING PER 3</v>
      </c>
      <c r="F157" s="187" t="s">
        <v>7124</v>
      </c>
      <c r="G157" s="79" t="s">
        <v>109</v>
      </c>
      <c r="H157" s="919">
        <f>IFERROR(IF(G157="FOH",VLOOKUP(C157,'PRICE LIST'!E:Z,20,0),IF(G157="OPEX",VLOOKUP(C157,'PRICE LIST'!E:Z,21,0),0)),0)</f>
        <v>0</v>
      </c>
      <c r="I157" s="919">
        <f>IFERROR(IF(G157="FOH",VLOOKUP(H157,'PRICE LIST'!X:Z,3,0),IF(G157="OPEX",VLOOKUP(H157,'PRICE LIST'!Y:Z,2,0),0)),0)</f>
        <v>0</v>
      </c>
      <c r="J157" s="206" t="s">
        <v>33</v>
      </c>
      <c r="K157" s="206" t="s">
        <v>183</v>
      </c>
      <c r="L157" s="75" t="str">
        <f t="shared" si="75"/>
        <v>ALL</v>
      </c>
      <c r="M157" s="75" t="str">
        <f t="shared" si="76"/>
        <v>ALL</v>
      </c>
      <c r="N157" s="75" t="str">
        <f>IFERROR(VLOOKUP(C157,'PRICE LIST'!E:M,3,0),0)</f>
        <v>PACK</v>
      </c>
      <c r="O157" s="75" t="str">
        <f>IFERROR(VLOOKUP(C157,'PRICE LIST'!E:M,5,0),0)</f>
        <v>IDR</v>
      </c>
      <c r="P157" s="75">
        <f>IFERROR(VLOOKUP(C157,'PRICE LIST'!E:Z,8,0),0)</f>
        <v>5000</v>
      </c>
      <c r="Q157" s="75">
        <f>IFERROR(VLOOKUP(C157,'PRICE LIST'!E:Z,9,0),0)</f>
        <v>5000</v>
      </c>
      <c r="R157" s="75">
        <f>IFERROR(VLOOKUP(C157,'PRICE LIST'!E:Z,10,0),0)</f>
        <v>5000</v>
      </c>
      <c r="S157" s="75">
        <f>IFERROR(VLOOKUP(C157,'PRICE LIST'!E:Z,11,0),0)</f>
        <v>5000</v>
      </c>
      <c r="T157" s="75">
        <f>IFERROR(VLOOKUP(C157,'PRICE LIST'!E:Z,12,0),0)</f>
        <v>5000</v>
      </c>
      <c r="U157" s="75">
        <f>IFERROR(VLOOKUP(C157,'PRICE LIST'!E:Z,13,0),0)</f>
        <v>5000</v>
      </c>
      <c r="V157" s="75">
        <f>IFERROR(VLOOKUP(C157,'PRICE LIST'!E:Z,14,0),0)</f>
        <v>5000</v>
      </c>
      <c r="W157" s="75">
        <f>IFERROR(VLOOKUP(C157,'PRICE LIST'!E:Z,15,0),0)</f>
        <v>5000</v>
      </c>
      <c r="X157" s="75">
        <f>IFERROR(VLOOKUP(C157,'PRICE LIST'!E:Z,16,0),0)</f>
        <v>5000</v>
      </c>
      <c r="Y157" s="75">
        <f>IFERROR(VLOOKUP(C157,'PRICE LIST'!E:Z,17,0),0)</f>
        <v>5000</v>
      </c>
      <c r="Z157" s="75">
        <f>IFERROR(VLOOKUP(C157,'PRICE LIST'!E:Z,18,0),0)</f>
        <v>5000</v>
      </c>
      <c r="AA157" s="75">
        <f>IFERROR(VLOOKUP(C157,'PRICE LIST'!E:Z,19,0),0)</f>
        <v>5000</v>
      </c>
      <c r="AB157" s="178">
        <f t="shared" si="77"/>
        <v>0.31648373906548682</v>
      </c>
      <c r="AC157" s="178">
        <f t="shared" si="78"/>
        <v>0.31648373906548682</v>
      </c>
      <c r="AD157" s="178">
        <f t="shared" si="79"/>
        <v>0.31648373906548682</v>
      </c>
      <c r="AE157" s="178">
        <f t="shared" si="80"/>
        <v>0.31648373906548682</v>
      </c>
      <c r="AF157" s="178">
        <f t="shared" si="81"/>
        <v>0.31648373906548682</v>
      </c>
      <c r="AG157" s="178">
        <f t="shared" si="82"/>
        <v>0.31648373906548682</v>
      </c>
      <c r="AH157" s="178">
        <f t="shared" si="83"/>
        <v>0.31648373906548682</v>
      </c>
      <c r="AI157" s="178">
        <f t="shared" si="84"/>
        <v>0.31648373906548682</v>
      </c>
      <c r="AJ157" s="178">
        <f t="shared" si="85"/>
        <v>0.31648373906548682</v>
      </c>
      <c r="AK157" s="178">
        <f t="shared" si="86"/>
        <v>0.31648373906548682</v>
      </c>
      <c r="AL157" s="178">
        <f t="shared" si="87"/>
        <v>0.31648373906548682</v>
      </c>
      <c r="AM157" s="178">
        <f t="shared" si="88"/>
        <v>0.31648373906548682</v>
      </c>
      <c r="AN157" s="79"/>
      <c r="AO157" s="79"/>
      <c r="AP157" s="79"/>
      <c r="AQ157" s="79"/>
      <c r="AR157" s="79">
        <v>1</v>
      </c>
      <c r="AS157" s="79"/>
      <c r="AT157" s="79"/>
      <c r="AU157" s="79"/>
      <c r="AV157" s="79"/>
      <c r="AW157" s="79"/>
      <c r="AX157" s="79">
        <v>1</v>
      </c>
      <c r="AY157" s="79"/>
      <c r="AZ157" s="75">
        <f t="shared" si="89"/>
        <v>2</v>
      </c>
      <c r="BA157" s="77">
        <f t="shared" si="90"/>
        <v>0.16666666666666666</v>
      </c>
      <c r="BC157" s="78">
        <f t="shared" si="91"/>
        <v>0</v>
      </c>
      <c r="BD157" s="78">
        <f t="shared" si="92"/>
        <v>0</v>
      </c>
      <c r="BE157" s="78">
        <f t="shared" si="93"/>
        <v>0</v>
      </c>
      <c r="BF157" s="78">
        <f t="shared" si="94"/>
        <v>0</v>
      </c>
      <c r="BG157" s="78">
        <f t="shared" si="95"/>
        <v>0.31648373906548682</v>
      </c>
      <c r="BH157" s="78">
        <f t="shared" si="96"/>
        <v>0</v>
      </c>
      <c r="BI157" s="78">
        <f t="shared" si="97"/>
        <v>0</v>
      </c>
      <c r="BJ157" s="78">
        <f t="shared" si="98"/>
        <v>0</v>
      </c>
      <c r="BK157" s="78">
        <f t="shared" si="99"/>
        <v>0</v>
      </c>
      <c r="BL157" s="78">
        <f t="shared" si="100"/>
        <v>0</v>
      </c>
      <c r="BM157" s="78">
        <f t="shared" si="101"/>
        <v>0.31648373906548682</v>
      </c>
      <c r="BN157" s="78">
        <f t="shared" si="102"/>
        <v>0</v>
      </c>
      <c r="BO157" s="78">
        <f t="shared" si="74"/>
        <v>0.63296747813097365</v>
      </c>
      <c r="BP157" s="78">
        <f t="shared" si="103"/>
        <v>5.2747289844247806E-2</v>
      </c>
      <c r="BQ157"/>
    </row>
    <row r="158" spans="1:69">
      <c r="A158" s="79" t="s">
        <v>7127</v>
      </c>
      <c r="B158" s="74"/>
      <c r="C158" s="79" t="s">
        <v>11071</v>
      </c>
      <c r="D158" s="75" t="str">
        <f>INDEX('PRICE LIST'!$D:$D,MATCH(RUTIN!C158,'PRICE LIST'!$E:$E,0))</f>
        <v>RING</v>
      </c>
      <c r="E158" s="919" t="str">
        <f>IFERROR(VLOOKUP(C158,'PRICE LIST'!E:M,2,0),0)</f>
        <v>RING PER 4</v>
      </c>
      <c r="F158" s="187" t="s">
        <v>7124</v>
      </c>
      <c r="G158" s="79" t="s">
        <v>109</v>
      </c>
      <c r="H158" s="919">
        <f>IFERROR(IF(G158="FOH",VLOOKUP(C158,'PRICE LIST'!E:Z,20,0),IF(G158="OPEX",VLOOKUP(C158,'PRICE LIST'!E:Z,21,0),0)),0)</f>
        <v>0</v>
      </c>
      <c r="I158" s="919">
        <f>IFERROR(IF(G158="FOH",VLOOKUP(H158,'PRICE LIST'!X:Z,3,0),IF(G158="OPEX",VLOOKUP(H158,'PRICE LIST'!Y:Z,2,0),0)),0)</f>
        <v>0</v>
      </c>
      <c r="J158" s="206" t="s">
        <v>33</v>
      </c>
      <c r="K158" s="206" t="s">
        <v>183</v>
      </c>
      <c r="L158" s="75" t="str">
        <f t="shared" si="75"/>
        <v>ALL</v>
      </c>
      <c r="M158" s="75" t="str">
        <f t="shared" si="76"/>
        <v>ALL</v>
      </c>
      <c r="N158" s="75" t="str">
        <f>IFERROR(VLOOKUP(C158,'PRICE LIST'!E:M,3,0),0)</f>
        <v>PACK</v>
      </c>
      <c r="O158" s="75" t="str">
        <f>IFERROR(VLOOKUP(C158,'PRICE LIST'!E:M,5,0),0)</f>
        <v>IDR</v>
      </c>
      <c r="P158" s="75">
        <f>IFERROR(VLOOKUP(C158,'PRICE LIST'!E:Z,8,0),0)</f>
        <v>5000</v>
      </c>
      <c r="Q158" s="75">
        <f>IFERROR(VLOOKUP(C158,'PRICE LIST'!E:Z,9,0),0)</f>
        <v>5000</v>
      </c>
      <c r="R158" s="75">
        <f>IFERROR(VLOOKUP(C158,'PRICE LIST'!E:Z,10,0),0)</f>
        <v>5000</v>
      </c>
      <c r="S158" s="75">
        <f>IFERROR(VLOOKUP(C158,'PRICE LIST'!E:Z,11,0),0)</f>
        <v>5000</v>
      </c>
      <c r="T158" s="75">
        <f>IFERROR(VLOOKUP(C158,'PRICE LIST'!E:Z,12,0),0)</f>
        <v>5000</v>
      </c>
      <c r="U158" s="75">
        <f>IFERROR(VLOOKUP(C158,'PRICE LIST'!E:Z,13,0),0)</f>
        <v>5000</v>
      </c>
      <c r="V158" s="75">
        <f>IFERROR(VLOOKUP(C158,'PRICE LIST'!E:Z,14,0),0)</f>
        <v>5000</v>
      </c>
      <c r="W158" s="75">
        <f>IFERROR(VLOOKUP(C158,'PRICE LIST'!E:Z,15,0),0)</f>
        <v>5000</v>
      </c>
      <c r="X158" s="75">
        <f>IFERROR(VLOOKUP(C158,'PRICE LIST'!E:Z,16,0),0)</f>
        <v>5000</v>
      </c>
      <c r="Y158" s="75">
        <f>IFERROR(VLOOKUP(C158,'PRICE LIST'!E:Z,17,0),0)</f>
        <v>5000</v>
      </c>
      <c r="Z158" s="75">
        <f>IFERROR(VLOOKUP(C158,'PRICE LIST'!E:Z,18,0),0)</f>
        <v>5000</v>
      </c>
      <c r="AA158" s="75">
        <f>IFERROR(VLOOKUP(C158,'PRICE LIST'!E:Z,19,0),0)</f>
        <v>5000</v>
      </c>
      <c r="AB158" s="178">
        <f t="shared" si="77"/>
        <v>0.31648373906548682</v>
      </c>
      <c r="AC158" s="178">
        <f t="shared" si="78"/>
        <v>0.31648373906548682</v>
      </c>
      <c r="AD158" s="178">
        <f t="shared" si="79"/>
        <v>0.31648373906548682</v>
      </c>
      <c r="AE158" s="178">
        <f t="shared" si="80"/>
        <v>0.31648373906548682</v>
      </c>
      <c r="AF158" s="178">
        <f t="shared" si="81"/>
        <v>0.31648373906548682</v>
      </c>
      <c r="AG158" s="178">
        <f t="shared" si="82"/>
        <v>0.31648373906548682</v>
      </c>
      <c r="AH158" s="178">
        <f t="shared" si="83"/>
        <v>0.31648373906548682</v>
      </c>
      <c r="AI158" s="178">
        <f t="shared" si="84"/>
        <v>0.31648373906548682</v>
      </c>
      <c r="AJ158" s="178">
        <f t="shared" si="85"/>
        <v>0.31648373906548682</v>
      </c>
      <c r="AK158" s="178">
        <f t="shared" si="86"/>
        <v>0.31648373906548682</v>
      </c>
      <c r="AL158" s="178">
        <f t="shared" si="87"/>
        <v>0.31648373906548682</v>
      </c>
      <c r="AM158" s="178">
        <f t="shared" si="88"/>
        <v>0.31648373906548682</v>
      </c>
      <c r="AN158" s="79"/>
      <c r="AO158" s="79"/>
      <c r="AP158" s="79"/>
      <c r="AQ158" s="79"/>
      <c r="AR158" s="79">
        <v>1</v>
      </c>
      <c r="AS158" s="79"/>
      <c r="AT158" s="79"/>
      <c r="AU158" s="79"/>
      <c r="AV158" s="79"/>
      <c r="AW158" s="79"/>
      <c r="AX158" s="79">
        <v>1</v>
      </c>
      <c r="AY158" s="79"/>
      <c r="AZ158" s="75">
        <f t="shared" si="89"/>
        <v>2</v>
      </c>
      <c r="BA158" s="77">
        <f t="shared" si="90"/>
        <v>0.16666666666666666</v>
      </c>
      <c r="BC158" s="78">
        <f t="shared" si="91"/>
        <v>0</v>
      </c>
      <c r="BD158" s="78">
        <f t="shared" si="92"/>
        <v>0</v>
      </c>
      <c r="BE158" s="78">
        <f t="shared" si="93"/>
        <v>0</v>
      </c>
      <c r="BF158" s="78">
        <f t="shared" si="94"/>
        <v>0</v>
      </c>
      <c r="BG158" s="78">
        <f t="shared" si="95"/>
        <v>0.31648373906548682</v>
      </c>
      <c r="BH158" s="78">
        <f t="shared" si="96"/>
        <v>0</v>
      </c>
      <c r="BI158" s="78">
        <f t="shared" si="97"/>
        <v>0</v>
      </c>
      <c r="BJ158" s="78">
        <f t="shared" si="98"/>
        <v>0</v>
      </c>
      <c r="BK158" s="78">
        <f t="shared" si="99"/>
        <v>0</v>
      </c>
      <c r="BL158" s="78">
        <f t="shared" si="100"/>
        <v>0</v>
      </c>
      <c r="BM158" s="78">
        <f t="shared" si="101"/>
        <v>0.31648373906548682</v>
      </c>
      <c r="BN158" s="78">
        <f t="shared" si="102"/>
        <v>0</v>
      </c>
      <c r="BO158" s="78">
        <f t="shared" si="74"/>
        <v>0.63296747813097365</v>
      </c>
      <c r="BP158" s="78">
        <f t="shared" si="103"/>
        <v>5.2747289844247806E-2</v>
      </c>
      <c r="BQ158"/>
    </row>
    <row r="159" spans="1:69">
      <c r="A159" s="79" t="s">
        <v>7127</v>
      </c>
      <c r="B159" s="74"/>
      <c r="C159" s="79" t="s">
        <v>10924</v>
      </c>
      <c r="D159" s="75" t="str">
        <f>INDEX('PRICE LIST'!$D:$D,MATCH(RUTIN!C159,'PRICE LIST'!$E:$E,0))</f>
        <v>RING</v>
      </c>
      <c r="E159" s="919" t="str">
        <f>IFERROR(VLOOKUP(C159,'PRICE LIST'!E:M,2,0),0)</f>
        <v>RING PEER 5</v>
      </c>
      <c r="F159" s="187" t="s">
        <v>7124</v>
      </c>
      <c r="G159" s="79" t="s">
        <v>109</v>
      </c>
      <c r="H159" s="919">
        <f>IFERROR(IF(G159="FOH",VLOOKUP(C159,'PRICE LIST'!E:Z,20,0),IF(G159="OPEX",VLOOKUP(C159,'PRICE LIST'!E:Z,21,0),0)),0)</f>
        <v>0</v>
      </c>
      <c r="I159" s="919">
        <f>IFERROR(IF(G159="FOH",VLOOKUP(H159,'PRICE LIST'!X:Z,3,0),IF(G159="OPEX",VLOOKUP(H159,'PRICE LIST'!Y:Z,2,0),0)),0)</f>
        <v>0</v>
      </c>
      <c r="J159" s="206" t="s">
        <v>33</v>
      </c>
      <c r="K159" s="206" t="s">
        <v>183</v>
      </c>
      <c r="L159" s="75" t="str">
        <f t="shared" si="75"/>
        <v>ALL</v>
      </c>
      <c r="M159" s="75" t="str">
        <f t="shared" si="76"/>
        <v>ALL</v>
      </c>
      <c r="N159" s="75" t="str">
        <f>IFERROR(VLOOKUP(C159,'PRICE LIST'!E:M,3,0),0)</f>
        <v>PACK</v>
      </c>
      <c r="O159" s="75" t="str">
        <f>IFERROR(VLOOKUP(C159,'PRICE LIST'!E:M,5,0),0)</f>
        <v>IDR</v>
      </c>
      <c r="P159" s="75">
        <f>IFERROR(VLOOKUP(C159,'PRICE LIST'!E:Z,8,0),0)</f>
        <v>9000</v>
      </c>
      <c r="Q159" s="75">
        <f>IFERROR(VLOOKUP(C159,'PRICE LIST'!E:Z,9,0),0)</f>
        <v>9000</v>
      </c>
      <c r="R159" s="75">
        <f>IFERROR(VLOOKUP(C159,'PRICE LIST'!E:Z,10,0),0)</f>
        <v>9000</v>
      </c>
      <c r="S159" s="75">
        <f>IFERROR(VLOOKUP(C159,'PRICE LIST'!E:Z,11,0),0)</f>
        <v>9000</v>
      </c>
      <c r="T159" s="75">
        <f>IFERROR(VLOOKUP(C159,'PRICE LIST'!E:Z,12,0),0)</f>
        <v>9000</v>
      </c>
      <c r="U159" s="75">
        <f>IFERROR(VLOOKUP(C159,'PRICE LIST'!E:Z,13,0),0)</f>
        <v>9000</v>
      </c>
      <c r="V159" s="75">
        <f>IFERROR(VLOOKUP(C159,'PRICE LIST'!E:Z,14,0),0)</f>
        <v>9000</v>
      </c>
      <c r="W159" s="75">
        <f>IFERROR(VLOOKUP(C159,'PRICE LIST'!E:Z,15,0),0)</f>
        <v>9000</v>
      </c>
      <c r="X159" s="75">
        <f>IFERROR(VLOOKUP(C159,'PRICE LIST'!E:Z,16,0),0)</f>
        <v>9000</v>
      </c>
      <c r="Y159" s="75">
        <f>IFERROR(VLOOKUP(C159,'PRICE LIST'!E:Z,17,0),0)</f>
        <v>9000</v>
      </c>
      <c r="Z159" s="75">
        <f>IFERROR(VLOOKUP(C159,'PRICE LIST'!E:Z,18,0),0)</f>
        <v>9000</v>
      </c>
      <c r="AA159" s="75">
        <f>IFERROR(VLOOKUP(C159,'PRICE LIST'!E:Z,19,0),0)</f>
        <v>9000</v>
      </c>
      <c r="AB159" s="178">
        <f t="shared" si="77"/>
        <v>0.56967073031787629</v>
      </c>
      <c r="AC159" s="178">
        <f t="shared" si="78"/>
        <v>0.56967073031787629</v>
      </c>
      <c r="AD159" s="178">
        <f t="shared" si="79"/>
        <v>0.56967073031787629</v>
      </c>
      <c r="AE159" s="178">
        <f t="shared" si="80"/>
        <v>0.56967073031787629</v>
      </c>
      <c r="AF159" s="178">
        <f t="shared" si="81"/>
        <v>0.56967073031787629</v>
      </c>
      <c r="AG159" s="178">
        <f t="shared" si="82"/>
        <v>0.56967073031787629</v>
      </c>
      <c r="AH159" s="178">
        <f t="shared" si="83"/>
        <v>0.56967073031787629</v>
      </c>
      <c r="AI159" s="178">
        <f t="shared" si="84"/>
        <v>0.56967073031787629</v>
      </c>
      <c r="AJ159" s="178">
        <f t="shared" si="85"/>
        <v>0.56967073031787629</v>
      </c>
      <c r="AK159" s="178">
        <f t="shared" si="86"/>
        <v>0.56967073031787629</v>
      </c>
      <c r="AL159" s="178">
        <f t="shared" si="87"/>
        <v>0.56967073031787629</v>
      </c>
      <c r="AM159" s="178">
        <f t="shared" si="88"/>
        <v>0.56967073031787629</v>
      </c>
      <c r="AN159" s="79"/>
      <c r="AO159" s="79"/>
      <c r="AP159" s="79"/>
      <c r="AQ159" s="79"/>
      <c r="AR159" s="79">
        <v>1</v>
      </c>
      <c r="AS159" s="79"/>
      <c r="AT159" s="79"/>
      <c r="AU159" s="79"/>
      <c r="AV159" s="79"/>
      <c r="AW159" s="79"/>
      <c r="AX159" s="79">
        <v>1</v>
      </c>
      <c r="AY159" s="79"/>
      <c r="AZ159" s="75">
        <f t="shared" si="89"/>
        <v>2</v>
      </c>
      <c r="BA159" s="77">
        <f t="shared" si="90"/>
        <v>0.16666666666666666</v>
      </c>
      <c r="BC159" s="78">
        <f t="shared" si="91"/>
        <v>0</v>
      </c>
      <c r="BD159" s="78">
        <f t="shared" si="92"/>
        <v>0</v>
      </c>
      <c r="BE159" s="78">
        <f t="shared" si="93"/>
        <v>0</v>
      </c>
      <c r="BF159" s="78">
        <f t="shared" si="94"/>
        <v>0</v>
      </c>
      <c r="BG159" s="78">
        <f t="shared" si="95"/>
        <v>0.56967073031787629</v>
      </c>
      <c r="BH159" s="78">
        <f t="shared" si="96"/>
        <v>0</v>
      </c>
      <c r="BI159" s="78">
        <f t="shared" si="97"/>
        <v>0</v>
      </c>
      <c r="BJ159" s="78">
        <f t="shared" si="98"/>
        <v>0</v>
      </c>
      <c r="BK159" s="78">
        <f t="shared" si="99"/>
        <v>0</v>
      </c>
      <c r="BL159" s="78">
        <f t="shared" si="100"/>
        <v>0</v>
      </c>
      <c r="BM159" s="78">
        <f t="shared" si="101"/>
        <v>0.56967073031787629</v>
      </c>
      <c r="BN159" s="78">
        <f t="shared" si="102"/>
        <v>0</v>
      </c>
      <c r="BO159" s="78">
        <f t="shared" si="74"/>
        <v>1.1393414606357526</v>
      </c>
      <c r="BP159" s="78">
        <f t="shared" si="103"/>
        <v>9.4945121719646045E-2</v>
      </c>
      <c r="BQ159"/>
    </row>
    <row r="160" spans="1:69">
      <c r="A160" s="79" t="s">
        <v>7127</v>
      </c>
      <c r="B160" s="74"/>
      <c r="C160" s="79" t="s">
        <v>10925</v>
      </c>
      <c r="D160" s="75" t="str">
        <f>INDEX('PRICE LIST'!$D:$D,MATCH(RUTIN!C160,'PRICE LIST'!$E:$E,0))</f>
        <v>RING</v>
      </c>
      <c r="E160" s="919" t="str">
        <f>IFERROR(VLOOKUP(C160,'PRICE LIST'!E:M,2,0),0)</f>
        <v>RING PEER 6</v>
      </c>
      <c r="F160" s="187" t="s">
        <v>7124</v>
      </c>
      <c r="G160" s="79" t="s">
        <v>109</v>
      </c>
      <c r="H160" s="919">
        <f>IFERROR(IF(G160="FOH",VLOOKUP(C160,'PRICE LIST'!E:Z,20,0),IF(G160="OPEX",VLOOKUP(C160,'PRICE LIST'!E:Z,21,0),0)),0)</f>
        <v>0</v>
      </c>
      <c r="I160" s="919">
        <f>IFERROR(IF(G160="FOH",VLOOKUP(H160,'PRICE LIST'!X:Z,3,0),IF(G160="OPEX",VLOOKUP(H160,'PRICE LIST'!Y:Z,2,0),0)),0)</f>
        <v>0</v>
      </c>
      <c r="J160" s="206" t="s">
        <v>33</v>
      </c>
      <c r="K160" s="206" t="s">
        <v>183</v>
      </c>
      <c r="L160" s="75" t="str">
        <f t="shared" si="75"/>
        <v>ALL</v>
      </c>
      <c r="M160" s="75" t="str">
        <f t="shared" si="76"/>
        <v>ALL</v>
      </c>
      <c r="N160" s="75" t="str">
        <f>IFERROR(VLOOKUP(C160,'PRICE LIST'!E:M,3,0),0)</f>
        <v>PACK</v>
      </c>
      <c r="O160" s="75" t="str">
        <f>IFERROR(VLOOKUP(C160,'PRICE LIST'!E:M,5,0),0)</f>
        <v>IDR</v>
      </c>
      <c r="P160" s="75">
        <f>IFERROR(VLOOKUP(C160,'PRICE LIST'!E:Z,8,0),0)</f>
        <v>10000</v>
      </c>
      <c r="Q160" s="75">
        <f>IFERROR(VLOOKUP(C160,'PRICE LIST'!E:Z,9,0),0)</f>
        <v>10000</v>
      </c>
      <c r="R160" s="75">
        <f>IFERROR(VLOOKUP(C160,'PRICE LIST'!E:Z,10,0),0)</f>
        <v>10000</v>
      </c>
      <c r="S160" s="75">
        <f>IFERROR(VLOOKUP(C160,'PRICE LIST'!E:Z,11,0),0)</f>
        <v>10000</v>
      </c>
      <c r="T160" s="75">
        <f>IFERROR(VLOOKUP(C160,'PRICE LIST'!E:Z,12,0),0)</f>
        <v>10000</v>
      </c>
      <c r="U160" s="75">
        <f>IFERROR(VLOOKUP(C160,'PRICE LIST'!E:Z,13,0),0)</f>
        <v>10000</v>
      </c>
      <c r="V160" s="75">
        <f>IFERROR(VLOOKUP(C160,'PRICE LIST'!E:Z,14,0),0)</f>
        <v>10000</v>
      </c>
      <c r="W160" s="75">
        <f>IFERROR(VLOOKUP(C160,'PRICE LIST'!E:Z,15,0),0)</f>
        <v>10000</v>
      </c>
      <c r="X160" s="75">
        <f>IFERROR(VLOOKUP(C160,'PRICE LIST'!E:Z,16,0),0)</f>
        <v>10000</v>
      </c>
      <c r="Y160" s="75">
        <f>IFERROR(VLOOKUP(C160,'PRICE LIST'!E:Z,17,0),0)</f>
        <v>10000</v>
      </c>
      <c r="Z160" s="75">
        <f>IFERROR(VLOOKUP(C160,'PRICE LIST'!E:Z,18,0),0)</f>
        <v>10000</v>
      </c>
      <c r="AA160" s="75">
        <f>IFERROR(VLOOKUP(C160,'PRICE LIST'!E:Z,19,0),0)</f>
        <v>10000</v>
      </c>
      <c r="AB160" s="178">
        <f t="shared" si="77"/>
        <v>0.63296747813097365</v>
      </c>
      <c r="AC160" s="178">
        <f t="shared" si="78"/>
        <v>0.63296747813097365</v>
      </c>
      <c r="AD160" s="178">
        <f t="shared" si="79"/>
        <v>0.63296747813097365</v>
      </c>
      <c r="AE160" s="178">
        <f t="shared" si="80"/>
        <v>0.63296747813097365</v>
      </c>
      <c r="AF160" s="178">
        <f t="shared" si="81"/>
        <v>0.63296747813097365</v>
      </c>
      <c r="AG160" s="178">
        <f t="shared" si="82"/>
        <v>0.63296747813097365</v>
      </c>
      <c r="AH160" s="178">
        <f t="shared" si="83"/>
        <v>0.63296747813097365</v>
      </c>
      <c r="AI160" s="178">
        <f t="shared" si="84"/>
        <v>0.63296747813097365</v>
      </c>
      <c r="AJ160" s="178">
        <f t="shared" si="85"/>
        <v>0.63296747813097365</v>
      </c>
      <c r="AK160" s="178">
        <f t="shared" si="86"/>
        <v>0.63296747813097365</v>
      </c>
      <c r="AL160" s="178">
        <f t="shared" si="87"/>
        <v>0.63296747813097365</v>
      </c>
      <c r="AM160" s="178">
        <f t="shared" si="88"/>
        <v>0.63296747813097365</v>
      </c>
      <c r="AN160" s="79"/>
      <c r="AO160" s="79"/>
      <c r="AP160" s="79"/>
      <c r="AQ160" s="79"/>
      <c r="AR160" s="79"/>
      <c r="AS160" s="79">
        <v>1</v>
      </c>
      <c r="AT160" s="79"/>
      <c r="AU160" s="79"/>
      <c r="AV160" s="79"/>
      <c r="AW160" s="79"/>
      <c r="AX160" s="79"/>
      <c r="AY160" s="79">
        <v>1</v>
      </c>
      <c r="AZ160" s="75">
        <f t="shared" si="89"/>
        <v>2</v>
      </c>
      <c r="BA160" s="77">
        <f t="shared" si="90"/>
        <v>0.16666666666666666</v>
      </c>
      <c r="BC160" s="78">
        <f t="shared" si="91"/>
        <v>0</v>
      </c>
      <c r="BD160" s="78">
        <f t="shared" si="92"/>
        <v>0</v>
      </c>
      <c r="BE160" s="78">
        <f t="shared" si="93"/>
        <v>0</v>
      </c>
      <c r="BF160" s="78">
        <f t="shared" si="94"/>
        <v>0</v>
      </c>
      <c r="BG160" s="78">
        <f t="shared" si="95"/>
        <v>0</v>
      </c>
      <c r="BH160" s="78">
        <f t="shared" si="96"/>
        <v>0.63296747813097365</v>
      </c>
      <c r="BI160" s="78">
        <f t="shared" si="97"/>
        <v>0</v>
      </c>
      <c r="BJ160" s="78">
        <f t="shared" si="98"/>
        <v>0</v>
      </c>
      <c r="BK160" s="78">
        <f t="shared" si="99"/>
        <v>0</v>
      </c>
      <c r="BL160" s="78">
        <f t="shared" si="100"/>
        <v>0</v>
      </c>
      <c r="BM160" s="78">
        <f t="shared" si="101"/>
        <v>0</v>
      </c>
      <c r="BN160" s="78">
        <f t="shared" si="102"/>
        <v>0.63296747813097365</v>
      </c>
      <c r="BO160" s="78">
        <f t="shared" si="74"/>
        <v>1.2659349562619473</v>
      </c>
      <c r="BP160" s="78">
        <f t="shared" si="103"/>
        <v>0.10549457968849561</v>
      </c>
      <c r="BQ160"/>
    </row>
    <row r="161" spans="1:69">
      <c r="A161" s="79" t="s">
        <v>7127</v>
      </c>
      <c r="B161" s="74"/>
      <c r="C161" s="79" t="s">
        <v>10767</v>
      </c>
      <c r="D161" s="75" t="str">
        <f>INDEX('PRICE LIST'!$D:$D,MATCH(RUTIN!C161,'PRICE LIST'!$E:$E,0))</f>
        <v>RING</v>
      </c>
      <c r="E161" s="919" t="str">
        <f>IFERROR(VLOOKUP(C161,'PRICE LIST'!E:M,2,0),0)</f>
        <v>RING PEER 8 1 PACK=100PCS</v>
      </c>
      <c r="F161" s="187" t="s">
        <v>7124</v>
      </c>
      <c r="G161" s="79" t="s">
        <v>109</v>
      </c>
      <c r="H161" s="919">
        <f>IFERROR(IF(G161="FOH",VLOOKUP(C161,'PRICE LIST'!E:Z,20,0),IF(G161="OPEX",VLOOKUP(C161,'PRICE LIST'!E:Z,21,0),0)),0)</f>
        <v>0</v>
      </c>
      <c r="I161" s="919">
        <f>IFERROR(IF(G161="FOH",VLOOKUP(H161,'PRICE LIST'!X:Z,3,0),IF(G161="OPEX",VLOOKUP(H161,'PRICE LIST'!Y:Z,2,0),0)),0)</f>
        <v>0</v>
      </c>
      <c r="J161" s="206" t="s">
        <v>33</v>
      </c>
      <c r="K161" s="206" t="s">
        <v>183</v>
      </c>
      <c r="L161" s="75" t="str">
        <f t="shared" si="75"/>
        <v>ALL</v>
      </c>
      <c r="M161" s="75" t="str">
        <f t="shared" si="76"/>
        <v>ALL</v>
      </c>
      <c r="N161" s="75" t="str">
        <f>IFERROR(VLOOKUP(C161,'PRICE LIST'!E:M,3,0),0)</f>
        <v>PACK</v>
      </c>
      <c r="O161" s="75" t="str">
        <f>IFERROR(VLOOKUP(C161,'PRICE LIST'!E:M,5,0),0)</f>
        <v>IDR</v>
      </c>
      <c r="P161" s="75">
        <f>IFERROR(VLOOKUP(C161,'PRICE LIST'!E:Z,8,0),0)</f>
        <v>11000</v>
      </c>
      <c r="Q161" s="75">
        <f>IFERROR(VLOOKUP(C161,'PRICE LIST'!E:Z,9,0),0)</f>
        <v>11000</v>
      </c>
      <c r="R161" s="75">
        <f>IFERROR(VLOOKUP(C161,'PRICE LIST'!E:Z,10,0),0)</f>
        <v>11000</v>
      </c>
      <c r="S161" s="75">
        <f>IFERROR(VLOOKUP(C161,'PRICE LIST'!E:Z,11,0),0)</f>
        <v>11000</v>
      </c>
      <c r="T161" s="75">
        <f>IFERROR(VLOOKUP(C161,'PRICE LIST'!E:Z,12,0),0)</f>
        <v>11000</v>
      </c>
      <c r="U161" s="75">
        <f>IFERROR(VLOOKUP(C161,'PRICE LIST'!E:Z,13,0),0)</f>
        <v>11000</v>
      </c>
      <c r="V161" s="75">
        <f>IFERROR(VLOOKUP(C161,'PRICE LIST'!E:Z,14,0),0)</f>
        <v>11000</v>
      </c>
      <c r="W161" s="75">
        <f>IFERROR(VLOOKUP(C161,'PRICE LIST'!E:Z,15,0),0)</f>
        <v>11000</v>
      </c>
      <c r="X161" s="75">
        <f>IFERROR(VLOOKUP(C161,'PRICE LIST'!E:Z,16,0),0)</f>
        <v>11000</v>
      </c>
      <c r="Y161" s="75">
        <f>IFERROR(VLOOKUP(C161,'PRICE LIST'!E:Z,17,0),0)</f>
        <v>11000</v>
      </c>
      <c r="Z161" s="75">
        <f>IFERROR(VLOOKUP(C161,'PRICE LIST'!E:Z,18,0),0)</f>
        <v>11000</v>
      </c>
      <c r="AA161" s="75">
        <f>IFERROR(VLOOKUP(C161,'PRICE LIST'!E:Z,19,0),0)</f>
        <v>11000</v>
      </c>
      <c r="AB161" s="178">
        <f t="shared" si="77"/>
        <v>0.696264225944071</v>
      </c>
      <c r="AC161" s="178">
        <f t="shared" si="78"/>
        <v>0.696264225944071</v>
      </c>
      <c r="AD161" s="178">
        <f t="shared" si="79"/>
        <v>0.696264225944071</v>
      </c>
      <c r="AE161" s="178">
        <f t="shared" si="80"/>
        <v>0.696264225944071</v>
      </c>
      <c r="AF161" s="178">
        <f t="shared" si="81"/>
        <v>0.696264225944071</v>
      </c>
      <c r="AG161" s="178">
        <f t="shared" si="82"/>
        <v>0.696264225944071</v>
      </c>
      <c r="AH161" s="178">
        <f t="shared" si="83"/>
        <v>0.696264225944071</v>
      </c>
      <c r="AI161" s="178">
        <f t="shared" si="84"/>
        <v>0.696264225944071</v>
      </c>
      <c r="AJ161" s="178">
        <f t="shared" si="85"/>
        <v>0.696264225944071</v>
      </c>
      <c r="AK161" s="178">
        <f t="shared" si="86"/>
        <v>0.696264225944071</v>
      </c>
      <c r="AL161" s="178">
        <f t="shared" si="87"/>
        <v>0.696264225944071</v>
      </c>
      <c r="AM161" s="178">
        <f t="shared" si="88"/>
        <v>0.696264225944071</v>
      </c>
      <c r="AN161" s="79"/>
      <c r="AO161" s="79"/>
      <c r="AP161" s="79"/>
      <c r="AQ161" s="79"/>
      <c r="AR161" s="79"/>
      <c r="AS161" s="79">
        <v>1</v>
      </c>
      <c r="AT161" s="79"/>
      <c r="AU161" s="79"/>
      <c r="AV161" s="79"/>
      <c r="AW161" s="79"/>
      <c r="AX161" s="79"/>
      <c r="AY161" s="79">
        <v>1</v>
      </c>
      <c r="AZ161" s="75">
        <f t="shared" si="89"/>
        <v>2</v>
      </c>
      <c r="BA161" s="77">
        <f t="shared" si="90"/>
        <v>0.16666666666666666</v>
      </c>
      <c r="BC161" s="78">
        <f t="shared" si="91"/>
        <v>0</v>
      </c>
      <c r="BD161" s="78">
        <f t="shared" si="92"/>
        <v>0</v>
      </c>
      <c r="BE161" s="78">
        <f t="shared" si="93"/>
        <v>0</v>
      </c>
      <c r="BF161" s="78">
        <f t="shared" si="94"/>
        <v>0</v>
      </c>
      <c r="BG161" s="78">
        <f t="shared" si="95"/>
        <v>0</v>
      </c>
      <c r="BH161" s="78">
        <f t="shared" si="96"/>
        <v>0.696264225944071</v>
      </c>
      <c r="BI161" s="78">
        <f t="shared" si="97"/>
        <v>0</v>
      </c>
      <c r="BJ161" s="78">
        <f t="shared" si="98"/>
        <v>0</v>
      </c>
      <c r="BK161" s="78">
        <f t="shared" si="99"/>
        <v>0</v>
      </c>
      <c r="BL161" s="78">
        <f t="shared" si="100"/>
        <v>0</v>
      </c>
      <c r="BM161" s="78">
        <f t="shared" si="101"/>
        <v>0</v>
      </c>
      <c r="BN161" s="78">
        <f t="shared" si="102"/>
        <v>0.696264225944071</v>
      </c>
      <c r="BO161" s="78">
        <f t="shared" si="74"/>
        <v>1.392528451888142</v>
      </c>
      <c r="BP161" s="78">
        <f t="shared" si="103"/>
        <v>0.11604403765734517</v>
      </c>
      <c r="BQ161"/>
    </row>
    <row r="162" spans="1:69">
      <c r="A162" s="79" t="s">
        <v>7127</v>
      </c>
      <c r="B162" s="74"/>
      <c r="C162" s="79" t="s">
        <v>11069</v>
      </c>
      <c r="D162" s="75" t="str">
        <f>INDEX('PRICE LIST'!$D:$D,MATCH(RUTIN!C162,'PRICE LIST'!$E:$E,0))</f>
        <v>RING</v>
      </c>
      <c r="E162" s="919" t="str">
        <f>IFERROR(VLOOKUP(C162,'PRICE LIST'!E:M,2,0),0)</f>
        <v>RING PER 10</v>
      </c>
      <c r="F162" s="187" t="s">
        <v>7124</v>
      </c>
      <c r="G162" s="79" t="s">
        <v>109</v>
      </c>
      <c r="H162" s="919">
        <f>IFERROR(IF(G162="FOH",VLOOKUP(C162,'PRICE LIST'!E:Z,20,0),IF(G162="OPEX",VLOOKUP(C162,'PRICE LIST'!E:Z,21,0),0)),0)</f>
        <v>0</v>
      </c>
      <c r="I162" s="919">
        <f>IFERROR(IF(G162="FOH",VLOOKUP(H162,'PRICE LIST'!X:Z,3,0),IF(G162="OPEX",VLOOKUP(H162,'PRICE LIST'!Y:Z,2,0),0)),0)</f>
        <v>0</v>
      </c>
      <c r="J162" s="206" t="s">
        <v>33</v>
      </c>
      <c r="K162" s="206" t="s">
        <v>183</v>
      </c>
      <c r="L162" s="75" t="str">
        <f t="shared" si="75"/>
        <v>ALL</v>
      </c>
      <c r="M162" s="75" t="str">
        <f t="shared" si="76"/>
        <v>ALL</v>
      </c>
      <c r="N162" s="75" t="str">
        <f>IFERROR(VLOOKUP(C162,'PRICE LIST'!E:M,3,0),0)</f>
        <v>PACK</v>
      </c>
      <c r="O162" s="75" t="str">
        <f>IFERROR(VLOOKUP(C162,'PRICE LIST'!E:M,5,0),0)</f>
        <v>IDR</v>
      </c>
      <c r="P162" s="75">
        <f>IFERROR(VLOOKUP(C162,'PRICE LIST'!E:Z,8,0),0)</f>
        <v>11000</v>
      </c>
      <c r="Q162" s="75">
        <f>IFERROR(VLOOKUP(C162,'PRICE LIST'!E:Z,9,0),0)</f>
        <v>11000</v>
      </c>
      <c r="R162" s="75">
        <f>IFERROR(VLOOKUP(C162,'PRICE LIST'!E:Z,10,0),0)</f>
        <v>11000</v>
      </c>
      <c r="S162" s="75">
        <f>IFERROR(VLOOKUP(C162,'PRICE LIST'!E:Z,11,0),0)</f>
        <v>11000</v>
      </c>
      <c r="T162" s="75">
        <f>IFERROR(VLOOKUP(C162,'PRICE LIST'!E:Z,12,0),0)</f>
        <v>11000</v>
      </c>
      <c r="U162" s="75">
        <f>IFERROR(VLOOKUP(C162,'PRICE LIST'!E:Z,13,0),0)</f>
        <v>11000</v>
      </c>
      <c r="V162" s="75">
        <f>IFERROR(VLOOKUP(C162,'PRICE LIST'!E:Z,14,0),0)</f>
        <v>11000</v>
      </c>
      <c r="W162" s="75">
        <f>IFERROR(VLOOKUP(C162,'PRICE LIST'!E:Z,15,0),0)</f>
        <v>11000</v>
      </c>
      <c r="X162" s="75">
        <f>IFERROR(VLOOKUP(C162,'PRICE LIST'!E:Z,16,0),0)</f>
        <v>11000</v>
      </c>
      <c r="Y162" s="75">
        <f>IFERROR(VLOOKUP(C162,'PRICE LIST'!E:Z,17,0),0)</f>
        <v>11000</v>
      </c>
      <c r="Z162" s="75">
        <f>IFERROR(VLOOKUP(C162,'PRICE LIST'!E:Z,18,0),0)</f>
        <v>11000</v>
      </c>
      <c r="AA162" s="75">
        <f>IFERROR(VLOOKUP(C162,'PRICE LIST'!E:Z,19,0),0)</f>
        <v>11000</v>
      </c>
      <c r="AB162" s="178">
        <f t="shared" si="77"/>
        <v>0.696264225944071</v>
      </c>
      <c r="AC162" s="178">
        <f t="shared" si="78"/>
        <v>0.696264225944071</v>
      </c>
      <c r="AD162" s="178">
        <f t="shared" si="79"/>
        <v>0.696264225944071</v>
      </c>
      <c r="AE162" s="178">
        <f t="shared" si="80"/>
        <v>0.696264225944071</v>
      </c>
      <c r="AF162" s="178">
        <f t="shared" si="81"/>
        <v>0.696264225944071</v>
      </c>
      <c r="AG162" s="178">
        <f t="shared" si="82"/>
        <v>0.696264225944071</v>
      </c>
      <c r="AH162" s="178">
        <f t="shared" si="83"/>
        <v>0.696264225944071</v>
      </c>
      <c r="AI162" s="178">
        <f t="shared" si="84"/>
        <v>0.696264225944071</v>
      </c>
      <c r="AJ162" s="178">
        <f t="shared" si="85"/>
        <v>0.696264225944071</v>
      </c>
      <c r="AK162" s="178">
        <f t="shared" si="86"/>
        <v>0.696264225944071</v>
      </c>
      <c r="AL162" s="178">
        <f t="shared" si="87"/>
        <v>0.696264225944071</v>
      </c>
      <c r="AM162" s="178">
        <f t="shared" si="88"/>
        <v>0.696264225944071</v>
      </c>
      <c r="AN162" s="79"/>
      <c r="AO162" s="79"/>
      <c r="AP162" s="79"/>
      <c r="AQ162" s="79"/>
      <c r="AR162" s="79"/>
      <c r="AS162" s="79">
        <v>1</v>
      </c>
      <c r="AT162" s="79"/>
      <c r="AU162" s="79"/>
      <c r="AV162" s="79"/>
      <c r="AW162" s="79"/>
      <c r="AX162" s="79"/>
      <c r="AY162" s="79">
        <v>1</v>
      </c>
      <c r="AZ162" s="75">
        <f t="shared" si="89"/>
        <v>2</v>
      </c>
      <c r="BA162" s="77">
        <f t="shared" si="90"/>
        <v>0.16666666666666666</v>
      </c>
      <c r="BC162" s="78">
        <f t="shared" si="91"/>
        <v>0</v>
      </c>
      <c r="BD162" s="78">
        <f t="shared" si="92"/>
        <v>0</v>
      </c>
      <c r="BE162" s="78">
        <f t="shared" si="93"/>
        <v>0</v>
      </c>
      <c r="BF162" s="78">
        <f t="shared" si="94"/>
        <v>0</v>
      </c>
      <c r="BG162" s="78">
        <f t="shared" si="95"/>
        <v>0</v>
      </c>
      <c r="BH162" s="78">
        <f t="shared" si="96"/>
        <v>0.696264225944071</v>
      </c>
      <c r="BI162" s="78">
        <f t="shared" si="97"/>
        <v>0</v>
      </c>
      <c r="BJ162" s="78">
        <f t="shared" si="98"/>
        <v>0</v>
      </c>
      <c r="BK162" s="78">
        <f t="shared" si="99"/>
        <v>0</v>
      </c>
      <c r="BL162" s="78">
        <f t="shared" si="100"/>
        <v>0</v>
      </c>
      <c r="BM162" s="78">
        <f t="shared" si="101"/>
        <v>0</v>
      </c>
      <c r="BN162" s="78">
        <f t="shared" si="102"/>
        <v>0.696264225944071</v>
      </c>
      <c r="BO162" s="78">
        <f t="shared" si="74"/>
        <v>1.392528451888142</v>
      </c>
      <c r="BP162" s="78">
        <f t="shared" si="103"/>
        <v>0.11604403765734517</v>
      </c>
      <c r="BQ162"/>
    </row>
    <row r="163" spans="1:69">
      <c r="A163" s="79" t="s">
        <v>7127</v>
      </c>
      <c r="B163" s="74"/>
      <c r="C163" s="79" t="s">
        <v>11245</v>
      </c>
      <c r="D163" s="75" t="str">
        <f>INDEX('PRICE LIST'!$D:$D,MATCH(RUTIN!C163,'PRICE LIST'!$E:$E,0))</f>
        <v>RING</v>
      </c>
      <c r="E163" s="919" t="str">
        <f>IFERROR(VLOOKUP(C163,'PRICE LIST'!E:M,2,0),0)</f>
        <v>E RING 3</v>
      </c>
      <c r="F163" s="187" t="s">
        <v>7124</v>
      </c>
      <c r="G163" s="79" t="s">
        <v>109</v>
      </c>
      <c r="H163" s="919">
        <f>IFERROR(IF(G163="FOH",VLOOKUP(C163,'PRICE LIST'!E:Z,20,0),IF(G163="OPEX",VLOOKUP(C163,'PRICE LIST'!E:Z,21,0),0)),0)</f>
        <v>0</v>
      </c>
      <c r="I163" s="919">
        <f>IFERROR(IF(G163="FOH",VLOOKUP(H163,'PRICE LIST'!X:Z,3,0),IF(G163="OPEX",VLOOKUP(H163,'PRICE LIST'!Y:Z,2,0),0)),0)</f>
        <v>0</v>
      </c>
      <c r="J163" s="206" t="s">
        <v>33</v>
      </c>
      <c r="K163" s="206" t="s">
        <v>183</v>
      </c>
      <c r="L163" s="75" t="str">
        <f t="shared" si="75"/>
        <v>ALL</v>
      </c>
      <c r="M163" s="75" t="str">
        <f t="shared" si="76"/>
        <v>ALL</v>
      </c>
      <c r="N163" s="75" t="str">
        <f>IFERROR(VLOOKUP(C163,'PRICE LIST'!E:M,3,0),0)</f>
        <v>PACK</v>
      </c>
      <c r="O163" s="75" t="str">
        <f>IFERROR(VLOOKUP(C163,'PRICE LIST'!E:M,5,0),0)</f>
        <v>IDR</v>
      </c>
      <c r="P163" s="75">
        <f>IFERROR(VLOOKUP(C163,'PRICE LIST'!E:Z,8,0),0)</f>
        <v>10000</v>
      </c>
      <c r="Q163" s="75">
        <f>IFERROR(VLOOKUP(C163,'PRICE LIST'!E:Z,9,0),0)</f>
        <v>10000</v>
      </c>
      <c r="R163" s="75">
        <f>IFERROR(VLOOKUP(C163,'PRICE LIST'!E:Z,10,0),0)</f>
        <v>10000</v>
      </c>
      <c r="S163" s="75">
        <f>IFERROR(VLOOKUP(C163,'PRICE LIST'!E:Z,11,0),0)</f>
        <v>10000</v>
      </c>
      <c r="T163" s="75">
        <f>IFERROR(VLOOKUP(C163,'PRICE LIST'!E:Z,12,0),0)</f>
        <v>10000</v>
      </c>
      <c r="U163" s="75">
        <f>IFERROR(VLOOKUP(C163,'PRICE LIST'!E:Z,13,0),0)</f>
        <v>10000</v>
      </c>
      <c r="V163" s="75">
        <f>IFERROR(VLOOKUP(C163,'PRICE LIST'!E:Z,14,0),0)</f>
        <v>10000</v>
      </c>
      <c r="W163" s="75">
        <f>IFERROR(VLOOKUP(C163,'PRICE LIST'!E:Z,15,0),0)</f>
        <v>10000</v>
      </c>
      <c r="X163" s="75">
        <f>IFERROR(VLOOKUP(C163,'PRICE LIST'!E:Z,16,0),0)</f>
        <v>10000</v>
      </c>
      <c r="Y163" s="75">
        <f>IFERROR(VLOOKUP(C163,'PRICE LIST'!E:Z,17,0),0)</f>
        <v>10000</v>
      </c>
      <c r="Z163" s="75">
        <f>IFERROR(VLOOKUP(C163,'PRICE LIST'!E:Z,18,0),0)</f>
        <v>10000</v>
      </c>
      <c r="AA163" s="75">
        <f>IFERROR(VLOOKUP(C163,'PRICE LIST'!E:Z,19,0),0)</f>
        <v>10000</v>
      </c>
      <c r="AB163" s="178">
        <f t="shared" si="77"/>
        <v>0.63296747813097365</v>
      </c>
      <c r="AC163" s="178">
        <f t="shared" si="78"/>
        <v>0.63296747813097365</v>
      </c>
      <c r="AD163" s="178">
        <f t="shared" si="79"/>
        <v>0.63296747813097365</v>
      </c>
      <c r="AE163" s="178">
        <f t="shared" si="80"/>
        <v>0.63296747813097365</v>
      </c>
      <c r="AF163" s="178">
        <f t="shared" si="81"/>
        <v>0.63296747813097365</v>
      </c>
      <c r="AG163" s="178">
        <f t="shared" si="82"/>
        <v>0.63296747813097365</v>
      </c>
      <c r="AH163" s="178">
        <f t="shared" si="83"/>
        <v>0.63296747813097365</v>
      </c>
      <c r="AI163" s="178">
        <f t="shared" si="84"/>
        <v>0.63296747813097365</v>
      </c>
      <c r="AJ163" s="178">
        <f t="shared" si="85"/>
        <v>0.63296747813097365</v>
      </c>
      <c r="AK163" s="178">
        <f t="shared" si="86"/>
        <v>0.63296747813097365</v>
      </c>
      <c r="AL163" s="178">
        <f t="shared" si="87"/>
        <v>0.63296747813097365</v>
      </c>
      <c r="AM163" s="178">
        <f t="shared" si="88"/>
        <v>0.63296747813097365</v>
      </c>
      <c r="AN163" s="79">
        <v>1</v>
      </c>
      <c r="AO163" s="79"/>
      <c r="AP163" s="79"/>
      <c r="AQ163" s="79"/>
      <c r="AR163" s="79"/>
      <c r="AS163" s="79"/>
      <c r="AT163" s="79">
        <v>1</v>
      </c>
      <c r="AU163" s="79"/>
      <c r="AV163" s="79"/>
      <c r="AW163" s="79"/>
      <c r="AX163" s="79"/>
      <c r="AY163" s="79"/>
      <c r="AZ163" s="75">
        <f t="shared" si="89"/>
        <v>2</v>
      </c>
      <c r="BA163" s="77">
        <f t="shared" si="90"/>
        <v>0.16666666666666666</v>
      </c>
      <c r="BC163" s="78">
        <f t="shared" si="91"/>
        <v>0.63296747813097365</v>
      </c>
      <c r="BD163" s="78">
        <f t="shared" si="92"/>
        <v>0</v>
      </c>
      <c r="BE163" s="78">
        <f t="shared" si="93"/>
        <v>0</v>
      </c>
      <c r="BF163" s="78">
        <f t="shared" si="94"/>
        <v>0</v>
      </c>
      <c r="BG163" s="78">
        <f t="shared" si="95"/>
        <v>0</v>
      </c>
      <c r="BH163" s="78">
        <f t="shared" si="96"/>
        <v>0</v>
      </c>
      <c r="BI163" s="78">
        <f t="shared" si="97"/>
        <v>0.63296747813097365</v>
      </c>
      <c r="BJ163" s="78">
        <f t="shared" si="98"/>
        <v>0</v>
      </c>
      <c r="BK163" s="78">
        <f t="shared" si="99"/>
        <v>0</v>
      </c>
      <c r="BL163" s="78">
        <f t="shared" si="100"/>
        <v>0</v>
      </c>
      <c r="BM163" s="78">
        <f t="shared" si="101"/>
        <v>0</v>
      </c>
      <c r="BN163" s="78">
        <f t="shared" si="102"/>
        <v>0</v>
      </c>
      <c r="BO163" s="78">
        <f t="shared" si="74"/>
        <v>1.2659349562619473</v>
      </c>
      <c r="BP163" s="78">
        <f t="shared" si="103"/>
        <v>0.10549457968849561</v>
      </c>
      <c r="BQ163"/>
    </row>
    <row r="164" spans="1:69">
      <c r="A164" s="79" t="s">
        <v>7127</v>
      </c>
      <c r="B164" s="74"/>
      <c r="C164" s="79" t="s">
        <v>10913</v>
      </c>
      <c r="D164" s="75" t="str">
        <f>INDEX('PRICE LIST'!$D:$D,MATCH(RUTIN!C164,'PRICE LIST'!$E:$E,0))</f>
        <v>RING</v>
      </c>
      <c r="E164" s="919" t="str">
        <f>IFERROR(VLOOKUP(C164,'PRICE LIST'!E:M,2,0),0)</f>
        <v>E RING 5</v>
      </c>
      <c r="F164" s="187" t="s">
        <v>7124</v>
      </c>
      <c r="G164" s="79" t="s">
        <v>109</v>
      </c>
      <c r="H164" s="919">
        <f>IFERROR(IF(G164="FOH",VLOOKUP(C164,'PRICE LIST'!E:Z,20,0),IF(G164="OPEX",VLOOKUP(C164,'PRICE LIST'!E:Z,21,0),0)),0)</f>
        <v>0</v>
      </c>
      <c r="I164" s="919">
        <f>IFERROR(IF(G164="FOH",VLOOKUP(H164,'PRICE LIST'!X:Z,3,0),IF(G164="OPEX",VLOOKUP(H164,'PRICE LIST'!Y:Z,2,0),0)),0)</f>
        <v>0</v>
      </c>
      <c r="J164" s="206" t="s">
        <v>33</v>
      </c>
      <c r="K164" s="206" t="s">
        <v>183</v>
      </c>
      <c r="L164" s="75" t="str">
        <f t="shared" si="75"/>
        <v>ALL</v>
      </c>
      <c r="M164" s="75" t="str">
        <f t="shared" si="76"/>
        <v>ALL</v>
      </c>
      <c r="N164" s="75" t="str">
        <f>IFERROR(VLOOKUP(C164,'PRICE LIST'!E:M,3,0),0)</f>
        <v>PACK</v>
      </c>
      <c r="O164" s="75" t="str">
        <f>IFERROR(VLOOKUP(C164,'PRICE LIST'!E:M,5,0),0)</f>
        <v>IDR</v>
      </c>
      <c r="P164" s="75">
        <f>IFERROR(VLOOKUP(C164,'PRICE LIST'!E:Z,8,0),0)</f>
        <v>9000</v>
      </c>
      <c r="Q164" s="75">
        <f>IFERROR(VLOOKUP(C164,'PRICE LIST'!E:Z,9,0),0)</f>
        <v>9000</v>
      </c>
      <c r="R164" s="75">
        <f>IFERROR(VLOOKUP(C164,'PRICE LIST'!E:Z,10,0),0)</f>
        <v>9000</v>
      </c>
      <c r="S164" s="75">
        <f>IFERROR(VLOOKUP(C164,'PRICE LIST'!E:Z,11,0),0)</f>
        <v>9000</v>
      </c>
      <c r="T164" s="75">
        <f>IFERROR(VLOOKUP(C164,'PRICE LIST'!E:Z,12,0),0)</f>
        <v>9000</v>
      </c>
      <c r="U164" s="75">
        <f>IFERROR(VLOOKUP(C164,'PRICE LIST'!E:Z,13,0),0)</f>
        <v>9000</v>
      </c>
      <c r="V164" s="75">
        <f>IFERROR(VLOOKUP(C164,'PRICE LIST'!E:Z,14,0),0)</f>
        <v>9000</v>
      </c>
      <c r="W164" s="75">
        <f>IFERROR(VLOOKUP(C164,'PRICE LIST'!E:Z,15,0),0)</f>
        <v>9000</v>
      </c>
      <c r="X164" s="75">
        <f>IFERROR(VLOOKUP(C164,'PRICE LIST'!E:Z,16,0),0)</f>
        <v>9000</v>
      </c>
      <c r="Y164" s="75">
        <f>IFERROR(VLOOKUP(C164,'PRICE LIST'!E:Z,17,0),0)</f>
        <v>9000</v>
      </c>
      <c r="Z164" s="75">
        <f>IFERROR(VLOOKUP(C164,'PRICE LIST'!E:Z,18,0),0)</f>
        <v>9000</v>
      </c>
      <c r="AA164" s="75">
        <f>IFERROR(VLOOKUP(C164,'PRICE LIST'!E:Z,19,0),0)</f>
        <v>9000</v>
      </c>
      <c r="AB164" s="178">
        <f t="shared" si="77"/>
        <v>0.56967073031787629</v>
      </c>
      <c r="AC164" s="178">
        <f t="shared" si="78"/>
        <v>0.56967073031787629</v>
      </c>
      <c r="AD164" s="178">
        <f t="shared" si="79"/>
        <v>0.56967073031787629</v>
      </c>
      <c r="AE164" s="178">
        <f t="shared" si="80"/>
        <v>0.56967073031787629</v>
      </c>
      <c r="AF164" s="178">
        <f t="shared" si="81"/>
        <v>0.56967073031787629</v>
      </c>
      <c r="AG164" s="178">
        <f t="shared" si="82"/>
        <v>0.56967073031787629</v>
      </c>
      <c r="AH164" s="178">
        <f t="shared" si="83"/>
        <v>0.56967073031787629</v>
      </c>
      <c r="AI164" s="178">
        <f t="shared" si="84"/>
        <v>0.56967073031787629</v>
      </c>
      <c r="AJ164" s="178">
        <f t="shared" si="85"/>
        <v>0.56967073031787629</v>
      </c>
      <c r="AK164" s="178">
        <f t="shared" si="86"/>
        <v>0.56967073031787629</v>
      </c>
      <c r="AL164" s="178">
        <f t="shared" si="87"/>
        <v>0.56967073031787629</v>
      </c>
      <c r="AM164" s="178">
        <f t="shared" si="88"/>
        <v>0.56967073031787629</v>
      </c>
      <c r="AN164" s="79"/>
      <c r="AO164" s="79">
        <v>1</v>
      </c>
      <c r="AP164" s="79"/>
      <c r="AQ164" s="79"/>
      <c r="AR164" s="79"/>
      <c r="AS164" s="79"/>
      <c r="AT164" s="79"/>
      <c r="AU164" s="79">
        <v>1</v>
      </c>
      <c r="AV164" s="79"/>
      <c r="AW164" s="79"/>
      <c r="AX164" s="79"/>
      <c r="AY164" s="79"/>
      <c r="AZ164" s="75">
        <f t="shared" si="89"/>
        <v>2</v>
      </c>
      <c r="BA164" s="77">
        <f t="shared" si="90"/>
        <v>0.16666666666666666</v>
      </c>
      <c r="BC164" s="78">
        <f t="shared" si="91"/>
        <v>0</v>
      </c>
      <c r="BD164" s="78">
        <f t="shared" si="92"/>
        <v>0.56967073031787629</v>
      </c>
      <c r="BE164" s="78">
        <f t="shared" si="93"/>
        <v>0</v>
      </c>
      <c r="BF164" s="78">
        <f t="shared" si="94"/>
        <v>0</v>
      </c>
      <c r="BG164" s="78">
        <f t="shared" si="95"/>
        <v>0</v>
      </c>
      <c r="BH164" s="78">
        <f t="shared" si="96"/>
        <v>0</v>
      </c>
      <c r="BI164" s="78">
        <f t="shared" si="97"/>
        <v>0</v>
      </c>
      <c r="BJ164" s="78">
        <f t="shared" si="98"/>
        <v>0.56967073031787629</v>
      </c>
      <c r="BK164" s="78">
        <f t="shared" si="99"/>
        <v>0</v>
      </c>
      <c r="BL164" s="78">
        <f t="shared" si="100"/>
        <v>0</v>
      </c>
      <c r="BM164" s="78">
        <f t="shared" si="101"/>
        <v>0</v>
      </c>
      <c r="BN164" s="78">
        <f t="shared" si="102"/>
        <v>0</v>
      </c>
      <c r="BO164" s="78">
        <f t="shared" si="74"/>
        <v>1.1393414606357526</v>
      </c>
      <c r="BP164" s="78">
        <f t="shared" si="103"/>
        <v>9.4945121719646045E-2</v>
      </c>
      <c r="BQ164"/>
    </row>
    <row r="165" spans="1:69">
      <c r="A165" s="79" t="s">
        <v>7127</v>
      </c>
      <c r="B165" s="74"/>
      <c r="C165" s="79" t="s">
        <v>11854</v>
      </c>
      <c r="D165" s="75" t="str">
        <f>INDEX('PRICE LIST'!$D:$D,MATCH(RUTIN!C165,'PRICE LIST'!$E:$E,0))</f>
        <v>CABLE</v>
      </c>
      <c r="E165" s="919" t="str">
        <f>IFERROR(VLOOKUP(C165,'PRICE LIST'!E:M,2,0),0)</f>
        <v>KABEL NYMHY 3 X 2.5 SUPREME</v>
      </c>
      <c r="F165" s="187" t="s">
        <v>7126</v>
      </c>
      <c r="G165" s="79" t="s">
        <v>109</v>
      </c>
      <c r="H165" s="919">
        <f>IFERROR(IF(G165="FOH",VLOOKUP(C165,'PRICE LIST'!E:Z,20,0),IF(G165="OPEX",VLOOKUP(C165,'PRICE LIST'!E:Z,21,0),0)),0)</f>
        <v>0</v>
      </c>
      <c r="I165" s="919">
        <f>IFERROR(IF(G165="FOH",VLOOKUP(H165,'PRICE LIST'!X:Z,3,0),IF(G165="OPEX",VLOOKUP(H165,'PRICE LIST'!Y:Z,2,0),0)),0)</f>
        <v>0</v>
      </c>
      <c r="J165" s="206" t="s">
        <v>33</v>
      </c>
      <c r="K165" s="206" t="s">
        <v>183</v>
      </c>
      <c r="L165" s="75" t="str">
        <f t="shared" si="75"/>
        <v>ALL</v>
      </c>
      <c r="M165" s="75" t="str">
        <f t="shared" si="76"/>
        <v>ALL</v>
      </c>
      <c r="N165" s="75" t="str">
        <f>IFERROR(VLOOKUP(C165,'PRICE LIST'!E:M,3,0),0)</f>
        <v>MTR</v>
      </c>
      <c r="O165" s="75" t="str">
        <f>IFERROR(VLOOKUP(C165,'PRICE LIST'!E:M,5,0),0)</f>
        <v>IDR</v>
      </c>
      <c r="P165" s="75">
        <f>IFERROR(VLOOKUP(C165,'PRICE LIST'!E:Z,8,0),0)</f>
        <v>22500</v>
      </c>
      <c r="Q165" s="75">
        <f>IFERROR(VLOOKUP(C165,'PRICE LIST'!E:Z,9,0),0)</f>
        <v>22500</v>
      </c>
      <c r="R165" s="75">
        <f>IFERROR(VLOOKUP(C165,'PRICE LIST'!E:Z,10,0),0)</f>
        <v>22500</v>
      </c>
      <c r="S165" s="75">
        <f>IFERROR(VLOOKUP(C165,'PRICE LIST'!E:Z,11,0),0)</f>
        <v>22500</v>
      </c>
      <c r="T165" s="75">
        <f>IFERROR(VLOOKUP(C165,'PRICE LIST'!E:Z,12,0),0)</f>
        <v>22500</v>
      </c>
      <c r="U165" s="75">
        <f>IFERROR(VLOOKUP(C165,'PRICE LIST'!E:Z,13,0),0)</f>
        <v>22500</v>
      </c>
      <c r="V165" s="75">
        <f>IFERROR(VLOOKUP(C165,'PRICE LIST'!E:Z,14,0),0)</f>
        <v>23000</v>
      </c>
      <c r="W165" s="75">
        <f>IFERROR(VLOOKUP(C165,'PRICE LIST'!E:Z,15,0),0)</f>
        <v>23000</v>
      </c>
      <c r="X165" s="75">
        <f>IFERROR(VLOOKUP(C165,'PRICE LIST'!E:Z,16,0),0)</f>
        <v>23000</v>
      </c>
      <c r="Y165" s="75">
        <f>IFERROR(VLOOKUP(C165,'PRICE LIST'!E:Z,17,0),0)</f>
        <v>23000</v>
      </c>
      <c r="Z165" s="75">
        <f>IFERROR(VLOOKUP(C165,'PRICE LIST'!E:Z,18,0),0)</f>
        <v>23000</v>
      </c>
      <c r="AA165" s="75">
        <f>IFERROR(VLOOKUP(C165,'PRICE LIST'!E:Z,19,0),0)</f>
        <v>23000</v>
      </c>
      <c r="AB165" s="178">
        <f t="shared" si="77"/>
        <v>1.4241768257946907</v>
      </c>
      <c r="AC165" s="178">
        <f t="shared" si="78"/>
        <v>1.4241768257946907</v>
      </c>
      <c r="AD165" s="178">
        <f t="shared" si="79"/>
        <v>1.4241768257946907</v>
      </c>
      <c r="AE165" s="178">
        <f t="shared" si="80"/>
        <v>1.4241768257946907</v>
      </c>
      <c r="AF165" s="178">
        <f t="shared" si="81"/>
        <v>1.4241768257946907</v>
      </c>
      <c r="AG165" s="178">
        <f t="shared" si="82"/>
        <v>1.4241768257946907</v>
      </c>
      <c r="AH165" s="178">
        <f t="shared" si="83"/>
        <v>1.4558251997012392</v>
      </c>
      <c r="AI165" s="178">
        <f t="shared" si="84"/>
        <v>1.4558251997012392</v>
      </c>
      <c r="AJ165" s="178">
        <f t="shared" si="85"/>
        <v>1.4558251997012392</v>
      </c>
      <c r="AK165" s="178">
        <f t="shared" si="86"/>
        <v>1.4558251997012392</v>
      </c>
      <c r="AL165" s="178">
        <f t="shared" si="87"/>
        <v>1.4558251997012392</v>
      </c>
      <c r="AM165" s="178">
        <f t="shared" si="88"/>
        <v>1.4558251997012392</v>
      </c>
      <c r="AN165" s="79">
        <v>100</v>
      </c>
      <c r="AO165" s="79"/>
      <c r="AP165" s="79"/>
      <c r="AQ165" s="79"/>
      <c r="AR165" s="79">
        <v>100</v>
      </c>
      <c r="AS165" s="79"/>
      <c r="AT165" s="79"/>
      <c r="AU165" s="79"/>
      <c r="AV165" s="79">
        <v>100</v>
      </c>
      <c r="AW165" s="79"/>
      <c r="AX165" s="79"/>
      <c r="AY165" s="79"/>
      <c r="AZ165" s="75">
        <f t="shared" si="89"/>
        <v>300</v>
      </c>
      <c r="BA165" s="77">
        <f t="shared" si="90"/>
        <v>25</v>
      </c>
      <c r="BC165" s="78">
        <f t="shared" si="91"/>
        <v>142.41768257946907</v>
      </c>
      <c r="BD165" s="78">
        <f t="shared" si="92"/>
        <v>0</v>
      </c>
      <c r="BE165" s="78">
        <f t="shared" si="93"/>
        <v>0</v>
      </c>
      <c r="BF165" s="78">
        <f t="shared" si="94"/>
        <v>0</v>
      </c>
      <c r="BG165" s="78">
        <f t="shared" si="95"/>
        <v>142.41768257946907</v>
      </c>
      <c r="BH165" s="78">
        <f t="shared" si="96"/>
        <v>0</v>
      </c>
      <c r="BI165" s="78">
        <f t="shared" si="97"/>
        <v>0</v>
      </c>
      <c r="BJ165" s="78">
        <f t="shared" si="98"/>
        <v>0</v>
      </c>
      <c r="BK165" s="78">
        <f t="shared" si="99"/>
        <v>145.58251997012391</v>
      </c>
      <c r="BL165" s="78">
        <f t="shared" si="100"/>
        <v>0</v>
      </c>
      <c r="BM165" s="78">
        <f t="shared" si="101"/>
        <v>0</v>
      </c>
      <c r="BN165" s="78">
        <f t="shared" si="102"/>
        <v>0</v>
      </c>
      <c r="BO165" s="78">
        <f t="shared" si="74"/>
        <v>430.41788512906203</v>
      </c>
      <c r="BP165" s="78">
        <f t="shared" si="103"/>
        <v>35.868157094088502</v>
      </c>
      <c r="BQ165"/>
    </row>
    <row r="166" spans="1:69">
      <c r="A166" s="79" t="s">
        <v>7127</v>
      </c>
      <c r="B166" s="74"/>
      <c r="C166" s="79" t="s">
        <v>1620</v>
      </c>
      <c r="D166" s="75" t="str">
        <f>INDEX('PRICE LIST'!$D:$D,MATCH(RUTIN!C166,'PRICE LIST'!$E:$E,0))</f>
        <v>KABEL</v>
      </c>
      <c r="E166" s="919" t="str">
        <f>IFERROR(VLOOKUP(C166,'PRICE LIST'!E:M,2,0),0)</f>
        <v>KABEL NYY 4X4</v>
      </c>
      <c r="F166" s="187" t="s">
        <v>7126</v>
      </c>
      <c r="G166" s="79" t="s">
        <v>109</v>
      </c>
      <c r="H166" s="919" t="str">
        <f>IFERROR(IF(G166="FOH",VLOOKUP(C166,'PRICE LIST'!E:Z,20,0),IF(G166="OPEX",VLOOKUP(C166,'PRICE LIST'!E:Z,21,0),0)),0)</f>
        <v>FIX PPN</v>
      </c>
      <c r="I166" s="919" t="str">
        <f>IFERROR(IF(G166="FOH",VLOOKUP(H166,'PRICE LIST'!X:Z,3,0),IF(G166="OPEX",VLOOKUP(H166,'PRICE LIST'!Y:Z,2,0),0)),0)</f>
        <v>B</v>
      </c>
      <c r="J166" s="206" t="s">
        <v>33</v>
      </c>
      <c r="K166" s="206" t="s">
        <v>183</v>
      </c>
      <c r="L166" s="75" t="str">
        <f t="shared" si="75"/>
        <v>ALL</v>
      </c>
      <c r="M166" s="75" t="str">
        <f t="shared" si="76"/>
        <v>ALL</v>
      </c>
      <c r="N166" s="75" t="str">
        <f>IFERROR(VLOOKUP(C166,'PRICE LIST'!E:M,3,0),0)</f>
        <v>METER</v>
      </c>
      <c r="O166" s="75" t="str">
        <f>IFERROR(VLOOKUP(C166,'PRICE LIST'!E:M,5,0),0)</f>
        <v>IDR</v>
      </c>
      <c r="P166" s="75">
        <f>IFERROR(VLOOKUP(C166,'PRICE LIST'!E:Z,8,0),0)</f>
        <v>42333</v>
      </c>
      <c r="Q166" s="75">
        <f>IFERROR(VLOOKUP(C166,'PRICE LIST'!E:Z,9,0),0)</f>
        <v>42333</v>
      </c>
      <c r="R166" s="75">
        <f>IFERROR(VLOOKUP(C166,'PRICE LIST'!E:Z,10,0),0)</f>
        <v>42333</v>
      </c>
      <c r="S166" s="75">
        <f>IFERROR(VLOOKUP(C166,'PRICE LIST'!E:Z,11,0),0)</f>
        <v>42333</v>
      </c>
      <c r="T166" s="75">
        <f>IFERROR(VLOOKUP(C166,'PRICE LIST'!E:Z,12,0),0)</f>
        <v>42333</v>
      </c>
      <c r="U166" s="75">
        <f>IFERROR(VLOOKUP(C166,'PRICE LIST'!E:Z,13,0),0)</f>
        <v>42333</v>
      </c>
      <c r="V166" s="75">
        <f>IFERROR(VLOOKUP(C166,'PRICE LIST'!E:Z,14,0),0)</f>
        <v>42333</v>
      </c>
      <c r="W166" s="75">
        <f>IFERROR(VLOOKUP(C166,'PRICE LIST'!E:Z,15,0),0)</f>
        <v>42333</v>
      </c>
      <c r="X166" s="75">
        <f>IFERROR(VLOOKUP(C166,'PRICE LIST'!E:Z,16,0),0)</f>
        <v>42333</v>
      </c>
      <c r="Y166" s="75">
        <f>IFERROR(VLOOKUP(C166,'PRICE LIST'!E:Z,17,0),0)</f>
        <v>42333</v>
      </c>
      <c r="Z166" s="75">
        <f>IFERROR(VLOOKUP(C166,'PRICE LIST'!E:Z,18,0),0)</f>
        <v>42333</v>
      </c>
      <c r="AA166" s="75">
        <f>IFERROR(VLOOKUP(C166,'PRICE LIST'!E:Z,19,0),0)</f>
        <v>42333</v>
      </c>
      <c r="AB166" s="178">
        <f t="shared" si="77"/>
        <v>2.6795412251718504</v>
      </c>
      <c r="AC166" s="178">
        <f t="shared" si="78"/>
        <v>2.6795412251718504</v>
      </c>
      <c r="AD166" s="178">
        <f t="shared" si="79"/>
        <v>2.6795412251718504</v>
      </c>
      <c r="AE166" s="178">
        <f t="shared" si="80"/>
        <v>2.6795412251718504</v>
      </c>
      <c r="AF166" s="178">
        <f t="shared" si="81"/>
        <v>2.6795412251718504</v>
      </c>
      <c r="AG166" s="178">
        <f t="shared" si="82"/>
        <v>2.6795412251718504</v>
      </c>
      <c r="AH166" s="178">
        <f t="shared" si="83"/>
        <v>2.6795412251718504</v>
      </c>
      <c r="AI166" s="178">
        <f t="shared" si="84"/>
        <v>2.6795412251718504</v>
      </c>
      <c r="AJ166" s="178">
        <f t="shared" si="85"/>
        <v>2.6795412251718504</v>
      </c>
      <c r="AK166" s="178">
        <f t="shared" si="86"/>
        <v>2.6795412251718504</v>
      </c>
      <c r="AL166" s="178">
        <f t="shared" si="87"/>
        <v>2.6795412251718504</v>
      </c>
      <c r="AM166" s="178">
        <f t="shared" si="88"/>
        <v>2.6795412251718504</v>
      </c>
      <c r="AN166" s="79"/>
      <c r="AO166" s="79">
        <v>100</v>
      </c>
      <c r="AP166" s="79"/>
      <c r="AQ166" s="79"/>
      <c r="AR166" s="79"/>
      <c r="AS166" s="79"/>
      <c r="AT166" s="79"/>
      <c r="AU166" s="79"/>
      <c r="AV166" s="79"/>
      <c r="AW166" s="79">
        <v>100</v>
      </c>
      <c r="AX166" s="79"/>
      <c r="AY166" s="79"/>
      <c r="AZ166" s="75">
        <f t="shared" si="89"/>
        <v>200</v>
      </c>
      <c r="BA166" s="77">
        <f t="shared" si="90"/>
        <v>16.666666666666668</v>
      </c>
      <c r="BC166" s="78">
        <f t="shared" si="91"/>
        <v>0</v>
      </c>
      <c r="BD166" s="78">
        <f t="shared" si="92"/>
        <v>267.95412251718506</v>
      </c>
      <c r="BE166" s="78">
        <f t="shared" si="93"/>
        <v>0</v>
      </c>
      <c r="BF166" s="78">
        <f t="shared" si="94"/>
        <v>0</v>
      </c>
      <c r="BG166" s="78">
        <f t="shared" si="95"/>
        <v>0</v>
      </c>
      <c r="BH166" s="78">
        <f t="shared" si="96"/>
        <v>0</v>
      </c>
      <c r="BI166" s="78">
        <f t="shared" si="97"/>
        <v>0</v>
      </c>
      <c r="BJ166" s="78">
        <f t="shared" si="98"/>
        <v>0</v>
      </c>
      <c r="BK166" s="78">
        <f t="shared" si="99"/>
        <v>0</v>
      </c>
      <c r="BL166" s="78">
        <f t="shared" si="100"/>
        <v>267.95412251718506</v>
      </c>
      <c r="BM166" s="78">
        <f t="shared" si="101"/>
        <v>0</v>
      </c>
      <c r="BN166" s="78">
        <f t="shared" si="102"/>
        <v>0</v>
      </c>
      <c r="BO166" s="78">
        <f t="shared" si="74"/>
        <v>535.90824503437011</v>
      </c>
      <c r="BP166" s="78">
        <f t="shared" si="103"/>
        <v>44.65902041953084</v>
      </c>
      <c r="BQ166"/>
    </row>
    <row r="167" spans="1:69">
      <c r="A167" s="79" t="s">
        <v>7127</v>
      </c>
      <c r="B167" s="74"/>
      <c r="C167" s="79" t="s">
        <v>3868</v>
      </c>
      <c r="D167" s="75" t="str">
        <f>INDEX('PRICE LIST'!$D:$D,MATCH(RUTIN!C167,'PRICE LIST'!$E:$E,0))</f>
        <v>KABEL</v>
      </c>
      <c r="E167" s="919" t="str">
        <f>IFERROR(VLOOKUP(C167,'PRICE LIST'!E:M,2,0),0)</f>
        <v>KABEL NYY 5X4</v>
      </c>
      <c r="F167" s="187" t="s">
        <v>7126</v>
      </c>
      <c r="G167" s="79" t="s">
        <v>109</v>
      </c>
      <c r="H167" s="919" t="str">
        <f>IFERROR(IF(G167="FOH",VLOOKUP(C167,'PRICE LIST'!E:Z,20,0),IF(G167="OPEX",VLOOKUP(C167,'PRICE LIST'!E:Z,21,0),0)),0)</f>
        <v>FIX PPN</v>
      </c>
      <c r="I167" s="919" t="str">
        <f>IFERROR(IF(G167="FOH",VLOOKUP(H167,'PRICE LIST'!X:Z,3,0),IF(G167="OPEX",VLOOKUP(H167,'PRICE LIST'!Y:Z,2,0),0)),0)</f>
        <v>B</v>
      </c>
      <c r="J167" s="206" t="s">
        <v>33</v>
      </c>
      <c r="K167" s="206" t="s">
        <v>183</v>
      </c>
      <c r="L167" s="75" t="str">
        <f t="shared" si="75"/>
        <v>ALL</v>
      </c>
      <c r="M167" s="75" t="str">
        <f t="shared" si="76"/>
        <v>ALL</v>
      </c>
      <c r="N167" s="75" t="str">
        <f>IFERROR(VLOOKUP(C167,'PRICE LIST'!E:M,3,0),0)</f>
        <v>MTR</v>
      </c>
      <c r="O167" s="75" t="str">
        <f>IFERROR(VLOOKUP(C167,'PRICE LIST'!E:M,5,0),0)</f>
        <v>IDR</v>
      </c>
      <c r="P167" s="75">
        <f>IFERROR(VLOOKUP(C167,'PRICE LIST'!E:Z,8,0),0)</f>
        <v>63180</v>
      </c>
      <c r="Q167" s="75">
        <f>IFERROR(VLOOKUP(C167,'PRICE LIST'!E:Z,9,0),0)</f>
        <v>63180</v>
      </c>
      <c r="R167" s="75">
        <f>IFERROR(VLOOKUP(C167,'PRICE LIST'!E:Z,10,0),0)</f>
        <v>63180</v>
      </c>
      <c r="S167" s="75">
        <f>IFERROR(VLOOKUP(C167,'PRICE LIST'!E:Z,11,0),0)</f>
        <v>63180</v>
      </c>
      <c r="T167" s="75">
        <f>IFERROR(VLOOKUP(C167,'PRICE LIST'!E:Z,12,0),0)</f>
        <v>63180</v>
      </c>
      <c r="U167" s="75">
        <f>IFERROR(VLOOKUP(C167,'PRICE LIST'!E:Z,13,0),0)</f>
        <v>63180</v>
      </c>
      <c r="V167" s="75">
        <f>IFERROR(VLOOKUP(C167,'PRICE LIST'!E:Z,14,0),0)</f>
        <v>63180</v>
      </c>
      <c r="W167" s="75">
        <f>IFERROR(VLOOKUP(C167,'PRICE LIST'!E:Z,15,0),0)</f>
        <v>63180</v>
      </c>
      <c r="X167" s="75">
        <f>IFERROR(VLOOKUP(C167,'PRICE LIST'!E:Z,16,0),0)</f>
        <v>63180</v>
      </c>
      <c r="Y167" s="75">
        <f>IFERROR(VLOOKUP(C167,'PRICE LIST'!E:Z,17,0),0)</f>
        <v>63180</v>
      </c>
      <c r="Z167" s="75">
        <f>IFERROR(VLOOKUP(C167,'PRICE LIST'!E:Z,18,0),0)</f>
        <v>63180</v>
      </c>
      <c r="AA167" s="75">
        <f>IFERROR(VLOOKUP(C167,'PRICE LIST'!E:Z,19,0),0)</f>
        <v>63180</v>
      </c>
      <c r="AB167" s="178">
        <f t="shared" si="77"/>
        <v>3.9990885268314913</v>
      </c>
      <c r="AC167" s="178">
        <f t="shared" si="78"/>
        <v>3.9990885268314913</v>
      </c>
      <c r="AD167" s="178">
        <f t="shared" si="79"/>
        <v>3.9990885268314913</v>
      </c>
      <c r="AE167" s="178">
        <f t="shared" si="80"/>
        <v>3.9990885268314913</v>
      </c>
      <c r="AF167" s="178">
        <f t="shared" si="81"/>
        <v>3.9990885268314913</v>
      </c>
      <c r="AG167" s="178">
        <f t="shared" si="82"/>
        <v>3.9990885268314913</v>
      </c>
      <c r="AH167" s="178">
        <f t="shared" si="83"/>
        <v>3.9990885268314913</v>
      </c>
      <c r="AI167" s="178">
        <f t="shared" si="84"/>
        <v>3.9990885268314913</v>
      </c>
      <c r="AJ167" s="178">
        <f t="shared" si="85"/>
        <v>3.9990885268314913</v>
      </c>
      <c r="AK167" s="178">
        <f t="shared" si="86"/>
        <v>3.9990885268314913</v>
      </c>
      <c r="AL167" s="178">
        <f t="shared" si="87"/>
        <v>3.9990885268314913</v>
      </c>
      <c r="AM167" s="178">
        <f t="shared" si="88"/>
        <v>3.9990885268314913</v>
      </c>
      <c r="AN167" s="79"/>
      <c r="AO167" s="79"/>
      <c r="AP167" s="79"/>
      <c r="AQ167" s="79"/>
      <c r="AR167" s="79"/>
      <c r="AS167" s="79"/>
      <c r="AT167" s="79">
        <v>100</v>
      </c>
      <c r="AU167" s="79"/>
      <c r="AV167" s="79"/>
      <c r="AW167" s="79"/>
      <c r="AX167" s="79"/>
      <c r="AY167" s="79"/>
      <c r="AZ167" s="75">
        <f t="shared" si="89"/>
        <v>100</v>
      </c>
      <c r="BA167" s="77">
        <f t="shared" si="90"/>
        <v>8.3333333333333339</v>
      </c>
      <c r="BC167" s="78">
        <f t="shared" si="91"/>
        <v>0</v>
      </c>
      <c r="BD167" s="78">
        <f t="shared" si="92"/>
        <v>0</v>
      </c>
      <c r="BE167" s="78">
        <f t="shared" si="93"/>
        <v>0</v>
      </c>
      <c r="BF167" s="78">
        <f t="shared" si="94"/>
        <v>0</v>
      </c>
      <c r="BG167" s="78">
        <f t="shared" si="95"/>
        <v>0</v>
      </c>
      <c r="BH167" s="78">
        <f t="shared" si="96"/>
        <v>0</v>
      </c>
      <c r="BI167" s="78">
        <f t="shared" si="97"/>
        <v>399.90885268314912</v>
      </c>
      <c r="BJ167" s="78">
        <f t="shared" si="98"/>
        <v>0</v>
      </c>
      <c r="BK167" s="78">
        <f t="shared" si="99"/>
        <v>0</v>
      </c>
      <c r="BL167" s="78">
        <f t="shared" si="100"/>
        <v>0</v>
      </c>
      <c r="BM167" s="78">
        <f t="shared" si="101"/>
        <v>0</v>
      </c>
      <c r="BN167" s="78">
        <f t="shared" si="102"/>
        <v>0</v>
      </c>
      <c r="BO167" s="78">
        <f t="shared" si="74"/>
        <v>399.90885268314912</v>
      </c>
      <c r="BP167" s="78">
        <f t="shared" si="103"/>
        <v>33.325737723595758</v>
      </c>
      <c r="BQ167"/>
    </row>
    <row r="168" spans="1:69">
      <c r="A168" s="79" t="s">
        <v>7127</v>
      </c>
      <c r="B168" s="74"/>
      <c r="C168" s="79" t="s">
        <v>11135</v>
      </c>
      <c r="D168" s="75" t="str">
        <f>INDEX('PRICE LIST'!$D:$D,MATCH(RUTIN!C168,'PRICE LIST'!$E:$E,0))</f>
        <v>INSULOCK</v>
      </c>
      <c r="E168" s="919" t="str">
        <f>IFERROR(VLOOKUP(C168,'PRICE LIST'!E:M,2,0),0)</f>
        <v>INSULOCK 100 KSS</v>
      </c>
      <c r="F168" s="187" t="s">
        <v>12133</v>
      </c>
      <c r="G168" s="79" t="s">
        <v>109</v>
      </c>
      <c r="H168" s="919">
        <f>IFERROR(IF(G168="FOH",VLOOKUP(C168,'PRICE LIST'!E:Z,20,0),IF(G168="OPEX",VLOOKUP(C168,'PRICE LIST'!E:Z,21,0),0)),0)</f>
        <v>0</v>
      </c>
      <c r="I168" s="919">
        <f>IFERROR(IF(G168="FOH",VLOOKUP(H168,'PRICE LIST'!X:Z,3,0),IF(G168="OPEX",VLOOKUP(H168,'PRICE LIST'!Y:Z,2,0),0)),0)</f>
        <v>0</v>
      </c>
      <c r="J168" s="206" t="s">
        <v>33</v>
      </c>
      <c r="K168" s="206" t="s">
        <v>183</v>
      </c>
      <c r="L168" s="75" t="str">
        <f t="shared" si="75"/>
        <v>ALL</v>
      </c>
      <c r="M168" s="75" t="str">
        <f t="shared" si="76"/>
        <v>ALL</v>
      </c>
      <c r="N168" s="75" t="str">
        <f>IFERROR(VLOOKUP(C168,'PRICE LIST'!E:M,3,0),0)</f>
        <v>PACK</v>
      </c>
      <c r="O168" s="75" t="str">
        <f>IFERROR(VLOOKUP(C168,'PRICE LIST'!E:M,5,0),0)</f>
        <v>IDR</v>
      </c>
      <c r="P168" s="75">
        <f>IFERROR(VLOOKUP(C168,'PRICE LIST'!E:Z,8,0),0)</f>
        <v>8250</v>
      </c>
      <c r="Q168" s="75">
        <f>IFERROR(VLOOKUP(C168,'PRICE LIST'!E:Z,9,0),0)</f>
        <v>8250</v>
      </c>
      <c r="R168" s="75">
        <f>IFERROR(VLOOKUP(C168,'PRICE LIST'!E:Z,10,0),0)</f>
        <v>8250</v>
      </c>
      <c r="S168" s="75">
        <f>IFERROR(VLOOKUP(C168,'PRICE LIST'!E:Z,11,0),0)</f>
        <v>8250</v>
      </c>
      <c r="T168" s="75">
        <f>IFERROR(VLOOKUP(C168,'PRICE LIST'!E:Z,12,0),0)</f>
        <v>8250</v>
      </c>
      <c r="U168" s="75">
        <f>IFERROR(VLOOKUP(C168,'PRICE LIST'!E:Z,13,0),0)</f>
        <v>8250</v>
      </c>
      <c r="V168" s="75">
        <f>IFERROR(VLOOKUP(C168,'PRICE LIST'!E:Z,14,0),0)</f>
        <v>8625</v>
      </c>
      <c r="W168" s="75">
        <f>IFERROR(VLOOKUP(C168,'PRICE LIST'!E:Z,15,0),0)</f>
        <v>8625</v>
      </c>
      <c r="X168" s="75">
        <f>IFERROR(VLOOKUP(C168,'PRICE LIST'!E:Z,16,0),0)</f>
        <v>8625</v>
      </c>
      <c r="Y168" s="75">
        <f>IFERROR(VLOOKUP(C168,'PRICE LIST'!E:Z,17,0),0)</f>
        <v>8625</v>
      </c>
      <c r="Z168" s="75">
        <f>IFERROR(VLOOKUP(C168,'PRICE LIST'!E:Z,18,0),0)</f>
        <v>8625</v>
      </c>
      <c r="AA168" s="75">
        <f>IFERROR(VLOOKUP(C168,'PRICE LIST'!E:Z,19,0),0)</f>
        <v>8625</v>
      </c>
      <c r="AB168" s="178">
        <f t="shared" si="77"/>
        <v>0.5221981694580532</v>
      </c>
      <c r="AC168" s="178">
        <f t="shared" si="78"/>
        <v>0.5221981694580532</v>
      </c>
      <c r="AD168" s="178">
        <f t="shared" si="79"/>
        <v>0.5221981694580532</v>
      </c>
      <c r="AE168" s="178">
        <f t="shared" si="80"/>
        <v>0.5221981694580532</v>
      </c>
      <c r="AF168" s="178">
        <f t="shared" si="81"/>
        <v>0.5221981694580532</v>
      </c>
      <c r="AG168" s="178">
        <f t="shared" si="82"/>
        <v>0.5221981694580532</v>
      </c>
      <c r="AH168" s="178">
        <f t="shared" si="83"/>
        <v>0.54593444988796469</v>
      </c>
      <c r="AI168" s="178">
        <f t="shared" si="84"/>
        <v>0.54593444988796469</v>
      </c>
      <c r="AJ168" s="178">
        <f t="shared" si="85"/>
        <v>0.54593444988796469</v>
      </c>
      <c r="AK168" s="178">
        <f t="shared" si="86"/>
        <v>0.54593444988796469</v>
      </c>
      <c r="AL168" s="178">
        <f t="shared" si="87"/>
        <v>0.54593444988796469</v>
      </c>
      <c r="AM168" s="178">
        <f t="shared" si="88"/>
        <v>0.54593444988796469</v>
      </c>
      <c r="AN168" s="79">
        <v>3</v>
      </c>
      <c r="AO168" s="79">
        <v>3</v>
      </c>
      <c r="AP168" s="79">
        <v>3</v>
      </c>
      <c r="AQ168" s="79">
        <v>3</v>
      </c>
      <c r="AR168" s="79">
        <v>2</v>
      </c>
      <c r="AS168" s="79">
        <v>2</v>
      </c>
      <c r="AT168" s="79">
        <v>2</v>
      </c>
      <c r="AU168" s="79">
        <v>2</v>
      </c>
      <c r="AV168" s="79">
        <v>2</v>
      </c>
      <c r="AW168" s="79">
        <v>2</v>
      </c>
      <c r="AX168" s="79">
        <v>2</v>
      </c>
      <c r="AY168" s="79">
        <v>2</v>
      </c>
      <c r="AZ168" s="75">
        <f t="shared" si="89"/>
        <v>28</v>
      </c>
      <c r="BA168" s="77">
        <f t="shared" si="90"/>
        <v>2.3333333333333335</v>
      </c>
      <c r="BC168" s="78">
        <f t="shared" si="91"/>
        <v>1.5665945083741595</v>
      </c>
      <c r="BD168" s="78">
        <f t="shared" si="92"/>
        <v>1.5665945083741595</v>
      </c>
      <c r="BE168" s="78">
        <f t="shared" si="93"/>
        <v>1.5665945083741595</v>
      </c>
      <c r="BF168" s="78">
        <f t="shared" si="94"/>
        <v>1.5665945083741595</v>
      </c>
      <c r="BG168" s="78">
        <f t="shared" si="95"/>
        <v>1.0443963389161064</v>
      </c>
      <c r="BH168" s="78">
        <f t="shared" si="96"/>
        <v>1.0443963389161064</v>
      </c>
      <c r="BI168" s="78">
        <f t="shared" si="97"/>
        <v>1.0918688997759294</v>
      </c>
      <c r="BJ168" s="78">
        <f t="shared" si="98"/>
        <v>1.0918688997759294</v>
      </c>
      <c r="BK168" s="78">
        <f t="shared" si="99"/>
        <v>1.0918688997759294</v>
      </c>
      <c r="BL168" s="78">
        <f t="shared" si="100"/>
        <v>1.0918688997759294</v>
      </c>
      <c r="BM168" s="78">
        <f t="shared" si="101"/>
        <v>1.0918688997759294</v>
      </c>
      <c r="BN168" s="78">
        <f t="shared" si="102"/>
        <v>1.0918688997759294</v>
      </c>
      <c r="BO168" s="78">
        <f t="shared" si="74"/>
        <v>14.906384109984431</v>
      </c>
      <c r="BP168" s="78">
        <f t="shared" si="103"/>
        <v>1.242198675832036</v>
      </c>
      <c r="BQ168"/>
    </row>
    <row r="169" spans="1:69">
      <c r="A169" s="79" t="s">
        <v>7127</v>
      </c>
      <c r="B169" s="74"/>
      <c r="C169" s="79" t="s">
        <v>11710</v>
      </c>
      <c r="D169" s="75" t="str">
        <f>INDEX('PRICE LIST'!$D:$D,MATCH(RUTIN!C169,'PRICE LIST'!$E:$E,0))</f>
        <v>INSULOCK</v>
      </c>
      <c r="E169" s="919" t="str">
        <f>IFERROR(VLOOKUP(C169,'PRICE LIST'!E:M,2,0),0)</f>
        <v>TNCV100 CABLE TIES</v>
      </c>
      <c r="F169" s="187" t="s">
        <v>12133</v>
      </c>
      <c r="G169" s="79" t="s">
        <v>109</v>
      </c>
      <c r="H169" s="919">
        <f>IFERROR(IF(G169="FOH",VLOOKUP(C169,'PRICE LIST'!E:Z,20,0),IF(G169="OPEX",VLOOKUP(C169,'PRICE LIST'!E:Z,21,0),0)),0)</f>
        <v>0</v>
      </c>
      <c r="I169" s="919">
        <f>IFERROR(IF(G169="FOH",VLOOKUP(H169,'PRICE LIST'!X:Z,3,0),IF(G169="OPEX",VLOOKUP(H169,'PRICE LIST'!Y:Z,2,0),0)),0)</f>
        <v>0</v>
      </c>
      <c r="J169" s="206" t="s">
        <v>33</v>
      </c>
      <c r="K169" s="206" t="s">
        <v>183</v>
      </c>
      <c r="L169" s="75" t="str">
        <f t="shared" si="75"/>
        <v>ALL</v>
      </c>
      <c r="M169" s="75" t="str">
        <f t="shared" si="76"/>
        <v>ALL</v>
      </c>
      <c r="N169" s="75" t="str">
        <f>IFERROR(VLOOKUP(C169,'PRICE LIST'!E:M,3,0),0)</f>
        <v>PACK</v>
      </c>
      <c r="O169" s="75" t="str">
        <f>IFERROR(VLOOKUP(C169,'PRICE LIST'!E:M,5,0),0)</f>
        <v>IDR</v>
      </c>
      <c r="P169" s="75">
        <f>IFERROR(VLOOKUP(C169,'PRICE LIST'!E:Z,8,0),0)</f>
        <v>97420</v>
      </c>
      <c r="Q169" s="75">
        <f>IFERROR(VLOOKUP(C169,'PRICE LIST'!E:Z,9,0),0)</f>
        <v>97420</v>
      </c>
      <c r="R169" s="75">
        <f>IFERROR(VLOOKUP(C169,'PRICE LIST'!E:Z,10,0),0)</f>
        <v>97420</v>
      </c>
      <c r="S169" s="75">
        <f>IFERROR(VLOOKUP(C169,'PRICE LIST'!E:Z,11,0),0)</f>
        <v>97420</v>
      </c>
      <c r="T169" s="75">
        <f>IFERROR(VLOOKUP(C169,'PRICE LIST'!E:Z,12,0),0)</f>
        <v>97420</v>
      </c>
      <c r="U169" s="75">
        <f>IFERROR(VLOOKUP(C169,'PRICE LIST'!E:Z,13,0),0)</f>
        <v>97420</v>
      </c>
      <c r="V169" s="75">
        <f>IFERROR(VLOOKUP(C169,'PRICE LIST'!E:Z,14,0),0)</f>
        <v>98371</v>
      </c>
      <c r="W169" s="75">
        <f>IFERROR(VLOOKUP(C169,'PRICE LIST'!E:Z,15,0),0)</f>
        <v>98371</v>
      </c>
      <c r="X169" s="75">
        <f>IFERROR(VLOOKUP(C169,'PRICE LIST'!E:Z,16,0),0)</f>
        <v>98371</v>
      </c>
      <c r="Y169" s="75">
        <f>IFERROR(VLOOKUP(C169,'PRICE LIST'!E:Z,17,0),0)</f>
        <v>98371</v>
      </c>
      <c r="Z169" s="75">
        <f>IFERROR(VLOOKUP(C169,'PRICE LIST'!E:Z,18,0),0)</f>
        <v>98371</v>
      </c>
      <c r="AA169" s="75">
        <f>IFERROR(VLOOKUP(C169,'PRICE LIST'!E:Z,19,0),0)</f>
        <v>98371</v>
      </c>
      <c r="AB169" s="178">
        <f t="shared" si="77"/>
        <v>6.1663691719519447</v>
      </c>
      <c r="AC169" s="178">
        <f t="shared" si="78"/>
        <v>6.1663691719519447</v>
      </c>
      <c r="AD169" s="178">
        <f t="shared" si="79"/>
        <v>6.1663691719519447</v>
      </c>
      <c r="AE169" s="178">
        <f t="shared" si="80"/>
        <v>6.1663691719519447</v>
      </c>
      <c r="AF169" s="178">
        <f t="shared" si="81"/>
        <v>6.1663691719519447</v>
      </c>
      <c r="AG169" s="178">
        <f t="shared" si="82"/>
        <v>6.1663691719519447</v>
      </c>
      <c r="AH169" s="178">
        <f t="shared" si="83"/>
        <v>6.226564379122201</v>
      </c>
      <c r="AI169" s="178">
        <f t="shared" si="84"/>
        <v>6.226564379122201</v>
      </c>
      <c r="AJ169" s="178">
        <f t="shared" si="85"/>
        <v>6.226564379122201</v>
      </c>
      <c r="AK169" s="178">
        <f t="shared" si="86"/>
        <v>6.226564379122201</v>
      </c>
      <c r="AL169" s="178">
        <f t="shared" si="87"/>
        <v>6.226564379122201</v>
      </c>
      <c r="AM169" s="178">
        <f t="shared" si="88"/>
        <v>6.226564379122201</v>
      </c>
      <c r="AN169" s="79">
        <v>2</v>
      </c>
      <c r="AO169" s="79">
        <v>2</v>
      </c>
      <c r="AP169" s="79">
        <v>2</v>
      </c>
      <c r="AQ169" s="79">
        <v>2</v>
      </c>
      <c r="AR169" s="79">
        <v>2</v>
      </c>
      <c r="AS169" s="79">
        <v>2</v>
      </c>
      <c r="AT169" s="79">
        <v>2</v>
      </c>
      <c r="AU169" s="79">
        <v>2</v>
      </c>
      <c r="AV169" s="79">
        <v>2</v>
      </c>
      <c r="AW169" s="79">
        <v>2</v>
      </c>
      <c r="AX169" s="79">
        <v>2</v>
      </c>
      <c r="AY169" s="79">
        <v>2</v>
      </c>
      <c r="AZ169" s="75">
        <f t="shared" si="89"/>
        <v>24</v>
      </c>
      <c r="BA169" s="77">
        <f t="shared" si="90"/>
        <v>2</v>
      </c>
      <c r="BC169" s="78">
        <f t="shared" si="91"/>
        <v>12.332738343903889</v>
      </c>
      <c r="BD169" s="78">
        <f t="shared" si="92"/>
        <v>12.332738343903889</v>
      </c>
      <c r="BE169" s="78">
        <f t="shared" si="93"/>
        <v>12.332738343903889</v>
      </c>
      <c r="BF169" s="78">
        <f t="shared" si="94"/>
        <v>12.332738343903889</v>
      </c>
      <c r="BG169" s="78">
        <f t="shared" si="95"/>
        <v>12.332738343903889</v>
      </c>
      <c r="BH169" s="78">
        <f t="shared" si="96"/>
        <v>12.332738343903889</v>
      </c>
      <c r="BI169" s="78">
        <f t="shared" si="97"/>
        <v>12.453128758244402</v>
      </c>
      <c r="BJ169" s="78">
        <f t="shared" si="98"/>
        <v>12.453128758244402</v>
      </c>
      <c r="BK169" s="78">
        <f t="shared" si="99"/>
        <v>12.453128758244402</v>
      </c>
      <c r="BL169" s="78">
        <f t="shared" si="100"/>
        <v>12.453128758244402</v>
      </c>
      <c r="BM169" s="78">
        <f t="shared" si="101"/>
        <v>12.453128758244402</v>
      </c>
      <c r="BN169" s="78">
        <f t="shared" si="102"/>
        <v>12.453128758244402</v>
      </c>
      <c r="BO169" s="78">
        <f t="shared" si="74"/>
        <v>148.71520261288973</v>
      </c>
      <c r="BP169" s="78">
        <f t="shared" si="103"/>
        <v>12.392933551074144</v>
      </c>
      <c r="BQ169"/>
    </row>
    <row r="170" spans="1:69">
      <c r="A170" s="79" t="s">
        <v>7127</v>
      </c>
      <c r="B170" s="74"/>
      <c r="C170" s="79" t="s">
        <v>11296</v>
      </c>
      <c r="D170" s="75" t="str">
        <f>INDEX('PRICE LIST'!$D:$D,MATCH(RUTIN!C170,'PRICE LIST'!$E:$E,0))</f>
        <v>MATA CUTTING</v>
      </c>
      <c r="E170" s="919" t="str">
        <f>IFERROR(VLOOKUP(C170,'PRICE LIST'!E:M,2,0),0)</f>
        <v>MATA CUTTING WHEEL 4" MAKITA</v>
      </c>
      <c r="F170" s="187" t="s">
        <v>9160</v>
      </c>
      <c r="G170" s="79" t="s">
        <v>109</v>
      </c>
      <c r="H170" s="919">
        <f>IFERROR(IF(G170="FOH",VLOOKUP(C170,'PRICE LIST'!E:Z,20,0),IF(G170="OPEX",VLOOKUP(C170,'PRICE LIST'!E:Z,21,0),0)),0)</f>
        <v>0</v>
      </c>
      <c r="I170" s="919">
        <f>IFERROR(IF(G170="FOH",VLOOKUP(H170,'PRICE LIST'!X:Z,3,0),IF(G170="OPEX",VLOOKUP(H170,'PRICE LIST'!Y:Z,2,0),0)),0)</f>
        <v>0</v>
      </c>
      <c r="J170" s="206" t="s">
        <v>33</v>
      </c>
      <c r="K170" s="206" t="s">
        <v>183</v>
      </c>
      <c r="L170" s="75" t="str">
        <f t="shared" si="75"/>
        <v>ALL</v>
      </c>
      <c r="M170" s="75" t="str">
        <f t="shared" si="76"/>
        <v>ALL</v>
      </c>
      <c r="N170" s="75" t="str">
        <f>IFERROR(VLOOKUP(C170,'PRICE LIST'!E:M,3,0),0)</f>
        <v>PACK</v>
      </c>
      <c r="O170" s="75" t="str">
        <f>IFERROR(VLOOKUP(C170,'PRICE LIST'!E:M,5,0),0)</f>
        <v>IDR</v>
      </c>
      <c r="P170" s="75">
        <f>IFERROR(VLOOKUP(C170,'PRICE LIST'!E:Z,8,0),0)</f>
        <v>250000</v>
      </c>
      <c r="Q170" s="75">
        <f>IFERROR(VLOOKUP(C170,'PRICE LIST'!E:Z,9,0),0)</f>
        <v>250000</v>
      </c>
      <c r="R170" s="75">
        <f>IFERROR(VLOOKUP(C170,'PRICE LIST'!E:Z,10,0),0)</f>
        <v>250000</v>
      </c>
      <c r="S170" s="75">
        <f>IFERROR(VLOOKUP(C170,'PRICE LIST'!E:Z,11,0),0)</f>
        <v>250000</v>
      </c>
      <c r="T170" s="75">
        <f>IFERROR(VLOOKUP(C170,'PRICE LIST'!E:Z,12,0),0)</f>
        <v>250000</v>
      </c>
      <c r="U170" s="75">
        <f>IFERROR(VLOOKUP(C170,'PRICE LIST'!E:Z,13,0),0)</f>
        <v>250000</v>
      </c>
      <c r="V170" s="75">
        <f>IFERROR(VLOOKUP(C170,'PRICE LIST'!E:Z,14,0),0)</f>
        <v>250000</v>
      </c>
      <c r="W170" s="75">
        <f>IFERROR(VLOOKUP(C170,'PRICE LIST'!E:Z,15,0),0)</f>
        <v>250000</v>
      </c>
      <c r="X170" s="75">
        <f>IFERROR(VLOOKUP(C170,'PRICE LIST'!E:Z,16,0),0)</f>
        <v>250000</v>
      </c>
      <c r="Y170" s="75">
        <f>IFERROR(VLOOKUP(C170,'PRICE LIST'!E:Z,17,0),0)</f>
        <v>250000</v>
      </c>
      <c r="Z170" s="75">
        <f>IFERROR(VLOOKUP(C170,'PRICE LIST'!E:Z,18,0),0)</f>
        <v>250000</v>
      </c>
      <c r="AA170" s="75">
        <f>IFERROR(VLOOKUP(C170,'PRICE LIST'!E:Z,19,0),0)</f>
        <v>250000</v>
      </c>
      <c r="AB170" s="178">
        <f t="shared" si="77"/>
        <v>15.82418695327434</v>
      </c>
      <c r="AC170" s="178">
        <f t="shared" si="78"/>
        <v>15.82418695327434</v>
      </c>
      <c r="AD170" s="178">
        <f t="shared" si="79"/>
        <v>15.82418695327434</v>
      </c>
      <c r="AE170" s="178">
        <f t="shared" si="80"/>
        <v>15.82418695327434</v>
      </c>
      <c r="AF170" s="178">
        <f t="shared" si="81"/>
        <v>15.82418695327434</v>
      </c>
      <c r="AG170" s="178">
        <f t="shared" si="82"/>
        <v>15.82418695327434</v>
      </c>
      <c r="AH170" s="178">
        <f t="shared" si="83"/>
        <v>15.82418695327434</v>
      </c>
      <c r="AI170" s="178">
        <f t="shared" si="84"/>
        <v>15.82418695327434</v>
      </c>
      <c r="AJ170" s="178">
        <f t="shared" si="85"/>
        <v>15.82418695327434</v>
      </c>
      <c r="AK170" s="178">
        <f t="shared" si="86"/>
        <v>15.82418695327434</v>
      </c>
      <c r="AL170" s="178">
        <f t="shared" si="87"/>
        <v>15.82418695327434</v>
      </c>
      <c r="AM170" s="178">
        <f t="shared" si="88"/>
        <v>15.82418695327434</v>
      </c>
      <c r="AN170" s="79"/>
      <c r="AO170" s="79">
        <v>1</v>
      </c>
      <c r="AP170" s="79"/>
      <c r="AQ170" s="79">
        <v>1</v>
      </c>
      <c r="AR170" s="79"/>
      <c r="AS170" s="79"/>
      <c r="AT170" s="79"/>
      <c r="AU170" s="79">
        <v>1</v>
      </c>
      <c r="AV170" s="79"/>
      <c r="AW170" s="79"/>
      <c r="AX170" s="79"/>
      <c r="AY170" s="79">
        <v>1</v>
      </c>
      <c r="AZ170" s="75">
        <f t="shared" si="89"/>
        <v>4</v>
      </c>
      <c r="BA170" s="77">
        <f t="shared" si="90"/>
        <v>0.33333333333333331</v>
      </c>
      <c r="BC170" s="78">
        <f t="shared" si="91"/>
        <v>0</v>
      </c>
      <c r="BD170" s="78">
        <f t="shared" si="92"/>
        <v>15.82418695327434</v>
      </c>
      <c r="BE170" s="78">
        <f t="shared" si="93"/>
        <v>0</v>
      </c>
      <c r="BF170" s="78">
        <f t="shared" si="94"/>
        <v>15.82418695327434</v>
      </c>
      <c r="BG170" s="78">
        <f t="shared" si="95"/>
        <v>0</v>
      </c>
      <c r="BH170" s="78">
        <f t="shared" si="96"/>
        <v>0</v>
      </c>
      <c r="BI170" s="78">
        <f t="shared" si="97"/>
        <v>0</v>
      </c>
      <c r="BJ170" s="78">
        <f t="shared" si="98"/>
        <v>15.82418695327434</v>
      </c>
      <c r="BK170" s="78">
        <f t="shared" si="99"/>
        <v>0</v>
      </c>
      <c r="BL170" s="78">
        <f t="shared" si="100"/>
        <v>0</v>
      </c>
      <c r="BM170" s="78">
        <f t="shared" si="101"/>
        <v>0</v>
      </c>
      <c r="BN170" s="78">
        <f t="shared" si="102"/>
        <v>15.82418695327434</v>
      </c>
      <c r="BO170" s="78">
        <f t="shared" si="74"/>
        <v>63.296747813097362</v>
      </c>
      <c r="BP170" s="78">
        <f t="shared" si="103"/>
        <v>5.2747289844247804</v>
      </c>
      <c r="BQ170"/>
    </row>
    <row r="171" spans="1:69">
      <c r="A171" s="79" t="s">
        <v>7127</v>
      </c>
      <c r="B171" s="74"/>
      <c r="C171" s="79" t="s">
        <v>11327</v>
      </c>
      <c r="D171" s="75" t="str">
        <f>INDEX('PRICE LIST'!$D:$D,MATCH(RUTIN!C171,'PRICE LIST'!$E:$E,0))</f>
        <v>GERINDA</v>
      </c>
      <c r="E171" s="919" t="str">
        <f>IFERROR(VLOOKUP(C171,'PRICE LIST'!E:M,2,0),0)</f>
        <v>GERINDA PERATA 4 INCH NIPPON RESIBON</v>
      </c>
      <c r="F171" s="187" t="s">
        <v>9160</v>
      </c>
      <c r="G171" s="79" t="s">
        <v>109</v>
      </c>
      <c r="H171" s="919">
        <f>IFERROR(IF(G171="FOH",VLOOKUP(C171,'PRICE LIST'!E:Z,20,0),IF(G171="OPEX",VLOOKUP(C171,'PRICE LIST'!E:Z,21,0),0)),0)</f>
        <v>0</v>
      </c>
      <c r="I171" s="919">
        <f>IFERROR(IF(G171="FOH",VLOOKUP(H171,'PRICE LIST'!X:Z,3,0),IF(G171="OPEX",VLOOKUP(H171,'PRICE LIST'!Y:Z,2,0),0)),0)</f>
        <v>0</v>
      </c>
      <c r="J171" s="206" t="s">
        <v>33</v>
      </c>
      <c r="K171" s="206" t="s">
        <v>183</v>
      </c>
      <c r="L171" s="75" t="str">
        <f t="shared" si="75"/>
        <v>ALL</v>
      </c>
      <c r="M171" s="75" t="str">
        <f t="shared" si="76"/>
        <v>ALL</v>
      </c>
      <c r="N171" s="75" t="str">
        <f>IFERROR(VLOOKUP(C171,'PRICE LIST'!E:M,3,0),0)</f>
        <v>PACK</v>
      </c>
      <c r="O171" s="75" t="str">
        <f>IFERROR(VLOOKUP(C171,'PRICE LIST'!E:M,5,0),0)</f>
        <v>IDR</v>
      </c>
      <c r="P171" s="75">
        <f>IFERROR(VLOOKUP(C171,'PRICE LIST'!E:Z,8,0),0)</f>
        <v>270000</v>
      </c>
      <c r="Q171" s="75">
        <f>IFERROR(VLOOKUP(C171,'PRICE LIST'!E:Z,9,0),0)</f>
        <v>270000</v>
      </c>
      <c r="R171" s="75">
        <f>IFERROR(VLOOKUP(C171,'PRICE LIST'!E:Z,10,0),0)</f>
        <v>270000</v>
      </c>
      <c r="S171" s="75">
        <f>IFERROR(VLOOKUP(C171,'PRICE LIST'!E:Z,11,0),0)</f>
        <v>270000</v>
      </c>
      <c r="T171" s="75">
        <f>IFERROR(VLOOKUP(C171,'PRICE LIST'!E:Z,12,0),0)</f>
        <v>270000</v>
      </c>
      <c r="U171" s="75">
        <f>IFERROR(VLOOKUP(C171,'PRICE LIST'!E:Z,13,0),0)</f>
        <v>270000</v>
      </c>
      <c r="V171" s="75">
        <f>IFERROR(VLOOKUP(C171,'PRICE LIST'!E:Z,14,0),0)</f>
        <v>270000</v>
      </c>
      <c r="W171" s="75">
        <f>IFERROR(VLOOKUP(C171,'PRICE LIST'!E:Z,15,0),0)</f>
        <v>270000</v>
      </c>
      <c r="X171" s="75">
        <f>IFERROR(VLOOKUP(C171,'PRICE LIST'!E:Z,16,0),0)</f>
        <v>270000</v>
      </c>
      <c r="Y171" s="75">
        <f>IFERROR(VLOOKUP(C171,'PRICE LIST'!E:Z,17,0),0)</f>
        <v>270000</v>
      </c>
      <c r="Z171" s="75">
        <f>IFERROR(VLOOKUP(C171,'PRICE LIST'!E:Z,18,0),0)</f>
        <v>270000</v>
      </c>
      <c r="AA171" s="75">
        <f>IFERROR(VLOOKUP(C171,'PRICE LIST'!E:Z,19,0),0)</f>
        <v>270000</v>
      </c>
      <c r="AB171" s="178">
        <f t="shared" si="77"/>
        <v>17.090121909536286</v>
      </c>
      <c r="AC171" s="178">
        <f t="shared" si="78"/>
        <v>17.090121909536286</v>
      </c>
      <c r="AD171" s="178">
        <f t="shared" si="79"/>
        <v>17.090121909536286</v>
      </c>
      <c r="AE171" s="178">
        <f t="shared" si="80"/>
        <v>17.090121909536286</v>
      </c>
      <c r="AF171" s="178">
        <f t="shared" si="81"/>
        <v>17.090121909536286</v>
      </c>
      <c r="AG171" s="178">
        <f t="shared" si="82"/>
        <v>17.090121909536286</v>
      </c>
      <c r="AH171" s="178">
        <f t="shared" si="83"/>
        <v>17.090121909536286</v>
      </c>
      <c r="AI171" s="178">
        <f t="shared" si="84"/>
        <v>17.090121909536286</v>
      </c>
      <c r="AJ171" s="178">
        <f t="shared" si="85"/>
        <v>17.090121909536286</v>
      </c>
      <c r="AK171" s="178">
        <f t="shared" si="86"/>
        <v>17.090121909536286</v>
      </c>
      <c r="AL171" s="178">
        <f t="shared" si="87"/>
        <v>17.090121909536286</v>
      </c>
      <c r="AM171" s="178">
        <f t="shared" si="88"/>
        <v>17.090121909536286</v>
      </c>
      <c r="AN171" s="79">
        <v>1</v>
      </c>
      <c r="AO171" s="79"/>
      <c r="AP171" s="79"/>
      <c r="AQ171" s="79"/>
      <c r="AR171" s="79"/>
      <c r="AS171" s="79"/>
      <c r="AT171" s="79"/>
      <c r="AU171" s="79">
        <v>1</v>
      </c>
      <c r="AV171" s="79"/>
      <c r="AW171" s="79"/>
      <c r="AX171" s="79"/>
      <c r="AY171" s="79"/>
      <c r="AZ171" s="75">
        <f t="shared" si="89"/>
        <v>2</v>
      </c>
      <c r="BA171" s="77">
        <f t="shared" si="90"/>
        <v>0.16666666666666666</v>
      </c>
      <c r="BC171" s="78">
        <f t="shared" si="91"/>
        <v>17.090121909536286</v>
      </c>
      <c r="BD171" s="78">
        <f t="shared" si="92"/>
        <v>0</v>
      </c>
      <c r="BE171" s="78">
        <f t="shared" si="93"/>
        <v>0</v>
      </c>
      <c r="BF171" s="78">
        <f t="shared" si="94"/>
        <v>0</v>
      </c>
      <c r="BG171" s="78">
        <f t="shared" si="95"/>
        <v>0</v>
      </c>
      <c r="BH171" s="78">
        <f t="shared" si="96"/>
        <v>0</v>
      </c>
      <c r="BI171" s="78">
        <f t="shared" si="97"/>
        <v>0</v>
      </c>
      <c r="BJ171" s="78">
        <f t="shared" si="98"/>
        <v>17.090121909536286</v>
      </c>
      <c r="BK171" s="78">
        <f t="shared" si="99"/>
        <v>0</v>
      </c>
      <c r="BL171" s="78">
        <f t="shared" si="100"/>
        <v>0</v>
      </c>
      <c r="BM171" s="78">
        <f t="shared" si="101"/>
        <v>0</v>
      </c>
      <c r="BN171" s="78">
        <f t="shared" si="102"/>
        <v>0</v>
      </c>
      <c r="BO171" s="78">
        <f t="shared" si="74"/>
        <v>34.180243819072572</v>
      </c>
      <c r="BP171" s="78">
        <f t="shared" si="103"/>
        <v>2.848353651589381</v>
      </c>
      <c r="BQ171"/>
    </row>
    <row r="172" spans="1:69">
      <c r="A172" s="79" t="s">
        <v>7127</v>
      </c>
      <c r="B172" s="74"/>
      <c r="C172" s="79" t="s">
        <v>11627</v>
      </c>
      <c r="D172" s="75" t="str">
        <f>INDEX('PRICE LIST'!$D:$D,MATCH(RUTIN!C172,'PRICE LIST'!$E:$E,0))</f>
        <v>PYLOX</v>
      </c>
      <c r="E172" s="919" t="str">
        <f>IFERROR(VLOOKUP(C172,'PRICE LIST'!E:M,2,0),0)</f>
        <v>PYLOX BLUE (300 ML)</v>
      </c>
      <c r="F172" s="187" t="s">
        <v>9159</v>
      </c>
      <c r="G172" s="79" t="s">
        <v>109</v>
      </c>
      <c r="H172" s="919">
        <f>IFERROR(IF(G172="FOH",VLOOKUP(C172,'PRICE LIST'!E:Z,20,0),IF(G172="OPEX",VLOOKUP(C172,'PRICE LIST'!E:Z,21,0),0)),0)</f>
        <v>0</v>
      </c>
      <c r="I172" s="919">
        <f>IFERROR(IF(G172="FOH",VLOOKUP(H172,'PRICE LIST'!X:Z,3,0),IF(G172="OPEX",VLOOKUP(H172,'PRICE LIST'!Y:Z,2,0),0)),0)</f>
        <v>0</v>
      </c>
      <c r="J172" s="206" t="s">
        <v>33</v>
      </c>
      <c r="K172" s="206" t="s">
        <v>183</v>
      </c>
      <c r="L172" s="75" t="str">
        <f t="shared" si="75"/>
        <v>ALL</v>
      </c>
      <c r="M172" s="75" t="str">
        <f t="shared" si="76"/>
        <v>ALL</v>
      </c>
      <c r="N172" s="75" t="str">
        <f>IFERROR(VLOOKUP(C172,'PRICE LIST'!E:M,3,0),0)</f>
        <v>PCS</v>
      </c>
      <c r="O172" s="75" t="str">
        <f>IFERROR(VLOOKUP(C172,'PRICE LIST'!E:M,5,0),0)</f>
        <v>IDR</v>
      </c>
      <c r="P172" s="75">
        <f>IFERROR(VLOOKUP(C172,'PRICE LIST'!E:Z,8,0),0)</f>
        <v>36000</v>
      </c>
      <c r="Q172" s="75">
        <f>IFERROR(VLOOKUP(C172,'PRICE LIST'!E:Z,9,0),0)</f>
        <v>36000</v>
      </c>
      <c r="R172" s="75">
        <f>IFERROR(VLOOKUP(C172,'PRICE LIST'!E:Z,10,0),0)</f>
        <v>36000</v>
      </c>
      <c r="S172" s="75">
        <f>IFERROR(VLOOKUP(C172,'PRICE LIST'!E:Z,11,0),0)</f>
        <v>36000</v>
      </c>
      <c r="T172" s="75">
        <f>IFERROR(VLOOKUP(C172,'PRICE LIST'!E:Z,12,0),0)</f>
        <v>36000</v>
      </c>
      <c r="U172" s="75">
        <f>IFERROR(VLOOKUP(C172,'PRICE LIST'!E:Z,13,0),0)</f>
        <v>36000</v>
      </c>
      <c r="V172" s="75">
        <f>IFERROR(VLOOKUP(C172,'PRICE LIST'!E:Z,14,0),0)</f>
        <v>38000</v>
      </c>
      <c r="W172" s="75">
        <f>IFERROR(VLOOKUP(C172,'PRICE LIST'!E:Z,15,0),0)</f>
        <v>38000</v>
      </c>
      <c r="X172" s="75">
        <f>IFERROR(VLOOKUP(C172,'PRICE LIST'!E:Z,16,0),0)</f>
        <v>38000</v>
      </c>
      <c r="Y172" s="75">
        <f>IFERROR(VLOOKUP(C172,'PRICE LIST'!E:Z,17,0),0)</f>
        <v>38000</v>
      </c>
      <c r="Z172" s="75">
        <f>IFERROR(VLOOKUP(C172,'PRICE LIST'!E:Z,18,0),0)</f>
        <v>38000</v>
      </c>
      <c r="AA172" s="75">
        <f>IFERROR(VLOOKUP(C172,'PRICE LIST'!E:Z,19,0),0)</f>
        <v>38000</v>
      </c>
      <c r="AB172" s="178">
        <f t="shared" si="77"/>
        <v>2.2786829212715052</v>
      </c>
      <c r="AC172" s="178">
        <f t="shared" si="78"/>
        <v>2.2786829212715052</v>
      </c>
      <c r="AD172" s="178">
        <f t="shared" si="79"/>
        <v>2.2786829212715052</v>
      </c>
      <c r="AE172" s="178">
        <f t="shared" si="80"/>
        <v>2.2786829212715052</v>
      </c>
      <c r="AF172" s="178">
        <f t="shared" si="81"/>
        <v>2.2786829212715052</v>
      </c>
      <c r="AG172" s="178">
        <f t="shared" si="82"/>
        <v>2.2786829212715052</v>
      </c>
      <c r="AH172" s="178">
        <f t="shared" si="83"/>
        <v>2.4052764168976997</v>
      </c>
      <c r="AI172" s="178">
        <f t="shared" si="84"/>
        <v>2.4052764168976997</v>
      </c>
      <c r="AJ172" s="178">
        <f t="shared" si="85"/>
        <v>2.4052764168976997</v>
      </c>
      <c r="AK172" s="178">
        <f t="shared" si="86"/>
        <v>2.4052764168976997</v>
      </c>
      <c r="AL172" s="178">
        <f t="shared" si="87"/>
        <v>2.4052764168976997</v>
      </c>
      <c r="AM172" s="178">
        <f t="shared" si="88"/>
        <v>2.4052764168976997</v>
      </c>
      <c r="AN172" s="79">
        <v>1</v>
      </c>
      <c r="AO172" s="79"/>
      <c r="AP172" s="79"/>
      <c r="AQ172" s="79"/>
      <c r="AR172" s="79">
        <v>1</v>
      </c>
      <c r="AS172" s="79"/>
      <c r="AT172" s="79"/>
      <c r="AU172" s="79"/>
      <c r="AV172" s="79">
        <v>1</v>
      </c>
      <c r="AW172" s="79"/>
      <c r="AX172" s="79"/>
      <c r="AY172" s="79"/>
      <c r="AZ172" s="75">
        <f t="shared" si="89"/>
        <v>3</v>
      </c>
      <c r="BA172" s="77">
        <f t="shared" si="90"/>
        <v>0.25</v>
      </c>
      <c r="BC172" s="78">
        <f t="shared" si="91"/>
        <v>2.2786829212715052</v>
      </c>
      <c r="BD172" s="78">
        <f t="shared" si="92"/>
        <v>0</v>
      </c>
      <c r="BE172" s="78">
        <f t="shared" si="93"/>
        <v>0</v>
      </c>
      <c r="BF172" s="78">
        <f t="shared" si="94"/>
        <v>0</v>
      </c>
      <c r="BG172" s="78">
        <f t="shared" si="95"/>
        <v>2.2786829212715052</v>
      </c>
      <c r="BH172" s="78">
        <f t="shared" si="96"/>
        <v>0</v>
      </c>
      <c r="BI172" s="78">
        <f t="shared" si="97"/>
        <v>0</v>
      </c>
      <c r="BJ172" s="78">
        <f t="shared" si="98"/>
        <v>0</v>
      </c>
      <c r="BK172" s="78">
        <f t="shared" si="99"/>
        <v>2.4052764168976997</v>
      </c>
      <c r="BL172" s="78">
        <f t="shared" si="100"/>
        <v>0</v>
      </c>
      <c r="BM172" s="78">
        <f t="shared" si="101"/>
        <v>0</v>
      </c>
      <c r="BN172" s="78">
        <f t="shared" si="102"/>
        <v>0</v>
      </c>
      <c r="BO172" s="78">
        <f t="shared" si="74"/>
        <v>6.9626422594407096</v>
      </c>
      <c r="BP172" s="78">
        <f t="shared" si="103"/>
        <v>0.58022018828672584</v>
      </c>
      <c r="BQ172"/>
    </row>
    <row r="173" spans="1:69">
      <c r="A173" s="79" t="s">
        <v>7127</v>
      </c>
      <c r="B173" s="74"/>
      <c r="C173" s="79" t="s">
        <v>11626</v>
      </c>
      <c r="D173" s="75" t="str">
        <f>INDEX('PRICE LIST'!$D:$D,MATCH(RUTIN!C173,'PRICE LIST'!$E:$E,0))</f>
        <v>PYLOX</v>
      </c>
      <c r="E173" s="919" t="str">
        <f>IFERROR(VLOOKUP(C173,'PRICE LIST'!E:M,2,0),0)</f>
        <v>PYLOX PUTIH (300ML)</v>
      </c>
      <c r="F173" s="187" t="s">
        <v>9159</v>
      </c>
      <c r="G173" s="79" t="s">
        <v>109</v>
      </c>
      <c r="H173" s="919">
        <f>IFERROR(IF(G173="FOH",VLOOKUP(C173,'PRICE LIST'!E:Z,20,0),IF(G173="OPEX",VLOOKUP(C173,'PRICE LIST'!E:Z,21,0),0)),0)</f>
        <v>0</v>
      </c>
      <c r="I173" s="919">
        <f>IFERROR(IF(G173="FOH",VLOOKUP(H173,'PRICE LIST'!X:Z,3,0),IF(G173="OPEX",VLOOKUP(H173,'PRICE LIST'!Y:Z,2,0),0)),0)</f>
        <v>0</v>
      </c>
      <c r="J173" s="206" t="s">
        <v>33</v>
      </c>
      <c r="K173" s="206" t="s">
        <v>183</v>
      </c>
      <c r="L173" s="75" t="str">
        <f t="shared" si="75"/>
        <v>ALL</v>
      </c>
      <c r="M173" s="75" t="str">
        <f t="shared" si="76"/>
        <v>ALL</v>
      </c>
      <c r="N173" s="75" t="str">
        <f>IFERROR(VLOOKUP(C173,'PRICE LIST'!E:M,3,0),0)</f>
        <v>PCS</v>
      </c>
      <c r="O173" s="75" t="str">
        <f>IFERROR(VLOOKUP(C173,'PRICE LIST'!E:M,5,0),0)</f>
        <v>IDR</v>
      </c>
      <c r="P173" s="75">
        <f>IFERROR(VLOOKUP(C173,'PRICE LIST'!E:Z,8,0),0)</f>
        <v>55750</v>
      </c>
      <c r="Q173" s="75">
        <f>IFERROR(VLOOKUP(C173,'PRICE LIST'!E:Z,9,0),0)</f>
        <v>55750</v>
      </c>
      <c r="R173" s="75">
        <f>IFERROR(VLOOKUP(C173,'PRICE LIST'!E:Z,10,0),0)</f>
        <v>55750</v>
      </c>
      <c r="S173" s="75">
        <f>IFERROR(VLOOKUP(C173,'PRICE LIST'!E:Z,11,0),0)</f>
        <v>55750</v>
      </c>
      <c r="T173" s="75">
        <f>IFERROR(VLOOKUP(C173,'PRICE LIST'!E:Z,12,0),0)</f>
        <v>55750</v>
      </c>
      <c r="U173" s="75">
        <f>IFERROR(VLOOKUP(C173,'PRICE LIST'!E:Z,13,0),0)</f>
        <v>55750</v>
      </c>
      <c r="V173" s="75">
        <f>IFERROR(VLOOKUP(C173,'PRICE LIST'!E:Z,14,0),0)</f>
        <v>56500</v>
      </c>
      <c r="W173" s="75">
        <f>IFERROR(VLOOKUP(C173,'PRICE LIST'!E:Z,15,0),0)</f>
        <v>56500</v>
      </c>
      <c r="X173" s="75">
        <f>IFERROR(VLOOKUP(C173,'PRICE LIST'!E:Z,16,0),0)</f>
        <v>56500</v>
      </c>
      <c r="Y173" s="75">
        <f>IFERROR(VLOOKUP(C173,'PRICE LIST'!E:Z,17,0),0)</f>
        <v>56500</v>
      </c>
      <c r="Z173" s="75">
        <f>IFERROR(VLOOKUP(C173,'PRICE LIST'!E:Z,18,0),0)</f>
        <v>56500</v>
      </c>
      <c r="AA173" s="75">
        <f>IFERROR(VLOOKUP(C173,'PRICE LIST'!E:Z,19,0),0)</f>
        <v>56500</v>
      </c>
      <c r="AB173" s="178">
        <f t="shared" si="77"/>
        <v>3.5287936905801778</v>
      </c>
      <c r="AC173" s="178">
        <f t="shared" si="78"/>
        <v>3.5287936905801778</v>
      </c>
      <c r="AD173" s="178">
        <f t="shared" si="79"/>
        <v>3.5287936905801778</v>
      </c>
      <c r="AE173" s="178">
        <f t="shared" si="80"/>
        <v>3.5287936905801778</v>
      </c>
      <c r="AF173" s="178">
        <f t="shared" si="81"/>
        <v>3.5287936905801778</v>
      </c>
      <c r="AG173" s="178">
        <f t="shared" si="82"/>
        <v>3.5287936905801778</v>
      </c>
      <c r="AH173" s="178">
        <f t="shared" si="83"/>
        <v>3.5762662514400008</v>
      </c>
      <c r="AI173" s="178">
        <f t="shared" si="84"/>
        <v>3.5762662514400008</v>
      </c>
      <c r="AJ173" s="178">
        <f t="shared" si="85"/>
        <v>3.5762662514400008</v>
      </c>
      <c r="AK173" s="178">
        <f t="shared" si="86"/>
        <v>3.5762662514400008</v>
      </c>
      <c r="AL173" s="178">
        <f t="shared" si="87"/>
        <v>3.5762662514400008</v>
      </c>
      <c r="AM173" s="178">
        <f t="shared" si="88"/>
        <v>3.5762662514400008</v>
      </c>
      <c r="AN173" s="79"/>
      <c r="AO173" s="79">
        <v>1</v>
      </c>
      <c r="AP173" s="79"/>
      <c r="AQ173" s="79"/>
      <c r="AR173" s="79"/>
      <c r="AS173" s="79"/>
      <c r="AT173" s="79"/>
      <c r="AU173" s="79">
        <v>1</v>
      </c>
      <c r="AV173" s="79"/>
      <c r="AW173" s="79"/>
      <c r="AX173" s="79">
        <v>1</v>
      </c>
      <c r="AY173" s="79"/>
      <c r="AZ173" s="75">
        <f t="shared" si="89"/>
        <v>3</v>
      </c>
      <c r="BA173" s="77">
        <f t="shared" si="90"/>
        <v>0.25</v>
      </c>
      <c r="BC173" s="78">
        <f t="shared" si="91"/>
        <v>0</v>
      </c>
      <c r="BD173" s="78">
        <f t="shared" si="92"/>
        <v>3.5287936905801778</v>
      </c>
      <c r="BE173" s="78">
        <f t="shared" si="93"/>
        <v>0</v>
      </c>
      <c r="BF173" s="78">
        <f t="shared" si="94"/>
        <v>0</v>
      </c>
      <c r="BG173" s="78">
        <f t="shared" si="95"/>
        <v>0</v>
      </c>
      <c r="BH173" s="78">
        <f t="shared" si="96"/>
        <v>0</v>
      </c>
      <c r="BI173" s="78">
        <f t="shared" si="97"/>
        <v>0</v>
      </c>
      <c r="BJ173" s="78">
        <f t="shared" si="98"/>
        <v>3.5762662514400008</v>
      </c>
      <c r="BK173" s="78">
        <f t="shared" si="99"/>
        <v>0</v>
      </c>
      <c r="BL173" s="78">
        <f t="shared" si="100"/>
        <v>0</v>
      </c>
      <c r="BM173" s="78">
        <f t="shared" si="101"/>
        <v>3.5762662514400008</v>
      </c>
      <c r="BN173" s="78">
        <f t="shared" si="102"/>
        <v>0</v>
      </c>
      <c r="BO173" s="78">
        <f t="shared" si="74"/>
        <v>10.68132619346018</v>
      </c>
      <c r="BP173" s="78">
        <f t="shared" si="103"/>
        <v>0.89011051612168168</v>
      </c>
      <c r="BQ173"/>
    </row>
    <row r="174" spans="1:69">
      <c r="A174" s="79" t="s">
        <v>7127</v>
      </c>
      <c r="B174" s="74"/>
      <c r="C174" s="79" t="s">
        <v>11610</v>
      </c>
      <c r="D174" s="75" t="str">
        <f>INDEX('PRICE LIST'!$D:$D,MATCH(RUTIN!C174,'PRICE LIST'!$E:$E,0))</f>
        <v>INSULOCK</v>
      </c>
      <c r="E174" s="919" t="str">
        <f>IFERROR(VLOOKUP(C174,'PRICE LIST'!E:M,2,0),0)</f>
        <v>INSULOCK DUA LUBANG 4MM</v>
      </c>
      <c r="F174" s="187" t="s">
        <v>9158</v>
      </c>
      <c r="G174" s="79" t="s">
        <v>109</v>
      </c>
      <c r="H174" s="919">
        <f>IFERROR(IF(G174="FOH",VLOOKUP(C174,'PRICE LIST'!E:Z,20,0),IF(G174="OPEX",VLOOKUP(C174,'PRICE LIST'!E:Z,21,0),0)),0)</f>
        <v>0</v>
      </c>
      <c r="I174" s="919">
        <f>IFERROR(IF(G174="FOH",VLOOKUP(H174,'PRICE LIST'!X:Z,3,0),IF(G174="OPEX",VLOOKUP(H174,'PRICE LIST'!Y:Z,2,0),0)),0)</f>
        <v>0</v>
      </c>
      <c r="J174" s="206" t="s">
        <v>33</v>
      </c>
      <c r="K174" s="206" t="s">
        <v>183</v>
      </c>
      <c r="L174" s="75" t="str">
        <f t="shared" si="75"/>
        <v>ALL</v>
      </c>
      <c r="M174" s="75" t="str">
        <f t="shared" si="76"/>
        <v>ALL</v>
      </c>
      <c r="N174" s="75" t="str">
        <f>IFERROR(VLOOKUP(C174,'PRICE LIST'!E:M,3,0),0)</f>
        <v>PACK</v>
      </c>
      <c r="O174" s="75" t="str">
        <f>IFERROR(VLOOKUP(C174,'PRICE LIST'!E:M,5,0),0)</f>
        <v>IDR</v>
      </c>
      <c r="P174" s="75">
        <f>IFERROR(VLOOKUP(C174,'PRICE LIST'!E:Z,8,0),0)</f>
        <v>53000</v>
      </c>
      <c r="Q174" s="75">
        <f>IFERROR(VLOOKUP(C174,'PRICE LIST'!E:Z,9,0),0)</f>
        <v>53000</v>
      </c>
      <c r="R174" s="75">
        <f>IFERROR(VLOOKUP(C174,'PRICE LIST'!E:Z,10,0),0)</f>
        <v>53000</v>
      </c>
      <c r="S174" s="75">
        <f>IFERROR(VLOOKUP(C174,'PRICE LIST'!E:Z,11,0),0)</f>
        <v>53000</v>
      </c>
      <c r="T174" s="75">
        <f>IFERROR(VLOOKUP(C174,'PRICE LIST'!E:Z,12,0),0)</f>
        <v>53000</v>
      </c>
      <c r="U174" s="75">
        <f>IFERROR(VLOOKUP(C174,'PRICE LIST'!E:Z,13,0),0)</f>
        <v>53000</v>
      </c>
      <c r="V174" s="75">
        <f>IFERROR(VLOOKUP(C174,'PRICE LIST'!E:Z,14,0),0)</f>
        <v>54000</v>
      </c>
      <c r="W174" s="75">
        <f>IFERROR(VLOOKUP(C174,'PRICE LIST'!E:Z,15,0),0)</f>
        <v>54000</v>
      </c>
      <c r="X174" s="75">
        <f>IFERROR(VLOOKUP(C174,'PRICE LIST'!E:Z,16,0),0)</f>
        <v>54000</v>
      </c>
      <c r="Y174" s="75">
        <f>IFERROR(VLOOKUP(C174,'PRICE LIST'!E:Z,17,0),0)</f>
        <v>54000</v>
      </c>
      <c r="Z174" s="75">
        <f>IFERROR(VLOOKUP(C174,'PRICE LIST'!E:Z,18,0),0)</f>
        <v>54000</v>
      </c>
      <c r="AA174" s="75">
        <f>IFERROR(VLOOKUP(C174,'PRICE LIST'!E:Z,19,0),0)</f>
        <v>54000</v>
      </c>
      <c r="AB174" s="178">
        <f t="shared" si="77"/>
        <v>3.3547276340941603</v>
      </c>
      <c r="AC174" s="178">
        <f t="shared" si="78"/>
        <v>3.3547276340941603</v>
      </c>
      <c r="AD174" s="178">
        <f t="shared" si="79"/>
        <v>3.3547276340941603</v>
      </c>
      <c r="AE174" s="178">
        <f t="shared" si="80"/>
        <v>3.3547276340941603</v>
      </c>
      <c r="AF174" s="178">
        <f t="shared" si="81"/>
        <v>3.3547276340941603</v>
      </c>
      <c r="AG174" s="178">
        <f t="shared" si="82"/>
        <v>3.3547276340941603</v>
      </c>
      <c r="AH174" s="178">
        <f t="shared" si="83"/>
        <v>3.4180243819072573</v>
      </c>
      <c r="AI174" s="178">
        <f t="shared" si="84"/>
        <v>3.4180243819072573</v>
      </c>
      <c r="AJ174" s="178">
        <f t="shared" si="85"/>
        <v>3.4180243819072573</v>
      </c>
      <c r="AK174" s="178">
        <f t="shared" si="86"/>
        <v>3.4180243819072573</v>
      </c>
      <c r="AL174" s="178">
        <f t="shared" si="87"/>
        <v>3.4180243819072573</v>
      </c>
      <c r="AM174" s="178">
        <f t="shared" si="88"/>
        <v>3.4180243819072573</v>
      </c>
      <c r="AN174" s="79"/>
      <c r="AO174" s="79"/>
      <c r="AP174" s="79">
        <v>1</v>
      </c>
      <c r="AQ174" s="79"/>
      <c r="AR174" s="79"/>
      <c r="AS174" s="79"/>
      <c r="AT174" s="79">
        <v>1</v>
      </c>
      <c r="AU174" s="79"/>
      <c r="AV174" s="79"/>
      <c r="AW174" s="79"/>
      <c r="AX174" s="79">
        <v>1</v>
      </c>
      <c r="AY174" s="79"/>
      <c r="AZ174" s="75">
        <f t="shared" si="89"/>
        <v>3</v>
      </c>
      <c r="BA174" s="77">
        <f t="shared" si="90"/>
        <v>0.25</v>
      </c>
      <c r="BC174" s="78">
        <f t="shared" si="91"/>
        <v>0</v>
      </c>
      <c r="BD174" s="78">
        <f t="shared" si="92"/>
        <v>0</v>
      </c>
      <c r="BE174" s="78">
        <f t="shared" si="93"/>
        <v>3.3547276340941603</v>
      </c>
      <c r="BF174" s="78">
        <f t="shared" si="94"/>
        <v>0</v>
      </c>
      <c r="BG174" s="78">
        <f t="shared" si="95"/>
        <v>0</v>
      </c>
      <c r="BH174" s="78">
        <f t="shared" si="96"/>
        <v>0</v>
      </c>
      <c r="BI174" s="78">
        <f t="shared" si="97"/>
        <v>3.4180243819072573</v>
      </c>
      <c r="BJ174" s="78">
        <f t="shared" si="98"/>
        <v>0</v>
      </c>
      <c r="BK174" s="78">
        <f t="shared" si="99"/>
        <v>0</v>
      </c>
      <c r="BL174" s="78">
        <f t="shared" si="100"/>
        <v>0</v>
      </c>
      <c r="BM174" s="78">
        <f t="shared" si="101"/>
        <v>3.4180243819072573</v>
      </c>
      <c r="BN174" s="78">
        <f t="shared" si="102"/>
        <v>0</v>
      </c>
      <c r="BO174" s="78">
        <f t="shared" si="74"/>
        <v>10.190776397908675</v>
      </c>
      <c r="BP174" s="78">
        <f t="shared" si="103"/>
        <v>0.84923136649238951</v>
      </c>
      <c r="BQ174"/>
    </row>
    <row r="175" spans="1:69">
      <c r="A175" s="79" t="s">
        <v>7127</v>
      </c>
      <c r="B175" s="74"/>
      <c r="C175" s="79" t="s">
        <v>11139</v>
      </c>
      <c r="D175" s="75" t="str">
        <f>INDEX('PRICE LIST'!$D:$D,MATCH(RUTIN!C175,'PRICE LIST'!$E:$E,0))</f>
        <v>LEM</v>
      </c>
      <c r="E175" s="919" t="str">
        <f>IFERROR(VLOOKUP(C175,'PRICE LIST'!E:M,2,0),0)</f>
        <v>LEM ALTECO</v>
      </c>
      <c r="F175" s="187" t="s">
        <v>9161</v>
      </c>
      <c r="G175" s="79" t="s">
        <v>109</v>
      </c>
      <c r="H175" s="919">
        <f>IFERROR(IF(G175="FOH",VLOOKUP(C175,'PRICE LIST'!E:Z,20,0),IF(G175="OPEX",VLOOKUP(C175,'PRICE LIST'!E:Z,21,0),0)),0)</f>
        <v>0</v>
      </c>
      <c r="I175" s="919">
        <f>IFERROR(IF(G175="FOH",VLOOKUP(H175,'PRICE LIST'!X:Z,3,0),IF(G175="OPEX",VLOOKUP(H175,'PRICE LIST'!Y:Z,2,0),0)),0)</f>
        <v>0</v>
      </c>
      <c r="J175" s="206" t="s">
        <v>33</v>
      </c>
      <c r="K175" s="206" t="s">
        <v>183</v>
      </c>
      <c r="L175" s="75" t="str">
        <f t="shared" si="75"/>
        <v>ALL</v>
      </c>
      <c r="M175" s="75" t="str">
        <f t="shared" si="76"/>
        <v>ALL</v>
      </c>
      <c r="N175" s="75" t="str">
        <f>IFERROR(VLOOKUP(C175,'PRICE LIST'!E:M,3,0),0)</f>
        <v>PCS</v>
      </c>
      <c r="O175" s="75" t="str">
        <f>IFERROR(VLOOKUP(C175,'PRICE LIST'!E:M,5,0),0)</f>
        <v>IDR</v>
      </c>
      <c r="P175" s="75">
        <f>IFERROR(VLOOKUP(C175,'PRICE LIST'!E:Z,8,0),0)</f>
        <v>4450</v>
      </c>
      <c r="Q175" s="75">
        <f>IFERROR(VLOOKUP(C175,'PRICE LIST'!E:Z,9,0),0)</f>
        <v>4450</v>
      </c>
      <c r="R175" s="75">
        <f>IFERROR(VLOOKUP(C175,'PRICE LIST'!E:Z,10,0),0)</f>
        <v>4450</v>
      </c>
      <c r="S175" s="75">
        <f>IFERROR(VLOOKUP(C175,'PRICE LIST'!E:Z,11,0),0)</f>
        <v>4450</v>
      </c>
      <c r="T175" s="75">
        <f>IFERROR(VLOOKUP(C175,'PRICE LIST'!E:Z,12,0),0)</f>
        <v>4450</v>
      </c>
      <c r="U175" s="75">
        <f>IFERROR(VLOOKUP(C175,'PRICE LIST'!E:Z,13,0),0)</f>
        <v>4450</v>
      </c>
      <c r="V175" s="75">
        <f>IFERROR(VLOOKUP(C175,'PRICE LIST'!E:Z,14,0),0)</f>
        <v>4450</v>
      </c>
      <c r="W175" s="75">
        <f>IFERROR(VLOOKUP(C175,'PRICE LIST'!E:Z,15,0),0)</f>
        <v>4450</v>
      </c>
      <c r="X175" s="75">
        <f>IFERROR(VLOOKUP(C175,'PRICE LIST'!E:Z,16,0),0)</f>
        <v>4450</v>
      </c>
      <c r="Y175" s="75">
        <f>IFERROR(VLOOKUP(C175,'PRICE LIST'!E:Z,17,0),0)</f>
        <v>4450</v>
      </c>
      <c r="Z175" s="75">
        <f>IFERROR(VLOOKUP(C175,'PRICE LIST'!E:Z,18,0),0)</f>
        <v>4450</v>
      </c>
      <c r="AA175" s="75">
        <f>IFERROR(VLOOKUP(C175,'PRICE LIST'!E:Z,19,0),0)</f>
        <v>4450</v>
      </c>
      <c r="AB175" s="178">
        <f t="shared" si="77"/>
        <v>0.28167052776828327</v>
      </c>
      <c r="AC175" s="178">
        <f t="shared" si="78"/>
        <v>0.28167052776828327</v>
      </c>
      <c r="AD175" s="178">
        <f t="shared" si="79"/>
        <v>0.28167052776828327</v>
      </c>
      <c r="AE175" s="178">
        <f t="shared" si="80"/>
        <v>0.28167052776828327</v>
      </c>
      <c r="AF175" s="178">
        <f t="shared" si="81"/>
        <v>0.28167052776828327</v>
      </c>
      <c r="AG175" s="178">
        <f t="shared" si="82"/>
        <v>0.28167052776828327</v>
      </c>
      <c r="AH175" s="178">
        <f t="shared" si="83"/>
        <v>0.28167052776828327</v>
      </c>
      <c r="AI175" s="178">
        <f t="shared" si="84"/>
        <v>0.28167052776828327</v>
      </c>
      <c r="AJ175" s="178">
        <f t="shared" si="85"/>
        <v>0.28167052776828327</v>
      </c>
      <c r="AK175" s="178">
        <f t="shared" si="86"/>
        <v>0.28167052776828327</v>
      </c>
      <c r="AL175" s="178">
        <f t="shared" si="87"/>
        <v>0.28167052776828327</v>
      </c>
      <c r="AM175" s="178">
        <f t="shared" si="88"/>
        <v>0.28167052776828327</v>
      </c>
      <c r="AN175" s="79">
        <v>3</v>
      </c>
      <c r="AO175" s="79">
        <v>2</v>
      </c>
      <c r="AP175" s="79">
        <v>3</v>
      </c>
      <c r="AQ175" s="79">
        <v>3</v>
      </c>
      <c r="AR175" s="79">
        <v>3</v>
      </c>
      <c r="AS175" s="79">
        <v>2</v>
      </c>
      <c r="AT175" s="79">
        <v>3</v>
      </c>
      <c r="AU175" s="79">
        <v>2</v>
      </c>
      <c r="AV175" s="79">
        <v>2</v>
      </c>
      <c r="AW175" s="79">
        <v>2</v>
      </c>
      <c r="AX175" s="79">
        <v>3</v>
      </c>
      <c r="AY175" s="79">
        <v>3</v>
      </c>
      <c r="AZ175" s="75">
        <f t="shared" si="89"/>
        <v>31</v>
      </c>
      <c r="BA175" s="77">
        <f t="shared" si="90"/>
        <v>2.5833333333333335</v>
      </c>
      <c r="BC175" s="78">
        <f t="shared" si="91"/>
        <v>0.84501158330484982</v>
      </c>
      <c r="BD175" s="78">
        <f t="shared" si="92"/>
        <v>0.56334105553656655</v>
      </c>
      <c r="BE175" s="78">
        <f t="shared" si="93"/>
        <v>0.84501158330484982</v>
      </c>
      <c r="BF175" s="78">
        <f t="shared" si="94"/>
        <v>0.84501158330484982</v>
      </c>
      <c r="BG175" s="78">
        <f t="shared" si="95"/>
        <v>0.84501158330484982</v>
      </c>
      <c r="BH175" s="78">
        <f t="shared" si="96"/>
        <v>0.56334105553656655</v>
      </c>
      <c r="BI175" s="78">
        <f t="shared" si="97"/>
        <v>0.84501158330484982</v>
      </c>
      <c r="BJ175" s="78">
        <f t="shared" si="98"/>
        <v>0.56334105553656655</v>
      </c>
      <c r="BK175" s="78">
        <f t="shared" si="99"/>
        <v>0.56334105553656655</v>
      </c>
      <c r="BL175" s="78">
        <f t="shared" si="100"/>
        <v>0.56334105553656655</v>
      </c>
      <c r="BM175" s="78">
        <f t="shared" si="101"/>
        <v>0.84501158330484982</v>
      </c>
      <c r="BN175" s="78">
        <f t="shared" si="102"/>
        <v>0.84501158330484982</v>
      </c>
      <c r="BO175" s="78">
        <f t="shared" si="74"/>
        <v>8.7317863608167823</v>
      </c>
      <c r="BP175" s="78">
        <f t="shared" si="103"/>
        <v>0.72764886340139856</v>
      </c>
      <c r="BQ175"/>
    </row>
    <row r="176" spans="1:69">
      <c r="A176" s="79" t="s">
        <v>7127</v>
      </c>
      <c r="B176" s="74"/>
      <c r="C176" s="79" t="s">
        <v>10895</v>
      </c>
      <c r="D176" s="75" t="str">
        <f>INDEX('PRICE LIST'!$D:$D,MATCH(RUTIN!C176,'PRICE LIST'!$E:$E,0))</f>
        <v>GERINDA</v>
      </c>
      <c r="E176" s="919" t="str">
        <f>IFERROR(VLOOKUP(C176,'PRICE LIST'!E:M,2,0),0)</f>
        <v>GERINDA PENGHALUS SS 4" A150 BENZWORK</v>
      </c>
      <c r="F176" s="187" t="s">
        <v>9160</v>
      </c>
      <c r="G176" s="79" t="s">
        <v>109</v>
      </c>
      <c r="H176" s="919">
        <f>IFERROR(IF(G176="FOH",VLOOKUP(C176,'PRICE LIST'!E:Z,20,0),IF(G176="OPEX",VLOOKUP(C176,'PRICE LIST'!E:Z,21,0),0)),0)</f>
        <v>0</v>
      </c>
      <c r="I176" s="919">
        <f>IFERROR(IF(G176="FOH",VLOOKUP(H176,'PRICE LIST'!X:Z,3,0),IF(G176="OPEX",VLOOKUP(H176,'PRICE LIST'!Y:Z,2,0),0)),0)</f>
        <v>0</v>
      </c>
      <c r="J176" s="206" t="s">
        <v>33</v>
      </c>
      <c r="K176" s="206" t="s">
        <v>183</v>
      </c>
      <c r="L176" s="75" t="str">
        <f t="shared" si="75"/>
        <v>ALL</v>
      </c>
      <c r="M176" s="75" t="str">
        <f t="shared" si="76"/>
        <v>ALL</v>
      </c>
      <c r="N176" s="75" t="str">
        <f>IFERROR(VLOOKUP(C176,'PRICE LIST'!E:M,3,0),0)</f>
        <v>PACK</v>
      </c>
      <c r="O176" s="75" t="str">
        <f>IFERROR(VLOOKUP(C176,'PRICE LIST'!E:M,5,0),0)</f>
        <v>IDR</v>
      </c>
      <c r="P176" s="75">
        <f>IFERROR(VLOOKUP(C176,'PRICE LIST'!E:Z,8,0),0)</f>
        <v>440000</v>
      </c>
      <c r="Q176" s="75">
        <f>IFERROR(VLOOKUP(C176,'PRICE LIST'!E:Z,9,0),0)</f>
        <v>440000</v>
      </c>
      <c r="R176" s="75">
        <f>IFERROR(VLOOKUP(C176,'PRICE LIST'!E:Z,10,0),0)</f>
        <v>440000</v>
      </c>
      <c r="S176" s="75">
        <f>IFERROR(VLOOKUP(C176,'PRICE LIST'!E:Z,11,0),0)</f>
        <v>440000</v>
      </c>
      <c r="T176" s="75">
        <f>IFERROR(VLOOKUP(C176,'PRICE LIST'!E:Z,12,0),0)</f>
        <v>440000</v>
      </c>
      <c r="U176" s="75">
        <f>IFERROR(VLOOKUP(C176,'PRICE LIST'!E:Z,13,0),0)</f>
        <v>440000</v>
      </c>
      <c r="V176" s="75">
        <f>IFERROR(VLOOKUP(C176,'PRICE LIST'!E:Z,14,0),0)</f>
        <v>440000</v>
      </c>
      <c r="W176" s="75">
        <f>IFERROR(VLOOKUP(C176,'PRICE LIST'!E:Z,15,0),0)</f>
        <v>440000</v>
      </c>
      <c r="X176" s="75">
        <f>IFERROR(VLOOKUP(C176,'PRICE LIST'!E:Z,16,0),0)</f>
        <v>440000</v>
      </c>
      <c r="Y176" s="75">
        <f>IFERROR(VLOOKUP(C176,'PRICE LIST'!E:Z,17,0),0)</f>
        <v>440000</v>
      </c>
      <c r="Z176" s="75">
        <f>IFERROR(VLOOKUP(C176,'PRICE LIST'!E:Z,18,0),0)</f>
        <v>440000</v>
      </c>
      <c r="AA176" s="75">
        <f>IFERROR(VLOOKUP(C176,'PRICE LIST'!E:Z,19,0),0)</f>
        <v>440000</v>
      </c>
      <c r="AB176" s="178">
        <f t="shared" si="77"/>
        <v>27.850569037762838</v>
      </c>
      <c r="AC176" s="178">
        <f t="shared" si="78"/>
        <v>27.850569037762838</v>
      </c>
      <c r="AD176" s="178">
        <f t="shared" si="79"/>
        <v>27.850569037762838</v>
      </c>
      <c r="AE176" s="178">
        <f t="shared" si="80"/>
        <v>27.850569037762838</v>
      </c>
      <c r="AF176" s="178">
        <f t="shared" si="81"/>
        <v>27.850569037762838</v>
      </c>
      <c r="AG176" s="178">
        <f t="shared" si="82"/>
        <v>27.850569037762838</v>
      </c>
      <c r="AH176" s="178">
        <f t="shared" si="83"/>
        <v>27.850569037762838</v>
      </c>
      <c r="AI176" s="178">
        <f t="shared" si="84"/>
        <v>27.850569037762838</v>
      </c>
      <c r="AJ176" s="178">
        <f t="shared" si="85"/>
        <v>27.850569037762838</v>
      </c>
      <c r="AK176" s="178">
        <f t="shared" si="86"/>
        <v>27.850569037762838</v>
      </c>
      <c r="AL176" s="178">
        <f t="shared" si="87"/>
        <v>27.850569037762838</v>
      </c>
      <c r="AM176" s="178">
        <f t="shared" si="88"/>
        <v>27.850569037762838</v>
      </c>
      <c r="AN176" s="79"/>
      <c r="AO176" s="79">
        <v>1</v>
      </c>
      <c r="AP176" s="79"/>
      <c r="AQ176" s="79"/>
      <c r="AR176" s="79"/>
      <c r="AS176" s="79"/>
      <c r="AT176" s="79">
        <v>1</v>
      </c>
      <c r="AU176" s="79"/>
      <c r="AV176" s="79"/>
      <c r="AW176" s="79"/>
      <c r="AX176" s="79"/>
      <c r="AY176" s="79"/>
      <c r="AZ176" s="75">
        <f t="shared" si="89"/>
        <v>2</v>
      </c>
      <c r="BA176" s="77">
        <f t="shared" si="90"/>
        <v>0.16666666666666666</v>
      </c>
      <c r="BC176" s="78">
        <f t="shared" si="91"/>
        <v>0</v>
      </c>
      <c r="BD176" s="78">
        <f t="shared" si="92"/>
        <v>27.850569037762838</v>
      </c>
      <c r="BE176" s="78">
        <f t="shared" si="93"/>
        <v>0</v>
      </c>
      <c r="BF176" s="78">
        <f t="shared" si="94"/>
        <v>0</v>
      </c>
      <c r="BG176" s="78">
        <f t="shared" si="95"/>
        <v>0</v>
      </c>
      <c r="BH176" s="78">
        <f t="shared" si="96"/>
        <v>0</v>
      </c>
      <c r="BI176" s="78">
        <f t="shared" si="97"/>
        <v>27.850569037762838</v>
      </c>
      <c r="BJ176" s="78">
        <f t="shared" si="98"/>
        <v>0</v>
      </c>
      <c r="BK176" s="78">
        <f t="shared" si="99"/>
        <v>0</v>
      </c>
      <c r="BL176" s="78">
        <f t="shared" si="100"/>
        <v>0</v>
      </c>
      <c r="BM176" s="78">
        <f t="shared" si="101"/>
        <v>0</v>
      </c>
      <c r="BN176" s="78">
        <f t="shared" si="102"/>
        <v>0</v>
      </c>
      <c r="BO176" s="78">
        <f t="shared" si="74"/>
        <v>55.701138075525677</v>
      </c>
      <c r="BP176" s="78">
        <f t="shared" si="103"/>
        <v>4.6417615062938067</v>
      </c>
      <c r="BQ176"/>
    </row>
    <row r="177" spans="1:69">
      <c r="A177" s="79" t="s">
        <v>7127</v>
      </c>
      <c r="B177" s="74"/>
      <c r="C177" s="79" t="s">
        <v>11804</v>
      </c>
      <c r="D177" s="75" t="str">
        <f>INDEX('PRICE LIST'!$D:$D,MATCH(RUTIN!C177,'PRICE LIST'!$E:$E,0))</f>
        <v>BOLT</v>
      </c>
      <c r="E177" s="919" t="str">
        <f>IFERROR(VLOOKUP(C177,'PRICE LIST'!E:M,2,0),0)</f>
        <v>BAUT L6 X 60</v>
      </c>
      <c r="F177" s="187" t="s">
        <v>7124</v>
      </c>
      <c r="G177" s="79" t="s">
        <v>109</v>
      </c>
      <c r="H177" s="919">
        <f>IFERROR(IF(G177="FOH",VLOOKUP(C177,'PRICE LIST'!E:Z,20,0),IF(G177="OPEX",VLOOKUP(C177,'PRICE LIST'!E:Z,21,0),0)),0)</f>
        <v>0</v>
      </c>
      <c r="I177" s="919">
        <f>IFERROR(IF(G177="FOH",VLOOKUP(H177,'PRICE LIST'!X:Z,3,0),IF(G177="OPEX",VLOOKUP(H177,'PRICE LIST'!Y:Z,2,0),0)),0)</f>
        <v>0</v>
      </c>
      <c r="J177" s="206" t="s">
        <v>33</v>
      </c>
      <c r="K177" s="206" t="s">
        <v>183</v>
      </c>
      <c r="L177" s="75" t="str">
        <f t="shared" si="75"/>
        <v>ALL</v>
      </c>
      <c r="M177" s="75" t="str">
        <f t="shared" si="76"/>
        <v>ALL</v>
      </c>
      <c r="N177" s="75" t="str">
        <f>IFERROR(VLOOKUP(C177,'PRICE LIST'!E:M,3,0),0)</f>
        <v>PACK</v>
      </c>
      <c r="O177" s="75" t="str">
        <f>IFERROR(VLOOKUP(C177,'PRICE LIST'!E:M,5,0),0)</f>
        <v>IDR</v>
      </c>
      <c r="P177" s="75">
        <f>IFERROR(VLOOKUP(C177,'PRICE LIST'!E:Z,8,0),0)</f>
        <v>194750</v>
      </c>
      <c r="Q177" s="75">
        <f>IFERROR(VLOOKUP(C177,'PRICE LIST'!E:Z,9,0),0)</f>
        <v>194750</v>
      </c>
      <c r="R177" s="75">
        <f>IFERROR(VLOOKUP(C177,'PRICE LIST'!E:Z,10,0),0)</f>
        <v>194750</v>
      </c>
      <c r="S177" s="75">
        <f>IFERROR(VLOOKUP(C177,'PRICE LIST'!E:Z,11,0),0)</f>
        <v>194750</v>
      </c>
      <c r="T177" s="75">
        <f>IFERROR(VLOOKUP(C177,'PRICE LIST'!E:Z,12,0),0)</f>
        <v>194750</v>
      </c>
      <c r="U177" s="75">
        <f>IFERROR(VLOOKUP(C177,'PRICE LIST'!E:Z,13,0),0)</f>
        <v>194750</v>
      </c>
      <c r="V177" s="75">
        <f>IFERROR(VLOOKUP(C177,'PRICE LIST'!E:Z,14,0),0)</f>
        <v>196650</v>
      </c>
      <c r="W177" s="75">
        <f>IFERROR(VLOOKUP(C177,'PRICE LIST'!E:Z,15,0),0)</f>
        <v>196650</v>
      </c>
      <c r="X177" s="75">
        <f>IFERROR(VLOOKUP(C177,'PRICE LIST'!E:Z,16,0),0)</f>
        <v>196650</v>
      </c>
      <c r="Y177" s="75">
        <f>IFERROR(VLOOKUP(C177,'PRICE LIST'!E:Z,17,0),0)</f>
        <v>196650</v>
      </c>
      <c r="Z177" s="75">
        <f>IFERROR(VLOOKUP(C177,'PRICE LIST'!E:Z,18,0),0)</f>
        <v>196650</v>
      </c>
      <c r="AA177" s="75">
        <f>IFERROR(VLOOKUP(C177,'PRICE LIST'!E:Z,19,0),0)</f>
        <v>196650</v>
      </c>
      <c r="AB177" s="178">
        <f t="shared" si="77"/>
        <v>12.327041636600711</v>
      </c>
      <c r="AC177" s="178">
        <f t="shared" si="78"/>
        <v>12.327041636600711</v>
      </c>
      <c r="AD177" s="178">
        <f t="shared" si="79"/>
        <v>12.327041636600711</v>
      </c>
      <c r="AE177" s="178">
        <f t="shared" si="80"/>
        <v>12.327041636600711</v>
      </c>
      <c r="AF177" s="178">
        <f t="shared" si="81"/>
        <v>12.327041636600711</v>
      </c>
      <c r="AG177" s="178">
        <f t="shared" si="82"/>
        <v>12.327041636600711</v>
      </c>
      <c r="AH177" s="178">
        <f t="shared" si="83"/>
        <v>12.447305457445596</v>
      </c>
      <c r="AI177" s="178">
        <f t="shared" si="84"/>
        <v>12.447305457445596</v>
      </c>
      <c r="AJ177" s="178">
        <f t="shared" si="85"/>
        <v>12.447305457445596</v>
      </c>
      <c r="AK177" s="178">
        <f t="shared" si="86"/>
        <v>12.447305457445596</v>
      </c>
      <c r="AL177" s="178">
        <f t="shared" si="87"/>
        <v>12.447305457445596</v>
      </c>
      <c r="AM177" s="178">
        <f t="shared" si="88"/>
        <v>12.447305457445596</v>
      </c>
      <c r="AN177" s="79"/>
      <c r="AO177" s="79"/>
      <c r="AP177" s="79"/>
      <c r="AQ177" s="79">
        <v>1</v>
      </c>
      <c r="AR177" s="79"/>
      <c r="AS177" s="79"/>
      <c r="AT177" s="79"/>
      <c r="AU177" s="79"/>
      <c r="AV177" s="79"/>
      <c r="AW177" s="79"/>
      <c r="AX177" s="79"/>
      <c r="AY177" s="79"/>
      <c r="AZ177" s="75">
        <f t="shared" si="89"/>
        <v>1</v>
      </c>
      <c r="BA177" s="77">
        <f t="shared" si="90"/>
        <v>8.3333333333333329E-2</v>
      </c>
      <c r="BC177" s="78">
        <f t="shared" si="91"/>
        <v>0</v>
      </c>
      <c r="BD177" s="78">
        <f t="shared" si="92"/>
        <v>0</v>
      </c>
      <c r="BE177" s="78">
        <f t="shared" si="93"/>
        <v>0</v>
      </c>
      <c r="BF177" s="78">
        <f t="shared" si="94"/>
        <v>12.327041636600711</v>
      </c>
      <c r="BG177" s="78">
        <f t="shared" si="95"/>
        <v>0</v>
      </c>
      <c r="BH177" s="78">
        <f t="shared" si="96"/>
        <v>0</v>
      </c>
      <c r="BI177" s="78">
        <f t="shared" si="97"/>
        <v>0</v>
      </c>
      <c r="BJ177" s="78">
        <f t="shared" si="98"/>
        <v>0</v>
      </c>
      <c r="BK177" s="78">
        <f t="shared" si="99"/>
        <v>0</v>
      </c>
      <c r="BL177" s="78">
        <f t="shared" si="100"/>
        <v>0</v>
      </c>
      <c r="BM177" s="78">
        <f t="shared" si="101"/>
        <v>0</v>
      </c>
      <c r="BN177" s="78">
        <f t="shared" si="102"/>
        <v>0</v>
      </c>
      <c r="BO177" s="78">
        <f t="shared" si="74"/>
        <v>12.327041636600711</v>
      </c>
      <c r="BP177" s="78">
        <f t="shared" si="103"/>
        <v>1.0272534697167259</v>
      </c>
      <c r="BQ177"/>
    </row>
    <row r="178" spans="1:69">
      <c r="A178" s="79" t="s">
        <v>7127</v>
      </c>
      <c r="B178" s="74"/>
      <c r="C178" s="79" t="s">
        <v>2558</v>
      </c>
      <c r="D178" s="75" t="str">
        <f>INDEX('PRICE LIST'!$D:$D,MATCH(RUTIN!C178,'PRICE LIST'!$E:$E,0))</f>
        <v>RJ45</v>
      </c>
      <c r="E178" s="919" t="str">
        <f>IFERROR(VLOOKUP(C178,'PRICE LIST'!E:M,2,0),0)</f>
        <v>RJ45</v>
      </c>
      <c r="F178" s="187" t="s">
        <v>9430</v>
      </c>
      <c r="G178" s="79" t="s">
        <v>109</v>
      </c>
      <c r="H178" s="919" t="str">
        <f>IFERROR(IF(G178="FOH",VLOOKUP(C178,'PRICE LIST'!E:Z,20,0),IF(G178="OPEX",VLOOKUP(C178,'PRICE LIST'!E:Z,21,0),0)),0)</f>
        <v>FIX PPN</v>
      </c>
      <c r="I178" s="919" t="str">
        <f>IFERROR(IF(G178="FOH",VLOOKUP(H178,'PRICE LIST'!X:Z,3,0),IF(G178="OPEX",VLOOKUP(H178,'PRICE LIST'!Y:Z,2,0),0)),0)</f>
        <v>B</v>
      </c>
      <c r="J178" s="206" t="s">
        <v>33</v>
      </c>
      <c r="K178" s="206" t="s">
        <v>183</v>
      </c>
      <c r="L178" s="75" t="str">
        <f t="shared" si="75"/>
        <v>ALL</v>
      </c>
      <c r="M178" s="75" t="str">
        <f t="shared" si="76"/>
        <v>ALL</v>
      </c>
      <c r="N178" s="75" t="str">
        <f>IFERROR(VLOOKUP(C178,'PRICE LIST'!E:M,3,0),0)</f>
        <v>PCS</v>
      </c>
      <c r="O178" s="75" t="str">
        <f>IFERROR(VLOOKUP(C178,'PRICE LIST'!E:M,5,0),0)</f>
        <v>IDR</v>
      </c>
      <c r="P178" s="75">
        <f>IFERROR(VLOOKUP(C178,'PRICE LIST'!E:Z,8,0),0)</f>
        <v>153750</v>
      </c>
      <c r="Q178" s="75">
        <f>IFERROR(VLOOKUP(C178,'PRICE LIST'!E:Z,9,0),0)</f>
        <v>153750</v>
      </c>
      <c r="R178" s="75">
        <f>IFERROR(VLOOKUP(C178,'PRICE LIST'!E:Z,10,0),0)</f>
        <v>153750</v>
      </c>
      <c r="S178" s="75">
        <f>IFERROR(VLOOKUP(C178,'PRICE LIST'!E:Z,11,0),0)</f>
        <v>153750</v>
      </c>
      <c r="T178" s="75">
        <f>IFERROR(VLOOKUP(C178,'PRICE LIST'!E:Z,12,0),0)</f>
        <v>153750</v>
      </c>
      <c r="U178" s="75">
        <f>IFERROR(VLOOKUP(C178,'PRICE LIST'!E:Z,13,0),0)</f>
        <v>153750</v>
      </c>
      <c r="V178" s="75">
        <f>IFERROR(VLOOKUP(C178,'PRICE LIST'!E:Z,14,0),0)</f>
        <v>153750</v>
      </c>
      <c r="W178" s="75">
        <f>IFERROR(VLOOKUP(C178,'PRICE LIST'!E:Z,15,0),0)</f>
        <v>153750</v>
      </c>
      <c r="X178" s="75">
        <f>IFERROR(VLOOKUP(C178,'PRICE LIST'!E:Z,16,0),0)</f>
        <v>153750</v>
      </c>
      <c r="Y178" s="75">
        <f>IFERROR(VLOOKUP(C178,'PRICE LIST'!E:Z,17,0),0)</f>
        <v>153750</v>
      </c>
      <c r="Z178" s="75">
        <f>IFERROR(VLOOKUP(C178,'PRICE LIST'!E:Z,18,0),0)</f>
        <v>153750</v>
      </c>
      <c r="AA178" s="75">
        <f>IFERROR(VLOOKUP(C178,'PRICE LIST'!E:Z,19,0),0)</f>
        <v>153750</v>
      </c>
      <c r="AB178" s="178">
        <f t="shared" si="77"/>
        <v>9.73187497626372</v>
      </c>
      <c r="AC178" s="178">
        <f t="shared" si="78"/>
        <v>9.73187497626372</v>
      </c>
      <c r="AD178" s="178">
        <f t="shared" si="79"/>
        <v>9.73187497626372</v>
      </c>
      <c r="AE178" s="178">
        <f t="shared" si="80"/>
        <v>9.73187497626372</v>
      </c>
      <c r="AF178" s="178">
        <f t="shared" si="81"/>
        <v>9.73187497626372</v>
      </c>
      <c r="AG178" s="178">
        <f t="shared" si="82"/>
        <v>9.73187497626372</v>
      </c>
      <c r="AH178" s="178">
        <f t="shared" si="83"/>
        <v>9.73187497626372</v>
      </c>
      <c r="AI178" s="178">
        <f t="shared" si="84"/>
        <v>9.73187497626372</v>
      </c>
      <c r="AJ178" s="178">
        <f t="shared" si="85"/>
        <v>9.73187497626372</v>
      </c>
      <c r="AK178" s="178">
        <f t="shared" si="86"/>
        <v>9.73187497626372</v>
      </c>
      <c r="AL178" s="178">
        <f t="shared" si="87"/>
        <v>9.73187497626372</v>
      </c>
      <c r="AM178" s="178">
        <f t="shared" si="88"/>
        <v>9.73187497626372</v>
      </c>
      <c r="AN178" s="79"/>
      <c r="AO178" s="79"/>
      <c r="AP178" s="79">
        <v>1</v>
      </c>
      <c r="AQ178" s="79"/>
      <c r="AR178" s="79"/>
      <c r="AS178" s="79"/>
      <c r="AT178" s="79"/>
      <c r="AU178" s="79"/>
      <c r="AV178" s="79">
        <v>1</v>
      </c>
      <c r="AW178" s="79"/>
      <c r="AX178" s="79"/>
      <c r="AY178" s="79"/>
      <c r="AZ178" s="75">
        <f t="shared" si="89"/>
        <v>2</v>
      </c>
      <c r="BA178" s="77">
        <f t="shared" si="90"/>
        <v>0.16666666666666666</v>
      </c>
      <c r="BC178" s="78">
        <f t="shared" si="91"/>
        <v>0</v>
      </c>
      <c r="BD178" s="78">
        <f t="shared" si="92"/>
        <v>0</v>
      </c>
      <c r="BE178" s="78">
        <f t="shared" si="93"/>
        <v>9.73187497626372</v>
      </c>
      <c r="BF178" s="78">
        <f t="shared" si="94"/>
        <v>0</v>
      </c>
      <c r="BG178" s="78">
        <f t="shared" si="95"/>
        <v>0</v>
      </c>
      <c r="BH178" s="78">
        <f t="shared" si="96"/>
        <v>0</v>
      </c>
      <c r="BI178" s="78">
        <f t="shared" si="97"/>
        <v>0</v>
      </c>
      <c r="BJ178" s="78">
        <f t="shared" si="98"/>
        <v>0</v>
      </c>
      <c r="BK178" s="78">
        <f t="shared" si="99"/>
        <v>9.73187497626372</v>
      </c>
      <c r="BL178" s="78">
        <f t="shared" si="100"/>
        <v>0</v>
      </c>
      <c r="BM178" s="78">
        <f t="shared" si="101"/>
        <v>0</v>
      </c>
      <c r="BN178" s="78">
        <f t="shared" si="102"/>
        <v>0</v>
      </c>
      <c r="BO178" s="78">
        <f t="shared" si="74"/>
        <v>19.46374995252744</v>
      </c>
      <c r="BP178" s="78">
        <f t="shared" si="103"/>
        <v>1.6219791627106199</v>
      </c>
      <c r="BQ178"/>
    </row>
    <row r="179" spans="1:69">
      <c r="A179" s="79" t="s">
        <v>7127</v>
      </c>
      <c r="B179" s="74"/>
      <c r="C179" s="79" t="s">
        <v>11803</v>
      </c>
      <c r="D179" s="75" t="str">
        <f>INDEX('PRICE LIST'!$D:$D,MATCH(RUTIN!C179,'PRICE LIST'!$E:$E,0))</f>
        <v>BOLT</v>
      </c>
      <c r="E179" s="919" t="str">
        <f>IFERROR(VLOOKUP(C179,'PRICE LIST'!E:M,2,0),0)</f>
        <v>BAUT M6 P70</v>
      </c>
      <c r="F179" s="187" t="s">
        <v>7124</v>
      </c>
      <c r="G179" s="79" t="s">
        <v>109</v>
      </c>
      <c r="H179" s="919">
        <f>IFERROR(IF(G179="FOH",VLOOKUP(C179,'PRICE LIST'!E:Z,20,0),IF(G179="OPEX",VLOOKUP(C179,'PRICE LIST'!E:Z,21,0),0)),0)</f>
        <v>0</v>
      </c>
      <c r="I179" s="919">
        <f>IFERROR(IF(G179="FOH",VLOOKUP(H179,'PRICE LIST'!X:Z,3,0),IF(G179="OPEX",VLOOKUP(H179,'PRICE LIST'!Y:Z,2,0),0)),0)</f>
        <v>0</v>
      </c>
      <c r="J179" s="206" t="s">
        <v>33</v>
      </c>
      <c r="K179" s="206" t="s">
        <v>183</v>
      </c>
      <c r="L179" s="75" t="str">
        <f t="shared" si="75"/>
        <v>ALL</v>
      </c>
      <c r="M179" s="75" t="str">
        <f t="shared" si="76"/>
        <v>ALL</v>
      </c>
      <c r="N179" s="75" t="str">
        <f>IFERROR(VLOOKUP(C179,'PRICE LIST'!E:M,3,0),0)</f>
        <v>PACK</v>
      </c>
      <c r="O179" s="75" t="str">
        <f>IFERROR(VLOOKUP(C179,'PRICE LIST'!E:M,5,0),0)</f>
        <v>IDR</v>
      </c>
      <c r="P179" s="75">
        <f>IFERROR(VLOOKUP(C179,'PRICE LIST'!E:Z,8,0),0)</f>
        <v>75000</v>
      </c>
      <c r="Q179" s="75">
        <f>IFERROR(VLOOKUP(C179,'PRICE LIST'!E:Z,9,0),0)</f>
        <v>75000</v>
      </c>
      <c r="R179" s="75">
        <f>IFERROR(VLOOKUP(C179,'PRICE LIST'!E:Z,10,0),0)</f>
        <v>75000</v>
      </c>
      <c r="S179" s="75">
        <f>IFERROR(VLOOKUP(C179,'PRICE LIST'!E:Z,11,0),0)</f>
        <v>75000</v>
      </c>
      <c r="T179" s="75">
        <f>IFERROR(VLOOKUP(C179,'PRICE LIST'!E:Z,12,0),0)</f>
        <v>75000</v>
      </c>
      <c r="U179" s="75">
        <f>IFERROR(VLOOKUP(C179,'PRICE LIST'!E:Z,13,0),0)</f>
        <v>75000</v>
      </c>
      <c r="V179" s="75">
        <f>IFERROR(VLOOKUP(C179,'PRICE LIST'!E:Z,14,0),0)</f>
        <v>75000</v>
      </c>
      <c r="W179" s="75">
        <f>IFERROR(VLOOKUP(C179,'PRICE LIST'!E:Z,15,0),0)</f>
        <v>75000</v>
      </c>
      <c r="X179" s="75">
        <f>IFERROR(VLOOKUP(C179,'PRICE LIST'!E:Z,16,0),0)</f>
        <v>75000</v>
      </c>
      <c r="Y179" s="75">
        <f>IFERROR(VLOOKUP(C179,'PRICE LIST'!E:Z,17,0),0)</f>
        <v>75000</v>
      </c>
      <c r="Z179" s="75">
        <f>IFERROR(VLOOKUP(C179,'PRICE LIST'!E:Z,18,0),0)</f>
        <v>75000</v>
      </c>
      <c r="AA179" s="75">
        <f>IFERROR(VLOOKUP(C179,'PRICE LIST'!E:Z,19,0),0)</f>
        <v>75000</v>
      </c>
      <c r="AB179" s="178">
        <f t="shared" si="77"/>
        <v>4.7472560859823023</v>
      </c>
      <c r="AC179" s="178">
        <f t="shared" si="78"/>
        <v>4.7472560859823023</v>
      </c>
      <c r="AD179" s="178">
        <f t="shared" si="79"/>
        <v>4.7472560859823023</v>
      </c>
      <c r="AE179" s="178">
        <f t="shared" si="80"/>
        <v>4.7472560859823023</v>
      </c>
      <c r="AF179" s="178">
        <f t="shared" si="81"/>
        <v>4.7472560859823023</v>
      </c>
      <c r="AG179" s="178">
        <f t="shared" si="82"/>
        <v>4.7472560859823023</v>
      </c>
      <c r="AH179" s="178">
        <f t="shared" si="83"/>
        <v>4.7472560859823023</v>
      </c>
      <c r="AI179" s="178">
        <f t="shared" si="84"/>
        <v>4.7472560859823023</v>
      </c>
      <c r="AJ179" s="178">
        <f t="shared" si="85"/>
        <v>4.7472560859823023</v>
      </c>
      <c r="AK179" s="178">
        <f t="shared" si="86"/>
        <v>4.7472560859823023</v>
      </c>
      <c r="AL179" s="178">
        <f t="shared" si="87"/>
        <v>4.7472560859823023</v>
      </c>
      <c r="AM179" s="178">
        <f t="shared" si="88"/>
        <v>4.7472560859823023</v>
      </c>
      <c r="AN179" s="79"/>
      <c r="AO179" s="79"/>
      <c r="AP179" s="79"/>
      <c r="AQ179" s="79">
        <v>1</v>
      </c>
      <c r="AR179" s="79"/>
      <c r="AS179" s="79"/>
      <c r="AT179" s="79"/>
      <c r="AU179" s="79"/>
      <c r="AV179" s="79"/>
      <c r="AW179" s="79"/>
      <c r="AX179" s="79"/>
      <c r="AY179" s="79"/>
      <c r="AZ179" s="75">
        <f t="shared" si="89"/>
        <v>1</v>
      </c>
      <c r="BA179" s="77">
        <f t="shared" si="90"/>
        <v>8.3333333333333329E-2</v>
      </c>
      <c r="BC179" s="78">
        <f t="shared" si="91"/>
        <v>0</v>
      </c>
      <c r="BD179" s="78">
        <f t="shared" si="92"/>
        <v>0</v>
      </c>
      <c r="BE179" s="78">
        <f t="shared" si="93"/>
        <v>0</v>
      </c>
      <c r="BF179" s="78">
        <f t="shared" si="94"/>
        <v>4.7472560859823023</v>
      </c>
      <c r="BG179" s="78">
        <f t="shared" si="95"/>
        <v>0</v>
      </c>
      <c r="BH179" s="78">
        <f t="shared" si="96"/>
        <v>0</v>
      </c>
      <c r="BI179" s="78">
        <f t="shared" si="97"/>
        <v>0</v>
      </c>
      <c r="BJ179" s="78">
        <f t="shared" si="98"/>
        <v>0</v>
      </c>
      <c r="BK179" s="78">
        <f t="shared" si="99"/>
        <v>0</v>
      </c>
      <c r="BL179" s="78">
        <f t="shared" si="100"/>
        <v>0</v>
      </c>
      <c r="BM179" s="78">
        <f t="shared" si="101"/>
        <v>0</v>
      </c>
      <c r="BN179" s="78">
        <f t="shared" si="102"/>
        <v>0</v>
      </c>
      <c r="BO179" s="78">
        <f t="shared" si="74"/>
        <v>4.7472560859823023</v>
      </c>
      <c r="BP179" s="78">
        <f t="shared" si="103"/>
        <v>0.39560467383185854</v>
      </c>
      <c r="BQ179"/>
    </row>
    <row r="180" spans="1:69">
      <c r="A180" s="79" t="s">
        <v>7127</v>
      </c>
      <c r="B180" s="74"/>
      <c r="C180" s="79" t="s">
        <v>11023</v>
      </c>
      <c r="D180" s="75" t="str">
        <f>INDEX('PRICE LIST'!$D:$D,MATCH(RUTIN!C180,'PRICE LIST'!$E:$E,0))</f>
        <v>ELEKTRODA</v>
      </c>
      <c r="E180" s="919" t="str">
        <f>IFERROR(VLOOKUP(C180,'PRICE LIST'!E:M,2,0),0)</f>
        <v>KAWAT LAS CAMPURAN 2.0MM</v>
      </c>
      <c r="F180" s="187" t="s">
        <v>7124</v>
      </c>
      <c r="G180" s="79" t="s">
        <v>109</v>
      </c>
      <c r="H180" s="919">
        <f>IFERROR(IF(G180="FOH",VLOOKUP(C180,'PRICE LIST'!E:Z,20,0),IF(G180="OPEX",VLOOKUP(C180,'PRICE LIST'!E:Z,21,0),0)),0)</f>
        <v>0</v>
      </c>
      <c r="I180" s="919">
        <f>IFERROR(IF(G180="FOH",VLOOKUP(H180,'PRICE LIST'!X:Z,3,0),IF(G180="OPEX",VLOOKUP(H180,'PRICE LIST'!Y:Z,2,0),0)),0)</f>
        <v>0</v>
      </c>
      <c r="J180" s="206" t="s">
        <v>33</v>
      </c>
      <c r="K180" s="206" t="s">
        <v>183</v>
      </c>
      <c r="L180" s="75" t="str">
        <f t="shared" si="75"/>
        <v>ALL</v>
      </c>
      <c r="M180" s="75" t="str">
        <f t="shared" si="76"/>
        <v>ALL</v>
      </c>
      <c r="N180" s="75" t="str">
        <f>IFERROR(VLOOKUP(C180,'PRICE LIST'!E:M,3,0),0)</f>
        <v>KGM</v>
      </c>
      <c r="O180" s="75" t="str">
        <f>IFERROR(VLOOKUP(C180,'PRICE LIST'!E:M,5,0),0)</f>
        <v>IDR</v>
      </c>
      <c r="P180" s="75">
        <f>IFERROR(VLOOKUP(C180,'PRICE LIST'!E:Z,8,0),0)</f>
        <v>278519</v>
      </c>
      <c r="Q180" s="75">
        <f>IFERROR(VLOOKUP(C180,'PRICE LIST'!E:Z,9,0),0)</f>
        <v>278519</v>
      </c>
      <c r="R180" s="75">
        <f>IFERROR(VLOOKUP(C180,'PRICE LIST'!E:Z,10,0),0)</f>
        <v>278519</v>
      </c>
      <c r="S180" s="75">
        <f>IFERROR(VLOOKUP(C180,'PRICE LIST'!E:Z,11,0),0)</f>
        <v>278519</v>
      </c>
      <c r="T180" s="75">
        <f>IFERROR(VLOOKUP(C180,'PRICE LIST'!E:Z,12,0),0)</f>
        <v>278519</v>
      </c>
      <c r="U180" s="75">
        <f>IFERROR(VLOOKUP(C180,'PRICE LIST'!E:Z,13,0),0)</f>
        <v>278519</v>
      </c>
      <c r="V180" s="75">
        <f>IFERROR(VLOOKUP(C180,'PRICE LIST'!E:Z,14,0),0)</f>
        <v>282038</v>
      </c>
      <c r="W180" s="75">
        <f>IFERROR(VLOOKUP(C180,'PRICE LIST'!E:Z,15,0),0)</f>
        <v>282038</v>
      </c>
      <c r="X180" s="75">
        <f>IFERROR(VLOOKUP(C180,'PRICE LIST'!E:Z,16,0),0)</f>
        <v>282038</v>
      </c>
      <c r="Y180" s="75">
        <f>IFERROR(VLOOKUP(C180,'PRICE LIST'!E:Z,17,0),0)</f>
        <v>282038</v>
      </c>
      <c r="Z180" s="75">
        <f>IFERROR(VLOOKUP(C180,'PRICE LIST'!E:Z,18,0),0)</f>
        <v>282038</v>
      </c>
      <c r="AA180" s="75">
        <f>IFERROR(VLOOKUP(C180,'PRICE LIST'!E:Z,19,0),0)</f>
        <v>282038</v>
      </c>
      <c r="AB180" s="178">
        <f t="shared" si="77"/>
        <v>17.629346904156066</v>
      </c>
      <c r="AC180" s="178">
        <f t="shared" si="78"/>
        <v>17.629346904156066</v>
      </c>
      <c r="AD180" s="178">
        <f t="shared" si="79"/>
        <v>17.629346904156066</v>
      </c>
      <c r="AE180" s="178">
        <f t="shared" si="80"/>
        <v>17.629346904156066</v>
      </c>
      <c r="AF180" s="178">
        <f t="shared" si="81"/>
        <v>17.629346904156066</v>
      </c>
      <c r="AG180" s="178">
        <f t="shared" si="82"/>
        <v>17.629346904156066</v>
      </c>
      <c r="AH180" s="178">
        <f t="shared" si="83"/>
        <v>17.852088159710355</v>
      </c>
      <c r="AI180" s="178">
        <f t="shared" si="84"/>
        <v>17.852088159710355</v>
      </c>
      <c r="AJ180" s="178">
        <f t="shared" si="85"/>
        <v>17.852088159710355</v>
      </c>
      <c r="AK180" s="178">
        <f t="shared" si="86"/>
        <v>17.852088159710355</v>
      </c>
      <c r="AL180" s="178">
        <f t="shared" si="87"/>
        <v>17.852088159710355</v>
      </c>
      <c r="AM180" s="178">
        <f t="shared" si="88"/>
        <v>17.852088159710355</v>
      </c>
      <c r="AN180" s="79">
        <v>1</v>
      </c>
      <c r="AO180" s="79">
        <v>1</v>
      </c>
      <c r="AP180" s="79"/>
      <c r="AQ180" s="79">
        <v>1</v>
      </c>
      <c r="AR180" s="79">
        <v>1</v>
      </c>
      <c r="AS180" s="79"/>
      <c r="AT180" s="79">
        <v>1</v>
      </c>
      <c r="AU180" s="79"/>
      <c r="AV180" s="79">
        <v>1</v>
      </c>
      <c r="AW180" s="79">
        <v>1</v>
      </c>
      <c r="AX180" s="79"/>
      <c r="AY180" s="79">
        <v>1</v>
      </c>
      <c r="AZ180" s="75">
        <f t="shared" si="89"/>
        <v>8</v>
      </c>
      <c r="BA180" s="77">
        <f t="shared" si="90"/>
        <v>0.66666666666666663</v>
      </c>
      <c r="BC180" s="78">
        <f t="shared" si="91"/>
        <v>17.629346904156066</v>
      </c>
      <c r="BD180" s="78">
        <f t="shared" si="92"/>
        <v>17.629346904156066</v>
      </c>
      <c r="BE180" s="78">
        <f t="shared" si="93"/>
        <v>0</v>
      </c>
      <c r="BF180" s="78">
        <f t="shared" si="94"/>
        <v>17.629346904156066</v>
      </c>
      <c r="BG180" s="78">
        <f t="shared" si="95"/>
        <v>17.629346904156066</v>
      </c>
      <c r="BH180" s="78">
        <f t="shared" si="96"/>
        <v>0</v>
      </c>
      <c r="BI180" s="78">
        <f t="shared" si="97"/>
        <v>17.852088159710355</v>
      </c>
      <c r="BJ180" s="78">
        <f t="shared" si="98"/>
        <v>0</v>
      </c>
      <c r="BK180" s="78">
        <f t="shared" si="99"/>
        <v>17.852088159710355</v>
      </c>
      <c r="BL180" s="78">
        <f t="shared" si="100"/>
        <v>17.852088159710355</v>
      </c>
      <c r="BM180" s="78">
        <f t="shared" si="101"/>
        <v>0</v>
      </c>
      <c r="BN180" s="78">
        <f t="shared" si="102"/>
        <v>17.852088159710355</v>
      </c>
      <c r="BO180" s="78">
        <f t="shared" si="74"/>
        <v>141.92574025546566</v>
      </c>
      <c r="BP180" s="78">
        <f t="shared" si="103"/>
        <v>11.827145021288805</v>
      </c>
      <c r="BQ180"/>
    </row>
    <row r="181" spans="1:69">
      <c r="A181" s="79" t="s">
        <v>7127</v>
      </c>
      <c r="B181" s="74"/>
      <c r="C181" s="79" t="s">
        <v>8053</v>
      </c>
      <c r="D181" s="75" t="str">
        <f>INDEX('PRICE LIST'!$D:$D,MATCH(RUTIN!C181,'PRICE LIST'!$E:$E,0))</f>
        <v>SOLDER</v>
      </c>
      <c r="E181" s="919" t="str">
        <f>IFERROR(VLOOKUP(C181,'PRICE LIST'!E:M,2,0),0)</f>
        <v>AHEAD OF THE FLATIRON</v>
      </c>
      <c r="F181" s="187" t="s">
        <v>12095</v>
      </c>
      <c r="G181" s="79" t="s">
        <v>109</v>
      </c>
      <c r="H181" s="919">
        <f>IFERROR(IF(G181="FOH",VLOOKUP(C181,'PRICE LIST'!E:Z,20,0),IF(G181="OPEX",VLOOKUP(C181,'PRICE LIST'!E:Z,21,0),0)),0)</f>
        <v>0</v>
      </c>
      <c r="I181" s="919">
        <f>IFERROR(IF(G181="FOH",VLOOKUP(H181,'PRICE LIST'!X:Z,3,0),IF(G181="OPEX",VLOOKUP(H181,'PRICE LIST'!Y:Z,2,0),0)),0)</f>
        <v>0</v>
      </c>
      <c r="J181" s="206" t="s">
        <v>33</v>
      </c>
      <c r="K181" s="206" t="s">
        <v>183</v>
      </c>
      <c r="L181" s="75" t="str">
        <f t="shared" si="75"/>
        <v>ALL</v>
      </c>
      <c r="M181" s="75" t="str">
        <f t="shared" si="76"/>
        <v>ALL</v>
      </c>
      <c r="N181" s="75" t="str">
        <f>IFERROR(VLOOKUP(C181,'PRICE LIST'!E:M,3,0),0)</f>
        <v>PCS</v>
      </c>
      <c r="O181" s="75" t="str">
        <f>IFERROR(VLOOKUP(C181,'PRICE LIST'!E:M,5,0),0)</f>
        <v>USD</v>
      </c>
      <c r="P181" s="75">
        <f>IFERROR(VLOOKUP(C181,'PRICE LIST'!E:Z,8,0),0)</f>
        <v>11.629999999999999</v>
      </c>
      <c r="Q181" s="75">
        <f>IFERROR(VLOOKUP(C181,'PRICE LIST'!E:Z,9,0),0)</f>
        <v>11.629999999999999</v>
      </c>
      <c r="R181" s="75">
        <f>IFERROR(VLOOKUP(C181,'PRICE LIST'!E:Z,10,0),0)</f>
        <v>11.629999999999999</v>
      </c>
      <c r="S181" s="75">
        <f>IFERROR(VLOOKUP(C181,'PRICE LIST'!E:Z,11,0),0)</f>
        <v>11.629999999999999</v>
      </c>
      <c r="T181" s="75">
        <f>IFERROR(VLOOKUP(C181,'PRICE LIST'!E:Z,12,0),0)</f>
        <v>11.629999999999999</v>
      </c>
      <c r="U181" s="75">
        <f>IFERROR(VLOOKUP(C181,'PRICE LIST'!E:Z,13,0),0)</f>
        <v>11.629999999999999</v>
      </c>
      <c r="V181" s="75">
        <f>IFERROR(VLOOKUP(C181,'PRICE LIST'!E:Z,14,0),0)</f>
        <v>11.629999999999999</v>
      </c>
      <c r="W181" s="75">
        <f>IFERROR(VLOOKUP(C181,'PRICE LIST'!E:Z,15,0),0)</f>
        <v>11.629999999999999</v>
      </c>
      <c r="X181" s="75">
        <f>IFERROR(VLOOKUP(C181,'PRICE LIST'!E:Z,16,0),0)</f>
        <v>11.629999999999999</v>
      </c>
      <c r="Y181" s="75">
        <f>IFERROR(VLOOKUP(C181,'PRICE LIST'!E:Z,17,0),0)</f>
        <v>11.629999999999999</v>
      </c>
      <c r="Z181" s="75">
        <f>IFERROR(VLOOKUP(C181,'PRICE LIST'!E:Z,18,0),0)</f>
        <v>11.629999999999999</v>
      </c>
      <c r="AA181" s="75">
        <f>IFERROR(VLOOKUP(C181,'PRICE LIST'!E:Z,19,0),0)</f>
        <v>11.629999999999999</v>
      </c>
      <c r="AB181" s="178">
        <f t="shared" si="77"/>
        <v>11.629999999999999</v>
      </c>
      <c r="AC181" s="178">
        <f t="shared" si="78"/>
        <v>11.629999999999999</v>
      </c>
      <c r="AD181" s="178">
        <f t="shared" si="79"/>
        <v>11.629999999999999</v>
      </c>
      <c r="AE181" s="178">
        <f t="shared" si="80"/>
        <v>11.629999999999999</v>
      </c>
      <c r="AF181" s="178">
        <f t="shared" si="81"/>
        <v>11.629999999999999</v>
      </c>
      <c r="AG181" s="178">
        <f t="shared" si="82"/>
        <v>11.629999999999999</v>
      </c>
      <c r="AH181" s="178">
        <f t="shared" si="83"/>
        <v>11.629999999999999</v>
      </c>
      <c r="AI181" s="178">
        <f t="shared" si="84"/>
        <v>11.629999999999999</v>
      </c>
      <c r="AJ181" s="178">
        <f t="shared" si="85"/>
        <v>11.629999999999999</v>
      </c>
      <c r="AK181" s="178">
        <f t="shared" si="86"/>
        <v>11.629999999999999</v>
      </c>
      <c r="AL181" s="178">
        <f t="shared" si="87"/>
        <v>11.629999999999999</v>
      </c>
      <c r="AM181" s="178">
        <f t="shared" si="88"/>
        <v>11.629999999999999</v>
      </c>
      <c r="AN181" s="79">
        <v>1</v>
      </c>
      <c r="AO181" s="79">
        <v>1</v>
      </c>
      <c r="AP181" s="79"/>
      <c r="AQ181" s="79">
        <v>1</v>
      </c>
      <c r="AR181" s="79">
        <v>1</v>
      </c>
      <c r="AS181" s="79"/>
      <c r="AT181" s="79">
        <v>1</v>
      </c>
      <c r="AU181" s="79"/>
      <c r="AV181" s="79">
        <v>1</v>
      </c>
      <c r="AW181" s="79"/>
      <c r="AX181" s="79">
        <v>1</v>
      </c>
      <c r="AY181" s="79"/>
      <c r="AZ181" s="75">
        <f t="shared" si="89"/>
        <v>7</v>
      </c>
      <c r="BA181" s="77">
        <f t="shared" si="90"/>
        <v>0.58333333333333337</v>
      </c>
      <c r="BC181" s="78">
        <f t="shared" si="91"/>
        <v>11.629999999999999</v>
      </c>
      <c r="BD181" s="78">
        <f t="shared" si="92"/>
        <v>11.629999999999999</v>
      </c>
      <c r="BE181" s="78">
        <f t="shared" si="93"/>
        <v>0</v>
      </c>
      <c r="BF181" s="78">
        <f t="shared" si="94"/>
        <v>11.629999999999999</v>
      </c>
      <c r="BG181" s="78">
        <f t="shared" si="95"/>
        <v>11.629999999999999</v>
      </c>
      <c r="BH181" s="78">
        <f t="shared" si="96"/>
        <v>0</v>
      </c>
      <c r="BI181" s="78">
        <f t="shared" si="97"/>
        <v>11.629999999999999</v>
      </c>
      <c r="BJ181" s="78">
        <f t="shared" si="98"/>
        <v>0</v>
      </c>
      <c r="BK181" s="78">
        <f t="shared" si="99"/>
        <v>11.629999999999999</v>
      </c>
      <c r="BL181" s="78">
        <f t="shared" si="100"/>
        <v>0</v>
      </c>
      <c r="BM181" s="78">
        <f t="shared" si="101"/>
        <v>11.629999999999999</v>
      </c>
      <c r="BN181" s="78">
        <f t="shared" si="102"/>
        <v>0</v>
      </c>
      <c r="BO181" s="78">
        <f t="shared" si="74"/>
        <v>81.409999999999982</v>
      </c>
      <c r="BP181" s="78">
        <f t="shared" si="103"/>
        <v>6.7841666666666649</v>
      </c>
    </row>
    <row r="182" spans="1:69">
      <c r="A182" s="79" t="s">
        <v>7127</v>
      </c>
      <c r="B182" s="74"/>
      <c r="C182" s="79" t="s">
        <v>4975</v>
      </c>
      <c r="D182" s="75" t="str">
        <f>INDEX('PRICE LIST'!$D:$D,MATCH(RUTIN!C182,'PRICE LIST'!$E:$E,0))</f>
        <v>SOLDER</v>
      </c>
      <c r="E182" s="919" t="str">
        <f>IFERROR(VLOOKUP(C182,'PRICE LIST'!E:M,2,0),0)</f>
        <v>FLATIRON PART UNIT(HEAD IS NOT INCLUDED)</v>
      </c>
      <c r="F182" s="187" t="s">
        <v>12095</v>
      </c>
      <c r="G182" s="79" t="s">
        <v>109</v>
      </c>
      <c r="H182" s="919">
        <f>IFERROR(IF(G182="FOH",VLOOKUP(C182,'PRICE LIST'!E:Z,20,0),IF(G182="OPEX",VLOOKUP(C182,'PRICE LIST'!E:Z,21,0),0)),0)</f>
        <v>0</v>
      </c>
      <c r="I182" s="919">
        <f>IFERROR(IF(G182="FOH",VLOOKUP(H182,'PRICE LIST'!X:Z,3,0),IF(G182="OPEX",VLOOKUP(H182,'PRICE LIST'!Y:Z,2,0),0)),0)</f>
        <v>0</v>
      </c>
      <c r="J182" s="206" t="s">
        <v>33</v>
      </c>
      <c r="K182" s="206" t="s">
        <v>183</v>
      </c>
      <c r="L182" s="75" t="str">
        <f t="shared" si="75"/>
        <v>ALL</v>
      </c>
      <c r="M182" s="75" t="str">
        <f t="shared" si="76"/>
        <v>ALL</v>
      </c>
      <c r="N182" s="75" t="str">
        <f>IFERROR(VLOOKUP(C182,'PRICE LIST'!E:M,3,0),0)</f>
        <v>PCS</v>
      </c>
      <c r="O182" s="75" t="str">
        <f>IFERROR(VLOOKUP(C182,'PRICE LIST'!E:M,5,0),0)</f>
        <v>USD</v>
      </c>
      <c r="P182" s="75">
        <f>IFERROR(VLOOKUP(C182,'PRICE LIST'!E:Z,8,0),0)</f>
        <v>33.85</v>
      </c>
      <c r="Q182" s="75">
        <f>IFERROR(VLOOKUP(C182,'PRICE LIST'!E:Z,9,0),0)</f>
        <v>33.85</v>
      </c>
      <c r="R182" s="75">
        <f>IFERROR(VLOOKUP(C182,'PRICE LIST'!E:Z,10,0),0)</f>
        <v>33.85</v>
      </c>
      <c r="S182" s="75">
        <f>IFERROR(VLOOKUP(C182,'PRICE LIST'!E:Z,11,0),0)</f>
        <v>33.85</v>
      </c>
      <c r="T182" s="75">
        <f>IFERROR(VLOOKUP(C182,'PRICE LIST'!E:Z,12,0),0)</f>
        <v>33.85</v>
      </c>
      <c r="U182" s="75">
        <f>IFERROR(VLOOKUP(C182,'PRICE LIST'!E:Z,13,0),0)</f>
        <v>33.85</v>
      </c>
      <c r="V182" s="75">
        <f>IFERROR(VLOOKUP(C182,'PRICE LIST'!E:Z,14,0),0)</f>
        <v>33.85</v>
      </c>
      <c r="W182" s="75">
        <f>IFERROR(VLOOKUP(C182,'PRICE LIST'!E:Z,15,0),0)</f>
        <v>33.85</v>
      </c>
      <c r="X182" s="75">
        <f>IFERROR(VLOOKUP(C182,'PRICE LIST'!E:Z,16,0),0)</f>
        <v>33.85</v>
      </c>
      <c r="Y182" s="75">
        <f>IFERROR(VLOOKUP(C182,'PRICE LIST'!E:Z,17,0),0)</f>
        <v>33.85</v>
      </c>
      <c r="Z182" s="75">
        <f>IFERROR(VLOOKUP(C182,'PRICE LIST'!E:Z,18,0),0)</f>
        <v>33.85</v>
      </c>
      <c r="AA182" s="75">
        <f>IFERROR(VLOOKUP(C182,'PRICE LIST'!E:Z,19,0),0)</f>
        <v>33.85</v>
      </c>
      <c r="AB182" s="178">
        <f t="shared" si="77"/>
        <v>33.85</v>
      </c>
      <c r="AC182" s="178">
        <f t="shared" si="78"/>
        <v>33.85</v>
      </c>
      <c r="AD182" s="178">
        <f t="shared" si="79"/>
        <v>33.85</v>
      </c>
      <c r="AE182" s="178">
        <f t="shared" si="80"/>
        <v>33.85</v>
      </c>
      <c r="AF182" s="178">
        <f t="shared" si="81"/>
        <v>33.85</v>
      </c>
      <c r="AG182" s="178">
        <f t="shared" si="82"/>
        <v>33.85</v>
      </c>
      <c r="AH182" s="178">
        <f t="shared" si="83"/>
        <v>33.85</v>
      </c>
      <c r="AI182" s="178">
        <f t="shared" si="84"/>
        <v>33.85</v>
      </c>
      <c r="AJ182" s="178">
        <f t="shared" si="85"/>
        <v>33.85</v>
      </c>
      <c r="AK182" s="178">
        <f t="shared" si="86"/>
        <v>33.85</v>
      </c>
      <c r="AL182" s="178">
        <f t="shared" si="87"/>
        <v>33.85</v>
      </c>
      <c r="AM182" s="178">
        <f t="shared" si="88"/>
        <v>33.85</v>
      </c>
      <c r="AN182" s="79">
        <v>1</v>
      </c>
      <c r="AO182" s="79">
        <v>1</v>
      </c>
      <c r="AP182" s="79"/>
      <c r="AQ182" s="79">
        <v>1</v>
      </c>
      <c r="AR182" s="79">
        <v>1</v>
      </c>
      <c r="AS182" s="79"/>
      <c r="AT182" s="79">
        <v>1</v>
      </c>
      <c r="AU182" s="79"/>
      <c r="AV182" s="79">
        <v>1</v>
      </c>
      <c r="AW182" s="79"/>
      <c r="AX182" s="79">
        <v>1</v>
      </c>
      <c r="AY182" s="79"/>
      <c r="AZ182" s="75">
        <f t="shared" si="89"/>
        <v>7</v>
      </c>
      <c r="BA182" s="77">
        <f t="shared" si="90"/>
        <v>0.58333333333333337</v>
      </c>
      <c r="BC182" s="78">
        <f t="shared" si="91"/>
        <v>33.85</v>
      </c>
      <c r="BD182" s="78">
        <f t="shared" si="92"/>
        <v>33.85</v>
      </c>
      <c r="BE182" s="78">
        <f t="shared" si="93"/>
        <v>0</v>
      </c>
      <c r="BF182" s="78">
        <f t="shared" si="94"/>
        <v>33.85</v>
      </c>
      <c r="BG182" s="78">
        <f t="shared" si="95"/>
        <v>33.85</v>
      </c>
      <c r="BH182" s="78">
        <f t="shared" si="96"/>
        <v>0</v>
      </c>
      <c r="BI182" s="78">
        <f t="shared" si="97"/>
        <v>33.85</v>
      </c>
      <c r="BJ182" s="78">
        <f t="shared" si="98"/>
        <v>0</v>
      </c>
      <c r="BK182" s="78">
        <f t="shared" si="99"/>
        <v>33.85</v>
      </c>
      <c r="BL182" s="78">
        <f t="shared" si="100"/>
        <v>0</v>
      </c>
      <c r="BM182" s="78">
        <f t="shared" si="101"/>
        <v>33.85</v>
      </c>
      <c r="BN182" s="78">
        <f t="shared" si="102"/>
        <v>0</v>
      </c>
      <c r="BO182" s="78">
        <f t="shared" si="74"/>
        <v>236.95</v>
      </c>
      <c r="BP182" s="78">
        <f t="shared" si="103"/>
        <v>19.745833333333334</v>
      </c>
    </row>
    <row r="183" spans="1:69">
      <c r="A183" s="79" t="s">
        <v>7127</v>
      </c>
      <c r="B183" s="74"/>
      <c r="C183" s="79" t="s">
        <v>10759</v>
      </c>
      <c r="D183" s="75" t="str">
        <f>INDEX('PRICE LIST'!$D:$D,MATCH(RUTIN!C183,'PRICE LIST'!$E:$E,0))</f>
        <v>KUNCI</v>
      </c>
      <c r="E183" s="919" t="str">
        <f>IFERROR(VLOOKUP(C183,'PRICE LIST'!E:M,2,0),0)</f>
        <v>KUNCI PAS 10-11 TEKIRO</v>
      </c>
      <c r="F183" s="187" t="s">
        <v>12118</v>
      </c>
      <c r="G183" s="79" t="s">
        <v>109</v>
      </c>
      <c r="H183" s="919">
        <f>IFERROR(IF(G183="FOH",VLOOKUP(C183,'PRICE LIST'!E:Z,20,0),IF(G183="OPEX",VLOOKUP(C183,'PRICE LIST'!E:Z,21,0),0)),0)</f>
        <v>0</v>
      </c>
      <c r="I183" s="919">
        <f>IFERROR(IF(G183="FOH",VLOOKUP(H183,'PRICE LIST'!X:Z,3,0),IF(G183="OPEX",VLOOKUP(H183,'PRICE LIST'!Y:Z,2,0),0)),0)</f>
        <v>0</v>
      </c>
      <c r="J183" s="206" t="s">
        <v>33</v>
      </c>
      <c r="K183" s="206" t="s">
        <v>183</v>
      </c>
      <c r="L183" s="75" t="str">
        <f t="shared" si="75"/>
        <v>ALL</v>
      </c>
      <c r="M183" s="75" t="str">
        <f t="shared" si="76"/>
        <v>ALL</v>
      </c>
      <c r="N183" s="75" t="str">
        <f>IFERROR(VLOOKUP(C183,'PRICE LIST'!E:M,3,0),0)</f>
        <v>PCS</v>
      </c>
      <c r="O183" s="75" t="str">
        <f>IFERROR(VLOOKUP(C183,'PRICE LIST'!E:M,5,0),0)</f>
        <v>IDR</v>
      </c>
      <c r="P183" s="75">
        <f>IFERROR(VLOOKUP(C183,'PRICE LIST'!E:Z,8,0),0)</f>
        <v>10300</v>
      </c>
      <c r="Q183" s="75">
        <f>IFERROR(VLOOKUP(C183,'PRICE LIST'!E:Z,9,0),0)</f>
        <v>10300</v>
      </c>
      <c r="R183" s="75">
        <f>IFERROR(VLOOKUP(C183,'PRICE LIST'!E:Z,10,0),0)</f>
        <v>10300</v>
      </c>
      <c r="S183" s="75">
        <f>IFERROR(VLOOKUP(C183,'PRICE LIST'!E:Z,11,0),0)</f>
        <v>10300</v>
      </c>
      <c r="T183" s="75">
        <f>IFERROR(VLOOKUP(C183,'PRICE LIST'!E:Z,12,0),0)</f>
        <v>10300</v>
      </c>
      <c r="U183" s="75">
        <f>IFERROR(VLOOKUP(C183,'PRICE LIST'!E:Z,13,0),0)</f>
        <v>10300</v>
      </c>
      <c r="V183" s="75">
        <f>IFERROR(VLOOKUP(C183,'PRICE LIST'!E:Z,14,0),0)</f>
        <v>10300</v>
      </c>
      <c r="W183" s="75">
        <f>IFERROR(VLOOKUP(C183,'PRICE LIST'!E:Z,15,0),0)</f>
        <v>10300</v>
      </c>
      <c r="X183" s="75">
        <f>IFERROR(VLOOKUP(C183,'PRICE LIST'!E:Z,16,0),0)</f>
        <v>10300</v>
      </c>
      <c r="Y183" s="75">
        <f>IFERROR(VLOOKUP(C183,'PRICE LIST'!E:Z,17,0),0)</f>
        <v>10300</v>
      </c>
      <c r="Z183" s="75">
        <f>IFERROR(VLOOKUP(C183,'PRICE LIST'!E:Z,18,0),0)</f>
        <v>10300</v>
      </c>
      <c r="AA183" s="75">
        <f>IFERROR(VLOOKUP(C183,'PRICE LIST'!E:Z,19,0),0)</f>
        <v>10300</v>
      </c>
      <c r="AB183" s="178">
        <f t="shared" si="77"/>
        <v>0.65195650247490278</v>
      </c>
      <c r="AC183" s="178">
        <f t="shared" si="78"/>
        <v>0.65195650247490278</v>
      </c>
      <c r="AD183" s="178">
        <f t="shared" si="79"/>
        <v>0.65195650247490278</v>
      </c>
      <c r="AE183" s="178">
        <f t="shared" si="80"/>
        <v>0.65195650247490278</v>
      </c>
      <c r="AF183" s="178">
        <f t="shared" si="81"/>
        <v>0.65195650247490278</v>
      </c>
      <c r="AG183" s="178">
        <f t="shared" si="82"/>
        <v>0.65195650247490278</v>
      </c>
      <c r="AH183" s="178">
        <f t="shared" si="83"/>
        <v>0.65195650247490278</v>
      </c>
      <c r="AI183" s="178">
        <f t="shared" si="84"/>
        <v>0.65195650247490278</v>
      </c>
      <c r="AJ183" s="178">
        <f t="shared" si="85"/>
        <v>0.65195650247490278</v>
      </c>
      <c r="AK183" s="178">
        <f t="shared" si="86"/>
        <v>0.65195650247490278</v>
      </c>
      <c r="AL183" s="178">
        <f t="shared" si="87"/>
        <v>0.65195650247490278</v>
      </c>
      <c r="AM183" s="178">
        <f t="shared" si="88"/>
        <v>0.65195650247490278</v>
      </c>
      <c r="AN183" s="79">
        <v>1</v>
      </c>
      <c r="AO183" s="79"/>
      <c r="AP183" s="79"/>
      <c r="AQ183" s="79">
        <v>1</v>
      </c>
      <c r="AR183" s="79"/>
      <c r="AS183" s="79"/>
      <c r="AT183" s="79">
        <v>1</v>
      </c>
      <c r="AU183" s="79"/>
      <c r="AV183" s="79"/>
      <c r="AW183" s="79">
        <v>1</v>
      </c>
      <c r="AX183" s="79"/>
      <c r="AY183" s="79"/>
      <c r="AZ183" s="75">
        <f t="shared" si="89"/>
        <v>4</v>
      </c>
      <c r="BA183" s="77">
        <f t="shared" si="90"/>
        <v>0.33333333333333331</v>
      </c>
      <c r="BC183" s="78">
        <f t="shared" si="91"/>
        <v>0.65195650247490278</v>
      </c>
      <c r="BD183" s="78">
        <f t="shared" si="92"/>
        <v>0</v>
      </c>
      <c r="BE183" s="78">
        <f t="shared" si="93"/>
        <v>0</v>
      </c>
      <c r="BF183" s="78">
        <f t="shared" si="94"/>
        <v>0.65195650247490278</v>
      </c>
      <c r="BG183" s="78">
        <f t="shared" si="95"/>
        <v>0</v>
      </c>
      <c r="BH183" s="78">
        <f t="shared" si="96"/>
        <v>0</v>
      </c>
      <c r="BI183" s="78">
        <f t="shared" si="97"/>
        <v>0.65195650247490278</v>
      </c>
      <c r="BJ183" s="78">
        <f t="shared" si="98"/>
        <v>0</v>
      </c>
      <c r="BK183" s="78">
        <f t="shared" si="99"/>
        <v>0</v>
      </c>
      <c r="BL183" s="78">
        <f t="shared" si="100"/>
        <v>0.65195650247490278</v>
      </c>
      <c r="BM183" s="78">
        <f t="shared" si="101"/>
        <v>0</v>
      </c>
      <c r="BN183" s="78">
        <f t="shared" si="102"/>
        <v>0</v>
      </c>
      <c r="BO183" s="78">
        <f t="shared" si="74"/>
        <v>2.6078260098996111</v>
      </c>
      <c r="BP183" s="78">
        <f t="shared" si="103"/>
        <v>0.21731883415830092</v>
      </c>
    </row>
    <row r="184" spans="1:69">
      <c r="A184" s="79" t="s">
        <v>7127</v>
      </c>
      <c r="B184" s="74"/>
      <c r="C184" s="79" t="s">
        <v>11654</v>
      </c>
      <c r="D184" s="75" t="str">
        <f>INDEX('PRICE LIST'!$D:$D,MATCH(RUTIN!C184,'PRICE LIST'!$E:$E,0))</f>
        <v>CABLE</v>
      </c>
      <c r="E184" s="919" t="str">
        <f>IFERROR(VLOOKUP(C184,'PRICE LIST'!E:M,2,0),0)</f>
        <v>HEAT SHRINK CABLE 5 MM HITAM</v>
      </c>
      <c r="F184" s="187" t="s">
        <v>12121</v>
      </c>
      <c r="G184" s="79" t="s">
        <v>109</v>
      </c>
      <c r="H184" s="919">
        <f>IFERROR(IF(G184="FOH",VLOOKUP(C184,'PRICE LIST'!E:Z,20,0),IF(G184="OPEX",VLOOKUP(C184,'PRICE LIST'!E:Z,21,0),0)),0)</f>
        <v>0</v>
      </c>
      <c r="I184" s="919">
        <f>IFERROR(IF(G184="FOH",VLOOKUP(H184,'PRICE LIST'!X:Z,3,0),IF(G184="OPEX",VLOOKUP(H184,'PRICE LIST'!Y:Z,2,0),0)),0)</f>
        <v>0</v>
      </c>
      <c r="J184" s="206" t="s">
        <v>33</v>
      </c>
      <c r="K184" s="206" t="s">
        <v>183</v>
      </c>
      <c r="L184" s="75" t="str">
        <f t="shared" si="75"/>
        <v>ALL</v>
      </c>
      <c r="M184" s="75" t="str">
        <f t="shared" si="76"/>
        <v>ALL</v>
      </c>
      <c r="N184" s="75" t="str">
        <f>IFERROR(VLOOKUP(C184,'PRICE LIST'!E:M,3,0),0)</f>
        <v>MTR</v>
      </c>
      <c r="O184" s="75" t="str">
        <f>IFERROR(VLOOKUP(C184,'PRICE LIST'!E:M,5,0),0)</f>
        <v>IDR</v>
      </c>
      <c r="P184" s="75">
        <f>IFERROR(VLOOKUP(C184,'PRICE LIST'!E:Z,8,0),0)</f>
        <v>5850</v>
      </c>
      <c r="Q184" s="75">
        <f>IFERROR(VLOOKUP(C184,'PRICE LIST'!E:Z,9,0),0)</f>
        <v>5850</v>
      </c>
      <c r="R184" s="75">
        <f>IFERROR(VLOOKUP(C184,'PRICE LIST'!E:Z,10,0),0)</f>
        <v>5850</v>
      </c>
      <c r="S184" s="75">
        <f>IFERROR(VLOOKUP(C184,'PRICE LIST'!E:Z,11,0),0)</f>
        <v>5850</v>
      </c>
      <c r="T184" s="75">
        <f>IFERROR(VLOOKUP(C184,'PRICE LIST'!E:Z,12,0),0)</f>
        <v>5850</v>
      </c>
      <c r="U184" s="75">
        <f>IFERROR(VLOOKUP(C184,'PRICE LIST'!E:Z,13,0),0)</f>
        <v>5850</v>
      </c>
      <c r="V184" s="75">
        <f>IFERROR(VLOOKUP(C184,'PRICE LIST'!E:Z,14,0),0)</f>
        <v>5900</v>
      </c>
      <c r="W184" s="75">
        <f>IFERROR(VLOOKUP(C184,'PRICE LIST'!E:Z,15,0),0)</f>
        <v>5900</v>
      </c>
      <c r="X184" s="75">
        <f>IFERROR(VLOOKUP(C184,'PRICE LIST'!E:Z,16,0),0)</f>
        <v>5900</v>
      </c>
      <c r="Y184" s="75">
        <f>IFERROR(VLOOKUP(C184,'PRICE LIST'!E:Z,17,0),0)</f>
        <v>5900</v>
      </c>
      <c r="Z184" s="75">
        <f>IFERROR(VLOOKUP(C184,'PRICE LIST'!E:Z,18,0),0)</f>
        <v>5900</v>
      </c>
      <c r="AA184" s="75">
        <f>IFERROR(VLOOKUP(C184,'PRICE LIST'!E:Z,19,0),0)</f>
        <v>5900</v>
      </c>
      <c r="AB184" s="178">
        <f t="shared" si="77"/>
        <v>0.37028597470661956</v>
      </c>
      <c r="AC184" s="178">
        <f t="shared" si="78"/>
        <v>0.37028597470661956</v>
      </c>
      <c r="AD184" s="178">
        <f t="shared" si="79"/>
        <v>0.37028597470661956</v>
      </c>
      <c r="AE184" s="178">
        <f t="shared" si="80"/>
        <v>0.37028597470661956</v>
      </c>
      <c r="AF184" s="178">
        <f t="shared" si="81"/>
        <v>0.37028597470661956</v>
      </c>
      <c r="AG184" s="178">
        <f t="shared" si="82"/>
        <v>0.37028597470661956</v>
      </c>
      <c r="AH184" s="178">
        <f t="shared" si="83"/>
        <v>0.37345081209727443</v>
      </c>
      <c r="AI184" s="178">
        <f t="shared" si="84"/>
        <v>0.37345081209727443</v>
      </c>
      <c r="AJ184" s="178">
        <f t="shared" si="85"/>
        <v>0.37345081209727443</v>
      </c>
      <c r="AK184" s="178">
        <f t="shared" si="86"/>
        <v>0.37345081209727443</v>
      </c>
      <c r="AL184" s="178">
        <f t="shared" si="87"/>
        <v>0.37345081209727443</v>
      </c>
      <c r="AM184" s="178">
        <f t="shared" si="88"/>
        <v>0.37345081209727443</v>
      </c>
      <c r="AN184" s="550">
        <v>5</v>
      </c>
      <c r="AO184" s="550">
        <v>5</v>
      </c>
      <c r="AP184" s="550">
        <v>5</v>
      </c>
      <c r="AQ184" s="550">
        <v>5</v>
      </c>
      <c r="AR184" s="550">
        <v>5</v>
      </c>
      <c r="AS184" s="550">
        <v>5</v>
      </c>
      <c r="AT184" s="550">
        <v>5</v>
      </c>
      <c r="AU184" s="550">
        <v>5</v>
      </c>
      <c r="AV184" s="550">
        <v>5</v>
      </c>
      <c r="AW184" s="550">
        <v>5</v>
      </c>
      <c r="AX184" s="550">
        <v>5</v>
      </c>
      <c r="AY184" s="550">
        <v>5</v>
      </c>
      <c r="AZ184" s="75">
        <f t="shared" si="89"/>
        <v>60</v>
      </c>
      <c r="BA184" s="77">
        <f t="shared" si="90"/>
        <v>5</v>
      </c>
      <c r="BC184" s="78">
        <f t="shared" si="91"/>
        <v>1.8514298735330978</v>
      </c>
      <c r="BD184" s="78">
        <f t="shared" si="92"/>
        <v>1.8514298735330978</v>
      </c>
      <c r="BE184" s="78">
        <f t="shared" si="93"/>
        <v>1.8514298735330978</v>
      </c>
      <c r="BF184" s="78">
        <f t="shared" si="94"/>
        <v>1.8514298735330978</v>
      </c>
      <c r="BG184" s="78">
        <f t="shared" si="95"/>
        <v>1.8514298735330978</v>
      </c>
      <c r="BH184" s="78">
        <f t="shared" si="96"/>
        <v>1.8514298735330978</v>
      </c>
      <c r="BI184" s="78">
        <f t="shared" si="97"/>
        <v>1.8672540604863721</v>
      </c>
      <c r="BJ184" s="78">
        <f t="shared" si="98"/>
        <v>1.8672540604863721</v>
      </c>
      <c r="BK184" s="78">
        <f t="shared" si="99"/>
        <v>1.8672540604863721</v>
      </c>
      <c r="BL184" s="78">
        <f t="shared" si="100"/>
        <v>1.8672540604863721</v>
      </c>
      <c r="BM184" s="78">
        <f t="shared" si="101"/>
        <v>1.8672540604863721</v>
      </c>
      <c r="BN184" s="78">
        <f t="shared" si="102"/>
        <v>1.8672540604863721</v>
      </c>
      <c r="BO184" s="78">
        <f t="shared" si="74"/>
        <v>22.312103604116814</v>
      </c>
      <c r="BP184" s="78">
        <f t="shared" si="103"/>
        <v>1.8593419670097344</v>
      </c>
    </row>
    <row r="185" spans="1:69">
      <c r="A185" s="79" t="s">
        <v>7127</v>
      </c>
      <c r="B185" s="74"/>
      <c r="C185" s="79" t="s">
        <v>11499</v>
      </c>
      <c r="D185" s="75" t="str">
        <f>INDEX('PRICE LIST'!$D:$D,MATCH(RUTIN!C185,'PRICE LIST'!$E:$E,0))</f>
        <v>MATA JIG SAW</v>
      </c>
      <c r="E185" s="919" t="str">
        <f>IFERROR(VLOOKUP(C185,'PRICE LIST'!E:M,2,0),0)</f>
        <v>MATA JIG SAW TYPE T101 ACRILYC</v>
      </c>
      <c r="F185" s="187" t="s">
        <v>12122</v>
      </c>
      <c r="G185" s="79" t="s">
        <v>109</v>
      </c>
      <c r="H185" s="919">
        <f>IFERROR(IF(G185="FOH",VLOOKUP(C185,'PRICE LIST'!E:Z,20,0),IF(G185="OPEX",VLOOKUP(C185,'PRICE LIST'!E:Z,21,0),0)),0)</f>
        <v>0</v>
      </c>
      <c r="I185" s="919">
        <f>IFERROR(IF(G185="FOH",VLOOKUP(H185,'PRICE LIST'!X:Z,3,0),IF(G185="OPEX",VLOOKUP(H185,'PRICE LIST'!Y:Z,2,0),0)),0)</f>
        <v>0</v>
      </c>
      <c r="J185" s="206" t="s">
        <v>33</v>
      </c>
      <c r="K185" s="206" t="s">
        <v>183</v>
      </c>
      <c r="L185" s="75" t="str">
        <f t="shared" si="75"/>
        <v>ALL</v>
      </c>
      <c r="M185" s="75" t="str">
        <f t="shared" si="76"/>
        <v>ALL</v>
      </c>
      <c r="N185" s="75" t="str">
        <f>IFERROR(VLOOKUP(C185,'PRICE LIST'!E:M,3,0),0)</f>
        <v>PCS</v>
      </c>
      <c r="O185" s="75" t="str">
        <f>IFERROR(VLOOKUP(C185,'PRICE LIST'!E:M,5,0),0)</f>
        <v>IDR</v>
      </c>
      <c r="P185" s="75">
        <f>IFERROR(VLOOKUP(C185,'PRICE LIST'!E:Z,8,0),0)</f>
        <v>82000</v>
      </c>
      <c r="Q185" s="75">
        <f>IFERROR(VLOOKUP(C185,'PRICE LIST'!E:Z,9,0),0)</f>
        <v>82000</v>
      </c>
      <c r="R185" s="75">
        <f>IFERROR(VLOOKUP(C185,'PRICE LIST'!E:Z,10,0),0)</f>
        <v>82000</v>
      </c>
      <c r="S185" s="75">
        <f>IFERROR(VLOOKUP(C185,'PRICE LIST'!E:Z,11,0),0)</f>
        <v>82000</v>
      </c>
      <c r="T185" s="75">
        <f>IFERROR(VLOOKUP(C185,'PRICE LIST'!E:Z,12,0),0)</f>
        <v>82000</v>
      </c>
      <c r="U185" s="75">
        <f>IFERROR(VLOOKUP(C185,'PRICE LIST'!E:Z,13,0),0)</f>
        <v>82000</v>
      </c>
      <c r="V185" s="75">
        <f>IFERROR(VLOOKUP(C185,'PRICE LIST'!E:Z,14,0),0)</f>
        <v>82800</v>
      </c>
      <c r="W185" s="75">
        <f>IFERROR(VLOOKUP(C185,'PRICE LIST'!E:Z,15,0),0)</f>
        <v>82800</v>
      </c>
      <c r="X185" s="75">
        <f>IFERROR(VLOOKUP(C185,'PRICE LIST'!E:Z,16,0),0)</f>
        <v>82800</v>
      </c>
      <c r="Y185" s="75">
        <f>IFERROR(VLOOKUP(C185,'PRICE LIST'!E:Z,17,0),0)</f>
        <v>82800</v>
      </c>
      <c r="Z185" s="75">
        <f>IFERROR(VLOOKUP(C185,'PRICE LIST'!E:Z,18,0),0)</f>
        <v>82800</v>
      </c>
      <c r="AA185" s="75">
        <f>IFERROR(VLOOKUP(C185,'PRICE LIST'!E:Z,19,0),0)</f>
        <v>82800</v>
      </c>
      <c r="AB185" s="178">
        <f t="shared" si="77"/>
        <v>5.1903333206739832</v>
      </c>
      <c r="AC185" s="178">
        <f t="shared" si="78"/>
        <v>5.1903333206739832</v>
      </c>
      <c r="AD185" s="178">
        <f t="shared" si="79"/>
        <v>5.1903333206739832</v>
      </c>
      <c r="AE185" s="178">
        <f t="shared" si="80"/>
        <v>5.1903333206739832</v>
      </c>
      <c r="AF185" s="178">
        <f t="shared" si="81"/>
        <v>5.1903333206739832</v>
      </c>
      <c r="AG185" s="178">
        <f t="shared" si="82"/>
        <v>5.1903333206739832</v>
      </c>
      <c r="AH185" s="178">
        <f t="shared" si="83"/>
        <v>5.2409707189244612</v>
      </c>
      <c r="AI185" s="178">
        <f t="shared" si="84"/>
        <v>5.2409707189244612</v>
      </c>
      <c r="AJ185" s="178">
        <f t="shared" si="85"/>
        <v>5.2409707189244612</v>
      </c>
      <c r="AK185" s="178">
        <f t="shared" si="86"/>
        <v>5.2409707189244612</v>
      </c>
      <c r="AL185" s="178">
        <f t="shared" si="87"/>
        <v>5.2409707189244612</v>
      </c>
      <c r="AM185" s="178">
        <f t="shared" si="88"/>
        <v>5.2409707189244612</v>
      </c>
      <c r="AN185" s="79">
        <v>1</v>
      </c>
      <c r="AO185" s="79"/>
      <c r="AP185" s="79"/>
      <c r="AQ185" s="79"/>
      <c r="AR185" s="79"/>
      <c r="AS185" s="79"/>
      <c r="AT185" s="79">
        <v>1</v>
      </c>
      <c r="AU185" s="79"/>
      <c r="AV185" s="79"/>
      <c r="AW185" s="79"/>
      <c r="AX185" s="79"/>
      <c r="AY185" s="79"/>
      <c r="AZ185" s="75">
        <f t="shared" si="89"/>
        <v>2</v>
      </c>
      <c r="BA185" s="77">
        <f t="shared" si="90"/>
        <v>0.16666666666666666</v>
      </c>
      <c r="BC185" s="78">
        <f t="shared" si="91"/>
        <v>5.1903333206739832</v>
      </c>
      <c r="BD185" s="78">
        <f t="shared" si="92"/>
        <v>0</v>
      </c>
      <c r="BE185" s="78">
        <f t="shared" si="93"/>
        <v>0</v>
      </c>
      <c r="BF185" s="78">
        <f t="shared" si="94"/>
        <v>0</v>
      </c>
      <c r="BG185" s="78">
        <f t="shared" si="95"/>
        <v>0</v>
      </c>
      <c r="BH185" s="78">
        <f t="shared" si="96"/>
        <v>0</v>
      </c>
      <c r="BI185" s="78">
        <f t="shared" si="97"/>
        <v>5.2409707189244612</v>
      </c>
      <c r="BJ185" s="78">
        <f t="shared" si="98"/>
        <v>0</v>
      </c>
      <c r="BK185" s="78">
        <f t="shared" si="99"/>
        <v>0</v>
      </c>
      <c r="BL185" s="78">
        <f t="shared" si="100"/>
        <v>0</v>
      </c>
      <c r="BM185" s="78">
        <f t="shared" si="101"/>
        <v>0</v>
      </c>
      <c r="BN185" s="78">
        <f t="shared" si="102"/>
        <v>0</v>
      </c>
      <c r="BO185" s="78">
        <f t="shared" si="74"/>
        <v>10.431304039598444</v>
      </c>
      <c r="BP185" s="78">
        <f t="shared" si="103"/>
        <v>0.86927533663320367</v>
      </c>
    </row>
    <row r="186" spans="1:69">
      <c r="A186" s="79" t="s">
        <v>7127</v>
      </c>
      <c r="B186" s="74"/>
      <c r="C186" s="79" t="s">
        <v>11839</v>
      </c>
      <c r="D186" s="75" t="str">
        <f>INDEX('PRICE LIST'!$D:$D,MATCH(RUTIN!C186,'PRICE LIST'!$E:$E,0))</f>
        <v>MATA JIG SAW</v>
      </c>
      <c r="E186" s="919" t="str">
        <f>IFERROR(VLOOKUP(C186,'PRICE LIST'!E:M,2,0),0)</f>
        <v>MATA JIG SAW NO. 1 MAKITA</v>
      </c>
      <c r="F186" s="187" t="s">
        <v>12122</v>
      </c>
      <c r="G186" s="79" t="s">
        <v>109</v>
      </c>
      <c r="H186" s="919">
        <f>IFERROR(IF(G186="FOH",VLOOKUP(C186,'PRICE LIST'!E:Z,20,0),IF(G186="OPEX",VLOOKUP(C186,'PRICE LIST'!E:Z,21,0),0)),0)</f>
        <v>0</v>
      </c>
      <c r="I186" s="919">
        <f>IFERROR(IF(G186="FOH",VLOOKUP(H186,'PRICE LIST'!X:Z,3,0),IF(G186="OPEX",VLOOKUP(H186,'PRICE LIST'!Y:Z,2,0),0)),0)</f>
        <v>0</v>
      </c>
      <c r="J186" s="206" t="s">
        <v>33</v>
      </c>
      <c r="K186" s="206" t="s">
        <v>183</v>
      </c>
      <c r="L186" s="75" t="str">
        <f t="shared" si="75"/>
        <v>ALL</v>
      </c>
      <c r="M186" s="75" t="str">
        <f t="shared" si="76"/>
        <v>ALL</v>
      </c>
      <c r="N186" s="75" t="str">
        <f>IFERROR(VLOOKUP(C186,'PRICE LIST'!E:M,3,0),0)</f>
        <v>PCS</v>
      </c>
      <c r="O186" s="75" t="str">
        <f>IFERROR(VLOOKUP(C186,'PRICE LIST'!E:M,5,0),0)</f>
        <v>IDR</v>
      </c>
      <c r="P186" s="75">
        <f>IFERROR(VLOOKUP(C186,'PRICE LIST'!E:Z,8,0),0)</f>
        <v>20000</v>
      </c>
      <c r="Q186" s="75">
        <f>IFERROR(VLOOKUP(C186,'PRICE LIST'!E:Z,9,0),0)</f>
        <v>20000</v>
      </c>
      <c r="R186" s="75">
        <f>IFERROR(VLOOKUP(C186,'PRICE LIST'!E:Z,10,0),0)</f>
        <v>20000</v>
      </c>
      <c r="S186" s="75">
        <f>IFERROR(VLOOKUP(C186,'PRICE LIST'!E:Z,11,0),0)</f>
        <v>20000</v>
      </c>
      <c r="T186" s="75">
        <f>IFERROR(VLOOKUP(C186,'PRICE LIST'!E:Z,12,0),0)</f>
        <v>20000</v>
      </c>
      <c r="U186" s="75">
        <f>IFERROR(VLOOKUP(C186,'PRICE LIST'!E:Z,13,0),0)</f>
        <v>20000</v>
      </c>
      <c r="V186" s="75">
        <f>IFERROR(VLOOKUP(C186,'PRICE LIST'!E:Z,14,0),0)</f>
        <v>20000</v>
      </c>
      <c r="W186" s="75">
        <f>IFERROR(VLOOKUP(C186,'PRICE LIST'!E:Z,15,0),0)</f>
        <v>20000</v>
      </c>
      <c r="X186" s="75">
        <f>IFERROR(VLOOKUP(C186,'PRICE LIST'!E:Z,16,0),0)</f>
        <v>20000</v>
      </c>
      <c r="Y186" s="75">
        <f>IFERROR(VLOOKUP(C186,'PRICE LIST'!E:Z,17,0),0)</f>
        <v>20000</v>
      </c>
      <c r="Z186" s="75">
        <f>IFERROR(VLOOKUP(C186,'PRICE LIST'!E:Z,18,0),0)</f>
        <v>20000</v>
      </c>
      <c r="AA186" s="75">
        <f>IFERROR(VLOOKUP(C186,'PRICE LIST'!E:Z,19,0),0)</f>
        <v>20000</v>
      </c>
      <c r="AB186" s="178">
        <f t="shared" si="77"/>
        <v>1.2659349562619473</v>
      </c>
      <c r="AC186" s="178">
        <f t="shared" si="78"/>
        <v>1.2659349562619473</v>
      </c>
      <c r="AD186" s="178">
        <f t="shared" si="79"/>
        <v>1.2659349562619473</v>
      </c>
      <c r="AE186" s="178">
        <f t="shared" si="80"/>
        <v>1.2659349562619473</v>
      </c>
      <c r="AF186" s="178">
        <f t="shared" si="81"/>
        <v>1.2659349562619473</v>
      </c>
      <c r="AG186" s="178">
        <f t="shared" si="82"/>
        <v>1.2659349562619473</v>
      </c>
      <c r="AH186" s="178">
        <f t="shared" si="83"/>
        <v>1.2659349562619473</v>
      </c>
      <c r="AI186" s="178">
        <f t="shared" si="84"/>
        <v>1.2659349562619473</v>
      </c>
      <c r="AJ186" s="178">
        <f t="shared" si="85"/>
        <v>1.2659349562619473</v>
      </c>
      <c r="AK186" s="178">
        <f t="shared" si="86"/>
        <v>1.2659349562619473</v>
      </c>
      <c r="AL186" s="178">
        <f t="shared" si="87"/>
        <v>1.2659349562619473</v>
      </c>
      <c r="AM186" s="178">
        <f t="shared" si="88"/>
        <v>1.2659349562619473</v>
      </c>
      <c r="AN186" s="79">
        <v>1</v>
      </c>
      <c r="AO186" s="79"/>
      <c r="AP186" s="79"/>
      <c r="AQ186" s="79"/>
      <c r="AR186" s="79"/>
      <c r="AS186" s="79"/>
      <c r="AT186" s="79">
        <v>1</v>
      </c>
      <c r="AU186" s="79"/>
      <c r="AV186" s="79"/>
      <c r="AW186" s="79"/>
      <c r="AX186" s="79"/>
      <c r="AY186" s="79"/>
      <c r="AZ186" s="75">
        <f t="shared" si="89"/>
        <v>2</v>
      </c>
      <c r="BA186" s="77">
        <f t="shared" si="90"/>
        <v>0.16666666666666666</v>
      </c>
      <c r="BC186" s="78">
        <f t="shared" si="91"/>
        <v>1.2659349562619473</v>
      </c>
      <c r="BD186" s="78">
        <f t="shared" si="92"/>
        <v>0</v>
      </c>
      <c r="BE186" s="78">
        <f t="shared" si="93"/>
        <v>0</v>
      </c>
      <c r="BF186" s="78">
        <f t="shared" si="94"/>
        <v>0</v>
      </c>
      <c r="BG186" s="78">
        <f t="shared" si="95"/>
        <v>0</v>
      </c>
      <c r="BH186" s="78">
        <f t="shared" si="96"/>
        <v>0</v>
      </c>
      <c r="BI186" s="78">
        <f t="shared" si="97"/>
        <v>1.2659349562619473</v>
      </c>
      <c r="BJ186" s="78">
        <f t="shared" si="98"/>
        <v>0</v>
      </c>
      <c r="BK186" s="78">
        <f t="shared" si="99"/>
        <v>0</v>
      </c>
      <c r="BL186" s="78">
        <f t="shared" si="100"/>
        <v>0</v>
      </c>
      <c r="BM186" s="78">
        <f t="shared" si="101"/>
        <v>0</v>
      </c>
      <c r="BN186" s="78">
        <f t="shared" si="102"/>
        <v>0</v>
      </c>
      <c r="BO186" s="78">
        <f t="shared" si="74"/>
        <v>2.5318699125238946</v>
      </c>
      <c r="BP186" s="78">
        <f t="shared" si="103"/>
        <v>0.21098915937699123</v>
      </c>
    </row>
    <row r="187" spans="1:69">
      <c r="A187" s="79" t="s">
        <v>7127</v>
      </c>
      <c r="B187" s="74"/>
      <c r="C187" s="79" t="s">
        <v>10828</v>
      </c>
      <c r="D187" s="75" t="str">
        <f>INDEX('PRICE LIST'!$D:$D,MATCH(RUTIN!C187,'PRICE LIST'!$E:$E,0))</f>
        <v>STICK</v>
      </c>
      <c r="E187" s="919" t="str">
        <f>IFERROR(VLOOKUP(C187,'PRICE LIST'!E:M,2,0),0)</f>
        <v>GLUE STICK 10mm</v>
      </c>
      <c r="F187" s="187" t="s">
        <v>12123</v>
      </c>
      <c r="G187" s="79" t="s">
        <v>109</v>
      </c>
      <c r="H187" s="919">
        <f>IFERROR(IF(G187="FOH",VLOOKUP(C187,'PRICE LIST'!E:Z,20,0),IF(G187="OPEX",VLOOKUP(C187,'PRICE LIST'!E:Z,21,0),0)),0)</f>
        <v>0</v>
      </c>
      <c r="I187" s="919">
        <f>IFERROR(IF(G187="FOH",VLOOKUP(H187,'PRICE LIST'!X:Z,3,0),IF(G187="OPEX",VLOOKUP(H187,'PRICE LIST'!Y:Z,2,0),0)),0)</f>
        <v>0</v>
      </c>
      <c r="J187" s="206" t="s">
        <v>33</v>
      </c>
      <c r="K187" s="206" t="s">
        <v>183</v>
      </c>
      <c r="L187" s="75" t="str">
        <f t="shared" si="75"/>
        <v>ALL</v>
      </c>
      <c r="M187" s="75" t="str">
        <f t="shared" si="76"/>
        <v>ALL</v>
      </c>
      <c r="N187" s="75" t="str">
        <f>IFERROR(VLOOKUP(C187,'PRICE LIST'!E:M,3,0),0)</f>
        <v>PCS</v>
      </c>
      <c r="O187" s="75" t="str">
        <f>IFERROR(VLOOKUP(C187,'PRICE LIST'!E:M,5,0),0)</f>
        <v>IDR</v>
      </c>
      <c r="P187" s="75">
        <f>IFERROR(VLOOKUP(C187,'PRICE LIST'!E:Z,8,0),0)</f>
        <v>237620</v>
      </c>
      <c r="Q187" s="75">
        <f>IFERROR(VLOOKUP(C187,'PRICE LIST'!E:Z,9,0),0)</f>
        <v>237620</v>
      </c>
      <c r="R187" s="75">
        <f>IFERROR(VLOOKUP(C187,'PRICE LIST'!E:Z,10,0),0)</f>
        <v>237620</v>
      </c>
      <c r="S187" s="75">
        <f>IFERROR(VLOOKUP(C187,'PRICE LIST'!E:Z,11,0),0)</f>
        <v>237620</v>
      </c>
      <c r="T187" s="75">
        <f>IFERROR(VLOOKUP(C187,'PRICE LIST'!E:Z,12,0),0)</f>
        <v>237620</v>
      </c>
      <c r="U187" s="75">
        <f>IFERROR(VLOOKUP(C187,'PRICE LIST'!E:Z,13,0),0)</f>
        <v>237620</v>
      </c>
      <c r="V187" s="75">
        <f>IFERROR(VLOOKUP(C187,'PRICE LIST'!E:Z,14,0),0)</f>
        <v>237620</v>
      </c>
      <c r="W187" s="75">
        <f>IFERROR(VLOOKUP(C187,'PRICE LIST'!E:Z,15,0),0)</f>
        <v>237620</v>
      </c>
      <c r="X187" s="75">
        <f>IFERROR(VLOOKUP(C187,'PRICE LIST'!E:Z,16,0),0)</f>
        <v>237620</v>
      </c>
      <c r="Y187" s="75">
        <f>IFERROR(VLOOKUP(C187,'PRICE LIST'!E:Z,17,0),0)</f>
        <v>237620</v>
      </c>
      <c r="Z187" s="75">
        <f>IFERROR(VLOOKUP(C187,'PRICE LIST'!E:Z,18,0),0)</f>
        <v>237620</v>
      </c>
      <c r="AA187" s="75">
        <f>IFERROR(VLOOKUP(C187,'PRICE LIST'!E:Z,19,0),0)</f>
        <v>237620</v>
      </c>
      <c r="AB187" s="178">
        <f t="shared" si="77"/>
        <v>15.040573215348195</v>
      </c>
      <c r="AC187" s="178">
        <f t="shared" si="78"/>
        <v>15.040573215348195</v>
      </c>
      <c r="AD187" s="178">
        <f t="shared" si="79"/>
        <v>15.040573215348195</v>
      </c>
      <c r="AE187" s="178">
        <f t="shared" si="80"/>
        <v>15.040573215348195</v>
      </c>
      <c r="AF187" s="178">
        <f t="shared" si="81"/>
        <v>15.040573215348195</v>
      </c>
      <c r="AG187" s="178">
        <f t="shared" si="82"/>
        <v>15.040573215348195</v>
      </c>
      <c r="AH187" s="178">
        <f t="shared" si="83"/>
        <v>15.040573215348195</v>
      </c>
      <c r="AI187" s="178">
        <f t="shared" si="84"/>
        <v>15.040573215348195</v>
      </c>
      <c r="AJ187" s="178">
        <f t="shared" si="85"/>
        <v>15.040573215348195</v>
      </c>
      <c r="AK187" s="178">
        <f t="shared" si="86"/>
        <v>15.040573215348195</v>
      </c>
      <c r="AL187" s="178">
        <f t="shared" si="87"/>
        <v>15.040573215348195</v>
      </c>
      <c r="AM187" s="178">
        <f t="shared" si="88"/>
        <v>15.040573215348195</v>
      </c>
      <c r="AN187" s="547">
        <v>2</v>
      </c>
      <c r="AO187" s="547"/>
      <c r="AP187" s="547">
        <v>2</v>
      </c>
      <c r="AQ187" s="547"/>
      <c r="AR187" s="547">
        <v>2</v>
      </c>
      <c r="AS187" s="547"/>
      <c r="AT187" s="547">
        <v>2</v>
      </c>
      <c r="AU187" s="547"/>
      <c r="AV187" s="547">
        <v>2</v>
      </c>
      <c r="AW187" s="547"/>
      <c r="AX187" s="547">
        <v>2</v>
      </c>
      <c r="AY187" s="547"/>
      <c r="AZ187" s="75">
        <f t="shared" si="89"/>
        <v>12</v>
      </c>
      <c r="BA187" s="77">
        <f t="shared" si="90"/>
        <v>1</v>
      </c>
      <c r="BC187" s="78">
        <f t="shared" si="91"/>
        <v>30.081146430696389</v>
      </c>
      <c r="BD187" s="78">
        <f t="shared" si="92"/>
        <v>0</v>
      </c>
      <c r="BE187" s="78">
        <f t="shared" si="93"/>
        <v>30.081146430696389</v>
      </c>
      <c r="BF187" s="78">
        <f t="shared" si="94"/>
        <v>0</v>
      </c>
      <c r="BG187" s="78">
        <f t="shared" si="95"/>
        <v>30.081146430696389</v>
      </c>
      <c r="BH187" s="78">
        <f t="shared" si="96"/>
        <v>0</v>
      </c>
      <c r="BI187" s="78">
        <f t="shared" si="97"/>
        <v>30.081146430696389</v>
      </c>
      <c r="BJ187" s="78">
        <f t="shared" si="98"/>
        <v>0</v>
      </c>
      <c r="BK187" s="78">
        <f t="shared" si="99"/>
        <v>30.081146430696389</v>
      </c>
      <c r="BL187" s="78">
        <f t="shared" si="100"/>
        <v>0</v>
      </c>
      <c r="BM187" s="78">
        <f t="shared" si="101"/>
        <v>30.081146430696389</v>
      </c>
      <c r="BN187" s="78">
        <f t="shared" si="102"/>
        <v>0</v>
      </c>
      <c r="BO187" s="78">
        <f t="shared" si="74"/>
        <v>180.48687858417833</v>
      </c>
      <c r="BP187" s="78">
        <f t="shared" si="103"/>
        <v>15.040573215348195</v>
      </c>
    </row>
    <row r="188" spans="1:69">
      <c r="A188" s="79" t="s">
        <v>7127</v>
      </c>
      <c r="B188" s="74"/>
      <c r="C188" s="79" t="s">
        <v>6975</v>
      </c>
      <c r="D188" s="75" t="str">
        <f>INDEX('PRICE LIST'!$D:$D,MATCH(RUTIN!C188,'PRICE LIST'!$E:$E,0))</f>
        <v>MARKER</v>
      </c>
      <c r="E188" s="919" t="str">
        <f>IFERROR(VLOOKUP(C188,'PRICE LIST'!E:M,2,0),0)</f>
        <v>POSCA FINE ROUND-CORE(CORAL PINK)</v>
      </c>
      <c r="F188" s="187" t="s">
        <v>9063</v>
      </c>
      <c r="G188" s="79" t="s">
        <v>109</v>
      </c>
      <c r="H188" s="919">
        <f>IFERROR(IF(G188="FOH",VLOOKUP(C188,'PRICE LIST'!E:Z,20,0),IF(G188="OPEX",VLOOKUP(C188,'PRICE LIST'!E:Z,21,0),0)),0)</f>
        <v>0</v>
      </c>
      <c r="I188" s="919">
        <f>IFERROR(IF(G188="FOH",VLOOKUP(H188,'PRICE LIST'!X:Z,3,0),IF(G188="OPEX",VLOOKUP(H188,'PRICE LIST'!Y:Z,2,0),0)),0)</f>
        <v>0</v>
      </c>
      <c r="J188" s="206" t="s">
        <v>33</v>
      </c>
      <c r="K188" s="206" t="s">
        <v>183</v>
      </c>
      <c r="L188" s="75" t="str">
        <f t="shared" si="75"/>
        <v>ALL</v>
      </c>
      <c r="M188" s="75" t="str">
        <f t="shared" si="76"/>
        <v>ALL</v>
      </c>
      <c r="N188" s="75" t="str">
        <f>IFERROR(VLOOKUP(C188,'PRICE LIST'!E:M,3,0),0)</f>
        <v>PCS</v>
      </c>
      <c r="O188" s="75" t="str">
        <f>IFERROR(VLOOKUP(C188,'PRICE LIST'!E:M,5,0),0)</f>
        <v>USD</v>
      </c>
      <c r="P188" s="75">
        <f>IFERROR(VLOOKUP(C188,'PRICE LIST'!E:Z,8,0),0)</f>
        <v>1.31</v>
      </c>
      <c r="Q188" s="75">
        <f>IFERROR(VLOOKUP(C188,'PRICE LIST'!E:Z,9,0),0)</f>
        <v>1.31</v>
      </c>
      <c r="R188" s="75">
        <f>IFERROR(VLOOKUP(C188,'PRICE LIST'!E:Z,10,0),0)</f>
        <v>1.31</v>
      </c>
      <c r="S188" s="75">
        <f>IFERROR(VLOOKUP(C188,'PRICE LIST'!E:Z,11,0),0)</f>
        <v>1.31</v>
      </c>
      <c r="T188" s="75">
        <f>IFERROR(VLOOKUP(C188,'PRICE LIST'!E:Z,12,0),0)</f>
        <v>1.31</v>
      </c>
      <c r="U188" s="75">
        <f>IFERROR(VLOOKUP(C188,'PRICE LIST'!E:Z,13,0),0)</f>
        <v>1.31</v>
      </c>
      <c r="V188" s="75">
        <f>IFERROR(VLOOKUP(C188,'PRICE LIST'!E:Z,14,0),0)</f>
        <v>1.31</v>
      </c>
      <c r="W188" s="75">
        <f>IFERROR(VLOOKUP(C188,'PRICE LIST'!E:Z,15,0),0)</f>
        <v>1.31</v>
      </c>
      <c r="X188" s="75">
        <f>IFERROR(VLOOKUP(C188,'PRICE LIST'!E:Z,16,0),0)</f>
        <v>1.31</v>
      </c>
      <c r="Y188" s="75">
        <f>IFERROR(VLOOKUP(C188,'PRICE LIST'!E:Z,17,0),0)</f>
        <v>1.31</v>
      </c>
      <c r="Z188" s="75">
        <f>IFERROR(VLOOKUP(C188,'PRICE LIST'!E:Z,18,0),0)</f>
        <v>1.31</v>
      </c>
      <c r="AA188" s="75">
        <f>IFERROR(VLOOKUP(C188,'PRICE LIST'!E:Z,19,0),0)</f>
        <v>1.31</v>
      </c>
      <c r="AB188" s="178">
        <f t="shared" si="77"/>
        <v>1.31</v>
      </c>
      <c r="AC188" s="178">
        <f t="shared" si="78"/>
        <v>1.31</v>
      </c>
      <c r="AD188" s="178">
        <f t="shared" si="79"/>
        <v>1.31</v>
      </c>
      <c r="AE188" s="178">
        <f t="shared" si="80"/>
        <v>1.31</v>
      </c>
      <c r="AF188" s="178">
        <f t="shared" si="81"/>
        <v>1.31</v>
      </c>
      <c r="AG188" s="178">
        <f t="shared" si="82"/>
        <v>1.31</v>
      </c>
      <c r="AH188" s="178">
        <f t="shared" si="83"/>
        <v>1.31</v>
      </c>
      <c r="AI188" s="178">
        <f t="shared" si="84"/>
        <v>1.31</v>
      </c>
      <c r="AJ188" s="178">
        <f t="shared" si="85"/>
        <v>1.31</v>
      </c>
      <c r="AK188" s="178">
        <f t="shared" si="86"/>
        <v>1.31</v>
      </c>
      <c r="AL188" s="178">
        <f t="shared" si="87"/>
        <v>1.31</v>
      </c>
      <c r="AM188" s="178">
        <f t="shared" si="88"/>
        <v>1.31</v>
      </c>
      <c r="AN188" s="79">
        <v>1</v>
      </c>
      <c r="AO188" s="79"/>
      <c r="AP188" s="79"/>
      <c r="AQ188" s="79"/>
      <c r="AR188" s="79"/>
      <c r="AS188" s="79"/>
      <c r="AT188" s="79"/>
      <c r="AU188" s="79">
        <v>1</v>
      </c>
      <c r="AV188" s="79"/>
      <c r="AW188" s="79"/>
      <c r="AX188" s="79"/>
      <c r="AY188" s="79"/>
      <c r="AZ188" s="75">
        <f t="shared" si="89"/>
        <v>2</v>
      </c>
      <c r="BA188" s="77">
        <f t="shared" si="90"/>
        <v>0.16666666666666666</v>
      </c>
      <c r="BC188" s="78">
        <f t="shared" si="91"/>
        <v>1.31</v>
      </c>
      <c r="BD188" s="78">
        <f t="shared" si="92"/>
        <v>0</v>
      </c>
      <c r="BE188" s="78">
        <f t="shared" si="93"/>
        <v>0</v>
      </c>
      <c r="BF188" s="78">
        <f t="shared" si="94"/>
        <v>0</v>
      </c>
      <c r="BG188" s="78">
        <f t="shared" si="95"/>
        <v>0</v>
      </c>
      <c r="BH188" s="78">
        <f t="shared" si="96"/>
        <v>0</v>
      </c>
      <c r="BI188" s="78">
        <f t="shared" si="97"/>
        <v>0</v>
      </c>
      <c r="BJ188" s="78">
        <f t="shared" si="98"/>
        <v>1.31</v>
      </c>
      <c r="BK188" s="78">
        <f t="shared" si="99"/>
        <v>0</v>
      </c>
      <c r="BL188" s="78">
        <f t="shared" si="100"/>
        <v>0</v>
      </c>
      <c r="BM188" s="78">
        <f t="shared" si="101"/>
        <v>0</v>
      </c>
      <c r="BN188" s="78">
        <f t="shared" si="102"/>
        <v>0</v>
      </c>
      <c r="BO188" s="78">
        <f t="shared" si="74"/>
        <v>2.62</v>
      </c>
      <c r="BP188" s="78">
        <f t="shared" si="103"/>
        <v>0.21833333333333335</v>
      </c>
    </row>
    <row r="189" spans="1:69">
      <c r="A189" s="79" t="s">
        <v>7127</v>
      </c>
      <c r="B189" s="74"/>
      <c r="C189" s="79" t="s">
        <v>8052</v>
      </c>
      <c r="D189" s="75" t="str">
        <f>INDEX('PRICE LIST'!$D:$D,MATCH(RUTIN!C189,'PRICE LIST'!$E:$E,0))</f>
        <v>MARKER</v>
      </c>
      <c r="E189" s="919" t="str">
        <f>IFERROR(VLOOKUP(C189,'PRICE LIST'!E:M,2,0),0)</f>
        <v>POSCA FINE ROUND-CORE(PASTEL YELLOW)</v>
      </c>
      <c r="F189" s="187" t="s">
        <v>9063</v>
      </c>
      <c r="G189" s="79" t="s">
        <v>109</v>
      </c>
      <c r="H189" s="919">
        <f>IFERROR(IF(G189="FOH",VLOOKUP(C189,'PRICE LIST'!E:Z,20,0),IF(G189="OPEX",VLOOKUP(C189,'PRICE LIST'!E:Z,21,0),0)),0)</f>
        <v>0</v>
      </c>
      <c r="I189" s="919">
        <f>IFERROR(IF(G189="FOH",VLOOKUP(H189,'PRICE LIST'!X:Z,3,0),IF(G189="OPEX",VLOOKUP(H189,'PRICE LIST'!Y:Z,2,0),0)),0)</f>
        <v>0</v>
      </c>
      <c r="J189" s="206" t="s">
        <v>33</v>
      </c>
      <c r="K189" s="206" t="s">
        <v>183</v>
      </c>
      <c r="L189" s="75" t="str">
        <f t="shared" si="75"/>
        <v>ALL</v>
      </c>
      <c r="M189" s="75" t="str">
        <f t="shared" si="76"/>
        <v>ALL</v>
      </c>
      <c r="N189" s="75" t="str">
        <f>IFERROR(VLOOKUP(C189,'PRICE LIST'!E:M,3,0),0)</f>
        <v>PCS</v>
      </c>
      <c r="O189" s="75" t="str">
        <f>IFERROR(VLOOKUP(C189,'PRICE LIST'!E:M,5,0),0)</f>
        <v>USD</v>
      </c>
      <c r="P189" s="75">
        <f>IFERROR(VLOOKUP(C189,'PRICE LIST'!E:Z,8,0),0)</f>
        <v>1.3800000000000001</v>
      </c>
      <c r="Q189" s="75">
        <f>IFERROR(VLOOKUP(C189,'PRICE LIST'!E:Z,9,0),0)</f>
        <v>1.3800000000000001</v>
      </c>
      <c r="R189" s="75">
        <f>IFERROR(VLOOKUP(C189,'PRICE LIST'!E:Z,10,0),0)</f>
        <v>1.3800000000000001</v>
      </c>
      <c r="S189" s="75">
        <f>IFERROR(VLOOKUP(C189,'PRICE LIST'!E:Z,11,0),0)</f>
        <v>1.3800000000000001</v>
      </c>
      <c r="T189" s="75">
        <f>IFERROR(VLOOKUP(C189,'PRICE LIST'!E:Z,12,0),0)</f>
        <v>1.3800000000000001</v>
      </c>
      <c r="U189" s="75">
        <f>IFERROR(VLOOKUP(C189,'PRICE LIST'!E:Z,13,0),0)</f>
        <v>1.3800000000000001</v>
      </c>
      <c r="V189" s="75">
        <f>IFERROR(VLOOKUP(C189,'PRICE LIST'!E:Z,14,0),0)</f>
        <v>1.3800000000000001</v>
      </c>
      <c r="W189" s="75">
        <f>IFERROR(VLOOKUP(C189,'PRICE LIST'!E:Z,15,0),0)</f>
        <v>1.3800000000000001</v>
      </c>
      <c r="X189" s="75">
        <f>IFERROR(VLOOKUP(C189,'PRICE LIST'!E:Z,16,0),0)</f>
        <v>1.3800000000000001</v>
      </c>
      <c r="Y189" s="75">
        <f>IFERROR(VLOOKUP(C189,'PRICE LIST'!E:Z,17,0),0)</f>
        <v>1.3800000000000001</v>
      </c>
      <c r="Z189" s="75">
        <f>IFERROR(VLOOKUP(C189,'PRICE LIST'!E:Z,18,0),0)</f>
        <v>1.3800000000000001</v>
      </c>
      <c r="AA189" s="75">
        <f>IFERROR(VLOOKUP(C189,'PRICE LIST'!E:Z,19,0),0)</f>
        <v>1.3800000000000001</v>
      </c>
      <c r="AB189" s="178">
        <f t="shared" si="77"/>
        <v>1.3800000000000001</v>
      </c>
      <c r="AC189" s="178">
        <f t="shared" si="78"/>
        <v>1.3800000000000001</v>
      </c>
      <c r="AD189" s="178">
        <f t="shared" si="79"/>
        <v>1.3800000000000001</v>
      </c>
      <c r="AE189" s="178">
        <f t="shared" si="80"/>
        <v>1.3800000000000001</v>
      </c>
      <c r="AF189" s="178">
        <f t="shared" si="81"/>
        <v>1.3800000000000001</v>
      </c>
      <c r="AG189" s="178">
        <f t="shared" si="82"/>
        <v>1.3800000000000001</v>
      </c>
      <c r="AH189" s="178">
        <f t="shared" si="83"/>
        <v>1.3800000000000001</v>
      </c>
      <c r="AI189" s="178">
        <f t="shared" si="84"/>
        <v>1.3800000000000001</v>
      </c>
      <c r="AJ189" s="178">
        <f t="shared" si="85"/>
        <v>1.3800000000000001</v>
      </c>
      <c r="AK189" s="178">
        <f t="shared" si="86"/>
        <v>1.3800000000000001</v>
      </c>
      <c r="AL189" s="178">
        <f t="shared" si="87"/>
        <v>1.3800000000000001</v>
      </c>
      <c r="AM189" s="178">
        <f t="shared" si="88"/>
        <v>1.3800000000000001</v>
      </c>
      <c r="AN189" s="79">
        <v>1</v>
      </c>
      <c r="AO189" s="79"/>
      <c r="AP189" s="79"/>
      <c r="AQ189" s="79"/>
      <c r="AR189" s="79"/>
      <c r="AS189" s="79"/>
      <c r="AT189" s="79"/>
      <c r="AU189" s="79">
        <v>1</v>
      </c>
      <c r="AV189" s="79"/>
      <c r="AW189" s="79"/>
      <c r="AX189" s="79"/>
      <c r="AY189" s="79"/>
      <c r="AZ189" s="75">
        <f t="shared" si="89"/>
        <v>2</v>
      </c>
      <c r="BA189" s="77">
        <f t="shared" si="90"/>
        <v>0.16666666666666666</v>
      </c>
      <c r="BC189" s="78">
        <f t="shared" si="91"/>
        <v>1.3800000000000001</v>
      </c>
      <c r="BD189" s="78">
        <f t="shared" si="92"/>
        <v>0</v>
      </c>
      <c r="BE189" s="78">
        <f t="shared" si="93"/>
        <v>0</v>
      </c>
      <c r="BF189" s="78">
        <f t="shared" si="94"/>
        <v>0</v>
      </c>
      <c r="BG189" s="78">
        <f t="shared" si="95"/>
        <v>0</v>
      </c>
      <c r="BH189" s="78">
        <f t="shared" si="96"/>
        <v>0</v>
      </c>
      <c r="BI189" s="78">
        <f t="shared" si="97"/>
        <v>0</v>
      </c>
      <c r="BJ189" s="78">
        <f t="shared" si="98"/>
        <v>1.3800000000000001</v>
      </c>
      <c r="BK189" s="78">
        <f t="shared" si="99"/>
        <v>0</v>
      </c>
      <c r="BL189" s="78">
        <f t="shared" si="100"/>
        <v>0</v>
      </c>
      <c r="BM189" s="78">
        <f t="shared" si="101"/>
        <v>0</v>
      </c>
      <c r="BN189" s="78">
        <f t="shared" si="102"/>
        <v>0</v>
      </c>
      <c r="BO189" s="78">
        <f t="shared" si="74"/>
        <v>2.7600000000000002</v>
      </c>
      <c r="BP189" s="78">
        <f t="shared" si="103"/>
        <v>0.23</v>
      </c>
    </row>
    <row r="190" spans="1:69">
      <c r="A190" s="79" t="s">
        <v>7127</v>
      </c>
      <c r="B190" s="74"/>
      <c r="C190" s="79" t="s">
        <v>10778</v>
      </c>
      <c r="D190" s="75" t="str">
        <f>INDEX('PRICE LIST'!$D:$D,MATCH(RUTIN!C190,'PRICE LIST'!$E:$E,0))</f>
        <v>SPIRAL</v>
      </c>
      <c r="E190" s="919" t="str">
        <f>IFERROR(VLOOKUP(C190,'PRICE LIST'!E:M,2,0),0)</f>
        <v>SPIRAL KS-6</v>
      </c>
      <c r="F190" s="187" t="s">
        <v>12134</v>
      </c>
      <c r="G190" s="79" t="s">
        <v>109</v>
      </c>
      <c r="H190" s="919">
        <f>IFERROR(IF(G190="FOH",VLOOKUP(C190,'PRICE LIST'!E:Z,20,0),IF(G190="OPEX",VLOOKUP(C190,'PRICE LIST'!E:Z,21,0),0)),0)</f>
        <v>0</v>
      </c>
      <c r="I190" s="919">
        <f>IFERROR(IF(G190="FOH",VLOOKUP(H190,'PRICE LIST'!X:Z,3,0),IF(G190="OPEX",VLOOKUP(H190,'PRICE LIST'!Y:Z,2,0),0)),0)</f>
        <v>0</v>
      </c>
      <c r="J190" s="206" t="s">
        <v>33</v>
      </c>
      <c r="K190" s="206" t="s">
        <v>183</v>
      </c>
      <c r="L190" s="75" t="str">
        <f t="shared" si="75"/>
        <v>ALL</v>
      </c>
      <c r="M190" s="75" t="str">
        <f t="shared" si="76"/>
        <v>ALL</v>
      </c>
      <c r="N190" s="75" t="str">
        <f>IFERROR(VLOOKUP(C190,'PRICE LIST'!E:M,3,0),0)</f>
        <v>PCS</v>
      </c>
      <c r="O190" s="75" t="str">
        <f>IFERROR(VLOOKUP(C190,'PRICE LIST'!E:M,5,0),0)</f>
        <v>IDR</v>
      </c>
      <c r="P190" s="75">
        <f>IFERROR(VLOOKUP(C190,'PRICE LIST'!E:Z,8,0),0)</f>
        <v>15000</v>
      </c>
      <c r="Q190" s="75">
        <f>IFERROR(VLOOKUP(C190,'PRICE LIST'!E:Z,9,0),0)</f>
        <v>15000</v>
      </c>
      <c r="R190" s="75">
        <f>IFERROR(VLOOKUP(C190,'PRICE LIST'!E:Z,10,0),0)</f>
        <v>15000</v>
      </c>
      <c r="S190" s="75">
        <f>IFERROR(VLOOKUP(C190,'PRICE LIST'!E:Z,11,0),0)</f>
        <v>15000</v>
      </c>
      <c r="T190" s="75">
        <f>IFERROR(VLOOKUP(C190,'PRICE LIST'!E:Z,12,0),0)</f>
        <v>15000</v>
      </c>
      <c r="U190" s="75">
        <f>IFERROR(VLOOKUP(C190,'PRICE LIST'!E:Z,13,0),0)</f>
        <v>15000</v>
      </c>
      <c r="V190" s="75">
        <f>IFERROR(VLOOKUP(C190,'PRICE LIST'!E:Z,14,0),0)</f>
        <v>15000</v>
      </c>
      <c r="W190" s="75">
        <f>IFERROR(VLOOKUP(C190,'PRICE LIST'!E:Z,15,0),0)</f>
        <v>15000</v>
      </c>
      <c r="X190" s="75">
        <f>IFERROR(VLOOKUP(C190,'PRICE LIST'!E:Z,16,0),0)</f>
        <v>15000</v>
      </c>
      <c r="Y190" s="75">
        <f>IFERROR(VLOOKUP(C190,'PRICE LIST'!E:Z,17,0),0)</f>
        <v>15000</v>
      </c>
      <c r="Z190" s="75">
        <f>IFERROR(VLOOKUP(C190,'PRICE LIST'!E:Z,18,0),0)</f>
        <v>15000</v>
      </c>
      <c r="AA190" s="75">
        <f>IFERROR(VLOOKUP(C190,'PRICE LIST'!E:Z,19,0),0)</f>
        <v>15000</v>
      </c>
      <c r="AB190" s="178">
        <f t="shared" si="77"/>
        <v>0.94945121719646042</v>
      </c>
      <c r="AC190" s="178">
        <f t="shared" si="78"/>
        <v>0.94945121719646042</v>
      </c>
      <c r="AD190" s="178">
        <f t="shared" si="79"/>
        <v>0.94945121719646042</v>
      </c>
      <c r="AE190" s="178">
        <f t="shared" si="80"/>
        <v>0.94945121719646042</v>
      </c>
      <c r="AF190" s="178">
        <f t="shared" si="81"/>
        <v>0.94945121719646042</v>
      </c>
      <c r="AG190" s="178">
        <f t="shared" si="82"/>
        <v>0.94945121719646042</v>
      </c>
      <c r="AH190" s="178">
        <f t="shared" si="83"/>
        <v>0.94945121719646042</v>
      </c>
      <c r="AI190" s="178">
        <f t="shared" si="84"/>
        <v>0.94945121719646042</v>
      </c>
      <c r="AJ190" s="178">
        <f t="shared" si="85"/>
        <v>0.94945121719646042</v>
      </c>
      <c r="AK190" s="178">
        <f t="shared" si="86"/>
        <v>0.94945121719646042</v>
      </c>
      <c r="AL190" s="178">
        <f t="shared" si="87"/>
        <v>0.94945121719646042</v>
      </c>
      <c r="AM190" s="178">
        <f t="shared" si="88"/>
        <v>0.94945121719646042</v>
      </c>
      <c r="AN190" s="79">
        <v>5</v>
      </c>
      <c r="AO190" s="79">
        <v>5</v>
      </c>
      <c r="AP190" s="79">
        <v>5</v>
      </c>
      <c r="AQ190" s="79">
        <v>5</v>
      </c>
      <c r="AR190" s="79">
        <v>5</v>
      </c>
      <c r="AS190" s="79">
        <v>5</v>
      </c>
      <c r="AT190" s="79">
        <v>5</v>
      </c>
      <c r="AU190" s="79">
        <v>5</v>
      </c>
      <c r="AV190" s="79">
        <v>5</v>
      </c>
      <c r="AW190" s="79">
        <v>5</v>
      </c>
      <c r="AX190" s="79">
        <v>5</v>
      </c>
      <c r="AY190" s="79">
        <v>5</v>
      </c>
      <c r="AZ190" s="75">
        <f t="shared" si="89"/>
        <v>60</v>
      </c>
      <c r="BA190" s="77">
        <f t="shared" si="90"/>
        <v>5</v>
      </c>
      <c r="BC190" s="78">
        <f t="shared" si="91"/>
        <v>4.7472560859823023</v>
      </c>
      <c r="BD190" s="78">
        <f t="shared" si="92"/>
        <v>4.7472560859823023</v>
      </c>
      <c r="BE190" s="78">
        <f t="shared" si="93"/>
        <v>4.7472560859823023</v>
      </c>
      <c r="BF190" s="78">
        <f t="shared" si="94"/>
        <v>4.7472560859823023</v>
      </c>
      <c r="BG190" s="78">
        <f t="shared" si="95"/>
        <v>4.7472560859823023</v>
      </c>
      <c r="BH190" s="78">
        <f t="shared" si="96"/>
        <v>4.7472560859823023</v>
      </c>
      <c r="BI190" s="78">
        <f t="shared" si="97"/>
        <v>4.7472560859823023</v>
      </c>
      <c r="BJ190" s="78">
        <f t="shared" si="98"/>
        <v>4.7472560859823023</v>
      </c>
      <c r="BK190" s="78">
        <f t="shared" si="99"/>
        <v>4.7472560859823023</v>
      </c>
      <c r="BL190" s="78">
        <f t="shared" si="100"/>
        <v>4.7472560859823023</v>
      </c>
      <c r="BM190" s="78">
        <f t="shared" si="101"/>
        <v>4.7472560859823023</v>
      </c>
      <c r="BN190" s="78">
        <f t="shared" si="102"/>
        <v>4.7472560859823023</v>
      </c>
      <c r="BO190" s="78">
        <f t="shared" si="74"/>
        <v>56.967073031787614</v>
      </c>
      <c r="BP190" s="78">
        <f t="shared" si="103"/>
        <v>4.7472560859823014</v>
      </c>
    </row>
    <row r="191" spans="1:69">
      <c r="A191" s="79" t="s">
        <v>7127</v>
      </c>
      <c r="B191" s="74"/>
      <c r="C191" s="79" t="s">
        <v>11198</v>
      </c>
      <c r="D191" s="75" t="str">
        <f>INDEX('PRICE LIST'!$D:$D,MATCH(RUTIN!C191,'PRICE LIST'!$E:$E,0))</f>
        <v>SPIRAL</v>
      </c>
      <c r="E191" s="919" t="str">
        <f>IFERROR(VLOOKUP(C191,'PRICE LIST'!E:M,2,0),0)</f>
        <v>SPIRAL KS 8</v>
      </c>
      <c r="F191" s="187" t="s">
        <v>12134</v>
      </c>
      <c r="G191" s="79" t="s">
        <v>109</v>
      </c>
      <c r="H191" s="919">
        <f>IFERROR(IF(G191="FOH",VLOOKUP(C191,'PRICE LIST'!E:Z,20,0),IF(G191="OPEX",VLOOKUP(C191,'PRICE LIST'!E:Z,21,0),0)),0)</f>
        <v>0</v>
      </c>
      <c r="I191" s="919">
        <f>IFERROR(IF(G191="FOH",VLOOKUP(H191,'PRICE LIST'!X:Z,3,0),IF(G191="OPEX",VLOOKUP(H191,'PRICE LIST'!Y:Z,2,0),0)),0)</f>
        <v>0</v>
      </c>
      <c r="J191" s="206" t="s">
        <v>33</v>
      </c>
      <c r="K191" s="206" t="s">
        <v>183</v>
      </c>
      <c r="L191" s="75" t="str">
        <f t="shared" si="75"/>
        <v>ALL</v>
      </c>
      <c r="M191" s="75" t="str">
        <f t="shared" si="76"/>
        <v>ALL</v>
      </c>
      <c r="N191" s="75" t="str">
        <f>IFERROR(VLOOKUP(C191,'PRICE LIST'!E:M,3,0),0)</f>
        <v>PCS</v>
      </c>
      <c r="O191" s="75" t="str">
        <f>IFERROR(VLOOKUP(C191,'PRICE LIST'!E:M,5,0),0)</f>
        <v>IDR</v>
      </c>
      <c r="P191" s="75">
        <f>IFERROR(VLOOKUP(C191,'PRICE LIST'!E:Z,8,0),0)</f>
        <v>16000</v>
      </c>
      <c r="Q191" s="75">
        <f>IFERROR(VLOOKUP(C191,'PRICE LIST'!E:Z,9,0),0)</f>
        <v>16000</v>
      </c>
      <c r="R191" s="75">
        <f>IFERROR(VLOOKUP(C191,'PRICE LIST'!E:Z,10,0),0)</f>
        <v>16000</v>
      </c>
      <c r="S191" s="75">
        <f>IFERROR(VLOOKUP(C191,'PRICE LIST'!E:Z,11,0),0)</f>
        <v>16000</v>
      </c>
      <c r="T191" s="75">
        <f>IFERROR(VLOOKUP(C191,'PRICE LIST'!E:Z,12,0),0)</f>
        <v>16000</v>
      </c>
      <c r="U191" s="75">
        <f>IFERROR(VLOOKUP(C191,'PRICE LIST'!E:Z,13,0),0)</f>
        <v>16000</v>
      </c>
      <c r="V191" s="75">
        <f>IFERROR(VLOOKUP(C191,'PRICE LIST'!E:Z,14,0),0)</f>
        <v>16000</v>
      </c>
      <c r="W191" s="75">
        <f>IFERROR(VLOOKUP(C191,'PRICE LIST'!E:Z,15,0),0)</f>
        <v>16000</v>
      </c>
      <c r="X191" s="75">
        <f>IFERROR(VLOOKUP(C191,'PRICE LIST'!E:Z,16,0),0)</f>
        <v>16000</v>
      </c>
      <c r="Y191" s="75">
        <f>IFERROR(VLOOKUP(C191,'PRICE LIST'!E:Z,17,0),0)</f>
        <v>16000</v>
      </c>
      <c r="Z191" s="75">
        <f>IFERROR(VLOOKUP(C191,'PRICE LIST'!E:Z,18,0),0)</f>
        <v>16000</v>
      </c>
      <c r="AA191" s="75">
        <f>IFERROR(VLOOKUP(C191,'PRICE LIST'!E:Z,19,0),0)</f>
        <v>16000</v>
      </c>
      <c r="AB191" s="178">
        <f t="shared" si="77"/>
        <v>1.0127479650095579</v>
      </c>
      <c r="AC191" s="178">
        <f t="shared" si="78"/>
        <v>1.0127479650095579</v>
      </c>
      <c r="AD191" s="178">
        <f t="shared" si="79"/>
        <v>1.0127479650095579</v>
      </c>
      <c r="AE191" s="178">
        <f t="shared" si="80"/>
        <v>1.0127479650095579</v>
      </c>
      <c r="AF191" s="178">
        <f t="shared" si="81"/>
        <v>1.0127479650095579</v>
      </c>
      <c r="AG191" s="178">
        <f t="shared" si="82"/>
        <v>1.0127479650095579</v>
      </c>
      <c r="AH191" s="178">
        <f t="shared" si="83"/>
        <v>1.0127479650095579</v>
      </c>
      <c r="AI191" s="178">
        <f t="shared" si="84"/>
        <v>1.0127479650095579</v>
      </c>
      <c r="AJ191" s="178">
        <f t="shared" si="85"/>
        <v>1.0127479650095579</v>
      </c>
      <c r="AK191" s="178">
        <f t="shared" si="86"/>
        <v>1.0127479650095579</v>
      </c>
      <c r="AL191" s="178">
        <f t="shared" si="87"/>
        <v>1.0127479650095579</v>
      </c>
      <c r="AM191" s="178">
        <f t="shared" si="88"/>
        <v>1.0127479650095579</v>
      </c>
      <c r="AN191" s="79">
        <v>3</v>
      </c>
      <c r="AO191" s="79">
        <v>3</v>
      </c>
      <c r="AP191" s="79">
        <v>3</v>
      </c>
      <c r="AQ191" s="79">
        <v>3</v>
      </c>
      <c r="AR191" s="79">
        <v>3</v>
      </c>
      <c r="AS191" s="79">
        <v>3</v>
      </c>
      <c r="AT191" s="79">
        <v>3</v>
      </c>
      <c r="AU191" s="79">
        <v>3</v>
      </c>
      <c r="AV191" s="79">
        <v>3</v>
      </c>
      <c r="AW191" s="79">
        <v>3</v>
      </c>
      <c r="AX191" s="79">
        <v>3</v>
      </c>
      <c r="AY191" s="79">
        <v>3</v>
      </c>
      <c r="AZ191" s="75">
        <f t="shared" si="89"/>
        <v>36</v>
      </c>
      <c r="BA191" s="77">
        <f t="shared" si="90"/>
        <v>3</v>
      </c>
      <c r="BC191" s="78">
        <f t="shared" si="91"/>
        <v>3.0382438950286739</v>
      </c>
      <c r="BD191" s="78">
        <f t="shared" si="92"/>
        <v>3.0382438950286739</v>
      </c>
      <c r="BE191" s="78">
        <f t="shared" si="93"/>
        <v>3.0382438950286739</v>
      </c>
      <c r="BF191" s="78">
        <f t="shared" si="94"/>
        <v>3.0382438950286739</v>
      </c>
      <c r="BG191" s="78">
        <f t="shared" si="95"/>
        <v>3.0382438950286739</v>
      </c>
      <c r="BH191" s="78">
        <f t="shared" si="96"/>
        <v>3.0382438950286739</v>
      </c>
      <c r="BI191" s="78">
        <f t="shared" si="97"/>
        <v>3.0382438950286739</v>
      </c>
      <c r="BJ191" s="78">
        <f t="shared" si="98"/>
        <v>3.0382438950286739</v>
      </c>
      <c r="BK191" s="78">
        <f t="shared" si="99"/>
        <v>3.0382438950286739</v>
      </c>
      <c r="BL191" s="78">
        <f t="shared" si="100"/>
        <v>3.0382438950286739</v>
      </c>
      <c r="BM191" s="78">
        <f t="shared" si="101"/>
        <v>3.0382438950286739</v>
      </c>
      <c r="BN191" s="78">
        <f t="shared" si="102"/>
        <v>3.0382438950286739</v>
      </c>
      <c r="BO191" s="78">
        <f t="shared" si="74"/>
        <v>36.45892674034409</v>
      </c>
      <c r="BP191" s="78">
        <f t="shared" si="103"/>
        <v>3.0382438950286743</v>
      </c>
    </row>
    <row r="192" spans="1:69">
      <c r="A192" s="79" t="s">
        <v>7127</v>
      </c>
      <c r="B192" s="74"/>
      <c r="C192" s="79" t="s">
        <v>1485</v>
      </c>
      <c r="D192" s="75" t="str">
        <f>INDEX('PRICE LIST'!$D:$D,MATCH(RUTIN!C192,'PRICE LIST'!$E:$E,0))</f>
        <v>PLASTIK CLIP</v>
      </c>
      <c r="E192" s="919" t="str">
        <f>IFERROR(VLOOKUP(C192,'PRICE LIST'!E:M,2,0),0)</f>
        <v>PLASTIK CLIP 8X5</v>
      </c>
      <c r="F192" s="187" t="s">
        <v>12126</v>
      </c>
      <c r="G192" s="79" t="s">
        <v>109</v>
      </c>
      <c r="H192" s="919" t="str">
        <f>IFERROR(IF(G192="FOH",VLOOKUP(C192,'PRICE LIST'!E:Z,20,0),IF(G192="OPEX",VLOOKUP(C192,'PRICE LIST'!E:Z,21,0),0)),0)</f>
        <v>FIX PPN</v>
      </c>
      <c r="I192" s="919" t="str">
        <f>IFERROR(IF(G192="FOH",VLOOKUP(H192,'PRICE LIST'!X:Z,3,0),IF(G192="OPEX",VLOOKUP(H192,'PRICE LIST'!Y:Z,2,0),0)),0)</f>
        <v>B</v>
      </c>
      <c r="J192" s="206" t="s">
        <v>33</v>
      </c>
      <c r="K192" s="206" t="s">
        <v>183</v>
      </c>
      <c r="L192" s="75" t="str">
        <f t="shared" si="75"/>
        <v>ALL</v>
      </c>
      <c r="M192" s="75" t="str">
        <f t="shared" si="76"/>
        <v>ALL</v>
      </c>
      <c r="N192" s="75" t="str">
        <f>IFERROR(VLOOKUP(C192,'PRICE LIST'!E:M,3,0),0)</f>
        <v>PACK</v>
      </c>
      <c r="O192" s="75" t="str">
        <f>IFERROR(VLOOKUP(C192,'PRICE LIST'!E:M,5,0),0)</f>
        <v>IDR</v>
      </c>
      <c r="P192" s="75">
        <f>IFERROR(VLOOKUP(C192,'PRICE LIST'!E:Z,8,0),0)</f>
        <v>2500</v>
      </c>
      <c r="Q192" s="75">
        <f>IFERROR(VLOOKUP(C192,'PRICE LIST'!E:Z,9,0),0)</f>
        <v>2500</v>
      </c>
      <c r="R192" s="75">
        <f>IFERROR(VLOOKUP(C192,'PRICE LIST'!E:Z,10,0),0)</f>
        <v>2500</v>
      </c>
      <c r="S192" s="75">
        <f>IFERROR(VLOOKUP(C192,'PRICE LIST'!E:Z,11,0),0)</f>
        <v>2500</v>
      </c>
      <c r="T192" s="75">
        <f>IFERROR(VLOOKUP(C192,'PRICE LIST'!E:Z,12,0),0)</f>
        <v>2500</v>
      </c>
      <c r="U192" s="75">
        <f>IFERROR(VLOOKUP(C192,'PRICE LIST'!E:Z,13,0),0)</f>
        <v>2500</v>
      </c>
      <c r="V192" s="75">
        <f>IFERROR(VLOOKUP(C192,'PRICE LIST'!E:Z,14,0),0)</f>
        <v>2500</v>
      </c>
      <c r="W192" s="75">
        <f>IFERROR(VLOOKUP(C192,'PRICE LIST'!E:Z,15,0),0)</f>
        <v>2500</v>
      </c>
      <c r="X192" s="75">
        <f>IFERROR(VLOOKUP(C192,'PRICE LIST'!E:Z,16,0),0)</f>
        <v>2500</v>
      </c>
      <c r="Y192" s="75">
        <f>IFERROR(VLOOKUP(C192,'PRICE LIST'!E:Z,17,0),0)</f>
        <v>2500</v>
      </c>
      <c r="Z192" s="75">
        <f>IFERROR(VLOOKUP(C192,'PRICE LIST'!E:Z,18,0),0)</f>
        <v>2500</v>
      </c>
      <c r="AA192" s="75">
        <f>IFERROR(VLOOKUP(C192,'PRICE LIST'!E:Z,19,0),0)</f>
        <v>2500</v>
      </c>
      <c r="AB192" s="178">
        <f t="shared" si="77"/>
        <v>0.15824186953274341</v>
      </c>
      <c r="AC192" s="178">
        <f t="shared" si="78"/>
        <v>0.15824186953274341</v>
      </c>
      <c r="AD192" s="178">
        <f t="shared" si="79"/>
        <v>0.15824186953274341</v>
      </c>
      <c r="AE192" s="178">
        <f t="shared" si="80"/>
        <v>0.15824186953274341</v>
      </c>
      <c r="AF192" s="178">
        <f t="shared" si="81"/>
        <v>0.15824186953274341</v>
      </c>
      <c r="AG192" s="178">
        <f t="shared" si="82"/>
        <v>0.15824186953274341</v>
      </c>
      <c r="AH192" s="178">
        <f t="shared" si="83"/>
        <v>0.15824186953274341</v>
      </c>
      <c r="AI192" s="178">
        <f t="shared" si="84"/>
        <v>0.15824186953274341</v>
      </c>
      <c r="AJ192" s="178">
        <f t="shared" si="85"/>
        <v>0.15824186953274341</v>
      </c>
      <c r="AK192" s="178">
        <f t="shared" si="86"/>
        <v>0.15824186953274341</v>
      </c>
      <c r="AL192" s="178">
        <f t="shared" si="87"/>
        <v>0.15824186953274341</v>
      </c>
      <c r="AM192" s="178">
        <f t="shared" si="88"/>
        <v>0.15824186953274341</v>
      </c>
      <c r="AN192" s="547">
        <v>2</v>
      </c>
      <c r="AO192" s="547"/>
      <c r="AP192" s="547"/>
      <c r="AQ192" s="547">
        <v>2</v>
      </c>
      <c r="AR192" s="547"/>
      <c r="AS192" s="547"/>
      <c r="AT192" s="547">
        <v>2</v>
      </c>
      <c r="AU192" s="547"/>
      <c r="AV192" s="547"/>
      <c r="AW192" s="547">
        <v>2</v>
      </c>
      <c r="AX192" s="547"/>
      <c r="AY192" s="79"/>
      <c r="AZ192" s="75">
        <f t="shared" si="89"/>
        <v>8</v>
      </c>
      <c r="BA192" s="77">
        <f t="shared" si="90"/>
        <v>0.66666666666666663</v>
      </c>
      <c r="BC192" s="78">
        <f t="shared" si="91"/>
        <v>0.31648373906548682</v>
      </c>
      <c r="BD192" s="78">
        <f t="shared" si="92"/>
        <v>0</v>
      </c>
      <c r="BE192" s="78">
        <f t="shared" si="93"/>
        <v>0</v>
      </c>
      <c r="BF192" s="78">
        <f t="shared" si="94"/>
        <v>0.31648373906548682</v>
      </c>
      <c r="BG192" s="78">
        <f t="shared" si="95"/>
        <v>0</v>
      </c>
      <c r="BH192" s="78">
        <f t="shared" si="96"/>
        <v>0</v>
      </c>
      <c r="BI192" s="78">
        <f t="shared" si="97"/>
        <v>0.31648373906548682</v>
      </c>
      <c r="BJ192" s="78">
        <f t="shared" si="98"/>
        <v>0</v>
      </c>
      <c r="BK192" s="78">
        <f t="shared" si="99"/>
        <v>0</v>
      </c>
      <c r="BL192" s="78">
        <f t="shared" si="100"/>
        <v>0.31648373906548682</v>
      </c>
      <c r="BM192" s="78">
        <f t="shared" si="101"/>
        <v>0</v>
      </c>
      <c r="BN192" s="78">
        <f t="shared" si="102"/>
        <v>0</v>
      </c>
      <c r="BO192" s="78">
        <f t="shared" si="74"/>
        <v>1.2659349562619473</v>
      </c>
      <c r="BP192" s="78">
        <f t="shared" si="103"/>
        <v>0.10549457968849561</v>
      </c>
    </row>
    <row r="193" spans="1:69">
      <c r="A193" s="79" t="s">
        <v>7127</v>
      </c>
      <c r="B193" s="74"/>
      <c r="C193" s="79" t="s">
        <v>10417</v>
      </c>
      <c r="D193" s="75" t="str">
        <f>INDEX('PRICE LIST'!$D:$D,MATCH(RUTIN!C193,'PRICE LIST'!$E:$E,0))</f>
        <v>PLASTIK</v>
      </c>
      <c r="E193" s="919" t="str">
        <f>IFERROR(VLOOKUP(C193,'PRICE LIST'!E:M,2,0),0)</f>
        <v>PLASTIK BENING 250X310X0.7MM</v>
      </c>
      <c r="F193" s="187" t="s">
        <v>16027</v>
      </c>
      <c r="G193" s="79" t="s">
        <v>109</v>
      </c>
      <c r="H193" s="919" t="str">
        <f>IFERROR(IF(G193="FOH",VLOOKUP(C193,'PRICE LIST'!E:Z,20,0),IF(G193="OPEX",VLOOKUP(C193,'PRICE LIST'!E:Z,21,0),0)),0)</f>
        <v>FIX PPN</v>
      </c>
      <c r="I193" s="919" t="str">
        <f>IFERROR(IF(G193="FOH",VLOOKUP(H193,'PRICE LIST'!X:Z,3,0),IF(G193="OPEX",VLOOKUP(H193,'PRICE LIST'!Y:Z,2,0),0)),0)</f>
        <v>B</v>
      </c>
      <c r="J193" s="206" t="s">
        <v>33</v>
      </c>
      <c r="K193" s="206" t="s">
        <v>183</v>
      </c>
      <c r="L193" s="75" t="str">
        <f t="shared" si="75"/>
        <v>ALL</v>
      </c>
      <c r="M193" s="75" t="str">
        <f t="shared" si="76"/>
        <v>ALL</v>
      </c>
      <c r="N193" s="75" t="str">
        <f>IFERROR(VLOOKUP(C193,'PRICE LIST'!E:M,3,0),0)</f>
        <v>PEOPLE</v>
      </c>
      <c r="O193" s="75" t="str">
        <f>IFERROR(VLOOKUP(C193,'PRICE LIST'!E:M,5,0),0)</f>
        <v>IDR</v>
      </c>
      <c r="P193" s="75">
        <f>IFERROR(VLOOKUP(C193,'PRICE LIST'!E:Z,8,0),0)</f>
        <v>2767.5</v>
      </c>
      <c r="Q193" s="75">
        <f>IFERROR(VLOOKUP(C193,'PRICE LIST'!E:Z,9,0),0)</f>
        <v>2767.5</v>
      </c>
      <c r="R193" s="75">
        <f>IFERROR(VLOOKUP(C193,'PRICE LIST'!E:Z,10,0),0)</f>
        <v>2767.5</v>
      </c>
      <c r="S193" s="75">
        <f>IFERROR(VLOOKUP(C193,'PRICE LIST'!E:Z,11,0),0)</f>
        <v>2767.5</v>
      </c>
      <c r="T193" s="75">
        <f>IFERROR(VLOOKUP(C193,'PRICE LIST'!E:Z,12,0),0)</f>
        <v>2767.5</v>
      </c>
      <c r="U193" s="75">
        <f>IFERROR(VLOOKUP(C193,'PRICE LIST'!E:Z,13,0),0)</f>
        <v>2767.5</v>
      </c>
      <c r="V193" s="75">
        <f>IFERROR(VLOOKUP(C193,'PRICE LIST'!E:Z,14,0),0)</f>
        <v>2767.5</v>
      </c>
      <c r="W193" s="75">
        <f>IFERROR(VLOOKUP(C193,'PRICE LIST'!E:Z,15,0),0)</f>
        <v>2767.5</v>
      </c>
      <c r="X193" s="75">
        <f>IFERROR(VLOOKUP(C193,'PRICE LIST'!E:Z,16,0),0)</f>
        <v>2767.5</v>
      </c>
      <c r="Y193" s="75">
        <f>IFERROR(VLOOKUP(C193,'PRICE LIST'!E:Z,17,0),0)</f>
        <v>2767.5</v>
      </c>
      <c r="Z193" s="75">
        <f>IFERROR(VLOOKUP(C193,'PRICE LIST'!E:Z,18,0),0)</f>
        <v>2767.5</v>
      </c>
      <c r="AA193" s="75">
        <f>IFERROR(VLOOKUP(C193,'PRICE LIST'!E:Z,19,0),0)</f>
        <v>2767.5</v>
      </c>
      <c r="AB193" s="178">
        <f t="shared" si="77"/>
        <v>0.17517374957274695</v>
      </c>
      <c r="AC193" s="178">
        <f t="shared" si="78"/>
        <v>0.17517374957274695</v>
      </c>
      <c r="AD193" s="178">
        <f t="shared" si="79"/>
        <v>0.17517374957274695</v>
      </c>
      <c r="AE193" s="178">
        <f t="shared" si="80"/>
        <v>0.17517374957274695</v>
      </c>
      <c r="AF193" s="178">
        <f t="shared" si="81"/>
        <v>0.17517374957274695</v>
      </c>
      <c r="AG193" s="178">
        <f t="shared" si="82"/>
        <v>0.17517374957274695</v>
      </c>
      <c r="AH193" s="178">
        <f t="shared" si="83"/>
        <v>0.17517374957274695</v>
      </c>
      <c r="AI193" s="178">
        <f t="shared" si="84"/>
        <v>0.17517374957274695</v>
      </c>
      <c r="AJ193" s="178">
        <f t="shared" si="85"/>
        <v>0.17517374957274695</v>
      </c>
      <c r="AK193" s="178">
        <f t="shared" si="86"/>
        <v>0.17517374957274695</v>
      </c>
      <c r="AL193" s="178">
        <f t="shared" si="87"/>
        <v>0.17517374957274695</v>
      </c>
      <c r="AM193" s="178">
        <f t="shared" si="88"/>
        <v>0.17517374957274695</v>
      </c>
      <c r="AN193" s="547">
        <v>100</v>
      </c>
      <c r="AO193" s="547"/>
      <c r="AP193" s="547"/>
      <c r="AQ193" s="547">
        <v>100</v>
      </c>
      <c r="AR193" s="547"/>
      <c r="AS193" s="547"/>
      <c r="AT193" s="547">
        <v>100</v>
      </c>
      <c r="AU193" s="547"/>
      <c r="AV193" s="547"/>
      <c r="AW193" s="547">
        <v>100</v>
      </c>
      <c r="AX193" s="547"/>
      <c r="AY193" s="79"/>
      <c r="AZ193" s="75">
        <f t="shared" si="89"/>
        <v>400</v>
      </c>
      <c r="BA193" s="77">
        <f t="shared" si="90"/>
        <v>33.333333333333336</v>
      </c>
      <c r="BC193" s="78">
        <f t="shared" si="91"/>
        <v>17.517374957274694</v>
      </c>
      <c r="BD193" s="78">
        <f t="shared" si="92"/>
        <v>0</v>
      </c>
      <c r="BE193" s="78">
        <f t="shared" si="93"/>
        <v>0</v>
      </c>
      <c r="BF193" s="78">
        <f t="shared" si="94"/>
        <v>17.517374957274694</v>
      </c>
      <c r="BG193" s="78">
        <f t="shared" si="95"/>
        <v>0</v>
      </c>
      <c r="BH193" s="78">
        <f t="shared" si="96"/>
        <v>0</v>
      </c>
      <c r="BI193" s="78">
        <f t="shared" si="97"/>
        <v>17.517374957274694</v>
      </c>
      <c r="BJ193" s="78">
        <f t="shared" si="98"/>
        <v>0</v>
      </c>
      <c r="BK193" s="78">
        <f t="shared" si="99"/>
        <v>0</v>
      </c>
      <c r="BL193" s="78">
        <f t="shared" si="100"/>
        <v>17.517374957274694</v>
      </c>
      <c r="BM193" s="78">
        <f t="shared" si="101"/>
        <v>0</v>
      </c>
      <c r="BN193" s="78">
        <f t="shared" si="102"/>
        <v>0</v>
      </c>
      <c r="BO193" s="78">
        <f t="shared" si="74"/>
        <v>70.069499829098774</v>
      </c>
      <c r="BP193" s="78">
        <f t="shared" si="103"/>
        <v>5.8391249857582315</v>
      </c>
    </row>
    <row r="194" spans="1:69">
      <c r="A194" s="79" t="s">
        <v>7127</v>
      </c>
      <c r="B194" s="74"/>
      <c r="C194" s="79" t="s">
        <v>2661</v>
      </c>
      <c r="D194" s="75" t="str">
        <f>INDEX('PRICE LIST'!$D:$D,MATCH(RUTIN!C194,'PRICE LIST'!$E:$E,0))</f>
        <v>PLASTIK CLIP</v>
      </c>
      <c r="E194" s="919" t="str">
        <f>IFERROR(VLOOKUP(C194,'PRICE LIST'!E:M,2,0),0)</f>
        <v>PLASTIK CLIP 30X20</v>
      </c>
      <c r="F194" s="187" t="s">
        <v>12127</v>
      </c>
      <c r="G194" s="79" t="s">
        <v>109</v>
      </c>
      <c r="H194" s="919" t="str">
        <f>IFERROR(IF(G194="FOH",VLOOKUP(C194,'PRICE LIST'!E:Z,20,0),IF(G194="OPEX",VLOOKUP(C194,'PRICE LIST'!E:Z,21,0),0)),0)</f>
        <v>FIX PPN</v>
      </c>
      <c r="I194" s="919" t="str">
        <f>IFERROR(IF(G194="FOH",VLOOKUP(H194,'PRICE LIST'!X:Z,3,0),IF(G194="OPEX",VLOOKUP(H194,'PRICE LIST'!Y:Z,2,0),0)),0)</f>
        <v>B</v>
      </c>
      <c r="J194" s="206" t="s">
        <v>33</v>
      </c>
      <c r="K194" s="206" t="s">
        <v>183</v>
      </c>
      <c r="L194" s="75" t="str">
        <f t="shared" si="75"/>
        <v>ALL</v>
      </c>
      <c r="M194" s="75" t="str">
        <f t="shared" si="76"/>
        <v>ALL</v>
      </c>
      <c r="N194" s="75" t="str">
        <f>IFERROR(VLOOKUP(C194,'PRICE LIST'!E:M,3,0),0)</f>
        <v>PACK</v>
      </c>
      <c r="O194" s="75" t="str">
        <f>IFERROR(VLOOKUP(C194,'PRICE LIST'!E:M,5,0),0)</f>
        <v>IDR</v>
      </c>
      <c r="P194" s="75">
        <f>IFERROR(VLOOKUP(C194,'PRICE LIST'!E:Z,8,0),0)</f>
        <v>30657.75</v>
      </c>
      <c r="Q194" s="75">
        <f>IFERROR(VLOOKUP(C194,'PRICE LIST'!E:Z,9,0),0)</f>
        <v>30657.75</v>
      </c>
      <c r="R194" s="75">
        <f>IFERROR(VLOOKUP(C194,'PRICE LIST'!E:Z,10,0),0)</f>
        <v>30657.75</v>
      </c>
      <c r="S194" s="75">
        <f>IFERROR(VLOOKUP(C194,'PRICE LIST'!E:Z,11,0),0)</f>
        <v>30657.75</v>
      </c>
      <c r="T194" s="75">
        <f>IFERROR(VLOOKUP(C194,'PRICE LIST'!E:Z,12,0),0)</f>
        <v>30657.75</v>
      </c>
      <c r="U194" s="75">
        <f>IFERROR(VLOOKUP(C194,'PRICE LIST'!E:Z,13,0),0)</f>
        <v>30657.75</v>
      </c>
      <c r="V194" s="75">
        <f>IFERROR(VLOOKUP(C194,'PRICE LIST'!E:Z,14,0),0)</f>
        <v>30657.75</v>
      </c>
      <c r="W194" s="75">
        <f>IFERROR(VLOOKUP(C194,'PRICE LIST'!E:Z,15,0),0)</f>
        <v>30657.75</v>
      </c>
      <c r="X194" s="75">
        <f>IFERROR(VLOOKUP(C194,'PRICE LIST'!E:Z,16,0),0)</f>
        <v>30657.75</v>
      </c>
      <c r="Y194" s="75">
        <f>IFERROR(VLOOKUP(C194,'PRICE LIST'!E:Z,17,0),0)</f>
        <v>30657.75</v>
      </c>
      <c r="Z194" s="75">
        <f>IFERROR(VLOOKUP(C194,'PRICE LIST'!E:Z,18,0),0)</f>
        <v>30657.75</v>
      </c>
      <c r="AA194" s="75">
        <f>IFERROR(VLOOKUP(C194,'PRICE LIST'!E:Z,19,0),0)</f>
        <v>30657.75</v>
      </c>
      <c r="AB194" s="178">
        <f t="shared" si="77"/>
        <v>1.9405358702669857</v>
      </c>
      <c r="AC194" s="178">
        <f t="shared" si="78"/>
        <v>1.9405358702669857</v>
      </c>
      <c r="AD194" s="178">
        <f t="shared" si="79"/>
        <v>1.9405358702669857</v>
      </c>
      <c r="AE194" s="178">
        <f t="shared" si="80"/>
        <v>1.9405358702669857</v>
      </c>
      <c r="AF194" s="178">
        <f t="shared" si="81"/>
        <v>1.9405358702669857</v>
      </c>
      <c r="AG194" s="178">
        <f t="shared" si="82"/>
        <v>1.9405358702669857</v>
      </c>
      <c r="AH194" s="178">
        <f t="shared" si="83"/>
        <v>1.9405358702669857</v>
      </c>
      <c r="AI194" s="178">
        <f t="shared" si="84"/>
        <v>1.9405358702669857</v>
      </c>
      <c r="AJ194" s="178">
        <f t="shared" si="85"/>
        <v>1.9405358702669857</v>
      </c>
      <c r="AK194" s="178">
        <f t="shared" si="86"/>
        <v>1.9405358702669857</v>
      </c>
      <c r="AL194" s="178">
        <f t="shared" si="87"/>
        <v>1.9405358702669857</v>
      </c>
      <c r="AM194" s="178">
        <f t="shared" si="88"/>
        <v>1.9405358702669857</v>
      </c>
      <c r="AN194" s="79">
        <v>2</v>
      </c>
      <c r="AO194" s="79"/>
      <c r="AP194" s="79"/>
      <c r="AQ194" s="79"/>
      <c r="AR194" s="79"/>
      <c r="AS194" s="79"/>
      <c r="AT194" s="79">
        <v>2</v>
      </c>
      <c r="AU194" s="79"/>
      <c r="AV194" s="79"/>
      <c r="AW194" s="79"/>
      <c r="AX194" s="79"/>
      <c r="AY194" s="79"/>
      <c r="AZ194" s="75">
        <f t="shared" si="89"/>
        <v>4</v>
      </c>
      <c r="BA194" s="77">
        <f t="shared" si="90"/>
        <v>0.33333333333333331</v>
      </c>
      <c r="BC194" s="78">
        <f t="shared" si="91"/>
        <v>3.8810717405339714</v>
      </c>
      <c r="BD194" s="78">
        <f t="shared" si="92"/>
        <v>0</v>
      </c>
      <c r="BE194" s="78">
        <f t="shared" si="93"/>
        <v>0</v>
      </c>
      <c r="BF194" s="78">
        <f t="shared" si="94"/>
        <v>0</v>
      </c>
      <c r="BG194" s="78">
        <f t="shared" si="95"/>
        <v>0</v>
      </c>
      <c r="BH194" s="78">
        <f t="shared" si="96"/>
        <v>0</v>
      </c>
      <c r="BI194" s="78">
        <f t="shared" si="97"/>
        <v>3.8810717405339714</v>
      </c>
      <c r="BJ194" s="78">
        <f t="shared" si="98"/>
        <v>0</v>
      </c>
      <c r="BK194" s="78">
        <f t="shared" si="99"/>
        <v>0</v>
      </c>
      <c r="BL194" s="78">
        <f t="shared" si="100"/>
        <v>0</v>
      </c>
      <c r="BM194" s="78">
        <f t="shared" si="101"/>
        <v>0</v>
      </c>
      <c r="BN194" s="78">
        <f t="shared" si="102"/>
        <v>0</v>
      </c>
      <c r="BO194" s="78">
        <f t="shared" si="74"/>
        <v>7.7621434810679428</v>
      </c>
      <c r="BP194" s="78">
        <f t="shared" si="103"/>
        <v>0.64684529008899527</v>
      </c>
    </row>
    <row r="195" spans="1:69">
      <c r="A195" s="79" t="s">
        <v>7127</v>
      </c>
      <c r="B195" s="74"/>
      <c r="C195" s="79" t="s">
        <v>2402</v>
      </c>
      <c r="D195" s="75" t="str">
        <f>INDEX('PRICE LIST'!$D:$D,MATCH(RUTIN!C195,'PRICE LIST'!$E:$E,0))</f>
        <v>BATTERY</v>
      </c>
      <c r="E195" s="919" t="str">
        <f>IFERROR(VLOOKUP(C195,'PRICE LIST'!E:M,2,0),0)</f>
        <v>BATTERY AA</v>
      </c>
      <c r="F195" s="187" t="s">
        <v>12143</v>
      </c>
      <c r="G195" s="79" t="s">
        <v>109</v>
      </c>
      <c r="H195" s="919" t="str">
        <f>IFERROR(IF(G195="FOH",VLOOKUP(C195,'PRICE LIST'!E:Z,20,0),IF(G195="OPEX",VLOOKUP(C195,'PRICE LIST'!E:Z,21,0),0)),0)</f>
        <v>FIX PPN</v>
      </c>
      <c r="I195" s="919" t="str">
        <f>IFERROR(IF(G195="FOH",VLOOKUP(H195,'PRICE LIST'!X:Z,3,0),IF(G195="OPEX",VLOOKUP(H195,'PRICE LIST'!Y:Z,2,0),0)),0)</f>
        <v>B</v>
      </c>
      <c r="J195" s="206" t="s">
        <v>33</v>
      </c>
      <c r="K195" s="206" t="s">
        <v>183</v>
      </c>
      <c r="L195" s="75" t="str">
        <f t="shared" si="75"/>
        <v>ALL</v>
      </c>
      <c r="M195" s="75" t="str">
        <f t="shared" si="76"/>
        <v>ALL</v>
      </c>
      <c r="N195" s="75" t="str">
        <f>IFERROR(VLOOKUP(C195,'PRICE LIST'!E:M,3,0),0)</f>
        <v>SET</v>
      </c>
      <c r="O195" s="75" t="str">
        <f>IFERROR(VLOOKUP(C195,'PRICE LIST'!E:M,5,0),0)</f>
        <v>IDR</v>
      </c>
      <c r="P195" s="75">
        <f>IFERROR(VLOOKUP(C195,'PRICE LIST'!E:Z,8,0),0)</f>
        <v>13694</v>
      </c>
      <c r="Q195" s="75">
        <f>IFERROR(VLOOKUP(C195,'PRICE LIST'!E:Z,9,0),0)</f>
        <v>13694</v>
      </c>
      <c r="R195" s="75">
        <f>IFERROR(VLOOKUP(C195,'PRICE LIST'!E:Z,10,0),0)</f>
        <v>13694</v>
      </c>
      <c r="S195" s="75">
        <f>IFERROR(VLOOKUP(C195,'PRICE LIST'!E:Z,11,0),0)</f>
        <v>13694</v>
      </c>
      <c r="T195" s="75">
        <f>IFERROR(VLOOKUP(C195,'PRICE LIST'!E:Z,12,0),0)</f>
        <v>13694</v>
      </c>
      <c r="U195" s="75">
        <f>IFERROR(VLOOKUP(C195,'PRICE LIST'!E:Z,13,0),0)</f>
        <v>13694</v>
      </c>
      <c r="V195" s="75">
        <f>IFERROR(VLOOKUP(C195,'PRICE LIST'!E:Z,14,0),0)</f>
        <v>13694</v>
      </c>
      <c r="W195" s="75">
        <f>IFERROR(VLOOKUP(C195,'PRICE LIST'!E:Z,15,0),0)</f>
        <v>13694</v>
      </c>
      <c r="X195" s="75">
        <f>IFERROR(VLOOKUP(C195,'PRICE LIST'!E:Z,16,0),0)</f>
        <v>13694</v>
      </c>
      <c r="Y195" s="75">
        <f>IFERROR(VLOOKUP(C195,'PRICE LIST'!E:Z,17,0),0)</f>
        <v>13694</v>
      </c>
      <c r="Z195" s="75">
        <f>IFERROR(VLOOKUP(C195,'PRICE LIST'!E:Z,18,0),0)</f>
        <v>13694</v>
      </c>
      <c r="AA195" s="75">
        <f>IFERROR(VLOOKUP(C195,'PRICE LIST'!E:Z,19,0),0)</f>
        <v>13694</v>
      </c>
      <c r="AB195" s="178">
        <f t="shared" si="77"/>
        <v>0.86678566455255524</v>
      </c>
      <c r="AC195" s="178">
        <f t="shared" si="78"/>
        <v>0.86678566455255524</v>
      </c>
      <c r="AD195" s="178">
        <f t="shared" si="79"/>
        <v>0.86678566455255524</v>
      </c>
      <c r="AE195" s="178">
        <f t="shared" si="80"/>
        <v>0.86678566455255524</v>
      </c>
      <c r="AF195" s="178">
        <f t="shared" si="81"/>
        <v>0.86678566455255524</v>
      </c>
      <c r="AG195" s="178">
        <f t="shared" si="82"/>
        <v>0.86678566455255524</v>
      </c>
      <c r="AH195" s="178">
        <f t="shared" si="83"/>
        <v>0.86678566455255524</v>
      </c>
      <c r="AI195" s="178">
        <f t="shared" si="84"/>
        <v>0.86678566455255524</v>
      </c>
      <c r="AJ195" s="178">
        <f t="shared" si="85"/>
        <v>0.86678566455255524</v>
      </c>
      <c r="AK195" s="178">
        <f t="shared" si="86"/>
        <v>0.86678566455255524</v>
      </c>
      <c r="AL195" s="178">
        <f t="shared" si="87"/>
        <v>0.86678566455255524</v>
      </c>
      <c r="AM195" s="178">
        <f t="shared" si="88"/>
        <v>0.86678566455255524</v>
      </c>
      <c r="AN195" s="79"/>
      <c r="AO195" s="79">
        <v>3</v>
      </c>
      <c r="AP195" s="79"/>
      <c r="AQ195" s="79">
        <v>3</v>
      </c>
      <c r="AR195" s="79"/>
      <c r="AS195" s="79">
        <v>3</v>
      </c>
      <c r="AT195" s="79"/>
      <c r="AU195" s="79">
        <v>3</v>
      </c>
      <c r="AV195" s="79"/>
      <c r="AW195" s="79">
        <v>3</v>
      </c>
      <c r="AX195" s="79"/>
      <c r="AY195" s="79">
        <v>3</v>
      </c>
      <c r="AZ195" s="75">
        <f t="shared" si="89"/>
        <v>18</v>
      </c>
      <c r="BA195" s="77">
        <f t="shared" si="90"/>
        <v>1.5</v>
      </c>
      <c r="BC195" s="78">
        <f t="shared" si="91"/>
        <v>0</v>
      </c>
      <c r="BD195" s="78">
        <f t="shared" si="92"/>
        <v>2.6003569936576656</v>
      </c>
      <c r="BE195" s="78">
        <f t="shared" si="93"/>
        <v>0</v>
      </c>
      <c r="BF195" s="78">
        <f t="shared" si="94"/>
        <v>2.6003569936576656</v>
      </c>
      <c r="BG195" s="78">
        <f t="shared" si="95"/>
        <v>0</v>
      </c>
      <c r="BH195" s="78">
        <f t="shared" si="96"/>
        <v>2.6003569936576656</v>
      </c>
      <c r="BI195" s="78">
        <f t="shared" si="97"/>
        <v>0</v>
      </c>
      <c r="BJ195" s="78">
        <f t="shared" si="98"/>
        <v>2.6003569936576656</v>
      </c>
      <c r="BK195" s="78">
        <f t="shared" si="99"/>
        <v>0</v>
      </c>
      <c r="BL195" s="78">
        <f t="shared" si="100"/>
        <v>2.6003569936576656</v>
      </c>
      <c r="BM195" s="78">
        <f t="shared" si="101"/>
        <v>0</v>
      </c>
      <c r="BN195" s="78">
        <f t="shared" si="102"/>
        <v>2.6003569936576656</v>
      </c>
      <c r="BO195" s="78">
        <f t="shared" si="74"/>
        <v>15.602141961945994</v>
      </c>
      <c r="BP195" s="78">
        <f t="shared" si="103"/>
        <v>1.3001784968288328</v>
      </c>
    </row>
    <row r="196" spans="1:69">
      <c r="A196" s="79" t="s">
        <v>7127</v>
      </c>
      <c r="B196" s="74"/>
      <c r="C196" s="79" t="s">
        <v>2411</v>
      </c>
      <c r="D196" s="75" t="str">
        <f>INDEX('PRICE LIST'!$D:$D,MATCH(RUTIN!C196,'PRICE LIST'!$E:$E,0))</f>
        <v>BATTERY</v>
      </c>
      <c r="E196" s="919" t="str">
        <f>IFERROR(VLOOKUP(C196,'PRICE LIST'!E:M,2,0),0)</f>
        <v>BATTERY CR2032 3V</v>
      </c>
      <c r="F196" s="187" t="s">
        <v>12663</v>
      </c>
      <c r="G196" s="79" t="s">
        <v>109</v>
      </c>
      <c r="H196" s="919" t="str">
        <f>IFERROR(IF(G196="FOH",VLOOKUP(C196,'PRICE LIST'!E:Z,20,0),IF(G196="OPEX",VLOOKUP(C196,'PRICE LIST'!E:Z,21,0),0)),0)</f>
        <v>FIX NON PPN</v>
      </c>
      <c r="I196" s="919" t="str">
        <f>IFERROR(IF(G196="FOH",VLOOKUP(H196,'PRICE LIST'!X:Z,3,0),IF(G196="OPEX",VLOOKUP(H196,'PRICE LIST'!Y:Z,2,0),0)),0)</f>
        <v>B</v>
      </c>
      <c r="J196" s="206" t="s">
        <v>33</v>
      </c>
      <c r="K196" s="206" t="s">
        <v>183</v>
      </c>
      <c r="L196" s="75" t="str">
        <f t="shared" si="75"/>
        <v>ALL</v>
      </c>
      <c r="M196" s="75" t="str">
        <f t="shared" si="76"/>
        <v>ALL</v>
      </c>
      <c r="N196" s="75" t="str">
        <f>IFERROR(VLOOKUP(C196,'PRICE LIST'!E:M,3,0),0)</f>
        <v>PCS</v>
      </c>
      <c r="O196" s="75" t="str">
        <f>IFERROR(VLOOKUP(C196,'PRICE LIST'!E:M,5,0),0)</f>
        <v>IDR</v>
      </c>
      <c r="P196" s="75">
        <f>IFERROR(VLOOKUP(C196,'PRICE LIST'!E:Z,8,0),0)</f>
        <v>5000</v>
      </c>
      <c r="Q196" s="75">
        <f>IFERROR(VLOOKUP(C196,'PRICE LIST'!E:Z,9,0),0)</f>
        <v>5000</v>
      </c>
      <c r="R196" s="75">
        <f>IFERROR(VLOOKUP(C196,'PRICE LIST'!E:Z,10,0),0)</f>
        <v>5000</v>
      </c>
      <c r="S196" s="75">
        <f>IFERROR(VLOOKUP(C196,'PRICE LIST'!E:Z,11,0),0)</f>
        <v>5000</v>
      </c>
      <c r="T196" s="75">
        <f>IFERROR(VLOOKUP(C196,'PRICE LIST'!E:Z,12,0),0)</f>
        <v>5000</v>
      </c>
      <c r="U196" s="75">
        <f>IFERROR(VLOOKUP(C196,'PRICE LIST'!E:Z,13,0),0)</f>
        <v>5000</v>
      </c>
      <c r="V196" s="75">
        <f>IFERROR(VLOOKUP(C196,'PRICE LIST'!E:Z,14,0),0)</f>
        <v>5000</v>
      </c>
      <c r="W196" s="75">
        <f>IFERROR(VLOOKUP(C196,'PRICE LIST'!E:Z,15,0),0)</f>
        <v>5000</v>
      </c>
      <c r="X196" s="75">
        <f>IFERROR(VLOOKUP(C196,'PRICE LIST'!E:Z,16,0),0)</f>
        <v>5000</v>
      </c>
      <c r="Y196" s="75">
        <f>IFERROR(VLOOKUP(C196,'PRICE LIST'!E:Z,17,0),0)</f>
        <v>5000</v>
      </c>
      <c r="Z196" s="75">
        <f>IFERROR(VLOOKUP(C196,'PRICE LIST'!E:Z,18,0),0)</f>
        <v>5000</v>
      </c>
      <c r="AA196" s="75">
        <f>IFERROR(VLOOKUP(C196,'PRICE LIST'!E:Z,19,0),0)</f>
        <v>5000</v>
      </c>
      <c r="AB196" s="178">
        <f t="shared" si="77"/>
        <v>0.31648373906548682</v>
      </c>
      <c r="AC196" s="178">
        <f t="shared" si="78"/>
        <v>0.31648373906548682</v>
      </c>
      <c r="AD196" s="178">
        <f t="shared" si="79"/>
        <v>0.31648373906548682</v>
      </c>
      <c r="AE196" s="178">
        <f t="shared" si="80"/>
        <v>0.31648373906548682</v>
      </c>
      <c r="AF196" s="178">
        <f t="shared" si="81"/>
        <v>0.31648373906548682</v>
      </c>
      <c r="AG196" s="178">
        <f t="shared" si="82"/>
        <v>0.31648373906548682</v>
      </c>
      <c r="AH196" s="178">
        <f t="shared" si="83"/>
        <v>0.31648373906548682</v>
      </c>
      <c r="AI196" s="178">
        <f t="shared" si="84"/>
        <v>0.31648373906548682</v>
      </c>
      <c r="AJ196" s="178">
        <f t="shared" si="85"/>
        <v>0.31648373906548682</v>
      </c>
      <c r="AK196" s="178">
        <f t="shared" si="86"/>
        <v>0.31648373906548682</v>
      </c>
      <c r="AL196" s="178">
        <f t="shared" si="87"/>
        <v>0.31648373906548682</v>
      </c>
      <c r="AM196" s="178">
        <f t="shared" si="88"/>
        <v>0.31648373906548682</v>
      </c>
      <c r="AN196" s="79"/>
      <c r="AO196" s="79">
        <v>1</v>
      </c>
      <c r="AP196" s="79"/>
      <c r="AQ196" s="79"/>
      <c r="AR196" s="79">
        <v>1</v>
      </c>
      <c r="AS196" s="79"/>
      <c r="AT196" s="79"/>
      <c r="AU196" s="79"/>
      <c r="AV196" s="79">
        <v>1</v>
      </c>
      <c r="AW196" s="79"/>
      <c r="AX196" s="79"/>
      <c r="AY196" s="79">
        <v>1</v>
      </c>
      <c r="AZ196" s="75">
        <f t="shared" si="89"/>
        <v>4</v>
      </c>
      <c r="BA196" s="77">
        <f t="shared" si="90"/>
        <v>0.33333333333333331</v>
      </c>
      <c r="BC196" s="78">
        <f t="shared" si="91"/>
        <v>0</v>
      </c>
      <c r="BD196" s="78">
        <f t="shared" si="92"/>
        <v>0.31648373906548682</v>
      </c>
      <c r="BE196" s="78">
        <f t="shared" si="93"/>
        <v>0</v>
      </c>
      <c r="BF196" s="78">
        <f t="shared" si="94"/>
        <v>0</v>
      </c>
      <c r="BG196" s="78">
        <f t="shared" si="95"/>
        <v>0.31648373906548682</v>
      </c>
      <c r="BH196" s="78">
        <f t="shared" si="96"/>
        <v>0</v>
      </c>
      <c r="BI196" s="78">
        <f t="shared" si="97"/>
        <v>0</v>
      </c>
      <c r="BJ196" s="78">
        <f t="shared" si="98"/>
        <v>0</v>
      </c>
      <c r="BK196" s="78">
        <f t="shared" si="99"/>
        <v>0.31648373906548682</v>
      </c>
      <c r="BL196" s="78">
        <f t="shared" si="100"/>
        <v>0</v>
      </c>
      <c r="BM196" s="78">
        <f t="shared" si="101"/>
        <v>0</v>
      </c>
      <c r="BN196" s="78">
        <f t="shared" si="102"/>
        <v>0.31648373906548682</v>
      </c>
      <c r="BO196" s="78">
        <f t="shared" si="74"/>
        <v>1.2659349562619473</v>
      </c>
      <c r="BP196" s="78">
        <f t="shared" si="103"/>
        <v>0.10549457968849561</v>
      </c>
    </row>
    <row r="197" spans="1:69">
      <c r="A197" s="79" t="s">
        <v>7127</v>
      </c>
      <c r="B197" s="74"/>
      <c r="C197" s="79" t="s">
        <v>2695</v>
      </c>
      <c r="D197" s="75" t="str">
        <f>INDEX('PRICE LIST'!$D:$D,MATCH(RUTIN!C197,'PRICE LIST'!$E:$E,0))</f>
        <v>WIRE CLAMP</v>
      </c>
      <c r="E197" s="919" t="str">
        <f>IFERROR(VLOOKUP(C197,'PRICE LIST'!E:M,2,0),0)</f>
        <v>WIRE CLAMP</v>
      </c>
      <c r="F197" s="187" t="s">
        <v>12671</v>
      </c>
      <c r="G197" s="79" t="s">
        <v>109</v>
      </c>
      <c r="H197" s="919" t="str">
        <f>IFERROR(IF(G197="FOH",VLOOKUP(C197,'PRICE LIST'!E:Z,20,0),IF(G197="OPEX",VLOOKUP(C197,'PRICE LIST'!E:Z,21,0),0)),0)</f>
        <v>FIX PPN</v>
      </c>
      <c r="I197" s="919" t="str">
        <f>IFERROR(IF(G197="FOH",VLOOKUP(H197,'PRICE LIST'!X:Z,3,0),IF(G197="OPEX",VLOOKUP(H197,'PRICE LIST'!Y:Z,2,0),0)),0)</f>
        <v>B</v>
      </c>
      <c r="J197" s="206" t="s">
        <v>33</v>
      </c>
      <c r="K197" s="206" t="s">
        <v>183</v>
      </c>
      <c r="L197" s="75" t="str">
        <f t="shared" si="75"/>
        <v>ALL</v>
      </c>
      <c r="M197" s="75" t="str">
        <f t="shared" si="76"/>
        <v>ALL</v>
      </c>
      <c r="N197" s="75" t="str">
        <f>IFERROR(VLOOKUP(C197,'PRICE LIST'!E:M,3,0),0)</f>
        <v>PACK</v>
      </c>
      <c r="O197" s="75" t="str">
        <f>IFERROR(VLOOKUP(C197,'PRICE LIST'!E:M,5,0),0)</f>
        <v>IDR</v>
      </c>
      <c r="P197" s="75">
        <f>IFERROR(VLOOKUP(C197,'PRICE LIST'!E:Z,8,0),0)</f>
        <v>50000</v>
      </c>
      <c r="Q197" s="75">
        <f>IFERROR(VLOOKUP(C197,'PRICE LIST'!E:Z,9,0),0)</f>
        <v>50000</v>
      </c>
      <c r="R197" s="75">
        <f>IFERROR(VLOOKUP(C197,'PRICE LIST'!E:Z,10,0),0)</f>
        <v>50000</v>
      </c>
      <c r="S197" s="75">
        <f>IFERROR(VLOOKUP(C197,'PRICE LIST'!E:Z,11,0),0)</f>
        <v>50000</v>
      </c>
      <c r="T197" s="75">
        <f>IFERROR(VLOOKUP(C197,'PRICE LIST'!E:Z,12,0),0)</f>
        <v>50000</v>
      </c>
      <c r="U197" s="75">
        <f>IFERROR(VLOOKUP(C197,'PRICE LIST'!E:Z,13,0),0)</f>
        <v>50000</v>
      </c>
      <c r="V197" s="75">
        <f>IFERROR(VLOOKUP(C197,'PRICE LIST'!E:Z,14,0),0)</f>
        <v>50000</v>
      </c>
      <c r="W197" s="75">
        <f>IFERROR(VLOOKUP(C197,'PRICE LIST'!E:Z,15,0),0)</f>
        <v>50000</v>
      </c>
      <c r="X197" s="75">
        <f>IFERROR(VLOOKUP(C197,'PRICE LIST'!E:Z,16,0),0)</f>
        <v>50000</v>
      </c>
      <c r="Y197" s="75">
        <f>IFERROR(VLOOKUP(C197,'PRICE LIST'!E:Z,17,0),0)</f>
        <v>50000</v>
      </c>
      <c r="Z197" s="75">
        <f>IFERROR(VLOOKUP(C197,'PRICE LIST'!E:Z,18,0),0)</f>
        <v>50000</v>
      </c>
      <c r="AA197" s="75">
        <f>IFERROR(VLOOKUP(C197,'PRICE LIST'!E:Z,19,0),0)</f>
        <v>50000</v>
      </c>
      <c r="AB197" s="178">
        <f t="shared" si="77"/>
        <v>3.1648373906548679</v>
      </c>
      <c r="AC197" s="178">
        <f t="shared" si="78"/>
        <v>3.1648373906548679</v>
      </c>
      <c r="AD197" s="178">
        <f t="shared" si="79"/>
        <v>3.1648373906548679</v>
      </c>
      <c r="AE197" s="178">
        <f t="shared" si="80"/>
        <v>3.1648373906548679</v>
      </c>
      <c r="AF197" s="178">
        <f t="shared" si="81"/>
        <v>3.1648373906548679</v>
      </c>
      <c r="AG197" s="178">
        <f t="shared" si="82"/>
        <v>3.1648373906548679</v>
      </c>
      <c r="AH197" s="178">
        <f t="shared" si="83"/>
        <v>3.1648373906548679</v>
      </c>
      <c r="AI197" s="178">
        <f t="shared" si="84"/>
        <v>3.1648373906548679</v>
      </c>
      <c r="AJ197" s="178">
        <f t="shared" si="85"/>
        <v>3.1648373906548679</v>
      </c>
      <c r="AK197" s="178">
        <f t="shared" si="86"/>
        <v>3.1648373906548679</v>
      </c>
      <c r="AL197" s="178">
        <f t="shared" si="87"/>
        <v>3.1648373906548679</v>
      </c>
      <c r="AM197" s="178">
        <f t="shared" si="88"/>
        <v>3.1648373906548679</v>
      </c>
      <c r="AN197" s="79">
        <v>1</v>
      </c>
      <c r="AO197" s="79">
        <v>1</v>
      </c>
      <c r="AP197" s="79">
        <v>1</v>
      </c>
      <c r="AQ197" s="79">
        <v>1</v>
      </c>
      <c r="AR197" s="79">
        <v>1</v>
      </c>
      <c r="AS197" s="79">
        <v>1</v>
      </c>
      <c r="AT197" s="79">
        <v>1</v>
      </c>
      <c r="AU197" s="79">
        <v>1</v>
      </c>
      <c r="AV197" s="79">
        <v>1</v>
      </c>
      <c r="AW197" s="79">
        <v>1</v>
      </c>
      <c r="AX197" s="79">
        <v>1</v>
      </c>
      <c r="AY197" s="79">
        <v>1</v>
      </c>
      <c r="AZ197" s="75">
        <f t="shared" si="89"/>
        <v>12</v>
      </c>
      <c r="BA197" s="77">
        <f t="shared" si="90"/>
        <v>1</v>
      </c>
      <c r="BC197" s="78">
        <f t="shared" si="91"/>
        <v>3.1648373906548679</v>
      </c>
      <c r="BD197" s="78">
        <f t="shared" si="92"/>
        <v>3.1648373906548679</v>
      </c>
      <c r="BE197" s="78">
        <f t="shared" si="93"/>
        <v>3.1648373906548679</v>
      </c>
      <c r="BF197" s="78">
        <f t="shared" si="94"/>
        <v>3.1648373906548679</v>
      </c>
      <c r="BG197" s="78">
        <f t="shared" si="95"/>
        <v>3.1648373906548679</v>
      </c>
      <c r="BH197" s="78">
        <f t="shared" si="96"/>
        <v>3.1648373906548679</v>
      </c>
      <c r="BI197" s="78">
        <f t="shared" si="97"/>
        <v>3.1648373906548679</v>
      </c>
      <c r="BJ197" s="78">
        <f t="shared" si="98"/>
        <v>3.1648373906548679</v>
      </c>
      <c r="BK197" s="78">
        <f t="shared" si="99"/>
        <v>3.1648373906548679</v>
      </c>
      <c r="BL197" s="78">
        <f t="shared" si="100"/>
        <v>3.1648373906548679</v>
      </c>
      <c r="BM197" s="78">
        <f t="shared" si="101"/>
        <v>3.1648373906548679</v>
      </c>
      <c r="BN197" s="78">
        <f t="shared" si="102"/>
        <v>3.1648373906548679</v>
      </c>
      <c r="BO197" s="78">
        <f t="shared" si="74"/>
        <v>37.978048687858411</v>
      </c>
      <c r="BP197" s="78">
        <f t="shared" si="103"/>
        <v>3.1648373906548675</v>
      </c>
    </row>
    <row r="198" spans="1:69">
      <c r="A198" s="79" t="s">
        <v>7127</v>
      </c>
      <c r="B198" s="74"/>
      <c r="C198" s="79" t="s">
        <v>10931</v>
      </c>
      <c r="D198" s="75" t="str">
        <f>INDEX('PRICE LIST'!$D:$D,MATCH(RUTIN!C198,'PRICE LIST'!$E:$E,0))</f>
        <v>SEKRUP</v>
      </c>
      <c r="E198" s="919" t="str">
        <f>IFERROR(VLOOKUP(C198,'PRICE LIST'!E:M,2,0),0)</f>
        <v>SEKRUP M4 + 3/4 CEMBUNG</v>
      </c>
      <c r="F198" s="187" t="s">
        <v>12671</v>
      </c>
      <c r="G198" s="79" t="s">
        <v>109</v>
      </c>
      <c r="H198" s="919">
        <f>IFERROR(IF(G198="FOH",VLOOKUP(C198,'PRICE LIST'!E:Z,20,0),IF(G198="OPEX",VLOOKUP(C198,'PRICE LIST'!E:Z,21,0),0)),0)</f>
        <v>0</v>
      </c>
      <c r="I198" s="919">
        <f>IFERROR(IF(G198="FOH",VLOOKUP(H198,'PRICE LIST'!X:Z,3,0),IF(G198="OPEX",VLOOKUP(H198,'PRICE LIST'!Y:Z,2,0),0)),0)</f>
        <v>0</v>
      </c>
      <c r="J198" s="206" t="s">
        <v>33</v>
      </c>
      <c r="K198" s="206" t="s">
        <v>183</v>
      </c>
      <c r="L198" s="75" t="str">
        <f t="shared" si="75"/>
        <v>ALL</v>
      </c>
      <c r="M198" s="75" t="str">
        <f t="shared" si="76"/>
        <v>ALL</v>
      </c>
      <c r="N198" s="75" t="str">
        <f>IFERROR(VLOOKUP(C198,'PRICE LIST'!E:M,3,0),0)</f>
        <v>PACK</v>
      </c>
      <c r="O198" s="75" t="str">
        <f>IFERROR(VLOOKUP(C198,'PRICE LIST'!E:M,5,0),0)</f>
        <v>IDR</v>
      </c>
      <c r="P198" s="75">
        <f>IFERROR(VLOOKUP(C198,'PRICE LIST'!E:Z,8,0),0)</f>
        <v>14000</v>
      </c>
      <c r="Q198" s="75">
        <f>IFERROR(VLOOKUP(C198,'PRICE LIST'!E:Z,9,0),0)</f>
        <v>14000</v>
      </c>
      <c r="R198" s="75">
        <f>IFERROR(VLOOKUP(C198,'PRICE LIST'!E:Z,10,0),0)</f>
        <v>14000</v>
      </c>
      <c r="S198" s="75">
        <f>IFERROR(VLOOKUP(C198,'PRICE LIST'!E:Z,11,0),0)</f>
        <v>14000</v>
      </c>
      <c r="T198" s="75">
        <f>IFERROR(VLOOKUP(C198,'PRICE LIST'!E:Z,12,0),0)</f>
        <v>14000</v>
      </c>
      <c r="U198" s="75">
        <f>IFERROR(VLOOKUP(C198,'PRICE LIST'!E:Z,13,0),0)</f>
        <v>14000</v>
      </c>
      <c r="V198" s="75">
        <f>IFERROR(VLOOKUP(C198,'PRICE LIST'!E:Z,14,0),0)</f>
        <v>14000</v>
      </c>
      <c r="W198" s="75">
        <f>IFERROR(VLOOKUP(C198,'PRICE LIST'!E:Z,15,0),0)</f>
        <v>14000</v>
      </c>
      <c r="X198" s="75">
        <f>IFERROR(VLOOKUP(C198,'PRICE LIST'!E:Z,16,0),0)</f>
        <v>14000</v>
      </c>
      <c r="Y198" s="75">
        <f>IFERROR(VLOOKUP(C198,'PRICE LIST'!E:Z,17,0),0)</f>
        <v>14000</v>
      </c>
      <c r="Z198" s="75">
        <f>IFERROR(VLOOKUP(C198,'PRICE LIST'!E:Z,18,0),0)</f>
        <v>14000</v>
      </c>
      <c r="AA198" s="75">
        <f>IFERROR(VLOOKUP(C198,'PRICE LIST'!E:Z,19,0),0)</f>
        <v>14000</v>
      </c>
      <c r="AB198" s="178">
        <f t="shared" si="77"/>
        <v>0.88615446938336306</v>
      </c>
      <c r="AC198" s="178">
        <f t="shared" si="78"/>
        <v>0.88615446938336306</v>
      </c>
      <c r="AD198" s="178">
        <f t="shared" si="79"/>
        <v>0.88615446938336306</v>
      </c>
      <c r="AE198" s="178">
        <f t="shared" si="80"/>
        <v>0.88615446938336306</v>
      </c>
      <c r="AF198" s="178">
        <f t="shared" si="81"/>
        <v>0.88615446938336306</v>
      </c>
      <c r="AG198" s="178">
        <f t="shared" si="82"/>
        <v>0.88615446938336306</v>
      </c>
      <c r="AH198" s="178">
        <f t="shared" si="83"/>
        <v>0.88615446938336306</v>
      </c>
      <c r="AI198" s="178">
        <f t="shared" si="84"/>
        <v>0.88615446938336306</v>
      </c>
      <c r="AJ198" s="178">
        <f t="shared" si="85"/>
        <v>0.88615446938336306</v>
      </c>
      <c r="AK198" s="178">
        <f t="shared" si="86"/>
        <v>0.88615446938336306</v>
      </c>
      <c r="AL198" s="178">
        <f t="shared" si="87"/>
        <v>0.88615446938336306</v>
      </c>
      <c r="AM198" s="178">
        <f t="shared" si="88"/>
        <v>0.88615446938336306</v>
      </c>
      <c r="AN198" s="79">
        <v>1</v>
      </c>
      <c r="AO198" s="79"/>
      <c r="AP198" s="79">
        <v>1</v>
      </c>
      <c r="AQ198" s="79"/>
      <c r="AR198" s="79">
        <v>1</v>
      </c>
      <c r="AS198" s="79"/>
      <c r="AT198" s="79">
        <v>1</v>
      </c>
      <c r="AU198" s="79"/>
      <c r="AV198" s="79">
        <v>1</v>
      </c>
      <c r="AW198" s="79"/>
      <c r="AX198" s="79">
        <v>1</v>
      </c>
      <c r="AY198" s="79"/>
      <c r="AZ198" s="75">
        <f t="shared" si="89"/>
        <v>6</v>
      </c>
      <c r="BA198" s="77">
        <f t="shared" si="90"/>
        <v>0.5</v>
      </c>
      <c r="BC198" s="78">
        <f t="shared" si="91"/>
        <v>0.88615446938336306</v>
      </c>
      <c r="BD198" s="78">
        <f t="shared" si="92"/>
        <v>0</v>
      </c>
      <c r="BE198" s="78">
        <f t="shared" si="93"/>
        <v>0.88615446938336306</v>
      </c>
      <c r="BF198" s="78">
        <f t="shared" si="94"/>
        <v>0</v>
      </c>
      <c r="BG198" s="78">
        <f t="shared" si="95"/>
        <v>0.88615446938336306</v>
      </c>
      <c r="BH198" s="78">
        <f t="shared" si="96"/>
        <v>0</v>
      </c>
      <c r="BI198" s="78">
        <f t="shared" si="97"/>
        <v>0.88615446938336306</v>
      </c>
      <c r="BJ198" s="78">
        <f t="shared" si="98"/>
        <v>0</v>
      </c>
      <c r="BK198" s="78">
        <f t="shared" si="99"/>
        <v>0.88615446938336306</v>
      </c>
      <c r="BL198" s="78">
        <f t="shared" si="100"/>
        <v>0</v>
      </c>
      <c r="BM198" s="78">
        <f t="shared" si="101"/>
        <v>0.88615446938336306</v>
      </c>
      <c r="BN198" s="78">
        <f t="shared" si="102"/>
        <v>0</v>
      </c>
      <c r="BO198" s="78">
        <f t="shared" si="74"/>
        <v>5.3169268163001782</v>
      </c>
      <c r="BP198" s="78">
        <f t="shared" si="103"/>
        <v>0.44307723469168153</v>
      </c>
    </row>
    <row r="199" spans="1:69">
      <c r="A199" s="79" t="s">
        <v>7127</v>
      </c>
      <c r="B199" s="74"/>
      <c r="C199" s="79" t="s">
        <v>10838</v>
      </c>
      <c r="D199" s="75" t="str">
        <f>INDEX('PRICE LIST'!$D:$D,MATCH(RUTIN!C199,'PRICE LIST'!$E:$E,0))</f>
        <v>BOLT</v>
      </c>
      <c r="E199" s="919" t="str">
        <f>IFERROR(VLOOKUP(C199,'PRICE LIST'!E:M,2,0),0)</f>
        <v>BAUT L2.5 X 10</v>
      </c>
      <c r="F199" s="187" t="s">
        <v>12671</v>
      </c>
      <c r="G199" s="79" t="s">
        <v>109</v>
      </c>
      <c r="H199" s="919">
        <f>IFERROR(IF(G199="FOH",VLOOKUP(C199,'PRICE LIST'!E:Z,20,0),IF(G199="OPEX",VLOOKUP(C199,'PRICE LIST'!E:Z,21,0),0)),0)</f>
        <v>0</v>
      </c>
      <c r="I199" s="919">
        <f>IFERROR(IF(G199="FOH",VLOOKUP(H199,'PRICE LIST'!X:Z,3,0),IF(G199="OPEX",VLOOKUP(H199,'PRICE LIST'!Y:Z,2,0),0)),0)</f>
        <v>0</v>
      </c>
      <c r="J199" s="206" t="s">
        <v>33</v>
      </c>
      <c r="K199" s="206" t="s">
        <v>183</v>
      </c>
      <c r="L199" s="75" t="str">
        <f t="shared" si="75"/>
        <v>ALL</v>
      </c>
      <c r="M199" s="75" t="str">
        <f t="shared" si="76"/>
        <v>ALL</v>
      </c>
      <c r="N199" s="75" t="str">
        <f>IFERROR(VLOOKUP(C199,'PRICE LIST'!E:M,3,0),0)</f>
        <v>PACK</v>
      </c>
      <c r="O199" s="75" t="str">
        <f>IFERROR(VLOOKUP(C199,'PRICE LIST'!E:M,5,0),0)</f>
        <v>IDR</v>
      </c>
      <c r="P199" s="75">
        <f>IFERROR(VLOOKUP(C199,'PRICE LIST'!E:Z,8,0),0)</f>
        <v>75000</v>
      </c>
      <c r="Q199" s="75">
        <f>IFERROR(VLOOKUP(C199,'PRICE LIST'!E:Z,9,0),0)</f>
        <v>75000</v>
      </c>
      <c r="R199" s="75">
        <f>IFERROR(VLOOKUP(C199,'PRICE LIST'!E:Z,10,0),0)</f>
        <v>75000</v>
      </c>
      <c r="S199" s="75">
        <f>IFERROR(VLOOKUP(C199,'PRICE LIST'!E:Z,11,0),0)</f>
        <v>75000</v>
      </c>
      <c r="T199" s="75">
        <f>IFERROR(VLOOKUP(C199,'PRICE LIST'!E:Z,12,0),0)</f>
        <v>75000</v>
      </c>
      <c r="U199" s="75">
        <f>IFERROR(VLOOKUP(C199,'PRICE LIST'!E:Z,13,0),0)</f>
        <v>75000</v>
      </c>
      <c r="V199" s="75">
        <f>IFERROR(VLOOKUP(C199,'PRICE LIST'!E:Z,14,0),0)</f>
        <v>75000</v>
      </c>
      <c r="W199" s="75">
        <f>IFERROR(VLOOKUP(C199,'PRICE LIST'!E:Z,15,0),0)</f>
        <v>75000</v>
      </c>
      <c r="X199" s="75">
        <f>IFERROR(VLOOKUP(C199,'PRICE LIST'!E:Z,16,0),0)</f>
        <v>75000</v>
      </c>
      <c r="Y199" s="75">
        <f>IFERROR(VLOOKUP(C199,'PRICE LIST'!E:Z,17,0),0)</f>
        <v>75000</v>
      </c>
      <c r="Z199" s="75">
        <f>IFERROR(VLOOKUP(C199,'PRICE LIST'!E:Z,18,0),0)</f>
        <v>75000</v>
      </c>
      <c r="AA199" s="75">
        <f>IFERROR(VLOOKUP(C199,'PRICE LIST'!E:Z,19,0),0)</f>
        <v>75000</v>
      </c>
      <c r="AB199" s="178">
        <f t="shared" si="77"/>
        <v>4.7472560859823023</v>
      </c>
      <c r="AC199" s="178">
        <f t="shared" si="78"/>
        <v>4.7472560859823023</v>
      </c>
      <c r="AD199" s="178">
        <f t="shared" si="79"/>
        <v>4.7472560859823023</v>
      </c>
      <c r="AE199" s="178">
        <f t="shared" si="80"/>
        <v>4.7472560859823023</v>
      </c>
      <c r="AF199" s="178">
        <f t="shared" si="81"/>
        <v>4.7472560859823023</v>
      </c>
      <c r="AG199" s="178">
        <f t="shared" si="82"/>
        <v>4.7472560859823023</v>
      </c>
      <c r="AH199" s="178">
        <f t="shared" si="83"/>
        <v>4.7472560859823023</v>
      </c>
      <c r="AI199" s="178">
        <f t="shared" si="84"/>
        <v>4.7472560859823023</v>
      </c>
      <c r="AJ199" s="178">
        <f t="shared" si="85"/>
        <v>4.7472560859823023</v>
      </c>
      <c r="AK199" s="178">
        <f t="shared" si="86"/>
        <v>4.7472560859823023</v>
      </c>
      <c r="AL199" s="178">
        <f t="shared" si="87"/>
        <v>4.7472560859823023</v>
      </c>
      <c r="AM199" s="178">
        <f t="shared" si="88"/>
        <v>4.7472560859823023</v>
      </c>
      <c r="AN199" s="79">
        <v>2</v>
      </c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5">
        <f t="shared" si="89"/>
        <v>2</v>
      </c>
      <c r="BA199" s="77">
        <f t="shared" si="90"/>
        <v>0.16666666666666666</v>
      </c>
      <c r="BC199" s="78">
        <f t="shared" si="91"/>
        <v>9.4945121719646046</v>
      </c>
      <c r="BD199" s="78">
        <f t="shared" si="92"/>
        <v>0</v>
      </c>
      <c r="BE199" s="78">
        <f t="shared" si="93"/>
        <v>0</v>
      </c>
      <c r="BF199" s="78">
        <f t="shared" si="94"/>
        <v>0</v>
      </c>
      <c r="BG199" s="78">
        <f t="shared" si="95"/>
        <v>0</v>
      </c>
      <c r="BH199" s="78">
        <f t="shared" si="96"/>
        <v>0</v>
      </c>
      <c r="BI199" s="78">
        <f t="shared" si="97"/>
        <v>0</v>
      </c>
      <c r="BJ199" s="78">
        <f t="shared" si="98"/>
        <v>0</v>
      </c>
      <c r="BK199" s="78">
        <f t="shared" si="99"/>
        <v>0</v>
      </c>
      <c r="BL199" s="78">
        <f t="shared" si="100"/>
        <v>0</v>
      </c>
      <c r="BM199" s="78">
        <f t="shared" si="101"/>
        <v>0</v>
      </c>
      <c r="BN199" s="78">
        <f t="shared" si="102"/>
        <v>0</v>
      </c>
      <c r="BO199" s="78">
        <f t="shared" si="74"/>
        <v>9.4945121719646046</v>
      </c>
      <c r="BP199" s="78">
        <f t="shared" si="103"/>
        <v>0.79120934766371709</v>
      </c>
    </row>
    <row r="200" spans="1:69">
      <c r="A200" s="79" t="s">
        <v>7127</v>
      </c>
      <c r="B200" s="74"/>
      <c r="C200" s="79" t="s">
        <v>1482</v>
      </c>
      <c r="D200" s="75" t="str">
        <f>INDEX('PRICE LIST'!$D:$D,MATCH(RUTIN!C200,'PRICE LIST'!$E:$E,0))</f>
        <v>TZ TAPEZ</v>
      </c>
      <c r="E200" s="919" t="str">
        <f>IFERROR(VLOOKUP(C200,'PRICE LIST'!E:M,2,0),0)</f>
        <v>TZ TAPEZ 18MM</v>
      </c>
      <c r="F200" s="187" t="s">
        <v>13606</v>
      </c>
      <c r="G200" s="79" t="s">
        <v>109</v>
      </c>
      <c r="H200" s="919" t="str">
        <f>IFERROR(IF(G200="FOH",VLOOKUP(C200,'PRICE LIST'!E:Z,20,0),IF(G200="OPEX",VLOOKUP(C200,'PRICE LIST'!E:Z,21,0),0)),0)</f>
        <v>FIX PPN</v>
      </c>
      <c r="I200" s="919" t="str">
        <f>IFERROR(IF(G200="FOH",VLOOKUP(H200,'PRICE LIST'!X:Z,3,0),IF(G200="OPEX",VLOOKUP(H200,'PRICE LIST'!Y:Z,2,0),0)),0)</f>
        <v>B</v>
      </c>
      <c r="J200" s="206" t="s">
        <v>33</v>
      </c>
      <c r="K200" s="206" t="s">
        <v>183</v>
      </c>
      <c r="L200" s="75" t="str">
        <f t="shared" si="75"/>
        <v>ALL</v>
      </c>
      <c r="M200" s="75" t="str">
        <f t="shared" si="76"/>
        <v>ALL</v>
      </c>
      <c r="N200" s="75" t="str">
        <f>IFERROR(VLOOKUP(C200,'PRICE LIST'!E:M,3,0),0)</f>
        <v>PCS</v>
      </c>
      <c r="O200" s="75" t="str">
        <f>IFERROR(VLOOKUP(C200,'PRICE LIST'!E:M,5,0),0)</f>
        <v>IDR</v>
      </c>
      <c r="P200" s="75">
        <f>IFERROR(VLOOKUP(C200,'PRICE LIST'!E:Z,8,0),0)</f>
        <v>385000</v>
      </c>
      <c r="Q200" s="75">
        <f>IFERROR(VLOOKUP(C200,'PRICE LIST'!E:Z,9,0),0)</f>
        <v>385000</v>
      </c>
      <c r="R200" s="75">
        <f>IFERROR(VLOOKUP(C200,'PRICE LIST'!E:Z,10,0),0)</f>
        <v>385000</v>
      </c>
      <c r="S200" s="75">
        <f>IFERROR(VLOOKUP(C200,'PRICE LIST'!E:Z,11,0),0)</f>
        <v>385000</v>
      </c>
      <c r="T200" s="75">
        <f>IFERROR(VLOOKUP(C200,'PRICE LIST'!E:Z,12,0),0)</f>
        <v>385000</v>
      </c>
      <c r="U200" s="75">
        <f>IFERROR(VLOOKUP(C200,'PRICE LIST'!E:Z,13,0),0)</f>
        <v>385000</v>
      </c>
      <c r="V200" s="75">
        <f>IFERROR(VLOOKUP(C200,'PRICE LIST'!E:Z,14,0),0)</f>
        <v>385000</v>
      </c>
      <c r="W200" s="75">
        <f>IFERROR(VLOOKUP(C200,'PRICE LIST'!E:Z,15,0),0)</f>
        <v>385000</v>
      </c>
      <c r="X200" s="75">
        <f>IFERROR(VLOOKUP(C200,'PRICE LIST'!E:Z,16,0),0)</f>
        <v>385000</v>
      </c>
      <c r="Y200" s="75">
        <f>IFERROR(VLOOKUP(C200,'PRICE LIST'!E:Z,17,0),0)</f>
        <v>385000</v>
      </c>
      <c r="Z200" s="75">
        <f>IFERROR(VLOOKUP(C200,'PRICE LIST'!E:Z,18,0),0)</f>
        <v>385000</v>
      </c>
      <c r="AA200" s="75">
        <f>IFERROR(VLOOKUP(C200,'PRICE LIST'!E:Z,19,0),0)</f>
        <v>385000</v>
      </c>
      <c r="AB200" s="178">
        <f t="shared" si="77"/>
        <v>24.369247908042485</v>
      </c>
      <c r="AC200" s="178">
        <f t="shared" si="78"/>
        <v>24.369247908042485</v>
      </c>
      <c r="AD200" s="178">
        <f t="shared" si="79"/>
        <v>24.369247908042485</v>
      </c>
      <c r="AE200" s="178">
        <f t="shared" si="80"/>
        <v>24.369247908042485</v>
      </c>
      <c r="AF200" s="178">
        <f t="shared" si="81"/>
        <v>24.369247908042485</v>
      </c>
      <c r="AG200" s="178">
        <f t="shared" si="82"/>
        <v>24.369247908042485</v>
      </c>
      <c r="AH200" s="178">
        <f t="shared" si="83"/>
        <v>24.369247908042485</v>
      </c>
      <c r="AI200" s="178">
        <f t="shared" si="84"/>
        <v>24.369247908042485</v>
      </c>
      <c r="AJ200" s="178">
        <f t="shared" si="85"/>
        <v>24.369247908042485</v>
      </c>
      <c r="AK200" s="178">
        <f t="shared" si="86"/>
        <v>24.369247908042485</v>
      </c>
      <c r="AL200" s="178">
        <f t="shared" si="87"/>
        <v>24.369247908042485</v>
      </c>
      <c r="AM200" s="178">
        <f t="shared" si="88"/>
        <v>24.369247908042485</v>
      </c>
      <c r="AN200" s="79">
        <v>14</v>
      </c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5">
        <f t="shared" si="89"/>
        <v>14</v>
      </c>
      <c r="BA200" s="77">
        <f t="shared" si="90"/>
        <v>1.1666666666666667</v>
      </c>
      <c r="BC200" s="78">
        <f t="shared" si="91"/>
        <v>341.16947071259477</v>
      </c>
      <c r="BD200" s="78">
        <f t="shared" si="92"/>
        <v>0</v>
      </c>
      <c r="BE200" s="78">
        <f t="shared" si="93"/>
        <v>0</v>
      </c>
      <c r="BF200" s="78">
        <f t="shared" si="94"/>
        <v>0</v>
      </c>
      <c r="BG200" s="78">
        <f t="shared" si="95"/>
        <v>0</v>
      </c>
      <c r="BH200" s="78">
        <f t="shared" si="96"/>
        <v>0</v>
      </c>
      <c r="BI200" s="78">
        <f t="shared" si="97"/>
        <v>0</v>
      </c>
      <c r="BJ200" s="78">
        <f t="shared" si="98"/>
        <v>0</v>
      </c>
      <c r="BK200" s="78">
        <f t="shared" si="99"/>
        <v>0</v>
      </c>
      <c r="BL200" s="78">
        <f t="shared" si="100"/>
        <v>0</v>
      </c>
      <c r="BM200" s="78">
        <f t="shared" si="101"/>
        <v>0</v>
      </c>
      <c r="BN200" s="78">
        <f t="shared" si="102"/>
        <v>0</v>
      </c>
      <c r="BO200" s="78">
        <f t="shared" si="74"/>
        <v>341.16947071259477</v>
      </c>
      <c r="BP200" s="78">
        <f t="shared" si="103"/>
        <v>28.430789226049566</v>
      </c>
    </row>
    <row r="201" spans="1:69" s="918" customFormat="1" ht="14.25" customHeight="1">
      <c r="A201" s="79" t="s">
        <v>7127</v>
      </c>
      <c r="B201" s="74"/>
      <c r="C201" s="79" t="s">
        <v>1491</v>
      </c>
      <c r="D201" s="75" t="str">
        <f>INDEX('PRICE LIST'!$D:$D,MATCH(RUTIN!C201,'PRICE LIST'!$E:$E,0))</f>
        <v>ISI LABEL IT</v>
      </c>
      <c r="E201" s="919" t="str">
        <f>IFERROR(VLOOKUP(C201,'PRICE LIST'!E:M,2,0),0)</f>
        <v>ISI LABEL IT PITA CASIO</v>
      </c>
      <c r="F201" s="187" t="s">
        <v>13607</v>
      </c>
      <c r="G201" s="79" t="s">
        <v>109</v>
      </c>
      <c r="H201" s="919" t="str">
        <f>IFERROR(IF(G201="FOH",VLOOKUP(C201,'PRICE LIST'!E:Z,20,0),IF(G201="OPEX",VLOOKUP(C201,'PRICE LIST'!E:Z,21,0),0)),0)</f>
        <v>FIX PPN</v>
      </c>
      <c r="I201" s="919" t="str">
        <f>IFERROR(IF(G201="FOH",VLOOKUP(H201,'PRICE LIST'!X:Z,3,0),IF(G201="OPEX",VLOOKUP(H201,'PRICE LIST'!Y:Z,2,0),0)),0)</f>
        <v>B</v>
      </c>
      <c r="J201" s="206" t="s">
        <v>33</v>
      </c>
      <c r="K201" s="206" t="s">
        <v>183</v>
      </c>
      <c r="L201" s="75" t="str">
        <f t="shared" si="75"/>
        <v>ALL</v>
      </c>
      <c r="M201" s="75" t="str">
        <f t="shared" si="76"/>
        <v>ALL</v>
      </c>
      <c r="N201" s="75" t="str">
        <f>IFERROR(VLOOKUP(C201,'PRICE LIST'!E:M,3,0),0)</f>
        <v>PCS</v>
      </c>
      <c r="O201" s="75" t="str">
        <f>IFERROR(VLOOKUP(C201,'PRICE LIST'!E:M,5,0),0)</f>
        <v>IDR</v>
      </c>
      <c r="P201" s="75">
        <f>IFERROR(VLOOKUP(C201,'PRICE LIST'!E:Z,8,0),0)</f>
        <v>169125</v>
      </c>
      <c r="Q201" s="75">
        <f>IFERROR(VLOOKUP(C201,'PRICE LIST'!E:Z,9,0),0)</f>
        <v>169125</v>
      </c>
      <c r="R201" s="75">
        <f>IFERROR(VLOOKUP(C201,'PRICE LIST'!E:Z,10,0),0)</f>
        <v>169125</v>
      </c>
      <c r="S201" s="75">
        <f>IFERROR(VLOOKUP(C201,'PRICE LIST'!E:Z,11,0),0)</f>
        <v>169125</v>
      </c>
      <c r="T201" s="75">
        <f>IFERROR(VLOOKUP(C201,'PRICE LIST'!E:Z,12,0),0)</f>
        <v>169125</v>
      </c>
      <c r="U201" s="75">
        <f>IFERROR(VLOOKUP(C201,'PRICE LIST'!E:Z,13,0),0)</f>
        <v>169125</v>
      </c>
      <c r="V201" s="75">
        <f>IFERROR(VLOOKUP(C201,'PRICE LIST'!E:Z,14,0),0)</f>
        <v>169125</v>
      </c>
      <c r="W201" s="75">
        <f>IFERROR(VLOOKUP(C201,'PRICE LIST'!E:Z,15,0),0)</f>
        <v>169125</v>
      </c>
      <c r="X201" s="75">
        <f>IFERROR(VLOOKUP(C201,'PRICE LIST'!E:Z,16,0),0)</f>
        <v>169125</v>
      </c>
      <c r="Y201" s="75">
        <f>IFERROR(VLOOKUP(C201,'PRICE LIST'!E:Z,17,0),0)</f>
        <v>169125</v>
      </c>
      <c r="Z201" s="75">
        <f>IFERROR(VLOOKUP(C201,'PRICE LIST'!E:Z,18,0),0)</f>
        <v>169125</v>
      </c>
      <c r="AA201" s="75">
        <f>IFERROR(VLOOKUP(C201,'PRICE LIST'!E:Z,19,0),0)</f>
        <v>169125</v>
      </c>
      <c r="AB201" s="178">
        <f t="shared" si="77"/>
        <v>10.705062473890091</v>
      </c>
      <c r="AC201" s="178">
        <f t="shared" si="78"/>
        <v>10.705062473890091</v>
      </c>
      <c r="AD201" s="178">
        <f t="shared" si="79"/>
        <v>10.705062473890091</v>
      </c>
      <c r="AE201" s="178">
        <f t="shared" si="80"/>
        <v>10.705062473890091</v>
      </c>
      <c r="AF201" s="178">
        <f t="shared" si="81"/>
        <v>10.705062473890091</v>
      </c>
      <c r="AG201" s="178">
        <f t="shared" si="82"/>
        <v>10.705062473890091</v>
      </c>
      <c r="AH201" s="178">
        <f t="shared" si="83"/>
        <v>10.705062473890091</v>
      </c>
      <c r="AI201" s="178">
        <f t="shared" si="84"/>
        <v>10.705062473890091</v>
      </c>
      <c r="AJ201" s="178">
        <f t="shared" si="85"/>
        <v>10.705062473890091</v>
      </c>
      <c r="AK201" s="178">
        <f t="shared" si="86"/>
        <v>10.705062473890091</v>
      </c>
      <c r="AL201" s="178">
        <f t="shared" si="87"/>
        <v>10.705062473890091</v>
      </c>
      <c r="AM201" s="178">
        <f t="shared" si="88"/>
        <v>10.705062473890091</v>
      </c>
      <c r="AN201" s="79">
        <v>1</v>
      </c>
      <c r="AO201" s="79">
        <v>1</v>
      </c>
      <c r="AP201" s="79">
        <v>1</v>
      </c>
      <c r="AQ201" s="79">
        <v>1</v>
      </c>
      <c r="AR201" s="79">
        <v>1</v>
      </c>
      <c r="AS201" s="79">
        <v>1</v>
      </c>
      <c r="AT201" s="79">
        <v>1</v>
      </c>
      <c r="AU201" s="79">
        <v>1</v>
      </c>
      <c r="AV201" s="79">
        <v>1</v>
      </c>
      <c r="AW201" s="79">
        <v>1</v>
      </c>
      <c r="AX201" s="79">
        <v>1</v>
      </c>
      <c r="AY201" s="79">
        <v>1</v>
      </c>
      <c r="AZ201" s="75">
        <f t="shared" si="89"/>
        <v>12</v>
      </c>
      <c r="BA201" s="77">
        <f t="shared" si="90"/>
        <v>1</v>
      </c>
      <c r="BB201" s="322"/>
      <c r="BC201" s="78">
        <f t="shared" si="91"/>
        <v>10.705062473890091</v>
      </c>
      <c r="BD201" s="78">
        <f t="shared" si="92"/>
        <v>10.705062473890091</v>
      </c>
      <c r="BE201" s="78">
        <f t="shared" si="93"/>
        <v>10.705062473890091</v>
      </c>
      <c r="BF201" s="78">
        <f t="shared" si="94"/>
        <v>10.705062473890091</v>
      </c>
      <c r="BG201" s="78">
        <f t="shared" si="95"/>
        <v>10.705062473890091</v>
      </c>
      <c r="BH201" s="78">
        <f t="shared" si="96"/>
        <v>10.705062473890091</v>
      </c>
      <c r="BI201" s="78">
        <f t="shared" si="97"/>
        <v>10.705062473890091</v>
      </c>
      <c r="BJ201" s="78">
        <f t="shared" si="98"/>
        <v>10.705062473890091</v>
      </c>
      <c r="BK201" s="78">
        <f t="shared" si="99"/>
        <v>10.705062473890091</v>
      </c>
      <c r="BL201" s="78">
        <f t="shared" si="100"/>
        <v>10.705062473890091</v>
      </c>
      <c r="BM201" s="78">
        <f t="shared" si="101"/>
        <v>10.705062473890091</v>
      </c>
      <c r="BN201" s="78">
        <f t="shared" si="102"/>
        <v>10.705062473890091</v>
      </c>
      <c r="BO201" s="78">
        <f t="shared" si="74"/>
        <v>128.46074968668111</v>
      </c>
      <c r="BP201" s="78">
        <f t="shared" si="103"/>
        <v>10.705062473890093</v>
      </c>
      <c r="BQ201" s="321"/>
    </row>
    <row r="202" spans="1:69" s="918" customFormat="1" ht="14.25" customHeight="1">
      <c r="A202" s="79" t="s">
        <v>7127</v>
      </c>
      <c r="B202" s="74"/>
      <c r="C202" s="79" t="s">
        <v>12337</v>
      </c>
      <c r="D202" s="75" t="str">
        <f>INDEX('PRICE LIST'!$D:$D,MATCH(RUTIN!C202,'PRICE LIST'!$E:$E,0))</f>
        <v>STOP KONTAK</v>
      </c>
      <c r="E202" s="919" t="str">
        <f>IFERROR(VLOOKUP(C202,'PRICE LIST'!E:M,2,0),0)</f>
        <v>STOP KONTAK ISI 3</v>
      </c>
      <c r="F202" s="187" t="s">
        <v>16028</v>
      </c>
      <c r="G202" s="79" t="s">
        <v>109</v>
      </c>
      <c r="H202" s="919">
        <f>IFERROR(IF(G202="FOH",VLOOKUP(C202,'PRICE LIST'!E:Z,20,0),IF(G202="OPEX",VLOOKUP(C202,'PRICE LIST'!E:Z,21,0),0)),0)</f>
        <v>0</v>
      </c>
      <c r="I202" s="919">
        <f>IFERROR(IF(G202="FOH",VLOOKUP(H202,'PRICE LIST'!X:Z,3,0),IF(G202="OPEX",VLOOKUP(H202,'PRICE LIST'!Y:Z,2,0),0)),0)</f>
        <v>0</v>
      </c>
      <c r="J202" s="206" t="s">
        <v>33</v>
      </c>
      <c r="K202" s="206" t="s">
        <v>183</v>
      </c>
      <c r="L202" s="75" t="str">
        <f t="shared" si="75"/>
        <v>ALL</v>
      </c>
      <c r="M202" s="75" t="str">
        <f t="shared" si="76"/>
        <v>ALL</v>
      </c>
      <c r="N202" s="75" t="str">
        <f>IFERROR(VLOOKUP(C202,'PRICE LIST'!E:M,3,0),0)</f>
        <v>PCS</v>
      </c>
      <c r="O202" s="75" t="str">
        <f>IFERROR(VLOOKUP(C202,'PRICE LIST'!E:M,5,0),0)</f>
        <v>IDR</v>
      </c>
      <c r="P202" s="75">
        <f>IFERROR(VLOOKUP(C202,'PRICE LIST'!E:Z,8,0),0)</f>
        <v>51250</v>
      </c>
      <c r="Q202" s="75">
        <f>IFERROR(VLOOKUP(C202,'PRICE LIST'!E:Z,9,0),0)</f>
        <v>51250</v>
      </c>
      <c r="R202" s="75">
        <f>IFERROR(VLOOKUP(C202,'PRICE LIST'!E:Z,10,0),0)</f>
        <v>51250</v>
      </c>
      <c r="S202" s="75">
        <f>IFERROR(VLOOKUP(C202,'PRICE LIST'!E:Z,11,0),0)</f>
        <v>51250</v>
      </c>
      <c r="T202" s="75">
        <f>IFERROR(VLOOKUP(C202,'PRICE LIST'!E:Z,12,0),0)</f>
        <v>51250</v>
      </c>
      <c r="U202" s="75">
        <f>IFERROR(VLOOKUP(C202,'PRICE LIST'!E:Z,13,0),0)</f>
        <v>51250</v>
      </c>
      <c r="V202" s="75">
        <f>IFERROR(VLOOKUP(C202,'PRICE LIST'!E:Z,14,0),0)</f>
        <v>51750</v>
      </c>
      <c r="W202" s="75">
        <f>IFERROR(VLOOKUP(C202,'PRICE LIST'!E:Z,15,0),0)</f>
        <v>51750</v>
      </c>
      <c r="X202" s="75">
        <f>IFERROR(VLOOKUP(C202,'PRICE LIST'!E:Z,16,0),0)</f>
        <v>51750</v>
      </c>
      <c r="Y202" s="75">
        <f>IFERROR(VLOOKUP(C202,'PRICE LIST'!E:Z,17,0),0)</f>
        <v>51750</v>
      </c>
      <c r="Z202" s="75">
        <f>IFERROR(VLOOKUP(C202,'PRICE LIST'!E:Z,18,0),0)</f>
        <v>51750</v>
      </c>
      <c r="AA202" s="75">
        <f>IFERROR(VLOOKUP(C202,'PRICE LIST'!E:Z,19,0),0)</f>
        <v>51750</v>
      </c>
      <c r="AB202" s="178">
        <f t="shared" si="77"/>
        <v>3.2439583254212399</v>
      </c>
      <c r="AC202" s="178">
        <f t="shared" si="78"/>
        <v>3.2439583254212399</v>
      </c>
      <c r="AD202" s="178">
        <f t="shared" si="79"/>
        <v>3.2439583254212399</v>
      </c>
      <c r="AE202" s="178">
        <f t="shared" si="80"/>
        <v>3.2439583254212399</v>
      </c>
      <c r="AF202" s="178">
        <f t="shared" si="81"/>
        <v>3.2439583254212399</v>
      </c>
      <c r="AG202" s="178">
        <f t="shared" si="82"/>
        <v>3.2439583254212399</v>
      </c>
      <c r="AH202" s="178">
        <f t="shared" si="83"/>
        <v>3.2756066993277884</v>
      </c>
      <c r="AI202" s="178">
        <f t="shared" si="84"/>
        <v>3.2756066993277884</v>
      </c>
      <c r="AJ202" s="178">
        <f t="shared" si="85"/>
        <v>3.2756066993277884</v>
      </c>
      <c r="AK202" s="178">
        <f t="shared" si="86"/>
        <v>3.2756066993277884</v>
      </c>
      <c r="AL202" s="178">
        <f t="shared" si="87"/>
        <v>3.2756066993277884</v>
      </c>
      <c r="AM202" s="178">
        <f t="shared" si="88"/>
        <v>3.2756066993277884</v>
      </c>
      <c r="AN202" s="79">
        <v>1</v>
      </c>
      <c r="AO202" s="79">
        <v>1</v>
      </c>
      <c r="AP202" s="79">
        <v>1</v>
      </c>
      <c r="AQ202" s="79">
        <v>1</v>
      </c>
      <c r="AR202" s="79">
        <v>1</v>
      </c>
      <c r="AS202" s="79">
        <v>1</v>
      </c>
      <c r="AT202" s="79">
        <v>1</v>
      </c>
      <c r="AU202" s="79">
        <v>1</v>
      </c>
      <c r="AV202" s="79">
        <v>1</v>
      </c>
      <c r="AW202" s="79">
        <v>1</v>
      </c>
      <c r="AX202" s="79">
        <v>1</v>
      </c>
      <c r="AY202" s="79">
        <v>1</v>
      </c>
      <c r="AZ202" s="75">
        <f t="shared" si="89"/>
        <v>12</v>
      </c>
      <c r="BA202" s="77">
        <f t="shared" si="90"/>
        <v>1</v>
      </c>
      <c r="BB202" s="322"/>
      <c r="BC202" s="78">
        <f t="shared" si="91"/>
        <v>3.2439583254212399</v>
      </c>
      <c r="BD202" s="78">
        <f t="shared" si="92"/>
        <v>3.2439583254212399</v>
      </c>
      <c r="BE202" s="78">
        <f t="shared" si="93"/>
        <v>3.2439583254212399</v>
      </c>
      <c r="BF202" s="78">
        <f t="shared" si="94"/>
        <v>3.2439583254212399</v>
      </c>
      <c r="BG202" s="78">
        <f t="shared" si="95"/>
        <v>3.2439583254212399</v>
      </c>
      <c r="BH202" s="78">
        <f t="shared" si="96"/>
        <v>3.2439583254212399</v>
      </c>
      <c r="BI202" s="78">
        <f t="shared" si="97"/>
        <v>3.2756066993277884</v>
      </c>
      <c r="BJ202" s="78">
        <f t="shared" si="98"/>
        <v>3.2756066993277884</v>
      </c>
      <c r="BK202" s="78">
        <f t="shared" si="99"/>
        <v>3.2756066993277884</v>
      </c>
      <c r="BL202" s="78">
        <f t="shared" si="100"/>
        <v>3.2756066993277884</v>
      </c>
      <c r="BM202" s="78">
        <f t="shared" si="101"/>
        <v>3.2756066993277884</v>
      </c>
      <c r="BN202" s="78">
        <f t="shared" si="102"/>
        <v>3.2756066993277884</v>
      </c>
      <c r="BO202" s="78">
        <f t="shared" si="74"/>
        <v>39.117390148494167</v>
      </c>
      <c r="BP202" s="78">
        <f t="shared" si="103"/>
        <v>3.2597825123745139</v>
      </c>
    </row>
    <row r="203" spans="1:69" s="918" customFormat="1" ht="14.25" customHeight="1">
      <c r="A203" s="79" t="s">
        <v>7127</v>
      </c>
      <c r="B203" s="74"/>
      <c r="C203" s="79" t="s">
        <v>11255</v>
      </c>
      <c r="D203" s="75" t="str">
        <f>INDEX('PRICE LIST'!$D:$D,MATCH(RUTIN!C203,'PRICE LIST'!$E:$E,0))</f>
        <v>STECKER</v>
      </c>
      <c r="E203" s="919" t="str">
        <f>IFERROR(VLOOKUP(C203,'PRICE LIST'!E:M,2,0),0)</f>
        <v>STECKER BROCO</v>
      </c>
      <c r="F203" s="187" t="s">
        <v>16028</v>
      </c>
      <c r="G203" s="79" t="s">
        <v>109</v>
      </c>
      <c r="H203" s="919">
        <f>IFERROR(IF(G203="FOH",VLOOKUP(C203,'PRICE LIST'!E:Z,20,0),IF(G203="OPEX",VLOOKUP(C203,'PRICE LIST'!E:Z,21,0),0)),0)</f>
        <v>0</v>
      </c>
      <c r="I203" s="919">
        <f>IFERROR(IF(G203="FOH",VLOOKUP(H203,'PRICE LIST'!X:Z,3,0),IF(G203="OPEX",VLOOKUP(H203,'PRICE LIST'!Y:Z,2,0),0)),0)</f>
        <v>0</v>
      </c>
      <c r="J203" s="206" t="s">
        <v>33</v>
      </c>
      <c r="K203" s="206" t="s">
        <v>183</v>
      </c>
      <c r="L203" s="75" t="str">
        <f t="shared" si="75"/>
        <v>ALL</v>
      </c>
      <c r="M203" s="75" t="str">
        <f t="shared" si="76"/>
        <v>ALL</v>
      </c>
      <c r="N203" s="75" t="str">
        <f>IFERROR(VLOOKUP(C203,'PRICE LIST'!E:M,3,0),0)</f>
        <v>PCS</v>
      </c>
      <c r="O203" s="75" t="str">
        <f>IFERROR(VLOOKUP(C203,'PRICE LIST'!E:M,5,0),0)</f>
        <v>IDR</v>
      </c>
      <c r="P203" s="75">
        <f>IFERROR(VLOOKUP(C203,'PRICE LIST'!E:Z,8,0),0)</f>
        <v>12500</v>
      </c>
      <c r="Q203" s="75">
        <f>IFERROR(VLOOKUP(C203,'PRICE LIST'!E:Z,9,0),0)</f>
        <v>12500</v>
      </c>
      <c r="R203" s="75">
        <f>IFERROR(VLOOKUP(C203,'PRICE LIST'!E:Z,10,0),0)</f>
        <v>12500</v>
      </c>
      <c r="S203" s="75">
        <f>IFERROR(VLOOKUP(C203,'PRICE LIST'!E:Z,11,0),0)</f>
        <v>12500</v>
      </c>
      <c r="T203" s="75">
        <f>IFERROR(VLOOKUP(C203,'PRICE LIST'!E:Z,12,0),0)</f>
        <v>12500</v>
      </c>
      <c r="U203" s="75">
        <f>IFERROR(VLOOKUP(C203,'PRICE LIST'!E:Z,13,0),0)</f>
        <v>12500</v>
      </c>
      <c r="V203" s="75">
        <f>IFERROR(VLOOKUP(C203,'PRICE LIST'!E:Z,14,0),0)</f>
        <v>12500</v>
      </c>
      <c r="W203" s="75">
        <f>IFERROR(VLOOKUP(C203,'PRICE LIST'!E:Z,15,0),0)</f>
        <v>12500</v>
      </c>
      <c r="X203" s="75">
        <f>IFERROR(VLOOKUP(C203,'PRICE LIST'!E:Z,16,0),0)</f>
        <v>12500</v>
      </c>
      <c r="Y203" s="75">
        <f>IFERROR(VLOOKUP(C203,'PRICE LIST'!E:Z,17,0),0)</f>
        <v>12500</v>
      </c>
      <c r="Z203" s="75">
        <f>IFERROR(VLOOKUP(C203,'PRICE LIST'!E:Z,18,0),0)</f>
        <v>12500</v>
      </c>
      <c r="AA203" s="75">
        <f>IFERROR(VLOOKUP(C203,'PRICE LIST'!E:Z,19,0),0)</f>
        <v>12500</v>
      </c>
      <c r="AB203" s="178">
        <f t="shared" si="77"/>
        <v>0.79120934766371698</v>
      </c>
      <c r="AC203" s="178">
        <f t="shared" si="78"/>
        <v>0.79120934766371698</v>
      </c>
      <c r="AD203" s="178">
        <f t="shared" si="79"/>
        <v>0.79120934766371698</v>
      </c>
      <c r="AE203" s="178">
        <f t="shared" si="80"/>
        <v>0.79120934766371698</v>
      </c>
      <c r="AF203" s="178">
        <f t="shared" si="81"/>
        <v>0.79120934766371698</v>
      </c>
      <c r="AG203" s="178">
        <f t="shared" si="82"/>
        <v>0.79120934766371698</v>
      </c>
      <c r="AH203" s="178">
        <f t="shared" si="83"/>
        <v>0.79120934766371698</v>
      </c>
      <c r="AI203" s="178">
        <f t="shared" si="84"/>
        <v>0.79120934766371698</v>
      </c>
      <c r="AJ203" s="178">
        <f t="shared" si="85"/>
        <v>0.79120934766371698</v>
      </c>
      <c r="AK203" s="178">
        <f t="shared" si="86"/>
        <v>0.79120934766371698</v>
      </c>
      <c r="AL203" s="178">
        <f t="shared" si="87"/>
        <v>0.79120934766371698</v>
      </c>
      <c r="AM203" s="178">
        <f t="shared" si="88"/>
        <v>0.79120934766371698</v>
      </c>
      <c r="AN203" s="79">
        <v>2</v>
      </c>
      <c r="AO203" s="79">
        <v>2</v>
      </c>
      <c r="AP203" s="79">
        <v>2</v>
      </c>
      <c r="AQ203" s="79">
        <v>2</v>
      </c>
      <c r="AR203" s="79">
        <v>2</v>
      </c>
      <c r="AS203" s="79">
        <v>2</v>
      </c>
      <c r="AT203" s="79">
        <v>2</v>
      </c>
      <c r="AU203" s="79">
        <v>2</v>
      </c>
      <c r="AV203" s="79">
        <v>2</v>
      </c>
      <c r="AW203" s="79">
        <v>2</v>
      </c>
      <c r="AX203" s="79">
        <v>2</v>
      </c>
      <c r="AY203" s="79">
        <v>2</v>
      </c>
      <c r="AZ203" s="75">
        <f t="shared" si="89"/>
        <v>24</v>
      </c>
      <c r="BA203" s="77">
        <f t="shared" si="90"/>
        <v>2</v>
      </c>
      <c r="BB203" s="322"/>
      <c r="BC203" s="78">
        <f t="shared" si="91"/>
        <v>1.582418695327434</v>
      </c>
      <c r="BD203" s="78">
        <f t="shared" si="92"/>
        <v>1.582418695327434</v>
      </c>
      <c r="BE203" s="78">
        <f t="shared" si="93"/>
        <v>1.582418695327434</v>
      </c>
      <c r="BF203" s="78">
        <f t="shared" si="94"/>
        <v>1.582418695327434</v>
      </c>
      <c r="BG203" s="78">
        <f t="shared" si="95"/>
        <v>1.582418695327434</v>
      </c>
      <c r="BH203" s="78">
        <f t="shared" si="96"/>
        <v>1.582418695327434</v>
      </c>
      <c r="BI203" s="78">
        <f t="shared" si="97"/>
        <v>1.582418695327434</v>
      </c>
      <c r="BJ203" s="78">
        <f t="shared" si="98"/>
        <v>1.582418695327434</v>
      </c>
      <c r="BK203" s="78">
        <f t="shared" si="99"/>
        <v>1.582418695327434</v>
      </c>
      <c r="BL203" s="78">
        <f t="shared" si="100"/>
        <v>1.582418695327434</v>
      </c>
      <c r="BM203" s="78">
        <f t="shared" si="101"/>
        <v>1.582418695327434</v>
      </c>
      <c r="BN203" s="78">
        <f t="shared" si="102"/>
        <v>1.582418695327434</v>
      </c>
      <c r="BO203" s="78">
        <f t="shared" si="74"/>
        <v>18.989024343929206</v>
      </c>
      <c r="BP203" s="78">
        <f t="shared" si="103"/>
        <v>1.5824186953274337</v>
      </c>
    </row>
    <row r="204" spans="1:69" s="918" customFormat="1" ht="14.25" customHeight="1">
      <c r="A204" s="79" t="s">
        <v>7127</v>
      </c>
      <c r="B204" s="74"/>
      <c r="C204" s="79" t="s">
        <v>13012</v>
      </c>
      <c r="D204" s="75" t="str">
        <f>INDEX('PRICE LIST'!$D:$D,MATCH(RUTIN!C204,'PRICE LIST'!$E:$E,0))</f>
        <v>LEM</v>
      </c>
      <c r="E204" s="919" t="str">
        <f>IFERROR(VLOOKUP(C204,'PRICE LIST'!E:M,2,0),0)</f>
        <v>ISI LEM TEMBAK BESAR</v>
      </c>
      <c r="F204" s="187" t="s">
        <v>16338</v>
      </c>
      <c r="G204" s="79" t="s">
        <v>109</v>
      </c>
      <c r="H204" s="919">
        <f>IFERROR(IF(G204="FOH",VLOOKUP(C204,'PRICE LIST'!E:Z,20,0),IF(G204="OPEX",VLOOKUP(C204,'PRICE LIST'!E:Z,21,0),0)),0)</f>
        <v>0</v>
      </c>
      <c r="I204" s="919">
        <f>IFERROR(IF(G204="FOH",VLOOKUP(H204,'PRICE LIST'!X:Z,3,0),IF(G204="OPEX",VLOOKUP(H204,'PRICE LIST'!Y:Z,2,0),0)),0)</f>
        <v>0</v>
      </c>
      <c r="J204" s="206" t="s">
        <v>33</v>
      </c>
      <c r="K204" s="206" t="s">
        <v>183</v>
      </c>
      <c r="L204" s="75" t="str">
        <f t="shared" si="75"/>
        <v>ALL</v>
      </c>
      <c r="M204" s="75" t="str">
        <f t="shared" si="76"/>
        <v>ALL</v>
      </c>
      <c r="N204" s="75" t="str">
        <f>IFERROR(VLOOKUP(C204,'PRICE LIST'!E:M,3,0),0)</f>
        <v>PCS</v>
      </c>
      <c r="O204" s="75" t="str">
        <f>IFERROR(VLOOKUP(C204,'PRICE LIST'!E:M,5,0),0)</f>
        <v>IDR</v>
      </c>
      <c r="P204" s="75">
        <f>IFERROR(VLOOKUP(C204,'PRICE LIST'!E:Z,8,0),0)</f>
        <v>79950</v>
      </c>
      <c r="Q204" s="75">
        <f>IFERROR(VLOOKUP(C204,'PRICE LIST'!E:Z,9,0),0)</f>
        <v>79950</v>
      </c>
      <c r="R204" s="75">
        <f>IFERROR(VLOOKUP(C204,'PRICE LIST'!E:Z,10,0),0)</f>
        <v>79950</v>
      </c>
      <c r="S204" s="75">
        <f>IFERROR(VLOOKUP(C204,'PRICE LIST'!E:Z,11,0),0)</f>
        <v>79950</v>
      </c>
      <c r="T204" s="75">
        <f>IFERROR(VLOOKUP(C204,'PRICE LIST'!E:Z,12,0),0)</f>
        <v>79950</v>
      </c>
      <c r="U204" s="75">
        <f>IFERROR(VLOOKUP(C204,'PRICE LIST'!E:Z,13,0),0)</f>
        <v>79950</v>
      </c>
      <c r="V204" s="75">
        <f>IFERROR(VLOOKUP(C204,'PRICE LIST'!E:Z,14,0),0)</f>
        <v>80730</v>
      </c>
      <c r="W204" s="75">
        <f>IFERROR(VLOOKUP(C204,'PRICE LIST'!E:Z,15,0),0)</f>
        <v>80730</v>
      </c>
      <c r="X204" s="75">
        <f>IFERROR(VLOOKUP(C204,'PRICE LIST'!E:Z,16,0),0)</f>
        <v>80730</v>
      </c>
      <c r="Y204" s="75">
        <f>IFERROR(VLOOKUP(C204,'PRICE LIST'!E:Z,17,0),0)</f>
        <v>80730</v>
      </c>
      <c r="Z204" s="75">
        <f>IFERROR(VLOOKUP(C204,'PRICE LIST'!E:Z,18,0),0)</f>
        <v>80730</v>
      </c>
      <c r="AA204" s="75">
        <f>IFERROR(VLOOKUP(C204,'PRICE LIST'!E:Z,19,0),0)</f>
        <v>80730</v>
      </c>
      <c r="AB204" s="178">
        <f t="shared" si="77"/>
        <v>5.0605749876571338</v>
      </c>
      <c r="AC204" s="178">
        <f t="shared" si="78"/>
        <v>5.0605749876571338</v>
      </c>
      <c r="AD204" s="178">
        <f t="shared" si="79"/>
        <v>5.0605749876571338</v>
      </c>
      <c r="AE204" s="178">
        <f t="shared" si="80"/>
        <v>5.0605749876571338</v>
      </c>
      <c r="AF204" s="178">
        <f t="shared" si="81"/>
        <v>5.0605749876571338</v>
      </c>
      <c r="AG204" s="178">
        <f t="shared" si="82"/>
        <v>5.0605749876571338</v>
      </c>
      <c r="AH204" s="178">
        <f t="shared" si="83"/>
        <v>5.1099464509513499</v>
      </c>
      <c r="AI204" s="178">
        <f t="shared" si="84"/>
        <v>5.1099464509513499</v>
      </c>
      <c r="AJ204" s="178">
        <f t="shared" si="85"/>
        <v>5.1099464509513499</v>
      </c>
      <c r="AK204" s="178">
        <f t="shared" si="86"/>
        <v>5.1099464509513499</v>
      </c>
      <c r="AL204" s="178">
        <f t="shared" si="87"/>
        <v>5.1099464509513499</v>
      </c>
      <c r="AM204" s="178">
        <f t="shared" si="88"/>
        <v>5.1099464509513499</v>
      </c>
      <c r="AN204" s="79">
        <v>1</v>
      </c>
      <c r="AO204" s="79">
        <v>1</v>
      </c>
      <c r="AP204" s="79">
        <v>1</v>
      </c>
      <c r="AQ204" s="79">
        <v>1</v>
      </c>
      <c r="AR204" s="79">
        <v>1</v>
      </c>
      <c r="AS204" s="79">
        <v>1</v>
      </c>
      <c r="AT204" s="79">
        <v>1</v>
      </c>
      <c r="AU204" s="79">
        <v>1</v>
      </c>
      <c r="AV204" s="79">
        <v>1</v>
      </c>
      <c r="AW204" s="79">
        <v>1</v>
      </c>
      <c r="AX204" s="79">
        <v>1</v>
      </c>
      <c r="AY204" s="79">
        <v>1</v>
      </c>
      <c r="AZ204" s="75">
        <f t="shared" si="89"/>
        <v>12</v>
      </c>
      <c r="BA204" s="77">
        <f t="shared" si="90"/>
        <v>1</v>
      </c>
      <c r="BB204" s="322"/>
      <c r="BC204" s="78">
        <f t="shared" si="91"/>
        <v>5.0605749876571338</v>
      </c>
      <c r="BD204" s="78">
        <f t="shared" si="92"/>
        <v>5.0605749876571338</v>
      </c>
      <c r="BE204" s="78">
        <f t="shared" si="93"/>
        <v>5.0605749876571338</v>
      </c>
      <c r="BF204" s="78">
        <f t="shared" si="94"/>
        <v>5.0605749876571338</v>
      </c>
      <c r="BG204" s="78">
        <f t="shared" si="95"/>
        <v>5.0605749876571338</v>
      </c>
      <c r="BH204" s="78">
        <f t="shared" si="96"/>
        <v>5.0605749876571338</v>
      </c>
      <c r="BI204" s="78">
        <f t="shared" si="97"/>
        <v>5.1099464509513499</v>
      </c>
      <c r="BJ204" s="78">
        <f t="shared" si="98"/>
        <v>5.1099464509513499</v>
      </c>
      <c r="BK204" s="78">
        <f t="shared" si="99"/>
        <v>5.1099464509513499</v>
      </c>
      <c r="BL204" s="78">
        <f t="shared" si="100"/>
        <v>5.1099464509513499</v>
      </c>
      <c r="BM204" s="78">
        <f t="shared" si="101"/>
        <v>5.1099464509513499</v>
      </c>
      <c r="BN204" s="78">
        <f t="shared" si="102"/>
        <v>5.1099464509513499</v>
      </c>
      <c r="BO204" s="78">
        <f t="shared" si="74"/>
        <v>61.023128631650891</v>
      </c>
      <c r="BP204" s="78">
        <f t="shared" si="103"/>
        <v>5.085260719304241</v>
      </c>
    </row>
    <row r="205" spans="1:69" s="918" customFormat="1" ht="14.25" customHeight="1">
      <c r="A205" s="79" t="s">
        <v>7127</v>
      </c>
      <c r="B205" s="74"/>
      <c r="C205" s="79" t="s">
        <v>16588</v>
      </c>
      <c r="D205" s="75" t="str">
        <f>INDEX('PRICE LIST'!$D:$D,MATCH(RUTIN!C205,'PRICE LIST'!$E:$E,0))</f>
        <v>OIL</v>
      </c>
      <c r="E205" s="919" t="str">
        <f>IFERROR(VLOOKUP(C205,'PRICE LIST'!E:M,2,0),0)</f>
        <v>ACTREL 3363L (1 DRUM = 209 LTR)</v>
      </c>
      <c r="F205" s="187" t="s">
        <v>16339</v>
      </c>
      <c r="G205" s="79" t="s">
        <v>109</v>
      </c>
      <c r="H205" s="919">
        <f>IFERROR(IF(G205="FOH",VLOOKUP(C205,'PRICE LIST'!E:Z,20,0),IF(G205="OPEX",VLOOKUP(C205,'PRICE LIST'!E:Z,21,0),0)),0)</f>
        <v>0</v>
      </c>
      <c r="I205" s="919">
        <f>IFERROR(IF(G205="FOH",VLOOKUP(H205,'PRICE LIST'!X:Z,3,0),IF(G205="OPEX",VLOOKUP(H205,'PRICE LIST'!Y:Z,2,0),0)),0)</f>
        <v>0</v>
      </c>
      <c r="J205" s="206" t="s">
        <v>33</v>
      </c>
      <c r="K205" s="206" t="s">
        <v>183</v>
      </c>
      <c r="L205" s="75" t="str">
        <f t="shared" si="75"/>
        <v>ALL</v>
      </c>
      <c r="M205" s="75" t="str">
        <f t="shared" si="76"/>
        <v>ALL</v>
      </c>
      <c r="N205" s="75" t="str">
        <f>IFERROR(VLOOKUP(C205,'PRICE LIST'!E:M,3,0),0)</f>
        <v>LTR</v>
      </c>
      <c r="O205" s="75" t="str">
        <f>IFERROR(VLOOKUP(C205,'PRICE LIST'!E:M,5,0),0)</f>
        <v>IDR</v>
      </c>
      <c r="P205" s="75">
        <f>IFERROR(VLOOKUP(C205,'PRICE LIST'!E:Z,8,0),0)</f>
        <v>51250</v>
      </c>
      <c r="Q205" s="75">
        <f>IFERROR(VLOOKUP(C205,'PRICE LIST'!E:Z,9,0),0)</f>
        <v>51250</v>
      </c>
      <c r="R205" s="75">
        <f>IFERROR(VLOOKUP(C205,'PRICE LIST'!E:Z,10,0),0)</f>
        <v>51250</v>
      </c>
      <c r="S205" s="75">
        <f>IFERROR(VLOOKUP(C205,'PRICE LIST'!E:Z,11,0),0)</f>
        <v>51250</v>
      </c>
      <c r="T205" s="75">
        <f>IFERROR(VLOOKUP(C205,'PRICE LIST'!E:Z,12,0),0)</f>
        <v>51250</v>
      </c>
      <c r="U205" s="75">
        <f>IFERROR(VLOOKUP(C205,'PRICE LIST'!E:Z,13,0),0)</f>
        <v>51250</v>
      </c>
      <c r="V205" s="75">
        <f>IFERROR(VLOOKUP(C205,'PRICE LIST'!E:Z,14,0),0)</f>
        <v>51750</v>
      </c>
      <c r="W205" s="75">
        <f>IFERROR(VLOOKUP(C205,'PRICE LIST'!E:Z,15,0),0)</f>
        <v>51750</v>
      </c>
      <c r="X205" s="75">
        <f>IFERROR(VLOOKUP(C205,'PRICE LIST'!E:Z,16,0),0)</f>
        <v>51750</v>
      </c>
      <c r="Y205" s="75">
        <f>IFERROR(VLOOKUP(C205,'PRICE LIST'!E:Z,17,0),0)</f>
        <v>51750</v>
      </c>
      <c r="Z205" s="75">
        <f>IFERROR(VLOOKUP(C205,'PRICE LIST'!E:Z,18,0),0)</f>
        <v>51750</v>
      </c>
      <c r="AA205" s="75">
        <f>IFERROR(VLOOKUP(C205,'PRICE LIST'!E:Z,19,0),0)</f>
        <v>51750</v>
      </c>
      <c r="AB205" s="178">
        <f t="shared" si="77"/>
        <v>3.2439583254212399</v>
      </c>
      <c r="AC205" s="178">
        <f t="shared" si="78"/>
        <v>3.2439583254212399</v>
      </c>
      <c r="AD205" s="178">
        <f t="shared" si="79"/>
        <v>3.2439583254212399</v>
      </c>
      <c r="AE205" s="178">
        <f t="shared" si="80"/>
        <v>3.2439583254212399</v>
      </c>
      <c r="AF205" s="178">
        <f t="shared" si="81"/>
        <v>3.2439583254212399</v>
      </c>
      <c r="AG205" s="178">
        <f t="shared" si="82"/>
        <v>3.2439583254212399</v>
      </c>
      <c r="AH205" s="178">
        <f t="shared" si="83"/>
        <v>3.2756066993277884</v>
      </c>
      <c r="AI205" s="178">
        <f t="shared" si="84"/>
        <v>3.2756066993277884</v>
      </c>
      <c r="AJ205" s="178">
        <f t="shared" si="85"/>
        <v>3.2756066993277884</v>
      </c>
      <c r="AK205" s="178">
        <f t="shared" si="86"/>
        <v>3.2756066993277884</v>
      </c>
      <c r="AL205" s="178">
        <f t="shared" si="87"/>
        <v>3.2756066993277884</v>
      </c>
      <c r="AM205" s="178">
        <f t="shared" si="88"/>
        <v>3.2756066993277884</v>
      </c>
      <c r="AN205" s="79">
        <v>1</v>
      </c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5">
        <f t="shared" si="89"/>
        <v>1</v>
      </c>
      <c r="BA205" s="77">
        <f t="shared" si="90"/>
        <v>8.3333333333333329E-2</v>
      </c>
      <c r="BB205" s="322"/>
      <c r="BC205" s="78">
        <f t="shared" si="91"/>
        <v>3.2439583254212399</v>
      </c>
      <c r="BD205" s="78">
        <f t="shared" si="92"/>
        <v>0</v>
      </c>
      <c r="BE205" s="78">
        <f t="shared" si="93"/>
        <v>0</v>
      </c>
      <c r="BF205" s="78">
        <f t="shared" si="94"/>
        <v>0</v>
      </c>
      <c r="BG205" s="78">
        <f t="shared" si="95"/>
        <v>0</v>
      </c>
      <c r="BH205" s="78">
        <f t="shared" si="96"/>
        <v>0</v>
      </c>
      <c r="BI205" s="78">
        <f t="shared" si="97"/>
        <v>0</v>
      </c>
      <c r="BJ205" s="78">
        <f t="shared" si="98"/>
        <v>0</v>
      </c>
      <c r="BK205" s="78">
        <f t="shared" si="99"/>
        <v>0</v>
      </c>
      <c r="BL205" s="78">
        <f t="shared" si="100"/>
        <v>0</v>
      </c>
      <c r="BM205" s="78">
        <f t="shared" si="101"/>
        <v>0</v>
      </c>
      <c r="BN205" s="78">
        <f t="shared" si="102"/>
        <v>0</v>
      </c>
      <c r="BO205" s="78">
        <f t="shared" ref="BO205:BO208" si="104">SUM(BC205:BN205)</f>
        <v>3.2439583254212399</v>
      </c>
      <c r="BP205" s="78">
        <f t="shared" si="103"/>
        <v>0.27032986045176999</v>
      </c>
    </row>
    <row r="206" spans="1:69" s="918" customFormat="1" ht="14.25" customHeight="1">
      <c r="A206" s="79" t="s">
        <v>7127</v>
      </c>
      <c r="B206" s="74"/>
      <c r="C206" s="79" t="s">
        <v>16590</v>
      </c>
      <c r="D206" s="75" t="str">
        <f>INDEX('PRICE LIST'!$D:$D,MATCH(RUTIN!C206,'PRICE LIST'!$E:$E,0))</f>
        <v>OIL</v>
      </c>
      <c r="E206" s="919" t="str">
        <f>IFERROR(VLOOKUP(C206,'PRICE LIST'!E:M,2,0),0)</f>
        <v>FBK OIL RO 68 (1 DRUM = 200 LTR)</v>
      </c>
      <c r="F206" s="187" t="s">
        <v>16339</v>
      </c>
      <c r="G206" s="79" t="s">
        <v>109</v>
      </c>
      <c r="H206" s="919">
        <f>IFERROR(IF(G206="FOH",VLOOKUP(C206,'PRICE LIST'!E:Z,20,0),IF(G206="OPEX",VLOOKUP(C206,'PRICE LIST'!E:Z,21,0),0)),0)</f>
        <v>0</v>
      </c>
      <c r="I206" s="919">
        <f>IFERROR(IF(G206="FOH",VLOOKUP(H206,'PRICE LIST'!X:Z,3,0),IF(G206="OPEX",VLOOKUP(H206,'PRICE LIST'!Y:Z,2,0),0)),0)</f>
        <v>0</v>
      </c>
      <c r="J206" s="206" t="s">
        <v>33</v>
      </c>
      <c r="K206" s="206" t="s">
        <v>183</v>
      </c>
      <c r="L206" s="75" t="str">
        <f>IFERROR(VLOOKUP(K206,BS:BV,3,0),0)</f>
        <v>ALL</v>
      </c>
      <c r="M206" s="75" t="str">
        <f>IFERROR(VLOOKUP(K206,BS:BV,4,0),0)</f>
        <v>ALL</v>
      </c>
      <c r="N206" s="75" t="str">
        <f>IFERROR(VLOOKUP(C206,'PRICE LIST'!E:M,3,0),0)</f>
        <v>LTR</v>
      </c>
      <c r="O206" s="75" t="str">
        <f>IFERROR(VLOOKUP(C206,'PRICE LIST'!E:M,5,0),0)</f>
        <v>IDR</v>
      </c>
      <c r="P206" s="75">
        <f>IFERROR(VLOOKUP(C206,'PRICE LIST'!E:Z,8,0),0)</f>
        <v>43306</v>
      </c>
      <c r="Q206" s="75">
        <f>IFERROR(VLOOKUP(C206,'PRICE LIST'!E:Z,9,0),0)</f>
        <v>43306</v>
      </c>
      <c r="R206" s="75">
        <f>IFERROR(VLOOKUP(C206,'PRICE LIST'!E:Z,10,0),0)</f>
        <v>43306</v>
      </c>
      <c r="S206" s="75">
        <f>IFERROR(VLOOKUP(C206,'PRICE LIST'!E:Z,11,0),0)</f>
        <v>43306</v>
      </c>
      <c r="T206" s="75">
        <f>IFERROR(VLOOKUP(C206,'PRICE LIST'!E:Z,12,0),0)</f>
        <v>43306</v>
      </c>
      <c r="U206" s="75">
        <f>IFERROR(VLOOKUP(C206,'PRICE LIST'!E:Z,13,0),0)</f>
        <v>43306</v>
      </c>
      <c r="V206" s="75">
        <f>IFERROR(VLOOKUP(C206,'PRICE LIST'!E:Z,14,0),0)</f>
        <v>43729</v>
      </c>
      <c r="W206" s="75">
        <f>IFERROR(VLOOKUP(C206,'PRICE LIST'!E:Z,15,0),0)</f>
        <v>43729</v>
      </c>
      <c r="X206" s="75">
        <f>IFERROR(VLOOKUP(C206,'PRICE LIST'!E:Z,16,0),0)</f>
        <v>43729</v>
      </c>
      <c r="Y206" s="75">
        <f>IFERROR(VLOOKUP(C206,'PRICE LIST'!E:Z,17,0),0)</f>
        <v>43729</v>
      </c>
      <c r="Z206" s="75">
        <f>IFERROR(VLOOKUP(C206,'PRICE LIST'!E:Z,18,0),0)</f>
        <v>43729</v>
      </c>
      <c r="AA206" s="75">
        <f>IFERROR(VLOOKUP(C206,'PRICE LIST'!E:Z,19,0),0)</f>
        <v>43729</v>
      </c>
      <c r="AB206" s="178">
        <f>IFERROR(P206/VLOOKUP(O206,$N$4:$O$9,2,FALSE),0)</f>
        <v>2.7411289607939944</v>
      </c>
      <c r="AC206" s="178">
        <f>IFERROR(Q206/VLOOKUP(O206,$N$4:$O$9,2,FALSE),0)</f>
        <v>2.7411289607939944</v>
      </c>
      <c r="AD206" s="178">
        <f>IFERROR(R206/VLOOKUP(O206,$N$4:$O$9,2,FALSE),0)</f>
        <v>2.7411289607939944</v>
      </c>
      <c r="AE206" s="178">
        <f>IFERROR(S206/VLOOKUP(O206,$N$4:$O$9,2,FALSE),0)</f>
        <v>2.7411289607939944</v>
      </c>
      <c r="AF206" s="178">
        <f>IFERROR(T206/VLOOKUP(O206,$N$4:$O$9,2,FALSE),0)</f>
        <v>2.7411289607939944</v>
      </c>
      <c r="AG206" s="178">
        <f>IFERROR(U206/VLOOKUP(O206,$N$4:$O$9,2,FALSE),0)</f>
        <v>2.7411289607939944</v>
      </c>
      <c r="AH206" s="178">
        <f>IFERROR(V206/VLOOKUP(O206,$N$4:$O$9,2,FALSE),0)</f>
        <v>2.7679034851189344</v>
      </c>
      <c r="AI206" s="178">
        <f>IFERROR(W206/VLOOKUP(O206,$N$4:$O$9,2,FALSE),0)</f>
        <v>2.7679034851189344</v>
      </c>
      <c r="AJ206" s="178">
        <f>IFERROR(X206/VLOOKUP(O206,$N$4:$O$9,2,FALSE),0)</f>
        <v>2.7679034851189344</v>
      </c>
      <c r="AK206" s="178">
        <f>IFERROR(Y206/VLOOKUP(O206,$N$4:$O$9,2,FALSE),0)</f>
        <v>2.7679034851189344</v>
      </c>
      <c r="AL206" s="178">
        <f>IFERROR(Z206/VLOOKUP(O206,$N$4:$O$9,2,FALSE),0)</f>
        <v>2.7679034851189344</v>
      </c>
      <c r="AM206" s="178">
        <f>IFERROR(AA206/VLOOKUP(O206,$N$4:$O$9,2,FALSE),0)</f>
        <v>2.7679034851189344</v>
      </c>
      <c r="AN206" s="79">
        <v>1</v>
      </c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5">
        <f>SUM(AN206:AY206)</f>
        <v>1</v>
      </c>
      <c r="BA206" s="77">
        <f>AZ206/12</f>
        <v>8.3333333333333329E-2</v>
      </c>
      <c r="BB206" s="322"/>
      <c r="BC206" s="78">
        <f t="shared" ref="BC206:BN208" si="105">AB206*AN206</f>
        <v>2.7411289607939944</v>
      </c>
      <c r="BD206" s="78">
        <f t="shared" si="105"/>
        <v>0</v>
      </c>
      <c r="BE206" s="78">
        <f t="shared" si="105"/>
        <v>0</v>
      </c>
      <c r="BF206" s="78">
        <f t="shared" si="105"/>
        <v>0</v>
      </c>
      <c r="BG206" s="78">
        <f t="shared" si="105"/>
        <v>0</v>
      </c>
      <c r="BH206" s="78">
        <f t="shared" si="105"/>
        <v>0</v>
      </c>
      <c r="BI206" s="78">
        <f t="shared" si="105"/>
        <v>0</v>
      </c>
      <c r="BJ206" s="78">
        <f t="shared" si="105"/>
        <v>0</v>
      </c>
      <c r="BK206" s="78">
        <f t="shared" si="105"/>
        <v>0</v>
      </c>
      <c r="BL206" s="78">
        <f t="shared" si="105"/>
        <v>0</v>
      </c>
      <c r="BM206" s="78">
        <f t="shared" si="105"/>
        <v>0</v>
      </c>
      <c r="BN206" s="78">
        <f t="shared" si="105"/>
        <v>0</v>
      </c>
      <c r="BO206" s="78">
        <f t="shared" si="104"/>
        <v>2.7411289607939944</v>
      </c>
      <c r="BP206" s="78">
        <f>BO206/12</f>
        <v>0.22842741339949954</v>
      </c>
    </row>
    <row r="207" spans="1:69">
      <c r="A207" s="79" t="s">
        <v>7127</v>
      </c>
      <c r="B207" s="74"/>
      <c r="C207" s="79" t="s">
        <v>16592</v>
      </c>
      <c r="D207" s="75" t="str">
        <f>INDEX('PRICE LIST'!$D:$D,MATCH(RUTIN!C207,'PRICE LIST'!$E:$E,0))</f>
        <v>OIL</v>
      </c>
      <c r="E207" s="919" t="str">
        <f>IFERROR(VLOOKUP(C207,'PRICE LIST'!E:M,2,0),0)</f>
        <v>BONNOC TS 320 (1 DRUM = 200 LTR)</v>
      </c>
      <c r="F207" s="187" t="s">
        <v>16339</v>
      </c>
      <c r="G207" s="79" t="s">
        <v>109</v>
      </c>
      <c r="H207" s="919">
        <f>IFERROR(IF(G207="FOH",VLOOKUP(C207,'PRICE LIST'!E:Z,20,0),IF(G207="OPEX",VLOOKUP(C207,'PRICE LIST'!E:Z,21,0),0)),0)</f>
        <v>0</v>
      </c>
      <c r="I207" s="919">
        <f>IFERROR(IF(G207="FOH",VLOOKUP(H207,'PRICE LIST'!X:Z,3,0),IF(G207="OPEX",VLOOKUP(H207,'PRICE LIST'!Y:Z,2,0),0)),0)</f>
        <v>0</v>
      </c>
      <c r="J207" s="206" t="s">
        <v>33</v>
      </c>
      <c r="K207" s="206" t="s">
        <v>183</v>
      </c>
      <c r="L207" s="75" t="str">
        <f>IFERROR(VLOOKUP(K207,BS:BV,3,0),0)</f>
        <v>ALL</v>
      </c>
      <c r="M207" s="75" t="str">
        <f>IFERROR(VLOOKUP(K207,BS:BV,4,0),0)</f>
        <v>ALL</v>
      </c>
      <c r="N207" s="75" t="str">
        <f>IFERROR(VLOOKUP(C207,'PRICE LIST'!E:M,3,0),0)</f>
        <v>LTR</v>
      </c>
      <c r="O207" s="75" t="str">
        <f>IFERROR(VLOOKUP(C207,'PRICE LIST'!E:M,5,0),0)</f>
        <v>IDR</v>
      </c>
      <c r="P207" s="75">
        <f>IFERROR(VLOOKUP(C207,'PRICE LIST'!E:Z,8,0),0)</f>
        <v>39206</v>
      </c>
      <c r="Q207" s="75">
        <f>IFERROR(VLOOKUP(C207,'PRICE LIST'!E:Z,9,0),0)</f>
        <v>39206</v>
      </c>
      <c r="R207" s="75">
        <f>IFERROR(VLOOKUP(C207,'PRICE LIST'!E:Z,10,0),0)</f>
        <v>39206</v>
      </c>
      <c r="S207" s="75">
        <f>IFERROR(VLOOKUP(C207,'PRICE LIST'!E:Z,11,0),0)</f>
        <v>39206</v>
      </c>
      <c r="T207" s="75">
        <f>IFERROR(VLOOKUP(C207,'PRICE LIST'!E:Z,12,0),0)</f>
        <v>39206</v>
      </c>
      <c r="U207" s="75">
        <f>IFERROR(VLOOKUP(C207,'PRICE LIST'!E:Z,13,0),0)</f>
        <v>39206</v>
      </c>
      <c r="V207" s="75">
        <f>IFERROR(VLOOKUP(C207,'PRICE LIST'!E:Z,14,0),0)</f>
        <v>39589</v>
      </c>
      <c r="W207" s="75">
        <f>IFERROR(VLOOKUP(C207,'PRICE LIST'!E:Z,15,0),0)</f>
        <v>39589</v>
      </c>
      <c r="X207" s="75">
        <f>IFERROR(VLOOKUP(C207,'PRICE LIST'!E:Z,16,0),0)</f>
        <v>39589</v>
      </c>
      <c r="Y207" s="75">
        <f>IFERROR(VLOOKUP(C207,'PRICE LIST'!E:Z,17,0),0)</f>
        <v>39589</v>
      </c>
      <c r="Z207" s="75">
        <f>IFERROR(VLOOKUP(C207,'PRICE LIST'!E:Z,18,0),0)</f>
        <v>39589</v>
      </c>
      <c r="AA207" s="75">
        <f>IFERROR(VLOOKUP(C207,'PRICE LIST'!E:Z,19,0),0)</f>
        <v>39589</v>
      </c>
      <c r="AB207" s="178">
        <f>IFERROR(P207/VLOOKUP(O207,$N$4:$O$9,2,FALSE),0)</f>
        <v>2.481612294760295</v>
      </c>
      <c r="AC207" s="178">
        <f>IFERROR(Q207/VLOOKUP(O207,$N$4:$O$9,2,FALSE),0)</f>
        <v>2.481612294760295</v>
      </c>
      <c r="AD207" s="178">
        <f>IFERROR(R207/VLOOKUP(O207,$N$4:$O$9,2,FALSE),0)</f>
        <v>2.481612294760295</v>
      </c>
      <c r="AE207" s="178">
        <f>IFERROR(S207/VLOOKUP(O207,$N$4:$O$9,2,FALSE),0)</f>
        <v>2.481612294760295</v>
      </c>
      <c r="AF207" s="178">
        <f>IFERROR(T207/VLOOKUP(O207,$N$4:$O$9,2,FALSE),0)</f>
        <v>2.481612294760295</v>
      </c>
      <c r="AG207" s="178">
        <f>IFERROR(U207/VLOOKUP(O207,$N$4:$O$9,2,FALSE),0)</f>
        <v>2.481612294760295</v>
      </c>
      <c r="AH207" s="178">
        <f>IFERROR(V207/VLOOKUP(O207,$N$4:$O$9,2,FALSE),0)</f>
        <v>2.5058549491727113</v>
      </c>
      <c r="AI207" s="178">
        <f>IFERROR(W207/VLOOKUP(O207,$N$4:$O$9,2,FALSE),0)</f>
        <v>2.5058549491727113</v>
      </c>
      <c r="AJ207" s="178">
        <f>IFERROR(X207/VLOOKUP(O207,$N$4:$O$9,2,FALSE),0)</f>
        <v>2.5058549491727113</v>
      </c>
      <c r="AK207" s="178">
        <f>IFERROR(Y207/VLOOKUP(O207,$N$4:$O$9,2,FALSE),0)</f>
        <v>2.5058549491727113</v>
      </c>
      <c r="AL207" s="178">
        <f>IFERROR(Z207/VLOOKUP(O207,$N$4:$O$9,2,FALSE),0)</f>
        <v>2.5058549491727113</v>
      </c>
      <c r="AM207" s="178">
        <f>IFERROR(AA207/VLOOKUP(O207,$N$4:$O$9,2,FALSE),0)</f>
        <v>2.5058549491727113</v>
      </c>
      <c r="AN207" s="79">
        <v>1</v>
      </c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5">
        <f>SUM(AN207:AY207)</f>
        <v>1</v>
      </c>
      <c r="BA207" s="77">
        <f>AZ207/12</f>
        <v>8.3333333333333329E-2</v>
      </c>
      <c r="BC207" s="78">
        <f t="shared" si="105"/>
        <v>2.481612294760295</v>
      </c>
      <c r="BD207" s="78">
        <f t="shared" si="105"/>
        <v>0</v>
      </c>
      <c r="BE207" s="78">
        <f t="shared" si="105"/>
        <v>0</v>
      </c>
      <c r="BF207" s="78">
        <f t="shared" si="105"/>
        <v>0</v>
      </c>
      <c r="BG207" s="78">
        <f t="shared" si="105"/>
        <v>0</v>
      </c>
      <c r="BH207" s="78">
        <f t="shared" si="105"/>
        <v>0</v>
      </c>
      <c r="BI207" s="78">
        <f t="shared" si="105"/>
        <v>0</v>
      </c>
      <c r="BJ207" s="78">
        <f t="shared" si="105"/>
        <v>0</v>
      </c>
      <c r="BK207" s="78">
        <f t="shared" si="105"/>
        <v>0</v>
      </c>
      <c r="BL207" s="78">
        <f t="shared" si="105"/>
        <v>0</v>
      </c>
      <c r="BM207" s="78">
        <f t="shared" si="105"/>
        <v>0</v>
      </c>
      <c r="BN207" s="78">
        <f t="shared" si="105"/>
        <v>0</v>
      </c>
      <c r="BO207" s="78">
        <f t="shared" si="104"/>
        <v>2.481612294760295</v>
      </c>
      <c r="BP207" s="78">
        <f>BO207/12</f>
        <v>0.20680102456335792</v>
      </c>
      <c r="BQ207" s="918"/>
    </row>
    <row r="208" spans="1:69">
      <c r="A208" s="79" t="s">
        <v>7127</v>
      </c>
      <c r="B208" s="74"/>
      <c r="C208" s="79" t="s">
        <v>1491</v>
      </c>
      <c r="D208" s="75" t="str">
        <f>INDEX('PRICE LIST'!$D:$D,MATCH(RUTIN!C208,'PRICE LIST'!$E:$E,0))</f>
        <v>ISI LABEL IT</v>
      </c>
      <c r="E208" s="919" t="str">
        <f>IFERROR(VLOOKUP(C208,'PRICE LIST'!E:M,2,0),0)</f>
        <v>ISI LABEL IT PITA CASIO</v>
      </c>
      <c r="F208" s="187" t="s">
        <v>12115</v>
      </c>
      <c r="G208" s="79" t="s">
        <v>109</v>
      </c>
      <c r="H208" s="919" t="str">
        <f>IFERROR(IF(G208="FOH",VLOOKUP(C208,'PRICE LIST'!E:Z,20,0),IF(G208="OPEX",VLOOKUP(C208,'PRICE LIST'!E:Z,21,0),0)),0)</f>
        <v>FIX PPN</v>
      </c>
      <c r="I208" s="919" t="str">
        <f>IFERROR(IF(G208="FOH",VLOOKUP(H208,'PRICE LIST'!X:Z,3,0),IF(G208="OPEX",VLOOKUP(H208,'PRICE LIST'!Y:Z,2,0),0)),0)</f>
        <v>B</v>
      </c>
      <c r="J208" s="206" t="s">
        <v>33</v>
      </c>
      <c r="K208" s="206" t="s">
        <v>183</v>
      </c>
      <c r="L208" s="75" t="str">
        <f>IFERROR(VLOOKUP(K208,BS:BV,3,0),0)</f>
        <v>ALL</v>
      </c>
      <c r="M208" s="75" t="str">
        <f>IFERROR(VLOOKUP(K208,BS:BV,4,0),0)</f>
        <v>ALL</v>
      </c>
      <c r="N208" s="75" t="str">
        <f>IFERROR(VLOOKUP(C208,'PRICE LIST'!E:M,3,0),0)</f>
        <v>PCS</v>
      </c>
      <c r="O208" s="75" t="str">
        <f>IFERROR(VLOOKUP(C208,'PRICE LIST'!E:M,5,0),0)</f>
        <v>IDR</v>
      </c>
      <c r="P208" s="75">
        <f>IFERROR(VLOOKUP(C208,'PRICE LIST'!E:Z,8,0),0)</f>
        <v>169125</v>
      </c>
      <c r="Q208" s="75">
        <f>IFERROR(VLOOKUP(C208,'PRICE LIST'!E:Z,9,0),0)</f>
        <v>169125</v>
      </c>
      <c r="R208" s="75">
        <f>IFERROR(VLOOKUP(C208,'PRICE LIST'!E:Z,10,0),0)</f>
        <v>169125</v>
      </c>
      <c r="S208" s="75">
        <f>IFERROR(VLOOKUP(C208,'PRICE LIST'!E:Z,11,0),0)</f>
        <v>169125</v>
      </c>
      <c r="T208" s="75">
        <f>IFERROR(VLOOKUP(C208,'PRICE LIST'!E:Z,12,0),0)</f>
        <v>169125</v>
      </c>
      <c r="U208" s="75">
        <f>IFERROR(VLOOKUP(C208,'PRICE LIST'!E:Z,13,0),0)</f>
        <v>169125</v>
      </c>
      <c r="V208" s="75">
        <f>IFERROR(VLOOKUP(C208,'PRICE LIST'!E:Z,14,0),0)</f>
        <v>169125</v>
      </c>
      <c r="W208" s="75">
        <f>IFERROR(VLOOKUP(C208,'PRICE LIST'!E:Z,15,0),0)</f>
        <v>169125</v>
      </c>
      <c r="X208" s="75">
        <f>IFERROR(VLOOKUP(C208,'PRICE LIST'!E:Z,16,0),0)</f>
        <v>169125</v>
      </c>
      <c r="Y208" s="75">
        <f>IFERROR(VLOOKUP(C208,'PRICE LIST'!E:Z,17,0),0)</f>
        <v>169125</v>
      </c>
      <c r="Z208" s="75">
        <f>IFERROR(VLOOKUP(C208,'PRICE LIST'!E:Z,18,0),0)</f>
        <v>169125</v>
      </c>
      <c r="AA208" s="75">
        <f>IFERROR(VLOOKUP(C208,'PRICE LIST'!E:Z,19,0),0)</f>
        <v>169125</v>
      </c>
      <c r="AB208" s="178">
        <f>IFERROR(P208/VLOOKUP(O208,$N$4:$O$9,2,FALSE),0)</f>
        <v>10.705062473890091</v>
      </c>
      <c r="AC208" s="178">
        <f>IFERROR(Q208/VLOOKUP(O208,$N$4:$O$9,2,FALSE),0)</f>
        <v>10.705062473890091</v>
      </c>
      <c r="AD208" s="178">
        <f>IFERROR(R208/VLOOKUP(O208,$N$4:$O$9,2,FALSE),0)</f>
        <v>10.705062473890091</v>
      </c>
      <c r="AE208" s="178">
        <f>IFERROR(S208/VLOOKUP(O208,$N$4:$O$9,2,FALSE),0)</f>
        <v>10.705062473890091</v>
      </c>
      <c r="AF208" s="178">
        <f>IFERROR(T208/VLOOKUP(O208,$N$4:$O$9,2,FALSE),0)</f>
        <v>10.705062473890091</v>
      </c>
      <c r="AG208" s="178">
        <f>IFERROR(U208/VLOOKUP(O208,$N$4:$O$9,2,FALSE),0)</f>
        <v>10.705062473890091</v>
      </c>
      <c r="AH208" s="178">
        <f>IFERROR(V208/VLOOKUP(O208,$N$4:$O$9,2,FALSE),0)</f>
        <v>10.705062473890091</v>
      </c>
      <c r="AI208" s="178">
        <f>IFERROR(W208/VLOOKUP(O208,$N$4:$O$9,2,FALSE),0)</f>
        <v>10.705062473890091</v>
      </c>
      <c r="AJ208" s="178">
        <f>IFERROR(X208/VLOOKUP(O208,$N$4:$O$9,2,FALSE),0)</f>
        <v>10.705062473890091</v>
      </c>
      <c r="AK208" s="178">
        <f>IFERROR(Y208/VLOOKUP(O208,$N$4:$O$9,2,FALSE),0)</f>
        <v>10.705062473890091</v>
      </c>
      <c r="AL208" s="178">
        <f>IFERROR(Z208/VLOOKUP(O208,$N$4:$O$9,2,FALSE),0)</f>
        <v>10.705062473890091</v>
      </c>
      <c r="AM208" s="178">
        <f>IFERROR(AA208/VLOOKUP(O208,$N$4:$O$9,2,FALSE),0)</f>
        <v>10.705062473890091</v>
      </c>
      <c r="AN208" s="79"/>
      <c r="AO208" s="79">
        <v>2</v>
      </c>
      <c r="AP208" s="79"/>
      <c r="AQ208" s="79">
        <v>2</v>
      </c>
      <c r="AR208" s="79"/>
      <c r="AS208" s="79">
        <v>2</v>
      </c>
      <c r="AT208" s="79"/>
      <c r="AU208" s="79">
        <v>2</v>
      </c>
      <c r="AV208" s="79"/>
      <c r="AW208" s="79">
        <v>2</v>
      </c>
      <c r="AX208" s="79"/>
      <c r="AY208" s="79">
        <v>2</v>
      </c>
      <c r="AZ208" s="75">
        <f>SUM(AN208:AY208)</f>
        <v>12</v>
      </c>
      <c r="BA208" s="77">
        <f>AZ208/12</f>
        <v>1</v>
      </c>
      <c r="BB208" s="47"/>
      <c r="BC208" s="78">
        <f t="shared" si="105"/>
        <v>0</v>
      </c>
      <c r="BD208" s="78">
        <f t="shared" si="105"/>
        <v>21.410124947780183</v>
      </c>
      <c r="BE208" s="78">
        <f t="shared" si="105"/>
        <v>0</v>
      </c>
      <c r="BF208" s="78">
        <f t="shared" si="105"/>
        <v>21.410124947780183</v>
      </c>
      <c r="BG208" s="78">
        <f t="shared" si="105"/>
        <v>0</v>
      </c>
      <c r="BH208" s="78">
        <f t="shared" si="105"/>
        <v>21.410124947780183</v>
      </c>
      <c r="BI208" s="78">
        <f t="shared" si="105"/>
        <v>0</v>
      </c>
      <c r="BJ208" s="78">
        <f t="shared" si="105"/>
        <v>21.410124947780183</v>
      </c>
      <c r="BK208" s="78">
        <f t="shared" si="105"/>
        <v>0</v>
      </c>
      <c r="BL208" s="78">
        <f t="shared" si="105"/>
        <v>21.410124947780183</v>
      </c>
      <c r="BM208" s="78">
        <f t="shared" si="105"/>
        <v>0</v>
      </c>
      <c r="BN208" s="78">
        <f t="shared" si="105"/>
        <v>21.410124947780183</v>
      </c>
      <c r="BO208" s="78">
        <f t="shared" si="104"/>
        <v>128.46074968668111</v>
      </c>
      <c r="BP208" s="78">
        <f>BO208/12</f>
        <v>10.705062473890093</v>
      </c>
    </row>
    <row r="209" spans="67:68">
      <c r="BO209" s="1585">
        <f>SUM(BO12:BO208)</f>
        <v>9433.4469293926104</v>
      </c>
      <c r="BP209" s="322">
        <f>BO209/12</f>
        <v>786.1205774493842</v>
      </c>
    </row>
  </sheetData>
  <autoFilter ref="A11:CP208"/>
  <mergeCells count="22">
    <mergeCell ref="O10:O11"/>
    <mergeCell ref="K10:K11"/>
    <mergeCell ref="G10:G11"/>
    <mergeCell ref="J10:J11"/>
    <mergeCell ref="E10:E11"/>
    <mergeCell ref="L10:L11"/>
    <mergeCell ref="P10:AA10"/>
    <mergeCell ref="BS10:BV10"/>
    <mergeCell ref="BA10:BA11"/>
    <mergeCell ref="BO10:BO11"/>
    <mergeCell ref="BP10:BP11"/>
    <mergeCell ref="AZ10:AZ11"/>
    <mergeCell ref="AB10:AM10"/>
    <mergeCell ref="A10:A11"/>
    <mergeCell ref="B10:B11"/>
    <mergeCell ref="N10:N11"/>
    <mergeCell ref="F10:F11"/>
    <mergeCell ref="D10:D11"/>
    <mergeCell ref="M10:M11"/>
    <mergeCell ref="C10:C11"/>
    <mergeCell ref="H10:H11"/>
    <mergeCell ref="I10:I11"/>
  </mergeCells>
  <conditionalFormatting sqref="C177">
    <cfRule type="duplicateValues" dxfId="40" priority="5" stopIfTrue="1"/>
  </conditionalFormatting>
  <conditionalFormatting sqref="C178:C180 C1:C176">
    <cfRule type="duplicateValues" dxfId="39" priority="14" stopIfTrue="1"/>
  </conditionalFormatting>
  <conditionalFormatting sqref="C197:C199">
    <cfRule type="duplicateValues" dxfId="38" priority="2" stopIfTrue="1"/>
  </conditionalFormatting>
  <conditionalFormatting sqref="C200:C205">
    <cfRule type="duplicateValues" dxfId="37" priority="34" stopIfTrue="1"/>
  </conditionalFormatting>
  <conditionalFormatting sqref="C206:C207">
    <cfRule type="duplicateValues" dxfId="36" priority="1" stopIfTrue="1"/>
  </conditionalFormatting>
  <conditionalFormatting sqref="C181:C196">
    <cfRule type="duplicateValues" dxfId="35" priority="35" stopIfTrue="1"/>
  </conditionalFormatting>
  <dataValidations count="4">
    <dataValidation type="list" allowBlank="1" showInputMessage="1" showErrorMessage="1" sqref="G208">
      <formula1>#REF!</formula1>
    </dataValidation>
    <dataValidation type="list" allowBlank="1" showInputMessage="1" showErrorMessage="1" sqref="J12:J208">
      <formula1>BR$12:BR$19</formula1>
    </dataValidation>
    <dataValidation type="list" allowBlank="1" showInputMessage="1" showErrorMessage="1" sqref="G12:G207">
      <formula1>BW$12:BW$13</formula1>
    </dataValidation>
    <dataValidation type="list" allowBlank="1" showInputMessage="1" showErrorMessage="1" sqref="K12:K208">
      <formula1>$BS$12:$BS$70</formula1>
    </dataValidation>
  </dataValidations>
  <printOptions horizontalCentered="1"/>
  <pageMargins left="0" right="0" top="0" bottom="0" header="0.31496062992125984" footer="0"/>
  <pageSetup paperSize="9" scale="87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CP239"/>
  <sheetViews>
    <sheetView topLeftCell="BE1" zoomScale="85" zoomScaleNormal="85" workbookViewId="0">
      <selection activeCell="BO10" sqref="BO10:BO11"/>
    </sheetView>
  </sheetViews>
  <sheetFormatPr defaultColWidth="9.140625" defaultRowHeight="15"/>
  <cols>
    <col min="1" max="1" width="8" style="204" customWidth="1"/>
    <col min="2" max="2" width="11" style="204" customWidth="1"/>
    <col min="3" max="3" width="12.5703125" style="204" customWidth="1"/>
    <col min="4" max="4" width="14.42578125" style="321" customWidth="1"/>
    <col min="5" max="5" width="48.140625" style="321" customWidth="1"/>
    <col min="6" max="6" width="48.7109375" style="321" customWidth="1"/>
    <col min="7" max="7" width="10.42578125" style="204" customWidth="1"/>
    <col min="8" max="8" width="12.28515625" style="321" customWidth="1"/>
    <col min="9" max="9" width="14.28515625" style="321" customWidth="1"/>
    <col min="10" max="10" width="13.5703125" style="204" customWidth="1"/>
    <col min="11" max="11" width="12" style="204" customWidth="1"/>
    <col min="12" max="12" width="19" style="322" customWidth="1"/>
    <col min="13" max="13" width="20.42578125" style="322" customWidth="1"/>
    <col min="14" max="14" width="8.42578125" style="322" customWidth="1"/>
    <col min="15" max="15" width="11.42578125" style="322" customWidth="1"/>
    <col min="16" max="16" width="11.28515625" style="557" customWidth="1"/>
    <col min="17" max="18" width="10.85546875" style="322" customWidth="1"/>
    <col min="19" max="19" width="13.28515625" style="322" customWidth="1"/>
    <col min="20" max="21" width="10.85546875" style="322" customWidth="1"/>
    <col min="22" max="39" width="7.42578125" style="322" customWidth="1"/>
    <col min="40" max="41" width="7.42578125" style="204" customWidth="1"/>
    <col min="42" max="42" width="9" style="204" customWidth="1"/>
    <col min="43" max="51" width="8.140625" style="204" customWidth="1"/>
    <col min="52" max="52" width="9" style="322" customWidth="1"/>
    <col min="53" max="53" width="9.28515625" style="322" customWidth="1"/>
    <col min="54" max="54" width="2.7109375" style="322" customWidth="1"/>
    <col min="55" max="68" width="12.7109375" style="322" customWidth="1"/>
    <col min="69" max="69" width="3.5703125" style="321" customWidth="1"/>
    <col min="70" max="70" width="22.28515625" style="918" customWidth="1"/>
    <col min="71" max="71" width="28" style="918" customWidth="1"/>
    <col min="72" max="72" width="27.42578125" style="918" customWidth="1"/>
    <col min="73" max="73" width="19.7109375" style="918" customWidth="1"/>
    <col min="74" max="74" width="21.28515625" style="918" customWidth="1"/>
    <col min="75" max="75" width="19.28515625" style="918" customWidth="1"/>
    <col min="76" max="16384" width="9.140625" style="321"/>
  </cols>
  <sheetData>
    <row r="1" spans="1:94" customFormat="1">
      <c r="A1" s="81" t="s">
        <v>14</v>
      </c>
      <c r="B1" s="73"/>
      <c r="C1" s="73"/>
      <c r="D1" s="47"/>
      <c r="G1" s="73"/>
      <c r="H1" s="11"/>
      <c r="I1" s="12"/>
      <c r="J1" s="73"/>
      <c r="K1" s="73"/>
      <c r="L1" s="47"/>
      <c r="M1" s="47"/>
      <c r="N1" s="47"/>
      <c r="O1" s="47"/>
      <c r="P1" s="554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R1" s="714"/>
      <c r="BS1" s="714"/>
      <c r="BT1" s="714"/>
      <c r="BU1" s="714"/>
      <c r="BV1" s="714"/>
      <c r="BW1" s="714"/>
    </row>
    <row r="2" spans="1:94" customFormat="1">
      <c r="A2" s="82" t="s">
        <v>15</v>
      </c>
      <c r="B2" s="73"/>
      <c r="C2" s="204"/>
      <c r="D2" s="322"/>
      <c r="G2" s="545"/>
      <c r="H2" s="10"/>
      <c r="I2" s="65"/>
      <c r="J2" s="73"/>
      <c r="K2" s="73"/>
      <c r="L2" s="47"/>
      <c r="M2" s="47"/>
      <c r="N2" s="47"/>
      <c r="O2" s="47"/>
      <c r="P2" s="554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R2" s="714"/>
      <c r="BS2" s="714"/>
      <c r="BT2" s="714"/>
      <c r="BU2" s="714"/>
      <c r="BV2" s="714"/>
      <c r="BW2" s="714"/>
    </row>
    <row r="3" spans="1:94" customFormat="1">
      <c r="A3" s="82" t="str">
        <f>RUTIN!A3</f>
        <v>PERIODE JUL-2024 SD JUN-2025</v>
      </c>
      <c r="B3" s="73"/>
      <c r="C3" s="73"/>
      <c r="D3" s="47"/>
      <c r="G3" s="545"/>
      <c r="I3" s="65"/>
      <c r="J3" s="73"/>
      <c r="K3" s="73"/>
      <c r="L3" s="47"/>
      <c r="M3" s="47"/>
      <c r="N3" s="14" t="s">
        <v>18</v>
      </c>
      <c r="O3" s="15"/>
      <c r="P3" s="554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73"/>
      <c r="AO3" s="73"/>
      <c r="AP3" s="73"/>
      <c r="AQ3" s="73"/>
      <c r="AR3" s="73"/>
      <c r="AS3" s="73"/>
      <c r="AT3" s="73"/>
      <c r="AU3" s="423"/>
      <c r="AV3" s="73"/>
      <c r="AW3" s="73"/>
      <c r="AX3" s="73"/>
      <c r="AY3" s="73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R3" s="714"/>
      <c r="BS3" s="714"/>
      <c r="BT3" s="714"/>
      <c r="BU3" s="714"/>
      <c r="BV3" s="714"/>
      <c r="BW3" s="714"/>
    </row>
    <row r="4" spans="1:94" customFormat="1">
      <c r="A4" s="82" t="s">
        <v>136</v>
      </c>
      <c r="B4" s="73"/>
      <c r="C4" s="73"/>
      <c r="D4" s="47"/>
      <c r="G4" s="545"/>
      <c r="H4" s="11"/>
      <c r="I4" s="12"/>
      <c r="J4" s="73"/>
      <c r="K4" s="73"/>
      <c r="L4" s="47"/>
      <c r="M4" s="47"/>
      <c r="N4" s="186" t="s">
        <v>19</v>
      </c>
      <c r="O4" s="186">
        <v>15798.6</v>
      </c>
      <c r="P4" s="554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R4" s="714"/>
      <c r="BS4" s="714"/>
      <c r="BT4" s="714"/>
      <c r="BU4" s="714"/>
      <c r="BV4" s="714"/>
      <c r="BW4" s="714"/>
    </row>
    <row r="5" spans="1:94" customFormat="1">
      <c r="A5" s="73"/>
      <c r="B5" s="73"/>
      <c r="C5" s="73"/>
      <c r="D5" s="47"/>
      <c r="G5" s="545"/>
      <c r="H5" s="10"/>
      <c r="I5" s="13"/>
      <c r="J5" s="204"/>
      <c r="K5" s="73"/>
      <c r="L5" s="47"/>
      <c r="M5" s="47"/>
      <c r="N5" s="186" t="s">
        <v>20</v>
      </c>
      <c r="O5" s="186">
        <v>151</v>
      </c>
      <c r="P5" s="554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47"/>
      <c r="BA5" s="47"/>
      <c r="BB5" s="47"/>
      <c r="BC5" s="422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R5" s="714"/>
      <c r="BS5" s="714"/>
      <c r="BT5" s="714"/>
      <c r="BU5" s="714"/>
      <c r="BV5" s="714"/>
      <c r="BW5" s="714"/>
    </row>
    <row r="6" spans="1:94" customFormat="1">
      <c r="A6" s="73"/>
      <c r="B6" s="73"/>
      <c r="C6" s="73"/>
      <c r="D6" s="47"/>
      <c r="G6" s="545"/>
      <c r="I6" s="65"/>
      <c r="J6" s="73"/>
      <c r="K6" s="73"/>
      <c r="L6" s="47"/>
      <c r="M6" s="47"/>
      <c r="N6" s="186" t="s">
        <v>21</v>
      </c>
      <c r="O6" s="186">
        <v>1</v>
      </c>
      <c r="P6" s="554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73"/>
      <c r="AO6" s="73"/>
      <c r="AP6" s="73"/>
      <c r="AQ6" s="423"/>
      <c r="AR6" s="73"/>
      <c r="AS6" s="73"/>
      <c r="AT6" s="73"/>
      <c r="AU6" s="73"/>
      <c r="AV6" s="73"/>
      <c r="AW6" s="73"/>
      <c r="AX6" s="73"/>
      <c r="AY6" s="73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R6" s="714"/>
      <c r="BS6" s="714"/>
      <c r="BT6" s="714"/>
      <c r="BU6" s="714"/>
      <c r="BV6" s="714"/>
      <c r="BW6" s="714"/>
    </row>
    <row r="7" spans="1:94" customFormat="1">
      <c r="A7" s="73"/>
      <c r="B7" s="73"/>
      <c r="C7" s="73"/>
      <c r="D7" s="546"/>
      <c r="G7" s="545"/>
      <c r="J7" s="73"/>
      <c r="K7" s="73"/>
      <c r="L7" s="47"/>
      <c r="M7" s="47"/>
      <c r="N7" s="186" t="s">
        <v>22</v>
      </c>
      <c r="O7" s="186">
        <v>0.92600000000000005</v>
      </c>
      <c r="P7" s="554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R7" s="714"/>
      <c r="BS7" s="714"/>
      <c r="BT7" s="714"/>
      <c r="BU7" s="714"/>
      <c r="BV7" s="714"/>
      <c r="BW7" s="714"/>
    </row>
    <row r="8" spans="1:94" customFormat="1">
      <c r="A8" s="73"/>
      <c r="B8" s="171"/>
      <c r="C8" s="73"/>
      <c r="D8" s="47"/>
      <c r="G8" s="73"/>
      <c r="J8" s="73"/>
      <c r="K8" s="73"/>
      <c r="L8" s="47"/>
      <c r="M8" s="47"/>
      <c r="N8" s="186" t="s">
        <v>23</v>
      </c>
      <c r="O8" s="186">
        <v>0.872</v>
      </c>
      <c r="P8" s="554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R8" s="714"/>
      <c r="BS8" s="714"/>
      <c r="BT8" s="714"/>
      <c r="BU8" s="714"/>
      <c r="BV8" s="714"/>
      <c r="BW8" s="714"/>
    </row>
    <row r="9" spans="1:94" customFormat="1">
      <c r="A9" s="73"/>
      <c r="B9" s="73"/>
      <c r="C9" s="73"/>
      <c r="D9" s="47"/>
      <c r="G9" s="73"/>
      <c r="J9" s="73"/>
      <c r="K9" s="73"/>
      <c r="L9" s="47"/>
      <c r="M9" s="47"/>
      <c r="N9" s="186" t="s">
        <v>24</v>
      </c>
      <c r="O9" s="186">
        <v>34.372999999999998</v>
      </c>
      <c r="P9" s="554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47"/>
      <c r="BA9" s="47"/>
      <c r="BB9" s="47"/>
      <c r="BC9" s="607"/>
      <c r="BD9" s="607"/>
      <c r="BE9" s="607"/>
      <c r="BF9" s="607"/>
      <c r="BG9" s="607"/>
      <c r="BH9" s="607"/>
      <c r="BI9" s="607"/>
      <c r="BJ9" s="607"/>
      <c r="BK9" s="607"/>
      <c r="BL9" s="607"/>
      <c r="BM9" s="607"/>
      <c r="BN9" s="607"/>
      <c r="BO9" s="607">
        <f>SUM(BO12:BO238)</f>
        <v>67557.004237688772</v>
      </c>
      <c r="BP9" s="47"/>
      <c r="BR9" s="714"/>
      <c r="BS9" s="714"/>
      <c r="BT9" s="714"/>
      <c r="BU9" s="714"/>
      <c r="BV9" s="714"/>
      <c r="BW9" s="714"/>
    </row>
    <row r="10" spans="1:94" customFormat="1" ht="15" customHeight="1">
      <c r="A10" s="1088" t="s">
        <v>11</v>
      </c>
      <c r="B10" s="1090" t="s">
        <v>155</v>
      </c>
      <c r="C10" s="1097" t="s">
        <v>0</v>
      </c>
      <c r="D10" s="1096" t="s">
        <v>1</v>
      </c>
      <c r="E10" s="1094" t="s">
        <v>2</v>
      </c>
      <c r="F10" s="1094" t="s">
        <v>154</v>
      </c>
      <c r="G10" s="1094" t="s">
        <v>108</v>
      </c>
      <c r="H10" s="1094" t="s">
        <v>3</v>
      </c>
      <c r="I10" s="1092" t="s">
        <v>4</v>
      </c>
      <c r="J10" s="1094" t="s">
        <v>5</v>
      </c>
      <c r="K10" s="1094" t="s">
        <v>6</v>
      </c>
      <c r="L10" s="1092" t="s">
        <v>7</v>
      </c>
      <c r="M10" s="1092" t="s">
        <v>8</v>
      </c>
      <c r="N10" s="1092" t="s">
        <v>9</v>
      </c>
      <c r="O10" s="1092" t="s">
        <v>10</v>
      </c>
      <c r="P10" s="1106" t="s">
        <v>135</v>
      </c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100"/>
      <c r="AB10" s="1098" t="s">
        <v>25</v>
      </c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104"/>
      <c r="AN10" s="9" t="s">
        <v>10253</v>
      </c>
      <c r="AO10" s="9" t="s">
        <v>10254</v>
      </c>
      <c r="AP10" s="9" t="s">
        <v>10255</v>
      </c>
      <c r="AQ10" s="9" t="s">
        <v>10256</v>
      </c>
      <c r="AR10" s="9" t="s">
        <v>10257</v>
      </c>
      <c r="AS10" s="9" t="s">
        <v>10258</v>
      </c>
      <c r="AT10" s="9" t="s">
        <v>10259</v>
      </c>
      <c r="AU10" s="9" t="s">
        <v>10260</v>
      </c>
      <c r="AV10" s="9" t="s">
        <v>10261</v>
      </c>
      <c r="AW10" s="9" t="s">
        <v>10262</v>
      </c>
      <c r="AX10" s="9" t="s">
        <v>10263</v>
      </c>
      <c r="AY10" s="9" t="s">
        <v>10264</v>
      </c>
      <c r="AZ10" s="1102" t="s">
        <v>27</v>
      </c>
      <c r="BA10" s="1102" t="s">
        <v>28</v>
      </c>
      <c r="BB10" s="76"/>
      <c r="BC10" s="9" t="s">
        <v>10253</v>
      </c>
      <c r="BD10" s="9" t="s">
        <v>10254</v>
      </c>
      <c r="BE10" s="9" t="s">
        <v>10255</v>
      </c>
      <c r="BF10" s="9" t="s">
        <v>10256</v>
      </c>
      <c r="BG10" s="9" t="s">
        <v>10257</v>
      </c>
      <c r="BH10" s="9" t="s">
        <v>10258</v>
      </c>
      <c r="BI10" s="9" t="s">
        <v>10259</v>
      </c>
      <c r="BJ10" s="9" t="s">
        <v>10260</v>
      </c>
      <c r="BK10" s="9" t="s">
        <v>10261</v>
      </c>
      <c r="BL10" s="9" t="s">
        <v>10262</v>
      </c>
      <c r="BM10" s="9" t="s">
        <v>10263</v>
      </c>
      <c r="BN10" s="9" t="s">
        <v>10264</v>
      </c>
      <c r="BO10" s="1102" t="s">
        <v>27</v>
      </c>
      <c r="BP10" s="1102" t="s">
        <v>28</v>
      </c>
      <c r="BQ10" s="1"/>
      <c r="BR10" s="3"/>
      <c r="BS10" s="1101" t="s">
        <v>241</v>
      </c>
      <c r="BT10" s="1101"/>
      <c r="BU10" s="1101"/>
      <c r="BV10" s="1101"/>
      <c r="BW10" s="3"/>
      <c r="BX10" s="3"/>
      <c r="BY10" s="3"/>
      <c r="BZ10" s="3"/>
      <c r="CA10" s="3"/>
      <c r="CB10" s="3"/>
      <c r="CC10" s="3"/>
      <c r="CD10" s="3"/>
      <c r="CE10" s="3"/>
      <c r="CF10" s="4"/>
      <c r="CG10" s="4"/>
      <c r="CH10" s="4"/>
      <c r="CI10" s="4"/>
      <c r="CJ10" s="4"/>
      <c r="CK10" s="3"/>
      <c r="CL10" s="6"/>
      <c r="CM10" s="6"/>
      <c r="CN10" s="5"/>
      <c r="CO10" s="5"/>
      <c r="CP10" s="5"/>
    </row>
    <row r="11" spans="1:94" customFormat="1">
      <c r="A11" s="1089"/>
      <c r="B11" s="1091"/>
      <c r="C11" s="1094"/>
      <c r="D11" s="1092"/>
      <c r="E11" s="1095"/>
      <c r="F11" s="1095"/>
      <c r="G11" s="1105"/>
      <c r="H11" s="1095"/>
      <c r="I11" s="1093"/>
      <c r="J11" s="1095"/>
      <c r="K11" s="1095"/>
      <c r="L11" s="1093"/>
      <c r="M11" s="1093"/>
      <c r="N11" s="1093"/>
      <c r="O11" s="1093"/>
      <c r="P11" s="555" t="s">
        <v>10253</v>
      </c>
      <c r="Q11" s="9" t="s">
        <v>10254</v>
      </c>
      <c r="R11" s="9" t="s">
        <v>10255</v>
      </c>
      <c r="S11" s="9" t="s">
        <v>10256</v>
      </c>
      <c r="T11" s="9" t="s">
        <v>10257</v>
      </c>
      <c r="U11" s="9" t="s">
        <v>10258</v>
      </c>
      <c r="V11" s="9" t="s">
        <v>10259</v>
      </c>
      <c r="W11" s="9" t="s">
        <v>10260</v>
      </c>
      <c r="X11" s="9" t="s">
        <v>10261</v>
      </c>
      <c r="Y11" s="9" t="s">
        <v>10262</v>
      </c>
      <c r="Z11" s="9" t="s">
        <v>10263</v>
      </c>
      <c r="AA11" s="9" t="s">
        <v>10264</v>
      </c>
      <c r="AB11" s="9" t="s">
        <v>10253</v>
      </c>
      <c r="AC11" s="9" t="s">
        <v>10254</v>
      </c>
      <c r="AD11" s="9" t="s">
        <v>10255</v>
      </c>
      <c r="AE11" s="9" t="s">
        <v>10256</v>
      </c>
      <c r="AF11" s="9" t="s">
        <v>10257</v>
      </c>
      <c r="AG11" s="9" t="s">
        <v>10258</v>
      </c>
      <c r="AH11" s="9" t="s">
        <v>10259</v>
      </c>
      <c r="AI11" s="9" t="s">
        <v>10260</v>
      </c>
      <c r="AJ11" s="9" t="s">
        <v>10261</v>
      </c>
      <c r="AK11" s="9" t="s">
        <v>10262</v>
      </c>
      <c r="AL11" s="9" t="s">
        <v>10263</v>
      </c>
      <c r="AM11" s="9" t="s">
        <v>10264</v>
      </c>
      <c r="AN11" s="8" t="s">
        <v>13</v>
      </c>
      <c r="AO11" s="8" t="s">
        <v>13</v>
      </c>
      <c r="AP11" s="8" t="s">
        <v>13</v>
      </c>
      <c r="AQ11" s="8" t="s">
        <v>13</v>
      </c>
      <c r="AR11" s="8" t="s">
        <v>13</v>
      </c>
      <c r="AS11" s="8" t="s">
        <v>13</v>
      </c>
      <c r="AT11" s="8" t="s">
        <v>13</v>
      </c>
      <c r="AU11" s="8" t="s">
        <v>13</v>
      </c>
      <c r="AV11" s="8" t="s">
        <v>13</v>
      </c>
      <c r="AW11" s="8" t="s">
        <v>13</v>
      </c>
      <c r="AX11" s="8" t="s">
        <v>13</v>
      </c>
      <c r="AY11" s="80" t="s">
        <v>13</v>
      </c>
      <c r="AZ11" s="1103"/>
      <c r="BA11" s="1103"/>
      <c r="BB11" s="76"/>
      <c r="BC11" s="7" t="s">
        <v>26</v>
      </c>
      <c r="BD11" s="7" t="s">
        <v>26</v>
      </c>
      <c r="BE11" s="7" t="s">
        <v>26</v>
      </c>
      <c r="BF11" s="7" t="s">
        <v>26</v>
      </c>
      <c r="BG11" s="7" t="s">
        <v>26</v>
      </c>
      <c r="BH11" s="7" t="s">
        <v>26</v>
      </c>
      <c r="BI11" s="7" t="s">
        <v>26</v>
      </c>
      <c r="BJ11" s="7" t="s">
        <v>26</v>
      </c>
      <c r="BK11" s="7" t="s">
        <v>26</v>
      </c>
      <c r="BL11" s="7" t="s">
        <v>26</v>
      </c>
      <c r="BM11" s="7" t="s">
        <v>26</v>
      </c>
      <c r="BN11" s="17" t="s">
        <v>26</v>
      </c>
      <c r="BO11" s="1103"/>
      <c r="BP11" s="1103"/>
      <c r="BQ11" s="1"/>
      <c r="BR11" s="714" t="s">
        <v>5</v>
      </c>
      <c r="BS11" s="196" t="s">
        <v>29</v>
      </c>
      <c r="BT11" s="196" t="s">
        <v>30</v>
      </c>
      <c r="BU11" s="196" t="s">
        <v>7</v>
      </c>
      <c r="BV11" s="196" t="s">
        <v>31</v>
      </c>
      <c r="BW11" s="714" t="s">
        <v>108</v>
      </c>
      <c r="BX11" s="499"/>
      <c r="BY11" s="499"/>
      <c r="BZ11" s="499"/>
      <c r="CA11" s="499"/>
      <c r="CB11" s="499"/>
      <c r="CC11" s="2"/>
      <c r="CD11" s="2"/>
      <c r="CE11" s="2"/>
      <c r="CF11" s="1"/>
      <c r="CG11" s="1"/>
      <c r="CH11" s="1"/>
      <c r="CI11" s="1"/>
      <c r="CJ11" s="1"/>
      <c r="CK11" s="2"/>
      <c r="CL11" s="6"/>
      <c r="CM11" s="6"/>
      <c r="CN11" s="5"/>
      <c r="CO11" s="5"/>
      <c r="CP11" s="5"/>
    </row>
    <row r="12" spans="1:94" customFormat="1">
      <c r="A12" s="79" t="s">
        <v>7127</v>
      </c>
      <c r="B12" s="74"/>
      <c r="C12" s="79" t="s">
        <v>10971</v>
      </c>
      <c r="D12" s="75" t="str">
        <f>INDEX('PRICE LIST'!$D:$D,MATCH(INSIDENTAL!C12,'PRICE LIST'!$E:$E,0))</f>
        <v>KUNCI</v>
      </c>
      <c r="E12" s="16" t="str">
        <f>IFERROR(VLOOKUP(C12,'PRICE LIST'!E:M,2,0),0)</f>
        <v>EIGHT BH-1.5 BALL POINT HEX KEY WRENCH 1.5 MM</v>
      </c>
      <c r="F12" s="187" t="s">
        <v>7247</v>
      </c>
      <c r="G12" s="79" t="s">
        <v>109</v>
      </c>
      <c r="H12" s="16">
        <f>IFERROR(IF(G12="FOH",VLOOKUP(C12,'PRICE LIST'!E:Z,20,0),IF(G12="OPEX",VLOOKUP(C12,'PRICE LIST'!E:Z,21,0),0)),0)</f>
        <v>0</v>
      </c>
      <c r="I12" s="16">
        <f>IFERROR(IF(G12="FOH",VLOOKUP(H12,'PRICE LIST'!X:Z,3,0),IF(G12="OPEX",VLOOKUP(H12,'PRICE LIST'!Y:Z,2,0),0)),0)</f>
        <v>0</v>
      </c>
      <c r="J12" s="79" t="s">
        <v>34</v>
      </c>
      <c r="K12" s="79" t="s">
        <v>183</v>
      </c>
      <c r="L12" s="75" t="str">
        <f>IFERROR(VLOOKUP(K12,BS:BV,3,0),0)</f>
        <v>ALL</v>
      </c>
      <c r="M12" s="75" t="str">
        <f>IFERROR(VLOOKUP(K12,BS:BV,4,0),0)</f>
        <v>ALL</v>
      </c>
      <c r="N12" s="75" t="str">
        <f>IFERROR(VLOOKUP(C12,'PRICE LIST'!E:M,3,0),0)</f>
        <v>PCS</v>
      </c>
      <c r="O12" s="75" t="str">
        <f>IFERROR(VLOOKUP(C12,'PRICE LIST'!E:M,5,0),0)</f>
        <v>IDR</v>
      </c>
      <c r="P12" s="927">
        <f>IFERROR(VLOOKUP(C12,'PRICE LIST'!E:Z,8,0),0)</f>
        <v>35350</v>
      </c>
      <c r="Q12" s="75">
        <f>IFERROR(VLOOKUP(C12,'PRICE LIST'!E:Z,9,0),0)</f>
        <v>35350</v>
      </c>
      <c r="R12" s="75">
        <f>IFERROR(VLOOKUP(C12,'PRICE LIST'!E:Z,10,0),0)</f>
        <v>35350</v>
      </c>
      <c r="S12" s="75">
        <f>IFERROR(VLOOKUP(C12,'PRICE LIST'!E:Z,11,0),0)</f>
        <v>35350</v>
      </c>
      <c r="T12" s="75">
        <f>IFERROR(VLOOKUP(C12,'PRICE LIST'!E:Z,12,0),0)</f>
        <v>35350</v>
      </c>
      <c r="U12" s="75">
        <f>IFERROR(VLOOKUP(C12,'PRICE LIST'!E:Z,13,0),0)</f>
        <v>35350</v>
      </c>
      <c r="V12" s="75">
        <f>IFERROR(VLOOKUP(C12,'PRICE LIST'!E:Z,14,0),0)</f>
        <v>38700</v>
      </c>
      <c r="W12" s="75">
        <f>IFERROR(VLOOKUP(C12,'PRICE LIST'!E:Z,15,0),0)</f>
        <v>38700</v>
      </c>
      <c r="X12" s="75">
        <f>IFERROR(VLOOKUP(C12,'PRICE LIST'!E:Z,16,0),0)</f>
        <v>38700</v>
      </c>
      <c r="Y12" s="75">
        <f>IFERROR(VLOOKUP(C12,'PRICE LIST'!E:Z,17,0),0)</f>
        <v>38700</v>
      </c>
      <c r="Z12" s="75">
        <f>IFERROR(VLOOKUP(C12,'PRICE LIST'!E:Z,18,0),0)</f>
        <v>38700</v>
      </c>
      <c r="AA12" s="75">
        <f>IFERROR(VLOOKUP(C12,'PRICE LIST'!E:Z,19,0),0)</f>
        <v>38700</v>
      </c>
      <c r="AB12" s="180">
        <f>IFERROR(P12/VLOOKUP(O12,$N$4:$O$9,2,FALSE),0)</f>
        <v>2.2375400351929917</v>
      </c>
      <c r="AC12" s="180">
        <f>IFERROR(Q12/VLOOKUP(O12,$N$4:$O$9,2,FALSE),0)</f>
        <v>2.2375400351929917</v>
      </c>
      <c r="AD12" s="180">
        <f>IFERROR(R12/VLOOKUP(O12,$N$4:$O$9,2,FALSE),0)</f>
        <v>2.2375400351929917</v>
      </c>
      <c r="AE12" s="180">
        <f>IFERROR(S12/VLOOKUP(O12,$N$4:$O$9,2,FALSE),0)</f>
        <v>2.2375400351929917</v>
      </c>
      <c r="AF12" s="180">
        <f>IFERROR(T12/VLOOKUP(O12,$N$4:$O$9,2,FALSE),0)</f>
        <v>2.2375400351929917</v>
      </c>
      <c r="AG12" s="180">
        <f>IFERROR(U12/VLOOKUP(O12,$N$4:$O$9,2,FALSE),0)</f>
        <v>2.2375400351929917</v>
      </c>
      <c r="AH12" s="180">
        <f>IFERROR(V12/VLOOKUP(O12,$N$4:$O$9,2,FALSE),0)</f>
        <v>2.4495841403668681</v>
      </c>
      <c r="AI12" s="180">
        <f>IFERROR(W12/VLOOKUP(O12,$N$4:$O$9,2,FALSE),0)</f>
        <v>2.4495841403668681</v>
      </c>
      <c r="AJ12" s="180">
        <f>IFERROR(X12/VLOOKUP(O12,$N$4:$O$9,2,FALSE),0)</f>
        <v>2.4495841403668681</v>
      </c>
      <c r="AK12" s="180">
        <f>IFERROR(Y12/VLOOKUP(O12,$N$4:$O$9,2,FALSE),0)</f>
        <v>2.4495841403668681</v>
      </c>
      <c r="AL12" s="180">
        <f>IFERROR(Z12/VLOOKUP(O12,$N$4:$O$9,2,FALSE),0)</f>
        <v>2.4495841403668681</v>
      </c>
      <c r="AM12" s="180">
        <f>IFERROR(AA12/VLOOKUP(O12,$N$4:$O$9,2,FALSE),0)</f>
        <v>2.4495841403668681</v>
      </c>
      <c r="AN12" s="548">
        <v>2</v>
      </c>
      <c r="AO12" s="548"/>
      <c r="AP12" s="548">
        <v>2</v>
      </c>
      <c r="AQ12" s="548"/>
      <c r="AR12" s="548">
        <v>2</v>
      </c>
      <c r="AS12" s="548"/>
      <c r="AT12" s="548">
        <v>2</v>
      </c>
      <c r="AU12" s="548"/>
      <c r="AV12" s="548">
        <v>2</v>
      </c>
      <c r="AW12" s="548"/>
      <c r="AX12" s="548">
        <v>2</v>
      </c>
      <c r="AY12" s="548"/>
      <c r="AZ12" s="75">
        <f>SUM(AN12:AY12)</f>
        <v>12</v>
      </c>
      <c r="BA12" s="77">
        <f>AZ12/12</f>
        <v>1</v>
      </c>
      <c r="BB12" s="47"/>
      <c r="BC12" s="78">
        <f t="shared" ref="BC12:BN12" si="0">AB12*AN12</f>
        <v>4.4750800703859834</v>
      </c>
      <c r="BD12" s="78">
        <f t="shared" si="0"/>
        <v>0</v>
      </c>
      <c r="BE12" s="78">
        <f t="shared" si="0"/>
        <v>4.4750800703859834</v>
      </c>
      <c r="BF12" s="78">
        <f t="shared" si="0"/>
        <v>0</v>
      </c>
      <c r="BG12" s="78">
        <f t="shared" si="0"/>
        <v>4.4750800703859834</v>
      </c>
      <c r="BH12" s="78">
        <f t="shared" si="0"/>
        <v>0</v>
      </c>
      <c r="BI12" s="78">
        <f t="shared" si="0"/>
        <v>4.8991682807337362</v>
      </c>
      <c r="BJ12" s="78">
        <f t="shared" si="0"/>
        <v>0</v>
      </c>
      <c r="BK12" s="78">
        <f t="shared" si="0"/>
        <v>4.8991682807337362</v>
      </c>
      <c r="BL12" s="78">
        <f t="shared" si="0"/>
        <v>0</v>
      </c>
      <c r="BM12" s="78">
        <f t="shared" si="0"/>
        <v>4.8991682807337362</v>
      </c>
      <c r="BN12" s="78">
        <f t="shared" si="0"/>
        <v>0</v>
      </c>
      <c r="BO12" s="78">
        <f>SUM(BC12:BN12)</f>
        <v>28.122745053359161</v>
      </c>
      <c r="BP12" s="78">
        <f>BO12/12</f>
        <v>2.3435620877799299</v>
      </c>
      <c r="BR12" s="714" t="s">
        <v>33</v>
      </c>
      <c r="BS12" s="714" t="s">
        <v>184</v>
      </c>
      <c r="BT12" s="714" t="s">
        <v>41</v>
      </c>
      <c r="BU12" s="714" t="s">
        <v>32</v>
      </c>
      <c r="BV12" s="714" t="s">
        <v>32</v>
      </c>
      <c r="BW12" s="714" t="s">
        <v>109</v>
      </c>
    </row>
    <row r="13" spans="1:94" customFormat="1">
      <c r="A13" s="79" t="s">
        <v>7127</v>
      </c>
      <c r="B13" s="74"/>
      <c r="C13" s="79" t="s">
        <v>10972</v>
      </c>
      <c r="D13" s="75" t="str">
        <f>INDEX('PRICE LIST'!$D:$D,MATCH(INSIDENTAL!C13,'PRICE LIST'!$E:$E,0))</f>
        <v>KUNCI</v>
      </c>
      <c r="E13" s="919" t="str">
        <f>IFERROR(VLOOKUP(C13,'PRICE LIST'!E:M,2,0),0)</f>
        <v>EIGHT BH-2 BALLPOINT HEX KEY WRENCH 2 MM</v>
      </c>
      <c r="F13" s="187" t="s">
        <v>7247</v>
      </c>
      <c r="G13" s="79" t="s">
        <v>109</v>
      </c>
      <c r="H13" s="919">
        <f>IFERROR(IF(G13="FOH",VLOOKUP(C13,'PRICE LIST'!E:Z,20,0),IF(G13="OPEX",VLOOKUP(C13,'PRICE LIST'!E:Z,21,0),0)),0)</f>
        <v>0</v>
      </c>
      <c r="I13" s="919">
        <f>IFERROR(IF(G13="FOH",VLOOKUP(H13,'PRICE LIST'!X:Z,3,0),IF(G13="OPEX",VLOOKUP(H13,'PRICE LIST'!Y:Z,2,0),0)),0)</f>
        <v>0</v>
      </c>
      <c r="J13" s="79" t="s">
        <v>34</v>
      </c>
      <c r="K13" s="79" t="s">
        <v>183</v>
      </c>
      <c r="L13" s="75" t="str">
        <f>IFERROR(VLOOKUP(K13,BS:BV,3,0),0)</f>
        <v>ALL</v>
      </c>
      <c r="M13" s="75" t="str">
        <f>IFERROR(VLOOKUP(K13,BS:BV,4,0),0)</f>
        <v>ALL</v>
      </c>
      <c r="N13" s="75" t="str">
        <f>IFERROR(VLOOKUP(C13,'PRICE LIST'!E:M,3,0),0)</f>
        <v>PCS</v>
      </c>
      <c r="O13" s="75" t="str">
        <f>IFERROR(VLOOKUP(C13,'PRICE LIST'!E:M,5,0),0)</f>
        <v>IDR</v>
      </c>
      <c r="P13" s="927">
        <f>IFERROR(VLOOKUP(C13,'PRICE LIST'!E:Z,8,0),0)</f>
        <v>38941</v>
      </c>
      <c r="Q13" s="75">
        <f>IFERROR(VLOOKUP(C13,'PRICE LIST'!E:Z,9,0),0)</f>
        <v>38941</v>
      </c>
      <c r="R13" s="75">
        <f>IFERROR(VLOOKUP(C13,'PRICE LIST'!E:Z,10,0),0)</f>
        <v>38941</v>
      </c>
      <c r="S13" s="75">
        <f>IFERROR(VLOOKUP(C13,'PRICE LIST'!E:Z,11,0),0)</f>
        <v>38941</v>
      </c>
      <c r="T13" s="75">
        <f>IFERROR(VLOOKUP(C13,'PRICE LIST'!E:Z,12,0),0)</f>
        <v>38941</v>
      </c>
      <c r="U13" s="75">
        <f>IFERROR(VLOOKUP(C13,'PRICE LIST'!E:Z,13,0),0)</f>
        <v>38941</v>
      </c>
      <c r="V13" s="75">
        <f>IFERROR(VLOOKUP(C13,'PRICE LIST'!E:Z,14,0),0)</f>
        <v>41983</v>
      </c>
      <c r="W13" s="75">
        <f>IFERROR(VLOOKUP(C13,'PRICE LIST'!E:Z,15,0),0)</f>
        <v>41983</v>
      </c>
      <c r="X13" s="75">
        <f>IFERROR(VLOOKUP(C13,'PRICE LIST'!E:Z,16,0),0)</f>
        <v>41983</v>
      </c>
      <c r="Y13" s="75">
        <f>IFERROR(VLOOKUP(C13,'PRICE LIST'!E:Z,17,0),0)</f>
        <v>41983</v>
      </c>
      <c r="Z13" s="75">
        <f>IFERROR(VLOOKUP(C13,'PRICE LIST'!E:Z,18,0),0)</f>
        <v>41983</v>
      </c>
      <c r="AA13" s="75">
        <f>IFERROR(VLOOKUP(C13,'PRICE LIST'!E:Z,19,0),0)</f>
        <v>41983</v>
      </c>
      <c r="AB13" s="180">
        <f t="shared" ref="AB13:AB76" si="1">IFERROR(P13/VLOOKUP(O13,$N$4:$O$9,2,FALSE),0)</f>
        <v>2.4648386565898242</v>
      </c>
      <c r="AC13" s="180">
        <f t="shared" ref="AC13:AC76" si="2">IFERROR(Q13/VLOOKUP(O13,$N$4:$O$9,2,FALSE),0)</f>
        <v>2.4648386565898242</v>
      </c>
      <c r="AD13" s="180">
        <f t="shared" ref="AD13:AD76" si="3">IFERROR(R13/VLOOKUP(O13,$N$4:$O$9,2,FALSE),0)</f>
        <v>2.4648386565898242</v>
      </c>
      <c r="AE13" s="180">
        <f t="shared" ref="AE13:AE76" si="4">IFERROR(S13/VLOOKUP(O13,$N$4:$O$9,2,FALSE),0)</f>
        <v>2.4648386565898242</v>
      </c>
      <c r="AF13" s="180">
        <f t="shared" ref="AF13:AF76" si="5">IFERROR(T13/VLOOKUP(O13,$N$4:$O$9,2,FALSE),0)</f>
        <v>2.4648386565898242</v>
      </c>
      <c r="AG13" s="180">
        <f t="shared" ref="AG13:AG76" si="6">IFERROR(U13/VLOOKUP(O13,$N$4:$O$9,2,FALSE),0)</f>
        <v>2.4648386565898242</v>
      </c>
      <c r="AH13" s="180">
        <f t="shared" ref="AH13:AH76" si="7">IFERROR(V13/VLOOKUP(O13,$N$4:$O$9,2,FALSE),0)</f>
        <v>2.6573873634372664</v>
      </c>
      <c r="AI13" s="180">
        <f t="shared" ref="AI13:AI76" si="8">IFERROR(W13/VLOOKUP(O13,$N$4:$O$9,2,FALSE),0)</f>
        <v>2.6573873634372664</v>
      </c>
      <c r="AJ13" s="180">
        <f t="shared" ref="AJ13:AJ76" si="9">IFERROR(X13/VLOOKUP(O13,$N$4:$O$9,2,FALSE),0)</f>
        <v>2.6573873634372664</v>
      </c>
      <c r="AK13" s="180">
        <f t="shared" ref="AK13:AK76" si="10">IFERROR(Y13/VLOOKUP(O13,$N$4:$O$9,2,FALSE),0)</f>
        <v>2.6573873634372664</v>
      </c>
      <c r="AL13" s="180">
        <f t="shared" ref="AL13:AL76" si="11">IFERROR(Z13/VLOOKUP(O13,$N$4:$O$9,2,FALSE),0)</f>
        <v>2.6573873634372664</v>
      </c>
      <c r="AM13" s="180">
        <f t="shared" ref="AM13:AM76" si="12">IFERROR(AA13/VLOOKUP(O13,$N$4:$O$9,2,FALSE),0)</f>
        <v>2.6573873634372664</v>
      </c>
      <c r="AN13" s="548">
        <v>3</v>
      </c>
      <c r="AO13" s="548"/>
      <c r="AP13" s="548">
        <v>3</v>
      </c>
      <c r="AQ13" s="548"/>
      <c r="AR13" s="548">
        <v>3</v>
      </c>
      <c r="AS13" s="548"/>
      <c r="AT13" s="548">
        <v>3</v>
      </c>
      <c r="AU13" s="548"/>
      <c r="AV13" s="548">
        <v>3</v>
      </c>
      <c r="AW13" s="548"/>
      <c r="AX13" s="548">
        <v>3</v>
      </c>
      <c r="AY13" s="548"/>
      <c r="AZ13" s="75">
        <f t="shared" ref="AZ13:AZ76" si="13">SUM(AN13:AY13)</f>
        <v>18</v>
      </c>
      <c r="BA13" s="77">
        <f t="shared" ref="BA13:BA76" si="14">AZ13/12</f>
        <v>1.5</v>
      </c>
      <c r="BB13" s="47"/>
      <c r="BC13" s="78">
        <f t="shared" ref="BC13:BC76" si="15">AB13*AN13</f>
        <v>7.394515969769472</v>
      </c>
      <c r="BD13" s="78">
        <f t="shared" ref="BD13:BD76" si="16">AC13*AO13</f>
        <v>0</v>
      </c>
      <c r="BE13" s="78">
        <f t="shared" ref="BE13:BE76" si="17">AD13*AP13</f>
        <v>7.394515969769472</v>
      </c>
      <c r="BF13" s="78">
        <f t="shared" ref="BF13:BF76" si="18">AE13*AQ13</f>
        <v>0</v>
      </c>
      <c r="BG13" s="78">
        <f t="shared" ref="BG13:BG76" si="19">AF13*AR13</f>
        <v>7.394515969769472</v>
      </c>
      <c r="BH13" s="78">
        <f t="shared" ref="BH13:BH76" si="20">AG13*AS13</f>
        <v>0</v>
      </c>
      <c r="BI13" s="78">
        <f t="shared" ref="BI13:BI76" si="21">AH13*AT13</f>
        <v>7.9721620903117998</v>
      </c>
      <c r="BJ13" s="78">
        <f t="shared" ref="BJ13:BJ76" si="22">AI13*AU13</f>
        <v>0</v>
      </c>
      <c r="BK13" s="78">
        <f t="shared" ref="BK13:BK76" si="23">AJ13*AV13</f>
        <v>7.9721620903117998</v>
      </c>
      <c r="BL13" s="78">
        <f t="shared" ref="BL13:BL76" si="24">AK13*AW13</f>
        <v>0</v>
      </c>
      <c r="BM13" s="78">
        <f t="shared" ref="BM13:BM76" si="25">AL13*AX13</f>
        <v>7.9721620903117998</v>
      </c>
      <c r="BN13" s="78">
        <f t="shared" ref="BN13:BN76" si="26">AM13*AY13</f>
        <v>0</v>
      </c>
      <c r="BO13" s="78">
        <f t="shared" ref="BO13:BO76" si="27">SUM(BC13:BN13)</f>
        <v>46.10003418024381</v>
      </c>
      <c r="BP13" s="78">
        <f t="shared" ref="BP13:BP76" si="28">BO13/12</f>
        <v>3.8416695150203175</v>
      </c>
      <c r="BR13" s="714" t="s">
        <v>34</v>
      </c>
      <c r="BS13" s="714" t="s">
        <v>183</v>
      </c>
      <c r="BT13" s="714" t="s">
        <v>32</v>
      </c>
      <c r="BU13" s="714" t="s">
        <v>32</v>
      </c>
      <c r="BV13" s="714" t="s">
        <v>32</v>
      </c>
      <c r="BW13" s="714" t="s">
        <v>110</v>
      </c>
    </row>
    <row r="14" spans="1:94" customFormat="1">
      <c r="A14" s="79" t="s">
        <v>7127</v>
      </c>
      <c r="B14" s="74"/>
      <c r="C14" s="79" t="s">
        <v>10973</v>
      </c>
      <c r="D14" s="75" t="str">
        <f>INDEX('PRICE LIST'!$D:$D,MATCH(INSIDENTAL!C14,'PRICE LIST'!$E:$E,0))</f>
        <v>KUNCI</v>
      </c>
      <c r="E14" s="919" t="str">
        <f>IFERROR(VLOOKUP(C14,'PRICE LIST'!E:M,2,0),0)</f>
        <v>EIGHT BH-2.5 BALL POINT HEX KEY WRENCH 2.5 MM</v>
      </c>
      <c r="F14" s="187" t="s">
        <v>7247</v>
      </c>
      <c r="G14" s="79" t="s">
        <v>109</v>
      </c>
      <c r="H14" s="919">
        <f>IFERROR(IF(G14="FOH",VLOOKUP(C14,'PRICE LIST'!E:Z,20,0),IF(G14="OPEX",VLOOKUP(C14,'PRICE LIST'!E:Z,21,0),0)),0)</f>
        <v>0</v>
      </c>
      <c r="I14" s="919">
        <f>IFERROR(IF(G14="FOH",VLOOKUP(H14,'PRICE LIST'!X:Z,3,0),IF(G14="OPEX",VLOOKUP(H14,'PRICE LIST'!Y:Z,2,0),0)),0)</f>
        <v>0</v>
      </c>
      <c r="J14" s="79" t="s">
        <v>34</v>
      </c>
      <c r="K14" s="79" t="s">
        <v>183</v>
      </c>
      <c r="L14" s="75" t="str">
        <f>IFERROR(VLOOKUP(K14,BS:BV,3,0),0)</f>
        <v>ALL</v>
      </c>
      <c r="M14" s="75" t="str">
        <f>IFERROR(VLOOKUP(K14,BS:BV,4,0),0)</f>
        <v>ALL</v>
      </c>
      <c r="N14" s="75" t="str">
        <f>IFERROR(VLOOKUP(C14,'PRICE LIST'!E:M,3,0),0)</f>
        <v>PCS</v>
      </c>
      <c r="O14" s="75" t="str">
        <f>IFERROR(VLOOKUP(C14,'PRICE LIST'!E:M,5,0),0)</f>
        <v>IDR</v>
      </c>
      <c r="P14" s="927">
        <f>IFERROR(VLOOKUP(C14,'PRICE LIST'!E:Z,8,0),0)</f>
        <v>45750</v>
      </c>
      <c r="Q14" s="75">
        <f>IFERROR(VLOOKUP(C14,'PRICE LIST'!E:Z,9,0),0)</f>
        <v>45750</v>
      </c>
      <c r="R14" s="75">
        <f>IFERROR(VLOOKUP(C14,'PRICE LIST'!E:Z,10,0),0)</f>
        <v>45750</v>
      </c>
      <c r="S14" s="75">
        <f>IFERROR(VLOOKUP(C14,'PRICE LIST'!E:Z,11,0),0)</f>
        <v>45750</v>
      </c>
      <c r="T14" s="75">
        <f>IFERROR(VLOOKUP(C14,'PRICE LIST'!E:Z,12,0),0)</f>
        <v>45750</v>
      </c>
      <c r="U14" s="75">
        <f>IFERROR(VLOOKUP(C14,'PRICE LIST'!E:Z,13,0),0)</f>
        <v>45750</v>
      </c>
      <c r="V14" s="75">
        <f>IFERROR(VLOOKUP(C14,'PRICE LIST'!E:Z,14,0),0)</f>
        <v>50500</v>
      </c>
      <c r="W14" s="75">
        <f>IFERROR(VLOOKUP(C14,'PRICE LIST'!E:Z,15,0),0)</f>
        <v>50500</v>
      </c>
      <c r="X14" s="75">
        <f>IFERROR(VLOOKUP(C14,'PRICE LIST'!E:Z,16,0),0)</f>
        <v>50500</v>
      </c>
      <c r="Y14" s="75">
        <f>IFERROR(VLOOKUP(C14,'PRICE LIST'!E:Z,17,0),0)</f>
        <v>50500</v>
      </c>
      <c r="Z14" s="75">
        <f>IFERROR(VLOOKUP(C14,'PRICE LIST'!E:Z,18,0),0)</f>
        <v>50500</v>
      </c>
      <c r="AA14" s="75">
        <f>IFERROR(VLOOKUP(C14,'PRICE LIST'!E:Z,19,0),0)</f>
        <v>50500</v>
      </c>
      <c r="AB14" s="180">
        <f t="shared" si="1"/>
        <v>2.8958262124492045</v>
      </c>
      <c r="AC14" s="180">
        <f t="shared" si="2"/>
        <v>2.8958262124492045</v>
      </c>
      <c r="AD14" s="180">
        <f t="shared" si="3"/>
        <v>2.8958262124492045</v>
      </c>
      <c r="AE14" s="180">
        <f t="shared" si="4"/>
        <v>2.8958262124492045</v>
      </c>
      <c r="AF14" s="180">
        <f t="shared" si="5"/>
        <v>2.8958262124492045</v>
      </c>
      <c r="AG14" s="180">
        <f t="shared" si="6"/>
        <v>2.8958262124492045</v>
      </c>
      <c r="AH14" s="180">
        <f t="shared" si="7"/>
        <v>3.1964857645614169</v>
      </c>
      <c r="AI14" s="180">
        <f t="shared" si="8"/>
        <v>3.1964857645614169</v>
      </c>
      <c r="AJ14" s="180">
        <f t="shared" si="9"/>
        <v>3.1964857645614169</v>
      </c>
      <c r="AK14" s="180">
        <f t="shared" si="10"/>
        <v>3.1964857645614169</v>
      </c>
      <c r="AL14" s="180">
        <f t="shared" si="11"/>
        <v>3.1964857645614169</v>
      </c>
      <c r="AM14" s="180">
        <f t="shared" si="12"/>
        <v>3.1964857645614169</v>
      </c>
      <c r="AN14" s="548">
        <v>3</v>
      </c>
      <c r="AO14" s="548"/>
      <c r="AP14" s="548">
        <v>3</v>
      </c>
      <c r="AQ14" s="548"/>
      <c r="AR14" s="548">
        <v>3</v>
      </c>
      <c r="AS14" s="548"/>
      <c r="AT14" s="548">
        <v>3</v>
      </c>
      <c r="AU14" s="548"/>
      <c r="AV14" s="548">
        <v>3</v>
      </c>
      <c r="AW14" s="548"/>
      <c r="AX14" s="548">
        <v>3</v>
      </c>
      <c r="AY14" s="548"/>
      <c r="AZ14" s="75">
        <f t="shared" si="13"/>
        <v>18</v>
      </c>
      <c r="BA14" s="77">
        <f t="shared" si="14"/>
        <v>1.5</v>
      </c>
      <c r="BB14" s="47"/>
      <c r="BC14" s="78">
        <f t="shared" si="15"/>
        <v>8.6874786373476134</v>
      </c>
      <c r="BD14" s="78">
        <f t="shared" si="16"/>
        <v>0</v>
      </c>
      <c r="BE14" s="78">
        <f t="shared" si="17"/>
        <v>8.6874786373476134</v>
      </c>
      <c r="BF14" s="78">
        <f t="shared" si="18"/>
        <v>0</v>
      </c>
      <c r="BG14" s="78">
        <f t="shared" si="19"/>
        <v>8.6874786373476134</v>
      </c>
      <c r="BH14" s="78">
        <f t="shared" si="20"/>
        <v>0</v>
      </c>
      <c r="BI14" s="78">
        <f t="shared" si="21"/>
        <v>9.5894572936842515</v>
      </c>
      <c r="BJ14" s="78">
        <f t="shared" si="22"/>
        <v>0</v>
      </c>
      <c r="BK14" s="78">
        <f t="shared" si="23"/>
        <v>9.5894572936842515</v>
      </c>
      <c r="BL14" s="78">
        <f t="shared" si="24"/>
        <v>0</v>
      </c>
      <c r="BM14" s="78">
        <f t="shared" si="25"/>
        <v>9.5894572936842515</v>
      </c>
      <c r="BN14" s="78">
        <f t="shared" si="26"/>
        <v>0</v>
      </c>
      <c r="BO14" s="78">
        <f t="shared" si="27"/>
        <v>54.830807793095587</v>
      </c>
      <c r="BP14" s="78">
        <f t="shared" si="28"/>
        <v>4.5692339827579653</v>
      </c>
      <c r="BR14" s="714" t="s">
        <v>35</v>
      </c>
      <c r="BS14" s="714" t="s">
        <v>180</v>
      </c>
      <c r="BT14" s="714" t="s">
        <v>180</v>
      </c>
      <c r="BU14" s="714" t="s">
        <v>32</v>
      </c>
      <c r="BV14" s="714" t="s">
        <v>32</v>
      </c>
      <c r="BW14" s="714"/>
    </row>
    <row r="15" spans="1:94" customFormat="1">
      <c r="A15" s="79" t="s">
        <v>7127</v>
      </c>
      <c r="B15" s="74"/>
      <c r="C15" s="79" t="s">
        <v>10974</v>
      </c>
      <c r="D15" s="75" t="str">
        <f>INDEX('PRICE LIST'!$D:$D,MATCH(INSIDENTAL!C15,'PRICE LIST'!$E:$E,0))</f>
        <v>KUNCI</v>
      </c>
      <c r="E15" s="919" t="str">
        <f>IFERROR(VLOOKUP(C15,'PRICE LIST'!E:M,2,0),0)</f>
        <v>EIGHT BH-3 BALL POINT HEX KEY WRENCH 3 MM</v>
      </c>
      <c r="F15" s="187" t="s">
        <v>7247</v>
      </c>
      <c r="G15" s="79" t="s">
        <v>109</v>
      </c>
      <c r="H15" s="919">
        <f>IFERROR(IF(G15="FOH",VLOOKUP(C15,'PRICE LIST'!E:Z,20,0),IF(G15="OPEX",VLOOKUP(C15,'PRICE LIST'!E:Z,21,0),0)),0)</f>
        <v>0</v>
      </c>
      <c r="I15" s="919">
        <f>IFERROR(IF(G15="FOH",VLOOKUP(H15,'PRICE LIST'!X:Z,3,0),IF(G15="OPEX",VLOOKUP(H15,'PRICE LIST'!Y:Z,2,0),0)),0)</f>
        <v>0</v>
      </c>
      <c r="J15" s="79" t="s">
        <v>34</v>
      </c>
      <c r="K15" s="79" t="s">
        <v>183</v>
      </c>
      <c r="L15" s="75" t="str">
        <f>IFERROR(VLOOKUP(K15,BS:BV,3,0),0)</f>
        <v>ALL</v>
      </c>
      <c r="M15" s="75" t="str">
        <f>IFERROR(VLOOKUP(K15,BS:BV,4,0),0)</f>
        <v>ALL</v>
      </c>
      <c r="N15" s="75" t="str">
        <f>IFERROR(VLOOKUP(C15,'PRICE LIST'!E:M,3,0),0)</f>
        <v>PCS</v>
      </c>
      <c r="O15" s="75" t="str">
        <f>IFERROR(VLOOKUP(C15,'PRICE LIST'!E:M,5,0),0)</f>
        <v>IDR</v>
      </c>
      <c r="P15" s="927">
        <f>IFERROR(VLOOKUP(C15,'PRICE LIST'!E:Z,8,0),0)</f>
        <v>49970</v>
      </c>
      <c r="Q15" s="75">
        <f>IFERROR(VLOOKUP(C15,'PRICE LIST'!E:Z,9,0),0)</f>
        <v>49970</v>
      </c>
      <c r="R15" s="75">
        <f>IFERROR(VLOOKUP(C15,'PRICE LIST'!E:Z,10,0),0)</f>
        <v>49970</v>
      </c>
      <c r="S15" s="75">
        <f>IFERROR(VLOOKUP(C15,'PRICE LIST'!E:Z,11,0),0)</f>
        <v>49970</v>
      </c>
      <c r="T15" s="75">
        <f>IFERROR(VLOOKUP(C15,'PRICE LIST'!E:Z,12,0),0)</f>
        <v>49970</v>
      </c>
      <c r="U15" s="75">
        <f>IFERROR(VLOOKUP(C15,'PRICE LIST'!E:Z,13,0),0)</f>
        <v>49970</v>
      </c>
      <c r="V15" s="75">
        <f>IFERROR(VLOOKUP(C15,'PRICE LIST'!E:Z,14,0),0)</f>
        <v>53941</v>
      </c>
      <c r="W15" s="75">
        <f>IFERROR(VLOOKUP(C15,'PRICE LIST'!E:Z,15,0),0)</f>
        <v>53941</v>
      </c>
      <c r="X15" s="75">
        <f>IFERROR(VLOOKUP(C15,'PRICE LIST'!E:Z,16,0),0)</f>
        <v>53941</v>
      </c>
      <c r="Y15" s="75">
        <f>IFERROR(VLOOKUP(C15,'PRICE LIST'!E:Z,17,0),0)</f>
        <v>53941</v>
      </c>
      <c r="Z15" s="75">
        <f>IFERROR(VLOOKUP(C15,'PRICE LIST'!E:Z,18,0),0)</f>
        <v>53941</v>
      </c>
      <c r="AA15" s="75">
        <f>IFERROR(VLOOKUP(C15,'PRICE LIST'!E:Z,19,0),0)</f>
        <v>53941</v>
      </c>
      <c r="AB15" s="180">
        <f t="shared" si="1"/>
        <v>3.1629384882204752</v>
      </c>
      <c r="AC15" s="180">
        <f t="shared" si="2"/>
        <v>3.1629384882204752</v>
      </c>
      <c r="AD15" s="180">
        <f t="shared" si="3"/>
        <v>3.1629384882204752</v>
      </c>
      <c r="AE15" s="180">
        <f t="shared" si="4"/>
        <v>3.1629384882204752</v>
      </c>
      <c r="AF15" s="180">
        <f t="shared" si="5"/>
        <v>3.1629384882204752</v>
      </c>
      <c r="AG15" s="180">
        <f t="shared" si="6"/>
        <v>3.1629384882204752</v>
      </c>
      <c r="AH15" s="180">
        <f t="shared" si="7"/>
        <v>3.4142898737862848</v>
      </c>
      <c r="AI15" s="180">
        <f t="shared" si="8"/>
        <v>3.4142898737862848</v>
      </c>
      <c r="AJ15" s="180">
        <f t="shared" si="9"/>
        <v>3.4142898737862848</v>
      </c>
      <c r="AK15" s="180">
        <f t="shared" si="10"/>
        <v>3.4142898737862848</v>
      </c>
      <c r="AL15" s="180">
        <f t="shared" si="11"/>
        <v>3.4142898737862848</v>
      </c>
      <c r="AM15" s="180">
        <f t="shared" si="12"/>
        <v>3.4142898737862848</v>
      </c>
      <c r="AN15" s="548">
        <v>4</v>
      </c>
      <c r="AO15" s="548"/>
      <c r="AP15" s="548">
        <v>4</v>
      </c>
      <c r="AQ15" s="548"/>
      <c r="AR15" s="548">
        <v>4</v>
      </c>
      <c r="AS15" s="548"/>
      <c r="AT15" s="548">
        <v>4</v>
      </c>
      <c r="AU15" s="548"/>
      <c r="AV15" s="548">
        <v>4</v>
      </c>
      <c r="AW15" s="548"/>
      <c r="AX15" s="548">
        <v>4</v>
      </c>
      <c r="AY15" s="548"/>
      <c r="AZ15" s="75">
        <f t="shared" si="13"/>
        <v>24</v>
      </c>
      <c r="BA15" s="77">
        <f t="shared" si="14"/>
        <v>2</v>
      </c>
      <c r="BB15" s="47"/>
      <c r="BC15" s="78">
        <f t="shared" si="15"/>
        <v>12.651753952881901</v>
      </c>
      <c r="BD15" s="78">
        <f t="shared" si="16"/>
        <v>0</v>
      </c>
      <c r="BE15" s="78">
        <f t="shared" si="17"/>
        <v>12.651753952881901</v>
      </c>
      <c r="BF15" s="78">
        <f t="shared" si="18"/>
        <v>0</v>
      </c>
      <c r="BG15" s="78">
        <f t="shared" si="19"/>
        <v>12.651753952881901</v>
      </c>
      <c r="BH15" s="78">
        <f t="shared" si="20"/>
        <v>0</v>
      </c>
      <c r="BI15" s="78">
        <f t="shared" si="21"/>
        <v>13.657159495145139</v>
      </c>
      <c r="BJ15" s="78">
        <f t="shared" si="22"/>
        <v>0</v>
      </c>
      <c r="BK15" s="78">
        <f t="shared" si="23"/>
        <v>13.657159495145139</v>
      </c>
      <c r="BL15" s="78">
        <f t="shared" si="24"/>
        <v>0</v>
      </c>
      <c r="BM15" s="78">
        <f t="shared" si="25"/>
        <v>13.657159495145139</v>
      </c>
      <c r="BN15" s="78">
        <f t="shared" si="26"/>
        <v>0</v>
      </c>
      <c r="BO15" s="78">
        <f t="shared" si="27"/>
        <v>78.926740344081111</v>
      </c>
      <c r="BP15" s="78">
        <f t="shared" si="28"/>
        <v>6.5772283620067595</v>
      </c>
      <c r="BR15" s="714" t="s">
        <v>36</v>
      </c>
      <c r="BS15" s="714" t="s">
        <v>182</v>
      </c>
      <c r="BT15" s="714" t="s">
        <v>1430</v>
      </c>
      <c r="BU15" s="714" t="s">
        <v>156</v>
      </c>
      <c r="BV15" s="714" t="s">
        <v>169</v>
      </c>
      <c r="BW15" s="714"/>
    </row>
    <row r="16" spans="1:94" customFormat="1">
      <c r="A16" s="79" t="s">
        <v>7127</v>
      </c>
      <c r="B16" s="74"/>
      <c r="C16" s="79" t="s">
        <v>10975</v>
      </c>
      <c r="D16" s="75" t="str">
        <f>INDEX('PRICE LIST'!$D:$D,MATCH(INSIDENTAL!C16,'PRICE LIST'!$E:$E,0))</f>
        <v>KUNCI</v>
      </c>
      <c r="E16" s="919" t="str">
        <f>IFERROR(VLOOKUP(C16,'PRICE LIST'!E:M,2,0),0)</f>
        <v>EIGHT BH-4 BALLPOINT KEX KEY WRENCH 4 MM</v>
      </c>
      <c r="F16" s="187" t="s">
        <v>7247</v>
      </c>
      <c r="G16" s="79" t="s">
        <v>109</v>
      </c>
      <c r="H16" s="919">
        <f>IFERROR(IF(G16="FOH",VLOOKUP(C16,'PRICE LIST'!E:Z,20,0),IF(G16="OPEX",VLOOKUP(C16,'PRICE LIST'!E:Z,21,0),0)),0)</f>
        <v>0</v>
      </c>
      <c r="I16" s="919">
        <f>IFERROR(IF(G16="FOH",VLOOKUP(H16,'PRICE LIST'!X:Z,3,0),IF(G16="OPEX",VLOOKUP(H16,'PRICE LIST'!Y:Z,2,0),0)),0)</f>
        <v>0</v>
      </c>
      <c r="J16" s="79" t="s">
        <v>34</v>
      </c>
      <c r="K16" s="79" t="s">
        <v>183</v>
      </c>
      <c r="L16" s="75" t="str">
        <f>IFERROR(VLOOKUP(K16,BS:BV,3,0),0)</f>
        <v>ALL</v>
      </c>
      <c r="M16" s="75" t="str">
        <f>IFERROR(VLOOKUP(K16,BS:BV,4,0),0)</f>
        <v>ALL</v>
      </c>
      <c r="N16" s="75" t="str">
        <f>IFERROR(VLOOKUP(C16,'PRICE LIST'!E:M,3,0),0)</f>
        <v>PCS</v>
      </c>
      <c r="O16" s="75" t="str">
        <f>IFERROR(VLOOKUP(C16,'PRICE LIST'!E:M,5,0),0)</f>
        <v>IDR</v>
      </c>
      <c r="P16" s="927">
        <f>IFERROR(VLOOKUP(C16,'PRICE LIST'!E:Z,8,0),0)</f>
        <v>54877</v>
      </c>
      <c r="Q16" s="75">
        <f>IFERROR(VLOOKUP(C16,'PRICE LIST'!E:Z,9,0),0)</f>
        <v>54877</v>
      </c>
      <c r="R16" s="75">
        <f>IFERROR(VLOOKUP(C16,'PRICE LIST'!E:Z,10,0),0)</f>
        <v>54877</v>
      </c>
      <c r="S16" s="75">
        <f>IFERROR(VLOOKUP(C16,'PRICE LIST'!E:Z,11,0),0)</f>
        <v>54877</v>
      </c>
      <c r="T16" s="75">
        <f>IFERROR(VLOOKUP(C16,'PRICE LIST'!E:Z,12,0),0)</f>
        <v>54877</v>
      </c>
      <c r="U16" s="75">
        <f>IFERROR(VLOOKUP(C16,'PRICE LIST'!E:Z,13,0),0)</f>
        <v>54877</v>
      </c>
      <c r="V16" s="75">
        <f>IFERROR(VLOOKUP(C16,'PRICE LIST'!E:Z,14,0),0)</f>
        <v>58755</v>
      </c>
      <c r="W16" s="75">
        <f>IFERROR(VLOOKUP(C16,'PRICE LIST'!E:Z,15,0),0)</f>
        <v>58755</v>
      </c>
      <c r="X16" s="75">
        <f>IFERROR(VLOOKUP(C16,'PRICE LIST'!E:Z,16,0),0)</f>
        <v>58755</v>
      </c>
      <c r="Y16" s="75">
        <f>IFERROR(VLOOKUP(C16,'PRICE LIST'!E:Z,17,0),0)</f>
        <v>58755</v>
      </c>
      <c r="Z16" s="75">
        <f>IFERROR(VLOOKUP(C16,'PRICE LIST'!E:Z,18,0),0)</f>
        <v>58755</v>
      </c>
      <c r="AA16" s="75">
        <f>IFERROR(VLOOKUP(C16,'PRICE LIST'!E:Z,19,0),0)</f>
        <v>58755</v>
      </c>
      <c r="AB16" s="180">
        <f t="shared" si="1"/>
        <v>3.4735356297393438</v>
      </c>
      <c r="AC16" s="180">
        <f t="shared" si="2"/>
        <v>3.4735356297393438</v>
      </c>
      <c r="AD16" s="180">
        <f t="shared" si="3"/>
        <v>3.4735356297393438</v>
      </c>
      <c r="AE16" s="180">
        <f t="shared" si="4"/>
        <v>3.4735356297393438</v>
      </c>
      <c r="AF16" s="180">
        <f t="shared" si="5"/>
        <v>3.4735356297393438</v>
      </c>
      <c r="AG16" s="180">
        <f t="shared" si="6"/>
        <v>3.4735356297393438</v>
      </c>
      <c r="AH16" s="180">
        <f t="shared" si="7"/>
        <v>3.7190004177585356</v>
      </c>
      <c r="AI16" s="180">
        <f t="shared" si="8"/>
        <v>3.7190004177585356</v>
      </c>
      <c r="AJ16" s="180">
        <f t="shared" si="9"/>
        <v>3.7190004177585356</v>
      </c>
      <c r="AK16" s="180">
        <f t="shared" si="10"/>
        <v>3.7190004177585356</v>
      </c>
      <c r="AL16" s="180">
        <f t="shared" si="11"/>
        <v>3.7190004177585356</v>
      </c>
      <c r="AM16" s="180">
        <f t="shared" si="12"/>
        <v>3.7190004177585356</v>
      </c>
      <c r="AN16" s="548">
        <v>2</v>
      </c>
      <c r="AO16" s="548"/>
      <c r="AP16" s="548">
        <v>2</v>
      </c>
      <c r="AQ16" s="548"/>
      <c r="AR16" s="548">
        <v>2</v>
      </c>
      <c r="AS16" s="548"/>
      <c r="AT16" s="548">
        <v>2</v>
      </c>
      <c r="AU16" s="548"/>
      <c r="AV16" s="548">
        <v>2</v>
      </c>
      <c r="AW16" s="548"/>
      <c r="AX16" s="548">
        <v>2</v>
      </c>
      <c r="AY16" s="548"/>
      <c r="AZ16" s="75">
        <f t="shared" si="13"/>
        <v>12</v>
      </c>
      <c r="BA16" s="77">
        <f t="shared" si="14"/>
        <v>1</v>
      </c>
      <c r="BB16" s="47"/>
      <c r="BC16" s="78">
        <f t="shared" si="15"/>
        <v>6.9470712594786876</v>
      </c>
      <c r="BD16" s="78">
        <f t="shared" si="16"/>
        <v>0</v>
      </c>
      <c r="BE16" s="78">
        <f t="shared" si="17"/>
        <v>6.9470712594786876</v>
      </c>
      <c r="BF16" s="78">
        <f t="shared" si="18"/>
        <v>0</v>
      </c>
      <c r="BG16" s="78">
        <f t="shared" si="19"/>
        <v>6.9470712594786876</v>
      </c>
      <c r="BH16" s="78">
        <f t="shared" si="20"/>
        <v>0</v>
      </c>
      <c r="BI16" s="78">
        <f t="shared" si="21"/>
        <v>7.4380008355170713</v>
      </c>
      <c r="BJ16" s="78">
        <f t="shared" si="22"/>
        <v>0</v>
      </c>
      <c r="BK16" s="78">
        <f t="shared" si="23"/>
        <v>7.4380008355170713</v>
      </c>
      <c r="BL16" s="78">
        <f t="shared" si="24"/>
        <v>0</v>
      </c>
      <c r="BM16" s="78">
        <f t="shared" si="25"/>
        <v>7.4380008355170713</v>
      </c>
      <c r="BN16" s="78">
        <f t="shared" si="26"/>
        <v>0</v>
      </c>
      <c r="BO16" s="78">
        <f t="shared" si="27"/>
        <v>43.155216284987283</v>
      </c>
      <c r="BP16" s="78">
        <f t="shared" si="28"/>
        <v>3.5962680237489404</v>
      </c>
      <c r="BR16" s="714" t="s">
        <v>37</v>
      </c>
      <c r="BS16" s="714" t="s">
        <v>190</v>
      </c>
      <c r="BT16" s="714" t="s">
        <v>1439</v>
      </c>
      <c r="BU16" s="714" t="s">
        <v>163</v>
      </c>
      <c r="BV16" s="714" t="s">
        <v>178</v>
      </c>
      <c r="BW16" s="714"/>
    </row>
    <row r="17" spans="1:75" customFormat="1">
      <c r="A17" s="79" t="s">
        <v>7127</v>
      </c>
      <c r="B17" s="74"/>
      <c r="C17" s="79" t="s">
        <v>10976</v>
      </c>
      <c r="D17" s="75" t="str">
        <f>INDEX('PRICE LIST'!$D:$D,MATCH(INSIDENTAL!C17,'PRICE LIST'!$E:$E,0))</f>
        <v>KUNCI</v>
      </c>
      <c r="E17" s="919" t="str">
        <f>IFERROR(VLOOKUP(C17,'PRICE LIST'!E:M,2,0),0)</f>
        <v>EIGHT BH-5 BALLPOINT HEX KEY WRENCH 5 MM</v>
      </c>
      <c r="F17" s="187" t="s">
        <v>7247</v>
      </c>
      <c r="G17" s="79" t="s">
        <v>109</v>
      </c>
      <c r="H17" s="919">
        <f>IFERROR(IF(G17="FOH",VLOOKUP(C17,'PRICE LIST'!E:Z,20,0),IF(G17="OPEX",VLOOKUP(C17,'PRICE LIST'!E:Z,21,0),0)),0)</f>
        <v>0</v>
      </c>
      <c r="I17" s="919">
        <f>IFERROR(IF(G17="FOH",VLOOKUP(H17,'PRICE LIST'!X:Z,3,0),IF(G17="OPEX",VLOOKUP(H17,'PRICE LIST'!Y:Z,2,0),0)),0)</f>
        <v>0</v>
      </c>
      <c r="J17" s="79" t="s">
        <v>34</v>
      </c>
      <c r="K17" s="79" t="s">
        <v>183</v>
      </c>
      <c r="L17" s="75" t="str">
        <f>IFERROR(VLOOKUP(K17,BS:BV,3,0),0)</f>
        <v>ALL</v>
      </c>
      <c r="M17" s="75" t="str">
        <f>IFERROR(VLOOKUP(K17,BS:BV,4,0),0)</f>
        <v>ALL</v>
      </c>
      <c r="N17" s="75" t="str">
        <f>IFERROR(VLOOKUP(C17,'PRICE LIST'!E:M,3,0),0)</f>
        <v>PCS</v>
      </c>
      <c r="O17" s="75" t="str">
        <f>IFERROR(VLOOKUP(C17,'PRICE LIST'!E:M,5,0),0)</f>
        <v>IDR</v>
      </c>
      <c r="P17" s="927">
        <f>IFERROR(VLOOKUP(C17,'PRICE LIST'!E:Z,8,0),0)</f>
        <v>70986</v>
      </c>
      <c r="Q17" s="75">
        <f>IFERROR(VLOOKUP(C17,'PRICE LIST'!E:Z,9,0),0)</f>
        <v>70986</v>
      </c>
      <c r="R17" s="75">
        <f>IFERROR(VLOOKUP(C17,'PRICE LIST'!E:Z,10,0),0)</f>
        <v>70986</v>
      </c>
      <c r="S17" s="75">
        <f>IFERROR(VLOOKUP(C17,'PRICE LIST'!E:Z,11,0),0)</f>
        <v>70986</v>
      </c>
      <c r="T17" s="75">
        <f>IFERROR(VLOOKUP(C17,'PRICE LIST'!E:Z,12,0),0)</f>
        <v>70986</v>
      </c>
      <c r="U17" s="75">
        <f>IFERROR(VLOOKUP(C17,'PRICE LIST'!E:Z,13,0),0)</f>
        <v>70986</v>
      </c>
      <c r="V17" s="75">
        <f>IFERROR(VLOOKUP(C17,'PRICE LIST'!E:Z,14,0),0)</f>
        <v>78773</v>
      </c>
      <c r="W17" s="75">
        <f>IFERROR(VLOOKUP(C17,'PRICE LIST'!E:Z,15,0),0)</f>
        <v>78773</v>
      </c>
      <c r="X17" s="75">
        <f>IFERROR(VLOOKUP(C17,'PRICE LIST'!E:Z,16,0),0)</f>
        <v>78773</v>
      </c>
      <c r="Y17" s="75">
        <f>IFERROR(VLOOKUP(C17,'PRICE LIST'!E:Z,17,0),0)</f>
        <v>78773</v>
      </c>
      <c r="Z17" s="75">
        <f>IFERROR(VLOOKUP(C17,'PRICE LIST'!E:Z,18,0),0)</f>
        <v>78773</v>
      </c>
      <c r="AA17" s="75">
        <f>IFERROR(VLOOKUP(C17,'PRICE LIST'!E:Z,19,0),0)</f>
        <v>78773</v>
      </c>
      <c r="AB17" s="180">
        <f t="shared" si="1"/>
        <v>4.493182940260529</v>
      </c>
      <c r="AC17" s="180">
        <f t="shared" si="2"/>
        <v>4.493182940260529</v>
      </c>
      <c r="AD17" s="180">
        <f t="shared" si="3"/>
        <v>4.493182940260529</v>
      </c>
      <c r="AE17" s="180">
        <f t="shared" si="4"/>
        <v>4.493182940260529</v>
      </c>
      <c r="AF17" s="180">
        <f t="shared" si="5"/>
        <v>4.493182940260529</v>
      </c>
      <c r="AG17" s="180">
        <f t="shared" si="6"/>
        <v>4.493182940260529</v>
      </c>
      <c r="AH17" s="180">
        <f t="shared" si="7"/>
        <v>4.9860747154811182</v>
      </c>
      <c r="AI17" s="180">
        <f t="shared" si="8"/>
        <v>4.9860747154811182</v>
      </c>
      <c r="AJ17" s="180">
        <f t="shared" si="9"/>
        <v>4.9860747154811182</v>
      </c>
      <c r="AK17" s="180">
        <f t="shared" si="10"/>
        <v>4.9860747154811182</v>
      </c>
      <c r="AL17" s="180">
        <f t="shared" si="11"/>
        <v>4.9860747154811182</v>
      </c>
      <c r="AM17" s="180">
        <f t="shared" si="12"/>
        <v>4.9860747154811182</v>
      </c>
      <c r="AN17" s="548">
        <v>1</v>
      </c>
      <c r="AO17" s="548"/>
      <c r="AP17" s="548">
        <v>1</v>
      </c>
      <c r="AQ17" s="548"/>
      <c r="AR17" s="548">
        <v>1</v>
      </c>
      <c r="AS17" s="548"/>
      <c r="AT17" s="548">
        <v>1</v>
      </c>
      <c r="AU17" s="548"/>
      <c r="AV17" s="548">
        <v>1</v>
      </c>
      <c r="AW17" s="548"/>
      <c r="AX17" s="548">
        <v>1</v>
      </c>
      <c r="AY17" s="548"/>
      <c r="AZ17" s="75">
        <f t="shared" si="13"/>
        <v>6</v>
      </c>
      <c r="BA17" s="77">
        <f t="shared" si="14"/>
        <v>0.5</v>
      </c>
      <c r="BB17" s="47"/>
      <c r="BC17" s="78">
        <f t="shared" si="15"/>
        <v>4.493182940260529</v>
      </c>
      <c r="BD17" s="78">
        <f t="shared" si="16"/>
        <v>0</v>
      </c>
      <c r="BE17" s="78">
        <f t="shared" si="17"/>
        <v>4.493182940260529</v>
      </c>
      <c r="BF17" s="78">
        <f t="shared" si="18"/>
        <v>0</v>
      </c>
      <c r="BG17" s="78">
        <f t="shared" si="19"/>
        <v>4.493182940260529</v>
      </c>
      <c r="BH17" s="78">
        <f t="shared" si="20"/>
        <v>0</v>
      </c>
      <c r="BI17" s="78">
        <f t="shared" si="21"/>
        <v>4.9860747154811182</v>
      </c>
      <c r="BJ17" s="78">
        <f t="shared" si="22"/>
        <v>0</v>
      </c>
      <c r="BK17" s="78">
        <f t="shared" si="23"/>
        <v>4.9860747154811182</v>
      </c>
      <c r="BL17" s="78">
        <f t="shared" si="24"/>
        <v>0</v>
      </c>
      <c r="BM17" s="78">
        <f t="shared" si="25"/>
        <v>4.9860747154811182</v>
      </c>
      <c r="BN17" s="78">
        <f t="shared" si="26"/>
        <v>0</v>
      </c>
      <c r="BO17" s="78">
        <f t="shared" si="27"/>
        <v>28.437772967224937</v>
      </c>
      <c r="BP17" s="78">
        <f t="shared" si="28"/>
        <v>2.3698144139354116</v>
      </c>
      <c r="BR17" s="714" t="s">
        <v>38</v>
      </c>
      <c r="BS17" s="714" t="s">
        <v>191</v>
      </c>
      <c r="BT17" s="714" t="s">
        <v>1440</v>
      </c>
      <c r="BU17" s="714" t="s">
        <v>163</v>
      </c>
      <c r="BV17" s="714" t="s">
        <v>178</v>
      </c>
      <c r="BW17" s="714"/>
    </row>
    <row r="18" spans="1:75" customFormat="1">
      <c r="A18" s="79" t="s">
        <v>7127</v>
      </c>
      <c r="B18" s="74"/>
      <c r="C18" s="79" t="s">
        <v>2905</v>
      </c>
      <c r="D18" s="75" t="str">
        <f>INDEX('PRICE LIST'!$D:$D,MATCH(INSIDENTAL!C18,'PRICE LIST'!$E:$E,0))</f>
        <v>SAFETY HELMET</v>
      </c>
      <c r="E18" s="919" t="str">
        <f>IFERROR(VLOOKUP(C18,'PRICE LIST'!E:M,2,0),0)</f>
        <v>SAFETY HELMET 3M</v>
      </c>
      <c r="F18" s="187" t="s">
        <v>7248</v>
      </c>
      <c r="G18" s="79" t="s">
        <v>109</v>
      </c>
      <c r="H18" s="919" t="str">
        <f>IFERROR(IF(G18="FOH",VLOOKUP(C18,'PRICE LIST'!E:Z,20,0),IF(G18="OPEX",VLOOKUP(C18,'PRICE LIST'!E:Z,21,0),0)),0)</f>
        <v>FIX PPN</v>
      </c>
      <c r="I18" s="919" t="str">
        <f>IFERROR(IF(G18="FOH",VLOOKUP(H18,'PRICE LIST'!X:Z,3,0),IF(G18="OPEX",VLOOKUP(H18,'PRICE LIST'!Y:Z,2,0),0)),0)</f>
        <v>B</v>
      </c>
      <c r="J18" s="79" t="s">
        <v>34</v>
      </c>
      <c r="K18" s="79" t="s">
        <v>183</v>
      </c>
      <c r="L18" s="75" t="str">
        <f>IFERROR(VLOOKUP(K18,BS:BV,3,0),0)</f>
        <v>ALL</v>
      </c>
      <c r="M18" s="75" t="str">
        <f>IFERROR(VLOOKUP(K18,BS:BV,4,0),0)</f>
        <v>ALL</v>
      </c>
      <c r="N18" s="75" t="str">
        <f>IFERROR(VLOOKUP(C18,'PRICE LIST'!E:M,3,0),0)</f>
        <v>PCS</v>
      </c>
      <c r="O18" s="75" t="str">
        <f>IFERROR(VLOOKUP(C18,'PRICE LIST'!E:M,5,0),0)</f>
        <v>IDR</v>
      </c>
      <c r="P18" s="927">
        <f>IFERROR(VLOOKUP(C18,'PRICE LIST'!E:Z,8,0),0)</f>
        <v>258500</v>
      </c>
      <c r="Q18" s="75">
        <f>IFERROR(VLOOKUP(C18,'PRICE LIST'!E:Z,9,0),0)</f>
        <v>258500</v>
      </c>
      <c r="R18" s="75">
        <f>IFERROR(VLOOKUP(C18,'PRICE LIST'!E:Z,10,0),0)</f>
        <v>258500</v>
      </c>
      <c r="S18" s="75">
        <f>IFERROR(VLOOKUP(C18,'PRICE LIST'!E:Z,11,0),0)</f>
        <v>258500</v>
      </c>
      <c r="T18" s="75">
        <f>IFERROR(VLOOKUP(C18,'PRICE LIST'!E:Z,12,0),0)</f>
        <v>258500</v>
      </c>
      <c r="U18" s="75">
        <f>IFERROR(VLOOKUP(C18,'PRICE LIST'!E:Z,13,0),0)</f>
        <v>258500</v>
      </c>
      <c r="V18" s="75">
        <f>IFERROR(VLOOKUP(C18,'PRICE LIST'!E:Z,14,0),0)</f>
        <v>258500</v>
      </c>
      <c r="W18" s="75">
        <f>IFERROR(VLOOKUP(C18,'PRICE LIST'!E:Z,15,0),0)</f>
        <v>258500</v>
      </c>
      <c r="X18" s="75">
        <f>IFERROR(VLOOKUP(C18,'PRICE LIST'!E:Z,16,0),0)</f>
        <v>258500</v>
      </c>
      <c r="Y18" s="75">
        <f>IFERROR(VLOOKUP(C18,'PRICE LIST'!E:Z,17,0),0)</f>
        <v>258500</v>
      </c>
      <c r="Z18" s="75">
        <f>IFERROR(VLOOKUP(C18,'PRICE LIST'!E:Z,18,0),0)</f>
        <v>258500</v>
      </c>
      <c r="AA18" s="75">
        <f>IFERROR(VLOOKUP(C18,'PRICE LIST'!E:Z,19,0),0)</f>
        <v>258500</v>
      </c>
      <c r="AB18" s="180">
        <f t="shared" si="1"/>
        <v>16.362209309685667</v>
      </c>
      <c r="AC18" s="180">
        <f t="shared" si="2"/>
        <v>16.362209309685667</v>
      </c>
      <c r="AD18" s="180">
        <f t="shared" si="3"/>
        <v>16.362209309685667</v>
      </c>
      <c r="AE18" s="180">
        <f t="shared" si="4"/>
        <v>16.362209309685667</v>
      </c>
      <c r="AF18" s="180">
        <f t="shared" si="5"/>
        <v>16.362209309685667</v>
      </c>
      <c r="AG18" s="180">
        <f t="shared" si="6"/>
        <v>16.362209309685667</v>
      </c>
      <c r="AH18" s="180">
        <f t="shared" si="7"/>
        <v>16.362209309685667</v>
      </c>
      <c r="AI18" s="180">
        <f t="shared" si="8"/>
        <v>16.362209309685667</v>
      </c>
      <c r="AJ18" s="180">
        <f t="shared" si="9"/>
        <v>16.362209309685667</v>
      </c>
      <c r="AK18" s="180">
        <f t="shared" si="10"/>
        <v>16.362209309685667</v>
      </c>
      <c r="AL18" s="180">
        <f t="shared" si="11"/>
        <v>16.362209309685667</v>
      </c>
      <c r="AM18" s="180">
        <f t="shared" si="12"/>
        <v>16.362209309685667</v>
      </c>
      <c r="AN18" s="548">
        <v>1</v>
      </c>
      <c r="AO18" s="548"/>
      <c r="AP18" s="548"/>
      <c r="AQ18" s="548"/>
      <c r="AR18" s="548"/>
      <c r="AS18" s="548"/>
      <c r="AT18" s="548">
        <v>1</v>
      </c>
      <c r="AU18" s="548"/>
      <c r="AV18" s="548"/>
      <c r="AW18" s="548"/>
      <c r="AX18" s="548"/>
      <c r="AY18" s="548"/>
      <c r="AZ18" s="75">
        <f t="shared" si="13"/>
        <v>2</v>
      </c>
      <c r="BA18" s="77">
        <f t="shared" si="14"/>
        <v>0.16666666666666666</v>
      </c>
      <c r="BB18" s="47"/>
      <c r="BC18" s="78">
        <f t="shared" si="15"/>
        <v>16.362209309685667</v>
      </c>
      <c r="BD18" s="78">
        <f t="shared" si="16"/>
        <v>0</v>
      </c>
      <c r="BE18" s="78">
        <f t="shared" si="17"/>
        <v>0</v>
      </c>
      <c r="BF18" s="78">
        <f t="shared" si="18"/>
        <v>0</v>
      </c>
      <c r="BG18" s="78">
        <f t="shared" si="19"/>
        <v>0</v>
      </c>
      <c r="BH18" s="78">
        <f t="shared" si="20"/>
        <v>0</v>
      </c>
      <c r="BI18" s="78">
        <f t="shared" si="21"/>
        <v>16.362209309685667</v>
      </c>
      <c r="BJ18" s="78">
        <f t="shared" si="22"/>
        <v>0</v>
      </c>
      <c r="BK18" s="78">
        <f t="shared" si="23"/>
        <v>0</v>
      </c>
      <c r="BL18" s="78">
        <f t="shared" si="24"/>
        <v>0</v>
      </c>
      <c r="BM18" s="78">
        <f t="shared" si="25"/>
        <v>0</v>
      </c>
      <c r="BN18" s="78">
        <f t="shared" si="26"/>
        <v>0</v>
      </c>
      <c r="BO18" s="78">
        <f t="shared" si="27"/>
        <v>32.724418619371335</v>
      </c>
      <c r="BP18" s="78">
        <f t="shared" si="28"/>
        <v>2.7270348849476114</v>
      </c>
      <c r="BR18" s="714" t="s">
        <v>39</v>
      </c>
      <c r="BS18" s="714" t="s">
        <v>214</v>
      </c>
      <c r="BT18" s="714" t="s">
        <v>214</v>
      </c>
      <c r="BU18" s="714" t="s">
        <v>214</v>
      </c>
      <c r="BV18" s="714" t="s">
        <v>178</v>
      </c>
      <c r="BW18" s="714"/>
    </row>
    <row r="19" spans="1:75" customFormat="1">
      <c r="A19" s="79" t="s">
        <v>7127</v>
      </c>
      <c r="B19" s="74"/>
      <c r="C19" s="79" t="s">
        <v>2737</v>
      </c>
      <c r="D19" s="75" t="str">
        <f>INDEX('PRICE LIST'!$D:$D,MATCH(INSIDENTAL!C19,'PRICE LIST'!$E:$E,0))</f>
        <v>KACAMATA SAFETY</v>
      </c>
      <c r="E19" s="919" t="str">
        <f>IFERROR(VLOOKUP(C19,'PRICE LIST'!E:M,2,0),0)</f>
        <v>KACAMATA SAFETY KRISBOW</v>
      </c>
      <c r="F19" s="187" t="s">
        <v>12098</v>
      </c>
      <c r="G19" s="79" t="s">
        <v>109</v>
      </c>
      <c r="H19" s="919" t="str">
        <f>IFERROR(IF(G19="FOH",VLOOKUP(C19,'PRICE LIST'!E:Z,20,0),IF(G19="OPEX",VLOOKUP(C19,'PRICE LIST'!E:Z,21,0),0)),0)</f>
        <v>FIX PPN</v>
      </c>
      <c r="I19" s="919" t="str">
        <f>IFERROR(IF(G19="FOH",VLOOKUP(H19,'PRICE LIST'!X:Z,3,0),IF(G19="OPEX",VLOOKUP(H19,'PRICE LIST'!Y:Z,2,0),0)),0)</f>
        <v>B</v>
      </c>
      <c r="J19" s="79" t="s">
        <v>34</v>
      </c>
      <c r="K19" s="79" t="s">
        <v>183</v>
      </c>
      <c r="L19" s="75" t="str">
        <f>IFERROR(VLOOKUP(K19,BS:BV,3,0),0)</f>
        <v>ALL</v>
      </c>
      <c r="M19" s="75" t="str">
        <f>IFERROR(VLOOKUP(K19,BS:BV,4,0),0)</f>
        <v>ALL</v>
      </c>
      <c r="N19" s="75" t="str">
        <f>IFERROR(VLOOKUP(C19,'PRICE LIST'!E:M,3,0),0)</f>
        <v>PCS</v>
      </c>
      <c r="O19" s="75" t="str">
        <f>IFERROR(VLOOKUP(C19,'PRICE LIST'!E:M,5,0),0)</f>
        <v>IDR</v>
      </c>
      <c r="P19" s="927">
        <f>IFERROR(VLOOKUP(C19,'PRICE LIST'!E:Z,8,0),0)</f>
        <v>45600</v>
      </c>
      <c r="Q19" s="75">
        <f>IFERROR(VLOOKUP(C19,'PRICE LIST'!E:Z,9,0),0)</f>
        <v>45600</v>
      </c>
      <c r="R19" s="75">
        <f>IFERROR(VLOOKUP(C19,'PRICE LIST'!E:Z,10,0),0)</f>
        <v>45600</v>
      </c>
      <c r="S19" s="75">
        <f>IFERROR(VLOOKUP(C19,'PRICE LIST'!E:Z,11,0),0)</f>
        <v>45600</v>
      </c>
      <c r="T19" s="75">
        <f>IFERROR(VLOOKUP(C19,'PRICE LIST'!E:Z,12,0),0)</f>
        <v>45600</v>
      </c>
      <c r="U19" s="75">
        <f>IFERROR(VLOOKUP(C19,'PRICE LIST'!E:Z,13,0),0)</f>
        <v>45600</v>
      </c>
      <c r="V19" s="75">
        <f>IFERROR(VLOOKUP(C19,'PRICE LIST'!E:Z,14,0),0)</f>
        <v>45600</v>
      </c>
      <c r="W19" s="75">
        <f>IFERROR(VLOOKUP(C19,'PRICE LIST'!E:Z,15,0),0)</f>
        <v>45600</v>
      </c>
      <c r="X19" s="75">
        <f>IFERROR(VLOOKUP(C19,'PRICE LIST'!E:Z,16,0),0)</f>
        <v>45600</v>
      </c>
      <c r="Y19" s="75">
        <f>IFERROR(VLOOKUP(C19,'PRICE LIST'!E:Z,17,0),0)</f>
        <v>45600</v>
      </c>
      <c r="Z19" s="75">
        <f>IFERROR(VLOOKUP(C19,'PRICE LIST'!E:Z,18,0),0)</f>
        <v>45600</v>
      </c>
      <c r="AA19" s="75">
        <f>IFERROR(VLOOKUP(C19,'PRICE LIST'!E:Z,19,0),0)</f>
        <v>45600</v>
      </c>
      <c r="AB19" s="180">
        <f t="shared" si="1"/>
        <v>2.8863317002772395</v>
      </c>
      <c r="AC19" s="180">
        <f t="shared" si="2"/>
        <v>2.8863317002772395</v>
      </c>
      <c r="AD19" s="180">
        <f t="shared" si="3"/>
        <v>2.8863317002772395</v>
      </c>
      <c r="AE19" s="180">
        <f t="shared" si="4"/>
        <v>2.8863317002772395</v>
      </c>
      <c r="AF19" s="180">
        <f t="shared" si="5"/>
        <v>2.8863317002772395</v>
      </c>
      <c r="AG19" s="180">
        <f t="shared" si="6"/>
        <v>2.8863317002772395</v>
      </c>
      <c r="AH19" s="180">
        <f t="shared" si="7"/>
        <v>2.8863317002772395</v>
      </c>
      <c r="AI19" s="180">
        <f t="shared" si="8"/>
        <v>2.8863317002772395</v>
      </c>
      <c r="AJ19" s="180">
        <f t="shared" si="9"/>
        <v>2.8863317002772395</v>
      </c>
      <c r="AK19" s="180">
        <f t="shared" si="10"/>
        <v>2.8863317002772395</v>
      </c>
      <c r="AL19" s="180">
        <f t="shared" si="11"/>
        <v>2.8863317002772395</v>
      </c>
      <c r="AM19" s="180">
        <f t="shared" si="12"/>
        <v>2.8863317002772395</v>
      </c>
      <c r="AN19" s="548">
        <v>4</v>
      </c>
      <c r="AO19" s="548">
        <v>6</v>
      </c>
      <c r="AP19" s="548">
        <v>8</v>
      </c>
      <c r="AQ19" s="548"/>
      <c r="AR19" s="548"/>
      <c r="AS19" s="548"/>
      <c r="AT19" s="548">
        <v>4</v>
      </c>
      <c r="AU19" s="548">
        <v>6</v>
      </c>
      <c r="AV19" s="548">
        <v>8</v>
      </c>
      <c r="AW19" s="548"/>
      <c r="AX19" s="548"/>
      <c r="AY19" s="548"/>
      <c r="AZ19" s="75">
        <f t="shared" si="13"/>
        <v>36</v>
      </c>
      <c r="BA19" s="77">
        <f t="shared" si="14"/>
        <v>3</v>
      </c>
      <c r="BB19" s="47"/>
      <c r="BC19" s="78">
        <f t="shared" si="15"/>
        <v>11.545326801108958</v>
      </c>
      <c r="BD19" s="78">
        <f t="shared" si="16"/>
        <v>17.317990201663438</v>
      </c>
      <c r="BE19" s="78">
        <f t="shared" si="17"/>
        <v>23.090653602217916</v>
      </c>
      <c r="BF19" s="78">
        <f t="shared" si="18"/>
        <v>0</v>
      </c>
      <c r="BG19" s="78">
        <f t="shared" si="19"/>
        <v>0</v>
      </c>
      <c r="BH19" s="78">
        <f t="shared" si="20"/>
        <v>0</v>
      </c>
      <c r="BI19" s="78">
        <f t="shared" si="21"/>
        <v>11.545326801108958</v>
      </c>
      <c r="BJ19" s="78">
        <f t="shared" si="22"/>
        <v>17.317990201663438</v>
      </c>
      <c r="BK19" s="78">
        <f t="shared" si="23"/>
        <v>23.090653602217916</v>
      </c>
      <c r="BL19" s="78">
        <f t="shared" si="24"/>
        <v>0</v>
      </c>
      <c r="BM19" s="78">
        <f t="shared" si="25"/>
        <v>0</v>
      </c>
      <c r="BN19" s="78">
        <f t="shared" si="26"/>
        <v>0</v>
      </c>
      <c r="BO19" s="78">
        <f t="shared" si="27"/>
        <v>103.90794120998062</v>
      </c>
      <c r="BP19" s="78">
        <f t="shared" si="28"/>
        <v>8.658995100831719</v>
      </c>
      <c r="BR19" s="714" t="s">
        <v>40</v>
      </c>
      <c r="BS19" s="714" t="s">
        <v>212</v>
      </c>
      <c r="BT19" s="714" t="s">
        <v>212</v>
      </c>
      <c r="BU19" s="714" t="s">
        <v>212</v>
      </c>
      <c r="BV19" s="714" t="s">
        <v>178</v>
      </c>
      <c r="BW19" s="714"/>
    </row>
    <row r="20" spans="1:75" customFormat="1">
      <c r="A20" s="79" t="s">
        <v>7127</v>
      </c>
      <c r="B20" s="74"/>
      <c r="C20" s="79" t="s">
        <v>2396</v>
      </c>
      <c r="D20" s="75" t="str">
        <f>INDEX('PRICE LIST'!$D:$D,MATCH(INSIDENTAL!C20,'PRICE LIST'!$E:$E,0))</f>
        <v>SARUNG TANGAN</v>
      </c>
      <c r="E20" s="919" t="str">
        <f>IFERROR(VLOOKUP(C20,'PRICE LIST'!E:M,2,0),0)</f>
        <v>SARUNG TANGAN CUTTER RESISTANT SUMITECH</v>
      </c>
      <c r="F20" s="187" t="s">
        <v>12096</v>
      </c>
      <c r="G20" s="79" t="s">
        <v>109</v>
      </c>
      <c r="H20" s="919" t="str">
        <f>IFERROR(IF(G20="FOH",VLOOKUP(C20,'PRICE LIST'!E:Z,20,0),IF(G20="OPEX",VLOOKUP(C20,'PRICE LIST'!E:Z,21,0),0)),0)</f>
        <v>FIX PPN</v>
      </c>
      <c r="I20" s="919" t="str">
        <f>IFERROR(IF(G20="FOH",VLOOKUP(H20,'PRICE LIST'!X:Z,3,0),IF(G20="OPEX",VLOOKUP(H20,'PRICE LIST'!Y:Z,2,0),0)),0)</f>
        <v>B</v>
      </c>
      <c r="J20" s="79" t="s">
        <v>34</v>
      </c>
      <c r="K20" s="79" t="s">
        <v>183</v>
      </c>
      <c r="L20" s="75" t="str">
        <f>IFERROR(VLOOKUP(K20,BS:BV,3,0),0)</f>
        <v>ALL</v>
      </c>
      <c r="M20" s="75" t="str">
        <f>IFERROR(VLOOKUP(K20,BS:BV,4,0),0)</f>
        <v>ALL</v>
      </c>
      <c r="N20" s="75" t="str">
        <f>IFERROR(VLOOKUP(C20,'PRICE LIST'!E:M,3,0),0)</f>
        <v>PAIR</v>
      </c>
      <c r="O20" s="75" t="str">
        <f>IFERROR(VLOOKUP(C20,'PRICE LIST'!E:M,5,0),0)</f>
        <v>IDR</v>
      </c>
      <c r="P20" s="927">
        <f>IFERROR(VLOOKUP(C20,'PRICE LIST'!E:Z,8,0),0)</f>
        <v>98000</v>
      </c>
      <c r="Q20" s="75">
        <f>IFERROR(VLOOKUP(C20,'PRICE LIST'!E:Z,9,0),0)</f>
        <v>98000</v>
      </c>
      <c r="R20" s="75">
        <f>IFERROR(VLOOKUP(C20,'PRICE LIST'!E:Z,10,0),0)</f>
        <v>98000</v>
      </c>
      <c r="S20" s="75">
        <f>IFERROR(VLOOKUP(C20,'PRICE LIST'!E:Z,11,0),0)</f>
        <v>98000</v>
      </c>
      <c r="T20" s="75">
        <f>IFERROR(VLOOKUP(C20,'PRICE LIST'!E:Z,12,0),0)</f>
        <v>98000</v>
      </c>
      <c r="U20" s="75">
        <f>IFERROR(VLOOKUP(C20,'PRICE LIST'!E:Z,13,0),0)</f>
        <v>98000</v>
      </c>
      <c r="V20" s="75">
        <f>IFERROR(VLOOKUP(C20,'PRICE LIST'!E:Z,14,0),0)</f>
        <v>98000</v>
      </c>
      <c r="W20" s="75">
        <f>IFERROR(VLOOKUP(C20,'PRICE LIST'!E:Z,15,0),0)</f>
        <v>98000</v>
      </c>
      <c r="X20" s="75">
        <f>IFERROR(VLOOKUP(C20,'PRICE LIST'!E:Z,16,0),0)</f>
        <v>98000</v>
      </c>
      <c r="Y20" s="75">
        <f>IFERROR(VLOOKUP(C20,'PRICE LIST'!E:Z,17,0),0)</f>
        <v>98000</v>
      </c>
      <c r="Z20" s="75">
        <f>IFERROR(VLOOKUP(C20,'PRICE LIST'!E:Z,18,0),0)</f>
        <v>98000</v>
      </c>
      <c r="AA20" s="75">
        <f>IFERROR(VLOOKUP(C20,'PRICE LIST'!E:Z,19,0),0)</f>
        <v>98000</v>
      </c>
      <c r="AB20" s="180">
        <f t="shared" si="1"/>
        <v>6.2030812856835418</v>
      </c>
      <c r="AC20" s="180">
        <f t="shared" si="2"/>
        <v>6.2030812856835418</v>
      </c>
      <c r="AD20" s="180">
        <f t="shared" si="3"/>
        <v>6.2030812856835418</v>
      </c>
      <c r="AE20" s="180">
        <f t="shared" si="4"/>
        <v>6.2030812856835418</v>
      </c>
      <c r="AF20" s="180">
        <f t="shared" si="5"/>
        <v>6.2030812856835418</v>
      </c>
      <c r="AG20" s="180">
        <f t="shared" si="6"/>
        <v>6.2030812856835418</v>
      </c>
      <c r="AH20" s="180">
        <f t="shared" si="7"/>
        <v>6.2030812856835418</v>
      </c>
      <c r="AI20" s="180">
        <f t="shared" si="8"/>
        <v>6.2030812856835418</v>
      </c>
      <c r="AJ20" s="180">
        <f t="shared" si="9"/>
        <v>6.2030812856835418</v>
      </c>
      <c r="AK20" s="180">
        <f t="shared" si="10"/>
        <v>6.2030812856835418</v>
      </c>
      <c r="AL20" s="180">
        <f t="shared" si="11"/>
        <v>6.2030812856835418</v>
      </c>
      <c r="AM20" s="180">
        <f t="shared" si="12"/>
        <v>6.2030812856835418</v>
      </c>
      <c r="AN20" s="548">
        <v>3</v>
      </c>
      <c r="AO20" s="548"/>
      <c r="AP20" s="548"/>
      <c r="AQ20" s="548"/>
      <c r="AR20" s="548"/>
      <c r="AS20" s="548"/>
      <c r="AT20" s="548">
        <v>3</v>
      </c>
      <c r="AU20" s="548"/>
      <c r="AV20" s="548"/>
      <c r="AW20" s="548"/>
      <c r="AX20" s="548"/>
      <c r="AY20" s="548"/>
      <c r="AZ20" s="75">
        <f t="shared" si="13"/>
        <v>6</v>
      </c>
      <c r="BA20" s="77">
        <f t="shared" si="14"/>
        <v>0.5</v>
      </c>
      <c r="BB20" s="47"/>
      <c r="BC20" s="78">
        <f t="shared" si="15"/>
        <v>18.609243857050625</v>
      </c>
      <c r="BD20" s="78">
        <f t="shared" si="16"/>
        <v>0</v>
      </c>
      <c r="BE20" s="78">
        <f t="shared" si="17"/>
        <v>0</v>
      </c>
      <c r="BF20" s="78">
        <f t="shared" si="18"/>
        <v>0</v>
      </c>
      <c r="BG20" s="78">
        <f t="shared" si="19"/>
        <v>0</v>
      </c>
      <c r="BH20" s="78">
        <f t="shared" si="20"/>
        <v>0</v>
      </c>
      <c r="BI20" s="78">
        <f t="shared" si="21"/>
        <v>18.609243857050625</v>
      </c>
      <c r="BJ20" s="78">
        <f t="shared" si="22"/>
        <v>0</v>
      </c>
      <c r="BK20" s="78">
        <f t="shared" si="23"/>
        <v>0</v>
      </c>
      <c r="BL20" s="78">
        <f t="shared" si="24"/>
        <v>0</v>
      </c>
      <c r="BM20" s="78">
        <f t="shared" si="25"/>
        <v>0</v>
      </c>
      <c r="BN20" s="78">
        <f t="shared" si="26"/>
        <v>0</v>
      </c>
      <c r="BO20" s="78">
        <f t="shared" si="27"/>
        <v>37.218487714101251</v>
      </c>
      <c r="BP20" s="78">
        <f t="shared" si="28"/>
        <v>3.1015406428417709</v>
      </c>
      <c r="BR20" s="714"/>
      <c r="BS20" s="714" t="s">
        <v>203</v>
      </c>
      <c r="BT20" s="714" t="s">
        <v>1452</v>
      </c>
      <c r="BU20" s="714" t="s">
        <v>1474</v>
      </c>
      <c r="BV20" s="714" t="s">
        <v>178</v>
      </c>
      <c r="BW20" s="714"/>
    </row>
    <row r="21" spans="1:75" customFormat="1">
      <c r="A21" s="79" t="s">
        <v>7127</v>
      </c>
      <c r="B21" s="74"/>
      <c r="C21" s="79" t="s">
        <v>2396</v>
      </c>
      <c r="D21" s="75" t="str">
        <f>INDEX('PRICE LIST'!$D:$D,MATCH(INSIDENTAL!C21,'PRICE LIST'!$E:$E,0))</f>
        <v>SARUNG TANGAN</v>
      </c>
      <c r="E21" s="919" t="str">
        <f>IFERROR(VLOOKUP(C21,'PRICE LIST'!E:M,2,0),0)</f>
        <v>SARUNG TANGAN CUTTER RESISTANT SUMITECH</v>
      </c>
      <c r="F21" s="187" t="s">
        <v>12097</v>
      </c>
      <c r="G21" s="79" t="s">
        <v>109</v>
      </c>
      <c r="H21" s="919" t="str">
        <f>IFERROR(IF(G21="FOH",VLOOKUP(C21,'PRICE LIST'!E:Z,20,0),IF(G21="OPEX",VLOOKUP(C21,'PRICE LIST'!E:Z,21,0),0)),0)</f>
        <v>FIX PPN</v>
      </c>
      <c r="I21" s="919" t="str">
        <f>IFERROR(IF(G21="FOH",VLOOKUP(H21,'PRICE LIST'!X:Z,3,0),IF(G21="OPEX",VLOOKUP(H21,'PRICE LIST'!Y:Z,2,0),0)),0)</f>
        <v>B</v>
      </c>
      <c r="J21" s="79" t="s">
        <v>34</v>
      </c>
      <c r="K21" s="79" t="s">
        <v>183</v>
      </c>
      <c r="L21" s="75" t="str">
        <f>IFERROR(VLOOKUP(K21,BS:BV,3,0),0)</f>
        <v>ALL</v>
      </c>
      <c r="M21" s="75" t="str">
        <f>IFERROR(VLOOKUP(K21,BS:BV,4,0),0)</f>
        <v>ALL</v>
      </c>
      <c r="N21" s="75" t="str">
        <f>IFERROR(VLOOKUP(C21,'PRICE LIST'!E:M,3,0),0)</f>
        <v>PAIR</v>
      </c>
      <c r="O21" s="75" t="str">
        <f>IFERROR(VLOOKUP(C21,'PRICE LIST'!E:M,5,0),0)</f>
        <v>IDR</v>
      </c>
      <c r="P21" s="927">
        <f>IFERROR(VLOOKUP(C21,'PRICE LIST'!E:Z,8,0),0)</f>
        <v>98000</v>
      </c>
      <c r="Q21" s="75">
        <f>IFERROR(VLOOKUP(C21,'PRICE LIST'!E:Z,9,0),0)</f>
        <v>98000</v>
      </c>
      <c r="R21" s="75">
        <f>IFERROR(VLOOKUP(C21,'PRICE LIST'!E:Z,10,0),0)</f>
        <v>98000</v>
      </c>
      <c r="S21" s="75">
        <f>IFERROR(VLOOKUP(C21,'PRICE LIST'!E:Z,11,0),0)</f>
        <v>98000</v>
      </c>
      <c r="T21" s="75">
        <f>IFERROR(VLOOKUP(C21,'PRICE LIST'!E:Z,12,0),0)</f>
        <v>98000</v>
      </c>
      <c r="U21" s="75">
        <f>IFERROR(VLOOKUP(C21,'PRICE LIST'!E:Z,13,0),0)</f>
        <v>98000</v>
      </c>
      <c r="V21" s="75">
        <f>IFERROR(VLOOKUP(C21,'PRICE LIST'!E:Z,14,0),0)</f>
        <v>98000</v>
      </c>
      <c r="W21" s="75">
        <f>IFERROR(VLOOKUP(C21,'PRICE LIST'!E:Z,15,0),0)</f>
        <v>98000</v>
      </c>
      <c r="X21" s="75">
        <f>IFERROR(VLOOKUP(C21,'PRICE LIST'!E:Z,16,0),0)</f>
        <v>98000</v>
      </c>
      <c r="Y21" s="75">
        <f>IFERROR(VLOOKUP(C21,'PRICE LIST'!E:Z,17,0),0)</f>
        <v>98000</v>
      </c>
      <c r="Z21" s="75">
        <f>IFERROR(VLOOKUP(C21,'PRICE LIST'!E:Z,18,0),0)</f>
        <v>98000</v>
      </c>
      <c r="AA21" s="75">
        <f>IFERROR(VLOOKUP(C21,'PRICE LIST'!E:Z,19,0),0)</f>
        <v>98000</v>
      </c>
      <c r="AB21" s="180">
        <f t="shared" si="1"/>
        <v>6.2030812856835418</v>
      </c>
      <c r="AC21" s="180">
        <f t="shared" si="2"/>
        <v>6.2030812856835418</v>
      </c>
      <c r="AD21" s="180">
        <f t="shared" si="3"/>
        <v>6.2030812856835418</v>
      </c>
      <c r="AE21" s="180">
        <f t="shared" si="4"/>
        <v>6.2030812856835418</v>
      </c>
      <c r="AF21" s="180">
        <f t="shared" si="5"/>
        <v>6.2030812856835418</v>
      </c>
      <c r="AG21" s="180">
        <f t="shared" si="6"/>
        <v>6.2030812856835418</v>
      </c>
      <c r="AH21" s="180">
        <f t="shared" si="7"/>
        <v>6.2030812856835418</v>
      </c>
      <c r="AI21" s="180">
        <f t="shared" si="8"/>
        <v>6.2030812856835418</v>
      </c>
      <c r="AJ21" s="180">
        <f t="shared" si="9"/>
        <v>6.2030812856835418</v>
      </c>
      <c r="AK21" s="180">
        <f t="shared" si="10"/>
        <v>6.2030812856835418</v>
      </c>
      <c r="AL21" s="180">
        <f t="shared" si="11"/>
        <v>6.2030812856835418</v>
      </c>
      <c r="AM21" s="180">
        <f t="shared" si="12"/>
        <v>6.2030812856835418</v>
      </c>
      <c r="AN21" s="548">
        <v>4</v>
      </c>
      <c r="AO21" s="548">
        <v>4</v>
      </c>
      <c r="AP21" s="548">
        <v>4</v>
      </c>
      <c r="AQ21" s="548">
        <v>4</v>
      </c>
      <c r="AR21" s="548">
        <v>4</v>
      </c>
      <c r="AS21" s="548">
        <v>4</v>
      </c>
      <c r="AT21" s="548">
        <v>4</v>
      </c>
      <c r="AU21" s="548">
        <v>4</v>
      </c>
      <c r="AV21" s="548">
        <v>4</v>
      </c>
      <c r="AW21" s="548">
        <v>4</v>
      </c>
      <c r="AX21" s="548">
        <v>4</v>
      </c>
      <c r="AY21" s="548">
        <v>4</v>
      </c>
      <c r="AZ21" s="75">
        <f t="shared" si="13"/>
        <v>48</v>
      </c>
      <c r="BA21" s="77">
        <f t="shared" si="14"/>
        <v>4</v>
      </c>
      <c r="BB21" s="47"/>
      <c r="BC21" s="78">
        <f t="shared" si="15"/>
        <v>24.812325142734167</v>
      </c>
      <c r="BD21" s="78">
        <f t="shared" si="16"/>
        <v>24.812325142734167</v>
      </c>
      <c r="BE21" s="78">
        <f t="shared" si="17"/>
        <v>24.812325142734167</v>
      </c>
      <c r="BF21" s="78">
        <f t="shared" si="18"/>
        <v>24.812325142734167</v>
      </c>
      <c r="BG21" s="78">
        <f t="shared" si="19"/>
        <v>24.812325142734167</v>
      </c>
      <c r="BH21" s="78">
        <f t="shared" si="20"/>
        <v>24.812325142734167</v>
      </c>
      <c r="BI21" s="78">
        <f t="shared" si="21"/>
        <v>24.812325142734167</v>
      </c>
      <c r="BJ21" s="78">
        <f t="shared" si="22"/>
        <v>24.812325142734167</v>
      </c>
      <c r="BK21" s="78">
        <f t="shared" si="23"/>
        <v>24.812325142734167</v>
      </c>
      <c r="BL21" s="78">
        <f t="shared" si="24"/>
        <v>24.812325142734167</v>
      </c>
      <c r="BM21" s="78">
        <f t="shared" si="25"/>
        <v>24.812325142734167</v>
      </c>
      <c r="BN21" s="78">
        <f t="shared" si="26"/>
        <v>24.812325142734167</v>
      </c>
      <c r="BO21" s="78">
        <f t="shared" si="27"/>
        <v>297.74790171280995</v>
      </c>
      <c r="BP21" s="78">
        <f t="shared" si="28"/>
        <v>24.812325142734164</v>
      </c>
      <c r="BR21" s="714"/>
      <c r="BS21" s="714" t="s">
        <v>204</v>
      </c>
      <c r="BT21" s="714" t="s">
        <v>1453</v>
      </c>
      <c r="BU21" s="714" t="s">
        <v>168</v>
      </c>
      <c r="BV21" s="714" t="s">
        <v>178</v>
      </c>
      <c r="BW21" s="714"/>
    </row>
    <row r="22" spans="1:75" customFormat="1">
      <c r="A22" s="79" t="s">
        <v>7127</v>
      </c>
      <c r="B22" s="74"/>
      <c r="C22" s="79" t="s">
        <v>2396</v>
      </c>
      <c r="D22" s="75" t="str">
        <f>INDEX('PRICE LIST'!$D:$D,MATCH(INSIDENTAL!C22,'PRICE LIST'!$E:$E,0))</f>
        <v>SARUNG TANGAN</v>
      </c>
      <c r="E22" s="919" t="str">
        <f>IFERROR(VLOOKUP(C22,'PRICE LIST'!E:M,2,0),0)</f>
        <v>SARUNG TANGAN CUTTER RESISTANT SUMITECH</v>
      </c>
      <c r="F22" s="187" t="s">
        <v>7249</v>
      </c>
      <c r="G22" s="79" t="s">
        <v>109</v>
      </c>
      <c r="H22" s="919" t="str">
        <f>IFERROR(IF(G22="FOH",VLOOKUP(C22,'PRICE LIST'!E:Z,20,0),IF(G22="OPEX",VLOOKUP(C22,'PRICE LIST'!E:Z,21,0),0)),0)</f>
        <v>FIX PPN</v>
      </c>
      <c r="I22" s="919" t="str">
        <f>IFERROR(IF(G22="FOH",VLOOKUP(H22,'PRICE LIST'!X:Z,3,0),IF(G22="OPEX",VLOOKUP(H22,'PRICE LIST'!Y:Z,2,0),0)),0)</f>
        <v>B</v>
      </c>
      <c r="J22" s="79" t="s">
        <v>34</v>
      </c>
      <c r="K22" s="79" t="s">
        <v>183</v>
      </c>
      <c r="L22" s="75" t="str">
        <f>IFERROR(VLOOKUP(K22,BS:BV,3,0),0)</f>
        <v>ALL</v>
      </c>
      <c r="M22" s="75" t="str">
        <f>IFERROR(VLOOKUP(K22,BS:BV,4,0),0)</f>
        <v>ALL</v>
      </c>
      <c r="N22" s="75" t="str">
        <f>IFERROR(VLOOKUP(C22,'PRICE LIST'!E:M,3,0),0)</f>
        <v>PAIR</v>
      </c>
      <c r="O22" s="75" t="str">
        <f>IFERROR(VLOOKUP(C22,'PRICE LIST'!E:M,5,0),0)</f>
        <v>IDR</v>
      </c>
      <c r="P22" s="927">
        <f>IFERROR(VLOOKUP(C22,'PRICE LIST'!E:Z,8,0),0)</f>
        <v>98000</v>
      </c>
      <c r="Q22" s="75">
        <f>IFERROR(VLOOKUP(C22,'PRICE LIST'!E:Z,9,0),0)</f>
        <v>98000</v>
      </c>
      <c r="R22" s="75">
        <f>IFERROR(VLOOKUP(C22,'PRICE LIST'!E:Z,10,0),0)</f>
        <v>98000</v>
      </c>
      <c r="S22" s="75">
        <f>IFERROR(VLOOKUP(C22,'PRICE LIST'!E:Z,11,0),0)</f>
        <v>98000</v>
      </c>
      <c r="T22" s="75">
        <f>IFERROR(VLOOKUP(C22,'PRICE LIST'!E:Z,12,0),0)</f>
        <v>98000</v>
      </c>
      <c r="U22" s="75">
        <f>IFERROR(VLOOKUP(C22,'PRICE LIST'!E:Z,13,0),0)</f>
        <v>98000</v>
      </c>
      <c r="V22" s="75">
        <f>IFERROR(VLOOKUP(C22,'PRICE LIST'!E:Z,14,0),0)</f>
        <v>98000</v>
      </c>
      <c r="W22" s="75">
        <f>IFERROR(VLOOKUP(C22,'PRICE LIST'!E:Z,15,0),0)</f>
        <v>98000</v>
      </c>
      <c r="X22" s="75">
        <f>IFERROR(VLOOKUP(C22,'PRICE LIST'!E:Z,16,0),0)</f>
        <v>98000</v>
      </c>
      <c r="Y22" s="75">
        <f>IFERROR(VLOOKUP(C22,'PRICE LIST'!E:Z,17,0),0)</f>
        <v>98000</v>
      </c>
      <c r="Z22" s="75">
        <f>IFERROR(VLOOKUP(C22,'PRICE LIST'!E:Z,18,0),0)</f>
        <v>98000</v>
      </c>
      <c r="AA22" s="75">
        <f>IFERROR(VLOOKUP(C22,'PRICE LIST'!E:Z,19,0),0)</f>
        <v>98000</v>
      </c>
      <c r="AB22" s="180">
        <f t="shared" si="1"/>
        <v>6.2030812856835418</v>
      </c>
      <c r="AC22" s="180">
        <f t="shared" si="2"/>
        <v>6.2030812856835418</v>
      </c>
      <c r="AD22" s="180">
        <f t="shared" si="3"/>
        <v>6.2030812856835418</v>
      </c>
      <c r="AE22" s="180">
        <f t="shared" si="4"/>
        <v>6.2030812856835418</v>
      </c>
      <c r="AF22" s="180">
        <f t="shared" si="5"/>
        <v>6.2030812856835418</v>
      </c>
      <c r="AG22" s="180">
        <f t="shared" si="6"/>
        <v>6.2030812856835418</v>
      </c>
      <c r="AH22" s="180">
        <f t="shared" si="7"/>
        <v>6.2030812856835418</v>
      </c>
      <c r="AI22" s="180">
        <f t="shared" si="8"/>
        <v>6.2030812856835418</v>
      </c>
      <c r="AJ22" s="180">
        <f t="shared" si="9"/>
        <v>6.2030812856835418</v>
      </c>
      <c r="AK22" s="180">
        <f t="shared" si="10"/>
        <v>6.2030812856835418</v>
      </c>
      <c r="AL22" s="180">
        <f t="shared" si="11"/>
        <v>6.2030812856835418</v>
      </c>
      <c r="AM22" s="180">
        <f t="shared" si="12"/>
        <v>6.2030812856835418</v>
      </c>
      <c r="AN22" s="548">
        <v>8</v>
      </c>
      <c r="AO22" s="548">
        <v>8</v>
      </c>
      <c r="AP22" s="548">
        <v>8</v>
      </c>
      <c r="AQ22" s="548">
        <v>8</v>
      </c>
      <c r="AR22" s="548">
        <v>8</v>
      </c>
      <c r="AS22" s="548">
        <v>8</v>
      </c>
      <c r="AT22" s="548">
        <v>8</v>
      </c>
      <c r="AU22" s="548">
        <v>8</v>
      </c>
      <c r="AV22" s="548">
        <v>8</v>
      </c>
      <c r="AW22" s="548">
        <v>8</v>
      </c>
      <c r="AX22" s="548">
        <v>8</v>
      </c>
      <c r="AY22" s="548">
        <v>8</v>
      </c>
      <c r="AZ22" s="75">
        <f t="shared" si="13"/>
        <v>96</v>
      </c>
      <c r="BA22" s="77">
        <f t="shared" si="14"/>
        <v>8</v>
      </c>
      <c r="BB22" s="47"/>
      <c r="BC22" s="78">
        <f t="shared" si="15"/>
        <v>49.624650285468334</v>
      </c>
      <c r="BD22" s="78">
        <f t="shared" si="16"/>
        <v>49.624650285468334</v>
      </c>
      <c r="BE22" s="78">
        <f t="shared" si="17"/>
        <v>49.624650285468334</v>
      </c>
      <c r="BF22" s="78">
        <f t="shared" si="18"/>
        <v>49.624650285468334</v>
      </c>
      <c r="BG22" s="78">
        <f t="shared" si="19"/>
        <v>49.624650285468334</v>
      </c>
      <c r="BH22" s="78">
        <f t="shared" si="20"/>
        <v>49.624650285468334</v>
      </c>
      <c r="BI22" s="78">
        <f t="shared" si="21"/>
        <v>49.624650285468334</v>
      </c>
      <c r="BJ22" s="78">
        <f t="shared" si="22"/>
        <v>49.624650285468334</v>
      </c>
      <c r="BK22" s="78">
        <f t="shared" si="23"/>
        <v>49.624650285468334</v>
      </c>
      <c r="BL22" s="78">
        <f t="shared" si="24"/>
        <v>49.624650285468334</v>
      </c>
      <c r="BM22" s="78">
        <f t="shared" si="25"/>
        <v>49.624650285468334</v>
      </c>
      <c r="BN22" s="78">
        <f t="shared" si="26"/>
        <v>49.624650285468334</v>
      </c>
      <c r="BO22" s="78">
        <f t="shared" si="27"/>
        <v>595.4958034256199</v>
      </c>
      <c r="BP22" s="78">
        <f t="shared" si="28"/>
        <v>49.624650285468327</v>
      </c>
      <c r="BR22" s="714"/>
      <c r="BS22" s="714" t="s">
        <v>211</v>
      </c>
      <c r="BT22" s="714" t="s">
        <v>211</v>
      </c>
      <c r="BU22" s="714" t="s">
        <v>211</v>
      </c>
      <c r="BV22" s="714" t="s">
        <v>178</v>
      </c>
      <c r="BW22" s="714"/>
    </row>
    <row r="23" spans="1:75" customFormat="1">
      <c r="A23" s="79" t="s">
        <v>7127</v>
      </c>
      <c r="B23" s="74"/>
      <c r="C23" s="79" t="s">
        <v>2392</v>
      </c>
      <c r="D23" s="75" t="str">
        <f>INDEX('PRICE LIST'!$D:$D,MATCH(INSIDENTAL!C23,'PRICE LIST'!$E:$E,0))</f>
        <v>SARUNG TANGAN</v>
      </c>
      <c r="E23" s="919" t="str">
        <f>IFERROR(VLOOKUP(C23,'PRICE LIST'!E:M,2,0),0)</f>
        <v>SARUNG TANGAN ASSYGRIP BLACK L</v>
      </c>
      <c r="F23" s="187" t="s">
        <v>7250</v>
      </c>
      <c r="G23" s="79" t="s">
        <v>109</v>
      </c>
      <c r="H23" s="919" t="str">
        <f>IFERROR(IF(G23="FOH",VLOOKUP(C23,'PRICE LIST'!E:Z,20,0),IF(G23="OPEX",VLOOKUP(C23,'PRICE LIST'!E:Z,21,0),0)),0)</f>
        <v>FIX PPN</v>
      </c>
      <c r="I23" s="919" t="str">
        <f>IFERROR(IF(G23="FOH",VLOOKUP(H23,'PRICE LIST'!X:Z,3,0),IF(G23="OPEX",VLOOKUP(H23,'PRICE LIST'!Y:Z,2,0),0)),0)</f>
        <v>B</v>
      </c>
      <c r="J23" s="79" t="s">
        <v>34</v>
      </c>
      <c r="K23" s="79" t="s">
        <v>183</v>
      </c>
      <c r="L23" s="75" t="str">
        <f>IFERROR(VLOOKUP(K23,BS:BV,3,0),0)</f>
        <v>ALL</v>
      </c>
      <c r="M23" s="75" t="str">
        <f>IFERROR(VLOOKUP(K23,BS:BV,4,0),0)</f>
        <v>ALL</v>
      </c>
      <c r="N23" s="75" t="str">
        <f>IFERROR(VLOOKUP(C23,'PRICE LIST'!E:M,3,0),0)</f>
        <v>PAIR</v>
      </c>
      <c r="O23" s="75" t="str">
        <f>IFERROR(VLOOKUP(C23,'PRICE LIST'!E:M,5,0),0)</f>
        <v>IDR</v>
      </c>
      <c r="P23" s="927">
        <f>IFERROR(VLOOKUP(C23,'PRICE LIST'!E:Z,8,0),0)</f>
        <v>6000</v>
      </c>
      <c r="Q23" s="75">
        <f>IFERROR(VLOOKUP(C23,'PRICE LIST'!E:Z,9,0),0)</f>
        <v>6000</v>
      </c>
      <c r="R23" s="75">
        <f>IFERROR(VLOOKUP(C23,'PRICE LIST'!E:Z,10,0),0)</f>
        <v>6000</v>
      </c>
      <c r="S23" s="75">
        <f>IFERROR(VLOOKUP(C23,'PRICE LIST'!E:Z,11,0),0)</f>
        <v>6000</v>
      </c>
      <c r="T23" s="75">
        <f>IFERROR(VLOOKUP(C23,'PRICE LIST'!E:Z,12,0),0)</f>
        <v>6000</v>
      </c>
      <c r="U23" s="75">
        <f>IFERROR(VLOOKUP(C23,'PRICE LIST'!E:Z,13,0),0)</f>
        <v>6000</v>
      </c>
      <c r="V23" s="75">
        <f>IFERROR(VLOOKUP(C23,'PRICE LIST'!E:Z,14,0),0)</f>
        <v>6000</v>
      </c>
      <c r="W23" s="75">
        <f>IFERROR(VLOOKUP(C23,'PRICE LIST'!E:Z,15,0),0)</f>
        <v>6000</v>
      </c>
      <c r="X23" s="75">
        <f>IFERROR(VLOOKUP(C23,'PRICE LIST'!E:Z,16,0),0)</f>
        <v>6000</v>
      </c>
      <c r="Y23" s="75">
        <f>IFERROR(VLOOKUP(C23,'PRICE LIST'!E:Z,17,0),0)</f>
        <v>6000</v>
      </c>
      <c r="Z23" s="75">
        <f>IFERROR(VLOOKUP(C23,'PRICE LIST'!E:Z,18,0),0)</f>
        <v>6000</v>
      </c>
      <c r="AA23" s="75">
        <f>IFERROR(VLOOKUP(C23,'PRICE LIST'!E:Z,19,0),0)</f>
        <v>6000</v>
      </c>
      <c r="AB23" s="180">
        <f t="shared" si="1"/>
        <v>0.37978048687858418</v>
      </c>
      <c r="AC23" s="180">
        <f t="shared" si="2"/>
        <v>0.37978048687858418</v>
      </c>
      <c r="AD23" s="180">
        <f t="shared" si="3"/>
        <v>0.37978048687858418</v>
      </c>
      <c r="AE23" s="180">
        <f t="shared" si="4"/>
        <v>0.37978048687858418</v>
      </c>
      <c r="AF23" s="180">
        <f t="shared" si="5"/>
        <v>0.37978048687858418</v>
      </c>
      <c r="AG23" s="180">
        <f t="shared" si="6"/>
        <v>0.37978048687858418</v>
      </c>
      <c r="AH23" s="180">
        <f t="shared" si="7"/>
        <v>0.37978048687858418</v>
      </c>
      <c r="AI23" s="180">
        <f t="shared" si="8"/>
        <v>0.37978048687858418</v>
      </c>
      <c r="AJ23" s="180">
        <f t="shared" si="9"/>
        <v>0.37978048687858418</v>
      </c>
      <c r="AK23" s="180">
        <f t="shared" si="10"/>
        <v>0.37978048687858418</v>
      </c>
      <c r="AL23" s="180">
        <f t="shared" si="11"/>
        <v>0.37978048687858418</v>
      </c>
      <c r="AM23" s="180">
        <f t="shared" si="12"/>
        <v>0.37978048687858418</v>
      </c>
      <c r="AN23" s="548">
        <v>2</v>
      </c>
      <c r="AO23" s="548">
        <v>2</v>
      </c>
      <c r="AP23" s="548">
        <v>2</v>
      </c>
      <c r="AQ23" s="548">
        <v>2</v>
      </c>
      <c r="AR23" s="548">
        <v>2</v>
      </c>
      <c r="AS23" s="548">
        <v>2</v>
      </c>
      <c r="AT23" s="548">
        <v>2</v>
      </c>
      <c r="AU23" s="548">
        <v>2</v>
      </c>
      <c r="AV23" s="548">
        <v>2</v>
      </c>
      <c r="AW23" s="548">
        <v>2</v>
      </c>
      <c r="AX23" s="548">
        <v>2</v>
      </c>
      <c r="AY23" s="548">
        <v>2</v>
      </c>
      <c r="AZ23" s="75">
        <f t="shared" si="13"/>
        <v>24</v>
      </c>
      <c r="BA23" s="77">
        <f t="shared" si="14"/>
        <v>2</v>
      </c>
      <c r="BB23" s="47"/>
      <c r="BC23" s="78">
        <f t="shared" si="15"/>
        <v>0.75956097375716836</v>
      </c>
      <c r="BD23" s="78">
        <f t="shared" si="16"/>
        <v>0.75956097375716836</v>
      </c>
      <c r="BE23" s="78">
        <f t="shared" si="17"/>
        <v>0.75956097375716836</v>
      </c>
      <c r="BF23" s="78">
        <f t="shared" si="18"/>
        <v>0.75956097375716836</v>
      </c>
      <c r="BG23" s="78">
        <f t="shared" si="19"/>
        <v>0.75956097375716836</v>
      </c>
      <c r="BH23" s="78">
        <f t="shared" si="20"/>
        <v>0.75956097375716836</v>
      </c>
      <c r="BI23" s="78">
        <f t="shared" si="21"/>
        <v>0.75956097375716836</v>
      </c>
      <c r="BJ23" s="78">
        <f t="shared" si="22"/>
        <v>0.75956097375716836</v>
      </c>
      <c r="BK23" s="78">
        <f t="shared" si="23"/>
        <v>0.75956097375716836</v>
      </c>
      <c r="BL23" s="78">
        <f t="shared" si="24"/>
        <v>0.75956097375716836</v>
      </c>
      <c r="BM23" s="78">
        <f t="shared" si="25"/>
        <v>0.75956097375716836</v>
      </c>
      <c r="BN23" s="78">
        <f t="shared" si="26"/>
        <v>0.75956097375716836</v>
      </c>
      <c r="BO23" s="78">
        <f t="shared" si="27"/>
        <v>9.1147316850860207</v>
      </c>
      <c r="BP23" s="78">
        <f t="shared" si="28"/>
        <v>0.75956097375716836</v>
      </c>
      <c r="BR23" s="714"/>
      <c r="BS23" s="714" t="s">
        <v>163</v>
      </c>
      <c r="BT23" s="714" t="s">
        <v>163</v>
      </c>
      <c r="BU23" s="714" t="s">
        <v>163</v>
      </c>
      <c r="BV23" s="714" t="s">
        <v>178</v>
      </c>
      <c r="BW23" s="714"/>
    </row>
    <row r="24" spans="1:75" customFormat="1">
      <c r="A24" s="79" t="s">
        <v>7127</v>
      </c>
      <c r="B24" s="74"/>
      <c r="C24" s="79" t="s">
        <v>2392</v>
      </c>
      <c r="D24" s="75" t="str">
        <f>INDEX('PRICE LIST'!$D:$D,MATCH(INSIDENTAL!C24,'PRICE LIST'!$E:$E,0))</f>
        <v>SARUNG TANGAN</v>
      </c>
      <c r="E24" s="919" t="str">
        <f>IFERROR(VLOOKUP(C24,'PRICE LIST'!E:M,2,0),0)</f>
        <v>SARUNG TANGAN ASSYGRIP BLACK L</v>
      </c>
      <c r="F24" s="187" t="s">
        <v>12099</v>
      </c>
      <c r="G24" s="79" t="s">
        <v>109</v>
      </c>
      <c r="H24" s="919" t="str">
        <f>IFERROR(IF(G24="FOH",VLOOKUP(C24,'PRICE LIST'!E:Z,20,0),IF(G24="OPEX",VLOOKUP(C24,'PRICE LIST'!E:Z,21,0),0)),0)</f>
        <v>FIX PPN</v>
      </c>
      <c r="I24" s="919" t="str">
        <f>IFERROR(IF(G24="FOH",VLOOKUP(H24,'PRICE LIST'!X:Z,3,0),IF(G24="OPEX",VLOOKUP(H24,'PRICE LIST'!Y:Z,2,0),0)),0)</f>
        <v>B</v>
      </c>
      <c r="J24" s="79" t="s">
        <v>34</v>
      </c>
      <c r="K24" s="79" t="s">
        <v>183</v>
      </c>
      <c r="L24" s="75" t="str">
        <f>IFERROR(VLOOKUP(K24,BS:BV,3,0),0)</f>
        <v>ALL</v>
      </c>
      <c r="M24" s="75" t="str">
        <f>IFERROR(VLOOKUP(K24,BS:BV,4,0),0)</f>
        <v>ALL</v>
      </c>
      <c r="N24" s="75" t="str">
        <f>IFERROR(VLOOKUP(C24,'PRICE LIST'!E:M,3,0),0)</f>
        <v>PAIR</v>
      </c>
      <c r="O24" s="75" t="str">
        <f>IFERROR(VLOOKUP(C24,'PRICE LIST'!E:M,5,0),0)</f>
        <v>IDR</v>
      </c>
      <c r="P24" s="927">
        <f>IFERROR(VLOOKUP(C24,'PRICE LIST'!E:Z,8,0),0)</f>
        <v>6000</v>
      </c>
      <c r="Q24" s="75">
        <f>IFERROR(VLOOKUP(C24,'PRICE LIST'!E:Z,9,0),0)</f>
        <v>6000</v>
      </c>
      <c r="R24" s="75">
        <f>IFERROR(VLOOKUP(C24,'PRICE LIST'!E:Z,10,0),0)</f>
        <v>6000</v>
      </c>
      <c r="S24" s="75">
        <f>IFERROR(VLOOKUP(C24,'PRICE LIST'!E:Z,11,0),0)</f>
        <v>6000</v>
      </c>
      <c r="T24" s="75">
        <f>IFERROR(VLOOKUP(C24,'PRICE LIST'!E:Z,12,0),0)</f>
        <v>6000</v>
      </c>
      <c r="U24" s="75">
        <f>IFERROR(VLOOKUP(C24,'PRICE LIST'!E:Z,13,0),0)</f>
        <v>6000</v>
      </c>
      <c r="V24" s="75">
        <f>IFERROR(VLOOKUP(C24,'PRICE LIST'!E:Z,14,0),0)</f>
        <v>6000</v>
      </c>
      <c r="W24" s="75">
        <f>IFERROR(VLOOKUP(C24,'PRICE LIST'!E:Z,15,0),0)</f>
        <v>6000</v>
      </c>
      <c r="X24" s="75">
        <f>IFERROR(VLOOKUP(C24,'PRICE LIST'!E:Z,16,0),0)</f>
        <v>6000</v>
      </c>
      <c r="Y24" s="75">
        <f>IFERROR(VLOOKUP(C24,'PRICE LIST'!E:Z,17,0),0)</f>
        <v>6000</v>
      </c>
      <c r="Z24" s="75">
        <f>IFERROR(VLOOKUP(C24,'PRICE LIST'!E:Z,18,0),0)</f>
        <v>6000</v>
      </c>
      <c r="AA24" s="75">
        <f>IFERROR(VLOOKUP(C24,'PRICE LIST'!E:Z,19,0),0)</f>
        <v>6000</v>
      </c>
      <c r="AB24" s="180">
        <f t="shared" si="1"/>
        <v>0.37978048687858418</v>
      </c>
      <c r="AC24" s="180">
        <f t="shared" si="2"/>
        <v>0.37978048687858418</v>
      </c>
      <c r="AD24" s="180">
        <f t="shared" si="3"/>
        <v>0.37978048687858418</v>
      </c>
      <c r="AE24" s="180">
        <f t="shared" si="4"/>
        <v>0.37978048687858418</v>
      </c>
      <c r="AF24" s="180">
        <f t="shared" si="5"/>
        <v>0.37978048687858418</v>
      </c>
      <c r="AG24" s="180">
        <f t="shared" si="6"/>
        <v>0.37978048687858418</v>
      </c>
      <c r="AH24" s="180">
        <f t="shared" si="7"/>
        <v>0.37978048687858418</v>
      </c>
      <c r="AI24" s="180">
        <f t="shared" si="8"/>
        <v>0.37978048687858418</v>
      </c>
      <c r="AJ24" s="180">
        <f t="shared" si="9"/>
        <v>0.37978048687858418</v>
      </c>
      <c r="AK24" s="180">
        <f t="shared" si="10"/>
        <v>0.37978048687858418</v>
      </c>
      <c r="AL24" s="180">
        <f t="shared" si="11"/>
        <v>0.37978048687858418</v>
      </c>
      <c r="AM24" s="180">
        <f t="shared" si="12"/>
        <v>0.37978048687858418</v>
      </c>
      <c r="AN24" s="548">
        <v>3</v>
      </c>
      <c r="AO24" s="548">
        <v>3</v>
      </c>
      <c r="AP24" s="548">
        <v>3</v>
      </c>
      <c r="AQ24" s="548">
        <v>3</v>
      </c>
      <c r="AR24" s="548">
        <v>3</v>
      </c>
      <c r="AS24" s="548">
        <v>3</v>
      </c>
      <c r="AT24" s="548">
        <v>3</v>
      </c>
      <c r="AU24" s="548">
        <v>3</v>
      </c>
      <c r="AV24" s="548">
        <v>3</v>
      </c>
      <c r="AW24" s="548">
        <v>3</v>
      </c>
      <c r="AX24" s="548">
        <v>3</v>
      </c>
      <c r="AY24" s="548">
        <v>3</v>
      </c>
      <c r="AZ24" s="75">
        <f t="shared" si="13"/>
        <v>36</v>
      </c>
      <c r="BA24" s="77">
        <f t="shared" si="14"/>
        <v>3</v>
      </c>
      <c r="BB24" s="47"/>
      <c r="BC24" s="78">
        <f t="shared" si="15"/>
        <v>1.1393414606357526</v>
      </c>
      <c r="BD24" s="78">
        <f t="shared" si="16"/>
        <v>1.1393414606357526</v>
      </c>
      <c r="BE24" s="78">
        <f t="shared" si="17"/>
        <v>1.1393414606357526</v>
      </c>
      <c r="BF24" s="78">
        <f t="shared" si="18"/>
        <v>1.1393414606357526</v>
      </c>
      <c r="BG24" s="78">
        <f t="shared" si="19"/>
        <v>1.1393414606357526</v>
      </c>
      <c r="BH24" s="78">
        <f t="shared" si="20"/>
        <v>1.1393414606357526</v>
      </c>
      <c r="BI24" s="78">
        <f t="shared" si="21"/>
        <v>1.1393414606357526</v>
      </c>
      <c r="BJ24" s="78">
        <f t="shared" si="22"/>
        <v>1.1393414606357526</v>
      </c>
      <c r="BK24" s="78">
        <f t="shared" si="23"/>
        <v>1.1393414606357526</v>
      </c>
      <c r="BL24" s="78">
        <f t="shared" si="24"/>
        <v>1.1393414606357526</v>
      </c>
      <c r="BM24" s="78">
        <f t="shared" si="25"/>
        <v>1.1393414606357526</v>
      </c>
      <c r="BN24" s="78">
        <f t="shared" si="26"/>
        <v>1.1393414606357526</v>
      </c>
      <c r="BO24" s="78">
        <f t="shared" si="27"/>
        <v>13.672097527629028</v>
      </c>
      <c r="BP24" s="78">
        <f t="shared" si="28"/>
        <v>1.1393414606357524</v>
      </c>
      <c r="BR24" s="714"/>
      <c r="BS24" s="714" t="s">
        <v>165</v>
      </c>
      <c r="BT24" s="714" t="s">
        <v>165</v>
      </c>
      <c r="BU24" s="714" t="s">
        <v>165</v>
      </c>
      <c r="BV24" s="714" t="s">
        <v>178</v>
      </c>
      <c r="BW24" s="714"/>
    </row>
    <row r="25" spans="1:75" customFormat="1">
      <c r="A25" s="79" t="s">
        <v>7127</v>
      </c>
      <c r="B25" s="74"/>
      <c r="C25" s="79" t="s">
        <v>3761</v>
      </c>
      <c r="D25" s="75" t="str">
        <f>INDEX('PRICE LIST'!$D:$D,MATCH(INSIDENTAL!C25,'PRICE LIST'!$E:$E,0))</f>
        <v>SARUNG TANGAN</v>
      </c>
      <c r="E25" s="919" t="str">
        <f>IFERROR(VLOOKUP(C25,'PRICE LIST'!E:M,2,0),0)</f>
        <v>SARUNG TANGAN LAS</v>
      </c>
      <c r="F25" s="187" t="s">
        <v>7251</v>
      </c>
      <c r="G25" s="79" t="s">
        <v>109</v>
      </c>
      <c r="H25" s="919" t="str">
        <f>IFERROR(IF(G25="FOH",VLOOKUP(C25,'PRICE LIST'!E:Z,20,0),IF(G25="OPEX",VLOOKUP(C25,'PRICE LIST'!E:Z,21,0),0)),0)</f>
        <v>FIX PPN</v>
      </c>
      <c r="I25" s="919" t="str">
        <f>IFERROR(IF(G25="FOH",VLOOKUP(H25,'PRICE LIST'!X:Z,3,0),IF(G25="OPEX",VLOOKUP(H25,'PRICE LIST'!Y:Z,2,0),0)),0)</f>
        <v>B</v>
      </c>
      <c r="J25" s="79" t="s">
        <v>34</v>
      </c>
      <c r="K25" s="79" t="s">
        <v>183</v>
      </c>
      <c r="L25" s="75" t="str">
        <f>IFERROR(VLOOKUP(K25,BS:BV,3,0),0)</f>
        <v>ALL</v>
      </c>
      <c r="M25" s="75" t="str">
        <f>IFERROR(VLOOKUP(K25,BS:BV,4,0),0)</f>
        <v>ALL</v>
      </c>
      <c r="N25" s="75" t="str">
        <f>IFERROR(VLOOKUP(C25,'PRICE LIST'!E:M,3,0),0)</f>
        <v>PCS</v>
      </c>
      <c r="O25" s="75" t="str">
        <f>IFERROR(VLOOKUP(C25,'PRICE LIST'!E:M,5,0),0)</f>
        <v>IDR</v>
      </c>
      <c r="P25" s="927">
        <f>IFERROR(VLOOKUP(C25,'PRICE LIST'!E:Z,8,0),0)</f>
        <v>55000</v>
      </c>
      <c r="Q25" s="75">
        <f>IFERROR(VLOOKUP(C25,'PRICE LIST'!E:Z,9,0),0)</f>
        <v>56300</v>
      </c>
      <c r="R25" s="75">
        <f>IFERROR(VLOOKUP(C25,'PRICE LIST'!E:Z,10,0),0)</f>
        <v>56300</v>
      </c>
      <c r="S25" s="75">
        <f>IFERROR(VLOOKUP(C25,'PRICE LIST'!E:Z,11,0),0)</f>
        <v>56300</v>
      </c>
      <c r="T25" s="75">
        <f>IFERROR(VLOOKUP(C25,'PRICE LIST'!E:Z,12,0),0)</f>
        <v>56300</v>
      </c>
      <c r="U25" s="75">
        <f>IFERROR(VLOOKUP(C25,'PRICE LIST'!E:Z,13,0),0)</f>
        <v>56300</v>
      </c>
      <c r="V25" s="75">
        <f>IFERROR(VLOOKUP(C25,'PRICE LIST'!E:Z,14,0),0)</f>
        <v>56300</v>
      </c>
      <c r="W25" s="75">
        <f>IFERROR(VLOOKUP(C25,'PRICE LIST'!E:Z,15,0),0)</f>
        <v>56300</v>
      </c>
      <c r="X25" s="75">
        <f>IFERROR(VLOOKUP(C25,'PRICE LIST'!E:Z,16,0),0)</f>
        <v>56300</v>
      </c>
      <c r="Y25" s="75">
        <f>IFERROR(VLOOKUP(C25,'PRICE LIST'!E:Z,17,0),0)</f>
        <v>56300</v>
      </c>
      <c r="Z25" s="75">
        <f>IFERROR(VLOOKUP(C25,'PRICE LIST'!E:Z,18,0),0)</f>
        <v>56300</v>
      </c>
      <c r="AA25" s="75">
        <f>IFERROR(VLOOKUP(C25,'PRICE LIST'!E:Z,19,0),0)</f>
        <v>56300</v>
      </c>
      <c r="AB25" s="180">
        <f t="shared" si="1"/>
        <v>3.4813211297203548</v>
      </c>
      <c r="AC25" s="180">
        <f t="shared" si="2"/>
        <v>3.5636069018773813</v>
      </c>
      <c r="AD25" s="180">
        <f t="shared" si="3"/>
        <v>3.5636069018773813</v>
      </c>
      <c r="AE25" s="180">
        <f t="shared" si="4"/>
        <v>3.5636069018773813</v>
      </c>
      <c r="AF25" s="180">
        <f t="shared" si="5"/>
        <v>3.5636069018773813</v>
      </c>
      <c r="AG25" s="180">
        <f t="shared" si="6"/>
        <v>3.5636069018773813</v>
      </c>
      <c r="AH25" s="180">
        <f t="shared" si="7"/>
        <v>3.5636069018773813</v>
      </c>
      <c r="AI25" s="180">
        <f t="shared" si="8"/>
        <v>3.5636069018773813</v>
      </c>
      <c r="AJ25" s="180">
        <f t="shared" si="9"/>
        <v>3.5636069018773813</v>
      </c>
      <c r="AK25" s="180">
        <f t="shared" si="10"/>
        <v>3.5636069018773813</v>
      </c>
      <c r="AL25" s="180">
        <f t="shared" si="11"/>
        <v>3.5636069018773813</v>
      </c>
      <c r="AM25" s="180">
        <f t="shared" si="12"/>
        <v>3.5636069018773813</v>
      </c>
      <c r="AN25" s="548"/>
      <c r="AO25" s="548"/>
      <c r="AP25" s="548"/>
      <c r="AQ25" s="548">
        <v>1</v>
      </c>
      <c r="AR25" s="548"/>
      <c r="AS25" s="548"/>
      <c r="AT25" s="548"/>
      <c r="AU25" s="548"/>
      <c r="AV25" s="548"/>
      <c r="AW25" s="548"/>
      <c r="AX25" s="548"/>
      <c r="AY25" s="548"/>
      <c r="AZ25" s="75">
        <f t="shared" si="13"/>
        <v>1</v>
      </c>
      <c r="BA25" s="77">
        <f t="shared" si="14"/>
        <v>8.3333333333333329E-2</v>
      </c>
      <c r="BB25" s="47"/>
      <c r="BC25" s="78">
        <f t="shared" si="15"/>
        <v>0</v>
      </c>
      <c r="BD25" s="78">
        <f t="shared" si="16"/>
        <v>0</v>
      </c>
      <c r="BE25" s="78">
        <f t="shared" si="17"/>
        <v>0</v>
      </c>
      <c r="BF25" s="78">
        <f t="shared" si="18"/>
        <v>3.5636069018773813</v>
      </c>
      <c r="BG25" s="78">
        <f t="shared" si="19"/>
        <v>0</v>
      </c>
      <c r="BH25" s="78">
        <f t="shared" si="20"/>
        <v>0</v>
      </c>
      <c r="BI25" s="78">
        <f t="shared" si="21"/>
        <v>0</v>
      </c>
      <c r="BJ25" s="78">
        <f t="shared" si="22"/>
        <v>0</v>
      </c>
      <c r="BK25" s="78">
        <f t="shared" si="23"/>
        <v>0</v>
      </c>
      <c r="BL25" s="78">
        <f t="shared" si="24"/>
        <v>0</v>
      </c>
      <c r="BM25" s="78">
        <f t="shared" si="25"/>
        <v>0</v>
      </c>
      <c r="BN25" s="78">
        <f t="shared" si="26"/>
        <v>0</v>
      </c>
      <c r="BO25" s="78">
        <f t="shared" si="27"/>
        <v>3.5636069018773813</v>
      </c>
      <c r="BP25" s="78">
        <f t="shared" si="28"/>
        <v>0.29696724182311512</v>
      </c>
      <c r="BR25" s="714"/>
      <c r="BS25" s="714" t="s">
        <v>181</v>
      </c>
      <c r="BT25" s="714" t="s">
        <v>181</v>
      </c>
      <c r="BU25" s="714" t="s">
        <v>157</v>
      </c>
      <c r="BV25" s="714" t="s">
        <v>171</v>
      </c>
      <c r="BW25" s="714"/>
    </row>
    <row r="26" spans="1:75" customFormat="1">
      <c r="A26" s="79" t="s">
        <v>7127</v>
      </c>
      <c r="B26" s="74"/>
      <c r="C26" s="79" t="s">
        <v>3761</v>
      </c>
      <c r="D26" s="75" t="str">
        <f>INDEX('PRICE LIST'!$D:$D,MATCH(INSIDENTAL!C26,'PRICE LIST'!$E:$E,0))</f>
        <v>SARUNG TANGAN</v>
      </c>
      <c r="E26" s="919" t="str">
        <f>IFERROR(VLOOKUP(C26,'PRICE LIST'!E:M,2,0),0)</f>
        <v>SARUNG TANGAN LAS</v>
      </c>
      <c r="F26" s="187" t="s">
        <v>7252</v>
      </c>
      <c r="G26" s="79" t="s">
        <v>109</v>
      </c>
      <c r="H26" s="919" t="str">
        <f>IFERROR(IF(G26="FOH",VLOOKUP(C26,'PRICE LIST'!E:Z,20,0),IF(G26="OPEX",VLOOKUP(C26,'PRICE LIST'!E:Z,21,0),0)),0)</f>
        <v>FIX PPN</v>
      </c>
      <c r="I26" s="919" t="str">
        <f>IFERROR(IF(G26="FOH",VLOOKUP(H26,'PRICE LIST'!X:Z,3,0),IF(G26="OPEX",VLOOKUP(H26,'PRICE LIST'!Y:Z,2,0),0)),0)</f>
        <v>B</v>
      </c>
      <c r="J26" s="79" t="s">
        <v>34</v>
      </c>
      <c r="K26" s="79" t="s">
        <v>183</v>
      </c>
      <c r="L26" s="75" t="str">
        <f>IFERROR(VLOOKUP(K26,BS:BV,3,0),0)</f>
        <v>ALL</v>
      </c>
      <c r="M26" s="75" t="str">
        <f>IFERROR(VLOOKUP(K26,BS:BV,4,0),0)</f>
        <v>ALL</v>
      </c>
      <c r="N26" s="75" t="str">
        <f>IFERROR(VLOOKUP(C26,'PRICE LIST'!E:M,3,0),0)</f>
        <v>PCS</v>
      </c>
      <c r="O26" s="75" t="str">
        <f>IFERROR(VLOOKUP(C26,'PRICE LIST'!E:M,5,0),0)</f>
        <v>IDR</v>
      </c>
      <c r="P26" s="927">
        <f>IFERROR(VLOOKUP(C26,'PRICE LIST'!E:Z,8,0),0)</f>
        <v>55000</v>
      </c>
      <c r="Q26" s="75">
        <f>IFERROR(VLOOKUP(C26,'PRICE LIST'!E:Z,9,0),0)</f>
        <v>56300</v>
      </c>
      <c r="R26" s="75">
        <f>IFERROR(VLOOKUP(C26,'PRICE LIST'!E:Z,10,0),0)</f>
        <v>56300</v>
      </c>
      <c r="S26" s="75">
        <f>IFERROR(VLOOKUP(C26,'PRICE LIST'!E:Z,11,0),0)</f>
        <v>56300</v>
      </c>
      <c r="T26" s="75">
        <f>IFERROR(VLOOKUP(C26,'PRICE LIST'!E:Z,12,0),0)</f>
        <v>56300</v>
      </c>
      <c r="U26" s="75">
        <f>IFERROR(VLOOKUP(C26,'PRICE LIST'!E:Z,13,0),0)</f>
        <v>56300</v>
      </c>
      <c r="V26" s="75">
        <f>IFERROR(VLOOKUP(C26,'PRICE LIST'!E:Z,14,0),0)</f>
        <v>56300</v>
      </c>
      <c r="W26" s="75">
        <f>IFERROR(VLOOKUP(C26,'PRICE LIST'!E:Z,15,0),0)</f>
        <v>56300</v>
      </c>
      <c r="X26" s="75">
        <f>IFERROR(VLOOKUP(C26,'PRICE LIST'!E:Z,16,0),0)</f>
        <v>56300</v>
      </c>
      <c r="Y26" s="75">
        <f>IFERROR(VLOOKUP(C26,'PRICE LIST'!E:Z,17,0),0)</f>
        <v>56300</v>
      </c>
      <c r="Z26" s="75">
        <f>IFERROR(VLOOKUP(C26,'PRICE LIST'!E:Z,18,0),0)</f>
        <v>56300</v>
      </c>
      <c r="AA26" s="75">
        <f>IFERROR(VLOOKUP(C26,'PRICE LIST'!E:Z,19,0),0)</f>
        <v>56300</v>
      </c>
      <c r="AB26" s="180">
        <f t="shared" si="1"/>
        <v>3.4813211297203548</v>
      </c>
      <c r="AC26" s="180">
        <f t="shared" si="2"/>
        <v>3.5636069018773813</v>
      </c>
      <c r="AD26" s="180">
        <f t="shared" si="3"/>
        <v>3.5636069018773813</v>
      </c>
      <c r="AE26" s="180">
        <f t="shared" si="4"/>
        <v>3.5636069018773813</v>
      </c>
      <c r="AF26" s="180">
        <f t="shared" si="5"/>
        <v>3.5636069018773813</v>
      </c>
      <c r="AG26" s="180">
        <f t="shared" si="6"/>
        <v>3.5636069018773813</v>
      </c>
      <c r="AH26" s="180">
        <f t="shared" si="7"/>
        <v>3.5636069018773813</v>
      </c>
      <c r="AI26" s="180">
        <f t="shared" si="8"/>
        <v>3.5636069018773813</v>
      </c>
      <c r="AJ26" s="180">
        <f t="shared" si="9"/>
        <v>3.5636069018773813</v>
      </c>
      <c r="AK26" s="180">
        <f t="shared" si="10"/>
        <v>3.5636069018773813</v>
      </c>
      <c r="AL26" s="180">
        <f t="shared" si="11"/>
        <v>3.5636069018773813</v>
      </c>
      <c r="AM26" s="180">
        <f t="shared" si="12"/>
        <v>3.5636069018773813</v>
      </c>
      <c r="AN26" s="548"/>
      <c r="AO26" s="548"/>
      <c r="AP26" s="548"/>
      <c r="AQ26" s="548">
        <v>1</v>
      </c>
      <c r="AR26" s="548"/>
      <c r="AS26" s="548"/>
      <c r="AT26" s="548"/>
      <c r="AU26" s="548"/>
      <c r="AV26" s="548"/>
      <c r="AW26" s="548"/>
      <c r="AX26" s="548"/>
      <c r="AY26" s="548"/>
      <c r="AZ26" s="75">
        <f t="shared" si="13"/>
        <v>1</v>
      </c>
      <c r="BA26" s="77">
        <f t="shared" si="14"/>
        <v>8.3333333333333329E-2</v>
      </c>
      <c r="BB26" s="47"/>
      <c r="BC26" s="78">
        <f t="shared" si="15"/>
        <v>0</v>
      </c>
      <c r="BD26" s="78">
        <f t="shared" si="16"/>
        <v>0</v>
      </c>
      <c r="BE26" s="78">
        <f t="shared" si="17"/>
        <v>0</v>
      </c>
      <c r="BF26" s="78">
        <f t="shared" si="18"/>
        <v>3.5636069018773813</v>
      </c>
      <c r="BG26" s="78">
        <f t="shared" si="19"/>
        <v>0</v>
      </c>
      <c r="BH26" s="78">
        <f t="shared" si="20"/>
        <v>0</v>
      </c>
      <c r="BI26" s="78">
        <f t="shared" si="21"/>
        <v>0</v>
      </c>
      <c r="BJ26" s="78">
        <f t="shared" si="22"/>
        <v>0</v>
      </c>
      <c r="BK26" s="78">
        <f t="shared" si="23"/>
        <v>0</v>
      </c>
      <c r="BL26" s="78">
        <f t="shared" si="24"/>
        <v>0</v>
      </c>
      <c r="BM26" s="78">
        <f t="shared" si="25"/>
        <v>0</v>
      </c>
      <c r="BN26" s="78">
        <f t="shared" si="26"/>
        <v>0</v>
      </c>
      <c r="BO26" s="78">
        <f t="shared" si="27"/>
        <v>3.5636069018773813</v>
      </c>
      <c r="BP26" s="78">
        <f t="shared" si="28"/>
        <v>0.29696724182311512</v>
      </c>
      <c r="BR26" s="714"/>
      <c r="BS26" s="714" t="s">
        <v>192</v>
      </c>
      <c r="BT26" s="714" t="s">
        <v>1441</v>
      </c>
      <c r="BU26" s="714" t="s">
        <v>158</v>
      </c>
      <c r="BV26" s="714" t="s">
        <v>172</v>
      </c>
      <c r="BW26" s="714"/>
    </row>
    <row r="27" spans="1:75" customFormat="1">
      <c r="A27" s="79" t="s">
        <v>7127</v>
      </c>
      <c r="B27" s="74"/>
      <c r="C27" s="79" t="s">
        <v>10979</v>
      </c>
      <c r="D27" s="75" t="str">
        <f>INDEX('PRICE LIST'!$D:$D,MATCH(INSIDENTAL!C27,'PRICE LIST'!$E:$E,0))</f>
        <v>KUNCI</v>
      </c>
      <c r="E27" s="919" t="str">
        <f>IFERROR(VLOOKUP(C27,'PRICE LIST'!E:M,2,0),0)</f>
        <v>EIGHT BHS-7 BALL POINT HEX KEY WRENCH 1.5-6 (7PCS)</v>
      </c>
      <c r="F27" s="187" t="s">
        <v>9426</v>
      </c>
      <c r="G27" s="79" t="s">
        <v>109</v>
      </c>
      <c r="H27" s="919">
        <f>IFERROR(IF(G27="FOH",VLOOKUP(C27,'PRICE LIST'!E:Z,20,0),IF(G27="OPEX",VLOOKUP(C27,'PRICE LIST'!E:Z,21,0),0)),0)</f>
        <v>0</v>
      </c>
      <c r="I27" s="919">
        <f>IFERROR(IF(G27="FOH",VLOOKUP(H27,'PRICE LIST'!X:Z,3,0),IF(G27="OPEX",VLOOKUP(H27,'PRICE LIST'!Y:Z,2,0),0)),0)</f>
        <v>0</v>
      </c>
      <c r="J27" s="79" t="s">
        <v>34</v>
      </c>
      <c r="K27" s="79" t="s">
        <v>183</v>
      </c>
      <c r="L27" s="75" t="str">
        <f>IFERROR(VLOOKUP(K27,BS:BV,3,0),0)</f>
        <v>ALL</v>
      </c>
      <c r="M27" s="75" t="str">
        <f>IFERROR(VLOOKUP(K27,BS:BV,4,0),0)</f>
        <v>ALL</v>
      </c>
      <c r="N27" s="75" t="str">
        <f>IFERROR(VLOOKUP(C27,'PRICE LIST'!E:M,3,0),0)</f>
        <v>SET</v>
      </c>
      <c r="O27" s="75" t="str">
        <f>IFERROR(VLOOKUP(C27,'PRICE LIST'!E:M,5,0),0)</f>
        <v>IDR</v>
      </c>
      <c r="P27" s="927">
        <f>IFERROR(VLOOKUP(C27,'PRICE LIST'!E:Z,8,0),0)</f>
        <v>326250</v>
      </c>
      <c r="Q27" s="75">
        <f>IFERROR(VLOOKUP(C27,'PRICE LIST'!E:Z,9,0),0)</f>
        <v>326250</v>
      </c>
      <c r="R27" s="75">
        <f>IFERROR(VLOOKUP(C27,'PRICE LIST'!E:Z,10,0),0)</f>
        <v>326250</v>
      </c>
      <c r="S27" s="75">
        <f>IFERROR(VLOOKUP(C27,'PRICE LIST'!E:Z,11,0),0)</f>
        <v>326250</v>
      </c>
      <c r="T27" s="75">
        <f>IFERROR(VLOOKUP(C27,'PRICE LIST'!E:Z,12,0),0)</f>
        <v>326250</v>
      </c>
      <c r="U27" s="75">
        <f>IFERROR(VLOOKUP(C27,'PRICE LIST'!E:Z,13,0),0)</f>
        <v>326250</v>
      </c>
      <c r="V27" s="75">
        <f>IFERROR(VLOOKUP(C27,'PRICE LIST'!E:Z,14,0),0)</f>
        <v>332500</v>
      </c>
      <c r="W27" s="75">
        <f>IFERROR(VLOOKUP(C27,'PRICE LIST'!E:Z,15,0),0)</f>
        <v>332500</v>
      </c>
      <c r="X27" s="75">
        <f>IFERROR(VLOOKUP(C27,'PRICE LIST'!E:Z,16,0),0)</f>
        <v>332500</v>
      </c>
      <c r="Y27" s="75">
        <f>IFERROR(VLOOKUP(C27,'PRICE LIST'!E:Z,17,0),0)</f>
        <v>332500</v>
      </c>
      <c r="Z27" s="75">
        <f>IFERROR(VLOOKUP(C27,'PRICE LIST'!E:Z,18,0),0)</f>
        <v>332500</v>
      </c>
      <c r="AA27" s="75">
        <f>IFERROR(VLOOKUP(C27,'PRICE LIST'!E:Z,19,0),0)</f>
        <v>332500</v>
      </c>
      <c r="AB27" s="180">
        <f t="shared" si="1"/>
        <v>20.650563974023015</v>
      </c>
      <c r="AC27" s="180">
        <f t="shared" si="2"/>
        <v>20.650563974023015</v>
      </c>
      <c r="AD27" s="180">
        <f t="shared" si="3"/>
        <v>20.650563974023015</v>
      </c>
      <c r="AE27" s="180">
        <f t="shared" si="4"/>
        <v>20.650563974023015</v>
      </c>
      <c r="AF27" s="180">
        <f t="shared" si="5"/>
        <v>20.650563974023015</v>
      </c>
      <c r="AG27" s="180">
        <f t="shared" si="6"/>
        <v>20.650563974023015</v>
      </c>
      <c r="AH27" s="180">
        <f t="shared" si="7"/>
        <v>21.046168647854874</v>
      </c>
      <c r="AI27" s="180">
        <f t="shared" si="8"/>
        <v>21.046168647854874</v>
      </c>
      <c r="AJ27" s="180">
        <f t="shared" si="9"/>
        <v>21.046168647854874</v>
      </c>
      <c r="AK27" s="180">
        <f t="shared" si="10"/>
        <v>21.046168647854874</v>
      </c>
      <c r="AL27" s="180">
        <f t="shared" si="11"/>
        <v>21.046168647854874</v>
      </c>
      <c r="AM27" s="180">
        <f t="shared" si="12"/>
        <v>21.046168647854874</v>
      </c>
      <c r="AN27" s="548"/>
      <c r="AO27" s="548"/>
      <c r="AP27" s="548"/>
      <c r="AQ27" s="548"/>
      <c r="AR27" s="548"/>
      <c r="AS27" s="548">
        <v>1</v>
      </c>
      <c r="AT27" s="548"/>
      <c r="AU27" s="548"/>
      <c r="AV27" s="548"/>
      <c r="AW27" s="548"/>
      <c r="AX27" s="548"/>
      <c r="AY27" s="548"/>
      <c r="AZ27" s="75">
        <f t="shared" si="13"/>
        <v>1</v>
      </c>
      <c r="BA27" s="77">
        <f t="shared" si="14"/>
        <v>8.3333333333333329E-2</v>
      </c>
      <c r="BB27" s="47"/>
      <c r="BC27" s="78">
        <f t="shared" si="15"/>
        <v>0</v>
      </c>
      <c r="BD27" s="78">
        <f t="shared" si="16"/>
        <v>0</v>
      </c>
      <c r="BE27" s="78">
        <f t="shared" si="17"/>
        <v>0</v>
      </c>
      <c r="BF27" s="78">
        <f t="shared" si="18"/>
        <v>0</v>
      </c>
      <c r="BG27" s="78">
        <f t="shared" si="19"/>
        <v>0</v>
      </c>
      <c r="BH27" s="78">
        <f t="shared" si="20"/>
        <v>20.650563974023015</v>
      </c>
      <c r="BI27" s="78">
        <f t="shared" si="21"/>
        <v>0</v>
      </c>
      <c r="BJ27" s="78">
        <f t="shared" si="22"/>
        <v>0</v>
      </c>
      <c r="BK27" s="78">
        <f t="shared" si="23"/>
        <v>0</v>
      </c>
      <c r="BL27" s="78">
        <f t="shared" si="24"/>
        <v>0</v>
      </c>
      <c r="BM27" s="78">
        <f t="shared" si="25"/>
        <v>0</v>
      </c>
      <c r="BN27" s="78">
        <f t="shared" si="26"/>
        <v>0</v>
      </c>
      <c r="BO27" s="78">
        <f t="shared" si="27"/>
        <v>20.650563974023015</v>
      </c>
      <c r="BP27" s="78">
        <f t="shared" si="28"/>
        <v>1.7208803311685845</v>
      </c>
      <c r="BR27" s="714"/>
      <c r="BS27" s="714" t="s">
        <v>1426</v>
      </c>
      <c r="BT27" s="714" t="s">
        <v>1426</v>
      </c>
      <c r="BU27" s="714" t="s">
        <v>1426</v>
      </c>
      <c r="BV27" s="714" t="s">
        <v>172</v>
      </c>
      <c r="BW27" s="714"/>
    </row>
    <row r="28" spans="1:75" customFormat="1">
      <c r="A28" s="79" t="s">
        <v>7127</v>
      </c>
      <c r="B28" s="74"/>
      <c r="C28" s="79" t="s">
        <v>13568</v>
      </c>
      <c r="D28" s="75" t="str">
        <f>INDEX('PRICE LIST'!$D:$D,MATCH(INSIDENTAL!C28,'PRICE LIST'!$E:$E,0))</f>
        <v>SAFETY SHOES</v>
      </c>
      <c r="E28" s="919" t="str">
        <f>IFERROR(VLOOKUP(C28,'PRICE LIST'!E:M,2,0),0)</f>
        <v>SAFETY JOGGER MODULO S3S LOW</v>
      </c>
      <c r="F28" s="187" t="s">
        <v>12145</v>
      </c>
      <c r="G28" s="79" t="s">
        <v>109</v>
      </c>
      <c r="H28" s="919" t="str">
        <f>IFERROR(IF(G28="FOH",VLOOKUP(C28,'PRICE LIST'!E:Z,20,0),IF(G28="OPEX",VLOOKUP(C28,'PRICE LIST'!E:Z,21,0),0)),0)</f>
        <v>FIX PPN</v>
      </c>
      <c r="I28" s="919" t="str">
        <f>IFERROR(IF(G28="FOH",VLOOKUP(H28,'PRICE LIST'!X:Z,3,0),IF(G28="OPEX",VLOOKUP(H28,'PRICE LIST'!Y:Z,2,0),0)),0)</f>
        <v>B</v>
      </c>
      <c r="J28" s="79" t="s">
        <v>34</v>
      </c>
      <c r="K28" s="79" t="s">
        <v>183</v>
      </c>
      <c r="L28" s="75" t="str">
        <f>IFERROR(VLOOKUP(K28,BS:BV,3,0),0)</f>
        <v>ALL</v>
      </c>
      <c r="M28" s="75" t="str">
        <f>IFERROR(VLOOKUP(K28,BS:BV,4,0),0)</f>
        <v>ALL</v>
      </c>
      <c r="N28" s="75" t="str">
        <f>IFERROR(VLOOKUP(C28,'PRICE LIST'!E:M,3,0),0)</f>
        <v>PCS</v>
      </c>
      <c r="O28" s="75" t="str">
        <f>IFERROR(VLOOKUP(C28,'PRICE LIST'!E:M,5,0),0)</f>
        <v>IDR</v>
      </c>
      <c r="P28" s="927">
        <f>IFERROR(VLOOKUP(C28,'PRICE LIST'!E:Z,8,0),0)</f>
        <v>885000</v>
      </c>
      <c r="Q28" s="75">
        <f>IFERROR(VLOOKUP(C28,'PRICE LIST'!E:Z,9,0),0)</f>
        <v>885000</v>
      </c>
      <c r="R28" s="75">
        <f>IFERROR(VLOOKUP(C28,'PRICE LIST'!E:Z,10,0),0)</f>
        <v>885000</v>
      </c>
      <c r="S28" s="75">
        <f>IFERROR(VLOOKUP(C28,'PRICE LIST'!E:Z,11,0),0)</f>
        <v>885000</v>
      </c>
      <c r="T28" s="75">
        <f>IFERROR(VLOOKUP(C28,'PRICE LIST'!E:Z,12,0),0)</f>
        <v>885000</v>
      </c>
      <c r="U28" s="75">
        <f>IFERROR(VLOOKUP(C28,'PRICE LIST'!E:Z,13,0),0)</f>
        <v>885000</v>
      </c>
      <c r="V28" s="75">
        <f>IFERROR(VLOOKUP(C28,'PRICE LIST'!E:Z,14,0),0)</f>
        <v>885000</v>
      </c>
      <c r="W28" s="75">
        <f>IFERROR(VLOOKUP(C28,'PRICE LIST'!E:Z,15,0),0)</f>
        <v>885000</v>
      </c>
      <c r="X28" s="75">
        <f>IFERROR(VLOOKUP(C28,'PRICE LIST'!E:Z,16,0),0)</f>
        <v>885000</v>
      </c>
      <c r="Y28" s="75">
        <f>IFERROR(VLOOKUP(C28,'PRICE LIST'!E:Z,17,0),0)</f>
        <v>885000</v>
      </c>
      <c r="Z28" s="75">
        <f>IFERROR(VLOOKUP(C28,'PRICE LIST'!E:Z,18,0),0)</f>
        <v>885000</v>
      </c>
      <c r="AA28" s="75">
        <f>IFERROR(VLOOKUP(C28,'PRICE LIST'!E:Z,19,0),0)</f>
        <v>885000</v>
      </c>
      <c r="AB28" s="180">
        <f t="shared" si="1"/>
        <v>56.017621814591166</v>
      </c>
      <c r="AC28" s="180">
        <f t="shared" si="2"/>
        <v>56.017621814591166</v>
      </c>
      <c r="AD28" s="180">
        <f t="shared" si="3"/>
        <v>56.017621814591166</v>
      </c>
      <c r="AE28" s="180">
        <f t="shared" si="4"/>
        <v>56.017621814591166</v>
      </c>
      <c r="AF28" s="180">
        <f t="shared" si="5"/>
        <v>56.017621814591166</v>
      </c>
      <c r="AG28" s="180">
        <f t="shared" si="6"/>
        <v>56.017621814591166</v>
      </c>
      <c r="AH28" s="180">
        <f t="shared" si="7"/>
        <v>56.017621814591166</v>
      </c>
      <c r="AI28" s="180">
        <f t="shared" si="8"/>
        <v>56.017621814591166</v>
      </c>
      <c r="AJ28" s="180">
        <f t="shared" si="9"/>
        <v>56.017621814591166</v>
      </c>
      <c r="AK28" s="180">
        <f t="shared" si="10"/>
        <v>56.017621814591166</v>
      </c>
      <c r="AL28" s="180">
        <f t="shared" si="11"/>
        <v>56.017621814591166</v>
      </c>
      <c r="AM28" s="180">
        <f t="shared" si="12"/>
        <v>56.017621814591166</v>
      </c>
      <c r="AN28" s="548"/>
      <c r="AO28" s="548">
        <v>16</v>
      </c>
      <c r="AP28" s="548"/>
      <c r="AQ28" s="548">
        <v>11</v>
      </c>
      <c r="AR28" s="548"/>
      <c r="AS28" s="548"/>
      <c r="AT28" s="548"/>
      <c r="AU28" s="548"/>
      <c r="AV28" s="548"/>
      <c r="AW28" s="548"/>
      <c r="AX28" s="548"/>
      <c r="AY28" s="548"/>
      <c r="AZ28" s="75">
        <f t="shared" si="13"/>
        <v>27</v>
      </c>
      <c r="BA28" s="77">
        <f t="shared" si="14"/>
        <v>2.25</v>
      </c>
      <c r="BB28" s="47"/>
      <c r="BC28" s="78">
        <f t="shared" si="15"/>
        <v>0</v>
      </c>
      <c r="BD28" s="78">
        <f t="shared" si="16"/>
        <v>896.28194903345866</v>
      </c>
      <c r="BE28" s="78">
        <f t="shared" si="17"/>
        <v>0</v>
      </c>
      <c r="BF28" s="78">
        <f t="shared" si="18"/>
        <v>616.19383996050283</v>
      </c>
      <c r="BG28" s="78">
        <f t="shared" si="19"/>
        <v>0</v>
      </c>
      <c r="BH28" s="78">
        <f t="shared" si="20"/>
        <v>0</v>
      </c>
      <c r="BI28" s="78">
        <f t="shared" si="21"/>
        <v>0</v>
      </c>
      <c r="BJ28" s="78">
        <f t="shared" si="22"/>
        <v>0</v>
      </c>
      <c r="BK28" s="78">
        <f t="shared" si="23"/>
        <v>0</v>
      </c>
      <c r="BL28" s="78">
        <f t="shared" si="24"/>
        <v>0</v>
      </c>
      <c r="BM28" s="78">
        <f t="shared" si="25"/>
        <v>0</v>
      </c>
      <c r="BN28" s="78">
        <f t="shared" si="26"/>
        <v>0</v>
      </c>
      <c r="BO28" s="78">
        <f t="shared" si="27"/>
        <v>1512.4757889939615</v>
      </c>
      <c r="BP28" s="78">
        <f t="shared" si="28"/>
        <v>126.03964908283012</v>
      </c>
      <c r="BR28" s="714"/>
      <c r="BS28" s="714" t="s">
        <v>1427</v>
      </c>
      <c r="BT28" s="714" t="s">
        <v>1427</v>
      </c>
      <c r="BU28" s="714" t="s">
        <v>1427</v>
      </c>
      <c r="BV28" s="714" t="s">
        <v>172</v>
      </c>
      <c r="BW28" s="714"/>
    </row>
    <row r="29" spans="1:75" customFormat="1">
      <c r="A29" s="79" t="s">
        <v>7127</v>
      </c>
      <c r="B29" s="74"/>
      <c r="C29" s="79" t="s">
        <v>15665</v>
      </c>
      <c r="D29" s="75" t="str">
        <f>INDEX('PRICE LIST'!$D:$D,MATCH(INSIDENTAL!C29,'PRICE LIST'!$E:$E,0))</f>
        <v>MASKER</v>
      </c>
      <c r="E29" s="919" t="str">
        <f>IFERROR(VLOOKUP(C29,'PRICE LIST'!E:M,2,0),0)</f>
        <v>MASKER COMET</v>
      </c>
      <c r="F29" s="187" t="s">
        <v>12850</v>
      </c>
      <c r="G29" s="79" t="s">
        <v>109</v>
      </c>
      <c r="H29" s="919" t="str">
        <f>IFERROR(IF(G29="FOH",VLOOKUP(C29,'PRICE LIST'!E:Z,20,0),IF(G29="OPEX",VLOOKUP(C29,'PRICE LIST'!E:Z,21,0),0)),0)</f>
        <v>FIX PPN</v>
      </c>
      <c r="I29" s="919" t="str">
        <f>IFERROR(IF(G29="FOH",VLOOKUP(H29,'PRICE LIST'!X:Z,3,0),IF(G29="OPEX",VLOOKUP(H29,'PRICE LIST'!Y:Z,2,0),0)),0)</f>
        <v>B</v>
      </c>
      <c r="J29" s="79" t="s">
        <v>34</v>
      </c>
      <c r="K29" s="79" t="s">
        <v>183</v>
      </c>
      <c r="L29" s="75" t="str">
        <f>IFERROR(VLOOKUP(K29,BS:BV,3,0),0)</f>
        <v>ALL</v>
      </c>
      <c r="M29" s="75" t="str">
        <f>IFERROR(VLOOKUP(K29,BS:BV,4,0),0)</f>
        <v>ALL</v>
      </c>
      <c r="N29" s="75" t="str">
        <f>IFERROR(VLOOKUP(C29,'PRICE LIST'!E:M,3,0),0)</f>
        <v>PACK</v>
      </c>
      <c r="O29" s="75" t="str">
        <f>IFERROR(VLOOKUP(C29,'PRICE LIST'!E:M,5,0),0)</f>
        <v>IDR</v>
      </c>
      <c r="P29" s="927">
        <f>IFERROR(VLOOKUP(C29,'PRICE LIST'!E:Z,8,0),0)</f>
        <v>60000</v>
      </c>
      <c r="Q29" s="75">
        <f>IFERROR(VLOOKUP(C29,'PRICE LIST'!E:Z,9,0),0)</f>
        <v>60000</v>
      </c>
      <c r="R29" s="75">
        <f>IFERROR(VLOOKUP(C29,'PRICE LIST'!E:Z,10,0),0)</f>
        <v>60000</v>
      </c>
      <c r="S29" s="75">
        <f>IFERROR(VLOOKUP(C29,'PRICE LIST'!E:Z,11,0),0)</f>
        <v>60000</v>
      </c>
      <c r="T29" s="75">
        <f>IFERROR(VLOOKUP(C29,'PRICE LIST'!E:Z,12,0),0)</f>
        <v>60000</v>
      </c>
      <c r="U29" s="75">
        <f>IFERROR(VLOOKUP(C29,'PRICE LIST'!E:Z,13,0),0)</f>
        <v>60000</v>
      </c>
      <c r="V29" s="75">
        <f>IFERROR(VLOOKUP(C29,'PRICE LIST'!E:Z,14,0),0)</f>
        <v>60000</v>
      </c>
      <c r="W29" s="75">
        <f>IFERROR(VLOOKUP(C29,'PRICE LIST'!E:Z,15,0),0)</f>
        <v>60000</v>
      </c>
      <c r="X29" s="75">
        <f>IFERROR(VLOOKUP(C29,'PRICE LIST'!E:Z,16,0),0)</f>
        <v>60000</v>
      </c>
      <c r="Y29" s="75">
        <f>IFERROR(VLOOKUP(C29,'PRICE LIST'!E:Z,17,0),0)</f>
        <v>60000</v>
      </c>
      <c r="Z29" s="75">
        <f>IFERROR(VLOOKUP(C29,'PRICE LIST'!E:Z,18,0),0)</f>
        <v>60000</v>
      </c>
      <c r="AA29" s="75">
        <f>IFERROR(VLOOKUP(C29,'PRICE LIST'!E:Z,19,0),0)</f>
        <v>60000</v>
      </c>
      <c r="AB29" s="180">
        <f t="shared" si="1"/>
        <v>3.7978048687858417</v>
      </c>
      <c r="AC29" s="180">
        <f t="shared" si="2"/>
        <v>3.7978048687858417</v>
      </c>
      <c r="AD29" s="180">
        <f t="shared" si="3"/>
        <v>3.7978048687858417</v>
      </c>
      <c r="AE29" s="180">
        <f t="shared" si="4"/>
        <v>3.7978048687858417</v>
      </c>
      <c r="AF29" s="180">
        <f t="shared" si="5"/>
        <v>3.7978048687858417</v>
      </c>
      <c r="AG29" s="180">
        <f t="shared" si="6"/>
        <v>3.7978048687858417</v>
      </c>
      <c r="AH29" s="180">
        <f t="shared" si="7"/>
        <v>3.7978048687858417</v>
      </c>
      <c r="AI29" s="180">
        <f t="shared" si="8"/>
        <v>3.7978048687858417</v>
      </c>
      <c r="AJ29" s="180">
        <f t="shared" si="9"/>
        <v>3.7978048687858417</v>
      </c>
      <c r="AK29" s="180">
        <f t="shared" si="10"/>
        <v>3.7978048687858417</v>
      </c>
      <c r="AL29" s="180">
        <f t="shared" si="11"/>
        <v>3.7978048687858417</v>
      </c>
      <c r="AM29" s="180">
        <f t="shared" si="12"/>
        <v>3.7978048687858417</v>
      </c>
      <c r="AN29" s="548">
        <v>5</v>
      </c>
      <c r="AO29" s="548">
        <v>5</v>
      </c>
      <c r="AP29" s="548">
        <v>5</v>
      </c>
      <c r="AQ29" s="548">
        <v>5</v>
      </c>
      <c r="AR29" s="548">
        <v>5</v>
      </c>
      <c r="AS29" s="548">
        <v>5</v>
      </c>
      <c r="AT29" s="548">
        <v>5</v>
      </c>
      <c r="AU29" s="548">
        <v>5</v>
      </c>
      <c r="AV29" s="548">
        <v>5</v>
      </c>
      <c r="AW29" s="548">
        <v>5</v>
      </c>
      <c r="AX29" s="548">
        <v>5</v>
      </c>
      <c r="AY29" s="548">
        <v>5</v>
      </c>
      <c r="AZ29" s="75">
        <f t="shared" si="13"/>
        <v>60</v>
      </c>
      <c r="BA29" s="77">
        <f t="shared" si="14"/>
        <v>5</v>
      </c>
      <c r="BB29" s="47"/>
      <c r="BC29" s="78">
        <f t="shared" si="15"/>
        <v>18.989024343929209</v>
      </c>
      <c r="BD29" s="78">
        <f t="shared" si="16"/>
        <v>18.989024343929209</v>
      </c>
      <c r="BE29" s="78">
        <f t="shared" si="17"/>
        <v>18.989024343929209</v>
      </c>
      <c r="BF29" s="78">
        <f t="shared" si="18"/>
        <v>18.989024343929209</v>
      </c>
      <c r="BG29" s="78">
        <f t="shared" si="19"/>
        <v>18.989024343929209</v>
      </c>
      <c r="BH29" s="78">
        <f t="shared" si="20"/>
        <v>18.989024343929209</v>
      </c>
      <c r="BI29" s="78">
        <f t="shared" si="21"/>
        <v>18.989024343929209</v>
      </c>
      <c r="BJ29" s="78">
        <f t="shared" si="22"/>
        <v>18.989024343929209</v>
      </c>
      <c r="BK29" s="78">
        <f t="shared" si="23"/>
        <v>18.989024343929209</v>
      </c>
      <c r="BL29" s="78">
        <f t="shared" si="24"/>
        <v>18.989024343929209</v>
      </c>
      <c r="BM29" s="78">
        <f t="shared" si="25"/>
        <v>18.989024343929209</v>
      </c>
      <c r="BN29" s="78">
        <f t="shared" si="26"/>
        <v>18.989024343929209</v>
      </c>
      <c r="BO29" s="78">
        <f t="shared" si="27"/>
        <v>227.86829212715045</v>
      </c>
      <c r="BP29" s="78">
        <f t="shared" si="28"/>
        <v>18.989024343929206</v>
      </c>
      <c r="BR29" s="714"/>
      <c r="BS29" s="714" t="s">
        <v>194</v>
      </c>
      <c r="BT29" s="714" t="s">
        <v>1443</v>
      </c>
      <c r="BU29" s="714" t="s">
        <v>1425</v>
      </c>
      <c r="BV29" s="714" t="s">
        <v>173</v>
      </c>
      <c r="BW29" s="714"/>
    </row>
    <row r="30" spans="1:75" s="714" customFormat="1">
      <c r="A30" s="79" t="s">
        <v>7127</v>
      </c>
      <c r="B30" s="74"/>
      <c r="C30" s="79" t="s">
        <v>2456</v>
      </c>
      <c r="D30" s="75" t="str">
        <f>INDEX('PRICE LIST'!$D:$D,MATCH(INSIDENTAL!C30,'PRICE LIST'!$E:$E,0))</f>
        <v>MASKER</v>
      </c>
      <c r="E30" s="919" t="str">
        <f>IFERROR(VLOOKUP(C30,'PRICE LIST'!E:M,2,0),0)</f>
        <v>SAFETY MASK CARBON ACTIVE - LONG</v>
      </c>
      <c r="F30" s="187" t="s">
        <v>12851</v>
      </c>
      <c r="G30" s="79" t="s">
        <v>109</v>
      </c>
      <c r="H30" s="919" t="str">
        <f>IFERROR(IF(G30="FOH",VLOOKUP(C30,'PRICE LIST'!E:Z,20,0),IF(G30="OPEX",VLOOKUP(C30,'PRICE LIST'!E:Z,21,0),0)),0)</f>
        <v>FIX PPN</v>
      </c>
      <c r="I30" s="919" t="str">
        <f>IFERROR(IF(G30="FOH",VLOOKUP(H30,'PRICE LIST'!X:Z,3,0),IF(G30="OPEX",VLOOKUP(H30,'PRICE LIST'!Y:Z,2,0),0)),0)</f>
        <v>B</v>
      </c>
      <c r="J30" s="79" t="s">
        <v>34</v>
      </c>
      <c r="K30" s="79" t="s">
        <v>183</v>
      </c>
      <c r="L30" s="75" t="str">
        <f>IFERROR(VLOOKUP(K30,BS:BV,3,0),0)</f>
        <v>ALL</v>
      </c>
      <c r="M30" s="75" t="str">
        <f>IFERROR(VLOOKUP(K30,BS:BV,4,0),0)</f>
        <v>ALL</v>
      </c>
      <c r="N30" s="75" t="str">
        <f>IFERROR(VLOOKUP(C30,'PRICE LIST'!E:M,3,0),0)</f>
        <v>PCS</v>
      </c>
      <c r="O30" s="75" t="str">
        <f>IFERROR(VLOOKUP(C30,'PRICE LIST'!E:M,5,0),0)</f>
        <v>IDR</v>
      </c>
      <c r="P30" s="927">
        <f>IFERROR(VLOOKUP(C30,'PRICE LIST'!E:Z,8,0),0)</f>
        <v>33000</v>
      </c>
      <c r="Q30" s="75">
        <f>IFERROR(VLOOKUP(C30,'PRICE LIST'!E:Z,9,0),0)</f>
        <v>33000</v>
      </c>
      <c r="R30" s="75">
        <f>IFERROR(VLOOKUP(C30,'PRICE LIST'!E:Z,10,0),0)</f>
        <v>33000</v>
      </c>
      <c r="S30" s="75">
        <f>IFERROR(VLOOKUP(C30,'PRICE LIST'!E:Z,11,0),0)</f>
        <v>33000</v>
      </c>
      <c r="T30" s="75">
        <f>IFERROR(VLOOKUP(C30,'PRICE LIST'!E:Z,12,0),0)</f>
        <v>33000</v>
      </c>
      <c r="U30" s="75">
        <f>IFERROR(VLOOKUP(C30,'PRICE LIST'!E:Z,13,0),0)</f>
        <v>33000</v>
      </c>
      <c r="V30" s="75">
        <f>IFERROR(VLOOKUP(C30,'PRICE LIST'!E:Z,14,0),0)</f>
        <v>33000</v>
      </c>
      <c r="W30" s="75">
        <f>IFERROR(VLOOKUP(C30,'PRICE LIST'!E:Z,15,0),0)</f>
        <v>33000</v>
      </c>
      <c r="X30" s="75">
        <f>IFERROR(VLOOKUP(C30,'PRICE LIST'!E:Z,16,0),0)</f>
        <v>33000</v>
      </c>
      <c r="Y30" s="75">
        <f>IFERROR(VLOOKUP(C30,'PRICE LIST'!E:Z,17,0),0)</f>
        <v>33000</v>
      </c>
      <c r="Z30" s="75">
        <f>IFERROR(VLOOKUP(C30,'PRICE LIST'!E:Z,18,0),0)</f>
        <v>33000</v>
      </c>
      <c r="AA30" s="75">
        <f>IFERROR(VLOOKUP(C30,'PRICE LIST'!E:Z,19,0),0)</f>
        <v>33000</v>
      </c>
      <c r="AB30" s="180">
        <f t="shared" si="1"/>
        <v>2.0887926778322128</v>
      </c>
      <c r="AC30" s="180">
        <f t="shared" si="2"/>
        <v>2.0887926778322128</v>
      </c>
      <c r="AD30" s="180">
        <f t="shared" si="3"/>
        <v>2.0887926778322128</v>
      </c>
      <c r="AE30" s="180">
        <f t="shared" si="4"/>
        <v>2.0887926778322128</v>
      </c>
      <c r="AF30" s="180">
        <f t="shared" si="5"/>
        <v>2.0887926778322128</v>
      </c>
      <c r="AG30" s="180">
        <f t="shared" si="6"/>
        <v>2.0887926778322128</v>
      </c>
      <c r="AH30" s="180">
        <f t="shared" si="7"/>
        <v>2.0887926778322128</v>
      </c>
      <c r="AI30" s="180">
        <f t="shared" si="8"/>
        <v>2.0887926778322128</v>
      </c>
      <c r="AJ30" s="180">
        <f t="shared" si="9"/>
        <v>2.0887926778322128</v>
      </c>
      <c r="AK30" s="180">
        <f t="shared" si="10"/>
        <v>2.0887926778322128</v>
      </c>
      <c r="AL30" s="180">
        <f t="shared" si="11"/>
        <v>2.0887926778322128</v>
      </c>
      <c r="AM30" s="180">
        <f t="shared" si="12"/>
        <v>2.0887926778322128</v>
      </c>
      <c r="AN30" s="548"/>
      <c r="AO30" s="548">
        <v>8</v>
      </c>
      <c r="AP30" s="548"/>
      <c r="AQ30" s="548"/>
      <c r="AR30" s="548">
        <v>8</v>
      </c>
      <c r="AS30" s="548"/>
      <c r="AT30" s="548"/>
      <c r="AU30" s="548">
        <v>8</v>
      </c>
      <c r="AV30" s="548"/>
      <c r="AW30" s="548"/>
      <c r="AX30" s="548">
        <v>8</v>
      </c>
      <c r="AY30" s="548"/>
      <c r="AZ30" s="75">
        <f t="shared" si="13"/>
        <v>32</v>
      </c>
      <c r="BA30" s="77">
        <f t="shared" si="14"/>
        <v>2.6666666666666665</v>
      </c>
      <c r="BB30" s="47"/>
      <c r="BC30" s="78">
        <f t="shared" si="15"/>
        <v>0</v>
      </c>
      <c r="BD30" s="78">
        <f t="shared" si="16"/>
        <v>16.710341422657702</v>
      </c>
      <c r="BE30" s="78">
        <f t="shared" si="17"/>
        <v>0</v>
      </c>
      <c r="BF30" s="78">
        <f t="shared" si="18"/>
        <v>0</v>
      </c>
      <c r="BG30" s="78">
        <f t="shared" si="19"/>
        <v>16.710341422657702</v>
      </c>
      <c r="BH30" s="78">
        <f t="shared" si="20"/>
        <v>0</v>
      </c>
      <c r="BI30" s="78">
        <f t="shared" si="21"/>
        <v>0</v>
      </c>
      <c r="BJ30" s="78">
        <f t="shared" si="22"/>
        <v>16.710341422657702</v>
      </c>
      <c r="BK30" s="78">
        <f t="shared" si="23"/>
        <v>0</v>
      </c>
      <c r="BL30" s="78">
        <f t="shared" si="24"/>
        <v>0</v>
      </c>
      <c r="BM30" s="78">
        <f t="shared" si="25"/>
        <v>16.710341422657702</v>
      </c>
      <c r="BN30" s="78">
        <f t="shared" si="26"/>
        <v>0</v>
      </c>
      <c r="BO30" s="78">
        <f t="shared" si="27"/>
        <v>66.841365690630809</v>
      </c>
      <c r="BP30" s="78">
        <f t="shared" si="28"/>
        <v>5.5701138075525671</v>
      </c>
      <c r="BS30" s="714" t="s">
        <v>1425</v>
      </c>
      <c r="BT30" s="714" t="s">
        <v>1437</v>
      </c>
      <c r="BU30" s="714" t="s">
        <v>1425</v>
      </c>
      <c r="BV30" s="714" t="s">
        <v>173</v>
      </c>
    </row>
    <row r="31" spans="1:75" customFormat="1">
      <c r="A31" s="79" t="s">
        <v>7127</v>
      </c>
      <c r="B31" s="74"/>
      <c r="C31" s="79" t="s">
        <v>11852</v>
      </c>
      <c r="D31" s="75" t="str">
        <f>INDEX('PRICE LIST'!$D:$D,MATCH(INSIDENTAL!C31,'PRICE LIST'!$E:$E,0))</f>
        <v>EAR PLUG</v>
      </c>
      <c r="E31" s="919" t="str">
        <f>IFERROR(VLOOKUP(C31,'PRICE LIST'!E:M,2,0),0)</f>
        <v>EAR PLUG (10051445)</v>
      </c>
      <c r="F31" s="187" t="s">
        <v>9055</v>
      </c>
      <c r="G31" s="79" t="s">
        <v>109</v>
      </c>
      <c r="H31" s="919">
        <f>IFERROR(IF(G31="FOH",VLOOKUP(C31,'PRICE LIST'!E:Z,20,0),IF(G31="OPEX",VLOOKUP(C31,'PRICE LIST'!E:Z,21,0),0)),0)</f>
        <v>0</v>
      </c>
      <c r="I31" s="919">
        <f>IFERROR(IF(G31="FOH",VLOOKUP(H31,'PRICE LIST'!X:Z,3,0),IF(G31="OPEX",VLOOKUP(H31,'PRICE LIST'!Y:Z,2,0),0)),0)</f>
        <v>0</v>
      </c>
      <c r="J31" s="79" t="s">
        <v>34</v>
      </c>
      <c r="K31" s="79" t="s">
        <v>183</v>
      </c>
      <c r="L31" s="75" t="str">
        <f>IFERROR(VLOOKUP(K31,BS:BV,3,0),0)</f>
        <v>ALL</v>
      </c>
      <c r="M31" s="75" t="str">
        <f>IFERROR(VLOOKUP(K31,BS:BV,4,0),0)</f>
        <v>ALL</v>
      </c>
      <c r="N31" s="75" t="str">
        <f>IFERROR(VLOOKUP(C31,'PRICE LIST'!E:M,3,0),0)</f>
        <v>PCS</v>
      </c>
      <c r="O31" s="75" t="str">
        <f>IFERROR(VLOOKUP(C31,'PRICE LIST'!E:M,5,0),0)</f>
        <v>IDR</v>
      </c>
      <c r="P31" s="927">
        <f>IFERROR(VLOOKUP(C31,'PRICE LIST'!E:Z,8,0),0)</f>
        <v>369410</v>
      </c>
      <c r="Q31" s="75">
        <f>IFERROR(VLOOKUP(C31,'PRICE LIST'!E:Z,9,0),0)</f>
        <v>369410</v>
      </c>
      <c r="R31" s="75">
        <f>IFERROR(VLOOKUP(C31,'PRICE LIST'!E:Z,10,0),0)</f>
        <v>369410</v>
      </c>
      <c r="S31" s="75">
        <f>IFERROR(VLOOKUP(C31,'PRICE LIST'!E:Z,11,0),0)</f>
        <v>369410</v>
      </c>
      <c r="T31" s="75">
        <f>IFERROR(VLOOKUP(C31,'PRICE LIST'!E:Z,12,0),0)</f>
        <v>369410</v>
      </c>
      <c r="U31" s="75">
        <f>IFERROR(VLOOKUP(C31,'PRICE LIST'!E:Z,13,0),0)</f>
        <v>369410</v>
      </c>
      <c r="V31" s="75">
        <f>IFERROR(VLOOKUP(C31,'PRICE LIST'!E:Z,14,0),0)</f>
        <v>373014</v>
      </c>
      <c r="W31" s="75">
        <f>IFERROR(VLOOKUP(C31,'PRICE LIST'!E:Z,15,0),0)</f>
        <v>373014</v>
      </c>
      <c r="X31" s="75">
        <f>IFERROR(VLOOKUP(C31,'PRICE LIST'!E:Z,16,0),0)</f>
        <v>373014</v>
      </c>
      <c r="Y31" s="75">
        <f>IFERROR(VLOOKUP(C31,'PRICE LIST'!E:Z,17,0),0)</f>
        <v>373014</v>
      </c>
      <c r="Z31" s="75">
        <f>IFERROR(VLOOKUP(C31,'PRICE LIST'!E:Z,18,0),0)</f>
        <v>373014</v>
      </c>
      <c r="AA31" s="75">
        <f>IFERROR(VLOOKUP(C31,'PRICE LIST'!E:Z,19,0),0)</f>
        <v>373014</v>
      </c>
      <c r="AB31" s="180">
        <f t="shared" si="1"/>
        <v>23.382451609636295</v>
      </c>
      <c r="AC31" s="180">
        <f t="shared" si="2"/>
        <v>23.382451609636295</v>
      </c>
      <c r="AD31" s="180">
        <f t="shared" si="3"/>
        <v>23.382451609636295</v>
      </c>
      <c r="AE31" s="180">
        <f t="shared" si="4"/>
        <v>23.382451609636295</v>
      </c>
      <c r="AF31" s="180">
        <f t="shared" si="5"/>
        <v>23.382451609636295</v>
      </c>
      <c r="AG31" s="180">
        <f t="shared" si="6"/>
        <v>23.382451609636295</v>
      </c>
      <c r="AH31" s="180">
        <f t="shared" si="7"/>
        <v>23.610573088754698</v>
      </c>
      <c r="AI31" s="180">
        <f t="shared" si="8"/>
        <v>23.610573088754698</v>
      </c>
      <c r="AJ31" s="180">
        <f t="shared" si="9"/>
        <v>23.610573088754698</v>
      </c>
      <c r="AK31" s="180">
        <f t="shared" si="10"/>
        <v>23.610573088754698</v>
      </c>
      <c r="AL31" s="180">
        <f t="shared" si="11"/>
        <v>23.610573088754698</v>
      </c>
      <c r="AM31" s="180">
        <f t="shared" si="12"/>
        <v>23.610573088754698</v>
      </c>
      <c r="AN31" s="548"/>
      <c r="AO31" s="548">
        <v>1</v>
      </c>
      <c r="AP31" s="548"/>
      <c r="AQ31" s="548"/>
      <c r="AR31" s="548"/>
      <c r="AS31" s="548">
        <v>1</v>
      </c>
      <c r="AT31" s="548"/>
      <c r="AU31" s="548"/>
      <c r="AV31" s="548"/>
      <c r="AW31" s="548">
        <v>1</v>
      </c>
      <c r="AX31" s="548"/>
      <c r="AY31" s="548"/>
      <c r="AZ31" s="75">
        <f t="shared" si="13"/>
        <v>3</v>
      </c>
      <c r="BA31" s="77">
        <f t="shared" si="14"/>
        <v>0.25</v>
      </c>
      <c r="BB31" s="47"/>
      <c r="BC31" s="78">
        <f t="shared" si="15"/>
        <v>0</v>
      </c>
      <c r="BD31" s="78">
        <f t="shared" si="16"/>
        <v>23.382451609636295</v>
      </c>
      <c r="BE31" s="78">
        <f t="shared" si="17"/>
        <v>0</v>
      </c>
      <c r="BF31" s="78">
        <f t="shared" si="18"/>
        <v>0</v>
      </c>
      <c r="BG31" s="78">
        <f t="shared" si="19"/>
        <v>0</v>
      </c>
      <c r="BH31" s="78">
        <f t="shared" si="20"/>
        <v>23.382451609636295</v>
      </c>
      <c r="BI31" s="78">
        <f t="shared" si="21"/>
        <v>0</v>
      </c>
      <c r="BJ31" s="78">
        <f t="shared" si="22"/>
        <v>0</v>
      </c>
      <c r="BK31" s="78">
        <f t="shared" si="23"/>
        <v>0</v>
      </c>
      <c r="BL31" s="78">
        <f t="shared" si="24"/>
        <v>23.610573088754698</v>
      </c>
      <c r="BM31" s="78">
        <f t="shared" si="25"/>
        <v>0</v>
      </c>
      <c r="BN31" s="78">
        <f t="shared" si="26"/>
        <v>0</v>
      </c>
      <c r="BO31" s="78">
        <f t="shared" si="27"/>
        <v>70.375476308027288</v>
      </c>
      <c r="BP31" s="78">
        <f t="shared" si="28"/>
        <v>5.8646230256689407</v>
      </c>
      <c r="BR31" s="714"/>
      <c r="BS31" s="714" t="s">
        <v>185</v>
      </c>
      <c r="BT31" s="714" t="s">
        <v>1431</v>
      </c>
      <c r="BU31" s="714" t="s">
        <v>1461</v>
      </c>
      <c r="BV31" s="714" t="s">
        <v>216</v>
      </c>
      <c r="BW31" s="714"/>
    </row>
    <row r="32" spans="1:75" customFormat="1">
      <c r="A32" s="79" t="s">
        <v>7127</v>
      </c>
      <c r="B32" s="74"/>
      <c r="C32" s="79" t="s">
        <v>2734</v>
      </c>
      <c r="D32" s="75" t="str">
        <f>INDEX('PRICE LIST'!$D:$D,MATCH(INSIDENTAL!C32,'PRICE LIST'!$E:$E,0))</f>
        <v>WEARPACK TEKNISI</v>
      </c>
      <c r="E32" s="919" t="str">
        <f>IFERROR(VLOOKUP(C32,'PRICE LIST'!E:M,2,0),0)</f>
        <v>WEARPACK LENGAN PANJANG</v>
      </c>
      <c r="F32" s="187" t="s">
        <v>7253</v>
      </c>
      <c r="G32" s="79" t="s">
        <v>109</v>
      </c>
      <c r="H32" s="919" t="str">
        <f>IFERROR(IF(G32="FOH",VLOOKUP(C32,'PRICE LIST'!E:Z,20,0),IF(G32="OPEX",VLOOKUP(C32,'PRICE LIST'!E:Z,21,0),0)),0)</f>
        <v>FIX NON PPN</v>
      </c>
      <c r="I32" s="919" t="str">
        <f>IFERROR(IF(G32="FOH",VLOOKUP(H32,'PRICE LIST'!X:Z,3,0),IF(G32="OPEX",VLOOKUP(H32,'PRICE LIST'!Y:Z,2,0),0)),0)</f>
        <v>B</v>
      </c>
      <c r="J32" s="79" t="s">
        <v>34</v>
      </c>
      <c r="K32" s="79" t="s">
        <v>183</v>
      </c>
      <c r="L32" s="75" t="str">
        <f>IFERROR(VLOOKUP(K32,BS:BV,3,0),0)</f>
        <v>ALL</v>
      </c>
      <c r="M32" s="75" t="str">
        <f>IFERROR(VLOOKUP(K32,BS:BV,4,0),0)</f>
        <v>ALL</v>
      </c>
      <c r="N32" s="75" t="str">
        <f>IFERROR(VLOOKUP(C32,'PRICE LIST'!E:M,3,0),0)</f>
        <v>PCS</v>
      </c>
      <c r="O32" s="75" t="str">
        <f>IFERROR(VLOOKUP(C32,'PRICE LIST'!E:M,5,0),0)</f>
        <v>IDR</v>
      </c>
      <c r="P32" s="927">
        <f>IFERROR(VLOOKUP(C32,'PRICE LIST'!E:Z,8,0),0)</f>
        <v>125000</v>
      </c>
      <c r="Q32" s="75">
        <f>IFERROR(VLOOKUP(C32,'PRICE LIST'!E:Z,9,0),0)</f>
        <v>125000</v>
      </c>
      <c r="R32" s="75">
        <f>IFERROR(VLOOKUP(C32,'PRICE LIST'!E:Z,10,0),0)</f>
        <v>125000</v>
      </c>
      <c r="S32" s="75">
        <f>IFERROR(VLOOKUP(C32,'PRICE LIST'!E:Z,11,0),0)</f>
        <v>125000</v>
      </c>
      <c r="T32" s="75">
        <f>IFERROR(VLOOKUP(C32,'PRICE LIST'!E:Z,12,0),0)</f>
        <v>125000</v>
      </c>
      <c r="U32" s="75">
        <f>IFERROR(VLOOKUP(C32,'PRICE LIST'!E:Z,13,0),0)</f>
        <v>125000</v>
      </c>
      <c r="V32" s="75">
        <f>IFERROR(VLOOKUP(C32,'PRICE LIST'!E:Z,14,0),0)</f>
        <v>125000</v>
      </c>
      <c r="W32" s="75">
        <f>IFERROR(VLOOKUP(C32,'PRICE LIST'!E:Z,15,0),0)</f>
        <v>125000</v>
      </c>
      <c r="X32" s="75">
        <f>IFERROR(VLOOKUP(C32,'PRICE LIST'!E:Z,16,0),0)</f>
        <v>125000</v>
      </c>
      <c r="Y32" s="75">
        <f>IFERROR(VLOOKUP(C32,'PRICE LIST'!E:Z,17,0),0)</f>
        <v>125000</v>
      </c>
      <c r="Z32" s="75">
        <f>IFERROR(VLOOKUP(C32,'PRICE LIST'!E:Z,18,0),0)</f>
        <v>125000</v>
      </c>
      <c r="AA32" s="75">
        <f>IFERROR(VLOOKUP(C32,'PRICE LIST'!E:Z,19,0),0)</f>
        <v>125000</v>
      </c>
      <c r="AB32" s="180">
        <f t="shared" si="1"/>
        <v>7.9120934766371702</v>
      </c>
      <c r="AC32" s="180">
        <f t="shared" si="2"/>
        <v>7.9120934766371702</v>
      </c>
      <c r="AD32" s="180">
        <f t="shared" si="3"/>
        <v>7.9120934766371702</v>
      </c>
      <c r="AE32" s="180">
        <f t="shared" si="4"/>
        <v>7.9120934766371702</v>
      </c>
      <c r="AF32" s="180">
        <f t="shared" si="5"/>
        <v>7.9120934766371702</v>
      </c>
      <c r="AG32" s="180">
        <f t="shared" si="6"/>
        <v>7.9120934766371702</v>
      </c>
      <c r="AH32" s="180">
        <f t="shared" si="7"/>
        <v>7.9120934766371702</v>
      </c>
      <c r="AI32" s="180">
        <f t="shared" si="8"/>
        <v>7.9120934766371702</v>
      </c>
      <c r="AJ32" s="180">
        <f t="shared" si="9"/>
        <v>7.9120934766371702</v>
      </c>
      <c r="AK32" s="180">
        <f t="shared" si="10"/>
        <v>7.9120934766371702</v>
      </c>
      <c r="AL32" s="180">
        <f t="shared" si="11"/>
        <v>7.9120934766371702</v>
      </c>
      <c r="AM32" s="180">
        <f t="shared" si="12"/>
        <v>7.9120934766371702</v>
      </c>
      <c r="AN32" s="548"/>
      <c r="AO32" s="548">
        <v>8</v>
      </c>
      <c r="AP32" s="548"/>
      <c r="AQ32" s="548">
        <v>10</v>
      </c>
      <c r="AR32" s="548"/>
      <c r="AS32" s="548">
        <v>14</v>
      </c>
      <c r="AT32" s="548"/>
      <c r="AU32" s="548">
        <v>12</v>
      </c>
      <c r="AV32" s="548"/>
      <c r="AW32" s="548"/>
      <c r="AX32" s="548"/>
      <c r="AY32" s="548"/>
      <c r="AZ32" s="75">
        <f t="shared" si="13"/>
        <v>44</v>
      </c>
      <c r="BA32" s="77">
        <f t="shared" si="14"/>
        <v>3.6666666666666665</v>
      </c>
      <c r="BB32" s="47"/>
      <c r="BC32" s="78">
        <f t="shared" si="15"/>
        <v>0</v>
      </c>
      <c r="BD32" s="78">
        <f t="shared" si="16"/>
        <v>63.296747813097362</v>
      </c>
      <c r="BE32" s="78">
        <f t="shared" si="17"/>
        <v>0</v>
      </c>
      <c r="BF32" s="78">
        <f t="shared" si="18"/>
        <v>79.120934766371704</v>
      </c>
      <c r="BG32" s="78">
        <f t="shared" si="19"/>
        <v>0</v>
      </c>
      <c r="BH32" s="78">
        <f t="shared" si="20"/>
        <v>110.76930867292039</v>
      </c>
      <c r="BI32" s="78">
        <f t="shared" si="21"/>
        <v>0</v>
      </c>
      <c r="BJ32" s="78">
        <f t="shared" si="22"/>
        <v>94.945121719646039</v>
      </c>
      <c r="BK32" s="78">
        <f t="shared" si="23"/>
        <v>0</v>
      </c>
      <c r="BL32" s="78">
        <f t="shared" si="24"/>
        <v>0</v>
      </c>
      <c r="BM32" s="78">
        <f t="shared" si="25"/>
        <v>0</v>
      </c>
      <c r="BN32" s="78">
        <f t="shared" si="26"/>
        <v>0</v>
      </c>
      <c r="BO32" s="78">
        <f t="shared" si="27"/>
        <v>348.13211297203554</v>
      </c>
      <c r="BP32" s="78">
        <f t="shared" si="28"/>
        <v>29.011009414336296</v>
      </c>
      <c r="BR32" s="714"/>
      <c r="BS32" s="714" t="s">
        <v>193</v>
      </c>
      <c r="BT32" s="714" t="s">
        <v>1442</v>
      </c>
      <c r="BU32" s="714" t="s">
        <v>158</v>
      </c>
      <c r="BV32" s="714" t="s">
        <v>217</v>
      </c>
      <c r="BW32" s="714"/>
    </row>
    <row r="33" spans="1:80" customFormat="1">
      <c r="A33" s="79" t="s">
        <v>7127</v>
      </c>
      <c r="B33" s="74"/>
      <c r="C33" s="79" t="s">
        <v>11620</v>
      </c>
      <c r="D33" s="75" t="str">
        <f>INDEX('PRICE LIST'!$D:$D,MATCH(INSIDENTAL!C33,'PRICE LIST'!$E:$E,0))</f>
        <v>ELEMENT</v>
      </c>
      <c r="E33" s="919" t="str">
        <f>IFERROR(VLOOKUP(C33,'PRICE LIST'!E:M,2,0),0)</f>
        <v>Heat Elemen For Soldering Station YIHUA 75 Watt</v>
      </c>
      <c r="F33" s="187" t="s">
        <v>8977</v>
      </c>
      <c r="G33" s="79" t="s">
        <v>109</v>
      </c>
      <c r="H33" s="919">
        <f>IFERROR(IF(G33="FOH",VLOOKUP(C33,'PRICE LIST'!E:Z,20,0),IF(G33="OPEX",VLOOKUP(C33,'PRICE LIST'!E:Z,21,0),0)),0)</f>
        <v>0</v>
      </c>
      <c r="I33" s="919">
        <f>IFERROR(IF(G33="FOH",VLOOKUP(H33,'PRICE LIST'!X:Z,3,0),IF(G33="OPEX",VLOOKUP(H33,'PRICE LIST'!Y:Z,2,0),0)),0)</f>
        <v>0</v>
      </c>
      <c r="J33" s="79" t="s">
        <v>34</v>
      </c>
      <c r="K33" s="79" t="s">
        <v>183</v>
      </c>
      <c r="L33" s="75" t="str">
        <f>IFERROR(VLOOKUP(K33,BS:BV,3,0),0)</f>
        <v>ALL</v>
      </c>
      <c r="M33" s="75" t="str">
        <f>IFERROR(VLOOKUP(K33,BS:BV,4,0),0)</f>
        <v>ALL</v>
      </c>
      <c r="N33" s="75" t="str">
        <f>IFERROR(VLOOKUP(C33,'PRICE LIST'!E:M,3,0),0)</f>
        <v>PCS</v>
      </c>
      <c r="O33" s="75" t="str">
        <f>IFERROR(VLOOKUP(C33,'PRICE LIST'!E:M,5,0),0)</f>
        <v>IDR</v>
      </c>
      <c r="P33" s="927">
        <f>IFERROR(VLOOKUP(C33,'PRICE LIST'!E:Z,8,0),0)</f>
        <v>200000</v>
      </c>
      <c r="Q33" s="75">
        <f>IFERROR(VLOOKUP(C33,'PRICE LIST'!E:Z,9,0),0)</f>
        <v>200000</v>
      </c>
      <c r="R33" s="75">
        <f>IFERROR(VLOOKUP(C33,'PRICE LIST'!E:Z,10,0),0)</f>
        <v>200000</v>
      </c>
      <c r="S33" s="75">
        <f>IFERROR(VLOOKUP(C33,'PRICE LIST'!E:Z,11,0),0)</f>
        <v>200000</v>
      </c>
      <c r="T33" s="75">
        <f>IFERROR(VLOOKUP(C33,'PRICE LIST'!E:Z,12,0),0)</f>
        <v>200000</v>
      </c>
      <c r="U33" s="75">
        <f>IFERROR(VLOOKUP(C33,'PRICE LIST'!E:Z,13,0),0)</f>
        <v>200000</v>
      </c>
      <c r="V33" s="75">
        <f>IFERROR(VLOOKUP(C33,'PRICE LIST'!E:Z,14,0),0)</f>
        <v>200000</v>
      </c>
      <c r="W33" s="75">
        <f>IFERROR(VLOOKUP(C33,'PRICE LIST'!E:Z,15,0),0)</f>
        <v>200000</v>
      </c>
      <c r="X33" s="75">
        <f>IFERROR(VLOOKUP(C33,'PRICE LIST'!E:Z,16,0),0)</f>
        <v>200000</v>
      </c>
      <c r="Y33" s="75">
        <f>IFERROR(VLOOKUP(C33,'PRICE LIST'!E:Z,17,0),0)</f>
        <v>200000</v>
      </c>
      <c r="Z33" s="75">
        <f>IFERROR(VLOOKUP(C33,'PRICE LIST'!E:Z,18,0),0)</f>
        <v>200000</v>
      </c>
      <c r="AA33" s="75">
        <f>IFERROR(VLOOKUP(C33,'PRICE LIST'!E:Z,19,0),0)</f>
        <v>200000</v>
      </c>
      <c r="AB33" s="180">
        <f t="shared" si="1"/>
        <v>12.659349562619472</v>
      </c>
      <c r="AC33" s="180">
        <f t="shared" si="2"/>
        <v>12.659349562619472</v>
      </c>
      <c r="AD33" s="180">
        <f t="shared" si="3"/>
        <v>12.659349562619472</v>
      </c>
      <c r="AE33" s="180">
        <f t="shared" si="4"/>
        <v>12.659349562619472</v>
      </c>
      <c r="AF33" s="180">
        <f t="shared" si="5"/>
        <v>12.659349562619472</v>
      </c>
      <c r="AG33" s="180">
        <f t="shared" si="6"/>
        <v>12.659349562619472</v>
      </c>
      <c r="AH33" s="180">
        <f t="shared" si="7"/>
        <v>12.659349562619472</v>
      </c>
      <c r="AI33" s="180">
        <f t="shared" si="8"/>
        <v>12.659349562619472</v>
      </c>
      <c r="AJ33" s="180">
        <f t="shared" si="9"/>
        <v>12.659349562619472</v>
      </c>
      <c r="AK33" s="180">
        <f t="shared" si="10"/>
        <v>12.659349562619472</v>
      </c>
      <c r="AL33" s="180">
        <f t="shared" si="11"/>
        <v>12.659349562619472</v>
      </c>
      <c r="AM33" s="180">
        <f t="shared" si="12"/>
        <v>12.659349562619472</v>
      </c>
      <c r="AN33" s="549"/>
      <c r="AO33" s="549"/>
      <c r="AP33" s="549">
        <v>1</v>
      </c>
      <c r="AQ33" s="549"/>
      <c r="AR33" s="549"/>
      <c r="AS33" s="549"/>
      <c r="AT33" s="549"/>
      <c r="AU33" s="549"/>
      <c r="AV33" s="549">
        <v>1</v>
      </c>
      <c r="AW33" s="549"/>
      <c r="AX33" s="549"/>
      <c r="AY33" s="549"/>
      <c r="AZ33" s="75">
        <f t="shared" si="13"/>
        <v>2</v>
      </c>
      <c r="BA33" s="77">
        <f t="shared" si="14"/>
        <v>0.16666666666666666</v>
      </c>
      <c r="BB33" s="47"/>
      <c r="BC33" s="78">
        <f t="shared" si="15"/>
        <v>0</v>
      </c>
      <c r="BD33" s="78">
        <f t="shared" si="16"/>
        <v>0</v>
      </c>
      <c r="BE33" s="78">
        <f t="shared" si="17"/>
        <v>12.659349562619472</v>
      </c>
      <c r="BF33" s="78">
        <f t="shared" si="18"/>
        <v>0</v>
      </c>
      <c r="BG33" s="78">
        <f t="shared" si="19"/>
        <v>0</v>
      </c>
      <c r="BH33" s="78">
        <f t="shared" si="20"/>
        <v>0</v>
      </c>
      <c r="BI33" s="78">
        <f t="shared" si="21"/>
        <v>0</v>
      </c>
      <c r="BJ33" s="78">
        <f t="shared" si="22"/>
        <v>0</v>
      </c>
      <c r="BK33" s="78">
        <f t="shared" si="23"/>
        <v>12.659349562619472</v>
      </c>
      <c r="BL33" s="78">
        <f t="shared" si="24"/>
        <v>0</v>
      </c>
      <c r="BM33" s="78">
        <f t="shared" si="25"/>
        <v>0</v>
      </c>
      <c r="BN33" s="78">
        <f t="shared" si="26"/>
        <v>0</v>
      </c>
      <c r="BO33" s="78">
        <f t="shared" si="27"/>
        <v>25.318699125238943</v>
      </c>
      <c r="BP33" s="78">
        <f t="shared" si="28"/>
        <v>2.1098915937699121</v>
      </c>
      <c r="BR33" s="714"/>
      <c r="BS33" s="714" t="s">
        <v>1464</v>
      </c>
      <c r="BT33" s="714" t="s">
        <v>1469</v>
      </c>
      <c r="BU33" s="714" t="s">
        <v>1475</v>
      </c>
      <c r="BV33" s="714" t="s">
        <v>175</v>
      </c>
      <c r="BW33" s="714"/>
    </row>
    <row r="34" spans="1:80" customFormat="1">
      <c r="A34" s="79" t="s">
        <v>7127</v>
      </c>
      <c r="B34" s="74"/>
      <c r="C34" s="79" t="s">
        <v>2731</v>
      </c>
      <c r="D34" s="75" t="str">
        <f>INDEX('PRICE LIST'!$D:$D,MATCH(INSIDENTAL!C34,'PRICE LIST'!$E:$E,0))</f>
        <v>TAS TOOL</v>
      </c>
      <c r="E34" s="919" t="str">
        <f>IFERROR(VLOOKUP(C34,'PRICE LIST'!E:M,2,0),0)</f>
        <v>TAS EIGER</v>
      </c>
      <c r="F34" s="187" t="s">
        <v>9003</v>
      </c>
      <c r="G34" s="79" t="s">
        <v>109</v>
      </c>
      <c r="H34" s="919" t="str">
        <f>IFERROR(IF(G34="FOH",VLOOKUP(C34,'PRICE LIST'!E:Z,20,0),IF(G34="OPEX",VLOOKUP(C34,'PRICE LIST'!E:Z,21,0),0)),0)</f>
        <v>FIX PPN</v>
      </c>
      <c r="I34" s="919" t="str">
        <f>IFERROR(IF(G34="FOH",VLOOKUP(H34,'PRICE LIST'!X:Z,3,0),IF(G34="OPEX",VLOOKUP(H34,'PRICE LIST'!Y:Z,2,0),0)),0)</f>
        <v>B</v>
      </c>
      <c r="J34" s="79" t="s">
        <v>34</v>
      </c>
      <c r="K34" s="79" t="s">
        <v>183</v>
      </c>
      <c r="L34" s="75" t="str">
        <f>IFERROR(VLOOKUP(K34,BS:BV,3,0),0)</f>
        <v>ALL</v>
      </c>
      <c r="M34" s="75" t="str">
        <f>IFERROR(VLOOKUP(K34,BS:BV,4,0),0)</f>
        <v>ALL</v>
      </c>
      <c r="N34" s="75" t="str">
        <f>IFERROR(VLOOKUP(C34,'PRICE LIST'!E:M,3,0),0)</f>
        <v>UNIT</v>
      </c>
      <c r="O34" s="75" t="str">
        <f>IFERROR(VLOOKUP(C34,'PRICE LIST'!E:M,5,0),0)</f>
        <v>IDR</v>
      </c>
      <c r="P34" s="927">
        <f>IFERROR(VLOOKUP(C34,'PRICE LIST'!E:Z,8,0),0)</f>
        <v>335000</v>
      </c>
      <c r="Q34" s="75">
        <f>IFERROR(VLOOKUP(C34,'PRICE LIST'!E:Z,9,0),0)</f>
        <v>335000</v>
      </c>
      <c r="R34" s="75">
        <f>IFERROR(VLOOKUP(C34,'PRICE LIST'!E:Z,10,0),0)</f>
        <v>335000</v>
      </c>
      <c r="S34" s="75">
        <f>IFERROR(VLOOKUP(C34,'PRICE LIST'!E:Z,11,0),0)</f>
        <v>335000</v>
      </c>
      <c r="T34" s="75">
        <f>IFERROR(VLOOKUP(C34,'PRICE LIST'!E:Z,12,0),0)</f>
        <v>335000</v>
      </c>
      <c r="U34" s="75">
        <f>IFERROR(VLOOKUP(C34,'PRICE LIST'!E:Z,13,0),0)</f>
        <v>335000</v>
      </c>
      <c r="V34" s="75">
        <f>IFERROR(VLOOKUP(C34,'PRICE LIST'!E:Z,14,0),0)</f>
        <v>335000</v>
      </c>
      <c r="W34" s="75">
        <f>IFERROR(VLOOKUP(C34,'PRICE LIST'!E:Z,15,0),0)</f>
        <v>335000</v>
      </c>
      <c r="X34" s="75">
        <f>IFERROR(VLOOKUP(C34,'PRICE LIST'!E:Z,16,0),0)</f>
        <v>335000</v>
      </c>
      <c r="Y34" s="75">
        <f>IFERROR(VLOOKUP(C34,'PRICE LIST'!E:Z,17,0),0)</f>
        <v>335000</v>
      </c>
      <c r="Z34" s="75">
        <f>IFERROR(VLOOKUP(C34,'PRICE LIST'!E:Z,18,0),0)</f>
        <v>335000</v>
      </c>
      <c r="AA34" s="75">
        <f>IFERROR(VLOOKUP(C34,'PRICE LIST'!E:Z,19,0),0)</f>
        <v>335000</v>
      </c>
      <c r="AB34" s="180">
        <f t="shared" si="1"/>
        <v>21.204410517387615</v>
      </c>
      <c r="AC34" s="180">
        <f t="shared" si="2"/>
        <v>21.204410517387615</v>
      </c>
      <c r="AD34" s="180">
        <f t="shared" si="3"/>
        <v>21.204410517387615</v>
      </c>
      <c r="AE34" s="180">
        <f t="shared" si="4"/>
        <v>21.204410517387615</v>
      </c>
      <c r="AF34" s="180">
        <f t="shared" si="5"/>
        <v>21.204410517387615</v>
      </c>
      <c r="AG34" s="180">
        <f t="shared" si="6"/>
        <v>21.204410517387615</v>
      </c>
      <c r="AH34" s="180">
        <f t="shared" si="7"/>
        <v>21.204410517387615</v>
      </c>
      <c r="AI34" s="180">
        <f t="shared" si="8"/>
        <v>21.204410517387615</v>
      </c>
      <c r="AJ34" s="180">
        <f t="shared" si="9"/>
        <v>21.204410517387615</v>
      </c>
      <c r="AK34" s="180">
        <f t="shared" si="10"/>
        <v>21.204410517387615</v>
      </c>
      <c r="AL34" s="180">
        <f t="shared" si="11"/>
        <v>21.204410517387615</v>
      </c>
      <c r="AM34" s="180">
        <f t="shared" si="12"/>
        <v>21.204410517387615</v>
      </c>
      <c r="AN34" s="549"/>
      <c r="AO34" s="549"/>
      <c r="AP34" s="549">
        <v>16</v>
      </c>
      <c r="AQ34" s="549"/>
      <c r="AR34" s="549"/>
      <c r="AS34" s="549">
        <v>16</v>
      </c>
      <c r="AT34" s="549"/>
      <c r="AU34" s="549"/>
      <c r="AV34" s="549"/>
      <c r="AW34" s="549"/>
      <c r="AX34" s="549"/>
      <c r="AY34" s="549"/>
      <c r="AZ34" s="75">
        <f t="shared" si="13"/>
        <v>32</v>
      </c>
      <c r="BA34" s="77">
        <f t="shared" si="14"/>
        <v>2.6666666666666665</v>
      </c>
      <c r="BB34" s="47"/>
      <c r="BC34" s="78">
        <f t="shared" si="15"/>
        <v>0</v>
      </c>
      <c r="BD34" s="78">
        <f t="shared" si="16"/>
        <v>0</v>
      </c>
      <c r="BE34" s="78">
        <f t="shared" si="17"/>
        <v>339.27056827820184</v>
      </c>
      <c r="BF34" s="78">
        <f t="shared" si="18"/>
        <v>0</v>
      </c>
      <c r="BG34" s="78">
        <f t="shared" si="19"/>
        <v>0</v>
      </c>
      <c r="BH34" s="78">
        <f t="shared" si="20"/>
        <v>339.27056827820184</v>
      </c>
      <c r="BI34" s="78">
        <f t="shared" si="21"/>
        <v>0</v>
      </c>
      <c r="BJ34" s="78">
        <f t="shared" si="22"/>
        <v>0</v>
      </c>
      <c r="BK34" s="78">
        <f t="shared" si="23"/>
        <v>0</v>
      </c>
      <c r="BL34" s="78">
        <f t="shared" si="24"/>
        <v>0</v>
      </c>
      <c r="BM34" s="78">
        <f t="shared" si="25"/>
        <v>0</v>
      </c>
      <c r="BN34" s="78">
        <f t="shared" si="26"/>
        <v>0</v>
      </c>
      <c r="BO34" s="78">
        <f t="shared" si="27"/>
        <v>678.54113655640367</v>
      </c>
      <c r="BP34" s="78">
        <f t="shared" si="28"/>
        <v>56.545094713033642</v>
      </c>
      <c r="BR34" s="714"/>
      <c r="BS34" s="714" t="s">
        <v>1465</v>
      </c>
      <c r="BT34" s="714" t="s">
        <v>1470</v>
      </c>
      <c r="BU34" s="714" t="s">
        <v>1475</v>
      </c>
      <c r="BV34" s="714" t="s">
        <v>175</v>
      </c>
      <c r="BW34" s="714"/>
      <c r="BX34" s="321"/>
      <c r="BY34" s="321"/>
      <c r="BZ34" s="321"/>
      <c r="CA34" s="321"/>
      <c r="CB34" s="321"/>
    </row>
    <row r="35" spans="1:80" customFormat="1">
      <c r="A35" s="79" t="s">
        <v>7127</v>
      </c>
      <c r="B35" s="74"/>
      <c r="C35" s="79" t="s">
        <v>11850</v>
      </c>
      <c r="D35" s="75" t="str">
        <f>INDEX('PRICE LIST'!$D:$D,MATCH(INSIDENTAL!C35,'PRICE LIST'!$E:$E,0))</f>
        <v>PLIER</v>
      </c>
      <c r="E35" s="919" t="str">
        <f>IFERROR(VLOOKUP(C35,'PRICE LIST'!E:M,2,0),0)</f>
        <v>LOCKING PLIER (KW0102077)</v>
      </c>
      <c r="F35" s="187" t="s">
        <v>7980</v>
      </c>
      <c r="G35" s="79" t="s">
        <v>109</v>
      </c>
      <c r="H35" s="919">
        <f>IFERROR(IF(G35="FOH",VLOOKUP(C35,'PRICE LIST'!E:Z,20,0),IF(G35="OPEX",VLOOKUP(C35,'PRICE LIST'!E:Z,21,0),0)),0)</f>
        <v>0</v>
      </c>
      <c r="I35" s="919">
        <f>IFERROR(IF(G35="FOH",VLOOKUP(H35,'PRICE LIST'!X:Z,3,0),IF(G35="OPEX",VLOOKUP(H35,'PRICE LIST'!Y:Z,2,0),0)),0)</f>
        <v>0</v>
      </c>
      <c r="J35" s="79" t="s">
        <v>34</v>
      </c>
      <c r="K35" s="79" t="s">
        <v>183</v>
      </c>
      <c r="L35" s="75" t="str">
        <f>IFERROR(VLOOKUP(K35,BS:BV,3,0),0)</f>
        <v>ALL</v>
      </c>
      <c r="M35" s="75" t="str">
        <f>IFERROR(VLOOKUP(K35,BS:BV,4,0),0)</f>
        <v>ALL</v>
      </c>
      <c r="N35" s="75" t="str">
        <f>IFERROR(VLOOKUP(C35,'PRICE LIST'!E:M,3,0),0)</f>
        <v>PCS</v>
      </c>
      <c r="O35" s="75" t="str">
        <f>IFERROR(VLOOKUP(C35,'PRICE LIST'!E:M,5,0),0)</f>
        <v>IDR</v>
      </c>
      <c r="P35" s="927">
        <f>IFERROR(VLOOKUP(C35,'PRICE LIST'!E:Z,8,0),0)</f>
        <v>87996</v>
      </c>
      <c r="Q35" s="75">
        <f>IFERROR(VLOOKUP(C35,'PRICE LIST'!E:Z,9,0),0)</f>
        <v>87996</v>
      </c>
      <c r="R35" s="75">
        <f>IFERROR(VLOOKUP(C35,'PRICE LIST'!E:Z,10,0),0)</f>
        <v>87996</v>
      </c>
      <c r="S35" s="75">
        <f>IFERROR(VLOOKUP(C35,'PRICE LIST'!E:Z,11,0),0)</f>
        <v>87996</v>
      </c>
      <c r="T35" s="75">
        <f>IFERROR(VLOOKUP(C35,'PRICE LIST'!E:Z,12,0),0)</f>
        <v>87996</v>
      </c>
      <c r="U35" s="75">
        <f>IFERROR(VLOOKUP(C35,'PRICE LIST'!E:Z,13,0),0)</f>
        <v>87996</v>
      </c>
      <c r="V35" s="75">
        <f>IFERROR(VLOOKUP(C35,'PRICE LIST'!E:Z,14,0),0)</f>
        <v>88855</v>
      </c>
      <c r="W35" s="75">
        <f>IFERROR(VLOOKUP(C35,'PRICE LIST'!E:Z,15,0),0)</f>
        <v>88855</v>
      </c>
      <c r="X35" s="75">
        <f>IFERROR(VLOOKUP(C35,'PRICE LIST'!E:Z,16,0),0)</f>
        <v>88855</v>
      </c>
      <c r="Y35" s="75">
        <f>IFERROR(VLOOKUP(C35,'PRICE LIST'!E:Z,17,0),0)</f>
        <v>88855</v>
      </c>
      <c r="Z35" s="75">
        <f>IFERROR(VLOOKUP(C35,'PRICE LIST'!E:Z,18,0),0)</f>
        <v>88855</v>
      </c>
      <c r="AA35" s="75">
        <f>IFERROR(VLOOKUP(C35,'PRICE LIST'!E:Z,19,0),0)</f>
        <v>88855</v>
      </c>
      <c r="AB35" s="180">
        <f t="shared" si="1"/>
        <v>5.5698606205613155</v>
      </c>
      <c r="AC35" s="180">
        <f t="shared" si="2"/>
        <v>5.5698606205613155</v>
      </c>
      <c r="AD35" s="180">
        <f t="shared" si="3"/>
        <v>5.5698606205613155</v>
      </c>
      <c r="AE35" s="180">
        <f t="shared" si="4"/>
        <v>5.5698606205613155</v>
      </c>
      <c r="AF35" s="180">
        <f t="shared" si="5"/>
        <v>5.5698606205613155</v>
      </c>
      <c r="AG35" s="180">
        <f t="shared" si="6"/>
        <v>5.5698606205613155</v>
      </c>
      <c r="AH35" s="180">
        <f t="shared" si="7"/>
        <v>5.624232526932766</v>
      </c>
      <c r="AI35" s="180">
        <f t="shared" si="8"/>
        <v>5.624232526932766</v>
      </c>
      <c r="AJ35" s="180">
        <f t="shared" si="9"/>
        <v>5.624232526932766</v>
      </c>
      <c r="AK35" s="180">
        <f t="shared" si="10"/>
        <v>5.624232526932766</v>
      </c>
      <c r="AL35" s="180">
        <f t="shared" si="11"/>
        <v>5.624232526932766</v>
      </c>
      <c r="AM35" s="180">
        <f t="shared" si="12"/>
        <v>5.624232526932766</v>
      </c>
      <c r="AN35" s="549">
        <v>1</v>
      </c>
      <c r="AO35" s="549"/>
      <c r="AP35" s="549"/>
      <c r="AQ35" s="549"/>
      <c r="AR35" s="549"/>
      <c r="AS35" s="549"/>
      <c r="AT35" s="549"/>
      <c r="AU35" s="549">
        <v>1</v>
      </c>
      <c r="AV35" s="549"/>
      <c r="AW35" s="549"/>
      <c r="AX35" s="549"/>
      <c r="AY35" s="549"/>
      <c r="AZ35" s="75">
        <f t="shared" si="13"/>
        <v>2</v>
      </c>
      <c r="BA35" s="77">
        <f t="shared" si="14"/>
        <v>0.16666666666666666</v>
      </c>
      <c r="BB35" s="47"/>
      <c r="BC35" s="78">
        <f t="shared" si="15"/>
        <v>5.5698606205613155</v>
      </c>
      <c r="BD35" s="78">
        <f t="shared" si="16"/>
        <v>0</v>
      </c>
      <c r="BE35" s="78">
        <f t="shared" si="17"/>
        <v>0</v>
      </c>
      <c r="BF35" s="78">
        <f t="shared" si="18"/>
        <v>0</v>
      </c>
      <c r="BG35" s="78">
        <f t="shared" si="19"/>
        <v>0</v>
      </c>
      <c r="BH35" s="78">
        <f t="shared" si="20"/>
        <v>0</v>
      </c>
      <c r="BI35" s="78">
        <f t="shared" si="21"/>
        <v>0</v>
      </c>
      <c r="BJ35" s="78">
        <f t="shared" si="22"/>
        <v>5.624232526932766</v>
      </c>
      <c r="BK35" s="78">
        <f t="shared" si="23"/>
        <v>0</v>
      </c>
      <c r="BL35" s="78">
        <f t="shared" si="24"/>
        <v>0</v>
      </c>
      <c r="BM35" s="78">
        <f t="shared" si="25"/>
        <v>0</v>
      </c>
      <c r="BN35" s="78">
        <f t="shared" si="26"/>
        <v>0</v>
      </c>
      <c r="BO35" s="78">
        <f t="shared" si="27"/>
        <v>11.194093147494081</v>
      </c>
      <c r="BP35" s="78">
        <f t="shared" si="28"/>
        <v>0.93284109562450679</v>
      </c>
      <c r="BR35" s="714"/>
      <c r="BS35" s="714" t="s">
        <v>1466</v>
      </c>
      <c r="BT35" s="714" t="s">
        <v>1471</v>
      </c>
      <c r="BU35" s="714" t="s">
        <v>1475</v>
      </c>
      <c r="BV35" s="714" t="s">
        <v>175</v>
      </c>
      <c r="BW35" s="714"/>
      <c r="BX35" s="321"/>
      <c r="BY35" s="321"/>
      <c r="BZ35" s="321"/>
      <c r="CA35" s="321"/>
      <c r="CB35" s="321"/>
    </row>
    <row r="36" spans="1:80">
      <c r="A36" s="79" t="s">
        <v>7127</v>
      </c>
      <c r="B36" s="74"/>
      <c r="C36" s="79" t="s">
        <v>10790</v>
      </c>
      <c r="D36" s="75" t="str">
        <f>INDEX('PRICE LIST'!$D:$D,MATCH(INSIDENTAL!C36,'PRICE LIST'!$E:$E,0))</f>
        <v>EAR MUFF</v>
      </c>
      <c r="E36" s="919" t="str">
        <f>IFERROR(VLOOKUP(C36,'PRICE LIST'!E:M,2,0),0)</f>
        <v>BESGARD EM62 EAR MUFF</v>
      </c>
      <c r="F36" s="187" t="s">
        <v>10223</v>
      </c>
      <c r="G36" s="79" t="s">
        <v>109</v>
      </c>
      <c r="H36" s="919">
        <f>IFERROR(IF(G36="FOH",VLOOKUP(C36,'PRICE LIST'!E:Z,20,0),IF(G36="OPEX",VLOOKUP(C36,'PRICE LIST'!E:Z,21,0),0)),0)</f>
        <v>0</v>
      </c>
      <c r="I36" s="919">
        <f>IFERROR(IF(G36="FOH",VLOOKUP(H36,'PRICE LIST'!X:Z,3,0),IF(G36="OPEX",VLOOKUP(H36,'PRICE LIST'!Y:Z,2,0),0)),0)</f>
        <v>0</v>
      </c>
      <c r="J36" s="79" t="s">
        <v>34</v>
      </c>
      <c r="K36" s="79" t="s">
        <v>183</v>
      </c>
      <c r="L36" s="75" t="str">
        <f>IFERROR(VLOOKUP(K36,BS:BV,3,0),0)</f>
        <v>ALL</v>
      </c>
      <c r="M36" s="75" t="str">
        <f>IFERROR(VLOOKUP(K36,BS:BV,4,0),0)</f>
        <v>ALL</v>
      </c>
      <c r="N36" s="75" t="str">
        <f>IFERROR(VLOOKUP(C36,'PRICE LIST'!E:M,3,0),0)</f>
        <v>PCS</v>
      </c>
      <c r="O36" s="75" t="str">
        <f>IFERROR(VLOOKUP(C36,'PRICE LIST'!E:M,5,0),0)</f>
        <v>IDR</v>
      </c>
      <c r="P36" s="927">
        <f>IFERROR(VLOOKUP(C36,'PRICE LIST'!E:Z,8,0),0)</f>
        <v>55000</v>
      </c>
      <c r="Q36" s="75">
        <f>IFERROR(VLOOKUP(C36,'PRICE LIST'!E:Z,9,0),0)</f>
        <v>55000</v>
      </c>
      <c r="R36" s="75">
        <f>IFERROR(VLOOKUP(C36,'PRICE LIST'!E:Z,10,0),0)</f>
        <v>55000</v>
      </c>
      <c r="S36" s="75">
        <f>IFERROR(VLOOKUP(C36,'PRICE LIST'!E:Z,11,0),0)</f>
        <v>55000</v>
      </c>
      <c r="T36" s="75">
        <f>IFERROR(VLOOKUP(C36,'PRICE LIST'!E:Z,12,0),0)</f>
        <v>55000</v>
      </c>
      <c r="U36" s="75">
        <f>IFERROR(VLOOKUP(C36,'PRICE LIST'!E:Z,13,0),0)</f>
        <v>55000</v>
      </c>
      <c r="V36" s="75">
        <f>IFERROR(VLOOKUP(C36,'PRICE LIST'!E:Z,14,0),0)</f>
        <v>55000</v>
      </c>
      <c r="W36" s="75">
        <f>IFERROR(VLOOKUP(C36,'PRICE LIST'!E:Z,15,0),0)</f>
        <v>55000</v>
      </c>
      <c r="X36" s="75">
        <f>IFERROR(VLOOKUP(C36,'PRICE LIST'!E:Z,16,0),0)</f>
        <v>55000</v>
      </c>
      <c r="Y36" s="75">
        <f>IFERROR(VLOOKUP(C36,'PRICE LIST'!E:Z,17,0),0)</f>
        <v>55000</v>
      </c>
      <c r="Z36" s="75">
        <f>IFERROR(VLOOKUP(C36,'PRICE LIST'!E:Z,18,0),0)</f>
        <v>55000</v>
      </c>
      <c r="AA36" s="75">
        <f>IFERROR(VLOOKUP(C36,'PRICE LIST'!E:Z,19,0),0)</f>
        <v>55000</v>
      </c>
      <c r="AB36" s="180">
        <f t="shared" si="1"/>
        <v>3.4813211297203548</v>
      </c>
      <c r="AC36" s="180">
        <f t="shared" si="2"/>
        <v>3.4813211297203548</v>
      </c>
      <c r="AD36" s="180">
        <f t="shared" si="3"/>
        <v>3.4813211297203548</v>
      </c>
      <c r="AE36" s="180">
        <f t="shared" si="4"/>
        <v>3.4813211297203548</v>
      </c>
      <c r="AF36" s="180">
        <f t="shared" si="5"/>
        <v>3.4813211297203548</v>
      </c>
      <c r="AG36" s="180">
        <f t="shared" si="6"/>
        <v>3.4813211297203548</v>
      </c>
      <c r="AH36" s="180">
        <f t="shared" si="7"/>
        <v>3.4813211297203548</v>
      </c>
      <c r="AI36" s="180">
        <f t="shared" si="8"/>
        <v>3.4813211297203548</v>
      </c>
      <c r="AJ36" s="180">
        <f t="shared" si="9"/>
        <v>3.4813211297203548</v>
      </c>
      <c r="AK36" s="180">
        <f t="shared" si="10"/>
        <v>3.4813211297203548</v>
      </c>
      <c r="AL36" s="180">
        <f t="shared" si="11"/>
        <v>3.4813211297203548</v>
      </c>
      <c r="AM36" s="180">
        <f t="shared" si="12"/>
        <v>3.4813211297203548</v>
      </c>
      <c r="AN36" s="549">
        <v>2</v>
      </c>
      <c r="AO36" s="549"/>
      <c r="AP36" s="549"/>
      <c r="AQ36" s="549"/>
      <c r="AR36" s="549"/>
      <c r="AS36" s="549"/>
      <c r="AT36" s="549"/>
      <c r="AU36" s="549"/>
      <c r="AV36" s="549"/>
      <c r="AW36" s="549"/>
      <c r="AX36" s="549"/>
      <c r="AY36" s="549"/>
      <c r="AZ36" s="75">
        <f t="shared" si="13"/>
        <v>2</v>
      </c>
      <c r="BA36" s="77">
        <f t="shared" si="14"/>
        <v>0.16666666666666666</v>
      </c>
      <c r="BB36" s="47"/>
      <c r="BC36" s="78">
        <f t="shared" si="15"/>
        <v>6.9626422594407096</v>
      </c>
      <c r="BD36" s="78">
        <f t="shared" si="16"/>
        <v>0</v>
      </c>
      <c r="BE36" s="78">
        <f t="shared" si="17"/>
        <v>0</v>
      </c>
      <c r="BF36" s="78">
        <f t="shared" si="18"/>
        <v>0</v>
      </c>
      <c r="BG36" s="78">
        <f t="shared" si="19"/>
        <v>0</v>
      </c>
      <c r="BH36" s="78">
        <f t="shared" si="20"/>
        <v>0</v>
      </c>
      <c r="BI36" s="78">
        <f t="shared" si="21"/>
        <v>0</v>
      </c>
      <c r="BJ36" s="78">
        <f t="shared" si="22"/>
        <v>0</v>
      </c>
      <c r="BK36" s="78">
        <f t="shared" si="23"/>
        <v>0</v>
      </c>
      <c r="BL36" s="78">
        <f t="shared" si="24"/>
        <v>0</v>
      </c>
      <c r="BM36" s="78">
        <f t="shared" si="25"/>
        <v>0</v>
      </c>
      <c r="BN36" s="78">
        <f t="shared" si="26"/>
        <v>0</v>
      </c>
      <c r="BO36" s="78">
        <f t="shared" si="27"/>
        <v>6.9626422594407096</v>
      </c>
      <c r="BP36" s="78">
        <f t="shared" si="28"/>
        <v>0.58022018828672584</v>
      </c>
      <c r="BQ36"/>
      <c r="BR36" s="714"/>
      <c r="BS36" s="714" t="s">
        <v>1467</v>
      </c>
      <c r="BT36" s="714" t="s">
        <v>1472</v>
      </c>
      <c r="BU36" s="714" t="s">
        <v>1475</v>
      </c>
      <c r="BV36" s="714" t="s">
        <v>175</v>
      </c>
      <c r="BW36" s="714"/>
    </row>
    <row r="37" spans="1:80">
      <c r="A37" s="79" t="s">
        <v>7127</v>
      </c>
      <c r="B37" s="74"/>
      <c r="C37" s="79" t="s">
        <v>11468</v>
      </c>
      <c r="D37" s="75" t="str">
        <f>INDEX('PRICE LIST'!$D:$D,MATCH(INSIDENTAL!C37,'PRICE LIST'!$E:$E,0))</f>
        <v>ROLL METER</v>
      </c>
      <c r="E37" s="919" t="str">
        <f>IFERROR(VLOOKUP(C37,'PRICE LIST'!E:M,2,0),0)</f>
        <v>ROLL METER KDS 5M KOTAK</v>
      </c>
      <c r="F37" s="187" t="s">
        <v>9429</v>
      </c>
      <c r="G37" s="79" t="s">
        <v>109</v>
      </c>
      <c r="H37" s="919">
        <f>IFERROR(IF(G37="FOH",VLOOKUP(C37,'PRICE LIST'!E:Z,20,0),IF(G37="OPEX",VLOOKUP(C37,'PRICE LIST'!E:Z,21,0),0)),0)</f>
        <v>0</v>
      </c>
      <c r="I37" s="919">
        <f>IFERROR(IF(G37="FOH",VLOOKUP(H37,'PRICE LIST'!X:Z,3,0),IF(G37="OPEX",VLOOKUP(H37,'PRICE LIST'!Y:Z,2,0),0)),0)</f>
        <v>0</v>
      </c>
      <c r="J37" s="79" t="s">
        <v>34</v>
      </c>
      <c r="K37" s="79" t="s">
        <v>183</v>
      </c>
      <c r="L37" s="75" t="str">
        <f>IFERROR(VLOOKUP(K37,BS:BV,3,0),0)</f>
        <v>ALL</v>
      </c>
      <c r="M37" s="75" t="str">
        <f>IFERROR(VLOOKUP(K37,BS:BV,4,0),0)</f>
        <v>ALL</v>
      </c>
      <c r="N37" s="75" t="str">
        <f>IFERROR(VLOOKUP(C37,'PRICE LIST'!E:M,3,0),0)</f>
        <v>PCS</v>
      </c>
      <c r="O37" s="75" t="str">
        <f>IFERROR(VLOOKUP(C37,'PRICE LIST'!E:M,5,0),0)</f>
        <v>IDR</v>
      </c>
      <c r="P37" s="927">
        <f>IFERROR(VLOOKUP(C37,'PRICE LIST'!E:Z,8,0),0)</f>
        <v>184500</v>
      </c>
      <c r="Q37" s="75">
        <f>IFERROR(VLOOKUP(C37,'PRICE LIST'!E:Z,9,0),0)</f>
        <v>184500</v>
      </c>
      <c r="R37" s="75">
        <f>IFERROR(VLOOKUP(C37,'PRICE LIST'!E:Z,10,0),0)</f>
        <v>184500</v>
      </c>
      <c r="S37" s="75">
        <f>IFERROR(VLOOKUP(C37,'PRICE LIST'!E:Z,11,0),0)</f>
        <v>184500</v>
      </c>
      <c r="T37" s="75">
        <f>IFERROR(VLOOKUP(C37,'PRICE LIST'!E:Z,12,0),0)</f>
        <v>184500</v>
      </c>
      <c r="U37" s="75">
        <f>IFERROR(VLOOKUP(C37,'PRICE LIST'!E:Z,13,0),0)</f>
        <v>184500</v>
      </c>
      <c r="V37" s="75">
        <f>IFERROR(VLOOKUP(C37,'PRICE LIST'!E:Z,14,0),0)</f>
        <v>191000</v>
      </c>
      <c r="W37" s="75">
        <f>IFERROR(VLOOKUP(C37,'PRICE LIST'!E:Z,15,0),0)</f>
        <v>191000</v>
      </c>
      <c r="X37" s="75">
        <f>IFERROR(VLOOKUP(C37,'PRICE LIST'!E:Z,16,0),0)</f>
        <v>191000</v>
      </c>
      <c r="Y37" s="75">
        <f>IFERROR(VLOOKUP(C37,'PRICE LIST'!E:Z,17,0),0)</f>
        <v>191000</v>
      </c>
      <c r="Z37" s="75">
        <f>IFERROR(VLOOKUP(C37,'PRICE LIST'!E:Z,18,0),0)</f>
        <v>191000</v>
      </c>
      <c r="AA37" s="75">
        <f>IFERROR(VLOOKUP(C37,'PRICE LIST'!E:Z,19,0),0)</f>
        <v>191000</v>
      </c>
      <c r="AB37" s="180">
        <f t="shared" si="1"/>
        <v>11.678249971516463</v>
      </c>
      <c r="AC37" s="180">
        <f t="shared" si="2"/>
        <v>11.678249971516463</v>
      </c>
      <c r="AD37" s="180">
        <f t="shared" si="3"/>
        <v>11.678249971516463</v>
      </c>
      <c r="AE37" s="180">
        <f t="shared" si="4"/>
        <v>11.678249971516463</v>
      </c>
      <c r="AF37" s="180">
        <f t="shared" si="5"/>
        <v>11.678249971516463</v>
      </c>
      <c r="AG37" s="180">
        <f t="shared" si="6"/>
        <v>11.678249971516463</v>
      </c>
      <c r="AH37" s="180">
        <f t="shared" si="7"/>
        <v>12.089678832301596</v>
      </c>
      <c r="AI37" s="180">
        <f t="shared" si="8"/>
        <v>12.089678832301596</v>
      </c>
      <c r="AJ37" s="180">
        <f t="shared" si="9"/>
        <v>12.089678832301596</v>
      </c>
      <c r="AK37" s="180">
        <f t="shared" si="10"/>
        <v>12.089678832301596</v>
      </c>
      <c r="AL37" s="180">
        <f t="shared" si="11"/>
        <v>12.089678832301596</v>
      </c>
      <c r="AM37" s="180">
        <f t="shared" si="12"/>
        <v>12.089678832301596</v>
      </c>
      <c r="AN37" s="549"/>
      <c r="AO37" s="549"/>
      <c r="AP37" s="549"/>
      <c r="AQ37" s="549"/>
      <c r="AR37" s="549"/>
      <c r="AS37" s="549">
        <v>1</v>
      </c>
      <c r="AT37" s="549"/>
      <c r="AU37" s="549"/>
      <c r="AV37" s="549">
        <v>1</v>
      </c>
      <c r="AW37" s="549"/>
      <c r="AX37" s="549"/>
      <c r="AY37" s="549"/>
      <c r="AZ37" s="75">
        <f t="shared" si="13"/>
        <v>2</v>
      </c>
      <c r="BA37" s="77">
        <f t="shared" si="14"/>
        <v>0.16666666666666666</v>
      </c>
      <c r="BB37" s="47"/>
      <c r="BC37" s="78">
        <f t="shared" si="15"/>
        <v>0</v>
      </c>
      <c r="BD37" s="78">
        <f t="shared" si="16"/>
        <v>0</v>
      </c>
      <c r="BE37" s="78">
        <f t="shared" si="17"/>
        <v>0</v>
      </c>
      <c r="BF37" s="78">
        <f t="shared" si="18"/>
        <v>0</v>
      </c>
      <c r="BG37" s="78">
        <f t="shared" si="19"/>
        <v>0</v>
      </c>
      <c r="BH37" s="78">
        <f t="shared" si="20"/>
        <v>11.678249971516463</v>
      </c>
      <c r="BI37" s="78">
        <f t="shared" si="21"/>
        <v>0</v>
      </c>
      <c r="BJ37" s="78">
        <f t="shared" si="22"/>
        <v>0</v>
      </c>
      <c r="BK37" s="78">
        <f t="shared" si="23"/>
        <v>12.089678832301596</v>
      </c>
      <c r="BL37" s="78">
        <f t="shared" si="24"/>
        <v>0</v>
      </c>
      <c r="BM37" s="78">
        <f t="shared" si="25"/>
        <v>0</v>
      </c>
      <c r="BN37" s="78">
        <f t="shared" si="26"/>
        <v>0</v>
      </c>
      <c r="BO37" s="78">
        <f t="shared" si="27"/>
        <v>23.767928803818059</v>
      </c>
      <c r="BP37" s="78">
        <f t="shared" si="28"/>
        <v>1.980660733651505</v>
      </c>
      <c r="BQ37"/>
      <c r="BR37" s="714"/>
      <c r="BS37" s="714" t="s">
        <v>189</v>
      </c>
      <c r="BT37" s="714" t="s">
        <v>1438</v>
      </c>
      <c r="BU37" s="714" t="s">
        <v>145</v>
      </c>
      <c r="BV37" s="714" t="s">
        <v>174</v>
      </c>
      <c r="BW37" s="714"/>
    </row>
    <row r="38" spans="1:80">
      <c r="A38" s="79" t="s">
        <v>7127</v>
      </c>
      <c r="B38" s="74"/>
      <c r="C38" s="79" t="s">
        <v>11487</v>
      </c>
      <c r="D38" s="75" t="str">
        <f>INDEX('PRICE LIST'!$D:$D,MATCH(INSIDENTAL!C38,'PRICE LIST'!$E:$E,0))</f>
        <v>CLEANER</v>
      </c>
      <c r="E38" s="919" t="str">
        <f>IFERROR(VLOOKUP(C38,'PRICE LIST'!E:M,2,0),0)</f>
        <v>CORDLESS VACUMM CLEANER GAS 18V Li 1 SET</v>
      </c>
      <c r="F38" s="187" t="s">
        <v>12100</v>
      </c>
      <c r="G38" s="79" t="s">
        <v>109</v>
      </c>
      <c r="H38" s="919">
        <f>IFERROR(IF(G38="FOH",VLOOKUP(C38,'PRICE LIST'!E:Z,20,0),IF(G38="OPEX",VLOOKUP(C38,'PRICE LIST'!E:Z,21,0),0)),0)</f>
        <v>0</v>
      </c>
      <c r="I38" s="919">
        <f>IFERROR(IF(G38="FOH",VLOOKUP(H38,'PRICE LIST'!X:Z,3,0),IF(G38="OPEX",VLOOKUP(H38,'PRICE LIST'!Y:Z,2,0),0)),0)</f>
        <v>0</v>
      </c>
      <c r="J38" s="79" t="s">
        <v>34</v>
      </c>
      <c r="K38" s="79" t="s">
        <v>183</v>
      </c>
      <c r="L38" s="75" t="str">
        <f>IFERROR(VLOOKUP(K38,BS:BV,3,0),0)</f>
        <v>ALL</v>
      </c>
      <c r="M38" s="75" t="str">
        <f>IFERROR(VLOOKUP(K38,BS:BV,4,0),0)</f>
        <v>ALL</v>
      </c>
      <c r="N38" s="75" t="str">
        <f>IFERROR(VLOOKUP(C38,'PRICE LIST'!E:M,3,0),0)</f>
        <v>SET</v>
      </c>
      <c r="O38" s="75" t="str">
        <f>IFERROR(VLOOKUP(C38,'PRICE LIST'!E:M,5,0),0)</f>
        <v>IDR</v>
      </c>
      <c r="P38" s="927">
        <f>IFERROR(VLOOKUP(C38,'PRICE LIST'!E:Z,8,0),0)</f>
        <v>4061000</v>
      </c>
      <c r="Q38" s="75">
        <f>IFERROR(VLOOKUP(C38,'PRICE LIST'!E:Z,9,0),0)</f>
        <v>4061000</v>
      </c>
      <c r="R38" s="75">
        <f>IFERROR(VLOOKUP(C38,'PRICE LIST'!E:Z,10,0),0)</f>
        <v>4061000</v>
      </c>
      <c r="S38" s="75">
        <f>IFERROR(VLOOKUP(C38,'PRICE LIST'!E:Z,11,0),0)</f>
        <v>4061000</v>
      </c>
      <c r="T38" s="75">
        <f>IFERROR(VLOOKUP(C38,'PRICE LIST'!E:Z,12,0),0)</f>
        <v>4061000</v>
      </c>
      <c r="U38" s="75">
        <f>IFERROR(VLOOKUP(C38,'PRICE LIST'!E:Z,13,0),0)</f>
        <v>4061000</v>
      </c>
      <c r="V38" s="75">
        <f>IFERROR(VLOOKUP(C38,'PRICE LIST'!E:Z,14,0),0)</f>
        <v>4462000</v>
      </c>
      <c r="W38" s="75">
        <f>IFERROR(VLOOKUP(C38,'PRICE LIST'!E:Z,15,0),0)</f>
        <v>4462000</v>
      </c>
      <c r="X38" s="75">
        <f>IFERROR(VLOOKUP(C38,'PRICE LIST'!E:Z,16,0),0)</f>
        <v>4462000</v>
      </c>
      <c r="Y38" s="75">
        <f>IFERROR(VLOOKUP(C38,'PRICE LIST'!E:Z,17,0),0)</f>
        <v>4462000</v>
      </c>
      <c r="Z38" s="75">
        <f>IFERROR(VLOOKUP(C38,'PRICE LIST'!E:Z,18,0),0)</f>
        <v>4462000</v>
      </c>
      <c r="AA38" s="75">
        <f>IFERROR(VLOOKUP(C38,'PRICE LIST'!E:Z,19,0),0)</f>
        <v>4462000</v>
      </c>
      <c r="AB38" s="180">
        <f t="shared" si="1"/>
        <v>257.04809286898836</v>
      </c>
      <c r="AC38" s="180">
        <f t="shared" si="2"/>
        <v>257.04809286898836</v>
      </c>
      <c r="AD38" s="180">
        <f t="shared" si="3"/>
        <v>257.04809286898836</v>
      </c>
      <c r="AE38" s="180">
        <f t="shared" si="4"/>
        <v>257.04809286898836</v>
      </c>
      <c r="AF38" s="180">
        <f t="shared" si="5"/>
        <v>257.04809286898836</v>
      </c>
      <c r="AG38" s="180">
        <f t="shared" si="6"/>
        <v>257.04809286898836</v>
      </c>
      <c r="AH38" s="180">
        <f t="shared" si="7"/>
        <v>282.43008874204043</v>
      </c>
      <c r="AI38" s="180">
        <f t="shared" si="8"/>
        <v>282.43008874204043</v>
      </c>
      <c r="AJ38" s="180">
        <f t="shared" si="9"/>
        <v>282.43008874204043</v>
      </c>
      <c r="AK38" s="180">
        <f t="shared" si="10"/>
        <v>282.43008874204043</v>
      </c>
      <c r="AL38" s="180">
        <f t="shared" si="11"/>
        <v>282.43008874204043</v>
      </c>
      <c r="AM38" s="180">
        <f t="shared" si="12"/>
        <v>282.43008874204043</v>
      </c>
      <c r="AN38" s="549"/>
      <c r="AO38" s="549"/>
      <c r="AP38" s="549"/>
      <c r="AQ38" s="549">
        <v>1</v>
      </c>
      <c r="AR38" s="549"/>
      <c r="AS38" s="549"/>
      <c r="AT38" s="549"/>
      <c r="AU38" s="549"/>
      <c r="AV38" s="549"/>
      <c r="AW38" s="549"/>
      <c r="AX38" s="549"/>
      <c r="AY38" s="549"/>
      <c r="AZ38" s="75">
        <f t="shared" si="13"/>
        <v>1</v>
      </c>
      <c r="BA38" s="77">
        <f t="shared" si="14"/>
        <v>8.3333333333333329E-2</v>
      </c>
      <c r="BB38" s="47"/>
      <c r="BC38" s="78">
        <f t="shared" si="15"/>
        <v>0</v>
      </c>
      <c r="BD38" s="78">
        <f t="shared" si="16"/>
        <v>0</v>
      </c>
      <c r="BE38" s="78">
        <f t="shared" si="17"/>
        <v>0</v>
      </c>
      <c r="BF38" s="78">
        <f t="shared" si="18"/>
        <v>257.04809286898836</v>
      </c>
      <c r="BG38" s="78">
        <f t="shared" si="19"/>
        <v>0</v>
      </c>
      <c r="BH38" s="78">
        <f t="shared" si="20"/>
        <v>0</v>
      </c>
      <c r="BI38" s="78">
        <f t="shared" si="21"/>
        <v>0</v>
      </c>
      <c r="BJ38" s="78">
        <f t="shared" si="22"/>
        <v>0</v>
      </c>
      <c r="BK38" s="78">
        <f t="shared" si="23"/>
        <v>0</v>
      </c>
      <c r="BL38" s="78">
        <f t="shared" si="24"/>
        <v>0</v>
      </c>
      <c r="BM38" s="78">
        <f t="shared" si="25"/>
        <v>0</v>
      </c>
      <c r="BN38" s="78">
        <f t="shared" si="26"/>
        <v>0</v>
      </c>
      <c r="BO38" s="78">
        <f t="shared" si="27"/>
        <v>257.04809286898836</v>
      </c>
      <c r="BP38" s="78">
        <f t="shared" si="28"/>
        <v>21.420674405749029</v>
      </c>
      <c r="BQ38"/>
      <c r="BR38" s="714"/>
      <c r="BS38" s="714" t="s">
        <v>145</v>
      </c>
      <c r="BT38" s="714" t="s">
        <v>145</v>
      </c>
      <c r="BU38" s="714" t="s">
        <v>145</v>
      </c>
      <c r="BV38" s="714" t="s">
        <v>174</v>
      </c>
      <c r="BW38" s="714"/>
    </row>
    <row r="39" spans="1:80">
      <c r="A39" s="79" t="s">
        <v>7127</v>
      </c>
      <c r="B39" s="74"/>
      <c r="C39" s="500" t="s">
        <v>11801</v>
      </c>
      <c r="D39" s="75" t="str">
        <f>INDEX('PRICE LIST'!$D:$D,MATCH(INSIDENTAL!C39,'PRICE LIST'!$E:$E,0))</f>
        <v>MESIN SCREW</v>
      </c>
      <c r="E39" s="919" t="str">
        <f>IFERROR(VLOOKUP(C39,'PRICE LIST'!E:M,2,0),0)</f>
        <v>BOSCH GSR 18V-50 BATERAI</v>
      </c>
      <c r="F39" s="187" t="s">
        <v>12141</v>
      </c>
      <c r="G39" s="79" t="s">
        <v>109</v>
      </c>
      <c r="H39" s="919">
        <f>IFERROR(IF(G39="FOH",VLOOKUP(C39,'PRICE LIST'!E:Z,20,0),IF(G39="OPEX",VLOOKUP(C39,'PRICE LIST'!E:Z,21,0),0)),0)</f>
        <v>0</v>
      </c>
      <c r="I39" s="919">
        <f>IFERROR(IF(G39="FOH",VLOOKUP(H39,'PRICE LIST'!X:Z,3,0),IF(G39="OPEX",VLOOKUP(H39,'PRICE LIST'!Y:Z,2,0),0)),0)</f>
        <v>0</v>
      </c>
      <c r="J39" s="79" t="s">
        <v>34</v>
      </c>
      <c r="K39" s="79" t="s">
        <v>183</v>
      </c>
      <c r="L39" s="75" t="str">
        <f>IFERROR(VLOOKUP(K39,BS:BV,3,0),0)</f>
        <v>ALL</v>
      </c>
      <c r="M39" s="75" t="str">
        <f>IFERROR(VLOOKUP(K39,BS:BV,4,0),0)</f>
        <v>ALL</v>
      </c>
      <c r="N39" s="75" t="str">
        <f>IFERROR(VLOOKUP(C39,'PRICE LIST'!E:M,3,0),0)</f>
        <v>PCS</v>
      </c>
      <c r="O39" s="75" t="str">
        <f>IFERROR(VLOOKUP(C39,'PRICE LIST'!E:M,5,0),0)</f>
        <v>IDR</v>
      </c>
      <c r="P39" s="927">
        <f>IFERROR(VLOOKUP(C39,'PRICE LIST'!E:Z,8,0),0)</f>
        <v>3143600</v>
      </c>
      <c r="Q39" s="75">
        <f>IFERROR(VLOOKUP(C39,'PRICE LIST'!E:Z,9,0),0)</f>
        <v>3143600</v>
      </c>
      <c r="R39" s="75">
        <f>IFERROR(VLOOKUP(C39,'PRICE LIST'!E:Z,10,0),0)</f>
        <v>3143600</v>
      </c>
      <c r="S39" s="75">
        <f>IFERROR(VLOOKUP(C39,'PRICE LIST'!E:Z,11,0),0)</f>
        <v>3143600</v>
      </c>
      <c r="T39" s="75">
        <f>IFERROR(VLOOKUP(C39,'PRICE LIST'!E:Z,12,0),0)</f>
        <v>3143600</v>
      </c>
      <c r="U39" s="75">
        <f>IFERROR(VLOOKUP(C39,'PRICE LIST'!E:Z,13,0),0)</f>
        <v>3143600</v>
      </c>
      <c r="V39" s="75">
        <f>IFERROR(VLOOKUP(C39,'PRICE LIST'!E:Z,14,0),0)</f>
        <v>3507200</v>
      </c>
      <c r="W39" s="75">
        <f>IFERROR(VLOOKUP(C39,'PRICE LIST'!E:Z,15,0),0)</f>
        <v>3507200</v>
      </c>
      <c r="X39" s="75">
        <f>IFERROR(VLOOKUP(C39,'PRICE LIST'!E:Z,16,0),0)</f>
        <v>3507200</v>
      </c>
      <c r="Y39" s="75">
        <f>IFERROR(VLOOKUP(C39,'PRICE LIST'!E:Z,17,0),0)</f>
        <v>3507200</v>
      </c>
      <c r="Z39" s="75">
        <f>IFERROR(VLOOKUP(C39,'PRICE LIST'!E:Z,18,0),0)</f>
        <v>3507200</v>
      </c>
      <c r="AA39" s="75">
        <f>IFERROR(VLOOKUP(C39,'PRICE LIST'!E:Z,19,0),0)</f>
        <v>3507200</v>
      </c>
      <c r="AB39" s="180">
        <f t="shared" si="1"/>
        <v>198.97965642525287</v>
      </c>
      <c r="AC39" s="180">
        <f t="shared" si="2"/>
        <v>198.97965642525287</v>
      </c>
      <c r="AD39" s="180">
        <f t="shared" si="3"/>
        <v>198.97965642525287</v>
      </c>
      <c r="AE39" s="180">
        <f t="shared" si="4"/>
        <v>198.97965642525287</v>
      </c>
      <c r="AF39" s="180">
        <f t="shared" si="5"/>
        <v>198.97965642525287</v>
      </c>
      <c r="AG39" s="180">
        <f t="shared" si="6"/>
        <v>198.97965642525287</v>
      </c>
      <c r="AH39" s="180">
        <f t="shared" si="7"/>
        <v>221.99435393009506</v>
      </c>
      <c r="AI39" s="180">
        <f t="shared" si="8"/>
        <v>221.99435393009506</v>
      </c>
      <c r="AJ39" s="180">
        <f t="shared" si="9"/>
        <v>221.99435393009506</v>
      </c>
      <c r="AK39" s="180">
        <f t="shared" si="10"/>
        <v>221.99435393009506</v>
      </c>
      <c r="AL39" s="180">
        <f t="shared" si="11"/>
        <v>221.99435393009506</v>
      </c>
      <c r="AM39" s="180">
        <f t="shared" si="12"/>
        <v>221.99435393009506</v>
      </c>
      <c r="AN39" s="549"/>
      <c r="AO39" s="549">
        <v>1</v>
      </c>
      <c r="AP39" s="549">
        <v>1</v>
      </c>
      <c r="AQ39" s="549"/>
      <c r="AR39" s="549">
        <v>1</v>
      </c>
      <c r="AS39" s="549"/>
      <c r="AT39" s="549"/>
      <c r="AU39" s="549"/>
      <c r="AV39" s="549"/>
      <c r="AW39" s="549"/>
      <c r="AX39" s="549"/>
      <c r="AY39" s="549"/>
      <c r="AZ39" s="75">
        <f t="shared" si="13"/>
        <v>3</v>
      </c>
      <c r="BA39" s="77">
        <f t="shared" si="14"/>
        <v>0.25</v>
      </c>
      <c r="BB39" s="47"/>
      <c r="BC39" s="78">
        <f t="shared" si="15"/>
        <v>0</v>
      </c>
      <c r="BD39" s="78">
        <f t="shared" si="16"/>
        <v>198.97965642525287</v>
      </c>
      <c r="BE39" s="78">
        <f t="shared" si="17"/>
        <v>198.97965642525287</v>
      </c>
      <c r="BF39" s="78">
        <f t="shared" si="18"/>
        <v>0</v>
      </c>
      <c r="BG39" s="78">
        <f t="shared" si="19"/>
        <v>198.97965642525287</v>
      </c>
      <c r="BH39" s="78">
        <f t="shared" si="20"/>
        <v>0</v>
      </c>
      <c r="BI39" s="78">
        <f t="shared" si="21"/>
        <v>0</v>
      </c>
      <c r="BJ39" s="78">
        <f t="shared" si="22"/>
        <v>0</v>
      </c>
      <c r="BK39" s="78">
        <f t="shared" si="23"/>
        <v>0</v>
      </c>
      <c r="BL39" s="78">
        <f t="shared" si="24"/>
        <v>0</v>
      </c>
      <c r="BM39" s="78">
        <f t="shared" si="25"/>
        <v>0</v>
      </c>
      <c r="BN39" s="78">
        <f t="shared" si="26"/>
        <v>0</v>
      </c>
      <c r="BO39" s="78">
        <f t="shared" si="27"/>
        <v>596.93896927575861</v>
      </c>
      <c r="BP39" s="78">
        <f t="shared" si="28"/>
        <v>49.744914106313217</v>
      </c>
      <c r="BQ39"/>
      <c r="BR39" s="714"/>
      <c r="BS39" s="714" t="s">
        <v>186</v>
      </c>
      <c r="BT39" s="714" t="s">
        <v>1432</v>
      </c>
      <c r="BU39" s="714" t="s">
        <v>159</v>
      </c>
      <c r="BV39" s="714" t="s">
        <v>174</v>
      </c>
      <c r="BW39" s="714"/>
    </row>
    <row r="40" spans="1:80">
      <c r="A40" s="79" t="s">
        <v>7127</v>
      </c>
      <c r="B40" s="74"/>
      <c r="C40" s="79" t="s">
        <v>4974</v>
      </c>
      <c r="D40" s="75" t="str">
        <f>INDEX('PRICE LIST'!$D:$D,MATCH(INSIDENTAL!C40,'PRICE LIST'!$E:$E,0))</f>
        <v>SOLDER</v>
      </c>
      <c r="E40" s="919" t="str">
        <f>IFERROR(VLOOKUP(C40,'PRICE LIST'!E:M,2,0),0)</f>
        <v>SOLDER FLATIRON (CE) (AC230V/50,60HZ)</v>
      </c>
      <c r="F40" s="187" t="s">
        <v>16026</v>
      </c>
      <c r="G40" s="79" t="s">
        <v>109</v>
      </c>
      <c r="H40" s="919">
        <f>IFERROR(IF(G40="FOH",VLOOKUP(C40,'PRICE LIST'!E:Z,20,0),IF(G40="OPEX",VLOOKUP(C40,'PRICE LIST'!E:Z,21,0),0)),0)</f>
        <v>0</v>
      </c>
      <c r="I40" s="919">
        <f>IFERROR(IF(G40="FOH",VLOOKUP(H40,'PRICE LIST'!X:Z,3,0),IF(G40="OPEX",VLOOKUP(H40,'PRICE LIST'!Y:Z,2,0),0)),0)</f>
        <v>0</v>
      </c>
      <c r="J40" s="79" t="s">
        <v>34</v>
      </c>
      <c r="K40" s="79" t="s">
        <v>183</v>
      </c>
      <c r="L40" s="75" t="str">
        <f>IFERROR(VLOOKUP(K40,BS:BV,3,0),0)</f>
        <v>ALL</v>
      </c>
      <c r="M40" s="75" t="str">
        <f>IFERROR(VLOOKUP(K40,BS:BV,4,0),0)</f>
        <v>ALL</v>
      </c>
      <c r="N40" s="75" t="str">
        <f>IFERROR(VLOOKUP(C40,'PRICE LIST'!E:M,3,0),0)</f>
        <v>PCS</v>
      </c>
      <c r="O40" s="75" t="str">
        <f>IFERROR(VLOOKUP(C40,'PRICE LIST'!E:M,5,0),0)</f>
        <v>USD</v>
      </c>
      <c r="P40" s="927">
        <f>IFERROR(VLOOKUP(C40,'PRICE LIST'!E:Z,8,0),0)</f>
        <v>264.38</v>
      </c>
      <c r="Q40" s="75">
        <f>IFERROR(VLOOKUP(C40,'PRICE LIST'!E:Z,9,0),0)</f>
        <v>264.38</v>
      </c>
      <c r="R40" s="75">
        <f>IFERROR(VLOOKUP(C40,'PRICE LIST'!E:Z,10,0),0)</f>
        <v>264.38</v>
      </c>
      <c r="S40" s="75">
        <f>IFERROR(VLOOKUP(C40,'PRICE LIST'!E:Z,11,0),0)</f>
        <v>264.38</v>
      </c>
      <c r="T40" s="75">
        <f>IFERROR(VLOOKUP(C40,'PRICE LIST'!E:Z,12,0),0)</f>
        <v>264.38</v>
      </c>
      <c r="U40" s="75">
        <f>IFERROR(VLOOKUP(C40,'PRICE LIST'!E:Z,13,0),0)</f>
        <v>264.38</v>
      </c>
      <c r="V40" s="75">
        <f>IFERROR(VLOOKUP(C40,'PRICE LIST'!E:Z,14,0),0)</f>
        <v>264.38</v>
      </c>
      <c r="W40" s="75">
        <f>IFERROR(VLOOKUP(C40,'PRICE LIST'!E:Z,15,0),0)</f>
        <v>264.38</v>
      </c>
      <c r="X40" s="75">
        <f>IFERROR(VLOOKUP(C40,'PRICE LIST'!E:Z,16,0),0)</f>
        <v>264.38</v>
      </c>
      <c r="Y40" s="75">
        <f>IFERROR(VLOOKUP(C40,'PRICE LIST'!E:Z,17,0),0)</f>
        <v>264.38</v>
      </c>
      <c r="Z40" s="75">
        <f>IFERROR(VLOOKUP(C40,'PRICE LIST'!E:Z,18,0),0)</f>
        <v>264.38</v>
      </c>
      <c r="AA40" s="75">
        <f>IFERROR(VLOOKUP(C40,'PRICE LIST'!E:Z,19,0),0)</f>
        <v>264.38</v>
      </c>
      <c r="AB40" s="180">
        <f t="shared" si="1"/>
        <v>264.38</v>
      </c>
      <c r="AC40" s="180">
        <f t="shared" si="2"/>
        <v>264.38</v>
      </c>
      <c r="AD40" s="180">
        <f t="shared" si="3"/>
        <v>264.38</v>
      </c>
      <c r="AE40" s="180">
        <f t="shared" si="4"/>
        <v>264.38</v>
      </c>
      <c r="AF40" s="180">
        <f t="shared" si="5"/>
        <v>264.38</v>
      </c>
      <c r="AG40" s="180">
        <f t="shared" si="6"/>
        <v>264.38</v>
      </c>
      <c r="AH40" s="180">
        <f t="shared" si="7"/>
        <v>264.38</v>
      </c>
      <c r="AI40" s="180">
        <f t="shared" si="8"/>
        <v>264.38</v>
      </c>
      <c r="AJ40" s="180">
        <f t="shared" si="9"/>
        <v>264.38</v>
      </c>
      <c r="AK40" s="180">
        <f t="shared" si="10"/>
        <v>264.38</v>
      </c>
      <c r="AL40" s="180">
        <f t="shared" si="11"/>
        <v>264.38</v>
      </c>
      <c r="AM40" s="180">
        <f t="shared" si="12"/>
        <v>264.38</v>
      </c>
      <c r="AN40" s="548"/>
      <c r="AO40" s="548"/>
      <c r="AP40" s="548">
        <v>2</v>
      </c>
      <c r="AQ40" s="548"/>
      <c r="AR40" s="548">
        <v>2</v>
      </c>
      <c r="AS40" s="548"/>
      <c r="AT40" s="548">
        <v>2</v>
      </c>
      <c r="AU40" s="548"/>
      <c r="AV40" s="548"/>
      <c r="AW40" s="548"/>
      <c r="AX40" s="548"/>
      <c r="AY40" s="548"/>
      <c r="AZ40" s="75">
        <f t="shared" si="13"/>
        <v>6</v>
      </c>
      <c r="BA40" s="77">
        <f t="shared" si="14"/>
        <v>0.5</v>
      </c>
      <c r="BB40" s="47"/>
      <c r="BC40" s="78">
        <f t="shared" si="15"/>
        <v>0</v>
      </c>
      <c r="BD40" s="78">
        <f t="shared" si="16"/>
        <v>0</v>
      </c>
      <c r="BE40" s="78">
        <f t="shared" si="17"/>
        <v>528.76</v>
      </c>
      <c r="BF40" s="78">
        <f t="shared" si="18"/>
        <v>0</v>
      </c>
      <c r="BG40" s="78">
        <f t="shared" si="19"/>
        <v>528.76</v>
      </c>
      <c r="BH40" s="78">
        <f t="shared" si="20"/>
        <v>0</v>
      </c>
      <c r="BI40" s="78">
        <f t="shared" si="21"/>
        <v>528.76</v>
      </c>
      <c r="BJ40" s="78">
        <f t="shared" si="22"/>
        <v>0</v>
      </c>
      <c r="BK40" s="78">
        <f t="shared" si="23"/>
        <v>0</v>
      </c>
      <c r="BL40" s="78">
        <f t="shared" si="24"/>
        <v>0</v>
      </c>
      <c r="BM40" s="78">
        <f t="shared" si="25"/>
        <v>0</v>
      </c>
      <c r="BN40" s="78">
        <f t="shared" si="26"/>
        <v>0</v>
      </c>
      <c r="BO40" s="78">
        <f t="shared" si="27"/>
        <v>1586.28</v>
      </c>
      <c r="BP40" s="78">
        <f t="shared" si="28"/>
        <v>132.19</v>
      </c>
      <c r="BQ40"/>
      <c r="BR40" s="714"/>
      <c r="BS40" s="714" t="s">
        <v>161</v>
      </c>
      <c r="BT40" s="714" t="s">
        <v>161</v>
      </c>
      <c r="BU40" s="714" t="s">
        <v>161</v>
      </c>
      <c r="BV40" s="714" t="s">
        <v>177</v>
      </c>
      <c r="BW40" s="714"/>
    </row>
    <row r="41" spans="1:80" customFormat="1">
      <c r="A41" s="79" t="s">
        <v>7127</v>
      </c>
      <c r="B41" s="74"/>
      <c r="C41" s="500" t="s">
        <v>8053</v>
      </c>
      <c r="D41" s="75" t="str">
        <f>INDEX('PRICE LIST'!$D:$D,MATCH(INSIDENTAL!C41,'PRICE LIST'!$E:$E,0))</f>
        <v>SOLDER</v>
      </c>
      <c r="E41" s="919" t="str">
        <f>IFERROR(VLOOKUP(C41,'PRICE LIST'!E:M,2,0),0)</f>
        <v>AHEAD OF THE FLATIRON</v>
      </c>
      <c r="F41" s="187" t="s">
        <v>16026</v>
      </c>
      <c r="G41" s="79" t="s">
        <v>109</v>
      </c>
      <c r="H41" s="919">
        <f>IFERROR(IF(G41="FOH",VLOOKUP(C41,'PRICE LIST'!E:Z,20,0),IF(G41="OPEX",VLOOKUP(C41,'PRICE LIST'!E:Z,21,0),0)),0)</f>
        <v>0</v>
      </c>
      <c r="I41" s="919">
        <f>IFERROR(IF(G41="FOH",VLOOKUP(H41,'PRICE LIST'!X:Z,3,0),IF(G41="OPEX",VLOOKUP(H41,'PRICE LIST'!Y:Z,2,0),0)),0)</f>
        <v>0</v>
      </c>
      <c r="J41" s="79" t="s">
        <v>34</v>
      </c>
      <c r="K41" s="79" t="s">
        <v>183</v>
      </c>
      <c r="L41" s="75" t="str">
        <f>IFERROR(VLOOKUP(K41,BS:BV,3,0),0)</f>
        <v>ALL</v>
      </c>
      <c r="M41" s="75" t="str">
        <f>IFERROR(VLOOKUP(K41,BS:BV,4,0),0)</f>
        <v>ALL</v>
      </c>
      <c r="N41" s="75" t="str">
        <f>IFERROR(VLOOKUP(C41,'PRICE LIST'!E:M,3,0),0)</f>
        <v>PCS</v>
      </c>
      <c r="O41" s="75" t="str">
        <f>IFERROR(VLOOKUP(C41,'PRICE LIST'!E:M,5,0),0)</f>
        <v>USD</v>
      </c>
      <c r="P41" s="927">
        <f>IFERROR(VLOOKUP(C41,'PRICE LIST'!E:Z,8,0),0)</f>
        <v>11.629999999999999</v>
      </c>
      <c r="Q41" s="75">
        <f>IFERROR(VLOOKUP(C41,'PRICE LIST'!E:Z,9,0),0)</f>
        <v>11.629999999999999</v>
      </c>
      <c r="R41" s="75">
        <f>IFERROR(VLOOKUP(C41,'PRICE LIST'!E:Z,10,0),0)</f>
        <v>11.629999999999999</v>
      </c>
      <c r="S41" s="75">
        <f>IFERROR(VLOOKUP(C41,'PRICE LIST'!E:Z,11,0),0)</f>
        <v>11.629999999999999</v>
      </c>
      <c r="T41" s="75">
        <f>IFERROR(VLOOKUP(C41,'PRICE LIST'!E:Z,12,0),0)</f>
        <v>11.629999999999999</v>
      </c>
      <c r="U41" s="75">
        <f>IFERROR(VLOOKUP(C41,'PRICE LIST'!E:Z,13,0),0)</f>
        <v>11.629999999999999</v>
      </c>
      <c r="V41" s="75">
        <f>IFERROR(VLOOKUP(C41,'PRICE LIST'!E:Z,14,0),0)</f>
        <v>11.629999999999999</v>
      </c>
      <c r="W41" s="75">
        <f>IFERROR(VLOOKUP(C41,'PRICE LIST'!E:Z,15,0),0)</f>
        <v>11.629999999999999</v>
      </c>
      <c r="X41" s="75">
        <f>IFERROR(VLOOKUP(C41,'PRICE LIST'!E:Z,16,0),0)</f>
        <v>11.629999999999999</v>
      </c>
      <c r="Y41" s="75">
        <f>IFERROR(VLOOKUP(C41,'PRICE LIST'!E:Z,17,0),0)</f>
        <v>11.629999999999999</v>
      </c>
      <c r="Z41" s="75">
        <f>IFERROR(VLOOKUP(C41,'PRICE LIST'!E:Z,18,0),0)</f>
        <v>11.629999999999999</v>
      </c>
      <c r="AA41" s="75">
        <f>IFERROR(VLOOKUP(C41,'PRICE LIST'!E:Z,19,0),0)</f>
        <v>11.629999999999999</v>
      </c>
      <c r="AB41" s="180">
        <f t="shared" si="1"/>
        <v>11.629999999999999</v>
      </c>
      <c r="AC41" s="180">
        <f t="shared" si="2"/>
        <v>11.629999999999999</v>
      </c>
      <c r="AD41" s="180">
        <f t="shared" si="3"/>
        <v>11.629999999999999</v>
      </c>
      <c r="AE41" s="180">
        <f t="shared" si="4"/>
        <v>11.629999999999999</v>
      </c>
      <c r="AF41" s="180">
        <f t="shared" si="5"/>
        <v>11.629999999999999</v>
      </c>
      <c r="AG41" s="180">
        <f t="shared" si="6"/>
        <v>11.629999999999999</v>
      </c>
      <c r="AH41" s="180">
        <f t="shared" si="7"/>
        <v>11.629999999999999</v>
      </c>
      <c r="AI41" s="180">
        <f t="shared" si="8"/>
        <v>11.629999999999999</v>
      </c>
      <c r="AJ41" s="180">
        <f t="shared" si="9"/>
        <v>11.629999999999999</v>
      </c>
      <c r="AK41" s="180">
        <f t="shared" si="10"/>
        <v>11.629999999999999</v>
      </c>
      <c r="AL41" s="180">
        <f t="shared" si="11"/>
        <v>11.629999999999999</v>
      </c>
      <c r="AM41" s="180">
        <f t="shared" si="12"/>
        <v>11.629999999999999</v>
      </c>
      <c r="AN41" s="549"/>
      <c r="AO41" s="548"/>
      <c r="AP41" s="548">
        <v>2</v>
      </c>
      <c r="AQ41" s="548"/>
      <c r="AR41" s="548">
        <v>2</v>
      </c>
      <c r="AS41" s="548"/>
      <c r="AT41" s="548">
        <v>2</v>
      </c>
      <c r="AU41" s="549"/>
      <c r="AV41" s="549"/>
      <c r="AW41" s="549"/>
      <c r="AX41" s="549"/>
      <c r="AY41" s="549"/>
      <c r="AZ41" s="75">
        <f t="shared" si="13"/>
        <v>6</v>
      </c>
      <c r="BA41" s="77">
        <f t="shared" si="14"/>
        <v>0.5</v>
      </c>
      <c r="BB41" s="47"/>
      <c r="BC41" s="78">
        <f t="shared" si="15"/>
        <v>0</v>
      </c>
      <c r="BD41" s="78">
        <f t="shared" si="16"/>
        <v>0</v>
      </c>
      <c r="BE41" s="78">
        <f t="shared" si="17"/>
        <v>23.259999999999998</v>
      </c>
      <c r="BF41" s="78">
        <f t="shared" si="18"/>
        <v>0</v>
      </c>
      <c r="BG41" s="78">
        <f t="shared" si="19"/>
        <v>23.259999999999998</v>
      </c>
      <c r="BH41" s="78">
        <f t="shared" si="20"/>
        <v>0</v>
      </c>
      <c r="BI41" s="78">
        <f t="shared" si="21"/>
        <v>23.259999999999998</v>
      </c>
      <c r="BJ41" s="78">
        <f t="shared" si="22"/>
        <v>0</v>
      </c>
      <c r="BK41" s="78">
        <f t="shared" si="23"/>
        <v>0</v>
      </c>
      <c r="BL41" s="78">
        <f t="shared" si="24"/>
        <v>0</v>
      </c>
      <c r="BM41" s="78">
        <f t="shared" si="25"/>
        <v>0</v>
      </c>
      <c r="BN41" s="78">
        <f t="shared" si="26"/>
        <v>0</v>
      </c>
      <c r="BO41" s="78">
        <f t="shared" si="27"/>
        <v>69.78</v>
      </c>
      <c r="BP41" s="78">
        <f t="shared" si="28"/>
        <v>5.8150000000000004</v>
      </c>
      <c r="BR41" s="714"/>
      <c r="BS41" s="714" t="s">
        <v>205</v>
      </c>
      <c r="BT41" s="714" t="s">
        <v>1454</v>
      </c>
      <c r="BU41" s="714" t="s">
        <v>160</v>
      </c>
      <c r="BV41" s="714" t="s">
        <v>177</v>
      </c>
      <c r="BW41" s="714"/>
    </row>
    <row r="42" spans="1:80" customFormat="1">
      <c r="A42" s="79" t="s">
        <v>7127</v>
      </c>
      <c r="B42" s="74"/>
      <c r="C42" s="79" t="s">
        <v>4975</v>
      </c>
      <c r="D42" s="75" t="str">
        <f>INDEX('PRICE LIST'!$D:$D,MATCH(INSIDENTAL!C42,'PRICE LIST'!$E:$E,0))</f>
        <v>SOLDER</v>
      </c>
      <c r="E42" s="919" t="str">
        <f>IFERROR(VLOOKUP(C42,'PRICE LIST'!E:M,2,0),0)</f>
        <v>FLATIRON PART UNIT(HEAD IS NOT INCLUDED)</v>
      </c>
      <c r="F42" s="187" t="s">
        <v>16026</v>
      </c>
      <c r="G42" s="79" t="s">
        <v>109</v>
      </c>
      <c r="H42" s="919">
        <f>IFERROR(IF(G42="FOH",VLOOKUP(C42,'PRICE LIST'!E:Z,20,0),IF(G42="OPEX",VLOOKUP(C42,'PRICE LIST'!E:Z,21,0),0)),0)</f>
        <v>0</v>
      </c>
      <c r="I42" s="919">
        <f>IFERROR(IF(G42="FOH",VLOOKUP(H42,'PRICE LIST'!X:Z,3,0),IF(G42="OPEX",VLOOKUP(H42,'PRICE LIST'!Y:Z,2,0),0)),0)</f>
        <v>0</v>
      </c>
      <c r="J42" s="79" t="s">
        <v>34</v>
      </c>
      <c r="K42" s="79" t="s">
        <v>183</v>
      </c>
      <c r="L42" s="75" t="str">
        <f>IFERROR(VLOOKUP(K42,BS:BV,3,0),0)</f>
        <v>ALL</v>
      </c>
      <c r="M42" s="75" t="str">
        <f>IFERROR(VLOOKUP(K42,BS:BV,4,0),0)</f>
        <v>ALL</v>
      </c>
      <c r="N42" s="75" t="str">
        <f>IFERROR(VLOOKUP(C42,'PRICE LIST'!E:M,3,0),0)</f>
        <v>PCS</v>
      </c>
      <c r="O42" s="75" t="str">
        <f>IFERROR(VLOOKUP(C42,'PRICE LIST'!E:M,5,0),0)</f>
        <v>USD</v>
      </c>
      <c r="P42" s="927">
        <f>IFERROR(VLOOKUP(C42,'PRICE LIST'!E:Z,8,0),0)</f>
        <v>33.85</v>
      </c>
      <c r="Q42" s="75">
        <f>IFERROR(VLOOKUP(C42,'PRICE LIST'!E:Z,9,0),0)</f>
        <v>33.85</v>
      </c>
      <c r="R42" s="75">
        <f>IFERROR(VLOOKUP(C42,'PRICE LIST'!E:Z,10,0),0)</f>
        <v>33.85</v>
      </c>
      <c r="S42" s="75">
        <f>IFERROR(VLOOKUP(C42,'PRICE LIST'!E:Z,11,0),0)</f>
        <v>33.85</v>
      </c>
      <c r="T42" s="75">
        <f>IFERROR(VLOOKUP(C42,'PRICE LIST'!E:Z,12,0),0)</f>
        <v>33.85</v>
      </c>
      <c r="U42" s="75">
        <f>IFERROR(VLOOKUP(C42,'PRICE LIST'!E:Z,13,0),0)</f>
        <v>33.85</v>
      </c>
      <c r="V42" s="75">
        <f>IFERROR(VLOOKUP(C42,'PRICE LIST'!E:Z,14,0),0)</f>
        <v>33.85</v>
      </c>
      <c r="W42" s="75">
        <f>IFERROR(VLOOKUP(C42,'PRICE LIST'!E:Z,15,0),0)</f>
        <v>33.85</v>
      </c>
      <c r="X42" s="75">
        <f>IFERROR(VLOOKUP(C42,'PRICE LIST'!E:Z,16,0),0)</f>
        <v>33.85</v>
      </c>
      <c r="Y42" s="75">
        <f>IFERROR(VLOOKUP(C42,'PRICE LIST'!E:Z,17,0),0)</f>
        <v>33.85</v>
      </c>
      <c r="Z42" s="75">
        <f>IFERROR(VLOOKUP(C42,'PRICE LIST'!E:Z,18,0),0)</f>
        <v>33.85</v>
      </c>
      <c r="AA42" s="75">
        <f>IFERROR(VLOOKUP(C42,'PRICE LIST'!E:Z,19,0),0)</f>
        <v>33.85</v>
      </c>
      <c r="AB42" s="180">
        <f t="shared" si="1"/>
        <v>33.85</v>
      </c>
      <c r="AC42" s="180">
        <f t="shared" si="2"/>
        <v>33.85</v>
      </c>
      <c r="AD42" s="180">
        <f t="shared" si="3"/>
        <v>33.85</v>
      </c>
      <c r="AE42" s="180">
        <f t="shared" si="4"/>
        <v>33.85</v>
      </c>
      <c r="AF42" s="180">
        <f t="shared" si="5"/>
        <v>33.85</v>
      </c>
      <c r="AG42" s="180">
        <f t="shared" si="6"/>
        <v>33.85</v>
      </c>
      <c r="AH42" s="180">
        <f t="shared" si="7"/>
        <v>33.85</v>
      </c>
      <c r="AI42" s="180">
        <f t="shared" si="8"/>
        <v>33.85</v>
      </c>
      <c r="AJ42" s="180">
        <f t="shared" si="9"/>
        <v>33.85</v>
      </c>
      <c r="AK42" s="180">
        <f t="shared" si="10"/>
        <v>33.85</v>
      </c>
      <c r="AL42" s="180">
        <f t="shared" si="11"/>
        <v>33.85</v>
      </c>
      <c r="AM42" s="180">
        <f t="shared" si="12"/>
        <v>33.85</v>
      </c>
      <c r="AN42" s="549"/>
      <c r="AO42" s="548"/>
      <c r="AP42" s="548">
        <v>2</v>
      </c>
      <c r="AQ42" s="548"/>
      <c r="AR42" s="548">
        <v>2</v>
      </c>
      <c r="AS42" s="548"/>
      <c r="AT42" s="548">
        <v>2</v>
      </c>
      <c r="AU42" s="549"/>
      <c r="AV42" s="549"/>
      <c r="AW42" s="549"/>
      <c r="AX42" s="549"/>
      <c r="AY42" s="549"/>
      <c r="AZ42" s="75">
        <f t="shared" si="13"/>
        <v>6</v>
      </c>
      <c r="BA42" s="77">
        <f t="shared" si="14"/>
        <v>0.5</v>
      </c>
      <c r="BB42" s="47"/>
      <c r="BC42" s="78">
        <f t="shared" si="15"/>
        <v>0</v>
      </c>
      <c r="BD42" s="78">
        <f t="shared" si="16"/>
        <v>0</v>
      </c>
      <c r="BE42" s="78">
        <f t="shared" si="17"/>
        <v>67.7</v>
      </c>
      <c r="BF42" s="78">
        <f t="shared" si="18"/>
        <v>0</v>
      </c>
      <c r="BG42" s="78">
        <f t="shared" si="19"/>
        <v>67.7</v>
      </c>
      <c r="BH42" s="78">
        <f t="shared" si="20"/>
        <v>0</v>
      </c>
      <c r="BI42" s="78">
        <f t="shared" si="21"/>
        <v>67.7</v>
      </c>
      <c r="BJ42" s="78">
        <f t="shared" si="22"/>
        <v>0</v>
      </c>
      <c r="BK42" s="78">
        <f t="shared" si="23"/>
        <v>0</v>
      </c>
      <c r="BL42" s="78">
        <f t="shared" si="24"/>
        <v>0</v>
      </c>
      <c r="BM42" s="78">
        <f t="shared" si="25"/>
        <v>0</v>
      </c>
      <c r="BN42" s="78">
        <f t="shared" si="26"/>
        <v>0</v>
      </c>
      <c r="BO42" s="78">
        <f t="shared" si="27"/>
        <v>203.10000000000002</v>
      </c>
      <c r="BP42" s="78">
        <f t="shared" si="28"/>
        <v>16.925000000000001</v>
      </c>
      <c r="BR42" s="714"/>
      <c r="BS42" s="714" t="s">
        <v>206</v>
      </c>
      <c r="BT42" s="714" t="s">
        <v>1455</v>
      </c>
      <c r="BU42" s="714" t="s">
        <v>160</v>
      </c>
      <c r="BV42" s="714" t="s">
        <v>177</v>
      </c>
      <c r="BW42" s="714"/>
      <c r="BX42" s="321"/>
      <c r="BY42" s="321"/>
      <c r="BZ42" s="321"/>
      <c r="CA42" s="321"/>
      <c r="CB42" s="321"/>
    </row>
    <row r="43" spans="1:80" customFormat="1">
      <c r="A43" s="79" t="s">
        <v>7127</v>
      </c>
      <c r="B43" s="74"/>
      <c r="C43" s="79" t="s">
        <v>7956</v>
      </c>
      <c r="D43" s="75" t="str">
        <f>INDEX('PRICE LIST'!$D:$D,MATCH(INSIDENTAL!C43,'PRICE LIST'!$E:$E,0))</f>
        <v>ROLL KABEL</v>
      </c>
      <c r="E43" s="919" t="str">
        <f>IFERROR(VLOOKUP(C43,'PRICE LIST'!E:M,2,0),0)</f>
        <v>ROLL KABEL</v>
      </c>
      <c r="F43" s="187" t="s">
        <v>12142</v>
      </c>
      <c r="G43" s="79" t="s">
        <v>109</v>
      </c>
      <c r="H43" s="919" t="str">
        <f>IFERROR(IF(G43="FOH",VLOOKUP(C43,'PRICE LIST'!E:Z,20,0),IF(G43="OPEX",VLOOKUP(C43,'PRICE LIST'!E:Z,21,0),0)),0)</f>
        <v>FIX PPN</v>
      </c>
      <c r="I43" s="919" t="str">
        <f>IFERROR(IF(G43="FOH",VLOOKUP(H43,'PRICE LIST'!X:Z,3,0),IF(G43="OPEX",VLOOKUP(H43,'PRICE LIST'!Y:Z,2,0),0)),0)</f>
        <v>B</v>
      </c>
      <c r="J43" s="79" t="s">
        <v>34</v>
      </c>
      <c r="K43" s="79" t="s">
        <v>183</v>
      </c>
      <c r="L43" s="75" t="str">
        <f>IFERROR(VLOOKUP(K43,BS:BV,3,0),0)</f>
        <v>ALL</v>
      </c>
      <c r="M43" s="75" t="str">
        <f>IFERROR(VLOOKUP(K43,BS:BV,4,0),0)</f>
        <v>ALL</v>
      </c>
      <c r="N43" s="75" t="str">
        <f>IFERROR(VLOOKUP(C43,'PRICE LIST'!E:M,3,0),0)</f>
        <v>PCS</v>
      </c>
      <c r="O43" s="75" t="str">
        <f>IFERROR(VLOOKUP(C43,'PRICE LIST'!E:M,5,0),0)</f>
        <v>IDR</v>
      </c>
      <c r="P43" s="927">
        <f>IFERROR(VLOOKUP(C43,'PRICE LIST'!E:Z,8,0),0)</f>
        <v>1211037.5</v>
      </c>
      <c r="Q43" s="75">
        <f>IFERROR(VLOOKUP(C43,'PRICE LIST'!E:Z,9,0),0)</f>
        <v>1211037.5</v>
      </c>
      <c r="R43" s="75">
        <f>IFERROR(VLOOKUP(C43,'PRICE LIST'!E:Z,10,0),0)</f>
        <v>1211037.5</v>
      </c>
      <c r="S43" s="75">
        <f>IFERROR(VLOOKUP(C43,'PRICE LIST'!E:Z,11,0),0)</f>
        <v>1211037.5</v>
      </c>
      <c r="T43" s="75">
        <f>IFERROR(VLOOKUP(C43,'PRICE LIST'!E:Z,12,0),0)</f>
        <v>1211037.5</v>
      </c>
      <c r="U43" s="75">
        <f>IFERROR(VLOOKUP(C43,'PRICE LIST'!E:Z,13,0),0)</f>
        <v>1211037.5</v>
      </c>
      <c r="V43" s="75">
        <f>IFERROR(VLOOKUP(C43,'PRICE LIST'!E:Z,14,0),0)</f>
        <v>1211037.5</v>
      </c>
      <c r="W43" s="75">
        <f>IFERROR(VLOOKUP(C43,'PRICE LIST'!E:Z,15,0),0)</f>
        <v>1211037.5</v>
      </c>
      <c r="X43" s="75">
        <f>IFERROR(VLOOKUP(C43,'PRICE LIST'!E:Z,16,0),0)</f>
        <v>1211037.5</v>
      </c>
      <c r="Y43" s="75">
        <f>IFERROR(VLOOKUP(C43,'PRICE LIST'!E:Z,17,0),0)</f>
        <v>1211037.5</v>
      </c>
      <c r="Z43" s="75">
        <f>IFERROR(VLOOKUP(C43,'PRICE LIST'!E:Z,18,0),0)</f>
        <v>1211037.5</v>
      </c>
      <c r="AA43" s="75">
        <f>IFERROR(VLOOKUP(C43,'PRICE LIST'!E:Z,19,0),0)</f>
        <v>1211037.5</v>
      </c>
      <c r="AB43" s="180">
        <f t="shared" si="1"/>
        <v>76.654735229703903</v>
      </c>
      <c r="AC43" s="180">
        <f t="shared" si="2"/>
        <v>76.654735229703903</v>
      </c>
      <c r="AD43" s="180">
        <f t="shared" si="3"/>
        <v>76.654735229703903</v>
      </c>
      <c r="AE43" s="180">
        <f t="shared" si="4"/>
        <v>76.654735229703903</v>
      </c>
      <c r="AF43" s="180">
        <f t="shared" si="5"/>
        <v>76.654735229703903</v>
      </c>
      <c r="AG43" s="180">
        <f t="shared" si="6"/>
        <v>76.654735229703903</v>
      </c>
      <c r="AH43" s="180">
        <f t="shared" si="7"/>
        <v>76.654735229703903</v>
      </c>
      <c r="AI43" s="180">
        <f t="shared" si="8"/>
        <v>76.654735229703903</v>
      </c>
      <c r="AJ43" s="180">
        <f t="shared" si="9"/>
        <v>76.654735229703903</v>
      </c>
      <c r="AK43" s="180">
        <f t="shared" si="10"/>
        <v>76.654735229703903</v>
      </c>
      <c r="AL43" s="180">
        <f t="shared" si="11"/>
        <v>76.654735229703903</v>
      </c>
      <c r="AM43" s="180">
        <f t="shared" si="12"/>
        <v>76.654735229703903</v>
      </c>
      <c r="AN43" s="548"/>
      <c r="AO43" s="548"/>
      <c r="AP43" s="548">
        <v>1</v>
      </c>
      <c r="AQ43" s="549"/>
      <c r="AR43" s="549"/>
      <c r="AS43" s="549"/>
      <c r="AT43" s="549"/>
      <c r="AU43" s="549"/>
      <c r="AV43" s="549"/>
      <c r="AW43" s="549"/>
      <c r="AX43" s="549"/>
      <c r="AY43" s="549"/>
      <c r="AZ43" s="75">
        <f t="shared" si="13"/>
        <v>1</v>
      </c>
      <c r="BA43" s="77">
        <f t="shared" si="14"/>
        <v>8.3333333333333329E-2</v>
      </c>
      <c r="BB43" s="47"/>
      <c r="BC43" s="78">
        <f t="shared" si="15"/>
        <v>0</v>
      </c>
      <c r="BD43" s="78">
        <f t="shared" si="16"/>
        <v>0</v>
      </c>
      <c r="BE43" s="78">
        <f t="shared" si="17"/>
        <v>76.654735229703903</v>
      </c>
      <c r="BF43" s="78">
        <f t="shared" si="18"/>
        <v>0</v>
      </c>
      <c r="BG43" s="78">
        <f t="shared" si="19"/>
        <v>0</v>
      </c>
      <c r="BH43" s="78">
        <f t="shared" si="20"/>
        <v>0</v>
      </c>
      <c r="BI43" s="78">
        <f t="shared" si="21"/>
        <v>0</v>
      </c>
      <c r="BJ43" s="78">
        <f t="shared" si="22"/>
        <v>0</v>
      </c>
      <c r="BK43" s="78">
        <f t="shared" si="23"/>
        <v>0</v>
      </c>
      <c r="BL43" s="78">
        <f t="shared" si="24"/>
        <v>0</v>
      </c>
      <c r="BM43" s="78">
        <f t="shared" si="25"/>
        <v>0</v>
      </c>
      <c r="BN43" s="78">
        <f t="shared" si="26"/>
        <v>0</v>
      </c>
      <c r="BO43" s="78">
        <f t="shared" si="27"/>
        <v>76.654735229703903</v>
      </c>
      <c r="BP43" s="78">
        <f t="shared" si="28"/>
        <v>6.3878946024753249</v>
      </c>
      <c r="BR43" s="714"/>
      <c r="BS43" s="714" t="s">
        <v>207</v>
      </c>
      <c r="BT43" s="714" t="s">
        <v>1456</v>
      </c>
      <c r="BU43" s="714" t="s">
        <v>160</v>
      </c>
      <c r="BV43" s="714" t="s">
        <v>177</v>
      </c>
      <c r="BW43" s="714"/>
      <c r="BX43" s="321"/>
      <c r="BY43" s="321"/>
      <c r="BZ43" s="321"/>
      <c r="CA43" s="321"/>
      <c r="CB43" s="321"/>
    </row>
    <row r="44" spans="1:80" customFormat="1">
      <c r="A44" s="79" t="s">
        <v>7127</v>
      </c>
      <c r="B44" s="74"/>
      <c r="C44" s="79" t="s">
        <v>3360</v>
      </c>
      <c r="D44" s="75" t="str">
        <f>INDEX('PRICE LIST'!$D:$D,MATCH(INSIDENTAL!C44,'PRICE LIST'!$E:$E,0))</f>
        <v>VACUM CLEANER</v>
      </c>
      <c r="E44" s="919" t="str">
        <f>IFERROR(VLOOKUP(C44,'PRICE LIST'!E:M,2,0),0)</f>
        <v>VACUM CLEANER NILFISK 50</v>
      </c>
      <c r="F44" s="187" t="s">
        <v>12142</v>
      </c>
      <c r="G44" s="79" t="s">
        <v>109</v>
      </c>
      <c r="H44" s="919" t="str">
        <f>IFERROR(IF(G44="FOH",VLOOKUP(C44,'PRICE LIST'!E:Z,20,0),IF(G44="OPEX",VLOOKUP(C44,'PRICE LIST'!E:Z,21,0),0)),0)</f>
        <v>FIX PPN</v>
      </c>
      <c r="I44" s="919" t="str">
        <f>IFERROR(IF(G44="FOH",VLOOKUP(H44,'PRICE LIST'!X:Z,3,0),IF(G44="OPEX",VLOOKUP(H44,'PRICE LIST'!Y:Z,2,0),0)),0)</f>
        <v>B</v>
      </c>
      <c r="J44" s="79" t="s">
        <v>34</v>
      </c>
      <c r="K44" s="79" t="s">
        <v>183</v>
      </c>
      <c r="L44" s="75" t="str">
        <f>IFERROR(VLOOKUP(K44,BS:BV,3,0),0)</f>
        <v>ALL</v>
      </c>
      <c r="M44" s="75" t="str">
        <f>IFERROR(VLOOKUP(K44,BS:BV,4,0),0)</f>
        <v>ALL</v>
      </c>
      <c r="N44" s="75" t="str">
        <f>IFERROR(VLOOKUP(C44,'PRICE LIST'!E:M,3,0),0)</f>
        <v>UNIT</v>
      </c>
      <c r="O44" s="75" t="str">
        <f>IFERROR(VLOOKUP(C44,'PRICE LIST'!E:M,5,0),0)</f>
        <v>IDR</v>
      </c>
      <c r="P44" s="927">
        <f>IFERROR(VLOOKUP(C44,'PRICE LIST'!E:Z,8,0),0)</f>
        <v>6885000</v>
      </c>
      <c r="Q44" s="75">
        <f>IFERROR(VLOOKUP(C44,'PRICE LIST'!E:Z,9,0),0)</f>
        <v>6885000</v>
      </c>
      <c r="R44" s="75">
        <f>IFERROR(VLOOKUP(C44,'PRICE LIST'!E:Z,10,0),0)</f>
        <v>6885000</v>
      </c>
      <c r="S44" s="75">
        <f>IFERROR(VLOOKUP(C44,'PRICE LIST'!E:Z,11,0),0)</f>
        <v>6885000</v>
      </c>
      <c r="T44" s="75">
        <f>IFERROR(VLOOKUP(C44,'PRICE LIST'!E:Z,12,0),0)</f>
        <v>6885000</v>
      </c>
      <c r="U44" s="75">
        <f>IFERROR(VLOOKUP(C44,'PRICE LIST'!E:Z,13,0),0)</f>
        <v>6885000</v>
      </c>
      <c r="V44" s="75">
        <f>IFERROR(VLOOKUP(C44,'PRICE LIST'!E:Z,14,0),0)</f>
        <v>6885000</v>
      </c>
      <c r="W44" s="75">
        <f>IFERROR(VLOOKUP(C44,'PRICE LIST'!E:Z,15,0),0)</f>
        <v>6885000</v>
      </c>
      <c r="X44" s="75">
        <f>IFERROR(VLOOKUP(C44,'PRICE LIST'!E:Z,16,0),0)</f>
        <v>6885000</v>
      </c>
      <c r="Y44" s="75">
        <f>IFERROR(VLOOKUP(C44,'PRICE LIST'!E:Z,17,0),0)</f>
        <v>6885000</v>
      </c>
      <c r="Z44" s="75">
        <f>IFERROR(VLOOKUP(C44,'PRICE LIST'!E:Z,18,0),0)</f>
        <v>6885000</v>
      </c>
      <c r="AA44" s="75">
        <f>IFERROR(VLOOKUP(C44,'PRICE LIST'!E:Z,19,0),0)</f>
        <v>6885000</v>
      </c>
      <c r="AB44" s="180">
        <f t="shared" si="1"/>
        <v>435.79810869317532</v>
      </c>
      <c r="AC44" s="180">
        <f t="shared" si="2"/>
        <v>435.79810869317532</v>
      </c>
      <c r="AD44" s="180">
        <f t="shared" si="3"/>
        <v>435.79810869317532</v>
      </c>
      <c r="AE44" s="180">
        <f t="shared" si="4"/>
        <v>435.79810869317532</v>
      </c>
      <c r="AF44" s="180">
        <f t="shared" si="5"/>
        <v>435.79810869317532</v>
      </c>
      <c r="AG44" s="180">
        <f t="shared" si="6"/>
        <v>435.79810869317532</v>
      </c>
      <c r="AH44" s="180">
        <f t="shared" si="7"/>
        <v>435.79810869317532</v>
      </c>
      <c r="AI44" s="180">
        <f t="shared" si="8"/>
        <v>435.79810869317532</v>
      </c>
      <c r="AJ44" s="180">
        <f t="shared" si="9"/>
        <v>435.79810869317532</v>
      </c>
      <c r="AK44" s="180">
        <f t="shared" si="10"/>
        <v>435.79810869317532</v>
      </c>
      <c r="AL44" s="180">
        <f t="shared" si="11"/>
        <v>435.79810869317532</v>
      </c>
      <c r="AM44" s="180">
        <f t="shared" si="12"/>
        <v>435.79810869317532</v>
      </c>
      <c r="AN44" s="548"/>
      <c r="AO44" s="548"/>
      <c r="AP44" s="548">
        <v>1</v>
      </c>
      <c r="AQ44" s="549"/>
      <c r="AR44" s="549"/>
      <c r="AS44" s="549"/>
      <c r="AT44" s="549"/>
      <c r="AU44" s="549"/>
      <c r="AV44" s="549"/>
      <c r="AW44" s="549"/>
      <c r="AX44" s="549"/>
      <c r="AY44" s="549"/>
      <c r="AZ44" s="75">
        <f t="shared" si="13"/>
        <v>1</v>
      </c>
      <c r="BA44" s="77">
        <f t="shared" si="14"/>
        <v>8.3333333333333329E-2</v>
      </c>
      <c r="BB44" s="47"/>
      <c r="BC44" s="78">
        <f t="shared" si="15"/>
        <v>0</v>
      </c>
      <c r="BD44" s="78">
        <f t="shared" si="16"/>
        <v>0</v>
      </c>
      <c r="BE44" s="78">
        <f t="shared" si="17"/>
        <v>435.79810869317532</v>
      </c>
      <c r="BF44" s="78">
        <f t="shared" si="18"/>
        <v>0</v>
      </c>
      <c r="BG44" s="78">
        <f t="shared" si="19"/>
        <v>0</v>
      </c>
      <c r="BH44" s="78">
        <f t="shared" si="20"/>
        <v>0</v>
      </c>
      <c r="BI44" s="78">
        <f t="shared" si="21"/>
        <v>0</v>
      </c>
      <c r="BJ44" s="78">
        <f t="shared" si="22"/>
        <v>0</v>
      </c>
      <c r="BK44" s="78">
        <f t="shared" si="23"/>
        <v>0</v>
      </c>
      <c r="BL44" s="78">
        <f t="shared" si="24"/>
        <v>0</v>
      </c>
      <c r="BM44" s="78">
        <f t="shared" si="25"/>
        <v>0</v>
      </c>
      <c r="BN44" s="78">
        <f t="shared" si="26"/>
        <v>0</v>
      </c>
      <c r="BO44" s="78">
        <f t="shared" si="27"/>
        <v>435.79810869317532</v>
      </c>
      <c r="BP44" s="78">
        <f t="shared" si="28"/>
        <v>36.316509057764613</v>
      </c>
      <c r="BR44" s="714"/>
      <c r="BS44" s="714" t="s">
        <v>208</v>
      </c>
      <c r="BT44" s="714" t="s">
        <v>1457</v>
      </c>
      <c r="BU44" s="714" t="s">
        <v>160</v>
      </c>
      <c r="BV44" s="714" t="s">
        <v>177</v>
      </c>
      <c r="BW44" s="714"/>
    </row>
    <row r="45" spans="1:80" customFormat="1">
      <c r="A45" s="79" t="s">
        <v>7127</v>
      </c>
      <c r="B45" s="74"/>
      <c r="C45" s="79" t="s">
        <v>7894</v>
      </c>
      <c r="D45" s="75" t="str">
        <f>INDEX('PRICE LIST'!$D:$D,MATCH(INSIDENTAL!C45,'PRICE LIST'!$E:$E,0))</f>
        <v>MOUSE</v>
      </c>
      <c r="E45" s="919" t="str">
        <f>IFERROR(VLOOKUP(C45,'PRICE LIST'!E:M,2,0),0)</f>
        <v>MOUSE SILENT LOGITECH M221</v>
      </c>
      <c r="F45" s="187" t="s">
        <v>12101</v>
      </c>
      <c r="G45" s="79" t="s">
        <v>109</v>
      </c>
      <c r="H45" s="919" t="str">
        <f>IFERROR(IF(G45="FOH",VLOOKUP(C45,'PRICE LIST'!E:Z,20,0),IF(G45="OPEX",VLOOKUP(C45,'PRICE LIST'!E:Z,21,0),0)),0)</f>
        <v>FIX PPN</v>
      </c>
      <c r="I45" s="919" t="str">
        <f>IFERROR(IF(G45="FOH",VLOOKUP(H45,'PRICE LIST'!X:Z,3,0),IF(G45="OPEX",VLOOKUP(H45,'PRICE LIST'!Y:Z,2,0),0)),0)</f>
        <v>B</v>
      </c>
      <c r="J45" s="79" t="s">
        <v>34</v>
      </c>
      <c r="K45" s="79" t="s">
        <v>183</v>
      </c>
      <c r="L45" s="75" t="str">
        <f>IFERROR(VLOOKUP(K45,BS:BV,3,0),0)</f>
        <v>ALL</v>
      </c>
      <c r="M45" s="75" t="str">
        <f>IFERROR(VLOOKUP(K45,BS:BV,4,0),0)</f>
        <v>ALL</v>
      </c>
      <c r="N45" s="75" t="str">
        <f>IFERROR(VLOOKUP(C45,'PRICE LIST'!E:M,3,0),0)</f>
        <v>PCS</v>
      </c>
      <c r="O45" s="75" t="str">
        <f>IFERROR(VLOOKUP(C45,'PRICE LIST'!E:M,5,0),0)</f>
        <v>IDR</v>
      </c>
      <c r="P45" s="927">
        <f>IFERROR(VLOOKUP(C45,'PRICE LIST'!E:Z,8,0),0)</f>
        <v>315000</v>
      </c>
      <c r="Q45" s="75">
        <f>IFERROR(VLOOKUP(C45,'PRICE LIST'!E:Z,9,0),0)</f>
        <v>315000</v>
      </c>
      <c r="R45" s="75">
        <f>IFERROR(VLOOKUP(C45,'PRICE LIST'!E:Z,10,0),0)</f>
        <v>315000</v>
      </c>
      <c r="S45" s="75">
        <f>IFERROR(VLOOKUP(C45,'PRICE LIST'!E:Z,11,0),0)</f>
        <v>315000</v>
      </c>
      <c r="T45" s="75">
        <f>IFERROR(VLOOKUP(C45,'PRICE LIST'!E:Z,12,0),0)</f>
        <v>315000</v>
      </c>
      <c r="U45" s="75">
        <f>IFERROR(VLOOKUP(C45,'PRICE LIST'!E:Z,13,0),0)</f>
        <v>315000</v>
      </c>
      <c r="V45" s="75">
        <f>IFERROR(VLOOKUP(C45,'PRICE LIST'!E:Z,14,0),0)</f>
        <v>315000</v>
      </c>
      <c r="W45" s="75">
        <f>IFERROR(VLOOKUP(C45,'PRICE LIST'!E:Z,15,0),0)</f>
        <v>315000</v>
      </c>
      <c r="X45" s="75">
        <f>IFERROR(VLOOKUP(C45,'PRICE LIST'!E:Z,16,0),0)</f>
        <v>315000</v>
      </c>
      <c r="Y45" s="75">
        <f>IFERROR(VLOOKUP(C45,'PRICE LIST'!E:Z,17,0),0)</f>
        <v>315000</v>
      </c>
      <c r="Z45" s="75">
        <f>IFERROR(VLOOKUP(C45,'PRICE LIST'!E:Z,18,0),0)</f>
        <v>315000</v>
      </c>
      <c r="AA45" s="75">
        <f>IFERROR(VLOOKUP(C45,'PRICE LIST'!E:Z,19,0),0)</f>
        <v>315000</v>
      </c>
      <c r="AB45" s="180">
        <f t="shared" si="1"/>
        <v>19.938475561125667</v>
      </c>
      <c r="AC45" s="180">
        <f t="shared" si="2"/>
        <v>19.938475561125667</v>
      </c>
      <c r="AD45" s="180">
        <f t="shared" si="3"/>
        <v>19.938475561125667</v>
      </c>
      <c r="AE45" s="180">
        <f t="shared" si="4"/>
        <v>19.938475561125667</v>
      </c>
      <c r="AF45" s="180">
        <f t="shared" si="5"/>
        <v>19.938475561125667</v>
      </c>
      <c r="AG45" s="180">
        <f t="shared" si="6"/>
        <v>19.938475561125667</v>
      </c>
      <c r="AH45" s="180">
        <f t="shared" si="7"/>
        <v>19.938475561125667</v>
      </c>
      <c r="AI45" s="180">
        <f t="shared" si="8"/>
        <v>19.938475561125667</v>
      </c>
      <c r="AJ45" s="180">
        <f t="shared" si="9"/>
        <v>19.938475561125667</v>
      </c>
      <c r="AK45" s="180">
        <f t="shared" si="10"/>
        <v>19.938475561125667</v>
      </c>
      <c r="AL45" s="180">
        <f t="shared" si="11"/>
        <v>19.938475561125667</v>
      </c>
      <c r="AM45" s="180">
        <f t="shared" si="12"/>
        <v>19.938475561125667</v>
      </c>
      <c r="AN45" s="549"/>
      <c r="AO45" s="549"/>
      <c r="AP45" s="549"/>
      <c r="AQ45" s="549"/>
      <c r="AR45" s="549">
        <v>1</v>
      </c>
      <c r="AS45" s="549"/>
      <c r="AT45" s="549"/>
      <c r="AU45" s="549"/>
      <c r="AV45" s="549">
        <v>1</v>
      </c>
      <c r="AW45" s="549"/>
      <c r="AX45" s="549"/>
      <c r="AY45" s="549"/>
      <c r="AZ45" s="75">
        <f t="shared" si="13"/>
        <v>2</v>
      </c>
      <c r="BA45" s="77">
        <f t="shared" si="14"/>
        <v>0.16666666666666666</v>
      </c>
      <c r="BB45" s="47"/>
      <c r="BC45" s="78">
        <f t="shared" si="15"/>
        <v>0</v>
      </c>
      <c r="BD45" s="78">
        <f t="shared" si="16"/>
        <v>0</v>
      </c>
      <c r="BE45" s="78">
        <f t="shared" si="17"/>
        <v>0</v>
      </c>
      <c r="BF45" s="78">
        <f t="shared" si="18"/>
        <v>0</v>
      </c>
      <c r="BG45" s="78">
        <f t="shared" si="19"/>
        <v>19.938475561125667</v>
      </c>
      <c r="BH45" s="78">
        <f t="shared" si="20"/>
        <v>0</v>
      </c>
      <c r="BI45" s="78">
        <f t="shared" si="21"/>
        <v>0</v>
      </c>
      <c r="BJ45" s="78">
        <f t="shared" si="22"/>
        <v>0</v>
      </c>
      <c r="BK45" s="78">
        <f t="shared" si="23"/>
        <v>19.938475561125667</v>
      </c>
      <c r="BL45" s="78">
        <f t="shared" si="24"/>
        <v>0</v>
      </c>
      <c r="BM45" s="78">
        <f t="shared" si="25"/>
        <v>0</v>
      </c>
      <c r="BN45" s="78">
        <f t="shared" si="26"/>
        <v>0</v>
      </c>
      <c r="BO45" s="78">
        <f t="shared" si="27"/>
        <v>39.876951122251334</v>
      </c>
      <c r="BP45" s="78">
        <f t="shared" si="28"/>
        <v>3.3230792601876114</v>
      </c>
      <c r="BR45" s="714"/>
      <c r="BS45" s="714" t="s">
        <v>209</v>
      </c>
      <c r="BT45" s="714" t="s">
        <v>1458</v>
      </c>
      <c r="BU45" s="714" t="s">
        <v>160</v>
      </c>
      <c r="BV45" s="714" t="s">
        <v>177</v>
      </c>
      <c r="BW45" s="714"/>
    </row>
    <row r="46" spans="1:80" customFormat="1">
      <c r="A46" s="79" t="s">
        <v>7127</v>
      </c>
      <c r="B46" s="74"/>
      <c r="C46" s="79" t="s">
        <v>2549</v>
      </c>
      <c r="D46" s="75" t="str">
        <f>INDEX('PRICE LIST'!$D:$D,MATCH(INSIDENTAL!C46,'PRICE LIST'!$E:$E,0))</f>
        <v>KEYBOARD</v>
      </c>
      <c r="E46" s="919" t="str">
        <f>IFERROR(VLOOKUP(C46,'PRICE LIST'!E:M,2,0),0)</f>
        <v>KEYBOARD LOGITECH</v>
      </c>
      <c r="F46" s="187" t="s">
        <v>12101</v>
      </c>
      <c r="G46" s="79" t="s">
        <v>109</v>
      </c>
      <c r="H46" s="919" t="str">
        <f>IFERROR(IF(G46="FOH",VLOOKUP(C46,'PRICE LIST'!E:Z,20,0),IF(G46="OPEX",VLOOKUP(C46,'PRICE LIST'!E:Z,21,0),0)),0)</f>
        <v>FIX PPN</v>
      </c>
      <c r="I46" s="919" t="str">
        <f>IFERROR(IF(G46="FOH",VLOOKUP(H46,'PRICE LIST'!X:Z,3,0),IF(G46="OPEX",VLOOKUP(H46,'PRICE LIST'!Y:Z,2,0),0)),0)</f>
        <v>B</v>
      </c>
      <c r="J46" s="79" t="s">
        <v>34</v>
      </c>
      <c r="K46" s="79" t="s">
        <v>183</v>
      </c>
      <c r="L46" s="75" t="str">
        <f>IFERROR(VLOOKUP(K46,BS:BV,3,0),0)</f>
        <v>ALL</v>
      </c>
      <c r="M46" s="75" t="str">
        <f>IFERROR(VLOOKUP(K46,BS:BV,4,0),0)</f>
        <v>ALL</v>
      </c>
      <c r="N46" s="75" t="str">
        <f>IFERROR(VLOOKUP(C46,'PRICE LIST'!E:M,3,0),0)</f>
        <v>PCS</v>
      </c>
      <c r="O46" s="75" t="str">
        <f>IFERROR(VLOOKUP(C46,'PRICE LIST'!E:M,5,0),0)</f>
        <v>IDR</v>
      </c>
      <c r="P46" s="927">
        <f>IFERROR(VLOOKUP(C46,'PRICE LIST'!E:Z,8,0),0)</f>
        <v>135000</v>
      </c>
      <c r="Q46" s="75">
        <f>IFERROR(VLOOKUP(C46,'PRICE LIST'!E:Z,9,0),0)</f>
        <v>135000</v>
      </c>
      <c r="R46" s="75">
        <f>IFERROR(VLOOKUP(C46,'PRICE LIST'!E:Z,10,0),0)</f>
        <v>135000</v>
      </c>
      <c r="S46" s="75">
        <f>IFERROR(VLOOKUP(C46,'PRICE LIST'!E:Z,11,0),0)</f>
        <v>135000</v>
      </c>
      <c r="T46" s="75">
        <f>IFERROR(VLOOKUP(C46,'PRICE LIST'!E:Z,12,0),0)</f>
        <v>135000</v>
      </c>
      <c r="U46" s="75">
        <f>IFERROR(VLOOKUP(C46,'PRICE LIST'!E:Z,13,0),0)</f>
        <v>135000</v>
      </c>
      <c r="V46" s="75">
        <f>IFERROR(VLOOKUP(C46,'PRICE LIST'!E:Z,14,0),0)</f>
        <v>135000</v>
      </c>
      <c r="W46" s="75">
        <f>IFERROR(VLOOKUP(C46,'PRICE LIST'!E:Z,15,0),0)</f>
        <v>135000</v>
      </c>
      <c r="X46" s="75">
        <f>IFERROR(VLOOKUP(C46,'PRICE LIST'!E:Z,16,0),0)</f>
        <v>135000</v>
      </c>
      <c r="Y46" s="75">
        <f>IFERROR(VLOOKUP(C46,'PRICE LIST'!E:Z,17,0),0)</f>
        <v>135000</v>
      </c>
      <c r="Z46" s="75">
        <f>IFERROR(VLOOKUP(C46,'PRICE LIST'!E:Z,18,0),0)</f>
        <v>135000</v>
      </c>
      <c r="AA46" s="75">
        <f>IFERROR(VLOOKUP(C46,'PRICE LIST'!E:Z,19,0),0)</f>
        <v>135000</v>
      </c>
      <c r="AB46" s="180">
        <f t="shared" si="1"/>
        <v>8.5450609547681431</v>
      </c>
      <c r="AC46" s="180">
        <f t="shared" si="2"/>
        <v>8.5450609547681431</v>
      </c>
      <c r="AD46" s="180">
        <f t="shared" si="3"/>
        <v>8.5450609547681431</v>
      </c>
      <c r="AE46" s="180">
        <f t="shared" si="4"/>
        <v>8.5450609547681431</v>
      </c>
      <c r="AF46" s="180">
        <f t="shared" si="5"/>
        <v>8.5450609547681431</v>
      </c>
      <c r="AG46" s="180">
        <f t="shared" si="6"/>
        <v>8.5450609547681431</v>
      </c>
      <c r="AH46" s="180">
        <f t="shared" si="7"/>
        <v>8.5450609547681431</v>
      </c>
      <c r="AI46" s="180">
        <f t="shared" si="8"/>
        <v>8.5450609547681431</v>
      </c>
      <c r="AJ46" s="180">
        <f t="shared" si="9"/>
        <v>8.5450609547681431</v>
      </c>
      <c r="AK46" s="180">
        <f t="shared" si="10"/>
        <v>8.5450609547681431</v>
      </c>
      <c r="AL46" s="180">
        <f t="shared" si="11"/>
        <v>8.5450609547681431</v>
      </c>
      <c r="AM46" s="180">
        <f t="shared" si="12"/>
        <v>8.5450609547681431</v>
      </c>
      <c r="AN46" s="549"/>
      <c r="AO46" s="549">
        <v>1</v>
      </c>
      <c r="AP46" s="549"/>
      <c r="AQ46" s="549"/>
      <c r="AR46" s="549"/>
      <c r="AS46" s="549"/>
      <c r="AT46" s="549"/>
      <c r="AU46" s="549"/>
      <c r="AV46" s="549"/>
      <c r="AW46" s="549"/>
      <c r="AX46" s="549"/>
      <c r="AY46" s="549"/>
      <c r="AZ46" s="75">
        <f t="shared" si="13"/>
        <v>1</v>
      </c>
      <c r="BA46" s="77">
        <f t="shared" si="14"/>
        <v>8.3333333333333329E-2</v>
      </c>
      <c r="BB46" s="47"/>
      <c r="BC46" s="78">
        <f t="shared" si="15"/>
        <v>0</v>
      </c>
      <c r="BD46" s="78">
        <f t="shared" si="16"/>
        <v>8.5450609547681431</v>
      </c>
      <c r="BE46" s="78">
        <f t="shared" si="17"/>
        <v>0</v>
      </c>
      <c r="BF46" s="78">
        <f t="shared" si="18"/>
        <v>0</v>
      </c>
      <c r="BG46" s="78">
        <f t="shared" si="19"/>
        <v>0</v>
      </c>
      <c r="BH46" s="78">
        <f t="shared" si="20"/>
        <v>0</v>
      </c>
      <c r="BI46" s="78">
        <f t="shared" si="21"/>
        <v>0</v>
      </c>
      <c r="BJ46" s="78">
        <f t="shared" si="22"/>
        <v>0</v>
      </c>
      <c r="BK46" s="78">
        <f t="shared" si="23"/>
        <v>0</v>
      </c>
      <c r="BL46" s="78">
        <f t="shared" si="24"/>
        <v>0</v>
      </c>
      <c r="BM46" s="78">
        <f t="shared" si="25"/>
        <v>0</v>
      </c>
      <c r="BN46" s="78">
        <f t="shared" si="26"/>
        <v>0</v>
      </c>
      <c r="BO46" s="78">
        <f t="shared" si="27"/>
        <v>8.5450609547681431</v>
      </c>
      <c r="BP46" s="78">
        <f t="shared" si="28"/>
        <v>0.71208841289734526</v>
      </c>
      <c r="BR46" s="714"/>
      <c r="BS46" s="714" t="s">
        <v>160</v>
      </c>
      <c r="BT46" s="714" t="s">
        <v>160</v>
      </c>
      <c r="BU46" s="714" t="s">
        <v>160</v>
      </c>
      <c r="BV46" s="714" t="s">
        <v>177</v>
      </c>
      <c r="BW46" s="714"/>
    </row>
    <row r="47" spans="1:80" customFormat="1">
      <c r="A47" s="79" t="s">
        <v>7127</v>
      </c>
      <c r="B47" s="74"/>
      <c r="C47" s="79" t="s">
        <v>7858</v>
      </c>
      <c r="D47" s="75" t="str">
        <f>INDEX('PRICE LIST'!$D:$D,MATCH(INSIDENTAL!C47,'PRICE LIST'!$E:$E,0))</f>
        <v>MONITOR</v>
      </c>
      <c r="E47" s="919" t="str">
        <f>IFERROR(VLOOKUP(C47,'PRICE LIST'!E:M,2,0),0)</f>
        <v>HP N220 21.5-inch Monitor</v>
      </c>
      <c r="F47" s="187" t="s">
        <v>12101</v>
      </c>
      <c r="G47" s="79" t="s">
        <v>109</v>
      </c>
      <c r="H47" s="919" t="str">
        <f>IFERROR(IF(G47="FOH",VLOOKUP(C47,'PRICE LIST'!E:Z,20,0),IF(G47="OPEX",VLOOKUP(C47,'PRICE LIST'!E:Z,21,0),0)),0)</f>
        <v>FIX PPN</v>
      </c>
      <c r="I47" s="919" t="str">
        <f>IFERROR(IF(G47="FOH",VLOOKUP(H47,'PRICE LIST'!X:Z,3,0),IF(G47="OPEX",VLOOKUP(H47,'PRICE LIST'!Y:Z,2,0),0)),0)</f>
        <v>B</v>
      </c>
      <c r="J47" s="79" t="s">
        <v>34</v>
      </c>
      <c r="K47" s="79" t="s">
        <v>183</v>
      </c>
      <c r="L47" s="75" t="str">
        <f>IFERROR(VLOOKUP(K47,BS:BV,3,0),0)</f>
        <v>ALL</v>
      </c>
      <c r="M47" s="75" t="str">
        <f>IFERROR(VLOOKUP(K47,BS:BV,4,0),0)</f>
        <v>ALL</v>
      </c>
      <c r="N47" s="75" t="str">
        <f>IFERROR(VLOOKUP(C47,'PRICE LIST'!E:M,3,0),0)</f>
        <v>UNIT</v>
      </c>
      <c r="O47" s="75" t="str">
        <f>IFERROR(VLOOKUP(C47,'PRICE LIST'!E:M,5,0),0)</f>
        <v>IDR</v>
      </c>
      <c r="P47" s="927">
        <f>IFERROR(VLOOKUP(C47,'PRICE LIST'!E:Z,8,0),0)</f>
        <v>1900277.88</v>
      </c>
      <c r="Q47" s="75">
        <f>IFERROR(VLOOKUP(C47,'PRICE LIST'!E:Z,9,0),0)</f>
        <v>1900277.88</v>
      </c>
      <c r="R47" s="75">
        <f>IFERROR(VLOOKUP(C47,'PRICE LIST'!E:Z,10,0),0)</f>
        <v>1900277.88</v>
      </c>
      <c r="S47" s="75">
        <f>IFERROR(VLOOKUP(C47,'PRICE LIST'!E:Z,11,0),0)</f>
        <v>1900277.88</v>
      </c>
      <c r="T47" s="75">
        <f>IFERROR(VLOOKUP(C47,'PRICE LIST'!E:Z,12,0),0)</f>
        <v>1900277.88</v>
      </c>
      <c r="U47" s="75">
        <f>IFERROR(VLOOKUP(C47,'PRICE LIST'!E:Z,13,0),0)</f>
        <v>1900277.88</v>
      </c>
      <c r="V47" s="75">
        <f>IFERROR(VLOOKUP(C47,'PRICE LIST'!E:Z,14,0),0)</f>
        <v>1900277.88</v>
      </c>
      <c r="W47" s="75">
        <f>IFERROR(VLOOKUP(C47,'PRICE LIST'!E:Z,15,0),0)</f>
        <v>1900277.88</v>
      </c>
      <c r="X47" s="75">
        <f>IFERROR(VLOOKUP(C47,'PRICE LIST'!E:Z,16,0),0)</f>
        <v>1900277.88</v>
      </c>
      <c r="Y47" s="75">
        <f>IFERROR(VLOOKUP(C47,'PRICE LIST'!E:Z,17,0),0)</f>
        <v>1900277.88</v>
      </c>
      <c r="Z47" s="75">
        <f>IFERROR(VLOOKUP(C47,'PRICE LIST'!E:Z,18,0),0)</f>
        <v>1900277.88</v>
      </c>
      <c r="AA47" s="75">
        <f>IFERROR(VLOOKUP(C47,'PRICE LIST'!E:Z,19,0),0)</f>
        <v>1900277.88</v>
      </c>
      <c r="AB47" s="180">
        <f t="shared" si="1"/>
        <v>120.28140974516728</v>
      </c>
      <c r="AC47" s="180">
        <f t="shared" si="2"/>
        <v>120.28140974516728</v>
      </c>
      <c r="AD47" s="180">
        <f t="shared" si="3"/>
        <v>120.28140974516728</v>
      </c>
      <c r="AE47" s="180">
        <f t="shared" si="4"/>
        <v>120.28140974516728</v>
      </c>
      <c r="AF47" s="180">
        <f t="shared" si="5"/>
        <v>120.28140974516728</v>
      </c>
      <c r="AG47" s="180">
        <f t="shared" si="6"/>
        <v>120.28140974516728</v>
      </c>
      <c r="AH47" s="180">
        <f t="shared" si="7"/>
        <v>120.28140974516728</v>
      </c>
      <c r="AI47" s="180">
        <f t="shared" si="8"/>
        <v>120.28140974516728</v>
      </c>
      <c r="AJ47" s="180">
        <f t="shared" si="9"/>
        <v>120.28140974516728</v>
      </c>
      <c r="AK47" s="180">
        <f t="shared" si="10"/>
        <v>120.28140974516728</v>
      </c>
      <c r="AL47" s="180">
        <f t="shared" si="11"/>
        <v>120.28140974516728</v>
      </c>
      <c r="AM47" s="180">
        <f t="shared" si="12"/>
        <v>120.28140974516728</v>
      </c>
      <c r="AN47" s="549"/>
      <c r="AO47" s="549"/>
      <c r="AP47" s="549"/>
      <c r="AQ47" s="549"/>
      <c r="AR47" s="549"/>
      <c r="AS47" s="549">
        <v>1</v>
      </c>
      <c r="AT47" s="549"/>
      <c r="AU47" s="549"/>
      <c r="AV47" s="549"/>
      <c r="AW47" s="549"/>
      <c r="AX47" s="549"/>
      <c r="AY47" s="549"/>
      <c r="AZ47" s="75">
        <f t="shared" si="13"/>
        <v>1</v>
      </c>
      <c r="BA47" s="77">
        <f t="shared" si="14"/>
        <v>8.3333333333333329E-2</v>
      </c>
      <c r="BB47" s="47"/>
      <c r="BC47" s="78">
        <f t="shared" si="15"/>
        <v>0</v>
      </c>
      <c r="BD47" s="78">
        <f t="shared" si="16"/>
        <v>0</v>
      </c>
      <c r="BE47" s="78">
        <f t="shared" si="17"/>
        <v>0</v>
      </c>
      <c r="BF47" s="78">
        <f t="shared" si="18"/>
        <v>0</v>
      </c>
      <c r="BG47" s="78">
        <f t="shared" si="19"/>
        <v>0</v>
      </c>
      <c r="BH47" s="78">
        <f t="shared" si="20"/>
        <v>120.28140974516728</v>
      </c>
      <c r="BI47" s="78">
        <f t="shared" si="21"/>
        <v>0</v>
      </c>
      <c r="BJ47" s="78">
        <f t="shared" si="22"/>
        <v>0</v>
      </c>
      <c r="BK47" s="78">
        <f t="shared" si="23"/>
        <v>0</v>
      </c>
      <c r="BL47" s="78">
        <f t="shared" si="24"/>
        <v>0</v>
      </c>
      <c r="BM47" s="78">
        <f t="shared" si="25"/>
        <v>0</v>
      </c>
      <c r="BN47" s="78">
        <f t="shared" si="26"/>
        <v>0</v>
      </c>
      <c r="BO47" s="78">
        <f t="shared" si="27"/>
        <v>120.28140974516728</v>
      </c>
      <c r="BP47" s="78">
        <f t="shared" si="28"/>
        <v>10.023450812097273</v>
      </c>
      <c r="BR47" s="714"/>
      <c r="BS47" s="714" t="s">
        <v>210</v>
      </c>
      <c r="BT47" s="714" t="s">
        <v>1459</v>
      </c>
      <c r="BU47" s="714" t="s">
        <v>161</v>
      </c>
      <c r="BV47" s="714" t="s">
        <v>177</v>
      </c>
      <c r="BW47" s="714"/>
    </row>
    <row r="48" spans="1:80" customFormat="1">
      <c r="A48" s="79" t="s">
        <v>7127</v>
      </c>
      <c r="B48" s="74"/>
      <c r="C48" s="79" t="s">
        <v>5904</v>
      </c>
      <c r="D48" s="75" t="str">
        <f>INDEX('PRICE LIST'!$D:$D,MATCH(INSIDENTAL!C48,'PRICE LIST'!$E:$E,0))</f>
        <v>TERMINAL REMOVAL TOOL</v>
      </c>
      <c r="E48" s="919" t="str">
        <f>IFERROR(VLOOKUP(C48,'PRICE LIST'!E:M,2,0),0)</f>
        <v>REMOVAL TOOL</v>
      </c>
      <c r="F48" s="187" t="s">
        <v>12114</v>
      </c>
      <c r="G48" s="79" t="s">
        <v>109</v>
      </c>
      <c r="H48" s="919">
        <f>IFERROR(IF(G48="FOH",VLOOKUP(C48,'PRICE LIST'!E:Z,20,0),IF(G48="OPEX",VLOOKUP(C48,'PRICE LIST'!E:Z,21,0),0)),0)</f>
        <v>0</v>
      </c>
      <c r="I48" s="919">
        <f>IFERROR(IF(G48="FOH",VLOOKUP(H48,'PRICE LIST'!X:Z,3,0),IF(G48="OPEX",VLOOKUP(H48,'PRICE LIST'!Y:Z,2,0),0)),0)</f>
        <v>0</v>
      </c>
      <c r="J48" s="79" t="s">
        <v>34</v>
      </c>
      <c r="K48" s="79" t="s">
        <v>183</v>
      </c>
      <c r="L48" s="75" t="str">
        <f>IFERROR(VLOOKUP(K48,BS:BV,3,0),0)</f>
        <v>ALL</v>
      </c>
      <c r="M48" s="75" t="str">
        <f>IFERROR(VLOOKUP(K48,BS:BV,4,0),0)</f>
        <v>ALL</v>
      </c>
      <c r="N48" s="75" t="str">
        <f>IFERROR(VLOOKUP(C48,'PRICE LIST'!E:M,3,0),0)</f>
        <v>PCS</v>
      </c>
      <c r="O48" s="75" t="str">
        <f>IFERROR(VLOOKUP(C48,'PRICE LIST'!E:M,5,0),0)</f>
        <v>USD</v>
      </c>
      <c r="P48" s="927">
        <f>IFERROR(VLOOKUP(C48,'PRICE LIST'!E:Z,8,0),0)</f>
        <v>7.06</v>
      </c>
      <c r="Q48" s="75">
        <f>IFERROR(VLOOKUP(C48,'PRICE LIST'!E:Z,9,0),0)</f>
        <v>7.06</v>
      </c>
      <c r="R48" s="75">
        <f>IFERROR(VLOOKUP(C48,'PRICE LIST'!E:Z,10,0),0)</f>
        <v>7.06</v>
      </c>
      <c r="S48" s="75">
        <f>IFERROR(VLOOKUP(C48,'PRICE LIST'!E:Z,11,0),0)</f>
        <v>7.06</v>
      </c>
      <c r="T48" s="75">
        <f>IFERROR(VLOOKUP(C48,'PRICE LIST'!E:Z,12,0),0)</f>
        <v>7.06</v>
      </c>
      <c r="U48" s="75">
        <f>IFERROR(VLOOKUP(C48,'PRICE LIST'!E:Z,13,0),0)</f>
        <v>7.06</v>
      </c>
      <c r="V48" s="75">
        <f>IFERROR(VLOOKUP(C48,'PRICE LIST'!E:Z,14,0),0)</f>
        <v>7.06</v>
      </c>
      <c r="W48" s="75">
        <f>IFERROR(VLOOKUP(C48,'PRICE LIST'!E:Z,15,0),0)</f>
        <v>7.06</v>
      </c>
      <c r="X48" s="75">
        <f>IFERROR(VLOOKUP(C48,'PRICE LIST'!E:Z,16,0),0)</f>
        <v>7.06</v>
      </c>
      <c r="Y48" s="75">
        <f>IFERROR(VLOOKUP(C48,'PRICE LIST'!E:Z,17,0),0)</f>
        <v>7.06</v>
      </c>
      <c r="Z48" s="75">
        <f>IFERROR(VLOOKUP(C48,'PRICE LIST'!E:Z,18,0),0)</f>
        <v>7.06</v>
      </c>
      <c r="AA48" s="75">
        <f>IFERROR(VLOOKUP(C48,'PRICE LIST'!E:Z,19,0),0)</f>
        <v>7.06</v>
      </c>
      <c r="AB48" s="180">
        <f t="shared" si="1"/>
        <v>7.06</v>
      </c>
      <c r="AC48" s="180">
        <f t="shared" si="2"/>
        <v>7.06</v>
      </c>
      <c r="AD48" s="180">
        <f t="shared" si="3"/>
        <v>7.06</v>
      </c>
      <c r="AE48" s="180">
        <f t="shared" si="4"/>
        <v>7.06</v>
      </c>
      <c r="AF48" s="180">
        <f t="shared" si="5"/>
        <v>7.06</v>
      </c>
      <c r="AG48" s="180">
        <f t="shared" si="6"/>
        <v>7.06</v>
      </c>
      <c r="AH48" s="180">
        <f t="shared" si="7"/>
        <v>7.06</v>
      </c>
      <c r="AI48" s="180">
        <f t="shared" si="8"/>
        <v>7.06</v>
      </c>
      <c r="AJ48" s="180">
        <f t="shared" si="9"/>
        <v>7.06</v>
      </c>
      <c r="AK48" s="180">
        <f t="shared" si="10"/>
        <v>7.06</v>
      </c>
      <c r="AL48" s="180">
        <f t="shared" si="11"/>
        <v>7.06</v>
      </c>
      <c r="AM48" s="180">
        <f t="shared" si="12"/>
        <v>7.06</v>
      </c>
      <c r="AN48" s="549"/>
      <c r="AO48" s="549"/>
      <c r="AP48" s="549"/>
      <c r="AQ48" s="549">
        <v>4</v>
      </c>
      <c r="AR48" s="549"/>
      <c r="AS48" s="549"/>
      <c r="AT48" s="549"/>
      <c r="AU48" s="549"/>
      <c r="AV48" s="549"/>
      <c r="AW48" s="549"/>
      <c r="AX48" s="549"/>
      <c r="AY48" s="549"/>
      <c r="AZ48" s="75">
        <f t="shared" si="13"/>
        <v>4</v>
      </c>
      <c r="BA48" s="77">
        <f t="shared" si="14"/>
        <v>0.33333333333333331</v>
      </c>
      <c r="BB48" s="47"/>
      <c r="BC48" s="78">
        <f t="shared" si="15"/>
        <v>0</v>
      </c>
      <c r="BD48" s="78">
        <f t="shared" si="16"/>
        <v>0</v>
      </c>
      <c r="BE48" s="78">
        <f t="shared" si="17"/>
        <v>0</v>
      </c>
      <c r="BF48" s="78">
        <f t="shared" si="18"/>
        <v>28.24</v>
      </c>
      <c r="BG48" s="78">
        <f t="shared" si="19"/>
        <v>0</v>
      </c>
      <c r="BH48" s="78">
        <f t="shared" si="20"/>
        <v>0</v>
      </c>
      <c r="BI48" s="78">
        <f t="shared" si="21"/>
        <v>0</v>
      </c>
      <c r="BJ48" s="78">
        <f t="shared" si="22"/>
        <v>0</v>
      </c>
      <c r="BK48" s="78">
        <f t="shared" si="23"/>
        <v>0</v>
      </c>
      <c r="BL48" s="78">
        <f t="shared" si="24"/>
        <v>0</v>
      </c>
      <c r="BM48" s="78">
        <f t="shared" si="25"/>
        <v>0</v>
      </c>
      <c r="BN48" s="78">
        <f t="shared" si="26"/>
        <v>0</v>
      </c>
      <c r="BO48" s="78">
        <f t="shared" si="27"/>
        <v>28.24</v>
      </c>
      <c r="BP48" s="78">
        <f t="shared" si="28"/>
        <v>2.3533333333333331</v>
      </c>
      <c r="BR48" s="714"/>
      <c r="BS48" s="714" t="s">
        <v>187</v>
      </c>
      <c r="BT48" s="714" t="s">
        <v>1433</v>
      </c>
      <c r="BU48" s="714" t="s">
        <v>162</v>
      </c>
      <c r="BV48" s="714" t="s">
        <v>176</v>
      </c>
      <c r="BW48" s="714"/>
    </row>
    <row r="49" spans="1:75" customFormat="1">
      <c r="A49" s="79" t="s">
        <v>7127</v>
      </c>
      <c r="B49" s="74"/>
      <c r="C49" s="79" t="s">
        <v>12108</v>
      </c>
      <c r="D49" s="75" t="str">
        <f>INDEX('PRICE LIST'!$D:$D,MATCH(INSIDENTAL!C49,'PRICE LIST'!$E:$E,0))</f>
        <v>TOOL</v>
      </c>
      <c r="E49" s="919" t="str">
        <f>IFERROR(VLOOKUP(C49,'PRICE LIST'!E:M,2,0),0)</f>
        <v>REMOVAL TOOL 1-15</v>
      </c>
      <c r="F49" s="187" t="s">
        <v>12114</v>
      </c>
      <c r="G49" s="79" t="s">
        <v>109</v>
      </c>
      <c r="H49" s="919">
        <f>IFERROR(IF(G49="FOH",VLOOKUP(C49,'PRICE LIST'!E:Z,20,0),IF(G49="OPEX",VLOOKUP(C49,'PRICE LIST'!E:Z,21,0),0)),0)</f>
        <v>0</v>
      </c>
      <c r="I49" s="919">
        <f>IFERROR(IF(G49="FOH",VLOOKUP(H49,'PRICE LIST'!X:Z,3,0),IF(G49="OPEX",VLOOKUP(H49,'PRICE LIST'!Y:Z,2,0),0)),0)</f>
        <v>0</v>
      </c>
      <c r="J49" s="79" t="s">
        <v>34</v>
      </c>
      <c r="K49" s="79" t="s">
        <v>183</v>
      </c>
      <c r="L49" s="75" t="str">
        <f>IFERROR(VLOOKUP(K49,BS:BV,3,0),0)</f>
        <v>ALL</v>
      </c>
      <c r="M49" s="75" t="str">
        <f>IFERROR(VLOOKUP(K49,BS:BV,4,0),0)</f>
        <v>ALL</v>
      </c>
      <c r="N49" s="75" t="str">
        <f>IFERROR(VLOOKUP(C49,'PRICE LIST'!E:M,3,0),0)</f>
        <v>PCS</v>
      </c>
      <c r="O49" s="75" t="str">
        <f>IFERROR(VLOOKUP(C49,'PRICE LIST'!E:M,5,0),0)</f>
        <v>USD</v>
      </c>
      <c r="P49" s="927">
        <f>IFERROR(VLOOKUP(C49,'PRICE LIST'!E:Z,8,0),0)</f>
        <v>6.41</v>
      </c>
      <c r="Q49" s="75">
        <f>IFERROR(VLOOKUP(C49,'PRICE LIST'!E:Z,9,0),0)</f>
        <v>6.41</v>
      </c>
      <c r="R49" s="75">
        <f>IFERROR(VLOOKUP(C49,'PRICE LIST'!E:Z,10,0),0)</f>
        <v>6.41</v>
      </c>
      <c r="S49" s="75">
        <f>IFERROR(VLOOKUP(C49,'PRICE LIST'!E:Z,11,0),0)</f>
        <v>6.41</v>
      </c>
      <c r="T49" s="75">
        <f>IFERROR(VLOOKUP(C49,'PRICE LIST'!E:Z,12,0),0)</f>
        <v>6.41</v>
      </c>
      <c r="U49" s="75">
        <f>IFERROR(VLOOKUP(C49,'PRICE LIST'!E:Z,13,0),0)</f>
        <v>6.41</v>
      </c>
      <c r="V49" s="75">
        <f>IFERROR(VLOOKUP(C49,'PRICE LIST'!E:Z,14,0),0)</f>
        <v>6.41</v>
      </c>
      <c r="W49" s="75">
        <f>IFERROR(VLOOKUP(C49,'PRICE LIST'!E:Z,15,0),0)</f>
        <v>6.41</v>
      </c>
      <c r="X49" s="75">
        <f>IFERROR(VLOOKUP(C49,'PRICE LIST'!E:Z,16,0),0)</f>
        <v>6.41</v>
      </c>
      <c r="Y49" s="75">
        <f>IFERROR(VLOOKUP(C49,'PRICE LIST'!E:Z,17,0),0)</f>
        <v>6.41</v>
      </c>
      <c r="Z49" s="75">
        <f>IFERROR(VLOOKUP(C49,'PRICE LIST'!E:Z,18,0),0)</f>
        <v>6.41</v>
      </c>
      <c r="AA49" s="75">
        <f>IFERROR(VLOOKUP(C49,'PRICE LIST'!E:Z,19,0),0)</f>
        <v>6.41</v>
      </c>
      <c r="AB49" s="180">
        <f t="shared" si="1"/>
        <v>6.41</v>
      </c>
      <c r="AC49" s="180">
        <f t="shared" si="2"/>
        <v>6.41</v>
      </c>
      <c r="AD49" s="180">
        <f t="shared" si="3"/>
        <v>6.41</v>
      </c>
      <c r="AE49" s="180">
        <f t="shared" si="4"/>
        <v>6.41</v>
      </c>
      <c r="AF49" s="180">
        <f t="shared" si="5"/>
        <v>6.41</v>
      </c>
      <c r="AG49" s="180">
        <f t="shared" si="6"/>
        <v>6.41</v>
      </c>
      <c r="AH49" s="180">
        <f t="shared" si="7"/>
        <v>6.41</v>
      </c>
      <c r="AI49" s="180">
        <f t="shared" si="8"/>
        <v>6.41</v>
      </c>
      <c r="AJ49" s="180">
        <f t="shared" si="9"/>
        <v>6.41</v>
      </c>
      <c r="AK49" s="180">
        <f t="shared" si="10"/>
        <v>6.41</v>
      </c>
      <c r="AL49" s="180">
        <f t="shared" si="11"/>
        <v>6.41</v>
      </c>
      <c r="AM49" s="180">
        <f t="shared" si="12"/>
        <v>6.41</v>
      </c>
      <c r="AN49" s="549"/>
      <c r="AO49" s="549"/>
      <c r="AP49" s="549"/>
      <c r="AQ49" s="549">
        <v>4</v>
      </c>
      <c r="AR49" s="549"/>
      <c r="AS49" s="549"/>
      <c r="AT49" s="549"/>
      <c r="AU49" s="549"/>
      <c r="AV49" s="549"/>
      <c r="AW49" s="549"/>
      <c r="AX49" s="549"/>
      <c r="AY49" s="549"/>
      <c r="AZ49" s="75">
        <f t="shared" si="13"/>
        <v>4</v>
      </c>
      <c r="BA49" s="77">
        <f t="shared" si="14"/>
        <v>0.33333333333333331</v>
      </c>
      <c r="BB49" s="47"/>
      <c r="BC49" s="78">
        <f t="shared" si="15"/>
        <v>0</v>
      </c>
      <c r="BD49" s="78">
        <f t="shared" si="16"/>
        <v>0</v>
      </c>
      <c r="BE49" s="78">
        <f t="shared" si="17"/>
        <v>0</v>
      </c>
      <c r="BF49" s="78">
        <f t="shared" si="18"/>
        <v>25.64</v>
      </c>
      <c r="BG49" s="78">
        <f t="shared" si="19"/>
        <v>0</v>
      </c>
      <c r="BH49" s="78">
        <f t="shared" si="20"/>
        <v>0</v>
      </c>
      <c r="BI49" s="78">
        <f t="shared" si="21"/>
        <v>0</v>
      </c>
      <c r="BJ49" s="78">
        <f t="shared" si="22"/>
        <v>0</v>
      </c>
      <c r="BK49" s="78">
        <f t="shared" si="23"/>
        <v>0</v>
      </c>
      <c r="BL49" s="78">
        <f t="shared" si="24"/>
        <v>0</v>
      </c>
      <c r="BM49" s="78">
        <f t="shared" si="25"/>
        <v>0</v>
      </c>
      <c r="BN49" s="78">
        <f t="shared" si="26"/>
        <v>0</v>
      </c>
      <c r="BO49" s="78">
        <f t="shared" si="27"/>
        <v>25.64</v>
      </c>
      <c r="BP49" s="78">
        <f t="shared" si="28"/>
        <v>2.1366666666666667</v>
      </c>
      <c r="BR49" s="714"/>
      <c r="BS49" s="714" t="s">
        <v>166</v>
      </c>
      <c r="BT49" s="714" t="s">
        <v>166</v>
      </c>
      <c r="BU49" s="714" t="s">
        <v>166</v>
      </c>
      <c r="BV49" s="714" t="s">
        <v>179</v>
      </c>
      <c r="BW49" s="714"/>
    </row>
    <row r="50" spans="1:75" customFormat="1">
      <c r="A50" s="79" t="s">
        <v>7127</v>
      </c>
      <c r="B50" s="74"/>
      <c r="C50" s="551" t="s">
        <v>6976</v>
      </c>
      <c r="D50" s="75" t="str">
        <f>INDEX('PRICE LIST'!$D:$D,MATCH(INSIDENTAL!C50,'PRICE LIST'!$E:$E,0))</f>
        <v>GAUGE</v>
      </c>
      <c r="E50" s="919" t="str">
        <f>IFERROR(VLOOKUP(C50,'PRICE LIST'!E:M,2,0),0)</f>
        <v>TENSION GAUGE 300CN</v>
      </c>
      <c r="F50" s="187" t="s">
        <v>12109</v>
      </c>
      <c r="G50" s="79" t="s">
        <v>109</v>
      </c>
      <c r="H50" s="919">
        <f>IFERROR(IF(G50="FOH",VLOOKUP(C50,'PRICE LIST'!E:Z,20,0),IF(G50="OPEX",VLOOKUP(C50,'PRICE LIST'!E:Z,21,0),0)),0)</f>
        <v>0</v>
      </c>
      <c r="I50" s="919">
        <f>IFERROR(IF(G50="FOH",VLOOKUP(H50,'PRICE LIST'!X:Z,3,0),IF(G50="OPEX",VLOOKUP(H50,'PRICE LIST'!Y:Z,2,0),0)),0)</f>
        <v>0</v>
      </c>
      <c r="J50" s="79" t="s">
        <v>34</v>
      </c>
      <c r="K50" s="79" t="s">
        <v>183</v>
      </c>
      <c r="L50" s="75" t="str">
        <f>IFERROR(VLOOKUP(K50,BS:BV,3,0),0)</f>
        <v>ALL</v>
      </c>
      <c r="M50" s="75" t="str">
        <f>IFERROR(VLOOKUP(K50,BS:BV,4,0),0)</f>
        <v>ALL</v>
      </c>
      <c r="N50" s="75" t="str">
        <f>IFERROR(VLOOKUP(C50,'PRICE LIST'!E:M,3,0),0)</f>
        <v>PCS</v>
      </c>
      <c r="O50" s="75" t="str">
        <f>IFERROR(VLOOKUP(C50,'PRICE LIST'!E:M,5,0),0)</f>
        <v>USD</v>
      </c>
      <c r="P50" s="927">
        <f>IFERROR(VLOOKUP(C50,'PRICE LIST'!E:Z,8,0),0)</f>
        <v>59.68</v>
      </c>
      <c r="Q50" s="75">
        <f>IFERROR(VLOOKUP(C50,'PRICE LIST'!E:Z,9,0),0)</f>
        <v>59.68</v>
      </c>
      <c r="R50" s="75">
        <f>IFERROR(VLOOKUP(C50,'PRICE LIST'!E:Z,10,0),0)</f>
        <v>59.68</v>
      </c>
      <c r="S50" s="75">
        <f>IFERROR(VLOOKUP(C50,'PRICE LIST'!E:Z,11,0),0)</f>
        <v>59.68</v>
      </c>
      <c r="T50" s="75">
        <f>IFERROR(VLOOKUP(C50,'PRICE LIST'!E:Z,12,0),0)</f>
        <v>59.68</v>
      </c>
      <c r="U50" s="75">
        <f>IFERROR(VLOOKUP(C50,'PRICE LIST'!E:Z,13,0),0)</f>
        <v>59.68</v>
      </c>
      <c r="V50" s="75">
        <f>IFERROR(VLOOKUP(C50,'PRICE LIST'!E:Z,14,0),0)</f>
        <v>59.68</v>
      </c>
      <c r="W50" s="75">
        <f>IFERROR(VLOOKUP(C50,'PRICE LIST'!E:Z,15,0),0)</f>
        <v>59.68</v>
      </c>
      <c r="X50" s="75">
        <f>IFERROR(VLOOKUP(C50,'PRICE LIST'!E:Z,16,0),0)</f>
        <v>59.68</v>
      </c>
      <c r="Y50" s="75">
        <f>IFERROR(VLOOKUP(C50,'PRICE LIST'!E:Z,17,0),0)</f>
        <v>59.68</v>
      </c>
      <c r="Z50" s="75">
        <f>IFERROR(VLOOKUP(C50,'PRICE LIST'!E:Z,18,0),0)</f>
        <v>59.68</v>
      </c>
      <c r="AA50" s="75">
        <f>IFERROR(VLOOKUP(C50,'PRICE LIST'!E:Z,19,0),0)</f>
        <v>59.68</v>
      </c>
      <c r="AB50" s="180">
        <f t="shared" si="1"/>
        <v>59.68</v>
      </c>
      <c r="AC50" s="180">
        <f t="shared" si="2"/>
        <v>59.68</v>
      </c>
      <c r="AD50" s="180">
        <f t="shared" si="3"/>
        <v>59.68</v>
      </c>
      <c r="AE50" s="180">
        <f t="shared" si="4"/>
        <v>59.68</v>
      </c>
      <c r="AF50" s="180">
        <f t="shared" si="5"/>
        <v>59.68</v>
      </c>
      <c r="AG50" s="180">
        <f t="shared" si="6"/>
        <v>59.68</v>
      </c>
      <c r="AH50" s="180">
        <f t="shared" si="7"/>
        <v>59.68</v>
      </c>
      <c r="AI50" s="180">
        <f t="shared" si="8"/>
        <v>59.68</v>
      </c>
      <c r="AJ50" s="180">
        <f t="shared" si="9"/>
        <v>59.68</v>
      </c>
      <c r="AK50" s="180">
        <f t="shared" si="10"/>
        <v>59.68</v>
      </c>
      <c r="AL50" s="180">
        <f t="shared" si="11"/>
        <v>59.68</v>
      </c>
      <c r="AM50" s="180">
        <f t="shared" si="12"/>
        <v>59.68</v>
      </c>
      <c r="AN50" s="549"/>
      <c r="AO50" s="549"/>
      <c r="AP50" s="549"/>
      <c r="AQ50" s="549">
        <v>1</v>
      </c>
      <c r="AR50" s="549"/>
      <c r="AS50" s="549"/>
      <c r="AT50" s="549"/>
      <c r="AU50" s="549"/>
      <c r="AV50" s="549"/>
      <c r="AW50" s="549"/>
      <c r="AX50" s="549"/>
      <c r="AY50" s="549"/>
      <c r="AZ50" s="75">
        <f t="shared" si="13"/>
        <v>1</v>
      </c>
      <c r="BA50" s="77">
        <f t="shared" si="14"/>
        <v>8.3333333333333329E-2</v>
      </c>
      <c r="BB50" s="47"/>
      <c r="BC50" s="78">
        <f t="shared" si="15"/>
        <v>0</v>
      </c>
      <c r="BD50" s="78">
        <f t="shared" si="16"/>
        <v>0</v>
      </c>
      <c r="BE50" s="78">
        <f t="shared" si="17"/>
        <v>0</v>
      </c>
      <c r="BF50" s="78">
        <f t="shared" si="18"/>
        <v>59.68</v>
      </c>
      <c r="BG50" s="78">
        <f t="shared" si="19"/>
        <v>0</v>
      </c>
      <c r="BH50" s="78">
        <f t="shared" si="20"/>
        <v>0</v>
      </c>
      <c r="BI50" s="78">
        <f t="shared" si="21"/>
        <v>0</v>
      </c>
      <c r="BJ50" s="78">
        <f t="shared" si="22"/>
        <v>0</v>
      </c>
      <c r="BK50" s="78">
        <f t="shared" si="23"/>
        <v>0</v>
      </c>
      <c r="BL50" s="78">
        <f t="shared" si="24"/>
        <v>0</v>
      </c>
      <c r="BM50" s="78">
        <f t="shared" si="25"/>
        <v>0</v>
      </c>
      <c r="BN50" s="78">
        <f t="shared" si="26"/>
        <v>0</v>
      </c>
      <c r="BO50" s="78">
        <f t="shared" si="27"/>
        <v>59.68</v>
      </c>
      <c r="BP50" s="78">
        <f t="shared" si="28"/>
        <v>4.9733333333333336</v>
      </c>
      <c r="BR50" s="714"/>
      <c r="BS50" s="714" t="s">
        <v>1429</v>
      </c>
      <c r="BT50" s="714" t="s">
        <v>1429</v>
      </c>
      <c r="BU50" s="714" t="s">
        <v>1429</v>
      </c>
      <c r="BV50" s="714" t="s">
        <v>179</v>
      </c>
      <c r="BW50" s="714"/>
    </row>
    <row r="51" spans="1:75" customFormat="1">
      <c r="A51" s="79" t="s">
        <v>7127</v>
      </c>
      <c r="B51" s="74"/>
      <c r="C51" s="551">
        <v>2296411</v>
      </c>
      <c r="D51" s="75" t="str">
        <f>INDEX('PRICE LIST'!$D:$D,MATCH(INSIDENTAL!C51,'PRICE LIST'!$E:$E,0))</f>
        <v>GAUGE</v>
      </c>
      <c r="E51" s="919" t="str">
        <f>IFERROR(VLOOKUP(C51,'PRICE LIST'!E:M,2,0),0)</f>
        <v>FEELER GAUGE</v>
      </c>
      <c r="F51" s="187" t="s">
        <v>12109</v>
      </c>
      <c r="G51" s="79" t="s">
        <v>109</v>
      </c>
      <c r="H51" s="919">
        <f>IFERROR(IF(G51="FOH",VLOOKUP(C51,'PRICE LIST'!E:Z,20,0),IF(G51="OPEX",VLOOKUP(C51,'PRICE LIST'!E:Z,21,0),0)),0)</f>
        <v>0</v>
      </c>
      <c r="I51" s="919">
        <f>IFERROR(IF(G51="FOH",VLOOKUP(H51,'PRICE LIST'!X:Z,3,0),IF(G51="OPEX",VLOOKUP(H51,'PRICE LIST'!Y:Z,2,0),0)),0)</f>
        <v>0</v>
      </c>
      <c r="J51" s="79" t="s">
        <v>34</v>
      </c>
      <c r="K51" s="79" t="s">
        <v>183</v>
      </c>
      <c r="L51" s="75" t="str">
        <f>IFERROR(VLOOKUP(K51,BS:BV,3,0),0)</f>
        <v>ALL</v>
      </c>
      <c r="M51" s="75" t="str">
        <f>IFERROR(VLOOKUP(K51,BS:BV,4,0),0)</f>
        <v>ALL</v>
      </c>
      <c r="N51" s="75" t="str">
        <f>IFERROR(VLOOKUP(C51,'PRICE LIST'!E:M,3,0),0)</f>
        <v>PCS</v>
      </c>
      <c r="O51" s="75" t="str">
        <f>IFERROR(VLOOKUP(C51,'PRICE LIST'!E:M,5,0),0)</f>
        <v>USD</v>
      </c>
      <c r="P51" s="927">
        <f>IFERROR(VLOOKUP(C51,'PRICE LIST'!E:Z,8,0),0)</f>
        <v>9.02</v>
      </c>
      <c r="Q51" s="75">
        <f>IFERROR(VLOOKUP(C51,'PRICE LIST'!E:Z,9,0),0)</f>
        <v>9.02</v>
      </c>
      <c r="R51" s="75">
        <f>IFERROR(VLOOKUP(C51,'PRICE LIST'!E:Z,10,0),0)</f>
        <v>9.02</v>
      </c>
      <c r="S51" s="75">
        <f>IFERROR(VLOOKUP(C51,'PRICE LIST'!E:Z,11,0),0)</f>
        <v>9.02</v>
      </c>
      <c r="T51" s="75">
        <f>IFERROR(VLOOKUP(C51,'PRICE LIST'!E:Z,12,0),0)</f>
        <v>9.02</v>
      </c>
      <c r="U51" s="75">
        <f>IFERROR(VLOOKUP(C51,'PRICE LIST'!E:Z,13,0),0)</f>
        <v>9.02</v>
      </c>
      <c r="V51" s="75">
        <f>IFERROR(VLOOKUP(C51,'PRICE LIST'!E:Z,14,0),0)</f>
        <v>9.02</v>
      </c>
      <c r="W51" s="75">
        <f>IFERROR(VLOOKUP(C51,'PRICE LIST'!E:Z,15,0),0)</f>
        <v>9.02</v>
      </c>
      <c r="X51" s="75">
        <f>IFERROR(VLOOKUP(C51,'PRICE LIST'!E:Z,16,0),0)</f>
        <v>9.02</v>
      </c>
      <c r="Y51" s="75">
        <f>IFERROR(VLOOKUP(C51,'PRICE LIST'!E:Z,17,0),0)</f>
        <v>9.02</v>
      </c>
      <c r="Z51" s="75">
        <f>IFERROR(VLOOKUP(C51,'PRICE LIST'!E:Z,18,0),0)</f>
        <v>9.02</v>
      </c>
      <c r="AA51" s="75">
        <f>IFERROR(VLOOKUP(C51,'PRICE LIST'!E:Z,19,0),0)</f>
        <v>9.02</v>
      </c>
      <c r="AB51" s="180">
        <f t="shared" si="1"/>
        <v>9.02</v>
      </c>
      <c r="AC51" s="180">
        <f t="shared" si="2"/>
        <v>9.02</v>
      </c>
      <c r="AD51" s="180">
        <f t="shared" si="3"/>
        <v>9.02</v>
      </c>
      <c r="AE51" s="180">
        <f t="shared" si="4"/>
        <v>9.02</v>
      </c>
      <c r="AF51" s="180">
        <f t="shared" si="5"/>
        <v>9.02</v>
      </c>
      <c r="AG51" s="180">
        <f t="shared" si="6"/>
        <v>9.02</v>
      </c>
      <c r="AH51" s="180">
        <f t="shared" si="7"/>
        <v>9.02</v>
      </c>
      <c r="AI51" s="180">
        <f t="shared" si="8"/>
        <v>9.02</v>
      </c>
      <c r="AJ51" s="180">
        <f t="shared" si="9"/>
        <v>9.02</v>
      </c>
      <c r="AK51" s="180">
        <f t="shared" si="10"/>
        <v>9.02</v>
      </c>
      <c r="AL51" s="180">
        <f t="shared" si="11"/>
        <v>9.02</v>
      </c>
      <c r="AM51" s="180">
        <f t="shared" si="12"/>
        <v>9.02</v>
      </c>
      <c r="AN51" s="549"/>
      <c r="AO51" s="549"/>
      <c r="AP51" s="549"/>
      <c r="AQ51" s="549">
        <v>1</v>
      </c>
      <c r="AR51" s="549"/>
      <c r="AS51" s="549"/>
      <c r="AT51" s="549"/>
      <c r="AU51" s="549"/>
      <c r="AV51" s="549"/>
      <c r="AW51" s="549"/>
      <c r="AX51" s="549"/>
      <c r="AY51" s="549"/>
      <c r="AZ51" s="75">
        <f t="shared" si="13"/>
        <v>1</v>
      </c>
      <c r="BA51" s="77">
        <f t="shared" si="14"/>
        <v>8.3333333333333329E-2</v>
      </c>
      <c r="BB51" s="47"/>
      <c r="BC51" s="78">
        <f t="shared" si="15"/>
        <v>0</v>
      </c>
      <c r="BD51" s="78">
        <f t="shared" si="16"/>
        <v>0</v>
      </c>
      <c r="BE51" s="78">
        <f t="shared" si="17"/>
        <v>0</v>
      </c>
      <c r="BF51" s="78">
        <f t="shared" si="18"/>
        <v>9.02</v>
      </c>
      <c r="BG51" s="78">
        <f t="shared" si="19"/>
        <v>0</v>
      </c>
      <c r="BH51" s="78">
        <f t="shared" si="20"/>
        <v>0</v>
      </c>
      <c r="BI51" s="78">
        <f t="shared" si="21"/>
        <v>0</v>
      </c>
      <c r="BJ51" s="78">
        <f t="shared" si="22"/>
        <v>0</v>
      </c>
      <c r="BK51" s="78">
        <f t="shared" si="23"/>
        <v>0</v>
      </c>
      <c r="BL51" s="78">
        <f t="shared" si="24"/>
        <v>0</v>
      </c>
      <c r="BM51" s="78">
        <f t="shared" si="25"/>
        <v>0</v>
      </c>
      <c r="BN51" s="78">
        <f t="shared" si="26"/>
        <v>0</v>
      </c>
      <c r="BO51" s="78">
        <f t="shared" si="27"/>
        <v>9.02</v>
      </c>
      <c r="BP51" s="78">
        <f t="shared" si="28"/>
        <v>0.75166666666666659</v>
      </c>
      <c r="BR51" s="714"/>
      <c r="BS51" s="714" t="s">
        <v>1428</v>
      </c>
      <c r="BT51" s="714" t="s">
        <v>1428</v>
      </c>
      <c r="BU51" s="714" t="s">
        <v>1428</v>
      </c>
      <c r="BV51" s="714" t="s">
        <v>179</v>
      </c>
      <c r="BW51" s="714"/>
    </row>
    <row r="52" spans="1:75" customFormat="1">
      <c r="A52" s="79" t="s">
        <v>7127</v>
      </c>
      <c r="B52" s="74"/>
      <c r="C52" s="79" t="s">
        <v>12103</v>
      </c>
      <c r="D52" s="75" t="str">
        <f>INDEX('PRICE LIST'!$D:$D,MATCH(INSIDENTAL!C52,'PRICE LIST'!$E:$E,0))</f>
        <v>CHECK STICK</v>
      </c>
      <c r="E52" s="919" t="str">
        <f>IFERROR(VLOOKUP(C52,'PRICE LIST'!E:M,2,0),0)</f>
        <v>PIN SWING CHECK STICK</v>
      </c>
      <c r="F52" s="187" t="s">
        <v>12109</v>
      </c>
      <c r="G52" s="79" t="s">
        <v>109</v>
      </c>
      <c r="H52" s="919">
        <f>IFERROR(IF(G52="FOH",VLOOKUP(C52,'PRICE LIST'!E:Z,20,0),IF(G52="OPEX",VLOOKUP(C52,'PRICE LIST'!E:Z,21,0),0)),0)</f>
        <v>0</v>
      </c>
      <c r="I52" s="919">
        <f>IFERROR(IF(G52="FOH",VLOOKUP(H52,'PRICE LIST'!X:Z,3,0),IF(G52="OPEX",VLOOKUP(H52,'PRICE LIST'!Y:Z,2,0),0)),0)</f>
        <v>0</v>
      </c>
      <c r="J52" s="79" t="s">
        <v>34</v>
      </c>
      <c r="K52" s="79" t="s">
        <v>183</v>
      </c>
      <c r="L52" s="75" t="str">
        <f>IFERROR(VLOOKUP(K52,BS:BV,3,0),0)</f>
        <v>ALL</v>
      </c>
      <c r="M52" s="75" t="str">
        <f>IFERROR(VLOOKUP(K52,BS:BV,4,0),0)</f>
        <v>ALL</v>
      </c>
      <c r="N52" s="75" t="str">
        <f>IFERROR(VLOOKUP(C52,'PRICE LIST'!E:M,3,0),0)</f>
        <v>PCS</v>
      </c>
      <c r="O52" s="75" t="str">
        <f>IFERROR(VLOOKUP(C52,'PRICE LIST'!E:M,5,0),0)</f>
        <v>USD</v>
      </c>
      <c r="P52" s="927">
        <f>IFERROR(VLOOKUP(C52,'PRICE LIST'!E:Z,8,0),0)</f>
        <v>2.12</v>
      </c>
      <c r="Q52" s="75">
        <f>IFERROR(VLOOKUP(C52,'PRICE LIST'!E:Z,9,0),0)</f>
        <v>2.12</v>
      </c>
      <c r="R52" s="75">
        <f>IFERROR(VLOOKUP(C52,'PRICE LIST'!E:Z,10,0),0)</f>
        <v>2.12</v>
      </c>
      <c r="S52" s="75">
        <f>IFERROR(VLOOKUP(C52,'PRICE LIST'!E:Z,11,0),0)</f>
        <v>2.12</v>
      </c>
      <c r="T52" s="75">
        <f>IFERROR(VLOOKUP(C52,'PRICE LIST'!E:Z,12,0),0)</f>
        <v>2.12</v>
      </c>
      <c r="U52" s="75">
        <f>IFERROR(VLOOKUP(C52,'PRICE LIST'!E:Z,13,0),0)</f>
        <v>2.12</v>
      </c>
      <c r="V52" s="75">
        <f>IFERROR(VLOOKUP(C52,'PRICE LIST'!E:Z,14,0),0)</f>
        <v>2.12</v>
      </c>
      <c r="W52" s="75">
        <f>IFERROR(VLOOKUP(C52,'PRICE LIST'!E:Z,15,0),0)</f>
        <v>2.12</v>
      </c>
      <c r="X52" s="75">
        <f>IFERROR(VLOOKUP(C52,'PRICE LIST'!E:Z,16,0),0)</f>
        <v>2.12</v>
      </c>
      <c r="Y52" s="75">
        <f>IFERROR(VLOOKUP(C52,'PRICE LIST'!E:Z,17,0),0)</f>
        <v>2.12</v>
      </c>
      <c r="Z52" s="75">
        <f>IFERROR(VLOOKUP(C52,'PRICE LIST'!E:Z,18,0),0)</f>
        <v>2.12</v>
      </c>
      <c r="AA52" s="75">
        <f>IFERROR(VLOOKUP(C52,'PRICE LIST'!E:Z,19,0),0)</f>
        <v>2.12</v>
      </c>
      <c r="AB52" s="180">
        <f t="shared" si="1"/>
        <v>2.12</v>
      </c>
      <c r="AC52" s="180">
        <f t="shared" si="2"/>
        <v>2.12</v>
      </c>
      <c r="AD52" s="180">
        <f t="shared" si="3"/>
        <v>2.12</v>
      </c>
      <c r="AE52" s="180">
        <f t="shared" si="4"/>
        <v>2.12</v>
      </c>
      <c r="AF52" s="180">
        <f t="shared" si="5"/>
        <v>2.12</v>
      </c>
      <c r="AG52" s="180">
        <f t="shared" si="6"/>
        <v>2.12</v>
      </c>
      <c r="AH52" s="180">
        <f t="shared" si="7"/>
        <v>2.12</v>
      </c>
      <c r="AI52" s="180">
        <f t="shared" si="8"/>
        <v>2.12</v>
      </c>
      <c r="AJ52" s="180">
        <f t="shared" si="9"/>
        <v>2.12</v>
      </c>
      <c r="AK52" s="180">
        <f t="shared" si="10"/>
        <v>2.12</v>
      </c>
      <c r="AL52" s="180">
        <f t="shared" si="11"/>
        <v>2.12</v>
      </c>
      <c r="AM52" s="180">
        <f t="shared" si="12"/>
        <v>2.12</v>
      </c>
      <c r="AN52" s="549"/>
      <c r="AO52" s="549"/>
      <c r="AP52" s="549"/>
      <c r="AQ52" s="549">
        <v>1</v>
      </c>
      <c r="AR52" s="549"/>
      <c r="AS52" s="549"/>
      <c r="AT52" s="549"/>
      <c r="AU52" s="549"/>
      <c r="AV52" s="549"/>
      <c r="AW52" s="549"/>
      <c r="AX52" s="549"/>
      <c r="AY52" s="549"/>
      <c r="AZ52" s="75">
        <f t="shared" si="13"/>
        <v>1</v>
      </c>
      <c r="BA52" s="77">
        <f t="shared" si="14"/>
        <v>8.3333333333333329E-2</v>
      </c>
      <c r="BB52" s="47"/>
      <c r="BC52" s="78">
        <f t="shared" si="15"/>
        <v>0</v>
      </c>
      <c r="BD52" s="78">
        <f t="shared" si="16"/>
        <v>0</v>
      </c>
      <c r="BE52" s="78">
        <f t="shared" si="17"/>
        <v>0</v>
      </c>
      <c r="BF52" s="78">
        <f t="shared" si="18"/>
        <v>2.12</v>
      </c>
      <c r="BG52" s="78">
        <f t="shared" si="19"/>
        <v>0</v>
      </c>
      <c r="BH52" s="78">
        <f t="shared" si="20"/>
        <v>0</v>
      </c>
      <c r="BI52" s="78">
        <f t="shared" si="21"/>
        <v>0</v>
      </c>
      <c r="BJ52" s="78">
        <f t="shared" si="22"/>
        <v>0</v>
      </c>
      <c r="BK52" s="78">
        <f t="shared" si="23"/>
        <v>0</v>
      </c>
      <c r="BL52" s="78">
        <f t="shared" si="24"/>
        <v>0</v>
      </c>
      <c r="BM52" s="78">
        <f t="shared" si="25"/>
        <v>0</v>
      </c>
      <c r="BN52" s="78">
        <f t="shared" si="26"/>
        <v>0</v>
      </c>
      <c r="BO52" s="78">
        <f t="shared" si="27"/>
        <v>2.12</v>
      </c>
      <c r="BP52" s="78">
        <f t="shared" si="28"/>
        <v>0.17666666666666667</v>
      </c>
      <c r="BR52" s="714"/>
      <c r="BS52" s="714" t="s">
        <v>195</v>
      </c>
      <c r="BT52" s="714" t="s">
        <v>1444</v>
      </c>
      <c r="BU52" s="714" t="s">
        <v>1476</v>
      </c>
      <c r="BV52" s="714" t="s">
        <v>179</v>
      </c>
      <c r="BW52" s="714"/>
    </row>
    <row r="53" spans="1:75" customFormat="1">
      <c r="A53" s="79" t="s">
        <v>7127</v>
      </c>
      <c r="B53" s="74"/>
      <c r="C53" s="79" t="s">
        <v>12104</v>
      </c>
      <c r="D53" s="75" t="str">
        <f>INDEX('PRICE LIST'!$D:$D,MATCH(INSIDENTAL!C53,'PRICE LIST'!$E:$E,0))</f>
        <v>CHECK STICK</v>
      </c>
      <c r="E53" s="919" t="str">
        <f>IFERROR(VLOOKUP(C53,'PRICE LIST'!E:M,2,0),0)</f>
        <v>PIN CONTINUTIY CHECK STICK</v>
      </c>
      <c r="F53" s="187" t="s">
        <v>12109</v>
      </c>
      <c r="G53" s="79" t="s">
        <v>109</v>
      </c>
      <c r="H53" s="919">
        <f>IFERROR(IF(G53="FOH",VLOOKUP(C53,'PRICE LIST'!E:Z,20,0),IF(G53="OPEX",VLOOKUP(C53,'PRICE LIST'!E:Z,21,0),0)),0)</f>
        <v>0</v>
      </c>
      <c r="I53" s="919">
        <f>IFERROR(IF(G53="FOH",VLOOKUP(H53,'PRICE LIST'!X:Z,3,0),IF(G53="OPEX",VLOOKUP(H53,'PRICE LIST'!Y:Z,2,0),0)),0)</f>
        <v>0</v>
      </c>
      <c r="J53" s="79" t="s">
        <v>34</v>
      </c>
      <c r="K53" s="79" t="s">
        <v>183</v>
      </c>
      <c r="L53" s="75" t="str">
        <f>IFERROR(VLOOKUP(K53,BS:BV,3,0),0)</f>
        <v>ALL</v>
      </c>
      <c r="M53" s="75" t="str">
        <f>IFERROR(VLOOKUP(K53,BS:BV,4,0),0)</f>
        <v>ALL</v>
      </c>
      <c r="N53" s="75" t="str">
        <f>IFERROR(VLOOKUP(C53,'PRICE LIST'!E:M,3,0),0)</f>
        <v>PCS</v>
      </c>
      <c r="O53" s="75" t="str">
        <f>IFERROR(VLOOKUP(C53,'PRICE LIST'!E:M,5,0),0)</f>
        <v>USD</v>
      </c>
      <c r="P53" s="927">
        <f>IFERROR(VLOOKUP(C53,'PRICE LIST'!E:Z,8,0),0)</f>
        <v>1.47</v>
      </c>
      <c r="Q53" s="75">
        <f>IFERROR(VLOOKUP(C53,'PRICE LIST'!E:Z,9,0),0)</f>
        <v>1.47</v>
      </c>
      <c r="R53" s="75">
        <f>IFERROR(VLOOKUP(C53,'PRICE LIST'!E:Z,10,0),0)</f>
        <v>1.47</v>
      </c>
      <c r="S53" s="75">
        <f>IFERROR(VLOOKUP(C53,'PRICE LIST'!E:Z,11,0),0)</f>
        <v>1.47</v>
      </c>
      <c r="T53" s="75">
        <f>IFERROR(VLOOKUP(C53,'PRICE LIST'!E:Z,12,0),0)</f>
        <v>1.47</v>
      </c>
      <c r="U53" s="75">
        <f>IFERROR(VLOOKUP(C53,'PRICE LIST'!E:Z,13,0),0)</f>
        <v>1.47</v>
      </c>
      <c r="V53" s="75">
        <f>IFERROR(VLOOKUP(C53,'PRICE LIST'!E:Z,14,0),0)</f>
        <v>1.47</v>
      </c>
      <c r="W53" s="75">
        <f>IFERROR(VLOOKUP(C53,'PRICE LIST'!E:Z,15,0),0)</f>
        <v>1.47</v>
      </c>
      <c r="X53" s="75">
        <f>IFERROR(VLOOKUP(C53,'PRICE LIST'!E:Z,16,0),0)</f>
        <v>1.47</v>
      </c>
      <c r="Y53" s="75">
        <f>IFERROR(VLOOKUP(C53,'PRICE LIST'!E:Z,17,0),0)</f>
        <v>1.47</v>
      </c>
      <c r="Z53" s="75">
        <f>IFERROR(VLOOKUP(C53,'PRICE LIST'!E:Z,18,0),0)</f>
        <v>1.47</v>
      </c>
      <c r="AA53" s="75">
        <f>IFERROR(VLOOKUP(C53,'PRICE LIST'!E:Z,19,0),0)</f>
        <v>1.47</v>
      </c>
      <c r="AB53" s="180">
        <f t="shared" si="1"/>
        <v>1.47</v>
      </c>
      <c r="AC53" s="180">
        <f t="shared" si="2"/>
        <v>1.47</v>
      </c>
      <c r="AD53" s="180">
        <f t="shared" si="3"/>
        <v>1.47</v>
      </c>
      <c r="AE53" s="180">
        <f t="shared" si="4"/>
        <v>1.47</v>
      </c>
      <c r="AF53" s="180">
        <f t="shared" si="5"/>
        <v>1.47</v>
      </c>
      <c r="AG53" s="180">
        <f t="shared" si="6"/>
        <v>1.47</v>
      </c>
      <c r="AH53" s="180">
        <f t="shared" si="7"/>
        <v>1.47</v>
      </c>
      <c r="AI53" s="180">
        <f t="shared" si="8"/>
        <v>1.47</v>
      </c>
      <c r="AJ53" s="180">
        <f t="shared" si="9"/>
        <v>1.47</v>
      </c>
      <c r="AK53" s="180">
        <f t="shared" si="10"/>
        <v>1.47</v>
      </c>
      <c r="AL53" s="180">
        <f t="shared" si="11"/>
        <v>1.47</v>
      </c>
      <c r="AM53" s="180">
        <f t="shared" si="12"/>
        <v>1.47</v>
      </c>
      <c r="AN53" s="549"/>
      <c r="AO53" s="549"/>
      <c r="AP53" s="549"/>
      <c r="AQ53" s="549">
        <v>1</v>
      </c>
      <c r="AR53" s="549"/>
      <c r="AS53" s="549"/>
      <c r="AT53" s="549"/>
      <c r="AU53" s="549"/>
      <c r="AV53" s="549"/>
      <c r="AW53" s="549"/>
      <c r="AX53" s="549"/>
      <c r="AY53" s="549"/>
      <c r="AZ53" s="75">
        <f t="shared" si="13"/>
        <v>1</v>
      </c>
      <c r="BA53" s="77">
        <f t="shared" si="14"/>
        <v>8.3333333333333329E-2</v>
      </c>
      <c r="BB53" s="47"/>
      <c r="BC53" s="78">
        <f t="shared" si="15"/>
        <v>0</v>
      </c>
      <c r="BD53" s="78">
        <f t="shared" si="16"/>
        <v>0</v>
      </c>
      <c r="BE53" s="78">
        <f t="shared" si="17"/>
        <v>0</v>
      </c>
      <c r="BF53" s="78">
        <f t="shared" si="18"/>
        <v>1.47</v>
      </c>
      <c r="BG53" s="78">
        <f t="shared" si="19"/>
        <v>0</v>
      </c>
      <c r="BH53" s="78">
        <f t="shared" si="20"/>
        <v>0</v>
      </c>
      <c r="BI53" s="78">
        <f t="shared" si="21"/>
        <v>0</v>
      </c>
      <c r="BJ53" s="78">
        <f t="shared" si="22"/>
        <v>0</v>
      </c>
      <c r="BK53" s="78">
        <f t="shared" si="23"/>
        <v>0</v>
      </c>
      <c r="BL53" s="78">
        <f t="shared" si="24"/>
        <v>0</v>
      </c>
      <c r="BM53" s="78">
        <f t="shared" si="25"/>
        <v>0</v>
      </c>
      <c r="BN53" s="78">
        <f t="shared" si="26"/>
        <v>0</v>
      </c>
      <c r="BO53" s="78">
        <f t="shared" si="27"/>
        <v>1.47</v>
      </c>
      <c r="BP53" s="78">
        <f t="shared" si="28"/>
        <v>0.1225</v>
      </c>
      <c r="BR53" s="714"/>
      <c r="BS53" s="714" t="s">
        <v>1468</v>
      </c>
      <c r="BT53" s="714" t="s">
        <v>1473</v>
      </c>
      <c r="BU53" s="714" t="s">
        <v>1476</v>
      </c>
      <c r="BV53" s="714" t="s">
        <v>179</v>
      </c>
      <c r="BW53" s="714"/>
    </row>
    <row r="54" spans="1:75" customFormat="1">
      <c r="A54" s="79" t="s">
        <v>7127</v>
      </c>
      <c r="B54" s="74"/>
      <c r="C54" s="79" t="s">
        <v>8295</v>
      </c>
      <c r="D54" s="75" t="str">
        <f>INDEX('PRICE LIST'!$D:$D,MATCH(INSIDENTAL!C54,'PRICE LIST'!$E:$E,0))</f>
        <v>PIN</v>
      </c>
      <c r="E54" s="919" t="str">
        <f>IFERROR(VLOOKUP(C54,'PRICE LIST'!E:M,2,0),0)</f>
        <v>SW PIN REMOVE JIG OUTER</v>
      </c>
      <c r="F54" s="187" t="s">
        <v>12109</v>
      </c>
      <c r="G54" s="79" t="s">
        <v>109</v>
      </c>
      <c r="H54" s="919">
        <f>IFERROR(IF(G54="FOH",VLOOKUP(C54,'PRICE LIST'!E:Z,20,0),IF(G54="OPEX",VLOOKUP(C54,'PRICE LIST'!E:Z,21,0),0)),0)</f>
        <v>0</v>
      </c>
      <c r="I54" s="919">
        <f>IFERROR(IF(G54="FOH",VLOOKUP(H54,'PRICE LIST'!X:Z,3,0),IF(G54="OPEX",VLOOKUP(H54,'PRICE LIST'!Y:Z,2,0),0)),0)</f>
        <v>0</v>
      </c>
      <c r="J54" s="79" t="s">
        <v>34</v>
      </c>
      <c r="K54" s="79" t="s">
        <v>183</v>
      </c>
      <c r="L54" s="75" t="str">
        <f>IFERROR(VLOOKUP(K54,BS:BV,3,0),0)</f>
        <v>ALL</v>
      </c>
      <c r="M54" s="75" t="str">
        <f>IFERROR(VLOOKUP(K54,BS:BV,4,0),0)</f>
        <v>ALL</v>
      </c>
      <c r="N54" s="75" t="str">
        <f>IFERROR(VLOOKUP(C54,'PRICE LIST'!E:M,3,0),0)</f>
        <v>PCS</v>
      </c>
      <c r="O54" s="75" t="str">
        <f>IFERROR(VLOOKUP(C54,'PRICE LIST'!E:M,5,0),0)</f>
        <v>USD</v>
      </c>
      <c r="P54" s="927">
        <f>IFERROR(VLOOKUP(C54,'PRICE LIST'!E:Z,8,0),0)</f>
        <v>1.31</v>
      </c>
      <c r="Q54" s="75">
        <f>IFERROR(VLOOKUP(C54,'PRICE LIST'!E:Z,9,0),0)</f>
        <v>1.31</v>
      </c>
      <c r="R54" s="75">
        <f>IFERROR(VLOOKUP(C54,'PRICE LIST'!E:Z,10,0),0)</f>
        <v>1.31</v>
      </c>
      <c r="S54" s="75">
        <f>IFERROR(VLOOKUP(C54,'PRICE LIST'!E:Z,11,0),0)</f>
        <v>1.31</v>
      </c>
      <c r="T54" s="75">
        <f>IFERROR(VLOOKUP(C54,'PRICE LIST'!E:Z,12,0),0)</f>
        <v>1.31</v>
      </c>
      <c r="U54" s="75">
        <f>IFERROR(VLOOKUP(C54,'PRICE LIST'!E:Z,13,0),0)</f>
        <v>1.31</v>
      </c>
      <c r="V54" s="75">
        <f>IFERROR(VLOOKUP(C54,'PRICE LIST'!E:Z,14,0),0)</f>
        <v>1.31</v>
      </c>
      <c r="W54" s="75">
        <f>IFERROR(VLOOKUP(C54,'PRICE LIST'!E:Z,15,0),0)</f>
        <v>1.31</v>
      </c>
      <c r="X54" s="75">
        <f>IFERROR(VLOOKUP(C54,'PRICE LIST'!E:Z,16,0),0)</f>
        <v>1.31</v>
      </c>
      <c r="Y54" s="75">
        <f>IFERROR(VLOOKUP(C54,'PRICE LIST'!E:Z,17,0),0)</f>
        <v>1.31</v>
      </c>
      <c r="Z54" s="75">
        <f>IFERROR(VLOOKUP(C54,'PRICE LIST'!E:Z,18,0),0)</f>
        <v>1.31</v>
      </c>
      <c r="AA54" s="75">
        <f>IFERROR(VLOOKUP(C54,'PRICE LIST'!E:Z,19,0),0)</f>
        <v>1.31</v>
      </c>
      <c r="AB54" s="180">
        <f t="shared" si="1"/>
        <v>1.31</v>
      </c>
      <c r="AC54" s="180">
        <f t="shared" si="2"/>
        <v>1.31</v>
      </c>
      <c r="AD54" s="180">
        <f t="shared" si="3"/>
        <v>1.31</v>
      </c>
      <c r="AE54" s="180">
        <f t="shared" si="4"/>
        <v>1.31</v>
      </c>
      <c r="AF54" s="180">
        <f t="shared" si="5"/>
        <v>1.31</v>
      </c>
      <c r="AG54" s="180">
        <f t="shared" si="6"/>
        <v>1.31</v>
      </c>
      <c r="AH54" s="180">
        <f t="shared" si="7"/>
        <v>1.31</v>
      </c>
      <c r="AI54" s="180">
        <f t="shared" si="8"/>
        <v>1.31</v>
      </c>
      <c r="AJ54" s="180">
        <f t="shared" si="9"/>
        <v>1.31</v>
      </c>
      <c r="AK54" s="180">
        <f t="shared" si="10"/>
        <v>1.31</v>
      </c>
      <c r="AL54" s="180">
        <f t="shared" si="11"/>
        <v>1.31</v>
      </c>
      <c r="AM54" s="180">
        <f t="shared" si="12"/>
        <v>1.31</v>
      </c>
      <c r="AN54" s="549"/>
      <c r="AO54" s="549"/>
      <c r="AP54" s="549"/>
      <c r="AQ54" s="549">
        <v>1</v>
      </c>
      <c r="AR54" s="549"/>
      <c r="AS54" s="549"/>
      <c r="AT54" s="549"/>
      <c r="AU54" s="549"/>
      <c r="AV54" s="549"/>
      <c r="AW54" s="549"/>
      <c r="AX54" s="549"/>
      <c r="AY54" s="549"/>
      <c r="AZ54" s="75">
        <f t="shared" si="13"/>
        <v>1</v>
      </c>
      <c r="BA54" s="77">
        <f t="shared" si="14"/>
        <v>8.3333333333333329E-2</v>
      </c>
      <c r="BB54" s="47"/>
      <c r="BC54" s="78">
        <f t="shared" si="15"/>
        <v>0</v>
      </c>
      <c r="BD54" s="78">
        <f t="shared" si="16"/>
        <v>0</v>
      </c>
      <c r="BE54" s="78">
        <f t="shared" si="17"/>
        <v>0</v>
      </c>
      <c r="BF54" s="78">
        <f t="shared" si="18"/>
        <v>1.31</v>
      </c>
      <c r="BG54" s="78">
        <f t="shared" si="19"/>
        <v>0</v>
      </c>
      <c r="BH54" s="78">
        <f t="shared" si="20"/>
        <v>0</v>
      </c>
      <c r="BI54" s="78">
        <f t="shared" si="21"/>
        <v>0</v>
      </c>
      <c r="BJ54" s="78">
        <f t="shared" si="22"/>
        <v>0</v>
      </c>
      <c r="BK54" s="78">
        <f t="shared" si="23"/>
        <v>0</v>
      </c>
      <c r="BL54" s="78">
        <f t="shared" si="24"/>
        <v>0</v>
      </c>
      <c r="BM54" s="78">
        <f t="shared" si="25"/>
        <v>0</v>
      </c>
      <c r="BN54" s="78">
        <f t="shared" si="26"/>
        <v>0</v>
      </c>
      <c r="BO54" s="78">
        <f t="shared" si="27"/>
        <v>1.31</v>
      </c>
      <c r="BP54" s="78">
        <f t="shared" si="28"/>
        <v>0.10916666666666668</v>
      </c>
      <c r="BR54" s="714"/>
      <c r="BS54" s="714" t="s">
        <v>196</v>
      </c>
      <c r="BT54" s="714" t="s">
        <v>1445</v>
      </c>
      <c r="BU54" s="714" t="s">
        <v>1476</v>
      </c>
      <c r="BV54" s="714" t="s">
        <v>179</v>
      </c>
      <c r="BW54" s="714"/>
    </row>
    <row r="55" spans="1:75" customFormat="1">
      <c r="A55" s="79" t="s">
        <v>7127</v>
      </c>
      <c r="B55" s="74"/>
      <c r="C55" s="79" t="s">
        <v>12105</v>
      </c>
      <c r="D55" s="75" t="str">
        <f>INDEX('PRICE LIST'!$D:$D,MATCH(INSIDENTAL!C55,'PRICE LIST'!$E:$E,0))</f>
        <v>PIN</v>
      </c>
      <c r="E55" s="919" t="str">
        <f>IFERROR(VLOOKUP(C55,'PRICE LIST'!E:M,2,0),0)</f>
        <v>SW PIN REMOVE JIG INNER</v>
      </c>
      <c r="F55" s="187" t="s">
        <v>12109</v>
      </c>
      <c r="G55" s="79" t="s">
        <v>109</v>
      </c>
      <c r="H55" s="919">
        <f>IFERROR(IF(G55="FOH",VLOOKUP(C55,'PRICE LIST'!E:Z,20,0),IF(G55="OPEX",VLOOKUP(C55,'PRICE LIST'!E:Z,21,0),0)),0)</f>
        <v>0</v>
      </c>
      <c r="I55" s="919">
        <f>IFERROR(IF(G55="FOH",VLOOKUP(H55,'PRICE LIST'!X:Z,3,0),IF(G55="OPEX",VLOOKUP(H55,'PRICE LIST'!Y:Z,2,0),0)),0)</f>
        <v>0</v>
      </c>
      <c r="J55" s="79" t="s">
        <v>34</v>
      </c>
      <c r="K55" s="79" t="s">
        <v>183</v>
      </c>
      <c r="L55" s="75" t="str">
        <f>IFERROR(VLOOKUP(K55,BS:BV,3,0),0)</f>
        <v>ALL</v>
      </c>
      <c r="M55" s="75" t="str">
        <f>IFERROR(VLOOKUP(K55,BS:BV,4,0),0)</f>
        <v>ALL</v>
      </c>
      <c r="N55" s="75" t="str">
        <f>IFERROR(VLOOKUP(C55,'PRICE LIST'!E:M,3,0),0)</f>
        <v>PCS</v>
      </c>
      <c r="O55" s="75" t="str">
        <f>IFERROR(VLOOKUP(C55,'PRICE LIST'!E:M,5,0),0)</f>
        <v>USD</v>
      </c>
      <c r="P55" s="927">
        <f>IFERROR(VLOOKUP(C55,'PRICE LIST'!E:Z,8,0),0)</f>
        <v>2.2999999999999998</v>
      </c>
      <c r="Q55" s="75">
        <f>IFERROR(VLOOKUP(C55,'PRICE LIST'!E:Z,9,0),0)</f>
        <v>2.2999999999999998</v>
      </c>
      <c r="R55" s="75">
        <f>IFERROR(VLOOKUP(C55,'PRICE LIST'!E:Z,10,0),0)</f>
        <v>2.2999999999999998</v>
      </c>
      <c r="S55" s="75">
        <f>IFERROR(VLOOKUP(C55,'PRICE LIST'!E:Z,11,0),0)</f>
        <v>2.2999999999999998</v>
      </c>
      <c r="T55" s="75">
        <f>IFERROR(VLOOKUP(C55,'PRICE LIST'!E:Z,12,0),0)</f>
        <v>2.2999999999999998</v>
      </c>
      <c r="U55" s="75">
        <f>IFERROR(VLOOKUP(C55,'PRICE LIST'!E:Z,13,0),0)</f>
        <v>2.2999999999999998</v>
      </c>
      <c r="V55" s="75">
        <f>IFERROR(VLOOKUP(C55,'PRICE LIST'!E:Z,14,0),0)</f>
        <v>2.2999999999999998</v>
      </c>
      <c r="W55" s="75">
        <f>IFERROR(VLOOKUP(C55,'PRICE LIST'!E:Z,15,0),0)</f>
        <v>2.2999999999999998</v>
      </c>
      <c r="X55" s="75">
        <f>IFERROR(VLOOKUP(C55,'PRICE LIST'!E:Z,16,0),0)</f>
        <v>2.2999999999999998</v>
      </c>
      <c r="Y55" s="75">
        <f>IFERROR(VLOOKUP(C55,'PRICE LIST'!E:Z,17,0),0)</f>
        <v>2.2999999999999998</v>
      </c>
      <c r="Z55" s="75">
        <f>IFERROR(VLOOKUP(C55,'PRICE LIST'!E:Z,18,0),0)</f>
        <v>2.2999999999999998</v>
      </c>
      <c r="AA55" s="75">
        <f>IFERROR(VLOOKUP(C55,'PRICE LIST'!E:Z,19,0),0)</f>
        <v>2.2999999999999998</v>
      </c>
      <c r="AB55" s="180">
        <f t="shared" si="1"/>
        <v>2.2999999999999998</v>
      </c>
      <c r="AC55" s="180">
        <f t="shared" si="2"/>
        <v>2.2999999999999998</v>
      </c>
      <c r="AD55" s="180">
        <f t="shared" si="3"/>
        <v>2.2999999999999998</v>
      </c>
      <c r="AE55" s="180">
        <f t="shared" si="4"/>
        <v>2.2999999999999998</v>
      </c>
      <c r="AF55" s="180">
        <f t="shared" si="5"/>
        <v>2.2999999999999998</v>
      </c>
      <c r="AG55" s="180">
        <f t="shared" si="6"/>
        <v>2.2999999999999998</v>
      </c>
      <c r="AH55" s="180">
        <f t="shared" si="7"/>
        <v>2.2999999999999998</v>
      </c>
      <c r="AI55" s="180">
        <f t="shared" si="8"/>
        <v>2.2999999999999998</v>
      </c>
      <c r="AJ55" s="180">
        <f t="shared" si="9"/>
        <v>2.2999999999999998</v>
      </c>
      <c r="AK55" s="180">
        <f t="shared" si="10"/>
        <v>2.2999999999999998</v>
      </c>
      <c r="AL55" s="180">
        <f t="shared" si="11"/>
        <v>2.2999999999999998</v>
      </c>
      <c r="AM55" s="180">
        <f t="shared" si="12"/>
        <v>2.2999999999999998</v>
      </c>
      <c r="AN55" s="549"/>
      <c r="AO55" s="549"/>
      <c r="AP55" s="549"/>
      <c r="AQ55" s="549">
        <v>1</v>
      </c>
      <c r="AR55" s="549"/>
      <c r="AS55" s="549"/>
      <c r="AT55" s="549"/>
      <c r="AU55" s="549"/>
      <c r="AV55" s="549"/>
      <c r="AW55" s="549"/>
      <c r="AX55" s="549"/>
      <c r="AY55" s="549"/>
      <c r="AZ55" s="75">
        <f t="shared" si="13"/>
        <v>1</v>
      </c>
      <c r="BA55" s="77">
        <f t="shared" si="14"/>
        <v>8.3333333333333329E-2</v>
      </c>
      <c r="BB55" s="47"/>
      <c r="BC55" s="78">
        <f t="shared" si="15"/>
        <v>0</v>
      </c>
      <c r="BD55" s="78">
        <f t="shared" si="16"/>
        <v>0</v>
      </c>
      <c r="BE55" s="78">
        <f t="shared" si="17"/>
        <v>0</v>
      </c>
      <c r="BF55" s="78">
        <f t="shared" si="18"/>
        <v>2.2999999999999998</v>
      </c>
      <c r="BG55" s="78">
        <f t="shared" si="19"/>
        <v>0</v>
      </c>
      <c r="BH55" s="78">
        <f t="shared" si="20"/>
        <v>0</v>
      </c>
      <c r="BI55" s="78">
        <f t="shared" si="21"/>
        <v>0</v>
      </c>
      <c r="BJ55" s="78">
        <f t="shared" si="22"/>
        <v>0</v>
      </c>
      <c r="BK55" s="78">
        <f t="shared" si="23"/>
        <v>0</v>
      </c>
      <c r="BL55" s="78">
        <f t="shared" si="24"/>
        <v>0</v>
      </c>
      <c r="BM55" s="78">
        <f t="shared" si="25"/>
        <v>0</v>
      </c>
      <c r="BN55" s="78">
        <f t="shared" si="26"/>
        <v>0</v>
      </c>
      <c r="BO55" s="78">
        <f t="shared" si="27"/>
        <v>2.2999999999999998</v>
      </c>
      <c r="BP55" s="78">
        <f t="shared" si="28"/>
        <v>0.19166666666666665</v>
      </c>
      <c r="BR55" s="714"/>
      <c r="BS55" s="714" t="s">
        <v>197</v>
      </c>
      <c r="BT55" s="714" t="s">
        <v>1446</v>
      </c>
      <c r="BU55" s="714" t="s">
        <v>1476</v>
      </c>
      <c r="BV55" s="714" t="s">
        <v>179</v>
      </c>
      <c r="BW55" s="714"/>
    </row>
    <row r="56" spans="1:75" customFormat="1">
      <c r="A56" s="79" t="s">
        <v>7127</v>
      </c>
      <c r="B56" s="74"/>
      <c r="C56" s="79" t="s">
        <v>12106</v>
      </c>
      <c r="D56" s="75" t="str">
        <f>INDEX('PRICE LIST'!$D:$D,MATCH(INSIDENTAL!C56,'PRICE LIST'!$E:$E,0))</f>
        <v>PIN</v>
      </c>
      <c r="E56" s="919" t="str">
        <f>IFERROR(VLOOKUP(C56,'PRICE LIST'!E:M,2,0),0)</f>
        <v>SW PIN REMOVE JIG (OUTER)</v>
      </c>
      <c r="F56" s="187" t="s">
        <v>12109</v>
      </c>
      <c r="G56" s="79" t="s">
        <v>109</v>
      </c>
      <c r="H56" s="919">
        <f>IFERROR(IF(G56="FOH",VLOOKUP(C56,'PRICE LIST'!E:Z,20,0),IF(G56="OPEX",VLOOKUP(C56,'PRICE LIST'!E:Z,21,0),0)),0)</f>
        <v>0</v>
      </c>
      <c r="I56" s="919">
        <f>IFERROR(IF(G56="FOH",VLOOKUP(H56,'PRICE LIST'!X:Z,3,0),IF(G56="OPEX",VLOOKUP(H56,'PRICE LIST'!Y:Z,2,0),0)),0)</f>
        <v>0</v>
      </c>
      <c r="J56" s="79" t="s">
        <v>34</v>
      </c>
      <c r="K56" s="79" t="s">
        <v>183</v>
      </c>
      <c r="L56" s="75" t="str">
        <f>IFERROR(VLOOKUP(K56,BS:BV,3,0),0)</f>
        <v>ALL</v>
      </c>
      <c r="M56" s="75" t="str">
        <f>IFERROR(VLOOKUP(K56,BS:BV,4,0),0)</f>
        <v>ALL</v>
      </c>
      <c r="N56" s="75" t="str">
        <f>IFERROR(VLOOKUP(C56,'PRICE LIST'!E:M,3,0),0)</f>
        <v>PCS</v>
      </c>
      <c r="O56" s="75" t="str">
        <f>IFERROR(VLOOKUP(C56,'PRICE LIST'!E:M,5,0),0)</f>
        <v>USD</v>
      </c>
      <c r="P56" s="927">
        <f>IFERROR(VLOOKUP(C56,'PRICE LIST'!E:Z,8,0),0)</f>
        <v>19.3</v>
      </c>
      <c r="Q56" s="75">
        <f>IFERROR(VLOOKUP(C56,'PRICE LIST'!E:Z,9,0),0)</f>
        <v>19.3</v>
      </c>
      <c r="R56" s="75">
        <f>IFERROR(VLOOKUP(C56,'PRICE LIST'!E:Z,10,0),0)</f>
        <v>19.3</v>
      </c>
      <c r="S56" s="75">
        <f>IFERROR(VLOOKUP(C56,'PRICE LIST'!E:Z,11,0),0)</f>
        <v>19.3</v>
      </c>
      <c r="T56" s="75">
        <f>IFERROR(VLOOKUP(C56,'PRICE LIST'!E:Z,12,0),0)</f>
        <v>19.3</v>
      </c>
      <c r="U56" s="75">
        <f>IFERROR(VLOOKUP(C56,'PRICE LIST'!E:Z,13,0),0)</f>
        <v>19.3</v>
      </c>
      <c r="V56" s="75">
        <f>IFERROR(VLOOKUP(C56,'PRICE LIST'!E:Z,14,0),0)</f>
        <v>19.3</v>
      </c>
      <c r="W56" s="75">
        <f>IFERROR(VLOOKUP(C56,'PRICE LIST'!E:Z,15,0),0)</f>
        <v>19.3</v>
      </c>
      <c r="X56" s="75">
        <f>IFERROR(VLOOKUP(C56,'PRICE LIST'!E:Z,16,0),0)</f>
        <v>19.3</v>
      </c>
      <c r="Y56" s="75">
        <f>IFERROR(VLOOKUP(C56,'PRICE LIST'!E:Z,17,0),0)</f>
        <v>19.3</v>
      </c>
      <c r="Z56" s="75">
        <f>IFERROR(VLOOKUP(C56,'PRICE LIST'!E:Z,18,0),0)</f>
        <v>19.3</v>
      </c>
      <c r="AA56" s="75">
        <f>IFERROR(VLOOKUP(C56,'PRICE LIST'!E:Z,19,0),0)</f>
        <v>19.3</v>
      </c>
      <c r="AB56" s="180">
        <f t="shared" si="1"/>
        <v>19.3</v>
      </c>
      <c r="AC56" s="180">
        <f t="shared" si="2"/>
        <v>19.3</v>
      </c>
      <c r="AD56" s="180">
        <f t="shared" si="3"/>
        <v>19.3</v>
      </c>
      <c r="AE56" s="180">
        <f t="shared" si="4"/>
        <v>19.3</v>
      </c>
      <c r="AF56" s="180">
        <f t="shared" si="5"/>
        <v>19.3</v>
      </c>
      <c r="AG56" s="180">
        <f t="shared" si="6"/>
        <v>19.3</v>
      </c>
      <c r="AH56" s="180">
        <f t="shared" si="7"/>
        <v>19.3</v>
      </c>
      <c r="AI56" s="180">
        <f t="shared" si="8"/>
        <v>19.3</v>
      </c>
      <c r="AJ56" s="180">
        <f t="shared" si="9"/>
        <v>19.3</v>
      </c>
      <c r="AK56" s="180">
        <f t="shared" si="10"/>
        <v>19.3</v>
      </c>
      <c r="AL56" s="180">
        <f t="shared" si="11"/>
        <v>19.3</v>
      </c>
      <c r="AM56" s="180">
        <f t="shared" si="12"/>
        <v>19.3</v>
      </c>
      <c r="AN56" s="549"/>
      <c r="AO56" s="549"/>
      <c r="AP56" s="549"/>
      <c r="AQ56" s="549">
        <v>1</v>
      </c>
      <c r="AR56" s="549"/>
      <c r="AS56" s="549"/>
      <c r="AT56" s="549"/>
      <c r="AU56" s="549"/>
      <c r="AV56" s="549"/>
      <c r="AW56" s="549"/>
      <c r="AX56" s="549"/>
      <c r="AY56" s="549"/>
      <c r="AZ56" s="75">
        <f t="shared" si="13"/>
        <v>1</v>
      </c>
      <c r="BA56" s="77">
        <f t="shared" si="14"/>
        <v>8.3333333333333329E-2</v>
      </c>
      <c r="BB56" s="47"/>
      <c r="BC56" s="78">
        <f t="shared" si="15"/>
        <v>0</v>
      </c>
      <c r="BD56" s="78">
        <f t="shared" si="16"/>
        <v>0</v>
      </c>
      <c r="BE56" s="78">
        <f t="shared" si="17"/>
        <v>0</v>
      </c>
      <c r="BF56" s="78">
        <f t="shared" si="18"/>
        <v>19.3</v>
      </c>
      <c r="BG56" s="78">
        <f t="shared" si="19"/>
        <v>0</v>
      </c>
      <c r="BH56" s="78">
        <f t="shared" si="20"/>
        <v>0</v>
      </c>
      <c r="BI56" s="78">
        <f t="shared" si="21"/>
        <v>0</v>
      </c>
      <c r="BJ56" s="78">
        <f t="shared" si="22"/>
        <v>0</v>
      </c>
      <c r="BK56" s="78">
        <f t="shared" si="23"/>
        <v>0</v>
      </c>
      <c r="BL56" s="78">
        <f t="shared" si="24"/>
        <v>0</v>
      </c>
      <c r="BM56" s="78">
        <f t="shared" si="25"/>
        <v>0</v>
      </c>
      <c r="BN56" s="78">
        <f t="shared" si="26"/>
        <v>0</v>
      </c>
      <c r="BO56" s="78">
        <f t="shared" si="27"/>
        <v>19.3</v>
      </c>
      <c r="BP56" s="78">
        <f t="shared" si="28"/>
        <v>1.6083333333333334</v>
      </c>
      <c r="BR56" s="714"/>
      <c r="BS56" s="714" t="s">
        <v>198</v>
      </c>
      <c r="BT56" s="714" t="s">
        <v>1447</v>
      </c>
      <c r="BU56" s="714" t="s">
        <v>1476</v>
      </c>
      <c r="BV56" s="714" t="s">
        <v>179</v>
      </c>
      <c r="BW56" s="714"/>
    </row>
    <row r="57" spans="1:75" customFormat="1">
      <c r="A57" s="79" t="s">
        <v>7127</v>
      </c>
      <c r="B57" s="74"/>
      <c r="C57" s="79" t="s">
        <v>6321</v>
      </c>
      <c r="D57" s="75" t="str">
        <f>INDEX('PRICE LIST'!$D:$D,MATCH(INSIDENTAL!C57,'PRICE LIST'!$E:$E,0))</f>
        <v>PIN</v>
      </c>
      <c r="E57" s="919" t="str">
        <f>IFERROR(VLOOKUP(C57,'PRICE LIST'!E:M,2,0),0)</f>
        <v>SW PIN PRESS FIT JIG</v>
      </c>
      <c r="F57" s="187" t="s">
        <v>12109</v>
      </c>
      <c r="G57" s="79" t="s">
        <v>109</v>
      </c>
      <c r="H57" s="919">
        <f>IFERROR(IF(G57="FOH",VLOOKUP(C57,'PRICE LIST'!E:Z,20,0),IF(G57="OPEX",VLOOKUP(C57,'PRICE LIST'!E:Z,21,0),0)),0)</f>
        <v>0</v>
      </c>
      <c r="I57" s="919">
        <f>IFERROR(IF(G57="FOH",VLOOKUP(H57,'PRICE LIST'!X:Z,3,0),IF(G57="OPEX",VLOOKUP(H57,'PRICE LIST'!Y:Z,2,0),0)),0)</f>
        <v>0</v>
      </c>
      <c r="J57" s="79" t="s">
        <v>34</v>
      </c>
      <c r="K57" s="79" t="s">
        <v>183</v>
      </c>
      <c r="L57" s="75" t="str">
        <f>IFERROR(VLOOKUP(K57,BS:BV,3,0),0)</f>
        <v>ALL</v>
      </c>
      <c r="M57" s="75" t="str">
        <f>IFERROR(VLOOKUP(K57,BS:BV,4,0),0)</f>
        <v>ALL</v>
      </c>
      <c r="N57" s="75" t="str">
        <f>IFERROR(VLOOKUP(C57,'PRICE LIST'!E:M,3,0),0)</f>
        <v>PCS</v>
      </c>
      <c r="O57" s="75" t="str">
        <f>IFERROR(VLOOKUP(C57,'PRICE LIST'!E:M,5,0),0)</f>
        <v>USD</v>
      </c>
      <c r="P57" s="927">
        <f>IFERROR(VLOOKUP(C57,'PRICE LIST'!E:Z,8,0),0)</f>
        <v>36.950000000000003</v>
      </c>
      <c r="Q57" s="75">
        <f>IFERROR(VLOOKUP(C57,'PRICE LIST'!E:Z,9,0),0)</f>
        <v>36.950000000000003</v>
      </c>
      <c r="R57" s="75">
        <f>IFERROR(VLOOKUP(C57,'PRICE LIST'!E:Z,10,0),0)</f>
        <v>36.950000000000003</v>
      </c>
      <c r="S57" s="75">
        <f>IFERROR(VLOOKUP(C57,'PRICE LIST'!E:Z,11,0),0)</f>
        <v>36.950000000000003</v>
      </c>
      <c r="T57" s="75">
        <f>IFERROR(VLOOKUP(C57,'PRICE LIST'!E:Z,12,0),0)</f>
        <v>36.950000000000003</v>
      </c>
      <c r="U57" s="75">
        <f>IFERROR(VLOOKUP(C57,'PRICE LIST'!E:Z,13,0),0)</f>
        <v>36.950000000000003</v>
      </c>
      <c r="V57" s="75">
        <f>IFERROR(VLOOKUP(C57,'PRICE LIST'!E:Z,14,0),0)</f>
        <v>36.950000000000003</v>
      </c>
      <c r="W57" s="75">
        <f>IFERROR(VLOOKUP(C57,'PRICE LIST'!E:Z,15,0),0)</f>
        <v>36.950000000000003</v>
      </c>
      <c r="X57" s="75">
        <f>IFERROR(VLOOKUP(C57,'PRICE LIST'!E:Z,16,0),0)</f>
        <v>36.950000000000003</v>
      </c>
      <c r="Y57" s="75">
        <f>IFERROR(VLOOKUP(C57,'PRICE LIST'!E:Z,17,0),0)</f>
        <v>36.950000000000003</v>
      </c>
      <c r="Z57" s="75">
        <f>IFERROR(VLOOKUP(C57,'PRICE LIST'!E:Z,18,0),0)</f>
        <v>36.950000000000003</v>
      </c>
      <c r="AA57" s="75">
        <f>IFERROR(VLOOKUP(C57,'PRICE LIST'!E:Z,19,0),0)</f>
        <v>36.950000000000003</v>
      </c>
      <c r="AB57" s="180">
        <f t="shared" si="1"/>
        <v>36.950000000000003</v>
      </c>
      <c r="AC57" s="180">
        <f t="shared" si="2"/>
        <v>36.950000000000003</v>
      </c>
      <c r="AD57" s="180">
        <f t="shared" si="3"/>
        <v>36.950000000000003</v>
      </c>
      <c r="AE57" s="180">
        <f t="shared" si="4"/>
        <v>36.950000000000003</v>
      </c>
      <c r="AF57" s="180">
        <f t="shared" si="5"/>
        <v>36.950000000000003</v>
      </c>
      <c r="AG57" s="180">
        <f t="shared" si="6"/>
        <v>36.950000000000003</v>
      </c>
      <c r="AH57" s="180">
        <f t="shared" si="7"/>
        <v>36.950000000000003</v>
      </c>
      <c r="AI57" s="180">
        <f t="shared" si="8"/>
        <v>36.950000000000003</v>
      </c>
      <c r="AJ57" s="180">
        <f t="shared" si="9"/>
        <v>36.950000000000003</v>
      </c>
      <c r="AK57" s="180">
        <f t="shared" si="10"/>
        <v>36.950000000000003</v>
      </c>
      <c r="AL57" s="180">
        <f t="shared" si="11"/>
        <v>36.950000000000003</v>
      </c>
      <c r="AM57" s="180">
        <f t="shared" si="12"/>
        <v>36.950000000000003</v>
      </c>
      <c r="AN57" s="549"/>
      <c r="AO57" s="549"/>
      <c r="AP57" s="549"/>
      <c r="AQ57" s="549">
        <v>1</v>
      </c>
      <c r="AR57" s="549"/>
      <c r="AS57" s="549"/>
      <c r="AT57" s="549"/>
      <c r="AU57" s="549"/>
      <c r="AV57" s="549"/>
      <c r="AW57" s="549"/>
      <c r="AX57" s="549"/>
      <c r="AY57" s="549"/>
      <c r="AZ57" s="75">
        <f t="shared" si="13"/>
        <v>1</v>
      </c>
      <c r="BA57" s="77">
        <f t="shared" si="14"/>
        <v>8.3333333333333329E-2</v>
      </c>
      <c r="BB57" s="47"/>
      <c r="BC57" s="78">
        <f t="shared" si="15"/>
        <v>0</v>
      </c>
      <c r="BD57" s="78">
        <f t="shared" si="16"/>
        <v>0</v>
      </c>
      <c r="BE57" s="78">
        <f t="shared" si="17"/>
        <v>0</v>
      </c>
      <c r="BF57" s="78">
        <f t="shared" si="18"/>
        <v>36.950000000000003</v>
      </c>
      <c r="BG57" s="78">
        <f t="shared" si="19"/>
        <v>0</v>
      </c>
      <c r="BH57" s="78">
        <f t="shared" si="20"/>
        <v>0</v>
      </c>
      <c r="BI57" s="78">
        <f t="shared" si="21"/>
        <v>0</v>
      </c>
      <c r="BJ57" s="78">
        <f t="shared" si="22"/>
        <v>0</v>
      </c>
      <c r="BK57" s="78">
        <f t="shared" si="23"/>
        <v>0</v>
      </c>
      <c r="BL57" s="78">
        <f t="shared" si="24"/>
        <v>0</v>
      </c>
      <c r="BM57" s="78">
        <f t="shared" si="25"/>
        <v>0</v>
      </c>
      <c r="BN57" s="78">
        <f t="shared" si="26"/>
        <v>0</v>
      </c>
      <c r="BO57" s="78">
        <f t="shared" si="27"/>
        <v>36.950000000000003</v>
      </c>
      <c r="BP57" s="78">
        <f t="shared" si="28"/>
        <v>3.0791666666666671</v>
      </c>
      <c r="BR57" s="714"/>
      <c r="BS57" s="714" t="s">
        <v>199</v>
      </c>
      <c r="BT57" s="714" t="s">
        <v>1448</v>
      </c>
      <c r="BU57" s="714" t="s">
        <v>1476</v>
      </c>
      <c r="BV57" s="714" t="s">
        <v>179</v>
      </c>
      <c r="BW57" s="714"/>
    </row>
    <row r="58" spans="1:75" customFormat="1">
      <c r="A58" s="79" t="s">
        <v>7127</v>
      </c>
      <c r="B58" s="74"/>
      <c r="C58" s="79" t="s">
        <v>12107</v>
      </c>
      <c r="D58" s="75" t="str">
        <f>INDEX('PRICE LIST'!$D:$D,MATCH(INSIDENTAL!C58,'PRICE LIST'!$E:$E,0))</f>
        <v>PIN</v>
      </c>
      <c r="E58" s="919" t="str">
        <f>IFERROR(VLOOKUP(C58,'PRICE LIST'!E:M,2,0),0)</f>
        <v>SW PIN PRESS FIT JIG</v>
      </c>
      <c r="F58" s="187" t="s">
        <v>12109</v>
      </c>
      <c r="G58" s="79" t="s">
        <v>109</v>
      </c>
      <c r="H58" s="919">
        <f>IFERROR(IF(G58="FOH",VLOOKUP(C58,'PRICE LIST'!E:Z,20,0),IF(G58="OPEX",VLOOKUP(C58,'PRICE LIST'!E:Z,21,0),0)),0)</f>
        <v>0</v>
      </c>
      <c r="I58" s="919">
        <f>IFERROR(IF(G58="FOH",VLOOKUP(H58,'PRICE LIST'!X:Z,3,0),IF(G58="OPEX",VLOOKUP(H58,'PRICE LIST'!Y:Z,2,0),0)),0)</f>
        <v>0</v>
      </c>
      <c r="J58" s="79" t="s">
        <v>34</v>
      </c>
      <c r="K58" s="79" t="s">
        <v>183</v>
      </c>
      <c r="L58" s="75" t="str">
        <f>IFERROR(VLOOKUP(K58,BS:BV,3,0),0)</f>
        <v>ALL</v>
      </c>
      <c r="M58" s="75" t="str">
        <f>IFERROR(VLOOKUP(K58,BS:BV,4,0),0)</f>
        <v>ALL</v>
      </c>
      <c r="N58" s="75" t="str">
        <f>IFERROR(VLOOKUP(C58,'PRICE LIST'!E:M,3,0),0)</f>
        <v>PCS</v>
      </c>
      <c r="O58" s="75" t="str">
        <f>IFERROR(VLOOKUP(C58,'PRICE LIST'!E:M,5,0),0)</f>
        <v>USD</v>
      </c>
      <c r="P58" s="927">
        <f>IFERROR(VLOOKUP(C58,'PRICE LIST'!E:Z,8,0),0)</f>
        <v>36.950000000000003</v>
      </c>
      <c r="Q58" s="75">
        <f>IFERROR(VLOOKUP(C58,'PRICE LIST'!E:Z,9,0),0)</f>
        <v>36.950000000000003</v>
      </c>
      <c r="R58" s="75">
        <f>IFERROR(VLOOKUP(C58,'PRICE LIST'!E:Z,10,0),0)</f>
        <v>36.950000000000003</v>
      </c>
      <c r="S58" s="75">
        <f>IFERROR(VLOOKUP(C58,'PRICE LIST'!E:Z,11,0),0)</f>
        <v>36.950000000000003</v>
      </c>
      <c r="T58" s="75">
        <f>IFERROR(VLOOKUP(C58,'PRICE LIST'!E:Z,12,0),0)</f>
        <v>36.950000000000003</v>
      </c>
      <c r="U58" s="75">
        <f>IFERROR(VLOOKUP(C58,'PRICE LIST'!E:Z,13,0),0)</f>
        <v>36.950000000000003</v>
      </c>
      <c r="V58" s="75">
        <f>IFERROR(VLOOKUP(C58,'PRICE LIST'!E:Z,14,0),0)</f>
        <v>36.950000000000003</v>
      </c>
      <c r="W58" s="75">
        <f>IFERROR(VLOOKUP(C58,'PRICE LIST'!E:Z,15,0),0)</f>
        <v>36.950000000000003</v>
      </c>
      <c r="X58" s="75">
        <f>IFERROR(VLOOKUP(C58,'PRICE LIST'!E:Z,16,0),0)</f>
        <v>36.950000000000003</v>
      </c>
      <c r="Y58" s="75">
        <f>IFERROR(VLOOKUP(C58,'PRICE LIST'!E:Z,17,0),0)</f>
        <v>36.950000000000003</v>
      </c>
      <c r="Z58" s="75">
        <f>IFERROR(VLOOKUP(C58,'PRICE LIST'!E:Z,18,0),0)</f>
        <v>36.950000000000003</v>
      </c>
      <c r="AA58" s="75">
        <f>IFERROR(VLOOKUP(C58,'PRICE LIST'!E:Z,19,0),0)</f>
        <v>36.950000000000003</v>
      </c>
      <c r="AB58" s="180">
        <f t="shared" si="1"/>
        <v>36.950000000000003</v>
      </c>
      <c r="AC58" s="180">
        <f t="shared" si="2"/>
        <v>36.950000000000003</v>
      </c>
      <c r="AD58" s="180">
        <f t="shared" si="3"/>
        <v>36.950000000000003</v>
      </c>
      <c r="AE58" s="180">
        <f t="shared" si="4"/>
        <v>36.950000000000003</v>
      </c>
      <c r="AF58" s="180">
        <f t="shared" si="5"/>
        <v>36.950000000000003</v>
      </c>
      <c r="AG58" s="180">
        <f t="shared" si="6"/>
        <v>36.950000000000003</v>
      </c>
      <c r="AH58" s="180">
        <f t="shared" si="7"/>
        <v>36.950000000000003</v>
      </c>
      <c r="AI58" s="180">
        <f t="shared" si="8"/>
        <v>36.950000000000003</v>
      </c>
      <c r="AJ58" s="180">
        <f t="shared" si="9"/>
        <v>36.950000000000003</v>
      </c>
      <c r="AK58" s="180">
        <f t="shared" si="10"/>
        <v>36.950000000000003</v>
      </c>
      <c r="AL58" s="180">
        <f t="shared" si="11"/>
        <v>36.950000000000003</v>
      </c>
      <c r="AM58" s="180">
        <f t="shared" si="12"/>
        <v>36.950000000000003</v>
      </c>
      <c r="AN58" s="549"/>
      <c r="AO58" s="549"/>
      <c r="AP58" s="549"/>
      <c r="AQ58" s="549">
        <v>1</v>
      </c>
      <c r="AR58" s="549"/>
      <c r="AS58" s="549"/>
      <c r="AT58" s="549"/>
      <c r="AU58" s="549"/>
      <c r="AV58" s="549"/>
      <c r="AW58" s="549"/>
      <c r="AX58" s="549"/>
      <c r="AY58" s="549"/>
      <c r="AZ58" s="75">
        <f t="shared" si="13"/>
        <v>1</v>
      </c>
      <c r="BA58" s="77">
        <f t="shared" si="14"/>
        <v>8.3333333333333329E-2</v>
      </c>
      <c r="BB58" s="47"/>
      <c r="BC58" s="78">
        <f t="shared" si="15"/>
        <v>0</v>
      </c>
      <c r="BD58" s="78">
        <f t="shared" si="16"/>
        <v>0</v>
      </c>
      <c r="BE58" s="78">
        <f t="shared" si="17"/>
        <v>0</v>
      </c>
      <c r="BF58" s="78">
        <f t="shared" si="18"/>
        <v>36.950000000000003</v>
      </c>
      <c r="BG58" s="78">
        <f t="shared" si="19"/>
        <v>0</v>
      </c>
      <c r="BH58" s="78">
        <f t="shared" si="20"/>
        <v>0</v>
      </c>
      <c r="BI58" s="78">
        <f t="shared" si="21"/>
        <v>0</v>
      </c>
      <c r="BJ58" s="78">
        <f t="shared" si="22"/>
        <v>0</v>
      </c>
      <c r="BK58" s="78">
        <f t="shared" si="23"/>
        <v>0</v>
      </c>
      <c r="BL58" s="78">
        <f t="shared" si="24"/>
        <v>0</v>
      </c>
      <c r="BM58" s="78">
        <f t="shared" si="25"/>
        <v>0</v>
      </c>
      <c r="BN58" s="78">
        <f t="shared" si="26"/>
        <v>0</v>
      </c>
      <c r="BO58" s="78">
        <f t="shared" si="27"/>
        <v>36.950000000000003</v>
      </c>
      <c r="BP58" s="78">
        <f t="shared" si="28"/>
        <v>3.0791666666666671</v>
      </c>
      <c r="BR58" s="714"/>
      <c r="BS58" s="714" t="s">
        <v>200</v>
      </c>
      <c r="BT58" s="714" t="s">
        <v>1449</v>
      </c>
      <c r="BU58" s="714" t="s">
        <v>166</v>
      </c>
      <c r="BV58" s="714" t="s">
        <v>179</v>
      </c>
      <c r="BW58" s="714"/>
    </row>
    <row r="59" spans="1:75" customFormat="1">
      <c r="A59" s="79" t="s">
        <v>7127</v>
      </c>
      <c r="B59" s="74"/>
      <c r="C59" s="79" t="s">
        <v>6319</v>
      </c>
      <c r="D59" s="75" t="str">
        <f>INDEX('PRICE LIST'!$D:$D,MATCH(INSIDENTAL!C59,'PRICE LIST'!$E:$E,0))</f>
        <v>PIN</v>
      </c>
      <c r="E59" s="919" t="str">
        <f>IFERROR(VLOOKUP(C59,'PRICE LIST'!E:M,2,0),0)</f>
        <v>SW PIN PRESS FIT JIG</v>
      </c>
      <c r="F59" s="187" t="s">
        <v>12109</v>
      </c>
      <c r="G59" s="79" t="s">
        <v>109</v>
      </c>
      <c r="H59" s="919">
        <f>IFERROR(IF(G59="FOH",VLOOKUP(C59,'PRICE LIST'!E:Z,20,0),IF(G59="OPEX",VLOOKUP(C59,'PRICE LIST'!E:Z,21,0),0)),0)</f>
        <v>0</v>
      </c>
      <c r="I59" s="919">
        <f>IFERROR(IF(G59="FOH",VLOOKUP(H59,'PRICE LIST'!X:Z,3,0),IF(G59="OPEX",VLOOKUP(H59,'PRICE LIST'!Y:Z,2,0),0)),0)</f>
        <v>0</v>
      </c>
      <c r="J59" s="79" t="s">
        <v>34</v>
      </c>
      <c r="K59" s="79" t="s">
        <v>183</v>
      </c>
      <c r="L59" s="75" t="str">
        <f>IFERROR(VLOOKUP(K59,BS:BV,3,0),0)</f>
        <v>ALL</v>
      </c>
      <c r="M59" s="75" t="str">
        <f>IFERROR(VLOOKUP(K59,BS:BV,4,0),0)</f>
        <v>ALL</v>
      </c>
      <c r="N59" s="75" t="str">
        <f>IFERROR(VLOOKUP(C59,'PRICE LIST'!E:M,3,0),0)</f>
        <v>PCS</v>
      </c>
      <c r="O59" s="75" t="str">
        <f>IFERROR(VLOOKUP(C59,'PRICE LIST'!E:M,5,0),0)</f>
        <v>USD</v>
      </c>
      <c r="P59" s="927">
        <f>IFERROR(VLOOKUP(C59,'PRICE LIST'!E:Z,8,0),0)</f>
        <v>36.950000000000003</v>
      </c>
      <c r="Q59" s="75">
        <f>IFERROR(VLOOKUP(C59,'PRICE LIST'!E:Z,9,0),0)</f>
        <v>36.950000000000003</v>
      </c>
      <c r="R59" s="75">
        <f>IFERROR(VLOOKUP(C59,'PRICE LIST'!E:Z,10,0),0)</f>
        <v>36.950000000000003</v>
      </c>
      <c r="S59" s="75">
        <f>IFERROR(VLOOKUP(C59,'PRICE LIST'!E:Z,11,0),0)</f>
        <v>36.950000000000003</v>
      </c>
      <c r="T59" s="75">
        <f>IFERROR(VLOOKUP(C59,'PRICE LIST'!E:Z,12,0),0)</f>
        <v>36.950000000000003</v>
      </c>
      <c r="U59" s="75">
        <f>IFERROR(VLOOKUP(C59,'PRICE LIST'!E:Z,13,0),0)</f>
        <v>36.950000000000003</v>
      </c>
      <c r="V59" s="75">
        <f>IFERROR(VLOOKUP(C59,'PRICE LIST'!E:Z,14,0),0)</f>
        <v>36.950000000000003</v>
      </c>
      <c r="W59" s="75">
        <f>IFERROR(VLOOKUP(C59,'PRICE LIST'!E:Z,15,0),0)</f>
        <v>36.950000000000003</v>
      </c>
      <c r="X59" s="75">
        <f>IFERROR(VLOOKUP(C59,'PRICE LIST'!E:Z,16,0),0)</f>
        <v>36.950000000000003</v>
      </c>
      <c r="Y59" s="75">
        <f>IFERROR(VLOOKUP(C59,'PRICE LIST'!E:Z,17,0),0)</f>
        <v>36.950000000000003</v>
      </c>
      <c r="Z59" s="75">
        <f>IFERROR(VLOOKUP(C59,'PRICE LIST'!E:Z,18,0),0)</f>
        <v>36.950000000000003</v>
      </c>
      <c r="AA59" s="75">
        <f>IFERROR(VLOOKUP(C59,'PRICE LIST'!E:Z,19,0),0)</f>
        <v>36.950000000000003</v>
      </c>
      <c r="AB59" s="180">
        <f t="shared" si="1"/>
        <v>36.950000000000003</v>
      </c>
      <c r="AC59" s="180">
        <f t="shared" si="2"/>
        <v>36.950000000000003</v>
      </c>
      <c r="AD59" s="180">
        <f t="shared" si="3"/>
        <v>36.950000000000003</v>
      </c>
      <c r="AE59" s="180">
        <f t="shared" si="4"/>
        <v>36.950000000000003</v>
      </c>
      <c r="AF59" s="180">
        <f t="shared" si="5"/>
        <v>36.950000000000003</v>
      </c>
      <c r="AG59" s="180">
        <f t="shared" si="6"/>
        <v>36.950000000000003</v>
      </c>
      <c r="AH59" s="180">
        <f t="shared" si="7"/>
        <v>36.950000000000003</v>
      </c>
      <c r="AI59" s="180">
        <f t="shared" si="8"/>
        <v>36.950000000000003</v>
      </c>
      <c r="AJ59" s="180">
        <f t="shared" si="9"/>
        <v>36.950000000000003</v>
      </c>
      <c r="AK59" s="180">
        <f t="shared" si="10"/>
        <v>36.950000000000003</v>
      </c>
      <c r="AL59" s="180">
        <f t="shared" si="11"/>
        <v>36.950000000000003</v>
      </c>
      <c r="AM59" s="180">
        <f t="shared" si="12"/>
        <v>36.950000000000003</v>
      </c>
      <c r="AN59" s="549"/>
      <c r="AO59" s="549"/>
      <c r="AP59" s="549"/>
      <c r="AQ59" s="549">
        <v>1</v>
      </c>
      <c r="AR59" s="549"/>
      <c r="AS59" s="549"/>
      <c r="AT59" s="549"/>
      <c r="AU59" s="549"/>
      <c r="AV59" s="549"/>
      <c r="AW59" s="549"/>
      <c r="AX59" s="549"/>
      <c r="AY59" s="549"/>
      <c r="AZ59" s="75">
        <f t="shared" si="13"/>
        <v>1</v>
      </c>
      <c r="BA59" s="77">
        <f t="shared" si="14"/>
        <v>8.3333333333333329E-2</v>
      </c>
      <c r="BB59" s="47"/>
      <c r="BC59" s="78">
        <f t="shared" si="15"/>
        <v>0</v>
      </c>
      <c r="BD59" s="78">
        <f t="shared" si="16"/>
        <v>0</v>
      </c>
      <c r="BE59" s="78">
        <f t="shared" si="17"/>
        <v>0</v>
      </c>
      <c r="BF59" s="78">
        <f t="shared" si="18"/>
        <v>36.950000000000003</v>
      </c>
      <c r="BG59" s="78">
        <f t="shared" si="19"/>
        <v>0</v>
      </c>
      <c r="BH59" s="78">
        <f t="shared" si="20"/>
        <v>0</v>
      </c>
      <c r="BI59" s="78">
        <f t="shared" si="21"/>
        <v>0</v>
      </c>
      <c r="BJ59" s="78">
        <f t="shared" si="22"/>
        <v>0</v>
      </c>
      <c r="BK59" s="78">
        <f t="shared" si="23"/>
        <v>0</v>
      </c>
      <c r="BL59" s="78">
        <f t="shared" si="24"/>
        <v>0</v>
      </c>
      <c r="BM59" s="78">
        <f t="shared" si="25"/>
        <v>0</v>
      </c>
      <c r="BN59" s="78">
        <f t="shared" si="26"/>
        <v>0</v>
      </c>
      <c r="BO59" s="78">
        <f t="shared" si="27"/>
        <v>36.950000000000003</v>
      </c>
      <c r="BP59" s="78">
        <f t="shared" si="28"/>
        <v>3.0791666666666671</v>
      </c>
      <c r="BR59" s="714"/>
      <c r="BS59" s="714" t="s">
        <v>201</v>
      </c>
      <c r="BT59" s="714" t="s">
        <v>1450</v>
      </c>
      <c r="BU59" s="714" t="s">
        <v>166</v>
      </c>
      <c r="BV59" s="714" t="s">
        <v>179</v>
      </c>
      <c r="BW59" s="714"/>
    </row>
    <row r="60" spans="1:75" customFormat="1">
      <c r="A60" s="79" t="s">
        <v>7127</v>
      </c>
      <c r="B60" s="74"/>
      <c r="C60" s="79" t="s">
        <v>12102</v>
      </c>
      <c r="D60" s="75" t="str">
        <f>INDEX('PRICE LIST'!$D:$D,MATCH(INSIDENTAL!C60,'PRICE LIST'!$E:$E,0))</f>
        <v>MATA SCREW</v>
      </c>
      <c r="E60" s="919" t="str">
        <f>IFERROR(VLOOKUP(C60,'PRICE LIST'!E:M,2,0),0)</f>
        <v>ELECTRIC SCREWDRIVER</v>
      </c>
      <c r="F60" s="187" t="s">
        <v>12109</v>
      </c>
      <c r="G60" s="79" t="s">
        <v>109</v>
      </c>
      <c r="H60" s="919">
        <f>IFERROR(IF(G60="FOH",VLOOKUP(C60,'PRICE LIST'!E:Z,20,0),IF(G60="OPEX",VLOOKUP(C60,'PRICE LIST'!E:Z,21,0),0)),0)</f>
        <v>0</v>
      </c>
      <c r="I60" s="919">
        <f>IFERROR(IF(G60="FOH",VLOOKUP(H60,'PRICE LIST'!X:Z,3,0),IF(G60="OPEX",VLOOKUP(H60,'PRICE LIST'!Y:Z,2,0),0)),0)</f>
        <v>0</v>
      </c>
      <c r="J60" s="79" t="s">
        <v>34</v>
      </c>
      <c r="K60" s="79" t="s">
        <v>183</v>
      </c>
      <c r="L60" s="75" t="str">
        <f>IFERROR(VLOOKUP(K60,BS:BV,3,0),0)</f>
        <v>ALL</v>
      </c>
      <c r="M60" s="75" t="str">
        <f>IFERROR(VLOOKUP(K60,BS:BV,4,0),0)</f>
        <v>ALL</v>
      </c>
      <c r="N60" s="75" t="str">
        <f>IFERROR(VLOOKUP(C60,'PRICE LIST'!E:M,3,0),0)</f>
        <v>PCS</v>
      </c>
      <c r="O60" s="75" t="str">
        <f>IFERROR(VLOOKUP(C60,'PRICE LIST'!E:M,5,0),0)</f>
        <v>USD</v>
      </c>
      <c r="P60" s="927">
        <f>IFERROR(VLOOKUP(C60,'PRICE LIST'!E:Z,8,0),0)</f>
        <v>59.76</v>
      </c>
      <c r="Q60" s="75">
        <f>IFERROR(VLOOKUP(C60,'PRICE LIST'!E:Z,9,0),0)</f>
        <v>59.76</v>
      </c>
      <c r="R60" s="75">
        <f>IFERROR(VLOOKUP(C60,'PRICE LIST'!E:Z,10,0),0)</f>
        <v>59.76</v>
      </c>
      <c r="S60" s="75">
        <f>IFERROR(VLOOKUP(C60,'PRICE LIST'!E:Z,11,0),0)</f>
        <v>59.76</v>
      </c>
      <c r="T60" s="75">
        <f>IFERROR(VLOOKUP(C60,'PRICE LIST'!E:Z,12,0),0)</f>
        <v>59.76</v>
      </c>
      <c r="U60" s="75">
        <f>IFERROR(VLOOKUP(C60,'PRICE LIST'!E:Z,13,0),0)</f>
        <v>59.76</v>
      </c>
      <c r="V60" s="75">
        <f>IFERROR(VLOOKUP(C60,'PRICE LIST'!E:Z,14,0),0)</f>
        <v>59.76</v>
      </c>
      <c r="W60" s="75">
        <f>IFERROR(VLOOKUP(C60,'PRICE LIST'!E:Z,15,0),0)</f>
        <v>59.76</v>
      </c>
      <c r="X60" s="75">
        <f>IFERROR(VLOOKUP(C60,'PRICE LIST'!E:Z,16,0),0)</f>
        <v>59.76</v>
      </c>
      <c r="Y60" s="75">
        <f>IFERROR(VLOOKUP(C60,'PRICE LIST'!E:Z,17,0),0)</f>
        <v>59.76</v>
      </c>
      <c r="Z60" s="75">
        <f>IFERROR(VLOOKUP(C60,'PRICE LIST'!E:Z,18,0),0)</f>
        <v>59.76</v>
      </c>
      <c r="AA60" s="75">
        <f>IFERROR(VLOOKUP(C60,'PRICE LIST'!E:Z,19,0),0)</f>
        <v>59.76</v>
      </c>
      <c r="AB60" s="180">
        <f t="shared" si="1"/>
        <v>59.76</v>
      </c>
      <c r="AC60" s="180">
        <f t="shared" si="2"/>
        <v>59.76</v>
      </c>
      <c r="AD60" s="180">
        <f t="shared" si="3"/>
        <v>59.76</v>
      </c>
      <c r="AE60" s="180">
        <f t="shared" si="4"/>
        <v>59.76</v>
      </c>
      <c r="AF60" s="180">
        <f t="shared" si="5"/>
        <v>59.76</v>
      </c>
      <c r="AG60" s="180">
        <f t="shared" si="6"/>
        <v>59.76</v>
      </c>
      <c r="AH60" s="180">
        <f t="shared" si="7"/>
        <v>59.76</v>
      </c>
      <c r="AI60" s="180">
        <f t="shared" si="8"/>
        <v>59.76</v>
      </c>
      <c r="AJ60" s="180">
        <f t="shared" si="9"/>
        <v>59.76</v>
      </c>
      <c r="AK60" s="180">
        <f t="shared" si="10"/>
        <v>59.76</v>
      </c>
      <c r="AL60" s="180">
        <f t="shared" si="11"/>
        <v>59.76</v>
      </c>
      <c r="AM60" s="180">
        <f t="shared" si="12"/>
        <v>59.76</v>
      </c>
      <c r="AN60" s="549"/>
      <c r="AO60" s="549"/>
      <c r="AP60" s="549"/>
      <c r="AQ60" s="549">
        <v>1</v>
      </c>
      <c r="AR60" s="549"/>
      <c r="AS60" s="549"/>
      <c r="AT60" s="549"/>
      <c r="AU60" s="549"/>
      <c r="AV60" s="549"/>
      <c r="AW60" s="549"/>
      <c r="AX60" s="549"/>
      <c r="AY60" s="549"/>
      <c r="AZ60" s="75">
        <f t="shared" si="13"/>
        <v>1</v>
      </c>
      <c r="BA60" s="77">
        <f t="shared" si="14"/>
        <v>8.3333333333333329E-2</v>
      </c>
      <c r="BB60" s="47"/>
      <c r="BC60" s="78">
        <f t="shared" si="15"/>
        <v>0</v>
      </c>
      <c r="BD60" s="78">
        <f t="shared" si="16"/>
        <v>0</v>
      </c>
      <c r="BE60" s="78">
        <f t="shared" si="17"/>
        <v>0</v>
      </c>
      <c r="BF60" s="78">
        <f t="shared" si="18"/>
        <v>59.76</v>
      </c>
      <c r="BG60" s="78">
        <f t="shared" si="19"/>
        <v>0</v>
      </c>
      <c r="BH60" s="78">
        <f t="shared" si="20"/>
        <v>0</v>
      </c>
      <c r="BI60" s="78">
        <f t="shared" si="21"/>
        <v>0</v>
      </c>
      <c r="BJ60" s="78">
        <f t="shared" si="22"/>
        <v>0</v>
      </c>
      <c r="BK60" s="78">
        <f t="shared" si="23"/>
        <v>0</v>
      </c>
      <c r="BL60" s="78">
        <f t="shared" si="24"/>
        <v>0</v>
      </c>
      <c r="BM60" s="78">
        <f t="shared" si="25"/>
        <v>0</v>
      </c>
      <c r="BN60" s="78">
        <f t="shared" si="26"/>
        <v>0</v>
      </c>
      <c r="BO60" s="78">
        <f t="shared" si="27"/>
        <v>59.76</v>
      </c>
      <c r="BP60" s="78">
        <f t="shared" si="28"/>
        <v>4.9799999999999995</v>
      </c>
      <c r="BR60" s="714"/>
      <c r="BS60" s="714" t="s">
        <v>167</v>
      </c>
      <c r="BT60" s="714" t="s">
        <v>1435</v>
      </c>
      <c r="BU60" s="714" t="s">
        <v>167</v>
      </c>
      <c r="BV60" s="714" t="s">
        <v>179</v>
      </c>
      <c r="BW60" s="714"/>
    </row>
    <row r="61" spans="1:75">
      <c r="A61" s="79" t="s">
        <v>7127</v>
      </c>
      <c r="B61" s="74"/>
      <c r="C61" s="79" t="s">
        <v>8056</v>
      </c>
      <c r="D61" s="75" t="str">
        <f>INDEX('PRICE LIST'!$D:$D,MATCH(INSIDENTAL!C61,'PRICE LIST'!$E:$E,0))</f>
        <v>BATTERY</v>
      </c>
      <c r="E61" s="919" t="str">
        <f>IFERROR(VLOOKUP(C61,'PRICE LIST'!E:M,2,0),0)</f>
        <v>BATTERY CHARGER</v>
      </c>
      <c r="F61" s="187" t="s">
        <v>12109</v>
      </c>
      <c r="G61" s="79" t="s">
        <v>109</v>
      </c>
      <c r="H61" s="919">
        <f>IFERROR(IF(G61="FOH",VLOOKUP(C61,'PRICE LIST'!E:Z,20,0),IF(G61="OPEX",VLOOKUP(C61,'PRICE LIST'!E:Z,21,0),0)),0)</f>
        <v>0</v>
      </c>
      <c r="I61" s="919">
        <f>IFERROR(IF(G61="FOH",VLOOKUP(H61,'PRICE LIST'!X:Z,3,0),IF(G61="OPEX",VLOOKUP(H61,'PRICE LIST'!Y:Z,2,0),0)),0)</f>
        <v>0</v>
      </c>
      <c r="J61" s="79" t="s">
        <v>34</v>
      </c>
      <c r="K61" s="79" t="s">
        <v>183</v>
      </c>
      <c r="L61" s="75" t="str">
        <f>IFERROR(VLOOKUP(K61,BS:BV,3,0),0)</f>
        <v>ALL</v>
      </c>
      <c r="M61" s="75" t="str">
        <f>IFERROR(VLOOKUP(K61,BS:BV,4,0),0)</f>
        <v>ALL</v>
      </c>
      <c r="N61" s="75" t="str">
        <f>IFERROR(VLOOKUP(C61,'PRICE LIST'!E:M,3,0),0)</f>
        <v>PCS</v>
      </c>
      <c r="O61" s="75" t="str">
        <f>IFERROR(VLOOKUP(C61,'PRICE LIST'!E:M,5,0),0)</f>
        <v>USD</v>
      </c>
      <c r="P61" s="927">
        <f>IFERROR(VLOOKUP(C61,'PRICE LIST'!E:Z,8,0),0)</f>
        <v>64.03</v>
      </c>
      <c r="Q61" s="75">
        <f>IFERROR(VLOOKUP(C61,'PRICE LIST'!E:Z,9,0),0)</f>
        <v>64.03</v>
      </c>
      <c r="R61" s="75">
        <f>IFERROR(VLOOKUP(C61,'PRICE LIST'!E:Z,10,0),0)</f>
        <v>64.03</v>
      </c>
      <c r="S61" s="75">
        <f>IFERROR(VLOOKUP(C61,'PRICE LIST'!E:Z,11,0),0)</f>
        <v>64.03</v>
      </c>
      <c r="T61" s="75">
        <f>IFERROR(VLOOKUP(C61,'PRICE LIST'!E:Z,12,0),0)</f>
        <v>64.03</v>
      </c>
      <c r="U61" s="75">
        <f>IFERROR(VLOOKUP(C61,'PRICE LIST'!E:Z,13,0),0)</f>
        <v>64.03</v>
      </c>
      <c r="V61" s="75">
        <f>IFERROR(VLOOKUP(C61,'PRICE LIST'!E:Z,14,0),0)</f>
        <v>64.03</v>
      </c>
      <c r="W61" s="75">
        <f>IFERROR(VLOOKUP(C61,'PRICE LIST'!E:Z,15,0),0)</f>
        <v>64.03</v>
      </c>
      <c r="X61" s="75">
        <f>IFERROR(VLOOKUP(C61,'PRICE LIST'!E:Z,16,0),0)</f>
        <v>64.03</v>
      </c>
      <c r="Y61" s="75">
        <f>IFERROR(VLOOKUP(C61,'PRICE LIST'!E:Z,17,0),0)</f>
        <v>64.03</v>
      </c>
      <c r="Z61" s="75">
        <f>IFERROR(VLOOKUP(C61,'PRICE LIST'!E:Z,18,0),0)</f>
        <v>64.03</v>
      </c>
      <c r="AA61" s="75">
        <f>IFERROR(VLOOKUP(C61,'PRICE LIST'!E:Z,19,0),0)</f>
        <v>64.03</v>
      </c>
      <c r="AB61" s="180">
        <f t="shared" si="1"/>
        <v>64.03</v>
      </c>
      <c r="AC61" s="180">
        <f t="shared" si="2"/>
        <v>64.03</v>
      </c>
      <c r="AD61" s="180">
        <f t="shared" si="3"/>
        <v>64.03</v>
      </c>
      <c r="AE61" s="180">
        <f t="shared" si="4"/>
        <v>64.03</v>
      </c>
      <c r="AF61" s="180">
        <f t="shared" si="5"/>
        <v>64.03</v>
      </c>
      <c r="AG61" s="180">
        <f t="shared" si="6"/>
        <v>64.03</v>
      </c>
      <c r="AH61" s="180">
        <f t="shared" si="7"/>
        <v>64.03</v>
      </c>
      <c r="AI61" s="180">
        <f t="shared" si="8"/>
        <v>64.03</v>
      </c>
      <c r="AJ61" s="180">
        <f t="shared" si="9"/>
        <v>64.03</v>
      </c>
      <c r="AK61" s="180">
        <f t="shared" si="10"/>
        <v>64.03</v>
      </c>
      <c r="AL61" s="180">
        <f t="shared" si="11"/>
        <v>64.03</v>
      </c>
      <c r="AM61" s="180">
        <f t="shared" si="12"/>
        <v>64.03</v>
      </c>
      <c r="AN61" s="549"/>
      <c r="AO61" s="549"/>
      <c r="AP61" s="549"/>
      <c r="AQ61" s="549">
        <v>1</v>
      </c>
      <c r="AR61" s="549"/>
      <c r="AS61" s="549"/>
      <c r="AT61" s="549"/>
      <c r="AU61" s="549"/>
      <c r="AV61" s="549"/>
      <c r="AW61" s="549"/>
      <c r="AX61" s="549"/>
      <c r="AY61" s="549"/>
      <c r="AZ61" s="75">
        <f t="shared" si="13"/>
        <v>1</v>
      </c>
      <c r="BA61" s="77">
        <f t="shared" si="14"/>
        <v>8.3333333333333329E-2</v>
      </c>
      <c r="BB61" s="47"/>
      <c r="BC61" s="78">
        <f t="shared" si="15"/>
        <v>0</v>
      </c>
      <c r="BD61" s="78">
        <f t="shared" si="16"/>
        <v>0</v>
      </c>
      <c r="BE61" s="78">
        <f t="shared" si="17"/>
        <v>0</v>
      </c>
      <c r="BF61" s="78">
        <f t="shared" si="18"/>
        <v>64.03</v>
      </c>
      <c r="BG61" s="78">
        <f t="shared" si="19"/>
        <v>0</v>
      </c>
      <c r="BH61" s="78">
        <f t="shared" si="20"/>
        <v>0</v>
      </c>
      <c r="BI61" s="78">
        <f t="shared" si="21"/>
        <v>0</v>
      </c>
      <c r="BJ61" s="78">
        <f t="shared" si="22"/>
        <v>0</v>
      </c>
      <c r="BK61" s="78">
        <f t="shared" si="23"/>
        <v>0</v>
      </c>
      <c r="BL61" s="78">
        <f t="shared" si="24"/>
        <v>0</v>
      </c>
      <c r="BM61" s="78">
        <f t="shared" si="25"/>
        <v>0</v>
      </c>
      <c r="BN61" s="78">
        <f t="shared" si="26"/>
        <v>0</v>
      </c>
      <c r="BO61" s="78">
        <f t="shared" si="27"/>
        <v>64.03</v>
      </c>
      <c r="BP61" s="78">
        <f t="shared" si="28"/>
        <v>5.3358333333333334</v>
      </c>
      <c r="BQ61"/>
      <c r="BR61" s="714"/>
      <c r="BS61" s="714" t="s">
        <v>144</v>
      </c>
      <c r="BT61" s="714" t="s">
        <v>144</v>
      </c>
      <c r="BU61" s="714" t="s">
        <v>1460</v>
      </c>
      <c r="BV61" s="714" t="s">
        <v>170</v>
      </c>
      <c r="BW61" s="714"/>
    </row>
    <row r="62" spans="1:75">
      <c r="A62" s="79" t="s">
        <v>7127</v>
      </c>
      <c r="B62" s="74"/>
      <c r="C62" s="79" t="s">
        <v>8057</v>
      </c>
      <c r="D62" s="75" t="str">
        <f>INDEX('PRICE LIST'!$D:$D,MATCH(INSIDENTAL!C62,'PRICE LIST'!$E:$E,0))</f>
        <v>BATTERY</v>
      </c>
      <c r="E62" s="919" t="str">
        <f>IFERROR(VLOOKUP(C62,'PRICE LIST'!E:M,2,0),0)</f>
        <v>NICKEL MH BATTERY PACK</v>
      </c>
      <c r="F62" s="187" t="s">
        <v>12109</v>
      </c>
      <c r="G62" s="79" t="s">
        <v>109</v>
      </c>
      <c r="H62" s="919">
        <f>IFERROR(IF(G62="FOH",VLOOKUP(C62,'PRICE LIST'!E:Z,20,0),IF(G62="OPEX",VLOOKUP(C62,'PRICE LIST'!E:Z,21,0),0)),0)</f>
        <v>0</v>
      </c>
      <c r="I62" s="919">
        <f>IFERROR(IF(G62="FOH",VLOOKUP(H62,'PRICE LIST'!X:Z,3,0),IF(G62="OPEX",VLOOKUP(H62,'PRICE LIST'!Y:Z,2,0),0)),0)</f>
        <v>0</v>
      </c>
      <c r="J62" s="79" t="s">
        <v>34</v>
      </c>
      <c r="K62" s="79" t="s">
        <v>183</v>
      </c>
      <c r="L62" s="75" t="str">
        <f>IFERROR(VLOOKUP(K62,BS:BV,3,0),0)</f>
        <v>ALL</v>
      </c>
      <c r="M62" s="75" t="str">
        <f>IFERROR(VLOOKUP(K62,BS:BV,4,0),0)</f>
        <v>ALL</v>
      </c>
      <c r="N62" s="75" t="str">
        <f>IFERROR(VLOOKUP(C62,'PRICE LIST'!E:M,3,0),0)</f>
        <v>PCS</v>
      </c>
      <c r="O62" s="75" t="str">
        <f>IFERROR(VLOOKUP(C62,'PRICE LIST'!E:M,5,0),0)</f>
        <v>USD</v>
      </c>
      <c r="P62" s="927">
        <f>IFERROR(VLOOKUP(C62,'PRICE LIST'!E:Z,8,0),0)</f>
        <v>26.69</v>
      </c>
      <c r="Q62" s="75">
        <f>IFERROR(VLOOKUP(C62,'PRICE LIST'!E:Z,9,0),0)</f>
        <v>26.69</v>
      </c>
      <c r="R62" s="75">
        <f>IFERROR(VLOOKUP(C62,'PRICE LIST'!E:Z,10,0),0)</f>
        <v>26.69</v>
      </c>
      <c r="S62" s="75">
        <f>IFERROR(VLOOKUP(C62,'PRICE LIST'!E:Z,11,0),0)</f>
        <v>26.69</v>
      </c>
      <c r="T62" s="75">
        <f>IFERROR(VLOOKUP(C62,'PRICE LIST'!E:Z,12,0),0)</f>
        <v>26.69</v>
      </c>
      <c r="U62" s="75">
        <f>IFERROR(VLOOKUP(C62,'PRICE LIST'!E:Z,13,0),0)</f>
        <v>26.69</v>
      </c>
      <c r="V62" s="75">
        <f>IFERROR(VLOOKUP(C62,'PRICE LIST'!E:Z,14,0),0)</f>
        <v>26.69</v>
      </c>
      <c r="W62" s="75">
        <f>IFERROR(VLOOKUP(C62,'PRICE LIST'!E:Z,15,0),0)</f>
        <v>26.69</v>
      </c>
      <c r="X62" s="75">
        <f>IFERROR(VLOOKUP(C62,'PRICE LIST'!E:Z,16,0),0)</f>
        <v>26.69</v>
      </c>
      <c r="Y62" s="75">
        <f>IFERROR(VLOOKUP(C62,'PRICE LIST'!E:Z,17,0),0)</f>
        <v>26.69</v>
      </c>
      <c r="Z62" s="75">
        <f>IFERROR(VLOOKUP(C62,'PRICE LIST'!E:Z,18,0),0)</f>
        <v>26.69</v>
      </c>
      <c r="AA62" s="75">
        <f>IFERROR(VLOOKUP(C62,'PRICE LIST'!E:Z,19,0),0)</f>
        <v>26.69</v>
      </c>
      <c r="AB62" s="180">
        <f t="shared" si="1"/>
        <v>26.69</v>
      </c>
      <c r="AC62" s="180">
        <f t="shared" si="2"/>
        <v>26.69</v>
      </c>
      <c r="AD62" s="180">
        <f t="shared" si="3"/>
        <v>26.69</v>
      </c>
      <c r="AE62" s="180">
        <f t="shared" si="4"/>
        <v>26.69</v>
      </c>
      <c r="AF62" s="180">
        <f t="shared" si="5"/>
        <v>26.69</v>
      </c>
      <c r="AG62" s="180">
        <f t="shared" si="6"/>
        <v>26.69</v>
      </c>
      <c r="AH62" s="180">
        <f t="shared" si="7"/>
        <v>26.69</v>
      </c>
      <c r="AI62" s="180">
        <f t="shared" si="8"/>
        <v>26.69</v>
      </c>
      <c r="AJ62" s="180">
        <f t="shared" si="9"/>
        <v>26.69</v>
      </c>
      <c r="AK62" s="180">
        <f t="shared" si="10"/>
        <v>26.69</v>
      </c>
      <c r="AL62" s="180">
        <f t="shared" si="11"/>
        <v>26.69</v>
      </c>
      <c r="AM62" s="180">
        <f t="shared" si="12"/>
        <v>26.69</v>
      </c>
      <c r="AN62" s="549"/>
      <c r="AO62" s="549"/>
      <c r="AP62" s="549"/>
      <c r="AQ62" s="549">
        <v>2</v>
      </c>
      <c r="AR62" s="549"/>
      <c r="AS62" s="549"/>
      <c r="AT62" s="549"/>
      <c r="AU62" s="549"/>
      <c r="AV62" s="549"/>
      <c r="AW62" s="549"/>
      <c r="AX62" s="549"/>
      <c r="AY62" s="549"/>
      <c r="AZ62" s="75">
        <f t="shared" si="13"/>
        <v>2</v>
      </c>
      <c r="BA62" s="77">
        <f t="shared" si="14"/>
        <v>0.16666666666666666</v>
      </c>
      <c r="BB62" s="47"/>
      <c r="BC62" s="78">
        <f t="shared" si="15"/>
        <v>0</v>
      </c>
      <c r="BD62" s="78">
        <f t="shared" si="16"/>
        <v>0</v>
      </c>
      <c r="BE62" s="78">
        <f t="shared" si="17"/>
        <v>0</v>
      </c>
      <c r="BF62" s="78">
        <f t="shared" si="18"/>
        <v>53.38</v>
      </c>
      <c r="BG62" s="78">
        <f t="shared" si="19"/>
        <v>0</v>
      </c>
      <c r="BH62" s="78">
        <f t="shared" si="20"/>
        <v>0</v>
      </c>
      <c r="BI62" s="78">
        <f t="shared" si="21"/>
        <v>0</v>
      </c>
      <c r="BJ62" s="78">
        <f t="shared" si="22"/>
        <v>0</v>
      </c>
      <c r="BK62" s="78">
        <f t="shared" si="23"/>
        <v>0</v>
      </c>
      <c r="BL62" s="78">
        <f t="shared" si="24"/>
        <v>0</v>
      </c>
      <c r="BM62" s="78">
        <f t="shared" si="25"/>
        <v>0</v>
      </c>
      <c r="BN62" s="78">
        <f t="shared" si="26"/>
        <v>0</v>
      </c>
      <c r="BO62" s="78">
        <f t="shared" si="27"/>
        <v>53.38</v>
      </c>
      <c r="BP62" s="78">
        <f t="shared" si="28"/>
        <v>4.4483333333333333</v>
      </c>
      <c r="BQ62"/>
      <c r="BR62" s="714"/>
      <c r="BS62" s="714" t="s">
        <v>188</v>
      </c>
      <c r="BT62" s="714" t="s">
        <v>1434</v>
      </c>
      <c r="BU62" s="714" t="s">
        <v>215</v>
      </c>
      <c r="BV62" s="714" t="s">
        <v>170</v>
      </c>
      <c r="BW62" s="714"/>
    </row>
    <row r="63" spans="1:75">
      <c r="A63" s="79" t="s">
        <v>7127</v>
      </c>
      <c r="B63" s="74"/>
      <c r="C63" s="79" t="s">
        <v>8059</v>
      </c>
      <c r="D63" s="75" t="str">
        <f>INDEX('PRICE LIST'!$D:$D,MATCH(INSIDENTAL!C63,'PRICE LIST'!$E:$E,0))</f>
        <v>PLASTIK</v>
      </c>
      <c r="E63" s="919" t="str">
        <f>IFERROR(VLOOKUP(C63,'PRICE LIST'!E:M,2,0),0)</f>
        <v>PLASTIC CASE</v>
      </c>
      <c r="F63" s="187" t="s">
        <v>12109</v>
      </c>
      <c r="G63" s="79" t="s">
        <v>109</v>
      </c>
      <c r="H63" s="919">
        <f>IFERROR(IF(G63="FOH",VLOOKUP(C63,'PRICE LIST'!E:Z,20,0),IF(G63="OPEX",VLOOKUP(C63,'PRICE LIST'!E:Z,21,0),0)),0)</f>
        <v>0</v>
      </c>
      <c r="I63" s="919">
        <f>IFERROR(IF(G63="FOH",VLOOKUP(H63,'PRICE LIST'!X:Z,3,0),IF(G63="OPEX",VLOOKUP(H63,'PRICE LIST'!Y:Z,2,0),0)),0)</f>
        <v>0</v>
      </c>
      <c r="J63" s="79" t="s">
        <v>34</v>
      </c>
      <c r="K63" s="79" t="s">
        <v>183</v>
      </c>
      <c r="L63" s="75" t="str">
        <f>IFERROR(VLOOKUP(K63,BS:BV,3,0),0)</f>
        <v>ALL</v>
      </c>
      <c r="M63" s="75" t="str">
        <f>IFERROR(VLOOKUP(K63,BS:BV,4,0),0)</f>
        <v>ALL</v>
      </c>
      <c r="N63" s="75" t="str">
        <f>IFERROR(VLOOKUP(C63,'PRICE LIST'!E:M,3,0),0)</f>
        <v>PCS</v>
      </c>
      <c r="O63" s="75" t="str">
        <f>IFERROR(VLOOKUP(C63,'PRICE LIST'!E:M,5,0),0)</f>
        <v>USD</v>
      </c>
      <c r="P63" s="927">
        <f>IFERROR(VLOOKUP(C63,'PRICE LIST'!E:Z,8,0),0)</f>
        <v>9.85</v>
      </c>
      <c r="Q63" s="75">
        <f>IFERROR(VLOOKUP(C63,'PRICE LIST'!E:Z,9,0),0)</f>
        <v>9.85</v>
      </c>
      <c r="R63" s="75">
        <f>IFERROR(VLOOKUP(C63,'PRICE LIST'!E:Z,10,0),0)</f>
        <v>9.85</v>
      </c>
      <c r="S63" s="75">
        <f>IFERROR(VLOOKUP(C63,'PRICE LIST'!E:Z,11,0),0)</f>
        <v>9.85</v>
      </c>
      <c r="T63" s="75">
        <f>IFERROR(VLOOKUP(C63,'PRICE LIST'!E:Z,12,0),0)</f>
        <v>9.85</v>
      </c>
      <c r="U63" s="75">
        <f>IFERROR(VLOOKUP(C63,'PRICE LIST'!E:Z,13,0),0)</f>
        <v>9.85</v>
      </c>
      <c r="V63" s="75">
        <f>IFERROR(VLOOKUP(C63,'PRICE LIST'!E:Z,14,0),0)</f>
        <v>9.85</v>
      </c>
      <c r="W63" s="75">
        <f>IFERROR(VLOOKUP(C63,'PRICE LIST'!E:Z,15,0),0)</f>
        <v>9.85</v>
      </c>
      <c r="X63" s="75">
        <f>IFERROR(VLOOKUP(C63,'PRICE LIST'!E:Z,16,0),0)</f>
        <v>9.85</v>
      </c>
      <c r="Y63" s="75">
        <f>IFERROR(VLOOKUP(C63,'PRICE LIST'!E:Z,17,0),0)</f>
        <v>9.85</v>
      </c>
      <c r="Z63" s="75">
        <f>IFERROR(VLOOKUP(C63,'PRICE LIST'!E:Z,18,0),0)</f>
        <v>9.85</v>
      </c>
      <c r="AA63" s="75">
        <f>IFERROR(VLOOKUP(C63,'PRICE LIST'!E:Z,19,0),0)</f>
        <v>9.85</v>
      </c>
      <c r="AB63" s="180">
        <f t="shared" si="1"/>
        <v>9.85</v>
      </c>
      <c r="AC63" s="180">
        <f t="shared" si="2"/>
        <v>9.85</v>
      </c>
      <c r="AD63" s="180">
        <f t="shared" si="3"/>
        <v>9.85</v>
      </c>
      <c r="AE63" s="180">
        <f t="shared" si="4"/>
        <v>9.85</v>
      </c>
      <c r="AF63" s="180">
        <f t="shared" si="5"/>
        <v>9.85</v>
      </c>
      <c r="AG63" s="180">
        <f t="shared" si="6"/>
        <v>9.85</v>
      </c>
      <c r="AH63" s="180">
        <f t="shared" si="7"/>
        <v>9.85</v>
      </c>
      <c r="AI63" s="180">
        <f t="shared" si="8"/>
        <v>9.85</v>
      </c>
      <c r="AJ63" s="180">
        <f t="shared" si="9"/>
        <v>9.85</v>
      </c>
      <c r="AK63" s="180">
        <f t="shared" si="10"/>
        <v>9.85</v>
      </c>
      <c r="AL63" s="180">
        <f t="shared" si="11"/>
        <v>9.85</v>
      </c>
      <c r="AM63" s="180">
        <f t="shared" si="12"/>
        <v>9.85</v>
      </c>
      <c r="AN63" s="549"/>
      <c r="AO63" s="549"/>
      <c r="AP63" s="549"/>
      <c r="AQ63" s="549">
        <v>1</v>
      </c>
      <c r="AR63" s="549"/>
      <c r="AS63" s="549"/>
      <c r="AT63" s="549"/>
      <c r="AU63" s="549"/>
      <c r="AV63" s="549"/>
      <c r="AW63" s="549"/>
      <c r="AX63" s="549"/>
      <c r="AY63" s="549"/>
      <c r="AZ63" s="75">
        <f t="shared" si="13"/>
        <v>1</v>
      </c>
      <c r="BA63" s="77">
        <f t="shared" si="14"/>
        <v>8.3333333333333329E-2</v>
      </c>
      <c r="BB63" s="47"/>
      <c r="BC63" s="78">
        <f t="shared" si="15"/>
        <v>0</v>
      </c>
      <c r="BD63" s="78">
        <f t="shared" si="16"/>
        <v>0</v>
      </c>
      <c r="BE63" s="78">
        <f t="shared" si="17"/>
        <v>0</v>
      </c>
      <c r="BF63" s="78">
        <f t="shared" si="18"/>
        <v>9.85</v>
      </c>
      <c r="BG63" s="78">
        <f t="shared" si="19"/>
        <v>0</v>
      </c>
      <c r="BH63" s="78">
        <f t="shared" si="20"/>
        <v>0</v>
      </c>
      <c r="BI63" s="78">
        <f t="shared" si="21"/>
        <v>0</v>
      </c>
      <c r="BJ63" s="78">
        <f t="shared" si="22"/>
        <v>0</v>
      </c>
      <c r="BK63" s="78">
        <f t="shared" si="23"/>
        <v>0</v>
      </c>
      <c r="BL63" s="78">
        <f t="shared" si="24"/>
        <v>0</v>
      </c>
      <c r="BM63" s="78">
        <f t="shared" si="25"/>
        <v>0</v>
      </c>
      <c r="BN63" s="78">
        <f t="shared" si="26"/>
        <v>0</v>
      </c>
      <c r="BO63" s="78">
        <f t="shared" si="27"/>
        <v>9.85</v>
      </c>
      <c r="BP63" s="78">
        <f t="shared" si="28"/>
        <v>0.8208333333333333</v>
      </c>
      <c r="BQ63"/>
      <c r="BR63" s="714"/>
      <c r="BS63" s="714"/>
      <c r="BT63" s="714"/>
      <c r="BU63" s="714"/>
      <c r="BV63" s="714"/>
      <c r="BW63" s="714"/>
    </row>
    <row r="64" spans="1:75">
      <c r="A64" s="79" t="s">
        <v>7127</v>
      </c>
      <c r="B64" s="74"/>
      <c r="C64" s="79" t="s">
        <v>8028</v>
      </c>
      <c r="D64" s="75" t="str">
        <f>INDEX('PRICE LIST'!$D:$D,MATCH(INSIDENTAL!C64,'PRICE LIST'!$E:$E,0))</f>
        <v>GAUGE</v>
      </c>
      <c r="E64" s="919" t="str">
        <f>IFERROR(VLOOKUP(C64,'PRICE LIST'!E:M,2,0),0)</f>
        <v>GAUGE(0.5MM)</v>
      </c>
      <c r="F64" s="187" t="s">
        <v>12109</v>
      </c>
      <c r="G64" s="79" t="s">
        <v>109</v>
      </c>
      <c r="H64" s="919">
        <f>IFERROR(IF(G64="FOH",VLOOKUP(C64,'PRICE LIST'!E:Z,20,0),IF(G64="OPEX",VLOOKUP(C64,'PRICE LIST'!E:Z,21,0),0)),0)</f>
        <v>0</v>
      </c>
      <c r="I64" s="919">
        <f>IFERROR(IF(G64="FOH",VLOOKUP(H64,'PRICE LIST'!X:Z,3,0),IF(G64="OPEX",VLOOKUP(H64,'PRICE LIST'!Y:Z,2,0),0)),0)</f>
        <v>0</v>
      </c>
      <c r="J64" s="79" t="s">
        <v>34</v>
      </c>
      <c r="K64" s="79" t="s">
        <v>183</v>
      </c>
      <c r="L64" s="75" t="str">
        <f>IFERROR(VLOOKUP(K64,BS:BV,3,0),0)</f>
        <v>ALL</v>
      </c>
      <c r="M64" s="75" t="str">
        <f>IFERROR(VLOOKUP(K64,BS:BV,4,0),0)</f>
        <v>ALL</v>
      </c>
      <c r="N64" s="75" t="str">
        <f>IFERROR(VLOOKUP(C64,'PRICE LIST'!E:M,3,0),0)</f>
        <v>PCS</v>
      </c>
      <c r="O64" s="75" t="str">
        <f>IFERROR(VLOOKUP(C64,'PRICE LIST'!E:M,5,0),0)</f>
        <v>USD</v>
      </c>
      <c r="P64" s="927">
        <f>IFERROR(VLOOKUP(C64,'PRICE LIST'!E:Z,8,0),0)</f>
        <v>463.04</v>
      </c>
      <c r="Q64" s="75">
        <f>IFERROR(VLOOKUP(C64,'PRICE LIST'!E:Z,9,0),0)</f>
        <v>463.04</v>
      </c>
      <c r="R64" s="75">
        <f>IFERROR(VLOOKUP(C64,'PRICE LIST'!E:Z,10,0),0)</f>
        <v>463.04</v>
      </c>
      <c r="S64" s="75">
        <f>IFERROR(VLOOKUP(C64,'PRICE LIST'!E:Z,11,0),0)</f>
        <v>463.04</v>
      </c>
      <c r="T64" s="75">
        <f>IFERROR(VLOOKUP(C64,'PRICE LIST'!E:Z,12,0),0)</f>
        <v>463.04</v>
      </c>
      <c r="U64" s="75">
        <f>IFERROR(VLOOKUP(C64,'PRICE LIST'!E:Z,13,0),0)</f>
        <v>463.04</v>
      </c>
      <c r="V64" s="75">
        <f>IFERROR(VLOOKUP(C64,'PRICE LIST'!E:Z,14,0),0)</f>
        <v>463.04</v>
      </c>
      <c r="W64" s="75">
        <f>IFERROR(VLOOKUP(C64,'PRICE LIST'!E:Z,15,0),0)</f>
        <v>463.04</v>
      </c>
      <c r="X64" s="75">
        <f>IFERROR(VLOOKUP(C64,'PRICE LIST'!E:Z,16,0),0)</f>
        <v>463.04</v>
      </c>
      <c r="Y64" s="75">
        <f>IFERROR(VLOOKUP(C64,'PRICE LIST'!E:Z,17,0),0)</f>
        <v>463.04</v>
      </c>
      <c r="Z64" s="75">
        <f>IFERROR(VLOOKUP(C64,'PRICE LIST'!E:Z,18,0),0)</f>
        <v>463.04</v>
      </c>
      <c r="AA64" s="75">
        <f>IFERROR(VLOOKUP(C64,'PRICE LIST'!E:Z,19,0),0)</f>
        <v>463.04</v>
      </c>
      <c r="AB64" s="180">
        <f t="shared" si="1"/>
        <v>463.04</v>
      </c>
      <c r="AC64" s="180">
        <f t="shared" si="2"/>
        <v>463.04</v>
      </c>
      <c r="AD64" s="180">
        <f t="shared" si="3"/>
        <v>463.04</v>
      </c>
      <c r="AE64" s="180">
        <f t="shared" si="4"/>
        <v>463.04</v>
      </c>
      <c r="AF64" s="180">
        <f t="shared" si="5"/>
        <v>463.04</v>
      </c>
      <c r="AG64" s="180">
        <f t="shared" si="6"/>
        <v>463.04</v>
      </c>
      <c r="AH64" s="180">
        <f t="shared" si="7"/>
        <v>463.04</v>
      </c>
      <c r="AI64" s="180">
        <f t="shared" si="8"/>
        <v>463.04</v>
      </c>
      <c r="AJ64" s="180">
        <f t="shared" si="9"/>
        <v>463.04</v>
      </c>
      <c r="AK64" s="180">
        <f t="shared" si="10"/>
        <v>463.04</v>
      </c>
      <c r="AL64" s="180">
        <f t="shared" si="11"/>
        <v>463.04</v>
      </c>
      <c r="AM64" s="180">
        <f t="shared" si="12"/>
        <v>463.04</v>
      </c>
      <c r="AN64" s="549"/>
      <c r="AO64" s="549"/>
      <c r="AP64" s="549"/>
      <c r="AQ64" s="549">
        <v>1</v>
      </c>
      <c r="AR64" s="549"/>
      <c r="AS64" s="549"/>
      <c r="AT64" s="549"/>
      <c r="AU64" s="549"/>
      <c r="AV64" s="549"/>
      <c r="AW64" s="549"/>
      <c r="AX64" s="549"/>
      <c r="AY64" s="549"/>
      <c r="AZ64" s="75">
        <f t="shared" si="13"/>
        <v>1</v>
      </c>
      <c r="BA64" s="77">
        <f t="shared" si="14"/>
        <v>8.3333333333333329E-2</v>
      </c>
      <c r="BB64" s="47"/>
      <c r="BC64" s="78">
        <f t="shared" si="15"/>
        <v>0</v>
      </c>
      <c r="BD64" s="78">
        <f t="shared" si="16"/>
        <v>0</v>
      </c>
      <c r="BE64" s="78">
        <f t="shared" si="17"/>
        <v>0</v>
      </c>
      <c r="BF64" s="78">
        <f t="shared" si="18"/>
        <v>463.04</v>
      </c>
      <c r="BG64" s="78">
        <f t="shared" si="19"/>
        <v>0</v>
      </c>
      <c r="BH64" s="78">
        <f t="shared" si="20"/>
        <v>0</v>
      </c>
      <c r="BI64" s="78">
        <f t="shared" si="21"/>
        <v>0</v>
      </c>
      <c r="BJ64" s="78">
        <f t="shared" si="22"/>
        <v>0</v>
      </c>
      <c r="BK64" s="78">
        <f t="shared" si="23"/>
        <v>0</v>
      </c>
      <c r="BL64" s="78">
        <f t="shared" si="24"/>
        <v>0</v>
      </c>
      <c r="BM64" s="78">
        <f t="shared" si="25"/>
        <v>0</v>
      </c>
      <c r="BN64" s="78">
        <f t="shared" si="26"/>
        <v>0</v>
      </c>
      <c r="BO64" s="78">
        <f t="shared" si="27"/>
        <v>463.04</v>
      </c>
      <c r="BP64" s="78">
        <f t="shared" si="28"/>
        <v>38.586666666666666</v>
      </c>
      <c r="BQ64"/>
      <c r="BR64" s="714"/>
      <c r="BS64" s="714"/>
      <c r="BT64" s="714"/>
      <c r="BU64" s="714"/>
      <c r="BV64" s="714"/>
      <c r="BW64" s="714"/>
    </row>
    <row r="65" spans="1:75">
      <c r="A65" s="79" t="s">
        <v>7127</v>
      </c>
      <c r="B65" s="74"/>
      <c r="C65" s="79" t="s">
        <v>8036</v>
      </c>
      <c r="D65" s="75" t="str">
        <f>INDEX('PRICE LIST'!$D:$D,MATCH(INSIDENTAL!C65,'PRICE LIST'!$E:$E,0))</f>
        <v>GAUGE</v>
      </c>
      <c r="E65" s="919" t="str">
        <f>IFERROR(VLOOKUP(C65,'PRICE LIST'!E:M,2,0),0)</f>
        <v>GAUGE</v>
      </c>
      <c r="F65" s="187" t="s">
        <v>12109</v>
      </c>
      <c r="G65" s="79" t="s">
        <v>109</v>
      </c>
      <c r="H65" s="919">
        <f>IFERROR(IF(G65="FOH",VLOOKUP(C65,'PRICE LIST'!E:Z,20,0),IF(G65="OPEX",VLOOKUP(C65,'PRICE LIST'!E:Z,21,0),0)),0)</f>
        <v>0</v>
      </c>
      <c r="I65" s="919">
        <f>IFERROR(IF(G65="FOH",VLOOKUP(H65,'PRICE LIST'!X:Z,3,0),IF(G65="OPEX",VLOOKUP(H65,'PRICE LIST'!Y:Z,2,0),0)),0)</f>
        <v>0</v>
      </c>
      <c r="J65" s="79" t="s">
        <v>34</v>
      </c>
      <c r="K65" s="79" t="s">
        <v>183</v>
      </c>
      <c r="L65" s="75" t="str">
        <f>IFERROR(VLOOKUP(K65,BS:BV,3,0),0)</f>
        <v>ALL</v>
      </c>
      <c r="M65" s="75" t="str">
        <f>IFERROR(VLOOKUP(K65,BS:BV,4,0),0)</f>
        <v>ALL</v>
      </c>
      <c r="N65" s="75" t="str">
        <f>IFERROR(VLOOKUP(C65,'PRICE LIST'!E:M,3,0),0)</f>
        <v>PCS</v>
      </c>
      <c r="O65" s="75" t="str">
        <f>IFERROR(VLOOKUP(C65,'PRICE LIST'!E:M,5,0),0)</f>
        <v>USD</v>
      </c>
      <c r="P65" s="927">
        <f>IFERROR(VLOOKUP(C65,'PRICE LIST'!E:Z,8,0),0)</f>
        <v>463.04</v>
      </c>
      <c r="Q65" s="75">
        <f>IFERROR(VLOOKUP(C65,'PRICE LIST'!E:Z,9,0),0)</f>
        <v>463.04</v>
      </c>
      <c r="R65" s="75">
        <f>IFERROR(VLOOKUP(C65,'PRICE LIST'!E:Z,10,0),0)</f>
        <v>463.04</v>
      </c>
      <c r="S65" s="75">
        <f>IFERROR(VLOOKUP(C65,'PRICE LIST'!E:Z,11,0),0)</f>
        <v>463.04</v>
      </c>
      <c r="T65" s="75">
        <f>IFERROR(VLOOKUP(C65,'PRICE LIST'!E:Z,12,0),0)</f>
        <v>463.04</v>
      </c>
      <c r="U65" s="75">
        <f>IFERROR(VLOOKUP(C65,'PRICE LIST'!E:Z,13,0),0)</f>
        <v>463.04</v>
      </c>
      <c r="V65" s="75">
        <f>IFERROR(VLOOKUP(C65,'PRICE LIST'!E:Z,14,0),0)</f>
        <v>463.04</v>
      </c>
      <c r="W65" s="75">
        <f>IFERROR(VLOOKUP(C65,'PRICE LIST'!E:Z,15,0),0)</f>
        <v>463.04</v>
      </c>
      <c r="X65" s="75">
        <f>IFERROR(VLOOKUP(C65,'PRICE LIST'!E:Z,16,0),0)</f>
        <v>463.04</v>
      </c>
      <c r="Y65" s="75">
        <f>IFERROR(VLOOKUP(C65,'PRICE LIST'!E:Z,17,0),0)</f>
        <v>463.04</v>
      </c>
      <c r="Z65" s="75">
        <f>IFERROR(VLOOKUP(C65,'PRICE LIST'!E:Z,18,0),0)</f>
        <v>463.04</v>
      </c>
      <c r="AA65" s="75">
        <f>IFERROR(VLOOKUP(C65,'PRICE LIST'!E:Z,19,0),0)</f>
        <v>463.04</v>
      </c>
      <c r="AB65" s="180">
        <f t="shared" si="1"/>
        <v>463.04</v>
      </c>
      <c r="AC65" s="180">
        <f t="shared" si="2"/>
        <v>463.04</v>
      </c>
      <c r="AD65" s="180">
        <f t="shared" si="3"/>
        <v>463.04</v>
      </c>
      <c r="AE65" s="180">
        <f t="shared" si="4"/>
        <v>463.04</v>
      </c>
      <c r="AF65" s="180">
        <f t="shared" si="5"/>
        <v>463.04</v>
      </c>
      <c r="AG65" s="180">
        <f t="shared" si="6"/>
        <v>463.04</v>
      </c>
      <c r="AH65" s="180">
        <f t="shared" si="7"/>
        <v>463.04</v>
      </c>
      <c r="AI65" s="180">
        <f t="shared" si="8"/>
        <v>463.04</v>
      </c>
      <c r="AJ65" s="180">
        <f t="shared" si="9"/>
        <v>463.04</v>
      </c>
      <c r="AK65" s="180">
        <f t="shared" si="10"/>
        <v>463.04</v>
      </c>
      <c r="AL65" s="180">
        <f t="shared" si="11"/>
        <v>463.04</v>
      </c>
      <c r="AM65" s="180">
        <f t="shared" si="12"/>
        <v>463.04</v>
      </c>
      <c r="AN65" s="549"/>
      <c r="AO65" s="549"/>
      <c r="AP65" s="549"/>
      <c r="AQ65" s="549">
        <v>1</v>
      </c>
      <c r="AR65" s="549"/>
      <c r="AS65" s="549"/>
      <c r="AT65" s="549"/>
      <c r="AU65" s="549"/>
      <c r="AV65" s="549"/>
      <c r="AW65" s="549"/>
      <c r="AX65" s="549"/>
      <c r="AY65" s="549"/>
      <c r="AZ65" s="75">
        <f t="shared" si="13"/>
        <v>1</v>
      </c>
      <c r="BA65" s="77">
        <f t="shared" si="14"/>
        <v>8.3333333333333329E-2</v>
      </c>
      <c r="BB65" s="47"/>
      <c r="BC65" s="78">
        <f t="shared" si="15"/>
        <v>0</v>
      </c>
      <c r="BD65" s="78">
        <f t="shared" si="16"/>
        <v>0</v>
      </c>
      <c r="BE65" s="78">
        <f t="shared" si="17"/>
        <v>0</v>
      </c>
      <c r="BF65" s="78">
        <f t="shared" si="18"/>
        <v>463.04</v>
      </c>
      <c r="BG65" s="78">
        <f t="shared" si="19"/>
        <v>0</v>
      </c>
      <c r="BH65" s="78">
        <f t="shared" si="20"/>
        <v>0</v>
      </c>
      <c r="BI65" s="78">
        <f t="shared" si="21"/>
        <v>0</v>
      </c>
      <c r="BJ65" s="78">
        <f t="shared" si="22"/>
        <v>0</v>
      </c>
      <c r="BK65" s="78">
        <f t="shared" si="23"/>
        <v>0</v>
      </c>
      <c r="BL65" s="78">
        <f t="shared" si="24"/>
        <v>0</v>
      </c>
      <c r="BM65" s="78">
        <f t="shared" si="25"/>
        <v>0</v>
      </c>
      <c r="BN65" s="78">
        <f t="shared" si="26"/>
        <v>0</v>
      </c>
      <c r="BO65" s="78">
        <f t="shared" si="27"/>
        <v>463.04</v>
      </c>
      <c r="BP65" s="78">
        <f t="shared" si="28"/>
        <v>38.586666666666666</v>
      </c>
      <c r="BQ65"/>
      <c r="BR65" s="714"/>
      <c r="BS65" s="714"/>
      <c r="BT65" s="714"/>
      <c r="BU65" s="714"/>
      <c r="BV65" s="714"/>
      <c r="BW65" s="714"/>
    </row>
    <row r="66" spans="1:75">
      <c r="A66" s="79" t="s">
        <v>7127</v>
      </c>
      <c r="B66" s="74"/>
      <c r="C66" s="79" t="s">
        <v>8030</v>
      </c>
      <c r="D66" s="75" t="str">
        <f>INDEX('PRICE LIST'!$D:$D,MATCH(INSIDENTAL!C66,'PRICE LIST'!$E:$E,0))</f>
        <v>GAUGE</v>
      </c>
      <c r="E66" s="919" t="str">
        <f>IFERROR(VLOOKUP(C66,'PRICE LIST'!E:M,2,0),0)</f>
        <v>GAUGE(1.0MM)</v>
      </c>
      <c r="F66" s="187" t="s">
        <v>12109</v>
      </c>
      <c r="G66" s="79" t="s">
        <v>109</v>
      </c>
      <c r="H66" s="919">
        <f>IFERROR(IF(G66="FOH",VLOOKUP(C66,'PRICE LIST'!E:Z,20,0),IF(G66="OPEX",VLOOKUP(C66,'PRICE LIST'!E:Z,21,0),0)),0)</f>
        <v>0</v>
      </c>
      <c r="I66" s="919">
        <f>IFERROR(IF(G66="FOH",VLOOKUP(H66,'PRICE LIST'!X:Z,3,0),IF(G66="OPEX",VLOOKUP(H66,'PRICE LIST'!Y:Z,2,0),0)),0)</f>
        <v>0</v>
      </c>
      <c r="J66" s="79" t="s">
        <v>34</v>
      </c>
      <c r="K66" s="79" t="s">
        <v>183</v>
      </c>
      <c r="L66" s="75" t="str">
        <f>IFERROR(VLOOKUP(K66,BS:BV,3,0),0)</f>
        <v>ALL</v>
      </c>
      <c r="M66" s="75" t="str">
        <f>IFERROR(VLOOKUP(K66,BS:BV,4,0),0)</f>
        <v>ALL</v>
      </c>
      <c r="N66" s="75" t="str">
        <f>IFERROR(VLOOKUP(C66,'PRICE LIST'!E:M,3,0),0)</f>
        <v>PCS</v>
      </c>
      <c r="O66" s="75" t="str">
        <f>IFERROR(VLOOKUP(C66,'PRICE LIST'!E:M,5,0),0)</f>
        <v>USD</v>
      </c>
      <c r="P66" s="927">
        <f>IFERROR(VLOOKUP(C66,'PRICE LIST'!E:Z,8,0),0)</f>
        <v>463.04</v>
      </c>
      <c r="Q66" s="75">
        <f>IFERROR(VLOOKUP(C66,'PRICE LIST'!E:Z,9,0),0)</f>
        <v>463.04</v>
      </c>
      <c r="R66" s="75">
        <f>IFERROR(VLOOKUP(C66,'PRICE LIST'!E:Z,10,0),0)</f>
        <v>463.04</v>
      </c>
      <c r="S66" s="75">
        <f>IFERROR(VLOOKUP(C66,'PRICE LIST'!E:Z,11,0),0)</f>
        <v>463.04</v>
      </c>
      <c r="T66" s="75">
        <f>IFERROR(VLOOKUP(C66,'PRICE LIST'!E:Z,12,0),0)</f>
        <v>463.04</v>
      </c>
      <c r="U66" s="75">
        <f>IFERROR(VLOOKUP(C66,'PRICE LIST'!E:Z,13,0),0)</f>
        <v>463.04</v>
      </c>
      <c r="V66" s="75">
        <f>IFERROR(VLOOKUP(C66,'PRICE LIST'!E:Z,14,0),0)</f>
        <v>463.04</v>
      </c>
      <c r="W66" s="75">
        <f>IFERROR(VLOOKUP(C66,'PRICE LIST'!E:Z,15,0),0)</f>
        <v>463.04</v>
      </c>
      <c r="X66" s="75">
        <f>IFERROR(VLOOKUP(C66,'PRICE LIST'!E:Z,16,0),0)</f>
        <v>463.04</v>
      </c>
      <c r="Y66" s="75">
        <f>IFERROR(VLOOKUP(C66,'PRICE LIST'!E:Z,17,0),0)</f>
        <v>463.04</v>
      </c>
      <c r="Z66" s="75">
        <f>IFERROR(VLOOKUP(C66,'PRICE LIST'!E:Z,18,0),0)</f>
        <v>463.04</v>
      </c>
      <c r="AA66" s="75">
        <f>IFERROR(VLOOKUP(C66,'PRICE LIST'!E:Z,19,0),0)</f>
        <v>463.04</v>
      </c>
      <c r="AB66" s="180">
        <f t="shared" si="1"/>
        <v>463.04</v>
      </c>
      <c r="AC66" s="180">
        <f t="shared" si="2"/>
        <v>463.04</v>
      </c>
      <c r="AD66" s="180">
        <f t="shared" si="3"/>
        <v>463.04</v>
      </c>
      <c r="AE66" s="180">
        <f t="shared" si="4"/>
        <v>463.04</v>
      </c>
      <c r="AF66" s="180">
        <f t="shared" si="5"/>
        <v>463.04</v>
      </c>
      <c r="AG66" s="180">
        <f t="shared" si="6"/>
        <v>463.04</v>
      </c>
      <c r="AH66" s="180">
        <f t="shared" si="7"/>
        <v>463.04</v>
      </c>
      <c r="AI66" s="180">
        <f t="shared" si="8"/>
        <v>463.04</v>
      </c>
      <c r="AJ66" s="180">
        <f t="shared" si="9"/>
        <v>463.04</v>
      </c>
      <c r="AK66" s="180">
        <f t="shared" si="10"/>
        <v>463.04</v>
      </c>
      <c r="AL66" s="180">
        <f t="shared" si="11"/>
        <v>463.04</v>
      </c>
      <c r="AM66" s="180">
        <f t="shared" si="12"/>
        <v>463.04</v>
      </c>
      <c r="AN66" s="549"/>
      <c r="AO66" s="549"/>
      <c r="AP66" s="549"/>
      <c r="AQ66" s="549">
        <v>1</v>
      </c>
      <c r="AR66" s="549"/>
      <c r="AS66" s="549"/>
      <c r="AT66" s="549"/>
      <c r="AU66" s="549"/>
      <c r="AV66" s="549"/>
      <c r="AW66" s="549"/>
      <c r="AX66" s="549"/>
      <c r="AY66" s="549"/>
      <c r="AZ66" s="75">
        <f t="shared" si="13"/>
        <v>1</v>
      </c>
      <c r="BA66" s="77">
        <f t="shared" si="14"/>
        <v>8.3333333333333329E-2</v>
      </c>
      <c r="BB66" s="47"/>
      <c r="BC66" s="78">
        <f t="shared" si="15"/>
        <v>0</v>
      </c>
      <c r="BD66" s="78">
        <f t="shared" si="16"/>
        <v>0</v>
      </c>
      <c r="BE66" s="78">
        <f t="shared" si="17"/>
        <v>0</v>
      </c>
      <c r="BF66" s="78">
        <f t="shared" si="18"/>
        <v>463.04</v>
      </c>
      <c r="BG66" s="78">
        <f t="shared" si="19"/>
        <v>0</v>
      </c>
      <c r="BH66" s="78">
        <f t="shared" si="20"/>
        <v>0</v>
      </c>
      <c r="BI66" s="78">
        <f t="shared" si="21"/>
        <v>0</v>
      </c>
      <c r="BJ66" s="78">
        <f t="shared" si="22"/>
        <v>0</v>
      </c>
      <c r="BK66" s="78">
        <f t="shared" si="23"/>
        <v>0</v>
      </c>
      <c r="BL66" s="78">
        <f t="shared" si="24"/>
        <v>0</v>
      </c>
      <c r="BM66" s="78">
        <f t="shared" si="25"/>
        <v>0</v>
      </c>
      <c r="BN66" s="78">
        <f t="shared" si="26"/>
        <v>0</v>
      </c>
      <c r="BO66" s="78">
        <f t="shared" si="27"/>
        <v>463.04</v>
      </c>
      <c r="BP66" s="78">
        <f t="shared" si="28"/>
        <v>38.586666666666666</v>
      </c>
      <c r="BQ66"/>
      <c r="BR66" s="714"/>
      <c r="BS66" s="714"/>
      <c r="BT66" s="714"/>
      <c r="BU66" s="714"/>
      <c r="BV66" s="714"/>
      <c r="BW66" s="714"/>
    </row>
    <row r="67" spans="1:75">
      <c r="A67" s="79" t="s">
        <v>7127</v>
      </c>
      <c r="B67" s="74"/>
      <c r="C67" s="79" t="s">
        <v>8032</v>
      </c>
      <c r="D67" s="75" t="str">
        <f>INDEX('PRICE LIST'!$D:$D,MATCH(INSIDENTAL!C67,'PRICE LIST'!$E:$E,0))</f>
        <v>GAUGE</v>
      </c>
      <c r="E67" s="919" t="str">
        <f>IFERROR(VLOOKUP(C67,'PRICE LIST'!E:M,2,0),0)</f>
        <v>GAUGE(1.5MM)</v>
      </c>
      <c r="F67" s="187" t="s">
        <v>12109</v>
      </c>
      <c r="G67" s="79" t="s">
        <v>109</v>
      </c>
      <c r="H67" s="919">
        <f>IFERROR(IF(G67="FOH",VLOOKUP(C67,'PRICE LIST'!E:Z,20,0),IF(G67="OPEX",VLOOKUP(C67,'PRICE LIST'!E:Z,21,0),0)),0)</f>
        <v>0</v>
      </c>
      <c r="I67" s="919">
        <f>IFERROR(IF(G67="FOH",VLOOKUP(H67,'PRICE LIST'!X:Z,3,0),IF(G67="OPEX",VLOOKUP(H67,'PRICE LIST'!Y:Z,2,0),0)),0)</f>
        <v>0</v>
      </c>
      <c r="J67" s="79" t="s">
        <v>34</v>
      </c>
      <c r="K67" s="79" t="s">
        <v>183</v>
      </c>
      <c r="L67" s="75" t="str">
        <f>IFERROR(VLOOKUP(K67,BS:BV,3,0),0)</f>
        <v>ALL</v>
      </c>
      <c r="M67" s="75" t="str">
        <f>IFERROR(VLOOKUP(K67,BS:BV,4,0),0)</f>
        <v>ALL</v>
      </c>
      <c r="N67" s="75" t="str">
        <f>IFERROR(VLOOKUP(C67,'PRICE LIST'!E:M,3,0),0)</f>
        <v>PCS</v>
      </c>
      <c r="O67" s="75" t="str">
        <f>IFERROR(VLOOKUP(C67,'PRICE LIST'!E:M,5,0),0)</f>
        <v>USD</v>
      </c>
      <c r="P67" s="927">
        <f>IFERROR(VLOOKUP(C67,'PRICE LIST'!E:Z,8,0),0)</f>
        <v>463.04</v>
      </c>
      <c r="Q67" s="75">
        <f>IFERROR(VLOOKUP(C67,'PRICE LIST'!E:Z,9,0),0)</f>
        <v>463.04</v>
      </c>
      <c r="R67" s="75">
        <f>IFERROR(VLOOKUP(C67,'PRICE LIST'!E:Z,10,0),0)</f>
        <v>463.04</v>
      </c>
      <c r="S67" s="75">
        <f>IFERROR(VLOOKUP(C67,'PRICE LIST'!E:Z,11,0),0)</f>
        <v>463.04</v>
      </c>
      <c r="T67" s="75">
        <f>IFERROR(VLOOKUP(C67,'PRICE LIST'!E:Z,12,0),0)</f>
        <v>463.04</v>
      </c>
      <c r="U67" s="75">
        <f>IFERROR(VLOOKUP(C67,'PRICE LIST'!E:Z,13,0),0)</f>
        <v>463.04</v>
      </c>
      <c r="V67" s="75">
        <f>IFERROR(VLOOKUP(C67,'PRICE LIST'!E:Z,14,0),0)</f>
        <v>463.04</v>
      </c>
      <c r="W67" s="75">
        <f>IFERROR(VLOOKUP(C67,'PRICE LIST'!E:Z,15,0),0)</f>
        <v>463.04</v>
      </c>
      <c r="X67" s="75">
        <f>IFERROR(VLOOKUP(C67,'PRICE LIST'!E:Z,16,0),0)</f>
        <v>463.04</v>
      </c>
      <c r="Y67" s="75">
        <f>IFERROR(VLOOKUP(C67,'PRICE LIST'!E:Z,17,0),0)</f>
        <v>463.04</v>
      </c>
      <c r="Z67" s="75">
        <f>IFERROR(VLOOKUP(C67,'PRICE LIST'!E:Z,18,0),0)</f>
        <v>463.04</v>
      </c>
      <c r="AA67" s="75">
        <f>IFERROR(VLOOKUP(C67,'PRICE LIST'!E:Z,19,0),0)</f>
        <v>463.04</v>
      </c>
      <c r="AB67" s="180">
        <f t="shared" si="1"/>
        <v>463.04</v>
      </c>
      <c r="AC67" s="180">
        <f t="shared" si="2"/>
        <v>463.04</v>
      </c>
      <c r="AD67" s="180">
        <f t="shared" si="3"/>
        <v>463.04</v>
      </c>
      <c r="AE67" s="180">
        <f t="shared" si="4"/>
        <v>463.04</v>
      </c>
      <c r="AF67" s="180">
        <f t="shared" si="5"/>
        <v>463.04</v>
      </c>
      <c r="AG67" s="180">
        <f t="shared" si="6"/>
        <v>463.04</v>
      </c>
      <c r="AH67" s="180">
        <f t="shared" si="7"/>
        <v>463.04</v>
      </c>
      <c r="AI67" s="180">
        <f t="shared" si="8"/>
        <v>463.04</v>
      </c>
      <c r="AJ67" s="180">
        <f t="shared" si="9"/>
        <v>463.04</v>
      </c>
      <c r="AK67" s="180">
        <f t="shared" si="10"/>
        <v>463.04</v>
      </c>
      <c r="AL67" s="180">
        <f t="shared" si="11"/>
        <v>463.04</v>
      </c>
      <c r="AM67" s="180">
        <f t="shared" si="12"/>
        <v>463.04</v>
      </c>
      <c r="AN67" s="549"/>
      <c r="AO67" s="549"/>
      <c r="AP67" s="549"/>
      <c r="AQ67" s="549">
        <v>1</v>
      </c>
      <c r="AR67" s="549"/>
      <c r="AS67" s="549"/>
      <c r="AT67" s="549"/>
      <c r="AU67" s="549"/>
      <c r="AV67" s="549"/>
      <c r="AW67" s="549"/>
      <c r="AX67" s="549"/>
      <c r="AY67" s="549"/>
      <c r="AZ67" s="75">
        <f t="shared" si="13"/>
        <v>1</v>
      </c>
      <c r="BA67" s="77">
        <f t="shared" si="14"/>
        <v>8.3333333333333329E-2</v>
      </c>
      <c r="BB67" s="47"/>
      <c r="BC67" s="78">
        <f t="shared" si="15"/>
        <v>0</v>
      </c>
      <c r="BD67" s="78">
        <f t="shared" si="16"/>
        <v>0</v>
      </c>
      <c r="BE67" s="78">
        <f t="shared" si="17"/>
        <v>0</v>
      </c>
      <c r="BF67" s="78">
        <f t="shared" si="18"/>
        <v>463.04</v>
      </c>
      <c r="BG67" s="78">
        <f t="shared" si="19"/>
        <v>0</v>
      </c>
      <c r="BH67" s="78">
        <f t="shared" si="20"/>
        <v>0</v>
      </c>
      <c r="BI67" s="78">
        <f t="shared" si="21"/>
        <v>0</v>
      </c>
      <c r="BJ67" s="78">
        <f t="shared" si="22"/>
        <v>0</v>
      </c>
      <c r="BK67" s="78">
        <f t="shared" si="23"/>
        <v>0</v>
      </c>
      <c r="BL67" s="78">
        <f t="shared" si="24"/>
        <v>0</v>
      </c>
      <c r="BM67" s="78">
        <f t="shared" si="25"/>
        <v>0</v>
      </c>
      <c r="BN67" s="78">
        <f t="shared" si="26"/>
        <v>0</v>
      </c>
      <c r="BO67" s="78">
        <f t="shared" si="27"/>
        <v>463.04</v>
      </c>
      <c r="BP67" s="78">
        <f t="shared" si="28"/>
        <v>38.586666666666666</v>
      </c>
      <c r="BQ67"/>
      <c r="BR67" s="714"/>
      <c r="BS67" s="714"/>
      <c r="BT67" s="714"/>
      <c r="BU67" s="714"/>
      <c r="BV67" s="714"/>
      <c r="BW67" s="714"/>
    </row>
    <row r="68" spans="1:75">
      <c r="A68" s="79" t="s">
        <v>7127</v>
      </c>
      <c r="B68" s="74"/>
      <c r="C68" s="79" t="s">
        <v>8034</v>
      </c>
      <c r="D68" s="75" t="str">
        <f>INDEX('PRICE LIST'!$D:$D,MATCH(INSIDENTAL!C68,'PRICE LIST'!$E:$E,0))</f>
        <v>GAUGE</v>
      </c>
      <c r="E68" s="919" t="str">
        <f>IFERROR(VLOOKUP(C68,'PRICE LIST'!E:M,2,0),0)</f>
        <v>GAUGE(4.8MM)</v>
      </c>
      <c r="F68" s="187" t="s">
        <v>12109</v>
      </c>
      <c r="G68" s="79" t="s">
        <v>109</v>
      </c>
      <c r="H68" s="919">
        <f>IFERROR(IF(G68="FOH",VLOOKUP(C68,'PRICE LIST'!E:Z,20,0),IF(G68="OPEX",VLOOKUP(C68,'PRICE LIST'!E:Z,21,0),0)),0)</f>
        <v>0</v>
      </c>
      <c r="I68" s="919">
        <f>IFERROR(IF(G68="FOH",VLOOKUP(H68,'PRICE LIST'!X:Z,3,0),IF(G68="OPEX",VLOOKUP(H68,'PRICE LIST'!Y:Z,2,0),0)),0)</f>
        <v>0</v>
      </c>
      <c r="J68" s="79" t="s">
        <v>34</v>
      </c>
      <c r="K68" s="79" t="s">
        <v>183</v>
      </c>
      <c r="L68" s="75" t="str">
        <f>IFERROR(VLOOKUP(K68,BS:BV,3,0),0)</f>
        <v>ALL</v>
      </c>
      <c r="M68" s="75" t="str">
        <f>IFERROR(VLOOKUP(K68,BS:BV,4,0),0)</f>
        <v>ALL</v>
      </c>
      <c r="N68" s="75" t="str">
        <f>IFERROR(VLOOKUP(C68,'PRICE LIST'!E:M,3,0),0)</f>
        <v>PCS</v>
      </c>
      <c r="O68" s="75" t="str">
        <f>IFERROR(VLOOKUP(C68,'PRICE LIST'!E:M,5,0),0)</f>
        <v>USD</v>
      </c>
      <c r="P68" s="927">
        <f>IFERROR(VLOOKUP(C68,'PRICE LIST'!E:Z,8,0),0)</f>
        <v>463.04</v>
      </c>
      <c r="Q68" s="75">
        <f>IFERROR(VLOOKUP(C68,'PRICE LIST'!E:Z,9,0),0)</f>
        <v>463.04</v>
      </c>
      <c r="R68" s="75">
        <f>IFERROR(VLOOKUP(C68,'PRICE LIST'!E:Z,10,0),0)</f>
        <v>463.04</v>
      </c>
      <c r="S68" s="75">
        <f>IFERROR(VLOOKUP(C68,'PRICE LIST'!E:Z,11,0),0)</f>
        <v>463.04</v>
      </c>
      <c r="T68" s="75">
        <f>IFERROR(VLOOKUP(C68,'PRICE LIST'!E:Z,12,0),0)</f>
        <v>463.04</v>
      </c>
      <c r="U68" s="75">
        <f>IFERROR(VLOOKUP(C68,'PRICE LIST'!E:Z,13,0),0)</f>
        <v>463.04</v>
      </c>
      <c r="V68" s="75">
        <f>IFERROR(VLOOKUP(C68,'PRICE LIST'!E:Z,14,0),0)</f>
        <v>463.04</v>
      </c>
      <c r="W68" s="75">
        <f>IFERROR(VLOOKUP(C68,'PRICE LIST'!E:Z,15,0),0)</f>
        <v>463.04</v>
      </c>
      <c r="X68" s="75">
        <f>IFERROR(VLOOKUP(C68,'PRICE LIST'!E:Z,16,0),0)</f>
        <v>463.04</v>
      </c>
      <c r="Y68" s="75">
        <f>IFERROR(VLOOKUP(C68,'PRICE LIST'!E:Z,17,0),0)</f>
        <v>463.04</v>
      </c>
      <c r="Z68" s="75">
        <f>IFERROR(VLOOKUP(C68,'PRICE LIST'!E:Z,18,0),0)</f>
        <v>463.04</v>
      </c>
      <c r="AA68" s="75">
        <f>IFERROR(VLOOKUP(C68,'PRICE LIST'!E:Z,19,0),0)</f>
        <v>463.04</v>
      </c>
      <c r="AB68" s="180">
        <f t="shared" si="1"/>
        <v>463.04</v>
      </c>
      <c r="AC68" s="180">
        <f t="shared" si="2"/>
        <v>463.04</v>
      </c>
      <c r="AD68" s="180">
        <f t="shared" si="3"/>
        <v>463.04</v>
      </c>
      <c r="AE68" s="180">
        <f t="shared" si="4"/>
        <v>463.04</v>
      </c>
      <c r="AF68" s="180">
        <f t="shared" si="5"/>
        <v>463.04</v>
      </c>
      <c r="AG68" s="180">
        <f t="shared" si="6"/>
        <v>463.04</v>
      </c>
      <c r="AH68" s="180">
        <f t="shared" si="7"/>
        <v>463.04</v>
      </c>
      <c r="AI68" s="180">
        <f t="shared" si="8"/>
        <v>463.04</v>
      </c>
      <c r="AJ68" s="180">
        <f t="shared" si="9"/>
        <v>463.04</v>
      </c>
      <c r="AK68" s="180">
        <f t="shared" si="10"/>
        <v>463.04</v>
      </c>
      <c r="AL68" s="180">
        <f t="shared" si="11"/>
        <v>463.04</v>
      </c>
      <c r="AM68" s="180">
        <f t="shared" si="12"/>
        <v>463.04</v>
      </c>
      <c r="AN68" s="549"/>
      <c r="AO68" s="549"/>
      <c r="AP68" s="549"/>
      <c r="AQ68" s="549">
        <v>1</v>
      </c>
      <c r="AR68" s="549"/>
      <c r="AS68" s="549"/>
      <c r="AT68" s="549"/>
      <c r="AU68" s="549"/>
      <c r="AV68" s="549"/>
      <c r="AW68" s="549"/>
      <c r="AX68" s="549"/>
      <c r="AY68" s="549"/>
      <c r="AZ68" s="75">
        <f t="shared" si="13"/>
        <v>1</v>
      </c>
      <c r="BA68" s="77">
        <f t="shared" si="14"/>
        <v>8.3333333333333329E-2</v>
      </c>
      <c r="BB68" s="47"/>
      <c r="BC68" s="78">
        <f t="shared" si="15"/>
        <v>0</v>
      </c>
      <c r="BD68" s="78">
        <f t="shared" si="16"/>
        <v>0</v>
      </c>
      <c r="BE68" s="78">
        <f t="shared" si="17"/>
        <v>0</v>
      </c>
      <c r="BF68" s="78">
        <f t="shared" si="18"/>
        <v>463.04</v>
      </c>
      <c r="BG68" s="78">
        <f t="shared" si="19"/>
        <v>0</v>
      </c>
      <c r="BH68" s="78">
        <f t="shared" si="20"/>
        <v>0</v>
      </c>
      <c r="BI68" s="78">
        <f t="shared" si="21"/>
        <v>0</v>
      </c>
      <c r="BJ68" s="78">
        <f t="shared" si="22"/>
        <v>0</v>
      </c>
      <c r="BK68" s="78">
        <f t="shared" si="23"/>
        <v>0</v>
      </c>
      <c r="BL68" s="78">
        <f t="shared" si="24"/>
        <v>0</v>
      </c>
      <c r="BM68" s="78">
        <f t="shared" si="25"/>
        <v>0</v>
      </c>
      <c r="BN68" s="78">
        <f t="shared" si="26"/>
        <v>0</v>
      </c>
      <c r="BO68" s="78">
        <f t="shared" si="27"/>
        <v>463.04</v>
      </c>
      <c r="BP68" s="78">
        <f t="shared" si="28"/>
        <v>38.586666666666666</v>
      </c>
      <c r="BR68" s="714"/>
      <c r="BS68" s="714"/>
      <c r="BT68" s="714"/>
      <c r="BU68" s="714"/>
      <c r="BV68" s="714"/>
      <c r="BW68" s="714"/>
    </row>
    <row r="69" spans="1:75">
      <c r="A69" s="79" t="s">
        <v>7127</v>
      </c>
      <c r="B69" s="74"/>
      <c r="C69" s="79" t="s">
        <v>12202</v>
      </c>
      <c r="D69" s="75" t="str">
        <f>INDEX('PRICE LIST'!$D:$D,MATCH(INSIDENTAL!C69,'PRICE LIST'!$E:$E,0))</f>
        <v>PIN</v>
      </c>
      <c r="E69" s="919" t="str">
        <f>IFERROR(VLOOKUP(C69,'PRICE LIST'!E:M,2,0),0)</f>
        <v>SW PIN PRESS FIT FOR STP-0002-MLB</v>
      </c>
      <c r="F69" s="187" t="s">
        <v>12109</v>
      </c>
      <c r="G69" s="79" t="s">
        <v>109</v>
      </c>
      <c r="H69" s="919">
        <f>IFERROR(IF(G69="FOH",VLOOKUP(C69,'PRICE LIST'!E:Z,20,0),IF(G69="OPEX",VLOOKUP(C69,'PRICE LIST'!E:Z,21,0),0)),0)</f>
        <v>0</v>
      </c>
      <c r="I69" s="919">
        <f>IFERROR(IF(G69="FOH",VLOOKUP(H69,'PRICE LIST'!X:Z,3,0),IF(G69="OPEX",VLOOKUP(H69,'PRICE LIST'!Y:Z,2,0),0)),0)</f>
        <v>0</v>
      </c>
      <c r="J69" s="79" t="s">
        <v>34</v>
      </c>
      <c r="K69" s="79" t="s">
        <v>183</v>
      </c>
      <c r="L69" s="75" t="str">
        <f>IFERROR(VLOOKUP(K69,BS:BV,3,0),0)</f>
        <v>ALL</v>
      </c>
      <c r="M69" s="75" t="str">
        <f>IFERROR(VLOOKUP(K69,BS:BV,4,0),0)</f>
        <v>ALL</v>
      </c>
      <c r="N69" s="75" t="str">
        <f>IFERROR(VLOOKUP(C69,'PRICE LIST'!E:M,3,0),0)</f>
        <v>PCS</v>
      </c>
      <c r="O69" s="75" t="str">
        <f>IFERROR(VLOOKUP(C69,'PRICE LIST'!E:M,5,0),0)</f>
        <v>USD</v>
      </c>
      <c r="P69" s="927">
        <f>IFERROR(VLOOKUP(C69,'PRICE LIST'!E:Z,8,0),0)</f>
        <v>3.21</v>
      </c>
      <c r="Q69" s="75">
        <f>IFERROR(VLOOKUP(C69,'PRICE LIST'!E:Z,9,0),0)</f>
        <v>3.21</v>
      </c>
      <c r="R69" s="75">
        <f>IFERROR(VLOOKUP(C69,'PRICE LIST'!E:Z,10,0),0)</f>
        <v>3.21</v>
      </c>
      <c r="S69" s="75">
        <f>IFERROR(VLOOKUP(C69,'PRICE LIST'!E:Z,11,0),0)</f>
        <v>3.21</v>
      </c>
      <c r="T69" s="75">
        <f>IFERROR(VLOOKUP(C69,'PRICE LIST'!E:Z,12,0),0)</f>
        <v>3.21</v>
      </c>
      <c r="U69" s="75">
        <f>IFERROR(VLOOKUP(C69,'PRICE LIST'!E:Z,13,0),0)</f>
        <v>3.21</v>
      </c>
      <c r="V69" s="75">
        <f>IFERROR(VLOOKUP(C69,'PRICE LIST'!E:Z,14,0),0)</f>
        <v>3.21</v>
      </c>
      <c r="W69" s="75">
        <f>IFERROR(VLOOKUP(C69,'PRICE LIST'!E:Z,15,0),0)</f>
        <v>3.21</v>
      </c>
      <c r="X69" s="75">
        <f>IFERROR(VLOOKUP(C69,'PRICE LIST'!E:Z,16,0),0)</f>
        <v>3.21</v>
      </c>
      <c r="Y69" s="75">
        <f>IFERROR(VLOOKUP(C69,'PRICE LIST'!E:Z,17,0),0)</f>
        <v>3.21</v>
      </c>
      <c r="Z69" s="75">
        <f>IFERROR(VLOOKUP(C69,'PRICE LIST'!E:Z,18,0),0)</f>
        <v>3.21</v>
      </c>
      <c r="AA69" s="75">
        <f>IFERROR(VLOOKUP(C69,'PRICE LIST'!E:Z,19,0),0)</f>
        <v>3.21</v>
      </c>
      <c r="AB69" s="180">
        <f t="shared" si="1"/>
        <v>3.21</v>
      </c>
      <c r="AC69" s="180">
        <f t="shared" si="2"/>
        <v>3.21</v>
      </c>
      <c r="AD69" s="180">
        <f t="shared" si="3"/>
        <v>3.21</v>
      </c>
      <c r="AE69" s="180">
        <f t="shared" si="4"/>
        <v>3.21</v>
      </c>
      <c r="AF69" s="180">
        <f t="shared" si="5"/>
        <v>3.21</v>
      </c>
      <c r="AG69" s="180">
        <f t="shared" si="6"/>
        <v>3.21</v>
      </c>
      <c r="AH69" s="180">
        <f t="shared" si="7"/>
        <v>3.21</v>
      </c>
      <c r="AI69" s="180">
        <f t="shared" si="8"/>
        <v>3.21</v>
      </c>
      <c r="AJ69" s="180">
        <f t="shared" si="9"/>
        <v>3.21</v>
      </c>
      <c r="AK69" s="180">
        <f t="shared" si="10"/>
        <v>3.21</v>
      </c>
      <c r="AL69" s="180">
        <f t="shared" si="11"/>
        <v>3.21</v>
      </c>
      <c r="AM69" s="180">
        <f t="shared" si="12"/>
        <v>3.21</v>
      </c>
      <c r="AN69" s="549"/>
      <c r="AO69" s="549"/>
      <c r="AP69" s="549"/>
      <c r="AQ69" s="549">
        <v>1</v>
      </c>
      <c r="AR69" s="549"/>
      <c r="AS69" s="549"/>
      <c r="AT69" s="549"/>
      <c r="AU69" s="549"/>
      <c r="AV69" s="549"/>
      <c r="AW69" s="549"/>
      <c r="AX69" s="549"/>
      <c r="AY69" s="549"/>
      <c r="AZ69" s="75">
        <f t="shared" si="13"/>
        <v>1</v>
      </c>
      <c r="BA69" s="77">
        <f t="shared" si="14"/>
        <v>8.3333333333333329E-2</v>
      </c>
      <c r="BB69" s="47"/>
      <c r="BC69" s="78">
        <f t="shared" si="15"/>
        <v>0</v>
      </c>
      <c r="BD69" s="78">
        <f t="shared" si="16"/>
        <v>0</v>
      </c>
      <c r="BE69" s="78">
        <f t="shared" si="17"/>
        <v>0</v>
      </c>
      <c r="BF69" s="78">
        <f t="shared" si="18"/>
        <v>3.21</v>
      </c>
      <c r="BG69" s="78">
        <f t="shared" si="19"/>
        <v>0</v>
      </c>
      <c r="BH69" s="78">
        <f t="shared" si="20"/>
        <v>0</v>
      </c>
      <c r="BI69" s="78">
        <f t="shared" si="21"/>
        <v>0</v>
      </c>
      <c r="BJ69" s="78">
        <f t="shared" si="22"/>
        <v>0</v>
      </c>
      <c r="BK69" s="78">
        <f t="shared" si="23"/>
        <v>0</v>
      </c>
      <c r="BL69" s="78">
        <f t="shared" si="24"/>
        <v>0</v>
      </c>
      <c r="BM69" s="78">
        <f t="shared" si="25"/>
        <v>0</v>
      </c>
      <c r="BN69" s="78">
        <f t="shared" si="26"/>
        <v>0</v>
      </c>
      <c r="BO69" s="78">
        <f t="shared" si="27"/>
        <v>3.21</v>
      </c>
      <c r="BP69" s="78">
        <f t="shared" si="28"/>
        <v>0.26750000000000002</v>
      </c>
      <c r="BR69" s="714"/>
      <c r="BS69" s="714"/>
      <c r="BT69" s="714"/>
      <c r="BU69" s="714"/>
      <c r="BV69" s="714"/>
      <c r="BW69" s="714"/>
    </row>
    <row r="70" spans="1:75">
      <c r="A70" s="79" t="s">
        <v>7127</v>
      </c>
      <c r="B70" s="74"/>
      <c r="C70" s="79" t="s">
        <v>12192</v>
      </c>
      <c r="D70" s="75" t="str">
        <f>INDEX('PRICE LIST'!$D:$D,MATCH(INSIDENTAL!C70,'PRICE LIST'!$E:$E,0))</f>
        <v>GAUGE</v>
      </c>
      <c r="E70" s="919" t="str">
        <f>IFERROR(VLOOKUP(C70,'PRICE LIST'!E:M,2,0),0)</f>
        <v>TENSION CONFIRMATION GAUGE TIP FOR 2514435</v>
      </c>
      <c r="F70" s="187" t="s">
        <v>12109</v>
      </c>
      <c r="G70" s="79" t="s">
        <v>109</v>
      </c>
      <c r="H70" s="919">
        <f>IFERROR(IF(G70="FOH",VLOOKUP(C70,'PRICE LIST'!E:Z,20,0),IF(G70="OPEX",VLOOKUP(C70,'PRICE LIST'!E:Z,21,0),0)),0)</f>
        <v>0</v>
      </c>
      <c r="I70" s="919">
        <f>IFERROR(IF(G70="FOH",VLOOKUP(H70,'PRICE LIST'!X:Z,3,0),IF(G70="OPEX",VLOOKUP(H70,'PRICE LIST'!Y:Z,2,0),0)),0)</f>
        <v>0</v>
      </c>
      <c r="J70" s="79" t="s">
        <v>34</v>
      </c>
      <c r="K70" s="79" t="s">
        <v>183</v>
      </c>
      <c r="L70" s="75" t="str">
        <f>IFERROR(VLOOKUP(K70,BS:BV,3,0),0)</f>
        <v>ALL</v>
      </c>
      <c r="M70" s="75" t="str">
        <f>IFERROR(VLOOKUP(K70,BS:BV,4,0),0)</f>
        <v>ALL</v>
      </c>
      <c r="N70" s="75" t="str">
        <f>IFERROR(VLOOKUP(C70,'PRICE LIST'!E:M,3,0),0)</f>
        <v>PCS</v>
      </c>
      <c r="O70" s="75" t="str">
        <f>IFERROR(VLOOKUP(C70,'PRICE LIST'!E:M,5,0),0)</f>
        <v>USD</v>
      </c>
      <c r="P70" s="927">
        <f>IFERROR(VLOOKUP(C70,'PRICE LIST'!E:Z,8,0),0)</f>
        <v>32.83</v>
      </c>
      <c r="Q70" s="75">
        <f>IFERROR(VLOOKUP(C70,'PRICE LIST'!E:Z,9,0),0)</f>
        <v>32.83</v>
      </c>
      <c r="R70" s="75">
        <f>IFERROR(VLOOKUP(C70,'PRICE LIST'!E:Z,10,0),0)</f>
        <v>32.83</v>
      </c>
      <c r="S70" s="75">
        <f>IFERROR(VLOOKUP(C70,'PRICE LIST'!E:Z,11,0),0)</f>
        <v>32.83</v>
      </c>
      <c r="T70" s="75">
        <f>IFERROR(VLOOKUP(C70,'PRICE LIST'!E:Z,12,0),0)</f>
        <v>32.83</v>
      </c>
      <c r="U70" s="75">
        <f>IFERROR(VLOOKUP(C70,'PRICE LIST'!E:Z,13,0),0)</f>
        <v>32.83</v>
      </c>
      <c r="V70" s="75">
        <f>IFERROR(VLOOKUP(C70,'PRICE LIST'!E:Z,14,0),0)</f>
        <v>32.83</v>
      </c>
      <c r="W70" s="75">
        <f>IFERROR(VLOOKUP(C70,'PRICE LIST'!E:Z,15,0),0)</f>
        <v>32.83</v>
      </c>
      <c r="X70" s="75">
        <f>IFERROR(VLOOKUP(C70,'PRICE LIST'!E:Z,16,0),0)</f>
        <v>32.83</v>
      </c>
      <c r="Y70" s="75">
        <f>IFERROR(VLOOKUP(C70,'PRICE LIST'!E:Z,17,0),0)</f>
        <v>32.83</v>
      </c>
      <c r="Z70" s="75">
        <f>IFERROR(VLOOKUP(C70,'PRICE LIST'!E:Z,18,0),0)</f>
        <v>32.83</v>
      </c>
      <c r="AA70" s="75">
        <f>IFERROR(VLOOKUP(C70,'PRICE LIST'!E:Z,19,0),0)</f>
        <v>32.83</v>
      </c>
      <c r="AB70" s="180">
        <f t="shared" si="1"/>
        <v>32.83</v>
      </c>
      <c r="AC70" s="180">
        <f t="shared" si="2"/>
        <v>32.83</v>
      </c>
      <c r="AD70" s="180">
        <f t="shared" si="3"/>
        <v>32.83</v>
      </c>
      <c r="AE70" s="180">
        <f t="shared" si="4"/>
        <v>32.83</v>
      </c>
      <c r="AF70" s="180">
        <f t="shared" si="5"/>
        <v>32.83</v>
      </c>
      <c r="AG70" s="180">
        <f t="shared" si="6"/>
        <v>32.83</v>
      </c>
      <c r="AH70" s="180">
        <f t="shared" si="7"/>
        <v>32.83</v>
      </c>
      <c r="AI70" s="180">
        <f t="shared" si="8"/>
        <v>32.83</v>
      </c>
      <c r="AJ70" s="180">
        <f t="shared" si="9"/>
        <v>32.83</v>
      </c>
      <c r="AK70" s="180">
        <f t="shared" si="10"/>
        <v>32.83</v>
      </c>
      <c r="AL70" s="180">
        <f t="shared" si="11"/>
        <v>32.83</v>
      </c>
      <c r="AM70" s="180">
        <f t="shared" si="12"/>
        <v>32.83</v>
      </c>
      <c r="AN70" s="549"/>
      <c r="AO70" s="549"/>
      <c r="AP70" s="549"/>
      <c r="AQ70" s="549">
        <v>1</v>
      </c>
      <c r="AR70" s="549"/>
      <c r="AS70" s="549"/>
      <c r="AT70" s="549"/>
      <c r="AU70" s="549"/>
      <c r="AV70" s="549"/>
      <c r="AW70" s="549"/>
      <c r="AX70" s="549"/>
      <c r="AY70" s="549"/>
      <c r="AZ70" s="75">
        <f t="shared" si="13"/>
        <v>1</v>
      </c>
      <c r="BA70" s="77">
        <f t="shared" si="14"/>
        <v>8.3333333333333329E-2</v>
      </c>
      <c r="BB70" s="47"/>
      <c r="BC70" s="78">
        <f t="shared" si="15"/>
        <v>0</v>
      </c>
      <c r="BD70" s="78">
        <f t="shared" si="16"/>
        <v>0</v>
      </c>
      <c r="BE70" s="78">
        <f t="shared" si="17"/>
        <v>0</v>
      </c>
      <c r="BF70" s="78">
        <f t="shared" si="18"/>
        <v>32.83</v>
      </c>
      <c r="BG70" s="78">
        <f t="shared" si="19"/>
        <v>0</v>
      </c>
      <c r="BH70" s="78">
        <f t="shared" si="20"/>
        <v>0</v>
      </c>
      <c r="BI70" s="78">
        <f t="shared" si="21"/>
        <v>0</v>
      </c>
      <c r="BJ70" s="78">
        <f t="shared" si="22"/>
        <v>0</v>
      </c>
      <c r="BK70" s="78">
        <f t="shared" si="23"/>
        <v>0</v>
      </c>
      <c r="BL70" s="78">
        <f t="shared" si="24"/>
        <v>0</v>
      </c>
      <c r="BM70" s="78">
        <f t="shared" si="25"/>
        <v>0</v>
      </c>
      <c r="BN70" s="78">
        <f t="shared" si="26"/>
        <v>0</v>
      </c>
      <c r="BO70" s="78">
        <f t="shared" si="27"/>
        <v>32.83</v>
      </c>
      <c r="BP70" s="78">
        <f t="shared" si="28"/>
        <v>2.7358333333333333</v>
      </c>
      <c r="BR70" s="714"/>
      <c r="BS70" s="714"/>
      <c r="BT70" s="714"/>
      <c r="BU70" s="714"/>
      <c r="BV70" s="714"/>
      <c r="BW70" s="714"/>
    </row>
    <row r="71" spans="1:75">
      <c r="A71" s="79" t="s">
        <v>7127</v>
      </c>
      <c r="B71" s="74"/>
      <c r="C71" s="79" t="s">
        <v>12110</v>
      </c>
      <c r="D71" s="75" t="str">
        <f>INDEX('PRICE LIST'!$D:$D,MATCH(INSIDENTAL!C71,'PRICE LIST'!$E:$E,0))</f>
        <v>MATA SCREW</v>
      </c>
      <c r="E71" s="919" t="str">
        <f>IFERROR(VLOOKUP(C71,'PRICE LIST'!E:M,2,0),0)</f>
        <v>KANON CLUTCH RELEASE TORQUE SCREWDRIVER N-LTDKTYPE</v>
      </c>
      <c r="F71" s="187" t="s">
        <v>12109</v>
      </c>
      <c r="G71" s="79" t="s">
        <v>109</v>
      </c>
      <c r="H71" s="919">
        <f>IFERROR(IF(G71="FOH",VLOOKUP(C71,'PRICE LIST'!E:Z,20,0),IF(G71="OPEX",VLOOKUP(C71,'PRICE LIST'!E:Z,21,0),0)),0)</f>
        <v>0</v>
      </c>
      <c r="I71" s="919">
        <f>IFERROR(IF(G71="FOH",VLOOKUP(H71,'PRICE LIST'!X:Z,3,0),IF(G71="OPEX",VLOOKUP(H71,'PRICE LIST'!Y:Z,2,0),0)),0)</f>
        <v>0</v>
      </c>
      <c r="J71" s="79" t="s">
        <v>34</v>
      </c>
      <c r="K71" s="79" t="s">
        <v>183</v>
      </c>
      <c r="L71" s="75" t="str">
        <f>IFERROR(VLOOKUP(K71,BS:BV,3,0),0)</f>
        <v>ALL</v>
      </c>
      <c r="M71" s="75" t="str">
        <f>IFERROR(VLOOKUP(K71,BS:BV,4,0),0)</f>
        <v>ALL</v>
      </c>
      <c r="N71" s="75" t="str">
        <f>IFERROR(VLOOKUP(C71,'PRICE LIST'!E:M,3,0),0)</f>
        <v>PCS</v>
      </c>
      <c r="O71" s="75" t="str">
        <f>IFERROR(VLOOKUP(C71,'PRICE LIST'!E:M,5,0),0)</f>
        <v>USD</v>
      </c>
      <c r="P71" s="927">
        <f>IFERROR(VLOOKUP(C71,'PRICE LIST'!E:Z,8,0),0)</f>
        <v>77.09</v>
      </c>
      <c r="Q71" s="75">
        <f>IFERROR(VLOOKUP(C71,'PRICE LIST'!E:Z,9,0),0)</f>
        <v>77.09</v>
      </c>
      <c r="R71" s="75">
        <f>IFERROR(VLOOKUP(C71,'PRICE LIST'!E:Z,10,0),0)</f>
        <v>77.09</v>
      </c>
      <c r="S71" s="75">
        <f>IFERROR(VLOOKUP(C71,'PRICE LIST'!E:Z,11,0),0)</f>
        <v>77.09</v>
      </c>
      <c r="T71" s="75">
        <f>IFERROR(VLOOKUP(C71,'PRICE LIST'!E:Z,12,0),0)</f>
        <v>77.09</v>
      </c>
      <c r="U71" s="75">
        <f>IFERROR(VLOOKUP(C71,'PRICE LIST'!E:Z,13,0),0)</f>
        <v>77.09</v>
      </c>
      <c r="V71" s="75">
        <f>IFERROR(VLOOKUP(C71,'PRICE LIST'!E:Z,14,0),0)</f>
        <v>77.09</v>
      </c>
      <c r="W71" s="75">
        <f>IFERROR(VLOOKUP(C71,'PRICE LIST'!E:Z,15,0),0)</f>
        <v>77.09</v>
      </c>
      <c r="X71" s="75">
        <f>IFERROR(VLOOKUP(C71,'PRICE LIST'!E:Z,16,0),0)</f>
        <v>77.09</v>
      </c>
      <c r="Y71" s="75">
        <f>IFERROR(VLOOKUP(C71,'PRICE LIST'!E:Z,17,0),0)</f>
        <v>77.09</v>
      </c>
      <c r="Z71" s="75">
        <f>IFERROR(VLOOKUP(C71,'PRICE LIST'!E:Z,18,0),0)</f>
        <v>77.09</v>
      </c>
      <c r="AA71" s="75">
        <f>IFERROR(VLOOKUP(C71,'PRICE LIST'!E:Z,19,0),0)</f>
        <v>77.09</v>
      </c>
      <c r="AB71" s="180">
        <f t="shared" si="1"/>
        <v>77.09</v>
      </c>
      <c r="AC71" s="180">
        <f t="shared" si="2"/>
        <v>77.09</v>
      </c>
      <c r="AD71" s="180">
        <f t="shared" si="3"/>
        <v>77.09</v>
      </c>
      <c r="AE71" s="180">
        <f t="shared" si="4"/>
        <v>77.09</v>
      </c>
      <c r="AF71" s="180">
        <f t="shared" si="5"/>
        <v>77.09</v>
      </c>
      <c r="AG71" s="180">
        <f t="shared" si="6"/>
        <v>77.09</v>
      </c>
      <c r="AH71" s="180">
        <f t="shared" si="7"/>
        <v>77.09</v>
      </c>
      <c r="AI71" s="180">
        <f t="shared" si="8"/>
        <v>77.09</v>
      </c>
      <c r="AJ71" s="180">
        <f t="shared" si="9"/>
        <v>77.09</v>
      </c>
      <c r="AK71" s="180">
        <f t="shared" si="10"/>
        <v>77.09</v>
      </c>
      <c r="AL71" s="180">
        <f t="shared" si="11"/>
        <v>77.09</v>
      </c>
      <c r="AM71" s="180">
        <f t="shared" si="12"/>
        <v>77.09</v>
      </c>
      <c r="AN71" s="549"/>
      <c r="AO71" s="549"/>
      <c r="AP71" s="549"/>
      <c r="AQ71" s="549">
        <v>1</v>
      </c>
      <c r="AR71" s="549"/>
      <c r="AS71" s="549"/>
      <c r="AT71" s="549"/>
      <c r="AU71" s="549"/>
      <c r="AV71" s="549"/>
      <c r="AW71" s="549"/>
      <c r="AX71" s="549"/>
      <c r="AY71" s="549"/>
      <c r="AZ71" s="75">
        <f t="shared" si="13"/>
        <v>1</v>
      </c>
      <c r="BA71" s="77">
        <f t="shared" si="14"/>
        <v>8.3333333333333329E-2</v>
      </c>
      <c r="BB71" s="47"/>
      <c r="BC71" s="78">
        <f t="shared" si="15"/>
        <v>0</v>
      </c>
      <c r="BD71" s="78">
        <f t="shared" si="16"/>
        <v>0</v>
      </c>
      <c r="BE71" s="78">
        <f t="shared" si="17"/>
        <v>0</v>
      </c>
      <c r="BF71" s="78">
        <f t="shared" si="18"/>
        <v>77.09</v>
      </c>
      <c r="BG71" s="78">
        <f t="shared" si="19"/>
        <v>0</v>
      </c>
      <c r="BH71" s="78">
        <f t="shared" si="20"/>
        <v>0</v>
      </c>
      <c r="BI71" s="78">
        <f t="shared" si="21"/>
        <v>0</v>
      </c>
      <c r="BJ71" s="78">
        <f t="shared" si="22"/>
        <v>0</v>
      </c>
      <c r="BK71" s="78">
        <f t="shared" si="23"/>
        <v>0</v>
      </c>
      <c r="BL71" s="78">
        <f t="shared" si="24"/>
        <v>0</v>
      </c>
      <c r="BM71" s="78">
        <f t="shared" si="25"/>
        <v>0</v>
      </c>
      <c r="BN71" s="78">
        <f t="shared" si="26"/>
        <v>0</v>
      </c>
      <c r="BO71" s="78">
        <f t="shared" si="27"/>
        <v>77.09</v>
      </c>
      <c r="BP71" s="78">
        <f t="shared" si="28"/>
        <v>6.4241666666666672</v>
      </c>
      <c r="BR71" s="714"/>
      <c r="BS71" s="714"/>
      <c r="BT71" s="714"/>
      <c r="BU71" s="714"/>
      <c r="BV71" s="714"/>
      <c r="BW71" s="714"/>
    </row>
    <row r="72" spans="1:75">
      <c r="A72" s="79" t="s">
        <v>7127</v>
      </c>
      <c r="B72" s="74"/>
      <c r="C72" s="79" t="s">
        <v>8063</v>
      </c>
      <c r="D72" s="75" t="str">
        <f>INDEX('PRICE LIST'!$D:$D,MATCH(INSIDENTAL!C72,'PRICE LIST'!$E:$E,0))</f>
        <v>MATA SCREW</v>
      </c>
      <c r="E72" s="919" t="str">
        <f>IFERROR(VLOOKUP(C72,'PRICE LIST'!E:M,2,0),0)</f>
        <v>SCREWDRIVER BIT</v>
      </c>
      <c r="F72" s="187" t="s">
        <v>12109</v>
      </c>
      <c r="G72" s="79" t="s">
        <v>109</v>
      </c>
      <c r="H72" s="919">
        <f>IFERROR(IF(G72="FOH",VLOOKUP(C72,'PRICE LIST'!E:Z,20,0),IF(G72="OPEX",VLOOKUP(C72,'PRICE LIST'!E:Z,21,0),0)),0)</f>
        <v>0</v>
      </c>
      <c r="I72" s="919">
        <f>IFERROR(IF(G72="FOH",VLOOKUP(H72,'PRICE LIST'!X:Z,3,0),IF(G72="OPEX",VLOOKUP(H72,'PRICE LIST'!Y:Z,2,0),0)),0)</f>
        <v>0</v>
      </c>
      <c r="J72" s="79" t="s">
        <v>34</v>
      </c>
      <c r="K72" s="79" t="s">
        <v>183</v>
      </c>
      <c r="L72" s="75" t="str">
        <f>IFERROR(VLOOKUP(K72,BS:BV,3,0),0)</f>
        <v>ALL</v>
      </c>
      <c r="M72" s="75" t="str">
        <f>IFERROR(VLOOKUP(K72,BS:BV,4,0),0)</f>
        <v>ALL</v>
      </c>
      <c r="N72" s="75" t="str">
        <f>IFERROR(VLOOKUP(C72,'PRICE LIST'!E:M,3,0),0)</f>
        <v>PCS</v>
      </c>
      <c r="O72" s="75" t="str">
        <f>IFERROR(VLOOKUP(C72,'PRICE LIST'!E:M,5,0),0)</f>
        <v>USD</v>
      </c>
      <c r="P72" s="927">
        <f>IFERROR(VLOOKUP(C72,'PRICE LIST'!E:Z,8,0),0)</f>
        <v>5.08</v>
      </c>
      <c r="Q72" s="75">
        <f>IFERROR(VLOOKUP(C72,'PRICE LIST'!E:Z,9,0),0)</f>
        <v>5.08</v>
      </c>
      <c r="R72" s="75">
        <f>IFERROR(VLOOKUP(C72,'PRICE LIST'!E:Z,10,0),0)</f>
        <v>5.08</v>
      </c>
      <c r="S72" s="75">
        <f>IFERROR(VLOOKUP(C72,'PRICE LIST'!E:Z,11,0),0)</f>
        <v>5.08</v>
      </c>
      <c r="T72" s="75">
        <f>IFERROR(VLOOKUP(C72,'PRICE LIST'!E:Z,12,0),0)</f>
        <v>5.08</v>
      </c>
      <c r="U72" s="75">
        <f>IFERROR(VLOOKUP(C72,'PRICE LIST'!E:Z,13,0),0)</f>
        <v>5.08</v>
      </c>
      <c r="V72" s="75">
        <f>IFERROR(VLOOKUP(C72,'PRICE LIST'!E:Z,14,0),0)</f>
        <v>5.08</v>
      </c>
      <c r="W72" s="75">
        <f>IFERROR(VLOOKUP(C72,'PRICE LIST'!E:Z,15,0),0)</f>
        <v>5.08</v>
      </c>
      <c r="X72" s="75">
        <f>IFERROR(VLOOKUP(C72,'PRICE LIST'!E:Z,16,0),0)</f>
        <v>5.08</v>
      </c>
      <c r="Y72" s="75">
        <f>IFERROR(VLOOKUP(C72,'PRICE LIST'!E:Z,17,0),0)</f>
        <v>5.08</v>
      </c>
      <c r="Z72" s="75">
        <f>IFERROR(VLOOKUP(C72,'PRICE LIST'!E:Z,18,0),0)</f>
        <v>5.08</v>
      </c>
      <c r="AA72" s="75">
        <f>IFERROR(VLOOKUP(C72,'PRICE LIST'!E:Z,19,0),0)</f>
        <v>5.08</v>
      </c>
      <c r="AB72" s="180">
        <f t="shared" si="1"/>
        <v>5.08</v>
      </c>
      <c r="AC72" s="180">
        <f t="shared" si="2"/>
        <v>5.08</v>
      </c>
      <c r="AD72" s="180">
        <f t="shared" si="3"/>
        <v>5.08</v>
      </c>
      <c r="AE72" s="180">
        <f t="shared" si="4"/>
        <v>5.08</v>
      </c>
      <c r="AF72" s="180">
        <f t="shared" si="5"/>
        <v>5.08</v>
      </c>
      <c r="AG72" s="180">
        <f t="shared" si="6"/>
        <v>5.08</v>
      </c>
      <c r="AH72" s="180">
        <f t="shared" si="7"/>
        <v>5.08</v>
      </c>
      <c r="AI72" s="180">
        <f t="shared" si="8"/>
        <v>5.08</v>
      </c>
      <c r="AJ72" s="180">
        <f t="shared" si="9"/>
        <v>5.08</v>
      </c>
      <c r="AK72" s="180">
        <f t="shared" si="10"/>
        <v>5.08</v>
      </c>
      <c r="AL72" s="180">
        <f t="shared" si="11"/>
        <v>5.08</v>
      </c>
      <c r="AM72" s="180">
        <f t="shared" si="12"/>
        <v>5.08</v>
      </c>
      <c r="AN72" s="549"/>
      <c r="AO72" s="549"/>
      <c r="AP72" s="549"/>
      <c r="AQ72" s="549">
        <v>1</v>
      </c>
      <c r="AR72" s="549"/>
      <c r="AS72" s="549"/>
      <c r="AT72" s="549"/>
      <c r="AU72" s="549"/>
      <c r="AV72" s="549"/>
      <c r="AW72" s="549"/>
      <c r="AX72" s="549"/>
      <c r="AY72" s="549"/>
      <c r="AZ72" s="75">
        <f t="shared" si="13"/>
        <v>1</v>
      </c>
      <c r="BA72" s="77">
        <f t="shared" si="14"/>
        <v>8.3333333333333329E-2</v>
      </c>
      <c r="BB72" s="47"/>
      <c r="BC72" s="78">
        <f t="shared" si="15"/>
        <v>0</v>
      </c>
      <c r="BD72" s="78">
        <f t="shared" si="16"/>
        <v>0</v>
      </c>
      <c r="BE72" s="78">
        <f t="shared" si="17"/>
        <v>0</v>
      </c>
      <c r="BF72" s="78">
        <f t="shared" si="18"/>
        <v>5.08</v>
      </c>
      <c r="BG72" s="78">
        <f t="shared" si="19"/>
        <v>0</v>
      </c>
      <c r="BH72" s="78">
        <f t="shared" si="20"/>
        <v>0</v>
      </c>
      <c r="BI72" s="78">
        <f t="shared" si="21"/>
        <v>0</v>
      </c>
      <c r="BJ72" s="78">
        <f t="shared" si="22"/>
        <v>0</v>
      </c>
      <c r="BK72" s="78">
        <f t="shared" si="23"/>
        <v>0</v>
      </c>
      <c r="BL72" s="78">
        <f t="shared" si="24"/>
        <v>0</v>
      </c>
      <c r="BM72" s="78">
        <f t="shared" si="25"/>
        <v>0</v>
      </c>
      <c r="BN72" s="78">
        <f t="shared" si="26"/>
        <v>0</v>
      </c>
      <c r="BO72" s="78">
        <f t="shared" si="27"/>
        <v>5.08</v>
      </c>
      <c r="BP72" s="78">
        <f t="shared" si="28"/>
        <v>0.42333333333333334</v>
      </c>
      <c r="BR72" s="714"/>
      <c r="BS72" s="714"/>
      <c r="BT72" s="714"/>
      <c r="BU72" s="714"/>
      <c r="BV72" s="714"/>
      <c r="BW72" s="714"/>
    </row>
    <row r="73" spans="1:75">
      <c r="A73" s="79" t="s">
        <v>7127</v>
      </c>
      <c r="B73" s="74"/>
      <c r="C73" s="79" t="s">
        <v>12874</v>
      </c>
      <c r="D73" s="75" t="str">
        <f>INDEX('PRICE LIST'!$D:$D,MATCH(INSIDENTAL!C73,'PRICE LIST'!$E:$E,0))</f>
        <v>MICRO</v>
      </c>
      <c r="E73" s="919" t="str">
        <f>IFERROR(VLOOKUP(C73,'PRICE LIST'!E:M,2,0),0)</f>
        <v>NO.9900 MICRO DRIVER</v>
      </c>
      <c r="F73" s="187" t="s">
        <v>12109</v>
      </c>
      <c r="G73" s="79" t="s">
        <v>109</v>
      </c>
      <c r="H73" s="919">
        <f>IFERROR(IF(G73="FOH",VLOOKUP(C73,'PRICE LIST'!E:Z,20,0),IF(G73="OPEX",VLOOKUP(C73,'PRICE LIST'!E:Z,21,0),0)),0)</f>
        <v>0</v>
      </c>
      <c r="I73" s="919">
        <f>IFERROR(IF(G73="FOH",VLOOKUP(H73,'PRICE LIST'!X:Z,3,0),IF(G73="OPEX",VLOOKUP(H73,'PRICE LIST'!Y:Z,2,0),0)),0)</f>
        <v>0</v>
      </c>
      <c r="J73" s="79" t="s">
        <v>34</v>
      </c>
      <c r="K73" s="79" t="s">
        <v>183</v>
      </c>
      <c r="L73" s="75" t="str">
        <f>IFERROR(VLOOKUP(K73,BS:BV,3,0),0)</f>
        <v>ALL</v>
      </c>
      <c r="M73" s="75" t="str">
        <f>IFERROR(VLOOKUP(K73,BS:BV,4,0),0)</f>
        <v>ALL</v>
      </c>
      <c r="N73" s="75" t="str">
        <f>IFERROR(VLOOKUP(C73,'PRICE LIST'!E:M,3,0),0)</f>
        <v>PCS</v>
      </c>
      <c r="O73" s="75" t="str">
        <f>IFERROR(VLOOKUP(C73,'PRICE LIST'!E:M,5,0),0)</f>
        <v>USD</v>
      </c>
      <c r="P73" s="927">
        <f>IFERROR(VLOOKUP(C73,'PRICE LIST'!E:Z,8,0),0)</f>
        <v>1.89</v>
      </c>
      <c r="Q73" s="75">
        <f>IFERROR(VLOOKUP(C73,'PRICE LIST'!E:Z,9,0),0)</f>
        <v>1.89</v>
      </c>
      <c r="R73" s="75">
        <f>IFERROR(VLOOKUP(C73,'PRICE LIST'!E:Z,10,0),0)</f>
        <v>1.89</v>
      </c>
      <c r="S73" s="75">
        <f>IFERROR(VLOOKUP(C73,'PRICE LIST'!E:Z,11,0),0)</f>
        <v>1.89</v>
      </c>
      <c r="T73" s="75">
        <f>IFERROR(VLOOKUP(C73,'PRICE LIST'!E:Z,12,0),0)</f>
        <v>1.89</v>
      </c>
      <c r="U73" s="75">
        <f>IFERROR(VLOOKUP(C73,'PRICE LIST'!E:Z,13,0),0)</f>
        <v>1.89</v>
      </c>
      <c r="V73" s="75">
        <f>IFERROR(VLOOKUP(C73,'PRICE LIST'!E:Z,14,0),0)</f>
        <v>1.89</v>
      </c>
      <c r="W73" s="75">
        <f>IFERROR(VLOOKUP(C73,'PRICE LIST'!E:Z,15,0),0)</f>
        <v>1.89</v>
      </c>
      <c r="X73" s="75">
        <f>IFERROR(VLOOKUP(C73,'PRICE LIST'!E:Z,16,0),0)</f>
        <v>1.89</v>
      </c>
      <c r="Y73" s="75">
        <f>IFERROR(VLOOKUP(C73,'PRICE LIST'!E:Z,17,0),0)</f>
        <v>1.89</v>
      </c>
      <c r="Z73" s="75">
        <f>IFERROR(VLOOKUP(C73,'PRICE LIST'!E:Z,18,0),0)</f>
        <v>1.89</v>
      </c>
      <c r="AA73" s="75">
        <f>IFERROR(VLOOKUP(C73,'PRICE LIST'!E:Z,19,0),0)</f>
        <v>1.89</v>
      </c>
      <c r="AB73" s="180">
        <f t="shared" si="1"/>
        <v>1.89</v>
      </c>
      <c r="AC73" s="180">
        <f t="shared" si="2"/>
        <v>1.89</v>
      </c>
      <c r="AD73" s="180">
        <f t="shared" si="3"/>
        <v>1.89</v>
      </c>
      <c r="AE73" s="180">
        <f t="shared" si="4"/>
        <v>1.89</v>
      </c>
      <c r="AF73" s="180">
        <f t="shared" si="5"/>
        <v>1.89</v>
      </c>
      <c r="AG73" s="180">
        <f t="shared" si="6"/>
        <v>1.89</v>
      </c>
      <c r="AH73" s="180">
        <f t="shared" si="7"/>
        <v>1.89</v>
      </c>
      <c r="AI73" s="180">
        <f t="shared" si="8"/>
        <v>1.89</v>
      </c>
      <c r="AJ73" s="180">
        <f t="shared" si="9"/>
        <v>1.89</v>
      </c>
      <c r="AK73" s="180">
        <f t="shared" si="10"/>
        <v>1.89</v>
      </c>
      <c r="AL73" s="180">
        <f t="shared" si="11"/>
        <v>1.89</v>
      </c>
      <c r="AM73" s="180">
        <f t="shared" si="12"/>
        <v>1.89</v>
      </c>
      <c r="AN73" s="549"/>
      <c r="AO73" s="549"/>
      <c r="AP73" s="549"/>
      <c r="AQ73" s="549">
        <v>1</v>
      </c>
      <c r="AR73" s="549"/>
      <c r="AS73" s="549"/>
      <c r="AT73" s="549"/>
      <c r="AU73" s="549"/>
      <c r="AV73" s="549"/>
      <c r="AW73" s="549"/>
      <c r="AX73" s="549"/>
      <c r="AY73" s="549"/>
      <c r="AZ73" s="75">
        <f t="shared" si="13"/>
        <v>1</v>
      </c>
      <c r="BA73" s="77">
        <f t="shared" si="14"/>
        <v>8.3333333333333329E-2</v>
      </c>
      <c r="BB73" s="47"/>
      <c r="BC73" s="78">
        <f t="shared" si="15"/>
        <v>0</v>
      </c>
      <c r="BD73" s="78">
        <f t="shared" si="16"/>
        <v>0</v>
      </c>
      <c r="BE73" s="78">
        <f t="shared" si="17"/>
        <v>0</v>
      </c>
      <c r="BF73" s="78">
        <f t="shared" si="18"/>
        <v>1.89</v>
      </c>
      <c r="BG73" s="78">
        <f t="shared" si="19"/>
        <v>0</v>
      </c>
      <c r="BH73" s="78">
        <f t="shared" si="20"/>
        <v>0</v>
      </c>
      <c r="BI73" s="78">
        <f t="shared" si="21"/>
        <v>0</v>
      </c>
      <c r="BJ73" s="78">
        <f t="shared" si="22"/>
        <v>0</v>
      </c>
      <c r="BK73" s="78">
        <f t="shared" si="23"/>
        <v>0</v>
      </c>
      <c r="BL73" s="78">
        <f t="shared" si="24"/>
        <v>0</v>
      </c>
      <c r="BM73" s="78">
        <f t="shared" si="25"/>
        <v>0</v>
      </c>
      <c r="BN73" s="78">
        <f t="shared" si="26"/>
        <v>0</v>
      </c>
      <c r="BO73" s="78">
        <f t="shared" si="27"/>
        <v>1.89</v>
      </c>
      <c r="BP73" s="78">
        <f t="shared" si="28"/>
        <v>0.1575</v>
      </c>
      <c r="BR73" s="714"/>
      <c r="BS73" s="714"/>
      <c r="BT73" s="714"/>
      <c r="BU73" s="714"/>
      <c r="BV73" s="714"/>
      <c r="BW73" s="714"/>
    </row>
    <row r="74" spans="1:75">
      <c r="A74" s="79" t="s">
        <v>7127</v>
      </c>
      <c r="B74" s="74"/>
      <c r="C74" s="79" t="s">
        <v>12111</v>
      </c>
      <c r="D74" s="75" t="str">
        <f>INDEX('PRICE LIST'!$D:$D,MATCH(INSIDENTAL!C74,'PRICE LIST'!$E:$E,0))</f>
        <v>WRENCH</v>
      </c>
      <c r="E74" s="919" t="str">
        <f>IFERROR(VLOOKUP(C74,'PRICE LIST'!E:M,2,0),0)</f>
        <v>COMBINATION WRENCH</v>
      </c>
      <c r="F74" s="187" t="s">
        <v>12109</v>
      </c>
      <c r="G74" s="79" t="s">
        <v>109</v>
      </c>
      <c r="H74" s="919">
        <f>IFERROR(IF(G74="FOH",VLOOKUP(C74,'PRICE LIST'!E:Z,20,0),IF(G74="OPEX",VLOOKUP(C74,'PRICE LIST'!E:Z,21,0),0)),0)</f>
        <v>0</v>
      </c>
      <c r="I74" s="919">
        <f>IFERROR(IF(G74="FOH",VLOOKUP(H74,'PRICE LIST'!X:Z,3,0),IF(G74="OPEX",VLOOKUP(H74,'PRICE LIST'!Y:Z,2,0),0)),0)</f>
        <v>0</v>
      </c>
      <c r="J74" s="79" t="s">
        <v>34</v>
      </c>
      <c r="K74" s="79" t="s">
        <v>183</v>
      </c>
      <c r="L74" s="75" t="str">
        <f>IFERROR(VLOOKUP(K74,BS:BV,3,0),0)</f>
        <v>ALL</v>
      </c>
      <c r="M74" s="75" t="str">
        <f>IFERROR(VLOOKUP(K74,BS:BV,4,0),0)</f>
        <v>ALL</v>
      </c>
      <c r="N74" s="75" t="str">
        <f>IFERROR(VLOOKUP(C74,'PRICE LIST'!E:M,3,0),0)</f>
        <v>PCS</v>
      </c>
      <c r="O74" s="75" t="str">
        <f>IFERROR(VLOOKUP(C74,'PRICE LIST'!E:M,5,0),0)</f>
        <v>USD</v>
      </c>
      <c r="P74" s="927">
        <f>IFERROR(VLOOKUP(C74,'PRICE LIST'!E:Z,8,0),0)</f>
        <v>4.75</v>
      </c>
      <c r="Q74" s="75">
        <f>IFERROR(VLOOKUP(C74,'PRICE LIST'!E:Z,9,0),0)</f>
        <v>4.75</v>
      </c>
      <c r="R74" s="75">
        <f>IFERROR(VLOOKUP(C74,'PRICE LIST'!E:Z,10,0),0)</f>
        <v>4.75</v>
      </c>
      <c r="S74" s="75">
        <f>IFERROR(VLOOKUP(C74,'PRICE LIST'!E:Z,11,0),0)</f>
        <v>4.75</v>
      </c>
      <c r="T74" s="75">
        <f>IFERROR(VLOOKUP(C74,'PRICE LIST'!E:Z,12,0),0)</f>
        <v>4.75</v>
      </c>
      <c r="U74" s="75">
        <f>IFERROR(VLOOKUP(C74,'PRICE LIST'!E:Z,13,0),0)</f>
        <v>4.75</v>
      </c>
      <c r="V74" s="75">
        <f>IFERROR(VLOOKUP(C74,'PRICE LIST'!E:Z,14,0),0)</f>
        <v>4.75</v>
      </c>
      <c r="W74" s="75">
        <f>IFERROR(VLOOKUP(C74,'PRICE LIST'!E:Z,15,0),0)</f>
        <v>4.75</v>
      </c>
      <c r="X74" s="75">
        <f>IFERROR(VLOOKUP(C74,'PRICE LIST'!E:Z,16,0),0)</f>
        <v>4.75</v>
      </c>
      <c r="Y74" s="75">
        <f>IFERROR(VLOOKUP(C74,'PRICE LIST'!E:Z,17,0),0)</f>
        <v>4.75</v>
      </c>
      <c r="Z74" s="75">
        <f>IFERROR(VLOOKUP(C74,'PRICE LIST'!E:Z,18,0),0)</f>
        <v>4.75</v>
      </c>
      <c r="AA74" s="75">
        <f>IFERROR(VLOOKUP(C74,'PRICE LIST'!E:Z,19,0),0)</f>
        <v>4.75</v>
      </c>
      <c r="AB74" s="180">
        <f t="shared" si="1"/>
        <v>4.75</v>
      </c>
      <c r="AC74" s="180">
        <f t="shared" si="2"/>
        <v>4.75</v>
      </c>
      <c r="AD74" s="180">
        <f t="shared" si="3"/>
        <v>4.75</v>
      </c>
      <c r="AE74" s="180">
        <f t="shared" si="4"/>
        <v>4.75</v>
      </c>
      <c r="AF74" s="180">
        <f t="shared" si="5"/>
        <v>4.75</v>
      </c>
      <c r="AG74" s="180">
        <f t="shared" si="6"/>
        <v>4.75</v>
      </c>
      <c r="AH74" s="180">
        <f t="shared" si="7"/>
        <v>4.75</v>
      </c>
      <c r="AI74" s="180">
        <f t="shared" si="8"/>
        <v>4.75</v>
      </c>
      <c r="AJ74" s="180">
        <f t="shared" si="9"/>
        <v>4.75</v>
      </c>
      <c r="AK74" s="180">
        <f t="shared" si="10"/>
        <v>4.75</v>
      </c>
      <c r="AL74" s="180">
        <f t="shared" si="11"/>
        <v>4.75</v>
      </c>
      <c r="AM74" s="180">
        <f t="shared" si="12"/>
        <v>4.75</v>
      </c>
      <c r="AN74" s="549"/>
      <c r="AO74" s="549"/>
      <c r="AP74" s="549"/>
      <c r="AQ74" s="549">
        <v>1</v>
      </c>
      <c r="AR74" s="549"/>
      <c r="AS74" s="549"/>
      <c r="AT74" s="549"/>
      <c r="AU74" s="549"/>
      <c r="AV74" s="549"/>
      <c r="AW74" s="549"/>
      <c r="AX74" s="549"/>
      <c r="AY74" s="549"/>
      <c r="AZ74" s="75">
        <f t="shared" si="13"/>
        <v>1</v>
      </c>
      <c r="BA74" s="77">
        <f t="shared" si="14"/>
        <v>8.3333333333333329E-2</v>
      </c>
      <c r="BB74" s="47"/>
      <c r="BC74" s="78">
        <f t="shared" si="15"/>
        <v>0</v>
      </c>
      <c r="BD74" s="78">
        <f t="shared" si="16"/>
        <v>0</v>
      </c>
      <c r="BE74" s="78">
        <f t="shared" si="17"/>
        <v>0</v>
      </c>
      <c r="BF74" s="78">
        <f t="shared" si="18"/>
        <v>4.75</v>
      </c>
      <c r="BG74" s="78">
        <f t="shared" si="19"/>
        <v>0</v>
      </c>
      <c r="BH74" s="78">
        <f t="shared" si="20"/>
        <v>0</v>
      </c>
      <c r="BI74" s="78">
        <f t="shared" si="21"/>
        <v>0</v>
      </c>
      <c r="BJ74" s="78">
        <f t="shared" si="22"/>
        <v>0</v>
      </c>
      <c r="BK74" s="78">
        <f t="shared" si="23"/>
        <v>0</v>
      </c>
      <c r="BL74" s="78">
        <f t="shared" si="24"/>
        <v>0</v>
      </c>
      <c r="BM74" s="78">
        <f t="shared" si="25"/>
        <v>0</v>
      </c>
      <c r="BN74" s="78">
        <f t="shared" si="26"/>
        <v>0</v>
      </c>
      <c r="BO74" s="78">
        <f t="shared" si="27"/>
        <v>4.75</v>
      </c>
      <c r="BP74" s="78">
        <f t="shared" si="28"/>
        <v>0.39583333333333331</v>
      </c>
      <c r="BR74" s="714"/>
      <c r="BS74" s="714"/>
      <c r="BT74" s="714"/>
      <c r="BU74" s="714"/>
      <c r="BV74" s="714"/>
      <c r="BW74" s="714"/>
    </row>
    <row r="75" spans="1:75">
      <c r="A75" s="79" t="s">
        <v>7127</v>
      </c>
      <c r="B75" s="74"/>
      <c r="C75" s="79" t="s">
        <v>9432</v>
      </c>
      <c r="D75" s="75" t="str">
        <f>INDEX('PRICE LIST'!$D:$D,MATCH(INSIDENTAL!C75,'PRICE LIST'!$E:$E,0))</f>
        <v>AC PORTABLE</v>
      </c>
      <c r="E75" s="919" t="str">
        <f>IFERROR(VLOOKUP(C75,'PRICE LIST'!E:M,2,0),0)</f>
        <v>AC PORTABLE SHARP</v>
      </c>
      <c r="F75" s="187" t="s">
        <v>12120</v>
      </c>
      <c r="G75" s="79" t="s">
        <v>109</v>
      </c>
      <c r="H75" s="919" t="str">
        <f>IFERROR(IF(G75="FOH",VLOOKUP(C75,'PRICE LIST'!E:Z,20,0),IF(G75="OPEX",VLOOKUP(C75,'PRICE LIST'!E:Z,21,0),0)),0)</f>
        <v>FIX PPN</v>
      </c>
      <c r="I75" s="919" t="str">
        <f>IFERROR(IF(G75="FOH",VLOOKUP(H75,'PRICE LIST'!X:Z,3,0),IF(G75="OPEX",VLOOKUP(H75,'PRICE LIST'!Y:Z,2,0),0)),0)</f>
        <v>B</v>
      </c>
      <c r="J75" s="79" t="s">
        <v>34</v>
      </c>
      <c r="K75" s="79" t="s">
        <v>183</v>
      </c>
      <c r="L75" s="75" t="str">
        <f>IFERROR(VLOOKUP(K75,BS:BV,3,0),0)</f>
        <v>ALL</v>
      </c>
      <c r="M75" s="75" t="str">
        <f>IFERROR(VLOOKUP(K75,BS:BV,4,0),0)</f>
        <v>ALL</v>
      </c>
      <c r="N75" s="75" t="str">
        <f>IFERROR(VLOOKUP(C75,'PRICE LIST'!E:M,3,0),0)</f>
        <v>NIU</v>
      </c>
      <c r="O75" s="75" t="str">
        <f>IFERROR(VLOOKUP(C75,'PRICE LIST'!E:M,5,0),0)</f>
        <v>IDR</v>
      </c>
      <c r="P75" s="927">
        <f>IFERROR(VLOOKUP(C75,'PRICE LIST'!E:Z,8,0),0)</f>
        <v>2183000</v>
      </c>
      <c r="Q75" s="75">
        <f>IFERROR(VLOOKUP(C75,'PRICE LIST'!E:Z,9,0),0)</f>
        <v>2183000</v>
      </c>
      <c r="R75" s="75">
        <f>IFERROR(VLOOKUP(C75,'PRICE LIST'!E:Z,10,0),0)</f>
        <v>2183000</v>
      </c>
      <c r="S75" s="75">
        <f>IFERROR(VLOOKUP(C75,'PRICE LIST'!E:Z,11,0),0)</f>
        <v>2183000</v>
      </c>
      <c r="T75" s="75">
        <f>IFERROR(VLOOKUP(C75,'PRICE LIST'!E:Z,12,0),0)</f>
        <v>2183000</v>
      </c>
      <c r="U75" s="75">
        <f>IFERROR(VLOOKUP(C75,'PRICE LIST'!E:Z,13,0),0)</f>
        <v>2183000</v>
      </c>
      <c r="V75" s="75">
        <f>IFERROR(VLOOKUP(C75,'PRICE LIST'!E:Z,14,0),0)</f>
        <v>2183000</v>
      </c>
      <c r="W75" s="75">
        <f>IFERROR(VLOOKUP(C75,'PRICE LIST'!E:Z,15,0),0)</f>
        <v>2183000</v>
      </c>
      <c r="X75" s="75">
        <f>IFERROR(VLOOKUP(C75,'PRICE LIST'!E:Z,16,0),0)</f>
        <v>2183000</v>
      </c>
      <c r="Y75" s="75">
        <f>IFERROR(VLOOKUP(C75,'PRICE LIST'!E:Z,17,0),0)</f>
        <v>2183000</v>
      </c>
      <c r="Z75" s="75">
        <f>IFERROR(VLOOKUP(C75,'PRICE LIST'!E:Z,18,0),0)</f>
        <v>2183000</v>
      </c>
      <c r="AA75" s="75">
        <f>IFERROR(VLOOKUP(C75,'PRICE LIST'!E:Z,19,0),0)</f>
        <v>2183000</v>
      </c>
      <c r="AB75" s="180">
        <f t="shared" si="1"/>
        <v>138.17680047599154</v>
      </c>
      <c r="AC75" s="180">
        <f t="shared" si="2"/>
        <v>138.17680047599154</v>
      </c>
      <c r="AD75" s="180">
        <f t="shared" si="3"/>
        <v>138.17680047599154</v>
      </c>
      <c r="AE75" s="180">
        <f t="shared" si="4"/>
        <v>138.17680047599154</v>
      </c>
      <c r="AF75" s="180">
        <f t="shared" si="5"/>
        <v>138.17680047599154</v>
      </c>
      <c r="AG75" s="180">
        <f t="shared" si="6"/>
        <v>138.17680047599154</v>
      </c>
      <c r="AH75" s="180">
        <f t="shared" si="7"/>
        <v>138.17680047599154</v>
      </c>
      <c r="AI75" s="180">
        <f t="shared" si="8"/>
        <v>138.17680047599154</v>
      </c>
      <c r="AJ75" s="180">
        <f t="shared" si="9"/>
        <v>138.17680047599154</v>
      </c>
      <c r="AK75" s="180">
        <f t="shared" si="10"/>
        <v>138.17680047599154</v>
      </c>
      <c r="AL75" s="180">
        <f t="shared" si="11"/>
        <v>138.17680047599154</v>
      </c>
      <c r="AM75" s="180">
        <f t="shared" si="12"/>
        <v>138.17680047599154</v>
      </c>
      <c r="AN75" s="549">
        <v>2</v>
      </c>
      <c r="AO75" s="549"/>
      <c r="AP75" s="549"/>
      <c r="AQ75" s="549"/>
      <c r="AR75" s="549"/>
      <c r="AS75" s="549"/>
      <c r="AT75" s="549"/>
      <c r="AU75" s="549"/>
      <c r="AV75" s="549"/>
      <c r="AW75" s="549"/>
      <c r="AX75" s="549"/>
      <c r="AY75" s="549"/>
      <c r="AZ75" s="75">
        <f t="shared" si="13"/>
        <v>2</v>
      </c>
      <c r="BA75" s="77">
        <f t="shared" si="14"/>
        <v>0.16666666666666666</v>
      </c>
      <c r="BB75" s="47"/>
      <c r="BC75" s="78">
        <f t="shared" si="15"/>
        <v>276.35360095198308</v>
      </c>
      <c r="BD75" s="78">
        <f t="shared" si="16"/>
        <v>0</v>
      </c>
      <c r="BE75" s="78">
        <f t="shared" si="17"/>
        <v>0</v>
      </c>
      <c r="BF75" s="78">
        <f t="shared" si="18"/>
        <v>0</v>
      </c>
      <c r="BG75" s="78">
        <f t="shared" si="19"/>
        <v>0</v>
      </c>
      <c r="BH75" s="78">
        <f t="shared" si="20"/>
        <v>0</v>
      </c>
      <c r="BI75" s="78">
        <f t="shared" si="21"/>
        <v>0</v>
      </c>
      <c r="BJ75" s="78">
        <f t="shared" si="22"/>
        <v>0</v>
      </c>
      <c r="BK75" s="78">
        <f t="shared" si="23"/>
        <v>0</v>
      </c>
      <c r="BL75" s="78">
        <f t="shared" si="24"/>
        <v>0</v>
      </c>
      <c r="BM75" s="78">
        <f t="shared" si="25"/>
        <v>0</v>
      </c>
      <c r="BN75" s="78">
        <f t="shared" si="26"/>
        <v>0</v>
      </c>
      <c r="BO75" s="78">
        <f t="shared" si="27"/>
        <v>276.35360095198308</v>
      </c>
      <c r="BP75" s="78">
        <f t="shared" si="28"/>
        <v>23.02946674599859</v>
      </c>
      <c r="BR75" s="714"/>
      <c r="BS75" s="714"/>
      <c r="BT75" s="714"/>
      <c r="BU75" s="714"/>
      <c r="BV75" s="714"/>
      <c r="BW75" s="714"/>
    </row>
    <row r="76" spans="1:75">
      <c r="A76" s="79" t="s">
        <v>7127</v>
      </c>
      <c r="B76" s="74"/>
      <c r="C76" s="79" t="s">
        <v>10884</v>
      </c>
      <c r="D76" s="75" t="str">
        <f>INDEX('PRICE LIST'!$D:$D,MATCH(INSIDENTAL!C76,'PRICE LIST'!$E:$E,0))</f>
        <v>OBENG</v>
      </c>
      <c r="E76" s="919" t="str">
        <f>IFERROR(VLOOKUP(C76,'PRICE LIST'!E:M,2,0),0)</f>
        <v>OBENG + PJ 125 TEKIRO</v>
      </c>
      <c r="F76" s="187" t="s">
        <v>12113</v>
      </c>
      <c r="G76" s="79" t="s">
        <v>109</v>
      </c>
      <c r="H76" s="919">
        <f>IFERROR(IF(G76="FOH",VLOOKUP(C76,'PRICE LIST'!E:Z,20,0),IF(G76="OPEX",VLOOKUP(C76,'PRICE LIST'!E:Z,21,0),0)),0)</f>
        <v>0</v>
      </c>
      <c r="I76" s="919">
        <f>IFERROR(IF(G76="FOH",VLOOKUP(H76,'PRICE LIST'!X:Z,3,0),IF(G76="OPEX",VLOOKUP(H76,'PRICE LIST'!Y:Z,2,0),0)),0)</f>
        <v>0</v>
      </c>
      <c r="J76" s="79" t="s">
        <v>34</v>
      </c>
      <c r="K76" s="79" t="s">
        <v>183</v>
      </c>
      <c r="L76" s="75" t="str">
        <f>IFERROR(VLOOKUP(K76,BS:BV,3,0),0)</f>
        <v>ALL</v>
      </c>
      <c r="M76" s="75" t="str">
        <f>IFERROR(VLOOKUP(K76,BS:BV,4,0),0)</f>
        <v>ALL</v>
      </c>
      <c r="N76" s="75" t="str">
        <f>IFERROR(VLOOKUP(C76,'PRICE LIST'!E:M,3,0),0)</f>
        <v>PCS</v>
      </c>
      <c r="O76" s="75" t="str">
        <f>IFERROR(VLOOKUP(C76,'PRICE LIST'!E:M,5,0),0)</f>
        <v>IDR</v>
      </c>
      <c r="P76" s="927">
        <f>IFERROR(VLOOKUP(C76,'PRICE LIST'!E:Z,8,0),0)</f>
        <v>29000</v>
      </c>
      <c r="Q76" s="75">
        <f>IFERROR(VLOOKUP(C76,'PRICE LIST'!E:Z,9,0),0)</f>
        <v>29000</v>
      </c>
      <c r="R76" s="75">
        <f>IFERROR(VLOOKUP(C76,'PRICE LIST'!E:Z,10,0),0)</f>
        <v>29000</v>
      </c>
      <c r="S76" s="75">
        <f>IFERROR(VLOOKUP(C76,'PRICE LIST'!E:Z,11,0),0)</f>
        <v>29000</v>
      </c>
      <c r="T76" s="75">
        <f>IFERROR(VLOOKUP(C76,'PRICE LIST'!E:Z,12,0),0)</f>
        <v>29000</v>
      </c>
      <c r="U76" s="75">
        <f>IFERROR(VLOOKUP(C76,'PRICE LIST'!E:Z,13,0),0)</f>
        <v>29000</v>
      </c>
      <c r="V76" s="75">
        <f>IFERROR(VLOOKUP(C76,'PRICE LIST'!E:Z,14,0),0)</f>
        <v>29000</v>
      </c>
      <c r="W76" s="75">
        <f>IFERROR(VLOOKUP(C76,'PRICE LIST'!E:Z,15,0),0)</f>
        <v>29000</v>
      </c>
      <c r="X76" s="75">
        <f>IFERROR(VLOOKUP(C76,'PRICE LIST'!E:Z,16,0),0)</f>
        <v>29000</v>
      </c>
      <c r="Y76" s="75">
        <f>IFERROR(VLOOKUP(C76,'PRICE LIST'!E:Z,17,0),0)</f>
        <v>29000</v>
      </c>
      <c r="Z76" s="75">
        <f>IFERROR(VLOOKUP(C76,'PRICE LIST'!E:Z,18,0),0)</f>
        <v>29000</v>
      </c>
      <c r="AA76" s="75">
        <f>IFERROR(VLOOKUP(C76,'PRICE LIST'!E:Z,19,0),0)</f>
        <v>29000</v>
      </c>
      <c r="AB76" s="180">
        <f t="shared" si="1"/>
        <v>1.8356056865798236</v>
      </c>
      <c r="AC76" s="180">
        <f t="shared" si="2"/>
        <v>1.8356056865798236</v>
      </c>
      <c r="AD76" s="180">
        <f t="shared" si="3"/>
        <v>1.8356056865798236</v>
      </c>
      <c r="AE76" s="180">
        <f t="shared" si="4"/>
        <v>1.8356056865798236</v>
      </c>
      <c r="AF76" s="180">
        <f t="shared" si="5"/>
        <v>1.8356056865798236</v>
      </c>
      <c r="AG76" s="180">
        <f t="shared" si="6"/>
        <v>1.8356056865798236</v>
      </c>
      <c r="AH76" s="180">
        <f t="shared" si="7"/>
        <v>1.8356056865798236</v>
      </c>
      <c r="AI76" s="180">
        <f t="shared" si="8"/>
        <v>1.8356056865798236</v>
      </c>
      <c r="AJ76" s="180">
        <f t="shared" si="9"/>
        <v>1.8356056865798236</v>
      </c>
      <c r="AK76" s="180">
        <f t="shared" si="10"/>
        <v>1.8356056865798236</v>
      </c>
      <c r="AL76" s="180">
        <f t="shared" si="11"/>
        <v>1.8356056865798236</v>
      </c>
      <c r="AM76" s="180">
        <f t="shared" si="12"/>
        <v>1.8356056865798236</v>
      </c>
      <c r="AN76" s="549"/>
      <c r="AO76" s="549"/>
      <c r="AP76" s="549"/>
      <c r="AQ76" s="549">
        <v>4</v>
      </c>
      <c r="AR76" s="549"/>
      <c r="AS76" s="549"/>
      <c r="AT76" s="549"/>
      <c r="AU76" s="549"/>
      <c r="AV76" s="549"/>
      <c r="AW76" s="549"/>
      <c r="AX76" s="549"/>
      <c r="AY76" s="549"/>
      <c r="AZ76" s="75">
        <f t="shared" si="13"/>
        <v>4</v>
      </c>
      <c r="BA76" s="77">
        <f t="shared" si="14"/>
        <v>0.33333333333333331</v>
      </c>
      <c r="BB76" s="47"/>
      <c r="BC76" s="78">
        <f t="shared" si="15"/>
        <v>0</v>
      </c>
      <c r="BD76" s="78">
        <f t="shared" si="16"/>
        <v>0</v>
      </c>
      <c r="BE76" s="78">
        <f t="shared" si="17"/>
        <v>0</v>
      </c>
      <c r="BF76" s="78">
        <f t="shared" si="18"/>
        <v>7.3424227463192944</v>
      </c>
      <c r="BG76" s="78">
        <f t="shared" si="19"/>
        <v>0</v>
      </c>
      <c r="BH76" s="78">
        <f t="shared" si="20"/>
        <v>0</v>
      </c>
      <c r="BI76" s="78">
        <f t="shared" si="21"/>
        <v>0</v>
      </c>
      <c r="BJ76" s="78">
        <f t="shared" si="22"/>
        <v>0</v>
      </c>
      <c r="BK76" s="78">
        <f t="shared" si="23"/>
        <v>0</v>
      </c>
      <c r="BL76" s="78">
        <f t="shared" si="24"/>
        <v>0</v>
      </c>
      <c r="BM76" s="78">
        <f t="shared" si="25"/>
        <v>0</v>
      </c>
      <c r="BN76" s="78">
        <f t="shared" si="26"/>
        <v>0</v>
      </c>
      <c r="BO76" s="78">
        <f t="shared" si="27"/>
        <v>7.3424227463192944</v>
      </c>
      <c r="BP76" s="78">
        <f t="shared" si="28"/>
        <v>0.61186856219327457</v>
      </c>
    </row>
    <row r="77" spans="1:75">
      <c r="A77" s="79" t="s">
        <v>7127</v>
      </c>
      <c r="B77" s="74"/>
      <c r="C77" s="79" t="s">
        <v>11629</v>
      </c>
      <c r="D77" s="75" t="str">
        <f>INDEX('PRICE LIST'!$D:$D,MATCH(INSIDENTAL!C77,'PRICE LIST'!$E:$E,0))</f>
        <v>OBENG</v>
      </c>
      <c r="E77" s="919" t="str">
        <f>IFERROR(VLOOKUP(C77,'PRICE LIST'!E:M,2,0),0)</f>
        <v>Obeng Plus Screwdriver Krisbow 6 0X200Mm 10002183</v>
      </c>
      <c r="F77" s="187" t="s">
        <v>12113</v>
      </c>
      <c r="G77" s="79" t="s">
        <v>109</v>
      </c>
      <c r="H77" s="919">
        <f>IFERROR(IF(G77="FOH",VLOOKUP(C77,'PRICE LIST'!E:Z,20,0),IF(G77="OPEX",VLOOKUP(C77,'PRICE LIST'!E:Z,21,0),0)),0)</f>
        <v>0</v>
      </c>
      <c r="I77" s="919">
        <f>IFERROR(IF(G77="FOH",VLOOKUP(H77,'PRICE LIST'!X:Z,3,0),IF(G77="OPEX",VLOOKUP(H77,'PRICE LIST'!Y:Z,2,0),0)),0)</f>
        <v>0</v>
      </c>
      <c r="J77" s="79" t="s">
        <v>34</v>
      </c>
      <c r="K77" s="79" t="s">
        <v>183</v>
      </c>
      <c r="L77" s="75" t="str">
        <f>IFERROR(VLOOKUP(K77,BS:BV,3,0),0)</f>
        <v>ALL</v>
      </c>
      <c r="M77" s="75" t="str">
        <f>IFERROR(VLOOKUP(K77,BS:BV,4,0),0)</f>
        <v>ALL</v>
      </c>
      <c r="N77" s="75" t="str">
        <f>IFERROR(VLOOKUP(C77,'PRICE LIST'!E:M,3,0),0)</f>
        <v>PCS</v>
      </c>
      <c r="O77" s="75" t="str">
        <f>IFERROR(VLOOKUP(C77,'PRICE LIST'!E:M,5,0),0)</f>
        <v>IDR</v>
      </c>
      <c r="P77" s="927">
        <f>IFERROR(VLOOKUP(C77,'PRICE LIST'!E:Z,8,0),0)</f>
        <v>50150</v>
      </c>
      <c r="Q77" s="75">
        <f>IFERROR(VLOOKUP(C77,'PRICE LIST'!E:Z,9,0),0)</f>
        <v>50150</v>
      </c>
      <c r="R77" s="75">
        <f>IFERROR(VLOOKUP(C77,'PRICE LIST'!E:Z,10,0),0)</f>
        <v>50150</v>
      </c>
      <c r="S77" s="75">
        <f>IFERROR(VLOOKUP(C77,'PRICE LIST'!E:Z,11,0),0)</f>
        <v>50150</v>
      </c>
      <c r="T77" s="75">
        <f>IFERROR(VLOOKUP(C77,'PRICE LIST'!E:Z,12,0),0)</f>
        <v>50150</v>
      </c>
      <c r="U77" s="75">
        <f>IFERROR(VLOOKUP(C77,'PRICE LIST'!E:Z,13,0),0)</f>
        <v>50150</v>
      </c>
      <c r="V77" s="75">
        <f>IFERROR(VLOOKUP(C77,'PRICE LIST'!E:Z,14,0),0)</f>
        <v>50150</v>
      </c>
      <c r="W77" s="75">
        <f>IFERROR(VLOOKUP(C77,'PRICE LIST'!E:Z,15,0),0)</f>
        <v>50150</v>
      </c>
      <c r="X77" s="75">
        <f>IFERROR(VLOOKUP(C77,'PRICE LIST'!E:Z,16,0),0)</f>
        <v>50150</v>
      </c>
      <c r="Y77" s="75">
        <f>IFERROR(VLOOKUP(C77,'PRICE LIST'!E:Z,17,0),0)</f>
        <v>50150</v>
      </c>
      <c r="Z77" s="75">
        <f>IFERROR(VLOOKUP(C77,'PRICE LIST'!E:Z,18,0),0)</f>
        <v>50150</v>
      </c>
      <c r="AA77" s="75">
        <f>IFERROR(VLOOKUP(C77,'PRICE LIST'!E:Z,19,0),0)</f>
        <v>50150</v>
      </c>
      <c r="AB77" s="180">
        <f t="shared" ref="AB77:AB138" si="29">IFERROR(P77/VLOOKUP(O77,$N$4:$O$9,2,FALSE),0)</f>
        <v>3.1743319028268329</v>
      </c>
      <c r="AC77" s="180">
        <f t="shared" ref="AC77:AC138" si="30">IFERROR(Q77/VLOOKUP(O77,$N$4:$O$9,2,FALSE),0)</f>
        <v>3.1743319028268329</v>
      </c>
      <c r="AD77" s="180">
        <f t="shared" ref="AD77:AD138" si="31">IFERROR(R77/VLOOKUP(O77,$N$4:$O$9,2,FALSE),0)</f>
        <v>3.1743319028268329</v>
      </c>
      <c r="AE77" s="180">
        <f t="shared" ref="AE77:AE138" si="32">IFERROR(S77/VLOOKUP(O77,$N$4:$O$9,2,FALSE),0)</f>
        <v>3.1743319028268329</v>
      </c>
      <c r="AF77" s="180">
        <f t="shared" ref="AF77:AF138" si="33">IFERROR(T77/VLOOKUP(O77,$N$4:$O$9,2,FALSE),0)</f>
        <v>3.1743319028268329</v>
      </c>
      <c r="AG77" s="180">
        <f t="shared" ref="AG77:AG138" si="34">IFERROR(U77/VLOOKUP(O77,$N$4:$O$9,2,FALSE),0)</f>
        <v>3.1743319028268329</v>
      </c>
      <c r="AH77" s="180">
        <f t="shared" ref="AH77:AH138" si="35">IFERROR(V77/VLOOKUP(O77,$N$4:$O$9,2,FALSE),0)</f>
        <v>3.1743319028268329</v>
      </c>
      <c r="AI77" s="180">
        <f t="shared" ref="AI77:AI138" si="36">IFERROR(W77/VLOOKUP(O77,$N$4:$O$9,2,FALSE),0)</f>
        <v>3.1743319028268329</v>
      </c>
      <c r="AJ77" s="180">
        <f t="shared" ref="AJ77:AJ138" si="37">IFERROR(X77/VLOOKUP(O77,$N$4:$O$9,2,FALSE),0)</f>
        <v>3.1743319028268329</v>
      </c>
      <c r="AK77" s="180">
        <f t="shared" ref="AK77:AK138" si="38">IFERROR(Y77/VLOOKUP(O77,$N$4:$O$9,2,FALSE),0)</f>
        <v>3.1743319028268329</v>
      </c>
      <c r="AL77" s="180">
        <f t="shared" ref="AL77:AL138" si="39">IFERROR(Z77/VLOOKUP(O77,$N$4:$O$9,2,FALSE),0)</f>
        <v>3.1743319028268329</v>
      </c>
      <c r="AM77" s="180">
        <f t="shared" ref="AM77:AM138" si="40">IFERROR(AA77/VLOOKUP(O77,$N$4:$O$9,2,FALSE),0)</f>
        <v>3.1743319028268329</v>
      </c>
      <c r="AN77" s="549"/>
      <c r="AO77" s="549"/>
      <c r="AP77" s="549"/>
      <c r="AQ77" s="549">
        <v>4</v>
      </c>
      <c r="AR77" s="549"/>
      <c r="AS77" s="549"/>
      <c r="AT77" s="549"/>
      <c r="AU77" s="549"/>
      <c r="AV77" s="549"/>
      <c r="AW77" s="549"/>
      <c r="AX77" s="549"/>
      <c r="AY77" s="549"/>
      <c r="AZ77" s="75">
        <f t="shared" ref="AZ77:AZ138" si="41">SUM(AN77:AY77)</f>
        <v>4</v>
      </c>
      <c r="BA77" s="77">
        <f t="shared" ref="BA77:BA138" si="42">AZ77/12</f>
        <v>0.33333333333333331</v>
      </c>
      <c r="BB77" s="47"/>
      <c r="BC77" s="78">
        <f t="shared" ref="BC77:BC138" si="43">AB77*AN77</f>
        <v>0</v>
      </c>
      <c r="BD77" s="78">
        <f t="shared" ref="BD77:BD138" si="44">AC77*AO77</f>
        <v>0</v>
      </c>
      <c r="BE77" s="78">
        <f t="shared" ref="BE77:BE138" si="45">AD77*AP77</f>
        <v>0</v>
      </c>
      <c r="BF77" s="78">
        <f t="shared" ref="BF77:BF138" si="46">AE77*AQ77</f>
        <v>12.697327611307331</v>
      </c>
      <c r="BG77" s="78">
        <f t="shared" ref="BG77:BG138" si="47">AF77*AR77</f>
        <v>0</v>
      </c>
      <c r="BH77" s="78">
        <f t="shared" ref="BH77:BH138" si="48">AG77*AS77</f>
        <v>0</v>
      </c>
      <c r="BI77" s="78">
        <f t="shared" ref="BI77:BI138" si="49">AH77*AT77</f>
        <v>0</v>
      </c>
      <c r="BJ77" s="78">
        <f t="shared" ref="BJ77:BJ138" si="50">AI77*AU77</f>
        <v>0</v>
      </c>
      <c r="BK77" s="78">
        <f t="shared" ref="BK77:BK138" si="51">AJ77*AV77</f>
        <v>0</v>
      </c>
      <c r="BL77" s="78">
        <f t="shared" ref="BL77:BL138" si="52">AK77*AW77</f>
        <v>0</v>
      </c>
      <c r="BM77" s="78">
        <f t="shared" ref="BM77:BM138" si="53">AL77*AX77</f>
        <v>0</v>
      </c>
      <c r="BN77" s="78">
        <f t="shared" ref="BN77:BN138" si="54">AM77*AY77</f>
        <v>0</v>
      </c>
      <c r="BO77" s="78">
        <f t="shared" ref="BO77:BO138" si="55">SUM(BC77:BN77)</f>
        <v>12.697327611307331</v>
      </c>
      <c r="BP77" s="78">
        <f t="shared" ref="BP77:BP138" si="56">BO77/12</f>
        <v>1.058110634275611</v>
      </c>
    </row>
    <row r="78" spans="1:75">
      <c r="A78" s="79" t="s">
        <v>7127</v>
      </c>
      <c r="B78" s="74"/>
      <c r="C78" s="79" t="s">
        <v>10412</v>
      </c>
      <c r="D78" s="75" t="str">
        <f>INDEX('PRICE LIST'!$D:$D,MATCH(INSIDENTAL!C78,'PRICE LIST'!$E:$E,0))</f>
        <v>MICROSCOPE</v>
      </c>
      <c r="E78" s="919" t="str">
        <f>IFERROR(VLOOKUP(C78,'PRICE LIST'!E:M,2,0),0)</f>
        <v>GD-M09MD DIGITAL MICROSCOPE</v>
      </c>
      <c r="F78" s="187" t="s">
        <v>12116</v>
      </c>
      <c r="G78" s="79" t="s">
        <v>109</v>
      </c>
      <c r="H78" s="919" t="str">
        <f>IFERROR(IF(G78="FOH",VLOOKUP(C78,'PRICE LIST'!E:Z,20,0),IF(G78="OPEX",VLOOKUP(C78,'PRICE LIST'!E:Z,21,0),0)),0)</f>
        <v>FIX PPN</v>
      </c>
      <c r="I78" s="919" t="str">
        <f>IFERROR(IF(G78="FOH",VLOOKUP(H78,'PRICE LIST'!X:Z,3,0),IF(G78="OPEX",VLOOKUP(H78,'PRICE LIST'!Y:Z,2,0),0)),0)</f>
        <v>B</v>
      </c>
      <c r="J78" s="79" t="s">
        <v>34</v>
      </c>
      <c r="K78" s="79" t="s">
        <v>183</v>
      </c>
      <c r="L78" s="75" t="str">
        <f>IFERROR(VLOOKUP(K78,BS:BV,3,0),0)</f>
        <v>ALL</v>
      </c>
      <c r="M78" s="75" t="str">
        <f>IFERROR(VLOOKUP(K78,BS:BV,4,0),0)</f>
        <v>ALL</v>
      </c>
      <c r="N78" s="75" t="str">
        <f>IFERROR(VLOOKUP(C78,'PRICE LIST'!E:M,3,0),0)</f>
        <v>PCS</v>
      </c>
      <c r="O78" s="75" t="str">
        <f>IFERROR(VLOOKUP(C78,'PRICE LIST'!E:M,5,0),0)</f>
        <v>IDR</v>
      </c>
      <c r="P78" s="927">
        <f>IFERROR(VLOOKUP(C78,'PRICE LIST'!E:Z,8,0),0)</f>
        <v>9122500</v>
      </c>
      <c r="Q78" s="75">
        <f>IFERROR(VLOOKUP(C78,'PRICE LIST'!E:Z,9,0),0)</f>
        <v>9122500</v>
      </c>
      <c r="R78" s="75">
        <f>IFERROR(VLOOKUP(C78,'PRICE LIST'!E:Z,10,0),0)</f>
        <v>9122500</v>
      </c>
      <c r="S78" s="75">
        <f>IFERROR(VLOOKUP(C78,'PRICE LIST'!E:Z,11,0),0)</f>
        <v>9122500</v>
      </c>
      <c r="T78" s="75">
        <f>IFERROR(VLOOKUP(C78,'PRICE LIST'!E:Z,12,0),0)</f>
        <v>9122500</v>
      </c>
      <c r="U78" s="75">
        <f>IFERROR(VLOOKUP(C78,'PRICE LIST'!E:Z,13,0),0)</f>
        <v>9122500</v>
      </c>
      <c r="V78" s="75">
        <f>IFERROR(VLOOKUP(C78,'PRICE LIST'!E:Z,14,0),0)</f>
        <v>9122500</v>
      </c>
      <c r="W78" s="75">
        <f>IFERROR(VLOOKUP(C78,'PRICE LIST'!E:Z,15,0),0)</f>
        <v>9122500</v>
      </c>
      <c r="X78" s="75">
        <f>IFERROR(VLOOKUP(C78,'PRICE LIST'!E:Z,16,0),0)</f>
        <v>9122500</v>
      </c>
      <c r="Y78" s="75">
        <f>IFERROR(VLOOKUP(C78,'PRICE LIST'!E:Z,17,0),0)</f>
        <v>9122500</v>
      </c>
      <c r="Z78" s="75">
        <f>IFERROR(VLOOKUP(C78,'PRICE LIST'!E:Z,18,0),0)</f>
        <v>9122500</v>
      </c>
      <c r="AA78" s="75">
        <f>IFERROR(VLOOKUP(C78,'PRICE LIST'!E:Z,19,0),0)</f>
        <v>9122500</v>
      </c>
      <c r="AB78" s="180">
        <f t="shared" si="29"/>
        <v>577.42458192498066</v>
      </c>
      <c r="AC78" s="180">
        <f t="shared" si="30"/>
        <v>577.42458192498066</v>
      </c>
      <c r="AD78" s="180">
        <f t="shared" si="31"/>
        <v>577.42458192498066</v>
      </c>
      <c r="AE78" s="180">
        <f t="shared" si="32"/>
        <v>577.42458192498066</v>
      </c>
      <c r="AF78" s="180">
        <f t="shared" si="33"/>
        <v>577.42458192498066</v>
      </c>
      <c r="AG78" s="180">
        <f t="shared" si="34"/>
        <v>577.42458192498066</v>
      </c>
      <c r="AH78" s="180">
        <f t="shared" si="35"/>
        <v>577.42458192498066</v>
      </c>
      <c r="AI78" s="180">
        <f t="shared" si="36"/>
        <v>577.42458192498066</v>
      </c>
      <c r="AJ78" s="180">
        <f t="shared" si="37"/>
        <v>577.42458192498066</v>
      </c>
      <c r="AK78" s="180">
        <f t="shared" si="38"/>
        <v>577.42458192498066</v>
      </c>
      <c r="AL78" s="180">
        <f t="shared" si="39"/>
        <v>577.42458192498066</v>
      </c>
      <c r="AM78" s="180">
        <f t="shared" si="40"/>
        <v>577.42458192498066</v>
      </c>
      <c r="AN78" s="549"/>
      <c r="AO78" s="549"/>
      <c r="AP78" s="549"/>
      <c r="AQ78" s="549">
        <v>1</v>
      </c>
      <c r="AR78" s="549"/>
      <c r="AS78" s="549"/>
      <c r="AT78" s="549"/>
      <c r="AU78" s="549"/>
      <c r="AV78" s="549"/>
      <c r="AW78" s="549"/>
      <c r="AX78" s="549"/>
      <c r="AY78" s="549"/>
      <c r="AZ78" s="75">
        <f t="shared" si="41"/>
        <v>1</v>
      </c>
      <c r="BA78" s="77">
        <f t="shared" si="42"/>
        <v>8.3333333333333329E-2</v>
      </c>
      <c r="BB78" s="47"/>
      <c r="BC78" s="78">
        <f t="shared" si="43"/>
        <v>0</v>
      </c>
      <c r="BD78" s="78">
        <f t="shared" si="44"/>
        <v>0</v>
      </c>
      <c r="BE78" s="78">
        <f t="shared" si="45"/>
        <v>0</v>
      </c>
      <c r="BF78" s="78">
        <f t="shared" si="46"/>
        <v>577.42458192498066</v>
      </c>
      <c r="BG78" s="78">
        <f t="shared" si="47"/>
        <v>0</v>
      </c>
      <c r="BH78" s="78">
        <f t="shared" si="48"/>
        <v>0</v>
      </c>
      <c r="BI78" s="78">
        <f t="shared" si="49"/>
        <v>0</v>
      </c>
      <c r="BJ78" s="78">
        <f t="shared" si="50"/>
        <v>0</v>
      </c>
      <c r="BK78" s="78">
        <f t="shared" si="51"/>
        <v>0</v>
      </c>
      <c r="BL78" s="78">
        <f t="shared" si="52"/>
        <v>0</v>
      </c>
      <c r="BM78" s="78">
        <f t="shared" si="53"/>
        <v>0</v>
      </c>
      <c r="BN78" s="78">
        <f t="shared" si="54"/>
        <v>0</v>
      </c>
      <c r="BO78" s="78">
        <f t="shared" si="55"/>
        <v>577.42458192498066</v>
      </c>
      <c r="BP78" s="78">
        <f t="shared" si="56"/>
        <v>48.118715160415057</v>
      </c>
    </row>
    <row r="79" spans="1:75">
      <c r="A79" s="79" t="s">
        <v>7127</v>
      </c>
      <c r="B79" s="74"/>
      <c r="C79" s="79" t="s">
        <v>11026</v>
      </c>
      <c r="D79" s="75" t="str">
        <f>INDEX('PRICE LIST'!$D:$D,MATCH(INSIDENTAL!C79,'PRICE LIST'!$E:$E,0))</f>
        <v>KUNCI</v>
      </c>
      <c r="E79" s="919" t="str">
        <f>IFERROR(VLOOKUP(C79,'PRICE LIST'!E:M,2,0),0)</f>
        <v>KUNCI L SET TEKIRO</v>
      </c>
      <c r="F79" s="187" t="s">
        <v>12117</v>
      </c>
      <c r="G79" s="79" t="s">
        <v>109</v>
      </c>
      <c r="H79" s="919">
        <f>IFERROR(IF(G79="FOH",VLOOKUP(C79,'PRICE LIST'!E:Z,20,0),IF(G79="OPEX",VLOOKUP(C79,'PRICE LIST'!E:Z,21,0),0)),0)</f>
        <v>0</v>
      </c>
      <c r="I79" s="919">
        <f>IFERROR(IF(G79="FOH",VLOOKUP(H79,'PRICE LIST'!X:Z,3,0),IF(G79="OPEX",VLOOKUP(H79,'PRICE LIST'!Y:Z,2,0),0)),0)</f>
        <v>0</v>
      </c>
      <c r="J79" s="79" t="s">
        <v>34</v>
      </c>
      <c r="K79" s="79" t="s">
        <v>183</v>
      </c>
      <c r="L79" s="75" t="str">
        <f>IFERROR(VLOOKUP(K79,BS:BV,3,0),0)</f>
        <v>ALL</v>
      </c>
      <c r="M79" s="75" t="str">
        <f>IFERROR(VLOOKUP(K79,BS:BV,4,0),0)</f>
        <v>ALL</v>
      </c>
      <c r="N79" s="75" t="str">
        <f>IFERROR(VLOOKUP(C79,'PRICE LIST'!E:M,3,0),0)</f>
        <v>PCS</v>
      </c>
      <c r="O79" s="75" t="str">
        <f>IFERROR(VLOOKUP(C79,'PRICE LIST'!E:M,5,0),0)</f>
        <v>IDR</v>
      </c>
      <c r="P79" s="927">
        <f>IFERROR(VLOOKUP(C79,'PRICE LIST'!E:Z,8,0),0)</f>
        <v>150150</v>
      </c>
      <c r="Q79" s="75">
        <f>IFERROR(VLOOKUP(C79,'PRICE LIST'!E:Z,9,0),0)</f>
        <v>150150</v>
      </c>
      <c r="R79" s="75">
        <f>IFERROR(VLOOKUP(C79,'PRICE LIST'!E:Z,10,0),0)</f>
        <v>150150</v>
      </c>
      <c r="S79" s="75">
        <f>IFERROR(VLOOKUP(C79,'PRICE LIST'!E:Z,11,0),0)</f>
        <v>150150</v>
      </c>
      <c r="T79" s="75">
        <f>IFERROR(VLOOKUP(C79,'PRICE LIST'!E:Z,12,0),0)</f>
        <v>150150</v>
      </c>
      <c r="U79" s="75">
        <f>IFERROR(VLOOKUP(C79,'PRICE LIST'!E:Z,13,0),0)</f>
        <v>150150</v>
      </c>
      <c r="V79" s="75">
        <f>IFERROR(VLOOKUP(C79,'PRICE LIST'!E:Z,14,0),0)</f>
        <v>160300</v>
      </c>
      <c r="W79" s="75">
        <f>IFERROR(VLOOKUP(C79,'PRICE LIST'!E:Z,15,0),0)</f>
        <v>160300</v>
      </c>
      <c r="X79" s="75">
        <f>IFERROR(VLOOKUP(C79,'PRICE LIST'!E:Z,16,0),0)</f>
        <v>160300</v>
      </c>
      <c r="Y79" s="75">
        <f>IFERROR(VLOOKUP(C79,'PRICE LIST'!E:Z,17,0),0)</f>
        <v>160300</v>
      </c>
      <c r="Z79" s="75">
        <f>IFERROR(VLOOKUP(C79,'PRICE LIST'!E:Z,18,0),0)</f>
        <v>160300</v>
      </c>
      <c r="AA79" s="75">
        <f>IFERROR(VLOOKUP(C79,'PRICE LIST'!E:Z,19,0),0)</f>
        <v>160300</v>
      </c>
      <c r="AB79" s="180">
        <f t="shared" si="29"/>
        <v>9.5040066841365682</v>
      </c>
      <c r="AC79" s="180">
        <f t="shared" si="30"/>
        <v>9.5040066841365682</v>
      </c>
      <c r="AD79" s="180">
        <f t="shared" si="31"/>
        <v>9.5040066841365682</v>
      </c>
      <c r="AE79" s="180">
        <f t="shared" si="32"/>
        <v>9.5040066841365682</v>
      </c>
      <c r="AF79" s="180">
        <f t="shared" si="33"/>
        <v>9.5040066841365682</v>
      </c>
      <c r="AG79" s="180">
        <f t="shared" si="34"/>
        <v>9.5040066841365682</v>
      </c>
      <c r="AH79" s="180">
        <f t="shared" si="35"/>
        <v>10.146468674439507</v>
      </c>
      <c r="AI79" s="180">
        <f t="shared" si="36"/>
        <v>10.146468674439507</v>
      </c>
      <c r="AJ79" s="180">
        <f t="shared" si="37"/>
        <v>10.146468674439507</v>
      </c>
      <c r="AK79" s="180">
        <f t="shared" si="38"/>
        <v>10.146468674439507</v>
      </c>
      <c r="AL79" s="180">
        <f t="shared" si="39"/>
        <v>10.146468674439507</v>
      </c>
      <c r="AM79" s="180">
        <f t="shared" si="40"/>
        <v>10.146468674439507</v>
      </c>
      <c r="AN79" s="549"/>
      <c r="AO79" s="549">
        <v>2</v>
      </c>
      <c r="AP79" s="549"/>
      <c r="AQ79" s="549"/>
      <c r="AR79" s="549"/>
      <c r="AS79" s="549"/>
      <c r="AT79" s="549"/>
      <c r="AU79" s="549"/>
      <c r="AV79" s="549"/>
      <c r="AW79" s="549"/>
      <c r="AX79" s="549"/>
      <c r="AY79" s="549"/>
      <c r="AZ79" s="75">
        <f t="shared" si="41"/>
        <v>2</v>
      </c>
      <c r="BA79" s="77">
        <f t="shared" si="42"/>
        <v>0.16666666666666666</v>
      </c>
      <c r="BB79" s="47"/>
      <c r="BC79" s="78">
        <f t="shared" si="43"/>
        <v>0</v>
      </c>
      <c r="BD79" s="78">
        <f t="shared" si="44"/>
        <v>19.008013368273136</v>
      </c>
      <c r="BE79" s="78">
        <f t="shared" si="45"/>
        <v>0</v>
      </c>
      <c r="BF79" s="78">
        <f t="shared" si="46"/>
        <v>0</v>
      </c>
      <c r="BG79" s="78">
        <f t="shared" si="47"/>
        <v>0</v>
      </c>
      <c r="BH79" s="78">
        <f t="shared" si="48"/>
        <v>0</v>
      </c>
      <c r="BI79" s="78">
        <f t="shared" si="49"/>
        <v>0</v>
      </c>
      <c r="BJ79" s="78">
        <f t="shared" si="50"/>
        <v>0</v>
      </c>
      <c r="BK79" s="78">
        <f t="shared" si="51"/>
        <v>0</v>
      </c>
      <c r="BL79" s="78">
        <f t="shared" si="52"/>
        <v>0</v>
      </c>
      <c r="BM79" s="78">
        <f t="shared" si="53"/>
        <v>0</v>
      </c>
      <c r="BN79" s="78">
        <f t="shared" si="54"/>
        <v>0</v>
      </c>
      <c r="BO79" s="78">
        <f t="shared" si="55"/>
        <v>19.008013368273136</v>
      </c>
      <c r="BP79" s="78">
        <f t="shared" si="56"/>
        <v>1.5840011140227614</v>
      </c>
    </row>
    <row r="80" spans="1:75">
      <c r="A80" s="79" t="s">
        <v>7127</v>
      </c>
      <c r="B80" s="74"/>
      <c r="C80" s="79" t="s">
        <v>11012</v>
      </c>
      <c r="D80" s="75" t="str">
        <f>INDEX('PRICE LIST'!$D:$D,MATCH(INSIDENTAL!C80,'PRICE LIST'!$E:$E,0))</f>
        <v>MATA SCREW</v>
      </c>
      <c r="E80" s="919" t="str">
        <f>IFERROR(VLOOKUP(C80,'PRICE LIST'!E:M,2,0),0)</f>
        <v>MATA SCREW DRIVER (+) PH 2</v>
      </c>
      <c r="F80" s="187" t="s">
        <v>12113</v>
      </c>
      <c r="G80" s="79" t="s">
        <v>109</v>
      </c>
      <c r="H80" s="919">
        <f>IFERROR(IF(G80="FOH",VLOOKUP(C80,'PRICE LIST'!E:Z,20,0),IF(G80="OPEX",VLOOKUP(C80,'PRICE LIST'!E:Z,21,0),0)),0)</f>
        <v>0</v>
      </c>
      <c r="I80" s="919">
        <f>IFERROR(IF(G80="FOH",VLOOKUP(H80,'PRICE LIST'!X:Z,3,0),IF(G80="OPEX",VLOOKUP(H80,'PRICE LIST'!Y:Z,2,0),0)),0)</f>
        <v>0</v>
      </c>
      <c r="J80" s="79" t="s">
        <v>34</v>
      </c>
      <c r="K80" s="79" t="s">
        <v>183</v>
      </c>
      <c r="L80" s="75" t="str">
        <f>IFERROR(VLOOKUP(K80,BS:BV,3,0),0)</f>
        <v>ALL</v>
      </c>
      <c r="M80" s="75" t="str">
        <f>IFERROR(VLOOKUP(K80,BS:BV,4,0),0)</f>
        <v>ALL</v>
      </c>
      <c r="N80" s="75" t="str">
        <f>IFERROR(VLOOKUP(C80,'PRICE LIST'!E:M,3,0),0)</f>
        <v>PCS</v>
      </c>
      <c r="O80" s="75" t="str">
        <f>IFERROR(VLOOKUP(C80,'PRICE LIST'!E:M,5,0),0)</f>
        <v>IDR</v>
      </c>
      <c r="P80" s="927">
        <f>IFERROR(VLOOKUP(C80,'PRICE LIST'!E:Z,8,0),0)</f>
        <v>15712</v>
      </c>
      <c r="Q80" s="75">
        <f>IFERROR(VLOOKUP(C80,'PRICE LIST'!E:Z,9,0),0)</f>
        <v>15712</v>
      </c>
      <c r="R80" s="75">
        <f>IFERROR(VLOOKUP(C80,'PRICE LIST'!E:Z,10,0),0)</f>
        <v>15712</v>
      </c>
      <c r="S80" s="75">
        <f>IFERROR(VLOOKUP(C80,'PRICE LIST'!E:Z,11,0),0)</f>
        <v>15712</v>
      </c>
      <c r="T80" s="75">
        <f>IFERROR(VLOOKUP(C80,'PRICE LIST'!E:Z,12,0),0)</f>
        <v>15712</v>
      </c>
      <c r="U80" s="75">
        <f>IFERROR(VLOOKUP(C80,'PRICE LIST'!E:Z,13,0),0)</f>
        <v>15712</v>
      </c>
      <c r="V80" s="75">
        <f>IFERROR(VLOOKUP(C80,'PRICE LIST'!E:Z,14,0),0)</f>
        <v>16424</v>
      </c>
      <c r="W80" s="75">
        <f>IFERROR(VLOOKUP(C80,'PRICE LIST'!E:Z,15,0),0)</f>
        <v>16424</v>
      </c>
      <c r="X80" s="75">
        <f>IFERROR(VLOOKUP(C80,'PRICE LIST'!E:Z,16,0),0)</f>
        <v>16424</v>
      </c>
      <c r="Y80" s="75">
        <f>IFERROR(VLOOKUP(C80,'PRICE LIST'!E:Z,17,0),0)</f>
        <v>16424</v>
      </c>
      <c r="Z80" s="75">
        <f>IFERROR(VLOOKUP(C80,'PRICE LIST'!E:Z,18,0),0)</f>
        <v>16424</v>
      </c>
      <c r="AA80" s="75">
        <f>IFERROR(VLOOKUP(C80,'PRICE LIST'!E:Z,19,0),0)</f>
        <v>16424</v>
      </c>
      <c r="AB80" s="180">
        <f t="shared" si="29"/>
        <v>0.99451850163938571</v>
      </c>
      <c r="AC80" s="180">
        <f t="shared" si="30"/>
        <v>0.99451850163938571</v>
      </c>
      <c r="AD80" s="180">
        <f t="shared" si="31"/>
        <v>0.99451850163938571</v>
      </c>
      <c r="AE80" s="180">
        <f t="shared" si="32"/>
        <v>0.99451850163938571</v>
      </c>
      <c r="AF80" s="180">
        <f t="shared" si="33"/>
        <v>0.99451850163938571</v>
      </c>
      <c r="AG80" s="180">
        <f t="shared" si="34"/>
        <v>0.99451850163938571</v>
      </c>
      <c r="AH80" s="180">
        <f t="shared" si="35"/>
        <v>1.039585786082311</v>
      </c>
      <c r="AI80" s="180">
        <f t="shared" si="36"/>
        <v>1.039585786082311</v>
      </c>
      <c r="AJ80" s="180">
        <f t="shared" si="37"/>
        <v>1.039585786082311</v>
      </c>
      <c r="AK80" s="180">
        <f t="shared" si="38"/>
        <v>1.039585786082311</v>
      </c>
      <c r="AL80" s="180">
        <f t="shared" si="39"/>
        <v>1.039585786082311</v>
      </c>
      <c r="AM80" s="180">
        <f t="shared" si="40"/>
        <v>1.039585786082311</v>
      </c>
      <c r="AN80" s="549"/>
      <c r="AO80" s="549"/>
      <c r="AP80" s="549"/>
      <c r="AQ80" s="549">
        <v>3</v>
      </c>
      <c r="AR80" s="549"/>
      <c r="AS80" s="549"/>
      <c r="AT80" s="549"/>
      <c r="AU80" s="549"/>
      <c r="AV80" s="549"/>
      <c r="AW80" s="549"/>
      <c r="AX80" s="549"/>
      <c r="AY80" s="549"/>
      <c r="AZ80" s="75">
        <f t="shared" si="41"/>
        <v>3</v>
      </c>
      <c r="BA80" s="77">
        <f t="shared" si="42"/>
        <v>0.25</v>
      </c>
      <c r="BB80" s="47"/>
      <c r="BC80" s="78">
        <f t="shared" si="43"/>
        <v>0</v>
      </c>
      <c r="BD80" s="78">
        <f t="shared" si="44"/>
        <v>0</v>
      </c>
      <c r="BE80" s="78">
        <f t="shared" si="45"/>
        <v>0</v>
      </c>
      <c r="BF80" s="78">
        <f t="shared" si="46"/>
        <v>2.983555504918157</v>
      </c>
      <c r="BG80" s="78">
        <f t="shared" si="47"/>
        <v>0</v>
      </c>
      <c r="BH80" s="78">
        <f t="shared" si="48"/>
        <v>0</v>
      </c>
      <c r="BI80" s="78">
        <f t="shared" si="49"/>
        <v>0</v>
      </c>
      <c r="BJ80" s="78">
        <f t="shared" si="50"/>
        <v>0</v>
      </c>
      <c r="BK80" s="78">
        <f t="shared" si="51"/>
        <v>0</v>
      </c>
      <c r="BL80" s="78">
        <f t="shared" si="52"/>
        <v>0</v>
      </c>
      <c r="BM80" s="78">
        <f t="shared" si="53"/>
        <v>0</v>
      </c>
      <c r="BN80" s="78">
        <f t="shared" si="54"/>
        <v>0</v>
      </c>
      <c r="BO80" s="78">
        <f t="shared" si="55"/>
        <v>2.983555504918157</v>
      </c>
      <c r="BP80" s="78">
        <f t="shared" si="56"/>
        <v>0.24862962540984643</v>
      </c>
    </row>
    <row r="81" spans="1:68">
      <c r="A81" s="79" t="s">
        <v>7127</v>
      </c>
      <c r="B81" s="74"/>
      <c r="C81" s="79" t="s">
        <v>11201</v>
      </c>
      <c r="D81" s="75" t="str">
        <f>INDEX('PRICE LIST'!$D:$D,MATCH(INSIDENTAL!C81,'PRICE LIST'!$E:$E,0))</f>
        <v>MATA BOR</v>
      </c>
      <c r="E81" s="919" t="str">
        <f>IFERROR(VLOOKUP(C81,'PRICE LIST'!E:M,2,0),0)</f>
        <v>MATA BOR BESI 2.3 NACHI</v>
      </c>
      <c r="F81" s="187" t="s">
        <v>12144</v>
      </c>
      <c r="G81" s="79" t="s">
        <v>109</v>
      </c>
      <c r="H81" s="919">
        <f>IFERROR(IF(G81="FOH",VLOOKUP(C81,'PRICE LIST'!E:Z,20,0),IF(G81="OPEX",VLOOKUP(C81,'PRICE LIST'!E:Z,21,0),0)),0)</f>
        <v>0</v>
      </c>
      <c r="I81" s="919">
        <f>IFERROR(IF(G81="FOH",VLOOKUP(H81,'PRICE LIST'!X:Z,3,0),IF(G81="OPEX",VLOOKUP(H81,'PRICE LIST'!Y:Z,2,0),0)),0)</f>
        <v>0</v>
      </c>
      <c r="J81" s="79" t="s">
        <v>34</v>
      </c>
      <c r="K81" s="79" t="s">
        <v>183</v>
      </c>
      <c r="L81" s="75" t="str">
        <f>IFERROR(VLOOKUP(K81,BS:BV,3,0),0)</f>
        <v>ALL</v>
      </c>
      <c r="M81" s="75" t="str">
        <f>IFERROR(VLOOKUP(K81,BS:BV,4,0),0)</f>
        <v>ALL</v>
      </c>
      <c r="N81" s="75" t="str">
        <f>IFERROR(VLOOKUP(C81,'PRICE LIST'!E:M,3,0),0)</f>
        <v>PCS</v>
      </c>
      <c r="O81" s="75" t="str">
        <f>IFERROR(VLOOKUP(C81,'PRICE LIST'!E:M,5,0),0)</f>
        <v>IDR</v>
      </c>
      <c r="P81" s="927">
        <f>IFERROR(VLOOKUP(C81,'PRICE LIST'!E:Z,8,0),0)</f>
        <v>20131</v>
      </c>
      <c r="Q81" s="75">
        <f>IFERROR(VLOOKUP(C81,'PRICE LIST'!E:Z,9,0),0)</f>
        <v>20131</v>
      </c>
      <c r="R81" s="75">
        <f>IFERROR(VLOOKUP(C81,'PRICE LIST'!E:Z,10,0),0)</f>
        <v>20131</v>
      </c>
      <c r="S81" s="75">
        <f>IFERROR(VLOOKUP(C81,'PRICE LIST'!E:Z,11,0),0)</f>
        <v>20131</v>
      </c>
      <c r="T81" s="75">
        <f>IFERROR(VLOOKUP(C81,'PRICE LIST'!E:Z,12,0),0)</f>
        <v>20131</v>
      </c>
      <c r="U81" s="75">
        <f>IFERROR(VLOOKUP(C81,'PRICE LIST'!E:Z,13,0),0)</f>
        <v>20131</v>
      </c>
      <c r="V81" s="75">
        <f>IFERROR(VLOOKUP(C81,'PRICE LIST'!E:Z,14,0),0)</f>
        <v>21863</v>
      </c>
      <c r="W81" s="75">
        <f>IFERROR(VLOOKUP(C81,'PRICE LIST'!E:Z,15,0),0)</f>
        <v>21863</v>
      </c>
      <c r="X81" s="75">
        <f>IFERROR(VLOOKUP(C81,'PRICE LIST'!E:Z,16,0),0)</f>
        <v>21863</v>
      </c>
      <c r="Y81" s="75">
        <f>IFERROR(VLOOKUP(C81,'PRICE LIST'!E:Z,17,0),0)</f>
        <v>21863</v>
      </c>
      <c r="Z81" s="75">
        <f>IFERROR(VLOOKUP(C81,'PRICE LIST'!E:Z,18,0),0)</f>
        <v>21863</v>
      </c>
      <c r="AA81" s="75">
        <f>IFERROR(VLOOKUP(C81,'PRICE LIST'!E:Z,19,0),0)</f>
        <v>21863</v>
      </c>
      <c r="AB81" s="180">
        <f t="shared" si="29"/>
        <v>1.2742268302254629</v>
      </c>
      <c r="AC81" s="180">
        <f t="shared" si="30"/>
        <v>1.2742268302254629</v>
      </c>
      <c r="AD81" s="180">
        <f t="shared" si="31"/>
        <v>1.2742268302254629</v>
      </c>
      <c r="AE81" s="180">
        <f t="shared" si="32"/>
        <v>1.2742268302254629</v>
      </c>
      <c r="AF81" s="180">
        <f t="shared" si="33"/>
        <v>1.2742268302254629</v>
      </c>
      <c r="AG81" s="180">
        <f t="shared" si="34"/>
        <v>1.2742268302254629</v>
      </c>
      <c r="AH81" s="180">
        <f t="shared" si="35"/>
        <v>1.3838567974377476</v>
      </c>
      <c r="AI81" s="180">
        <f t="shared" si="36"/>
        <v>1.3838567974377476</v>
      </c>
      <c r="AJ81" s="180">
        <f t="shared" si="37"/>
        <v>1.3838567974377476</v>
      </c>
      <c r="AK81" s="180">
        <f t="shared" si="38"/>
        <v>1.3838567974377476</v>
      </c>
      <c r="AL81" s="180">
        <f t="shared" si="39"/>
        <v>1.3838567974377476</v>
      </c>
      <c r="AM81" s="180">
        <f t="shared" si="40"/>
        <v>1.3838567974377476</v>
      </c>
      <c r="AN81" s="549"/>
      <c r="AO81" s="549">
        <v>2</v>
      </c>
      <c r="AP81" s="549"/>
      <c r="AQ81" s="549"/>
      <c r="AR81" s="549"/>
      <c r="AS81" s="549"/>
      <c r="AT81" s="549"/>
      <c r="AU81" s="549"/>
      <c r="AV81" s="549"/>
      <c r="AW81" s="549"/>
      <c r="AX81" s="549"/>
      <c r="AY81" s="549"/>
      <c r="AZ81" s="75">
        <f t="shared" si="41"/>
        <v>2</v>
      </c>
      <c r="BA81" s="77">
        <f t="shared" si="42"/>
        <v>0.16666666666666666</v>
      </c>
      <c r="BB81" s="47"/>
      <c r="BC81" s="78">
        <f t="shared" si="43"/>
        <v>0</v>
      </c>
      <c r="BD81" s="78">
        <f t="shared" si="44"/>
        <v>2.5484536604509258</v>
      </c>
      <c r="BE81" s="78">
        <f t="shared" si="45"/>
        <v>0</v>
      </c>
      <c r="BF81" s="78">
        <f t="shared" si="46"/>
        <v>0</v>
      </c>
      <c r="BG81" s="78">
        <f t="shared" si="47"/>
        <v>0</v>
      </c>
      <c r="BH81" s="78">
        <f t="shared" si="48"/>
        <v>0</v>
      </c>
      <c r="BI81" s="78">
        <f t="shared" si="49"/>
        <v>0</v>
      </c>
      <c r="BJ81" s="78">
        <f t="shared" si="50"/>
        <v>0</v>
      </c>
      <c r="BK81" s="78">
        <f t="shared" si="51"/>
        <v>0</v>
      </c>
      <c r="BL81" s="78">
        <f t="shared" si="52"/>
        <v>0</v>
      </c>
      <c r="BM81" s="78">
        <f t="shared" si="53"/>
        <v>0</v>
      </c>
      <c r="BN81" s="78">
        <f t="shared" si="54"/>
        <v>0</v>
      </c>
      <c r="BO81" s="78">
        <f t="shared" si="55"/>
        <v>2.5484536604509258</v>
      </c>
      <c r="BP81" s="78">
        <f t="shared" si="56"/>
        <v>0.21237113837091048</v>
      </c>
    </row>
    <row r="82" spans="1:68">
      <c r="A82" s="79" t="s">
        <v>7127</v>
      </c>
      <c r="B82" s="74"/>
      <c r="C82" s="79" t="s">
        <v>11202</v>
      </c>
      <c r="D82" s="75" t="str">
        <f>INDEX('PRICE LIST'!$D:$D,MATCH(INSIDENTAL!C82,'PRICE LIST'!$E:$E,0))</f>
        <v>MATA BOR</v>
      </c>
      <c r="E82" s="919" t="str">
        <f>IFERROR(VLOOKUP(C82,'PRICE LIST'!E:M,2,0),0)</f>
        <v>MATA BOR BESI 3.5 NACHI</v>
      </c>
      <c r="F82" s="187" t="s">
        <v>12144</v>
      </c>
      <c r="G82" s="79" t="s">
        <v>109</v>
      </c>
      <c r="H82" s="919">
        <f>IFERROR(IF(G82="FOH",VLOOKUP(C82,'PRICE LIST'!E:Z,20,0),IF(G82="OPEX",VLOOKUP(C82,'PRICE LIST'!E:Z,21,0),0)),0)</f>
        <v>0</v>
      </c>
      <c r="I82" s="919">
        <f>IFERROR(IF(G82="FOH",VLOOKUP(H82,'PRICE LIST'!X:Z,3,0),IF(G82="OPEX",VLOOKUP(H82,'PRICE LIST'!Y:Z,2,0),0)),0)</f>
        <v>0</v>
      </c>
      <c r="J82" s="79" t="s">
        <v>34</v>
      </c>
      <c r="K82" s="79" t="s">
        <v>183</v>
      </c>
      <c r="L82" s="75" t="str">
        <f>IFERROR(VLOOKUP(K82,BS:BV,3,0),0)</f>
        <v>ALL</v>
      </c>
      <c r="M82" s="75" t="str">
        <f>IFERROR(VLOOKUP(K82,BS:BV,4,0),0)</f>
        <v>ALL</v>
      </c>
      <c r="N82" s="75" t="str">
        <f>IFERROR(VLOOKUP(C82,'PRICE LIST'!E:M,3,0),0)</f>
        <v>PCS</v>
      </c>
      <c r="O82" s="75" t="str">
        <f>IFERROR(VLOOKUP(C82,'PRICE LIST'!E:M,5,0),0)</f>
        <v>IDR</v>
      </c>
      <c r="P82" s="927">
        <f>IFERROR(VLOOKUP(C82,'PRICE LIST'!E:Z,8,0),0)</f>
        <v>17423</v>
      </c>
      <c r="Q82" s="75">
        <f>IFERROR(VLOOKUP(C82,'PRICE LIST'!E:Z,9,0),0)</f>
        <v>17423</v>
      </c>
      <c r="R82" s="75">
        <f>IFERROR(VLOOKUP(C82,'PRICE LIST'!E:Z,10,0),0)</f>
        <v>17423</v>
      </c>
      <c r="S82" s="75">
        <f>IFERROR(VLOOKUP(C82,'PRICE LIST'!E:Z,11,0),0)</f>
        <v>17423</v>
      </c>
      <c r="T82" s="75">
        <f>IFERROR(VLOOKUP(C82,'PRICE LIST'!E:Z,12,0),0)</f>
        <v>17423</v>
      </c>
      <c r="U82" s="75">
        <f>IFERROR(VLOOKUP(C82,'PRICE LIST'!E:Z,13,0),0)</f>
        <v>17423</v>
      </c>
      <c r="V82" s="75">
        <f>IFERROR(VLOOKUP(C82,'PRICE LIST'!E:Z,14,0),0)</f>
        <v>18230</v>
      </c>
      <c r="W82" s="75">
        <f>IFERROR(VLOOKUP(C82,'PRICE LIST'!E:Z,15,0),0)</f>
        <v>18230</v>
      </c>
      <c r="X82" s="75">
        <f>IFERROR(VLOOKUP(C82,'PRICE LIST'!E:Z,16,0),0)</f>
        <v>18230</v>
      </c>
      <c r="Y82" s="75">
        <f>IFERROR(VLOOKUP(C82,'PRICE LIST'!E:Z,17,0),0)</f>
        <v>18230</v>
      </c>
      <c r="Z82" s="75">
        <f>IFERROR(VLOOKUP(C82,'PRICE LIST'!E:Z,18,0),0)</f>
        <v>18230</v>
      </c>
      <c r="AA82" s="75">
        <f>IFERROR(VLOOKUP(C82,'PRICE LIST'!E:Z,19,0),0)</f>
        <v>18230</v>
      </c>
      <c r="AB82" s="180">
        <f t="shared" si="29"/>
        <v>1.1028192371475953</v>
      </c>
      <c r="AC82" s="180">
        <f t="shared" si="30"/>
        <v>1.1028192371475953</v>
      </c>
      <c r="AD82" s="180">
        <f t="shared" si="31"/>
        <v>1.1028192371475953</v>
      </c>
      <c r="AE82" s="180">
        <f t="shared" si="32"/>
        <v>1.1028192371475953</v>
      </c>
      <c r="AF82" s="180">
        <f t="shared" si="33"/>
        <v>1.1028192371475953</v>
      </c>
      <c r="AG82" s="180">
        <f t="shared" si="34"/>
        <v>1.1028192371475953</v>
      </c>
      <c r="AH82" s="180">
        <f t="shared" si="35"/>
        <v>1.1538997126327648</v>
      </c>
      <c r="AI82" s="180">
        <f t="shared" si="36"/>
        <v>1.1538997126327648</v>
      </c>
      <c r="AJ82" s="180">
        <f t="shared" si="37"/>
        <v>1.1538997126327648</v>
      </c>
      <c r="AK82" s="180">
        <f t="shared" si="38"/>
        <v>1.1538997126327648</v>
      </c>
      <c r="AL82" s="180">
        <f t="shared" si="39"/>
        <v>1.1538997126327648</v>
      </c>
      <c r="AM82" s="180">
        <f t="shared" si="40"/>
        <v>1.1538997126327648</v>
      </c>
      <c r="AN82" s="549"/>
      <c r="AO82" s="549">
        <v>2</v>
      </c>
      <c r="AP82" s="549"/>
      <c r="AQ82" s="549"/>
      <c r="AR82" s="549"/>
      <c r="AS82" s="549"/>
      <c r="AT82" s="549"/>
      <c r="AU82" s="549"/>
      <c r="AV82" s="549"/>
      <c r="AW82" s="549"/>
      <c r="AX82" s="549"/>
      <c r="AY82" s="549"/>
      <c r="AZ82" s="75">
        <f t="shared" si="41"/>
        <v>2</v>
      </c>
      <c r="BA82" s="77">
        <f t="shared" si="42"/>
        <v>0.16666666666666666</v>
      </c>
      <c r="BB82" s="47"/>
      <c r="BC82" s="78">
        <f t="shared" si="43"/>
        <v>0</v>
      </c>
      <c r="BD82" s="78">
        <f t="shared" si="44"/>
        <v>2.2056384742951907</v>
      </c>
      <c r="BE82" s="78">
        <f t="shared" si="45"/>
        <v>0</v>
      </c>
      <c r="BF82" s="78">
        <f t="shared" si="46"/>
        <v>0</v>
      </c>
      <c r="BG82" s="78">
        <f t="shared" si="47"/>
        <v>0</v>
      </c>
      <c r="BH82" s="78">
        <f t="shared" si="48"/>
        <v>0</v>
      </c>
      <c r="BI82" s="78">
        <f t="shared" si="49"/>
        <v>0</v>
      </c>
      <c r="BJ82" s="78">
        <f t="shared" si="50"/>
        <v>0</v>
      </c>
      <c r="BK82" s="78">
        <f t="shared" si="51"/>
        <v>0</v>
      </c>
      <c r="BL82" s="78">
        <f t="shared" si="52"/>
        <v>0</v>
      </c>
      <c r="BM82" s="78">
        <f t="shared" si="53"/>
        <v>0</v>
      </c>
      <c r="BN82" s="78">
        <f t="shared" si="54"/>
        <v>0</v>
      </c>
      <c r="BO82" s="78">
        <f t="shared" si="55"/>
        <v>2.2056384742951907</v>
      </c>
      <c r="BP82" s="78">
        <f t="shared" si="56"/>
        <v>0.18380320619126589</v>
      </c>
    </row>
    <row r="83" spans="1:68">
      <c r="A83" s="79" t="s">
        <v>7127</v>
      </c>
      <c r="B83" s="74"/>
      <c r="C83" s="79" t="s">
        <v>11203</v>
      </c>
      <c r="D83" s="75" t="str">
        <f>INDEX('PRICE LIST'!$D:$D,MATCH(INSIDENTAL!C83,'PRICE LIST'!$E:$E,0))</f>
        <v>MATA BOR</v>
      </c>
      <c r="E83" s="919" t="str">
        <f>IFERROR(VLOOKUP(C83,'PRICE LIST'!E:M,2,0),0)</f>
        <v>MATA BOR BESI 4.5 NACHI</v>
      </c>
      <c r="F83" s="187" t="s">
        <v>12144</v>
      </c>
      <c r="G83" s="79" t="s">
        <v>109</v>
      </c>
      <c r="H83" s="919">
        <f>IFERROR(IF(G83="FOH",VLOOKUP(C83,'PRICE LIST'!E:Z,20,0),IF(G83="OPEX",VLOOKUP(C83,'PRICE LIST'!E:Z,21,0),0)),0)</f>
        <v>0</v>
      </c>
      <c r="I83" s="919">
        <f>IFERROR(IF(G83="FOH",VLOOKUP(H83,'PRICE LIST'!X:Z,3,0),IF(G83="OPEX",VLOOKUP(H83,'PRICE LIST'!Y:Z,2,0),0)),0)</f>
        <v>0</v>
      </c>
      <c r="J83" s="79" t="s">
        <v>34</v>
      </c>
      <c r="K83" s="79" t="s">
        <v>183</v>
      </c>
      <c r="L83" s="75" t="str">
        <f>IFERROR(VLOOKUP(K83,BS:BV,3,0),0)</f>
        <v>ALL</v>
      </c>
      <c r="M83" s="75" t="str">
        <f>IFERROR(VLOOKUP(K83,BS:BV,4,0),0)</f>
        <v>ALL</v>
      </c>
      <c r="N83" s="75" t="str">
        <f>IFERROR(VLOOKUP(C83,'PRICE LIST'!E:M,3,0),0)</f>
        <v>PCS</v>
      </c>
      <c r="O83" s="75" t="str">
        <f>IFERROR(VLOOKUP(C83,'PRICE LIST'!E:M,5,0),0)</f>
        <v>IDR</v>
      </c>
      <c r="P83" s="927">
        <f>IFERROR(VLOOKUP(C83,'PRICE LIST'!E:Z,8,0),0)</f>
        <v>28356</v>
      </c>
      <c r="Q83" s="75">
        <f>IFERROR(VLOOKUP(C83,'PRICE LIST'!E:Z,9,0),0)</f>
        <v>28356</v>
      </c>
      <c r="R83" s="75">
        <f>IFERROR(VLOOKUP(C83,'PRICE LIST'!E:Z,10,0),0)</f>
        <v>28356</v>
      </c>
      <c r="S83" s="75">
        <f>IFERROR(VLOOKUP(C83,'PRICE LIST'!E:Z,11,0),0)</f>
        <v>28356</v>
      </c>
      <c r="T83" s="75">
        <f>IFERROR(VLOOKUP(C83,'PRICE LIST'!E:Z,12,0),0)</f>
        <v>28356</v>
      </c>
      <c r="U83" s="75">
        <f>IFERROR(VLOOKUP(C83,'PRICE LIST'!E:Z,13,0),0)</f>
        <v>28356</v>
      </c>
      <c r="V83" s="75">
        <f>IFERROR(VLOOKUP(C83,'PRICE LIST'!E:Z,14,0),0)</f>
        <v>30713</v>
      </c>
      <c r="W83" s="75">
        <f>IFERROR(VLOOKUP(C83,'PRICE LIST'!E:Z,15,0),0)</f>
        <v>30713</v>
      </c>
      <c r="X83" s="75">
        <f>IFERROR(VLOOKUP(C83,'PRICE LIST'!E:Z,16,0),0)</f>
        <v>30713</v>
      </c>
      <c r="Y83" s="75">
        <f>IFERROR(VLOOKUP(C83,'PRICE LIST'!E:Z,17,0),0)</f>
        <v>30713</v>
      </c>
      <c r="Z83" s="75">
        <f>IFERROR(VLOOKUP(C83,'PRICE LIST'!E:Z,18,0),0)</f>
        <v>30713</v>
      </c>
      <c r="AA83" s="75">
        <f>IFERROR(VLOOKUP(C83,'PRICE LIST'!E:Z,19,0),0)</f>
        <v>30713</v>
      </c>
      <c r="AB83" s="180">
        <f t="shared" si="29"/>
        <v>1.7948425809881887</v>
      </c>
      <c r="AC83" s="180">
        <f t="shared" si="30"/>
        <v>1.7948425809881887</v>
      </c>
      <c r="AD83" s="180">
        <f t="shared" si="31"/>
        <v>1.7948425809881887</v>
      </c>
      <c r="AE83" s="180">
        <f t="shared" si="32"/>
        <v>1.7948425809881887</v>
      </c>
      <c r="AF83" s="180">
        <f t="shared" si="33"/>
        <v>1.7948425809881887</v>
      </c>
      <c r="AG83" s="180">
        <f t="shared" si="34"/>
        <v>1.7948425809881887</v>
      </c>
      <c r="AH83" s="180">
        <f t="shared" si="35"/>
        <v>1.9440330155836594</v>
      </c>
      <c r="AI83" s="180">
        <f t="shared" si="36"/>
        <v>1.9440330155836594</v>
      </c>
      <c r="AJ83" s="180">
        <f t="shared" si="37"/>
        <v>1.9440330155836594</v>
      </c>
      <c r="AK83" s="180">
        <f t="shared" si="38"/>
        <v>1.9440330155836594</v>
      </c>
      <c r="AL83" s="180">
        <f t="shared" si="39"/>
        <v>1.9440330155836594</v>
      </c>
      <c r="AM83" s="180">
        <f t="shared" si="40"/>
        <v>1.9440330155836594</v>
      </c>
      <c r="AN83" s="549"/>
      <c r="AO83" s="549">
        <v>2</v>
      </c>
      <c r="AP83" s="549"/>
      <c r="AQ83" s="549"/>
      <c r="AR83" s="549"/>
      <c r="AS83" s="549"/>
      <c r="AT83" s="549"/>
      <c r="AU83" s="549"/>
      <c r="AV83" s="549"/>
      <c r="AW83" s="549"/>
      <c r="AX83" s="549"/>
      <c r="AY83" s="549"/>
      <c r="AZ83" s="75">
        <f t="shared" si="41"/>
        <v>2</v>
      </c>
      <c r="BA83" s="77">
        <f t="shared" si="42"/>
        <v>0.16666666666666666</v>
      </c>
      <c r="BB83" s="47"/>
      <c r="BC83" s="78">
        <f t="shared" si="43"/>
        <v>0</v>
      </c>
      <c r="BD83" s="78">
        <f t="shared" si="44"/>
        <v>3.5896851619763774</v>
      </c>
      <c r="BE83" s="78">
        <f t="shared" si="45"/>
        <v>0</v>
      </c>
      <c r="BF83" s="78">
        <f t="shared" si="46"/>
        <v>0</v>
      </c>
      <c r="BG83" s="78">
        <f t="shared" si="47"/>
        <v>0</v>
      </c>
      <c r="BH83" s="78">
        <f t="shared" si="48"/>
        <v>0</v>
      </c>
      <c r="BI83" s="78">
        <f t="shared" si="49"/>
        <v>0</v>
      </c>
      <c r="BJ83" s="78">
        <f t="shared" si="50"/>
        <v>0</v>
      </c>
      <c r="BK83" s="78">
        <f t="shared" si="51"/>
        <v>0</v>
      </c>
      <c r="BL83" s="78">
        <f t="shared" si="52"/>
        <v>0</v>
      </c>
      <c r="BM83" s="78">
        <f t="shared" si="53"/>
        <v>0</v>
      </c>
      <c r="BN83" s="78">
        <f t="shared" si="54"/>
        <v>0</v>
      </c>
      <c r="BO83" s="78">
        <f t="shared" si="55"/>
        <v>3.5896851619763774</v>
      </c>
      <c r="BP83" s="78">
        <f t="shared" si="56"/>
        <v>0.2991404301646981</v>
      </c>
    </row>
    <row r="84" spans="1:68">
      <c r="A84" s="79" t="s">
        <v>7127</v>
      </c>
      <c r="B84" s="74"/>
      <c r="C84" s="79" t="s">
        <v>11205</v>
      </c>
      <c r="D84" s="75" t="str">
        <f>INDEX('PRICE LIST'!$D:$D,MATCH(INSIDENTAL!C84,'PRICE LIST'!$E:$E,0))</f>
        <v>MATA BOR</v>
      </c>
      <c r="E84" s="919" t="str">
        <f>IFERROR(VLOOKUP(C84,'PRICE LIST'!E:M,2,0),0)</f>
        <v>MATA BOR BESI 1.0 NACHI</v>
      </c>
      <c r="F84" s="187" t="s">
        <v>12144</v>
      </c>
      <c r="G84" s="79" t="s">
        <v>109</v>
      </c>
      <c r="H84" s="919">
        <f>IFERROR(IF(G84="FOH",VLOOKUP(C84,'PRICE LIST'!E:Z,20,0),IF(G84="OPEX",VLOOKUP(C84,'PRICE LIST'!E:Z,21,0),0)),0)</f>
        <v>0</v>
      </c>
      <c r="I84" s="919">
        <f>IFERROR(IF(G84="FOH",VLOOKUP(H84,'PRICE LIST'!X:Z,3,0),IF(G84="OPEX",VLOOKUP(H84,'PRICE LIST'!Y:Z,2,0),0)),0)</f>
        <v>0</v>
      </c>
      <c r="J84" s="79" t="s">
        <v>34</v>
      </c>
      <c r="K84" s="79" t="s">
        <v>183</v>
      </c>
      <c r="L84" s="75" t="str">
        <f>IFERROR(VLOOKUP(K84,BS:BV,3,0),0)</f>
        <v>ALL</v>
      </c>
      <c r="M84" s="75" t="str">
        <f>IFERROR(VLOOKUP(K84,BS:BV,4,0),0)</f>
        <v>ALL</v>
      </c>
      <c r="N84" s="75" t="str">
        <f>IFERROR(VLOOKUP(C84,'PRICE LIST'!E:M,3,0),0)</f>
        <v>PCS</v>
      </c>
      <c r="O84" s="75" t="str">
        <f>IFERROR(VLOOKUP(C84,'PRICE LIST'!E:M,5,0),0)</f>
        <v>IDR</v>
      </c>
      <c r="P84" s="927">
        <f>IFERROR(VLOOKUP(C84,'PRICE LIST'!E:Z,8,0),0)</f>
        <v>15273</v>
      </c>
      <c r="Q84" s="75">
        <f>IFERROR(VLOOKUP(C84,'PRICE LIST'!E:Z,9,0),0)</f>
        <v>15273</v>
      </c>
      <c r="R84" s="75">
        <f>IFERROR(VLOOKUP(C84,'PRICE LIST'!E:Z,10,0),0)</f>
        <v>15273</v>
      </c>
      <c r="S84" s="75">
        <f>IFERROR(VLOOKUP(C84,'PRICE LIST'!E:Z,11,0),0)</f>
        <v>15273</v>
      </c>
      <c r="T84" s="75">
        <f>IFERROR(VLOOKUP(C84,'PRICE LIST'!E:Z,12,0),0)</f>
        <v>15273</v>
      </c>
      <c r="U84" s="75">
        <f>IFERROR(VLOOKUP(C84,'PRICE LIST'!E:Z,13,0),0)</f>
        <v>15273</v>
      </c>
      <c r="V84" s="75">
        <f>IFERROR(VLOOKUP(C84,'PRICE LIST'!E:Z,14,0),0)</f>
        <v>15422</v>
      </c>
      <c r="W84" s="75">
        <f>IFERROR(VLOOKUP(C84,'PRICE LIST'!E:Z,15,0),0)</f>
        <v>15422</v>
      </c>
      <c r="X84" s="75">
        <f>IFERROR(VLOOKUP(C84,'PRICE LIST'!E:Z,16,0),0)</f>
        <v>15422</v>
      </c>
      <c r="Y84" s="75">
        <f>IFERROR(VLOOKUP(C84,'PRICE LIST'!E:Z,17,0),0)</f>
        <v>15422</v>
      </c>
      <c r="Z84" s="75">
        <f>IFERROR(VLOOKUP(C84,'PRICE LIST'!E:Z,18,0),0)</f>
        <v>15422</v>
      </c>
      <c r="AA84" s="75">
        <f>IFERROR(VLOOKUP(C84,'PRICE LIST'!E:Z,19,0),0)</f>
        <v>15422</v>
      </c>
      <c r="AB84" s="180">
        <f t="shared" si="29"/>
        <v>0.96673122934943601</v>
      </c>
      <c r="AC84" s="180">
        <f t="shared" si="30"/>
        <v>0.96673122934943601</v>
      </c>
      <c r="AD84" s="180">
        <f t="shared" si="31"/>
        <v>0.96673122934943601</v>
      </c>
      <c r="AE84" s="180">
        <f t="shared" si="32"/>
        <v>0.96673122934943601</v>
      </c>
      <c r="AF84" s="180">
        <f t="shared" si="33"/>
        <v>0.96673122934943601</v>
      </c>
      <c r="AG84" s="180">
        <f t="shared" si="34"/>
        <v>0.96673122934943601</v>
      </c>
      <c r="AH84" s="180">
        <f t="shared" si="35"/>
        <v>0.97616244477358749</v>
      </c>
      <c r="AI84" s="180">
        <f t="shared" si="36"/>
        <v>0.97616244477358749</v>
      </c>
      <c r="AJ84" s="180">
        <f t="shared" si="37"/>
        <v>0.97616244477358749</v>
      </c>
      <c r="AK84" s="180">
        <f t="shared" si="38"/>
        <v>0.97616244477358749</v>
      </c>
      <c r="AL84" s="180">
        <f t="shared" si="39"/>
        <v>0.97616244477358749</v>
      </c>
      <c r="AM84" s="180">
        <f t="shared" si="40"/>
        <v>0.97616244477358749</v>
      </c>
      <c r="AN84" s="549"/>
      <c r="AO84" s="549">
        <v>2</v>
      </c>
      <c r="AP84" s="549"/>
      <c r="AQ84" s="549"/>
      <c r="AR84" s="549"/>
      <c r="AS84" s="549"/>
      <c r="AT84" s="549"/>
      <c r="AU84" s="549"/>
      <c r="AV84" s="549"/>
      <c r="AW84" s="549"/>
      <c r="AX84" s="549"/>
      <c r="AY84" s="549"/>
      <c r="AZ84" s="75">
        <f t="shared" si="41"/>
        <v>2</v>
      </c>
      <c r="BA84" s="77">
        <f t="shared" si="42"/>
        <v>0.16666666666666666</v>
      </c>
      <c r="BB84" s="47"/>
      <c r="BC84" s="78">
        <f t="shared" si="43"/>
        <v>0</v>
      </c>
      <c r="BD84" s="78">
        <f t="shared" si="44"/>
        <v>1.933462458698872</v>
      </c>
      <c r="BE84" s="78">
        <f t="shared" si="45"/>
        <v>0</v>
      </c>
      <c r="BF84" s="78">
        <f t="shared" si="46"/>
        <v>0</v>
      </c>
      <c r="BG84" s="78">
        <f t="shared" si="47"/>
        <v>0</v>
      </c>
      <c r="BH84" s="78">
        <f t="shared" si="48"/>
        <v>0</v>
      </c>
      <c r="BI84" s="78">
        <f t="shared" si="49"/>
        <v>0</v>
      </c>
      <c r="BJ84" s="78">
        <f t="shared" si="50"/>
        <v>0</v>
      </c>
      <c r="BK84" s="78">
        <f t="shared" si="51"/>
        <v>0</v>
      </c>
      <c r="BL84" s="78">
        <f t="shared" si="52"/>
        <v>0</v>
      </c>
      <c r="BM84" s="78">
        <f t="shared" si="53"/>
        <v>0</v>
      </c>
      <c r="BN84" s="78">
        <f t="shared" si="54"/>
        <v>0</v>
      </c>
      <c r="BO84" s="78">
        <f t="shared" si="55"/>
        <v>1.933462458698872</v>
      </c>
      <c r="BP84" s="78">
        <f t="shared" si="56"/>
        <v>0.16112187155823934</v>
      </c>
    </row>
    <row r="85" spans="1:68">
      <c r="A85" s="79" t="s">
        <v>7127</v>
      </c>
      <c r="B85" s="74"/>
      <c r="C85" s="79" t="s">
        <v>11206</v>
      </c>
      <c r="D85" s="75" t="str">
        <f>INDEX('PRICE LIST'!$D:$D,MATCH(INSIDENTAL!C85,'PRICE LIST'!$E:$E,0))</f>
        <v>MATA BOR</v>
      </c>
      <c r="E85" s="919" t="str">
        <f>IFERROR(VLOOKUP(C85,'PRICE LIST'!E:M,2,0),0)</f>
        <v>MATA BOR BESI 1.5 NACHI</v>
      </c>
      <c r="F85" s="187" t="s">
        <v>12144</v>
      </c>
      <c r="G85" s="79" t="s">
        <v>109</v>
      </c>
      <c r="H85" s="919">
        <f>IFERROR(IF(G85="FOH",VLOOKUP(C85,'PRICE LIST'!E:Z,20,0),IF(G85="OPEX",VLOOKUP(C85,'PRICE LIST'!E:Z,21,0),0)),0)</f>
        <v>0</v>
      </c>
      <c r="I85" s="919">
        <f>IFERROR(IF(G85="FOH",VLOOKUP(H85,'PRICE LIST'!X:Z,3,0),IF(G85="OPEX",VLOOKUP(H85,'PRICE LIST'!Y:Z,2,0),0)),0)</f>
        <v>0</v>
      </c>
      <c r="J85" s="79" t="s">
        <v>34</v>
      </c>
      <c r="K85" s="79" t="s">
        <v>183</v>
      </c>
      <c r="L85" s="75" t="str">
        <f>IFERROR(VLOOKUP(K85,BS:BV,3,0),0)</f>
        <v>ALL</v>
      </c>
      <c r="M85" s="75" t="str">
        <f>IFERROR(VLOOKUP(K85,BS:BV,4,0),0)</f>
        <v>ALL</v>
      </c>
      <c r="N85" s="75" t="str">
        <f>IFERROR(VLOOKUP(C85,'PRICE LIST'!E:M,3,0),0)</f>
        <v>PCS</v>
      </c>
      <c r="O85" s="75" t="str">
        <f>IFERROR(VLOOKUP(C85,'PRICE LIST'!E:M,5,0),0)</f>
        <v>IDR</v>
      </c>
      <c r="P85" s="927">
        <f>IFERROR(VLOOKUP(C85,'PRICE LIST'!E:Z,8,0),0)</f>
        <v>15848</v>
      </c>
      <c r="Q85" s="75">
        <f>IFERROR(VLOOKUP(C85,'PRICE LIST'!E:Z,9,0),0)</f>
        <v>15848</v>
      </c>
      <c r="R85" s="75">
        <f>IFERROR(VLOOKUP(C85,'PRICE LIST'!E:Z,10,0),0)</f>
        <v>15848</v>
      </c>
      <c r="S85" s="75">
        <f>IFERROR(VLOOKUP(C85,'PRICE LIST'!E:Z,11,0),0)</f>
        <v>15848</v>
      </c>
      <c r="T85" s="75">
        <f>IFERROR(VLOOKUP(C85,'PRICE LIST'!E:Z,12,0),0)</f>
        <v>15848</v>
      </c>
      <c r="U85" s="75">
        <f>IFERROR(VLOOKUP(C85,'PRICE LIST'!E:Z,13,0),0)</f>
        <v>15848</v>
      </c>
      <c r="V85" s="75">
        <f>IFERROR(VLOOKUP(C85,'PRICE LIST'!E:Z,14,0),0)</f>
        <v>16564</v>
      </c>
      <c r="W85" s="75">
        <f>IFERROR(VLOOKUP(C85,'PRICE LIST'!E:Z,15,0),0)</f>
        <v>16564</v>
      </c>
      <c r="X85" s="75">
        <f>IFERROR(VLOOKUP(C85,'PRICE LIST'!E:Z,16,0),0)</f>
        <v>16564</v>
      </c>
      <c r="Y85" s="75">
        <f>IFERROR(VLOOKUP(C85,'PRICE LIST'!E:Z,17,0),0)</f>
        <v>16564</v>
      </c>
      <c r="Z85" s="75">
        <f>IFERROR(VLOOKUP(C85,'PRICE LIST'!E:Z,18,0),0)</f>
        <v>16564</v>
      </c>
      <c r="AA85" s="75">
        <f>IFERROR(VLOOKUP(C85,'PRICE LIST'!E:Z,19,0),0)</f>
        <v>16564</v>
      </c>
      <c r="AB85" s="180">
        <f t="shared" si="29"/>
        <v>1.0031268593419669</v>
      </c>
      <c r="AC85" s="180">
        <f t="shared" si="30"/>
        <v>1.0031268593419669</v>
      </c>
      <c r="AD85" s="180">
        <f t="shared" si="31"/>
        <v>1.0031268593419669</v>
      </c>
      <c r="AE85" s="180">
        <f t="shared" si="32"/>
        <v>1.0031268593419669</v>
      </c>
      <c r="AF85" s="180">
        <f t="shared" si="33"/>
        <v>1.0031268593419669</v>
      </c>
      <c r="AG85" s="180">
        <f t="shared" si="34"/>
        <v>1.0031268593419669</v>
      </c>
      <c r="AH85" s="180">
        <f t="shared" si="35"/>
        <v>1.0484473307761446</v>
      </c>
      <c r="AI85" s="180">
        <f t="shared" si="36"/>
        <v>1.0484473307761446</v>
      </c>
      <c r="AJ85" s="180">
        <f t="shared" si="37"/>
        <v>1.0484473307761446</v>
      </c>
      <c r="AK85" s="180">
        <f t="shared" si="38"/>
        <v>1.0484473307761446</v>
      </c>
      <c r="AL85" s="180">
        <f t="shared" si="39"/>
        <v>1.0484473307761446</v>
      </c>
      <c r="AM85" s="180">
        <f t="shared" si="40"/>
        <v>1.0484473307761446</v>
      </c>
      <c r="AN85" s="549"/>
      <c r="AO85" s="549">
        <v>2</v>
      </c>
      <c r="AP85" s="549"/>
      <c r="AQ85" s="549"/>
      <c r="AR85" s="549"/>
      <c r="AS85" s="549"/>
      <c r="AT85" s="549"/>
      <c r="AU85" s="549"/>
      <c r="AV85" s="549"/>
      <c r="AW85" s="549"/>
      <c r="AX85" s="549"/>
      <c r="AY85" s="549"/>
      <c r="AZ85" s="75">
        <f t="shared" si="41"/>
        <v>2</v>
      </c>
      <c r="BA85" s="77">
        <f t="shared" si="42"/>
        <v>0.16666666666666666</v>
      </c>
      <c r="BB85" s="47"/>
      <c r="BC85" s="78">
        <f t="shared" si="43"/>
        <v>0</v>
      </c>
      <c r="BD85" s="78">
        <f t="shared" si="44"/>
        <v>2.0062537186839338</v>
      </c>
      <c r="BE85" s="78">
        <f t="shared" si="45"/>
        <v>0</v>
      </c>
      <c r="BF85" s="78">
        <f t="shared" si="46"/>
        <v>0</v>
      </c>
      <c r="BG85" s="78">
        <f t="shared" si="47"/>
        <v>0</v>
      </c>
      <c r="BH85" s="78">
        <f t="shared" si="48"/>
        <v>0</v>
      </c>
      <c r="BI85" s="78">
        <f t="shared" si="49"/>
        <v>0</v>
      </c>
      <c r="BJ85" s="78">
        <f t="shared" si="50"/>
        <v>0</v>
      </c>
      <c r="BK85" s="78">
        <f t="shared" si="51"/>
        <v>0</v>
      </c>
      <c r="BL85" s="78">
        <f t="shared" si="52"/>
        <v>0</v>
      </c>
      <c r="BM85" s="78">
        <f t="shared" si="53"/>
        <v>0</v>
      </c>
      <c r="BN85" s="78">
        <f t="shared" si="54"/>
        <v>0</v>
      </c>
      <c r="BO85" s="78">
        <f t="shared" si="55"/>
        <v>2.0062537186839338</v>
      </c>
      <c r="BP85" s="78">
        <f t="shared" si="56"/>
        <v>0.1671878098903278</v>
      </c>
    </row>
    <row r="86" spans="1:68">
      <c r="A86" s="79" t="s">
        <v>7127</v>
      </c>
      <c r="B86" s="74"/>
      <c r="C86" s="79" t="s">
        <v>11207</v>
      </c>
      <c r="D86" s="75" t="str">
        <f>INDEX('PRICE LIST'!$D:$D,MATCH(INSIDENTAL!C86,'PRICE LIST'!$E:$E,0))</f>
        <v>MATA BOR</v>
      </c>
      <c r="E86" s="919" t="str">
        <f>IFERROR(VLOOKUP(C86,'PRICE LIST'!E:M,2,0),0)</f>
        <v>MATA BOR BESI 1.7 NACHI</v>
      </c>
      <c r="F86" s="187" t="s">
        <v>12144</v>
      </c>
      <c r="G86" s="79" t="s">
        <v>109</v>
      </c>
      <c r="H86" s="919">
        <f>IFERROR(IF(G86="FOH",VLOOKUP(C86,'PRICE LIST'!E:Z,20,0),IF(G86="OPEX",VLOOKUP(C86,'PRICE LIST'!E:Z,21,0),0)),0)</f>
        <v>0</v>
      </c>
      <c r="I86" s="919">
        <f>IFERROR(IF(G86="FOH",VLOOKUP(H86,'PRICE LIST'!X:Z,3,0),IF(G86="OPEX",VLOOKUP(H86,'PRICE LIST'!Y:Z,2,0),0)),0)</f>
        <v>0</v>
      </c>
      <c r="J86" s="79" t="s">
        <v>34</v>
      </c>
      <c r="K86" s="79" t="s">
        <v>183</v>
      </c>
      <c r="L86" s="75" t="str">
        <f>IFERROR(VLOOKUP(K86,BS:BV,3,0),0)</f>
        <v>ALL</v>
      </c>
      <c r="M86" s="75" t="str">
        <f>IFERROR(VLOOKUP(K86,BS:BV,4,0),0)</f>
        <v>ALL</v>
      </c>
      <c r="N86" s="75" t="str">
        <f>IFERROR(VLOOKUP(C86,'PRICE LIST'!E:M,3,0),0)</f>
        <v>PCS</v>
      </c>
      <c r="O86" s="75" t="str">
        <f>IFERROR(VLOOKUP(C86,'PRICE LIST'!E:M,5,0),0)</f>
        <v>IDR</v>
      </c>
      <c r="P86" s="927">
        <f>IFERROR(VLOOKUP(C86,'PRICE LIST'!E:Z,8,0),0)</f>
        <v>16914</v>
      </c>
      <c r="Q86" s="75">
        <f>IFERROR(VLOOKUP(C86,'PRICE LIST'!E:Z,9,0),0)</f>
        <v>16914</v>
      </c>
      <c r="R86" s="75">
        <f>IFERROR(VLOOKUP(C86,'PRICE LIST'!E:Z,10,0),0)</f>
        <v>16914</v>
      </c>
      <c r="S86" s="75">
        <f>IFERROR(VLOOKUP(C86,'PRICE LIST'!E:Z,11,0),0)</f>
        <v>16914</v>
      </c>
      <c r="T86" s="75">
        <f>IFERROR(VLOOKUP(C86,'PRICE LIST'!E:Z,12,0),0)</f>
        <v>16914</v>
      </c>
      <c r="U86" s="75">
        <f>IFERROR(VLOOKUP(C86,'PRICE LIST'!E:Z,13,0),0)</f>
        <v>16914</v>
      </c>
      <c r="V86" s="75">
        <f>IFERROR(VLOOKUP(C86,'PRICE LIST'!E:Z,14,0),0)</f>
        <v>18871</v>
      </c>
      <c r="W86" s="75">
        <f>IFERROR(VLOOKUP(C86,'PRICE LIST'!E:Z,15,0),0)</f>
        <v>18871</v>
      </c>
      <c r="X86" s="75">
        <f>IFERROR(VLOOKUP(C86,'PRICE LIST'!E:Z,16,0),0)</f>
        <v>18871</v>
      </c>
      <c r="Y86" s="75">
        <f>IFERROR(VLOOKUP(C86,'PRICE LIST'!E:Z,17,0),0)</f>
        <v>18871</v>
      </c>
      <c r="Z86" s="75">
        <f>IFERROR(VLOOKUP(C86,'PRICE LIST'!E:Z,18,0),0)</f>
        <v>18871</v>
      </c>
      <c r="AA86" s="75">
        <f>IFERROR(VLOOKUP(C86,'PRICE LIST'!E:Z,19,0),0)</f>
        <v>18871</v>
      </c>
      <c r="AB86" s="180">
        <f t="shared" si="29"/>
        <v>1.0706011925107288</v>
      </c>
      <c r="AC86" s="180">
        <f t="shared" si="30"/>
        <v>1.0706011925107288</v>
      </c>
      <c r="AD86" s="180">
        <f t="shared" si="31"/>
        <v>1.0706011925107288</v>
      </c>
      <c r="AE86" s="180">
        <f t="shared" si="32"/>
        <v>1.0706011925107288</v>
      </c>
      <c r="AF86" s="180">
        <f t="shared" si="33"/>
        <v>1.0706011925107288</v>
      </c>
      <c r="AG86" s="180">
        <f t="shared" si="34"/>
        <v>1.0706011925107288</v>
      </c>
      <c r="AH86" s="180">
        <f t="shared" si="35"/>
        <v>1.1944729279809603</v>
      </c>
      <c r="AI86" s="180">
        <f t="shared" si="36"/>
        <v>1.1944729279809603</v>
      </c>
      <c r="AJ86" s="180">
        <f t="shared" si="37"/>
        <v>1.1944729279809603</v>
      </c>
      <c r="AK86" s="180">
        <f t="shared" si="38"/>
        <v>1.1944729279809603</v>
      </c>
      <c r="AL86" s="180">
        <f t="shared" si="39"/>
        <v>1.1944729279809603</v>
      </c>
      <c r="AM86" s="180">
        <f t="shared" si="40"/>
        <v>1.1944729279809603</v>
      </c>
      <c r="AN86" s="549"/>
      <c r="AO86" s="549">
        <v>2</v>
      </c>
      <c r="AP86" s="549"/>
      <c r="AQ86" s="549"/>
      <c r="AR86" s="549"/>
      <c r="AS86" s="549"/>
      <c r="AT86" s="549"/>
      <c r="AU86" s="549"/>
      <c r="AV86" s="549"/>
      <c r="AW86" s="549"/>
      <c r="AX86" s="549"/>
      <c r="AY86" s="549"/>
      <c r="AZ86" s="75">
        <f t="shared" si="41"/>
        <v>2</v>
      </c>
      <c r="BA86" s="77">
        <f t="shared" si="42"/>
        <v>0.16666666666666666</v>
      </c>
      <c r="BB86" s="47"/>
      <c r="BC86" s="78">
        <f t="shared" si="43"/>
        <v>0</v>
      </c>
      <c r="BD86" s="78">
        <f t="shared" si="44"/>
        <v>2.1412023850214577</v>
      </c>
      <c r="BE86" s="78">
        <f t="shared" si="45"/>
        <v>0</v>
      </c>
      <c r="BF86" s="78">
        <f t="shared" si="46"/>
        <v>0</v>
      </c>
      <c r="BG86" s="78">
        <f t="shared" si="47"/>
        <v>0</v>
      </c>
      <c r="BH86" s="78">
        <f t="shared" si="48"/>
        <v>0</v>
      </c>
      <c r="BI86" s="78">
        <f t="shared" si="49"/>
        <v>0</v>
      </c>
      <c r="BJ86" s="78">
        <f t="shared" si="50"/>
        <v>0</v>
      </c>
      <c r="BK86" s="78">
        <f t="shared" si="51"/>
        <v>0</v>
      </c>
      <c r="BL86" s="78">
        <f t="shared" si="52"/>
        <v>0</v>
      </c>
      <c r="BM86" s="78">
        <f t="shared" si="53"/>
        <v>0</v>
      </c>
      <c r="BN86" s="78">
        <f t="shared" si="54"/>
        <v>0</v>
      </c>
      <c r="BO86" s="78">
        <f t="shared" si="55"/>
        <v>2.1412023850214577</v>
      </c>
      <c r="BP86" s="78">
        <f t="shared" si="56"/>
        <v>0.17843353208512147</v>
      </c>
    </row>
    <row r="87" spans="1:68">
      <c r="A87" s="79" t="s">
        <v>7127</v>
      </c>
      <c r="B87" s="74"/>
      <c r="C87" s="79" t="s">
        <v>11208</v>
      </c>
      <c r="D87" s="75" t="str">
        <f>INDEX('PRICE LIST'!$D:$D,MATCH(INSIDENTAL!C87,'PRICE LIST'!$E:$E,0))</f>
        <v>MATA BOR</v>
      </c>
      <c r="E87" s="919" t="str">
        <f>IFERROR(VLOOKUP(C87,'PRICE LIST'!E:M,2,0),0)</f>
        <v>MATA BOR BESI 1.8 NACHI</v>
      </c>
      <c r="F87" s="187" t="s">
        <v>12144</v>
      </c>
      <c r="G87" s="79" t="s">
        <v>109</v>
      </c>
      <c r="H87" s="919">
        <f>IFERROR(IF(G87="FOH",VLOOKUP(C87,'PRICE LIST'!E:Z,20,0),IF(G87="OPEX",VLOOKUP(C87,'PRICE LIST'!E:Z,21,0),0)),0)</f>
        <v>0</v>
      </c>
      <c r="I87" s="919">
        <f>IFERROR(IF(G87="FOH",VLOOKUP(H87,'PRICE LIST'!X:Z,3,0),IF(G87="OPEX",VLOOKUP(H87,'PRICE LIST'!Y:Z,2,0),0)),0)</f>
        <v>0</v>
      </c>
      <c r="J87" s="79" t="s">
        <v>34</v>
      </c>
      <c r="K87" s="79" t="s">
        <v>183</v>
      </c>
      <c r="L87" s="75" t="str">
        <f>IFERROR(VLOOKUP(K87,BS:BV,3,0),0)</f>
        <v>ALL</v>
      </c>
      <c r="M87" s="75" t="str">
        <f>IFERROR(VLOOKUP(K87,BS:BV,4,0),0)</f>
        <v>ALL</v>
      </c>
      <c r="N87" s="75" t="str">
        <f>IFERROR(VLOOKUP(C87,'PRICE LIST'!E:M,3,0),0)</f>
        <v>PCS</v>
      </c>
      <c r="O87" s="75" t="str">
        <f>IFERROR(VLOOKUP(C87,'PRICE LIST'!E:M,5,0),0)</f>
        <v>IDR</v>
      </c>
      <c r="P87" s="927">
        <f>IFERROR(VLOOKUP(C87,'PRICE LIST'!E:Z,8,0),0)</f>
        <v>17621</v>
      </c>
      <c r="Q87" s="75">
        <f>IFERROR(VLOOKUP(C87,'PRICE LIST'!E:Z,9,0),0)</f>
        <v>17621</v>
      </c>
      <c r="R87" s="75">
        <f>IFERROR(VLOOKUP(C87,'PRICE LIST'!E:Z,10,0),0)</f>
        <v>17621</v>
      </c>
      <c r="S87" s="75">
        <f>IFERROR(VLOOKUP(C87,'PRICE LIST'!E:Z,11,0),0)</f>
        <v>17621</v>
      </c>
      <c r="T87" s="75">
        <f>IFERROR(VLOOKUP(C87,'PRICE LIST'!E:Z,12,0),0)</f>
        <v>17621</v>
      </c>
      <c r="U87" s="75">
        <f>IFERROR(VLOOKUP(C87,'PRICE LIST'!E:Z,13,0),0)</f>
        <v>17621</v>
      </c>
      <c r="V87" s="75">
        <f>IFERROR(VLOOKUP(C87,'PRICE LIST'!E:Z,14,0),0)</f>
        <v>18328</v>
      </c>
      <c r="W87" s="75">
        <f>IFERROR(VLOOKUP(C87,'PRICE LIST'!E:Z,15,0),0)</f>
        <v>18328</v>
      </c>
      <c r="X87" s="75">
        <f>IFERROR(VLOOKUP(C87,'PRICE LIST'!E:Z,16,0),0)</f>
        <v>18328</v>
      </c>
      <c r="Y87" s="75">
        <f>IFERROR(VLOOKUP(C87,'PRICE LIST'!E:Z,17,0),0)</f>
        <v>18328</v>
      </c>
      <c r="Z87" s="75">
        <f>IFERROR(VLOOKUP(C87,'PRICE LIST'!E:Z,18,0),0)</f>
        <v>18328</v>
      </c>
      <c r="AA87" s="75">
        <f>IFERROR(VLOOKUP(C87,'PRICE LIST'!E:Z,19,0),0)</f>
        <v>18328</v>
      </c>
      <c r="AB87" s="180">
        <f t="shared" si="29"/>
        <v>1.1153519932145886</v>
      </c>
      <c r="AC87" s="180">
        <f t="shared" si="30"/>
        <v>1.1153519932145886</v>
      </c>
      <c r="AD87" s="180">
        <f t="shared" si="31"/>
        <v>1.1153519932145886</v>
      </c>
      <c r="AE87" s="180">
        <f t="shared" si="32"/>
        <v>1.1153519932145886</v>
      </c>
      <c r="AF87" s="180">
        <f t="shared" si="33"/>
        <v>1.1153519932145886</v>
      </c>
      <c r="AG87" s="180">
        <f t="shared" si="34"/>
        <v>1.1153519932145886</v>
      </c>
      <c r="AH87" s="180">
        <f t="shared" si="35"/>
        <v>1.1601027939184485</v>
      </c>
      <c r="AI87" s="180">
        <f t="shared" si="36"/>
        <v>1.1601027939184485</v>
      </c>
      <c r="AJ87" s="180">
        <f t="shared" si="37"/>
        <v>1.1601027939184485</v>
      </c>
      <c r="AK87" s="180">
        <f t="shared" si="38"/>
        <v>1.1601027939184485</v>
      </c>
      <c r="AL87" s="180">
        <f t="shared" si="39"/>
        <v>1.1601027939184485</v>
      </c>
      <c r="AM87" s="180">
        <f t="shared" si="40"/>
        <v>1.1601027939184485</v>
      </c>
      <c r="AN87" s="549"/>
      <c r="AO87" s="549">
        <v>2</v>
      </c>
      <c r="AP87" s="549"/>
      <c r="AQ87" s="549"/>
      <c r="AR87" s="549"/>
      <c r="AS87" s="549"/>
      <c r="AT87" s="549"/>
      <c r="AU87" s="549"/>
      <c r="AV87" s="549"/>
      <c r="AW87" s="549"/>
      <c r="AX87" s="549"/>
      <c r="AY87" s="549"/>
      <c r="AZ87" s="75">
        <f t="shared" si="41"/>
        <v>2</v>
      </c>
      <c r="BA87" s="77">
        <f t="shared" si="42"/>
        <v>0.16666666666666666</v>
      </c>
      <c r="BB87" s="47"/>
      <c r="BC87" s="78">
        <f t="shared" si="43"/>
        <v>0</v>
      </c>
      <c r="BD87" s="78">
        <f t="shared" si="44"/>
        <v>2.2307039864291771</v>
      </c>
      <c r="BE87" s="78">
        <f t="shared" si="45"/>
        <v>0</v>
      </c>
      <c r="BF87" s="78">
        <f t="shared" si="46"/>
        <v>0</v>
      </c>
      <c r="BG87" s="78">
        <f t="shared" si="47"/>
        <v>0</v>
      </c>
      <c r="BH87" s="78">
        <f t="shared" si="48"/>
        <v>0</v>
      </c>
      <c r="BI87" s="78">
        <f t="shared" si="49"/>
        <v>0</v>
      </c>
      <c r="BJ87" s="78">
        <f t="shared" si="50"/>
        <v>0</v>
      </c>
      <c r="BK87" s="78">
        <f t="shared" si="51"/>
        <v>0</v>
      </c>
      <c r="BL87" s="78">
        <f t="shared" si="52"/>
        <v>0</v>
      </c>
      <c r="BM87" s="78">
        <f t="shared" si="53"/>
        <v>0</v>
      </c>
      <c r="BN87" s="78">
        <f t="shared" si="54"/>
        <v>0</v>
      </c>
      <c r="BO87" s="78">
        <f t="shared" si="55"/>
        <v>2.2307039864291771</v>
      </c>
      <c r="BP87" s="78">
        <f t="shared" si="56"/>
        <v>0.1858919988690981</v>
      </c>
    </row>
    <row r="88" spans="1:68">
      <c r="A88" s="79" t="s">
        <v>7127</v>
      </c>
      <c r="B88" s="74"/>
      <c r="C88" s="79" t="s">
        <v>11209</v>
      </c>
      <c r="D88" s="75" t="str">
        <f>INDEX('PRICE LIST'!$D:$D,MATCH(INSIDENTAL!C88,'PRICE LIST'!$E:$E,0))</f>
        <v>MATA BOR</v>
      </c>
      <c r="E88" s="919" t="str">
        <f>IFERROR(VLOOKUP(C88,'PRICE LIST'!E:M,2,0),0)</f>
        <v>MATA BOR BESI 2.2 NACHI</v>
      </c>
      <c r="F88" s="187" t="s">
        <v>12144</v>
      </c>
      <c r="G88" s="79" t="s">
        <v>109</v>
      </c>
      <c r="H88" s="919">
        <f>IFERROR(IF(G88="FOH",VLOOKUP(C88,'PRICE LIST'!E:Z,20,0),IF(G88="OPEX",VLOOKUP(C88,'PRICE LIST'!E:Z,21,0),0)),0)</f>
        <v>0</v>
      </c>
      <c r="I88" s="919">
        <f>IFERROR(IF(G88="FOH",VLOOKUP(H88,'PRICE LIST'!X:Z,3,0),IF(G88="OPEX",VLOOKUP(H88,'PRICE LIST'!Y:Z,2,0),0)),0)</f>
        <v>0</v>
      </c>
      <c r="J88" s="79" t="s">
        <v>34</v>
      </c>
      <c r="K88" s="79" t="s">
        <v>183</v>
      </c>
      <c r="L88" s="75" t="str">
        <f>IFERROR(VLOOKUP(K88,BS:BV,3,0),0)</f>
        <v>ALL</v>
      </c>
      <c r="M88" s="75" t="str">
        <f>IFERROR(VLOOKUP(K88,BS:BV,4,0),0)</f>
        <v>ALL</v>
      </c>
      <c r="N88" s="75" t="str">
        <f>IFERROR(VLOOKUP(C88,'PRICE LIST'!E:M,3,0),0)</f>
        <v>PCS</v>
      </c>
      <c r="O88" s="75" t="str">
        <f>IFERROR(VLOOKUP(C88,'PRICE LIST'!E:M,5,0),0)</f>
        <v>IDR</v>
      </c>
      <c r="P88" s="927">
        <f>IFERROR(VLOOKUP(C88,'PRICE LIST'!E:Z,8,0),0)</f>
        <v>17225</v>
      </c>
      <c r="Q88" s="75">
        <f>IFERROR(VLOOKUP(C88,'PRICE LIST'!E:Z,9,0),0)</f>
        <v>17225</v>
      </c>
      <c r="R88" s="75">
        <f>IFERROR(VLOOKUP(C88,'PRICE LIST'!E:Z,10,0),0)</f>
        <v>17225</v>
      </c>
      <c r="S88" s="75">
        <f>IFERROR(VLOOKUP(C88,'PRICE LIST'!E:Z,11,0),0)</f>
        <v>17225</v>
      </c>
      <c r="T88" s="75">
        <f>IFERROR(VLOOKUP(C88,'PRICE LIST'!E:Z,12,0),0)</f>
        <v>17225</v>
      </c>
      <c r="U88" s="75">
        <f>IFERROR(VLOOKUP(C88,'PRICE LIST'!E:Z,13,0),0)</f>
        <v>17225</v>
      </c>
      <c r="V88" s="75">
        <f>IFERROR(VLOOKUP(C88,'PRICE LIST'!E:Z,14,0),0)</f>
        <v>17800</v>
      </c>
      <c r="W88" s="75">
        <f>IFERROR(VLOOKUP(C88,'PRICE LIST'!E:Z,15,0),0)</f>
        <v>17800</v>
      </c>
      <c r="X88" s="75">
        <f>IFERROR(VLOOKUP(C88,'PRICE LIST'!E:Z,16,0),0)</f>
        <v>17800</v>
      </c>
      <c r="Y88" s="75">
        <f>IFERROR(VLOOKUP(C88,'PRICE LIST'!E:Z,17,0),0)</f>
        <v>17800</v>
      </c>
      <c r="Z88" s="75">
        <f>IFERROR(VLOOKUP(C88,'PRICE LIST'!E:Z,18,0),0)</f>
        <v>17800</v>
      </c>
      <c r="AA88" s="75">
        <f>IFERROR(VLOOKUP(C88,'PRICE LIST'!E:Z,19,0),0)</f>
        <v>17800</v>
      </c>
      <c r="AB88" s="180">
        <f t="shared" si="29"/>
        <v>1.0902864810806021</v>
      </c>
      <c r="AC88" s="180">
        <f t="shared" si="30"/>
        <v>1.0902864810806021</v>
      </c>
      <c r="AD88" s="180">
        <f t="shared" si="31"/>
        <v>1.0902864810806021</v>
      </c>
      <c r="AE88" s="180">
        <f t="shared" si="32"/>
        <v>1.0902864810806021</v>
      </c>
      <c r="AF88" s="180">
        <f t="shared" si="33"/>
        <v>1.0902864810806021</v>
      </c>
      <c r="AG88" s="180">
        <f t="shared" si="34"/>
        <v>1.0902864810806021</v>
      </c>
      <c r="AH88" s="180">
        <f t="shared" si="35"/>
        <v>1.1266821110731331</v>
      </c>
      <c r="AI88" s="180">
        <f t="shared" si="36"/>
        <v>1.1266821110731331</v>
      </c>
      <c r="AJ88" s="180">
        <f t="shared" si="37"/>
        <v>1.1266821110731331</v>
      </c>
      <c r="AK88" s="180">
        <f t="shared" si="38"/>
        <v>1.1266821110731331</v>
      </c>
      <c r="AL88" s="180">
        <f t="shared" si="39"/>
        <v>1.1266821110731331</v>
      </c>
      <c r="AM88" s="180">
        <f t="shared" si="40"/>
        <v>1.1266821110731331</v>
      </c>
      <c r="AN88" s="549"/>
      <c r="AO88" s="549">
        <v>2</v>
      </c>
      <c r="AP88" s="549"/>
      <c r="AQ88" s="549"/>
      <c r="AR88" s="549"/>
      <c r="AS88" s="549"/>
      <c r="AT88" s="549"/>
      <c r="AU88" s="549"/>
      <c r="AV88" s="549"/>
      <c r="AW88" s="549"/>
      <c r="AX88" s="549"/>
      <c r="AY88" s="549"/>
      <c r="AZ88" s="75">
        <f t="shared" si="41"/>
        <v>2</v>
      </c>
      <c r="BA88" s="77">
        <f t="shared" si="42"/>
        <v>0.16666666666666666</v>
      </c>
      <c r="BB88" s="47"/>
      <c r="BC88" s="78">
        <f t="shared" si="43"/>
        <v>0</v>
      </c>
      <c r="BD88" s="78">
        <f t="shared" si="44"/>
        <v>2.1805729621612042</v>
      </c>
      <c r="BE88" s="78">
        <f t="shared" si="45"/>
        <v>0</v>
      </c>
      <c r="BF88" s="78">
        <f t="shared" si="46"/>
        <v>0</v>
      </c>
      <c r="BG88" s="78">
        <f t="shared" si="47"/>
        <v>0</v>
      </c>
      <c r="BH88" s="78">
        <f t="shared" si="48"/>
        <v>0</v>
      </c>
      <c r="BI88" s="78">
        <f t="shared" si="49"/>
        <v>0</v>
      </c>
      <c r="BJ88" s="78">
        <f t="shared" si="50"/>
        <v>0</v>
      </c>
      <c r="BK88" s="78">
        <f t="shared" si="51"/>
        <v>0</v>
      </c>
      <c r="BL88" s="78">
        <f t="shared" si="52"/>
        <v>0</v>
      </c>
      <c r="BM88" s="78">
        <f t="shared" si="53"/>
        <v>0</v>
      </c>
      <c r="BN88" s="78">
        <f t="shared" si="54"/>
        <v>0</v>
      </c>
      <c r="BO88" s="78">
        <f t="shared" si="55"/>
        <v>2.1805729621612042</v>
      </c>
      <c r="BP88" s="78">
        <f t="shared" si="56"/>
        <v>0.18171441351343368</v>
      </c>
    </row>
    <row r="89" spans="1:68">
      <c r="A89" s="79" t="s">
        <v>7127</v>
      </c>
      <c r="B89" s="74"/>
      <c r="C89" s="79" t="s">
        <v>11210</v>
      </c>
      <c r="D89" s="75" t="str">
        <f>INDEX('PRICE LIST'!$D:$D,MATCH(INSIDENTAL!C89,'PRICE LIST'!$E:$E,0))</f>
        <v>MATA BOR</v>
      </c>
      <c r="E89" s="919" t="str">
        <f>IFERROR(VLOOKUP(C89,'PRICE LIST'!E:M,2,0),0)</f>
        <v>MATA BOR BESI 2.5 NACHI</v>
      </c>
      <c r="F89" s="187" t="s">
        <v>12144</v>
      </c>
      <c r="G89" s="79" t="s">
        <v>109</v>
      </c>
      <c r="H89" s="919">
        <f>IFERROR(IF(G89="FOH",VLOOKUP(C89,'PRICE LIST'!E:Z,20,0),IF(G89="OPEX",VLOOKUP(C89,'PRICE LIST'!E:Z,21,0),0)),0)</f>
        <v>0</v>
      </c>
      <c r="I89" s="919">
        <f>IFERROR(IF(G89="FOH",VLOOKUP(H89,'PRICE LIST'!X:Z,3,0),IF(G89="OPEX",VLOOKUP(H89,'PRICE LIST'!Y:Z,2,0),0)),0)</f>
        <v>0</v>
      </c>
      <c r="J89" s="79" t="s">
        <v>34</v>
      </c>
      <c r="K89" s="79" t="s">
        <v>183</v>
      </c>
      <c r="L89" s="75" t="str">
        <f>IFERROR(VLOOKUP(K89,BS:BV,3,0),0)</f>
        <v>ALL</v>
      </c>
      <c r="M89" s="75" t="str">
        <f>IFERROR(VLOOKUP(K89,BS:BV,4,0),0)</f>
        <v>ALL</v>
      </c>
      <c r="N89" s="75" t="str">
        <f>IFERROR(VLOOKUP(C89,'PRICE LIST'!E:M,3,0),0)</f>
        <v>PCS</v>
      </c>
      <c r="O89" s="75" t="str">
        <f>IFERROR(VLOOKUP(C89,'PRICE LIST'!E:M,5,0),0)</f>
        <v>IDR</v>
      </c>
      <c r="P89" s="927">
        <f>IFERROR(VLOOKUP(C89,'PRICE LIST'!E:Z,8,0),0)</f>
        <v>17986</v>
      </c>
      <c r="Q89" s="75">
        <f>IFERROR(VLOOKUP(C89,'PRICE LIST'!E:Z,9,0),0)</f>
        <v>17986</v>
      </c>
      <c r="R89" s="75">
        <f>IFERROR(VLOOKUP(C89,'PRICE LIST'!E:Z,10,0),0)</f>
        <v>17986</v>
      </c>
      <c r="S89" s="75">
        <f>IFERROR(VLOOKUP(C89,'PRICE LIST'!E:Z,11,0),0)</f>
        <v>17986</v>
      </c>
      <c r="T89" s="75">
        <f>IFERROR(VLOOKUP(C89,'PRICE LIST'!E:Z,12,0),0)</f>
        <v>17986</v>
      </c>
      <c r="U89" s="75">
        <f>IFERROR(VLOOKUP(C89,'PRICE LIST'!E:Z,13,0),0)</f>
        <v>17986</v>
      </c>
      <c r="V89" s="75">
        <f>IFERROR(VLOOKUP(C89,'PRICE LIST'!E:Z,14,0),0)</f>
        <v>19472</v>
      </c>
      <c r="W89" s="75">
        <f>IFERROR(VLOOKUP(C89,'PRICE LIST'!E:Z,15,0),0)</f>
        <v>19472</v>
      </c>
      <c r="X89" s="75">
        <f>IFERROR(VLOOKUP(C89,'PRICE LIST'!E:Z,16,0),0)</f>
        <v>19472</v>
      </c>
      <c r="Y89" s="75">
        <f>IFERROR(VLOOKUP(C89,'PRICE LIST'!E:Z,17,0),0)</f>
        <v>19472</v>
      </c>
      <c r="Z89" s="75">
        <f>IFERROR(VLOOKUP(C89,'PRICE LIST'!E:Z,18,0),0)</f>
        <v>19472</v>
      </c>
      <c r="AA89" s="75">
        <f>IFERROR(VLOOKUP(C89,'PRICE LIST'!E:Z,19,0),0)</f>
        <v>19472</v>
      </c>
      <c r="AB89" s="180">
        <f t="shared" si="29"/>
        <v>1.1384553061663691</v>
      </c>
      <c r="AC89" s="180">
        <f t="shared" si="30"/>
        <v>1.1384553061663691</v>
      </c>
      <c r="AD89" s="180">
        <f t="shared" si="31"/>
        <v>1.1384553061663691</v>
      </c>
      <c r="AE89" s="180">
        <f t="shared" si="32"/>
        <v>1.1384553061663691</v>
      </c>
      <c r="AF89" s="180">
        <f t="shared" si="33"/>
        <v>1.1384553061663691</v>
      </c>
      <c r="AG89" s="180">
        <f t="shared" si="34"/>
        <v>1.1384553061663691</v>
      </c>
      <c r="AH89" s="180">
        <f t="shared" si="35"/>
        <v>1.2325142734166319</v>
      </c>
      <c r="AI89" s="180">
        <f t="shared" si="36"/>
        <v>1.2325142734166319</v>
      </c>
      <c r="AJ89" s="180">
        <f t="shared" si="37"/>
        <v>1.2325142734166319</v>
      </c>
      <c r="AK89" s="180">
        <f t="shared" si="38"/>
        <v>1.2325142734166319</v>
      </c>
      <c r="AL89" s="180">
        <f t="shared" si="39"/>
        <v>1.2325142734166319</v>
      </c>
      <c r="AM89" s="180">
        <f t="shared" si="40"/>
        <v>1.2325142734166319</v>
      </c>
      <c r="AN89" s="549"/>
      <c r="AO89" s="549">
        <v>2</v>
      </c>
      <c r="AP89" s="549"/>
      <c r="AQ89" s="549"/>
      <c r="AR89" s="549"/>
      <c r="AS89" s="549"/>
      <c r="AT89" s="549"/>
      <c r="AU89" s="549"/>
      <c r="AV89" s="549"/>
      <c r="AW89" s="549"/>
      <c r="AX89" s="549"/>
      <c r="AY89" s="549"/>
      <c r="AZ89" s="75">
        <f t="shared" si="41"/>
        <v>2</v>
      </c>
      <c r="BA89" s="77">
        <f t="shared" si="42"/>
        <v>0.16666666666666666</v>
      </c>
      <c r="BB89" s="47"/>
      <c r="BC89" s="78">
        <f t="shared" si="43"/>
        <v>0</v>
      </c>
      <c r="BD89" s="78">
        <f t="shared" si="44"/>
        <v>2.2769106123327383</v>
      </c>
      <c r="BE89" s="78">
        <f t="shared" si="45"/>
        <v>0</v>
      </c>
      <c r="BF89" s="78">
        <f t="shared" si="46"/>
        <v>0</v>
      </c>
      <c r="BG89" s="78">
        <f t="shared" si="47"/>
        <v>0</v>
      </c>
      <c r="BH89" s="78">
        <f t="shared" si="48"/>
        <v>0</v>
      </c>
      <c r="BI89" s="78">
        <f t="shared" si="49"/>
        <v>0</v>
      </c>
      <c r="BJ89" s="78">
        <f t="shared" si="50"/>
        <v>0</v>
      </c>
      <c r="BK89" s="78">
        <f t="shared" si="51"/>
        <v>0</v>
      </c>
      <c r="BL89" s="78">
        <f t="shared" si="52"/>
        <v>0</v>
      </c>
      <c r="BM89" s="78">
        <f t="shared" si="53"/>
        <v>0</v>
      </c>
      <c r="BN89" s="78">
        <f t="shared" si="54"/>
        <v>0</v>
      </c>
      <c r="BO89" s="78">
        <f t="shared" si="55"/>
        <v>2.2769106123327383</v>
      </c>
      <c r="BP89" s="78">
        <f t="shared" si="56"/>
        <v>0.18974255102772819</v>
      </c>
    </row>
    <row r="90" spans="1:68">
      <c r="A90" s="79" t="s">
        <v>7127</v>
      </c>
      <c r="B90" s="74"/>
      <c r="C90" s="79" t="s">
        <v>11211</v>
      </c>
      <c r="D90" s="75" t="str">
        <f>INDEX('PRICE LIST'!$D:$D,MATCH(INSIDENTAL!C90,'PRICE LIST'!$E:$E,0))</f>
        <v>MATA BOR</v>
      </c>
      <c r="E90" s="919" t="str">
        <f>IFERROR(VLOOKUP(C90,'PRICE LIST'!E:M,2,0),0)</f>
        <v>MATA BOR BESI 3.0 NACHI</v>
      </c>
      <c r="F90" s="187" t="s">
        <v>12144</v>
      </c>
      <c r="G90" s="79" t="s">
        <v>109</v>
      </c>
      <c r="H90" s="919">
        <f>IFERROR(IF(G90="FOH",VLOOKUP(C90,'PRICE LIST'!E:Z,20,0),IF(G90="OPEX",VLOOKUP(C90,'PRICE LIST'!E:Z,21,0),0)),0)</f>
        <v>0</v>
      </c>
      <c r="I90" s="919">
        <f>IFERROR(IF(G90="FOH",VLOOKUP(H90,'PRICE LIST'!X:Z,3,0),IF(G90="OPEX",VLOOKUP(H90,'PRICE LIST'!Y:Z,2,0),0)),0)</f>
        <v>0</v>
      </c>
      <c r="J90" s="79" t="s">
        <v>34</v>
      </c>
      <c r="K90" s="79" t="s">
        <v>183</v>
      </c>
      <c r="L90" s="75" t="str">
        <f>IFERROR(VLOOKUP(K90,BS:BV,3,0),0)</f>
        <v>ALL</v>
      </c>
      <c r="M90" s="75" t="str">
        <f>IFERROR(VLOOKUP(K90,BS:BV,4,0),0)</f>
        <v>ALL</v>
      </c>
      <c r="N90" s="75" t="str">
        <f>IFERROR(VLOOKUP(C90,'PRICE LIST'!E:M,3,0),0)</f>
        <v>PCS</v>
      </c>
      <c r="O90" s="75" t="str">
        <f>IFERROR(VLOOKUP(C90,'PRICE LIST'!E:M,5,0),0)</f>
        <v>IDR</v>
      </c>
      <c r="P90" s="927">
        <f>IFERROR(VLOOKUP(C90,'PRICE LIST'!E:Z,8,0),0)</f>
        <v>15621</v>
      </c>
      <c r="Q90" s="75">
        <f>IFERROR(VLOOKUP(C90,'PRICE LIST'!E:Z,9,0),0)</f>
        <v>15621</v>
      </c>
      <c r="R90" s="75">
        <f>IFERROR(VLOOKUP(C90,'PRICE LIST'!E:Z,10,0),0)</f>
        <v>15621</v>
      </c>
      <c r="S90" s="75">
        <f>IFERROR(VLOOKUP(C90,'PRICE LIST'!E:Z,11,0),0)</f>
        <v>15621</v>
      </c>
      <c r="T90" s="75">
        <f>IFERROR(VLOOKUP(C90,'PRICE LIST'!E:Z,12,0),0)</f>
        <v>15621</v>
      </c>
      <c r="U90" s="75">
        <f>IFERROR(VLOOKUP(C90,'PRICE LIST'!E:Z,13,0),0)</f>
        <v>15621</v>
      </c>
      <c r="V90" s="75">
        <f>IFERROR(VLOOKUP(C90,'PRICE LIST'!E:Z,14,0),0)</f>
        <v>16328</v>
      </c>
      <c r="W90" s="75">
        <f>IFERROR(VLOOKUP(C90,'PRICE LIST'!E:Z,15,0),0)</f>
        <v>16328</v>
      </c>
      <c r="X90" s="75">
        <f>IFERROR(VLOOKUP(C90,'PRICE LIST'!E:Z,16,0),0)</f>
        <v>16328</v>
      </c>
      <c r="Y90" s="75">
        <f>IFERROR(VLOOKUP(C90,'PRICE LIST'!E:Z,17,0),0)</f>
        <v>16328</v>
      </c>
      <c r="Z90" s="75">
        <f>IFERROR(VLOOKUP(C90,'PRICE LIST'!E:Z,18,0),0)</f>
        <v>16328</v>
      </c>
      <c r="AA90" s="75">
        <f>IFERROR(VLOOKUP(C90,'PRICE LIST'!E:Z,19,0),0)</f>
        <v>16328</v>
      </c>
      <c r="AB90" s="180">
        <f t="shared" si="29"/>
        <v>0.98875849758839385</v>
      </c>
      <c r="AC90" s="180">
        <f t="shared" si="30"/>
        <v>0.98875849758839385</v>
      </c>
      <c r="AD90" s="180">
        <f t="shared" si="31"/>
        <v>0.98875849758839385</v>
      </c>
      <c r="AE90" s="180">
        <f t="shared" si="32"/>
        <v>0.98875849758839385</v>
      </c>
      <c r="AF90" s="180">
        <f t="shared" si="33"/>
        <v>0.98875849758839385</v>
      </c>
      <c r="AG90" s="180">
        <f t="shared" si="34"/>
        <v>0.98875849758839385</v>
      </c>
      <c r="AH90" s="180">
        <f t="shared" si="35"/>
        <v>1.0335092982922538</v>
      </c>
      <c r="AI90" s="180">
        <f t="shared" si="36"/>
        <v>1.0335092982922538</v>
      </c>
      <c r="AJ90" s="180">
        <f t="shared" si="37"/>
        <v>1.0335092982922538</v>
      </c>
      <c r="AK90" s="180">
        <f t="shared" si="38"/>
        <v>1.0335092982922538</v>
      </c>
      <c r="AL90" s="180">
        <f t="shared" si="39"/>
        <v>1.0335092982922538</v>
      </c>
      <c r="AM90" s="180">
        <f t="shared" si="40"/>
        <v>1.0335092982922538</v>
      </c>
      <c r="AN90" s="549"/>
      <c r="AO90" s="549">
        <v>2</v>
      </c>
      <c r="AP90" s="549"/>
      <c r="AQ90" s="549"/>
      <c r="AR90" s="549"/>
      <c r="AS90" s="549"/>
      <c r="AT90" s="549"/>
      <c r="AU90" s="549"/>
      <c r="AV90" s="549"/>
      <c r="AW90" s="549"/>
      <c r="AX90" s="549"/>
      <c r="AY90" s="549"/>
      <c r="AZ90" s="75">
        <f t="shared" si="41"/>
        <v>2</v>
      </c>
      <c r="BA90" s="77">
        <f t="shared" si="42"/>
        <v>0.16666666666666666</v>
      </c>
      <c r="BB90" s="47"/>
      <c r="BC90" s="78">
        <f t="shared" si="43"/>
        <v>0</v>
      </c>
      <c r="BD90" s="78">
        <f t="shared" si="44"/>
        <v>1.9775169951767877</v>
      </c>
      <c r="BE90" s="78">
        <f t="shared" si="45"/>
        <v>0</v>
      </c>
      <c r="BF90" s="78">
        <f t="shared" si="46"/>
        <v>0</v>
      </c>
      <c r="BG90" s="78">
        <f t="shared" si="47"/>
        <v>0</v>
      </c>
      <c r="BH90" s="78">
        <f t="shared" si="48"/>
        <v>0</v>
      </c>
      <c r="BI90" s="78">
        <f t="shared" si="49"/>
        <v>0</v>
      </c>
      <c r="BJ90" s="78">
        <f t="shared" si="50"/>
        <v>0</v>
      </c>
      <c r="BK90" s="78">
        <f t="shared" si="51"/>
        <v>0</v>
      </c>
      <c r="BL90" s="78">
        <f t="shared" si="52"/>
        <v>0</v>
      </c>
      <c r="BM90" s="78">
        <f t="shared" si="53"/>
        <v>0</v>
      </c>
      <c r="BN90" s="78">
        <f t="shared" si="54"/>
        <v>0</v>
      </c>
      <c r="BO90" s="78">
        <f t="shared" si="55"/>
        <v>1.9775169951767877</v>
      </c>
      <c r="BP90" s="78">
        <f t="shared" si="56"/>
        <v>0.16479308293139897</v>
      </c>
    </row>
    <row r="91" spans="1:68">
      <c r="A91" s="79" t="s">
        <v>7127</v>
      </c>
      <c r="B91" s="74"/>
      <c r="C91" s="79" t="s">
        <v>11212</v>
      </c>
      <c r="D91" s="75" t="str">
        <f>INDEX('PRICE LIST'!$D:$D,MATCH(INSIDENTAL!C91,'PRICE LIST'!$E:$E,0))</f>
        <v>MATA BOR</v>
      </c>
      <c r="E91" s="919" t="str">
        <f>IFERROR(VLOOKUP(C91,'PRICE LIST'!E:M,2,0),0)</f>
        <v>MATA BOR BESI 3.2 NACHI</v>
      </c>
      <c r="F91" s="187" t="s">
        <v>12144</v>
      </c>
      <c r="G91" s="79" t="s">
        <v>109</v>
      </c>
      <c r="H91" s="919">
        <f>IFERROR(IF(G91="FOH",VLOOKUP(C91,'PRICE LIST'!E:Z,20,0),IF(G91="OPEX",VLOOKUP(C91,'PRICE LIST'!E:Z,21,0),0)),0)</f>
        <v>0</v>
      </c>
      <c r="I91" s="919">
        <f>IFERROR(IF(G91="FOH",VLOOKUP(H91,'PRICE LIST'!X:Z,3,0),IF(G91="OPEX",VLOOKUP(H91,'PRICE LIST'!Y:Z,2,0),0)),0)</f>
        <v>0</v>
      </c>
      <c r="J91" s="79" t="s">
        <v>34</v>
      </c>
      <c r="K91" s="79" t="s">
        <v>183</v>
      </c>
      <c r="L91" s="75" t="str">
        <f>IFERROR(VLOOKUP(K91,BS:BV,3,0),0)</f>
        <v>ALL</v>
      </c>
      <c r="M91" s="75" t="str">
        <f>IFERROR(VLOOKUP(K91,BS:BV,4,0),0)</f>
        <v>ALL</v>
      </c>
      <c r="N91" s="75" t="str">
        <f>IFERROR(VLOOKUP(C91,'PRICE LIST'!E:M,3,0),0)</f>
        <v>PCS</v>
      </c>
      <c r="O91" s="75" t="str">
        <f>IFERROR(VLOOKUP(C91,'PRICE LIST'!E:M,5,0),0)</f>
        <v>IDR</v>
      </c>
      <c r="P91" s="927">
        <f>IFERROR(VLOOKUP(C91,'PRICE LIST'!E:Z,8,0),0)</f>
        <v>19373</v>
      </c>
      <c r="Q91" s="75">
        <f>IFERROR(VLOOKUP(C91,'PRICE LIST'!E:Z,9,0),0)</f>
        <v>19373</v>
      </c>
      <c r="R91" s="75">
        <f>IFERROR(VLOOKUP(C91,'PRICE LIST'!E:Z,10,0),0)</f>
        <v>19373</v>
      </c>
      <c r="S91" s="75">
        <f>IFERROR(VLOOKUP(C91,'PRICE LIST'!E:Z,11,0),0)</f>
        <v>19373</v>
      </c>
      <c r="T91" s="75">
        <f>IFERROR(VLOOKUP(C91,'PRICE LIST'!E:Z,12,0),0)</f>
        <v>19373</v>
      </c>
      <c r="U91" s="75">
        <f>IFERROR(VLOOKUP(C91,'PRICE LIST'!E:Z,13,0),0)</f>
        <v>19373</v>
      </c>
      <c r="V91" s="75">
        <f>IFERROR(VLOOKUP(C91,'PRICE LIST'!E:Z,14,0),0)</f>
        <v>20164</v>
      </c>
      <c r="W91" s="75">
        <f>IFERROR(VLOOKUP(C91,'PRICE LIST'!E:Z,15,0),0)</f>
        <v>20164</v>
      </c>
      <c r="X91" s="75">
        <f>IFERROR(VLOOKUP(C91,'PRICE LIST'!E:Z,16,0),0)</f>
        <v>20164</v>
      </c>
      <c r="Y91" s="75">
        <f>IFERROR(VLOOKUP(C91,'PRICE LIST'!E:Z,17,0),0)</f>
        <v>20164</v>
      </c>
      <c r="Z91" s="75">
        <f>IFERROR(VLOOKUP(C91,'PRICE LIST'!E:Z,18,0),0)</f>
        <v>20164</v>
      </c>
      <c r="AA91" s="75">
        <f>IFERROR(VLOOKUP(C91,'PRICE LIST'!E:Z,19,0),0)</f>
        <v>20164</v>
      </c>
      <c r="AB91" s="180">
        <f t="shared" si="29"/>
        <v>1.2262478953831353</v>
      </c>
      <c r="AC91" s="180">
        <f t="shared" si="30"/>
        <v>1.2262478953831353</v>
      </c>
      <c r="AD91" s="180">
        <f t="shared" si="31"/>
        <v>1.2262478953831353</v>
      </c>
      <c r="AE91" s="180">
        <f t="shared" si="32"/>
        <v>1.2262478953831353</v>
      </c>
      <c r="AF91" s="180">
        <f t="shared" si="33"/>
        <v>1.2262478953831353</v>
      </c>
      <c r="AG91" s="180">
        <f t="shared" si="34"/>
        <v>1.2262478953831353</v>
      </c>
      <c r="AH91" s="180">
        <f t="shared" si="35"/>
        <v>1.2763156229032953</v>
      </c>
      <c r="AI91" s="180">
        <f t="shared" si="36"/>
        <v>1.2763156229032953</v>
      </c>
      <c r="AJ91" s="180">
        <f t="shared" si="37"/>
        <v>1.2763156229032953</v>
      </c>
      <c r="AK91" s="180">
        <f t="shared" si="38"/>
        <v>1.2763156229032953</v>
      </c>
      <c r="AL91" s="180">
        <f t="shared" si="39"/>
        <v>1.2763156229032953</v>
      </c>
      <c r="AM91" s="180">
        <f t="shared" si="40"/>
        <v>1.2763156229032953</v>
      </c>
      <c r="AN91" s="549"/>
      <c r="AO91" s="549">
        <v>2</v>
      </c>
      <c r="AP91" s="549"/>
      <c r="AQ91" s="549"/>
      <c r="AR91" s="549"/>
      <c r="AS91" s="549"/>
      <c r="AT91" s="549"/>
      <c r="AU91" s="549"/>
      <c r="AV91" s="549"/>
      <c r="AW91" s="549"/>
      <c r="AX91" s="549"/>
      <c r="AY91" s="549"/>
      <c r="AZ91" s="75">
        <f t="shared" si="41"/>
        <v>2</v>
      </c>
      <c r="BA91" s="77">
        <f t="shared" si="42"/>
        <v>0.16666666666666666</v>
      </c>
      <c r="BB91" s="47"/>
      <c r="BC91" s="78">
        <f t="shared" si="43"/>
        <v>0</v>
      </c>
      <c r="BD91" s="78">
        <f t="shared" si="44"/>
        <v>2.4524957907662706</v>
      </c>
      <c r="BE91" s="78">
        <f t="shared" si="45"/>
        <v>0</v>
      </c>
      <c r="BF91" s="78">
        <f t="shared" si="46"/>
        <v>0</v>
      </c>
      <c r="BG91" s="78">
        <f t="shared" si="47"/>
        <v>0</v>
      </c>
      <c r="BH91" s="78">
        <f t="shared" si="48"/>
        <v>0</v>
      </c>
      <c r="BI91" s="78">
        <f t="shared" si="49"/>
        <v>0</v>
      </c>
      <c r="BJ91" s="78">
        <f t="shared" si="50"/>
        <v>0</v>
      </c>
      <c r="BK91" s="78">
        <f t="shared" si="51"/>
        <v>0</v>
      </c>
      <c r="BL91" s="78">
        <f t="shared" si="52"/>
        <v>0</v>
      </c>
      <c r="BM91" s="78">
        <f t="shared" si="53"/>
        <v>0</v>
      </c>
      <c r="BN91" s="78">
        <f t="shared" si="54"/>
        <v>0</v>
      </c>
      <c r="BO91" s="78">
        <f t="shared" si="55"/>
        <v>2.4524957907662706</v>
      </c>
      <c r="BP91" s="78">
        <f t="shared" si="56"/>
        <v>0.20437464923052254</v>
      </c>
    </row>
    <row r="92" spans="1:68">
      <c r="A92" s="79" t="s">
        <v>7127</v>
      </c>
      <c r="B92" s="74"/>
      <c r="C92" s="79" t="s">
        <v>11213</v>
      </c>
      <c r="D92" s="75" t="str">
        <f>INDEX('PRICE LIST'!$D:$D,MATCH(INSIDENTAL!C92,'PRICE LIST'!$E:$E,0))</f>
        <v>MATA BOR</v>
      </c>
      <c r="E92" s="919" t="str">
        <f>IFERROR(VLOOKUP(C92,'PRICE LIST'!E:M,2,0),0)</f>
        <v>MATA BOR BESI 3.8 NACHI</v>
      </c>
      <c r="F92" s="187" t="s">
        <v>12144</v>
      </c>
      <c r="G92" s="79" t="s">
        <v>109</v>
      </c>
      <c r="H92" s="919">
        <f>IFERROR(IF(G92="FOH",VLOOKUP(C92,'PRICE LIST'!E:Z,20,0),IF(G92="OPEX",VLOOKUP(C92,'PRICE LIST'!E:Z,21,0),0)),0)</f>
        <v>0</v>
      </c>
      <c r="I92" s="919">
        <f>IFERROR(IF(G92="FOH",VLOOKUP(H92,'PRICE LIST'!X:Z,3,0),IF(G92="OPEX",VLOOKUP(H92,'PRICE LIST'!Y:Z,2,0),0)),0)</f>
        <v>0</v>
      </c>
      <c r="J92" s="79" t="s">
        <v>34</v>
      </c>
      <c r="K92" s="79" t="s">
        <v>183</v>
      </c>
      <c r="L92" s="75" t="str">
        <f>IFERROR(VLOOKUP(K92,BS:BV,3,0),0)</f>
        <v>ALL</v>
      </c>
      <c r="M92" s="75" t="str">
        <f>IFERROR(VLOOKUP(K92,BS:BV,4,0),0)</f>
        <v>ALL</v>
      </c>
      <c r="N92" s="75" t="str">
        <f>IFERROR(VLOOKUP(C92,'PRICE LIST'!E:M,3,0),0)</f>
        <v>PCS</v>
      </c>
      <c r="O92" s="75" t="str">
        <f>IFERROR(VLOOKUP(C92,'PRICE LIST'!E:M,5,0),0)</f>
        <v>IDR</v>
      </c>
      <c r="P92" s="927">
        <f>IFERROR(VLOOKUP(C92,'PRICE LIST'!E:Z,8,0),0)</f>
        <v>22473</v>
      </c>
      <c r="Q92" s="75">
        <f>IFERROR(VLOOKUP(C92,'PRICE LIST'!E:Z,9,0),0)</f>
        <v>22473</v>
      </c>
      <c r="R92" s="75">
        <f>IFERROR(VLOOKUP(C92,'PRICE LIST'!E:Z,10,0),0)</f>
        <v>22473</v>
      </c>
      <c r="S92" s="75">
        <f>IFERROR(VLOOKUP(C92,'PRICE LIST'!E:Z,11,0),0)</f>
        <v>22473</v>
      </c>
      <c r="T92" s="75">
        <f>IFERROR(VLOOKUP(C92,'PRICE LIST'!E:Z,12,0),0)</f>
        <v>22473</v>
      </c>
      <c r="U92" s="75">
        <f>IFERROR(VLOOKUP(C92,'PRICE LIST'!E:Z,13,0),0)</f>
        <v>22473</v>
      </c>
      <c r="V92" s="75">
        <f>IFERROR(VLOOKUP(C92,'PRICE LIST'!E:Z,14,0),0)</f>
        <v>23530</v>
      </c>
      <c r="W92" s="75">
        <f>IFERROR(VLOOKUP(C92,'PRICE LIST'!E:Z,15,0),0)</f>
        <v>23530</v>
      </c>
      <c r="X92" s="75">
        <f>IFERROR(VLOOKUP(C92,'PRICE LIST'!E:Z,16,0),0)</f>
        <v>23530</v>
      </c>
      <c r="Y92" s="75">
        <f>IFERROR(VLOOKUP(C92,'PRICE LIST'!E:Z,17,0),0)</f>
        <v>23530</v>
      </c>
      <c r="Z92" s="75">
        <f>IFERROR(VLOOKUP(C92,'PRICE LIST'!E:Z,18,0),0)</f>
        <v>23530</v>
      </c>
      <c r="AA92" s="75">
        <f>IFERROR(VLOOKUP(C92,'PRICE LIST'!E:Z,19,0),0)</f>
        <v>23530</v>
      </c>
      <c r="AB92" s="180">
        <f t="shared" si="29"/>
        <v>1.422467813603737</v>
      </c>
      <c r="AC92" s="180">
        <f t="shared" si="30"/>
        <v>1.422467813603737</v>
      </c>
      <c r="AD92" s="180">
        <f t="shared" si="31"/>
        <v>1.422467813603737</v>
      </c>
      <c r="AE92" s="180">
        <f t="shared" si="32"/>
        <v>1.422467813603737</v>
      </c>
      <c r="AF92" s="180">
        <f t="shared" si="33"/>
        <v>1.422467813603737</v>
      </c>
      <c r="AG92" s="180">
        <f t="shared" si="34"/>
        <v>1.422467813603737</v>
      </c>
      <c r="AH92" s="180">
        <f t="shared" si="35"/>
        <v>1.4893724760421809</v>
      </c>
      <c r="AI92" s="180">
        <f t="shared" si="36"/>
        <v>1.4893724760421809</v>
      </c>
      <c r="AJ92" s="180">
        <f t="shared" si="37"/>
        <v>1.4893724760421809</v>
      </c>
      <c r="AK92" s="180">
        <f t="shared" si="38"/>
        <v>1.4893724760421809</v>
      </c>
      <c r="AL92" s="180">
        <f t="shared" si="39"/>
        <v>1.4893724760421809</v>
      </c>
      <c r="AM92" s="180">
        <f t="shared" si="40"/>
        <v>1.4893724760421809</v>
      </c>
      <c r="AN92" s="549"/>
      <c r="AO92" s="549">
        <v>2</v>
      </c>
      <c r="AP92" s="549"/>
      <c r="AQ92" s="549"/>
      <c r="AR92" s="549"/>
      <c r="AS92" s="549"/>
      <c r="AT92" s="549"/>
      <c r="AU92" s="549"/>
      <c r="AV92" s="549"/>
      <c r="AW92" s="549"/>
      <c r="AX92" s="549"/>
      <c r="AY92" s="549"/>
      <c r="AZ92" s="75">
        <f t="shared" si="41"/>
        <v>2</v>
      </c>
      <c r="BA92" s="77">
        <f t="shared" si="42"/>
        <v>0.16666666666666666</v>
      </c>
      <c r="BB92" s="47"/>
      <c r="BC92" s="78">
        <f t="shared" si="43"/>
        <v>0</v>
      </c>
      <c r="BD92" s="78">
        <f t="shared" si="44"/>
        <v>2.8449356272074739</v>
      </c>
      <c r="BE92" s="78">
        <f t="shared" si="45"/>
        <v>0</v>
      </c>
      <c r="BF92" s="78">
        <f t="shared" si="46"/>
        <v>0</v>
      </c>
      <c r="BG92" s="78">
        <f t="shared" si="47"/>
        <v>0</v>
      </c>
      <c r="BH92" s="78">
        <f t="shared" si="48"/>
        <v>0</v>
      </c>
      <c r="BI92" s="78">
        <f t="shared" si="49"/>
        <v>0</v>
      </c>
      <c r="BJ92" s="78">
        <f t="shared" si="50"/>
        <v>0</v>
      </c>
      <c r="BK92" s="78">
        <f t="shared" si="51"/>
        <v>0</v>
      </c>
      <c r="BL92" s="78">
        <f t="shared" si="52"/>
        <v>0</v>
      </c>
      <c r="BM92" s="78">
        <f t="shared" si="53"/>
        <v>0</v>
      </c>
      <c r="BN92" s="78">
        <f t="shared" si="54"/>
        <v>0</v>
      </c>
      <c r="BO92" s="78">
        <f t="shared" si="55"/>
        <v>2.8449356272074739</v>
      </c>
      <c r="BP92" s="78">
        <f t="shared" si="56"/>
        <v>0.23707796893395616</v>
      </c>
    </row>
    <row r="93" spans="1:68">
      <c r="A93" s="79" t="s">
        <v>7127</v>
      </c>
      <c r="B93" s="74"/>
      <c r="C93" s="79" t="s">
        <v>11214</v>
      </c>
      <c r="D93" s="75" t="str">
        <f>INDEX('PRICE LIST'!$D:$D,MATCH(INSIDENTAL!C93,'PRICE LIST'!$E:$E,0))</f>
        <v>MATA BOR</v>
      </c>
      <c r="E93" s="919" t="str">
        <f>IFERROR(VLOOKUP(C93,'PRICE LIST'!E:M,2,0),0)</f>
        <v>MATA BOR BESI 4.0 NACHI</v>
      </c>
      <c r="F93" s="187" t="s">
        <v>12144</v>
      </c>
      <c r="G93" s="79" t="s">
        <v>109</v>
      </c>
      <c r="H93" s="919">
        <f>IFERROR(IF(G93="FOH",VLOOKUP(C93,'PRICE LIST'!E:Z,20,0),IF(G93="OPEX",VLOOKUP(C93,'PRICE LIST'!E:Z,21,0),0)),0)</f>
        <v>0</v>
      </c>
      <c r="I93" s="919">
        <f>IFERROR(IF(G93="FOH",VLOOKUP(H93,'PRICE LIST'!X:Z,3,0),IF(G93="OPEX",VLOOKUP(H93,'PRICE LIST'!Y:Z,2,0),0)),0)</f>
        <v>0</v>
      </c>
      <c r="J93" s="79" t="s">
        <v>34</v>
      </c>
      <c r="K93" s="79" t="s">
        <v>183</v>
      </c>
      <c r="L93" s="75" t="str">
        <f>IFERROR(VLOOKUP(K93,BS:BV,3,0),0)</f>
        <v>ALL</v>
      </c>
      <c r="M93" s="75" t="str">
        <f>IFERROR(VLOOKUP(K93,BS:BV,4,0),0)</f>
        <v>ALL</v>
      </c>
      <c r="N93" s="75" t="str">
        <f>IFERROR(VLOOKUP(C93,'PRICE LIST'!E:M,3,0),0)</f>
        <v>PCS</v>
      </c>
      <c r="O93" s="75" t="str">
        <f>IFERROR(VLOOKUP(C93,'PRICE LIST'!E:M,5,0),0)</f>
        <v>IDR</v>
      </c>
      <c r="P93" s="927">
        <f>IFERROR(VLOOKUP(C93,'PRICE LIST'!E:Z,8,0),0)</f>
        <v>19198</v>
      </c>
      <c r="Q93" s="75">
        <f>IFERROR(VLOOKUP(C93,'PRICE LIST'!E:Z,9,0),0)</f>
        <v>19198</v>
      </c>
      <c r="R93" s="75">
        <f>IFERROR(VLOOKUP(C93,'PRICE LIST'!E:Z,10,0),0)</f>
        <v>19198</v>
      </c>
      <c r="S93" s="75">
        <f>IFERROR(VLOOKUP(C93,'PRICE LIST'!E:Z,11,0),0)</f>
        <v>19198</v>
      </c>
      <c r="T93" s="75">
        <f>IFERROR(VLOOKUP(C93,'PRICE LIST'!E:Z,12,0),0)</f>
        <v>19198</v>
      </c>
      <c r="U93" s="75">
        <f>IFERROR(VLOOKUP(C93,'PRICE LIST'!E:Z,13,0),0)</f>
        <v>19198</v>
      </c>
      <c r="V93" s="75">
        <f>IFERROR(VLOOKUP(C93,'PRICE LIST'!E:Z,14,0),0)</f>
        <v>19198</v>
      </c>
      <c r="W93" s="75">
        <f>IFERROR(VLOOKUP(C93,'PRICE LIST'!E:Z,15,0),0)</f>
        <v>19198</v>
      </c>
      <c r="X93" s="75">
        <f>IFERROR(VLOOKUP(C93,'PRICE LIST'!E:Z,16,0),0)</f>
        <v>19198</v>
      </c>
      <c r="Y93" s="75">
        <f>IFERROR(VLOOKUP(C93,'PRICE LIST'!E:Z,17,0),0)</f>
        <v>19198</v>
      </c>
      <c r="Z93" s="75">
        <f>IFERROR(VLOOKUP(C93,'PRICE LIST'!E:Z,18,0),0)</f>
        <v>19198</v>
      </c>
      <c r="AA93" s="75">
        <f>IFERROR(VLOOKUP(C93,'PRICE LIST'!E:Z,19,0),0)</f>
        <v>19198</v>
      </c>
      <c r="AB93" s="180">
        <f t="shared" si="29"/>
        <v>1.2151709645158431</v>
      </c>
      <c r="AC93" s="180">
        <f t="shared" si="30"/>
        <v>1.2151709645158431</v>
      </c>
      <c r="AD93" s="180">
        <f t="shared" si="31"/>
        <v>1.2151709645158431</v>
      </c>
      <c r="AE93" s="180">
        <f t="shared" si="32"/>
        <v>1.2151709645158431</v>
      </c>
      <c r="AF93" s="180">
        <f t="shared" si="33"/>
        <v>1.2151709645158431</v>
      </c>
      <c r="AG93" s="180">
        <f t="shared" si="34"/>
        <v>1.2151709645158431</v>
      </c>
      <c r="AH93" s="180">
        <f t="shared" si="35"/>
        <v>1.2151709645158431</v>
      </c>
      <c r="AI93" s="180">
        <f t="shared" si="36"/>
        <v>1.2151709645158431</v>
      </c>
      <c r="AJ93" s="180">
        <f t="shared" si="37"/>
        <v>1.2151709645158431</v>
      </c>
      <c r="AK93" s="180">
        <f t="shared" si="38"/>
        <v>1.2151709645158431</v>
      </c>
      <c r="AL93" s="180">
        <f t="shared" si="39"/>
        <v>1.2151709645158431</v>
      </c>
      <c r="AM93" s="180">
        <f t="shared" si="40"/>
        <v>1.2151709645158431</v>
      </c>
      <c r="AN93" s="549"/>
      <c r="AO93" s="549">
        <v>1</v>
      </c>
      <c r="AP93" s="549"/>
      <c r="AQ93" s="549"/>
      <c r="AR93" s="549"/>
      <c r="AS93" s="549"/>
      <c r="AT93" s="549"/>
      <c r="AU93" s="549"/>
      <c r="AV93" s="549"/>
      <c r="AW93" s="549"/>
      <c r="AX93" s="549"/>
      <c r="AY93" s="549"/>
      <c r="AZ93" s="75">
        <f t="shared" si="41"/>
        <v>1</v>
      </c>
      <c r="BA93" s="77">
        <f t="shared" si="42"/>
        <v>8.3333333333333329E-2</v>
      </c>
      <c r="BB93" s="47"/>
      <c r="BC93" s="78">
        <f t="shared" si="43"/>
        <v>0</v>
      </c>
      <c r="BD93" s="78">
        <f t="shared" si="44"/>
        <v>1.2151709645158431</v>
      </c>
      <c r="BE93" s="78">
        <f t="shared" si="45"/>
        <v>0</v>
      </c>
      <c r="BF93" s="78">
        <f t="shared" si="46"/>
        <v>0</v>
      </c>
      <c r="BG93" s="78">
        <f t="shared" si="47"/>
        <v>0</v>
      </c>
      <c r="BH93" s="78">
        <f t="shared" si="48"/>
        <v>0</v>
      </c>
      <c r="BI93" s="78">
        <f t="shared" si="49"/>
        <v>0</v>
      </c>
      <c r="BJ93" s="78">
        <f t="shared" si="50"/>
        <v>0</v>
      </c>
      <c r="BK93" s="78">
        <f t="shared" si="51"/>
        <v>0</v>
      </c>
      <c r="BL93" s="78">
        <f t="shared" si="52"/>
        <v>0</v>
      </c>
      <c r="BM93" s="78">
        <f t="shared" si="53"/>
        <v>0</v>
      </c>
      <c r="BN93" s="78">
        <f t="shared" si="54"/>
        <v>0</v>
      </c>
      <c r="BO93" s="78">
        <f t="shared" si="55"/>
        <v>1.2151709645158431</v>
      </c>
      <c r="BP93" s="78">
        <f t="shared" si="56"/>
        <v>0.10126424704298692</v>
      </c>
    </row>
    <row r="94" spans="1:68">
      <c r="A94" s="79" t="s">
        <v>7127</v>
      </c>
      <c r="B94" s="74"/>
      <c r="C94" s="79" t="s">
        <v>11215</v>
      </c>
      <c r="D94" s="75" t="str">
        <f>INDEX('PRICE LIST'!$D:$D,MATCH(INSIDENTAL!C94,'PRICE LIST'!$E:$E,0))</f>
        <v>MATA BOR</v>
      </c>
      <c r="E94" s="919" t="str">
        <f>IFERROR(VLOOKUP(C94,'PRICE LIST'!E:M,2,0),0)</f>
        <v>MATA BOR BESI 4.2 NACHI</v>
      </c>
      <c r="F94" s="187" t="s">
        <v>12144</v>
      </c>
      <c r="G94" s="79" t="s">
        <v>109</v>
      </c>
      <c r="H94" s="919">
        <f>IFERROR(IF(G94="FOH",VLOOKUP(C94,'PRICE LIST'!E:Z,20,0),IF(G94="OPEX",VLOOKUP(C94,'PRICE LIST'!E:Z,21,0),0)),0)</f>
        <v>0</v>
      </c>
      <c r="I94" s="919">
        <f>IFERROR(IF(G94="FOH",VLOOKUP(H94,'PRICE LIST'!X:Z,3,0),IF(G94="OPEX",VLOOKUP(H94,'PRICE LIST'!Y:Z,2,0),0)),0)</f>
        <v>0</v>
      </c>
      <c r="J94" s="79" t="s">
        <v>34</v>
      </c>
      <c r="K94" s="79" t="s">
        <v>183</v>
      </c>
      <c r="L94" s="75" t="str">
        <f>IFERROR(VLOOKUP(K94,BS:BV,3,0),0)</f>
        <v>ALL</v>
      </c>
      <c r="M94" s="75" t="str">
        <f>IFERROR(VLOOKUP(K94,BS:BV,4,0),0)</f>
        <v>ALL</v>
      </c>
      <c r="N94" s="75" t="str">
        <f>IFERROR(VLOOKUP(C94,'PRICE LIST'!E:M,3,0),0)</f>
        <v>PCS</v>
      </c>
      <c r="O94" s="75" t="str">
        <f>IFERROR(VLOOKUP(C94,'PRICE LIST'!E:M,5,0),0)</f>
        <v>IDR</v>
      </c>
      <c r="P94" s="927">
        <f>IFERROR(VLOOKUP(C94,'PRICE LIST'!E:Z,8,0),0)</f>
        <v>27048</v>
      </c>
      <c r="Q94" s="75">
        <f>IFERROR(VLOOKUP(C94,'PRICE LIST'!E:Z,9,0),0)</f>
        <v>27048</v>
      </c>
      <c r="R94" s="75">
        <f>IFERROR(VLOOKUP(C94,'PRICE LIST'!E:Z,10,0),0)</f>
        <v>27048</v>
      </c>
      <c r="S94" s="75">
        <f>IFERROR(VLOOKUP(C94,'PRICE LIST'!E:Z,11,0),0)</f>
        <v>27048</v>
      </c>
      <c r="T94" s="75">
        <f>IFERROR(VLOOKUP(C94,'PRICE LIST'!E:Z,12,0),0)</f>
        <v>27048</v>
      </c>
      <c r="U94" s="75">
        <f>IFERROR(VLOOKUP(C94,'PRICE LIST'!E:Z,13,0),0)</f>
        <v>27048</v>
      </c>
      <c r="V94" s="75">
        <f>IFERROR(VLOOKUP(C94,'PRICE LIST'!E:Z,14,0),0)</f>
        <v>28064</v>
      </c>
      <c r="W94" s="75">
        <f>IFERROR(VLOOKUP(C94,'PRICE LIST'!E:Z,15,0),0)</f>
        <v>28064</v>
      </c>
      <c r="X94" s="75">
        <f>IFERROR(VLOOKUP(C94,'PRICE LIST'!E:Z,16,0),0)</f>
        <v>28064</v>
      </c>
      <c r="Y94" s="75">
        <f>IFERROR(VLOOKUP(C94,'PRICE LIST'!E:Z,17,0),0)</f>
        <v>28064</v>
      </c>
      <c r="Z94" s="75">
        <f>IFERROR(VLOOKUP(C94,'PRICE LIST'!E:Z,18,0),0)</f>
        <v>28064</v>
      </c>
      <c r="AA94" s="75">
        <f>IFERROR(VLOOKUP(C94,'PRICE LIST'!E:Z,19,0),0)</f>
        <v>28064</v>
      </c>
      <c r="AB94" s="180">
        <f t="shared" si="29"/>
        <v>1.7120504348486574</v>
      </c>
      <c r="AC94" s="180">
        <f t="shared" si="30"/>
        <v>1.7120504348486574</v>
      </c>
      <c r="AD94" s="180">
        <f t="shared" si="31"/>
        <v>1.7120504348486574</v>
      </c>
      <c r="AE94" s="180">
        <f t="shared" si="32"/>
        <v>1.7120504348486574</v>
      </c>
      <c r="AF94" s="180">
        <f t="shared" si="33"/>
        <v>1.7120504348486574</v>
      </c>
      <c r="AG94" s="180">
        <f t="shared" si="34"/>
        <v>1.7120504348486574</v>
      </c>
      <c r="AH94" s="180">
        <f t="shared" si="35"/>
        <v>1.7763599306267643</v>
      </c>
      <c r="AI94" s="180">
        <f t="shared" si="36"/>
        <v>1.7763599306267643</v>
      </c>
      <c r="AJ94" s="180">
        <f t="shared" si="37"/>
        <v>1.7763599306267643</v>
      </c>
      <c r="AK94" s="180">
        <f t="shared" si="38"/>
        <v>1.7763599306267643</v>
      </c>
      <c r="AL94" s="180">
        <f t="shared" si="39"/>
        <v>1.7763599306267643</v>
      </c>
      <c r="AM94" s="180">
        <f t="shared" si="40"/>
        <v>1.7763599306267643</v>
      </c>
      <c r="AN94" s="549"/>
      <c r="AO94" s="549">
        <v>1</v>
      </c>
      <c r="AP94" s="549"/>
      <c r="AQ94" s="549"/>
      <c r="AR94" s="549"/>
      <c r="AS94" s="549"/>
      <c r="AT94" s="549"/>
      <c r="AU94" s="549"/>
      <c r="AV94" s="549"/>
      <c r="AW94" s="549"/>
      <c r="AX94" s="549"/>
      <c r="AY94" s="549"/>
      <c r="AZ94" s="75">
        <f t="shared" si="41"/>
        <v>1</v>
      </c>
      <c r="BA94" s="77">
        <f t="shared" si="42"/>
        <v>8.3333333333333329E-2</v>
      </c>
      <c r="BB94" s="47"/>
      <c r="BC94" s="78">
        <f t="shared" si="43"/>
        <v>0</v>
      </c>
      <c r="BD94" s="78">
        <f t="shared" si="44"/>
        <v>1.7120504348486574</v>
      </c>
      <c r="BE94" s="78">
        <f t="shared" si="45"/>
        <v>0</v>
      </c>
      <c r="BF94" s="78">
        <f t="shared" si="46"/>
        <v>0</v>
      </c>
      <c r="BG94" s="78">
        <f t="shared" si="47"/>
        <v>0</v>
      </c>
      <c r="BH94" s="78">
        <f t="shared" si="48"/>
        <v>0</v>
      </c>
      <c r="BI94" s="78">
        <f t="shared" si="49"/>
        <v>0</v>
      </c>
      <c r="BJ94" s="78">
        <f t="shared" si="50"/>
        <v>0</v>
      </c>
      <c r="BK94" s="78">
        <f t="shared" si="51"/>
        <v>0</v>
      </c>
      <c r="BL94" s="78">
        <f t="shared" si="52"/>
        <v>0</v>
      </c>
      <c r="BM94" s="78">
        <f t="shared" si="53"/>
        <v>0</v>
      </c>
      <c r="BN94" s="78">
        <f t="shared" si="54"/>
        <v>0</v>
      </c>
      <c r="BO94" s="78">
        <f t="shared" si="55"/>
        <v>1.7120504348486574</v>
      </c>
      <c r="BP94" s="78">
        <f t="shared" si="56"/>
        <v>0.14267086957072145</v>
      </c>
    </row>
    <row r="95" spans="1:68">
      <c r="A95" s="79" t="s">
        <v>7127</v>
      </c>
      <c r="B95" s="74"/>
      <c r="C95" s="79" t="s">
        <v>11216</v>
      </c>
      <c r="D95" s="75" t="str">
        <f>INDEX('PRICE LIST'!$D:$D,MATCH(INSIDENTAL!C95,'PRICE LIST'!$E:$E,0))</f>
        <v>MATA BOR</v>
      </c>
      <c r="E95" s="919" t="str">
        <f>IFERROR(VLOOKUP(C95,'PRICE LIST'!E:M,2,0),0)</f>
        <v>MATA BOR BESI 4.8 NACHI</v>
      </c>
      <c r="F95" s="187" t="s">
        <v>12144</v>
      </c>
      <c r="G95" s="79" t="s">
        <v>109</v>
      </c>
      <c r="H95" s="919">
        <f>IFERROR(IF(G95="FOH",VLOOKUP(C95,'PRICE LIST'!E:Z,20,0),IF(G95="OPEX",VLOOKUP(C95,'PRICE LIST'!E:Z,21,0),0)),0)</f>
        <v>0</v>
      </c>
      <c r="I95" s="919">
        <f>IFERROR(IF(G95="FOH",VLOOKUP(H95,'PRICE LIST'!X:Z,3,0),IF(G95="OPEX",VLOOKUP(H95,'PRICE LIST'!Y:Z,2,0),0)),0)</f>
        <v>0</v>
      </c>
      <c r="J95" s="79" t="s">
        <v>34</v>
      </c>
      <c r="K95" s="79" t="s">
        <v>183</v>
      </c>
      <c r="L95" s="75" t="str">
        <f>IFERROR(VLOOKUP(K95,BS:BV,3,0),0)</f>
        <v>ALL</v>
      </c>
      <c r="M95" s="75" t="str">
        <f>IFERROR(VLOOKUP(K95,BS:BV,4,0),0)</f>
        <v>ALL</v>
      </c>
      <c r="N95" s="75" t="str">
        <f>IFERROR(VLOOKUP(C95,'PRICE LIST'!E:M,3,0),0)</f>
        <v>PCS</v>
      </c>
      <c r="O95" s="75" t="str">
        <f>IFERROR(VLOOKUP(C95,'PRICE LIST'!E:M,5,0),0)</f>
        <v>IDR</v>
      </c>
      <c r="P95" s="927">
        <f>IFERROR(VLOOKUP(C95,'PRICE LIST'!E:Z,8,0),0)</f>
        <v>32123</v>
      </c>
      <c r="Q95" s="75">
        <f>IFERROR(VLOOKUP(C95,'PRICE LIST'!E:Z,9,0),0)</f>
        <v>32123</v>
      </c>
      <c r="R95" s="75">
        <f>IFERROR(VLOOKUP(C95,'PRICE LIST'!E:Z,10,0),0)</f>
        <v>32123</v>
      </c>
      <c r="S95" s="75">
        <f>IFERROR(VLOOKUP(C95,'PRICE LIST'!E:Z,11,0),0)</f>
        <v>32123</v>
      </c>
      <c r="T95" s="75">
        <f>IFERROR(VLOOKUP(C95,'PRICE LIST'!E:Z,12,0),0)</f>
        <v>32123</v>
      </c>
      <c r="U95" s="75">
        <f>IFERROR(VLOOKUP(C95,'PRICE LIST'!E:Z,13,0),0)</f>
        <v>32123</v>
      </c>
      <c r="V95" s="75">
        <f>IFERROR(VLOOKUP(C95,'PRICE LIST'!E:Z,14,0),0)</f>
        <v>33330</v>
      </c>
      <c r="W95" s="75">
        <f>IFERROR(VLOOKUP(C95,'PRICE LIST'!E:Z,15,0),0)</f>
        <v>33330</v>
      </c>
      <c r="X95" s="75">
        <f>IFERROR(VLOOKUP(C95,'PRICE LIST'!E:Z,16,0),0)</f>
        <v>33330</v>
      </c>
      <c r="Y95" s="75">
        <f>IFERROR(VLOOKUP(C95,'PRICE LIST'!E:Z,17,0),0)</f>
        <v>33330</v>
      </c>
      <c r="Z95" s="75">
        <f>IFERROR(VLOOKUP(C95,'PRICE LIST'!E:Z,18,0),0)</f>
        <v>33330</v>
      </c>
      <c r="AA95" s="75">
        <f>IFERROR(VLOOKUP(C95,'PRICE LIST'!E:Z,19,0),0)</f>
        <v>33330</v>
      </c>
      <c r="AB95" s="180">
        <f t="shared" si="29"/>
        <v>2.0332814300001267</v>
      </c>
      <c r="AC95" s="180">
        <f t="shared" si="30"/>
        <v>2.0332814300001267</v>
      </c>
      <c r="AD95" s="180">
        <f t="shared" si="31"/>
        <v>2.0332814300001267</v>
      </c>
      <c r="AE95" s="180">
        <f t="shared" si="32"/>
        <v>2.0332814300001267</v>
      </c>
      <c r="AF95" s="180">
        <f t="shared" si="33"/>
        <v>2.0332814300001267</v>
      </c>
      <c r="AG95" s="180">
        <f t="shared" si="34"/>
        <v>2.0332814300001267</v>
      </c>
      <c r="AH95" s="180">
        <f t="shared" si="35"/>
        <v>2.109680604610535</v>
      </c>
      <c r="AI95" s="180">
        <f t="shared" si="36"/>
        <v>2.109680604610535</v>
      </c>
      <c r="AJ95" s="180">
        <f t="shared" si="37"/>
        <v>2.109680604610535</v>
      </c>
      <c r="AK95" s="180">
        <f t="shared" si="38"/>
        <v>2.109680604610535</v>
      </c>
      <c r="AL95" s="180">
        <f t="shared" si="39"/>
        <v>2.109680604610535</v>
      </c>
      <c r="AM95" s="180">
        <f t="shared" si="40"/>
        <v>2.109680604610535</v>
      </c>
      <c r="AN95" s="549"/>
      <c r="AO95" s="549">
        <v>1</v>
      </c>
      <c r="AP95" s="549"/>
      <c r="AQ95" s="549"/>
      <c r="AR95" s="549"/>
      <c r="AS95" s="549"/>
      <c r="AT95" s="549"/>
      <c r="AU95" s="549"/>
      <c r="AV95" s="549"/>
      <c r="AW95" s="549"/>
      <c r="AX95" s="549"/>
      <c r="AY95" s="549"/>
      <c r="AZ95" s="75">
        <f t="shared" si="41"/>
        <v>1</v>
      </c>
      <c r="BA95" s="77">
        <f t="shared" si="42"/>
        <v>8.3333333333333329E-2</v>
      </c>
      <c r="BB95" s="47"/>
      <c r="BC95" s="78">
        <f t="shared" si="43"/>
        <v>0</v>
      </c>
      <c r="BD95" s="78">
        <f t="shared" si="44"/>
        <v>2.0332814300001267</v>
      </c>
      <c r="BE95" s="78">
        <f t="shared" si="45"/>
        <v>0</v>
      </c>
      <c r="BF95" s="78">
        <f t="shared" si="46"/>
        <v>0</v>
      </c>
      <c r="BG95" s="78">
        <f t="shared" si="47"/>
        <v>0</v>
      </c>
      <c r="BH95" s="78">
        <f t="shared" si="48"/>
        <v>0</v>
      </c>
      <c r="BI95" s="78">
        <f t="shared" si="49"/>
        <v>0</v>
      </c>
      <c r="BJ95" s="78">
        <f t="shared" si="50"/>
        <v>0</v>
      </c>
      <c r="BK95" s="78">
        <f t="shared" si="51"/>
        <v>0</v>
      </c>
      <c r="BL95" s="78">
        <f t="shared" si="52"/>
        <v>0</v>
      </c>
      <c r="BM95" s="78">
        <f t="shared" si="53"/>
        <v>0</v>
      </c>
      <c r="BN95" s="78">
        <f t="shared" si="54"/>
        <v>0</v>
      </c>
      <c r="BO95" s="78">
        <f t="shared" si="55"/>
        <v>2.0332814300001267</v>
      </c>
      <c r="BP95" s="78">
        <f t="shared" si="56"/>
        <v>0.16944011916667723</v>
      </c>
    </row>
    <row r="96" spans="1:68">
      <c r="A96" s="79" t="s">
        <v>7127</v>
      </c>
      <c r="B96" s="74"/>
      <c r="C96" s="79" t="s">
        <v>11217</v>
      </c>
      <c r="D96" s="75" t="str">
        <f>INDEX('PRICE LIST'!$D:$D,MATCH(INSIDENTAL!C96,'PRICE LIST'!$E:$E,0))</f>
        <v>MATA BOR</v>
      </c>
      <c r="E96" s="919" t="str">
        <f>IFERROR(VLOOKUP(C96,'PRICE LIST'!E:M,2,0),0)</f>
        <v>MATA BOR BESI 5.0 NACHI</v>
      </c>
      <c r="F96" s="187" t="s">
        <v>12144</v>
      </c>
      <c r="G96" s="79" t="s">
        <v>109</v>
      </c>
      <c r="H96" s="919">
        <f>IFERROR(IF(G96="FOH",VLOOKUP(C96,'PRICE LIST'!E:Z,20,0),IF(G96="OPEX",VLOOKUP(C96,'PRICE LIST'!E:Z,21,0),0)),0)</f>
        <v>0</v>
      </c>
      <c r="I96" s="919">
        <f>IFERROR(IF(G96="FOH",VLOOKUP(H96,'PRICE LIST'!X:Z,3,0),IF(G96="OPEX",VLOOKUP(H96,'PRICE LIST'!Y:Z,2,0),0)),0)</f>
        <v>0</v>
      </c>
      <c r="J96" s="79" t="s">
        <v>34</v>
      </c>
      <c r="K96" s="79" t="s">
        <v>183</v>
      </c>
      <c r="L96" s="75" t="str">
        <f>IFERROR(VLOOKUP(K96,BS:BV,3,0),0)</f>
        <v>ALL</v>
      </c>
      <c r="M96" s="75" t="str">
        <f>IFERROR(VLOOKUP(K96,BS:BV,4,0),0)</f>
        <v>ALL</v>
      </c>
      <c r="N96" s="75" t="str">
        <f>IFERROR(VLOOKUP(C96,'PRICE LIST'!E:M,3,0),0)</f>
        <v>PCS</v>
      </c>
      <c r="O96" s="75" t="str">
        <f>IFERROR(VLOOKUP(C96,'PRICE LIST'!E:M,5,0),0)</f>
        <v>IDR</v>
      </c>
      <c r="P96" s="927">
        <f>IFERROR(VLOOKUP(C96,'PRICE LIST'!E:Z,8,0),0)</f>
        <v>27714</v>
      </c>
      <c r="Q96" s="75">
        <f>IFERROR(VLOOKUP(C96,'PRICE LIST'!E:Z,9,0),0)</f>
        <v>27714</v>
      </c>
      <c r="R96" s="75">
        <f>IFERROR(VLOOKUP(C96,'PRICE LIST'!E:Z,10,0),0)</f>
        <v>27714</v>
      </c>
      <c r="S96" s="75">
        <f>IFERROR(VLOOKUP(C96,'PRICE LIST'!E:Z,11,0),0)</f>
        <v>27714</v>
      </c>
      <c r="T96" s="75">
        <f>IFERROR(VLOOKUP(C96,'PRICE LIST'!E:Z,12,0),0)</f>
        <v>27714</v>
      </c>
      <c r="U96" s="75">
        <f>IFERROR(VLOOKUP(C96,'PRICE LIST'!E:Z,13,0),0)</f>
        <v>27714</v>
      </c>
      <c r="V96" s="75">
        <f>IFERROR(VLOOKUP(C96,'PRICE LIST'!E:Z,14,0),0)</f>
        <v>27714</v>
      </c>
      <c r="W96" s="75">
        <f>IFERROR(VLOOKUP(C96,'PRICE LIST'!E:Z,15,0),0)</f>
        <v>27714</v>
      </c>
      <c r="X96" s="75">
        <f>IFERROR(VLOOKUP(C96,'PRICE LIST'!E:Z,16,0),0)</f>
        <v>27714</v>
      </c>
      <c r="Y96" s="75">
        <f>IFERROR(VLOOKUP(C96,'PRICE LIST'!E:Z,17,0),0)</f>
        <v>27714</v>
      </c>
      <c r="Z96" s="75">
        <f>IFERROR(VLOOKUP(C96,'PRICE LIST'!E:Z,18,0),0)</f>
        <v>27714</v>
      </c>
      <c r="AA96" s="75">
        <f>IFERROR(VLOOKUP(C96,'PRICE LIST'!E:Z,19,0),0)</f>
        <v>27714</v>
      </c>
      <c r="AB96" s="180">
        <f t="shared" si="29"/>
        <v>1.7542060688921803</v>
      </c>
      <c r="AC96" s="180">
        <f t="shared" si="30"/>
        <v>1.7542060688921803</v>
      </c>
      <c r="AD96" s="180">
        <f t="shared" si="31"/>
        <v>1.7542060688921803</v>
      </c>
      <c r="AE96" s="180">
        <f t="shared" si="32"/>
        <v>1.7542060688921803</v>
      </c>
      <c r="AF96" s="180">
        <f t="shared" si="33"/>
        <v>1.7542060688921803</v>
      </c>
      <c r="AG96" s="180">
        <f t="shared" si="34"/>
        <v>1.7542060688921803</v>
      </c>
      <c r="AH96" s="180">
        <f t="shared" si="35"/>
        <v>1.7542060688921803</v>
      </c>
      <c r="AI96" s="180">
        <f t="shared" si="36"/>
        <v>1.7542060688921803</v>
      </c>
      <c r="AJ96" s="180">
        <f t="shared" si="37"/>
        <v>1.7542060688921803</v>
      </c>
      <c r="AK96" s="180">
        <f t="shared" si="38"/>
        <v>1.7542060688921803</v>
      </c>
      <c r="AL96" s="180">
        <f t="shared" si="39"/>
        <v>1.7542060688921803</v>
      </c>
      <c r="AM96" s="180">
        <f t="shared" si="40"/>
        <v>1.7542060688921803</v>
      </c>
      <c r="AN96" s="549"/>
      <c r="AO96" s="549">
        <v>1</v>
      </c>
      <c r="AP96" s="549"/>
      <c r="AQ96" s="549"/>
      <c r="AR96" s="549"/>
      <c r="AS96" s="549"/>
      <c r="AT96" s="549"/>
      <c r="AU96" s="549"/>
      <c r="AV96" s="549"/>
      <c r="AW96" s="549"/>
      <c r="AX96" s="549"/>
      <c r="AY96" s="549"/>
      <c r="AZ96" s="75">
        <f t="shared" si="41"/>
        <v>1</v>
      </c>
      <c r="BA96" s="77">
        <f t="shared" si="42"/>
        <v>8.3333333333333329E-2</v>
      </c>
      <c r="BB96" s="47"/>
      <c r="BC96" s="78">
        <f t="shared" si="43"/>
        <v>0</v>
      </c>
      <c r="BD96" s="78">
        <f t="shared" si="44"/>
        <v>1.7542060688921803</v>
      </c>
      <c r="BE96" s="78">
        <f t="shared" si="45"/>
        <v>0</v>
      </c>
      <c r="BF96" s="78">
        <f t="shared" si="46"/>
        <v>0</v>
      </c>
      <c r="BG96" s="78">
        <f t="shared" si="47"/>
        <v>0</v>
      </c>
      <c r="BH96" s="78">
        <f t="shared" si="48"/>
        <v>0</v>
      </c>
      <c r="BI96" s="78">
        <f t="shared" si="49"/>
        <v>0</v>
      </c>
      <c r="BJ96" s="78">
        <f t="shared" si="50"/>
        <v>0</v>
      </c>
      <c r="BK96" s="78">
        <f t="shared" si="51"/>
        <v>0</v>
      </c>
      <c r="BL96" s="78">
        <f t="shared" si="52"/>
        <v>0</v>
      </c>
      <c r="BM96" s="78">
        <f t="shared" si="53"/>
        <v>0</v>
      </c>
      <c r="BN96" s="78">
        <f t="shared" si="54"/>
        <v>0</v>
      </c>
      <c r="BO96" s="78">
        <f t="shared" si="55"/>
        <v>1.7542060688921803</v>
      </c>
      <c r="BP96" s="78">
        <f t="shared" si="56"/>
        <v>0.14618383907434837</v>
      </c>
    </row>
    <row r="97" spans="1:68">
      <c r="A97" s="79" t="s">
        <v>7127</v>
      </c>
      <c r="B97" s="74"/>
      <c r="C97" s="79" t="s">
        <v>11218</v>
      </c>
      <c r="D97" s="75" t="str">
        <f>INDEX('PRICE LIST'!$D:$D,MATCH(INSIDENTAL!C97,'PRICE LIST'!$E:$E,0))</f>
        <v>MATA BOR</v>
      </c>
      <c r="E97" s="919" t="str">
        <f>IFERROR(VLOOKUP(C97,'PRICE LIST'!E:M,2,0),0)</f>
        <v>MATA BOR BESI 5.5 NACHI</v>
      </c>
      <c r="F97" s="187" t="s">
        <v>12144</v>
      </c>
      <c r="G97" s="79" t="s">
        <v>109</v>
      </c>
      <c r="H97" s="919">
        <f>IFERROR(IF(G97="FOH",VLOOKUP(C97,'PRICE LIST'!E:Z,20,0),IF(G97="OPEX",VLOOKUP(C97,'PRICE LIST'!E:Z,21,0),0)),0)</f>
        <v>0</v>
      </c>
      <c r="I97" s="919">
        <f>IFERROR(IF(G97="FOH",VLOOKUP(H97,'PRICE LIST'!X:Z,3,0),IF(G97="OPEX",VLOOKUP(H97,'PRICE LIST'!Y:Z,2,0),0)),0)</f>
        <v>0</v>
      </c>
      <c r="J97" s="79" t="s">
        <v>34</v>
      </c>
      <c r="K97" s="79" t="s">
        <v>183</v>
      </c>
      <c r="L97" s="75" t="str">
        <f>IFERROR(VLOOKUP(K97,BS:BV,3,0),0)</f>
        <v>ALL</v>
      </c>
      <c r="M97" s="75" t="str">
        <f>IFERROR(VLOOKUP(K97,BS:BV,4,0),0)</f>
        <v>ALL</v>
      </c>
      <c r="N97" s="75" t="str">
        <f>IFERROR(VLOOKUP(C97,'PRICE LIST'!E:M,3,0),0)</f>
        <v>PCS</v>
      </c>
      <c r="O97" s="75" t="str">
        <f>IFERROR(VLOOKUP(C97,'PRICE LIST'!E:M,5,0),0)</f>
        <v>IDR</v>
      </c>
      <c r="P97" s="927">
        <f>IFERROR(VLOOKUP(C97,'PRICE LIST'!E:Z,8,0),0)</f>
        <v>33214</v>
      </c>
      <c r="Q97" s="75">
        <f>IFERROR(VLOOKUP(C97,'PRICE LIST'!E:Z,9,0),0)</f>
        <v>33214</v>
      </c>
      <c r="R97" s="75">
        <f>IFERROR(VLOOKUP(C97,'PRICE LIST'!E:Z,10,0),0)</f>
        <v>33214</v>
      </c>
      <c r="S97" s="75">
        <f>IFERROR(VLOOKUP(C97,'PRICE LIST'!E:Z,11,0),0)</f>
        <v>33214</v>
      </c>
      <c r="T97" s="75">
        <f>IFERROR(VLOOKUP(C97,'PRICE LIST'!E:Z,12,0),0)</f>
        <v>33214</v>
      </c>
      <c r="U97" s="75">
        <f>IFERROR(VLOOKUP(C97,'PRICE LIST'!E:Z,13,0),0)</f>
        <v>33214</v>
      </c>
      <c r="V97" s="75">
        <f>IFERROR(VLOOKUP(C97,'PRICE LIST'!E:Z,14,0),0)</f>
        <v>33214</v>
      </c>
      <c r="W97" s="75">
        <f>IFERROR(VLOOKUP(C97,'PRICE LIST'!E:Z,15,0),0)</f>
        <v>33214</v>
      </c>
      <c r="X97" s="75">
        <f>IFERROR(VLOOKUP(C97,'PRICE LIST'!E:Z,16,0),0)</f>
        <v>33214</v>
      </c>
      <c r="Y97" s="75">
        <f>IFERROR(VLOOKUP(C97,'PRICE LIST'!E:Z,17,0),0)</f>
        <v>33214</v>
      </c>
      <c r="Z97" s="75">
        <f>IFERROR(VLOOKUP(C97,'PRICE LIST'!E:Z,18,0),0)</f>
        <v>33214</v>
      </c>
      <c r="AA97" s="75">
        <f>IFERROR(VLOOKUP(C97,'PRICE LIST'!E:Z,19,0),0)</f>
        <v>33214</v>
      </c>
      <c r="AB97" s="180">
        <f t="shared" si="29"/>
        <v>2.1023381818642157</v>
      </c>
      <c r="AC97" s="180">
        <f t="shared" si="30"/>
        <v>2.1023381818642157</v>
      </c>
      <c r="AD97" s="180">
        <f t="shared" si="31"/>
        <v>2.1023381818642157</v>
      </c>
      <c r="AE97" s="180">
        <f t="shared" si="32"/>
        <v>2.1023381818642157</v>
      </c>
      <c r="AF97" s="180">
        <f t="shared" si="33"/>
        <v>2.1023381818642157</v>
      </c>
      <c r="AG97" s="180">
        <f t="shared" si="34"/>
        <v>2.1023381818642157</v>
      </c>
      <c r="AH97" s="180">
        <f t="shared" si="35"/>
        <v>2.1023381818642157</v>
      </c>
      <c r="AI97" s="180">
        <f t="shared" si="36"/>
        <v>2.1023381818642157</v>
      </c>
      <c r="AJ97" s="180">
        <f t="shared" si="37"/>
        <v>2.1023381818642157</v>
      </c>
      <c r="AK97" s="180">
        <f t="shared" si="38"/>
        <v>2.1023381818642157</v>
      </c>
      <c r="AL97" s="180">
        <f t="shared" si="39"/>
        <v>2.1023381818642157</v>
      </c>
      <c r="AM97" s="180">
        <f t="shared" si="40"/>
        <v>2.1023381818642157</v>
      </c>
      <c r="AN97" s="549"/>
      <c r="AO97" s="549">
        <v>1</v>
      </c>
      <c r="AP97" s="549"/>
      <c r="AQ97" s="549"/>
      <c r="AR97" s="549"/>
      <c r="AS97" s="549"/>
      <c r="AT97" s="549"/>
      <c r="AU97" s="549"/>
      <c r="AV97" s="549"/>
      <c r="AW97" s="549"/>
      <c r="AX97" s="549"/>
      <c r="AY97" s="549"/>
      <c r="AZ97" s="75">
        <f t="shared" si="41"/>
        <v>1</v>
      </c>
      <c r="BA97" s="77">
        <f t="shared" si="42"/>
        <v>8.3333333333333329E-2</v>
      </c>
      <c r="BB97" s="47"/>
      <c r="BC97" s="78">
        <f t="shared" si="43"/>
        <v>0</v>
      </c>
      <c r="BD97" s="78">
        <f t="shared" si="44"/>
        <v>2.1023381818642157</v>
      </c>
      <c r="BE97" s="78">
        <f t="shared" si="45"/>
        <v>0</v>
      </c>
      <c r="BF97" s="78">
        <f t="shared" si="46"/>
        <v>0</v>
      </c>
      <c r="BG97" s="78">
        <f t="shared" si="47"/>
        <v>0</v>
      </c>
      <c r="BH97" s="78">
        <f t="shared" si="48"/>
        <v>0</v>
      </c>
      <c r="BI97" s="78">
        <f t="shared" si="49"/>
        <v>0</v>
      </c>
      <c r="BJ97" s="78">
        <f t="shared" si="50"/>
        <v>0</v>
      </c>
      <c r="BK97" s="78">
        <f t="shared" si="51"/>
        <v>0</v>
      </c>
      <c r="BL97" s="78">
        <f t="shared" si="52"/>
        <v>0</v>
      </c>
      <c r="BM97" s="78">
        <f t="shared" si="53"/>
        <v>0</v>
      </c>
      <c r="BN97" s="78">
        <f t="shared" si="54"/>
        <v>0</v>
      </c>
      <c r="BO97" s="78">
        <f t="shared" si="55"/>
        <v>2.1023381818642157</v>
      </c>
      <c r="BP97" s="78">
        <f t="shared" si="56"/>
        <v>0.17519484848868463</v>
      </c>
    </row>
    <row r="98" spans="1:68">
      <c r="A98" s="79" t="s">
        <v>7127</v>
      </c>
      <c r="B98" s="74"/>
      <c r="C98" s="79" t="s">
        <v>11219</v>
      </c>
      <c r="D98" s="75" t="str">
        <f>INDEX('PRICE LIST'!$D:$D,MATCH(INSIDENTAL!C98,'PRICE LIST'!$E:$E,0))</f>
        <v>MATA BOR</v>
      </c>
      <c r="E98" s="919" t="str">
        <f>IFERROR(VLOOKUP(C98,'PRICE LIST'!E:M,2,0),0)</f>
        <v>MATA BOR BESI 5.8 NACHI</v>
      </c>
      <c r="F98" s="187" t="s">
        <v>12144</v>
      </c>
      <c r="G98" s="79" t="s">
        <v>109</v>
      </c>
      <c r="H98" s="919">
        <f>IFERROR(IF(G98="FOH",VLOOKUP(C98,'PRICE LIST'!E:Z,20,0),IF(G98="OPEX",VLOOKUP(C98,'PRICE LIST'!E:Z,21,0),0)),0)</f>
        <v>0</v>
      </c>
      <c r="I98" s="919">
        <f>IFERROR(IF(G98="FOH",VLOOKUP(H98,'PRICE LIST'!X:Z,3,0),IF(G98="OPEX",VLOOKUP(H98,'PRICE LIST'!Y:Z,2,0),0)),0)</f>
        <v>0</v>
      </c>
      <c r="J98" s="79" t="s">
        <v>34</v>
      </c>
      <c r="K98" s="79" t="s">
        <v>183</v>
      </c>
      <c r="L98" s="75" t="str">
        <f>IFERROR(VLOOKUP(K98,BS:BV,3,0),0)</f>
        <v>ALL</v>
      </c>
      <c r="M98" s="75" t="str">
        <f>IFERROR(VLOOKUP(K98,BS:BV,4,0),0)</f>
        <v>ALL</v>
      </c>
      <c r="N98" s="75" t="str">
        <f>IFERROR(VLOOKUP(C98,'PRICE LIST'!E:M,3,0),0)</f>
        <v>PCS</v>
      </c>
      <c r="O98" s="75" t="str">
        <f>IFERROR(VLOOKUP(C98,'PRICE LIST'!E:M,5,0),0)</f>
        <v>IDR</v>
      </c>
      <c r="P98" s="927">
        <f>IFERROR(VLOOKUP(C98,'PRICE LIST'!E:Z,8,0),0)</f>
        <v>45100</v>
      </c>
      <c r="Q98" s="75">
        <f>IFERROR(VLOOKUP(C98,'PRICE LIST'!E:Z,9,0),0)</f>
        <v>45100</v>
      </c>
      <c r="R98" s="75">
        <f>IFERROR(VLOOKUP(C98,'PRICE LIST'!E:Z,10,0),0)</f>
        <v>45100</v>
      </c>
      <c r="S98" s="75">
        <f>IFERROR(VLOOKUP(C98,'PRICE LIST'!E:Z,11,0),0)</f>
        <v>45100</v>
      </c>
      <c r="T98" s="75">
        <f>IFERROR(VLOOKUP(C98,'PRICE LIST'!E:Z,12,0),0)</f>
        <v>45100</v>
      </c>
      <c r="U98" s="75">
        <f>IFERROR(VLOOKUP(C98,'PRICE LIST'!E:Z,13,0),0)</f>
        <v>45100</v>
      </c>
      <c r="V98" s="75">
        <f>IFERROR(VLOOKUP(C98,'PRICE LIST'!E:Z,14,0),0)</f>
        <v>45540</v>
      </c>
      <c r="W98" s="75">
        <f>IFERROR(VLOOKUP(C98,'PRICE LIST'!E:Z,15,0),0)</f>
        <v>45540</v>
      </c>
      <c r="X98" s="75">
        <f>IFERROR(VLOOKUP(C98,'PRICE LIST'!E:Z,16,0),0)</f>
        <v>45540</v>
      </c>
      <c r="Y98" s="75">
        <f>IFERROR(VLOOKUP(C98,'PRICE LIST'!E:Z,17,0),0)</f>
        <v>45540</v>
      </c>
      <c r="Z98" s="75">
        <f>IFERROR(VLOOKUP(C98,'PRICE LIST'!E:Z,18,0),0)</f>
        <v>45540</v>
      </c>
      <c r="AA98" s="75">
        <f>IFERROR(VLOOKUP(C98,'PRICE LIST'!E:Z,19,0),0)</f>
        <v>45540</v>
      </c>
      <c r="AB98" s="180">
        <f t="shared" si="29"/>
        <v>2.854683326370691</v>
      </c>
      <c r="AC98" s="180">
        <f t="shared" si="30"/>
        <v>2.854683326370691</v>
      </c>
      <c r="AD98" s="180">
        <f t="shared" si="31"/>
        <v>2.854683326370691</v>
      </c>
      <c r="AE98" s="180">
        <f t="shared" si="32"/>
        <v>2.854683326370691</v>
      </c>
      <c r="AF98" s="180">
        <f t="shared" si="33"/>
        <v>2.854683326370691</v>
      </c>
      <c r="AG98" s="180">
        <f t="shared" si="34"/>
        <v>2.854683326370691</v>
      </c>
      <c r="AH98" s="180">
        <f t="shared" si="35"/>
        <v>2.8825338954084541</v>
      </c>
      <c r="AI98" s="180">
        <f t="shared" si="36"/>
        <v>2.8825338954084541</v>
      </c>
      <c r="AJ98" s="180">
        <f t="shared" si="37"/>
        <v>2.8825338954084541</v>
      </c>
      <c r="AK98" s="180">
        <f t="shared" si="38"/>
        <v>2.8825338954084541</v>
      </c>
      <c r="AL98" s="180">
        <f t="shared" si="39"/>
        <v>2.8825338954084541</v>
      </c>
      <c r="AM98" s="180">
        <f t="shared" si="40"/>
        <v>2.8825338954084541</v>
      </c>
      <c r="AN98" s="549"/>
      <c r="AO98" s="549">
        <v>1</v>
      </c>
      <c r="AP98" s="549"/>
      <c r="AQ98" s="549"/>
      <c r="AR98" s="549"/>
      <c r="AS98" s="549"/>
      <c r="AT98" s="549"/>
      <c r="AU98" s="549"/>
      <c r="AV98" s="549"/>
      <c r="AW98" s="549"/>
      <c r="AX98" s="549"/>
      <c r="AY98" s="549"/>
      <c r="AZ98" s="75">
        <f t="shared" si="41"/>
        <v>1</v>
      </c>
      <c r="BA98" s="77">
        <f t="shared" si="42"/>
        <v>8.3333333333333329E-2</v>
      </c>
      <c r="BB98" s="47"/>
      <c r="BC98" s="78">
        <f t="shared" si="43"/>
        <v>0</v>
      </c>
      <c r="BD98" s="78">
        <f t="shared" si="44"/>
        <v>2.854683326370691</v>
      </c>
      <c r="BE98" s="78">
        <f t="shared" si="45"/>
        <v>0</v>
      </c>
      <c r="BF98" s="78">
        <f t="shared" si="46"/>
        <v>0</v>
      </c>
      <c r="BG98" s="78">
        <f t="shared" si="47"/>
        <v>0</v>
      </c>
      <c r="BH98" s="78">
        <f t="shared" si="48"/>
        <v>0</v>
      </c>
      <c r="BI98" s="78">
        <f t="shared" si="49"/>
        <v>0</v>
      </c>
      <c r="BJ98" s="78">
        <f t="shared" si="50"/>
        <v>0</v>
      </c>
      <c r="BK98" s="78">
        <f t="shared" si="51"/>
        <v>0</v>
      </c>
      <c r="BL98" s="78">
        <f t="shared" si="52"/>
        <v>0</v>
      </c>
      <c r="BM98" s="78">
        <f t="shared" si="53"/>
        <v>0</v>
      </c>
      <c r="BN98" s="78">
        <f t="shared" si="54"/>
        <v>0</v>
      </c>
      <c r="BO98" s="78">
        <f t="shared" si="55"/>
        <v>2.854683326370691</v>
      </c>
      <c r="BP98" s="78">
        <f t="shared" si="56"/>
        <v>0.23789027719755759</v>
      </c>
    </row>
    <row r="99" spans="1:68">
      <c r="A99" s="79" t="s">
        <v>7127</v>
      </c>
      <c r="B99" s="74"/>
      <c r="C99" s="79" t="s">
        <v>11220</v>
      </c>
      <c r="D99" s="75" t="str">
        <f>INDEX('PRICE LIST'!$D:$D,MATCH(INSIDENTAL!C99,'PRICE LIST'!$E:$E,0))</f>
        <v>MATA BOR</v>
      </c>
      <c r="E99" s="919" t="str">
        <f>IFERROR(VLOOKUP(C99,'PRICE LIST'!E:M,2,0),0)</f>
        <v>MATA BOR BESI 7.0 NACHI</v>
      </c>
      <c r="F99" s="187" t="s">
        <v>12144</v>
      </c>
      <c r="G99" s="79" t="s">
        <v>109</v>
      </c>
      <c r="H99" s="919">
        <f>IFERROR(IF(G99="FOH",VLOOKUP(C99,'PRICE LIST'!E:Z,20,0),IF(G99="OPEX",VLOOKUP(C99,'PRICE LIST'!E:Z,21,0),0)),0)</f>
        <v>0</v>
      </c>
      <c r="I99" s="919">
        <f>IFERROR(IF(G99="FOH",VLOOKUP(H99,'PRICE LIST'!X:Z,3,0),IF(G99="OPEX",VLOOKUP(H99,'PRICE LIST'!Y:Z,2,0),0)),0)</f>
        <v>0</v>
      </c>
      <c r="J99" s="79" t="s">
        <v>34</v>
      </c>
      <c r="K99" s="79" t="s">
        <v>183</v>
      </c>
      <c r="L99" s="75" t="str">
        <f>IFERROR(VLOOKUP(K99,BS:BV,3,0),0)</f>
        <v>ALL</v>
      </c>
      <c r="M99" s="75" t="str">
        <f>IFERROR(VLOOKUP(K99,BS:BV,4,0),0)</f>
        <v>ALL</v>
      </c>
      <c r="N99" s="75" t="str">
        <f>IFERROR(VLOOKUP(C99,'PRICE LIST'!E:M,3,0),0)</f>
        <v>PCS</v>
      </c>
      <c r="O99" s="75" t="str">
        <f>IFERROR(VLOOKUP(C99,'PRICE LIST'!E:M,5,0),0)</f>
        <v>IDR</v>
      </c>
      <c r="P99" s="927">
        <f>IFERROR(VLOOKUP(C99,'PRICE LIST'!E:Z,8,0),0)</f>
        <v>46582</v>
      </c>
      <c r="Q99" s="75">
        <f>IFERROR(VLOOKUP(C99,'PRICE LIST'!E:Z,9,0),0)</f>
        <v>46582</v>
      </c>
      <c r="R99" s="75">
        <f>IFERROR(VLOOKUP(C99,'PRICE LIST'!E:Z,10,0),0)</f>
        <v>46582</v>
      </c>
      <c r="S99" s="75">
        <f>IFERROR(VLOOKUP(C99,'PRICE LIST'!E:Z,11,0),0)</f>
        <v>46582</v>
      </c>
      <c r="T99" s="75">
        <f>IFERROR(VLOOKUP(C99,'PRICE LIST'!E:Z,12,0),0)</f>
        <v>46582</v>
      </c>
      <c r="U99" s="75">
        <f>IFERROR(VLOOKUP(C99,'PRICE LIST'!E:Z,13,0),0)</f>
        <v>46582</v>
      </c>
      <c r="V99" s="75">
        <f>IFERROR(VLOOKUP(C99,'PRICE LIST'!E:Z,14,0),0)</f>
        <v>46582</v>
      </c>
      <c r="W99" s="75">
        <f>IFERROR(VLOOKUP(C99,'PRICE LIST'!E:Z,15,0),0)</f>
        <v>46582</v>
      </c>
      <c r="X99" s="75">
        <f>IFERROR(VLOOKUP(C99,'PRICE LIST'!E:Z,16,0),0)</f>
        <v>46582</v>
      </c>
      <c r="Y99" s="75">
        <f>IFERROR(VLOOKUP(C99,'PRICE LIST'!E:Z,17,0),0)</f>
        <v>46582</v>
      </c>
      <c r="Z99" s="75">
        <f>IFERROR(VLOOKUP(C99,'PRICE LIST'!E:Z,18,0),0)</f>
        <v>46582</v>
      </c>
      <c r="AA99" s="75">
        <f>IFERROR(VLOOKUP(C99,'PRICE LIST'!E:Z,19,0),0)</f>
        <v>46582</v>
      </c>
      <c r="AB99" s="180">
        <f t="shared" si="29"/>
        <v>2.9484891066297014</v>
      </c>
      <c r="AC99" s="180">
        <f t="shared" si="30"/>
        <v>2.9484891066297014</v>
      </c>
      <c r="AD99" s="180">
        <f t="shared" si="31"/>
        <v>2.9484891066297014</v>
      </c>
      <c r="AE99" s="180">
        <f t="shared" si="32"/>
        <v>2.9484891066297014</v>
      </c>
      <c r="AF99" s="180">
        <f t="shared" si="33"/>
        <v>2.9484891066297014</v>
      </c>
      <c r="AG99" s="180">
        <f t="shared" si="34"/>
        <v>2.9484891066297014</v>
      </c>
      <c r="AH99" s="180">
        <f t="shared" si="35"/>
        <v>2.9484891066297014</v>
      </c>
      <c r="AI99" s="180">
        <f t="shared" si="36"/>
        <v>2.9484891066297014</v>
      </c>
      <c r="AJ99" s="180">
        <f t="shared" si="37"/>
        <v>2.9484891066297014</v>
      </c>
      <c r="AK99" s="180">
        <f t="shared" si="38"/>
        <v>2.9484891066297014</v>
      </c>
      <c r="AL99" s="180">
        <f t="shared" si="39"/>
        <v>2.9484891066297014</v>
      </c>
      <c r="AM99" s="180">
        <f t="shared" si="40"/>
        <v>2.9484891066297014</v>
      </c>
      <c r="AN99" s="549"/>
      <c r="AO99" s="549">
        <v>1</v>
      </c>
      <c r="AP99" s="549"/>
      <c r="AQ99" s="549"/>
      <c r="AR99" s="549"/>
      <c r="AS99" s="549"/>
      <c r="AT99" s="549"/>
      <c r="AU99" s="549"/>
      <c r="AV99" s="549"/>
      <c r="AW99" s="549"/>
      <c r="AX99" s="549"/>
      <c r="AY99" s="549"/>
      <c r="AZ99" s="75">
        <f t="shared" si="41"/>
        <v>1</v>
      </c>
      <c r="BA99" s="77">
        <f t="shared" si="42"/>
        <v>8.3333333333333329E-2</v>
      </c>
      <c r="BB99" s="47"/>
      <c r="BC99" s="78">
        <f t="shared" si="43"/>
        <v>0</v>
      </c>
      <c r="BD99" s="78">
        <f t="shared" si="44"/>
        <v>2.9484891066297014</v>
      </c>
      <c r="BE99" s="78">
        <f t="shared" si="45"/>
        <v>0</v>
      </c>
      <c r="BF99" s="78">
        <f t="shared" si="46"/>
        <v>0</v>
      </c>
      <c r="BG99" s="78">
        <f t="shared" si="47"/>
        <v>0</v>
      </c>
      <c r="BH99" s="78">
        <f t="shared" si="48"/>
        <v>0</v>
      </c>
      <c r="BI99" s="78">
        <f t="shared" si="49"/>
        <v>0</v>
      </c>
      <c r="BJ99" s="78">
        <f t="shared" si="50"/>
        <v>0</v>
      </c>
      <c r="BK99" s="78">
        <f t="shared" si="51"/>
        <v>0</v>
      </c>
      <c r="BL99" s="78">
        <f t="shared" si="52"/>
        <v>0</v>
      </c>
      <c r="BM99" s="78">
        <f t="shared" si="53"/>
        <v>0</v>
      </c>
      <c r="BN99" s="78">
        <f t="shared" si="54"/>
        <v>0</v>
      </c>
      <c r="BO99" s="78">
        <f t="shared" si="55"/>
        <v>2.9484891066297014</v>
      </c>
      <c r="BP99" s="78">
        <f t="shared" si="56"/>
        <v>0.24570742555247513</v>
      </c>
    </row>
    <row r="100" spans="1:68">
      <c r="A100" s="79" t="s">
        <v>7127</v>
      </c>
      <c r="B100" s="74"/>
      <c r="C100" s="79" t="s">
        <v>11221</v>
      </c>
      <c r="D100" s="75" t="str">
        <f>INDEX('PRICE LIST'!$D:$D,MATCH(INSIDENTAL!C100,'PRICE LIST'!$E:$E,0))</f>
        <v>MATA BOR</v>
      </c>
      <c r="E100" s="919" t="str">
        <f>IFERROR(VLOOKUP(C100,'PRICE LIST'!E:M,2,0),0)</f>
        <v>MATA BOR BESI 8.0 NACHI</v>
      </c>
      <c r="F100" s="187" t="s">
        <v>12144</v>
      </c>
      <c r="G100" s="79" t="s">
        <v>109</v>
      </c>
      <c r="H100" s="919">
        <f>IFERROR(IF(G100="FOH",VLOOKUP(C100,'PRICE LIST'!E:Z,20,0),IF(G100="OPEX",VLOOKUP(C100,'PRICE LIST'!E:Z,21,0),0)),0)</f>
        <v>0</v>
      </c>
      <c r="I100" s="919">
        <f>IFERROR(IF(G100="FOH",VLOOKUP(H100,'PRICE LIST'!X:Z,3,0),IF(G100="OPEX",VLOOKUP(H100,'PRICE LIST'!Y:Z,2,0),0)),0)</f>
        <v>0</v>
      </c>
      <c r="J100" s="79" t="s">
        <v>34</v>
      </c>
      <c r="K100" s="79" t="s">
        <v>183</v>
      </c>
      <c r="L100" s="75" t="str">
        <f>IFERROR(VLOOKUP(K100,BS:BV,3,0),0)</f>
        <v>ALL</v>
      </c>
      <c r="M100" s="75" t="str">
        <f>IFERROR(VLOOKUP(K100,BS:BV,4,0),0)</f>
        <v>ALL</v>
      </c>
      <c r="N100" s="75" t="str">
        <f>IFERROR(VLOOKUP(C100,'PRICE LIST'!E:M,3,0),0)</f>
        <v>PCS</v>
      </c>
      <c r="O100" s="75" t="str">
        <f>IFERROR(VLOOKUP(C100,'PRICE LIST'!E:M,5,0),0)</f>
        <v>IDR</v>
      </c>
      <c r="P100" s="927">
        <f>IFERROR(VLOOKUP(C100,'PRICE LIST'!E:Z,8,0),0)</f>
        <v>59748</v>
      </c>
      <c r="Q100" s="75">
        <f>IFERROR(VLOOKUP(C100,'PRICE LIST'!E:Z,9,0),0)</f>
        <v>59748</v>
      </c>
      <c r="R100" s="75">
        <f>IFERROR(VLOOKUP(C100,'PRICE LIST'!E:Z,10,0),0)</f>
        <v>59748</v>
      </c>
      <c r="S100" s="75">
        <f>IFERROR(VLOOKUP(C100,'PRICE LIST'!E:Z,11,0),0)</f>
        <v>59748</v>
      </c>
      <c r="T100" s="75">
        <f>IFERROR(VLOOKUP(C100,'PRICE LIST'!E:Z,12,0),0)</f>
        <v>59748</v>
      </c>
      <c r="U100" s="75">
        <f>IFERROR(VLOOKUP(C100,'PRICE LIST'!E:Z,13,0),0)</f>
        <v>59748</v>
      </c>
      <c r="V100" s="75">
        <f>IFERROR(VLOOKUP(C100,'PRICE LIST'!E:Z,14,0),0)</f>
        <v>62564</v>
      </c>
      <c r="W100" s="75">
        <f>IFERROR(VLOOKUP(C100,'PRICE LIST'!E:Z,15,0),0)</f>
        <v>62564</v>
      </c>
      <c r="X100" s="75">
        <f>IFERROR(VLOOKUP(C100,'PRICE LIST'!E:Z,16,0),0)</f>
        <v>62564</v>
      </c>
      <c r="Y100" s="75">
        <f>IFERROR(VLOOKUP(C100,'PRICE LIST'!E:Z,17,0),0)</f>
        <v>62564</v>
      </c>
      <c r="Z100" s="75">
        <f>IFERROR(VLOOKUP(C100,'PRICE LIST'!E:Z,18,0),0)</f>
        <v>62564</v>
      </c>
      <c r="AA100" s="75">
        <f>IFERROR(VLOOKUP(C100,'PRICE LIST'!E:Z,19,0),0)</f>
        <v>62564</v>
      </c>
      <c r="AB100" s="180">
        <f t="shared" si="29"/>
        <v>3.7818540883369414</v>
      </c>
      <c r="AC100" s="180">
        <f t="shared" si="30"/>
        <v>3.7818540883369414</v>
      </c>
      <c r="AD100" s="180">
        <f t="shared" si="31"/>
        <v>3.7818540883369414</v>
      </c>
      <c r="AE100" s="180">
        <f t="shared" si="32"/>
        <v>3.7818540883369414</v>
      </c>
      <c r="AF100" s="180">
        <f t="shared" si="33"/>
        <v>3.7818540883369414</v>
      </c>
      <c r="AG100" s="180">
        <f t="shared" si="34"/>
        <v>3.7818540883369414</v>
      </c>
      <c r="AH100" s="180">
        <f t="shared" si="35"/>
        <v>3.9600977301786235</v>
      </c>
      <c r="AI100" s="180">
        <f t="shared" si="36"/>
        <v>3.9600977301786235</v>
      </c>
      <c r="AJ100" s="180">
        <f t="shared" si="37"/>
        <v>3.9600977301786235</v>
      </c>
      <c r="AK100" s="180">
        <f t="shared" si="38"/>
        <v>3.9600977301786235</v>
      </c>
      <c r="AL100" s="180">
        <f t="shared" si="39"/>
        <v>3.9600977301786235</v>
      </c>
      <c r="AM100" s="180">
        <f t="shared" si="40"/>
        <v>3.9600977301786235</v>
      </c>
      <c r="AN100" s="549"/>
      <c r="AO100" s="549">
        <v>1</v>
      </c>
      <c r="AP100" s="549"/>
      <c r="AQ100" s="549"/>
      <c r="AR100" s="549"/>
      <c r="AS100" s="549"/>
      <c r="AT100" s="549"/>
      <c r="AU100" s="549"/>
      <c r="AV100" s="549"/>
      <c r="AW100" s="549"/>
      <c r="AX100" s="549"/>
      <c r="AY100" s="549"/>
      <c r="AZ100" s="75">
        <f t="shared" si="41"/>
        <v>1</v>
      </c>
      <c r="BA100" s="77">
        <f t="shared" si="42"/>
        <v>8.3333333333333329E-2</v>
      </c>
      <c r="BB100" s="47"/>
      <c r="BC100" s="78">
        <f t="shared" si="43"/>
        <v>0</v>
      </c>
      <c r="BD100" s="78">
        <f t="shared" si="44"/>
        <v>3.7818540883369414</v>
      </c>
      <c r="BE100" s="78">
        <f t="shared" si="45"/>
        <v>0</v>
      </c>
      <c r="BF100" s="78">
        <f t="shared" si="46"/>
        <v>0</v>
      </c>
      <c r="BG100" s="78">
        <f t="shared" si="47"/>
        <v>0</v>
      </c>
      <c r="BH100" s="78">
        <f t="shared" si="48"/>
        <v>0</v>
      </c>
      <c r="BI100" s="78">
        <f t="shared" si="49"/>
        <v>0</v>
      </c>
      <c r="BJ100" s="78">
        <f t="shared" si="50"/>
        <v>0</v>
      </c>
      <c r="BK100" s="78">
        <f t="shared" si="51"/>
        <v>0</v>
      </c>
      <c r="BL100" s="78">
        <f t="shared" si="52"/>
        <v>0</v>
      </c>
      <c r="BM100" s="78">
        <f t="shared" si="53"/>
        <v>0</v>
      </c>
      <c r="BN100" s="78">
        <f t="shared" si="54"/>
        <v>0</v>
      </c>
      <c r="BO100" s="78">
        <f t="shared" si="55"/>
        <v>3.7818540883369414</v>
      </c>
      <c r="BP100" s="78">
        <f t="shared" si="56"/>
        <v>0.31515450736141176</v>
      </c>
    </row>
    <row r="101" spans="1:68">
      <c r="A101" s="79" t="s">
        <v>7127</v>
      </c>
      <c r="B101" s="74"/>
      <c r="C101" s="79" t="s">
        <v>11222</v>
      </c>
      <c r="D101" s="75" t="str">
        <f>INDEX('PRICE LIST'!$D:$D,MATCH(INSIDENTAL!C101,'PRICE LIST'!$E:$E,0))</f>
        <v>MATA BOR</v>
      </c>
      <c r="E101" s="919" t="str">
        <f>IFERROR(VLOOKUP(C101,'PRICE LIST'!E:M,2,0),0)</f>
        <v>MATA BOR BESI 9.0 NACHI</v>
      </c>
      <c r="F101" s="187" t="s">
        <v>12144</v>
      </c>
      <c r="G101" s="79" t="s">
        <v>109</v>
      </c>
      <c r="H101" s="919">
        <f>IFERROR(IF(G101="FOH",VLOOKUP(C101,'PRICE LIST'!E:Z,20,0),IF(G101="OPEX",VLOOKUP(C101,'PRICE LIST'!E:Z,21,0),0)),0)</f>
        <v>0</v>
      </c>
      <c r="I101" s="919">
        <f>IFERROR(IF(G101="FOH",VLOOKUP(H101,'PRICE LIST'!X:Z,3,0),IF(G101="OPEX",VLOOKUP(H101,'PRICE LIST'!Y:Z,2,0),0)),0)</f>
        <v>0</v>
      </c>
      <c r="J101" s="79" t="s">
        <v>34</v>
      </c>
      <c r="K101" s="79" t="s">
        <v>183</v>
      </c>
      <c r="L101" s="75" t="str">
        <f>IFERROR(VLOOKUP(K101,BS:BV,3,0),0)</f>
        <v>ALL</v>
      </c>
      <c r="M101" s="75" t="str">
        <f>IFERROR(VLOOKUP(K101,BS:BV,4,0),0)</f>
        <v>ALL</v>
      </c>
      <c r="N101" s="75" t="str">
        <f>IFERROR(VLOOKUP(C101,'PRICE LIST'!E:M,3,0),0)</f>
        <v>PCS</v>
      </c>
      <c r="O101" s="75" t="str">
        <f>IFERROR(VLOOKUP(C101,'PRICE LIST'!E:M,5,0),0)</f>
        <v>IDR</v>
      </c>
      <c r="P101" s="927">
        <f>IFERROR(VLOOKUP(C101,'PRICE LIST'!E:Z,8,0),0)</f>
        <v>74712</v>
      </c>
      <c r="Q101" s="75">
        <f>IFERROR(VLOOKUP(C101,'PRICE LIST'!E:Z,9,0),0)</f>
        <v>74712</v>
      </c>
      <c r="R101" s="75">
        <f>IFERROR(VLOOKUP(C101,'PRICE LIST'!E:Z,10,0),0)</f>
        <v>74712</v>
      </c>
      <c r="S101" s="75">
        <f>IFERROR(VLOOKUP(C101,'PRICE LIST'!E:Z,11,0),0)</f>
        <v>74712</v>
      </c>
      <c r="T101" s="75">
        <f>IFERROR(VLOOKUP(C101,'PRICE LIST'!E:Z,12,0),0)</f>
        <v>74712</v>
      </c>
      <c r="U101" s="75">
        <f>IFERROR(VLOOKUP(C101,'PRICE LIST'!E:Z,13,0),0)</f>
        <v>74712</v>
      </c>
      <c r="V101" s="75">
        <f>IFERROR(VLOOKUP(C101,'PRICE LIST'!E:Z,14,0),0)</f>
        <v>75616</v>
      </c>
      <c r="W101" s="75">
        <f>IFERROR(VLOOKUP(C101,'PRICE LIST'!E:Z,15,0),0)</f>
        <v>75616</v>
      </c>
      <c r="X101" s="75">
        <f>IFERROR(VLOOKUP(C101,'PRICE LIST'!E:Z,16,0),0)</f>
        <v>75616</v>
      </c>
      <c r="Y101" s="75">
        <f>IFERROR(VLOOKUP(C101,'PRICE LIST'!E:Z,17,0),0)</f>
        <v>75616</v>
      </c>
      <c r="Z101" s="75">
        <f>IFERROR(VLOOKUP(C101,'PRICE LIST'!E:Z,18,0),0)</f>
        <v>75616</v>
      </c>
      <c r="AA101" s="75">
        <f>IFERROR(VLOOKUP(C101,'PRICE LIST'!E:Z,19,0),0)</f>
        <v>75616</v>
      </c>
      <c r="AB101" s="180">
        <f t="shared" si="29"/>
        <v>4.72902662261213</v>
      </c>
      <c r="AC101" s="180">
        <f t="shared" si="30"/>
        <v>4.72902662261213</v>
      </c>
      <c r="AD101" s="180">
        <f t="shared" si="31"/>
        <v>4.72902662261213</v>
      </c>
      <c r="AE101" s="180">
        <f t="shared" si="32"/>
        <v>4.72902662261213</v>
      </c>
      <c r="AF101" s="180">
        <f t="shared" si="33"/>
        <v>4.72902662261213</v>
      </c>
      <c r="AG101" s="180">
        <f t="shared" si="34"/>
        <v>4.72902662261213</v>
      </c>
      <c r="AH101" s="180">
        <f t="shared" si="35"/>
        <v>4.7862468826351705</v>
      </c>
      <c r="AI101" s="180">
        <f t="shared" si="36"/>
        <v>4.7862468826351705</v>
      </c>
      <c r="AJ101" s="180">
        <f t="shared" si="37"/>
        <v>4.7862468826351705</v>
      </c>
      <c r="AK101" s="180">
        <f t="shared" si="38"/>
        <v>4.7862468826351705</v>
      </c>
      <c r="AL101" s="180">
        <f t="shared" si="39"/>
        <v>4.7862468826351705</v>
      </c>
      <c r="AM101" s="180">
        <f t="shared" si="40"/>
        <v>4.7862468826351705</v>
      </c>
      <c r="AN101" s="549"/>
      <c r="AO101" s="549">
        <v>1</v>
      </c>
      <c r="AP101" s="549"/>
      <c r="AQ101" s="549"/>
      <c r="AR101" s="549"/>
      <c r="AS101" s="549"/>
      <c r="AT101" s="549"/>
      <c r="AU101" s="549"/>
      <c r="AV101" s="549"/>
      <c r="AW101" s="549"/>
      <c r="AX101" s="549"/>
      <c r="AY101" s="549"/>
      <c r="AZ101" s="75">
        <f t="shared" si="41"/>
        <v>1</v>
      </c>
      <c r="BA101" s="77">
        <f t="shared" si="42"/>
        <v>8.3333333333333329E-2</v>
      </c>
      <c r="BB101" s="47"/>
      <c r="BC101" s="78">
        <f t="shared" si="43"/>
        <v>0</v>
      </c>
      <c r="BD101" s="78">
        <f t="shared" si="44"/>
        <v>4.72902662261213</v>
      </c>
      <c r="BE101" s="78">
        <f t="shared" si="45"/>
        <v>0</v>
      </c>
      <c r="BF101" s="78">
        <f t="shared" si="46"/>
        <v>0</v>
      </c>
      <c r="BG101" s="78">
        <f t="shared" si="47"/>
        <v>0</v>
      </c>
      <c r="BH101" s="78">
        <f t="shared" si="48"/>
        <v>0</v>
      </c>
      <c r="BI101" s="78">
        <f t="shared" si="49"/>
        <v>0</v>
      </c>
      <c r="BJ101" s="78">
        <f t="shared" si="50"/>
        <v>0</v>
      </c>
      <c r="BK101" s="78">
        <f t="shared" si="51"/>
        <v>0</v>
      </c>
      <c r="BL101" s="78">
        <f t="shared" si="52"/>
        <v>0</v>
      </c>
      <c r="BM101" s="78">
        <f t="shared" si="53"/>
        <v>0</v>
      </c>
      <c r="BN101" s="78">
        <f t="shared" si="54"/>
        <v>0</v>
      </c>
      <c r="BO101" s="78">
        <f t="shared" si="55"/>
        <v>4.72902662261213</v>
      </c>
      <c r="BP101" s="78">
        <f t="shared" si="56"/>
        <v>0.39408555188434419</v>
      </c>
    </row>
    <row r="102" spans="1:68">
      <c r="A102" s="79" t="s">
        <v>7127</v>
      </c>
      <c r="B102" s="74"/>
      <c r="C102" s="79" t="s">
        <v>11223</v>
      </c>
      <c r="D102" s="75" t="str">
        <f>INDEX('PRICE LIST'!$D:$D,MATCH(INSIDENTAL!C102,'PRICE LIST'!$E:$E,0))</f>
        <v>MATA BOR</v>
      </c>
      <c r="E102" s="919" t="str">
        <f>IFERROR(VLOOKUP(C102,'PRICE LIST'!E:M,2,0),0)</f>
        <v>MATA BOR BESI 10.0 NACHI</v>
      </c>
      <c r="F102" s="187" t="s">
        <v>12144</v>
      </c>
      <c r="G102" s="79" t="s">
        <v>109</v>
      </c>
      <c r="H102" s="919">
        <f>IFERROR(IF(G102="FOH",VLOOKUP(C102,'PRICE LIST'!E:Z,20,0),IF(G102="OPEX",VLOOKUP(C102,'PRICE LIST'!E:Z,21,0),0)),0)</f>
        <v>0</v>
      </c>
      <c r="I102" s="919">
        <f>IFERROR(IF(G102="FOH",VLOOKUP(H102,'PRICE LIST'!X:Z,3,0),IF(G102="OPEX",VLOOKUP(H102,'PRICE LIST'!Y:Z,2,0),0)),0)</f>
        <v>0</v>
      </c>
      <c r="J102" s="79" t="s">
        <v>34</v>
      </c>
      <c r="K102" s="79" t="s">
        <v>183</v>
      </c>
      <c r="L102" s="75" t="str">
        <f>IFERROR(VLOOKUP(K102,BS:BV,3,0),0)</f>
        <v>ALL</v>
      </c>
      <c r="M102" s="75" t="str">
        <f>IFERROR(VLOOKUP(K102,BS:BV,4,0),0)</f>
        <v>ALL</v>
      </c>
      <c r="N102" s="75" t="str">
        <f>IFERROR(VLOOKUP(C102,'PRICE LIST'!E:M,3,0),0)</f>
        <v>PCS</v>
      </c>
      <c r="O102" s="75" t="str">
        <f>IFERROR(VLOOKUP(C102,'PRICE LIST'!E:M,5,0),0)</f>
        <v>IDR</v>
      </c>
      <c r="P102" s="927">
        <f>IFERROR(VLOOKUP(C102,'PRICE LIST'!E:Z,8,0),0)</f>
        <v>97605</v>
      </c>
      <c r="Q102" s="75">
        <f>IFERROR(VLOOKUP(C102,'PRICE LIST'!E:Z,9,0),0)</f>
        <v>97605</v>
      </c>
      <c r="R102" s="75">
        <f>IFERROR(VLOOKUP(C102,'PRICE LIST'!E:Z,10,0),0)</f>
        <v>97605</v>
      </c>
      <c r="S102" s="75">
        <f>IFERROR(VLOOKUP(C102,'PRICE LIST'!E:Z,11,0),0)</f>
        <v>97605</v>
      </c>
      <c r="T102" s="75">
        <f>IFERROR(VLOOKUP(C102,'PRICE LIST'!E:Z,12,0),0)</f>
        <v>97605</v>
      </c>
      <c r="U102" s="75">
        <f>IFERROR(VLOOKUP(C102,'PRICE LIST'!E:Z,13,0),0)</f>
        <v>97605</v>
      </c>
      <c r="V102" s="75">
        <f>IFERROR(VLOOKUP(C102,'PRICE LIST'!E:Z,14,0),0)</f>
        <v>100640</v>
      </c>
      <c r="W102" s="75">
        <f>IFERROR(VLOOKUP(C102,'PRICE LIST'!E:Z,15,0),0)</f>
        <v>100640</v>
      </c>
      <c r="X102" s="75">
        <f>IFERROR(VLOOKUP(C102,'PRICE LIST'!E:Z,16,0),0)</f>
        <v>100640</v>
      </c>
      <c r="Y102" s="75">
        <f>IFERROR(VLOOKUP(C102,'PRICE LIST'!E:Z,17,0),0)</f>
        <v>100640</v>
      </c>
      <c r="Z102" s="75">
        <f>IFERROR(VLOOKUP(C102,'PRICE LIST'!E:Z,18,0),0)</f>
        <v>100640</v>
      </c>
      <c r="AA102" s="75">
        <f>IFERROR(VLOOKUP(C102,'PRICE LIST'!E:Z,19,0),0)</f>
        <v>100640</v>
      </c>
      <c r="AB102" s="180">
        <f t="shared" si="29"/>
        <v>6.1780790702973682</v>
      </c>
      <c r="AC102" s="180">
        <f t="shared" si="30"/>
        <v>6.1780790702973682</v>
      </c>
      <c r="AD102" s="180">
        <f t="shared" si="31"/>
        <v>6.1780790702973682</v>
      </c>
      <c r="AE102" s="180">
        <f t="shared" si="32"/>
        <v>6.1780790702973682</v>
      </c>
      <c r="AF102" s="180">
        <f t="shared" si="33"/>
        <v>6.1780790702973682</v>
      </c>
      <c r="AG102" s="180">
        <f t="shared" si="34"/>
        <v>6.1780790702973682</v>
      </c>
      <c r="AH102" s="180">
        <f t="shared" si="35"/>
        <v>6.3701846999101184</v>
      </c>
      <c r="AI102" s="180">
        <f t="shared" si="36"/>
        <v>6.3701846999101184</v>
      </c>
      <c r="AJ102" s="180">
        <f t="shared" si="37"/>
        <v>6.3701846999101184</v>
      </c>
      <c r="AK102" s="180">
        <f t="shared" si="38"/>
        <v>6.3701846999101184</v>
      </c>
      <c r="AL102" s="180">
        <f t="shared" si="39"/>
        <v>6.3701846999101184</v>
      </c>
      <c r="AM102" s="180">
        <f t="shared" si="40"/>
        <v>6.3701846999101184</v>
      </c>
      <c r="AN102" s="549"/>
      <c r="AO102" s="549">
        <v>1</v>
      </c>
      <c r="AP102" s="549"/>
      <c r="AQ102" s="549"/>
      <c r="AR102" s="549"/>
      <c r="AS102" s="549"/>
      <c r="AT102" s="549"/>
      <c r="AU102" s="549"/>
      <c r="AV102" s="549"/>
      <c r="AW102" s="549"/>
      <c r="AX102" s="549"/>
      <c r="AY102" s="549"/>
      <c r="AZ102" s="75">
        <f t="shared" si="41"/>
        <v>1</v>
      </c>
      <c r="BA102" s="77">
        <f t="shared" si="42"/>
        <v>8.3333333333333329E-2</v>
      </c>
      <c r="BB102" s="47"/>
      <c r="BC102" s="78">
        <f t="shared" si="43"/>
        <v>0</v>
      </c>
      <c r="BD102" s="78">
        <f t="shared" si="44"/>
        <v>6.1780790702973682</v>
      </c>
      <c r="BE102" s="78">
        <f t="shared" si="45"/>
        <v>0</v>
      </c>
      <c r="BF102" s="78">
        <f t="shared" si="46"/>
        <v>0</v>
      </c>
      <c r="BG102" s="78">
        <f t="shared" si="47"/>
        <v>0</v>
      </c>
      <c r="BH102" s="78">
        <f t="shared" si="48"/>
        <v>0</v>
      </c>
      <c r="BI102" s="78">
        <f t="shared" si="49"/>
        <v>0</v>
      </c>
      <c r="BJ102" s="78">
        <f t="shared" si="50"/>
        <v>0</v>
      </c>
      <c r="BK102" s="78">
        <f t="shared" si="51"/>
        <v>0</v>
      </c>
      <c r="BL102" s="78">
        <f t="shared" si="52"/>
        <v>0</v>
      </c>
      <c r="BM102" s="78">
        <f t="shared" si="53"/>
        <v>0</v>
      </c>
      <c r="BN102" s="78">
        <f t="shared" si="54"/>
        <v>0</v>
      </c>
      <c r="BO102" s="78">
        <f t="shared" si="55"/>
        <v>6.1780790702973682</v>
      </c>
      <c r="BP102" s="78">
        <f t="shared" si="56"/>
        <v>0.51483992252478072</v>
      </c>
    </row>
    <row r="103" spans="1:68">
      <c r="A103" s="79" t="s">
        <v>7127</v>
      </c>
      <c r="B103" s="74"/>
      <c r="C103" s="79" t="s">
        <v>11240</v>
      </c>
      <c r="D103" s="75" t="str">
        <f>INDEX('PRICE LIST'!$D:$D,MATCH(INSIDENTAL!C103,'PRICE LIST'!$E:$E,0))</f>
        <v>MATA BOR</v>
      </c>
      <c r="E103" s="919" t="str">
        <f>IFERROR(VLOOKUP(C103,'PRICE LIST'!E:M,2,0),0)</f>
        <v>MATA BOR BESI 2.0 NACHI</v>
      </c>
      <c r="F103" s="187" t="s">
        <v>12144</v>
      </c>
      <c r="G103" s="79" t="s">
        <v>109</v>
      </c>
      <c r="H103" s="919">
        <f>IFERROR(IF(G103="FOH",VLOOKUP(C103,'PRICE LIST'!E:Z,20,0),IF(G103="OPEX",VLOOKUP(C103,'PRICE LIST'!E:Z,21,0),0)),0)</f>
        <v>0</v>
      </c>
      <c r="I103" s="919">
        <f>IFERROR(IF(G103="FOH",VLOOKUP(H103,'PRICE LIST'!X:Z,3,0),IF(G103="OPEX",VLOOKUP(H103,'PRICE LIST'!Y:Z,2,0),0)),0)</f>
        <v>0</v>
      </c>
      <c r="J103" s="79" t="s">
        <v>34</v>
      </c>
      <c r="K103" s="79" t="s">
        <v>183</v>
      </c>
      <c r="L103" s="75" t="str">
        <f>IFERROR(VLOOKUP(K103,BS:BV,3,0),0)</f>
        <v>ALL</v>
      </c>
      <c r="M103" s="75" t="str">
        <f>IFERROR(VLOOKUP(K103,BS:BV,4,0),0)</f>
        <v>ALL</v>
      </c>
      <c r="N103" s="75" t="str">
        <f>IFERROR(VLOOKUP(C103,'PRICE LIST'!E:M,3,0),0)</f>
        <v>PCS</v>
      </c>
      <c r="O103" s="75" t="str">
        <f>IFERROR(VLOOKUP(C103,'PRICE LIST'!E:M,5,0),0)</f>
        <v>IDR</v>
      </c>
      <c r="P103" s="927">
        <f>IFERROR(VLOOKUP(C103,'PRICE LIST'!E:Z,8,0),0)</f>
        <v>15621</v>
      </c>
      <c r="Q103" s="75">
        <f>IFERROR(VLOOKUP(C103,'PRICE LIST'!E:Z,9,0),0)</f>
        <v>15621</v>
      </c>
      <c r="R103" s="75">
        <f>IFERROR(VLOOKUP(C103,'PRICE LIST'!E:Z,10,0),0)</f>
        <v>15621</v>
      </c>
      <c r="S103" s="75">
        <f>IFERROR(VLOOKUP(C103,'PRICE LIST'!E:Z,11,0),0)</f>
        <v>15621</v>
      </c>
      <c r="T103" s="75">
        <f>IFERROR(VLOOKUP(C103,'PRICE LIST'!E:Z,12,0),0)</f>
        <v>15621</v>
      </c>
      <c r="U103" s="75">
        <f>IFERROR(VLOOKUP(C103,'PRICE LIST'!E:Z,13,0),0)</f>
        <v>15621</v>
      </c>
      <c r="V103" s="75">
        <f>IFERROR(VLOOKUP(C103,'PRICE LIST'!E:Z,14,0),0)</f>
        <v>16328</v>
      </c>
      <c r="W103" s="75">
        <f>IFERROR(VLOOKUP(C103,'PRICE LIST'!E:Z,15,0),0)</f>
        <v>16328</v>
      </c>
      <c r="X103" s="75">
        <f>IFERROR(VLOOKUP(C103,'PRICE LIST'!E:Z,16,0),0)</f>
        <v>16328</v>
      </c>
      <c r="Y103" s="75">
        <f>IFERROR(VLOOKUP(C103,'PRICE LIST'!E:Z,17,0),0)</f>
        <v>16328</v>
      </c>
      <c r="Z103" s="75">
        <f>IFERROR(VLOOKUP(C103,'PRICE LIST'!E:Z,18,0),0)</f>
        <v>16328</v>
      </c>
      <c r="AA103" s="75">
        <f>IFERROR(VLOOKUP(C103,'PRICE LIST'!E:Z,19,0),0)</f>
        <v>16328</v>
      </c>
      <c r="AB103" s="180">
        <f t="shared" si="29"/>
        <v>0.98875849758839385</v>
      </c>
      <c r="AC103" s="180">
        <f t="shared" si="30"/>
        <v>0.98875849758839385</v>
      </c>
      <c r="AD103" s="180">
        <f t="shared" si="31"/>
        <v>0.98875849758839385</v>
      </c>
      <c r="AE103" s="180">
        <f t="shared" si="32"/>
        <v>0.98875849758839385</v>
      </c>
      <c r="AF103" s="180">
        <f t="shared" si="33"/>
        <v>0.98875849758839385</v>
      </c>
      <c r="AG103" s="180">
        <f t="shared" si="34"/>
        <v>0.98875849758839385</v>
      </c>
      <c r="AH103" s="180">
        <f t="shared" si="35"/>
        <v>1.0335092982922538</v>
      </c>
      <c r="AI103" s="180">
        <f t="shared" si="36"/>
        <v>1.0335092982922538</v>
      </c>
      <c r="AJ103" s="180">
        <f t="shared" si="37"/>
        <v>1.0335092982922538</v>
      </c>
      <c r="AK103" s="180">
        <f t="shared" si="38"/>
        <v>1.0335092982922538</v>
      </c>
      <c r="AL103" s="180">
        <f t="shared" si="39"/>
        <v>1.0335092982922538</v>
      </c>
      <c r="AM103" s="180">
        <f t="shared" si="40"/>
        <v>1.0335092982922538</v>
      </c>
      <c r="AN103" s="549"/>
      <c r="AO103" s="549">
        <v>2</v>
      </c>
      <c r="AP103" s="549"/>
      <c r="AQ103" s="549"/>
      <c r="AR103" s="549"/>
      <c r="AS103" s="549"/>
      <c r="AT103" s="549"/>
      <c r="AU103" s="549"/>
      <c r="AV103" s="549"/>
      <c r="AW103" s="549"/>
      <c r="AX103" s="549"/>
      <c r="AY103" s="549"/>
      <c r="AZ103" s="75">
        <f t="shared" si="41"/>
        <v>2</v>
      </c>
      <c r="BA103" s="77">
        <f t="shared" si="42"/>
        <v>0.16666666666666666</v>
      </c>
      <c r="BB103" s="47"/>
      <c r="BC103" s="78">
        <f t="shared" si="43"/>
        <v>0</v>
      </c>
      <c r="BD103" s="78">
        <f t="shared" si="44"/>
        <v>1.9775169951767877</v>
      </c>
      <c r="BE103" s="78">
        <f t="shared" si="45"/>
        <v>0</v>
      </c>
      <c r="BF103" s="78">
        <f t="shared" si="46"/>
        <v>0</v>
      </c>
      <c r="BG103" s="78">
        <f t="shared" si="47"/>
        <v>0</v>
      </c>
      <c r="BH103" s="78">
        <f t="shared" si="48"/>
        <v>0</v>
      </c>
      <c r="BI103" s="78">
        <f t="shared" si="49"/>
        <v>0</v>
      </c>
      <c r="BJ103" s="78">
        <f t="shared" si="50"/>
        <v>0</v>
      </c>
      <c r="BK103" s="78">
        <f t="shared" si="51"/>
        <v>0</v>
      </c>
      <c r="BL103" s="78">
        <f t="shared" si="52"/>
        <v>0</v>
      </c>
      <c r="BM103" s="78">
        <f t="shared" si="53"/>
        <v>0</v>
      </c>
      <c r="BN103" s="78">
        <f t="shared" si="54"/>
        <v>0</v>
      </c>
      <c r="BO103" s="78">
        <f t="shared" si="55"/>
        <v>1.9775169951767877</v>
      </c>
      <c r="BP103" s="78">
        <f t="shared" si="56"/>
        <v>0.16479308293139897</v>
      </c>
    </row>
    <row r="104" spans="1:68">
      <c r="A104" s="79" t="s">
        <v>7127</v>
      </c>
      <c r="B104" s="74"/>
      <c r="C104" s="79" t="s">
        <v>11241</v>
      </c>
      <c r="D104" s="75" t="str">
        <f>INDEX('PRICE LIST'!$D:$D,MATCH(INSIDENTAL!C104,'PRICE LIST'!$E:$E,0))</f>
        <v>MATA BOR</v>
      </c>
      <c r="E104" s="919" t="str">
        <f>IFERROR(VLOOKUP(C104,'PRICE LIST'!E:M,2,0),0)</f>
        <v>MATA BOR BESI 2.8 NACHI</v>
      </c>
      <c r="F104" s="187" t="s">
        <v>12144</v>
      </c>
      <c r="G104" s="79" t="s">
        <v>109</v>
      </c>
      <c r="H104" s="919">
        <f>IFERROR(IF(G104="FOH",VLOOKUP(C104,'PRICE LIST'!E:Z,20,0),IF(G104="OPEX",VLOOKUP(C104,'PRICE LIST'!E:Z,21,0),0)),0)</f>
        <v>0</v>
      </c>
      <c r="I104" s="919">
        <f>IFERROR(IF(G104="FOH",VLOOKUP(H104,'PRICE LIST'!X:Z,3,0),IF(G104="OPEX",VLOOKUP(H104,'PRICE LIST'!Y:Z,2,0),0)),0)</f>
        <v>0</v>
      </c>
      <c r="J104" s="79" t="s">
        <v>34</v>
      </c>
      <c r="K104" s="79" t="s">
        <v>183</v>
      </c>
      <c r="L104" s="75" t="str">
        <f>IFERROR(VLOOKUP(K104,BS:BV,3,0),0)</f>
        <v>ALL</v>
      </c>
      <c r="M104" s="75" t="str">
        <f>IFERROR(VLOOKUP(K104,BS:BV,4,0),0)</f>
        <v>ALL</v>
      </c>
      <c r="N104" s="75" t="str">
        <f>IFERROR(VLOOKUP(C104,'PRICE LIST'!E:M,3,0),0)</f>
        <v>PCS</v>
      </c>
      <c r="O104" s="75" t="str">
        <f>IFERROR(VLOOKUP(C104,'PRICE LIST'!E:M,5,0),0)</f>
        <v>IDR</v>
      </c>
      <c r="P104" s="927">
        <f>IFERROR(VLOOKUP(C104,'PRICE LIST'!E:Z,8,0),0)</f>
        <v>17225</v>
      </c>
      <c r="Q104" s="75">
        <f>IFERROR(VLOOKUP(C104,'PRICE LIST'!E:Z,9,0),0)</f>
        <v>17225</v>
      </c>
      <c r="R104" s="75">
        <f>IFERROR(VLOOKUP(C104,'PRICE LIST'!E:Z,10,0),0)</f>
        <v>17225</v>
      </c>
      <c r="S104" s="75">
        <f>IFERROR(VLOOKUP(C104,'PRICE LIST'!E:Z,11,0),0)</f>
        <v>17225</v>
      </c>
      <c r="T104" s="75">
        <f>IFERROR(VLOOKUP(C104,'PRICE LIST'!E:Z,12,0),0)</f>
        <v>17225</v>
      </c>
      <c r="U104" s="75">
        <f>IFERROR(VLOOKUP(C104,'PRICE LIST'!E:Z,13,0),0)</f>
        <v>17225</v>
      </c>
      <c r="V104" s="75">
        <f>IFERROR(VLOOKUP(C104,'PRICE LIST'!E:Z,14,0),0)</f>
        <v>17800</v>
      </c>
      <c r="W104" s="75">
        <f>IFERROR(VLOOKUP(C104,'PRICE LIST'!E:Z,15,0),0)</f>
        <v>17800</v>
      </c>
      <c r="X104" s="75">
        <f>IFERROR(VLOOKUP(C104,'PRICE LIST'!E:Z,16,0),0)</f>
        <v>17800</v>
      </c>
      <c r="Y104" s="75">
        <f>IFERROR(VLOOKUP(C104,'PRICE LIST'!E:Z,17,0),0)</f>
        <v>17800</v>
      </c>
      <c r="Z104" s="75">
        <f>IFERROR(VLOOKUP(C104,'PRICE LIST'!E:Z,18,0),0)</f>
        <v>17800</v>
      </c>
      <c r="AA104" s="75">
        <f>IFERROR(VLOOKUP(C104,'PRICE LIST'!E:Z,19,0),0)</f>
        <v>17800</v>
      </c>
      <c r="AB104" s="180">
        <f t="shared" si="29"/>
        <v>1.0902864810806021</v>
      </c>
      <c r="AC104" s="180">
        <f t="shared" si="30"/>
        <v>1.0902864810806021</v>
      </c>
      <c r="AD104" s="180">
        <f t="shared" si="31"/>
        <v>1.0902864810806021</v>
      </c>
      <c r="AE104" s="180">
        <f t="shared" si="32"/>
        <v>1.0902864810806021</v>
      </c>
      <c r="AF104" s="180">
        <f t="shared" si="33"/>
        <v>1.0902864810806021</v>
      </c>
      <c r="AG104" s="180">
        <f t="shared" si="34"/>
        <v>1.0902864810806021</v>
      </c>
      <c r="AH104" s="180">
        <f t="shared" si="35"/>
        <v>1.1266821110731331</v>
      </c>
      <c r="AI104" s="180">
        <f t="shared" si="36"/>
        <v>1.1266821110731331</v>
      </c>
      <c r="AJ104" s="180">
        <f t="shared" si="37"/>
        <v>1.1266821110731331</v>
      </c>
      <c r="AK104" s="180">
        <f t="shared" si="38"/>
        <v>1.1266821110731331</v>
      </c>
      <c r="AL104" s="180">
        <f t="shared" si="39"/>
        <v>1.1266821110731331</v>
      </c>
      <c r="AM104" s="180">
        <f t="shared" si="40"/>
        <v>1.1266821110731331</v>
      </c>
      <c r="AN104" s="549"/>
      <c r="AO104" s="549">
        <v>2</v>
      </c>
      <c r="AP104" s="549"/>
      <c r="AQ104" s="549"/>
      <c r="AR104" s="549"/>
      <c r="AS104" s="549"/>
      <c r="AT104" s="549"/>
      <c r="AU104" s="549"/>
      <c r="AV104" s="549"/>
      <c r="AW104" s="549"/>
      <c r="AX104" s="549"/>
      <c r="AY104" s="549"/>
      <c r="AZ104" s="75">
        <f t="shared" si="41"/>
        <v>2</v>
      </c>
      <c r="BA104" s="77">
        <f t="shared" si="42"/>
        <v>0.16666666666666666</v>
      </c>
      <c r="BB104" s="47"/>
      <c r="BC104" s="78">
        <f t="shared" si="43"/>
        <v>0</v>
      </c>
      <c r="BD104" s="78">
        <f t="shared" si="44"/>
        <v>2.1805729621612042</v>
      </c>
      <c r="BE104" s="78">
        <f t="shared" si="45"/>
        <v>0</v>
      </c>
      <c r="BF104" s="78">
        <f t="shared" si="46"/>
        <v>0</v>
      </c>
      <c r="BG104" s="78">
        <f t="shared" si="47"/>
        <v>0</v>
      </c>
      <c r="BH104" s="78">
        <f t="shared" si="48"/>
        <v>0</v>
      </c>
      <c r="BI104" s="78">
        <f t="shared" si="49"/>
        <v>0</v>
      </c>
      <c r="BJ104" s="78">
        <f t="shared" si="50"/>
        <v>0</v>
      </c>
      <c r="BK104" s="78">
        <f t="shared" si="51"/>
        <v>0</v>
      </c>
      <c r="BL104" s="78">
        <f t="shared" si="52"/>
        <v>0</v>
      </c>
      <c r="BM104" s="78">
        <f t="shared" si="53"/>
        <v>0</v>
      </c>
      <c r="BN104" s="78">
        <f t="shared" si="54"/>
        <v>0</v>
      </c>
      <c r="BO104" s="78">
        <f t="shared" si="55"/>
        <v>2.1805729621612042</v>
      </c>
      <c r="BP104" s="78">
        <f t="shared" si="56"/>
        <v>0.18171441351343368</v>
      </c>
    </row>
    <row r="105" spans="1:68">
      <c r="A105" s="79" t="s">
        <v>7127</v>
      </c>
      <c r="B105" s="74"/>
      <c r="C105" s="79" t="s">
        <v>11242</v>
      </c>
      <c r="D105" s="75" t="str">
        <f>INDEX('PRICE LIST'!$D:$D,MATCH(INSIDENTAL!C105,'PRICE LIST'!$E:$E,0))</f>
        <v>MATA BOR</v>
      </c>
      <c r="E105" s="919" t="str">
        <f>IFERROR(VLOOKUP(C105,'PRICE LIST'!E:M,2,0),0)</f>
        <v>MATA BOR BESI 6.0 NACHI</v>
      </c>
      <c r="F105" s="187" t="s">
        <v>12144</v>
      </c>
      <c r="G105" s="79" t="s">
        <v>109</v>
      </c>
      <c r="H105" s="919">
        <f>IFERROR(IF(G105="FOH",VLOOKUP(C105,'PRICE LIST'!E:Z,20,0),IF(G105="OPEX",VLOOKUP(C105,'PRICE LIST'!E:Z,21,0),0)),0)</f>
        <v>0</v>
      </c>
      <c r="I105" s="919">
        <f>IFERROR(IF(G105="FOH",VLOOKUP(H105,'PRICE LIST'!X:Z,3,0),IF(G105="OPEX",VLOOKUP(H105,'PRICE LIST'!Y:Z,2,0),0)),0)</f>
        <v>0</v>
      </c>
      <c r="J105" s="79" t="s">
        <v>34</v>
      </c>
      <c r="K105" s="79" t="s">
        <v>183</v>
      </c>
      <c r="L105" s="75" t="str">
        <f>IFERROR(VLOOKUP(K105,BS:BV,3,0),0)</f>
        <v>ALL</v>
      </c>
      <c r="M105" s="75" t="str">
        <f>IFERROR(VLOOKUP(K105,BS:BV,4,0),0)</f>
        <v>ALL</v>
      </c>
      <c r="N105" s="75" t="str">
        <f>IFERROR(VLOOKUP(C105,'PRICE LIST'!E:M,3,0),0)</f>
        <v>PCS</v>
      </c>
      <c r="O105" s="75" t="str">
        <f>IFERROR(VLOOKUP(C105,'PRICE LIST'!E:M,5,0),0)</f>
        <v>IDR</v>
      </c>
      <c r="P105" s="927">
        <f>IFERROR(VLOOKUP(C105,'PRICE LIST'!E:Z,8,0),0)</f>
        <v>37998</v>
      </c>
      <c r="Q105" s="75">
        <f>IFERROR(VLOOKUP(C105,'PRICE LIST'!E:Z,9,0),0)</f>
        <v>37998</v>
      </c>
      <c r="R105" s="75">
        <f>IFERROR(VLOOKUP(C105,'PRICE LIST'!E:Z,10,0),0)</f>
        <v>37998</v>
      </c>
      <c r="S105" s="75">
        <f>IFERROR(VLOOKUP(C105,'PRICE LIST'!E:Z,11,0),0)</f>
        <v>37998</v>
      </c>
      <c r="T105" s="75">
        <f>IFERROR(VLOOKUP(C105,'PRICE LIST'!E:Z,12,0),0)</f>
        <v>37998</v>
      </c>
      <c r="U105" s="75">
        <f>IFERROR(VLOOKUP(C105,'PRICE LIST'!E:Z,13,0),0)</f>
        <v>37998</v>
      </c>
      <c r="V105" s="75">
        <f>IFERROR(VLOOKUP(C105,'PRICE LIST'!E:Z,14,0),0)</f>
        <v>39764</v>
      </c>
      <c r="W105" s="75">
        <f>IFERROR(VLOOKUP(C105,'PRICE LIST'!E:Z,15,0),0)</f>
        <v>39764</v>
      </c>
      <c r="X105" s="75">
        <f>IFERROR(VLOOKUP(C105,'PRICE LIST'!E:Z,16,0),0)</f>
        <v>39764</v>
      </c>
      <c r="Y105" s="75">
        <f>IFERROR(VLOOKUP(C105,'PRICE LIST'!E:Z,17,0),0)</f>
        <v>39764</v>
      </c>
      <c r="Z105" s="75">
        <f>IFERROR(VLOOKUP(C105,'PRICE LIST'!E:Z,18,0),0)</f>
        <v>39764</v>
      </c>
      <c r="AA105" s="75">
        <f>IFERROR(VLOOKUP(C105,'PRICE LIST'!E:Z,19,0),0)</f>
        <v>39764</v>
      </c>
      <c r="AB105" s="180">
        <f t="shared" si="29"/>
        <v>2.4051498234020734</v>
      </c>
      <c r="AC105" s="180">
        <f t="shared" si="30"/>
        <v>2.4051498234020734</v>
      </c>
      <c r="AD105" s="180">
        <f t="shared" si="31"/>
        <v>2.4051498234020734</v>
      </c>
      <c r="AE105" s="180">
        <f t="shared" si="32"/>
        <v>2.4051498234020734</v>
      </c>
      <c r="AF105" s="180">
        <f t="shared" si="33"/>
        <v>2.4051498234020734</v>
      </c>
      <c r="AG105" s="180">
        <f t="shared" si="34"/>
        <v>2.4051498234020734</v>
      </c>
      <c r="AH105" s="180">
        <f t="shared" si="35"/>
        <v>2.5169318800400036</v>
      </c>
      <c r="AI105" s="180">
        <f t="shared" si="36"/>
        <v>2.5169318800400036</v>
      </c>
      <c r="AJ105" s="180">
        <f t="shared" si="37"/>
        <v>2.5169318800400036</v>
      </c>
      <c r="AK105" s="180">
        <f t="shared" si="38"/>
        <v>2.5169318800400036</v>
      </c>
      <c r="AL105" s="180">
        <f t="shared" si="39"/>
        <v>2.5169318800400036</v>
      </c>
      <c r="AM105" s="180">
        <f t="shared" si="40"/>
        <v>2.5169318800400036</v>
      </c>
      <c r="AN105" s="549"/>
      <c r="AO105" s="549">
        <v>1</v>
      </c>
      <c r="AP105" s="549"/>
      <c r="AQ105" s="549"/>
      <c r="AR105" s="549"/>
      <c r="AS105" s="549"/>
      <c r="AT105" s="549"/>
      <c r="AU105" s="549"/>
      <c r="AV105" s="549"/>
      <c r="AW105" s="549"/>
      <c r="AX105" s="549"/>
      <c r="AY105" s="549"/>
      <c r="AZ105" s="75">
        <f t="shared" si="41"/>
        <v>1</v>
      </c>
      <c r="BA105" s="77">
        <f t="shared" si="42"/>
        <v>8.3333333333333329E-2</v>
      </c>
      <c r="BB105" s="47"/>
      <c r="BC105" s="78">
        <f t="shared" si="43"/>
        <v>0</v>
      </c>
      <c r="BD105" s="78">
        <f t="shared" si="44"/>
        <v>2.4051498234020734</v>
      </c>
      <c r="BE105" s="78">
        <f t="shared" si="45"/>
        <v>0</v>
      </c>
      <c r="BF105" s="78">
        <f t="shared" si="46"/>
        <v>0</v>
      </c>
      <c r="BG105" s="78">
        <f t="shared" si="47"/>
        <v>0</v>
      </c>
      <c r="BH105" s="78">
        <f t="shared" si="48"/>
        <v>0</v>
      </c>
      <c r="BI105" s="78">
        <f t="shared" si="49"/>
        <v>0</v>
      </c>
      <c r="BJ105" s="78">
        <f t="shared" si="50"/>
        <v>0</v>
      </c>
      <c r="BK105" s="78">
        <f t="shared" si="51"/>
        <v>0</v>
      </c>
      <c r="BL105" s="78">
        <f t="shared" si="52"/>
        <v>0</v>
      </c>
      <c r="BM105" s="78">
        <f t="shared" si="53"/>
        <v>0</v>
      </c>
      <c r="BN105" s="78">
        <f t="shared" si="54"/>
        <v>0</v>
      </c>
      <c r="BO105" s="78">
        <f t="shared" si="55"/>
        <v>2.4051498234020734</v>
      </c>
      <c r="BP105" s="78">
        <f t="shared" si="56"/>
        <v>0.20042915195017277</v>
      </c>
    </row>
    <row r="106" spans="1:68">
      <c r="A106" s="79" t="s">
        <v>7127</v>
      </c>
      <c r="B106" s="74"/>
      <c r="C106" s="79" t="s">
        <v>12025</v>
      </c>
      <c r="D106" s="75" t="str">
        <f>INDEX('PRICE LIST'!$D:$D,MATCH(INSIDENTAL!C106,'PRICE LIST'!$E:$E,0))</f>
        <v>TANG</v>
      </c>
      <c r="E106" s="919" t="str">
        <f>IFERROR(VLOOKUP(C106,'PRICE LIST'!E:M,2,0),0)</f>
        <v>TANG POTONG 6 INCH MTC</v>
      </c>
      <c r="F106" s="187" t="s">
        <v>12125</v>
      </c>
      <c r="G106" s="79" t="s">
        <v>109</v>
      </c>
      <c r="H106" s="919">
        <f>IFERROR(IF(G106="FOH",VLOOKUP(C106,'PRICE LIST'!E:Z,20,0),IF(G106="OPEX",VLOOKUP(C106,'PRICE LIST'!E:Z,21,0),0)),0)</f>
        <v>0</v>
      </c>
      <c r="I106" s="919">
        <f>IFERROR(IF(G106="FOH",VLOOKUP(H106,'PRICE LIST'!X:Z,3,0),IF(G106="OPEX",VLOOKUP(H106,'PRICE LIST'!Y:Z,2,0),0)),0)</f>
        <v>0</v>
      </c>
      <c r="J106" s="79" t="s">
        <v>34</v>
      </c>
      <c r="K106" s="79" t="s">
        <v>183</v>
      </c>
      <c r="L106" s="75" t="str">
        <f>IFERROR(VLOOKUP(K106,BS:BV,3,0),0)</f>
        <v>ALL</v>
      </c>
      <c r="M106" s="75" t="str">
        <f>IFERROR(VLOOKUP(K106,BS:BV,4,0),0)</f>
        <v>ALL</v>
      </c>
      <c r="N106" s="75" t="str">
        <f>IFERROR(VLOOKUP(C106,'PRICE LIST'!E:M,3,0),0)</f>
        <v>PCS</v>
      </c>
      <c r="O106" s="75" t="str">
        <f>IFERROR(VLOOKUP(C106,'PRICE LIST'!E:M,5,0),0)</f>
        <v>IDR</v>
      </c>
      <c r="P106" s="927">
        <f>IFERROR(VLOOKUP(C106,'PRICE LIST'!E:Z,8,0),0)</f>
        <v>70000</v>
      </c>
      <c r="Q106" s="75">
        <f>IFERROR(VLOOKUP(C106,'PRICE LIST'!E:Z,9,0),0)</f>
        <v>70000</v>
      </c>
      <c r="R106" s="75">
        <f>IFERROR(VLOOKUP(C106,'PRICE LIST'!E:Z,10,0),0)</f>
        <v>70000</v>
      </c>
      <c r="S106" s="75">
        <f>IFERROR(VLOOKUP(C106,'PRICE LIST'!E:Z,11,0),0)</f>
        <v>70000</v>
      </c>
      <c r="T106" s="75">
        <f>IFERROR(VLOOKUP(C106,'PRICE LIST'!E:Z,12,0),0)</f>
        <v>70000</v>
      </c>
      <c r="U106" s="75">
        <f>IFERROR(VLOOKUP(C106,'PRICE LIST'!E:Z,13,0),0)</f>
        <v>70000</v>
      </c>
      <c r="V106" s="75">
        <f>IFERROR(VLOOKUP(C106,'PRICE LIST'!E:Z,14,0),0)</f>
        <v>70000</v>
      </c>
      <c r="W106" s="75">
        <f>IFERROR(VLOOKUP(C106,'PRICE LIST'!E:Z,15,0),0)</f>
        <v>70000</v>
      </c>
      <c r="X106" s="75">
        <f>IFERROR(VLOOKUP(C106,'PRICE LIST'!E:Z,16,0),0)</f>
        <v>70000</v>
      </c>
      <c r="Y106" s="75">
        <f>IFERROR(VLOOKUP(C106,'PRICE LIST'!E:Z,17,0),0)</f>
        <v>70000</v>
      </c>
      <c r="Z106" s="75">
        <f>IFERROR(VLOOKUP(C106,'PRICE LIST'!E:Z,18,0),0)</f>
        <v>70000</v>
      </c>
      <c r="AA106" s="75">
        <f>IFERROR(VLOOKUP(C106,'PRICE LIST'!E:Z,19,0),0)</f>
        <v>70000</v>
      </c>
      <c r="AB106" s="180">
        <f t="shared" si="29"/>
        <v>4.4307723469168154</v>
      </c>
      <c r="AC106" s="180">
        <f t="shared" si="30"/>
        <v>4.4307723469168154</v>
      </c>
      <c r="AD106" s="180">
        <f t="shared" si="31"/>
        <v>4.4307723469168154</v>
      </c>
      <c r="AE106" s="180">
        <f t="shared" si="32"/>
        <v>4.4307723469168154</v>
      </c>
      <c r="AF106" s="180">
        <f t="shared" si="33"/>
        <v>4.4307723469168154</v>
      </c>
      <c r="AG106" s="180">
        <f t="shared" si="34"/>
        <v>4.4307723469168154</v>
      </c>
      <c r="AH106" s="180">
        <f t="shared" si="35"/>
        <v>4.4307723469168154</v>
      </c>
      <c r="AI106" s="180">
        <f t="shared" si="36"/>
        <v>4.4307723469168154</v>
      </c>
      <c r="AJ106" s="180">
        <f t="shared" si="37"/>
        <v>4.4307723469168154</v>
      </c>
      <c r="AK106" s="180">
        <f t="shared" si="38"/>
        <v>4.4307723469168154</v>
      </c>
      <c r="AL106" s="180">
        <f t="shared" si="39"/>
        <v>4.4307723469168154</v>
      </c>
      <c r="AM106" s="180">
        <f t="shared" si="40"/>
        <v>4.4307723469168154</v>
      </c>
      <c r="AN106" s="79"/>
      <c r="AO106" s="79">
        <v>4</v>
      </c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5">
        <f t="shared" si="41"/>
        <v>4</v>
      </c>
      <c r="BA106" s="77">
        <f t="shared" si="42"/>
        <v>0.33333333333333331</v>
      </c>
      <c r="BB106" s="47"/>
      <c r="BC106" s="78">
        <f t="shared" si="43"/>
        <v>0</v>
      </c>
      <c r="BD106" s="78">
        <f t="shared" si="44"/>
        <v>17.723089387667262</v>
      </c>
      <c r="BE106" s="78">
        <f t="shared" si="45"/>
        <v>0</v>
      </c>
      <c r="BF106" s="78">
        <f t="shared" si="46"/>
        <v>0</v>
      </c>
      <c r="BG106" s="78">
        <f t="shared" si="47"/>
        <v>0</v>
      </c>
      <c r="BH106" s="78">
        <f t="shared" si="48"/>
        <v>0</v>
      </c>
      <c r="BI106" s="78">
        <f t="shared" si="49"/>
        <v>0</v>
      </c>
      <c r="BJ106" s="78">
        <f t="shared" si="50"/>
        <v>0</v>
      </c>
      <c r="BK106" s="78">
        <f t="shared" si="51"/>
        <v>0</v>
      </c>
      <c r="BL106" s="78">
        <f t="shared" si="52"/>
        <v>0</v>
      </c>
      <c r="BM106" s="78">
        <f t="shared" si="53"/>
        <v>0</v>
      </c>
      <c r="BN106" s="78">
        <f t="shared" si="54"/>
        <v>0</v>
      </c>
      <c r="BO106" s="78">
        <f t="shared" si="55"/>
        <v>17.723089387667262</v>
      </c>
      <c r="BP106" s="78">
        <f t="shared" si="56"/>
        <v>1.4769241156389386</v>
      </c>
    </row>
    <row r="107" spans="1:68">
      <c r="A107" s="79" t="s">
        <v>7127</v>
      </c>
      <c r="B107" s="74"/>
      <c r="C107" s="79" t="s">
        <v>10776</v>
      </c>
      <c r="D107" s="75" t="str">
        <f>INDEX('PRICE LIST'!$D:$D,MATCH(INSIDENTAL!C107,'PRICE LIST'!$E:$E,0))</f>
        <v>TANG</v>
      </c>
      <c r="E107" s="919" t="str">
        <f>IFERROR(VLOOKUP(C107,'PRICE LIST'!E:M,2,0),0)</f>
        <v>TANG TARIK 5 INCH SELLERY 88-536</v>
      </c>
      <c r="F107" s="187" t="s">
        <v>12124</v>
      </c>
      <c r="G107" s="79" t="s">
        <v>109</v>
      </c>
      <c r="H107" s="919">
        <f>IFERROR(IF(G107="FOH",VLOOKUP(C107,'PRICE LIST'!E:Z,20,0),IF(G107="OPEX",VLOOKUP(C107,'PRICE LIST'!E:Z,21,0),0)),0)</f>
        <v>0</v>
      </c>
      <c r="I107" s="919">
        <f>IFERROR(IF(G107="FOH",VLOOKUP(H107,'PRICE LIST'!X:Z,3,0),IF(G107="OPEX",VLOOKUP(H107,'PRICE LIST'!Y:Z,2,0),0)),0)</f>
        <v>0</v>
      </c>
      <c r="J107" s="79" t="s">
        <v>34</v>
      </c>
      <c r="K107" s="79" t="s">
        <v>183</v>
      </c>
      <c r="L107" s="75" t="str">
        <f>IFERROR(VLOOKUP(K107,BS:BV,3,0),0)</f>
        <v>ALL</v>
      </c>
      <c r="M107" s="75" t="str">
        <f>IFERROR(VLOOKUP(K107,BS:BV,4,0),0)</f>
        <v>ALL</v>
      </c>
      <c r="N107" s="75" t="str">
        <f>IFERROR(VLOOKUP(C107,'PRICE LIST'!E:M,3,0),0)</f>
        <v>PCS</v>
      </c>
      <c r="O107" s="75" t="str">
        <f>IFERROR(VLOOKUP(C107,'PRICE LIST'!E:M,5,0),0)</f>
        <v>IDR</v>
      </c>
      <c r="P107" s="927">
        <f>IFERROR(VLOOKUP(C107,'PRICE LIST'!E:Z,8,0),0)</f>
        <v>120000</v>
      </c>
      <c r="Q107" s="75">
        <f>IFERROR(VLOOKUP(C107,'PRICE LIST'!E:Z,9,0),0)</f>
        <v>120000</v>
      </c>
      <c r="R107" s="75">
        <f>IFERROR(VLOOKUP(C107,'PRICE LIST'!E:Z,10,0),0)</f>
        <v>120000</v>
      </c>
      <c r="S107" s="75">
        <f>IFERROR(VLOOKUP(C107,'PRICE LIST'!E:Z,11,0),0)</f>
        <v>120000</v>
      </c>
      <c r="T107" s="75">
        <f>IFERROR(VLOOKUP(C107,'PRICE LIST'!E:Z,12,0),0)</f>
        <v>120000</v>
      </c>
      <c r="U107" s="75">
        <f>IFERROR(VLOOKUP(C107,'PRICE LIST'!E:Z,13,0),0)</f>
        <v>120000</v>
      </c>
      <c r="V107" s="75">
        <f>IFERROR(VLOOKUP(C107,'PRICE LIST'!E:Z,14,0),0)</f>
        <v>120000</v>
      </c>
      <c r="W107" s="75">
        <f>IFERROR(VLOOKUP(C107,'PRICE LIST'!E:Z,15,0),0)</f>
        <v>120000</v>
      </c>
      <c r="X107" s="75">
        <f>IFERROR(VLOOKUP(C107,'PRICE LIST'!E:Z,16,0),0)</f>
        <v>120000</v>
      </c>
      <c r="Y107" s="75">
        <f>IFERROR(VLOOKUP(C107,'PRICE LIST'!E:Z,17,0),0)</f>
        <v>120000</v>
      </c>
      <c r="Z107" s="75">
        <f>IFERROR(VLOOKUP(C107,'PRICE LIST'!E:Z,18,0),0)</f>
        <v>120000</v>
      </c>
      <c r="AA107" s="75">
        <f>IFERROR(VLOOKUP(C107,'PRICE LIST'!E:Z,19,0),0)</f>
        <v>120000</v>
      </c>
      <c r="AB107" s="180">
        <f t="shared" si="29"/>
        <v>7.5956097375716833</v>
      </c>
      <c r="AC107" s="180">
        <f t="shared" si="30"/>
        <v>7.5956097375716833</v>
      </c>
      <c r="AD107" s="180">
        <f t="shared" si="31"/>
        <v>7.5956097375716833</v>
      </c>
      <c r="AE107" s="180">
        <f t="shared" si="32"/>
        <v>7.5956097375716833</v>
      </c>
      <c r="AF107" s="180">
        <f t="shared" si="33"/>
        <v>7.5956097375716833</v>
      </c>
      <c r="AG107" s="180">
        <f t="shared" si="34"/>
        <v>7.5956097375716833</v>
      </c>
      <c r="AH107" s="180">
        <f t="shared" si="35"/>
        <v>7.5956097375716833</v>
      </c>
      <c r="AI107" s="180">
        <f t="shared" si="36"/>
        <v>7.5956097375716833</v>
      </c>
      <c r="AJ107" s="180">
        <f t="shared" si="37"/>
        <v>7.5956097375716833</v>
      </c>
      <c r="AK107" s="180">
        <f t="shared" si="38"/>
        <v>7.5956097375716833</v>
      </c>
      <c r="AL107" s="180">
        <f t="shared" si="39"/>
        <v>7.5956097375716833</v>
      </c>
      <c r="AM107" s="180">
        <f t="shared" si="40"/>
        <v>7.5956097375716833</v>
      </c>
      <c r="AN107" s="79"/>
      <c r="AO107" s="79">
        <v>1</v>
      </c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5">
        <f t="shared" si="41"/>
        <v>1</v>
      </c>
      <c r="BA107" s="77">
        <f t="shared" si="42"/>
        <v>8.3333333333333329E-2</v>
      </c>
      <c r="BB107" s="47"/>
      <c r="BC107" s="78">
        <f t="shared" si="43"/>
        <v>0</v>
      </c>
      <c r="BD107" s="78">
        <f t="shared" si="44"/>
        <v>7.5956097375716833</v>
      </c>
      <c r="BE107" s="78">
        <f t="shared" si="45"/>
        <v>0</v>
      </c>
      <c r="BF107" s="78">
        <f t="shared" si="46"/>
        <v>0</v>
      </c>
      <c r="BG107" s="78">
        <f t="shared" si="47"/>
        <v>0</v>
      </c>
      <c r="BH107" s="78">
        <f t="shared" si="48"/>
        <v>0</v>
      </c>
      <c r="BI107" s="78">
        <f t="shared" si="49"/>
        <v>0</v>
      </c>
      <c r="BJ107" s="78">
        <f t="shared" si="50"/>
        <v>0</v>
      </c>
      <c r="BK107" s="78">
        <f t="shared" si="51"/>
        <v>0</v>
      </c>
      <c r="BL107" s="78">
        <f t="shared" si="52"/>
        <v>0</v>
      </c>
      <c r="BM107" s="78">
        <f t="shared" si="53"/>
        <v>0</v>
      </c>
      <c r="BN107" s="78">
        <f t="shared" si="54"/>
        <v>0</v>
      </c>
      <c r="BO107" s="78">
        <f t="shared" si="55"/>
        <v>7.5956097375716833</v>
      </c>
      <c r="BP107" s="78">
        <f t="shared" si="56"/>
        <v>0.63296747813097365</v>
      </c>
    </row>
    <row r="108" spans="1:68">
      <c r="A108" s="79" t="s">
        <v>7127</v>
      </c>
      <c r="B108" s="74"/>
      <c r="C108" s="79" t="s">
        <v>11561</v>
      </c>
      <c r="D108" s="75" t="str">
        <f>INDEX('PRICE LIST'!$D:$D,MATCH(INSIDENTAL!C108,'PRICE LIST'!$E:$E,0))</f>
        <v>TANG</v>
      </c>
      <c r="E108" s="919" t="str">
        <f>IFERROR(VLOOKUP(C108,'PRICE LIST'!E:M,2,0),0)</f>
        <v>TANG TARIK 6 INCH</v>
      </c>
      <c r="F108" s="187" t="s">
        <v>12125</v>
      </c>
      <c r="G108" s="79" t="s">
        <v>109</v>
      </c>
      <c r="H108" s="919">
        <f>IFERROR(IF(G108="FOH",VLOOKUP(C108,'PRICE LIST'!E:Z,20,0),IF(G108="OPEX",VLOOKUP(C108,'PRICE LIST'!E:Z,21,0),0)),0)</f>
        <v>0</v>
      </c>
      <c r="I108" s="919">
        <f>IFERROR(IF(G108="FOH",VLOOKUP(H108,'PRICE LIST'!X:Z,3,0),IF(G108="OPEX",VLOOKUP(H108,'PRICE LIST'!Y:Z,2,0),0)),0)</f>
        <v>0</v>
      </c>
      <c r="J108" s="79" t="s">
        <v>34</v>
      </c>
      <c r="K108" s="79" t="s">
        <v>183</v>
      </c>
      <c r="L108" s="75" t="str">
        <f>IFERROR(VLOOKUP(K108,BS:BV,3,0),0)</f>
        <v>ALL</v>
      </c>
      <c r="M108" s="75" t="str">
        <f>IFERROR(VLOOKUP(K108,BS:BV,4,0),0)</f>
        <v>ALL</v>
      </c>
      <c r="N108" s="75" t="str">
        <f>IFERROR(VLOOKUP(C108,'PRICE LIST'!E:M,3,0),0)</f>
        <v>PCS</v>
      </c>
      <c r="O108" s="75" t="str">
        <f>IFERROR(VLOOKUP(C108,'PRICE LIST'!E:M,5,0),0)</f>
        <v>IDR</v>
      </c>
      <c r="P108" s="927">
        <f>IFERROR(VLOOKUP(C108,'PRICE LIST'!E:Z,8,0),0)</f>
        <v>40000</v>
      </c>
      <c r="Q108" s="75">
        <f>IFERROR(VLOOKUP(C108,'PRICE LIST'!E:Z,9,0),0)</f>
        <v>40000</v>
      </c>
      <c r="R108" s="75">
        <f>IFERROR(VLOOKUP(C108,'PRICE LIST'!E:Z,10,0),0)</f>
        <v>40000</v>
      </c>
      <c r="S108" s="75">
        <f>IFERROR(VLOOKUP(C108,'PRICE LIST'!E:Z,11,0),0)</f>
        <v>40000</v>
      </c>
      <c r="T108" s="75">
        <f>IFERROR(VLOOKUP(C108,'PRICE LIST'!E:Z,12,0),0)</f>
        <v>40000</v>
      </c>
      <c r="U108" s="75">
        <f>IFERROR(VLOOKUP(C108,'PRICE LIST'!E:Z,13,0),0)</f>
        <v>40000</v>
      </c>
      <c r="V108" s="75">
        <f>IFERROR(VLOOKUP(C108,'PRICE LIST'!E:Z,14,0),0)</f>
        <v>40000</v>
      </c>
      <c r="W108" s="75">
        <f>IFERROR(VLOOKUP(C108,'PRICE LIST'!E:Z,15,0),0)</f>
        <v>40000</v>
      </c>
      <c r="X108" s="75">
        <f>IFERROR(VLOOKUP(C108,'PRICE LIST'!E:Z,16,0),0)</f>
        <v>40000</v>
      </c>
      <c r="Y108" s="75">
        <f>IFERROR(VLOOKUP(C108,'PRICE LIST'!E:Z,17,0),0)</f>
        <v>40000</v>
      </c>
      <c r="Z108" s="75">
        <f>IFERROR(VLOOKUP(C108,'PRICE LIST'!E:Z,18,0),0)</f>
        <v>40000</v>
      </c>
      <c r="AA108" s="75">
        <f>IFERROR(VLOOKUP(C108,'PRICE LIST'!E:Z,19,0),0)</f>
        <v>40000</v>
      </c>
      <c r="AB108" s="180">
        <f t="shared" si="29"/>
        <v>2.5318699125238946</v>
      </c>
      <c r="AC108" s="180">
        <f t="shared" si="30"/>
        <v>2.5318699125238946</v>
      </c>
      <c r="AD108" s="180">
        <f t="shared" si="31"/>
        <v>2.5318699125238946</v>
      </c>
      <c r="AE108" s="180">
        <f t="shared" si="32"/>
        <v>2.5318699125238946</v>
      </c>
      <c r="AF108" s="180">
        <f t="shared" si="33"/>
        <v>2.5318699125238946</v>
      </c>
      <c r="AG108" s="180">
        <f t="shared" si="34"/>
        <v>2.5318699125238946</v>
      </c>
      <c r="AH108" s="180">
        <f t="shared" si="35"/>
        <v>2.5318699125238946</v>
      </c>
      <c r="AI108" s="180">
        <f t="shared" si="36"/>
        <v>2.5318699125238946</v>
      </c>
      <c r="AJ108" s="180">
        <f t="shared" si="37"/>
        <v>2.5318699125238946</v>
      </c>
      <c r="AK108" s="180">
        <f t="shared" si="38"/>
        <v>2.5318699125238946</v>
      </c>
      <c r="AL108" s="180">
        <f t="shared" si="39"/>
        <v>2.5318699125238946</v>
      </c>
      <c r="AM108" s="180">
        <f t="shared" si="40"/>
        <v>2.5318699125238946</v>
      </c>
      <c r="AN108" s="79"/>
      <c r="AO108" s="79">
        <v>4</v>
      </c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5">
        <f t="shared" si="41"/>
        <v>4</v>
      </c>
      <c r="BA108" s="77">
        <f t="shared" si="42"/>
        <v>0.33333333333333331</v>
      </c>
      <c r="BB108" s="47"/>
      <c r="BC108" s="78">
        <f t="shared" si="43"/>
        <v>0</v>
      </c>
      <c r="BD108" s="78">
        <f t="shared" si="44"/>
        <v>10.127479650095578</v>
      </c>
      <c r="BE108" s="78">
        <f t="shared" si="45"/>
        <v>0</v>
      </c>
      <c r="BF108" s="78">
        <f t="shared" si="46"/>
        <v>0</v>
      </c>
      <c r="BG108" s="78">
        <f t="shared" si="47"/>
        <v>0</v>
      </c>
      <c r="BH108" s="78">
        <f t="shared" si="48"/>
        <v>0</v>
      </c>
      <c r="BI108" s="78">
        <f t="shared" si="49"/>
        <v>0</v>
      </c>
      <c r="BJ108" s="78">
        <f t="shared" si="50"/>
        <v>0</v>
      </c>
      <c r="BK108" s="78">
        <f t="shared" si="51"/>
        <v>0</v>
      </c>
      <c r="BL108" s="78">
        <f t="shared" si="52"/>
        <v>0</v>
      </c>
      <c r="BM108" s="78">
        <f t="shared" si="53"/>
        <v>0</v>
      </c>
      <c r="BN108" s="78">
        <f t="shared" si="54"/>
        <v>0</v>
      </c>
      <c r="BO108" s="78">
        <f t="shared" si="55"/>
        <v>10.127479650095578</v>
      </c>
      <c r="BP108" s="78">
        <f t="shared" si="56"/>
        <v>0.8439566375079649</v>
      </c>
    </row>
    <row r="109" spans="1:68">
      <c r="A109" s="79" t="s">
        <v>7127</v>
      </c>
      <c r="B109" s="74"/>
      <c r="C109" s="79" t="s">
        <v>3678</v>
      </c>
      <c r="D109" s="75" t="str">
        <f>INDEX('PRICE LIST'!$D:$D,MATCH(INSIDENTAL!C109,'PRICE LIST'!$E:$E,0))</f>
        <v>SARUNG TANGAN</v>
      </c>
      <c r="E109" s="919" t="str">
        <f>IFERROR(VLOOKUP(C109,'PRICE LIST'!E:M,2,0),0)</f>
        <v>SARUNG TANGAN CUTTER RESISTANT Showa #521 (M/L)</v>
      </c>
      <c r="F109" s="187" t="s">
        <v>12112</v>
      </c>
      <c r="G109" s="79" t="s">
        <v>109</v>
      </c>
      <c r="H109" s="919" t="str">
        <f>IFERROR(IF(G109="FOH",VLOOKUP(C109,'PRICE LIST'!E:Z,20,0),IF(G109="OPEX",VLOOKUP(C109,'PRICE LIST'!E:Z,21,0),0)),0)</f>
        <v>FIX PPN</v>
      </c>
      <c r="I109" s="919" t="str">
        <f>IFERROR(IF(G109="FOH",VLOOKUP(H109,'PRICE LIST'!X:Z,3,0),IF(G109="OPEX",VLOOKUP(H109,'PRICE LIST'!Y:Z,2,0),0)),0)</f>
        <v>B</v>
      </c>
      <c r="J109" s="79" t="s">
        <v>34</v>
      </c>
      <c r="K109" s="79" t="s">
        <v>183</v>
      </c>
      <c r="L109" s="75" t="str">
        <f>IFERROR(VLOOKUP(K109,BS:BV,3,0),0)</f>
        <v>ALL</v>
      </c>
      <c r="M109" s="75" t="str">
        <f>IFERROR(VLOOKUP(K109,BS:BV,4,0),0)</f>
        <v>ALL</v>
      </c>
      <c r="N109" s="75" t="str">
        <f>IFERROR(VLOOKUP(C109,'PRICE LIST'!E:M,3,0),0)</f>
        <v>PAIR</v>
      </c>
      <c r="O109" s="75" t="str">
        <f>IFERROR(VLOOKUP(C109,'PRICE LIST'!E:M,5,0),0)</f>
        <v>IDR</v>
      </c>
      <c r="P109" s="927">
        <f>IFERROR(VLOOKUP(C109,'PRICE LIST'!E:Z,8,0),0)</f>
        <v>155000</v>
      </c>
      <c r="Q109" s="75">
        <f>IFERROR(VLOOKUP(C109,'PRICE LIST'!E:Z,9,0),0)</f>
        <v>155000</v>
      </c>
      <c r="R109" s="75">
        <f>IFERROR(VLOOKUP(C109,'PRICE LIST'!E:Z,10,0),0)</f>
        <v>155000</v>
      </c>
      <c r="S109" s="75">
        <f>IFERROR(VLOOKUP(C109,'PRICE LIST'!E:Z,11,0),0)</f>
        <v>155000</v>
      </c>
      <c r="T109" s="75">
        <f>IFERROR(VLOOKUP(C109,'PRICE LIST'!E:Z,12,0),0)</f>
        <v>155000</v>
      </c>
      <c r="U109" s="75">
        <f>IFERROR(VLOOKUP(C109,'PRICE LIST'!E:Z,13,0),0)</f>
        <v>155000</v>
      </c>
      <c r="V109" s="75">
        <f>IFERROR(VLOOKUP(C109,'PRICE LIST'!E:Z,14,0),0)</f>
        <v>155000</v>
      </c>
      <c r="W109" s="75">
        <f>IFERROR(VLOOKUP(C109,'PRICE LIST'!E:Z,15,0),0)</f>
        <v>155000</v>
      </c>
      <c r="X109" s="75">
        <f>IFERROR(VLOOKUP(C109,'PRICE LIST'!E:Z,16,0),0)</f>
        <v>155000</v>
      </c>
      <c r="Y109" s="75">
        <f>IFERROR(VLOOKUP(C109,'PRICE LIST'!E:Z,17,0),0)</f>
        <v>155000</v>
      </c>
      <c r="Z109" s="75">
        <f>IFERROR(VLOOKUP(C109,'PRICE LIST'!E:Z,18,0),0)</f>
        <v>155000</v>
      </c>
      <c r="AA109" s="75">
        <f>IFERROR(VLOOKUP(C109,'PRICE LIST'!E:Z,19,0),0)</f>
        <v>155000</v>
      </c>
      <c r="AB109" s="180">
        <f t="shared" si="29"/>
        <v>9.8109959110300906</v>
      </c>
      <c r="AC109" s="180">
        <f t="shared" si="30"/>
        <v>9.8109959110300906</v>
      </c>
      <c r="AD109" s="180">
        <f t="shared" si="31"/>
        <v>9.8109959110300906</v>
      </c>
      <c r="AE109" s="180">
        <f t="shared" si="32"/>
        <v>9.8109959110300906</v>
      </c>
      <c r="AF109" s="180">
        <f t="shared" si="33"/>
        <v>9.8109959110300906</v>
      </c>
      <c r="AG109" s="180">
        <f t="shared" si="34"/>
        <v>9.8109959110300906</v>
      </c>
      <c r="AH109" s="180">
        <f t="shared" si="35"/>
        <v>9.8109959110300906</v>
      </c>
      <c r="AI109" s="180">
        <f t="shared" si="36"/>
        <v>9.8109959110300906</v>
      </c>
      <c r="AJ109" s="180">
        <f t="shared" si="37"/>
        <v>9.8109959110300906</v>
      </c>
      <c r="AK109" s="180">
        <f t="shared" si="38"/>
        <v>9.8109959110300906</v>
      </c>
      <c r="AL109" s="180">
        <f t="shared" si="39"/>
        <v>9.8109959110300906</v>
      </c>
      <c r="AM109" s="180">
        <f t="shared" si="40"/>
        <v>9.8109959110300906</v>
      </c>
      <c r="AN109" s="79"/>
      <c r="AO109" s="79">
        <v>4</v>
      </c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5">
        <f t="shared" si="41"/>
        <v>4</v>
      </c>
      <c r="BA109" s="77">
        <f t="shared" si="42"/>
        <v>0.33333333333333331</v>
      </c>
      <c r="BB109" s="47"/>
      <c r="BC109" s="78">
        <f t="shared" si="43"/>
        <v>0</v>
      </c>
      <c r="BD109" s="78">
        <f t="shared" si="44"/>
        <v>39.243983644120362</v>
      </c>
      <c r="BE109" s="78">
        <f t="shared" si="45"/>
        <v>0</v>
      </c>
      <c r="BF109" s="78">
        <f t="shared" si="46"/>
        <v>0</v>
      </c>
      <c r="BG109" s="78">
        <f t="shared" si="47"/>
        <v>0</v>
      </c>
      <c r="BH109" s="78">
        <f t="shared" si="48"/>
        <v>0</v>
      </c>
      <c r="BI109" s="78">
        <f t="shared" si="49"/>
        <v>0</v>
      </c>
      <c r="BJ109" s="78">
        <f t="shared" si="50"/>
        <v>0</v>
      </c>
      <c r="BK109" s="78">
        <f t="shared" si="51"/>
        <v>0</v>
      </c>
      <c r="BL109" s="78">
        <f t="shared" si="52"/>
        <v>0</v>
      </c>
      <c r="BM109" s="78">
        <f t="shared" si="53"/>
        <v>0</v>
      </c>
      <c r="BN109" s="78">
        <f t="shared" si="54"/>
        <v>0</v>
      </c>
      <c r="BO109" s="78">
        <f t="shared" si="55"/>
        <v>39.243983644120362</v>
      </c>
      <c r="BP109" s="78">
        <f t="shared" si="56"/>
        <v>3.2703319703433635</v>
      </c>
    </row>
    <row r="110" spans="1:68">
      <c r="A110" s="79" t="s">
        <v>7127</v>
      </c>
      <c r="B110" s="74"/>
      <c r="C110" s="79" t="s">
        <v>11554</v>
      </c>
      <c r="D110" s="75" t="str">
        <f>INDEX('PRICE LIST'!$D:$D,MATCH(INSIDENTAL!C110,'PRICE LIST'!$E:$E,0))</f>
        <v>RAK</v>
      </c>
      <c r="E110" s="919" t="str">
        <f>IFERROR(VLOOKUP(C110,'PRICE LIST'!E:M,2,0),0)</f>
        <v>RAK RAKO</v>
      </c>
      <c r="F110" s="187" t="s">
        <v>12130</v>
      </c>
      <c r="G110" s="79" t="s">
        <v>109</v>
      </c>
      <c r="H110" s="919">
        <f>IFERROR(IF(G110="FOH",VLOOKUP(C110,'PRICE LIST'!E:Z,20,0),IF(G110="OPEX",VLOOKUP(C110,'PRICE LIST'!E:Z,21,0),0)),0)</f>
        <v>0</v>
      </c>
      <c r="I110" s="919">
        <f>IFERROR(IF(G110="FOH",VLOOKUP(H110,'PRICE LIST'!X:Z,3,0),IF(G110="OPEX",VLOOKUP(H110,'PRICE LIST'!Y:Z,2,0),0)),0)</f>
        <v>0</v>
      </c>
      <c r="J110" s="79" t="s">
        <v>34</v>
      </c>
      <c r="K110" s="79" t="s">
        <v>183</v>
      </c>
      <c r="L110" s="75" t="str">
        <f>IFERROR(VLOOKUP(K110,BS:BV,3,0),0)</f>
        <v>ALL</v>
      </c>
      <c r="M110" s="75" t="str">
        <f>IFERROR(VLOOKUP(K110,BS:BV,4,0),0)</f>
        <v>ALL</v>
      </c>
      <c r="N110" s="75" t="str">
        <f>IFERROR(VLOOKUP(C110,'PRICE LIST'!E:M,3,0),0)</f>
        <v>PCS</v>
      </c>
      <c r="O110" s="75" t="str">
        <f>IFERROR(VLOOKUP(C110,'PRICE LIST'!E:M,5,0),0)</f>
        <v>IDR</v>
      </c>
      <c r="P110" s="927">
        <f>IFERROR(VLOOKUP(C110,'PRICE LIST'!E:Z,8,0),0)</f>
        <v>888000</v>
      </c>
      <c r="Q110" s="75">
        <f>IFERROR(VLOOKUP(C110,'PRICE LIST'!E:Z,9,0),0)</f>
        <v>888000</v>
      </c>
      <c r="R110" s="75">
        <f>IFERROR(VLOOKUP(C110,'PRICE LIST'!E:Z,10,0),0)</f>
        <v>888000</v>
      </c>
      <c r="S110" s="75">
        <f>IFERROR(VLOOKUP(C110,'PRICE LIST'!E:Z,11,0),0)</f>
        <v>888000</v>
      </c>
      <c r="T110" s="75">
        <f>IFERROR(VLOOKUP(C110,'PRICE LIST'!E:Z,12,0),0)</f>
        <v>888000</v>
      </c>
      <c r="U110" s="75">
        <f>IFERROR(VLOOKUP(C110,'PRICE LIST'!E:Z,13,0),0)</f>
        <v>888000</v>
      </c>
      <c r="V110" s="75">
        <f>IFERROR(VLOOKUP(C110,'PRICE LIST'!E:Z,14,0),0)</f>
        <v>888000</v>
      </c>
      <c r="W110" s="75">
        <f>IFERROR(VLOOKUP(C110,'PRICE LIST'!E:Z,15,0),0)</f>
        <v>888000</v>
      </c>
      <c r="X110" s="75">
        <f>IFERROR(VLOOKUP(C110,'PRICE LIST'!E:Z,16,0),0)</f>
        <v>888000</v>
      </c>
      <c r="Y110" s="75">
        <f>IFERROR(VLOOKUP(C110,'PRICE LIST'!E:Z,17,0),0)</f>
        <v>888000</v>
      </c>
      <c r="Z110" s="75">
        <f>IFERROR(VLOOKUP(C110,'PRICE LIST'!E:Z,18,0),0)</f>
        <v>888000</v>
      </c>
      <c r="AA110" s="75">
        <f>IFERROR(VLOOKUP(C110,'PRICE LIST'!E:Z,19,0),0)</f>
        <v>888000</v>
      </c>
      <c r="AB110" s="180">
        <f t="shared" si="29"/>
        <v>56.20751205803046</v>
      </c>
      <c r="AC110" s="180">
        <f t="shared" si="30"/>
        <v>56.20751205803046</v>
      </c>
      <c r="AD110" s="180">
        <f t="shared" si="31"/>
        <v>56.20751205803046</v>
      </c>
      <c r="AE110" s="180">
        <f t="shared" si="32"/>
        <v>56.20751205803046</v>
      </c>
      <c r="AF110" s="180">
        <f t="shared" si="33"/>
        <v>56.20751205803046</v>
      </c>
      <c r="AG110" s="180">
        <f t="shared" si="34"/>
        <v>56.20751205803046</v>
      </c>
      <c r="AH110" s="180">
        <f t="shared" si="35"/>
        <v>56.20751205803046</v>
      </c>
      <c r="AI110" s="180">
        <f t="shared" si="36"/>
        <v>56.20751205803046</v>
      </c>
      <c r="AJ110" s="180">
        <f t="shared" si="37"/>
        <v>56.20751205803046</v>
      </c>
      <c r="AK110" s="180">
        <f t="shared" si="38"/>
        <v>56.20751205803046</v>
      </c>
      <c r="AL110" s="180">
        <f t="shared" si="39"/>
        <v>56.20751205803046</v>
      </c>
      <c r="AM110" s="180">
        <f t="shared" si="40"/>
        <v>56.20751205803046</v>
      </c>
      <c r="AN110" s="79"/>
      <c r="AO110" s="79"/>
      <c r="AP110" s="79">
        <v>2</v>
      </c>
      <c r="AQ110" s="79"/>
      <c r="AR110" s="79"/>
      <c r="AS110" s="79"/>
      <c r="AT110" s="79"/>
      <c r="AU110" s="79"/>
      <c r="AV110" s="79"/>
      <c r="AW110" s="79"/>
      <c r="AX110" s="79"/>
      <c r="AY110" s="79"/>
      <c r="AZ110" s="75">
        <f t="shared" si="41"/>
        <v>2</v>
      </c>
      <c r="BA110" s="77">
        <f t="shared" si="42"/>
        <v>0.16666666666666666</v>
      </c>
      <c r="BB110" s="47"/>
      <c r="BC110" s="78">
        <f t="shared" si="43"/>
        <v>0</v>
      </c>
      <c r="BD110" s="78">
        <f t="shared" si="44"/>
        <v>0</v>
      </c>
      <c r="BE110" s="78">
        <f t="shared" si="45"/>
        <v>112.41502411606092</v>
      </c>
      <c r="BF110" s="78">
        <f t="shared" si="46"/>
        <v>0</v>
      </c>
      <c r="BG110" s="78">
        <f t="shared" si="47"/>
        <v>0</v>
      </c>
      <c r="BH110" s="78">
        <f t="shared" si="48"/>
        <v>0</v>
      </c>
      <c r="BI110" s="78">
        <f t="shared" si="49"/>
        <v>0</v>
      </c>
      <c r="BJ110" s="78">
        <f t="shared" si="50"/>
        <v>0</v>
      </c>
      <c r="BK110" s="78">
        <f t="shared" si="51"/>
        <v>0</v>
      </c>
      <c r="BL110" s="78">
        <f t="shared" si="52"/>
        <v>0</v>
      </c>
      <c r="BM110" s="78">
        <f t="shared" si="53"/>
        <v>0</v>
      </c>
      <c r="BN110" s="78">
        <f t="shared" si="54"/>
        <v>0</v>
      </c>
      <c r="BO110" s="78">
        <f t="shared" si="55"/>
        <v>112.41502411606092</v>
      </c>
      <c r="BP110" s="78">
        <f t="shared" si="56"/>
        <v>9.3679186763384106</v>
      </c>
    </row>
    <row r="111" spans="1:68">
      <c r="A111" s="79" t="s">
        <v>7127</v>
      </c>
      <c r="B111" s="74"/>
      <c r="C111" s="79" t="s">
        <v>2611</v>
      </c>
      <c r="D111" s="75" t="str">
        <f>INDEX('PRICE LIST'!$D:$D,MATCH(INSIDENTAL!C111,'PRICE LIST'!$E:$E,0))</f>
        <v>RAK MIDI</v>
      </c>
      <c r="E111" s="919" t="str">
        <f>IFERROR(VLOOKUP(C111,'PRICE LIST'!E:M,2,0),0)</f>
        <v>RAK MIDI SUSUN 4-5</v>
      </c>
      <c r="F111" s="187" t="s">
        <v>12129</v>
      </c>
      <c r="G111" s="79" t="s">
        <v>109</v>
      </c>
      <c r="H111" s="919" t="str">
        <f>IFERROR(IF(G111="FOH",VLOOKUP(C111,'PRICE LIST'!E:Z,20,0),IF(G111="OPEX",VLOOKUP(C111,'PRICE LIST'!E:Z,21,0),0)),0)</f>
        <v>FIX NON PPN</v>
      </c>
      <c r="I111" s="919" t="str">
        <f>IFERROR(IF(G111="FOH",VLOOKUP(H111,'PRICE LIST'!X:Z,3,0),IF(G111="OPEX",VLOOKUP(H111,'PRICE LIST'!Y:Z,2,0),0)),0)</f>
        <v>B</v>
      </c>
      <c r="J111" s="79" t="s">
        <v>34</v>
      </c>
      <c r="K111" s="79" t="s">
        <v>183</v>
      </c>
      <c r="L111" s="75" t="str">
        <f>IFERROR(VLOOKUP(K111,BS:BV,3,0),0)</f>
        <v>ALL</v>
      </c>
      <c r="M111" s="75" t="str">
        <f>IFERROR(VLOOKUP(K111,BS:BV,4,0),0)</f>
        <v>ALL</v>
      </c>
      <c r="N111" s="75" t="str">
        <f>IFERROR(VLOOKUP(C111,'PRICE LIST'!E:M,3,0),0)</f>
        <v>PCS</v>
      </c>
      <c r="O111" s="75" t="str">
        <f>IFERROR(VLOOKUP(C111,'PRICE LIST'!E:M,5,0),0)</f>
        <v>IDR</v>
      </c>
      <c r="P111" s="927">
        <f>IFERROR(VLOOKUP(C111,'PRICE LIST'!E:Z,8,0),0)</f>
        <v>75000</v>
      </c>
      <c r="Q111" s="75">
        <f>IFERROR(VLOOKUP(C111,'PRICE LIST'!E:Z,9,0),0)</f>
        <v>75000</v>
      </c>
      <c r="R111" s="75">
        <f>IFERROR(VLOOKUP(C111,'PRICE LIST'!E:Z,10,0),0)</f>
        <v>75000</v>
      </c>
      <c r="S111" s="75">
        <f>IFERROR(VLOOKUP(C111,'PRICE LIST'!E:Z,11,0),0)</f>
        <v>75000</v>
      </c>
      <c r="T111" s="75">
        <f>IFERROR(VLOOKUP(C111,'PRICE LIST'!E:Z,12,0),0)</f>
        <v>75000</v>
      </c>
      <c r="U111" s="75">
        <f>IFERROR(VLOOKUP(C111,'PRICE LIST'!E:Z,13,0),0)</f>
        <v>75000</v>
      </c>
      <c r="V111" s="75">
        <f>IFERROR(VLOOKUP(C111,'PRICE LIST'!E:Z,14,0),0)</f>
        <v>75000</v>
      </c>
      <c r="W111" s="75">
        <f>IFERROR(VLOOKUP(C111,'PRICE LIST'!E:Z,15,0),0)</f>
        <v>75000</v>
      </c>
      <c r="X111" s="75">
        <f>IFERROR(VLOOKUP(C111,'PRICE LIST'!E:Z,16,0),0)</f>
        <v>75000</v>
      </c>
      <c r="Y111" s="75">
        <f>IFERROR(VLOOKUP(C111,'PRICE LIST'!E:Z,17,0),0)</f>
        <v>75000</v>
      </c>
      <c r="Z111" s="75">
        <f>IFERROR(VLOOKUP(C111,'PRICE LIST'!E:Z,18,0),0)</f>
        <v>75000</v>
      </c>
      <c r="AA111" s="75">
        <f>IFERROR(VLOOKUP(C111,'PRICE LIST'!E:Z,19,0),0)</f>
        <v>75000</v>
      </c>
      <c r="AB111" s="180">
        <f t="shared" si="29"/>
        <v>4.7472560859823023</v>
      </c>
      <c r="AC111" s="180">
        <f t="shared" si="30"/>
        <v>4.7472560859823023</v>
      </c>
      <c r="AD111" s="180">
        <f t="shared" si="31"/>
        <v>4.7472560859823023</v>
      </c>
      <c r="AE111" s="180">
        <f t="shared" si="32"/>
        <v>4.7472560859823023</v>
      </c>
      <c r="AF111" s="180">
        <f t="shared" si="33"/>
        <v>4.7472560859823023</v>
      </c>
      <c r="AG111" s="180">
        <f t="shared" si="34"/>
        <v>4.7472560859823023</v>
      </c>
      <c r="AH111" s="180">
        <f t="shared" si="35"/>
        <v>4.7472560859823023</v>
      </c>
      <c r="AI111" s="180">
        <f t="shared" si="36"/>
        <v>4.7472560859823023</v>
      </c>
      <c r="AJ111" s="180">
        <f t="shared" si="37"/>
        <v>4.7472560859823023</v>
      </c>
      <c r="AK111" s="180">
        <f t="shared" si="38"/>
        <v>4.7472560859823023</v>
      </c>
      <c r="AL111" s="180">
        <f t="shared" si="39"/>
        <v>4.7472560859823023</v>
      </c>
      <c r="AM111" s="180">
        <f t="shared" si="40"/>
        <v>4.7472560859823023</v>
      </c>
      <c r="AN111" s="79"/>
      <c r="AO111" s="79"/>
      <c r="AP111" s="79">
        <v>4</v>
      </c>
      <c r="AQ111" s="79"/>
      <c r="AR111" s="79"/>
      <c r="AS111" s="79"/>
      <c r="AT111" s="79"/>
      <c r="AU111" s="79"/>
      <c r="AV111" s="79"/>
      <c r="AW111" s="79"/>
      <c r="AX111" s="79"/>
      <c r="AY111" s="79"/>
      <c r="AZ111" s="75">
        <f t="shared" si="41"/>
        <v>4</v>
      </c>
      <c r="BA111" s="77">
        <f t="shared" si="42"/>
        <v>0.33333333333333331</v>
      </c>
      <c r="BB111" s="47"/>
      <c r="BC111" s="78">
        <f t="shared" si="43"/>
        <v>0</v>
      </c>
      <c r="BD111" s="78">
        <f t="shared" si="44"/>
        <v>0</v>
      </c>
      <c r="BE111" s="78">
        <f t="shared" si="45"/>
        <v>18.989024343929209</v>
      </c>
      <c r="BF111" s="78">
        <f t="shared" si="46"/>
        <v>0</v>
      </c>
      <c r="BG111" s="78">
        <f t="shared" si="47"/>
        <v>0</v>
      </c>
      <c r="BH111" s="78">
        <f t="shared" si="48"/>
        <v>0</v>
      </c>
      <c r="BI111" s="78">
        <f t="shared" si="49"/>
        <v>0</v>
      </c>
      <c r="BJ111" s="78">
        <f t="shared" si="50"/>
        <v>0</v>
      </c>
      <c r="BK111" s="78">
        <f t="shared" si="51"/>
        <v>0</v>
      </c>
      <c r="BL111" s="78">
        <f t="shared" si="52"/>
        <v>0</v>
      </c>
      <c r="BM111" s="78">
        <f t="shared" si="53"/>
        <v>0</v>
      </c>
      <c r="BN111" s="78">
        <f t="shared" si="54"/>
        <v>0</v>
      </c>
      <c r="BO111" s="78">
        <f t="shared" si="55"/>
        <v>18.989024343929209</v>
      </c>
      <c r="BP111" s="78">
        <f t="shared" si="56"/>
        <v>1.5824186953274342</v>
      </c>
    </row>
    <row r="112" spans="1:68">
      <c r="A112" s="79" t="s">
        <v>7127</v>
      </c>
      <c r="B112" s="74"/>
      <c r="C112" s="79" t="s">
        <v>11801</v>
      </c>
      <c r="D112" s="75" t="str">
        <f>INDEX('PRICE LIST'!$D:$D,MATCH(INSIDENTAL!C112,'PRICE LIST'!$E:$E,0))</f>
        <v>MESIN SCREW</v>
      </c>
      <c r="E112" s="919" t="str">
        <f>IFERROR(VLOOKUP(C112,'PRICE LIST'!E:M,2,0),0)</f>
        <v>BOSCH GSR 18V-50 BATERAI</v>
      </c>
      <c r="F112" s="187" t="s">
        <v>12132</v>
      </c>
      <c r="G112" s="79" t="s">
        <v>109</v>
      </c>
      <c r="H112" s="919">
        <f>IFERROR(IF(G112="FOH",VLOOKUP(C112,'PRICE LIST'!E:Z,20,0),IF(G112="OPEX",VLOOKUP(C112,'PRICE LIST'!E:Z,21,0),0)),0)</f>
        <v>0</v>
      </c>
      <c r="I112" s="919">
        <f>IFERROR(IF(G112="FOH",VLOOKUP(H112,'PRICE LIST'!X:Z,3,0),IF(G112="OPEX",VLOOKUP(H112,'PRICE LIST'!Y:Z,2,0),0)),0)</f>
        <v>0</v>
      </c>
      <c r="J112" s="79" t="s">
        <v>34</v>
      </c>
      <c r="K112" s="79" t="s">
        <v>183</v>
      </c>
      <c r="L112" s="75" t="str">
        <f>IFERROR(VLOOKUP(K112,BS:BV,3,0),0)</f>
        <v>ALL</v>
      </c>
      <c r="M112" s="75" t="str">
        <f>IFERROR(VLOOKUP(K112,BS:BV,4,0),0)</f>
        <v>ALL</v>
      </c>
      <c r="N112" s="75" t="str">
        <f>IFERROR(VLOOKUP(C112,'PRICE LIST'!E:M,3,0),0)</f>
        <v>PCS</v>
      </c>
      <c r="O112" s="75" t="str">
        <f>IFERROR(VLOOKUP(C112,'PRICE LIST'!E:M,5,0),0)</f>
        <v>IDR</v>
      </c>
      <c r="P112" s="927">
        <f>IFERROR(VLOOKUP(C112,'PRICE LIST'!E:Z,8,0),0)</f>
        <v>3143600</v>
      </c>
      <c r="Q112" s="75">
        <f>IFERROR(VLOOKUP(C112,'PRICE LIST'!E:Z,9,0),0)</f>
        <v>3143600</v>
      </c>
      <c r="R112" s="75">
        <f>IFERROR(VLOOKUP(C112,'PRICE LIST'!E:Z,10,0),0)</f>
        <v>3143600</v>
      </c>
      <c r="S112" s="75">
        <f>IFERROR(VLOOKUP(C112,'PRICE LIST'!E:Z,11,0),0)</f>
        <v>3143600</v>
      </c>
      <c r="T112" s="75">
        <f>IFERROR(VLOOKUP(C112,'PRICE LIST'!E:Z,12,0),0)</f>
        <v>3143600</v>
      </c>
      <c r="U112" s="75">
        <f>IFERROR(VLOOKUP(C112,'PRICE LIST'!E:Z,13,0),0)</f>
        <v>3143600</v>
      </c>
      <c r="V112" s="75">
        <f>IFERROR(VLOOKUP(C112,'PRICE LIST'!E:Z,14,0),0)</f>
        <v>3507200</v>
      </c>
      <c r="W112" s="75">
        <f>IFERROR(VLOOKUP(C112,'PRICE LIST'!E:Z,15,0),0)</f>
        <v>3507200</v>
      </c>
      <c r="X112" s="75">
        <f>IFERROR(VLOOKUP(C112,'PRICE LIST'!E:Z,16,0),0)</f>
        <v>3507200</v>
      </c>
      <c r="Y112" s="75">
        <f>IFERROR(VLOOKUP(C112,'PRICE LIST'!E:Z,17,0),0)</f>
        <v>3507200</v>
      </c>
      <c r="Z112" s="75">
        <f>IFERROR(VLOOKUP(C112,'PRICE LIST'!E:Z,18,0),0)</f>
        <v>3507200</v>
      </c>
      <c r="AA112" s="75">
        <f>IFERROR(VLOOKUP(C112,'PRICE LIST'!E:Z,19,0),0)</f>
        <v>3507200</v>
      </c>
      <c r="AB112" s="180">
        <f t="shared" si="29"/>
        <v>198.97965642525287</v>
      </c>
      <c r="AC112" s="180">
        <f t="shared" si="30"/>
        <v>198.97965642525287</v>
      </c>
      <c r="AD112" s="180">
        <f t="shared" si="31"/>
        <v>198.97965642525287</v>
      </c>
      <c r="AE112" s="180">
        <f t="shared" si="32"/>
        <v>198.97965642525287</v>
      </c>
      <c r="AF112" s="180">
        <f t="shared" si="33"/>
        <v>198.97965642525287</v>
      </c>
      <c r="AG112" s="180">
        <f t="shared" si="34"/>
        <v>198.97965642525287</v>
      </c>
      <c r="AH112" s="180">
        <f t="shared" si="35"/>
        <v>221.99435393009506</v>
      </c>
      <c r="AI112" s="180">
        <f t="shared" si="36"/>
        <v>221.99435393009506</v>
      </c>
      <c r="AJ112" s="180">
        <f t="shared" si="37"/>
        <v>221.99435393009506</v>
      </c>
      <c r="AK112" s="180">
        <f t="shared" si="38"/>
        <v>221.99435393009506</v>
      </c>
      <c r="AL112" s="180">
        <f t="shared" si="39"/>
        <v>221.99435393009506</v>
      </c>
      <c r="AM112" s="180">
        <f t="shared" si="40"/>
        <v>221.99435393009506</v>
      </c>
      <c r="AN112" s="79"/>
      <c r="AO112" s="79"/>
      <c r="AP112" s="79"/>
      <c r="AQ112" s="79">
        <v>2</v>
      </c>
      <c r="AR112" s="79"/>
      <c r="AS112" s="79"/>
      <c r="AT112" s="79"/>
      <c r="AU112" s="79"/>
      <c r="AV112" s="79"/>
      <c r="AW112" s="79"/>
      <c r="AX112" s="79"/>
      <c r="AY112" s="79"/>
      <c r="AZ112" s="75">
        <f t="shared" si="41"/>
        <v>2</v>
      </c>
      <c r="BA112" s="77">
        <f t="shared" si="42"/>
        <v>0.16666666666666666</v>
      </c>
      <c r="BB112" s="47"/>
      <c r="BC112" s="78">
        <f t="shared" si="43"/>
        <v>0</v>
      </c>
      <c r="BD112" s="78">
        <f t="shared" si="44"/>
        <v>0</v>
      </c>
      <c r="BE112" s="78">
        <f t="shared" si="45"/>
        <v>0</v>
      </c>
      <c r="BF112" s="78">
        <f t="shared" si="46"/>
        <v>397.95931285050574</v>
      </c>
      <c r="BG112" s="78">
        <f t="shared" si="47"/>
        <v>0</v>
      </c>
      <c r="BH112" s="78">
        <f t="shared" si="48"/>
        <v>0</v>
      </c>
      <c r="BI112" s="78">
        <f t="shared" si="49"/>
        <v>0</v>
      </c>
      <c r="BJ112" s="78">
        <f t="shared" si="50"/>
        <v>0</v>
      </c>
      <c r="BK112" s="78">
        <f t="shared" si="51"/>
        <v>0</v>
      </c>
      <c r="BL112" s="78">
        <f t="shared" si="52"/>
        <v>0</v>
      </c>
      <c r="BM112" s="78">
        <f t="shared" si="53"/>
        <v>0</v>
      </c>
      <c r="BN112" s="78">
        <f t="shared" si="54"/>
        <v>0</v>
      </c>
      <c r="BO112" s="78">
        <f t="shared" si="55"/>
        <v>397.95931285050574</v>
      </c>
      <c r="BP112" s="78">
        <f t="shared" si="56"/>
        <v>33.163276070875476</v>
      </c>
    </row>
    <row r="113" spans="1:68">
      <c r="A113" s="79" t="s">
        <v>7127</v>
      </c>
      <c r="B113" s="74"/>
      <c r="C113" s="79" t="s">
        <v>12137</v>
      </c>
      <c r="D113" s="75" t="str">
        <f>INDEX('PRICE LIST'!$D:$D,MATCH(INSIDENTAL!C113,'PRICE LIST'!$E:$E,0))</f>
        <v>TANG</v>
      </c>
      <c r="E113" s="919" t="str">
        <f>IFERROR(VLOOKUP(C113,'PRICE LIST'!E:M,2,0),0)</f>
        <v>PLASTIC CUTTING PLIER 6 INCH PPCP6 KW0101364</v>
      </c>
      <c r="F113" s="187" t="s">
        <v>12139</v>
      </c>
      <c r="G113" s="79" t="s">
        <v>109</v>
      </c>
      <c r="H113" s="919">
        <f>IFERROR(IF(G113="FOH",VLOOKUP(C113,'PRICE LIST'!E:Z,20,0),IF(G113="OPEX",VLOOKUP(C113,'PRICE LIST'!E:Z,21,0),0)),0)</f>
        <v>0</v>
      </c>
      <c r="I113" s="919">
        <f>IFERROR(IF(G113="FOH",VLOOKUP(H113,'PRICE LIST'!X:Z,3,0),IF(G113="OPEX",VLOOKUP(H113,'PRICE LIST'!Y:Z,2,0),0)),0)</f>
        <v>0</v>
      </c>
      <c r="J113" s="79" t="s">
        <v>34</v>
      </c>
      <c r="K113" s="79" t="s">
        <v>183</v>
      </c>
      <c r="L113" s="75" t="str">
        <f>IFERROR(VLOOKUP(K113,BS:BV,3,0),0)</f>
        <v>ALL</v>
      </c>
      <c r="M113" s="75" t="str">
        <f>IFERROR(VLOOKUP(K113,BS:BV,4,0),0)</f>
        <v>ALL</v>
      </c>
      <c r="N113" s="75" t="str">
        <f>IFERROR(VLOOKUP(C113,'PRICE LIST'!E:M,3,0),0)</f>
        <v>PCS</v>
      </c>
      <c r="O113" s="75" t="str">
        <f>IFERROR(VLOOKUP(C113,'PRICE LIST'!E:M,5,0),0)</f>
        <v>IDR</v>
      </c>
      <c r="P113" s="927">
        <f>IFERROR(VLOOKUP(C113,'PRICE LIST'!E:Z,8,0),0)</f>
        <v>199875</v>
      </c>
      <c r="Q113" s="75">
        <f>IFERROR(VLOOKUP(C113,'PRICE LIST'!E:Z,9,0),0)</f>
        <v>199875</v>
      </c>
      <c r="R113" s="75">
        <f>IFERROR(VLOOKUP(C113,'PRICE LIST'!E:Z,10,0),0)</f>
        <v>199875</v>
      </c>
      <c r="S113" s="75">
        <f>IFERROR(VLOOKUP(C113,'PRICE LIST'!E:Z,11,0),0)</f>
        <v>199875</v>
      </c>
      <c r="T113" s="75">
        <f>IFERROR(VLOOKUP(C113,'PRICE LIST'!E:Z,12,0),0)</f>
        <v>199875</v>
      </c>
      <c r="U113" s="75">
        <f>IFERROR(VLOOKUP(C113,'PRICE LIST'!E:Z,13,0),0)</f>
        <v>199875</v>
      </c>
      <c r="V113" s="75">
        <f>IFERROR(VLOOKUP(C113,'PRICE LIST'!E:Z,14,0),0)</f>
        <v>201825</v>
      </c>
      <c r="W113" s="75">
        <f>IFERROR(VLOOKUP(C113,'PRICE LIST'!E:Z,15,0),0)</f>
        <v>201825</v>
      </c>
      <c r="X113" s="75">
        <f>IFERROR(VLOOKUP(C113,'PRICE LIST'!E:Z,16,0),0)</f>
        <v>201825</v>
      </c>
      <c r="Y113" s="75">
        <f>IFERROR(VLOOKUP(C113,'PRICE LIST'!E:Z,17,0),0)</f>
        <v>201825</v>
      </c>
      <c r="Z113" s="75">
        <f>IFERROR(VLOOKUP(C113,'PRICE LIST'!E:Z,18,0),0)</f>
        <v>201825</v>
      </c>
      <c r="AA113" s="75">
        <f>IFERROR(VLOOKUP(C113,'PRICE LIST'!E:Z,19,0),0)</f>
        <v>201825</v>
      </c>
      <c r="AB113" s="180">
        <f t="shared" si="29"/>
        <v>12.651437469142834</v>
      </c>
      <c r="AC113" s="180">
        <f t="shared" si="30"/>
        <v>12.651437469142834</v>
      </c>
      <c r="AD113" s="180">
        <f t="shared" si="31"/>
        <v>12.651437469142834</v>
      </c>
      <c r="AE113" s="180">
        <f t="shared" si="32"/>
        <v>12.651437469142834</v>
      </c>
      <c r="AF113" s="180">
        <f t="shared" si="33"/>
        <v>12.651437469142834</v>
      </c>
      <c r="AG113" s="180">
        <f t="shared" si="34"/>
        <v>12.651437469142834</v>
      </c>
      <c r="AH113" s="180">
        <f t="shared" si="35"/>
        <v>12.774866127378376</v>
      </c>
      <c r="AI113" s="180">
        <f t="shared" si="36"/>
        <v>12.774866127378376</v>
      </c>
      <c r="AJ113" s="180">
        <f t="shared" si="37"/>
        <v>12.774866127378376</v>
      </c>
      <c r="AK113" s="180">
        <f t="shared" si="38"/>
        <v>12.774866127378376</v>
      </c>
      <c r="AL113" s="180">
        <f t="shared" si="39"/>
        <v>12.774866127378376</v>
      </c>
      <c r="AM113" s="180">
        <f t="shared" si="40"/>
        <v>12.774866127378376</v>
      </c>
      <c r="AN113" s="79"/>
      <c r="AO113" s="79">
        <v>5</v>
      </c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5">
        <f t="shared" si="41"/>
        <v>5</v>
      </c>
      <c r="BA113" s="77">
        <f t="shared" si="42"/>
        <v>0.41666666666666669</v>
      </c>
      <c r="BB113" s="47"/>
      <c r="BC113" s="78">
        <f t="shared" si="43"/>
        <v>0</v>
      </c>
      <c r="BD113" s="78">
        <f t="shared" si="44"/>
        <v>63.257187345714172</v>
      </c>
      <c r="BE113" s="78">
        <f t="shared" si="45"/>
        <v>0</v>
      </c>
      <c r="BF113" s="78">
        <f t="shared" si="46"/>
        <v>0</v>
      </c>
      <c r="BG113" s="78">
        <f t="shared" si="47"/>
        <v>0</v>
      </c>
      <c r="BH113" s="78">
        <f t="shared" si="48"/>
        <v>0</v>
      </c>
      <c r="BI113" s="78">
        <f t="shared" si="49"/>
        <v>0</v>
      </c>
      <c r="BJ113" s="78">
        <f t="shared" si="50"/>
        <v>0</v>
      </c>
      <c r="BK113" s="78">
        <f t="shared" si="51"/>
        <v>0</v>
      </c>
      <c r="BL113" s="78">
        <f t="shared" si="52"/>
        <v>0</v>
      </c>
      <c r="BM113" s="78">
        <f t="shared" si="53"/>
        <v>0</v>
      </c>
      <c r="BN113" s="78">
        <f t="shared" si="54"/>
        <v>0</v>
      </c>
      <c r="BO113" s="78">
        <f t="shared" si="55"/>
        <v>63.257187345714172</v>
      </c>
      <c r="BP113" s="78">
        <f t="shared" si="56"/>
        <v>5.271432278809514</v>
      </c>
    </row>
    <row r="114" spans="1:68">
      <c r="A114" s="79" t="s">
        <v>7127</v>
      </c>
      <c r="B114" s="74"/>
      <c r="C114" s="79" t="s">
        <v>11208</v>
      </c>
      <c r="D114" s="75" t="str">
        <f>INDEX('PRICE LIST'!$D:$D,MATCH(INSIDENTAL!C114,'PRICE LIST'!$E:$E,0))</f>
        <v>MATA BOR</v>
      </c>
      <c r="E114" s="919" t="str">
        <f>IFERROR(VLOOKUP(C114,'PRICE LIST'!E:M,2,0),0)</f>
        <v>MATA BOR BESI 1.8 NACHI</v>
      </c>
      <c r="F114" s="187" t="s">
        <v>12139</v>
      </c>
      <c r="G114" s="79" t="s">
        <v>109</v>
      </c>
      <c r="H114" s="919">
        <f>IFERROR(IF(G114="FOH",VLOOKUP(C114,'PRICE LIST'!E:Z,20,0),IF(G114="OPEX",VLOOKUP(C114,'PRICE LIST'!E:Z,21,0),0)),0)</f>
        <v>0</v>
      </c>
      <c r="I114" s="919">
        <f>IFERROR(IF(G114="FOH",VLOOKUP(H114,'PRICE LIST'!X:Z,3,0),IF(G114="OPEX",VLOOKUP(H114,'PRICE LIST'!Y:Z,2,0),0)),0)</f>
        <v>0</v>
      </c>
      <c r="J114" s="79" t="s">
        <v>34</v>
      </c>
      <c r="K114" s="79" t="s">
        <v>183</v>
      </c>
      <c r="L114" s="75" t="str">
        <f>IFERROR(VLOOKUP(K114,BS:BV,3,0),0)</f>
        <v>ALL</v>
      </c>
      <c r="M114" s="75" t="str">
        <f>IFERROR(VLOOKUP(K114,BS:BV,4,0),0)</f>
        <v>ALL</v>
      </c>
      <c r="N114" s="75" t="str">
        <f>IFERROR(VLOOKUP(C114,'PRICE LIST'!E:M,3,0),0)</f>
        <v>PCS</v>
      </c>
      <c r="O114" s="75" t="str">
        <f>IFERROR(VLOOKUP(C114,'PRICE LIST'!E:M,5,0),0)</f>
        <v>IDR</v>
      </c>
      <c r="P114" s="927">
        <f>IFERROR(VLOOKUP(C114,'PRICE LIST'!E:Z,8,0),0)</f>
        <v>17621</v>
      </c>
      <c r="Q114" s="75">
        <f>IFERROR(VLOOKUP(C114,'PRICE LIST'!E:Z,9,0),0)</f>
        <v>17621</v>
      </c>
      <c r="R114" s="75">
        <f>IFERROR(VLOOKUP(C114,'PRICE LIST'!E:Z,10,0),0)</f>
        <v>17621</v>
      </c>
      <c r="S114" s="75">
        <f>IFERROR(VLOOKUP(C114,'PRICE LIST'!E:Z,11,0),0)</f>
        <v>17621</v>
      </c>
      <c r="T114" s="75">
        <f>IFERROR(VLOOKUP(C114,'PRICE LIST'!E:Z,12,0),0)</f>
        <v>17621</v>
      </c>
      <c r="U114" s="75">
        <f>IFERROR(VLOOKUP(C114,'PRICE LIST'!E:Z,13,0),0)</f>
        <v>17621</v>
      </c>
      <c r="V114" s="75">
        <f>IFERROR(VLOOKUP(C114,'PRICE LIST'!E:Z,14,0),0)</f>
        <v>18328</v>
      </c>
      <c r="W114" s="75">
        <f>IFERROR(VLOOKUP(C114,'PRICE LIST'!E:Z,15,0),0)</f>
        <v>18328</v>
      </c>
      <c r="X114" s="75">
        <f>IFERROR(VLOOKUP(C114,'PRICE LIST'!E:Z,16,0),0)</f>
        <v>18328</v>
      </c>
      <c r="Y114" s="75">
        <f>IFERROR(VLOOKUP(C114,'PRICE LIST'!E:Z,17,0),0)</f>
        <v>18328</v>
      </c>
      <c r="Z114" s="75">
        <f>IFERROR(VLOOKUP(C114,'PRICE LIST'!E:Z,18,0),0)</f>
        <v>18328</v>
      </c>
      <c r="AA114" s="75">
        <f>IFERROR(VLOOKUP(C114,'PRICE LIST'!E:Z,19,0),0)</f>
        <v>18328</v>
      </c>
      <c r="AB114" s="180">
        <f t="shared" si="29"/>
        <v>1.1153519932145886</v>
      </c>
      <c r="AC114" s="180">
        <f t="shared" si="30"/>
        <v>1.1153519932145886</v>
      </c>
      <c r="AD114" s="180">
        <f t="shared" si="31"/>
        <v>1.1153519932145886</v>
      </c>
      <c r="AE114" s="180">
        <f t="shared" si="32"/>
        <v>1.1153519932145886</v>
      </c>
      <c r="AF114" s="180">
        <f t="shared" si="33"/>
        <v>1.1153519932145886</v>
      </c>
      <c r="AG114" s="180">
        <f t="shared" si="34"/>
        <v>1.1153519932145886</v>
      </c>
      <c r="AH114" s="180">
        <f t="shared" si="35"/>
        <v>1.1601027939184485</v>
      </c>
      <c r="AI114" s="180">
        <f t="shared" si="36"/>
        <v>1.1601027939184485</v>
      </c>
      <c r="AJ114" s="180">
        <f t="shared" si="37"/>
        <v>1.1601027939184485</v>
      </c>
      <c r="AK114" s="180">
        <f t="shared" si="38"/>
        <v>1.1601027939184485</v>
      </c>
      <c r="AL114" s="180">
        <f t="shared" si="39"/>
        <v>1.1601027939184485</v>
      </c>
      <c r="AM114" s="180">
        <f t="shared" si="40"/>
        <v>1.1601027939184485</v>
      </c>
      <c r="AN114" s="79"/>
      <c r="AO114" s="79"/>
      <c r="AP114" s="79">
        <v>2</v>
      </c>
      <c r="AQ114" s="79"/>
      <c r="AR114" s="79"/>
      <c r="AS114" s="79">
        <v>2</v>
      </c>
      <c r="AT114" s="79"/>
      <c r="AU114" s="79"/>
      <c r="AV114" s="79">
        <v>2</v>
      </c>
      <c r="AW114" s="79"/>
      <c r="AX114" s="79"/>
      <c r="AY114" s="79"/>
      <c r="AZ114" s="75">
        <f t="shared" si="41"/>
        <v>6</v>
      </c>
      <c r="BA114" s="77">
        <f t="shared" si="42"/>
        <v>0.5</v>
      </c>
      <c r="BB114" s="47"/>
      <c r="BC114" s="78">
        <f t="shared" si="43"/>
        <v>0</v>
      </c>
      <c r="BD114" s="78">
        <f t="shared" si="44"/>
        <v>0</v>
      </c>
      <c r="BE114" s="78">
        <f t="shared" si="45"/>
        <v>2.2307039864291771</v>
      </c>
      <c r="BF114" s="78">
        <f t="shared" si="46"/>
        <v>0</v>
      </c>
      <c r="BG114" s="78">
        <f t="shared" si="47"/>
        <v>0</v>
      </c>
      <c r="BH114" s="78">
        <f t="shared" si="48"/>
        <v>2.2307039864291771</v>
      </c>
      <c r="BI114" s="78">
        <f t="shared" si="49"/>
        <v>0</v>
      </c>
      <c r="BJ114" s="78">
        <f t="shared" si="50"/>
        <v>0</v>
      </c>
      <c r="BK114" s="78">
        <f t="shared" si="51"/>
        <v>2.320205587836897</v>
      </c>
      <c r="BL114" s="78">
        <f t="shared" si="52"/>
        <v>0</v>
      </c>
      <c r="BM114" s="78">
        <f t="shared" si="53"/>
        <v>0</v>
      </c>
      <c r="BN114" s="78">
        <f t="shared" si="54"/>
        <v>0</v>
      </c>
      <c r="BO114" s="78">
        <f t="shared" si="55"/>
        <v>6.7816135606952512</v>
      </c>
      <c r="BP114" s="78">
        <f t="shared" si="56"/>
        <v>0.56513446339127094</v>
      </c>
    </row>
    <row r="115" spans="1:68">
      <c r="A115" s="79" t="s">
        <v>7127</v>
      </c>
      <c r="B115" s="74"/>
      <c r="C115" s="79" t="s">
        <v>11210</v>
      </c>
      <c r="D115" s="75" t="str">
        <f>INDEX('PRICE LIST'!$D:$D,MATCH(INSIDENTAL!C115,'PRICE LIST'!$E:$E,0))</f>
        <v>MATA BOR</v>
      </c>
      <c r="E115" s="919" t="str">
        <f>IFERROR(VLOOKUP(C115,'PRICE LIST'!E:M,2,0),0)</f>
        <v>MATA BOR BESI 2.5 NACHI</v>
      </c>
      <c r="F115" s="187" t="s">
        <v>12139</v>
      </c>
      <c r="G115" s="79" t="s">
        <v>109</v>
      </c>
      <c r="H115" s="919">
        <f>IFERROR(IF(G115="FOH",VLOOKUP(C115,'PRICE LIST'!E:Z,20,0),IF(G115="OPEX",VLOOKUP(C115,'PRICE LIST'!E:Z,21,0),0)),0)</f>
        <v>0</v>
      </c>
      <c r="I115" s="919">
        <f>IFERROR(IF(G115="FOH",VLOOKUP(H115,'PRICE LIST'!X:Z,3,0),IF(G115="OPEX",VLOOKUP(H115,'PRICE LIST'!Y:Z,2,0),0)),0)</f>
        <v>0</v>
      </c>
      <c r="J115" s="79" t="s">
        <v>34</v>
      </c>
      <c r="K115" s="79" t="s">
        <v>183</v>
      </c>
      <c r="L115" s="75" t="str">
        <f>IFERROR(VLOOKUP(K115,BS:BV,3,0),0)</f>
        <v>ALL</v>
      </c>
      <c r="M115" s="75" t="str">
        <f>IFERROR(VLOOKUP(K115,BS:BV,4,0),0)</f>
        <v>ALL</v>
      </c>
      <c r="N115" s="75" t="str">
        <f>IFERROR(VLOOKUP(C115,'PRICE LIST'!E:M,3,0),0)</f>
        <v>PCS</v>
      </c>
      <c r="O115" s="75" t="str">
        <f>IFERROR(VLOOKUP(C115,'PRICE LIST'!E:M,5,0),0)</f>
        <v>IDR</v>
      </c>
      <c r="P115" s="927">
        <f>IFERROR(VLOOKUP(C115,'PRICE LIST'!E:Z,8,0),0)</f>
        <v>17986</v>
      </c>
      <c r="Q115" s="75">
        <f>IFERROR(VLOOKUP(C115,'PRICE LIST'!E:Z,9,0),0)</f>
        <v>17986</v>
      </c>
      <c r="R115" s="75">
        <f>IFERROR(VLOOKUP(C115,'PRICE LIST'!E:Z,10,0),0)</f>
        <v>17986</v>
      </c>
      <c r="S115" s="75">
        <f>IFERROR(VLOOKUP(C115,'PRICE LIST'!E:Z,11,0),0)</f>
        <v>17986</v>
      </c>
      <c r="T115" s="75">
        <f>IFERROR(VLOOKUP(C115,'PRICE LIST'!E:Z,12,0),0)</f>
        <v>17986</v>
      </c>
      <c r="U115" s="75">
        <f>IFERROR(VLOOKUP(C115,'PRICE LIST'!E:Z,13,0),0)</f>
        <v>17986</v>
      </c>
      <c r="V115" s="75">
        <f>IFERROR(VLOOKUP(C115,'PRICE LIST'!E:Z,14,0),0)</f>
        <v>19472</v>
      </c>
      <c r="W115" s="75">
        <f>IFERROR(VLOOKUP(C115,'PRICE LIST'!E:Z,15,0),0)</f>
        <v>19472</v>
      </c>
      <c r="X115" s="75">
        <f>IFERROR(VLOOKUP(C115,'PRICE LIST'!E:Z,16,0),0)</f>
        <v>19472</v>
      </c>
      <c r="Y115" s="75">
        <f>IFERROR(VLOOKUP(C115,'PRICE LIST'!E:Z,17,0),0)</f>
        <v>19472</v>
      </c>
      <c r="Z115" s="75">
        <f>IFERROR(VLOOKUP(C115,'PRICE LIST'!E:Z,18,0),0)</f>
        <v>19472</v>
      </c>
      <c r="AA115" s="75">
        <f>IFERROR(VLOOKUP(C115,'PRICE LIST'!E:Z,19,0),0)</f>
        <v>19472</v>
      </c>
      <c r="AB115" s="180">
        <f t="shared" si="29"/>
        <v>1.1384553061663691</v>
      </c>
      <c r="AC115" s="180">
        <f t="shared" si="30"/>
        <v>1.1384553061663691</v>
      </c>
      <c r="AD115" s="180">
        <f t="shared" si="31"/>
        <v>1.1384553061663691</v>
      </c>
      <c r="AE115" s="180">
        <f t="shared" si="32"/>
        <v>1.1384553061663691</v>
      </c>
      <c r="AF115" s="180">
        <f t="shared" si="33"/>
        <v>1.1384553061663691</v>
      </c>
      <c r="AG115" s="180">
        <f t="shared" si="34"/>
        <v>1.1384553061663691</v>
      </c>
      <c r="AH115" s="180">
        <f t="shared" si="35"/>
        <v>1.2325142734166319</v>
      </c>
      <c r="AI115" s="180">
        <f t="shared" si="36"/>
        <v>1.2325142734166319</v>
      </c>
      <c r="AJ115" s="180">
        <f t="shared" si="37"/>
        <v>1.2325142734166319</v>
      </c>
      <c r="AK115" s="180">
        <f t="shared" si="38"/>
        <v>1.2325142734166319</v>
      </c>
      <c r="AL115" s="180">
        <f t="shared" si="39"/>
        <v>1.2325142734166319</v>
      </c>
      <c r="AM115" s="180">
        <f t="shared" si="40"/>
        <v>1.2325142734166319</v>
      </c>
      <c r="AN115" s="79"/>
      <c r="AO115" s="79"/>
      <c r="AP115" s="79">
        <v>2</v>
      </c>
      <c r="AQ115" s="79"/>
      <c r="AR115" s="79"/>
      <c r="AS115" s="79"/>
      <c r="AT115" s="79"/>
      <c r="AU115" s="79"/>
      <c r="AV115" s="79"/>
      <c r="AW115" s="79"/>
      <c r="AX115" s="79"/>
      <c r="AY115" s="79"/>
      <c r="AZ115" s="75">
        <f t="shared" si="41"/>
        <v>2</v>
      </c>
      <c r="BA115" s="77">
        <f t="shared" si="42"/>
        <v>0.16666666666666666</v>
      </c>
      <c r="BB115" s="47"/>
      <c r="BC115" s="78">
        <f t="shared" si="43"/>
        <v>0</v>
      </c>
      <c r="BD115" s="78">
        <f t="shared" si="44"/>
        <v>0</v>
      </c>
      <c r="BE115" s="78">
        <f t="shared" si="45"/>
        <v>2.2769106123327383</v>
      </c>
      <c r="BF115" s="78">
        <f t="shared" si="46"/>
        <v>0</v>
      </c>
      <c r="BG115" s="78">
        <f t="shared" si="47"/>
        <v>0</v>
      </c>
      <c r="BH115" s="78">
        <f t="shared" si="48"/>
        <v>0</v>
      </c>
      <c r="BI115" s="78">
        <f t="shared" si="49"/>
        <v>0</v>
      </c>
      <c r="BJ115" s="78">
        <f t="shared" si="50"/>
        <v>0</v>
      </c>
      <c r="BK115" s="78">
        <f t="shared" si="51"/>
        <v>0</v>
      </c>
      <c r="BL115" s="78">
        <f t="shared" si="52"/>
        <v>0</v>
      </c>
      <c r="BM115" s="78">
        <f t="shared" si="53"/>
        <v>0</v>
      </c>
      <c r="BN115" s="78">
        <f t="shared" si="54"/>
        <v>0</v>
      </c>
      <c r="BO115" s="78">
        <f t="shared" si="55"/>
        <v>2.2769106123327383</v>
      </c>
      <c r="BP115" s="78">
        <f t="shared" si="56"/>
        <v>0.18974255102772819</v>
      </c>
    </row>
    <row r="116" spans="1:68">
      <c r="A116" s="79" t="s">
        <v>7127</v>
      </c>
      <c r="B116" s="74"/>
      <c r="C116" s="79" t="s">
        <v>11211</v>
      </c>
      <c r="D116" s="75" t="str">
        <f>INDEX('PRICE LIST'!$D:$D,MATCH(INSIDENTAL!C116,'PRICE LIST'!$E:$E,0))</f>
        <v>MATA BOR</v>
      </c>
      <c r="E116" s="919" t="str">
        <f>IFERROR(VLOOKUP(C116,'PRICE LIST'!E:M,2,0),0)</f>
        <v>MATA BOR BESI 3.0 NACHI</v>
      </c>
      <c r="F116" s="187" t="s">
        <v>12139</v>
      </c>
      <c r="G116" s="79" t="s">
        <v>109</v>
      </c>
      <c r="H116" s="919">
        <f>IFERROR(IF(G116="FOH",VLOOKUP(C116,'PRICE LIST'!E:Z,20,0),IF(G116="OPEX",VLOOKUP(C116,'PRICE LIST'!E:Z,21,0),0)),0)</f>
        <v>0</v>
      </c>
      <c r="I116" s="919">
        <f>IFERROR(IF(G116="FOH",VLOOKUP(H116,'PRICE LIST'!X:Z,3,0),IF(G116="OPEX",VLOOKUP(H116,'PRICE LIST'!Y:Z,2,0),0)),0)</f>
        <v>0</v>
      </c>
      <c r="J116" s="79" t="s">
        <v>34</v>
      </c>
      <c r="K116" s="79" t="s">
        <v>183</v>
      </c>
      <c r="L116" s="75" t="str">
        <f>IFERROR(VLOOKUP(K116,BS:BV,3,0),0)</f>
        <v>ALL</v>
      </c>
      <c r="M116" s="75" t="str">
        <f>IFERROR(VLOOKUP(K116,BS:BV,4,0),0)</f>
        <v>ALL</v>
      </c>
      <c r="N116" s="75" t="str">
        <f>IFERROR(VLOOKUP(C116,'PRICE LIST'!E:M,3,0),0)</f>
        <v>PCS</v>
      </c>
      <c r="O116" s="75" t="str">
        <f>IFERROR(VLOOKUP(C116,'PRICE LIST'!E:M,5,0),0)</f>
        <v>IDR</v>
      </c>
      <c r="P116" s="927">
        <f>IFERROR(VLOOKUP(C116,'PRICE LIST'!E:Z,8,0),0)</f>
        <v>15621</v>
      </c>
      <c r="Q116" s="75">
        <f>IFERROR(VLOOKUP(C116,'PRICE LIST'!E:Z,9,0),0)</f>
        <v>15621</v>
      </c>
      <c r="R116" s="75">
        <f>IFERROR(VLOOKUP(C116,'PRICE LIST'!E:Z,10,0),0)</f>
        <v>15621</v>
      </c>
      <c r="S116" s="75">
        <f>IFERROR(VLOOKUP(C116,'PRICE LIST'!E:Z,11,0),0)</f>
        <v>15621</v>
      </c>
      <c r="T116" s="75">
        <f>IFERROR(VLOOKUP(C116,'PRICE LIST'!E:Z,12,0),0)</f>
        <v>15621</v>
      </c>
      <c r="U116" s="75">
        <f>IFERROR(VLOOKUP(C116,'PRICE LIST'!E:Z,13,0),0)</f>
        <v>15621</v>
      </c>
      <c r="V116" s="75">
        <f>IFERROR(VLOOKUP(C116,'PRICE LIST'!E:Z,14,0),0)</f>
        <v>16328</v>
      </c>
      <c r="W116" s="75">
        <f>IFERROR(VLOOKUP(C116,'PRICE LIST'!E:Z,15,0),0)</f>
        <v>16328</v>
      </c>
      <c r="X116" s="75">
        <f>IFERROR(VLOOKUP(C116,'PRICE LIST'!E:Z,16,0),0)</f>
        <v>16328</v>
      </c>
      <c r="Y116" s="75">
        <f>IFERROR(VLOOKUP(C116,'PRICE LIST'!E:Z,17,0),0)</f>
        <v>16328</v>
      </c>
      <c r="Z116" s="75">
        <f>IFERROR(VLOOKUP(C116,'PRICE LIST'!E:Z,18,0),0)</f>
        <v>16328</v>
      </c>
      <c r="AA116" s="75">
        <f>IFERROR(VLOOKUP(C116,'PRICE LIST'!E:Z,19,0),0)</f>
        <v>16328</v>
      </c>
      <c r="AB116" s="180">
        <f t="shared" si="29"/>
        <v>0.98875849758839385</v>
      </c>
      <c r="AC116" s="180">
        <f t="shared" si="30"/>
        <v>0.98875849758839385</v>
      </c>
      <c r="AD116" s="180">
        <f t="shared" si="31"/>
        <v>0.98875849758839385</v>
      </c>
      <c r="AE116" s="180">
        <f t="shared" si="32"/>
        <v>0.98875849758839385</v>
      </c>
      <c r="AF116" s="180">
        <f t="shared" si="33"/>
        <v>0.98875849758839385</v>
      </c>
      <c r="AG116" s="180">
        <f t="shared" si="34"/>
        <v>0.98875849758839385</v>
      </c>
      <c r="AH116" s="180">
        <f t="shared" si="35"/>
        <v>1.0335092982922538</v>
      </c>
      <c r="AI116" s="180">
        <f t="shared" si="36"/>
        <v>1.0335092982922538</v>
      </c>
      <c r="AJ116" s="180">
        <f t="shared" si="37"/>
        <v>1.0335092982922538</v>
      </c>
      <c r="AK116" s="180">
        <f t="shared" si="38"/>
        <v>1.0335092982922538</v>
      </c>
      <c r="AL116" s="180">
        <f t="shared" si="39"/>
        <v>1.0335092982922538</v>
      </c>
      <c r="AM116" s="180">
        <f t="shared" si="40"/>
        <v>1.0335092982922538</v>
      </c>
      <c r="AN116" s="79"/>
      <c r="AO116" s="79"/>
      <c r="AP116" s="79">
        <v>2</v>
      </c>
      <c r="AQ116" s="79"/>
      <c r="AR116" s="79"/>
      <c r="AS116" s="79"/>
      <c r="AT116" s="79"/>
      <c r="AU116" s="79"/>
      <c r="AV116" s="79"/>
      <c r="AW116" s="79"/>
      <c r="AX116" s="79"/>
      <c r="AY116" s="79"/>
      <c r="AZ116" s="75">
        <f t="shared" si="41"/>
        <v>2</v>
      </c>
      <c r="BA116" s="77">
        <f t="shared" si="42"/>
        <v>0.16666666666666666</v>
      </c>
      <c r="BB116" s="47"/>
      <c r="BC116" s="78">
        <f t="shared" si="43"/>
        <v>0</v>
      </c>
      <c r="BD116" s="78">
        <f t="shared" si="44"/>
        <v>0</v>
      </c>
      <c r="BE116" s="78">
        <f t="shared" si="45"/>
        <v>1.9775169951767877</v>
      </c>
      <c r="BF116" s="78">
        <f t="shared" si="46"/>
        <v>0</v>
      </c>
      <c r="BG116" s="78">
        <f t="shared" si="47"/>
        <v>0</v>
      </c>
      <c r="BH116" s="78">
        <f t="shared" si="48"/>
        <v>0</v>
      </c>
      <c r="BI116" s="78">
        <f t="shared" si="49"/>
        <v>0</v>
      </c>
      <c r="BJ116" s="78">
        <f t="shared" si="50"/>
        <v>0</v>
      </c>
      <c r="BK116" s="78">
        <f t="shared" si="51"/>
        <v>0</v>
      </c>
      <c r="BL116" s="78">
        <f t="shared" si="52"/>
        <v>0</v>
      </c>
      <c r="BM116" s="78">
        <f t="shared" si="53"/>
        <v>0</v>
      </c>
      <c r="BN116" s="78">
        <f t="shared" si="54"/>
        <v>0</v>
      </c>
      <c r="BO116" s="78">
        <f t="shared" si="55"/>
        <v>1.9775169951767877</v>
      </c>
      <c r="BP116" s="78">
        <f t="shared" si="56"/>
        <v>0.16479308293139897</v>
      </c>
    </row>
    <row r="117" spans="1:68">
      <c r="A117" s="79" t="s">
        <v>7127</v>
      </c>
      <c r="B117" s="74"/>
      <c r="C117" s="79" t="s">
        <v>11212</v>
      </c>
      <c r="D117" s="75" t="str">
        <f>INDEX('PRICE LIST'!$D:$D,MATCH(INSIDENTAL!C117,'PRICE LIST'!$E:$E,0))</f>
        <v>MATA BOR</v>
      </c>
      <c r="E117" s="919" t="str">
        <f>IFERROR(VLOOKUP(C117,'PRICE LIST'!E:M,2,0),0)</f>
        <v>MATA BOR BESI 3.2 NACHI</v>
      </c>
      <c r="F117" s="187" t="s">
        <v>12139</v>
      </c>
      <c r="G117" s="79" t="s">
        <v>109</v>
      </c>
      <c r="H117" s="919">
        <f>IFERROR(IF(G117="FOH",VLOOKUP(C117,'PRICE LIST'!E:Z,20,0),IF(G117="OPEX",VLOOKUP(C117,'PRICE LIST'!E:Z,21,0),0)),0)</f>
        <v>0</v>
      </c>
      <c r="I117" s="919">
        <f>IFERROR(IF(G117="FOH",VLOOKUP(H117,'PRICE LIST'!X:Z,3,0),IF(G117="OPEX",VLOOKUP(H117,'PRICE LIST'!Y:Z,2,0),0)),0)</f>
        <v>0</v>
      </c>
      <c r="J117" s="79" t="s">
        <v>34</v>
      </c>
      <c r="K117" s="79" t="s">
        <v>183</v>
      </c>
      <c r="L117" s="75" t="str">
        <f>IFERROR(VLOOKUP(K117,BS:BV,3,0),0)</f>
        <v>ALL</v>
      </c>
      <c r="M117" s="75" t="str">
        <f>IFERROR(VLOOKUP(K117,BS:BV,4,0),0)</f>
        <v>ALL</v>
      </c>
      <c r="N117" s="75" t="str">
        <f>IFERROR(VLOOKUP(C117,'PRICE LIST'!E:M,3,0),0)</f>
        <v>PCS</v>
      </c>
      <c r="O117" s="75" t="str">
        <f>IFERROR(VLOOKUP(C117,'PRICE LIST'!E:M,5,0),0)</f>
        <v>IDR</v>
      </c>
      <c r="P117" s="927">
        <f>IFERROR(VLOOKUP(C117,'PRICE LIST'!E:Z,8,0),0)</f>
        <v>19373</v>
      </c>
      <c r="Q117" s="75">
        <f>IFERROR(VLOOKUP(C117,'PRICE LIST'!E:Z,9,0),0)</f>
        <v>19373</v>
      </c>
      <c r="R117" s="75">
        <f>IFERROR(VLOOKUP(C117,'PRICE LIST'!E:Z,10,0),0)</f>
        <v>19373</v>
      </c>
      <c r="S117" s="75">
        <f>IFERROR(VLOOKUP(C117,'PRICE LIST'!E:Z,11,0),0)</f>
        <v>19373</v>
      </c>
      <c r="T117" s="75">
        <f>IFERROR(VLOOKUP(C117,'PRICE LIST'!E:Z,12,0),0)</f>
        <v>19373</v>
      </c>
      <c r="U117" s="75">
        <f>IFERROR(VLOOKUP(C117,'PRICE LIST'!E:Z,13,0),0)</f>
        <v>19373</v>
      </c>
      <c r="V117" s="75">
        <f>IFERROR(VLOOKUP(C117,'PRICE LIST'!E:Z,14,0),0)</f>
        <v>20164</v>
      </c>
      <c r="W117" s="75">
        <f>IFERROR(VLOOKUP(C117,'PRICE LIST'!E:Z,15,0),0)</f>
        <v>20164</v>
      </c>
      <c r="X117" s="75">
        <f>IFERROR(VLOOKUP(C117,'PRICE LIST'!E:Z,16,0),0)</f>
        <v>20164</v>
      </c>
      <c r="Y117" s="75">
        <f>IFERROR(VLOOKUP(C117,'PRICE LIST'!E:Z,17,0),0)</f>
        <v>20164</v>
      </c>
      <c r="Z117" s="75">
        <f>IFERROR(VLOOKUP(C117,'PRICE LIST'!E:Z,18,0),0)</f>
        <v>20164</v>
      </c>
      <c r="AA117" s="75">
        <f>IFERROR(VLOOKUP(C117,'PRICE LIST'!E:Z,19,0),0)</f>
        <v>20164</v>
      </c>
      <c r="AB117" s="180">
        <f t="shared" si="29"/>
        <v>1.2262478953831353</v>
      </c>
      <c r="AC117" s="180">
        <f t="shared" si="30"/>
        <v>1.2262478953831353</v>
      </c>
      <c r="AD117" s="180">
        <f t="shared" si="31"/>
        <v>1.2262478953831353</v>
      </c>
      <c r="AE117" s="180">
        <f t="shared" si="32"/>
        <v>1.2262478953831353</v>
      </c>
      <c r="AF117" s="180">
        <f t="shared" si="33"/>
        <v>1.2262478953831353</v>
      </c>
      <c r="AG117" s="180">
        <f t="shared" si="34"/>
        <v>1.2262478953831353</v>
      </c>
      <c r="AH117" s="180">
        <f t="shared" si="35"/>
        <v>1.2763156229032953</v>
      </c>
      <c r="AI117" s="180">
        <f t="shared" si="36"/>
        <v>1.2763156229032953</v>
      </c>
      <c r="AJ117" s="180">
        <f t="shared" si="37"/>
        <v>1.2763156229032953</v>
      </c>
      <c r="AK117" s="180">
        <f t="shared" si="38"/>
        <v>1.2763156229032953</v>
      </c>
      <c r="AL117" s="180">
        <f t="shared" si="39"/>
        <v>1.2763156229032953</v>
      </c>
      <c r="AM117" s="180">
        <f t="shared" si="40"/>
        <v>1.2763156229032953</v>
      </c>
      <c r="AN117" s="79"/>
      <c r="AO117" s="79"/>
      <c r="AP117" s="79">
        <v>2</v>
      </c>
      <c r="AQ117" s="79"/>
      <c r="AR117" s="79"/>
      <c r="AS117" s="79"/>
      <c r="AT117" s="79"/>
      <c r="AU117" s="79"/>
      <c r="AV117" s="79"/>
      <c r="AW117" s="79"/>
      <c r="AX117" s="79"/>
      <c r="AY117" s="79"/>
      <c r="AZ117" s="75">
        <f t="shared" si="41"/>
        <v>2</v>
      </c>
      <c r="BA117" s="77">
        <f t="shared" si="42"/>
        <v>0.16666666666666666</v>
      </c>
      <c r="BB117" s="47"/>
      <c r="BC117" s="78">
        <f t="shared" si="43"/>
        <v>0</v>
      </c>
      <c r="BD117" s="78">
        <f t="shared" si="44"/>
        <v>0</v>
      </c>
      <c r="BE117" s="78">
        <f t="shared" si="45"/>
        <v>2.4524957907662706</v>
      </c>
      <c r="BF117" s="78">
        <f t="shared" si="46"/>
        <v>0</v>
      </c>
      <c r="BG117" s="78">
        <f t="shared" si="47"/>
        <v>0</v>
      </c>
      <c r="BH117" s="78">
        <f t="shared" si="48"/>
        <v>0</v>
      </c>
      <c r="BI117" s="78">
        <f t="shared" si="49"/>
        <v>0</v>
      </c>
      <c r="BJ117" s="78">
        <f t="shared" si="50"/>
        <v>0</v>
      </c>
      <c r="BK117" s="78">
        <f t="shared" si="51"/>
        <v>0</v>
      </c>
      <c r="BL117" s="78">
        <f t="shared" si="52"/>
        <v>0</v>
      </c>
      <c r="BM117" s="78">
        <f t="shared" si="53"/>
        <v>0</v>
      </c>
      <c r="BN117" s="78">
        <f t="shared" si="54"/>
        <v>0</v>
      </c>
      <c r="BO117" s="78">
        <f t="shared" si="55"/>
        <v>2.4524957907662706</v>
      </c>
      <c r="BP117" s="78">
        <f t="shared" si="56"/>
        <v>0.20437464923052254</v>
      </c>
    </row>
    <row r="118" spans="1:68">
      <c r="A118" s="79" t="s">
        <v>7127</v>
      </c>
      <c r="B118" s="74"/>
      <c r="C118" s="79" t="s">
        <v>11801</v>
      </c>
      <c r="D118" s="75" t="str">
        <f>INDEX('PRICE LIST'!$D:$D,MATCH(INSIDENTAL!C118,'PRICE LIST'!$E:$E,0))</f>
        <v>MESIN SCREW</v>
      </c>
      <c r="E118" s="919" t="str">
        <f>IFERROR(VLOOKUP(C118,'PRICE LIST'!E:M,2,0),0)</f>
        <v>BOSCH GSR 18V-50 BATERAI</v>
      </c>
      <c r="F118" s="187" t="s">
        <v>12140</v>
      </c>
      <c r="G118" s="79" t="s">
        <v>109</v>
      </c>
      <c r="H118" s="919">
        <f>IFERROR(IF(G118="FOH",VLOOKUP(C118,'PRICE LIST'!E:Z,20,0),IF(G118="OPEX",VLOOKUP(C118,'PRICE LIST'!E:Z,21,0),0)),0)</f>
        <v>0</v>
      </c>
      <c r="I118" s="919">
        <f>IFERROR(IF(G118="FOH",VLOOKUP(H118,'PRICE LIST'!X:Z,3,0),IF(G118="OPEX",VLOOKUP(H118,'PRICE LIST'!Y:Z,2,0),0)),0)</f>
        <v>0</v>
      </c>
      <c r="J118" s="79" t="s">
        <v>34</v>
      </c>
      <c r="K118" s="79" t="s">
        <v>183</v>
      </c>
      <c r="L118" s="75" t="str">
        <f>IFERROR(VLOOKUP(K118,BS:BV,3,0),0)</f>
        <v>ALL</v>
      </c>
      <c r="M118" s="75" t="str">
        <f>IFERROR(VLOOKUP(K118,BS:BV,4,0),0)</f>
        <v>ALL</v>
      </c>
      <c r="N118" s="75" t="str">
        <f>IFERROR(VLOOKUP(C118,'PRICE LIST'!E:M,3,0),0)</f>
        <v>PCS</v>
      </c>
      <c r="O118" s="75" t="str">
        <f>IFERROR(VLOOKUP(C118,'PRICE LIST'!E:M,5,0),0)</f>
        <v>IDR</v>
      </c>
      <c r="P118" s="927">
        <f>IFERROR(VLOOKUP(C118,'PRICE LIST'!E:Z,8,0),0)</f>
        <v>3143600</v>
      </c>
      <c r="Q118" s="75">
        <f>IFERROR(VLOOKUP(C118,'PRICE LIST'!E:Z,9,0),0)</f>
        <v>3143600</v>
      </c>
      <c r="R118" s="75">
        <f>IFERROR(VLOOKUP(C118,'PRICE LIST'!E:Z,10,0),0)</f>
        <v>3143600</v>
      </c>
      <c r="S118" s="75">
        <f>IFERROR(VLOOKUP(C118,'PRICE LIST'!E:Z,11,0),0)</f>
        <v>3143600</v>
      </c>
      <c r="T118" s="75">
        <f>IFERROR(VLOOKUP(C118,'PRICE LIST'!E:Z,12,0),0)</f>
        <v>3143600</v>
      </c>
      <c r="U118" s="75">
        <f>IFERROR(VLOOKUP(C118,'PRICE LIST'!E:Z,13,0),0)</f>
        <v>3143600</v>
      </c>
      <c r="V118" s="75">
        <f>IFERROR(VLOOKUP(C118,'PRICE LIST'!E:Z,14,0),0)</f>
        <v>3507200</v>
      </c>
      <c r="W118" s="75">
        <f>IFERROR(VLOOKUP(C118,'PRICE LIST'!E:Z,15,0),0)</f>
        <v>3507200</v>
      </c>
      <c r="X118" s="75">
        <f>IFERROR(VLOOKUP(C118,'PRICE LIST'!E:Z,16,0),0)</f>
        <v>3507200</v>
      </c>
      <c r="Y118" s="75">
        <f>IFERROR(VLOOKUP(C118,'PRICE LIST'!E:Z,17,0),0)</f>
        <v>3507200</v>
      </c>
      <c r="Z118" s="75">
        <f>IFERROR(VLOOKUP(C118,'PRICE LIST'!E:Z,18,0),0)</f>
        <v>3507200</v>
      </c>
      <c r="AA118" s="75">
        <f>IFERROR(VLOOKUP(C118,'PRICE LIST'!E:Z,19,0),0)</f>
        <v>3507200</v>
      </c>
      <c r="AB118" s="180">
        <f t="shared" si="29"/>
        <v>198.97965642525287</v>
      </c>
      <c r="AC118" s="180">
        <f t="shared" si="30"/>
        <v>198.97965642525287</v>
      </c>
      <c r="AD118" s="180">
        <f t="shared" si="31"/>
        <v>198.97965642525287</v>
      </c>
      <c r="AE118" s="180">
        <f t="shared" si="32"/>
        <v>198.97965642525287</v>
      </c>
      <c r="AF118" s="180">
        <f t="shared" si="33"/>
        <v>198.97965642525287</v>
      </c>
      <c r="AG118" s="180">
        <f t="shared" si="34"/>
        <v>198.97965642525287</v>
      </c>
      <c r="AH118" s="180">
        <f t="shared" si="35"/>
        <v>221.99435393009506</v>
      </c>
      <c r="AI118" s="180">
        <f t="shared" si="36"/>
        <v>221.99435393009506</v>
      </c>
      <c r="AJ118" s="180">
        <f t="shared" si="37"/>
        <v>221.99435393009506</v>
      </c>
      <c r="AK118" s="180">
        <f t="shared" si="38"/>
        <v>221.99435393009506</v>
      </c>
      <c r="AL118" s="180">
        <f t="shared" si="39"/>
        <v>221.99435393009506</v>
      </c>
      <c r="AM118" s="180">
        <f t="shared" si="40"/>
        <v>221.99435393009506</v>
      </c>
      <c r="AN118" s="79">
        <v>1</v>
      </c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5">
        <f t="shared" si="41"/>
        <v>1</v>
      </c>
      <c r="BA118" s="77">
        <f t="shared" si="42"/>
        <v>8.3333333333333329E-2</v>
      </c>
      <c r="BB118" s="47"/>
      <c r="BC118" s="78">
        <f t="shared" si="43"/>
        <v>198.97965642525287</v>
      </c>
      <c r="BD118" s="78">
        <f t="shared" si="44"/>
        <v>0</v>
      </c>
      <c r="BE118" s="78">
        <f t="shared" si="45"/>
        <v>0</v>
      </c>
      <c r="BF118" s="78">
        <f t="shared" si="46"/>
        <v>0</v>
      </c>
      <c r="BG118" s="78">
        <f t="shared" si="47"/>
        <v>0</v>
      </c>
      <c r="BH118" s="78">
        <f t="shared" si="48"/>
        <v>0</v>
      </c>
      <c r="BI118" s="78">
        <f t="shared" si="49"/>
        <v>0</v>
      </c>
      <c r="BJ118" s="78">
        <f t="shared" si="50"/>
        <v>0</v>
      </c>
      <c r="BK118" s="78">
        <f t="shared" si="51"/>
        <v>0</v>
      </c>
      <c r="BL118" s="78">
        <f t="shared" si="52"/>
        <v>0</v>
      </c>
      <c r="BM118" s="78">
        <f t="shared" si="53"/>
        <v>0</v>
      </c>
      <c r="BN118" s="78">
        <f t="shared" si="54"/>
        <v>0</v>
      </c>
      <c r="BO118" s="78">
        <f t="shared" si="55"/>
        <v>198.97965642525287</v>
      </c>
      <c r="BP118" s="78">
        <f t="shared" si="56"/>
        <v>16.581638035437738</v>
      </c>
    </row>
    <row r="119" spans="1:68">
      <c r="A119" s="79" t="s">
        <v>7127</v>
      </c>
      <c r="B119" s="74"/>
      <c r="C119" s="79" t="s">
        <v>12406</v>
      </c>
      <c r="D119" s="75" t="str">
        <f>INDEX('PRICE LIST'!$D:$D,MATCH(INSIDENTAL!C119,'PRICE LIST'!$E:$E,0))</f>
        <v>BOTOL</v>
      </c>
      <c r="E119" s="919" t="str">
        <f>IFERROR(VLOOKUP(C119,'PRICE LIST'!E:M,2,0),0)</f>
        <v>BOTOL SPRAY BULAT 350ML</v>
      </c>
      <c r="F119" s="187" t="s">
        <v>12575</v>
      </c>
      <c r="G119" s="79" t="s">
        <v>109</v>
      </c>
      <c r="H119" s="919">
        <f>IFERROR(IF(G119="FOH",VLOOKUP(C119,'PRICE LIST'!E:Z,20,0),IF(G119="OPEX",VLOOKUP(C119,'PRICE LIST'!E:Z,21,0),0)),0)</f>
        <v>0</v>
      </c>
      <c r="I119" s="919">
        <f>IFERROR(IF(G119="FOH",VLOOKUP(H119,'PRICE LIST'!X:Z,3,0),IF(G119="OPEX",VLOOKUP(H119,'PRICE LIST'!Y:Z,2,0),0)),0)</f>
        <v>0</v>
      </c>
      <c r="J119" s="79" t="s">
        <v>34</v>
      </c>
      <c r="K119" s="79" t="s">
        <v>183</v>
      </c>
      <c r="L119" s="75" t="str">
        <f>IFERROR(VLOOKUP(K119,BS:BV,3,0),0)</f>
        <v>ALL</v>
      </c>
      <c r="M119" s="75" t="str">
        <f>IFERROR(VLOOKUP(K119,BS:BV,4,0),0)</f>
        <v>ALL</v>
      </c>
      <c r="N119" s="75" t="str">
        <f>IFERROR(VLOOKUP(C119,'PRICE LIST'!E:M,3,0),0)</f>
        <v>PCS</v>
      </c>
      <c r="O119" s="75" t="str">
        <f>IFERROR(VLOOKUP(C119,'PRICE LIST'!E:M,5,0),0)</f>
        <v>IDR</v>
      </c>
      <c r="P119" s="927">
        <f>IFERROR(VLOOKUP(C119,'PRICE LIST'!E:Z,8,0),0)</f>
        <v>10250</v>
      </c>
      <c r="Q119" s="75">
        <f>IFERROR(VLOOKUP(C119,'PRICE LIST'!E:Z,9,0),0)</f>
        <v>10250</v>
      </c>
      <c r="R119" s="75">
        <f>IFERROR(VLOOKUP(C119,'PRICE LIST'!E:Z,10,0),0)</f>
        <v>10250</v>
      </c>
      <c r="S119" s="75">
        <f>IFERROR(VLOOKUP(C119,'PRICE LIST'!E:Z,11,0),0)</f>
        <v>10250</v>
      </c>
      <c r="T119" s="75">
        <f>IFERROR(VLOOKUP(C119,'PRICE LIST'!E:Z,12,0),0)</f>
        <v>10250</v>
      </c>
      <c r="U119" s="75">
        <f>IFERROR(VLOOKUP(C119,'PRICE LIST'!E:Z,13,0),0)</f>
        <v>10250</v>
      </c>
      <c r="V119" s="75">
        <f>IFERROR(VLOOKUP(C119,'PRICE LIST'!E:Z,14,0),0)</f>
        <v>10350</v>
      </c>
      <c r="W119" s="75">
        <f>IFERROR(VLOOKUP(C119,'PRICE LIST'!E:Z,15,0),0)</f>
        <v>10350</v>
      </c>
      <c r="X119" s="75">
        <f>IFERROR(VLOOKUP(C119,'PRICE LIST'!E:Z,16,0),0)</f>
        <v>10350</v>
      </c>
      <c r="Y119" s="75">
        <f>IFERROR(VLOOKUP(C119,'PRICE LIST'!E:Z,17,0),0)</f>
        <v>10350</v>
      </c>
      <c r="Z119" s="75">
        <f>IFERROR(VLOOKUP(C119,'PRICE LIST'!E:Z,18,0),0)</f>
        <v>10350</v>
      </c>
      <c r="AA119" s="75">
        <f>IFERROR(VLOOKUP(C119,'PRICE LIST'!E:Z,19,0),0)</f>
        <v>10350</v>
      </c>
      <c r="AB119" s="180">
        <f t="shared" si="29"/>
        <v>0.6487916650842479</v>
      </c>
      <c r="AC119" s="180">
        <f t="shared" si="30"/>
        <v>0.6487916650842479</v>
      </c>
      <c r="AD119" s="180">
        <f t="shared" si="31"/>
        <v>0.6487916650842479</v>
      </c>
      <c r="AE119" s="180">
        <f t="shared" si="32"/>
        <v>0.6487916650842479</v>
      </c>
      <c r="AF119" s="180">
        <f t="shared" si="33"/>
        <v>0.6487916650842479</v>
      </c>
      <c r="AG119" s="180">
        <f t="shared" si="34"/>
        <v>0.6487916650842479</v>
      </c>
      <c r="AH119" s="180">
        <f t="shared" si="35"/>
        <v>0.65512133986555765</v>
      </c>
      <c r="AI119" s="180">
        <f t="shared" si="36"/>
        <v>0.65512133986555765</v>
      </c>
      <c r="AJ119" s="180">
        <f t="shared" si="37"/>
        <v>0.65512133986555765</v>
      </c>
      <c r="AK119" s="180">
        <f t="shared" si="38"/>
        <v>0.65512133986555765</v>
      </c>
      <c r="AL119" s="180">
        <f t="shared" si="39"/>
        <v>0.65512133986555765</v>
      </c>
      <c r="AM119" s="180">
        <f t="shared" si="40"/>
        <v>0.65512133986555765</v>
      </c>
      <c r="AN119" s="79"/>
      <c r="AO119" s="79"/>
      <c r="AP119" s="79"/>
      <c r="AQ119" s="79">
        <v>1</v>
      </c>
      <c r="AR119" s="79"/>
      <c r="AS119" s="79"/>
      <c r="AT119" s="79"/>
      <c r="AU119" s="79"/>
      <c r="AV119" s="79"/>
      <c r="AW119" s="79">
        <v>1</v>
      </c>
      <c r="AX119" s="79"/>
      <c r="AY119" s="79"/>
      <c r="AZ119" s="75">
        <f t="shared" si="41"/>
        <v>2</v>
      </c>
      <c r="BA119" s="77">
        <f t="shared" si="42"/>
        <v>0.16666666666666666</v>
      </c>
      <c r="BB119" s="47"/>
      <c r="BC119" s="78">
        <f t="shared" si="43"/>
        <v>0</v>
      </c>
      <c r="BD119" s="78">
        <f t="shared" si="44"/>
        <v>0</v>
      </c>
      <c r="BE119" s="78">
        <f t="shared" si="45"/>
        <v>0</v>
      </c>
      <c r="BF119" s="78">
        <f t="shared" si="46"/>
        <v>0.6487916650842479</v>
      </c>
      <c r="BG119" s="78">
        <f t="shared" si="47"/>
        <v>0</v>
      </c>
      <c r="BH119" s="78">
        <f t="shared" si="48"/>
        <v>0</v>
      </c>
      <c r="BI119" s="78">
        <f t="shared" si="49"/>
        <v>0</v>
      </c>
      <c r="BJ119" s="78">
        <f t="shared" si="50"/>
        <v>0</v>
      </c>
      <c r="BK119" s="78">
        <f t="shared" si="51"/>
        <v>0</v>
      </c>
      <c r="BL119" s="78">
        <f t="shared" si="52"/>
        <v>0.65512133986555765</v>
      </c>
      <c r="BM119" s="78">
        <f t="shared" si="53"/>
        <v>0</v>
      </c>
      <c r="BN119" s="78">
        <f t="shared" si="54"/>
        <v>0</v>
      </c>
      <c r="BO119" s="78">
        <f t="shared" si="55"/>
        <v>1.3039130049498056</v>
      </c>
      <c r="BP119" s="78">
        <f t="shared" si="56"/>
        <v>0.10865941707915046</v>
      </c>
    </row>
    <row r="120" spans="1:68">
      <c r="A120" s="79" t="s">
        <v>7127</v>
      </c>
      <c r="B120" s="74"/>
      <c r="C120" s="79" t="s">
        <v>7245</v>
      </c>
      <c r="D120" s="75" t="str">
        <f>INDEX('PRICE LIST'!$D:$D,MATCH(INSIDENTAL!C120,'PRICE LIST'!$E:$E,0))</f>
        <v>BELT</v>
      </c>
      <c r="E120" s="919" t="str">
        <f>IFERROR(VLOOKUP(C120,'PRICE LIST'!E:M,2,0),0)</f>
        <v>BELT MEASUREMENT JIG FOR BERT FEED</v>
      </c>
      <c r="F120" s="187" t="s">
        <v>12149</v>
      </c>
      <c r="G120" s="79" t="s">
        <v>109</v>
      </c>
      <c r="H120" s="919">
        <f>IFERROR(IF(G120="FOH",VLOOKUP(C120,'PRICE LIST'!E:Z,20,0),IF(G120="OPEX",VLOOKUP(C120,'PRICE LIST'!E:Z,21,0),0)),0)</f>
        <v>0</v>
      </c>
      <c r="I120" s="919">
        <f>IFERROR(IF(G120="FOH",VLOOKUP(H120,'PRICE LIST'!X:Z,3,0),IF(G120="OPEX",VLOOKUP(H120,'PRICE LIST'!Y:Z,2,0),0)),0)</f>
        <v>0</v>
      </c>
      <c r="J120" s="79" t="s">
        <v>34</v>
      </c>
      <c r="K120" s="79" t="s">
        <v>183</v>
      </c>
      <c r="L120" s="75" t="str">
        <f>IFERROR(VLOOKUP(K120,BS:BV,3,0),0)</f>
        <v>ALL</v>
      </c>
      <c r="M120" s="75" t="str">
        <f>IFERROR(VLOOKUP(K120,BS:BV,4,0),0)</f>
        <v>ALL</v>
      </c>
      <c r="N120" s="75" t="str">
        <f>IFERROR(VLOOKUP(C120,'PRICE LIST'!E:M,3,0),0)</f>
        <v>SET</v>
      </c>
      <c r="O120" s="75" t="str">
        <f>IFERROR(VLOOKUP(C120,'PRICE LIST'!E:M,5,0),0)</f>
        <v>USD</v>
      </c>
      <c r="P120" s="927">
        <f>IFERROR(VLOOKUP(C120,'PRICE LIST'!E:Z,8,0),0)</f>
        <v>295.68</v>
      </c>
      <c r="Q120" s="75">
        <f>IFERROR(VLOOKUP(C120,'PRICE LIST'!E:Z,9,0),0)</f>
        <v>295.68</v>
      </c>
      <c r="R120" s="75">
        <f>IFERROR(VLOOKUP(C120,'PRICE LIST'!E:Z,10,0),0)</f>
        <v>295.68</v>
      </c>
      <c r="S120" s="75">
        <f>IFERROR(VLOOKUP(C120,'PRICE LIST'!E:Z,11,0),0)</f>
        <v>295.68</v>
      </c>
      <c r="T120" s="75">
        <f>IFERROR(VLOOKUP(C120,'PRICE LIST'!E:Z,12,0),0)</f>
        <v>295.68</v>
      </c>
      <c r="U120" s="75">
        <f>IFERROR(VLOOKUP(C120,'PRICE LIST'!E:Z,13,0),0)</f>
        <v>295.68</v>
      </c>
      <c r="V120" s="75">
        <f>IFERROR(VLOOKUP(C120,'PRICE LIST'!E:Z,14,0),0)</f>
        <v>295.68</v>
      </c>
      <c r="W120" s="75">
        <f>IFERROR(VLOOKUP(C120,'PRICE LIST'!E:Z,15,0),0)</f>
        <v>295.68</v>
      </c>
      <c r="X120" s="75">
        <f>IFERROR(VLOOKUP(C120,'PRICE LIST'!E:Z,16,0),0)</f>
        <v>295.68</v>
      </c>
      <c r="Y120" s="75">
        <f>IFERROR(VLOOKUP(C120,'PRICE LIST'!E:Z,17,0),0)</f>
        <v>295.68</v>
      </c>
      <c r="Z120" s="75">
        <f>IFERROR(VLOOKUP(C120,'PRICE LIST'!E:Z,18,0),0)</f>
        <v>295.68</v>
      </c>
      <c r="AA120" s="75">
        <f>IFERROR(VLOOKUP(C120,'PRICE LIST'!E:Z,19,0),0)</f>
        <v>295.68</v>
      </c>
      <c r="AB120" s="180">
        <f t="shared" si="29"/>
        <v>295.68</v>
      </c>
      <c r="AC120" s="180">
        <f t="shared" si="30"/>
        <v>295.68</v>
      </c>
      <c r="AD120" s="180">
        <f t="shared" si="31"/>
        <v>295.68</v>
      </c>
      <c r="AE120" s="180">
        <f t="shared" si="32"/>
        <v>295.68</v>
      </c>
      <c r="AF120" s="180">
        <f t="shared" si="33"/>
        <v>295.68</v>
      </c>
      <c r="AG120" s="180">
        <f t="shared" si="34"/>
        <v>295.68</v>
      </c>
      <c r="AH120" s="180">
        <f t="shared" si="35"/>
        <v>295.68</v>
      </c>
      <c r="AI120" s="180">
        <f t="shared" si="36"/>
        <v>295.68</v>
      </c>
      <c r="AJ120" s="180">
        <f t="shared" si="37"/>
        <v>295.68</v>
      </c>
      <c r="AK120" s="180">
        <f t="shared" si="38"/>
        <v>295.68</v>
      </c>
      <c r="AL120" s="180">
        <f t="shared" si="39"/>
        <v>295.68</v>
      </c>
      <c r="AM120" s="180">
        <f t="shared" si="40"/>
        <v>295.68</v>
      </c>
      <c r="AN120" s="79"/>
      <c r="AO120" s="79"/>
      <c r="AP120" s="79">
        <v>1</v>
      </c>
      <c r="AQ120" s="79"/>
      <c r="AR120" s="79"/>
      <c r="AS120" s="79"/>
      <c r="AT120" s="79"/>
      <c r="AU120" s="79"/>
      <c r="AV120" s="79"/>
      <c r="AW120" s="79"/>
      <c r="AX120" s="79"/>
      <c r="AY120" s="79"/>
      <c r="AZ120" s="75">
        <f t="shared" si="41"/>
        <v>1</v>
      </c>
      <c r="BA120" s="77">
        <f t="shared" si="42"/>
        <v>8.3333333333333329E-2</v>
      </c>
      <c r="BB120" s="47"/>
      <c r="BC120" s="78">
        <f t="shared" si="43"/>
        <v>0</v>
      </c>
      <c r="BD120" s="78">
        <f t="shared" si="44"/>
        <v>0</v>
      </c>
      <c r="BE120" s="78">
        <f t="shared" si="45"/>
        <v>295.68</v>
      </c>
      <c r="BF120" s="78">
        <f t="shared" si="46"/>
        <v>0</v>
      </c>
      <c r="BG120" s="78">
        <f t="shared" si="47"/>
        <v>0</v>
      </c>
      <c r="BH120" s="78">
        <f t="shared" si="48"/>
        <v>0</v>
      </c>
      <c r="BI120" s="78">
        <f t="shared" si="49"/>
        <v>0</v>
      </c>
      <c r="BJ120" s="78">
        <f t="shared" si="50"/>
        <v>0</v>
      </c>
      <c r="BK120" s="78">
        <f t="shared" si="51"/>
        <v>0</v>
      </c>
      <c r="BL120" s="78">
        <f t="shared" si="52"/>
        <v>0</v>
      </c>
      <c r="BM120" s="78">
        <f t="shared" si="53"/>
        <v>0</v>
      </c>
      <c r="BN120" s="78">
        <f t="shared" si="54"/>
        <v>0</v>
      </c>
      <c r="BO120" s="78">
        <f t="shared" si="55"/>
        <v>295.68</v>
      </c>
      <c r="BP120" s="78">
        <f t="shared" si="56"/>
        <v>24.64</v>
      </c>
    </row>
    <row r="121" spans="1:68">
      <c r="A121" s="79" t="s">
        <v>7127</v>
      </c>
      <c r="B121" s="74"/>
      <c r="C121" s="79" t="s">
        <v>7246</v>
      </c>
      <c r="D121" s="75" t="str">
        <f>INDEX('PRICE LIST'!$D:$D,MATCH(INSIDENTAL!C121,'PRICE LIST'!$E:$E,0))</f>
        <v>BELT</v>
      </c>
      <c r="E121" s="919" t="str">
        <f>IFERROR(VLOOKUP(C121,'PRICE LIST'!E:M,2,0),0)</f>
        <v>BELT TENSION METER</v>
      </c>
      <c r="F121" s="187" t="s">
        <v>12816</v>
      </c>
      <c r="G121" s="79" t="s">
        <v>109</v>
      </c>
      <c r="H121" s="919">
        <f>IFERROR(IF(G121="FOH",VLOOKUP(C121,'PRICE LIST'!E:Z,20,0),IF(G121="OPEX",VLOOKUP(C121,'PRICE LIST'!E:Z,21,0),0)),0)</f>
        <v>0</v>
      </c>
      <c r="I121" s="919">
        <f>IFERROR(IF(G121="FOH",VLOOKUP(H121,'PRICE LIST'!X:Z,3,0),IF(G121="OPEX",VLOOKUP(H121,'PRICE LIST'!Y:Z,2,0),0)),0)</f>
        <v>0</v>
      </c>
      <c r="J121" s="79" t="s">
        <v>34</v>
      </c>
      <c r="K121" s="79" t="s">
        <v>183</v>
      </c>
      <c r="L121" s="75" t="str">
        <f>IFERROR(VLOOKUP(K121,BS:BV,3,0),0)</f>
        <v>ALL</v>
      </c>
      <c r="M121" s="75" t="str">
        <f>IFERROR(VLOOKUP(K121,BS:BV,4,0),0)</f>
        <v>ALL</v>
      </c>
      <c r="N121" s="75" t="str">
        <f>IFERROR(VLOOKUP(C121,'PRICE LIST'!E:M,3,0),0)</f>
        <v>PCS</v>
      </c>
      <c r="O121" s="75" t="str">
        <f>IFERROR(VLOOKUP(C121,'PRICE LIST'!E:M,5,0),0)</f>
        <v>USD</v>
      </c>
      <c r="P121" s="927">
        <f>IFERROR(VLOOKUP(C121,'PRICE LIST'!E:Z,8,0),0)</f>
        <v>508.26</v>
      </c>
      <c r="Q121" s="75">
        <f>IFERROR(VLOOKUP(C121,'PRICE LIST'!E:Z,9,0),0)</f>
        <v>508.26</v>
      </c>
      <c r="R121" s="75">
        <f>IFERROR(VLOOKUP(C121,'PRICE LIST'!E:Z,10,0),0)</f>
        <v>508.26</v>
      </c>
      <c r="S121" s="75">
        <f>IFERROR(VLOOKUP(C121,'PRICE LIST'!E:Z,11,0),0)</f>
        <v>508.26</v>
      </c>
      <c r="T121" s="75">
        <f>IFERROR(VLOOKUP(C121,'PRICE LIST'!E:Z,12,0),0)</f>
        <v>508.26</v>
      </c>
      <c r="U121" s="75">
        <f>IFERROR(VLOOKUP(C121,'PRICE LIST'!E:Z,13,0),0)</f>
        <v>508.26</v>
      </c>
      <c r="V121" s="75">
        <f>IFERROR(VLOOKUP(C121,'PRICE LIST'!E:Z,14,0),0)</f>
        <v>508.26</v>
      </c>
      <c r="W121" s="75">
        <f>IFERROR(VLOOKUP(C121,'PRICE LIST'!E:Z,15,0),0)</f>
        <v>508.26</v>
      </c>
      <c r="X121" s="75">
        <f>IFERROR(VLOOKUP(C121,'PRICE LIST'!E:Z,16,0),0)</f>
        <v>508.26</v>
      </c>
      <c r="Y121" s="75">
        <f>IFERROR(VLOOKUP(C121,'PRICE LIST'!E:Z,17,0),0)</f>
        <v>508.26</v>
      </c>
      <c r="Z121" s="75">
        <f>IFERROR(VLOOKUP(C121,'PRICE LIST'!E:Z,18,0),0)</f>
        <v>508.26</v>
      </c>
      <c r="AA121" s="75">
        <f>IFERROR(VLOOKUP(C121,'PRICE LIST'!E:Z,19,0),0)</f>
        <v>508.26</v>
      </c>
      <c r="AB121" s="180">
        <f t="shared" si="29"/>
        <v>508.26</v>
      </c>
      <c r="AC121" s="180">
        <f t="shared" si="30"/>
        <v>508.26</v>
      </c>
      <c r="AD121" s="180">
        <f t="shared" si="31"/>
        <v>508.26</v>
      </c>
      <c r="AE121" s="180">
        <f t="shared" si="32"/>
        <v>508.26</v>
      </c>
      <c r="AF121" s="180">
        <f t="shared" si="33"/>
        <v>508.26</v>
      </c>
      <c r="AG121" s="180">
        <f t="shared" si="34"/>
        <v>508.26</v>
      </c>
      <c r="AH121" s="180">
        <f t="shared" si="35"/>
        <v>508.26</v>
      </c>
      <c r="AI121" s="180">
        <f t="shared" si="36"/>
        <v>508.26</v>
      </c>
      <c r="AJ121" s="180">
        <f t="shared" si="37"/>
        <v>508.26</v>
      </c>
      <c r="AK121" s="180">
        <f t="shared" si="38"/>
        <v>508.26</v>
      </c>
      <c r="AL121" s="180">
        <f t="shared" si="39"/>
        <v>508.26</v>
      </c>
      <c r="AM121" s="180">
        <f t="shared" si="40"/>
        <v>508.26</v>
      </c>
      <c r="AN121" s="79"/>
      <c r="AO121" s="79"/>
      <c r="AP121" s="79">
        <v>1</v>
      </c>
      <c r="AQ121" s="79"/>
      <c r="AR121" s="79"/>
      <c r="AS121" s="79"/>
      <c r="AT121" s="79"/>
      <c r="AU121" s="79"/>
      <c r="AV121" s="79"/>
      <c r="AW121" s="79"/>
      <c r="AX121" s="79"/>
      <c r="AY121" s="79"/>
      <c r="AZ121" s="75">
        <f t="shared" si="41"/>
        <v>1</v>
      </c>
      <c r="BA121" s="77">
        <f t="shared" si="42"/>
        <v>8.3333333333333329E-2</v>
      </c>
      <c r="BB121" s="47"/>
      <c r="BC121" s="78">
        <f t="shared" si="43"/>
        <v>0</v>
      </c>
      <c r="BD121" s="78">
        <f t="shared" si="44"/>
        <v>0</v>
      </c>
      <c r="BE121" s="78">
        <f t="shared" si="45"/>
        <v>508.26</v>
      </c>
      <c r="BF121" s="78">
        <f t="shared" si="46"/>
        <v>0</v>
      </c>
      <c r="BG121" s="78">
        <f t="shared" si="47"/>
        <v>0</v>
      </c>
      <c r="BH121" s="78">
        <f t="shared" si="48"/>
        <v>0</v>
      </c>
      <c r="BI121" s="78">
        <f t="shared" si="49"/>
        <v>0</v>
      </c>
      <c r="BJ121" s="78">
        <f t="shared" si="50"/>
        <v>0</v>
      </c>
      <c r="BK121" s="78">
        <f t="shared" si="51"/>
        <v>0</v>
      </c>
      <c r="BL121" s="78">
        <f t="shared" si="52"/>
        <v>0</v>
      </c>
      <c r="BM121" s="78">
        <f t="shared" si="53"/>
        <v>0</v>
      </c>
      <c r="BN121" s="78">
        <f t="shared" si="54"/>
        <v>0</v>
      </c>
      <c r="BO121" s="78">
        <f t="shared" si="55"/>
        <v>508.26</v>
      </c>
      <c r="BP121" s="78">
        <f t="shared" si="56"/>
        <v>42.354999999999997</v>
      </c>
    </row>
    <row r="122" spans="1:68">
      <c r="A122" s="79" t="s">
        <v>7127</v>
      </c>
      <c r="B122" s="74"/>
      <c r="C122" s="79" t="s">
        <v>13546</v>
      </c>
      <c r="D122" s="75" t="str">
        <f>INDEX('PRICE LIST'!$D:$D,MATCH(INSIDENTAL!C122,'PRICE LIST'!$E:$E,0))</f>
        <v>DIGITAL CALIPER</v>
      </c>
      <c r="E122" s="919" t="str">
        <f>IFERROR(VLOOKUP(C122,'PRICE LIST'!E:M,2,0),0)</f>
        <v>DIGITAL CALIPER</v>
      </c>
      <c r="F122" s="187" t="s">
        <v>12574</v>
      </c>
      <c r="G122" s="79" t="s">
        <v>109</v>
      </c>
      <c r="H122" s="919" t="str">
        <f>IFERROR(IF(G122="FOH",VLOOKUP(C122,'PRICE LIST'!E:Z,20,0),IF(G122="OPEX",VLOOKUP(C122,'PRICE LIST'!E:Z,21,0),0)),0)</f>
        <v>FIX PPN</v>
      </c>
      <c r="I122" s="919" t="str">
        <f>IFERROR(IF(G122="FOH",VLOOKUP(H122,'PRICE LIST'!X:Z,3,0),IF(G122="OPEX",VLOOKUP(H122,'PRICE LIST'!Y:Z,2,0),0)),0)</f>
        <v>B</v>
      </c>
      <c r="J122" s="79" t="s">
        <v>34</v>
      </c>
      <c r="K122" s="79" t="s">
        <v>183</v>
      </c>
      <c r="L122" s="75" t="str">
        <f>IFERROR(VLOOKUP(K122,BS:BV,3,0),0)</f>
        <v>ALL</v>
      </c>
      <c r="M122" s="75" t="str">
        <f>IFERROR(VLOOKUP(K122,BS:BV,4,0),0)</f>
        <v>ALL</v>
      </c>
      <c r="N122" s="75" t="str">
        <f>IFERROR(VLOOKUP(C122,'PRICE LIST'!E:M,3,0),0)</f>
        <v>PCS</v>
      </c>
      <c r="O122" s="75" t="str">
        <f>IFERROR(VLOOKUP(C122,'PRICE LIST'!E:M,5,0),0)</f>
        <v>IDR</v>
      </c>
      <c r="P122" s="927">
        <f>IFERROR(VLOOKUP(C122,'PRICE LIST'!E:Z,8,0),0)</f>
        <v>3600000</v>
      </c>
      <c r="Q122" s="75">
        <f>IFERROR(VLOOKUP(C122,'PRICE LIST'!E:Z,9,0),0)</f>
        <v>3600000</v>
      </c>
      <c r="R122" s="75">
        <f>IFERROR(VLOOKUP(C122,'PRICE LIST'!E:Z,10,0),0)</f>
        <v>3600000</v>
      </c>
      <c r="S122" s="75">
        <f>IFERROR(VLOOKUP(C122,'PRICE LIST'!E:Z,11,0),0)</f>
        <v>3600000</v>
      </c>
      <c r="T122" s="75">
        <f>IFERROR(VLOOKUP(C122,'PRICE LIST'!E:Z,12,0),0)</f>
        <v>3600000</v>
      </c>
      <c r="U122" s="75">
        <f>IFERROR(VLOOKUP(C122,'PRICE LIST'!E:Z,13,0),0)</f>
        <v>3600000</v>
      </c>
      <c r="V122" s="75">
        <f>IFERROR(VLOOKUP(C122,'PRICE LIST'!E:Z,14,0),0)</f>
        <v>3600000</v>
      </c>
      <c r="W122" s="75">
        <f>IFERROR(VLOOKUP(C122,'PRICE LIST'!E:Z,15,0),0)</f>
        <v>3600000</v>
      </c>
      <c r="X122" s="75">
        <f>IFERROR(VLOOKUP(C122,'PRICE LIST'!E:Z,16,0),0)</f>
        <v>3600000</v>
      </c>
      <c r="Y122" s="75">
        <f>IFERROR(VLOOKUP(C122,'PRICE LIST'!E:Z,17,0),0)</f>
        <v>3600000</v>
      </c>
      <c r="Z122" s="75">
        <f>IFERROR(VLOOKUP(C122,'PRICE LIST'!E:Z,18,0),0)</f>
        <v>3600000</v>
      </c>
      <c r="AA122" s="75">
        <f>IFERROR(VLOOKUP(C122,'PRICE LIST'!E:Z,19,0),0)</f>
        <v>3600000</v>
      </c>
      <c r="AB122" s="180">
        <f t="shared" si="29"/>
        <v>227.86829212715051</v>
      </c>
      <c r="AC122" s="180">
        <f t="shared" si="30"/>
        <v>227.86829212715051</v>
      </c>
      <c r="AD122" s="180">
        <f t="shared" si="31"/>
        <v>227.86829212715051</v>
      </c>
      <c r="AE122" s="180">
        <f t="shared" si="32"/>
        <v>227.86829212715051</v>
      </c>
      <c r="AF122" s="180">
        <f t="shared" si="33"/>
        <v>227.86829212715051</v>
      </c>
      <c r="AG122" s="180">
        <f t="shared" si="34"/>
        <v>227.86829212715051</v>
      </c>
      <c r="AH122" s="180">
        <f t="shared" si="35"/>
        <v>227.86829212715051</v>
      </c>
      <c r="AI122" s="180">
        <f t="shared" si="36"/>
        <v>227.86829212715051</v>
      </c>
      <c r="AJ122" s="180">
        <f t="shared" si="37"/>
        <v>227.86829212715051</v>
      </c>
      <c r="AK122" s="180">
        <f t="shared" si="38"/>
        <v>227.86829212715051</v>
      </c>
      <c r="AL122" s="180">
        <f t="shared" si="39"/>
        <v>227.86829212715051</v>
      </c>
      <c r="AM122" s="180">
        <f t="shared" si="40"/>
        <v>227.86829212715051</v>
      </c>
      <c r="AN122" s="79">
        <v>1</v>
      </c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5">
        <f t="shared" si="41"/>
        <v>1</v>
      </c>
      <c r="BA122" s="77">
        <f t="shared" si="42"/>
        <v>8.3333333333333329E-2</v>
      </c>
      <c r="BB122" s="47"/>
      <c r="BC122" s="78">
        <f t="shared" si="43"/>
        <v>227.86829212715051</v>
      </c>
      <c r="BD122" s="78">
        <f t="shared" si="44"/>
        <v>0</v>
      </c>
      <c r="BE122" s="78">
        <f t="shared" si="45"/>
        <v>0</v>
      </c>
      <c r="BF122" s="78">
        <f t="shared" si="46"/>
        <v>0</v>
      </c>
      <c r="BG122" s="78">
        <f t="shared" si="47"/>
        <v>0</v>
      </c>
      <c r="BH122" s="78">
        <f t="shared" si="48"/>
        <v>0</v>
      </c>
      <c r="BI122" s="78">
        <f t="shared" si="49"/>
        <v>0</v>
      </c>
      <c r="BJ122" s="78">
        <f t="shared" si="50"/>
        <v>0</v>
      </c>
      <c r="BK122" s="78">
        <f t="shared" si="51"/>
        <v>0</v>
      </c>
      <c r="BL122" s="78">
        <f t="shared" si="52"/>
        <v>0</v>
      </c>
      <c r="BM122" s="78">
        <f t="shared" si="53"/>
        <v>0</v>
      </c>
      <c r="BN122" s="78">
        <f t="shared" si="54"/>
        <v>0</v>
      </c>
      <c r="BO122" s="78">
        <f t="shared" si="55"/>
        <v>227.86829212715051</v>
      </c>
      <c r="BP122" s="78">
        <f t="shared" si="56"/>
        <v>18.989024343929209</v>
      </c>
    </row>
    <row r="123" spans="1:68">
      <c r="A123" s="79" t="s">
        <v>7127</v>
      </c>
      <c r="B123" s="74"/>
      <c r="C123" s="79" t="s">
        <v>11615</v>
      </c>
      <c r="D123" s="75" t="str">
        <f>INDEX('PRICE LIST'!$D:$D,MATCH(INSIDENTAL!C123,'PRICE LIST'!$E:$E,0))</f>
        <v>KUNCI</v>
      </c>
      <c r="E123" s="919" t="str">
        <f>IFERROR(VLOOKUP(C123,'PRICE LIST'!E:M,2,0),0)</f>
        <v>KUNCI SHOCK KRISBOW KW0101367</v>
      </c>
      <c r="F123" s="187" t="s">
        <v>13549</v>
      </c>
      <c r="G123" s="79" t="s">
        <v>109</v>
      </c>
      <c r="H123" s="919">
        <f>IFERROR(IF(G123="FOH",VLOOKUP(C123,'PRICE LIST'!E:Z,20,0),IF(G123="OPEX",VLOOKUP(C123,'PRICE LIST'!E:Z,21,0),0)),0)</f>
        <v>0</v>
      </c>
      <c r="I123" s="919">
        <f>IFERROR(IF(G123="FOH",VLOOKUP(H123,'PRICE LIST'!X:Z,3,0),IF(G123="OPEX",VLOOKUP(H123,'PRICE LIST'!Y:Z,2,0),0)),0)</f>
        <v>0</v>
      </c>
      <c r="J123" s="79" t="s">
        <v>34</v>
      </c>
      <c r="K123" s="79" t="s">
        <v>183</v>
      </c>
      <c r="L123" s="75" t="str">
        <f>IFERROR(VLOOKUP(K123,BS:BV,3,0),0)</f>
        <v>ALL</v>
      </c>
      <c r="M123" s="75" t="str">
        <f>IFERROR(VLOOKUP(K123,BS:BV,4,0),0)</f>
        <v>ALL</v>
      </c>
      <c r="N123" s="75" t="str">
        <f>IFERROR(VLOOKUP(C123,'PRICE LIST'!E:M,3,0),0)</f>
        <v>SET</v>
      </c>
      <c r="O123" s="75" t="str">
        <f>IFERROR(VLOOKUP(C123,'PRICE LIST'!E:M,5,0),0)</f>
        <v>IDR</v>
      </c>
      <c r="P123" s="927">
        <f>IFERROR(VLOOKUP(C123,'PRICE LIST'!E:Z,8,0),0)</f>
        <v>1793750</v>
      </c>
      <c r="Q123" s="75">
        <f>IFERROR(VLOOKUP(C123,'PRICE LIST'!E:Z,9,0),0)</f>
        <v>1793750</v>
      </c>
      <c r="R123" s="75">
        <f>IFERROR(VLOOKUP(C123,'PRICE LIST'!E:Z,10,0),0)</f>
        <v>1793750</v>
      </c>
      <c r="S123" s="75">
        <f>IFERROR(VLOOKUP(C123,'PRICE LIST'!E:Z,11,0),0)</f>
        <v>1793750</v>
      </c>
      <c r="T123" s="75">
        <f>IFERROR(VLOOKUP(C123,'PRICE LIST'!E:Z,12,0),0)</f>
        <v>1793750</v>
      </c>
      <c r="U123" s="75">
        <f>IFERROR(VLOOKUP(C123,'PRICE LIST'!E:Z,13,0),0)</f>
        <v>1793750</v>
      </c>
      <c r="V123" s="75">
        <f>IFERROR(VLOOKUP(C123,'PRICE LIST'!E:Z,14,0),0)</f>
        <v>1811250</v>
      </c>
      <c r="W123" s="75">
        <f>IFERROR(VLOOKUP(C123,'PRICE LIST'!E:Z,15,0),0)</f>
        <v>1811250</v>
      </c>
      <c r="X123" s="75">
        <f>IFERROR(VLOOKUP(C123,'PRICE LIST'!E:Z,16,0),0)</f>
        <v>1811250</v>
      </c>
      <c r="Y123" s="75">
        <f>IFERROR(VLOOKUP(C123,'PRICE LIST'!E:Z,17,0),0)</f>
        <v>1811250</v>
      </c>
      <c r="Z123" s="75">
        <f>IFERROR(VLOOKUP(C123,'PRICE LIST'!E:Z,18,0),0)</f>
        <v>1811250</v>
      </c>
      <c r="AA123" s="75">
        <f>IFERROR(VLOOKUP(C123,'PRICE LIST'!E:Z,19,0),0)</f>
        <v>1811250</v>
      </c>
      <c r="AB123" s="180">
        <f t="shared" si="29"/>
        <v>113.53854138974339</v>
      </c>
      <c r="AC123" s="180">
        <f t="shared" si="30"/>
        <v>113.53854138974339</v>
      </c>
      <c r="AD123" s="180">
        <f t="shared" si="31"/>
        <v>113.53854138974339</v>
      </c>
      <c r="AE123" s="180">
        <f t="shared" si="32"/>
        <v>113.53854138974339</v>
      </c>
      <c r="AF123" s="180">
        <f t="shared" si="33"/>
        <v>113.53854138974339</v>
      </c>
      <c r="AG123" s="180">
        <f t="shared" si="34"/>
        <v>113.53854138974339</v>
      </c>
      <c r="AH123" s="180">
        <f t="shared" si="35"/>
        <v>114.6462344764726</v>
      </c>
      <c r="AI123" s="180">
        <f t="shared" si="36"/>
        <v>114.6462344764726</v>
      </c>
      <c r="AJ123" s="180">
        <f t="shared" si="37"/>
        <v>114.6462344764726</v>
      </c>
      <c r="AK123" s="180">
        <f t="shared" si="38"/>
        <v>114.6462344764726</v>
      </c>
      <c r="AL123" s="180">
        <f t="shared" si="39"/>
        <v>114.6462344764726</v>
      </c>
      <c r="AM123" s="180">
        <f t="shared" si="40"/>
        <v>114.6462344764726</v>
      </c>
      <c r="AN123" s="79">
        <v>1</v>
      </c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5">
        <f t="shared" si="41"/>
        <v>1</v>
      </c>
      <c r="BA123" s="77">
        <f t="shared" si="42"/>
        <v>8.3333333333333329E-2</v>
      </c>
      <c r="BB123" s="47"/>
      <c r="BC123" s="78">
        <f t="shared" si="43"/>
        <v>113.53854138974339</v>
      </c>
      <c r="BD123" s="78">
        <f t="shared" si="44"/>
        <v>0</v>
      </c>
      <c r="BE123" s="78">
        <f t="shared" si="45"/>
        <v>0</v>
      </c>
      <c r="BF123" s="78">
        <f t="shared" si="46"/>
        <v>0</v>
      </c>
      <c r="BG123" s="78">
        <f t="shared" si="47"/>
        <v>0</v>
      </c>
      <c r="BH123" s="78">
        <f t="shared" si="48"/>
        <v>0</v>
      </c>
      <c r="BI123" s="78">
        <f t="shared" si="49"/>
        <v>0</v>
      </c>
      <c r="BJ123" s="78">
        <f t="shared" si="50"/>
        <v>0</v>
      </c>
      <c r="BK123" s="78">
        <f t="shared" si="51"/>
        <v>0</v>
      </c>
      <c r="BL123" s="78">
        <f t="shared" si="52"/>
        <v>0</v>
      </c>
      <c r="BM123" s="78">
        <f t="shared" si="53"/>
        <v>0</v>
      </c>
      <c r="BN123" s="78">
        <f t="shared" si="54"/>
        <v>0</v>
      </c>
      <c r="BO123" s="78">
        <f t="shared" si="55"/>
        <v>113.53854138974339</v>
      </c>
      <c r="BP123" s="78">
        <f t="shared" si="56"/>
        <v>9.4615451158119495</v>
      </c>
    </row>
    <row r="124" spans="1:68">
      <c r="A124" s="79" t="s">
        <v>7127</v>
      </c>
      <c r="B124" s="74"/>
      <c r="C124" s="79" t="s">
        <v>6256</v>
      </c>
      <c r="D124" s="75" t="str">
        <f>INDEX('PRICE LIST'!$D:$D,MATCH(INSIDENTAL!C124,'PRICE LIST'!$E:$E,0))</f>
        <v>AMPLIFIER</v>
      </c>
      <c r="E124" s="919" t="str">
        <f>IFERROR(VLOOKUP(C124,'PRICE LIST'!E:M,2,0),0)</f>
        <v>SERVO AMP Y-AXIS</v>
      </c>
      <c r="F124" s="187" t="s">
        <v>12750</v>
      </c>
      <c r="G124" s="79" t="s">
        <v>109</v>
      </c>
      <c r="H124" s="919">
        <f>IFERROR(IF(G124="FOH",VLOOKUP(C124,'PRICE LIST'!E:Z,20,0),IF(G124="OPEX",VLOOKUP(C124,'PRICE LIST'!E:Z,21,0),0)),0)</f>
        <v>0</v>
      </c>
      <c r="I124" s="919">
        <f>IFERROR(IF(G124="FOH",VLOOKUP(H124,'PRICE LIST'!X:Z,3,0),IF(G124="OPEX",VLOOKUP(H124,'PRICE LIST'!Y:Z,2,0),0)),0)</f>
        <v>0</v>
      </c>
      <c r="J124" s="79" t="s">
        <v>34</v>
      </c>
      <c r="K124" s="79" t="s">
        <v>183</v>
      </c>
      <c r="L124" s="75" t="str">
        <f>IFERROR(VLOOKUP(K124,BS:BV,3,0),0)</f>
        <v>ALL</v>
      </c>
      <c r="M124" s="75" t="str">
        <f>IFERROR(VLOOKUP(K124,BS:BV,4,0),0)</f>
        <v>ALL</v>
      </c>
      <c r="N124" s="75" t="str">
        <f>IFERROR(VLOOKUP(C124,'PRICE LIST'!E:M,3,0),0)</f>
        <v>PCS</v>
      </c>
      <c r="O124" s="75" t="str">
        <f>IFERROR(VLOOKUP(C124,'PRICE LIST'!E:M,5,0),0)</f>
        <v>USD</v>
      </c>
      <c r="P124" s="927">
        <f>IFERROR(VLOOKUP(C124,'PRICE LIST'!E:Z,8,0),0)</f>
        <v>817.71</v>
      </c>
      <c r="Q124" s="75">
        <f>IFERROR(VLOOKUP(C124,'PRICE LIST'!E:Z,9,0),0)</f>
        <v>817.71</v>
      </c>
      <c r="R124" s="75">
        <f>IFERROR(VLOOKUP(C124,'PRICE LIST'!E:Z,10,0),0)</f>
        <v>817.71</v>
      </c>
      <c r="S124" s="75">
        <f>IFERROR(VLOOKUP(C124,'PRICE LIST'!E:Z,11,0),0)</f>
        <v>817.71</v>
      </c>
      <c r="T124" s="75">
        <f>IFERROR(VLOOKUP(C124,'PRICE LIST'!E:Z,12,0),0)</f>
        <v>817.71</v>
      </c>
      <c r="U124" s="75">
        <f>IFERROR(VLOOKUP(C124,'PRICE LIST'!E:Z,13,0),0)</f>
        <v>817.71</v>
      </c>
      <c r="V124" s="75">
        <f>IFERROR(VLOOKUP(C124,'PRICE LIST'!E:Z,14,0),0)</f>
        <v>817.71</v>
      </c>
      <c r="W124" s="75">
        <f>IFERROR(VLOOKUP(C124,'PRICE LIST'!E:Z,15,0),0)</f>
        <v>817.71</v>
      </c>
      <c r="X124" s="75">
        <f>IFERROR(VLOOKUP(C124,'PRICE LIST'!E:Z,16,0),0)</f>
        <v>817.71</v>
      </c>
      <c r="Y124" s="75">
        <f>IFERROR(VLOOKUP(C124,'PRICE LIST'!E:Z,17,0),0)</f>
        <v>817.71</v>
      </c>
      <c r="Z124" s="75">
        <f>IFERROR(VLOOKUP(C124,'PRICE LIST'!E:Z,18,0),0)</f>
        <v>817.71</v>
      </c>
      <c r="AA124" s="75">
        <f>IFERROR(VLOOKUP(C124,'PRICE LIST'!E:Z,19,0),0)</f>
        <v>817.71</v>
      </c>
      <c r="AB124" s="180">
        <f t="shared" si="29"/>
        <v>817.71</v>
      </c>
      <c r="AC124" s="180">
        <f t="shared" si="30"/>
        <v>817.71</v>
      </c>
      <c r="AD124" s="180">
        <f t="shared" si="31"/>
        <v>817.71</v>
      </c>
      <c r="AE124" s="180">
        <f t="shared" si="32"/>
        <v>817.71</v>
      </c>
      <c r="AF124" s="180">
        <f t="shared" si="33"/>
        <v>817.71</v>
      </c>
      <c r="AG124" s="180">
        <f t="shared" si="34"/>
        <v>817.71</v>
      </c>
      <c r="AH124" s="180">
        <f t="shared" si="35"/>
        <v>817.71</v>
      </c>
      <c r="AI124" s="180">
        <f t="shared" si="36"/>
        <v>817.71</v>
      </c>
      <c r="AJ124" s="180">
        <f t="shared" si="37"/>
        <v>817.71</v>
      </c>
      <c r="AK124" s="180">
        <f t="shared" si="38"/>
        <v>817.71</v>
      </c>
      <c r="AL124" s="180">
        <f t="shared" si="39"/>
        <v>817.71</v>
      </c>
      <c r="AM124" s="180">
        <f t="shared" si="40"/>
        <v>817.71</v>
      </c>
      <c r="AN124" s="79"/>
      <c r="AO124" s="79"/>
      <c r="AP124" s="79">
        <v>2</v>
      </c>
      <c r="AQ124" s="79"/>
      <c r="AR124" s="79"/>
      <c r="AS124" s="79"/>
      <c r="AT124" s="79"/>
      <c r="AU124" s="79"/>
      <c r="AV124" s="79"/>
      <c r="AW124" s="79"/>
      <c r="AX124" s="79"/>
      <c r="AY124" s="79"/>
      <c r="AZ124" s="75">
        <f t="shared" si="41"/>
        <v>2</v>
      </c>
      <c r="BA124" s="77">
        <f t="shared" si="42"/>
        <v>0.16666666666666666</v>
      </c>
      <c r="BB124" s="47"/>
      <c r="BC124" s="78">
        <f t="shared" si="43"/>
        <v>0</v>
      </c>
      <c r="BD124" s="78">
        <f t="shared" si="44"/>
        <v>0</v>
      </c>
      <c r="BE124" s="78">
        <f t="shared" si="45"/>
        <v>1635.42</v>
      </c>
      <c r="BF124" s="78">
        <f t="shared" si="46"/>
        <v>0</v>
      </c>
      <c r="BG124" s="78">
        <f t="shared" si="47"/>
        <v>0</v>
      </c>
      <c r="BH124" s="78">
        <f t="shared" si="48"/>
        <v>0</v>
      </c>
      <c r="BI124" s="78">
        <f t="shared" si="49"/>
        <v>0</v>
      </c>
      <c r="BJ124" s="78">
        <f t="shared" si="50"/>
        <v>0</v>
      </c>
      <c r="BK124" s="78">
        <f t="shared" si="51"/>
        <v>0</v>
      </c>
      <c r="BL124" s="78">
        <f t="shared" si="52"/>
        <v>0</v>
      </c>
      <c r="BM124" s="78">
        <f t="shared" si="53"/>
        <v>0</v>
      </c>
      <c r="BN124" s="78">
        <f t="shared" si="54"/>
        <v>0</v>
      </c>
      <c r="BO124" s="78">
        <f t="shared" si="55"/>
        <v>1635.42</v>
      </c>
      <c r="BP124" s="78">
        <f t="shared" si="56"/>
        <v>136.285</v>
      </c>
    </row>
    <row r="125" spans="1:68">
      <c r="A125" s="79" t="s">
        <v>7127</v>
      </c>
      <c r="B125" s="74"/>
      <c r="C125" s="79" t="s">
        <v>6258</v>
      </c>
      <c r="D125" s="75" t="str">
        <f>INDEX('PRICE LIST'!$D:$D,MATCH(INSIDENTAL!C125,'PRICE LIST'!$E:$E,0))</f>
        <v>AMPLIFIER</v>
      </c>
      <c r="E125" s="919" t="str">
        <f>IFERROR(VLOOKUP(C125,'PRICE LIST'!E:M,2,0),0)</f>
        <v>SERVO AMP Y-AXIS</v>
      </c>
      <c r="F125" s="187" t="s">
        <v>12751</v>
      </c>
      <c r="G125" s="79" t="s">
        <v>109</v>
      </c>
      <c r="H125" s="919">
        <f>IFERROR(IF(G125="FOH",VLOOKUP(C125,'PRICE LIST'!E:Z,20,0),IF(G125="OPEX",VLOOKUP(C125,'PRICE LIST'!E:Z,21,0),0)),0)</f>
        <v>0</v>
      </c>
      <c r="I125" s="919">
        <f>IFERROR(IF(G125="FOH",VLOOKUP(H125,'PRICE LIST'!X:Z,3,0),IF(G125="OPEX",VLOOKUP(H125,'PRICE LIST'!Y:Z,2,0),0)),0)</f>
        <v>0</v>
      </c>
      <c r="J125" s="79" t="s">
        <v>34</v>
      </c>
      <c r="K125" s="79" t="s">
        <v>183</v>
      </c>
      <c r="L125" s="75" t="str">
        <f>IFERROR(VLOOKUP(K125,BS:BV,3,0),0)</f>
        <v>ALL</v>
      </c>
      <c r="M125" s="75" t="str">
        <f>IFERROR(VLOOKUP(K125,BS:BV,4,0),0)</f>
        <v>ALL</v>
      </c>
      <c r="N125" s="75" t="str">
        <f>IFERROR(VLOOKUP(C125,'PRICE LIST'!E:M,3,0),0)</f>
        <v>PCS</v>
      </c>
      <c r="O125" s="75" t="str">
        <f>IFERROR(VLOOKUP(C125,'PRICE LIST'!E:M,5,0),0)</f>
        <v>USD</v>
      </c>
      <c r="P125" s="927">
        <f>IFERROR(VLOOKUP(C125,'PRICE LIST'!E:Z,8,0),0)</f>
        <v>817.71</v>
      </c>
      <c r="Q125" s="75">
        <f>IFERROR(VLOOKUP(C125,'PRICE LIST'!E:Z,9,0),0)</f>
        <v>817.71</v>
      </c>
      <c r="R125" s="75">
        <f>IFERROR(VLOOKUP(C125,'PRICE LIST'!E:Z,10,0),0)</f>
        <v>817.71</v>
      </c>
      <c r="S125" s="75">
        <f>IFERROR(VLOOKUP(C125,'PRICE LIST'!E:Z,11,0),0)</f>
        <v>817.71</v>
      </c>
      <c r="T125" s="75">
        <f>IFERROR(VLOOKUP(C125,'PRICE LIST'!E:Z,12,0),0)</f>
        <v>817.71</v>
      </c>
      <c r="U125" s="75">
        <f>IFERROR(VLOOKUP(C125,'PRICE LIST'!E:Z,13,0),0)</f>
        <v>817.71</v>
      </c>
      <c r="V125" s="75">
        <f>IFERROR(VLOOKUP(C125,'PRICE LIST'!E:Z,14,0),0)</f>
        <v>817.71</v>
      </c>
      <c r="W125" s="75">
        <f>IFERROR(VLOOKUP(C125,'PRICE LIST'!E:Z,15,0),0)</f>
        <v>817.71</v>
      </c>
      <c r="X125" s="75">
        <f>IFERROR(VLOOKUP(C125,'PRICE LIST'!E:Z,16,0),0)</f>
        <v>817.71</v>
      </c>
      <c r="Y125" s="75">
        <f>IFERROR(VLOOKUP(C125,'PRICE LIST'!E:Z,17,0),0)</f>
        <v>817.71</v>
      </c>
      <c r="Z125" s="75">
        <f>IFERROR(VLOOKUP(C125,'PRICE LIST'!E:Z,18,0),0)</f>
        <v>817.71</v>
      </c>
      <c r="AA125" s="75">
        <f>IFERROR(VLOOKUP(C125,'PRICE LIST'!E:Z,19,0),0)</f>
        <v>817.71</v>
      </c>
      <c r="AB125" s="180">
        <f t="shared" si="29"/>
        <v>817.71</v>
      </c>
      <c r="AC125" s="180">
        <f t="shared" si="30"/>
        <v>817.71</v>
      </c>
      <c r="AD125" s="180">
        <f t="shared" si="31"/>
        <v>817.71</v>
      </c>
      <c r="AE125" s="180">
        <f t="shared" si="32"/>
        <v>817.71</v>
      </c>
      <c r="AF125" s="180">
        <f t="shared" si="33"/>
        <v>817.71</v>
      </c>
      <c r="AG125" s="180">
        <f t="shared" si="34"/>
        <v>817.71</v>
      </c>
      <c r="AH125" s="180">
        <f t="shared" si="35"/>
        <v>817.71</v>
      </c>
      <c r="AI125" s="180">
        <f t="shared" si="36"/>
        <v>817.71</v>
      </c>
      <c r="AJ125" s="180">
        <f t="shared" si="37"/>
        <v>817.71</v>
      </c>
      <c r="AK125" s="180">
        <f t="shared" si="38"/>
        <v>817.71</v>
      </c>
      <c r="AL125" s="180">
        <f t="shared" si="39"/>
        <v>817.71</v>
      </c>
      <c r="AM125" s="180">
        <f t="shared" si="40"/>
        <v>817.71</v>
      </c>
      <c r="AN125" s="79"/>
      <c r="AO125" s="79"/>
      <c r="AP125" s="79">
        <v>2</v>
      </c>
      <c r="AQ125" s="79"/>
      <c r="AR125" s="79"/>
      <c r="AS125" s="79"/>
      <c r="AT125" s="79"/>
      <c r="AU125" s="79"/>
      <c r="AV125" s="79"/>
      <c r="AW125" s="79"/>
      <c r="AX125" s="79"/>
      <c r="AY125" s="79"/>
      <c r="AZ125" s="75">
        <f t="shared" si="41"/>
        <v>2</v>
      </c>
      <c r="BA125" s="77">
        <f t="shared" si="42"/>
        <v>0.16666666666666666</v>
      </c>
      <c r="BB125" s="47"/>
      <c r="BC125" s="78">
        <f t="shared" si="43"/>
        <v>0</v>
      </c>
      <c r="BD125" s="78">
        <f t="shared" si="44"/>
        <v>0</v>
      </c>
      <c r="BE125" s="78">
        <f t="shared" si="45"/>
        <v>1635.42</v>
      </c>
      <c r="BF125" s="78">
        <f t="shared" si="46"/>
        <v>0</v>
      </c>
      <c r="BG125" s="78">
        <f t="shared" si="47"/>
        <v>0</v>
      </c>
      <c r="BH125" s="78">
        <f t="shared" si="48"/>
        <v>0</v>
      </c>
      <c r="BI125" s="78">
        <f t="shared" si="49"/>
        <v>0</v>
      </c>
      <c r="BJ125" s="78">
        <f t="shared" si="50"/>
        <v>0</v>
      </c>
      <c r="BK125" s="78">
        <f t="shared" si="51"/>
        <v>0</v>
      </c>
      <c r="BL125" s="78">
        <f t="shared" si="52"/>
        <v>0</v>
      </c>
      <c r="BM125" s="78">
        <f t="shared" si="53"/>
        <v>0</v>
      </c>
      <c r="BN125" s="78">
        <f t="shared" si="54"/>
        <v>0</v>
      </c>
      <c r="BO125" s="78">
        <f t="shared" si="55"/>
        <v>1635.42</v>
      </c>
      <c r="BP125" s="78">
        <f t="shared" si="56"/>
        <v>136.285</v>
      </c>
    </row>
    <row r="126" spans="1:68">
      <c r="A126" s="79" t="s">
        <v>7127</v>
      </c>
      <c r="B126" s="74"/>
      <c r="C126" s="79" t="s">
        <v>9882</v>
      </c>
      <c r="D126" s="75" t="str">
        <f>INDEX('PRICE LIST'!$D:$D,MATCH(INSIDENTAL!C126,'PRICE LIST'!$E:$E,0))</f>
        <v>AMPLIFIER</v>
      </c>
      <c r="E126" s="919" t="str">
        <f>IFERROR(VLOOKUP(C126,'PRICE LIST'!E:M,2,0),0)</f>
        <v>SERVO AMP THETA-AXIS</v>
      </c>
      <c r="F126" s="187" t="s">
        <v>12752</v>
      </c>
      <c r="G126" s="79" t="s">
        <v>109</v>
      </c>
      <c r="H126" s="919">
        <f>IFERROR(IF(G126="FOH",VLOOKUP(C126,'PRICE LIST'!E:Z,20,0),IF(G126="OPEX",VLOOKUP(C126,'PRICE LIST'!E:Z,21,0),0)),0)</f>
        <v>0</v>
      </c>
      <c r="I126" s="919">
        <f>IFERROR(IF(G126="FOH",VLOOKUP(H126,'PRICE LIST'!X:Z,3,0),IF(G126="OPEX",VLOOKUP(H126,'PRICE LIST'!Y:Z,2,0),0)),0)</f>
        <v>0</v>
      </c>
      <c r="J126" s="79" t="s">
        <v>34</v>
      </c>
      <c r="K126" s="79" t="s">
        <v>183</v>
      </c>
      <c r="L126" s="75" t="str">
        <f>IFERROR(VLOOKUP(K126,BS:BV,3,0),0)</f>
        <v>ALL</v>
      </c>
      <c r="M126" s="75" t="str">
        <f>IFERROR(VLOOKUP(K126,BS:BV,4,0),0)</f>
        <v>ALL</v>
      </c>
      <c r="N126" s="75" t="str">
        <f>IFERROR(VLOOKUP(C126,'PRICE LIST'!E:M,3,0),0)</f>
        <v>PCS</v>
      </c>
      <c r="O126" s="75" t="str">
        <f>IFERROR(VLOOKUP(C126,'PRICE LIST'!E:M,5,0),0)</f>
        <v>USD</v>
      </c>
      <c r="P126" s="927">
        <f>IFERROR(VLOOKUP(C126,'PRICE LIST'!E:Z,8,0),0)</f>
        <v>985.19</v>
      </c>
      <c r="Q126" s="75">
        <f>IFERROR(VLOOKUP(C126,'PRICE LIST'!E:Z,9,0),0)</f>
        <v>985.19</v>
      </c>
      <c r="R126" s="75">
        <f>IFERROR(VLOOKUP(C126,'PRICE LIST'!E:Z,10,0),0)</f>
        <v>985.19</v>
      </c>
      <c r="S126" s="75">
        <f>IFERROR(VLOOKUP(C126,'PRICE LIST'!E:Z,11,0),0)</f>
        <v>985.19</v>
      </c>
      <c r="T126" s="75">
        <f>IFERROR(VLOOKUP(C126,'PRICE LIST'!E:Z,12,0),0)</f>
        <v>985.19</v>
      </c>
      <c r="U126" s="75">
        <f>IFERROR(VLOOKUP(C126,'PRICE LIST'!E:Z,13,0),0)</f>
        <v>985.19</v>
      </c>
      <c r="V126" s="75">
        <f>IFERROR(VLOOKUP(C126,'PRICE LIST'!E:Z,14,0),0)</f>
        <v>985.19</v>
      </c>
      <c r="W126" s="75">
        <f>IFERROR(VLOOKUP(C126,'PRICE LIST'!E:Z,15,0),0)</f>
        <v>985.19</v>
      </c>
      <c r="X126" s="75">
        <f>IFERROR(VLOOKUP(C126,'PRICE LIST'!E:Z,16,0),0)</f>
        <v>985.19</v>
      </c>
      <c r="Y126" s="75">
        <f>IFERROR(VLOOKUP(C126,'PRICE LIST'!E:Z,17,0),0)</f>
        <v>985.19</v>
      </c>
      <c r="Z126" s="75">
        <f>IFERROR(VLOOKUP(C126,'PRICE LIST'!E:Z,18,0),0)</f>
        <v>985.19</v>
      </c>
      <c r="AA126" s="75">
        <f>IFERROR(VLOOKUP(C126,'PRICE LIST'!E:Z,19,0),0)</f>
        <v>985.19</v>
      </c>
      <c r="AB126" s="180">
        <f t="shared" si="29"/>
        <v>985.19</v>
      </c>
      <c r="AC126" s="180">
        <f t="shared" si="30"/>
        <v>985.19</v>
      </c>
      <c r="AD126" s="180">
        <f t="shared" si="31"/>
        <v>985.19</v>
      </c>
      <c r="AE126" s="180">
        <f t="shared" si="32"/>
        <v>985.19</v>
      </c>
      <c r="AF126" s="180">
        <f t="shared" si="33"/>
        <v>985.19</v>
      </c>
      <c r="AG126" s="180">
        <f t="shared" si="34"/>
        <v>985.19</v>
      </c>
      <c r="AH126" s="180">
        <f t="shared" si="35"/>
        <v>985.19</v>
      </c>
      <c r="AI126" s="180">
        <f t="shared" si="36"/>
        <v>985.19</v>
      </c>
      <c r="AJ126" s="180">
        <f t="shared" si="37"/>
        <v>985.19</v>
      </c>
      <c r="AK126" s="180">
        <f t="shared" si="38"/>
        <v>985.19</v>
      </c>
      <c r="AL126" s="180">
        <f t="shared" si="39"/>
        <v>985.19</v>
      </c>
      <c r="AM126" s="180">
        <f t="shared" si="40"/>
        <v>985.19</v>
      </c>
      <c r="AN126" s="79"/>
      <c r="AO126" s="79"/>
      <c r="AP126" s="79">
        <v>2</v>
      </c>
      <c r="AQ126" s="79"/>
      <c r="AR126" s="79"/>
      <c r="AS126" s="79"/>
      <c r="AT126" s="79"/>
      <c r="AU126" s="79"/>
      <c r="AV126" s="79"/>
      <c r="AW126" s="79"/>
      <c r="AX126" s="79"/>
      <c r="AY126" s="79"/>
      <c r="AZ126" s="75">
        <f t="shared" si="41"/>
        <v>2</v>
      </c>
      <c r="BA126" s="77">
        <f t="shared" si="42"/>
        <v>0.16666666666666666</v>
      </c>
      <c r="BB126" s="47"/>
      <c r="BC126" s="78">
        <f t="shared" si="43"/>
        <v>0</v>
      </c>
      <c r="BD126" s="78">
        <f t="shared" si="44"/>
        <v>0</v>
      </c>
      <c r="BE126" s="78">
        <f t="shared" si="45"/>
        <v>1970.38</v>
      </c>
      <c r="BF126" s="78">
        <f t="shared" si="46"/>
        <v>0</v>
      </c>
      <c r="BG126" s="78">
        <f t="shared" si="47"/>
        <v>0</v>
      </c>
      <c r="BH126" s="78">
        <f t="shared" si="48"/>
        <v>0</v>
      </c>
      <c r="BI126" s="78">
        <f t="shared" si="49"/>
        <v>0</v>
      </c>
      <c r="BJ126" s="78">
        <f t="shared" si="50"/>
        <v>0</v>
      </c>
      <c r="BK126" s="78">
        <f t="shared" si="51"/>
        <v>0</v>
      </c>
      <c r="BL126" s="78">
        <f t="shared" si="52"/>
        <v>0</v>
      </c>
      <c r="BM126" s="78">
        <f t="shared" si="53"/>
        <v>0</v>
      </c>
      <c r="BN126" s="78">
        <f t="shared" si="54"/>
        <v>0</v>
      </c>
      <c r="BO126" s="78">
        <f t="shared" si="55"/>
        <v>1970.38</v>
      </c>
      <c r="BP126" s="78">
        <f t="shared" si="56"/>
        <v>164.19833333333335</v>
      </c>
    </row>
    <row r="127" spans="1:68">
      <c r="A127" s="79" t="s">
        <v>7127</v>
      </c>
      <c r="B127" s="74"/>
      <c r="C127" s="79" t="s">
        <v>9884</v>
      </c>
      <c r="D127" s="75" t="str">
        <f>INDEX('PRICE LIST'!$D:$D,MATCH(INSIDENTAL!C127,'PRICE LIST'!$E:$E,0))</f>
        <v>AMPLIFIER</v>
      </c>
      <c r="E127" s="919" t="str">
        <f>IFERROR(VLOOKUP(C127,'PRICE LIST'!E:M,2,0),0)</f>
        <v>SERVO AMP THETA-AXIS</v>
      </c>
      <c r="F127" s="187" t="s">
        <v>12753</v>
      </c>
      <c r="G127" s="79" t="s">
        <v>109</v>
      </c>
      <c r="H127" s="919">
        <f>IFERROR(IF(G127="FOH",VLOOKUP(C127,'PRICE LIST'!E:Z,20,0),IF(G127="OPEX",VLOOKUP(C127,'PRICE LIST'!E:Z,21,0),0)),0)</f>
        <v>0</v>
      </c>
      <c r="I127" s="919">
        <f>IFERROR(IF(G127="FOH",VLOOKUP(H127,'PRICE LIST'!X:Z,3,0),IF(G127="OPEX",VLOOKUP(H127,'PRICE LIST'!Y:Z,2,0),0)),0)</f>
        <v>0</v>
      </c>
      <c r="J127" s="79" t="s">
        <v>34</v>
      </c>
      <c r="K127" s="79" t="s">
        <v>183</v>
      </c>
      <c r="L127" s="75" t="str">
        <f>IFERROR(VLOOKUP(K127,BS:BV,3,0),0)</f>
        <v>ALL</v>
      </c>
      <c r="M127" s="75" t="str">
        <f>IFERROR(VLOOKUP(K127,BS:BV,4,0),0)</f>
        <v>ALL</v>
      </c>
      <c r="N127" s="75" t="str">
        <f>IFERROR(VLOOKUP(C127,'PRICE LIST'!E:M,3,0),0)</f>
        <v>PCS</v>
      </c>
      <c r="O127" s="75" t="str">
        <f>IFERROR(VLOOKUP(C127,'PRICE LIST'!E:M,5,0),0)</f>
        <v>USD</v>
      </c>
      <c r="P127" s="927">
        <f>IFERROR(VLOOKUP(C127,'PRICE LIST'!E:Z,8,0),0)</f>
        <v>985.19</v>
      </c>
      <c r="Q127" s="75">
        <f>IFERROR(VLOOKUP(C127,'PRICE LIST'!E:Z,9,0),0)</f>
        <v>985.19</v>
      </c>
      <c r="R127" s="75">
        <f>IFERROR(VLOOKUP(C127,'PRICE LIST'!E:Z,10,0),0)</f>
        <v>985.19</v>
      </c>
      <c r="S127" s="75">
        <f>IFERROR(VLOOKUP(C127,'PRICE LIST'!E:Z,11,0),0)</f>
        <v>985.19</v>
      </c>
      <c r="T127" s="75">
        <f>IFERROR(VLOOKUP(C127,'PRICE LIST'!E:Z,12,0),0)</f>
        <v>985.19</v>
      </c>
      <c r="U127" s="75">
        <f>IFERROR(VLOOKUP(C127,'PRICE LIST'!E:Z,13,0),0)</f>
        <v>985.19</v>
      </c>
      <c r="V127" s="75">
        <f>IFERROR(VLOOKUP(C127,'PRICE LIST'!E:Z,14,0),0)</f>
        <v>985.19</v>
      </c>
      <c r="W127" s="75">
        <f>IFERROR(VLOOKUP(C127,'PRICE LIST'!E:Z,15,0),0)</f>
        <v>985.19</v>
      </c>
      <c r="X127" s="75">
        <f>IFERROR(VLOOKUP(C127,'PRICE LIST'!E:Z,16,0),0)</f>
        <v>985.19</v>
      </c>
      <c r="Y127" s="75">
        <f>IFERROR(VLOOKUP(C127,'PRICE LIST'!E:Z,17,0),0)</f>
        <v>985.19</v>
      </c>
      <c r="Z127" s="75">
        <f>IFERROR(VLOOKUP(C127,'PRICE LIST'!E:Z,18,0),0)</f>
        <v>985.19</v>
      </c>
      <c r="AA127" s="75">
        <f>IFERROR(VLOOKUP(C127,'PRICE LIST'!E:Z,19,0),0)</f>
        <v>985.19</v>
      </c>
      <c r="AB127" s="180">
        <f t="shared" si="29"/>
        <v>985.19</v>
      </c>
      <c r="AC127" s="180">
        <f t="shared" si="30"/>
        <v>985.19</v>
      </c>
      <c r="AD127" s="180">
        <f t="shared" si="31"/>
        <v>985.19</v>
      </c>
      <c r="AE127" s="180">
        <f t="shared" si="32"/>
        <v>985.19</v>
      </c>
      <c r="AF127" s="180">
        <f t="shared" si="33"/>
        <v>985.19</v>
      </c>
      <c r="AG127" s="180">
        <f t="shared" si="34"/>
        <v>985.19</v>
      </c>
      <c r="AH127" s="180">
        <f t="shared" si="35"/>
        <v>985.19</v>
      </c>
      <c r="AI127" s="180">
        <f t="shared" si="36"/>
        <v>985.19</v>
      </c>
      <c r="AJ127" s="180">
        <f t="shared" si="37"/>
        <v>985.19</v>
      </c>
      <c r="AK127" s="180">
        <f t="shared" si="38"/>
        <v>985.19</v>
      </c>
      <c r="AL127" s="180">
        <f t="shared" si="39"/>
        <v>985.19</v>
      </c>
      <c r="AM127" s="180">
        <f t="shared" si="40"/>
        <v>985.19</v>
      </c>
      <c r="AN127" s="79"/>
      <c r="AO127" s="79"/>
      <c r="AP127" s="79">
        <v>2</v>
      </c>
      <c r="AQ127" s="79"/>
      <c r="AR127" s="79"/>
      <c r="AS127" s="79"/>
      <c r="AT127" s="79"/>
      <c r="AU127" s="79"/>
      <c r="AV127" s="79"/>
      <c r="AW127" s="79"/>
      <c r="AX127" s="79"/>
      <c r="AY127" s="79"/>
      <c r="AZ127" s="75">
        <f t="shared" si="41"/>
        <v>2</v>
      </c>
      <c r="BA127" s="77">
        <f t="shared" si="42"/>
        <v>0.16666666666666666</v>
      </c>
      <c r="BB127" s="47"/>
      <c r="BC127" s="78">
        <f t="shared" si="43"/>
        <v>0</v>
      </c>
      <c r="BD127" s="78">
        <f t="shared" si="44"/>
        <v>0</v>
      </c>
      <c r="BE127" s="78">
        <f t="shared" si="45"/>
        <v>1970.38</v>
      </c>
      <c r="BF127" s="78">
        <f t="shared" si="46"/>
        <v>0</v>
      </c>
      <c r="BG127" s="78">
        <f t="shared" si="47"/>
        <v>0</v>
      </c>
      <c r="BH127" s="78">
        <f t="shared" si="48"/>
        <v>0</v>
      </c>
      <c r="BI127" s="78">
        <f t="shared" si="49"/>
        <v>0</v>
      </c>
      <c r="BJ127" s="78">
        <f t="shared" si="50"/>
        <v>0</v>
      </c>
      <c r="BK127" s="78">
        <f t="shared" si="51"/>
        <v>0</v>
      </c>
      <c r="BL127" s="78">
        <f t="shared" si="52"/>
        <v>0</v>
      </c>
      <c r="BM127" s="78">
        <f t="shared" si="53"/>
        <v>0</v>
      </c>
      <c r="BN127" s="78">
        <f t="shared" si="54"/>
        <v>0</v>
      </c>
      <c r="BO127" s="78">
        <f t="shared" si="55"/>
        <v>1970.38</v>
      </c>
      <c r="BP127" s="78">
        <f t="shared" si="56"/>
        <v>164.19833333333335</v>
      </c>
    </row>
    <row r="128" spans="1:68">
      <c r="A128" s="79" t="s">
        <v>7127</v>
      </c>
      <c r="B128" s="74"/>
      <c r="C128" s="79" t="s">
        <v>9885</v>
      </c>
      <c r="D128" s="75" t="str">
        <f>INDEX('PRICE LIST'!$D:$D,MATCH(INSIDENTAL!C128,'PRICE LIST'!$E:$E,0))</f>
        <v>AMPLIFIER</v>
      </c>
      <c r="E128" s="919" t="str">
        <f>IFERROR(VLOOKUP(C128,'PRICE LIST'!E:M,2,0),0)</f>
        <v>SERVO AMP CUTTER-AXIS</v>
      </c>
      <c r="F128" s="187" t="s">
        <v>12754</v>
      </c>
      <c r="G128" s="79" t="s">
        <v>109</v>
      </c>
      <c r="H128" s="919">
        <f>IFERROR(IF(G128="FOH",VLOOKUP(C128,'PRICE LIST'!E:Z,20,0),IF(G128="OPEX",VLOOKUP(C128,'PRICE LIST'!E:Z,21,0),0)),0)</f>
        <v>0</v>
      </c>
      <c r="I128" s="919">
        <f>IFERROR(IF(G128="FOH",VLOOKUP(H128,'PRICE LIST'!X:Z,3,0),IF(G128="OPEX",VLOOKUP(H128,'PRICE LIST'!Y:Z,2,0),0)),0)</f>
        <v>0</v>
      </c>
      <c r="J128" s="79" t="s">
        <v>34</v>
      </c>
      <c r="K128" s="79" t="s">
        <v>183</v>
      </c>
      <c r="L128" s="75" t="str">
        <f>IFERROR(VLOOKUP(K128,BS:BV,3,0),0)</f>
        <v>ALL</v>
      </c>
      <c r="M128" s="75" t="str">
        <f>IFERROR(VLOOKUP(K128,BS:BV,4,0),0)</f>
        <v>ALL</v>
      </c>
      <c r="N128" s="75" t="str">
        <f>IFERROR(VLOOKUP(C128,'PRICE LIST'!E:M,3,0),0)</f>
        <v>PCS</v>
      </c>
      <c r="O128" s="75" t="str">
        <f>IFERROR(VLOOKUP(C128,'PRICE LIST'!E:M,5,0),0)</f>
        <v>USD</v>
      </c>
      <c r="P128" s="927">
        <f>IFERROR(VLOOKUP(C128,'PRICE LIST'!E:Z,8,0),0)</f>
        <v>871.07</v>
      </c>
      <c r="Q128" s="75">
        <f>IFERROR(VLOOKUP(C128,'PRICE LIST'!E:Z,9,0),0)</f>
        <v>871.07</v>
      </c>
      <c r="R128" s="75">
        <f>IFERROR(VLOOKUP(C128,'PRICE LIST'!E:Z,10,0),0)</f>
        <v>871.07</v>
      </c>
      <c r="S128" s="75">
        <f>IFERROR(VLOOKUP(C128,'PRICE LIST'!E:Z,11,0),0)</f>
        <v>871.07</v>
      </c>
      <c r="T128" s="75">
        <f>IFERROR(VLOOKUP(C128,'PRICE LIST'!E:Z,12,0),0)</f>
        <v>871.07</v>
      </c>
      <c r="U128" s="75">
        <f>IFERROR(VLOOKUP(C128,'PRICE LIST'!E:Z,13,0),0)</f>
        <v>871.07</v>
      </c>
      <c r="V128" s="75">
        <f>IFERROR(VLOOKUP(C128,'PRICE LIST'!E:Z,14,0),0)</f>
        <v>871.07</v>
      </c>
      <c r="W128" s="75">
        <f>IFERROR(VLOOKUP(C128,'PRICE LIST'!E:Z,15,0),0)</f>
        <v>871.07</v>
      </c>
      <c r="X128" s="75">
        <f>IFERROR(VLOOKUP(C128,'PRICE LIST'!E:Z,16,0),0)</f>
        <v>871.07</v>
      </c>
      <c r="Y128" s="75">
        <f>IFERROR(VLOOKUP(C128,'PRICE LIST'!E:Z,17,0),0)</f>
        <v>871.07</v>
      </c>
      <c r="Z128" s="75">
        <f>IFERROR(VLOOKUP(C128,'PRICE LIST'!E:Z,18,0),0)</f>
        <v>871.07</v>
      </c>
      <c r="AA128" s="75">
        <f>IFERROR(VLOOKUP(C128,'PRICE LIST'!E:Z,19,0),0)</f>
        <v>871.07</v>
      </c>
      <c r="AB128" s="180">
        <f t="shared" si="29"/>
        <v>871.07</v>
      </c>
      <c r="AC128" s="180">
        <f t="shared" si="30"/>
        <v>871.07</v>
      </c>
      <c r="AD128" s="180">
        <f t="shared" si="31"/>
        <v>871.07</v>
      </c>
      <c r="AE128" s="180">
        <f t="shared" si="32"/>
        <v>871.07</v>
      </c>
      <c r="AF128" s="180">
        <f t="shared" si="33"/>
        <v>871.07</v>
      </c>
      <c r="AG128" s="180">
        <f t="shared" si="34"/>
        <v>871.07</v>
      </c>
      <c r="AH128" s="180">
        <f t="shared" si="35"/>
        <v>871.07</v>
      </c>
      <c r="AI128" s="180">
        <f t="shared" si="36"/>
        <v>871.07</v>
      </c>
      <c r="AJ128" s="180">
        <f t="shared" si="37"/>
        <v>871.07</v>
      </c>
      <c r="AK128" s="180">
        <f t="shared" si="38"/>
        <v>871.07</v>
      </c>
      <c r="AL128" s="180">
        <f t="shared" si="39"/>
        <v>871.07</v>
      </c>
      <c r="AM128" s="180">
        <f t="shared" si="40"/>
        <v>871.07</v>
      </c>
      <c r="AN128" s="79"/>
      <c r="AO128" s="79"/>
      <c r="AP128" s="79">
        <v>2</v>
      </c>
      <c r="AQ128" s="79"/>
      <c r="AR128" s="79"/>
      <c r="AS128" s="79"/>
      <c r="AT128" s="79"/>
      <c r="AU128" s="79"/>
      <c r="AV128" s="79"/>
      <c r="AW128" s="79"/>
      <c r="AX128" s="79"/>
      <c r="AY128" s="79"/>
      <c r="AZ128" s="75">
        <f t="shared" si="41"/>
        <v>2</v>
      </c>
      <c r="BA128" s="77">
        <f t="shared" si="42"/>
        <v>0.16666666666666666</v>
      </c>
      <c r="BB128" s="47"/>
      <c r="BC128" s="78">
        <f t="shared" si="43"/>
        <v>0</v>
      </c>
      <c r="BD128" s="78">
        <f t="shared" si="44"/>
        <v>0</v>
      </c>
      <c r="BE128" s="78">
        <f t="shared" si="45"/>
        <v>1742.14</v>
      </c>
      <c r="BF128" s="78">
        <f t="shared" si="46"/>
        <v>0</v>
      </c>
      <c r="BG128" s="78">
        <f t="shared" si="47"/>
        <v>0</v>
      </c>
      <c r="BH128" s="78">
        <f t="shared" si="48"/>
        <v>0</v>
      </c>
      <c r="BI128" s="78">
        <f t="shared" si="49"/>
        <v>0</v>
      </c>
      <c r="BJ128" s="78">
        <f t="shared" si="50"/>
        <v>0</v>
      </c>
      <c r="BK128" s="78">
        <f t="shared" si="51"/>
        <v>0</v>
      </c>
      <c r="BL128" s="78">
        <f t="shared" si="52"/>
        <v>0</v>
      </c>
      <c r="BM128" s="78">
        <f t="shared" si="53"/>
        <v>0</v>
      </c>
      <c r="BN128" s="78">
        <f t="shared" si="54"/>
        <v>0</v>
      </c>
      <c r="BO128" s="78">
        <f t="shared" si="55"/>
        <v>1742.14</v>
      </c>
      <c r="BP128" s="78">
        <f t="shared" si="56"/>
        <v>145.17833333333334</v>
      </c>
    </row>
    <row r="129" spans="1:68">
      <c r="A129" s="79" t="s">
        <v>7127</v>
      </c>
      <c r="B129" s="74"/>
      <c r="C129" s="79" t="s">
        <v>9887</v>
      </c>
      <c r="D129" s="75" t="str">
        <f>INDEX('PRICE LIST'!$D:$D,MATCH(INSIDENTAL!C129,'PRICE LIST'!$E:$E,0))</f>
        <v>AMPLIFIER</v>
      </c>
      <c r="E129" s="919" t="str">
        <f>IFERROR(VLOOKUP(C129,'PRICE LIST'!E:M,2,0),0)</f>
        <v>SERVO AMP MEASURE</v>
      </c>
      <c r="F129" s="187" t="s">
        <v>12755</v>
      </c>
      <c r="G129" s="79" t="s">
        <v>109</v>
      </c>
      <c r="H129" s="919">
        <f>IFERROR(IF(G129="FOH",VLOOKUP(C129,'PRICE LIST'!E:Z,20,0),IF(G129="OPEX",VLOOKUP(C129,'PRICE LIST'!E:Z,21,0),0)),0)</f>
        <v>0</v>
      </c>
      <c r="I129" s="919">
        <f>IFERROR(IF(G129="FOH",VLOOKUP(H129,'PRICE LIST'!X:Z,3,0),IF(G129="OPEX",VLOOKUP(H129,'PRICE LIST'!Y:Z,2,0),0)),0)</f>
        <v>0</v>
      </c>
      <c r="J129" s="79" t="s">
        <v>34</v>
      </c>
      <c r="K129" s="79" t="s">
        <v>183</v>
      </c>
      <c r="L129" s="75" t="str">
        <f>IFERROR(VLOOKUP(K129,BS:BV,3,0),0)</f>
        <v>ALL</v>
      </c>
      <c r="M129" s="75" t="str">
        <f>IFERROR(VLOOKUP(K129,BS:BV,4,0),0)</f>
        <v>ALL</v>
      </c>
      <c r="N129" s="75" t="str">
        <f>IFERROR(VLOOKUP(C129,'PRICE LIST'!E:M,3,0),0)</f>
        <v>PCS</v>
      </c>
      <c r="O129" s="75" t="str">
        <f>IFERROR(VLOOKUP(C129,'PRICE LIST'!E:M,5,0),0)</f>
        <v>USD</v>
      </c>
      <c r="P129" s="927">
        <f>IFERROR(VLOOKUP(C129,'PRICE LIST'!E:Z,8,0),0)</f>
        <v>1196.18</v>
      </c>
      <c r="Q129" s="75">
        <f>IFERROR(VLOOKUP(C129,'PRICE LIST'!E:Z,9,0),0)</f>
        <v>1196.18</v>
      </c>
      <c r="R129" s="75">
        <f>IFERROR(VLOOKUP(C129,'PRICE LIST'!E:Z,10,0),0)</f>
        <v>1196.18</v>
      </c>
      <c r="S129" s="75">
        <f>IFERROR(VLOOKUP(C129,'PRICE LIST'!E:Z,11,0),0)</f>
        <v>1196.18</v>
      </c>
      <c r="T129" s="75">
        <f>IFERROR(VLOOKUP(C129,'PRICE LIST'!E:Z,12,0),0)</f>
        <v>1196.18</v>
      </c>
      <c r="U129" s="75">
        <f>IFERROR(VLOOKUP(C129,'PRICE LIST'!E:Z,13,0),0)</f>
        <v>1196.18</v>
      </c>
      <c r="V129" s="75">
        <f>IFERROR(VLOOKUP(C129,'PRICE LIST'!E:Z,14,0),0)</f>
        <v>1196.18</v>
      </c>
      <c r="W129" s="75">
        <f>IFERROR(VLOOKUP(C129,'PRICE LIST'!E:Z,15,0),0)</f>
        <v>1196.18</v>
      </c>
      <c r="X129" s="75">
        <f>IFERROR(VLOOKUP(C129,'PRICE LIST'!E:Z,16,0),0)</f>
        <v>1196.18</v>
      </c>
      <c r="Y129" s="75">
        <f>IFERROR(VLOOKUP(C129,'PRICE LIST'!E:Z,17,0),0)</f>
        <v>1196.18</v>
      </c>
      <c r="Z129" s="75">
        <f>IFERROR(VLOOKUP(C129,'PRICE LIST'!E:Z,18,0),0)</f>
        <v>1196.18</v>
      </c>
      <c r="AA129" s="75">
        <f>IFERROR(VLOOKUP(C129,'PRICE LIST'!E:Z,19,0),0)</f>
        <v>1196.18</v>
      </c>
      <c r="AB129" s="180">
        <f t="shared" si="29"/>
        <v>1196.18</v>
      </c>
      <c r="AC129" s="180">
        <f t="shared" si="30"/>
        <v>1196.18</v>
      </c>
      <c r="AD129" s="180">
        <f t="shared" si="31"/>
        <v>1196.18</v>
      </c>
      <c r="AE129" s="180">
        <f t="shared" si="32"/>
        <v>1196.18</v>
      </c>
      <c r="AF129" s="180">
        <f t="shared" si="33"/>
        <v>1196.18</v>
      </c>
      <c r="AG129" s="180">
        <f t="shared" si="34"/>
        <v>1196.18</v>
      </c>
      <c r="AH129" s="180">
        <f t="shared" si="35"/>
        <v>1196.18</v>
      </c>
      <c r="AI129" s="180">
        <f t="shared" si="36"/>
        <v>1196.18</v>
      </c>
      <c r="AJ129" s="180">
        <f t="shared" si="37"/>
        <v>1196.18</v>
      </c>
      <c r="AK129" s="180">
        <f t="shared" si="38"/>
        <v>1196.18</v>
      </c>
      <c r="AL129" s="180">
        <f t="shared" si="39"/>
        <v>1196.18</v>
      </c>
      <c r="AM129" s="180">
        <f t="shared" si="40"/>
        <v>1196.18</v>
      </c>
      <c r="AN129" s="79"/>
      <c r="AO129" s="79"/>
      <c r="AP129" s="79">
        <v>2</v>
      </c>
      <c r="AQ129" s="79"/>
      <c r="AR129" s="79"/>
      <c r="AS129" s="79"/>
      <c r="AT129" s="79"/>
      <c r="AU129" s="79"/>
      <c r="AV129" s="79"/>
      <c r="AW129" s="79"/>
      <c r="AX129" s="79"/>
      <c r="AY129" s="79"/>
      <c r="AZ129" s="75">
        <f t="shared" si="41"/>
        <v>2</v>
      </c>
      <c r="BA129" s="77">
        <f t="shared" si="42"/>
        <v>0.16666666666666666</v>
      </c>
      <c r="BB129" s="47"/>
      <c r="BC129" s="78">
        <f t="shared" si="43"/>
        <v>0</v>
      </c>
      <c r="BD129" s="78">
        <f t="shared" si="44"/>
        <v>0</v>
      </c>
      <c r="BE129" s="78">
        <f t="shared" si="45"/>
        <v>2392.36</v>
      </c>
      <c r="BF129" s="78">
        <f t="shared" si="46"/>
        <v>0</v>
      </c>
      <c r="BG129" s="78">
        <f t="shared" si="47"/>
        <v>0</v>
      </c>
      <c r="BH129" s="78">
        <f t="shared" si="48"/>
        <v>0</v>
      </c>
      <c r="BI129" s="78">
        <f t="shared" si="49"/>
        <v>0</v>
      </c>
      <c r="BJ129" s="78">
        <f t="shared" si="50"/>
        <v>0</v>
      </c>
      <c r="BK129" s="78">
        <f t="shared" si="51"/>
        <v>0</v>
      </c>
      <c r="BL129" s="78">
        <f t="shared" si="52"/>
        <v>0</v>
      </c>
      <c r="BM129" s="78">
        <f t="shared" si="53"/>
        <v>0</v>
      </c>
      <c r="BN129" s="78">
        <f t="shared" si="54"/>
        <v>0</v>
      </c>
      <c r="BO129" s="78">
        <f t="shared" si="55"/>
        <v>2392.36</v>
      </c>
      <c r="BP129" s="78">
        <f t="shared" si="56"/>
        <v>199.36333333333334</v>
      </c>
    </row>
    <row r="130" spans="1:68">
      <c r="A130" s="79" t="s">
        <v>7127</v>
      </c>
      <c r="B130" s="74"/>
      <c r="C130" s="79" t="s">
        <v>9889</v>
      </c>
      <c r="D130" s="75" t="str">
        <f>INDEX('PRICE LIST'!$D:$D,MATCH(INSIDENTAL!C130,'PRICE LIST'!$E:$E,0))</f>
        <v>AMPLIFIER</v>
      </c>
      <c r="E130" s="919" t="str">
        <f>IFERROR(VLOOKUP(C130,'PRICE LIST'!E:M,2,0),0)</f>
        <v>SERVO AMP PRESS</v>
      </c>
      <c r="F130" s="187" t="s">
        <v>12756</v>
      </c>
      <c r="G130" s="79" t="s">
        <v>109</v>
      </c>
      <c r="H130" s="919">
        <f>IFERROR(IF(G130="FOH",VLOOKUP(C130,'PRICE LIST'!E:Z,20,0),IF(G130="OPEX",VLOOKUP(C130,'PRICE LIST'!E:Z,21,0),0)),0)</f>
        <v>0</v>
      </c>
      <c r="I130" s="919">
        <f>IFERROR(IF(G130="FOH",VLOOKUP(H130,'PRICE LIST'!X:Z,3,0),IF(G130="OPEX",VLOOKUP(H130,'PRICE LIST'!Y:Z,2,0),0)),0)</f>
        <v>0</v>
      </c>
      <c r="J130" s="79" t="s">
        <v>34</v>
      </c>
      <c r="K130" s="79" t="s">
        <v>183</v>
      </c>
      <c r="L130" s="75" t="str">
        <f>IFERROR(VLOOKUP(K130,BS:BV,3,0),0)</f>
        <v>ALL</v>
      </c>
      <c r="M130" s="75" t="str">
        <f>IFERROR(VLOOKUP(K130,BS:BV,4,0),0)</f>
        <v>ALL</v>
      </c>
      <c r="N130" s="75" t="str">
        <f>IFERROR(VLOOKUP(C130,'PRICE LIST'!E:M,3,0),0)</f>
        <v>PCS</v>
      </c>
      <c r="O130" s="75" t="str">
        <f>IFERROR(VLOOKUP(C130,'PRICE LIST'!E:M,5,0),0)</f>
        <v>USD</v>
      </c>
      <c r="P130" s="927">
        <f>IFERROR(VLOOKUP(C130,'PRICE LIST'!E:Z,8,0),0)</f>
        <v>1517.2</v>
      </c>
      <c r="Q130" s="75">
        <f>IFERROR(VLOOKUP(C130,'PRICE LIST'!E:Z,9,0),0)</f>
        <v>1517.2</v>
      </c>
      <c r="R130" s="75">
        <f>IFERROR(VLOOKUP(C130,'PRICE LIST'!E:Z,10,0),0)</f>
        <v>1517.2</v>
      </c>
      <c r="S130" s="75">
        <f>IFERROR(VLOOKUP(C130,'PRICE LIST'!E:Z,11,0),0)</f>
        <v>1517.2</v>
      </c>
      <c r="T130" s="75">
        <f>IFERROR(VLOOKUP(C130,'PRICE LIST'!E:Z,12,0),0)</f>
        <v>1517.2</v>
      </c>
      <c r="U130" s="75">
        <f>IFERROR(VLOOKUP(C130,'PRICE LIST'!E:Z,13,0),0)</f>
        <v>1517.2</v>
      </c>
      <c r="V130" s="75">
        <f>IFERROR(VLOOKUP(C130,'PRICE LIST'!E:Z,14,0),0)</f>
        <v>1517.2</v>
      </c>
      <c r="W130" s="75">
        <f>IFERROR(VLOOKUP(C130,'PRICE LIST'!E:Z,15,0),0)</f>
        <v>1517.2</v>
      </c>
      <c r="X130" s="75">
        <f>IFERROR(VLOOKUP(C130,'PRICE LIST'!E:Z,16,0),0)</f>
        <v>1517.2</v>
      </c>
      <c r="Y130" s="75">
        <f>IFERROR(VLOOKUP(C130,'PRICE LIST'!E:Z,17,0),0)</f>
        <v>1517.2</v>
      </c>
      <c r="Z130" s="75">
        <f>IFERROR(VLOOKUP(C130,'PRICE LIST'!E:Z,18,0),0)</f>
        <v>1517.2</v>
      </c>
      <c r="AA130" s="75">
        <f>IFERROR(VLOOKUP(C130,'PRICE LIST'!E:Z,19,0),0)</f>
        <v>1517.2</v>
      </c>
      <c r="AB130" s="180">
        <f t="shared" si="29"/>
        <v>1517.2</v>
      </c>
      <c r="AC130" s="180">
        <f t="shared" si="30"/>
        <v>1517.2</v>
      </c>
      <c r="AD130" s="180">
        <f t="shared" si="31"/>
        <v>1517.2</v>
      </c>
      <c r="AE130" s="180">
        <f t="shared" si="32"/>
        <v>1517.2</v>
      </c>
      <c r="AF130" s="180">
        <f t="shared" si="33"/>
        <v>1517.2</v>
      </c>
      <c r="AG130" s="180">
        <f t="shared" si="34"/>
        <v>1517.2</v>
      </c>
      <c r="AH130" s="180">
        <f t="shared" si="35"/>
        <v>1517.2</v>
      </c>
      <c r="AI130" s="180">
        <f t="shared" si="36"/>
        <v>1517.2</v>
      </c>
      <c r="AJ130" s="180">
        <f t="shared" si="37"/>
        <v>1517.2</v>
      </c>
      <c r="AK130" s="180">
        <f t="shared" si="38"/>
        <v>1517.2</v>
      </c>
      <c r="AL130" s="180">
        <f t="shared" si="39"/>
        <v>1517.2</v>
      </c>
      <c r="AM130" s="180">
        <f t="shared" si="40"/>
        <v>1517.2</v>
      </c>
      <c r="AN130" s="79"/>
      <c r="AO130" s="79"/>
      <c r="AP130" s="79">
        <v>1</v>
      </c>
      <c r="AQ130" s="79"/>
      <c r="AR130" s="79"/>
      <c r="AS130" s="79"/>
      <c r="AT130" s="79"/>
      <c r="AU130" s="79"/>
      <c r="AV130" s="79"/>
      <c r="AW130" s="79"/>
      <c r="AX130" s="79"/>
      <c r="AY130" s="79"/>
      <c r="AZ130" s="75">
        <f t="shared" si="41"/>
        <v>1</v>
      </c>
      <c r="BA130" s="77">
        <f t="shared" si="42"/>
        <v>8.3333333333333329E-2</v>
      </c>
      <c r="BB130" s="47"/>
      <c r="BC130" s="78">
        <f t="shared" si="43"/>
        <v>0</v>
      </c>
      <c r="BD130" s="78">
        <f t="shared" si="44"/>
        <v>0</v>
      </c>
      <c r="BE130" s="78">
        <f t="shared" si="45"/>
        <v>1517.2</v>
      </c>
      <c r="BF130" s="78">
        <f t="shared" si="46"/>
        <v>0</v>
      </c>
      <c r="BG130" s="78">
        <f t="shared" si="47"/>
        <v>0</v>
      </c>
      <c r="BH130" s="78">
        <f t="shared" si="48"/>
        <v>0</v>
      </c>
      <c r="BI130" s="78">
        <f t="shared" si="49"/>
        <v>0</v>
      </c>
      <c r="BJ130" s="78">
        <f t="shared" si="50"/>
        <v>0</v>
      </c>
      <c r="BK130" s="78">
        <f t="shared" si="51"/>
        <v>0</v>
      </c>
      <c r="BL130" s="78">
        <f t="shared" si="52"/>
        <v>0</v>
      </c>
      <c r="BM130" s="78">
        <f t="shared" si="53"/>
        <v>0</v>
      </c>
      <c r="BN130" s="78">
        <f t="shared" si="54"/>
        <v>0</v>
      </c>
      <c r="BO130" s="78">
        <f t="shared" si="55"/>
        <v>1517.2</v>
      </c>
      <c r="BP130" s="78">
        <f t="shared" si="56"/>
        <v>126.43333333333334</v>
      </c>
    </row>
    <row r="131" spans="1:68">
      <c r="A131" s="79" t="s">
        <v>7127</v>
      </c>
      <c r="B131" s="74"/>
      <c r="C131" s="79" t="s">
        <v>9891</v>
      </c>
      <c r="D131" s="75" t="str">
        <f>INDEX('PRICE LIST'!$D:$D,MATCH(INSIDENTAL!C131,'PRICE LIST'!$E:$E,0))</f>
        <v>AMPLIFIER</v>
      </c>
      <c r="E131" s="919" t="str">
        <f>IFERROR(VLOOKUP(C131,'PRICE LIST'!E:M,2,0),0)</f>
        <v>SERVO AMP PRESS</v>
      </c>
      <c r="F131" s="187" t="s">
        <v>12757</v>
      </c>
      <c r="G131" s="79" t="s">
        <v>109</v>
      </c>
      <c r="H131" s="919">
        <f>IFERROR(IF(G131="FOH",VLOOKUP(C131,'PRICE LIST'!E:Z,20,0),IF(G131="OPEX",VLOOKUP(C131,'PRICE LIST'!E:Z,21,0),0)),0)</f>
        <v>0</v>
      </c>
      <c r="I131" s="919">
        <f>IFERROR(IF(G131="FOH",VLOOKUP(H131,'PRICE LIST'!X:Z,3,0),IF(G131="OPEX",VLOOKUP(H131,'PRICE LIST'!Y:Z,2,0),0)),0)</f>
        <v>0</v>
      </c>
      <c r="J131" s="79" t="s">
        <v>34</v>
      </c>
      <c r="K131" s="79" t="s">
        <v>183</v>
      </c>
      <c r="L131" s="75" t="str">
        <f>IFERROR(VLOOKUP(K131,BS:BV,3,0),0)</f>
        <v>ALL</v>
      </c>
      <c r="M131" s="75" t="str">
        <f>IFERROR(VLOOKUP(K131,BS:BV,4,0),0)</f>
        <v>ALL</v>
      </c>
      <c r="N131" s="75" t="str">
        <f>IFERROR(VLOOKUP(C131,'PRICE LIST'!E:M,3,0),0)</f>
        <v>PCS</v>
      </c>
      <c r="O131" s="75" t="str">
        <f>IFERROR(VLOOKUP(C131,'PRICE LIST'!E:M,5,0),0)</f>
        <v>USD</v>
      </c>
      <c r="P131" s="927">
        <f>IFERROR(VLOOKUP(C131,'PRICE LIST'!E:Z,8,0),0)</f>
        <v>1517.2</v>
      </c>
      <c r="Q131" s="75">
        <f>IFERROR(VLOOKUP(C131,'PRICE LIST'!E:Z,9,0),0)</f>
        <v>1517.2</v>
      </c>
      <c r="R131" s="75">
        <f>IFERROR(VLOOKUP(C131,'PRICE LIST'!E:Z,10,0),0)</f>
        <v>1517.2</v>
      </c>
      <c r="S131" s="75">
        <f>IFERROR(VLOOKUP(C131,'PRICE LIST'!E:Z,11,0),0)</f>
        <v>1517.2</v>
      </c>
      <c r="T131" s="75">
        <f>IFERROR(VLOOKUP(C131,'PRICE LIST'!E:Z,12,0),0)</f>
        <v>1517.2</v>
      </c>
      <c r="U131" s="75">
        <f>IFERROR(VLOOKUP(C131,'PRICE LIST'!E:Z,13,0),0)</f>
        <v>1517.2</v>
      </c>
      <c r="V131" s="75">
        <f>IFERROR(VLOOKUP(C131,'PRICE LIST'!E:Z,14,0),0)</f>
        <v>1517.2</v>
      </c>
      <c r="W131" s="75">
        <f>IFERROR(VLOOKUP(C131,'PRICE LIST'!E:Z,15,0),0)</f>
        <v>1517.2</v>
      </c>
      <c r="X131" s="75">
        <f>IFERROR(VLOOKUP(C131,'PRICE LIST'!E:Z,16,0),0)</f>
        <v>1517.2</v>
      </c>
      <c r="Y131" s="75">
        <f>IFERROR(VLOOKUP(C131,'PRICE LIST'!E:Z,17,0),0)</f>
        <v>1517.2</v>
      </c>
      <c r="Z131" s="75">
        <f>IFERROR(VLOOKUP(C131,'PRICE LIST'!E:Z,18,0),0)</f>
        <v>1517.2</v>
      </c>
      <c r="AA131" s="75">
        <f>IFERROR(VLOOKUP(C131,'PRICE LIST'!E:Z,19,0),0)</f>
        <v>1517.2</v>
      </c>
      <c r="AB131" s="180">
        <f t="shared" si="29"/>
        <v>1517.2</v>
      </c>
      <c r="AC131" s="180">
        <f t="shared" si="30"/>
        <v>1517.2</v>
      </c>
      <c r="AD131" s="180">
        <f t="shared" si="31"/>
        <v>1517.2</v>
      </c>
      <c r="AE131" s="180">
        <f t="shared" si="32"/>
        <v>1517.2</v>
      </c>
      <c r="AF131" s="180">
        <f t="shared" si="33"/>
        <v>1517.2</v>
      </c>
      <c r="AG131" s="180">
        <f t="shared" si="34"/>
        <v>1517.2</v>
      </c>
      <c r="AH131" s="180">
        <f t="shared" si="35"/>
        <v>1517.2</v>
      </c>
      <c r="AI131" s="180">
        <f t="shared" si="36"/>
        <v>1517.2</v>
      </c>
      <c r="AJ131" s="180">
        <f t="shared" si="37"/>
        <v>1517.2</v>
      </c>
      <c r="AK131" s="180">
        <f t="shared" si="38"/>
        <v>1517.2</v>
      </c>
      <c r="AL131" s="180">
        <f t="shared" si="39"/>
        <v>1517.2</v>
      </c>
      <c r="AM131" s="180">
        <f t="shared" si="40"/>
        <v>1517.2</v>
      </c>
      <c r="AN131" s="79"/>
      <c r="AO131" s="79"/>
      <c r="AP131" s="79">
        <v>1</v>
      </c>
      <c r="AQ131" s="79"/>
      <c r="AR131" s="79"/>
      <c r="AS131" s="79"/>
      <c r="AT131" s="79"/>
      <c r="AU131" s="79"/>
      <c r="AV131" s="79"/>
      <c r="AW131" s="79"/>
      <c r="AX131" s="79"/>
      <c r="AY131" s="79"/>
      <c r="AZ131" s="75">
        <f t="shared" si="41"/>
        <v>1</v>
      </c>
      <c r="BA131" s="77">
        <f t="shared" si="42"/>
        <v>8.3333333333333329E-2</v>
      </c>
      <c r="BB131" s="47"/>
      <c r="BC131" s="78">
        <f t="shared" si="43"/>
        <v>0</v>
      </c>
      <c r="BD131" s="78">
        <f t="shared" si="44"/>
        <v>0</v>
      </c>
      <c r="BE131" s="78">
        <f t="shared" si="45"/>
        <v>1517.2</v>
      </c>
      <c r="BF131" s="78">
        <f t="shared" si="46"/>
        <v>0</v>
      </c>
      <c r="BG131" s="78">
        <f t="shared" si="47"/>
        <v>0</v>
      </c>
      <c r="BH131" s="78">
        <f t="shared" si="48"/>
        <v>0</v>
      </c>
      <c r="BI131" s="78">
        <f t="shared" si="49"/>
        <v>0</v>
      </c>
      <c r="BJ131" s="78">
        <f t="shared" si="50"/>
        <v>0</v>
      </c>
      <c r="BK131" s="78">
        <f t="shared" si="51"/>
        <v>0</v>
      </c>
      <c r="BL131" s="78">
        <f t="shared" si="52"/>
        <v>0</v>
      </c>
      <c r="BM131" s="78">
        <f t="shared" si="53"/>
        <v>0</v>
      </c>
      <c r="BN131" s="78">
        <f t="shared" si="54"/>
        <v>0</v>
      </c>
      <c r="BO131" s="78">
        <f t="shared" si="55"/>
        <v>1517.2</v>
      </c>
      <c r="BP131" s="78">
        <f t="shared" si="56"/>
        <v>126.43333333333334</v>
      </c>
    </row>
    <row r="132" spans="1:68">
      <c r="A132" s="79" t="s">
        <v>7127</v>
      </c>
      <c r="B132" s="74"/>
      <c r="C132" s="79" t="s">
        <v>3070</v>
      </c>
      <c r="D132" s="75" t="str">
        <f>INDEX('PRICE LIST'!$D:$D,MATCH(INSIDENTAL!C132,'PRICE LIST'!$E:$E,0))</f>
        <v>CARD READER</v>
      </c>
      <c r="E132" s="919" t="str">
        <f>IFERROR(VLOOKUP(C132,'PRICE LIST'!E:M,2,0),0)</f>
        <v>CARD READER USB 3.0</v>
      </c>
      <c r="F132" s="187" t="s">
        <v>12758</v>
      </c>
      <c r="G132" s="79" t="s">
        <v>109</v>
      </c>
      <c r="H132" s="919" t="str">
        <f>IFERROR(IF(G132="FOH",VLOOKUP(C132,'PRICE LIST'!E:Z,20,0),IF(G132="OPEX",VLOOKUP(C132,'PRICE LIST'!E:Z,21,0),0)),0)</f>
        <v>FIX PPN</v>
      </c>
      <c r="I132" s="919" t="str">
        <f>IFERROR(IF(G132="FOH",VLOOKUP(H132,'PRICE LIST'!X:Z,3,0),IF(G132="OPEX",VLOOKUP(H132,'PRICE LIST'!Y:Z,2,0),0)),0)</f>
        <v>B</v>
      </c>
      <c r="J132" s="79" t="s">
        <v>34</v>
      </c>
      <c r="K132" s="79" t="s">
        <v>183</v>
      </c>
      <c r="L132" s="75" t="str">
        <f>IFERROR(VLOOKUP(K132,BS:BV,3,0),0)</f>
        <v>ALL</v>
      </c>
      <c r="M132" s="75" t="str">
        <f>IFERROR(VLOOKUP(K132,BS:BV,4,0),0)</f>
        <v>ALL</v>
      </c>
      <c r="N132" s="75" t="str">
        <f>IFERROR(VLOOKUP(C132,'PRICE LIST'!E:M,3,0),0)</f>
        <v>PCS</v>
      </c>
      <c r="O132" s="75" t="str">
        <f>IFERROR(VLOOKUP(C132,'PRICE LIST'!E:M,5,0),0)</f>
        <v>IDR</v>
      </c>
      <c r="P132" s="927">
        <f>IFERROR(VLOOKUP(C132,'PRICE LIST'!E:Z,8,0),0)</f>
        <v>206000</v>
      </c>
      <c r="Q132" s="75">
        <f>IFERROR(VLOOKUP(C132,'PRICE LIST'!E:Z,9,0),0)</f>
        <v>206000</v>
      </c>
      <c r="R132" s="75">
        <f>IFERROR(VLOOKUP(C132,'PRICE LIST'!E:Z,10,0),0)</f>
        <v>206000</v>
      </c>
      <c r="S132" s="75">
        <f>IFERROR(VLOOKUP(C132,'PRICE LIST'!E:Z,11,0),0)</f>
        <v>206000</v>
      </c>
      <c r="T132" s="75">
        <f>IFERROR(VLOOKUP(C132,'PRICE LIST'!E:Z,12,0),0)</f>
        <v>206000</v>
      </c>
      <c r="U132" s="75">
        <f>IFERROR(VLOOKUP(C132,'PRICE LIST'!E:Z,13,0),0)</f>
        <v>206000</v>
      </c>
      <c r="V132" s="75">
        <f>IFERROR(VLOOKUP(C132,'PRICE LIST'!E:Z,14,0),0)</f>
        <v>206000</v>
      </c>
      <c r="W132" s="75">
        <f>IFERROR(VLOOKUP(C132,'PRICE LIST'!E:Z,15,0),0)</f>
        <v>206000</v>
      </c>
      <c r="X132" s="75">
        <f>IFERROR(VLOOKUP(C132,'PRICE LIST'!E:Z,16,0),0)</f>
        <v>206000</v>
      </c>
      <c r="Y132" s="75">
        <f>IFERROR(VLOOKUP(C132,'PRICE LIST'!E:Z,17,0),0)</f>
        <v>206000</v>
      </c>
      <c r="Z132" s="75">
        <f>IFERROR(VLOOKUP(C132,'PRICE LIST'!E:Z,18,0),0)</f>
        <v>206000</v>
      </c>
      <c r="AA132" s="75">
        <f>IFERROR(VLOOKUP(C132,'PRICE LIST'!E:Z,19,0),0)</f>
        <v>206000</v>
      </c>
      <c r="AB132" s="180">
        <f t="shared" si="29"/>
        <v>13.039130049498057</v>
      </c>
      <c r="AC132" s="180">
        <f t="shared" si="30"/>
        <v>13.039130049498057</v>
      </c>
      <c r="AD132" s="180">
        <f t="shared" si="31"/>
        <v>13.039130049498057</v>
      </c>
      <c r="AE132" s="180">
        <f t="shared" si="32"/>
        <v>13.039130049498057</v>
      </c>
      <c r="AF132" s="180">
        <f t="shared" si="33"/>
        <v>13.039130049498057</v>
      </c>
      <c r="AG132" s="180">
        <f t="shared" si="34"/>
        <v>13.039130049498057</v>
      </c>
      <c r="AH132" s="180">
        <f t="shared" si="35"/>
        <v>13.039130049498057</v>
      </c>
      <c r="AI132" s="180">
        <f t="shared" si="36"/>
        <v>13.039130049498057</v>
      </c>
      <c r="AJ132" s="180">
        <f t="shared" si="37"/>
        <v>13.039130049498057</v>
      </c>
      <c r="AK132" s="180">
        <f t="shared" si="38"/>
        <v>13.039130049498057</v>
      </c>
      <c r="AL132" s="180">
        <f t="shared" si="39"/>
        <v>13.039130049498057</v>
      </c>
      <c r="AM132" s="180">
        <f t="shared" si="40"/>
        <v>13.039130049498057</v>
      </c>
      <c r="AN132" s="79"/>
      <c r="AO132" s="79">
        <v>1</v>
      </c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5">
        <f t="shared" si="41"/>
        <v>1</v>
      </c>
      <c r="BA132" s="77">
        <f t="shared" si="42"/>
        <v>8.3333333333333329E-2</v>
      </c>
      <c r="BB132" s="47"/>
      <c r="BC132" s="78">
        <f t="shared" si="43"/>
        <v>0</v>
      </c>
      <c r="BD132" s="78">
        <f t="shared" si="44"/>
        <v>13.039130049498057</v>
      </c>
      <c r="BE132" s="78">
        <f t="shared" si="45"/>
        <v>0</v>
      </c>
      <c r="BF132" s="78">
        <f t="shared" si="46"/>
        <v>0</v>
      </c>
      <c r="BG132" s="78">
        <f t="shared" si="47"/>
        <v>0</v>
      </c>
      <c r="BH132" s="78">
        <f t="shared" si="48"/>
        <v>0</v>
      </c>
      <c r="BI132" s="78">
        <f t="shared" si="49"/>
        <v>0</v>
      </c>
      <c r="BJ132" s="78">
        <f t="shared" si="50"/>
        <v>0</v>
      </c>
      <c r="BK132" s="78">
        <f t="shared" si="51"/>
        <v>0</v>
      </c>
      <c r="BL132" s="78">
        <f t="shared" si="52"/>
        <v>0</v>
      </c>
      <c r="BM132" s="78">
        <f t="shared" si="53"/>
        <v>0</v>
      </c>
      <c r="BN132" s="78">
        <f t="shared" si="54"/>
        <v>0</v>
      </c>
      <c r="BO132" s="78">
        <f t="shared" si="55"/>
        <v>13.039130049498057</v>
      </c>
      <c r="BP132" s="78">
        <f t="shared" si="56"/>
        <v>1.0865941707915048</v>
      </c>
    </row>
    <row r="133" spans="1:68">
      <c r="A133" s="79" t="s">
        <v>7127</v>
      </c>
      <c r="B133" s="74"/>
      <c r="C133" s="79" t="s">
        <v>11839</v>
      </c>
      <c r="D133" s="75" t="str">
        <f>INDEX('PRICE LIST'!$D:$D,MATCH(INSIDENTAL!C133,'PRICE LIST'!$E:$E,0))</f>
        <v>MATA JIG SAW</v>
      </c>
      <c r="E133" s="919" t="str">
        <f>IFERROR(VLOOKUP(C133,'PRICE LIST'!E:M,2,0),0)</f>
        <v>MATA JIG SAW NO. 1 MAKITA</v>
      </c>
      <c r="F133" s="187" t="s">
        <v>12662</v>
      </c>
      <c r="G133" s="79" t="s">
        <v>109</v>
      </c>
      <c r="H133" s="919">
        <f>IFERROR(IF(G133="FOH",VLOOKUP(C133,'PRICE LIST'!E:Z,20,0),IF(G133="OPEX",VLOOKUP(C133,'PRICE LIST'!E:Z,21,0),0)),0)</f>
        <v>0</v>
      </c>
      <c r="I133" s="919">
        <f>IFERROR(IF(G133="FOH",VLOOKUP(H133,'PRICE LIST'!X:Z,3,0),IF(G133="OPEX",VLOOKUP(H133,'PRICE LIST'!Y:Z,2,0),0)),0)</f>
        <v>0</v>
      </c>
      <c r="J133" s="79" t="s">
        <v>34</v>
      </c>
      <c r="K133" s="79" t="s">
        <v>183</v>
      </c>
      <c r="L133" s="75" t="str">
        <f>IFERROR(VLOOKUP(K133,BS:BV,3,0),0)</f>
        <v>ALL</v>
      </c>
      <c r="M133" s="75" t="str">
        <f>IFERROR(VLOOKUP(K133,BS:BV,4,0),0)</f>
        <v>ALL</v>
      </c>
      <c r="N133" s="75" t="str">
        <f>IFERROR(VLOOKUP(C133,'PRICE LIST'!E:M,3,0),0)</f>
        <v>PCS</v>
      </c>
      <c r="O133" s="75" t="str">
        <f>IFERROR(VLOOKUP(C133,'PRICE LIST'!E:M,5,0),0)</f>
        <v>IDR</v>
      </c>
      <c r="P133" s="927">
        <f>IFERROR(VLOOKUP(C133,'PRICE LIST'!E:Z,8,0),0)</f>
        <v>20000</v>
      </c>
      <c r="Q133" s="75">
        <f>IFERROR(VLOOKUP(C133,'PRICE LIST'!E:Z,9,0),0)</f>
        <v>20000</v>
      </c>
      <c r="R133" s="75">
        <f>IFERROR(VLOOKUP(C133,'PRICE LIST'!E:Z,10,0),0)</f>
        <v>20000</v>
      </c>
      <c r="S133" s="75">
        <f>IFERROR(VLOOKUP(C133,'PRICE LIST'!E:Z,11,0),0)</f>
        <v>20000</v>
      </c>
      <c r="T133" s="75">
        <f>IFERROR(VLOOKUP(C133,'PRICE LIST'!E:Z,12,0),0)</f>
        <v>20000</v>
      </c>
      <c r="U133" s="75">
        <f>IFERROR(VLOOKUP(C133,'PRICE LIST'!E:Z,13,0),0)</f>
        <v>20000</v>
      </c>
      <c r="V133" s="75">
        <f>IFERROR(VLOOKUP(C133,'PRICE LIST'!E:Z,14,0),0)</f>
        <v>20000</v>
      </c>
      <c r="W133" s="75">
        <f>IFERROR(VLOOKUP(C133,'PRICE LIST'!E:Z,15,0),0)</f>
        <v>20000</v>
      </c>
      <c r="X133" s="75">
        <f>IFERROR(VLOOKUP(C133,'PRICE LIST'!E:Z,16,0),0)</f>
        <v>20000</v>
      </c>
      <c r="Y133" s="75">
        <f>IFERROR(VLOOKUP(C133,'PRICE LIST'!E:Z,17,0),0)</f>
        <v>20000</v>
      </c>
      <c r="Z133" s="75">
        <f>IFERROR(VLOOKUP(C133,'PRICE LIST'!E:Z,18,0),0)</f>
        <v>20000</v>
      </c>
      <c r="AA133" s="75">
        <f>IFERROR(VLOOKUP(C133,'PRICE LIST'!E:Z,19,0),0)</f>
        <v>20000</v>
      </c>
      <c r="AB133" s="180">
        <f t="shared" si="29"/>
        <v>1.2659349562619473</v>
      </c>
      <c r="AC133" s="180">
        <f t="shared" si="30"/>
        <v>1.2659349562619473</v>
      </c>
      <c r="AD133" s="180">
        <f t="shared" si="31"/>
        <v>1.2659349562619473</v>
      </c>
      <c r="AE133" s="180">
        <f t="shared" si="32"/>
        <v>1.2659349562619473</v>
      </c>
      <c r="AF133" s="180">
        <f t="shared" si="33"/>
        <v>1.2659349562619473</v>
      </c>
      <c r="AG133" s="180">
        <f t="shared" si="34"/>
        <v>1.2659349562619473</v>
      </c>
      <c r="AH133" s="180">
        <f t="shared" si="35"/>
        <v>1.2659349562619473</v>
      </c>
      <c r="AI133" s="180">
        <f t="shared" si="36"/>
        <v>1.2659349562619473</v>
      </c>
      <c r="AJ133" s="180">
        <f t="shared" si="37"/>
        <v>1.2659349562619473</v>
      </c>
      <c r="AK133" s="180">
        <f t="shared" si="38"/>
        <v>1.2659349562619473</v>
      </c>
      <c r="AL133" s="180">
        <f t="shared" si="39"/>
        <v>1.2659349562619473</v>
      </c>
      <c r="AM133" s="180">
        <f t="shared" si="40"/>
        <v>1.2659349562619473</v>
      </c>
      <c r="AN133" s="79">
        <v>1</v>
      </c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5">
        <f t="shared" si="41"/>
        <v>1</v>
      </c>
      <c r="BA133" s="77">
        <f t="shared" si="42"/>
        <v>8.3333333333333329E-2</v>
      </c>
      <c r="BB133" s="47"/>
      <c r="BC133" s="78">
        <f t="shared" si="43"/>
        <v>1.2659349562619473</v>
      </c>
      <c r="BD133" s="78">
        <f t="shared" si="44"/>
        <v>0</v>
      </c>
      <c r="BE133" s="78">
        <f t="shared" si="45"/>
        <v>0</v>
      </c>
      <c r="BF133" s="78">
        <f t="shared" si="46"/>
        <v>0</v>
      </c>
      <c r="BG133" s="78">
        <f t="shared" si="47"/>
        <v>0</v>
      </c>
      <c r="BH133" s="78">
        <f t="shared" si="48"/>
        <v>0</v>
      </c>
      <c r="BI133" s="78">
        <f t="shared" si="49"/>
        <v>0</v>
      </c>
      <c r="BJ133" s="78">
        <f t="shared" si="50"/>
        <v>0</v>
      </c>
      <c r="BK133" s="78">
        <f t="shared" si="51"/>
        <v>0</v>
      </c>
      <c r="BL133" s="78">
        <f t="shared" si="52"/>
        <v>0</v>
      </c>
      <c r="BM133" s="78">
        <f t="shared" si="53"/>
        <v>0</v>
      </c>
      <c r="BN133" s="78">
        <f t="shared" si="54"/>
        <v>0</v>
      </c>
      <c r="BO133" s="78">
        <f t="shared" si="55"/>
        <v>1.2659349562619473</v>
      </c>
      <c r="BP133" s="78">
        <f t="shared" si="56"/>
        <v>0.10549457968849561</v>
      </c>
    </row>
    <row r="134" spans="1:68">
      <c r="A134" s="79" t="s">
        <v>7127</v>
      </c>
      <c r="B134" s="74"/>
      <c r="C134" s="79" t="s">
        <v>11363</v>
      </c>
      <c r="D134" s="75" t="str">
        <f>INDEX('PRICE LIST'!$D:$D,MATCH(INSIDENTAL!C134,'PRICE LIST'!$E:$E,0))</f>
        <v>MESIN JIG SAW</v>
      </c>
      <c r="E134" s="919" t="str">
        <f>IFERROR(VLOOKUP(C134,'PRICE LIST'!E:M,2,0),0)</f>
        <v>MESIN JIG SAW MAKITA 4329</v>
      </c>
      <c r="F134" s="187" t="s">
        <v>12662</v>
      </c>
      <c r="G134" s="79" t="s">
        <v>109</v>
      </c>
      <c r="H134" s="919">
        <f>IFERROR(IF(G134="FOH",VLOOKUP(C134,'PRICE LIST'!E:Z,20,0),IF(G134="OPEX",VLOOKUP(C134,'PRICE LIST'!E:Z,21,0),0)),0)</f>
        <v>0</v>
      </c>
      <c r="I134" s="919">
        <f>IFERROR(IF(G134="FOH",VLOOKUP(H134,'PRICE LIST'!X:Z,3,0),IF(G134="OPEX",VLOOKUP(H134,'PRICE LIST'!Y:Z,2,0),0)),0)</f>
        <v>0</v>
      </c>
      <c r="J134" s="79" t="s">
        <v>34</v>
      </c>
      <c r="K134" s="79" t="s">
        <v>183</v>
      </c>
      <c r="L134" s="75" t="str">
        <f>IFERROR(VLOOKUP(K134,BS:BV,3,0),0)</f>
        <v>ALL</v>
      </c>
      <c r="M134" s="75" t="str">
        <f>IFERROR(VLOOKUP(K134,BS:BV,4,0),0)</f>
        <v>ALL</v>
      </c>
      <c r="N134" s="75" t="str">
        <f>IFERROR(VLOOKUP(C134,'PRICE LIST'!E:M,3,0),0)</f>
        <v>PCS</v>
      </c>
      <c r="O134" s="75" t="str">
        <f>IFERROR(VLOOKUP(C134,'PRICE LIST'!E:M,5,0),0)</f>
        <v>IDR</v>
      </c>
      <c r="P134" s="927">
        <f>IFERROR(VLOOKUP(C134,'PRICE LIST'!E:Z,8,0),0)</f>
        <v>1350000</v>
      </c>
      <c r="Q134" s="75">
        <f>IFERROR(VLOOKUP(C134,'PRICE LIST'!E:Z,9,0),0)</f>
        <v>1350000</v>
      </c>
      <c r="R134" s="75">
        <f>IFERROR(VLOOKUP(C134,'PRICE LIST'!E:Z,10,0),0)</f>
        <v>1350000</v>
      </c>
      <c r="S134" s="75">
        <f>IFERROR(VLOOKUP(C134,'PRICE LIST'!E:Z,11,0),0)</f>
        <v>1350000</v>
      </c>
      <c r="T134" s="75">
        <f>IFERROR(VLOOKUP(C134,'PRICE LIST'!E:Z,12,0),0)</f>
        <v>1350000</v>
      </c>
      <c r="U134" s="75">
        <f>IFERROR(VLOOKUP(C134,'PRICE LIST'!E:Z,13,0),0)</f>
        <v>1350000</v>
      </c>
      <c r="V134" s="75">
        <f>IFERROR(VLOOKUP(C134,'PRICE LIST'!E:Z,14,0),0)</f>
        <v>1400000</v>
      </c>
      <c r="W134" s="75">
        <f>IFERROR(VLOOKUP(C134,'PRICE LIST'!E:Z,15,0),0)</f>
        <v>1400000</v>
      </c>
      <c r="X134" s="75">
        <f>IFERROR(VLOOKUP(C134,'PRICE LIST'!E:Z,16,0),0)</f>
        <v>1400000</v>
      </c>
      <c r="Y134" s="75">
        <f>IFERROR(VLOOKUP(C134,'PRICE LIST'!E:Z,17,0),0)</f>
        <v>1400000</v>
      </c>
      <c r="Z134" s="75">
        <f>IFERROR(VLOOKUP(C134,'PRICE LIST'!E:Z,18,0),0)</f>
        <v>1400000</v>
      </c>
      <c r="AA134" s="75">
        <f>IFERROR(VLOOKUP(C134,'PRICE LIST'!E:Z,19,0),0)</f>
        <v>1400000</v>
      </c>
      <c r="AB134" s="180">
        <f t="shared" si="29"/>
        <v>85.450609547681438</v>
      </c>
      <c r="AC134" s="180">
        <f t="shared" si="30"/>
        <v>85.450609547681438</v>
      </c>
      <c r="AD134" s="180">
        <f t="shared" si="31"/>
        <v>85.450609547681438</v>
      </c>
      <c r="AE134" s="180">
        <f t="shared" si="32"/>
        <v>85.450609547681438</v>
      </c>
      <c r="AF134" s="180">
        <f t="shared" si="33"/>
        <v>85.450609547681438</v>
      </c>
      <c r="AG134" s="180">
        <f t="shared" si="34"/>
        <v>85.450609547681438</v>
      </c>
      <c r="AH134" s="180">
        <f t="shared" si="35"/>
        <v>88.615446938336305</v>
      </c>
      <c r="AI134" s="180">
        <f t="shared" si="36"/>
        <v>88.615446938336305</v>
      </c>
      <c r="AJ134" s="180">
        <f t="shared" si="37"/>
        <v>88.615446938336305</v>
      </c>
      <c r="AK134" s="180">
        <f t="shared" si="38"/>
        <v>88.615446938336305</v>
      </c>
      <c r="AL134" s="180">
        <f t="shared" si="39"/>
        <v>88.615446938336305</v>
      </c>
      <c r="AM134" s="180">
        <f t="shared" si="40"/>
        <v>88.615446938336305</v>
      </c>
      <c r="AN134" s="79">
        <v>1</v>
      </c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5">
        <f t="shared" si="41"/>
        <v>1</v>
      </c>
      <c r="BA134" s="77">
        <f t="shared" si="42"/>
        <v>8.3333333333333329E-2</v>
      </c>
      <c r="BB134" s="47"/>
      <c r="BC134" s="78">
        <f t="shared" si="43"/>
        <v>85.450609547681438</v>
      </c>
      <c r="BD134" s="78">
        <f t="shared" si="44"/>
        <v>0</v>
      </c>
      <c r="BE134" s="78">
        <f t="shared" si="45"/>
        <v>0</v>
      </c>
      <c r="BF134" s="78">
        <f t="shared" si="46"/>
        <v>0</v>
      </c>
      <c r="BG134" s="78">
        <f t="shared" si="47"/>
        <v>0</v>
      </c>
      <c r="BH134" s="78">
        <f t="shared" si="48"/>
        <v>0</v>
      </c>
      <c r="BI134" s="78">
        <f t="shared" si="49"/>
        <v>0</v>
      </c>
      <c r="BJ134" s="78">
        <f t="shared" si="50"/>
        <v>0</v>
      </c>
      <c r="BK134" s="78">
        <f t="shared" si="51"/>
        <v>0</v>
      </c>
      <c r="BL134" s="78">
        <f t="shared" si="52"/>
        <v>0</v>
      </c>
      <c r="BM134" s="78">
        <f t="shared" si="53"/>
        <v>0</v>
      </c>
      <c r="BN134" s="78">
        <f t="shared" si="54"/>
        <v>0</v>
      </c>
      <c r="BO134" s="78">
        <f t="shared" si="55"/>
        <v>85.450609547681438</v>
      </c>
      <c r="BP134" s="78">
        <f t="shared" si="56"/>
        <v>7.1208841289734535</v>
      </c>
    </row>
    <row r="135" spans="1:68">
      <c r="A135" s="79" t="s">
        <v>7127</v>
      </c>
      <c r="B135" s="74"/>
      <c r="C135" s="79" t="s">
        <v>11663</v>
      </c>
      <c r="D135" s="75" t="str">
        <f>INDEX('PRICE LIST'!$D:$D,MATCH(INSIDENTAL!C135,'PRICE LIST'!$E:$E,0))</f>
        <v>TANG</v>
      </c>
      <c r="E135" s="919" t="str">
        <f>IFERROR(VLOOKUP(C135,'PRICE LIST'!E:M,2,0),0)</f>
        <v>TANG KOMBINASI PANJANG 8 INCH</v>
      </c>
      <c r="F135" s="187" t="s">
        <v>12662</v>
      </c>
      <c r="G135" s="79" t="s">
        <v>109</v>
      </c>
      <c r="H135" s="919">
        <f>IFERROR(IF(G135="FOH",VLOOKUP(C135,'PRICE LIST'!E:Z,20,0),IF(G135="OPEX",VLOOKUP(C135,'PRICE LIST'!E:Z,21,0),0)),0)</f>
        <v>0</v>
      </c>
      <c r="I135" s="919">
        <f>IFERROR(IF(G135="FOH",VLOOKUP(H135,'PRICE LIST'!X:Z,3,0),IF(G135="OPEX",VLOOKUP(H135,'PRICE LIST'!Y:Z,2,0),0)),0)</f>
        <v>0</v>
      </c>
      <c r="J135" s="79" t="s">
        <v>34</v>
      </c>
      <c r="K135" s="79" t="s">
        <v>183</v>
      </c>
      <c r="L135" s="75" t="str">
        <f>IFERROR(VLOOKUP(K135,BS:BV,3,0),0)</f>
        <v>ALL</v>
      </c>
      <c r="M135" s="75" t="str">
        <f>IFERROR(VLOOKUP(K135,BS:BV,4,0),0)</f>
        <v>ALL</v>
      </c>
      <c r="N135" s="75" t="str">
        <f>IFERROR(VLOOKUP(C135,'PRICE LIST'!E:M,3,0),0)</f>
        <v>PCS</v>
      </c>
      <c r="O135" s="75" t="str">
        <f>IFERROR(VLOOKUP(C135,'PRICE LIST'!E:M,5,0),0)</f>
        <v>IDR</v>
      </c>
      <c r="P135" s="927">
        <f>IFERROR(VLOOKUP(C135,'PRICE LIST'!E:Z,8,0),0)</f>
        <v>105063</v>
      </c>
      <c r="Q135" s="75">
        <f>IFERROR(VLOOKUP(C135,'PRICE LIST'!E:Z,9,0),0)</f>
        <v>105063</v>
      </c>
      <c r="R135" s="75">
        <f>IFERROR(VLOOKUP(C135,'PRICE LIST'!E:Z,10,0),0)</f>
        <v>105063</v>
      </c>
      <c r="S135" s="75">
        <f>IFERROR(VLOOKUP(C135,'PRICE LIST'!E:Z,11,0),0)</f>
        <v>105063</v>
      </c>
      <c r="T135" s="75">
        <f>IFERROR(VLOOKUP(C135,'PRICE LIST'!E:Z,12,0),0)</f>
        <v>105063</v>
      </c>
      <c r="U135" s="75">
        <f>IFERROR(VLOOKUP(C135,'PRICE LIST'!E:Z,13,0),0)</f>
        <v>105063</v>
      </c>
      <c r="V135" s="75">
        <f>IFERROR(VLOOKUP(C135,'PRICE LIST'!E:Z,14,0),0)</f>
        <v>106088</v>
      </c>
      <c r="W135" s="75">
        <f>IFERROR(VLOOKUP(C135,'PRICE LIST'!E:Z,15,0),0)</f>
        <v>106088</v>
      </c>
      <c r="X135" s="75">
        <f>IFERROR(VLOOKUP(C135,'PRICE LIST'!E:Z,16,0),0)</f>
        <v>106088</v>
      </c>
      <c r="Y135" s="75">
        <f>IFERROR(VLOOKUP(C135,'PRICE LIST'!E:Z,17,0),0)</f>
        <v>106088</v>
      </c>
      <c r="Z135" s="75">
        <f>IFERROR(VLOOKUP(C135,'PRICE LIST'!E:Z,18,0),0)</f>
        <v>106088</v>
      </c>
      <c r="AA135" s="75">
        <f>IFERROR(VLOOKUP(C135,'PRICE LIST'!E:Z,19,0),0)</f>
        <v>106088</v>
      </c>
      <c r="AB135" s="180">
        <f t="shared" si="29"/>
        <v>6.6501462154874478</v>
      </c>
      <c r="AC135" s="180">
        <f t="shared" si="30"/>
        <v>6.6501462154874478</v>
      </c>
      <c r="AD135" s="180">
        <f t="shared" si="31"/>
        <v>6.6501462154874478</v>
      </c>
      <c r="AE135" s="180">
        <f t="shared" si="32"/>
        <v>6.6501462154874478</v>
      </c>
      <c r="AF135" s="180">
        <f t="shared" si="33"/>
        <v>6.6501462154874478</v>
      </c>
      <c r="AG135" s="180">
        <f t="shared" si="34"/>
        <v>6.6501462154874478</v>
      </c>
      <c r="AH135" s="180">
        <f t="shared" si="35"/>
        <v>6.715025381995873</v>
      </c>
      <c r="AI135" s="180">
        <f t="shared" si="36"/>
        <v>6.715025381995873</v>
      </c>
      <c r="AJ135" s="180">
        <f t="shared" si="37"/>
        <v>6.715025381995873</v>
      </c>
      <c r="AK135" s="180">
        <f t="shared" si="38"/>
        <v>6.715025381995873</v>
      </c>
      <c r="AL135" s="180">
        <f t="shared" si="39"/>
        <v>6.715025381995873</v>
      </c>
      <c r="AM135" s="180">
        <f t="shared" si="40"/>
        <v>6.715025381995873</v>
      </c>
      <c r="AN135" s="79">
        <v>1</v>
      </c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5">
        <f t="shared" si="41"/>
        <v>1</v>
      </c>
      <c r="BA135" s="77">
        <f t="shared" si="42"/>
        <v>8.3333333333333329E-2</v>
      </c>
      <c r="BB135" s="47"/>
      <c r="BC135" s="78">
        <f t="shared" si="43"/>
        <v>6.6501462154874478</v>
      </c>
      <c r="BD135" s="78">
        <f t="shared" si="44"/>
        <v>0</v>
      </c>
      <c r="BE135" s="78">
        <f t="shared" si="45"/>
        <v>0</v>
      </c>
      <c r="BF135" s="78">
        <f t="shared" si="46"/>
        <v>0</v>
      </c>
      <c r="BG135" s="78">
        <f t="shared" si="47"/>
        <v>0</v>
      </c>
      <c r="BH135" s="78">
        <f t="shared" si="48"/>
        <v>0</v>
      </c>
      <c r="BI135" s="78">
        <f t="shared" si="49"/>
        <v>0</v>
      </c>
      <c r="BJ135" s="78">
        <f t="shared" si="50"/>
        <v>0</v>
      </c>
      <c r="BK135" s="78">
        <f t="shared" si="51"/>
        <v>0</v>
      </c>
      <c r="BL135" s="78">
        <f t="shared" si="52"/>
        <v>0</v>
      </c>
      <c r="BM135" s="78">
        <f t="shared" si="53"/>
        <v>0</v>
      </c>
      <c r="BN135" s="78">
        <f t="shared" si="54"/>
        <v>0</v>
      </c>
      <c r="BO135" s="78">
        <f t="shared" si="55"/>
        <v>6.6501462154874478</v>
      </c>
      <c r="BP135" s="78">
        <f t="shared" si="56"/>
        <v>0.55417885129062061</v>
      </c>
    </row>
    <row r="136" spans="1:68">
      <c r="A136" s="79" t="s">
        <v>7127</v>
      </c>
      <c r="B136" s="74"/>
      <c r="C136" s="79" t="s">
        <v>11763</v>
      </c>
      <c r="D136" s="75" t="str">
        <f>INDEX('PRICE LIST'!$D:$D,MATCH(INSIDENTAL!C136,'PRICE LIST'!$E:$E,0))</f>
        <v>MATA BOR</v>
      </c>
      <c r="E136" s="919" t="str">
        <f>IFERROR(VLOOKUP(C136,'PRICE LIST'!E:M,2,0),0)</f>
        <v>STEP DRILL BIT 6-30MM IRASDB30 (10082112)</v>
      </c>
      <c r="F136" s="187" t="s">
        <v>12664</v>
      </c>
      <c r="G136" s="79" t="s">
        <v>109</v>
      </c>
      <c r="H136" s="919">
        <f>IFERROR(IF(G136="FOH",VLOOKUP(C136,'PRICE LIST'!E:Z,20,0),IF(G136="OPEX",VLOOKUP(C136,'PRICE LIST'!E:Z,21,0),0)),0)</f>
        <v>0</v>
      </c>
      <c r="I136" s="919">
        <f>IFERROR(IF(G136="FOH",VLOOKUP(H136,'PRICE LIST'!X:Z,3,0),IF(G136="OPEX",VLOOKUP(H136,'PRICE LIST'!Y:Z,2,0),0)),0)</f>
        <v>0</v>
      </c>
      <c r="J136" s="79" t="s">
        <v>34</v>
      </c>
      <c r="K136" s="79" t="s">
        <v>183</v>
      </c>
      <c r="L136" s="75" t="str">
        <f>IFERROR(VLOOKUP(K136,BS:BV,3,0),0)</f>
        <v>ALL</v>
      </c>
      <c r="M136" s="75" t="str">
        <f>IFERROR(VLOOKUP(K136,BS:BV,4,0),0)</f>
        <v>ALL</v>
      </c>
      <c r="N136" s="75" t="str">
        <f>IFERROR(VLOOKUP(C136,'PRICE LIST'!E:M,3,0),0)</f>
        <v>PCS</v>
      </c>
      <c r="O136" s="75" t="str">
        <f>IFERROR(VLOOKUP(C136,'PRICE LIST'!E:M,5,0),0)</f>
        <v>IDR</v>
      </c>
      <c r="P136" s="927">
        <f>IFERROR(VLOOKUP(C136,'PRICE LIST'!E:Z,8,0),0)</f>
        <v>154211</v>
      </c>
      <c r="Q136" s="75">
        <f>IFERROR(VLOOKUP(C136,'PRICE LIST'!E:Z,9,0),0)</f>
        <v>154211</v>
      </c>
      <c r="R136" s="75">
        <f>IFERROR(VLOOKUP(C136,'PRICE LIST'!E:Z,10,0),0)</f>
        <v>154211</v>
      </c>
      <c r="S136" s="75">
        <f>IFERROR(VLOOKUP(C136,'PRICE LIST'!E:Z,11,0),0)</f>
        <v>154211</v>
      </c>
      <c r="T136" s="75">
        <f>IFERROR(VLOOKUP(C136,'PRICE LIST'!E:Z,12,0),0)</f>
        <v>154211</v>
      </c>
      <c r="U136" s="75">
        <f>IFERROR(VLOOKUP(C136,'PRICE LIST'!E:Z,13,0),0)</f>
        <v>154211</v>
      </c>
      <c r="V136" s="75">
        <f>IFERROR(VLOOKUP(C136,'PRICE LIST'!E:Z,14,0),0)</f>
        <v>155716</v>
      </c>
      <c r="W136" s="75">
        <f>IFERROR(VLOOKUP(C136,'PRICE LIST'!E:Z,15,0),0)</f>
        <v>155716</v>
      </c>
      <c r="X136" s="75">
        <f>IFERROR(VLOOKUP(C136,'PRICE LIST'!E:Z,16,0),0)</f>
        <v>155716</v>
      </c>
      <c r="Y136" s="75">
        <f>IFERROR(VLOOKUP(C136,'PRICE LIST'!E:Z,17,0),0)</f>
        <v>155716</v>
      </c>
      <c r="Z136" s="75">
        <f>IFERROR(VLOOKUP(C136,'PRICE LIST'!E:Z,18,0),0)</f>
        <v>155716</v>
      </c>
      <c r="AA136" s="75">
        <f>IFERROR(VLOOKUP(C136,'PRICE LIST'!E:Z,19,0),0)</f>
        <v>155716</v>
      </c>
      <c r="AB136" s="180">
        <f t="shared" si="29"/>
        <v>9.7610547770055565</v>
      </c>
      <c r="AC136" s="180">
        <f t="shared" si="30"/>
        <v>9.7610547770055565</v>
      </c>
      <c r="AD136" s="180">
        <f t="shared" si="31"/>
        <v>9.7610547770055565</v>
      </c>
      <c r="AE136" s="180">
        <f t="shared" si="32"/>
        <v>9.7610547770055565</v>
      </c>
      <c r="AF136" s="180">
        <f t="shared" si="33"/>
        <v>9.7610547770055565</v>
      </c>
      <c r="AG136" s="180">
        <f t="shared" si="34"/>
        <v>9.7610547770055565</v>
      </c>
      <c r="AH136" s="180">
        <f t="shared" si="35"/>
        <v>9.8563163824642679</v>
      </c>
      <c r="AI136" s="180">
        <f t="shared" si="36"/>
        <v>9.8563163824642679</v>
      </c>
      <c r="AJ136" s="180">
        <f t="shared" si="37"/>
        <v>9.8563163824642679</v>
      </c>
      <c r="AK136" s="180">
        <f t="shared" si="38"/>
        <v>9.8563163824642679</v>
      </c>
      <c r="AL136" s="180">
        <f t="shared" si="39"/>
        <v>9.8563163824642679</v>
      </c>
      <c r="AM136" s="180">
        <f t="shared" si="40"/>
        <v>9.8563163824642679</v>
      </c>
      <c r="AN136" s="79">
        <v>1</v>
      </c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5">
        <f t="shared" si="41"/>
        <v>1</v>
      </c>
      <c r="BA136" s="77">
        <f t="shared" si="42"/>
        <v>8.3333333333333329E-2</v>
      </c>
      <c r="BB136" s="47"/>
      <c r="BC136" s="78">
        <f t="shared" si="43"/>
        <v>9.7610547770055565</v>
      </c>
      <c r="BD136" s="78">
        <f t="shared" si="44"/>
        <v>0</v>
      </c>
      <c r="BE136" s="78">
        <f t="shared" si="45"/>
        <v>0</v>
      </c>
      <c r="BF136" s="78">
        <f t="shared" si="46"/>
        <v>0</v>
      </c>
      <c r="BG136" s="78">
        <f t="shared" si="47"/>
        <v>0</v>
      </c>
      <c r="BH136" s="78">
        <f t="shared" si="48"/>
        <v>0</v>
      </c>
      <c r="BI136" s="78">
        <f t="shared" si="49"/>
        <v>0</v>
      </c>
      <c r="BJ136" s="78">
        <f t="shared" si="50"/>
        <v>0</v>
      </c>
      <c r="BK136" s="78">
        <f t="shared" si="51"/>
        <v>0</v>
      </c>
      <c r="BL136" s="78">
        <f t="shared" si="52"/>
        <v>0</v>
      </c>
      <c r="BM136" s="78">
        <f t="shared" si="53"/>
        <v>0</v>
      </c>
      <c r="BN136" s="78">
        <f t="shared" si="54"/>
        <v>0</v>
      </c>
      <c r="BO136" s="78">
        <f t="shared" si="55"/>
        <v>9.7610547770055565</v>
      </c>
      <c r="BP136" s="78">
        <f t="shared" si="56"/>
        <v>0.81342123141712974</v>
      </c>
    </row>
    <row r="137" spans="1:68">
      <c r="A137" s="79" t="s">
        <v>7127</v>
      </c>
      <c r="B137" s="74"/>
      <c r="C137" s="79" t="s">
        <v>11851</v>
      </c>
      <c r="D137" s="75" t="str">
        <f>INDEX('PRICE LIST'!$D:$D,MATCH(INSIDENTAL!C137,'PRICE LIST'!$E:$E,0))</f>
        <v>MATA BOR</v>
      </c>
      <c r="E137" s="919" t="str">
        <f>IFERROR(VLOOKUP(C137,'PRICE LIST'!E:M,2,0),0)</f>
        <v>STEP DRILL BIT 3-12MM IRASDB12 (10081917)</v>
      </c>
      <c r="F137" s="187" t="s">
        <v>12662</v>
      </c>
      <c r="G137" s="79" t="s">
        <v>109</v>
      </c>
      <c r="H137" s="919">
        <f>IFERROR(IF(G137="FOH",VLOOKUP(C137,'PRICE LIST'!E:Z,20,0),IF(G137="OPEX",VLOOKUP(C137,'PRICE LIST'!E:Z,21,0),0)),0)</f>
        <v>0</v>
      </c>
      <c r="I137" s="919">
        <f>IFERROR(IF(G137="FOH",VLOOKUP(H137,'PRICE LIST'!X:Z,3,0),IF(G137="OPEX",VLOOKUP(H137,'PRICE LIST'!Y:Z,2,0),0)),0)</f>
        <v>0</v>
      </c>
      <c r="J137" s="79" t="s">
        <v>34</v>
      </c>
      <c r="K137" s="79" t="s">
        <v>183</v>
      </c>
      <c r="L137" s="75" t="str">
        <f>IFERROR(VLOOKUP(K137,BS:BV,3,0),0)</f>
        <v>ALL</v>
      </c>
      <c r="M137" s="75" t="str">
        <f>IFERROR(VLOOKUP(K137,BS:BV,4,0),0)</f>
        <v>ALL</v>
      </c>
      <c r="N137" s="75" t="str">
        <f>IFERROR(VLOOKUP(C137,'PRICE LIST'!E:M,3,0),0)</f>
        <v>PCS</v>
      </c>
      <c r="O137" s="75" t="str">
        <f>IFERROR(VLOOKUP(C137,'PRICE LIST'!E:M,5,0),0)</f>
        <v>IDR</v>
      </c>
      <c r="P137" s="927">
        <f>IFERROR(VLOOKUP(C137,'PRICE LIST'!E:Z,8,0),0)</f>
        <v>44869</v>
      </c>
      <c r="Q137" s="75">
        <f>IFERROR(VLOOKUP(C137,'PRICE LIST'!E:Z,9,0),0)</f>
        <v>44869</v>
      </c>
      <c r="R137" s="75">
        <f>IFERROR(VLOOKUP(C137,'PRICE LIST'!E:Z,10,0),0)</f>
        <v>44869</v>
      </c>
      <c r="S137" s="75">
        <f>IFERROR(VLOOKUP(C137,'PRICE LIST'!E:Z,11,0),0)</f>
        <v>44869</v>
      </c>
      <c r="T137" s="75">
        <f>IFERROR(VLOOKUP(C137,'PRICE LIST'!E:Z,12,0),0)</f>
        <v>44869</v>
      </c>
      <c r="U137" s="75">
        <f>IFERROR(VLOOKUP(C137,'PRICE LIST'!E:Z,13,0),0)</f>
        <v>44869</v>
      </c>
      <c r="V137" s="75">
        <f>IFERROR(VLOOKUP(C137,'PRICE LIST'!E:Z,14,0),0)</f>
        <v>45308</v>
      </c>
      <c r="W137" s="75">
        <f>IFERROR(VLOOKUP(C137,'PRICE LIST'!E:Z,15,0),0)</f>
        <v>45308</v>
      </c>
      <c r="X137" s="75">
        <f>IFERROR(VLOOKUP(C137,'PRICE LIST'!E:Z,16,0),0)</f>
        <v>45308</v>
      </c>
      <c r="Y137" s="75">
        <f>IFERROR(VLOOKUP(C137,'PRICE LIST'!E:Z,17,0),0)</f>
        <v>45308</v>
      </c>
      <c r="Z137" s="75">
        <f>IFERROR(VLOOKUP(C137,'PRICE LIST'!E:Z,18,0),0)</f>
        <v>45308</v>
      </c>
      <c r="AA137" s="75">
        <f>IFERROR(VLOOKUP(C137,'PRICE LIST'!E:Z,19,0),0)</f>
        <v>45308</v>
      </c>
      <c r="AB137" s="180">
        <f t="shared" si="29"/>
        <v>2.8400617776258654</v>
      </c>
      <c r="AC137" s="180">
        <f t="shared" si="30"/>
        <v>2.8400617776258654</v>
      </c>
      <c r="AD137" s="180">
        <f t="shared" si="31"/>
        <v>2.8400617776258654</v>
      </c>
      <c r="AE137" s="180">
        <f t="shared" si="32"/>
        <v>2.8400617776258654</v>
      </c>
      <c r="AF137" s="180">
        <f t="shared" si="33"/>
        <v>2.8400617776258654</v>
      </c>
      <c r="AG137" s="180">
        <f t="shared" si="34"/>
        <v>2.8400617776258654</v>
      </c>
      <c r="AH137" s="180">
        <f t="shared" si="35"/>
        <v>2.8678490499158151</v>
      </c>
      <c r="AI137" s="180">
        <f t="shared" si="36"/>
        <v>2.8678490499158151</v>
      </c>
      <c r="AJ137" s="180">
        <f t="shared" si="37"/>
        <v>2.8678490499158151</v>
      </c>
      <c r="AK137" s="180">
        <f t="shared" si="38"/>
        <v>2.8678490499158151</v>
      </c>
      <c r="AL137" s="180">
        <f t="shared" si="39"/>
        <v>2.8678490499158151</v>
      </c>
      <c r="AM137" s="180">
        <f t="shared" si="40"/>
        <v>2.8678490499158151</v>
      </c>
      <c r="AN137" s="79">
        <v>1</v>
      </c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5">
        <f t="shared" si="41"/>
        <v>1</v>
      </c>
      <c r="BA137" s="77">
        <f t="shared" si="42"/>
        <v>8.3333333333333329E-2</v>
      </c>
      <c r="BB137" s="47"/>
      <c r="BC137" s="78">
        <f t="shared" si="43"/>
        <v>2.8400617776258654</v>
      </c>
      <c r="BD137" s="78">
        <f t="shared" si="44"/>
        <v>0</v>
      </c>
      <c r="BE137" s="78">
        <f t="shared" si="45"/>
        <v>0</v>
      </c>
      <c r="BF137" s="78">
        <f t="shared" si="46"/>
        <v>0</v>
      </c>
      <c r="BG137" s="78">
        <f t="shared" si="47"/>
        <v>0</v>
      </c>
      <c r="BH137" s="78">
        <f t="shared" si="48"/>
        <v>0</v>
      </c>
      <c r="BI137" s="78">
        <f t="shared" si="49"/>
        <v>0</v>
      </c>
      <c r="BJ137" s="78">
        <f t="shared" si="50"/>
        <v>0</v>
      </c>
      <c r="BK137" s="78">
        <f t="shared" si="51"/>
        <v>0</v>
      </c>
      <c r="BL137" s="78">
        <f t="shared" si="52"/>
        <v>0</v>
      </c>
      <c r="BM137" s="78">
        <f t="shared" si="53"/>
        <v>0</v>
      </c>
      <c r="BN137" s="78">
        <f t="shared" si="54"/>
        <v>0</v>
      </c>
      <c r="BO137" s="78">
        <f t="shared" si="55"/>
        <v>2.8400617776258654</v>
      </c>
      <c r="BP137" s="78">
        <f t="shared" si="56"/>
        <v>0.23667181480215546</v>
      </c>
    </row>
    <row r="138" spans="1:68">
      <c r="A138" s="79" t="s">
        <v>7127</v>
      </c>
      <c r="B138" s="74"/>
      <c r="C138" s="79" t="s">
        <v>12946</v>
      </c>
      <c r="D138" s="75" t="str">
        <f>INDEX('PRICE LIST'!$D:$D,MATCH(INSIDENTAL!C138,'PRICE LIST'!$E:$E,0))</f>
        <v>GROUNDING</v>
      </c>
      <c r="E138" s="919" t="str">
        <f>IFERROR(VLOOKUP(C138,'PRICE LIST'!E:M,2,0),0)</f>
        <v>GROUNDING 10000 WATT</v>
      </c>
      <c r="F138" s="187" t="s">
        <v>16806</v>
      </c>
      <c r="G138" s="79" t="s">
        <v>109</v>
      </c>
      <c r="H138" s="919">
        <f>IFERROR(IF(G138="FOH",VLOOKUP(C138,'PRICE LIST'!E:Z,20,0),IF(G138="OPEX",VLOOKUP(C138,'PRICE LIST'!E:Z,21,0),0)),0)</f>
        <v>0</v>
      </c>
      <c r="I138" s="919">
        <f>IFERROR(IF(G138="FOH",VLOOKUP(H138,'PRICE LIST'!X:Z,3,0),IF(G138="OPEX",VLOOKUP(H138,'PRICE LIST'!Y:Z,2,0),0)),0)</f>
        <v>0</v>
      </c>
      <c r="J138" s="79" t="s">
        <v>34</v>
      </c>
      <c r="K138" s="79" t="s">
        <v>183</v>
      </c>
      <c r="L138" s="75" t="str">
        <f>IFERROR(VLOOKUP(K138,BS:BV,3,0),0)</f>
        <v>ALL</v>
      </c>
      <c r="M138" s="75" t="str">
        <f>IFERROR(VLOOKUP(K138,BS:BV,4,0),0)</f>
        <v>ALL</v>
      </c>
      <c r="N138" s="75" t="str">
        <f>IFERROR(VLOOKUP(C138,'PRICE LIST'!E:M,3,0),0)</f>
        <v>UNIT</v>
      </c>
      <c r="O138" s="75" t="str">
        <f>IFERROR(VLOOKUP(C138,'PRICE LIST'!E:M,5,0),0)</f>
        <v>IDR</v>
      </c>
      <c r="P138" s="927">
        <f>IFERROR(VLOOKUP(C138,'PRICE LIST'!E:Z,8,0),0)</f>
        <v>18450000</v>
      </c>
      <c r="Q138" s="75">
        <f>IFERROR(VLOOKUP(C138,'PRICE LIST'!E:Z,9,0),0)</f>
        <v>18450000</v>
      </c>
      <c r="R138" s="75">
        <f>IFERROR(VLOOKUP(C138,'PRICE LIST'!E:Z,10,0),0)</f>
        <v>18450000</v>
      </c>
      <c r="S138" s="75">
        <f>IFERROR(VLOOKUP(C138,'PRICE LIST'!E:Z,11,0),0)</f>
        <v>18450000</v>
      </c>
      <c r="T138" s="75">
        <f>IFERROR(VLOOKUP(C138,'PRICE LIST'!E:Z,12,0),0)</f>
        <v>18450000</v>
      </c>
      <c r="U138" s="75">
        <f>IFERROR(VLOOKUP(C138,'PRICE LIST'!E:Z,13,0),0)</f>
        <v>18450000</v>
      </c>
      <c r="V138" s="75">
        <f>IFERROR(VLOOKUP(C138,'PRICE LIST'!E:Z,14,0),0)</f>
        <v>18630000</v>
      </c>
      <c r="W138" s="75">
        <f>IFERROR(VLOOKUP(C138,'PRICE LIST'!E:Z,15,0),0)</f>
        <v>18630000</v>
      </c>
      <c r="X138" s="75">
        <f>IFERROR(VLOOKUP(C138,'PRICE LIST'!E:Z,16,0),0)</f>
        <v>18630000</v>
      </c>
      <c r="Y138" s="75">
        <f>IFERROR(VLOOKUP(C138,'PRICE LIST'!E:Z,17,0),0)</f>
        <v>18630000</v>
      </c>
      <c r="Z138" s="75">
        <f>IFERROR(VLOOKUP(C138,'PRICE LIST'!E:Z,18,0),0)</f>
        <v>18630000</v>
      </c>
      <c r="AA138" s="75">
        <f>IFERROR(VLOOKUP(C138,'PRICE LIST'!E:Z,19,0),0)</f>
        <v>18630000</v>
      </c>
      <c r="AB138" s="180">
        <f t="shared" si="29"/>
        <v>1167.8249971516464</v>
      </c>
      <c r="AC138" s="180">
        <f t="shared" si="30"/>
        <v>1167.8249971516464</v>
      </c>
      <c r="AD138" s="180">
        <f t="shared" si="31"/>
        <v>1167.8249971516464</v>
      </c>
      <c r="AE138" s="180">
        <f t="shared" si="32"/>
        <v>1167.8249971516464</v>
      </c>
      <c r="AF138" s="180">
        <f t="shared" si="33"/>
        <v>1167.8249971516464</v>
      </c>
      <c r="AG138" s="180">
        <f t="shared" si="34"/>
        <v>1167.8249971516464</v>
      </c>
      <c r="AH138" s="180">
        <f t="shared" si="35"/>
        <v>1179.2184117580039</v>
      </c>
      <c r="AI138" s="180">
        <f t="shared" si="36"/>
        <v>1179.2184117580039</v>
      </c>
      <c r="AJ138" s="180">
        <f t="shared" si="37"/>
        <v>1179.2184117580039</v>
      </c>
      <c r="AK138" s="180">
        <f t="shared" si="38"/>
        <v>1179.2184117580039</v>
      </c>
      <c r="AL138" s="180">
        <f t="shared" si="39"/>
        <v>1179.2184117580039</v>
      </c>
      <c r="AM138" s="180">
        <f t="shared" si="40"/>
        <v>1179.2184117580039</v>
      </c>
      <c r="AN138" s="79">
        <v>1</v>
      </c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5">
        <f t="shared" si="41"/>
        <v>1</v>
      </c>
      <c r="BA138" s="77">
        <f t="shared" si="42"/>
        <v>8.3333333333333329E-2</v>
      </c>
      <c r="BB138" s="47"/>
      <c r="BC138" s="78">
        <f t="shared" si="43"/>
        <v>1167.8249971516464</v>
      </c>
      <c r="BD138" s="78">
        <f t="shared" si="44"/>
        <v>0</v>
      </c>
      <c r="BE138" s="78">
        <f t="shared" si="45"/>
        <v>0</v>
      </c>
      <c r="BF138" s="78">
        <f t="shared" si="46"/>
        <v>0</v>
      </c>
      <c r="BG138" s="78">
        <f t="shared" si="47"/>
        <v>0</v>
      </c>
      <c r="BH138" s="78">
        <f t="shared" si="48"/>
        <v>0</v>
      </c>
      <c r="BI138" s="78">
        <f t="shared" si="49"/>
        <v>0</v>
      </c>
      <c r="BJ138" s="78">
        <f t="shared" si="50"/>
        <v>0</v>
      </c>
      <c r="BK138" s="78">
        <f t="shared" si="51"/>
        <v>0</v>
      </c>
      <c r="BL138" s="78">
        <f t="shared" si="52"/>
        <v>0</v>
      </c>
      <c r="BM138" s="78">
        <f t="shared" si="53"/>
        <v>0</v>
      </c>
      <c r="BN138" s="78">
        <f t="shared" si="54"/>
        <v>0</v>
      </c>
      <c r="BO138" s="78">
        <f t="shared" si="55"/>
        <v>1167.8249971516464</v>
      </c>
      <c r="BP138" s="78">
        <f t="shared" si="56"/>
        <v>97.318749762637196</v>
      </c>
    </row>
    <row r="139" spans="1:68">
      <c r="A139" s="79" t="s">
        <v>7127</v>
      </c>
      <c r="B139" s="74"/>
      <c r="C139" s="79" t="s">
        <v>11485</v>
      </c>
      <c r="D139" s="75" t="str">
        <f>INDEX('PRICE LIST'!$D:$D,MATCH(INSIDENTAL!C139,'PRICE LIST'!$E:$E,0))</f>
        <v>WELDING HELMET</v>
      </c>
      <c r="E139" s="919" t="str">
        <f>IFERROR(VLOOKUP(C139,'PRICE LIST'!E:M,2,0),0)</f>
        <v>WELDING HELMET AUTO DARK RF-H201B</v>
      </c>
      <c r="F139" s="187" t="s">
        <v>7254</v>
      </c>
      <c r="G139" s="79" t="s">
        <v>109</v>
      </c>
      <c r="H139" s="919">
        <f>IFERROR(IF(G139="FOH",VLOOKUP(C139,'PRICE LIST'!E:Z,20,0),IF(G139="OPEX",VLOOKUP(C139,'PRICE LIST'!E:Z,21,0),0)),0)</f>
        <v>0</v>
      </c>
      <c r="I139" s="919">
        <f>IFERROR(IF(G139="FOH",VLOOKUP(H139,'PRICE LIST'!X:Z,3,0),IF(G139="OPEX",VLOOKUP(H139,'PRICE LIST'!Y:Z,2,0),0)),0)</f>
        <v>0</v>
      </c>
      <c r="J139" s="79" t="s">
        <v>34</v>
      </c>
      <c r="K139" s="79" t="s">
        <v>183</v>
      </c>
      <c r="L139" s="75" t="str">
        <f>IFERROR(VLOOKUP(K139,BS:BV,3,0),0)</f>
        <v>ALL</v>
      </c>
      <c r="M139" s="75" t="str">
        <f>IFERROR(VLOOKUP(K139,BS:BV,4,0),0)</f>
        <v>ALL</v>
      </c>
      <c r="N139" s="75" t="str">
        <f>IFERROR(VLOOKUP(C139,'PRICE LIST'!E:M,3,0),0)</f>
        <v>PCS</v>
      </c>
      <c r="O139" s="75" t="str">
        <f>IFERROR(VLOOKUP(C139,'PRICE LIST'!E:M,5,0),0)</f>
        <v>IDR</v>
      </c>
      <c r="P139" s="927">
        <f>IFERROR(VLOOKUP(C139,'PRICE LIST'!E:Z,8,0),0)</f>
        <v>587500</v>
      </c>
      <c r="Q139" s="75">
        <f>IFERROR(VLOOKUP(C139,'PRICE LIST'!E:Z,9,0),0)</f>
        <v>587500</v>
      </c>
      <c r="R139" s="75">
        <f>IFERROR(VLOOKUP(C139,'PRICE LIST'!E:Z,10,0),0)</f>
        <v>587500</v>
      </c>
      <c r="S139" s="75">
        <f>IFERROR(VLOOKUP(C139,'PRICE LIST'!E:Z,11,0),0)</f>
        <v>587500</v>
      </c>
      <c r="T139" s="75">
        <f>IFERROR(VLOOKUP(C139,'PRICE LIST'!E:Z,12,0),0)</f>
        <v>587500</v>
      </c>
      <c r="U139" s="75">
        <f>IFERROR(VLOOKUP(C139,'PRICE LIST'!E:Z,13,0),0)</f>
        <v>587500</v>
      </c>
      <c r="V139" s="75">
        <f>IFERROR(VLOOKUP(C139,'PRICE LIST'!E:Z,14,0),0)</f>
        <v>600000</v>
      </c>
      <c r="W139" s="75">
        <f>IFERROR(VLOOKUP(C139,'PRICE LIST'!E:Z,15,0),0)</f>
        <v>600000</v>
      </c>
      <c r="X139" s="75">
        <f>IFERROR(VLOOKUP(C139,'PRICE LIST'!E:Z,16,0),0)</f>
        <v>600000</v>
      </c>
      <c r="Y139" s="75">
        <f>IFERROR(VLOOKUP(C139,'PRICE LIST'!E:Z,17,0),0)</f>
        <v>600000</v>
      </c>
      <c r="Z139" s="75">
        <f>IFERROR(VLOOKUP(C139,'PRICE LIST'!E:Z,18,0),0)</f>
        <v>600000</v>
      </c>
      <c r="AA139" s="75">
        <f>IFERROR(VLOOKUP(C139,'PRICE LIST'!E:Z,19,0),0)</f>
        <v>600000</v>
      </c>
      <c r="AB139" s="180">
        <f t="shared" ref="AB139:AB183" si="57">IFERROR(P139/VLOOKUP(O139,$N$4:$O$9,2,FALSE),0)</f>
        <v>37.186839340194702</v>
      </c>
      <c r="AC139" s="180">
        <f t="shared" ref="AC139:AC183" si="58">IFERROR(Q139/VLOOKUP(O139,$N$4:$O$9,2,FALSE),0)</f>
        <v>37.186839340194702</v>
      </c>
      <c r="AD139" s="180">
        <f t="shared" ref="AD139:AD183" si="59">IFERROR(R139/VLOOKUP(O139,$N$4:$O$9,2,FALSE),0)</f>
        <v>37.186839340194702</v>
      </c>
      <c r="AE139" s="180">
        <f t="shared" ref="AE139:AE183" si="60">IFERROR(S139/VLOOKUP(O139,$N$4:$O$9,2,FALSE),0)</f>
        <v>37.186839340194702</v>
      </c>
      <c r="AF139" s="180">
        <f t="shared" ref="AF139:AF183" si="61">IFERROR(T139/VLOOKUP(O139,$N$4:$O$9,2,FALSE),0)</f>
        <v>37.186839340194702</v>
      </c>
      <c r="AG139" s="180">
        <f t="shared" ref="AG139:AG183" si="62">IFERROR(U139/VLOOKUP(O139,$N$4:$O$9,2,FALSE),0)</f>
        <v>37.186839340194702</v>
      </c>
      <c r="AH139" s="180">
        <f t="shared" ref="AH139:AH183" si="63">IFERROR(V139/VLOOKUP(O139,$N$4:$O$9,2,FALSE),0)</f>
        <v>37.978048687858418</v>
      </c>
      <c r="AI139" s="180">
        <f t="shared" ref="AI139:AI183" si="64">IFERROR(W139/VLOOKUP(O139,$N$4:$O$9,2,FALSE),0)</f>
        <v>37.978048687858418</v>
      </c>
      <c r="AJ139" s="180">
        <f t="shared" ref="AJ139:AJ183" si="65">IFERROR(X139/VLOOKUP(O139,$N$4:$O$9,2,FALSE),0)</f>
        <v>37.978048687858418</v>
      </c>
      <c r="AK139" s="180">
        <f t="shared" ref="AK139:AK183" si="66">IFERROR(Y139/VLOOKUP(O139,$N$4:$O$9,2,FALSE),0)</f>
        <v>37.978048687858418</v>
      </c>
      <c r="AL139" s="180">
        <f t="shared" ref="AL139:AL183" si="67">IFERROR(Z139/VLOOKUP(O139,$N$4:$O$9,2,FALSE),0)</f>
        <v>37.978048687858418</v>
      </c>
      <c r="AM139" s="180">
        <f t="shared" ref="AM139:AM183" si="68">IFERROR(AA139/VLOOKUP(O139,$N$4:$O$9,2,FALSE),0)</f>
        <v>37.978048687858418</v>
      </c>
      <c r="AN139" s="79"/>
      <c r="AO139" s="79"/>
      <c r="AP139" s="79"/>
      <c r="AQ139" s="79"/>
      <c r="AR139" s="79"/>
      <c r="AS139" s="79"/>
      <c r="AT139" s="79">
        <v>1</v>
      </c>
      <c r="AU139" s="79"/>
      <c r="AV139" s="79"/>
      <c r="AW139" s="79"/>
      <c r="AX139" s="79"/>
      <c r="AY139" s="79"/>
      <c r="AZ139" s="75">
        <f t="shared" ref="AZ139:AZ183" si="69">SUM(AN139:AY139)</f>
        <v>1</v>
      </c>
      <c r="BA139" s="77">
        <f t="shared" ref="BA139:BA183" si="70">AZ139/12</f>
        <v>8.3333333333333329E-2</v>
      </c>
      <c r="BB139" s="47"/>
      <c r="BC139" s="78">
        <f t="shared" ref="BC139:BC183" si="71">AB139*AN139</f>
        <v>0</v>
      </c>
      <c r="BD139" s="78">
        <f t="shared" ref="BD139:BD183" si="72">AC139*AO139</f>
        <v>0</v>
      </c>
      <c r="BE139" s="78">
        <f t="shared" ref="BE139:BE183" si="73">AD139*AP139</f>
        <v>0</v>
      </c>
      <c r="BF139" s="78">
        <f t="shared" ref="BF139:BF183" si="74">AE139*AQ139</f>
        <v>0</v>
      </c>
      <c r="BG139" s="78">
        <f t="shared" ref="BG139:BG183" si="75">AF139*AR139</f>
        <v>0</v>
      </c>
      <c r="BH139" s="78">
        <f t="shared" ref="BH139:BH183" si="76">AG139*AS139</f>
        <v>0</v>
      </c>
      <c r="BI139" s="78">
        <f t="shared" ref="BI139:BI183" si="77">AH139*AT139</f>
        <v>37.978048687858418</v>
      </c>
      <c r="BJ139" s="78">
        <f t="shared" ref="BJ139:BJ183" si="78">AI139*AU139</f>
        <v>0</v>
      </c>
      <c r="BK139" s="78">
        <f t="shared" ref="BK139:BK183" si="79">AJ139*AV139</f>
        <v>0</v>
      </c>
      <c r="BL139" s="78">
        <f t="shared" ref="BL139:BL183" si="80">AK139*AW139</f>
        <v>0</v>
      </c>
      <c r="BM139" s="78">
        <f t="shared" ref="BM139:BM183" si="81">AL139*AX139</f>
        <v>0</v>
      </c>
      <c r="BN139" s="78">
        <f t="shared" ref="BN139:BN183" si="82">AM139*AY139</f>
        <v>0</v>
      </c>
      <c r="BO139" s="78">
        <f t="shared" ref="BO139:BO183" si="83">SUM(BC139:BN139)</f>
        <v>37.978048687858418</v>
      </c>
      <c r="BP139" s="78">
        <f t="shared" ref="BP139:BP183" si="84">BO139/12</f>
        <v>3.1648373906548684</v>
      </c>
    </row>
    <row r="140" spans="1:68">
      <c r="A140" s="79" t="s">
        <v>7127</v>
      </c>
      <c r="B140" s="74"/>
      <c r="C140" s="79" t="s">
        <v>12981</v>
      </c>
      <c r="D140" s="75" t="str">
        <f>INDEX('PRICE LIST'!$D:$D,MATCH(INSIDENTAL!C140,'PRICE LIST'!$E:$E,0))</f>
        <v>TROLLY</v>
      </c>
      <c r="E140" s="919" t="str">
        <f>IFERROR(VLOOKUP(C140,'PRICE LIST'!E:M,2,0),0)</f>
        <v>TROLLY BREAK DOWN</v>
      </c>
      <c r="F140" s="187" t="s">
        <v>16600</v>
      </c>
      <c r="G140" s="79" t="s">
        <v>109</v>
      </c>
      <c r="H140" s="919">
        <f>IFERROR(IF(G140="FOH",VLOOKUP(C140,'PRICE LIST'!E:Z,20,0),IF(G140="OPEX",VLOOKUP(C140,'PRICE LIST'!E:Z,21,0),0)),0)</f>
        <v>0</v>
      </c>
      <c r="I140" s="919">
        <f>IFERROR(IF(G140="FOH",VLOOKUP(H140,'PRICE LIST'!X:Z,3,0),IF(G140="OPEX",VLOOKUP(H140,'PRICE LIST'!Y:Z,2,0),0)),0)</f>
        <v>0</v>
      </c>
      <c r="J140" s="79" t="s">
        <v>34</v>
      </c>
      <c r="K140" s="79" t="s">
        <v>183</v>
      </c>
      <c r="L140" s="75" t="str">
        <f>IFERROR(VLOOKUP(K140,BS:BV,3,0),0)</f>
        <v>ALL</v>
      </c>
      <c r="M140" s="75" t="str">
        <f>IFERROR(VLOOKUP(K140,BS:BV,4,0),0)</f>
        <v>ALL</v>
      </c>
      <c r="N140" s="75" t="str">
        <f>IFERROR(VLOOKUP(C140,'PRICE LIST'!E:M,3,0),0)</f>
        <v>UNIT</v>
      </c>
      <c r="O140" s="75" t="str">
        <f>IFERROR(VLOOKUP(C140,'PRICE LIST'!E:M,5,0),0)</f>
        <v>IDR</v>
      </c>
      <c r="P140" s="927">
        <f>IFERROR(VLOOKUP(C140,'PRICE LIST'!E:Z,8,0),0)</f>
        <v>4561250</v>
      </c>
      <c r="Q140" s="75">
        <f>IFERROR(VLOOKUP(C140,'PRICE LIST'!E:Z,9,0),0)</f>
        <v>4561250</v>
      </c>
      <c r="R140" s="75">
        <f>IFERROR(VLOOKUP(C140,'PRICE LIST'!E:Z,10,0),0)</f>
        <v>4561250</v>
      </c>
      <c r="S140" s="75">
        <f>IFERROR(VLOOKUP(C140,'PRICE LIST'!E:Z,11,0),0)</f>
        <v>4561250</v>
      </c>
      <c r="T140" s="75">
        <f>IFERROR(VLOOKUP(C140,'PRICE LIST'!E:Z,12,0),0)</f>
        <v>4561250</v>
      </c>
      <c r="U140" s="75">
        <f>IFERROR(VLOOKUP(C140,'PRICE LIST'!E:Z,13,0),0)</f>
        <v>4561250</v>
      </c>
      <c r="V140" s="75">
        <f>IFERROR(VLOOKUP(C140,'PRICE LIST'!E:Z,14,0),0)</f>
        <v>4605750</v>
      </c>
      <c r="W140" s="75">
        <f>IFERROR(VLOOKUP(C140,'PRICE LIST'!E:Z,15,0),0)</f>
        <v>4605750</v>
      </c>
      <c r="X140" s="75">
        <f>IFERROR(VLOOKUP(C140,'PRICE LIST'!E:Z,16,0),0)</f>
        <v>4605750</v>
      </c>
      <c r="Y140" s="75">
        <f>IFERROR(VLOOKUP(C140,'PRICE LIST'!E:Z,17,0),0)</f>
        <v>4605750</v>
      </c>
      <c r="Z140" s="75">
        <f>IFERROR(VLOOKUP(C140,'PRICE LIST'!E:Z,18,0),0)</f>
        <v>4605750</v>
      </c>
      <c r="AA140" s="75">
        <f>IFERROR(VLOOKUP(C140,'PRICE LIST'!E:Z,19,0),0)</f>
        <v>4605750</v>
      </c>
      <c r="AB140" s="180">
        <f t="shared" si="57"/>
        <v>288.71229096249033</v>
      </c>
      <c r="AC140" s="180">
        <f t="shared" si="58"/>
        <v>288.71229096249033</v>
      </c>
      <c r="AD140" s="180">
        <f t="shared" si="59"/>
        <v>288.71229096249033</v>
      </c>
      <c r="AE140" s="180">
        <f t="shared" si="60"/>
        <v>288.71229096249033</v>
      </c>
      <c r="AF140" s="180">
        <f t="shared" si="61"/>
        <v>288.71229096249033</v>
      </c>
      <c r="AG140" s="180">
        <f t="shared" si="62"/>
        <v>288.71229096249033</v>
      </c>
      <c r="AH140" s="180">
        <f t="shared" si="63"/>
        <v>291.52899624017317</v>
      </c>
      <c r="AI140" s="180">
        <f t="shared" si="64"/>
        <v>291.52899624017317</v>
      </c>
      <c r="AJ140" s="180">
        <f t="shared" si="65"/>
        <v>291.52899624017317</v>
      </c>
      <c r="AK140" s="180">
        <f t="shared" si="66"/>
        <v>291.52899624017317</v>
      </c>
      <c r="AL140" s="180">
        <f t="shared" si="67"/>
        <v>291.52899624017317</v>
      </c>
      <c r="AM140" s="180">
        <f t="shared" si="68"/>
        <v>291.52899624017317</v>
      </c>
      <c r="AN140" s="79">
        <v>2</v>
      </c>
      <c r="AO140" s="79">
        <v>2</v>
      </c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5">
        <f t="shared" si="69"/>
        <v>4</v>
      </c>
      <c r="BA140" s="77">
        <f t="shared" si="70"/>
        <v>0.33333333333333331</v>
      </c>
      <c r="BB140" s="47"/>
      <c r="BC140" s="78">
        <f t="shared" si="71"/>
        <v>577.42458192498066</v>
      </c>
      <c r="BD140" s="78">
        <f t="shared" si="72"/>
        <v>577.42458192498066</v>
      </c>
      <c r="BE140" s="78">
        <f t="shared" si="73"/>
        <v>0</v>
      </c>
      <c r="BF140" s="78">
        <f t="shared" si="74"/>
        <v>0</v>
      </c>
      <c r="BG140" s="78">
        <f t="shared" si="75"/>
        <v>0</v>
      </c>
      <c r="BH140" s="78">
        <f t="shared" si="76"/>
        <v>0</v>
      </c>
      <c r="BI140" s="78">
        <f t="shared" si="77"/>
        <v>0</v>
      </c>
      <c r="BJ140" s="78">
        <f t="shared" si="78"/>
        <v>0</v>
      </c>
      <c r="BK140" s="78">
        <f t="shared" si="79"/>
        <v>0</v>
      </c>
      <c r="BL140" s="78">
        <f t="shared" si="80"/>
        <v>0</v>
      </c>
      <c r="BM140" s="78">
        <f t="shared" si="81"/>
        <v>0</v>
      </c>
      <c r="BN140" s="78">
        <f t="shared" si="82"/>
        <v>0</v>
      </c>
      <c r="BO140" s="78">
        <f t="shared" si="83"/>
        <v>1154.8491638499613</v>
      </c>
      <c r="BP140" s="78">
        <f t="shared" si="84"/>
        <v>96.237430320830114</v>
      </c>
    </row>
    <row r="141" spans="1:68">
      <c r="A141" s="79" t="s">
        <v>7127</v>
      </c>
      <c r="B141" s="74"/>
      <c r="C141" s="79" t="s">
        <v>3234</v>
      </c>
      <c r="D141" s="75" t="str">
        <f>INDEX('PRICE LIST'!$D:$D,MATCH(INSIDENTAL!C141,'PRICE LIST'!$E:$E,0))</f>
        <v>PENGADAAN CCTV</v>
      </c>
      <c r="E141" s="919" t="str">
        <f>IFERROR(VLOOKUP(C141,'PRICE LIST'!E:M,2,0),0)</f>
        <v>PENGADAAN CCTV</v>
      </c>
      <c r="F141" s="187" t="s">
        <v>12870</v>
      </c>
      <c r="G141" s="79" t="s">
        <v>109</v>
      </c>
      <c r="H141" s="919" t="str">
        <f>IFERROR(IF(G141="FOH",VLOOKUP(C141,'PRICE LIST'!E:Z,20,0),IF(G141="OPEX",VLOOKUP(C141,'PRICE LIST'!E:Z,21,0),0)),0)</f>
        <v>FIX PPN</v>
      </c>
      <c r="I141" s="919" t="str">
        <f>IFERROR(IF(G141="FOH",VLOOKUP(H141,'PRICE LIST'!X:Z,3,0),IF(G141="OPEX",VLOOKUP(H141,'PRICE LIST'!Y:Z,2,0),0)),0)</f>
        <v>B</v>
      </c>
      <c r="J141" s="79" t="s">
        <v>34</v>
      </c>
      <c r="K141" s="79" t="s">
        <v>183</v>
      </c>
      <c r="L141" s="75" t="str">
        <f>IFERROR(VLOOKUP(K141,BS:BV,3,0),0)</f>
        <v>ALL</v>
      </c>
      <c r="M141" s="75" t="str">
        <f>IFERROR(VLOOKUP(K141,BS:BV,4,0),0)</f>
        <v>ALL</v>
      </c>
      <c r="N141" s="75" t="str">
        <f>IFERROR(VLOOKUP(C141,'PRICE LIST'!E:M,3,0),0)</f>
        <v>TITIK</v>
      </c>
      <c r="O141" s="75" t="str">
        <f>IFERROR(VLOOKUP(C141,'PRICE LIST'!E:M,5,0),0)</f>
        <v>IDR</v>
      </c>
      <c r="P141" s="927">
        <f>IFERROR(VLOOKUP(C141,'PRICE LIST'!E:Z,8,0),0)</f>
        <v>7687500</v>
      </c>
      <c r="Q141" s="75">
        <f>IFERROR(VLOOKUP(C141,'PRICE LIST'!E:Z,9,0),0)</f>
        <v>7687500</v>
      </c>
      <c r="R141" s="75">
        <f>IFERROR(VLOOKUP(C141,'PRICE LIST'!E:Z,10,0),0)</f>
        <v>7687500</v>
      </c>
      <c r="S141" s="75">
        <f>IFERROR(VLOOKUP(C141,'PRICE LIST'!E:Z,11,0),0)</f>
        <v>7687500</v>
      </c>
      <c r="T141" s="75">
        <f>IFERROR(VLOOKUP(C141,'PRICE LIST'!E:Z,12,0),0)</f>
        <v>7687500</v>
      </c>
      <c r="U141" s="75">
        <f>IFERROR(VLOOKUP(C141,'PRICE LIST'!E:Z,13,0),0)</f>
        <v>7687500</v>
      </c>
      <c r="V141" s="75">
        <f>IFERROR(VLOOKUP(C141,'PRICE LIST'!E:Z,14,0),0)</f>
        <v>7687500</v>
      </c>
      <c r="W141" s="75">
        <f>IFERROR(VLOOKUP(C141,'PRICE LIST'!E:Z,15,0),0)</f>
        <v>7687500</v>
      </c>
      <c r="X141" s="75">
        <f>IFERROR(VLOOKUP(C141,'PRICE LIST'!E:Z,16,0),0)</f>
        <v>7687500</v>
      </c>
      <c r="Y141" s="75">
        <f>IFERROR(VLOOKUP(C141,'PRICE LIST'!E:Z,17,0),0)</f>
        <v>7687500</v>
      </c>
      <c r="Z141" s="75">
        <f>IFERROR(VLOOKUP(C141,'PRICE LIST'!E:Z,18,0),0)</f>
        <v>7687500</v>
      </c>
      <c r="AA141" s="75">
        <f>IFERROR(VLOOKUP(C141,'PRICE LIST'!E:Z,19,0),0)</f>
        <v>7687500</v>
      </c>
      <c r="AB141" s="180">
        <f t="shared" si="57"/>
        <v>486.59374881318598</v>
      </c>
      <c r="AC141" s="180">
        <f t="shared" si="58"/>
        <v>486.59374881318598</v>
      </c>
      <c r="AD141" s="180">
        <f t="shared" si="59"/>
        <v>486.59374881318598</v>
      </c>
      <c r="AE141" s="180">
        <f t="shared" si="60"/>
        <v>486.59374881318598</v>
      </c>
      <c r="AF141" s="180">
        <f t="shared" si="61"/>
        <v>486.59374881318598</v>
      </c>
      <c r="AG141" s="180">
        <f t="shared" si="62"/>
        <v>486.59374881318598</v>
      </c>
      <c r="AH141" s="180">
        <f t="shared" si="63"/>
        <v>486.59374881318598</v>
      </c>
      <c r="AI141" s="180">
        <f t="shared" si="64"/>
        <v>486.59374881318598</v>
      </c>
      <c r="AJ141" s="180">
        <f t="shared" si="65"/>
        <v>486.59374881318598</v>
      </c>
      <c r="AK141" s="180">
        <f t="shared" si="66"/>
        <v>486.59374881318598</v>
      </c>
      <c r="AL141" s="180">
        <f t="shared" si="67"/>
        <v>486.59374881318598</v>
      </c>
      <c r="AM141" s="180">
        <f t="shared" si="68"/>
        <v>486.59374881318598</v>
      </c>
      <c r="AN141" s="79"/>
      <c r="AO141" s="79">
        <v>3</v>
      </c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5">
        <f t="shared" si="69"/>
        <v>3</v>
      </c>
      <c r="BA141" s="77">
        <f t="shared" si="70"/>
        <v>0.25</v>
      </c>
      <c r="BB141" s="47"/>
      <c r="BC141" s="78">
        <f t="shared" si="71"/>
        <v>0</v>
      </c>
      <c r="BD141" s="78">
        <f t="shared" si="72"/>
        <v>1459.7812464395579</v>
      </c>
      <c r="BE141" s="78">
        <f t="shared" si="73"/>
        <v>0</v>
      </c>
      <c r="BF141" s="78">
        <f t="shared" si="74"/>
        <v>0</v>
      </c>
      <c r="BG141" s="78">
        <f t="shared" si="75"/>
        <v>0</v>
      </c>
      <c r="BH141" s="78">
        <f t="shared" si="76"/>
        <v>0</v>
      </c>
      <c r="BI141" s="78">
        <f t="shared" si="77"/>
        <v>0</v>
      </c>
      <c r="BJ141" s="78">
        <f t="shared" si="78"/>
        <v>0</v>
      </c>
      <c r="BK141" s="78">
        <f t="shared" si="79"/>
        <v>0</v>
      </c>
      <c r="BL141" s="78">
        <f t="shared" si="80"/>
        <v>0</v>
      </c>
      <c r="BM141" s="78">
        <f t="shared" si="81"/>
        <v>0</v>
      </c>
      <c r="BN141" s="78">
        <f t="shared" si="82"/>
        <v>0</v>
      </c>
      <c r="BO141" s="78">
        <f t="shared" si="83"/>
        <v>1459.7812464395579</v>
      </c>
      <c r="BP141" s="78">
        <f t="shared" si="84"/>
        <v>121.6484372032965</v>
      </c>
    </row>
    <row r="142" spans="1:68">
      <c r="A142" s="79" t="s">
        <v>7127</v>
      </c>
      <c r="B142" s="74"/>
      <c r="C142" s="79" t="s">
        <v>3236</v>
      </c>
      <c r="D142" s="75" t="str">
        <f>INDEX('PRICE LIST'!$D:$D,MATCH(INSIDENTAL!C142,'PRICE LIST'!$E:$E,0))</f>
        <v>JASA PEMASANGAN CCTV</v>
      </c>
      <c r="E142" s="919" t="str">
        <f>IFERROR(VLOOKUP(C142,'PRICE LIST'!E:M,2,0),0)</f>
        <v>JASA PEMASANGAN CCTV DAN AKOMODASI</v>
      </c>
      <c r="F142" s="187" t="s">
        <v>12870</v>
      </c>
      <c r="G142" s="79" t="s">
        <v>109</v>
      </c>
      <c r="H142" s="919" t="str">
        <f>IFERROR(IF(G142="FOH",VLOOKUP(C142,'PRICE LIST'!E:Z,20,0),IF(G142="OPEX",VLOOKUP(C142,'PRICE LIST'!E:Z,21,0),0)),0)</f>
        <v>FIX PPN</v>
      </c>
      <c r="I142" s="919" t="str">
        <f>IFERROR(IF(G142="FOH",VLOOKUP(H142,'PRICE LIST'!X:Z,3,0),IF(G142="OPEX",VLOOKUP(H142,'PRICE LIST'!Y:Z,2,0),0)),0)</f>
        <v>B</v>
      </c>
      <c r="J142" s="79" t="s">
        <v>34</v>
      </c>
      <c r="K142" s="79" t="s">
        <v>183</v>
      </c>
      <c r="L142" s="75" t="str">
        <f>IFERROR(VLOOKUP(K142,BS:BV,3,0),0)</f>
        <v>ALL</v>
      </c>
      <c r="M142" s="75" t="str">
        <f>IFERROR(VLOOKUP(K142,BS:BV,4,0),0)</f>
        <v>ALL</v>
      </c>
      <c r="N142" s="75" t="str">
        <f>IFERROR(VLOOKUP(C142,'PRICE LIST'!E:M,3,0),0)</f>
        <v>TITIK</v>
      </c>
      <c r="O142" s="75" t="str">
        <f>IFERROR(VLOOKUP(C142,'PRICE LIST'!E:M,5,0),0)</f>
        <v>IDR</v>
      </c>
      <c r="P142" s="927">
        <f>IFERROR(VLOOKUP(C142,'PRICE LIST'!E:Z,8,0),0)</f>
        <v>450000</v>
      </c>
      <c r="Q142" s="75">
        <f>IFERROR(VLOOKUP(C142,'PRICE LIST'!E:Z,9,0),0)</f>
        <v>450000</v>
      </c>
      <c r="R142" s="75">
        <f>IFERROR(VLOOKUP(C142,'PRICE LIST'!E:Z,10,0),0)</f>
        <v>450000</v>
      </c>
      <c r="S142" s="75">
        <f>IFERROR(VLOOKUP(C142,'PRICE LIST'!E:Z,11,0),0)</f>
        <v>450000</v>
      </c>
      <c r="T142" s="75">
        <f>IFERROR(VLOOKUP(C142,'PRICE LIST'!E:Z,12,0),0)</f>
        <v>450000</v>
      </c>
      <c r="U142" s="75">
        <f>IFERROR(VLOOKUP(C142,'PRICE LIST'!E:Z,13,0),0)</f>
        <v>450000</v>
      </c>
      <c r="V142" s="75">
        <f>IFERROR(VLOOKUP(C142,'PRICE LIST'!E:Z,14,0),0)</f>
        <v>450000</v>
      </c>
      <c r="W142" s="75">
        <f>IFERROR(VLOOKUP(C142,'PRICE LIST'!E:Z,15,0),0)</f>
        <v>450000</v>
      </c>
      <c r="X142" s="75">
        <f>IFERROR(VLOOKUP(C142,'PRICE LIST'!E:Z,16,0),0)</f>
        <v>450000</v>
      </c>
      <c r="Y142" s="75">
        <f>IFERROR(VLOOKUP(C142,'PRICE LIST'!E:Z,17,0),0)</f>
        <v>450000</v>
      </c>
      <c r="Z142" s="75">
        <f>IFERROR(VLOOKUP(C142,'PRICE LIST'!E:Z,18,0),0)</f>
        <v>450000</v>
      </c>
      <c r="AA142" s="75">
        <f>IFERROR(VLOOKUP(C142,'PRICE LIST'!E:Z,19,0),0)</f>
        <v>450000</v>
      </c>
      <c r="AB142" s="180">
        <f t="shared" si="57"/>
        <v>28.483536515893814</v>
      </c>
      <c r="AC142" s="180">
        <f t="shared" si="58"/>
        <v>28.483536515893814</v>
      </c>
      <c r="AD142" s="180">
        <f t="shared" si="59"/>
        <v>28.483536515893814</v>
      </c>
      <c r="AE142" s="180">
        <f t="shared" si="60"/>
        <v>28.483536515893814</v>
      </c>
      <c r="AF142" s="180">
        <f t="shared" si="61"/>
        <v>28.483536515893814</v>
      </c>
      <c r="AG142" s="180">
        <f t="shared" si="62"/>
        <v>28.483536515893814</v>
      </c>
      <c r="AH142" s="180">
        <f t="shared" si="63"/>
        <v>28.483536515893814</v>
      </c>
      <c r="AI142" s="180">
        <f t="shared" si="64"/>
        <v>28.483536515893814</v>
      </c>
      <c r="AJ142" s="180">
        <f t="shared" si="65"/>
        <v>28.483536515893814</v>
      </c>
      <c r="AK142" s="180">
        <f t="shared" si="66"/>
        <v>28.483536515893814</v>
      </c>
      <c r="AL142" s="180">
        <f t="shared" si="67"/>
        <v>28.483536515893814</v>
      </c>
      <c r="AM142" s="180">
        <f t="shared" si="68"/>
        <v>28.483536515893814</v>
      </c>
      <c r="AN142" s="79"/>
      <c r="AO142" s="79">
        <v>3</v>
      </c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5">
        <f t="shared" si="69"/>
        <v>3</v>
      </c>
      <c r="BA142" s="77">
        <f t="shared" si="70"/>
        <v>0.25</v>
      </c>
      <c r="BB142" s="47"/>
      <c r="BC142" s="78">
        <f t="shared" si="71"/>
        <v>0</v>
      </c>
      <c r="BD142" s="78">
        <f t="shared" si="72"/>
        <v>85.450609547681438</v>
      </c>
      <c r="BE142" s="78">
        <f t="shared" si="73"/>
        <v>0</v>
      </c>
      <c r="BF142" s="78">
        <f t="shared" si="74"/>
        <v>0</v>
      </c>
      <c r="BG142" s="78">
        <f t="shared" si="75"/>
        <v>0</v>
      </c>
      <c r="BH142" s="78">
        <f t="shared" si="76"/>
        <v>0</v>
      </c>
      <c r="BI142" s="78">
        <f t="shared" si="77"/>
        <v>0</v>
      </c>
      <c r="BJ142" s="78">
        <f t="shared" si="78"/>
        <v>0</v>
      </c>
      <c r="BK142" s="78">
        <f t="shared" si="79"/>
        <v>0</v>
      </c>
      <c r="BL142" s="78">
        <f t="shared" si="80"/>
        <v>0</v>
      </c>
      <c r="BM142" s="78">
        <f t="shared" si="81"/>
        <v>0</v>
      </c>
      <c r="BN142" s="78">
        <f t="shared" si="82"/>
        <v>0</v>
      </c>
      <c r="BO142" s="78">
        <f t="shared" si="83"/>
        <v>85.450609547681438</v>
      </c>
      <c r="BP142" s="78">
        <f t="shared" si="84"/>
        <v>7.1208841289734535</v>
      </c>
    </row>
    <row r="143" spans="1:68">
      <c r="A143" s="79" t="s">
        <v>7127</v>
      </c>
      <c r="B143" s="74"/>
      <c r="C143" s="79" t="s">
        <v>13551</v>
      </c>
      <c r="D143" s="75" t="str">
        <f>INDEX('PRICE LIST'!$D:$D,MATCH(INSIDENTAL!C143,'PRICE LIST'!$E:$E,0))</f>
        <v>HARDISK</v>
      </c>
      <c r="E143" s="919" t="str">
        <f>IFERROR(VLOOKUP(C143,'PRICE LIST'!E:M,2,0),0)</f>
        <v>HDD SEAGATE MFI 16TB</v>
      </c>
      <c r="F143" s="187" t="s">
        <v>12865</v>
      </c>
      <c r="G143" s="79" t="s">
        <v>109</v>
      </c>
      <c r="H143" s="919" t="str">
        <f>IFERROR(IF(G143="FOH",VLOOKUP(C143,'PRICE LIST'!E:Z,20,0),IF(G143="OPEX",VLOOKUP(C143,'PRICE LIST'!E:Z,21,0),0)),0)</f>
        <v>FIX PPN</v>
      </c>
      <c r="I143" s="919" t="str">
        <f>IFERROR(IF(G143="FOH",VLOOKUP(H143,'PRICE LIST'!X:Z,3,0),IF(G143="OPEX",VLOOKUP(H143,'PRICE LIST'!Y:Z,2,0),0)),0)</f>
        <v>B</v>
      </c>
      <c r="J143" s="79" t="s">
        <v>34</v>
      </c>
      <c r="K143" s="79" t="s">
        <v>183</v>
      </c>
      <c r="L143" s="75" t="str">
        <f>IFERROR(VLOOKUP(K143,BS:BV,3,0),0)</f>
        <v>ALL</v>
      </c>
      <c r="M143" s="75" t="str">
        <f>IFERROR(VLOOKUP(K143,BS:BV,4,0),0)</f>
        <v>ALL</v>
      </c>
      <c r="N143" s="75" t="str">
        <f>IFERROR(VLOOKUP(C143,'PRICE LIST'!E:M,3,0),0)</f>
        <v>PCS</v>
      </c>
      <c r="O143" s="75" t="str">
        <f>IFERROR(VLOOKUP(C143,'PRICE LIST'!E:M,5,0),0)</f>
        <v>IDR</v>
      </c>
      <c r="P143" s="927">
        <f>IFERROR(VLOOKUP(C143,'PRICE LIST'!E:Z,8,0),0)</f>
        <v>9924000</v>
      </c>
      <c r="Q143" s="75">
        <f>IFERROR(VLOOKUP(C143,'PRICE LIST'!E:Z,9,0),0)</f>
        <v>9924000</v>
      </c>
      <c r="R143" s="75">
        <f>IFERROR(VLOOKUP(C143,'PRICE LIST'!E:Z,10,0),0)</f>
        <v>9924000</v>
      </c>
      <c r="S143" s="75">
        <f>IFERROR(VLOOKUP(C143,'PRICE LIST'!E:Z,11,0),0)</f>
        <v>9924000</v>
      </c>
      <c r="T143" s="75">
        <f>IFERROR(VLOOKUP(C143,'PRICE LIST'!E:Z,12,0),0)</f>
        <v>9924000</v>
      </c>
      <c r="U143" s="75">
        <f>IFERROR(VLOOKUP(C143,'PRICE LIST'!E:Z,13,0),0)</f>
        <v>9924000</v>
      </c>
      <c r="V143" s="75">
        <f>IFERROR(VLOOKUP(C143,'PRICE LIST'!E:Z,14,0),0)</f>
        <v>9924000</v>
      </c>
      <c r="W143" s="75">
        <f>IFERROR(VLOOKUP(C143,'PRICE LIST'!E:Z,15,0),0)</f>
        <v>9924000</v>
      </c>
      <c r="X143" s="75">
        <f>IFERROR(VLOOKUP(C143,'PRICE LIST'!E:Z,16,0),0)</f>
        <v>9924000</v>
      </c>
      <c r="Y143" s="75">
        <f>IFERROR(VLOOKUP(C143,'PRICE LIST'!E:Z,17,0),0)</f>
        <v>9924000</v>
      </c>
      <c r="Z143" s="75">
        <f>IFERROR(VLOOKUP(C143,'PRICE LIST'!E:Z,18,0),0)</f>
        <v>9924000</v>
      </c>
      <c r="AA143" s="75">
        <f>IFERROR(VLOOKUP(C143,'PRICE LIST'!E:Z,19,0),0)</f>
        <v>9924000</v>
      </c>
      <c r="AB143" s="180">
        <f t="shared" si="57"/>
        <v>628.15692529717819</v>
      </c>
      <c r="AC143" s="180">
        <f t="shared" si="58"/>
        <v>628.15692529717819</v>
      </c>
      <c r="AD143" s="180">
        <f t="shared" si="59"/>
        <v>628.15692529717819</v>
      </c>
      <c r="AE143" s="180">
        <f t="shared" si="60"/>
        <v>628.15692529717819</v>
      </c>
      <c r="AF143" s="180">
        <f t="shared" si="61"/>
        <v>628.15692529717819</v>
      </c>
      <c r="AG143" s="180">
        <f t="shared" si="62"/>
        <v>628.15692529717819</v>
      </c>
      <c r="AH143" s="180">
        <f t="shared" si="63"/>
        <v>628.15692529717819</v>
      </c>
      <c r="AI143" s="180">
        <f t="shared" si="64"/>
        <v>628.15692529717819</v>
      </c>
      <c r="AJ143" s="180">
        <f t="shared" si="65"/>
        <v>628.15692529717819</v>
      </c>
      <c r="AK143" s="180">
        <f t="shared" si="66"/>
        <v>628.15692529717819</v>
      </c>
      <c r="AL143" s="180">
        <f t="shared" si="67"/>
        <v>628.15692529717819</v>
      </c>
      <c r="AM143" s="180">
        <f t="shared" si="68"/>
        <v>628.15692529717819</v>
      </c>
      <c r="AN143" s="79"/>
      <c r="AO143" s="79">
        <v>1</v>
      </c>
      <c r="AP143" s="79"/>
      <c r="AQ143" s="79">
        <v>1</v>
      </c>
      <c r="AR143" s="79"/>
      <c r="AS143" s="79">
        <v>1</v>
      </c>
      <c r="AT143" s="79"/>
      <c r="AU143" s="79"/>
      <c r="AV143" s="79"/>
      <c r="AW143" s="79"/>
      <c r="AX143" s="79"/>
      <c r="AY143" s="79"/>
      <c r="AZ143" s="75">
        <f t="shared" si="69"/>
        <v>3</v>
      </c>
      <c r="BA143" s="77">
        <f t="shared" si="70"/>
        <v>0.25</v>
      </c>
      <c r="BB143" s="47"/>
      <c r="BC143" s="78">
        <f t="shared" si="71"/>
        <v>0</v>
      </c>
      <c r="BD143" s="78">
        <f t="shared" si="72"/>
        <v>628.15692529717819</v>
      </c>
      <c r="BE143" s="78">
        <f t="shared" si="73"/>
        <v>0</v>
      </c>
      <c r="BF143" s="78">
        <f t="shared" si="74"/>
        <v>628.15692529717819</v>
      </c>
      <c r="BG143" s="78">
        <f t="shared" si="75"/>
        <v>0</v>
      </c>
      <c r="BH143" s="78">
        <f t="shared" si="76"/>
        <v>628.15692529717819</v>
      </c>
      <c r="BI143" s="78">
        <f t="shared" si="77"/>
        <v>0</v>
      </c>
      <c r="BJ143" s="78">
        <f t="shared" si="78"/>
        <v>0</v>
      </c>
      <c r="BK143" s="78">
        <f t="shared" si="79"/>
        <v>0</v>
      </c>
      <c r="BL143" s="78">
        <f t="shared" si="80"/>
        <v>0</v>
      </c>
      <c r="BM143" s="78">
        <f t="shared" si="81"/>
        <v>0</v>
      </c>
      <c r="BN143" s="78">
        <f t="shared" si="82"/>
        <v>0</v>
      </c>
      <c r="BO143" s="78">
        <f t="shared" si="83"/>
        <v>1884.4707758915347</v>
      </c>
      <c r="BP143" s="78">
        <f t="shared" si="84"/>
        <v>157.03923132429455</v>
      </c>
    </row>
    <row r="144" spans="1:68">
      <c r="A144" s="79" t="s">
        <v>7127</v>
      </c>
      <c r="B144" s="74"/>
      <c r="C144" s="79" t="s">
        <v>9529</v>
      </c>
      <c r="D144" s="75" t="str">
        <f>INDEX('PRICE LIST'!$D:$D,MATCH(INSIDENTAL!C144,'PRICE LIST'!$E:$E,0))</f>
        <v>PERJALANAN DINAS</v>
      </c>
      <c r="E144" s="919" t="str">
        <f>IFERROR(VLOOKUP(C144,'PRICE LIST'!E:M,2,0),0)</f>
        <v>TIKET PERJALANAN DINAS DALAM NEGERI  (TRAVELLING/MEETING) GOL V</v>
      </c>
      <c r="F144" s="187" t="s">
        <v>16775</v>
      </c>
      <c r="G144" s="79" t="s">
        <v>109</v>
      </c>
      <c r="H144" s="919" t="str">
        <f>IFERROR(IF(G144="FOH",VLOOKUP(C144,'PRICE LIST'!E:Z,20,0),IF(G144="OPEX",VLOOKUP(C144,'PRICE LIST'!E:Z,21,0),0)),0)</f>
        <v>FIX NON PPN</v>
      </c>
      <c r="I144" s="919" t="str">
        <f>IFERROR(IF(G144="FOH",VLOOKUP(H144,'PRICE LIST'!X:Z,3,0),IF(G144="OPEX",VLOOKUP(H144,'PRICE LIST'!Y:Z,2,0),0)),0)</f>
        <v>B</v>
      </c>
      <c r="J144" s="79" t="s">
        <v>34</v>
      </c>
      <c r="K144" s="79" t="s">
        <v>183</v>
      </c>
      <c r="L144" s="75" t="str">
        <f>IFERROR(VLOOKUP(K144,BS:BV,3,0),0)</f>
        <v>ALL</v>
      </c>
      <c r="M144" s="75" t="str">
        <f>IFERROR(VLOOKUP(K144,BS:BV,4,0),0)</f>
        <v>ALL</v>
      </c>
      <c r="N144" s="75" t="str">
        <f>IFERROR(VLOOKUP(C144,'PRICE LIST'!E:M,3,0),0)</f>
        <v>PEOPLE</v>
      </c>
      <c r="O144" s="75" t="str">
        <f>IFERROR(VLOOKUP(C144,'PRICE LIST'!E:M,5,0),0)</f>
        <v>IDR</v>
      </c>
      <c r="P144" s="927">
        <f>IFERROR(VLOOKUP(C144,'PRICE LIST'!E:Z,8,0),0)</f>
        <v>2500000</v>
      </c>
      <c r="Q144" s="75">
        <f>IFERROR(VLOOKUP(C144,'PRICE LIST'!E:Z,9,0),0)</f>
        <v>2500000</v>
      </c>
      <c r="R144" s="75">
        <f>IFERROR(VLOOKUP(C144,'PRICE LIST'!E:Z,10,0),0)</f>
        <v>2500000</v>
      </c>
      <c r="S144" s="75">
        <f>IFERROR(VLOOKUP(C144,'PRICE LIST'!E:Z,11,0),0)</f>
        <v>2500000</v>
      </c>
      <c r="T144" s="75">
        <f>IFERROR(VLOOKUP(C144,'PRICE LIST'!E:Z,12,0),0)</f>
        <v>2500000</v>
      </c>
      <c r="U144" s="75">
        <f>IFERROR(VLOOKUP(C144,'PRICE LIST'!E:Z,13,0),0)</f>
        <v>2500000</v>
      </c>
      <c r="V144" s="75">
        <f>IFERROR(VLOOKUP(C144,'PRICE LIST'!E:Z,14,0),0)</f>
        <v>2500000</v>
      </c>
      <c r="W144" s="75">
        <f>IFERROR(VLOOKUP(C144,'PRICE LIST'!E:Z,15,0),0)</f>
        <v>2500000</v>
      </c>
      <c r="X144" s="75">
        <f>IFERROR(VLOOKUP(C144,'PRICE LIST'!E:Z,16,0),0)</f>
        <v>2500000</v>
      </c>
      <c r="Y144" s="75">
        <f>IFERROR(VLOOKUP(C144,'PRICE LIST'!E:Z,17,0),0)</f>
        <v>2500000</v>
      </c>
      <c r="Z144" s="75">
        <f>IFERROR(VLOOKUP(C144,'PRICE LIST'!E:Z,18,0),0)</f>
        <v>2500000</v>
      </c>
      <c r="AA144" s="75">
        <f>IFERROR(VLOOKUP(C144,'PRICE LIST'!E:Z,19,0),0)</f>
        <v>2500000</v>
      </c>
      <c r="AB144" s="180">
        <f t="shared" si="57"/>
        <v>158.24186953274341</v>
      </c>
      <c r="AC144" s="180">
        <f t="shared" si="58"/>
        <v>158.24186953274341</v>
      </c>
      <c r="AD144" s="180">
        <f t="shared" si="59"/>
        <v>158.24186953274341</v>
      </c>
      <c r="AE144" s="180">
        <f t="shared" si="60"/>
        <v>158.24186953274341</v>
      </c>
      <c r="AF144" s="180">
        <f t="shared" si="61"/>
        <v>158.24186953274341</v>
      </c>
      <c r="AG144" s="180">
        <f t="shared" si="62"/>
        <v>158.24186953274341</v>
      </c>
      <c r="AH144" s="180">
        <f t="shared" si="63"/>
        <v>158.24186953274341</v>
      </c>
      <c r="AI144" s="180">
        <f t="shared" si="64"/>
        <v>158.24186953274341</v>
      </c>
      <c r="AJ144" s="180">
        <f t="shared" si="65"/>
        <v>158.24186953274341</v>
      </c>
      <c r="AK144" s="180">
        <f t="shared" si="66"/>
        <v>158.24186953274341</v>
      </c>
      <c r="AL144" s="180">
        <f t="shared" si="67"/>
        <v>158.24186953274341</v>
      </c>
      <c r="AM144" s="180">
        <f t="shared" si="68"/>
        <v>158.24186953274341</v>
      </c>
      <c r="AN144" s="79"/>
      <c r="AO144" s="79">
        <v>3</v>
      </c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5">
        <f t="shared" si="69"/>
        <v>3</v>
      </c>
      <c r="BA144" s="77">
        <f t="shared" si="70"/>
        <v>0.25</v>
      </c>
      <c r="BB144" s="47"/>
      <c r="BC144" s="78">
        <f t="shared" si="71"/>
        <v>0</v>
      </c>
      <c r="BD144" s="78">
        <f t="shared" si="72"/>
        <v>474.72560859823022</v>
      </c>
      <c r="BE144" s="78">
        <f t="shared" si="73"/>
        <v>0</v>
      </c>
      <c r="BF144" s="78">
        <f t="shared" si="74"/>
        <v>0</v>
      </c>
      <c r="BG144" s="78">
        <f t="shared" si="75"/>
        <v>0</v>
      </c>
      <c r="BH144" s="78">
        <f t="shared" si="76"/>
        <v>0</v>
      </c>
      <c r="BI144" s="78">
        <f t="shared" si="77"/>
        <v>0</v>
      </c>
      <c r="BJ144" s="78">
        <f t="shared" si="78"/>
        <v>0</v>
      </c>
      <c r="BK144" s="78">
        <f t="shared" si="79"/>
        <v>0</v>
      </c>
      <c r="BL144" s="78">
        <f t="shared" si="80"/>
        <v>0</v>
      </c>
      <c r="BM144" s="78">
        <f t="shared" si="81"/>
        <v>0</v>
      </c>
      <c r="BN144" s="78">
        <f t="shared" si="82"/>
        <v>0</v>
      </c>
      <c r="BO144" s="78">
        <f t="shared" si="83"/>
        <v>474.72560859823022</v>
      </c>
      <c r="BP144" s="78">
        <f t="shared" si="84"/>
        <v>39.560467383185852</v>
      </c>
    </row>
    <row r="145" spans="1:68">
      <c r="A145" s="79" t="s">
        <v>7127</v>
      </c>
      <c r="B145" s="74"/>
      <c r="C145" s="79" t="s">
        <v>15491</v>
      </c>
      <c r="D145" s="75" t="str">
        <f>INDEX('PRICE LIST'!$D:$D,MATCH(INSIDENTAL!C145,'PRICE LIST'!$E:$E,0))</f>
        <v>PERJALANAN DINAS</v>
      </c>
      <c r="E145" s="919" t="str">
        <f>IFERROR(VLOOKUP(C145,'PRICE LIST'!E:M,2,0),0)</f>
        <v>UANG SAKU PD DALAM NEGERI (TRAVELLING/MEETING) GOL V</v>
      </c>
      <c r="F145" s="187" t="s">
        <v>16775</v>
      </c>
      <c r="G145" s="79" t="s">
        <v>109</v>
      </c>
      <c r="H145" s="919" t="str">
        <f>IFERROR(IF(G145="FOH",VLOOKUP(C145,'PRICE LIST'!E:Z,20,0),IF(G145="OPEX",VLOOKUP(C145,'PRICE LIST'!E:Z,21,0),0)),0)</f>
        <v>FIX NON PPN</v>
      </c>
      <c r="I145" s="919" t="str">
        <f>IFERROR(IF(G145="FOH",VLOOKUP(H145,'PRICE LIST'!X:Z,3,0),IF(G145="OPEX",VLOOKUP(H145,'PRICE LIST'!Y:Z,2,0),0)),0)</f>
        <v>B</v>
      </c>
      <c r="J145" s="79" t="s">
        <v>34</v>
      </c>
      <c r="K145" s="79" t="s">
        <v>183</v>
      </c>
      <c r="L145" s="75" t="str">
        <f>IFERROR(VLOOKUP(K145,BS:BV,3,0),0)</f>
        <v>ALL</v>
      </c>
      <c r="M145" s="75" t="str">
        <f>IFERROR(VLOOKUP(K145,BS:BV,4,0),0)</f>
        <v>ALL</v>
      </c>
      <c r="N145" s="75" t="str">
        <f>IFERROR(VLOOKUP(C145,'PRICE LIST'!E:M,3,0),0)</f>
        <v>DAY</v>
      </c>
      <c r="O145" s="75" t="str">
        <f>IFERROR(VLOOKUP(C145,'PRICE LIST'!E:M,5,0),0)</f>
        <v>IDR</v>
      </c>
      <c r="P145" s="927">
        <f>IFERROR(VLOOKUP(C145,'PRICE LIST'!E:Z,8,0),0)</f>
        <v>50000</v>
      </c>
      <c r="Q145" s="75">
        <f>IFERROR(VLOOKUP(C145,'PRICE LIST'!E:Z,9,0),0)</f>
        <v>50000</v>
      </c>
      <c r="R145" s="75">
        <f>IFERROR(VLOOKUP(C145,'PRICE LIST'!E:Z,10,0),0)</f>
        <v>50000</v>
      </c>
      <c r="S145" s="75">
        <f>IFERROR(VLOOKUP(C145,'PRICE LIST'!E:Z,11,0),0)</f>
        <v>50000</v>
      </c>
      <c r="T145" s="75">
        <f>IFERROR(VLOOKUP(C145,'PRICE LIST'!E:Z,12,0),0)</f>
        <v>50000</v>
      </c>
      <c r="U145" s="75">
        <f>IFERROR(VLOOKUP(C145,'PRICE LIST'!E:Z,13,0),0)</f>
        <v>50000</v>
      </c>
      <c r="V145" s="75">
        <f>IFERROR(VLOOKUP(C145,'PRICE LIST'!E:Z,14,0),0)</f>
        <v>50000</v>
      </c>
      <c r="W145" s="75">
        <f>IFERROR(VLOOKUP(C145,'PRICE LIST'!E:Z,15,0),0)</f>
        <v>50000</v>
      </c>
      <c r="X145" s="75">
        <f>IFERROR(VLOOKUP(C145,'PRICE LIST'!E:Z,16,0),0)</f>
        <v>50000</v>
      </c>
      <c r="Y145" s="75">
        <f>IFERROR(VLOOKUP(C145,'PRICE LIST'!E:Z,17,0),0)</f>
        <v>50000</v>
      </c>
      <c r="Z145" s="75">
        <f>IFERROR(VLOOKUP(C145,'PRICE LIST'!E:Z,18,0),0)</f>
        <v>50000</v>
      </c>
      <c r="AA145" s="75">
        <f>IFERROR(VLOOKUP(C145,'PRICE LIST'!E:Z,19,0),0)</f>
        <v>50000</v>
      </c>
      <c r="AB145" s="180">
        <f t="shared" si="57"/>
        <v>3.1648373906548679</v>
      </c>
      <c r="AC145" s="180">
        <f t="shared" si="58"/>
        <v>3.1648373906548679</v>
      </c>
      <c r="AD145" s="180">
        <f t="shared" si="59"/>
        <v>3.1648373906548679</v>
      </c>
      <c r="AE145" s="180">
        <f t="shared" si="60"/>
        <v>3.1648373906548679</v>
      </c>
      <c r="AF145" s="180">
        <f t="shared" si="61"/>
        <v>3.1648373906548679</v>
      </c>
      <c r="AG145" s="180">
        <f t="shared" si="62"/>
        <v>3.1648373906548679</v>
      </c>
      <c r="AH145" s="180">
        <f t="shared" si="63"/>
        <v>3.1648373906548679</v>
      </c>
      <c r="AI145" s="180">
        <f t="shared" si="64"/>
        <v>3.1648373906548679</v>
      </c>
      <c r="AJ145" s="180">
        <f t="shared" si="65"/>
        <v>3.1648373906548679</v>
      </c>
      <c r="AK145" s="180">
        <f t="shared" si="66"/>
        <v>3.1648373906548679</v>
      </c>
      <c r="AL145" s="180">
        <f t="shared" si="67"/>
        <v>3.1648373906548679</v>
      </c>
      <c r="AM145" s="180">
        <f t="shared" si="68"/>
        <v>3.1648373906548679</v>
      </c>
      <c r="AN145" s="79"/>
      <c r="AO145" s="79">
        <v>9</v>
      </c>
      <c r="AP145" s="79"/>
      <c r="AQ145" s="79"/>
      <c r="AR145" s="79"/>
      <c r="AS145" s="79">
        <v>9</v>
      </c>
      <c r="AT145" s="79"/>
      <c r="AU145" s="79"/>
      <c r="AV145" s="79"/>
      <c r="AW145" s="79"/>
      <c r="AX145" s="79"/>
      <c r="AY145" s="79"/>
      <c r="AZ145" s="75">
        <f t="shared" si="69"/>
        <v>18</v>
      </c>
      <c r="BA145" s="77">
        <f t="shared" si="70"/>
        <v>1.5</v>
      </c>
      <c r="BB145" s="47"/>
      <c r="BC145" s="78">
        <f t="shared" si="71"/>
        <v>0</v>
      </c>
      <c r="BD145" s="78">
        <f t="shared" si="72"/>
        <v>28.48353651589381</v>
      </c>
      <c r="BE145" s="78">
        <f t="shared" si="73"/>
        <v>0</v>
      </c>
      <c r="BF145" s="78">
        <f t="shared" si="74"/>
        <v>0</v>
      </c>
      <c r="BG145" s="78">
        <f t="shared" si="75"/>
        <v>0</v>
      </c>
      <c r="BH145" s="78">
        <f t="shared" si="76"/>
        <v>28.48353651589381</v>
      </c>
      <c r="BI145" s="78">
        <f t="shared" si="77"/>
        <v>0</v>
      </c>
      <c r="BJ145" s="78">
        <f t="shared" si="78"/>
        <v>0</v>
      </c>
      <c r="BK145" s="78">
        <f t="shared" si="79"/>
        <v>0</v>
      </c>
      <c r="BL145" s="78">
        <f t="shared" si="80"/>
        <v>0</v>
      </c>
      <c r="BM145" s="78">
        <f t="shared" si="81"/>
        <v>0</v>
      </c>
      <c r="BN145" s="78">
        <f t="shared" si="82"/>
        <v>0</v>
      </c>
      <c r="BO145" s="78">
        <f t="shared" si="83"/>
        <v>56.967073031787621</v>
      </c>
      <c r="BP145" s="78">
        <f t="shared" si="84"/>
        <v>4.7472560859823014</v>
      </c>
    </row>
    <row r="146" spans="1:68">
      <c r="A146" s="79" t="s">
        <v>7127</v>
      </c>
      <c r="B146" s="74"/>
      <c r="C146" s="79" t="s">
        <v>15486</v>
      </c>
      <c r="D146" s="75" t="str">
        <f>INDEX('PRICE LIST'!$D:$D,MATCH(INSIDENTAL!C146,'PRICE LIST'!$E:$E,0))</f>
        <v>PERJALANAN DINAS</v>
      </c>
      <c r="E146" s="919" t="str">
        <f>IFERROR(VLOOKUP(C146,'PRICE LIST'!E:M,2,0),0)</f>
        <v>UANG MAKAN PAGI PD DALAM NEGERI (TRAVELLING &amp; MEETING) GOL V</v>
      </c>
      <c r="F146" s="187" t="s">
        <v>16775</v>
      </c>
      <c r="G146" s="79" t="s">
        <v>109</v>
      </c>
      <c r="H146" s="919" t="str">
        <f>IFERROR(IF(G146="FOH",VLOOKUP(C146,'PRICE LIST'!E:Z,20,0),IF(G146="OPEX",VLOOKUP(C146,'PRICE LIST'!E:Z,21,0),0)),0)</f>
        <v>FIX NON PPN</v>
      </c>
      <c r="I146" s="919" t="str">
        <f>IFERROR(IF(G146="FOH",VLOOKUP(H146,'PRICE LIST'!X:Z,3,0),IF(G146="OPEX",VLOOKUP(H146,'PRICE LIST'!Y:Z,2,0),0)),0)</f>
        <v>B</v>
      </c>
      <c r="J146" s="79" t="s">
        <v>34</v>
      </c>
      <c r="K146" s="79" t="s">
        <v>183</v>
      </c>
      <c r="L146" s="75" t="str">
        <f>IFERROR(VLOOKUP(K146,BS:BV,3,0),0)</f>
        <v>ALL</v>
      </c>
      <c r="M146" s="75" t="str">
        <f>IFERROR(VLOOKUP(K146,BS:BV,4,0),0)</f>
        <v>ALL</v>
      </c>
      <c r="N146" s="75" t="str">
        <f>IFERROR(VLOOKUP(C146,'PRICE LIST'!E:M,3,0),0)</f>
        <v>DAY</v>
      </c>
      <c r="O146" s="75" t="str">
        <f>IFERROR(VLOOKUP(C146,'PRICE LIST'!E:M,5,0),0)</f>
        <v>IDR</v>
      </c>
      <c r="P146" s="927">
        <f>IFERROR(VLOOKUP(C146,'PRICE LIST'!E:Z,8,0),0)</f>
        <v>22500</v>
      </c>
      <c r="Q146" s="75">
        <f>IFERROR(VLOOKUP(C146,'PRICE LIST'!E:Z,9,0),0)</f>
        <v>22500</v>
      </c>
      <c r="R146" s="75">
        <f>IFERROR(VLOOKUP(C146,'PRICE LIST'!E:Z,10,0),0)</f>
        <v>22500</v>
      </c>
      <c r="S146" s="75">
        <f>IFERROR(VLOOKUP(C146,'PRICE LIST'!E:Z,11,0),0)</f>
        <v>22500</v>
      </c>
      <c r="T146" s="75">
        <f>IFERROR(VLOOKUP(C146,'PRICE LIST'!E:Z,12,0),0)</f>
        <v>22500</v>
      </c>
      <c r="U146" s="75">
        <f>IFERROR(VLOOKUP(C146,'PRICE LIST'!E:Z,13,0),0)</f>
        <v>22500</v>
      </c>
      <c r="V146" s="75">
        <f>IFERROR(VLOOKUP(C146,'PRICE LIST'!E:Z,14,0),0)</f>
        <v>22500</v>
      </c>
      <c r="W146" s="75">
        <f>IFERROR(VLOOKUP(C146,'PRICE LIST'!E:Z,15,0),0)</f>
        <v>22500</v>
      </c>
      <c r="X146" s="75">
        <f>IFERROR(VLOOKUP(C146,'PRICE LIST'!E:Z,16,0),0)</f>
        <v>22500</v>
      </c>
      <c r="Y146" s="75">
        <f>IFERROR(VLOOKUP(C146,'PRICE LIST'!E:Z,17,0),0)</f>
        <v>22500</v>
      </c>
      <c r="Z146" s="75">
        <f>IFERROR(VLOOKUP(C146,'PRICE LIST'!E:Z,18,0),0)</f>
        <v>22500</v>
      </c>
      <c r="AA146" s="75">
        <f>IFERROR(VLOOKUP(C146,'PRICE LIST'!E:Z,19,0),0)</f>
        <v>22500</v>
      </c>
      <c r="AB146" s="180">
        <f t="shared" si="57"/>
        <v>1.4241768257946907</v>
      </c>
      <c r="AC146" s="180">
        <f t="shared" si="58"/>
        <v>1.4241768257946907</v>
      </c>
      <c r="AD146" s="180">
        <f t="shared" si="59"/>
        <v>1.4241768257946907</v>
      </c>
      <c r="AE146" s="180">
        <f t="shared" si="60"/>
        <v>1.4241768257946907</v>
      </c>
      <c r="AF146" s="180">
        <f t="shared" si="61"/>
        <v>1.4241768257946907</v>
      </c>
      <c r="AG146" s="180">
        <f t="shared" si="62"/>
        <v>1.4241768257946907</v>
      </c>
      <c r="AH146" s="180">
        <f t="shared" si="63"/>
        <v>1.4241768257946907</v>
      </c>
      <c r="AI146" s="180">
        <f t="shared" si="64"/>
        <v>1.4241768257946907</v>
      </c>
      <c r="AJ146" s="180">
        <f t="shared" si="65"/>
        <v>1.4241768257946907</v>
      </c>
      <c r="AK146" s="180">
        <f t="shared" si="66"/>
        <v>1.4241768257946907</v>
      </c>
      <c r="AL146" s="180">
        <f t="shared" si="67"/>
        <v>1.4241768257946907</v>
      </c>
      <c r="AM146" s="180">
        <f t="shared" si="68"/>
        <v>1.4241768257946907</v>
      </c>
      <c r="AN146" s="79"/>
      <c r="AO146" s="79">
        <v>3</v>
      </c>
      <c r="AP146" s="79"/>
      <c r="AQ146" s="79"/>
      <c r="AR146" s="79"/>
      <c r="AS146" s="79">
        <v>3</v>
      </c>
      <c r="AT146" s="79"/>
      <c r="AU146" s="79"/>
      <c r="AV146" s="79"/>
      <c r="AW146" s="79"/>
      <c r="AX146" s="79"/>
      <c r="AY146" s="79"/>
      <c r="AZ146" s="75">
        <f t="shared" si="69"/>
        <v>6</v>
      </c>
      <c r="BA146" s="77">
        <f t="shared" si="70"/>
        <v>0.5</v>
      </c>
      <c r="BB146" s="47"/>
      <c r="BC146" s="78">
        <f t="shared" si="71"/>
        <v>0</v>
      </c>
      <c r="BD146" s="78">
        <f t="shared" si="72"/>
        <v>4.2725304773840724</v>
      </c>
      <c r="BE146" s="78">
        <f t="shared" si="73"/>
        <v>0</v>
      </c>
      <c r="BF146" s="78">
        <f t="shared" si="74"/>
        <v>0</v>
      </c>
      <c r="BG146" s="78">
        <f t="shared" si="75"/>
        <v>0</v>
      </c>
      <c r="BH146" s="78">
        <f t="shared" si="76"/>
        <v>4.2725304773840724</v>
      </c>
      <c r="BI146" s="78">
        <f t="shared" si="77"/>
        <v>0</v>
      </c>
      <c r="BJ146" s="78">
        <f t="shared" si="78"/>
        <v>0</v>
      </c>
      <c r="BK146" s="78">
        <f t="shared" si="79"/>
        <v>0</v>
      </c>
      <c r="BL146" s="78">
        <f t="shared" si="80"/>
        <v>0</v>
      </c>
      <c r="BM146" s="78">
        <f t="shared" si="81"/>
        <v>0</v>
      </c>
      <c r="BN146" s="78">
        <f t="shared" si="82"/>
        <v>0</v>
      </c>
      <c r="BO146" s="78">
        <f t="shared" si="83"/>
        <v>8.5450609547681449</v>
      </c>
      <c r="BP146" s="78">
        <f t="shared" si="84"/>
        <v>0.71208841289734537</v>
      </c>
    </row>
    <row r="147" spans="1:68" s="918" customFormat="1">
      <c r="A147" s="79" t="s">
        <v>7127</v>
      </c>
      <c r="B147" s="74"/>
      <c r="C147" s="79" t="s">
        <v>15500</v>
      </c>
      <c r="D147" s="75" t="str">
        <f>INDEX('PRICE LIST'!$D:$D,MATCH(INSIDENTAL!C147,'PRICE LIST'!$E:$E,0))</f>
        <v>PERJALANAN DINAS</v>
      </c>
      <c r="E147" s="919" t="str">
        <f>IFERROR(VLOOKUP(C147,'PRICE LIST'!E:M,2,0),0)</f>
        <v>UANG MAKAN SIANG PD DALAM NEGERI (TRAVELLING &amp; MEETING) GOL V</v>
      </c>
      <c r="F147" s="187" t="s">
        <v>16775</v>
      </c>
      <c r="G147" s="79" t="s">
        <v>109</v>
      </c>
      <c r="H147" s="919" t="str">
        <f>IFERROR(IF(G147="FOH",VLOOKUP(C147,'PRICE LIST'!E:Z,20,0),IF(G147="OPEX",VLOOKUP(C147,'PRICE LIST'!E:Z,21,0),0)),0)</f>
        <v>FIX NON PPN</v>
      </c>
      <c r="I147" s="919" t="str">
        <f>IFERROR(IF(G147="FOH",VLOOKUP(H147,'PRICE LIST'!X:Z,3,0),IF(G147="OPEX",VLOOKUP(H147,'PRICE LIST'!Y:Z,2,0),0)),0)</f>
        <v>B</v>
      </c>
      <c r="J147" s="79" t="s">
        <v>34</v>
      </c>
      <c r="K147" s="79" t="s">
        <v>183</v>
      </c>
      <c r="L147" s="75" t="str">
        <f>IFERROR(VLOOKUP(K147,BS:BV,3,0),0)</f>
        <v>ALL</v>
      </c>
      <c r="M147" s="75" t="str">
        <f>IFERROR(VLOOKUP(K147,BS:BV,4,0),0)</f>
        <v>ALL</v>
      </c>
      <c r="N147" s="75" t="str">
        <f>IFERROR(VLOOKUP(C147,'PRICE LIST'!E:M,3,0),0)</f>
        <v>DAY</v>
      </c>
      <c r="O147" s="75" t="str">
        <f>IFERROR(VLOOKUP(C147,'PRICE LIST'!E:M,5,0),0)</f>
        <v>IDR</v>
      </c>
      <c r="P147" s="927">
        <f>IFERROR(VLOOKUP(C147,'PRICE LIST'!E:Z,8,0),0)</f>
        <v>30000</v>
      </c>
      <c r="Q147" s="75">
        <f>IFERROR(VLOOKUP(C147,'PRICE LIST'!E:Z,9,0),0)</f>
        <v>30000</v>
      </c>
      <c r="R147" s="75">
        <f>IFERROR(VLOOKUP(C147,'PRICE LIST'!E:Z,10,0),0)</f>
        <v>30000</v>
      </c>
      <c r="S147" s="75">
        <f>IFERROR(VLOOKUP(C147,'PRICE LIST'!E:Z,11,0),0)</f>
        <v>30000</v>
      </c>
      <c r="T147" s="75">
        <f>IFERROR(VLOOKUP(C147,'PRICE LIST'!E:Z,12,0),0)</f>
        <v>30000</v>
      </c>
      <c r="U147" s="75">
        <f>IFERROR(VLOOKUP(C147,'PRICE LIST'!E:Z,13,0),0)</f>
        <v>30000</v>
      </c>
      <c r="V147" s="75">
        <f>IFERROR(VLOOKUP(C147,'PRICE LIST'!E:Z,14,0),0)</f>
        <v>30000</v>
      </c>
      <c r="W147" s="75">
        <f>IFERROR(VLOOKUP(C147,'PRICE LIST'!E:Z,15,0),0)</f>
        <v>30000</v>
      </c>
      <c r="X147" s="75">
        <f>IFERROR(VLOOKUP(C147,'PRICE LIST'!E:Z,16,0),0)</f>
        <v>30000</v>
      </c>
      <c r="Y147" s="75">
        <f>IFERROR(VLOOKUP(C147,'PRICE LIST'!E:Z,17,0),0)</f>
        <v>30000</v>
      </c>
      <c r="Z147" s="75">
        <f>IFERROR(VLOOKUP(C147,'PRICE LIST'!E:Z,18,0),0)</f>
        <v>30000</v>
      </c>
      <c r="AA147" s="75">
        <f>IFERROR(VLOOKUP(C147,'PRICE LIST'!E:Z,19,0),0)</f>
        <v>30000</v>
      </c>
      <c r="AB147" s="180">
        <f t="shared" si="57"/>
        <v>1.8989024343929208</v>
      </c>
      <c r="AC147" s="180">
        <f t="shared" si="58"/>
        <v>1.8989024343929208</v>
      </c>
      <c r="AD147" s="180">
        <f t="shared" si="59"/>
        <v>1.8989024343929208</v>
      </c>
      <c r="AE147" s="180">
        <f t="shared" si="60"/>
        <v>1.8989024343929208</v>
      </c>
      <c r="AF147" s="180">
        <f t="shared" si="61"/>
        <v>1.8989024343929208</v>
      </c>
      <c r="AG147" s="180">
        <f t="shared" si="62"/>
        <v>1.8989024343929208</v>
      </c>
      <c r="AH147" s="180">
        <f t="shared" si="63"/>
        <v>1.8989024343929208</v>
      </c>
      <c r="AI147" s="180">
        <f t="shared" si="64"/>
        <v>1.8989024343929208</v>
      </c>
      <c r="AJ147" s="180">
        <f t="shared" si="65"/>
        <v>1.8989024343929208</v>
      </c>
      <c r="AK147" s="180">
        <f t="shared" si="66"/>
        <v>1.8989024343929208</v>
      </c>
      <c r="AL147" s="180">
        <f t="shared" si="67"/>
        <v>1.8989024343929208</v>
      </c>
      <c r="AM147" s="180">
        <f t="shared" si="68"/>
        <v>1.8989024343929208</v>
      </c>
      <c r="AN147" s="79"/>
      <c r="AO147" s="79">
        <v>3</v>
      </c>
      <c r="AP147" s="79"/>
      <c r="AQ147" s="79"/>
      <c r="AR147" s="79"/>
      <c r="AS147" s="79">
        <v>3</v>
      </c>
      <c r="AT147" s="79"/>
      <c r="AU147" s="79"/>
      <c r="AV147" s="79"/>
      <c r="AW147" s="79"/>
      <c r="AX147" s="79"/>
      <c r="AY147" s="79"/>
      <c r="AZ147" s="75">
        <f t="shared" si="69"/>
        <v>6</v>
      </c>
      <c r="BA147" s="77">
        <f t="shared" si="70"/>
        <v>0.5</v>
      </c>
      <c r="BB147" s="47"/>
      <c r="BC147" s="78">
        <f t="shared" si="71"/>
        <v>0</v>
      </c>
      <c r="BD147" s="78">
        <f t="shared" si="72"/>
        <v>5.6967073031787621</v>
      </c>
      <c r="BE147" s="78">
        <f t="shared" si="73"/>
        <v>0</v>
      </c>
      <c r="BF147" s="78">
        <f t="shared" si="74"/>
        <v>0</v>
      </c>
      <c r="BG147" s="78">
        <f t="shared" si="75"/>
        <v>0</v>
      </c>
      <c r="BH147" s="78">
        <f t="shared" si="76"/>
        <v>5.6967073031787621</v>
      </c>
      <c r="BI147" s="78">
        <f t="shared" si="77"/>
        <v>0</v>
      </c>
      <c r="BJ147" s="78">
        <f t="shared" si="78"/>
        <v>0</v>
      </c>
      <c r="BK147" s="78">
        <f t="shared" si="79"/>
        <v>0</v>
      </c>
      <c r="BL147" s="78">
        <f t="shared" si="80"/>
        <v>0</v>
      </c>
      <c r="BM147" s="78">
        <f t="shared" si="81"/>
        <v>0</v>
      </c>
      <c r="BN147" s="78">
        <f t="shared" si="82"/>
        <v>0</v>
      </c>
      <c r="BO147" s="78">
        <f t="shared" si="83"/>
        <v>11.393414606357524</v>
      </c>
      <c r="BP147" s="78">
        <f t="shared" si="84"/>
        <v>0.94945121719646031</v>
      </c>
    </row>
    <row r="148" spans="1:68" s="918" customFormat="1">
      <c r="A148" s="79" t="s">
        <v>7127</v>
      </c>
      <c r="B148" s="74"/>
      <c r="C148" s="79" t="s">
        <v>15502</v>
      </c>
      <c r="D148" s="75" t="str">
        <f>INDEX('PRICE LIST'!$D:$D,MATCH(INSIDENTAL!C148,'PRICE LIST'!$E:$E,0))</f>
        <v>PERJALANAN DINAS</v>
      </c>
      <c r="E148" s="919" t="str">
        <f>IFERROR(VLOOKUP(C148,'PRICE LIST'!E:M,2,0),0)</f>
        <v>UANG MAKAN MALAM PD DALAM NEGERI (TRAVELLING &amp; MEETING)  GOL V</v>
      </c>
      <c r="F148" s="187" t="s">
        <v>16775</v>
      </c>
      <c r="G148" s="79" t="s">
        <v>109</v>
      </c>
      <c r="H148" s="919" t="str">
        <f>IFERROR(IF(G148="FOH",VLOOKUP(C148,'PRICE LIST'!E:Z,20,0),IF(G148="OPEX",VLOOKUP(C148,'PRICE LIST'!E:Z,21,0),0)),0)</f>
        <v>FIX NON PPN</v>
      </c>
      <c r="I148" s="919" t="str">
        <f>IFERROR(IF(G148="FOH",VLOOKUP(H148,'PRICE LIST'!X:Z,3,0),IF(G148="OPEX",VLOOKUP(H148,'PRICE LIST'!Y:Z,2,0),0)),0)</f>
        <v>B</v>
      </c>
      <c r="J148" s="79" t="s">
        <v>34</v>
      </c>
      <c r="K148" s="79" t="s">
        <v>183</v>
      </c>
      <c r="L148" s="75" t="str">
        <f>IFERROR(VLOOKUP(K148,BS:BV,3,0),0)</f>
        <v>ALL</v>
      </c>
      <c r="M148" s="75" t="str">
        <f>IFERROR(VLOOKUP(K148,BS:BV,4,0),0)</f>
        <v>ALL</v>
      </c>
      <c r="N148" s="75" t="str">
        <f>IFERROR(VLOOKUP(C148,'PRICE LIST'!E:M,3,0),0)</f>
        <v>DAY</v>
      </c>
      <c r="O148" s="75" t="str">
        <f>IFERROR(VLOOKUP(C148,'PRICE LIST'!E:M,5,0),0)</f>
        <v>IDR</v>
      </c>
      <c r="P148" s="927">
        <f>IFERROR(VLOOKUP(C148,'PRICE LIST'!E:Z,8,0),0)</f>
        <v>30000</v>
      </c>
      <c r="Q148" s="75">
        <f>IFERROR(VLOOKUP(C148,'PRICE LIST'!E:Z,9,0),0)</f>
        <v>30000</v>
      </c>
      <c r="R148" s="75">
        <f>IFERROR(VLOOKUP(C148,'PRICE LIST'!E:Z,10,0),0)</f>
        <v>30000</v>
      </c>
      <c r="S148" s="75">
        <f>IFERROR(VLOOKUP(C148,'PRICE LIST'!E:Z,11,0),0)</f>
        <v>30000</v>
      </c>
      <c r="T148" s="75">
        <f>IFERROR(VLOOKUP(C148,'PRICE LIST'!E:Z,12,0),0)</f>
        <v>30000</v>
      </c>
      <c r="U148" s="75">
        <f>IFERROR(VLOOKUP(C148,'PRICE LIST'!E:Z,13,0),0)</f>
        <v>30000</v>
      </c>
      <c r="V148" s="75">
        <f>IFERROR(VLOOKUP(C148,'PRICE LIST'!E:Z,14,0),0)</f>
        <v>30000</v>
      </c>
      <c r="W148" s="75">
        <f>IFERROR(VLOOKUP(C148,'PRICE LIST'!E:Z,15,0),0)</f>
        <v>30000</v>
      </c>
      <c r="X148" s="75">
        <f>IFERROR(VLOOKUP(C148,'PRICE LIST'!E:Z,16,0),0)</f>
        <v>30000</v>
      </c>
      <c r="Y148" s="75">
        <f>IFERROR(VLOOKUP(C148,'PRICE LIST'!E:Z,17,0),0)</f>
        <v>30000</v>
      </c>
      <c r="Z148" s="75">
        <f>IFERROR(VLOOKUP(C148,'PRICE LIST'!E:Z,18,0),0)</f>
        <v>30000</v>
      </c>
      <c r="AA148" s="75">
        <f>IFERROR(VLOOKUP(C148,'PRICE LIST'!E:Z,19,0),0)</f>
        <v>30000</v>
      </c>
      <c r="AB148" s="180">
        <f t="shared" si="57"/>
        <v>1.8989024343929208</v>
      </c>
      <c r="AC148" s="180">
        <f t="shared" si="58"/>
        <v>1.8989024343929208</v>
      </c>
      <c r="AD148" s="180">
        <f t="shared" si="59"/>
        <v>1.8989024343929208</v>
      </c>
      <c r="AE148" s="180">
        <f t="shared" si="60"/>
        <v>1.8989024343929208</v>
      </c>
      <c r="AF148" s="180">
        <f t="shared" si="61"/>
        <v>1.8989024343929208</v>
      </c>
      <c r="AG148" s="180">
        <f t="shared" si="62"/>
        <v>1.8989024343929208</v>
      </c>
      <c r="AH148" s="180">
        <f t="shared" si="63"/>
        <v>1.8989024343929208</v>
      </c>
      <c r="AI148" s="180">
        <f t="shared" si="64"/>
        <v>1.8989024343929208</v>
      </c>
      <c r="AJ148" s="180">
        <f t="shared" si="65"/>
        <v>1.8989024343929208</v>
      </c>
      <c r="AK148" s="180">
        <f t="shared" si="66"/>
        <v>1.8989024343929208</v>
      </c>
      <c r="AL148" s="180">
        <f t="shared" si="67"/>
        <v>1.8989024343929208</v>
      </c>
      <c r="AM148" s="180">
        <f t="shared" si="68"/>
        <v>1.8989024343929208</v>
      </c>
      <c r="AN148" s="79"/>
      <c r="AO148" s="79">
        <v>6</v>
      </c>
      <c r="AP148" s="79"/>
      <c r="AQ148" s="79"/>
      <c r="AR148" s="79"/>
      <c r="AS148" s="79">
        <v>6</v>
      </c>
      <c r="AT148" s="79"/>
      <c r="AU148" s="79"/>
      <c r="AV148" s="79"/>
      <c r="AW148" s="79"/>
      <c r="AX148" s="79"/>
      <c r="AY148" s="79"/>
      <c r="AZ148" s="75">
        <f t="shared" si="69"/>
        <v>12</v>
      </c>
      <c r="BA148" s="77">
        <f t="shared" si="70"/>
        <v>1</v>
      </c>
      <c r="BB148" s="47"/>
      <c r="BC148" s="78">
        <f t="shared" si="71"/>
        <v>0</v>
      </c>
      <c r="BD148" s="78">
        <f t="shared" si="72"/>
        <v>11.393414606357524</v>
      </c>
      <c r="BE148" s="78">
        <f t="shared" si="73"/>
        <v>0</v>
      </c>
      <c r="BF148" s="78">
        <f t="shared" si="74"/>
        <v>0</v>
      </c>
      <c r="BG148" s="78">
        <f t="shared" si="75"/>
        <v>0</v>
      </c>
      <c r="BH148" s="78">
        <f t="shared" si="76"/>
        <v>11.393414606357524</v>
      </c>
      <c r="BI148" s="78">
        <f t="shared" si="77"/>
        <v>0</v>
      </c>
      <c r="BJ148" s="78">
        <f t="shared" si="78"/>
        <v>0</v>
      </c>
      <c r="BK148" s="78">
        <f t="shared" si="79"/>
        <v>0</v>
      </c>
      <c r="BL148" s="78">
        <f t="shared" si="80"/>
        <v>0</v>
      </c>
      <c r="BM148" s="78">
        <f t="shared" si="81"/>
        <v>0</v>
      </c>
      <c r="BN148" s="78">
        <f t="shared" si="82"/>
        <v>0</v>
      </c>
      <c r="BO148" s="78">
        <f t="shared" si="83"/>
        <v>22.786829212715048</v>
      </c>
      <c r="BP148" s="78">
        <f t="shared" si="84"/>
        <v>1.8989024343929206</v>
      </c>
    </row>
    <row r="149" spans="1:68" s="918" customFormat="1">
      <c r="A149" s="79" t="s">
        <v>7127</v>
      </c>
      <c r="B149" s="74"/>
      <c r="C149" s="79" t="s">
        <v>9553</v>
      </c>
      <c r="D149" s="75" t="str">
        <f>INDEX('PRICE LIST'!$D:$D,MATCH(INSIDENTAL!C149,'PRICE LIST'!$E:$E,0))</f>
        <v>PERJALANAN DINAS</v>
      </c>
      <c r="E149" s="919" t="str">
        <f>IFERROR(VLOOKUP(C149,'PRICE LIST'!E:M,2,0),0)</f>
        <v>HOTEL DALAM NEGERI (TRAVELING/MEETING) GOL V</v>
      </c>
      <c r="F149" s="187" t="s">
        <v>16775</v>
      </c>
      <c r="G149" s="79" t="s">
        <v>109</v>
      </c>
      <c r="H149" s="919" t="str">
        <f>IFERROR(IF(G149="FOH",VLOOKUP(C149,'PRICE LIST'!E:Z,20,0),IF(G149="OPEX",VLOOKUP(C149,'PRICE LIST'!E:Z,21,0),0)),0)</f>
        <v>FIX NON PPN</v>
      </c>
      <c r="I149" s="919" t="str">
        <f>IFERROR(IF(G149="FOH",VLOOKUP(H149,'PRICE LIST'!X:Z,3,0),IF(G149="OPEX",VLOOKUP(H149,'PRICE LIST'!Y:Z,2,0),0)),0)</f>
        <v>B</v>
      </c>
      <c r="J149" s="79" t="s">
        <v>34</v>
      </c>
      <c r="K149" s="79" t="s">
        <v>183</v>
      </c>
      <c r="L149" s="75" t="str">
        <f>IFERROR(VLOOKUP(K149,BS:BV,3,0),0)</f>
        <v>ALL</v>
      </c>
      <c r="M149" s="75" t="str">
        <f>IFERROR(VLOOKUP(K149,BS:BV,4,0),0)</f>
        <v>ALL</v>
      </c>
      <c r="N149" s="75" t="str">
        <f>IFERROR(VLOOKUP(C149,'PRICE LIST'!E:M,3,0),0)</f>
        <v>DAY</v>
      </c>
      <c r="O149" s="75" t="str">
        <f>IFERROR(VLOOKUP(C149,'PRICE LIST'!E:M,5,0),0)</f>
        <v>IDR</v>
      </c>
      <c r="P149" s="927">
        <f>IFERROR(VLOOKUP(C149,'PRICE LIST'!E:Z,8,0),0)</f>
        <v>1200000</v>
      </c>
      <c r="Q149" s="75">
        <f>IFERROR(VLOOKUP(C149,'PRICE LIST'!E:Z,9,0),0)</f>
        <v>1200000</v>
      </c>
      <c r="R149" s="75">
        <f>IFERROR(VLOOKUP(C149,'PRICE LIST'!E:Z,10,0),0)</f>
        <v>1200000</v>
      </c>
      <c r="S149" s="75">
        <f>IFERROR(VLOOKUP(C149,'PRICE LIST'!E:Z,11,0),0)</f>
        <v>1200000</v>
      </c>
      <c r="T149" s="75">
        <f>IFERROR(VLOOKUP(C149,'PRICE LIST'!E:Z,12,0),0)</f>
        <v>1200000</v>
      </c>
      <c r="U149" s="75">
        <f>IFERROR(VLOOKUP(C149,'PRICE LIST'!E:Z,13,0),0)</f>
        <v>1200000</v>
      </c>
      <c r="V149" s="75">
        <f>IFERROR(VLOOKUP(C149,'PRICE LIST'!E:Z,14,0),0)</f>
        <v>1200000</v>
      </c>
      <c r="W149" s="75">
        <f>IFERROR(VLOOKUP(C149,'PRICE LIST'!E:Z,15,0),0)</f>
        <v>1200000</v>
      </c>
      <c r="X149" s="75">
        <f>IFERROR(VLOOKUP(C149,'PRICE LIST'!E:Z,16,0),0)</f>
        <v>1200000</v>
      </c>
      <c r="Y149" s="75">
        <f>IFERROR(VLOOKUP(C149,'PRICE LIST'!E:Z,17,0),0)</f>
        <v>1200000</v>
      </c>
      <c r="Z149" s="75">
        <f>IFERROR(VLOOKUP(C149,'PRICE LIST'!E:Z,18,0),0)</f>
        <v>1200000</v>
      </c>
      <c r="AA149" s="75">
        <f>IFERROR(VLOOKUP(C149,'PRICE LIST'!E:Z,19,0),0)</f>
        <v>1200000</v>
      </c>
      <c r="AB149" s="180">
        <f t="shared" si="57"/>
        <v>75.956097375716837</v>
      </c>
      <c r="AC149" s="180">
        <f t="shared" si="58"/>
        <v>75.956097375716837</v>
      </c>
      <c r="AD149" s="180">
        <f t="shared" si="59"/>
        <v>75.956097375716837</v>
      </c>
      <c r="AE149" s="180">
        <f t="shared" si="60"/>
        <v>75.956097375716837</v>
      </c>
      <c r="AF149" s="180">
        <f t="shared" si="61"/>
        <v>75.956097375716837</v>
      </c>
      <c r="AG149" s="180">
        <f t="shared" si="62"/>
        <v>75.956097375716837</v>
      </c>
      <c r="AH149" s="180">
        <f t="shared" si="63"/>
        <v>75.956097375716837</v>
      </c>
      <c r="AI149" s="180">
        <f t="shared" si="64"/>
        <v>75.956097375716837</v>
      </c>
      <c r="AJ149" s="180">
        <f t="shared" si="65"/>
        <v>75.956097375716837</v>
      </c>
      <c r="AK149" s="180">
        <f t="shared" si="66"/>
        <v>75.956097375716837</v>
      </c>
      <c r="AL149" s="180">
        <f t="shared" si="67"/>
        <v>75.956097375716837</v>
      </c>
      <c r="AM149" s="180">
        <f t="shared" si="68"/>
        <v>75.956097375716837</v>
      </c>
      <c r="AN149" s="79"/>
      <c r="AO149" s="79">
        <v>6</v>
      </c>
      <c r="AP149" s="79"/>
      <c r="AQ149" s="79"/>
      <c r="AR149" s="79"/>
      <c r="AS149" s="79">
        <v>6</v>
      </c>
      <c r="AT149" s="79"/>
      <c r="AU149" s="79"/>
      <c r="AV149" s="79"/>
      <c r="AW149" s="79"/>
      <c r="AX149" s="79">
        <v>3</v>
      </c>
      <c r="AY149" s="79"/>
      <c r="AZ149" s="75">
        <f t="shared" si="69"/>
        <v>15</v>
      </c>
      <c r="BA149" s="77">
        <f t="shared" si="70"/>
        <v>1.25</v>
      </c>
      <c r="BB149" s="47"/>
      <c r="BC149" s="78">
        <f t="shared" si="71"/>
        <v>0</v>
      </c>
      <c r="BD149" s="78">
        <f t="shared" si="72"/>
        <v>455.73658425430102</v>
      </c>
      <c r="BE149" s="78">
        <f t="shared" si="73"/>
        <v>0</v>
      </c>
      <c r="BF149" s="78">
        <f t="shared" si="74"/>
        <v>0</v>
      </c>
      <c r="BG149" s="78">
        <f t="shared" si="75"/>
        <v>0</v>
      </c>
      <c r="BH149" s="78">
        <f t="shared" si="76"/>
        <v>455.73658425430102</v>
      </c>
      <c r="BI149" s="78">
        <f t="shared" si="77"/>
        <v>0</v>
      </c>
      <c r="BJ149" s="78">
        <f t="shared" si="78"/>
        <v>0</v>
      </c>
      <c r="BK149" s="78">
        <f t="shared" si="79"/>
        <v>0</v>
      </c>
      <c r="BL149" s="78">
        <f t="shared" si="80"/>
        <v>0</v>
      </c>
      <c r="BM149" s="78">
        <f t="shared" si="81"/>
        <v>227.86829212715051</v>
      </c>
      <c r="BN149" s="78">
        <f t="shared" si="82"/>
        <v>0</v>
      </c>
      <c r="BO149" s="78">
        <f t="shared" si="83"/>
        <v>1139.3414606357526</v>
      </c>
      <c r="BP149" s="78">
        <f t="shared" si="84"/>
        <v>94.945121719646053</v>
      </c>
    </row>
    <row r="150" spans="1:68" s="918" customFormat="1">
      <c r="A150" s="79" t="s">
        <v>7127</v>
      </c>
      <c r="B150" s="74"/>
      <c r="C150" s="79" t="s">
        <v>3947</v>
      </c>
      <c r="D150" s="75" t="str">
        <f>INDEX('PRICE LIST'!$D:$D,MATCH(INSIDENTAL!C150,'PRICE LIST'!$E:$E,0))</f>
        <v>RENTAL</v>
      </c>
      <c r="E150" s="919" t="str">
        <f>IFERROR(VLOOKUP(C150,'PRICE LIST'!E:M,2,0),0)</f>
        <v>SEWA MOBIL PERJALANAN DINAS</v>
      </c>
      <c r="F150" s="187" t="s">
        <v>16775</v>
      </c>
      <c r="G150" s="79" t="s">
        <v>109</v>
      </c>
      <c r="H150" s="919" t="str">
        <f>IFERROR(IF(G150="FOH",VLOOKUP(C150,'PRICE LIST'!E:Z,20,0),IF(G150="OPEX",VLOOKUP(C150,'PRICE LIST'!E:Z,21,0),0)),0)</f>
        <v>FIX NON PPN</v>
      </c>
      <c r="I150" s="919" t="str">
        <f>IFERROR(IF(G150="FOH",VLOOKUP(H150,'PRICE LIST'!X:Z,3,0),IF(G150="OPEX",VLOOKUP(H150,'PRICE LIST'!Y:Z,2,0),0)),0)</f>
        <v>B</v>
      </c>
      <c r="J150" s="79" t="s">
        <v>34</v>
      </c>
      <c r="K150" s="79" t="s">
        <v>183</v>
      </c>
      <c r="L150" s="75" t="str">
        <f>IFERROR(VLOOKUP(K150,BS:BV,3,0),0)</f>
        <v>ALL</v>
      </c>
      <c r="M150" s="75" t="str">
        <f>IFERROR(VLOOKUP(K150,BS:BV,4,0),0)</f>
        <v>ALL</v>
      </c>
      <c r="N150" s="75" t="str">
        <f>IFERROR(VLOOKUP(C150,'PRICE LIST'!E:M,3,0),0)</f>
        <v>UNIT</v>
      </c>
      <c r="O150" s="75" t="str">
        <f>IFERROR(VLOOKUP(C150,'PRICE LIST'!E:M,5,0),0)</f>
        <v>IDR</v>
      </c>
      <c r="P150" s="927">
        <f>IFERROR(VLOOKUP(C150,'PRICE LIST'!E:Z,8,0),0)</f>
        <v>5700000</v>
      </c>
      <c r="Q150" s="75">
        <f>IFERROR(VLOOKUP(C150,'PRICE LIST'!E:Z,9,0),0)</f>
        <v>5700000</v>
      </c>
      <c r="R150" s="75">
        <f>IFERROR(VLOOKUP(C150,'PRICE LIST'!E:Z,10,0),0)</f>
        <v>5700000</v>
      </c>
      <c r="S150" s="75">
        <f>IFERROR(VLOOKUP(C150,'PRICE LIST'!E:Z,11,0),0)</f>
        <v>5700000</v>
      </c>
      <c r="T150" s="75">
        <f>IFERROR(VLOOKUP(C150,'PRICE LIST'!E:Z,12,0),0)</f>
        <v>5700000</v>
      </c>
      <c r="U150" s="75">
        <f>IFERROR(VLOOKUP(C150,'PRICE LIST'!E:Z,13,0),0)</f>
        <v>5700000</v>
      </c>
      <c r="V150" s="75">
        <f>IFERROR(VLOOKUP(C150,'PRICE LIST'!E:Z,14,0),0)</f>
        <v>5700000</v>
      </c>
      <c r="W150" s="75">
        <f>IFERROR(VLOOKUP(C150,'PRICE LIST'!E:Z,15,0),0)</f>
        <v>5700000</v>
      </c>
      <c r="X150" s="75">
        <f>IFERROR(VLOOKUP(C150,'PRICE LIST'!E:Z,16,0),0)</f>
        <v>5700000</v>
      </c>
      <c r="Y150" s="75">
        <f>IFERROR(VLOOKUP(C150,'PRICE LIST'!E:Z,17,0),0)</f>
        <v>5700000</v>
      </c>
      <c r="Z150" s="75">
        <f>IFERROR(VLOOKUP(C150,'PRICE LIST'!E:Z,18,0),0)</f>
        <v>5700000</v>
      </c>
      <c r="AA150" s="75">
        <f>IFERROR(VLOOKUP(C150,'PRICE LIST'!E:Z,19,0),0)</f>
        <v>5700000</v>
      </c>
      <c r="AB150" s="180">
        <f t="shared" si="57"/>
        <v>360.79146253465495</v>
      </c>
      <c r="AC150" s="180">
        <f t="shared" si="58"/>
        <v>360.79146253465495</v>
      </c>
      <c r="AD150" s="180">
        <f t="shared" si="59"/>
        <v>360.79146253465495</v>
      </c>
      <c r="AE150" s="180">
        <f t="shared" si="60"/>
        <v>360.79146253465495</v>
      </c>
      <c r="AF150" s="180">
        <f t="shared" si="61"/>
        <v>360.79146253465495</v>
      </c>
      <c r="AG150" s="180">
        <f t="shared" si="62"/>
        <v>360.79146253465495</v>
      </c>
      <c r="AH150" s="180">
        <f t="shared" si="63"/>
        <v>360.79146253465495</v>
      </c>
      <c r="AI150" s="180">
        <f t="shared" si="64"/>
        <v>360.79146253465495</v>
      </c>
      <c r="AJ150" s="180">
        <f t="shared" si="65"/>
        <v>360.79146253465495</v>
      </c>
      <c r="AK150" s="180">
        <f t="shared" si="66"/>
        <v>360.79146253465495</v>
      </c>
      <c r="AL150" s="180">
        <f t="shared" si="67"/>
        <v>360.79146253465495</v>
      </c>
      <c r="AM150" s="180">
        <f t="shared" si="68"/>
        <v>360.79146253465495</v>
      </c>
      <c r="AN150" s="79"/>
      <c r="AO150" s="79"/>
      <c r="AP150" s="79"/>
      <c r="AQ150" s="79"/>
      <c r="AR150" s="79"/>
      <c r="AS150" s="79">
        <v>1</v>
      </c>
      <c r="AT150" s="79"/>
      <c r="AU150" s="79"/>
      <c r="AV150" s="79"/>
      <c r="AW150" s="79"/>
      <c r="AX150" s="79">
        <v>1</v>
      </c>
      <c r="AY150" s="79"/>
      <c r="AZ150" s="75">
        <f t="shared" si="69"/>
        <v>2</v>
      </c>
      <c r="BA150" s="77">
        <f t="shared" si="70"/>
        <v>0.16666666666666666</v>
      </c>
      <c r="BB150" s="47"/>
      <c r="BC150" s="78">
        <f t="shared" si="71"/>
        <v>0</v>
      </c>
      <c r="BD150" s="78">
        <f t="shared" si="72"/>
        <v>0</v>
      </c>
      <c r="BE150" s="78">
        <f t="shared" si="73"/>
        <v>0</v>
      </c>
      <c r="BF150" s="78">
        <f t="shared" si="74"/>
        <v>0</v>
      </c>
      <c r="BG150" s="78">
        <f t="shared" si="75"/>
        <v>0</v>
      </c>
      <c r="BH150" s="78">
        <f t="shared" si="76"/>
        <v>360.79146253465495</v>
      </c>
      <c r="BI150" s="78">
        <f t="shared" si="77"/>
        <v>0</v>
      </c>
      <c r="BJ150" s="78">
        <f t="shared" si="78"/>
        <v>0</v>
      </c>
      <c r="BK150" s="78">
        <f t="shared" si="79"/>
        <v>0</v>
      </c>
      <c r="BL150" s="78">
        <f t="shared" si="80"/>
        <v>0</v>
      </c>
      <c r="BM150" s="78">
        <f t="shared" si="81"/>
        <v>360.79146253465495</v>
      </c>
      <c r="BN150" s="78">
        <f t="shared" si="82"/>
        <v>0</v>
      </c>
      <c r="BO150" s="78">
        <f t="shared" si="83"/>
        <v>721.58292506930991</v>
      </c>
      <c r="BP150" s="78">
        <f t="shared" si="84"/>
        <v>60.131910422442495</v>
      </c>
    </row>
    <row r="151" spans="1:68" s="918" customFormat="1">
      <c r="A151" s="79" t="s">
        <v>7127</v>
      </c>
      <c r="B151" s="74"/>
      <c r="C151" s="79" t="s">
        <v>2687</v>
      </c>
      <c r="D151" s="75" t="str">
        <f>INDEX('PRICE LIST'!$D:$D,MATCH(INSIDENTAL!C151,'PRICE LIST'!$E:$E,0))</f>
        <v>ENTERTAIN</v>
      </c>
      <c r="E151" s="919" t="str">
        <f>IFERROR(VLOOKUP(C151,'PRICE LIST'!E:M,2,0),0)</f>
        <v>MAKAN SIANG</v>
      </c>
      <c r="F151" s="187" t="s">
        <v>13254</v>
      </c>
      <c r="G151" s="79" t="s">
        <v>109</v>
      </c>
      <c r="H151" s="919" t="str">
        <f>IFERROR(IF(G151="FOH",VLOOKUP(C151,'PRICE LIST'!E:Z,20,0),IF(G151="OPEX",VLOOKUP(C151,'PRICE LIST'!E:Z,21,0),0)),0)</f>
        <v>FIX NON PPN</v>
      </c>
      <c r="I151" s="919" t="str">
        <f>IFERROR(IF(G151="FOH",VLOOKUP(H151,'PRICE LIST'!X:Z,3,0),IF(G151="OPEX",VLOOKUP(H151,'PRICE LIST'!Y:Z,2,0),0)),0)</f>
        <v>B</v>
      </c>
      <c r="J151" s="79" t="s">
        <v>34</v>
      </c>
      <c r="K151" s="79" t="s">
        <v>183</v>
      </c>
      <c r="L151" s="75" t="str">
        <f>IFERROR(VLOOKUP(K151,BS:BV,3,0),0)</f>
        <v>ALL</v>
      </c>
      <c r="M151" s="75" t="str">
        <f>IFERROR(VLOOKUP(K151,BS:BV,4,0),0)</f>
        <v>ALL</v>
      </c>
      <c r="N151" s="75" t="str">
        <f>IFERROR(VLOOKUP(C151,'PRICE LIST'!E:M,3,0),0)</f>
        <v>MEAL</v>
      </c>
      <c r="O151" s="75" t="str">
        <f>IFERROR(VLOOKUP(C151,'PRICE LIST'!E:M,5,0),0)</f>
        <v>IDR</v>
      </c>
      <c r="P151" s="927">
        <f>IFERROR(VLOOKUP(C151,'PRICE LIST'!E:Z,8,0),0)</f>
        <v>50000</v>
      </c>
      <c r="Q151" s="75">
        <f>IFERROR(VLOOKUP(C151,'PRICE LIST'!E:Z,9,0),0)</f>
        <v>50000</v>
      </c>
      <c r="R151" s="75">
        <f>IFERROR(VLOOKUP(C151,'PRICE LIST'!E:Z,10,0),0)</f>
        <v>50000</v>
      </c>
      <c r="S151" s="75">
        <f>IFERROR(VLOOKUP(C151,'PRICE LIST'!E:Z,11,0),0)</f>
        <v>50000</v>
      </c>
      <c r="T151" s="75">
        <f>IFERROR(VLOOKUP(C151,'PRICE LIST'!E:Z,12,0),0)</f>
        <v>50000</v>
      </c>
      <c r="U151" s="75">
        <f>IFERROR(VLOOKUP(C151,'PRICE LIST'!E:Z,13,0),0)</f>
        <v>50000</v>
      </c>
      <c r="V151" s="75">
        <f>IFERROR(VLOOKUP(C151,'PRICE LIST'!E:Z,14,0),0)</f>
        <v>50000</v>
      </c>
      <c r="W151" s="75">
        <f>IFERROR(VLOOKUP(C151,'PRICE LIST'!E:Z,15,0),0)</f>
        <v>50000</v>
      </c>
      <c r="X151" s="75">
        <f>IFERROR(VLOOKUP(C151,'PRICE LIST'!E:Z,16,0),0)</f>
        <v>50000</v>
      </c>
      <c r="Y151" s="75">
        <f>IFERROR(VLOOKUP(C151,'PRICE LIST'!E:Z,17,0),0)</f>
        <v>50000</v>
      </c>
      <c r="Z151" s="75">
        <f>IFERROR(VLOOKUP(C151,'PRICE LIST'!E:Z,18,0),0)</f>
        <v>50000</v>
      </c>
      <c r="AA151" s="75">
        <f>IFERROR(VLOOKUP(C151,'PRICE LIST'!E:Z,19,0),0)</f>
        <v>50000</v>
      </c>
      <c r="AB151" s="180">
        <f t="shared" si="57"/>
        <v>3.1648373906548679</v>
      </c>
      <c r="AC151" s="180">
        <f t="shared" si="58"/>
        <v>3.1648373906548679</v>
      </c>
      <c r="AD151" s="180">
        <f t="shared" si="59"/>
        <v>3.1648373906548679</v>
      </c>
      <c r="AE151" s="180">
        <f t="shared" si="60"/>
        <v>3.1648373906548679</v>
      </c>
      <c r="AF151" s="180">
        <f t="shared" si="61"/>
        <v>3.1648373906548679</v>
      </c>
      <c r="AG151" s="180">
        <f t="shared" si="62"/>
        <v>3.1648373906548679</v>
      </c>
      <c r="AH151" s="180">
        <f t="shared" si="63"/>
        <v>3.1648373906548679</v>
      </c>
      <c r="AI151" s="180">
        <f t="shared" si="64"/>
        <v>3.1648373906548679</v>
      </c>
      <c r="AJ151" s="180">
        <f t="shared" si="65"/>
        <v>3.1648373906548679</v>
      </c>
      <c r="AK151" s="180">
        <f t="shared" si="66"/>
        <v>3.1648373906548679</v>
      </c>
      <c r="AL151" s="180">
        <f t="shared" si="67"/>
        <v>3.1648373906548679</v>
      </c>
      <c r="AM151" s="180">
        <f t="shared" si="68"/>
        <v>3.1648373906548679</v>
      </c>
      <c r="AN151" s="79"/>
      <c r="AO151" s="79"/>
      <c r="AP151" s="79"/>
      <c r="AQ151" s="79"/>
      <c r="AR151" s="79"/>
      <c r="AS151" s="79"/>
      <c r="AT151" s="79"/>
      <c r="AU151" s="79"/>
      <c r="AV151" s="79">
        <v>60</v>
      </c>
      <c r="AW151" s="79"/>
      <c r="AX151" s="79"/>
      <c r="AY151" s="79"/>
      <c r="AZ151" s="75">
        <f t="shared" si="69"/>
        <v>60</v>
      </c>
      <c r="BA151" s="77">
        <f t="shared" si="70"/>
        <v>5</v>
      </c>
      <c r="BB151" s="47"/>
      <c r="BC151" s="78">
        <f t="shared" si="71"/>
        <v>0</v>
      </c>
      <c r="BD151" s="78">
        <f t="shared" si="72"/>
        <v>0</v>
      </c>
      <c r="BE151" s="78">
        <f t="shared" si="73"/>
        <v>0</v>
      </c>
      <c r="BF151" s="78">
        <f t="shared" si="74"/>
        <v>0</v>
      </c>
      <c r="BG151" s="78">
        <f t="shared" si="75"/>
        <v>0</v>
      </c>
      <c r="BH151" s="78">
        <f t="shared" si="76"/>
        <v>0</v>
      </c>
      <c r="BI151" s="78">
        <f t="shared" si="77"/>
        <v>0</v>
      </c>
      <c r="BJ151" s="78">
        <f t="shared" si="78"/>
        <v>0</v>
      </c>
      <c r="BK151" s="78">
        <f t="shared" si="79"/>
        <v>189.89024343929208</v>
      </c>
      <c r="BL151" s="78">
        <f t="shared" si="80"/>
        <v>0</v>
      </c>
      <c r="BM151" s="78">
        <f t="shared" si="81"/>
        <v>0</v>
      </c>
      <c r="BN151" s="78">
        <f t="shared" si="82"/>
        <v>0</v>
      </c>
      <c r="BO151" s="78">
        <f t="shared" si="83"/>
        <v>189.89024343929208</v>
      </c>
      <c r="BP151" s="78">
        <f t="shared" si="84"/>
        <v>15.82418695327434</v>
      </c>
    </row>
    <row r="152" spans="1:68">
      <c r="A152" s="79" t="s">
        <v>7127</v>
      </c>
      <c r="B152" s="74"/>
      <c r="C152" s="79" t="s">
        <v>2689</v>
      </c>
      <c r="D152" s="75" t="str">
        <f>INDEX('PRICE LIST'!$D:$D,MATCH(INSIDENTAL!C152,'PRICE LIST'!$E:$E,0))</f>
        <v>ENTERTAIN</v>
      </c>
      <c r="E152" s="919" t="str">
        <f>IFERROR(VLOOKUP(C152,'PRICE LIST'!E:M,2,0),0)</f>
        <v>MAKAN MALAM</v>
      </c>
      <c r="F152" s="187" t="s">
        <v>13253</v>
      </c>
      <c r="G152" s="79" t="s">
        <v>109</v>
      </c>
      <c r="H152" s="919" t="str">
        <f>IFERROR(IF(G152="FOH",VLOOKUP(C152,'PRICE LIST'!E:Z,20,0),IF(G152="OPEX",VLOOKUP(C152,'PRICE LIST'!E:Z,21,0),0)),0)</f>
        <v>FIX NON PPN</v>
      </c>
      <c r="I152" s="919" t="str">
        <f>IFERROR(IF(G152="FOH",VLOOKUP(H152,'PRICE LIST'!X:Z,3,0),IF(G152="OPEX",VLOOKUP(H152,'PRICE LIST'!Y:Z,2,0),0)),0)</f>
        <v>B</v>
      </c>
      <c r="J152" s="79" t="s">
        <v>34</v>
      </c>
      <c r="K152" s="79" t="s">
        <v>183</v>
      </c>
      <c r="L152" s="75" t="str">
        <f>IFERROR(VLOOKUP(K152,BS:BV,3,0),0)</f>
        <v>ALL</v>
      </c>
      <c r="M152" s="75" t="str">
        <f>IFERROR(VLOOKUP(K152,BS:BV,4,0),0)</f>
        <v>ALL</v>
      </c>
      <c r="N152" s="75" t="str">
        <f>IFERROR(VLOOKUP(C152,'PRICE LIST'!E:M,3,0),0)</f>
        <v>MEAL</v>
      </c>
      <c r="O152" s="75" t="str">
        <f>IFERROR(VLOOKUP(C152,'PRICE LIST'!E:M,5,0),0)</f>
        <v>IDR</v>
      </c>
      <c r="P152" s="927">
        <f>IFERROR(VLOOKUP(C152,'PRICE LIST'!E:Z,8,0),0)</f>
        <v>150000</v>
      </c>
      <c r="Q152" s="75">
        <f>IFERROR(VLOOKUP(C152,'PRICE LIST'!E:Z,9,0),0)</f>
        <v>150000</v>
      </c>
      <c r="R152" s="75">
        <f>IFERROR(VLOOKUP(C152,'PRICE LIST'!E:Z,10,0),0)</f>
        <v>150000</v>
      </c>
      <c r="S152" s="75">
        <f>IFERROR(VLOOKUP(C152,'PRICE LIST'!E:Z,11,0),0)</f>
        <v>150000</v>
      </c>
      <c r="T152" s="75">
        <f>IFERROR(VLOOKUP(C152,'PRICE LIST'!E:Z,12,0),0)</f>
        <v>150000</v>
      </c>
      <c r="U152" s="75">
        <f>IFERROR(VLOOKUP(C152,'PRICE LIST'!E:Z,13,0),0)</f>
        <v>150000</v>
      </c>
      <c r="V152" s="75">
        <f>IFERROR(VLOOKUP(C152,'PRICE LIST'!E:Z,14,0),0)</f>
        <v>150000</v>
      </c>
      <c r="W152" s="75">
        <f>IFERROR(VLOOKUP(C152,'PRICE LIST'!E:Z,15,0),0)</f>
        <v>150000</v>
      </c>
      <c r="X152" s="75">
        <f>IFERROR(VLOOKUP(C152,'PRICE LIST'!E:Z,16,0),0)</f>
        <v>150000</v>
      </c>
      <c r="Y152" s="75">
        <f>IFERROR(VLOOKUP(C152,'PRICE LIST'!E:Z,17,0),0)</f>
        <v>150000</v>
      </c>
      <c r="Z152" s="75">
        <f>IFERROR(VLOOKUP(C152,'PRICE LIST'!E:Z,18,0),0)</f>
        <v>150000</v>
      </c>
      <c r="AA152" s="75">
        <f>IFERROR(VLOOKUP(C152,'PRICE LIST'!E:Z,19,0),0)</f>
        <v>150000</v>
      </c>
      <c r="AB152" s="180">
        <f t="shared" si="57"/>
        <v>9.4945121719646046</v>
      </c>
      <c r="AC152" s="180">
        <f t="shared" si="58"/>
        <v>9.4945121719646046</v>
      </c>
      <c r="AD152" s="180">
        <f t="shared" si="59"/>
        <v>9.4945121719646046</v>
      </c>
      <c r="AE152" s="180">
        <f t="shared" si="60"/>
        <v>9.4945121719646046</v>
      </c>
      <c r="AF152" s="180">
        <f t="shared" si="61"/>
        <v>9.4945121719646046</v>
      </c>
      <c r="AG152" s="180">
        <f t="shared" si="62"/>
        <v>9.4945121719646046</v>
      </c>
      <c r="AH152" s="180">
        <f t="shared" si="63"/>
        <v>9.4945121719646046</v>
      </c>
      <c r="AI152" s="180">
        <f t="shared" si="64"/>
        <v>9.4945121719646046</v>
      </c>
      <c r="AJ152" s="180">
        <f t="shared" si="65"/>
        <v>9.4945121719646046</v>
      </c>
      <c r="AK152" s="180">
        <f t="shared" si="66"/>
        <v>9.4945121719646046</v>
      </c>
      <c r="AL152" s="180">
        <f t="shared" si="67"/>
        <v>9.4945121719646046</v>
      </c>
      <c r="AM152" s="180">
        <f t="shared" si="68"/>
        <v>9.4945121719646046</v>
      </c>
      <c r="AN152" s="79"/>
      <c r="AO152" s="79"/>
      <c r="AP152" s="79"/>
      <c r="AQ152" s="79"/>
      <c r="AR152" s="79"/>
      <c r="AS152" s="79"/>
      <c r="AT152" s="79"/>
      <c r="AU152" s="79"/>
      <c r="AV152" s="79">
        <v>12</v>
      </c>
      <c r="AW152" s="79"/>
      <c r="AX152" s="79"/>
      <c r="AY152" s="79"/>
      <c r="AZ152" s="75">
        <f t="shared" si="69"/>
        <v>12</v>
      </c>
      <c r="BA152" s="77">
        <f t="shared" si="70"/>
        <v>1</v>
      </c>
      <c r="BB152" s="47"/>
      <c r="BC152" s="78">
        <f t="shared" si="71"/>
        <v>0</v>
      </c>
      <c r="BD152" s="78">
        <f t="shared" si="72"/>
        <v>0</v>
      </c>
      <c r="BE152" s="78">
        <f t="shared" si="73"/>
        <v>0</v>
      </c>
      <c r="BF152" s="78">
        <f t="shared" si="74"/>
        <v>0</v>
      </c>
      <c r="BG152" s="78">
        <f t="shared" si="75"/>
        <v>0</v>
      </c>
      <c r="BH152" s="78">
        <f t="shared" si="76"/>
        <v>0</v>
      </c>
      <c r="BI152" s="78">
        <f t="shared" si="77"/>
        <v>0</v>
      </c>
      <c r="BJ152" s="78">
        <f t="shared" si="78"/>
        <v>0</v>
      </c>
      <c r="BK152" s="78">
        <f t="shared" si="79"/>
        <v>113.93414606357526</v>
      </c>
      <c r="BL152" s="78">
        <f t="shared" si="80"/>
        <v>0</v>
      </c>
      <c r="BM152" s="78">
        <f t="shared" si="81"/>
        <v>0</v>
      </c>
      <c r="BN152" s="78">
        <f t="shared" si="82"/>
        <v>0</v>
      </c>
      <c r="BO152" s="78">
        <f t="shared" si="83"/>
        <v>113.93414606357526</v>
      </c>
      <c r="BP152" s="78">
        <f t="shared" si="84"/>
        <v>9.4945121719646046</v>
      </c>
    </row>
    <row r="153" spans="1:68">
      <c r="A153" s="79" t="s">
        <v>7127</v>
      </c>
      <c r="B153" s="74"/>
      <c r="C153" s="79" t="s">
        <v>2687</v>
      </c>
      <c r="D153" s="75" t="str">
        <f>INDEX('PRICE LIST'!$D:$D,MATCH(INSIDENTAL!C153,'PRICE LIST'!$E:$E,0))</f>
        <v>ENTERTAIN</v>
      </c>
      <c r="E153" s="919" t="str">
        <f>IFERROR(VLOOKUP(C153,'PRICE LIST'!E:M,2,0),0)</f>
        <v>MAKAN SIANG</v>
      </c>
      <c r="F153" s="187" t="s">
        <v>13340</v>
      </c>
      <c r="G153" s="79" t="s">
        <v>109</v>
      </c>
      <c r="H153" s="919" t="str">
        <f>IFERROR(IF(G153="FOH",VLOOKUP(C153,'PRICE LIST'!E:Z,20,0),IF(G153="OPEX",VLOOKUP(C153,'PRICE LIST'!E:Z,21,0),0)),0)</f>
        <v>FIX NON PPN</v>
      </c>
      <c r="I153" s="919" t="str">
        <f>IFERROR(IF(G153="FOH",VLOOKUP(H153,'PRICE LIST'!X:Z,3,0),IF(G153="OPEX",VLOOKUP(H153,'PRICE LIST'!Y:Z,2,0),0)),0)</f>
        <v>B</v>
      </c>
      <c r="J153" s="79" t="s">
        <v>34</v>
      </c>
      <c r="K153" s="79" t="s">
        <v>183</v>
      </c>
      <c r="L153" s="75" t="str">
        <f>IFERROR(VLOOKUP(K153,BS:BV,3,0),0)</f>
        <v>ALL</v>
      </c>
      <c r="M153" s="75" t="str">
        <f>IFERROR(VLOOKUP(K153,BS:BV,4,0),0)</f>
        <v>ALL</v>
      </c>
      <c r="N153" s="75" t="str">
        <f>IFERROR(VLOOKUP(C153,'PRICE LIST'!E:M,3,0),0)</f>
        <v>MEAL</v>
      </c>
      <c r="O153" s="75" t="str">
        <f>IFERROR(VLOOKUP(C153,'PRICE LIST'!E:M,5,0),0)</f>
        <v>IDR</v>
      </c>
      <c r="P153" s="927">
        <f>IFERROR(VLOOKUP(C153,'PRICE LIST'!E:Z,8,0),0)</f>
        <v>50000</v>
      </c>
      <c r="Q153" s="75">
        <f>IFERROR(VLOOKUP(C153,'PRICE LIST'!E:Z,9,0),0)</f>
        <v>50000</v>
      </c>
      <c r="R153" s="75">
        <f>IFERROR(VLOOKUP(C153,'PRICE LIST'!E:Z,10,0),0)</f>
        <v>50000</v>
      </c>
      <c r="S153" s="75">
        <f>IFERROR(VLOOKUP(C153,'PRICE LIST'!E:Z,11,0),0)</f>
        <v>50000</v>
      </c>
      <c r="T153" s="75">
        <f>IFERROR(VLOOKUP(C153,'PRICE LIST'!E:Z,12,0),0)</f>
        <v>50000</v>
      </c>
      <c r="U153" s="75">
        <f>IFERROR(VLOOKUP(C153,'PRICE LIST'!E:Z,13,0),0)</f>
        <v>50000</v>
      </c>
      <c r="V153" s="75">
        <f>IFERROR(VLOOKUP(C153,'PRICE LIST'!E:Z,14,0),0)</f>
        <v>50000</v>
      </c>
      <c r="W153" s="75">
        <f>IFERROR(VLOOKUP(C153,'PRICE LIST'!E:Z,15,0),0)</f>
        <v>50000</v>
      </c>
      <c r="X153" s="75">
        <f>IFERROR(VLOOKUP(C153,'PRICE LIST'!E:Z,16,0),0)</f>
        <v>50000</v>
      </c>
      <c r="Y153" s="75">
        <f>IFERROR(VLOOKUP(C153,'PRICE LIST'!E:Z,17,0),0)</f>
        <v>50000</v>
      </c>
      <c r="Z153" s="75">
        <f>IFERROR(VLOOKUP(C153,'PRICE LIST'!E:Z,18,0),0)</f>
        <v>50000</v>
      </c>
      <c r="AA153" s="75">
        <f>IFERROR(VLOOKUP(C153,'PRICE LIST'!E:Z,19,0),0)</f>
        <v>50000</v>
      </c>
      <c r="AB153" s="180">
        <f t="shared" si="57"/>
        <v>3.1648373906548679</v>
      </c>
      <c r="AC153" s="180">
        <f t="shared" si="58"/>
        <v>3.1648373906548679</v>
      </c>
      <c r="AD153" s="180">
        <f t="shared" si="59"/>
        <v>3.1648373906548679</v>
      </c>
      <c r="AE153" s="180">
        <f t="shared" si="60"/>
        <v>3.1648373906548679</v>
      </c>
      <c r="AF153" s="180">
        <f t="shared" si="61"/>
        <v>3.1648373906548679</v>
      </c>
      <c r="AG153" s="180">
        <f t="shared" si="62"/>
        <v>3.1648373906548679</v>
      </c>
      <c r="AH153" s="180">
        <f t="shared" si="63"/>
        <v>3.1648373906548679</v>
      </c>
      <c r="AI153" s="180">
        <f t="shared" si="64"/>
        <v>3.1648373906548679</v>
      </c>
      <c r="AJ153" s="180">
        <f t="shared" si="65"/>
        <v>3.1648373906548679</v>
      </c>
      <c r="AK153" s="180">
        <f t="shared" si="66"/>
        <v>3.1648373906548679</v>
      </c>
      <c r="AL153" s="180">
        <f t="shared" si="67"/>
        <v>3.1648373906548679</v>
      </c>
      <c r="AM153" s="180">
        <f t="shared" si="68"/>
        <v>3.1648373906548679</v>
      </c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>
        <v>44</v>
      </c>
      <c r="AY153" s="79"/>
      <c r="AZ153" s="75">
        <f t="shared" si="69"/>
        <v>44</v>
      </c>
      <c r="BA153" s="77">
        <f t="shared" si="70"/>
        <v>3.6666666666666665</v>
      </c>
      <c r="BB153" s="47"/>
      <c r="BC153" s="78">
        <f t="shared" si="71"/>
        <v>0</v>
      </c>
      <c r="BD153" s="78">
        <f t="shared" si="72"/>
        <v>0</v>
      </c>
      <c r="BE153" s="78">
        <f t="shared" si="73"/>
        <v>0</v>
      </c>
      <c r="BF153" s="78">
        <f t="shared" si="74"/>
        <v>0</v>
      </c>
      <c r="BG153" s="78">
        <f t="shared" si="75"/>
        <v>0</v>
      </c>
      <c r="BH153" s="78">
        <f t="shared" si="76"/>
        <v>0</v>
      </c>
      <c r="BI153" s="78">
        <f t="shared" si="77"/>
        <v>0</v>
      </c>
      <c r="BJ153" s="78">
        <f t="shared" si="78"/>
        <v>0</v>
      </c>
      <c r="BK153" s="78">
        <f t="shared" si="79"/>
        <v>0</v>
      </c>
      <c r="BL153" s="78">
        <f t="shared" si="80"/>
        <v>0</v>
      </c>
      <c r="BM153" s="78">
        <f t="shared" si="81"/>
        <v>139.25284518881418</v>
      </c>
      <c r="BN153" s="78">
        <f t="shared" si="82"/>
        <v>0</v>
      </c>
      <c r="BO153" s="78">
        <f t="shared" si="83"/>
        <v>139.25284518881418</v>
      </c>
      <c r="BP153" s="78">
        <f t="shared" si="84"/>
        <v>11.604403765734515</v>
      </c>
    </row>
    <row r="154" spans="1:68">
      <c r="A154" s="79" t="s">
        <v>7127</v>
      </c>
      <c r="B154" s="74"/>
      <c r="C154" s="79" t="s">
        <v>2689</v>
      </c>
      <c r="D154" s="75" t="str">
        <f>INDEX('PRICE LIST'!$D:$D,MATCH(INSIDENTAL!C154,'PRICE LIST'!$E:$E,0))</f>
        <v>ENTERTAIN</v>
      </c>
      <c r="E154" s="919" t="str">
        <f>IFERROR(VLOOKUP(C154,'PRICE LIST'!E:M,2,0),0)</f>
        <v>MAKAN MALAM</v>
      </c>
      <c r="F154" s="187" t="s">
        <v>13340</v>
      </c>
      <c r="G154" s="79" t="s">
        <v>109</v>
      </c>
      <c r="H154" s="919" t="str">
        <f>IFERROR(IF(G154="FOH",VLOOKUP(C154,'PRICE LIST'!E:Z,20,0),IF(G154="OPEX",VLOOKUP(C154,'PRICE LIST'!E:Z,21,0),0)),0)</f>
        <v>FIX NON PPN</v>
      </c>
      <c r="I154" s="919" t="str">
        <f>IFERROR(IF(G154="FOH",VLOOKUP(H154,'PRICE LIST'!X:Z,3,0),IF(G154="OPEX",VLOOKUP(H154,'PRICE LIST'!Y:Z,2,0),0)),0)</f>
        <v>B</v>
      </c>
      <c r="J154" s="79" t="s">
        <v>34</v>
      </c>
      <c r="K154" s="79" t="s">
        <v>183</v>
      </c>
      <c r="L154" s="75" t="str">
        <f>IFERROR(VLOOKUP(K154,BS:BV,3,0),0)</f>
        <v>ALL</v>
      </c>
      <c r="M154" s="75" t="str">
        <f>IFERROR(VLOOKUP(K154,BS:BV,4,0),0)</f>
        <v>ALL</v>
      </c>
      <c r="N154" s="75" t="str">
        <f>IFERROR(VLOOKUP(C154,'PRICE LIST'!E:M,3,0),0)</f>
        <v>MEAL</v>
      </c>
      <c r="O154" s="75" t="str">
        <f>IFERROR(VLOOKUP(C154,'PRICE LIST'!E:M,5,0),0)</f>
        <v>IDR</v>
      </c>
      <c r="P154" s="927">
        <f>IFERROR(VLOOKUP(C154,'PRICE LIST'!E:Z,8,0),0)</f>
        <v>150000</v>
      </c>
      <c r="Q154" s="75">
        <f>IFERROR(VLOOKUP(C154,'PRICE LIST'!E:Z,9,0),0)</f>
        <v>150000</v>
      </c>
      <c r="R154" s="75">
        <f>IFERROR(VLOOKUP(C154,'PRICE LIST'!E:Z,10,0),0)</f>
        <v>150000</v>
      </c>
      <c r="S154" s="75">
        <f>IFERROR(VLOOKUP(C154,'PRICE LIST'!E:Z,11,0),0)</f>
        <v>150000</v>
      </c>
      <c r="T154" s="75">
        <f>IFERROR(VLOOKUP(C154,'PRICE LIST'!E:Z,12,0),0)</f>
        <v>150000</v>
      </c>
      <c r="U154" s="75">
        <f>IFERROR(VLOOKUP(C154,'PRICE LIST'!E:Z,13,0),0)</f>
        <v>150000</v>
      </c>
      <c r="V154" s="75">
        <f>IFERROR(VLOOKUP(C154,'PRICE LIST'!E:Z,14,0),0)</f>
        <v>150000</v>
      </c>
      <c r="W154" s="75">
        <f>IFERROR(VLOOKUP(C154,'PRICE LIST'!E:Z,15,0),0)</f>
        <v>150000</v>
      </c>
      <c r="X154" s="75">
        <f>IFERROR(VLOOKUP(C154,'PRICE LIST'!E:Z,16,0),0)</f>
        <v>150000</v>
      </c>
      <c r="Y154" s="75">
        <f>IFERROR(VLOOKUP(C154,'PRICE LIST'!E:Z,17,0),0)</f>
        <v>150000</v>
      </c>
      <c r="Z154" s="75">
        <f>IFERROR(VLOOKUP(C154,'PRICE LIST'!E:Z,18,0),0)</f>
        <v>150000</v>
      </c>
      <c r="AA154" s="75">
        <f>IFERROR(VLOOKUP(C154,'PRICE LIST'!E:Z,19,0),0)</f>
        <v>150000</v>
      </c>
      <c r="AB154" s="180">
        <f t="shared" si="57"/>
        <v>9.4945121719646046</v>
      </c>
      <c r="AC154" s="180">
        <f t="shared" si="58"/>
        <v>9.4945121719646046</v>
      </c>
      <c r="AD154" s="180">
        <f t="shared" si="59"/>
        <v>9.4945121719646046</v>
      </c>
      <c r="AE154" s="180">
        <f t="shared" si="60"/>
        <v>9.4945121719646046</v>
      </c>
      <c r="AF154" s="180">
        <f t="shared" si="61"/>
        <v>9.4945121719646046</v>
      </c>
      <c r="AG154" s="180">
        <f t="shared" si="62"/>
        <v>9.4945121719646046</v>
      </c>
      <c r="AH154" s="180">
        <f t="shared" si="63"/>
        <v>9.4945121719646046</v>
      </c>
      <c r="AI154" s="180">
        <f t="shared" si="64"/>
        <v>9.4945121719646046</v>
      </c>
      <c r="AJ154" s="180">
        <f t="shared" si="65"/>
        <v>9.4945121719646046</v>
      </c>
      <c r="AK154" s="180">
        <f t="shared" si="66"/>
        <v>9.4945121719646046</v>
      </c>
      <c r="AL154" s="180">
        <f t="shared" si="67"/>
        <v>9.4945121719646046</v>
      </c>
      <c r="AM154" s="180">
        <f t="shared" si="68"/>
        <v>9.4945121719646046</v>
      </c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>
        <v>44</v>
      </c>
      <c r="AY154" s="79"/>
      <c r="AZ154" s="75">
        <f t="shared" si="69"/>
        <v>44</v>
      </c>
      <c r="BA154" s="77">
        <f t="shared" si="70"/>
        <v>3.6666666666666665</v>
      </c>
      <c r="BB154" s="47"/>
      <c r="BC154" s="78">
        <f t="shared" si="71"/>
        <v>0</v>
      </c>
      <c r="BD154" s="78">
        <f t="shared" si="72"/>
        <v>0</v>
      </c>
      <c r="BE154" s="78">
        <f t="shared" si="73"/>
        <v>0</v>
      </c>
      <c r="BF154" s="78">
        <f t="shared" si="74"/>
        <v>0</v>
      </c>
      <c r="BG154" s="78">
        <f t="shared" si="75"/>
        <v>0</v>
      </c>
      <c r="BH154" s="78">
        <f t="shared" si="76"/>
        <v>0</v>
      </c>
      <c r="BI154" s="78">
        <f t="shared" si="77"/>
        <v>0</v>
      </c>
      <c r="BJ154" s="78">
        <f t="shared" si="78"/>
        <v>0</v>
      </c>
      <c r="BK154" s="78">
        <f t="shared" si="79"/>
        <v>0</v>
      </c>
      <c r="BL154" s="78">
        <f t="shared" si="80"/>
        <v>0</v>
      </c>
      <c r="BM154" s="78">
        <f t="shared" si="81"/>
        <v>417.75853556644262</v>
      </c>
      <c r="BN154" s="78">
        <f t="shared" si="82"/>
        <v>0</v>
      </c>
      <c r="BO154" s="78">
        <f t="shared" si="83"/>
        <v>417.75853556644262</v>
      </c>
      <c r="BP154" s="78">
        <f t="shared" si="84"/>
        <v>34.813211297203551</v>
      </c>
    </row>
    <row r="155" spans="1:68">
      <c r="A155" s="79" t="s">
        <v>7127</v>
      </c>
      <c r="B155" s="74"/>
      <c r="C155" s="79" t="s">
        <v>3058</v>
      </c>
      <c r="D155" s="75" t="str">
        <f>INDEX('PRICE LIST'!$D:$D,MATCH(INSIDENTAL!C155,'PRICE LIST'!$E:$E,0))</f>
        <v>ENTERTAIN</v>
      </c>
      <c r="E155" s="919" t="str">
        <f>IFERROR(VLOOKUP(C155,'PRICE LIST'!E:M,2,0),0)</f>
        <v>OLEH-OLEH TAMU</v>
      </c>
      <c r="F155" s="187" t="s">
        <v>13340</v>
      </c>
      <c r="G155" s="79" t="s">
        <v>109</v>
      </c>
      <c r="H155" s="919" t="str">
        <f>IFERROR(IF(G155="FOH",VLOOKUP(C155,'PRICE LIST'!E:Z,20,0),IF(G155="OPEX",VLOOKUP(C155,'PRICE LIST'!E:Z,21,0),0)),0)</f>
        <v>FIX NON PPN</v>
      </c>
      <c r="I155" s="919" t="str">
        <f>IFERROR(IF(G155="FOH",VLOOKUP(H155,'PRICE LIST'!X:Z,3,0),IF(G155="OPEX",VLOOKUP(H155,'PRICE LIST'!Y:Z,2,0),0)),0)</f>
        <v>B</v>
      </c>
      <c r="J155" s="79" t="s">
        <v>34</v>
      </c>
      <c r="K155" s="79" t="s">
        <v>183</v>
      </c>
      <c r="L155" s="75" t="str">
        <f>IFERROR(VLOOKUP(K155,BS:BV,3,0),0)</f>
        <v>ALL</v>
      </c>
      <c r="M155" s="75" t="str">
        <f>IFERROR(VLOOKUP(K155,BS:BV,4,0),0)</f>
        <v>ALL</v>
      </c>
      <c r="N155" s="75" t="str">
        <f>IFERROR(VLOOKUP(C155,'PRICE LIST'!E:M,3,0),0)</f>
        <v>PCS</v>
      </c>
      <c r="O155" s="75" t="str">
        <f>IFERROR(VLOOKUP(C155,'PRICE LIST'!E:M,5,0),0)</f>
        <v>IDR</v>
      </c>
      <c r="P155" s="927">
        <f>IFERROR(VLOOKUP(C155,'PRICE LIST'!E:Z,8,0),0)</f>
        <v>1000000</v>
      </c>
      <c r="Q155" s="75">
        <f>IFERROR(VLOOKUP(C155,'PRICE LIST'!E:Z,9,0),0)</f>
        <v>1000000</v>
      </c>
      <c r="R155" s="75">
        <f>IFERROR(VLOOKUP(C155,'PRICE LIST'!E:Z,10,0),0)</f>
        <v>1000000</v>
      </c>
      <c r="S155" s="75">
        <f>IFERROR(VLOOKUP(C155,'PRICE LIST'!E:Z,11,0),0)</f>
        <v>1000000</v>
      </c>
      <c r="T155" s="75">
        <f>IFERROR(VLOOKUP(C155,'PRICE LIST'!E:Z,12,0),0)</f>
        <v>1000000</v>
      </c>
      <c r="U155" s="75">
        <f>IFERROR(VLOOKUP(C155,'PRICE LIST'!E:Z,13,0),0)</f>
        <v>1000000</v>
      </c>
      <c r="V155" s="75">
        <f>IFERROR(VLOOKUP(C155,'PRICE LIST'!E:Z,14,0),0)</f>
        <v>1000000</v>
      </c>
      <c r="W155" s="75">
        <f>IFERROR(VLOOKUP(C155,'PRICE LIST'!E:Z,15,0),0)</f>
        <v>1000000</v>
      </c>
      <c r="X155" s="75">
        <f>IFERROR(VLOOKUP(C155,'PRICE LIST'!E:Z,16,0),0)</f>
        <v>1000000</v>
      </c>
      <c r="Y155" s="75">
        <f>IFERROR(VLOOKUP(C155,'PRICE LIST'!E:Z,17,0),0)</f>
        <v>1000000</v>
      </c>
      <c r="Z155" s="75">
        <f>IFERROR(VLOOKUP(C155,'PRICE LIST'!E:Z,18,0),0)</f>
        <v>1000000</v>
      </c>
      <c r="AA155" s="75">
        <f>IFERROR(VLOOKUP(C155,'PRICE LIST'!E:Z,19,0),0)</f>
        <v>1000000</v>
      </c>
      <c r="AB155" s="180">
        <f t="shared" si="57"/>
        <v>63.296747813097362</v>
      </c>
      <c r="AC155" s="180">
        <f t="shared" si="58"/>
        <v>63.296747813097362</v>
      </c>
      <c r="AD155" s="180">
        <f t="shared" si="59"/>
        <v>63.296747813097362</v>
      </c>
      <c r="AE155" s="180">
        <f t="shared" si="60"/>
        <v>63.296747813097362</v>
      </c>
      <c r="AF155" s="180">
        <f t="shared" si="61"/>
        <v>63.296747813097362</v>
      </c>
      <c r="AG155" s="180">
        <f t="shared" si="62"/>
        <v>63.296747813097362</v>
      </c>
      <c r="AH155" s="180">
        <f t="shared" si="63"/>
        <v>63.296747813097362</v>
      </c>
      <c r="AI155" s="180">
        <f t="shared" si="64"/>
        <v>63.296747813097362</v>
      </c>
      <c r="AJ155" s="180">
        <f t="shared" si="65"/>
        <v>63.296747813097362</v>
      </c>
      <c r="AK155" s="180">
        <f t="shared" si="66"/>
        <v>63.296747813097362</v>
      </c>
      <c r="AL155" s="180">
        <f t="shared" si="67"/>
        <v>63.296747813097362</v>
      </c>
      <c r="AM155" s="180">
        <f t="shared" si="68"/>
        <v>63.296747813097362</v>
      </c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>
        <v>1</v>
      </c>
      <c r="AY155" s="79"/>
      <c r="AZ155" s="75">
        <f t="shared" si="69"/>
        <v>1</v>
      </c>
      <c r="BA155" s="77">
        <f t="shared" si="70"/>
        <v>8.3333333333333329E-2</v>
      </c>
      <c r="BB155" s="47"/>
      <c r="BC155" s="78">
        <f t="shared" si="71"/>
        <v>0</v>
      </c>
      <c r="BD155" s="78">
        <f t="shared" si="72"/>
        <v>0</v>
      </c>
      <c r="BE155" s="78">
        <f t="shared" si="73"/>
        <v>0</v>
      </c>
      <c r="BF155" s="78">
        <f t="shared" si="74"/>
        <v>0</v>
      </c>
      <c r="BG155" s="78">
        <f t="shared" si="75"/>
        <v>0</v>
      </c>
      <c r="BH155" s="78">
        <f t="shared" si="76"/>
        <v>0</v>
      </c>
      <c r="BI155" s="78">
        <f t="shared" si="77"/>
        <v>0</v>
      </c>
      <c r="BJ155" s="78">
        <f t="shared" si="78"/>
        <v>0</v>
      </c>
      <c r="BK155" s="78">
        <f t="shared" si="79"/>
        <v>0</v>
      </c>
      <c r="BL155" s="78">
        <f t="shared" si="80"/>
        <v>0</v>
      </c>
      <c r="BM155" s="78">
        <f t="shared" si="81"/>
        <v>63.296747813097362</v>
      </c>
      <c r="BN155" s="78">
        <f t="shared" si="82"/>
        <v>0</v>
      </c>
      <c r="BO155" s="78">
        <f t="shared" si="83"/>
        <v>63.296747813097362</v>
      </c>
      <c r="BP155" s="78">
        <f t="shared" si="84"/>
        <v>5.2747289844247804</v>
      </c>
    </row>
    <row r="156" spans="1:68">
      <c r="A156" s="79" t="s">
        <v>7127</v>
      </c>
      <c r="B156" s="74"/>
      <c r="C156" s="79" t="s">
        <v>2689</v>
      </c>
      <c r="D156" s="75" t="str">
        <f>INDEX('PRICE LIST'!$D:$D,MATCH(INSIDENTAL!C156,'PRICE LIST'!$E:$E,0))</f>
        <v>ENTERTAIN</v>
      </c>
      <c r="E156" s="919" t="str">
        <f>IFERROR(VLOOKUP(C156,'PRICE LIST'!E:M,2,0),0)</f>
        <v>MAKAN MALAM</v>
      </c>
      <c r="F156" s="187" t="s">
        <v>13290</v>
      </c>
      <c r="G156" s="79" t="s">
        <v>109</v>
      </c>
      <c r="H156" s="919" t="str">
        <f>IFERROR(IF(G156="FOH",VLOOKUP(C156,'PRICE LIST'!E:Z,20,0),IF(G156="OPEX",VLOOKUP(C156,'PRICE LIST'!E:Z,21,0),0)),0)</f>
        <v>FIX NON PPN</v>
      </c>
      <c r="I156" s="919" t="str">
        <f>IFERROR(IF(G156="FOH",VLOOKUP(H156,'PRICE LIST'!X:Z,3,0),IF(G156="OPEX",VLOOKUP(H156,'PRICE LIST'!Y:Z,2,0),0)),0)</f>
        <v>B</v>
      </c>
      <c r="J156" s="79" t="s">
        <v>34</v>
      </c>
      <c r="K156" s="79" t="s">
        <v>183</v>
      </c>
      <c r="L156" s="75" t="str">
        <f>IFERROR(VLOOKUP(K156,BS:BV,3,0),0)</f>
        <v>ALL</v>
      </c>
      <c r="M156" s="75" t="str">
        <f>IFERROR(VLOOKUP(K156,BS:BV,4,0),0)</f>
        <v>ALL</v>
      </c>
      <c r="N156" s="75" t="str">
        <f>IFERROR(VLOOKUP(C156,'PRICE LIST'!E:M,3,0),0)</f>
        <v>MEAL</v>
      </c>
      <c r="O156" s="75" t="str">
        <f>IFERROR(VLOOKUP(C156,'PRICE LIST'!E:M,5,0),0)</f>
        <v>IDR</v>
      </c>
      <c r="P156" s="927">
        <f>IFERROR(VLOOKUP(C156,'PRICE LIST'!E:Z,8,0),0)</f>
        <v>150000</v>
      </c>
      <c r="Q156" s="75">
        <f>IFERROR(VLOOKUP(C156,'PRICE LIST'!E:Z,9,0),0)</f>
        <v>150000</v>
      </c>
      <c r="R156" s="75">
        <f>IFERROR(VLOOKUP(C156,'PRICE LIST'!E:Z,10,0),0)</f>
        <v>150000</v>
      </c>
      <c r="S156" s="75">
        <f>IFERROR(VLOOKUP(C156,'PRICE LIST'!E:Z,11,0),0)</f>
        <v>150000</v>
      </c>
      <c r="T156" s="75">
        <f>IFERROR(VLOOKUP(C156,'PRICE LIST'!E:Z,12,0),0)</f>
        <v>150000</v>
      </c>
      <c r="U156" s="75">
        <f>IFERROR(VLOOKUP(C156,'PRICE LIST'!E:Z,13,0),0)</f>
        <v>150000</v>
      </c>
      <c r="V156" s="75">
        <f>IFERROR(VLOOKUP(C156,'PRICE LIST'!E:Z,14,0),0)</f>
        <v>150000</v>
      </c>
      <c r="W156" s="75">
        <f>IFERROR(VLOOKUP(C156,'PRICE LIST'!E:Z,15,0),0)</f>
        <v>150000</v>
      </c>
      <c r="X156" s="75">
        <f>IFERROR(VLOOKUP(C156,'PRICE LIST'!E:Z,16,0),0)</f>
        <v>150000</v>
      </c>
      <c r="Y156" s="75">
        <f>IFERROR(VLOOKUP(C156,'PRICE LIST'!E:Z,17,0),0)</f>
        <v>150000</v>
      </c>
      <c r="Z156" s="75">
        <f>IFERROR(VLOOKUP(C156,'PRICE LIST'!E:Z,18,0),0)</f>
        <v>150000</v>
      </c>
      <c r="AA156" s="75">
        <f>IFERROR(VLOOKUP(C156,'PRICE LIST'!E:Z,19,0),0)</f>
        <v>150000</v>
      </c>
      <c r="AB156" s="180">
        <f t="shared" si="57"/>
        <v>9.4945121719646046</v>
      </c>
      <c r="AC156" s="180">
        <f t="shared" si="58"/>
        <v>9.4945121719646046</v>
      </c>
      <c r="AD156" s="180">
        <f t="shared" si="59"/>
        <v>9.4945121719646046</v>
      </c>
      <c r="AE156" s="180">
        <f t="shared" si="60"/>
        <v>9.4945121719646046</v>
      </c>
      <c r="AF156" s="180">
        <f t="shared" si="61"/>
        <v>9.4945121719646046</v>
      </c>
      <c r="AG156" s="180">
        <f t="shared" si="62"/>
        <v>9.4945121719646046</v>
      </c>
      <c r="AH156" s="180">
        <f t="shared" si="63"/>
        <v>9.4945121719646046</v>
      </c>
      <c r="AI156" s="180">
        <f t="shared" si="64"/>
        <v>9.4945121719646046</v>
      </c>
      <c r="AJ156" s="180">
        <f t="shared" si="65"/>
        <v>9.4945121719646046</v>
      </c>
      <c r="AK156" s="180">
        <f t="shared" si="66"/>
        <v>9.4945121719646046</v>
      </c>
      <c r="AL156" s="180">
        <f t="shared" si="67"/>
        <v>9.4945121719646046</v>
      </c>
      <c r="AM156" s="180">
        <f t="shared" si="68"/>
        <v>9.4945121719646046</v>
      </c>
      <c r="AN156" s="79">
        <v>14</v>
      </c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5">
        <f t="shared" si="69"/>
        <v>14</v>
      </c>
      <c r="BA156" s="77">
        <f t="shared" si="70"/>
        <v>1.1666666666666667</v>
      </c>
      <c r="BB156" s="47"/>
      <c r="BC156" s="78">
        <f t="shared" si="71"/>
        <v>132.92317040750447</v>
      </c>
      <c r="BD156" s="78">
        <f t="shared" si="72"/>
        <v>0</v>
      </c>
      <c r="BE156" s="78">
        <f t="shared" si="73"/>
        <v>0</v>
      </c>
      <c r="BF156" s="78">
        <f t="shared" si="74"/>
        <v>0</v>
      </c>
      <c r="BG156" s="78">
        <f t="shared" si="75"/>
        <v>0</v>
      </c>
      <c r="BH156" s="78">
        <f t="shared" si="76"/>
        <v>0</v>
      </c>
      <c r="BI156" s="78">
        <f t="shared" si="77"/>
        <v>0</v>
      </c>
      <c r="BJ156" s="78">
        <f t="shared" si="78"/>
        <v>0</v>
      </c>
      <c r="BK156" s="78">
        <f t="shared" si="79"/>
        <v>0</v>
      </c>
      <c r="BL156" s="78">
        <f t="shared" si="80"/>
        <v>0</v>
      </c>
      <c r="BM156" s="78">
        <f t="shared" si="81"/>
        <v>0</v>
      </c>
      <c r="BN156" s="78">
        <f t="shared" si="82"/>
        <v>0</v>
      </c>
      <c r="BO156" s="78">
        <f t="shared" si="83"/>
        <v>132.92317040750447</v>
      </c>
      <c r="BP156" s="78">
        <f t="shared" si="84"/>
        <v>11.07693086729204</v>
      </c>
    </row>
    <row r="157" spans="1:68">
      <c r="A157" s="79" t="s">
        <v>7127</v>
      </c>
      <c r="B157" s="74"/>
      <c r="C157" s="79" t="s">
        <v>2687</v>
      </c>
      <c r="D157" s="75" t="str">
        <f>INDEX('PRICE LIST'!$D:$D,MATCH(INSIDENTAL!C157,'PRICE LIST'!$E:$E,0))</f>
        <v>ENTERTAIN</v>
      </c>
      <c r="E157" s="919" t="str">
        <f>IFERROR(VLOOKUP(C157,'PRICE LIST'!E:M,2,0),0)</f>
        <v>MAKAN SIANG</v>
      </c>
      <c r="F157" s="187" t="s">
        <v>13290</v>
      </c>
      <c r="G157" s="79" t="s">
        <v>109</v>
      </c>
      <c r="H157" s="919" t="str">
        <f>IFERROR(IF(G157="FOH",VLOOKUP(C157,'PRICE LIST'!E:Z,20,0),IF(G157="OPEX",VLOOKUP(C157,'PRICE LIST'!E:Z,21,0),0)),0)</f>
        <v>FIX NON PPN</v>
      </c>
      <c r="I157" s="919" t="str">
        <f>IFERROR(IF(G157="FOH",VLOOKUP(H157,'PRICE LIST'!X:Z,3,0),IF(G157="OPEX",VLOOKUP(H157,'PRICE LIST'!Y:Z,2,0),0)),0)</f>
        <v>B</v>
      </c>
      <c r="J157" s="79" t="s">
        <v>34</v>
      </c>
      <c r="K157" s="79" t="s">
        <v>183</v>
      </c>
      <c r="L157" s="75" t="str">
        <f>IFERROR(VLOOKUP(K157,BS:BV,3,0),0)</f>
        <v>ALL</v>
      </c>
      <c r="M157" s="75" t="str">
        <f>IFERROR(VLOOKUP(K157,BS:BV,4,0),0)</f>
        <v>ALL</v>
      </c>
      <c r="N157" s="75" t="str">
        <f>IFERROR(VLOOKUP(C157,'PRICE LIST'!E:M,3,0),0)</f>
        <v>MEAL</v>
      </c>
      <c r="O157" s="75" t="str">
        <f>IFERROR(VLOOKUP(C157,'PRICE LIST'!E:M,5,0),0)</f>
        <v>IDR</v>
      </c>
      <c r="P157" s="927">
        <f>IFERROR(VLOOKUP(C157,'PRICE LIST'!E:Z,8,0),0)</f>
        <v>50000</v>
      </c>
      <c r="Q157" s="75">
        <f>IFERROR(VLOOKUP(C157,'PRICE LIST'!E:Z,9,0),0)</f>
        <v>50000</v>
      </c>
      <c r="R157" s="75">
        <f>IFERROR(VLOOKUP(C157,'PRICE LIST'!E:Z,10,0),0)</f>
        <v>50000</v>
      </c>
      <c r="S157" s="75">
        <f>IFERROR(VLOOKUP(C157,'PRICE LIST'!E:Z,11,0),0)</f>
        <v>50000</v>
      </c>
      <c r="T157" s="75">
        <f>IFERROR(VLOOKUP(C157,'PRICE LIST'!E:Z,12,0),0)</f>
        <v>50000</v>
      </c>
      <c r="U157" s="75">
        <f>IFERROR(VLOOKUP(C157,'PRICE LIST'!E:Z,13,0),0)</f>
        <v>50000</v>
      </c>
      <c r="V157" s="75">
        <f>IFERROR(VLOOKUP(C157,'PRICE LIST'!E:Z,14,0),0)</f>
        <v>50000</v>
      </c>
      <c r="W157" s="75">
        <f>IFERROR(VLOOKUP(C157,'PRICE LIST'!E:Z,15,0),0)</f>
        <v>50000</v>
      </c>
      <c r="X157" s="75">
        <f>IFERROR(VLOOKUP(C157,'PRICE LIST'!E:Z,16,0),0)</f>
        <v>50000</v>
      </c>
      <c r="Y157" s="75">
        <f>IFERROR(VLOOKUP(C157,'PRICE LIST'!E:Z,17,0),0)</f>
        <v>50000</v>
      </c>
      <c r="Z157" s="75">
        <f>IFERROR(VLOOKUP(C157,'PRICE LIST'!E:Z,18,0),0)</f>
        <v>50000</v>
      </c>
      <c r="AA157" s="75">
        <f>IFERROR(VLOOKUP(C157,'PRICE LIST'!E:Z,19,0),0)</f>
        <v>50000</v>
      </c>
      <c r="AB157" s="180">
        <f t="shared" si="57"/>
        <v>3.1648373906548679</v>
      </c>
      <c r="AC157" s="180">
        <f t="shared" si="58"/>
        <v>3.1648373906548679</v>
      </c>
      <c r="AD157" s="180">
        <f t="shared" si="59"/>
        <v>3.1648373906548679</v>
      </c>
      <c r="AE157" s="180">
        <f t="shared" si="60"/>
        <v>3.1648373906548679</v>
      </c>
      <c r="AF157" s="180">
        <f t="shared" si="61"/>
        <v>3.1648373906548679</v>
      </c>
      <c r="AG157" s="180">
        <f t="shared" si="62"/>
        <v>3.1648373906548679</v>
      </c>
      <c r="AH157" s="180">
        <f t="shared" si="63"/>
        <v>3.1648373906548679</v>
      </c>
      <c r="AI157" s="180">
        <f t="shared" si="64"/>
        <v>3.1648373906548679</v>
      </c>
      <c r="AJ157" s="180">
        <f t="shared" si="65"/>
        <v>3.1648373906548679</v>
      </c>
      <c r="AK157" s="180">
        <f t="shared" si="66"/>
        <v>3.1648373906548679</v>
      </c>
      <c r="AL157" s="180">
        <f t="shared" si="67"/>
        <v>3.1648373906548679</v>
      </c>
      <c r="AM157" s="180">
        <f t="shared" si="68"/>
        <v>3.1648373906548679</v>
      </c>
      <c r="AN157" s="79">
        <v>42</v>
      </c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5">
        <f t="shared" si="69"/>
        <v>42</v>
      </c>
      <c r="BA157" s="77">
        <f t="shared" si="70"/>
        <v>3.5</v>
      </c>
      <c r="BB157" s="47"/>
      <c r="BC157" s="78">
        <f t="shared" si="71"/>
        <v>132.92317040750444</v>
      </c>
      <c r="BD157" s="78">
        <f t="shared" si="72"/>
        <v>0</v>
      </c>
      <c r="BE157" s="78">
        <f t="shared" si="73"/>
        <v>0</v>
      </c>
      <c r="BF157" s="78">
        <f t="shared" si="74"/>
        <v>0</v>
      </c>
      <c r="BG157" s="78">
        <f t="shared" si="75"/>
        <v>0</v>
      </c>
      <c r="BH157" s="78">
        <f t="shared" si="76"/>
        <v>0</v>
      </c>
      <c r="BI157" s="78">
        <f t="shared" si="77"/>
        <v>0</v>
      </c>
      <c r="BJ157" s="78">
        <f t="shared" si="78"/>
        <v>0</v>
      </c>
      <c r="BK157" s="78">
        <f t="shared" si="79"/>
        <v>0</v>
      </c>
      <c r="BL157" s="78">
        <f t="shared" si="80"/>
        <v>0</v>
      </c>
      <c r="BM157" s="78">
        <f t="shared" si="81"/>
        <v>0</v>
      </c>
      <c r="BN157" s="78">
        <f t="shared" si="82"/>
        <v>0</v>
      </c>
      <c r="BO157" s="78">
        <f t="shared" si="83"/>
        <v>132.92317040750444</v>
      </c>
      <c r="BP157" s="78">
        <f t="shared" si="84"/>
        <v>11.076930867292036</v>
      </c>
    </row>
    <row r="158" spans="1:68">
      <c r="A158" s="79" t="s">
        <v>7127</v>
      </c>
      <c r="B158" s="74"/>
      <c r="C158" s="79" t="s">
        <v>3058</v>
      </c>
      <c r="D158" s="75" t="str">
        <f>INDEX('PRICE LIST'!$D:$D,MATCH(INSIDENTAL!C158,'PRICE LIST'!$E:$E,0))</f>
        <v>ENTERTAIN</v>
      </c>
      <c r="E158" s="919" t="str">
        <f>IFERROR(VLOOKUP(C158,'PRICE LIST'!E:M,2,0),0)</f>
        <v>OLEH-OLEH TAMU</v>
      </c>
      <c r="F158" s="187" t="s">
        <v>13290</v>
      </c>
      <c r="G158" s="79" t="s">
        <v>109</v>
      </c>
      <c r="H158" s="919" t="str">
        <f>IFERROR(IF(G158="FOH",VLOOKUP(C158,'PRICE LIST'!E:Z,20,0),IF(G158="OPEX",VLOOKUP(C158,'PRICE LIST'!E:Z,21,0),0)),0)</f>
        <v>FIX NON PPN</v>
      </c>
      <c r="I158" s="919" t="str">
        <f>IFERROR(IF(G158="FOH",VLOOKUP(H158,'PRICE LIST'!X:Z,3,0),IF(G158="OPEX",VLOOKUP(H158,'PRICE LIST'!Y:Z,2,0),0)),0)</f>
        <v>B</v>
      </c>
      <c r="J158" s="79" t="s">
        <v>34</v>
      </c>
      <c r="K158" s="79" t="s">
        <v>183</v>
      </c>
      <c r="L158" s="75" t="str">
        <f>IFERROR(VLOOKUP(K158,BS:BV,3,0),0)</f>
        <v>ALL</v>
      </c>
      <c r="M158" s="75" t="str">
        <f>IFERROR(VLOOKUP(K158,BS:BV,4,0),0)</f>
        <v>ALL</v>
      </c>
      <c r="N158" s="75" t="str">
        <f>IFERROR(VLOOKUP(C158,'PRICE LIST'!E:M,3,0),0)</f>
        <v>PCS</v>
      </c>
      <c r="O158" s="75" t="str">
        <f>IFERROR(VLOOKUP(C158,'PRICE LIST'!E:M,5,0),0)</f>
        <v>IDR</v>
      </c>
      <c r="P158" s="927">
        <f>IFERROR(VLOOKUP(C158,'PRICE LIST'!E:Z,8,0),0)</f>
        <v>1000000</v>
      </c>
      <c r="Q158" s="75">
        <f>IFERROR(VLOOKUP(C158,'PRICE LIST'!E:Z,9,0),0)</f>
        <v>1000000</v>
      </c>
      <c r="R158" s="75">
        <f>IFERROR(VLOOKUP(C158,'PRICE LIST'!E:Z,10,0),0)</f>
        <v>1000000</v>
      </c>
      <c r="S158" s="75">
        <f>IFERROR(VLOOKUP(C158,'PRICE LIST'!E:Z,11,0),0)</f>
        <v>1000000</v>
      </c>
      <c r="T158" s="75">
        <f>IFERROR(VLOOKUP(C158,'PRICE LIST'!E:Z,12,0),0)</f>
        <v>1000000</v>
      </c>
      <c r="U158" s="75">
        <f>IFERROR(VLOOKUP(C158,'PRICE LIST'!E:Z,13,0),0)</f>
        <v>1000000</v>
      </c>
      <c r="V158" s="75">
        <f>IFERROR(VLOOKUP(C158,'PRICE LIST'!E:Z,14,0),0)</f>
        <v>1000000</v>
      </c>
      <c r="W158" s="75">
        <f>IFERROR(VLOOKUP(C158,'PRICE LIST'!E:Z,15,0),0)</f>
        <v>1000000</v>
      </c>
      <c r="X158" s="75">
        <f>IFERROR(VLOOKUP(C158,'PRICE LIST'!E:Z,16,0),0)</f>
        <v>1000000</v>
      </c>
      <c r="Y158" s="75">
        <f>IFERROR(VLOOKUP(C158,'PRICE LIST'!E:Z,17,0),0)</f>
        <v>1000000</v>
      </c>
      <c r="Z158" s="75">
        <f>IFERROR(VLOOKUP(C158,'PRICE LIST'!E:Z,18,0),0)</f>
        <v>1000000</v>
      </c>
      <c r="AA158" s="75">
        <f>IFERROR(VLOOKUP(C158,'PRICE LIST'!E:Z,19,0),0)</f>
        <v>1000000</v>
      </c>
      <c r="AB158" s="180">
        <f t="shared" si="57"/>
        <v>63.296747813097362</v>
      </c>
      <c r="AC158" s="180">
        <f t="shared" si="58"/>
        <v>63.296747813097362</v>
      </c>
      <c r="AD158" s="180">
        <f t="shared" si="59"/>
        <v>63.296747813097362</v>
      </c>
      <c r="AE158" s="180">
        <f t="shared" si="60"/>
        <v>63.296747813097362</v>
      </c>
      <c r="AF158" s="180">
        <f t="shared" si="61"/>
        <v>63.296747813097362</v>
      </c>
      <c r="AG158" s="180">
        <f t="shared" si="62"/>
        <v>63.296747813097362</v>
      </c>
      <c r="AH158" s="180">
        <f t="shared" si="63"/>
        <v>63.296747813097362</v>
      </c>
      <c r="AI158" s="180">
        <f t="shared" si="64"/>
        <v>63.296747813097362</v>
      </c>
      <c r="AJ158" s="180">
        <f t="shared" si="65"/>
        <v>63.296747813097362</v>
      </c>
      <c r="AK158" s="180">
        <f t="shared" si="66"/>
        <v>63.296747813097362</v>
      </c>
      <c r="AL158" s="180">
        <f t="shared" si="67"/>
        <v>63.296747813097362</v>
      </c>
      <c r="AM158" s="180">
        <f t="shared" si="68"/>
        <v>63.296747813097362</v>
      </c>
      <c r="AN158" s="79">
        <v>1</v>
      </c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5">
        <f t="shared" si="69"/>
        <v>1</v>
      </c>
      <c r="BA158" s="77">
        <f t="shared" si="70"/>
        <v>8.3333333333333329E-2</v>
      </c>
      <c r="BB158" s="47"/>
      <c r="BC158" s="78">
        <f t="shared" si="71"/>
        <v>63.296747813097362</v>
      </c>
      <c r="BD158" s="78">
        <f t="shared" si="72"/>
        <v>0</v>
      </c>
      <c r="BE158" s="78">
        <f t="shared" si="73"/>
        <v>0</v>
      </c>
      <c r="BF158" s="78">
        <f t="shared" si="74"/>
        <v>0</v>
      </c>
      <c r="BG158" s="78">
        <f t="shared" si="75"/>
        <v>0</v>
      </c>
      <c r="BH158" s="78">
        <f t="shared" si="76"/>
        <v>0</v>
      </c>
      <c r="BI158" s="78">
        <f t="shared" si="77"/>
        <v>0</v>
      </c>
      <c r="BJ158" s="78">
        <f t="shared" si="78"/>
        <v>0</v>
      </c>
      <c r="BK158" s="78">
        <f t="shared" si="79"/>
        <v>0</v>
      </c>
      <c r="BL158" s="78">
        <f t="shared" si="80"/>
        <v>0</v>
      </c>
      <c r="BM158" s="78">
        <f t="shared" si="81"/>
        <v>0</v>
      </c>
      <c r="BN158" s="78">
        <f t="shared" si="82"/>
        <v>0</v>
      </c>
      <c r="BO158" s="78">
        <f t="shared" si="83"/>
        <v>63.296747813097362</v>
      </c>
      <c r="BP158" s="78">
        <f t="shared" si="84"/>
        <v>5.2747289844247804</v>
      </c>
    </row>
    <row r="159" spans="1:68">
      <c r="A159" s="79" t="s">
        <v>7127</v>
      </c>
      <c r="B159" s="74"/>
      <c r="C159" s="79" t="s">
        <v>13317</v>
      </c>
      <c r="D159" s="75" t="str">
        <f>INDEX('PRICE LIST'!$D:$D,MATCH(INSIDENTAL!C159,'PRICE LIST'!$E:$E,0))</f>
        <v>TANG</v>
      </c>
      <c r="E159" s="919" t="str">
        <f>IFERROR(VLOOKUP(C159,'PRICE LIST'!E:M,2,0),0)</f>
        <v>TANG SNAP RING SET KW0103286</v>
      </c>
      <c r="F159" s="187" t="s">
        <v>13338</v>
      </c>
      <c r="G159" s="79" t="s">
        <v>109</v>
      </c>
      <c r="H159" s="919">
        <f>IFERROR(IF(G159="FOH",VLOOKUP(C159,'PRICE LIST'!E:Z,20,0),IF(G159="OPEX",VLOOKUP(C159,'PRICE LIST'!E:Z,21,0),0)),0)</f>
        <v>0</v>
      </c>
      <c r="I159" s="919">
        <f>IFERROR(IF(G159="FOH",VLOOKUP(H159,'PRICE LIST'!X:Z,3,0),IF(G159="OPEX",VLOOKUP(H159,'PRICE LIST'!Y:Z,2,0),0)),0)</f>
        <v>0</v>
      </c>
      <c r="J159" s="79" t="s">
        <v>34</v>
      </c>
      <c r="K159" s="79" t="s">
        <v>183</v>
      </c>
      <c r="L159" s="75" t="str">
        <f>IFERROR(VLOOKUP(K159,BS:BV,3,0),0)</f>
        <v>ALL</v>
      </c>
      <c r="M159" s="75" t="str">
        <f>IFERROR(VLOOKUP(K159,BS:BV,4,0),0)</f>
        <v>ALL</v>
      </c>
      <c r="N159" s="75" t="str">
        <f>IFERROR(VLOOKUP(C159,'PRICE LIST'!E:M,3,0),0)</f>
        <v>SET</v>
      </c>
      <c r="O159" s="75" t="str">
        <f>IFERROR(VLOOKUP(C159,'PRICE LIST'!E:M,5,0),0)</f>
        <v>IDR</v>
      </c>
      <c r="P159" s="927">
        <f>IFERROR(VLOOKUP(C159,'PRICE LIST'!E:Z,8,0),0)</f>
        <v>1116225</v>
      </c>
      <c r="Q159" s="75">
        <f>IFERROR(VLOOKUP(C159,'PRICE LIST'!E:Z,9,0),0)</f>
        <v>1116225</v>
      </c>
      <c r="R159" s="75">
        <f>IFERROR(VLOOKUP(C159,'PRICE LIST'!E:Z,10,0),0)</f>
        <v>1116225</v>
      </c>
      <c r="S159" s="75">
        <f>IFERROR(VLOOKUP(C159,'PRICE LIST'!E:Z,11,0),0)</f>
        <v>1116225</v>
      </c>
      <c r="T159" s="75">
        <f>IFERROR(VLOOKUP(C159,'PRICE LIST'!E:Z,12,0),0)</f>
        <v>1116225</v>
      </c>
      <c r="U159" s="75">
        <f>IFERROR(VLOOKUP(C159,'PRICE LIST'!E:Z,13,0),0)</f>
        <v>1116225</v>
      </c>
      <c r="V159" s="75">
        <f>IFERROR(VLOOKUP(C159,'PRICE LIST'!E:Z,14,0),0)</f>
        <v>1127115</v>
      </c>
      <c r="W159" s="75">
        <f>IFERROR(VLOOKUP(C159,'PRICE LIST'!E:Z,15,0),0)</f>
        <v>1127115</v>
      </c>
      <c r="X159" s="75">
        <f>IFERROR(VLOOKUP(C159,'PRICE LIST'!E:Z,16,0),0)</f>
        <v>1127115</v>
      </c>
      <c r="Y159" s="75">
        <f>IFERROR(VLOOKUP(C159,'PRICE LIST'!E:Z,17,0),0)</f>
        <v>1127115</v>
      </c>
      <c r="Z159" s="75">
        <f>IFERROR(VLOOKUP(C159,'PRICE LIST'!E:Z,18,0),0)</f>
        <v>1127115</v>
      </c>
      <c r="AA159" s="75">
        <f>IFERROR(VLOOKUP(C159,'PRICE LIST'!E:Z,19,0),0)</f>
        <v>1127115</v>
      </c>
      <c r="AB159" s="180">
        <f t="shared" si="57"/>
        <v>70.653412327674602</v>
      </c>
      <c r="AC159" s="180">
        <f t="shared" si="58"/>
        <v>70.653412327674602</v>
      </c>
      <c r="AD159" s="180">
        <f t="shared" si="59"/>
        <v>70.653412327674602</v>
      </c>
      <c r="AE159" s="180">
        <f t="shared" si="60"/>
        <v>70.653412327674602</v>
      </c>
      <c r="AF159" s="180">
        <f t="shared" si="61"/>
        <v>70.653412327674602</v>
      </c>
      <c r="AG159" s="180">
        <f t="shared" si="62"/>
        <v>70.653412327674602</v>
      </c>
      <c r="AH159" s="180">
        <f t="shared" si="63"/>
        <v>71.342713911359226</v>
      </c>
      <c r="AI159" s="180">
        <f t="shared" si="64"/>
        <v>71.342713911359226</v>
      </c>
      <c r="AJ159" s="180">
        <f t="shared" si="65"/>
        <v>71.342713911359226</v>
      </c>
      <c r="AK159" s="180">
        <f t="shared" si="66"/>
        <v>71.342713911359226</v>
      </c>
      <c r="AL159" s="180">
        <f t="shared" si="67"/>
        <v>71.342713911359226</v>
      </c>
      <c r="AM159" s="180">
        <f t="shared" si="68"/>
        <v>71.342713911359226</v>
      </c>
      <c r="AN159" s="79"/>
      <c r="AO159" s="79"/>
      <c r="AP159" s="79"/>
      <c r="AQ159" s="79">
        <v>2</v>
      </c>
      <c r="AR159" s="79"/>
      <c r="AS159" s="79"/>
      <c r="AT159" s="79"/>
      <c r="AU159" s="79"/>
      <c r="AV159" s="79"/>
      <c r="AW159" s="79"/>
      <c r="AX159" s="79"/>
      <c r="AY159" s="79"/>
      <c r="AZ159" s="75">
        <f t="shared" si="69"/>
        <v>2</v>
      </c>
      <c r="BA159" s="77">
        <f t="shared" si="70"/>
        <v>0.16666666666666666</v>
      </c>
      <c r="BB159" s="47"/>
      <c r="BC159" s="78">
        <f t="shared" si="71"/>
        <v>0</v>
      </c>
      <c r="BD159" s="78">
        <f t="shared" si="72"/>
        <v>0</v>
      </c>
      <c r="BE159" s="78">
        <f t="shared" si="73"/>
        <v>0</v>
      </c>
      <c r="BF159" s="78">
        <f t="shared" si="74"/>
        <v>141.3068246553492</v>
      </c>
      <c r="BG159" s="78">
        <f t="shared" si="75"/>
        <v>0</v>
      </c>
      <c r="BH159" s="78">
        <f t="shared" si="76"/>
        <v>0</v>
      </c>
      <c r="BI159" s="78">
        <f t="shared" si="77"/>
        <v>0</v>
      </c>
      <c r="BJ159" s="78">
        <f t="shared" si="78"/>
        <v>0</v>
      </c>
      <c r="BK159" s="78">
        <f t="shared" si="79"/>
        <v>0</v>
      </c>
      <c r="BL159" s="78">
        <f t="shared" si="80"/>
        <v>0</v>
      </c>
      <c r="BM159" s="78">
        <f t="shared" si="81"/>
        <v>0</v>
      </c>
      <c r="BN159" s="78">
        <f t="shared" si="82"/>
        <v>0</v>
      </c>
      <c r="BO159" s="78">
        <f t="shared" si="83"/>
        <v>141.3068246553492</v>
      </c>
      <c r="BP159" s="78">
        <f t="shared" si="84"/>
        <v>11.7755687212791</v>
      </c>
    </row>
    <row r="160" spans="1:68">
      <c r="A160" s="79" t="s">
        <v>7127</v>
      </c>
      <c r="B160" s="74"/>
      <c r="C160" s="79" t="s">
        <v>13318</v>
      </c>
      <c r="D160" s="75" t="str">
        <f>INDEX('PRICE LIST'!$D:$D,MATCH(INSIDENTAL!C160,'PRICE LIST'!$E:$E,0))</f>
        <v>OBENG</v>
      </c>
      <c r="E160" s="919" t="str">
        <f>IFERROR(VLOOKUP(C160,'PRICE LIST'!E:M,2,0),0)</f>
        <v>OBENG JAM SET 10002073</v>
      </c>
      <c r="F160" s="187" t="s">
        <v>13338</v>
      </c>
      <c r="G160" s="79" t="s">
        <v>109</v>
      </c>
      <c r="H160" s="919">
        <f>IFERROR(IF(G160="FOH",VLOOKUP(C160,'PRICE LIST'!E:Z,20,0),IF(G160="OPEX",VLOOKUP(C160,'PRICE LIST'!E:Z,21,0),0)),0)</f>
        <v>0</v>
      </c>
      <c r="I160" s="919">
        <f>IFERROR(IF(G160="FOH",VLOOKUP(H160,'PRICE LIST'!X:Z,3,0),IF(G160="OPEX",VLOOKUP(H160,'PRICE LIST'!Y:Z,2,0),0)),0)</f>
        <v>0</v>
      </c>
      <c r="J160" s="79" t="s">
        <v>34</v>
      </c>
      <c r="K160" s="79" t="s">
        <v>183</v>
      </c>
      <c r="L160" s="75" t="str">
        <f>IFERROR(VLOOKUP(K160,BS:BV,3,0),0)</f>
        <v>ALL</v>
      </c>
      <c r="M160" s="75" t="str">
        <f>IFERROR(VLOOKUP(K160,BS:BV,4,0),0)</f>
        <v>ALL</v>
      </c>
      <c r="N160" s="75" t="str">
        <f>IFERROR(VLOOKUP(C160,'PRICE LIST'!E:M,3,0),0)</f>
        <v>SET</v>
      </c>
      <c r="O160" s="75" t="str">
        <f>IFERROR(VLOOKUP(C160,'PRICE LIST'!E:M,5,0),0)</f>
        <v>IDR</v>
      </c>
      <c r="P160" s="927">
        <f>IFERROR(VLOOKUP(C160,'PRICE LIST'!E:Z,8,0),0)</f>
        <v>322875</v>
      </c>
      <c r="Q160" s="75">
        <f>IFERROR(VLOOKUP(C160,'PRICE LIST'!E:Z,9,0),0)</f>
        <v>322875</v>
      </c>
      <c r="R160" s="75">
        <f>IFERROR(VLOOKUP(C160,'PRICE LIST'!E:Z,10,0),0)</f>
        <v>322875</v>
      </c>
      <c r="S160" s="75">
        <f>IFERROR(VLOOKUP(C160,'PRICE LIST'!E:Z,11,0),0)</f>
        <v>322875</v>
      </c>
      <c r="T160" s="75">
        <f>IFERROR(VLOOKUP(C160,'PRICE LIST'!E:Z,12,0),0)</f>
        <v>322875</v>
      </c>
      <c r="U160" s="75">
        <f>IFERROR(VLOOKUP(C160,'PRICE LIST'!E:Z,13,0),0)</f>
        <v>322875</v>
      </c>
      <c r="V160" s="75">
        <f>IFERROR(VLOOKUP(C160,'PRICE LIST'!E:Z,14,0),0)</f>
        <v>326025</v>
      </c>
      <c r="W160" s="75">
        <f>IFERROR(VLOOKUP(C160,'PRICE LIST'!E:Z,15,0),0)</f>
        <v>326025</v>
      </c>
      <c r="X160" s="75">
        <f>IFERROR(VLOOKUP(C160,'PRICE LIST'!E:Z,16,0),0)</f>
        <v>326025</v>
      </c>
      <c r="Y160" s="75">
        <f>IFERROR(VLOOKUP(C160,'PRICE LIST'!E:Z,17,0),0)</f>
        <v>326025</v>
      </c>
      <c r="Z160" s="75">
        <f>IFERROR(VLOOKUP(C160,'PRICE LIST'!E:Z,18,0),0)</f>
        <v>326025</v>
      </c>
      <c r="AA160" s="75">
        <f>IFERROR(VLOOKUP(C160,'PRICE LIST'!E:Z,19,0),0)</f>
        <v>326025</v>
      </c>
      <c r="AB160" s="180">
        <f t="shared" si="57"/>
        <v>20.43693745015381</v>
      </c>
      <c r="AC160" s="180">
        <f t="shared" si="58"/>
        <v>20.43693745015381</v>
      </c>
      <c r="AD160" s="180">
        <f t="shared" si="59"/>
        <v>20.43693745015381</v>
      </c>
      <c r="AE160" s="180">
        <f t="shared" si="60"/>
        <v>20.43693745015381</v>
      </c>
      <c r="AF160" s="180">
        <f t="shared" si="61"/>
        <v>20.43693745015381</v>
      </c>
      <c r="AG160" s="180">
        <f t="shared" si="62"/>
        <v>20.43693745015381</v>
      </c>
      <c r="AH160" s="180">
        <f t="shared" si="63"/>
        <v>20.636322205765069</v>
      </c>
      <c r="AI160" s="180">
        <f t="shared" si="64"/>
        <v>20.636322205765069</v>
      </c>
      <c r="AJ160" s="180">
        <f t="shared" si="65"/>
        <v>20.636322205765069</v>
      </c>
      <c r="AK160" s="180">
        <f t="shared" si="66"/>
        <v>20.636322205765069</v>
      </c>
      <c r="AL160" s="180">
        <f t="shared" si="67"/>
        <v>20.636322205765069</v>
      </c>
      <c r="AM160" s="180">
        <f t="shared" si="68"/>
        <v>20.636322205765069</v>
      </c>
      <c r="AN160" s="79"/>
      <c r="AO160" s="79"/>
      <c r="AP160" s="79"/>
      <c r="AQ160" s="79">
        <v>2</v>
      </c>
      <c r="AR160" s="79"/>
      <c r="AS160" s="79"/>
      <c r="AT160" s="79"/>
      <c r="AU160" s="79"/>
      <c r="AV160" s="79"/>
      <c r="AW160" s="79"/>
      <c r="AX160" s="79"/>
      <c r="AY160" s="79"/>
      <c r="AZ160" s="75">
        <f t="shared" si="69"/>
        <v>2</v>
      </c>
      <c r="BA160" s="77">
        <f t="shared" si="70"/>
        <v>0.16666666666666666</v>
      </c>
      <c r="BB160" s="47"/>
      <c r="BC160" s="78">
        <f t="shared" si="71"/>
        <v>0</v>
      </c>
      <c r="BD160" s="78">
        <f t="shared" si="72"/>
        <v>0</v>
      </c>
      <c r="BE160" s="78">
        <f t="shared" si="73"/>
        <v>0</v>
      </c>
      <c r="BF160" s="78">
        <f t="shared" si="74"/>
        <v>40.873874900307619</v>
      </c>
      <c r="BG160" s="78">
        <f t="shared" si="75"/>
        <v>0</v>
      </c>
      <c r="BH160" s="78">
        <f t="shared" si="76"/>
        <v>0</v>
      </c>
      <c r="BI160" s="78">
        <f t="shared" si="77"/>
        <v>0</v>
      </c>
      <c r="BJ160" s="78">
        <f t="shared" si="78"/>
        <v>0</v>
      </c>
      <c r="BK160" s="78">
        <f t="shared" si="79"/>
        <v>0</v>
      </c>
      <c r="BL160" s="78">
        <f t="shared" si="80"/>
        <v>0</v>
      </c>
      <c r="BM160" s="78">
        <f t="shared" si="81"/>
        <v>0</v>
      </c>
      <c r="BN160" s="78">
        <f t="shared" si="82"/>
        <v>0</v>
      </c>
      <c r="BO160" s="78">
        <f t="shared" si="83"/>
        <v>40.873874900307619</v>
      </c>
      <c r="BP160" s="78">
        <f t="shared" si="84"/>
        <v>3.4061562416923015</v>
      </c>
    </row>
    <row r="161" spans="1:68">
      <c r="A161" s="79" t="s">
        <v>7127</v>
      </c>
      <c r="B161" s="74"/>
      <c r="C161" s="79" t="s">
        <v>13319</v>
      </c>
      <c r="D161" s="75" t="str">
        <f>INDEX('PRICE LIST'!$D:$D,MATCH(INSIDENTAL!C161,'PRICE LIST'!$E:$E,0))</f>
        <v>HAND TAP</v>
      </c>
      <c r="E161" s="919" t="str">
        <f>IFERROR(VLOOKUP(C161,'PRICE LIST'!E:M,2,0),0)</f>
        <v>HAND TAP SET KW0200643</v>
      </c>
      <c r="F161" s="187" t="s">
        <v>13338</v>
      </c>
      <c r="G161" s="79" t="s">
        <v>109</v>
      </c>
      <c r="H161" s="919">
        <f>IFERROR(IF(G161="FOH",VLOOKUP(C161,'PRICE LIST'!E:Z,20,0),IF(G161="OPEX",VLOOKUP(C161,'PRICE LIST'!E:Z,21,0),0)),0)</f>
        <v>0</v>
      </c>
      <c r="I161" s="919">
        <f>IFERROR(IF(G161="FOH",VLOOKUP(H161,'PRICE LIST'!X:Z,3,0),IF(G161="OPEX",VLOOKUP(H161,'PRICE LIST'!Y:Z,2,0),0)),0)</f>
        <v>0</v>
      </c>
      <c r="J161" s="79" t="s">
        <v>34</v>
      </c>
      <c r="K161" s="79" t="s">
        <v>183</v>
      </c>
      <c r="L161" s="75" t="str">
        <f>IFERROR(VLOOKUP(K161,BS:BV,3,0),0)</f>
        <v>ALL</v>
      </c>
      <c r="M161" s="75" t="str">
        <f>IFERROR(VLOOKUP(K161,BS:BV,4,0),0)</f>
        <v>ALL</v>
      </c>
      <c r="N161" s="75" t="str">
        <f>IFERROR(VLOOKUP(C161,'PRICE LIST'!E:M,3,0),0)</f>
        <v>SET</v>
      </c>
      <c r="O161" s="75" t="str">
        <f>IFERROR(VLOOKUP(C161,'PRICE LIST'!E:M,5,0),0)</f>
        <v>IDR</v>
      </c>
      <c r="P161" s="927">
        <f>IFERROR(VLOOKUP(C161,'PRICE LIST'!E:Z,8,0),0)</f>
        <v>4253750</v>
      </c>
      <c r="Q161" s="75">
        <f>IFERROR(VLOOKUP(C161,'PRICE LIST'!E:Z,9,0),0)</f>
        <v>4253750</v>
      </c>
      <c r="R161" s="75">
        <f>IFERROR(VLOOKUP(C161,'PRICE LIST'!E:Z,10,0),0)</f>
        <v>4253750</v>
      </c>
      <c r="S161" s="75">
        <f>IFERROR(VLOOKUP(C161,'PRICE LIST'!E:Z,11,0),0)</f>
        <v>4253750</v>
      </c>
      <c r="T161" s="75">
        <f>IFERROR(VLOOKUP(C161,'PRICE LIST'!E:Z,12,0),0)</f>
        <v>4253750</v>
      </c>
      <c r="U161" s="75">
        <f>IFERROR(VLOOKUP(C161,'PRICE LIST'!E:Z,13,0),0)</f>
        <v>4253750</v>
      </c>
      <c r="V161" s="75">
        <f>IFERROR(VLOOKUP(C161,'PRICE LIST'!E:Z,14,0),0)</f>
        <v>4295250</v>
      </c>
      <c r="W161" s="75">
        <f>IFERROR(VLOOKUP(C161,'PRICE LIST'!E:Z,15,0),0)</f>
        <v>4295250</v>
      </c>
      <c r="X161" s="75">
        <f>IFERROR(VLOOKUP(C161,'PRICE LIST'!E:Z,16,0),0)</f>
        <v>4295250</v>
      </c>
      <c r="Y161" s="75">
        <f>IFERROR(VLOOKUP(C161,'PRICE LIST'!E:Z,17,0),0)</f>
        <v>4295250</v>
      </c>
      <c r="Z161" s="75">
        <f>IFERROR(VLOOKUP(C161,'PRICE LIST'!E:Z,18,0),0)</f>
        <v>4295250</v>
      </c>
      <c r="AA161" s="75">
        <f>IFERROR(VLOOKUP(C161,'PRICE LIST'!E:Z,19,0),0)</f>
        <v>4295250</v>
      </c>
      <c r="AB161" s="180">
        <f t="shared" si="57"/>
        <v>269.24854100996288</v>
      </c>
      <c r="AC161" s="180">
        <f t="shared" si="58"/>
        <v>269.24854100996288</v>
      </c>
      <c r="AD161" s="180">
        <f t="shared" si="59"/>
        <v>269.24854100996288</v>
      </c>
      <c r="AE161" s="180">
        <f t="shared" si="60"/>
        <v>269.24854100996288</v>
      </c>
      <c r="AF161" s="180">
        <f t="shared" si="61"/>
        <v>269.24854100996288</v>
      </c>
      <c r="AG161" s="180">
        <f t="shared" si="62"/>
        <v>269.24854100996288</v>
      </c>
      <c r="AH161" s="180">
        <f t="shared" si="63"/>
        <v>271.87535604420646</v>
      </c>
      <c r="AI161" s="180">
        <f t="shared" si="64"/>
        <v>271.87535604420646</v>
      </c>
      <c r="AJ161" s="180">
        <f t="shared" si="65"/>
        <v>271.87535604420646</v>
      </c>
      <c r="AK161" s="180">
        <f t="shared" si="66"/>
        <v>271.87535604420646</v>
      </c>
      <c r="AL161" s="180">
        <f t="shared" si="67"/>
        <v>271.87535604420646</v>
      </c>
      <c r="AM161" s="180">
        <f t="shared" si="68"/>
        <v>271.87535604420646</v>
      </c>
      <c r="AN161" s="79"/>
      <c r="AO161" s="79"/>
      <c r="AP161" s="79"/>
      <c r="AQ161" s="79">
        <v>2</v>
      </c>
      <c r="AR161" s="79"/>
      <c r="AS161" s="79"/>
      <c r="AT161" s="79"/>
      <c r="AU161" s="79"/>
      <c r="AV161" s="79"/>
      <c r="AW161" s="79"/>
      <c r="AX161" s="79"/>
      <c r="AY161" s="79"/>
      <c r="AZ161" s="75">
        <f t="shared" si="69"/>
        <v>2</v>
      </c>
      <c r="BA161" s="77">
        <f t="shared" si="70"/>
        <v>0.16666666666666666</v>
      </c>
      <c r="BB161" s="47"/>
      <c r="BC161" s="78">
        <f t="shared" si="71"/>
        <v>0</v>
      </c>
      <c r="BD161" s="78">
        <f t="shared" si="72"/>
        <v>0</v>
      </c>
      <c r="BE161" s="78">
        <f t="shared" si="73"/>
        <v>0</v>
      </c>
      <c r="BF161" s="78">
        <f t="shared" si="74"/>
        <v>538.49708201992576</v>
      </c>
      <c r="BG161" s="78">
        <f t="shared" si="75"/>
        <v>0</v>
      </c>
      <c r="BH161" s="78">
        <f t="shared" si="76"/>
        <v>0</v>
      </c>
      <c r="BI161" s="78">
        <f t="shared" si="77"/>
        <v>0</v>
      </c>
      <c r="BJ161" s="78">
        <f t="shared" si="78"/>
        <v>0</v>
      </c>
      <c r="BK161" s="78">
        <f t="shared" si="79"/>
        <v>0</v>
      </c>
      <c r="BL161" s="78">
        <f t="shared" si="80"/>
        <v>0</v>
      </c>
      <c r="BM161" s="78">
        <f t="shared" si="81"/>
        <v>0</v>
      </c>
      <c r="BN161" s="78">
        <f t="shared" si="82"/>
        <v>0</v>
      </c>
      <c r="BO161" s="78">
        <f t="shared" si="83"/>
        <v>538.49708201992576</v>
      </c>
      <c r="BP161" s="78">
        <f t="shared" si="84"/>
        <v>44.874756834993811</v>
      </c>
    </row>
    <row r="162" spans="1:68">
      <c r="A162" s="79" t="s">
        <v>7127</v>
      </c>
      <c r="B162" s="74"/>
      <c r="C162" s="79" t="s">
        <v>13328</v>
      </c>
      <c r="D162" s="75" t="str">
        <f>INDEX('PRICE LIST'!$D:$D,MATCH(INSIDENTAL!C162,'PRICE LIST'!$E:$E,0))</f>
        <v>SCREW</v>
      </c>
      <c r="E162" s="919" t="str">
        <f>IFERROR(VLOOKUP(C162,'PRICE LIST'!E:M,2,0),0)</f>
        <v>SCREW EXTRATOR SET M3</v>
      </c>
      <c r="F162" s="187" t="s">
        <v>13338</v>
      </c>
      <c r="G162" s="79" t="s">
        <v>109</v>
      </c>
      <c r="H162" s="919">
        <f>IFERROR(IF(G162="FOH",VLOOKUP(C162,'PRICE LIST'!E:Z,20,0),IF(G162="OPEX",VLOOKUP(C162,'PRICE LIST'!E:Z,21,0),0)),0)</f>
        <v>0</v>
      </c>
      <c r="I162" s="919">
        <f>IFERROR(IF(G162="FOH",VLOOKUP(H162,'PRICE LIST'!X:Z,3,0),IF(G162="OPEX",VLOOKUP(H162,'PRICE LIST'!Y:Z,2,0),0)),0)</f>
        <v>0</v>
      </c>
      <c r="J162" s="79" t="s">
        <v>34</v>
      </c>
      <c r="K162" s="79" t="s">
        <v>183</v>
      </c>
      <c r="L162" s="75" t="str">
        <f>IFERROR(VLOOKUP(K162,BS:BV,3,0),0)</f>
        <v>ALL</v>
      </c>
      <c r="M162" s="75" t="str">
        <f>IFERROR(VLOOKUP(K162,BS:BV,4,0),0)</f>
        <v>ALL</v>
      </c>
      <c r="N162" s="75" t="str">
        <f>IFERROR(VLOOKUP(C162,'PRICE LIST'!E:M,3,0),0)</f>
        <v>SET</v>
      </c>
      <c r="O162" s="75" t="str">
        <f>IFERROR(VLOOKUP(C162,'PRICE LIST'!E:M,5,0),0)</f>
        <v>IDR</v>
      </c>
      <c r="P162" s="927">
        <f>IFERROR(VLOOKUP(C162,'PRICE LIST'!E:Z,8,0),0)</f>
        <v>256250</v>
      </c>
      <c r="Q162" s="75">
        <f>IFERROR(VLOOKUP(C162,'PRICE LIST'!E:Z,9,0),0)</f>
        <v>256250</v>
      </c>
      <c r="R162" s="75">
        <f>IFERROR(VLOOKUP(C162,'PRICE LIST'!E:Z,10,0),0)</f>
        <v>256250</v>
      </c>
      <c r="S162" s="75">
        <f>IFERROR(VLOOKUP(C162,'PRICE LIST'!E:Z,11,0),0)</f>
        <v>256250</v>
      </c>
      <c r="T162" s="75">
        <f>IFERROR(VLOOKUP(C162,'PRICE LIST'!E:Z,12,0),0)</f>
        <v>256250</v>
      </c>
      <c r="U162" s="75">
        <f>IFERROR(VLOOKUP(C162,'PRICE LIST'!E:Z,13,0),0)</f>
        <v>256250</v>
      </c>
      <c r="V162" s="75">
        <f>IFERROR(VLOOKUP(C162,'PRICE LIST'!E:Z,14,0),0)</f>
        <v>258750</v>
      </c>
      <c r="W162" s="75">
        <f>IFERROR(VLOOKUP(C162,'PRICE LIST'!E:Z,15,0),0)</f>
        <v>258750</v>
      </c>
      <c r="X162" s="75">
        <f>IFERROR(VLOOKUP(C162,'PRICE LIST'!E:Z,16,0),0)</f>
        <v>258750</v>
      </c>
      <c r="Y162" s="75">
        <f>IFERROR(VLOOKUP(C162,'PRICE LIST'!E:Z,17,0),0)</f>
        <v>258750</v>
      </c>
      <c r="Z162" s="75">
        <f>IFERROR(VLOOKUP(C162,'PRICE LIST'!E:Z,18,0),0)</f>
        <v>258750</v>
      </c>
      <c r="AA162" s="75">
        <f>IFERROR(VLOOKUP(C162,'PRICE LIST'!E:Z,19,0),0)</f>
        <v>258750</v>
      </c>
      <c r="AB162" s="180">
        <f t="shared" si="57"/>
        <v>16.219791627106201</v>
      </c>
      <c r="AC162" s="180">
        <f t="shared" si="58"/>
        <v>16.219791627106201</v>
      </c>
      <c r="AD162" s="180">
        <f t="shared" si="59"/>
        <v>16.219791627106201</v>
      </c>
      <c r="AE162" s="180">
        <f t="shared" si="60"/>
        <v>16.219791627106201</v>
      </c>
      <c r="AF162" s="180">
        <f t="shared" si="61"/>
        <v>16.219791627106201</v>
      </c>
      <c r="AG162" s="180">
        <f t="shared" si="62"/>
        <v>16.219791627106201</v>
      </c>
      <c r="AH162" s="180">
        <f t="shared" si="63"/>
        <v>16.378033496638942</v>
      </c>
      <c r="AI162" s="180">
        <f t="shared" si="64"/>
        <v>16.378033496638942</v>
      </c>
      <c r="AJ162" s="180">
        <f t="shared" si="65"/>
        <v>16.378033496638942</v>
      </c>
      <c r="AK162" s="180">
        <f t="shared" si="66"/>
        <v>16.378033496638942</v>
      </c>
      <c r="AL162" s="180">
        <f t="shared" si="67"/>
        <v>16.378033496638942</v>
      </c>
      <c r="AM162" s="180">
        <f t="shared" si="68"/>
        <v>16.378033496638942</v>
      </c>
      <c r="AN162" s="79"/>
      <c r="AO162" s="79"/>
      <c r="AP162" s="79"/>
      <c r="AQ162" s="79">
        <v>2</v>
      </c>
      <c r="AR162" s="79"/>
      <c r="AS162" s="79"/>
      <c r="AT162" s="79"/>
      <c r="AU162" s="79"/>
      <c r="AV162" s="79"/>
      <c r="AW162" s="79"/>
      <c r="AX162" s="79"/>
      <c r="AY162" s="79"/>
      <c r="AZ162" s="75">
        <f t="shared" si="69"/>
        <v>2</v>
      </c>
      <c r="BA162" s="77">
        <f t="shared" si="70"/>
        <v>0.16666666666666666</v>
      </c>
      <c r="BB162" s="47"/>
      <c r="BC162" s="78">
        <f t="shared" si="71"/>
        <v>0</v>
      </c>
      <c r="BD162" s="78">
        <f t="shared" si="72"/>
        <v>0</v>
      </c>
      <c r="BE162" s="78">
        <f t="shared" si="73"/>
        <v>0</v>
      </c>
      <c r="BF162" s="78">
        <f t="shared" si="74"/>
        <v>32.439583254212401</v>
      </c>
      <c r="BG162" s="78">
        <f t="shared" si="75"/>
        <v>0</v>
      </c>
      <c r="BH162" s="78">
        <f t="shared" si="76"/>
        <v>0</v>
      </c>
      <c r="BI162" s="78">
        <f t="shared" si="77"/>
        <v>0</v>
      </c>
      <c r="BJ162" s="78">
        <f t="shared" si="78"/>
        <v>0</v>
      </c>
      <c r="BK162" s="78">
        <f t="shared" si="79"/>
        <v>0</v>
      </c>
      <c r="BL162" s="78">
        <f t="shared" si="80"/>
        <v>0</v>
      </c>
      <c r="BM162" s="78">
        <f t="shared" si="81"/>
        <v>0</v>
      </c>
      <c r="BN162" s="78">
        <f t="shared" si="82"/>
        <v>0</v>
      </c>
      <c r="BO162" s="78">
        <f t="shared" si="83"/>
        <v>32.439583254212401</v>
      </c>
      <c r="BP162" s="78">
        <f t="shared" si="84"/>
        <v>2.7032986045177001</v>
      </c>
    </row>
    <row r="163" spans="1:68">
      <c r="A163" s="79" t="s">
        <v>7127</v>
      </c>
      <c r="B163" s="74"/>
      <c r="C163" s="79" t="s">
        <v>13329</v>
      </c>
      <c r="D163" s="75" t="str">
        <f>INDEX('PRICE LIST'!$D:$D,MATCH(INSIDENTAL!C163,'PRICE LIST'!$E:$E,0))</f>
        <v>SCREW</v>
      </c>
      <c r="E163" s="919" t="str">
        <f>IFERROR(VLOOKUP(C163,'PRICE LIST'!E:M,2,0),0)</f>
        <v>SCREW EXTRATOR SET M4</v>
      </c>
      <c r="F163" s="187" t="s">
        <v>13338</v>
      </c>
      <c r="G163" s="79" t="s">
        <v>109</v>
      </c>
      <c r="H163" s="919">
        <f>IFERROR(IF(G163="FOH",VLOOKUP(C163,'PRICE LIST'!E:Z,20,0),IF(G163="OPEX",VLOOKUP(C163,'PRICE LIST'!E:Z,21,0),0)),0)</f>
        <v>0</v>
      </c>
      <c r="I163" s="919">
        <f>IFERROR(IF(G163="FOH",VLOOKUP(H163,'PRICE LIST'!X:Z,3,0),IF(G163="OPEX",VLOOKUP(H163,'PRICE LIST'!Y:Z,2,0),0)),0)</f>
        <v>0</v>
      </c>
      <c r="J163" s="79" t="s">
        <v>34</v>
      </c>
      <c r="K163" s="79" t="s">
        <v>183</v>
      </c>
      <c r="L163" s="75" t="str">
        <f>IFERROR(VLOOKUP(K163,BS:BV,3,0),0)</f>
        <v>ALL</v>
      </c>
      <c r="M163" s="75" t="str">
        <f>IFERROR(VLOOKUP(K163,BS:BV,4,0),0)</f>
        <v>ALL</v>
      </c>
      <c r="N163" s="75" t="str">
        <f>IFERROR(VLOOKUP(C163,'PRICE LIST'!E:M,3,0),0)</f>
        <v>SET</v>
      </c>
      <c r="O163" s="75" t="str">
        <f>IFERROR(VLOOKUP(C163,'PRICE LIST'!E:M,5,0),0)</f>
        <v>IDR</v>
      </c>
      <c r="P163" s="927">
        <f>IFERROR(VLOOKUP(C163,'PRICE LIST'!E:Z,8,0),0)</f>
        <v>256250</v>
      </c>
      <c r="Q163" s="75">
        <f>IFERROR(VLOOKUP(C163,'PRICE LIST'!E:Z,9,0),0)</f>
        <v>256250</v>
      </c>
      <c r="R163" s="75">
        <f>IFERROR(VLOOKUP(C163,'PRICE LIST'!E:Z,10,0),0)</f>
        <v>256250</v>
      </c>
      <c r="S163" s="75">
        <f>IFERROR(VLOOKUP(C163,'PRICE LIST'!E:Z,11,0),0)</f>
        <v>256250</v>
      </c>
      <c r="T163" s="75">
        <f>IFERROR(VLOOKUP(C163,'PRICE LIST'!E:Z,12,0),0)</f>
        <v>256250</v>
      </c>
      <c r="U163" s="75">
        <f>IFERROR(VLOOKUP(C163,'PRICE LIST'!E:Z,13,0),0)</f>
        <v>256250</v>
      </c>
      <c r="V163" s="75">
        <f>IFERROR(VLOOKUP(C163,'PRICE LIST'!E:Z,14,0),0)</f>
        <v>258750</v>
      </c>
      <c r="W163" s="75">
        <f>IFERROR(VLOOKUP(C163,'PRICE LIST'!E:Z,15,0),0)</f>
        <v>258750</v>
      </c>
      <c r="X163" s="75">
        <f>IFERROR(VLOOKUP(C163,'PRICE LIST'!E:Z,16,0),0)</f>
        <v>258750</v>
      </c>
      <c r="Y163" s="75">
        <f>IFERROR(VLOOKUP(C163,'PRICE LIST'!E:Z,17,0),0)</f>
        <v>258750</v>
      </c>
      <c r="Z163" s="75">
        <f>IFERROR(VLOOKUP(C163,'PRICE LIST'!E:Z,18,0),0)</f>
        <v>258750</v>
      </c>
      <c r="AA163" s="75">
        <f>IFERROR(VLOOKUP(C163,'PRICE LIST'!E:Z,19,0),0)</f>
        <v>258750</v>
      </c>
      <c r="AB163" s="180">
        <f t="shared" si="57"/>
        <v>16.219791627106201</v>
      </c>
      <c r="AC163" s="180">
        <f t="shared" si="58"/>
        <v>16.219791627106201</v>
      </c>
      <c r="AD163" s="180">
        <f t="shared" si="59"/>
        <v>16.219791627106201</v>
      </c>
      <c r="AE163" s="180">
        <f t="shared" si="60"/>
        <v>16.219791627106201</v>
      </c>
      <c r="AF163" s="180">
        <f t="shared" si="61"/>
        <v>16.219791627106201</v>
      </c>
      <c r="AG163" s="180">
        <f t="shared" si="62"/>
        <v>16.219791627106201</v>
      </c>
      <c r="AH163" s="180">
        <f t="shared" si="63"/>
        <v>16.378033496638942</v>
      </c>
      <c r="AI163" s="180">
        <f t="shared" si="64"/>
        <v>16.378033496638942</v>
      </c>
      <c r="AJ163" s="180">
        <f t="shared" si="65"/>
        <v>16.378033496638942</v>
      </c>
      <c r="AK163" s="180">
        <f t="shared" si="66"/>
        <v>16.378033496638942</v>
      </c>
      <c r="AL163" s="180">
        <f t="shared" si="67"/>
        <v>16.378033496638942</v>
      </c>
      <c r="AM163" s="180">
        <f t="shared" si="68"/>
        <v>16.378033496638942</v>
      </c>
      <c r="AN163" s="79"/>
      <c r="AO163" s="79"/>
      <c r="AP163" s="79"/>
      <c r="AQ163" s="79">
        <v>2</v>
      </c>
      <c r="AR163" s="79"/>
      <c r="AS163" s="79"/>
      <c r="AT163" s="79"/>
      <c r="AU163" s="79"/>
      <c r="AV163" s="79"/>
      <c r="AW163" s="79"/>
      <c r="AX163" s="79"/>
      <c r="AY163" s="79"/>
      <c r="AZ163" s="75">
        <f t="shared" si="69"/>
        <v>2</v>
      </c>
      <c r="BA163" s="77">
        <f t="shared" si="70"/>
        <v>0.16666666666666666</v>
      </c>
      <c r="BB163" s="47"/>
      <c r="BC163" s="78">
        <f t="shared" si="71"/>
        <v>0</v>
      </c>
      <c r="BD163" s="78">
        <f t="shared" si="72"/>
        <v>0</v>
      </c>
      <c r="BE163" s="78">
        <f t="shared" si="73"/>
        <v>0</v>
      </c>
      <c r="BF163" s="78">
        <f t="shared" si="74"/>
        <v>32.439583254212401</v>
      </c>
      <c r="BG163" s="78">
        <f t="shared" si="75"/>
        <v>0</v>
      </c>
      <c r="BH163" s="78">
        <f t="shared" si="76"/>
        <v>0</v>
      </c>
      <c r="BI163" s="78">
        <f t="shared" si="77"/>
        <v>0</v>
      </c>
      <c r="BJ163" s="78">
        <f t="shared" si="78"/>
        <v>0</v>
      </c>
      <c r="BK163" s="78">
        <f t="shared" si="79"/>
        <v>0</v>
      </c>
      <c r="BL163" s="78">
        <f t="shared" si="80"/>
        <v>0</v>
      </c>
      <c r="BM163" s="78">
        <f t="shared" si="81"/>
        <v>0</v>
      </c>
      <c r="BN163" s="78">
        <f t="shared" si="82"/>
        <v>0</v>
      </c>
      <c r="BO163" s="78">
        <f t="shared" si="83"/>
        <v>32.439583254212401</v>
      </c>
      <c r="BP163" s="78">
        <f t="shared" si="84"/>
        <v>2.7032986045177001</v>
      </c>
    </row>
    <row r="164" spans="1:68">
      <c r="A164" s="79" t="s">
        <v>7127</v>
      </c>
      <c r="B164" s="74"/>
      <c r="C164" s="79" t="s">
        <v>13330</v>
      </c>
      <c r="D164" s="75" t="str">
        <f>INDEX('PRICE LIST'!$D:$D,MATCH(INSIDENTAL!C164,'PRICE LIST'!$E:$E,0))</f>
        <v>SCREW</v>
      </c>
      <c r="E164" s="919" t="str">
        <f>IFERROR(VLOOKUP(C164,'PRICE LIST'!E:M,2,0),0)</f>
        <v>SCREW EXTRATOR SET M5</v>
      </c>
      <c r="F164" s="187" t="s">
        <v>13338</v>
      </c>
      <c r="G164" s="79" t="s">
        <v>109</v>
      </c>
      <c r="H164" s="919">
        <f>IFERROR(IF(G164="FOH",VLOOKUP(C164,'PRICE LIST'!E:Z,20,0),IF(G164="OPEX",VLOOKUP(C164,'PRICE LIST'!E:Z,21,0),0)),0)</f>
        <v>0</v>
      </c>
      <c r="I164" s="919">
        <f>IFERROR(IF(G164="FOH",VLOOKUP(H164,'PRICE LIST'!X:Z,3,0),IF(G164="OPEX",VLOOKUP(H164,'PRICE LIST'!Y:Z,2,0),0)),0)</f>
        <v>0</v>
      </c>
      <c r="J164" s="79" t="s">
        <v>34</v>
      </c>
      <c r="K164" s="79" t="s">
        <v>183</v>
      </c>
      <c r="L164" s="75" t="str">
        <f>IFERROR(VLOOKUP(K164,BS:BV,3,0),0)</f>
        <v>ALL</v>
      </c>
      <c r="M164" s="75" t="str">
        <f>IFERROR(VLOOKUP(K164,BS:BV,4,0),0)</f>
        <v>ALL</v>
      </c>
      <c r="N164" s="75" t="str">
        <f>IFERROR(VLOOKUP(C164,'PRICE LIST'!E:M,3,0),0)</f>
        <v>SET</v>
      </c>
      <c r="O164" s="75" t="str">
        <f>IFERROR(VLOOKUP(C164,'PRICE LIST'!E:M,5,0),0)</f>
        <v>IDR</v>
      </c>
      <c r="P164" s="927">
        <f>IFERROR(VLOOKUP(C164,'PRICE LIST'!E:Z,8,0),0)</f>
        <v>256250</v>
      </c>
      <c r="Q164" s="75">
        <f>IFERROR(VLOOKUP(C164,'PRICE LIST'!E:Z,9,0),0)</f>
        <v>256250</v>
      </c>
      <c r="R164" s="75">
        <f>IFERROR(VLOOKUP(C164,'PRICE LIST'!E:Z,10,0),0)</f>
        <v>256250</v>
      </c>
      <c r="S164" s="75">
        <f>IFERROR(VLOOKUP(C164,'PRICE LIST'!E:Z,11,0),0)</f>
        <v>256250</v>
      </c>
      <c r="T164" s="75">
        <f>IFERROR(VLOOKUP(C164,'PRICE LIST'!E:Z,12,0),0)</f>
        <v>256250</v>
      </c>
      <c r="U164" s="75">
        <f>IFERROR(VLOOKUP(C164,'PRICE LIST'!E:Z,13,0),0)</f>
        <v>256250</v>
      </c>
      <c r="V164" s="75">
        <f>IFERROR(VLOOKUP(C164,'PRICE LIST'!E:Z,14,0),0)</f>
        <v>258750</v>
      </c>
      <c r="W164" s="75">
        <f>IFERROR(VLOOKUP(C164,'PRICE LIST'!E:Z,15,0),0)</f>
        <v>258750</v>
      </c>
      <c r="X164" s="75">
        <f>IFERROR(VLOOKUP(C164,'PRICE LIST'!E:Z,16,0),0)</f>
        <v>258750</v>
      </c>
      <c r="Y164" s="75">
        <f>IFERROR(VLOOKUP(C164,'PRICE LIST'!E:Z,17,0),0)</f>
        <v>258750</v>
      </c>
      <c r="Z164" s="75">
        <f>IFERROR(VLOOKUP(C164,'PRICE LIST'!E:Z,18,0),0)</f>
        <v>258750</v>
      </c>
      <c r="AA164" s="75">
        <f>IFERROR(VLOOKUP(C164,'PRICE LIST'!E:Z,19,0),0)</f>
        <v>258750</v>
      </c>
      <c r="AB164" s="180">
        <f t="shared" si="57"/>
        <v>16.219791627106201</v>
      </c>
      <c r="AC164" s="180">
        <f t="shared" si="58"/>
        <v>16.219791627106201</v>
      </c>
      <c r="AD164" s="180">
        <f t="shared" si="59"/>
        <v>16.219791627106201</v>
      </c>
      <c r="AE164" s="180">
        <f t="shared" si="60"/>
        <v>16.219791627106201</v>
      </c>
      <c r="AF164" s="180">
        <f t="shared" si="61"/>
        <v>16.219791627106201</v>
      </c>
      <c r="AG164" s="180">
        <f t="shared" si="62"/>
        <v>16.219791627106201</v>
      </c>
      <c r="AH164" s="180">
        <f t="shared" si="63"/>
        <v>16.378033496638942</v>
      </c>
      <c r="AI164" s="180">
        <f t="shared" si="64"/>
        <v>16.378033496638942</v>
      </c>
      <c r="AJ164" s="180">
        <f t="shared" si="65"/>
        <v>16.378033496638942</v>
      </c>
      <c r="AK164" s="180">
        <f t="shared" si="66"/>
        <v>16.378033496638942</v>
      </c>
      <c r="AL164" s="180">
        <f t="shared" si="67"/>
        <v>16.378033496638942</v>
      </c>
      <c r="AM164" s="180">
        <f t="shared" si="68"/>
        <v>16.378033496638942</v>
      </c>
      <c r="AN164" s="79"/>
      <c r="AO164" s="79"/>
      <c r="AP164" s="79"/>
      <c r="AQ164" s="79">
        <v>2</v>
      </c>
      <c r="AR164" s="79"/>
      <c r="AS164" s="79"/>
      <c r="AT164" s="79"/>
      <c r="AU164" s="79"/>
      <c r="AV164" s="79"/>
      <c r="AW164" s="79"/>
      <c r="AX164" s="79"/>
      <c r="AY164" s="79"/>
      <c r="AZ164" s="75">
        <f t="shared" si="69"/>
        <v>2</v>
      </c>
      <c r="BA164" s="77">
        <f t="shared" si="70"/>
        <v>0.16666666666666666</v>
      </c>
      <c r="BB164" s="47"/>
      <c r="BC164" s="78">
        <f t="shared" si="71"/>
        <v>0</v>
      </c>
      <c r="BD164" s="78">
        <f t="shared" si="72"/>
        <v>0</v>
      </c>
      <c r="BE164" s="78">
        <f t="shared" si="73"/>
        <v>0</v>
      </c>
      <c r="BF164" s="78">
        <f t="shared" si="74"/>
        <v>32.439583254212401</v>
      </c>
      <c r="BG164" s="78">
        <f t="shared" si="75"/>
        <v>0</v>
      </c>
      <c r="BH164" s="78">
        <f t="shared" si="76"/>
        <v>0</v>
      </c>
      <c r="BI164" s="78">
        <f t="shared" si="77"/>
        <v>0</v>
      </c>
      <c r="BJ164" s="78">
        <f t="shared" si="78"/>
        <v>0</v>
      </c>
      <c r="BK164" s="78">
        <f t="shared" si="79"/>
        <v>0</v>
      </c>
      <c r="BL164" s="78">
        <f t="shared" si="80"/>
        <v>0</v>
      </c>
      <c r="BM164" s="78">
        <f t="shared" si="81"/>
        <v>0</v>
      </c>
      <c r="BN164" s="78">
        <f t="shared" si="82"/>
        <v>0</v>
      </c>
      <c r="BO164" s="78">
        <f t="shared" si="83"/>
        <v>32.439583254212401</v>
      </c>
      <c r="BP164" s="78">
        <f t="shared" si="84"/>
        <v>2.7032986045177001</v>
      </c>
    </row>
    <row r="165" spans="1:68">
      <c r="A165" s="79" t="s">
        <v>7127</v>
      </c>
      <c r="B165" s="74"/>
      <c r="C165" s="79" t="s">
        <v>13331</v>
      </c>
      <c r="D165" s="75" t="str">
        <f>INDEX('PRICE LIST'!$D:$D,MATCH(INSIDENTAL!C165,'PRICE LIST'!$E:$E,0))</f>
        <v>SCREW</v>
      </c>
      <c r="E165" s="919" t="str">
        <f>IFERROR(VLOOKUP(C165,'PRICE LIST'!E:M,2,0),0)</f>
        <v>SCREW EXTRATOR SET M6</v>
      </c>
      <c r="F165" s="187" t="s">
        <v>13338</v>
      </c>
      <c r="G165" s="79" t="s">
        <v>109</v>
      </c>
      <c r="H165" s="919">
        <f>IFERROR(IF(G165="FOH",VLOOKUP(C165,'PRICE LIST'!E:Z,20,0),IF(G165="OPEX",VLOOKUP(C165,'PRICE LIST'!E:Z,21,0),0)),0)</f>
        <v>0</v>
      </c>
      <c r="I165" s="919">
        <f>IFERROR(IF(G165="FOH",VLOOKUP(H165,'PRICE LIST'!X:Z,3,0),IF(G165="OPEX",VLOOKUP(H165,'PRICE LIST'!Y:Z,2,0),0)),0)</f>
        <v>0</v>
      </c>
      <c r="J165" s="79" t="s">
        <v>34</v>
      </c>
      <c r="K165" s="79" t="s">
        <v>183</v>
      </c>
      <c r="L165" s="75" t="str">
        <f>IFERROR(VLOOKUP(K165,BS:BV,3,0),0)</f>
        <v>ALL</v>
      </c>
      <c r="M165" s="75" t="str">
        <f>IFERROR(VLOOKUP(K165,BS:BV,4,0),0)</f>
        <v>ALL</v>
      </c>
      <c r="N165" s="75" t="str">
        <f>IFERROR(VLOOKUP(C165,'PRICE LIST'!E:M,3,0),0)</f>
        <v>SET</v>
      </c>
      <c r="O165" s="75" t="str">
        <f>IFERROR(VLOOKUP(C165,'PRICE LIST'!E:M,5,0),0)</f>
        <v>IDR</v>
      </c>
      <c r="P165" s="927">
        <f>IFERROR(VLOOKUP(C165,'PRICE LIST'!E:Z,8,0),0)</f>
        <v>256250</v>
      </c>
      <c r="Q165" s="75">
        <f>IFERROR(VLOOKUP(C165,'PRICE LIST'!E:Z,9,0),0)</f>
        <v>256250</v>
      </c>
      <c r="R165" s="75">
        <f>IFERROR(VLOOKUP(C165,'PRICE LIST'!E:Z,10,0),0)</f>
        <v>256250</v>
      </c>
      <c r="S165" s="75">
        <f>IFERROR(VLOOKUP(C165,'PRICE LIST'!E:Z,11,0),0)</f>
        <v>256250</v>
      </c>
      <c r="T165" s="75">
        <f>IFERROR(VLOOKUP(C165,'PRICE LIST'!E:Z,12,0),0)</f>
        <v>256250</v>
      </c>
      <c r="U165" s="75">
        <f>IFERROR(VLOOKUP(C165,'PRICE LIST'!E:Z,13,0),0)</f>
        <v>256250</v>
      </c>
      <c r="V165" s="75">
        <f>IFERROR(VLOOKUP(C165,'PRICE LIST'!E:Z,14,0),0)</f>
        <v>258750</v>
      </c>
      <c r="W165" s="75">
        <f>IFERROR(VLOOKUP(C165,'PRICE LIST'!E:Z,15,0),0)</f>
        <v>258750</v>
      </c>
      <c r="X165" s="75">
        <f>IFERROR(VLOOKUP(C165,'PRICE LIST'!E:Z,16,0),0)</f>
        <v>258750</v>
      </c>
      <c r="Y165" s="75">
        <f>IFERROR(VLOOKUP(C165,'PRICE LIST'!E:Z,17,0),0)</f>
        <v>258750</v>
      </c>
      <c r="Z165" s="75">
        <f>IFERROR(VLOOKUP(C165,'PRICE LIST'!E:Z,18,0),0)</f>
        <v>258750</v>
      </c>
      <c r="AA165" s="75">
        <f>IFERROR(VLOOKUP(C165,'PRICE LIST'!E:Z,19,0),0)</f>
        <v>258750</v>
      </c>
      <c r="AB165" s="180">
        <f t="shared" si="57"/>
        <v>16.219791627106201</v>
      </c>
      <c r="AC165" s="180">
        <f t="shared" si="58"/>
        <v>16.219791627106201</v>
      </c>
      <c r="AD165" s="180">
        <f t="shared" si="59"/>
        <v>16.219791627106201</v>
      </c>
      <c r="AE165" s="180">
        <f t="shared" si="60"/>
        <v>16.219791627106201</v>
      </c>
      <c r="AF165" s="180">
        <f t="shared" si="61"/>
        <v>16.219791627106201</v>
      </c>
      <c r="AG165" s="180">
        <f t="shared" si="62"/>
        <v>16.219791627106201</v>
      </c>
      <c r="AH165" s="180">
        <f t="shared" si="63"/>
        <v>16.378033496638942</v>
      </c>
      <c r="AI165" s="180">
        <f t="shared" si="64"/>
        <v>16.378033496638942</v>
      </c>
      <c r="AJ165" s="180">
        <f t="shared" si="65"/>
        <v>16.378033496638942</v>
      </c>
      <c r="AK165" s="180">
        <f t="shared" si="66"/>
        <v>16.378033496638942</v>
      </c>
      <c r="AL165" s="180">
        <f t="shared" si="67"/>
        <v>16.378033496638942</v>
      </c>
      <c r="AM165" s="180">
        <f t="shared" si="68"/>
        <v>16.378033496638942</v>
      </c>
      <c r="AN165" s="79"/>
      <c r="AO165" s="79"/>
      <c r="AP165" s="79"/>
      <c r="AQ165" s="79">
        <v>2</v>
      </c>
      <c r="AR165" s="79"/>
      <c r="AS165" s="79"/>
      <c r="AT165" s="79"/>
      <c r="AU165" s="79"/>
      <c r="AV165" s="79"/>
      <c r="AW165" s="79"/>
      <c r="AX165" s="79"/>
      <c r="AY165" s="79"/>
      <c r="AZ165" s="75">
        <f t="shared" si="69"/>
        <v>2</v>
      </c>
      <c r="BA165" s="77">
        <f t="shared" si="70"/>
        <v>0.16666666666666666</v>
      </c>
      <c r="BB165" s="47"/>
      <c r="BC165" s="78">
        <f t="shared" si="71"/>
        <v>0</v>
      </c>
      <c r="BD165" s="78">
        <f t="shared" si="72"/>
        <v>0</v>
      </c>
      <c r="BE165" s="78">
        <f t="shared" si="73"/>
        <v>0</v>
      </c>
      <c r="BF165" s="78">
        <f t="shared" si="74"/>
        <v>32.439583254212401</v>
      </c>
      <c r="BG165" s="78">
        <f t="shared" si="75"/>
        <v>0</v>
      </c>
      <c r="BH165" s="78">
        <f t="shared" si="76"/>
        <v>0</v>
      </c>
      <c r="BI165" s="78">
        <f t="shared" si="77"/>
        <v>0</v>
      </c>
      <c r="BJ165" s="78">
        <f t="shared" si="78"/>
        <v>0</v>
      </c>
      <c r="BK165" s="78">
        <f t="shared" si="79"/>
        <v>0</v>
      </c>
      <c r="BL165" s="78">
        <f t="shared" si="80"/>
        <v>0</v>
      </c>
      <c r="BM165" s="78">
        <f t="shared" si="81"/>
        <v>0</v>
      </c>
      <c r="BN165" s="78">
        <f t="shared" si="82"/>
        <v>0</v>
      </c>
      <c r="BO165" s="78">
        <f t="shared" si="83"/>
        <v>32.439583254212401</v>
      </c>
      <c r="BP165" s="78">
        <f t="shared" si="84"/>
        <v>2.7032986045177001</v>
      </c>
    </row>
    <row r="166" spans="1:68">
      <c r="A166" s="79" t="s">
        <v>7127</v>
      </c>
      <c r="B166" s="74"/>
      <c r="C166" s="79" t="s">
        <v>13332</v>
      </c>
      <c r="D166" s="75" t="str">
        <f>INDEX('PRICE LIST'!$D:$D,MATCH(INSIDENTAL!C166,'PRICE LIST'!$E:$E,0))</f>
        <v>SCREW</v>
      </c>
      <c r="E166" s="919" t="str">
        <f>IFERROR(VLOOKUP(C166,'PRICE LIST'!E:M,2,0),0)</f>
        <v>SCREW EXTRATOR SET M8</v>
      </c>
      <c r="F166" s="187" t="s">
        <v>13338</v>
      </c>
      <c r="G166" s="79" t="s">
        <v>109</v>
      </c>
      <c r="H166" s="919">
        <f>IFERROR(IF(G166="FOH",VLOOKUP(C166,'PRICE LIST'!E:Z,20,0),IF(G166="OPEX",VLOOKUP(C166,'PRICE LIST'!E:Z,21,0),0)),0)</f>
        <v>0</v>
      </c>
      <c r="I166" s="919">
        <f>IFERROR(IF(G166="FOH",VLOOKUP(H166,'PRICE LIST'!X:Z,3,0),IF(G166="OPEX",VLOOKUP(H166,'PRICE LIST'!Y:Z,2,0),0)),0)</f>
        <v>0</v>
      </c>
      <c r="J166" s="79" t="s">
        <v>34</v>
      </c>
      <c r="K166" s="79" t="s">
        <v>183</v>
      </c>
      <c r="L166" s="75" t="str">
        <f>IFERROR(VLOOKUP(K166,BS:BV,3,0),0)</f>
        <v>ALL</v>
      </c>
      <c r="M166" s="75" t="str">
        <f>IFERROR(VLOOKUP(K166,BS:BV,4,0),0)</f>
        <v>ALL</v>
      </c>
      <c r="N166" s="75" t="str">
        <f>IFERROR(VLOOKUP(C166,'PRICE LIST'!E:M,3,0),0)</f>
        <v>SET</v>
      </c>
      <c r="O166" s="75" t="str">
        <f>IFERROR(VLOOKUP(C166,'PRICE LIST'!E:M,5,0),0)</f>
        <v>IDR</v>
      </c>
      <c r="P166" s="927">
        <f>IFERROR(VLOOKUP(C166,'PRICE LIST'!E:Z,8,0),0)</f>
        <v>256250</v>
      </c>
      <c r="Q166" s="75">
        <f>IFERROR(VLOOKUP(C166,'PRICE LIST'!E:Z,9,0),0)</f>
        <v>256250</v>
      </c>
      <c r="R166" s="75">
        <f>IFERROR(VLOOKUP(C166,'PRICE LIST'!E:Z,10,0),0)</f>
        <v>256250</v>
      </c>
      <c r="S166" s="75">
        <f>IFERROR(VLOOKUP(C166,'PRICE LIST'!E:Z,11,0),0)</f>
        <v>256250</v>
      </c>
      <c r="T166" s="75">
        <f>IFERROR(VLOOKUP(C166,'PRICE LIST'!E:Z,12,0),0)</f>
        <v>256250</v>
      </c>
      <c r="U166" s="75">
        <f>IFERROR(VLOOKUP(C166,'PRICE LIST'!E:Z,13,0),0)</f>
        <v>256250</v>
      </c>
      <c r="V166" s="75">
        <f>IFERROR(VLOOKUP(C166,'PRICE LIST'!E:Z,14,0),0)</f>
        <v>258750</v>
      </c>
      <c r="W166" s="75">
        <f>IFERROR(VLOOKUP(C166,'PRICE LIST'!E:Z,15,0),0)</f>
        <v>258750</v>
      </c>
      <c r="X166" s="75">
        <f>IFERROR(VLOOKUP(C166,'PRICE LIST'!E:Z,16,0),0)</f>
        <v>258750</v>
      </c>
      <c r="Y166" s="75">
        <f>IFERROR(VLOOKUP(C166,'PRICE LIST'!E:Z,17,0),0)</f>
        <v>258750</v>
      </c>
      <c r="Z166" s="75">
        <f>IFERROR(VLOOKUP(C166,'PRICE LIST'!E:Z,18,0),0)</f>
        <v>258750</v>
      </c>
      <c r="AA166" s="75">
        <f>IFERROR(VLOOKUP(C166,'PRICE LIST'!E:Z,19,0),0)</f>
        <v>258750</v>
      </c>
      <c r="AB166" s="180">
        <f t="shared" si="57"/>
        <v>16.219791627106201</v>
      </c>
      <c r="AC166" s="180">
        <f t="shared" si="58"/>
        <v>16.219791627106201</v>
      </c>
      <c r="AD166" s="180">
        <f t="shared" si="59"/>
        <v>16.219791627106201</v>
      </c>
      <c r="AE166" s="180">
        <f t="shared" si="60"/>
        <v>16.219791627106201</v>
      </c>
      <c r="AF166" s="180">
        <f t="shared" si="61"/>
        <v>16.219791627106201</v>
      </c>
      <c r="AG166" s="180">
        <f t="shared" si="62"/>
        <v>16.219791627106201</v>
      </c>
      <c r="AH166" s="180">
        <f t="shared" si="63"/>
        <v>16.378033496638942</v>
      </c>
      <c r="AI166" s="180">
        <f t="shared" si="64"/>
        <v>16.378033496638942</v>
      </c>
      <c r="AJ166" s="180">
        <f t="shared" si="65"/>
        <v>16.378033496638942</v>
      </c>
      <c r="AK166" s="180">
        <f t="shared" si="66"/>
        <v>16.378033496638942</v>
      </c>
      <c r="AL166" s="180">
        <f t="shared" si="67"/>
        <v>16.378033496638942</v>
      </c>
      <c r="AM166" s="180">
        <f t="shared" si="68"/>
        <v>16.378033496638942</v>
      </c>
      <c r="AN166" s="79"/>
      <c r="AO166" s="79"/>
      <c r="AP166" s="79"/>
      <c r="AQ166" s="79">
        <v>2</v>
      </c>
      <c r="AR166" s="79"/>
      <c r="AS166" s="79"/>
      <c r="AT166" s="79"/>
      <c r="AU166" s="79"/>
      <c r="AV166" s="79"/>
      <c r="AW166" s="79"/>
      <c r="AX166" s="79"/>
      <c r="AY166" s="79"/>
      <c r="AZ166" s="75">
        <f t="shared" si="69"/>
        <v>2</v>
      </c>
      <c r="BA166" s="77">
        <f t="shared" si="70"/>
        <v>0.16666666666666666</v>
      </c>
      <c r="BB166" s="47"/>
      <c r="BC166" s="78">
        <f t="shared" si="71"/>
        <v>0</v>
      </c>
      <c r="BD166" s="78">
        <f t="shared" si="72"/>
        <v>0</v>
      </c>
      <c r="BE166" s="78">
        <f t="shared" si="73"/>
        <v>0</v>
      </c>
      <c r="BF166" s="78">
        <f t="shared" si="74"/>
        <v>32.439583254212401</v>
      </c>
      <c r="BG166" s="78">
        <f t="shared" si="75"/>
        <v>0</v>
      </c>
      <c r="BH166" s="78">
        <f t="shared" si="76"/>
        <v>0</v>
      </c>
      <c r="BI166" s="78">
        <f t="shared" si="77"/>
        <v>0</v>
      </c>
      <c r="BJ166" s="78">
        <f t="shared" si="78"/>
        <v>0</v>
      </c>
      <c r="BK166" s="78">
        <f t="shared" si="79"/>
        <v>0</v>
      </c>
      <c r="BL166" s="78">
        <f t="shared" si="80"/>
        <v>0</v>
      </c>
      <c r="BM166" s="78">
        <f t="shared" si="81"/>
        <v>0</v>
      </c>
      <c r="BN166" s="78">
        <f t="shared" si="82"/>
        <v>0</v>
      </c>
      <c r="BO166" s="78">
        <f t="shared" si="83"/>
        <v>32.439583254212401</v>
      </c>
      <c r="BP166" s="78">
        <f t="shared" si="84"/>
        <v>2.7032986045177001</v>
      </c>
    </row>
    <row r="167" spans="1:68">
      <c r="A167" s="79" t="s">
        <v>7127</v>
      </c>
      <c r="B167" s="74"/>
      <c r="C167" s="79" t="s">
        <v>13333</v>
      </c>
      <c r="D167" s="75" t="str">
        <f>INDEX('PRICE LIST'!$D:$D,MATCH(INSIDENTAL!C167,'PRICE LIST'!$E:$E,0))</f>
        <v>SCREW</v>
      </c>
      <c r="E167" s="919" t="str">
        <f>IFERROR(VLOOKUP(C167,'PRICE LIST'!E:M,2,0),0)</f>
        <v>SCREW EXTRATOR SET M10</v>
      </c>
      <c r="F167" s="187" t="s">
        <v>13338</v>
      </c>
      <c r="G167" s="79" t="s">
        <v>109</v>
      </c>
      <c r="H167" s="919">
        <f>IFERROR(IF(G167="FOH",VLOOKUP(C167,'PRICE LIST'!E:Z,20,0),IF(G167="OPEX",VLOOKUP(C167,'PRICE LIST'!E:Z,21,0),0)),0)</f>
        <v>0</v>
      </c>
      <c r="I167" s="919">
        <f>IFERROR(IF(G167="FOH",VLOOKUP(H167,'PRICE LIST'!X:Z,3,0),IF(G167="OPEX",VLOOKUP(H167,'PRICE LIST'!Y:Z,2,0),0)),0)</f>
        <v>0</v>
      </c>
      <c r="J167" s="79" t="s">
        <v>34</v>
      </c>
      <c r="K167" s="79" t="s">
        <v>183</v>
      </c>
      <c r="L167" s="75" t="str">
        <f>IFERROR(VLOOKUP(K167,BS:BV,3,0),0)</f>
        <v>ALL</v>
      </c>
      <c r="M167" s="75" t="str">
        <f>IFERROR(VLOOKUP(K167,BS:BV,4,0),0)</f>
        <v>ALL</v>
      </c>
      <c r="N167" s="75" t="str">
        <f>IFERROR(VLOOKUP(C167,'PRICE LIST'!E:M,3,0),0)</f>
        <v>SET</v>
      </c>
      <c r="O167" s="75" t="str">
        <f>IFERROR(VLOOKUP(C167,'PRICE LIST'!E:M,5,0),0)</f>
        <v>IDR</v>
      </c>
      <c r="P167" s="927">
        <f>IFERROR(VLOOKUP(C167,'PRICE LIST'!E:Z,8,0),0)</f>
        <v>256250</v>
      </c>
      <c r="Q167" s="75">
        <f>IFERROR(VLOOKUP(C167,'PRICE LIST'!E:Z,9,0),0)</f>
        <v>256250</v>
      </c>
      <c r="R167" s="75">
        <f>IFERROR(VLOOKUP(C167,'PRICE LIST'!E:Z,10,0),0)</f>
        <v>256250</v>
      </c>
      <c r="S167" s="75">
        <f>IFERROR(VLOOKUP(C167,'PRICE LIST'!E:Z,11,0),0)</f>
        <v>256250</v>
      </c>
      <c r="T167" s="75">
        <f>IFERROR(VLOOKUP(C167,'PRICE LIST'!E:Z,12,0),0)</f>
        <v>256250</v>
      </c>
      <c r="U167" s="75">
        <f>IFERROR(VLOOKUP(C167,'PRICE LIST'!E:Z,13,0),0)</f>
        <v>256250</v>
      </c>
      <c r="V167" s="75">
        <f>IFERROR(VLOOKUP(C167,'PRICE LIST'!E:Z,14,0),0)</f>
        <v>258750</v>
      </c>
      <c r="W167" s="75">
        <f>IFERROR(VLOOKUP(C167,'PRICE LIST'!E:Z,15,0),0)</f>
        <v>258750</v>
      </c>
      <c r="X167" s="75">
        <f>IFERROR(VLOOKUP(C167,'PRICE LIST'!E:Z,16,0),0)</f>
        <v>258750</v>
      </c>
      <c r="Y167" s="75">
        <f>IFERROR(VLOOKUP(C167,'PRICE LIST'!E:Z,17,0),0)</f>
        <v>258750</v>
      </c>
      <c r="Z167" s="75">
        <f>IFERROR(VLOOKUP(C167,'PRICE LIST'!E:Z,18,0),0)</f>
        <v>258750</v>
      </c>
      <c r="AA167" s="75">
        <f>IFERROR(VLOOKUP(C167,'PRICE LIST'!E:Z,19,0),0)</f>
        <v>258750</v>
      </c>
      <c r="AB167" s="180">
        <f t="shared" si="57"/>
        <v>16.219791627106201</v>
      </c>
      <c r="AC167" s="180">
        <f t="shared" si="58"/>
        <v>16.219791627106201</v>
      </c>
      <c r="AD167" s="180">
        <f t="shared" si="59"/>
        <v>16.219791627106201</v>
      </c>
      <c r="AE167" s="180">
        <f t="shared" si="60"/>
        <v>16.219791627106201</v>
      </c>
      <c r="AF167" s="180">
        <f t="shared" si="61"/>
        <v>16.219791627106201</v>
      </c>
      <c r="AG167" s="180">
        <f t="shared" si="62"/>
        <v>16.219791627106201</v>
      </c>
      <c r="AH167" s="180">
        <f t="shared" si="63"/>
        <v>16.378033496638942</v>
      </c>
      <c r="AI167" s="180">
        <f t="shared" si="64"/>
        <v>16.378033496638942</v>
      </c>
      <c r="AJ167" s="180">
        <f t="shared" si="65"/>
        <v>16.378033496638942</v>
      </c>
      <c r="AK167" s="180">
        <f t="shared" si="66"/>
        <v>16.378033496638942</v>
      </c>
      <c r="AL167" s="180">
        <f t="shared" si="67"/>
        <v>16.378033496638942</v>
      </c>
      <c r="AM167" s="180">
        <f t="shared" si="68"/>
        <v>16.378033496638942</v>
      </c>
      <c r="AN167" s="79"/>
      <c r="AO167" s="79"/>
      <c r="AP167" s="79"/>
      <c r="AQ167" s="79">
        <v>2</v>
      </c>
      <c r="AR167" s="79"/>
      <c r="AS167" s="79"/>
      <c r="AT167" s="79"/>
      <c r="AU167" s="79"/>
      <c r="AV167" s="79"/>
      <c r="AW167" s="79"/>
      <c r="AX167" s="79"/>
      <c r="AY167" s="79"/>
      <c r="AZ167" s="75">
        <f t="shared" si="69"/>
        <v>2</v>
      </c>
      <c r="BA167" s="77">
        <f t="shared" si="70"/>
        <v>0.16666666666666666</v>
      </c>
      <c r="BB167" s="47"/>
      <c r="BC167" s="78">
        <f t="shared" si="71"/>
        <v>0</v>
      </c>
      <c r="BD167" s="78">
        <f t="shared" si="72"/>
        <v>0</v>
      </c>
      <c r="BE167" s="78">
        <f t="shared" si="73"/>
        <v>0</v>
      </c>
      <c r="BF167" s="78">
        <f t="shared" si="74"/>
        <v>32.439583254212401</v>
      </c>
      <c r="BG167" s="78">
        <f t="shared" si="75"/>
        <v>0</v>
      </c>
      <c r="BH167" s="78">
        <f t="shared" si="76"/>
        <v>0</v>
      </c>
      <c r="BI167" s="78">
        <f t="shared" si="77"/>
        <v>0</v>
      </c>
      <c r="BJ167" s="78">
        <f t="shared" si="78"/>
        <v>0</v>
      </c>
      <c r="BK167" s="78">
        <f t="shared" si="79"/>
        <v>0</v>
      </c>
      <c r="BL167" s="78">
        <f t="shared" si="80"/>
        <v>0</v>
      </c>
      <c r="BM167" s="78">
        <f t="shared" si="81"/>
        <v>0</v>
      </c>
      <c r="BN167" s="78">
        <f t="shared" si="82"/>
        <v>0</v>
      </c>
      <c r="BO167" s="78">
        <f t="shared" si="83"/>
        <v>32.439583254212401</v>
      </c>
      <c r="BP167" s="78">
        <f t="shared" si="84"/>
        <v>2.7032986045177001</v>
      </c>
    </row>
    <row r="168" spans="1:68">
      <c r="A168" s="79" t="s">
        <v>7127</v>
      </c>
      <c r="B168" s="74"/>
      <c r="C168" s="79" t="s">
        <v>13320</v>
      </c>
      <c r="D168" s="75" t="str">
        <f>INDEX('PRICE LIST'!$D:$D,MATCH(INSIDENTAL!C168,'PRICE LIST'!$E:$E,0))</f>
        <v>TRACKER</v>
      </c>
      <c r="E168" s="919" t="str">
        <f>IFERROR(VLOOKUP(C168,'PRICE LIST'!E:M,2,0),0)</f>
        <v>TRACKER 4" KW0101497</v>
      </c>
      <c r="F168" s="187" t="s">
        <v>13338</v>
      </c>
      <c r="G168" s="79" t="s">
        <v>109</v>
      </c>
      <c r="H168" s="919">
        <f>IFERROR(IF(G168="FOH",VLOOKUP(C168,'PRICE LIST'!E:Z,20,0),IF(G168="OPEX",VLOOKUP(C168,'PRICE LIST'!E:Z,21,0),0)),0)</f>
        <v>0</v>
      </c>
      <c r="I168" s="919">
        <f>IFERROR(IF(G168="FOH",VLOOKUP(H168,'PRICE LIST'!X:Z,3,0),IF(G168="OPEX",VLOOKUP(H168,'PRICE LIST'!Y:Z,2,0),0)),0)</f>
        <v>0</v>
      </c>
      <c r="J168" s="79" t="s">
        <v>34</v>
      </c>
      <c r="K168" s="79" t="s">
        <v>183</v>
      </c>
      <c r="L168" s="75" t="str">
        <f>IFERROR(VLOOKUP(K168,BS:BV,3,0),0)</f>
        <v>ALL</v>
      </c>
      <c r="M168" s="75" t="str">
        <f>IFERROR(VLOOKUP(K168,BS:BV,4,0),0)</f>
        <v>ALL</v>
      </c>
      <c r="N168" s="75" t="str">
        <f>IFERROR(VLOOKUP(C168,'PRICE LIST'!E:M,3,0),0)</f>
        <v>PCS</v>
      </c>
      <c r="O168" s="75" t="str">
        <f>IFERROR(VLOOKUP(C168,'PRICE LIST'!E:M,5,0),0)</f>
        <v>IDR</v>
      </c>
      <c r="P168" s="927">
        <f>IFERROR(VLOOKUP(C168,'PRICE LIST'!E:Z,8,0),0)</f>
        <v>271625</v>
      </c>
      <c r="Q168" s="75">
        <f>IFERROR(VLOOKUP(C168,'PRICE LIST'!E:Z,9,0),0)</f>
        <v>271625</v>
      </c>
      <c r="R168" s="75">
        <f>IFERROR(VLOOKUP(C168,'PRICE LIST'!E:Z,10,0),0)</f>
        <v>271625</v>
      </c>
      <c r="S168" s="75">
        <f>IFERROR(VLOOKUP(C168,'PRICE LIST'!E:Z,11,0),0)</f>
        <v>271625</v>
      </c>
      <c r="T168" s="75">
        <f>IFERROR(VLOOKUP(C168,'PRICE LIST'!E:Z,12,0),0)</f>
        <v>271625</v>
      </c>
      <c r="U168" s="75">
        <f>IFERROR(VLOOKUP(C168,'PRICE LIST'!E:Z,13,0),0)</f>
        <v>271625</v>
      </c>
      <c r="V168" s="75">
        <f>IFERROR(VLOOKUP(C168,'PRICE LIST'!E:Z,14,0),0)</f>
        <v>274275</v>
      </c>
      <c r="W168" s="75">
        <f>IFERROR(VLOOKUP(C168,'PRICE LIST'!E:Z,15,0),0)</f>
        <v>274275</v>
      </c>
      <c r="X168" s="75">
        <f>IFERROR(VLOOKUP(C168,'PRICE LIST'!E:Z,16,0),0)</f>
        <v>274275</v>
      </c>
      <c r="Y168" s="75">
        <f>IFERROR(VLOOKUP(C168,'PRICE LIST'!E:Z,17,0),0)</f>
        <v>274275</v>
      </c>
      <c r="Z168" s="75">
        <f>IFERROR(VLOOKUP(C168,'PRICE LIST'!E:Z,18,0),0)</f>
        <v>274275</v>
      </c>
      <c r="AA168" s="75">
        <f>IFERROR(VLOOKUP(C168,'PRICE LIST'!E:Z,19,0),0)</f>
        <v>274275</v>
      </c>
      <c r="AB168" s="180">
        <f t="shared" si="57"/>
        <v>17.19297912473257</v>
      </c>
      <c r="AC168" s="180">
        <f t="shared" si="58"/>
        <v>17.19297912473257</v>
      </c>
      <c r="AD168" s="180">
        <f t="shared" si="59"/>
        <v>17.19297912473257</v>
      </c>
      <c r="AE168" s="180">
        <f t="shared" si="60"/>
        <v>17.19297912473257</v>
      </c>
      <c r="AF168" s="180">
        <f t="shared" si="61"/>
        <v>17.19297912473257</v>
      </c>
      <c r="AG168" s="180">
        <f t="shared" si="62"/>
        <v>17.19297912473257</v>
      </c>
      <c r="AH168" s="180">
        <f t="shared" si="63"/>
        <v>17.36071550643728</v>
      </c>
      <c r="AI168" s="180">
        <f t="shared" si="64"/>
        <v>17.36071550643728</v>
      </c>
      <c r="AJ168" s="180">
        <f t="shared" si="65"/>
        <v>17.36071550643728</v>
      </c>
      <c r="AK168" s="180">
        <f t="shared" si="66"/>
        <v>17.36071550643728</v>
      </c>
      <c r="AL168" s="180">
        <f t="shared" si="67"/>
        <v>17.36071550643728</v>
      </c>
      <c r="AM168" s="180">
        <f t="shared" si="68"/>
        <v>17.36071550643728</v>
      </c>
      <c r="AN168" s="79"/>
      <c r="AO168" s="79"/>
      <c r="AP168" s="79"/>
      <c r="AQ168" s="79">
        <v>2</v>
      </c>
      <c r="AR168" s="79"/>
      <c r="AS168" s="79"/>
      <c r="AT168" s="79"/>
      <c r="AU168" s="79"/>
      <c r="AV168" s="79"/>
      <c r="AW168" s="79"/>
      <c r="AX168" s="79"/>
      <c r="AY168" s="79"/>
      <c r="AZ168" s="75">
        <f t="shared" si="69"/>
        <v>2</v>
      </c>
      <c r="BA168" s="77">
        <f t="shared" si="70"/>
        <v>0.16666666666666666</v>
      </c>
      <c r="BB168" s="47"/>
      <c r="BC168" s="78">
        <f t="shared" si="71"/>
        <v>0</v>
      </c>
      <c r="BD168" s="78">
        <f t="shared" si="72"/>
        <v>0</v>
      </c>
      <c r="BE168" s="78">
        <f t="shared" si="73"/>
        <v>0</v>
      </c>
      <c r="BF168" s="78">
        <f t="shared" si="74"/>
        <v>34.385958249465141</v>
      </c>
      <c r="BG168" s="78">
        <f t="shared" si="75"/>
        <v>0</v>
      </c>
      <c r="BH168" s="78">
        <f t="shared" si="76"/>
        <v>0</v>
      </c>
      <c r="BI168" s="78">
        <f t="shared" si="77"/>
        <v>0</v>
      </c>
      <c r="BJ168" s="78">
        <f t="shared" si="78"/>
        <v>0</v>
      </c>
      <c r="BK168" s="78">
        <f t="shared" si="79"/>
        <v>0</v>
      </c>
      <c r="BL168" s="78">
        <f t="shared" si="80"/>
        <v>0</v>
      </c>
      <c r="BM168" s="78">
        <f t="shared" si="81"/>
        <v>0</v>
      </c>
      <c r="BN168" s="78">
        <f t="shared" si="82"/>
        <v>0</v>
      </c>
      <c r="BO168" s="78">
        <f t="shared" si="83"/>
        <v>34.385958249465141</v>
      </c>
      <c r="BP168" s="78">
        <f t="shared" si="84"/>
        <v>2.8654965207887617</v>
      </c>
    </row>
    <row r="169" spans="1:68">
      <c r="A169" s="79" t="s">
        <v>7127</v>
      </c>
      <c r="B169" s="74"/>
      <c r="C169" s="79" t="s">
        <v>13321</v>
      </c>
      <c r="D169" s="75" t="str">
        <f>INDEX('PRICE LIST'!$D:$D,MATCH(INSIDENTAL!C169,'PRICE LIST'!$E:$E,0))</f>
        <v>TRACKER</v>
      </c>
      <c r="E169" s="919" t="str">
        <f>IFERROR(VLOOKUP(C169,'PRICE LIST'!E:M,2,0),0)</f>
        <v>TRACKER 12" KW0101501</v>
      </c>
      <c r="F169" s="187" t="s">
        <v>13338</v>
      </c>
      <c r="G169" s="79" t="s">
        <v>109</v>
      </c>
      <c r="H169" s="919">
        <f>IFERROR(IF(G169="FOH",VLOOKUP(C169,'PRICE LIST'!E:Z,20,0),IF(G169="OPEX",VLOOKUP(C169,'PRICE LIST'!E:Z,21,0),0)),0)</f>
        <v>0</v>
      </c>
      <c r="I169" s="919">
        <f>IFERROR(IF(G169="FOH",VLOOKUP(H169,'PRICE LIST'!X:Z,3,0),IF(G169="OPEX",VLOOKUP(H169,'PRICE LIST'!Y:Z,2,0),0)),0)</f>
        <v>0</v>
      </c>
      <c r="J169" s="79" t="s">
        <v>34</v>
      </c>
      <c r="K169" s="79" t="s">
        <v>183</v>
      </c>
      <c r="L169" s="75" t="str">
        <f>IFERROR(VLOOKUP(K169,BS:BV,3,0),0)</f>
        <v>ALL</v>
      </c>
      <c r="M169" s="75" t="str">
        <f>IFERROR(VLOOKUP(K169,BS:BV,4,0),0)</f>
        <v>ALL</v>
      </c>
      <c r="N169" s="75" t="str">
        <f>IFERROR(VLOOKUP(C169,'PRICE LIST'!E:M,3,0),0)</f>
        <v>PCS</v>
      </c>
      <c r="O169" s="75" t="str">
        <f>IFERROR(VLOOKUP(C169,'PRICE LIST'!E:M,5,0),0)</f>
        <v>IDR</v>
      </c>
      <c r="P169" s="927">
        <f>IFERROR(VLOOKUP(C169,'PRICE LIST'!E:Z,8,0),0)</f>
        <v>1230000</v>
      </c>
      <c r="Q169" s="75">
        <f>IFERROR(VLOOKUP(C169,'PRICE LIST'!E:Z,9,0),0)</f>
        <v>1230000</v>
      </c>
      <c r="R169" s="75">
        <f>IFERROR(VLOOKUP(C169,'PRICE LIST'!E:Z,10,0),0)</f>
        <v>1230000</v>
      </c>
      <c r="S169" s="75">
        <f>IFERROR(VLOOKUP(C169,'PRICE LIST'!E:Z,11,0),0)</f>
        <v>1230000</v>
      </c>
      <c r="T169" s="75">
        <f>IFERROR(VLOOKUP(C169,'PRICE LIST'!E:Z,12,0),0)</f>
        <v>1230000</v>
      </c>
      <c r="U169" s="75">
        <f>IFERROR(VLOOKUP(C169,'PRICE LIST'!E:Z,13,0),0)</f>
        <v>1230000</v>
      </c>
      <c r="V169" s="75">
        <f>IFERROR(VLOOKUP(C169,'PRICE LIST'!E:Z,14,0),0)</f>
        <v>1242000</v>
      </c>
      <c r="W169" s="75">
        <f>IFERROR(VLOOKUP(C169,'PRICE LIST'!E:Z,15,0),0)</f>
        <v>1242000</v>
      </c>
      <c r="X169" s="75">
        <f>IFERROR(VLOOKUP(C169,'PRICE LIST'!E:Z,16,0),0)</f>
        <v>1242000</v>
      </c>
      <c r="Y169" s="75">
        <f>IFERROR(VLOOKUP(C169,'PRICE LIST'!E:Z,17,0),0)</f>
        <v>1242000</v>
      </c>
      <c r="Z169" s="75">
        <f>IFERROR(VLOOKUP(C169,'PRICE LIST'!E:Z,18,0),0)</f>
        <v>1242000</v>
      </c>
      <c r="AA169" s="75">
        <f>IFERROR(VLOOKUP(C169,'PRICE LIST'!E:Z,19,0),0)</f>
        <v>1242000</v>
      </c>
      <c r="AB169" s="180">
        <f t="shared" si="57"/>
        <v>77.85499981010976</v>
      </c>
      <c r="AC169" s="180">
        <f t="shared" si="58"/>
        <v>77.85499981010976</v>
      </c>
      <c r="AD169" s="180">
        <f t="shared" si="59"/>
        <v>77.85499981010976</v>
      </c>
      <c r="AE169" s="180">
        <f t="shared" si="60"/>
        <v>77.85499981010976</v>
      </c>
      <c r="AF169" s="180">
        <f t="shared" si="61"/>
        <v>77.85499981010976</v>
      </c>
      <c r="AG169" s="180">
        <f t="shared" si="62"/>
        <v>77.85499981010976</v>
      </c>
      <c r="AH169" s="180">
        <f t="shared" si="63"/>
        <v>78.614560783866921</v>
      </c>
      <c r="AI169" s="180">
        <f t="shared" si="64"/>
        <v>78.614560783866921</v>
      </c>
      <c r="AJ169" s="180">
        <f t="shared" si="65"/>
        <v>78.614560783866921</v>
      </c>
      <c r="AK169" s="180">
        <f t="shared" si="66"/>
        <v>78.614560783866921</v>
      </c>
      <c r="AL169" s="180">
        <f t="shared" si="67"/>
        <v>78.614560783866921</v>
      </c>
      <c r="AM169" s="180">
        <f t="shared" si="68"/>
        <v>78.614560783866921</v>
      </c>
      <c r="AN169" s="79"/>
      <c r="AO169" s="79"/>
      <c r="AP169" s="79"/>
      <c r="AQ169" s="79">
        <v>2</v>
      </c>
      <c r="AR169" s="79"/>
      <c r="AS169" s="79"/>
      <c r="AT169" s="79"/>
      <c r="AU169" s="79"/>
      <c r="AV169" s="79"/>
      <c r="AW169" s="79"/>
      <c r="AX169" s="79"/>
      <c r="AY169" s="79"/>
      <c r="AZ169" s="75">
        <f t="shared" si="69"/>
        <v>2</v>
      </c>
      <c r="BA169" s="77">
        <f t="shared" si="70"/>
        <v>0.16666666666666666</v>
      </c>
      <c r="BB169" s="47"/>
      <c r="BC169" s="78">
        <f t="shared" si="71"/>
        <v>0</v>
      </c>
      <c r="BD169" s="78">
        <f t="shared" si="72"/>
        <v>0</v>
      </c>
      <c r="BE169" s="78">
        <f t="shared" si="73"/>
        <v>0</v>
      </c>
      <c r="BF169" s="78">
        <f t="shared" si="74"/>
        <v>155.70999962021952</v>
      </c>
      <c r="BG169" s="78">
        <f t="shared" si="75"/>
        <v>0</v>
      </c>
      <c r="BH169" s="78">
        <f t="shared" si="76"/>
        <v>0</v>
      </c>
      <c r="BI169" s="78">
        <f t="shared" si="77"/>
        <v>0</v>
      </c>
      <c r="BJ169" s="78">
        <f t="shared" si="78"/>
        <v>0</v>
      </c>
      <c r="BK169" s="78">
        <f t="shared" si="79"/>
        <v>0</v>
      </c>
      <c r="BL169" s="78">
        <f t="shared" si="80"/>
        <v>0</v>
      </c>
      <c r="BM169" s="78">
        <f t="shared" si="81"/>
        <v>0</v>
      </c>
      <c r="BN169" s="78">
        <f t="shared" si="82"/>
        <v>0</v>
      </c>
      <c r="BO169" s="78">
        <f t="shared" si="83"/>
        <v>155.70999962021952</v>
      </c>
      <c r="BP169" s="78">
        <f t="shared" si="84"/>
        <v>12.975833301684959</v>
      </c>
    </row>
    <row r="170" spans="1:68">
      <c r="A170" s="79" t="s">
        <v>7127</v>
      </c>
      <c r="B170" s="74"/>
      <c r="C170" s="79" t="s">
        <v>13322</v>
      </c>
      <c r="D170" s="75" t="str">
        <f>INDEX('PRICE LIST'!$D:$D,MATCH(INSIDENTAL!C170,'PRICE LIST'!$E:$E,0))</f>
        <v>TRECKER</v>
      </c>
      <c r="E170" s="919" t="str">
        <f>IFERROR(VLOOKUP(C170,'PRICE LIST'!E:M,2,0),0)</f>
        <v>TRECKER PILOT BEARING KW0102600</v>
      </c>
      <c r="F170" s="187" t="s">
        <v>13338</v>
      </c>
      <c r="G170" s="79" t="s">
        <v>109</v>
      </c>
      <c r="H170" s="919">
        <f>IFERROR(IF(G170="FOH",VLOOKUP(C170,'PRICE LIST'!E:Z,20,0),IF(G170="OPEX",VLOOKUP(C170,'PRICE LIST'!E:Z,21,0),0)),0)</f>
        <v>0</v>
      </c>
      <c r="I170" s="919">
        <f>IFERROR(IF(G170="FOH",VLOOKUP(H170,'PRICE LIST'!X:Z,3,0),IF(G170="OPEX",VLOOKUP(H170,'PRICE LIST'!Y:Z,2,0),0)),0)</f>
        <v>0</v>
      </c>
      <c r="J170" s="79" t="s">
        <v>34</v>
      </c>
      <c r="K170" s="79" t="s">
        <v>183</v>
      </c>
      <c r="L170" s="75" t="str">
        <f>IFERROR(VLOOKUP(K170,BS:BV,3,0),0)</f>
        <v>ALL</v>
      </c>
      <c r="M170" s="75" t="str">
        <f>IFERROR(VLOOKUP(K170,BS:BV,4,0),0)</f>
        <v>ALL</v>
      </c>
      <c r="N170" s="75" t="str">
        <f>IFERROR(VLOOKUP(C170,'PRICE LIST'!E:M,3,0),0)</f>
        <v>PCS</v>
      </c>
      <c r="O170" s="75" t="str">
        <f>IFERROR(VLOOKUP(C170,'PRICE LIST'!E:M,5,0),0)</f>
        <v>IDR</v>
      </c>
      <c r="P170" s="927">
        <f>IFERROR(VLOOKUP(C170,'PRICE LIST'!E:Z,8,0),0)</f>
        <v>300581</v>
      </c>
      <c r="Q170" s="75">
        <f>IFERROR(VLOOKUP(C170,'PRICE LIST'!E:Z,9,0),0)</f>
        <v>300581</v>
      </c>
      <c r="R170" s="75">
        <f>IFERROR(VLOOKUP(C170,'PRICE LIST'!E:Z,10,0),0)</f>
        <v>300581</v>
      </c>
      <c r="S170" s="75">
        <f>IFERROR(VLOOKUP(C170,'PRICE LIST'!E:Z,11,0),0)</f>
        <v>300581</v>
      </c>
      <c r="T170" s="75">
        <f>IFERROR(VLOOKUP(C170,'PRICE LIST'!E:Z,12,0),0)</f>
        <v>300581</v>
      </c>
      <c r="U170" s="75">
        <f>IFERROR(VLOOKUP(C170,'PRICE LIST'!E:Z,13,0),0)</f>
        <v>300581</v>
      </c>
      <c r="V170" s="75">
        <f>IFERROR(VLOOKUP(C170,'PRICE LIST'!E:Z,14,0),0)</f>
        <v>300581</v>
      </c>
      <c r="W170" s="75">
        <f>IFERROR(VLOOKUP(C170,'PRICE LIST'!E:Z,15,0),0)</f>
        <v>303514</v>
      </c>
      <c r="X170" s="75">
        <f>IFERROR(VLOOKUP(C170,'PRICE LIST'!E:Z,16,0),0)</f>
        <v>303514</v>
      </c>
      <c r="Y170" s="75">
        <f>IFERROR(VLOOKUP(C170,'PRICE LIST'!E:Z,17,0),0)</f>
        <v>303514</v>
      </c>
      <c r="Z170" s="75">
        <f>IFERROR(VLOOKUP(C170,'PRICE LIST'!E:Z,18,0),0)</f>
        <v>303514</v>
      </c>
      <c r="AA170" s="75">
        <f>IFERROR(VLOOKUP(C170,'PRICE LIST'!E:Z,19,0),0)</f>
        <v>303514</v>
      </c>
      <c r="AB170" s="180">
        <f t="shared" si="57"/>
        <v>19.025799754408617</v>
      </c>
      <c r="AC170" s="180">
        <f t="shared" si="58"/>
        <v>19.025799754408617</v>
      </c>
      <c r="AD170" s="180">
        <f t="shared" si="59"/>
        <v>19.025799754408617</v>
      </c>
      <c r="AE170" s="180">
        <f t="shared" si="60"/>
        <v>19.025799754408617</v>
      </c>
      <c r="AF170" s="180">
        <f t="shared" si="61"/>
        <v>19.025799754408617</v>
      </c>
      <c r="AG170" s="180">
        <f t="shared" si="62"/>
        <v>19.025799754408617</v>
      </c>
      <c r="AH170" s="180">
        <f t="shared" si="63"/>
        <v>19.025799754408617</v>
      </c>
      <c r="AI170" s="180">
        <f t="shared" si="64"/>
        <v>19.211449115744433</v>
      </c>
      <c r="AJ170" s="180">
        <f t="shared" si="65"/>
        <v>19.211449115744433</v>
      </c>
      <c r="AK170" s="180">
        <f t="shared" si="66"/>
        <v>19.211449115744433</v>
      </c>
      <c r="AL170" s="180">
        <f t="shared" si="67"/>
        <v>19.211449115744433</v>
      </c>
      <c r="AM170" s="180">
        <f t="shared" si="68"/>
        <v>19.211449115744433</v>
      </c>
      <c r="AN170" s="79"/>
      <c r="AO170" s="79"/>
      <c r="AP170" s="79"/>
      <c r="AQ170" s="79">
        <v>2</v>
      </c>
      <c r="AR170" s="79"/>
      <c r="AS170" s="79"/>
      <c r="AT170" s="79"/>
      <c r="AU170" s="79"/>
      <c r="AV170" s="79"/>
      <c r="AW170" s="79"/>
      <c r="AX170" s="79"/>
      <c r="AY170" s="79"/>
      <c r="AZ170" s="75">
        <f t="shared" si="69"/>
        <v>2</v>
      </c>
      <c r="BA170" s="77">
        <f t="shared" si="70"/>
        <v>0.16666666666666666</v>
      </c>
      <c r="BB170" s="47"/>
      <c r="BC170" s="78">
        <f t="shared" si="71"/>
        <v>0</v>
      </c>
      <c r="BD170" s="78">
        <f t="shared" si="72"/>
        <v>0</v>
      </c>
      <c r="BE170" s="78">
        <f t="shared" si="73"/>
        <v>0</v>
      </c>
      <c r="BF170" s="78">
        <f t="shared" si="74"/>
        <v>38.051599508817233</v>
      </c>
      <c r="BG170" s="78">
        <f t="shared" si="75"/>
        <v>0</v>
      </c>
      <c r="BH170" s="78">
        <f t="shared" si="76"/>
        <v>0</v>
      </c>
      <c r="BI170" s="78">
        <f t="shared" si="77"/>
        <v>0</v>
      </c>
      <c r="BJ170" s="78">
        <f t="shared" si="78"/>
        <v>0</v>
      </c>
      <c r="BK170" s="78">
        <f t="shared" si="79"/>
        <v>0</v>
      </c>
      <c r="BL170" s="78">
        <f t="shared" si="80"/>
        <v>0</v>
      </c>
      <c r="BM170" s="78">
        <f t="shared" si="81"/>
        <v>0</v>
      </c>
      <c r="BN170" s="78">
        <f t="shared" si="82"/>
        <v>0</v>
      </c>
      <c r="BO170" s="78">
        <f t="shared" si="83"/>
        <v>38.051599508817233</v>
      </c>
      <c r="BP170" s="78">
        <f t="shared" si="84"/>
        <v>3.1709666257347693</v>
      </c>
    </row>
    <row r="171" spans="1:68">
      <c r="A171" s="79" t="s">
        <v>7127</v>
      </c>
      <c r="B171" s="74"/>
      <c r="C171" s="79" t="s">
        <v>13323</v>
      </c>
      <c r="D171" s="75" t="str">
        <f>INDEX('PRICE LIST'!$D:$D,MATCH(INSIDENTAL!C171,'PRICE LIST'!$E:$E,0))</f>
        <v>COUNTERSINK</v>
      </c>
      <c r="E171" s="919" t="str">
        <f>IFERROR(VLOOKUP(C171,'PRICE LIST'!E:M,2,0),0)</f>
        <v>COUNTERSINK KRISBOW 1/2 10081912</v>
      </c>
      <c r="F171" s="187" t="s">
        <v>13338</v>
      </c>
      <c r="G171" s="79" t="s">
        <v>109</v>
      </c>
      <c r="H171" s="919">
        <f>IFERROR(IF(G171="FOH",VLOOKUP(C171,'PRICE LIST'!E:Z,20,0),IF(G171="OPEX",VLOOKUP(C171,'PRICE LIST'!E:Z,21,0),0)),0)</f>
        <v>0</v>
      </c>
      <c r="I171" s="919">
        <f>IFERROR(IF(G171="FOH",VLOOKUP(H171,'PRICE LIST'!X:Z,3,0),IF(G171="OPEX",VLOOKUP(H171,'PRICE LIST'!Y:Z,2,0),0)),0)</f>
        <v>0</v>
      </c>
      <c r="J171" s="79" t="s">
        <v>34</v>
      </c>
      <c r="K171" s="79" t="s">
        <v>183</v>
      </c>
      <c r="L171" s="75" t="str">
        <f>IFERROR(VLOOKUP(K171,BS:BV,3,0),0)</f>
        <v>ALL</v>
      </c>
      <c r="M171" s="75" t="str">
        <f>IFERROR(VLOOKUP(K171,BS:BV,4,0),0)</f>
        <v>ALL</v>
      </c>
      <c r="N171" s="75" t="str">
        <f>IFERROR(VLOOKUP(C171,'PRICE LIST'!E:M,3,0),0)</f>
        <v>PCS</v>
      </c>
      <c r="O171" s="75" t="str">
        <f>IFERROR(VLOOKUP(C171,'PRICE LIST'!E:M,5,0),0)</f>
        <v>IDR</v>
      </c>
      <c r="P171" s="927">
        <f>IFERROR(VLOOKUP(C171,'PRICE LIST'!E:Z,8,0),0)</f>
        <v>101475</v>
      </c>
      <c r="Q171" s="75">
        <f>IFERROR(VLOOKUP(C171,'PRICE LIST'!E:Z,9,0),0)</f>
        <v>101475</v>
      </c>
      <c r="R171" s="75">
        <f>IFERROR(VLOOKUP(C171,'PRICE LIST'!E:Z,10,0),0)</f>
        <v>101475</v>
      </c>
      <c r="S171" s="75">
        <f>IFERROR(VLOOKUP(C171,'PRICE LIST'!E:Z,11,0),0)</f>
        <v>101475</v>
      </c>
      <c r="T171" s="75">
        <f>IFERROR(VLOOKUP(C171,'PRICE LIST'!E:Z,12,0),0)</f>
        <v>101475</v>
      </c>
      <c r="U171" s="75">
        <f>IFERROR(VLOOKUP(C171,'PRICE LIST'!E:Z,13,0),0)</f>
        <v>101475</v>
      </c>
      <c r="V171" s="75">
        <f>IFERROR(VLOOKUP(C171,'PRICE LIST'!E:Z,14,0),0)</f>
        <v>102465</v>
      </c>
      <c r="W171" s="75">
        <f>IFERROR(VLOOKUP(C171,'PRICE LIST'!E:Z,15,0),0)</f>
        <v>102465</v>
      </c>
      <c r="X171" s="75">
        <f>IFERROR(VLOOKUP(C171,'PRICE LIST'!E:Z,16,0),0)</f>
        <v>102465</v>
      </c>
      <c r="Y171" s="75">
        <f>IFERROR(VLOOKUP(C171,'PRICE LIST'!E:Z,17,0),0)</f>
        <v>102465</v>
      </c>
      <c r="Z171" s="75">
        <f>IFERROR(VLOOKUP(C171,'PRICE LIST'!E:Z,18,0),0)</f>
        <v>102465</v>
      </c>
      <c r="AA171" s="75">
        <f>IFERROR(VLOOKUP(C171,'PRICE LIST'!E:Z,19,0),0)</f>
        <v>102465</v>
      </c>
      <c r="AB171" s="180">
        <f t="shared" si="57"/>
        <v>6.4230374843340545</v>
      </c>
      <c r="AC171" s="180">
        <f t="shared" si="58"/>
        <v>6.4230374843340545</v>
      </c>
      <c r="AD171" s="180">
        <f t="shared" si="59"/>
        <v>6.4230374843340545</v>
      </c>
      <c r="AE171" s="180">
        <f t="shared" si="60"/>
        <v>6.4230374843340545</v>
      </c>
      <c r="AF171" s="180">
        <f t="shared" si="61"/>
        <v>6.4230374843340545</v>
      </c>
      <c r="AG171" s="180">
        <f t="shared" si="62"/>
        <v>6.4230374843340545</v>
      </c>
      <c r="AH171" s="180">
        <f t="shared" si="63"/>
        <v>6.4857012646690215</v>
      </c>
      <c r="AI171" s="180">
        <f t="shared" si="64"/>
        <v>6.4857012646690215</v>
      </c>
      <c r="AJ171" s="180">
        <f t="shared" si="65"/>
        <v>6.4857012646690215</v>
      </c>
      <c r="AK171" s="180">
        <f t="shared" si="66"/>
        <v>6.4857012646690215</v>
      </c>
      <c r="AL171" s="180">
        <f t="shared" si="67"/>
        <v>6.4857012646690215</v>
      </c>
      <c r="AM171" s="180">
        <f t="shared" si="68"/>
        <v>6.4857012646690215</v>
      </c>
      <c r="AN171" s="79"/>
      <c r="AO171" s="79"/>
      <c r="AP171" s="79"/>
      <c r="AQ171" s="79">
        <v>2</v>
      </c>
      <c r="AR171" s="79"/>
      <c r="AS171" s="79"/>
      <c r="AT171" s="79"/>
      <c r="AU171" s="79"/>
      <c r="AV171" s="79"/>
      <c r="AW171" s="79"/>
      <c r="AX171" s="79"/>
      <c r="AY171" s="79"/>
      <c r="AZ171" s="75">
        <f t="shared" si="69"/>
        <v>2</v>
      </c>
      <c r="BA171" s="77">
        <f t="shared" si="70"/>
        <v>0.16666666666666666</v>
      </c>
      <c r="BB171" s="47"/>
      <c r="BC171" s="78">
        <f t="shared" si="71"/>
        <v>0</v>
      </c>
      <c r="BD171" s="78">
        <f t="shared" si="72"/>
        <v>0</v>
      </c>
      <c r="BE171" s="78">
        <f t="shared" si="73"/>
        <v>0</v>
      </c>
      <c r="BF171" s="78">
        <f t="shared" si="74"/>
        <v>12.846074968668109</v>
      </c>
      <c r="BG171" s="78">
        <f t="shared" si="75"/>
        <v>0</v>
      </c>
      <c r="BH171" s="78">
        <f t="shared" si="76"/>
        <v>0</v>
      </c>
      <c r="BI171" s="78">
        <f t="shared" si="77"/>
        <v>0</v>
      </c>
      <c r="BJ171" s="78">
        <f t="shared" si="78"/>
        <v>0</v>
      </c>
      <c r="BK171" s="78">
        <f t="shared" si="79"/>
        <v>0</v>
      </c>
      <c r="BL171" s="78">
        <f t="shared" si="80"/>
        <v>0</v>
      </c>
      <c r="BM171" s="78">
        <f t="shared" si="81"/>
        <v>0</v>
      </c>
      <c r="BN171" s="78">
        <f t="shared" si="82"/>
        <v>0</v>
      </c>
      <c r="BO171" s="78">
        <f t="shared" si="83"/>
        <v>12.846074968668109</v>
      </c>
      <c r="BP171" s="78">
        <f t="shared" si="84"/>
        <v>1.070506247389009</v>
      </c>
    </row>
    <row r="172" spans="1:68">
      <c r="A172" s="79" t="s">
        <v>7127</v>
      </c>
      <c r="B172" s="74"/>
      <c r="C172" s="79" t="s">
        <v>13324</v>
      </c>
      <c r="D172" s="75" t="str">
        <f>INDEX('PRICE LIST'!$D:$D,MATCH(INSIDENTAL!C172,'PRICE LIST'!$E:$E,0))</f>
        <v>COUNTERSINK</v>
      </c>
      <c r="E172" s="919" t="str">
        <f>IFERROR(VLOOKUP(C172,'PRICE LIST'!E:M,2,0),0)</f>
        <v>COUNTERSINK KRISBOW 3/4 10081913</v>
      </c>
      <c r="F172" s="187" t="s">
        <v>13338</v>
      </c>
      <c r="G172" s="79" t="s">
        <v>109</v>
      </c>
      <c r="H172" s="919">
        <f>IFERROR(IF(G172="FOH",VLOOKUP(C172,'PRICE LIST'!E:Z,20,0),IF(G172="OPEX",VLOOKUP(C172,'PRICE LIST'!E:Z,21,0),0)),0)</f>
        <v>0</v>
      </c>
      <c r="I172" s="919">
        <f>IFERROR(IF(G172="FOH",VLOOKUP(H172,'PRICE LIST'!X:Z,3,0),IF(G172="OPEX",VLOOKUP(H172,'PRICE LIST'!Y:Z,2,0),0)),0)</f>
        <v>0</v>
      </c>
      <c r="J172" s="79" t="s">
        <v>34</v>
      </c>
      <c r="K172" s="79" t="s">
        <v>183</v>
      </c>
      <c r="L172" s="75" t="str">
        <f>IFERROR(VLOOKUP(K172,BS:BV,3,0),0)</f>
        <v>ALL</v>
      </c>
      <c r="M172" s="75" t="str">
        <f>IFERROR(VLOOKUP(K172,BS:BV,4,0),0)</f>
        <v>ALL</v>
      </c>
      <c r="N172" s="75" t="str">
        <f>IFERROR(VLOOKUP(C172,'PRICE LIST'!E:M,3,0),0)</f>
        <v>PCS</v>
      </c>
      <c r="O172" s="75" t="str">
        <f>IFERROR(VLOOKUP(C172,'PRICE LIST'!E:M,5,0),0)</f>
        <v>IDR</v>
      </c>
      <c r="P172" s="927">
        <f>IFERROR(VLOOKUP(C172,'PRICE LIST'!E:Z,8,0),0)</f>
        <v>110700</v>
      </c>
      <c r="Q172" s="75">
        <f>IFERROR(VLOOKUP(C172,'PRICE LIST'!E:Z,9,0),0)</f>
        <v>110700</v>
      </c>
      <c r="R172" s="75">
        <f>IFERROR(VLOOKUP(C172,'PRICE LIST'!E:Z,10,0),0)</f>
        <v>110700</v>
      </c>
      <c r="S172" s="75">
        <f>IFERROR(VLOOKUP(C172,'PRICE LIST'!E:Z,11,0),0)</f>
        <v>110700</v>
      </c>
      <c r="T172" s="75">
        <f>IFERROR(VLOOKUP(C172,'PRICE LIST'!E:Z,12,0),0)</f>
        <v>110700</v>
      </c>
      <c r="U172" s="75">
        <f>IFERROR(VLOOKUP(C172,'PRICE LIST'!E:Z,13,0),0)</f>
        <v>110700</v>
      </c>
      <c r="V172" s="75">
        <f>IFERROR(VLOOKUP(C172,'PRICE LIST'!E:Z,14,0),0)</f>
        <v>111780</v>
      </c>
      <c r="W172" s="75">
        <f>IFERROR(VLOOKUP(C172,'PRICE LIST'!E:Z,15,0),0)</f>
        <v>111780</v>
      </c>
      <c r="X172" s="75">
        <f>IFERROR(VLOOKUP(C172,'PRICE LIST'!E:Z,16,0),0)</f>
        <v>111780</v>
      </c>
      <c r="Y172" s="75">
        <f>IFERROR(VLOOKUP(C172,'PRICE LIST'!E:Z,17,0),0)</f>
        <v>111780</v>
      </c>
      <c r="Z172" s="75">
        <f>IFERROR(VLOOKUP(C172,'PRICE LIST'!E:Z,18,0),0)</f>
        <v>111780</v>
      </c>
      <c r="AA172" s="75">
        <f>IFERROR(VLOOKUP(C172,'PRICE LIST'!E:Z,19,0),0)</f>
        <v>111780</v>
      </c>
      <c r="AB172" s="180">
        <f t="shared" si="57"/>
        <v>7.0069499829098776</v>
      </c>
      <c r="AC172" s="180">
        <f t="shared" si="58"/>
        <v>7.0069499829098776</v>
      </c>
      <c r="AD172" s="180">
        <f t="shared" si="59"/>
        <v>7.0069499829098776</v>
      </c>
      <c r="AE172" s="180">
        <f t="shared" si="60"/>
        <v>7.0069499829098776</v>
      </c>
      <c r="AF172" s="180">
        <f t="shared" si="61"/>
        <v>7.0069499829098776</v>
      </c>
      <c r="AG172" s="180">
        <f t="shared" si="62"/>
        <v>7.0069499829098776</v>
      </c>
      <c r="AH172" s="180">
        <f t="shared" si="63"/>
        <v>7.0753104705480228</v>
      </c>
      <c r="AI172" s="180">
        <f t="shared" si="64"/>
        <v>7.0753104705480228</v>
      </c>
      <c r="AJ172" s="180">
        <f t="shared" si="65"/>
        <v>7.0753104705480228</v>
      </c>
      <c r="AK172" s="180">
        <f t="shared" si="66"/>
        <v>7.0753104705480228</v>
      </c>
      <c r="AL172" s="180">
        <f t="shared" si="67"/>
        <v>7.0753104705480228</v>
      </c>
      <c r="AM172" s="180">
        <f t="shared" si="68"/>
        <v>7.0753104705480228</v>
      </c>
      <c r="AN172" s="79"/>
      <c r="AO172" s="79"/>
      <c r="AP172" s="79"/>
      <c r="AQ172" s="79">
        <v>2</v>
      </c>
      <c r="AR172" s="79"/>
      <c r="AS172" s="79"/>
      <c r="AT172" s="79"/>
      <c r="AU172" s="79"/>
      <c r="AV172" s="79"/>
      <c r="AW172" s="79"/>
      <c r="AX172" s="79"/>
      <c r="AY172" s="79"/>
      <c r="AZ172" s="75">
        <f t="shared" si="69"/>
        <v>2</v>
      </c>
      <c r="BA172" s="77">
        <f t="shared" si="70"/>
        <v>0.16666666666666666</v>
      </c>
      <c r="BB172" s="47"/>
      <c r="BC172" s="78">
        <f t="shared" si="71"/>
        <v>0</v>
      </c>
      <c r="BD172" s="78">
        <f t="shared" si="72"/>
        <v>0</v>
      </c>
      <c r="BE172" s="78">
        <f t="shared" si="73"/>
        <v>0</v>
      </c>
      <c r="BF172" s="78">
        <f t="shared" si="74"/>
        <v>14.013899965819755</v>
      </c>
      <c r="BG172" s="78">
        <f t="shared" si="75"/>
        <v>0</v>
      </c>
      <c r="BH172" s="78">
        <f t="shared" si="76"/>
        <v>0</v>
      </c>
      <c r="BI172" s="78">
        <f t="shared" si="77"/>
        <v>0</v>
      </c>
      <c r="BJ172" s="78">
        <f t="shared" si="78"/>
        <v>0</v>
      </c>
      <c r="BK172" s="78">
        <f t="shared" si="79"/>
        <v>0</v>
      </c>
      <c r="BL172" s="78">
        <f t="shared" si="80"/>
        <v>0</v>
      </c>
      <c r="BM172" s="78">
        <f t="shared" si="81"/>
        <v>0</v>
      </c>
      <c r="BN172" s="78">
        <f t="shared" si="82"/>
        <v>0</v>
      </c>
      <c r="BO172" s="78">
        <f t="shared" si="83"/>
        <v>14.013899965819755</v>
      </c>
      <c r="BP172" s="78">
        <f t="shared" si="84"/>
        <v>1.1678249971516463</v>
      </c>
    </row>
    <row r="173" spans="1:68">
      <c r="A173" s="79" t="s">
        <v>7127</v>
      </c>
      <c r="B173" s="74"/>
      <c r="C173" s="79" t="s">
        <v>13325</v>
      </c>
      <c r="D173" s="75" t="str">
        <f>INDEX('PRICE LIST'!$D:$D,MATCH(INSIDENTAL!C173,'PRICE LIST'!$E:$E,0))</f>
        <v>COUNTERSINK</v>
      </c>
      <c r="E173" s="919" t="str">
        <f>IFERROR(VLOOKUP(C173,'PRICE LIST'!E:M,2,0),0)</f>
        <v>COUNTERSINK KRISBOW 3/8 10081914</v>
      </c>
      <c r="F173" s="187" t="s">
        <v>13338</v>
      </c>
      <c r="G173" s="79" t="s">
        <v>109</v>
      </c>
      <c r="H173" s="919">
        <f>IFERROR(IF(G173="FOH",VLOOKUP(C173,'PRICE LIST'!E:Z,20,0),IF(G173="OPEX",VLOOKUP(C173,'PRICE LIST'!E:Z,21,0),0)),0)</f>
        <v>0</v>
      </c>
      <c r="I173" s="919">
        <f>IFERROR(IF(G173="FOH",VLOOKUP(H173,'PRICE LIST'!X:Z,3,0),IF(G173="OPEX",VLOOKUP(H173,'PRICE LIST'!Y:Z,2,0),0)),0)</f>
        <v>0</v>
      </c>
      <c r="J173" s="79" t="s">
        <v>34</v>
      </c>
      <c r="K173" s="79" t="s">
        <v>183</v>
      </c>
      <c r="L173" s="75" t="str">
        <f>IFERROR(VLOOKUP(K173,BS:BV,3,0),0)</f>
        <v>ALL</v>
      </c>
      <c r="M173" s="75" t="str">
        <f>IFERROR(VLOOKUP(K173,BS:BV,4,0),0)</f>
        <v>ALL</v>
      </c>
      <c r="N173" s="75" t="str">
        <f>IFERROR(VLOOKUP(C173,'PRICE LIST'!E:M,3,0),0)</f>
        <v>PCS</v>
      </c>
      <c r="O173" s="75" t="str">
        <f>IFERROR(VLOOKUP(C173,'PRICE LIST'!E:M,5,0),0)</f>
        <v>IDR</v>
      </c>
      <c r="P173" s="927">
        <f>IFERROR(VLOOKUP(C173,'PRICE LIST'!E:Z,8,0),0)</f>
        <v>101475</v>
      </c>
      <c r="Q173" s="75">
        <f>IFERROR(VLOOKUP(C173,'PRICE LIST'!E:Z,9,0),0)</f>
        <v>101475</v>
      </c>
      <c r="R173" s="75">
        <f>IFERROR(VLOOKUP(C173,'PRICE LIST'!E:Z,10,0),0)</f>
        <v>101475</v>
      </c>
      <c r="S173" s="75">
        <f>IFERROR(VLOOKUP(C173,'PRICE LIST'!E:Z,11,0),0)</f>
        <v>101475</v>
      </c>
      <c r="T173" s="75">
        <f>IFERROR(VLOOKUP(C173,'PRICE LIST'!E:Z,12,0),0)</f>
        <v>101475</v>
      </c>
      <c r="U173" s="75">
        <f>IFERROR(VLOOKUP(C173,'PRICE LIST'!E:Z,13,0),0)</f>
        <v>101475</v>
      </c>
      <c r="V173" s="75">
        <f>IFERROR(VLOOKUP(C173,'PRICE LIST'!E:Z,14,0),0)</f>
        <v>102465</v>
      </c>
      <c r="W173" s="75">
        <f>IFERROR(VLOOKUP(C173,'PRICE LIST'!E:Z,15,0),0)</f>
        <v>102465</v>
      </c>
      <c r="X173" s="75">
        <f>IFERROR(VLOOKUP(C173,'PRICE LIST'!E:Z,16,0),0)</f>
        <v>102465</v>
      </c>
      <c r="Y173" s="75">
        <f>IFERROR(VLOOKUP(C173,'PRICE LIST'!E:Z,17,0),0)</f>
        <v>102465</v>
      </c>
      <c r="Z173" s="75">
        <f>IFERROR(VLOOKUP(C173,'PRICE LIST'!E:Z,18,0),0)</f>
        <v>102465</v>
      </c>
      <c r="AA173" s="75">
        <f>IFERROR(VLOOKUP(C173,'PRICE LIST'!E:Z,19,0),0)</f>
        <v>102465</v>
      </c>
      <c r="AB173" s="180">
        <f t="shared" si="57"/>
        <v>6.4230374843340545</v>
      </c>
      <c r="AC173" s="180">
        <f t="shared" si="58"/>
        <v>6.4230374843340545</v>
      </c>
      <c r="AD173" s="180">
        <f t="shared" si="59"/>
        <v>6.4230374843340545</v>
      </c>
      <c r="AE173" s="180">
        <f t="shared" si="60"/>
        <v>6.4230374843340545</v>
      </c>
      <c r="AF173" s="180">
        <f t="shared" si="61"/>
        <v>6.4230374843340545</v>
      </c>
      <c r="AG173" s="180">
        <f t="shared" si="62"/>
        <v>6.4230374843340545</v>
      </c>
      <c r="AH173" s="180">
        <f t="shared" si="63"/>
        <v>6.4857012646690215</v>
      </c>
      <c r="AI173" s="180">
        <f t="shared" si="64"/>
        <v>6.4857012646690215</v>
      </c>
      <c r="AJ173" s="180">
        <f t="shared" si="65"/>
        <v>6.4857012646690215</v>
      </c>
      <c r="AK173" s="180">
        <f t="shared" si="66"/>
        <v>6.4857012646690215</v>
      </c>
      <c r="AL173" s="180">
        <f t="shared" si="67"/>
        <v>6.4857012646690215</v>
      </c>
      <c r="AM173" s="180">
        <f t="shared" si="68"/>
        <v>6.4857012646690215</v>
      </c>
      <c r="AN173" s="79"/>
      <c r="AO173" s="79"/>
      <c r="AP173" s="79"/>
      <c r="AQ173" s="79">
        <v>2</v>
      </c>
      <c r="AR173" s="79"/>
      <c r="AS173" s="79"/>
      <c r="AT173" s="79"/>
      <c r="AU173" s="79"/>
      <c r="AV173" s="79"/>
      <c r="AW173" s="79"/>
      <c r="AX173" s="79"/>
      <c r="AY173" s="79"/>
      <c r="AZ173" s="75">
        <f t="shared" si="69"/>
        <v>2</v>
      </c>
      <c r="BA173" s="77">
        <f t="shared" si="70"/>
        <v>0.16666666666666666</v>
      </c>
      <c r="BB173" s="47"/>
      <c r="BC173" s="78">
        <f t="shared" si="71"/>
        <v>0</v>
      </c>
      <c r="BD173" s="78">
        <f t="shared" si="72"/>
        <v>0</v>
      </c>
      <c r="BE173" s="78">
        <f t="shared" si="73"/>
        <v>0</v>
      </c>
      <c r="BF173" s="78">
        <f t="shared" si="74"/>
        <v>12.846074968668109</v>
      </c>
      <c r="BG173" s="78">
        <f t="shared" si="75"/>
        <v>0</v>
      </c>
      <c r="BH173" s="78">
        <f t="shared" si="76"/>
        <v>0</v>
      </c>
      <c r="BI173" s="78">
        <f t="shared" si="77"/>
        <v>0</v>
      </c>
      <c r="BJ173" s="78">
        <f t="shared" si="78"/>
        <v>0</v>
      </c>
      <c r="BK173" s="78">
        <f t="shared" si="79"/>
        <v>0</v>
      </c>
      <c r="BL173" s="78">
        <f t="shared" si="80"/>
        <v>0</v>
      </c>
      <c r="BM173" s="78">
        <f t="shared" si="81"/>
        <v>0</v>
      </c>
      <c r="BN173" s="78">
        <f t="shared" si="82"/>
        <v>0</v>
      </c>
      <c r="BO173" s="78">
        <f t="shared" si="83"/>
        <v>12.846074968668109</v>
      </c>
      <c r="BP173" s="78">
        <f t="shared" si="84"/>
        <v>1.070506247389009</v>
      </c>
    </row>
    <row r="174" spans="1:68">
      <c r="A174" s="79" t="s">
        <v>7127</v>
      </c>
      <c r="B174" s="74"/>
      <c r="C174" s="79" t="s">
        <v>13326</v>
      </c>
      <c r="D174" s="75" t="str">
        <f>INDEX('PRICE LIST'!$D:$D,MATCH(INSIDENTAL!C174,'PRICE LIST'!$E:$E,0))</f>
        <v>TANG</v>
      </c>
      <c r="E174" s="919" t="str">
        <f>IFERROR(VLOOKUP(C174,'PRICE LIST'!E:M,2,0),0)</f>
        <v>TANG MULTIPURPOSE KW0101355</v>
      </c>
      <c r="F174" s="187" t="s">
        <v>13338</v>
      </c>
      <c r="G174" s="79" t="s">
        <v>109</v>
      </c>
      <c r="H174" s="919">
        <f>IFERROR(IF(G174="FOH",VLOOKUP(C174,'PRICE LIST'!E:Z,20,0),IF(G174="OPEX",VLOOKUP(C174,'PRICE LIST'!E:Z,21,0),0)),0)</f>
        <v>0</v>
      </c>
      <c r="I174" s="919">
        <f>IFERROR(IF(G174="FOH",VLOOKUP(H174,'PRICE LIST'!X:Z,3,0),IF(G174="OPEX",VLOOKUP(H174,'PRICE LIST'!Y:Z,2,0),0)),0)</f>
        <v>0</v>
      </c>
      <c r="J174" s="79" t="s">
        <v>34</v>
      </c>
      <c r="K174" s="79" t="s">
        <v>183</v>
      </c>
      <c r="L174" s="75" t="str">
        <f>IFERROR(VLOOKUP(K174,BS:BV,3,0),0)</f>
        <v>ALL</v>
      </c>
      <c r="M174" s="75" t="str">
        <f>IFERROR(VLOOKUP(K174,BS:BV,4,0),0)</f>
        <v>ALL</v>
      </c>
      <c r="N174" s="75" t="str">
        <f>IFERROR(VLOOKUP(C174,'PRICE LIST'!E:M,3,0),0)</f>
        <v>PCS</v>
      </c>
      <c r="O174" s="75" t="str">
        <f>IFERROR(VLOOKUP(C174,'PRICE LIST'!E:M,5,0),0)</f>
        <v>IDR</v>
      </c>
      <c r="P174" s="927">
        <f>IFERROR(VLOOKUP(C174,'PRICE LIST'!E:Z,8,0),0)</f>
        <v>271625</v>
      </c>
      <c r="Q174" s="75">
        <f>IFERROR(VLOOKUP(C174,'PRICE LIST'!E:Z,9,0),0)</f>
        <v>271625</v>
      </c>
      <c r="R174" s="75">
        <f>IFERROR(VLOOKUP(C174,'PRICE LIST'!E:Z,10,0),0)</f>
        <v>271625</v>
      </c>
      <c r="S174" s="75">
        <f>IFERROR(VLOOKUP(C174,'PRICE LIST'!E:Z,11,0),0)</f>
        <v>271625</v>
      </c>
      <c r="T174" s="75">
        <f>IFERROR(VLOOKUP(C174,'PRICE LIST'!E:Z,12,0),0)</f>
        <v>271625</v>
      </c>
      <c r="U174" s="75">
        <f>IFERROR(VLOOKUP(C174,'PRICE LIST'!E:Z,13,0),0)</f>
        <v>271625</v>
      </c>
      <c r="V174" s="75">
        <f>IFERROR(VLOOKUP(C174,'PRICE LIST'!E:Z,14,0),0)</f>
        <v>274275</v>
      </c>
      <c r="W174" s="75">
        <f>IFERROR(VLOOKUP(C174,'PRICE LIST'!E:Z,15,0),0)</f>
        <v>274275</v>
      </c>
      <c r="X174" s="75">
        <f>IFERROR(VLOOKUP(C174,'PRICE LIST'!E:Z,16,0),0)</f>
        <v>274275</v>
      </c>
      <c r="Y174" s="75">
        <f>IFERROR(VLOOKUP(C174,'PRICE LIST'!E:Z,17,0),0)</f>
        <v>274275</v>
      </c>
      <c r="Z174" s="75">
        <f>IFERROR(VLOOKUP(C174,'PRICE LIST'!E:Z,18,0),0)</f>
        <v>274275</v>
      </c>
      <c r="AA174" s="75">
        <f>IFERROR(VLOOKUP(C174,'PRICE LIST'!E:Z,19,0),0)</f>
        <v>274275</v>
      </c>
      <c r="AB174" s="180">
        <f t="shared" si="57"/>
        <v>17.19297912473257</v>
      </c>
      <c r="AC174" s="180">
        <f t="shared" si="58"/>
        <v>17.19297912473257</v>
      </c>
      <c r="AD174" s="180">
        <f t="shared" si="59"/>
        <v>17.19297912473257</v>
      </c>
      <c r="AE174" s="180">
        <f t="shared" si="60"/>
        <v>17.19297912473257</v>
      </c>
      <c r="AF174" s="180">
        <f t="shared" si="61"/>
        <v>17.19297912473257</v>
      </c>
      <c r="AG174" s="180">
        <f t="shared" si="62"/>
        <v>17.19297912473257</v>
      </c>
      <c r="AH174" s="180">
        <f t="shared" si="63"/>
        <v>17.36071550643728</v>
      </c>
      <c r="AI174" s="180">
        <f t="shared" si="64"/>
        <v>17.36071550643728</v>
      </c>
      <c r="AJ174" s="180">
        <f t="shared" si="65"/>
        <v>17.36071550643728</v>
      </c>
      <c r="AK174" s="180">
        <f t="shared" si="66"/>
        <v>17.36071550643728</v>
      </c>
      <c r="AL174" s="180">
        <f t="shared" si="67"/>
        <v>17.36071550643728</v>
      </c>
      <c r="AM174" s="180">
        <f t="shared" si="68"/>
        <v>17.36071550643728</v>
      </c>
      <c r="AN174" s="79"/>
      <c r="AO174" s="79"/>
      <c r="AP174" s="79"/>
      <c r="AQ174" s="79">
        <v>2</v>
      </c>
      <c r="AR174" s="79"/>
      <c r="AS174" s="79"/>
      <c r="AT174" s="79"/>
      <c r="AU174" s="79"/>
      <c r="AV174" s="79"/>
      <c r="AW174" s="79"/>
      <c r="AX174" s="79"/>
      <c r="AY174" s="79"/>
      <c r="AZ174" s="75">
        <f t="shared" si="69"/>
        <v>2</v>
      </c>
      <c r="BA174" s="77">
        <f t="shared" si="70"/>
        <v>0.16666666666666666</v>
      </c>
      <c r="BB174" s="47"/>
      <c r="BC174" s="78">
        <f t="shared" si="71"/>
        <v>0</v>
      </c>
      <c r="BD174" s="78">
        <f t="shared" si="72"/>
        <v>0</v>
      </c>
      <c r="BE174" s="78">
        <f t="shared" si="73"/>
        <v>0</v>
      </c>
      <c r="BF174" s="78">
        <f t="shared" si="74"/>
        <v>34.385958249465141</v>
      </c>
      <c r="BG174" s="78">
        <f t="shared" si="75"/>
        <v>0</v>
      </c>
      <c r="BH174" s="78">
        <f t="shared" si="76"/>
        <v>0</v>
      </c>
      <c r="BI174" s="78">
        <f t="shared" si="77"/>
        <v>0</v>
      </c>
      <c r="BJ174" s="78">
        <f t="shared" si="78"/>
        <v>0</v>
      </c>
      <c r="BK174" s="78">
        <f t="shared" si="79"/>
        <v>0</v>
      </c>
      <c r="BL174" s="78">
        <f t="shared" si="80"/>
        <v>0</v>
      </c>
      <c r="BM174" s="78">
        <f t="shared" si="81"/>
        <v>0</v>
      </c>
      <c r="BN174" s="78">
        <f t="shared" si="82"/>
        <v>0</v>
      </c>
      <c r="BO174" s="78">
        <f t="shared" si="83"/>
        <v>34.385958249465141</v>
      </c>
      <c r="BP174" s="78">
        <f t="shared" si="84"/>
        <v>2.8654965207887617</v>
      </c>
    </row>
    <row r="175" spans="1:68">
      <c r="A175" s="79" t="s">
        <v>7127</v>
      </c>
      <c r="B175" s="74"/>
      <c r="C175" s="79" t="s">
        <v>13327</v>
      </c>
      <c r="D175" s="75" t="str">
        <f>INDEX('PRICE LIST'!$D:$D,MATCH(INSIDENTAL!C175,'PRICE LIST'!$E:$E,0))</f>
        <v>SENTER</v>
      </c>
      <c r="E175" s="919" t="str">
        <f>IFERROR(VLOOKUP(C175,'PRICE LIST'!E:M,2,0),0)</f>
        <v>SENTER KEPALA 10108190</v>
      </c>
      <c r="F175" s="187" t="s">
        <v>13338</v>
      </c>
      <c r="G175" s="79" t="s">
        <v>109</v>
      </c>
      <c r="H175" s="919">
        <f>IFERROR(IF(G175="FOH",VLOOKUP(C175,'PRICE LIST'!E:Z,20,0),IF(G175="OPEX",VLOOKUP(C175,'PRICE LIST'!E:Z,21,0),0)),0)</f>
        <v>0</v>
      </c>
      <c r="I175" s="919">
        <f>IFERROR(IF(G175="FOH",VLOOKUP(H175,'PRICE LIST'!X:Z,3,0),IF(G175="OPEX",VLOOKUP(H175,'PRICE LIST'!Y:Z,2,0),0)),0)</f>
        <v>0</v>
      </c>
      <c r="J175" s="79" t="s">
        <v>34</v>
      </c>
      <c r="K175" s="79" t="s">
        <v>183</v>
      </c>
      <c r="L175" s="75" t="str">
        <f>IFERROR(VLOOKUP(K175,BS:BV,3,0),0)</f>
        <v>ALL</v>
      </c>
      <c r="M175" s="75" t="str">
        <f>IFERROR(VLOOKUP(K175,BS:BV,4,0),0)</f>
        <v>ALL</v>
      </c>
      <c r="N175" s="75" t="str">
        <f>IFERROR(VLOOKUP(C175,'PRICE LIST'!E:M,3,0),0)</f>
        <v>PCS</v>
      </c>
      <c r="O175" s="75" t="str">
        <f>IFERROR(VLOOKUP(C175,'PRICE LIST'!E:M,5,0),0)</f>
        <v>IDR</v>
      </c>
      <c r="P175" s="927">
        <f>IFERROR(VLOOKUP(C175,'PRICE LIST'!E:Z,8,0),0)</f>
        <v>138375</v>
      </c>
      <c r="Q175" s="75">
        <f>IFERROR(VLOOKUP(C175,'PRICE LIST'!E:Z,9,0),0)</f>
        <v>138375</v>
      </c>
      <c r="R175" s="75">
        <f>IFERROR(VLOOKUP(C175,'PRICE LIST'!E:Z,10,0),0)</f>
        <v>138375</v>
      </c>
      <c r="S175" s="75">
        <f>IFERROR(VLOOKUP(C175,'PRICE LIST'!E:Z,11,0),0)</f>
        <v>138375</v>
      </c>
      <c r="T175" s="75">
        <f>IFERROR(VLOOKUP(C175,'PRICE LIST'!E:Z,12,0),0)</f>
        <v>138375</v>
      </c>
      <c r="U175" s="75">
        <f>IFERROR(VLOOKUP(C175,'PRICE LIST'!E:Z,13,0),0)</f>
        <v>138375</v>
      </c>
      <c r="V175" s="75">
        <f>IFERROR(VLOOKUP(C175,'PRICE LIST'!E:Z,14,0),0)</f>
        <v>139725</v>
      </c>
      <c r="W175" s="75">
        <f>IFERROR(VLOOKUP(C175,'PRICE LIST'!E:Z,15,0),0)</f>
        <v>139725</v>
      </c>
      <c r="X175" s="75">
        <f>IFERROR(VLOOKUP(C175,'PRICE LIST'!E:Z,16,0),0)</f>
        <v>139725</v>
      </c>
      <c r="Y175" s="75">
        <f>IFERROR(VLOOKUP(C175,'PRICE LIST'!E:Z,17,0),0)</f>
        <v>139725</v>
      </c>
      <c r="Z175" s="75">
        <f>IFERROR(VLOOKUP(C175,'PRICE LIST'!E:Z,18,0),0)</f>
        <v>139725</v>
      </c>
      <c r="AA175" s="75">
        <f>IFERROR(VLOOKUP(C175,'PRICE LIST'!E:Z,19,0),0)</f>
        <v>139725</v>
      </c>
      <c r="AB175" s="180">
        <f t="shared" si="57"/>
        <v>8.7586874786373468</v>
      </c>
      <c r="AC175" s="180">
        <f t="shared" si="58"/>
        <v>8.7586874786373468</v>
      </c>
      <c r="AD175" s="180">
        <f t="shared" si="59"/>
        <v>8.7586874786373468</v>
      </c>
      <c r="AE175" s="180">
        <f t="shared" si="60"/>
        <v>8.7586874786373468</v>
      </c>
      <c r="AF175" s="180">
        <f t="shared" si="61"/>
        <v>8.7586874786373468</v>
      </c>
      <c r="AG175" s="180">
        <f t="shared" si="62"/>
        <v>8.7586874786373468</v>
      </c>
      <c r="AH175" s="180">
        <f t="shared" si="63"/>
        <v>8.8441380881850282</v>
      </c>
      <c r="AI175" s="180">
        <f t="shared" si="64"/>
        <v>8.8441380881850282</v>
      </c>
      <c r="AJ175" s="180">
        <f t="shared" si="65"/>
        <v>8.8441380881850282</v>
      </c>
      <c r="AK175" s="180">
        <f t="shared" si="66"/>
        <v>8.8441380881850282</v>
      </c>
      <c r="AL175" s="180">
        <f t="shared" si="67"/>
        <v>8.8441380881850282</v>
      </c>
      <c r="AM175" s="180">
        <f t="shared" si="68"/>
        <v>8.8441380881850282</v>
      </c>
      <c r="AN175" s="79"/>
      <c r="AO175" s="79"/>
      <c r="AP175" s="79"/>
      <c r="AQ175" s="79">
        <v>2</v>
      </c>
      <c r="AR175" s="79"/>
      <c r="AS175" s="79"/>
      <c r="AT175" s="79"/>
      <c r="AU175" s="79"/>
      <c r="AV175" s="79"/>
      <c r="AW175" s="79"/>
      <c r="AX175" s="79"/>
      <c r="AY175" s="79"/>
      <c r="AZ175" s="75">
        <f t="shared" si="69"/>
        <v>2</v>
      </c>
      <c r="BA175" s="77">
        <f t="shared" si="70"/>
        <v>0.16666666666666666</v>
      </c>
      <c r="BB175" s="47"/>
      <c r="BC175" s="78">
        <f t="shared" si="71"/>
        <v>0</v>
      </c>
      <c r="BD175" s="78">
        <f t="shared" si="72"/>
        <v>0</v>
      </c>
      <c r="BE175" s="78">
        <f t="shared" si="73"/>
        <v>0</v>
      </c>
      <c r="BF175" s="78">
        <f t="shared" si="74"/>
        <v>17.517374957274694</v>
      </c>
      <c r="BG175" s="78">
        <f t="shared" si="75"/>
        <v>0</v>
      </c>
      <c r="BH175" s="78">
        <f t="shared" si="76"/>
        <v>0</v>
      </c>
      <c r="BI175" s="78">
        <f t="shared" si="77"/>
        <v>0</v>
      </c>
      <c r="BJ175" s="78">
        <f t="shared" si="78"/>
        <v>0</v>
      </c>
      <c r="BK175" s="78">
        <f t="shared" si="79"/>
        <v>0</v>
      </c>
      <c r="BL175" s="78">
        <f t="shared" si="80"/>
        <v>0</v>
      </c>
      <c r="BM175" s="78">
        <f t="shared" si="81"/>
        <v>0</v>
      </c>
      <c r="BN175" s="78">
        <f t="shared" si="82"/>
        <v>0</v>
      </c>
      <c r="BO175" s="78">
        <f t="shared" si="83"/>
        <v>17.517374957274694</v>
      </c>
      <c r="BP175" s="78">
        <f t="shared" si="84"/>
        <v>1.4597812464395579</v>
      </c>
    </row>
    <row r="176" spans="1:68">
      <c r="A176" s="79" t="s">
        <v>7127</v>
      </c>
      <c r="B176" s="74"/>
      <c r="C176" s="79" t="s">
        <v>5216</v>
      </c>
      <c r="D176" s="75" t="str">
        <f>INDEX('PRICE LIST'!$D:$D,MATCH(INSIDENTAL!C176,'PRICE LIST'!$E:$E,0))</f>
        <v>CUTTER</v>
      </c>
      <c r="E176" s="919" t="str">
        <f>IFERROR(VLOOKUP(C176,'PRICE LIST'!E:M,2,0),0)</f>
        <v>CARRIER CUTTER FOR CUTTING MACHINE FOR AC90</v>
      </c>
      <c r="F176" s="187" t="s">
        <v>16596</v>
      </c>
      <c r="G176" s="79" t="s">
        <v>109</v>
      </c>
      <c r="H176" s="919">
        <f>IFERROR(IF(G176="FOH",VLOOKUP(C176,'PRICE LIST'!E:Z,20,0),IF(G176="OPEX",VLOOKUP(C176,'PRICE LIST'!E:Z,21,0),0)),0)</f>
        <v>0</v>
      </c>
      <c r="I176" s="919">
        <f>IFERROR(IF(G176="FOH",VLOOKUP(H176,'PRICE LIST'!X:Z,3,0),IF(G176="OPEX",VLOOKUP(H176,'PRICE LIST'!Y:Z,2,0),0)),0)</f>
        <v>0</v>
      </c>
      <c r="J176" s="79" t="s">
        <v>34</v>
      </c>
      <c r="K176" s="79" t="s">
        <v>183</v>
      </c>
      <c r="L176" s="75" t="str">
        <f>IFERROR(VLOOKUP(K176,BS:BV,3,0),0)</f>
        <v>ALL</v>
      </c>
      <c r="M176" s="75" t="str">
        <f>IFERROR(VLOOKUP(K176,BS:BV,4,0),0)</f>
        <v>ALL</v>
      </c>
      <c r="N176" s="75" t="str">
        <f>IFERROR(VLOOKUP(C176,'PRICE LIST'!E:M,3,0),0)</f>
        <v>PCS</v>
      </c>
      <c r="O176" s="75" t="str">
        <f>IFERROR(VLOOKUP(C176,'PRICE LIST'!E:M,5,0),0)</f>
        <v>USD</v>
      </c>
      <c r="P176" s="927">
        <f>IFERROR(VLOOKUP(C176,'PRICE LIST'!E:Z,8,0),0)</f>
        <v>589.29</v>
      </c>
      <c r="Q176" s="75">
        <f>IFERROR(VLOOKUP(C176,'PRICE LIST'!E:Z,9,0),0)</f>
        <v>589.29</v>
      </c>
      <c r="R176" s="75">
        <f>IFERROR(VLOOKUP(C176,'PRICE LIST'!E:Z,10,0),0)</f>
        <v>589.29</v>
      </c>
      <c r="S176" s="75">
        <f>IFERROR(VLOOKUP(C176,'PRICE LIST'!E:Z,11,0),0)</f>
        <v>589.29</v>
      </c>
      <c r="T176" s="75">
        <f>IFERROR(VLOOKUP(C176,'PRICE LIST'!E:Z,12,0),0)</f>
        <v>589.29</v>
      </c>
      <c r="U176" s="75">
        <f>IFERROR(VLOOKUP(C176,'PRICE LIST'!E:Z,13,0),0)</f>
        <v>589.29</v>
      </c>
      <c r="V176" s="75">
        <f>IFERROR(VLOOKUP(C176,'PRICE LIST'!E:Z,14,0),0)</f>
        <v>589.29</v>
      </c>
      <c r="W176" s="75">
        <f>IFERROR(VLOOKUP(C176,'PRICE LIST'!E:Z,15,0),0)</f>
        <v>589.29</v>
      </c>
      <c r="X176" s="75">
        <f>IFERROR(VLOOKUP(C176,'PRICE LIST'!E:Z,16,0),0)</f>
        <v>589.29</v>
      </c>
      <c r="Y176" s="75">
        <f>IFERROR(VLOOKUP(C176,'PRICE LIST'!E:Z,17,0),0)</f>
        <v>589.29</v>
      </c>
      <c r="Z176" s="75">
        <f>IFERROR(VLOOKUP(C176,'PRICE LIST'!E:Z,18,0),0)</f>
        <v>589.29</v>
      </c>
      <c r="AA176" s="75">
        <f>IFERROR(VLOOKUP(C176,'PRICE LIST'!E:Z,19,0),0)</f>
        <v>589.29</v>
      </c>
      <c r="AB176" s="180">
        <f t="shared" si="57"/>
        <v>589.29</v>
      </c>
      <c r="AC176" s="180">
        <f t="shared" si="58"/>
        <v>589.29</v>
      </c>
      <c r="AD176" s="180">
        <f t="shared" si="59"/>
        <v>589.29</v>
      </c>
      <c r="AE176" s="180">
        <f t="shared" si="60"/>
        <v>589.29</v>
      </c>
      <c r="AF176" s="180">
        <f t="shared" si="61"/>
        <v>589.29</v>
      </c>
      <c r="AG176" s="180">
        <f t="shared" si="62"/>
        <v>589.29</v>
      </c>
      <c r="AH176" s="180">
        <f t="shared" si="63"/>
        <v>589.29</v>
      </c>
      <c r="AI176" s="180">
        <f t="shared" si="64"/>
        <v>589.29</v>
      </c>
      <c r="AJ176" s="180">
        <f t="shared" si="65"/>
        <v>589.29</v>
      </c>
      <c r="AK176" s="180">
        <f t="shared" si="66"/>
        <v>589.29</v>
      </c>
      <c r="AL176" s="180">
        <f t="shared" si="67"/>
        <v>589.29</v>
      </c>
      <c r="AM176" s="180">
        <f t="shared" si="68"/>
        <v>589.29</v>
      </c>
      <c r="AN176" s="79"/>
      <c r="AO176" s="79">
        <v>4</v>
      </c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5">
        <f t="shared" si="69"/>
        <v>4</v>
      </c>
      <c r="BA176" s="77">
        <f t="shared" si="70"/>
        <v>0.33333333333333331</v>
      </c>
      <c r="BB176" s="47"/>
      <c r="BC176" s="78">
        <f t="shared" si="71"/>
        <v>0</v>
      </c>
      <c r="BD176" s="78">
        <f t="shared" si="72"/>
        <v>2357.16</v>
      </c>
      <c r="BE176" s="78">
        <f t="shared" si="73"/>
        <v>0</v>
      </c>
      <c r="BF176" s="78">
        <f t="shared" si="74"/>
        <v>0</v>
      </c>
      <c r="BG176" s="78">
        <f t="shared" si="75"/>
        <v>0</v>
      </c>
      <c r="BH176" s="78">
        <f t="shared" si="76"/>
        <v>0</v>
      </c>
      <c r="BI176" s="78">
        <f t="shared" si="77"/>
        <v>0</v>
      </c>
      <c r="BJ176" s="78">
        <f t="shared" si="78"/>
        <v>0</v>
      </c>
      <c r="BK176" s="78">
        <f t="shared" si="79"/>
        <v>0</v>
      </c>
      <c r="BL176" s="78">
        <f t="shared" si="80"/>
        <v>0</v>
      </c>
      <c r="BM176" s="78">
        <f t="shared" si="81"/>
        <v>0</v>
      </c>
      <c r="BN176" s="78">
        <f t="shared" si="82"/>
        <v>0</v>
      </c>
      <c r="BO176" s="78">
        <f t="shared" si="83"/>
        <v>2357.16</v>
      </c>
      <c r="BP176" s="78">
        <f t="shared" si="84"/>
        <v>196.42999999999998</v>
      </c>
    </row>
    <row r="177" spans="1:68">
      <c r="A177" s="79" t="s">
        <v>7127</v>
      </c>
      <c r="B177" s="74"/>
      <c r="C177" s="79" t="s">
        <v>10370</v>
      </c>
      <c r="D177" s="75" t="str">
        <f>INDEX('PRICE LIST'!$D:$D,MATCH(INSIDENTAL!C177,'PRICE LIST'!$E:$E,0))</f>
        <v>TANG SKUN</v>
      </c>
      <c r="E177" s="919" t="str">
        <f>IFERROR(VLOOKUP(C177,'PRICE LIST'!E:M,2,0),0)</f>
        <v>TANG SKUN</v>
      </c>
      <c r="F177" s="187" t="s">
        <v>13339</v>
      </c>
      <c r="G177" s="79" t="s">
        <v>109</v>
      </c>
      <c r="H177" s="919" t="str">
        <f>IFERROR(IF(G177="FOH",VLOOKUP(C177,'PRICE LIST'!E:Z,20,0),IF(G177="OPEX",VLOOKUP(C177,'PRICE LIST'!E:Z,21,0),0)),0)</f>
        <v>FIX PPN</v>
      </c>
      <c r="I177" s="919" t="str">
        <f>IFERROR(IF(G177="FOH",VLOOKUP(H177,'PRICE LIST'!X:Z,3,0),IF(G177="OPEX",VLOOKUP(H177,'PRICE LIST'!Y:Z,2,0),0)),0)</f>
        <v>B</v>
      </c>
      <c r="J177" s="79" t="s">
        <v>34</v>
      </c>
      <c r="K177" s="79" t="s">
        <v>183</v>
      </c>
      <c r="L177" s="75" t="str">
        <f>IFERROR(VLOOKUP(K177,BS:BV,3,0),0)</f>
        <v>ALL</v>
      </c>
      <c r="M177" s="75" t="str">
        <f>IFERROR(VLOOKUP(K177,BS:BV,4,0),0)</f>
        <v>ALL</v>
      </c>
      <c r="N177" s="75" t="str">
        <f>IFERROR(VLOOKUP(C177,'PRICE LIST'!E:M,3,0),0)</f>
        <v>UNIT</v>
      </c>
      <c r="O177" s="75" t="str">
        <f>IFERROR(VLOOKUP(C177,'PRICE LIST'!E:M,5,0),0)</f>
        <v>IDR</v>
      </c>
      <c r="P177" s="927">
        <f>IFERROR(VLOOKUP(C177,'PRICE LIST'!E:Z,8,0),0)</f>
        <v>971660.02500000002</v>
      </c>
      <c r="Q177" s="75">
        <f>IFERROR(VLOOKUP(C177,'PRICE LIST'!E:Z,9,0),0)</f>
        <v>971660.02500000002</v>
      </c>
      <c r="R177" s="75">
        <f>IFERROR(VLOOKUP(C177,'PRICE LIST'!E:Z,10,0),0)</f>
        <v>971660.02500000002</v>
      </c>
      <c r="S177" s="75">
        <f>IFERROR(VLOOKUP(C177,'PRICE LIST'!E:Z,11,0),0)</f>
        <v>971660.02500000002</v>
      </c>
      <c r="T177" s="75">
        <f>IFERROR(VLOOKUP(C177,'PRICE LIST'!E:Z,12,0),0)</f>
        <v>971660.02500000002</v>
      </c>
      <c r="U177" s="75">
        <f>IFERROR(VLOOKUP(C177,'PRICE LIST'!E:Z,13,0),0)</f>
        <v>971660.02500000002</v>
      </c>
      <c r="V177" s="75">
        <f>IFERROR(VLOOKUP(C177,'PRICE LIST'!E:Z,14,0),0)</f>
        <v>971660.02500000002</v>
      </c>
      <c r="W177" s="75">
        <f>IFERROR(VLOOKUP(C177,'PRICE LIST'!E:Z,15,0),0)</f>
        <v>971660.02500000002</v>
      </c>
      <c r="X177" s="75">
        <f>IFERROR(VLOOKUP(C177,'PRICE LIST'!E:Z,16,0),0)</f>
        <v>971660.02500000002</v>
      </c>
      <c r="Y177" s="75">
        <f>IFERROR(VLOOKUP(C177,'PRICE LIST'!E:Z,17,0),0)</f>
        <v>971660.02500000002</v>
      </c>
      <c r="Z177" s="75">
        <f>IFERROR(VLOOKUP(C177,'PRICE LIST'!E:Z,18,0),0)</f>
        <v>971660.02500000002</v>
      </c>
      <c r="AA177" s="75">
        <f>IFERROR(VLOOKUP(C177,'PRICE LIST'!E:Z,19,0),0)</f>
        <v>971660.02500000002</v>
      </c>
      <c r="AB177" s="180">
        <f t="shared" si="57"/>
        <v>61.502919562492878</v>
      </c>
      <c r="AC177" s="180">
        <f t="shared" si="58"/>
        <v>61.502919562492878</v>
      </c>
      <c r="AD177" s="180">
        <f t="shared" si="59"/>
        <v>61.502919562492878</v>
      </c>
      <c r="AE177" s="180">
        <f t="shared" si="60"/>
        <v>61.502919562492878</v>
      </c>
      <c r="AF177" s="180">
        <f t="shared" si="61"/>
        <v>61.502919562492878</v>
      </c>
      <c r="AG177" s="180">
        <f t="shared" si="62"/>
        <v>61.502919562492878</v>
      </c>
      <c r="AH177" s="180">
        <f t="shared" si="63"/>
        <v>61.502919562492878</v>
      </c>
      <c r="AI177" s="180">
        <f t="shared" si="64"/>
        <v>61.502919562492878</v>
      </c>
      <c r="AJ177" s="180">
        <f t="shared" si="65"/>
        <v>61.502919562492878</v>
      </c>
      <c r="AK177" s="180">
        <f t="shared" si="66"/>
        <v>61.502919562492878</v>
      </c>
      <c r="AL177" s="180">
        <f t="shared" si="67"/>
        <v>61.502919562492878</v>
      </c>
      <c r="AM177" s="180">
        <f t="shared" si="68"/>
        <v>61.502919562492878</v>
      </c>
      <c r="AN177" s="79"/>
      <c r="AO177" s="79"/>
      <c r="AP177" s="79"/>
      <c r="AQ177" s="79">
        <v>2</v>
      </c>
      <c r="AR177" s="79"/>
      <c r="AS177" s="79"/>
      <c r="AT177" s="79"/>
      <c r="AU177" s="79"/>
      <c r="AV177" s="79"/>
      <c r="AW177" s="79"/>
      <c r="AX177" s="79"/>
      <c r="AY177" s="79"/>
      <c r="AZ177" s="75">
        <f t="shared" si="69"/>
        <v>2</v>
      </c>
      <c r="BA177" s="77">
        <f t="shared" si="70"/>
        <v>0.16666666666666666</v>
      </c>
      <c r="BB177" s="47"/>
      <c r="BC177" s="78">
        <f t="shared" si="71"/>
        <v>0</v>
      </c>
      <c r="BD177" s="78">
        <f t="shared" si="72"/>
        <v>0</v>
      </c>
      <c r="BE177" s="78">
        <f t="shared" si="73"/>
        <v>0</v>
      </c>
      <c r="BF177" s="78">
        <f t="shared" si="74"/>
        <v>123.00583912498576</v>
      </c>
      <c r="BG177" s="78">
        <f t="shared" si="75"/>
        <v>0</v>
      </c>
      <c r="BH177" s="78">
        <f t="shared" si="76"/>
        <v>0</v>
      </c>
      <c r="BI177" s="78">
        <f t="shared" si="77"/>
        <v>0</v>
      </c>
      <c r="BJ177" s="78">
        <f t="shared" si="78"/>
        <v>0</v>
      </c>
      <c r="BK177" s="78">
        <f t="shared" si="79"/>
        <v>0</v>
      </c>
      <c r="BL177" s="78">
        <f t="shared" si="80"/>
        <v>0</v>
      </c>
      <c r="BM177" s="78">
        <f t="shared" si="81"/>
        <v>0</v>
      </c>
      <c r="BN177" s="78">
        <f t="shared" si="82"/>
        <v>0</v>
      </c>
      <c r="BO177" s="78">
        <f t="shared" si="83"/>
        <v>123.00583912498576</v>
      </c>
      <c r="BP177" s="78">
        <f t="shared" si="84"/>
        <v>10.250486593748812</v>
      </c>
    </row>
    <row r="178" spans="1:68">
      <c r="A178" s="79" t="s">
        <v>7127</v>
      </c>
      <c r="B178" s="74"/>
      <c r="C178" s="79" t="s">
        <v>13322</v>
      </c>
      <c r="D178" s="75" t="str">
        <f>INDEX('PRICE LIST'!$D:$D,MATCH(INSIDENTAL!C178,'PRICE LIST'!$E:$E,0))</f>
        <v>TRECKER</v>
      </c>
      <c r="E178" s="919" t="str">
        <f>IFERROR(VLOOKUP(C178,'PRICE LIST'!E:M,2,0),0)</f>
        <v>TRECKER PILOT BEARING KW0102600</v>
      </c>
      <c r="F178" s="187" t="s">
        <v>13602</v>
      </c>
      <c r="G178" s="79" t="s">
        <v>109</v>
      </c>
      <c r="H178" s="919">
        <f>IFERROR(IF(G178="FOH",VLOOKUP(C178,'PRICE LIST'!E:Z,20,0),IF(G178="OPEX",VLOOKUP(C178,'PRICE LIST'!E:Z,21,0),0)),0)</f>
        <v>0</v>
      </c>
      <c r="I178" s="919">
        <f>IFERROR(IF(G178="FOH",VLOOKUP(H178,'PRICE LIST'!X:Z,3,0),IF(G178="OPEX",VLOOKUP(H178,'PRICE LIST'!Y:Z,2,0),0)),0)</f>
        <v>0</v>
      </c>
      <c r="J178" s="79" t="s">
        <v>34</v>
      </c>
      <c r="K178" s="79" t="s">
        <v>183</v>
      </c>
      <c r="L178" s="75" t="str">
        <f>IFERROR(VLOOKUP(K178,BS:BV,3,0),0)</f>
        <v>ALL</v>
      </c>
      <c r="M178" s="75" t="str">
        <f>IFERROR(VLOOKUP(K178,BS:BV,4,0),0)</f>
        <v>ALL</v>
      </c>
      <c r="N178" s="75" t="str">
        <f>IFERROR(VLOOKUP(C178,'PRICE LIST'!E:M,3,0),0)</f>
        <v>PCS</v>
      </c>
      <c r="O178" s="75" t="str">
        <f>IFERROR(VLOOKUP(C178,'PRICE LIST'!E:M,5,0),0)</f>
        <v>IDR</v>
      </c>
      <c r="P178" s="927">
        <f>IFERROR(VLOOKUP(C178,'PRICE LIST'!E:Z,8,0),0)</f>
        <v>300581</v>
      </c>
      <c r="Q178" s="75">
        <f>IFERROR(VLOOKUP(C178,'PRICE LIST'!E:Z,9,0),0)</f>
        <v>300581</v>
      </c>
      <c r="R178" s="75">
        <f>IFERROR(VLOOKUP(C178,'PRICE LIST'!E:Z,10,0),0)</f>
        <v>300581</v>
      </c>
      <c r="S178" s="75">
        <f>IFERROR(VLOOKUP(C178,'PRICE LIST'!E:Z,11,0),0)</f>
        <v>300581</v>
      </c>
      <c r="T178" s="75">
        <f>IFERROR(VLOOKUP(C178,'PRICE LIST'!E:Z,12,0),0)</f>
        <v>300581</v>
      </c>
      <c r="U178" s="75">
        <f>IFERROR(VLOOKUP(C178,'PRICE LIST'!E:Z,13,0),0)</f>
        <v>300581</v>
      </c>
      <c r="V178" s="75">
        <f>IFERROR(VLOOKUP(C178,'PRICE LIST'!E:Z,14,0),0)</f>
        <v>300581</v>
      </c>
      <c r="W178" s="75">
        <f>IFERROR(VLOOKUP(C178,'PRICE LIST'!E:Z,15,0),0)</f>
        <v>303514</v>
      </c>
      <c r="X178" s="75">
        <f>IFERROR(VLOOKUP(C178,'PRICE LIST'!E:Z,16,0),0)</f>
        <v>303514</v>
      </c>
      <c r="Y178" s="75">
        <f>IFERROR(VLOOKUP(C178,'PRICE LIST'!E:Z,17,0),0)</f>
        <v>303514</v>
      </c>
      <c r="Z178" s="75">
        <f>IFERROR(VLOOKUP(C178,'PRICE LIST'!E:Z,18,0),0)</f>
        <v>303514</v>
      </c>
      <c r="AA178" s="75">
        <f>IFERROR(VLOOKUP(C178,'PRICE LIST'!E:Z,19,0),0)</f>
        <v>303514</v>
      </c>
      <c r="AB178" s="180">
        <f t="shared" si="57"/>
        <v>19.025799754408617</v>
      </c>
      <c r="AC178" s="180">
        <f t="shared" si="58"/>
        <v>19.025799754408617</v>
      </c>
      <c r="AD178" s="180">
        <f t="shared" si="59"/>
        <v>19.025799754408617</v>
      </c>
      <c r="AE178" s="180">
        <f t="shared" si="60"/>
        <v>19.025799754408617</v>
      </c>
      <c r="AF178" s="180">
        <f t="shared" si="61"/>
        <v>19.025799754408617</v>
      </c>
      <c r="AG178" s="180">
        <f t="shared" si="62"/>
        <v>19.025799754408617</v>
      </c>
      <c r="AH178" s="180">
        <f t="shared" si="63"/>
        <v>19.025799754408617</v>
      </c>
      <c r="AI178" s="180">
        <f t="shared" si="64"/>
        <v>19.211449115744433</v>
      </c>
      <c r="AJ178" s="180">
        <f t="shared" si="65"/>
        <v>19.211449115744433</v>
      </c>
      <c r="AK178" s="180">
        <f t="shared" si="66"/>
        <v>19.211449115744433</v>
      </c>
      <c r="AL178" s="180">
        <f t="shared" si="67"/>
        <v>19.211449115744433</v>
      </c>
      <c r="AM178" s="180">
        <f t="shared" si="68"/>
        <v>19.211449115744433</v>
      </c>
      <c r="AN178" s="79"/>
      <c r="AO178" s="79"/>
      <c r="AP178" s="79"/>
      <c r="AQ178" s="79">
        <v>1</v>
      </c>
      <c r="AR178" s="79"/>
      <c r="AS178" s="79"/>
      <c r="AT178" s="79"/>
      <c r="AU178" s="79"/>
      <c r="AV178" s="79"/>
      <c r="AW178" s="79"/>
      <c r="AX178" s="79"/>
      <c r="AY178" s="79"/>
      <c r="AZ178" s="75">
        <f t="shared" si="69"/>
        <v>1</v>
      </c>
      <c r="BA178" s="77">
        <f t="shared" si="70"/>
        <v>8.3333333333333329E-2</v>
      </c>
      <c r="BB178" s="47"/>
      <c r="BC178" s="78">
        <f t="shared" si="71"/>
        <v>0</v>
      </c>
      <c r="BD178" s="78">
        <f t="shared" si="72"/>
        <v>0</v>
      </c>
      <c r="BE178" s="78">
        <f t="shared" si="73"/>
        <v>0</v>
      </c>
      <c r="BF178" s="78">
        <f t="shared" si="74"/>
        <v>19.025799754408617</v>
      </c>
      <c r="BG178" s="78">
        <f t="shared" si="75"/>
        <v>0</v>
      </c>
      <c r="BH178" s="78">
        <f t="shared" si="76"/>
        <v>0</v>
      </c>
      <c r="BI178" s="78">
        <f t="shared" si="77"/>
        <v>0</v>
      </c>
      <c r="BJ178" s="78">
        <f t="shared" si="78"/>
        <v>0</v>
      </c>
      <c r="BK178" s="78">
        <f t="shared" si="79"/>
        <v>0</v>
      </c>
      <c r="BL178" s="78">
        <f t="shared" si="80"/>
        <v>0</v>
      </c>
      <c r="BM178" s="78">
        <f t="shared" si="81"/>
        <v>0</v>
      </c>
      <c r="BN178" s="78">
        <f t="shared" si="82"/>
        <v>0</v>
      </c>
      <c r="BO178" s="78">
        <f t="shared" si="83"/>
        <v>19.025799754408617</v>
      </c>
      <c r="BP178" s="78">
        <f t="shared" si="84"/>
        <v>1.5854833128673846</v>
      </c>
    </row>
    <row r="179" spans="1:68">
      <c r="A179" s="79" t="s">
        <v>7127</v>
      </c>
      <c r="B179" s="74"/>
      <c r="C179" s="79" t="s">
        <v>11545</v>
      </c>
      <c r="D179" s="75" t="str">
        <f>INDEX('PRICE LIST'!$D:$D,MATCH(INSIDENTAL!C179,'PRICE LIST'!$E:$E,0))</f>
        <v>MULTIMETER</v>
      </c>
      <c r="E179" s="919" t="str">
        <f>IFERROR(VLOOKUP(C179,'PRICE LIST'!E:M,2,0),0)</f>
        <v>MULTIMETER</v>
      </c>
      <c r="F179" s="187" t="s">
        <v>13550</v>
      </c>
      <c r="G179" s="79" t="s">
        <v>109</v>
      </c>
      <c r="H179" s="919">
        <f>IFERROR(IF(G179="FOH",VLOOKUP(C179,'PRICE LIST'!E:Z,20,0),IF(G179="OPEX",VLOOKUP(C179,'PRICE LIST'!E:Z,21,0),0)),0)</f>
        <v>0</v>
      </c>
      <c r="I179" s="919">
        <f>IFERROR(IF(G179="FOH",VLOOKUP(H179,'PRICE LIST'!X:Z,3,0),IF(G179="OPEX",VLOOKUP(H179,'PRICE LIST'!Y:Z,2,0),0)),0)</f>
        <v>0</v>
      </c>
      <c r="J179" s="79" t="s">
        <v>34</v>
      </c>
      <c r="K179" s="79" t="s">
        <v>183</v>
      </c>
      <c r="L179" s="75" t="str">
        <f>IFERROR(VLOOKUP(K179,BS:BV,3,0),0)</f>
        <v>ALL</v>
      </c>
      <c r="M179" s="75" t="str">
        <f>IFERROR(VLOOKUP(K179,BS:BV,4,0),0)</f>
        <v>ALL</v>
      </c>
      <c r="N179" s="75" t="str">
        <f>IFERROR(VLOOKUP(C179,'PRICE LIST'!E:M,3,0),0)</f>
        <v>SET</v>
      </c>
      <c r="O179" s="75" t="str">
        <f>IFERROR(VLOOKUP(C179,'PRICE LIST'!E:M,5,0),0)</f>
        <v>IDR</v>
      </c>
      <c r="P179" s="927">
        <f>IFERROR(VLOOKUP(C179,'PRICE LIST'!E:Z,8,0),0)</f>
        <v>682500</v>
      </c>
      <c r="Q179" s="75">
        <f>IFERROR(VLOOKUP(C179,'PRICE LIST'!E:Z,9,0),0)</f>
        <v>682500</v>
      </c>
      <c r="R179" s="75">
        <f>IFERROR(VLOOKUP(C179,'PRICE LIST'!E:Z,10,0),0)</f>
        <v>682500</v>
      </c>
      <c r="S179" s="75">
        <f>IFERROR(VLOOKUP(C179,'PRICE LIST'!E:Z,11,0),0)</f>
        <v>682500</v>
      </c>
      <c r="T179" s="75">
        <f>IFERROR(VLOOKUP(C179,'PRICE LIST'!E:Z,12,0),0)</f>
        <v>682500</v>
      </c>
      <c r="U179" s="75">
        <f>IFERROR(VLOOKUP(C179,'PRICE LIST'!E:Z,13,0),0)</f>
        <v>682500</v>
      </c>
      <c r="V179" s="75">
        <f>IFERROR(VLOOKUP(C179,'PRICE LIST'!E:Z,14,0),0)</f>
        <v>715000</v>
      </c>
      <c r="W179" s="75">
        <f>IFERROR(VLOOKUP(C179,'PRICE LIST'!E:Z,15,0),0)</f>
        <v>715000</v>
      </c>
      <c r="X179" s="75">
        <f>IFERROR(VLOOKUP(C179,'PRICE LIST'!E:Z,16,0),0)</f>
        <v>715000</v>
      </c>
      <c r="Y179" s="75">
        <f>IFERROR(VLOOKUP(C179,'PRICE LIST'!E:Z,17,0),0)</f>
        <v>715000</v>
      </c>
      <c r="Z179" s="75">
        <f>IFERROR(VLOOKUP(C179,'PRICE LIST'!E:Z,18,0),0)</f>
        <v>715000</v>
      </c>
      <c r="AA179" s="75">
        <f>IFERROR(VLOOKUP(C179,'PRICE LIST'!E:Z,19,0),0)</f>
        <v>715000</v>
      </c>
      <c r="AB179" s="180">
        <f t="shared" si="57"/>
        <v>43.200030382438946</v>
      </c>
      <c r="AC179" s="180">
        <f t="shared" si="58"/>
        <v>43.200030382438946</v>
      </c>
      <c r="AD179" s="180">
        <f t="shared" si="59"/>
        <v>43.200030382438946</v>
      </c>
      <c r="AE179" s="180">
        <f t="shared" si="60"/>
        <v>43.200030382438946</v>
      </c>
      <c r="AF179" s="180">
        <f t="shared" si="61"/>
        <v>43.200030382438946</v>
      </c>
      <c r="AG179" s="180">
        <f t="shared" si="62"/>
        <v>43.200030382438946</v>
      </c>
      <c r="AH179" s="180">
        <f t="shared" si="63"/>
        <v>45.257174686364614</v>
      </c>
      <c r="AI179" s="180">
        <f t="shared" si="64"/>
        <v>45.257174686364614</v>
      </c>
      <c r="AJ179" s="180">
        <f t="shared" si="65"/>
        <v>45.257174686364614</v>
      </c>
      <c r="AK179" s="180">
        <f t="shared" si="66"/>
        <v>45.257174686364614</v>
      </c>
      <c r="AL179" s="180">
        <f t="shared" si="67"/>
        <v>45.257174686364614</v>
      </c>
      <c r="AM179" s="180">
        <f t="shared" si="68"/>
        <v>45.257174686364614</v>
      </c>
      <c r="AN179" s="79"/>
      <c r="AO179" s="79"/>
      <c r="AP179" s="79">
        <v>2</v>
      </c>
      <c r="AQ179" s="79"/>
      <c r="AR179" s="79">
        <v>2</v>
      </c>
      <c r="AS179" s="79"/>
      <c r="AT179" s="79"/>
      <c r="AU179" s="79"/>
      <c r="AV179" s="79"/>
      <c r="AW179" s="79"/>
      <c r="AX179" s="79"/>
      <c r="AY179" s="79"/>
      <c r="AZ179" s="75">
        <f t="shared" si="69"/>
        <v>4</v>
      </c>
      <c r="BA179" s="77">
        <f t="shared" si="70"/>
        <v>0.33333333333333331</v>
      </c>
      <c r="BB179" s="47"/>
      <c r="BC179" s="78">
        <f t="shared" si="71"/>
        <v>0</v>
      </c>
      <c r="BD179" s="78">
        <f t="shared" si="72"/>
        <v>0</v>
      </c>
      <c r="BE179" s="78">
        <f t="shared" si="73"/>
        <v>86.400060764877892</v>
      </c>
      <c r="BF179" s="78">
        <f t="shared" si="74"/>
        <v>0</v>
      </c>
      <c r="BG179" s="78">
        <f t="shared" si="75"/>
        <v>86.400060764877892</v>
      </c>
      <c r="BH179" s="78">
        <f t="shared" si="76"/>
        <v>0</v>
      </c>
      <c r="BI179" s="78">
        <f t="shared" si="77"/>
        <v>0</v>
      </c>
      <c r="BJ179" s="78">
        <f t="shared" si="78"/>
        <v>0</v>
      </c>
      <c r="BK179" s="78">
        <f t="shared" si="79"/>
        <v>0</v>
      </c>
      <c r="BL179" s="78">
        <f t="shared" si="80"/>
        <v>0</v>
      </c>
      <c r="BM179" s="78">
        <f t="shared" si="81"/>
        <v>0</v>
      </c>
      <c r="BN179" s="78">
        <f t="shared" si="82"/>
        <v>0</v>
      </c>
      <c r="BO179" s="78">
        <f t="shared" si="83"/>
        <v>172.80012152975578</v>
      </c>
      <c r="BP179" s="78">
        <f t="shared" si="84"/>
        <v>14.400010127479648</v>
      </c>
    </row>
    <row r="180" spans="1:68">
      <c r="A180" s="79" t="s">
        <v>7127</v>
      </c>
      <c r="B180" s="74"/>
      <c r="C180" s="79" t="s">
        <v>14977</v>
      </c>
      <c r="D180" s="75" t="str">
        <f>INDEX('PRICE LIST'!$D:$D,MATCH(INSIDENTAL!C180,'PRICE LIST'!$E:$E,0))</f>
        <v>KUNCI</v>
      </c>
      <c r="E180" s="919" t="str">
        <f>IFERROR(VLOOKUP(C180,'PRICE LIST'!E:M,2,0),0)</f>
        <v>KUNCI PAS RING SET KW0100264</v>
      </c>
      <c r="F180" s="187" t="s">
        <v>13550</v>
      </c>
      <c r="G180" s="79" t="s">
        <v>109</v>
      </c>
      <c r="H180" s="919">
        <f>IFERROR(IF(G180="FOH",VLOOKUP(C180,'PRICE LIST'!E:Z,20,0),IF(G180="OPEX",VLOOKUP(C180,'PRICE LIST'!E:Z,21,0),0)),0)</f>
        <v>0</v>
      </c>
      <c r="I180" s="919">
        <f>IFERROR(IF(G180="FOH",VLOOKUP(H180,'PRICE LIST'!X:Z,3,0),IF(G180="OPEX",VLOOKUP(H180,'PRICE LIST'!Y:Z,2,0),0)),0)</f>
        <v>0</v>
      </c>
      <c r="J180" s="79" t="s">
        <v>34</v>
      </c>
      <c r="K180" s="79" t="s">
        <v>183</v>
      </c>
      <c r="L180" s="75" t="str">
        <f>IFERROR(VLOOKUP(K180,BS:BV,3,0),0)</f>
        <v>ALL</v>
      </c>
      <c r="M180" s="75" t="str">
        <f>IFERROR(VLOOKUP(K180,BS:BV,4,0),0)</f>
        <v>ALL</v>
      </c>
      <c r="N180" s="75" t="str">
        <f>IFERROR(VLOOKUP(C180,'PRICE LIST'!E:M,3,0),0)</f>
        <v>SET</v>
      </c>
      <c r="O180" s="75" t="str">
        <f>IFERROR(VLOOKUP(C180,'PRICE LIST'!E:M,5,0),0)</f>
        <v>IDR</v>
      </c>
      <c r="P180" s="927">
        <f>IFERROR(VLOOKUP(C180,'PRICE LIST'!E:Z,8,0),0)</f>
        <v>1394000</v>
      </c>
      <c r="Q180" s="75">
        <f>IFERROR(VLOOKUP(C180,'PRICE LIST'!E:Z,9,0),0)</f>
        <v>1394000</v>
      </c>
      <c r="R180" s="75">
        <f>IFERROR(VLOOKUP(C180,'PRICE LIST'!E:Z,10,0),0)</f>
        <v>1394000</v>
      </c>
      <c r="S180" s="75">
        <f>IFERROR(VLOOKUP(C180,'PRICE LIST'!E:Z,11,0),0)</f>
        <v>1394000</v>
      </c>
      <c r="T180" s="75">
        <f>IFERROR(VLOOKUP(C180,'PRICE LIST'!E:Z,12,0),0)</f>
        <v>1394000</v>
      </c>
      <c r="U180" s="75">
        <f>IFERROR(VLOOKUP(C180,'PRICE LIST'!E:Z,13,0),0)</f>
        <v>1394000</v>
      </c>
      <c r="V180" s="75">
        <f>IFERROR(VLOOKUP(C180,'PRICE LIST'!E:Z,14,0),0)</f>
        <v>1394000</v>
      </c>
      <c r="W180" s="75">
        <f>IFERROR(VLOOKUP(C180,'PRICE LIST'!E:Z,15,0),0)</f>
        <v>1407600</v>
      </c>
      <c r="X180" s="75">
        <f>IFERROR(VLOOKUP(C180,'PRICE LIST'!E:Z,16,0),0)</f>
        <v>1407600</v>
      </c>
      <c r="Y180" s="75">
        <f>IFERROR(VLOOKUP(C180,'PRICE LIST'!E:Z,17,0),0)</f>
        <v>1407600</v>
      </c>
      <c r="Z180" s="75">
        <f>IFERROR(VLOOKUP(C180,'PRICE LIST'!E:Z,18,0),0)</f>
        <v>1407600</v>
      </c>
      <c r="AA180" s="75">
        <f>IFERROR(VLOOKUP(C180,'PRICE LIST'!E:Z,19,0),0)</f>
        <v>1407600</v>
      </c>
      <c r="AB180" s="180">
        <f t="shared" si="57"/>
        <v>88.235666451457718</v>
      </c>
      <c r="AC180" s="180">
        <f t="shared" si="58"/>
        <v>88.235666451457718</v>
      </c>
      <c r="AD180" s="180">
        <f t="shared" si="59"/>
        <v>88.235666451457718</v>
      </c>
      <c r="AE180" s="180">
        <f t="shared" si="60"/>
        <v>88.235666451457718</v>
      </c>
      <c r="AF180" s="180">
        <f t="shared" si="61"/>
        <v>88.235666451457718</v>
      </c>
      <c r="AG180" s="180">
        <f t="shared" si="62"/>
        <v>88.235666451457718</v>
      </c>
      <c r="AH180" s="180">
        <f t="shared" si="63"/>
        <v>88.235666451457718</v>
      </c>
      <c r="AI180" s="180">
        <f t="shared" si="64"/>
        <v>89.096502221715852</v>
      </c>
      <c r="AJ180" s="180">
        <f t="shared" si="65"/>
        <v>89.096502221715852</v>
      </c>
      <c r="AK180" s="180">
        <f t="shared" si="66"/>
        <v>89.096502221715852</v>
      </c>
      <c r="AL180" s="180">
        <f t="shared" si="67"/>
        <v>89.096502221715852</v>
      </c>
      <c r="AM180" s="180">
        <f t="shared" si="68"/>
        <v>89.096502221715852</v>
      </c>
      <c r="AN180" s="79"/>
      <c r="AO180" s="79"/>
      <c r="AP180" s="79">
        <v>2</v>
      </c>
      <c r="AQ180" s="79"/>
      <c r="AR180" s="79">
        <v>2</v>
      </c>
      <c r="AS180" s="79"/>
      <c r="AT180" s="79"/>
      <c r="AU180" s="79"/>
      <c r="AV180" s="79"/>
      <c r="AW180" s="79"/>
      <c r="AX180" s="79"/>
      <c r="AY180" s="79"/>
      <c r="AZ180" s="75">
        <f t="shared" si="69"/>
        <v>4</v>
      </c>
      <c r="BA180" s="77">
        <f t="shared" si="70"/>
        <v>0.33333333333333331</v>
      </c>
      <c r="BB180" s="47"/>
      <c r="BC180" s="78">
        <f t="shared" si="71"/>
        <v>0</v>
      </c>
      <c r="BD180" s="78">
        <f t="shared" si="72"/>
        <v>0</v>
      </c>
      <c r="BE180" s="78">
        <f t="shared" si="73"/>
        <v>176.47133290291544</v>
      </c>
      <c r="BF180" s="78">
        <f t="shared" si="74"/>
        <v>0</v>
      </c>
      <c r="BG180" s="78">
        <f t="shared" si="75"/>
        <v>176.47133290291544</v>
      </c>
      <c r="BH180" s="78">
        <f t="shared" si="76"/>
        <v>0</v>
      </c>
      <c r="BI180" s="78">
        <f t="shared" si="77"/>
        <v>0</v>
      </c>
      <c r="BJ180" s="78">
        <f t="shared" si="78"/>
        <v>0</v>
      </c>
      <c r="BK180" s="78">
        <f t="shared" si="79"/>
        <v>0</v>
      </c>
      <c r="BL180" s="78">
        <f t="shared" si="80"/>
        <v>0</v>
      </c>
      <c r="BM180" s="78">
        <f t="shared" si="81"/>
        <v>0</v>
      </c>
      <c r="BN180" s="78">
        <f t="shared" si="82"/>
        <v>0</v>
      </c>
      <c r="BO180" s="78">
        <f t="shared" si="83"/>
        <v>352.94266580583087</v>
      </c>
      <c r="BP180" s="78">
        <f t="shared" si="84"/>
        <v>29.411888817152573</v>
      </c>
    </row>
    <row r="181" spans="1:68">
      <c r="A181" s="79" t="s">
        <v>7127</v>
      </c>
      <c r="B181" s="74"/>
      <c r="C181" s="79" t="s">
        <v>13584</v>
      </c>
      <c r="D181" s="75" t="str">
        <f>INDEX('PRICE LIST'!$D:$D,MATCH(INSIDENTAL!C181,'PRICE LIST'!$E:$E,0))</f>
        <v>HOLSTER</v>
      </c>
      <c r="E181" s="919" t="str">
        <f>IFERROR(VLOOKUP(C181,'PRICE LIST'!E:M,2,0),0)</f>
        <v>LOCAL HOLSTER PM75</v>
      </c>
      <c r="F181" s="187" t="s">
        <v>13552</v>
      </c>
      <c r="G181" s="79" t="s">
        <v>109</v>
      </c>
      <c r="H181" s="919" t="str">
        <f>IFERROR(IF(G181="FOH",VLOOKUP(C181,'PRICE LIST'!E:Z,20,0),IF(G181="OPEX",VLOOKUP(C181,'PRICE LIST'!E:Z,21,0),0)),0)</f>
        <v>FIX PPN</v>
      </c>
      <c r="I181" s="919" t="str">
        <f>IFERROR(IF(G181="FOH",VLOOKUP(H181,'PRICE LIST'!X:Z,3,0),IF(G181="OPEX",VLOOKUP(H181,'PRICE LIST'!Y:Z,2,0),0)),0)</f>
        <v>B</v>
      </c>
      <c r="J181" s="79" t="s">
        <v>34</v>
      </c>
      <c r="K181" s="79" t="s">
        <v>183</v>
      </c>
      <c r="L181" s="75" t="str">
        <f>IFERROR(VLOOKUP(K181,BS:BV,3,0),0)</f>
        <v>ALL</v>
      </c>
      <c r="M181" s="75" t="str">
        <f>IFERROR(VLOOKUP(K181,BS:BV,4,0),0)</f>
        <v>ALL</v>
      </c>
      <c r="N181" s="75" t="str">
        <f>IFERROR(VLOOKUP(C181,'PRICE LIST'!E:M,3,0),0)</f>
        <v>LOT</v>
      </c>
      <c r="O181" s="75" t="str">
        <f>IFERROR(VLOOKUP(C181,'PRICE LIST'!E:M,5,0),0)</f>
        <v>IDR</v>
      </c>
      <c r="P181" s="927">
        <f>IFERROR(VLOOKUP(C181,'PRICE LIST'!E:Z,8,0),0)</f>
        <v>150000</v>
      </c>
      <c r="Q181" s="75">
        <f>IFERROR(VLOOKUP(C181,'PRICE LIST'!E:Z,9,0),0)</f>
        <v>150000</v>
      </c>
      <c r="R181" s="75">
        <f>IFERROR(VLOOKUP(C181,'PRICE LIST'!E:Z,10,0),0)</f>
        <v>150000</v>
      </c>
      <c r="S181" s="75">
        <f>IFERROR(VLOOKUP(C181,'PRICE LIST'!E:Z,11,0),0)</f>
        <v>150000</v>
      </c>
      <c r="T181" s="75">
        <f>IFERROR(VLOOKUP(C181,'PRICE LIST'!E:Z,12,0),0)</f>
        <v>150000</v>
      </c>
      <c r="U181" s="75">
        <f>IFERROR(VLOOKUP(C181,'PRICE LIST'!E:Z,13,0),0)</f>
        <v>150000</v>
      </c>
      <c r="V181" s="75">
        <f>IFERROR(VLOOKUP(C181,'PRICE LIST'!E:Z,14,0),0)</f>
        <v>150000</v>
      </c>
      <c r="W181" s="75">
        <f>IFERROR(VLOOKUP(C181,'PRICE LIST'!E:Z,15,0),0)</f>
        <v>150000</v>
      </c>
      <c r="X181" s="75">
        <f>IFERROR(VLOOKUP(C181,'PRICE LIST'!E:Z,16,0),0)</f>
        <v>150000</v>
      </c>
      <c r="Y181" s="75">
        <f>IFERROR(VLOOKUP(C181,'PRICE LIST'!E:Z,17,0),0)</f>
        <v>150000</v>
      </c>
      <c r="Z181" s="75">
        <f>IFERROR(VLOOKUP(C181,'PRICE LIST'!E:Z,18,0),0)</f>
        <v>150000</v>
      </c>
      <c r="AA181" s="75">
        <f>IFERROR(VLOOKUP(C181,'PRICE LIST'!E:Z,19,0),0)</f>
        <v>150000</v>
      </c>
      <c r="AB181" s="180">
        <f t="shared" si="57"/>
        <v>9.4945121719646046</v>
      </c>
      <c r="AC181" s="180">
        <f t="shared" si="58"/>
        <v>9.4945121719646046</v>
      </c>
      <c r="AD181" s="180">
        <f t="shared" si="59"/>
        <v>9.4945121719646046</v>
      </c>
      <c r="AE181" s="180">
        <f t="shared" si="60"/>
        <v>9.4945121719646046</v>
      </c>
      <c r="AF181" s="180">
        <f t="shared" si="61"/>
        <v>9.4945121719646046</v>
      </c>
      <c r="AG181" s="180">
        <f t="shared" si="62"/>
        <v>9.4945121719646046</v>
      </c>
      <c r="AH181" s="180">
        <f t="shared" si="63"/>
        <v>9.4945121719646046</v>
      </c>
      <c r="AI181" s="180">
        <f t="shared" si="64"/>
        <v>9.4945121719646046</v>
      </c>
      <c r="AJ181" s="180">
        <f t="shared" si="65"/>
        <v>9.4945121719646046</v>
      </c>
      <c r="AK181" s="180">
        <f t="shared" si="66"/>
        <v>9.4945121719646046</v>
      </c>
      <c r="AL181" s="180">
        <f t="shared" si="67"/>
        <v>9.4945121719646046</v>
      </c>
      <c r="AM181" s="180">
        <f t="shared" si="68"/>
        <v>9.4945121719646046</v>
      </c>
      <c r="AN181" s="79"/>
      <c r="AO181" s="79"/>
      <c r="AP181" s="79"/>
      <c r="AQ181" s="79"/>
      <c r="AR181" s="79"/>
      <c r="AS181" s="79"/>
      <c r="AT181" s="79">
        <v>11</v>
      </c>
      <c r="AU181" s="79"/>
      <c r="AV181" s="79"/>
      <c r="AW181" s="79"/>
      <c r="AX181" s="79"/>
      <c r="AY181" s="79"/>
      <c r="AZ181" s="75">
        <f t="shared" si="69"/>
        <v>11</v>
      </c>
      <c r="BA181" s="77">
        <f t="shared" si="70"/>
        <v>0.91666666666666663</v>
      </c>
      <c r="BB181" s="47"/>
      <c r="BC181" s="78">
        <f t="shared" si="71"/>
        <v>0</v>
      </c>
      <c r="BD181" s="78">
        <f t="shared" si="72"/>
        <v>0</v>
      </c>
      <c r="BE181" s="78">
        <f t="shared" si="73"/>
        <v>0</v>
      </c>
      <c r="BF181" s="78">
        <f t="shared" si="74"/>
        <v>0</v>
      </c>
      <c r="BG181" s="78">
        <f t="shared" si="75"/>
        <v>0</v>
      </c>
      <c r="BH181" s="78">
        <f t="shared" si="76"/>
        <v>0</v>
      </c>
      <c r="BI181" s="78">
        <f t="shared" si="77"/>
        <v>104.43963389161065</v>
      </c>
      <c r="BJ181" s="78">
        <f t="shared" si="78"/>
        <v>0</v>
      </c>
      <c r="BK181" s="78">
        <f t="shared" si="79"/>
        <v>0</v>
      </c>
      <c r="BL181" s="78">
        <f t="shared" si="80"/>
        <v>0</v>
      </c>
      <c r="BM181" s="78">
        <f t="shared" si="81"/>
        <v>0</v>
      </c>
      <c r="BN181" s="78">
        <f t="shared" si="82"/>
        <v>0</v>
      </c>
      <c r="BO181" s="78">
        <f t="shared" si="83"/>
        <v>104.43963389161065</v>
      </c>
      <c r="BP181" s="78">
        <f t="shared" si="84"/>
        <v>8.7033028243008879</v>
      </c>
    </row>
    <row r="182" spans="1:68" s="918" customFormat="1">
      <c r="A182" s="79" t="s">
        <v>7127</v>
      </c>
      <c r="B182" s="74"/>
      <c r="C182" s="79" t="s">
        <v>10759</v>
      </c>
      <c r="D182" s="75" t="str">
        <f>INDEX('PRICE LIST'!$D:$D,MATCH(INSIDENTAL!C182,'PRICE LIST'!$E:$E,0))</f>
        <v>KUNCI</v>
      </c>
      <c r="E182" s="919" t="str">
        <f>IFERROR(VLOOKUP(C182,'PRICE LIST'!E:M,2,0),0)</f>
        <v>KUNCI PAS 10-11 TEKIRO</v>
      </c>
      <c r="F182" s="187" t="s">
        <v>12118</v>
      </c>
      <c r="G182" s="79" t="s">
        <v>109</v>
      </c>
      <c r="H182" s="919">
        <f>IFERROR(IF(G182="FOH",VLOOKUP(C182,'PRICE LIST'!E:Z,20,0),IF(G182="OPEX",VLOOKUP(C182,'PRICE LIST'!E:Z,21,0),0)),0)</f>
        <v>0</v>
      </c>
      <c r="I182" s="919">
        <f>IFERROR(IF(G182="FOH",VLOOKUP(H182,'PRICE LIST'!X:Z,3,0),IF(G182="OPEX",VLOOKUP(H182,'PRICE LIST'!Y:Z,2,0),0)),0)</f>
        <v>0</v>
      </c>
      <c r="J182" s="206" t="s">
        <v>34</v>
      </c>
      <c r="K182" s="206" t="s">
        <v>183</v>
      </c>
      <c r="L182" s="75" t="str">
        <f>IFERROR(VLOOKUP(K182,BS:BV,3,0),0)</f>
        <v>ALL</v>
      </c>
      <c r="M182" s="75" t="str">
        <f>IFERROR(VLOOKUP(K182,BS:BV,4,0),0)</f>
        <v>ALL</v>
      </c>
      <c r="N182" s="75" t="str">
        <f>IFERROR(VLOOKUP(C182,'PRICE LIST'!E:M,3,0),0)</f>
        <v>PCS</v>
      </c>
      <c r="O182" s="75" t="str">
        <f>IFERROR(VLOOKUP(C182,'PRICE LIST'!E:M,5,0),0)</f>
        <v>IDR</v>
      </c>
      <c r="P182" s="927">
        <f>IFERROR(VLOOKUP(C182,'PRICE LIST'!E:Z,8,0),0)</f>
        <v>10300</v>
      </c>
      <c r="Q182" s="75">
        <f>IFERROR(VLOOKUP(C182,'PRICE LIST'!E:Z,9,0),0)</f>
        <v>10300</v>
      </c>
      <c r="R182" s="75">
        <f>IFERROR(VLOOKUP(C182,'PRICE LIST'!E:Z,10,0),0)</f>
        <v>10300</v>
      </c>
      <c r="S182" s="75">
        <f>IFERROR(VLOOKUP(C182,'PRICE LIST'!E:Z,11,0),0)</f>
        <v>10300</v>
      </c>
      <c r="T182" s="75">
        <f>IFERROR(VLOOKUP(C182,'PRICE LIST'!E:Z,12,0),0)</f>
        <v>10300</v>
      </c>
      <c r="U182" s="75">
        <f>IFERROR(VLOOKUP(C182,'PRICE LIST'!E:Z,13,0),0)</f>
        <v>10300</v>
      </c>
      <c r="V182" s="75">
        <f>IFERROR(VLOOKUP(C182,'PRICE LIST'!E:Z,14,0),0)</f>
        <v>10300</v>
      </c>
      <c r="W182" s="75">
        <f>IFERROR(VLOOKUP(C182,'PRICE LIST'!E:Z,15,0),0)</f>
        <v>10300</v>
      </c>
      <c r="X182" s="75">
        <f>IFERROR(VLOOKUP(C182,'PRICE LIST'!E:Z,16,0),0)</f>
        <v>10300</v>
      </c>
      <c r="Y182" s="75">
        <f>IFERROR(VLOOKUP(C182,'PRICE LIST'!E:Z,17,0),0)</f>
        <v>10300</v>
      </c>
      <c r="Z182" s="75">
        <f>IFERROR(VLOOKUP(C182,'PRICE LIST'!E:Z,18,0),0)</f>
        <v>10300</v>
      </c>
      <c r="AA182" s="75">
        <f>IFERROR(VLOOKUP(C182,'PRICE LIST'!E:Z,19,0),0)</f>
        <v>10300</v>
      </c>
      <c r="AB182" s="180">
        <f t="shared" si="57"/>
        <v>0.65195650247490278</v>
      </c>
      <c r="AC182" s="180">
        <f t="shared" si="58"/>
        <v>0.65195650247490278</v>
      </c>
      <c r="AD182" s="180">
        <f t="shared" si="59"/>
        <v>0.65195650247490278</v>
      </c>
      <c r="AE182" s="180">
        <f t="shared" si="60"/>
        <v>0.65195650247490278</v>
      </c>
      <c r="AF182" s="180">
        <f t="shared" si="61"/>
        <v>0.65195650247490278</v>
      </c>
      <c r="AG182" s="180">
        <f t="shared" si="62"/>
        <v>0.65195650247490278</v>
      </c>
      <c r="AH182" s="180">
        <f t="shared" si="63"/>
        <v>0.65195650247490278</v>
      </c>
      <c r="AI182" s="180">
        <f t="shared" si="64"/>
        <v>0.65195650247490278</v>
      </c>
      <c r="AJ182" s="180">
        <f t="shared" si="65"/>
        <v>0.65195650247490278</v>
      </c>
      <c r="AK182" s="180">
        <f t="shared" si="66"/>
        <v>0.65195650247490278</v>
      </c>
      <c r="AL182" s="180">
        <f t="shared" si="67"/>
        <v>0.65195650247490278</v>
      </c>
      <c r="AM182" s="180">
        <f t="shared" si="68"/>
        <v>0.65195650247490278</v>
      </c>
      <c r="AN182" s="79">
        <v>1</v>
      </c>
      <c r="AO182" s="79"/>
      <c r="AP182" s="79"/>
      <c r="AQ182" s="79">
        <v>1</v>
      </c>
      <c r="AR182" s="79"/>
      <c r="AS182" s="79"/>
      <c r="AT182" s="79">
        <v>1</v>
      </c>
      <c r="AU182" s="79"/>
      <c r="AV182" s="79"/>
      <c r="AW182" s="79">
        <v>1</v>
      </c>
      <c r="AX182" s="79"/>
      <c r="AY182" s="79"/>
      <c r="AZ182" s="75">
        <f t="shared" si="69"/>
        <v>4</v>
      </c>
      <c r="BA182" s="77">
        <f t="shared" si="70"/>
        <v>0.33333333333333331</v>
      </c>
      <c r="BB182" s="322"/>
      <c r="BC182" s="78">
        <f t="shared" si="71"/>
        <v>0.65195650247490278</v>
      </c>
      <c r="BD182" s="78">
        <f t="shared" si="72"/>
        <v>0</v>
      </c>
      <c r="BE182" s="78">
        <f t="shared" si="73"/>
        <v>0</v>
      </c>
      <c r="BF182" s="78">
        <f t="shared" si="74"/>
        <v>0.65195650247490278</v>
      </c>
      <c r="BG182" s="78">
        <f t="shared" si="75"/>
        <v>0</v>
      </c>
      <c r="BH182" s="78">
        <f t="shared" si="76"/>
        <v>0</v>
      </c>
      <c r="BI182" s="78">
        <f t="shared" si="77"/>
        <v>0.65195650247490278</v>
      </c>
      <c r="BJ182" s="78">
        <f t="shared" si="78"/>
        <v>0</v>
      </c>
      <c r="BK182" s="78">
        <f t="shared" si="79"/>
        <v>0</v>
      </c>
      <c r="BL182" s="78">
        <f t="shared" si="80"/>
        <v>0.65195650247490278</v>
      </c>
      <c r="BM182" s="78">
        <f t="shared" si="81"/>
        <v>0</v>
      </c>
      <c r="BN182" s="78">
        <f t="shared" si="82"/>
        <v>0</v>
      </c>
      <c r="BO182" s="78">
        <f t="shared" si="83"/>
        <v>2.6078260098996111</v>
      </c>
      <c r="BP182" s="78">
        <f t="shared" si="84"/>
        <v>0.21731883415830092</v>
      </c>
    </row>
    <row r="183" spans="1:68">
      <c r="A183" s="79" t="s">
        <v>7127</v>
      </c>
      <c r="C183" s="79" t="s">
        <v>9532</v>
      </c>
      <c r="D183" s="75" t="str">
        <f>INDEX('PRICE LIST'!$D:$D,MATCH(INSIDENTAL!C183,'PRICE LIST'!$E:$E,0))</f>
        <v>PERJALANAN DINAS</v>
      </c>
      <c r="E183" s="919" t="str">
        <f>IFERROR(VLOOKUP(C183,'PRICE LIST'!E:M,2,0),0)</f>
        <v>TIKET PERJALANAN DINAS LUAR NEGERI (JEPANG) (TRAVELLING/MEETING) GOL V</v>
      </c>
      <c r="F183" s="187" t="s">
        <v>16662</v>
      </c>
      <c r="G183" s="79" t="s">
        <v>109</v>
      </c>
      <c r="H183" s="919" t="str">
        <f>IFERROR(IF(G183="FOH",VLOOKUP(C183,'PRICE LIST'!E:Z,20,0),IF(G183="OPEX",VLOOKUP(C183,'PRICE LIST'!E:Z,21,0),0)),0)</f>
        <v>FIX NON PPN</v>
      </c>
      <c r="I183" s="919" t="str">
        <f>IFERROR(IF(G183="FOH",VLOOKUP(H183,'PRICE LIST'!X:Z,3,0),IF(G183="OPEX",VLOOKUP(H183,'PRICE LIST'!Y:Z,2,0),0)),0)</f>
        <v>B</v>
      </c>
      <c r="J183" s="79" t="s">
        <v>34</v>
      </c>
      <c r="K183" s="79" t="s">
        <v>183</v>
      </c>
      <c r="L183" s="75" t="str">
        <f>IFERROR(VLOOKUP(K183,BS:BV,3,0),0)</f>
        <v>ALL</v>
      </c>
      <c r="M183" s="75" t="str">
        <f>IFERROR(VLOOKUP(K183,BS:BV,4,0),0)</f>
        <v>ALL</v>
      </c>
      <c r="N183" s="75" t="str">
        <f>IFERROR(VLOOKUP(C183,'PRICE LIST'!E:M,3,0),0)</f>
        <v>PEOPLE</v>
      </c>
      <c r="O183" s="75" t="str">
        <f>IFERROR(VLOOKUP(C183,'PRICE LIST'!E:M,5,0),0)</f>
        <v>IDR</v>
      </c>
      <c r="P183" s="927">
        <f>IFERROR(VLOOKUP(C183,'PRICE LIST'!E:Z,8,0),0)</f>
        <v>35000000</v>
      </c>
      <c r="Q183" s="75">
        <f>IFERROR(VLOOKUP(C183,'PRICE LIST'!E:Z,9,0),0)</f>
        <v>35000000</v>
      </c>
      <c r="R183" s="75">
        <f>IFERROR(VLOOKUP(C183,'PRICE LIST'!E:Z,10,0),0)</f>
        <v>35000000</v>
      </c>
      <c r="S183" s="75">
        <f>IFERROR(VLOOKUP(C183,'PRICE LIST'!E:Z,11,0),0)</f>
        <v>35000000</v>
      </c>
      <c r="T183" s="75">
        <f>IFERROR(VLOOKUP(C183,'PRICE LIST'!E:Z,12,0),0)</f>
        <v>35000000</v>
      </c>
      <c r="U183" s="75">
        <f>IFERROR(VLOOKUP(C183,'PRICE LIST'!E:Z,13,0),0)</f>
        <v>35000000</v>
      </c>
      <c r="V183" s="75">
        <f>IFERROR(VLOOKUP(C183,'PRICE LIST'!E:Z,14,0),0)</f>
        <v>35000000</v>
      </c>
      <c r="W183" s="75">
        <f>IFERROR(VLOOKUP(C183,'PRICE LIST'!E:Z,15,0),0)</f>
        <v>35000000</v>
      </c>
      <c r="X183" s="75">
        <f>IFERROR(VLOOKUP(C183,'PRICE LIST'!E:Z,16,0),0)</f>
        <v>35000000</v>
      </c>
      <c r="Y183" s="75">
        <f>IFERROR(VLOOKUP(C183,'PRICE LIST'!E:Z,17,0),0)</f>
        <v>35000000</v>
      </c>
      <c r="Z183" s="75">
        <f>IFERROR(VLOOKUP(C183,'PRICE LIST'!E:Z,18,0),0)</f>
        <v>35000000</v>
      </c>
      <c r="AA183" s="75">
        <f>IFERROR(VLOOKUP(C183,'PRICE LIST'!E:Z,19,0),0)</f>
        <v>35000000</v>
      </c>
      <c r="AB183" s="180">
        <f t="shared" si="57"/>
        <v>2215.3861734584075</v>
      </c>
      <c r="AC183" s="180">
        <f t="shared" si="58"/>
        <v>2215.3861734584075</v>
      </c>
      <c r="AD183" s="180">
        <f t="shared" si="59"/>
        <v>2215.3861734584075</v>
      </c>
      <c r="AE183" s="180">
        <f t="shared" si="60"/>
        <v>2215.3861734584075</v>
      </c>
      <c r="AF183" s="180">
        <f t="shared" si="61"/>
        <v>2215.3861734584075</v>
      </c>
      <c r="AG183" s="180">
        <f t="shared" si="62"/>
        <v>2215.3861734584075</v>
      </c>
      <c r="AH183" s="180">
        <f t="shared" si="63"/>
        <v>2215.3861734584075</v>
      </c>
      <c r="AI183" s="180">
        <f t="shared" si="64"/>
        <v>2215.3861734584075</v>
      </c>
      <c r="AJ183" s="180">
        <f t="shared" si="65"/>
        <v>2215.3861734584075</v>
      </c>
      <c r="AK183" s="180">
        <f t="shared" si="66"/>
        <v>2215.3861734584075</v>
      </c>
      <c r="AL183" s="180">
        <f t="shared" si="67"/>
        <v>2215.3861734584075</v>
      </c>
      <c r="AM183" s="180">
        <f t="shared" si="68"/>
        <v>2215.3861734584075</v>
      </c>
      <c r="AN183" s="79"/>
      <c r="AO183" s="79"/>
      <c r="AP183" s="79"/>
      <c r="AQ183" s="79"/>
      <c r="AR183" s="79"/>
      <c r="AS183" s="79"/>
      <c r="AT183" s="79"/>
      <c r="AU183" s="79">
        <v>1</v>
      </c>
      <c r="AV183" s="79"/>
      <c r="AW183" s="79"/>
      <c r="AX183" s="79"/>
      <c r="AY183" s="79"/>
      <c r="AZ183" s="75">
        <f t="shared" si="69"/>
        <v>1</v>
      </c>
      <c r="BA183" s="77">
        <f t="shared" si="70"/>
        <v>8.3333333333333329E-2</v>
      </c>
      <c r="BB183" s="47"/>
      <c r="BC183" s="78">
        <f t="shared" si="71"/>
        <v>0</v>
      </c>
      <c r="BD183" s="78">
        <f t="shared" si="72"/>
        <v>0</v>
      </c>
      <c r="BE183" s="78">
        <f t="shared" si="73"/>
        <v>0</v>
      </c>
      <c r="BF183" s="78">
        <f t="shared" si="74"/>
        <v>0</v>
      </c>
      <c r="BG183" s="78">
        <f t="shared" si="75"/>
        <v>0</v>
      </c>
      <c r="BH183" s="78">
        <f t="shared" si="76"/>
        <v>0</v>
      </c>
      <c r="BI183" s="78">
        <f t="shared" si="77"/>
        <v>0</v>
      </c>
      <c r="BJ183" s="78">
        <f t="shared" si="78"/>
        <v>2215.3861734584075</v>
      </c>
      <c r="BK183" s="78">
        <f t="shared" si="79"/>
        <v>0</v>
      </c>
      <c r="BL183" s="78">
        <f t="shared" si="80"/>
        <v>0</v>
      </c>
      <c r="BM183" s="78">
        <f t="shared" si="81"/>
        <v>0</v>
      </c>
      <c r="BN183" s="78">
        <f t="shared" si="82"/>
        <v>0</v>
      </c>
      <c r="BO183" s="78">
        <f t="shared" si="83"/>
        <v>2215.3861734584075</v>
      </c>
      <c r="BP183" s="78">
        <f t="shared" si="84"/>
        <v>184.61551445486728</v>
      </c>
    </row>
    <row r="184" spans="1:68">
      <c r="A184" s="79" t="s">
        <v>7127</v>
      </c>
      <c r="B184" s="74"/>
      <c r="C184" s="79" t="s">
        <v>2094</v>
      </c>
      <c r="D184" s="75" t="str">
        <f>INDEX('PRICE LIST'!$D:$D,MATCH(INSIDENTAL!C184,'PRICE LIST'!$E:$E,0))</f>
        <v>PERJALANAN DINAS</v>
      </c>
      <c r="E184" s="919" t="str">
        <f>IFERROR(VLOOKUP(C184,'PRICE LIST'!E:M,2,0),0)</f>
        <v>UANG SAKU + MAKAN LUAR NEGERI (JEPANG) (TRAVELLING/MEETING) GOL V</v>
      </c>
      <c r="F184" s="187" t="s">
        <v>16662</v>
      </c>
      <c r="G184" s="79" t="s">
        <v>109</v>
      </c>
      <c r="H184" s="919" t="str">
        <f>IFERROR(IF(G184="FOH",VLOOKUP(C184,'PRICE LIST'!E:Z,20,0),IF(G184="OPEX",VLOOKUP(C184,'PRICE LIST'!E:Z,21,0),0)),0)</f>
        <v>FIX PPN</v>
      </c>
      <c r="I184" s="919" t="str">
        <f>IFERROR(IF(G184="FOH",VLOOKUP(H184,'PRICE LIST'!X:Z,3,0),IF(G184="OPEX",VLOOKUP(H184,'PRICE LIST'!Y:Z,2,0),0)),0)</f>
        <v>B</v>
      </c>
      <c r="J184" s="79" t="s">
        <v>34</v>
      </c>
      <c r="K184" s="79" t="s">
        <v>183</v>
      </c>
      <c r="L184" s="75" t="str">
        <f>IFERROR(VLOOKUP(K184,BS:BV,3,0),0)</f>
        <v>ALL</v>
      </c>
      <c r="M184" s="75" t="str">
        <f>IFERROR(VLOOKUP(K184,BS:BV,4,0),0)</f>
        <v>ALL</v>
      </c>
      <c r="N184" s="75" t="str">
        <f>IFERROR(VLOOKUP(C184,'PRICE LIST'!E:M,3,0),0)</f>
        <v>DAY</v>
      </c>
      <c r="O184" s="75" t="str">
        <f>IFERROR(VLOOKUP(C184,'PRICE LIST'!E:M,5,0),0)</f>
        <v>JPY</v>
      </c>
      <c r="P184" s="927">
        <f>IFERROR(VLOOKUP(C184,'PRICE LIST'!E:Z,8,0),0)</f>
        <v>6500</v>
      </c>
      <c r="Q184" s="75">
        <f>IFERROR(VLOOKUP(C184,'PRICE LIST'!E:Z,9,0),0)</f>
        <v>6500</v>
      </c>
      <c r="R184" s="75">
        <f>IFERROR(VLOOKUP(C184,'PRICE LIST'!E:Z,10,0),0)</f>
        <v>6500</v>
      </c>
      <c r="S184" s="75">
        <f>IFERROR(VLOOKUP(C184,'PRICE LIST'!E:Z,11,0),0)</f>
        <v>6500</v>
      </c>
      <c r="T184" s="75">
        <f>IFERROR(VLOOKUP(C184,'PRICE LIST'!E:Z,12,0),0)</f>
        <v>6500</v>
      </c>
      <c r="U184" s="75">
        <f>IFERROR(VLOOKUP(C184,'PRICE LIST'!E:Z,13,0),0)</f>
        <v>6500</v>
      </c>
      <c r="V184" s="75">
        <f>IFERROR(VLOOKUP(C184,'PRICE LIST'!E:Z,14,0),0)</f>
        <v>6500</v>
      </c>
      <c r="W184" s="75">
        <f>IFERROR(VLOOKUP(C184,'PRICE LIST'!E:Z,15,0),0)</f>
        <v>6500</v>
      </c>
      <c r="X184" s="75">
        <f>IFERROR(VLOOKUP(C184,'PRICE LIST'!E:Z,16,0),0)</f>
        <v>6500</v>
      </c>
      <c r="Y184" s="75">
        <f>IFERROR(VLOOKUP(C184,'PRICE LIST'!E:Z,17,0),0)</f>
        <v>6500</v>
      </c>
      <c r="Z184" s="75">
        <f>IFERROR(VLOOKUP(C184,'PRICE LIST'!E:Z,18,0),0)</f>
        <v>6500</v>
      </c>
      <c r="AA184" s="75">
        <f>IFERROR(VLOOKUP(C184,'PRICE LIST'!E:Z,19,0),0)</f>
        <v>6500</v>
      </c>
      <c r="AB184" s="180">
        <f t="shared" ref="AB184:AB196" si="85">IFERROR(P184/VLOOKUP(O184,$N$4:$O$9,2,FALSE),0)</f>
        <v>43.046357615894038</v>
      </c>
      <c r="AC184" s="180">
        <f t="shared" ref="AC184:AC196" si="86">IFERROR(Q184/VLOOKUP(O184,$N$4:$O$9,2,FALSE),0)</f>
        <v>43.046357615894038</v>
      </c>
      <c r="AD184" s="180">
        <f t="shared" ref="AD184:AD196" si="87">IFERROR(R184/VLOOKUP(O184,$N$4:$O$9,2,FALSE),0)</f>
        <v>43.046357615894038</v>
      </c>
      <c r="AE184" s="180">
        <f t="shared" ref="AE184:AE196" si="88">IFERROR(S184/VLOOKUP(O184,$N$4:$O$9,2,FALSE),0)</f>
        <v>43.046357615894038</v>
      </c>
      <c r="AF184" s="180">
        <f t="shared" ref="AF184:AF196" si="89">IFERROR(T184/VLOOKUP(O184,$N$4:$O$9,2,FALSE),0)</f>
        <v>43.046357615894038</v>
      </c>
      <c r="AG184" s="180">
        <f t="shared" ref="AG184:AG196" si="90">IFERROR(U184/VLOOKUP(O184,$N$4:$O$9,2,FALSE),0)</f>
        <v>43.046357615894038</v>
      </c>
      <c r="AH184" s="180">
        <f t="shared" ref="AH184:AH196" si="91">IFERROR(V184/VLOOKUP(O184,$N$4:$O$9,2,FALSE),0)</f>
        <v>43.046357615894038</v>
      </c>
      <c r="AI184" s="180">
        <f t="shared" ref="AI184:AI196" si="92">IFERROR(W184/VLOOKUP(O184,$N$4:$O$9,2,FALSE),0)</f>
        <v>43.046357615894038</v>
      </c>
      <c r="AJ184" s="180">
        <f t="shared" ref="AJ184:AJ196" si="93">IFERROR(X184/VLOOKUP(O184,$N$4:$O$9,2,FALSE),0)</f>
        <v>43.046357615894038</v>
      </c>
      <c r="AK184" s="180">
        <f t="shared" ref="AK184:AK196" si="94">IFERROR(Y184/VLOOKUP(O184,$N$4:$O$9,2,FALSE),0)</f>
        <v>43.046357615894038</v>
      </c>
      <c r="AL184" s="180">
        <f t="shared" ref="AL184:AL196" si="95">IFERROR(Z184/VLOOKUP(O184,$N$4:$O$9,2,FALSE),0)</f>
        <v>43.046357615894038</v>
      </c>
      <c r="AM184" s="180">
        <f t="shared" ref="AM184:AM196" si="96">IFERROR(AA184/VLOOKUP(O184,$N$4:$O$9,2,FALSE),0)</f>
        <v>43.046357615894038</v>
      </c>
      <c r="AN184" s="79"/>
      <c r="AO184" s="79"/>
      <c r="AP184" s="79"/>
      <c r="AQ184" s="79"/>
      <c r="AR184" s="79"/>
      <c r="AS184" s="79"/>
      <c r="AT184" s="79"/>
      <c r="AU184" s="79">
        <v>5</v>
      </c>
      <c r="AV184" s="79"/>
      <c r="AW184" s="79"/>
      <c r="AX184" s="79"/>
      <c r="AY184" s="79"/>
      <c r="AZ184" s="75">
        <f t="shared" ref="AZ184:AZ219" si="97">SUM(AN184:AY184)</f>
        <v>5</v>
      </c>
      <c r="BA184" s="77">
        <f t="shared" ref="BA184:BA219" si="98">AZ184/12</f>
        <v>0.41666666666666669</v>
      </c>
      <c r="BB184" s="47"/>
      <c r="BC184" s="78">
        <f t="shared" ref="BC184:BC196" si="99">AB184*AN184</f>
        <v>0</v>
      </c>
      <c r="BD184" s="78">
        <f t="shared" ref="BD184:BD196" si="100">AC184*AO184</f>
        <v>0</v>
      </c>
      <c r="BE184" s="78">
        <f t="shared" ref="BE184:BE196" si="101">AD184*AP184</f>
        <v>0</v>
      </c>
      <c r="BF184" s="78">
        <f t="shared" ref="BF184:BF196" si="102">AE184*AQ184</f>
        <v>0</v>
      </c>
      <c r="BG184" s="78">
        <f t="shared" ref="BG184:BG196" si="103">AF184*AR184</f>
        <v>0</v>
      </c>
      <c r="BH184" s="78">
        <f t="shared" ref="BH184:BH196" si="104">AG184*AS184</f>
        <v>0</v>
      </c>
      <c r="BI184" s="78">
        <f t="shared" ref="BI184:BI196" si="105">AH184*AT184</f>
        <v>0</v>
      </c>
      <c r="BJ184" s="78">
        <f t="shared" ref="BJ184:BJ196" si="106">AI184*AU184</f>
        <v>215.23178807947019</v>
      </c>
      <c r="BK184" s="78">
        <f t="shared" ref="BK184:BK196" si="107">AJ184*AV184</f>
        <v>0</v>
      </c>
      <c r="BL184" s="78">
        <f t="shared" ref="BL184:BL196" si="108">AK184*AW184</f>
        <v>0</v>
      </c>
      <c r="BM184" s="78">
        <f t="shared" ref="BM184:BM196" si="109">AL184*AX184</f>
        <v>0</v>
      </c>
      <c r="BN184" s="78">
        <f t="shared" ref="BN184:BN196" si="110">AM184*AY184</f>
        <v>0</v>
      </c>
      <c r="BO184" s="78">
        <f t="shared" ref="BO184:BO196" si="111">SUM(BC184:BN184)</f>
        <v>215.23178807947019</v>
      </c>
      <c r="BP184" s="78">
        <f t="shared" ref="BP184:BP196" si="112">BO184/12</f>
        <v>17.935982339955849</v>
      </c>
    </row>
    <row r="185" spans="1:68">
      <c r="A185" s="79" t="s">
        <v>7127</v>
      </c>
      <c r="B185" s="74"/>
      <c r="C185" s="79" t="s">
        <v>15511</v>
      </c>
      <c r="D185" s="75" t="str">
        <f>INDEX('PRICE LIST'!$D:$D,MATCH(INSIDENTAL!C185,'PRICE LIST'!$E:$E,0))</f>
        <v>PERJALANAN DINAS</v>
      </c>
      <c r="E185" s="919" t="str">
        <f>IFERROR(VLOOKUP(C185,'PRICE LIST'!E:M,2,0),0)</f>
        <v>HOTEL LUAR NEGERI (JEPANG) GOL V (TRAVELING/MEETING)</v>
      </c>
      <c r="F185" s="187" t="s">
        <v>16662</v>
      </c>
      <c r="G185" s="79" t="s">
        <v>109</v>
      </c>
      <c r="H185" s="919" t="str">
        <f>IFERROR(IF(G185="FOH",VLOOKUP(C185,'PRICE LIST'!E:Z,20,0),IF(G185="OPEX",VLOOKUP(C185,'PRICE LIST'!E:Z,21,0),0)),0)</f>
        <v>FIX NON PPN</v>
      </c>
      <c r="I185" s="919" t="str">
        <f>IFERROR(IF(G185="FOH",VLOOKUP(H185,'PRICE LIST'!X:Z,3,0),IF(G185="OPEX",VLOOKUP(H185,'PRICE LIST'!Y:Z,2,0),0)),0)</f>
        <v>B</v>
      </c>
      <c r="J185" s="79" t="s">
        <v>34</v>
      </c>
      <c r="K185" s="79" t="s">
        <v>183</v>
      </c>
      <c r="L185" s="75" t="str">
        <f>IFERROR(VLOOKUP(K185,BS:BV,3,0),0)</f>
        <v>ALL</v>
      </c>
      <c r="M185" s="75" t="str">
        <f>IFERROR(VLOOKUP(K185,BS:BV,4,0),0)</f>
        <v>ALL</v>
      </c>
      <c r="N185" s="75" t="str">
        <f>IFERROR(VLOOKUP(C185,'PRICE LIST'!E:M,3,0),0)</f>
        <v>DAY</v>
      </c>
      <c r="O185" s="75" t="str">
        <f>IFERROR(VLOOKUP(C185,'PRICE LIST'!E:M,5,0),0)</f>
        <v>JPY</v>
      </c>
      <c r="P185" s="927">
        <f>IFERROR(VLOOKUP(C185,'PRICE LIST'!E:Z,8,0),0)</f>
        <v>10000</v>
      </c>
      <c r="Q185" s="75">
        <f>IFERROR(VLOOKUP(C185,'PRICE LIST'!E:Z,9,0),0)</f>
        <v>10000</v>
      </c>
      <c r="R185" s="75">
        <f>IFERROR(VLOOKUP(C185,'PRICE LIST'!E:Z,10,0),0)</f>
        <v>10000</v>
      </c>
      <c r="S185" s="75">
        <f>IFERROR(VLOOKUP(C185,'PRICE LIST'!E:Z,11,0),0)</f>
        <v>10000</v>
      </c>
      <c r="T185" s="75">
        <f>IFERROR(VLOOKUP(C185,'PRICE LIST'!E:Z,12,0),0)</f>
        <v>10000</v>
      </c>
      <c r="U185" s="75">
        <f>IFERROR(VLOOKUP(C185,'PRICE LIST'!E:Z,13,0),0)</f>
        <v>10000</v>
      </c>
      <c r="V185" s="75">
        <f>IFERROR(VLOOKUP(C185,'PRICE LIST'!E:Z,14,0),0)</f>
        <v>10000</v>
      </c>
      <c r="W185" s="75">
        <f>IFERROR(VLOOKUP(C185,'PRICE LIST'!E:Z,15,0),0)</f>
        <v>10000</v>
      </c>
      <c r="X185" s="75">
        <f>IFERROR(VLOOKUP(C185,'PRICE LIST'!E:Z,16,0),0)</f>
        <v>10000</v>
      </c>
      <c r="Y185" s="75">
        <f>IFERROR(VLOOKUP(C185,'PRICE LIST'!E:Z,17,0),0)</f>
        <v>10000</v>
      </c>
      <c r="Z185" s="75">
        <f>IFERROR(VLOOKUP(C185,'PRICE LIST'!E:Z,18,0),0)</f>
        <v>10000</v>
      </c>
      <c r="AA185" s="75">
        <f>IFERROR(VLOOKUP(C185,'PRICE LIST'!E:Z,19,0),0)</f>
        <v>10000</v>
      </c>
      <c r="AB185" s="180">
        <f t="shared" si="85"/>
        <v>66.225165562913901</v>
      </c>
      <c r="AC185" s="180">
        <f t="shared" si="86"/>
        <v>66.225165562913901</v>
      </c>
      <c r="AD185" s="180">
        <f t="shared" si="87"/>
        <v>66.225165562913901</v>
      </c>
      <c r="AE185" s="180">
        <f t="shared" si="88"/>
        <v>66.225165562913901</v>
      </c>
      <c r="AF185" s="180">
        <f t="shared" si="89"/>
        <v>66.225165562913901</v>
      </c>
      <c r="AG185" s="180">
        <f t="shared" si="90"/>
        <v>66.225165562913901</v>
      </c>
      <c r="AH185" s="180">
        <f t="shared" si="91"/>
        <v>66.225165562913901</v>
      </c>
      <c r="AI185" s="180">
        <f t="shared" si="92"/>
        <v>66.225165562913901</v>
      </c>
      <c r="AJ185" s="180">
        <f t="shared" si="93"/>
        <v>66.225165562913901</v>
      </c>
      <c r="AK185" s="180">
        <f t="shared" si="94"/>
        <v>66.225165562913901</v>
      </c>
      <c r="AL185" s="180">
        <f t="shared" si="95"/>
        <v>66.225165562913901</v>
      </c>
      <c r="AM185" s="180">
        <f t="shared" si="96"/>
        <v>66.225165562913901</v>
      </c>
      <c r="AN185" s="79"/>
      <c r="AO185" s="79"/>
      <c r="AP185" s="79"/>
      <c r="AQ185" s="79"/>
      <c r="AR185" s="79"/>
      <c r="AS185" s="79"/>
      <c r="AT185" s="79"/>
      <c r="AU185" s="79">
        <v>2</v>
      </c>
      <c r="AV185" s="79"/>
      <c r="AW185" s="79"/>
      <c r="AX185" s="79"/>
      <c r="AY185" s="79"/>
      <c r="AZ185" s="75">
        <f t="shared" si="97"/>
        <v>2</v>
      </c>
      <c r="BA185" s="77">
        <f t="shared" si="98"/>
        <v>0.16666666666666666</v>
      </c>
      <c r="BB185" s="47"/>
      <c r="BC185" s="78">
        <f t="shared" si="99"/>
        <v>0</v>
      </c>
      <c r="BD185" s="78">
        <f t="shared" si="100"/>
        <v>0</v>
      </c>
      <c r="BE185" s="78">
        <f t="shared" si="101"/>
        <v>0</v>
      </c>
      <c r="BF185" s="78">
        <f t="shared" si="102"/>
        <v>0</v>
      </c>
      <c r="BG185" s="78">
        <f t="shared" si="103"/>
        <v>0</v>
      </c>
      <c r="BH185" s="78">
        <f t="shared" si="104"/>
        <v>0</v>
      </c>
      <c r="BI185" s="78">
        <f t="shared" si="105"/>
        <v>0</v>
      </c>
      <c r="BJ185" s="78">
        <f t="shared" si="106"/>
        <v>132.4503311258278</v>
      </c>
      <c r="BK185" s="78">
        <f t="shared" si="107"/>
        <v>0</v>
      </c>
      <c r="BL185" s="78">
        <f t="shared" si="108"/>
        <v>0</v>
      </c>
      <c r="BM185" s="78">
        <f t="shared" si="109"/>
        <v>0</v>
      </c>
      <c r="BN185" s="78">
        <f t="shared" si="110"/>
        <v>0</v>
      </c>
      <c r="BO185" s="78">
        <f t="shared" si="111"/>
        <v>132.4503311258278</v>
      </c>
      <c r="BP185" s="78">
        <f t="shared" si="112"/>
        <v>11.037527593818984</v>
      </c>
    </row>
    <row r="186" spans="1:68">
      <c r="A186" s="79" t="s">
        <v>7127</v>
      </c>
      <c r="B186" s="74"/>
      <c r="C186" s="79" t="s">
        <v>2067</v>
      </c>
      <c r="D186" s="75" t="str">
        <f>INDEX('PRICE LIST'!$D:$D,MATCH(INSIDENTAL!C186,'PRICE LIST'!$E:$E,0))</f>
        <v>PERJALANAN DINAS</v>
      </c>
      <c r="E186" s="919" t="str">
        <f>IFERROR(VLOOKUP(C186,'PRICE LIST'!E:M,2,0),0)</f>
        <v>UANG CADANGAN LUAR NEGERI (JEPANG) (TRAVELLING/MEETING)</v>
      </c>
      <c r="F186" s="187" t="s">
        <v>16662</v>
      </c>
      <c r="G186" s="79" t="s">
        <v>109</v>
      </c>
      <c r="H186" s="919" t="str">
        <f>IFERROR(IF(G186="FOH",VLOOKUP(C186,'PRICE LIST'!E:Z,20,0),IF(G186="OPEX",VLOOKUP(C186,'PRICE LIST'!E:Z,21,0),0)),0)</f>
        <v>FIX NON PPN</v>
      </c>
      <c r="I186" s="919" t="str">
        <f>IFERROR(IF(G186="FOH",VLOOKUP(H186,'PRICE LIST'!X:Z,3,0),IF(G186="OPEX",VLOOKUP(H186,'PRICE LIST'!Y:Z,2,0),0)),0)</f>
        <v>B</v>
      </c>
      <c r="J186" s="79" t="s">
        <v>34</v>
      </c>
      <c r="K186" s="79" t="s">
        <v>183</v>
      </c>
      <c r="L186" s="75" t="str">
        <f>IFERROR(VLOOKUP(K186,BS:BV,3,0),0)</f>
        <v>ALL</v>
      </c>
      <c r="M186" s="75" t="str">
        <f>IFERROR(VLOOKUP(K186,BS:BV,4,0),0)</f>
        <v>ALL</v>
      </c>
      <c r="N186" s="75" t="str">
        <f>IFERROR(VLOOKUP(C186,'PRICE LIST'!E:M,3,0),0)</f>
        <v>PEOPLE</v>
      </c>
      <c r="O186" s="75" t="str">
        <f>IFERROR(VLOOKUP(C186,'PRICE LIST'!E:M,5,0),0)</f>
        <v>JPY</v>
      </c>
      <c r="P186" s="927">
        <f>IFERROR(VLOOKUP(C186,'PRICE LIST'!E:Z,8,0),0)</f>
        <v>5961.44</v>
      </c>
      <c r="Q186" s="75">
        <f>IFERROR(VLOOKUP(C186,'PRICE LIST'!E:Z,9,0),0)</f>
        <v>5961.44</v>
      </c>
      <c r="R186" s="75">
        <f>IFERROR(VLOOKUP(C186,'PRICE LIST'!E:Z,10,0),0)</f>
        <v>5961.44</v>
      </c>
      <c r="S186" s="75">
        <f>IFERROR(VLOOKUP(C186,'PRICE LIST'!E:Z,11,0),0)</f>
        <v>5961.44</v>
      </c>
      <c r="T186" s="75">
        <f>IFERROR(VLOOKUP(C186,'PRICE LIST'!E:Z,12,0),0)</f>
        <v>5961.44</v>
      </c>
      <c r="U186" s="75">
        <f>IFERROR(VLOOKUP(C186,'PRICE LIST'!E:Z,13,0),0)</f>
        <v>5961.44</v>
      </c>
      <c r="V186" s="75">
        <f>IFERROR(VLOOKUP(C186,'PRICE LIST'!E:Z,14,0),0)</f>
        <v>5961.44</v>
      </c>
      <c r="W186" s="75">
        <f>IFERROR(VLOOKUP(C186,'PRICE LIST'!E:Z,15,0),0)</f>
        <v>5961.44</v>
      </c>
      <c r="X186" s="75">
        <f>IFERROR(VLOOKUP(C186,'PRICE LIST'!E:Z,16,0),0)</f>
        <v>5961.44</v>
      </c>
      <c r="Y186" s="75">
        <f>IFERROR(VLOOKUP(C186,'PRICE LIST'!E:Z,17,0),0)</f>
        <v>5961.44</v>
      </c>
      <c r="Z186" s="75">
        <f>IFERROR(VLOOKUP(C186,'PRICE LIST'!E:Z,18,0),0)</f>
        <v>5961.44</v>
      </c>
      <c r="AA186" s="75">
        <f>IFERROR(VLOOKUP(C186,'PRICE LIST'!E:Z,19,0),0)</f>
        <v>5961.44</v>
      </c>
      <c r="AB186" s="180">
        <f t="shared" si="85"/>
        <v>39.479735099337745</v>
      </c>
      <c r="AC186" s="180">
        <f t="shared" si="86"/>
        <v>39.479735099337745</v>
      </c>
      <c r="AD186" s="180">
        <f t="shared" si="87"/>
        <v>39.479735099337745</v>
      </c>
      <c r="AE186" s="180">
        <f t="shared" si="88"/>
        <v>39.479735099337745</v>
      </c>
      <c r="AF186" s="180">
        <f t="shared" si="89"/>
        <v>39.479735099337745</v>
      </c>
      <c r="AG186" s="180">
        <f t="shared" si="90"/>
        <v>39.479735099337745</v>
      </c>
      <c r="AH186" s="180">
        <f t="shared" si="91"/>
        <v>39.479735099337745</v>
      </c>
      <c r="AI186" s="180">
        <f t="shared" si="92"/>
        <v>39.479735099337745</v>
      </c>
      <c r="AJ186" s="180">
        <f t="shared" si="93"/>
        <v>39.479735099337745</v>
      </c>
      <c r="AK186" s="180">
        <f t="shared" si="94"/>
        <v>39.479735099337745</v>
      </c>
      <c r="AL186" s="180">
        <f t="shared" si="95"/>
        <v>39.479735099337745</v>
      </c>
      <c r="AM186" s="180">
        <f t="shared" si="96"/>
        <v>39.479735099337745</v>
      </c>
      <c r="AN186" s="79"/>
      <c r="AO186" s="79"/>
      <c r="AP186" s="79"/>
      <c r="AQ186" s="79"/>
      <c r="AR186" s="79"/>
      <c r="AS186" s="79"/>
      <c r="AT186" s="79"/>
      <c r="AU186" s="79">
        <v>1</v>
      </c>
      <c r="AV186" s="79"/>
      <c r="AW186" s="79"/>
      <c r="AX186" s="79"/>
      <c r="AY186" s="79"/>
      <c r="AZ186" s="75">
        <f t="shared" si="97"/>
        <v>1</v>
      </c>
      <c r="BA186" s="77">
        <f t="shared" si="98"/>
        <v>8.3333333333333329E-2</v>
      </c>
      <c r="BB186" s="47"/>
      <c r="BC186" s="78">
        <f t="shared" si="99"/>
        <v>0</v>
      </c>
      <c r="BD186" s="78">
        <f t="shared" si="100"/>
        <v>0</v>
      </c>
      <c r="BE186" s="78">
        <f t="shared" si="101"/>
        <v>0</v>
      </c>
      <c r="BF186" s="78">
        <f t="shared" si="102"/>
        <v>0</v>
      </c>
      <c r="BG186" s="78">
        <f t="shared" si="103"/>
        <v>0</v>
      </c>
      <c r="BH186" s="78">
        <f t="shared" si="104"/>
        <v>0</v>
      </c>
      <c r="BI186" s="78">
        <f t="shared" si="105"/>
        <v>0</v>
      </c>
      <c r="BJ186" s="78">
        <f t="shared" si="106"/>
        <v>39.479735099337745</v>
      </c>
      <c r="BK186" s="78">
        <f t="shared" si="107"/>
        <v>0</v>
      </c>
      <c r="BL186" s="78">
        <f t="shared" si="108"/>
        <v>0</v>
      </c>
      <c r="BM186" s="78">
        <f t="shared" si="109"/>
        <v>0</v>
      </c>
      <c r="BN186" s="78">
        <f t="shared" si="110"/>
        <v>0</v>
      </c>
      <c r="BO186" s="78">
        <f t="shared" si="111"/>
        <v>39.479735099337745</v>
      </c>
      <c r="BP186" s="78">
        <f t="shared" si="112"/>
        <v>3.2899779249448122</v>
      </c>
    </row>
    <row r="187" spans="1:68">
      <c r="A187" s="79" t="s">
        <v>7127</v>
      </c>
      <c r="B187" s="74"/>
      <c r="C187" s="79" t="s">
        <v>3938</v>
      </c>
      <c r="D187" s="75" t="str">
        <f>INDEX('PRICE LIST'!$D:$D,MATCH(INSIDENTAL!C187,'PRICE LIST'!$E:$E,0))</f>
        <v>PERJALANAN DINAS</v>
      </c>
      <c r="E187" s="919" t="str">
        <f>IFERROR(VLOOKUP(C187,'PRICE LIST'!E:M,2,0),0)</f>
        <v>TUNJANGAN MUSIM DINGIN (1-5 HARI) (TRAVELLING/MEETING)</v>
      </c>
      <c r="F187" s="187" t="s">
        <v>16662</v>
      </c>
      <c r="G187" s="79" t="s">
        <v>109</v>
      </c>
      <c r="H187" s="919" t="str">
        <f>IFERROR(IF(G187="FOH",VLOOKUP(C187,'PRICE LIST'!E:Z,20,0),IF(G187="OPEX",VLOOKUP(C187,'PRICE LIST'!E:Z,21,0),0)),0)</f>
        <v>FIX NON PPN</v>
      </c>
      <c r="I187" s="919" t="str">
        <f>IFERROR(IF(G187="FOH",VLOOKUP(H187,'PRICE LIST'!X:Z,3,0),IF(G187="OPEX",VLOOKUP(H187,'PRICE LIST'!Y:Z,2,0),0)),0)</f>
        <v>B</v>
      </c>
      <c r="J187" s="79" t="s">
        <v>34</v>
      </c>
      <c r="K187" s="79" t="s">
        <v>183</v>
      </c>
      <c r="L187" s="75" t="str">
        <f>IFERROR(VLOOKUP(K187,BS:BV,3,0),0)</f>
        <v>ALL</v>
      </c>
      <c r="M187" s="75" t="str">
        <f>IFERROR(VLOOKUP(K187,BS:BV,4,0),0)</f>
        <v>ALL</v>
      </c>
      <c r="N187" s="75" t="str">
        <f>IFERROR(VLOOKUP(C187,'PRICE LIST'!E:M,3,0),0)</f>
        <v>PEOPLE</v>
      </c>
      <c r="O187" s="75" t="str">
        <f>IFERROR(VLOOKUP(C187,'PRICE LIST'!E:M,5,0),0)</f>
        <v>IDR</v>
      </c>
      <c r="P187" s="927">
        <f>IFERROR(VLOOKUP(C187,'PRICE LIST'!E:Z,8,0),0)</f>
        <v>250000</v>
      </c>
      <c r="Q187" s="75">
        <f>IFERROR(VLOOKUP(C187,'PRICE LIST'!E:Z,9,0),0)</f>
        <v>250000</v>
      </c>
      <c r="R187" s="75">
        <f>IFERROR(VLOOKUP(C187,'PRICE LIST'!E:Z,10,0),0)</f>
        <v>250000</v>
      </c>
      <c r="S187" s="75">
        <f>IFERROR(VLOOKUP(C187,'PRICE LIST'!E:Z,11,0),0)</f>
        <v>250000</v>
      </c>
      <c r="T187" s="75">
        <f>IFERROR(VLOOKUP(C187,'PRICE LIST'!E:Z,12,0),0)</f>
        <v>250000</v>
      </c>
      <c r="U187" s="75">
        <f>IFERROR(VLOOKUP(C187,'PRICE LIST'!E:Z,13,0),0)</f>
        <v>250000</v>
      </c>
      <c r="V187" s="75">
        <f>IFERROR(VLOOKUP(C187,'PRICE LIST'!E:Z,14,0),0)</f>
        <v>250000</v>
      </c>
      <c r="W187" s="75">
        <f>IFERROR(VLOOKUP(C187,'PRICE LIST'!E:Z,15,0),0)</f>
        <v>250000</v>
      </c>
      <c r="X187" s="75">
        <f>IFERROR(VLOOKUP(C187,'PRICE LIST'!E:Z,16,0),0)</f>
        <v>250000</v>
      </c>
      <c r="Y187" s="75">
        <f>IFERROR(VLOOKUP(C187,'PRICE LIST'!E:Z,17,0),0)</f>
        <v>250000</v>
      </c>
      <c r="Z187" s="75">
        <f>IFERROR(VLOOKUP(C187,'PRICE LIST'!E:Z,18,0),0)</f>
        <v>250000</v>
      </c>
      <c r="AA187" s="75">
        <f>IFERROR(VLOOKUP(C187,'PRICE LIST'!E:Z,19,0),0)</f>
        <v>250000</v>
      </c>
      <c r="AB187" s="180">
        <f t="shared" si="85"/>
        <v>15.82418695327434</v>
      </c>
      <c r="AC187" s="180">
        <f t="shared" si="86"/>
        <v>15.82418695327434</v>
      </c>
      <c r="AD187" s="180">
        <f t="shared" si="87"/>
        <v>15.82418695327434</v>
      </c>
      <c r="AE187" s="180">
        <f t="shared" si="88"/>
        <v>15.82418695327434</v>
      </c>
      <c r="AF187" s="180">
        <f t="shared" si="89"/>
        <v>15.82418695327434</v>
      </c>
      <c r="AG187" s="180">
        <f t="shared" si="90"/>
        <v>15.82418695327434</v>
      </c>
      <c r="AH187" s="180">
        <f t="shared" si="91"/>
        <v>15.82418695327434</v>
      </c>
      <c r="AI187" s="180">
        <f t="shared" si="92"/>
        <v>15.82418695327434</v>
      </c>
      <c r="AJ187" s="180">
        <f t="shared" si="93"/>
        <v>15.82418695327434</v>
      </c>
      <c r="AK187" s="180">
        <f t="shared" si="94"/>
        <v>15.82418695327434</v>
      </c>
      <c r="AL187" s="180">
        <f t="shared" si="95"/>
        <v>15.82418695327434</v>
      </c>
      <c r="AM187" s="180">
        <f t="shared" si="96"/>
        <v>15.82418695327434</v>
      </c>
      <c r="AN187" s="79"/>
      <c r="AO187" s="79"/>
      <c r="AP187" s="79"/>
      <c r="AQ187" s="79"/>
      <c r="AR187" s="79"/>
      <c r="AS187" s="79"/>
      <c r="AT187" s="79"/>
      <c r="AU187" s="79">
        <v>1</v>
      </c>
      <c r="AV187" s="79"/>
      <c r="AW187" s="79"/>
      <c r="AX187" s="79"/>
      <c r="AY187" s="79"/>
      <c r="AZ187" s="75">
        <f t="shared" si="97"/>
        <v>1</v>
      </c>
      <c r="BA187" s="77">
        <f t="shared" si="98"/>
        <v>8.3333333333333329E-2</v>
      </c>
      <c r="BB187" s="47"/>
      <c r="BC187" s="78">
        <f t="shared" si="99"/>
        <v>0</v>
      </c>
      <c r="BD187" s="78">
        <f t="shared" si="100"/>
        <v>0</v>
      </c>
      <c r="BE187" s="78">
        <f t="shared" si="101"/>
        <v>0</v>
      </c>
      <c r="BF187" s="78">
        <f t="shared" si="102"/>
        <v>0</v>
      </c>
      <c r="BG187" s="78">
        <f t="shared" si="103"/>
        <v>0</v>
      </c>
      <c r="BH187" s="78">
        <f t="shared" si="104"/>
        <v>0</v>
      </c>
      <c r="BI187" s="78">
        <f t="shared" si="105"/>
        <v>0</v>
      </c>
      <c r="BJ187" s="78">
        <f t="shared" si="106"/>
        <v>15.82418695327434</v>
      </c>
      <c r="BK187" s="78">
        <f t="shared" si="107"/>
        <v>0</v>
      </c>
      <c r="BL187" s="78">
        <f t="shared" si="108"/>
        <v>0</v>
      </c>
      <c r="BM187" s="78">
        <f t="shared" si="109"/>
        <v>0</v>
      </c>
      <c r="BN187" s="78">
        <f t="shared" si="110"/>
        <v>0</v>
      </c>
      <c r="BO187" s="78">
        <f t="shared" si="111"/>
        <v>15.82418695327434</v>
      </c>
      <c r="BP187" s="78">
        <f t="shared" si="112"/>
        <v>1.3186822461061951</v>
      </c>
    </row>
    <row r="188" spans="1:68">
      <c r="A188" s="79" t="s">
        <v>7127</v>
      </c>
      <c r="B188" s="74"/>
      <c r="C188" s="79" t="s">
        <v>13486</v>
      </c>
      <c r="D188" s="75" t="str">
        <f>INDEX('PRICE LIST'!$D:$D,MATCH(INSIDENTAL!C188,'PRICE LIST'!$E:$E,0))</f>
        <v>JASA</v>
      </c>
      <c r="E188" s="919" t="str">
        <f>IFERROR(VLOOKUP(C188,'PRICE LIST'!E:M,2,0),0)</f>
        <v>TECHNICAL ASSISTANCE REPARATION OF VISION SYSTEM (5 DAYS)</v>
      </c>
      <c r="F188" s="187" t="s">
        <v>15543</v>
      </c>
      <c r="G188" s="79" t="s">
        <v>109</v>
      </c>
      <c r="H188" s="919">
        <f>IFERROR(IF(G188="FOH",VLOOKUP(C188,'PRICE LIST'!E:Z,20,0),IF(G188="OPEX",VLOOKUP(C188,'PRICE LIST'!E:Z,21,0),0)),0)</f>
        <v>0</v>
      </c>
      <c r="I188" s="919">
        <f>IFERROR(IF(G188="FOH",VLOOKUP(H188,'PRICE LIST'!X:Z,3,0),IF(G188="OPEX",VLOOKUP(H188,'PRICE LIST'!Y:Z,2,0),0)),0)</f>
        <v>0</v>
      </c>
      <c r="J188" s="79" t="s">
        <v>34</v>
      </c>
      <c r="K188" s="79" t="s">
        <v>183</v>
      </c>
      <c r="L188" s="75" t="str">
        <f>IFERROR(VLOOKUP(K188,BS:BV,3,0),0)</f>
        <v>ALL</v>
      </c>
      <c r="M188" s="75" t="str">
        <f>IFERROR(VLOOKUP(K188,BS:BV,4,0),0)</f>
        <v>ALL</v>
      </c>
      <c r="N188" s="75" t="str">
        <f>IFERROR(VLOOKUP(C188,'PRICE LIST'!E:M,3,0),0)</f>
        <v>PCS</v>
      </c>
      <c r="O188" s="75" t="str">
        <f>IFERROR(VLOOKUP(C188,'PRICE LIST'!E:M,5,0),0)</f>
        <v>IDR</v>
      </c>
      <c r="P188" s="927">
        <f>IFERROR(VLOOKUP(C188,'PRICE LIST'!E:Z,8,0),0)</f>
        <v>50446000</v>
      </c>
      <c r="Q188" s="75">
        <f>IFERROR(VLOOKUP(C188,'PRICE LIST'!E:Z,9,0),0)</f>
        <v>50446000</v>
      </c>
      <c r="R188" s="75">
        <f>IFERROR(VLOOKUP(C188,'PRICE LIST'!E:Z,10,0),0)</f>
        <v>50446000</v>
      </c>
      <c r="S188" s="1054">
        <f>IFERROR(VLOOKUP(C188,'PRICE LIST'!E:Z,11,0),0)</f>
        <v>50446000</v>
      </c>
      <c r="T188" s="75">
        <f>IFERROR(VLOOKUP(C188,'PRICE LIST'!E:Z,12,0),0)</f>
        <v>50446000</v>
      </c>
      <c r="U188" s="75">
        <f>IFERROR(VLOOKUP(C188,'PRICE LIST'!E:Z,13,0),0)</f>
        <v>50446000</v>
      </c>
      <c r="V188" s="1054">
        <f>IFERROR(VLOOKUP(C188,'PRICE LIST'!E:Z,14,0),0)</f>
        <v>50446000</v>
      </c>
      <c r="W188" s="75">
        <f>IFERROR(VLOOKUP(C188,'PRICE LIST'!E:Z,15,0),0)</f>
        <v>50446000</v>
      </c>
      <c r="X188" s="75">
        <f>IFERROR(VLOOKUP(C188,'PRICE LIST'!E:Z,16,0),0)</f>
        <v>50446000</v>
      </c>
      <c r="Y188" s="75">
        <f>IFERROR(VLOOKUP(C188,'PRICE LIST'!E:Z,17,0),0)</f>
        <v>50446000</v>
      </c>
      <c r="Z188" s="75">
        <f>IFERROR(VLOOKUP(C188,'PRICE LIST'!E:Z,18,0),0)</f>
        <v>50446000</v>
      </c>
      <c r="AA188" s="75">
        <f>IFERROR(VLOOKUP(C188,'PRICE LIST'!E:Z,19,0),0)</f>
        <v>50446000</v>
      </c>
      <c r="AB188" s="180">
        <f t="shared" si="85"/>
        <v>3193.0677401795097</v>
      </c>
      <c r="AC188" s="180">
        <f t="shared" si="86"/>
        <v>3193.0677401795097</v>
      </c>
      <c r="AD188" s="180">
        <f t="shared" si="87"/>
        <v>3193.0677401795097</v>
      </c>
      <c r="AE188" s="180">
        <f t="shared" si="88"/>
        <v>3193.0677401795097</v>
      </c>
      <c r="AF188" s="180">
        <f t="shared" si="89"/>
        <v>3193.0677401795097</v>
      </c>
      <c r="AG188" s="180">
        <f t="shared" si="90"/>
        <v>3193.0677401795097</v>
      </c>
      <c r="AH188" s="180">
        <f t="shared" si="91"/>
        <v>3193.0677401795097</v>
      </c>
      <c r="AI188" s="180">
        <f t="shared" si="92"/>
        <v>3193.0677401795097</v>
      </c>
      <c r="AJ188" s="180">
        <f t="shared" si="93"/>
        <v>3193.0677401795097</v>
      </c>
      <c r="AK188" s="180">
        <f t="shared" si="94"/>
        <v>3193.0677401795097</v>
      </c>
      <c r="AL188" s="180">
        <f t="shared" si="95"/>
        <v>3193.0677401795097</v>
      </c>
      <c r="AM188" s="180">
        <f t="shared" si="96"/>
        <v>3193.0677401795097</v>
      </c>
      <c r="AN188" s="79"/>
      <c r="AO188" s="79"/>
      <c r="AP188" s="79"/>
      <c r="AQ188" s="79"/>
      <c r="AR188" s="79"/>
      <c r="AS188" s="79">
        <v>1</v>
      </c>
      <c r="AT188" s="79"/>
      <c r="AU188" s="79"/>
      <c r="AV188" s="79"/>
      <c r="AW188" s="79"/>
      <c r="AX188" s="79"/>
      <c r="AY188" s="79"/>
      <c r="AZ188" s="75">
        <f t="shared" si="97"/>
        <v>1</v>
      </c>
      <c r="BA188" s="77">
        <f t="shared" si="98"/>
        <v>8.3333333333333329E-2</v>
      </c>
      <c r="BB188" s="47"/>
      <c r="BC188" s="78">
        <f t="shared" si="99"/>
        <v>0</v>
      </c>
      <c r="BD188" s="78">
        <f t="shared" si="100"/>
        <v>0</v>
      </c>
      <c r="BE188" s="78">
        <f t="shared" si="101"/>
        <v>0</v>
      </c>
      <c r="BF188" s="78">
        <f t="shared" si="102"/>
        <v>0</v>
      </c>
      <c r="BG188" s="78">
        <f t="shared" si="103"/>
        <v>0</v>
      </c>
      <c r="BH188" s="78">
        <f t="shared" si="104"/>
        <v>3193.0677401795097</v>
      </c>
      <c r="BI188" s="78">
        <f t="shared" si="105"/>
        <v>0</v>
      </c>
      <c r="BJ188" s="78">
        <f t="shared" si="106"/>
        <v>0</v>
      </c>
      <c r="BK188" s="78">
        <f t="shared" si="107"/>
        <v>0</v>
      </c>
      <c r="BL188" s="78">
        <f t="shared" si="108"/>
        <v>0</v>
      </c>
      <c r="BM188" s="78">
        <f t="shared" si="109"/>
        <v>0</v>
      </c>
      <c r="BN188" s="78">
        <f t="shared" si="110"/>
        <v>0</v>
      </c>
      <c r="BO188" s="78">
        <f t="shared" si="111"/>
        <v>3193.0677401795097</v>
      </c>
      <c r="BP188" s="78">
        <f t="shared" si="112"/>
        <v>266.08897834829247</v>
      </c>
    </row>
    <row r="189" spans="1:68" s="918" customFormat="1">
      <c r="A189" s="79" t="s">
        <v>7127</v>
      </c>
      <c r="B189" s="74"/>
      <c r="C189" s="79" t="s">
        <v>16814</v>
      </c>
      <c r="D189" s="75" t="str">
        <f>INDEX('PRICE LIST'!$D:$D,MATCH(INSIDENTAL!C189,'PRICE LIST'!$E:$E,0))</f>
        <v>JASA</v>
      </c>
      <c r="E189" s="919" t="str">
        <f>IFERROR(VLOOKUP(C189,'PRICE LIST'!E:M,2,0),0)</f>
        <v>TECHNICAL ASSISTANCE REPARATION OF VISION SYSTEM (3 DAYS)</v>
      </c>
      <c r="F189" s="187" t="s">
        <v>15543</v>
      </c>
      <c r="G189" s="79" t="s">
        <v>109</v>
      </c>
      <c r="H189" s="919">
        <f>IFERROR(IF(G189="FOH",VLOOKUP(C189,'PRICE LIST'!E:Z,20,0),IF(G189="OPEX",VLOOKUP(C189,'PRICE LIST'!E:Z,21,0),0)),0)</f>
        <v>0</v>
      </c>
      <c r="I189" s="919">
        <f>IFERROR(IF(G189="FOH",VLOOKUP(H189,'PRICE LIST'!X:Z,3,0),IF(G189="OPEX",VLOOKUP(H189,'PRICE LIST'!Y:Z,2,0),0)),0)</f>
        <v>0</v>
      </c>
      <c r="J189" s="79" t="s">
        <v>34</v>
      </c>
      <c r="K189" s="79" t="s">
        <v>183</v>
      </c>
      <c r="L189" s="75" t="str">
        <f>IFERROR(VLOOKUP(K189,BS:BV,3,0),0)</f>
        <v>ALL</v>
      </c>
      <c r="M189" s="75" t="str">
        <f>IFERROR(VLOOKUP(K189,BS:BV,4,0),0)</f>
        <v>ALL</v>
      </c>
      <c r="N189" s="75" t="str">
        <f>IFERROR(VLOOKUP(C189,'PRICE LIST'!E:M,3,0),0)</f>
        <v>PCS</v>
      </c>
      <c r="O189" s="75" t="str">
        <f>IFERROR(VLOOKUP(C189,'PRICE LIST'!E:M,5,0),0)</f>
        <v>IDR</v>
      </c>
      <c r="P189" s="927">
        <f>IFERROR(VLOOKUP(C189,'PRICE LIST'!E:Z,8,0),0)</f>
        <v>39090000</v>
      </c>
      <c r="Q189" s="75">
        <f>IFERROR(VLOOKUP(C189,'PRICE LIST'!E:Z,9,0),0)</f>
        <v>39090000</v>
      </c>
      <c r="R189" s="75">
        <f>IFERROR(VLOOKUP(C189,'PRICE LIST'!E:Z,10,0),0)</f>
        <v>39090000</v>
      </c>
      <c r="S189" s="1054">
        <f>IFERROR(VLOOKUP(C189,'PRICE LIST'!E:Z,11,0),0)</f>
        <v>39090000</v>
      </c>
      <c r="T189" s="75">
        <f>IFERROR(VLOOKUP(C189,'PRICE LIST'!E:Z,12,0),0)</f>
        <v>39090000</v>
      </c>
      <c r="U189" s="75">
        <f>IFERROR(VLOOKUP(C189,'PRICE LIST'!E:Z,13,0),0)</f>
        <v>39090000</v>
      </c>
      <c r="V189" s="1054">
        <f>IFERROR(VLOOKUP(C189,'PRICE LIST'!E:Z,14,0),0)</f>
        <v>39090000</v>
      </c>
      <c r="W189" s="75">
        <f>IFERROR(VLOOKUP(C189,'PRICE LIST'!E:Z,15,0),0)</f>
        <v>39090000</v>
      </c>
      <c r="X189" s="75">
        <f>IFERROR(VLOOKUP(C189,'PRICE LIST'!E:Z,16,0),0)</f>
        <v>39090000</v>
      </c>
      <c r="Y189" s="75">
        <f>IFERROR(VLOOKUP(C189,'PRICE LIST'!E:Z,17,0),0)</f>
        <v>39090000</v>
      </c>
      <c r="Z189" s="75">
        <f>IFERROR(VLOOKUP(C189,'PRICE LIST'!E:Z,18,0),0)</f>
        <v>39090000</v>
      </c>
      <c r="AA189" s="75">
        <f>IFERROR(VLOOKUP(C189,'PRICE LIST'!E:Z,19,0),0)</f>
        <v>39090000</v>
      </c>
      <c r="AB189" s="180">
        <f t="shared" ref="AB189" si="113">IFERROR(P189/VLOOKUP(O189,$N$4:$O$9,2,FALSE),0)</f>
        <v>2474.2698720139761</v>
      </c>
      <c r="AC189" s="180">
        <f t="shared" ref="AC189" si="114">IFERROR(Q189/VLOOKUP(O189,$N$4:$O$9,2,FALSE),0)</f>
        <v>2474.2698720139761</v>
      </c>
      <c r="AD189" s="180">
        <f t="shared" ref="AD189" si="115">IFERROR(R189/VLOOKUP(O189,$N$4:$O$9,2,FALSE),0)</f>
        <v>2474.2698720139761</v>
      </c>
      <c r="AE189" s="180">
        <f t="shared" ref="AE189" si="116">IFERROR(S189/VLOOKUP(O189,$N$4:$O$9,2,FALSE),0)</f>
        <v>2474.2698720139761</v>
      </c>
      <c r="AF189" s="180">
        <f t="shared" ref="AF189" si="117">IFERROR(T189/VLOOKUP(O189,$N$4:$O$9,2,FALSE),0)</f>
        <v>2474.2698720139761</v>
      </c>
      <c r="AG189" s="180">
        <f t="shared" ref="AG189" si="118">IFERROR(U189/VLOOKUP(O189,$N$4:$O$9,2,FALSE),0)</f>
        <v>2474.2698720139761</v>
      </c>
      <c r="AH189" s="180">
        <f t="shared" ref="AH189" si="119">IFERROR(V189/VLOOKUP(O189,$N$4:$O$9,2,FALSE),0)</f>
        <v>2474.2698720139761</v>
      </c>
      <c r="AI189" s="180">
        <f t="shared" ref="AI189" si="120">IFERROR(W189/VLOOKUP(O189,$N$4:$O$9,2,FALSE),0)</f>
        <v>2474.2698720139761</v>
      </c>
      <c r="AJ189" s="180">
        <f t="shared" ref="AJ189" si="121">IFERROR(X189/VLOOKUP(O189,$N$4:$O$9,2,FALSE),0)</f>
        <v>2474.2698720139761</v>
      </c>
      <c r="AK189" s="180">
        <f t="shared" ref="AK189" si="122">IFERROR(Y189/VLOOKUP(O189,$N$4:$O$9,2,FALSE),0)</f>
        <v>2474.2698720139761</v>
      </c>
      <c r="AL189" s="180">
        <f t="shared" ref="AL189" si="123">IFERROR(Z189/VLOOKUP(O189,$N$4:$O$9,2,FALSE),0)</f>
        <v>2474.2698720139761</v>
      </c>
      <c r="AM189" s="180">
        <f t="shared" ref="AM189" si="124">IFERROR(AA189/VLOOKUP(O189,$N$4:$O$9,2,FALSE),0)</f>
        <v>2474.2698720139761</v>
      </c>
      <c r="AN189" s="79"/>
      <c r="AO189" s="79"/>
      <c r="AP189" s="79">
        <v>1</v>
      </c>
      <c r="AQ189" s="79"/>
      <c r="AR189" s="79"/>
      <c r="AS189" s="79"/>
      <c r="AT189" s="79"/>
      <c r="AU189" s="79"/>
      <c r="AV189" s="79"/>
      <c r="AW189" s="79"/>
      <c r="AX189" s="79"/>
      <c r="AY189" s="79"/>
      <c r="AZ189" s="75">
        <f t="shared" ref="AZ189" si="125">SUM(AN189:AY189)</f>
        <v>1</v>
      </c>
      <c r="BA189" s="77">
        <f t="shared" ref="BA189" si="126">AZ189/12</f>
        <v>8.3333333333333329E-2</v>
      </c>
      <c r="BB189" s="47"/>
      <c r="BC189" s="78">
        <f t="shared" ref="BC189" si="127">AB189*AN189</f>
        <v>0</v>
      </c>
      <c r="BD189" s="78">
        <f t="shared" ref="BD189" si="128">AC189*AO189</f>
        <v>0</v>
      </c>
      <c r="BE189" s="78">
        <f t="shared" ref="BE189" si="129">AD189*AP189</f>
        <v>2474.2698720139761</v>
      </c>
      <c r="BF189" s="78">
        <f t="shared" ref="BF189" si="130">AE189*AQ189</f>
        <v>0</v>
      </c>
      <c r="BG189" s="78">
        <f t="shared" ref="BG189" si="131">AF189*AR189</f>
        <v>0</v>
      </c>
      <c r="BH189" s="78">
        <f t="shared" ref="BH189" si="132">AG189*AS189</f>
        <v>0</v>
      </c>
      <c r="BI189" s="78">
        <f t="shared" ref="BI189" si="133">AH189*AT189</f>
        <v>0</v>
      </c>
      <c r="BJ189" s="78">
        <f t="shared" ref="BJ189" si="134">AI189*AU189</f>
        <v>0</v>
      </c>
      <c r="BK189" s="78">
        <f t="shared" ref="BK189" si="135">AJ189*AV189</f>
        <v>0</v>
      </c>
      <c r="BL189" s="78">
        <f t="shared" ref="BL189" si="136">AK189*AW189</f>
        <v>0</v>
      </c>
      <c r="BM189" s="78">
        <f t="shared" ref="BM189" si="137">AL189*AX189</f>
        <v>0</v>
      </c>
      <c r="BN189" s="78">
        <f t="shared" ref="BN189" si="138">AM189*AY189</f>
        <v>0</v>
      </c>
      <c r="BO189" s="78">
        <f t="shared" ref="BO189" si="139">SUM(BC189:BN189)</f>
        <v>2474.2698720139761</v>
      </c>
      <c r="BP189" s="78">
        <f t="shared" ref="BP189" si="140">BO189/12</f>
        <v>206.18915600116466</v>
      </c>
    </row>
    <row r="190" spans="1:68">
      <c r="A190" s="79" t="s">
        <v>7127</v>
      </c>
      <c r="B190" s="74"/>
      <c r="C190" s="79" t="s">
        <v>15400</v>
      </c>
      <c r="D190" s="75" t="str">
        <f>INDEX('PRICE LIST'!$D:$D,MATCH(INSIDENTAL!C190,'PRICE LIST'!$E:$E,0))</f>
        <v>THERMOGRAPH</v>
      </c>
      <c r="E190" s="919" t="str">
        <f>IFERROR(VLOOKUP(C190,'PRICE LIST'!E:M,2,0),0)</f>
        <v>KW0600559 - THERMOMETER IR DUAL LASER -50 TO 550 C</v>
      </c>
      <c r="F190" s="187" t="s">
        <v>15588</v>
      </c>
      <c r="G190" s="79" t="s">
        <v>109</v>
      </c>
      <c r="H190" s="919" t="str">
        <f>IFERROR(IF(G190="FOH",VLOOKUP(C190,'PRICE LIST'!E:Z,20,0),IF(G190="OPEX",VLOOKUP(C190,'PRICE LIST'!E:Z,21,0),0)),0)</f>
        <v>FIX PPN</v>
      </c>
      <c r="I190" s="919" t="str">
        <f>IFERROR(IF(G190="FOH",VLOOKUP(H190,'PRICE LIST'!X:Z,3,0),IF(G190="OPEX",VLOOKUP(H190,'PRICE LIST'!Y:Z,2,0),0)),0)</f>
        <v>B</v>
      </c>
      <c r="J190" s="79" t="s">
        <v>34</v>
      </c>
      <c r="K190" s="79" t="s">
        <v>183</v>
      </c>
      <c r="L190" s="75" t="str">
        <f>IFERROR(VLOOKUP(K190,BS:BV,3,0),0)</f>
        <v>ALL</v>
      </c>
      <c r="M190" s="75" t="str">
        <f>IFERROR(VLOOKUP(K190,BS:BV,4,0),0)</f>
        <v>ALL</v>
      </c>
      <c r="N190" s="75" t="str">
        <f>IFERROR(VLOOKUP(C190,'PRICE LIST'!E:M,3,0),0)</f>
        <v>PCS</v>
      </c>
      <c r="O190" s="75" t="str">
        <f>IFERROR(VLOOKUP(C190,'PRICE LIST'!E:M,5,0),0)</f>
        <v>IDR</v>
      </c>
      <c r="P190" s="927">
        <f>IFERROR(VLOOKUP(C190,'PRICE LIST'!E:Z,8,0),0)</f>
        <v>1025950</v>
      </c>
      <c r="Q190" s="75">
        <f>IFERROR(VLOOKUP(C190,'PRICE LIST'!E:Z,9,0),0)</f>
        <v>1025950</v>
      </c>
      <c r="R190" s="75">
        <f>IFERROR(VLOOKUP(C190,'PRICE LIST'!E:Z,10,0),0)</f>
        <v>1025950</v>
      </c>
      <c r="S190" s="75">
        <f>IFERROR(VLOOKUP(C190,'PRICE LIST'!E:Z,11,0),0)</f>
        <v>1025950</v>
      </c>
      <c r="T190" s="75">
        <f>IFERROR(VLOOKUP(C190,'PRICE LIST'!E:Z,12,0),0)</f>
        <v>1025950</v>
      </c>
      <c r="U190" s="75">
        <f>IFERROR(VLOOKUP(C190,'PRICE LIST'!E:Z,13,0),0)</f>
        <v>1025950</v>
      </c>
      <c r="V190" s="75">
        <f>IFERROR(VLOOKUP(C190,'PRICE LIST'!E:Z,14,0),0)</f>
        <v>1025950</v>
      </c>
      <c r="W190" s="75">
        <f>IFERROR(VLOOKUP(C190,'PRICE LIST'!E:Z,15,0),0)</f>
        <v>1025950</v>
      </c>
      <c r="X190" s="75">
        <f>IFERROR(VLOOKUP(C190,'PRICE LIST'!E:Z,16,0),0)</f>
        <v>1025950</v>
      </c>
      <c r="Y190" s="75">
        <f>IFERROR(VLOOKUP(C190,'PRICE LIST'!E:Z,17,0),0)</f>
        <v>1025950</v>
      </c>
      <c r="Z190" s="75">
        <f>IFERROR(VLOOKUP(C190,'PRICE LIST'!E:Z,18,0),0)</f>
        <v>1025950</v>
      </c>
      <c r="AA190" s="75">
        <f>IFERROR(VLOOKUP(C190,'PRICE LIST'!E:Z,19,0),0)</f>
        <v>1025950</v>
      </c>
      <c r="AB190" s="180">
        <f t="shared" si="85"/>
        <v>64.939298418847244</v>
      </c>
      <c r="AC190" s="180">
        <f t="shared" si="86"/>
        <v>64.939298418847244</v>
      </c>
      <c r="AD190" s="180">
        <f t="shared" si="87"/>
        <v>64.939298418847244</v>
      </c>
      <c r="AE190" s="180">
        <f t="shared" si="88"/>
        <v>64.939298418847244</v>
      </c>
      <c r="AF190" s="180">
        <f t="shared" si="89"/>
        <v>64.939298418847244</v>
      </c>
      <c r="AG190" s="180">
        <f t="shared" si="90"/>
        <v>64.939298418847244</v>
      </c>
      <c r="AH190" s="180">
        <f t="shared" si="91"/>
        <v>64.939298418847244</v>
      </c>
      <c r="AI190" s="180">
        <f t="shared" si="92"/>
        <v>64.939298418847244</v>
      </c>
      <c r="AJ190" s="180">
        <f t="shared" si="93"/>
        <v>64.939298418847244</v>
      </c>
      <c r="AK190" s="180">
        <f t="shared" si="94"/>
        <v>64.939298418847244</v>
      </c>
      <c r="AL190" s="180">
        <f t="shared" si="95"/>
        <v>64.939298418847244</v>
      </c>
      <c r="AM190" s="180">
        <f t="shared" si="96"/>
        <v>64.939298418847244</v>
      </c>
      <c r="AN190" s="79">
        <v>1</v>
      </c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5">
        <f t="shared" si="97"/>
        <v>1</v>
      </c>
      <c r="BA190" s="77">
        <f t="shared" si="98"/>
        <v>8.3333333333333329E-2</v>
      </c>
      <c r="BB190" s="47"/>
      <c r="BC190" s="78">
        <f t="shared" si="99"/>
        <v>64.939298418847244</v>
      </c>
      <c r="BD190" s="78">
        <f t="shared" si="100"/>
        <v>0</v>
      </c>
      <c r="BE190" s="78">
        <f t="shared" si="101"/>
        <v>0</v>
      </c>
      <c r="BF190" s="78">
        <f t="shared" si="102"/>
        <v>0</v>
      </c>
      <c r="BG190" s="78">
        <f t="shared" si="103"/>
        <v>0</v>
      </c>
      <c r="BH190" s="78">
        <f t="shared" si="104"/>
        <v>0</v>
      </c>
      <c r="BI190" s="78">
        <f t="shared" si="105"/>
        <v>0</v>
      </c>
      <c r="BJ190" s="78">
        <f t="shared" si="106"/>
        <v>0</v>
      </c>
      <c r="BK190" s="78">
        <f t="shared" si="107"/>
        <v>0</v>
      </c>
      <c r="BL190" s="78">
        <f t="shared" si="108"/>
        <v>0</v>
      </c>
      <c r="BM190" s="78">
        <f t="shared" si="109"/>
        <v>0</v>
      </c>
      <c r="BN190" s="78">
        <f t="shared" si="110"/>
        <v>0</v>
      </c>
      <c r="BO190" s="78">
        <f t="shared" si="111"/>
        <v>64.939298418847244</v>
      </c>
      <c r="BP190" s="78">
        <f t="shared" si="112"/>
        <v>5.411608201570604</v>
      </c>
    </row>
    <row r="191" spans="1:68">
      <c r="A191" s="79" t="s">
        <v>7127</v>
      </c>
      <c r="B191" s="74"/>
      <c r="C191" s="79" t="s">
        <v>2058</v>
      </c>
      <c r="D191" s="75" t="str">
        <f>INDEX('PRICE LIST'!$D:$D,MATCH(INSIDENTAL!C191,'PRICE LIST'!$E:$E,0))</f>
        <v>PERJALANAN DINAS</v>
      </c>
      <c r="E191" s="919" t="str">
        <f>IFERROR(VLOOKUP(C191,'PRICE LIST'!E:M,2,0),0)</f>
        <v>TIKET PERJALANAN DINAS DALAM NEGERI (TRAINING) GOL I-II</v>
      </c>
      <c r="F191" s="187" t="s">
        <v>16025</v>
      </c>
      <c r="G191" s="79" t="s">
        <v>109</v>
      </c>
      <c r="H191" s="919" t="str">
        <f>IFERROR(IF(G191="FOH",VLOOKUP(C191,'PRICE LIST'!E:Z,20,0),IF(G191="OPEX",VLOOKUP(C191,'PRICE LIST'!E:Z,21,0),0)),0)</f>
        <v>FIX NON PPN</v>
      </c>
      <c r="I191" s="919" t="str">
        <f>IFERROR(IF(G191="FOH",VLOOKUP(H191,'PRICE LIST'!X:Z,3,0),IF(G191="OPEX",VLOOKUP(H191,'PRICE LIST'!Y:Z,2,0),0)),0)</f>
        <v>B</v>
      </c>
      <c r="J191" s="79" t="s">
        <v>34</v>
      </c>
      <c r="K191" s="79" t="s">
        <v>183</v>
      </c>
      <c r="L191" s="75" t="str">
        <f>IFERROR(VLOOKUP(K191,BS:BV,3,0),0)</f>
        <v>ALL</v>
      </c>
      <c r="M191" s="75" t="str">
        <f>IFERROR(VLOOKUP(K191,BS:BV,4,0),0)</f>
        <v>ALL</v>
      </c>
      <c r="N191" s="75" t="str">
        <f>IFERROR(VLOOKUP(C191,'PRICE LIST'!E:M,3,0),0)</f>
        <v>PEOPLE</v>
      </c>
      <c r="O191" s="75" t="str">
        <f>IFERROR(VLOOKUP(C191,'PRICE LIST'!E:M,5,0),0)</f>
        <v>IDR</v>
      </c>
      <c r="P191" s="927">
        <f>IFERROR(VLOOKUP(C191,'PRICE LIST'!E:Z,8,0),0)</f>
        <v>1600000</v>
      </c>
      <c r="Q191" s="75">
        <f>IFERROR(VLOOKUP(C191,'PRICE LIST'!E:Z,9,0),0)</f>
        <v>1600000</v>
      </c>
      <c r="R191" s="75">
        <f>IFERROR(VLOOKUP(C191,'PRICE LIST'!E:Z,10,0),0)</f>
        <v>1600000</v>
      </c>
      <c r="S191" s="75">
        <f>IFERROR(VLOOKUP(C191,'PRICE LIST'!E:Z,11,0),0)</f>
        <v>1600000</v>
      </c>
      <c r="T191" s="75">
        <f>IFERROR(VLOOKUP(C191,'PRICE LIST'!E:Z,12,0),0)</f>
        <v>1600000</v>
      </c>
      <c r="U191" s="75">
        <f>IFERROR(VLOOKUP(C191,'PRICE LIST'!E:Z,13,0),0)</f>
        <v>1600000</v>
      </c>
      <c r="V191" s="75">
        <f>IFERROR(VLOOKUP(C191,'PRICE LIST'!E:Z,14,0),0)</f>
        <v>1600000</v>
      </c>
      <c r="W191" s="75">
        <f>IFERROR(VLOOKUP(C191,'PRICE LIST'!E:Z,15,0),0)</f>
        <v>1600000</v>
      </c>
      <c r="X191" s="75">
        <f>IFERROR(VLOOKUP(C191,'PRICE LIST'!E:Z,16,0),0)</f>
        <v>1600000</v>
      </c>
      <c r="Y191" s="75">
        <f>IFERROR(VLOOKUP(C191,'PRICE LIST'!E:Z,17,0),0)</f>
        <v>1600000</v>
      </c>
      <c r="Z191" s="75">
        <f>IFERROR(VLOOKUP(C191,'PRICE LIST'!E:Z,18,0),0)</f>
        <v>1600000</v>
      </c>
      <c r="AA191" s="75">
        <f>IFERROR(VLOOKUP(C191,'PRICE LIST'!E:Z,19,0),0)</f>
        <v>1600000</v>
      </c>
      <c r="AB191" s="180">
        <f t="shared" si="85"/>
        <v>101.27479650095577</v>
      </c>
      <c r="AC191" s="180">
        <f t="shared" si="86"/>
        <v>101.27479650095577</v>
      </c>
      <c r="AD191" s="180">
        <f t="shared" si="87"/>
        <v>101.27479650095577</v>
      </c>
      <c r="AE191" s="180">
        <f t="shared" si="88"/>
        <v>101.27479650095577</v>
      </c>
      <c r="AF191" s="180">
        <f t="shared" si="89"/>
        <v>101.27479650095577</v>
      </c>
      <c r="AG191" s="180">
        <f t="shared" si="90"/>
        <v>101.27479650095577</v>
      </c>
      <c r="AH191" s="180">
        <f t="shared" si="91"/>
        <v>101.27479650095577</v>
      </c>
      <c r="AI191" s="180">
        <f t="shared" si="92"/>
        <v>101.27479650095577</v>
      </c>
      <c r="AJ191" s="180">
        <f t="shared" si="93"/>
        <v>101.27479650095577</v>
      </c>
      <c r="AK191" s="180">
        <f t="shared" si="94"/>
        <v>101.27479650095577</v>
      </c>
      <c r="AL191" s="180">
        <f t="shared" si="95"/>
        <v>101.27479650095577</v>
      </c>
      <c r="AM191" s="180">
        <f t="shared" si="96"/>
        <v>101.27479650095577</v>
      </c>
      <c r="AN191" s="79"/>
      <c r="AO191" s="79">
        <v>1</v>
      </c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5">
        <f t="shared" si="97"/>
        <v>1</v>
      </c>
      <c r="BA191" s="77">
        <f t="shared" si="98"/>
        <v>8.3333333333333329E-2</v>
      </c>
      <c r="BB191" s="47"/>
      <c r="BC191" s="78">
        <f t="shared" si="99"/>
        <v>0</v>
      </c>
      <c r="BD191" s="78">
        <f t="shared" si="100"/>
        <v>101.27479650095577</v>
      </c>
      <c r="BE191" s="78">
        <f t="shared" si="101"/>
        <v>0</v>
      </c>
      <c r="BF191" s="78">
        <f t="shared" si="102"/>
        <v>0</v>
      </c>
      <c r="BG191" s="78">
        <f t="shared" si="103"/>
        <v>0</v>
      </c>
      <c r="BH191" s="78">
        <f t="shared" si="104"/>
        <v>0</v>
      </c>
      <c r="BI191" s="78">
        <f t="shared" si="105"/>
        <v>0</v>
      </c>
      <c r="BJ191" s="78">
        <f t="shared" si="106"/>
        <v>0</v>
      </c>
      <c r="BK191" s="78">
        <f t="shared" si="107"/>
        <v>0</v>
      </c>
      <c r="BL191" s="78">
        <f t="shared" si="108"/>
        <v>0</v>
      </c>
      <c r="BM191" s="78">
        <f t="shared" si="109"/>
        <v>0</v>
      </c>
      <c r="BN191" s="78">
        <f t="shared" si="110"/>
        <v>0</v>
      </c>
      <c r="BO191" s="78">
        <f t="shared" si="111"/>
        <v>101.27479650095577</v>
      </c>
      <c r="BP191" s="78">
        <f t="shared" si="112"/>
        <v>8.4395663750796484</v>
      </c>
    </row>
    <row r="192" spans="1:68">
      <c r="A192" s="79" t="s">
        <v>7127</v>
      </c>
      <c r="B192" s="74"/>
      <c r="C192" s="79" t="s">
        <v>2077</v>
      </c>
      <c r="D192" s="75" t="str">
        <f>INDEX('PRICE LIST'!$D:$D,MATCH(INSIDENTAL!C192,'PRICE LIST'!$E:$E,0))</f>
        <v>PERJALANAN DINAS</v>
      </c>
      <c r="E192" s="919" t="str">
        <f>IFERROR(VLOOKUP(C192,'PRICE LIST'!E:M,2,0),0)</f>
        <v xml:space="preserve">HOTEL DALAM NEGERI (TRAINING) GOL I-II </v>
      </c>
      <c r="F192" s="187" t="s">
        <v>16025</v>
      </c>
      <c r="G192" s="79" t="s">
        <v>109</v>
      </c>
      <c r="H192" s="919" t="str">
        <f>IFERROR(IF(G192="FOH",VLOOKUP(C192,'PRICE LIST'!E:Z,20,0),IF(G192="OPEX",VLOOKUP(C192,'PRICE LIST'!E:Z,21,0),0)),0)</f>
        <v>FIX NON PPN</v>
      </c>
      <c r="I192" s="919" t="str">
        <f>IFERROR(IF(G192="FOH",VLOOKUP(H192,'PRICE LIST'!X:Z,3,0),IF(G192="OPEX",VLOOKUP(H192,'PRICE LIST'!Y:Z,2,0),0)),0)</f>
        <v>B</v>
      </c>
      <c r="J192" s="79" t="s">
        <v>34</v>
      </c>
      <c r="K192" s="79" t="s">
        <v>183</v>
      </c>
      <c r="L192" s="75" t="str">
        <f>IFERROR(VLOOKUP(K192,BS:BV,3,0),0)</f>
        <v>ALL</v>
      </c>
      <c r="M192" s="75" t="str">
        <f>IFERROR(VLOOKUP(K192,BS:BV,4,0),0)</f>
        <v>ALL</v>
      </c>
      <c r="N192" s="75" t="str">
        <f>IFERROR(VLOOKUP(C192,'PRICE LIST'!E:M,3,0),0)</f>
        <v>DAY</v>
      </c>
      <c r="O192" s="75" t="str">
        <f>IFERROR(VLOOKUP(C192,'PRICE LIST'!E:M,5,0),0)</f>
        <v>IDR</v>
      </c>
      <c r="P192" s="927">
        <f>IFERROR(VLOOKUP(C192,'PRICE LIST'!E:Z,8,0),0)</f>
        <v>800000</v>
      </c>
      <c r="Q192" s="75">
        <f>IFERROR(VLOOKUP(C192,'PRICE LIST'!E:Z,9,0),0)</f>
        <v>800000</v>
      </c>
      <c r="R192" s="75">
        <f>IFERROR(VLOOKUP(C192,'PRICE LIST'!E:Z,10,0),0)</f>
        <v>800000</v>
      </c>
      <c r="S192" s="75">
        <f>IFERROR(VLOOKUP(C192,'PRICE LIST'!E:Z,11,0),0)</f>
        <v>800000</v>
      </c>
      <c r="T192" s="75">
        <f>IFERROR(VLOOKUP(C192,'PRICE LIST'!E:Z,12,0),0)</f>
        <v>800000</v>
      </c>
      <c r="U192" s="75">
        <f>IFERROR(VLOOKUP(C192,'PRICE LIST'!E:Z,13,0),0)</f>
        <v>800000</v>
      </c>
      <c r="V192" s="75">
        <f>IFERROR(VLOOKUP(C192,'PRICE LIST'!E:Z,14,0),0)</f>
        <v>800000</v>
      </c>
      <c r="W192" s="75">
        <f>IFERROR(VLOOKUP(C192,'PRICE LIST'!E:Z,15,0),0)</f>
        <v>800000</v>
      </c>
      <c r="X192" s="75">
        <f>IFERROR(VLOOKUP(C192,'PRICE LIST'!E:Z,16,0),0)</f>
        <v>800000</v>
      </c>
      <c r="Y192" s="75">
        <f>IFERROR(VLOOKUP(C192,'PRICE LIST'!E:Z,17,0),0)</f>
        <v>800000</v>
      </c>
      <c r="Z192" s="75">
        <f>IFERROR(VLOOKUP(C192,'PRICE LIST'!E:Z,18,0),0)</f>
        <v>800000</v>
      </c>
      <c r="AA192" s="75">
        <f>IFERROR(VLOOKUP(C192,'PRICE LIST'!E:Z,19,0),0)</f>
        <v>800000</v>
      </c>
      <c r="AB192" s="180">
        <f t="shared" si="85"/>
        <v>50.637398250477887</v>
      </c>
      <c r="AC192" s="180">
        <f t="shared" si="86"/>
        <v>50.637398250477887</v>
      </c>
      <c r="AD192" s="180">
        <f t="shared" si="87"/>
        <v>50.637398250477887</v>
      </c>
      <c r="AE192" s="180">
        <f t="shared" si="88"/>
        <v>50.637398250477887</v>
      </c>
      <c r="AF192" s="180">
        <f t="shared" si="89"/>
        <v>50.637398250477887</v>
      </c>
      <c r="AG192" s="180">
        <f t="shared" si="90"/>
        <v>50.637398250477887</v>
      </c>
      <c r="AH192" s="180">
        <f t="shared" si="91"/>
        <v>50.637398250477887</v>
      </c>
      <c r="AI192" s="180">
        <f t="shared" si="92"/>
        <v>50.637398250477887</v>
      </c>
      <c r="AJ192" s="180">
        <f t="shared" si="93"/>
        <v>50.637398250477887</v>
      </c>
      <c r="AK192" s="180">
        <f t="shared" si="94"/>
        <v>50.637398250477887</v>
      </c>
      <c r="AL192" s="180">
        <f t="shared" si="95"/>
        <v>50.637398250477887</v>
      </c>
      <c r="AM192" s="180">
        <f t="shared" si="96"/>
        <v>50.637398250477887</v>
      </c>
      <c r="AN192" s="79"/>
      <c r="AO192" s="79">
        <v>2</v>
      </c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5">
        <f t="shared" si="97"/>
        <v>2</v>
      </c>
      <c r="BA192" s="77">
        <f t="shared" si="98"/>
        <v>0.16666666666666666</v>
      </c>
      <c r="BB192" s="47"/>
      <c r="BC192" s="78">
        <f t="shared" si="99"/>
        <v>0</v>
      </c>
      <c r="BD192" s="78">
        <f t="shared" si="100"/>
        <v>101.27479650095577</v>
      </c>
      <c r="BE192" s="78">
        <f t="shared" si="101"/>
        <v>0</v>
      </c>
      <c r="BF192" s="78">
        <f t="shared" si="102"/>
        <v>0</v>
      </c>
      <c r="BG192" s="78">
        <f t="shared" si="103"/>
        <v>0</v>
      </c>
      <c r="BH192" s="78">
        <f t="shared" si="104"/>
        <v>0</v>
      </c>
      <c r="BI192" s="78">
        <f t="shared" si="105"/>
        <v>0</v>
      </c>
      <c r="BJ192" s="78">
        <f t="shared" si="106"/>
        <v>0</v>
      </c>
      <c r="BK192" s="78">
        <f t="shared" si="107"/>
        <v>0</v>
      </c>
      <c r="BL192" s="78">
        <f t="shared" si="108"/>
        <v>0</v>
      </c>
      <c r="BM192" s="78">
        <f t="shared" si="109"/>
        <v>0</v>
      </c>
      <c r="BN192" s="78">
        <f t="shared" si="110"/>
        <v>0</v>
      </c>
      <c r="BO192" s="78">
        <f t="shared" si="111"/>
        <v>101.27479650095577</v>
      </c>
      <c r="BP192" s="78">
        <f t="shared" si="112"/>
        <v>8.4395663750796484</v>
      </c>
    </row>
    <row r="193" spans="1:68">
      <c r="A193" s="79" t="s">
        <v>7127</v>
      </c>
      <c r="B193" s="74"/>
      <c r="C193" s="79" t="s">
        <v>15493</v>
      </c>
      <c r="D193" s="75" t="str">
        <f>INDEX('PRICE LIST'!$D:$D,MATCH(INSIDENTAL!C193,'PRICE LIST'!$E:$E,0))</f>
        <v>PERJALANAN DINAS</v>
      </c>
      <c r="E193" s="919" t="str">
        <f>IFERROR(VLOOKUP(C193,'PRICE LIST'!E:M,2,0),0)</f>
        <v>UANG SAKU PD DALAM NEGERI (TRAINING) GOL I-II</v>
      </c>
      <c r="F193" s="187" t="s">
        <v>16025</v>
      </c>
      <c r="G193" s="79" t="s">
        <v>109</v>
      </c>
      <c r="H193" s="919" t="str">
        <f>IFERROR(IF(G193="FOH",VLOOKUP(C193,'PRICE LIST'!E:Z,20,0),IF(G193="OPEX",VLOOKUP(C193,'PRICE LIST'!E:Z,21,0),0)),0)</f>
        <v>FIX NON PPN</v>
      </c>
      <c r="I193" s="919" t="str">
        <f>IFERROR(IF(G193="FOH",VLOOKUP(H193,'PRICE LIST'!X:Z,3,0),IF(G193="OPEX",VLOOKUP(H193,'PRICE LIST'!Y:Z,2,0),0)),0)</f>
        <v>B</v>
      </c>
      <c r="J193" s="79" t="s">
        <v>34</v>
      </c>
      <c r="K193" s="79" t="s">
        <v>183</v>
      </c>
      <c r="L193" s="75" t="str">
        <f>IFERROR(VLOOKUP(K193,BS:BV,3,0),0)</f>
        <v>ALL</v>
      </c>
      <c r="M193" s="75" t="str">
        <f>IFERROR(VLOOKUP(K193,BS:BV,4,0),0)</f>
        <v>ALL</v>
      </c>
      <c r="N193" s="75" t="str">
        <f>IFERROR(VLOOKUP(C193,'PRICE LIST'!E:M,3,0),0)</f>
        <v>DAY</v>
      </c>
      <c r="O193" s="75" t="str">
        <f>IFERROR(VLOOKUP(C193,'PRICE LIST'!E:M,5,0),0)</f>
        <v>IDR</v>
      </c>
      <c r="P193" s="927">
        <f>IFERROR(VLOOKUP(C193,'PRICE LIST'!E:Z,8,0),0)</f>
        <v>30000</v>
      </c>
      <c r="Q193" s="75">
        <f>IFERROR(VLOOKUP(C193,'PRICE LIST'!E:Z,9,0),0)</f>
        <v>30000</v>
      </c>
      <c r="R193" s="75">
        <f>IFERROR(VLOOKUP(C193,'PRICE LIST'!E:Z,10,0),0)</f>
        <v>30000</v>
      </c>
      <c r="S193" s="75">
        <f>IFERROR(VLOOKUP(C193,'PRICE LIST'!E:Z,11,0),0)</f>
        <v>30000</v>
      </c>
      <c r="T193" s="75">
        <f>IFERROR(VLOOKUP(C193,'PRICE LIST'!E:Z,12,0),0)</f>
        <v>30000</v>
      </c>
      <c r="U193" s="75">
        <f>IFERROR(VLOOKUP(C193,'PRICE LIST'!E:Z,13,0),0)</f>
        <v>30000</v>
      </c>
      <c r="V193" s="75">
        <f>IFERROR(VLOOKUP(C193,'PRICE LIST'!E:Z,14,0),0)</f>
        <v>30000</v>
      </c>
      <c r="W193" s="75">
        <f>IFERROR(VLOOKUP(C193,'PRICE LIST'!E:Z,15,0),0)</f>
        <v>30000</v>
      </c>
      <c r="X193" s="75">
        <f>IFERROR(VLOOKUP(C193,'PRICE LIST'!E:Z,16,0),0)</f>
        <v>30000</v>
      </c>
      <c r="Y193" s="75">
        <f>IFERROR(VLOOKUP(C193,'PRICE LIST'!E:Z,17,0),0)</f>
        <v>30000</v>
      </c>
      <c r="Z193" s="75">
        <f>IFERROR(VLOOKUP(C193,'PRICE LIST'!E:Z,18,0),0)</f>
        <v>30000</v>
      </c>
      <c r="AA193" s="75">
        <f>IFERROR(VLOOKUP(C193,'PRICE LIST'!E:Z,19,0),0)</f>
        <v>30000</v>
      </c>
      <c r="AB193" s="180">
        <f t="shared" si="85"/>
        <v>1.8989024343929208</v>
      </c>
      <c r="AC193" s="180">
        <f t="shared" si="86"/>
        <v>1.8989024343929208</v>
      </c>
      <c r="AD193" s="180">
        <f t="shared" si="87"/>
        <v>1.8989024343929208</v>
      </c>
      <c r="AE193" s="180">
        <f t="shared" si="88"/>
        <v>1.8989024343929208</v>
      </c>
      <c r="AF193" s="180">
        <f t="shared" si="89"/>
        <v>1.8989024343929208</v>
      </c>
      <c r="AG193" s="180">
        <f t="shared" si="90"/>
        <v>1.8989024343929208</v>
      </c>
      <c r="AH193" s="180">
        <f t="shared" si="91"/>
        <v>1.8989024343929208</v>
      </c>
      <c r="AI193" s="180">
        <f t="shared" si="92"/>
        <v>1.8989024343929208</v>
      </c>
      <c r="AJ193" s="180">
        <f t="shared" si="93"/>
        <v>1.8989024343929208</v>
      </c>
      <c r="AK193" s="180">
        <f t="shared" si="94"/>
        <v>1.8989024343929208</v>
      </c>
      <c r="AL193" s="180">
        <f t="shared" si="95"/>
        <v>1.8989024343929208</v>
      </c>
      <c r="AM193" s="180">
        <f t="shared" si="96"/>
        <v>1.8989024343929208</v>
      </c>
      <c r="AN193" s="79"/>
      <c r="AO193" s="79">
        <v>3</v>
      </c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5">
        <f t="shared" ref="AZ193:AZ214" si="141">SUM(AN193:AY193)</f>
        <v>3</v>
      </c>
      <c r="BA193" s="77">
        <f t="shared" ref="BA193:BA214" si="142">AZ193/12</f>
        <v>0.25</v>
      </c>
      <c r="BB193" s="47"/>
      <c r="BC193" s="78">
        <f t="shared" si="99"/>
        <v>0</v>
      </c>
      <c r="BD193" s="78">
        <f t="shared" si="100"/>
        <v>5.6967073031787621</v>
      </c>
      <c r="BE193" s="78">
        <f t="shared" si="101"/>
        <v>0</v>
      </c>
      <c r="BF193" s="78">
        <f t="shared" si="102"/>
        <v>0</v>
      </c>
      <c r="BG193" s="78">
        <f t="shared" si="103"/>
        <v>0</v>
      </c>
      <c r="BH193" s="78">
        <f t="shared" si="104"/>
        <v>0</v>
      </c>
      <c r="BI193" s="78">
        <f t="shared" si="105"/>
        <v>0</v>
      </c>
      <c r="BJ193" s="78">
        <f t="shared" si="106"/>
        <v>0</v>
      </c>
      <c r="BK193" s="78">
        <f t="shared" si="107"/>
        <v>0</v>
      </c>
      <c r="BL193" s="78">
        <f t="shared" si="108"/>
        <v>0</v>
      </c>
      <c r="BM193" s="78">
        <f t="shared" si="109"/>
        <v>0</v>
      </c>
      <c r="BN193" s="78">
        <f t="shared" si="110"/>
        <v>0</v>
      </c>
      <c r="BO193" s="78">
        <f t="shared" si="111"/>
        <v>5.6967073031787621</v>
      </c>
      <c r="BP193" s="78">
        <f t="shared" si="112"/>
        <v>0.47472560859823015</v>
      </c>
    </row>
    <row r="194" spans="1:68">
      <c r="A194" s="79" t="s">
        <v>7127</v>
      </c>
      <c r="B194" s="74"/>
      <c r="C194" s="79" t="s">
        <v>15442</v>
      </c>
      <c r="D194" s="75" t="str">
        <f>INDEX('PRICE LIST'!$D:$D,MATCH(INSIDENTAL!C194,'PRICE LIST'!$E:$E,0))</f>
        <v>PERJALANAN DINAS</v>
      </c>
      <c r="E194" s="919" t="str">
        <f>IFERROR(VLOOKUP(C194,'PRICE LIST'!E:M,2,0),0)</f>
        <v>UANG MAKAN PAGI PD DALAM NEGERI (TRAINING) GOL I-II</v>
      </c>
      <c r="F194" s="187" t="s">
        <v>16025</v>
      </c>
      <c r="G194" s="79" t="s">
        <v>109</v>
      </c>
      <c r="H194" s="919" t="str">
        <f>IFERROR(IF(G194="FOH",VLOOKUP(C194,'PRICE LIST'!E:Z,20,0),IF(G194="OPEX",VLOOKUP(C194,'PRICE LIST'!E:Z,21,0),0)),0)</f>
        <v>FIX NON PPN</v>
      </c>
      <c r="I194" s="919" t="str">
        <f>IFERROR(IF(G194="FOH",VLOOKUP(H194,'PRICE LIST'!X:Z,3,0),IF(G194="OPEX",VLOOKUP(H194,'PRICE LIST'!Y:Z,2,0),0)),0)</f>
        <v>B</v>
      </c>
      <c r="J194" s="79" t="s">
        <v>34</v>
      </c>
      <c r="K194" s="79" t="s">
        <v>183</v>
      </c>
      <c r="L194" s="75" t="str">
        <f>IFERROR(VLOOKUP(K194,BS:BV,3,0),0)</f>
        <v>ALL</v>
      </c>
      <c r="M194" s="75" t="str">
        <f>IFERROR(VLOOKUP(K194,BS:BV,4,0),0)</f>
        <v>ALL</v>
      </c>
      <c r="N194" s="75" t="str">
        <f>IFERROR(VLOOKUP(C194,'PRICE LIST'!E:M,3,0),0)</f>
        <v>DAY</v>
      </c>
      <c r="O194" s="75" t="str">
        <f>IFERROR(VLOOKUP(C194,'PRICE LIST'!E:M,5,0),0)</f>
        <v>IDR</v>
      </c>
      <c r="P194" s="927">
        <f>IFERROR(VLOOKUP(C194,'PRICE LIST'!E:Z,8,0),0)</f>
        <v>12500</v>
      </c>
      <c r="Q194" s="75">
        <f>IFERROR(VLOOKUP(C194,'PRICE LIST'!E:Z,9,0),0)</f>
        <v>12500</v>
      </c>
      <c r="R194" s="75">
        <f>IFERROR(VLOOKUP(C194,'PRICE LIST'!E:Z,10,0),0)</f>
        <v>12500</v>
      </c>
      <c r="S194" s="75">
        <f>IFERROR(VLOOKUP(C194,'PRICE LIST'!E:Z,11,0),0)</f>
        <v>12500</v>
      </c>
      <c r="T194" s="75">
        <f>IFERROR(VLOOKUP(C194,'PRICE LIST'!E:Z,12,0),0)</f>
        <v>12500</v>
      </c>
      <c r="U194" s="75">
        <f>IFERROR(VLOOKUP(C194,'PRICE LIST'!E:Z,13,0),0)</f>
        <v>12500</v>
      </c>
      <c r="V194" s="75">
        <f>IFERROR(VLOOKUP(C194,'PRICE LIST'!E:Z,14,0),0)</f>
        <v>12500</v>
      </c>
      <c r="W194" s="75">
        <f>IFERROR(VLOOKUP(C194,'PRICE LIST'!E:Z,15,0),0)</f>
        <v>12500</v>
      </c>
      <c r="X194" s="75">
        <f>IFERROR(VLOOKUP(C194,'PRICE LIST'!E:Z,16,0),0)</f>
        <v>12500</v>
      </c>
      <c r="Y194" s="75">
        <f>IFERROR(VLOOKUP(C194,'PRICE LIST'!E:Z,17,0),0)</f>
        <v>12500</v>
      </c>
      <c r="Z194" s="75">
        <f>IFERROR(VLOOKUP(C194,'PRICE LIST'!E:Z,18,0),0)</f>
        <v>12500</v>
      </c>
      <c r="AA194" s="75">
        <f>IFERROR(VLOOKUP(C194,'PRICE LIST'!E:Z,19,0),0)</f>
        <v>12500</v>
      </c>
      <c r="AB194" s="180">
        <f t="shared" si="85"/>
        <v>0.79120934766371698</v>
      </c>
      <c r="AC194" s="180">
        <f t="shared" si="86"/>
        <v>0.79120934766371698</v>
      </c>
      <c r="AD194" s="180">
        <f t="shared" si="87"/>
        <v>0.79120934766371698</v>
      </c>
      <c r="AE194" s="180">
        <f t="shared" si="88"/>
        <v>0.79120934766371698</v>
      </c>
      <c r="AF194" s="180">
        <f t="shared" si="89"/>
        <v>0.79120934766371698</v>
      </c>
      <c r="AG194" s="180">
        <f t="shared" si="90"/>
        <v>0.79120934766371698</v>
      </c>
      <c r="AH194" s="180">
        <f t="shared" si="91"/>
        <v>0.79120934766371698</v>
      </c>
      <c r="AI194" s="180">
        <f t="shared" si="92"/>
        <v>0.79120934766371698</v>
      </c>
      <c r="AJ194" s="180">
        <f t="shared" si="93"/>
        <v>0.79120934766371698</v>
      </c>
      <c r="AK194" s="180">
        <f t="shared" si="94"/>
        <v>0.79120934766371698</v>
      </c>
      <c r="AL194" s="180">
        <f t="shared" si="95"/>
        <v>0.79120934766371698</v>
      </c>
      <c r="AM194" s="180">
        <f t="shared" si="96"/>
        <v>0.79120934766371698</v>
      </c>
      <c r="AN194" s="79"/>
      <c r="AO194" s="79">
        <v>1</v>
      </c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5">
        <f t="shared" si="141"/>
        <v>1</v>
      </c>
      <c r="BA194" s="77">
        <f t="shared" si="142"/>
        <v>8.3333333333333329E-2</v>
      </c>
      <c r="BB194" s="47"/>
      <c r="BC194" s="78">
        <f t="shared" si="99"/>
        <v>0</v>
      </c>
      <c r="BD194" s="78">
        <f t="shared" si="100"/>
        <v>0.79120934766371698</v>
      </c>
      <c r="BE194" s="78">
        <f t="shared" si="101"/>
        <v>0</v>
      </c>
      <c r="BF194" s="78">
        <f t="shared" si="102"/>
        <v>0</v>
      </c>
      <c r="BG194" s="78">
        <f t="shared" si="103"/>
        <v>0</v>
      </c>
      <c r="BH194" s="78">
        <f t="shared" si="104"/>
        <v>0</v>
      </c>
      <c r="BI194" s="78">
        <f t="shared" si="105"/>
        <v>0</v>
      </c>
      <c r="BJ194" s="78">
        <f t="shared" si="106"/>
        <v>0</v>
      </c>
      <c r="BK194" s="78">
        <f t="shared" si="107"/>
        <v>0</v>
      </c>
      <c r="BL194" s="78">
        <f t="shared" si="108"/>
        <v>0</v>
      </c>
      <c r="BM194" s="78">
        <f t="shared" si="109"/>
        <v>0</v>
      </c>
      <c r="BN194" s="78">
        <f t="shared" si="110"/>
        <v>0</v>
      </c>
      <c r="BO194" s="78">
        <f t="shared" si="111"/>
        <v>0.79120934766371698</v>
      </c>
      <c r="BP194" s="78">
        <f t="shared" si="112"/>
        <v>6.5934112305309753E-2</v>
      </c>
    </row>
    <row r="195" spans="1:68">
      <c r="A195" s="79" t="s">
        <v>7127</v>
      </c>
      <c r="B195" s="74"/>
      <c r="C195" s="79" t="s">
        <v>15460</v>
      </c>
      <c r="D195" s="75" t="str">
        <f>INDEX('PRICE LIST'!$D:$D,MATCH(INSIDENTAL!C195,'PRICE LIST'!$E:$E,0))</f>
        <v>PERJALANAN DINAS</v>
      </c>
      <c r="E195" s="919" t="str">
        <f>IFERROR(VLOOKUP(C195,'PRICE LIST'!E:M,2,0),0)</f>
        <v>UANG MAKAN SIANG PD DALAM NEGERI (TRAINING) GOL I-II</v>
      </c>
      <c r="F195" s="187" t="s">
        <v>16025</v>
      </c>
      <c r="G195" s="79" t="s">
        <v>109</v>
      </c>
      <c r="H195" s="919" t="str">
        <f>IFERROR(IF(G195="FOH",VLOOKUP(C195,'PRICE LIST'!E:Z,20,0),IF(G195="OPEX",VLOOKUP(C195,'PRICE LIST'!E:Z,21,0),0)),0)</f>
        <v>FIX NON PPN</v>
      </c>
      <c r="I195" s="919" t="str">
        <f>IFERROR(IF(G195="FOH",VLOOKUP(H195,'PRICE LIST'!X:Z,3,0),IF(G195="OPEX",VLOOKUP(H195,'PRICE LIST'!Y:Z,2,0),0)),0)</f>
        <v>B</v>
      </c>
      <c r="J195" s="79" t="s">
        <v>34</v>
      </c>
      <c r="K195" s="79" t="s">
        <v>183</v>
      </c>
      <c r="L195" s="75" t="str">
        <f>IFERROR(VLOOKUP(K195,BS:BV,3,0),0)</f>
        <v>ALL</v>
      </c>
      <c r="M195" s="75" t="str">
        <f>IFERROR(VLOOKUP(K195,BS:BV,4,0),0)</f>
        <v>ALL</v>
      </c>
      <c r="N195" s="75" t="str">
        <f>IFERROR(VLOOKUP(C195,'PRICE LIST'!E:M,3,0),0)</f>
        <v>DAY</v>
      </c>
      <c r="O195" s="75" t="str">
        <f>IFERROR(VLOOKUP(C195,'PRICE LIST'!E:M,5,0),0)</f>
        <v>IDR</v>
      </c>
      <c r="P195" s="927">
        <f>IFERROR(VLOOKUP(C195,'PRICE LIST'!E:Z,8,0),0)</f>
        <v>20000</v>
      </c>
      <c r="Q195" s="75">
        <f>IFERROR(VLOOKUP(C195,'PRICE LIST'!E:Z,9,0),0)</f>
        <v>20000</v>
      </c>
      <c r="R195" s="75">
        <f>IFERROR(VLOOKUP(C195,'PRICE LIST'!E:Z,10,0),0)</f>
        <v>20000</v>
      </c>
      <c r="S195" s="75">
        <f>IFERROR(VLOOKUP(C195,'PRICE LIST'!E:Z,11,0),0)</f>
        <v>20000</v>
      </c>
      <c r="T195" s="75">
        <f>IFERROR(VLOOKUP(C195,'PRICE LIST'!E:Z,12,0),0)</f>
        <v>20000</v>
      </c>
      <c r="U195" s="75">
        <f>IFERROR(VLOOKUP(C195,'PRICE LIST'!E:Z,13,0),0)</f>
        <v>20000</v>
      </c>
      <c r="V195" s="75">
        <f>IFERROR(VLOOKUP(C195,'PRICE LIST'!E:Z,14,0),0)</f>
        <v>20000</v>
      </c>
      <c r="W195" s="75">
        <f>IFERROR(VLOOKUP(C195,'PRICE LIST'!E:Z,15,0),0)</f>
        <v>20000</v>
      </c>
      <c r="X195" s="75">
        <f>IFERROR(VLOOKUP(C195,'PRICE LIST'!E:Z,16,0),0)</f>
        <v>20000</v>
      </c>
      <c r="Y195" s="75">
        <f>IFERROR(VLOOKUP(C195,'PRICE LIST'!E:Z,17,0),0)</f>
        <v>20000</v>
      </c>
      <c r="Z195" s="75">
        <f>IFERROR(VLOOKUP(C195,'PRICE LIST'!E:Z,18,0),0)</f>
        <v>20000</v>
      </c>
      <c r="AA195" s="75">
        <f>IFERROR(VLOOKUP(C195,'PRICE LIST'!E:Z,19,0),0)</f>
        <v>20000</v>
      </c>
      <c r="AB195" s="180">
        <f t="shared" si="85"/>
        <v>1.2659349562619473</v>
      </c>
      <c r="AC195" s="180">
        <f t="shared" si="86"/>
        <v>1.2659349562619473</v>
      </c>
      <c r="AD195" s="180">
        <f t="shared" si="87"/>
        <v>1.2659349562619473</v>
      </c>
      <c r="AE195" s="180">
        <f t="shared" si="88"/>
        <v>1.2659349562619473</v>
      </c>
      <c r="AF195" s="180">
        <f t="shared" si="89"/>
        <v>1.2659349562619473</v>
      </c>
      <c r="AG195" s="180">
        <f t="shared" si="90"/>
        <v>1.2659349562619473</v>
      </c>
      <c r="AH195" s="180">
        <f t="shared" si="91"/>
        <v>1.2659349562619473</v>
      </c>
      <c r="AI195" s="180">
        <f t="shared" si="92"/>
        <v>1.2659349562619473</v>
      </c>
      <c r="AJ195" s="180">
        <f t="shared" si="93"/>
        <v>1.2659349562619473</v>
      </c>
      <c r="AK195" s="180">
        <f t="shared" si="94"/>
        <v>1.2659349562619473</v>
      </c>
      <c r="AL195" s="180">
        <f t="shared" si="95"/>
        <v>1.2659349562619473</v>
      </c>
      <c r="AM195" s="180">
        <f t="shared" si="96"/>
        <v>1.2659349562619473</v>
      </c>
      <c r="AN195" s="79"/>
      <c r="AO195" s="79">
        <v>1</v>
      </c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5">
        <f t="shared" si="141"/>
        <v>1</v>
      </c>
      <c r="BA195" s="77">
        <f t="shared" si="142"/>
        <v>8.3333333333333329E-2</v>
      </c>
      <c r="BB195" s="47"/>
      <c r="BC195" s="78">
        <f t="shared" si="99"/>
        <v>0</v>
      </c>
      <c r="BD195" s="78">
        <f t="shared" si="100"/>
        <v>1.2659349562619473</v>
      </c>
      <c r="BE195" s="78">
        <f t="shared" si="101"/>
        <v>0</v>
      </c>
      <c r="BF195" s="78">
        <f t="shared" si="102"/>
        <v>0</v>
      </c>
      <c r="BG195" s="78">
        <f t="shared" si="103"/>
        <v>0</v>
      </c>
      <c r="BH195" s="78">
        <f t="shared" si="104"/>
        <v>0</v>
      </c>
      <c r="BI195" s="78">
        <f t="shared" si="105"/>
        <v>0</v>
      </c>
      <c r="BJ195" s="78">
        <f t="shared" si="106"/>
        <v>0</v>
      </c>
      <c r="BK195" s="78">
        <f t="shared" si="107"/>
        <v>0</v>
      </c>
      <c r="BL195" s="78">
        <f t="shared" si="108"/>
        <v>0</v>
      </c>
      <c r="BM195" s="78">
        <f t="shared" si="109"/>
        <v>0</v>
      </c>
      <c r="BN195" s="78">
        <f t="shared" si="110"/>
        <v>0</v>
      </c>
      <c r="BO195" s="78">
        <f t="shared" si="111"/>
        <v>1.2659349562619473</v>
      </c>
      <c r="BP195" s="78">
        <f t="shared" si="112"/>
        <v>0.10549457968849561</v>
      </c>
    </row>
    <row r="196" spans="1:68">
      <c r="A196" s="79" t="s">
        <v>7127</v>
      </c>
      <c r="B196" s="74"/>
      <c r="C196" s="79" t="s">
        <v>15462</v>
      </c>
      <c r="D196" s="75" t="str">
        <f>INDEX('PRICE LIST'!$D:$D,MATCH(INSIDENTAL!C196,'PRICE LIST'!$E:$E,0))</f>
        <v>PERJALANAN DINAS</v>
      </c>
      <c r="E196" s="919" t="str">
        <f>IFERROR(VLOOKUP(C196,'PRICE LIST'!E:M,2,0),0)</f>
        <v>UANG MAKAN MALAM PD DALAM NEGERI (TRAINING) GOL I-II</v>
      </c>
      <c r="F196" s="187" t="s">
        <v>16025</v>
      </c>
      <c r="G196" s="79" t="s">
        <v>109</v>
      </c>
      <c r="H196" s="919" t="str">
        <f>IFERROR(IF(G196="FOH",VLOOKUP(C196,'PRICE LIST'!E:Z,20,0),IF(G196="OPEX",VLOOKUP(C196,'PRICE LIST'!E:Z,21,0),0)),0)</f>
        <v>FIX NON PPN</v>
      </c>
      <c r="I196" s="919" t="str">
        <f>IFERROR(IF(G196="FOH",VLOOKUP(H196,'PRICE LIST'!X:Z,3,0),IF(G196="OPEX",VLOOKUP(H196,'PRICE LIST'!Y:Z,2,0),0)),0)</f>
        <v>B</v>
      </c>
      <c r="J196" s="79" t="s">
        <v>34</v>
      </c>
      <c r="K196" s="79" t="s">
        <v>183</v>
      </c>
      <c r="L196" s="75" t="str">
        <f>IFERROR(VLOOKUP(K196,BS:BV,3,0),0)</f>
        <v>ALL</v>
      </c>
      <c r="M196" s="75" t="str">
        <f>IFERROR(VLOOKUP(K196,BS:BV,4,0),0)</f>
        <v>ALL</v>
      </c>
      <c r="N196" s="75" t="str">
        <f>IFERROR(VLOOKUP(C196,'PRICE LIST'!E:M,3,0),0)</f>
        <v>DAY</v>
      </c>
      <c r="O196" s="75" t="str">
        <f>IFERROR(VLOOKUP(C196,'PRICE LIST'!E:M,5,0),0)</f>
        <v>IDR</v>
      </c>
      <c r="P196" s="927">
        <f>IFERROR(VLOOKUP(C196,'PRICE LIST'!E:Z,8,0),0)</f>
        <v>20000</v>
      </c>
      <c r="Q196" s="75">
        <f>IFERROR(VLOOKUP(C196,'PRICE LIST'!E:Z,9,0),0)</f>
        <v>20000</v>
      </c>
      <c r="R196" s="75">
        <f>IFERROR(VLOOKUP(C196,'PRICE LIST'!E:Z,10,0),0)</f>
        <v>20000</v>
      </c>
      <c r="S196" s="75">
        <f>IFERROR(VLOOKUP(C196,'PRICE LIST'!E:Z,11,0),0)</f>
        <v>20000</v>
      </c>
      <c r="T196" s="75">
        <f>IFERROR(VLOOKUP(C196,'PRICE LIST'!E:Z,12,0),0)</f>
        <v>20000</v>
      </c>
      <c r="U196" s="75">
        <f>IFERROR(VLOOKUP(C196,'PRICE LIST'!E:Z,13,0),0)</f>
        <v>20000</v>
      </c>
      <c r="V196" s="75">
        <f>IFERROR(VLOOKUP(C196,'PRICE LIST'!E:Z,14,0),0)</f>
        <v>20000</v>
      </c>
      <c r="W196" s="75">
        <f>IFERROR(VLOOKUP(C196,'PRICE LIST'!E:Z,15,0),0)</f>
        <v>20000</v>
      </c>
      <c r="X196" s="75">
        <f>IFERROR(VLOOKUP(C196,'PRICE LIST'!E:Z,16,0),0)</f>
        <v>20000</v>
      </c>
      <c r="Y196" s="75">
        <f>IFERROR(VLOOKUP(C196,'PRICE LIST'!E:Z,17,0),0)</f>
        <v>20000</v>
      </c>
      <c r="Z196" s="75">
        <f>IFERROR(VLOOKUP(C196,'PRICE LIST'!E:Z,18,0),0)</f>
        <v>20000</v>
      </c>
      <c r="AA196" s="75">
        <f>IFERROR(VLOOKUP(C196,'PRICE LIST'!E:Z,19,0),0)</f>
        <v>20000</v>
      </c>
      <c r="AB196" s="180">
        <f t="shared" si="85"/>
        <v>1.2659349562619473</v>
      </c>
      <c r="AC196" s="180">
        <f t="shared" si="86"/>
        <v>1.2659349562619473</v>
      </c>
      <c r="AD196" s="180">
        <f t="shared" si="87"/>
        <v>1.2659349562619473</v>
      </c>
      <c r="AE196" s="180">
        <f t="shared" si="88"/>
        <v>1.2659349562619473</v>
      </c>
      <c r="AF196" s="180">
        <f t="shared" si="89"/>
        <v>1.2659349562619473</v>
      </c>
      <c r="AG196" s="180">
        <f t="shared" si="90"/>
        <v>1.2659349562619473</v>
      </c>
      <c r="AH196" s="180">
        <f t="shared" si="91"/>
        <v>1.2659349562619473</v>
      </c>
      <c r="AI196" s="180">
        <f t="shared" si="92"/>
        <v>1.2659349562619473</v>
      </c>
      <c r="AJ196" s="180">
        <f t="shared" si="93"/>
        <v>1.2659349562619473</v>
      </c>
      <c r="AK196" s="180">
        <f t="shared" si="94"/>
        <v>1.2659349562619473</v>
      </c>
      <c r="AL196" s="180">
        <f t="shared" si="95"/>
        <v>1.2659349562619473</v>
      </c>
      <c r="AM196" s="180">
        <f t="shared" si="96"/>
        <v>1.2659349562619473</v>
      </c>
      <c r="AN196" s="79"/>
      <c r="AO196" s="79">
        <v>2</v>
      </c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5">
        <f t="shared" si="141"/>
        <v>2</v>
      </c>
      <c r="BA196" s="77">
        <f t="shared" si="142"/>
        <v>0.16666666666666666</v>
      </c>
      <c r="BB196" s="47"/>
      <c r="BC196" s="78">
        <f t="shared" si="99"/>
        <v>0</v>
      </c>
      <c r="BD196" s="78">
        <f t="shared" si="100"/>
        <v>2.5318699125238946</v>
      </c>
      <c r="BE196" s="78">
        <f t="shared" si="101"/>
        <v>0</v>
      </c>
      <c r="BF196" s="78">
        <f t="shared" si="102"/>
        <v>0</v>
      </c>
      <c r="BG196" s="78">
        <f t="shared" si="103"/>
        <v>0</v>
      </c>
      <c r="BH196" s="78">
        <f t="shared" si="104"/>
        <v>0</v>
      </c>
      <c r="BI196" s="78">
        <f t="shared" si="105"/>
        <v>0</v>
      </c>
      <c r="BJ196" s="78">
        <f t="shared" si="106"/>
        <v>0</v>
      </c>
      <c r="BK196" s="78">
        <f t="shared" si="107"/>
        <v>0</v>
      </c>
      <c r="BL196" s="78">
        <f t="shared" si="108"/>
        <v>0</v>
      </c>
      <c r="BM196" s="78">
        <f t="shared" si="109"/>
        <v>0</v>
      </c>
      <c r="BN196" s="78">
        <f t="shared" si="110"/>
        <v>0</v>
      </c>
      <c r="BO196" s="78">
        <f t="shared" si="111"/>
        <v>2.5318699125238946</v>
      </c>
      <c r="BP196" s="78">
        <f t="shared" si="112"/>
        <v>0.21098915937699123</v>
      </c>
    </row>
    <row r="197" spans="1:68" s="918" customFormat="1">
      <c r="A197" s="79" t="s">
        <v>7127</v>
      </c>
      <c r="B197" s="74"/>
      <c r="C197" s="79" t="s">
        <v>13537</v>
      </c>
      <c r="D197" s="75" t="str">
        <f>INDEX('PRICE LIST'!$D:$D,MATCH(INSIDENTAL!C197,'PRICE LIST'!$E:$E,0))</f>
        <v>RASPBERRY</v>
      </c>
      <c r="E197" s="919" t="str">
        <f>IFERROR(VLOOKUP(C197,'PRICE LIST'!E:M,2,0),0)</f>
        <v>RASPBERRY PI5</v>
      </c>
      <c r="F197" s="187" t="s">
        <v>16249</v>
      </c>
      <c r="G197" s="79" t="s">
        <v>109</v>
      </c>
      <c r="H197" s="919" t="str">
        <f>IFERROR(IF(G197="FOH",VLOOKUP(C197,'PRICE LIST'!E:Z,20,0),IF(G197="OPEX",VLOOKUP(C197,'PRICE LIST'!E:Z,21,0),0)),0)</f>
        <v>FIX PPN</v>
      </c>
      <c r="I197" s="919" t="str">
        <f>IFERROR(IF(G197="FOH",VLOOKUP(H197,'PRICE LIST'!X:Z,3,0),IF(G197="OPEX",VLOOKUP(H197,'PRICE LIST'!Y:Z,2,0),0)),0)</f>
        <v>B</v>
      </c>
      <c r="J197" s="79" t="s">
        <v>34</v>
      </c>
      <c r="K197" s="79" t="s">
        <v>183</v>
      </c>
      <c r="L197" s="75" t="str">
        <f>IFERROR(VLOOKUP(K197,BS:BV,3,0),0)</f>
        <v>ALL</v>
      </c>
      <c r="M197" s="75" t="str">
        <f>IFERROR(VLOOKUP(K197,BS:BV,4,0),0)</f>
        <v>ALL</v>
      </c>
      <c r="N197" s="75" t="str">
        <f>IFERROR(VLOOKUP(C197,'PRICE LIST'!E:M,3,0),0)</f>
        <v>PCS</v>
      </c>
      <c r="O197" s="75" t="str">
        <f>IFERROR(VLOOKUP(C197,'PRICE LIST'!E:M,5,0),0)</f>
        <v>IDR</v>
      </c>
      <c r="P197" s="927">
        <f>IFERROR(VLOOKUP(C197,'PRICE LIST'!E:Z,8,0),0)</f>
        <v>3000000</v>
      </c>
      <c r="Q197" s="75">
        <f>IFERROR(VLOOKUP(C197,'PRICE LIST'!E:Z,9,0),0)</f>
        <v>3000000</v>
      </c>
      <c r="R197" s="75">
        <f>IFERROR(VLOOKUP(C197,'PRICE LIST'!E:Z,10,0),0)</f>
        <v>3000000</v>
      </c>
      <c r="S197" s="75">
        <f>IFERROR(VLOOKUP(C197,'PRICE LIST'!E:Z,11,0),0)</f>
        <v>3000000</v>
      </c>
      <c r="T197" s="75">
        <f>IFERROR(VLOOKUP(C197,'PRICE LIST'!E:Z,12,0),0)</f>
        <v>3000000</v>
      </c>
      <c r="U197" s="75">
        <f>IFERROR(VLOOKUP(C197,'PRICE LIST'!E:Z,13,0),0)</f>
        <v>3000000</v>
      </c>
      <c r="V197" s="75">
        <f>IFERROR(VLOOKUP(C197,'PRICE LIST'!E:Z,14,0),0)</f>
        <v>3000000</v>
      </c>
      <c r="W197" s="75">
        <f>IFERROR(VLOOKUP(C197,'PRICE LIST'!E:Z,15,0),0)</f>
        <v>3000000</v>
      </c>
      <c r="X197" s="75">
        <f>IFERROR(VLOOKUP(C197,'PRICE LIST'!E:Z,16,0),0)</f>
        <v>3000000</v>
      </c>
      <c r="Y197" s="75">
        <f>IFERROR(VLOOKUP(C197,'PRICE LIST'!E:Z,17,0),0)</f>
        <v>3000000</v>
      </c>
      <c r="Z197" s="75">
        <f>IFERROR(VLOOKUP(C197,'PRICE LIST'!E:Z,18,0),0)</f>
        <v>3000000</v>
      </c>
      <c r="AA197" s="75">
        <f>IFERROR(VLOOKUP(C197,'PRICE LIST'!E:Z,19,0),0)</f>
        <v>3000000</v>
      </c>
      <c r="AB197" s="180">
        <f t="shared" ref="AB197:AB211" si="143">IFERROR(P197/VLOOKUP(O197,$N$4:$O$9,2,FALSE),0)</f>
        <v>189.89024343929208</v>
      </c>
      <c r="AC197" s="180">
        <f t="shared" ref="AC197:AC211" si="144">IFERROR(Q197/VLOOKUP(O197,$N$4:$O$9,2,FALSE),0)</f>
        <v>189.89024343929208</v>
      </c>
      <c r="AD197" s="180">
        <f t="shared" ref="AD197:AD211" si="145">IFERROR(R197/VLOOKUP(O197,$N$4:$O$9,2,FALSE),0)</f>
        <v>189.89024343929208</v>
      </c>
      <c r="AE197" s="180">
        <f t="shared" ref="AE197:AE211" si="146">IFERROR(S197/VLOOKUP(O197,$N$4:$O$9,2,FALSE),0)</f>
        <v>189.89024343929208</v>
      </c>
      <c r="AF197" s="180">
        <f t="shared" ref="AF197:AF211" si="147">IFERROR(T197/VLOOKUP(O197,$N$4:$O$9,2,FALSE),0)</f>
        <v>189.89024343929208</v>
      </c>
      <c r="AG197" s="180">
        <f t="shared" ref="AG197:AG211" si="148">IFERROR(U197/VLOOKUP(O197,$N$4:$O$9,2,FALSE),0)</f>
        <v>189.89024343929208</v>
      </c>
      <c r="AH197" s="180">
        <f t="shared" ref="AH197:AH211" si="149">IFERROR(V197/VLOOKUP(O197,$N$4:$O$9,2,FALSE),0)</f>
        <v>189.89024343929208</v>
      </c>
      <c r="AI197" s="180">
        <f t="shared" ref="AI197:AI211" si="150">IFERROR(W197/VLOOKUP(O197,$N$4:$O$9,2,FALSE),0)</f>
        <v>189.89024343929208</v>
      </c>
      <c r="AJ197" s="180">
        <f t="shared" ref="AJ197:AJ211" si="151">IFERROR(X197/VLOOKUP(O197,$N$4:$O$9,2,FALSE),0)</f>
        <v>189.89024343929208</v>
      </c>
      <c r="AK197" s="180">
        <f t="shared" ref="AK197:AK211" si="152">IFERROR(Y197/VLOOKUP(O197,$N$4:$O$9,2,FALSE),0)</f>
        <v>189.89024343929208</v>
      </c>
      <c r="AL197" s="180">
        <f t="shared" ref="AL197:AL211" si="153">IFERROR(Z197/VLOOKUP(O197,$N$4:$O$9,2,FALSE),0)</f>
        <v>189.89024343929208</v>
      </c>
      <c r="AM197" s="180">
        <f t="shared" ref="AM197:AM211" si="154">IFERROR(AA197/VLOOKUP(O197,$N$4:$O$9,2,FALSE),0)</f>
        <v>189.89024343929208</v>
      </c>
      <c r="AN197" s="502">
        <v>1</v>
      </c>
      <c r="AO197" s="502">
        <v>1</v>
      </c>
      <c r="AP197" s="502">
        <v>1</v>
      </c>
      <c r="AQ197" s="502">
        <v>1</v>
      </c>
      <c r="AR197" s="502">
        <v>1</v>
      </c>
      <c r="AS197" s="502">
        <v>1</v>
      </c>
      <c r="AT197" s="502">
        <v>1</v>
      </c>
      <c r="AU197" s="502">
        <v>1</v>
      </c>
      <c r="AV197" s="502">
        <v>1</v>
      </c>
      <c r="AW197" s="502">
        <v>1</v>
      </c>
      <c r="AX197" s="502">
        <v>1</v>
      </c>
      <c r="AY197" s="502">
        <v>1</v>
      </c>
      <c r="AZ197" s="75">
        <f t="shared" si="141"/>
        <v>12</v>
      </c>
      <c r="BA197" s="77">
        <f t="shared" si="142"/>
        <v>1</v>
      </c>
      <c r="BB197" s="78">
        <v>0</v>
      </c>
      <c r="BC197" s="78">
        <f t="shared" ref="BC197:BC214" si="155">AB197*AN197</f>
        <v>189.89024343929208</v>
      </c>
      <c r="BD197" s="78">
        <f t="shared" ref="BD197:BD214" si="156">AC197*AO197</f>
        <v>189.89024343929208</v>
      </c>
      <c r="BE197" s="78">
        <f t="shared" ref="BE197:BE214" si="157">AD197*AP197</f>
        <v>189.89024343929208</v>
      </c>
      <c r="BF197" s="78">
        <f t="shared" ref="BF197:BF214" si="158">AE197*AQ197</f>
        <v>189.89024343929208</v>
      </c>
      <c r="BG197" s="78">
        <f t="shared" ref="BG197:BG214" si="159">AF197*AR197</f>
        <v>189.89024343929208</v>
      </c>
      <c r="BH197" s="78">
        <f t="shared" ref="BH197:BH214" si="160">AG197*AS197</f>
        <v>189.89024343929208</v>
      </c>
      <c r="BI197" s="78">
        <f t="shared" ref="BI197:BI214" si="161">AH197*AT197</f>
        <v>189.89024343929208</v>
      </c>
      <c r="BJ197" s="78">
        <f t="shared" ref="BJ197:BJ214" si="162">AI197*AU197</f>
        <v>189.89024343929208</v>
      </c>
      <c r="BK197" s="78">
        <f t="shared" ref="BK197:BK214" si="163">AJ197*AV197</f>
        <v>189.89024343929208</v>
      </c>
      <c r="BL197" s="78">
        <f t="shared" ref="BL197:BL214" si="164">AK197*AW197</f>
        <v>189.89024343929208</v>
      </c>
      <c r="BM197" s="78">
        <f t="shared" ref="BM197:BM214" si="165">AL197*AX197</f>
        <v>189.89024343929208</v>
      </c>
      <c r="BN197" s="78">
        <f t="shared" ref="BN197:BN214" si="166">AM197*AY197</f>
        <v>189.89024343929208</v>
      </c>
      <c r="BO197" s="78">
        <f t="shared" ref="BO197:BO214" si="167">SUM(BC197:BN197)</f>
        <v>2278.6829212715052</v>
      </c>
      <c r="BP197" s="78">
        <f t="shared" ref="BP197:BP214" si="168">BO197/12</f>
        <v>189.89024343929211</v>
      </c>
    </row>
    <row r="198" spans="1:68" s="918" customFormat="1">
      <c r="A198" s="79" t="s">
        <v>7127</v>
      </c>
      <c r="B198" s="74"/>
      <c r="C198" s="79" t="s">
        <v>16251</v>
      </c>
      <c r="D198" s="75" t="str">
        <f>INDEX('PRICE LIST'!$D:$D,MATCH(INSIDENTAL!C198,'PRICE LIST'!$E:$E,0))</f>
        <v>TANG</v>
      </c>
      <c r="E198" s="919" t="str">
        <f>IFERROR(VLOOKUP(C198,'PRICE LIST'!E:M,2,0),0)</f>
        <v>P-736 TOOL FOR CONNECTOR</v>
      </c>
      <c r="F198" s="187" t="s">
        <v>16250</v>
      </c>
      <c r="G198" s="79" t="s">
        <v>109</v>
      </c>
      <c r="H198" s="919">
        <f>IFERROR(IF(G198="FOH",VLOOKUP(C198,'PRICE LIST'!E:Z,20,0),IF(G198="OPEX",VLOOKUP(C198,'PRICE LIST'!E:Z,21,0),0)),0)</f>
        <v>0</v>
      </c>
      <c r="I198" s="919">
        <f>IFERROR(IF(G198="FOH",VLOOKUP(H198,'PRICE LIST'!X:Z,3,0),IF(G198="OPEX",VLOOKUP(H198,'PRICE LIST'!Y:Z,2,0),0)),0)</f>
        <v>0</v>
      </c>
      <c r="J198" s="79" t="s">
        <v>34</v>
      </c>
      <c r="K198" s="79" t="s">
        <v>183</v>
      </c>
      <c r="L198" s="75" t="str">
        <f>IFERROR(VLOOKUP(K198,BS:BV,3,0),0)</f>
        <v>ALL</v>
      </c>
      <c r="M198" s="75" t="str">
        <f>IFERROR(VLOOKUP(K198,BS:BV,4,0),0)</f>
        <v>ALL</v>
      </c>
      <c r="N198" s="75" t="str">
        <f>IFERROR(VLOOKUP(C198,'PRICE LIST'!E:M,3,0),0)</f>
        <v>PCS</v>
      </c>
      <c r="O198" s="75" t="str">
        <f>IFERROR(VLOOKUP(C198,'PRICE LIST'!E:M,5,0),0)</f>
        <v>IDR</v>
      </c>
      <c r="P198" s="927">
        <f>IFERROR(VLOOKUP(C198,'PRICE LIST'!E:Z,8,0),0)</f>
        <v>1190025</v>
      </c>
      <c r="Q198" s="75">
        <f>IFERROR(VLOOKUP(C198,'PRICE LIST'!E:Z,9,0),0)</f>
        <v>1190025</v>
      </c>
      <c r="R198" s="75">
        <f>IFERROR(VLOOKUP(C198,'PRICE LIST'!E:Z,10,0),0)</f>
        <v>1190025</v>
      </c>
      <c r="S198" s="75">
        <f>IFERROR(VLOOKUP(C198,'PRICE LIST'!E:Z,11,0),0)</f>
        <v>1190025</v>
      </c>
      <c r="T198" s="75">
        <f>IFERROR(VLOOKUP(C198,'PRICE LIST'!E:Z,12,0),0)</f>
        <v>1190025</v>
      </c>
      <c r="U198" s="75">
        <f>IFERROR(VLOOKUP(C198,'PRICE LIST'!E:Z,13,0),0)</f>
        <v>1190025</v>
      </c>
      <c r="V198" s="75">
        <f>IFERROR(VLOOKUP(C198,'PRICE LIST'!E:Z,14,0),0)</f>
        <v>1201635</v>
      </c>
      <c r="W198" s="75">
        <f>IFERROR(VLOOKUP(C198,'PRICE LIST'!E:Z,15,0),0)</f>
        <v>1201635</v>
      </c>
      <c r="X198" s="75">
        <f>IFERROR(VLOOKUP(C198,'PRICE LIST'!E:Z,16,0),0)</f>
        <v>1201635</v>
      </c>
      <c r="Y198" s="75">
        <f>IFERROR(VLOOKUP(C198,'PRICE LIST'!E:Z,17,0),0)</f>
        <v>1201635</v>
      </c>
      <c r="Z198" s="75">
        <f>IFERROR(VLOOKUP(C198,'PRICE LIST'!E:Z,18,0),0)</f>
        <v>1201635</v>
      </c>
      <c r="AA198" s="75">
        <f>IFERROR(VLOOKUP(C198,'PRICE LIST'!E:Z,19,0),0)</f>
        <v>1201635</v>
      </c>
      <c r="AB198" s="180">
        <f t="shared" si="143"/>
        <v>75.324712316281193</v>
      </c>
      <c r="AC198" s="180">
        <f t="shared" si="144"/>
        <v>75.324712316281193</v>
      </c>
      <c r="AD198" s="180">
        <f t="shared" si="145"/>
        <v>75.324712316281193</v>
      </c>
      <c r="AE198" s="180">
        <f t="shared" si="146"/>
        <v>75.324712316281193</v>
      </c>
      <c r="AF198" s="180">
        <f t="shared" si="147"/>
        <v>75.324712316281193</v>
      </c>
      <c r="AG198" s="180">
        <f t="shared" si="148"/>
        <v>75.324712316281193</v>
      </c>
      <c r="AH198" s="180">
        <f t="shared" si="149"/>
        <v>76.059587558391243</v>
      </c>
      <c r="AI198" s="180">
        <f t="shared" si="150"/>
        <v>76.059587558391243</v>
      </c>
      <c r="AJ198" s="180">
        <f t="shared" si="151"/>
        <v>76.059587558391243</v>
      </c>
      <c r="AK198" s="180">
        <f t="shared" si="152"/>
        <v>76.059587558391243</v>
      </c>
      <c r="AL198" s="180">
        <f t="shared" si="153"/>
        <v>76.059587558391243</v>
      </c>
      <c r="AM198" s="180">
        <f t="shared" si="154"/>
        <v>76.059587558391243</v>
      </c>
      <c r="AN198" s="502">
        <v>3</v>
      </c>
      <c r="AO198" s="502"/>
      <c r="AP198" s="502"/>
      <c r="AQ198" s="502"/>
      <c r="AR198" s="502"/>
      <c r="AS198" s="502"/>
      <c r="AT198" s="502"/>
      <c r="AU198" s="502"/>
      <c r="AV198" s="502"/>
      <c r="AW198" s="502"/>
      <c r="AX198" s="502"/>
      <c r="AY198" s="502"/>
      <c r="AZ198" s="75">
        <f t="shared" si="141"/>
        <v>3</v>
      </c>
      <c r="BA198" s="77">
        <f t="shared" si="142"/>
        <v>0.25</v>
      </c>
      <c r="BB198" s="78">
        <v>0</v>
      </c>
      <c r="BC198" s="78">
        <f t="shared" si="155"/>
        <v>225.97413694884358</v>
      </c>
      <c r="BD198" s="78">
        <f t="shared" si="156"/>
        <v>0</v>
      </c>
      <c r="BE198" s="78">
        <f t="shared" si="157"/>
        <v>0</v>
      </c>
      <c r="BF198" s="78">
        <f t="shared" si="158"/>
        <v>0</v>
      </c>
      <c r="BG198" s="78">
        <f t="shared" si="159"/>
        <v>0</v>
      </c>
      <c r="BH198" s="78">
        <f t="shared" si="160"/>
        <v>0</v>
      </c>
      <c r="BI198" s="78">
        <f t="shared" si="161"/>
        <v>0</v>
      </c>
      <c r="BJ198" s="78">
        <f t="shared" si="162"/>
        <v>0</v>
      </c>
      <c r="BK198" s="78">
        <f t="shared" si="163"/>
        <v>0</v>
      </c>
      <c r="BL198" s="78">
        <f t="shared" si="164"/>
        <v>0</v>
      </c>
      <c r="BM198" s="78">
        <f t="shared" si="165"/>
        <v>0</v>
      </c>
      <c r="BN198" s="78">
        <f t="shared" si="166"/>
        <v>0</v>
      </c>
      <c r="BO198" s="78">
        <f t="shared" si="167"/>
        <v>225.97413694884358</v>
      </c>
      <c r="BP198" s="78">
        <f t="shared" si="168"/>
        <v>18.831178079070298</v>
      </c>
    </row>
    <row r="199" spans="1:68" s="918" customFormat="1">
      <c r="A199" s="79" t="s">
        <v>7127</v>
      </c>
      <c r="B199" s="74"/>
      <c r="C199" s="79" t="s">
        <v>3947</v>
      </c>
      <c r="D199" s="75" t="str">
        <f>INDEX('PRICE LIST'!$D:$D,MATCH(INSIDENTAL!C199,'PRICE LIST'!$E:$E,0))</f>
        <v>RENTAL</v>
      </c>
      <c r="E199" s="919" t="str">
        <f>IFERROR(VLOOKUP(C199,'PRICE LIST'!E:M,2,0),0)</f>
        <v>SEWA MOBIL PERJALANAN DINAS</v>
      </c>
      <c r="F199" s="187" t="s">
        <v>16371</v>
      </c>
      <c r="G199" s="79" t="s">
        <v>109</v>
      </c>
      <c r="H199" s="919" t="str">
        <f>IFERROR(IF(G199="FOH",VLOOKUP(C199,'PRICE LIST'!E:Z,20,0),IF(G199="OPEX",VLOOKUP(C199,'PRICE LIST'!E:Z,21,0),0)),0)</f>
        <v>FIX NON PPN</v>
      </c>
      <c r="I199" s="919" t="str">
        <f>IFERROR(IF(G199="FOH",VLOOKUP(H199,'PRICE LIST'!X:Z,3,0),IF(G199="OPEX",VLOOKUP(H199,'PRICE LIST'!Y:Z,2,0),0)),0)</f>
        <v>B</v>
      </c>
      <c r="J199" s="79" t="s">
        <v>34</v>
      </c>
      <c r="K199" s="79" t="s">
        <v>183</v>
      </c>
      <c r="L199" s="75" t="str">
        <f>IFERROR(VLOOKUP(K199,BS:BV,3,0),0)</f>
        <v>ALL</v>
      </c>
      <c r="M199" s="75" t="str">
        <f>IFERROR(VLOOKUP(K199,BS:BV,4,0),0)</f>
        <v>ALL</v>
      </c>
      <c r="N199" s="75" t="str">
        <f>IFERROR(VLOOKUP(C199,'PRICE LIST'!E:M,3,0),0)</f>
        <v>UNIT</v>
      </c>
      <c r="O199" s="75" t="str">
        <f>IFERROR(VLOOKUP(C199,'PRICE LIST'!E:M,5,0),0)</f>
        <v>IDR</v>
      </c>
      <c r="P199" s="927">
        <f>IFERROR(VLOOKUP(C199,'PRICE LIST'!E:Z,8,0),0)</f>
        <v>5700000</v>
      </c>
      <c r="Q199" s="75">
        <f>IFERROR(VLOOKUP(C199,'PRICE LIST'!E:Z,9,0),0)</f>
        <v>5700000</v>
      </c>
      <c r="R199" s="75">
        <f>IFERROR(VLOOKUP(C199,'PRICE LIST'!E:Z,10,0),0)</f>
        <v>5700000</v>
      </c>
      <c r="S199" s="75">
        <f>IFERROR(VLOOKUP(C199,'PRICE LIST'!E:Z,11,0),0)</f>
        <v>5700000</v>
      </c>
      <c r="T199" s="75">
        <f>IFERROR(VLOOKUP(C199,'PRICE LIST'!E:Z,12,0),0)</f>
        <v>5700000</v>
      </c>
      <c r="U199" s="75">
        <f>IFERROR(VLOOKUP(C199,'PRICE LIST'!E:Z,13,0),0)</f>
        <v>5700000</v>
      </c>
      <c r="V199" s="75">
        <f>IFERROR(VLOOKUP(C199,'PRICE LIST'!E:Z,14,0),0)</f>
        <v>5700000</v>
      </c>
      <c r="W199" s="75">
        <f>IFERROR(VLOOKUP(C199,'PRICE LIST'!E:Z,15,0),0)</f>
        <v>5700000</v>
      </c>
      <c r="X199" s="75">
        <f>IFERROR(VLOOKUP(C199,'PRICE LIST'!E:Z,16,0),0)</f>
        <v>5700000</v>
      </c>
      <c r="Y199" s="75">
        <f>IFERROR(VLOOKUP(C199,'PRICE LIST'!E:Z,17,0),0)</f>
        <v>5700000</v>
      </c>
      <c r="Z199" s="75">
        <f>IFERROR(VLOOKUP(C199,'PRICE LIST'!E:Z,18,0),0)</f>
        <v>5700000</v>
      </c>
      <c r="AA199" s="75">
        <f>IFERROR(VLOOKUP(C199,'PRICE LIST'!E:Z,19,0),0)</f>
        <v>5700000</v>
      </c>
      <c r="AB199" s="180">
        <f t="shared" si="143"/>
        <v>360.79146253465495</v>
      </c>
      <c r="AC199" s="180">
        <f t="shared" si="144"/>
        <v>360.79146253465495</v>
      </c>
      <c r="AD199" s="180">
        <f t="shared" si="145"/>
        <v>360.79146253465495</v>
      </c>
      <c r="AE199" s="180">
        <f t="shared" si="146"/>
        <v>360.79146253465495</v>
      </c>
      <c r="AF199" s="180">
        <f t="shared" si="147"/>
        <v>360.79146253465495</v>
      </c>
      <c r="AG199" s="180">
        <f t="shared" si="148"/>
        <v>360.79146253465495</v>
      </c>
      <c r="AH199" s="180">
        <f t="shared" si="149"/>
        <v>360.79146253465495</v>
      </c>
      <c r="AI199" s="180">
        <f t="shared" si="150"/>
        <v>360.79146253465495</v>
      </c>
      <c r="AJ199" s="180">
        <f t="shared" si="151"/>
        <v>360.79146253465495</v>
      </c>
      <c r="AK199" s="180">
        <f t="shared" si="152"/>
        <v>360.79146253465495</v>
      </c>
      <c r="AL199" s="180">
        <f t="shared" si="153"/>
        <v>360.79146253465495</v>
      </c>
      <c r="AM199" s="180">
        <f t="shared" si="154"/>
        <v>360.79146253465495</v>
      </c>
      <c r="AN199" s="79"/>
      <c r="AO199" s="79"/>
      <c r="AP199" s="79"/>
      <c r="AQ199" s="79">
        <v>1</v>
      </c>
      <c r="AR199" s="79"/>
      <c r="AS199" s="79"/>
      <c r="AT199" s="79"/>
      <c r="AU199" s="79"/>
      <c r="AV199" s="79"/>
      <c r="AW199" s="79"/>
      <c r="AX199" s="79"/>
      <c r="AY199" s="79"/>
      <c r="AZ199" s="75">
        <f t="shared" si="141"/>
        <v>1</v>
      </c>
      <c r="BA199" s="77">
        <f t="shared" si="142"/>
        <v>8.3333333333333329E-2</v>
      </c>
      <c r="BB199" s="47"/>
      <c r="BC199" s="78">
        <f t="shared" si="155"/>
        <v>0</v>
      </c>
      <c r="BD199" s="78">
        <f t="shared" si="156"/>
        <v>0</v>
      </c>
      <c r="BE199" s="78">
        <f t="shared" si="157"/>
        <v>0</v>
      </c>
      <c r="BF199" s="78">
        <f t="shared" si="158"/>
        <v>360.79146253465495</v>
      </c>
      <c r="BG199" s="78">
        <f t="shared" si="159"/>
        <v>0</v>
      </c>
      <c r="BH199" s="78">
        <f t="shared" si="160"/>
        <v>0</v>
      </c>
      <c r="BI199" s="78">
        <f t="shared" si="161"/>
        <v>0</v>
      </c>
      <c r="BJ199" s="78">
        <f t="shared" si="162"/>
        <v>0</v>
      </c>
      <c r="BK199" s="78">
        <f t="shared" si="163"/>
        <v>0</v>
      </c>
      <c r="BL199" s="78">
        <f t="shared" si="164"/>
        <v>0</v>
      </c>
      <c r="BM199" s="78">
        <f t="shared" si="165"/>
        <v>0</v>
      </c>
      <c r="BN199" s="78">
        <f t="shared" si="166"/>
        <v>0</v>
      </c>
      <c r="BO199" s="78">
        <f t="shared" si="167"/>
        <v>360.79146253465495</v>
      </c>
      <c r="BP199" s="78">
        <f t="shared" si="168"/>
        <v>30.065955211221247</v>
      </c>
    </row>
    <row r="200" spans="1:68" s="918" customFormat="1">
      <c r="A200" s="79" t="s">
        <v>7127</v>
      </c>
      <c r="B200" s="74"/>
      <c r="C200" s="79" t="s">
        <v>15495</v>
      </c>
      <c r="D200" s="75" t="str">
        <f>INDEX('PRICE LIST'!$D:$D,MATCH(INSIDENTAL!C200,'PRICE LIST'!$E:$E,0))</f>
        <v>PERJALANAN DINAS</v>
      </c>
      <c r="E200" s="919" t="str">
        <f>IFERROR(VLOOKUP(C200,'PRICE LIST'!E:M,2,0),0)</f>
        <v>UANG SAKU PD DALAM NEGERI (TRAINING) GOL  IV</v>
      </c>
      <c r="F200" s="187" t="s">
        <v>16371</v>
      </c>
      <c r="G200" s="79" t="s">
        <v>109</v>
      </c>
      <c r="H200" s="919" t="str">
        <f>IFERROR(IF(G200="FOH",VLOOKUP(C200,'PRICE LIST'!E:Z,20,0),IF(G200="OPEX",VLOOKUP(C200,'PRICE LIST'!E:Z,21,0),0)),0)</f>
        <v>FIX NON PPN</v>
      </c>
      <c r="I200" s="919" t="str">
        <f>IFERROR(IF(G200="FOH",VLOOKUP(H200,'PRICE LIST'!X:Z,3,0),IF(G200="OPEX",VLOOKUP(H200,'PRICE LIST'!Y:Z,2,0),0)),0)</f>
        <v>B</v>
      </c>
      <c r="J200" s="79" t="s">
        <v>34</v>
      </c>
      <c r="K200" s="79" t="s">
        <v>183</v>
      </c>
      <c r="L200" s="75" t="str">
        <f>IFERROR(VLOOKUP(K200,BS:BV,3,0),0)</f>
        <v>ALL</v>
      </c>
      <c r="M200" s="75" t="str">
        <f>IFERROR(VLOOKUP(K200,BS:BV,4,0),0)</f>
        <v>ALL</v>
      </c>
      <c r="N200" s="75" t="str">
        <f>IFERROR(VLOOKUP(C200,'PRICE LIST'!E:M,3,0),0)</f>
        <v>DAY</v>
      </c>
      <c r="O200" s="75" t="str">
        <f>IFERROR(VLOOKUP(C200,'PRICE LIST'!E:M,5,0),0)</f>
        <v>IDR</v>
      </c>
      <c r="P200" s="927">
        <f>IFERROR(VLOOKUP(C200,'PRICE LIST'!E:Z,8,0),0)</f>
        <v>40000</v>
      </c>
      <c r="Q200" s="75">
        <f>IFERROR(VLOOKUP(C200,'PRICE LIST'!E:Z,9,0),0)</f>
        <v>40000</v>
      </c>
      <c r="R200" s="75">
        <f>IFERROR(VLOOKUP(C200,'PRICE LIST'!E:Z,10,0),0)</f>
        <v>40000</v>
      </c>
      <c r="S200" s="75">
        <f>IFERROR(VLOOKUP(C200,'PRICE LIST'!E:Z,11,0),0)</f>
        <v>40000</v>
      </c>
      <c r="T200" s="75">
        <f>IFERROR(VLOOKUP(C200,'PRICE LIST'!E:Z,12,0),0)</f>
        <v>40000</v>
      </c>
      <c r="U200" s="75">
        <f>IFERROR(VLOOKUP(C200,'PRICE LIST'!E:Z,13,0),0)</f>
        <v>40000</v>
      </c>
      <c r="V200" s="75">
        <f>IFERROR(VLOOKUP(C200,'PRICE LIST'!E:Z,14,0),0)</f>
        <v>40000</v>
      </c>
      <c r="W200" s="75">
        <f>IFERROR(VLOOKUP(C200,'PRICE LIST'!E:Z,15,0),0)</f>
        <v>40000</v>
      </c>
      <c r="X200" s="75">
        <f>IFERROR(VLOOKUP(C200,'PRICE LIST'!E:Z,16,0),0)</f>
        <v>40000</v>
      </c>
      <c r="Y200" s="75">
        <f>IFERROR(VLOOKUP(C200,'PRICE LIST'!E:Z,17,0),0)</f>
        <v>40000</v>
      </c>
      <c r="Z200" s="75">
        <f>IFERROR(VLOOKUP(C200,'PRICE LIST'!E:Z,18,0),0)</f>
        <v>40000</v>
      </c>
      <c r="AA200" s="75">
        <f>IFERROR(VLOOKUP(C200,'PRICE LIST'!E:Z,19,0),0)</f>
        <v>40000</v>
      </c>
      <c r="AB200" s="180">
        <f t="shared" si="143"/>
        <v>2.5318699125238946</v>
      </c>
      <c r="AC200" s="180">
        <f t="shared" si="144"/>
        <v>2.5318699125238946</v>
      </c>
      <c r="AD200" s="180">
        <f t="shared" si="145"/>
        <v>2.5318699125238946</v>
      </c>
      <c r="AE200" s="180">
        <f t="shared" si="146"/>
        <v>2.5318699125238946</v>
      </c>
      <c r="AF200" s="180">
        <f t="shared" si="147"/>
        <v>2.5318699125238946</v>
      </c>
      <c r="AG200" s="180">
        <f t="shared" si="148"/>
        <v>2.5318699125238946</v>
      </c>
      <c r="AH200" s="180">
        <f t="shared" si="149"/>
        <v>2.5318699125238946</v>
      </c>
      <c r="AI200" s="180">
        <f t="shared" si="150"/>
        <v>2.5318699125238946</v>
      </c>
      <c r="AJ200" s="180">
        <f t="shared" si="151"/>
        <v>2.5318699125238946</v>
      </c>
      <c r="AK200" s="180">
        <f t="shared" si="152"/>
        <v>2.5318699125238946</v>
      </c>
      <c r="AL200" s="180">
        <f t="shared" si="153"/>
        <v>2.5318699125238946</v>
      </c>
      <c r="AM200" s="180">
        <f t="shared" si="154"/>
        <v>2.5318699125238946</v>
      </c>
      <c r="AN200" s="79"/>
      <c r="AO200" s="79"/>
      <c r="AP200" s="79"/>
      <c r="AQ200" s="79">
        <v>6</v>
      </c>
      <c r="AR200" s="79"/>
      <c r="AS200" s="79"/>
      <c r="AT200" s="79"/>
      <c r="AU200" s="79"/>
      <c r="AV200" s="79"/>
      <c r="AW200" s="79"/>
      <c r="AX200" s="79"/>
      <c r="AY200" s="79"/>
      <c r="AZ200" s="75">
        <f t="shared" si="141"/>
        <v>6</v>
      </c>
      <c r="BA200" s="77">
        <f t="shared" si="142"/>
        <v>0.5</v>
      </c>
      <c r="BB200" s="47"/>
      <c r="BC200" s="78">
        <f t="shared" si="155"/>
        <v>0</v>
      </c>
      <c r="BD200" s="78">
        <f t="shared" si="156"/>
        <v>0</v>
      </c>
      <c r="BE200" s="78">
        <f t="shared" si="157"/>
        <v>0</v>
      </c>
      <c r="BF200" s="78">
        <f t="shared" si="158"/>
        <v>15.191219475143367</v>
      </c>
      <c r="BG200" s="78">
        <f t="shared" si="159"/>
        <v>0</v>
      </c>
      <c r="BH200" s="78">
        <f t="shared" si="160"/>
        <v>0</v>
      </c>
      <c r="BI200" s="78">
        <f t="shared" si="161"/>
        <v>0</v>
      </c>
      <c r="BJ200" s="78">
        <f t="shared" si="162"/>
        <v>0</v>
      </c>
      <c r="BK200" s="78">
        <f t="shared" si="163"/>
        <v>0</v>
      </c>
      <c r="BL200" s="78">
        <f t="shared" si="164"/>
        <v>0</v>
      </c>
      <c r="BM200" s="78">
        <f t="shared" si="165"/>
        <v>0</v>
      </c>
      <c r="BN200" s="78">
        <f t="shared" si="166"/>
        <v>0</v>
      </c>
      <c r="BO200" s="78">
        <f t="shared" si="167"/>
        <v>15.191219475143367</v>
      </c>
      <c r="BP200" s="78">
        <f t="shared" si="168"/>
        <v>1.2659349562619473</v>
      </c>
    </row>
    <row r="201" spans="1:68" s="918" customFormat="1">
      <c r="A201" s="79" t="s">
        <v>7127</v>
      </c>
      <c r="B201" s="74"/>
      <c r="C201" s="79" t="s">
        <v>15474</v>
      </c>
      <c r="D201" s="75" t="str">
        <f>INDEX('PRICE LIST'!$D:$D,MATCH(INSIDENTAL!C201,'PRICE LIST'!$E:$E,0))</f>
        <v>PERJALANAN DINAS</v>
      </c>
      <c r="E201" s="919" t="str">
        <f>IFERROR(VLOOKUP(C201,'PRICE LIST'!E:M,2,0),0)</f>
        <v>UANG MAKAN PAGI PD DALAM NEGERI (TRAINING)  GOL IV</v>
      </c>
      <c r="F201" s="187" t="s">
        <v>16371</v>
      </c>
      <c r="G201" s="79" t="s">
        <v>109</v>
      </c>
      <c r="H201" s="919" t="str">
        <f>IFERROR(IF(G201="FOH",VLOOKUP(C201,'PRICE LIST'!E:Z,20,0),IF(G201="OPEX",VLOOKUP(C201,'PRICE LIST'!E:Z,21,0),0)),0)</f>
        <v>FIX NON PPN</v>
      </c>
      <c r="I201" s="919" t="str">
        <f>IFERROR(IF(G201="FOH",VLOOKUP(H201,'PRICE LIST'!X:Z,3,0),IF(G201="OPEX",VLOOKUP(H201,'PRICE LIST'!Y:Z,2,0),0)),0)</f>
        <v>B</v>
      </c>
      <c r="J201" s="79" t="s">
        <v>34</v>
      </c>
      <c r="K201" s="79" t="s">
        <v>183</v>
      </c>
      <c r="L201" s="75" t="str">
        <f>IFERROR(VLOOKUP(K201,BS:BV,3,0),0)</f>
        <v>ALL</v>
      </c>
      <c r="M201" s="75" t="str">
        <f>IFERROR(VLOOKUP(K201,BS:BV,4,0),0)</f>
        <v>ALL</v>
      </c>
      <c r="N201" s="75" t="str">
        <f>IFERROR(VLOOKUP(C201,'PRICE LIST'!E:M,3,0),0)</f>
        <v>DAY</v>
      </c>
      <c r="O201" s="75" t="str">
        <f>IFERROR(VLOOKUP(C201,'PRICE LIST'!E:M,5,0),0)</f>
        <v>IDR</v>
      </c>
      <c r="P201" s="927">
        <f>IFERROR(VLOOKUP(C201,'PRICE LIST'!E:Z,8,0),0)</f>
        <v>12500</v>
      </c>
      <c r="Q201" s="75">
        <f>IFERROR(VLOOKUP(C201,'PRICE LIST'!E:Z,9,0),0)</f>
        <v>12500</v>
      </c>
      <c r="R201" s="75">
        <f>IFERROR(VLOOKUP(C201,'PRICE LIST'!E:Z,10,0),0)</f>
        <v>12500</v>
      </c>
      <c r="S201" s="75">
        <f>IFERROR(VLOOKUP(C201,'PRICE LIST'!E:Z,11,0),0)</f>
        <v>12500</v>
      </c>
      <c r="T201" s="75">
        <f>IFERROR(VLOOKUP(C201,'PRICE LIST'!E:Z,12,0),0)</f>
        <v>12500</v>
      </c>
      <c r="U201" s="75">
        <f>IFERROR(VLOOKUP(C201,'PRICE LIST'!E:Z,13,0),0)</f>
        <v>12500</v>
      </c>
      <c r="V201" s="75">
        <f>IFERROR(VLOOKUP(C201,'PRICE LIST'!E:Z,14,0),0)</f>
        <v>12500</v>
      </c>
      <c r="W201" s="75">
        <f>IFERROR(VLOOKUP(C201,'PRICE LIST'!E:Z,15,0),0)</f>
        <v>12500</v>
      </c>
      <c r="X201" s="75">
        <f>IFERROR(VLOOKUP(C201,'PRICE LIST'!E:Z,16,0),0)</f>
        <v>12500</v>
      </c>
      <c r="Y201" s="75">
        <f>IFERROR(VLOOKUP(C201,'PRICE LIST'!E:Z,17,0),0)</f>
        <v>12500</v>
      </c>
      <c r="Z201" s="75">
        <f>IFERROR(VLOOKUP(C201,'PRICE LIST'!E:Z,18,0),0)</f>
        <v>12500</v>
      </c>
      <c r="AA201" s="75">
        <f>IFERROR(VLOOKUP(C201,'PRICE LIST'!E:Z,19,0),0)</f>
        <v>12500</v>
      </c>
      <c r="AB201" s="180">
        <f t="shared" si="143"/>
        <v>0.79120934766371698</v>
      </c>
      <c r="AC201" s="180">
        <f t="shared" si="144"/>
        <v>0.79120934766371698</v>
      </c>
      <c r="AD201" s="180">
        <f t="shared" si="145"/>
        <v>0.79120934766371698</v>
      </c>
      <c r="AE201" s="180">
        <f t="shared" si="146"/>
        <v>0.79120934766371698</v>
      </c>
      <c r="AF201" s="180">
        <f t="shared" si="147"/>
        <v>0.79120934766371698</v>
      </c>
      <c r="AG201" s="180">
        <f t="shared" si="148"/>
        <v>0.79120934766371698</v>
      </c>
      <c r="AH201" s="180">
        <f t="shared" si="149"/>
        <v>0.79120934766371698</v>
      </c>
      <c r="AI201" s="180">
        <f t="shared" si="150"/>
        <v>0.79120934766371698</v>
      </c>
      <c r="AJ201" s="180">
        <f t="shared" si="151"/>
        <v>0.79120934766371698</v>
      </c>
      <c r="AK201" s="180">
        <f t="shared" si="152"/>
        <v>0.79120934766371698</v>
      </c>
      <c r="AL201" s="180">
        <f t="shared" si="153"/>
        <v>0.79120934766371698</v>
      </c>
      <c r="AM201" s="180">
        <f t="shared" si="154"/>
        <v>0.79120934766371698</v>
      </c>
      <c r="AN201" s="79"/>
      <c r="AO201" s="79"/>
      <c r="AP201" s="79"/>
      <c r="AQ201" s="79">
        <v>2</v>
      </c>
      <c r="AR201" s="79"/>
      <c r="AS201" s="79"/>
      <c r="AT201" s="79"/>
      <c r="AU201" s="79"/>
      <c r="AV201" s="79"/>
      <c r="AW201" s="79"/>
      <c r="AX201" s="79"/>
      <c r="AY201" s="79"/>
      <c r="AZ201" s="75">
        <f t="shared" si="141"/>
        <v>2</v>
      </c>
      <c r="BA201" s="77">
        <f t="shared" si="142"/>
        <v>0.16666666666666666</v>
      </c>
      <c r="BB201" s="47"/>
      <c r="BC201" s="78">
        <f t="shared" si="155"/>
        <v>0</v>
      </c>
      <c r="BD201" s="78">
        <f t="shared" si="156"/>
        <v>0</v>
      </c>
      <c r="BE201" s="78">
        <f t="shared" si="157"/>
        <v>0</v>
      </c>
      <c r="BF201" s="78">
        <f t="shared" si="158"/>
        <v>1.582418695327434</v>
      </c>
      <c r="BG201" s="78">
        <f t="shared" si="159"/>
        <v>0</v>
      </c>
      <c r="BH201" s="78">
        <f t="shared" si="160"/>
        <v>0</v>
      </c>
      <c r="BI201" s="78">
        <f t="shared" si="161"/>
        <v>0</v>
      </c>
      <c r="BJ201" s="78">
        <f t="shared" si="162"/>
        <v>0</v>
      </c>
      <c r="BK201" s="78">
        <f t="shared" si="163"/>
        <v>0</v>
      </c>
      <c r="BL201" s="78">
        <f t="shared" si="164"/>
        <v>0</v>
      </c>
      <c r="BM201" s="78">
        <f t="shared" si="165"/>
        <v>0</v>
      </c>
      <c r="BN201" s="78">
        <f t="shared" si="166"/>
        <v>0</v>
      </c>
      <c r="BO201" s="78">
        <f t="shared" si="167"/>
        <v>1.582418695327434</v>
      </c>
      <c r="BP201" s="78">
        <f t="shared" si="168"/>
        <v>0.13186822461061951</v>
      </c>
    </row>
    <row r="202" spans="1:68" s="918" customFormat="1">
      <c r="A202" s="79" t="s">
        <v>7127</v>
      </c>
      <c r="B202" s="74"/>
      <c r="C202" s="79" t="s">
        <v>15480</v>
      </c>
      <c r="D202" s="75" t="str">
        <f>INDEX('PRICE LIST'!$D:$D,MATCH(INSIDENTAL!C202,'PRICE LIST'!$E:$E,0))</f>
        <v>PERJALANAN DINAS</v>
      </c>
      <c r="E202" s="919" t="str">
        <f>IFERROR(VLOOKUP(C202,'PRICE LIST'!E:M,2,0),0)</f>
        <v>UANG MAKAN SIANG PD DALAM NEGERI (TRAINING) GOL IV</v>
      </c>
      <c r="F202" s="187" t="s">
        <v>16371</v>
      </c>
      <c r="G202" s="79" t="s">
        <v>109</v>
      </c>
      <c r="H202" s="919" t="str">
        <f>IFERROR(IF(G202="FOH",VLOOKUP(C202,'PRICE LIST'!E:Z,20,0),IF(G202="OPEX",VLOOKUP(C202,'PRICE LIST'!E:Z,21,0),0)),0)</f>
        <v>FIX NON PPN</v>
      </c>
      <c r="I202" s="919" t="str">
        <f>IFERROR(IF(G202="FOH",VLOOKUP(H202,'PRICE LIST'!X:Z,3,0),IF(G202="OPEX",VLOOKUP(H202,'PRICE LIST'!Y:Z,2,0),0)),0)</f>
        <v>B</v>
      </c>
      <c r="J202" s="79" t="s">
        <v>34</v>
      </c>
      <c r="K202" s="79" t="s">
        <v>183</v>
      </c>
      <c r="L202" s="75" t="str">
        <f>IFERROR(VLOOKUP(K202,BS:BV,3,0),0)</f>
        <v>ALL</v>
      </c>
      <c r="M202" s="75" t="str">
        <f>IFERROR(VLOOKUP(K202,BS:BV,4,0),0)</f>
        <v>ALL</v>
      </c>
      <c r="N202" s="75" t="str">
        <f>IFERROR(VLOOKUP(C202,'PRICE LIST'!E:M,3,0),0)</f>
        <v>DAY</v>
      </c>
      <c r="O202" s="75" t="str">
        <f>IFERROR(VLOOKUP(C202,'PRICE LIST'!E:M,5,0),0)</f>
        <v>IDR</v>
      </c>
      <c r="P202" s="927">
        <f>IFERROR(VLOOKUP(C202,'PRICE LIST'!E:Z,8,0),0)</f>
        <v>27500</v>
      </c>
      <c r="Q202" s="75">
        <f>IFERROR(VLOOKUP(C202,'PRICE LIST'!E:Z,9,0),0)</f>
        <v>27500</v>
      </c>
      <c r="R202" s="75">
        <f>IFERROR(VLOOKUP(C202,'PRICE LIST'!E:Z,10,0),0)</f>
        <v>27500</v>
      </c>
      <c r="S202" s="75">
        <f>IFERROR(VLOOKUP(C202,'PRICE LIST'!E:Z,11,0),0)</f>
        <v>27500</v>
      </c>
      <c r="T202" s="75">
        <f>IFERROR(VLOOKUP(C202,'PRICE LIST'!E:Z,12,0),0)</f>
        <v>27500</v>
      </c>
      <c r="U202" s="75">
        <f>IFERROR(VLOOKUP(C202,'PRICE LIST'!E:Z,13,0),0)</f>
        <v>27500</v>
      </c>
      <c r="V202" s="75">
        <f>IFERROR(VLOOKUP(C202,'PRICE LIST'!E:Z,14,0),0)</f>
        <v>27500</v>
      </c>
      <c r="W202" s="75">
        <f>IFERROR(VLOOKUP(C202,'PRICE LIST'!E:Z,15,0),0)</f>
        <v>27500</v>
      </c>
      <c r="X202" s="75">
        <f>IFERROR(VLOOKUP(C202,'PRICE LIST'!E:Z,16,0),0)</f>
        <v>27500</v>
      </c>
      <c r="Y202" s="75">
        <f>IFERROR(VLOOKUP(C202,'PRICE LIST'!E:Z,17,0),0)</f>
        <v>27500</v>
      </c>
      <c r="Z202" s="75">
        <f>IFERROR(VLOOKUP(C202,'PRICE LIST'!E:Z,18,0),0)</f>
        <v>27500</v>
      </c>
      <c r="AA202" s="75">
        <f>IFERROR(VLOOKUP(C202,'PRICE LIST'!E:Z,19,0),0)</f>
        <v>27500</v>
      </c>
      <c r="AB202" s="180">
        <f t="shared" si="143"/>
        <v>1.7406605648601774</v>
      </c>
      <c r="AC202" s="180">
        <f t="shared" si="144"/>
        <v>1.7406605648601774</v>
      </c>
      <c r="AD202" s="180">
        <f t="shared" si="145"/>
        <v>1.7406605648601774</v>
      </c>
      <c r="AE202" s="180">
        <f t="shared" si="146"/>
        <v>1.7406605648601774</v>
      </c>
      <c r="AF202" s="180">
        <f t="shared" si="147"/>
        <v>1.7406605648601774</v>
      </c>
      <c r="AG202" s="180">
        <f t="shared" si="148"/>
        <v>1.7406605648601774</v>
      </c>
      <c r="AH202" s="180">
        <f t="shared" si="149"/>
        <v>1.7406605648601774</v>
      </c>
      <c r="AI202" s="180">
        <f t="shared" si="150"/>
        <v>1.7406605648601774</v>
      </c>
      <c r="AJ202" s="180">
        <f t="shared" si="151"/>
        <v>1.7406605648601774</v>
      </c>
      <c r="AK202" s="180">
        <f t="shared" si="152"/>
        <v>1.7406605648601774</v>
      </c>
      <c r="AL202" s="180">
        <f t="shared" si="153"/>
        <v>1.7406605648601774</v>
      </c>
      <c r="AM202" s="180">
        <f t="shared" si="154"/>
        <v>1.7406605648601774</v>
      </c>
      <c r="AN202" s="79"/>
      <c r="AO202" s="79"/>
      <c r="AP202" s="79"/>
      <c r="AQ202" s="79">
        <v>2</v>
      </c>
      <c r="AR202" s="79"/>
      <c r="AS202" s="79"/>
      <c r="AT202" s="79"/>
      <c r="AU202" s="79"/>
      <c r="AV202" s="79"/>
      <c r="AW202" s="79"/>
      <c r="AX202" s="79"/>
      <c r="AY202" s="79"/>
      <c r="AZ202" s="75">
        <f t="shared" si="141"/>
        <v>2</v>
      </c>
      <c r="BA202" s="77">
        <f t="shared" si="142"/>
        <v>0.16666666666666666</v>
      </c>
      <c r="BB202" s="47"/>
      <c r="BC202" s="78">
        <f t="shared" si="155"/>
        <v>0</v>
      </c>
      <c r="BD202" s="78">
        <f t="shared" si="156"/>
        <v>0</v>
      </c>
      <c r="BE202" s="78">
        <f t="shared" si="157"/>
        <v>0</v>
      </c>
      <c r="BF202" s="78">
        <f t="shared" si="158"/>
        <v>3.4813211297203548</v>
      </c>
      <c r="BG202" s="78">
        <f t="shared" si="159"/>
        <v>0</v>
      </c>
      <c r="BH202" s="78">
        <f t="shared" si="160"/>
        <v>0</v>
      </c>
      <c r="BI202" s="78">
        <f t="shared" si="161"/>
        <v>0</v>
      </c>
      <c r="BJ202" s="78">
        <f t="shared" si="162"/>
        <v>0</v>
      </c>
      <c r="BK202" s="78">
        <f t="shared" si="163"/>
        <v>0</v>
      </c>
      <c r="BL202" s="78">
        <f t="shared" si="164"/>
        <v>0</v>
      </c>
      <c r="BM202" s="78">
        <f t="shared" si="165"/>
        <v>0</v>
      </c>
      <c r="BN202" s="78">
        <f t="shared" si="166"/>
        <v>0</v>
      </c>
      <c r="BO202" s="78">
        <f t="shared" si="167"/>
        <v>3.4813211297203548</v>
      </c>
      <c r="BP202" s="78">
        <f t="shared" si="168"/>
        <v>0.29011009414336292</v>
      </c>
    </row>
    <row r="203" spans="1:68" s="918" customFormat="1">
      <c r="A203" s="79" t="s">
        <v>7127</v>
      </c>
      <c r="B203" s="74"/>
      <c r="C203" s="79" t="s">
        <v>15482</v>
      </c>
      <c r="D203" s="75" t="str">
        <f>INDEX('PRICE LIST'!$D:$D,MATCH(INSIDENTAL!C203,'PRICE LIST'!$E:$E,0))</f>
        <v>PERJALANAN DINAS</v>
      </c>
      <c r="E203" s="919" t="str">
        <f>IFERROR(VLOOKUP(C203,'PRICE LIST'!E:M,2,0),0)</f>
        <v>UANG MAKAN MALAM PD DALAM NEGERI (TRAINING) GOL IV</v>
      </c>
      <c r="F203" s="187" t="s">
        <v>16371</v>
      </c>
      <c r="G203" s="79" t="s">
        <v>109</v>
      </c>
      <c r="H203" s="919" t="str">
        <f>IFERROR(IF(G203="FOH",VLOOKUP(C203,'PRICE LIST'!E:Z,20,0),IF(G203="OPEX",VLOOKUP(C203,'PRICE LIST'!E:Z,21,0),0)),0)</f>
        <v>FIX NON PPN</v>
      </c>
      <c r="I203" s="919" t="str">
        <f>IFERROR(IF(G203="FOH",VLOOKUP(H203,'PRICE LIST'!X:Z,3,0),IF(G203="OPEX",VLOOKUP(H203,'PRICE LIST'!Y:Z,2,0),0)),0)</f>
        <v>B</v>
      </c>
      <c r="J203" s="79" t="s">
        <v>34</v>
      </c>
      <c r="K203" s="79" t="s">
        <v>183</v>
      </c>
      <c r="L203" s="75" t="str">
        <f>IFERROR(VLOOKUP(K203,BS:BV,3,0),0)</f>
        <v>ALL</v>
      </c>
      <c r="M203" s="75" t="str">
        <f>IFERROR(VLOOKUP(K203,BS:BV,4,0),0)</f>
        <v>ALL</v>
      </c>
      <c r="N203" s="75" t="str">
        <f>IFERROR(VLOOKUP(C203,'PRICE LIST'!E:M,3,0),0)</f>
        <v>DAY</v>
      </c>
      <c r="O203" s="75" t="str">
        <f>IFERROR(VLOOKUP(C203,'PRICE LIST'!E:M,5,0),0)</f>
        <v>IDR</v>
      </c>
      <c r="P203" s="927">
        <f>IFERROR(VLOOKUP(C203,'PRICE LIST'!E:Z,8,0),0)</f>
        <v>27500</v>
      </c>
      <c r="Q203" s="75">
        <f>IFERROR(VLOOKUP(C203,'PRICE LIST'!E:Z,9,0),0)</f>
        <v>27500</v>
      </c>
      <c r="R203" s="75">
        <f>IFERROR(VLOOKUP(C203,'PRICE LIST'!E:Z,10,0),0)</f>
        <v>27500</v>
      </c>
      <c r="S203" s="75">
        <f>IFERROR(VLOOKUP(C203,'PRICE LIST'!E:Z,11,0),0)</f>
        <v>27500</v>
      </c>
      <c r="T203" s="75">
        <f>IFERROR(VLOOKUP(C203,'PRICE LIST'!E:Z,12,0),0)</f>
        <v>27500</v>
      </c>
      <c r="U203" s="75">
        <f>IFERROR(VLOOKUP(C203,'PRICE LIST'!E:Z,13,0),0)</f>
        <v>27500</v>
      </c>
      <c r="V203" s="75">
        <f>IFERROR(VLOOKUP(C203,'PRICE LIST'!E:Z,14,0),0)</f>
        <v>27500</v>
      </c>
      <c r="W203" s="75">
        <f>IFERROR(VLOOKUP(C203,'PRICE LIST'!E:Z,15,0),0)</f>
        <v>27500</v>
      </c>
      <c r="X203" s="75">
        <f>IFERROR(VLOOKUP(C203,'PRICE LIST'!E:Z,16,0),0)</f>
        <v>27500</v>
      </c>
      <c r="Y203" s="75">
        <f>IFERROR(VLOOKUP(C203,'PRICE LIST'!E:Z,17,0),0)</f>
        <v>27500</v>
      </c>
      <c r="Z203" s="75">
        <f>IFERROR(VLOOKUP(C203,'PRICE LIST'!E:Z,18,0),0)</f>
        <v>27500</v>
      </c>
      <c r="AA203" s="75">
        <f>IFERROR(VLOOKUP(C203,'PRICE LIST'!E:Z,19,0),0)</f>
        <v>27500</v>
      </c>
      <c r="AB203" s="180">
        <f t="shared" si="143"/>
        <v>1.7406605648601774</v>
      </c>
      <c r="AC203" s="180">
        <f t="shared" si="144"/>
        <v>1.7406605648601774</v>
      </c>
      <c r="AD203" s="180">
        <f t="shared" si="145"/>
        <v>1.7406605648601774</v>
      </c>
      <c r="AE203" s="180">
        <f t="shared" si="146"/>
        <v>1.7406605648601774</v>
      </c>
      <c r="AF203" s="180">
        <f t="shared" si="147"/>
        <v>1.7406605648601774</v>
      </c>
      <c r="AG203" s="180">
        <f t="shared" si="148"/>
        <v>1.7406605648601774</v>
      </c>
      <c r="AH203" s="180">
        <f t="shared" si="149"/>
        <v>1.7406605648601774</v>
      </c>
      <c r="AI203" s="180">
        <f t="shared" si="150"/>
        <v>1.7406605648601774</v>
      </c>
      <c r="AJ203" s="180">
        <f t="shared" si="151"/>
        <v>1.7406605648601774</v>
      </c>
      <c r="AK203" s="180">
        <f t="shared" si="152"/>
        <v>1.7406605648601774</v>
      </c>
      <c r="AL203" s="180">
        <f t="shared" si="153"/>
        <v>1.7406605648601774</v>
      </c>
      <c r="AM203" s="180">
        <f t="shared" si="154"/>
        <v>1.7406605648601774</v>
      </c>
      <c r="AN203" s="79"/>
      <c r="AO203" s="79"/>
      <c r="AP203" s="79"/>
      <c r="AQ203" s="79">
        <v>6</v>
      </c>
      <c r="AR203" s="79"/>
      <c r="AS203" s="79"/>
      <c r="AT203" s="79"/>
      <c r="AU203" s="79"/>
      <c r="AV203" s="79"/>
      <c r="AW203" s="79"/>
      <c r="AX203" s="79"/>
      <c r="AY203" s="79"/>
      <c r="AZ203" s="75">
        <f t="shared" si="141"/>
        <v>6</v>
      </c>
      <c r="BA203" s="77">
        <f t="shared" si="142"/>
        <v>0.5</v>
      </c>
      <c r="BB203" s="47"/>
      <c r="BC203" s="78">
        <f t="shared" si="155"/>
        <v>0</v>
      </c>
      <c r="BD203" s="78">
        <f t="shared" si="156"/>
        <v>0</v>
      </c>
      <c r="BE203" s="78">
        <f t="shared" si="157"/>
        <v>0</v>
      </c>
      <c r="BF203" s="78">
        <f t="shared" si="158"/>
        <v>10.443963389161064</v>
      </c>
      <c r="BG203" s="78">
        <f t="shared" si="159"/>
        <v>0</v>
      </c>
      <c r="BH203" s="78">
        <f t="shared" si="160"/>
        <v>0</v>
      </c>
      <c r="BI203" s="78">
        <f t="shared" si="161"/>
        <v>0</v>
      </c>
      <c r="BJ203" s="78">
        <f t="shared" si="162"/>
        <v>0</v>
      </c>
      <c r="BK203" s="78">
        <f t="shared" si="163"/>
        <v>0</v>
      </c>
      <c r="BL203" s="78">
        <f t="shared" si="164"/>
        <v>0</v>
      </c>
      <c r="BM203" s="78">
        <f t="shared" si="165"/>
        <v>0</v>
      </c>
      <c r="BN203" s="78">
        <f t="shared" si="166"/>
        <v>0</v>
      </c>
      <c r="BO203" s="78">
        <f t="shared" si="167"/>
        <v>10.443963389161064</v>
      </c>
      <c r="BP203" s="78">
        <f t="shared" si="168"/>
        <v>0.8703302824300887</v>
      </c>
    </row>
    <row r="204" spans="1:68" s="918" customFormat="1">
      <c r="A204" s="79" t="s">
        <v>7127</v>
      </c>
      <c r="B204" s="74"/>
      <c r="C204" s="79" t="s">
        <v>9555</v>
      </c>
      <c r="D204" s="75" t="str">
        <f>INDEX('PRICE LIST'!$D:$D,MATCH(INSIDENTAL!C204,'PRICE LIST'!$E:$E,0))</f>
        <v>PERJALANAN DINAS</v>
      </c>
      <c r="E204" s="919" t="str">
        <f>IFERROR(VLOOKUP(C204,'PRICE LIST'!E:M,2,0),0)</f>
        <v>HOTEL DALAM NEGERI (TRAINING) GOL IV</v>
      </c>
      <c r="F204" s="187" t="s">
        <v>16371</v>
      </c>
      <c r="G204" s="79" t="s">
        <v>109</v>
      </c>
      <c r="H204" s="919" t="str">
        <f>IFERROR(IF(G204="FOH",VLOOKUP(C204,'PRICE LIST'!E:Z,20,0),IF(G204="OPEX",VLOOKUP(C204,'PRICE LIST'!E:Z,21,0),0)),0)</f>
        <v>FIX NON PPN</v>
      </c>
      <c r="I204" s="919" t="str">
        <f>IFERROR(IF(G204="FOH",VLOOKUP(H204,'PRICE LIST'!X:Z,3,0),IF(G204="OPEX",VLOOKUP(H204,'PRICE LIST'!Y:Z,2,0),0)),0)</f>
        <v>B</v>
      </c>
      <c r="J204" s="79" t="s">
        <v>34</v>
      </c>
      <c r="K204" s="79" t="s">
        <v>183</v>
      </c>
      <c r="L204" s="75" t="str">
        <f>IFERROR(VLOOKUP(K204,BS:BV,3,0),0)</f>
        <v>ALL</v>
      </c>
      <c r="M204" s="75" t="str">
        <f>IFERROR(VLOOKUP(K204,BS:BV,4,0),0)</f>
        <v>ALL</v>
      </c>
      <c r="N204" s="75" t="str">
        <f>IFERROR(VLOOKUP(C204,'PRICE LIST'!E:M,3,0),0)</f>
        <v>DAY</v>
      </c>
      <c r="O204" s="75" t="str">
        <f>IFERROR(VLOOKUP(C204,'PRICE LIST'!E:M,5,0),0)</f>
        <v>IDR</v>
      </c>
      <c r="P204" s="927">
        <f>IFERROR(VLOOKUP(C204,'PRICE LIST'!E:Z,8,0),0)</f>
        <v>1200000</v>
      </c>
      <c r="Q204" s="75">
        <f>IFERROR(VLOOKUP(C204,'PRICE LIST'!E:Z,9,0),0)</f>
        <v>1200000</v>
      </c>
      <c r="R204" s="75">
        <f>IFERROR(VLOOKUP(C204,'PRICE LIST'!E:Z,10,0),0)</f>
        <v>1200000</v>
      </c>
      <c r="S204" s="75">
        <f>IFERROR(VLOOKUP(C204,'PRICE LIST'!E:Z,11,0),0)</f>
        <v>1200000</v>
      </c>
      <c r="T204" s="75">
        <f>IFERROR(VLOOKUP(C204,'PRICE LIST'!E:Z,12,0),0)</f>
        <v>1200000</v>
      </c>
      <c r="U204" s="75">
        <f>IFERROR(VLOOKUP(C204,'PRICE LIST'!E:Z,13,0),0)</f>
        <v>1200000</v>
      </c>
      <c r="V204" s="75">
        <f>IFERROR(VLOOKUP(C204,'PRICE LIST'!E:Z,14,0),0)</f>
        <v>1200000</v>
      </c>
      <c r="W204" s="75">
        <f>IFERROR(VLOOKUP(C204,'PRICE LIST'!E:Z,15,0),0)</f>
        <v>1200000</v>
      </c>
      <c r="X204" s="75">
        <f>IFERROR(VLOOKUP(C204,'PRICE LIST'!E:Z,16,0),0)</f>
        <v>1200000</v>
      </c>
      <c r="Y204" s="75">
        <f>IFERROR(VLOOKUP(C204,'PRICE LIST'!E:Z,17,0),0)</f>
        <v>1200000</v>
      </c>
      <c r="Z204" s="75">
        <f>IFERROR(VLOOKUP(C204,'PRICE LIST'!E:Z,18,0),0)</f>
        <v>1200000</v>
      </c>
      <c r="AA204" s="75">
        <f>IFERROR(VLOOKUP(C204,'PRICE LIST'!E:Z,19,0),0)</f>
        <v>1200000</v>
      </c>
      <c r="AB204" s="180">
        <f t="shared" si="143"/>
        <v>75.956097375716837</v>
      </c>
      <c r="AC204" s="180">
        <f t="shared" si="144"/>
        <v>75.956097375716837</v>
      </c>
      <c r="AD204" s="180">
        <f t="shared" si="145"/>
        <v>75.956097375716837</v>
      </c>
      <c r="AE204" s="180">
        <f t="shared" si="146"/>
        <v>75.956097375716837</v>
      </c>
      <c r="AF204" s="180">
        <f t="shared" si="147"/>
        <v>75.956097375716837</v>
      </c>
      <c r="AG204" s="180">
        <f t="shared" si="148"/>
        <v>75.956097375716837</v>
      </c>
      <c r="AH204" s="180">
        <f t="shared" si="149"/>
        <v>75.956097375716837</v>
      </c>
      <c r="AI204" s="180">
        <f t="shared" si="150"/>
        <v>75.956097375716837</v>
      </c>
      <c r="AJ204" s="180">
        <f t="shared" si="151"/>
        <v>75.956097375716837</v>
      </c>
      <c r="AK204" s="180">
        <f t="shared" si="152"/>
        <v>75.956097375716837</v>
      </c>
      <c r="AL204" s="180">
        <f t="shared" si="153"/>
        <v>75.956097375716837</v>
      </c>
      <c r="AM204" s="180">
        <f t="shared" si="154"/>
        <v>75.956097375716837</v>
      </c>
      <c r="AN204" s="79"/>
      <c r="AO204" s="79"/>
      <c r="AP204" s="79"/>
      <c r="AQ204" s="79">
        <v>4</v>
      </c>
      <c r="AR204" s="79"/>
      <c r="AS204" s="79"/>
      <c r="AT204" s="79"/>
      <c r="AU204" s="79"/>
      <c r="AV204" s="79"/>
      <c r="AW204" s="79"/>
      <c r="AX204" s="79"/>
      <c r="AY204" s="79"/>
      <c r="AZ204" s="75">
        <f t="shared" si="141"/>
        <v>4</v>
      </c>
      <c r="BA204" s="77">
        <f t="shared" si="142"/>
        <v>0.33333333333333331</v>
      </c>
      <c r="BB204" s="47"/>
      <c r="BC204" s="78">
        <f t="shared" si="155"/>
        <v>0</v>
      </c>
      <c r="BD204" s="78">
        <f t="shared" si="156"/>
        <v>0</v>
      </c>
      <c r="BE204" s="78">
        <f t="shared" si="157"/>
        <v>0</v>
      </c>
      <c r="BF204" s="78">
        <f t="shared" si="158"/>
        <v>303.82438950286735</v>
      </c>
      <c r="BG204" s="78">
        <f t="shared" si="159"/>
        <v>0</v>
      </c>
      <c r="BH204" s="78">
        <f t="shared" si="160"/>
        <v>0</v>
      </c>
      <c r="BI204" s="78">
        <f t="shared" si="161"/>
        <v>0</v>
      </c>
      <c r="BJ204" s="78">
        <f t="shared" si="162"/>
        <v>0</v>
      </c>
      <c r="BK204" s="78">
        <f t="shared" si="163"/>
        <v>0</v>
      </c>
      <c r="BL204" s="78">
        <f t="shared" si="164"/>
        <v>0</v>
      </c>
      <c r="BM204" s="78">
        <f t="shared" si="165"/>
        <v>0</v>
      </c>
      <c r="BN204" s="78">
        <f t="shared" si="166"/>
        <v>0</v>
      </c>
      <c r="BO204" s="78">
        <f t="shared" si="167"/>
        <v>303.82438950286735</v>
      </c>
      <c r="BP204" s="78">
        <f t="shared" si="168"/>
        <v>25.318699125238947</v>
      </c>
    </row>
    <row r="205" spans="1:68" s="918" customFormat="1">
      <c r="A205" s="79" t="s">
        <v>7127</v>
      </c>
      <c r="B205" s="74"/>
      <c r="C205" s="79" t="s">
        <v>3058</v>
      </c>
      <c r="D205" s="75" t="str">
        <f>INDEX('PRICE LIST'!$D:$D,MATCH(INSIDENTAL!C205,'PRICE LIST'!$E:$E,0))</f>
        <v>ENTERTAIN</v>
      </c>
      <c r="E205" s="919" t="str">
        <f>IFERROR(VLOOKUP(C205,'PRICE LIST'!E:M,2,0),0)</f>
        <v>OLEH-OLEH TAMU</v>
      </c>
      <c r="F205" s="187" t="s">
        <v>16371</v>
      </c>
      <c r="G205" s="79" t="s">
        <v>109</v>
      </c>
      <c r="H205" s="919" t="str">
        <f>IFERROR(IF(G205="FOH",VLOOKUP(C205,'PRICE LIST'!E:Z,20,0),IF(G205="OPEX",VLOOKUP(C205,'PRICE LIST'!E:Z,21,0),0)),0)</f>
        <v>FIX NON PPN</v>
      </c>
      <c r="I205" s="919" t="str">
        <f>IFERROR(IF(G205="FOH",VLOOKUP(H205,'PRICE LIST'!X:Z,3,0),IF(G205="OPEX",VLOOKUP(H205,'PRICE LIST'!Y:Z,2,0),0)),0)</f>
        <v>B</v>
      </c>
      <c r="J205" s="79" t="s">
        <v>34</v>
      </c>
      <c r="K205" s="79" t="s">
        <v>183</v>
      </c>
      <c r="L205" s="75" t="str">
        <f>IFERROR(VLOOKUP(K205,BS:BV,3,0),0)</f>
        <v>ALL</v>
      </c>
      <c r="M205" s="75" t="str">
        <f>IFERROR(VLOOKUP(K205,BS:BV,4,0),0)</f>
        <v>ALL</v>
      </c>
      <c r="N205" s="75" t="str">
        <f>IFERROR(VLOOKUP(C205,'PRICE LIST'!E:M,3,0),0)</f>
        <v>PCS</v>
      </c>
      <c r="O205" s="75" t="str">
        <f>IFERROR(VLOOKUP(C205,'PRICE LIST'!E:M,5,0),0)</f>
        <v>IDR</v>
      </c>
      <c r="P205" s="927">
        <f>IFERROR(VLOOKUP(C205,'PRICE LIST'!E:Z,8,0),0)</f>
        <v>1000000</v>
      </c>
      <c r="Q205" s="75">
        <f>IFERROR(VLOOKUP(C205,'PRICE LIST'!E:Z,9,0),0)</f>
        <v>1000000</v>
      </c>
      <c r="R205" s="75">
        <f>IFERROR(VLOOKUP(C205,'PRICE LIST'!E:Z,10,0),0)</f>
        <v>1000000</v>
      </c>
      <c r="S205" s="75">
        <f>IFERROR(VLOOKUP(C205,'PRICE LIST'!E:Z,11,0),0)</f>
        <v>1000000</v>
      </c>
      <c r="T205" s="75">
        <f>IFERROR(VLOOKUP(C205,'PRICE LIST'!E:Z,12,0),0)</f>
        <v>1000000</v>
      </c>
      <c r="U205" s="75">
        <f>IFERROR(VLOOKUP(C205,'PRICE LIST'!E:Z,13,0),0)</f>
        <v>1000000</v>
      </c>
      <c r="V205" s="75">
        <f>IFERROR(VLOOKUP(C205,'PRICE LIST'!E:Z,14,0),0)</f>
        <v>1000000</v>
      </c>
      <c r="W205" s="75">
        <f>IFERROR(VLOOKUP(C205,'PRICE LIST'!E:Z,15,0),0)</f>
        <v>1000000</v>
      </c>
      <c r="X205" s="75">
        <f>IFERROR(VLOOKUP(C205,'PRICE LIST'!E:Z,16,0),0)</f>
        <v>1000000</v>
      </c>
      <c r="Y205" s="75">
        <f>IFERROR(VLOOKUP(C205,'PRICE LIST'!E:Z,17,0),0)</f>
        <v>1000000</v>
      </c>
      <c r="Z205" s="75">
        <f>IFERROR(VLOOKUP(C205,'PRICE LIST'!E:Z,18,0),0)</f>
        <v>1000000</v>
      </c>
      <c r="AA205" s="75">
        <f>IFERROR(VLOOKUP(C205,'PRICE LIST'!E:Z,19,0),0)</f>
        <v>1000000</v>
      </c>
      <c r="AB205" s="180">
        <f>IFERROR(P205/VLOOKUP(O205,$N$4:$O$9,2,FALSE),0)</f>
        <v>63.296747813097362</v>
      </c>
      <c r="AC205" s="180">
        <f>IFERROR(Q205/VLOOKUP(O205,$N$4:$O$9,2,FALSE),0)</f>
        <v>63.296747813097362</v>
      </c>
      <c r="AD205" s="180">
        <f>IFERROR(R205/VLOOKUP(O205,$N$4:$O$9,2,FALSE),0)</f>
        <v>63.296747813097362</v>
      </c>
      <c r="AE205" s="180">
        <f>IFERROR(S205/VLOOKUP(O205,$N$4:$O$9,2,FALSE),0)</f>
        <v>63.296747813097362</v>
      </c>
      <c r="AF205" s="180">
        <f>IFERROR(T205/VLOOKUP(O205,$N$4:$O$9,2,FALSE),0)</f>
        <v>63.296747813097362</v>
      </c>
      <c r="AG205" s="180">
        <f>IFERROR(U205/VLOOKUP(O205,$N$4:$O$9,2,FALSE),0)</f>
        <v>63.296747813097362</v>
      </c>
      <c r="AH205" s="180">
        <f>IFERROR(V205/VLOOKUP(O205,$N$4:$O$9,2,FALSE),0)</f>
        <v>63.296747813097362</v>
      </c>
      <c r="AI205" s="180">
        <f>IFERROR(W205/VLOOKUP(O205,$N$4:$O$9,2,FALSE),0)</f>
        <v>63.296747813097362</v>
      </c>
      <c r="AJ205" s="180">
        <f>IFERROR(X205/VLOOKUP(O205,$N$4:$O$9,2,FALSE),0)</f>
        <v>63.296747813097362</v>
      </c>
      <c r="AK205" s="180">
        <f>IFERROR(Y205/VLOOKUP(O205,$N$4:$O$9,2,FALSE),0)</f>
        <v>63.296747813097362</v>
      </c>
      <c r="AL205" s="180">
        <f>IFERROR(Z205/VLOOKUP(O205,$N$4:$O$9,2,FALSE),0)</f>
        <v>63.296747813097362</v>
      </c>
      <c r="AM205" s="180">
        <f>IFERROR(AA205/VLOOKUP(O205,$N$4:$O$9,2,FALSE),0)</f>
        <v>63.296747813097362</v>
      </c>
      <c r="AN205" s="79"/>
      <c r="AO205" s="79"/>
      <c r="AP205" s="79"/>
      <c r="AQ205" s="79">
        <v>1</v>
      </c>
      <c r="AR205" s="79"/>
      <c r="AS205" s="79"/>
      <c r="AT205" s="79"/>
      <c r="AU205" s="79"/>
      <c r="AV205" s="79"/>
      <c r="AW205" s="79"/>
      <c r="AX205" s="79"/>
      <c r="AY205" s="79"/>
      <c r="AZ205" s="75">
        <f>SUM(AN205:AY205)</f>
        <v>1</v>
      </c>
      <c r="BA205" s="77">
        <f>AZ205/12</f>
        <v>8.3333333333333329E-2</v>
      </c>
      <c r="BB205" s="47"/>
      <c r="BC205" s="78">
        <f t="shared" ref="BC205:BN205" si="169">AB205*AN205</f>
        <v>0</v>
      </c>
      <c r="BD205" s="78">
        <f t="shared" si="169"/>
        <v>0</v>
      </c>
      <c r="BE205" s="78">
        <f t="shared" si="169"/>
        <v>0</v>
      </c>
      <c r="BF205" s="78">
        <f t="shared" si="169"/>
        <v>63.296747813097362</v>
      </c>
      <c r="BG205" s="78">
        <f t="shared" si="169"/>
        <v>0</v>
      </c>
      <c r="BH205" s="78">
        <f t="shared" si="169"/>
        <v>0</v>
      </c>
      <c r="BI205" s="78">
        <f t="shared" si="169"/>
        <v>0</v>
      </c>
      <c r="BJ205" s="78">
        <f t="shared" si="169"/>
        <v>0</v>
      </c>
      <c r="BK205" s="78">
        <f t="shared" si="169"/>
        <v>0</v>
      </c>
      <c r="BL205" s="78">
        <f t="shared" si="169"/>
        <v>0</v>
      </c>
      <c r="BM205" s="78">
        <f t="shared" si="169"/>
        <v>0</v>
      </c>
      <c r="BN205" s="78">
        <f t="shared" si="169"/>
        <v>0</v>
      </c>
      <c r="BO205" s="78">
        <f>SUM(BC205:BN205)</f>
        <v>63.296747813097362</v>
      </c>
      <c r="BP205" s="78">
        <f>BO205/12</f>
        <v>5.2747289844247804</v>
      </c>
    </row>
    <row r="206" spans="1:68" s="918" customFormat="1">
      <c r="A206" s="79" t="s">
        <v>7127</v>
      </c>
      <c r="B206" s="74"/>
      <c r="C206" s="79" t="s">
        <v>2953</v>
      </c>
      <c r="D206" s="75" t="str">
        <f>INDEX('PRICE LIST'!$D:$D,MATCH(INSIDENTAL!C206,'PRICE LIST'!$E:$E,0))</f>
        <v>BIAYA PROSES PASPORT</v>
      </c>
      <c r="E206" s="919" t="str">
        <f>IFERROR(VLOOKUP(C206,'PRICE LIST'!E:M,2,0),0)</f>
        <v>PASPOR BIASA IMIGRASI (TRAINING)</v>
      </c>
      <c r="F206" s="187" t="s">
        <v>16372</v>
      </c>
      <c r="G206" s="79" t="s">
        <v>109</v>
      </c>
      <c r="H206" s="919" t="str">
        <f>IFERROR(IF(G206="FOH",VLOOKUP(C206,'PRICE LIST'!E:Z,20,0),IF(G206="OPEX",VLOOKUP(C206,'PRICE LIST'!E:Z,21,0),0)),0)</f>
        <v>FIX NON PPN</v>
      </c>
      <c r="I206" s="919" t="str">
        <f>IFERROR(IF(G206="FOH",VLOOKUP(H206,'PRICE LIST'!X:Z,3,0),IF(G206="OPEX",VLOOKUP(H206,'PRICE LIST'!Y:Z,2,0),0)),0)</f>
        <v>B</v>
      </c>
      <c r="J206" s="79" t="s">
        <v>34</v>
      </c>
      <c r="K206" s="79" t="s">
        <v>183</v>
      </c>
      <c r="L206" s="75" t="str">
        <f>IFERROR(VLOOKUP(K206,BS:BV,3,0),0)</f>
        <v>ALL</v>
      </c>
      <c r="M206" s="75" t="str">
        <f>IFERROR(VLOOKUP(K206,BS:BV,4,0),0)</f>
        <v>ALL</v>
      </c>
      <c r="N206" s="75" t="str">
        <f>IFERROR(VLOOKUP(C206,'PRICE LIST'!E:M,3,0),0)</f>
        <v>PEOPLE</v>
      </c>
      <c r="O206" s="75" t="str">
        <f>IFERROR(VLOOKUP(C206,'PRICE LIST'!E:M,5,0),0)</f>
        <v>IDR</v>
      </c>
      <c r="P206" s="927">
        <f>IFERROR(VLOOKUP(C206,'PRICE LIST'!E:Z,8,0),0)</f>
        <v>350000</v>
      </c>
      <c r="Q206" s="75">
        <f>IFERROR(VLOOKUP(C206,'PRICE LIST'!E:Z,9,0),0)</f>
        <v>350000</v>
      </c>
      <c r="R206" s="75">
        <f>IFERROR(VLOOKUP(C206,'PRICE LIST'!E:Z,10,0),0)</f>
        <v>350000</v>
      </c>
      <c r="S206" s="75">
        <f>IFERROR(VLOOKUP(C206,'PRICE LIST'!E:Z,11,0),0)</f>
        <v>350000</v>
      </c>
      <c r="T206" s="75">
        <f>IFERROR(VLOOKUP(C206,'PRICE LIST'!E:Z,12,0),0)</f>
        <v>350000</v>
      </c>
      <c r="U206" s="75">
        <f>IFERROR(VLOOKUP(C206,'PRICE LIST'!E:Z,13,0),0)</f>
        <v>350000</v>
      </c>
      <c r="V206" s="75">
        <f>IFERROR(VLOOKUP(C206,'PRICE LIST'!E:Z,14,0),0)</f>
        <v>350000</v>
      </c>
      <c r="W206" s="75">
        <f>IFERROR(VLOOKUP(C206,'PRICE LIST'!E:Z,15,0),0)</f>
        <v>350000</v>
      </c>
      <c r="X206" s="75">
        <f>IFERROR(VLOOKUP(C206,'PRICE LIST'!E:Z,16,0),0)</f>
        <v>350000</v>
      </c>
      <c r="Y206" s="75">
        <f>IFERROR(VLOOKUP(C206,'PRICE LIST'!E:Z,17,0),0)</f>
        <v>350000</v>
      </c>
      <c r="Z206" s="75">
        <f>IFERROR(VLOOKUP(C206,'PRICE LIST'!E:Z,18,0),0)</f>
        <v>350000</v>
      </c>
      <c r="AA206" s="75">
        <f>IFERROR(VLOOKUP(C206,'PRICE LIST'!E:Z,19,0),0)</f>
        <v>350000</v>
      </c>
      <c r="AB206" s="180">
        <f t="shared" si="143"/>
        <v>22.153861734584076</v>
      </c>
      <c r="AC206" s="180">
        <f t="shared" si="144"/>
        <v>22.153861734584076</v>
      </c>
      <c r="AD206" s="180">
        <f t="shared" si="145"/>
        <v>22.153861734584076</v>
      </c>
      <c r="AE206" s="180">
        <f t="shared" si="146"/>
        <v>22.153861734584076</v>
      </c>
      <c r="AF206" s="180">
        <f t="shared" si="147"/>
        <v>22.153861734584076</v>
      </c>
      <c r="AG206" s="180">
        <f t="shared" si="148"/>
        <v>22.153861734584076</v>
      </c>
      <c r="AH206" s="180">
        <f t="shared" si="149"/>
        <v>22.153861734584076</v>
      </c>
      <c r="AI206" s="180">
        <f t="shared" si="150"/>
        <v>22.153861734584076</v>
      </c>
      <c r="AJ206" s="180">
        <f t="shared" si="151"/>
        <v>22.153861734584076</v>
      </c>
      <c r="AK206" s="180">
        <f t="shared" si="152"/>
        <v>22.153861734584076</v>
      </c>
      <c r="AL206" s="180">
        <f t="shared" si="153"/>
        <v>22.153861734584076</v>
      </c>
      <c r="AM206" s="180">
        <f t="shared" si="154"/>
        <v>22.153861734584076</v>
      </c>
      <c r="AN206" s="79"/>
      <c r="AO206" s="79"/>
      <c r="AP206" s="79">
        <v>2</v>
      </c>
      <c r="AQ206" s="79"/>
      <c r="AR206" s="79"/>
      <c r="AS206" s="79"/>
      <c r="AT206" s="79"/>
      <c r="AU206" s="79"/>
      <c r="AV206" s="79"/>
      <c r="AW206" s="79"/>
      <c r="AX206" s="79"/>
      <c r="AY206" s="79"/>
      <c r="AZ206" s="75">
        <f t="shared" si="141"/>
        <v>2</v>
      </c>
      <c r="BA206" s="77">
        <f t="shared" si="142"/>
        <v>0.16666666666666666</v>
      </c>
      <c r="BB206" s="47"/>
      <c r="BC206" s="78">
        <f t="shared" si="155"/>
        <v>0</v>
      </c>
      <c r="BD206" s="78">
        <f t="shared" si="156"/>
        <v>0</v>
      </c>
      <c r="BE206" s="78">
        <f t="shared" si="157"/>
        <v>44.307723469168153</v>
      </c>
      <c r="BF206" s="78">
        <f t="shared" si="158"/>
        <v>0</v>
      </c>
      <c r="BG206" s="78">
        <f t="shared" si="159"/>
        <v>0</v>
      </c>
      <c r="BH206" s="78">
        <f t="shared" si="160"/>
        <v>0</v>
      </c>
      <c r="BI206" s="78">
        <f t="shared" si="161"/>
        <v>0</v>
      </c>
      <c r="BJ206" s="78">
        <f t="shared" si="162"/>
        <v>0</v>
      </c>
      <c r="BK206" s="78">
        <f t="shared" si="163"/>
        <v>0</v>
      </c>
      <c r="BL206" s="78">
        <f t="shared" si="164"/>
        <v>0</v>
      </c>
      <c r="BM206" s="78">
        <f t="shared" si="165"/>
        <v>0</v>
      </c>
      <c r="BN206" s="78">
        <f t="shared" si="166"/>
        <v>0</v>
      </c>
      <c r="BO206" s="78">
        <f t="shared" si="167"/>
        <v>44.307723469168153</v>
      </c>
      <c r="BP206" s="78">
        <f t="shared" si="168"/>
        <v>3.692310289097346</v>
      </c>
    </row>
    <row r="207" spans="1:68" s="918" customFormat="1">
      <c r="A207" s="79" t="s">
        <v>7127</v>
      </c>
      <c r="B207" s="74"/>
      <c r="C207" s="79" t="s">
        <v>2940</v>
      </c>
      <c r="D207" s="75" t="str">
        <f>INDEX('PRICE LIST'!$D:$D,MATCH(INSIDENTAL!C207,'PRICE LIST'!$E:$E,0))</f>
        <v>BIAYA PROSES VISA</v>
      </c>
      <c r="E207" s="919" t="str">
        <f>IFERROR(VLOOKUP(C207,'PRICE LIST'!E:M,2,0),0)</f>
        <v>VISA JEPANG  (TRAINING)</v>
      </c>
      <c r="F207" s="187" t="s">
        <v>16372</v>
      </c>
      <c r="G207" s="79" t="s">
        <v>109</v>
      </c>
      <c r="H207" s="919" t="str">
        <f>IFERROR(IF(G207="FOH",VLOOKUP(C207,'PRICE LIST'!E:Z,20,0),IF(G207="OPEX",VLOOKUP(C207,'PRICE LIST'!E:Z,21,0),0)),0)</f>
        <v>FIX NON PPN</v>
      </c>
      <c r="I207" s="919" t="str">
        <f>IFERROR(IF(G207="FOH",VLOOKUP(H207,'PRICE LIST'!X:Z,3,0),IF(G207="OPEX",VLOOKUP(H207,'PRICE LIST'!Y:Z,2,0),0)),0)</f>
        <v>B</v>
      </c>
      <c r="J207" s="79" t="s">
        <v>34</v>
      </c>
      <c r="K207" s="79" t="s">
        <v>183</v>
      </c>
      <c r="L207" s="75" t="str">
        <f>IFERROR(VLOOKUP(K207,BS:BV,3,0),0)</f>
        <v>ALL</v>
      </c>
      <c r="M207" s="75" t="str">
        <f>IFERROR(VLOOKUP(K207,BS:BV,4,0),0)</f>
        <v>ALL</v>
      </c>
      <c r="N207" s="75" t="str">
        <f>IFERROR(VLOOKUP(C207,'PRICE LIST'!E:M,3,0),0)</f>
        <v>PEOPLE</v>
      </c>
      <c r="O207" s="75" t="str">
        <f>IFERROR(VLOOKUP(C207,'PRICE LIST'!E:M,5,0),0)</f>
        <v>IDR</v>
      </c>
      <c r="P207" s="927">
        <f>IFERROR(VLOOKUP(C207,'PRICE LIST'!E:Z,8,0),0)</f>
        <v>560000</v>
      </c>
      <c r="Q207" s="75">
        <f>IFERROR(VLOOKUP(C207,'PRICE LIST'!E:Z,9,0),0)</f>
        <v>560000</v>
      </c>
      <c r="R207" s="75">
        <f>IFERROR(VLOOKUP(C207,'PRICE LIST'!E:Z,10,0),0)</f>
        <v>560000</v>
      </c>
      <c r="S207" s="75">
        <f>IFERROR(VLOOKUP(C207,'PRICE LIST'!E:Z,11,0),0)</f>
        <v>560000</v>
      </c>
      <c r="T207" s="75">
        <f>IFERROR(VLOOKUP(C207,'PRICE LIST'!E:Z,12,0),0)</f>
        <v>560000</v>
      </c>
      <c r="U207" s="75">
        <f>IFERROR(VLOOKUP(C207,'PRICE LIST'!E:Z,13,0),0)</f>
        <v>560000</v>
      </c>
      <c r="V207" s="75">
        <f>IFERROR(VLOOKUP(C207,'PRICE LIST'!E:Z,14,0),0)</f>
        <v>560000</v>
      </c>
      <c r="W207" s="75">
        <f>IFERROR(VLOOKUP(C207,'PRICE LIST'!E:Z,15,0),0)</f>
        <v>560000</v>
      </c>
      <c r="X207" s="75">
        <f>IFERROR(VLOOKUP(C207,'PRICE LIST'!E:Z,16,0),0)</f>
        <v>560000</v>
      </c>
      <c r="Y207" s="75">
        <f>IFERROR(VLOOKUP(C207,'PRICE LIST'!E:Z,17,0),0)</f>
        <v>560000</v>
      </c>
      <c r="Z207" s="75">
        <f>IFERROR(VLOOKUP(C207,'PRICE LIST'!E:Z,18,0),0)</f>
        <v>560000</v>
      </c>
      <c r="AA207" s="75">
        <f>IFERROR(VLOOKUP(C207,'PRICE LIST'!E:Z,19,0),0)</f>
        <v>560000</v>
      </c>
      <c r="AB207" s="180">
        <f t="shared" si="143"/>
        <v>35.446178775334523</v>
      </c>
      <c r="AC207" s="180">
        <f t="shared" si="144"/>
        <v>35.446178775334523</v>
      </c>
      <c r="AD207" s="180">
        <f t="shared" si="145"/>
        <v>35.446178775334523</v>
      </c>
      <c r="AE207" s="180">
        <f t="shared" si="146"/>
        <v>35.446178775334523</v>
      </c>
      <c r="AF207" s="180">
        <f t="shared" si="147"/>
        <v>35.446178775334523</v>
      </c>
      <c r="AG207" s="180">
        <f t="shared" si="148"/>
        <v>35.446178775334523</v>
      </c>
      <c r="AH207" s="180">
        <f t="shared" si="149"/>
        <v>35.446178775334523</v>
      </c>
      <c r="AI207" s="180">
        <f t="shared" si="150"/>
        <v>35.446178775334523</v>
      </c>
      <c r="AJ207" s="180">
        <f t="shared" si="151"/>
        <v>35.446178775334523</v>
      </c>
      <c r="AK207" s="180">
        <f t="shared" si="152"/>
        <v>35.446178775334523</v>
      </c>
      <c r="AL207" s="180">
        <f t="shared" si="153"/>
        <v>35.446178775334523</v>
      </c>
      <c r="AM207" s="180">
        <f t="shared" si="154"/>
        <v>35.446178775334523</v>
      </c>
      <c r="AN207" s="79"/>
      <c r="AO207" s="79"/>
      <c r="AP207" s="79"/>
      <c r="AQ207" s="79">
        <v>2</v>
      </c>
      <c r="AR207" s="79"/>
      <c r="AS207" s="79"/>
      <c r="AT207" s="79"/>
      <c r="AU207" s="79"/>
      <c r="AV207" s="79"/>
      <c r="AW207" s="79"/>
      <c r="AX207" s="79"/>
      <c r="AY207" s="79"/>
      <c r="AZ207" s="75">
        <f t="shared" si="141"/>
        <v>2</v>
      </c>
      <c r="BA207" s="77">
        <f t="shared" si="142"/>
        <v>0.16666666666666666</v>
      </c>
      <c r="BB207" s="47"/>
      <c r="BC207" s="78">
        <f t="shared" si="155"/>
        <v>0</v>
      </c>
      <c r="BD207" s="78">
        <f t="shared" si="156"/>
        <v>0</v>
      </c>
      <c r="BE207" s="78">
        <f t="shared" si="157"/>
        <v>0</v>
      </c>
      <c r="BF207" s="78">
        <f t="shared" si="158"/>
        <v>70.892357550669047</v>
      </c>
      <c r="BG207" s="78">
        <f t="shared" si="159"/>
        <v>0</v>
      </c>
      <c r="BH207" s="78">
        <f t="shared" si="160"/>
        <v>0</v>
      </c>
      <c r="BI207" s="78">
        <f t="shared" si="161"/>
        <v>0</v>
      </c>
      <c r="BJ207" s="78">
        <f t="shared" si="162"/>
        <v>0</v>
      </c>
      <c r="BK207" s="78">
        <f t="shared" si="163"/>
        <v>0</v>
      </c>
      <c r="BL207" s="78">
        <f t="shared" si="164"/>
        <v>0</v>
      </c>
      <c r="BM207" s="78">
        <f t="shared" si="165"/>
        <v>0</v>
      </c>
      <c r="BN207" s="78">
        <f t="shared" si="166"/>
        <v>0</v>
      </c>
      <c r="BO207" s="78">
        <f t="shared" si="167"/>
        <v>70.892357550669047</v>
      </c>
      <c r="BP207" s="78">
        <f t="shared" si="168"/>
        <v>5.9076964625557542</v>
      </c>
    </row>
    <row r="208" spans="1:68" s="918" customFormat="1">
      <c r="A208" s="79" t="s">
        <v>7127</v>
      </c>
      <c r="B208" s="74"/>
      <c r="C208" s="79" t="s">
        <v>9531</v>
      </c>
      <c r="D208" s="75" t="str">
        <f>INDEX('PRICE LIST'!$D:$D,MATCH(INSIDENTAL!C208,'PRICE LIST'!$E:$E,0))</f>
        <v>PERJALANAN DINAS</v>
      </c>
      <c r="E208" s="919" t="str">
        <f>IFERROR(VLOOKUP(C208,'PRICE LIST'!E:M,2,0),0)</f>
        <v>TIKET PERJALANAN DINAS LUAR NEGERI (JEPANG)  (TRAVELLING/MEETING) GOL IV</v>
      </c>
      <c r="F208" s="187" t="s">
        <v>16372</v>
      </c>
      <c r="G208" s="79" t="s">
        <v>109</v>
      </c>
      <c r="H208" s="919" t="str">
        <f>IFERROR(IF(G208="FOH",VLOOKUP(C208,'PRICE LIST'!E:Z,20,0),IF(G208="OPEX",VLOOKUP(C208,'PRICE LIST'!E:Z,21,0),0)),0)</f>
        <v>FIX NON PPN</v>
      </c>
      <c r="I208" s="919" t="str">
        <f>IFERROR(IF(G208="FOH",VLOOKUP(H208,'PRICE LIST'!X:Z,3,0),IF(G208="OPEX",VLOOKUP(H208,'PRICE LIST'!Y:Z,2,0),0)),0)</f>
        <v>B</v>
      </c>
      <c r="J208" s="79" t="s">
        <v>34</v>
      </c>
      <c r="K208" s="79" t="s">
        <v>183</v>
      </c>
      <c r="L208" s="75" t="str">
        <f>IFERROR(VLOOKUP(K208,BS:BV,3,0),0)</f>
        <v>ALL</v>
      </c>
      <c r="M208" s="75" t="str">
        <f>IFERROR(VLOOKUP(K208,BS:BV,4,0),0)</f>
        <v>ALL</v>
      </c>
      <c r="N208" s="75" t="str">
        <f>IFERROR(VLOOKUP(C208,'PRICE LIST'!E:M,3,0),0)</f>
        <v>PEOPLE</v>
      </c>
      <c r="O208" s="75" t="str">
        <f>IFERROR(VLOOKUP(C208,'PRICE LIST'!E:M,5,0),0)</f>
        <v>IDR</v>
      </c>
      <c r="P208" s="927">
        <f>IFERROR(VLOOKUP(C208,'PRICE LIST'!E:Z,8,0),0)</f>
        <v>25000000</v>
      </c>
      <c r="Q208" s="75">
        <f>IFERROR(VLOOKUP(C208,'PRICE LIST'!E:Z,9,0),0)</f>
        <v>25000000</v>
      </c>
      <c r="R208" s="75">
        <f>IFERROR(VLOOKUP(C208,'PRICE LIST'!E:Z,10,0),0)</f>
        <v>25000000</v>
      </c>
      <c r="S208" s="75">
        <f>IFERROR(VLOOKUP(C208,'PRICE LIST'!E:Z,11,0),0)</f>
        <v>25000000</v>
      </c>
      <c r="T208" s="75">
        <f>IFERROR(VLOOKUP(C208,'PRICE LIST'!E:Z,12,0),0)</f>
        <v>25000000</v>
      </c>
      <c r="U208" s="75">
        <f>IFERROR(VLOOKUP(C208,'PRICE LIST'!E:Z,13,0),0)</f>
        <v>25000000</v>
      </c>
      <c r="V208" s="75">
        <f>IFERROR(VLOOKUP(C208,'PRICE LIST'!E:Z,14,0),0)</f>
        <v>25000000</v>
      </c>
      <c r="W208" s="75">
        <f>IFERROR(VLOOKUP(C208,'PRICE LIST'!E:Z,15,0),0)</f>
        <v>25000000</v>
      </c>
      <c r="X208" s="75">
        <f>IFERROR(VLOOKUP(C208,'PRICE LIST'!E:Z,16,0),0)</f>
        <v>25000000</v>
      </c>
      <c r="Y208" s="75">
        <f>IFERROR(VLOOKUP(C208,'PRICE LIST'!E:Z,17,0),0)</f>
        <v>25000000</v>
      </c>
      <c r="Z208" s="75">
        <f>IFERROR(VLOOKUP(C208,'PRICE LIST'!E:Z,18,0),0)</f>
        <v>25000000</v>
      </c>
      <c r="AA208" s="75">
        <f>IFERROR(VLOOKUP(C208,'PRICE LIST'!E:Z,19,0),0)</f>
        <v>25000000</v>
      </c>
      <c r="AB208" s="180">
        <f t="shared" si="143"/>
        <v>1582.4186953274341</v>
      </c>
      <c r="AC208" s="180">
        <f t="shared" si="144"/>
        <v>1582.4186953274341</v>
      </c>
      <c r="AD208" s="180">
        <f t="shared" si="145"/>
        <v>1582.4186953274341</v>
      </c>
      <c r="AE208" s="180">
        <f t="shared" si="146"/>
        <v>1582.4186953274341</v>
      </c>
      <c r="AF208" s="180">
        <f t="shared" si="147"/>
        <v>1582.4186953274341</v>
      </c>
      <c r="AG208" s="180">
        <f t="shared" si="148"/>
        <v>1582.4186953274341</v>
      </c>
      <c r="AH208" s="180">
        <f t="shared" si="149"/>
        <v>1582.4186953274341</v>
      </c>
      <c r="AI208" s="180">
        <f t="shared" si="150"/>
        <v>1582.4186953274341</v>
      </c>
      <c r="AJ208" s="180">
        <f t="shared" si="151"/>
        <v>1582.4186953274341</v>
      </c>
      <c r="AK208" s="180">
        <f t="shared" si="152"/>
        <v>1582.4186953274341</v>
      </c>
      <c r="AL208" s="180">
        <f t="shared" si="153"/>
        <v>1582.4186953274341</v>
      </c>
      <c r="AM208" s="180">
        <f t="shared" si="154"/>
        <v>1582.4186953274341</v>
      </c>
      <c r="AN208" s="79"/>
      <c r="AO208" s="79"/>
      <c r="AP208" s="79"/>
      <c r="AQ208" s="79"/>
      <c r="AR208" s="79">
        <v>2</v>
      </c>
      <c r="AS208" s="79"/>
      <c r="AT208" s="79"/>
      <c r="AU208" s="79"/>
      <c r="AV208" s="79"/>
      <c r="AW208" s="79"/>
      <c r="AX208" s="79"/>
      <c r="AY208" s="79"/>
      <c r="AZ208" s="75">
        <f t="shared" si="141"/>
        <v>2</v>
      </c>
      <c r="BA208" s="77">
        <f t="shared" si="142"/>
        <v>0.16666666666666666</v>
      </c>
      <c r="BB208" s="47"/>
      <c r="BC208" s="78">
        <f t="shared" si="155"/>
        <v>0</v>
      </c>
      <c r="BD208" s="78">
        <f t="shared" si="156"/>
        <v>0</v>
      </c>
      <c r="BE208" s="78">
        <f t="shared" si="157"/>
        <v>0</v>
      </c>
      <c r="BF208" s="78">
        <f t="shared" si="158"/>
        <v>0</v>
      </c>
      <c r="BG208" s="78">
        <f t="shared" si="159"/>
        <v>3164.8373906548682</v>
      </c>
      <c r="BH208" s="78">
        <f t="shared" si="160"/>
        <v>0</v>
      </c>
      <c r="BI208" s="78">
        <f t="shared" si="161"/>
        <v>0</v>
      </c>
      <c r="BJ208" s="78">
        <f t="shared" si="162"/>
        <v>0</v>
      </c>
      <c r="BK208" s="78">
        <f t="shared" si="163"/>
        <v>0</v>
      </c>
      <c r="BL208" s="78">
        <f t="shared" si="164"/>
        <v>0</v>
      </c>
      <c r="BM208" s="78">
        <f t="shared" si="165"/>
        <v>0</v>
      </c>
      <c r="BN208" s="78">
        <f t="shared" si="166"/>
        <v>0</v>
      </c>
      <c r="BO208" s="78">
        <f t="shared" si="167"/>
        <v>3164.8373906548682</v>
      </c>
      <c r="BP208" s="78">
        <f t="shared" si="168"/>
        <v>263.73644922123901</v>
      </c>
    </row>
    <row r="209" spans="1:68" s="918" customFormat="1">
      <c r="A209" s="79" t="s">
        <v>7127</v>
      </c>
      <c r="B209" s="74"/>
      <c r="C209" s="79" t="s">
        <v>2097</v>
      </c>
      <c r="D209" s="75" t="str">
        <f>INDEX('PRICE LIST'!$D:$D,MATCH(INSIDENTAL!C209,'PRICE LIST'!$E:$E,0))</f>
        <v>PERJALANAN DINAS</v>
      </c>
      <c r="E209" s="919" t="str">
        <f>IFERROR(VLOOKUP(C209,'PRICE LIST'!E:M,2,0),0)</f>
        <v>UANG SAKU + MAKAN LUAR NEGERI (JEPANG) (TRAINING) GOL  IV</v>
      </c>
      <c r="F209" s="187" t="s">
        <v>16372</v>
      </c>
      <c r="G209" s="79" t="s">
        <v>109</v>
      </c>
      <c r="H209" s="919" t="str">
        <f>IFERROR(IF(G209="FOH",VLOOKUP(C209,'PRICE LIST'!E:Z,20,0),IF(G209="OPEX",VLOOKUP(C209,'PRICE LIST'!E:Z,21,0),0)),0)</f>
        <v>FIX NON PPN</v>
      </c>
      <c r="I209" s="919" t="str">
        <f>IFERROR(IF(G209="FOH",VLOOKUP(H209,'PRICE LIST'!X:Z,3,0),IF(G209="OPEX",VLOOKUP(H209,'PRICE LIST'!Y:Z,2,0),0)),0)</f>
        <v>B</v>
      </c>
      <c r="J209" s="79" t="s">
        <v>34</v>
      </c>
      <c r="K209" s="79" t="s">
        <v>183</v>
      </c>
      <c r="L209" s="75" t="str">
        <f>IFERROR(VLOOKUP(K209,BS:BV,3,0),0)</f>
        <v>ALL</v>
      </c>
      <c r="M209" s="75" t="str">
        <f>IFERROR(VLOOKUP(K209,BS:BV,4,0),0)</f>
        <v>ALL</v>
      </c>
      <c r="N209" s="75" t="str">
        <f>IFERROR(VLOOKUP(C209,'PRICE LIST'!E:M,3,0),0)</f>
        <v>DAY</v>
      </c>
      <c r="O209" s="75" t="str">
        <f>IFERROR(VLOOKUP(C209,'PRICE LIST'!E:M,5,0),0)</f>
        <v>JPY</v>
      </c>
      <c r="P209" s="927">
        <f>IFERROR(VLOOKUP(C209,'PRICE LIST'!E:Z,8,0),0)</f>
        <v>5700</v>
      </c>
      <c r="Q209" s="75">
        <f>IFERROR(VLOOKUP(C209,'PRICE LIST'!E:Z,9,0),0)</f>
        <v>5700</v>
      </c>
      <c r="R209" s="75">
        <f>IFERROR(VLOOKUP(C209,'PRICE LIST'!E:Z,10,0),0)</f>
        <v>5700</v>
      </c>
      <c r="S209" s="75">
        <f>IFERROR(VLOOKUP(C209,'PRICE LIST'!E:Z,11,0),0)</f>
        <v>5700</v>
      </c>
      <c r="T209" s="75">
        <f>IFERROR(VLOOKUP(C209,'PRICE LIST'!E:Z,12,0),0)</f>
        <v>5700</v>
      </c>
      <c r="U209" s="75">
        <f>IFERROR(VLOOKUP(C209,'PRICE LIST'!E:Z,13,0),0)</f>
        <v>5700</v>
      </c>
      <c r="V209" s="75">
        <f>IFERROR(VLOOKUP(C209,'PRICE LIST'!E:Z,14,0),0)</f>
        <v>5700</v>
      </c>
      <c r="W209" s="75">
        <f>IFERROR(VLOOKUP(C209,'PRICE LIST'!E:Z,15,0),0)</f>
        <v>5700</v>
      </c>
      <c r="X209" s="75">
        <f>IFERROR(VLOOKUP(C209,'PRICE LIST'!E:Z,16,0),0)</f>
        <v>5700</v>
      </c>
      <c r="Y209" s="75">
        <f>IFERROR(VLOOKUP(C209,'PRICE LIST'!E:Z,17,0),0)</f>
        <v>5700</v>
      </c>
      <c r="Z209" s="75">
        <f>IFERROR(VLOOKUP(C209,'PRICE LIST'!E:Z,18,0),0)</f>
        <v>5700</v>
      </c>
      <c r="AA209" s="75">
        <f>IFERROR(VLOOKUP(C209,'PRICE LIST'!E:Z,19,0),0)</f>
        <v>5700</v>
      </c>
      <c r="AB209" s="180">
        <f t="shared" si="143"/>
        <v>37.748344370860927</v>
      </c>
      <c r="AC209" s="180">
        <f t="shared" si="144"/>
        <v>37.748344370860927</v>
      </c>
      <c r="AD209" s="180">
        <f t="shared" si="145"/>
        <v>37.748344370860927</v>
      </c>
      <c r="AE209" s="180">
        <f t="shared" si="146"/>
        <v>37.748344370860927</v>
      </c>
      <c r="AF209" s="180">
        <f t="shared" si="147"/>
        <v>37.748344370860927</v>
      </c>
      <c r="AG209" s="180">
        <f t="shared" si="148"/>
        <v>37.748344370860927</v>
      </c>
      <c r="AH209" s="180">
        <f t="shared" si="149"/>
        <v>37.748344370860927</v>
      </c>
      <c r="AI209" s="180">
        <f t="shared" si="150"/>
        <v>37.748344370860927</v>
      </c>
      <c r="AJ209" s="180">
        <f t="shared" si="151"/>
        <v>37.748344370860927</v>
      </c>
      <c r="AK209" s="180">
        <f t="shared" si="152"/>
        <v>37.748344370860927</v>
      </c>
      <c r="AL209" s="180">
        <f t="shared" si="153"/>
        <v>37.748344370860927</v>
      </c>
      <c r="AM209" s="180">
        <f t="shared" si="154"/>
        <v>37.748344370860927</v>
      </c>
      <c r="AN209" s="79"/>
      <c r="AO209" s="79"/>
      <c r="AP209" s="79"/>
      <c r="AQ209" s="79"/>
      <c r="AR209" s="79">
        <v>40</v>
      </c>
      <c r="AS209" s="79"/>
      <c r="AT209" s="79"/>
      <c r="AU209" s="79"/>
      <c r="AV209" s="79"/>
      <c r="AW209" s="79"/>
      <c r="AX209" s="79"/>
      <c r="AY209" s="79"/>
      <c r="AZ209" s="75">
        <f t="shared" si="141"/>
        <v>40</v>
      </c>
      <c r="BA209" s="77">
        <f t="shared" si="142"/>
        <v>3.3333333333333335</v>
      </c>
      <c r="BB209" s="47"/>
      <c r="BC209" s="78">
        <f t="shared" si="155"/>
        <v>0</v>
      </c>
      <c r="BD209" s="78">
        <f t="shared" si="156"/>
        <v>0</v>
      </c>
      <c r="BE209" s="78">
        <f t="shared" si="157"/>
        <v>0</v>
      </c>
      <c r="BF209" s="78">
        <f t="shared" si="158"/>
        <v>0</v>
      </c>
      <c r="BG209" s="78">
        <f t="shared" si="159"/>
        <v>1509.9337748344371</v>
      </c>
      <c r="BH209" s="78">
        <f t="shared" si="160"/>
        <v>0</v>
      </c>
      <c r="BI209" s="78">
        <f t="shared" si="161"/>
        <v>0</v>
      </c>
      <c r="BJ209" s="78">
        <f t="shared" si="162"/>
        <v>0</v>
      </c>
      <c r="BK209" s="78">
        <f t="shared" si="163"/>
        <v>0</v>
      </c>
      <c r="BL209" s="78">
        <f t="shared" si="164"/>
        <v>0</v>
      </c>
      <c r="BM209" s="78">
        <f t="shared" si="165"/>
        <v>0</v>
      </c>
      <c r="BN209" s="78">
        <f t="shared" si="166"/>
        <v>0</v>
      </c>
      <c r="BO209" s="78">
        <f t="shared" si="167"/>
        <v>1509.9337748344371</v>
      </c>
      <c r="BP209" s="78">
        <f t="shared" si="168"/>
        <v>125.82781456953643</v>
      </c>
    </row>
    <row r="210" spans="1:68" s="918" customFormat="1">
      <c r="A210" s="79" t="s">
        <v>7127</v>
      </c>
      <c r="B210" s="74"/>
      <c r="C210" s="79" t="s">
        <v>2067</v>
      </c>
      <c r="D210" s="75" t="str">
        <f>INDEX('PRICE LIST'!$D:$D,MATCH(INSIDENTAL!C210,'PRICE LIST'!$E:$E,0))</f>
        <v>PERJALANAN DINAS</v>
      </c>
      <c r="E210" s="919" t="str">
        <f>IFERROR(VLOOKUP(C210,'PRICE LIST'!E:M,2,0),0)</f>
        <v>UANG CADANGAN LUAR NEGERI (JEPANG) (TRAVELLING/MEETING)</v>
      </c>
      <c r="F210" s="187" t="s">
        <v>16372</v>
      </c>
      <c r="G210" s="79" t="s">
        <v>109</v>
      </c>
      <c r="H210" s="919" t="str">
        <f>IFERROR(IF(G210="FOH",VLOOKUP(C210,'PRICE LIST'!E:Z,20,0),IF(G210="OPEX",VLOOKUP(C210,'PRICE LIST'!E:Z,21,0),0)),0)</f>
        <v>FIX NON PPN</v>
      </c>
      <c r="I210" s="919" t="str">
        <f>IFERROR(IF(G210="FOH",VLOOKUP(H210,'PRICE LIST'!X:Z,3,0),IF(G210="OPEX",VLOOKUP(H210,'PRICE LIST'!Y:Z,2,0),0)),0)</f>
        <v>B</v>
      </c>
      <c r="J210" s="79" t="s">
        <v>34</v>
      </c>
      <c r="K210" s="79" t="s">
        <v>183</v>
      </c>
      <c r="L210" s="75" t="str">
        <f>IFERROR(VLOOKUP(K210,BS:BV,3,0),0)</f>
        <v>ALL</v>
      </c>
      <c r="M210" s="75" t="str">
        <f>IFERROR(VLOOKUP(K210,BS:BV,4,0),0)</f>
        <v>ALL</v>
      </c>
      <c r="N210" s="75" t="str">
        <f>IFERROR(VLOOKUP(C210,'PRICE LIST'!E:M,3,0),0)</f>
        <v>PEOPLE</v>
      </c>
      <c r="O210" s="75" t="str">
        <f>IFERROR(VLOOKUP(C210,'PRICE LIST'!E:M,5,0),0)</f>
        <v>JPY</v>
      </c>
      <c r="P210" s="927">
        <f>IFERROR(VLOOKUP(C210,'PRICE LIST'!E:Z,8,0),0)</f>
        <v>5961.44</v>
      </c>
      <c r="Q210" s="75">
        <f>IFERROR(VLOOKUP(C210,'PRICE LIST'!E:Z,9,0),0)</f>
        <v>5961.44</v>
      </c>
      <c r="R210" s="75">
        <f>IFERROR(VLOOKUP(C210,'PRICE LIST'!E:Z,10,0),0)</f>
        <v>5961.44</v>
      </c>
      <c r="S210" s="75">
        <f>IFERROR(VLOOKUP(C210,'PRICE LIST'!E:Z,11,0),0)</f>
        <v>5961.44</v>
      </c>
      <c r="T210" s="75">
        <f>IFERROR(VLOOKUP(C210,'PRICE LIST'!E:Z,12,0),0)</f>
        <v>5961.44</v>
      </c>
      <c r="U210" s="75">
        <f>IFERROR(VLOOKUP(C210,'PRICE LIST'!E:Z,13,0),0)</f>
        <v>5961.44</v>
      </c>
      <c r="V210" s="75">
        <f>IFERROR(VLOOKUP(C210,'PRICE LIST'!E:Z,14,0),0)</f>
        <v>5961.44</v>
      </c>
      <c r="W210" s="75">
        <f>IFERROR(VLOOKUP(C210,'PRICE LIST'!E:Z,15,0),0)</f>
        <v>5961.44</v>
      </c>
      <c r="X210" s="75">
        <f>IFERROR(VLOOKUP(C210,'PRICE LIST'!E:Z,16,0),0)</f>
        <v>5961.44</v>
      </c>
      <c r="Y210" s="75">
        <f>IFERROR(VLOOKUP(C210,'PRICE LIST'!E:Z,17,0),0)</f>
        <v>5961.44</v>
      </c>
      <c r="Z210" s="75">
        <f>IFERROR(VLOOKUP(C210,'PRICE LIST'!E:Z,18,0),0)</f>
        <v>5961.44</v>
      </c>
      <c r="AA210" s="75">
        <f>IFERROR(VLOOKUP(C210,'PRICE LIST'!E:Z,19,0),0)</f>
        <v>5961.44</v>
      </c>
      <c r="AB210" s="180">
        <f t="shared" si="143"/>
        <v>39.479735099337745</v>
      </c>
      <c r="AC210" s="180">
        <f t="shared" si="144"/>
        <v>39.479735099337745</v>
      </c>
      <c r="AD210" s="180">
        <f t="shared" si="145"/>
        <v>39.479735099337745</v>
      </c>
      <c r="AE210" s="180">
        <f t="shared" si="146"/>
        <v>39.479735099337745</v>
      </c>
      <c r="AF210" s="180">
        <f t="shared" si="147"/>
        <v>39.479735099337745</v>
      </c>
      <c r="AG210" s="180">
        <f t="shared" si="148"/>
        <v>39.479735099337745</v>
      </c>
      <c r="AH210" s="180">
        <f t="shared" si="149"/>
        <v>39.479735099337745</v>
      </c>
      <c r="AI210" s="180">
        <f t="shared" si="150"/>
        <v>39.479735099337745</v>
      </c>
      <c r="AJ210" s="180">
        <f t="shared" si="151"/>
        <v>39.479735099337745</v>
      </c>
      <c r="AK210" s="180">
        <f t="shared" si="152"/>
        <v>39.479735099337745</v>
      </c>
      <c r="AL210" s="180">
        <f t="shared" si="153"/>
        <v>39.479735099337745</v>
      </c>
      <c r="AM210" s="180">
        <f t="shared" si="154"/>
        <v>39.479735099337745</v>
      </c>
      <c r="AN210" s="79"/>
      <c r="AO210" s="79"/>
      <c r="AP210" s="79"/>
      <c r="AQ210" s="79"/>
      <c r="AR210" s="79">
        <v>2</v>
      </c>
      <c r="AS210" s="79"/>
      <c r="AT210" s="79"/>
      <c r="AU210" s="79"/>
      <c r="AV210" s="79"/>
      <c r="AW210" s="79"/>
      <c r="AX210" s="79"/>
      <c r="AY210" s="79"/>
      <c r="AZ210" s="75">
        <f t="shared" si="141"/>
        <v>2</v>
      </c>
      <c r="BA210" s="77">
        <f t="shared" si="142"/>
        <v>0.16666666666666666</v>
      </c>
      <c r="BB210" s="47"/>
      <c r="BC210" s="78">
        <f t="shared" si="155"/>
        <v>0</v>
      </c>
      <c r="BD210" s="78">
        <f t="shared" si="156"/>
        <v>0</v>
      </c>
      <c r="BE210" s="78">
        <f t="shared" si="157"/>
        <v>0</v>
      </c>
      <c r="BF210" s="78">
        <f t="shared" si="158"/>
        <v>0</v>
      </c>
      <c r="BG210" s="78">
        <f t="shared" si="159"/>
        <v>78.95947019867549</v>
      </c>
      <c r="BH210" s="78">
        <f t="shared" si="160"/>
        <v>0</v>
      </c>
      <c r="BI210" s="78">
        <f t="shared" si="161"/>
        <v>0</v>
      </c>
      <c r="BJ210" s="78">
        <f t="shared" si="162"/>
        <v>0</v>
      </c>
      <c r="BK210" s="78">
        <f t="shared" si="163"/>
        <v>0</v>
      </c>
      <c r="BL210" s="78">
        <f t="shared" si="164"/>
        <v>0</v>
      </c>
      <c r="BM210" s="78">
        <f t="shared" si="165"/>
        <v>0</v>
      </c>
      <c r="BN210" s="78">
        <f t="shared" si="166"/>
        <v>0</v>
      </c>
      <c r="BO210" s="78">
        <f t="shared" si="167"/>
        <v>78.95947019867549</v>
      </c>
      <c r="BP210" s="78">
        <f t="shared" si="168"/>
        <v>6.5799558498896245</v>
      </c>
    </row>
    <row r="211" spans="1:68" s="918" customFormat="1">
      <c r="A211" s="79" t="s">
        <v>7127</v>
      </c>
      <c r="B211" s="74"/>
      <c r="C211" s="79" t="s">
        <v>3938</v>
      </c>
      <c r="D211" s="75" t="str">
        <f>INDEX('PRICE LIST'!$D:$D,MATCH(INSIDENTAL!C211,'PRICE LIST'!$E:$E,0))</f>
        <v>PERJALANAN DINAS</v>
      </c>
      <c r="E211" s="919" t="str">
        <f>IFERROR(VLOOKUP(C211,'PRICE LIST'!E:M,2,0),0)</f>
        <v>TUNJANGAN MUSIM DINGIN (1-5 HARI) (TRAVELLING/MEETING)</v>
      </c>
      <c r="F211" s="187" t="s">
        <v>16372</v>
      </c>
      <c r="G211" s="79" t="s">
        <v>109</v>
      </c>
      <c r="H211" s="919" t="str">
        <f>IFERROR(IF(G211="FOH",VLOOKUP(C211,'PRICE LIST'!E:Z,20,0),IF(G211="OPEX",VLOOKUP(C211,'PRICE LIST'!E:Z,21,0),0)),0)</f>
        <v>FIX NON PPN</v>
      </c>
      <c r="I211" s="919" t="str">
        <f>IFERROR(IF(G211="FOH",VLOOKUP(H211,'PRICE LIST'!X:Z,3,0),IF(G211="OPEX",VLOOKUP(H211,'PRICE LIST'!Y:Z,2,0),0)),0)</f>
        <v>B</v>
      </c>
      <c r="J211" s="79" t="s">
        <v>34</v>
      </c>
      <c r="K211" s="79" t="s">
        <v>183</v>
      </c>
      <c r="L211" s="75" t="str">
        <f>IFERROR(VLOOKUP(K211,BS:BV,3,0),0)</f>
        <v>ALL</v>
      </c>
      <c r="M211" s="75" t="str">
        <f>IFERROR(VLOOKUP(K211,BS:BV,4,0),0)</f>
        <v>ALL</v>
      </c>
      <c r="N211" s="75" t="str">
        <f>IFERROR(VLOOKUP(C211,'PRICE LIST'!E:M,3,0),0)</f>
        <v>PEOPLE</v>
      </c>
      <c r="O211" s="75" t="str">
        <f>IFERROR(VLOOKUP(C211,'PRICE LIST'!E:M,5,0),0)</f>
        <v>IDR</v>
      </c>
      <c r="P211" s="927">
        <f>IFERROR(VLOOKUP(C211,'PRICE LIST'!E:Z,8,0),0)</f>
        <v>250000</v>
      </c>
      <c r="Q211" s="75">
        <f>IFERROR(VLOOKUP(C211,'PRICE LIST'!E:Z,9,0),0)</f>
        <v>250000</v>
      </c>
      <c r="R211" s="75">
        <f>IFERROR(VLOOKUP(C211,'PRICE LIST'!E:Z,10,0),0)</f>
        <v>250000</v>
      </c>
      <c r="S211" s="75">
        <f>IFERROR(VLOOKUP(C211,'PRICE LIST'!E:Z,11,0),0)</f>
        <v>250000</v>
      </c>
      <c r="T211" s="75">
        <f>IFERROR(VLOOKUP(C211,'PRICE LIST'!E:Z,12,0),0)</f>
        <v>250000</v>
      </c>
      <c r="U211" s="75">
        <f>IFERROR(VLOOKUP(C211,'PRICE LIST'!E:Z,13,0),0)</f>
        <v>250000</v>
      </c>
      <c r="V211" s="75">
        <f>IFERROR(VLOOKUP(C211,'PRICE LIST'!E:Z,14,0),0)</f>
        <v>250000</v>
      </c>
      <c r="W211" s="75">
        <f>IFERROR(VLOOKUP(C211,'PRICE LIST'!E:Z,15,0),0)</f>
        <v>250000</v>
      </c>
      <c r="X211" s="75">
        <f>IFERROR(VLOOKUP(C211,'PRICE LIST'!E:Z,16,0),0)</f>
        <v>250000</v>
      </c>
      <c r="Y211" s="75">
        <f>IFERROR(VLOOKUP(C211,'PRICE LIST'!E:Z,17,0),0)</f>
        <v>250000</v>
      </c>
      <c r="Z211" s="75">
        <f>IFERROR(VLOOKUP(C211,'PRICE LIST'!E:Z,18,0),0)</f>
        <v>250000</v>
      </c>
      <c r="AA211" s="75">
        <f>IFERROR(VLOOKUP(C211,'PRICE LIST'!E:Z,19,0),0)</f>
        <v>250000</v>
      </c>
      <c r="AB211" s="180">
        <f t="shared" si="143"/>
        <v>15.82418695327434</v>
      </c>
      <c r="AC211" s="180">
        <f t="shared" si="144"/>
        <v>15.82418695327434</v>
      </c>
      <c r="AD211" s="180">
        <f t="shared" si="145"/>
        <v>15.82418695327434</v>
      </c>
      <c r="AE211" s="180">
        <f t="shared" si="146"/>
        <v>15.82418695327434</v>
      </c>
      <c r="AF211" s="180">
        <f t="shared" si="147"/>
        <v>15.82418695327434</v>
      </c>
      <c r="AG211" s="180">
        <f t="shared" si="148"/>
        <v>15.82418695327434</v>
      </c>
      <c r="AH211" s="180">
        <f t="shared" si="149"/>
        <v>15.82418695327434</v>
      </c>
      <c r="AI211" s="180">
        <f t="shared" si="150"/>
        <v>15.82418695327434</v>
      </c>
      <c r="AJ211" s="180">
        <f t="shared" si="151"/>
        <v>15.82418695327434</v>
      </c>
      <c r="AK211" s="180">
        <f t="shared" si="152"/>
        <v>15.82418695327434</v>
      </c>
      <c r="AL211" s="180">
        <f t="shared" si="153"/>
        <v>15.82418695327434</v>
      </c>
      <c r="AM211" s="180">
        <f t="shared" si="154"/>
        <v>15.82418695327434</v>
      </c>
      <c r="AN211" s="79"/>
      <c r="AO211" s="79"/>
      <c r="AP211" s="79"/>
      <c r="AQ211" s="79"/>
      <c r="AR211" s="79">
        <v>2</v>
      </c>
      <c r="AS211" s="79"/>
      <c r="AT211" s="79"/>
      <c r="AU211" s="79"/>
      <c r="AV211" s="79"/>
      <c r="AW211" s="79"/>
      <c r="AX211" s="79"/>
      <c r="AY211" s="79"/>
      <c r="AZ211" s="75">
        <f t="shared" si="141"/>
        <v>2</v>
      </c>
      <c r="BA211" s="77">
        <f t="shared" si="142"/>
        <v>0.16666666666666666</v>
      </c>
      <c r="BB211" s="47"/>
      <c r="BC211" s="78">
        <f t="shared" si="155"/>
        <v>0</v>
      </c>
      <c r="BD211" s="78">
        <f t="shared" si="156"/>
        <v>0</v>
      </c>
      <c r="BE211" s="78">
        <f t="shared" si="157"/>
        <v>0</v>
      </c>
      <c r="BF211" s="78">
        <f t="shared" si="158"/>
        <v>0</v>
      </c>
      <c r="BG211" s="78">
        <f t="shared" si="159"/>
        <v>31.648373906548681</v>
      </c>
      <c r="BH211" s="78">
        <f t="shared" si="160"/>
        <v>0</v>
      </c>
      <c r="BI211" s="78">
        <f t="shared" si="161"/>
        <v>0</v>
      </c>
      <c r="BJ211" s="78">
        <f t="shared" si="162"/>
        <v>0</v>
      </c>
      <c r="BK211" s="78">
        <f t="shared" si="163"/>
        <v>0</v>
      </c>
      <c r="BL211" s="78">
        <f t="shared" si="164"/>
        <v>0</v>
      </c>
      <c r="BM211" s="78">
        <f t="shared" si="165"/>
        <v>0</v>
      </c>
      <c r="BN211" s="78">
        <f t="shared" si="166"/>
        <v>0</v>
      </c>
      <c r="BO211" s="78">
        <f t="shared" si="167"/>
        <v>31.648373906548681</v>
      </c>
      <c r="BP211" s="78">
        <f t="shared" si="168"/>
        <v>2.6373644922123902</v>
      </c>
    </row>
    <row r="212" spans="1:68" s="918" customFormat="1">
      <c r="A212" s="79" t="s">
        <v>7127</v>
      </c>
      <c r="B212" s="74"/>
      <c r="C212" s="79" t="s">
        <v>16373</v>
      </c>
      <c r="D212" s="75" t="str">
        <f>INDEX('PRICE LIST'!$D:$D,MATCH(INSIDENTAL!C212,'PRICE LIST'!$E:$E,0))</f>
        <v>PLATE</v>
      </c>
      <c r="E212" s="919" t="str">
        <f>IFERROR(VLOOKUP(C212,'PRICE LIST'!E:M,2,0),0)</f>
        <v>PLATE BASE ROD S 71725632TYPE</v>
      </c>
      <c r="F212" s="187" t="s">
        <v>16391</v>
      </c>
      <c r="G212" s="79" t="s">
        <v>109</v>
      </c>
      <c r="H212" s="919">
        <f>IFERROR(IF(G212="FOH",VLOOKUP(C212,'PRICE LIST'!E:Z,20,0),IF(G212="OPEX",VLOOKUP(C212,'PRICE LIST'!E:Z,21,0),0)),0)</f>
        <v>0</v>
      </c>
      <c r="I212" s="919">
        <f>IFERROR(IF(G212="FOH",VLOOKUP(H212,'PRICE LIST'!X:Z,3,0),IF(G212="OPEX",VLOOKUP(H212,'PRICE LIST'!Y:Z,2,0),0)),0)</f>
        <v>0</v>
      </c>
      <c r="J212" s="79" t="s">
        <v>34</v>
      </c>
      <c r="K212" s="79" t="s">
        <v>183</v>
      </c>
      <c r="L212" s="75" t="str">
        <f>IFERROR(VLOOKUP(K212,BS:BV,3,0),0)</f>
        <v>ALL</v>
      </c>
      <c r="M212" s="75" t="str">
        <f>IFERROR(VLOOKUP(K212,BS:BV,4,0),0)</f>
        <v>ALL</v>
      </c>
      <c r="N212" s="75" t="str">
        <f>IFERROR(VLOOKUP(C212,'PRICE LIST'!E:M,3,0),0)</f>
        <v>PCS</v>
      </c>
      <c r="O212" s="75" t="str">
        <f>IFERROR(VLOOKUP(C212,'PRICE LIST'!E:M,5,0),0)</f>
        <v>USD</v>
      </c>
      <c r="P212" s="927">
        <f>IFERROR(VLOOKUP(C212,'PRICE LIST'!E:Z,8,0),0)</f>
        <v>54.32</v>
      </c>
      <c r="Q212" s="75">
        <f>IFERROR(VLOOKUP(C212,'PRICE LIST'!E:Z,9,0),0)</f>
        <v>54.32</v>
      </c>
      <c r="R212" s="75">
        <f>IFERROR(VLOOKUP(C212,'PRICE LIST'!E:Z,10,0),0)</f>
        <v>54.32</v>
      </c>
      <c r="S212" s="75">
        <f>IFERROR(VLOOKUP(C212,'PRICE LIST'!E:Z,11,0),0)</f>
        <v>54.32</v>
      </c>
      <c r="T212" s="75">
        <f>IFERROR(VLOOKUP(C212,'PRICE LIST'!E:Z,12,0),0)</f>
        <v>54.32</v>
      </c>
      <c r="U212" s="75">
        <f>IFERROR(VLOOKUP(C212,'PRICE LIST'!E:Z,13,0),0)</f>
        <v>54.32</v>
      </c>
      <c r="V212" s="75">
        <f>IFERROR(VLOOKUP(C212,'PRICE LIST'!E:Z,14,0),0)</f>
        <v>54.32</v>
      </c>
      <c r="W212" s="75">
        <f>IFERROR(VLOOKUP(C212,'PRICE LIST'!E:Z,15,0),0)</f>
        <v>54.32</v>
      </c>
      <c r="X212" s="75">
        <f>IFERROR(VLOOKUP(C212,'PRICE LIST'!E:Z,16,0),0)</f>
        <v>54.32</v>
      </c>
      <c r="Y212" s="75">
        <f>IFERROR(VLOOKUP(C212,'PRICE LIST'!E:Z,17,0),0)</f>
        <v>54.32</v>
      </c>
      <c r="Z212" s="75">
        <f>IFERROR(VLOOKUP(C212,'PRICE LIST'!E:Z,18,0),0)</f>
        <v>54.32</v>
      </c>
      <c r="AA212" s="75">
        <f>IFERROR(VLOOKUP(C212,'PRICE LIST'!E:Z,19,0),0)</f>
        <v>54.32</v>
      </c>
      <c r="AB212" s="180">
        <f t="shared" ref="AB212:AB227" si="170">IFERROR(P212/VLOOKUP(O212,$N$4:$O$9,2,FALSE),0)</f>
        <v>54.32</v>
      </c>
      <c r="AC212" s="180">
        <f t="shared" ref="AC212:AC227" si="171">IFERROR(Q212/VLOOKUP(O212,$N$4:$O$9,2,FALSE),0)</f>
        <v>54.32</v>
      </c>
      <c r="AD212" s="180">
        <f t="shared" ref="AD212:AD227" si="172">IFERROR(R212/VLOOKUP(O212,$N$4:$O$9,2,FALSE),0)</f>
        <v>54.32</v>
      </c>
      <c r="AE212" s="180">
        <f t="shared" ref="AE212:AE227" si="173">IFERROR(S212/VLOOKUP(O212,$N$4:$O$9,2,FALSE),0)</f>
        <v>54.32</v>
      </c>
      <c r="AF212" s="180">
        <f t="shared" ref="AF212:AF227" si="174">IFERROR(T212/VLOOKUP(O212,$N$4:$O$9,2,FALSE),0)</f>
        <v>54.32</v>
      </c>
      <c r="AG212" s="180">
        <f t="shared" ref="AG212:AG227" si="175">IFERROR(U212/VLOOKUP(O212,$N$4:$O$9,2,FALSE),0)</f>
        <v>54.32</v>
      </c>
      <c r="AH212" s="180">
        <f t="shared" ref="AH212:AH227" si="176">IFERROR(V212/VLOOKUP(O212,$N$4:$O$9,2,FALSE),0)</f>
        <v>54.32</v>
      </c>
      <c r="AI212" s="180">
        <f t="shared" ref="AI212:AI227" si="177">IFERROR(W212/VLOOKUP(O212,$N$4:$O$9,2,FALSE),0)</f>
        <v>54.32</v>
      </c>
      <c r="AJ212" s="180">
        <f t="shared" ref="AJ212:AJ227" si="178">IFERROR(X212/VLOOKUP(O212,$N$4:$O$9,2,FALSE),0)</f>
        <v>54.32</v>
      </c>
      <c r="AK212" s="180">
        <f t="shared" ref="AK212:AK227" si="179">IFERROR(Y212/VLOOKUP(O212,$N$4:$O$9,2,FALSE),0)</f>
        <v>54.32</v>
      </c>
      <c r="AL212" s="180">
        <f t="shared" ref="AL212:AL227" si="180">IFERROR(Z212/VLOOKUP(O212,$N$4:$O$9,2,FALSE),0)</f>
        <v>54.32</v>
      </c>
      <c r="AM212" s="180">
        <f t="shared" ref="AM212:AM227" si="181">IFERROR(AA212/VLOOKUP(O212,$N$4:$O$9,2,FALSE),0)</f>
        <v>54.32</v>
      </c>
      <c r="AN212" s="79"/>
      <c r="AO212" s="79"/>
      <c r="AP212" s="79">
        <v>2</v>
      </c>
      <c r="AQ212" s="79"/>
      <c r="AR212" s="79"/>
      <c r="AS212" s="79"/>
      <c r="AT212" s="79"/>
      <c r="AU212" s="79"/>
      <c r="AV212" s="79"/>
      <c r="AW212" s="79"/>
      <c r="AX212" s="79"/>
      <c r="AY212" s="79"/>
      <c r="AZ212" s="75">
        <f t="shared" si="141"/>
        <v>2</v>
      </c>
      <c r="BA212" s="77">
        <f t="shared" si="142"/>
        <v>0.16666666666666666</v>
      </c>
      <c r="BB212" s="47"/>
      <c r="BC212" s="78">
        <f t="shared" si="155"/>
        <v>0</v>
      </c>
      <c r="BD212" s="78">
        <f t="shared" si="156"/>
        <v>0</v>
      </c>
      <c r="BE212" s="78">
        <f t="shared" si="157"/>
        <v>108.64</v>
      </c>
      <c r="BF212" s="78">
        <f t="shared" si="158"/>
        <v>0</v>
      </c>
      <c r="BG212" s="78">
        <f t="shared" si="159"/>
        <v>0</v>
      </c>
      <c r="BH212" s="78">
        <f t="shared" si="160"/>
        <v>0</v>
      </c>
      <c r="BI212" s="78">
        <f t="shared" si="161"/>
        <v>0</v>
      </c>
      <c r="BJ212" s="78">
        <f t="shared" si="162"/>
        <v>0</v>
      </c>
      <c r="BK212" s="78">
        <f t="shared" si="163"/>
        <v>0</v>
      </c>
      <c r="BL212" s="78">
        <f t="shared" si="164"/>
        <v>0</v>
      </c>
      <c r="BM212" s="78">
        <f t="shared" si="165"/>
        <v>0</v>
      </c>
      <c r="BN212" s="78">
        <f t="shared" si="166"/>
        <v>0</v>
      </c>
      <c r="BO212" s="78">
        <f t="shared" si="167"/>
        <v>108.64</v>
      </c>
      <c r="BP212" s="78">
        <f t="shared" si="168"/>
        <v>9.0533333333333328</v>
      </c>
    </row>
    <row r="213" spans="1:68" s="918" customFormat="1">
      <c r="A213" s="79" t="s">
        <v>7127</v>
      </c>
      <c r="B213" s="74"/>
      <c r="C213" s="79" t="s">
        <v>16374</v>
      </c>
      <c r="D213" s="75" t="str">
        <f>INDEX('PRICE LIST'!$D:$D,MATCH(INSIDENTAL!C213,'PRICE LIST'!$E:$E,0))</f>
        <v>CONNECTOR</v>
      </c>
      <c r="E213" s="919" t="str">
        <f>IFERROR(VLOOKUP(C213,'PRICE LIST'!E:M,2,0),0)</f>
        <v>MALE CONNECTOR</v>
      </c>
      <c r="F213" s="187" t="s">
        <v>16391</v>
      </c>
      <c r="G213" s="79" t="s">
        <v>109</v>
      </c>
      <c r="H213" s="919">
        <f>IFERROR(IF(G213="FOH",VLOOKUP(C213,'PRICE LIST'!E:Z,20,0),IF(G213="OPEX",VLOOKUP(C213,'PRICE LIST'!E:Z,21,0),0)),0)</f>
        <v>0</v>
      </c>
      <c r="I213" s="919">
        <f>IFERROR(IF(G213="FOH",VLOOKUP(H213,'PRICE LIST'!X:Z,3,0),IF(G213="OPEX",VLOOKUP(H213,'PRICE LIST'!Y:Z,2,0),0)),0)</f>
        <v>0</v>
      </c>
      <c r="J213" s="79" t="s">
        <v>34</v>
      </c>
      <c r="K213" s="79" t="s">
        <v>183</v>
      </c>
      <c r="L213" s="75" t="str">
        <f>IFERROR(VLOOKUP(K213,BS:BV,3,0),0)</f>
        <v>ALL</v>
      </c>
      <c r="M213" s="75" t="str">
        <f>IFERROR(VLOOKUP(K213,BS:BV,4,0),0)</f>
        <v>ALL</v>
      </c>
      <c r="N213" s="75" t="str">
        <f>IFERROR(VLOOKUP(C213,'PRICE LIST'!E:M,3,0),0)</f>
        <v>PCS</v>
      </c>
      <c r="O213" s="75" t="str">
        <f>IFERROR(VLOOKUP(C213,'PRICE LIST'!E:M,5,0),0)</f>
        <v>USD</v>
      </c>
      <c r="P213" s="927">
        <f>IFERROR(VLOOKUP(C213,'PRICE LIST'!E:Z,8,0),0)</f>
        <v>0.87</v>
      </c>
      <c r="Q213" s="75">
        <f>IFERROR(VLOOKUP(C213,'PRICE LIST'!E:Z,9,0),0)</f>
        <v>0.87</v>
      </c>
      <c r="R213" s="75">
        <f>IFERROR(VLOOKUP(C213,'PRICE LIST'!E:Z,10,0),0)</f>
        <v>0.87</v>
      </c>
      <c r="S213" s="75">
        <f>IFERROR(VLOOKUP(C213,'PRICE LIST'!E:Z,11,0),0)</f>
        <v>0.87</v>
      </c>
      <c r="T213" s="75">
        <f>IFERROR(VLOOKUP(C213,'PRICE LIST'!E:Z,12,0),0)</f>
        <v>0.87</v>
      </c>
      <c r="U213" s="75">
        <f>IFERROR(VLOOKUP(C213,'PRICE LIST'!E:Z,13,0),0)</f>
        <v>0.87</v>
      </c>
      <c r="V213" s="75">
        <f>IFERROR(VLOOKUP(C213,'PRICE LIST'!E:Z,14,0),0)</f>
        <v>0.87</v>
      </c>
      <c r="W213" s="75">
        <f>IFERROR(VLOOKUP(C213,'PRICE LIST'!E:Z,15,0),0)</f>
        <v>0.87</v>
      </c>
      <c r="X213" s="75">
        <f>IFERROR(VLOOKUP(C213,'PRICE LIST'!E:Z,16,0),0)</f>
        <v>0.87</v>
      </c>
      <c r="Y213" s="75">
        <f>IFERROR(VLOOKUP(C213,'PRICE LIST'!E:Z,17,0),0)</f>
        <v>0.87</v>
      </c>
      <c r="Z213" s="75">
        <f>IFERROR(VLOOKUP(C213,'PRICE LIST'!E:Z,18,0),0)</f>
        <v>0.87</v>
      </c>
      <c r="AA213" s="75">
        <f>IFERROR(VLOOKUP(C213,'PRICE LIST'!E:Z,19,0),0)</f>
        <v>0.87</v>
      </c>
      <c r="AB213" s="180">
        <f t="shared" si="170"/>
        <v>0.87</v>
      </c>
      <c r="AC213" s="180">
        <f t="shared" si="171"/>
        <v>0.87</v>
      </c>
      <c r="AD213" s="180">
        <f t="shared" si="172"/>
        <v>0.87</v>
      </c>
      <c r="AE213" s="180">
        <f t="shared" si="173"/>
        <v>0.87</v>
      </c>
      <c r="AF213" s="180">
        <f t="shared" si="174"/>
        <v>0.87</v>
      </c>
      <c r="AG213" s="180">
        <f t="shared" si="175"/>
        <v>0.87</v>
      </c>
      <c r="AH213" s="180">
        <f t="shared" si="176"/>
        <v>0.87</v>
      </c>
      <c r="AI213" s="180">
        <f t="shared" si="177"/>
        <v>0.87</v>
      </c>
      <c r="AJ213" s="180">
        <f t="shared" si="178"/>
        <v>0.87</v>
      </c>
      <c r="AK213" s="180">
        <f t="shared" si="179"/>
        <v>0.87</v>
      </c>
      <c r="AL213" s="180">
        <f t="shared" si="180"/>
        <v>0.87</v>
      </c>
      <c r="AM213" s="180">
        <f t="shared" si="181"/>
        <v>0.87</v>
      </c>
      <c r="AN213" s="79"/>
      <c r="AO213" s="79"/>
      <c r="AP213" s="79">
        <v>2</v>
      </c>
      <c r="AQ213" s="79"/>
      <c r="AR213" s="79"/>
      <c r="AS213" s="79"/>
      <c r="AT213" s="79"/>
      <c r="AU213" s="79"/>
      <c r="AV213" s="79"/>
      <c r="AW213" s="79"/>
      <c r="AX213" s="79"/>
      <c r="AY213" s="79"/>
      <c r="AZ213" s="75">
        <f t="shared" si="141"/>
        <v>2</v>
      </c>
      <c r="BA213" s="77">
        <f t="shared" si="142"/>
        <v>0.16666666666666666</v>
      </c>
      <c r="BB213" s="47"/>
      <c r="BC213" s="78">
        <f t="shared" si="155"/>
        <v>0</v>
      </c>
      <c r="BD213" s="78">
        <f t="shared" si="156"/>
        <v>0</v>
      </c>
      <c r="BE213" s="78">
        <f t="shared" si="157"/>
        <v>1.74</v>
      </c>
      <c r="BF213" s="78">
        <f t="shared" si="158"/>
        <v>0</v>
      </c>
      <c r="BG213" s="78">
        <f t="shared" si="159"/>
        <v>0</v>
      </c>
      <c r="BH213" s="78">
        <f t="shared" si="160"/>
        <v>0</v>
      </c>
      <c r="BI213" s="78">
        <f t="shared" si="161"/>
        <v>0</v>
      </c>
      <c r="BJ213" s="78">
        <f t="shared" si="162"/>
        <v>0</v>
      </c>
      <c r="BK213" s="78">
        <f t="shared" si="163"/>
        <v>0</v>
      </c>
      <c r="BL213" s="78">
        <f t="shared" si="164"/>
        <v>0</v>
      </c>
      <c r="BM213" s="78">
        <f t="shared" si="165"/>
        <v>0</v>
      </c>
      <c r="BN213" s="78">
        <f t="shared" si="166"/>
        <v>0</v>
      </c>
      <c r="BO213" s="78">
        <f t="shared" si="167"/>
        <v>1.74</v>
      </c>
      <c r="BP213" s="78">
        <f t="shared" si="168"/>
        <v>0.14499999999999999</v>
      </c>
    </row>
    <row r="214" spans="1:68" s="918" customFormat="1">
      <c r="A214" s="79" t="s">
        <v>7127</v>
      </c>
      <c r="B214" s="74"/>
      <c r="C214" s="79" t="s">
        <v>16375</v>
      </c>
      <c r="D214" s="75" t="str">
        <f>INDEX('PRICE LIST'!$D:$D,MATCH(INSIDENTAL!C214,'PRICE LIST'!$E:$E,0))</f>
        <v>PIN</v>
      </c>
      <c r="E214" s="919" t="str">
        <f>IFERROR(VLOOKUP(C214,'PRICE LIST'!E:M,2,0),0)</f>
        <v>HINGE PIN</v>
      </c>
      <c r="F214" s="187" t="s">
        <v>16391</v>
      </c>
      <c r="G214" s="79" t="s">
        <v>109</v>
      </c>
      <c r="H214" s="919">
        <f>IFERROR(IF(G214="FOH",VLOOKUP(C214,'PRICE LIST'!E:Z,20,0),IF(G214="OPEX",VLOOKUP(C214,'PRICE LIST'!E:Z,21,0),0)),0)</f>
        <v>0</v>
      </c>
      <c r="I214" s="919">
        <f>IFERROR(IF(G214="FOH",VLOOKUP(H214,'PRICE LIST'!X:Z,3,0),IF(G214="OPEX",VLOOKUP(H214,'PRICE LIST'!Y:Z,2,0),0)),0)</f>
        <v>0</v>
      </c>
      <c r="J214" s="79" t="s">
        <v>34</v>
      </c>
      <c r="K214" s="79" t="s">
        <v>183</v>
      </c>
      <c r="L214" s="75" t="str">
        <f>IFERROR(VLOOKUP(K214,BS:BV,3,0),0)</f>
        <v>ALL</v>
      </c>
      <c r="M214" s="75" t="str">
        <f>IFERROR(VLOOKUP(K214,BS:BV,4,0),0)</f>
        <v>ALL</v>
      </c>
      <c r="N214" s="75" t="str">
        <f>IFERROR(VLOOKUP(C214,'PRICE LIST'!E:M,3,0),0)</f>
        <v>PCS</v>
      </c>
      <c r="O214" s="75" t="str">
        <f>IFERROR(VLOOKUP(C214,'PRICE LIST'!E:M,5,0),0)</f>
        <v>USD</v>
      </c>
      <c r="P214" s="927">
        <f>IFERROR(VLOOKUP(C214,'PRICE LIST'!E:Z,8,0),0)</f>
        <v>1.8</v>
      </c>
      <c r="Q214" s="75">
        <f>IFERROR(VLOOKUP(C214,'PRICE LIST'!E:Z,9,0),0)</f>
        <v>1.8</v>
      </c>
      <c r="R214" s="75">
        <f>IFERROR(VLOOKUP(C214,'PRICE LIST'!E:Z,10,0),0)</f>
        <v>1.8</v>
      </c>
      <c r="S214" s="75">
        <f>IFERROR(VLOOKUP(C214,'PRICE LIST'!E:Z,11,0),0)</f>
        <v>1.8</v>
      </c>
      <c r="T214" s="75">
        <f>IFERROR(VLOOKUP(C214,'PRICE LIST'!E:Z,12,0),0)</f>
        <v>1.8</v>
      </c>
      <c r="U214" s="75">
        <f>IFERROR(VLOOKUP(C214,'PRICE LIST'!E:Z,13,0),0)</f>
        <v>1.8</v>
      </c>
      <c r="V214" s="75">
        <f>IFERROR(VLOOKUP(C214,'PRICE LIST'!E:Z,14,0),0)</f>
        <v>1.8</v>
      </c>
      <c r="W214" s="75">
        <f>IFERROR(VLOOKUP(C214,'PRICE LIST'!E:Z,15,0),0)</f>
        <v>1.8</v>
      </c>
      <c r="X214" s="75">
        <f>IFERROR(VLOOKUP(C214,'PRICE LIST'!E:Z,16,0),0)</f>
        <v>1.8</v>
      </c>
      <c r="Y214" s="75">
        <f>IFERROR(VLOOKUP(C214,'PRICE LIST'!E:Z,17,0),0)</f>
        <v>1.8</v>
      </c>
      <c r="Z214" s="75">
        <f>IFERROR(VLOOKUP(C214,'PRICE LIST'!E:Z,18,0),0)</f>
        <v>1.8</v>
      </c>
      <c r="AA214" s="75">
        <f>IFERROR(VLOOKUP(C214,'PRICE LIST'!E:Z,19,0),0)</f>
        <v>1.8</v>
      </c>
      <c r="AB214" s="180">
        <f t="shared" si="170"/>
        <v>1.8</v>
      </c>
      <c r="AC214" s="180">
        <f t="shared" si="171"/>
        <v>1.8</v>
      </c>
      <c r="AD214" s="180">
        <f t="shared" si="172"/>
        <v>1.8</v>
      </c>
      <c r="AE214" s="180">
        <f t="shared" si="173"/>
        <v>1.8</v>
      </c>
      <c r="AF214" s="180">
        <f t="shared" si="174"/>
        <v>1.8</v>
      </c>
      <c r="AG214" s="180">
        <f t="shared" si="175"/>
        <v>1.8</v>
      </c>
      <c r="AH214" s="180">
        <f t="shared" si="176"/>
        <v>1.8</v>
      </c>
      <c r="AI214" s="180">
        <f t="shared" si="177"/>
        <v>1.8</v>
      </c>
      <c r="AJ214" s="180">
        <f t="shared" si="178"/>
        <v>1.8</v>
      </c>
      <c r="AK214" s="180">
        <f t="shared" si="179"/>
        <v>1.8</v>
      </c>
      <c r="AL214" s="180">
        <f t="shared" si="180"/>
        <v>1.8</v>
      </c>
      <c r="AM214" s="180">
        <f t="shared" si="181"/>
        <v>1.8</v>
      </c>
      <c r="AN214" s="79"/>
      <c r="AO214" s="79"/>
      <c r="AP214" s="79">
        <v>2</v>
      </c>
      <c r="AQ214" s="79"/>
      <c r="AR214" s="79"/>
      <c r="AS214" s="79"/>
      <c r="AT214" s="79"/>
      <c r="AU214" s="79"/>
      <c r="AV214" s="79"/>
      <c r="AW214" s="79"/>
      <c r="AX214" s="79"/>
      <c r="AY214" s="79"/>
      <c r="AZ214" s="75">
        <f t="shared" si="141"/>
        <v>2</v>
      </c>
      <c r="BA214" s="77">
        <f t="shared" si="142"/>
        <v>0.16666666666666666</v>
      </c>
      <c r="BB214" s="47"/>
      <c r="BC214" s="78">
        <f t="shared" si="155"/>
        <v>0</v>
      </c>
      <c r="BD214" s="78">
        <f t="shared" si="156"/>
        <v>0</v>
      </c>
      <c r="BE214" s="78">
        <f t="shared" si="157"/>
        <v>3.6</v>
      </c>
      <c r="BF214" s="78">
        <f t="shared" si="158"/>
        <v>0</v>
      </c>
      <c r="BG214" s="78">
        <f t="shared" si="159"/>
        <v>0</v>
      </c>
      <c r="BH214" s="78">
        <f t="shared" si="160"/>
        <v>0</v>
      </c>
      <c r="BI214" s="78">
        <f t="shared" si="161"/>
        <v>0</v>
      </c>
      <c r="BJ214" s="78">
        <f t="shared" si="162"/>
        <v>0</v>
      </c>
      <c r="BK214" s="78">
        <f t="shared" si="163"/>
        <v>0</v>
      </c>
      <c r="BL214" s="78">
        <f t="shared" si="164"/>
        <v>0</v>
      </c>
      <c r="BM214" s="78">
        <f t="shared" si="165"/>
        <v>0</v>
      </c>
      <c r="BN214" s="78">
        <f t="shared" si="166"/>
        <v>0</v>
      </c>
      <c r="BO214" s="78">
        <f t="shared" si="167"/>
        <v>3.6</v>
      </c>
      <c r="BP214" s="78">
        <f t="shared" si="168"/>
        <v>0.3</v>
      </c>
    </row>
    <row r="215" spans="1:68" s="918" customFormat="1">
      <c r="A215" s="79" t="s">
        <v>7127</v>
      </c>
      <c r="B215" s="74"/>
      <c r="C215" s="79" t="s">
        <v>16376</v>
      </c>
      <c r="D215" s="75" t="str">
        <f>INDEX('PRICE LIST'!$D:$D,MATCH(INSIDENTAL!C215,'PRICE LIST'!$E:$E,0))</f>
        <v>PIN</v>
      </c>
      <c r="E215" s="919" t="str">
        <f>IFERROR(VLOOKUP(C215,'PRICE LIST'!E:M,2,0),0)</f>
        <v>KNOCK PIN</v>
      </c>
      <c r="F215" s="187" t="s">
        <v>16391</v>
      </c>
      <c r="G215" s="79" t="s">
        <v>109</v>
      </c>
      <c r="H215" s="919">
        <f>IFERROR(IF(G215="FOH",VLOOKUP(C215,'PRICE LIST'!E:Z,20,0),IF(G215="OPEX",VLOOKUP(C215,'PRICE LIST'!E:Z,21,0),0)),0)</f>
        <v>0</v>
      </c>
      <c r="I215" s="919">
        <f>IFERROR(IF(G215="FOH",VLOOKUP(H215,'PRICE LIST'!X:Z,3,0),IF(G215="OPEX",VLOOKUP(H215,'PRICE LIST'!Y:Z,2,0),0)),0)</f>
        <v>0</v>
      </c>
      <c r="J215" s="79" t="s">
        <v>34</v>
      </c>
      <c r="K215" s="79" t="s">
        <v>183</v>
      </c>
      <c r="L215" s="75" t="str">
        <f>IFERROR(VLOOKUP(K215,BS:BV,3,0),0)</f>
        <v>ALL</v>
      </c>
      <c r="M215" s="75" t="str">
        <f>IFERROR(VLOOKUP(K215,BS:BV,4,0),0)</f>
        <v>ALL</v>
      </c>
      <c r="N215" s="75" t="str">
        <f>IFERROR(VLOOKUP(C215,'PRICE LIST'!E:M,3,0),0)</f>
        <v>PCS</v>
      </c>
      <c r="O215" s="75" t="str">
        <f>IFERROR(VLOOKUP(C215,'PRICE LIST'!E:M,5,0),0)</f>
        <v>USD</v>
      </c>
      <c r="P215" s="927">
        <f>IFERROR(VLOOKUP(C215,'PRICE LIST'!E:Z,8,0),0)</f>
        <v>5.33</v>
      </c>
      <c r="Q215" s="75">
        <f>IFERROR(VLOOKUP(C215,'PRICE LIST'!E:Z,9,0),0)</f>
        <v>5.33</v>
      </c>
      <c r="R215" s="75">
        <f>IFERROR(VLOOKUP(C215,'PRICE LIST'!E:Z,10,0),0)</f>
        <v>5.33</v>
      </c>
      <c r="S215" s="75">
        <f>IFERROR(VLOOKUP(C215,'PRICE LIST'!E:Z,11,0),0)</f>
        <v>5.33</v>
      </c>
      <c r="T215" s="75">
        <f>IFERROR(VLOOKUP(C215,'PRICE LIST'!E:Z,12,0),0)</f>
        <v>5.33</v>
      </c>
      <c r="U215" s="75">
        <f>IFERROR(VLOOKUP(C215,'PRICE LIST'!E:Z,13,0),0)</f>
        <v>5.33</v>
      </c>
      <c r="V215" s="75">
        <f>IFERROR(VLOOKUP(C215,'PRICE LIST'!E:Z,14,0),0)</f>
        <v>5.33</v>
      </c>
      <c r="W215" s="75">
        <f>IFERROR(VLOOKUP(C215,'PRICE LIST'!E:Z,15,0),0)</f>
        <v>5.33</v>
      </c>
      <c r="X215" s="75">
        <f>IFERROR(VLOOKUP(C215,'PRICE LIST'!E:Z,16,0),0)</f>
        <v>5.33</v>
      </c>
      <c r="Y215" s="75">
        <f>IFERROR(VLOOKUP(C215,'PRICE LIST'!E:Z,17,0),0)</f>
        <v>5.33</v>
      </c>
      <c r="Z215" s="75">
        <f>IFERROR(VLOOKUP(C215,'PRICE LIST'!E:Z,18,0),0)</f>
        <v>5.33</v>
      </c>
      <c r="AA215" s="75">
        <f>IFERROR(VLOOKUP(C215,'PRICE LIST'!E:Z,19,0),0)</f>
        <v>5.33</v>
      </c>
      <c r="AB215" s="180">
        <f t="shared" si="170"/>
        <v>5.33</v>
      </c>
      <c r="AC215" s="180">
        <f t="shared" si="171"/>
        <v>5.33</v>
      </c>
      <c r="AD215" s="180">
        <f t="shared" si="172"/>
        <v>5.33</v>
      </c>
      <c r="AE215" s="180">
        <f t="shared" si="173"/>
        <v>5.33</v>
      </c>
      <c r="AF215" s="180">
        <f t="shared" si="174"/>
        <v>5.33</v>
      </c>
      <c r="AG215" s="180">
        <f t="shared" si="175"/>
        <v>5.33</v>
      </c>
      <c r="AH215" s="180">
        <f t="shared" si="176"/>
        <v>5.33</v>
      </c>
      <c r="AI215" s="180">
        <f t="shared" si="177"/>
        <v>5.33</v>
      </c>
      <c r="AJ215" s="180">
        <f t="shared" si="178"/>
        <v>5.33</v>
      </c>
      <c r="AK215" s="180">
        <f t="shared" si="179"/>
        <v>5.33</v>
      </c>
      <c r="AL215" s="180">
        <f t="shared" si="180"/>
        <v>5.33</v>
      </c>
      <c r="AM215" s="180">
        <f t="shared" si="181"/>
        <v>5.33</v>
      </c>
      <c r="AN215" s="79"/>
      <c r="AO215" s="79"/>
      <c r="AP215" s="79">
        <v>4</v>
      </c>
      <c r="AQ215" s="79"/>
      <c r="AR215" s="79"/>
      <c r="AS215" s="79"/>
      <c r="AT215" s="79"/>
      <c r="AU215" s="79"/>
      <c r="AV215" s="79"/>
      <c r="AW215" s="79"/>
      <c r="AX215" s="79"/>
      <c r="AY215" s="79"/>
      <c r="AZ215" s="75">
        <f t="shared" si="97"/>
        <v>4</v>
      </c>
      <c r="BA215" s="77">
        <f t="shared" si="98"/>
        <v>0.33333333333333331</v>
      </c>
      <c r="BB215" s="47"/>
      <c r="BC215" s="78">
        <f t="shared" ref="BC215:BC227" si="182">AB215*AN215</f>
        <v>0</v>
      </c>
      <c r="BD215" s="78">
        <f t="shared" ref="BD215:BD227" si="183">AC215*AO215</f>
        <v>0</v>
      </c>
      <c r="BE215" s="78">
        <f t="shared" ref="BE215:BE227" si="184">AD215*AP215</f>
        <v>21.32</v>
      </c>
      <c r="BF215" s="78">
        <f t="shared" ref="BF215:BF227" si="185">AE215*AQ215</f>
        <v>0</v>
      </c>
      <c r="BG215" s="78">
        <f t="shared" ref="BG215:BG227" si="186">AF215*AR215</f>
        <v>0</v>
      </c>
      <c r="BH215" s="78">
        <f t="shared" ref="BH215:BH227" si="187">AG215*AS215</f>
        <v>0</v>
      </c>
      <c r="BI215" s="78">
        <f t="shared" ref="BI215:BI227" si="188">AH215*AT215</f>
        <v>0</v>
      </c>
      <c r="BJ215" s="78">
        <f t="shared" ref="BJ215:BJ227" si="189">AI215*AU215</f>
        <v>0</v>
      </c>
      <c r="BK215" s="78">
        <f t="shared" ref="BK215:BK227" si="190">AJ215*AV215</f>
        <v>0</v>
      </c>
      <c r="BL215" s="78">
        <f t="shared" ref="BL215:BL227" si="191">AK215*AW215</f>
        <v>0</v>
      </c>
      <c r="BM215" s="78">
        <f t="shared" ref="BM215:BM227" si="192">AL215*AX215</f>
        <v>0</v>
      </c>
      <c r="BN215" s="78">
        <f t="shared" ref="BN215:BN227" si="193">AM215*AY215</f>
        <v>0</v>
      </c>
      <c r="BO215" s="78">
        <f t="shared" ref="BO215:BO227" si="194">SUM(BC215:BN215)</f>
        <v>21.32</v>
      </c>
      <c r="BP215" s="78">
        <f t="shared" ref="BP215:BP227" si="195">BO215/12</f>
        <v>1.7766666666666666</v>
      </c>
    </row>
    <row r="216" spans="1:68" s="918" customFormat="1">
      <c r="A216" s="79" t="s">
        <v>7127</v>
      </c>
      <c r="B216" s="74"/>
      <c r="C216" s="79" t="s">
        <v>16377</v>
      </c>
      <c r="D216" s="75" t="str">
        <f>INDEX('PRICE LIST'!$D:$D,MATCH(INSIDENTAL!C216,'PRICE LIST'!$E:$E,0))</f>
        <v>GUIDE</v>
      </c>
      <c r="E216" s="919" t="str">
        <f>IFERROR(VLOOKUP(C216,'PRICE LIST'!E:M,2,0),0)</f>
        <v>GUIDE PIPE</v>
      </c>
      <c r="F216" s="187" t="s">
        <v>16391</v>
      </c>
      <c r="G216" s="79" t="s">
        <v>109</v>
      </c>
      <c r="H216" s="919">
        <f>IFERROR(IF(G216="FOH",VLOOKUP(C216,'PRICE LIST'!E:Z,20,0),IF(G216="OPEX",VLOOKUP(C216,'PRICE LIST'!E:Z,21,0),0)),0)</f>
        <v>0</v>
      </c>
      <c r="I216" s="919">
        <f>IFERROR(IF(G216="FOH",VLOOKUP(H216,'PRICE LIST'!X:Z,3,0),IF(G216="OPEX",VLOOKUP(H216,'PRICE LIST'!Y:Z,2,0),0)),0)</f>
        <v>0</v>
      </c>
      <c r="J216" s="79" t="s">
        <v>34</v>
      </c>
      <c r="K216" s="79" t="s">
        <v>183</v>
      </c>
      <c r="L216" s="75" t="str">
        <f>IFERROR(VLOOKUP(K216,BS:BV,3,0),0)</f>
        <v>ALL</v>
      </c>
      <c r="M216" s="75" t="str">
        <f>IFERROR(VLOOKUP(K216,BS:BV,4,0),0)</f>
        <v>ALL</v>
      </c>
      <c r="N216" s="75" t="str">
        <f>IFERROR(VLOOKUP(C216,'PRICE LIST'!E:M,3,0),0)</f>
        <v>PCS</v>
      </c>
      <c r="O216" s="75" t="str">
        <f>IFERROR(VLOOKUP(C216,'PRICE LIST'!E:M,5,0),0)</f>
        <v>USD</v>
      </c>
      <c r="P216" s="927">
        <f>IFERROR(VLOOKUP(C216,'PRICE LIST'!E:Z,8,0),0)</f>
        <v>198.28</v>
      </c>
      <c r="Q216" s="75">
        <f>IFERROR(VLOOKUP(C216,'PRICE LIST'!E:Z,9,0),0)</f>
        <v>198.28</v>
      </c>
      <c r="R216" s="75">
        <f>IFERROR(VLOOKUP(C216,'PRICE LIST'!E:Z,10,0),0)</f>
        <v>198.28</v>
      </c>
      <c r="S216" s="75">
        <f>IFERROR(VLOOKUP(C216,'PRICE LIST'!E:Z,11,0),0)</f>
        <v>198.28</v>
      </c>
      <c r="T216" s="75">
        <f>IFERROR(VLOOKUP(C216,'PRICE LIST'!E:Z,12,0),0)</f>
        <v>198.28</v>
      </c>
      <c r="U216" s="75">
        <f>IFERROR(VLOOKUP(C216,'PRICE LIST'!E:Z,13,0),0)</f>
        <v>198.28</v>
      </c>
      <c r="V216" s="75">
        <f>IFERROR(VLOOKUP(C216,'PRICE LIST'!E:Z,14,0),0)</f>
        <v>198.28</v>
      </c>
      <c r="W216" s="75">
        <f>IFERROR(VLOOKUP(C216,'PRICE LIST'!E:Z,15,0),0)</f>
        <v>198.28</v>
      </c>
      <c r="X216" s="75">
        <f>IFERROR(VLOOKUP(C216,'PRICE LIST'!E:Z,16,0),0)</f>
        <v>198.28</v>
      </c>
      <c r="Y216" s="75">
        <f>IFERROR(VLOOKUP(C216,'PRICE LIST'!E:Z,17,0),0)</f>
        <v>198.28</v>
      </c>
      <c r="Z216" s="75">
        <f>IFERROR(VLOOKUP(C216,'PRICE LIST'!E:Z,18,0),0)</f>
        <v>198.28</v>
      </c>
      <c r="AA216" s="75">
        <f>IFERROR(VLOOKUP(C216,'PRICE LIST'!E:Z,19,0),0)</f>
        <v>198.28</v>
      </c>
      <c r="AB216" s="180">
        <f t="shared" si="170"/>
        <v>198.28</v>
      </c>
      <c r="AC216" s="180">
        <f t="shared" si="171"/>
        <v>198.28</v>
      </c>
      <c r="AD216" s="180">
        <f t="shared" si="172"/>
        <v>198.28</v>
      </c>
      <c r="AE216" s="180">
        <f t="shared" si="173"/>
        <v>198.28</v>
      </c>
      <c r="AF216" s="180">
        <f t="shared" si="174"/>
        <v>198.28</v>
      </c>
      <c r="AG216" s="180">
        <f t="shared" si="175"/>
        <v>198.28</v>
      </c>
      <c r="AH216" s="180">
        <f t="shared" si="176"/>
        <v>198.28</v>
      </c>
      <c r="AI216" s="180">
        <f t="shared" si="177"/>
        <v>198.28</v>
      </c>
      <c r="AJ216" s="180">
        <f t="shared" si="178"/>
        <v>198.28</v>
      </c>
      <c r="AK216" s="180">
        <f t="shared" si="179"/>
        <v>198.28</v>
      </c>
      <c r="AL216" s="180">
        <f t="shared" si="180"/>
        <v>198.28</v>
      </c>
      <c r="AM216" s="180">
        <f t="shared" si="181"/>
        <v>198.28</v>
      </c>
      <c r="AN216" s="79"/>
      <c r="AO216" s="79"/>
      <c r="AP216" s="79">
        <v>2</v>
      </c>
      <c r="AQ216" s="79"/>
      <c r="AR216" s="79"/>
      <c r="AS216" s="79"/>
      <c r="AT216" s="79"/>
      <c r="AU216" s="79"/>
      <c r="AV216" s="79"/>
      <c r="AW216" s="79"/>
      <c r="AX216" s="79"/>
      <c r="AY216" s="79"/>
      <c r="AZ216" s="75">
        <f t="shared" si="97"/>
        <v>2</v>
      </c>
      <c r="BA216" s="77">
        <f t="shared" si="98"/>
        <v>0.16666666666666666</v>
      </c>
      <c r="BB216" s="47"/>
      <c r="BC216" s="78">
        <f t="shared" si="182"/>
        <v>0</v>
      </c>
      <c r="BD216" s="78">
        <f t="shared" si="183"/>
        <v>0</v>
      </c>
      <c r="BE216" s="78">
        <f t="shared" si="184"/>
        <v>396.56</v>
      </c>
      <c r="BF216" s="78">
        <f t="shared" si="185"/>
        <v>0</v>
      </c>
      <c r="BG216" s="78">
        <f t="shared" si="186"/>
        <v>0</v>
      </c>
      <c r="BH216" s="78">
        <f t="shared" si="187"/>
        <v>0</v>
      </c>
      <c r="BI216" s="78">
        <f t="shared" si="188"/>
        <v>0</v>
      </c>
      <c r="BJ216" s="78">
        <f t="shared" si="189"/>
        <v>0</v>
      </c>
      <c r="BK216" s="78">
        <f t="shared" si="190"/>
        <v>0</v>
      </c>
      <c r="BL216" s="78">
        <f t="shared" si="191"/>
        <v>0</v>
      </c>
      <c r="BM216" s="78">
        <f t="shared" si="192"/>
        <v>0</v>
      </c>
      <c r="BN216" s="78">
        <f t="shared" si="193"/>
        <v>0</v>
      </c>
      <c r="BO216" s="78">
        <f t="shared" si="194"/>
        <v>396.56</v>
      </c>
      <c r="BP216" s="78">
        <f t="shared" si="195"/>
        <v>33.046666666666667</v>
      </c>
    </row>
    <row r="217" spans="1:68" s="918" customFormat="1">
      <c r="A217" s="79" t="s">
        <v>7127</v>
      </c>
      <c r="B217" s="74"/>
      <c r="C217" s="79" t="s">
        <v>16378</v>
      </c>
      <c r="D217" s="75" t="str">
        <f>INDEX('PRICE LIST'!$D:$D,MATCH(INSIDENTAL!C217,'PRICE LIST'!$E:$E,0))</f>
        <v>GUIDE</v>
      </c>
      <c r="E217" s="919" t="str">
        <f>IFERROR(VLOOKUP(C217,'PRICE LIST'!E:M,2,0),0)</f>
        <v>GUIDE ROD</v>
      </c>
      <c r="F217" s="187" t="s">
        <v>16391</v>
      </c>
      <c r="G217" s="79" t="s">
        <v>109</v>
      </c>
      <c r="H217" s="919">
        <f>IFERROR(IF(G217="FOH",VLOOKUP(C217,'PRICE LIST'!E:Z,20,0),IF(G217="OPEX",VLOOKUP(C217,'PRICE LIST'!E:Z,21,0),0)),0)</f>
        <v>0</v>
      </c>
      <c r="I217" s="919">
        <f>IFERROR(IF(G217="FOH",VLOOKUP(H217,'PRICE LIST'!X:Z,3,0),IF(G217="OPEX",VLOOKUP(H217,'PRICE LIST'!Y:Z,2,0),0)),0)</f>
        <v>0</v>
      </c>
      <c r="J217" s="79" t="s">
        <v>34</v>
      </c>
      <c r="K217" s="79" t="s">
        <v>183</v>
      </c>
      <c r="L217" s="75" t="str">
        <f>IFERROR(VLOOKUP(K217,BS:BV,3,0),0)</f>
        <v>ALL</v>
      </c>
      <c r="M217" s="75" t="str">
        <f>IFERROR(VLOOKUP(K217,BS:BV,4,0),0)</f>
        <v>ALL</v>
      </c>
      <c r="N217" s="75" t="str">
        <f>IFERROR(VLOOKUP(C217,'PRICE LIST'!E:M,3,0),0)</f>
        <v>PCS</v>
      </c>
      <c r="O217" s="75" t="str">
        <f>IFERROR(VLOOKUP(C217,'PRICE LIST'!E:M,5,0),0)</f>
        <v>USD</v>
      </c>
      <c r="P217" s="927">
        <f>IFERROR(VLOOKUP(C217,'PRICE LIST'!E:Z,8,0),0)</f>
        <v>241.37</v>
      </c>
      <c r="Q217" s="75">
        <f>IFERROR(VLOOKUP(C217,'PRICE LIST'!E:Z,9,0),0)</f>
        <v>241.37</v>
      </c>
      <c r="R217" s="75">
        <f>IFERROR(VLOOKUP(C217,'PRICE LIST'!E:Z,10,0),0)</f>
        <v>241.37</v>
      </c>
      <c r="S217" s="75">
        <f>IFERROR(VLOOKUP(C217,'PRICE LIST'!E:Z,11,0),0)</f>
        <v>241.37</v>
      </c>
      <c r="T217" s="75">
        <f>IFERROR(VLOOKUP(C217,'PRICE LIST'!E:Z,12,0),0)</f>
        <v>241.37</v>
      </c>
      <c r="U217" s="75">
        <f>IFERROR(VLOOKUP(C217,'PRICE LIST'!E:Z,13,0),0)</f>
        <v>241.37</v>
      </c>
      <c r="V217" s="75">
        <f>IFERROR(VLOOKUP(C217,'PRICE LIST'!E:Z,14,0),0)</f>
        <v>241.37</v>
      </c>
      <c r="W217" s="75">
        <f>IFERROR(VLOOKUP(C217,'PRICE LIST'!E:Z,15,0),0)</f>
        <v>241.37</v>
      </c>
      <c r="X217" s="75">
        <f>IFERROR(VLOOKUP(C217,'PRICE LIST'!E:Z,16,0),0)</f>
        <v>241.37</v>
      </c>
      <c r="Y217" s="75">
        <f>IFERROR(VLOOKUP(C217,'PRICE LIST'!E:Z,17,0),0)</f>
        <v>241.37</v>
      </c>
      <c r="Z217" s="75">
        <f>IFERROR(VLOOKUP(C217,'PRICE LIST'!E:Z,18,0),0)</f>
        <v>241.37</v>
      </c>
      <c r="AA217" s="75">
        <f>IFERROR(VLOOKUP(C217,'PRICE LIST'!E:Z,19,0),0)</f>
        <v>241.37</v>
      </c>
      <c r="AB217" s="180">
        <f t="shared" si="170"/>
        <v>241.37</v>
      </c>
      <c r="AC217" s="180">
        <f t="shared" si="171"/>
        <v>241.37</v>
      </c>
      <c r="AD217" s="180">
        <f t="shared" si="172"/>
        <v>241.37</v>
      </c>
      <c r="AE217" s="180">
        <f t="shared" si="173"/>
        <v>241.37</v>
      </c>
      <c r="AF217" s="180">
        <f t="shared" si="174"/>
        <v>241.37</v>
      </c>
      <c r="AG217" s="180">
        <f t="shared" si="175"/>
        <v>241.37</v>
      </c>
      <c r="AH217" s="180">
        <f t="shared" si="176"/>
        <v>241.37</v>
      </c>
      <c r="AI217" s="180">
        <f t="shared" si="177"/>
        <v>241.37</v>
      </c>
      <c r="AJ217" s="180">
        <f t="shared" si="178"/>
        <v>241.37</v>
      </c>
      <c r="AK217" s="180">
        <f t="shared" si="179"/>
        <v>241.37</v>
      </c>
      <c r="AL217" s="180">
        <f t="shared" si="180"/>
        <v>241.37</v>
      </c>
      <c r="AM217" s="180">
        <f t="shared" si="181"/>
        <v>241.37</v>
      </c>
      <c r="AN217" s="79"/>
      <c r="AO217" s="79"/>
      <c r="AP217" s="79">
        <v>2</v>
      </c>
      <c r="AQ217" s="79"/>
      <c r="AR217" s="79"/>
      <c r="AS217" s="79"/>
      <c r="AT217" s="79"/>
      <c r="AU217" s="79"/>
      <c r="AV217" s="79"/>
      <c r="AW217" s="79"/>
      <c r="AX217" s="79"/>
      <c r="AY217" s="79"/>
      <c r="AZ217" s="75">
        <f t="shared" si="97"/>
        <v>2</v>
      </c>
      <c r="BA217" s="77">
        <f t="shared" si="98"/>
        <v>0.16666666666666666</v>
      </c>
      <c r="BB217" s="47"/>
      <c r="BC217" s="78">
        <f t="shared" si="182"/>
        <v>0</v>
      </c>
      <c r="BD217" s="78">
        <f t="shared" si="183"/>
        <v>0</v>
      </c>
      <c r="BE217" s="78">
        <f t="shared" si="184"/>
        <v>482.74</v>
      </c>
      <c r="BF217" s="78">
        <f t="shared" si="185"/>
        <v>0</v>
      </c>
      <c r="BG217" s="78">
        <f t="shared" si="186"/>
        <v>0</v>
      </c>
      <c r="BH217" s="78">
        <f t="shared" si="187"/>
        <v>0</v>
      </c>
      <c r="BI217" s="78">
        <f t="shared" si="188"/>
        <v>0</v>
      </c>
      <c r="BJ217" s="78">
        <f t="shared" si="189"/>
        <v>0</v>
      </c>
      <c r="BK217" s="78">
        <f t="shared" si="190"/>
        <v>0</v>
      </c>
      <c r="BL217" s="78">
        <f t="shared" si="191"/>
        <v>0</v>
      </c>
      <c r="BM217" s="78">
        <f t="shared" si="192"/>
        <v>0</v>
      </c>
      <c r="BN217" s="78">
        <f t="shared" si="193"/>
        <v>0</v>
      </c>
      <c r="BO217" s="78">
        <f t="shared" si="194"/>
        <v>482.74</v>
      </c>
      <c r="BP217" s="78">
        <f t="shared" si="195"/>
        <v>40.228333333333332</v>
      </c>
    </row>
    <row r="218" spans="1:68" s="918" customFormat="1">
      <c r="A218" s="79" t="s">
        <v>7127</v>
      </c>
      <c r="B218" s="74"/>
      <c r="C218" s="79" t="s">
        <v>16379</v>
      </c>
      <c r="D218" s="75" t="str">
        <f>INDEX('PRICE LIST'!$D:$D,MATCH(INSIDENTAL!C218,'PRICE LIST'!$E:$E,0))</f>
        <v>SPRING</v>
      </c>
      <c r="E218" s="919" t="str">
        <f>IFERROR(VLOOKUP(C218,'PRICE LIST'!E:M,2,0),0)</f>
        <v>SPRING</v>
      </c>
      <c r="F218" s="187" t="s">
        <v>16391</v>
      </c>
      <c r="G218" s="79" t="s">
        <v>109</v>
      </c>
      <c r="H218" s="919">
        <f>IFERROR(IF(G218="FOH",VLOOKUP(C218,'PRICE LIST'!E:Z,20,0),IF(G218="OPEX",VLOOKUP(C218,'PRICE LIST'!E:Z,21,0),0)),0)</f>
        <v>0</v>
      </c>
      <c r="I218" s="919">
        <f>IFERROR(IF(G218="FOH",VLOOKUP(H218,'PRICE LIST'!X:Z,3,0),IF(G218="OPEX",VLOOKUP(H218,'PRICE LIST'!Y:Z,2,0),0)),0)</f>
        <v>0</v>
      </c>
      <c r="J218" s="79" t="s">
        <v>34</v>
      </c>
      <c r="K218" s="79" t="s">
        <v>183</v>
      </c>
      <c r="L218" s="75" t="str">
        <f>IFERROR(VLOOKUP(K218,BS:BV,3,0),0)</f>
        <v>ALL</v>
      </c>
      <c r="M218" s="75" t="str">
        <f>IFERROR(VLOOKUP(K218,BS:BV,4,0),0)</f>
        <v>ALL</v>
      </c>
      <c r="N218" s="75" t="str">
        <f>IFERROR(VLOOKUP(C218,'PRICE LIST'!E:M,3,0),0)</f>
        <v>PCS</v>
      </c>
      <c r="O218" s="75" t="str">
        <f>IFERROR(VLOOKUP(C218,'PRICE LIST'!E:M,5,0),0)</f>
        <v>USD</v>
      </c>
      <c r="P218" s="927">
        <f>IFERROR(VLOOKUP(C218,'PRICE LIST'!E:Z,8,0),0)</f>
        <v>5.76</v>
      </c>
      <c r="Q218" s="75">
        <f>IFERROR(VLOOKUP(C218,'PRICE LIST'!E:Z,9,0),0)</f>
        <v>5.76</v>
      </c>
      <c r="R218" s="75">
        <f>IFERROR(VLOOKUP(C218,'PRICE LIST'!E:Z,10,0),0)</f>
        <v>5.76</v>
      </c>
      <c r="S218" s="75">
        <f>IFERROR(VLOOKUP(C218,'PRICE LIST'!E:Z,11,0),0)</f>
        <v>5.76</v>
      </c>
      <c r="T218" s="75">
        <f>IFERROR(VLOOKUP(C218,'PRICE LIST'!E:Z,12,0),0)</f>
        <v>5.76</v>
      </c>
      <c r="U218" s="75">
        <f>IFERROR(VLOOKUP(C218,'PRICE LIST'!E:Z,13,0),0)</f>
        <v>5.76</v>
      </c>
      <c r="V218" s="75">
        <f>IFERROR(VLOOKUP(C218,'PRICE LIST'!E:Z,14,0),0)</f>
        <v>5.76</v>
      </c>
      <c r="W218" s="75">
        <f>IFERROR(VLOOKUP(C218,'PRICE LIST'!E:Z,15,0),0)</f>
        <v>5.76</v>
      </c>
      <c r="X218" s="75">
        <f>IFERROR(VLOOKUP(C218,'PRICE LIST'!E:Z,16,0),0)</f>
        <v>5.76</v>
      </c>
      <c r="Y218" s="75">
        <f>IFERROR(VLOOKUP(C218,'PRICE LIST'!E:Z,17,0),0)</f>
        <v>5.76</v>
      </c>
      <c r="Z218" s="75">
        <f>IFERROR(VLOOKUP(C218,'PRICE LIST'!E:Z,18,0),0)</f>
        <v>5.76</v>
      </c>
      <c r="AA218" s="75">
        <f>IFERROR(VLOOKUP(C218,'PRICE LIST'!E:Z,19,0),0)</f>
        <v>5.76</v>
      </c>
      <c r="AB218" s="180">
        <f t="shared" si="170"/>
        <v>5.76</v>
      </c>
      <c r="AC218" s="180">
        <f t="shared" si="171"/>
        <v>5.76</v>
      </c>
      <c r="AD218" s="180">
        <f t="shared" si="172"/>
        <v>5.76</v>
      </c>
      <c r="AE218" s="180">
        <f t="shared" si="173"/>
        <v>5.76</v>
      </c>
      <c r="AF218" s="180">
        <f t="shared" si="174"/>
        <v>5.76</v>
      </c>
      <c r="AG218" s="180">
        <f t="shared" si="175"/>
        <v>5.76</v>
      </c>
      <c r="AH218" s="180">
        <f t="shared" si="176"/>
        <v>5.76</v>
      </c>
      <c r="AI218" s="180">
        <f t="shared" si="177"/>
        <v>5.76</v>
      </c>
      <c r="AJ218" s="180">
        <f t="shared" si="178"/>
        <v>5.76</v>
      </c>
      <c r="AK218" s="180">
        <f t="shared" si="179"/>
        <v>5.76</v>
      </c>
      <c r="AL218" s="180">
        <f t="shared" si="180"/>
        <v>5.76</v>
      </c>
      <c r="AM218" s="180">
        <f t="shared" si="181"/>
        <v>5.76</v>
      </c>
      <c r="AN218" s="79"/>
      <c r="AO218" s="79"/>
      <c r="AP218" s="79">
        <v>2</v>
      </c>
      <c r="AQ218" s="79"/>
      <c r="AR218" s="79"/>
      <c r="AS218" s="79"/>
      <c r="AT218" s="79"/>
      <c r="AU218" s="79"/>
      <c r="AV218" s="79"/>
      <c r="AW218" s="79"/>
      <c r="AX218" s="79"/>
      <c r="AY218" s="79"/>
      <c r="AZ218" s="75">
        <f t="shared" si="97"/>
        <v>2</v>
      </c>
      <c r="BA218" s="77">
        <f t="shared" si="98"/>
        <v>0.16666666666666666</v>
      </c>
      <c r="BB218" s="47"/>
      <c r="BC218" s="78">
        <f t="shared" si="182"/>
        <v>0</v>
      </c>
      <c r="BD218" s="78">
        <f t="shared" si="183"/>
        <v>0</v>
      </c>
      <c r="BE218" s="78">
        <f t="shared" si="184"/>
        <v>11.52</v>
      </c>
      <c r="BF218" s="78">
        <f t="shared" si="185"/>
        <v>0</v>
      </c>
      <c r="BG218" s="78">
        <f t="shared" si="186"/>
        <v>0</v>
      </c>
      <c r="BH218" s="78">
        <f t="shared" si="187"/>
        <v>0</v>
      </c>
      <c r="BI218" s="78">
        <f t="shared" si="188"/>
        <v>0</v>
      </c>
      <c r="BJ218" s="78">
        <f t="shared" si="189"/>
        <v>0</v>
      </c>
      <c r="BK218" s="78">
        <f t="shared" si="190"/>
        <v>0</v>
      </c>
      <c r="BL218" s="78">
        <f t="shared" si="191"/>
        <v>0</v>
      </c>
      <c r="BM218" s="78">
        <f t="shared" si="192"/>
        <v>0</v>
      </c>
      <c r="BN218" s="78">
        <f t="shared" si="193"/>
        <v>0</v>
      </c>
      <c r="BO218" s="78">
        <f t="shared" si="194"/>
        <v>11.52</v>
      </c>
      <c r="BP218" s="78">
        <f t="shared" si="195"/>
        <v>0.96</v>
      </c>
    </row>
    <row r="219" spans="1:68" s="918" customFormat="1">
      <c r="A219" s="79" t="s">
        <v>7127</v>
      </c>
      <c r="B219" s="74"/>
      <c r="C219" s="79" t="s">
        <v>16380</v>
      </c>
      <c r="D219" s="75" t="str">
        <f>INDEX('PRICE LIST'!$D:$D,MATCH(INSIDENTAL!C219,'PRICE LIST'!$E:$E,0))</f>
        <v>MASTER</v>
      </c>
      <c r="E219" s="919" t="str">
        <f>IFERROR(VLOOKUP(C219,'PRICE LIST'!E:M,2,0),0)</f>
        <v>MASTER</v>
      </c>
      <c r="F219" s="187" t="s">
        <v>16391</v>
      </c>
      <c r="G219" s="79" t="s">
        <v>109</v>
      </c>
      <c r="H219" s="919">
        <f>IFERROR(IF(G219="FOH",VLOOKUP(C219,'PRICE LIST'!E:Z,20,0),IF(G219="OPEX",VLOOKUP(C219,'PRICE LIST'!E:Z,21,0),0)),0)</f>
        <v>0</v>
      </c>
      <c r="I219" s="919">
        <f>IFERROR(IF(G219="FOH",VLOOKUP(H219,'PRICE LIST'!X:Z,3,0),IF(G219="OPEX",VLOOKUP(H219,'PRICE LIST'!Y:Z,2,0),0)),0)</f>
        <v>0</v>
      </c>
      <c r="J219" s="79" t="s">
        <v>34</v>
      </c>
      <c r="K219" s="79" t="s">
        <v>183</v>
      </c>
      <c r="L219" s="75" t="str">
        <f>IFERROR(VLOOKUP(K219,BS:BV,3,0),0)</f>
        <v>ALL</v>
      </c>
      <c r="M219" s="75" t="str">
        <f>IFERROR(VLOOKUP(K219,BS:BV,4,0),0)</f>
        <v>ALL</v>
      </c>
      <c r="N219" s="75" t="str">
        <f>IFERROR(VLOOKUP(C219,'PRICE LIST'!E:M,3,0),0)</f>
        <v>PCS</v>
      </c>
      <c r="O219" s="75" t="str">
        <f>IFERROR(VLOOKUP(C219,'PRICE LIST'!E:M,5,0),0)</f>
        <v>USD</v>
      </c>
      <c r="P219" s="927">
        <f>IFERROR(VLOOKUP(C219,'PRICE LIST'!E:Z,8,0),0)</f>
        <v>154.29999999999998</v>
      </c>
      <c r="Q219" s="75">
        <f>IFERROR(VLOOKUP(C219,'PRICE LIST'!E:Z,9,0),0)</f>
        <v>154.29999999999998</v>
      </c>
      <c r="R219" s="75">
        <f>IFERROR(VLOOKUP(C219,'PRICE LIST'!E:Z,10,0),0)</f>
        <v>154.29999999999998</v>
      </c>
      <c r="S219" s="75">
        <f>IFERROR(VLOOKUP(C219,'PRICE LIST'!E:Z,11,0),0)</f>
        <v>154.29999999999998</v>
      </c>
      <c r="T219" s="75">
        <f>IFERROR(VLOOKUP(C219,'PRICE LIST'!E:Z,12,0),0)</f>
        <v>154.29999999999998</v>
      </c>
      <c r="U219" s="75">
        <f>IFERROR(VLOOKUP(C219,'PRICE LIST'!E:Z,13,0),0)</f>
        <v>154.29999999999998</v>
      </c>
      <c r="V219" s="75">
        <f>IFERROR(VLOOKUP(C219,'PRICE LIST'!E:Z,14,0),0)</f>
        <v>154.29999999999998</v>
      </c>
      <c r="W219" s="75">
        <f>IFERROR(VLOOKUP(C219,'PRICE LIST'!E:Z,15,0),0)</f>
        <v>154.29999999999998</v>
      </c>
      <c r="X219" s="75">
        <f>IFERROR(VLOOKUP(C219,'PRICE LIST'!E:Z,16,0),0)</f>
        <v>154.29999999999998</v>
      </c>
      <c r="Y219" s="75">
        <f>IFERROR(VLOOKUP(C219,'PRICE LIST'!E:Z,17,0),0)</f>
        <v>154.29999999999998</v>
      </c>
      <c r="Z219" s="75">
        <f>IFERROR(VLOOKUP(C219,'PRICE LIST'!E:Z,18,0),0)</f>
        <v>154.29999999999998</v>
      </c>
      <c r="AA219" s="75">
        <f>IFERROR(VLOOKUP(C219,'PRICE LIST'!E:Z,19,0),0)</f>
        <v>154.29999999999998</v>
      </c>
      <c r="AB219" s="180">
        <f t="shared" si="170"/>
        <v>154.29999999999998</v>
      </c>
      <c r="AC219" s="180">
        <f t="shared" si="171"/>
        <v>154.29999999999998</v>
      </c>
      <c r="AD219" s="180">
        <f t="shared" si="172"/>
        <v>154.29999999999998</v>
      </c>
      <c r="AE219" s="180">
        <f t="shared" si="173"/>
        <v>154.29999999999998</v>
      </c>
      <c r="AF219" s="180">
        <f t="shared" si="174"/>
        <v>154.29999999999998</v>
      </c>
      <c r="AG219" s="180">
        <f t="shared" si="175"/>
        <v>154.29999999999998</v>
      </c>
      <c r="AH219" s="180">
        <f t="shared" si="176"/>
        <v>154.29999999999998</v>
      </c>
      <c r="AI219" s="180">
        <f t="shared" si="177"/>
        <v>154.29999999999998</v>
      </c>
      <c r="AJ219" s="180">
        <f t="shared" si="178"/>
        <v>154.29999999999998</v>
      </c>
      <c r="AK219" s="180">
        <f t="shared" si="179"/>
        <v>154.29999999999998</v>
      </c>
      <c r="AL219" s="180">
        <f t="shared" si="180"/>
        <v>154.29999999999998</v>
      </c>
      <c r="AM219" s="180">
        <f t="shared" si="181"/>
        <v>154.29999999999998</v>
      </c>
      <c r="AN219" s="79"/>
      <c r="AO219" s="79"/>
      <c r="AP219" s="79">
        <v>1</v>
      </c>
      <c r="AQ219" s="79"/>
      <c r="AR219" s="79"/>
      <c r="AS219" s="79"/>
      <c r="AT219" s="79"/>
      <c r="AU219" s="79"/>
      <c r="AV219" s="79"/>
      <c r="AW219" s="79"/>
      <c r="AX219" s="79"/>
      <c r="AY219" s="79"/>
      <c r="AZ219" s="75">
        <f t="shared" si="97"/>
        <v>1</v>
      </c>
      <c r="BA219" s="77">
        <f t="shared" si="98"/>
        <v>8.3333333333333329E-2</v>
      </c>
      <c r="BB219" s="47"/>
      <c r="BC219" s="78">
        <f t="shared" si="182"/>
        <v>0</v>
      </c>
      <c r="BD219" s="78">
        <f t="shared" si="183"/>
        <v>0</v>
      </c>
      <c r="BE219" s="78">
        <f t="shared" si="184"/>
        <v>154.29999999999998</v>
      </c>
      <c r="BF219" s="78">
        <f t="shared" si="185"/>
        <v>0</v>
      </c>
      <c r="BG219" s="78">
        <f t="shared" si="186"/>
        <v>0</v>
      </c>
      <c r="BH219" s="78">
        <f t="shared" si="187"/>
        <v>0</v>
      </c>
      <c r="BI219" s="78">
        <f t="shared" si="188"/>
        <v>0</v>
      </c>
      <c r="BJ219" s="78">
        <f t="shared" si="189"/>
        <v>0</v>
      </c>
      <c r="BK219" s="78">
        <f t="shared" si="190"/>
        <v>0</v>
      </c>
      <c r="BL219" s="78">
        <f t="shared" si="191"/>
        <v>0</v>
      </c>
      <c r="BM219" s="78">
        <f t="shared" si="192"/>
        <v>0</v>
      </c>
      <c r="BN219" s="78">
        <f t="shared" si="193"/>
        <v>0</v>
      </c>
      <c r="BO219" s="78">
        <f t="shared" si="194"/>
        <v>154.29999999999998</v>
      </c>
      <c r="BP219" s="78">
        <f t="shared" si="195"/>
        <v>12.858333333333333</v>
      </c>
    </row>
    <row r="220" spans="1:68" s="918" customFormat="1">
      <c r="A220" s="79" t="s">
        <v>7127</v>
      </c>
      <c r="B220" s="74"/>
      <c r="C220" s="79" t="s">
        <v>16381</v>
      </c>
      <c r="D220" s="75" t="str">
        <f>INDEX('PRICE LIST'!$D:$D,MATCH(INSIDENTAL!C220,'PRICE LIST'!$E:$E,0))</f>
        <v>GUIDE</v>
      </c>
      <c r="E220" s="919" t="str">
        <f>IFERROR(VLOOKUP(C220,'PRICE LIST'!E:M,2,0),0)</f>
        <v>GUIDE BODY</v>
      </c>
      <c r="F220" s="187" t="s">
        <v>16391</v>
      </c>
      <c r="G220" s="79" t="s">
        <v>109</v>
      </c>
      <c r="H220" s="919">
        <f>IFERROR(IF(G220="FOH",VLOOKUP(C220,'PRICE LIST'!E:Z,20,0),IF(G220="OPEX",VLOOKUP(C220,'PRICE LIST'!E:Z,21,0),0)),0)</f>
        <v>0</v>
      </c>
      <c r="I220" s="919">
        <f>IFERROR(IF(G220="FOH",VLOOKUP(H220,'PRICE LIST'!X:Z,3,0),IF(G220="OPEX",VLOOKUP(H220,'PRICE LIST'!Y:Z,2,0),0)),0)</f>
        <v>0</v>
      </c>
      <c r="J220" s="79" t="s">
        <v>34</v>
      </c>
      <c r="K220" s="79" t="s">
        <v>183</v>
      </c>
      <c r="L220" s="75" t="str">
        <f>IFERROR(VLOOKUP(K220,BS:BV,3,0),0)</f>
        <v>ALL</v>
      </c>
      <c r="M220" s="75" t="str">
        <f>IFERROR(VLOOKUP(K220,BS:BV,4,0),0)</f>
        <v>ALL</v>
      </c>
      <c r="N220" s="75" t="str">
        <f>IFERROR(VLOOKUP(C220,'PRICE LIST'!E:M,3,0),0)</f>
        <v>PCS</v>
      </c>
      <c r="O220" s="75" t="str">
        <f>IFERROR(VLOOKUP(C220,'PRICE LIST'!E:M,5,0),0)</f>
        <v>USD</v>
      </c>
      <c r="P220" s="927">
        <f>IFERROR(VLOOKUP(C220,'PRICE LIST'!E:Z,8,0),0)</f>
        <v>192.23</v>
      </c>
      <c r="Q220" s="75">
        <f>IFERROR(VLOOKUP(C220,'PRICE LIST'!E:Z,9,0),0)</f>
        <v>192.23</v>
      </c>
      <c r="R220" s="75">
        <f>IFERROR(VLOOKUP(C220,'PRICE LIST'!E:Z,10,0),0)</f>
        <v>192.23</v>
      </c>
      <c r="S220" s="75">
        <f>IFERROR(VLOOKUP(C220,'PRICE LIST'!E:Z,11,0),0)</f>
        <v>192.23</v>
      </c>
      <c r="T220" s="75">
        <f>IFERROR(VLOOKUP(C220,'PRICE LIST'!E:Z,12,0),0)</f>
        <v>192.23</v>
      </c>
      <c r="U220" s="75">
        <f>IFERROR(VLOOKUP(C220,'PRICE LIST'!E:Z,13,0),0)</f>
        <v>192.23</v>
      </c>
      <c r="V220" s="75">
        <f>IFERROR(VLOOKUP(C220,'PRICE LIST'!E:Z,14,0),0)</f>
        <v>192.23</v>
      </c>
      <c r="W220" s="75">
        <f>IFERROR(VLOOKUP(C220,'PRICE LIST'!E:Z,15,0),0)</f>
        <v>192.23</v>
      </c>
      <c r="X220" s="75">
        <f>IFERROR(VLOOKUP(C220,'PRICE LIST'!E:Z,16,0),0)</f>
        <v>192.23</v>
      </c>
      <c r="Y220" s="75">
        <f>IFERROR(VLOOKUP(C220,'PRICE LIST'!E:Z,17,0),0)</f>
        <v>192.23</v>
      </c>
      <c r="Z220" s="75">
        <f>IFERROR(VLOOKUP(C220,'PRICE LIST'!E:Z,18,0),0)</f>
        <v>192.23</v>
      </c>
      <c r="AA220" s="75">
        <f>IFERROR(VLOOKUP(C220,'PRICE LIST'!E:Z,19,0),0)</f>
        <v>192.23</v>
      </c>
      <c r="AB220" s="180">
        <f t="shared" si="170"/>
        <v>192.23</v>
      </c>
      <c r="AC220" s="180">
        <f t="shared" si="171"/>
        <v>192.23</v>
      </c>
      <c r="AD220" s="180">
        <f t="shared" si="172"/>
        <v>192.23</v>
      </c>
      <c r="AE220" s="180">
        <f t="shared" si="173"/>
        <v>192.23</v>
      </c>
      <c r="AF220" s="180">
        <f t="shared" si="174"/>
        <v>192.23</v>
      </c>
      <c r="AG220" s="180">
        <f t="shared" si="175"/>
        <v>192.23</v>
      </c>
      <c r="AH220" s="180">
        <f t="shared" si="176"/>
        <v>192.23</v>
      </c>
      <c r="AI220" s="180">
        <f t="shared" si="177"/>
        <v>192.23</v>
      </c>
      <c r="AJ220" s="180">
        <f t="shared" si="178"/>
        <v>192.23</v>
      </c>
      <c r="AK220" s="180">
        <f t="shared" si="179"/>
        <v>192.23</v>
      </c>
      <c r="AL220" s="180">
        <f t="shared" si="180"/>
        <v>192.23</v>
      </c>
      <c r="AM220" s="180">
        <f t="shared" si="181"/>
        <v>192.23</v>
      </c>
      <c r="AN220" s="79"/>
      <c r="AO220" s="79"/>
      <c r="AP220" s="79">
        <v>2</v>
      </c>
      <c r="AQ220" s="79"/>
      <c r="AR220" s="79"/>
      <c r="AS220" s="79"/>
      <c r="AT220" s="79"/>
      <c r="AU220" s="79"/>
      <c r="AV220" s="79"/>
      <c r="AW220" s="79"/>
      <c r="AX220" s="79"/>
      <c r="AY220" s="79"/>
      <c r="AZ220" s="75">
        <f t="shared" ref="AZ220:AZ230" si="196">SUM(AN220:AY220)</f>
        <v>2</v>
      </c>
      <c r="BA220" s="77">
        <f t="shared" ref="BA220:BA230" si="197">AZ220/12</f>
        <v>0.16666666666666666</v>
      </c>
      <c r="BB220" s="47"/>
      <c r="BC220" s="78">
        <f t="shared" si="182"/>
        <v>0</v>
      </c>
      <c r="BD220" s="78">
        <f t="shared" si="183"/>
        <v>0</v>
      </c>
      <c r="BE220" s="78">
        <f t="shared" si="184"/>
        <v>384.46</v>
      </c>
      <c r="BF220" s="78">
        <f t="shared" si="185"/>
        <v>0</v>
      </c>
      <c r="BG220" s="78">
        <f t="shared" si="186"/>
        <v>0</v>
      </c>
      <c r="BH220" s="78">
        <f t="shared" si="187"/>
        <v>0</v>
      </c>
      <c r="BI220" s="78">
        <f t="shared" si="188"/>
        <v>0</v>
      </c>
      <c r="BJ220" s="78">
        <f t="shared" si="189"/>
        <v>0</v>
      </c>
      <c r="BK220" s="78">
        <f t="shared" si="190"/>
        <v>0</v>
      </c>
      <c r="BL220" s="78">
        <f t="shared" si="191"/>
        <v>0</v>
      </c>
      <c r="BM220" s="78">
        <f t="shared" si="192"/>
        <v>0</v>
      </c>
      <c r="BN220" s="78">
        <f t="shared" si="193"/>
        <v>0</v>
      </c>
      <c r="BO220" s="78">
        <f t="shared" si="194"/>
        <v>384.46</v>
      </c>
      <c r="BP220" s="78">
        <f t="shared" si="195"/>
        <v>32.038333333333334</v>
      </c>
    </row>
    <row r="221" spans="1:68" s="918" customFormat="1">
      <c r="A221" s="79" t="s">
        <v>7127</v>
      </c>
      <c r="B221" s="74"/>
      <c r="C221" s="79" t="s">
        <v>16382</v>
      </c>
      <c r="D221" s="75" t="str">
        <f>INDEX('PRICE LIST'!$D:$D,MATCH(INSIDENTAL!C221,'PRICE LIST'!$E:$E,0))</f>
        <v>HOUSING</v>
      </c>
      <c r="E221" s="919" t="str">
        <f>IFERROR(VLOOKUP(C221,'PRICE LIST'!E:M,2,0),0)</f>
        <v>HOUSING TRAY</v>
      </c>
      <c r="F221" s="187" t="s">
        <v>16391</v>
      </c>
      <c r="G221" s="79" t="s">
        <v>109</v>
      </c>
      <c r="H221" s="919">
        <f>IFERROR(IF(G221="FOH",VLOOKUP(C221,'PRICE LIST'!E:Z,20,0),IF(G221="OPEX",VLOOKUP(C221,'PRICE LIST'!E:Z,21,0),0)),0)</f>
        <v>0</v>
      </c>
      <c r="I221" s="919">
        <f>IFERROR(IF(G221="FOH",VLOOKUP(H221,'PRICE LIST'!X:Z,3,0),IF(G221="OPEX",VLOOKUP(H221,'PRICE LIST'!Y:Z,2,0),0)),0)</f>
        <v>0</v>
      </c>
      <c r="J221" s="79" t="s">
        <v>34</v>
      </c>
      <c r="K221" s="79" t="s">
        <v>183</v>
      </c>
      <c r="L221" s="75" t="str">
        <f>IFERROR(VLOOKUP(K221,BS:BV,3,0),0)</f>
        <v>ALL</v>
      </c>
      <c r="M221" s="75" t="str">
        <f>IFERROR(VLOOKUP(K221,BS:BV,4,0),0)</f>
        <v>ALL</v>
      </c>
      <c r="N221" s="75" t="str">
        <f>IFERROR(VLOOKUP(C221,'PRICE LIST'!E:M,3,0),0)</f>
        <v>PCS</v>
      </c>
      <c r="O221" s="75" t="str">
        <f>IFERROR(VLOOKUP(C221,'PRICE LIST'!E:M,5,0),0)</f>
        <v>USD</v>
      </c>
      <c r="P221" s="927">
        <f>IFERROR(VLOOKUP(C221,'PRICE LIST'!E:Z,8,0),0)</f>
        <v>703.03</v>
      </c>
      <c r="Q221" s="75">
        <f>IFERROR(VLOOKUP(C221,'PRICE LIST'!E:Z,9,0),0)</f>
        <v>703.03</v>
      </c>
      <c r="R221" s="75">
        <f>IFERROR(VLOOKUP(C221,'PRICE LIST'!E:Z,10,0),0)</f>
        <v>703.03</v>
      </c>
      <c r="S221" s="75">
        <f>IFERROR(VLOOKUP(C221,'PRICE LIST'!E:Z,11,0),0)</f>
        <v>703.03</v>
      </c>
      <c r="T221" s="75">
        <f>IFERROR(VLOOKUP(C221,'PRICE LIST'!E:Z,12,0),0)</f>
        <v>703.03</v>
      </c>
      <c r="U221" s="75">
        <f>IFERROR(VLOOKUP(C221,'PRICE LIST'!E:Z,13,0),0)</f>
        <v>703.03</v>
      </c>
      <c r="V221" s="75">
        <f>IFERROR(VLOOKUP(C221,'PRICE LIST'!E:Z,14,0),0)</f>
        <v>703.03</v>
      </c>
      <c r="W221" s="75">
        <f>IFERROR(VLOOKUP(C221,'PRICE LIST'!E:Z,15,0),0)</f>
        <v>703.03</v>
      </c>
      <c r="X221" s="75">
        <f>IFERROR(VLOOKUP(C221,'PRICE LIST'!E:Z,16,0),0)</f>
        <v>703.03</v>
      </c>
      <c r="Y221" s="75">
        <f>IFERROR(VLOOKUP(C221,'PRICE LIST'!E:Z,17,0),0)</f>
        <v>703.03</v>
      </c>
      <c r="Z221" s="75">
        <f>IFERROR(VLOOKUP(C221,'PRICE LIST'!E:Z,18,0),0)</f>
        <v>703.03</v>
      </c>
      <c r="AA221" s="75">
        <f>IFERROR(VLOOKUP(C221,'PRICE LIST'!E:Z,19,0),0)</f>
        <v>703.03</v>
      </c>
      <c r="AB221" s="180">
        <f t="shared" si="170"/>
        <v>703.03</v>
      </c>
      <c r="AC221" s="180">
        <f t="shared" si="171"/>
        <v>703.03</v>
      </c>
      <c r="AD221" s="180">
        <f t="shared" si="172"/>
        <v>703.03</v>
      </c>
      <c r="AE221" s="180">
        <f t="shared" si="173"/>
        <v>703.03</v>
      </c>
      <c r="AF221" s="180">
        <f t="shared" si="174"/>
        <v>703.03</v>
      </c>
      <c r="AG221" s="180">
        <f t="shared" si="175"/>
        <v>703.03</v>
      </c>
      <c r="AH221" s="180">
        <f t="shared" si="176"/>
        <v>703.03</v>
      </c>
      <c r="AI221" s="180">
        <f t="shared" si="177"/>
        <v>703.03</v>
      </c>
      <c r="AJ221" s="180">
        <f t="shared" si="178"/>
        <v>703.03</v>
      </c>
      <c r="AK221" s="180">
        <f t="shared" si="179"/>
        <v>703.03</v>
      </c>
      <c r="AL221" s="180">
        <f t="shared" si="180"/>
        <v>703.03</v>
      </c>
      <c r="AM221" s="180">
        <f t="shared" si="181"/>
        <v>703.03</v>
      </c>
      <c r="AN221" s="79"/>
      <c r="AO221" s="79"/>
      <c r="AP221" s="79">
        <v>6</v>
      </c>
      <c r="AQ221" s="79"/>
      <c r="AR221" s="79"/>
      <c r="AS221" s="79"/>
      <c r="AT221" s="79"/>
      <c r="AU221" s="79"/>
      <c r="AV221" s="79"/>
      <c r="AW221" s="79"/>
      <c r="AX221" s="79"/>
      <c r="AY221" s="79"/>
      <c r="AZ221" s="75">
        <f t="shared" si="196"/>
        <v>6</v>
      </c>
      <c r="BA221" s="77">
        <f t="shared" si="197"/>
        <v>0.5</v>
      </c>
      <c r="BB221" s="47"/>
      <c r="BC221" s="78">
        <f t="shared" si="182"/>
        <v>0</v>
      </c>
      <c r="BD221" s="78">
        <f t="shared" si="183"/>
        <v>0</v>
      </c>
      <c r="BE221" s="78">
        <f t="shared" si="184"/>
        <v>4218.18</v>
      </c>
      <c r="BF221" s="78">
        <f t="shared" si="185"/>
        <v>0</v>
      </c>
      <c r="BG221" s="78">
        <f t="shared" si="186"/>
        <v>0</v>
      </c>
      <c r="BH221" s="78">
        <f t="shared" si="187"/>
        <v>0</v>
      </c>
      <c r="BI221" s="78">
        <f t="shared" si="188"/>
        <v>0</v>
      </c>
      <c r="BJ221" s="78">
        <f t="shared" si="189"/>
        <v>0</v>
      </c>
      <c r="BK221" s="78">
        <f t="shared" si="190"/>
        <v>0</v>
      </c>
      <c r="BL221" s="78">
        <f t="shared" si="191"/>
        <v>0</v>
      </c>
      <c r="BM221" s="78">
        <f t="shared" si="192"/>
        <v>0</v>
      </c>
      <c r="BN221" s="78">
        <f t="shared" si="193"/>
        <v>0</v>
      </c>
      <c r="BO221" s="78">
        <f t="shared" si="194"/>
        <v>4218.18</v>
      </c>
      <c r="BP221" s="78">
        <f t="shared" si="195"/>
        <v>351.51500000000004</v>
      </c>
    </row>
    <row r="222" spans="1:68" s="918" customFormat="1">
      <c r="A222" s="79" t="s">
        <v>7127</v>
      </c>
      <c r="B222" s="74"/>
      <c r="C222" s="79" t="s">
        <v>16383</v>
      </c>
      <c r="D222" s="75" t="str">
        <f>INDEX('PRICE LIST'!$D:$D,MATCH(INSIDENTAL!C222,'PRICE LIST'!$E:$E,0))</f>
        <v>WASHER</v>
      </c>
      <c r="E222" s="919" t="str">
        <f>IFERROR(VLOOKUP(C222,'PRICE LIST'!E:M,2,0),0)</f>
        <v>WASHER</v>
      </c>
      <c r="F222" s="187" t="s">
        <v>16391</v>
      </c>
      <c r="G222" s="79" t="s">
        <v>109</v>
      </c>
      <c r="H222" s="919">
        <f>IFERROR(IF(G222="FOH",VLOOKUP(C222,'PRICE LIST'!E:Z,20,0),IF(G222="OPEX",VLOOKUP(C222,'PRICE LIST'!E:Z,21,0),0)),0)</f>
        <v>0</v>
      </c>
      <c r="I222" s="919">
        <f>IFERROR(IF(G222="FOH",VLOOKUP(H222,'PRICE LIST'!X:Z,3,0),IF(G222="OPEX",VLOOKUP(H222,'PRICE LIST'!Y:Z,2,0),0)),0)</f>
        <v>0</v>
      </c>
      <c r="J222" s="79" t="s">
        <v>34</v>
      </c>
      <c r="K222" s="79" t="s">
        <v>183</v>
      </c>
      <c r="L222" s="75" t="str">
        <f>IFERROR(VLOOKUP(K222,BS:BV,3,0),0)</f>
        <v>ALL</v>
      </c>
      <c r="M222" s="75" t="str">
        <f>IFERROR(VLOOKUP(K222,BS:BV,4,0),0)</f>
        <v>ALL</v>
      </c>
      <c r="N222" s="75" t="str">
        <f>IFERROR(VLOOKUP(C222,'PRICE LIST'!E:M,3,0),0)</f>
        <v>PCS</v>
      </c>
      <c r="O222" s="75" t="str">
        <f>IFERROR(VLOOKUP(C222,'PRICE LIST'!E:M,5,0),0)</f>
        <v>USD</v>
      </c>
      <c r="P222" s="927">
        <f>IFERROR(VLOOKUP(C222,'PRICE LIST'!E:Z,8,0),0)</f>
        <v>1.3</v>
      </c>
      <c r="Q222" s="75">
        <f>IFERROR(VLOOKUP(C222,'PRICE LIST'!E:Z,9,0),0)</f>
        <v>1.3</v>
      </c>
      <c r="R222" s="75">
        <f>IFERROR(VLOOKUP(C222,'PRICE LIST'!E:Z,10,0),0)</f>
        <v>1.3</v>
      </c>
      <c r="S222" s="75">
        <f>IFERROR(VLOOKUP(C222,'PRICE LIST'!E:Z,11,0),0)</f>
        <v>1.3</v>
      </c>
      <c r="T222" s="75">
        <f>IFERROR(VLOOKUP(C222,'PRICE LIST'!E:Z,12,0),0)</f>
        <v>1.3</v>
      </c>
      <c r="U222" s="75">
        <f>IFERROR(VLOOKUP(C222,'PRICE LIST'!E:Z,13,0),0)</f>
        <v>1.3</v>
      </c>
      <c r="V222" s="75">
        <f>IFERROR(VLOOKUP(C222,'PRICE LIST'!E:Z,14,0),0)</f>
        <v>1.3</v>
      </c>
      <c r="W222" s="75">
        <f>IFERROR(VLOOKUP(C222,'PRICE LIST'!E:Z,15,0),0)</f>
        <v>1.3</v>
      </c>
      <c r="X222" s="75">
        <f>IFERROR(VLOOKUP(C222,'PRICE LIST'!E:Z,16,0),0)</f>
        <v>1.3</v>
      </c>
      <c r="Y222" s="75">
        <f>IFERROR(VLOOKUP(C222,'PRICE LIST'!E:Z,17,0),0)</f>
        <v>1.3</v>
      </c>
      <c r="Z222" s="75">
        <f>IFERROR(VLOOKUP(C222,'PRICE LIST'!E:Z,18,0),0)</f>
        <v>1.3</v>
      </c>
      <c r="AA222" s="75">
        <f>IFERROR(VLOOKUP(C222,'PRICE LIST'!E:Z,19,0),0)</f>
        <v>1.3</v>
      </c>
      <c r="AB222" s="180">
        <f t="shared" si="170"/>
        <v>1.3</v>
      </c>
      <c r="AC222" s="180">
        <f t="shared" si="171"/>
        <v>1.3</v>
      </c>
      <c r="AD222" s="180">
        <f t="shared" si="172"/>
        <v>1.3</v>
      </c>
      <c r="AE222" s="180">
        <f t="shared" si="173"/>
        <v>1.3</v>
      </c>
      <c r="AF222" s="180">
        <f t="shared" si="174"/>
        <v>1.3</v>
      </c>
      <c r="AG222" s="180">
        <f t="shared" si="175"/>
        <v>1.3</v>
      </c>
      <c r="AH222" s="180">
        <f t="shared" si="176"/>
        <v>1.3</v>
      </c>
      <c r="AI222" s="180">
        <f t="shared" si="177"/>
        <v>1.3</v>
      </c>
      <c r="AJ222" s="180">
        <f t="shared" si="178"/>
        <v>1.3</v>
      </c>
      <c r="AK222" s="180">
        <f t="shared" si="179"/>
        <v>1.3</v>
      </c>
      <c r="AL222" s="180">
        <f t="shared" si="180"/>
        <v>1.3</v>
      </c>
      <c r="AM222" s="180">
        <f t="shared" si="181"/>
        <v>1.3</v>
      </c>
      <c r="AN222" s="79"/>
      <c r="AO222" s="79"/>
      <c r="AP222" s="79">
        <v>2</v>
      </c>
      <c r="AQ222" s="79"/>
      <c r="AR222" s="79"/>
      <c r="AS222" s="79"/>
      <c r="AT222" s="79"/>
      <c r="AU222" s="79"/>
      <c r="AV222" s="79"/>
      <c r="AW222" s="79"/>
      <c r="AX222" s="79"/>
      <c r="AY222" s="79"/>
      <c r="AZ222" s="75">
        <f t="shared" si="196"/>
        <v>2</v>
      </c>
      <c r="BA222" s="77">
        <f t="shared" si="197"/>
        <v>0.16666666666666666</v>
      </c>
      <c r="BB222" s="47"/>
      <c r="BC222" s="78">
        <f t="shared" si="182"/>
        <v>0</v>
      </c>
      <c r="BD222" s="78">
        <f t="shared" si="183"/>
        <v>0</v>
      </c>
      <c r="BE222" s="78">
        <f t="shared" si="184"/>
        <v>2.6</v>
      </c>
      <c r="BF222" s="78">
        <f t="shared" si="185"/>
        <v>0</v>
      </c>
      <c r="BG222" s="78">
        <f t="shared" si="186"/>
        <v>0</v>
      </c>
      <c r="BH222" s="78">
        <f t="shared" si="187"/>
        <v>0</v>
      </c>
      <c r="BI222" s="78">
        <f t="shared" si="188"/>
        <v>0</v>
      </c>
      <c r="BJ222" s="78">
        <f t="shared" si="189"/>
        <v>0</v>
      </c>
      <c r="BK222" s="78">
        <f t="shared" si="190"/>
        <v>0</v>
      </c>
      <c r="BL222" s="78">
        <f t="shared" si="191"/>
        <v>0</v>
      </c>
      <c r="BM222" s="78">
        <f t="shared" si="192"/>
        <v>0</v>
      </c>
      <c r="BN222" s="78">
        <f t="shared" si="193"/>
        <v>0</v>
      </c>
      <c r="BO222" s="78">
        <f t="shared" si="194"/>
        <v>2.6</v>
      </c>
      <c r="BP222" s="78">
        <f t="shared" si="195"/>
        <v>0.21666666666666667</v>
      </c>
    </row>
    <row r="223" spans="1:68" s="918" customFormat="1">
      <c r="A223" s="79" t="s">
        <v>7127</v>
      </c>
      <c r="B223" s="74"/>
      <c r="C223" s="79" t="s">
        <v>16384</v>
      </c>
      <c r="D223" s="75" t="str">
        <f>INDEX('PRICE LIST'!$D:$D,MATCH(INSIDENTAL!C223,'PRICE LIST'!$E:$E,0))</f>
        <v>WASHER</v>
      </c>
      <c r="E223" s="919" t="str">
        <f>IFERROR(VLOOKUP(C223,'PRICE LIST'!E:M,2,0),0)</f>
        <v>WASHER</v>
      </c>
      <c r="F223" s="187" t="s">
        <v>16391</v>
      </c>
      <c r="G223" s="79" t="s">
        <v>109</v>
      </c>
      <c r="H223" s="919">
        <f>IFERROR(IF(G223="FOH",VLOOKUP(C223,'PRICE LIST'!E:Z,20,0),IF(G223="OPEX",VLOOKUP(C223,'PRICE LIST'!E:Z,21,0),0)),0)</f>
        <v>0</v>
      </c>
      <c r="I223" s="919">
        <f>IFERROR(IF(G223="FOH",VLOOKUP(H223,'PRICE LIST'!X:Z,3,0),IF(G223="OPEX",VLOOKUP(H223,'PRICE LIST'!Y:Z,2,0),0)),0)</f>
        <v>0</v>
      </c>
      <c r="J223" s="79" t="s">
        <v>34</v>
      </c>
      <c r="K223" s="79" t="s">
        <v>183</v>
      </c>
      <c r="L223" s="75" t="str">
        <f>IFERROR(VLOOKUP(K223,BS:BV,3,0),0)</f>
        <v>ALL</v>
      </c>
      <c r="M223" s="75" t="str">
        <f>IFERROR(VLOOKUP(K223,BS:BV,4,0),0)</f>
        <v>ALL</v>
      </c>
      <c r="N223" s="75" t="str">
        <f>IFERROR(VLOOKUP(C223,'PRICE LIST'!E:M,3,0),0)</f>
        <v>PCS</v>
      </c>
      <c r="O223" s="75" t="str">
        <f>IFERROR(VLOOKUP(C223,'PRICE LIST'!E:M,5,0),0)</f>
        <v>USD</v>
      </c>
      <c r="P223" s="927">
        <f>IFERROR(VLOOKUP(C223,'PRICE LIST'!E:Z,8,0),0)</f>
        <v>1.3</v>
      </c>
      <c r="Q223" s="75">
        <f>IFERROR(VLOOKUP(C223,'PRICE LIST'!E:Z,9,0),0)</f>
        <v>1.3</v>
      </c>
      <c r="R223" s="75">
        <f>IFERROR(VLOOKUP(C223,'PRICE LIST'!E:Z,10,0),0)</f>
        <v>1.3</v>
      </c>
      <c r="S223" s="75">
        <f>IFERROR(VLOOKUP(C223,'PRICE LIST'!E:Z,11,0),0)</f>
        <v>1.3</v>
      </c>
      <c r="T223" s="75">
        <f>IFERROR(VLOOKUP(C223,'PRICE LIST'!E:Z,12,0),0)</f>
        <v>1.3</v>
      </c>
      <c r="U223" s="75">
        <f>IFERROR(VLOOKUP(C223,'PRICE LIST'!E:Z,13,0),0)</f>
        <v>1.3</v>
      </c>
      <c r="V223" s="75">
        <f>IFERROR(VLOOKUP(C223,'PRICE LIST'!E:Z,14,0),0)</f>
        <v>1.3</v>
      </c>
      <c r="W223" s="75">
        <f>IFERROR(VLOOKUP(C223,'PRICE LIST'!E:Z,15,0),0)</f>
        <v>1.3</v>
      </c>
      <c r="X223" s="75">
        <f>IFERROR(VLOOKUP(C223,'PRICE LIST'!E:Z,16,0),0)</f>
        <v>1.3</v>
      </c>
      <c r="Y223" s="75">
        <f>IFERROR(VLOOKUP(C223,'PRICE LIST'!E:Z,17,0),0)</f>
        <v>1.3</v>
      </c>
      <c r="Z223" s="75">
        <f>IFERROR(VLOOKUP(C223,'PRICE LIST'!E:Z,18,0),0)</f>
        <v>1.3</v>
      </c>
      <c r="AA223" s="75">
        <f>IFERROR(VLOOKUP(C223,'PRICE LIST'!E:Z,19,0),0)</f>
        <v>1.3</v>
      </c>
      <c r="AB223" s="180">
        <f t="shared" si="170"/>
        <v>1.3</v>
      </c>
      <c r="AC223" s="180">
        <f t="shared" si="171"/>
        <v>1.3</v>
      </c>
      <c r="AD223" s="180">
        <f t="shared" si="172"/>
        <v>1.3</v>
      </c>
      <c r="AE223" s="180">
        <f t="shared" si="173"/>
        <v>1.3</v>
      </c>
      <c r="AF223" s="180">
        <f t="shared" si="174"/>
        <v>1.3</v>
      </c>
      <c r="AG223" s="180">
        <f t="shared" si="175"/>
        <v>1.3</v>
      </c>
      <c r="AH223" s="180">
        <f t="shared" si="176"/>
        <v>1.3</v>
      </c>
      <c r="AI223" s="180">
        <f t="shared" si="177"/>
        <v>1.3</v>
      </c>
      <c r="AJ223" s="180">
        <f t="shared" si="178"/>
        <v>1.3</v>
      </c>
      <c r="AK223" s="180">
        <f t="shared" si="179"/>
        <v>1.3</v>
      </c>
      <c r="AL223" s="180">
        <f t="shared" si="180"/>
        <v>1.3</v>
      </c>
      <c r="AM223" s="180">
        <f t="shared" si="181"/>
        <v>1.3</v>
      </c>
      <c r="AN223" s="79"/>
      <c r="AO223" s="79"/>
      <c r="AP223" s="79">
        <v>2</v>
      </c>
      <c r="AQ223" s="79"/>
      <c r="AR223" s="79"/>
      <c r="AS223" s="79"/>
      <c r="AT223" s="79"/>
      <c r="AU223" s="79"/>
      <c r="AV223" s="79"/>
      <c r="AW223" s="79"/>
      <c r="AX223" s="79"/>
      <c r="AY223" s="79"/>
      <c r="AZ223" s="75">
        <f t="shared" si="196"/>
        <v>2</v>
      </c>
      <c r="BA223" s="77">
        <f t="shared" si="197"/>
        <v>0.16666666666666666</v>
      </c>
      <c r="BB223" s="47"/>
      <c r="BC223" s="78">
        <f t="shared" si="182"/>
        <v>0</v>
      </c>
      <c r="BD223" s="78">
        <f t="shared" si="183"/>
        <v>0</v>
      </c>
      <c r="BE223" s="78">
        <f t="shared" si="184"/>
        <v>2.6</v>
      </c>
      <c r="BF223" s="78">
        <f t="shared" si="185"/>
        <v>0</v>
      </c>
      <c r="BG223" s="78">
        <f t="shared" si="186"/>
        <v>0</v>
      </c>
      <c r="BH223" s="78">
        <f t="shared" si="187"/>
        <v>0</v>
      </c>
      <c r="BI223" s="78">
        <f t="shared" si="188"/>
        <v>0</v>
      </c>
      <c r="BJ223" s="78">
        <f t="shared" si="189"/>
        <v>0</v>
      </c>
      <c r="BK223" s="78">
        <f t="shared" si="190"/>
        <v>0</v>
      </c>
      <c r="BL223" s="78">
        <f t="shared" si="191"/>
        <v>0</v>
      </c>
      <c r="BM223" s="78">
        <f t="shared" si="192"/>
        <v>0</v>
      </c>
      <c r="BN223" s="78">
        <f t="shared" si="193"/>
        <v>0</v>
      </c>
      <c r="BO223" s="78">
        <f t="shared" si="194"/>
        <v>2.6</v>
      </c>
      <c r="BP223" s="78">
        <f t="shared" si="195"/>
        <v>0.21666666666666667</v>
      </c>
    </row>
    <row r="224" spans="1:68" s="918" customFormat="1">
      <c r="A224" s="79" t="s">
        <v>7127</v>
      </c>
      <c r="B224" s="74"/>
      <c r="C224" s="79" t="s">
        <v>16385</v>
      </c>
      <c r="D224" s="75" t="str">
        <f>INDEX('PRICE LIST'!$D:$D,MATCH(INSIDENTAL!C224,'PRICE LIST'!$E:$E,0))</f>
        <v>COUPLING</v>
      </c>
      <c r="E224" s="919" t="str">
        <f>IFERROR(VLOOKUP(C224,'PRICE LIST'!E:M,2,0),0)</f>
        <v>COUPLING</v>
      </c>
      <c r="F224" s="187" t="s">
        <v>16391</v>
      </c>
      <c r="G224" s="79" t="s">
        <v>109</v>
      </c>
      <c r="H224" s="919">
        <f>IFERROR(IF(G224="FOH",VLOOKUP(C224,'PRICE LIST'!E:Z,20,0),IF(G224="OPEX",VLOOKUP(C224,'PRICE LIST'!E:Z,21,0),0)),0)</f>
        <v>0</v>
      </c>
      <c r="I224" s="919">
        <f>IFERROR(IF(G224="FOH",VLOOKUP(H224,'PRICE LIST'!X:Z,3,0),IF(G224="OPEX",VLOOKUP(H224,'PRICE LIST'!Y:Z,2,0),0)),0)</f>
        <v>0</v>
      </c>
      <c r="J224" s="79" t="s">
        <v>34</v>
      </c>
      <c r="K224" s="79" t="s">
        <v>183</v>
      </c>
      <c r="L224" s="75" t="str">
        <f>IFERROR(VLOOKUP(K224,BS:BV,3,0),0)</f>
        <v>ALL</v>
      </c>
      <c r="M224" s="75" t="str">
        <f>IFERROR(VLOOKUP(K224,BS:BV,4,0),0)</f>
        <v>ALL</v>
      </c>
      <c r="N224" s="75" t="str">
        <f>IFERROR(VLOOKUP(C224,'PRICE LIST'!E:M,3,0),0)</f>
        <v>PCS</v>
      </c>
      <c r="O224" s="75" t="str">
        <f>IFERROR(VLOOKUP(C224,'PRICE LIST'!E:M,5,0),0)</f>
        <v>USD</v>
      </c>
      <c r="P224" s="927">
        <f>IFERROR(VLOOKUP(C224,'PRICE LIST'!E:Z,8,0),0)</f>
        <v>28.450000000000003</v>
      </c>
      <c r="Q224" s="75">
        <f>IFERROR(VLOOKUP(C224,'PRICE LIST'!E:Z,9,0),0)</f>
        <v>28.450000000000003</v>
      </c>
      <c r="R224" s="75">
        <f>IFERROR(VLOOKUP(C224,'PRICE LIST'!E:Z,10,0),0)</f>
        <v>28.450000000000003</v>
      </c>
      <c r="S224" s="75">
        <f>IFERROR(VLOOKUP(C224,'PRICE LIST'!E:Z,11,0),0)</f>
        <v>28.450000000000003</v>
      </c>
      <c r="T224" s="75">
        <f>IFERROR(VLOOKUP(C224,'PRICE LIST'!E:Z,12,0),0)</f>
        <v>28.450000000000003</v>
      </c>
      <c r="U224" s="75">
        <f>IFERROR(VLOOKUP(C224,'PRICE LIST'!E:Z,13,0),0)</f>
        <v>28.450000000000003</v>
      </c>
      <c r="V224" s="75">
        <f>IFERROR(VLOOKUP(C224,'PRICE LIST'!E:Z,14,0),0)</f>
        <v>28.450000000000003</v>
      </c>
      <c r="W224" s="75">
        <f>IFERROR(VLOOKUP(C224,'PRICE LIST'!E:Z,15,0),0)</f>
        <v>28.450000000000003</v>
      </c>
      <c r="X224" s="75">
        <f>IFERROR(VLOOKUP(C224,'PRICE LIST'!E:Z,16,0),0)</f>
        <v>28.450000000000003</v>
      </c>
      <c r="Y224" s="75">
        <f>IFERROR(VLOOKUP(C224,'PRICE LIST'!E:Z,17,0),0)</f>
        <v>28.450000000000003</v>
      </c>
      <c r="Z224" s="75">
        <f>IFERROR(VLOOKUP(C224,'PRICE LIST'!E:Z,18,0),0)</f>
        <v>28.450000000000003</v>
      </c>
      <c r="AA224" s="75">
        <f>IFERROR(VLOOKUP(C224,'PRICE LIST'!E:Z,19,0),0)</f>
        <v>28.450000000000003</v>
      </c>
      <c r="AB224" s="180">
        <f t="shared" si="170"/>
        <v>28.450000000000003</v>
      </c>
      <c r="AC224" s="180">
        <f t="shared" si="171"/>
        <v>28.450000000000003</v>
      </c>
      <c r="AD224" s="180">
        <f t="shared" si="172"/>
        <v>28.450000000000003</v>
      </c>
      <c r="AE224" s="180">
        <f t="shared" si="173"/>
        <v>28.450000000000003</v>
      </c>
      <c r="AF224" s="180">
        <f t="shared" si="174"/>
        <v>28.450000000000003</v>
      </c>
      <c r="AG224" s="180">
        <f t="shared" si="175"/>
        <v>28.450000000000003</v>
      </c>
      <c r="AH224" s="180">
        <f t="shared" si="176"/>
        <v>28.450000000000003</v>
      </c>
      <c r="AI224" s="180">
        <f t="shared" si="177"/>
        <v>28.450000000000003</v>
      </c>
      <c r="AJ224" s="180">
        <f t="shared" si="178"/>
        <v>28.450000000000003</v>
      </c>
      <c r="AK224" s="180">
        <f t="shared" si="179"/>
        <v>28.450000000000003</v>
      </c>
      <c r="AL224" s="180">
        <f t="shared" si="180"/>
        <v>28.450000000000003</v>
      </c>
      <c r="AM224" s="180">
        <f t="shared" si="181"/>
        <v>28.450000000000003</v>
      </c>
      <c r="AN224" s="79"/>
      <c r="AO224" s="79"/>
      <c r="AP224" s="79">
        <v>2</v>
      </c>
      <c r="AQ224" s="79"/>
      <c r="AR224" s="79"/>
      <c r="AS224" s="79"/>
      <c r="AT224" s="79"/>
      <c r="AU224" s="79"/>
      <c r="AV224" s="79"/>
      <c r="AW224" s="79"/>
      <c r="AX224" s="79"/>
      <c r="AY224" s="79"/>
      <c r="AZ224" s="75">
        <f t="shared" si="196"/>
        <v>2</v>
      </c>
      <c r="BA224" s="77">
        <f t="shared" si="197"/>
        <v>0.16666666666666666</v>
      </c>
      <c r="BB224" s="47"/>
      <c r="BC224" s="78">
        <f t="shared" si="182"/>
        <v>0</v>
      </c>
      <c r="BD224" s="78">
        <f t="shared" si="183"/>
        <v>0</v>
      </c>
      <c r="BE224" s="78">
        <f t="shared" si="184"/>
        <v>56.900000000000006</v>
      </c>
      <c r="BF224" s="78">
        <f t="shared" si="185"/>
        <v>0</v>
      </c>
      <c r="BG224" s="78">
        <f t="shared" si="186"/>
        <v>0</v>
      </c>
      <c r="BH224" s="78">
        <f t="shared" si="187"/>
        <v>0</v>
      </c>
      <c r="BI224" s="78">
        <f t="shared" si="188"/>
        <v>0</v>
      </c>
      <c r="BJ224" s="78">
        <f t="shared" si="189"/>
        <v>0</v>
      </c>
      <c r="BK224" s="78">
        <f t="shared" si="190"/>
        <v>0</v>
      </c>
      <c r="BL224" s="78">
        <f t="shared" si="191"/>
        <v>0</v>
      </c>
      <c r="BM224" s="78">
        <f t="shared" si="192"/>
        <v>0</v>
      </c>
      <c r="BN224" s="78">
        <f t="shared" si="193"/>
        <v>0</v>
      </c>
      <c r="BO224" s="78">
        <f t="shared" si="194"/>
        <v>56.900000000000006</v>
      </c>
      <c r="BP224" s="78">
        <f t="shared" si="195"/>
        <v>4.7416666666666671</v>
      </c>
    </row>
    <row r="225" spans="1:68" s="918" customFormat="1">
      <c r="A225" s="79" t="s">
        <v>7127</v>
      </c>
      <c r="B225" s="74"/>
      <c r="C225" s="79" t="s">
        <v>16386</v>
      </c>
      <c r="D225" s="75" t="str">
        <f>INDEX('PRICE LIST'!$D:$D,MATCH(INSIDENTAL!C225,'PRICE LIST'!$E:$E,0))</f>
        <v>BUSH</v>
      </c>
      <c r="E225" s="919" t="str">
        <f>IFERROR(VLOOKUP(C225,'PRICE LIST'!E:M,2,0),0)</f>
        <v>BUSH</v>
      </c>
      <c r="F225" s="187" t="s">
        <v>16391</v>
      </c>
      <c r="G225" s="79" t="s">
        <v>109</v>
      </c>
      <c r="H225" s="919">
        <f>IFERROR(IF(G225="FOH",VLOOKUP(C225,'PRICE LIST'!E:Z,20,0),IF(G225="OPEX",VLOOKUP(C225,'PRICE LIST'!E:Z,21,0),0)),0)</f>
        <v>0</v>
      </c>
      <c r="I225" s="919">
        <f>IFERROR(IF(G225="FOH",VLOOKUP(H225,'PRICE LIST'!X:Z,3,0),IF(G225="OPEX",VLOOKUP(H225,'PRICE LIST'!Y:Z,2,0),0)),0)</f>
        <v>0</v>
      </c>
      <c r="J225" s="79" t="s">
        <v>34</v>
      </c>
      <c r="K225" s="79" t="s">
        <v>183</v>
      </c>
      <c r="L225" s="75" t="str">
        <f>IFERROR(VLOOKUP(K225,BS:BV,3,0),0)</f>
        <v>ALL</v>
      </c>
      <c r="M225" s="75" t="str">
        <f>IFERROR(VLOOKUP(K225,BS:BV,4,0),0)</f>
        <v>ALL</v>
      </c>
      <c r="N225" s="75" t="str">
        <f>IFERROR(VLOOKUP(C225,'PRICE LIST'!E:M,3,0),0)</f>
        <v>PCS</v>
      </c>
      <c r="O225" s="75" t="str">
        <f>IFERROR(VLOOKUP(C225,'PRICE LIST'!E:M,5,0),0)</f>
        <v>USD</v>
      </c>
      <c r="P225" s="927">
        <f>IFERROR(VLOOKUP(C225,'PRICE LIST'!E:Z,8,0),0)</f>
        <v>2.42</v>
      </c>
      <c r="Q225" s="75">
        <f>IFERROR(VLOOKUP(C225,'PRICE LIST'!E:Z,9,0),0)</f>
        <v>2.42</v>
      </c>
      <c r="R225" s="75">
        <f>IFERROR(VLOOKUP(C225,'PRICE LIST'!E:Z,10,0),0)</f>
        <v>2.42</v>
      </c>
      <c r="S225" s="75">
        <f>IFERROR(VLOOKUP(C225,'PRICE LIST'!E:Z,11,0),0)</f>
        <v>2.42</v>
      </c>
      <c r="T225" s="75">
        <f>IFERROR(VLOOKUP(C225,'PRICE LIST'!E:Z,12,0),0)</f>
        <v>2.42</v>
      </c>
      <c r="U225" s="75">
        <f>IFERROR(VLOOKUP(C225,'PRICE LIST'!E:Z,13,0),0)</f>
        <v>2.42</v>
      </c>
      <c r="V225" s="75">
        <f>IFERROR(VLOOKUP(C225,'PRICE LIST'!E:Z,14,0),0)</f>
        <v>2.42</v>
      </c>
      <c r="W225" s="75">
        <f>IFERROR(VLOOKUP(C225,'PRICE LIST'!E:Z,15,0),0)</f>
        <v>2.42</v>
      </c>
      <c r="X225" s="75">
        <f>IFERROR(VLOOKUP(C225,'PRICE LIST'!E:Z,16,0),0)</f>
        <v>2.42</v>
      </c>
      <c r="Y225" s="75">
        <f>IFERROR(VLOOKUP(C225,'PRICE LIST'!E:Z,17,0),0)</f>
        <v>2.42</v>
      </c>
      <c r="Z225" s="75">
        <f>IFERROR(VLOOKUP(C225,'PRICE LIST'!E:Z,18,0),0)</f>
        <v>2.42</v>
      </c>
      <c r="AA225" s="75">
        <f>IFERROR(VLOOKUP(C225,'PRICE LIST'!E:Z,19,0),0)</f>
        <v>2.42</v>
      </c>
      <c r="AB225" s="180">
        <f t="shared" si="170"/>
        <v>2.42</v>
      </c>
      <c r="AC225" s="180">
        <f t="shared" si="171"/>
        <v>2.42</v>
      </c>
      <c r="AD225" s="180">
        <f t="shared" si="172"/>
        <v>2.42</v>
      </c>
      <c r="AE225" s="180">
        <f t="shared" si="173"/>
        <v>2.42</v>
      </c>
      <c r="AF225" s="180">
        <f t="shared" si="174"/>
        <v>2.42</v>
      </c>
      <c r="AG225" s="180">
        <f t="shared" si="175"/>
        <v>2.42</v>
      </c>
      <c r="AH225" s="180">
        <f t="shared" si="176"/>
        <v>2.42</v>
      </c>
      <c r="AI225" s="180">
        <f t="shared" si="177"/>
        <v>2.42</v>
      </c>
      <c r="AJ225" s="180">
        <f t="shared" si="178"/>
        <v>2.42</v>
      </c>
      <c r="AK225" s="180">
        <f t="shared" si="179"/>
        <v>2.42</v>
      </c>
      <c r="AL225" s="180">
        <f t="shared" si="180"/>
        <v>2.42</v>
      </c>
      <c r="AM225" s="180">
        <f t="shared" si="181"/>
        <v>2.42</v>
      </c>
      <c r="AN225" s="79"/>
      <c r="AO225" s="79"/>
      <c r="AP225" s="79">
        <v>2</v>
      </c>
      <c r="AQ225" s="79"/>
      <c r="AR225" s="79"/>
      <c r="AS225" s="79"/>
      <c r="AT225" s="79"/>
      <c r="AU225" s="79"/>
      <c r="AV225" s="79"/>
      <c r="AW225" s="79"/>
      <c r="AX225" s="79"/>
      <c r="AY225" s="79"/>
      <c r="AZ225" s="75">
        <f t="shared" si="196"/>
        <v>2</v>
      </c>
      <c r="BA225" s="77">
        <f t="shared" si="197"/>
        <v>0.16666666666666666</v>
      </c>
      <c r="BB225" s="47"/>
      <c r="BC225" s="78">
        <f t="shared" si="182"/>
        <v>0</v>
      </c>
      <c r="BD225" s="78">
        <f t="shared" si="183"/>
        <v>0</v>
      </c>
      <c r="BE225" s="78">
        <f t="shared" si="184"/>
        <v>4.84</v>
      </c>
      <c r="BF225" s="78">
        <f t="shared" si="185"/>
        <v>0</v>
      </c>
      <c r="BG225" s="78">
        <f t="shared" si="186"/>
        <v>0</v>
      </c>
      <c r="BH225" s="78">
        <f t="shared" si="187"/>
        <v>0</v>
      </c>
      <c r="BI225" s="78">
        <f t="shared" si="188"/>
        <v>0</v>
      </c>
      <c r="BJ225" s="78">
        <f t="shared" si="189"/>
        <v>0</v>
      </c>
      <c r="BK225" s="78">
        <f t="shared" si="190"/>
        <v>0</v>
      </c>
      <c r="BL225" s="78">
        <f t="shared" si="191"/>
        <v>0</v>
      </c>
      <c r="BM225" s="78">
        <f t="shared" si="192"/>
        <v>0</v>
      </c>
      <c r="BN225" s="78">
        <f t="shared" si="193"/>
        <v>0</v>
      </c>
      <c r="BO225" s="78">
        <f t="shared" si="194"/>
        <v>4.84</v>
      </c>
      <c r="BP225" s="78">
        <f t="shared" si="195"/>
        <v>0.40333333333333332</v>
      </c>
    </row>
    <row r="226" spans="1:68" s="918" customFormat="1">
      <c r="A226" s="79" t="s">
        <v>7127</v>
      </c>
      <c r="B226" s="74"/>
      <c r="C226" s="79" t="s">
        <v>16387</v>
      </c>
      <c r="D226" s="75" t="str">
        <f>INDEX('PRICE LIST'!$D:$D,MATCH(INSIDENTAL!C226,'PRICE LIST'!$E:$E,0))</f>
        <v>AIR FEEDER</v>
      </c>
      <c r="E226" s="919" t="str">
        <f>IFERROR(VLOOKUP(C226,'PRICE LIST'!E:M,2,0),0)</f>
        <v>Air feeder for empty valves</v>
      </c>
      <c r="F226" s="187" t="s">
        <v>16391</v>
      </c>
      <c r="G226" s="79" t="s">
        <v>109</v>
      </c>
      <c r="H226" s="919">
        <f>IFERROR(IF(G226="FOH",VLOOKUP(C226,'PRICE LIST'!E:Z,20,0),IF(G226="OPEX",VLOOKUP(C226,'PRICE LIST'!E:Z,21,0),0)),0)</f>
        <v>0</v>
      </c>
      <c r="I226" s="919">
        <f>IFERROR(IF(G226="FOH",VLOOKUP(H226,'PRICE LIST'!X:Z,3,0),IF(G226="OPEX",VLOOKUP(H226,'PRICE LIST'!Y:Z,2,0),0)),0)</f>
        <v>0</v>
      </c>
      <c r="J226" s="79" t="s">
        <v>34</v>
      </c>
      <c r="K226" s="79" t="s">
        <v>183</v>
      </c>
      <c r="L226" s="75" t="str">
        <f>IFERROR(VLOOKUP(K226,BS:BV,3,0),0)</f>
        <v>ALL</v>
      </c>
      <c r="M226" s="75" t="str">
        <f>IFERROR(VLOOKUP(K226,BS:BV,4,0),0)</f>
        <v>ALL</v>
      </c>
      <c r="N226" s="75" t="str">
        <f>IFERROR(VLOOKUP(C226,'PRICE LIST'!E:M,3,0),0)</f>
        <v>PCS</v>
      </c>
      <c r="O226" s="75" t="str">
        <f>IFERROR(VLOOKUP(C226,'PRICE LIST'!E:M,5,0),0)</f>
        <v>USD</v>
      </c>
      <c r="P226" s="927">
        <f>IFERROR(VLOOKUP(C226,'PRICE LIST'!E:Z,8,0),0)</f>
        <v>122.93</v>
      </c>
      <c r="Q226" s="75">
        <f>IFERROR(VLOOKUP(C226,'PRICE LIST'!E:Z,9,0),0)</f>
        <v>122.93</v>
      </c>
      <c r="R226" s="75">
        <f>IFERROR(VLOOKUP(C226,'PRICE LIST'!E:Z,10,0),0)</f>
        <v>122.93</v>
      </c>
      <c r="S226" s="75">
        <f>IFERROR(VLOOKUP(C226,'PRICE LIST'!E:Z,11,0),0)</f>
        <v>122.93</v>
      </c>
      <c r="T226" s="75">
        <f>IFERROR(VLOOKUP(C226,'PRICE LIST'!E:Z,12,0),0)</f>
        <v>122.93</v>
      </c>
      <c r="U226" s="75">
        <f>IFERROR(VLOOKUP(C226,'PRICE LIST'!E:Z,13,0),0)</f>
        <v>122.93</v>
      </c>
      <c r="V226" s="75">
        <f>IFERROR(VLOOKUP(C226,'PRICE LIST'!E:Z,14,0),0)</f>
        <v>122.93</v>
      </c>
      <c r="W226" s="75">
        <f>IFERROR(VLOOKUP(C226,'PRICE LIST'!E:Z,15,0),0)</f>
        <v>122.93</v>
      </c>
      <c r="X226" s="75">
        <f>IFERROR(VLOOKUP(C226,'PRICE LIST'!E:Z,16,0),0)</f>
        <v>122.93</v>
      </c>
      <c r="Y226" s="75">
        <f>IFERROR(VLOOKUP(C226,'PRICE LIST'!E:Z,17,0),0)</f>
        <v>122.93</v>
      </c>
      <c r="Z226" s="75">
        <f>IFERROR(VLOOKUP(C226,'PRICE LIST'!E:Z,18,0),0)</f>
        <v>122.93</v>
      </c>
      <c r="AA226" s="75">
        <f>IFERROR(VLOOKUP(C226,'PRICE LIST'!E:Z,19,0),0)</f>
        <v>122.93</v>
      </c>
      <c r="AB226" s="180">
        <f t="shared" si="170"/>
        <v>122.93</v>
      </c>
      <c r="AC226" s="180">
        <f t="shared" si="171"/>
        <v>122.93</v>
      </c>
      <c r="AD226" s="180">
        <f t="shared" si="172"/>
        <v>122.93</v>
      </c>
      <c r="AE226" s="180">
        <f t="shared" si="173"/>
        <v>122.93</v>
      </c>
      <c r="AF226" s="180">
        <f t="shared" si="174"/>
        <v>122.93</v>
      </c>
      <c r="AG226" s="180">
        <f t="shared" si="175"/>
        <v>122.93</v>
      </c>
      <c r="AH226" s="180">
        <f t="shared" si="176"/>
        <v>122.93</v>
      </c>
      <c r="AI226" s="180">
        <f t="shared" si="177"/>
        <v>122.93</v>
      </c>
      <c r="AJ226" s="180">
        <f t="shared" si="178"/>
        <v>122.93</v>
      </c>
      <c r="AK226" s="180">
        <f t="shared" si="179"/>
        <v>122.93</v>
      </c>
      <c r="AL226" s="180">
        <f t="shared" si="180"/>
        <v>122.93</v>
      </c>
      <c r="AM226" s="180">
        <f t="shared" si="181"/>
        <v>122.93</v>
      </c>
      <c r="AN226" s="79"/>
      <c r="AO226" s="79"/>
      <c r="AP226" s="79">
        <v>2</v>
      </c>
      <c r="AQ226" s="79"/>
      <c r="AR226" s="79"/>
      <c r="AS226" s="79"/>
      <c r="AT226" s="79"/>
      <c r="AU226" s="79"/>
      <c r="AV226" s="79"/>
      <c r="AW226" s="79"/>
      <c r="AX226" s="79"/>
      <c r="AY226" s="79"/>
      <c r="AZ226" s="75">
        <f t="shared" si="196"/>
        <v>2</v>
      </c>
      <c r="BA226" s="77">
        <f t="shared" si="197"/>
        <v>0.16666666666666666</v>
      </c>
      <c r="BB226" s="47"/>
      <c r="BC226" s="78">
        <f t="shared" si="182"/>
        <v>0</v>
      </c>
      <c r="BD226" s="78">
        <f t="shared" si="183"/>
        <v>0</v>
      </c>
      <c r="BE226" s="78">
        <f t="shared" si="184"/>
        <v>245.86</v>
      </c>
      <c r="BF226" s="78">
        <f t="shared" si="185"/>
        <v>0</v>
      </c>
      <c r="BG226" s="78">
        <f t="shared" si="186"/>
        <v>0</v>
      </c>
      <c r="BH226" s="78">
        <f t="shared" si="187"/>
        <v>0</v>
      </c>
      <c r="BI226" s="78">
        <f t="shared" si="188"/>
        <v>0</v>
      </c>
      <c r="BJ226" s="78">
        <f t="shared" si="189"/>
        <v>0</v>
      </c>
      <c r="BK226" s="78">
        <f t="shared" si="190"/>
        <v>0</v>
      </c>
      <c r="BL226" s="78">
        <f t="shared" si="191"/>
        <v>0</v>
      </c>
      <c r="BM226" s="78">
        <f t="shared" si="192"/>
        <v>0</v>
      </c>
      <c r="BN226" s="78">
        <f t="shared" si="193"/>
        <v>0</v>
      </c>
      <c r="BO226" s="78">
        <f t="shared" si="194"/>
        <v>245.86</v>
      </c>
      <c r="BP226" s="78">
        <f t="shared" si="195"/>
        <v>20.488333333333333</v>
      </c>
    </row>
    <row r="227" spans="1:68" s="918" customFormat="1">
      <c r="A227" s="79" t="s">
        <v>7127</v>
      </c>
      <c r="B227" s="74"/>
      <c r="C227" s="79" t="s">
        <v>16388</v>
      </c>
      <c r="D227" s="75" t="str">
        <f>INDEX('PRICE LIST'!$D:$D,MATCH(INSIDENTAL!C227,'PRICE LIST'!$E:$E,0))</f>
        <v>BRACKET</v>
      </c>
      <c r="E227" s="919" t="str">
        <f>IFERROR(VLOOKUP(C227,'PRICE LIST'!E:M,2,0),0)</f>
        <v>BRACKET SENS</v>
      </c>
      <c r="F227" s="187" t="s">
        <v>16391</v>
      </c>
      <c r="G227" s="79" t="s">
        <v>109</v>
      </c>
      <c r="H227" s="919">
        <f>IFERROR(IF(G227="FOH",VLOOKUP(C227,'PRICE LIST'!E:Z,20,0),IF(G227="OPEX",VLOOKUP(C227,'PRICE LIST'!E:Z,21,0),0)),0)</f>
        <v>0</v>
      </c>
      <c r="I227" s="919">
        <f>IFERROR(IF(G227="FOH",VLOOKUP(H227,'PRICE LIST'!X:Z,3,0),IF(G227="OPEX",VLOOKUP(H227,'PRICE LIST'!Y:Z,2,0),0)),0)</f>
        <v>0</v>
      </c>
      <c r="J227" s="79" t="s">
        <v>34</v>
      </c>
      <c r="K227" s="79" t="s">
        <v>183</v>
      </c>
      <c r="L227" s="75" t="str">
        <f>IFERROR(VLOOKUP(K227,BS:BV,3,0),0)</f>
        <v>ALL</v>
      </c>
      <c r="M227" s="75" t="str">
        <f>IFERROR(VLOOKUP(K227,BS:BV,4,0),0)</f>
        <v>ALL</v>
      </c>
      <c r="N227" s="75" t="str">
        <f>IFERROR(VLOOKUP(C227,'PRICE LIST'!E:M,3,0),0)</f>
        <v>PCS</v>
      </c>
      <c r="O227" s="75" t="str">
        <f>IFERROR(VLOOKUP(C227,'PRICE LIST'!E:M,5,0),0)</f>
        <v>USD</v>
      </c>
      <c r="P227" s="927">
        <f>IFERROR(VLOOKUP(C227,'PRICE LIST'!E:Z,8,0),0)</f>
        <v>59.489999999999995</v>
      </c>
      <c r="Q227" s="75">
        <f>IFERROR(VLOOKUP(C227,'PRICE LIST'!E:Z,9,0),0)</f>
        <v>59.489999999999995</v>
      </c>
      <c r="R227" s="75">
        <f>IFERROR(VLOOKUP(C227,'PRICE LIST'!E:Z,10,0),0)</f>
        <v>59.489999999999995</v>
      </c>
      <c r="S227" s="75">
        <f>IFERROR(VLOOKUP(C227,'PRICE LIST'!E:Z,11,0),0)</f>
        <v>59.489999999999995</v>
      </c>
      <c r="T227" s="75">
        <f>IFERROR(VLOOKUP(C227,'PRICE LIST'!E:Z,12,0),0)</f>
        <v>59.489999999999995</v>
      </c>
      <c r="U227" s="75">
        <f>IFERROR(VLOOKUP(C227,'PRICE LIST'!E:Z,13,0),0)</f>
        <v>59.489999999999995</v>
      </c>
      <c r="V227" s="75">
        <f>IFERROR(VLOOKUP(C227,'PRICE LIST'!E:Z,14,0),0)</f>
        <v>59.489999999999995</v>
      </c>
      <c r="W227" s="75">
        <f>IFERROR(VLOOKUP(C227,'PRICE LIST'!E:Z,15,0),0)</f>
        <v>59.489999999999995</v>
      </c>
      <c r="X227" s="75">
        <f>IFERROR(VLOOKUP(C227,'PRICE LIST'!E:Z,16,0),0)</f>
        <v>59.489999999999995</v>
      </c>
      <c r="Y227" s="75">
        <f>IFERROR(VLOOKUP(C227,'PRICE LIST'!E:Z,17,0),0)</f>
        <v>59.489999999999995</v>
      </c>
      <c r="Z227" s="75">
        <f>IFERROR(VLOOKUP(C227,'PRICE LIST'!E:Z,18,0),0)</f>
        <v>59.489999999999995</v>
      </c>
      <c r="AA227" s="75">
        <f>IFERROR(VLOOKUP(C227,'PRICE LIST'!E:Z,19,0),0)</f>
        <v>59.489999999999995</v>
      </c>
      <c r="AB227" s="180">
        <f t="shared" si="170"/>
        <v>59.489999999999995</v>
      </c>
      <c r="AC227" s="180">
        <f t="shared" si="171"/>
        <v>59.489999999999995</v>
      </c>
      <c r="AD227" s="180">
        <f t="shared" si="172"/>
        <v>59.489999999999995</v>
      </c>
      <c r="AE227" s="180">
        <f t="shared" si="173"/>
        <v>59.489999999999995</v>
      </c>
      <c r="AF227" s="180">
        <f t="shared" si="174"/>
        <v>59.489999999999995</v>
      </c>
      <c r="AG227" s="180">
        <f t="shared" si="175"/>
        <v>59.489999999999995</v>
      </c>
      <c r="AH227" s="180">
        <f t="shared" si="176"/>
        <v>59.489999999999995</v>
      </c>
      <c r="AI227" s="180">
        <f t="shared" si="177"/>
        <v>59.489999999999995</v>
      </c>
      <c r="AJ227" s="180">
        <f t="shared" si="178"/>
        <v>59.489999999999995</v>
      </c>
      <c r="AK227" s="180">
        <f t="shared" si="179"/>
        <v>59.489999999999995</v>
      </c>
      <c r="AL227" s="180">
        <f t="shared" si="180"/>
        <v>59.489999999999995</v>
      </c>
      <c r="AM227" s="180">
        <f t="shared" si="181"/>
        <v>59.489999999999995</v>
      </c>
      <c r="AN227" s="79"/>
      <c r="AO227" s="79"/>
      <c r="AP227" s="79">
        <v>2</v>
      </c>
      <c r="AQ227" s="79"/>
      <c r="AR227" s="79"/>
      <c r="AS227" s="79"/>
      <c r="AT227" s="79"/>
      <c r="AU227" s="79"/>
      <c r="AV227" s="79"/>
      <c r="AW227" s="79"/>
      <c r="AX227" s="79"/>
      <c r="AY227" s="79"/>
      <c r="AZ227" s="75">
        <f t="shared" si="196"/>
        <v>2</v>
      </c>
      <c r="BA227" s="77">
        <f t="shared" si="197"/>
        <v>0.16666666666666666</v>
      </c>
      <c r="BB227" s="47"/>
      <c r="BC227" s="78">
        <f t="shared" si="182"/>
        <v>0</v>
      </c>
      <c r="BD227" s="78">
        <f t="shared" si="183"/>
        <v>0</v>
      </c>
      <c r="BE227" s="78">
        <f t="shared" si="184"/>
        <v>118.97999999999999</v>
      </c>
      <c r="BF227" s="78">
        <f t="shared" si="185"/>
        <v>0</v>
      </c>
      <c r="BG227" s="78">
        <f t="shared" si="186"/>
        <v>0</v>
      </c>
      <c r="BH227" s="78">
        <f t="shared" si="187"/>
        <v>0</v>
      </c>
      <c r="BI227" s="78">
        <f t="shared" si="188"/>
        <v>0</v>
      </c>
      <c r="BJ227" s="78">
        <f t="shared" si="189"/>
        <v>0</v>
      </c>
      <c r="BK227" s="78">
        <f t="shared" si="190"/>
        <v>0</v>
      </c>
      <c r="BL227" s="78">
        <f t="shared" si="191"/>
        <v>0</v>
      </c>
      <c r="BM227" s="78">
        <f t="shared" si="192"/>
        <v>0</v>
      </c>
      <c r="BN227" s="78">
        <f t="shared" si="193"/>
        <v>0</v>
      </c>
      <c r="BO227" s="78">
        <f t="shared" si="194"/>
        <v>118.97999999999999</v>
      </c>
      <c r="BP227" s="78">
        <f t="shared" si="195"/>
        <v>9.9149999999999991</v>
      </c>
    </row>
    <row r="228" spans="1:68" s="918" customFormat="1">
      <c r="A228" s="79" t="s">
        <v>7127</v>
      </c>
      <c r="B228" s="74"/>
      <c r="C228" s="79" t="s">
        <v>16389</v>
      </c>
      <c r="D228" s="75" t="str">
        <f>INDEX('PRICE LIST'!$D:$D,MATCH(INSIDENTAL!C228,'PRICE LIST'!$E:$E,0))</f>
        <v>TEFLON</v>
      </c>
      <c r="E228" s="919" t="str">
        <f>IFERROR(VLOOKUP(C228,'PRICE LIST'!E:M,2,0),0)</f>
        <v>TEFLON HOSE</v>
      </c>
      <c r="F228" s="187" t="s">
        <v>16391</v>
      </c>
      <c r="G228" s="79" t="s">
        <v>109</v>
      </c>
      <c r="H228" s="919">
        <f>IFERROR(IF(G228="FOH",VLOOKUP(C228,'PRICE LIST'!E:Z,20,0),IF(G228="OPEX",VLOOKUP(C228,'PRICE LIST'!E:Z,21,0),0)),0)</f>
        <v>0</v>
      </c>
      <c r="I228" s="919">
        <f>IFERROR(IF(G228="FOH",VLOOKUP(H228,'PRICE LIST'!X:Z,3,0),IF(G228="OPEX",VLOOKUP(H228,'PRICE LIST'!Y:Z,2,0),0)),0)</f>
        <v>0</v>
      </c>
      <c r="J228" s="79" t="s">
        <v>34</v>
      </c>
      <c r="K228" s="79" t="s">
        <v>183</v>
      </c>
      <c r="L228" s="75" t="str">
        <f>IFERROR(VLOOKUP(K228,BS:BV,3,0),0)</f>
        <v>ALL</v>
      </c>
      <c r="M228" s="75" t="str">
        <f>IFERROR(VLOOKUP(K228,BS:BV,4,0),0)</f>
        <v>ALL</v>
      </c>
      <c r="N228" s="75" t="str">
        <f>IFERROR(VLOOKUP(C228,'PRICE LIST'!E:M,3,0),0)</f>
        <v>PCS</v>
      </c>
      <c r="O228" s="75" t="str">
        <f>IFERROR(VLOOKUP(C228,'PRICE LIST'!E:M,5,0),0)</f>
        <v>USD</v>
      </c>
      <c r="P228" s="927">
        <f>IFERROR(VLOOKUP(C228,'PRICE LIST'!E:Z,8,0),0)</f>
        <v>22.05</v>
      </c>
      <c r="Q228" s="75">
        <f>IFERROR(VLOOKUP(C228,'PRICE LIST'!E:Z,9,0),0)</f>
        <v>22.05</v>
      </c>
      <c r="R228" s="75">
        <f>IFERROR(VLOOKUP(C228,'PRICE LIST'!E:Z,10,0),0)</f>
        <v>22.05</v>
      </c>
      <c r="S228" s="75">
        <f>IFERROR(VLOOKUP(C228,'PRICE LIST'!E:Z,11,0),0)</f>
        <v>22.05</v>
      </c>
      <c r="T228" s="75">
        <f>IFERROR(VLOOKUP(C228,'PRICE LIST'!E:Z,12,0),0)</f>
        <v>22.05</v>
      </c>
      <c r="U228" s="75">
        <f>IFERROR(VLOOKUP(C228,'PRICE LIST'!E:Z,13,0),0)</f>
        <v>22.05</v>
      </c>
      <c r="V228" s="75">
        <f>IFERROR(VLOOKUP(C228,'PRICE LIST'!E:Z,14,0),0)</f>
        <v>22.05</v>
      </c>
      <c r="W228" s="75">
        <f>IFERROR(VLOOKUP(C228,'PRICE LIST'!E:Z,15,0),0)</f>
        <v>22.05</v>
      </c>
      <c r="X228" s="75">
        <f>IFERROR(VLOOKUP(C228,'PRICE LIST'!E:Z,16,0),0)</f>
        <v>22.05</v>
      </c>
      <c r="Y228" s="75">
        <f>IFERROR(VLOOKUP(C228,'PRICE LIST'!E:Z,17,0),0)</f>
        <v>22.05</v>
      </c>
      <c r="Z228" s="75">
        <f>IFERROR(VLOOKUP(C228,'PRICE LIST'!E:Z,18,0),0)</f>
        <v>22.05</v>
      </c>
      <c r="AA228" s="75">
        <f>IFERROR(VLOOKUP(C228,'PRICE LIST'!E:Z,19,0),0)</f>
        <v>22.05</v>
      </c>
      <c r="AB228" s="180">
        <f t="shared" ref="AB228:AB238" si="198">IFERROR(P228/VLOOKUP(O228,$N$4:$O$9,2,FALSE),0)</f>
        <v>22.05</v>
      </c>
      <c r="AC228" s="180">
        <f t="shared" ref="AC228:AC238" si="199">IFERROR(Q228/VLOOKUP(O228,$N$4:$O$9,2,FALSE),0)</f>
        <v>22.05</v>
      </c>
      <c r="AD228" s="180">
        <f t="shared" ref="AD228:AD238" si="200">IFERROR(R228/VLOOKUP(O228,$N$4:$O$9,2,FALSE),0)</f>
        <v>22.05</v>
      </c>
      <c r="AE228" s="180">
        <f t="shared" ref="AE228:AE238" si="201">IFERROR(S228/VLOOKUP(O228,$N$4:$O$9,2,FALSE),0)</f>
        <v>22.05</v>
      </c>
      <c r="AF228" s="180">
        <f t="shared" ref="AF228:AF238" si="202">IFERROR(T228/VLOOKUP(O228,$N$4:$O$9,2,FALSE),0)</f>
        <v>22.05</v>
      </c>
      <c r="AG228" s="180">
        <f t="shared" ref="AG228:AG238" si="203">IFERROR(U228/VLOOKUP(O228,$N$4:$O$9,2,FALSE),0)</f>
        <v>22.05</v>
      </c>
      <c r="AH228" s="180">
        <f t="shared" ref="AH228:AH238" si="204">IFERROR(V228/VLOOKUP(O228,$N$4:$O$9,2,FALSE),0)</f>
        <v>22.05</v>
      </c>
      <c r="AI228" s="180">
        <f t="shared" ref="AI228:AI238" si="205">IFERROR(W228/VLOOKUP(O228,$N$4:$O$9,2,FALSE),0)</f>
        <v>22.05</v>
      </c>
      <c r="AJ228" s="180">
        <f t="shared" ref="AJ228:AJ238" si="206">IFERROR(X228/VLOOKUP(O228,$N$4:$O$9,2,FALSE),0)</f>
        <v>22.05</v>
      </c>
      <c r="AK228" s="180">
        <f t="shared" ref="AK228:AK238" si="207">IFERROR(Y228/VLOOKUP(O228,$N$4:$O$9,2,FALSE),0)</f>
        <v>22.05</v>
      </c>
      <c r="AL228" s="180">
        <f t="shared" ref="AL228:AL238" si="208">IFERROR(Z228/VLOOKUP(O228,$N$4:$O$9,2,FALSE),0)</f>
        <v>22.05</v>
      </c>
      <c r="AM228" s="180">
        <f t="shared" ref="AM228:AM238" si="209">IFERROR(AA228/VLOOKUP(O228,$N$4:$O$9,2,FALSE),0)</f>
        <v>22.05</v>
      </c>
      <c r="AN228" s="79"/>
      <c r="AO228" s="79"/>
      <c r="AP228" s="79">
        <v>2</v>
      </c>
      <c r="AQ228" s="79"/>
      <c r="AR228" s="79"/>
      <c r="AS228" s="79"/>
      <c r="AT228" s="79"/>
      <c r="AU228" s="79"/>
      <c r="AV228" s="79"/>
      <c r="AW228" s="79"/>
      <c r="AX228" s="79"/>
      <c r="AY228" s="79"/>
      <c r="AZ228" s="75">
        <f t="shared" si="196"/>
        <v>2</v>
      </c>
      <c r="BA228" s="77">
        <f t="shared" si="197"/>
        <v>0.16666666666666666</v>
      </c>
      <c r="BB228" s="47"/>
      <c r="BC228" s="78">
        <f t="shared" ref="BC228:BN230" si="210">AB228*AN228</f>
        <v>0</v>
      </c>
      <c r="BD228" s="78">
        <f t="shared" si="210"/>
        <v>0</v>
      </c>
      <c r="BE228" s="78">
        <f t="shared" si="210"/>
        <v>44.1</v>
      </c>
      <c r="BF228" s="78">
        <f t="shared" si="210"/>
        <v>0</v>
      </c>
      <c r="BG228" s="78">
        <f t="shared" si="210"/>
        <v>0</v>
      </c>
      <c r="BH228" s="78">
        <f t="shared" si="210"/>
        <v>0</v>
      </c>
      <c r="BI228" s="78">
        <f t="shared" si="210"/>
        <v>0</v>
      </c>
      <c r="BJ228" s="78">
        <f t="shared" si="210"/>
        <v>0</v>
      </c>
      <c r="BK228" s="78">
        <f t="shared" si="210"/>
        <v>0</v>
      </c>
      <c r="BL228" s="78">
        <f t="shared" si="210"/>
        <v>0</v>
      </c>
      <c r="BM228" s="78">
        <f t="shared" si="210"/>
        <v>0</v>
      </c>
      <c r="BN228" s="78">
        <f t="shared" si="210"/>
        <v>0</v>
      </c>
      <c r="BO228" s="78">
        <f t="shared" ref="BO228:BO238" si="211">SUM(BC228:BN228)</f>
        <v>44.1</v>
      </c>
      <c r="BP228" s="78">
        <f t="shared" ref="BP228:BP239" si="212">BO228/12</f>
        <v>3.6750000000000003</v>
      </c>
    </row>
    <row r="229" spans="1:68" s="918" customFormat="1">
      <c r="A229" s="79" t="s">
        <v>7127</v>
      </c>
      <c r="B229" s="74"/>
      <c r="C229" s="79" t="s">
        <v>16390</v>
      </c>
      <c r="D229" s="75" t="str">
        <f>INDEX('PRICE LIST'!$D:$D,MATCH(INSIDENTAL!C229,'PRICE LIST'!$E:$E,0))</f>
        <v>PLATE</v>
      </c>
      <c r="E229" s="919" t="str">
        <f>IFERROR(VLOOKUP(C229,'PRICE LIST'!E:M,2,0),0)</f>
        <v>PLATE BASE ROD S ASSEMBLY(71725632 SPECIFICATIONS)</v>
      </c>
      <c r="F229" s="187" t="s">
        <v>16391</v>
      </c>
      <c r="G229" s="79" t="s">
        <v>109</v>
      </c>
      <c r="H229" s="919">
        <f>IFERROR(IF(G229="FOH",VLOOKUP(C229,'PRICE LIST'!E:Z,20,0),IF(G229="OPEX",VLOOKUP(C229,'PRICE LIST'!E:Z,21,0),0)),0)</f>
        <v>0</v>
      </c>
      <c r="I229" s="919">
        <f>IFERROR(IF(G229="FOH",VLOOKUP(H229,'PRICE LIST'!X:Z,3,0),IF(G229="OPEX",VLOOKUP(H229,'PRICE LIST'!Y:Z,2,0),0)),0)</f>
        <v>0</v>
      </c>
      <c r="J229" s="79" t="s">
        <v>34</v>
      </c>
      <c r="K229" s="79" t="s">
        <v>183</v>
      </c>
      <c r="L229" s="75" t="str">
        <f>IFERROR(VLOOKUP(K229,BS:BV,3,0),0)</f>
        <v>ALL</v>
      </c>
      <c r="M229" s="75" t="str">
        <f>IFERROR(VLOOKUP(K229,BS:BV,4,0),0)</f>
        <v>ALL</v>
      </c>
      <c r="N229" s="75" t="str">
        <f>IFERROR(VLOOKUP(C229,'PRICE LIST'!E:M,3,0),0)</f>
        <v>PCS</v>
      </c>
      <c r="O229" s="75" t="str">
        <f>IFERROR(VLOOKUP(C229,'PRICE LIST'!E:M,5,0),0)</f>
        <v>USD</v>
      </c>
      <c r="P229" s="927">
        <f>IFERROR(VLOOKUP(C229,'PRICE LIST'!E:Z,8,0),0)</f>
        <v>103.68</v>
      </c>
      <c r="Q229" s="75">
        <f>IFERROR(VLOOKUP(C229,'PRICE LIST'!E:Z,9,0),0)</f>
        <v>103.68</v>
      </c>
      <c r="R229" s="75">
        <f>IFERROR(VLOOKUP(C229,'PRICE LIST'!E:Z,10,0),0)</f>
        <v>103.68</v>
      </c>
      <c r="S229" s="75">
        <f>IFERROR(VLOOKUP(C229,'PRICE LIST'!E:Z,11,0),0)</f>
        <v>103.68</v>
      </c>
      <c r="T229" s="75">
        <f>IFERROR(VLOOKUP(C229,'PRICE LIST'!E:Z,12,0),0)</f>
        <v>103.68</v>
      </c>
      <c r="U229" s="75">
        <f>IFERROR(VLOOKUP(C229,'PRICE LIST'!E:Z,13,0),0)</f>
        <v>103.68</v>
      </c>
      <c r="V229" s="75">
        <f>IFERROR(VLOOKUP(C229,'PRICE LIST'!E:Z,14,0),0)</f>
        <v>103.68</v>
      </c>
      <c r="W229" s="75">
        <f>IFERROR(VLOOKUP(C229,'PRICE LIST'!E:Z,15,0),0)</f>
        <v>103.68</v>
      </c>
      <c r="X229" s="75">
        <f>IFERROR(VLOOKUP(C229,'PRICE LIST'!E:Z,16,0),0)</f>
        <v>103.68</v>
      </c>
      <c r="Y229" s="75">
        <f>IFERROR(VLOOKUP(C229,'PRICE LIST'!E:Z,17,0),0)</f>
        <v>103.68</v>
      </c>
      <c r="Z229" s="75">
        <f>IFERROR(VLOOKUP(C229,'PRICE LIST'!E:Z,18,0),0)</f>
        <v>103.68</v>
      </c>
      <c r="AA229" s="75">
        <f>IFERROR(VLOOKUP(C229,'PRICE LIST'!E:Z,19,0),0)</f>
        <v>103.68</v>
      </c>
      <c r="AB229" s="180">
        <f t="shared" si="198"/>
        <v>103.68</v>
      </c>
      <c r="AC229" s="180">
        <f t="shared" si="199"/>
        <v>103.68</v>
      </c>
      <c r="AD229" s="180">
        <f t="shared" si="200"/>
        <v>103.68</v>
      </c>
      <c r="AE229" s="180">
        <f t="shared" si="201"/>
        <v>103.68</v>
      </c>
      <c r="AF229" s="180">
        <f t="shared" si="202"/>
        <v>103.68</v>
      </c>
      <c r="AG229" s="180">
        <f t="shared" si="203"/>
        <v>103.68</v>
      </c>
      <c r="AH229" s="180">
        <f t="shared" si="204"/>
        <v>103.68</v>
      </c>
      <c r="AI229" s="180">
        <f t="shared" si="205"/>
        <v>103.68</v>
      </c>
      <c r="AJ229" s="180">
        <f t="shared" si="206"/>
        <v>103.68</v>
      </c>
      <c r="AK229" s="180">
        <f t="shared" si="207"/>
        <v>103.68</v>
      </c>
      <c r="AL229" s="180">
        <f t="shared" si="208"/>
        <v>103.68</v>
      </c>
      <c r="AM229" s="180">
        <f t="shared" si="209"/>
        <v>103.68</v>
      </c>
      <c r="AN229" s="79"/>
      <c r="AO229" s="79"/>
      <c r="AP229" s="79">
        <v>2</v>
      </c>
      <c r="AQ229" s="79"/>
      <c r="AR229" s="79"/>
      <c r="AS229" s="79"/>
      <c r="AT229" s="79"/>
      <c r="AU229" s="79"/>
      <c r="AV229" s="79"/>
      <c r="AW229" s="79"/>
      <c r="AX229" s="79"/>
      <c r="AY229" s="79"/>
      <c r="AZ229" s="75">
        <f t="shared" si="196"/>
        <v>2</v>
      </c>
      <c r="BA229" s="77">
        <f t="shared" si="197"/>
        <v>0.16666666666666666</v>
      </c>
      <c r="BB229" s="47"/>
      <c r="BC229" s="78">
        <f t="shared" si="210"/>
        <v>0</v>
      </c>
      <c r="BD229" s="78">
        <f t="shared" si="210"/>
        <v>0</v>
      </c>
      <c r="BE229" s="78">
        <f t="shared" si="210"/>
        <v>207.36</v>
      </c>
      <c r="BF229" s="78">
        <f t="shared" si="210"/>
        <v>0</v>
      </c>
      <c r="BG229" s="78">
        <f t="shared" si="210"/>
        <v>0</v>
      </c>
      <c r="BH229" s="78">
        <f t="shared" si="210"/>
        <v>0</v>
      </c>
      <c r="BI229" s="78">
        <f t="shared" si="210"/>
        <v>0</v>
      </c>
      <c r="BJ229" s="78">
        <f t="shared" si="210"/>
        <v>0</v>
      </c>
      <c r="BK229" s="78">
        <f t="shared" si="210"/>
        <v>0</v>
      </c>
      <c r="BL229" s="78">
        <f t="shared" si="210"/>
        <v>0</v>
      </c>
      <c r="BM229" s="78">
        <f t="shared" si="210"/>
        <v>0</v>
      </c>
      <c r="BN229" s="78">
        <f t="shared" si="210"/>
        <v>0</v>
      </c>
      <c r="BO229" s="78">
        <f t="shared" si="211"/>
        <v>207.36</v>
      </c>
      <c r="BP229" s="78">
        <f t="shared" si="212"/>
        <v>17.28</v>
      </c>
    </row>
    <row r="230" spans="1:68" s="918" customFormat="1">
      <c r="A230" s="79" t="s">
        <v>7127</v>
      </c>
      <c r="B230" s="74"/>
      <c r="C230" s="79" t="s">
        <v>11420</v>
      </c>
      <c r="D230" s="75" t="str">
        <f>INDEX('PRICE LIST'!$D:$D,MATCH(INSIDENTAL!C230,'PRICE LIST'!$E:$E,0))</f>
        <v>SIKAT</v>
      </c>
      <c r="E230" s="919" t="str">
        <f>IFERROR(VLOOKUP(C230,'PRICE LIST'!E:M,2,0),0)</f>
        <v>SIKAT GIGI SOFT</v>
      </c>
      <c r="F230" s="187" t="s">
        <v>12119</v>
      </c>
      <c r="G230" s="79" t="s">
        <v>109</v>
      </c>
      <c r="H230" s="919">
        <f>IFERROR(IF(G230="FOH",VLOOKUP(C230,'PRICE LIST'!E:Z,20,0),IF(G230="OPEX",VLOOKUP(C230,'PRICE LIST'!E:Z,21,0),0)),0)</f>
        <v>0</v>
      </c>
      <c r="I230" s="919">
        <f>IFERROR(IF(G230="FOH",VLOOKUP(H230,'PRICE LIST'!X:Z,3,0),IF(G230="OPEX",VLOOKUP(H230,'PRICE LIST'!Y:Z,2,0),0)),0)</f>
        <v>0</v>
      </c>
      <c r="J230" s="206" t="s">
        <v>34</v>
      </c>
      <c r="K230" s="206" t="s">
        <v>183</v>
      </c>
      <c r="L230" s="75" t="str">
        <f>IFERROR(VLOOKUP(K230,BS:BV,3,0),0)</f>
        <v>ALL</v>
      </c>
      <c r="M230" s="75" t="str">
        <f>IFERROR(VLOOKUP(K230,BS:BV,4,0),0)</f>
        <v>ALL</v>
      </c>
      <c r="N230" s="75" t="str">
        <f>IFERROR(VLOOKUP(C230,'PRICE LIST'!E:M,3,0),0)</f>
        <v>SET</v>
      </c>
      <c r="O230" s="75" t="str">
        <f>IFERROR(VLOOKUP(C230,'PRICE LIST'!E:M,5,0),0)</f>
        <v>IDR</v>
      </c>
      <c r="P230" s="75">
        <f>IFERROR(VLOOKUP(C230,'PRICE LIST'!E:Z,8,0),0)</f>
        <v>25625</v>
      </c>
      <c r="Q230" s="75">
        <f>IFERROR(VLOOKUP(C230,'PRICE LIST'!E:Z,9,0),0)</f>
        <v>25625</v>
      </c>
      <c r="R230" s="75">
        <f>IFERROR(VLOOKUP(C230,'PRICE LIST'!E:Z,10,0),0)</f>
        <v>25625</v>
      </c>
      <c r="S230" s="75">
        <f>IFERROR(VLOOKUP(C230,'PRICE LIST'!E:Z,11,0),0)</f>
        <v>25625</v>
      </c>
      <c r="T230" s="75">
        <f>IFERROR(VLOOKUP(C230,'PRICE LIST'!E:Z,12,0),0)</f>
        <v>25625</v>
      </c>
      <c r="U230" s="75">
        <f>IFERROR(VLOOKUP(C230,'PRICE LIST'!E:Z,13,0),0)</f>
        <v>25625</v>
      </c>
      <c r="V230" s="75">
        <f>IFERROR(VLOOKUP(C230,'PRICE LIST'!E:Z,14,0),0)</f>
        <v>25875</v>
      </c>
      <c r="W230" s="75">
        <f>IFERROR(VLOOKUP(C230,'PRICE LIST'!E:Z,15,0),0)</f>
        <v>25875</v>
      </c>
      <c r="X230" s="75">
        <f>IFERROR(VLOOKUP(C230,'PRICE LIST'!E:Z,16,0),0)</f>
        <v>25875</v>
      </c>
      <c r="Y230" s="75">
        <f>IFERROR(VLOOKUP(C230,'PRICE LIST'!E:Z,17,0),0)</f>
        <v>25875</v>
      </c>
      <c r="Z230" s="75">
        <f>IFERROR(VLOOKUP(C230,'PRICE LIST'!E:Z,18,0),0)</f>
        <v>25875</v>
      </c>
      <c r="AA230" s="75">
        <f>IFERROR(VLOOKUP(C230,'PRICE LIST'!E:Z,19,0),0)</f>
        <v>25875</v>
      </c>
      <c r="AB230" s="178">
        <f t="shared" si="198"/>
        <v>1.6219791627106199</v>
      </c>
      <c r="AC230" s="178">
        <f t="shared" si="199"/>
        <v>1.6219791627106199</v>
      </c>
      <c r="AD230" s="178">
        <f t="shared" si="200"/>
        <v>1.6219791627106199</v>
      </c>
      <c r="AE230" s="178">
        <f t="shared" si="201"/>
        <v>1.6219791627106199</v>
      </c>
      <c r="AF230" s="178">
        <f t="shared" si="202"/>
        <v>1.6219791627106199</v>
      </c>
      <c r="AG230" s="178">
        <f t="shared" si="203"/>
        <v>1.6219791627106199</v>
      </c>
      <c r="AH230" s="178">
        <f t="shared" si="204"/>
        <v>1.6378033496638942</v>
      </c>
      <c r="AI230" s="178">
        <f t="shared" si="205"/>
        <v>1.6378033496638942</v>
      </c>
      <c r="AJ230" s="178">
        <f t="shared" si="206"/>
        <v>1.6378033496638942</v>
      </c>
      <c r="AK230" s="178">
        <f t="shared" si="207"/>
        <v>1.6378033496638942</v>
      </c>
      <c r="AL230" s="178">
        <f t="shared" si="208"/>
        <v>1.6378033496638942</v>
      </c>
      <c r="AM230" s="178">
        <f t="shared" si="209"/>
        <v>1.6378033496638942</v>
      </c>
      <c r="AN230" s="79">
        <v>2</v>
      </c>
      <c r="AO230" s="79"/>
      <c r="AP230" s="79"/>
      <c r="AQ230" s="79">
        <v>2</v>
      </c>
      <c r="AR230" s="79"/>
      <c r="AS230" s="79"/>
      <c r="AT230" s="79">
        <v>2</v>
      </c>
      <c r="AU230" s="79"/>
      <c r="AV230" s="79"/>
      <c r="AW230" s="79">
        <v>2</v>
      </c>
      <c r="AX230" s="79"/>
      <c r="AY230" s="79"/>
      <c r="AZ230" s="75">
        <f t="shared" si="196"/>
        <v>8</v>
      </c>
      <c r="BA230" s="77">
        <f t="shared" si="197"/>
        <v>0.66666666666666663</v>
      </c>
      <c r="BB230" s="322"/>
      <c r="BC230" s="78">
        <f t="shared" si="210"/>
        <v>3.2439583254212399</v>
      </c>
      <c r="BD230" s="78">
        <f t="shared" si="210"/>
        <v>0</v>
      </c>
      <c r="BE230" s="78">
        <f t="shared" si="210"/>
        <v>0</v>
      </c>
      <c r="BF230" s="78">
        <f t="shared" si="210"/>
        <v>3.2439583254212399</v>
      </c>
      <c r="BG230" s="78">
        <f t="shared" si="210"/>
        <v>0</v>
      </c>
      <c r="BH230" s="78">
        <f t="shared" si="210"/>
        <v>0</v>
      </c>
      <c r="BI230" s="78">
        <f t="shared" si="210"/>
        <v>3.2756066993277884</v>
      </c>
      <c r="BJ230" s="78">
        <f t="shared" si="210"/>
        <v>0</v>
      </c>
      <c r="BK230" s="78">
        <f t="shared" si="210"/>
        <v>0</v>
      </c>
      <c r="BL230" s="78">
        <f t="shared" si="210"/>
        <v>3.2756066993277884</v>
      </c>
      <c r="BM230" s="78">
        <f t="shared" si="210"/>
        <v>0</v>
      </c>
      <c r="BN230" s="78">
        <f t="shared" si="210"/>
        <v>0</v>
      </c>
      <c r="BO230" s="78">
        <f t="shared" si="211"/>
        <v>13.039130049498056</v>
      </c>
      <c r="BP230" s="78">
        <f t="shared" si="212"/>
        <v>1.0865941707915046</v>
      </c>
    </row>
    <row r="231" spans="1:68" s="918" customFormat="1">
      <c r="A231" s="79" t="s">
        <v>7127</v>
      </c>
      <c r="B231" s="74"/>
      <c r="C231" s="79" t="s">
        <v>15676</v>
      </c>
      <c r="D231" s="75" t="str">
        <f>INDEX('PRICE LIST'!$D:$D,MATCH(INSIDENTAL!C231,'PRICE LIST'!$E:$E,0))</f>
        <v>SARUNG TANGAN KARET</v>
      </c>
      <c r="E231" s="919" t="str">
        <f>IFERROR(VLOOKUP(C231,'PRICE LIST'!E:M,2,0),0)</f>
        <v>PENGADAAN SARUNG TANGAN KARET</v>
      </c>
      <c r="F231" s="187" t="s">
        <v>16658</v>
      </c>
      <c r="G231" s="79" t="s">
        <v>109</v>
      </c>
      <c r="H231" s="919" t="str">
        <f>IFERROR(IF(G231="FOH",VLOOKUP(C231,'PRICE LIST'!E:Z,20,0),IF(G231="OPEX",VLOOKUP(C231,'PRICE LIST'!E:Z,21,0),0)),0)</f>
        <v>FIX NON PPN</v>
      </c>
      <c r="I231" s="919" t="str">
        <f>IFERROR(IF(G231="FOH",VLOOKUP(H231,'PRICE LIST'!X:Z,3,0),IF(G231="OPEX",VLOOKUP(H231,'PRICE LIST'!Y:Z,2,0),0)),0)</f>
        <v>B</v>
      </c>
      <c r="J231" s="206" t="s">
        <v>34</v>
      </c>
      <c r="K231" s="206" t="s">
        <v>183</v>
      </c>
      <c r="L231" s="75" t="str">
        <f>IFERROR(VLOOKUP(K231,BS:BV,3,0),0)</f>
        <v>ALL</v>
      </c>
      <c r="M231" s="75" t="str">
        <f>IFERROR(VLOOKUP(K231,BS:BV,4,0),0)</f>
        <v>ALL</v>
      </c>
      <c r="N231" s="75" t="str">
        <f>IFERROR(VLOOKUP(C231,'PRICE LIST'!E:M,3,0),0)</f>
        <v>BOX</v>
      </c>
      <c r="O231" s="75" t="str">
        <f>IFERROR(VLOOKUP(C231,'PRICE LIST'!E:M,5,0),0)</f>
        <v>IDR</v>
      </c>
      <c r="P231" s="75">
        <f>IFERROR(VLOOKUP(C231,'PRICE LIST'!E:Z,8,0),0)</f>
        <v>120000</v>
      </c>
      <c r="Q231" s="75">
        <f>IFERROR(VLOOKUP(C231,'PRICE LIST'!E:Z,9,0),0)</f>
        <v>120000</v>
      </c>
      <c r="R231" s="75">
        <f>IFERROR(VLOOKUP(C231,'PRICE LIST'!E:Z,10,0),0)</f>
        <v>120000</v>
      </c>
      <c r="S231" s="75">
        <f>IFERROR(VLOOKUP(C231,'PRICE LIST'!E:Z,11,0),0)</f>
        <v>120000</v>
      </c>
      <c r="T231" s="75">
        <f>IFERROR(VLOOKUP(C231,'PRICE LIST'!E:Z,12,0),0)</f>
        <v>120000</v>
      </c>
      <c r="U231" s="75">
        <f>IFERROR(VLOOKUP(C231,'PRICE LIST'!E:Z,13,0),0)</f>
        <v>120000</v>
      </c>
      <c r="V231" s="75">
        <f>IFERROR(VLOOKUP(C231,'PRICE LIST'!E:Z,14,0),0)</f>
        <v>120000</v>
      </c>
      <c r="W231" s="75">
        <f>IFERROR(VLOOKUP(C231,'PRICE LIST'!E:Z,15,0),0)</f>
        <v>120000</v>
      </c>
      <c r="X231" s="75">
        <f>IFERROR(VLOOKUP(C231,'PRICE LIST'!E:Z,16,0),0)</f>
        <v>120000</v>
      </c>
      <c r="Y231" s="75">
        <f>IFERROR(VLOOKUP(C231,'PRICE LIST'!E:Z,17,0),0)</f>
        <v>120000</v>
      </c>
      <c r="Z231" s="75">
        <f>IFERROR(VLOOKUP(C231,'PRICE LIST'!E:Z,18,0),0)</f>
        <v>120000</v>
      </c>
      <c r="AA231" s="75">
        <f>IFERROR(VLOOKUP(C231,'PRICE LIST'!E:Z,19,0),0)</f>
        <v>120000</v>
      </c>
      <c r="AB231" s="178">
        <f t="shared" si="198"/>
        <v>7.5956097375716833</v>
      </c>
      <c r="AC231" s="178">
        <f t="shared" si="199"/>
        <v>7.5956097375716833</v>
      </c>
      <c r="AD231" s="178">
        <f t="shared" si="200"/>
        <v>7.5956097375716833</v>
      </c>
      <c r="AE231" s="178">
        <f t="shared" si="201"/>
        <v>7.5956097375716833</v>
      </c>
      <c r="AF231" s="178">
        <f t="shared" si="202"/>
        <v>7.5956097375716833</v>
      </c>
      <c r="AG231" s="178">
        <f t="shared" si="203"/>
        <v>7.5956097375716833</v>
      </c>
      <c r="AH231" s="178">
        <f t="shared" si="204"/>
        <v>7.5956097375716833</v>
      </c>
      <c r="AI231" s="178">
        <f t="shared" si="205"/>
        <v>7.5956097375716833</v>
      </c>
      <c r="AJ231" s="178">
        <f t="shared" si="206"/>
        <v>7.5956097375716833</v>
      </c>
      <c r="AK231" s="178">
        <f t="shared" si="207"/>
        <v>7.5956097375716833</v>
      </c>
      <c r="AL231" s="178">
        <f t="shared" si="208"/>
        <v>7.5956097375716833</v>
      </c>
      <c r="AM231" s="178">
        <f t="shared" si="209"/>
        <v>7.5956097375716833</v>
      </c>
      <c r="AN231" s="79">
        <v>2</v>
      </c>
      <c r="AO231" s="79">
        <v>2</v>
      </c>
      <c r="AP231" s="79">
        <v>2</v>
      </c>
      <c r="AQ231" s="79">
        <v>2</v>
      </c>
      <c r="AR231" s="79">
        <v>2</v>
      </c>
      <c r="AS231" s="79">
        <v>2</v>
      </c>
      <c r="AT231" s="79">
        <v>2</v>
      </c>
      <c r="AU231" s="79">
        <v>2</v>
      </c>
      <c r="AV231" s="79">
        <v>2</v>
      </c>
      <c r="AW231" s="79">
        <v>2</v>
      </c>
      <c r="AX231" s="79">
        <v>2</v>
      </c>
      <c r="AY231" s="79">
        <v>2</v>
      </c>
      <c r="AZ231" s="75">
        <f>SUM(AN231:AY231)</f>
        <v>24</v>
      </c>
      <c r="BA231" s="77">
        <f>AZ231/12</f>
        <v>2</v>
      </c>
      <c r="BB231" s="322"/>
      <c r="BC231" s="78">
        <f t="shared" ref="BC231:BN231" si="213">AB231*AN231</f>
        <v>15.191219475143367</v>
      </c>
      <c r="BD231" s="78">
        <f t="shared" si="213"/>
        <v>15.191219475143367</v>
      </c>
      <c r="BE231" s="78">
        <f t="shared" si="213"/>
        <v>15.191219475143367</v>
      </c>
      <c r="BF231" s="78">
        <f t="shared" si="213"/>
        <v>15.191219475143367</v>
      </c>
      <c r="BG231" s="78">
        <f t="shared" si="213"/>
        <v>15.191219475143367</v>
      </c>
      <c r="BH231" s="78">
        <f t="shared" si="213"/>
        <v>15.191219475143367</v>
      </c>
      <c r="BI231" s="78">
        <f t="shared" si="213"/>
        <v>15.191219475143367</v>
      </c>
      <c r="BJ231" s="78">
        <f t="shared" si="213"/>
        <v>15.191219475143367</v>
      </c>
      <c r="BK231" s="78">
        <f t="shared" si="213"/>
        <v>15.191219475143367</v>
      </c>
      <c r="BL231" s="78">
        <f t="shared" si="213"/>
        <v>15.191219475143367</v>
      </c>
      <c r="BM231" s="78">
        <f t="shared" si="213"/>
        <v>15.191219475143367</v>
      </c>
      <c r="BN231" s="78">
        <f t="shared" si="213"/>
        <v>15.191219475143367</v>
      </c>
      <c r="BO231" s="78">
        <f t="shared" si="211"/>
        <v>182.29463370172039</v>
      </c>
      <c r="BP231" s="78">
        <f t="shared" si="212"/>
        <v>15.191219475143365</v>
      </c>
    </row>
    <row r="232" spans="1:68" s="918" customFormat="1">
      <c r="A232" s="79" t="s">
        <v>7127</v>
      </c>
      <c r="B232" s="74"/>
      <c r="C232" s="79" t="s">
        <v>11587</v>
      </c>
      <c r="D232" s="75" t="str">
        <f>INDEX('PRICE LIST'!$D:$D,MATCH(INSIDENTAL!C232,'PRICE LIST'!$E:$E,0))</f>
        <v>GRINDER</v>
      </c>
      <c r="E232" s="919" t="str">
        <f>IFERROR(VLOOKUP(C232,'PRICE LIST'!E:M,2,0),0)</f>
        <v>BOSCH GWS 900-100 S</v>
      </c>
      <c r="F232" s="187" t="s">
        <v>16660</v>
      </c>
      <c r="G232" s="79" t="s">
        <v>109</v>
      </c>
      <c r="H232" s="919">
        <f>IFERROR(IF(G232="FOH",VLOOKUP(C232,'PRICE LIST'!E:Z,20,0),IF(G232="OPEX",VLOOKUP(C232,'PRICE LIST'!E:Z,21,0),0)),0)</f>
        <v>0</v>
      </c>
      <c r="I232" s="919">
        <f>IFERROR(IF(G232="FOH",VLOOKUP(H232,'PRICE LIST'!X:Z,3,0),IF(G232="OPEX",VLOOKUP(H232,'PRICE LIST'!Y:Z,2,0),0)),0)</f>
        <v>0</v>
      </c>
      <c r="J232" s="206" t="s">
        <v>34</v>
      </c>
      <c r="K232" s="206" t="s">
        <v>183</v>
      </c>
      <c r="L232" s="75" t="str">
        <f>IFERROR(VLOOKUP(K232,BS:BV,3,0),0)</f>
        <v>ALL</v>
      </c>
      <c r="M232" s="75" t="str">
        <f>IFERROR(VLOOKUP(K232,BS:BV,4,0),0)</f>
        <v>ALL</v>
      </c>
      <c r="N232" s="75" t="str">
        <f>IFERROR(VLOOKUP(C232,'PRICE LIST'!E:M,3,0),0)</f>
        <v>PCS</v>
      </c>
      <c r="O232" s="75" t="str">
        <f>IFERROR(VLOOKUP(C232,'PRICE LIST'!E:M,5,0),0)</f>
        <v>IDR</v>
      </c>
      <c r="P232" s="75">
        <f>IFERROR(VLOOKUP(C232,'PRICE LIST'!E:Z,8,0),0)</f>
        <v>1537500</v>
      </c>
      <c r="Q232" s="75">
        <f>IFERROR(VLOOKUP(C232,'PRICE LIST'!E:Z,9,0),0)</f>
        <v>1537500</v>
      </c>
      <c r="R232" s="75">
        <f>IFERROR(VLOOKUP(C232,'PRICE LIST'!E:Z,10,0),0)</f>
        <v>1537500</v>
      </c>
      <c r="S232" s="75">
        <f>IFERROR(VLOOKUP(C232,'PRICE LIST'!E:Z,11,0),0)</f>
        <v>1537500</v>
      </c>
      <c r="T232" s="75">
        <f>IFERROR(VLOOKUP(C232,'PRICE LIST'!E:Z,12,0),0)</f>
        <v>1537500</v>
      </c>
      <c r="U232" s="75">
        <f>IFERROR(VLOOKUP(C232,'PRICE LIST'!E:Z,13,0),0)</f>
        <v>1537500</v>
      </c>
      <c r="V232" s="75">
        <f>IFERROR(VLOOKUP(C232,'PRICE LIST'!E:Z,14,0),0)</f>
        <v>1552500</v>
      </c>
      <c r="W232" s="75">
        <f>IFERROR(VLOOKUP(C232,'PRICE LIST'!E:Z,15,0),0)</f>
        <v>1552500</v>
      </c>
      <c r="X232" s="75">
        <f>IFERROR(VLOOKUP(C232,'PRICE LIST'!E:Z,16,0),0)</f>
        <v>1552500</v>
      </c>
      <c r="Y232" s="75">
        <f>IFERROR(VLOOKUP(C232,'PRICE LIST'!E:Z,17,0),0)</f>
        <v>1552500</v>
      </c>
      <c r="Z232" s="75">
        <f>IFERROR(VLOOKUP(C232,'PRICE LIST'!E:Z,18,0),0)</f>
        <v>1552500</v>
      </c>
      <c r="AA232" s="75">
        <f>IFERROR(VLOOKUP(C232,'PRICE LIST'!E:Z,19,0),0)</f>
        <v>1552500</v>
      </c>
      <c r="AB232" s="178">
        <f t="shared" si="198"/>
        <v>97.318749762637196</v>
      </c>
      <c r="AC232" s="178">
        <f t="shared" si="199"/>
        <v>97.318749762637196</v>
      </c>
      <c r="AD232" s="178">
        <f t="shared" si="200"/>
        <v>97.318749762637196</v>
      </c>
      <c r="AE232" s="178">
        <f t="shared" si="201"/>
        <v>97.318749762637196</v>
      </c>
      <c r="AF232" s="178">
        <f t="shared" si="202"/>
        <v>97.318749762637196</v>
      </c>
      <c r="AG232" s="178">
        <f t="shared" si="203"/>
        <v>97.318749762637196</v>
      </c>
      <c r="AH232" s="178">
        <f t="shared" si="204"/>
        <v>98.268200979833651</v>
      </c>
      <c r="AI232" s="178">
        <f t="shared" si="205"/>
        <v>98.268200979833651</v>
      </c>
      <c r="AJ232" s="178">
        <f t="shared" si="206"/>
        <v>98.268200979833651</v>
      </c>
      <c r="AK232" s="178">
        <f t="shared" si="207"/>
        <v>98.268200979833651</v>
      </c>
      <c r="AL232" s="178">
        <f t="shared" si="208"/>
        <v>98.268200979833651</v>
      </c>
      <c r="AM232" s="178">
        <f t="shared" si="209"/>
        <v>98.268200979833651</v>
      </c>
      <c r="AN232" s="79">
        <v>1</v>
      </c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5">
        <f>SUM(AN232:AY232)</f>
        <v>1</v>
      </c>
      <c r="BA232" s="77">
        <f>AZ232/12</f>
        <v>8.3333333333333329E-2</v>
      </c>
      <c r="BB232" s="322"/>
      <c r="BC232" s="78">
        <f t="shared" ref="BC232:BN238" si="214">AB232*AN232</f>
        <v>97.318749762637196</v>
      </c>
      <c r="BD232" s="78">
        <f t="shared" si="214"/>
        <v>0</v>
      </c>
      <c r="BE232" s="78">
        <f t="shared" si="214"/>
        <v>0</v>
      </c>
      <c r="BF232" s="78">
        <f t="shared" si="214"/>
        <v>0</v>
      </c>
      <c r="BG232" s="78">
        <f t="shared" si="214"/>
        <v>0</v>
      </c>
      <c r="BH232" s="78">
        <f t="shared" si="214"/>
        <v>0</v>
      </c>
      <c r="BI232" s="78">
        <f t="shared" si="214"/>
        <v>0</v>
      </c>
      <c r="BJ232" s="78">
        <f t="shared" si="214"/>
        <v>0</v>
      </c>
      <c r="BK232" s="78">
        <f t="shared" si="214"/>
        <v>0</v>
      </c>
      <c r="BL232" s="78">
        <f t="shared" si="214"/>
        <v>0</v>
      </c>
      <c r="BM232" s="78">
        <f t="shared" si="214"/>
        <v>0</v>
      </c>
      <c r="BN232" s="78">
        <f t="shared" si="214"/>
        <v>0</v>
      </c>
      <c r="BO232" s="78">
        <f t="shared" si="211"/>
        <v>97.318749762637196</v>
      </c>
      <c r="BP232" s="78">
        <f t="shared" si="212"/>
        <v>8.1098958135531003</v>
      </c>
    </row>
    <row r="233" spans="1:68" s="918" customFormat="1">
      <c r="A233" s="79" t="s">
        <v>7127</v>
      </c>
      <c r="B233" s="74"/>
      <c r="C233" s="79" t="s">
        <v>3223</v>
      </c>
      <c r="D233" s="75" t="str">
        <f>INDEX('PRICE LIST'!$D:$D,MATCH(INSIDENTAL!C233,'PRICE LIST'!$E:$E,0))</f>
        <v>KIPAS ANGIN</v>
      </c>
      <c r="E233" s="919" t="str">
        <f>IFERROR(VLOOKUP(C233,'PRICE LIST'!E:M,2,0),0)</f>
        <v>KIPAS ANGIN CKE 30"</v>
      </c>
      <c r="F233" s="187" t="s">
        <v>16661</v>
      </c>
      <c r="G233" s="79" t="s">
        <v>109</v>
      </c>
      <c r="H233" s="919" t="str">
        <f>IFERROR(IF(G233="FOH",VLOOKUP(C233,'PRICE LIST'!E:Z,20,0),IF(G233="OPEX",VLOOKUP(C233,'PRICE LIST'!E:Z,21,0),0)),0)</f>
        <v>FIX PPN</v>
      </c>
      <c r="I233" s="919" t="str">
        <f>IFERROR(IF(G233="FOH",VLOOKUP(H233,'PRICE LIST'!X:Z,3,0),IF(G233="OPEX",VLOOKUP(H233,'PRICE LIST'!Y:Z,2,0),0)),0)</f>
        <v>B</v>
      </c>
      <c r="J233" s="206" t="s">
        <v>34</v>
      </c>
      <c r="K233" s="206" t="s">
        <v>183</v>
      </c>
      <c r="L233" s="75" t="str">
        <f>IFERROR(VLOOKUP(K233,BS:BV,3,0),0)</f>
        <v>ALL</v>
      </c>
      <c r="M233" s="75" t="str">
        <f>IFERROR(VLOOKUP(K233,BS:BV,4,0),0)</f>
        <v>ALL</v>
      </c>
      <c r="N233" s="75" t="str">
        <f>IFERROR(VLOOKUP(C233,'PRICE LIST'!E:M,3,0),0)</f>
        <v>UNIT</v>
      </c>
      <c r="O233" s="75" t="str">
        <f>IFERROR(VLOOKUP(C233,'PRICE LIST'!E:M,5,0),0)</f>
        <v>IDR</v>
      </c>
      <c r="P233" s="75">
        <f>IFERROR(VLOOKUP(C233,'PRICE LIST'!E:Z,8,0),0)</f>
        <v>2050000</v>
      </c>
      <c r="Q233" s="75">
        <f>IFERROR(VLOOKUP(C233,'PRICE LIST'!E:Z,9,0),0)</f>
        <v>2050000</v>
      </c>
      <c r="R233" s="75">
        <f>IFERROR(VLOOKUP(C233,'PRICE LIST'!E:Z,10,0),0)</f>
        <v>2050000</v>
      </c>
      <c r="S233" s="75">
        <f>IFERROR(VLOOKUP(C233,'PRICE LIST'!E:Z,11,0),0)</f>
        <v>2050000</v>
      </c>
      <c r="T233" s="75">
        <f>IFERROR(VLOOKUP(C233,'PRICE LIST'!E:Z,12,0),0)</f>
        <v>2050000</v>
      </c>
      <c r="U233" s="75">
        <f>IFERROR(VLOOKUP(C233,'PRICE LIST'!E:Z,13,0),0)</f>
        <v>2050000</v>
      </c>
      <c r="V233" s="75">
        <f>IFERROR(VLOOKUP(C233,'PRICE LIST'!E:Z,14,0),0)</f>
        <v>2050000</v>
      </c>
      <c r="W233" s="75">
        <f>IFERROR(VLOOKUP(C233,'PRICE LIST'!E:Z,15,0),0)</f>
        <v>2050000</v>
      </c>
      <c r="X233" s="75">
        <f>IFERROR(VLOOKUP(C233,'PRICE LIST'!E:Z,16,0),0)</f>
        <v>2050000</v>
      </c>
      <c r="Y233" s="75">
        <f>IFERROR(VLOOKUP(C233,'PRICE LIST'!E:Z,17,0),0)</f>
        <v>2050000</v>
      </c>
      <c r="Z233" s="75">
        <f>IFERROR(VLOOKUP(C233,'PRICE LIST'!E:Z,18,0),0)</f>
        <v>2050000</v>
      </c>
      <c r="AA233" s="75">
        <f>IFERROR(VLOOKUP(C233,'PRICE LIST'!E:Z,19,0),0)</f>
        <v>2050000</v>
      </c>
      <c r="AB233" s="178">
        <f t="shared" si="198"/>
        <v>129.7583330168496</v>
      </c>
      <c r="AC233" s="178">
        <f t="shared" si="199"/>
        <v>129.7583330168496</v>
      </c>
      <c r="AD233" s="178">
        <f t="shared" si="200"/>
        <v>129.7583330168496</v>
      </c>
      <c r="AE233" s="178">
        <f t="shared" si="201"/>
        <v>129.7583330168496</v>
      </c>
      <c r="AF233" s="178">
        <f t="shared" si="202"/>
        <v>129.7583330168496</v>
      </c>
      <c r="AG233" s="178">
        <f t="shared" si="203"/>
        <v>129.7583330168496</v>
      </c>
      <c r="AH233" s="178">
        <f t="shared" si="204"/>
        <v>129.7583330168496</v>
      </c>
      <c r="AI233" s="178">
        <f t="shared" si="205"/>
        <v>129.7583330168496</v>
      </c>
      <c r="AJ233" s="178">
        <f t="shared" si="206"/>
        <v>129.7583330168496</v>
      </c>
      <c r="AK233" s="178">
        <f t="shared" si="207"/>
        <v>129.7583330168496</v>
      </c>
      <c r="AL233" s="178">
        <f t="shared" si="208"/>
        <v>129.7583330168496</v>
      </c>
      <c r="AM233" s="178">
        <f t="shared" si="209"/>
        <v>129.7583330168496</v>
      </c>
      <c r="AN233" s="79">
        <v>1</v>
      </c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5">
        <f>SUM(AN233:AY233)</f>
        <v>1</v>
      </c>
      <c r="BA233" s="77">
        <f>AZ233/12</f>
        <v>8.3333333333333329E-2</v>
      </c>
      <c r="BB233" s="322"/>
      <c r="BC233" s="78">
        <f t="shared" si="214"/>
        <v>129.7583330168496</v>
      </c>
      <c r="BD233" s="78">
        <f t="shared" si="214"/>
        <v>0</v>
      </c>
      <c r="BE233" s="78">
        <f t="shared" si="214"/>
        <v>0</v>
      </c>
      <c r="BF233" s="78">
        <f t="shared" si="214"/>
        <v>0</v>
      </c>
      <c r="BG233" s="78">
        <f t="shared" si="214"/>
        <v>0</v>
      </c>
      <c r="BH233" s="78">
        <f t="shared" si="214"/>
        <v>0</v>
      </c>
      <c r="BI233" s="78">
        <f t="shared" si="214"/>
        <v>0</v>
      </c>
      <c r="BJ233" s="78">
        <f t="shared" si="214"/>
        <v>0</v>
      </c>
      <c r="BK233" s="78">
        <f t="shared" si="214"/>
        <v>0</v>
      </c>
      <c r="BL233" s="78">
        <f t="shared" si="214"/>
        <v>0</v>
      </c>
      <c r="BM233" s="78">
        <f t="shared" si="214"/>
        <v>0</v>
      </c>
      <c r="BN233" s="78">
        <f t="shared" si="214"/>
        <v>0</v>
      </c>
      <c r="BO233" s="78">
        <f t="shared" si="211"/>
        <v>129.7583330168496</v>
      </c>
      <c r="BP233" s="78">
        <f t="shared" si="212"/>
        <v>10.8131944180708</v>
      </c>
    </row>
    <row r="234" spans="1:68" s="918" customFormat="1">
      <c r="A234" s="79" t="s">
        <v>7127</v>
      </c>
      <c r="B234" s="204"/>
      <c r="C234" s="79" t="s">
        <v>9531</v>
      </c>
      <c r="D234" s="75" t="str">
        <f>INDEX('PRICE LIST'!$D:$D,MATCH(INSIDENTAL!C234,'PRICE LIST'!$E:$E,0))</f>
        <v>PERJALANAN DINAS</v>
      </c>
      <c r="E234" s="919" t="str">
        <f>IFERROR(VLOOKUP(C234,'PRICE LIST'!E:M,2,0),0)</f>
        <v>TIKET PERJALANAN DINAS LUAR NEGERI (JEPANG)  (TRAVELLING/MEETING) GOL IV</v>
      </c>
      <c r="F234" s="187" t="s">
        <v>16663</v>
      </c>
      <c r="G234" s="79" t="s">
        <v>109</v>
      </c>
      <c r="H234" s="919" t="str">
        <f>IFERROR(IF(G234="FOH",VLOOKUP(C234,'PRICE LIST'!E:Z,20,0),IF(G234="OPEX",VLOOKUP(C234,'PRICE LIST'!E:Z,21,0),0)),0)</f>
        <v>FIX NON PPN</v>
      </c>
      <c r="I234" s="919" t="str">
        <f>IFERROR(IF(G234="FOH",VLOOKUP(H234,'PRICE LIST'!X:Z,3,0),IF(G234="OPEX",VLOOKUP(H234,'PRICE LIST'!Y:Z,2,0),0)),0)</f>
        <v>B</v>
      </c>
      <c r="J234" s="79" t="s">
        <v>34</v>
      </c>
      <c r="K234" s="79" t="s">
        <v>183</v>
      </c>
      <c r="L234" s="75" t="str">
        <f>IFERROR(VLOOKUP(K234,BS:BV,3,0),0)</f>
        <v>ALL</v>
      </c>
      <c r="M234" s="75" t="str">
        <f>IFERROR(VLOOKUP(K234,BS:BV,4,0),0)</f>
        <v>ALL</v>
      </c>
      <c r="N234" s="75" t="str">
        <f>IFERROR(VLOOKUP(C234,'PRICE LIST'!E:M,3,0),0)</f>
        <v>PEOPLE</v>
      </c>
      <c r="O234" s="75" t="str">
        <f>IFERROR(VLOOKUP(C234,'PRICE LIST'!E:M,5,0),0)</f>
        <v>IDR</v>
      </c>
      <c r="P234" s="927">
        <f>IFERROR(VLOOKUP(C234,'PRICE LIST'!E:Z,8,0),0)</f>
        <v>25000000</v>
      </c>
      <c r="Q234" s="75">
        <f>IFERROR(VLOOKUP(C234,'PRICE LIST'!E:Z,9,0),0)</f>
        <v>25000000</v>
      </c>
      <c r="R234" s="75">
        <f>IFERROR(VLOOKUP(C234,'PRICE LIST'!E:Z,10,0),0)</f>
        <v>25000000</v>
      </c>
      <c r="S234" s="75">
        <f>IFERROR(VLOOKUP(C234,'PRICE LIST'!E:Z,11,0),0)</f>
        <v>25000000</v>
      </c>
      <c r="T234" s="75">
        <f>IFERROR(VLOOKUP(C234,'PRICE LIST'!E:Z,12,0),0)</f>
        <v>25000000</v>
      </c>
      <c r="U234" s="75">
        <f>IFERROR(VLOOKUP(C234,'PRICE LIST'!E:Z,13,0),0)</f>
        <v>25000000</v>
      </c>
      <c r="V234" s="75">
        <f>IFERROR(VLOOKUP(C234,'PRICE LIST'!E:Z,14,0),0)</f>
        <v>25000000</v>
      </c>
      <c r="W234" s="75">
        <f>IFERROR(VLOOKUP(C234,'PRICE LIST'!E:Z,15,0),0)</f>
        <v>25000000</v>
      </c>
      <c r="X234" s="75">
        <f>IFERROR(VLOOKUP(C234,'PRICE LIST'!E:Z,16,0),0)</f>
        <v>25000000</v>
      </c>
      <c r="Y234" s="75">
        <f>IFERROR(VLOOKUP(C234,'PRICE LIST'!E:Z,17,0),0)</f>
        <v>25000000</v>
      </c>
      <c r="Z234" s="75">
        <f>IFERROR(VLOOKUP(C234,'PRICE LIST'!E:Z,18,0),0)</f>
        <v>25000000</v>
      </c>
      <c r="AA234" s="75">
        <f>IFERROR(VLOOKUP(C234,'PRICE LIST'!E:Z,19,0),0)</f>
        <v>25000000</v>
      </c>
      <c r="AB234" s="180">
        <f t="shared" si="198"/>
        <v>1582.4186953274341</v>
      </c>
      <c r="AC234" s="180">
        <f t="shared" si="199"/>
        <v>1582.4186953274341</v>
      </c>
      <c r="AD234" s="180">
        <f t="shared" si="200"/>
        <v>1582.4186953274341</v>
      </c>
      <c r="AE234" s="180">
        <f t="shared" si="201"/>
        <v>1582.4186953274341</v>
      </c>
      <c r="AF234" s="180">
        <f t="shared" si="202"/>
        <v>1582.4186953274341</v>
      </c>
      <c r="AG234" s="180">
        <f t="shared" si="203"/>
        <v>1582.4186953274341</v>
      </c>
      <c r="AH234" s="180">
        <f t="shared" si="204"/>
        <v>1582.4186953274341</v>
      </c>
      <c r="AI234" s="180">
        <f t="shared" si="205"/>
        <v>1582.4186953274341</v>
      </c>
      <c r="AJ234" s="180">
        <f t="shared" si="206"/>
        <v>1582.4186953274341</v>
      </c>
      <c r="AK234" s="180">
        <f t="shared" si="207"/>
        <v>1582.4186953274341</v>
      </c>
      <c r="AL234" s="180">
        <f t="shared" si="208"/>
        <v>1582.4186953274341</v>
      </c>
      <c r="AM234" s="180">
        <f t="shared" si="209"/>
        <v>1582.4186953274341</v>
      </c>
      <c r="AN234" s="79"/>
      <c r="AO234" s="79"/>
      <c r="AP234" s="79"/>
      <c r="AQ234" s="79"/>
      <c r="AR234" s="79"/>
      <c r="AS234" s="79"/>
      <c r="AT234" s="79"/>
      <c r="AU234" s="79">
        <v>1</v>
      </c>
      <c r="AV234" s="79"/>
      <c r="AW234" s="79"/>
      <c r="AX234" s="79"/>
      <c r="AY234" s="79"/>
      <c r="AZ234" s="75">
        <f t="shared" ref="AZ234:AZ238" si="215">SUM(AN234:AY234)</f>
        <v>1</v>
      </c>
      <c r="BA234" s="77">
        <f t="shared" ref="BA234:BA238" si="216">AZ234/12</f>
        <v>8.3333333333333329E-2</v>
      </c>
      <c r="BB234" s="47"/>
      <c r="BC234" s="78">
        <f t="shared" si="214"/>
        <v>0</v>
      </c>
      <c r="BD234" s="78">
        <f t="shared" si="214"/>
        <v>0</v>
      </c>
      <c r="BE234" s="78">
        <f t="shared" si="214"/>
        <v>0</v>
      </c>
      <c r="BF234" s="78">
        <f t="shared" si="214"/>
        <v>0</v>
      </c>
      <c r="BG234" s="78">
        <f t="shared" si="214"/>
        <v>0</v>
      </c>
      <c r="BH234" s="78">
        <f t="shared" si="214"/>
        <v>0</v>
      </c>
      <c r="BI234" s="78">
        <f t="shared" si="214"/>
        <v>0</v>
      </c>
      <c r="BJ234" s="78">
        <f t="shared" si="214"/>
        <v>1582.4186953274341</v>
      </c>
      <c r="BK234" s="78">
        <f t="shared" si="214"/>
        <v>0</v>
      </c>
      <c r="BL234" s="78">
        <f t="shared" si="214"/>
        <v>0</v>
      </c>
      <c r="BM234" s="78">
        <f t="shared" si="214"/>
        <v>0</v>
      </c>
      <c r="BN234" s="78">
        <f t="shared" si="214"/>
        <v>0</v>
      </c>
      <c r="BO234" s="78">
        <f t="shared" si="211"/>
        <v>1582.4186953274341</v>
      </c>
      <c r="BP234" s="78">
        <f t="shared" si="212"/>
        <v>131.86822461061951</v>
      </c>
    </row>
    <row r="235" spans="1:68" s="918" customFormat="1">
      <c r="A235" s="79" t="s">
        <v>7127</v>
      </c>
      <c r="B235" s="74"/>
      <c r="C235" s="79" t="s">
        <v>2093</v>
      </c>
      <c r="D235" s="75" t="str">
        <f>INDEX('PRICE LIST'!$D:$D,MATCH(INSIDENTAL!C235,'PRICE LIST'!$E:$E,0))</f>
        <v>PERJALANAN DINAS</v>
      </c>
      <c r="E235" s="919" t="str">
        <f>IFERROR(VLOOKUP(C235,'PRICE LIST'!E:M,2,0),0)</f>
        <v>UANG SAKU + MAKAN LUAR NEGERI (JEPANG) (TRAVELLING/MEETING) GOL  IV</v>
      </c>
      <c r="F235" s="187" t="s">
        <v>16663</v>
      </c>
      <c r="G235" s="79" t="s">
        <v>109</v>
      </c>
      <c r="H235" s="919" t="str">
        <f>IFERROR(IF(G235="FOH",VLOOKUP(C235,'PRICE LIST'!E:Z,20,0),IF(G235="OPEX",VLOOKUP(C235,'PRICE LIST'!E:Z,21,0),0)),0)</f>
        <v>FIX NON PPN</v>
      </c>
      <c r="I235" s="919" t="str">
        <f>IFERROR(IF(G235="FOH",VLOOKUP(H235,'PRICE LIST'!X:Z,3,0),IF(G235="OPEX",VLOOKUP(H235,'PRICE LIST'!Y:Z,2,0),0)),0)</f>
        <v>B</v>
      </c>
      <c r="J235" s="79" t="s">
        <v>34</v>
      </c>
      <c r="K235" s="79" t="s">
        <v>183</v>
      </c>
      <c r="L235" s="75" t="str">
        <f>IFERROR(VLOOKUP(K235,BS:BV,3,0),0)</f>
        <v>ALL</v>
      </c>
      <c r="M235" s="75" t="str">
        <f>IFERROR(VLOOKUP(K235,BS:BV,4,0),0)</f>
        <v>ALL</v>
      </c>
      <c r="N235" s="75" t="str">
        <f>IFERROR(VLOOKUP(C235,'PRICE LIST'!E:M,3,0),0)</f>
        <v>DAY</v>
      </c>
      <c r="O235" s="75" t="str">
        <f>IFERROR(VLOOKUP(C235,'PRICE LIST'!E:M,5,0),0)</f>
        <v>JPY</v>
      </c>
      <c r="P235" s="927">
        <f>IFERROR(VLOOKUP(C235,'PRICE LIST'!E:Z,8,0),0)</f>
        <v>5700</v>
      </c>
      <c r="Q235" s="75">
        <f>IFERROR(VLOOKUP(C235,'PRICE LIST'!E:Z,9,0),0)</f>
        <v>5700</v>
      </c>
      <c r="R235" s="75">
        <f>IFERROR(VLOOKUP(C235,'PRICE LIST'!E:Z,10,0),0)</f>
        <v>5700</v>
      </c>
      <c r="S235" s="75">
        <f>IFERROR(VLOOKUP(C235,'PRICE LIST'!E:Z,11,0),0)</f>
        <v>5700</v>
      </c>
      <c r="T235" s="75">
        <f>IFERROR(VLOOKUP(C235,'PRICE LIST'!E:Z,12,0),0)</f>
        <v>5700</v>
      </c>
      <c r="U235" s="75">
        <f>IFERROR(VLOOKUP(C235,'PRICE LIST'!E:Z,13,0),0)</f>
        <v>5700</v>
      </c>
      <c r="V235" s="75">
        <f>IFERROR(VLOOKUP(C235,'PRICE LIST'!E:Z,14,0),0)</f>
        <v>5700</v>
      </c>
      <c r="W235" s="75">
        <f>IFERROR(VLOOKUP(C235,'PRICE LIST'!E:Z,15,0),0)</f>
        <v>5700</v>
      </c>
      <c r="X235" s="75">
        <f>IFERROR(VLOOKUP(C235,'PRICE LIST'!E:Z,16,0),0)</f>
        <v>5700</v>
      </c>
      <c r="Y235" s="75">
        <f>IFERROR(VLOOKUP(C235,'PRICE LIST'!E:Z,17,0),0)</f>
        <v>5700</v>
      </c>
      <c r="Z235" s="75">
        <f>IFERROR(VLOOKUP(C235,'PRICE LIST'!E:Z,18,0),0)</f>
        <v>5700</v>
      </c>
      <c r="AA235" s="75">
        <f>IFERROR(VLOOKUP(C235,'PRICE LIST'!E:Z,19,0),0)</f>
        <v>5700</v>
      </c>
      <c r="AB235" s="180">
        <f t="shared" si="198"/>
        <v>37.748344370860927</v>
      </c>
      <c r="AC235" s="180">
        <f t="shared" si="199"/>
        <v>37.748344370860927</v>
      </c>
      <c r="AD235" s="180">
        <f t="shared" si="200"/>
        <v>37.748344370860927</v>
      </c>
      <c r="AE235" s="180">
        <f t="shared" si="201"/>
        <v>37.748344370860927</v>
      </c>
      <c r="AF235" s="180">
        <f t="shared" si="202"/>
        <v>37.748344370860927</v>
      </c>
      <c r="AG235" s="180">
        <f t="shared" si="203"/>
        <v>37.748344370860927</v>
      </c>
      <c r="AH235" s="180">
        <f t="shared" si="204"/>
        <v>37.748344370860927</v>
      </c>
      <c r="AI235" s="180">
        <f t="shared" si="205"/>
        <v>37.748344370860927</v>
      </c>
      <c r="AJ235" s="180">
        <f t="shared" si="206"/>
        <v>37.748344370860927</v>
      </c>
      <c r="AK235" s="180">
        <f t="shared" si="207"/>
        <v>37.748344370860927</v>
      </c>
      <c r="AL235" s="180">
        <f t="shared" si="208"/>
        <v>37.748344370860927</v>
      </c>
      <c r="AM235" s="180">
        <f t="shared" si="209"/>
        <v>37.748344370860927</v>
      </c>
      <c r="AN235" s="79"/>
      <c r="AO235" s="79"/>
      <c r="AP235" s="79"/>
      <c r="AQ235" s="79"/>
      <c r="AR235" s="79"/>
      <c r="AS235" s="79"/>
      <c r="AT235" s="79"/>
      <c r="AU235" s="79">
        <v>5</v>
      </c>
      <c r="AV235" s="79"/>
      <c r="AW235" s="79"/>
      <c r="AX235" s="79"/>
      <c r="AY235" s="79"/>
      <c r="AZ235" s="75">
        <f t="shared" si="215"/>
        <v>5</v>
      </c>
      <c r="BA235" s="77">
        <f t="shared" si="216"/>
        <v>0.41666666666666669</v>
      </c>
      <c r="BB235" s="47"/>
      <c r="BC235" s="78">
        <f t="shared" si="214"/>
        <v>0</v>
      </c>
      <c r="BD235" s="78">
        <f t="shared" si="214"/>
        <v>0</v>
      </c>
      <c r="BE235" s="78">
        <f t="shared" si="214"/>
        <v>0</v>
      </c>
      <c r="BF235" s="78">
        <f t="shared" si="214"/>
        <v>0</v>
      </c>
      <c r="BG235" s="78">
        <f t="shared" si="214"/>
        <v>0</v>
      </c>
      <c r="BH235" s="78">
        <f t="shared" si="214"/>
        <v>0</v>
      </c>
      <c r="BI235" s="78">
        <f t="shared" si="214"/>
        <v>0</v>
      </c>
      <c r="BJ235" s="78">
        <f t="shared" si="214"/>
        <v>188.74172185430464</v>
      </c>
      <c r="BK235" s="78">
        <f t="shared" si="214"/>
        <v>0</v>
      </c>
      <c r="BL235" s="78">
        <f t="shared" si="214"/>
        <v>0</v>
      </c>
      <c r="BM235" s="78">
        <f t="shared" si="214"/>
        <v>0</v>
      </c>
      <c r="BN235" s="78">
        <f t="shared" si="214"/>
        <v>0</v>
      </c>
      <c r="BO235" s="78">
        <f t="shared" si="211"/>
        <v>188.74172185430464</v>
      </c>
      <c r="BP235" s="78">
        <f t="shared" si="212"/>
        <v>15.728476821192054</v>
      </c>
    </row>
    <row r="236" spans="1:68" s="918" customFormat="1">
      <c r="A236" s="79" t="s">
        <v>7127</v>
      </c>
      <c r="B236" s="74"/>
      <c r="C236" s="79" t="s">
        <v>15509</v>
      </c>
      <c r="D236" s="75" t="str">
        <f>INDEX('PRICE LIST'!$D:$D,MATCH(INSIDENTAL!C236,'PRICE LIST'!$E:$E,0))</f>
        <v>PERJALANAN DINAS</v>
      </c>
      <c r="E236" s="919" t="str">
        <f>IFERROR(VLOOKUP(C236,'PRICE LIST'!E:M,2,0),0)</f>
        <v>HOTEL LUAR NEGERI (JEPANG) (TRAVELING/MEETING) GOL IV</v>
      </c>
      <c r="F236" s="187" t="s">
        <v>16663</v>
      </c>
      <c r="G236" s="79" t="s">
        <v>109</v>
      </c>
      <c r="H236" s="919" t="str">
        <f>IFERROR(IF(G236="FOH",VLOOKUP(C236,'PRICE LIST'!E:Z,20,0),IF(G236="OPEX",VLOOKUP(C236,'PRICE LIST'!E:Z,21,0),0)),0)</f>
        <v>FIX NON PPN</v>
      </c>
      <c r="I236" s="919" t="str">
        <f>IFERROR(IF(G236="FOH",VLOOKUP(H236,'PRICE LIST'!X:Z,3,0),IF(G236="OPEX",VLOOKUP(H236,'PRICE LIST'!Y:Z,2,0),0)),0)</f>
        <v>B</v>
      </c>
      <c r="J236" s="79" t="s">
        <v>34</v>
      </c>
      <c r="K236" s="79" t="s">
        <v>183</v>
      </c>
      <c r="L236" s="75" t="str">
        <f>IFERROR(VLOOKUP(K236,BS:BV,3,0),0)</f>
        <v>ALL</v>
      </c>
      <c r="M236" s="75" t="str">
        <f>IFERROR(VLOOKUP(K236,BS:BV,4,0),0)</f>
        <v>ALL</v>
      </c>
      <c r="N236" s="75" t="str">
        <f>IFERROR(VLOOKUP(C236,'PRICE LIST'!E:M,3,0),0)</f>
        <v>DAY</v>
      </c>
      <c r="O236" s="75" t="str">
        <f>IFERROR(VLOOKUP(C236,'PRICE LIST'!E:M,5,0),0)</f>
        <v>JPY</v>
      </c>
      <c r="P236" s="927">
        <f>IFERROR(VLOOKUP(C236,'PRICE LIST'!E:Z,8,0),0)</f>
        <v>10000</v>
      </c>
      <c r="Q236" s="75">
        <f>IFERROR(VLOOKUP(C236,'PRICE LIST'!E:Z,9,0),0)</f>
        <v>10000</v>
      </c>
      <c r="R236" s="75">
        <f>IFERROR(VLOOKUP(C236,'PRICE LIST'!E:Z,10,0),0)</f>
        <v>10000</v>
      </c>
      <c r="S236" s="75">
        <f>IFERROR(VLOOKUP(C236,'PRICE LIST'!E:Z,11,0),0)</f>
        <v>10000</v>
      </c>
      <c r="T236" s="75">
        <f>IFERROR(VLOOKUP(C236,'PRICE LIST'!E:Z,12,0),0)</f>
        <v>10000</v>
      </c>
      <c r="U236" s="75">
        <f>IFERROR(VLOOKUP(C236,'PRICE LIST'!E:Z,13,0),0)</f>
        <v>10000</v>
      </c>
      <c r="V236" s="75">
        <f>IFERROR(VLOOKUP(C236,'PRICE LIST'!E:Z,14,0),0)</f>
        <v>10000</v>
      </c>
      <c r="W236" s="75">
        <f>IFERROR(VLOOKUP(C236,'PRICE LIST'!E:Z,15,0),0)</f>
        <v>10000</v>
      </c>
      <c r="X236" s="75">
        <f>IFERROR(VLOOKUP(C236,'PRICE LIST'!E:Z,16,0),0)</f>
        <v>10000</v>
      </c>
      <c r="Y236" s="75">
        <f>IFERROR(VLOOKUP(C236,'PRICE LIST'!E:Z,17,0),0)</f>
        <v>10000</v>
      </c>
      <c r="Z236" s="75">
        <f>IFERROR(VLOOKUP(C236,'PRICE LIST'!E:Z,18,0),0)</f>
        <v>10000</v>
      </c>
      <c r="AA236" s="75">
        <f>IFERROR(VLOOKUP(C236,'PRICE LIST'!E:Z,19,0),0)</f>
        <v>10000</v>
      </c>
      <c r="AB236" s="180">
        <f t="shared" si="198"/>
        <v>66.225165562913901</v>
      </c>
      <c r="AC236" s="180">
        <f t="shared" si="199"/>
        <v>66.225165562913901</v>
      </c>
      <c r="AD236" s="180">
        <f t="shared" si="200"/>
        <v>66.225165562913901</v>
      </c>
      <c r="AE236" s="180">
        <f t="shared" si="201"/>
        <v>66.225165562913901</v>
      </c>
      <c r="AF236" s="180">
        <f t="shared" si="202"/>
        <v>66.225165562913901</v>
      </c>
      <c r="AG236" s="180">
        <f t="shared" si="203"/>
        <v>66.225165562913901</v>
      </c>
      <c r="AH236" s="180">
        <f t="shared" si="204"/>
        <v>66.225165562913901</v>
      </c>
      <c r="AI236" s="180">
        <f t="shared" si="205"/>
        <v>66.225165562913901</v>
      </c>
      <c r="AJ236" s="180">
        <f t="shared" si="206"/>
        <v>66.225165562913901</v>
      </c>
      <c r="AK236" s="180">
        <f t="shared" si="207"/>
        <v>66.225165562913901</v>
      </c>
      <c r="AL236" s="180">
        <f t="shared" si="208"/>
        <v>66.225165562913901</v>
      </c>
      <c r="AM236" s="180">
        <f t="shared" si="209"/>
        <v>66.225165562913901</v>
      </c>
      <c r="AN236" s="79"/>
      <c r="AO236" s="79"/>
      <c r="AP236" s="79"/>
      <c r="AQ236" s="79"/>
      <c r="AR236" s="79"/>
      <c r="AS236" s="79"/>
      <c r="AT236" s="79"/>
      <c r="AU236" s="79">
        <v>2</v>
      </c>
      <c r="AV236" s="79"/>
      <c r="AW236" s="79"/>
      <c r="AX236" s="79"/>
      <c r="AY236" s="79"/>
      <c r="AZ236" s="75">
        <f t="shared" si="215"/>
        <v>2</v>
      </c>
      <c r="BA236" s="77">
        <f t="shared" si="216"/>
        <v>0.16666666666666666</v>
      </c>
      <c r="BB236" s="47"/>
      <c r="BC236" s="78">
        <f t="shared" si="214"/>
        <v>0</v>
      </c>
      <c r="BD236" s="78">
        <f t="shared" si="214"/>
        <v>0</v>
      </c>
      <c r="BE236" s="78">
        <f t="shared" si="214"/>
        <v>0</v>
      </c>
      <c r="BF236" s="78">
        <f t="shared" si="214"/>
        <v>0</v>
      </c>
      <c r="BG236" s="78">
        <f t="shared" si="214"/>
        <v>0</v>
      </c>
      <c r="BH236" s="78">
        <f t="shared" si="214"/>
        <v>0</v>
      </c>
      <c r="BI236" s="78">
        <f t="shared" si="214"/>
        <v>0</v>
      </c>
      <c r="BJ236" s="78">
        <f t="shared" si="214"/>
        <v>132.4503311258278</v>
      </c>
      <c r="BK236" s="78">
        <f t="shared" si="214"/>
        <v>0</v>
      </c>
      <c r="BL236" s="78">
        <f t="shared" si="214"/>
        <v>0</v>
      </c>
      <c r="BM236" s="78">
        <f t="shared" si="214"/>
        <v>0</v>
      </c>
      <c r="BN236" s="78">
        <f t="shared" si="214"/>
        <v>0</v>
      </c>
      <c r="BO236" s="78">
        <f t="shared" si="211"/>
        <v>132.4503311258278</v>
      </c>
      <c r="BP236" s="78">
        <f t="shared" si="212"/>
        <v>11.037527593818984</v>
      </c>
    </row>
    <row r="237" spans="1:68" s="918" customFormat="1">
      <c r="A237" s="79" t="s">
        <v>7127</v>
      </c>
      <c r="B237" s="74"/>
      <c r="C237" s="79" t="s">
        <v>2067</v>
      </c>
      <c r="D237" s="75" t="str">
        <f>INDEX('PRICE LIST'!$D:$D,MATCH(INSIDENTAL!C237,'PRICE LIST'!$E:$E,0))</f>
        <v>PERJALANAN DINAS</v>
      </c>
      <c r="E237" s="919" t="str">
        <f>IFERROR(VLOOKUP(C237,'PRICE LIST'!E:M,2,0),0)</f>
        <v>UANG CADANGAN LUAR NEGERI (JEPANG) (TRAVELLING/MEETING)</v>
      </c>
      <c r="F237" s="187" t="s">
        <v>16663</v>
      </c>
      <c r="G237" s="79" t="s">
        <v>109</v>
      </c>
      <c r="H237" s="919" t="str">
        <f>IFERROR(IF(G237="FOH",VLOOKUP(C237,'PRICE LIST'!E:Z,20,0),IF(G237="OPEX",VLOOKUP(C237,'PRICE LIST'!E:Z,21,0),0)),0)</f>
        <v>FIX NON PPN</v>
      </c>
      <c r="I237" s="919" t="str">
        <f>IFERROR(IF(G237="FOH",VLOOKUP(H237,'PRICE LIST'!X:Z,3,0),IF(G237="OPEX",VLOOKUP(H237,'PRICE LIST'!Y:Z,2,0),0)),0)</f>
        <v>B</v>
      </c>
      <c r="J237" s="79" t="s">
        <v>34</v>
      </c>
      <c r="K237" s="79" t="s">
        <v>183</v>
      </c>
      <c r="L237" s="75" t="str">
        <f>IFERROR(VLOOKUP(K237,BS:BV,3,0),0)</f>
        <v>ALL</v>
      </c>
      <c r="M237" s="75" t="str">
        <f>IFERROR(VLOOKUP(K237,BS:BV,4,0),0)</f>
        <v>ALL</v>
      </c>
      <c r="N237" s="75" t="str">
        <f>IFERROR(VLOOKUP(C237,'PRICE LIST'!E:M,3,0),0)</f>
        <v>PEOPLE</v>
      </c>
      <c r="O237" s="75" t="str">
        <f>IFERROR(VLOOKUP(C237,'PRICE LIST'!E:M,5,0),0)</f>
        <v>JPY</v>
      </c>
      <c r="P237" s="927">
        <f>IFERROR(VLOOKUP(C237,'PRICE LIST'!E:Z,8,0),0)</f>
        <v>5961.44</v>
      </c>
      <c r="Q237" s="75">
        <f>IFERROR(VLOOKUP(C237,'PRICE LIST'!E:Z,9,0),0)</f>
        <v>5961.44</v>
      </c>
      <c r="R237" s="75">
        <f>IFERROR(VLOOKUP(C237,'PRICE LIST'!E:Z,10,0),0)</f>
        <v>5961.44</v>
      </c>
      <c r="S237" s="75">
        <f>IFERROR(VLOOKUP(C237,'PRICE LIST'!E:Z,11,0),0)</f>
        <v>5961.44</v>
      </c>
      <c r="T237" s="75">
        <f>IFERROR(VLOOKUP(C237,'PRICE LIST'!E:Z,12,0),0)</f>
        <v>5961.44</v>
      </c>
      <c r="U237" s="75">
        <f>IFERROR(VLOOKUP(C237,'PRICE LIST'!E:Z,13,0),0)</f>
        <v>5961.44</v>
      </c>
      <c r="V237" s="75">
        <f>IFERROR(VLOOKUP(C237,'PRICE LIST'!E:Z,14,0),0)</f>
        <v>5961.44</v>
      </c>
      <c r="W237" s="75">
        <f>IFERROR(VLOOKUP(C237,'PRICE LIST'!E:Z,15,0),0)</f>
        <v>5961.44</v>
      </c>
      <c r="X237" s="75">
        <f>IFERROR(VLOOKUP(C237,'PRICE LIST'!E:Z,16,0),0)</f>
        <v>5961.44</v>
      </c>
      <c r="Y237" s="75">
        <f>IFERROR(VLOOKUP(C237,'PRICE LIST'!E:Z,17,0),0)</f>
        <v>5961.44</v>
      </c>
      <c r="Z237" s="75">
        <f>IFERROR(VLOOKUP(C237,'PRICE LIST'!E:Z,18,0),0)</f>
        <v>5961.44</v>
      </c>
      <c r="AA237" s="75">
        <f>IFERROR(VLOOKUP(C237,'PRICE LIST'!E:Z,19,0),0)</f>
        <v>5961.44</v>
      </c>
      <c r="AB237" s="180">
        <f t="shared" si="198"/>
        <v>39.479735099337745</v>
      </c>
      <c r="AC237" s="180">
        <f t="shared" si="199"/>
        <v>39.479735099337745</v>
      </c>
      <c r="AD237" s="180">
        <f t="shared" si="200"/>
        <v>39.479735099337745</v>
      </c>
      <c r="AE237" s="180">
        <f t="shared" si="201"/>
        <v>39.479735099337745</v>
      </c>
      <c r="AF237" s="180">
        <f t="shared" si="202"/>
        <v>39.479735099337745</v>
      </c>
      <c r="AG237" s="180">
        <f t="shared" si="203"/>
        <v>39.479735099337745</v>
      </c>
      <c r="AH237" s="180">
        <f t="shared" si="204"/>
        <v>39.479735099337745</v>
      </c>
      <c r="AI237" s="180">
        <f t="shared" si="205"/>
        <v>39.479735099337745</v>
      </c>
      <c r="AJ237" s="180">
        <f t="shared" si="206"/>
        <v>39.479735099337745</v>
      </c>
      <c r="AK237" s="180">
        <f t="shared" si="207"/>
        <v>39.479735099337745</v>
      </c>
      <c r="AL237" s="180">
        <f t="shared" si="208"/>
        <v>39.479735099337745</v>
      </c>
      <c r="AM237" s="180">
        <f t="shared" si="209"/>
        <v>39.479735099337745</v>
      </c>
      <c r="AN237" s="79"/>
      <c r="AO237" s="79"/>
      <c r="AP237" s="79"/>
      <c r="AQ237" s="79"/>
      <c r="AR237" s="79"/>
      <c r="AS237" s="79"/>
      <c r="AT237" s="79"/>
      <c r="AU237" s="79">
        <v>1</v>
      </c>
      <c r="AV237" s="79"/>
      <c r="AW237" s="79"/>
      <c r="AX237" s="79"/>
      <c r="AY237" s="79"/>
      <c r="AZ237" s="75">
        <f t="shared" si="215"/>
        <v>1</v>
      </c>
      <c r="BA237" s="77">
        <f t="shared" si="216"/>
        <v>8.3333333333333329E-2</v>
      </c>
      <c r="BB237" s="47"/>
      <c r="BC237" s="78">
        <f t="shared" si="214"/>
        <v>0</v>
      </c>
      <c r="BD237" s="78">
        <f t="shared" si="214"/>
        <v>0</v>
      </c>
      <c r="BE237" s="78">
        <f t="shared" si="214"/>
        <v>0</v>
      </c>
      <c r="BF237" s="78">
        <f t="shared" si="214"/>
        <v>0</v>
      </c>
      <c r="BG237" s="78">
        <f t="shared" si="214"/>
        <v>0</v>
      </c>
      <c r="BH237" s="78">
        <f t="shared" si="214"/>
        <v>0</v>
      </c>
      <c r="BI237" s="78">
        <f t="shared" si="214"/>
        <v>0</v>
      </c>
      <c r="BJ237" s="78">
        <f t="shared" si="214"/>
        <v>39.479735099337745</v>
      </c>
      <c r="BK237" s="78">
        <f t="shared" si="214"/>
        <v>0</v>
      </c>
      <c r="BL237" s="78">
        <f t="shared" si="214"/>
        <v>0</v>
      </c>
      <c r="BM237" s="78">
        <f t="shared" si="214"/>
        <v>0</v>
      </c>
      <c r="BN237" s="78">
        <f t="shared" si="214"/>
        <v>0</v>
      </c>
      <c r="BO237" s="78">
        <f t="shared" si="211"/>
        <v>39.479735099337745</v>
      </c>
      <c r="BP237" s="78">
        <f t="shared" si="212"/>
        <v>3.2899779249448122</v>
      </c>
    </row>
    <row r="238" spans="1:68" s="918" customFormat="1">
      <c r="A238" s="79" t="s">
        <v>7127</v>
      </c>
      <c r="B238" s="74"/>
      <c r="C238" s="79" t="s">
        <v>3938</v>
      </c>
      <c r="D238" s="75" t="str">
        <f>INDEX('PRICE LIST'!$D:$D,MATCH(INSIDENTAL!C238,'PRICE LIST'!$E:$E,0))</f>
        <v>PERJALANAN DINAS</v>
      </c>
      <c r="E238" s="919" t="str">
        <f>IFERROR(VLOOKUP(C238,'PRICE LIST'!E:M,2,0),0)</f>
        <v>TUNJANGAN MUSIM DINGIN (1-5 HARI) (TRAVELLING/MEETING)</v>
      </c>
      <c r="F238" s="187" t="s">
        <v>16663</v>
      </c>
      <c r="G238" s="79" t="s">
        <v>109</v>
      </c>
      <c r="H238" s="919" t="str">
        <f>IFERROR(IF(G238="FOH",VLOOKUP(C238,'PRICE LIST'!E:Z,20,0),IF(G238="OPEX",VLOOKUP(C238,'PRICE LIST'!E:Z,21,0),0)),0)</f>
        <v>FIX NON PPN</v>
      </c>
      <c r="I238" s="919" t="str">
        <f>IFERROR(IF(G238="FOH",VLOOKUP(H238,'PRICE LIST'!X:Z,3,0),IF(G238="OPEX",VLOOKUP(H238,'PRICE LIST'!Y:Z,2,0),0)),0)</f>
        <v>B</v>
      </c>
      <c r="J238" s="79" t="s">
        <v>34</v>
      </c>
      <c r="K238" s="79" t="s">
        <v>183</v>
      </c>
      <c r="L238" s="75" t="str">
        <f>IFERROR(VLOOKUP(K238,BS:BV,3,0),0)</f>
        <v>ALL</v>
      </c>
      <c r="M238" s="75" t="str">
        <f>IFERROR(VLOOKUP(K238,BS:BV,4,0),0)</f>
        <v>ALL</v>
      </c>
      <c r="N238" s="75" t="str">
        <f>IFERROR(VLOOKUP(C238,'PRICE LIST'!E:M,3,0),0)</f>
        <v>PEOPLE</v>
      </c>
      <c r="O238" s="75" t="str">
        <f>IFERROR(VLOOKUP(C238,'PRICE LIST'!E:M,5,0),0)</f>
        <v>IDR</v>
      </c>
      <c r="P238" s="927">
        <f>IFERROR(VLOOKUP(C238,'PRICE LIST'!E:Z,8,0),0)</f>
        <v>250000</v>
      </c>
      <c r="Q238" s="75">
        <f>IFERROR(VLOOKUP(C238,'PRICE LIST'!E:Z,9,0),0)</f>
        <v>250000</v>
      </c>
      <c r="R238" s="75">
        <f>IFERROR(VLOOKUP(C238,'PRICE LIST'!E:Z,10,0),0)</f>
        <v>250000</v>
      </c>
      <c r="S238" s="75">
        <f>IFERROR(VLOOKUP(C238,'PRICE LIST'!E:Z,11,0),0)</f>
        <v>250000</v>
      </c>
      <c r="T238" s="75">
        <f>IFERROR(VLOOKUP(C238,'PRICE LIST'!E:Z,12,0),0)</f>
        <v>250000</v>
      </c>
      <c r="U238" s="75">
        <f>IFERROR(VLOOKUP(C238,'PRICE LIST'!E:Z,13,0),0)</f>
        <v>250000</v>
      </c>
      <c r="V238" s="75">
        <f>IFERROR(VLOOKUP(C238,'PRICE LIST'!E:Z,14,0),0)</f>
        <v>250000</v>
      </c>
      <c r="W238" s="75">
        <f>IFERROR(VLOOKUP(C238,'PRICE LIST'!E:Z,15,0),0)</f>
        <v>250000</v>
      </c>
      <c r="X238" s="75">
        <f>IFERROR(VLOOKUP(C238,'PRICE LIST'!E:Z,16,0),0)</f>
        <v>250000</v>
      </c>
      <c r="Y238" s="75">
        <f>IFERROR(VLOOKUP(C238,'PRICE LIST'!E:Z,17,0),0)</f>
        <v>250000</v>
      </c>
      <c r="Z238" s="75">
        <f>IFERROR(VLOOKUP(C238,'PRICE LIST'!E:Z,18,0),0)</f>
        <v>250000</v>
      </c>
      <c r="AA238" s="75">
        <f>IFERROR(VLOOKUP(C238,'PRICE LIST'!E:Z,19,0),0)</f>
        <v>250000</v>
      </c>
      <c r="AB238" s="180">
        <f t="shared" si="198"/>
        <v>15.82418695327434</v>
      </c>
      <c r="AC238" s="180">
        <f t="shared" si="199"/>
        <v>15.82418695327434</v>
      </c>
      <c r="AD238" s="180">
        <f t="shared" si="200"/>
        <v>15.82418695327434</v>
      </c>
      <c r="AE238" s="180">
        <f t="shared" si="201"/>
        <v>15.82418695327434</v>
      </c>
      <c r="AF238" s="180">
        <f t="shared" si="202"/>
        <v>15.82418695327434</v>
      </c>
      <c r="AG238" s="180">
        <f t="shared" si="203"/>
        <v>15.82418695327434</v>
      </c>
      <c r="AH238" s="180">
        <f t="shared" si="204"/>
        <v>15.82418695327434</v>
      </c>
      <c r="AI238" s="180">
        <f t="shared" si="205"/>
        <v>15.82418695327434</v>
      </c>
      <c r="AJ238" s="180">
        <f t="shared" si="206"/>
        <v>15.82418695327434</v>
      </c>
      <c r="AK238" s="180">
        <f t="shared" si="207"/>
        <v>15.82418695327434</v>
      </c>
      <c r="AL238" s="180">
        <f t="shared" si="208"/>
        <v>15.82418695327434</v>
      </c>
      <c r="AM238" s="180">
        <f t="shared" si="209"/>
        <v>15.82418695327434</v>
      </c>
      <c r="AN238" s="79"/>
      <c r="AO238" s="79"/>
      <c r="AP238" s="79"/>
      <c r="AQ238" s="79"/>
      <c r="AR238" s="79"/>
      <c r="AS238" s="79"/>
      <c r="AT238" s="79"/>
      <c r="AU238" s="79">
        <v>1</v>
      </c>
      <c r="AV238" s="79"/>
      <c r="AW238" s="79"/>
      <c r="AX238" s="79"/>
      <c r="AY238" s="79"/>
      <c r="AZ238" s="75">
        <f t="shared" si="215"/>
        <v>1</v>
      </c>
      <c r="BA238" s="77">
        <f t="shared" si="216"/>
        <v>8.3333333333333329E-2</v>
      </c>
      <c r="BB238" s="47"/>
      <c r="BC238" s="78">
        <f t="shared" si="214"/>
        <v>0</v>
      </c>
      <c r="BD238" s="78">
        <f t="shared" si="214"/>
        <v>0</v>
      </c>
      <c r="BE238" s="78">
        <f t="shared" si="214"/>
        <v>0</v>
      </c>
      <c r="BF238" s="78">
        <f t="shared" si="214"/>
        <v>0</v>
      </c>
      <c r="BG238" s="78">
        <f t="shared" si="214"/>
        <v>0</v>
      </c>
      <c r="BH238" s="78">
        <f t="shared" si="214"/>
        <v>0</v>
      </c>
      <c r="BI238" s="78">
        <f t="shared" si="214"/>
        <v>0</v>
      </c>
      <c r="BJ238" s="78">
        <f t="shared" si="214"/>
        <v>15.82418695327434</v>
      </c>
      <c r="BK238" s="78">
        <f t="shared" si="214"/>
        <v>0</v>
      </c>
      <c r="BL238" s="78">
        <f t="shared" si="214"/>
        <v>0</v>
      </c>
      <c r="BM238" s="78">
        <f t="shared" si="214"/>
        <v>0</v>
      </c>
      <c r="BN238" s="78">
        <f t="shared" si="214"/>
        <v>0</v>
      </c>
      <c r="BO238" s="78">
        <f t="shared" si="211"/>
        <v>15.82418695327434</v>
      </c>
      <c r="BP238" s="78">
        <f t="shared" si="212"/>
        <v>1.3186822461061951</v>
      </c>
    </row>
    <row r="239" spans="1:68">
      <c r="BO239" s="1585">
        <f>SUM(BO12:BO238)</f>
        <v>67557.004237688772</v>
      </c>
      <c r="BP239" s="322">
        <f t="shared" si="212"/>
        <v>5629.750353140731</v>
      </c>
    </row>
  </sheetData>
  <autoFilter ref="A11:CP239"/>
  <mergeCells count="22">
    <mergeCell ref="M10:M11"/>
    <mergeCell ref="H10:H11"/>
    <mergeCell ref="I10:I11"/>
    <mergeCell ref="J10:J11"/>
    <mergeCell ref="G10:G11"/>
    <mergeCell ref="K10:K11"/>
    <mergeCell ref="L10:L11"/>
    <mergeCell ref="BS10:BV10"/>
    <mergeCell ref="BO10:BO11"/>
    <mergeCell ref="BP10:BP11"/>
    <mergeCell ref="N10:N11"/>
    <mergeCell ref="O10:O11"/>
    <mergeCell ref="P10:AA10"/>
    <mergeCell ref="AB10:AM10"/>
    <mergeCell ref="AZ10:AZ11"/>
    <mergeCell ref="BA10:BA11"/>
    <mergeCell ref="F10:F11"/>
    <mergeCell ref="A10:A11"/>
    <mergeCell ref="B10:B11"/>
    <mergeCell ref="C10:C11"/>
    <mergeCell ref="D10:D11"/>
    <mergeCell ref="E10:E11"/>
  </mergeCells>
  <conditionalFormatting sqref="C182">
    <cfRule type="duplicateValues" dxfId="34" priority="2" stopIfTrue="1"/>
  </conditionalFormatting>
  <conditionalFormatting sqref="C230:C233">
    <cfRule type="duplicateValues" dxfId="33" priority="1" stopIfTrue="1"/>
  </conditionalFormatting>
  <dataValidations count="6">
    <dataValidation type="list" allowBlank="1" showInputMessage="1" showErrorMessage="1" sqref="G12:G181 G234:G238 G183:G229">
      <formula1>#REF!</formula1>
    </dataValidation>
    <dataValidation type="list" allowBlank="1" showInputMessage="1" showErrorMessage="1" sqref="J12:J181 J234:J238 J183:J229">
      <formula1>BR$12:BR$15</formula1>
    </dataValidation>
    <dataValidation type="list" allowBlank="1" showInputMessage="1" showErrorMessage="1" sqref="K12:K181 K234:K238 K183:K229">
      <formula1>$BS$12:$BS$35</formula1>
    </dataValidation>
    <dataValidation type="list" allowBlank="1" showInputMessage="1" showErrorMessage="1" sqref="K182 K230:K233">
      <formula1>$BS$12:$BS$70</formula1>
    </dataValidation>
    <dataValidation type="list" allowBlank="1" showInputMessage="1" showErrorMessage="1" sqref="G182 G230:G233">
      <formula1>BW$12:BW$13</formula1>
    </dataValidation>
    <dataValidation type="list" allowBlank="1" showInputMessage="1" showErrorMessage="1" sqref="J182 J230:J233">
      <formula1>BR$12:BR$19</formula1>
    </dataValidation>
  </dataValidations>
  <printOptions horizontalCentered="1"/>
  <pageMargins left="0" right="0" top="0.39370078740157483" bottom="0" header="0" footer="0"/>
  <pageSetup paperSize="9" scale="57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FFFF00"/>
  </sheetPr>
  <dimension ref="A1:CP100"/>
  <sheetViews>
    <sheetView topLeftCell="BH1" zoomScale="85" zoomScaleNormal="85" workbookViewId="0">
      <selection activeCell="BP9" sqref="BP9"/>
    </sheetView>
  </sheetViews>
  <sheetFormatPr defaultColWidth="9.140625" defaultRowHeight="15"/>
  <cols>
    <col min="1" max="1" width="8" style="204" customWidth="1"/>
    <col min="2" max="2" width="14.28515625" style="204" customWidth="1"/>
    <col min="3" max="3" width="21.140625" style="204" customWidth="1"/>
    <col min="4" max="4" width="20.7109375" style="321" customWidth="1"/>
    <col min="5" max="5" width="44.5703125" style="321" customWidth="1"/>
    <col min="6" max="6" width="33.85546875" style="321" customWidth="1"/>
    <col min="7" max="7" width="20.140625" style="204" customWidth="1"/>
    <col min="8" max="8" width="11" style="321" customWidth="1"/>
    <col min="9" max="9" width="12.28515625" style="321" customWidth="1"/>
    <col min="10" max="10" width="19.5703125" style="204" customWidth="1"/>
    <col min="11" max="11" width="11" style="204" customWidth="1"/>
    <col min="12" max="12" width="19" style="322" customWidth="1"/>
    <col min="13" max="13" width="20.42578125" style="322" customWidth="1"/>
    <col min="14" max="14" width="9.28515625" style="322" customWidth="1"/>
    <col min="15" max="15" width="14" style="322" customWidth="1"/>
    <col min="16" max="27" width="10.85546875" style="322" customWidth="1"/>
    <col min="28" max="28" width="12" style="322" customWidth="1"/>
    <col min="29" max="39" width="9.28515625" style="322" customWidth="1"/>
    <col min="40" max="40" width="7.42578125" style="204" customWidth="1"/>
    <col min="41" max="47" width="9" style="204" customWidth="1"/>
    <col min="48" max="48" width="11" style="204" bestFit="1" customWidth="1"/>
    <col min="49" max="51" width="9" style="204" customWidth="1"/>
    <col min="52" max="53" width="9" style="322" customWidth="1"/>
    <col min="54" max="54" width="2.7109375" style="322" customWidth="1"/>
    <col min="55" max="68" width="12.7109375" style="322" customWidth="1"/>
    <col min="69" max="69" width="9.140625" style="321"/>
    <col min="70" max="70" width="22.28515625" style="918" customWidth="1"/>
    <col min="71" max="71" width="28" style="918" customWidth="1"/>
    <col min="72" max="72" width="27.42578125" style="918" customWidth="1"/>
    <col min="73" max="73" width="19.7109375" style="918" customWidth="1"/>
    <col min="74" max="74" width="21.28515625" style="918" customWidth="1"/>
    <col min="75" max="75" width="19.28515625" style="918" customWidth="1"/>
    <col min="76" max="16384" width="9.140625" style="321"/>
  </cols>
  <sheetData>
    <row r="1" spans="1:94" customFormat="1">
      <c r="A1" s="81" t="s">
        <v>14</v>
      </c>
      <c r="B1" s="73"/>
      <c r="C1" s="73"/>
      <c r="D1" s="47"/>
      <c r="G1" s="73"/>
      <c r="H1" s="11" t="s">
        <v>16</v>
      </c>
      <c r="I1" s="12" t="s">
        <v>17</v>
      </c>
      <c r="J1" s="73"/>
      <c r="K1" s="73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R1" s="714"/>
      <c r="BS1" s="714"/>
      <c r="BT1" s="714"/>
      <c r="BU1" s="714"/>
      <c r="BV1" s="714"/>
      <c r="BW1" s="714"/>
    </row>
    <row r="2" spans="1:94" customFormat="1">
      <c r="A2" s="82" t="s">
        <v>15</v>
      </c>
      <c r="B2" s="73"/>
      <c r="C2" s="73"/>
      <c r="D2" s="47"/>
      <c r="G2" s="73"/>
      <c r="H2" s="10"/>
      <c r="I2" s="65" t="s">
        <v>1462</v>
      </c>
      <c r="J2" s="73"/>
      <c r="K2" s="73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R2" s="714"/>
      <c r="BS2" s="714"/>
      <c r="BT2" s="714"/>
      <c r="BU2" s="714"/>
      <c r="BV2" s="714"/>
      <c r="BW2" s="714"/>
    </row>
    <row r="3" spans="1:94" customFormat="1">
      <c r="A3" s="82" t="str">
        <f>RUTIN!A3</f>
        <v>PERIODE JUL-2024 SD JUN-2025</v>
      </c>
      <c r="B3" s="73"/>
      <c r="C3" s="73"/>
      <c r="D3" s="47"/>
      <c r="G3" s="73"/>
      <c r="I3" s="65"/>
      <c r="J3" s="73"/>
      <c r="K3" s="73"/>
      <c r="L3" s="47"/>
      <c r="M3" s="47"/>
      <c r="N3" s="14" t="s">
        <v>18</v>
      </c>
      <c r="O3" s="15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R3" s="714"/>
      <c r="BS3" s="714"/>
      <c r="BT3" s="714"/>
      <c r="BU3" s="714"/>
      <c r="BV3" s="714"/>
      <c r="BW3" s="714"/>
    </row>
    <row r="4" spans="1:94" customFormat="1">
      <c r="A4" s="82" t="s">
        <v>136</v>
      </c>
      <c r="B4" s="73"/>
      <c r="C4" s="73"/>
      <c r="D4" s="47"/>
      <c r="G4" s="73"/>
      <c r="H4" s="11"/>
      <c r="I4" s="12"/>
      <c r="J4" s="73"/>
      <c r="K4" s="73"/>
      <c r="L4" s="47"/>
      <c r="M4" s="47"/>
      <c r="N4" s="186" t="s">
        <v>19</v>
      </c>
      <c r="O4" s="186">
        <v>15798.6</v>
      </c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R4" s="714"/>
      <c r="BS4" s="714"/>
      <c r="BT4" s="714"/>
      <c r="BU4" s="714"/>
      <c r="BV4" s="714"/>
      <c r="BW4" s="714"/>
    </row>
    <row r="5" spans="1:94" customFormat="1">
      <c r="A5" s="73"/>
      <c r="B5" s="73"/>
      <c r="C5" s="73"/>
      <c r="D5" s="47"/>
      <c r="G5" s="73"/>
      <c r="H5" s="10"/>
      <c r="I5" s="13"/>
      <c r="J5" s="73"/>
      <c r="K5" s="73"/>
      <c r="L5" s="47"/>
      <c r="M5" s="47"/>
      <c r="N5" s="186" t="s">
        <v>20</v>
      </c>
      <c r="O5" s="186">
        <v>151</v>
      </c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R5" s="714"/>
      <c r="BS5" s="714"/>
      <c r="BT5" s="714"/>
      <c r="BU5" s="714"/>
      <c r="BV5" s="714"/>
      <c r="BW5" s="714"/>
    </row>
    <row r="6" spans="1:94" customFormat="1">
      <c r="A6" s="73"/>
      <c r="B6" s="73"/>
      <c r="C6" s="73"/>
      <c r="D6" s="47"/>
      <c r="G6" s="73"/>
      <c r="I6" s="65"/>
      <c r="J6" s="73"/>
      <c r="K6" s="73"/>
      <c r="L6" s="47"/>
      <c r="M6" s="47"/>
      <c r="N6" s="186" t="s">
        <v>21</v>
      </c>
      <c r="O6" s="186">
        <v>1</v>
      </c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R6" s="714"/>
      <c r="BS6" s="714"/>
      <c r="BT6" s="714"/>
      <c r="BU6" s="714"/>
      <c r="BV6" s="714"/>
      <c r="BW6" s="714"/>
    </row>
    <row r="7" spans="1:94" customFormat="1">
      <c r="A7" s="73"/>
      <c r="B7" s="73"/>
      <c r="C7" s="73"/>
      <c r="D7" s="47"/>
      <c r="G7" s="73"/>
      <c r="J7" s="73"/>
      <c r="K7" s="73"/>
      <c r="L7" s="47"/>
      <c r="M7" s="47"/>
      <c r="N7" s="186" t="s">
        <v>22</v>
      </c>
      <c r="O7" s="186">
        <v>0.92600000000000005</v>
      </c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R7" s="714"/>
      <c r="BS7" s="714"/>
      <c r="BT7" s="714"/>
      <c r="BU7" s="714"/>
      <c r="BV7" s="714"/>
      <c r="BW7" s="714"/>
    </row>
    <row r="8" spans="1:94" customFormat="1">
      <c r="A8" s="73"/>
      <c r="B8" s="171"/>
      <c r="C8" s="73"/>
      <c r="D8" s="47"/>
      <c r="G8" s="73"/>
      <c r="J8" s="73"/>
      <c r="K8" s="73"/>
      <c r="L8" s="47"/>
      <c r="M8" s="47"/>
      <c r="N8" s="186" t="s">
        <v>23</v>
      </c>
      <c r="O8" s="186">
        <v>0.872</v>
      </c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R8" s="714"/>
      <c r="BS8" s="714"/>
      <c r="BT8" s="714"/>
      <c r="BU8" s="714"/>
      <c r="BV8" s="714"/>
      <c r="BW8" s="714"/>
    </row>
    <row r="9" spans="1:94" customFormat="1">
      <c r="A9" s="73"/>
      <c r="B9" s="73"/>
      <c r="C9" s="73"/>
      <c r="D9" s="47"/>
      <c r="G9" s="73"/>
      <c r="J9" s="73"/>
      <c r="K9" s="73"/>
      <c r="L9" s="47"/>
      <c r="M9" s="47"/>
      <c r="N9" s="186" t="s">
        <v>24</v>
      </c>
      <c r="O9" s="186">
        <v>34.372999999999998</v>
      </c>
      <c r="P9" s="47"/>
      <c r="Q9" s="322"/>
      <c r="R9" s="322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607">
        <f>SUM(BO12:BO28)</f>
        <v>2138.9934867646507</v>
      </c>
      <c r="BP9" s="47"/>
      <c r="BR9" s="714"/>
      <c r="BS9" s="714"/>
      <c r="BT9" s="714"/>
      <c r="BU9" s="714"/>
      <c r="BV9" s="714"/>
      <c r="BW9" s="714"/>
    </row>
    <row r="10" spans="1:94" customFormat="1" ht="15" customHeight="1">
      <c r="A10" s="1088" t="s">
        <v>11</v>
      </c>
      <c r="B10" s="1090" t="s">
        <v>155</v>
      </c>
      <c r="C10" s="1097" t="s">
        <v>0</v>
      </c>
      <c r="D10" s="1096" t="s">
        <v>1</v>
      </c>
      <c r="E10" s="1094" t="s">
        <v>2</v>
      </c>
      <c r="F10" s="1094" t="s">
        <v>154</v>
      </c>
      <c r="G10" s="1094" t="s">
        <v>108</v>
      </c>
      <c r="H10" s="1094" t="s">
        <v>3</v>
      </c>
      <c r="I10" s="1092" t="s">
        <v>4</v>
      </c>
      <c r="J10" s="1094" t="s">
        <v>5</v>
      </c>
      <c r="K10" s="1094" t="s">
        <v>6</v>
      </c>
      <c r="L10" s="1092" t="s">
        <v>7</v>
      </c>
      <c r="M10" s="1092" t="s">
        <v>8</v>
      </c>
      <c r="N10" s="1092" t="s">
        <v>9</v>
      </c>
      <c r="O10" s="1092" t="s">
        <v>10</v>
      </c>
      <c r="P10" s="1098" t="s">
        <v>135</v>
      </c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100"/>
      <c r="AB10" s="1098" t="s">
        <v>25</v>
      </c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104"/>
      <c r="AN10" s="9" t="s">
        <v>10253</v>
      </c>
      <c r="AO10" s="9" t="s">
        <v>10254</v>
      </c>
      <c r="AP10" s="9" t="s">
        <v>10255</v>
      </c>
      <c r="AQ10" s="9" t="s">
        <v>10256</v>
      </c>
      <c r="AR10" s="9" t="s">
        <v>10257</v>
      </c>
      <c r="AS10" s="9" t="s">
        <v>10258</v>
      </c>
      <c r="AT10" s="9" t="s">
        <v>10259</v>
      </c>
      <c r="AU10" s="9" t="s">
        <v>10260</v>
      </c>
      <c r="AV10" s="9" t="s">
        <v>10261</v>
      </c>
      <c r="AW10" s="9" t="s">
        <v>10262</v>
      </c>
      <c r="AX10" s="9" t="s">
        <v>10263</v>
      </c>
      <c r="AY10" s="9" t="s">
        <v>10264</v>
      </c>
      <c r="AZ10" s="1102" t="s">
        <v>27</v>
      </c>
      <c r="BA10" s="1102" t="s">
        <v>28</v>
      </c>
      <c r="BB10" s="76"/>
      <c r="BC10" s="9" t="s">
        <v>10253</v>
      </c>
      <c r="BD10" s="9" t="s">
        <v>10254</v>
      </c>
      <c r="BE10" s="9" t="s">
        <v>10255</v>
      </c>
      <c r="BF10" s="9" t="s">
        <v>10256</v>
      </c>
      <c r="BG10" s="9" t="s">
        <v>10257</v>
      </c>
      <c r="BH10" s="9" t="s">
        <v>10258</v>
      </c>
      <c r="BI10" s="9" t="s">
        <v>10259</v>
      </c>
      <c r="BJ10" s="9" t="s">
        <v>10260</v>
      </c>
      <c r="BK10" s="9" t="s">
        <v>10261</v>
      </c>
      <c r="BL10" s="9" t="s">
        <v>10262</v>
      </c>
      <c r="BM10" s="9" t="s">
        <v>10263</v>
      </c>
      <c r="BN10" s="9" t="s">
        <v>10264</v>
      </c>
      <c r="BO10" s="1102" t="s">
        <v>27</v>
      </c>
      <c r="BP10" s="1102" t="s">
        <v>28</v>
      </c>
      <c r="BQ10" s="1"/>
      <c r="BR10" s="3"/>
      <c r="BS10" s="1101" t="s">
        <v>241</v>
      </c>
      <c r="BT10" s="1101"/>
      <c r="BU10" s="1101"/>
      <c r="BV10" s="1101"/>
      <c r="BW10" s="3"/>
      <c r="BX10" s="3"/>
      <c r="BY10" s="3"/>
      <c r="BZ10" s="3"/>
      <c r="CA10" s="3"/>
      <c r="CB10" s="3"/>
      <c r="CC10" s="3"/>
      <c r="CD10" s="3"/>
      <c r="CE10" s="3"/>
      <c r="CF10" s="4"/>
      <c r="CG10" s="4"/>
      <c r="CH10" s="4"/>
      <c r="CI10" s="4"/>
      <c r="CJ10" s="4"/>
      <c r="CK10" s="3"/>
      <c r="CL10" s="6"/>
      <c r="CM10" s="6"/>
      <c r="CN10" s="5"/>
      <c r="CO10" s="5"/>
      <c r="CP10" s="5"/>
    </row>
    <row r="11" spans="1:94" customFormat="1">
      <c r="A11" s="1089"/>
      <c r="B11" s="1091"/>
      <c r="C11" s="1094"/>
      <c r="D11" s="1092"/>
      <c r="E11" s="1095"/>
      <c r="F11" s="1095"/>
      <c r="G11" s="1105"/>
      <c r="H11" s="1095"/>
      <c r="I11" s="1093"/>
      <c r="J11" s="1095"/>
      <c r="K11" s="1095"/>
      <c r="L11" s="1093"/>
      <c r="M11" s="1093"/>
      <c r="N11" s="1093"/>
      <c r="O11" s="1093"/>
      <c r="P11" s="9" t="s">
        <v>10253</v>
      </c>
      <c r="Q11" s="9" t="s">
        <v>10254</v>
      </c>
      <c r="R11" s="9" t="s">
        <v>10255</v>
      </c>
      <c r="S11" s="9" t="s">
        <v>10256</v>
      </c>
      <c r="T11" s="9" t="s">
        <v>10257</v>
      </c>
      <c r="U11" s="9" t="s">
        <v>10258</v>
      </c>
      <c r="V11" s="9" t="s">
        <v>10259</v>
      </c>
      <c r="W11" s="9" t="s">
        <v>10260</v>
      </c>
      <c r="X11" s="9" t="s">
        <v>10261</v>
      </c>
      <c r="Y11" s="9" t="s">
        <v>10262</v>
      </c>
      <c r="Z11" s="9" t="s">
        <v>10263</v>
      </c>
      <c r="AA11" s="9" t="s">
        <v>10264</v>
      </c>
      <c r="AB11" s="9" t="s">
        <v>10253</v>
      </c>
      <c r="AC11" s="9" t="s">
        <v>10254</v>
      </c>
      <c r="AD11" s="9" t="s">
        <v>10255</v>
      </c>
      <c r="AE11" s="9" t="s">
        <v>10256</v>
      </c>
      <c r="AF11" s="9" t="s">
        <v>10257</v>
      </c>
      <c r="AG11" s="9" t="s">
        <v>10258</v>
      </c>
      <c r="AH11" s="9" t="s">
        <v>10259</v>
      </c>
      <c r="AI11" s="9" t="s">
        <v>10260</v>
      </c>
      <c r="AJ11" s="9" t="s">
        <v>10261</v>
      </c>
      <c r="AK11" s="9" t="s">
        <v>10262</v>
      </c>
      <c r="AL11" s="9" t="s">
        <v>10263</v>
      </c>
      <c r="AM11" s="9" t="s">
        <v>10264</v>
      </c>
      <c r="AN11" s="8" t="s">
        <v>13</v>
      </c>
      <c r="AO11" s="8" t="s">
        <v>13</v>
      </c>
      <c r="AP11" s="8" t="s">
        <v>13</v>
      </c>
      <c r="AQ11" s="8" t="s">
        <v>13</v>
      </c>
      <c r="AR11" s="8" t="s">
        <v>13</v>
      </c>
      <c r="AS11" s="8" t="s">
        <v>13</v>
      </c>
      <c r="AT11" s="8" t="s">
        <v>13</v>
      </c>
      <c r="AU11" s="8" t="s">
        <v>13</v>
      </c>
      <c r="AV11" s="8" t="s">
        <v>13</v>
      </c>
      <c r="AW11" s="8" t="s">
        <v>13</v>
      </c>
      <c r="AX11" s="8" t="s">
        <v>13</v>
      </c>
      <c r="AY11" s="80" t="s">
        <v>13</v>
      </c>
      <c r="AZ11" s="1103"/>
      <c r="BA11" s="1103"/>
      <c r="BB11" s="76"/>
      <c r="BC11" s="7" t="s">
        <v>26</v>
      </c>
      <c r="BD11" s="7" t="s">
        <v>26</v>
      </c>
      <c r="BE11" s="7" t="s">
        <v>26</v>
      </c>
      <c r="BF11" s="7" t="s">
        <v>26</v>
      </c>
      <c r="BG11" s="7" t="s">
        <v>26</v>
      </c>
      <c r="BH11" s="7" t="s">
        <v>26</v>
      </c>
      <c r="BI11" s="7" t="s">
        <v>26</v>
      </c>
      <c r="BJ11" s="7" t="s">
        <v>26</v>
      </c>
      <c r="BK11" s="7" t="s">
        <v>26</v>
      </c>
      <c r="BL11" s="7" t="s">
        <v>26</v>
      </c>
      <c r="BM11" s="7" t="s">
        <v>26</v>
      </c>
      <c r="BN11" s="17" t="s">
        <v>26</v>
      </c>
      <c r="BO11" s="1103"/>
      <c r="BP11" s="1103"/>
      <c r="BQ11" s="1"/>
      <c r="BR11" s="714" t="s">
        <v>5</v>
      </c>
      <c r="BS11" s="196" t="s">
        <v>29</v>
      </c>
      <c r="BT11" s="196" t="s">
        <v>30</v>
      </c>
      <c r="BU11" s="196" t="s">
        <v>7</v>
      </c>
      <c r="BV11" s="196" t="s">
        <v>31</v>
      </c>
      <c r="BW11" s="714" t="s">
        <v>108</v>
      </c>
      <c r="BX11" s="2"/>
      <c r="BY11" s="2"/>
      <c r="BZ11" s="2"/>
      <c r="CA11" s="2"/>
      <c r="CB11" s="2"/>
      <c r="CC11" s="2"/>
      <c r="CD11" s="2"/>
      <c r="CE11" s="2"/>
      <c r="CF11" s="1"/>
      <c r="CG11" s="1"/>
      <c r="CH11" s="1"/>
      <c r="CI11" s="1"/>
      <c r="CJ11" s="1"/>
      <c r="CK11" s="2"/>
      <c r="CL11" s="6"/>
      <c r="CM11" s="6"/>
      <c r="CN11" s="5"/>
      <c r="CO11" s="5"/>
      <c r="CP11" s="5"/>
    </row>
    <row r="12" spans="1:94" customFormat="1">
      <c r="A12" s="79" t="s">
        <v>7127</v>
      </c>
      <c r="B12" s="74"/>
      <c r="C12" s="79" t="s">
        <v>1620</v>
      </c>
      <c r="D12" s="75" t="str">
        <f>INDEX('PRICE LIST'!$D:$D,MATCH(PROJECT!C12,'PRICE LIST'!$E:$E,0))</f>
        <v>KABEL</v>
      </c>
      <c r="E12" s="16" t="str">
        <f>IFERROR(VLOOKUP(C12,'PRICE LIST'!E:M,2,0),0)</f>
        <v>KABEL NYY 4X4</v>
      </c>
      <c r="F12" s="187" t="s">
        <v>16805</v>
      </c>
      <c r="G12" s="79" t="s">
        <v>109</v>
      </c>
      <c r="H12" s="16"/>
      <c r="I12" s="16"/>
      <c r="J12" s="79" t="s">
        <v>35</v>
      </c>
      <c r="K12" s="79" t="s">
        <v>186</v>
      </c>
      <c r="L12" s="75" t="str">
        <f t="shared" ref="L12:L27" si="0">IFERROR(VLOOKUP(K12,BS:BV,3,0),0)</f>
        <v>MAZDA6, CX-3</v>
      </c>
      <c r="M12" s="75" t="str">
        <f t="shared" ref="M12:M27" si="1">IFERROR(VLOOKUP(K12,BS:BV,4,0),0)</f>
        <v>Mazda - Mazda-Japan, Mazda - AAT: Auto Alliance Thailand (Mazda)</v>
      </c>
      <c r="N12" s="75" t="str">
        <f>IFERROR(VLOOKUP(C12,'PRICE LIST'!E:M,3,0),0)</f>
        <v>METER</v>
      </c>
      <c r="O12" s="75" t="str">
        <f>IFERROR(VLOOKUP(C12,'PRICE LIST'!E:M,5,0),0)</f>
        <v>IDR</v>
      </c>
      <c r="P12" s="75">
        <f>IFERROR(VLOOKUP(C12,'PRICE LIST'!E:Z,8,0),0)</f>
        <v>42333</v>
      </c>
      <c r="Q12" s="75">
        <f>IFERROR(VLOOKUP(C12,'PRICE LIST'!E:Z,9,0),0)</f>
        <v>42333</v>
      </c>
      <c r="R12" s="75">
        <f>IFERROR(VLOOKUP(C12,'PRICE LIST'!E:Z,10,0),0)</f>
        <v>42333</v>
      </c>
      <c r="S12" s="75">
        <f>IFERROR(VLOOKUP(C12,'PRICE LIST'!E:Z,11,0),0)</f>
        <v>42333</v>
      </c>
      <c r="T12" s="75">
        <f>IFERROR(VLOOKUP(C12,'PRICE LIST'!E:Z,12,0),0)</f>
        <v>42333</v>
      </c>
      <c r="U12" s="75">
        <f>IFERROR(VLOOKUP(C12,'PRICE LIST'!E:Z,13,0),0)</f>
        <v>42333</v>
      </c>
      <c r="V12" s="75">
        <f>IFERROR(VLOOKUP(C12,'PRICE LIST'!E:Z,14,0),0)</f>
        <v>42333</v>
      </c>
      <c r="W12" s="75">
        <f>IFERROR(VLOOKUP(C12,'PRICE LIST'!E:Z,15,0),0)</f>
        <v>42333</v>
      </c>
      <c r="X12" s="75">
        <f>IFERROR(VLOOKUP(C12,'PRICE LIST'!E:Z,16,0),0)</f>
        <v>42333</v>
      </c>
      <c r="Y12" s="75">
        <f>IFERROR(VLOOKUP(C12,'PRICE LIST'!E:Z,17,0),0)</f>
        <v>42333</v>
      </c>
      <c r="Z12" s="75">
        <f>IFERROR(VLOOKUP(C12,'PRICE LIST'!E:Z,18,0),0)</f>
        <v>42333</v>
      </c>
      <c r="AA12" s="75">
        <f>IFERROR(VLOOKUP(C12,'PRICE LIST'!E:Z,19,0),0)</f>
        <v>42333</v>
      </c>
      <c r="AB12" s="178">
        <f>IFERROR(P12/VLOOKUP(O12,$N$4:$O$9,2,FALSE),0)</f>
        <v>2.6795412251718504</v>
      </c>
      <c r="AC12" s="178">
        <f>IFERROR(Q12/VLOOKUP(O12,$N$4:$O$9,2,FALSE),0)</f>
        <v>2.6795412251718504</v>
      </c>
      <c r="AD12" s="178">
        <f>IFERROR(R12/VLOOKUP(O12,$N$4:$O$9,2,FALSE),0)</f>
        <v>2.6795412251718504</v>
      </c>
      <c r="AE12" s="178">
        <f>IFERROR(S12/VLOOKUP(O12,$N$4:$O$9,2,FALSE),0)</f>
        <v>2.6795412251718504</v>
      </c>
      <c r="AF12" s="178">
        <f>IFERROR(T12/VLOOKUP(O12,$N$4:$O$9,2,FALSE),0)</f>
        <v>2.6795412251718504</v>
      </c>
      <c r="AG12" s="178">
        <f>IFERROR(U12/VLOOKUP(O12,$N$4:$O$9,2,FALSE),0)</f>
        <v>2.6795412251718504</v>
      </c>
      <c r="AH12" s="178">
        <f>IFERROR(V12/VLOOKUP(O12,$N$4:$O$9,2,FALSE),0)</f>
        <v>2.6795412251718504</v>
      </c>
      <c r="AI12" s="178">
        <f>IFERROR(W12/VLOOKUP(O12,$N$4:$O$9,2,FALSE),0)</f>
        <v>2.6795412251718504</v>
      </c>
      <c r="AJ12" s="178">
        <f>IFERROR(X12/VLOOKUP(O12,$N$4:$O$9,2,FALSE),0)</f>
        <v>2.6795412251718504</v>
      </c>
      <c r="AK12" s="178">
        <f>IFERROR(Y12/VLOOKUP(O12,$N$4:$O$9,2,FALSE),0)</f>
        <v>2.6795412251718504</v>
      </c>
      <c r="AL12" s="178">
        <f>IFERROR(Z12/VLOOKUP(O12,$N$4:$O$9,2,FALSE),0)</f>
        <v>2.6795412251718504</v>
      </c>
      <c r="AM12" s="178">
        <f>IFERROR(AA12/VLOOKUP(O12,$N$4:$O$9,2,FALSE),0)</f>
        <v>2.6795412251718504</v>
      </c>
      <c r="AN12" s="203"/>
      <c r="AO12" s="203"/>
      <c r="AP12" s="203"/>
      <c r="AQ12" s="203"/>
      <c r="AR12" s="502">
        <v>100</v>
      </c>
      <c r="AS12" s="203"/>
      <c r="AT12" s="203"/>
      <c r="AU12" s="203"/>
      <c r="AV12" s="203"/>
      <c r="AW12" s="203"/>
      <c r="AX12" s="203"/>
      <c r="AY12" s="203"/>
      <c r="AZ12" s="75">
        <f>SUM(AN12:AY12)</f>
        <v>100</v>
      </c>
      <c r="BA12" s="77">
        <f>AZ12/12</f>
        <v>8.3333333333333339</v>
      </c>
      <c r="BB12" s="47"/>
      <c r="BC12" s="78">
        <f t="shared" ref="BC12:BC27" si="2">AB12*AN12</f>
        <v>0</v>
      </c>
      <c r="BD12" s="78">
        <f t="shared" ref="BD12:BN27" si="3">AC12*AO12</f>
        <v>0</v>
      </c>
      <c r="BE12" s="78">
        <f t="shared" si="3"/>
        <v>0</v>
      </c>
      <c r="BF12" s="78">
        <f t="shared" si="3"/>
        <v>0</v>
      </c>
      <c r="BG12" s="78">
        <f t="shared" si="3"/>
        <v>267.95412251718506</v>
      </c>
      <c r="BH12" s="78">
        <f t="shared" si="3"/>
        <v>0</v>
      </c>
      <c r="BI12" s="78">
        <f t="shared" si="3"/>
        <v>0</v>
      </c>
      <c r="BJ12" s="78">
        <f t="shared" si="3"/>
        <v>0</v>
      </c>
      <c r="BK12" s="78">
        <f t="shared" si="3"/>
        <v>0</v>
      </c>
      <c r="BL12" s="78">
        <f t="shared" si="3"/>
        <v>0</v>
      </c>
      <c r="BM12" s="78">
        <f t="shared" si="3"/>
        <v>0</v>
      </c>
      <c r="BN12" s="78">
        <f t="shared" si="3"/>
        <v>0</v>
      </c>
      <c r="BO12" s="78">
        <f>SUM(BC12:BN12)</f>
        <v>267.95412251718506</v>
      </c>
      <c r="BP12" s="78">
        <f>BO12/12</f>
        <v>22.32951020976542</v>
      </c>
      <c r="BR12" s="714" t="s">
        <v>33</v>
      </c>
      <c r="BS12" s="714" t="s">
        <v>184</v>
      </c>
      <c r="BT12" s="714" t="s">
        <v>41</v>
      </c>
      <c r="BU12" s="714" t="s">
        <v>32</v>
      </c>
      <c r="BV12" s="714" t="s">
        <v>32</v>
      </c>
      <c r="BW12" s="714" t="s">
        <v>109</v>
      </c>
    </row>
    <row r="13" spans="1:94" customFormat="1">
      <c r="A13" s="79" t="s">
        <v>7127</v>
      </c>
      <c r="B13" s="74"/>
      <c r="C13" s="79" t="s">
        <v>11854</v>
      </c>
      <c r="D13" s="75" t="str">
        <f>INDEX('PRICE LIST'!$D:$D,MATCH(PROJECT!C13,'PRICE LIST'!$E:$E,0))</f>
        <v>CABLE</v>
      </c>
      <c r="E13" s="16" t="str">
        <f>IFERROR(VLOOKUP(C13,'PRICE LIST'!E:M,2,0),0)</f>
        <v>KABEL NYMHY 3 X 2.5 SUPREME</v>
      </c>
      <c r="F13" s="187" t="s">
        <v>16805</v>
      </c>
      <c r="G13" s="79" t="s">
        <v>109</v>
      </c>
      <c r="H13" s="16"/>
      <c r="I13" s="16"/>
      <c r="J13" s="79" t="s">
        <v>35</v>
      </c>
      <c r="K13" s="79" t="s">
        <v>186</v>
      </c>
      <c r="L13" s="75" t="str">
        <f t="shared" si="0"/>
        <v>MAZDA6, CX-3</v>
      </c>
      <c r="M13" s="75" t="str">
        <f t="shared" si="1"/>
        <v>Mazda - Mazda-Japan, Mazda - AAT: Auto Alliance Thailand (Mazda)</v>
      </c>
      <c r="N13" s="75" t="str">
        <f>IFERROR(VLOOKUP(C13,'PRICE LIST'!E:M,3,0),0)</f>
        <v>MTR</v>
      </c>
      <c r="O13" s="75" t="str">
        <f>IFERROR(VLOOKUP(C13,'PRICE LIST'!E:M,5,0),0)</f>
        <v>IDR</v>
      </c>
      <c r="P13" s="75">
        <f>IFERROR(VLOOKUP(C13,'PRICE LIST'!E:Z,8,0),0)</f>
        <v>22500</v>
      </c>
      <c r="Q13" s="75">
        <f>IFERROR(VLOOKUP(C13,'PRICE LIST'!E:Z,9,0),0)</f>
        <v>22500</v>
      </c>
      <c r="R13" s="75">
        <f>IFERROR(VLOOKUP(C13,'PRICE LIST'!E:Z,10,0),0)</f>
        <v>22500</v>
      </c>
      <c r="S13" s="75">
        <f>IFERROR(VLOOKUP(C13,'PRICE LIST'!E:Z,11,0),0)</f>
        <v>22500</v>
      </c>
      <c r="T13" s="75">
        <f>IFERROR(VLOOKUP(C13,'PRICE LIST'!E:Z,12,0),0)</f>
        <v>22500</v>
      </c>
      <c r="U13" s="75">
        <f>IFERROR(VLOOKUP(C13,'PRICE LIST'!E:Z,13,0),0)</f>
        <v>22500</v>
      </c>
      <c r="V13" s="75">
        <f>IFERROR(VLOOKUP(C13,'PRICE LIST'!E:Z,14,0),0)</f>
        <v>23000</v>
      </c>
      <c r="W13" s="75">
        <f>IFERROR(VLOOKUP(C13,'PRICE LIST'!E:Z,15,0),0)</f>
        <v>23000</v>
      </c>
      <c r="X13" s="75">
        <f>IFERROR(VLOOKUP(C13,'PRICE LIST'!E:Z,16,0),0)</f>
        <v>23000</v>
      </c>
      <c r="Y13" s="75">
        <f>IFERROR(VLOOKUP(C13,'PRICE LIST'!E:Z,17,0),0)</f>
        <v>23000</v>
      </c>
      <c r="Z13" s="75">
        <f>IFERROR(VLOOKUP(C13,'PRICE LIST'!E:Z,18,0),0)</f>
        <v>23000</v>
      </c>
      <c r="AA13" s="75">
        <f>IFERROR(VLOOKUP(C13,'PRICE LIST'!E:Z,19,0),0)</f>
        <v>23000</v>
      </c>
      <c r="AB13" s="180">
        <f t="shared" ref="AB13:AB27" si="4">IFERROR(P13/VLOOKUP(O13,$N$4:$O$9,2,FALSE),0)</f>
        <v>1.4241768257946907</v>
      </c>
      <c r="AC13" s="180">
        <f t="shared" ref="AC13:AC27" si="5">IFERROR(Q13/VLOOKUP(O13,$N$4:$O$9,2,FALSE),0)</f>
        <v>1.4241768257946907</v>
      </c>
      <c r="AD13" s="180">
        <f t="shared" ref="AD13:AD27" si="6">IFERROR(R13/VLOOKUP(O13,$N$4:$O$9,2,FALSE),0)</f>
        <v>1.4241768257946907</v>
      </c>
      <c r="AE13" s="180">
        <f t="shared" ref="AE13:AE27" si="7">IFERROR(S13/VLOOKUP(O13,$N$4:$O$9,2,FALSE),0)</f>
        <v>1.4241768257946907</v>
      </c>
      <c r="AF13" s="180">
        <f t="shared" ref="AF13:AF27" si="8">IFERROR(T13/VLOOKUP(O13,$N$4:$O$9,2,FALSE),0)</f>
        <v>1.4241768257946907</v>
      </c>
      <c r="AG13" s="180">
        <f t="shared" ref="AG13:AG27" si="9">IFERROR(U13/VLOOKUP(O13,$N$4:$O$9,2,FALSE),0)</f>
        <v>1.4241768257946907</v>
      </c>
      <c r="AH13" s="180">
        <f t="shared" ref="AH13:AH27" si="10">IFERROR(V13/VLOOKUP(O13,$N$4:$O$9,2,FALSE),0)</f>
        <v>1.4558251997012392</v>
      </c>
      <c r="AI13" s="180">
        <f t="shared" ref="AI13:AI27" si="11">IFERROR(W13/VLOOKUP(O13,$N$4:$O$9,2,FALSE),0)</f>
        <v>1.4558251997012392</v>
      </c>
      <c r="AJ13" s="180">
        <f t="shared" ref="AJ13:AJ27" si="12">IFERROR(X13/VLOOKUP(O13,$N$4:$O$9,2,FALSE),0)</f>
        <v>1.4558251997012392</v>
      </c>
      <c r="AK13" s="180">
        <f t="shared" ref="AK13:AK27" si="13">IFERROR(Y13/VLOOKUP(O13,$N$4:$O$9,2,FALSE),0)</f>
        <v>1.4558251997012392</v>
      </c>
      <c r="AL13" s="180">
        <f t="shared" ref="AL13:AL27" si="14">IFERROR(Z13/VLOOKUP(O13,$N$4:$O$9,2,FALSE),0)</f>
        <v>1.4558251997012392</v>
      </c>
      <c r="AM13" s="180">
        <f t="shared" ref="AM13:AM27" si="15">IFERROR(AA13/VLOOKUP(O13,$N$4:$O$9,2,FALSE),0)</f>
        <v>1.4558251997012392</v>
      </c>
      <c r="AN13" s="108"/>
      <c r="AO13" s="108"/>
      <c r="AP13" s="108"/>
      <c r="AQ13" s="203"/>
      <c r="AR13" s="502">
        <v>100</v>
      </c>
      <c r="AS13" s="108"/>
      <c r="AT13" s="108"/>
      <c r="AU13" s="108"/>
      <c r="AV13" s="108"/>
      <c r="AW13" s="108"/>
      <c r="AX13" s="108"/>
      <c r="AY13" s="108"/>
      <c r="AZ13" s="75">
        <f t="shared" ref="AZ13:AZ27" si="16">SUM(AN13:AY13)</f>
        <v>100</v>
      </c>
      <c r="BA13" s="77">
        <f t="shared" ref="BA13:BA27" si="17">AZ13/12</f>
        <v>8.3333333333333339</v>
      </c>
      <c r="BB13" s="47"/>
      <c r="BC13" s="78">
        <f t="shared" si="2"/>
        <v>0</v>
      </c>
      <c r="BD13" s="78">
        <f t="shared" si="3"/>
        <v>0</v>
      </c>
      <c r="BE13" s="78">
        <f t="shared" si="3"/>
        <v>0</v>
      </c>
      <c r="BF13" s="78">
        <f t="shared" si="3"/>
        <v>0</v>
      </c>
      <c r="BG13" s="78">
        <f t="shared" si="3"/>
        <v>142.41768257946907</v>
      </c>
      <c r="BH13" s="78">
        <f t="shared" si="3"/>
        <v>0</v>
      </c>
      <c r="BI13" s="78">
        <f t="shared" si="3"/>
        <v>0</v>
      </c>
      <c r="BJ13" s="78">
        <f t="shared" si="3"/>
        <v>0</v>
      </c>
      <c r="BK13" s="78">
        <f t="shared" si="3"/>
        <v>0</v>
      </c>
      <c r="BL13" s="78">
        <f t="shared" si="3"/>
        <v>0</v>
      </c>
      <c r="BM13" s="78">
        <f t="shared" si="3"/>
        <v>0</v>
      </c>
      <c r="BN13" s="78">
        <f t="shared" si="3"/>
        <v>0</v>
      </c>
      <c r="BO13" s="78">
        <f t="shared" ref="BO13:BO28" si="18">SUM(BC13:BN13)</f>
        <v>142.41768257946907</v>
      </c>
      <c r="BP13" s="78">
        <f t="shared" ref="BP13:BP29" si="19">BO13/12</f>
        <v>11.868140214955757</v>
      </c>
      <c r="BR13" s="714" t="s">
        <v>34</v>
      </c>
      <c r="BS13" s="714" t="s">
        <v>183</v>
      </c>
      <c r="BT13" s="714" t="s">
        <v>32</v>
      </c>
      <c r="BU13" s="714" t="s">
        <v>32</v>
      </c>
      <c r="BV13" s="714" t="s">
        <v>32</v>
      </c>
      <c r="BW13" s="714" t="s">
        <v>110</v>
      </c>
    </row>
    <row r="14" spans="1:94" customFormat="1">
      <c r="A14" s="79" t="s">
        <v>7127</v>
      </c>
      <c r="B14" s="74"/>
      <c r="C14" s="79" t="s">
        <v>12337</v>
      </c>
      <c r="D14" s="75" t="str">
        <f>INDEX('PRICE LIST'!$D:$D,MATCH(PROJECT!C14,'PRICE LIST'!$E:$E,0))</f>
        <v>STOP KONTAK</v>
      </c>
      <c r="E14" s="16" t="str">
        <f>IFERROR(VLOOKUP(C14,'PRICE LIST'!E:M,2,0),0)</f>
        <v>STOP KONTAK ISI 3</v>
      </c>
      <c r="F14" s="187" t="s">
        <v>16805</v>
      </c>
      <c r="G14" s="79" t="s">
        <v>109</v>
      </c>
      <c r="H14" s="16"/>
      <c r="I14" s="16"/>
      <c r="J14" s="79" t="s">
        <v>35</v>
      </c>
      <c r="K14" s="79" t="s">
        <v>186</v>
      </c>
      <c r="L14" s="75" t="str">
        <f t="shared" si="0"/>
        <v>MAZDA6, CX-3</v>
      </c>
      <c r="M14" s="75" t="str">
        <f t="shared" si="1"/>
        <v>Mazda - Mazda-Japan, Mazda - AAT: Auto Alliance Thailand (Mazda)</v>
      </c>
      <c r="N14" s="75" t="str">
        <f>IFERROR(VLOOKUP(C14,'PRICE LIST'!E:M,3,0),0)</f>
        <v>PCS</v>
      </c>
      <c r="O14" s="75" t="str">
        <f>IFERROR(VLOOKUP(C14,'PRICE LIST'!E:M,5,0),0)</f>
        <v>IDR</v>
      </c>
      <c r="P14" s="75">
        <f>IFERROR(VLOOKUP(C14,'PRICE LIST'!E:Z,8,0),0)</f>
        <v>51250</v>
      </c>
      <c r="Q14" s="75">
        <f>IFERROR(VLOOKUP(C14,'PRICE LIST'!E:Z,9,0),0)</f>
        <v>51250</v>
      </c>
      <c r="R14" s="75">
        <f>IFERROR(VLOOKUP(C14,'PRICE LIST'!E:Z,10,0),0)</f>
        <v>51250</v>
      </c>
      <c r="S14" s="75">
        <f>IFERROR(VLOOKUP(C14,'PRICE LIST'!E:Z,11,0),0)</f>
        <v>51250</v>
      </c>
      <c r="T14" s="75">
        <f>IFERROR(VLOOKUP(C14,'PRICE LIST'!E:Z,12,0),0)</f>
        <v>51250</v>
      </c>
      <c r="U14" s="75">
        <f>IFERROR(VLOOKUP(C14,'PRICE LIST'!E:Z,13,0),0)</f>
        <v>51250</v>
      </c>
      <c r="V14" s="75">
        <f>IFERROR(VLOOKUP(C14,'PRICE LIST'!E:Z,14,0),0)</f>
        <v>51750</v>
      </c>
      <c r="W14" s="75">
        <f>IFERROR(VLOOKUP(C14,'PRICE LIST'!E:Z,15,0),0)</f>
        <v>51750</v>
      </c>
      <c r="X14" s="75">
        <f>IFERROR(VLOOKUP(C14,'PRICE LIST'!E:Z,16,0),0)</f>
        <v>51750</v>
      </c>
      <c r="Y14" s="75">
        <f>IFERROR(VLOOKUP(C14,'PRICE LIST'!E:Z,17,0),0)</f>
        <v>51750</v>
      </c>
      <c r="Z14" s="75">
        <f>IFERROR(VLOOKUP(C14,'PRICE LIST'!E:Z,18,0),0)</f>
        <v>51750</v>
      </c>
      <c r="AA14" s="75">
        <f>IFERROR(VLOOKUP(C14,'PRICE LIST'!E:Z,19,0),0)</f>
        <v>51750</v>
      </c>
      <c r="AB14" s="180">
        <f t="shared" si="4"/>
        <v>3.2439583254212399</v>
      </c>
      <c r="AC14" s="180">
        <f t="shared" si="5"/>
        <v>3.2439583254212399</v>
      </c>
      <c r="AD14" s="180">
        <f t="shared" si="6"/>
        <v>3.2439583254212399</v>
      </c>
      <c r="AE14" s="180">
        <f t="shared" si="7"/>
        <v>3.2439583254212399</v>
      </c>
      <c r="AF14" s="180">
        <f t="shared" si="8"/>
        <v>3.2439583254212399</v>
      </c>
      <c r="AG14" s="180">
        <f t="shared" si="9"/>
        <v>3.2439583254212399</v>
      </c>
      <c r="AH14" s="180">
        <f t="shared" si="10"/>
        <v>3.2756066993277884</v>
      </c>
      <c r="AI14" s="180">
        <f t="shared" si="11"/>
        <v>3.2756066993277884</v>
      </c>
      <c r="AJ14" s="180">
        <f t="shared" si="12"/>
        <v>3.2756066993277884</v>
      </c>
      <c r="AK14" s="180">
        <f t="shared" si="13"/>
        <v>3.2756066993277884</v>
      </c>
      <c r="AL14" s="180">
        <f t="shared" si="14"/>
        <v>3.2756066993277884</v>
      </c>
      <c r="AM14" s="180">
        <f t="shared" si="15"/>
        <v>3.2756066993277884</v>
      </c>
      <c r="AN14" s="108"/>
      <c r="AO14" s="108"/>
      <c r="AP14" s="108"/>
      <c r="AQ14" s="203"/>
      <c r="AR14" s="502">
        <v>14</v>
      </c>
      <c r="AS14" s="108"/>
      <c r="AT14" s="108"/>
      <c r="AU14" s="108"/>
      <c r="AV14" s="108"/>
      <c r="AW14" s="108"/>
      <c r="AX14" s="108"/>
      <c r="AY14" s="108"/>
      <c r="AZ14" s="75">
        <f t="shared" si="16"/>
        <v>14</v>
      </c>
      <c r="BA14" s="77">
        <f t="shared" si="17"/>
        <v>1.1666666666666667</v>
      </c>
      <c r="BB14" s="47"/>
      <c r="BC14" s="78">
        <f t="shared" si="2"/>
        <v>0</v>
      </c>
      <c r="BD14" s="78">
        <f t="shared" si="3"/>
        <v>0</v>
      </c>
      <c r="BE14" s="78">
        <f t="shared" si="3"/>
        <v>0</v>
      </c>
      <c r="BF14" s="78">
        <f t="shared" si="3"/>
        <v>0</v>
      </c>
      <c r="BG14" s="78">
        <f t="shared" si="3"/>
        <v>45.415416555897359</v>
      </c>
      <c r="BH14" s="78">
        <f t="shared" si="3"/>
        <v>0</v>
      </c>
      <c r="BI14" s="78">
        <f t="shared" si="3"/>
        <v>0</v>
      </c>
      <c r="BJ14" s="78">
        <f t="shared" si="3"/>
        <v>0</v>
      </c>
      <c r="BK14" s="78">
        <f t="shared" si="3"/>
        <v>0</v>
      </c>
      <c r="BL14" s="78">
        <f t="shared" si="3"/>
        <v>0</v>
      </c>
      <c r="BM14" s="78">
        <f t="shared" si="3"/>
        <v>0</v>
      </c>
      <c r="BN14" s="78">
        <f t="shared" si="3"/>
        <v>0</v>
      </c>
      <c r="BO14" s="78">
        <f t="shared" si="18"/>
        <v>45.415416555897359</v>
      </c>
      <c r="BP14" s="78">
        <f t="shared" si="19"/>
        <v>3.78461804632478</v>
      </c>
      <c r="BR14" s="714" t="s">
        <v>35</v>
      </c>
      <c r="BS14" s="714" t="s">
        <v>180</v>
      </c>
      <c r="BT14" s="714" t="s">
        <v>180</v>
      </c>
      <c r="BU14" s="714" t="s">
        <v>32</v>
      </c>
      <c r="BV14" s="714" t="s">
        <v>32</v>
      </c>
      <c r="BW14" s="714"/>
    </row>
    <row r="15" spans="1:94" customFormat="1">
      <c r="A15" s="79" t="s">
        <v>7127</v>
      </c>
      <c r="B15" s="74"/>
      <c r="C15" s="79" t="s">
        <v>11255</v>
      </c>
      <c r="D15" s="75" t="str">
        <f>INDEX('PRICE LIST'!$D:$D,MATCH(PROJECT!C15,'PRICE LIST'!$E:$E,0))</f>
        <v>STECKER</v>
      </c>
      <c r="E15" s="16" t="str">
        <f>IFERROR(VLOOKUP(C15,'PRICE LIST'!E:M,2,0),0)</f>
        <v>STECKER BROCO</v>
      </c>
      <c r="F15" s="187" t="s">
        <v>16805</v>
      </c>
      <c r="G15" s="79" t="s">
        <v>109</v>
      </c>
      <c r="H15" s="16"/>
      <c r="I15" s="16"/>
      <c r="J15" s="79" t="s">
        <v>35</v>
      </c>
      <c r="K15" s="79" t="s">
        <v>186</v>
      </c>
      <c r="L15" s="75" t="str">
        <f t="shared" si="0"/>
        <v>MAZDA6, CX-3</v>
      </c>
      <c r="M15" s="75" t="str">
        <f t="shared" si="1"/>
        <v>Mazda - Mazda-Japan, Mazda - AAT: Auto Alliance Thailand (Mazda)</v>
      </c>
      <c r="N15" s="75" t="str">
        <f>IFERROR(VLOOKUP(C15,'PRICE LIST'!E:M,3,0),0)</f>
        <v>PCS</v>
      </c>
      <c r="O15" s="75" t="str">
        <f>IFERROR(VLOOKUP(C15,'PRICE LIST'!E:M,5,0),0)</f>
        <v>IDR</v>
      </c>
      <c r="P15" s="75">
        <f>IFERROR(VLOOKUP(C15,'PRICE LIST'!E:Z,8,0),0)</f>
        <v>12500</v>
      </c>
      <c r="Q15" s="75">
        <f>IFERROR(VLOOKUP(C15,'PRICE LIST'!E:Z,9,0),0)</f>
        <v>12500</v>
      </c>
      <c r="R15" s="75">
        <f>IFERROR(VLOOKUP(C15,'PRICE LIST'!E:Z,10,0),0)</f>
        <v>12500</v>
      </c>
      <c r="S15" s="75">
        <f>IFERROR(VLOOKUP(C15,'PRICE LIST'!E:Z,11,0),0)</f>
        <v>12500</v>
      </c>
      <c r="T15" s="75">
        <f>IFERROR(VLOOKUP(C15,'PRICE LIST'!E:Z,12,0),0)</f>
        <v>12500</v>
      </c>
      <c r="U15" s="75">
        <f>IFERROR(VLOOKUP(C15,'PRICE LIST'!E:Z,13,0),0)</f>
        <v>12500</v>
      </c>
      <c r="V15" s="75">
        <f>IFERROR(VLOOKUP(C15,'PRICE LIST'!E:Z,14,0),0)</f>
        <v>12500</v>
      </c>
      <c r="W15" s="75">
        <f>IFERROR(VLOOKUP(C15,'PRICE LIST'!E:Z,15,0),0)</f>
        <v>12500</v>
      </c>
      <c r="X15" s="75">
        <f>IFERROR(VLOOKUP(C15,'PRICE LIST'!E:Z,16,0),0)</f>
        <v>12500</v>
      </c>
      <c r="Y15" s="75">
        <f>IFERROR(VLOOKUP(C15,'PRICE LIST'!E:Z,17,0),0)</f>
        <v>12500</v>
      </c>
      <c r="Z15" s="75">
        <f>IFERROR(VLOOKUP(C15,'PRICE LIST'!E:Z,18,0),0)</f>
        <v>12500</v>
      </c>
      <c r="AA15" s="75">
        <f>IFERROR(VLOOKUP(C15,'PRICE LIST'!E:Z,19,0),0)</f>
        <v>12500</v>
      </c>
      <c r="AB15" s="180">
        <f t="shared" si="4"/>
        <v>0.79120934766371698</v>
      </c>
      <c r="AC15" s="180">
        <f t="shared" si="5"/>
        <v>0.79120934766371698</v>
      </c>
      <c r="AD15" s="180">
        <f t="shared" si="6"/>
        <v>0.79120934766371698</v>
      </c>
      <c r="AE15" s="180">
        <f t="shared" si="7"/>
        <v>0.79120934766371698</v>
      </c>
      <c r="AF15" s="180">
        <f t="shared" si="8"/>
        <v>0.79120934766371698</v>
      </c>
      <c r="AG15" s="180">
        <f t="shared" si="9"/>
        <v>0.79120934766371698</v>
      </c>
      <c r="AH15" s="180">
        <f t="shared" si="10"/>
        <v>0.79120934766371698</v>
      </c>
      <c r="AI15" s="180">
        <f t="shared" si="11"/>
        <v>0.79120934766371698</v>
      </c>
      <c r="AJ15" s="180">
        <f t="shared" si="12"/>
        <v>0.79120934766371698</v>
      </c>
      <c r="AK15" s="180">
        <f t="shared" si="13"/>
        <v>0.79120934766371698</v>
      </c>
      <c r="AL15" s="180">
        <f t="shared" si="14"/>
        <v>0.79120934766371698</v>
      </c>
      <c r="AM15" s="180">
        <f t="shared" si="15"/>
        <v>0.79120934766371698</v>
      </c>
      <c r="AN15" s="108"/>
      <c r="AO15" s="108"/>
      <c r="AP15" s="108"/>
      <c r="AQ15" s="203"/>
      <c r="AR15" s="502">
        <v>21</v>
      </c>
      <c r="AS15" s="108"/>
      <c r="AT15" s="108"/>
      <c r="AU15" s="108"/>
      <c r="AV15" s="108"/>
      <c r="AW15" s="108"/>
      <c r="AX15" s="108"/>
      <c r="AY15" s="108"/>
      <c r="AZ15" s="75">
        <f t="shared" si="16"/>
        <v>21</v>
      </c>
      <c r="BA15" s="77">
        <f t="shared" si="17"/>
        <v>1.75</v>
      </c>
      <c r="BB15" s="47"/>
      <c r="BC15" s="78">
        <f t="shared" si="2"/>
        <v>0</v>
      </c>
      <c r="BD15" s="78">
        <f t="shared" si="3"/>
        <v>0</v>
      </c>
      <c r="BE15" s="78">
        <f t="shared" si="3"/>
        <v>0</v>
      </c>
      <c r="BF15" s="78">
        <f t="shared" si="3"/>
        <v>0</v>
      </c>
      <c r="BG15" s="78">
        <f t="shared" si="3"/>
        <v>16.615396300938055</v>
      </c>
      <c r="BH15" s="78">
        <f t="shared" si="3"/>
        <v>0</v>
      </c>
      <c r="BI15" s="78">
        <f t="shared" ref="BI15" si="20">AH15*AT15</f>
        <v>0</v>
      </c>
      <c r="BJ15" s="78">
        <f t="shared" ref="BJ15" si="21">AI15*AU15</f>
        <v>0</v>
      </c>
      <c r="BK15" s="78">
        <f t="shared" ref="BK15" si="22">AJ15*AV15</f>
        <v>0</v>
      </c>
      <c r="BL15" s="78">
        <f t="shared" ref="BL15" si="23">AK15*AW15</f>
        <v>0</v>
      </c>
      <c r="BM15" s="78">
        <f t="shared" ref="BM15" si="24">AL15*AX15</f>
        <v>0</v>
      </c>
      <c r="BN15" s="78">
        <f t="shared" ref="BN15" si="25">AM15*AY15</f>
        <v>0</v>
      </c>
      <c r="BO15" s="78">
        <f t="shared" si="18"/>
        <v>16.615396300938055</v>
      </c>
      <c r="BP15" s="78">
        <f t="shared" si="19"/>
        <v>1.3846163584115045</v>
      </c>
      <c r="BR15" s="714" t="s">
        <v>36</v>
      </c>
      <c r="BS15" s="714" t="s">
        <v>182</v>
      </c>
      <c r="BT15" s="714" t="s">
        <v>1430</v>
      </c>
      <c r="BU15" s="714" t="s">
        <v>156</v>
      </c>
      <c r="BV15" s="714" t="s">
        <v>169</v>
      </c>
      <c r="BW15" s="714"/>
    </row>
    <row r="16" spans="1:94" customFormat="1">
      <c r="A16" s="79" t="s">
        <v>7127</v>
      </c>
      <c r="B16" s="74"/>
      <c r="C16" s="79" t="s">
        <v>10384</v>
      </c>
      <c r="D16" s="75" t="str">
        <f>INDEX('PRICE LIST'!$D:$D,MATCH(PROJECT!C16,'PRICE LIST'!$E:$E,0))</f>
        <v>SELANG SPIRAL</v>
      </c>
      <c r="E16" s="16" t="str">
        <f>IFERROR(VLOOKUP(C16,'PRICE LIST'!E:M,2,0),0)</f>
        <v>SELANG SPIRAL SMC 8MM</v>
      </c>
      <c r="F16" s="187" t="s">
        <v>16805</v>
      </c>
      <c r="G16" s="79" t="s">
        <v>109</v>
      </c>
      <c r="H16" s="16"/>
      <c r="I16" s="16"/>
      <c r="J16" s="79" t="s">
        <v>35</v>
      </c>
      <c r="K16" s="79" t="s">
        <v>186</v>
      </c>
      <c r="L16" s="75" t="str">
        <f t="shared" si="0"/>
        <v>MAZDA6, CX-3</v>
      </c>
      <c r="M16" s="75" t="str">
        <f t="shared" si="1"/>
        <v>Mazda - Mazda-Japan, Mazda - AAT: Auto Alliance Thailand (Mazda)</v>
      </c>
      <c r="N16" s="75" t="str">
        <f>IFERROR(VLOOKUP(C16,'PRICE LIST'!E:M,3,0),0)</f>
        <v>PCS</v>
      </c>
      <c r="O16" s="75" t="str">
        <f>IFERROR(VLOOKUP(C16,'PRICE LIST'!E:M,5,0),0)</f>
        <v>IDR</v>
      </c>
      <c r="P16" s="75">
        <f>IFERROR(VLOOKUP(C16,'PRICE LIST'!E:Z,8,0),0)</f>
        <v>596755</v>
      </c>
      <c r="Q16" s="75">
        <f>IFERROR(VLOOKUP(C16,'PRICE LIST'!E:Z,9,0),0)</f>
        <v>596755</v>
      </c>
      <c r="R16" s="75">
        <f>IFERROR(VLOOKUP(C16,'PRICE LIST'!E:Z,10,0),0)</f>
        <v>596755</v>
      </c>
      <c r="S16" s="75">
        <f>IFERROR(VLOOKUP(C16,'PRICE LIST'!E:Z,11,0),0)</f>
        <v>596755</v>
      </c>
      <c r="T16" s="75">
        <f>IFERROR(VLOOKUP(C16,'PRICE LIST'!E:Z,12,0),0)</f>
        <v>596755</v>
      </c>
      <c r="U16" s="75">
        <f>IFERROR(VLOOKUP(C16,'PRICE LIST'!E:Z,13,0),0)</f>
        <v>596755</v>
      </c>
      <c r="V16" s="75">
        <f>IFERROR(VLOOKUP(C16,'PRICE LIST'!E:Z,14,0),0)</f>
        <v>596755</v>
      </c>
      <c r="W16" s="75">
        <f>IFERROR(VLOOKUP(C16,'PRICE LIST'!E:Z,15,0),0)</f>
        <v>596755</v>
      </c>
      <c r="X16" s="75">
        <f>IFERROR(VLOOKUP(C16,'PRICE LIST'!E:Z,16,0),0)</f>
        <v>596755</v>
      </c>
      <c r="Y16" s="75">
        <f>IFERROR(VLOOKUP(C16,'PRICE LIST'!E:Z,17,0),0)</f>
        <v>596755</v>
      </c>
      <c r="Z16" s="75">
        <f>IFERROR(VLOOKUP(C16,'PRICE LIST'!E:Z,18,0),0)</f>
        <v>596755</v>
      </c>
      <c r="AA16" s="75">
        <f>IFERROR(VLOOKUP(C16,'PRICE LIST'!E:Z,19,0),0)</f>
        <v>596755</v>
      </c>
      <c r="AB16" s="180">
        <f t="shared" si="4"/>
        <v>37.772650741204913</v>
      </c>
      <c r="AC16" s="180">
        <f t="shared" si="5"/>
        <v>37.772650741204913</v>
      </c>
      <c r="AD16" s="180">
        <f t="shared" si="6"/>
        <v>37.772650741204913</v>
      </c>
      <c r="AE16" s="180">
        <f t="shared" si="7"/>
        <v>37.772650741204913</v>
      </c>
      <c r="AF16" s="180">
        <f t="shared" si="8"/>
        <v>37.772650741204913</v>
      </c>
      <c r="AG16" s="180">
        <f t="shared" si="9"/>
        <v>37.772650741204913</v>
      </c>
      <c r="AH16" s="180">
        <f t="shared" si="10"/>
        <v>37.772650741204913</v>
      </c>
      <c r="AI16" s="180">
        <f t="shared" si="11"/>
        <v>37.772650741204913</v>
      </c>
      <c r="AJ16" s="180">
        <f t="shared" si="12"/>
        <v>37.772650741204913</v>
      </c>
      <c r="AK16" s="180">
        <f t="shared" si="13"/>
        <v>37.772650741204913</v>
      </c>
      <c r="AL16" s="180">
        <f t="shared" si="14"/>
        <v>37.772650741204913</v>
      </c>
      <c r="AM16" s="180">
        <f t="shared" si="15"/>
        <v>37.772650741204913</v>
      </c>
      <c r="AN16" s="108"/>
      <c r="AO16" s="108"/>
      <c r="AP16" s="108"/>
      <c r="AQ16" s="203"/>
      <c r="AR16" s="502">
        <v>7</v>
      </c>
      <c r="AS16" s="108"/>
      <c r="AT16" s="108"/>
      <c r="AU16" s="502"/>
      <c r="AV16" s="108"/>
      <c r="AW16" s="108"/>
      <c r="AX16" s="108"/>
      <c r="AY16" s="108"/>
      <c r="AZ16" s="75">
        <f t="shared" si="16"/>
        <v>7</v>
      </c>
      <c r="BA16" s="77">
        <f t="shared" si="17"/>
        <v>0.58333333333333337</v>
      </c>
      <c r="BB16" s="47"/>
      <c r="BC16" s="78">
        <f t="shared" si="2"/>
        <v>0</v>
      </c>
      <c r="BD16" s="78">
        <f t="shared" si="3"/>
        <v>0</v>
      </c>
      <c r="BE16" s="78">
        <f t="shared" si="3"/>
        <v>0</v>
      </c>
      <c r="BF16" s="78">
        <f t="shared" si="3"/>
        <v>0</v>
      </c>
      <c r="BG16" s="78">
        <f t="shared" si="3"/>
        <v>264.40855518843438</v>
      </c>
      <c r="BH16" s="78">
        <f t="shared" si="3"/>
        <v>0</v>
      </c>
      <c r="BI16" s="78">
        <f t="shared" si="3"/>
        <v>0</v>
      </c>
      <c r="BJ16" s="78">
        <f>AI16*AT15</f>
        <v>0</v>
      </c>
      <c r="BK16" s="78">
        <f t="shared" si="3"/>
        <v>0</v>
      </c>
      <c r="BL16" s="78">
        <f t="shared" si="3"/>
        <v>0</v>
      </c>
      <c r="BM16" s="78">
        <f t="shared" si="3"/>
        <v>0</v>
      </c>
      <c r="BN16" s="78">
        <f t="shared" si="3"/>
        <v>0</v>
      </c>
      <c r="BO16" s="78">
        <f t="shared" si="18"/>
        <v>264.40855518843438</v>
      </c>
      <c r="BP16" s="78">
        <f t="shared" si="19"/>
        <v>22.034046265702866</v>
      </c>
      <c r="BR16" s="714" t="s">
        <v>37</v>
      </c>
      <c r="BS16" s="714" t="s">
        <v>190</v>
      </c>
      <c r="BT16" s="714" t="s">
        <v>1439</v>
      </c>
      <c r="BU16" s="714" t="s">
        <v>163</v>
      </c>
      <c r="BV16" s="714" t="s">
        <v>178</v>
      </c>
      <c r="BW16" s="714"/>
    </row>
    <row r="17" spans="1:75" customFormat="1">
      <c r="A17" s="79" t="s">
        <v>7127</v>
      </c>
      <c r="B17" s="74"/>
      <c r="C17" s="79" t="s">
        <v>10381</v>
      </c>
      <c r="D17" s="75" t="str">
        <f>INDEX('PRICE LIST'!$D:$D,MATCH(PROJECT!C17,'PRICE LIST'!$E:$E,0))</f>
        <v>AIR GUN</v>
      </c>
      <c r="E17" s="16" t="str">
        <f>IFERROR(VLOOKUP(C17,'PRICE LIST'!E:M,2,0),0)</f>
        <v>AIR GUN SMC</v>
      </c>
      <c r="F17" s="187" t="s">
        <v>16805</v>
      </c>
      <c r="G17" s="79" t="s">
        <v>109</v>
      </c>
      <c r="H17" s="16"/>
      <c r="I17" s="16"/>
      <c r="J17" s="79" t="s">
        <v>35</v>
      </c>
      <c r="K17" s="79" t="s">
        <v>186</v>
      </c>
      <c r="L17" s="75" t="str">
        <f t="shared" si="0"/>
        <v>MAZDA6, CX-3</v>
      </c>
      <c r="M17" s="75" t="str">
        <f t="shared" si="1"/>
        <v>Mazda - Mazda-Japan, Mazda - AAT: Auto Alliance Thailand (Mazda)</v>
      </c>
      <c r="N17" s="75" t="str">
        <f>IFERROR(VLOOKUP(C17,'PRICE LIST'!E:M,3,0),0)</f>
        <v>PCS</v>
      </c>
      <c r="O17" s="75" t="str">
        <f>IFERROR(VLOOKUP(C17,'PRICE LIST'!E:M,5,0),0)</f>
        <v>IDR</v>
      </c>
      <c r="P17" s="75">
        <f>IFERROR(VLOOKUP(C17,'PRICE LIST'!E:Z,8,0),0)</f>
        <v>543865</v>
      </c>
      <c r="Q17" s="75">
        <f>IFERROR(VLOOKUP(C17,'PRICE LIST'!E:Z,9,0),0)</f>
        <v>543865</v>
      </c>
      <c r="R17" s="75">
        <f>IFERROR(VLOOKUP(C17,'PRICE LIST'!E:Z,10,0),0)</f>
        <v>543865</v>
      </c>
      <c r="S17" s="75">
        <f>IFERROR(VLOOKUP(C17,'PRICE LIST'!E:Z,11,0),0)</f>
        <v>543865</v>
      </c>
      <c r="T17" s="75">
        <f>IFERROR(VLOOKUP(C17,'PRICE LIST'!E:Z,12,0),0)</f>
        <v>543865</v>
      </c>
      <c r="U17" s="75">
        <f>IFERROR(VLOOKUP(C17,'PRICE LIST'!E:Z,13,0),0)</f>
        <v>543865</v>
      </c>
      <c r="V17" s="75">
        <f>IFERROR(VLOOKUP(C17,'PRICE LIST'!E:Z,14,0),0)</f>
        <v>543865</v>
      </c>
      <c r="W17" s="75">
        <f>IFERROR(VLOOKUP(C17,'PRICE LIST'!E:Z,15,0),0)</f>
        <v>543865</v>
      </c>
      <c r="X17" s="75">
        <f>IFERROR(VLOOKUP(C17,'PRICE LIST'!E:Z,16,0),0)</f>
        <v>543865</v>
      </c>
      <c r="Y17" s="75">
        <f>IFERROR(VLOOKUP(C17,'PRICE LIST'!E:Z,17,0),0)</f>
        <v>543865</v>
      </c>
      <c r="Z17" s="75">
        <f>IFERROR(VLOOKUP(C17,'PRICE LIST'!E:Z,18,0),0)</f>
        <v>543865</v>
      </c>
      <c r="AA17" s="75">
        <f>IFERROR(VLOOKUP(C17,'PRICE LIST'!E:Z,19,0),0)</f>
        <v>543865</v>
      </c>
      <c r="AB17" s="180">
        <f t="shared" si="4"/>
        <v>34.424885749370198</v>
      </c>
      <c r="AC17" s="180">
        <f t="shared" si="5"/>
        <v>34.424885749370198</v>
      </c>
      <c r="AD17" s="180">
        <f t="shared" si="6"/>
        <v>34.424885749370198</v>
      </c>
      <c r="AE17" s="180">
        <f t="shared" si="7"/>
        <v>34.424885749370198</v>
      </c>
      <c r="AF17" s="180">
        <f t="shared" si="8"/>
        <v>34.424885749370198</v>
      </c>
      <c r="AG17" s="180">
        <f t="shared" si="9"/>
        <v>34.424885749370198</v>
      </c>
      <c r="AH17" s="180">
        <f t="shared" si="10"/>
        <v>34.424885749370198</v>
      </c>
      <c r="AI17" s="180">
        <f t="shared" si="11"/>
        <v>34.424885749370198</v>
      </c>
      <c r="AJ17" s="180">
        <f t="shared" si="12"/>
        <v>34.424885749370198</v>
      </c>
      <c r="AK17" s="180">
        <f t="shared" si="13"/>
        <v>34.424885749370198</v>
      </c>
      <c r="AL17" s="180">
        <f t="shared" si="14"/>
        <v>34.424885749370198</v>
      </c>
      <c r="AM17" s="180">
        <f t="shared" si="15"/>
        <v>34.424885749370198</v>
      </c>
      <c r="AN17" s="108"/>
      <c r="AO17" s="108"/>
      <c r="AP17" s="108"/>
      <c r="AQ17" s="203"/>
      <c r="AR17" s="502">
        <v>7</v>
      </c>
      <c r="AS17" s="108"/>
      <c r="AT17" s="108"/>
      <c r="AU17" s="502"/>
      <c r="AV17" s="108"/>
      <c r="AW17" s="108"/>
      <c r="AX17" s="108"/>
      <c r="AY17" s="108"/>
      <c r="AZ17" s="75">
        <f t="shared" si="16"/>
        <v>7</v>
      </c>
      <c r="BA17" s="77">
        <f t="shared" si="17"/>
        <v>0.58333333333333337</v>
      </c>
      <c r="BB17" s="47"/>
      <c r="BC17" s="78">
        <f t="shared" si="2"/>
        <v>0</v>
      </c>
      <c r="BD17" s="78">
        <f t="shared" si="3"/>
        <v>0</v>
      </c>
      <c r="BE17" s="78">
        <f t="shared" si="3"/>
        <v>0</v>
      </c>
      <c r="BF17" s="78">
        <f t="shared" si="3"/>
        <v>0</v>
      </c>
      <c r="BG17" s="78">
        <f t="shared" si="3"/>
        <v>240.97420024559139</v>
      </c>
      <c r="BH17" s="78">
        <f t="shared" si="3"/>
        <v>0</v>
      </c>
      <c r="BI17" s="78">
        <f t="shared" si="3"/>
        <v>0</v>
      </c>
      <c r="BJ17" s="78">
        <f t="shared" si="3"/>
        <v>0</v>
      </c>
      <c r="BK17" s="78">
        <f t="shared" si="3"/>
        <v>0</v>
      </c>
      <c r="BL17" s="78">
        <f t="shared" si="3"/>
        <v>0</v>
      </c>
      <c r="BM17" s="78">
        <f t="shared" si="3"/>
        <v>0</v>
      </c>
      <c r="BN17" s="78">
        <f t="shared" si="3"/>
        <v>0</v>
      </c>
      <c r="BO17" s="78">
        <f t="shared" si="18"/>
        <v>240.97420024559139</v>
      </c>
      <c r="BP17" s="78">
        <f t="shared" si="19"/>
        <v>20.081183353799283</v>
      </c>
      <c r="BR17" s="714" t="s">
        <v>38</v>
      </c>
      <c r="BS17" s="714" t="s">
        <v>191</v>
      </c>
      <c r="BT17" s="714" t="s">
        <v>1440</v>
      </c>
      <c r="BU17" s="714" t="s">
        <v>163</v>
      </c>
      <c r="BV17" s="714" t="s">
        <v>178</v>
      </c>
      <c r="BW17" s="714"/>
    </row>
    <row r="18" spans="1:75" customFormat="1">
      <c r="A18" s="79" t="s">
        <v>7127</v>
      </c>
      <c r="B18" s="74"/>
      <c r="C18" s="79" t="s">
        <v>11007</v>
      </c>
      <c r="D18" s="75" t="str">
        <f>INDEX('PRICE LIST'!$D:$D,MATCH(PROJECT!C18,'PRICE LIST'!$E:$E,0))</f>
        <v>SELANG</v>
      </c>
      <c r="E18" s="16" t="str">
        <f>IFERROR(VLOOKUP(C18,'PRICE LIST'!E:M,2,0),0)</f>
        <v>SELANG PU 12 X 8 MM</v>
      </c>
      <c r="F18" s="187" t="s">
        <v>16805</v>
      </c>
      <c r="G18" s="79" t="s">
        <v>109</v>
      </c>
      <c r="H18" s="16"/>
      <c r="I18" s="16"/>
      <c r="J18" s="79" t="s">
        <v>35</v>
      </c>
      <c r="K18" s="79" t="s">
        <v>186</v>
      </c>
      <c r="L18" s="75" t="str">
        <f t="shared" si="0"/>
        <v>MAZDA6, CX-3</v>
      </c>
      <c r="M18" s="75" t="str">
        <f t="shared" si="1"/>
        <v>Mazda - Mazda-Japan, Mazda - AAT: Auto Alliance Thailand (Mazda)</v>
      </c>
      <c r="N18" s="75" t="str">
        <f>IFERROR(VLOOKUP(C18,'PRICE LIST'!E:M,3,0),0)</f>
        <v>MTR</v>
      </c>
      <c r="O18" s="75" t="str">
        <f>IFERROR(VLOOKUP(C18,'PRICE LIST'!E:M,5,0),0)</f>
        <v>IDR</v>
      </c>
      <c r="P18" s="75">
        <f>IFERROR(VLOOKUP(C18,'PRICE LIST'!E:Z,8,0),0)</f>
        <v>12400</v>
      </c>
      <c r="Q18" s="75">
        <f>IFERROR(VLOOKUP(C18,'PRICE LIST'!E:Z,9,0),0)</f>
        <v>12400</v>
      </c>
      <c r="R18" s="75">
        <f>IFERROR(VLOOKUP(C18,'PRICE LIST'!E:Z,10,0),0)</f>
        <v>12400</v>
      </c>
      <c r="S18" s="75">
        <f>IFERROR(VLOOKUP(C18,'PRICE LIST'!E:Z,11,0),0)</f>
        <v>12400</v>
      </c>
      <c r="T18" s="75">
        <f>IFERROR(VLOOKUP(C18,'PRICE LIST'!E:Z,12,0),0)</f>
        <v>12400</v>
      </c>
      <c r="U18" s="75">
        <f>IFERROR(VLOOKUP(C18,'PRICE LIST'!E:Z,13,0),0)</f>
        <v>12400</v>
      </c>
      <c r="V18" s="75">
        <f>IFERROR(VLOOKUP(C18,'PRICE LIST'!E:Z,14,0),0)</f>
        <v>12400</v>
      </c>
      <c r="W18" s="75">
        <f>IFERROR(VLOOKUP(C18,'PRICE LIST'!E:Z,15,0),0)</f>
        <v>12400</v>
      </c>
      <c r="X18" s="75">
        <f>IFERROR(VLOOKUP(C18,'PRICE LIST'!E:Z,16,0),0)</f>
        <v>12400</v>
      </c>
      <c r="Y18" s="75">
        <f>IFERROR(VLOOKUP(C18,'PRICE LIST'!E:Z,17,0),0)</f>
        <v>12400</v>
      </c>
      <c r="Z18" s="75">
        <f>IFERROR(VLOOKUP(C18,'PRICE LIST'!E:Z,18,0),0)</f>
        <v>12400</v>
      </c>
      <c r="AA18" s="75">
        <f>IFERROR(VLOOKUP(C18,'PRICE LIST'!E:Z,19,0),0)</f>
        <v>12400</v>
      </c>
      <c r="AB18" s="180">
        <f t="shared" si="4"/>
        <v>0.78487967288240723</v>
      </c>
      <c r="AC18" s="180">
        <f t="shared" si="5"/>
        <v>0.78487967288240723</v>
      </c>
      <c r="AD18" s="180">
        <f t="shared" si="6"/>
        <v>0.78487967288240723</v>
      </c>
      <c r="AE18" s="180">
        <f t="shared" si="7"/>
        <v>0.78487967288240723</v>
      </c>
      <c r="AF18" s="180">
        <f t="shared" si="8"/>
        <v>0.78487967288240723</v>
      </c>
      <c r="AG18" s="180">
        <f t="shared" si="9"/>
        <v>0.78487967288240723</v>
      </c>
      <c r="AH18" s="180">
        <f t="shared" si="10"/>
        <v>0.78487967288240723</v>
      </c>
      <c r="AI18" s="180">
        <f t="shared" si="11"/>
        <v>0.78487967288240723</v>
      </c>
      <c r="AJ18" s="180">
        <f t="shared" si="12"/>
        <v>0.78487967288240723</v>
      </c>
      <c r="AK18" s="180">
        <f t="shared" si="13"/>
        <v>0.78487967288240723</v>
      </c>
      <c r="AL18" s="180">
        <f t="shared" si="14"/>
        <v>0.78487967288240723</v>
      </c>
      <c r="AM18" s="180">
        <f t="shared" si="15"/>
        <v>0.78487967288240723</v>
      </c>
      <c r="AN18" s="108"/>
      <c r="AO18" s="108"/>
      <c r="AP18" s="108"/>
      <c r="AQ18" s="203"/>
      <c r="AR18" s="502">
        <v>100</v>
      </c>
      <c r="AS18" s="108"/>
      <c r="AT18" s="108"/>
      <c r="AU18" s="108"/>
      <c r="AV18" s="108"/>
      <c r="AW18" s="108"/>
      <c r="AX18" s="108"/>
      <c r="AY18" s="108"/>
      <c r="AZ18" s="75">
        <f t="shared" si="16"/>
        <v>100</v>
      </c>
      <c r="BA18" s="77">
        <f t="shared" si="17"/>
        <v>8.3333333333333339</v>
      </c>
      <c r="BB18" s="47"/>
      <c r="BC18" s="78">
        <f t="shared" si="2"/>
        <v>0</v>
      </c>
      <c r="BD18" s="78">
        <f t="shared" si="3"/>
        <v>0</v>
      </c>
      <c r="BE18" s="78">
        <f t="shared" si="3"/>
        <v>0</v>
      </c>
      <c r="BF18" s="78">
        <f t="shared" si="3"/>
        <v>0</v>
      </c>
      <c r="BG18" s="78">
        <f t="shared" si="3"/>
        <v>78.487967288240725</v>
      </c>
      <c r="BH18" s="78">
        <f t="shared" si="3"/>
        <v>0</v>
      </c>
      <c r="BI18" s="78">
        <f t="shared" si="3"/>
        <v>0</v>
      </c>
      <c r="BJ18" s="78">
        <f t="shared" si="3"/>
        <v>0</v>
      </c>
      <c r="BK18" s="78">
        <f t="shared" si="3"/>
        <v>0</v>
      </c>
      <c r="BL18" s="78">
        <f t="shared" si="3"/>
        <v>0</v>
      </c>
      <c r="BM18" s="78">
        <f t="shared" si="3"/>
        <v>0</v>
      </c>
      <c r="BN18" s="78">
        <f t="shared" si="3"/>
        <v>0</v>
      </c>
      <c r="BO18" s="78">
        <f t="shared" si="18"/>
        <v>78.487967288240725</v>
      </c>
      <c r="BP18" s="78">
        <f t="shared" si="19"/>
        <v>6.5406639406867271</v>
      </c>
      <c r="BR18" s="714" t="s">
        <v>39</v>
      </c>
      <c r="BS18" s="714" t="s">
        <v>214</v>
      </c>
      <c r="BT18" s="714" t="s">
        <v>214</v>
      </c>
      <c r="BU18" s="714" t="s">
        <v>214</v>
      </c>
      <c r="BV18" s="714" t="s">
        <v>178</v>
      </c>
      <c r="BW18" s="714"/>
    </row>
    <row r="19" spans="1:75" customFormat="1">
      <c r="A19" s="79" t="s">
        <v>7127</v>
      </c>
      <c r="B19" s="74"/>
      <c r="C19" s="79" t="s">
        <v>11008</v>
      </c>
      <c r="D19" s="75" t="str">
        <f>INDEX('PRICE LIST'!$D:$D,MATCH(PROJECT!C19,'PRICE LIST'!$E:$E,0))</f>
        <v>SELANG</v>
      </c>
      <c r="E19" s="16" t="str">
        <f>IFERROR(VLOOKUP(C19,'PRICE LIST'!E:M,2,0),0)</f>
        <v>SELANG PU 8 X 5 MM</v>
      </c>
      <c r="F19" s="187" t="s">
        <v>16805</v>
      </c>
      <c r="G19" s="79" t="s">
        <v>109</v>
      </c>
      <c r="H19" s="16"/>
      <c r="I19" s="16"/>
      <c r="J19" s="79" t="s">
        <v>35</v>
      </c>
      <c r="K19" s="79" t="s">
        <v>186</v>
      </c>
      <c r="L19" s="75" t="str">
        <f t="shared" si="0"/>
        <v>MAZDA6, CX-3</v>
      </c>
      <c r="M19" s="75" t="str">
        <f t="shared" si="1"/>
        <v>Mazda - Mazda-Japan, Mazda - AAT: Auto Alliance Thailand (Mazda)</v>
      </c>
      <c r="N19" s="75" t="str">
        <f>IFERROR(VLOOKUP(C19,'PRICE LIST'!E:M,3,0),0)</f>
        <v>MTR</v>
      </c>
      <c r="O19" s="75" t="str">
        <f>IFERROR(VLOOKUP(C19,'PRICE LIST'!E:M,5,0),0)</f>
        <v>IDR</v>
      </c>
      <c r="P19" s="75">
        <f>IFERROR(VLOOKUP(C19,'PRICE LIST'!E:Z,8,0),0)</f>
        <v>6500</v>
      </c>
      <c r="Q19" s="75">
        <f>IFERROR(VLOOKUP(C19,'PRICE LIST'!E:Z,9,0),0)</f>
        <v>6500</v>
      </c>
      <c r="R19" s="75">
        <f>IFERROR(VLOOKUP(C19,'PRICE LIST'!E:Z,10,0),0)</f>
        <v>6500</v>
      </c>
      <c r="S19" s="75">
        <f>IFERROR(VLOOKUP(C19,'PRICE LIST'!E:Z,11,0),0)</f>
        <v>6500</v>
      </c>
      <c r="T19" s="75">
        <f>IFERROR(VLOOKUP(C19,'PRICE LIST'!E:Z,12,0),0)</f>
        <v>6500</v>
      </c>
      <c r="U19" s="75">
        <f>IFERROR(VLOOKUP(C19,'PRICE LIST'!E:Z,13,0),0)</f>
        <v>6500</v>
      </c>
      <c r="V19" s="75">
        <f>IFERROR(VLOOKUP(C19,'PRICE LIST'!E:Z,14,0),0)</f>
        <v>6500</v>
      </c>
      <c r="W19" s="75">
        <f>IFERROR(VLOOKUP(C19,'PRICE LIST'!E:Z,15,0),0)</f>
        <v>6500</v>
      </c>
      <c r="X19" s="75">
        <f>IFERROR(VLOOKUP(C19,'PRICE LIST'!E:Z,16,0),0)</f>
        <v>6500</v>
      </c>
      <c r="Y19" s="75">
        <f>IFERROR(VLOOKUP(C19,'PRICE LIST'!E:Z,17,0),0)</f>
        <v>6500</v>
      </c>
      <c r="Z19" s="75">
        <f>IFERROR(VLOOKUP(C19,'PRICE LIST'!E:Z,18,0),0)</f>
        <v>6500</v>
      </c>
      <c r="AA19" s="75">
        <f>IFERROR(VLOOKUP(C19,'PRICE LIST'!E:Z,19,0),0)</f>
        <v>6500</v>
      </c>
      <c r="AB19" s="180">
        <f t="shared" si="4"/>
        <v>0.41142886078513285</v>
      </c>
      <c r="AC19" s="180">
        <f t="shared" si="5"/>
        <v>0.41142886078513285</v>
      </c>
      <c r="AD19" s="180">
        <f t="shared" si="6"/>
        <v>0.41142886078513285</v>
      </c>
      <c r="AE19" s="180">
        <f t="shared" si="7"/>
        <v>0.41142886078513285</v>
      </c>
      <c r="AF19" s="180">
        <f t="shared" si="8"/>
        <v>0.41142886078513285</v>
      </c>
      <c r="AG19" s="180">
        <f t="shared" si="9"/>
        <v>0.41142886078513285</v>
      </c>
      <c r="AH19" s="180">
        <f t="shared" si="10"/>
        <v>0.41142886078513285</v>
      </c>
      <c r="AI19" s="180">
        <f t="shared" si="11"/>
        <v>0.41142886078513285</v>
      </c>
      <c r="AJ19" s="180">
        <f t="shared" si="12"/>
        <v>0.41142886078513285</v>
      </c>
      <c r="AK19" s="180">
        <f t="shared" si="13"/>
        <v>0.41142886078513285</v>
      </c>
      <c r="AL19" s="180">
        <f t="shared" si="14"/>
        <v>0.41142886078513285</v>
      </c>
      <c r="AM19" s="180">
        <f t="shared" si="15"/>
        <v>0.41142886078513285</v>
      </c>
      <c r="AN19" s="108"/>
      <c r="AO19" s="108"/>
      <c r="AP19" s="108"/>
      <c r="AQ19" s="203"/>
      <c r="AR19" s="502">
        <v>100</v>
      </c>
      <c r="AS19" s="108"/>
      <c r="AT19" s="108"/>
      <c r="AU19" s="108"/>
      <c r="AV19" s="108"/>
      <c r="AW19" s="108"/>
      <c r="AX19" s="108"/>
      <c r="AY19" s="108"/>
      <c r="AZ19" s="75">
        <f t="shared" si="16"/>
        <v>100</v>
      </c>
      <c r="BA19" s="77">
        <f t="shared" si="17"/>
        <v>8.3333333333333339</v>
      </c>
      <c r="BB19" s="47"/>
      <c r="BC19" s="78">
        <f t="shared" si="2"/>
        <v>0</v>
      </c>
      <c r="BD19" s="78">
        <f t="shared" si="3"/>
        <v>0</v>
      </c>
      <c r="BE19" s="78">
        <f t="shared" si="3"/>
        <v>0</v>
      </c>
      <c r="BF19" s="78">
        <f t="shared" si="3"/>
        <v>0</v>
      </c>
      <c r="BG19" s="78">
        <f t="shared" si="3"/>
        <v>41.142886078513285</v>
      </c>
      <c r="BH19" s="78">
        <f t="shared" si="3"/>
        <v>0</v>
      </c>
      <c r="BI19" s="78">
        <f t="shared" si="3"/>
        <v>0</v>
      </c>
      <c r="BJ19" s="78">
        <f t="shared" si="3"/>
        <v>0</v>
      </c>
      <c r="BK19" s="78">
        <f t="shared" si="3"/>
        <v>0</v>
      </c>
      <c r="BL19" s="78">
        <f t="shared" si="3"/>
        <v>0</v>
      </c>
      <c r="BM19" s="78">
        <f t="shared" si="3"/>
        <v>0</v>
      </c>
      <c r="BN19" s="78">
        <f t="shared" si="3"/>
        <v>0</v>
      </c>
      <c r="BO19" s="78">
        <f t="shared" si="18"/>
        <v>41.142886078513285</v>
      </c>
      <c r="BP19" s="78">
        <f t="shared" si="19"/>
        <v>3.428573839876107</v>
      </c>
      <c r="BR19" s="714" t="s">
        <v>40</v>
      </c>
      <c r="BS19" s="714" t="s">
        <v>212</v>
      </c>
      <c r="BT19" s="714" t="s">
        <v>212</v>
      </c>
      <c r="BU19" s="714" t="s">
        <v>212</v>
      </c>
      <c r="BV19" s="714" t="s">
        <v>178</v>
      </c>
      <c r="BW19" s="714"/>
    </row>
    <row r="20" spans="1:75" customFormat="1">
      <c r="A20" s="79" t="s">
        <v>7127</v>
      </c>
      <c r="B20" s="74"/>
      <c r="C20" s="79" t="s">
        <v>1489</v>
      </c>
      <c r="D20" s="75" t="str">
        <f>INDEX('PRICE LIST'!$D:$D,MATCH(PROJECT!C20,'PRICE LIST'!$E:$E,0))</f>
        <v>COUPLER</v>
      </c>
      <c r="E20" s="16" t="str">
        <f>IFERROR(VLOOKUP(C20,'PRICE LIST'!E:M,2,0),0)</f>
        <v>DOUBLE COUPLER 12"</v>
      </c>
      <c r="F20" s="187" t="s">
        <v>16805</v>
      </c>
      <c r="G20" s="79" t="s">
        <v>109</v>
      </c>
      <c r="H20" s="16"/>
      <c r="I20" s="16"/>
      <c r="J20" s="79" t="s">
        <v>35</v>
      </c>
      <c r="K20" s="79" t="s">
        <v>186</v>
      </c>
      <c r="L20" s="75" t="str">
        <f t="shared" si="0"/>
        <v>MAZDA6, CX-3</v>
      </c>
      <c r="M20" s="75" t="str">
        <f t="shared" si="1"/>
        <v>Mazda - Mazda-Japan, Mazda - AAT: Auto Alliance Thailand (Mazda)</v>
      </c>
      <c r="N20" s="75" t="str">
        <f>IFERROR(VLOOKUP(C20,'PRICE LIST'!E:M,3,0),0)</f>
        <v>PCS</v>
      </c>
      <c r="O20" s="75" t="str">
        <f>IFERROR(VLOOKUP(C20,'PRICE LIST'!E:M,5,0),0)</f>
        <v>IDR</v>
      </c>
      <c r="P20" s="75">
        <f>IFERROR(VLOOKUP(C20,'PRICE LIST'!E:Z,8,0),0)</f>
        <v>92250</v>
      </c>
      <c r="Q20" s="75">
        <f>IFERROR(VLOOKUP(C20,'PRICE LIST'!E:Z,9,0),0)</f>
        <v>92250</v>
      </c>
      <c r="R20" s="75">
        <f>IFERROR(VLOOKUP(C20,'PRICE LIST'!E:Z,10,0),0)</f>
        <v>92250</v>
      </c>
      <c r="S20" s="75">
        <f>IFERROR(VLOOKUP(C20,'PRICE LIST'!E:Z,11,0),0)</f>
        <v>92250</v>
      </c>
      <c r="T20" s="75">
        <f>IFERROR(VLOOKUP(C20,'PRICE LIST'!E:Z,12,0),0)</f>
        <v>92250</v>
      </c>
      <c r="U20" s="75">
        <f>IFERROR(VLOOKUP(C20,'PRICE LIST'!E:Z,13,0),0)</f>
        <v>92250</v>
      </c>
      <c r="V20" s="75">
        <f>IFERROR(VLOOKUP(C20,'PRICE LIST'!E:Z,14,0),0)</f>
        <v>92250</v>
      </c>
      <c r="W20" s="75">
        <f>IFERROR(VLOOKUP(C20,'PRICE LIST'!E:Z,15,0),0)</f>
        <v>92250</v>
      </c>
      <c r="X20" s="75">
        <f>IFERROR(VLOOKUP(C20,'PRICE LIST'!E:Z,16,0),0)</f>
        <v>92250</v>
      </c>
      <c r="Y20" s="75">
        <f>IFERROR(VLOOKUP(C20,'PRICE LIST'!E:Z,17,0),0)</f>
        <v>92250</v>
      </c>
      <c r="Z20" s="75">
        <f>IFERROR(VLOOKUP(C20,'PRICE LIST'!E:Z,18,0),0)</f>
        <v>92250</v>
      </c>
      <c r="AA20" s="75">
        <f>IFERROR(VLOOKUP(C20,'PRICE LIST'!E:Z,19,0),0)</f>
        <v>92250</v>
      </c>
      <c r="AB20" s="180">
        <f t="shared" si="4"/>
        <v>5.8391249857582315</v>
      </c>
      <c r="AC20" s="180">
        <f t="shared" si="5"/>
        <v>5.8391249857582315</v>
      </c>
      <c r="AD20" s="180">
        <f t="shared" si="6"/>
        <v>5.8391249857582315</v>
      </c>
      <c r="AE20" s="180">
        <f t="shared" si="7"/>
        <v>5.8391249857582315</v>
      </c>
      <c r="AF20" s="180">
        <f t="shared" si="8"/>
        <v>5.8391249857582315</v>
      </c>
      <c r="AG20" s="180">
        <f t="shared" si="9"/>
        <v>5.8391249857582315</v>
      </c>
      <c r="AH20" s="180">
        <f t="shared" si="10"/>
        <v>5.8391249857582315</v>
      </c>
      <c r="AI20" s="180">
        <f t="shared" si="11"/>
        <v>5.8391249857582315</v>
      </c>
      <c r="AJ20" s="180">
        <f t="shared" si="12"/>
        <v>5.8391249857582315</v>
      </c>
      <c r="AK20" s="180">
        <f t="shared" si="13"/>
        <v>5.8391249857582315</v>
      </c>
      <c r="AL20" s="180">
        <f t="shared" si="14"/>
        <v>5.8391249857582315</v>
      </c>
      <c r="AM20" s="180">
        <f t="shared" si="15"/>
        <v>5.8391249857582315</v>
      </c>
      <c r="AN20" s="108"/>
      <c r="AO20" s="108"/>
      <c r="AP20" s="108"/>
      <c r="AQ20" s="203"/>
      <c r="AR20" s="502">
        <v>7</v>
      </c>
      <c r="AS20" s="108"/>
      <c r="AT20" s="108"/>
      <c r="AU20" s="108"/>
      <c r="AV20" s="108"/>
      <c r="AW20" s="108"/>
      <c r="AX20" s="108"/>
      <c r="AY20" s="108"/>
      <c r="AZ20" s="75">
        <f t="shared" si="16"/>
        <v>7</v>
      </c>
      <c r="BA20" s="77">
        <f t="shared" si="17"/>
        <v>0.58333333333333337</v>
      </c>
      <c r="BB20" s="47"/>
      <c r="BC20" s="78">
        <f t="shared" si="2"/>
        <v>0</v>
      </c>
      <c r="BD20" s="78">
        <f t="shared" si="3"/>
        <v>0</v>
      </c>
      <c r="BE20" s="78">
        <f t="shared" si="3"/>
        <v>0</v>
      </c>
      <c r="BF20" s="78">
        <f t="shared" si="3"/>
        <v>0</v>
      </c>
      <c r="BG20" s="78">
        <f t="shared" si="3"/>
        <v>40.873874900307619</v>
      </c>
      <c r="BH20" s="78">
        <f t="shared" si="3"/>
        <v>0</v>
      </c>
      <c r="BI20" s="78">
        <f t="shared" si="3"/>
        <v>0</v>
      </c>
      <c r="BJ20" s="78">
        <f t="shared" si="3"/>
        <v>0</v>
      </c>
      <c r="BK20" s="78">
        <f t="shared" si="3"/>
        <v>0</v>
      </c>
      <c r="BL20" s="78">
        <f t="shared" si="3"/>
        <v>0</v>
      </c>
      <c r="BM20" s="78">
        <f t="shared" si="3"/>
        <v>0</v>
      </c>
      <c r="BN20" s="78">
        <f t="shared" si="3"/>
        <v>0</v>
      </c>
      <c r="BO20" s="78">
        <f t="shared" si="18"/>
        <v>40.873874900307619</v>
      </c>
      <c r="BP20" s="78">
        <f t="shared" si="19"/>
        <v>3.4061562416923015</v>
      </c>
      <c r="BR20" s="714"/>
      <c r="BS20" s="714" t="s">
        <v>202</v>
      </c>
      <c r="BT20" s="714" t="s">
        <v>1451</v>
      </c>
      <c r="BU20" s="714" t="s">
        <v>164</v>
      </c>
      <c r="BV20" s="714" t="s">
        <v>178</v>
      </c>
      <c r="BW20" s="714"/>
    </row>
    <row r="21" spans="1:75" customFormat="1">
      <c r="A21" s="79" t="s">
        <v>7127</v>
      </c>
      <c r="B21" s="74"/>
      <c r="C21" s="79" t="s">
        <v>1487</v>
      </c>
      <c r="D21" s="75" t="str">
        <f>INDEX('PRICE LIST'!$D:$D,MATCH(PROJECT!C21,'PRICE LIST'!$E:$E,0))</f>
        <v>COUPLER</v>
      </c>
      <c r="E21" s="16" t="str">
        <f>IFERROR(VLOOKUP(C21,'PRICE LIST'!E:M,2,0),0)</f>
        <v>DOUBLE COUPLER 8"</v>
      </c>
      <c r="F21" s="187" t="s">
        <v>16805</v>
      </c>
      <c r="G21" s="79" t="s">
        <v>109</v>
      </c>
      <c r="H21" s="16"/>
      <c r="I21" s="16"/>
      <c r="J21" s="79" t="s">
        <v>35</v>
      </c>
      <c r="K21" s="79" t="s">
        <v>186</v>
      </c>
      <c r="L21" s="75" t="str">
        <f t="shared" si="0"/>
        <v>MAZDA6, CX-3</v>
      </c>
      <c r="M21" s="75" t="str">
        <f t="shared" si="1"/>
        <v>Mazda - Mazda-Japan, Mazda - AAT: Auto Alliance Thailand (Mazda)</v>
      </c>
      <c r="N21" s="75" t="str">
        <f>IFERROR(VLOOKUP(C21,'PRICE LIST'!E:M,3,0),0)</f>
        <v>PCS</v>
      </c>
      <c r="O21" s="75" t="str">
        <f>IFERROR(VLOOKUP(C21,'PRICE LIST'!E:M,5,0),0)</f>
        <v>IDR</v>
      </c>
      <c r="P21" s="75">
        <f>IFERROR(VLOOKUP(C21,'PRICE LIST'!E:Z,8,0),0)</f>
        <v>43562.5</v>
      </c>
      <c r="Q21" s="75">
        <f>IFERROR(VLOOKUP(C21,'PRICE LIST'!E:Z,9,0),0)</f>
        <v>43562.5</v>
      </c>
      <c r="R21" s="75">
        <f>IFERROR(VLOOKUP(C21,'PRICE LIST'!E:Z,10,0),0)</f>
        <v>43562.5</v>
      </c>
      <c r="S21" s="75">
        <f>IFERROR(VLOOKUP(C21,'PRICE LIST'!E:Z,11,0),0)</f>
        <v>43562.5</v>
      </c>
      <c r="T21" s="75">
        <f>IFERROR(VLOOKUP(C21,'PRICE LIST'!E:Z,12,0),0)</f>
        <v>43562.5</v>
      </c>
      <c r="U21" s="75">
        <f>IFERROR(VLOOKUP(C21,'PRICE LIST'!E:Z,13,0),0)</f>
        <v>43562.5</v>
      </c>
      <c r="V21" s="75">
        <f>IFERROR(VLOOKUP(C21,'PRICE LIST'!E:Z,14,0),0)</f>
        <v>43562.5</v>
      </c>
      <c r="W21" s="75">
        <f>IFERROR(VLOOKUP(C21,'PRICE LIST'!E:Z,15,0),0)</f>
        <v>43562.5</v>
      </c>
      <c r="X21" s="75">
        <f>IFERROR(VLOOKUP(C21,'PRICE LIST'!E:Z,16,0),0)</f>
        <v>43562.5</v>
      </c>
      <c r="Y21" s="75">
        <f>IFERROR(VLOOKUP(C21,'PRICE LIST'!E:Z,17,0),0)</f>
        <v>43562.5</v>
      </c>
      <c r="Z21" s="75">
        <f>IFERROR(VLOOKUP(C21,'PRICE LIST'!E:Z,18,0),0)</f>
        <v>43562.5</v>
      </c>
      <c r="AA21" s="75">
        <f>IFERROR(VLOOKUP(C21,'PRICE LIST'!E:Z,19,0),0)</f>
        <v>43562.5</v>
      </c>
      <c r="AB21" s="180">
        <f t="shared" si="4"/>
        <v>2.7573645766080537</v>
      </c>
      <c r="AC21" s="180">
        <f t="shared" si="5"/>
        <v>2.7573645766080537</v>
      </c>
      <c r="AD21" s="180">
        <f t="shared" si="6"/>
        <v>2.7573645766080537</v>
      </c>
      <c r="AE21" s="180">
        <f t="shared" si="7"/>
        <v>2.7573645766080537</v>
      </c>
      <c r="AF21" s="180">
        <f t="shared" si="8"/>
        <v>2.7573645766080537</v>
      </c>
      <c r="AG21" s="180">
        <f t="shared" si="9"/>
        <v>2.7573645766080537</v>
      </c>
      <c r="AH21" s="180">
        <f t="shared" si="10"/>
        <v>2.7573645766080537</v>
      </c>
      <c r="AI21" s="180">
        <f t="shared" si="11"/>
        <v>2.7573645766080537</v>
      </c>
      <c r="AJ21" s="180">
        <f t="shared" si="12"/>
        <v>2.7573645766080537</v>
      </c>
      <c r="AK21" s="180">
        <f t="shared" si="13"/>
        <v>2.7573645766080537</v>
      </c>
      <c r="AL21" s="180">
        <f t="shared" si="14"/>
        <v>2.7573645766080537</v>
      </c>
      <c r="AM21" s="180">
        <f t="shared" si="15"/>
        <v>2.7573645766080537</v>
      </c>
      <c r="AN21" s="108"/>
      <c r="AO21" s="108"/>
      <c r="AP21" s="108"/>
      <c r="AQ21" s="203"/>
      <c r="AR21" s="502">
        <v>7</v>
      </c>
      <c r="AS21" s="108"/>
      <c r="AT21" s="108"/>
      <c r="AU21" s="108"/>
      <c r="AV21" s="108"/>
      <c r="AW21" s="108"/>
      <c r="AX21" s="108"/>
      <c r="AY21" s="108"/>
      <c r="AZ21" s="75">
        <f t="shared" si="16"/>
        <v>7</v>
      </c>
      <c r="BA21" s="77">
        <f t="shared" si="17"/>
        <v>0.58333333333333337</v>
      </c>
      <c r="BB21" s="47"/>
      <c r="BC21" s="78">
        <f t="shared" si="2"/>
        <v>0</v>
      </c>
      <c r="BD21" s="78">
        <f t="shared" si="3"/>
        <v>0</v>
      </c>
      <c r="BE21" s="78">
        <f t="shared" si="3"/>
        <v>0</v>
      </c>
      <c r="BF21" s="78">
        <f t="shared" si="3"/>
        <v>0</v>
      </c>
      <c r="BG21" s="78">
        <f t="shared" si="3"/>
        <v>19.301552036256375</v>
      </c>
      <c r="BH21" s="78">
        <f t="shared" si="3"/>
        <v>0</v>
      </c>
      <c r="BI21" s="78">
        <f t="shared" si="3"/>
        <v>0</v>
      </c>
      <c r="BJ21" s="78">
        <f t="shared" si="3"/>
        <v>0</v>
      </c>
      <c r="BK21" s="78">
        <f t="shared" si="3"/>
        <v>0</v>
      </c>
      <c r="BL21" s="78">
        <f t="shared" si="3"/>
        <v>0</v>
      </c>
      <c r="BM21" s="78">
        <f t="shared" si="3"/>
        <v>0</v>
      </c>
      <c r="BN21" s="78">
        <f t="shared" si="3"/>
        <v>0</v>
      </c>
      <c r="BO21" s="78">
        <f t="shared" si="18"/>
        <v>19.301552036256375</v>
      </c>
      <c r="BP21" s="78">
        <f t="shared" si="19"/>
        <v>1.6084626696880313</v>
      </c>
      <c r="BR21" s="714"/>
      <c r="BS21" s="714" t="s">
        <v>203</v>
      </c>
      <c r="BT21" s="714" t="s">
        <v>1452</v>
      </c>
      <c r="BU21" s="714" t="s">
        <v>1474</v>
      </c>
      <c r="BV21" s="714" t="s">
        <v>178</v>
      </c>
      <c r="BW21" s="714"/>
    </row>
    <row r="22" spans="1:75" customFormat="1">
      <c r="A22" s="79" t="s">
        <v>7127</v>
      </c>
      <c r="B22" s="74"/>
      <c r="C22" s="79" t="s">
        <v>11582</v>
      </c>
      <c r="D22" s="75" t="str">
        <f>INDEX('PRICE LIST'!$D:$D,MATCH(PROJECT!C22,'PRICE LIST'!$E:$E,0))</f>
        <v>DUCTING</v>
      </c>
      <c r="E22" s="16" t="str">
        <f>IFERROR(VLOOKUP(C22,'PRICE LIST'!E:M,2,0),0)</f>
        <v>DUCTING 4.5X4.5 panjang 1.7 m</v>
      </c>
      <c r="F22" s="187" t="s">
        <v>16805</v>
      </c>
      <c r="G22" s="79" t="s">
        <v>109</v>
      </c>
      <c r="H22" s="16"/>
      <c r="I22" s="16"/>
      <c r="J22" s="79" t="s">
        <v>35</v>
      </c>
      <c r="K22" s="79" t="s">
        <v>186</v>
      </c>
      <c r="L22" s="75" t="str">
        <f t="shared" si="0"/>
        <v>MAZDA6, CX-3</v>
      </c>
      <c r="M22" s="75" t="str">
        <f t="shared" si="1"/>
        <v>Mazda - Mazda-Japan, Mazda - AAT: Auto Alliance Thailand (Mazda)</v>
      </c>
      <c r="N22" s="75" t="str">
        <f>IFERROR(VLOOKUP(C22,'PRICE LIST'!E:M,3,0),0)</f>
        <v>PCS</v>
      </c>
      <c r="O22" s="75" t="str">
        <f>IFERROR(VLOOKUP(C22,'PRICE LIST'!E:M,5,0),0)</f>
        <v>IDR</v>
      </c>
      <c r="P22" s="75">
        <f>IFERROR(VLOOKUP(C22,'PRICE LIST'!E:Z,8,0),0)</f>
        <v>58900</v>
      </c>
      <c r="Q22" s="75">
        <f>IFERROR(VLOOKUP(C22,'PRICE LIST'!E:Z,9,0),0)</f>
        <v>58900</v>
      </c>
      <c r="R22" s="75">
        <f>IFERROR(VLOOKUP(C22,'PRICE LIST'!E:Z,10,0),0)</f>
        <v>58900</v>
      </c>
      <c r="S22" s="75">
        <f>IFERROR(VLOOKUP(C22,'PRICE LIST'!E:Z,11,0),0)</f>
        <v>58900</v>
      </c>
      <c r="T22" s="75">
        <f>IFERROR(VLOOKUP(C22,'PRICE LIST'!E:Z,12,0),0)</f>
        <v>58900</v>
      </c>
      <c r="U22" s="75">
        <f>IFERROR(VLOOKUP(C22,'PRICE LIST'!E:Z,13,0),0)</f>
        <v>58900</v>
      </c>
      <c r="V22" s="75">
        <f>IFERROR(VLOOKUP(C22,'PRICE LIST'!E:Z,14,0),0)</f>
        <v>63528</v>
      </c>
      <c r="W22" s="75">
        <f>IFERROR(VLOOKUP(C22,'PRICE LIST'!E:Z,15,0),0)</f>
        <v>63528</v>
      </c>
      <c r="X22" s="75">
        <f>IFERROR(VLOOKUP(C22,'PRICE LIST'!E:Z,16,0),0)</f>
        <v>63528</v>
      </c>
      <c r="Y22" s="75">
        <f>IFERROR(VLOOKUP(C22,'PRICE LIST'!E:Z,17,0),0)</f>
        <v>63528</v>
      </c>
      <c r="Z22" s="75">
        <f>IFERROR(VLOOKUP(C22,'PRICE LIST'!E:Z,18,0),0)</f>
        <v>63528</v>
      </c>
      <c r="AA22" s="75">
        <f>IFERROR(VLOOKUP(C22,'PRICE LIST'!E:Z,19,0),0)</f>
        <v>63528</v>
      </c>
      <c r="AB22" s="180">
        <f t="shared" si="4"/>
        <v>3.7281784461914347</v>
      </c>
      <c r="AC22" s="180">
        <f t="shared" si="5"/>
        <v>3.7281784461914347</v>
      </c>
      <c r="AD22" s="180">
        <f t="shared" si="6"/>
        <v>3.7281784461914347</v>
      </c>
      <c r="AE22" s="180">
        <f t="shared" si="7"/>
        <v>3.7281784461914347</v>
      </c>
      <c r="AF22" s="180">
        <f t="shared" si="8"/>
        <v>3.7281784461914347</v>
      </c>
      <c r="AG22" s="180">
        <f t="shared" si="9"/>
        <v>3.7281784461914347</v>
      </c>
      <c r="AH22" s="180">
        <f t="shared" si="10"/>
        <v>4.0211157950704495</v>
      </c>
      <c r="AI22" s="180">
        <f t="shared" si="11"/>
        <v>4.0211157950704495</v>
      </c>
      <c r="AJ22" s="180">
        <f t="shared" si="12"/>
        <v>4.0211157950704495</v>
      </c>
      <c r="AK22" s="180">
        <f t="shared" si="13"/>
        <v>4.0211157950704495</v>
      </c>
      <c r="AL22" s="180">
        <f t="shared" si="14"/>
        <v>4.0211157950704495</v>
      </c>
      <c r="AM22" s="180">
        <f t="shared" si="15"/>
        <v>4.0211157950704495</v>
      </c>
      <c r="AN22" s="108"/>
      <c r="AO22" s="108"/>
      <c r="AP22" s="108"/>
      <c r="AQ22" s="203"/>
      <c r="AR22" s="502">
        <v>35</v>
      </c>
      <c r="AS22" s="108"/>
      <c r="AT22" s="108"/>
      <c r="AU22" s="108"/>
      <c r="AV22" s="108"/>
      <c r="AW22" s="108"/>
      <c r="AX22" s="108"/>
      <c r="AY22" s="108"/>
      <c r="AZ22" s="75">
        <f t="shared" si="16"/>
        <v>35</v>
      </c>
      <c r="BA22" s="77">
        <f t="shared" si="17"/>
        <v>2.9166666666666665</v>
      </c>
      <c r="BB22" s="47"/>
      <c r="BC22" s="78">
        <f t="shared" si="2"/>
        <v>0</v>
      </c>
      <c r="BD22" s="78">
        <f t="shared" si="3"/>
        <v>0</v>
      </c>
      <c r="BE22" s="78">
        <f t="shared" si="3"/>
        <v>0</v>
      </c>
      <c r="BF22" s="78">
        <f t="shared" si="3"/>
        <v>0</v>
      </c>
      <c r="BG22" s="78">
        <f t="shared" si="3"/>
        <v>130.48624561670022</v>
      </c>
      <c r="BH22" s="78">
        <f t="shared" si="3"/>
        <v>0</v>
      </c>
      <c r="BI22" s="78">
        <f t="shared" si="3"/>
        <v>0</v>
      </c>
      <c r="BJ22" s="78">
        <f t="shared" si="3"/>
        <v>0</v>
      </c>
      <c r="BK22" s="78">
        <f t="shared" si="3"/>
        <v>0</v>
      </c>
      <c r="BL22" s="78">
        <f t="shared" si="3"/>
        <v>0</v>
      </c>
      <c r="BM22" s="78">
        <f t="shared" si="3"/>
        <v>0</v>
      </c>
      <c r="BN22" s="78">
        <f t="shared" si="3"/>
        <v>0</v>
      </c>
      <c r="BO22" s="78">
        <f t="shared" si="18"/>
        <v>130.48624561670022</v>
      </c>
      <c r="BP22" s="78">
        <f t="shared" si="19"/>
        <v>10.873853801391684</v>
      </c>
      <c r="BR22" s="714"/>
      <c r="BS22" s="714" t="s">
        <v>204</v>
      </c>
      <c r="BT22" s="714" t="s">
        <v>1453</v>
      </c>
      <c r="BU22" s="714" t="s">
        <v>168</v>
      </c>
      <c r="BV22" s="714" t="s">
        <v>178</v>
      </c>
      <c r="BW22" s="714"/>
    </row>
    <row r="23" spans="1:75" customFormat="1">
      <c r="A23" s="79" t="s">
        <v>7127</v>
      </c>
      <c r="B23" s="74"/>
      <c r="C23" s="79" t="s">
        <v>13316</v>
      </c>
      <c r="D23" s="75" t="str">
        <f>INDEX('PRICE LIST'!$D:$D,MATCH(PROJECT!C23,'PRICE LIST'!$E:$E,0))</f>
        <v>TOWER LIGHT</v>
      </c>
      <c r="E23" s="16" t="str">
        <f>IFERROR(VLOOKUP(C23,'PRICE LIST'!E:M,2,0),0)</f>
        <v>TOWER LIGHT PTE-AP-302-RYG (LED)</v>
      </c>
      <c r="F23" s="187" t="s">
        <v>16805</v>
      </c>
      <c r="G23" s="79" t="s">
        <v>109</v>
      </c>
      <c r="H23" s="16"/>
      <c r="I23" s="16"/>
      <c r="J23" s="79" t="s">
        <v>35</v>
      </c>
      <c r="K23" s="79" t="s">
        <v>186</v>
      </c>
      <c r="L23" s="75" t="str">
        <f t="shared" si="0"/>
        <v>MAZDA6, CX-3</v>
      </c>
      <c r="M23" s="75" t="str">
        <f t="shared" si="1"/>
        <v>Mazda - Mazda-Japan, Mazda - AAT: Auto Alliance Thailand (Mazda)</v>
      </c>
      <c r="N23" s="75" t="str">
        <f>IFERROR(VLOOKUP(C23,'PRICE LIST'!E:M,3,0),0)</f>
        <v>PCS</v>
      </c>
      <c r="O23" s="75" t="str">
        <f>IFERROR(VLOOKUP(C23,'PRICE LIST'!E:M,5,0),0)</f>
        <v>IDR</v>
      </c>
      <c r="P23" s="75">
        <f>IFERROR(VLOOKUP(C23,'PRICE LIST'!E:Z,8,0),0)</f>
        <v>929675</v>
      </c>
      <c r="Q23" s="75">
        <f>IFERROR(VLOOKUP(C23,'PRICE LIST'!E:Z,9,0),0)</f>
        <v>929675</v>
      </c>
      <c r="R23" s="75">
        <f>IFERROR(VLOOKUP(C23,'PRICE LIST'!E:Z,10,0),0)</f>
        <v>929675</v>
      </c>
      <c r="S23" s="75">
        <f>IFERROR(VLOOKUP(C23,'PRICE LIST'!E:Z,11,0),0)</f>
        <v>929675</v>
      </c>
      <c r="T23" s="75">
        <f>IFERROR(VLOOKUP(C23,'PRICE LIST'!E:Z,12,0),0)</f>
        <v>929675</v>
      </c>
      <c r="U23" s="75">
        <f>IFERROR(VLOOKUP(C23,'PRICE LIST'!E:Z,13,0),0)</f>
        <v>929675</v>
      </c>
      <c r="V23" s="75">
        <f>IFERROR(VLOOKUP(C23,'PRICE LIST'!E:Z,14,0),0)</f>
        <v>938745</v>
      </c>
      <c r="W23" s="75">
        <f>IFERROR(VLOOKUP(C23,'PRICE LIST'!E:Z,15,0),0)</f>
        <v>938745</v>
      </c>
      <c r="X23" s="75">
        <f>IFERROR(VLOOKUP(C23,'PRICE LIST'!E:Z,16,0),0)</f>
        <v>938745</v>
      </c>
      <c r="Y23" s="75">
        <f>IFERROR(VLOOKUP(C23,'PRICE LIST'!E:Z,17,0),0)</f>
        <v>938745</v>
      </c>
      <c r="Z23" s="75">
        <f>IFERROR(VLOOKUP(C23,'PRICE LIST'!E:Z,18,0),0)</f>
        <v>938745</v>
      </c>
      <c r="AA23" s="75">
        <f>IFERROR(VLOOKUP(C23,'PRICE LIST'!E:Z,19,0),0)</f>
        <v>938745</v>
      </c>
      <c r="AB23" s="180">
        <f t="shared" si="4"/>
        <v>58.845404023141292</v>
      </c>
      <c r="AC23" s="180">
        <f t="shared" si="5"/>
        <v>58.845404023141292</v>
      </c>
      <c r="AD23" s="180">
        <f t="shared" si="6"/>
        <v>58.845404023141292</v>
      </c>
      <c r="AE23" s="180">
        <f t="shared" si="7"/>
        <v>58.845404023141292</v>
      </c>
      <c r="AF23" s="180">
        <f t="shared" si="8"/>
        <v>58.845404023141292</v>
      </c>
      <c r="AG23" s="180">
        <f t="shared" si="9"/>
        <v>58.845404023141292</v>
      </c>
      <c r="AH23" s="180">
        <f t="shared" si="10"/>
        <v>59.41950552580608</v>
      </c>
      <c r="AI23" s="180">
        <f t="shared" si="11"/>
        <v>59.41950552580608</v>
      </c>
      <c r="AJ23" s="180">
        <f t="shared" si="12"/>
        <v>59.41950552580608</v>
      </c>
      <c r="AK23" s="180">
        <f t="shared" si="13"/>
        <v>59.41950552580608</v>
      </c>
      <c r="AL23" s="180">
        <f t="shared" si="14"/>
        <v>59.41950552580608</v>
      </c>
      <c r="AM23" s="180">
        <f t="shared" si="15"/>
        <v>59.41950552580608</v>
      </c>
      <c r="AN23" s="108"/>
      <c r="AO23" s="108"/>
      <c r="AP23" s="108"/>
      <c r="AQ23" s="203"/>
      <c r="AR23" s="502">
        <v>7</v>
      </c>
      <c r="AS23" s="108"/>
      <c r="AT23" s="108"/>
      <c r="AU23" s="108"/>
      <c r="AV23" s="108"/>
      <c r="AW23" s="108"/>
      <c r="AX23" s="108"/>
      <c r="AY23" s="108"/>
      <c r="AZ23" s="75">
        <f t="shared" si="16"/>
        <v>7</v>
      </c>
      <c r="BA23" s="77">
        <f t="shared" si="17"/>
        <v>0.58333333333333337</v>
      </c>
      <c r="BB23" s="47"/>
      <c r="BC23" s="78">
        <f t="shared" si="2"/>
        <v>0</v>
      </c>
      <c r="BD23" s="78">
        <f t="shared" si="3"/>
        <v>0</v>
      </c>
      <c r="BE23" s="78">
        <f t="shared" si="3"/>
        <v>0</v>
      </c>
      <c r="BF23" s="78">
        <f t="shared" si="3"/>
        <v>0</v>
      </c>
      <c r="BG23" s="78">
        <f t="shared" si="3"/>
        <v>411.91782816198906</v>
      </c>
      <c r="BH23" s="78">
        <f t="shared" si="3"/>
        <v>0</v>
      </c>
      <c r="BI23" s="78">
        <f t="shared" si="3"/>
        <v>0</v>
      </c>
      <c r="BJ23" s="78">
        <f t="shared" si="3"/>
        <v>0</v>
      </c>
      <c r="BK23" s="78">
        <f t="shared" si="3"/>
        <v>0</v>
      </c>
      <c r="BL23" s="78">
        <f t="shared" si="3"/>
        <v>0</v>
      </c>
      <c r="BM23" s="78">
        <f t="shared" si="3"/>
        <v>0</v>
      </c>
      <c r="BN23" s="78">
        <f t="shared" si="3"/>
        <v>0</v>
      </c>
      <c r="BO23" s="78">
        <f t="shared" si="18"/>
        <v>411.91782816198906</v>
      </c>
      <c r="BP23" s="78">
        <f t="shared" si="19"/>
        <v>34.326485680165753</v>
      </c>
      <c r="BR23" s="714"/>
      <c r="BS23" s="714" t="s">
        <v>168</v>
      </c>
      <c r="BT23" s="714" t="s">
        <v>1436</v>
      </c>
      <c r="BU23" s="714" t="s">
        <v>168</v>
      </c>
      <c r="BV23" s="714" t="s">
        <v>178</v>
      </c>
      <c r="BW23" s="714"/>
    </row>
    <row r="24" spans="1:75" customFormat="1">
      <c r="A24" s="79" t="s">
        <v>7127</v>
      </c>
      <c r="B24" s="74"/>
      <c r="C24" s="79" t="s">
        <v>10951</v>
      </c>
      <c r="D24" s="75" t="str">
        <f>INDEX('PRICE LIST'!$D:$D,MATCH(PROJECT!C24,'PRICE LIST'!$E:$E,0))</f>
        <v>RELAY</v>
      </c>
      <c r="E24" s="16" t="str">
        <f>IFERROR(VLOOKUP(C24,'PRICE LIST'!E:M,2,0),0)</f>
        <v>RELAY MY2 DC24 + SOCKET</v>
      </c>
      <c r="F24" s="187" t="s">
        <v>16805</v>
      </c>
      <c r="G24" s="79" t="s">
        <v>109</v>
      </c>
      <c r="H24" s="16"/>
      <c r="I24" s="16"/>
      <c r="J24" s="79" t="s">
        <v>35</v>
      </c>
      <c r="K24" s="79" t="s">
        <v>186</v>
      </c>
      <c r="L24" s="75" t="str">
        <f t="shared" si="0"/>
        <v>MAZDA6, CX-3</v>
      </c>
      <c r="M24" s="75" t="str">
        <f t="shared" si="1"/>
        <v>Mazda - Mazda-Japan, Mazda - AAT: Auto Alliance Thailand (Mazda)</v>
      </c>
      <c r="N24" s="75" t="str">
        <f>IFERROR(VLOOKUP(C24,'PRICE LIST'!E:M,3,0),0)</f>
        <v>SET</v>
      </c>
      <c r="O24" s="75" t="str">
        <f>IFERROR(VLOOKUP(C24,'PRICE LIST'!E:M,5,0),0)</f>
        <v>IDR</v>
      </c>
      <c r="P24" s="75">
        <f>IFERROR(VLOOKUP(C24,'PRICE LIST'!E:Z,8,0),0)</f>
        <v>69500</v>
      </c>
      <c r="Q24" s="75">
        <f>IFERROR(VLOOKUP(C24,'PRICE LIST'!E:Z,9,0),0)</f>
        <v>69500</v>
      </c>
      <c r="R24" s="75">
        <f>IFERROR(VLOOKUP(C24,'PRICE LIST'!E:Z,10,0),0)</f>
        <v>69500</v>
      </c>
      <c r="S24" s="75">
        <f>IFERROR(VLOOKUP(C24,'PRICE LIST'!E:Z,11,0),0)</f>
        <v>69500</v>
      </c>
      <c r="T24" s="75">
        <f>IFERROR(VLOOKUP(C24,'PRICE LIST'!E:Z,12,0),0)</f>
        <v>69500</v>
      </c>
      <c r="U24" s="75">
        <f>IFERROR(VLOOKUP(C24,'PRICE LIST'!E:Z,13,0),0)</f>
        <v>69500</v>
      </c>
      <c r="V24" s="75">
        <f>IFERROR(VLOOKUP(C24,'PRICE LIST'!E:Z,14,0),0)</f>
        <v>71000</v>
      </c>
      <c r="W24" s="75">
        <f>IFERROR(VLOOKUP(C24,'PRICE LIST'!E:Z,15,0),0)</f>
        <v>71000</v>
      </c>
      <c r="X24" s="75">
        <f>IFERROR(VLOOKUP(C24,'PRICE LIST'!E:Z,16,0),0)</f>
        <v>71000</v>
      </c>
      <c r="Y24" s="75">
        <f>IFERROR(VLOOKUP(C24,'PRICE LIST'!E:Z,17,0),0)</f>
        <v>71000</v>
      </c>
      <c r="Z24" s="75">
        <f>IFERROR(VLOOKUP(C24,'PRICE LIST'!E:Z,18,0),0)</f>
        <v>71000</v>
      </c>
      <c r="AA24" s="75">
        <f>IFERROR(VLOOKUP(C24,'PRICE LIST'!E:Z,19,0),0)</f>
        <v>71000</v>
      </c>
      <c r="AB24" s="180">
        <f t="shared" si="4"/>
        <v>4.3991239730102665</v>
      </c>
      <c r="AC24" s="180">
        <f t="shared" si="5"/>
        <v>4.3991239730102665</v>
      </c>
      <c r="AD24" s="180">
        <f t="shared" si="6"/>
        <v>4.3991239730102665</v>
      </c>
      <c r="AE24" s="180">
        <f t="shared" si="7"/>
        <v>4.3991239730102665</v>
      </c>
      <c r="AF24" s="180">
        <f t="shared" si="8"/>
        <v>4.3991239730102665</v>
      </c>
      <c r="AG24" s="180">
        <f t="shared" si="9"/>
        <v>4.3991239730102665</v>
      </c>
      <c r="AH24" s="180">
        <f t="shared" si="10"/>
        <v>4.4940690947299125</v>
      </c>
      <c r="AI24" s="180">
        <f t="shared" si="11"/>
        <v>4.4940690947299125</v>
      </c>
      <c r="AJ24" s="180">
        <f t="shared" si="12"/>
        <v>4.4940690947299125</v>
      </c>
      <c r="AK24" s="180">
        <f t="shared" si="13"/>
        <v>4.4940690947299125</v>
      </c>
      <c r="AL24" s="180">
        <f t="shared" si="14"/>
        <v>4.4940690947299125</v>
      </c>
      <c r="AM24" s="180">
        <f t="shared" si="15"/>
        <v>4.4940690947299125</v>
      </c>
      <c r="AN24" s="108"/>
      <c r="AO24" s="108"/>
      <c r="AP24" s="108"/>
      <c r="AQ24" s="203"/>
      <c r="AR24" s="502">
        <v>84</v>
      </c>
      <c r="AS24" s="108"/>
      <c r="AT24" s="108"/>
      <c r="AU24" s="108"/>
      <c r="AV24" s="108"/>
      <c r="AW24" s="108"/>
      <c r="AX24" s="108"/>
      <c r="AY24" s="108"/>
      <c r="AZ24" s="75">
        <f t="shared" si="16"/>
        <v>84</v>
      </c>
      <c r="BA24" s="77">
        <f t="shared" si="17"/>
        <v>7</v>
      </c>
      <c r="BB24" s="47"/>
      <c r="BC24" s="78">
        <f t="shared" si="2"/>
        <v>0</v>
      </c>
      <c r="BD24" s="78">
        <f t="shared" si="3"/>
        <v>0</v>
      </c>
      <c r="BE24" s="78">
        <f t="shared" si="3"/>
        <v>0</v>
      </c>
      <c r="BF24" s="78">
        <f t="shared" si="3"/>
        <v>0</v>
      </c>
      <c r="BG24" s="78">
        <f t="shared" si="3"/>
        <v>369.52641373286241</v>
      </c>
      <c r="BH24" s="78">
        <f t="shared" si="3"/>
        <v>0</v>
      </c>
      <c r="BI24" s="78">
        <f t="shared" si="3"/>
        <v>0</v>
      </c>
      <c r="BJ24" s="78">
        <f t="shared" si="3"/>
        <v>0</v>
      </c>
      <c r="BK24" s="78">
        <f t="shared" si="3"/>
        <v>0</v>
      </c>
      <c r="BL24" s="78">
        <f t="shared" si="3"/>
        <v>0</v>
      </c>
      <c r="BM24" s="78">
        <f t="shared" si="3"/>
        <v>0</v>
      </c>
      <c r="BN24" s="78">
        <f t="shared" si="3"/>
        <v>0</v>
      </c>
      <c r="BO24" s="78">
        <f t="shared" si="18"/>
        <v>369.52641373286241</v>
      </c>
      <c r="BP24" s="78">
        <f t="shared" si="19"/>
        <v>30.793867811071866</v>
      </c>
      <c r="BR24" s="714"/>
      <c r="BS24" s="714" t="s">
        <v>211</v>
      </c>
      <c r="BT24" s="714" t="s">
        <v>211</v>
      </c>
      <c r="BU24" s="714" t="s">
        <v>211</v>
      </c>
      <c r="BV24" s="714" t="s">
        <v>178</v>
      </c>
      <c r="BW24" s="714"/>
    </row>
    <row r="25" spans="1:75" customFormat="1">
      <c r="A25" s="79" t="s">
        <v>7127</v>
      </c>
      <c r="B25" s="74"/>
      <c r="C25" s="79" t="s">
        <v>11066</v>
      </c>
      <c r="D25" s="75" t="str">
        <f>INDEX('PRICE LIST'!$D:$D,MATCH(PROJECT!C25,'PRICE LIST'!$E:$E,0))</f>
        <v>FLASHER</v>
      </c>
      <c r="E25" s="16" t="str">
        <f>IFERROR(VLOOKUP(C25,'PRICE LIST'!E:M,2,0),0)</f>
        <v>FLASHER 12V DC</v>
      </c>
      <c r="F25" s="187" t="s">
        <v>16805</v>
      </c>
      <c r="G25" s="79" t="s">
        <v>109</v>
      </c>
      <c r="H25" s="16"/>
      <c r="I25" s="16"/>
      <c r="J25" s="79" t="s">
        <v>35</v>
      </c>
      <c r="K25" s="79" t="s">
        <v>186</v>
      </c>
      <c r="L25" s="75" t="str">
        <f t="shared" si="0"/>
        <v>MAZDA6, CX-3</v>
      </c>
      <c r="M25" s="75" t="str">
        <f t="shared" si="1"/>
        <v>Mazda - Mazda-Japan, Mazda - AAT: Auto Alliance Thailand (Mazda)</v>
      </c>
      <c r="N25" s="75" t="str">
        <f>IFERROR(VLOOKUP(C25,'PRICE LIST'!E:M,3,0),0)</f>
        <v>PCS</v>
      </c>
      <c r="O25" s="75" t="str">
        <f>IFERROR(VLOOKUP(C25,'PRICE LIST'!E:M,5,0),0)</f>
        <v>IDR</v>
      </c>
      <c r="P25" s="75">
        <f>IFERROR(VLOOKUP(C25,'PRICE LIST'!E:Z,8,0),0)</f>
        <v>30750</v>
      </c>
      <c r="Q25" s="75">
        <f>IFERROR(VLOOKUP(C25,'PRICE LIST'!E:Z,9,0),0)</f>
        <v>30750</v>
      </c>
      <c r="R25" s="75">
        <f>IFERROR(VLOOKUP(C25,'PRICE LIST'!E:Z,10,0),0)</f>
        <v>30750</v>
      </c>
      <c r="S25" s="75">
        <f>IFERROR(VLOOKUP(C25,'PRICE LIST'!E:Z,11,0),0)</f>
        <v>30750</v>
      </c>
      <c r="T25" s="75">
        <f>IFERROR(VLOOKUP(C25,'PRICE LIST'!E:Z,12,0),0)</f>
        <v>30750</v>
      </c>
      <c r="U25" s="75">
        <f>IFERROR(VLOOKUP(C25,'PRICE LIST'!E:Z,13,0),0)</f>
        <v>30750</v>
      </c>
      <c r="V25" s="75">
        <f>IFERROR(VLOOKUP(C25,'PRICE LIST'!E:Z,14,0),0)</f>
        <v>31500</v>
      </c>
      <c r="W25" s="75">
        <f>IFERROR(VLOOKUP(C25,'PRICE LIST'!E:Z,15,0),0)</f>
        <v>31500</v>
      </c>
      <c r="X25" s="75">
        <f>IFERROR(VLOOKUP(C25,'PRICE LIST'!E:Z,16,0),0)</f>
        <v>31500</v>
      </c>
      <c r="Y25" s="75">
        <f>IFERROR(VLOOKUP(C25,'PRICE LIST'!E:Z,17,0),0)</f>
        <v>31500</v>
      </c>
      <c r="Z25" s="75">
        <f>IFERROR(VLOOKUP(C25,'PRICE LIST'!E:Z,18,0),0)</f>
        <v>31500</v>
      </c>
      <c r="AA25" s="75">
        <f>IFERROR(VLOOKUP(C25,'PRICE LIST'!E:Z,19,0),0)</f>
        <v>31500</v>
      </c>
      <c r="AB25" s="180">
        <f>IFERROR(P25/VLOOKUP(O25,$N$4:$O$9,2,FALSE),0)</f>
        <v>1.9463749952527438</v>
      </c>
      <c r="AC25" s="180">
        <f>IFERROR(Q25/VLOOKUP(O25,$N$4:$O$9,2,FALSE),0)</f>
        <v>1.9463749952527438</v>
      </c>
      <c r="AD25" s="180">
        <f>IFERROR(R25/VLOOKUP(O25,$N$4:$O$9,2,FALSE),0)</f>
        <v>1.9463749952527438</v>
      </c>
      <c r="AE25" s="180">
        <f>IFERROR(S25/VLOOKUP(O25,$N$4:$O$9,2,FALSE),0)</f>
        <v>1.9463749952527438</v>
      </c>
      <c r="AF25" s="180">
        <f>IFERROR(T25/VLOOKUP(O25,$N$4:$O$9,2,FALSE),0)</f>
        <v>1.9463749952527438</v>
      </c>
      <c r="AG25" s="180">
        <f>IFERROR(U25/VLOOKUP(O25,$N$4:$O$9,2,FALSE),0)</f>
        <v>1.9463749952527438</v>
      </c>
      <c r="AH25" s="180">
        <f>IFERROR(V25/VLOOKUP(O25,$N$4:$O$9,2,FALSE),0)</f>
        <v>1.9938475561125668</v>
      </c>
      <c r="AI25" s="180">
        <f>IFERROR(W25/VLOOKUP(O25,$N$4:$O$9,2,FALSE),0)</f>
        <v>1.9938475561125668</v>
      </c>
      <c r="AJ25" s="180">
        <f>IFERROR(X25/VLOOKUP(O25,$N$4:$O$9,2,FALSE),0)</f>
        <v>1.9938475561125668</v>
      </c>
      <c r="AK25" s="180">
        <f>IFERROR(Y25/VLOOKUP(O25,$N$4:$O$9,2,FALSE),0)</f>
        <v>1.9938475561125668</v>
      </c>
      <c r="AL25" s="180">
        <f>IFERROR(Z25/VLOOKUP(O25,$N$4:$O$9,2,FALSE),0)</f>
        <v>1.9938475561125668</v>
      </c>
      <c r="AM25" s="180">
        <f>IFERROR(AA25/VLOOKUP(O25,$N$4:$O$9,2,FALSE),0)</f>
        <v>1.9938475561125668</v>
      </c>
      <c r="AN25" s="203"/>
      <c r="AO25" s="203"/>
      <c r="AP25" s="203"/>
      <c r="AQ25" s="203"/>
      <c r="AR25" s="502">
        <v>7</v>
      </c>
      <c r="AS25" s="203"/>
      <c r="AT25" s="203"/>
      <c r="AU25" s="203"/>
      <c r="AV25" s="203"/>
      <c r="AW25" s="203"/>
      <c r="AX25" s="203"/>
      <c r="AY25" s="203"/>
      <c r="AZ25" s="75">
        <f>SUM(AN25:AY25)</f>
        <v>7</v>
      </c>
      <c r="BA25" s="77">
        <f>AZ25/12</f>
        <v>0.58333333333333337</v>
      </c>
      <c r="BB25" s="47"/>
      <c r="BC25" s="78">
        <f t="shared" ref="BC25:BN25" si="26">AB25*AN25</f>
        <v>0</v>
      </c>
      <c r="BD25" s="78">
        <f t="shared" si="26"/>
        <v>0</v>
      </c>
      <c r="BE25" s="78">
        <f t="shared" si="26"/>
        <v>0</v>
      </c>
      <c r="BF25" s="78">
        <f t="shared" si="26"/>
        <v>0</v>
      </c>
      <c r="BG25" s="78">
        <f t="shared" si="26"/>
        <v>13.624624966769208</v>
      </c>
      <c r="BH25" s="78">
        <f t="shared" si="26"/>
        <v>0</v>
      </c>
      <c r="BI25" s="78">
        <f t="shared" si="26"/>
        <v>0</v>
      </c>
      <c r="BJ25" s="78">
        <f t="shared" si="26"/>
        <v>0</v>
      </c>
      <c r="BK25" s="78">
        <f t="shared" si="26"/>
        <v>0</v>
      </c>
      <c r="BL25" s="78">
        <f t="shared" si="26"/>
        <v>0</v>
      </c>
      <c r="BM25" s="78">
        <f t="shared" si="26"/>
        <v>0</v>
      </c>
      <c r="BN25" s="78">
        <f t="shared" si="26"/>
        <v>0</v>
      </c>
      <c r="BO25" s="78">
        <f t="shared" si="18"/>
        <v>13.624624966769208</v>
      </c>
      <c r="BP25" s="78">
        <f t="shared" si="19"/>
        <v>1.135385413897434</v>
      </c>
      <c r="BR25" s="714"/>
      <c r="BS25" s="714" t="s">
        <v>213</v>
      </c>
      <c r="BT25" s="714" t="s">
        <v>213</v>
      </c>
      <c r="BU25" s="714" t="s">
        <v>213</v>
      </c>
      <c r="BV25" s="714" t="s">
        <v>178</v>
      </c>
      <c r="BW25" s="714"/>
    </row>
    <row r="26" spans="1:75" customFormat="1">
      <c r="A26" s="79" t="s">
        <v>7127</v>
      </c>
      <c r="B26" s="74"/>
      <c r="C26" s="79" t="s">
        <v>11072</v>
      </c>
      <c r="D26" s="75" t="str">
        <f>INDEX('PRICE LIST'!$D:$D,MATCH(PROJECT!C26,'PRICE LIST'!$E:$E,0))</f>
        <v>SKUN</v>
      </c>
      <c r="E26" s="16" t="str">
        <f>IFERROR(VLOOKUP(C26,'PRICE LIST'!E:M,2,0),0)</f>
        <v>SKUN ( U )</v>
      </c>
      <c r="F26" s="187" t="s">
        <v>16805</v>
      </c>
      <c r="G26" s="79" t="s">
        <v>109</v>
      </c>
      <c r="H26" s="16"/>
      <c r="I26" s="16"/>
      <c r="J26" s="79" t="s">
        <v>35</v>
      </c>
      <c r="K26" s="79" t="s">
        <v>186</v>
      </c>
      <c r="L26" s="75" t="str">
        <f t="shared" si="0"/>
        <v>MAZDA6, CX-3</v>
      </c>
      <c r="M26" s="75" t="str">
        <f t="shared" si="1"/>
        <v>Mazda - Mazda-Japan, Mazda - AAT: Auto Alliance Thailand (Mazda)</v>
      </c>
      <c r="N26" s="75" t="str">
        <f>IFERROR(VLOOKUP(C26,'PRICE LIST'!E:M,3,0),0)</f>
        <v>PACK</v>
      </c>
      <c r="O26" s="75" t="str">
        <f>IFERROR(VLOOKUP(C26,'PRICE LIST'!E:M,5,0),0)</f>
        <v>IDR</v>
      </c>
      <c r="P26" s="75">
        <f>IFERROR(VLOOKUP(C26,'PRICE LIST'!E:Z,8,0),0)</f>
        <v>35750</v>
      </c>
      <c r="Q26" s="75">
        <f>IFERROR(VLOOKUP(C26,'PRICE LIST'!E:Z,9,0),0)</f>
        <v>35750</v>
      </c>
      <c r="R26" s="75">
        <f>IFERROR(VLOOKUP(C26,'PRICE LIST'!E:Z,10,0),0)</f>
        <v>35750</v>
      </c>
      <c r="S26" s="75">
        <f>IFERROR(VLOOKUP(C26,'PRICE LIST'!E:Z,11,0),0)</f>
        <v>35750</v>
      </c>
      <c r="T26" s="75">
        <f>IFERROR(VLOOKUP(C26,'PRICE LIST'!E:Z,12,0),0)</f>
        <v>35750</v>
      </c>
      <c r="U26" s="75">
        <f>IFERROR(VLOOKUP(C26,'PRICE LIST'!E:Z,13,0),0)</f>
        <v>35750</v>
      </c>
      <c r="V26" s="75">
        <f>IFERROR(VLOOKUP(C26,'PRICE LIST'!E:Z,14,0),0)</f>
        <v>36500</v>
      </c>
      <c r="W26" s="75">
        <f>IFERROR(VLOOKUP(C26,'PRICE LIST'!E:Z,15,0),0)</f>
        <v>36500</v>
      </c>
      <c r="X26" s="75">
        <f>IFERROR(VLOOKUP(C26,'PRICE LIST'!E:Z,16,0),0)</f>
        <v>36500</v>
      </c>
      <c r="Y26" s="75">
        <f>IFERROR(VLOOKUP(C26,'PRICE LIST'!E:Z,17,0),0)</f>
        <v>36500</v>
      </c>
      <c r="Z26" s="75">
        <f>IFERROR(VLOOKUP(C26,'PRICE LIST'!E:Z,18,0),0)</f>
        <v>36500</v>
      </c>
      <c r="AA26" s="75">
        <f>IFERROR(VLOOKUP(C26,'PRICE LIST'!E:Z,19,0),0)</f>
        <v>36500</v>
      </c>
      <c r="AB26" s="180">
        <f t="shared" si="4"/>
        <v>2.2628587343182307</v>
      </c>
      <c r="AC26" s="180">
        <f t="shared" si="5"/>
        <v>2.2628587343182307</v>
      </c>
      <c r="AD26" s="180">
        <f t="shared" si="6"/>
        <v>2.2628587343182307</v>
      </c>
      <c r="AE26" s="180">
        <f t="shared" si="7"/>
        <v>2.2628587343182307</v>
      </c>
      <c r="AF26" s="180">
        <f t="shared" si="8"/>
        <v>2.2628587343182307</v>
      </c>
      <c r="AG26" s="180">
        <f t="shared" si="9"/>
        <v>2.2628587343182307</v>
      </c>
      <c r="AH26" s="180">
        <f t="shared" si="10"/>
        <v>2.3103312951780537</v>
      </c>
      <c r="AI26" s="180">
        <f t="shared" si="11"/>
        <v>2.3103312951780537</v>
      </c>
      <c r="AJ26" s="180">
        <f t="shared" si="12"/>
        <v>2.3103312951780537</v>
      </c>
      <c r="AK26" s="180">
        <f t="shared" si="13"/>
        <v>2.3103312951780537</v>
      </c>
      <c r="AL26" s="180">
        <f t="shared" si="14"/>
        <v>2.3103312951780537</v>
      </c>
      <c r="AM26" s="180">
        <f t="shared" si="15"/>
        <v>2.3103312951780537</v>
      </c>
      <c r="AN26" s="108"/>
      <c r="AO26" s="108"/>
      <c r="AP26" s="108"/>
      <c r="AQ26" s="203"/>
      <c r="AR26" s="502">
        <v>6</v>
      </c>
      <c r="AS26" s="108"/>
      <c r="AT26" s="108"/>
      <c r="AU26" s="108"/>
      <c r="AV26" s="108"/>
      <c r="AW26" s="108"/>
      <c r="AX26" s="108"/>
      <c r="AY26" s="108"/>
      <c r="AZ26" s="75">
        <f t="shared" si="16"/>
        <v>6</v>
      </c>
      <c r="BA26" s="77">
        <f t="shared" si="17"/>
        <v>0.5</v>
      </c>
      <c r="BB26" s="47"/>
      <c r="BC26" s="78">
        <f t="shared" si="2"/>
        <v>0</v>
      </c>
      <c r="BD26" s="78">
        <f t="shared" si="3"/>
        <v>0</v>
      </c>
      <c r="BE26" s="78">
        <f t="shared" si="3"/>
        <v>0</v>
      </c>
      <c r="BF26" s="78">
        <f t="shared" si="3"/>
        <v>0</v>
      </c>
      <c r="BG26" s="78">
        <f t="shared" si="3"/>
        <v>13.577152405909384</v>
      </c>
      <c r="BH26" s="78">
        <f t="shared" si="3"/>
        <v>0</v>
      </c>
      <c r="BI26" s="78">
        <f t="shared" si="3"/>
        <v>0</v>
      </c>
      <c r="BJ26" s="78">
        <f t="shared" si="3"/>
        <v>0</v>
      </c>
      <c r="BK26" s="78">
        <f t="shared" si="3"/>
        <v>0</v>
      </c>
      <c r="BL26" s="78">
        <f t="shared" si="3"/>
        <v>0</v>
      </c>
      <c r="BM26" s="78">
        <f t="shared" si="3"/>
        <v>0</v>
      </c>
      <c r="BN26" s="78">
        <f t="shared" si="3"/>
        <v>0</v>
      </c>
      <c r="BO26" s="78">
        <f t="shared" si="18"/>
        <v>13.577152405909384</v>
      </c>
      <c r="BP26" s="78">
        <f t="shared" si="19"/>
        <v>1.1314293671591154</v>
      </c>
      <c r="BR26" s="714"/>
      <c r="BS26" s="714" t="s">
        <v>163</v>
      </c>
      <c r="BT26" s="714" t="s">
        <v>163</v>
      </c>
      <c r="BU26" s="714" t="s">
        <v>163</v>
      </c>
      <c r="BV26" s="714" t="s">
        <v>178</v>
      </c>
      <c r="BW26" s="714"/>
    </row>
    <row r="27" spans="1:75" customFormat="1">
      <c r="A27" s="79" t="s">
        <v>7127</v>
      </c>
      <c r="B27" s="74"/>
      <c r="C27" s="79" t="s">
        <v>11401</v>
      </c>
      <c r="D27" s="75" t="str">
        <f>INDEX('PRICE LIST'!$D:$D,MATCH(PROJECT!C27,'PRICE LIST'!$E:$E,0))</f>
        <v>SAKLAR</v>
      </c>
      <c r="E27" s="16" t="str">
        <f>IFERROR(VLOOKUP(C27,'PRICE LIST'!E:M,2,0),0)</f>
        <v>SAKLAR ISI 3 + BOX</v>
      </c>
      <c r="F27" s="187" t="s">
        <v>16805</v>
      </c>
      <c r="G27" s="79" t="s">
        <v>109</v>
      </c>
      <c r="H27" s="16"/>
      <c r="I27" s="16"/>
      <c r="J27" s="79" t="s">
        <v>35</v>
      </c>
      <c r="K27" s="79" t="s">
        <v>186</v>
      </c>
      <c r="L27" s="75" t="str">
        <f t="shared" si="0"/>
        <v>MAZDA6, CX-3</v>
      </c>
      <c r="M27" s="75" t="str">
        <f t="shared" si="1"/>
        <v>Mazda - Mazda-Japan, Mazda - AAT: Auto Alliance Thailand (Mazda)</v>
      </c>
      <c r="N27" s="75" t="str">
        <f>IFERROR(VLOOKUP(C27,'PRICE LIST'!E:M,3,0),0)</f>
        <v>PCS</v>
      </c>
      <c r="O27" s="75" t="str">
        <f>IFERROR(VLOOKUP(C27,'PRICE LIST'!E:M,5,0),0)</f>
        <v>IDR</v>
      </c>
      <c r="P27" s="75">
        <f>IFERROR(VLOOKUP(C27,'PRICE LIST'!E:Z,8,0),0)</f>
        <v>49900</v>
      </c>
      <c r="Q27" s="75">
        <f>IFERROR(VLOOKUP(C27,'PRICE LIST'!E:Z,9,0),0)</f>
        <v>49900</v>
      </c>
      <c r="R27" s="75">
        <f>IFERROR(VLOOKUP(C27,'PRICE LIST'!E:Z,10,0),0)</f>
        <v>49900</v>
      </c>
      <c r="S27" s="75">
        <f>IFERROR(VLOOKUP(C27,'PRICE LIST'!E:Z,11,0),0)</f>
        <v>49900</v>
      </c>
      <c r="T27" s="75">
        <f>IFERROR(VLOOKUP(C27,'PRICE LIST'!E:Z,12,0),0)</f>
        <v>49900</v>
      </c>
      <c r="U27" s="75">
        <f>IFERROR(VLOOKUP(C27,'PRICE LIST'!E:Z,13,0),0)</f>
        <v>49900</v>
      </c>
      <c r="V27" s="75">
        <f>IFERROR(VLOOKUP(C27,'PRICE LIST'!E:Z,14,0),0)</f>
        <v>49900</v>
      </c>
      <c r="W27" s="75">
        <f>IFERROR(VLOOKUP(C27,'PRICE LIST'!E:Z,15,0),0)</f>
        <v>49900</v>
      </c>
      <c r="X27" s="75">
        <f>IFERROR(VLOOKUP(C27,'PRICE LIST'!E:Z,16,0),0)</f>
        <v>49900</v>
      </c>
      <c r="Y27" s="75">
        <f>IFERROR(VLOOKUP(C27,'PRICE LIST'!E:Z,17,0),0)</f>
        <v>49900</v>
      </c>
      <c r="Z27" s="75">
        <f>IFERROR(VLOOKUP(C27,'PRICE LIST'!E:Z,18,0),0)</f>
        <v>49900</v>
      </c>
      <c r="AA27" s="75">
        <f>IFERROR(VLOOKUP(C27,'PRICE LIST'!E:Z,19,0),0)</f>
        <v>49900</v>
      </c>
      <c r="AB27" s="180">
        <f t="shared" si="4"/>
        <v>3.1585077158735584</v>
      </c>
      <c r="AC27" s="180">
        <f t="shared" si="5"/>
        <v>3.1585077158735584</v>
      </c>
      <c r="AD27" s="180">
        <f t="shared" si="6"/>
        <v>3.1585077158735584</v>
      </c>
      <c r="AE27" s="180">
        <f t="shared" si="7"/>
        <v>3.1585077158735584</v>
      </c>
      <c r="AF27" s="180">
        <f t="shared" si="8"/>
        <v>3.1585077158735584</v>
      </c>
      <c r="AG27" s="180">
        <f t="shared" si="9"/>
        <v>3.1585077158735584</v>
      </c>
      <c r="AH27" s="180">
        <f t="shared" si="10"/>
        <v>3.1585077158735584</v>
      </c>
      <c r="AI27" s="180">
        <f t="shared" si="11"/>
        <v>3.1585077158735584</v>
      </c>
      <c r="AJ27" s="180">
        <f t="shared" si="12"/>
        <v>3.1585077158735584</v>
      </c>
      <c r="AK27" s="180">
        <f t="shared" si="13"/>
        <v>3.1585077158735584</v>
      </c>
      <c r="AL27" s="180">
        <f t="shared" si="14"/>
        <v>3.1585077158735584</v>
      </c>
      <c r="AM27" s="180">
        <f t="shared" si="15"/>
        <v>3.1585077158735584</v>
      </c>
      <c r="AN27" s="108"/>
      <c r="AO27" s="108"/>
      <c r="AP27" s="108"/>
      <c r="AQ27" s="203"/>
      <c r="AR27" s="502">
        <v>7</v>
      </c>
      <c r="AS27" s="108"/>
      <c r="AT27" s="108"/>
      <c r="AU27" s="108"/>
      <c r="AV27" s="108"/>
      <c r="AW27" s="108"/>
      <c r="AX27" s="108"/>
      <c r="AY27" s="108"/>
      <c r="AZ27" s="75">
        <f t="shared" si="16"/>
        <v>7</v>
      </c>
      <c r="BA27" s="77">
        <f t="shared" si="17"/>
        <v>0.58333333333333337</v>
      </c>
      <c r="BB27" s="47"/>
      <c r="BC27" s="78">
        <f t="shared" si="2"/>
        <v>0</v>
      </c>
      <c r="BD27" s="78">
        <f t="shared" si="3"/>
        <v>0</v>
      </c>
      <c r="BE27" s="78">
        <f t="shared" si="3"/>
        <v>0</v>
      </c>
      <c r="BF27" s="78">
        <f t="shared" si="3"/>
        <v>0</v>
      </c>
      <c r="BG27" s="78">
        <f t="shared" si="3"/>
        <v>22.109554011114909</v>
      </c>
      <c r="BH27" s="78">
        <f t="shared" si="3"/>
        <v>0</v>
      </c>
      <c r="BI27" s="78">
        <f t="shared" si="3"/>
        <v>0</v>
      </c>
      <c r="BJ27" s="78">
        <f t="shared" si="3"/>
        <v>0</v>
      </c>
      <c r="BK27" s="78">
        <f t="shared" si="3"/>
        <v>0</v>
      </c>
      <c r="BL27" s="78">
        <f t="shared" si="3"/>
        <v>0</v>
      </c>
      <c r="BM27" s="78">
        <f t="shared" si="3"/>
        <v>0</v>
      </c>
      <c r="BN27" s="78">
        <f t="shared" si="3"/>
        <v>0</v>
      </c>
      <c r="BO27" s="78">
        <f t="shared" si="18"/>
        <v>22.109554011114909</v>
      </c>
      <c r="BP27" s="78">
        <f t="shared" si="19"/>
        <v>1.8424628342595757</v>
      </c>
      <c r="BR27" s="714"/>
      <c r="BS27" s="714" t="s">
        <v>165</v>
      </c>
      <c r="BT27" s="714" t="s">
        <v>165</v>
      </c>
      <c r="BU27" s="714" t="s">
        <v>165</v>
      </c>
      <c r="BV27" s="714" t="s">
        <v>178</v>
      </c>
      <c r="BW27" s="714"/>
    </row>
    <row r="28" spans="1:75" s="714" customFormat="1">
      <c r="A28" s="79" t="s">
        <v>7127</v>
      </c>
      <c r="B28" s="74"/>
      <c r="C28" s="79" t="s">
        <v>11056</v>
      </c>
      <c r="D28" s="75" t="str">
        <f>INDEX('PRICE LIST'!$D:$D,MATCH(PROJECT!C28,'PRICE LIST'!$E:$E,0))</f>
        <v>FITTING</v>
      </c>
      <c r="E28" s="919" t="str">
        <f>IFERROR(VLOOKUP(C28,'PRICE LIST'!E:M,2,0),0)</f>
        <v>FITTING T, 8MM (KQ2T08-00A)</v>
      </c>
      <c r="F28" s="187" t="s">
        <v>16805</v>
      </c>
      <c r="G28" s="79" t="s">
        <v>109</v>
      </c>
      <c r="H28" s="919"/>
      <c r="I28" s="919"/>
      <c r="J28" s="79" t="s">
        <v>35</v>
      </c>
      <c r="K28" s="79" t="s">
        <v>186</v>
      </c>
      <c r="L28" s="75" t="str">
        <f t="shared" ref="L28" si="27">IFERROR(VLOOKUP(K28,BS:BV,3,0),0)</f>
        <v>MAZDA6, CX-3</v>
      </c>
      <c r="M28" s="75" t="str">
        <f t="shared" ref="M28" si="28">IFERROR(VLOOKUP(K28,BS:BV,4,0),0)</f>
        <v>Mazda - Mazda-Japan, Mazda - AAT: Auto Alliance Thailand (Mazda)</v>
      </c>
      <c r="N28" s="75" t="str">
        <f>IFERROR(VLOOKUP(C28,'PRICE LIST'!E:M,3,0),0)</f>
        <v>PCS</v>
      </c>
      <c r="O28" s="75" t="str">
        <f>IFERROR(VLOOKUP(C28,'PRICE LIST'!E:M,5,0),0)</f>
        <v>IDR</v>
      </c>
      <c r="P28" s="75">
        <f>IFERROR(VLOOKUP(C28,'PRICE LIST'!E:Z,8,0),0)</f>
        <v>45500</v>
      </c>
      <c r="Q28" s="75">
        <f>IFERROR(VLOOKUP(C28,'PRICE LIST'!E:Z,9,0),0)</f>
        <v>45500</v>
      </c>
      <c r="R28" s="75">
        <f>IFERROR(VLOOKUP(C28,'PRICE LIST'!E:Z,10,0),0)</f>
        <v>45500</v>
      </c>
      <c r="S28" s="75">
        <f>IFERROR(VLOOKUP(C28,'PRICE LIST'!E:Z,11,0),0)</f>
        <v>45500</v>
      </c>
      <c r="T28" s="75">
        <f>IFERROR(VLOOKUP(C28,'PRICE LIST'!E:Z,12,0),0)</f>
        <v>45500</v>
      </c>
      <c r="U28" s="75">
        <f>IFERROR(VLOOKUP(C28,'PRICE LIST'!E:Z,13,0),0)</f>
        <v>45500</v>
      </c>
      <c r="V28" s="75">
        <f>IFERROR(VLOOKUP(C28,'PRICE LIST'!E:Z,14,0),0)</f>
        <v>45500</v>
      </c>
      <c r="W28" s="75">
        <f>IFERROR(VLOOKUP(C28,'PRICE LIST'!E:Z,15,0),0)</f>
        <v>45500</v>
      </c>
      <c r="X28" s="75">
        <f>IFERROR(VLOOKUP(C28,'PRICE LIST'!E:Z,16,0),0)</f>
        <v>45500</v>
      </c>
      <c r="Y28" s="75">
        <f>IFERROR(VLOOKUP(C28,'PRICE LIST'!E:Z,17,0),0)</f>
        <v>45500</v>
      </c>
      <c r="Z28" s="75">
        <f>IFERROR(VLOOKUP(C28,'PRICE LIST'!E:Z,18,0),0)</f>
        <v>45500</v>
      </c>
      <c r="AA28" s="75">
        <f>IFERROR(VLOOKUP(C28,'PRICE LIST'!E:Z,19,0),0)</f>
        <v>45500</v>
      </c>
      <c r="AB28" s="180">
        <f t="shared" ref="AB28" si="29">IFERROR(P28/VLOOKUP(O28,$N$4:$O$9,2,FALSE),0)</f>
        <v>2.88000202549593</v>
      </c>
      <c r="AC28" s="180">
        <f t="shared" ref="AC28" si="30">IFERROR(Q28/VLOOKUP(O28,$N$4:$O$9,2,FALSE),0)</f>
        <v>2.88000202549593</v>
      </c>
      <c r="AD28" s="180">
        <f t="shared" ref="AD28" si="31">IFERROR(R28/VLOOKUP(O28,$N$4:$O$9,2,FALSE),0)</f>
        <v>2.88000202549593</v>
      </c>
      <c r="AE28" s="180">
        <f t="shared" ref="AE28" si="32">IFERROR(S28/VLOOKUP(O28,$N$4:$O$9,2,FALSE),0)</f>
        <v>2.88000202549593</v>
      </c>
      <c r="AF28" s="180">
        <f t="shared" ref="AF28" si="33">IFERROR(T28/VLOOKUP(O28,$N$4:$O$9,2,FALSE),0)</f>
        <v>2.88000202549593</v>
      </c>
      <c r="AG28" s="180">
        <f t="shared" ref="AG28" si="34">IFERROR(U28/VLOOKUP(O28,$N$4:$O$9,2,FALSE),0)</f>
        <v>2.88000202549593</v>
      </c>
      <c r="AH28" s="180">
        <f t="shared" ref="AH28" si="35">IFERROR(V28/VLOOKUP(O28,$N$4:$O$9,2,FALSE),0)</f>
        <v>2.88000202549593</v>
      </c>
      <c r="AI28" s="180">
        <f t="shared" ref="AI28" si="36">IFERROR(W28/VLOOKUP(O28,$N$4:$O$9,2,FALSE),0)</f>
        <v>2.88000202549593</v>
      </c>
      <c r="AJ28" s="180">
        <f t="shared" ref="AJ28" si="37">IFERROR(X28/VLOOKUP(O28,$N$4:$O$9,2,FALSE),0)</f>
        <v>2.88000202549593</v>
      </c>
      <c r="AK28" s="180">
        <f t="shared" ref="AK28" si="38">IFERROR(Y28/VLOOKUP(O28,$N$4:$O$9,2,FALSE),0)</f>
        <v>2.88000202549593</v>
      </c>
      <c r="AL28" s="180">
        <f t="shared" ref="AL28" si="39">IFERROR(Z28/VLOOKUP(O28,$N$4:$O$9,2,FALSE),0)</f>
        <v>2.88000202549593</v>
      </c>
      <c r="AM28" s="180">
        <f t="shared" ref="AM28" si="40">IFERROR(AA28/VLOOKUP(O28,$N$4:$O$9,2,FALSE),0)</f>
        <v>2.88000202549593</v>
      </c>
      <c r="AN28" s="502"/>
      <c r="AO28" s="502"/>
      <c r="AP28" s="502"/>
      <c r="AQ28" s="502"/>
      <c r="AR28" s="502">
        <v>7</v>
      </c>
      <c r="AS28" s="502"/>
      <c r="AT28" s="502"/>
      <c r="AU28" s="502"/>
      <c r="AV28" s="502"/>
      <c r="AW28" s="502"/>
      <c r="AX28" s="502"/>
      <c r="AY28" s="502"/>
      <c r="AZ28" s="75">
        <f t="shared" ref="AZ28" si="41">SUM(AN28:AY28)</f>
        <v>7</v>
      </c>
      <c r="BA28" s="77">
        <f t="shared" ref="BA28" si="42">AZ28/12</f>
        <v>0.58333333333333337</v>
      </c>
      <c r="BB28" s="47"/>
      <c r="BC28" s="78">
        <f t="shared" ref="BC28" si="43">AB28*AN28</f>
        <v>0</v>
      </c>
      <c r="BD28" s="78">
        <f t="shared" ref="BD28" si="44">AC28*AO28</f>
        <v>0</v>
      </c>
      <c r="BE28" s="78">
        <f t="shared" ref="BE28" si="45">AD28*AP28</f>
        <v>0</v>
      </c>
      <c r="BF28" s="78">
        <f t="shared" ref="BF28" si="46">AE28*AQ28</f>
        <v>0</v>
      </c>
      <c r="BG28" s="78">
        <f t="shared" ref="BG28" si="47">AF28*AR28</f>
        <v>20.16001417847151</v>
      </c>
      <c r="BH28" s="78">
        <f t="shared" ref="BH28" si="48">AG28*AS28</f>
        <v>0</v>
      </c>
      <c r="BI28" s="78">
        <f t="shared" ref="BI28" si="49">AH28*AT28</f>
        <v>0</v>
      </c>
      <c r="BJ28" s="78">
        <f t="shared" ref="BJ28" si="50">AI28*AU28</f>
        <v>0</v>
      </c>
      <c r="BK28" s="78">
        <f t="shared" ref="BK28" si="51">AJ28*AV28</f>
        <v>0</v>
      </c>
      <c r="BL28" s="78">
        <f t="shared" ref="BL28" si="52">AK28*AW28</f>
        <v>0</v>
      </c>
      <c r="BM28" s="78">
        <f t="shared" ref="BM28" si="53">AL28*AX28</f>
        <v>0</v>
      </c>
      <c r="BN28" s="78">
        <f t="shared" ref="BN28" si="54">AM28*AY28</f>
        <v>0</v>
      </c>
      <c r="BO28" s="78">
        <f t="shared" si="18"/>
        <v>20.16001417847151</v>
      </c>
      <c r="BP28" s="78">
        <f t="shared" si="19"/>
        <v>1.6800011815392926</v>
      </c>
      <c r="BS28" s="714" t="s">
        <v>165</v>
      </c>
      <c r="BT28" s="714" t="s">
        <v>165</v>
      </c>
      <c r="BU28" s="714" t="s">
        <v>165</v>
      </c>
      <c r="BV28" s="714" t="s">
        <v>178</v>
      </c>
    </row>
    <row r="29" spans="1:75" customFormat="1">
      <c r="A29" s="204"/>
      <c r="B29" s="204"/>
      <c r="C29" s="204"/>
      <c r="D29" s="321"/>
      <c r="E29" s="321"/>
      <c r="F29" s="321"/>
      <c r="G29" s="204"/>
      <c r="H29" s="321"/>
      <c r="I29" s="321"/>
      <c r="J29" s="204"/>
      <c r="K29" s="204"/>
      <c r="L29" s="322"/>
      <c r="M29" s="322"/>
      <c r="N29" s="322"/>
      <c r="O29" s="322"/>
      <c r="P29" s="506"/>
      <c r="Q29" s="506"/>
      <c r="R29" s="506"/>
      <c r="S29" s="506"/>
      <c r="T29" s="506"/>
      <c r="U29" s="506"/>
      <c r="V29" s="506"/>
      <c r="W29" s="506"/>
      <c r="X29" s="506"/>
      <c r="Y29" s="506"/>
      <c r="Z29" s="506"/>
      <c r="AA29" s="506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204"/>
      <c r="AO29" s="204"/>
      <c r="AP29" s="204"/>
      <c r="AQ29" s="204"/>
      <c r="AR29" s="204"/>
      <c r="AS29" s="204"/>
      <c r="AT29" s="204"/>
      <c r="AU29" s="204"/>
      <c r="AV29" s="204"/>
      <c r="AW29" s="204"/>
      <c r="AX29" s="204"/>
      <c r="AY29" s="204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  <c r="BM29" s="322"/>
      <c r="BN29" s="322"/>
      <c r="BO29" s="1585">
        <f>SUM(BO12:BO28)</f>
        <v>2138.9934867646507</v>
      </c>
      <c r="BP29" s="322">
        <f t="shared" si="19"/>
        <v>178.24945723038755</v>
      </c>
      <c r="BR29" s="714"/>
      <c r="BS29" s="714" t="s">
        <v>192</v>
      </c>
      <c r="BT29" s="714" t="s">
        <v>1441</v>
      </c>
      <c r="BU29" s="714" t="s">
        <v>158</v>
      </c>
      <c r="BV29" s="714" t="s">
        <v>172</v>
      </c>
      <c r="BW29" s="714"/>
    </row>
    <row r="30" spans="1:75" customFormat="1">
      <c r="A30" s="204"/>
      <c r="B30" s="204"/>
      <c r="C30" s="204"/>
      <c r="D30" s="321"/>
      <c r="E30" s="321"/>
      <c r="F30" s="321"/>
      <c r="G30" s="204"/>
      <c r="H30" s="321"/>
      <c r="I30" s="321"/>
      <c r="J30" s="204"/>
      <c r="K30" s="204"/>
      <c r="L30" s="322"/>
      <c r="M30" s="322"/>
      <c r="N30" s="322"/>
      <c r="O30" s="322"/>
      <c r="P30" s="506"/>
      <c r="Q30" s="506"/>
      <c r="R30" s="506"/>
      <c r="S30" s="506"/>
      <c r="T30" s="506"/>
      <c r="U30" s="506"/>
      <c r="V30" s="506"/>
      <c r="W30" s="506"/>
      <c r="X30" s="506"/>
      <c r="Y30" s="506"/>
      <c r="Z30" s="506"/>
      <c r="AA30" s="506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204"/>
      <c r="AO30" s="204"/>
      <c r="AP30" s="204"/>
      <c r="AQ30" s="204"/>
      <c r="AR30" s="204"/>
      <c r="AS30" s="204"/>
      <c r="AT30" s="204"/>
      <c r="AU30" s="204"/>
      <c r="AV30" s="204"/>
      <c r="AW30" s="204"/>
      <c r="AX30" s="204"/>
      <c r="AY30" s="204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  <c r="BM30" s="322"/>
      <c r="BN30" s="322"/>
      <c r="BO30" s="322"/>
      <c r="BP30" s="322"/>
      <c r="BR30" s="714"/>
      <c r="BS30" s="714" t="s">
        <v>1464</v>
      </c>
      <c r="BT30" s="714" t="s">
        <v>1469</v>
      </c>
      <c r="BU30" s="714" t="s">
        <v>1475</v>
      </c>
      <c r="BV30" s="714" t="s">
        <v>175</v>
      </c>
      <c r="BW30" s="714"/>
    </row>
    <row r="31" spans="1:75" customFormat="1">
      <c r="A31" s="204"/>
      <c r="B31" s="204"/>
      <c r="C31" s="204"/>
      <c r="D31" s="321"/>
      <c r="E31" s="321"/>
      <c r="F31" s="321"/>
      <c r="G31" s="204"/>
      <c r="H31" s="321"/>
      <c r="I31" s="321"/>
      <c r="J31" s="204"/>
      <c r="K31" s="204"/>
      <c r="L31" s="322"/>
      <c r="M31" s="322"/>
      <c r="N31" s="322"/>
      <c r="O31" s="322"/>
      <c r="P31" s="506"/>
      <c r="Q31" s="506"/>
      <c r="R31" s="506"/>
      <c r="S31" s="506"/>
      <c r="T31" s="506"/>
      <c r="U31" s="506"/>
      <c r="V31" s="506"/>
      <c r="W31" s="506"/>
      <c r="X31" s="506"/>
      <c r="Y31" s="506"/>
      <c r="Z31" s="506"/>
      <c r="AA31" s="506"/>
      <c r="AB31" s="322"/>
      <c r="AC31" s="322"/>
      <c r="AD31" s="322"/>
      <c r="AE31" s="322"/>
      <c r="AF31" s="322"/>
      <c r="AG31" s="322"/>
      <c r="AH31" s="322"/>
      <c r="AI31" s="322"/>
      <c r="AJ31" s="322"/>
      <c r="AK31" s="322"/>
      <c r="AL31" s="322"/>
      <c r="AM31" s="322"/>
      <c r="AN31" s="204"/>
      <c r="AO31" s="204"/>
      <c r="AP31" s="204"/>
      <c r="AQ31" s="204"/>
      <c r="AR31" s="204"/>
      <c r="AS31" s="204"/>
      <c r="AT31" s="204"/>
      <c r="AU31" s="204"/>
      <c r="AV31" s="204"/>
      <c r="AW31" s="204"/>
      <c r="AX31" s="204"/>
      <c r="AY31" s="204"/>
      <c r="AZ31" s="322"/>
      <c r="BA31" s="322"/>
      <c r="BB31" s="322"/>
      <c r="BC31" s="322"/>
      <c r="BD31" s="322"/>
      <c r="BE31" s="322"/>
      <c r="BF31" s="322"/>
      <c r="BG31" s="322"/>
      <c r="BH31" s="322"/>
      <c r="BI31" s="322"/>
      <c r="BJ31" s="322"/>
      <c r="BK31" s="322"/>
      <c r="BL31" s="322"/>
      <c r="BM31" s="322"/>
      <c r="BN31" s="322"/>
      <c r="BO31" s="322"/>
      <c r="BP31" s="322"/>
      <c r="BR31" s="714"/>
      <c r="BS31" s="714" t="s">
        <v>1465</v>
      </c>
      <c r="BT31" s="714" t="s">
        <v>1470</v>
      </c>
      <c r="BU31" s="714" t="s">
        <v>1475</v>
      </c>
      <c r="BV31" s="714" t="s">
        <v>175</v>
      </c>
      <c r="BW31" s="714"/>
    </row>
    <row r="32" spans="1:75">
      <c r="P32" s="506"/>
      <c r="Q32" s="506"/>
      <c r="R32" s="506"/>
      <c r="S32" s="506"/>
      <c r="T32" s="506"/>
      <c r="U32" s="506"/>
      <c r="V32" s="506"/>
      <c r="W32" s="506"/>
      <c r="X32" s="506"/>
      <c r="Y32" s="506"/>
      <c r="Z32" s="506"/>
      <c r="AA32" s="506"/>
      <c r="BR32" s="714"/>
      <c r="BS32" s="714" t="s">
        <v>1466</v>
      </c>
      <c r="BT32" s="714" t="s">
        <v>1471</v>
      </c>
      <c r="BU32" s="714" t="s">
        <v>1475</v>
      </c>
      <c r="BV32" s="714" t="s">
        <v>175</v>
      </c>
      <c r="BW32" s="714"/>
    </row>
    <row r="33" spans="16:75">
      <c r="BR33" s="714"/>
      <c r="BS33" s="714" t="s">
        <v>1467</v>
      </c>
      <c r="BT33" s="714" t="s">
        <v>1472</v>
      </c>
      <c r="BU33" s="714" t="s">
        <v>1475</v>
      </c>
      <c r="BV33" s="714" t="s">
        <v>175</v>
      </c>
      <c r="BW33" s="714"/>
    </row>
    <row r="34" spans="16:75">
      <c r="BR34" s="714"/>
      <c r="BS34" s="714" t="s">
        <v>189</v>
      </c>
      <c r="BT34" s="714" t="s">
        <v>1438</v>
      </c>
      <c r="BU34" s="714" t="s">
        <v>145</v>
      </c>
      <c r="BV34" s="714" t="s">
        <v>174</v>
      </c>
      <c r="BW34" s="714"/>
    </row>
    <row r="35" spans="16:75">
      <c r="BR35" s="714"/>
      <c r="BS35" s="714" t="s">
        <v>145</v>
      </c>
      <c r="BT35" s="714" t="s">
        <v>145</v>
      </c>
      <c r="BU35" s="714" t="s">
        <v>145</v>
      </c>
      <c r="BV35" s="714" t="s">
        <v>174</v>
      </c>
      <c r="BW35" s="714"/>
    </row>
    <row r="36" spans="16:75">
      <c r="P36" s="506"/>
      <c r="Q36" s="506"/>
      <c r="R36" s="506"/>
      <c r="S36" s="506"/>
      <c r="T36" s="506"/>
      <c r="U36" s="506"/>
      <c r="V36" s="506"/>
      <c r="W36" s="506"/>
      <c r="X36" s="506"/>
      <c r="Y36" s="506"/>
      <c r="Z36" s="506"/>
      <c r="AA36" s="506"/>
      <c r="AP36" s="204" t="s">
        <v>7656</v>
      </c>
      <c r="BR36" s="714"/>
      <c r="BS36" s="714" t="s">
        <v>186</v>
      </c>
      <c r="BT36" s="714" t="s">
        <v>1432</v>
      </c>
      <c r="BU36" s="714" t="s">
        <v>159</v>
      </c>
      <c r="BV36" s="714" t="s">
        <v>174</v>
      </c>
      <c r="BW36" s="714"/>
    </row>
    <row r="37" spans="16:75">
      <c r="BR37" s="714"/>
      <c r="BS37" s="714" t="s">
        <v>161</v>
      </c>
      <c r="BT37" s="714" t="s">
        <v>161</v>
      </c>
      <c r="BU37" s="714" t="s">
        <v>161</v>
      </c>
      <c r="BV37" s="714" t="s">
        <v>177</v>
      </c>
      <c r="BW37" s="714"/>
    </row>
    <row r="38" spans="16:75">
      <c r="BR38" s="714"/>
      <c r="BS38" s="714" t="s">
        <v>205</v>
      </c>
      <c r="BT38" s="714" t="s">
        <v>1454</v>
      </c>
      <c r="BU38" s="714" t="s">
        <v>160</v>
      </c>
      <c r="BV38" s="714" t="s">
        <v>177</v>
      </c>
      <c r="BW38" s="714"/>
    </row>
    <row r="39" spans="16:75">
      <c r="BR39" s="714"/>
      <c r="BS39" s="714" t="s">
        <v>206</v>
      </c>
      <c r="BT39" s="714" t="s">
        <v>1455</v>
      </c>
      <c r="BU39" s="714" t="s">
        <v>160</v>
      </c>
      <c r="BV39" s="714" t="s">
        <v>177</v>
      </c>
      <c r="BW39" s="714"/>
    </row>
    <row r="40" spans="16:75">
      <c r="BR40" s="714"/>
      <c r="BS40" s="714" t="s">
        <v>207</v>
      </c>
      <c r="BT40" s="714" t="s">
        <v>1456</v>
      </c>
      <c r="BU40" s="714" t="s">
        <v>160</v>
      </c>
      <c r="BV40" s="714" t="s">
        <v>177</v>
      </c>
      <c r="BW40" s="714"/>
    </row>
    <row r="41" spans="16:75">
      <c r="P41" s="506"/>
      <c r="Q41" s="506"/>
      <c r="R41" s="506"/>
      <c r="S41" s="506"/>
      <c r="T41" s="506"/>
      <c r="U41" s="506"/>
      <c r="V41" s="506"/>
      <c r="W41" s="506"/>
      <c r="X41" s="506"/>
      <c r="Y41" s="506"/>
      <c r="Z41" s="506"/>
      <c r="AA41" s="506"/>
      <c r="BR41" s="714"/>
      <c r="BS41" s="714" t="s">
        <v>208</v>
      </c>
      <c r="BT41" s="714" t="s">
        <v>1457</v>
      </c>
      <c r="BU41" s="714" t="s">
        <v>160</v>
      </c>
      <c r="BV41" s="714" t="s">
        <v>177</v>
      </c>
      <c r="BW41" s="714"/>
    </row>
    <row r="42" spans="16:75">
      <c r="P42" s="506"/>
      <c r="Q42" s="506"/>
      <c r="R42" s="506"/>
      <c r="S42" s="506"/>
      <c r="T42" s="506"/>
      <c r="U42" s="506"/>
      <c r="V42" s="506"/>
      <c r="W42" s="506"/>
      <c r="X42" s="506"/>
      <c r="Y42" s="506"/>
      <c r="Z42" s="506"/>
      <c r="AA42" s="506"/>
      <c r="BR42" s="714"/>
      <c r="BS42" s="714" t="s">
        <v>209</v>
      </c>
      <c r="BT42" s="714" t="s">
        <v>1458</v>
      </c>
      <c r="BU42" s="714" t="s">
        <v>160</v>
      </c>
      <c r="BV42" s="714" t="s">
        <v>177</v>
      </c>
      <c r="BW42" s="714"/>
    </row>
    <row r="43" spans="16:75">
      <c r="P43" s="506"/>
      <c r="Q43" s="506"/>
      <c r="R43" s="506"/>
      <c r="S43" s="506"/>
      <c r="T43" s="506"/>
      <c r="U43" s="506"/>
      <c r="V43" s="506"/>
      <c r="W43" s="506"/>
      <c r="X43" s="506"/>
      <c r="Y43" s="506"/>
      <c r="Z43" s="506"/>
      <c r="AA43" s="506"/>
      <c r="BR43" s="714"/>
      <c r="BS43" s="714" t="s">
        <v>160</v>
      </c>
      <c r="BT43" s="714" t="s">
        <v>160</v>
      </c>
      <c r="BU43" s="714" t="s">
        <v>160</v>
      </c>
      <c r="BV43" s="714" t="s">
        <v>177</v>
      </c>
      <c r="BW43" s="714"/>
    </row>
    <row r="44" spans="16:75">
      <c r="P44" s="506"/>
      <c r="Q44" s="506"/>
      <c r="R44" s="506"/>
      <c r="S44" s="506"/>
      <c r="T44" s="506"/>
      <c r="U44" s="506"/>
      <c r="V44" s="506"/>
      <c r="W44" s="506"/>
      <c r="X44" s="506"/>
      <c r="Y44" s="506"/>
      <c r="Z44" s="506"/>
      <c r="AA44" s="506"/>
      <c r="BR44" s="714"/>
      <c r="BS44" s="714" t="s">
        <v>210</v>
      </c>
      <c r="BT44" s="714" t="s">
        <v>1459</v>
      </c>
      <c r="BU44" s="714" t="s">
        <v>161</v>
      </c>
      <c r="BV44" s="714" t="s">
        <v>177</v>
      </c>
      <c r="BW44" s="714"/>
    </row>
    <row r="45" spans="16:75">
      <c r="P45" s="506"/>
      <c r="Q45" s="506"/>
      <c r="R45" s="506"/>
      <c r="S45" s="506"/>
      <c r="T45" s="506"/>
      <c r="U45" s="506"/>
      <c r="V45" s="506"/>
      <c r="W45" s="506"/>
      <c r="X45" s="506"/>
      <c r="Y45" s="506"/>
      <c r="Z45" s="506"/>
      <c r="AA45" s="506"/>
      <c r="BR45" s="714"/>
      <c r="BS45" s="714" t="s">
        <v>187</v>
      </c>
      <c r="BT45" s="714" t="s">
        <v>1433</v>
      </c>
      <c r="BU45" s="714" t="s">
        <v>162</v>
      </c>
      <c r="BV45" s="714" t="s">
        <v>176</v>
      </c>
      <c r="BW45" s="714"/>
    </row>
    <row r="46" spans="16:75">
      <c r="P46" s="506"/>
      <c r="Q46" s="506"/>
      <c r="R46" s="506"/>
      <c r="S46" s="506"/>
      <c r="T46" s="506"/>
      <c r="U46" s="506"/>
      <c r="V46" s="506"/>
      <c r="W46" s="506"/>
      <c r="X46" s="506"/>
      <c r="Y46" s="506"/>
      <c r="Z46" s="506"/>
      <c r="AA46" s="506"/>
      <c r="BR46" s="714"/>
      <c r="BS46" s="714" t="s">
        <v>166</v>
      </c>
      <c r="BT46" s="714" t="s">
        <v>166</v>
      </c>
      <c r="BU46" s="714" t="s">
        <v>166</v>
      </c>
      <c r="BV46" s="714" t="s">
        <v>179</v>
      </c>
      <c r="BW46" s="714"/>
    </row>
    <row r="47" spans="16:75">
      <c r="P47" s="506"/>
      <c r="Q47" s="506"/>
      <c r="R47" s="506"/>
      <c r="S47" s="506"/>
      <c r="T47" s="506"/>
      <c r="U47" s="506"/>
      <c r="V47" s="506"/>
      <c r="W47" s="506"/>
      <c r="X47" s="506"/>
      <c r="Y47" s="506"/>
      <c r="Z47" s="506"/>
      <c r="AA47" s="506"/>
      <c r="BR47" s="714"/>
      <c r="BS47" s="714" t="s">
        <v>1429</v>
      </c>
      <c r="BT47" s="714" t="s">
        <v>1429</v>
      </c>
      <c r="BU47" s="714" t="s">
        <v>1429</v>
      </c>
      <c r="BV47" s="714" t="s">
        <v>179</v>
      </c>
      <c r="BW47" s="714"/>
    </row>
    <row r="48" spans="16:75">
      <c r="P48" s="506"/>
      <c r="Q48" s="506"/>
      <c r="R48" s="506"/>
      <c r="S48" s="506"/>
      <c r="T48" s="506"/>
      <c r="U48" s="506"/>
      <c r="V48" s="506"/>
      <c r="W48" s="506"/>
      <c r="X48" s="506"/>
      <c r="Y48" s="506"/>
      <c r="Z48" s="506"/>
      <c r="AA48" s="506"/>
      <c r="BR48" s="714"/>
      <c r="BS48" s="714" t="s">
        <v>1428</v>
      </c>
      <c r="BT48" s="714" t="s">
        <v>1428</v>
      </c>
      <c r="BU48" s="714" t="s">
        <v>1428</v>
      </c>
      <c r="BV48" s="714" t="s">
        <v>179</v>
      </c>
      <c r="BW48" s="714"/>
    </row>
    <row r="49" spans="16:75">
      <c r="P49" s="506"/>
      <c r="Q49" s="506"/>
      <c r="R49" s="506"/>
      <c r="S49" s="506"/>
      <c r="T49" s="506"/>
      <c r="U49" s="506"/>
      <c r="V49" s="506"/>
      <c r="W49" s="506"/>
      <c r="X49" s="506"/>
      <c r="Y49" s="506"/>
      <c r="Z49" s="506"/>
      <c r="AA49" s="506"/>
      <c r="BR49" s="714"/>
      <c r="BS49" s="714" t="s">
        <v>195</v>
      </c>
      <c r="BT49" s="714" t="s">
        <v>1444</v>
      </c>
      <c r="BU49" s="714" t="s">
        <v>1476</v>
      </c>
      <c r="BV49" s="714" t="s">
        <v>179</v>
      </c>
      <c r="BW49" s="714"/>
    </row>
    <row r="50" spans="16:75">
      <c r="BR50" s="714"/>
      <c r="BS50" s="714" t="s">
        <v>1468</v>
      </c>
      <c r="BT50" s="714" t="s">
        <v>1473</v>
      </c>
      <c r="BU50" s="714" t="s">
        <v>1476</v>
      </c>
      <c r="BV50" s="714" t="s">
        <v>179</v>
      </c>
      <c r="BW50" s="714"/>
    </row>
    <row r="52" spans="16:75">
      <c r="P52" s="506"/>
      <c r="Q52" s="506"/>
      <c r="R52" s="506"/>
      <c r="S52" s="506"/>
      <c r="T52" s="506"/>
      <c r="U52" s="506"/>
      <c r="V52" s="506"/>
      <c r="W52" s="506"/>
      <c r="X52" s="506"/>
      <c r="Y52" s="506"/>
      <c r="Z52" s="506"/>
      <c r="AA52" s="506"/>
    </row>
    <row r="55" spans="16:75">
      <c r="P55" s="506"/>
      <c r="Q55" s="506"/>
      <c r="R55" s="506"/>
      <c r="S55" s="506"/>
      <c r="T55" s="506"/>
      <c r="U55" s="506"/>
      <c r="V55" s="506"/>
      <c r="W55" s="506"/>
      <c r="X55" s="506"/>
      <c r="Y55" s="506"/>
      <c r="Z55" s="506"/>
      <c r="AA55" s="506"/>
    </row>
    <row r="56" spans="16:75">
      <c r="P56" s="506"/>
      <c r="Q56" s="506"/>
      <c r="R56" s="506"/>
      <c r="S56" s="506"/>
      <c r="T56" s="506"/>
      <c r="U56" s="506"/>
      <c r="V56" s="506"/>
      <c r="W56" s="506"/>
      <c r="X56" s="506"/>
      <c r="Y56" s="506"/>
      <c r="Z56" s="506"/>
      <c r="AA56" s="506"/>
    </row>
    <row r="79" spans="16:27">
      <c r="P79" s="506"/>
      <c r="Q79" s="506"/>
      <c r="R79" s="506"/>
      <c r="S79" s="506"/>
      <c r="T79" s="506"/>
      <c r="U79" s="506"/>
      <c r="V79" s="506"/>
      <c r="W79" s="506"/>
      <c r="X79" s="506"/>
      <c r="Y79" s="506"/>
      <c r="Z79" s="506"/>
      <c r="AA79" s="506"/>
    </row>
    <row r="100" ht="15" hidden="1" customHeight="1"/>
  </sheetData>
  <mergeCells count="22">
    <mergeCell ref="M10:M11"/>
    <mergeCell ref="H10:H11"/>
    <mergeCell ref="I10:I11"/>
    <mergeCell ref="J10:J11"/>
    <mergeCell ref="G10:G11"/>
    <mergeCell ref="K10:K11"/>
    <mergeCell ref="L10:L11"/>
    <mergeCell ref="BS10:BV10"/>
    <mergeCell ref="BO10:BO11"/>
    <mergeCell ref="BP10:BP11"/>
    <mergeCell ref="N10:N11"/>
    <mergeCell ref="O10:O11"/>
    <mergeCell ref="P10:AA10"/>
    <mergeCell ref="AB10:AM10"/>
    <mergeCell ref="AZ10:AZ11"/>
    <mergeCell ref="BA10:BA11"/>
    <mergeCell ref="F10:F11"/>
    <mergeCell ref="A10:A11"/>
    <mergeCell ref="B10:B11"/>
    <mergeCell ref="C10:C11"/>
    <mergeCell ref="D10:D11"/>
    <mergeCell ref="E10:E11"/>
  </mergeCells>
  <dataValidations count="3">
    <dataValidation type="list" allowBlank="1" showInputMessage="1" showErrorMessage="1" sqref="J12:J28">
      <formula1>BR$12:BR$19</formula1>
    </dataValidation>
    <dataValidation type="list" allowBlank="1" showInputMessage="1" showErrorMessage="1" sqref="G12:G28">
      <formula1>BW$12:BW$13</formula1>
    </dataValidation>
    <dataValidation type="list" allowBlank="1" showInputMessage="1" showErrorMessage="1" sqref="K12:K28">
      <formula1>$BS$12:$BS$31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CP195"/>
  <sheetViews>
    <sheetView zoomScale="85" zoomScaleNormal="85" workbookViewId="0">
      <selection activeCell="J5" sqref="J5"/>
    </sheetView>
  </sheetViews>
  <sheetFormatPr defaultColWidth="9.140625" defaultRowHeight="15"/>
  <cols>
    <col min="1" max="1" width="10.7109375" style="204" customWidth="1"/>
    <col min="2" max="2" width="11.5703125" style="204" customWidth="1"/>
    <col min="3" max="3" width="12.28515625" style="204" customWidth="1"/>
    <col min="4" max="4" width="14.28515625" style="321" customWidth="1"/>
    <col min="5" max="5" width="30.5703125" style="321" customWidth="1"/>
    <col min="6" max="6" width="32.85546875" style="321" customWidth="1"/>
    <col min="7" max="7" width="11" style="204" customWidth="1"/>
    <col min="8" max="8" width="12.28515625" style="321" customWidth="1"/>
    <col min="9" max="9" width="25.5703125" style="321" customWidth="1"/>
    <col min="10" max="10" width="14.85546875" style="204" customWidth="1"/>
    <col min="11" max="11" width="12" style="204" customWidth="1"/>
    <col min="12" max="12" width="15" style="322" hidden="1" customWidth="1"/>
    <col min="13" max="13" width="13.5703125" style="322" hidden="1" customWidth="1"/>
    <col min="14" max="14" width="8.42578125" style="322" customWidth="1"/>
    <col min="15" max="15" width="10.28515625" style="322" bestFit="1" customWidth="1"/>
    <col min="16" max="27" width="10.85546875" style="557" customWidth="1"/>
    <col min="28" max="28" width="12" style="322" customWidth="1"/>
    <col min="29" max="39" width="9.28515625" style="322" customWidth="1"/>
    <col min="40" max="51" width="7.85546875" style="204" customWidth="1"/>
    <col min="52" max="52" width="9" style="322" customWidth="1"/>
    <col min="53" max="53" width="9.28515625" style="322" customWidth="1"/>
    <col min="54" max="54" width="2.7109375" style="322" customWidth="1"/>
    <col min="55" max="68" width="12.7109375" style="322" customWidth="1"/>
    <col min="69" max="69" width="9.140625" style="321"/>
    <col min="70" max="70" width="22.28515625" style="918" customWidth="1"/>
    <col min="71" max="71" width="28" style="918" customWidth="1"/>
    <col min="72" max="72" width="27.42578125" style="918" customWidth="1"/>
    <col min="73" max="73" width="19.7109375" style="918" customWidth="1"/>
    <col min="74" max="74" width="21.28515625" style="918" customWidth="1"/>
    <col min="75" max="75" width="19.28515625" style="918" customWidth="1"/>
    <col min="76" max="16384" width="9.140625" style="321"/>
  </cols>
  <sheetData>
    <row r="1" spans="1:94" customFormat="1">
      <c r="A1" s="81" t="s">
        <v>14</v>
      </c>
      <c r="B1" s="73"/>
      <c r="C1" s="73"/>
      <c r="D1" s="660"/>
      <c r="E1" t="s">
        <v>12573</v>
      </c>
      <c r="G1" s="73"/>
      <c r="H1" s="11" t="s">
        <v>16</v>
      </c>
      <c r="I1" s="12" t="s">
        <v>17</v>
      </c>
      <c r="J1" s="73"/>
      <c r="K1" s="73"/>
      <c r="L1" s="47"/>
      <c r="M1" s="47"/>
      <c r="N1" s="47"/>
      <c r="O1" s="47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4"/>
      <c r="AA1" s="554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R1" s="714"/>
      <c r="BS1" s="714"/>
      <c r="BT1" s="714"/>
      <c r="BU1" s="714"/>
      <c r="BV1" s="714"/>
      <c r="BW1" s="714"/>
    </row>
    <row r="2" spans="1:94" customFormat="1">
      <c r="A2" s="82" t="s">
        <v>15</v>
      </c>
      <c r="B2" s="73"/>
      <c r="C2" s="73"/>
      <c r="D2" s="47"/>
      <c r="G2" s="73"/>
      <c r="H2" s="10"/>
      <c r="I2" s="65" t="s">
        <v>1462</v>
      </c>
      <c r="J2" s="73"/>
      <c r="K2" s="73"/>
      <c r="L2" s="47"/>
      <c r="M2" s="47"/>
      <c r="N2" s="47"/>
      <c r="O2" s="47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R2" s="714"/>
      <c r="BS2" s="714"/>
      <c r="BT2" s="714"/>
      <c r="BU2" s="714"/>
      <c r="BV2" s="714"/>
      <c r="BW2" s="714"/>
    </row>
    <row r="3" spans="1:94" customFormat="1">
      <c r="A3" s="82" t="str">
        <f>RUTIN!A3</f>
        <v>PERIODE JUL-2024 SD JUN-2025</v>
      </c>
      <c r="B3" s="73"/>
      <c r="C3" s="73"/>
      <c r="D3" s="47"/>
      <c r="G3" s="73"/>
      <c r="I3" s="65"/>
      <c r="J3" s="73"/>
      <c r="K3" s="73"/>
      <c r="L3" s="47"/>
      <c r="M3" s="47"/>
      <c r="N3" s="14" t="s">
        <v>18</v>
      </c>
      <c r="O3" s="15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R3" s="714"/>
      <c r="BS3" s="714"/>
      <c r="BT3" s="714"/>
      <c r="BU3" s="714"/>
      <c r="BV3" s="714"/>
      <c r="BW3" s="714"/>
    </row>
    <row r="4" spans="1:94" customFormat="1">
      <c r="A4" s="82" t="s">
        <v>136</v>
      </c>
      <c r="B4" s="73"/>
      <c r="C4" s="73"/>
      <c r="D4" s="47"/>
      <c r="G4" s="73"/>
      <c r="H4" s="11"/>
      <c r="I4" s="12"/>
      <c r="J4" s="73"/>
      <c r="K4" s="73"/>
      <c r="L4" s="47"/>
      <c r="M4" s="47"/>
      <c r="N4" s="186" t="s">
        <v>19</v>
      </c>
      <c r="O4" s="186">
        <v>15798.6</v>
      </c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R4" s="714"/>
      <c r="BS4" s="714"/>
      <c r="BT4" s="714"/>
      <c r="BU4" s="714"/>
      <c r="BV4" s="714"/>
      <c r="BW4" s="714"/>
    </row>
    <row r="5" spans="1:94" customFormat="1">
      <c r="A5" s="73"/>
      <c r="B5" s="73"/>
      <c r="C5" s="73"/>
      <c r="D5" s="47"/>
      <c r="G5" s="73"/>
      <c r="H5" s="10"/>
      <c r="I5" s="13"/>
      <c r="J5" s="73"/>
      <c r="K5" s="73"/>
      <c r="L5" s="47"/>
      <c r="M5" s="47"/>
      <c r="N5" s="186" t="s">
        <v>20</v>
      </c>
      <c r="O5" s="186">
        <v>151</v>
      </c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R5" s="714"/>
      <c r="BS5" s="714"/>
      <c r="BT5" s="714"/>
      <c r="BU5" s="714"/>
      <c r="BV5" s="714"/>
      <c r="BW5" s="714"/>
    </row>
    <row r="6" spans="1:94" customFormat="1">
      <c r="A6" s="73"/>
      <c r="B6" s="73"/>
      <c r="C6" s="73"/>
      <c r="D6" s="47"/>
      <c r="G6" s="73"/>
      <c r="I6" s="65"/>
      <c r="J6" s="73"/>
      <c r="K6" s="73"/>
      <c r="L6" s="47"/>
      <c r="M6" s="47"/>
      <c r="N6" s="186" t="s">
        <v>21</v>
      </c>
      <c r="O6" s="186">
        <v>1</v>
      </c>
      <c r="P6" s="554"/>
      <c r="Q6" s="554"/>
      <c r="R6" s="554"/>
      <c r="S6" s="554"/>
      <c r="T6" s="554"/>
      <c r="U6" s="554"/>
      <c r="V6" s="554"/>
      <c r="W6" s="554"/>
      <c r="X6" s="554"/>
      <c r="Y6" s="554"/>
      <c r="Z6" s="554"/>
      <c r="AA6" s="554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R6" s="714"/>
      <c r="BS6" s="714"/>
      <c r="BT6" s="714"/>
      <c r="BU6" s="714"/>
      <c r="BV6" s="714"/>
      <c r="BW6" s="714"/>
    </row>
    <row r="7" spans="1:94" customFormat="1">
      <c r="A7" s="73"/>
      <c r="B7" s="73"/>
      <c r="C7" s="73"/>
      <c r="D7" s="47"/>
      <c r="G7" s="73"/>
      <c r="J7" s="73"/>
      <c r="K7" s="73"/>
      <c r="L7" s="47"/>
      <c r="M7" s="47"/>
      <c r="N7" s="186" t="s">
        <v>22</v>
      </c>
      <c r="O7" s="186">
        <v>0.92600000000000005</v>
      </c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R7" s="714"/>
      <c r="BS7" s="714"/>
      <c r="BT7" s="714"/>
      <c r="BU7" s="714"/>
      <c r="BV7" s="714"/>
      <c r="BW7" s="714"/>
    </row>
    <row r="8" spans="1:94" customFormat="1">
      <c r="A8" s="73"/>
      <c r="B8" s="171"/>
      <c r="C8" s="73"/>
      <c r="D8" s="47"/>
      <c r="G8" s="73"/>
      <c r="J8" s="73"/>
      <c r="K8" s="73"/>
      <c r="L8" s="47"/>
      <c r="M8" s="47"/>
      <c r="N8" s="186" t="s">
        <v>23</v>
      </c>
      <c r="O8" s="186">
        <v>0.872</v>
      </c>
      <c r="P8" s="554"/>
      <c r="Q8" s="554"/>
      <c r="R8" s="554"/>
      <c r="S8" s="554"/>
      <c r="T8" s="554"/>
      <c r="U8" s="554"/>
      <c r="V8" s="554"/>
      <c r="W8" s="554"/>
      <c r="X8" s="554"/>
      <c r="Y8" s="554"/>
      <c r="Z8" s="554"/>
      <c r="AA8" s="554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R8" s="714"/>
      <c r="BS8" s="714"/>
      <c r="BT8" s="714"/>
      <c r="BU8" s="714"/>
      <c r="BV8" s="714"/>
      <c r="BW8" s="714"/>
    </row>
    <row r="9" spans="1:94" customFormat="1">
      <c r="A9" s="73"/>
      <c r="B9" s="73"/>
      <c r="C9" s="73"/>
      <c r="D9" s="47"/>
      <c r="G9" s="73"/>
      <c r="J9" s="73"/>
      <c r="K9" s="73"/>
      <c r="L9" s="47"/>
      <c r="M9" s="47"/>
      <c r="N9" s="186" t="s">
        <v>24</v>
      </c>
      <c r="O9" s="186">
        <v>34.372999999999998</v>
      </c>
      <c r="P9" s="554"/>
      <c r="Q9" s="554"/>
      <c r="R9" s="554"/>
      <c r="S9" s="554"/>
      <c r="T9" s="554"/>
      <c r="U9" s="554"/>
      <c r="V9" s="554"/>
      <c r="W9" s="554"/>
      <c r="X9" s="554"/>
      <c r="Y9" s="554"/>
      <c r="Z9" s="554"/>
      <c r="AA9" s="554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47"/>
      <c r="BA9" s="47"/>
      <c r="BB9" s="47"/>
      <c r="BC9" s="608"/>
      <c r="BD9" s="608"/>
      <c r="BE9" s="608"/>
      <c r="BF9" s="608"/>
      <c r="BG9" s="608"/>
      <c r="BH9" s="608"/>
      <c r="BI9" s="608"/>
      <c r="BJ9" s="608"/>
      <c r="BK9" s="608"/>
      <c r="BL9" s="608"/>
      <c r="BM9" s="608"/>
      <c r="BN9" s="608"/>
      <c r="BO9" s="607">
        <f>SUM(BO12:BO195)</f>
        <v>48050.548094641301</v>
      </c>
      <c r="BP9" s="47"/>
      <c r="BR9" s="714"/>
      <c r="BS9" s="714"/>
      <c r="BT9" s="714"/>
      <c r="BU9" s="714"/>
      <c r="BV9" s="714"/>
      <c r="BW9" s="714"/>
    </row>
    <row r="10" spans="1:94" customFormat="1" ht="15" customHeight="1">
      <c r="A10" s="1088" t="s">
        <v>11</v>
      </c>
      <c r="B10" s="1090" t="s">
        <v>155</v>
      </c>
      <c r="C10" s="1097" t="s">
        <v>0</v>
      </c>
      <c r="D10" s="1096" t="s">
        <v>1</v>
      </c>
      <c r="E10" s="1094" t="s">
        <v>2</v>
      </c>
      <c r="F10" s="1094" t="s">
        <v>154</v>
      </c>
      <c r="G10" s="1094" t="s">
        <v>108</v>
      </c>
      <c r="H10" s="1094" t="s">
        <v>3</v>
      </c>
      <c r="I10" s="1092" t="s">
        <v>4</v>
      </c>
      <c r="J10" s="1094" t="s">
        <v>5</v>
      </c>
      <c r="K10" s="1094" t="s">
        <v>6</v>
      </c>
      <c r="L10" s="1092" t="s">
        <v>7</v>
      </c>
      <c r="M10" s="1092" t="s">
        <v>8</v>
      </c>
      <c r="N10" s="1092" t="s">
        <v>9</v>
      </c>
      <c r="O10" s="1092" t="s">
        <v>10</v>
      </c>
      <c r="P10" s="1107" t="s">
        <v>135</v>
      </c>
      <c r="Q10" s="1108"/>
      <c r="R10" s="1108"/>
      <c r="S10" s="1108"/>
      <c r="T10" s="1108"/>
      <c r="U10" s="1108"/>
      <c r="V10" s="1108"/>
      <c r="W10" s="1108"/>
      <c r="X10" s="1108"/>
      <c r="Y10" s="1108"/>
      <c r="Z10" s="1108"/>
      <c r="AA10" s="1109"/>
      <c r="AB10" s="1098" t="s">
        <v>25</v>
      </c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104"/>
      <c r="AN10" s="9" t="s">
        <v>10253</v>
      </c>
      <c r="AO10" s="9" t="s">
        <v>10254</v>
      </c>
      <c r="AP10" s="9" t="s">
        <v>10255</v>
      </c>
      <c r="AQ10" s="9" t="s">
        <v>10256</v>
      </c>
      <c r="AR10" s="9" t="s">
        <v>10257</v>
      </c>
      <c r="AS10" s="9" t="s">
        <v>10258</v>
      </c>
      <c r="AT10" s="9" t="s">
        <v>10259</v>
      </c>
      <c r="AU10" s="9" t="s">
        <v>10260</v>
      </c>
      <c r="AV10" s="9" t="s">
        <v>10261</v>
      </c>
      <c r="AW10" s="9" t="s">
        <v>10262</v>
      </c>
      <c r="AX10" s="9" t="s">
        <v>10263</v>
      </c>
      <c r="AY10" s="9" t="s">
        <v>10264</v>
      </c>
      <c r="AZ10" s="1102" t="s">
        <v>27</v>
      </c>
      <c r="BA10" s="1102" t="s">
        <v>28</v>
      </c>
      <c r="BB10" s="76"/>
      <c r="BC10" s="9" t="s">
        <v>10253</v>
      </c>
      <c r="BD10" s="9" t="s">
        <v>10254</v>
      </c>
      <c r="BE10" s="9" t="s">
        <v>10255</v>
      </c>
      <c r="BF10" s="9" t="s">
        <v>10256</v>
      </c>
      <c r="BG10" s="9" t="s">
        <v>10257</v>
      </c>
      <c r="BH10" s="9" t="s">
        <v>10258</v>
      </c>
      <c r="BI10" s="9" t="s">
        <v>10259</v>
      </c>
      <c r="BJ10" s="9" t="s">
        <v>10260</v>
      </c>
      <c r="BK10" s="9" t="s">
        <v>10261</v>
      </c>
      <c r="BL10" s="9" t="s">
        <v>10262</v>
      </c>
      <c r="BM10" s="9" t="s">
        <v>10263</v>
      </c>
      <c r="BN10" s="9" t="s">
        <v>10264</v>
      </c>
      <c r="BO10" s="1102" t="s">
        <v>27</v>
      </c>
      <c r="BP10" s="1102" t="s">
        <v>28</v>
      </c>
      <c r="BQ10" s="1"/>
      <c r="BR10" s="3"/>
      <c r="BS10" s="1101" t="s">
        <v>241</v>
      </c>
      <c r="BT10" s="1101"/>
      <c r="BU10" s="1101"/>
      <c r="BV10" s="1101"/>
      <c r="BW10" s="3"/>
      <c r="BX10" s="3"/>
      <c r="BY10" s="3"/>
      <c r="BZ10" s="3"/>
      <c r="CA10" s="3"/>
      <c r="CB10" s="3"/>
      <c r="CC10" s="3"/>
      <c r="CD10" s="3"/>
      <c r="CE10" s="3"/>
      <c r="CF10" s="4"/>
      <c r="CG10" s="4"/>
      <c r="CH10" s="4"/>
      <c r="CI10" s="4"/>
      <c r="CJ10" s="4"/>
      <c r="CK10" s="3"/>
      <c r="CL10" s="6"/>
      <c r="CM10" s="6"/>
      <c r="CN10" s="5"/>
      <c r="CO10" s="5"/>
      <c r="CP10" s="5"/>
    </row>
    <row r="11" spans="1:94" customFormat="1">
      <c r="A11" s="1089"/>
      <c r="B11" s="1091"/>
      <c r="C11" s="1094"/>
      <c r="D11" s="1092"/>
      <c r="E11" s="1095"/>
      <c r="F11" s="1095"/>
      <c r="G11" s="1105"/>
      <c r="H11" s="1095"/>
      <c r="I11" s="1093"/>
      <c r="J11" s="1095"/>
      <c r="K11" s="1095"/>
      <c r="L11" s="1093"/>
      <c r="M11" s="1093"/>
      <c r="N11" s="1093"/>
      <c r="O11" s="1093"/>
      <c r="P11" s="555" t="s">
        <v>10253</v>
      </c>
      <c r="Q11" s="555" t="s">
        <v>10254</v>
      </c>
      <c r="R11" s="555" t="s">
        <v>10255</v>
      </c>
      <c r="S11" s="555" t="s">
        <v>10256</v>
      </c>
      <c r="T11" s="555" t="s">
        <v>10257</v>
      </c>
      <c r="U11" s="555" t="s">
        <v>10258</v>
      </c>
      <c r="V11" s="555" t="s">
        <v>10259</v>
      </c>
      <c r="W11" s="555" t="s">
        <v>10260</v>
      </c>
      <c r="X11" s="555" t="s">
        <v>10261</v>
      </c>
      <c r="Y11" s="555" t="s">
        <v>10262</v>
      </c>
      <c r="Z11" s="555" t="s">
        <v>10263</v>
      </c>
      <c r="AA11" s="555" t="s">
        <v>10264</v>
      </c>
      <c r="AB11" s="9" t="s">
        <v>10253</v>
      </c>
      <c r="AC11" s="9" t="s">
        <v>10254</v>
      </c>
      <c r="AD11" s="9" t="s">
        <v>10255</v>
      </c>
      <c r="AE11" s="9" t="s">
        <v>10256</v>
      </c>
      <c r="AF11" s="9" t="s">
        <v>10257</v>
      </c>
      <c r="AG11" s="9" t="s">
        <v>10258</v>
      </c>
      <c r="AH11" s="9" t="s">
        <v>10259</v>
      </c>
      <c r="AI11" s="9" t="s">
        <v>10260</v>
      </c>
      <c r="AJ11" s="9" t="s">
        <v>10261</v>
      </c>
      <c r="AK11" s="9" t="s">
        <v>10262</v>
      </c>
      <c r="AL11" s="9" t="s">
        <v>10263</v>
      </c>
      <c r="AM11" s="9" t="s">
        <v>10264</v>
      </c>
      <c r="AN11" s="8" t="s">
        <v>13</v>
      </c>
      <c r="AO11" s="8" t="s">
        <v>13</v>
      </c>
      <c r="AP11" s="8" t="s">
        <v>13</v>
      </c>
      <c r="AQ11" s="8" t="s">
        <v>13</v>
      </c>
      <c r="AR11" s="8" t="s">
        <v>13</v>
      </c>
      <c r="AS11" s="8" t="s">
        <v>13</v>
      </c>
      <c r="AT11" s="8" t="s">
        <v>13</v>
      </c>
      <c r="AU11" s="8" t="s">
        <v>13</v>
      </c>
      <c r="AV11" s="8" t="s">
        <v>13</v>
      </c>
      <c r="AW11" s="8" t="s">
        <v>13</v>
      </c>
      <c r="AX11" s="8" t="s">
        <v>13</v>
      </c>
      <c r="AY11" s="80" t="s">
        <v>13</v>
      </c>
      <c r="AZ11" s="1103"/>
      <c r="BA11" s="1103"/>
      <c r="BB11" s="76"/>
      <c r="BC11" s="7" t="s">
        <v>26</v>
      </c>
      <c r="BD11" s="7" t="s">
        <v>26</v>
      </c>
      <c r="BE11" s="7" t="s">
        <v>26</v>
      </c>
      <c r="BF11" s="7" t="s">
        <v>26</v>
      </c>
      <c r="BG11" s="7" t="s">
        <v>26</v>
      </c>
      <c r="BH11" s="7" t="s">
        <v>26</v>
      </c>
      <c r="BI11" s="7" t="s">
        <v>26</v>
      </c>
      <c r="BJ11" s="7" t="s">
        <v>26</v>
      </c>
      <c r="BK11" s="7" t="s">
        <v>26</v>
      </c>
      <c r="BL11" s="7" t="s">
        <v>26</v>
      </c>
      <c r="BM11" s="7" t="s">
        <v>26</v>
      </c>
      <c r="BN11" s="17" t="s">
        <v>26</v>
      </c>
      <c r="BO11" s="1103"/>
      <c r="BP11" s="1103"/>
      <c r="BQ11" s="1"/>
      <c r="BR11" s="714" t="s">
        <v>5</v>
      </c>
      <c r="BS11" s="196" t="s">
        <v>29</v>
      </c>
      <c r="BT11" s="196" t="s">
        <v>30</v>
      </c>
      <c r="BU11" s="196" t="s">
        <v>7</v>
      </c>
      <c r="BV11" s="196" t="s">
        <v>31</v>
      </c>
      <c r="BW11" s="714" t="s">
        <v>108</v>
      </c>
      <c r="BX11" s="2"/>
      <c r="BY11" s="2"/>
      <c r="BZ11" s="2"/>
      <c r="CA11" s="2"/>
      <c r="CB11" s="2"/>
      <c r="CC11" s="2"/>
      <c r="CD11" s="2"/>
      <c r="CE11" s="2"/>
      <c r="CF11" s="1"/>
      <c r="CG11" s="1"/>
      <c r="CH11" s="1"/>
      <c r="CI11" s="1"/>
      <c r="CJ11" s="1"/>
      <c r="CK11" s="2"/>
      <c r="CL11" s="6"/>
      <c r="CM11" s="6"/>
      <c r="CN11" s="5"/>
      <c r="CO11" s="5"/>
      <c r="CP11" s="5"/>
    </row>
    <row r="12" spans="1:94" customFormat="1">
      <c r="A12" s="79" t="s">
        <v>7127</v>
      </c>
      <c r="B12" s="74"/>
      <c r="C12" s="79" t="s">
        <v>11711</v>
      </c>
      <c r="D12" s="75" t="str">
        <f>INDEX('PRICE LIST'!$D:$D,MATCH(IMPROVEMENT!C12,'PRICE LIST'!$E:$E,0))</f>
        <v>TIMER</v>
      </c>
      <c r="E12" s="16" t="str">
        <f>IFERROR(VLOOKUP(C12,'PRICE LIST'!E:M,2,0),0)</f>
        <v>DIGITAL TIMER LE4S AUTONICS</v>
      </c>
      <c r="F12" s="187" t="s">
        <v>12128</v>
      </c>
      <c r="G12" s="79" t="s">
        <v>109</v>
      </c>
      <c r="H12" s="16">
        <f>IFERROR(IF(G12="FOH",VLOOKUP(C12,'PRICE LIST'!E:Z,20,0),IF(G12="OPEX",VLOOKUP(C12,'PRICE LIST'!E:Z,21,0),0)),0)</f>
        <v>0</v>
      </c>
      <c r="I12" s="16">
        <f>IFERROR(IF(G12="FOH",VLOOKUP(H12,'PRICE LIST'!X:Z,3,0),IF(G12="OPEX",VLOOKUP(H12,'PRICE LIST'!Y:Z,2,0),0)),0)</f>
        <v>0</v>
      </c>
      <c r="J12" s="79" t="s">
        <v>40</v>
      </c>
      <c r="K12" s="206" t="s">
        <v>183</v>
      </c>
      <c r="L12" s="75" t="str">
        <f>IFERROR(VLOOKUP(K12,BS:BV,3,0),0)</f>
        <v>ALL</v>
      </c>
      <c r="M12" s="75" t="str">
        <f>IFERROR(VLOOKUP(K12,BS:BV,4,0),0)</f>
        <v>ALL</v>
      </c>
      <c r="N12" s="75" t="str">
        <f>IFERROR(VLOOKUP(C12,'PRICE LIST'!E:M,3,0),0)</f>
        <v>PCS</v>
      </c>
      <c r="O12" s="75" t="str">
        <f>IFERROR(VLOOKUP(C12,'PRICE LIST'!E:M,5,0),0)</f>
        <v>IDR</v>
      </c>
      <c r="P12" s="556">
        <f>IFERROR(VLOOKUP(C12,'PRICE LIST'!E:Z,8,0),0)</f>
        <v>725000</v>
      </c>
      <c r="Q12" s="556">
        <f>IFERROR(VLOOKUP(C12,'PRICE LIST'!E:Z,9,0),0)</f>
        <v>725000</v>
      </c>
      <c r="R12" s="556">
        <f>IFERROR(VLOOKUP(C12,'PRICE LIST'!E:Z,10,0),0)</f>
        <v>725000</v>
      </c>
      <c r="S12" s="556">
        <f>IFERROR(VLOOKUP(C12,'PRICE LIST'!E:Z,11,0),0)</f>
        <v>725000</v>
      </c>
      <c r="T12" s="556">
        <f>IFERROR(VLOOKUP(C12,'PRICE LIST'!E:Z,12,0),0)</f>
        <v>725000</v>
      </c>
      <c r="U12" s="556">
        <f>IFERROR(VLOOKUP(C12,'PRICE LIST'!E:Z,13,0),0)</f>
        <v>725000</v>
      </c>
      <c r="V12" s="556">
        <f>IFERROR(VLOOKUP(C12,'PRICE LIST'!E:Z,14,0),0)</f>
        <v>725000</v>
      </c>
      <c r="W12" s="556">
        <f>IFERROR(VLOOKUP(C12,'PRICE LIST'!E:Z,15,0),0)</f>
        <v>725000</v>
      </c>
      <c r="X12" s="556">
        <f>IFERROR(VLOOKUP(C12,'PRICE LIST'!E:Z,16,0),0)</f>
        <v>725000</v>
      </c>
      <c r="Y12" s="556">
        <f>IFERROR(VLOOKUP(C12,'PRICE LIST'!E:Z,17,0),0)</f>
        <v>725000</v>
      </c>
      <c r="Z12" s="556">
        <f>IFERROR(VLOOKUP(C12,'PRICE LIST'!E:Z,18,0),0)</f>
        <v>725000</v>
      </c>
      <c r="AA12" s="556">
        <f>IFERROR(VLOOKUP(C12,'PRICE LIST'!E:Z,19,0),0)</f>
        <v>725000</v>
      </c>
      <c r="AB12" s="180">
        <f t="shared" ref="AB12:AB17" si="0">IFERROR(P12/VLOOKUP(O12,$N$4:$O$9,2,FALSE),0)</f>
        <v>45.890142164495586</v>
      </c>
      <c r="AC12" s="180">
        <f t="shared" ref="AC12:AC17" si="1">IFERROR(Q12/VLOOKUP(O12,$N$4:$O$9,2,FALSE),0)</f>
        <v>45.890142164495586</v>
      </c>
      <c r="AD12" s="180">
        <f t="shared" ref="AD12:AD17" si="2">IFERROR(R12/VLOOKUP(O12,$N$4:$O$9,2,FALSE),0)</f>
        <v>45.890142164495586</v>
      </c>
      <c r="AE12" s="180">
        <f t="shared" ref="AE12:AE17" si="3">IFERROR(S12/VLOOKUP(O12,$N$4:$O$9,2,FALSE),0)</f>
        <v>45.890142164495586</v>
      </c>
      <c r="AF12" s="180">
        <f t="shared" ref="AF12:AF17" si="4">IFERROR(T12/VLOOKUP(O12,$N$4:$O$9,2,FALSE),0)</f>
        <v>45.890142164495586</v>
      </c>
      <c r="AG12" s="180">
        <f t="shared" ref="AG12:AG17" si="5">IFERROR(U12/VLOOKUP(O12,$N$4:$O$9,2,FALSE),0)</f>
        <v>45.890142164495586</v>
      </c>
      <c r="AH12" s="180">
        <f t="shared" ref="AH12:AH17" si="6">IFERROR(V12/VLOOKUP(O12,$N$4:$O$9,2,FALSE),0)</f>
        <v>45.890142164495586</v>
      </c>
      <c r="AI12" s="180">
        <f t="shared" ref="AI12:AI17" si="7">IFERROR(W12/VLOOKUP(O12,$N$4:$O$9,2,FALSE),0)</f>
        <v>45.890142164495586</v>
      </c>
      <c r="AJ12" s="180">
        <f t="shared" ref="AJ12:AJ17" si="8">IFERROR(X12/VLOOKUP(O12,$N$4:$O$9,2,FALSE),0)</f>
        <v>45.890142164495586</v>
      </c>
      <c r="AK12" s="180">
        <f t="shared" ref="AK12:AK17" si="9">IFERROR(Y12/VLOOKUP(O12,$N$4:$O$9,2,FALSE),0)</f>
        <v>45.890142164495586</v>
      </c>
      <c r="AL12" s="180">
        <f t="shared" ref="AL12:AL17" si="10">IFERROR(Z12/VLOOKUP(O12,$N$4:$O$9,2,FALSE),0)</f>
        <v>45.890142164495586</v>
      </c>
      <c r="AM12" s="180">
        <f t="shared" ref="AM12:AM17" si="11">IFERROR(AA12/VLOOKUP(O12,$N$4:$O$9,2,FALSE),0)</f>
        <v>45.890142164495586</v>
      </c>
      <c r="AN12" s="108"/>
      <c r="AO12" s="502">
        <v>15</v>
      </c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75">
        <f t="shared" ref="AZ12:AZ17" si="12">SUM(AN12:AY12)</f>
        <v>15</v>
      </c>
      <c r="BA12" s="77">
        <f t="shared" ref="BA12:BA17" si="13">AZ12/12</f>
        <v>1.25</v>
      </c>
      <c r="BB12" s="47"/>
      <c r="BC12" s="78">
        <f t="shared" ref="BC12:BN17" si="14">AB12*AN12</f>
        <v>0</v>
      </c>
      <c r="BD12" s="78">
        <f t="shared" si="14"/>
        <v>688.35213246743376</v>
      </c>
      <c r="BE12" s="78">
        <f t="shared" si="14"/>
        <v>0</v>
      </c>
      <c r="BF12" s="78">
        <f t="shared" si="14"/>
        <v>0</v>
      </c>
      <c r="BG12" s="78">
        <f t="shared" si="14"/>
        <v>0</v>
      </c>
      <c r="BH12" s="78">
        <f t="shared" si="14"/>
        <v>0</v>
      </c>
      <c r="BI12" s="78">
        <f t="shared" si="14"/>
        <v>0</v>
      </c>
      <c r="BJ12" s="78">
        <f t="shared" si="14"/>
        <v>0</v>
      </c>
      <c r="BK12" s="78">
        <f t="shared" si="14"/>
        <v>0</v>
      </c>
      <c r="BL12" s="78">
        <f t="shared" si="14"/>
        <v>0</v>
      </c>
      <c r="BM12" s="78">
        <f t="shared" si="14"/>
        <v>0</v>
      </c>
      <c r="BN12" s="78">
        <f t="shared" si="14"/>
        <v>0</v>
      </c>
      <c r="BO12" s="78">
        <f>SUM(BC12:BN12)</f>
        <v>688.35213246743376</v>
      </c>
      <c r="BP12" s="78">
        <f t="shared" ref="BP12:BP17" si="15">BO12/12</f>
        <v>57.362677705619483</v>
      </c>
      <c r="BR12" s="714" t="s">
        <v>33</v>
      </c>
      <c r="BS12" s="714" t="s">
        <v>184</v>
      </c>
      <c r="BT12" s="714" t="s">
        <v>41</v>
      </c>
      <c r="BU12" s="714" t="s">
        <v>32</v>
      </c>
      <c r="BV12" s="714" t="s">
        <v>32</v>
      </c>
      <c r="BW12" s="714" t="s">
        <v>109</v>
      </c>
    </row>
    <row r="13" spans="1:94" customFormat="1">
      <c r="A13" s="79" t="s">
        <v>7127</v>
      </c>
      <c r="B13" s="74"/>
      <c r="C13" s="79" t="s">
        <v>11717</v>
      </c>
      <c r="D13" s="75" t="str">
        <f>INDEX('PRICE LIST'!$D:$D,MATCH(IMPROVEMENT!C13,'PRICE LIST'!$E:$E,0))</f>
        <v>SOCKET</v>
      </c>
      <c r="E13" s="16" t="str">
        <f>IFERROR(VLOOKUP(C13,'PRICE LIST'!E:M,2,0),0)</f>
        <v>SOCKET DIGITAL TIMER LE4S AUTONICS</v>
      </c>
      <c r="F13" s="187" t="s">
        <v>12128</v>
      </c>
      <c r="G13" s="79" t="s">
        <v>109</v>
      </c>
      <c r="H13" s="16">
        <f>IFERROR(IF(G13="FOH",VLOOKUP(C13,'PRICE LIST'!E:Z,20,0),IF(G13="OPEX",VLOOKUP(C13,'PRICE LIST'!E:Z,21,0),0)),0)</f>
        <v>0</v>
      </c>
      <c r="I13" s="16">
        <f>IFERROR(IF(G13="FOH",VLOOKUP(H13,'PRICE LIST'!X:Z,3,0),IF(G13="OPEX",VLOOKUP(H13,'PRICE LIST'!Y:Z,2,0),0)),0)</f>
        <v>0</v>
      </c>
      <c r="J13" s="79" t="s">
        <v>40</v>
      </c>
      <c r="K13" s="206" t="s">
        <v>183</v>
      </c>
      <c r="L13" s="75" t="str">
        <f>IFERROR(VLOOKUP(K13,BS:BV,3,0),0)</f>
        <v>ALL</v>
      </c>
      <c r="M13" s="75" t="str">
        <f>IFERROR(VLOOKUP(K13,BS:BV,4,0),0)</f>
        <v>ALL</v>
      </c>
      <c r="N13" s="75" t="str">
        <f>IFERROR(VLOOKUP(C13,'PRICE LIST'!E:M,3,0),0)</f>
        <v>PCS</v>
      </c>
      <c r="O13" s="75" t="str">
        <f>IFERROR(VLOOKUP(C13,'PRICE LIST'!E:M,5,0),0)</f>
        <v>IDR</v>
      </c>
      <c r="P13" s="556">
        <f>IFERROR(VLOOKUP(C13,'PRICE LIST'!E:Z,8,0),0)</f>
        <v>27000</v>
      </c>
      <c r="Q13" s="556">
        <f>IFERROR(VLOOKUP(C13,'PRICE LIST'!E:Z,9,0),0)</f>
        <v>27000</v>
      </c>
      <c r="R13" s="556">
        <f>IFERROR(VLOOKUP(C13,'PRICE LIST'!E:Z,10,0),0)</f>
        <v>27000</v>
      </c>
      <c r="S13" s="556">
        <f>IFERROR(VLOOKUP(C13,'PRICE LIST'!E:Z,11,0),0)</f>
        <v>27000</v>
      </c>
      <c r="T13" s="556">
        <f>IFERROR(VLOOKUP(C13,'PRICE LIST'!E:Z,12,0),0)</f>
        <v>27000</v>
      </c>
      <c r="U13" s="556">
        <f>IFERROR(VLOOKUP(C13,'PRICE LIST'!E:Z,13,0),0)</f>
        <v>27000</v>
      </c>
      <c r="V13" s="556">
        <f>IFERROR(VLOOKUP(C13,'PRICE LIST'!E:Z,14,0),0)</f>
        <v>27000</v>
      </c>
      <c r="W13" s="556">
        <f>IFERROR(VLOOKUP(C13,'PRICE LIST'!E:Z,15,0),0)</f>
        <v>27000</v>
      </c>
      <c r="X13" s="556">
        <f>IFERROR(VLOOKUP(C13,'PRICE LIST'!E:Z,16,0),0)</f>
        <v>27000</v>
      </c>
      <c r="Y13" s="556">
        <f>IFERROR(VLOOKUP(C13,'PRICE LIST'!E:Z,17,0),0)</f>
        <v>27000</v>
      </c>
      <c r="Z13" s="556">
        <f>IFERROR(VLOOKUP(C13,'PRICE LIST'!E:Z,18,0),0)</f>
        <v>27000</v>
      </c>
      <c r="AA13" s="556">
        <f>IFERROR(VLOOKUP(C13,'PRICE LIST'!E:Z,19,0),0)</f>
        <v>27000</v>
      </c>
      <c r="AB13" s="180">
        <f t="shared" si="0"/>
        <v>1.7090121909536287</v>
      </c>
      <c r="AC13" s="180">
        <f t="shared" si="1"/>
        <v>1.7090121909536287</v>
      </c>
      <c r="AD13" s="180">
        <f t="shared" si="2"/>
        <v>1.7090121909536287</v>
      </c>
      <c r="AE13" s="180">
        <f t="shared" si="3"/>
        <v>1.7090121909536287</v>
      </c>
      <c r="AF13" s="180">
        <f t="shared" si="4"/>
        <v>1.7090121909536287</v>
      </c>
      <c r="AG13" s="180">
        <f t="shared" si="5"/>
        <v>1.7090121909536287</v>
      </c>
      <c r="AH13" s="180">
        <f t="shared" si="6"/>
        <v>1.7090121909536287</v>
      </c>
      <c r="AI13" s="180">
        <f t="shared" si="7"/>
        <v>1.7090121909536287</v>
      </c>
      <c r="AJ13" s="180">
        <f t="shared" si="8"/>
        <v>1.7090121909536287</v>
      </c>
      <c r="AK13" s="180">
        <f t="shared" si="9"/>
        <v>1.7090121909536287</v>
      </c>
      <c r="AL13" s="180">
        <f t="shared" si="10"/>
        <v>1.7090121909536287</v>
      </c>
      <c r="AM13" s="180">
        <f t="shared" si="11"/>
        <v>1.7090121909536287</v>
      </c>
      <c r="AN13" s="108"/>
      <c r="AO13" s="502">
        <v>15</v>
      </c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75">
        <f t="shared" si="12"/>
        <v>15</v>
      </c>
      <c r="BA13" s="77">
        <f t="shared" si="13"/>
        <v>1.25</v>
      </c>
      <c r="BB13" s="47"/>
      <c r="BC13" s="78">
        <f t="shared" si="14"/>
        <v>0</v>
      </c>
      <c r="BD13" s="78">
        <f t="shared" si="14"/>
        <v>25.635182864304429</v>
      </c>
      <c r="BE13" s="78">
        <f t="shared" si="14"/>
        <v>0</v>
      </c>
      <c r="BF13" s="78">
        <f t="shared" si="14"/>
        <v>0</v>
      </c>
      <c r="BG13" s="78">
        <f t="shared" si="14"/>
        <v>0</v>
      </c>
      <c r="BH13" s="78">
        <f t="shared" si="14"/>
        <v>0</v>
      </c>
      <c r="BI13" s="78">
        <f t="shared" si="14"/>
        <v>0</v>
      </c>
      <c r="BJ13" s="78">
        <f t="shared" si="14"/>
        <v>0</v>
      </c>
      <c r="BK13" s="78">
        <f t="shared" si="14"/>
        <v>0</v>
      </c>
      <c r="BL13" s="78">
        <f t="shared" si="14"/>
        <v>0</v>
      </c>
      <c r="BM13" s="78">
        <f t="shared" si="14"/>
        <v>0</v>
      </c>
      <c r="BN13" s="78">
        <f t="shared" si="14"/>
        <v>0</v>
      </c>
      <c r="BO13" s="78">
        <f t="shared" ref="BO13:BO17" si="16">SUM(BC13:BN13)</f>
        <v>25.635182864304429</v>
      </c>
      <c r="BP13" s="78">
        <f t="shared" si="15"/>
        <v>2.1362652386920358</v>
      </c>
      <c r="BR13" s="714" t="s">
        <v>34</v>
      </c>
      <c r="BS13" s="714" t="s">
        <v>183</v>
      </c>
      <c r="BT13" s="714" t="s">
        <v>32</v>
      </c>
      <c r="BU13" s="714" t="s">
        <v>32</v>
      </c>
      <c r="BV13" s="714" t="s">
        <v>32</v>
      </c>
      <c r="BW13" s="714" t="s">
        <v>110</v>
      </c>
    </row>
    <row r="14" spans="1:94" s="714" customFormat="1">
      <c r="A14" s="79" t="s">
        <v>7127</v>
      </c>
      <c r="B14" s="74"/>
      <c r="C14" s="79" t="s">
        <v>11072</v>
      </c>
      <c r="D14" s="75" t="str">
        <f>INDEX('PRICE LIST'!$D:$D,MATCH(IMPROVEMENT!C14,'PRICE LIST'!$E:$E,0))</f>
        <v>SKUN</v>
      </c>
      <c r="E14" s="16" t="str">
        <f>IFERROR(VLOOKUP(C14,'PRICE LIST'!E:M,2,0),0)</f>
        <v>SKUN ( U )</v>
      </c>
      <c r="F14" s="187" t="s">
        <v>12128</v>
      </c>
      <c r="G14" s="79" t="s">
        <v>109</v>
      </c>
      <c r="H14" s="16">
        <f>IFERROR(IF(G14="FOH",VLOOKUP(C14,'PRICE LIST'!E:Z,20,0),IF(G14="OPEX",VLOOKUP(C14,'PRICE LIST'!E:Z,21,0),0)),0)</f>
        <v>0</v>
      </c>
      <c r="I14" s="16">
        <f>IFERROR(IF(G14="FOH",VLOOKUP(H14,'PRICE LIST'!X:Z,3,0),IF(G14="OPEX",VLOOKUP(H14,'PRICE LIST'!Y:Z,2,0),0)),0)</f>
        <v>0</v>
      </c>
      <c r="J14" s="79" t="s">
        <v>40</v>
      </c>
      <c r="K14" s="206" t="s">
        <v>183</v>
      </c>
      <c r="L14" s="75" t="str">
        <f>IFERROR(VLOOKUP(K14,BS:BV,3,0),0)</f>
        <v>ALL</v>
      </c>
      <c r="M14" s="75" t="str">
        <f>IFERROR(VLOOKUP(K14,BS:BV,4,0),0)</f>
        <v>ALL</v>
      </c>
      <c r="N14" s="75" t="str">
        <f>IFERROR(VLOOKUP(C14,'PRICE LIST'!E:M,3,0),0)</f>
        <v>PACK</v>
      </c>
      <c r="O14" s="75" t="str">
        <f>IFERROR(VLOOKUP(C14,'PRICE LIST'!E:M,5,0),0)</f>
        <v>IDR</v>
      </c>
      <c r="P14" s="556">
        <f>IFERROR(VLOOKUP(C14,'PRICE LIST'!E:Z,8,0),0)</f>
        <v>35750</v>
      </c>
      <c r="Q14" s="556">
        <f>IFERROR(VLOOKUP(C14,'PRICE LIST'!E:Z,9,0),0)</f>
        <v>35750</v>
      </c>
      <c r="R14" s="556">
        <f>IFERROR(VLOOKUP(C14,'PRICE LIST'!E:Z,10,0),0)</f>
        <v>35750</v>
      </c>
      <c r="S14" s="556">
        <f>IFERROR(VLOOKUP(C14,'PRICE LIST'!E:Z,11,0),0)</f>
        <v>35750</v>
      </c>
      <c r="T14" s="556">
        <f>IFERROR(VLOOKUP(C14,'PRICE LIST'!E:Z,12,0),0)</f>
        <v>35750</v>
      </c>
      <c r="U14" s="556">
        <f>IFERROR(VLOOKUP(C14,'PRICE LIST'!E:Z,13,0),0)</f>
        <v>35750</v>
      </c>
      <c r="V14" s="556">
        <f>IFERROR(VLOOKUP(C14,'PRICE LIST'!E:Z,14,0),0)</f>
        <v>36500</v>
      </c>
      <c r="W14" s="556">
        <f>IFERROR(VLOOKUP(C14,'PRICE LIST'!E:Z,15,0),0)</f>
        <v>36500</v>
      </c>
      <c r="X14" s="556">
        <f>IFERROR(VLOOKUP(C14,'PRICE LIST'!E:Z,16,0),0)</f>
        <v>36500</v>
      </c>
      <c r="Y14" s="556">
        <f>IFERROR(VLOOKUP(C14,'PRICE LIST'!E:Z,17,0),0)</f>
        <v>36500</v>
      </c>
      <c r="Z14" s="556">
        <f>IFERROR(VLOOKUP(C14,'PRICE LIST'!E:Z,18,0),0)</f>
        <v>36500</v>
      </c>
      <c r="AA14" s="556">
        <f>IFERROR(VLOOKUP(C14,'PRICE LIST'!E:Z,19,0),0)</f>
        <v>36500</v>
      </c>
      <c r="AB14" s="180">
        <f t="shared" si="0"/>
        <v>2.2628587343182307</v>
      </c>
      <c r="AC14" s="180">
        <f t="shared" si="1"/>
        <v>2.2628587343182307</v>
      </c>
      <c r="AD14" s="180">
        <f t="shared" si="2"/>
        <v>2.2628587343182307</v>
      </c>
      <c r="AE14" s="180">
        <f t="shared" si="3"/>
        <v>2.2628587343182307</v>
      </c>
      <c r="AF14" s="180">
        <f t="shared" si="4"/>
        <v>2.2628587343182307</v>
      </c>
      <c r="AG14" s="180">
        <f t="shared" si="5"/>
        <v>2.2628587343182307</v>
      </c>
      <c r="AH14" s="180">
        <f t="shared" si="6"/>
        <v>2.3103312951780537</v>
      </c>
      <c r="AI14" s="180">
        <f t="shared" si="7"/>
        <v>2.3103312951780537</v>
      </c>
      <c r="AJ14" s="180">
        <f t="shared" si="8"/>
        <v>2.3103312951780537</v>
      </c>
      <c r="AK14" s="180">
        <f t="shared" si="9"/>
        <v>2.3103312951780537</v>
      </c>
      <c r="AL14" s="180">
        <f t="shared" si="10"/>
        <v>2.3103312951780537</v>
      </c>
      <c r="AM14" s="180">
        <f t="shared" si="11"/>
        <v>2.3103312951780537</v>
      </c>
      <c r="AN14" s="502"/>
      <c r="AO14" s="502">
        <v>1</v>
      </c>
      <c r="AP14" s="502"/>
      <c r="AQ14" s="502"/>
      <c r="AR14" s="502"/>
      <c r="AS14" s="502"/>
      <c r="AT14" s="502"/>
      <c r="AU14" s="502"/>
      <c r="AV14" s="502"/>
      <c r="AW14" s="502"/>
      <c r="AX14" s="502"/>
      <c r="AY14" s="502"/>
      <c r="AZ14" s="75">
        <f t="shared" si="12"/>
        <v>1</v>
      </c>
      <c r="BA14" s="77">
        <f t="shared" si="13"/>
        <v>8.3333333333333329E-2</v>
      </c>
      <c r="BB14" s="47"/>
      <c r="BC14" s="78">
        <f t="shared" ref="BC14:BN14" si="17">AB14*AN14</f>
        <v>0</v>
      </c>
      <c r="BD14" s="78">
        <f t="shared" si="17"/>
        <v>2.2628587343182307</v>
      </c>
      <c r="BE14" s="78">
        <f t="shared" si="17"/>
        <v>0</v>
      </c>
      <c r="BF14" s="78">
        <f t="shared" si="17"/>
        <v>0</v>
      </c>
      <c r="BG14" s="78">
        <f t="shared" si="17"/>
        <v>0</v>
      </c>
      <c r="BH14" s="78">
        <f t="shared" si="17"/>
        <v>0</v>
      </c>
      <c r="BI14" s="78">
        <f t="shared" si="17"/>
        <v>0</v>
      </c>
      <c r="BJ14" s="78">
        <f t="shared" si="17"/>
        <v>0</v>
      </c>
      <c r="BK14" s="78">
        <f t="shared" si="17"/>
        <v>0</v>
      </c>
      <c r="BL14" s="78">
        <f t="shared" si="17"/>
        <v>0</v>
      </c>
      <c r="BM14" s="78">
        <f t="shared" si="17"/>
        <v>0</v>
      </c>
      <c r="BN14" s="78">
        <f t="shared" si="17"/>
        <v>0</v>
      </c>
      <c r="BO14" s="78">
        <f t="shared" si="16"/>
        <v>2.2628587343182307</v>
      </c>
      <c r="BP14" s="78">
        <f t="shared" si="15"/>
        <v>0.18857156119318588</v>
      </c>
      <c r="BR14" s="714" t="s">
        <v>35</v>
      </c>
      <c r="BS14" s="714" t="s">
        <v>180</v>
      </c>
      <c r="BT14" s="714" t="s">
        <v>180</v>
      </c>
      <c r="BU14" s="714" t="s">
        <v>32</v>
      </c>
      <c r="BV14" s="714" t="s">
        <v>32</v>
      </c>
    </row>
    <row r="15" spans="1:94" customFormat="1">
      <c r="A15" s="79" t="s">
        <v>7127</v>
      </c>
      <c r="B15" s="74"/>
      <c r="C15" s="79" t="s">
        <v>11255</v>
      </c>
      <c r="D15" s="75" t="str">
        <f>INDEX('PRICE LIST'!$D:$D,MATCH(IMPROVEMENT!C15,'PRICE LIST'!$E:$E,0))</f>
        <v>STECKER</v>
      </c>
      <c r="E15" s="16" t="str">
        <f>IFERROR(VLOOKUP(C15,'PRICE LIST'!E:M,2,0),0)</f>
        <v>STECKER BROCO</v>
      </c>
      <c r="F15" s="187" t="s">
        <v>12131</v>
      </c>
      <c r="G15" s="79" t="s">
        <v>109</v>
      </c>
      <c r="H15" s="16">
        <f>IFERROR(IF(G15="FOH",VLOOKUP(C15,'PRICE LIST'!E:Z,20,0),IF(G15="OPEX",VLOOKUP(C15,'PRICE LIST'!E:Z,21,0),0)),0)</f>
        <v>0</v>
      </c>
      <c r="I15" s="16">
        <f>IFERROR(IF(G15="FOH",VLOOKUP(H15,'PRICE LIST'!X:Z,3,0),IF(G15="OPEX",VLOOKUP(H15,'PRICE LIST'!Y:Z,2,0),0)),0)</f>
        <v>0</v>
      </c>
      <c r="J15" s="79" t="s">
        <v>40</v>
      </c>
      <c r="K15" s="206" t="s">
        <v>183</v>
      </c>
      <c r="L15" s="75" t="str">
        <f>IFERROR(VLOOKUP(K15,BS:BV,3,0),0)</f>
        <v>ALL</v>
      </c>
      <c r="M15" s="75" t="str">
        <f>IFERROR(VLOOKUP(K15,BS:BV,4,0),0)</f>
        <v>ALL</v>
      </c>
      <c r="N15" s="75" t="str">
        <f>IFERROR(VLOOKUP(C15,'PRICE LIST'!E:M,3,0),0)</f>
        <v>PCS</v>
      </c>
      <c r="O15" s="75" t="str">
        <f>IFERROR(VLOOKUP(C15,'PRICE LIST'!E:M,5,0),0)</f>
        <v>IDR</v>
      </c>
      <c r="P15" s="556">
        <f>IFERROR(VLOOKUP(C15,'PRICE LIST'!E:Z,8,0),0)</f>
        <v>12500</v>
      </c>
      <c r="Q15" s="556">
        <f>IFERROR(VLOOKUP(C15,'PRICE LIST'!E:Z,9,0),0)</f>
        <v>12500</v>
      </c>
      <c r="R15" s="556">
        <f>IFERROR(VLOOKUP(C15,'PRICE LIST'!E:Z,10,0),0)</f>
        <v>12500</v>
      </c>
      <c r="S15" s="556">
        <f>IFERROR(VLOOKUP(C15,'PRICE LIST'!E:Z,11,0),0)</f>
        <v>12500</v>
      </c>
      <c r="T15" s="556">
        <f>IFERROR(VLOOKUP(C15,'PRICE LIST'!E:Z,12,0),0)</f>
        <v>12500</v>
      </c>
      <c r="U15" s="556">
        <f>IFERROR(VLOOKUP(C15,'PRICE LIST'!E:Z,13,0),0)</f>
        <v>12500</v>
      </c>
      <c r="V15" s="556">
        <f>IFERROR(VLOOKUP(C15,'PRICE LIST'!E:Z,14,0),0)</f>
        <v>12500</v>
      </c>
      <c r="W15" s="556">
        <f>IFERROR(VLOOKUP(C15,'PRICE LIST'!E:Z,15,0),0)</f>
        <v>12500</v>
      </c>
      <c r="X15" s="556">
        <f>IFERROR(VLOOKUP(C15,'PRICE LIST'!E:Z,16,0),0)</f>
        <v>12500</v>
      </c>
      <c r="Y15" s="556">
        <f>IFERROR(VLOOKUP(C15,'PRICE LIST'!E:Z,17,0),0)</f>
        <v>12500</v>
      </c>
      <c r="Z15" s="556">
        <f>IFERROR(VLOOKUP(C15,'PRICE LIST'!E:Z,18,0),0)</f>
        <v>12500</v>
      </c>
      <c r="AA15" s="556">
        <f>IFERROR(VLOOKUP(C15,'PRICE LIST'!E:Z,19,0),0)</f>
        <v>12500</v>
      </c>
      <c r="AB15" s="180">
        <f t="shared" si="0"/>
        <v>0.79120934766371698</v>
      </c>
      <c r="AC15" s="180">
        <f t="shared" si="1"/>
        <v>0.79120934766371698</v>
      </c>
      <c r="AD15" s="180">
        <f t="shared" si="2"/>
        <v>0.79120934766371698</v>
      </c>
      <c r="AE15" s="180">
        <f t="shared" si="3"/>
        <v>0.79120934766371698</v>
      </c>
      <c r="AF15" s="180">
        <f t="shared" si="4"/>
        <v>0.79120934766371698</v>
      </c>
      <c r="AG15" s="180">
        <f t="shared" si="5"/>
        <v>0.79120934766371698</v>
      </c>
      <c r="AH15" s="180">
        <f t="shared" si="6"/>
        <v>0.79120934766371698</v>
      </c>
      <c r="AI15" s="180">
        <f t="shared" si="7"/>
        <v>0.79120934766371698</v>
      </c>
      <c r="AJ15" s="180">
        <f t="shared" si="8"/>
        <v>0.79120934766371698</v>
      </c>
      <c r="AK15" s="180">
        <f t="shared" si="9"/>
        <v>0.79120934766371698</v>
      </c>
      <c r="AL15" s="180">
        <f t="shared" si="10"/>
        <v>0.79120934766371698</v>
      </c>
      <c r="AM15" s="180">
        <f t="shared" si="11"/>
        <v>0.79120934766371698</v>
      </c>
      <c r="AN15" s="108">
        <v>45</v>
      </c>
      <c r="AO15" s="108">
        <v>48</v>
      </c>
      <c r="AP15" s="108">
        <v>70</v>
      </c>
      <c r="AQ15" s="108">
        <v>67</v>
      </c>
      <c r="AR15" s="108">
        <v>61</v>
      </c>
      <c r="AS15" s="108"/>
      <c r="AT15" s="502">
        <v>64</v>
      </c>
      <c r="AU15" s="502">
        <v>71</v>
      </c>
      <c r="AV15" s="502">
        <v>91</v>
      </c>
      <c r="AW15" s="502">
        <v>53</v>
      </c>
      <c r="AX15" s="502">
        <v>56</v>
      </c>
      <c r="AY15" s="108"/>
      <c r="AZ15" s="75">
        <f t="shared" si="12"/>
        <v>626</v>
      </c>
      <c r="BA15" s="77">
        <f t="shared" si="13"/>
        <v>52.166666666666664</v>
      </c>
      <c r="BB15" s="47"/>
      <c r="BC15" s="78">
        <f t="shared" si="14"/>
        <v>35.604420644867261</v>
      </c>
      <c r="BD15" s="78">
        <f t="shared" si="14"/>
        <v>37.978048687858418</v>
      </c>
      <c r="BE15" s="78">
        <f t="shared" si="14"/>
        <v>55.384654336460187</v>
      </c>
      <c r="BF15" s="78">
        <f t="shared" si="14"/>
        <v>53.011026293469037</v>
      </c>
      <c r="BG15" s="78">
        <f t="shared" si="14"/>
        <v>48.263770207486736</v>
      </c>
      <c r="BH15" s="78">
        <f t="shared" si="14"/>
        <v>0</v>
      </c>
      <c r="BI15" s="78">
        <f t="shared" si="14"/>
        <v>50.637398250477887</v>
      </c>
      <c r="BJ15" s="78">
        <f t="shared" si="14"/>
        <v>56.175863684123904</v>
      </c>
      <c r="BK15" s="78">
        <f t="shared" si="14"/>
        <v>72.000050637398246</v>
      </c>
      <c r="BL15" s="78">
        <f t="shared" si="14"/>
        <v>41.934095426177002</v>
      </c>
      <c r="BM15" s="78">
        <f t="shared" si="14"/>
        <v>44.307723469168153</v>
      </c>
      <c r="BN15" s="78">
        <f t="shared" si="14"/>
        <v>0</v>
      </c>
      <c r="BO15" s="78">
        <f t="shared" si="16"/>
        <v>495.29705163748685</v>
      </c>
      <c r="BP15" s="78">
        <f t="shared" si="15"/>
        <v>41.274754303123906</v>
      </c>
      <c r="BR15" s="714" t="s">
        <v>36</v>
      </c>
      <c r="BS15" s="714" t="s">
        <v>182</v>
      </c>
      <c r="BT15" s="714" t="s">
        <v>1430</v>
      </c>
      <c r="BU15" s="714" t="s">
        <v>156</v>
      </c>
      <c r="BV15" s="714" t="s">
        <v>169</v>
      </c>
      <c r="BW15" s="714"/>
    </row>
    <row r="16" spans="1:94">
      <c r="A16" s="79" t="s">
        <v>7127</v>
      </c>
      <c r="B16" s="74"/>
      <c r="C16" s="79" t="s">
        <v>12404</v>
      </c>
      <c r="D16" s="75" t="str">
        <f>INDEX('PRICE LIST'!$D:$D,MATCH(IMPROVEMENT!C16,'PRICE LIST'!$E:$E,0))</f>
        <v>LASDOP</v>
      </c>
      <c r="E16" s="16" t="str">
        <f>IFERROR(VLOOKUP(C16,'PRICE LIST'!E:M,2,0),0)</f>
        <v>LASDOP PRESS 6MM (1 PACK = 100PCS)</v>
      </c>
      <c r="F16" s="187" t="s">
        <v>12131</v>
      </c>
      <c r="G16" s="79" t="s">
        <v>109</v>
      </c>
      <c r="H16" s="16">
        <f>IFERROR(IF(G16="FOH",VLOOKUP(C16,'PRICE LIST'!E:Z,20,0),IF(G16="OPEX",VLOOKUP(C16,'PRICE LIST'!E:Z,21,0),0)),0)</f>
        <v>0</v>
      </c>
      <c r="I16" s="16">
        <f>IFERROR(IF(G16="FOH",VLOOKUP(H16,'PRICE LIST'!X:Z,3,0),IF(G16="OPEX",VLOOKUP(H16,'PRICE LIST'!Y:Z,2,0),0)),0)</f>
        <v>0</v>
      </c>
      <c r="J16" s="79" t="s">
        <v>40</v>
      </c>
      <c r="K16" s="206" t="s">
        <v>183</v>
      </c>
      <c r="L16" s="75" t="str">
        <f>IFERROR(VLOOKUP(K16,BS:BV,3,0),0)</f>
        <v>ALL</v>
      </c>
      <c r="M16" s="75" t="str">
        <f>IFERROR(VLOOKUP(K16,BS:BV,4,0),0)</f>
        <v>ALL</v>
      </c>
      <c r="N16" s="75" t="str">
        <f>IFERROR(VLOOKUP(C16,'PRICE LIST'!E:M,3,0),0)</f>
        <v>PACK</v>
      </c>
      <c r="O16" s="75" t="str">
        <f>IFERROR(VLOOKUP(C16,'PRICE LIST'!E:M,5,0),0)</f>
        <v>IDR</v>
      </c>
      <c r="P16" s="556">
        <f>IFERROR(VLOOKUP(C16,'PRICE LIST'!E:Z,8,0),0)</f>
        <v>37925</v>
      </c>
      <c r="Q16" s="556">
        <f>IFERROR(VLOOKUP(C16,'PRICE LIST'!E:Z,9,0),0)</f>
        <v>37925</v>
      </c>
      <c r="R16" s="556">
        <f>IFERROR(VLOOKUP(C16,'PRICE LIST'!E:Z,10,0),0)</f>
        <v>37925</v>
      </c>
      <c r="S16" s="556">
        <f>IFERROR(VLOOKUP(C16,'PRICE LIST'!E:Z,11,0),0)</f>
        <v>37925</v>
      </c>
      <c r="T16" s="556">
        <f>IFERROR(VLOOKUP(C16,'PRICE LIST'!E:Z,12,0),0)</f>
        <v>37925</v>
      </c>
      <c r="U16" s="556">
        <f>IFERROR(VLOOKUP(C16,'PRICE LIST'!E:Z,13,0),0)</f>
        <v>37925</v>
      </c>
      <c r="V16" s="556">
        <f>IFERROR(VLOOKUP(C16,'PRICE LIST'!E:Z,14,0),0)</f>
        <v>38295</v>
      </c>
      <c r="W16" s="556">
        <f>IFERROR(VLOOKUP(C16,'PRICE LIST'!E:Z,15,0),0)</f>
        <v>38295</v>
      </c>
      <c r="X16" s="556">
        <f>IFERROR(VLOOKUP(C16,'PRICE LIST'!E:Z,16,0),0)</f>
        <v>38295</v>
      </c>
      <c r="Y16" s="556">
        <f>IFERROR(VLOOKUP(C16,'PRICE LIST'!E:Z,17,0),0)</f>
        <v>38295</v>
      </c>
      <c r="Z16" s="556">
        <f>IFERROR(VLOOKUP(C16,'PRICE LIST'!E:Z,18,0),0)</f>
        <v>38295</v>
      </c>
      <c r="AA16" s="556">
        <f>IFERROR(VLOOKUP(C16,'PRICE LIST'!E:Z,19,0),0)</f>
        <v>38295</v>
      </c>
      <c r="AB16" s="180">
        <f t="shared" si="0"/>
        <v>2.4005291608117174</v>
      </c>
      <c r="AC16" s="180">
        <f t="shared" si="1"/>
        <v>2.4005291608117174</v>
      </c>
      <c r="AD16" s="180">
        <f t="shared" si="2"/>
        <v>2.4005291608117174</v>
      </c>
      <c r="AE16" s="180">
        <f t="shared" si="3"/>
        <v>2.4005291608117174</v>
      </c>
      <c r="AF16" s="180">
        <f t="shared" si="4"/>
        <v>2.4005291608117174</v>
      </c>
      <c r="AG16" s="180">
        <f t="shared" si="5"/>
        <v>2.4005291608117174</v>
      </c>
      <c r="AH16" s="180">
        <f t="shared" si="6"/>
        <v>2.4239489575025637</v>
      </c>
      <c r="AI16" s="180">
        <f t="shared" si="7"/>
        <v>2.4239489575025637</v>
      </c>
      <c r="AJ16" s="180">
        <f t="shared" si="8"/>
        <v>2.4239489575025637</v>
      </c>
      <c r="AK16" s="180">
        <f t="shared" si="9"/>
        <v>2.4239489575025637</v>
      </c>
      <c r="AL16" s="180">
        <f t="shared" si="10"/>
        <v>2.4239489575025637</v>
      </c>
      <c r="AM16" s="180">
        <f t="shared" si="11"/>
        <v>2.4239489575025637</v>
      </c>
      <c r="AN16" s="502">
        <v>1</v>
      </c>
      <c r="AO16" s="502">
        <v>1</v>
      </c>
      <c r="AP16" s="502">
        <v>2</v>
      </c>
      <c r="AQ16" s="502">
        <v>2</v>
      </c>
      <c r="AR16" s="502">
        <v>1</v>
      </c>
      <c r="AS16" s="502"/>
      <c r="AT16" s="502">
        <v>1</v>
      </c>
      <c r="AU16" s="502">
        <v>2</v>
      </c>
      <c r="AV16" s="502">
        <v>2</v>
      </c>
      <c r="AW16" s="502">
        <v>1</v>
      </c>
      <c r="AX16" s="502">
        <v>1</v>
      </c>
      <c r="AY16" s="502"/>
      <c r="AZ16" s="75">
        <f t="shared" si="12"/>
        <v>14</v>
      </c>
      <c r="BA16" s="77">
        <f t="shared" si="13"/>
        <v>1.1666666666666667</v>
      </c>
      <c r="BB16" s="47"/>
      <c r="BC16" s="78">
        <f t="shared" ref="BC16:BN16" si="18">AB16*AN16</f>
        <v>2.4005291608117174</v>
      </c>
      <c r="BD16" s="78">
        <f t="shared" si="18"/>
        <v>2.4005291608117174</v>
      </c>
      <c r="BE16" s="78">
        <f t="shared" si="18"/>
        <v>4.8010583216234348</v>
      </c>
      <c r="BF16" s="78">
        <f t="shared" si="18"/>
        <v>4.8010583216234348</v>
      </c>
      <c r="BG16" s="78">
        <f t="shared" si="18"/>
        <v>2.4005291608117174</v>
      </c>
      <c r="BH16" s="78">
        <f t="shared" si="18"/>
        <v>0</v>
      </c>
      <c r="BI16" s="78">
        <f t="shared" si="18"/>
        <v>2.4239489575025637</v>
      </c>
      <c r="BJ16" s="78">
        <f t="shared" si="18"/>
        <v>4.8478979150051273</v>
      </c>
      <c r="BK16" s="78">
        <f t="shared" si="18"/>
        <v>4.8478979150051273</v>
      </c>
      <c r="BL16" s="78">
        <f t="shared" si="18"/>
        <v>2.4239489575025637</v>
      </c>
      <c r="BM16" s="78">
        <f t="shared" si="18"/>
        <v>2.4239489575025637</v>
      </c>
      <c r="BN16" s="78">
        <f t="shared" si="18"/>
        <v>0</v>
      </c>
      <c r="BO16" s="78">
        <f t="shared" si="16"/>
        <v>33.771346828199967</v>
      </c>
      <c r="BP16" s="78">
        <f t="shared" si="15"/>
        <v>2.8142789023499972</v>
      </c>
      <c r="BR16" s="714" t="s">
        <v>37</v>
      </c>
      <c r="BS16" s="714" t="s">
        <v>190</v>
      </c>
      <c r="BT16" s="714" t="s">
        <v>1439</v>
      </c>
      <c r="BU16" s="714" t="s">
        <v>163</v>
      </c>
      <c r="BV16" s="714" t="s">
        <v>178</v>
      </c>
      <c r="BW16" s="714"/>
    </row>
    <row r="17" spans="1:75" customFormat="1">
      <c r="A17" s="79" t="s">
        <v>7127</v>
      </c>
      <c r="B17" s="74"/>
      <c r="C17" s="79" t="s">
        <v>13308</v>
      </c>
      <c r="D17" s="75" t="str">
        <f>INDEX('PRICE LIST'!$D:$D,MATCH(IMPROVEMENT!C17,'PRICE LIST'!$E:$E,0))</f>
        <v>RELAY</v>
      </c>
      <c r="E17" s="16" t="str">
        <f>IFERROR(VLOOKUP(C17,'PRICE LIST'!E:M,2,0),0)</f>
        <v>RELAY 5V 8 PIN</v>
      </c>
      <c r="F17" s="187" t="s">
        <v>12500</v>
      </c>
      <c r="G17" s="79" t="s">
        <v>109</v>
      </c>
      <c r="H17" s="16">
        <f>IFERROR(IF(G17="FOH",VLOOKUP(C17,'PRICE LIST'!E:Z,20,0),IF(G17="OPEX",VLOOKUP(C17,'PRICE LIST'!E:Z,21,0),0)),0)</f>
        <v>0</v>
      </c>
      <c r="I17" s="16">
        <f>IFERROR(IF(G17="FOH",VLOOKUP(H17,'PRICE LIST'!X:Z,3,0),IF(G17="OPEX",VLOOKUP(H17,'PRICE LIST'!Y:Z,2,0),0)),0)</f>
        <v>0</v>
      </c>
      <c r="J17" s="79" t="s">
        <v>40</v>
      </c>
      <c r="K17" s="206" t="s">
        <v>183</v>
      </c>
      <c r="L17" s="75" t="str">
        <f>IFERROR(VLOOKUP(K17,BS:BV,3,0),0)</f>
        <v>ALL</v>
      </c>
      <c r="M17" s="75" t="str">
        <f>IFERROR(VLOOKUP(K17,BS:BV,4,0),0)</f>
        <v>ALL</v>
      </c>
      <c r="N17" s="75" t="str">
        <f>IFERROR(VLOOKUP(C17,'PRICE LIST'!E:M,3,0),0)</f>
        <v>PCS</v>
      </c>
      <c r="O17" s="75" t="str">
        <f>IFERROR(VLOOKUP(C17,'PRICE LIST'!E:M,5,0),0)</f>
        <v>IDR</v>
      </c>
      <c r="P17" s="556">
        <f>IFERROR(VLOOKUP(C17,'PRICE LIST'!E:Z,8,0),0)</f>
        <v>20500</v>
      </c>
      <c r="Q17" s="556">
        <f>IFERROR(VLOOKUP(C17,'PRICE LIST'!E:Z,9,0),0)</f>
        <v>20500</v>
      </c>
      <c r="R17" s="556">
        <f>IFERROR(VLOOKUP(C17,'PRICE LIST'!E:Z,10,0),0)</f>
        <v>20500</v>
      </c>
      <c r="S17" s="556">
        <f>IFERROR(VLOOKUP(C17,'PRICE LIST'!E:Z,11,0),0)</f>
        <v>20500</v>
      </c>
      <c r="T17" s="556">
        <f>IFERROR(VLOOKUP(C17,'PRICE LIST'!E:Z,12,0),0)</f>
        <v>20500</v>
      </c>
      <c r="U17" s="556">
        <f>IFERROR(VLOOKUP(C17,'PRICE LIST'!E:Z,13,0),0)</f>
        <v>20500</v>
      </c>
      <c r="V17" s="556">
        <f>IFERROR(VLOOKUP(C17,'PRICE LIST'!E:Z,14,0),0)</f>
        <v>20700</v>
      </c>
      <c r="W17" s="556">
        <f>IFERROR(VLOOKUP(C17,'PRICE LIST'!E:Z,15,0),0)</f>
        <v>20700</v>
      </c>
      <c r="X17" s="556">
        <f>IFERROR(VLOOKUP(C17,'PRICE LIST'!E:Z,16,0),0)</f>
        <v>20700</v>
      </c>
      <c r="Y17" s="556">
        <f>IFERROR(VLOOKUP(C17,'PRICE LIST'!E:Z,17,0),0)</f>
        <v>20700</v>
      </c>
      <c r="Z17" s="556">
        <f>IFERROR(VLOOKUP(C17,'PRICE LIST'!E:Z,18,0),0)</f>
        <v>20700</v>
      </c>
      <c r="AA17" s="556">
        <f>IFERROR(VLOOKUP(C17,'PRICE LIST'!E:Z,19,0),0)</f>
        <v>20700</v>
      </c>
      <c r="AB17" s="180">
        <f t="shared" si="0"/>
        <v>1.2975833301684958</v>
      </c>
      <c r="AC17" s="180">
        <f t="shared" si="1"/>
        <v>1.2975833301684958</v>
      </c>
      <c r="AD17" s="180">
        <f t="shared" si="2"/>
        <v>1.2975833301684958</v>
      </c>
      <c r="AE17" s="180">
        <f t="shared" si="3"/>
        <v>1.2975833301684958</v>
      </c>
      <c r="AF17" s="180">
        <f t="shared" si="4"/>
        <v>1.2975833301684958</v>
      </c>
      <c r="AG17" s="180">
        <f t="shared" si="5"/>
        <v>1.2975833301684958</v>
      </c>
      <c r="AH17" s="180">
        <f t="shared" si="6"/>
        <v>1.3102426797311153</v>
      </c>
      <c r="AI17" s="180">
        <f t="shared" si="7"/>
        <v>1.3102426797311153</v>
      </c>
      <c r="AJ17" s="180">
        <f t="shared" si="8"/>
        <v>1.3102426797311153</v>
      </c>
      <c r="AK17" s="180">
        <f t="shared" si="9"/>
        <v>1.3102426797311153</v>
      </c>
      <c r="AL17" s="180">
        <f t="shared" si="10"/>
        <v>1.3102426797311153</v>
      </c>
      <c r="AM17" s="180">
        <f t="shared" si="11"/>
        <v>1.3102426797311153</v>
      </c>
      <c r="AN17" s="502"/>
      <c r="AO17" s="502">
        <v>26</v>
      </c>
      <c r="AP17" s="502">
        <v>26</v>
      </c>
      <c r="AQ17" s="502">
        <v>26</v>
      </c>
      <c r="AR17" s="502"/>
      <c r="AS17" s="108"/>
      <c r="AT17" s="108"/>
      <c r="AU17" s="108"/>
      <c r="AV17" s="108"/>
      <c r="AW17" s="108"/>
      <c r="AX17" s="108"/>
      <c r="AY17" s="108"/>
      <c r="AZ17" s="75">
        <f t="shared" si="12"/>
        <v>78</v>
      </c>
      <c r="BA17" s="77">
        <f t="shared" si="13"/>
        <v>6.5</v>
      </c>
      <c r="BB17" s="47"/>
      <c r="BC17" s="78">
        <f t="shared" si="14"/>
        <v>0</v>
      </c>
      <c r="BD17" s="78">
        <f t="shared" si="14"/>
        <v>33.737166584380894</v>
      </c>
      <c r="BE17" s="78">
        <f t="shared" si="14"/>
        <v>33.737166584380894</v>
      </c>
      <c r="BF17" s="78">
        <f t="shared" si="14"/>
        <v>33.737166584380894</v>
      </c>
      <c r="BG17" s="78">
        <f t="shared" si="14"/>
        <v>0</v>
      </c>
      <c r="BH17" s="78">
        <f t="shared" si="14"/>
        <v>0</v>
      </c>
      <c r="BI17" s="78">
        <f t="shared" si="14"/>
        <v>0</v>
      </c>
      <c r="BJ17" s="78">
        <f t="shared" si="14"/>
        <v>0</v>
      </c>
      <c r="BK17" s="78">
        <f t="shared" si="14"/>
        <v>0</v>
      </c>
      <c r="BL17" s="78">
        <f t="shared" si="14"/>
        <v>0</v>
      </c>
      <c r="BM17" s="78">
        <f t="shared" si="14"/>
        <v>0</v>
      </c>
      <c r="BN17" s="78">
        <f t="shared" si="14"/>
        <v>0</v>
      </c>
      <c r="BO17" s="78">
        <f t="shared" si="16"/>
        <v>101.21149975314268</v>
      </c>
      <c r="BP17" s="78">
        <f t="shared" si="15"/>
        <v>8.4342916460952235</v>
      </c>
      <c r="BR17" s="714" t="s">
        <v>38</v>
      </c>
      <c r="BS17" s="714" t="s">
        <v>191</v>
      </c>
      <c r="BT17" s="714" t="s">
        <v>1440</v>
      </c>
      <c r="BU17" s="714" t="s">
        <v>163</v>
      </c>
      <c r="BV17" s="714" t="s">
        <v>178</v>
      </c>
      <c r="BW17" s="714"/>
    </row>
    <row r="18" spans="1:75" customFormat="1">
      <c r="A18" s="79" t="s">
        <v>7127</v>
      </c>
      <c r="B18" s="74"/>
      <c r="C18" s="79" t="s">
        <v>13309</v>
      </c>
      <c r="D18" s="75" t="str">
        <f>INDEX('PRICE LIST'!$D:$D,MATCH(IMPROVEMENT!C18,'PRICE LIST'!$E:$E,0))</f>
        <v>RELAY</v>
      </c>
      <c r="E18" s="16" t="str">
        <f>IFERROR(VLOOKUP(C18,'PRICE LIST'!E:M,2,0),0)</f>
        <v>RELAY 12V 8 PIN</v>
      </c>
      <c r="F18" s="187" t="s">
        <v>12500</v>
      </c>
      <c r="G18" s="79" t="s">
        <v>109</v>
      </c>
      <c r="H18" s="16">
        <f>IFERROR(IF(G18="FOH",VLOOKUP(C18,'PRICE LIST'!E:Z,20,0),IF(G18="OPEX",VLOOKUP(C18,'PRICE LIST'!E:Z,21,0),0)),0)</f>
        <v>0</v>
      </c>
      <c r="I18" s="16">
        <f>IFERROR(IF(G18="FOH",VLOOKUP(H18,'PRICE LIST'!X:Z,3,0),IF(G18="OPEX",VLOOKUP(H18,'PRICE LIST'!Y:Z,2,0),0)),0)</f>
        <v>0</v>
      </c>
      <c r="J18" s="79" t="s">
        <v>40</v>
      </c>
      <c r="K18" s="206" t="s">
        <v>183</v>
      </c>
      <c r="L18" s="75" t="str">
        <f>IFERROR(VLOOKUP(K18,BS:BV,3,0),0)</f>
        <v>ALL</v>
      </c>
      <c r="M18" s="75" t="str">
        <f>IFERROR(VLOOKUP(K18,BS:BV,4,0),0)</f>
        <v>ALL</v>
      </c>
      <c r="N18" s="75" t="str">
        <f>IFERROR(VLOOKUP(C18,'PRICE LIST'!E:M,3,0),0)</f>
        <v>PCS</v>
      </c>
      <c r="O18" s="75" t="str">
        <f>IFERROR(VLOOKUP(C18,'PRICE LIST'!E:M,5,0),0)</f>
        <v>IDR</v>
      </c>
      <c r="P18" s="556">
        <f>IFERROR(VLOOKUP(C18,'PRICE LIST'!E:Z,8,0),0)</f>
        <v>20500</v>
      </c>
      <c r="Q18" s="556">
        <f>IFERROR(VLOOKUP(C18,'PRICE LIST'!E:Z,9,0),0)</f>
        <v>20500</v>
      </c>
      <c r="R18" s="556">
        <f>IFERROR(VLOOKUP(C18,'PRICE LIST'!E:Z,10,0),0)</f>
        <v>20500</v>
      </c>
      <c r="S18" s="556">
        <f>IFERROR(VLOOKUP(C18,'PRICE LIST'!E:Z,11,0),0)</f>
        <v>20500</v>
      </c>
      <c r="T18" s="556">
        <f>IFERROR(VLOOKUP(C18,'PRICE LIST'!E:Z,12,0),0)</f>
        <v>20500</v>
      </c>
      <c r="U18" s="556">
        <f>IFERROR(VLOOKUP(C18,'PRICE LIST'!E:Z,13,0),0)</f>
        <v>20500</v>
      </c>
      <c r="V18" s="556">
        <f>IFERROR(VLOOKUP(C18,'PRICE LIST'!E:Z,14,0),0)</f>
        <v>20700</v>
      </c>
      <c r="W18" s="556">
        <f>IFERROR(VLOOKUP(C18,'PRICE LIST'!E:Z,15,0),0)</f>
        <v>20700</v>
      </c>
      <c r="X18" s="556">
        <f>IFERROR(VLOOKUP(C18,'PRICE LIST'!E:Z,16,0),0)</f>
        <v>20700</v>
      </c>
      <c r="Y18" s="556">
        <f>IFERROR(VLOOKUP(C18,'PRICE LIST'!E:Z,17,0),0)</f>
        <v>20700</v>
      </c>
      <c r="Z18" s="556">
        <f>IFERROR(VLOOKUP(C18,'PRICE LIST'!E:Z,18,0),0)</f>
        <v>20700</v>
      </c>
      <c r="AA18" s="556">
        <f>IFERROR(VLOOKUP(C18,'PRICE LIST'!E:Z,19,0),0)</f>
        <v>20700</v>
      </c>
      <c r="AB18" s="180">
        <f t="shared" ref="AB18:AB62" si="19">IFERROR(P18/VLOOKUP(O18,$N$4:$O$9,2,FALSE),0)</f>
        <v>1.2975833301684958</v>
      </c>
      <c r="AC18" s="180">
        <f t="shared" ref="AC18:AC62" si="20">IFERROR(Q18/VLOOKUP(O18,$N$4:$O$9,2,FALSE),0)</f>
        <v>1.2975833301684958</v>
      </c>
      <c r="AD18" s="180">
        <f t="shared" ref="AD18:AD62" si="21">IFERROR(R18/VLOOKUP(O18,$N$4:$O$9,2,FALSE),0)</f>
        <v>1.2975833301684958</v>
      </c>
      <c r="AE18" s="180">
        <f t="shared" ref="AE18:AE62" si="22">IFERROR(S18/VLOOKUP(O18,$N$4:$O$9,2,FALSE),0)</f>
        <v>1.2975833301684958</v>
      </c>
      <c r="AF18" s="180">
        <f t="shared" ref="AF18:AF62" si="23">IFERROR(T18/VLOOKUP(O18,$N$4:$O$9,2,FALSE),0)</f>
        <v>1.2975833301684958</v>
      </c>
      <c r="AG18" s="180">
        <f t="shared" ref="AG18:AG62" si="24">IFERROR(U18/VLOOKUP(O18,$N$4:$O$9,2,FALSE),0)</f>
        <v>1.2975833301684958</v>
      </c>
      <c r="AH18" s="180">
        <f t="shared" ref="AH18:AH62" si="25">IFERROR(V18/VLOOKUP(O18,$N$4:$O$9,2,FALSE),0)</f>
        <v>1.3102426797311153</v>
      </c>
      <c r="AI18" s="180">
        <f t="shared" ref="AI18:AI62" si="26">IFERROR(W18/VLOOKUP(O18,$N$4:$O$9,2,FALSE),0)</f>
        <v>1.3102426797311153</v>
      </c>
      <c r="AJ18" s="180">
        <f t="shared" ref="AJ18:AJ62" si="27">IFERROR(X18/VLOOKUP(O18,$N$4:$O$9,2,FALSE),0)</f>
        <v>1.3102426797311153</v>
      </c>
      <c r="AK18" s="180">
        <f t="shared" ref="AK18:AK62" si="28">IFERROR(Y18/VLOOKUP(O18,$N$4:$O$9,2,FALSE),0)</f>
        <v>1.3102426797311153</v>
      </c>
      <c r="AL18" s="180">
        <f t="shared" ref="AL18:AL62" si="29">IFERROR(Z18/VLOOKUP(O18,$N$4:$O$9,2,FALSE),0)</f>
        <v>1.3102426797311153</v>
      </c>
      <c r="AM18" s="180">
        <f t="shared" ref="AM18:AM62" si="30">IFERROR(AA18/VLOOKUP(O18,$N$4:$O$9,2,FALSE),0)</f>
        <v>1.3102426797311153</v>
      </c>
      <c r="AN18" s="502"/>
      <c r="AO18" s="502">
        <v>26</v>
      </c>
      <c r="AP18" s="502">
        <v>26</v>
      </c>
      <c r="AQ18" s="502">
        <v>26</v>
      </c>
      <c r="AR18" s="502"/>
      <c r="AS18" s="203"/>
      <c r="AT18" s="203"/>
      <c r="AU18" s="203"/>
      <c r="AV18" s="203"/>
      <c r="AW18" s="203"/>
      <c r="AX18" s="203"/>
      <c r="AY18" s="203"/>
      <c r="AZ18" s="75">
        <f t="shared" ref="AZ18:AZ62" si="31">SUM(AN18:AY18)</f>
        <v>78</v>
      </c>
      <c r="BA18" s="77">
        <f t="shared" ref="BA18:BA62" si="32">AZ18/12</f>
        <v>6.5</v>
      </c>
      <c r="BB18" s="47"/>
      <c r="BC18" s="78">
        <f t="shared" ref="BC18:BC62" si="33">AB18*AN18</f>
        <v>0</v>
      </c>
      <c r="BD18" s="78">
        <f t="shared" ref="BD18:BD62" si="34">AC18*AO18</f>
        <v>33.737166584380894</v>
      </c>
      <c r="BE18" s="78">
        <f t="shared" ref="BE18:BE62" si="35">AD18*AP18</f>
        <v>33.737166584380894</v>
      </c>
      <c r="BF18" s="78">
        <f t="shared" ref="BF18:BF62" si="36">AE18*AQ18</f>
        <v>33.737166584380894</v>
      </c>
      <c r="BG18" s="78">
        <f t="shared" ref="BG18:BG62" si="37">AF18*AR18</f>
        <v>0</v>
      </c>
      <c r="BH18" s="78">
        <f t="shared" ref="BH18:BH62" si="38">AG18*AS18</f>
        <v>0</v>
      </c>
      <c r="BI18" s="78">
        <f t="shared" ref="BI18:BI62" si="39">AH18*AT18</f>
        <v>0</v>
      </c>
      <c r="BJ18" s="78">
        <f t="shared" ref="BJ18:BJ62" si="40">AI18*AU18</f>
        <v>0</v>
      </c>
      <c r="BK18" s="78">
        <f t="shared" ref="BK18:BK62" si="41">AJ18*AV18</f>
        <v>0</v>
      </c>
      <c r="BL18" s="78">
        <f t="shared" ref="BL18:BL62" si="42">AK18*AW18</f>
        <v>0</v>
      </c>
      <c r="BM18" s="78">
        <f t="shared" ref="BM18:BM62" si="43">AL18*AX18</f>
        <v>0</v>
      </c>
      <c r="BN18" s="78">
        <f t="shared" ref="BN18:BN62" si="44">AM18*AY18</f>
        <v>0</v>
      </c>
      <c r="BO18" s="78">
        <f t="shared" ref="BO18:BO62" si="45">SUM(BC18:BN18)</f>
        <v>101.21149975314268</v>
      </c>
      <c r="BP18" s="78">
        <f t="shared" ref="BP18:BP62" si="46">BO18/12</f>
        <v>8.4342916460952235</v>
      </c>
      <c r="BR18" s="714" t="s">
        <v>39</v>
      </c>
      <c r="BS18" s="714" t="s">
        <v>214</v>
      </c>
      <c r="BT18" s="714" t="s">
        <v>214</v>
      </c>
      <c r="BU18" s="714" t="s">
        <v>214</v>
      </c>
      <c r="BV18" s="714" t="s">
        <v>178</v>
      </c>
      <c r="BW18" s="714"/>
    </row>
    <row r="19" spans="1:75" customFormat="1">
      <c r="A19" s="79" t="s">
        <v>7127</v>
      </c>
      <c r="B19" s="74"/>
      <c r="C19" s="79" t="s">
        <v>11497</v>
      </c>
      <c r="D19" s="75" t="str">
        <f>INDEX('PRICE LIST'!$D:$D,MATCH(IMPROVEMENT!C19,'PRICE LIST'!$E:$E,0))</f>
        <v>BUTTON</v>
      </c>
      <c r="E19" s="16" t="str">
        <f>IFERROR(VLOOKUP(C19,'PRICE LIST'!E:M,2,0),0)</f>
        <v>PUSH BUTTON ON MERAH BESAR</v>
      </c>
      <c r="F19" s="187" t="s">
        <v>12500</v>
      </c>
      <c r="G19" s="79" t="s">
        <v>109</v>
      </c>
      <c r="H19" s="16">
        <f>IFERROR(IF(G19="FOH",VLOOKUP(C19,'PRICE LIST'!E:Z,20,0),IF(G19="OPEX",VLOOKUP(C19,'PRICE LIST'!E:Z,21,0),0)),0)</f>
        <v>0</v>
      </c>
      <c r="I19" s="16">
        <f>IFERROR(IF(G19="FOH",VLOOKUP(H19,'PRICE LIST'!X:Z,3,0),IF(G19="OPEX",VLOOKUP(H19,'PRICE LIST'!Y:Z,2,0),0)),0)</f>
        <v>0</v>
      </c>
      <c r="J19" s="79" t="s">
        <v>40</v>
      </c>
      <c r="K19" s="206" t="s">
        <v>183</v>
      </c>
      <c r="L19" s="75" t="str">
        <f>IFERROR(VLOOKUP(K19,BS:BV,3,0),0)</f>
        <v>ALL</v>
      </c>
      <c r="M19" s="75" t="str">
        <f>IFERROR(VLOOKUP(K19,BS:BV,4,0),0)</f>
        <v>ALL</v>
      </c>
      <c r="N19" s="75" t="str">
        <f>IFERROR(VLOOKUP(C19,'PRICE LIST'!E:M,3,0),0)</f>
        <v>PCS</v>
      </c>
      <c r="O19" s="75" t="str">
        <f>IFERROR(VLOOKUP(C19,'PRICE LIST'!E:M,5,0),0)</f>
        <v>IDR</v>
      </c>
      <c r="P19" s="556">
        <f>IFERROR(VLOOKUP(C19,'PRICE LIST'!E:Z,8,0),0)</f>
        <v>54000</v>
      </c>
      <c r="Q19" s="556">
        <f>IFERROR(VLOOKUP(C19,'PRICE LIST'!E:Z,9,0),0)</f>
        <v>54000</v>
      </c>
      <c r="R19" s="556">
        <f>IFERROR(VLOOKUP(C19,'PRICE LIST'!E:Z,10,0),0)</f>
        <v>54000</v>
      </c>
      <c r="S19" s="556">
        <f>IFERROR(VLOOKUP(C19,'PRICE LIST'!E:Z,11,0),0)</f>
        <v>54000</v>
      </c>
      <c r="T19" s="556">
        <f>IFERROR(VLOOKUP(C19,'PRICE LIST'!E:Z,12,0),0)</f>
        <v>54000</v>
      </c>
      <c r="U19" s="556">
        <f>IFERROR(VLOOKUP(C19,'PRICE LIST'!E:Z,13,0),0)</f>
        <v>54000</v>
      </c>
      <c r="V19" s="556">
        <f>IFERROR(VLOOKUP(C19,'PRICE LIST'!E:Z,14,0),0)</f>
        <v>54000</v>
      </c>
      <c r="W19" s="556">
        <f>IFERROR(VLOOKUP(C19,'PRICE LIST'!E:Z,15,0),0)</f>
        <v>54000</v>
      </c>
      <c r="X19" s="556">
        <f>IFERROR(VLOOKUP(C19,'PRICE LIST'!E:Z,16,0),0)</f>
        <v>54000</v>
      </c>
      <c r="Y19" s="556">
        <f>IFERROR(VLOOKUP(C19,'PRICE LIST'!E:Z,17,0),0)</f>
        <v>54000</v>
      </c>
      <c r="Z19" s="556">
        <f>IFERROR(VLOOKUP(C19,'PRICE LIST'!E:Z,18,0),0)</f>
        <v>54000</v>
      </c>
      <c r="AA19" s="556">
        <f>IFERROR(VLOOKUP(C19,'PRICE LIST'!E:Z,19,0),0)</f>
        <v>54000</v>
      </c>
      <c r="AB19" s="180">
        <f t="shared" si="19"/>
        <v>3.4180243819072573</v>
      </c>
      <c r="AC19" s="180">
        <f t="shared" si="20"/>
        <v>3.4180243819072573</v>
      </c>
      <c r="AD19" s="180">
        <f t="shared" si="21"/>
        <v>3.4180243819072573</v>
      </c>
      <c r="AE19" s="180">
        <f t="shared" si="22"/>
        <v>3.4180243819072573</v>
      </c>
      <c r="AF19" s="180">
        <f t="shared" si="23"/>
        <v>3.4180243819072573</v>
      </c>
      <c r="AG19" s="180">
        <f t="shared" si="24"/>
        <v>3.4180243819072573</v>
      </c>
      <c r="AH19" s="180">
        <f t="shared" si="25"/>
        <v>3.4180243819072573</v>
      </c>
      <c r="AI19" s="180">
        <f t="shared" si="26"/>
        <v>3.4180243819072573</v>
      </c>
      <c r="AJ19" s="180">
        <f t="shared" si="27"/>
        <v>3.4180243819072573</v>
      </c>
      <c r="AK19" s="180">
        <f t="shared" si="28"/>
        <v>3.4180243819072573</v>
      </c>
      <c r="AL19" s="180">
        <f t="shared" si="29"/>
        <v>3.4180243819072573</v>
      </c>
      <c r="AM19" s="180">
        <f t="shared" si="30"/>
        <v>3.4180243819072573</v>
      </c>
      <c r="AN19" s="502"/>
      <c r="AO19" s="502">
        <v>26</v>
      </c>
      <c r="AP19" s="502">
        <v>26</v>
      </c>
      <c r="AQ19" s="502">
        <v>26</v>
      </c>
      <c r="AR19" s="502"/>
      <c r="AS19" s="203"/>
      <c r="AT19" s="203"/>
      <c r="AU19" s="203"/>
      <c r="AV19" s="203"/>
      <c r="AW19" s="203"/>
      <c r="AX19" s="203"/>
      <c r="AY19" s="203"/>
      <c r="AZ19" s="75">
        <f t="shared" si="31"/>
        <v>78</v>
      </c>
      <c r="BA19" s="77">
        <f t="shared" si="32"/>
        <v>6.5</v>
      </c>
      <c r="BB19" s="47"/>
      <c r="BC19" s="78">
        <f t="shared" si="33"/>
        <v>0</v>
      </c>
      <c r="BD19" s="78">
        <f t="shared" si="34"/>
        <v>88.868633929588697</v>
      </c>
      <c r="BE19" s="78">
        <f t="shared" si="35"/>
        <v>88.868633929588697</v>
      </c>
      <c r="BF19" s="78">
        <f t="shared" si="36"/>
        <v>88.868633929588697</v>
      </c>
      <c r="BG19" s="78">
        <f t="shared" si="37"/>
        <v>0</v>
      </c>
      <c r="BH19" s="78">
        <f t="shared" si="38"/>
        <v>0</v>
      </c>
      <c r="BI19" s="78">
        <f t="shared" si="39"/>
        <v>0</v>
      </c>
      <c r="BJ19" s="78">
        <f t="shared" si="40"/>
        <v>0</v>
      </c>
      <c r="BK19" s="78">
        <f t="shared" si="41"/>
        <v>0</v>
      </c>
      <c r="BL19" s="78">
        <f t="shared" si="42"/>
        <v>0</v>
      </c>
      <c r="BM19" s="78">
        <f t="shared" si="43"/>
        <v>0</v>
      </c>
      <c r="BN19" s="78">
        <f t="shared" si="44"/>
        <v>0</v>
      </c>
      <c r="BO19" s="78">
        <f t="shared" si="45"/>
        <v>266.60590178876612</v>
      </c>
      <c r="BP19" s="78">
        <f t="shared" si="46"/>
        <v>22.217158482397178</v>
      </c>
      <c r="BR19" s="714" t="s">
        <v>40</v>
      </c>
      <c r="BS19" s="714" t="s">
        <v>212</v>
      </c>
      <c r="BT19" s="714" t="s">
        <v>212</v>
      </c>
      <c r="BU19" s="714" t="s">
        <v>212</v>
      </c>
      <c r="BV19" s="714" t="s">
        <v>178</v>
      </c>
      <c r="BW19" s="714"/>
    </row>
    <row r="20" spans="1:75" customFormat="1">
      <c r="A20" s="79" t="s">
        <v>7127</v>
      </c>
      <c r="B20" s="74"/>
      <c r="C20" s="79" t="s">
        <v>13307</v>
      </c>
      <c r="D20" s="75" t="str">
        <f>INDEX('PRICE LIST'!$D:$D,MATCH(IMPROVEMENT!C20,'PRICE LIST'!$E:$E,0))</f>
        <v>SOCKET</v>
      </c>
      <c r="E20" s="16" t="str">
        <f>IFERROR(VLOOKUP(C20,'PRICE LIST'!E:M,2,0),0)</f>
        <v>SOCKET PUSH BUTTON MERAH ON-OFF LOCK</v>
      </c>
      <c r="F20" s="187" t="s">
        <v>12500</v>
      </c>
      <c r="G20" s="79" t="s">
        <v>109</v>
      </c>
      <c r="H20" s="16">
        <f>IFERROR(IF(G20="FOH",VLOOKUP(C20,'PRICE LIST'!E:Z,20,0),IF(G20="OPEX",VLOOKUP(C20,'PRICE LIST'!E:Z,21,0),0)),0)</f>
        <v>0</v>
      </c>
      <c r="I20" s="16">
        <f>IFERROR(IF(G20="FOH",VLOOKUP(H20,'PRICE LIST'!X:Z,3,0),IF(G20="OPEX",VLOOKUP(H20,'PRICE LIST'!Y:Z,2,0),0)),0)</f>
        <v>0</v>
      </c>
      <c r="J20" s="79" t="s">
        <v>40</v>
      </c>
      <c r="K20" s="206" t="s">
        <v>183</v>
      </c>
      <c r="L20" s="75" t="str">
        <f>IFERROR(VLOOKUP(K20,BS:BV,3,0),0)</f>
        <v>ALL</v>
      </c>
      <c r="M20" s="75" t="str">
        <f>IFERROR(VLOOKUP(K20,BS:BV,4,0),0)</f>
        <v>ALL</v>
      </c>
      <c r="N20" s="75" t="str">
        <f>IFERROR(VLOOKUP(C20,'PRICE LIST'!E:M,3,0),0)</f>
        <v>PCS</v>
      </c>
      <c r="O20" s="75" t="str">
        <f>IFERROR(VLOOKUP(C20,'PRICE LIST'!E:M,5,0),0)</f>
        <v>IDR</v>
      </c>
      <c r="P20" s="556">
        <f>IFERROR(VLOOKUP(C20,'PRICE LIST'!E:Z,8,0),0)</f>
        <v>26650</v>
      </c>
      <c r="Q20" s="556">
        <f>IFERROR(VLOOKUP(C20,'PRICE LIST'!E:Z,9,0),0)</f>
        <v>26650</v>
      </c>
      <c r="R20" s="556">
        <f>IFERROR(VLOOKUP(C20,'PRICE LIST'!E:Z,10,0),0)</f>
        <v>26650</v>
      </c>
      <c r="S20" s="556">
        <f>IFERROR(VLOOKUP(C20,'PRICE LIST'!E:Z,11,0),0)</f>
        <v>26650</v>
      </c>
      <c r="T20" s="556">
        <f>IFERROR(VLOOKUP(C20,'PRICE LIST'!E:Z,12,0),0)</f>
        <v>26650</v>
      </c>
      <c r="U20" s="556">
        <f>IFERROR(VLOOKUP(C20,'PRICE LIST'!E:Z,13,0),0)</f>
        <v>26650</v>
      </c>
      <c r="V20" s="556">
        <f>IFERROR(VLOOKUP(C20,'PRICE LIST'!E:Z,14,0),0)</f>
        <v>26910</v>
      </c>
      <c r="W20" s="556">
        <f>IFERROR(VLOOKUP(C20,'PRICE LIST'!E:Z,15,0),0)</f>
        <v>26910</v>
      </c>
      <c r="X20" s="556">
        <f>IFERROR(VLOOKUP(C20,'PRICE LIST'!E:Z,16,0),0)</f>
        <v>26910</v>
      </c>
      <c r="Y20" s="556">
        <f>IFERROR(VLOOKUP(C20,'PRICE LIST'!E:Z,17,0),0)</f>
        <v>26910</v>
      </c>
      <c r="Z20" s="556">
        <f>IFERROR(VLOOKUP(C20,'PRICE LIST'!E:Z,18,0),0)</f>
        <v>26910</v>
      </c>
      <c r="AA20" s="556">
        <f>IFERROR(VLOOKUP(C20,'PRICE LIST'!E:Z,19,0),0)</f>
        <v>26910</v>
      </c>
      <c r="AB20" s="180">
        <f t="shared" si="19"/>
        <v>1.6868583292190447</v>
      </c>
      <c r="AC20" s="180">
        <f t="shared" si="20"/>
        <v>1.6868583292190447</v>
      </c>
      <c r="AD20" s="180">
        <f t="shared" si="21"/>
        <v>1.6868583292190447</v>
      </c>
      <c r="AE20" s="180">
        <f t="shared" si="22"/>
        <v>1.6868583292190447</v>
      </c>
      <c r="AF20" s="180">
        <f t="shared" si="23"/>
        <v>1.6868583292190447</v>
      </c>
      <c r="AG20" s="180">
        <f t="shared" si="24"/>
        <v>1.6868583292190447</v>
      </c>
      <c r="AH20" s="180">
        <f t="shared" si="25"/>
        <v>1.70331548365045</v>
      </c>
      <c r="AI20" s="180">
        <f t="shared" si="26"/>
        <v>1.70331548365045</v>
      </c>
      <c r="AJ20" s="180">
        <f t="shared" si="27"/>
        <v>1.70331548365045</v>
      </c>
      <c r="AK20" s="180">
        <f t="shared" si="28"/>
        <v>1.70331548365045</v>
      </c>
      <c r="AL20" s="180">
        <f t="shared" si="29"/>
        <v>1.70331548365045</v>
      </c>
      <c r="AM20" s="180">
        <f t="shared" si="30"/>
        <v>1.70331548365045</v>
      </c>
      <c r="AN20" s="502"/>
      <c r="AO20" s="502">
        <v>26</v>
      </c>
      <c r="AP20" s="502">
        <v>26</v>
      </c>
      <c r="AQ20" s="502">
        <v>26</v>
      </c>
      <c r="AR20" s="502"/>
      <c r="AS20" s="203"/>
      <c r="AT20" s="203"/>
      <c r="AU20" s="203"/>
      <c r="AV20" s="203"/>
      <c r="AW20" s="203"/>
      <c r="AX20" s="203"/>
      <c r="AY20" s="203"/>
      <c r="AZ20" s="75">
        <f t="shared" si="31"/>
        <v>78</v>
      </c>
      <c r="BA20" s="77">
        <f t="shared" si="32"/>
        <v>6.5</v>
      </c>
      <c r="BB20" s="47"/>
      <c r="BC20" s="78">
        <f t="shared" si="33"/>
        <v>0</v>
      </c>
      <c r="BD20" s="78">
        <f t="shared" si="34"/>
        <v>43.858316559695162</v>
      </c>
      <c r="BE20" s="78">
        <f t="shared" si="35"/>
        <v>43.858316559695162</v>
      </c>
      <c r="BF20" s="78">
        <f t="shared" si="36"/>
        <v>43.858316559695162</v>
      </c>
      <c r="BG20" s="78">
        <f t="shared" si="37"/>
        <v>0</v>
      </c>
      <c r="BH20" s="78">
        <f t="shared" si="38"/>
        <v>0</v>
      </c>
      <c r="BI20" s="78">
        <f t="shared" si="39"/>
        <v>0</v>
      </c>
      <c r="BJ20" s="78">
        <f t="shared" si="40"/>
        <v>0</v>
      </c>
      <c r="BK20" s="78">
        <f t="shared" si="41"/>
        <v>0</v>
      </c>
      <c r="BL20" s="78">
        <f t="shared" si="42"/>
        <v>0</v>
      </c>
      <c r="BM20" s="78">
        <f t="shared" si="43"/>
        <v>0</v>
      </c>
      <c r="BN20" s="78">
        <f t="shared" si="44"/>
        <v>0</v>
      </c>
      <c r="BO20" s="78">
        <f t="shared" si="45"/>
        <v>131.57494967908548</v>
      </c>
      <c r="BP20" s="78">
        <f t="shared" si="46"/>
        <v>10.96457913992379</v>
      </c>
      <c r="BR20" s="714"/>
      <c r="BS20" s="714" t="s">
        <v>203</v>
      </c>
      <c r="BT20" s="714" t="s">
        <v>1452</v>
      </c>
      <c r="BU20" s="714" t="s">
        <v>1474</v>
      </c>
      <c r="BV20" s="714" t="s">
        <v>178</v>
      </c>
      <c r="BW20" s="714"/>
    </row>
    <row r="21" spans="1:75" customFormat="1">
      <c r="A21" s="79" t="s">
        <v>7127</v>
      </c>
      <c r="B21" s="74"/>
      <c r="C21" s="79" t="s">
        <v>12497</v>
      </c>
      <c r="D21" s="75" t="str">
        <f>INDEX('PRICE LIST'!$D:$D,MATCH(IMPROVEMENT!C21,'PRICE LIST'!$E:$E,0))</f>
        <v>USB</v>
      </c>
      <c r="E21" s="16" t="str">
        <f>IFERROR(VLOOKUP(C21,'PRICE LIST'!E:M,2,0),0)</f>
        <v>USB</v>
      </c>
      <c r="F21" s="187" t="s">
        <v>12500</v>
      </c>
      <c r="G21" s="79" t="s">
        <v>109</v>
      </c>
      <c r="H21" s="16" t="str">
        <f>IFERROR(IF(G21="FOH",VLOOKUP(C21,'PRICE LIST'!E:Z,20,0),IF(G21="OPEX",VLOOKUP(C21,'PRICE LIST'!E:Z,21,0),0)),0)</f>
        <v>FIX PPN</v>
      </c>
      <c r="I21" s="16" t="str">
        <f>IFERROR(IF(G21="FOH",VLOOKUP(H21,'PRICE LIST'!X:Z,3,0),IF(G21="OPEX",VLOOKUP(H21,'PRICE LIST'!Y:Z,2,0),0)),0)</f>
        <v>B</v>
      </c>
      <c r="J21" s="79" t="s">
        <v>40</v>
      </c>
      <c r="K21" s="206" t="s">
        <v>183</v>
      </c>
      <c r="L21" s="75" t="str">
        <f>IFERROR(VLOOKUP(K21,BS:BV,3,0),0)</f>
        <v>ALL</v>
      </c>
      <c r="M21" s="75" t="str">
        <f>IFERROR(VLOOKUP(K21,BS:BV,4,0),0)</f>
        <v>ALL</v>
      </c>
      <c r="N21" s="75" t="str">
        <f>IFERROR(VLOOKUP(C21,'PRICE LIST'!E:M,3,0),0)</f>
        <v>PCS</v>
      </c>
      <c r="O21" s="75" t="str">
        <f>IFERROR(VLOOKUP(C21,'PRICE LIST'!E:M,5,0),0)</f>
        <v>IDR</v>
      </c>
      <c r="P21" s="556">
        <f>IFERROR(VLOOKUP(C21,'PRICE LIST'!E:Z,8,0),0)</f>
        <v>15000</v>
      </c>
      <c r="Q21" s="556">
        <f>IFERROR(VLOOKUP(C21,'PRICE LIST'!E:Z,9,0),0)</f>
        <v>15000</v>
      </c>
      <c r="R21" s="556">
        <f>IFERROR(VLOOKUP(C21,'PRICE LIST'!E:Z,10,0),0)</f>
        <v>15000</v>
      </c>
      <c r="S21" s="556">
        <f>IFERROR(VLOOKUP(C21,'PRICE LIST'!E:Z,11,0),0)</f>
        <v>15000</v>
      </c>
      <c r="T21" s="556">
        <f>IFERROR(VLOOKUP(C21,'PRICE LIST'!E:Z,12,0),0)</f>
        <v>15000</v>
      </c>
      <c r="U21" s="556">
        <f>IFERROR(VLOOKUP(C21,'PRICE LIST'!E:Z,13,0),0)</f>
        <v>15000</v>
      </c>
      <c r="V21" s="556">
        <f>IFERROR(VLOOKUP(C21,'PRICE LIST'!E:Z,14,0),0)</f>
        <v>15000</v>
      </c>
      <c r="W21" s="556">
        <f>IFERROR(VLOOKUP(C21,'PRICE LIST'!E:Z,15,0),0)</f>
        <v>15000</v>
      </c>
      <c r="X21" s="556">
        <f>IFERROR(VLOOKUP(C21,'PRICE LIST'!E:Z,16,0),0)</f>
        <v>15000</v>
      </c>
      <c r="Y21" s="556">
        <f>IFERROR(VLOOKUP(C21,'PRICE LIST'!E:Z,17,0),0)</f>
        <v>15000</v>
      </c>
      <c r="Z21" s="556">
        <f>IFERROR(VLOOKUP(C21,'PRICE LIST'!E:Z,18,0),0)</f>
        <v>15000</v>
      </c>
      <c r="AA21" s="556">
        <f>IFERROR(VLOOKUP(C21,'PRICE LIST'!E:Z,19,0),0)</f>
        <v>15000</v>
      </c>
      <c r="AB21" s="180">
        <f t="shared" si="19"/>
        <v>0.94945121719646042</v>
      </c>
      <c r="AC21" s="180">
        <f t="shared" si="20"/>
        <v>0.94945121719646042</v>
      </c>
      <c r="AD21" s="180">
        <f t="shared" si="21"/>
        <v>0.94945121719646042</v>
      </c>
      <c r="AE21" s="180">
        <f t="shared" si="22"/>
        <v>0.94945121719646042</v>
      </c>
      <c r="AF21" s="180">
        <f t="shared" si="23"/>
        <v>0.94945121719646042</v>
      </c>
      <c r="AG21" s="180">
        <f t="shared" si="24"/>
        <v>0.94945121719646042</v>
      </c>
      <c r="AH21" s="180">
        <f t="shared" si="25"/>
        <v>0.94945121719646042</v>
      </c>
      <c r="AI21" s="180">
        <f t="shared" si="26"/>
        <v>0.94945121719646042</v>
      </c>
      <c r="AJ21" s="180">
        <f t="shared" si="27"/>
        <v>0.94945121719646042</v>
      </c>
      <c r="AK21" s="180">
        <f t="shared" si="28"/>
        <v>0.94945121719646042</v>
      </c>
      <c r="AL21" s="180">
        <f t="shared" si="29"/>
        <v>0.94945121719646042</v>
      </c>
      <c r="AM21" s="180">
        <f t="shared" si="30"/>
        <v>0.94945121719646042</v>
      </c>
      <c r="AN21" s="502"/>
      <c r="AO21" s="502">
        <v>26</v>
      </c>
      <c r="AP21" s="502">
        <v>26</v>
      </c>
      <c r="AQ21" s="502">
        <v>26</v>
      </c>
      <c r="AR21" s="502"/>
      <c r="AS21" s="203"/>
      <c r="AT21" s="203"/>
      <c r="AU21" s="203"/>
      <c r="AV21" s="203"/>
      <c r="AW21" s="203"/>
      <c r="AX21" s="203"/>
      <c r="AY21" s="203"/>
      <c r="AZ21" s="75">
        <f t="shared" si="31"/>
        <v>78</v>
      </c>
      <c r="BA21" s="77">
        <f t="shared" si="32"/>
        <v>6.5</v>
      </c>
      <c r="BB21" s="47"/>
      <c r="BC21" s="78">
        <f t="shared" si="33"/>
        <v>0</v>
      </c>
      <c r="BD21" s="78">
        <f t="shared" si="34"/>
        <v>24.685731647107971</v>
      </c>
      <c r="BE21" s="78">
        <f t="shared" si="35"/>
        <v>24.685731647107971</v>
      </c>
      <c r="BF21" s="78">
        <f t="shared" si="36"/>
        <v>24.685731647107971</v>
      </c>
      <c r="BG21" s="78">
        <f t="shared" si="37"/>
        <v>0</v>
      </c>
      <c r="BH21" s="78">
        <f t="shared" si="38"/>
        <v>0</v>
      </c>
      <c r="BI21" s="78">
        <f t="shared" si="39"/>
        <v>0</v>
      </c>
      <c r="BJ21" s="78">
        <f t="shared" si="40"/>
        <v>0</v>
      </c>
      <c r="BK21" s="78">
        <f t="shared" si="41"/>
        <v>0</v>
      </c>
      <c r="BL21" s="78">
        <f t="shared" si="42"/>
        <v>0</v>
      </c>
      <c r="BM21" s="78">
        <f t="shared" si="43"/>
        <v>0</v>
      </c>
      <c r="BN21" s="78">
        <f t="shared" si="44"/>
        <v>0</v>
      </c>
      <c r="BO21" s="78">
        <f t="shared" si="45"/>
        <v>74.057194941323914</v>
      </c>
      <c r="BP21" s="78">
        <f t="shared" si="46"/>
        <v>6.1714329117769928</v>
      </c>
      <c r="BR21" s="714"/>
      <c r="BS21" s="714" t="s">
        <v>204</v>
      </c>
      <c r="BT21" s="714" t="s">
        <v>1453</v>
      </c>
      <c r="BU21" s="714" t="s">
        <v>168</v>
      </c>
      <c r="BV21" s="714" t="s">
        <v>178</v>
      </c>
      <c r="BW21" s="714"/>
    </row>
    <row r="22" spans="1:75" customFormat="1">
      <c r="A22" s="79" t="s">
        <v>7127</v>
      </c>
      <c r="B22" s="74"/>
      <c r="C22" s="79" t="s">
        <v>11223</v>
      </c>
      <c r="D22" s="75" t="str">
        <f>INDEX('PRICE LIST'!$D:$D,MATCH(IMPROVEMENT!C22,'PRICE LIST'!$E:$E,0))</f>
        <v>MATA BOR</v>
      </c>
      <c r="E22" s="16" t="str">
        <f>IFERROR(VLOOKUP(C22,'PRICE LIST'!E:M,2,0),0)</f>
        <v>MATA BOR BESI 10.0 NACHI</v>
      </c>
      <c r="F22" s="187" t="s">
        <v>12500</v>
      </c>
      <c r="G22" s="79" t="s">
        <v>109</v>
      </c>
      <c r="H22" s="16">
        <f>IFERROR(IF(G22="FOH",VLOOKUP(C22,'PRICE LIST'!E:Z,20,0),IF(G22="OPEX",VLOOKUP(C22,'PRICE LIST'!E:Z,21,0),0)),0)</f>
        <v>0</v>
      </c>
      <c r="I22" s="16">
        <f>IFERROR(IF(G22="FOH",VLOOKUP(H22,'PRICE LIST'!X:Z,3,0),IF(G22="OPEX",VLOOKUP(H22,'PRICE LIST'!Y:Z,2,0),0)),0)</f>
        <v>0</v>
      </c>
      <c r="J22" s="79" t="s">
        <v>40</v>
      </c>
      <c r="K22" s="206" t="s">
        <v>183</v>
      </c>
      <c r="L22" s="75" t="str">
        <f>IFERROR(VLOOKUP(K22,BS:BV,3,0),0)</f>
        <v>ALL</v>
      </c>
      <c r="M22" s="75" t="str">
        <f>IFERROR(VLOOKUP(K22,BS:BV,4,0),0)</f>
        <v>ALL</v>
      </c>
      <c r="N22" s="75" t="str">
        <f>IFERROR(VLOOKUP(C22,'PRICE LIST'!E:M,3,0),0)</f>
        <v>PCS</v>
      </c>
      <c r="O22" s="75" t="str">
        <f>IFERROR(VLOOKUP(C22,'PRICE LIST'!E:M,5,0),0)</f>
        <v>IDR</v>
      </c>
      <c r="P22" s="556">
        <f>IFERROR(VLOOKUP(C22,'PRICE LIST'!E:Z,8,0),0)</f>
        <v>97605</v>
      </c>
      <c r="Q22" s="556">
        <f>IFERROR(VLOOKUP(C22,'PRICE LIST'!E:Z,9,0),0)</f>
        <v>97605</v>
      </c>
      <c r="R22" s="556">
        <f>IFERROR(VLOOKUP(C22,'PRICE LIST'!E:Z,10,0),0)</f>
        <v>97605</v>
      </c>
      <c r="S22" s="556">
        <f>IFERROR(VLOOKUP(C22,'PRICE LIST'!E:Z,11,0),0)</f>
        <v>97605</v>
      </c>
      <c r="T22" s="556">
        <f>IFERROR(VLOOKUP(C22,'PRICE LIST'!E:Z,12,0),0)</f>
        <v>97605</v>
      </c>
      <c r="U22" s="556">
        <f>IFERROR(VLOOKUP(C22,'PRICE LIST'!E:Z,13,0),0)</f>
        <v>97605</v>
      </c>
      <c r="V22" s="556">
        <f>IFERROR(VLOOKUP(C22,'PRICE LIST'!E:Z,14,0),0)</f>
        <v>100640</v>
      </c>
      <c r="W22" s="556">
        <f>IFERROR(VLOOKUP(C22,'PRICE LIST'!E:Z,15,0),0)</f>
        <v>100640</v>
      </c>
      <c r="X22" s="556">
        <f>IFERROR(VLOOKUP(C22,'PRICE LIST'!E:Z,16,0),0)</f>
        <v>100640</v>
      </c>
      <c r="Y22" s="556">
        <f>IFERROR(VLOOKUP(C22,'PRICE LIST'!E:Z,17,0),0)</f>
        <v>100640</v>
      </c>
      <c r="Z22" s="556">
        <f>IFERROR(VLOOKUP(C22,'PRICE LIST'!E:Z,18,0),0)</f>
        <v>100640</v>
      </c>
      <c r="AA22" s="556">
        <f>IFERROR(VLOOKUP(C22,'PRICE LIST'!E:Z,19,0),0)</f>
        <v>100640</v>
      </c>
      <c r="AB22" s="180">
        <f t="shared" si="19"/>
        <v>6.1780790702973682</v>
      </c>
      <c r="AC22" s="180">
        <f t="shared" si="20"/>
        <v>6.1780790702973682</v>
      </c>
      <c r="AD22" s="180">
        <f t="shared" si="21"/>
        <v>6.1780790702973682</v>
      </c>
      <c r="AE22" s="180">
        <f t="shared" si="22"/>
        <v>6.1780790702973682</v>
      </c>
      <c r="AF22" s="180">
        <f t="shared" si="23"/>
        <v>6.1780790702973682</v>
      </c>
      <c r="AG22" s="180">
        <f t="shared" si="24"/>
        <v>6.1780790702973682</v>
      </c>
      <c r="AH22" s="180">
        <f t="shared" si="25"/>
        <v>6.3701846999101184</v>
      </c>
      <c r="AI22" s="180">
        <f t="shared" si="26"/>
        <v>6.3701846999101184</v>
      </c>
      <c r="AJ22" s="180">
        <f t="shared" si="27"/>
        <v>6.3701846999101184</v>
      </c>
      <c r="AK22" s="180">
        <f t="shared" si="28"/>
        <v>6.3701846999101184</v>
      </c>
      <c r="AL22" s="180">
        <f t="shared" si="29"/>
        <v>6.3701846999101184</v>
      </c>
      <c r="AM22" s="180">
        <f t="shared" si="30"/>
        <v>6.3701846999101184</v>
      </c>
      <c r="AN22" s="502"/>
      <c r="AO22" s="502">
        <v>1</v>
      </c>
      <c r="AP22" s="502"/>
      <c r="AQ22" s="502"/>
      <c r="AR22" s="502"/>
      <c r="AS22" s="203"/>
      <c r="AT22" s="203"/>
      <c r="AU22" s="203"/>
      <c r="AV22" s="203"/>
      <c r="AW22" s="203"/>
      <c r="AX22" s="203"/>
      <c r="AY22" s="203"/>
      <c r="AZ22" s="75">
        <f t="shared" si="31"/>
        <v>1</v>
      </c>
      <c r="BA22" s="77">
        <f t="shared" si="32"/>
        <v>8.3333333333333329E-2</v>
      </c>
      <c r="BB22" s="47"/>
      <c r="BC22" s="78">
        <f t="shared" si="33"/>
        <v>0</v>
      </c>
      <c r="BD22" s="78">
        <f t="shared" si="34"/>
        <v>6.1780790702973682</v>
      </c>
      <c r="BE22" s="78">
        <f t="shared" si="35"/>
        <v>0</v>
      </c>
      <c r="BF22" s="78">
        <f t="shared" si="36"/>
        <v>0</v>
      </c>
      <c r="BG22" s="78">
        <f t="shared" si="37"/>
        <v>0</v>
      </c>
      <c r="BH22" s="78">
        <f t="shared" si="38"/>
        <v>0</v>
      </c>
      <c r="BI22" s="78">
        <f t="shared" si="39"/>
        <v>0</v>
      </c>
      <c r="BJ22" s="78">
        <f t="shared" si="40"/>
        <v>0</v>
      </c>
      <c r="BK22" s="78">
        <f t="shared" si="41"/>
        <v>0</v>
      </c>
      <c r="BL22" s="78">
        <f t="shared" si="42"/>
        <v>0</v>
      </c>
      <c r="BM22" s="78">
        <f t="shared" si="43"/>
        <v>0</v>
      </c>
      <c r="BN22" s="78">
        <f t="shared" si="44"/>
        <v>0</v>
      </c>
      <c r="BO22" s="78">
        <f t="shared" si="45"/>
        <v>6.1780790702973682</v>
      </c>
      <c r="BP22" s="78">
        <f t="shared" si="46"/>
        <v>0.51483992252478072</v>
      </c>
      <c r="BR22" s="714"/>
      <c r="BS22" s="714" t="s">
        <v>211</v>
      </c>
      <c r="BT22" s="714" t="s">
        <v>211</v>
      </c>
      <c r="BU22" s="714" t="s">
        <v>211</v>
      </c>
      <c r="BV22" s="714" t="s">
        <v>178</v>
      </c>
      <c r="BW22" s="714"/>
    </row>
    <row r="23" spans="1:75" customFormat="1">
      <c r="A23" s="79" t="s">
        <v>7127</v>
      </c>
      <c r="B23" s="74"/>
      <c r="C23" s="79" t="s">
        <v>13012</v>
      </c>
      <c r="D23" s="75" t="str">
        <f>INDEX('PRICE LIST'!$D:$D,MATCH(IMPROVEMENT!C23,'PRICE LIST'!$E:$E,0))</f>
        <v>LEM</v>
      </c>
      <c r="E23" s="16" t="str">
        <f>IFERROR(VLOOKUP(C23,'PRICE LIST'!E:M,2,0),0)</f>
        <v>ISI LEM TEMBAK BESAR</v>
      </c>
      <c r="F23" s="187" t="s">
        <v>12500</v>
      </c>
      <c r="G23" s="79" t="s">
        <v>109</v>
      </c>
      <c r="H23" s="16">
        <f>IFERROR(IF(G23="FOH",VLOOKUP(C23,'PRICE LIST'!E:Z,20,0),IF(G23="OPEX",VLOOKUP(C23,'PRICE LIST'!E:Z,21,0),0)),0)</f>
        <v>0</v>
      </c>
      <c r="I23" s="16">
        <f>IFERROR(IF(G23="FOH",VLOOKUP(H23,'PRICE LIST'!X:Z,3,0),IF(G23="OPEX",VLOOKUP(H23,'PRICE LIST'!Y:Z,2,0),0)),0)</f>
        <v>0</v>
      </c>
      <c r="J23" s="79" t="s">
        <v>40</v>
      </c>
      <c r="K23" s="206" t="s">
        <v>183</v>
      </c>
      <c r="L23" s="75" t="str">
        <f>IFERROR(VLOOKUP(K23,BS:BV,3,0),0)</f>
        <v>ALL</v>
      </c>
      <c r="M23" s="75" t="str">
        <f>IFERROR(VLOOKUP(K23,BS:BV,4,0),0)</f>
        <v>ALL</v>
      </c>
      <c r="N23" s="75" t="str">
        <f>IFERROR(VLOOKUP(C23,'PRICE LIST'!E:M,3,0),0)</f>
        <v>PCS</v>
      </c>
      <c r="O23" s="75" t="str">
        <f>IFERROR(VLOOKUP(C23,'PRICE LIST'!E:M,5,0),0)</f>
        <v>IDR</v>
      </c>
      <c r="P23" s="556">
        <f>IFERROR(VLOOKUP(C23,'PRICE LIST'!E:Z,8,0),0)</f>
        <v>79950</v>
      </c>
      <c r="Q23" s="556">
        <f>IFERROR(VLOOKUP(C23,'PRICE LIST'!E:Z,9,0),0)</f>
        <v>79950</v>
      </c>
      <c r="R23" s="556">
        <f>IFERROR(VLOOKUP(C23,'PRICE LIST'!E:Z,10,0),0)</f>
        <v>79950</v>
      </c>
      <c r="S23" s="556">
        <f>IFERROR(VLOOKUP(C23,'PRICE LIST'!E:Z,11,0),0)</f>
        <v>79950</v>
      </c>
      <c r="T23" s="556">
        <f>IFERROR(VLOOKUP(C23,'PRICE LIST'!E:Z,12,0),0)</f>
        <v>79950</v>
      </c>
      <c r="U23" s="556">
        <f>IFERROR(VLOOKUP(C23,'PRICE LIST'!E:Z,13,0),0)</f>
        <v>79950</v>
      </c>
      <c r="V23" s="556">
        <f>IFERROR(VLOOKUP(C23,'PRICE LIST'!E:Z,14,0),0)</f>
        <v>80730</v>
      </c>
      <c r="W23" s="556">
        <f>IFERROR(VLOOKUP(C23,'PRICE LIST'!E:Z,15,0),0)</f>
        <v>80730</v>
      </c>
      <c r="X23" s="556">
        <f>IFERROR(VLOOKUP(C23,'PRICE LIST'!E:Z,16,0),0)</f>
        <v>80730</v>
      </c>
      <c r="Y23" s="556">
        <f>IFERROR(VLOOKUP(C23,'PRICE LIST'!E:Z,17,0),0)</f>
        <v>80730</v>
      </c>
      <c r="Z23" s="556">
        <f>IFERROR(VLOOKUP(C23,'PRICE LIST'!E:Z,18,0),0)</f>
        <v>80730</v>
      </c>
      <c r="AA23" s="556">
        <f>IFERROR(VLOOKUP(C23,'PRICE LIST'!E:Z,19,0),0)</f>
        <v>80730</v>
      </c>
      <c r="AB23" s="180">
        <f t="shared" si="19"/>
        <v>5.0605749876571338</v>
      </c>
      <c r="AC23" s="180">
        <f t="shared" si="20"/>
        <v>5.0605749876571338</v>
      </c>
      <c r="AD23" s="180">
        <f t="shared" si="21"/>
        <v>5.0605749876571338</v>
      </c>
      <c r="AE23" s="180">
        <f t="shared" si="22"/>
        <v>5.0605749876571338</v>
      </c>
      <c r="AF23" s="180">
        <f t="shared" si="23"/>
        <v>5.0605749876571338</v>
      </c>
      <c r="AG23" s="180">
        <f t="shared" si="24"/>
        <v>5.0605749876571338</v>
      </c>
      <c r="AH23" s="180">
        <f t="shared" si="25"/>
        <v>5.1099464509513499</v>
      </c>
      <c r="AI23" s="180">
        <f t="shared" si="26"/>
        <v>5.1099464509513499</v>
      </c>
      <c r="AJ23" s="180">
        <f t="shared" si="27"/>
        <v>5.1099464509513499</v>
      </c>
      <c r="AK23" s="180">
        <f t="shared" si="28"/>
        <v>5.1099464509513499</v>
      </c>
      <c r="AL23" s="180">
        <f t="shared" si="29"/>
        <v>5.1099464509513499</v>
      </c>
      <c r="AM23" s="180">
        <f t="shared" si="30"/>
        <v>5.1099464509513499</v>
      </c>
      <c r="AN23" s="502"/>
      <c r="AO23" s="502">
        <v>13</v>
      </c>
      <c r="AP23" s="502">
        <v>13</v>
      </c>
      <c r="AQ23" s="502">
        <v>13</v>
      </c>
      <c r="AR23" s="502"/>
      <c r="AS23" s="203"/>
      <c r="AT23" s="203"/>
      <c r="AU23" s="203"/>
      <c r="AV23" s="203"/>
      <c r="AW23" s="203"/>
      <c r="AX23" s="203"/>
      <c r="AY23" s="203"/>
      <c r="AZ23" s="75">
        <f t="shared" si="31"/>
        <v>39</v>
      </c>
      <c r="BA23" s="77">
        <f t="shared" si="32"/>
        <v>3.25</v>
      </c>
      <c r="BB23" s="47"/>
      <c r="BC23" s="78">
        <f t="shared" si="33"/>
        <v>0</v>
      </c>
      <c r="BD23" s="78">
        <f t="shared" si="34"/>
        <v>65.787474839542739</v>
      </c>
      <c r="BE23" s="78">
        <f t="shared" si="35"/>
        <v>65.787474839542739</v>
      </c>
      <c r="BF23" s="78">
        <f t="shared" si="36"/>
        <v>65.787474839542739</v>
      </c>
      <c r="BG23" s="78">
        <f t="shared" si="37"/>
        <v>0</v>
      </c>
      <c r="BH23" s="78">
        <f t="shared" si="38"/>
        <v>0</v>
      </c>
      <c r="BI23" s="78">
        <f t="shared" si="39"/>
        <v>0</v>
      </c>
      <c r="BJ23" s="78">
        <f t="shared" si="40"/>
        <v>0</v>
      </c>
      <c r="BK23" s="78">
        <f t="shared" si="41"/>
        <v>0</v>
      </c>
      <c r="BL23" s="78">
        <f t="shared" si="42"/>
        <v>0</v>
      </c>
      <c r="BM23" s="78">
        <f t="shared" si="43"/>
        <v>0</v>
      </c>
      <c r="BN23" s="78">
        <f t="shared" si="44"/>
        <v>0</v>
      </c>
      <c r="BO23" s="78">
        <f t="shared" si="45"/>
        <v>197.36242451862822</v>
      </c>
      <c r="BP23" s="78">
        <f t="shared" si="46"/>
        <v>16.446868709885685</v>
      </c>
      <c r="BR23" s="714"/>
      <c r="BS23" s="714" t="s">
        <v>163</v>
      </c>
      <c r="BT23" s="714" t="s">
        <v>163</v>
      </c>
      <c r="BU23" s="714" t="s">
        <v>163</v>
      </c>
      <c r="BV23" s="714" t="s">
        <v>178</v>
      </c>
      <c r="BW23" s="714"/>
    </row>
    <row r="24" spans="1:75" customFormat="1">
      <c r="A24" s="79" t="s">
        <v>7127</v>
      </c>
      <c r="B24" s="74"/>
      <c r="C24" s="79" t="s">
        <v>14836</v>
      </c>
      <c r="D24" s="75" t="str">
        <f>INDEX('PRICE LIST'!$D:$D,MATCH(IMPROVEMENT!C24,'PRICE LIST'!$E:$E,0))</f>
        <v>AMPLIFIER</v>
      </c>
      <c r="E24" s="16" t="str">
        <f>IFERROR(VLOOKUP(C24,'PRICE LIST'!E:M,2,0),0)</f>
        <v>AMPLIFIER SENSOR WARNA KEYENCE CZ-V1</v>
      </c>
      <c r="F24" s="187" t="s">
        <v>12503</v>
      </c>
      <c r="G24" s="79" t="s">
        <v>109</v>
      </c>
      <c r="H24" s="16">
        <f>IFERROR(IF(G24="FOH",VLOOKUP(C24,'PRICE LIST'!E:Z,20,0),IF(G24="OPEX",VLOOKUP(C24,'PRICE LIST'!E:Z,21,0),0)),0)</f>
        <v>0</v>
      </c>
      <c r="I24" s="16">
        <f>IFERROR(IF(G24="FOH",VLOOKUP(H24,'PRICE LIST'!X:Z,3,0),IF(G24="OPEX",VLOOKUP(H24,'PRICE LIST'!Y:Z,2,0),0)),0)</f>
        <v>0</v>
      </c>
      <c r="J24" s="79" t="s">
        <v>40</v>
      </c>
      <c r="K24" s="206" t="s">
        <v>183</v>
      </c>
      <c r="L24" s="75" t="str">
        <f>IFERROR(VLOOKUP(K24,BS:BV,3,0),0)</f>
        <v>ALL</v>
      </c>
      <c r="M24" s="75" t="str">
        <f>IFERROR(VLOOKUP(K24,BS:BV,4,0),0)</f>
        <v>ALL</v>
      </c>
      <c r="N24" s="75" t="str">
        <f>IFERROR(VLOOKUP(C24,'PRICE LIST'!E:M,3,0),0)</f>
        <v>PCS</v>
      </c>
      <c r="O24" s="75" t="str">
        <f>IFERROR(VLOOKUP(C24,'PRICE LIST'!E:M,5,0),0)</f>
        <v>IDR</v>
      </c>
      <c r="P24" s="556">
        <f>IFERROR(VLOOKUP(C24,'PRICE LIST'!E:Z,8,0),0)</f>
        <v>3331250</v>
      </c>
      <c r="Q24" s="556">
        <f>IFERROR(VLOOKUP(C24,'PRICE LIST'!E:Z,9,0),0)</f>
        <v>3331250</v>
      </c>
      <c r="R24" s="556">
        <f>IFERROR(VLOOKUP(C24,'PRICE LIST'!E:Z,10,0),0)</f>
        <v>3331250</v>
      </c>
      <c r="S24" s="556">
        <f>IFERROR(VLOOKUP(C24,'PRICE LIST'!E:Z,11,0),0)</f>
        <v>3331250</v>
      </c>
      <c r="T24" s="556">
        <f>IFERROR(VLOOKUP(C24,'PRICE LIST'!E:Z,12,0),0)</f>
        <v>3331250</v>
      </c>
      <c r="U24" s="556">
        <f>IFERROR(VLOOKUP(C24,'PRICE LIST'!E:Z,13,0),0)</f>
        <v>3331250</v>
      </c>
      <c r="V24" s="556">
        <f>IFERROR(VLOOKUP(C24,'PRICE LIST'!E:Z,14,0),0)</f>
        <v>3363750</v>
      </c>
      <c r="W24" s="556">
        <f>IFERROR(VLOOKUP(C24,'PRICE LIST'!E:Z,15,0),0)</f>
        <v>3363750</v>
      </c>
      <c r="X24" s="556">
        <f>IFERROR(VLOOKUP(C24,'PRICE LIST'!E:Z,16,0),0)</f>
        <v>3363750</v>
      </c>
      <c r="Y24" s="556">
        <f>IFERROR(VLOOKUP(C24,'PRICE LIST'!E:Z,17,0),0)</f>
        <v>3363750</v>
      </c>
      <c r="Z24" s="556">
        <f>IFERROR(VLOOKUP(C24,'PRICE LIST'!E:Z,18,0),0)</f>
        <v>3363750</v>
      </c>
      <c r="AA24" s="556">
        <f>IFERROR(VLOOKUP(C24,'PRICE LIST'!E:Z,19,0),0)</f>
        <v>3363750</v>
      </c>
      <c r="AB24" s="180">
        <f t="shared" si="19"/>
        <v>210.85729115238058</v>
      </c>
      <c r="AC24" s="180">
        <f t="shared" si="20"/>
        <v>210.85729115238058</v>
      </c>
      <c r="AD24" s="180">
        <f t="shared" si="21"/>
        <v>210.85729115238058</v>
      </c>
      <c r="AE24" s="180">
        <f t="shared" si="22"/>
        <v>210.85729115238058</v>
      </c>
      <c r="AF24" s="180">
        <f t="shared" si="23"/>
        <v>210.85729115238058</v>
      </c>
      <c r="AG24" s="180">
        <f t="shared" si="24"/>
        <v>210.85729115238058</v>
      </c>
      <c r="AH24" s="180">
        <f t="shared" si="25"/>
        <v>212.91443545630625</v>
      </c>
      <c r="AI24" s="180">
        <f t="shared" si="26"/>
        <v>212.91443545630625</v>
      </c>
      <c r="AJ24" s="180">
        <f t="shared" si="27"/>
        <v>212.91443545630625</v>
      </c>
      <c r="AK24" s="180">
        <f t="shared" si="28"/>
        <v>212.91443545630625</v>
      </c>
      <c r="AL24" s="180">
        <f t="shared" si="29"/>
        <v>212.91443545630625</v>
      </c>
      <c r="AM24" s="180">
        <f t="shared" si="30"/>
        <v>212.91443545630625</v>
      </c>
      <c r="AN24" s="502"/>
      <c r="AO24" s="203"/>
      <c r="AP24" s="203"/>
      <c r="AQ24" s="203"/>
      <c r="AR24" s="502">
        <v>4</v>
      </c>
      <c r="AS24" s="502">
        <v>4</v>
      </c>
      <c r="AT24" s="502">
        <v>2</v>
      </c>
      <c r="AU24" s="203"/>
      <c r="AV24" s="203"/>
      <c r="AW24" s="203"/>
      <c r="AX24" s="502"/>
      <c r="AY24" s="203"/>
      <c r="AZ24" s="75">
        <f t="shared" si="31"/>
        <v>10</v>
      </c>
      <c r="BA24" s="77">
        <f t="shared" si="32"/>
        <v>0.83333333333333337</v>
      </c>
      <c r="BB24" s="47"/>
      <c r="BC24" s="78">
        <f t="shared" si="33"/>
        <v>0</v>
      </c>
      <c r="BD24" s="78">
        <f t="shared" si="34"/>
        <v>0</v>
      </c>
      <c r="BE24" s="78">
        <f t="shared" si="35"/>
        <v>0</v>
      </c>
      <c r="BF24" s="78">
        <f t="shared" si="36"/>
        <v>0</v>
      </c>
      <c r="BG24" s="78">
        <f t="shared" si="37"/>
        <v>843.42916460952233</v>
      </c>
      <c r="BH24" s="78">
        <f t="shared" si="38"/>
        <v>843.42916460952233</v>
      </c>
      <c r="BI24" s="78">
        <f t="shared" si="39"/>
        <v>425.8288709126125</v>
      </c>
      <c r="BJ24" s="78">
        <f t="shared" si="40"/>
        <v>0</v>
      </c>
      <c r="BK24" s="78">
        <f t="shared" si="41"/>
        <v>0</v>
      </c>
      <c r="BL24" s="78">
        <f t="shared" si="42"/>
        <v>0</v>
      </c>
      <c r="BM24" s="78">
        <f t="shared" si="43"/>
        <v>0</v>
      </c>
      <c r="BN24" s="78">
        <f t="shared" si="44"/>
        <v>0</v>
      </c>
      <c r="BO24" s="78">
        <f t="shared" si="45"/>
        <v>2112.6872001316569</v>
      </c>
      <c r="BP24" s="78">
        <f t="shared" si="46"/>
        <v>176.05726667763807</v>
      </c>
      <c r="BR24" s="714"/>
      <c r="BS24" s="714" t="s">
        <v>165</v>
      </c>
      <c r="BT24" s="714" t="s">
        <v>165</v>
      </c>
      <c r="BU24" s="714" t="s">
        <v>165</v>
      </c>
      <c r="BV24" s="714" t="s">
        <v>178</v>
      </c>
      <c r="BW24" s="714"/>
    </row>
    <row r="25" spans="1:75" customFormat="1">
      <c r="A25" s="79" t="s">
        <v>7127</v>
      </c>
      <c r="B25" s="74"/>
      <c r="C25" s="79" t="s">
        <v>11122</v>
      </c>
      <c r="D25" s="75" t="str">
        <f>INDEX('PRICE LIST'!$D:$D,MATCH(IMPROVEMENT!C25,'PRICE LIST'!$E:$E,0))</f>
        <v>SENSOR</v>
      </c>
      <c r="E25" s="16" t="str">
        <f>IFERROR(VLOOKUP(C25,'PRICE LIST'!E:M,2,0),0)</f>
        <v>OPTICAL FIBER UNIT PHOTOELECTRIC SENSOR FU-35FG</v>
      </c>
      <c r="F25" s="187" t="s">
        <v>12503</v>
      </c>
      <c r="G25" s="79" t="s">
        <v>109</v>
      </c>
      <c r="H25" s="16">
        <f>IFERROR(IF(G25="FOH",VLOOKUP(C25,'PRICE LIST'!E:Z,20,0),IF(G25="OPEX",VLOOKUP(C25,'PRICE LIST'!E:Z,21,0),0)),0)</f>
        <v>0</v>
      </c>
      <c r="I25" s="16">
        <f>IFERROR(IF(G25="FOH",VLOOKUP(H25,'PRICE LIST'!X:Z,3,0),IF(G25="OPEX",VLOOKUP(H25,'PRICE LIST'!Y:Z,2,0),0)),0)</f>
        <v>0</v>
      </c>
      <c r="J25" s="79" t="s">
        <v>40</v>
      </c>
      <c r="K25" s="206" t="s">
        <v>183</v>
      </c>
      <c r="L25" s="75" t="str">
        <f>IFERROR(VLOOKUP(K25,BS:BV,3,0),0)</f>
        <v>ALL</v>
      </c>
      <c r="M25" s="75" t="str">
        <f>IFERROR(VLOOKUP(K25,BS:BV,4,0),0)</f>
        <v>ALL</v>
      </c>
      <c r="N25" s="75" t="str">
        <f>IFERROR(VLOOKUP(C25,'PRICE LIST'!E:M,3,0),0)</f>
        <v>PCS</v>
      </c>
      <c r="O25" s="75" t="str">
        <f>IFERROR(VLOOKUP(C25,'PRICE LIST'!E:M,5,0),0)</f>
        <v>IDR</v>
      </c>
      <c r="P25" s="556">
        <f>IFERROR(VLOOKUP(C25,'PRICE LIST'!E:Z,8,0),0)</f>
        <v>1000000</v>
      </c>
      <c r="Q25" s="556">
        <f>IFERROR(VLOOKUP(C25,'PRICE LIST'!E:Z,9,0),0)</f>
        <v>1000000</v>
      </c>
      <c r="R25" s="556">
        <f>IFERROR(VLOOKUP(C25,'PRICE LIST'!E:Z,10,0),0)</f>
        <v>1000000</v>
      </c>
      <c r="S25" s="556">
        <f>IFERROR(VLOOKUP(C25,'PRICE LIST'!E:Z,11,0),0)</f>
        <v>1000000</v>
      </c>
      <c r="T25" s="556">
        <f>IFERROR(VLOOKUP(C25,'PRICE LIST'!E:Z,12,0),0)</f>
        <v>1000000</v>
      </c>
      <c r="U25" s="556">
        <f>IFERROR(VLOOKUP(C25,'PRICE LIST'!E:Z,13,0),0)</f>
        <v>1000000</v>
      </c>
      <c r="V25" s="556">
        <f>IFERROR(VLOOKUP(C25,'PRICE LIST'!E:Z,14,0),0)</f>
        <v>1035000</v>
      </c>
      <c r="W25" s="556">
        <f>IFERROR(VLOOKUP(C25,'PRICE LIST'!E:Z,15,0),0)</f>
        <v>1035000</v>
      </c>
      <c r="X25" s="556">
        <f>IFERROR(VLOOKUP(C25,'PRICE LIST'!E:Z,16,0),0)</f>
        <v>1035000</v>
      </c>
      <c r="Y25" s="556">
        <f>IFERROR(VLOOKUP(C25,'PRICE LIST'!E:Z,17,0),0)</f>
        <v>1035000</v>
      </c>
      <c r="Z25" s="556">
        <f>IFERROR(VLOOKUP(C25,'PRICE LIST'!E:Z,18,0),0)</f>
        <v>1035000</v>
      </c>
      <c r="AA25" s="556">
        <f>IFERROR(VLOOKUP(C25,'PRICE LIST'!E:Z,19,0),0)</f>
        <v>1035000</v>
      </c>
      <c r="AB25" s="180">
        <f t="shared" si="19"/>
        <v>63.296747813097362</v>
      </c>
      <c r="AC25" s="180">
        <f t="shared" si="20"/>
        <v>63.296747813097362</v>
      </c>
      <c r="AD25" s="180">
        <f t="shared" si="21"/>
        <v>63.296747813097362</v>
      </c>
      <c r="AE25" s="180">
        <f t="shared" si="22"/>
        <v>63.296747813097362</v>
      </c>
      <c r="AF25" s="180">
        <f t="shared" si="23"/>
        <v>63.296747813097362</v>
      </c>
      <c r="AG25" s="180">
        <f t="shared" si="24"/>
        <v>63.296747813097362</v>
      </c>
      <c r="AH25" s="180">
        <f t="shared" si="25"/>
        <v>65.512133986555767</v>
      </c>
      <c r="AI25" s="180">
        <f t="shared" si="26"/>
        <v>65.512133986555767</v>
      </c>
      <c r="AJ25" s="180">
        <f t="shared" si="27"/>
        <v>65.512133986555767</v>
      </c>
      <c r="AK25" s="180">
        <f t="shared" si="28"/>
        <v>65.512133986555767</v>
      </c>
      <c r="AL25" s="180">
        <f t="shared" si="29"/>
        <v>65.512133986555767</v>
      </c>
      <c r="AM25" s="180">
        <f t="shared" si="30"/>
        <v>65.512133986555767</v>
      </c>
      <c r="AN25" s="502"/>
      <c r="AO25" s="203"/>
      <c r="AP25" s="203"/>
      <c r="AQ25" s="203"/>
      <c r="AR25" s="502">
        <v>4</v>
      </c>
      <c r="AS25" s="502">
        <v>4</v>
      </c>
      <c r="AT25" s="502">
        <v>2</v>
      </c>
      <c r="AU25" s="203"/>
      <c r="AV25" s="203"/>
      <c r="AW25" s="203"/>
      <c r="AX25" s="502"/>
      <c r="AY25" s="203"/>
      <c r="AZ25" s="75">
        <f t="shared" si="31"/>
        <v>10</v>
      </c>
      <c r="BA25" s="77">
        <f t="shared" si="32"/>
        <v>0.83333333333333337</v>
      </c>
      <c r="BB25" s="47"/>
      <c r="BC25" s="78">
        <f t="shared" si="33"/>
        <v>0</v>
      </c>
      <c r="BD25" s="78">
        <f t="shared" si="34"/>
        <v>0</v>
      </c>
      <c r="BE25" s="78">
        <f t="shared" si="35"/>
        <v>0</v>
      </c>
      <c r="BF25" s="78">
        <f t="shared" si="36"/>
        <v>0</v>
      </c>
      <c r="BG25" s="78">
        <f t="shared" si="37"/>
        <v>253.18699125238945</v>
      </c>
      <c r="BH25" s="78">
        <f t="shared" si="38"/>
        <v>253.18699125238945</v>
      </c>
      <c r="BI25" s="78">
        <f t="shared" si="39"/>
        <v>131.02426797311153</v>
      </c>
      <c r="BJ25" s="78">
        <f t="shared" si="40"/>
        <v>0</v>
      </c>
      <c r="BK25" s="78">
        <f t="shared" si="41"/>
        <v>0</v>
      </c>
      <c r="BL25" s="78">
        <f t="shared" si="42"/>
        <v>0</v>
      </c>
      <c r="BM25" s="78">
        <f t="shared" si="43"/>
        <v>0</v>
      </c>
      <c r="BN25" s="78">
        <f t="shared" si="44"/>
        <v>0</v>
      </c>
      <c r="BO25" s="78">
        <f t="shared" si="45"/>
        <v>637.39825047789043</v>
      </c>
      <c r="BP25" s="78">
        <f t="shared" si="46"/>
        <v>53.116520873157533</v>
      </c>
      <c r="BR25" s="714"/>
      <c r="BS25" s="714" t="s">
        <v>181</v>
      </c>
      <c r="BT25" s="714" t="s">
        <v>181</v>
      </c>
      <c r="BU25" s="714" t="s">
        <v>157</v>
      </c>
      <c r="BV25" s="714" t="s">
        <v>171</v>
      </c>
      <c r="BW25" s="714"/>
    </row>
    <row r="26" spans="1:75">
      <c r="A26" s="79" t="s">
        <v>7127</v>
      </c>
      <c r="B26" s="74"/>
      <c r="C26" s="79" t="s">
        <v>10951</v>
      </c>
      <c r="D26" s="75" t="str">
        <f>INDEX('PRICE LIST'!$D:$D,MATCH(IMPROVEMENT!C26,'PRICE LIST'!$E:$E,0))</f>
        <v>RELAY</v>
      </c>
      <c r="E26" s="16" t="str">
        <f>IFERROR(VLOOKUP(C26,'PRICE LIST'!E:M,2,0),0)</f>
        <v>RELAY MY2 DC24 + SOCKET</v>
      </c>
      <c r="F26" s="187" t="s">
        <v>12503</v>
      </c>
      <c r="G26" s="79" t="s">
        <v>109</v>
      </c>
      <c r="H26" s="16">
        <f>IFERROR(IF(G26="FOH",VLOOKUP(C26,'PRICE LIST'!E:Z,20,0),IF(G26="OPEX",VLOOKUP(C26,'PRICE LIST'!E:Z,21,0),0)),0)</f>
        <v>0</v>
      </c>
      <c r="I26" s="16">
        <f>IFERROR(IF(G26="FOH",VLOOKUP(H26,'PRICE LIST'!X:Z,3,0),IF(G26="OPEX",VLOOKUP(H26,'PRICE LIST'!Y:Z,2,0),0)),0)</f>
        <v>0</v>
      </c>
      <c r="J26" s="79" t="s">
        <v>40</v>
      </c>
      <c r="K26" s="206" t="s">
        <v>183</v>
      </c>
      <c r="L26" s="75" t="str">
        <f>IFERROR(VLOOKUP(K26,BS:BV,3,0),0)</f>
        <v>ALL</v>
      </c>
      <c r="M26" s="75" t="str">
        <f>IFERROR(VLOOKUP(K26,BS:BV,4,0),0)</f>
        <v>ALL</v>
      </c>
      <c r="N26" s="75" t="str">
        <f>IFERROR(VLOOKUP(C26,'PRICE LIST'!E:M,3,0),0)</f>
        <v>SET</v>
      </c>
      <c r="O26" s="75" t="str">
        <f>IFERROR(VLOOKUP(C26,'PRICE LIST'!E:M,5,0),0)</f>
        <v>IDR</v>
      </c>
      <c r="P26" s="556">
        <f>IFERROR(VLOOKUP(C26,'PRICE LIST'!E:Z,8,0),0)</f>
        <v>69500</v>
      </c>
      <c r="Q26" s="556">
        <f>IFERROR(VLOOKUP(C26,'PRICE LIST'!E:Z,9,0),0)</f>
        <v>69500</v>
      </c>
      <c r="R26" s="556">
        <f>IFERROR(VLOOKUP(C26,'PRICE LIST'!E:Z,10,0),0)</f>
        <v>69500</v>
      </c>
      <c r="S26" s="556">
        <f>IFERROR(VLOOKUP(C26,'PRICE LIST'!E:Z,11,0),0)</f>
        <v>69500</v>
      </c>
      <c r="T26" s="556">
        <f>IFERROR(VLOOKUP(C26,'PRICE LIST'!E:Z,12,0),0)</f>
        <v>69500</v>
      </c>
      <c r="U26" s="556">
        <f>IFERROR(VLOOKUP(C26,'PRICE LIST'!E:Z,13,0),0)</f>
        <v>69500</v>
      </c>
      <c r="V26" s="556">
        <f>IFERROR(VLOOKUP(C26,'PRICE LIST'!E:Z,14,0),0)</f>
        <v>71000</v>
      </c>
      <c r="W26" s="556">
        <f>IFERROR(VLOOKUP(C26,'PRICE LIST'!E:Z,15,0),0)</f>
        <v>71000</v>
      </c>
      <c r="X26" s="556">
        <f>IFERROR(VLOOKUP(C26,'PRICE LIST'!E:Z,16,0),0)</f>
        <v>71000</v>
      </c>
      <c r="Y26" s="556">
        <f>IFERROR(VLOOKUP(C26,'PRICE LIST'!E:Z,17,0),0)</f>
        <v>71000</v>
      </c>
      <c r="Z26" s="556">
        <f>IFERROR(VLOOKUP(C26,'PRICE LIST'!E:Z,18,0),0)</f>
        <v>71000</v>
      </c>
      <c r="AA26" s="556">
        <f>IFERROR(VLOOKUP(C26,'PRICE LIST'!E:Z,19,0),0)</f>
        <v>71000</v>
      </c>
      <c r="AB26" s="180">
        <f t="shared" si="19"/>
        <v>4.3991239730102665</v>
      </c>
      <c r="AC26" s="180">
        <f t="shared" si="20"/>
        <v>4.3991239730102665</v>
      </c>
      <c r="AD26" s="180">
        <f t="shared" si="21"/>
        <v>4.3991239730102665</v>
      </c>
      <c r="AE26" s="180">
        <f t="shared" si="22"/>
        <v>4.3991239730102665</v>
      </c>
      <c r="AF26" s="180">
        <f t="shared" si="23"/>
        <v>4.3991239730102665</v>
      </c>
      <c r="AG26" s="180">
        <f t="shared" si="24"/>
        <v>4.3991239730102665</v>
      </c>
      <c r="AH26" s="180">
        <f t="shared" si="25"/>
        <v>4.4940690947299125</v>
      </c>
      <c r="AI26" s="180">
        <f t="shared" si="26"/>
        <v>4.4940690947299125</v>
      </c>
      <c r="AJ26" s="180">
        <f t="shared" si="27"/>
        <v>4.4940690947299125</v>
      </c>
      <c r="AK26" s="180">
        <f t="shared" si="28"/>
        <v>4.4940690947299125</v>
      </c>
      <c r="AL26" s="180">
        <f t="shared" si="29"/>
        <v>4.4940690947299125</v>
      </c>
      <c r="AM26" s="180">
        <f t="shared" si="30"/>
        <v>4.4940690947299125</v>
      </c>
      <c r="AN26" s="203"/>
      <c r="AO26" s="203"/>
      <c r="AP26" s="203"/>
      <c r="AQ26" s="203"/>
      <c r="AR26" s="502">
        <v>2</v>
      </c>
      <c r="AS26" s="502">
        <v>2</v>
      </c>
      <c r="AT26" s="502">
        <v>1</v>
      </c>
      <c r="AU26" s="502"/>
      <c r="AV26" s="502"/>
      <c r="AW26" s="502"/>
      <c r="AX26" s="502"/>
      <c r="AY26" s="203"/>
      <c r="AZ26" s="75">
        <f t="shared" si="31"/>
        <v>5</v>
      </c>
      <c r="BA26" s="77">
        <f t="shared" si="32"/>
        <v>0.41666666666666669</v>
      </c>
      <c r="BB26" s="47"/>
      <c r="BC26" s="78">
        <f t="shared" si="33"/>
        <v>0</v>
      </c>
      <c r="BD26" s="78">
        <f t="shared" si="34"/>
        <v>0</v>
      </c>
      <c r="BE26" s="78">
        <f t="shared" si="35"/>
        <v>0</v>
      </c>
      <c r="BF26" s="78">
        <f t="shared" si="36"/>
        <v>0</v>
      </c>
      <c r="BG26" s="78">
        <f t="shared" si="37"/>
        <v>8.798247946020533</v>
      </c>
      <c r="BH26" s="78">
        <f t="shared" si="38"/>
        <v>8.798247946020533</v>
      </c>
      <c r="BI26" s="78">
        <f t="shared" si="39"/>
        <v>4.4940690947299125</v>
      </c>
      <c r="BJ26" s="78">
        <f t="shared" si="40"/>
        <v>0</v>
      </c>
      <c r="BK26" s="78">
        <f t="shared" si="41"/>
        <v>0</v>
      </c>
      <c r="BL26" s="78">
        <f t="shared" si="42"/>
        <v>0</v>
      </c>
      <c r="BM26" s="78">
        <f t="shared" si="43"/>
        <v>0</v>
      </c>
      <c r="BN26" s="78">
        <f t="shared" si="44"/>
        <v>0</v>
      </c>
      <c r="BO26" s="78">
        <f t="shared" si="45"/>
        <v>22.090564986770978</v>
      </c>
      <c r="BP26" s="78">
        <f t="shared" si="46"/>
        <v>1.8408804155642482</v>
      </c>
      <c r="BR26" s="714"/>
      <c r="BS26" s="714" t="s">
        <v>192</v>
      </c>
      <c r="BT26" s="714" t="s">
        <v>1441</v>
      </c>
      <c r="BU26" s="714" t="s">
        <v>158</v>
      </c>
      <c r="BV26" s="714" t="s">
        <v>172</v>
      </c>
      <c r="BW26" s="714"/>
    </row>
    <row r="27" spans="1:75">
      <c r="A27" s="79" t="s">
        <v>7127</v>
      </c>
      <c r="B27" s="74"/>
      <c r="C27" s="79" t="s">
        <v>5180</v>
      </c>
      <c r="D27" s="658" t="str">
        <f>INDEX('PRICE LIST'!$D:$D,MATCH(IMPROVEMENT!C27,'PRICE LIST'!$E:$E,0))</f>
        <v>SWITCH</v>
      </c>
      <c r="E27" s="659" t="str">
        <f>IFERROR(VLOOKUP(C27,'PRICE LIST'!E:M,2,0),0)</f>
        <v>ILLUMINATION TYPE PUSH BUTTON SWITCH</v>
      </c>
      <c r="F27" s="187" t="s">
        <v>12503</v>
      </c>
      <c r="G27" s="79" t="s">
        <v>109</v>
      </c>
      <c r="H27" s="16">
        <f>IFERROR(IF(G27="FOH",VLOOKUP(C27,'PRICE LIST'!E:Z,20,0),IF(G27="OPEX",VLOOKUP(C27,'PRICE LIST'!E:Z,21,0),0)),0)</f>
        <v>0</v>
      </c>
      <c r="I27" s="16">
        <f>IFERROR(IF(G27="FOH",VLOOKUP(H27,'PRICE LIST'!X:Z,3,0),IF(G27="OPEX",VLOOKUP(H27,'PRICE LIST'!Y:Z,2,0),0)),0)</f>
        <v>0</v>
      </c>
      <c r="J27" s="79" t="s">
        <v>40</v>
      </c>
      <c r="K27" s="206" t="s">
        <v>183</v>
      </c>
      <c r="L27" s="75" t="str">
        <f>IFERROR(VLOOKUP(K27,BS:BV,3,0),0)</f>
        <v>ALL</v>
      </c>
      <c r="M27" s="75" t="str">
        <f>IFERROR(VLOOKUP(K27,BS:BV,4,0),0)</f>
        <v>ALL</v>
      </c>
      <c r="N27" s="75" t="str">
        <f>IFERROR(VLOOKUP(C27,'PRICE LIST'!E:M,3,0),0)</f>
        <v>PCS</v>
      </c>
      <c r="O27" s="75" t="str">
        <f>IFERROR(VLOOKUP(C27,'PRICE LIST'!E:M,5,0),0)</f>
        <v>USD</v>
      </c>
      <c r="P27" s="552">
        <f>IFERROR(VLOOKUP(C27,'PRICE LIST'!E:Z,8,0),0)</f>
        <v>10.92</v>
      </c>
      <c r="Q27" s="552">
        <f>IFERROR(VLOOKUP(C27,'PRICE LIST'!E:Z,9,0),0)</f>
        <v>10.92</v>
      </c>
      <c r="R27" s="552">
        <f>IFERROR(VLOOKUP(C27,'PRICE LIST'!E:Z,10,0),0)</f>
        <v>10.92</v>
      </c>
      <c r="S27" s="552">
        <f>IFERROR(VLOOKUP(C27,'PRICE LIST'!E:Z,11,0),0)</f>
        <v>10.92</v>
      </c>
      <c r="T27" s="552">
        <f>IFERROR(VLOOKUP(C27,'PRICE LIST'!E:Z,12,0),0)</f>
        <v>10.92</v>
      </c>
      <c r="U27" s="552">
        <f>IFERROR(VLOOKUP(C27,'PRICE LIST'!E:Z,13,0),0)</f>
        <v>10.92</v>
      </c>
      <c r="V27" s="552">
        <f>IFERROR(VLOOKUP(C27,'PRICE LIST'!E:Z,14,0),0)</f>
        <v>10.92</v>
      </c>
      <c r="W27" s="552">
        <f>IFERROR(VLOOKUP(C27,'PRICE LIST'!E:Z,15,0),0)</f>
        <v>10.92</v>
      </c>
      <c r="X27" s="552">
        <f>IFERROR(VLOOKUP(C27,'PRICE LIST'!E:Z,16,0),0)</f>
        <v>10.92</v>
      </c>
      <c r="Y27" s="552">
        <f>IFERROR(VLOOKUP(C27,'PRICE LIST'!E:Z,17,0),0)</f>
        <v>10.92</v>
      </c>
      <c r="Z27" s="552">
        <f>IFERROR(VLOOKUP(C27,'PRICE LIST'!E:Z,18,0),0)</f>
        <v>10.92</v>
      </c>
      <c r="AA27" s="552">
        <f>IFERROR(VLOOKUP(C27,'PRICE LIST'!E:Z,19,0),0)</f>
        <v>10.92</v>
      </c>
      <c r="AB27" s="180">
        <f t="shared" si="19"/>
        <v>10.92</v>
      </c>
      <c r="AC27" s="180">
        <f t="shared" si="20"/>
        <v>10.92</v>
      </c>
      <c r="AD27" s="180">
        <f t="shared" si="21"/>
        <v>10.92</v>
      </c>
      <c r="AE27" s="180">
        <f t="shared" si="22"/>
        <v>10.92</v>
      </c>
      <c r="AF27" s="180">
        <f t="shared" si="23"/>
        <v>10.92</v>
      </c>
      <c r="AG27" s="180">
        <f t="shared" si="24"/>
        <v>10.92</v>
      </c>
      <c r="AH27" s="180">
        <f t="shared" si="25"/>
        <v>10.92</v>
      </c>
      <c r="AI27" s="180">
        <f t="shared" si="26"/>
        <v>10.92</v>
      </c>
      <c r="AJ27" s="180">
        <f t="shared" si="27"/>
        <v>10.92</v>
      </c>
      <c r="AK27" s="180">
        <f t="shared" si="28"/>
        <v>10.92</v>
      </c>
      <c r="AL27" s="180">
        <f t="shared" si="29"/>
        <v>10.92</v>
      </c>
      <c r="AM27" s="180">
        <f t="shared" si="30"/>
        <v>10.92</v>
      </c>
      <c r="AN27" s="203"/>
      <c r="AO27" s="203"/>
      <c r="AP27" s="203"/>
      <c r="AQ27" s="203"/>
      <c r="AR27" s="502">
        <v>2</v>
      </c>
      <c r="AS27" s="502">
        <v>2</v>
      </c>
      <c r="AT27" s="502">
        <v>1</v>
      </c>
      <c r="AU27" s="502"/>
      <c r="AV27" s="502"/>
      <c r="AW27" s="502"/>
      <c r="AX27" s="502"/>
      <c r="AY27" s="203"/>
      <c r="AZ27" s="75">
        <f t="shared" si="31"/>
        <v>5</v>
      </c>
      <c r="BA27" s="77">
        <f t="shared" si="32"/>
        <v>0.41666666666666669</v>
      </c>
      <c r="BB27" s="47"/>
      <c r="BC27" s="78">
        <f t="shared" si="33"/>
        <v>0</v>
      </c>
      <c r="BD27" s="78">
        <f t="shared" si="34"/>
        <v>0</v>
      </c>
      <c r="BE27" s="78">
        <f t="shared" si="35"/>
        <v>0</v>
      </c>
      <c r="BF27" s="78">
        <f t="shared" si="36"/>
        <v>0</v>
      </c>
      <c r="BG27" s="78">
        <f t="shared" si="37"/>
        <v>21.84</v>
      </c>
      <c r="BH27" s="78">
        <f t="shared" si="38"/>
        <v>21.84</v>
      </c>
      <c r="BI27" s="78">
        <f t="shared" si="39"/>
        <v>10.92</v>
      </c>
      <c r="BJ27" s="78">
        <f t="shared" si="40"/>
        <v>0</v>
      </c>
      <c r="BK27" s="78">
        <f t="shared" si="41"/>
        <v>0</v>
      </c>
      <c r="BL27" s="78">
        <f t="shared" si="42"/>
        <v>0</v>
      </c>
      <c r="BM27" s="78">
        <f t="shared" si="43"/>
        <v>0</v>
      </c>
      <c r="BN27" s="78">
        <f t="shared" si="44"/>
        <v>0</v>
      </c>
      <c r="BO27" s="78">
        <f t="shared" si="45"/>
        <v>54.6</v>
      </c>
      <c r="BP27" s="78">
        <f t="shared" si="46"/>
        <v>4.55</v>
      </c>
      <c r="BR27" s="714"/>
      <c r="BS27" s="714" t="s">
        <v>1426</v>
      </c>
      <c r="BT27" s="714" t="s">
        <v>1426</v>
      </c>
      <c r="BU27" s="714" t="s">
        <v>1426</v>
      </c>
      <c r="BV27" s="714" t="s">
        <v>172</v>
      </c>
      <c r="BW27" s="714"/>
    </row>
    <row r="28" spans="1:75">
      <c r="A28" s="79" t="s">
        <v>7127</v>
      </c>
      <c r="B28" s="74"/>
      <c r="C28" s="79" t="s">
        <v>11072</v>
      </c>
      <c r="D28" s="75" t="str">
        <f>INDEX('PRICE LIST'!$D:$D,MATCH(IMPROVEMENT!C28,'PRICE LIST'!$E:$E,0))</f>
        <v>SKUN</v>
      </c>
      <c r="E28" s="16" t="str">
        <f>IFERROR(VLOOKUP(C28,'PRICE LIST'!E:M,2,0),0)</f>
        <v>SKUN ( U )</v>
      </c>
      <c r="F28" s="187" t="s">
        <v>12503</v>
      </c>
      <c r="G28" s="79" t="s">
        <v>109</v>
      </c>
      <c r="H28" s="16">
        <f>IFERROR(IF(G28="FOH",VLOOKUP(C28,'PRICE LIST'!E:Z,20,0),IF(G28="OPEX",VLOOKUP(C28,'PRICE LIST'!E:Z,21,0),0)),0)</f>
        <v>0</v>
      </c>
      <c r="I28" s="16">
        <f>IFERROR(IF(G28="FOH",VLOOKUP(H28,'PRICE LIST'!X:Z,3,0),IF(G28="OPEX",VLOOKUP(H28,'PRICE LIST'!Y:Z,2,0),0)),0)</f>
        <v>0</v>
      </c>
      <c r="J28" s="79" t="s">
        <v>40</v>
      </c>
      <c r="K28" s="206" t="s">
        <v>183</v>
      </c>
      <c r="L28" s="75" t="str">
        <f>IFERROR(VLOOKUP(K28,BS:BV,3,0),0)</f>
        <v>ALL</v>
      </c>
      <c r="M28" s="75" t="str">
        <f>IFERROR(VLOOKUP(K28,BS:BV,4,0),0)</f>
        <v>ALL</v>
      </c>
      <c r="N28" s="75" t="str">
        <f>IFERROR(VLOOKUP(C28,'PRICE LIST'!E:M,3,0),0)</f>
        <v>PACK</v>
      </c>
      <c r="O28" s="75" t="str">
        <f>IFERROR(VLOOKUP(C28,'PRICE LIST'!E:M,5,0),0)</f>
        <v>IDR</v>
      </c>
      <c r="P28" s="552">
        <f>IFERROR(VLOOKUP(C28,'PRICE LIST'!E:Z,8,0),0)</f>
        <v>35750</v>
      </c>
      <c r="Q28" s="552">
        <f>IFERROR(VLOOKUP(C28,'PRICE LIST'!E:Z,9,0),0)</f>
        <v>35750</v>
      </c>
      <c r="R28" s="552">
        <f>IFERROR(VLOOKUP(C28,'PRICE LIST'!E:Z,10,0),0)</f>
        <v>35750</v>
      </c>
      <c r="S28" s="552">
        <f>IFERROR(VLOOKUP(C28,'PRICE LIST'!E:Z,11,0),0)</f>
        <v>35750</v>
      </c>
      <c r="T28" s="552">
        <f>IFERROR(VLOOKUP(C28,'PRICE LIST'!E:Z,12,0),0)</f>
        <v>35750</v>
      </c>
      <c r="U28" s="552">
        <f>IFERROR(VLOOKUP(C28,'PRICE LIST'!E:Z,13,0),0)</f>
        <v>35750</v>
      </c>
      <c r="V28" s="552">
        <f>IFERROR(VLOOKUP(C28,'PRICE LIST'!E:Z,14,0),0)</f>
        <v>36500</v>
      </c>
      <c r="W28" s="552">
        <f>IFERROR(VLOOKUP(C28,'PRICE LIST'!E:Z,15,0),0)</f>
        <v>36500</v>
      </c>
      <c r="X28" s="552">
        <f>IFERROR(VLOOKUP(C28,'PRICE LIST'!E:Z,16,0),0)</f>
        <v>36500</v>
      </c>
      <c r="Y28" s="552">
        <f>IFERROR(VLOOKUP(C28,'PRICE LIST'!E:Z,17,0),0)</f>
        <v>36500</v>
      </c>
      <c r="Z28" s="552">
        <f>IFERROR(VLOOKUP(C28,'PRICE LIST'!E:Z,18,0),0)</f>
        <v>36500</v>
      </c>
      <c r="AA28" s="552">
        <f>IFERROR(VLOOKUP(C28,'PRICE LIST'!E:Z,19,0),0)</f>
        <v>36500</v>
      </c>
      <c r="AB28" s="180">
        <f t="shared" si="19"/>
        <v>2.2628587343182307</v>
      </c>
      <c r="AC28" s="180">
        <f t="shared" si="20"/>
        <v>2.2628587343182307</v>
      </c>
      <c r="AD28" s="180">
        <f t="shared" si="21"/>
        <v>2.2628587343182307</v>
      </c>
      <c r="AE28" s="180">
        <f t="shared" si="22"/>
        <v>2.2628587343182307</v>
      </c>
      <c r="AF28" s="180">
        <f t="shared" si="23"/>
        <v>2.2628587343182307</v>
      </c>
      <c r="AG28" s="180">
        <f t="shared" si="24"/>
        <v>2.2628587343182307</v>
      </c>
      <c r="AH28" s="180">
        <f t="shared" si="25"/>
        <v>2.3103312951780537</v>
      </c>
      <c r="AI28" s="180">
        <f t="shared" si="26"/>
        <v>2.3103312951780537</v>
      </c>
      <c r="AJ28" s="180">
        <f t="shared" si="27"/>
        <v>2.3103312951780537</v>
      </c>
      <c r="AK28" s="180">
        <f t="shared" si="28"/>
        <v>2.3103312951780537</v>
      </c>
      <c r="AL28" s="180">
        <f t="shared" si="29"/>
        <v>2.3103312951780537</v>
      </c>
      <c r="AM28" s="180">
        <f t="shared" si="30"/>
        <v>2.3103312951780537</v>
      </c>
      <c r="AN28" s="203"/>
      <c r="AO28" s="203"/>
      <c r="AP28" s="203"/>
      <c r="AQ28" s="203"/>
      <c r="AR28" s="502">
        <v>1</v>
      </c>
      <c r="AS28" s="502"/>
      <c r="AT28" s="502"/>
      <c r="AU28" s="203"/>
      <c r="AV28" s="203"/>
      <c r="AW28" s="203"/>
      <c r="AX28" s="502"/>
      <c r="AY28" s="203"/>
      <c r="AZ28" s="75">
        <f t="shared" si="31"/>
        <v>1</v>
      </c>
      <c r="BA28" s="77">
        <f t="shared" si="32"/>
        <v>8.3333333333333329E-2</v>
      </c>
      <c r="BB28" s="47"/>
      <c r="BC28" s="78">
        <f t="shared" si="33"/>
        <v>0</v>
      </c>
      <c r="BD28" s="78">
        <f t="shared" si="34"/>
        <v>0</v>
      </c>
      <c r="BE28" s="78">
        <f t="shared" si="35"/>
        <v>0</v>
      </c>
      <c r="BF28" s="78">
        <f t="shared" si="36"/>
        <v>0</v>
      </c>
      <c r="BG28" s="78">
        <f t="shared" si="37"/>
        <v>2.2628587343182307</v>
      </c>
      <c r="BH28" s="78">
        <f t="shared" si="38"/>
        <v>0</v>
      </c>
      <c r="BI28" s="78">
        <f t="shared" si="39"/>
        <v>0</v>
      </c>
      <c r="BJ28" s="78">
        <f t="shared" si="40"/>
        <v>0</v>
      </c>
      <c r="BK28" s="78">
        <f t="shared" si="41"/>
        <v>0</v>
      </c>
      <c r="BL28" s="78">
        <f t="shared" si="42"/>
        <v>0</v>
      </c>
      <c r="BM28" s="78">
        <f t="shared" si="43"/>
        <v>0</v>
      </c>
      <c r="BN28" s="78">
        <f t="shared" si="44"/>
        <v>0</v>
      </c>
      <c r="BO28" s="78">
        <f t="shared" si="45"/>
        <v>2.2628587343182307</v>
      </c>
      <c r="BP28" s="78">
        <f t="shared" si="46"/>
        <v>0.18857156119318588</v>
      </c>
      <c r="BR28" s="714"/>
      <c r="BS28" s="714" t="s">
        <v>1427</v>
      </c>
      <c r="BT28" s="714" t="s">
        <v>1427</v>
      </c>
      <c r="BU28" s="714" t="s">
        <v>1427</v>
      </c>
      <c r="BV28" s="714" t="s">
        <v>172</v>
      </c>
      <c r="BW28" s="714"/>
    </row>
    <row r="29" spans="1:75">
      <c r="A29" s="79" t="s">
        <v>7127</v>
      </c>
      <c r="B29" s="74"/>
      <c r="C29" s="79" t="s">
        <v>11681</v>
      </c>
      <c r="D29" s="75" t="str">
        <f>INDEX('PRICE LIST'!$D:$D,MATCH(IMPROVEMENT!C29,'PRICE LIST'!$E:$E,0))</f>
        <v>HAND TAP</v>
      </c>
      <c r="E29" s="16" t="str">
        <f>IFERROR(VLOOKUP(C29,'PRICE LIST'!E:M,2,0),0)</f>
        <v>HAND TAP M4 X 0.7</v>
      </c>
      <c r="F29" s="187" t="s">
        <v>12503</v>
      </c>
      <c r="G29" s="79" t="s">
        <v>109</v>
      </c>
      <c r="H29" s="16">
        <f>IFERROR(IF(G29="FOH",VLOOKUP(C29,'PRICE LIST'!E:Z,20,0),IF(G29="OPEX",VLOOKUP(C29,'PRICE LIST'!E:Z,21,0),0)),0)</f>
        <v>0</v>
      </c>
      <c r="I29" s="16">
        <f>IFERROR(IF(G29="FOH",VLOOKUP(H29,'PRICE LIST'!X:Z,3,0),IF(G29="OPEX",VLOOKUP(H29,'PRICE LIST'!Y:Z,2,0),0)),0)</f>
        <v>0</v>
      </c>
      <c r="J29" s="79" t="s">
        <v>40</v>
      </c>
      <c r="K29" s="206" t="s">
        <v>183</v>
      </c>
      <c r="L29" s="75" t="str">
        <f>IFERROR(VLOOKUP(K29,BS:BV,3,0),0)</f>
        <v>ALL</v>
      </c>
      <c r="M29" s="75" t="str">
        <f>IFERROR(VLOOKUP(K29,BS:BV,4,0),0)</f>
        <v>ALL</v>
      </c>
      <c r="N29" s="75" t="str">
        <f>IFERROR(VLOOKUP(C29,'PRICE LIST'!E:M,3,0),0)</f>
        <v>SET</v>
      </c>
      <c r="O29" s="75" t="str">
        <f>IFERROR(VLOOKUP(C29,'PRICE LIST'!E:M,5,0),0)</f>
        <v>IDR</v>
      </c>
      <c r="P29" s="552">
        <f>IFERROR(VLOOKUP(C29,'PRICE LIST'!E:Z,8,0),0)</f>
        <v>120000</v>
      </c>
      <c r="Q29" s="552">
        <f>IFERROR(VLOOKUP(C29,'PRICE LIST'!E:Z,9,0),0)</f>
        <v>120000</v>
      </c>
      <c r="R29" s="552">
        <f>IFERROR(VLOOKUP(C29,'PRICE LIST'!E:Z,10,0),0)</f>
        <v>120000</v>
      </c>
      <c r="S29" s="552">
        <f>IFERROR(VLOOKUP(C29,'PRICE LIST'!E:Z,11,0),0)</f>
        <v>120000</v>
      </c>
      <c r="T29" s="552">
        <f>IFERROR(VLOOKUP(C29,'PRICE LIST'!E:Z,12,0),0)</f>
        <v>120000</v>
      </c>
      <c r="U29" s="552">
        <f>IFERROR(VLOOKUP(C29,'PRICE LIST'!E:Z,13,0),0)</f>
        <v>120000</v>
      </c>
      <c r="V29" s="552">
        <f>IFERROR(VLOOKUP(C29,'PRICE LIST'!E:Z,14,0),0)</f>
        <v>120000</v>
      </c>
      <c r="W29" s="552">
        <f>IFERROR(VLOOKUP(C29,'PRICE LIST'!E:Z,15,0),0)</f>
        <v>120000</v>
      </c>
      <c r="X29" s="552">
        <f>IFERROR(VLOOKUP(C29,'PRICE LIST'!E:Z,16,0),0)</f>
        <v>120000</v>
      </c>
      <c r="Y29" s="552">
        <f>IFERROR(VLOOKUP(C29,'PRICE LIST'!E:Z,17,0),0)</f>
        <v>120000</v>
      </c>
      <c r="Z29" s="552">
        <f>IFERROR(VLOOKUP(C29,'PRICE LIST'!E:Z,18,0),0)</f>
        <v>120000</v>
      </c>
      <c r="AA29" s="552">
        <f>IFERROR(VLOOKUP(C29,'PRICE LIST'!E:Z,19,0),0)</f>
        <v>120000</v>
      </c>
      <c r="AB29" s="180">
        <f t="shared" si="19"/>
        <v>7.5956097375716833</v>
      </c>
      <c r="AC29" s="180">
        <f t="shared" si="20"/>
        <v>7.5956097375716833</v>
      </c>
      <c r="AD29" s="180">
        <f t="shared" si="21"/>
        <v>7.5956097375716833</v>
      </c>
      <c r="AE29" s="180">
        <f t="shared" si="22"/>
        <v>7.5956097375716833</v>
      </c>
      <c r="AF29" s="180">
        <f t="shared" si="23"/>
        <v>7.5956097375716833</v>
      </c>
      <c r="AG29" s="180">
        <f t="shared" si="24"/>
        <v>7.5956097375716833</v>
      </c>
      <c r="AH29" s="180">
        <f t="shared" si="25"/>
        <v>7.5956097375716833</v>
      </c>
      <c r="AI29" s="180">
        <f t="shared" si="26"/>
        <v>7.5956097375716833</v>
      </c>
      <c r="AJ29" s="180">
        <f t="shared" si="27"/>
        <v>7.5956097375716833</v>
      </c>
      <c r="AK29" s="180">
        <f t="shared" si="28"/>
        <v>7.5956097375716833</v>
      </c>
      <c r="AL29" s="180">
        <f t="shared" si="29"/>
        <v>7.5956097375716833</v>
      </c>
      <c r="AM29" s="180">
        <f t="shared" si="30"/>
        <v>7.5956097375716833</v>
      </c>
      <c r="AN29" s="203"/>
      <c r="AO29" s="203"/>
      <c r="AP29" s="203"/>
      <c r="AQ29" s="203"/>
      <c r="AR29" s="502">
        <v>1</v>
      </c>
      <c r="AS29" s="502"/>
      <c r="AT29" s="502"/>
      <c r="AU29" s="203"/>
      <c r="AV29" s="203"/>
      <c r="AW29" s="203"/>
      <c r="AX29" s="502"/>
      <c r="AY29" s="203"/>
      <c r="AZ29" s="75">
        <f t="shared" si="31"/>
        <v>1</v>
      </c>
      <c r="BA29" s="77">
        <f t="shared" si="32"/>
        <v>8.3333333333333329E-2</v>
      </c>
      <c r="BB29" s="47"/>
      <c r="BC29" s="78">
        <f t="shared" si="33"/>
        <v>0</v>
      </c>
      <c r="BD29" s="78">
        <f t="shared" si="34"/>
        <v>0</v>
      </c>
      <c r="BE29" s="78">
        <f t="shared" si="35"/>
        <v>0</v>
      </c>
      <c r="BF29" s="78">
        <f t="shared" si="36"/>
        <v>0</v>
      </c>
      <c r="BG29" s="78">
        <f t="shared" si="37"/>
        <v>7.5956097375716833</v>
      </c>
      <c r="BH29" s="78">
        <f t="shared" si="38"/>
        <v>0</v>
      </c>
      <c r="BI29" s="78">
        <f t="shared" si="39"/>
        <v>0</v>
      </c>
      <c r="BJ29" s="78">
        <f t="shared" si="40"/>
        <v>0</v>
      </c>
      <c r="BK29" s="78">
        <f t="shared" si="41"/>
        <v>0</v>
      </c>
      <c r="BL29" s="78">
        <f t="shared" si="42"/>
        <v>0</v>
      </c>
      <c r="BM29" s="78">
        <f t="shared" si="43"/>
        <v>0</v>
      </c>
      <c r="BN29" s="78">
        <f t="shared" si="44"/>
        <v>0</v>
      </c>
      <c r="BO29" s="78">
        <f t="shared" si="45"/>
        <v>7.5956097375716833</v>
      </c>
      <c r="BP29" s="78">
        <f t="shared" si="46"/>
        <v>0.63296747813097365</v>
      </c>
      <c r="BR29" s="714"/>
      <c r="BS29" s="714" t="s">
        <v>194</v>
      </c>
      <c r="BT29" s="714" t="s">
        <v>1443</v>
      </c>
      <c r="BU29" s="714" t="s">
        <v>1425</v>
      </c>
      <c r="BV29" s="714" t="s">
        <v>173</v>
      </c>
      <c r="BW29" s="714"/>
    </row>
    <row r="30" spans="1:75">
      <c r="A30" s="79" t="s">
        <v>7127</v>
      </c>
      <c r="B30" s="74"/>
      <c r="C30" s="79" t="s">
        <v>10843</v>
      </c>
      <c r="D30" s="75" t="str">
        <f>INDEX('PRICE LIST'!$D:$D,MATCH(IMPROVEMENT!C30,'PRICE LIST'!$E:$E,0))</f>
        <v>BOLT</v>
      </c>
      <c r="E30" s="16" t="str">
        <f>IFERROR(VLOOKUP(C30,'PRICE LIST'!E:M,2,0),0)</f>
        <v>BAUT L3 X 10</v>
      </c>
      <c r="F30" s="187" t="s">
        <v>12503</v>
      </c>
      <c r="G30" s="79" t="s">
        <v>109</v>
      </c>
      <c r="H30" s="16">
        <f>IFERROR(IF(G30="FOH",VLOOKUP(C30,'PRICE LIST'!E:Z,20,0),IF(G30="OPEX",VLOOKUP(C30,'PRICE LIST'!E:Z,21,0),0)),0)</f>
        <v>0</v>
      </c>
      <c r="I30" s="16">
        <f>IFERROR(IF(G30="FOH",VLOOKUP(H30,'PRICE LIST'!X:Z,3,0),IF(G30="OPEX",VLOOKUP(H30,'PRICE LIST'!Y:Z,2,0),0)),0)</f>
        <v>0</v>
      </c>
      <c r="J30" s="79" t="s">
        <v>40</v>
      </c>
      <c r="K30" s="206" t="s">
        <v>183</v>
      </c>
      <c r="L30" s="75" t="str">
        <f>IFERROR(VLOOKUP(K30,BS:BV,3,0),0)</f>
        <v>ALL</v>
      </c>
      <c r="M30" s="75" t="str">
        <f>IFERROR(VLOOKUP(K30,BS:BV,4,0),0)</f>
        <v>ALL</v>
      </c>
      <c r="N30" s="75" t="str">
        <f>IFERROR(VLOOKUP(C30,'PRICE LIST'!E:M,3,0),0)</f>
        <v>PACK</v>
      </c>
      <c r="O30" s="75" t="str">
        <f>IFERROR(VLOOKUP(C30,'PRICE LIST'!E:M,5,0),0)</f>
        <v>IDR</v>
      </c>
      <c r="P30" s="552">
        <f>IFERROR(VLOOKUP(C30,'PRICE LIST'!E:Z,8,0),0)</f>
        <v>60000</v>
      </c>
      <c r="Q30" s="552">
        <f>IFERROR(VLOOKUP(C30,'PRICE LIST'!E:Z,9,0),0)</f>
        <v>60000</v>
      </c>
      <c r="R30" s="552">
        <f>IFERROR(VLOOKUP(C30,'PRICE LIST'!E:Z,10,0),0)</f>
        <v>60000</v>
      </c>
      <c r="S30" s="552">
        <f>IFERROR(VLOOKUP(C30,'PRICE LIST'!E:Z,11,0),0)</f>
        <v>60000</v>
      </c>
      <c r="T30" s="552">
        <f>IFERROR(VLOOKUP(C30,'PRICE LIST'!E:Z,12,0),0)</f>
        <v>60000</v>
      </c>
      <c r="U30" s="552">
        <f>IFERROR(VLOOKUP(C30,'PRICE LIST'!E:Z,13,0),0)</f>
        <v>60000</v>
      </c>
      <c r="V30" s="552">
        <f>IFERROR(VLOOKUP(C30,'PRICE LIST'!E:Z,14,0),0)</f>
        <v>60000</v>
      </c>
      <c r="W30" s="552">
        <f>IFERROR(VLOOKUP(C30,'PRICE LIST'!E:Z,15,0),0)</f>
        <v>60000</v>
      </c>
      <c r="X30" s="552">
        <f>IFERROR(VLOOKUP(C30,'PRICE LIST'!E:Z,16,0),0)</f>
        <v>60000</v>
      </c>
      <c r="Y30" s="552">
        <f>IFERROR(VLOOKUP(C30,'PRICE LIST'!E:Z,17,0),0)</f>
        <v>60000</v>
      </c>
      <c r="Z30" s="552">
        <f>IFERROR(VLOOKUP(C30,'PRICE LIST'!E:Z,18,0),0)</f>
        <v>60000</v>
      </c>
      <c r="AA30" s="552">
        <f>IFERROR(VLOOKUP(C30,'PRICE LIST'!E:Z,19,0),0)</f>
        <v>60000</v>
      </c>
      <c r="AB30" s="180">
        <f t="shared" si="19"/>
        <v>3.7978048687858417</v>
      </c>
      <c r="AC30" s="180">
        <f t="shared" si="20"/>
        <v>3.7978048687858417</v>
      </c>
      <c r="AD30" s="180">
        <f t="shared" si="21"/>
        <v>3.7978048687858417</v>
      </c>
      <c r="AE30" s="180">
        <f t="shared" si="22"/>
        <v>3.7978048687858417</v>
      </c>
      <c r="AF30" s="180">
        <f t="shared" si="23"/>
        <v>3.7978048687858417</v>
      </c>
      <c r="AG30" s="180">
        <f t="shared" si="24"/>
        <v>3.7978048687858417</v>
      </c>
      <c r="AH30" s="180">
        <f t="shared" si="25"/>
        <v>3.7978048687858417</v>
      </c>
      <c r="AI30" s="180">
        <f t="shared" si="26"/>
        <v>3.7978048687858417</v>
      </c>
      <c r="AJ30" s="180">
        <f t="shared" si="27"/>
        <v>3.7978048687858417</v>
      </c>
      <c r="AK30" s="180">
        <f t="shared" si="28"/>
        <v>3.7978048687858417</v>
      </c>
      <c r="AL30" s="180">
        <f t="shared" si="29"/>
        <v>3.7978048687858417</v>
      </c>
      <c r="AM30" s="180">
        <f t="shared" si="30"/>
        <v>3.7978048687858417</v>
      </c>
      <c r="AN30" s="203"/>
      <c r="AO30" s="203"/>
      <c r="AP30" s="203"/>
      <c r="AQ30" s="203"/>
      <c r="AR30" s="502">
        <v>1</v>
      </c>
      <c r="AS30" s="502"/>
      <c r="AT30" s="502"/>
      <c r="AU30" s="203"/>
      <c r="AV30" s="203"/>
      <c r="AW30" s="203"/>
      <c r="AX30" s="502"/>
      <c r="AY30" s="203"/>
      <c r="AZ30" s="75">
        <f t="shared" si="31"/>
        <v>1</v>
      </c>
      <c r="BA30" s="77">
        <f t="shared" si="32"/>
        <v>8.3333333333333329E-2</v>
      </c>
      <c r="BB30" s="47"/>
      <c r="BC30" s="78">
        <f t="shared" si="33"/>
        <v>0</v>
      </c>
      <c r="BD30" s="78">
        <f t="shared" si="34"/>
        <v>0</v>
      </c>
      <c r="BE30" s="78">
        <f t="shared" si="35"/>
        <v>0</v>
      </c>
      <c r="BF30" s="78">
        <f t="shared" si="36"/>
        <v>0</v>
      </c>
      <c r="BG30" s="78">
        <f t="shared" si="37"/>
        <v>3.7978048687858417</v>
      </c>
      <c r="BH30" s="78">
        <f t="shared" si="38"/>
        <v>0</v>
      </c>
      <c r="BI30" s="78">
        <f t="shared" si="39"/>
        <v>0</v>
      </c>
      <c r="BJ30" s="78">
        <f t="shared" si="40"/>
        <v>0</v>
      </c>
      <c r="BK30" s="78">
        <f t="shared" si="41"/>
        <v>0</v>
      </c>
      <c r="BL30" s="78">
        <f t="shared" si="42"/>
        <v>0</v>
      </c>
      <c r="BM30" s="78">
        <f t="shared" si="43"/>
        <v>0</v>
      </c>
      <c r="BN30" s="78">
        <f t="shared" si="44"/>
        <v>0</v>
      </c>
      <c r="BO30" s="78">
        <f t="shared" si="45"/>
        <v>3.7978048687858417</v>
      </c>
      <c r="BP30" s="78">
        <f t="shared" si="46"/>
        <v>0.31648373906548682</v>
      </c>
      <c r="BR30" s="714"/>
      <c r="BS30" s="714" t="s">
        <v>1425</v>
      </c>
      <c r="BT30" s="714" t="s">
        <v>1437</v>
      </c>
      <c r="BU30" s="714" t="s">
        <v>1425</v>
      </c>
      <c r="BV30" s="714" t="s">
        <v>173</v>
      </c>
      <c r="BW30" s="714"/>
    </row>
    <row r="31" spans="1:75">
      <c r="A31" s="79" t="s">
        <v>7127</v>
      </c>
      <c r="B31" s="74"/>
      <c r="C31" s="79" t="s">
        <v>11221</v>
      </c>
      <c r="D31" s="75" t="str">
        <f>INDEX('PRICE LIST'!$D:$D,MATCH(IMPROVEMENT!C31,'PRICE LIST'!$E:$E,0))</f>
        <v>MATA BOR</v>
      </c>
      <c r="E31" s="16" t="str">
        <f>IFERROR(VLOOKUP(C31,'PRICE LIST'!E:M,2,0),0)</f>
        <v>MATA BOR BESI 8.0 NACHI</v>
      </c>
      <c r="F31" s="187" t="s">
        <v>12503</v>
      </c>
      <c r="G31" s="79" t="s">
        <v>109</v>
      </c>
      <c r="H31" s="16">
        <f>IFERROR(IF(G31="FOH",VLOOKUP(C31,'PRICE LIST'!E:Z,20,0),IF(G31="OPEX",VLOOKUP(C31,'PRICE LIST'!E:Z,21,0),0)),0)</f>
        <v>0</v>
      </c>
      <c r="I31" s="16">
        <f>IFERROR(IF(G31="FOH",VLOOKUP(H31,'PRICE LIST'!X:Z,3,0),IF(G31="OPEX",VLOOKUP(H31,'PRICE LIST'!Y:Z,2,0),0)),0)</f>
        <v>0</v>
      </c>
      <c r="J31" s="79" t="s">
        <v>40</v>
      </c>
      <c r="K31" s="206" t="s">
        <v>183</v>
      </c>
      <c r="L31" s="75" t="str">
        <f>IFERROR(VLOOKUP(K31,BS:BV,3,0),0)</f>
        <v>ALL</v>
      </c>
      <c r="M31" s="75" t="str">
        <f>IFERROR(VLOOKUP(K31,BS:BV,4,0),0)</f>
        <v>ALL</v>
      </c>
      <c r="N31" s="75" t="str">
        <f>IFERROR(VLOOKUP(C31,'PRICE LIST'!E:M,3,0),0)</f>
        <v>PCS</v>
      </c>
      <c r="O31" s="75" t="str">
        <f>IFERROR(VLOOKUP(C31,'PRICE LIST'!E:M,5,0),0)</f>
        <v>IDR</v>
      </c>
      <c r="P31" s="556">
        <f>IFERROR(VLOOKUP(C31,'PRICE LIST'!E:Z,8,0),0)</f>
        <v>59748</v>
      </c>
      <c r="Q31" s="556">
        <f>IFERROR(VLOOKUP(C31,'PRICE LIST'!E:Z,9,0),0)</f>
        <v>59748</v>
      </c>
      <c r="R31" s="556">
        <f>IFERROR(VLOOKUP(C31,'PRICE LIST'!E:Z,10,0),0)</f>
        <v>59748</v>
      </c>
      <c r="S31" s="556">
        <f>IFERROR(VLOOKUP(C31,'PRICE LIST'!E:Z,11,0),0)</f>
        <v>59748</v>
      </c>
      <c r="T31" s="556">
        <f>IFERROR(VLOOKUP(C31,'PRICE LIST'!E:Z,12,0),0)</f>
        <v>59748</v>
      </c>
      <c r="U31" s="556">
        <f>IFERROR(VLOOKUP(C31,'PRICE LIST'!E:Z,13,0),0)</f>
        <v>59748</v>
      </c>
      <c r="V31" s="556">
        <f>IFERROR(VLOOKUP(C31,'PRICE LIST'!E:Z,14,0),0)</f>
        <v>62564</v>
      </c>
      <c r="W31" s="556">
        <f>IFERROR(VLOOKUP(C31,'PRICE LIST'!E:Z,15,0),0)</f>
        <v>62564</v>
      </c>
      <c r="X31" s="556">
        <f>IFERROR(VLOOKUP(C31,'PRICE LIST'!E:Z,16,0),0)</f>
        <v>62564</v>
      </c>
      <c r="Y31" s="556">
        <f>IFERROR(VLOOKUP(C31,'PRICE LIST'!E:Z,17,0),0)</f>
        <v>62564</v>
      </c>
      <c r="Z31" s="556">
        <f>IFERROR(VLOOKUP(C31,'PRICE LIST'!E:Z,18,0),0)</f>
        <v>62564</v>
      </c>
      <c r="AA31" s="556">
        <f>IFERROR(VLOOKUP(C31,'PRICE LIST'!E:Z,19,0),0)</f>
        <v>62564</v>
      </c>
      <c r="AB31" s="180">
        <f t="shared" si="19"/>
        <v>3.7818540883369414</v>
      </c>
      <c r="AC31" s="180">
        <f t="shared" si="20"/>
        <v>3.7818540883369414</v>
      </c>
      <c r="AD31" s="180">
        <f t="shared" si="21"/>
        <v>3.7818540883369414</v>
      </c>
      <c r="AE31" s="180">
        <f t="shared" si="22"/>
        <v>3.7818540883369414</v>
      </c>
      <c r="AF31" s="180">
        <f t="shared" si="23"/>
        <v>3.7818540883369414</v>
      </c>
      <c r="AG31" s="180">
        <f t="shared" si="24"/>
        <v>3.7818540883369414</v>
      </c>
      <c r="AH31" s="180">
        <f t="shared" si="25"/>
        <v>3.9600977301786235</v>
      </c>
      <c r="AI31" s="180">
        <f t="shared" si="26"/>
        <v>3.9600977301786235</v>
      </c>
      <c r="AJ31" s="180">
        <f t="shared" si="27"/>
        <v>3.9600977301786235</v>
      </c>
      <c r="AK31" s="180">
        <f t="shared" si="28"/>
        <v>3.9600977301786235</v>
      </c>
      <c r="AL31" s="180">
        <f t="shared" si="29"/>
        <v>3.9600977301786235</v>
      </c>
      <c r="AM31" s="180">
        <f t="shared" si="30"/>
        <v>3.9600977301786235</v>
      </c>
      <c r="AN31" s="203"/>
      <c r="AO31" s="203"/>
      <c r="AP31" s="203"/>
      <c r="AQ31" s="203"/>
      <c r="AR31" s="502">
        <v>1</v>
      </c>
      <c r="AS31" s="502"/>
      <c r="AT31" s="502"/>
      <c r="AU31" s="203"/>
      <c r="AV31" s="203"/>
      <c r="AW31" s="203"/>
      <c r="AX31" s="502"/>
      <c r="AY31" s="203"/>
      <c r="AZ31" s="75">
        <f t="shared" si="31"/>
        <v>1</v>
      </c>
      <c r="BA31" s="77">
        <f t="shared" si="32"/>
        <v>8.3333333333333329E-2</v>
      </c>
      <c r="BB31" s="47"/>
      <c r="BC31" s="78">
        <f t="shared" si="33"/>
        <v>0</v>
      </c>
      <c r="BD31" s="78">
        <f t="shared" si="34"/>
        <v>0</v>
      </c>
      <c r="BE31" s="78">
        <f t="shared" si="35"/>
        <v>0</v>
      </c>
      <c r="BF31" s="78">
        <f t="shared" si="36"/>
        <v>0</v>
      </c>
      <c r="BG31" s="78">
        <f t="shared" si="37"/>
        <v>3.7818540883369414</v>
      </c>
      <c r="BH31" s="78">
        <f t="shared" si="38"/>
        <v>0</v>
      </c>
      <c r="BI31" s="78">
        <f t="shared" si="39"/>
        <v>0</v>
      </c>
      <c r="BJ31" s="78">
        <f t="shared" si="40"/>
        <v>0</v>
      </c>
      <c r="BK31" s="78">
        <f t="shared" si="41"/>
        <v>0</v>
      </c>
      <c r="BL31" s="78">
        <f t="shared" si="42"/>
        <v>0</v>
      </c>
      <c r="BM31" s="78">
        <f t="shared" si="43"/>
        <v>0</v>
      </c>
      <c r="BN31" s="78">
        <f t="shared" si="44"/>
        <v>0</v>
      </c>
      <c r="BO31" s="78">
        <f t="shared" si="45"/>
        <v>3.7818540883369414</v>
      </c>
      <c r="BP31" s="78">
        <f t="shared" si="46"/>
        <v>0.31515450736141176</v>
      </c>
      <c r="BR31" s="714"/>
      <c r="BS31" s="714" t="s">
        <v>185</v>
      </c>
      <c r="BT31" s="714" t="s">
        <v>1431</v>
      </c>
      <c r="BU31" s="714" t="s">
        <v>1461</v>
      </c>
      <c r="BV31" s="714" t="s">
        <v>216</v>
      </c>
      <c r="BW31" s="714"/>
    </row>
    <row r="32" spans="1:75">
      <c r="A32" s="79" t="s">
        <v>7127</v>
      </c>
      <c r="B32" s="74"/>
      <c r="C32" s="79" t="s">
        <v>13310</v>
      </c>
      <c r="D32" s="75" t="str">
        <f>INDEX('PRICE LIST'!$D:$D,MATCH(IMPROVEMENT!C32,'PRICE LIST'!$E:$E,0))</f>
        <v>HOLE SAW</v>
      </c>
      <c r="E32" s="16" t="str">
        <f>IFERROR(VLOOKUP(C32,'PRICE LIST'!E:M,2,0),0)</f>
        <v>HOLE SAW 22MM KNK</v>
      </c>
      <c r="F32" s="187" t="s">
        <v>12503</v>
      </c>
      <c r="G32" s="79" t="s">
        <v>109</v>
      </c>
      <c r="H32" s="16">
        <f>IFERROR(IF(G32="FOH",VLOOKUP(C32,'PRICE LIST'!E:Z,20,0),IF(G32="OPEX",VLOOKUP(C32,'PRICE LIST'!E:Z,21,0),0)),0)</f>
        <v>0</v>
      </c>
      <c r="I32" s="16">
        <f>IFERROR(IF(G32="FOH",VLOOKUP(H32,'PRICE LIST'!X:Z,3,0),IF(G32="OPEX",VLOOKUP(H32,'PRICE LIST'!Y:Z,2,0),0)),0)</f>
        <v>0</v>
      </c>
      <c r="J32" s="79" t="s">
        <v>40</v>
      </c>
      <c r="K32" s="206" t="s">
        <v>183</v>
      </c>
      <c r="L32" s="75" t="str">
        <f>IFERROR(VLOOKUP(K32,BS:BV,3,0),0)</f>
        <v>ALL</v>
      </c>
      <c r="M32" s="75" t="str">
        <f>IFERROR(VLOOKUP(K32,BS:BV,4,0),0)</f>
        <v>ALL</v>
      </c>
      <c r="N32" s="75" t="str">
        <f>IFERROR(VLOOKUP(C32,'PRICE LIST'!E:M,3,0),0)</f>
        <v>PCS</v>
      </c>
      <c r="O32" s="75" t="str">
        <f>IFERROR(VLOOKUP(C32,'PRICE LIST'!E:M,5,0),0)</f>
        <v>IDR</v>
      </c>
      <c r="P32" s="556">
        <f>IFERROR(VLOOKUP(C32,'PRICE LIST'!E:Z,8,0),0)</f>
        <v>82000</v>
      </c>
      <c r="Q32" s="556">
        <f>IFERROR(VLOOKUP(C32,'PRICE LIST'!E:Z,9,0),0)</f>
        <v>82000</v>
      </c>
      <c r="R32" s="556">
        <f>IFERROR(VLOOKUP(C32,'PRICE LIST'!E:Z,10,0),0)</f>
        <v>82000</v>
      </c>
      <c r="S32" s="556">
        <f>IFERROR(VLOOKUP(C32,'PRICE LIST'!E:Z,11,0),0)</f>
        <v>82000</v>
      </c>
      <c r="T32" s="556">
        <f>IFERROR(VLOOKUP(C32,'PRICE LIST'!E:Z,12,0),0)</f>
        <v>82000</v>
      </c>
      <c r="U32" s="556">
        <f>IFERROR(VLOOKUP(C32,'PRICE LIST'!E:Z,13,0),0)</f>
        <v>82000</v>
      </c>
      <c r="V32" s="556">
        <f>IFERROR(VLOOKUP(C32,'PRICE LIST'!E:Z,14,0),0)</f>
        <v>82800</v>
      </c>
      <c r="W32" s="556">
        <f>IFERROR(VLOOKUP(C32,'PRICE LIST'!E:Z,15,0),0)</f>
        <v>82800</v>
      </c>
      <c r="X32" s="556">
        <f>IFERROR(VLOOKUP(C32,'PRICE LIST'!E:Z,16,0),0)</f>
        <v>82800</v>
      </c>
      <c r="Y32" s="556">
        <f>IFERROR(VLOOKUP(C32,'PRICE LIST'!E:Z,17,0),0)</f>
        <v>82800</v>
      </c>
      <c r="Z32" s="556">
        <f>IFERROR(VLOOKUP(C32,'PRICE LIST'!E:Z,18,0),0)</f>
        <v>82800</v>
      </c>
      <c r="AA32" s="556">
        <f>IFERROR(VLOOKUP(C32,'PRICE LIST'!E:Z,19,0),0)</f>
        <v>82800</v>
      </c>
      <c r="AB32" s="180">
        <f t="shared" si="19"/>
        <v>5.1903333206739832</v>
      </c>
      <c r="AC32" s="180">
        <f t="shared" si="20"/>
        <v>5.1903333206739832</v>
      </c>
      <c r="AD32" s="180">
        <f t="shared" si="21"/>
        <v>5.1903333206739832</v>
      </c>
      <c r="AE32" s="180">
        <f t="shared" si="22"/>
        <v>5.1903333206739832</v>
      </c>
      <c r="AF32" s="180">
        <f t="shared" si="23"/>
        <v>5.1903333206739832</v>
      </c>
      <c r="AG32" s="180">
        <f t="shared" si="24"/>
        <v>5.1903333206739832</v>
      </c>
      <c r="AH32" s="180">
        <f t="shared" si="25"/>
        <v>5.2409707189244612</v>
      </c>
      <c r="AI32" s="180">
        <f t="shared" si="26"/>
        <v>5.2409707189244612</v>
      </c>
      <c r="AJ32" s="180">
        <f t="shared" si="27"/>
        <v>5.2409707189244612</v>
      </c>
      <c r="AK32" s="180">
        <f t="shared" si="28"/>
        <v>5.2409707189244612</v>
      </c>
      <c r="AL32" s="180">
        <f t="shared" si="29"/>
        <v>5.2409707189244612</v>
      </c>
      <c r="AM32" s="180">
        <f t="shared" si="30"/>
        <v>5.2409707189244612</v>
      </c>
      <c r="AN32" s="203"/>
      <c r="AO32" s="203"/>
      <c r="AP32" s="203"/>
      <c r="AQ32" s="203"/>
      <c r="AR32" s="502">
        <v>1</v>
      </c>
      <c r="AS32" s="502"/>
      <c r="AT32" s="502"/>
      <c r="AU32" s="203"/>
      <c r="AV32" s="203"/>
      <c r="AW32" s="203"/>
      <c r="AX32" s="502"/>
      <c r="AY32" s="203"/>
      <c r="AZ32" s="75">
        <f t="shared" si="31"/>
        <v>1</v>
      </c>
      <c r="BA32" s="77">
        <f t="shared" si="32"/>
        <v>8.3333333333333329E-2</v>
      </c>
      <c r="BB32" s="47"/>
      <c r="BC32" s="78">
        <f t="shared" si="33"/>
        <v>0</v>
      </c>
      <c r="BD32" s="78">
        <f t="shared" si="34"/>
        <v>0</v>
      </c>
      <c r="BE32" s="78">
        <f t="shared" si="35"/>
        <v>0</v>
      </c>
      <c r="BF32" s="78">
        <f t="shared" si="36"/>
        <v>0</v>
      </c>
      <c r="BG32" s="78">
        <f t="shared" si="37"/>
        <v>5.1903333206739832</v>
      </c>
      <c r="BH32" s="78">
        <f t="shared" si="38"/>
        <v>0</v>
      </c>
      <c r="BI32" s="78">
        <f t="shared" si="39"/>
        <v>0</v>
      </c>
      <c r="BJ32" s="78">
        <f t="shared" si="40"/>
        <v>0</v>
      </c>
      <c r="BK32" s="78">
        <f t="shared" si="41"/>
        <v>0</v>
      </c>
      <c r="BL32" s="78">
        <f t="shared" si="42"/>
        <v>0</v>
      </c>
      <c r="BM32" s="78">
        <f t="shared" si="43"/>
        <v>0</v>
      </c>
      <c r="BN32" s="78">
        <f t="shared" si="44"/>
        <v>0</v>
      </c>
      <c r="BO32" s="78">
        <f t="shared" si="45"/>
        <v>5.1903333206739832</v>
      </c>
      <c r="BP32" s="78">
        <f t="shared" si="46"/>
        <v>0.43252777672283194</v>
      </c>
      <c r="BR32" s="714"/>
      <c r="BS32" s="714" t="s">
        <v>193</v>
      </c>
      <c r="BT32" s="714" t="s">
        <v>1442</v>
      </c>
      <c r="BU32" s="714" t="s">
        <v>158</v>
      </c>
      <c r="BV32" s="714" t="s">
        <v>217</v>
      </c>
      <c r="BW32" s="714"/>
    </row>
    <row r="33" spans="1:75">
      <c r="A33" s="79" t="s">
        <v>7127</v>
      </c>
      <c r="B33" s="74"/>
      <c r="C33" s="79" t="s">
        <v>11202</v>
      </c>
      <c r="D33" s="75" t="str">
        <f>INDEX('PRICE LIST'!$D:$D,MATCH(IMPROVEMENT!C33,'PRICE LIST'!$E:$E,0))</f>
        <v>MATA BOR</v>
      </c>
      <c r="E33" s="16" t="str">
        <f>IFERROR(VLOOKUP(C33,'PRICE LIST'!E:M,2,0),0)</f>
        <v>MATA BOR BESI 3.5 NACHI</v>
      </c>
      <c r="F33" s="187" t="s">
        <v>12503</v>
      </c>
      <c r="G33" s="79" t="s">
        <v>109</v>
      </c>
      <c r="H33" s="16">
        <f>IFERROR(IF(G33="FOH",VLOOKUP(C33,'PRICE LIST'!E:Z,20,0),IF(G33="OPEX",VLOOKUP(C33,'PRICE LIST'!E:Z,21,0),0)),0)</f>
        <v>0</v>
      </c>
      <c r="I33" s="16">
        <f>IFERROR(IF(G33="FOH",VLOOKUP(H33,'PRICE LIST'!X:Z,3,0),IF(G33="OPEX",VLOOKUP(H33,'PRICE LIST'!Y:Z,2,0),0)),0)</f>
        <v>0</v>
      </c>
      <c r="J33" s="79" t="s">
        <v>40</v>
      </c>
      <c r="K33" s="206" t="s">
        <v>183</v>
      </c>
      <c r="L33" s="75" t="str">
        <f>IFERROR(VLOOKUP(K33,BS:BV,3,0),0)</f>
        <v>ALL</v>
      </c>
      <c r="M33" s="75" t="str">
        <f>IFERROR(VLOOKUP(K33,BS:BV,4,0),0)</f>
        <v>ALL</v>
      </c>
      <c r="N33" s="75" t="str">
        <f>IFERROR(VLOOKUP(C33,'PRICE LIST'!E:M,3,0),0)</f>
        <v>PCS</v>
      </c>
      <c r="O33" s="75" t="str">
        <f>IFERROR(VLOOKUP(C33,'PRICE LIST'!E:M,5,0),0)</f>
        <v>IDR</v>
      </c>
      <c r="P33" s="556">
        <f>IFERROR(VLOOKUP(C33,'PRICE LIST'!E:Z,8,0),0)</f>
        <v>17423</v>
      </c>
      <c r="Q33" s="556">
        <f>IFERROR(VLOOKUP(C33,'PRICE LIST'!E:Z,9,0),0)</f>
        <v>17423</v>
      </c>
      <c r="R33" s="556">
        <f>IFERROR(VLOOKUP(C33,'PRICE LIST'!E:Z,10,0),0)</f>
        <v>17423</v>
      </c>
      <c r="S33" s="556">
        <f>IFERROR(VLOOKUP(C33,'PRICE LIST'!E:Z,11,0),0)</f>
        <v>17423</v>
      </c>
      <c r="T33" s="556">
        <f>IFERROR(VLOOKUP(C33,'PRICE LIST'!E:Z,12,0),0)</f>
        <v>17423</v>
      </c>
      <c r="U33" s="556">
        <f>IFERROR(VLOOKUP(C33,'PRICE LIST'!E:Z,13,0),0)</f>
        <v>17423</v>
      </c>
      <c r="V33" s="556">
        <f>IFERROR(VLOOKUP(C33,'PRICE LIST'!E:Z,14,0),0)</f>
        <v>18230</v>
      </c>
      <c r="W33" s="556">
        <f>IFERROR(VLOOKUP(C33,'PRICE LIST'!E:Z,15,0),0)</f>
        <v>18230</v>
      </c>
      <c r="X33" s="556">
        <f>IFERROR(VLOOKUP(C33,'PRICE LIST'!E:Z,16,0),0)</f>
        <v>18230</v>
      </c>
      <c r="Y33" s="556">
        <f>IFERROR(VLOOKUP(C33,'PRICE LIST'!E:Z,17,0),0)</f>
        <v>18230</v>
      </c>
      <c r="Z33" s="556">
        <f>IFERROR(VLOOKUP(C33,'PRICE LIST'!E:Z,18,0),0)</f>
        <v>18230</v>
      </c>
      <c r="AA33" s="556">
        <f>IFERROR(VLOOKUP(C33,'PRICE LIST'!E:Z,19,0),0)</f>
        <v>18230</v>
      </c>
      <c r="AB33" s="180">
        <f t="shared" si="19"/>
        <v>1.1028192371475953</v>
      </c>
      <c r="AC33" s="180">
        <f t="shared" si="20"/>
        <v>1.1028192371475953</v>
      </c>
      <c r="AD33" s="180">
        <f t="shared" si="21"/>
        <v>1.1028192371475953</v>
      </c>
      <c r="AE33" s="180">
        <f t="shared" si="22"/>
        <v>1.1028192371475953</v>
      </c>
      <c r="AF33" s="180">
        <f t="shared" si="23"/>
        <v>1.1028192371475953</v>
      </c>
      <c r="AG33" s="180">
        <f t="shared" si="24"/>
        <v>1.1028192371475953</v>
      </c>
      <c r="AH33" s="180">
        <f t="shared" si="25"/>
        <v>1.1538997126327648</v>
      </c>
      <c r="AI33" s="180">
        <f t="shared" si="26"/>
        <v>1.1538997126327648</v>
      </c>
      <c r="AJ33" s="180">
        <f t="shared" si="27"/>
        <v>1.1538997126327648</v>
      </c>
      <c r="AK33" s="180">
        <f t="shared" si="28"/>
        <v>1.1538997126327648</v>
      </c>
      <c r="AL33" s="180">
        <f t="shared" si="29"/>
        <v>1.1538997126327648</v>
      </c>
      <c r="AM33" s="180">
        <f t="shared" si="30"/>
        <v>1.1538997126327648</v>
      </c>
      <c r="AN33" s="203"/>
      <c r="AO33" s="203"/>
      <c r="AP33" s="203"/>
      <c r="AQ33" s="203"/>
      <c r="AR33" s="502">
        <v>1</v>
      </c>
      <c r="AS33" s="502"/>
      <c r="AT33" s="502"/>
      <c r="AU33" s="203"/>
      <c r="AV33" s="203"/>
      <c r="AW33" s="203"/>
      <c r="AX33" s="502"/>
      <c r="AY33" s="203"/>
      <c r="AZ33" s="75">
        <f t="shared" si="31"/>
        <v>1</v>
      </c>
      <c r="BA33" s="77">
        <f t="shared" si="32"/>
        <v>8.3333333333333329E-2</v>
      </c>
      <c r="BB33" s="47"/>
      <c r="BC33" s="78">
        <f t="shared" si="33"/>
        <v>0</v>
      </c>
      <c r="BD33" s="78">
        <f t="shared" si="34"/>
        <v>0</v>
      </c>
      <c r="BE33" s="78">
        <f t="shared" si="35"/>
        <v>0</v>
      </c>
      <c r="BF33" s="78">
        <f t="shared" si="36"/>
        <v>0</v>
      </c>
      <c r="BG33" s="78">
        <f t="shared" si="37"/>
        <v>1.1028192371475953</v>
      </c>
      <c r="BH33" s="78">
        <f t="shared" si="38"/>
        <v>0</v>
      </c>
      <c r="BI33" s="78">
        <f t="shared" si="39"/>
        <v>0</v>
      </c>
      <c r="BJ33" s="78">
        <f t="shared" si="40"/>
        <v>0</v>
      </c>
      <c r="BK33" s="78">
        <f t="shared" si="41"/>
        <v>0</v>
      </c>
      <c r="BL33" s="78">
        <f t="shared" si="42"/>
        <v>0</v>
      </c>
      <c r="BM33" s="78">
        <f t="shared" si="43"/>
        <v>0</v>
      </c>
      <c r="BN33" s="78">
        <f t="shared" si="44"/>
        <v>0</v>
      </c>
      <c r="BO33" s="78">
        <f t="shared" si="45"/>
        <v>1.1028192371475953</v>
      </c>
      <c r="BP33" s="78">
        <f t="shared" si="46"/>
        <v>9.1901603095632944E-2</v>
      </c>
      <c r="BR33" s="714"/>
      <c r="BS33" s="714" t="s">
        <v>1464</v>
      </c>
      <c r="BT33" s="714" t="s">
        <v>1469</v>
      </c>
      <c r="BU33" s="714" t="s">
        <v>1475</v>
      </c>
      <c r="BV33" s="714" t="s">
        <v>175</v>
      </c>
      <c r="BW33" s="714"/>
    </row>
    <row r="34" spans="1:75">
      <c r="A34" s="79" t="s">
        <v>7127</v>
      </c>
      <c r="B34" s="74"/>
      <c r="C34" s="79" t="s">
        <v>12023</v>
      </c>
      <c r="D34" s="75" t="str">
        <f>INDEX('PRICE LIST'!$D:$D,MATCH(IMPROVEMENT!C34,'PRICE LIST'!$E:$E,0))</f>
        <v>POWER</v>
      </c>
      <c r="E34" s="16" t="str">
        <f>IFERROR(VLOOKUP(C34,'PRICE LIST'!E:M,2,0),0)</f>
        <v>POWER SUPPLY INPUT 110V OUTPUT 24V 10A</v>
      </c>
      <c r="F34" s="187" t="s">
        <v>12503</v>
      </c>
      <c r="G34" s="79" t="s">
        <v>109</v>
      </c>
      <c r="H34" s="16">
        <f>IFERROR(IF(G34="FOH",VLOOKUP(C34,'PRICE LIST'!E:Z,20,0),IF(G34="OPEX",VLOOKUP(C34,'PRICE LIST'!E:Z,21,0),0)),0)</f>
        <v>0</v>
      </c>
      <c r="I34" s="16">
        <f>IFERROR(IF(G34="FOH",VLOOKUP(H34,'PRICE LIST'!X:Z,3,0),IF(G34="OPEX",VLOOKUP(H34,'PRICE LIST'!Y:Z,2,0),0)),0)</f>
        <v>0</v>
      </c>
      <c r="J34" s="79" t="s">
        <v>40</v>
      </c>
      <c r="K34" s="206" t="s">
        <v>183</v>
      </c>
      <c r="L34" s="75" t="str">
        <f>IFERROR(VLOOKUP(K34,BS:BV,3,0),0)</f>
        <v>ALL</v>
      </c>
      <c r="M34" s="75" t="str">
        <f>IFERROR(VLOOKUP(K34,BS:BV,4,0),0)</f>
        <v>ALL</v>
      </c>
      <c r="N34" s="75" t="str">
        <f>IFERROR(VLOOKUP(C34,'PRICE LIST'!E:M,3,0),0)</f>
        <v>PCS</v>
      </c>
      <c r="O34" s="75" t="str">
        <f>IFERROR(VLOOKUP(C34,'PRICE LIST'!E:M,5,0),0)</f>
        <v>IDR</v>
      </c>
      <c r="P34" s="556">
        <f>IFERROR(VLOOKUP(C34,'PRICE LIST'!E:Z,8,0),0)</f>
        <v>215250</v>
      </c>
      <c r="Q34" s="556">
        <f>IFERROR(VLOOKUP(C34,'PRICE LIST'!E:Z,9,0),0)</f>
        <v>215250</v>
      </c>
      <c r="R34" s="556">
        <f>IFERROR(VLOOKUP(C34,'PRICE LIST'!E:Z,10,0),0)</f>
        <v>215250</v>
      </c>
      <c r="S34" s="556">
        <f>IFERROR(VLOOKUP(C34,'PRICE LIST'!E:Z,11,0),0)</f>
        <v>215250</v>
      </c>
      <c r="T34" s="556">
        <f>IFERROR(VLOOKUP(C34,'PRICE LIST'!E:Z,12,0),0)</f>
        <v>215250</v>
      </c>
      <c r="U34" s="556">
        <f>IFERROR(VLOOKUP(C34,'PRICE LIST'!E:Z,13,0),0)</f>
        <v>215250</v>
      </c>
      <c r="V34" s="556">
        <f>IFERROR(VLOOKUP(C34,'PRICE LIST'!E:Z,14,0),0)</f>
        <v>217350</v>
      </c>
      <c r="W34" s="556">
        <f>IFERROR(VLOOKUP(C34,'PRICE LIST'!E:Z,15,0),0)</f>
        <v>217350</v>
      </c>
      <c r="X34" s="556">
        <f>IFERROR(VLOOKUP(C34,'PRICE LIST'!E:Z,16,0),0)</f>
        <v>217350</v>
      </c>
      <c r="Y34" s="556">
        <f>IFERROR(VLOOKUP(C34,'PRICE LIST'!E:Z,17,0),0)</f>
        <v>217350</v>
      </c>
      <c r="Z34" s="556">
        <f>IFERROR(VLOOKUP(C34,'PRICE LIST'!E:Z,18,0),0)</f>
        <v>217350</v>
      </c>
      <c r="AA34" s="556">
        <f>IFERROR(VLOOKUP(C34,'PRICE LIST'!E:Z,19,0),0)</f>
        <v>217350</v>
      </c>
      <c r="AB34" s="180">
        <f t="shared" si="19"/>
        <v>13.624624966769208</v>
      </c>
      <c r="AC34" s="180">
        <f t="shared" si="20"/>
        <v>13.624624966769208</v>
      </c>
      <c r="AD34" s="180">
        <f t="shared" si="21"/>
        <v>13.624624966769208</v>
      </c>
      <c r="AE34" s="180">
        <f t="shared" si="22"/>
        <v>13.624624966769208</v>
      </c>
      <c r="AF34" s="180">
        <f t="shared" si="23"/>
        <v>13.624624966769208</v>
      </c>
      <c r="AG34" s="180">
        <f t="shared" si="24"/>
        <v>13.624624966769208</v>
      </c>
      <c r="AH34" s="180">
        <f t="shared" si="25"/>
        <v>13.757548137176711</v>
      </c>
      <c r="AI34" s="180">
        <f t="shared" si="26"/>
        <v>13.757548137176711</v>
      </c>
      <c r="AJ34" s="180">
        <f t="shared" si="27"/>
        <v>13.757548137176711</v>
      </c>
      <c r="AK34" s="180">
        <f t="shared" si="28"/>
        <v>13.757548137176711</v>
      </c>
      <c r="AL34" s="180">
        <f t="shared" si="29"/>
        <v>13.757548137176711</v>
      </c>
      <c r="AM34" s="180">
        <f t="shared" si="30"/>
        <v>13.757548137176711</v>
      </c>
      <c r="AN34" s="203"/>
      <c r="AO34" s="203"/>
      <c r="AP34" s="203"/>
      <c r="AQ34" s="203"/>
      <c r="AR34" s="502">
        <v>2</v>
      </c>
      <c r="AS34" s="502">
        <v>2</v>
      </c>
      <c r="AT34" s="502">
        <v>1</v>
      </c>
      <c r="AU34" s="203"/>
      <c r="AV34" s="203"/>
      <c r="AW34" s="203"/>
      <c r="AX34" s="502"/>
      <c r="AY34" s="203"/>
      <c r="AZ34" s="75">
        <f t="shared" si="31"/>
        <v>5</v>
      </c>
      <c r="BA34" s="77">
        <f t="shared" si="32"/>
        <v>0.41666666666666669</v>
      </c>
      <c r="BB34" s="47"/>
      <c r="BC34" s="78">
        <f t="shared" si="33"/>
        <v>0</v>
      </c>
      <c r="BD34" s="78">
        <f t="shared" si="34"/>
        <v>0</v>
      </c>
      <c r="BE34" s="78">
        <f t="shared" si="35"/>
        <v>0</v>
      </c>
      <c r="BF34" s="78">
        <f t="shared" si="36"/>
        <v>0</v>
      </c>
      <c r="BG34" s="78">
        <f t="shared" si="37"/>
        <v>27.249249933538415</v>
      </c>
      <c r="BH34" s="78">
        <f t="shared" si="38"/>
        <v>27.249249933538415</v>
      </c>
      <c r="BI34" s="78">
        <f t="shared" si="39"/>
        <v>13.757548137176711</v>
      </c>
      <c r="BJ34" s="78">
        <f t="shared" si="40"/>
        <v>0</v>
      </c>
      <c r="BK34" s="78">
        <f t="shared" si="41"/>
        <v>0</v>
      </c>
      <c r="BL34" s="78">
        <f t="shared" si="42"/>
        <v>0</v>
      </c>
      <c r="BM34" s="78">
        <f t="shared" si="43"/>
        <v>0</v>
      </c>
      <c r="BN34" s="78">
        <f t="shared" si="44"/>
        <v>0</v>
      </c>
      <c r="BO34" s="78">
        <f t="shared" si="45"/>
        <v>68.256048004253543</v>
      </c>
      <c r="BP34" s="78">
        <f t="shared" si="46"/>
        <v>5.6880040003544616</v>
      </c>
      <c r="BR34" s="714"/>
      <c r="BS34" s="714" t="s">
        <v>1465</v>
      </c>
      <c r="BT34" s="714" t="s">
        <v>1470</v>
      </c>
      <c r="BU34" s="714" t="s">
        <v>1475</v>
      </c>
      <c r="BV34" s="714" t="s">
        <v>175</v>
      </c>
      <c r="BW34" s="714"/>
    </row>
    <row r="35" spans="1:75">
      <c r="A35" s="79" t="s">
        <v>7127</v>
      </c>
      <c r="B35" s="74"/>
      <c r="C35" s="79" t="s">
        <v>11816</v>
      </c>
      <c r="D35" s="1043" t="str">
        <f>INDEX('PRICE LIST'!$D:$D,MATCH(IMPROVEMENT!C35,'PRICE LIST'!$E:$E,0))</f>
        <v>CABLE</v>
      </c>
      <c r="E35" s="1044" t="str">
        <f>IFERROR(VLOOKUP(C35,'PRICE LIST'!E:M,2,0),0)</f>
        <v>CABLE CARRIERS E-MPD25-40-55-45</v>
      </c>
      <c r="F35" s="187" t="s">
        <v>12571</v>
      </c>
      <c r="G35" s="79" t="s">
        <v>109</v>
      </c>
      <c r="H35" s="16">
        <f>IFERROR(IF(G35="FOH",VLOOKUP(C35,'PRICE LIST'!E:Z,20,0),IF(G35="OPEX",VLOOKUP(C35,'PRICE LIST'!E:Z,21,0),0)),0)</f>
        <v>0</v>
      </c>
      <c r="I35" s="16">
        <f>IFERROR(IF(G35="FOH",VLOOKUP(H35,'PRICE LIST'!X:Z,3,0),IF(G35="OPEX",VLOOKUP(H35,'PRICE LIST'!Y:Z,2,0),0)),0)</f>
        <v>0</v>
      </c>
      <c r="J35" s="79" t="s">
        <v>40</v>
      </c>
      <c r="K35" s="206" t="s">
        <v>183</v>
      </c>
      <c r="L35" s="75" t="str">
        <f>IFERROR(VLOOKUP(K35,BS:BV,3,0),0)</f>
        <v>ALL</v>
      </c>
      <c r="M35" s="75" t="str">
        <f>IFERROR(VLOOKUP(K35,BS:BV,4,0),0)</f>
        <v>ALL</v>
      </c>
      <c r="N35" s="75" t="str">
        <f>IFERROR(VLOOKUP(C35,'PRICE LIST'!E:M,3,0),0)</f>
        <v>PCS</v>
      </c>
      <c r="O35" s="75" t="str">
        <f>IFERROR(VLOOKUP(C35,'PRICE LIST'!E:M,5,0),0)</f>
        <v>IDR</v>
      </c>
      <c r="P35" s="556">
        <f>IFERROR(VLOOKUP(C35,'PRICE LIST'!E:Z,8,0),0)</f>
        <v>1523331</v>
      </c>
      <c r="Q35" s="556">
        <f>IFERROR(VLOOKUP(C35,'PRICE LIST'!E:Z,9,0),0)</f>
        <v>1523331</v>
      </c>
      <c r="R35" s="556">
        <f>IFERROR(VLOOKUP(C35,'PRICE LIST'!E:Z,10,0),0)</f>
        <v>1523331</v>
      </c>
      <c r="S35" s="556">
        <f>IFERROR(VLOOKUP(C35,'PRICE LIST'!E:Z,11,0),0)</f>
        <v>1523331</v>
      </c>
      <c r="T35" s="556">
        <f>IFERROR(VLOOKUP(C35,'PRICE LIST'!E:Z,12,0),0)</f>
        <v>1523331</v>
      </c>
      <c r="U35" s="556">
        <f>IFERROR(VLOOKUP(C35,'PRICE LIST'!E:Z,13,0),0)</f>
        <v>1523331</v>
      </c>
      <c r="V35" s="556">
        <f>IFERROR(VLOOKUP(C35,'PRICE LIST'!E:Z,14,0),0)</f>
        <v>1538194</v>
      </c>
      <c r="W35" s="556">
        <f>IFERROR(VLOOKUP(C35,'PRICE LIST'!E:Z,15,0),0)</f>
        <v>1538194</v>
      </c>
      <c r="X35" s="556">
        <f>IFERROR(VLOOKUP(C35,'PRICE LIST'!E:Z,16,0),0)</f>
        <v>1538194</v>
      </c>
      <c r="Y35" s="556">
        <f>IFERROR(VLOOKUP(C35,'PRICE LIST'!E:Z,17,0),0)</f>
        <v>1538194</v>
      </c>
      <c r="Z35" s="556">
        <f>IFERROR(VLOOKUP(C35,'PRICE LIST'!E:Z,18,0),0)</f>
        <v>1538194</v>
      </c>
      <c r="AA35" s="556">
        <f>IFERROR(VLOOKUP(C35,'PRICE LIST'!E:Z,19,0),0)</f>
        <v>1538194</v>
      </c>
      <c r="AB35" s="180">
        <f t="shared" si="19"/>
        <v>96.421898142873417</v>
      </c>
      <c r="AC35" s="180">
        <f t="shared" si="20"/>
        <v>96.421898142873417</v>
      </c>
      <c r="AD35" s="180">
        <f t="shared" si="21"/>
        <v>96.421898142873417</v>
      </c>
      <c r="AE35" s="180">
        <f t="shared" si="22"/>
        <v>96.421898142873417</v>
      </c>
      <c r="AF35" s="180">
        <f t="shared" si="23"/>
        <v>96.421898142873417</v>
      </c>
      <c r="AG35" s="180">
        <f t="shared" si="24"/>
        <v>96.421898142873417</v>
      </c>
      <c r="AH35" s="180">
        <f t="shared" si="25"/>
        <v>97.36267770561949</v>
      </c>
      <c r="AI35" s="180">
        <f t="shared" si="26"/>
        <v>97.36267770561949</v>
      </c>
      <c r="AJ35" s="180">
        <f t="shared" si="27"/>
        <v>97.36267770561949</v>
      </c>
      <c r="AK35" s="180">
        <f t="shared" si="28"/>
        <v>97.36267770561949</v>
      </c>
      <c r="AL35" s="180">
        <f t="shared" si="29"/>
        <v>97.36267770561949</v>
      </c>
      <c r="AM35" s="180">
        <f t="shared" si="30"/>
        <v>97.36267770561949</v>
      </c>
      <c r="AN35" s="203">
        <v>20</v>
      </c>
      <c r="AO35" s="203"/>
      <c r="AP35" s="502"/>
      <c r="AQ35" s="203"/>
      <c r="AR35" s="203"/>
      <c r="AS35" s="203"/>
      <c r="AT35" s="203"/>
      <c r="AU35" s="203"/>
      <c r="AV35" s="203"/>
      <c r="AW35" s="203"/>
      <c r="AX35" s="203"/>
      <c r="AY35" s="203"/>
      <c r="AZ35" s="75">
        <f t="shared" si="31"/>
        <v>20</v>
      </c>
      <c r="BA35" s="77">
        <f t="shared" si="32"/>
        <v>1.6666666666666667</v>
      </c>
      <c r="BB35" s="47"/>
      <c r="BC35" s="78">
        <f t="shared" si="33"/>
        <v>1928.4379628574684</v>
      </c>
      <c r="BD35" s="78">
        <f t="shared" si="34"/>
        <v>0</v>
      </c>
      <c r="BE35" s="78">
        <f t="shared" si="35"/>
        <v>0</v>
      </c>
      <c r="BF35" s="78">
        <f t="shared" si="36"/>
        <v>0</v>
      </c>
      <c r="BG35" s="78">
        <f t="shared" si="37"/>
        <v>0</v>
      </c>
      <c r="BH35" s="78">
        <f t="shared" si="38"/>
        <v>0</v>
      </c>
      <c r="BI35" s="78">
        <f t="shared" si="39"/>
        <v>0</v>
      </c>
      <c r="BJ35" s="78">
        <f t="shared" si="40"/>
        <v>0</v>
      </c>
      <c r="BK35" s="78">
        <f t="shared" si="41"/>
        <v>0</v>
      </c>
      <c r="BL35" s="78">
        <f t="shared" si="42"/>
        <v>0</v>
      </c>
      <c r="BM35" s="78">
        <f t="shared" si="43"/>
        <v>0</v>
      </c>
      <c r="BN35" s="78">
        <f t="shared" si="44"/>
        <v>0</v>
      </c>
      <c r="BO35" s="78">
        <f t="shared" si="45"/>
        <v>1928.4379628574684</v>
      </c>
      <c r="BP35" s="78">
        <f t="shared" si="46"/>
        <v>160.70316357145569</v>
      </c>
      <c r="BR35" s="714"/>
      <c r="BS35" s="714" t="s">
        <v>1466</v>
      </c>
      <c r="BT35" s="714" t="s">
        <v>1471</v>
      </c>
      <c r="BU35" s="714" t="s">
        <v>1475</v>
      </c>
      <c r="BV35" s="714" t="s">
        <v>175</v>
      </c>
      <c r="BW35" s="714"/>
    </row>
    <row r="36" spans="1:75">
      <c r="A36" s="79" t="s">
        <v>7127</v>
      </c>
      <c r="B36" s="74"/>
      <c r="C36" s="79" t="s">
        <v>11855</v>
      </c>
      <c r="D36" s="75" t="str">
        <f>INDEX('PRICE LIST'!$D:$D,MATCH(IMPROVEMENT!C36,'PRICE LIST'!$E:$E,0))</f>
        <v>BESI</v>
      </c>
      <c r="E36" s="776" t="str">
        <f>IFERROR(VLOOKUP(C36,'PRICE LIST'!E:M,2,0),0)</f>
        <v>BESI KOTAK 20X20 2MM</v>
      </c>
      <c r="F36" s="187" t="s">
        <v>12571</v>
      </c>
      <c r="G36" s="79" t="s">
        <v>109</v>
      </c>
      <c r="H36" s="16">
        <f>IFERROR(IF(G36="FOH",VLOOKUP(C36,'PRICE LIST'!E:Z,20,0),IF(G36="OPEX",VLOOKUP(C36,'PRICE LIST'!E:Z,21,0),0)),0)</f>
        <v>0</v>
      </c>
      <c r="I36" s="16">
        <f>IFERROR(IF(G36="FOH",VLOOKUP(H36,'PRICE LIST'!X:Z,3,0),IF(G36="OPEX",VLOOKUP(H36,'PRICE LIST'!Y:Z,2,0),0)),0)</f>
        <v>0</v>
      </c>
      <c r="J36" s="79" t="s">
        <v>40</v>
      </c>
      <c r="K36" s="206" t="s">
        <v>183</v>
      </c>
      <c r="L36" s="75" t="str">
        <f>IFERROR(VLOOKUP(K36,BS:BV,3,0),0)</f>
        <v>ALL</v>
      </c>
      <c r="M36" s="75" t="str">
        <f>IFERROR(VLOOKUP(K36,BS:BV,4,0),0)</f>
        <v>ALL</v>
      </c>
      <c r="N36" s="75" t="str">
        <f>IFERROR(VLOOKUP(C36,'PRICE LIST'!E:M,3,0),0)</f>
        <v>PCS</v>
      </c>
      <c r="O36" s="75" t="str">
        <f>IFERROR(VLOOKUP(C36,'PRICE LIST'!E:M,5,0),0)</f>
        <v>IDR</v>
      </c>
      <c r="P36" s="552">
        <f>IFERROR(VLOOKUP(C36,'PRICE LIST'!E:Z,8,0),0)</f>
        <v>179115</v>
      </c>
      <c r="Q36" s="552">
        <f>IFERROR(VLOOKUP(C36,'PRICE LIST'!E:Z,9,0),0)</f>
        <v>179115</v>
      </c>
      <c r="R36" s="552">
        <f>IFERROR(VLOOKUP(C36,'PRICE LIST'!E:Z,10,0),0)</f>
        <v>179115</v>
      </c>
      <c r="S36" s="552">
        <f>IFERROR(VLOOKUP(C36,'PRICE LIST'!E:Z,11,0),0)</f>
        <v>179115</v>
      </c>
      <c r="T36" s="552">
        <f>IFERROR(VLOOKUP(C36,'PRICE LIST'!E:Z,12,0),0)</f>
        <v>179115</v>
      </c>
      <c r="U36" s="552">
        <f>IFERROR(VLOOKUP(C36,'PRICE LIST'!E:Z,13,0),0)</f>
        <v>179115</v>
      </c>
      <c r="V36" s="552">
        <f>IFERROR(VLOOKUP(C36,'PRICE LIST'!E:Z,14,0),0)</f>
        <v>183230</v>
      </c>
      <c r="W36" s="552">
        <f>IFERROR(VLOOKUP(C36,'PRICE LIST'!E:Z,15,0),0)</f>
        <v>183230</v>
      </c>
      <c r="X36" s="552">
        <f>IFERROR(VLOOKUP(C36,'PRICE LIST'!E:Z,16,0),0)</f>
        <v>183230</v>
      </c>
      <c r="Y36" s="552">
        <f>IFERROR(VLOOKUP(C36,'PRICE LIST'!E:Z,17,0),0)</f>
        <v>183230</v>
      </c>
      <c r="Z36" s="552">
        <f>IFERROR(VLOOKUP(C36,'PRICE LIST'!E:Z,18,0),0)</f>
        <v>183230</v>
      </c>
      <c r="AA36" s="552">
        <f>IFERROR(VLOOKUP(C36,'PRICE LIST'!E:Z,19,0),0)</f>
        <v>183230</v>
      </c>
      <c r="AB36" s="180">
        <f t="shared" si="19"/>
        <v>11.337396984542934</v>
      </c>
      <c r="AC36" s="180">
        <f t="shared" si="20"/>
        <v>11.337396984542934</v>
      </c>
      <c r="AD36" s="180">
        <f t="shared" si="21"/>
        <v>11.337396984542934</v>
      </c>
      <c r="AE36" s="180">
        <f t="shared" si="22"/>
        <v>11.337396984542934</v>
      </c>
      <c r="AF36" s="180">
        <f t="shared" si="23"/>
        <v>11.337396984542934</v>
      </c>
      <c r="AG36" s="180">
        <f t="shared" si="24"/>
        <v>11.337396984542934</v>
      </c>
      <c r="AH36" s="180">
        <f t="shared" si="25"/>
        <v>11.597863101793829</v>
      </c>
      <c r="AI36" s="180">
        <f t="shared" si="26"/>
        <v>11.597863101793829</v>
      </c>
      <c r="AJ36" s="180">
        <f t="shared" si="27"/>
        <v>11.597863101793829</v>
      </c>
      <c r="AK36" s="180">
        <f t="shared" si="28"/>
        <v>11.597863101793829</v>
      </c>
      <c r="AL36" s="180">
        <f t="shared" si="29"/>
        <v>11.597863101793829</v>
      </c>
      <c r="AM36" s="180">
        <f t="shared" si="30"/>
        <v>11.597863101793829</v>
      </c>
      <c r="AN36" s="502">
        <v>64</v>
      </c>
      <c r="AO36" s="203"/>
      <c r="AP36" s="502">
        <v>64</v>
      </c>
      <c r="AQ36" s="203"/>
      <c r="AR36" s="203"/>
      <c r="AS36" s="203"/>
      <c r="AT36" s="203"/>
      <c r="AU36" s="203"/>
      <c r="AV36" s="203"/>
      <c r="AW36" s="203"/>
      <c r="AX36" s="203"/>
      <c r="AY36" s="203"/>
      <c r="AZ36" s="75">
        <f t="shared" si="31"/>
        <v>128</v>
      </c>
      <c r="BA36" s="77">
        <f t="shared" si="32"/>
        <v>10.666666666666666</v>
      </c>
      <c r="BB36" s="47"/>
      <c r="BC36" s="78">
        <f t="shared" si="33"/>
        <v>725.5934070107478</v>
      </c>
      <c r="BD36" s="78">
        <f t="shared" si="34"/>
        <v>0</v>
      </c>
      <c r="BE36" s="78">
        <f t="shared" si="35"/>
        <v>725.5934070107478</v>
      </c>
      <c r="BF36" s="78">
        <f t="shared" si="36"/>
        <v>0</v>
      </c>
      <c r="BG36" s="78">
        <f t="shared" si="37"/>
        <v>0</v>
      </c>
      <c r="BH36" s="78">
        <f t="shared" si="38"/>
        <v>0</v>
      </c>
      <c r="BI36" s="78">
        <f t="shared" si="39"/>
        <v>0</v>
      </c>
      <c r="BJ36" s="78">
        <f t="shared" si="40"/>
        <v>0</v>
      </c>
      <c r="BK36" s="78">
        <f t="shared" si="41"/>
        <v>0</v>
      </c>
      <c r="BL36" s="78">
        <f t="shared" si="42"/>
        <v>0</v>
      </c>
      <c r="BM36" s="78">
        <f t="shared" si="43"/>
        <v>0</v>
      </c>
      <c r="BN36" s="78">
        <f t="shared" si="44"/>
        <v>0</v>
      </c>
      <c r="BO36" s="78">
        <f t="shared" si="45"/>
        <v>1451.1868140214956</v>
      </c>
      <c r="BP36" s="78">
        <f t="shared" si="46"/>
        <v>120.9322345017913</v>
      </c>
      <c r="BR36" s="714"/>
      <c r="BS36" s="714" t="s">
        <v>1467</v>
      </c>
      <c r="BT36" s="714" t="s">
        <v>1472</v>
      </c>
      <c r="BU36" s="714" t="s">
        <v>1475</v>
      </c>
      <c r="BV36" s="714" t="s">
        <v>175</v>
      </c>
      <c r="BW36" s="714"/>
    </row>
    <row r="37" spans="1:75">
      <c r="A37" s="79" t="s">
        <v>7127</v>
      </c>
      <c r="B37" s="74"/>
      <c r="C37" s="79" t="s">
        <v>11103</v>
      </c>
      <c r="D37" s="75" t="str">
        <f>INDEX('PRICE LIST'!$D:$D,MATCH(IMPROVEMENT!C37,'PRICE LIST'!$E:$E,0))</f>
        <v>PJL</v>
      </c>
      <c r="E37" s="776" t="str">
        <f>IFERROR(VLOOKUP(C37,'PRICE LIST'!E:M,2,0),0)</f>
        <v>PLASTIC ANGLE PJL 50X150X5 (LENGTH 4 METER)</v>
      </c>
      <c r="F37" s="187" t="s">
        <v>12571</v>
      </c>
      <c r="G37" s="79" t="s">
        <v>109</v>
      </c>
      <c r="H37" s="16">
        <f>IFERROR(IF(G37="FOH",VLOOKUP(C37,'PRICE LIST'!E:Z,20,0),IF(G37="OPEX",VLOOKUP(C37,'PRICE LIST'!E:Z,21,0),0)),0)</f>
        <v>0</v>
      </c>
      <c r="I37" s="16">
        <f>IFERROR(IF(G37="FOH",VLOOKUP(H37,'PRICE LIST'!X:Z,3,0),IF(G37="OPEX",VLOOKUP(H37,'PRICE LIST'!Y:Z,2,0),0)),0)</f>
        <v>0</v>
      </c>
      <c r="J37" s="79" t="s">
        <v>40</v>
      </c>
      <c r="K37" s="206" t="s">
        <v>183</v>
      </c>
      <c r="L37" s="75" t="str">
        <f>IFERROR(VLOOKUP(K37,BS:BV,3,0),0)</f>
        <v>ALL</v>
      </c>
      <c r="M37" s="75" t="str">
        <f>IFERROR(VLOOKUP(K37,BS:BV,4,0),0)</f>
        <v>ALL</v>
      </c>
      <c r="N37" s="75" t="str">
        <f>IFERROR(VLOOKUP(C37,'PRICE LIST'!E:M,3,0),0)</f>
        <v>PCS</v>
      </c>
      <c r="O37" s="75" t="str">
        <f>IFERROR(VLOOKUP(C37,'PRICE LIST'!E:M,5,0),0)</f>
        <v>IDR</v>
      </c>
      <c r="P37" s="552">
        <f>IFERROR(VLOOKUP(C37,'PRICE LIST'!E:Z,8,0),0)</f>
        <v>411220</v>
      </c>
      <c r="Q37" s="552">
        <f>IFERROR(VLOOKUP(C37,'PRICE LIST'!E:Z,9,0),0)</f>
        <v>411220</v>
      </c>
      <c r="R37" s="552">
        <f>IFERROR(VLOOKUP(C37,'PRICE LIST'!E:Z,10,0),0)</f>
        <v>411220</v>
      </c>
      <c r="S37" s="552">
        <f>IFERROR(VLOOKUP(C37,'PRICE LIST'!E:Z,11,0),0)</f>
        <v>411220</v>
      </c>
      <c r="T37" s="552">
        <f>IFERROR(VLOOKUP(C37,'PRICE LIST'!E:Z,12,0),0)</f>
        <v>411220</v>
      </c>
      <c r="U37" s="552">
        <f>IFERROR(VLOOKUP(C37,'PRICE LIST'!E:Z,13,0),0)</f>
        <v>411220</v>
      </c>
      <c r="V37" s="552">
        <f>IFERROR(VLOOKUP(C37,'PRICE LIST'!E:Z,14,0),0)</f>
        <v>411220</v>
      </c>
      <c r="W37" s="552">
        <f>IFERROR(VLOOKUP(C37,'PRICE LIST'!E:Z,15,0),0)</f>
        <v>411220</v>
      </c>
      <c r="X37" s="552">
        <f>IFERROR(VLOOKUP(C37,'PRICE LIST'!E:Z,16,0),0)</f>
        <v>411220</v>
      </c>
      <c r="Y37" s="552">
        <f>IFERROR(VLOOKUP(C37,'PRICE LIST'!E:Z,17,0),0)</f>
        <v>411220</v>
      </c>
      <c r="Z37" s="552">
        <f>IFERROR(VLOOKUP(C37,'PRICE LIST'!E:Z,18,0),0)</f>
        <v>411220</v>
      </c>
      <c r="AA37" s="552">
        <f>IFERROR(VLOOKUP(C37,'PRICE LIST'!E:Z,19,0),0)</f>
        <v>411220</v>
      </c>
      <c r="AB37" s="180">
        <f t="shared" si="19"/>
        <v>26.028888635701897</v>
      </c>
      <c r="AC37" s="180">
        <f t="shared" si="20"/>
        <v>26.028888635701897</v>
      </c>
      <c r="AD37" s="180">
        <f t="shared" si="21"/>
        <v>26.028888635701897</v>
      </c>
      <c r="AE37" s="180">
        <f t="shared" si="22"/>
        <v>26.028888635701897</v>
      </c>
      <c r="AF37" s="180">
        <f t="shared" si="23"/>
        <v>26.028888635701897</v>
      </c>
      <c r="AG37" s="180">
        <f t="shared" si="24"/>
        <v>26.028888635701897</v>
      </c>
      <c r="AH37" s="180">
        <f t="shared" si="25"/>
        <v>26.028888635701897</v>
      </c>
      <c r="AI37" s="180">
        <f t="shared" si="26"/>
        <v>26.028888635701897</v>
      </c>
      <c r="AJ37" s="180">
        <f t="shared" si="27"/>
        <v>26.028888635701897</v>
      </c>
      <c r="AK37" s="180">
        <f t="shared" si="28"/>
        <v>26.028888635701897</v>
      </c>
      <c r="AL37" s="180">
        <f t="shared" si="29"/>
        <v>26.028888635701897</v>
      </c>
      <c r="AM37" s="180">
        <f t="shared" si="30"/>
        <v>26.028888635701897</v>
      </c>
      <c r="AN37" s="502">
        <v>48</v>
      </c>
      <c r="AO37" s="203"/>
      <c r="AP37" s="502">
        <v>48</v>
      </c>
      <c r="AQ37" s="203"/>
      <c r="AR37" s="203"/>
      <c r="AS37" s="203"/>
      <c r="AT37" s="203"/>
      <c r="AU37" s="203"/>
      <c r="AV37" s="203"/>
      <c r="AW37" s="203"/>
      <c r="AX37" s="203"/>
      <c r="AY37" s="203"/>
      <c r="AZ37" s="75">
        <f t="shared" si="31"/>
        <v>96</v>
      </c>
      <c r="BA37" s="77">
        <f t="shared" si="32"/>
        <v>8</v>
      </c>
      <c r="BB37" s="47"/>
      <c r="BC37" s="78">
        <f t="shared" si="33"/>
        <v>1249.3866545136912</v>
      </c>
      <c r="BD37" s="78">
        <f t="shared" si="34"/>
        <v>0</v>
      </c>
      <c r="BE37" s="78">
        <f t="shared" si="35"/>
        <v>1249.3866545136912</v>
      </c>
      <c r="BF37" s="78">
        <f t="shared" si="36"/>
        <v>0</v>
      </c>
      <c r="BG37" s="78">
        <f t="shared" si="37"/>
        <v>0</v>
      </c>
      <c r="BH37" s="78">
        <f t="shared" si="38"/>
        <v>0</v>
      </c>
      <c r="BI37" s="78">
        <f t="shared" si="39"/>
        <v>0</v>
      </c>
      <c r="BJ37" s="78">
        <f t="shared" si="40"/>
        <v>0</v>
      </c>
      <c r="BK37" s="78">
        <f t="shared" si="41"/>
        <v>0</v>
      </c>
      <c r="BL37" s="78">
        <f t="shared" si="42"/>
        <v>0</v>
      </c>
      <c r="BM37" s="78">
        <f t="shared" si="43"/>
        <v>0</v>
      </c>
      <c r="BN37" s="78">
        <f t="shared" si="44"/>
        <v>0</v>
      </c>
      <c r="BO37" s="78">
        <f t="shared" si="45"/>
        <v>2498.7733090273823</v>
      </c>
      <c r="BP37" s="78">
        <f t="shared" si="46"/>
        <v>208.2311090856152</v>
      </c>
      <c r="BR37" s="714"/>
      <c r="BS37" s="714" t="s">
        <v>189</v>
      </c>
      <c r="BT37" s="714" t="s">
        <v>1438</v>
      </c>
      <c r="BU37" s="714" t="s">
        <v>145</v>
      </c>
      <c r="BV37" s="714" t="s">
        <v>174</v>
      </c>
      <c r="BW37" s="714"/>
    </row>
    <row r="38" spans="1:75">
      <c r="A38" s="79" t="s">
        <v>7127</v>
      </c>
      <c r="B38" s="74"/>
      <c r="C38" s="79" t="s">
        <v>11104</v>
      </c>
      <c r="D38" s="75" t="str">
        <f>INDEX('PRICE LIST'!$D:$D,MATCH(IMPROVEMENT!C38,'PRICE LIST'!$E:$E,0))</f>
        <v>PJL</v>
      </c>
      <c r="E38" s="776" t="str">
        <f>IFERROR(VLOOKUP(C38,'PRICE LIST'!E:M,2,0),0)</f>
        <v>PLASTIC ANGLE PJL 50X50X5 (LENGTH 4 METER)</v>
      </c>
      <c r="F38" s="187" t="s">
        <v>12571</v>
      </c>
      <c r="G38" s="79" t="s">
        <v>109</v>
      </c>
      <c r="H38" s="16">
        <f>IFERROR(IF(G38="FOH",VLOOKUP(C38,'PRICE LIST'!E:Z,20,0),IF(G38="OPEX",VLOOKUP(C38,'PRICE LIST'!E:Z,21,0),0)),0)</f>
        <v>0</v>
      </c>
      <c r="I38" s="16">
        <f>IFERROR(IF(G38="FOH",VLOOKUP(H38,'PRICE LIST'!X:Z,3,0),IF(G38="OPEX",VLOOKUP(H38,'PRICE LIST'!Y:Z,2,0),0)),0)</f>
        <v>0</v>
      </c>
      <c r="J38" s="79" t="s">
        <v>40</v>
      </c>
      <c r="K38" s="206" t="s">
        <v>183</v>
      </c>
      <c r="L38" s="75" t="str">
        <f>IFERROR(VLOOKUP(K38,BS:BV,3,0),0)</f>
        <v>ALL</v>
      </c>
      <c r="M38" s="75" t="str">
        <f>IFERROR(VLOOKUP(K38,BS:BV,4,0),0)</f>
        <v>ALL</v>
      </c>
      <c r="N38" s="75" t="str">
        <f>IFERROR(VLOOKUP(C38,'PRICE LIST'!E:M,3,0),0)</f>
        <v>PCS</v>
      </c>
      <c r="O38" s="75" t="str">
        <f>IFERROR(VLOOKUP(C38,'PRICE LIST'!E:M,5,0),0)</f>
        <v>IDR</v>
      </c>
      <c r="P38" s="552">
        <f>IFERROR(VLOOKUP(C38,'PRICE LIST'!E:Z,8,0),0)</f>
        <v>227940</v>
      </c>
      <c r="Q38" s="552">
        <f>IFERROR(VLOOKUP(C38,'PRICE LIST'!E:Z,9,0),0)</f>
        <v>227940</v>
      </c>
      <c r="R38" s="552">
        <f>IFERROR(VLOOKUP(C38,'PRICE LIST'!E:Z,10,0),0)</f>
        <v>227940</v>
      </c>
      <c r="S38" s="552">
        <f>IFERROR(VLOOKUP(C38,'PRICE LIST'!E:Z,11,0),0)</f>
        <v>227940</v>
      </c>
      <c r="T38" s="552">
        <f>IFERROR(VLOOKUP(C38,'PRICE LIST'!E:Z,12,0),0)</f>
        <v>227940</v>
      </c>
      <c r="U38" s="552">
        <f>IFERROR(VLOOKUP(C38,'PRICE LIST'!E:Z,13,0),0)</f>
        <v>227940</v>
      </c>
      <c r="V38" s="552">
        <f>IFERROR(VLOOKUP(C38,'PRICE LIST'!E:Z,14,0),0)</f>
        <v>227940</v>
      </c>
      <c r="W38" s="552">
        <f>IFERROR(VLOOKUP(C38,'PRICE LIST'!E:Z,15,0),0)</f>
        <v>227940</v>
      </c>
      <c r="X38" s="552">
        <f>IFERROR(VLOOKUP(C38,'PRICE LIST'!E:Z,16,0),0)</f>
        <v>227940</v>
      </c>
      <c r="Y38" s="552">
        <f>IFERROR(VLOOKUP(C38,'PRICE LIST'!E:Z,17,0),0)</f>
        <v>227940</v>
      </c>
      <c r="Z38" s="552">
        <f>IFERROR(VLOOKUP(C38,'PRICE LIST'!E:Z,18,0),0)</f>
        <v>227940</v>
      </c>
      <c r="AA38" s="552">
        <f>IFERROR(VLOOKUP(C38,'PRICE LIST'!E:Z,19,0),0)</f>
        <v>227940</v>
      </c>
      <c r="AB38" s="180">
        <f t="shared" si="19"/>
        <v>14.427860696517413</v>
      </c>
      <c r="AC38" s="180">
        <f t="shared" si="20"/>
        <v>14.427860696517413</v>
      </c>
      <c r="AD38" s="180">
        <f t="shared" si="21"/>
        <v>14.427860696517413</v>
      </c>
      <c r="AE38" s="180">
        <f t="shared" si="22"/>
        <v>14.427860696517413</v>
      </c>
      <c r="AF38" s="180">
        <f t="shared" si="23"/>
        <v>14.427860696517413</v>
      </c>
      <c r="AG38" s="180">
        <f t="shared" si="24"/>
        <v>14.427860696517413</v>
      </c>
      <c r="AH38" s="180">
        <f t="shared" si="25"/>
        <v>14.427860696517413</v>
      </c>
      <c r="AI38" s="180">
        <f t="shared" si="26"/>
        <v>14.427860696517413</v>
      </c>
      <c r="AJ38" s="180">
        <f t="shared" si="27"/>
        <v>14.427860696517413</v>
      </c>
      <c r="AK38" s="180">
        <f t="shared" si="28"/>
        <v>14.427860696517413</v>
      </c>
      <c r="AL38" s="180">
        <f t="shared" si="29"/>
        <v>14.427860696517413</v>
      </c>
      <c r="AM38" s="180">
        <f t="shared" si="30"/>
        <v>14.427860696517413</v>
      </c>
      <c r="AN38" s="502">
        <v>48</v>
      </c>
      <c r="AO38" s="203"/>
      <c r="AP38" s="502">
        <v>48</v>
      </c>
      <c r="AQ38" s="203"/>
      <c r="AR38" s="203"/>
      <c r="AS38" s="203"/>
      <c r="AT38" s="203"/>
      <c r="AU38" s="203"/>
      <c r="AV38" s="203"/>
      <c r="AW38" s="203"/>
      <c r="AX38" s="203"/>
      <c r="AY38" s="203"/>
      <c r="AZ38" s="75">
        <f t="shared" si="31"/>
        <v>96</v>
      </c>
      <c r="BA38" s="77">
        <f t="shared" si="32"/>
        <v>8</v>
      </c>
      <c r="BB38" s="47"/>
      <c r="BC38" s="78">
        <f t="shared" si="33"/>
        <v>692.53731343283584</v>
      </c>
      <c r="BD38" s="78">
        <f t="shared" si="34"/>
        <v>0</v>
      </c>
      <c r="BE38" s="78">
        <f t="shared" si="35"/>
        <v>692.53731343283584</v>
      </c>
      <c r="BF38" s="78">
        <f t="shared" si="36"/>
        <v>0</v>
      </c>
      <c r="BG38" s="78">
        <f t="shared" si="37"/>
        <v>0</v>
      </c>
      <c r="BH38" s="78">
        <f t="shared" si="38"/>
        <v>0</v>
      </c>
      <c r="BI38" s="78">
        <f t="shared" si="39"/>
        <v>0</v>
      </c>
      <c r="BJ38" s="78">
        <f t="shared" si="40"/>
        <v>0</v>
      </c>
      <c r="BK38" s="78">
        <f t="shared" si="41"/>
        <v>0</v>
      </c>
      <c r="BL38" s="78">
        <f t="shared" si="42"/>
        <v>0</v>
      </c>
      <c r="BM38" s="78">
        <f t="shared" si="43"/>
        <v>0</v>
      </c>
      <c r="BN38" s="78">
        <f t="shared" si="44"/>
        <v>0</v>
      </c>
      <c r="BO38" s="78">
        <f t="shared" si="45"/>
        <v>1385.0746268656717</v>
      </c>
      <c r="BP38" s="78">
        <f t="shared" si="46"/>
        <v>115.42288557213931</v>
      </c>
      <c r="BR38" s="714"/>
      <c r="BS38" s="714" t="s">
        <v>145</v>
      </c>
      <c r="BT38" s="714" t="s">
        <v>145</v>
      </c>
      <c r="BU38" s="714" t="s">
        <v>145</v>
      </c>
      <c r="BV38" s="714" t="s">
        <v>174</v>
      </c>
      <c r="BW38" s="714"/>
    </row>
    <row r="39" spans="1:75">
      <c r="A39" s="79" t="s">
        <v>7127</v>
      </c>
      <c r="B39" s="74"/>
      <c r="C39" s="79" t="s">
        <v>12909</v>
      </c>
      <c r="D39" s="75" t="str">
        <f>INDEX('PRICE LIST'!$D:$D,MATCH(IMPROVEMENT!C39,'PRICE LIST'!$E:$E,0))</f>
        <v>BESI</v>
      </c>
      <c r="E39" s="776" t="str">
        <f>IFERROR(VLOOKUP(C39,'PRICE LIST'!E:M,2,0),0)</f>
        <v>BESI PLAT STRIP LBR30 TEBAL 3MM</v>
      </c>
      <c r="F39" s="187" t="s">
        <v>12571</v>
      </c>
      <c r="G39" s="79" t="s">
        <v>109</v>
      </c>
      <c r="H39" s="16">
        <f>IFERROR(IF(G39="FOH",VLOOKUP(C39,'PRICE LIST'!E:Z,20,0),IF(G39="OPEX",VLOOKUP(C39,'PRICE LIST'!E:Z,21,0),0)),0)</f>
        <v>0</v>
      </c>
      <c r="I39" s="16">
        <f>IFERROR(IF(G39="FOH",VLOOKUP(H39,'PRICE LIST'!X:Z,3,0),IF(G39="OPEX",VLOOKUP(H39,'PRICE LIST'!Y:Z,2,0),0)),0)</f>
        <v>0</v>
      </c>
      <c r="J39" s="79" t="s">
        <v>40</v>
      </c>
      <c r="K39" s="206" t="s">
        <v>183</v>
      </c>
      <c r="L39" s="75" t="str">
        <f>IFERROR(VLOOKUP(K39,BS:BV,3,0),0)</f>
        <v>ALL</v>
      </c>
      <c r="M39" s="75" t="str">
        <f>IFERROR(VLOOKUP(K39,BS:BV,4,0),0)</f>
        <v>ALL</v>
      </c>
      <c r="N39" s="75" t="str">
        <f>IFERROR(VLOOKUP(C39,'PRICE LIST'!E:M,3,0),0)</f>
        <v>PCS</v>
      </c>
      <c r="O39" s="75" t="str">
        <f>IFERROR(VLOOKUP(C39,'PRICE LIST'!E:M,5,0),0)</f>
        <v>IDR</v>
      </c>
      <c r="P39" s="552">
        <f>IFERROR(VLOOKUP(C39,'PRICE LIST'!E:Z,8,0),0)</f>
        <v>127613</v>
      </c>
      <c r="Q39" s="552">
        <f>IFERROR(VLOOKUP(C39,'PRICE LIST'!E:Z,9,0),0)</f>
        <v>127613</v>
      </c>
      <c r="R39" s="552">
        <f>IFERROR(VLOOKUP(C39,'PRICE LIST'!E:Z,10,0),0)</f>
        <v>127613</v>
      </c>
      <c r="S39" s="552">
        <f>IFERROR(VLOOKUP(C39,'PRICE LIST'!E:Z,11,0),0)</f>
        <v>127613</v>
      </c>
      <c r="T39" s="552">
        <f>IFERROR(VLOOKUP(C39,'PRICE LIST'!E:Z,12,0),0)</f>
        <v>127613</v>
      </c>
      <c r="U39" s="552">
        <f>IFERROR(VLOOKUP(C39,'PRICE LIST'!E:Z,13,0),0)</f>
        <v>127613</v>
      </c>
      <c r="V39" s="552">
        <f>IFERROR(VLOOKUP(C39,'PRICE LIST'!E:Z,14,0),0)</f>
        <v>128858</v>
      </c>
      <c r="W39" s="552">
        <f>IFERROR(VLOOKUP(C39,'PRICE LIST'!E:Z,15,0),0)</f>
        <v>128858</v>
      </c>
      <c r="X39" s="552">
        <f>IFERROR(VLOOKUP(C39,'PRICE LIST'!E:Z,16,0),0)</f>
        <v>128858</v>
      </c>
      <c r="Y39" s="552">
        <f>IFERROR(VLOOKUP(C39,'PRICE LIST'!E:Z,17,0),0)</f>
        <v>128858</v>
      </c>
      <c r="Z39" s="552">
        <f>IFERROR(VLOOKUP(C39,'PRICE LIST'!E:Z,18,0),0)</f>
        <v>128858</v>
      </c>
      <c r="AA39" s="552">
        <f>IFERROR(VLOOKUP(C39,'PRICE LIST'!E:Z,19,0),0)</f>
        <v>128858</v>
      </c>
      <c r="AB39" s="180">
        <f t="shared" si="19"/>
        <v>8.0774878786727928</v>
      </c>
      <c r="AC39" s="180">
        <f t="shared" si="20"/>
        <v>8.0774878786727928</v>
      </c>
      <c r="AD39" s="180">
        <f t="shared" si="21"/>
        <v>8.0774878786727928</v>
      </c>
      <c r="AE39" s="180">
        <f t="shared" si="22"/>
        <v>8.0774878786727928</v>
      </c>
      <c r="AF39" s="180">
        <f t="shared" si="23"/>
        <v>8.0774878786727928</v>
      </c>
      <c r="AG39" s="180">
        <f t="shared" si="24"/>
        <v>8.0774878786727928</v>
      </c>
      <c r="AH39" s="180">
        <f t="shared" si="25"/>
        <v>8.1562923297001007</v>
      </c>
      <c r="AI39" s="180">
        <f t="shared" si="26"/>
        <v>8.1562923297001007</v>
      </c>
      <c r="AJ39" s="180">
        <f t="shared" si="27"/>
        <v>8.1562923297001007</v>
      </c>
      <c r="AK39" s="180">
        <f t="shared" si="28"/>
        <v>8.1562923297001007</v>
      </c>
      <c r="AL39" s="180">
        <f t="shared" si="29"/>
        <v>8.1562923297001007</v>
      </c>
      <c r="AM39" s="180">
        <f t="shared" si="30"/>
        <v>8.1562923297001007</v>
      </c>
      <c r="AN39" s="502">
        <v>2</v>
      </c>
      <c r="AO39" s="203"/>
      <c r="AP39" s="502">
        <v>2</v>
      </c>
      <c r="AQ39" s="203"/>
      <c r="AR39" s="203"/>
      <c r="AS39" s="203"/>
      <c r="AT39" s="203"/>
      <c r="AU39" s="203"/>
      <c r="AV39" s="203"/>
      <c r="AW39" s="203"/>
      <c r="AX39" s="203"/>
      <c r="AY39" s="203"/>
      <c r="AZ39" s="75">
        <f t="shared" si="31"/>
        <v>4</v>
      </c>
      <c r="BA39" s="77">
        <f t="shared" si="32"/>
        <v>0.33333333333333331</v>
      </c>
      <c r="BB39" s="47"/>
      <c r="BC39" s="78">
        <f t="shared" si="33"/>
        <v>16.154975757345586</v>
      </c>
      <c r="BD39" s="78">
        <f t="shared" si="34"/>
        <v>0</v>
      </c>
      <c r="BE39" s="78">
        <f t="shared" si="35"/>
        <v>16.154975757345586</v>
      </c>
      <c r="BF39" s="78">
        <f t="shared" si="36"/>
        <v>0</v>
      </c>
      <c r="BG39" s="78">
        <f t="shared" si="37"/>
        <v>0</v>
      </c>
      <c r="BH39" s="78">
        <f t="shared" si="38"/>
        <v>0</v>
      </c>
      <c r="BI39" s="78">
        <f t="shared" si="39"/>
        <v>0</v>
      </c>
      <c r="BJ39" s="78">
        <f t="shared" si="40"/>
        <v>0</v>
      </c>
      <c r="BK39" s="78">
        <f t="shared" si="41"/>
        <v>0</v>
      </c>
      <c r="BL39" s="78">
        <f t="shared" si="42"/>
        <v>0</v>
      </c>
      <c r="BM39" s="78">
        <f t="shared" si="43"/>
        <v>0</v>
      </c>
      <c r="BN39" s="78">
        <f t="shared" si="44"/>
        <v>0</v>
      </c>
      <c r="BO39" s="78">
        <f t="shared" si="45"/>
        <v>32.309951514691171</v>
      </c>
      <c r="BP39" s="78">
        <f t="shared" si="46"/>
        <v>2.6924959595575975</v>
      </c>
      <c r="BR39" s="714"/>
      <c r="BS39" s="714" t="s">
        <v>186</v>
      </c>
      <c r="BT39" s="714" t="s">
        <v>1432</v>
      </c>
      <c r="BU39" s="714" t="s">
        <v>159</v>
      </c>
      <c r="BV39" s="714" t="s">
        <v>174</v>
      </c>
      <c r="BW39" s="714"/>
    </row>
    <row r="40" spans="1:75">
      <c r="A40" s="79" t="s">
        <v>7127</v>
      </c>
      <c r="B40" s="74"/>
      <c r="C40" s="79" t="s">
        <v>12907</v>
      </c>
      <c r="D40" s="75" t="str">
        <f>INDEX('PRICE LIST'!$D:$D,MATCH(IMPROVEMENT!C40,'PRICE LIST'!$E:$E,0))</f>
        <v>BOLT</v>
      </c>
      <c r="E40" s="776" t="str">
        <f>IFERROR(VLOOKUP(C40,'PRICE LIST'!E:M,2,0),0)</f>
        <v>BAUT DRILL SCREW 3/4 INCH 1 PACK=100PCS</v>
      </c>
      <c r="F40" s="187" t="s">
        <v>12571</v>
      </c>
      <c r="G40" s="79" t="s">
        <v>109</v>
      </c>
      <c r="H40" s="16">
        <f>IFERROR(IF(G40="FOH",VLOOKUP(C40,'PRICE LIST'!E:Z,20,0),IF(G40="OPEX",VLOOKUP(C40,'PRICE LIST'!E:Z,21,0),0)),0)</f>
        <v>0</v>
      </c>
      <c r="I40" s="16">
        <f>IFERROR(IF(G40="FOH",VLOOKUP(H40,'PRICE LIST'!X:Z,3,0),IF(G40="OPEX",VLOOKUP(H40,'PRICE LIST'!Y:Z,2,0),0)),0)</f>
        <v>0</v>
      </c>
      <c r="J40" s="79" t="s">
        <v>40</v>
      </c>
      <c r="K40" s="206" t="s">
        <v>183</v>
      </c>
      <c r="L40" s="75" t="str">
        <f>IFERROR(VLOOKUP(K40,BS:BV,3,0),0)</f>
        <v>ALL</v>
      </c>
      <c r="M40" s="75" t="str">
        <f>IFERROR(VLOOKUP(K40,BS:BV,4,0),0)</f>
        <v>ALL</v>
      </c>
      <c r="N40" s="75" t="str">
        <f>IFERROR(VLOOKUP(C40,'PRICE LIST'!E:M,3,0),0)</f>
        <v>PACK</v>
      </c>
      <c r="O40" s="75" t="str">
        <f>IFERROR(VLOOKUP(C40,'PRICE LIST'!E:M,5,0),0)</f>
        <v>IDR</v>
      </c>
      <c r="P40" s="552">
        <f>IFERROR(VLOOKUP(C40,'PRICE LIST'!E:Z,8,0),0)</f>
        <v>14000</v>
      </c>
      <c r="Q40" s="552">
        <f>IFERROR(VLOOKUP(C40,'PRICE LIST'!E:Z,9,0),0)</f>
        <v>14000</v>
      </c>
      <c r="R40" s="552">
        <f>IFERROR(VLOOKUP(C40,'PRICE LIST'!E:Z,10,0),0)</f>
        <v>14000</v>
      </c>
      <c r="S40" s="552">
        <f>IFERROR(VLOOKUP(C40,'PRICE LIST'!E:Z,11,0),0)</f>
        <v>14000</v>
      </c>
      <c r="T40" s="552">
        <f>IFERROR(VLOOKUP(C40,'PRICE LIST'!E:Z,12,0),0)</f>
        <v>14000</v>
      </c>
      <c r="U40" s="552">
        <f>IFERROR(VLOOKUP(C40,'PRICE LIST'!E:Z,13,0),0)</f>
        <v>14000</v>
      </c>
      <c r="V40" s="552">
        <f>IFERROR(VLOOKUP(C40,'PRICE LIST'!E:Z,14,0),0)</f>
        <v>14000</v>
      </c>
      <c r="W40" s="552">
        <f>IFERROR(VLOOKUP(C40,'PRICE LIST'!E:Z,15,0),0)</f>
        <v>14000</v>
      </c>
      <c r="X40" s="552">
        <f>IFERROR(VLOOKUP(C40,'PRICE LIST'!E:Z,16,0),0)</f>
        <v>14000</v>
      </c>
      <c r="Y40" s="552">
        <f>IFERROR(VLOOKUP(C40,'PRICE LIST'!E:Z,17,0),0)</f>
        <v>14000</v>
      </c>
      <c r="Z40" s="552">
        <f>IFERROR(VLOOKUP(C40,'PRICE LIST'!E:Z,18,0),0)</f>
        <v>14000</v>
      </c>
      <c r="AA40" s="552">
        <f>IFERROR(VLOOKUP(C40,'PRICE LIST'!E:Z,19,0),0)</f>
        <v>14000</v>
      </c>
      <c r="AB40" s="180">
        <f t="shared" si="19"/>
        <v>0.88615446938336306</v>
      </c>
      <c r="AC40" s="180">
        <f t="shared" si="20"/>
        <v>0.88615446938336306</v>
      </c>
      <c r="AD40" s="180">
        <f t="shared" si="21"/>
        <v>0.88615446938336306</v>
      </c>
      <c r="AE40" s="180">
        <f t="shared" si="22"/>
        <v>0.88615446938336306</v>
      </c>
      <c r="AF40" s="180">
        <f t="shared" si="23"/>
        <v>0.88615446938336306</v>
      </c>
      <c r="AG40" s="180">
        <f t="shared" si="24"/>
        <v>0.88615446938336306</v>
      </c>
      <c r="AH40" s="180">
        <f t="shared" si="25"/>
        <v>0.88615446938336306</v>
      </c>
      <c r="AI40" s="180">
        <f t="shared" si="26"/>
        <v>0.88615446938336306</v>
      </c>
      <c r="AJ40" s="180">
        <f t="shared" si="27"/>
        <v>0.88615446938336306</v>
      </c>
      <c r="AK40" s="180">
        <f t="shared" si="28"/>
        <v>0.88615446938336306</v>
      </c>
      <c r="AL40" s="180">
        <f t="shared" si="29"/>
        <v>0.88615446938336306</v>
      </c>
      <c r="AM40" s="180">
        <f t="shared" si="30"/>
        <v>0.88615446938336306</v>
      </c>
      <c r="AN40" s="502">
        <v>4</v>
      </c>
      <c r="AO40" s="203"/>
      <c r="AP40" s="502">
        <v>3</v>
      </c>
      <c r="AQ40" s="203"/>
      <c r="AR40" s="203"/>
      <c r="AS40" s="203"/>
      <c r="AT40" s="203"/>
      <c r="AU40" s="203"/>
      <c r="AV40" s="203"/>
      <c r="AW40" s="203"/>
      <c r="AX40" s="203"/>
      <c r="AY40" s="203"/>
      <c r="AZ40" s="75">
        <f t="shared" si="31"/>
        <v>7</v>
      </c>
      <c r="BA40" s="77">
        <f t="shared" si="32"/>
        <v>0.58333333333333337</v>
      </c>
      <c r="BB40" s="47"/>
      <c r="BC40" s="78">
        <f t="shared" si="33"/>
        <v>3.5446178775334523</v>
      </c>
      <c r="BD40" s="78">
        <f t="shared" si="34"/>
        <v>0</v>
      </c>
      <c r="BE40" s="78">
        <f t="shared" si="35"/>
        <v>2.6584634081500891</v>
      </c>
      <c r="BF40" s="78">
        <f t="shared" si="36"/>
        <v>0</v>
      </c>
      <c r="BG40" s="78">
        <f t="shared" si="37"/>
        <v>0</v>
      </c>
      <c r="BH40" s="78">
        <f t="shared" si="38"/>
        <v>0</v>
      </c>
      <c r="BI40" s="78">
        <f t="shared" si="39"/>
        <v>0</v>
      </c>
      <c r="BJ40" s="78">
        <f t="shared" si="40"/>
        <v>0</v>
      </c>
      <c r="BK40" s="78">
        <f t="shared" si="41"/>
        <v>0</v>
      </c>
      <c r="BL40" s="78">
        <f t="shared" si="42"/>
        <v>0</v>
      </c>
      <c r="BM40" s="78">
        <f t="shared" si="43"/>
        <v>0</v>
      </c>
      <c r="BN40" s="78">
        <f t="shared" si="44"/>
        <v>0</v>
      </c>
      <c r="BO40" s="78">
        <f t="shared" si="45"/>
        <v>6.2030812856835418</v>
      </c>
      <c r="BP40" s="78">
        <f t="shared" si="46"/>
        <v>0.51692344047362848</v>
      </c>
      <c r="BR40" s="714"/>
      <c r="BS40" s="714" t="s">
        <v>161</v>
      </c>
      <c r="BT40" s="714" t="s">
        <v>161</v>
      </c>
      <c r="BU40" s="714" t="s">
        <v>161</v>
      </c>
      <c r="BV40" s="714" t="s">
        <v>177</v>
      </c>
      <c r="BW40" s="714"/>
    </row>
    <row r="41" spans="1:75">
      <c r="A41" s="79" t="s">
        <v>7127</v>
      </c>
      <c r="B41" s="74"/>
      <c r="C41" s="79" t="s">
        <v>11626</v>
      </c>
      <c r="D41" s="75" t="str">
        <f>INDEX('PRICE LIST'!$D:$D,MATCH(IMPROVEMENT!C41,'PRICE LIST'!$E:$E,0))</f>
        <v>PYLOX</v>
      </c>
      <c r="E41" s="776" t="str">
        <f>IFERROR(VLOOKUP(C41,'PRICE LIST'!E:M,2,0),0)</f>
        <v>PYLOX PUTIH (300ML)</v>
      </c>
      <c r="F41" s="187" t="s">
        <v>12571</v>
      </c>
      <c r="G41" s="79" t="s">
        <v>109</v>
      </c>
      <c r="H41" s="16">
        <f>IFERROR(IF(G41="FOH",VLOOKUP(C41,'PRICE LIST'!E:Z,20,0),IF(G41="OPEX",VLOOKUP(C41,'PRICE LIST'!E:Z,21,0),0)),0)</f>
        <v>0</v>
      </c>
      <c r="I41" s="16">
        <f>IFERROR(IF(G41="FOH",VLOOKUP(H41,'PRICE LIST'!X:Z,3,0),IF(G41="OPEX",VLOOKUP(H41,'PRICE LIST'!Y:Z,2,0),0)),0)</f>
        <v>0</v>
      </c>
      <c r="J41" s="79" t="s">
        <v>40</v>
      </c>
      <c r="K41" s="206" t="s">
        <v>183</v>
      </c>
      <c r="L41" s="75" t="str">
        <f>IFERROR(VLOOKUP(K41,BS:BV,3,0),0)</f>
        <v>ALL</v>
      </c>
      <c r="M41" s="75" t="str">
        <f>IFERROR(VLOOKUP(K41,BS:BV,4,0),0)</f>
        <v>ALL</v>
      </c>
      <c r="N41" s="75" t="str">
        <f>IFERROR(VLOOKUP(C41,'PRICE LIST'!E:M,3,0),0)</f>
        <v>PCS</v>
      </c>
      <c r="O41" s="75" t="str">
        <f>IFERROR(VLOOKUP(C41,'PRICE LIST'!E:M,5,0),0)</f>
        <v>IDR</v>
      </c>
      <c r="P41" s="552">
        <f>IFERROR(VLOOKUP(C41,'PRICE LIST'!E:Z,8,0),0)</f>
        <v>55750</v>
      </c>
      <c r="Q41" s="552">
        <f>IFERROR(VLOOKUP(C41,'PRICE LIST'!E:Z,9,0),0)</f>
        <v>55750</v>
      </c>
      <c r="R41" s="552">
        <f>IFERROR(VLOOKUP(C41,'PRICE LIST'!E:Z,10,0),0)</f>
        <v>55750</v>
      </c>
      <c r="S41" s="552">
        <f>IFERROR(VLOOKUP(C41,'PRICE LIST'!E:Z,11,0),0)</f>
        <v>55750</v>
      </c>
      <c r="T41" s="552">
        <f>IFERROR(VLOOKUP(C41,'PRICE LIST'!E:Z,12,0),0)</f>
        <v>55750</v>
      </c>
      <c r="U41" s="552">
        <f>IFERROR(VLOOKUP(C41,'PRICE LIST'!E:Z,13,0),0)</f>
        <v>55750</v>
      </c>
      <c r="V41" s="552">
        <f>IFERROR(VLOOKUP(C41,'PRICE LIST'!E:Z,14,0),0)</f>
        <v>56500</v>
      </c>
      <c r="W41" s="552">
        <f>IFERROR(VLOOKUP(C41,'PRICE LIST'!E:Z,15,0),0)</f>
        <v>56500</v>
      </c>
      <c r="X41" s="552">
        <f>IFERROR(VLOOKUP(C41,'PRICE LIST'!E:Z,16,0),0)</f>
        <v>56500</v>
      </c>
      <c r="Y41" s="552">
        <f>IFERROR(VLOOKUP(C41,'PRICE LIST'!E:Z,17,0),0)</f>
        <v>56500</v>
      </c>
      <c r="Z41" s="552">
        <f>IFERROR(VLOOKUP(C41,'PRICE LIST'!E:Z,18,0),0)</f>
        <v>56500</v>
      </c>
      <c r="AA41" s="552">
        <f>IFERROR(VLOOKUP(C41,'PRICE LIST'!E:Z,19,0),0)</f>
        <v>56500</v>
      </c>
      <c r="AB41" s="180">
        <f t="shared" si="19"/>
        <v>3.5287936905801778</v>
      </c>
      <c r="AC41" s="180">
        <f t="shared" si="20"/>
        <v>3.5287936905801778</v>
      </c>
      <c r="AD41" s="180">
        <f t="shared" si="21"/>
        <v>3.5287936905801778</v>
      </c>
      <c r="AE41" s="180">
        <f t="shared" si="22"/>
        <v>3.5287936905801778</v>
      </c>
      <c r="AF41" s="180">
        <f t="shared" si="23"/>
        <v>3.5287936905801778</v>
      </c>
      <c r="AG41" s="180">
        <f t="shared" si="24"/>
        <v>3.5287936905801778</v>
      </c>
      <c r="AH41" s="180">
        <f t="shared" si="25"/>
        <v>3.5762662514400008</v>
      </c>
      <c r="AI41" s="180">
        <f t="shared" si="26"/>
        <v>3.5762662514400008</v>
      </c>
      <c r="AJ41" s="180">
        <f t="shared" si="27"/>
        <v>3.5762662514400008</v>
      </c>
      <c r="AK41" s="180">
        <f t="shared" si="28"/>
        <v>3.5762662514400008</v>
      </c>
      <c r="AL41" s="180">
        <f t="shared" si="29"/>
        <v>3.5762662514400008</v>
      </c>
      <c r="AM41" s="180">
        <f t="shared" si="30"/>
        <v>3.5762662514400008</v>
      </c>
      <c r="AN41" s="502">
        <v>48</v>
      </c>
      <c r="AO41" s="203"/>
      <c r="AP41" s="502">
        <v>48</v>
      </c>
      <c r="AQ41" s="203"/>
      <c r="AR41" s="203"/>
      <c r="AS41" s="203"/>
      <c r="AT41" s="203"/>
      <c r="AU41" s="203"/>
      <c r="AV41" s="203"/>
      <c r="AW41" s="203"/>
      <c r="AX41" s="203"/>
      <c r="AY41" s="203"/>
      <c r="AZ41" s="75">
        <f t="shared" si="31"/>
        <v>96</v>
      </c>
      <c r="BA41" s="77">
        <f t="shared" si="32"/>
        <v>8</v>
      </c>
      <c r="BB41" s="47"/>
      <c r="BC41" s="78">
        <f t="shared" si="33"/>
        <v>169.38209714784853</v>
      </c>
      <c r="BD41" s="78">
        <f t="shared" si="34"/>
        <v>0</v>
      </c>
      <c r="BE41" s="78">
        <f t="shared" si="35"/>
        <v>169.38209714784853</v>
      </c>
      <c r="BF41" s="78">
        <f t="shared" si="36"/>
        <v>0</v>
      </c>
      <c r="BG41" s="78">
        <f t="shared" si="37"/>
        <v>0</v>
      </c>
      <c r="BH41" s="78">
        <f t="shared" si="38"/>
        <v>0</v>
      </c>
      <c r="BI41" s="78">
        <f t="shared" si="39"/>
        <v>0</v>
      </c>
      <c r="BJ41" s="78">
        <f t="shared" si="40"/>
        <v>0</v>
      </c>
      <c r="BK41" s="78">
        <f t="shared" si="41"/>
        <v>0</v>
      </c>
      <c r="BL41" s="78">
        <f t="shared" si="42"/>
        <v>0</v>
      </c>
      <c r="BM41" s="78">
        <f t="shared" si="43"/>
        <v>0</v>
      </c>
      <c r="BN41" s="78">
        <f t="shared" si="44"/>
        <v>0</v>
      </c>
      <c r="BO41" s="78">
        <f t="shared" si="45"/>
        <v>338.76419429569705</v>
      </c>
      <c r="BP41" s="78">
        <f t="shared" si="46"/>
        <v>28.230349524641422</v>
      </c>
      <c r="BR41" s="714"/>
      <c r="BS41" s="714" t="s">
        <v>205</v>
      </c>
      <c r="BT41" s="714" t="s">
        <v>1454</v>
      </c>
      <c r="BU41" s="714" t="s">
        <v>160</v>
      </c>
      <c r="BV41" s="714" t="s">
        <v>177</v>
      </c>
      <c r="BW41" s="714"/>
    </row>
    <row r="42" spans="1:75">
      <c r="A42" s="79" t="s">
        <v>7127</v>
      </c>
      <c r="B42" s="74"/>
      <c r="C42" s="79" t="s">
        <v>10844</v>
      </c>
      <c r="D42" s="75" t="str">
        <f>INDEX('PRICE LIST'!$D:$D,MATCH(IMPROVEMENT!C42,'PRICE LIST'!$E:$E,0))</f>
        <v>BOLT</v>
      </c>
      <c r="E42" s="776" t="str">
        <f>IFERROR(VLOOKUP(C42,'PRICE LIST'!E:M,2,0),0)</f>
        <v>BAUT L3 X 15</v>
      </c>
      <c r="F42" s="187" t="s">
        <v>12571</v>
      </c>
      <c r="G42" s="79" t="s">
        <v>109</v>
      </c>
      <c r="H42" s="16">
        <f>IFERROR(IF(G42="FOH",VLOOKUP(C42,'PRICE LIST'!E:Z,20,0),IF(G42="OPEX",VLOOKUP(C42,'PRICE LIST'!E:Z,21,0),0)),0)</f>
        <v>0</v>
      </c>
      <c r="I42" s="16">
        <f>IFERROR(IF(G42="FOH",VLOOKUP(H42,'PRICE LIST'!X:Z,3,0),IF(G42="OPEX",VLOOKUP(H42,'PRICE LIST'!Y:Z,2,0),0)),0)</f>
        <v>0</v>
      </c>
      <c r="J42" s="79" t="s">
        <v>40</v>
      </c>
      <c r="K42" s="206" t="s">
        <v>183</v>
      </c>
      <c r="L42" s="75" t="str">
        <f>IFERROR(VLOOKUP(K42,BS:BV,3,0),0)</f>
        <v>ALL</v>
      </c>
      <c r="M42" s="75" t="str">
        <f>IFERROR(VLOOKUP(K42,BS:BV,4,0),0)</f>
        <v>ALL</v>
      </c>
      <c r="N42" s="75" t="str">
        <f>IFERROR(VLOOKUP(C42,'PRICE LIST'!E:M,3,0),0)</f>
        <v>PACK</v>
      </c>
      <c r="O42" s="75" t="str">
        <f>IFERROR(VLOOKUP(C42,'PRICE LIST'!E:M,5,0),0)</f>
        <v>IDR</v>
      </c>
      <c r="P42" s="552">
        <f>IFERROR(VLOOKUP(C42,'PRICE LIST'!E:Z,8,0),0)</f>
        <v>60000</v>
      </c>
      <c r="Q42" s="552">
        <f>IFERROR(VLOOKUP(C42,'PRICE LIST'!E:Z,9,0),0)</f>
        <v>60000</v>
      </c>
      <c r="R42" s="552">
        <f>IFERROR(VLOOKUP(C42,'PRICE LIST'!E:Z,10,0),0)</f>
        <v>60000</v>
      </c>
      <c r="S42" s="552">
        <f>IFERROR(VLOOKUP(C42,'PRICE LIST'!E:Z,11,0),0)</f>
        <v>60000</v>
      </c>
      <c r="T42" s="552">
        <f>IFERROR(VLOOKUP(C42,'PRICE LIST'!E:Z,12,0),0)</f>
        <v>60000</v>
      </c>
      <c r="U42" s="552">
        <f>IFERROR(VLOOKUP(C42,'PRICE LIST'!E:Z,13,0),0)</f>
        <v>60000</v>
      </c>
      <c r="V42" s="552">
        <f>IFERROR(VLOOKUP(C42,'PRICE LIST'!E:Z,14,0),0)</f>
        <v>60000</v>
      </c>
      <c r="W42" s="552">
        <f>IFERROR(VLOOKUP(C42,'PRICE LIST'!E:Z,15,0),0)</f>
        <v>60000</v>
      </c>
      <c r="X42" s="552">
        <f>IFERROR(VLOOKUP(C42,'PRICE LIST'!E:Z,16,0),0)</f>
        <v>60000</v>
      </c>
      <c r="Y42" s="552">
        <f>IFERROR(VLOOKUP(C42,'PRICE LIST'!E:Z,17,0),0)</f>
        <v>60000</v>
      </c>
      <c r="Z42" s="552">
        <f>IFERROR(VLOOKUP(C42,'PRICE LIST'!E:Z,18,0),0)</f>
        <v>60000</v>
      </c>
      <c r="AA42" s="552">
        <f>IFERROR(VLOOKUP(C42,'PRICE LIST'!E:Z,19,0),0)</f>
        <v>60000</v>
      </c>
      <c r="AB42" s="180">
        <f t="shared" si="19"/>
        <v>3.7978048687858417</v>
      </c>
      <c r="AC42" s="180">
        <f t="shared" si="20"/>
        <v>3.7978048687858417</v>
      </c>
      <c r="AD42" s="180">
        <f t="shared" si="21"/>
        <v>3.7978048687858417</v>
      </c>
      <c r="AE42" s="180">
        <f t="shared" si="22"/>
        <v>3.7978048687858417</v>
      </c>
      <c r="AF42" s="180">
        <f t="shared" si="23"/>
        <v>3.7978048687858417</v>
      </c>
      <c r="AG42" s="180">
        <f t="shared" si="24"/>
        <v>3.7978048687858417</v>
      </c>
      <c r="AH42" s="180">
        <f t="shared" si="25"/>
        <v>3.7978048687858417</v>
      </c>
      <c r="AI42" s="180">
        <f t="shared" si="26"/>
        <v>3.7978048687858417</v>
      </c>
      <c r="AJ42" s="180">
        <f t="shared" si="27"/>
        <v>3.7978048687858417</v>
      </c>
      <c r="AK42" s="180">
        <f t="shared" si="28"/>
        <v>3.7978048687858417</v>
      </c>
      <c r="AL42" s="180">
        <f t="shared" si="29"/>
        <v>3.7978048687858417</v>
      </c>
      <c r="AM42" s="180">
        <f t="shared" si="30"/>
        <v>3.7978048687858417</v>
      </c>
      <c r="AN42" s="502">
        <v>2</v>
      </c>
      <c r="AO42" s="203"/>
      <c r="AP42" s="502">
        <v>1</v>
      </c>
      <c r="AQ42" s="203"/>
      <c r="AR42" s="203"/>
      <c r="AS42" s="203"/>
      <c r="AT42" s="203"/>
      <c r="AU42" s="203"/>
      <c r="AV42" s="203"/>
      <c r="AW42" s="203"/>
      <c r="AX42" s="203"/>
      <c r="AY42" s="203"/>
      <c r="AZ42" s="75">
        <f t="shared" si="31"/>
        <v>3</v>
      </c>
      <c r="BA42" s="77">
        <f t="shared" si="32"/>
        <v>0.25</v>
      </c>
      <c r="BB42" s="47"/>
      <c r="BC42" s="78">
        <f t="shared" si="33"/>
        <v>7.5956097375716833</v>
      </c>
      <c r="BD42" s="78">
        <f t="shared" si="34"/>
        <v>0</v>
      </c>
      <c r="BE42" s="78">
        <f t="shared" si="35"/>
        <v>3.7978048687858417</v>
      </c>
      <c r="BF42" s="78">
        <f t="shared" si="36"/>
        <v>0</v>
      </c>
      <c r="BG42" s="78">
        <f t="shared" si="37"/>
        <v>0</v>
      </c>
      <c r="BH42" s="78">
        <f t="shared" si="38"/>
        <v>0</v>
      </c>
      <c r="BI42" s="78">
        <f t="shared" si="39"/>
        <v>0</v>
      </c>
      <c r="BJ42" s="78">
        <f t="shared" si="40"/>
        <v>0</v>
      </c>
      <c r="BK42" s="78">
        <f t="shared" si="41"/>
        <v>0</v>
      </c>
      <c r="BL42" s="78">
        <f t="shared" si="42"/>
        <v>0</v>
      </c>
      <c r="BM42" s="78">
        <f t="shared" si="43"/>
        <v>0</v>
      </c>
      <c r="BN42" s="78">
        <f t="shared" si="44"/>
        <v>0</v>
      </c>
      <c r="BO42" s="78">
        <f t="shared" si="45"/>
        <v>11.393414606357524</v>
      </c>
      <c r="BP42" s="78">
        <f t="shared" si="46"/>
        <v>0.94945121719646031</v>
      </c>
      <c r="BR42" s="714"/>
      <c r="BS42" s="714" t="s">
        <v>206</v>
      </c>
      <c r="BT42" s="714" t="s">
        <v>1455</v>
      </c>
      <c r="BU42" s="714" t="s">
        <v>160</v>
      </c>
      <c r="BV42" s="714" t="s">
        <v>177</v>
      </c>
      <c r="BW42" s="714"/>
    </row>
    <row r="43" spans="1:75">
      <c r="A43" s="79" t="s">
        <v>7127</v>
      </c>
      <c r="B43" s="74"/>
      <c r="C43" s="79" t="s">
        <v>10857</v>
      </c>
      <c r="D43" s="75" t="str">
        <f>INDEX('PRICE LIST'!$D:$D,MATCH(IMPROVEMENT!C43,'PRICE LIST'!$E:$E,0))</f>
        <v>BOLT</v>
      </c>
      <c r="E43" s="776" t="str">
        <f>IFERROR(VLOOKUP(C43,'PRICE LIST'!E:M,2,0),0)</f>
        <v>BAUT L5 X 30</v>
      </c>
      <c r="F43" s="187" t="s">
        <v>12571</v>
      </c>
      <c r="G43" s="79" t="s">
        <v>109</v>
      </c>
      <c r="H43" s="16">
        <f>IFERROR(IF(G43="FOH",VLOOKUP(C43,'PRICE LIST'!E:Z,20,0),IF(G43="OPEX",VLOOKUP(C43,'PRICE LIST'!E:Z,21,0),0)),0)</f>
        <v>0</v>
      </c>
      <c r="I43" s="16">
        <f>IFERROR(IF(G43="FOH",VLOOKUP(H43,'PRICE LIST'!X:Z,3,0),IF(G43="OPEX",VLOOKUP(H43,'PRICE LIST'!Y:Z,2,0),0)),0)</f>
        <v>0</v>
      </c>
      <c r="J43" s="79" t="s">
        <v>40</v>
      </c>
      <c r="K43" s="206" t="s">
        <v>183</v>
      </c>
      <c r="L43" s="75" t="str">
        <f>IFERROR(VLOOKUP(K43,BS:BV,3,0),0)</f>
        <v>ALL</v>
      </c>
      <c r="M43" s="75" t="str">
        <f>IFERROR(VLOOKUP(K43,BS:BV,4,0),0)</f>
        <v>ALL</v>
      </c>
      <c r="N43" s="75" t="str">
        <f>IFERROR(VLOOKUP(C43,'PRICE LIST'!E:M,3,0),0)</f>
        <v>PACK</v>
      </c>
      <c r="O43" s="75" t="str">
        <f>IFERROR(VLOOKUP(C43,'PRICE LIST'!E:M,5,0),0)</f>
        <v>IDR</v>
      </c>
      <c r="P43" s="552">
        <f>IFERROR(VLOOKUP(C43,'PRICE LIST'!E:Z,8,0),0)</f>
        <v>80000</v>
      </c>
      <c r="Q43" s="552">
        <f>IFERROR(VLOOKUP(C43,'PRICE LIST'!E:Z,9,0),0)</f>
        <v>80000</v>
      </c>
      <c r="R43" s="552">
        <f>IFERROR(VLOOKUP(C43,'PRICE LIST'!E:Z,10,0),0)</f>
        <v>80000</v>
      </c>
      <c r="S43" s="552">
        <f>IFERROR(VLOOKUP(C43,'PRICE LIST'!E:Z,11,0),0)</f>
        <v>80000</v>
      </c>
      <c r="T43" s="552">
        <f>IFERROR(VLOOKUP(C43,'PRICE LIST'!E:Z,12,0),0)</f>
        <v>80000</v>
      </c>
      <c r="U43" s="552">
        <f>IFERROR(VLOOKUP(C43,'PRICE LIST'!E:Z,13,0),0)</f>
        <v>80000</v>
      </c>
      <c r="V43" s="552">
        <f>IFERROR(VLOOKUP(C43,'PRICE LIST'!E:Z,14,0),0)</f>
        <v>80000</v>
      </c>
      <c r="W43" s="552">
        <f>IFERROR(VLOOKUP(C43,'PRICE LIST'!E:Z,15,0),0)</f>
        <v>80000</v>
      </c>
      <c r="X43" s="552">
        <f>IFERROR(VLOOKUP(C43,'PRICE LIST'!E:Z,16,0),0)</f>
        <v>80000</v>
      </c>
      <c r="Y43" s="552">
        <f>IFERROR(VLOOKUP(C43,'PRICE LIST'!E:Z,17,0),0)</f>
        <v>80000</v>
      </c>
      <c r="Z43" s="552">
        <f>IFERROR(VLOOKUP(C43,'PRICE LIST'!E:Z,18,0),0)</f>
        <v>80000</v>
      </c>
      <c r="AA43" s="552">
        <f>IFERROR(VLOOKUP(C43,'PRICE LIST'!E:Z,19,0),0)</f>
        <v>80000</v>
      </c>
      <c r="AB43" s="180">
        <f t="shared" si="19"/>
        <v>5.0637398250477892</v>
      </c>
      <c r="AC43" s="180">
        <f t="shared" si="20"/>
        <v>5.0637398250477892</v>
      </c>
      <c r="AD43" s="180">
        <f t="shared" si="21"/>
        <v>5.0637398250477892</v>
      </c>
      <c r="AE43" s="180">
        <f t="shared" si="22"/>
        <v>5.0637398250477892</v>
      </c>
      <c r="AF43" s="180">
        <f t="shared" si="23"/>
        <v>5.0637398250477892</v>
      </c>
      <c r="AG43" s="180">
        <f t="shared" si="24"/>
        <v>5.0637398250477892</v>
      </c>
      <c r="AH43" s="180">
        <f t="shared" si="25"/>
        <v>5.0637398250477892</v>
      </c>
      <c r="AI43" s="180">
        <f t="shared" si="26"/>
        <v>5.0637398250477892</v>
      </c>
      <c r="AJ43" s="180">
        <f t="shared" si="27"/>
        <v>5.0637398250477892</v>
      </c>
      <c r="AK43" s="180">
        <f t="shared" si="28"/>
        <v>5.0637398250477892</v>
      </c>
      <c r="AL43" s="180">
        <f t="shared" si="29"/>
        <v>5.0637398250477892</v>
      </c>
      <c r="AM43" s="180">
        <f t="shared" si="30"/>
        <v>5.0637398250477892</v>
      </c>
      <c r="AN43" s="502">
        <v>3</v>
      </c>
      <c r="AO43" s="203"/>
      <c r="AP43" s="502">
        <v>3</v>
      </c>
      <c r="AQ43" s="203"/>
      <c r="AR43" s="203"/>
      <c r="AS43" s="203"/>
      <c r="AT43" s="203"/>
      <c r="AU43" s="203"/>
      <c r="AV43" s="203"/>
      <c r="AW43" s="203"/>
      <c r="AX43" s="203"/>
      <c r="AY43" s="203"/>
      <c r="AZ43" s="75">
        <f t="shared" si="31"/>
        <v>6</v>
      </c>
      <c r="BA43" s="77">
        <f t="shared" si="32"/>
        <v>0.5</v>
      </c>
      <c r="BB43" s="47"/>
      <c r="BC43" s="78">
        <f t="shared" si="33"/>
        <v>15.191219475143367</v>
      </c>
      <c r="BD43" s="78">
        <f t="shared" si="34"/>
        <v>0</v>
      </c>
      <c r="BE43" s="78">
        <f t="shared" si="35"/>
        <v>15.191219475143367</v>
      </c>
      <c r="BF43" s="78">
        <f t="shared" si="36"/>
        <v>0</v>
      </c>
      <c r="BG43" s="78">
        <f t="shared" si="37"/>
        <v>0</v>
      </c>
      <c r="BH43" s="78">
        <f t="shared" si="38"/>
        <v>0</v>
      </c>
      <c r="BI43" s="78">
        <f t="shared" si="39"/>
        <v>0</v>
      </c>
      <c r="BJ43" s="78">
        <f t="shared" si="40"/>
        <v>0</v>
      </c>
      <c r="BK43" s="78">
        <f t="shared" si="41"/>
        <v>0</v>
      </c>
      <c r="BL43" s="78">
        <f t="shared" si="42"/>
        <v>0</v>
      </c>
      <c r="BM43" s="78">
        <f t="shared" si="43"/>
        <v>0</v>
      </c>
      <c r="BN43" s="78">
        <f t="shared" si="44"/>
        <v>0</v>
      </c>
      <c r="BO43" s="78">
        <f t="shared" si="45"/>
        <v>30.382438950286733</v>
      </c>
      <c r="BP43" s="78">
        <f t="shared" si="46"/>
        <v>2.5318699125238946</v>
      </c>
      <c r="BR43" s="714"/>
      <c r="BS43" s="714" t="s">
        <v>207</v>
      </c>
      <c r="BT43" s="714" t="s">
        <v>1456</v>
      </c>
      <c r="BU43" s="714" t="s">
        <v>160</v>
      </c>
      <c r="BV43" s="714" t="s">
        <v>177</v>
      </c>
      <c r="BW43" s="714"/>
    </row>
    <row r="44" spans="1:75">
      <c r="A44" s="79" t="s">
        <v>7127</v>
      </c>
      <c r="B44" s="74"/>
      <c r="C44" s="79" t="s">
        <v>11298</v>
      </c>
      <c r="D44" s="75" t="str">
        <f>INDEX('PRICE LIST'!$D:$D,MATCH(IMPROVEMENT!C44,'PRICE LIST'!$E:$E,0))</f>
        <v>NUT</v>
      </c>
      <c r="E44" s="776" t="str">
        <f>IFERROR(VLOOKUP(C44,'PRICE LIST'!E:M,2,0),0)</f>
        <v>MUR RING PATEN M4</v>
      </c>
      <c r="F44" s="187" t="s">
        <v>12571</v>
      </c>
      <c r="G44" s="79" t="s">
        <v>109</v>
      </c>
      <c r="H44" s="16">
        <f>IFERROR(IF(G44="FOH",VLOOKUP(C44,'PRICE LIST'!E:Z,20,0),IF(G44="OPEX",VLOOKUP(C44,'PRICE LIST'!E:Z,21,0),0)),0)</f>
        <v>0</v>
      </c>
      <c r="I44" s="16">
        <f>IFERROR(IF(G44="FOH",VLOOKUP(H44,'PRICE LIST'!X:Z,3,0),IF(G44="OPEX",VLOOKUP(H44,'PRICE LIST'!Y:Z,2,0),0)),0)</f>
        <v>0</v>
      </c>
      <c r="J44" s="79" t="s">
        <v>40</v>
      </c>
      <c r="K44" s="206" t="s">
        <v>183</v>
      </c>
      <c r="L44" s="75" t="str">
        <f>IFERROR(VLOOKUP(K44,BS:BV,3,0),0)</f>
        <v>ALL</v>
      </c>
      <c r="M44" s="75" t="str">
        <f>IFERROR(VLOOKUP(K44,BS:BV,4,0),0)</f>
        <v>ALL</v>
      </c>
      <c r="N44" s="75" t="str">
        <f>IFERROR(VLOOKUP(C44,'PRICE LIST'!E:M,3,0),0)</f>
        <v>PACK</v>
      </c>
      <c r="O44" s="75" t="str">
        <f>IFERROR(VLOOKUP(C44,'PRICE LIST'!E:M,5,0),0)</f>
        <v>IDR</v>
      </c>
      <c r="P44" s="552">
        <f>IFERROR(VLOOKUP(C44,'PRICE LIST'!E:Z,8,0),0)</f>
        <v>22000</v>
      </c>
      <c r="Q44" s="552">
        <f>IFERROR(VLOOKUP(C44,'PRICE LIST'!E:Z,9,0),0)</f>
        <v>22000</v>
      </c>
      <c r="R44" s="552">
        <f>IFERROR(VLOOKUP(C44,'PRICE LIST'!E:Z,10,0),0)</f>
        <v>22000</v>
      </c>
      <c r="S44" s="552">
        <f>IFERROR(VLOOKUP(C44,'PRICE LIST'!E:Z,11,0),0)</f>
        <v>22000</v>
      </c>
      <c r="T44" s="552">
        <f>IFERROR(VLOOKUP(C44,'PRICE LIST'!E:Z,12,0),0)</f>
        <v>22000</v>
      </c>
      <c r="U44" s="552">
        <f>IFERROR(VLOOKUP(C44,'PRICE LIST'!E:Z,13,0),0)</f>
        <v>22000</v>
      </c>
      <c r="V44" s="552">
        <f>IFERROR(VLOOKUP(C44,'PRICE LIST'!E:Z,14,0),0)</f>
        <v>22000</v>
      </c>
      <c r="W44" s="552">
        <f>IFERROR(VLOOKUP(C44,'PRICE LIST'!E:Z,15,0),0)</f>
        <v>22000</v>
      </c>
      <c r="X44" s="552">
        <f>IFERROR(VLOOKUP(C44,'PRICE LIST'!E:Z,16,0),0)</f>
        <v>22000</v>
      </c>
      <c r="Y44" s="552">
        <f>IFERROR(VLOOKUP(C44,'PRICE LIST'!E:Z,17,0),0)</f>
        <v>22000</v>
      </c>
      <c r="Z44" s="552">
        <f>IFERROR(VLOOKUP(C44,'PRICE LIST'!E:Z,18,0),0)</f>
        <v>22000</v>
      </c>
      <c r="AA44" s="552">
        <f>IFERROR(VLOOKUP(C44,'PRICE LIST'!E:Z,19,0),0)</f>
        <v>22000</v>
      </c>
      <c r="AB44" s="180">
        <f t="shared" si="19"/>
        <v>1.392528451888142</v>
      </c>
      <c r="AC44" s="180">
        <f t="shared" si="20"/>
        <v>1.392528451888142</v>
      </c>
      <c r="AD44" s="180">
        <f t="shared" si="21"/>
        <v>1.392528451888142</v>
      </c>
      <c r="AE44" s="180">
        <f t="shared" si="22"/>
        <v>1.392528451888142</v>
      </c>
      <c r="AF44" s="180">
        <f t="shared" si="23"/>
        <v>1.392528451888142</v>
      </c>
      <c r="AG44" s="180">
        <f t="shared" si="24"/>
        <v>1.392528451888142</v>
      </c>
      <c r="AH44" s="180">
        <f t="shared" si="25"/>
        <v>1.392528451888142</v>
      </c>
      <c r="AI44" s="180">
        <f t="shared" si="26"/>
        <v>1.392528451888142</v>
      </c>
      <c r="AJ44" s="180">
        <f t="shared" si="27"/>
        <v>1.392528451888142</v>
      </c>
      <c r="AK44" s="180">
        <f t="shared" si="28"/>
        <v>1.392528451888142</v>
      </c>
      <c r="AL44" s="180">
        <f t="shared" si="29"/>
        <v>1.392528451888142</v>
      </c>
      <c r="AM44" s="180">
        <f t="shared" si="30"/>
        <v>1.392528451888142</v>
      </c>
      <c r="AN44" s="502">
        <v>2</v>
      </c>
      <c r="AO44" s="203"/>
      <c r="AP44" s="502">
        <v>1</v>
      </c>
      <c r="AQ44" s="203"/>
      <c r="AR44" s="203"/>
      <c r="AS44" s="203"/>
      <c r="AT44" s="203"/>
      <c r="AU44" s="203"/>
      <c r="AV44" s="203"/>
      <c r="AW44" s="203"/>
      <c r="AX44" s="203"/>
      <c r="AY44" s="203"/>
      <c r="AZ44" s="75">
        <f t="shared" si="31"/>
        <v>3</v>
      </c>
      <c r="BA44" s="77">
        <f t="shared" si="32"/>
        <v>0.25</v>
      </c>
      <c r="BB44" s="47"/>
      <c r="BC44" s="78">
        <f t="shared" si="33"/>
        <v>2.785056903776284</v>
      </c>
      <c r="BD44" s="78">
        <f t="shared" si="34"/>
        <v>0</v>
      </c>
      <c r="BE44" s="78">
        <f t="shared" si="35"/>
        <v>1.392528451888142</v>
      </c>
      <c r="BF44" s="78">
        <f t="shared" si="36"/>
        <v>0</v>
      </c>
      <c r="BG44" s="78">
        <f t="shared" si="37"/>
        <v>0</v>
      </c>
      <c r="BH44" s="78">
        <f t="shared" si="38"/>
        <v>0</v>
      </c>
      <c r="BI44" s="78">
        <f t="shared" si="39"/>
        <v>0</v>
      </c>
      <c r="BJ44" s="78">
        <f t="shared" si="40"/>
        <v>0</v>
      </c>
      <c r="BK44" s="78">
        <f t="shared" si="41"/>
        <v>0</v>
      </c>
      <c r="BL44" s="78">
        <f t="shared" si="42"/>
        <v>0</v>
      </c>
      <c r="BM44" s="78">
        <f t="shared" si="43"/>
        <v>0</v>
      </c>
      <c r="BN44" s="78">
        <f t="shared" si="44"/>
        <v>0</v>
      </c>
      <c r="BO44" s="78">
        <f t="shared" si="45"/>
        <v>4.1775853556644265</v>
      </c>
      <c r="BP44" s="78">
        <f t="shared" si="46"/>
        <v>0.34813211297203556</v>
      </c>
      <c r="BR44" s="714"/>
      <c r="BS44" s="714" t="s">
        <v>208</v>
      </c>
      <c r="BT44" s="714" t="s">
        <v>1457</v>
      </c>
      <c r="BU44" s="714" t="s">
        <v>160</v>
      </c>
      <c r="BV44" s="714" t="s">
        <v>177</v>
      </c>
      <c r="BW44" s="714"/>
    </row>
    <row r="45" spans="1:75">
      <c r="A45" s="79" t="s">
        <v>7127</v>
      </c>
      <c r="B45" s="74"/>
      <c r="C45" s="79" t="s">
        <v>11299</v>
      </c>
      <c r="D45" s="75" t="str">
        <f>INDEX('PRICE LIST'!$D:$D,MATCH(IMPROVEMENT!C45,'PRICE LIST'!$E:$E,0))</f>
        <v>NUT</v>
      </c>
      <c r="E45" s="776" t="str">
        <f>IFERROR(VLOOKUP(C45,'PRICE LIST'!E:M,2,0),0)</f>
        <v>MUR RING PATEN M6</v>
      </c>
      <c r="F45" s="187" t="s">
        <v>12571</v>
      </c>
      <c r="G45" s="79" t="s">
        <v>109</v>
      </c>
      <c r="H45" s="16">
        <f>IFERROR(IF(G45="FOH",VLOOKUP(C45,'PRICE LIST'!E:Z,20,0),IF(G45="OPEX",VLOOKUP(C45,'PRICE LIST'!E:Z,21,0),0)),0)</f>
        <v>0</v>
      </c>
      <c r="I45" s="16">
        <f>IFERROR(IF(G45="FOH",VLOOKUP(H45,'PRICE LIST'!X:Z,3,0),IF(G45="OPEX",VLOOKUP(H45,'PRICE LIST'!Y:Z,2,0),0)),0)</f>
        <v>0</v>
      </c>
      <c r="J45" s="79" t="s">
        <v>40</v>
      </c>
      <c r="K45" s="206" t="s">
        <v>183</v>
      </c>
      <c r="L45" s="75" t="str">
        <f>IFERROR(VLOOKUP(K45,BS:BV,3,0),0)</f>
        <v>ALL</v>
      </c>
      <c r="M45" s="75" t="str">
        <f>IFERROR(VLOOKUP(K45,BS:BV,4,0),0)</f>
        <v>ALL</v>
      </c>
      <c r="N45" s="75" t="str">
        <f>IFERROR(VLOOKUP(C45,'PRICE LIST'!E:M,3,0),0)</f>
        <v>PACK</v>
      </c>
      <c r="O45" s="75" t="str">
        <f>IFERROR(VLOOKUP(C45,'PRICE LIST'!E:M,5,0),0)</f>
        <v>IDR</v>
      </c>
      <c r="P45" s="556">
        <f>IFERROR(VLOOKUP(C45,'PRICE LIST'!E:Z,8,0),0)</f>
        <v>30000</v>
      </c>
      <c r="Q45" s="556">
        <f>IFERROR(VLOOKUP(C45,'PRICE LIST'!E:Z,9,0),0)</f>
        <v>30000</v>
      </c>
      <c r="R45" s="556">
        <f>IFERROR(VLOOKUP(C45,'PRICE LIST'!E:Z,10,0),0)</f>
        <v>30000</v>
      </c>
      <c r="S45" s="556">
        <f>IFERROR(VLOOKUP(C45,'PRICE LIST'!E:Z,11,0),0)</f>
        <v>30000</v>
      </c>
      <c r="T45" s="556">
        <f>IFERROR(VLOOKUP(C45,'PRICE LIST'!E:Z,12,0),0)</f>
        <v>30000</v>
      </c>
      <c r="U45" s="556">
        <f>IFERROR(VLOOKUP(C45,'PRICE LIST'!E:Z,13,0),0)</f>
        <v>30000</v>
      </c>
      <c r="V45" s="556">
        <f>IFERROR(VLOOKUP(C45,'PRICE LIST'!E:Z,14,0),0)</f>
        <v>30000</v>
      </c>
      <c r="W45" s="556">
        <f>IFERROR(VLOOKUP(C45,'PRICE LIST'!E:Z,15,0),0)</f>
        <v>30000</v>
      </c>
      <c r="X45" s="556">
        <f>IFERROR(VLOOKUP(C45,'PRICE LIST'!E:Z,16,0),0)</f>
        <v>30000</v>
      </c>
      <c r="Y45" s="556">
        <f>IFERROR(VLOOKUP(C45,'PRICE LIST'!E:Z,17,0),0)</f>
        <v>30000</v>
      </c>
      <c r="Z45" s="556">
        <f>IFERROR(VLOOKUP(C45,'PRICE LIST'!E:Z,18,0),0)</f>
        <v>30000</v>
      </c>
      <c r="AA45" s="556">
        <f>IFERROR(VLOOKUP(C45,'PRICE LIST'!E:Z,19,0),0)</f>
        <v>30000</v>
      </c>
      <c r="AB45" s="180">
        <f t="shared" si="19"/>
        <v>1.8989024343929208</v>
      </c>
      <c r="AC45" s="180">
        <f t="shared" si="20"/>
        <v>1.8989024343929208</v>
      </c>
      <c r="AD45" s="180">
        <f t="shared" si="21"/>
        <v>1.8989024343929208</v>
      </c>
      <c r="AE45" s="180">
        <f t="shared" si="22"/>
        <v>1.8989024343929208</v>
      </c>
      <c r="AF45" s="180">
        <f t="shared" si="23"/>
        <v>1.8989024343929208</v>
      </c>
      <c r="AG45" s="180">
        <f t="shared" si="24"/>
        <v>1.8989024343929208</v>
      </c>
      <c r="AH45" s="180">
        <f t="shared" si="25"/>
        <v>1.8989024343929208</v>
      </c>
      <c r="AI45" s="180">
        <f t="shared" si="26"/>
        <v>1.8989024343929208</v>
      </c>
      <c r="AJ45" s="180">
        <f t="shared" si="27"/>
        <v>1.8989024343929208</v>
      </c>
      <c r="AK45" s="180">
        <f t="shared" si="28"/>
        <v>1.8989024343929208</v>
      </c>
      <c r="AL45" s="180">
        <f t="shared" si="29"/>
        <v>1.8989024343929208</v>
      </c>
      <c r="AM45" s="180">
        <f t="shared" si="30"/>
        <v>1.8989024343929208</v>
      </c>
      <c r="AN45" s="502">
        <v>3</v>
      </c>
      <c r="AO45" s="203"/>
      <c r="AP45" s="502">
        <v>3</v>
      </c>
      <c r="AQ45" s="203"/>
      <c r="AR45" s="203"/>
      <c r="AS45" s="203"/>
      <c r="AT45" s="203"/>
      <c r="AU45" s="203"/>
      <c r="AV45" s="203"/>
      <c r="AW45" s="203"/>
      <c r="AX45" s="203"/>
      <c r="AY45" s="203"/>
      <c r="AZ45" s="75">
        <f t="shared" si="31"/>
        <v>6</v>
      </c>
      <c r="BA45" s="77">
        <f t="shared" si="32"/>
        <v>0.5</v>
      </c>
      <c r="BB45" s="47"/>
      <c r="BC45" s="78">
        <f t="shared" si="33"/>
        <v>5.6967073031787621</v>
      </c>
      <c r="BD45" s="78">
        <f t="shared" si="34"/>
        <v>0</v>
      </c>
      <c r="BE45" s="78">
        <f t="shared" si="35"/>
        <v>5.6967073031787621</v>
      </c>
      <c r="BF45" s="78">
        <f t="shared" si="36"/>
        <v>0</v>
      </c>
      <c r="BG45" s="78">
        <f t="shared" si="37"/>
        <v>0</v>
      </c>
      <c r="BH45" s="78">
        <f t="shared" si="38"/>
        <v>0</v>
      </c>
      <c r="BI45" s="78">
        <f t="shared" si="39"/>
        <v>0</v>
      </c>
      <c r="BJ45" s="78">
        <f t="shared" si="40"/>
        <v>0</v>
      </c>
      <c r="BK45" s="78">
        <f t="shared" si="41"/>
        <v>0</v>
      </c>
      <c r="BL45" s="78">
        <f t="shared" si="42"/>
        <v>0</v>
      </c>
      <c r="BM45" s="78">
        <f t="shared" si="43"/>
        <v>0</v>
      </c>
      <c r="BN45" s="78">
        <f t="shared" si="44"/>
        <v>0</v>
      </c>
      <c r="BO45" s="78">
        <f t="shared" si="45"/>
        <v>11.393414606357524</v>
      </c>
      <c r="BP45" s="78">
        <f t="shared" si="46"/>
        <v>0.94945121719646031</v>
      </c>
      <c r="BR45" s="714"/>
      <c r="BS45" s="714" t="s">
        <v>209</v>
      </c>
      <c r="BT45" s="714" t="s">
        <v>1458</v>
      </c>
      <c r="BU45" s="714" t="s">
        <v>160</v>
      </c>
      <c r="BV45" s="714" t="s">
        <v>177</v>
      </c>
      <c r="BW45" s="714"/>
    </row>
    <row r="46" spans="1:75">
      <c r="A46" s="79" t="s">
        <v>7127</v>
      </c>
      <c r="B46" s="74"/>
      <c r="C46" s="79" t="s">
        <v>11296</v>
      </c>
      <c r="D46" s="75" t="str">
        <f>INDEX('PRICE LIST'!$D:$D,MATCH(IMPROVEMENT!C46,'PRICE LIST'!$E:$E,0))</f>
        <v>MATA CUTTING</v>
      </c>
      <c r="E46" s="776" t="str">
        <f>IFERROR(VLOOKUP(C46,'PRICE LIST'!E:M,2,0),0)</f>
        <v>MATA CUTTING WHEEL 4" MAKITA</v>
      </c>
      <c r="F46" s="187" t="s">
        <v>12571</v>
      </c>
      <c r="G46" s="79" t="s">
        <v>109</v>
      </c>
      <c r="H46" s="16">
        <f>IFERROR(IF(G46="FOH",VLOOKUP(C46,'PRICE LIST'!E:Z,20,0),IF(G46="OPEX",VLOOKUP(C46,'PRICE LIST'!E:Z,21,0),0)),0)</f>
        <v>0</v>
      </c>
      <c r="I46" s="16">
        <f>IFERROR(IF(G46="FOH",VLOOKUP(H46,'PRICE LIST'!X:Z,3,0),IF(G46="OPEX",VLOOKUP(H46,'PRICE LIST'!Y:Z,2,0),0)),0)</f>
        <v>0</v>
      </c>
      <c r="J46" s="79" t="s">
        <v>40</v>
      </c>
      <c r="K46" s="206" t="s">
        <v>183</v>
      </c>
      <c r="L46" s="75" t="str">
        <f>IFERROR(VLOOKUP(K46,BS:BV,3,0),0)</f>
        <v>ALL</v>
      </c>
      <c r="M46" s="75" t="str">
        <f>IFERROR(VLOOKUP(K46,BS:BV,4,0),0)</f>
        <v>ALL</v>
      </c>
      <c r="N46" s="75" t="str">
        <f>IFERROR(VLOOKUP(C46,'PRICE LIST'!E:M,3,0),0)</f>
        <v>PACK</v>
      </c>
      <c r="O46" s="75" t="str">
        <f>IFERROR(VLOOKUP(C46,'PRICE LIST'!E:M,5,0),0)</f>
        <v>IDR</v>
      </c>
      <c r="P46" s="552">
        <f>IFERROR(VLOOKUP(C46,'PRICE LIST'!E:Z,8,0),0)</f>
        <v>250000</v>
      </c>
      <c r="Q46" s="552">
        <f>IFERROR(VLOOKUP(C46,'PRICE LIST'!E:Z,9,0),0)</f>
        <v>250000</v>
      </c>
      <c r="R46" s="552">
        <f>IFERROR(VLOOKUP(C46,'PRICE LIST'!E:Z,10,0),0)</f>
        <v>250000</v>
      </c>
      <c r="S46" s="552">
        <f>IFERROR(VLOOKUP(C46,'PRICE LIST'!E:Z,11,0),0)</f>
        <v>250000</v>
      </c>
      <c r="T46" s="552">
        <f>IFERROR(VLOOKUP(C46,'PRICE LIST'!E:Z,12,0),0)</f>
        <v>250000</v>
      </c>
      <c r="U46" s="552">
        <f>IFERROR(VLOOKUP(C46,'PRICE LIST'!E:Z,13,0),0)</f>
        <v>250000</v>
      </c>
      <c r="V46" s="552">
        <f>IFERROR(VLOOKUP(C46,'PRICE LIST'!E:Z,14,0),0)</f>
        <v>250000</v>
      </c>
      <c r="W46" s="552">
        <f>IFERROR(VLOOKUP(C46,'PRICE LIST'!E:Z,15,0),0)</f>
        <v>250000</v>
      </c>
      <c r="X46" s="552">
        <f>IFERROR(VLOOKUP(C46,'PRICE LIST'!E:Z,16,0),0)</f>
        <v>250000</v>
      </c>
      <c r="Y46" s="552">
        <f>IFERROR(VLOOKUP(C46,'PRICE LIST'!E:Z,17,0),0)</f>
        <v>250000</v>
      </c>
      <c r="Z46" s="552">
        <f>IFERROR(VLOOKUP(C46,'PRICE LIST'!E:Z,18,0),0)</f>
        <v>250000</v>
      </c>
      <c r="AA46" s="552">
        <f>IFERROR(VLOOKUP(C46,'PRICE LIST'!E:Z,19,0),0)</f>
        <v>250000</v>
      </c>
      <c r="AB46" s="180">
        <f t="shared" si="19"/>
        <v>15.82418695327434</v>
      </c>
      <c r="AC46" s="180">
        <f t="shared" si="20"/>
        <v>15.82418695327434</v>
      </c>
      <c r="AD46" s="180">
        <f t="shared" si="21"/>
        <v>15.82418695327434</v>
      </c>
      <c r="AE46" s="180">
        <f t="shared" si="22"/>
        <v>15.82418695327434</v>
      </c>
      <c r="AF46" s="180">
        <f t="shared" si="23"/>
        <v>15.82418695327434</v>
      </c>
      <c r="AG46" s="180">
        <f t="shared" si="24"/>
        <v>15.82418695327434</v>
      </c>
      <c r="AH46" s="180">
        <f t="shared" si="25"/>
        <v>15.82418695327434</v>
      </c>
      <c r="AI46" s="180">
        <f t="shared" si="26"/>
        <v>15.82418695327434</v>
      </c>
      <c r="AJ46" s="180">
        <f t="shared" si="27"/>
        <v>15.82418695327434</v>
      </c>
      <c r="AK46" s="180">
        <f t="shared" si="28"/>
        <v>15.82418695327434</v>
      </c>
      <c r="AL46" s="180">
        <f t="shared" si="29"/>
        <v>15.82418695327434</v>
      </c>
      <c r="AM46" s="180">
        <f t="shared" si="30"/>
        <v>15.82418695327434</v>
      </c>
      <c r="AN46" s="502">
        <v>1</v>
      </c>
      <c r="AO46" s="203"/>
      <c r="AP46" s="502"/>
      <c r="AQ46" s="203"/>
      <c r="AR46" s="203"/>
      <c r="AS46" s="203"/>
      <c r="AT46" s="203"/>
      <c r="AU46" s="203"/>
      <c r="AV46" s="203"/>
      <c r="AW46" s="203"/>
      <c r="AX46" s="203"/>
      <c r="AY46" s="203"/>
      <c r="AZ46" s="75">
        <f t="shared" si="31"/>
        <v>1</v>
      </c>
      <c r="BA46" s="77">
        <f t="shared" si="32"/>
        <v>8.3333333333333329E-2</v>
      </c>
      <c r="BB46" s="47"/>
      <c r="BC46" s="78">
        <f t="shared" si="33"/>
        <v>15.82418695327434</v>
      </c>
      <c r="BD46" s="78">
        <f t="shared" si="34"/>
        <v>0</v>
      </c>
      <c r="BE46" s="78">
        <f t="shared" si="35"/>
        <v>0</v>
      </c>
      <c r="BF46" s="78">
        <f t="shared" si="36"/>
        <v>0</v>
      </c>
      <c r="BG46" s="78">
        <f t="shared" si="37"/>
        <v>0</v>
      </c>
      <c r="BH46" s="78">
        <f t="shared" si="38"/>
        <v>0</v>
      </c>
      <c r="BI46" s="78">
        <f t="shared" si="39"/>
        <v>0</v>
      </c>
      <c r="BJ46" s="78">
        <f t="shared" si="40"/>
        <v>0</v>
      </c>
      <c r="BK46" s="78">
        <f t="shared" si="41"/>
        <v>0</v>
      </c>
      <c r="BL46" s="78">
        <f t="shared" si="42"/>
        <v>0</v>
      </c>
      <c r="BM46" s="78">
        <f t="shared" si="43"/>
        <v>0</v>
      </c>
      <c r="BN46" s="78">
        <f t="shared" si="44"/>
        <v>0</v>
      </c>
      <c r="BO46" s="78">
        <f t="shared" si="45"/>
        <v>15.82418695327434</v>
      </c>
      <c r="BP46" s="78">
        <f t="shared" si="46"/>
        <v>1.3186822461061951</v>
      </c>
      <c r="BR46" s="714"/>
      <c r="BS46" s="714" t="s">
        <v>160</v>
      </c>
      <c r="BT46" s="714" t="s">
        <v>160</v>
      </c>
      <c r="BU46" s="714" t="s">
        <v>160</v>
      </c>
      <c r="BV46" s="714" t="s">
        <v>177</v>
      </c>
      <c r="BW46" s="714"/>
    </row>
    <row r="47" spans="1:75">
      <c r="A47" s="79" t="s">
        <v>7127</v>
      </c>
      <c r="B47" s="74"/>
      <c r="C47" s="79" t="s">
        <v>11294</v>
      </c>
      <c r="D47" s="75" t="str">
        <f>INDEX('PRICE LIST'!$D:$D,MATCH(IMPROVEMENT!C47,'PRICE LIST'!$E:$E,0))</f>
        <v>GERINDA</v>
      </c>
      <c r="E47" s="776" t="str">
        <f>IFERROR(VLOOKUP(C47,'PRICE LIST'!E:M,2,0),0)</f>
        <v>GERINDA PENGHALUS SS 4" A150 BENZWEKZ / FLAP DIS</v>
      </c>
      <c r="F47" s="187" t="s">
        <v>12571</v>
      </c>
      <c r="G47" s="79" t="s">
        <v>109</v>
      </c>
      <c r="H47" s="16">
        <f>IFERROR(IF(G47="FOH",VLOOKUP(C47,'PRICE LIST'!E:Z,20,0),IF(G47="OPEX",VLOOKUP(C47,'PRICE LIST'!E:Z,21,0),0)),0)</f>
        <v>0</v>
      </c>
      <c r="I47" s="16">
        <f>IFERROR(IF(G47="FOH",VLOOKUP(H47,'PRICE LIST'!X:Z,3,0),IF(G47="OPEX",VLOOKUP(H47,'PRICE LIST'!Y:Z,2,0),0)),0)</f>
        <v>0</v>
      </c>
      <c r="J47" s="79" t="s">
        <v>40</v>
      </c>
      <c r="K47" s="206" t="s">
        <v>183</v>
      </c>
      <c r="L47" s="75" t="str">
        <f>IFERROR(VLOOKUP(K47,BS:BV,3,0),0)</f>
        <v>ALL</v>
      </c>
      <c r="M47" s="75" t="str">
        <f>IFERROR(VLOOKUP(K47,BS:BV,4,0),0)</f>
        <v>ALL</v>
      </c>
      <c r="N47" s="75" t="str">
        <f>IFERROR(VLOOKUP(C47,'PRICE LIST'!E:M,3,0),0)</f>
        <v>PACK</v>
      </c>
      <c r="O47" s="75" t="str">
        <f>IFERROR(VLOOKUP(C47,'PRICE LIST'!E:M,5,0),0)</f>
        <v>IDR</v>
      </c>
      <c r="P47" s="556">
        <f>IFERROR(VLOOKUP(C47,'PRICE LIST'!E:Z,8,0),0)</f>
        <v>450000</v>
      </c>
      <c r="Q47" s="556">
        <f>IFERROR(VLOOKUP(C47,'PRICE LIST'!E:Z,9,0),0)</f>
        <v>450000</v>
      </c>
      <c r="R47" s="556">
        <f>IFERROR(VLOOKUP(C47,'PRICE LIST'!E:Z,10,0),0)</f>
        <v>450000</v>
      </c>
      <c r="S47" s="556">
        <f>IFERROR(VLOOKUP(C47,'PRICE LIST'!E:Z,11,0),0)</f>
        <v>450000</v>
      </c>
      <c r="T47" s="556">
        <f>IFERROR(VLOOKUP(C47,'PRICE LIST'!E:Z,12,0),0)</f>
        <v>450000</v>
      </c>
      <c r="U47" s="556">
        <f>IFERROR(VLOOKUP(C47,'PRICE LIST'!E:Z,13,0),0)</f>
        <v>450000</v>
      </c>
      <c r="V47" s="556">
        <f>IFERROR(VLOOKUP(C47,'PRICE LIST'!E:Z,14,0),0)</f>
        <v>450000</v>
      </c>
      <c r="W47" s="556">
        <f>IFERROR(VLOOKUP(C47,'PRICE LIST'!E:Z,15,0),0)</f>
        <v>450000</v>
      </c>
      <c r="X47" s="556">
        <f>IFERROR(VLOOKUP(C47,'PRICE LIST'!E:Z,16,0),0)</f>
        <v>450000</v>
      </c>
      <c r="Y47" s="556">
        <f>IFERROR(VLOOKUP(C47,'PRICE LIST'!E:Z,17,0),0)</f>
        <v>450000</v>
      </c>
      <c r="Z47" s="556">
        <f>IFERROR(VLOOKUP(C47,'PRICE LIST'!E:Z,18,0),0)</f>
        <v>450000</v>
      </c>
      <c r="AA47" s="556">
        <f>IFERROR(VLOOKUP(C47,'PRICE LIST'!E:Z,19,0),0)</f>
        <v>450000</v>
      </c>
      <c r="AB47" s="180">
        <f t="shared" si="19"/>
        <v>28.483536515893814</v>
      </c>
      <c r="AC47" s="180">
        <f t="shared" si="20"/>
        <v>28.483536515893814</v>
      </c>
      <c r="AD47" s="180">
        <f t="shared" si="21"/>
        <v>28.483536515893814</v>
      </c>
      <c r="AE47" s="180">
        <f t="shared" si="22"/>
        <v>28.483536515893814</v>
      </c>
      <c r="AF47" s="180">
        <f t="shared" si="23"/>
        <v>28.483536515893814</v>
      </c>
      <c r="AG47" s="180">
        <f t="shared" si="24"/>
        <v>28.483536515893814</v>
      </c>
      <c r="AH47" s="180">
        <f t="shared" si="25"/>
        <v>28.483536515893814</v>
      </c>
      <c r="AI47" s="180">
        <f t="shared" si="26"/>
        <v>28.483536515893814</v>
      </c>
      <c r="AJ47" s="180">
        <f t="shared" si="27"/>
        <v>28.483536515893814</v>
      </c>
      <c r="AK47" s="180">
        <f t="shared" si="28"/>
        <v>28.483536515893814</v>
      </c>
      <c r="AL47" s="180">
        <f t="shared" si="29"/>
        <v>28.483536515893814</v>
      </c>
      <c r="AM47" s="180">
        <f t="shared" si="30"/>
        <v>28.483536515893814</v>
      </c>
      <c r="AN47" s="502">
        <v>1</v>
      </c>
      <c r="AO47" s="203"/>
      <c r="AP47" s="502"/>
      <c r="AQ47" s="203"/>
      <c r="AR47" s="203"/>
      <c r="AS47" s="203"/>
      <c r="AT47" s="203"/>
      <c r="AU47" s="203"/>
      <c r="AV47" s="203"/>
      <c r="AW47" s="203"/>
      <c r="AX47" s="203"/>
      <c r="AY47" s="203"/>
      <c r="AZ47" s="75">
        <f t="shared" si="31"/>
        <v>1</v>
      </c>
      <c r="BA47" s="77">
        <f t="shared" si="32"/>
        <v>8.3333333333333329E-2</v>
      </c>
      <c r="BB47" s="47"/>
      <c r="BC47" s="78">
        <f t="shared" si="33"/>
        <v>28.483536515893814</v>
      </c>
      <c r="BD47" s="78">
        <f t="shared" si="34"/>
        <v>0</v>
      </c>
      <c r="BE47" s="78">
        <f t="shared" si="35"/>
        <v>0</v>
      </c>
      <c r="BF47" s="78">
        <f t="shared" si="36"/>
        <v>0</v>
      </c>
      <c r="BG47" s="78">
        <f t="shared" si="37"/>
        <v>0</v>
      </c>
      <c r="BH47" s="78">
        <f t="shared" si="38"/>
        <v>0</v>
      </c>
      <c r="BI47" s="78">
        <f t="shared" si="39"/>
        <v>0</v>
      </c>
      <c r="BJ47" s="78">
        <f t="shared" si="40"/>
        <v>0</v>
      </c>
      <c r="BK47" s="78">
        <f t="shared" si="41"/>
        <v>0</v>
      </c>
      <c r="BL47" s="78">
        <f t="shared" si="42"/>
        <v>0</v>
      </c>
      <c r="BM47" s="78">
        <f t="shared" si="43"/>
        <v>0</v>
      </c>
      <c r="BN47" s="78">
        <f t="shared" si="44"/>
        <v>0</v>
      </c>
      <c r="BO47" s="78">
        <f t="shared" si="45"/>
        <v>28.483536515893814</v>
      </c>
      <c r="BP47" s="78">
        <f t="shared" si="46"/>
        <v>2.3736280429911512</v>
      </c>
      <c r="BR47" s="714"/>
      <c r="BS47" s="714" t="s">
        <v>210</v>
      </c>
      <c r="BT47" s="714" t="s">
        <v>1459</v>
      </c>
      <c r="BU47" s="714" t="s">
        <v>161</v>
      </c>
      <c r="BV47" s="714" t="s">
        <v>177</v>
      </c>
      <c r="BW47" s="714"/>
    </row>
    <row r="48" spans="1:75">
      <c r="A48" s="79" t="s">
        <v>7127</v>
      </c>
      <c r="B48" s="74"/>
      <c r="C48" s="79" t="s">
        <v>11327</v>
      </c>
      <c r="D48" s="75" t="str">
        <f>INDEX('PRICE LIST'!$D:$D,MATCH(IMPROVEMENT!C48,'PRICE LIST'!$E:$E,0))</f>
        <v>GERINDA</v>
      </c>
      <c r="E48" s="776" t="str">
        <f>IFERROR(VLOOKUP(C48,'PRICE LIST'!E:M,2,0),0)</f>
        <v>GERINDA PERATA 4 INCH NIPPON RESIBON</v>
      </c>
      <c r="F48" s="187" t="s">
        <v>12571</v>
      </c>
      <c r="G48" s="79" t="s">
        <v>109</v>
      </c>
      <c r="H48" s="16">
        <f>IFERROR(IF(G48="FOH",VLOOKUP(C48,'PRICE LIST'!E:Z,20,0),IF(G48="OPEX",VLOOKUP(C48,'PRICE LIST'!E:Z,21,0),0)),0)</f>
        <v>0</v>
      </c>
      <c r="I48" s="16">
        <f>IFERROR(IF(G48="FOH",VLOOKUP(H48,'PRICE LIST'!X:Z,3,0),IF(G48="OPEX",VLOOKUP(H48,'PRICE LIST'!Y:Z,2,0),0)),0)</f>
        <v>0</v>
      </c>
      <c r="J48" s="79" t="s">
        <v>40</v>
      </c>
      <c r="K48" s="206" t="s">
        <v>183</v>
      </c>
      <c r="L48" s="75" t="str">
        <f>IFERROR(VLOOKUP(K48,BS:BV,3,0),0)</f>
        <v>ALL</v>
      </c>
      <c r="M48" s="75" t="str">
        <f>IFERROR(VLOOKUP(K48,BS:BV,4,0),0)</f>
        <v>ALL</v>
      </c>
      <c r="N48" s="75" t="str">
        <f>IFERROR(VLOOKUP(C48,'PRICE LIST'!E:M,3,0),0)</f>
        <v>PACK</v>
      </c>
      <c r="O48" s="75" t="str">
        <f>IFERROR(VLOOKUP(C48,'PRICE LIST'!E:M,5,0),0)</f>
        <v>IDR</v>
      </c>
      <c r="P48" s="556">
        <f>IFERROR(VLOOKUP(C48,'PRICE LIST'!E:Z,8,0),0)</f>
        <v>270000</v>
      </c>
      <c r="Q48" s="556">
        <f>IFERROR(VLOOKUP(C48,'PRICE LIST'!E:Z,9,0),0)</f>
        <v>270000</v>
      </c>
      <c r="R48" s="556">
        <f>IFERROR(VLOOKUP(C48,'PRICE LIST'!E:Z,10,0),0)</f>
        <v>270000</v>
      </c>
      <c r="S48" s="556">
        <f>IFERROR(VLOOKUP(C48,'PRICE LIST'!E:Z,11,0),0)</f>
        <v>270000</v>
      </c>
      <c r="T48" s="556">
        <f>IFERROR(VLOOKUP(C48,'PRICE LIST'!E:Z,12,0),0)</f>
        <v>270000</v>
      </c>
      <c r="U48" s="556">
        <f>IFERROR(VLOOKUP(C48,'PRICE LIST'!E:Z,13,0),0)</f>
        <v>270000</v>
      </c>
      <c r="V48" s="556">
        <f>IFERROR(VLOOKUP(C48,'PRICE LIST'!E:Z,14,0),0)</f>
        <v>270000</v>
      </c>
      <c r="W48" s="556">
        <f>IFERROR(VLOOKUP(C48,'PRICE LIST'!E:Z,15,0),0)</f>
        <v>270000</v>
      </c>
      <c r="X48" s="556">
        <f>IFERROR(VLOOKUP(C48,'PRICE LIST'!E:Z,16,0),0)</f>
        <v>270000</v>
      </c>
      <c r="Y48" s="556">
        <f>IFERROR(VLOOKUP(C48,'PRICE LIST'!E:Z,17,0),0)</f>
        <v>270000</v>
      </c>
      <c r="Z48" s="556">
        <f>IFERROR(VLOOKUP(C48,'PRICE LIST'!E:Z,18,0),0)</f>
        <v>270000</v>
      </c>
      <c r="AA48" s="556">
        <f>IFERROR(VLOOKUP(C48,'PRICE LIST'!E:Z,19,0),0)</f>
        <v>270000</v>
      </c>
      <c r="AB48" s="180">
        <f t="shared" si="19"/>
        <v>17.090121909536286</v>
      </c>
      <c r="AC48" s="180">
        <f t="shared" si="20"/>
        <v>17.090121909536286</v>
      </c>
      <c r="AD48" s="180">
        <f t="shared" si="21"/>
        <v>17.090121909536286</v>
      </c>
      <c r="AE48" s="180">
        <f t="shared" si="22"/>
        <v>17.090121909536286</v>
      </c>
      <c r="AF48" s="180">
        <f t="shared" si="23"/>
        <v>17.090121909536286</v>
      </c>
      <c r="AG48" s="180">
        <f t="shared" si="24"/>
        <v>17.090121909536286</v>
      </c>
      <c r="AH48" s="180">
        <f t="shared" si="25"/>
        <v>17.090121909536286</v>
      </c>
      <c r="AI48" s="180">
        <f t="shared" si="26"/>
        <v>17.090121909536286</v>
      </c>
      <c r="AJ48" s="180">
        <f t="shared" si="27"/>
        <v>17.090121909536286</v>
      </c>
      <c r="AK48" s="180">
        <f t="shared" si="28"/>
        <v>17.090121909536286</v>
      </c>
      <c r="AL48" s="180">
        <f t="shared" si="29"/>
        <v>17.090121909536286</v>
      </c>
      <c r="AM48" s="180">
        <f t="shared" si="30"/>
        <v>17.090121909536286</v>
      </c>
      <c r="AN48" s="502">
        <v>1</v>
      </c>
      <c r="AO48" s="203"/>
      <c r="AP48" s="203"/>
      <c r="AQ48" s="203"/>
      <c r="AR48" s="203"/>
      <c r="AS48" s="203"/>
      <c r="AT48" s="203"/>
      <c r="AU48" s="203"/>
      <c r="AV48" s="203"/>
      <c r="AW48" s="203"/>
      <c r="AX48" s="203"/>
      <c r="AY48" s="203"/>
      <c r="AZ48" s="75">
        <f t="shared" si="31"/>
        <v>1</v>
      </c>
      <c r="BA48" s="77">
        <f t="shared" si="32"/>
        <v>8.3333333333333329E-2</v>
      </c>
      <c r="BB48" s="47"/>
      <c r="BC48" s="78">
        <f t="shared" si="33"/>
        <v>17.090121909536286</v>
      </c>
      <c r="BD48" s="78">
        <f t="shared" si="34"/>
        <v>0</v>
      </c>
      <c r="BE48" s="78">
        <f t="shared" si="35"/>
        <v>0</v>
      </c>
      <c r="BF48" s="78">
        <f t="shared" si="36"/>
        <v>0</v>
      </c>
      <c r="BG48" s="78">
        <f t="shared" si="37"/>
        <v>0</v>
      </c>
      <c r="BH48" s="78">
        <f t="shared" si="38"/>
        <v>0</v>
      </c>
      <c r="BI48" s="78">
        <f t="shared" si="39"/>
        <v>0</v>
      </c>
      <c r="BJ48" s="78">
        <f t="shared" si="40"/>
        <v>0</v>
      </c>
      <c r="BK48" s="78">
        <f t="shared" si="41"/>
        <v>0</v>
      </c>
      <c r="BL48" s="78">
        <f t="shared" si="42"/>
        <v>0</v>
      </c>
      <c r="BM48" s="78">
        <f t="shared" si="43"/>
        <v>0</v>
      </c>
      <c r="BN48" s="78">
        <f t="shared" si="44"/>
        <v>0</v>
      </c>
      <c r="BO48" s="78">
        <f t="shared" si="45"/>
        <v>17.090121909536286</v>
      </c>
      <c r="BP48" s="78">
        <f t="shared" si="46"/>
        <v>1.4241768257946905</v>
      </c>
      <c r="BR48" s="714"/>
      <c r="BS48" s="714" t="s">
        <v>187</v>
      </c>
      <c r="BT48" s="714" t="s">
        <v>1433</v>
      </c>
      <c r="BU48" s="714" t="s">
        <v>162</v>
      </c>
      <c r="BV48" s="714" t="s">
        <v>176</v>
      </c>
      <c r="BW48" s="714"/>
    </row>
    <row r="49" spans="1:75">
      <c r="A49" s="79" t="s">
        <v>7127</v>
      </c>
      <c r="B49" s="74"/>
      <c r="C49" s="79" t="s">
        <v>11656</v>
      </c>
      <c r="D49" s="75" t="str">
        <f>INDEX('PRICE LIST'!$D:$D,MATCH(IMPROVEMENT!C49,'PRICE LIST'!$E:$E,0))</f>
        <v>CONTACTOR</v>
      </c>
      <c r="E49" s="16" t="str">
        <f>IFERROR(VLOOKUP(C49,'PRICE LIST'!E:M,2,0),0)</f>
        <v>KONTAKTOR SN-21 (2NO + 2 NC)</v>
      </c>
      <c r="F49" s="187" t="s">
        <v>16794</v>
      </c>
      <c r="G49" s="79" t="s">
        <v>109</v>
      </c>
      <c r="H49" s="16">
        <f>IFERROR(IF(G49="FOH",VLOOKUP(C49,'PRICE LIST'!E:Z,20,0),IF(G49="OPEX",VLOOKUP(C49,'PRICE LIST'!E:Z,21,0),0)),0)</f>
        <v>0</v>
      </c>
      <c r="I49" s="16">
        <f>IFERROR(IF(G49="FOH",VLOOKUP(H49,'PRICE LIST'!X:Z,3,0),IF(G49="OPEX",VLOOKUP(H49,'PRICE LIST'!Y:Z,2,0),0)),0)</f>
        <v>0</v>
      </c>
      <c r="J49" s="79" t="s">
        <v>40</v>
      </c>
      <c r="K49" s="206" t="s">
        <v>183</v>
      </c>
      <c r="L49" s="75" t="str">
        <f>IFERROR(VLOOKUP(K49,BS:BV,3,0),0)</f>
        <v>ALL</v>
      </c>
      <c r="M49" s="75" t="str">
        <f>IFERROR(VLOOKUP(K49,BS:BV,4,0),0)</f>
        <v>ALL</v>
      </c>
      <c r="N49" s="75" t="str">
        <f>IFERROR(VLOOKUP(C49,'PRICE LIST'!E:M,3,0),0)</f>
        <v>PCS</v>
      </c>
      <c r="O49" s="75" t="str">
        <f>IFERROR(VLOOKUP(C49,'PRICE LIST'!E:M,5,0),0)</f>
        <v>IDR</v>
      </c>
      <c r="P49" s="556">
        <f>IFERROR(VLOOKUP(C49,'PRICE LIST'!E:Z,8,0),0)</f>
        <v>564348</v>
      </c>
      <c r="Q49" s="556">
        <f>IFERROR(VLOOKUP(C49,'PRICE LIST'!E:Z,9,0),0)</f>
        <v>564348</v>
      </c>
      <c r="R49" s="556">
        <f>IFERROR(VLOOKUP(C49,'PRICE LIST'!E:Z,10,0),0)</f>
        <v>564348</v>
      </c>
      <c r="S49" s="556">
        <f>IFERROR(VLOOKUP(C49,'PRICE LIST'!E:Z,11,0),0)</f>
        <v>564348</v>
      </c>
      <c r="T49" s="556">
        <f>IFERROR(VLOOKUP(C49,'PRICE LIST'!E:Z,12,0),0)</f>
        <v>564348</v>
      </c>
      <c r="U49" s="556">
        <f>IFERROR(VLOOKUP(C49,'PRICE LIST'!E:Z,13,0),0)</f>
        <v>564348</v>
      </c>
      <c r="V49" s="556">
        <f>IFERROR(VLOOKUP(C49,'PRICE LIST'!E:Z,14,0),0)</f>
        <v>564348</v>
      </c>
      <c r="W49" s="556">
        <f>IFERROR(VLOOKUP(C49,'PRICE LIST'!E:Z,15,0),0)</f>
        <v>564348</v>
      </c>
      <c r="X49" s="556">
        <f>IFERROR(VLOOKUP(C49,'PRICE LIST'!E:Z,16,0),0)</f>
        <v>564348</v>
      </c>
      <c r="Y49" s="556">
        <f>IFERROR(VLOOKUP(C49,'PRICE LIST'!E:Z,17,0),0)</f>
        <v>564348</v>
      </c>
      <c r="Z49" s="556">
        <f>IFERROR(VLOOKUP(C49,'PRICE LIST'!E:Z,18,0),0)</f>
        <v>564348</v>
      </c>
      <c r="AA49" s="556">
        <f>IFERROR(VLOOKUP(C49,'PRICE LIST'!E:Z,19,0),0)</f>
        <v>564348</v>
      </c>
      <c r="AB49" s="180">
        <f t="shared" si="19"/>
        <v>35.721393034825873</v>
      </c>
      <c r="AC49" s="180">
        <f t="shared" si="20"/>
        <v>35.721393034825873</v>
      </c>
      <c r="AD49" s="180">
        <f t="shared" si="21"/>
        <v>35.721393034825873</v>
      </c>
      <c r="AE49" s="180">
        <f t="shared" si="22"/>
        <v>35.721393034825873</v>
      </c>
      <c r="AF49" s="180">
        <f t="shared" si="23"/>
        <v>35.721393034825873</v>
      </c>
      <c r="AG49" s="180">
        <f t="shared" si="24"/>
        <v>35.721393034825873</v>
      </c>
      <c r="AH49" s="180">
        <f t="shared" si="25"/>
        <v>35.721393034825873</v>
      </c>
      <c r="AI49" s="180">
        <f t="shared" si="26"/>
        <v>35.721393034825873</v>
      </c>
      <c r="AJ49" s="180">
        <f t="shared" si="27"/>
        <v>35.721393034825873</v>
      </c>
      <c r="AK49" s="180">
        <f t="shared" si="28"/>
        <v>35.721393034825873</v>
      </c>
      <c r="AL49" s="180">
        <f t="shared" si="29"/>
        <v>35.721393034825873</v>
      </c>
      <c r="AM49" s="180">
        <f t="shared" si="30"/>
        <v>35.721393034825873</v>
      </c>
      <c r="AN49" s="203">
        <v>4</v>
      </c>
      <c r="AO49" s="203"/>
      <c r="AP49" s="203"/>
      <c r="AQ49" s="203"/>
      <c r="AR49" s="203"/>
      <c r="AS49" s="203"/>
      <c r="AT49" s="203"/>
      <c r="AU49" s="203"/>
      <c r="AV49" s="203"/>
      <c r="AW49" s="203"/>
      <c r="AX49" s="203"/>
      <c r="AY49" s="203"/>
      <c r="AZ49" s="75">
        <f t="shared" si="31"/>
        <v>4</v>
      </c>
      <c r="BA49" s="77">
        <f t="shared" si="32"/>
        <v>0.33333333333333331</v>
      </c>
      <c r="BB49" s="47"/>
      <c r="BC49" s="78">
        <f t="shared" si="33"/>
        <v>142.88557213930349</v>
      </c>
      <c r="BD49" s="78">
        <f t="shared" si="34"/>
        <v>0</v>
      </c>
      <c r="BE49" s="78">
        <f t="shared" si="35"/>
        <v>0</v>
      </c>
      <c r="BF49" s="78">
        <f t="shared" si="36"/>
        <v>0</v>
      </c>
      <c r="BG49" s="78">
        <f t="shared" si="37"/>
        <v>0</v>
      </c>
      <c r="BH49" s="78">
        <f t="shared" si="38"/>
        <v>0</v>
      </c>
      <c r="BI49" s="78">
        <f t="shared" si="39"/>
        <v>0</v>
      </c>
      <c r="BJ49" s="78">
        <f t="shared" si="40"/>
        <v>0</v>
      </c>
      <c r="BK49" s="78">
        <f t="shared" si="41"/>
        <v>0</v>
      </c>
      <c r="BL49" s="78">
        <f t="shared" si="42"/>
        <v>0</v>
      </c>
      <c r="BM49" s="78">
        <f t="shared" si="43"/>
        <v>0</v>
      </c>
      <c r="BN49" s="78">
        <f t="shared" si="44"/>
        <v>0</v>
      </c>
      <c r="BO49" s="78">
        <f t="shared" si="45"/>
        <v>142.88557213930349</v>
      </c>
      <c r="BP49" s="78">
        <f t="shared" si="46"/>
        <v>11.907131011608625</v>
      </c>
      <c r="BR49" s="714"/>
      <c r="BS49" s="714" t="s">
        <v>166</v>
      </c>
      <c r="BT49" s="714" t="s">
        <v>166</v>
      </c>
      <c r="BU49" s="714" t="s">
        <v>166</v>
      </c>
      <c r="BV49" s="714" t="s">
        <v>179</v>
      </c>
      <c r="BW49" s="714"/>
    </row>
    <row r="50" spans="1:75">
      <c r="A50" s="79" t="s">
        <v>7127</v>
      </c>
      <c r="B50" s="74"/>
      <c r="C50" s="79" t="s">
        <v>10821</v>
      </c>
      <c r="D50" s="75" t="str">
        <f>INDEX('PRICE LIST'!$D:$D,MATCH(IMPROVEMENT!C50,'PRICE LIST'!$E:$E,0))</f>
        <v>TIMER</v>
      </c>
      <c r="E50" s="16" t="str">
        <f>IFERROR(VLOOKUP(C50,'PRICE LIST'!E:M,2,0),0)</f>
        <v>TIMER H3CR-8A 220VAC OMRON</v>
      </c>
      <c r="F50" s="187" t="s">
        <v>16794</v>
      </c>
      <c r="G50" s="79" t="s">
        <v>109</v>
      </c>
      <c r="H50" s="16">
        <f>IFERROR(IF(G50="FOH",VLOOKUP(C50,'PRICE LIST'!E:Z,20,0),IF(G50="OPEX",VLOOKUP(C50,'PRICE LIST'!E:Z,21,0),0)),0)</f>
        <v>0</v>
      </c>
      <c r="I50" s="16">
        <f>IFERROR(IF(G50="FOH",VLOOKUP(H50,'PRICE LIST'!X:Z,3,0),IF(G50="OPEX",VLOOKUP(H50,'PRICE LIST'!Y:Z,2,0),0)),0)</f>
        <v>0</v>
      </c>
      <c r="J50" s="79" t="s">
        <v>40</v>
      </c>
      <c r="K50" s="206" t="s">
        <v>183</v>
      </c>
      <c r="L50" s="75" t="str">
        <f>IFERROR(VLOOKUP(K50,BS:BV,3,0),0)</f>
        <v>ALL</v>
      </c>
      <c r="M50" s="75" t="str">
        <f>IFERROR(VLOOKUP(K50,BS:BV,4,0),0)</f>
        <v>ALL</v>
      </c>
      <c r="N50" s="75" t="str">
        <f>IFERROR(VLOOKUP(C50,'PRICE LIST'!E:M,3,0),0)</f>
        <v>PCS</v>
      </c>
      <c r="O50" s="75" t="str">
        <f>IFERROR(VLOOKUP(C50,'PRICE LIST'!E:M,5,0),0)</f>
        <v>IDR</v>
      </c>
      <c r="P50" s="556">
        <f>IFERROR(VLOOKUP(C50,'PRICE LIST'!E:Z,8,0),0)</f>
        <v>210000</v>
      </c>
      <c r="Q50" s="556">
        <f>IFERROR(VLOOKUP(C50,'PRICE LIST'!E:Z,9,0),0)</f>
        <v>210000</v>
      </c>
      <c r="R50" s="556">
        <f>IFERROR(VLOOKUP(C50,'PRICE LIST'!E:Z,10,0),0)</f>
        <v>210000</v>
      </c>
      <c r="S50" s="556">
        <f>IFERROR(VLOOKUP(C50,'PRICE LIST'!E:Z,11,0),0)</f>
        <v>210000</v>
      </c>
      <c r="T50" s="556">
        <f>IFERROR(VLOOKUP(C50,'PRICE LIST'!E:Z,12,0),0)</f>
        <v>210000</v>
      </c>
      <c r="U50" s="556">
        <f>IFERROR(VLOOKUP(C50,'PRICE LIST'!E:Z,13,0),0)</f>
        <v>210000</v>
      </c>
      <c r="V50" s="556">
        <f>IFERROR(VLOOKUP(C50,'PRICE LIST'!E:Z,14,0),0)</f>
        <v>210000</v>
      </c>
      <c r="W50" s="556">
        <f>IFERROR(VLOOKUP(C50,'PRICE LIST'!E:Z,15,0),0)</f>
        <v>210000</v>
      </c>
      <c r="X50" s="556">
        <f>IFERROR(VLOOKUP(C50,'PRICE LIST'!E:Z,16,0),0)</f>
        <v>210000</v>
      </c>
      <c r="Y50" s="556">
        <f>IFERROR(VLOOKUP(C50,'PRICE LIST'!E:Z,17,0),0)</f>
        <v>210000</v>
      </c>
      <c r="Z50" s="556">
        <f>IFERROR(VLOOKUP(C50,'PRICE LIST'!E:Z,18,0),0)</f>
        <v>210000</v>
      </c>
      <c r="AA50" s="556">
        <f>IFERROR(VLOOKUP(C50,'PRICE LIST'!E:Z,19,0),0)</f>
        <v>210000</v>
      </c>
      <c r="AB50" s="180">
        <f t="shared" si="19"/>
        <v>13.292317040750445</v>
      </c>
      <c r="AC50" s="180">
        <f t="shared" si="20"/>
        <v>13.292317040750445</v>
      </c>
      <c r="AD50" s="180">
        <f t="shared" si="21"/>
        <v>13.292317040750445</v>
      </c>
      <c r="AE50" s="180">
        <f t="shared" si="22"/>
        <v>13.292317040750445</v>
      </c>
      <c r="AF50" s="180">
        <f t="shared" si="23"/>
        <v>13.292317040750445</v>
      </c>
      <c r="AG50" s="180">
        <f t="shared" si="24"/>
        <v>13.292317040750445</v>
      </c>
      <c r="AH50" s="180">
        <f t="shared" si="25"/>
        <v>13.292317040750445</v>
      </c>
      <c r="AI50" s="180">
        <f t="shared" si="26"/>
        <v>13.292317040750445</v>
      </c>
      <c r="AJ50" s="180">
        <f t="shared" si="27"/>
        <v>13.292317040750445</v>
      </c>
      <c r="AK50" s="180">
        <f t="shared" si="28"/>
        <v>13.292317040750445</v>
      </c>
      <c r="AL50" s="180">
        <f t="shared" si="29"/>
        <v>13.292317040750445</v>
      </c>
      <c r="AM50" s="180">
        <f t="shared" si="30"/>
        <v>13.292317040750445</v>
      </c>
      <c r="AN50" s="203">
        <v>4</v>
      </c>
      <c r="AO50" s="203"/>
      <c r="AP50" s="203"/>
      <c r="AQ50" s="203"/>
      <c r="AR50" s="203"/>
      <c r="AS50" s="203"/>
      <c r="AT50" s="203"/>
      <c r="AU50" s="203"/>
      <c r="AV50" s="203"/>
      <c r="AW50" s="203"/>
      <c r="AX50" s="203"/>
      <c r="AY50" s="203"/>
      <c r="AZ50" s="75">
        <f t="shared" si="31"/>
        <v>4</v>
      </c>
      <c r="BA50" s="77">
        <f t="shared" si="32"/>
        <v>0.33333333333333331</v>
      </c>
      <c r="BB50" s="47"/>
      <c r="BC50" s="78">
        <f t="shared" si="33"/>
        <v>53.169268163001782</v>
      </c>
      <c r="BD50" s="78">
        <f t="shared" si="34"/>
        <v>0</v>
      </c>
      <c r="BE50" s="78">
        <f t="shared" si="35"/>
        <v>0</v>
      </c>
      <c r="BF50" s="78">
        <f t="shared" si="36"/>
        <v>0</v>
      </c>
      <c r="BG50" s="78">
        <f t="shared" si="37"/>
        <v>0</v>
      </c>
      <c r="BH50" s="78">
        <f t="shared" si="38"/>
        <v>0</v>
      </c>
      <c r="BI50" s="78">
        <f t="shared" si="39"/>
        <v>0</v>
      </c>
      <c r="BJ50" s="78">
        <f t="shared" si="40"/>
        <v>0</v>
      </c>
      <c r="BK50" s="78">
        <f t="shared" si="41"/>
        <v>0</v>
      </c>
      <c r="BL50" s="78">
        <f t="shared" si="42"/>
        <v>0</v>
      </c>
      <c r="BM50" s="78">
        <f t="shared" si="43"/>
        <v>0</v>
      </c>
      <c r="BN50" s="78">
        <f t="shared" si="44"/>
        <v>0</v>
      </c>
      <c r="BO50" s="78">
        <f t="shared" si="45"/>
        <v>53.169268163001782</v>
      </c>
      <c r="BP50" s="78">
        <f t="shared" si="46"/>
        <v>4.4307723469168154</v>
      </c>
      <c r="BR50" s="714"/>
      <c r="BS50" s="714" t="s">
        <v>1429</v>
      </c>
      <c r="BT50" s="714" t="s">
        <v>1429</v>
      </c>
      <c r="BU50" s="714" t="s">
        <v>1429</v>
      </c>
      <c r="BV50" s="714" t="s">
        <v>179</v>
      </c>
      <c r="BW50" s="714"/>
    </row>
    <row r="51" spans="1:75">
      <c r="A51" s="79" t="s">
        <v>7127</v>
      </c>
      <c r="B51" s="74"/>
      <c r="C51" s="79" t="s">
        <v>11469</v>
      </c>
      <c r="D51" s="75" t="str">
        <f>INDEX('PRICE LIST'!$D:$D,MATCH(IMPROVEMENT!C51,'PRICE LIST'!$E:$E,0))</f>
        <v>SOCKET</v>
      </c>
      <c r="E51" s="16" t="str">
        <f>IFERROR(VLOOKUP(C51,'PRICE LIST'!E:M,2,0),0)</f>
        <v>SOCKET TIMER H3CR-8A 220VAC OMRON</v>
      </c>
      <c r="F51" s="187" t="s">
        <v>16794</v>
      </c>
      <c r="G51" s="79" t="s">
        <v>109</v>
      </c>
      <c r="H51" s="16">
        <f>IFERROR(IF(G51="FOH",VLOOKUP(C51,'PRICE LIST'!E:Z,20,0),IF(G51="OPEX",VLOOKUP(C51,'PRICE LIST'!E:Z,21,0),0)),0)</f>
        <v>0</v>
      </c>
      <c r="I51" s="16">
        <f>IFERROR(IF(G51="FOH",VLOOKUP(H51,'PRICE LIST'!X:Z,3,0),IF(G51="OPEX",VLOOKUP(H51,'PRICE LIST'!Y:Z,2,0),0)),0)</f>
        <v>0</v>
      </c>
      <c r="J51" s="79" t="s">
        <v>40</v>
      </c>
      <c r="K51" s="206" t="s">
        <v>183</v>
      </c>
      <c r="L51" s="75" t="str">
        <f>IFERROR(VLOOKUP(K51,BS:BV,3,0),0)</f>
        <v>ALL</v>
      </c>
      <c r="M51" s="75" t="str">
        <f>IFERROR(VLOOKUP(K51,BS:BV,4,0),0)</f>
        <v>ALL</v>
      </c>
      <c r="N51" s="75" t="str">
        <f>IFERROR(VLOOKUP(C51,'PRICE LIST'!E:M,3,0),0)</f>
        <v>PCS</v>
      </c>
      <c r="O51" s="75" t="str">
        <f>IFERROR(VLOOKUP(C51,'PRICE LIST'!E:M,5,0),0)</f>
        <v>IDR</v>
      </c>
      <c r="P51" s="552">
        <f>IFERROR(VLOOKUP(C51,'PRICE LIST'!E:Z,8,0),0)</f>
        <v>27000</v>
      </c>
      <c r="Q51" s="552">
        <f>IFERROR(VLOOKUP(C51,'PRICE LIST'!E:Z,9,0),0)</f>
        <v>27000</v>
      </c>
      <c r="R51" s="552">
        <f>IFERROR(VLOOKUP(C51,'PRICE LIST'!E:Z,10,0),0)</f>
        <v>27000</v>
      </c>
      <c r="S51" s="552">
        <f>IFERROR(VLOOKUP(C51,'PRICE LIST'!E:Z,11,0),0)</f>
        <v>27000</v>
      </c>
      <c r="T51" s="552">
        <f>IFERROR(VLOOKUP(C51,'PRICE LIST'!E:Z,12,0),0)</f>
        <v>27000</v>
      </c>
      <c r="U51" s="552">
        <f>IFERROR(VLOOKUP(C51,'PRICE LIST'!E:Z,13,0),0)</f>
        <v>27000</v>
      </c>
      <c r="V51" s="552">
        <f>IFERROR(VLOOKUP(C51,'PRICE LIST'!E:Z,14,0),0)</f>
        <v>27000</v>
      </c>
      <c r="W51" s="552">
        <f>IFERROR(VLOOKUP(C51,'PRICE LIST'!E:Z,15,0),0)</f>
        <v>27000</v>
      </c>
      <c r="X51" s="552">
        <f>IFERROR(VLOOKUP(C51,'PRICE LIST'!E:Z,16,0),0)</f>
        <v>27000</v>
      </c>
      <c r="Y51" s="552">
        <f>IFERROR(VLOOKUP(C51,'PRICE LIST'!E:Z,17,0),0)</f>
        <v>27000</v>
      </c>
      <c r="Z51" s="552">
        <f>IFERROR(VLOOKUP(C51,'PRICE LIST'!E:Z,18,0),0)</f>
        <v>27000</v>
      </c>
      <c r="AA51" s="552">
        <f>IFERROR(VLOOKUP(C51,'PRICE LIST'!E:Z,19,0),0)</f>
        <v>27000</v>
      </c>
      <c r="AB51" s="180">
        <f t="shared" si="19"/>
        <v>1.7090121909536287</v>
      </c>
      <c r="AC51" s="180">
        <f t="shared" si="20"/>
        <v>1.7090121909536287</v>
      </c>
      <c r="AD51" s="180">
        <f t="shared" si="21"/>
        <v>1.7090121909536287</v>
      </c>
      <c r="AE51" s="180">
        <f t="shared" si="22"/>
        <v>1.7090121909536287</v>
      </c>
      <c r="AF51" s="180">
        <f t="shared" si="23"/>
        <v>1.7090121909536287</v>
      </c>
      <c r="AG51" s="180">
        <f t="shared" si="24"/>
        <v>1.7090121909536287</v>
      </c>
      <c r="AH51" s="180">
        <f t="shared" si="25"/>
        <v>1.7090121909536287</v>
      </c>
      <c r="AI51" s="180">
        <f t="shared" si="26"/>
        <v>1.7090121909536287</v>
      </c>
      <c r="AJ51" s="180">
        <f t="shared" si="27"/>
        <v>1.7090121909536287</v>
      </c>
      <c r="AK51" s="180">
        <f t="shared" si="28"/>
        <v>1.7090121909536287</v>
      </c>
      <c r="AL51" s="180">
        <f t="shared" si="29"/>
        <v>1.7090121909536287</v>
      </c>
      <c r="AM51" s="180">
        <f t="shared" si="30"/>
        <v>1.7090121909536287</v>
      </c>
      <c r="AN51" s="203">
        <v>4</v>
      </c>
      <c r="AO51" s="203"/>
      <c r="AP51" s="203"/>
      <c r="AQ51" s="203"/>
      <c r="AR51" s="203"/>
      <c r="AS51" s="203"/>
      <c r="AT51" s="203"/>
      <c r="AU51" s="203"/>
      <c r="AV51" s="203"/>
      <c r="AW51" s="203"/>
      <c r="AX51" s="203"/>
      <c r="AY51" s="203"/>
      <c r="AZ51" s="75">
        <f t="shared" si="31"/>
        <v>4</v>
      </c>
      <c r="BA51" s="77">
        <f t="shared" si="32"/>
        <v>0.33333333333333331</v>
      </c>
      <c r="BB51" s="47"/>
      <c r="BC51" s="78">
        <f t="shared" si="33"/>
        <v>6.8360487638145147</v>
      </c>
      <c r="BD51" s="78">
        <f t="shared" si="34"/>
        <v>0</v>
      </c>
      <c r="BE51" s="78">
        <f t="shared" si="35"/>
        <v>0</v>
      </c>
      <c r="BF51" s="78">
        <f t="shared" si="36"/>
        <v>0</v>
      </c>
      <c r="BG51" s="78">
        <f t="shared" si="37"/>
        <v>0</v>
      </c>
      <c r="BH51" s="78">
        <f t="shared" si="38"/>
        <v>0</v>
      </c>
      <c r="BI51" s="78">
        <f t="shared" si="39"/>
        <v>0</v>
      </c>
      <c r="BJ51" s="78">
        <f t="shared" si="40"/>
        <v>0</v>
      </c>
      <c r="BK51" s="78">
        <f t="shared" si="41"/>
        <v>0</v>
      </c>
      <c r="BL51" s="78">
        <f t="shared" si="42"/>
        <v>0</v>
      </c>
      <c r="BM51" s="78">
        <f t="shared" si="43"/>
        <v>0</v>
      </c>
      <c r="BN51" s="78">
        <f t="shared" si="44"/>
        <v>0</v>
      </c>
      <c r="BO51" s="78">
        <f t="shared" si="45"/>
        <v>6.8360487638145147</v>
      </c>
      <c r="BP51" s="78">
        <f t="shared" si="46"/>
        <v>0.56967073031787618</v>
      </c>
      <c r="BR51" s="714"/>
      <c r="BS51" s="714" t="s">
        <v>1428</v>
      </c>
      <c r="BT51" s="714" t="s">
        <v>1428</v>
      </c>
      <c r="BU51" s="714" t="s">
        <v>1428</v>
      </c>
      <c r="BV51" s="714" t="s">
        <v>179</v>
      </c>
      <c r="BW51" s="714"/>
    </row>
    <row r="52" spans="1:75">
      <c r="A52" s="79" t="s">
        <v>7127</v>
      </c>
      <c r="B52" s="74"/>
      <c r="C52" s="79" t="s">
        <v>12337</v>
      </c>
      <c r="D52" s="75" t="str">
        <f>INDEX('PRICE LIST'!$D:$D,MATCH(IMPROVEMENT!C52,'PRICE LIST'!$E:$E,0))</f>
        <v>STOP KONTAK</v>
      </c>
      <c r="E52" s="16" t="str">
        <f>IFERROR(VLOOKUP(C52,'PRICE LIST'!E:M,2,0),0)</f>
        <v>STOP KONTAK ISI 3</v>
      </c>
      <c r="F52" s="187" t="s">
        <v>16794</v>
      </c>
      <c r="G52" s="79" t="s">
        <v>109</v>
      </c>
      <c r="H52" s="16">
        <f>IFERROR(IF(G52="FOH",VLOOKUP(C52,'PRICE LIST'!E:Z,20,0),IF(G52="OPEX",VLOOKUP(C52,'PRICE LIST'!E:Z,21,0),0)),0)</f>
        <v>0</v>
      </c>
      <c r="I52" s="16">
        <f>IFERROR(IF(G52="FOH",VLOOKUP(H52,'PRICE LIST'!X:Z,3,0),IF(G52="OPEX",VLOOKUP(H52,'PRICE LIST'!Y:Z,2,0),0)),0)</f>
        <v>0</v>
      </c>
      <c r="J52" s="79" t="s">
        <v>40</v>
      </c>
      <c r="K52" s="206" t="s">
        <v>183</v>
      </c>
      <c r="L52" s="75" t="str">
        <f>IFERROR(VLOOKUP(K52,BS:BV,3,0),0)</f>
        <v>ALL</v>
      </c>
      <c r="M52" s="75" t="str">
        <f>IFERROR(VLOOKUP(K52,BS:BV,4,0),0)</f>
        <v>ALL</v>
      </c>
      <c r="N52" s="75" t="str">
        <f>IFERROR(VLOOKUP(C52,'PRICE LIST'!E:M,3,0),0)</f>
        <v>PCS</v>
      </c>
      <c r="O52" s="75" t="str">
        <f>IFERROR(VLOOKUP(C52,'PRICE LIST'!E:M,5,0),0)</f>
        <v>IDR</v>
      </c>
      <c r="P52" s="552">
        <f>IFERROR(VLOOKUP(C52,'PRICE LIST'!E:Z,8,0),0)</f>
        <v>51250</v>
      </c>
      <c r="Q52" s="552">
        <f>IFERROR(VLOOKUP(C52,'PRICE LIST'!E:Z,9,0),0)</f>
        <v>51250</v>
      </c>
      <c r="R52" s="552">
        <f>IFERROR(VLOOKUP(C52,'PRICE LIST'!E:Z,10,0),0)</f>
        <v>51250</v>
      </c>
      <c r="S52" s="552">
        <f>IFERROR(VLOOKUP(C52,'PRICE LIST'!E:Z,11,0),0)</f>
        <v>51250</v>
      </c>
      <c r="T52" s="552">
        <f>IFERROR(VLOOKUP(C52,'PRICE LIST'!E:Z,12,0),0)</f>
        <v>51250</v>
      </c>
      <c r="U52" s="552">
        <f>IFERROR(VLOOKUP(C52,'PRICE LIST'!E:Z,13,0),0)</f>
        <v>51250</v>
      </c>
      <c r="V52" s="552">
        <f>IFERROR(VLOOKUP(C52,'PRICE LIST'!E:Z,14,0),0)</f>
        <v>51750</v>
      </c>
      <c r="W52" s="552">
        <f>IFERROR(VLOOKUP(C52,'PRICE LIST'!E:Z,15,0),0)</f>
        <v>51750</v>
      </c>
      <c r="X52" s="552">
        <f>IFERROR(VLOOKUP(C52,'PRICE LIST'!E:Z,16,0),0)</f>
        <v>51750</v>
      </c>
      <c r="Y52" s="552">
        <f>IFERROR(VLOOKUP(C52,'PRICE LIST'!E:Z,17,0),0)</f>
        <v>51750</v>
      </c>
      <c r="Z52" s="552">
        <f>IFERROR(VLOOKUP(C52,'PRICE LIST'!E:Z,18,0),0)</f>
        <v>51750</v>
      </c>
      <c r="AA52" s="552">
        <f>IFERROR(VLOOKUP(C52,'PRICE LIST'!E:Z,19,0),0)</f>
        <v>51750</v>
      </c>
      <c r="AB52" s="180">
        <f t="shared" si="19"/>
        <v>3.2439583254212399</v>
      </c>
      <c r="AC52" s="180">
        <f t="shared" si="20"/>
        <v>3.2439583254212399</v>
      </c>
      <c r="AD52" s="180">
        <f t="shared" si="21"/>
        <v>3.2439583254212399</v>
      </c>
      <c r="AE52" s="180">
        <f t="shared" si="22"/>
        <v>3.2439583254212399</v>
      </c>
      <c r="AF52" s="180">
        <f t="shared" si="23"/>
        <v>3.2439583254212399</v>
      </c>
      <c r="AG52" s="180">
        <f t="shared" si="24"/>
        <v>3.2439583254212399</v>
      </c>
      <c r="AH52" s="180">
        <f t="shared" si="25"/>
        <v>3.2756066993277884</v>
      </c>
      <c r="AI52" s="180">
        <f t="shared" si="26"/>
        <v>3.2756066993277884</v>
      </c>
      <c r="AJ52" s="180">
        <f t="shared" si="27"/>
        <v>3.2756066993277884</v>
      </c>
      <c r="AK52" s="180">
        <f t="shared" si="28"/>
        <v>3.2756066993277884</v>
      </c>
      <c r="AL52" s="180">
        <f t="shared" si="29"/>
        <v>3.2756066993277884</v>
      </c>
      <c r="AM52" s="180">
        <f t="shared" si="30"/>
        <v>3.2756066993277884</v>
      </c>
      <c r="AN52" s="203">
        <v>4</v>
      </c>
      <c r="AO52" s="203"/>
      <c r="AP52" s="203"/>
      <c r="AQ52" s="203"/>
      <c r="AR52" s="203"/>
      <c r="AS52" s="203"/>
      <c r="AT52" s="203"/>
      <c r="AU52" s="203"/>
      <c r="AV52" s="203"/>
      <c r="AW52" s="203"/>
      <c r="AX52" s="203"/>
      <c r="AY52" s="203"/>
      <c r="AZ52" s="75">
        <f t="shared" si="31"/>
        <v>4</v>
      </c>
      <c r="BA52" s="77">
        <f t="shared" si="32"/>
        <v>0.33333333333333331</v>
      </c>
      <c r="BB52" s="47"/>
      <c r="BC52" s="78">
        <f t="shared" si="33"/>
        <v>12.975833301684959</v>
      </c>
      <c r="BD52" s="78">
        <f t="shared" si="34"/>
        <v>0</v>
      </c>
      <c r="BE52" s="78">
        <f t="shared" si="35"/>
        <v>0</v>
      </c>
      <c r="BF52" s="78">
        <f t="shared" si="36"/>
        <v>0</v>
      </c>
      <c r="BG52" s="78">
        <f t="shared" si="37"/>
        <v>0</v>
      </c>
      <c r="BH52" s="78">
        <f t="shared" si="38"/>
        <v>0</v>
      </c>
      <c r="BI52" s="78">
        <f t="shared" si="39"/>
        <v>0</v>
      </c>
      <c r="BJ52" s="78">
        <f t="shared" si="40"/>
        <v>0</v>
      </c>
      <c r="BK52" s="78">
        <f t="shared" si="41"/>
        <v>0</v>
      </c>
      <c r="BL52" s="78">
        <f t="shared" si="42"/>
        <v>0</v>
      </c>
      <c r="BM52" s="78">
        <f t="shared" si="43"/>
        <v>0</v>
      </c>
      <c r="BN52" s="78">
        <f t="shared" si="44"/>
        <v>0</v>
      </c>
      <c r="BO52" s="78">
        <f t="shared" si="45"/>
        <v>12.975833301684959</v>
      </c>
      <c r="BP52" s="78">
        <f t="shared" si="46"/>
        <v>1.08131944180708</v>
      </c>
      <c r="BR52" s="714"/>
      <c r="BS52" s="714" t="s">
        <v>195</v>
      </c>
      <c r="BT52" s="714" t="s">
        <v>1444</v>
      </c>
      <c r="BU52" s="714" t="s">
        <v>1476</v>
      </c>
      <c r="BV52" s="714" t="s">
        <v>179</v>
      </c>
      <c r="BW52" s="714"/>
    </row>
    <row r="53" spans="1:75">
      <c r="A53" s="79" t="s">
        <v>7127</v>
      </c>
      <c r="B53" s="74"/>
      <c r="C53" s="79" t="s">
        <v>11255</v>
      </c>
      <c r="D53" s="75" t="str">
        <f>INDEX('PRICE LIST'!$D:$D,MATCH(IMPROVEMENT!C53,'PRICE LIST'!$E:$E,0))</f>
        <v>STECKER</v>
      </c>
      <c r="E53" s="16" t="str">
        <f>IFERROR(VLOOKUP(C53,'PRICE LIST'!E:M,2,0),0)</f>
        <v>STECKER BROCO</v>
      </c>
      <c r="F53" s="187" t="s">
        <v>16794</v>
      </c>
      <c r="G53" s="79" t="s">
        <v>109</v>
      </c>
      <c r="H53" s="16">
        <f>IFERROR(IF(G53="FOH",VLOOKUP(C53,'PRICE LIST'!E:Z,20,0),IF(G53="OPEX",VLOOKUP(C53,'PRICE LIST'!E:Z,21,0),0)),0)</f>
        <v>0</v>
      </c>
      <c r="I53" s="16">
        <f>IFERROR(IF(G53="FOH",VLOOKUP(H53,'PRICE LIST'!X:Z,3,0),IF(G53="OPEX",VLOOKUP(H53,'PRICE LIST'!Y:Z,2,0),0)),0)</f>
        <v>0</v>
      </c>
      <c r="J53" s="79" t="s">
        <v>40</v>
      </c>
      <c r="K53" s="206" t="s">
        <v>183</v>
      </c>
      <c r="L53" s="75" t="str">
        <f>IFERROR(VLOOKUP(K53,BS:BV,3,0),0)</f>
        <v>ALL</v>
      </c>
      <c r="M53" s="75" t="str">
        <f>IFERROR(VLOOKUP(K53,BS:BV,4,0),0)</f>
        <v>ALL</v>
      </c>
      <c r="N53" s="75" t="str">
        <f>IFERROR(VLOOKUP(C53,'PRICE LIST'!E:M,3,0),0)</f>
        <v>PCS</v>
      </c>
      <c r="O53" s="75" t="str">
        <f>IFERROR(VLOOKUP(C53,'PRICE LIST'!E:M,5,0),0)</f>
        <v>IDR</v>
      </c>
      <c r="P53" s="552">
        <f>IFERROR(VLOOKUP(C53,'PRICE LIST'!E:Z,8,0),0)</f>
        <v>12500</v>
      </c>
      <c r="Q53" s="552">
        <f>IFERROR(VLOOKUP(C53,'PRICE LIST'!E:Z,9,0),0)</f>
        <v>12500</v>
      </c>
      <c r="R53" s="552">
        <f>IFERROR(VLOOKUP(C53,'PRICE LIST'!E:Z,10,0),0)</f>
        <v>12500</v>
      </c>
      <c r="S53" s="552">
        <f>IFERROR(VLOOKUP(C53,'PRICE LIST'!E:Z,11,0),0)</f>
        <v>12500</v>
      </c>
      <c r="T53" s="552">
        <f>IFERROR(VLOOKUP(C53,'PRICE LIST'!E:Z,12,0),0)</f>
        <v>12500</v>
      </c>
      <c r="U53" s="552">
        <f>IFERROR(VLOOKUP(C53,'PRICE LIST'!E:Z,13,0),0)</f>
        <v>12500</v>
      </c>
      <c r="V53" s="552">
        <f>IFERROR(VLOOKUP(C53,'PRICE LIST'!E:Z,14,0),0)</f>
        <v>12500</v>
      </c>
      <c r="W53" s="552">
        <f>IFERROR(VLOOKUP(C53,'PRICE LIST'!E:Z,15,0),0)</f>
        <v>12500</v>
      </c>
      <c r="X53" s="552">
        <f>IFERROR(VLOOKUP(C53,'PRICE LIST'!E:Z,16,0),0)</f>
        <v>12500</v>
      </c>
      <c r="Y53" s="552">
        <f>IFERROR(VLOOKUP(C53,'PRICE LIST'!E:Z,17,0),0)</f>
        <v>12500</v>
      </c>
      <c r="Z53" s="552">
        <f>IFERROR(VLOOKUP(C53,'PRICE LIST'!E:Z,18,0),0)</f>
        <v>12500</v>
      </c>
      <c r="AA53" s="552">
        <f>IFERROR(VLOOKUP(C53,'PRICE LIST'!E:Z,19,0),0)</f>
        <v>12500</v>
      </c>
      <c r="AB53" s="180">
        <f t="shared" si="19"/>
        <v>0.79120934766371698</v>
      </c>
      <c r="AC53" s="180">
        <f t="shared" si="20"/>
        <v>0.79120934766371698</v>
      </c>
      <c r="AD53" s="180">
        <f t="shared" si="21"/>
        <v>0.79120934766371698</v>
      </c>
      <c r="AE53" s="180">
        <f t="shared" si="22"/>
        <v>0.79120934766371698</v>
      </c>
      <c r="AF53" s="180">
        <f t="shared" si="23"/>
        <v>0.79120934766371698</v>
      </c>
      <c r="AG53" s="180">
        <f t="shared" si="24"/>
        <v>0.79120934766371698</v>
      </c>
      <c r="AH53" s="180">
        <f t="shared" si="25"/>
        <v>0.79120934766371698</v>
      </c>
      <c r="AI53" s="180">
        <f t="shared" si="26"/>
        <v>0.79120934766371698</v>
      </c>
      <c r="AJ53" s="180">
        <f t="shared" si="27"/>
        <v>0.79120934766371698</v>
      </c>
      <c r="AK53" s="180">
        <f t="shared" si="28"/>
        <v>0.79120934766371698</v>
      </c>
      <c r="AL53" s="180">
        <f t="shared" si="29"/>
        <v>0.79120934766371698</v>
      </c>
      <c r="AM53" s="180">
        <f t="shared" si="30"/>
        <v>0.79120934766371698</v>
      </c>
      <c r="AN53" s="203">
        <v>8</v>
      </c>
      <c r="AO53" s="203"/>
      <c r="AP53" s="203"/>
      <c r="AQ53" s="203"/>
      <c r="AR53" s="203"/>
      <c r="AS53" s="203"/>
      <c r="AT53" s="203"/>
      <c r="AU53" s="203"/>
      <c r="AV53" s="203"/>
      <c r="AW53" s="203"/>
      <c r="AX53" s="203"/>
      <c r="AY53" s="203"/>
      <c r="AZ53" s="75">
        <f t="shared" si="31"/>
        <v>8</v>
      </c>
      <c r="BA53" s="77">
        <f t="shared" si="32"/>
        <v>0.66666666666666663</v>
      </c>
      <c r="BB53" s="47"/>
      <c r="BC53" s="78">
        <f t="shared" si="33"/>
        <v>6.3296747813097358</v>
      </c>
      <c r="BD53" s="78">
        <f t="shared" si="34"/>
        <v>0</v>
      </c>
      <c r="BE53" s="78">
        <f t="shared" si="35"/>
        <v>0</v>
      </c>
      <c r="BF53" s="78">
        <f t="shared" si="36"/>
        <v>0</v>
      </c>
      <c r="BG53" s="78">
        <f t="shared" si="37"/>
        <v>0</v>
      </c>
      <c r="BH53" s="78">
        <f t="shared" si="38"/>
        <v>0</v>
      </c>
      <c r="BI53" s="78">
        <f t="shared" si="39"/>
        <v>0</v>
      </c>
      <c r="BJ53" s="78">
        <f t="shared" si="40"/>
        <v>0</v>
      </c>
      <c r="BK53" s="78">
        <f t="shared" si="41"/>
        <v>0</v>
      </c>
      <c r="BL53" s="78">
        <f t="shared" si="42"/>
        <v>0</v>
      </c>
      <c r="BM53" s="78">
        <f t="shared" si="43"/>
        <v>0</v>
      </c>
      <c r="BN53" s="78">
        <f t="shared" si="44"/>
        <v>0</v>
      </c>
      <c r="BO53" s="78">
        <f t="shared" si="45"/>
        <v>6.3296747813097358</v>
      </c>
      <c r="BP53" s="78">
        <f t="shared" si="46"/>
        <v>0.52747289844247802</v>
      </c>
      <c r="BR53" s="714"/>
      <c r="BS53" s="714" t="s">
        <v>1468</v>
      </c>
      <c r="BT53" s="714" t="s">
        <v>1473</v>
      </c>
      <c r="BU53" s="714" t="s">
        <v>1476</v>
      </c>
      <c r="BV53" s="714" t="s">
        <v>179</v>
      </c>
      <c r="BW53" s="714"/>
    </row>
    <row r="54" spans="1:75">
      <c r="A54" s="79" t="s">
        <v>7127</v>
      </c>
      <c r="B54" s="74"/>
      <c r="C54" s="79" t="s">
        <v>12072</v>
      </c>
      <c r="D54" s="75" t="str">
        <f>INDEX('PRICE LIST'!$D:$D,MATCH(IMPROVEMENT!C54,'PRICE LIST'!$E:$E,0))</f>
        <v>MCB</v>
      </c>
      <c r="E54" s="16" t="str">
        <f>IFERROR(VLOOKUP(C54,'PRICE LIST'!E:M,2,0),0)</f>
        <v>MCB SCHNEIDER DOMAE 1P 10 A</v>
      </c>
      <c r="F54" s="187" t="s">
        <v>16794</v>
      </c>
      <c r="G54" s="79" t="s">
        <v>109</v>
      </c>
      <c r="H54" s="16">
        <f>IFERROR(IF(G54="FOH",VLOOKUP(C54,'PRICE LIST'!E:Z,20,0),IF(G54="OPEX",VLOOKUP(C54,'PRICE LIST'!E:Z,21,0),0)),0)</f>
        <v>0</v>
      </c>
      <c r="I54" s="16">
        <f>IFERROR(IF(G54="FOH",VLOOKUP(H54,'PRICE LIST'!X:Z,3,0),IF(G54="OPEX",VLOOKUP(H54,'PRICE LIST'!Y:Z,2,0),0)),0)</f>
        <v>0</v>
      </c>
      <c r="J54" s="79" t="s">
        <v>40</v>
      </c>
      <c r="K54" s="206" t="s">
        <v>183</v>
      </c>
      <c r="L54" s="75" t="str">
        <f>IFERROR(VLOOKUP(K54,BS:BV,3,0),0)</f>
        <v>ALL</v>
      </c>
      <c r="M54" s="75" t="str">
        <f>IFERROR(VLOOKUP(K54,BS:BV,4,0),0)</f>
        <v>ALL</v>
      </c>
      <c r="N54" s="75" t="str">
        <f>IFERROR(VLOOKUP(C54,'PRICE LIST'!E:M,3,0),0)</f>
        <v>PCS</v>
      </c>
      <c r="O54" s="75" t="str">
        <f>IFERROR(VLOOKUP(C54,'PRICE LIST'!E:M,5,0),0)</f>
        <v>IDR</v>
      </c>
      <c r="P54" s="552">
        <f>IFERROR(VLOOKUP(C54,'PRICE LIST'!E:Z,8,0),0)</f>
        <v>87125</v>
      </c>
      <c r="Q54" s="552">
        <f>IFERROR(VLOOKUP(C54,'PRICE LIST'!E:Z,9,0),0)</f>
        <v>87125</v>
      </c>
      <c r="R54" s="552">
        <f>IFERROR(VLOOKUP(C54,'PRICE LIST'!E:Z,10,0),0)</f>
        <v>87125</v>
      </c>
      <c r="S54" s="552">
        <f>IFERROR(VLOOKUP(C54,'PRICE LIST'!E:Z,11,0),0)</f>
        <v>87125</v>
      </c>
      <c r="T54" s="552">
        <f>IFERROR(VLOOKUP(C54,'PRICE LIST'!E:Z,12,0),0)</f>
        <v>87125</v>
      </c>
      <c r="U54" s="552">
        <f>IFERROR(VLOOKUP(C54,'PRICE LIST'!E:Z,13,0),0)</f>
        <v>87125</v>
      </c>
      <c r="V54" s="552">
        <f>IFERROR(VLOOKUP(C54,'PRICE LIST'!E:Z,14,0),0)</f>
        <v>87975</v>
      </c>
      <c r="W54" s="552">
        <f>IFERROR(VLOOKUP(C54,'PRICE LIST'!E:Z,15,0),0)</f>
        <v>87975</v>
      </c>
      <c r="X54" s="552">
        <f>IFERROR(VLOOKUP(C54,'PRICE LIST'!E:Z,16,0),0)</f>
        <v>87975</v>
      </c>
      <c r="Y54" s="552">
        <f>IFERROR(VLOOKUP(C54,'PRICE LIST'!E:Z,17,0),0)</f>
        <v>87975</v>
      </c>
      <c r="Z54" s="552">
        <f>IFERROR(VLOOKUP(C54,'PRICE LIST'!E:Z,18,0),0)</f>
        <v>87975</v>
      </c>
      <c r="AA54" s="552">
        <f>IFERROR(VLOOKUP(C54,'PRICE LIST'!E:Z,19,0),0)</f>
        <v>87975</v>
      </c>
      <c r="AB54" s="180">
        <f t="shared" si="19"/>
        <v>5.5147291532161073</v>
      </c>
      <c r="AC54" s="180">
        <f t="shared" si="20"/>
        <v>5.5147291532161073</v>
      </c>
      <c r="AD54" s="180">
        <f t="shared" si="21"/>
        <v>5.5147291532161073</v>
      </c>
      <c r="AE54" s="180">
        <f t="shared" si="22"/>
        <v>5.5147291532161073</v>
      </c>
      <c r="AF54" s="180">
        <f t="shared" si="23"/>
        <v>5.5147291532161073</v>
      </c>
      <c r="AG54" s="180">
        <f t="shared" si="24"/>
        <v>5.5147291532161073</v>
      </c>
      <c r="AH54" s="180">
        <f t="shared" si="25"/>
        <v>5.5685313888572407</v>
      </c>
      <c r="AI54" s="180">
        <f t="shared" si="26"/>
        <v>5.5685313888572407</v>
      </c>
      <c r="AJ54" s="180">
        <f t="shared" si="27"/>
        <v>5.5685313888572407</v>
      </c>
      <c r="AK54" s="180">
        <f t="shared" si="28"/>
        <v>5.5685313888572407</v>
      </c>
      <c r="AL54" s="180">
        <f t="shared" si="29"/>
        <v>5.5685313888572407</v>
      </c>
      <c r="AM54" s="180">
        <f t="shared" si="30"/>
        <v>5.5685313888572407</v>
      </c>
      <c r="AN54" s="203">
        <v>1</v>
      </c>
      <c r="AO54" s="203"/>
      <c r="AP54" s="203"/>
      <c r="AQ54" s="203"/>
      <c r="AR54" s="203"/>
      <c r="AS54" s="203"/>
      <c r="AT54" s="203"/>
      <c r="AU54" s="203"/>
      <c r="AV54" s="203"/>
      <c r="AW54" s="203"/>
      <c r="AX54" s="203"/>
      <c r="AY54" s="203"/>
      <c r="AZ54" s="75">
        <f t="shared" si="31"/>
        <v>1</v>
      </c>
      <c r="BA54" s="77">
        <f t="shared" si="32"/>
        <v>8.3333333333333329E-2</v>
      </c>
      <c r="BB54" s="47"/>
      <c r="BC54" s="78">
        <f t="shared" si="33"/>
        <v>5.5147291532161073</v>
      </c>
      <c r="BD54" s="78">
        <f t="shared" si="34"/>
        <v>0</v>
      </c>
      <c r="BE54" s="78">
        <f t="shared" si="35"/>
        <v>0</v>
      </c>
      <c r="BF54" s="78">
        <f t="shared" si="36"/>
        <v>0</v>
      </c>
      <c r="BG54" s="78">
        <f t="shared" si="37"/>
        <v>0</v>
      </c>
      <c r="BH54" s="78">
        <f t="shared" si="38"/>
        <v>0</v>
      </c>
      <c r="BI54" s="78">
        <f t="shared" si="39"/>
        <v>0</v>
      </c>
      <c r="BJ54" s="78">
        <f t="shared" si="40"/>
        <v>0</v>
      </c>
      <c r="BK54" s="78">
        <f t="shared" si="41"/>
        <v>0</v>
      </c>
      <c r="BL54" s="78">
        <f t="shared" si="42"/>
        <v>0</v>
      </c>
      <c r="BM54" s="78">
        <f t="shared" si="43"/>
        <v>0</v>
      </c>
      <c r="BN54" s="78">
        <f t="shared" si="44"/>
        <v>0</v>
      </c>
      <c r="BO54" s="78">
        <f t="shared" si="45"/>
        <v>5.5147291532161073</v>
      </c>
      <c r="BP54" s="78">
        <f t="shared" si="46"/>
        <v>0.45956076276800895</v>
      </c>
      <c r="BR54" s="714"/>
      <c r="BS54" s="714" t="s">
        <v>196</v>
      </c>
      <c r="BT54" s="714" t="s">
        <v>1445</v>
      </c>
      <c r="BU54" s="714" t="s">
        <v>1476</v>
      </c>
      <c r="BV54" s="714" t="s">
        <v>179</v>
      </c>
      <c r="BW54" s="714"/>
    </row>
    <row r="55" spans="1:75">
      <c r="A55" s="79" t="s">
        <v>7127</v>
      </c>
      <c r="B55" s="74"/>
      <c r="C55" s="79" t="s">
        <v>11155</v>
      </c>
      <c r="D55" s="75" t="str">
        <f>INDEX('PRICE LIST'!$D:$D,MATCH(IMPROVEMENT!C55,'PRICE LIST'!$E:$E,0))</f>
        <v>CABLE</v>
      </c>
      <c r="E55" s="16" t="str">
        <f>IFERROR(VLOOKUP(C55,'PRICE LIST'!E:M,2,0),0)</f>
        <v>KABEL NYAF 1X1.5MM JEMBO BIRU</v>
      </c>
      <c r="F55" s="187" t="s">
        <v>16794</v>
      </c>
      <c r="G55" s="79" t="s">
        <v>109</v>
      </c>
      <c r="H55" s="16">
        <f>IFERROR(IF(G55="FOH",VLOOKUP(C55,'PRICE LIST'!E:Z,20,0),IF(G55="OPEX",VLOOKUP(C55,'PRICE LIST'!E:Z,21,0),0)),0)</f>
        <v>0</v>
      </c>
      <c r="I55" s="16">
        <f>IFERROR(IF(G55="FOH",VLOOKUP(H55,'PRICE LIST'!X:Z,3,0),IF(G55="OPEX",VLOOKUP(H55,'PRICE LIST'!Y:Z,2,0),0)),0)</f>
        <v>0</v>
      </c>
      <c r="J55" s="79" t="s">
        <v>40</v>
      </c>
      <c r="K55" s="206" t="s">
        <v>183</v>
      </c>
      <c r="L55" s="75" t="str">
        <f>IFERROR(VLOOKUP(K55,BS:BV,3,0),0)</f>
        <v>ALL</v>
      </c>
      <c r="M55" s="75" t="str">
        <f>IFERROR(VLOOKUP(K55,BS:BV,4,0),0)</f>
        <v>ALL</v>
      </c>
      <c r="N55" s="75" t="str">
        <f>IFERROR(VLOOKUP(C55,'PRICE LIST'!E:M,3,0),0)</f>
        <v>ROLL</v>
      </c>
      <c r="O55" s="75" t="str">
        <f>IFERROR(VLOOKUP(C55,'PRICE LIST'!E:M,5,0),0)</f>
        <v>IDR</v>
      </c>
      <c r="P55" s="552">
        <f>IFERROR(VLOOKUP(C55,'PRICE LIST'!E:Z,8,0),0)</f>
        <v>399750</v>
      </c>
      <c r="Q55" s="552">
        <f>IFERROR(VLOOKUP(C55,'PRICE LIST'!E:Z,9,0),0)</f>
        <v>399750</v>
      </c>
      <c r="R55" s="552">
        <f>IFERROR(VLOOKUP(C55,'PRICE LIST'!E:Z,10,0),0)</f>
        <v>399750</v>
      </c>
      <c r="S55" s="552">
        <f>IFERROR(VLOOKUP(C55,'PRICE LIST'!E:Z,11,0),0)</f>
        <v>399750</v>
      </c>
      <c r="T55" s="552">
        <f>IFERROR(VLOOKUP(C55,'PRICE LIST'!E:Z,12,0),0)</f>
        <v>399750</v>
      </c>
      <c r="U55" s="552">
        <f>IFERROR(VLOOKUP(C55,'PRICE LIST'!E:Z,13,0),0)</f>
        <v>399750</v>
      </c>
      <c r="V55" s="552">
        <f>IFERROR(VLOOKUP(C55,'PRICE LIST'!E:Z,14,0),0)</f>
        <v>403650</v>
      </c>
      <c r="W55" s="552">
        <f>IFERROR(VLOOKUP(C55,'PRICE LIST'!E:Z,15,0),0)</f>
        <v>403650</v>
      </c>
      <c r="X55" s="552">
        <f>IFERROR(VLOOKUP(C55,'PRICE LIST'!E:Z,16,0),0)</f>
        <v>403650</v>
      </c>
      <c r="Y55" s="552">
        <f>IFERROR(VLOOKUP(C55,'PRICE LIST'!E:Z,17,0),0)</f>
        <v>403650</v>
      </c>
      <c r="Z55" s="552">
        <f>IFERROR(VLOOKUP(C55,'PRICE LIST'!E:Z,18,0),0)</f>
        <v>403650</v>
      </c>
      <c r="AA55" s="552">
        <f>IFERROR(VLOOKUP(C55,'PRICE LIST'!E:Z,19,0),0)</f>
        <v>403650</v>
      </c>
      <c r="AB55" s="180">
        <f t="shared" si="19"/>
        <v>25.302874938285669</v>
      </c>
      <c r="AC55" s="180">
        <f t="shared" si="20"/>
        <v>25.302874938285669</v>
      </c>
      <c r="AD55" s="180">
        <f t="shared" si="21"/>
        <v>25.302874938285669</v>
      </c>
      <c r="AE55" s="180">
        <f t="shared" si="22"/>
        <v>25.302874938285669</v>
      </c>
      <c r="AF55" s="180">
        <f t="shared" si="23"/>
        <v>25.302874938285669</v>
      </c>
      <c r="AG55" s="180">
        <f t="shared" si="24"/>
        <v>25.302874938285669</v>
      </c>
      <c r="AH55" s="180">
        <f t="shared" si="25"/>
        <v>25.549732254756751</v>
      </c>
      <c r="AI55" s="180">
        <f t="shared" si="26"/>
        <v>25.549732254756751</v>
      </c>
      <c r="AJ55" s="180">
        <f t="shared" si="27"/>
        <v>25.549732254756751</v>
      </c>
      <c r="AK55" s="180">
        <f t="shared" si="28"/>
        <v>25.549732254756751</v>
      </c>
      <c r="AL55" s="180">
        <f t="shared" si="29"/>
        <v>25.549732254756751</v>
      </c>
      <c r="AM55" s="180">
        <f t="shared" si="30"/>
        <v>25.549732254756751</v>
      </c>
      <c r="AN55" s="203">
        <v>1</v>
      </c>
      <c r="AO55" s="203"/>
      <c r="AP55" s="203"/>
      <c r="AQ55" s="203"/>
      <c r="AR55" s="203"/>
      <c r="AS55" s="203"/>
      <c r="AT55" s="203"/>
      <c r="AU55" s="203"/>
      <c r="AV55" s="203"/>
      <c r="AW55" s="203"/>
      <c r="AX55" s="203"/>
      <c r="AY55" s="203"/>
      <c r="AZ55" s="75">
        <f t="shared" si="31"/>
        <v>1</v>
      </c>
      <c r="BA55" s="77">
        <f t="shared" si="32"/>
        <v>8.3333333333333329E-2</v>
      </c>
      <c r="BB55" s="47"/>
      <c r="BC55" s="78">
        <f t="shared" si="33"/>
        <v>25.302874938285669</v>
      </c>
      <c r="BD55" s="78">
        <f t="shared" si="34"/>
        <v>0</v>
      </c>
      <c r="BE55" s="78">
        <f t="shared" si="35"/>
        <v>0</v>
      </c>
      <c r="BF55" s="78">
        <f t="shared" si="36"/>
        <v>0</v>
      </c>
      <c r="BG55" s="78">
        <f t="shared" si="37"/>
        <v>0</v>
      </c>
      <c r="BH55" s="78">
        <f t="shared" si="38"/>
        <v>0</v>
      </c>
      <c r="BI55" s="78">
        <f t="shared" si="39"/>
        <v>0</v>
      </c>
      <c r="BJ55" s="78">
        <f t="shared" si="40"/>
        <v>0</v>
      </c>
      <c r="BK55" s="78">
        <f t="shared" si="41"/>
        <v>0</v>
      </c>
      <c r="BL55" s="78">
        <f t="shared" si="42"/>
        <v>0</v>
      </c>
      <c r="BM55" s="78">
        <f t="shared" si="43"/>
        <v>0</v>
      </c>
      <c r="BN55" s="78">
        <f t="shared" si="44"/>
        <v>0</v>
      </c>
      <c r="BO55" s="78">
        <f t="shared" si="45"/>
        <v>25.302874938285669</v>
      </c>
      <c r="BP55" s="78">
        <f t="shared" si="46"/>
        <v>2.1085729115238059</v>
      </c>
      <c r="BR55" s="714"/>
      <c r="BS55" s="714" t="s">
        <v>197</v>
      </c>
      <c r="BT55" s="714" t="s">
        <v>1446</v>
      </c>
      <c r="BU55" s="714" t="s">
        <v>1476</v>
      </c>
      <c r="BV55" s="714" t="s">
        <v>179</v>
      </c>
      <c r="BW55" s="714"/>
    </row>
    <row r="56" spans="1:75">
      <c r="A56" s="79" t="s">
        <v>7127</v>
      </c>
      <c r="B56" s="74"/>
      <c r="C56" s="79" t="s">
        <v>12074</v>
      </c>
      <c r="D56" s="75" t="str">
        <f>INDEX('PRICE LIST'!$D:$D,MATCH(IMPROVEMENT!C56,'PRICE LIST'!$E:$E,0))</f>
        <v>CABLE</v>
      </c>
      <c r="E56" s="16" t="str">
        <f>IFERROR(VLOOKUP(C56,'PRICE LIST'!E:M,2,0),0)</f>
        <v>KABEL NYAF 1X1.5MM JEMBO MERAH</v>
      </c>
      <c r="F56" s="187" t="s">
        <v>16794</v>
      </c>
      <c r="G56" s="79" t="s">
        <v>109</v>
      </c>
      <c r="H56" s="16">
        <f>IFERROR(IF(G56="FOH",VLOOKUP(C56,'PRICE LIST'!E:Z,20,0),IF(G56="OPEX",VLOOKUP(C56,'PRICE LIST'!E:Z,21,0),0)),0)</f>
        <v>0</v>
      </c>
      <c r="I56" s="16">
        <f>IFERROR(IF(G56="FOH",VLOOKUP(H56,'PRICE LIST'!X:Z,3,0),IF(G56="OPEX",VLOOKUP(H56,'PRICE LIST'!Y:Z,2,0),0)),0)</f>
        <v>0</v>
      </c>
      <c r="J56" s="79" t="s">
        <v>40</v>
      </c>
      <c r="K56" s="206" t="s">
        <v>183</v>
      </c>
      <c r="L56" s="75" t="str">
        <f>IFERROR(VLOOKUP(K56,BS:BV,3,0),0)</f>
        <v>ALL</v>
      </c>
      <c r="M56" s="75" t="str">
        <f>IFERROR(VLOOKUP(K56,BS:BV,4,0),0)</f>
        <v>ALL</v>
      </c>
      <c r="N56" s="75" t="str">
        <f>IFERROR(VLOOKUP(C56,'PRICE LIST'!E:M,3,0),0)</f>
        <v>MTR</v>
      </c>
      <c r="O56" s="75" t="str">
        <f>IFERROR(VLOOKUP(C56,'PRICE LIST'!E:M,5,0),0)</f>
        <v>IDR</v>
      </c>
      <c r="P56" s="552">
        <f>IFERROR(VLOOKUP(C56,'PRICE LIST'!E:Z,8,0),0)</f>
        <v>3998</v>
      </c>
      <c r="Q56" s="552">
        <f>IFERROR(VLOOKUP(C56,'PRICE LIST'!E:Z,9,0),0)</f>
        <v>3998</v>
      </c>
      <c r="R56" s="552">
        <f>IFERROR(VLOOKUP(C56,'PRICE LIST'!E:Z,10,0),0)</f>
        <v>3998</v>
      </c>
      <c r="S56" s="552">
        <f>IFERROR(VLOOKUP(C56,'PRICE LIST'!E:Z,11,0),0)</f>
        <v>3998</v>
      </c>
      <c r="T56" s="552">
        <f>IFERROR(VLOOKUP(C56,'PRICE LIST'!E:Z,12,0),0)</f>
        <v>3998</v>
      </c>
      <c r="U56" s="552">
        <f>IFERROR(VLOOKUP(C56,'PRICE LIST'!E:Z,13,0),0)</f>
        <v>3998</v>
      </c>
      <c r="V56" s="552">
        <f>IFERROR(VLOOKUP(C56,'PRICE LIST'!E:Z,14,0),0)</f>
        <v>4037</v>
      </c>
      <c r="W56" s="552">
        <f>IFERROR(VLOOKUP(C56,'PRICE LIST'!E:Z,15,0),0)</f>
        <v>4037</v>
      </c>
      <c r="X56" s="552">
        <f>IFERROR(VLOOKUP(C56,'PRICE LIST'!E:Z,16,0),0)</f>
        <v>4037</v>
      </c>
      <c r="Y56" s="552">
        <f>IFERROR(VLOOKUP(C56,'PRICE LIST'!E:Z,17,0),0)</f>
        <v>4037</v>
      </c>
      <c r="Z56" s="552">
        <f>IFERROR(VLOOKUP(C56,'PRICE LIST'!E:Z,18,0),0)</f>
        <v>4037</v>
      </c>
      <c r="AA56" s="552">
        <f>IFERROR(VLOOKUP(C56,'PRICE LIST'!E:Z,19,0),0)</f>
        <v>4037</v>
      </c>
      <c r="AB56" s="180">
        <f t="shared" si="19"/>
        <v>0.25306039775676326</v>
      </c>
      <c r="AC56" s="180">
        <f t="shared" si="20"/>
        <v>0.25306039775676326</v>
      </c>
      <c r="AD56" s="180">
        <f t="shared" si="21"/>
        <v>0.25306039775676326</v>
      </c>
      <c r="AE56" s="180">
        <f t="shared" si="22"/>
        <v>0.25306039775676326</v>
      </c>
      <c r="AF56" s="180">
        <f t="shared" si="23"/>
        <v>0.25306039775676326</v>
      </c>
      <c r="AG56" s="180">
        <f t="shared" si="24"/>
        <v>0.25306039775676326</v>
      </c>
      <c r="AH56" s="180">
        <f t="shared" si="25"/>
        <v>0.25552897092147403</v>
      </c>
      <c r="AI56" s="180">
        <f t="shared" si="26"/>
        <v>0.25552897092147403</v>
      </c>
      <c r="AJ56" s="180">
        <f t="shared" si="27"/>
        <v>0.25552897092147403</v>
      </c>
      <c r="AK56" s="180">
        <f t="shared" si="28"/>
        <v>0.25552897092147403</v>
      </c>
      <c r="AL56" s="180">
        <f t="shared" si="29"/>
        <v>0.25552897092147403</v>
      </c>
      <c r="AM56" s="180">
        <f t="shared" si="30"/>
        <v>0.25552897092147403</v>
      </c>
      <c r="AN56" s="203">
        <v>1</v>
      </c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75">
        <f t="shared" si="31"/>
        <v>1</v>
      </c>
      <c r="BA56" s="77">
        <f t="shared" si="32"/>
        <v>8.3333333333333329E-2</v>
      </c>
      <c r="BB56" s="47"/>
      <c r="BC56" s="78">
        <f t="shared" si="33"/>
        <v>0.25306039775676326</v>
      </c>
      <c r="BD56" s="78">
        <f t="shared" si="34"/>
        <v>0</v>
      </c>
      <c r="BE56" s="78">
        <f t="shared" si="35"/>
        <v>0</v>
      </c>
      <c r="BF56" s="78">
        <f t="shared" si="36"/>
        <v>0</v>
      </c>
      <c r="BG56" s="78">
        <f t="shared" si="37"/>
        <v>0</v>
      </c>
      <c r="BH56" s="78">
        <f t="shared" si="38"/>
        <v>0</v>
      </c>
      <c r="BI56" s="78">
        <f t="shared" si="39"/>
        <v>0</v>
      </c>
      <c r="BJ56" s="78">
        <f t="shared" si="40"/>
        <v>0</v>
      </c>
      <c r="BK56" s="78">
        <f t="shared" si="41"/>
        <v>0</v>
      </c>
      <c r="BL56" s="78">
        <f t="shared" si="42"/>
        <v>0</v>
      </c>
      <c r="BM56" s="78">
        <f t="shared" si="43"/>
        <v>0</v>
      </c>
      <c r="BN56" s="78">
        <f t="shared" si="44"/>
        <v>0</v>
      </c>
      <c r="BO56" s="78">
        <f t="shared" si="45"/>
        <v>0.25306039775676326</v>
      </c>
      <c r="BP56" s="78">
        <f t="shared" si="46"/>
        <v>2.108836647973027E-2</v>
      </c>
      <c r="BR56" s="714"/>
      <c r="BS56" s="714" t="s">
        <v>198</v>
      </c>
      <c r="BT56" s="714" t="s">
        <v>1447</v>
      </c>
      <c r="BU56" s="714" t="s">
        <v>1476</v>
      </c>
      <c r="BV56" s="714" t="s">
        <v>179</v>
      </c>
      <c r="BW56" s="714"/>
    </row>
    <row r="57" spans="1:75">
      <c r="A57" s="79" t="s">
        <v>7127</v>
      </c>
      <c r="B57" s="74"/>
      <c r="C57" s="79" t="s">
        <v>11072</v>
      </c>
      <c r="D57" s="75" t="str">
        <f>INDEX('PRICE LIST'!$D:$D,MATCH(IMPROVEMENT!C57,'PRICE LIST'!$E:$E,0))</f>
        <v>SKUN</v>
      </c>
      <c r="E57" s="16" t="str">
        <f>IFERROR(VLOOKUP(C57,'PRICE LIST'!E:M,2,0),0)</f>
        <v>SKUN ( U )</v>
      </c>
      <c r="F57" s="187" t="s">
        <v>16794</v>
      </c>
      <c r="G57" s="79" t="s">
        <v>109</v>
      </c>
      <c r="H57" s="16">
        <f>IFERROR(IF(G57="FOH",VLOOKUP(C57,'PRICE LIST'!E:Z,20,0),IF(G57="OPEX",VLOOKUP(C57,'PRICE LIST'!E:Z,21,0),0)),0)</f>
        <v>0</v>
      </c>
      <c r="I57" s="16">
        <f>IFERROR(IF(G57="FOH",VLOOKUP(H57,'PRICE LIST'!X:Z,3,0),IF(G57="OPEX",VLOOKUP(H57,'PRICE LIST'!Y:Z,2,0),0)),0)</f>
        <v>0</v>
      </c>
      <c r="J57" s="79" t="s">
        <v>40</v>
      </c>
      <c r="K57" s="206" t="s">
        <v>183</v>
      </c>
      <c r="L57" s="75" t="str">
        <f>IFERROR(VLOOKUP(K57,BS:BV,3,0),0)</f>
        <v>ALL</v>
      </c>
      <c r="M57" s="75" t="str">
        <f>IFERROR(VLOOKUP(K57,BS:BV,4,0),0)</f>
        <v>ALL</v>
      </c>
      <c r="N57" s="75" t="str">
        <f>IFERROR(VLOOKUP(C57,'PRICE LIST'!E:M,3,0),0)</f>
        <v>PACK</v>
      </c>
      <c r="O57" s="75" t="str">
        <f>IFERROR(VLOOKUP(C57,'PRICE LIST'!E:M,5,0),0)</f>
        <v>IDR</v>
      </c>
      <c r="P57" s="552">
        <f>IFERROR(VLOOKUP(C57,'PRICE LIST'!E:Z,8,0),0)</f>
        <v>35750</v>
      </c>
      <c r="Q57" s="552">
        <f>IFERROR(VLOOKUP(C57,'PRICE LIST'!E:Z,9,0),0)</f>
        <v>35750</v>
      </c>
      <c r="R57" s="552">
        <f>IFERROR(VLOOKUP(C57,'PRICE LIST'!E:Z,10,0),0)</f>
        <v>35750</v>
      </c>
      <c r="S57" s="552">
        <f>IFERROR(VLOOKUP(C57,'PRICE LIST'!E:Z,11,0),0)</f>
        <v>35750</v>
      </c>
      <c r="T57" s="552">
        <f>IFERROR(VLOOKUP(C57,'PRICE LIST'!E:Z,12,0),0)</f>
        <v>35750</v>
      </c>
      <c r="U57" s="552">
        <f>IFERROR(VLOOKUP(C57,'PRICE LIST'!E:Z,13,0),0)</f>
        <v>35750</v>
      </c>
      <c r="V57" s="552">
        <f>IFERROR(VLOOKUP(C57,'PRICE LIST'!E:Z,14,0),0)</f>
        <v>36500</v>
      </c>
      <c r="W57" s="552">
        <f>IFERROR(VLOOKUP(C57,'PRICE LIST'!E:Z,15,0),0)</f>
        <v>36500</v>
      </c>
      <c r="X57" s="552">
        <f>IFERROR(VLOOKUP(C57,'PRICE LIST'!E:Z,16,0),0)</f>
        <v>36500</v>
      </c>
      <c r="Y57" s="552">
        <f>IFERROR(VLOOKUP(C57,'PRICE LIST'!E:Z,17,0),0)</f>
        <v>36500</v>
      </c>
      <c r="Z57" s="552">
        <f>IFERROR(VLOOKUP(C57,'PRICE LIST'!E:Z,18,0),0)</f>
        <v>36500</v>
      </c>
      <c r="AA57" s="552">
        <f>IFERROR(VLOOKUP(C57,'PRICE LIST'!E:Z,19,0),0)</f>
        <v>36500</v>
      </c>
      <c r="AB57" s="180">
        <f t="shared" si="19"/>
        <v>2.2628587343182307</v>
      </c>
      <c r="AC57" s="180">
        <f t="shared" si="20"/>
        <v>2.2628587343182307</v>
      </c>
      <c r="AD57" s="180">
        <f t="shared" si="21"/>
        <v>2.2628587343182307</v>
      </c>
      <c r="AE57" s="180">
        <f t="shared" si="22"/>
        <v>2.2628587343182307</v>
      </c>
      <c r="AF57" s="180">
        <f t="shared" si="23"/>
        <v>2.2628587343182307</v>
      </c>
      <c r="AG57" s="180">
        <f t="shared" si="24"/>
        <v>2.2628587343182307</v>
      </c>
      <c r="AH57" s="180">
        <f t="shared" si="25"/>
        <v>2.3103312951780537</v>
      </c>
      <c r="AI57" s="180">
        <f t="shared" si="26"/>
        <v>2.3103312951780537</v>
      </c>
      <c r="AJ57" s="180">
        <f t="shared" si="27"/>
        <v>2.3103312951780537</v>
      </c>
      <c r="AK57" s="180">
        <f t="shared" si="28"/>
        <v>2.3103312951780537</v>
      </c>
      <c r="AL57" s="180">
        <f t="shared" si="29"/>
        <v>2.3103312951780537</v>
      </c>
      <c r="AM57" s="180">
        <f t="shared" si="30"/>
        <v>2.3103312951780537</v>
      </c>
      <c r="AN57" s="203">
        <v>1</v>
      </c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75">
        <f t="shared" si="31"/>
        <v>1</v>
      </c>
      <c r="BA57" s="77">
        <f t="shared" si="32"/>
        <v>8.3333333333333329E-2</v>
      </c>
      <c r="BB57" s="47"/>
      <c r="BC57" s="78">
        <f t="shared" si="33"/>
        <v>2.2628587343182307</v>
      </c>
      <c r="BD57" s="78">
        <f t="shared" si="34"/>
        <v>0</v>
      </c>
      <c r="BE57" s="78">
        <f t="shared" si="35"/>
        <v>0</v>
      </c>
      <c r="BF57" s="78">
        <f t="shared" si="36"/>
        <v>0</v>
      </c>
      <c r="BG57" s="78">
        <f t="shared" si="37"/>
        <v>0</v>
      </c>
      <c r="BH57" s="78">
        <f t="shared" si="38"/>
        <v>0</v>
      </c>
      <c r="BI57" s="78">
        <f t="shared" si="39"/>
        <v>0</v>
      </c>
      <c r="BJ57" s="78">
        <f t="shared" si="40"/>
        <v>0</v>
      </c>
      <c r="BK57" s="78">
        <f t="shared" si="41"/>
        <v>0</v>
      </c>
      <c r="BL57" s="78">
        <f t="shared" si="42"/>
        <v>0</v>
      </c>
      <c r="BM57" s="78">
        <f t="shared" si="43"/>
        <v>0</v>
      </c>
      <c r="BN57" s="78">
        <f t="shared" si="44"/>
        <v>0</v>
      </c>
      <c r="BO57" s="78">
        <f t="shared" si="45"/>
        <v>2.2628587343182307</v>
      </c>
      <c r="BP57" s="78">
        <f t="shared" si="46"/>
        <v>0.18857156119318588</v>
      </c>
      <c r="BR57" s="714"/>
      <c r="BS57" s="714" t="s">
        <v>199</v>
      </c>
      <c r="BT57" s="714" t="s">
        <v>1448</v>
      </c>
      <c r="BU57" s="714" t="s">
        <v>1476</v>
      </c>
      <c r="BV57" s="714" t="s">
        <v>179</v>
      </c>
      <c r="BW57" s="714"/>
    </row>
    <row r="58" spans="1:75">
      <c r="A58" s="79" t="s">
        <v>7127</v>
      </c>
      <c r="B58" s="74"/>
      <c r="C58" s="79" t="s">
        <v>10963</v>
      </c>
      <c r="D58" s="75" t="str">
        <f>INDEX('PRICE LIST'!$D:$D,MATCH(IMPROVEMENT!C58,'PRICE LIST'!$E:$E,0))</f>
        <v>ACRYLIC</v>
      </c>
      <c r="E58" s="16" t="str">
        <f>IFERROR(VLOOKUP(C58,'PRICE LIST'!E:M,2,0),0)</f>
        <v>ACRYLIC CLEAR 3 MM X 122 X 244 CM</v>
      </c>
      <c r="F58" s="187" t="s">
        <v>16794</v>
      </c>
      <c r="G58" s="79" t="s">
        <v>109</v>
      </c>
      <c r="H58" s="16">
        <f>IFERROR(IF(G58="FOH",VLOOKUP(C58,'PRICE LIST'!E:Z,20,0),IF(G58="OPEX",VLOOKUP(C58,'PRICE LIST'!E:Z,21,0),0)),0)</f>
        <v>0</v>
      </c>
      <c r="I58" s="16">
        <f>IFERROR(IF(G58="FOH",VLOOKUP(H58,'PRICE LIST'!X:Z,3,0),IF(G58="OPEX",VLOOKUP(H58,'PRICE LIST'!Y:Z,2,0),0)),0)</f>
        <v>0</v>
      </c>
      <c r="J58" s="79" t="s">
        <v>40</v>
      </c>
      <c r="K58" s="206" t="s">
        <v>183</v>
      </c>
      <c r="L58" s="75" t="str">
        <f>IFERROR(VLOOKUP(K58,BS:BV,3,0),0)</f>
        <v>ALL</v>
      </c>
      <c r="M58" s="75" t="str">
        <f>IFERROR(VLOOKUP(K58,BS:BV,4,0),0)</f>
        <v>ALL</v>
      </c>
      <c r="N58" s="75" t="str">
        <f>IFERROR(VLOOKUP(C58,'PRICE LIST'!E:M,3,0),0)</f>
        <v>ST</v>
      </c>
      <c r="O58" s="75" t="str">
        <f>IFERROR(VLOOKUP(C58,'PRICE LIST'!E:M,5,0),0)</f>
        <v>IDR</v>
      </c>
      <c r="P58" s="552">
        <f>IFERROR(VLOOKUP(C58,'PRICE LIST'!E:Z,8,0),0)</f>
        <v>700000</v>
      </c>
      <c r="Q58" s="552">
        <f>IFERROR(VLOOKUP(C58,'PRICE LIST'!E:Z,9,0),0)</f>
        <v>700000</v>
      </c>
      <c r="R58" s="552">
        <f>IFERROR(VLOOKUP(C58,'PRICE LIST'!E:Z,10,0),0)</f>
        <v>700000</v>
      </c>
      <c r="S58" s="552">
        <f>IFERROR(VLOOKUP(C58,'PRICE LIST'!E:Z,11,0),0)</f>
        <v>700000</v>
      </c>
      <c r="T58" s="552">
        <f>IFERROR(VLOOKUP(C58,'PRICE LIST'!E:Z,12,0),0)</f>
        <v>700000</v>
      </c>
      <c r="U58" s="552">
        <f>IFERROR(VLOOKUP(C58,'PRICE LIST'!E:Z,13,0),0)</f>
        <v>700000</v>
      </c>
      <c r="V58" s="552">
        <f>IFERROR(VLOOKUP(C58,'PRICE LIST'!E:Z,14,0),0)</f>
        <v>700000</v>
      </c>
      <c r="W58" s="552">
        <f>IFERROR(VLOOKUP(C58,'PRICE LIST'!E:Z,15,0),0)</f>
        <v>700000</v>
      </c>
      <c r="X58" s="552">
        <f>IFERROR(VLOOKUP(C58,'PRICE LIST'!E:Z,16,0),0)</f>
        <v>700000</v>
      </c>
      <c r="Y58" s="552">
        <f>IFERROR(VLOOKUP(C58,'PRICE LIST'!E:Z,17,0),0)</f>
        <v>700000</v>
      </c>
      <c r="Z58" s="552">
        <f>IFERROR(VLOOKUP(C58,'PRICE LIST'!E:Z,18,0),0)</f>
        <v>700000</v>
      </c>
      <c r="AA58" s="552">
        <f>IFERROR(VLOOKUP(C58,'PRICE LIST'!E:Z,19,0),0)</f>
        <v>700000</v>
      </c>
      <c r="AB58" s="180">
        <f t="shared" si="19"/>
        <v>44.307723469168153</v>
      </c>
      <c r="AC58" s="180">
        <f t="shared" si="20"/>
        <v>44.307723469168153</v>
      </c>
      <c r="AD58" s="180">
        <f t="shared" si="21"/>
        <v>44.307723469168153</v>
      </c>
      <c r="AE58" s="180">
        <f t="shared" si="22"/>
        <v>44.307723469168153</v>
      </c>
      <c r="AF58" s="180">
        <f t="shared" si="23"/>
        <v>44.307723469168153</v>
      </c>
      <c r="AG58" s="180">
        <f t="shared" si="24"/>
        <v>44.307723469168153</v>
      </c>
      <c r="AH58" s="180">
        <f t="shared" si="25"/>
        <v>44.307723469168153</v>
      </c>
      <c r="AI58" s="180">
        <f t="shared" si="26"/>
        <v>44.307723469168153</v>
      </c>
      <c r="AJ58" s="180">
        <f t="shared" si="27"/>
        <v>44.307723469168153</v>
      </c>
      <c r="AK58" s="180">
        <f t="shared" si="28"/>
        <v>44.307723469168153</v>
      </c>
      <c r="AL58" s="180">
        <f t="shared" si="29"/>
        <v>44.307723469168153</v>
      </c>
      <c r="AM58" s="180">
        <f t="shared" si="30"/>
        <v>44.307723469168153</v>
      </c>
      <c r="AN58" s="203">
        <v>1</v>
      </c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75">
        <f t="shared" si="31"/>
        <v>1</v>
      </c>
      <c r="BA58" s="77">
        <f t="shared" si="32"/>
        <v>8.3333333333333329E-2</v>
      </c>
      <c r="BB58" s="47"/>
      <c r="BC58" s="78">
        <f t="shared" si="33"/>
        <v>44.307723469168153</v>
      </c>
      <c r="BD58" s="78">
        <f t="shared" si="34"/>
        <v>0</v>
      </c>
      <c r="BE58" s="78">
        <f t="shared" si="35"/>
        <v>0</v>
      </c>
      <c r="BF58" s="78">
        <f t="shared" si="36"/>
        <v>0</v>
      </c>
      <c r="BG58" s="78">
        <f t="shared" si="37"/>
        <v>0</v>
      </c>
      <c r="BH58" s="78">
        <f t="shared" si="38"/>
        <v>0</v>
      </c>
      <c r="BI58" s="78">
        <f t="shared" si="39"/>
        <v>0</v>
      </c>
      <c r="BJ58" s="78">
        <f t="shared" si="40"/>
        <v>0</v>
      </c>
      <c r="BK58" s="78">
        <f t="shared" si="41"/>
        <v>0</v>
      </c>
      <c r="BL58" s="78">
        <f t="shared" si="42"/>
        <v>0</v>
      </c>
      <c r="BM58" s="78">
        <f t="shared" si="43"/>
        <v>0</v>
      </c>
      <c r="BN58" s="78">
        <f t="shared" si="44"/>
        <v>0</v>
      </c>
      <c r="BO58" s="78">
        <f t="shared" si="45"/>
        <v>44.307723469168153</v>
      </c>
      <c r="BP58" s="78">
        <f t="shared" si="46"/>
        <v>3.692310289097346</v>
      </c>
      <c r="BR58" s="714"/>
      <c r="BS58" s="714" t="s">
        <v>200</v>
      </c>
      <c r="BT58" s="714" t="s">
        <v>1449</v>
      </c>
      <c r="BU58" s="714" t="s">
        <v>166</v>
      </c>
      <c r="BV58" s="714" t="s">
        <v>179</v>
      </c>
      <c r="BW58" s="714"/>
    </row>
    <row r="59" spans="1:75">
      <c r="A59" s="79" t="s">
        <v>7127</v>
      </c>
      <c r="B59" s="74"/>
      <c r="C59" s="79" t="s">
        <v>10958</v>
      </c>
      <c r="D59" s="75" t="str">
        <f>INDEX('PRICE LIST'!$D:$D,MATCH(IMPROVEMENT!C59,'PRICE LIST'!$E:$E,0))</f>
        <v>TRIPLEK</v>
      </c>
      <c r="E59" s="16" t="str">
        <f>IFERROR(VLOOKUP(C59,'PRICE LIST'!E:M,2,0),0)</f>
        <v>MULTIPLEK / MERANTI 1220X2440X12MM JBP</v>
      </c>
      <c r="F59" s="187" t="s">
        <v>16794</v>
      </c>
      <c r="G59" s="79" t="s">
        <v>109</v>
      </c>
      <c r="H59" s="16">
        <f>IFERROR(IF(G59="FOH",VLOOKUP(C59,'PRICE LIST'!E:Z,20,0),IF(G59="OPEX",VLOOKUP(C59,'PRICE LIST'!E:Z,21,0),0)),0)</f>
        <v>0</v>
      </c>
      <c r="I59" s="16">
        <f>IFERROR(IF(G59="FOH",VLOOKUP(H59,'PRICE LIST'!X:Z,3,0),IF(G59="OPEX",VLOOKUP(H59,'PRICE LIST'!Y:Z,2,0),0)),0)</f>
        <v>0</v>
      </c>
      <c r="J59" s="79" t="s">
        <v>40</v>
      </c>
      <c r="K59" s="206" t="s">
        <v>183</v>
      </c>
      <c r="L59" s="75" t="str">
        <f>IFERROR(VLOOKUP(K59,BS:BV,3,0),0)</f>
        <v>ALL</v>
      </c>
      <c r="M59" s="75" t="str">
        <f>IFERROR(VLOOKUP(K59,BS:BV,4,0),0)</f>
        <v>ALL</v>
      </c>
      <c r="N59" s="75" t="str">
        <f>IFERROR(VLOOKUP(C59,'PRICE LIST'!E:M,3,0),0)</f>
        <v>PCS</v>
      </c>
      <c r="O59" s="75" t="str">
        <f>IFERROR(VLOOKUP(C59,'PRICE LIST'!E:M,5,0),0)</f>
        <v>IDR</v>
      </c>
      <c r="P59" s="552">
        <f>IFERROR(VLOOKUP(C59,'PRICE LIST'!E:Z,8,0),0)</f>
        <v>270000</v>
      </c>
      <c r="Q59" s="552">
        <f>IFERROR(VLOOKUP(C59,'PRICE LIST'!E:Z,9,0),0)</f>
        <v>270000</v>
      </c>
      <c r="R59" s="552">
        <f>IFERROR(VLOOKUP(C59,'PRICE LIST'!E:Z,10,0),0)</f>
        <v>270000</v>
      </c>
      <c r="S59" s="552">
        <f>IFERROR(VLOOKUP(C59,'PRICE LIST'!E:Z,11,0),0)</f>
        <v>270000</v>
      </c>
      <c r="T59" s="552">
        <f>IFERROR(VLOOKUP(C59,'PRICE LIST'!E:Z,12,0),0)</f>
        <v>270000</v>
      </c>
      <c r="U59" s="552">
        <f>IFERROR(VLOOKUP(C59,'PRICE LIST'!E:Z,13,0),0)</f>
        <v>270000</v>
      </c>
      <c r="V59" s="552">
        <f>IFERROR(VLOOKUP(C59,'PRICE LIST'!E:Z,14,0),0)</f>
        <v>300000</v>
      </c>
      <c r="W59" s="552">
        <f>IFERROR(VLOOKUP(C59,'PRICE LIST'!E:Z,15,0),0)</f>
        <v>300000</v>
      </c>
      <c r="X59" s="552">
        <f>IFERROR(VLOOKUP(C59,'PRICE LIST'!E:Z,16,0),0)</f>
        <v>300000</v>
      </c>
      <c r="Y59" s="552">
        <f>IFERROR(VLOOKUP(C59,'PRICE LIST'!E:Z,17,0),0)</f>
        <v>300000</v>
      </c>
      <c r="Z59" s="552">
        <f>IFERROR(VLOOKUP(C59,'PRICE LIST'!E:Z,18,0),0)</f>
        <v>300000</v>
      </c>
      <c r="AA59" s="552">
        <f>IFERROR(VLOOKUP(C59,'PRICE LIST'!E:Z,19,0),0)</f>
        <v>300000</v>
      </c>
      <c r="AB59" s="180">
        <f t="shared" si="19"/>
        <v>17.090121909536286</v>
      </c>
      <c r="AC59" s="180">
        <f t="shared" si="20"/>
        <v>17.090121909536286</v>
      </c>
      <c r="AD59" s="180">
        <f t="shared" si="21"/>
        <v>17.090121909536286</v>
      </c>
      <c r="AE59" s="180">
        <f t="shared" si="22"/>
        <v>17.090121909536286</v>
      </c>
      <c r="AF59" s="180">
        <f t="shared" si="23"/>
        <v>17.090121909536286</v>
      </c>
      <c r="AG59" s="180">
        <f t="shared" si="24"/>
        <v>17.090121909536286</v>
      </c>
      <c r="AH59" s="180">
        <f t="shared" si="25"/>
        <v>18.989024343929209</v>
      </c>
      <c r="AI59" s="180">
        <f t="shared" si="26"/>
        <v>18.989024343929209</v>
      </c>
      <c r="AJ59" s="180">
        <f t="shared" si="27"/>
        <v>18.989024343929209</v>
      </c>
      <c r="AK59" s="180">
        <f t="shared" si="28"/>
        <v>18.989024343929209</v>
      </c>
      <c r="AL59" s="180">
        <f t="shared" si="29"/>
        <v>18.989024343929209</v>
      </c>
      <c r="AM59" s="180">
        <f t="shared" si="30"/>
        <v>18.989024343929209</v>
      </c>
      <c r="AN59" s="203">
        <v>1</v>
      </c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75">
        <f t="shared" si="31"/>
        <v>1</v>
      </c>
      <c r="BA59" s="77">
        <f t="shared" si="32"/>
        <v>8.3333333333333329E-2</v>
      </c>
      <c r="BB59" s="47"/>
      <c r="BC59" s="78">
        <f t="shared" si="33"/>
        <v>17.090121909536286</v>
      </c>
      <c r="BD59" s="78">
        <f t="shared" si="34"/>
        <v>0</v>
      </c>
      <c r="BE59" s="78">
        <f t="shared" si="35"/>
        <v>0</v>
      </c>
      <c r="BF59" s="78">
        <f t="shared" si="36"/>
        <v>0</v>
      </c>
      <c r="BG59" s="78">
        <f t="shared" si="37"/>
        <v>0</v>
      </c>
      <c r="BH59" s="78">
        <f t="shared" si="38"/>
        <v>0</v>
      </c>
      <c r="BI59" s="78">
        <f t="shared" si="39"/>
        <v>0</v>
      </c>
      <c r="BJ59" s="78">
        <f t="shared" si="40"/>
        <v>0</v>
      </c>
      <c r="BK59" s="78">
        <f t="shared" si="41"/>
        <v>0</v>
      </c>
      <c r="BL59" s="78">
        <f t="shared" si="42"/>
        <v>0</v>
      </c>
      <c r="BM59" s="78">
        <f t="shared" si="43"/>
        <v>0</v>
      </c>
      <c r="BN59" s="78">
        <f t="shared" si="44"/>
        <v>0</v>
      </c>
      <c r="BO59" s="78">
        <f t="shared" si="45"/>
        <v>17.090121909536286</v>
      </c>
      <c r="BP59" s="78">
        <f t="shared" si="46"/>
        <v>1.4241768257946905</v>
      </c>
      <c r="BR59" s="714"/>
      <c r="BS59" s="714" t="s">
        <v>201</v>
      </c>
      <c r="BT59" s="714" t="s">
        <v>1450</v>
      </c>
      <c r="BU59" s="714" t="s">
        <v>166</v>
      </c>
      <c r="BV59" s="714" t="s">
        <v>179</v>
      </c>
      <c r="BW59" s="714"/>
    </row>
    <row r="60" spans="1:75">
      <c r="A60" s="79" t="s">
        <v>7127</v>
      </c>
      <c r="B60" s="74"/>
      <c r="C60" s="79" t="s">
        <v>11304</v>
      </c>
      <c r="D60" s="75" t="str">
        <f>INDEX('PRICE LIST'!$D:$D,MATCH(IMPROVEMENT!C60,'PRICE LIST'!$E:$E,0))</f>
        <v>SEKRUP</v>
      </c>
      <c r="E60" s="16" t="str">
        <f>IFERROR(VLOOKUP(C60,'PRICE LIST'!E:M,2,0),0)</f>
        <v>SEKRUP M2 1/2 (+) 1</v>
      </c>
      <c r="F60" s="187" t="s">
        <v>16794</v>
      </c>
      <c r="G60" s="79" t="s">
        <v>109</v>
      </c>
      <c r="H60" s="16">
        <f>IFERROR(IF(G60="FOH",VLOOKUP(C60,'PRICE LIST'!E:Z,20,0),IF(G60="OPEX",VLOOKUP(C60,'PRICE LIST'!E:Z,21,0),0)),0)</f>
        <v>0</v>
      </c>
      <c r="I60" s="16">
        <f>IFERROR(IF(G60="FOH",VLOOKUP(H60,'PRICE LIST'!X:Z,3,0),IF(G60="OPEX",VLOOKUP(H60,'PRICE LIST'!Y:Z,2,0),0)),0)</f>
        <v>0</v>
      </c>
      <c r="J60" s="79" t="s">
        <v>40</v>
      </c>
      <c r="K60" s="206" t="s">
        <v>183</v>
      </c>
      <c r="L60" s="75" t="str">
        <f>IFERROR(VLOOKUP(K60,BS:BV,3,0),0)</f>
        <v>ALL</v>
      </c>
      <c r="M60" s="75" t="str">
        <f>IFERROR(VLOOKUP(K60,BS:BV,4,0),0)</f>
        <v>ALL</v>
      </c>
      <c r="N60" s="75" t="str">
        <f>IFERROR(VLOOKUP(C60,'PRICE LIST'!E:M,3,0),0)</f>
        <v>PACK</v>
      </c>
      <c r="O60" s="75" t="str">
        <f>IFERROR(VLOOKUP(C60,'PRICE LIST'!E:M,5,0),0)</f>
        <v>IDR</v>
      </c>
      <c r="P60" s="556">
        <f>IFERROR(VLOOKUP(C60,'PRICE LIST'!E:Z,8,0),0)</f>
        <v>17000</v>
      </c>
      <c r="Q60" s="556">
        <f>IFERROR(VLOOKUP(C60,'PRICE LIST'!E:Z,9,0),0)</f>
        <v>17000</v>
      </c>
      <c r="R60" s="556">
        <f>IFERROR(VLOOKUP(C60,'PRICE LIST'!E:Z,10,0),0)</f>
        <v>17000</v>
      </c>
      <c r="S60" s="556">
        <f>IFERROR(VLOOKUP(C60,'PRICE LIST'!E:Z,11,0),0)</f>
        <v>17000</v>
      </c>
      <c r="T60" s="556">
        <f>IFERROR(VLOOKUP(C60,'PRICE LIST'!E:Z,12,0),0)</f>
        <v>17000</v>
      </c>
      <c r="U60" s="556">
        <f>IFERROR(VLOOKUP(C60,'PRICE LIST'!E:Z,13,0),0)</f>
        <v>17000</v>
      </c>
      <c r="V60" s="556">
        <f>IFERROR(VLOOKUP(C60,'PRICE LIST'!E:Z,14,0),0)</f>
        <v>17000</v>
      </c>
      <c r="W60" s="556">
        <f>IFERROR(VLOOKUP(C60,'PRICE LIST'!E:Z,15,0),0)</f>
        <v>17000</v>
      </c>
      <c r="X60" s="556">
        <f>IFERROR(VLOOKUP(C60,'PRICE LIST'!E:Z,16,0),0)</f>
        <v>17000</v>
      </c>
      <c r="Y60" s="556">
        <f>IFERROR(VLOOKUP(C60,'PRICE LIST'!E:Z,17,0),0)</f>
        <v>17000</v>
      </c>
      <c r="Z60" s="556">
        <f>IFERROR(VLOOKUP(C60,'PRICE LIST'!E:Z,18,0),0)</f>
        <v>17000</v>
      </c>
      <c r="AA60" s="556">
        <f>IFERROR(VLOOKUP(C60,'PRICE LIST'!E:Z,19,0),0)</f>
        <v>17000</v>
      </c>
      <c r="AB60" s="180">
        <f t="shared" si="19"/>
        <v>1.0760447128226551</v>
      </c>
      <c r="AC60" s="180">
        <f t="shared" si="20"/>
        <v>1.0760447128226551</v>
      </c>
      <c r="AD60" s="180">
        <f t="shared" si="21"/>
        <v>1.0760447128226551</v>
      </c>
      <c r="AE60" s="180">
        <f t="shared" si="22"/>
        <v>1.0760447128226551</v>
      </c>
      <c r="AF60" s="180">
        <f t="shared" si="23"/>
        <v>1.0760447128226551</v>
      </c>
      <c r="AG60" s="180">
        <f t="shared" si="24"/>
        <v>1.0760447128226551</v>
      </c>
      <c r="AH60" s="180">
        <f t="shared" si="25"/>
        <v>1.0760447128226551</v>
      </c>
      <c r="AI60" s="180">
        <f t="shared" si="26"/>
        <v>1.0760447128226551</v>
      </c>
      <c r="AJ60" s="180">
        <f t="shared" si="27"/>
        <v>1.0760447128226551</v>
      </c>
      <c r="AK60" s="180">
        <f t="shared" si="28"/>
        <v>1.0760447128226551</v>
      </c>
      <c r="AL60" s="180">
        <f t="shared" si="29"/>
        <v>1.0760447128226551</v>
      </c>
      <c r="AM60" s="180">
        <f t="shared" si="30"/>
        <v>1.0760447128226551</v>
      </c>
      <c r="AN60" s="203">
        <v>1</v>
      </c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75">
        <f t="shared" si="31"/>
        <v>1</v>
      </c>
      <c r="BA60" s="77">
        <f t="shared" si="32"/>
        <v>8.3333333333333329E-2</v>
      </c>
      <c r="BB60" s="47"/>
      <c r="BC60" s="78">
        <f t="shared" si="33"/>
        <v>1.0760447128226551</v>
      </c>
      <c r="BD60" s="78">
        <f t="shared" si="34"/>
        <v>0</v>
      </c>
      <c r="BE60" s="78">
        <f t="shared" si="35"/>
        <v>0</v>
      </c>
      <c r="BF60" s="78">
        <f t="shared" si="36"/>
        <v>0</v>
      </c>
      <c r="BG60" s="78">
        <f t="shared" si="37"/>
        <v>0</v>
      </c>
      <c r="BH60" s="78">
        <f t="shared" si="38"/>
        <v>0</v>
      </c>
      <c r="BI60" s="78">
        <f t="shared" si="39"/>
        <v>0</v>
      </c>
      <c r="BJ60" s="78">
        <f t="shared" si="40"/>
        <v>0</v>
      </c>
      <c r="BK60" s="78">
        <f t="shared" si="41"/>
        <v>0</v>
      </c>
      <c r="BL60" s="78">
        <f t="shared" si="42"/>
        <v>0</v>
      </c>
      <c r="BM60" s="78">
        <f t="shared" si="43"/>
        <v>0</v>
      </c>
      <c r="BN60" s="78">
        <f t="shared" si="44"/>
        <v>0</v>
      </c>
      <c r="BO60" s="78">
        <f t="shared" si="45"/>
        <v>1.0760447128226551</v>
      </c>
      <c r="BP60" s="78">
        <f t="shared" si="46"/>
        <v>8.967039273522126E-2</v>
      </c>
      <c r="BR60" s="714"/>
      <c r="BS60" s="714" t="s">
        <v>167</v>
      </c>
      <c r="BT60" s="714" t="s">
        <v>1435</v>
      </c>
      <c r="BU60" s="714" t="s">
        <v>167</v>
      </c>
      <c r="BV60" s="714" t="s">
        <v>179</v>
      </c>
      <c r="BW60" s="714"/>
    </row>
    <row r="61" spans="1:75">
      <c r="A61" s="79" t="s">
        <v>7127</v>
      </c>
      <c r="B61" s="74"/>
      <c r="C61" s="79" t="s">
        <v>11288</v>
      </c>
      <c r="D61" s="75" t="str">
        <f>INDEX('PRICE LIST'!$D:$D,MATCH(IMPROVEMENT!C61,'PRICE LIST'!$E:$E,0))</f>
        <v>BOLT</v>
      </c>
      <c r="E61" s="16" t="str">
        <f>IFERROR(VLOOKUP(C61,'PRICE LIST'!E:M,2,0),0)</f>
        <v>BAUT WAFERHEAD P20 (1 PAK = 100 PCE)</v>
      </c>
      <c r="F61" s="187" t="s">
        <v>16794</v>
      </c>
      <c r="G61" s="79" t="s">
        <v>109</v>
      </c>
      <c r="H61" s="16">
        <f>IFERROR(IF(G61="FOH",VLOOKUP(C61,'PRICE LIST'!E:Z,20,0),IF(G61="OPEX",VLOOKUP(C61,'PRICE LIST'!E:Z,21,0),0)),0)</f>
        <v>0</v>
      </c>
      <c r="I61" s="16">
        <f>IFERROR(IF(G61="FOH",VLOOKUP(H61,'PRICE LIST'!X:Z,3,0),IF(G61="OPEX",VLOOKUP(H61,'PRICE LIST'!Y:Z,2,0),0)),0)</f>
        <v>0</v>
      </c>
      <c r="J61" s="79" t="s">
        <v>40</v>
      </c>
      <c r="K61" s="206" t="s">
        <v>183</v>
      </c>
      <c r="L61" s="75" t="str">
        <f>IFERROR(VLOOKUP(K61,BS:BV,3,0),0)</f>
        <v>ALL</v>
      </c>
      <c r="M61" s="75" t="str">
        <f>IFERROR(VLOOKUP(K61,BS:BV,4,0),0)</f>
        <v>ALL</v>
      </c>
      <c r="N61" s="75" t="str">
        <f>IFERROR(VLOOKUP(C61,'PRICE LIST'!E:M,3,0),0)</f>
        <v>PACK</v>
      </c>
      <c r="O61" s="75" t="str">
        <f>IFERROR(VLOOKUP(C61,'PRICE LIST'!E:M,5,0),0)</f>
        <v>IDR</v>
      </c>
      <c r="P61" s="556">
        <f>IFERROR(VLOOKUP(C61,'PRICE LIST'!E:Z,8,0),0)</f>
        <v>24313</v>
      </c>
      <c r="Q61" s="556">
        <f>IFERROR(VLOOKUP(C61,'PRICE LIST'!E:Z,9,0),0)</f>
        <v>24313</v>
      </c>
      <c r="R61" s="556">
        <f>IFERROR(VLOOKUP(C61,'PRICE LIST'!E:Z,10,0),0)</f>
        <v>24313</v>
      </c>
      <c r="S61" s="556">
        <f>IFERROR(VLOOKUP(C61,'PRICE LIST'!E:Z,11,0),0)</f>
        <v>24313</v>
      </c>
      <c r="T61" s="556">
        <f>IFERROR(VLOOKUP(C61,'PRICE LIST'!E:Z,12,0),0)</f>
        <v>24313</v>
      </c>
      <c r="U61" s="556">
        <f>IFERROR(VLOOKUP(C61,'PRICE LIST'!E:Z,13,0),0)</f>
        <v>24313</v>
      </c>
      <c r="V61" s="556">
        <f>IFERROR(VLOOKUP(C61,'PRICE LIST'!E:Z,14,0),0)</f>
        <v>25127</v>
      </c>
      <c r="W61" s="556">
        <f>IFERROR(VLOOKUP(C61,'PRICE LIST'!E:Z,15,0),0)</f>
        <v>25127</v>
      </c>
      <c r="X61" s="556">
        <f>IFERROR(VLOOKUP(C61,'PRICE LIST'!E:Z,16,0),0)</f>
        <v>25127</v>
      </c>
      <c r="Y61" s="556">
        <f>IFERROR(VLOOKUP(C61,'PRICE LIST'!E:Z,17,0),0)</f>
        <v>25127</v>
      </c>
      <c r="Z61" s="556">
        <f>IFERROR(VLOOKUP(C61,'PRICE LIST'!E:Z,18,0),0)</f>
        <v>25127</v>
      </c>
      <c r="AA61" s="556">
        <f>IFERROR(VLOOKUP(C61,'PRICE LIST'!E:Z,19,0),0)</f>
        <v>25127</v>
      </c>
      <c r="AB61" s="180">
        <f t="shared" si="19"/>
        <v>1.538933829579836</v>
      </c>
      <c r="AC61" s="180">
        <f t="shared" si="20"/>
        <v>1.538933829579836</v>
      </c>
      <c r="AD61" s="180">
        <f t="shared" si="21"/>
        <v>1.538933829579836</v>
      </c>
      <c r="AE61" s="180">
        <f t="shared" si="22"/>
        <v>1.538933829579836</v>
      </c>
      <c r="AF61" s="180">
        <f t="shared" si="23"/>
        <v>1.538933829579836</v>
      </c>
      <c r="AG61" s="180">
        <f t="shared" si="24"/>
        <v>1.538933829579836</v>
      </c>
      <c r="AH61" s="180">
        <f t="shared" si="25"/>
        <v>1.5904573822996975</v>
      </c>
      <c r="AI61" s="180">
        <f t="shared" si="26"/>
        <v>1.5904573822996975</v>
      </c>
      <c r="AJ61" s="180">
        <f t="shared" si="27"/>
        <v>1.5904573822996975</v>
      </c>
      <c r="AK61" s="180">
        <f t="shared" si="28"/>
        <v>1.5904573822996975</v>
      </c>
      <c r="AL61" s="180">
        <f t="shared" si="29"/>
        <v>1.5904573822996975</v>
      </c>
      <c r="AM61" s="180">
        <f t="shared" si="30"/>
        <v>1.5904573822996975</v>
      </c>
      <c r="AN61" s="203">
        <v>1</v>
      </c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75">
        <f t="shared" si="31"/>
        <v>1</v>
      </c>
      <c r="BA61" s="77">
        <f t="shared" si="32"/>
        <v>8.3333333333333329E-2</v>
      </c>
      <c r="BB61" s="47"/>
      <c r="BC61" s="78">
        <f t="shared" si="33"/>
        <v>1.538933829579836</v>
      </c>
      <c r="BD61" s="78">
        <f t="shared" si="34"/>
        <v>0</v>
      </c>
      <c r="BE61" s="78">
        <f t="shared" si="35"/>
        <v>0</v>
      </c>
      <c r="BF61" s="78">
        <f t="shared" si="36"/>
        <v>0</v>
      </c>
      <c r="BG61" s="78">
        <f t="shared" si="37"/>
        <v>0</v>
      </c>
      <c r="BH61" s="78">
        <f t="shared" si="38"/>
        <v>0</v>
      </c>
      <c r="BI61" s="78">
        <f t="shared" si="39"/>
        <v>0</v>
      </c>
      <c r="BJ61" s="78">
        <f t="shared" si="40"/>
        <v>0</v>
      </c>
      <c r="BK61" s="78">
        <f t="shared" si="41"/>
        <v>0</v>
      </c>
      <c r="BL61" s="78">
        <f t="shared" si="42"/>
        <v>0</v>
      </c>
      <c r="BM61" s="78">
        <f t="shared" si="43"/>
        <v>0</v>
      </c>
      <c r="BN61" s="78">
        <f t="shared" si="44"/>
        <v>0</v>
      </c>
      <c r="BO61" s="78">
        <f t="shared" si="45"/>
        <v>1.538933829579836</v>
      </c>
      <c r="BP61" s="78">
        <f t="shared" si="46"/>
        <v>0.12824448579831968</v>
      </c>
      <c r="BR61" s="714"/>
      <c r="BS61" s="714" t="s">
        <v>144</v>
      </c>
      <c r="BT61" s="714" t="s">
        <v>144</v>
      </c>
      <c r="BU61" s="714" t="s">
        <v>1460</v>
      </c>
      <c r="BV61" s="714" t="s">
        <v>170</v>
      </c>
      <c r="BW61" s="714"/>
    </row>
    <row r="62" spans="1:75">
      <c r="A62" s="79" t="s">
        <v>7127</v>
      </c>
      <c r="B62" s="74"/>
      <c r="C62" s="79" t="s">
        <v>11104</v>
      </c>
      <c r="D62" s="75" t="str">
        <f>INDEX('PRICE LIST'!$D:$D,MATCH(IMPROVEMENT!C62,'PRICE LIST'!$E:$E,0))</f>
        <v>PJL</v>
      </c>
      <c r="E62" s="16" t="str">
        <f>IFERROR(VLOOKUP(C62,'PRICE LIST'!E:M,2,0),0)</f>
        <v>PLASTIC ANGLE PJL 50X50X5 (LENGTH 4 METER)</v>
      </c>
      <c r="F62" s="187" t="s">
        <v>16794</v>
      </c>
      <c r="G62" s="79" t="s">
        <v>109</v>
      </c>
      <c r="H62" s="16">
        <f>IFERROR(IF(G62="FOH",VLOOKUP(C62,'PRICE LIST'!E:Z,20,0),IF(G62="OPEX",VLOOKUP(C62,'PRICE LIST'!E:Z,21,0),0)),0)</f>
        <v>0</v>
      </c>
      <c r="I62" s="16">
        <f>IFERROR(IF(G62="FOH",VLOOKUP(H62,'PRICE LIST'!X:Z,3,0),IF(G62="OPEX",VLOOKUP(H62,'PRICE LIST'!Y:Z,2,0),0)),0)</f>
        <v>0</v>
      </c>
      <c r="J62" s="79" t="s">
        <v>40</v>
      </c>
      <c r="K62" s="206" t="s">
        <v>183</v>
      </c>
      <c r="L62" s="75" t="str">
        <f>IFERROR(VLOOKUP(K62,BS:BV,3,0),0)</f>
        <v>ALL</v>
      </c>
      <c r="M62" s="75" t="str">
        <f>IFERROR(VLOOKUP(K62,BS:BV,4,0),0)</f>
        <v>ALL</v>
      </c>
      <c r="N62" s="75" t="str">
        <f>IFERROR(VLOOKUP(C62,'PRICE LIST'!E:M,3,0),0)</f>
        <v>PCS</v>
      </c>
      <c r="O62" s="75" t="str">
        <f>IFERROR(VLOOKUP(C62,'PRICE LIST'!E:M,5,0),0)</f>
        <v>IDR</v>
      </c>
      <c r="P62" s="552">
        <f>IFERROR(VLOOKUP(C62,'PRICE LIST'!E:Z,8,0),0)</f>
        <v>227940</v>
      </c>
      <c r="Q62" s="552">
        <f>IFERROR(VLOOKUP(C62,'PRICE LIST'!E:Z,9,0),0)</f>
        <v>227940</v>
      </c>
      <c r="R62" s="552">
        <f>IFERROR(VLOOKUP(C62,'PRICE LIST'!E:Z,10,0),0)</f>
        <v>227940</v>
      </c>
      <c r="S62" s="552">
        <f>IFERROR(VLOOKUP(C62,'PRICE LIST'!E:Z,11,0),0)</f>
        <v>227940</v>
      </c>
      <c r="T62" s="552">
        <f>IFERROR(VLOOKUP(C62,'PRICE LIST'!E:Z,12,0),0)</f>
        <v>227940</v>
      </c>
      <c r="U62" s="552">
        <f>IFERROR(VLOOKUP(C62,'PRICE LIST'!E:Z,13,0),0)</f>
        <v>227940</v>
      </c>
      <c r="V62" s="552">
        <f>IFERROR(VLOOKUP(C62,'PRICE LIST'!E:Z,14,0),0)</f>
        <v>227940</v>
      </c>
      <c r="W62" s="552">
        <f>IFERROR(VLOOKUP(C62,'PRICE LIST'!E:Z,15,0),0)</f>
        <v>227940</v>
      </c>
      <c r="X62" s="552">
        <f>IFERROR(VLOOKUP(C62,'PRICE LIST'!E:Z,16,0),0)</f>
        <v>227940</v>
      </c>
      <c r="Y62" s="552">
        <f>IFERROR(VLOOKUP(C62,'PRICE LIST'!E:Z,17,0),0)</f>
        <v>227940</v>
      </c>
      <c r="Z62" s="552">
        <f>IFERROR(VLOOKUP(C62,'PRICE LIST'!E:Z,18,0),0)</f>
        <v>227940</v>
      </c>
      <c r="AA62" s="552">
        <f>IFERROR(VLOOKUP(C62,'PRICE LIST'!E:Z,19,0),0)</f>
        <v>227940</v>
      </c>
      <c r="AB62" s="180">
        <f t="shared" si="19"/>
        <v>14.427860696517413</v>
      </c>
      <c r="AC62" s="180">
        <f t="shared" si="20"/>
        <v>14.427860696517413</v>
      </c>
      <c r="AD62" s="180">
        <f t="shared" si="21"/>
        <v>14.427860696517413</v>
      </c>
      <c r="AE62" s="180">
        <f t="shared" si="22"/>
        <v>14.427860696517413</v>
      </c>
      <c r="AF62" s="180">
        <f t="shared" si="23"/>
        <v>14.427860696517413</v>
      </c>
      <c r="AG62" s="180">
        <f t="shared" si="24"/>
        <v>14.427860696517413</v>
      </c>
      <c r="AH62" s="180">
        <f t="shared" si="25"/>
        <v>14.427860696517413</v>
      </c>
      <c r="AI62" s="180">
        <f t="shared" si="26"/>
        <v>14.427860696517413</v>
      </c>
      <c r="AJ62" s="180">
        <f t="shared" si="27"/>
        <v>14.427860696517413</v>
      </c>
      <c r="AK62" s="180">
        <f t="shared" si="28"/>
        <v>14.427860696517413</v>
      </c>
      <c r="AL62" s="180">
        <f t="shared" si="29"/>
        <v>14.427860696517413</v>
      </c>
      <c r="AM62" s="180">
        <f t="shared" si="30"/>
        <v>14.427860696517413</v>
      </c>
      <c r="AN62" s="203">
        <v>1</v>
      </c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75">
        <f t="shared" si="31"/>
        <v>1</v>
      </c>
      <c r="BA62" s="77">
        <f t="shared" si="32"/>
        <v>8.3333333333333329E-2</v>
      </c>
      <c r="BB62" s="47"/>
      <c r="BC62" s="78">
        <f t="shared" si="33"/>
        <v>14.427860696517413</v>
      </c>
      <c r="BD62" s="78">
        <f t="shared" si="34"/>
        <v>0</v>
      </c>
      <c r="BE62" s="78">
        <f t="shared" si="35"/>
        <v>0</v>
      </c>
      <c r="BF62" s="78">
        <f t="shared" si="36"/>
        <v>0</v>
      </c>
      <c r="BG62" s="78">
        <f t="shared" si="37"/>
        <v>0</v>
      </c>
      <c r="BH62" s="78">
        <f t="shared" si="38"/>
        <v>0</v>
      </c>
      <c r="BI62" s="78">
        <f t="shared" si="39"/>
        <v>0</v>
      </c>
      <c r="BJ62" s="78">
        <f t="shared" si="40"/>
        <v>0</v>
      </c>
      <c r="BK62" s="78">
        <f t="shared" si="41"/>
        <v>0</v>
      </c>
      <c r="BL62" s="78">
        <f t="shared" si="42"/>
        <v>0</v>
      </c>
      <c r="BM62" s="78">
        <f t="shared" si="43"/>
        <v>0</v>
      </c>
      <c r="BN62" s="78">
        <f t="shared" si="44"/>
        <v>0</v>
      </c>
      <c r="BO62" s="78">
        <f t="shared" si="45"/>
        <v>14.427860696517413</v>
      </c>
      <c r="BP62" s="78">
        <f t="shared" si="46"/>
        <v>1.2023217247097844</v>
      </c>
      <c r="BR62" s="714"/>
      <c r="BS62" s="714" t="s">
        <v>188</v>
      </c>
      <c r="BT62" s="714" t="s">
        <v>1434</v>
      </c>
      <c r="BU62" s="714" t="s">
        <v>215</v>
      </c>
      <c r="BV62" s="714" t="s">
        <v>170</v>
      </c>
      <c r="BW62" s="714"/>
    </row>
    <row r="63" spans="1:75">
      <c r="A63" s="79" t="s">
        <v>7127</v>
      </c>
      <c r="B63" s="74"/>
      <c r="C63" s="79" t="s">
        <v>14840</v>
      </c>
      <c r="D63" s="75" t="str">
        <f>INDEX('PRICE LIST'!$D:$D,MATCH(IMPROVEMENT!C63,'PRICE LIST'!$E:$E,0))</f>
        <v>PENGARAH CHIP</v>
      </c>
      <c r="E63" s="776" t="str">
        <f>IFERROR(VLOOKUP(C63,'PRICE LIST'!E:M,2,0),0)</f>
        <v>PENGARAH CHIP TERMINAL CM20</v>
      </c>
      <c r="F63" s="187" t="s">
        <v>12759</v>
      </c>
      <c r="G63" s="79" t="s">
        <v>109</v>
      </c>
      <c r="H63" s="16">
        <f>IFERROR(IF(G63="FOH",VLOOKUP(C63,'PRICE LIST'!E:Z,20,0),IF(G63="OPEX",VLOOKUP(C63,'PRICE LIST'!E:Z,21,0),0)),0)</f>
        <v>0</v>
      </c>
      <c r="I63" s="16">
        <f>IFERROR(IF(G63="FOH",VLOOKUP(H63,'PRICE LIST'!X:Z,3,0),IF(G63="OPEX",VLOOKUP(H63,'PRICE LIST'!Y:Z,2,0),0)),0)</f>
        <v>0</v>
      </c>
      <c r="J63" s="79" t="s">
        <v>40</v>
      </c>
      <c r="K63" s="206" t="s">
        <v>183</v>
      </c>
      <c r="L63" s="75" t="str">
        <f>IFERROR(VLOOKUP(K63,BS:BV,3,0),0)</f>
        <v>ALL</v>
      </c>
      <c r="M63" s="75" t="str">
        <f>IFERROR(VLOOKUP(K63,BS:BV,4,0),0)</f>
        <v>ALL</v>
      </c>
      <c r="N63" s="75" t="str">
        <f>IFERROR(VLOOKUP(C63,'PRICE LIST'!E:M,3,0),0)</f>
        <v>PCS</v>
      </c>
      <c r="O63" s="75" t="str">
        <f>IFERROR(VLOOKUP(C63,'PRICE LIST'!E:M,5,0),0)</f>
        <v>IDR</v>
      </c>
      <c r="P63" s="556">
        <f>IFERROR(VLOOKUP(C63,'PRICE LIST'!E:Z,8,0),0)</f>
        <v>691875</v>
      </c>
      <c r="Q63" s="556">
        <f>IFERROR(VLOOKUP(C63,'PRICE LIST'!E:Z,9,0),0)</f>
        <v>691875</v>
      </c>
      <c r="R63" s="556">
        <f>IFERROR(VLOOKUP(C63,'PRICE LIST'!E:Z,10,0),0)</f>
        <v>691875</v>
      </c>
      <c r="S63" s="556">
        <f>IFERROR(VLOOKUP(C63,'PRICE LIST'!E:Z,11,0),0)</f>
        <v>691875</v>
      </c>
      <c r="T63" s="556">
        <f>IFERROR(VLOOKUP(C63,'PRICE LIST'!E:Z,12,0),0)</f>
        <v>691875</v>
      </c>
      <c r="U63" s="556">
        <f>IFERROR(VLOOKUP(C63,'PRICE LIST'!E:Z,13,0),0)</f>
        <v>691875</v>
      </c>
      <c r="V63" s="556">
        <f>IFERROR(VLOOKUP(C63,'PRICE LIST'!E:Z,14,0),0)</f>
        <v>698625</v>
      </c>
      <c r="W63" s="556">
        <f>IFERROR(VLOOKUP(C63,'PRICE LIST'!E:Z,15,0),0)</f>
        <v>698625</v>
      </c>
      <c r="X63" s="556">
        <f>IFERROR(VLOOKUP(C63,'PRICE LIST'!E:Z,16,0),0)</f>
        <v>698625</v>
      </c>
      <c r="Y63" s="556">
        <f>IFERROR(VLOOKUP(C63,'PRICE LIST'!E:Z,17,0),0)</f>
        <v>698625</v>
      </c>
      <c r="Z63" s="556">
        <f>IFERROR(VLOOKUP(C63,'PRICE LIST'!E:Z,18,0),0)</f>
        <v>698625</v>
      </c>
      <c r="AA63" s="556">
        <f>IFERROR(VLOOKUP(C63,'PRICE LIST'!E:Z,19,0),0)</f>
        <v>698625</v>
      </c>
      <c r="AB63" s="180">
        <f t="shared" ref="AB63" si="47">IFERROR(P63/VLOOKUP(O63,$N$4:$O$9,2,FALSE),0)</f>
        <v>43.793437393186736</v>
      </c>
      <c r="AC63" s="180">
        <f t="shared" ref="AC63" si="48">IFERROR(Q63/VLOOKUP(O63,$N$4:$O$9,2,FALSE),0)</f>
        <v>43.793437393186736</v>
      </c>
      <c r="AD63" s="180">
        <f t="shared" ref="AD63" si="49">IFERROR(R63/VLOOKUP(O63,$N$4:$O$9,2,FALSE),0)</f>
        <v>43.793437393186736</v>
      </c>
      <c r="AE63" s="180">
        <f t="shared" ref="AE63" si="50">IFERROR(S63/VLOOKUP(O63,$N$4:$O$9,2,FALSE),0)</f>
        <v>43.793437393186736</v>
      </c>
      <c r="AF63" s="180">
        <f t="shared" ref="AF63" si="51">IFERROR(T63/VLOOKUP(O63,$N$4:$O$9,2,FALSE),0)</f>
        <v>43.793437393186736</v>
      </c>
      <c r="AG63" s="180">
        <f t="shared" ref="AG63" si="52">IFERROR(U63/VLOOKUP(O63,$N$4:$O$9,2,FALSE),0)</f>
        <v>43.793437393186736</v>
      </c>
      <c r="AH63" s="180">
        <f t="shared" ref="AH63" si="53">IFERROR(V63/VLOOKUP(O63,$N$4:$O$9,2,FALSE),0)</f>
        <v>44.220690440925146</v>
      </c>
      <c r="AI63" s="180">
        <f t="shared" ref="AI63" si="54">IFERROR(W63/VLOOKUP(O63,$N$4:$O$9,2,FALSE),0)</f>
        <v>44.220690440925146</v>
      </c>
      <c r="AJ63" s="180">
        <f t="shared" ref="AJ63" si="55">IFERROR(X63/VLOOKUP(O63,$N$4:$O$9,2,FALSE),0)</f>
        <v>44.220690440925146</v>
      </c>
      <c r="AK63" s="180">
        <f t="shared" ref="AK63" si="56">IFERROR(Y63/VLOOKUP(O63,$N$4:$O$9,2,FALSE),0)</f>
        <v>44.220690440925146</v>
      </c>
      <c r="AL63" s="180">
        <f t="shared" ref="AL63" si="57">IFERROR(Z63/VLOOKUP(O63,$N$4:$O$9,2,FALSE),0)</f>
        <v>44.220690440925146</v>
      </c>
      <c r="AM63" s="180">
        <f t="shared" ref="AM63" si="58">IFERROR(AA63/VLOOKUP(O63,$N$4:$O$9,2,FALSE),0)</f>
        <v>44.220690440925146</v>
      </c>
      <c r="AN63" s="502">
        <v>16</v>
      </c>
      <c r="AO63" s="502"/>
      <c r="AP63" s="502">
        <v>16</v>
      </c>
      <c r="AQ63" s="502"/>
      <c r="AR63" s="502">
        <v>16</v>
      </c>
      <c r="AS63" s="502"/>
      <c r="AT63" s="502">
        <v>16</v>
      </c>
      <c r="AU63" s="502"/>
      <c r="AV63" s="502">
        <v>6</v>
      </c>
      <c r="AW63" s="502"/>
      <c r="AX63" s="502"/>
      <c r="AY63" s="502"/>
      <c r="AZ63" s="75">
        <f t="shared" ref="AZ63" si="59">SUM(AN63:AY63)</f>
        <v>70</v>
      </c>
      <c r="BA63" s="77">
        <f t="shared" ref="BA63" si="60">AZ63/12</f>
        <v>5.833333333333333</v>
      </c>
      <c r="BB63" s="47"/>
      <c r="BC63" s="78">
        <f t="shared" ref="BC63" si="61">AB63*AN63</f>
        <v>700.69499829098777</v>
      </c>
      <c r="BD63" s="78">
        <f t="shared" ref="BD63" si="62">AC63*AO63</f>
        <v>0</v>
      </c>
      <c r="BE63" s="78">
        <f t="shared" ref="BE63" si="63">AD63*AP63</f>
        <v>700.69499829098777</v>
      </c>
      <c r="BF63" s="78">
        <f t="shared" ref="BF63" si="64">AE63*AQ63</f>
        <v>0</v>
      </c>
      <c r="BG63" s="78">
        <f t="shared" ref="BG63" si="65">AF63*AR63</f>
        <v>700.69499829098777</v>
      </c>
      <c r="BH63" s="78">
        <f t="shared" ref="BH63" si="66">AG63*AS63</f>
        <v>0</v>
      </c>
      <c r="BI63" s="78">
        <f t="shared" ref="BI63" si="67">AH63*AT63</f>
        <v>707.53104705480234</v>
      </c>
      <c r="BJ63" s="78">
        <f t="shared" ref="BJ63" si="68">AI63*AU63</f>
        <v>0</v>
      </c>
      <c r="BK63" s="78">
        <f t="shared" ref="BK63" si="69">AJ63*AV63</f>
        <v>265.32414264555086</v>
      </c>
      <c r="BL63" s="78">
        <f t="shared" ref="BL63" si="70">AK63*AW63</f>
        <v>0</v>
      </c>
      <c r="BM63" s="78">
        <f t="shared" ref="BM63" si="71">AL63*AX63</f>
        <v>0</v>
      </c>
      <c r="BN63" s="78">
        <f t="shared" ref="BN63" si="72">AM63*AY63</f>
        <v>0</v>
      </c>
      <c r="BO63" s="78">
        <f t="shared" ref="BO63" si="73">SUM(BC63:BN63)</f>
        <v>3074.9401845733164</v>
      </c>
      <c r="BP63" s="78">
        <f t="shared" ref="BP63" si="74">BO63/12</f>
        <v>256.24501538110968</v>
      </c>
    </row>
    <row r="64" spans="1:75">
      <c r="A64" s="79" t="s">
        <v>7127</v>
      </c>
      <c r="B64" s="74"/>
      <c r="C64" s="79" t="s">
        <v>11040</v>
      </c>
      <c r="D64" s="75" t="str">
        <f>INDEX('PRICE LIST'!$D:$D,MATCH(IMPROVEMENT!C64,'PRICE LIST'!$E:$E,0))</f>
        <v>SAKLAR</v>
      </c>
      <c r="E64" s="776" t="str">
        <f>IFERROR(VLOOKUP(C64,'PRICE LIST'!E:M,2,0),0)</f>
        <v>SAKLAR ON-OFF NAVIGASI</v>
      </c>
      <c r="F64" s="187" t="s">
        <v>12131</v>
      </c>
      <c r="G64" s="79" t="s">
        <v>109</v>
      </c>
      <c r="H64" s="16">
        <f>IFERROR(IF(G64="FOH",VLOOKUP(C64,'PRICE LIST'!E:Z,20,0),IF(G64="OPEX",VLOOKUP(C64,'PRICE LIST'!E:Z,21,0),0)),0)</f>
        <v>0</v>
      </c>
      <c r="I64" s="16">
        <f>IFERROR(IF(G64="FOH",VLOOKUP(H64,'PRICE LIST'!X:Z,3,0),IF(G64="OPEX",VLOOKUP(H64,'PRICE LIST'!Y:Z,2,0),0)),0)</f>
        <v>0</v>
      </c>
      <c r="J64" s="79" t="s">
        <v>40</v>
      </c>
      <c r="K64" s="206" t="s">
        <v>183</v>
      </c>
      <c r="L64" s="75" t="str">
        <f>IFERROR(VLOOKUP(K64,BS:BV,3,0),0)</f>
        <v>ALL</v>
      </c>
      <c r="M64" s="75" t="str">
        <f>IFERROR(VLOOKUP(K64,BS:BV,4,0),0)</f>
        <v>ALL</v>
      </c>
      <c r="N64" s="75" t="str">
        <f>IFERROR(VLOOKUP(C64,'PRICE LIST'!E:M,3,0),0)</f>
        <v>PCS</v>
      </c>
      <c r="O64" s="75" t="str">
        <f>IFERROR(VLOOKUP(C64,'PRICE LIST'!E:M,5,0),0)</f>
        <v>IDR</v>
      </c>
      <c r="P64" s="556">
        <f>IFERROR(VLOOKUP(C64,'PRICE LIST'!E:Z,8,0),0)</f>
        <v>57551</v>
      </c>
      <c r="Q64" s="556">
        <f>IFERROR(VLOOKUP(C64,'PRICE LIST'!E:Z,9,0),0)</f>
        <v>57551</v>
      </c>
      <c r="R64" s="556">
        <f>IFERROR(VLOOKUP(C64,'PRICE LIST'!E:Z,10,0),0)</f>
        <v>57551</v>
      </c>
      <c r="S64" s="556">
        <f>IFERROR(VLOOKUP(C64,'PRICE LIST'!E:Z,11,0),0)</f>
        <v>57551</v>
      </c>
      <c r="T64" s="556">
        <f>IFERROR(VLOOKUP(C64,'PRICE LIST'!E:Z,12,0),0)</f>
        <v>57551</v>
      </c>
      <c r="U64" s="556">
        <f>IFERROR(VLOOKUP(C64,'PRICE LIST'!E:Z,13,0),0)</f>
        <v>57551</v>
      </c>
      <c r="V64" s="556">
        <f>IFERROR(VLOOKUP(C64,'PRICE LIST'!E:Z,14,0),0)</f>
        <v>60102</v>
      </c>
      <c r="W64" s="556">
        <f>IFERROR(VLOOKUP(C64,'PRICE LIST'!E:Z,15,0),0)</f>
        <v>60102</v>
      </c>
      <c r="X64" s="556">
        <f>IFERROR(VLOOKUP(C64,'PRICE LIST'!E:Z,16,0),0)</f>
        <v>60102</v>
      </c>
      <c r="Y64" s="556">
        <f>IFERROR(VLOOKUP(C64,'PRICE LIST'!E:Z,17,0),0)</f>
        <v>60102</v>
      </c>
      <c r="Z64" s="556">
        <f>IFERROR(VLOOKUP(C64,'PRICE LIST'!E:Z,18,0),0)</f>
        <v>60102</v>
      </c>
      <c r="AA64" s="556">
        <f>IFERROR(VLOOKUP(C64,'PRICE LIST'!E:Z,19,0),0)</f>
        <v>60102</v>
      </c>
      <c r="AB64" s="180">
        <f t="shared" ref="AB64:AB104" si="75">IFERROR(P64/VLOOKUP(O64,$N$4:$O$9,2,FALSE),0)</f>
        <v>3.6427911333915661</v>
      </c>
      <c r="AC64" s="180">
        <f t="shared" ref="AC64:AC104" si="76">IFERROR(Q64/VLOOKUP(O64,$N$4:$O$9,2,FALSE),0)</f>
        <v>3.6427911333915661</v>
      </c>
      <c r="AD64" s="180">
        <f t="shared" ref="AD64:AD104" si="77">IFERROR(R64/VLOOKUP(O64,$N$4:$O$9,2,FALSE),0)</f>
        <v>3.6427911333915661</v>
      </c>
      <c r="AE64" s="180">
        <f t="shared" ref="AE64:AE104" si="78">IFERROR(S64/VLOOKUP(O64,$N$4:$O$9,2,FALSE),0)</f>
        <v>3.6427911333915661</v>
      </c>
      <c r="AF64" s="180">
        <f t="shared" ref="AF64:AF104" si="79">IFERROR(T64/VLOOKUP(O64,$N$4:$O$9,2,FALSE),0)</f>
        <v>3.6427911333915661</v>
      </c>
      <c r="AG64" s="180">
        <f t="shared" ref="AG64:AG104" si="80">IFERROR(U64/VLOOKUP(O64,$N$4:$O$9,2,FALSE),0)</f>
        <v>3.6427911333915661</v>
      </c>
      <c r="AH64" s="180">
        <f t="shared" ref="AH64:AH104" si="81">IFERROR(V64/VLOOKUP(O64,$N$4:$O$9,2,FALSE),0)</f>
        <v>3.8042611370627775</v>
      </c>
      <c r="AI64" s="180">
        <f t="shared" ref="AI64:AI104" si="82">IFERROR(W64/VLOOKUP(O64,$N$4:$O$9,2,FALSE),0)</f>
        <v>3.8042611370627775</v>
      </c>
      <c r="AJ64" s="180">
        <f t="shared" ref="AJ64:AJ104" si="83">IFERROR(X64/VLOOKUP(O64,$N$4:$O$9,2,FALSE),0)</f>
        <v>3.8042611370627775</v>
      </c>
      <c r="AK64" s="180">
        <f t="shared" ref="AK64:AK104" si="84">IFERROR(Y64/VLOOKUP(O64,$N$4:$O$9,2,FALSE),0)</f>
        <v>3.8042611370627775</v>
      </c>
      <c r="AL64" s="180">
        <f t="shared" ref="AL64:AL104" si="85">IFERROR(Z64/VLOOKUP(O64,$N$4:$O$9,2,FALSE),0)</f>
        <v>3.8042611370627775</v>
      </c>
      <c r="AM64" s="180">
        <f t="shared" ref="AM64:AM104" si="86">IFERROR(AA64/VLOOKUP(O64,$N$4:$O$9,2,FALSE),0)</f>
        <v>3.8042611370627775</v>
      </c>
      <c r="AN64" s="502">
        <v>45</v>
      </c>
      <c r="AO64" s="502">
        <v>48</v>
      </c>
      <c r="AP64" s="502">
        <v>70</v>
      </c>
      <c r="AQ64" s="502">
        <v>67</v>
      </c>
      <c r="AR64" s="502">
        <v>61</v>
      </c>
      <c r="AS64" s="502"/>
      <c r="AT64" s="502">
        <v>64</v>
      </c>
      <c r="AU64" s="502">
        <v>71</v>
      </c>
      <c r="AV64" s="502">
        <v>91</v>
      </c>
      <c r="AW64" s="502">
        <v>53</v>
      </c>
      <c r="AX64" s="502">
        <v>56</v>
      </c>
      <c r="AY64" s="502"/>
      <c r="AZ64" s="75">
        <f t="shared" ref="AZ64:AZ104" si="87">SUM(AN64:AY64)</f>
        <v>626</v>
      </c>
      <c r="BA64" s="77">
        <f t="shared" ref="BA64:BA104" si="88">AZ64/12</f>
        <v>52.166666666666664</v>
      </c>
      <c r="BB64" s="47"/>
      <c r="BC64" s="78">
        <f t="shared" ref="BC64:BC104" si="89">AB64*AN64</f>
        <v>163.92560100262048</v>
      </c>
      <c r="BD64" s="78">
        <f t="shared" ref="BD64:BD104" si="90">AC64*AO64</f>
        <v>174.85397440279519</v>
      </c>
      <c r="BE64" s="78">
        <f t="shared" ref="BE64:BE104" si="91">AD64*AP64</f>
        <v>254.99537933740962</v>
      </c>
      <c r="BF64" s="78">
        <f t="shared" ref="BF64:BF104" si="92">AE64*AQ64</f>
        <v>244.06700593723494</v>
      </c>
      <c r="BG64" s="78">
        <f t="shared" ref="BG64:BG104" si="93">AF64*AR64</f>
        <v>222.21025913688553</v>
      </c>
      <c r="BH64" s="78">
        <f t="shared" ref="BH64:BH104" si="94">AG64*AS64</f>
        <v>0</v>
      </c>
      <c r="BI64" s="78">
        <f t="shared" ref="BI64:BI104" si="95">AH64*AT64</f>
        <v>243.47271277201776</v>
      </c>
      <c r="BJ64" s="78">
        <f t="shared" ref="BJ64:BJ104" si="96">AI64*AU64</f>
        <v>270.10254073145722</v>
      </c>
      <c r="BK64" s="78">
        <f t="shared" ref="BK64:BK104" si="97">AJ64*AV64</f>
        <v>346.18776347271273</v>
      </c>
      <c r="BL64" s="78">
        <f t="shared" ref="BL64:BL104" si="98">AK64*AW64</f>
        <v>201.62584026432719</v>
      </c>
      <c r="BM64" s="78">
        <f t="shared" ref="BM64:BM104" si="99">AL64*AX64</f>
        <v>213.03862367551554</v>
      </c>
      <c r="BN64" s="78">
        <f t="shared" ref="BN64:BN104" si="100">AM64*AY64</f>
        <v>0</v>
      </c>
      <c r="BO64" s="78">
        <f t="shared" ref="BO64:BO104" si="101">SUM(BC64:BN64)</f>
        <v>2334.4797007329767</v>
      </c>
      <c r="BP64" s="78">
        <f t="shared" ref="BP64:BP104" si="102">BO64/12</f>
        <v>194.53997506108138</v>
      </c>
    </row>
    <row r="65" spans="1:68">
      <c r="A65" s="79" t="s">
        <v>7127</v>
      </c>
      <c r="B65" s="74"/>
      <c r="C65" s="79" t="s">
        <v>14841</v>
      </c>
      <c r="D65" s="75" t="str">
        <f>INDEX('PRICE LIST'!$D:$D,MATCH(IMPROVEMENT!C65,'PRICE LIST'!$E:$E,0))</f>
        <v>LAMPU</v>
      </c>
      <c r="E65" s="16" t="str">
        <f>IFERROR(VLOOKUP(C65,'PRICE LIST'!E:M,2,0),0)</f>
        <v>LAMPU ROTARY EWIG N-1101A-J (RED+BLUE)</v>
      </c>
      <c r="F65" s="187" t="s">
        <v>12866</v>
      </c>
      <c r="G65" s="79" t="s">
        <v>109</v>
      </c>
      <c r="H65" s="16">
        <f>IFERROR(IF(G65="FOH",VLOOKUP(C65,'PRICE LIST'!E:Z,20,0),IF(G65="OPEX",VLOOKUP(C65,'PRICE LIST'!E:Z,21,0),0)),0)</f>
        <v>0</v>
      </c>
      <c r="I65" s="16">
        <f>IFERROR(IF(G65="FOH",VLOOKUP(H65,'PRICE LIST'!X:Z,3,0),IF(G65="OPEX",VLOOKUP(H65,'PRICE LIST'!Y:Z,2,0),0)),0)</f>
        <v>0</v>
      </c>
      <c r="J65" s="79" t="s">
        <v>40</v>
      </c>
      <c r="K65" s="206" t="s">
        <v>183</v>
      </c>
      <c r="L65" s="75" t="str">
        <f>IFERROR(VLOOKUP(K65,BS:BV,3,0),0)</f>
        <v>ALL</v>
      </c>
      <c r="M65" s="75" t="str">
        <f>IFERROR(VLOOKUP(K65,BS:BV,4,0),0)</f>
        <v>ALL</v>
      </c>
      <c r="N65" s="75" t="str">
        <f>IFERROR(VLOOKUP(C65,'PRICE LIST'!E:M,3,0),0)</f>
        <v>SET</v>
      </c>
      <c r="O65" s="75" t="str">
        <f>IFERROR(VLOOKUP(C65,'PRICE LIST'!E:M,5,0),0)</f>
        <v>IDR</v>
      </c>
      <c r="P65" s="556">
        <f>IFERROR(VLOOKUP(C65,'PRICE LIST'!E:Z,8,0),0)</f>
        <v>358750</v>
      </c>
      <c r="Q65" s="556">
        <f>IFERROR(VLOOKUP(C65,'PRICE LIST'!E:Z,9,0),0)</f>
        <v>358750</v>
      </c>
      <c r="R65" s="556">
        <f>IFERROR(VLOOKUP(C65,'PRICE LIST'!E:Z,10,0),0)</f>
        <v>358750</v>
      </c>
      <c r="S65" s="556">
        <f>IFERROR(VLOOKUP(C65,'PRICE LIST'!E:Z,11,0),0)</f>
        <v>358750</v>
      </c>
      <c r="T65" s="556">
        <f>IFERROR(VLOOKUP(C65,'PRICE LIST'!E:Z,12,0),0)</f>
        <v>358750</v>
      </c>
      <c r="U65" s="556">
        <f>IFERROR(VLOOKUP(C65,'PRICE LIST'!E:Z,13,0),0)</f>
        <v>358750</v>
      </c>
      <c r="V65" s="556">
        <f>IFERROR(VLOOKUP(C65,'PRICE LIST'!E:Z,14,0),0)</f>
        <v>362250</v>
      </c>
      <c r="W65" s="556">
        <f>IFERROR(VLOOKUP(C65,'PRICE LIST'!E:Z,15,0),0)</f>
        <v>362250</v>
      </c>
      <c r="X65" s="556">
        <f>IFERROR(VLOOKUP(C65,'PRICE LIST'!E:Z,16,0),0)</f>
        <v>362250</v>
      </c>
      <c r="Y65" s="556">
        <f>IFERROR(VLOOKUP(C65,'PRICE LIST'!E:Z,17,0),0)</f>
        <v>362250</v>
      </c>
      <c r="Z65" s="556">
        <f>IFERROR(VLOOKUP(C65,'PRICE LIST'!E:Z,18,0),0)</f>
        <v>362250</v>
      </c>
      <c r="AA65" s="556">
        <f>IFERROR(VLOOKUP(C65,'PRICE LIST'!E:Z,19,0),0)</f>
        <v>362250</v>
      </c>
      <c r="AB65" s="180">
        <f t="shared" si="75"/>
        <v>22.707708277948679</v>
      </c>
      <c r="AC65" s="180">
        <f t="shared" si="76"/>
        <v>22.707708277948679</v>
      </c>
      <c r="AD65" s="180">
        <f t="shared" si="77"/>
        <v>22.707708277948679</v>
      </c>
      <c r="AE65" s="180">
        <f t="shared" si="78"/>
        <v>22.707708277948679</v>
      </c>
      <c r="AF65" s="180">
        <f t="shared" si="79"/>
        <v>22.707708277948679</v>
      </c>
      <c r="AG65" s="180">
        <f t="shared" si="80"/>
        <v>22.707708277948679</v>
      </c>
      <c r="AH65" s="180">
        <f t="shared" si="81"/>
        <v>22.929246895294519</v>
      </c>
      <c r="AI65" s="180">
        <f t="shared" si="82"/>
        <v>22.929246895294519</v>
      </c>
      <c r="AJ65" s="180">
        <f t="shared" si="83"/>
        <v>22.929246895294519</v>
      </c>
      <c r="AK65" s="180">
        <f t="shared" si="84"/>
        <v>22.929246895294519</v>
      </c>
      <c r="AL65" s="180">
        <f t="shared" si="85"/>
        <v>22.929246895294519</v>
      </c>
      <c r="AM65" s="180">
        <f t="shared" si="86"/>
        <v>22.929246895294519</v>
      </c>
      <c r="AN65" s="502">
        <v>8</v>
      </c>
      <c r="AO65" s="502">
        <v>8</v>
      </c>
      <c r="AP65" s="502">
        <v>8</v>
      </c>
      <c r="AQ65" s="502">
        <v>5</v>
      </c>
      <c r="AR65" s="502"/>
      <c r="AS65" s="502"/>
      <c r="AT65" s="502"/>
      <c r="AU65" s="502"/>
      <c r="AV65" s="502"/>
      <c r="AW65" s="502"/>
      <c r="AX65" s="502"/>
      <c r="AY65" s="502"/>
      <c r="AZ65" s="75">
        <f t="shared" si="87"/>
        <v>29</v>
      </c>
      <c r="BA65" s="77">
        <f t="shared" si="88"/>
        <v>2.4166666666666665</v>
      </c>
      <c r="BB65" s="47"/>
      <c r="BC65" s="78">
        <f t="shared" si="89"/>
        <v>181.66166622358944</v>
      </c>
      <c r="BD65" s="78">
        <f t="shared" si="90"/>
        <v>181.66166622358944</v>
      </c>
      <c r="BE65" s="78">
        <f t="shared" si="91"/>
        <v>181.66166622358944</v>
      </c>
      <c r="BF65" s="78">
        <f t="shared" si="92"/>
        <v>113.5385413897434</v>
      </c>
      <c r="BG65" s="78">
        <f t="shared" si="93"/>
        <v>0</v>
      </c>
      <c r="BH65" s="78">
        <f t="shared" si="94"/>
        <v>0</v>
      </c>
      <c r="BI65" s="78">
        <f t="shared" si="95"/>
        <v>0</v>
      </c>
      <c r="BJ65" s="78">
        <f t="shared" si="96"/>
        <v>0</v>
      </c>
      <c r="BK65" s="78">
        <f t="shared" si="97"/>
        <v>0</v>
      </c>
      <c r="BL65" s="78">
        <f t="shared" si="98"/>
        <v>0</v>
      </c>
      <c r="BM65" s="78">
        <f t="shared" si="99"/>
        <v>0</v>
      </c>
      <c r="BN65" s="78">
        <f t="shared" si="100"/>
        <v>0</v>
      </c>
      <c r="BO65" s="78">
        <f t="shared" si="101"/>
        <v>658.52354006051166</v>
      </c>
      <c r="BP65" s="78">
        <f t="shared" si="102"/>
        <v>54.876961671709303</v>
      </c>
    </row>
    <row r="66" spans="1:68">
      <c r="A66" s="79" t="s">
        <v>7127</v>
      </c>
      <c r="B66" s="74"/>
      <c r="C66" s="79" t="s">
        <v>10408</v>
      </c>
      <c r="D66" s="75" t="str">
        <f>INDEX('PRICE LIST'!$D:$D,MATCH(IMPROVEMENT!C66,'PRICE LIST'!$E:$E,0))</f>
        <v>CASING TABLET</v>
      </c>
      <c r="E66" s="16" t="str">
        <f>IFERROR(VLOOKUP(C66,'PRICE LIST'!E:M,2,0),0)</f>
        <v>CASING TABLET</v>
      </c>
      <c r="F66" s="187" t="s">
        <v>12868</v>
      </c>
      <c r="G66" s="79" t="s">
        <v>109</v>
      </c>
      <c r="H66" s="16" t="str">
        <f>IFERROR(IF(G66="FOH",VLOOKUP(C66,'PRICE LIST'!E:Z,20,0),IF(G66="OPEX",VLOOKUP(C66,'PRICE LIST'!E:Z,21,0),0)),0)</f>
        <v>FIX NON PPN</v>
      </c>
      <c r="I66" s="16" t="str">
        <f>IFERROR(IF(G66="FOH",VLOOKUP(H66,'PRICE LIST'!X:Z,3,0),IF(G66="OPEX",VLOOKUP(H66,'PRICE LIST'!Y:Z,2,0),0)),0)</f>
        <v>B</v>
      </c>
      <c r="J66" s="79" t="s">
        <v>40</v>
      </c>
      <c r="K66" s="206" t="s">
        <v>183</v>
      </c>
      <c r="L66" s="75" t="str">
        <f>IFERROR(VLOOKUP(K66,BS:BV,3,0),0)</f>
        <v>ALL</v>
      </c>
      <c r="M66" s="75" t="str">
        <f>IFERROR(VLOOKUP(K66,BS:BV,4,0),0)</f>
        <v>ALL</v>
      </c>
      <c r="N66" s="75" t="str">
        <f>IFERROR(VLOOKUP(C66,'PRICE LIST'!E:M,3,0),0)</f>
        <v>LOT</v>
      </c>
      <c r="O66" s="75" t="str">
        <f>IFERROR(VLOOKUP(C66,'PRICE LIST'!E:M,5,0),0)</f>
        <v>IDR</v>
      </c>
      <c r="P66" s="556">
        <f>IFERROR(VLOOKUP(C66,'PRICE LIST'!E:Z,8,0),0)</f>
        <v>290000</v>
      </c>
      <c r="Q66" s="556">
        <f>IFERROR(VLOOKUP(C66,'PRICE LIST'!E:Z,9,0),0)</f>
        <v>290000</v>
      </c>
      <c r="R66" s="556">
        <f>IFERROR(VLOOKUP(C66,'PRICE LIST'!E:Z,10,0),0)</f>
        <v>290000</v>
      </c>
      <c r="S66" s="556">
        <f>IFERROR(VLOOKUP(C66,'PRICE LIST'!E:Z,11,0),0)</f>
        <v>290000</v>
      </c>
      <c r="T66" s="556">
        <f>IFERROR(VLOOKUP(C66,'PRICE LIST'!E:Z,12,0),0)</f>
        <v>290000</v>
      </c>
      <c r="U66" s="556">
        <f>IFERROR(VLOOKUP(C66,'PRICE LIST'!E:Z,13,0),0)</f>
        <v>290000</v>
      </c>
      <c r="V66" s="556">
        <f>IFERROR(VLOOKUP(C66,'PRICE LIST'!E:Z,14,0),0)</f>
        <v>290000</v>
      </c>
      <c r="W66" s="556">
        <f>IFERROR(VLOOKUP(C66,'PRICE LIST'!E:Z,15,0),0)</f>
        <v>290000</v>
      </c>
      <c r="X66" s="556">
        <f>IFERROR(VLOOKUP(C66,'PRICE LIST'!E:Z,16,0),0)</f>
        <v>290000</v>
      </c>
      <c r="Y66" s="556">
        <f>IFERROR(VLOOKUP(C66,'PRICE LIST'!E:Z,17,0),0)</f>
        <v>290000</v>
      </c>
      <c r="Z66" s="556">
        <f>IFERROR(VLOOKUP(C66,'PRICE LIST'!E:Z,18,0),0)</f>
        <v>290000</v>
      </c>
      <c r="AA66" s="556">
        <f>IFERROR(VLOOKUP(C66,'PRICE LIST'!E:Z,19,0),0)</f>
        <v>290000</v>
      </c>
      <c r="AB66" s="180">
        <f t="shared" si="75"/>
        <v>18.356056865798234</v>
      </c>
      <c r="AC66" s="180">
        <f t="shared" si="76"/>
        <v>18.356056865798234</v>
      </c>
      <c r="AD66" s="180">
        <f t="shared" si="77"/>
        <v>18.356056865798234</v>
      </c>
      <c r="AE66" s="180">
        <f t="shared" si="78"/>
        <v>18.356056865798234</v>
      </c>
      <c r="AF66" s="180">
        <f t="shared" si="79"/>
        <v>18.356056865798234</v>
      </c>
      <c r="AG66" s="180">
        <f t="shared" si="80"/>
        <v>18.356056865798234</v>
      </c>
      <c r="AH66" s="180">
        <f t="shared" si="81"/>
        <v>18.356056865798234</v>
      </c>
      <c r="AI66" s="180">
        <f t="shared" si="82"/>
        <v>18.356056865798234</v>
      </c>
      <c r="AJ66" s="180">
        <f t="shared" si="83"/>
        <v>18.356056865798234</v>
      </c>
      <c r="AK66" s="180">
        <f t="shared" si="84"/>
        <v>18.356056865798234</v>
      </c>
      <c r="AL66" s="180">
        <f t="shared" si="85"/>
        <v>18.356056865798234</v>
      </c>
      <c r="AM66" s="180">
        <f t="shared" si="86"/>
        <v>18.356056865798234</v>
      </c>
      <c r="AN66" s="502"/>
      <c r="AO66" s="502">
        <v>2</v>
      </c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75">
        <f t="shared" si="87"/>
        <v>2</v>
      </c>
      <c r="BA66" s="77">
        <f t="shared" si="88"/>
        <v>0.16666666666666666</v>
      </c>
      <c r="BB66" s="47"/>
      <c r="BC66" s="78">
        <f t="shared" si="89"/>
        <v>0</v>
      </c>
      <c r="BD66" s="78">
        <f t="shared" si="90"/>
        <v>36.712113731596467</v>
      </c>
      <c r="BE66" s="78">
        <f t="shared" si="91"/>
        <v>0</v>
      </c>
      <c r="BF66" s="78">
        <f t="shared" si="92"/>
        <v>0</v>
      </c>
      <c r="BG66" s="78">
        <f t="shared" si="93"/>
        <v>0</v>
      </c>
      <c r="BH66" s="78">
        <f t="shared" si="94"/>
        <v>0</v>
      </c>
      <c r="BI66" s="78">
        <f t="shared" si="95"/>
        <v>0</v>
      </c>
      <c r="BJ66" s="78">
        <f t="shared" si="96"/>
        <v>0</v>
      </c>
      <c r="BK66" s="78">
        <f t="shared" si="97"/>
        <v>0</v>
      </c>
      <c r="BL66" s="78">
        <f t="shared" si="98"/>
        <v>0</v>
      </c>
      <c r="BM66" s="78">
        <f t="shared" si="99"/>
        <v>0</v>
      </c>
      <c r="BN66" s="78">
        <f t="shared" si="100"/>
        <v>0</v>
      </c>
      <c r="BO66" s="78">
        <f t="shared" si="101"/>
        <v>36.712113731596467</v>
      </c>
      <c r="BP66" s="78">
        <f t="shared" si="102"/>
        <v>3.0593428109663723</v>
      </c>
    </row>
    <row r="67" spans="1:68">
      <c r="A67" s="79" t="s">
        <v>7127</v>
      </c>
      <c r="B67" s="74"/>
      <c r="C67" s="79" t="s">
        <v>9102</v>
      </c>
      <c r="D67" s="75" t="str">
        <f>INDEX('PRICE LIST'!$D:$D,MATCH(IMPROVEMENT!C67,'PRICE LIST'!$E:$E,0))</f>
        <v>TABLET PAD</v>
      </c>
      <c r="E67" s="16" t="str">
        <f>IFERROR(VLOOKUP(C67,'PRICE LIST'!E:M,2,0),0)</f>
        <v>Xiaomi Pad 6</v>
      </c>
      <c r="F67" s="187" t="s">
        <v>12868</v>
      </c>
      <c r="G67" s="79" t="s">
        <v>109</v>
      </c>
      <c r="H67" s="16" t="str">
        <f>IFERROR(IF(G67="FOH",VLOOKUP(C67,'PRICE LIST'!E:Z,20,0),IF(G67="OPEX",VLOOKUP(C67,'PRICE LIST'!E:Z,21,0),0)),0)</f>
        <v>FIX PPN</v>
      </c>
      <c r="I67" s="16" t="str">
        <f>IFERROR(IF(G67="FOH",VLOOKUP(H67,'PRICE LIST'!X:Z,3,0),IF(G67="OPEX",VLOOKUP(H67,'PRICE LIST'!Y:Z,2,0),0)),0)</f>
        <v>B</v>
      </c>
      <c r="J67" s="79" t="s">
        <v>40</v>
      </c>
      <c r="K67" s="206" t="s">
        <v>183</v>
      </c>
      <c r="L67" s="75" t="str">
        <f>IFERROR(VLOOKUP(K67,BS:BV,3,0),0)</f>
        <v>ALL</v>
      </c>
      <c r="M67" s="75" t="str">
        <f>IFERROR(VLOOKUP(K67,BS:BV,4,0),0)</f>
        <v>ALL</v>
      </c>
      <c r="N67" s="75" t="str">
        <f>IFERROR(VLOOKUP(C67,'PRICE LIST'!E:M,3,0),0)</f>
        <v>PCS</v>
      </c>
      <c r="O67" s="75" t="str">
        <f>IFERROR(VLOOKUP(C67,'PRICE LIST'!E:M,5,0),0)</f>
        <v>IDR</v>
      </c>
      <c r="P67" s="556">
        <f>IFERROR(VLOOKUP(C67,'PRICE LIST'!E:Z,8,0),0)</f>
        <v>5100000</v>
      </c>
      <c r="Q67" s="556">
        <f>IFERROR(VLOOKUP(C67,'PRICE LIST'!E:Z,9,0),0)</f>
        <v>5100000</v>
      </c>
      <c r="R67" s="556">
        <f>IFERROR(VLOOKUP(C67,'PRICE LIST'!E:Z,10,0),0)</f>
        <v>5100000</v>
      </c>
      <c r="S67" s="556">
        <f>IFERROR(VLOOKUP(C67,'PRICE LIST'!E:Z,11,0),0)</f>
        <v>5100000</v>
      </c>
      <c r="T67" s="556">
        <f>IFERROR(VLOOKUP(C67,'PRICE LIST'!E:Z,12,0),0)</f>
        <v>5100000</v>
      </c>
      <c r="U67" s="556">
        <f>IFERROR(VLOOKUP(C67,'PRICE LIST'!E:Z,13,0),0)</f>
        <v>5100000</v>
      </c>
      <c r="V67" s="556">
        <f>IFERROR(VLOOKUP(C67,'PRICE LIST'!E:Z,14,0),0)</f>
        <v>5100000</v>
      </c>
      <c r="W67" s="556">
        <f>IFERROR(VLOOKUP(C67,'PRICE LIST'!E:Z,15,0),0)</f>
        <v>5100000</v>
      </c>
      <c r="X67" s="556">
        <f>IFERROR(VLOOKUP(C67,'PRICE LIST'!E:Z,16,0),0)</f>
        <v>5100000</v>
      </c>
      <c r="Y67" s="556">
        <f>IFERROR(VLOOKUP(C67,'PRICE LIST'!E:Z,17,0),0)</f>
        <v>5100000</v>
      </c>
      <c r="Z67" s="556">
        <f>IFERROR(VLOOKUP(C67,'PRICE LIST'!E:Z,18,0),0)</f>
        <v>5100000</v>
      </c>
      <c r="AA67" s="556">
        <f>IFERROR(VLOOKUP(C67,'PRICE LIST'!E:Z,19,0),0)</f>
        <v>5100000</v>
      </c>
      <c r="AB67" s="180">
        <f t="shared" si="75"/>
        <v>322.81341384679655</v>
      </c>
      <c r="AC67" s="180">
        <f t="shared" si="76"/>
        <v>322.81341384679655</v>
      </c>
      <c r="AD67" s="180">
        <f t="shared" si="77"/>
        <v>322.81341384679655</v>
      </c>
      <c r="AE67" s="180">
        <f t="shared" si="78"/>
        <v>322.81341384679655</v>
      </c>
      <c r="AF67" s="180">
        <f t="shared" si="79"/>
        <v>322.81341384679655</v>
      </c>
      <c r="AG67" s="180">
        <f t="shared" si="80"/>
        <v>322.81341384679655</v>
      </c>
      <c r="AH67" s="180">
        <f t="shared" si="81"/>
        <v>322.81341384679655</v>
      </c>
      <c r="AI67" s="180">
        <f t="shared" si="82"/>
        <v>322.81341384679655</v>
      </c>
      <c r="AJ67" s="180">
        <f t="shared" si="83"/>
        <v>322.81341384679655</v>
      </c>
      <c r="AK67" s="180">
        <f t="shared" si="84"/>
        <v>322.81341384679655</v>
      </c>
      <c r="AL67" s="180">
        <f t="shared" si="85"/>
        <v>322.81341384679655</v>
      </c>
      <c r="AM67" s="180">
        <f t="shared" si="86"/>
        <v>322.81341384679655</v>
      </c>
      <c r="AN67" s="502"/>
      <c r="AO67" s="502">
        <v>2</v>
      </c>
      <c r="AP67" s="502"/>
      <c r="AQ67" s="502"/>
      <c r="AR67" s="502"/>
      <c r="AS67" s="502"/>
      <c r="AT67" s="502"/>
      <c r="AU67" s="502"/>
      <c r="AV67" s="502"/>
      <c r="AW67" s="502"/>
      <c r="AX67" s="502"/>
      <c r="AY67" s="502"/>
      <c r="AZ67" s="75">
        <f t="shared" si="87"/>
        <v>2</v>
      </c>
      <c r="BA67" s="77">
        <f t="shared" si="88"/>
        <v>0.16666666666666666</v>
      </c>
      <c r="BB67" s="47"/>
      <c r="BC67" s="78">
        <f t="shared" si="89"/>
        <v>0</v>
      </c>
      <c r="BD67" s="78">
        <f t="shared" si="90"/>
        <v>645.6268276935931</v>
      </c>
      <c r="BE67" s="78">
        <f t="shared" si="91"/>
        <v>0</v>
      </c>
      <c r="BF67" s="78">
        <f t="shared" si="92"/>
        <v>0</v>
      </c>
      <c r="BG67" s="78">
        <f t="shared" si="93"/>
        <v>0</v>
      </c>
      <c r="BH67" s="78">
        <f t="shared" si="94"/>
        <v>0</v>
      </c>
      <c r="BI67" s="78">
        <f t="shared" si="95"/>
        <v>0</v>
      </c>
      <c r="BJ67" s="78">
        <f t="shared" si="96"/>
        <v>0</v>
      </c>
      <c r="BK67" s="78">
        <f t="shared" si="97"/>
        <v>0</v>
      </c>
      <c r="BL67" s="78">
        <f t="shared" si="98"/>
        <v>0</v>
      </c>
      <c r="BM67" s="78">
        <f t="shared" si="99"/>
        <v>0</v>
      </c>
      <c r="BN67" s="78">
        <f t="shared" si="100"/>
        <v>0</v>
      </c>
      <c r="BO67" s="78">
        <f t="shared" si="101"/>
        <v>645.6268276935931</v>
      </c>
      <c r="BP67" s="78">
        <f t="shared" si="102"/>
        <v>53.802235641132761</v>
      </c>
    </row>
    <row r="68" spans="1:68">
      <c r="A68" s="79" t="s">
        <v>7127</v>
      </c>
      <c r="B68" s="74"/>
      <c r="C68" s="79" t="s">
        <v>10415</v>
      </c>
      <c r="D68" s="75" t="str">
        <f>INDEX('PRICE LIST'!$D:$D,MATCH(IMPROVEMENT!C68,'PRICE LIST'!$E:$E,0))</f>
        <v>ANTIGORES</v>
      </c>
      <c r="E68" s="16" t="str">
        <f>IFERROR(VLOOKUP(C68,'PRICE LIST'!E:M,2,0),0)</f>
        <v>ANTIGORES HYDROGEL HYDRA MI PAD 6</v>
      </c>
      <c r="F68" s="187" t="s">
        <v>12868</v>
      </c>
      <c r="G68" s="79" t="s">
        <v>109</v>
      </c>
      <c r="H68" s="16" t="str">
        <f>IFERROR(IF(G68="FOH",VLOOKUP(C68,'PRICE LIST'!E:Z,20,0),IF(G68="OPEX",VLOOKUP(C68,'PRICE LIST'!E:Z,21,0),0)),0)</f>
        <v>FIX PPN</v>
      </c>
      <c r="I68" s="16" t="str">
        <f>IFERROR(IF(G68="FOH",VLOOKUP(H68,'PRICE LIST'!X:Z,3,0),IF(G68="OPEX",VLOOKUP(H68,'PRICE LIST'!Y:Z,2,0),0)),0)</f>
        <v>B</v>
      </c>
      <c r="J68" s="79" t="s">
        <v>40</v>
      </c>
      <c r="K68" s="206" t="s">
        <v>183</v>
      </c>
      <c r="L68" s="75" t="str">
        <f>IFERROR(VLOOKUP(K68,BS:BV,3,0),0)</f>
        <v>ALL</v>
      </c>
      <c r="M68" s="75" t="str">
        <f>IFERROR(VLOOKUP(K68,BS:BV,4,0),0)</f>
        <v>ALL</v>
      </c>
      <c r="N68" s="75" t="str">
        <f>IFERROR(VLOOKUP(C68,'PRICE LIST'!E:M,3,0),0)</f>
        <v>PCS</v>
      </c>
      <c r="O68" s="75" t="str">
        <f>IFERROR(VLOOKUP(C68,'PRICE LIST'!E:M,5,0),0)</f>
        <v>IDR</v>
      </c>
      <c r="P68" s="556">
        <f>IFERROR(VLOOKUP(C68,'PRICE LIST'!E:Z,8,0),0)</f>
        <v>160000</v>
      </c>
      <c r="Q68" s="556">
        <f>IFERROR(VLOOKUP(C68,'PRICE LIST'!E:Z,9,0),0)</f>
        <v>160000</v>
      </c>
      <c r="R68" s="556">
        <f>IFERROR(VLOOKUP(C68,'PRICE LIST'!E:Z,10,0),0)</f>
        <v>160000</v>
      </c>
      <c r="S68" s="556">
        <f>IFERROR(VLOOKUP(C68,'PRICE LIST'!E:Z,11,0),0)</f>
        <v>160000</v>
      </c>
      <c r="T68" s="556">
        <f>IFERROR(VLOOKUP(C68,'PRICE LIST'!E:Z,12,0),0)</f>
        <v>160000</v>
      </c>
      <c r="U68" s="556">
        <f>IFERROR(VLOOKUP(C68,'PRICE LIST'!E:Z,13,0),0)</f>
        <v>160000</v>
      </c>
      <c r="V68" s="556">
        <f>IFERROR(VLOOKUP(C68,'PRICE LIST'!E:Z,14,0),0)</f>
        <v>160000</v>
      </c>
      <c r="W68" s="556">
        <f>IFERROR(VLOOKUP(C68,'PRICE LIST'!E:Z,15,0),0)</f>
        <v>160000</v>
      </c>
      <c r="X68" s="556">
        <f>IFERROR(VLOOKUP(C68,'PRICE LIST'!E:Z,16,0),0)</f>
        <v>160000</v>
      </c>
      <c r="Y68" s="556">
        <f>IFERROR(VLOOKUP(C68,'PRICE LIST'!E:Z,17,0),0)</f>
        <v>160000</v>
      </c>
      <c r="Z68" s="556">
        <f>IFERROR(VLOOKUP(C68,'PRICE LIST'!E:Z,18,0),0)</f>
        <v>160000</v>
      </c>
      <c r="AA68" s="556">
        <f>IFERROR(VLOOKUP(C68,'PRICE LIST'!E:Z,19,0),0)</f>
        <v>160000</v>
      </c>
      <c r="AB68" s="180">
        <f t="shared" si="75"/>
        <v>10.127479650095578</v>
      </c>
      <c r="AC68" s="180">
        <f t="shared" si="76"/>
        <v>10.127479650095578</v>
      </c>
      <c r="AD68" s="180">
        <f t="shared" si="77"/>
        <v>10.127479650095578</v>
      </c>
      <c r="AE68" s="180">
        <f t="shared" si="78"/>
        <v>10.127479650095578</v>
      </c>
      <c r="AF68" s="180">
        <f t="shared" si="79"/>
        <v>10.127479650095578</v>
      </c>
      <c r="AG68" s="180">
        <f t="shared" si="80"/>
        <v>10.127479650095578</v>
      </c>
      <c r="AH68" s="180">
        <f t="shared" si="81"/>
        <v>10.127479650095578</v>
      </c>
      <c r="AI68" s="180">
        <f t="shared" si="82"/>
        <v>10.127479650095578</v>
      </c>
      <c r="AJ68" s="180">
        <f t="shared" si="83"/>
        <v>10.127479650095578</v>
      </c>
      <c r="AK68" s="180">
        <f t="shared" si="84"/>
        <v>10.127479650095578</v>
      </c>
      <c r="AL68" s="180">
        <f t="shared" si="85"/>
        <v>10.127479650095578</v>
      </c>
      <c r="AM68" s="180">
        <f t="shared" si="86"/>
        <v>10.127479650095578</v>
      </c>
      <c r="AN68" s="502"/>
      <c r="AO68" s="502">
        <v>2</v>
      </c>
      <c r="AP68" s="502"/>
      <c r="AQ68" s="502"/>
      <c r="AR68" s="502"/>
      <c r="AS68" s="502"/>
      <c r="AT68" s="502"/>
      <c r="AU68" s="502"/>
      <c r="AV68" s="502"/>
      <c r="AW68" s="502"/>
      <c r="AX68" s="502"/>
      <c r="AY68" s="502"/>
      <c r="AZ68" s="75">
        <f t="shared" si="87"/>
        <v>2</v>
      </c>
      <c r="BA68" s="77">
        <f t="shared" si="88"/>
        <v>0.16666666666666666</v>
      </c>
      <c r="BB68" s="47"/>
      <c r="BC68" s="78">
        <f t="shared" si="89"/>
        <v>0</v>
      </c>
      <c r="BD68" s="78">
        <f t="shared" si="90"/>
        <v>20.254959300191157</v>
      </c>
      <c r="BE68" s="78">
        <f t="shared" si="91"/>
        <v>0</v>
      </c>
      <c r="BF68" s="78">
        <f t="shared" si="92"/>
        <v>0</v>
      </c>
      <c r="BG68" s="78">
        <f t="shared" si="93"/>
        <v>0</v>
      </c>
      <c r="BH68" s="78">
        <f t="shared" si="94"/>
        <v>0</v>
      </c>
      <c r="BI68" s="78">
        <f t="shared" si="95"/>
        <v>0</v>
      </c>
      <c r="BJ68" s="78">
        <f t="shared" si="96"/>
        <v>0</v>
      </c>
      <c r="BK68" s="78">
        <f t="shared" si="97"/>
        <v>0</v>
      </c>
      <c r="BL68" s="78">
        <f t="shared" si="98"/>
        <v>0</v>
      </c>
      <c r="BM68" s="78">
        <f t="shared" si="99"/>
        <v>0</v>
      </c>
      <c r="BN68" s="78">
        <f t="shared" si="100"/>
        <v>0</v>
      </c>
      <c r="BO68" s="78">
        <f t="shared" si="101"/>
        <v>20.254959300191157</v>
      </c>
      <c r="BP68" s="78">
        <f t="shared" si="102"/>
        <v>1.6879132750159298</v>
      </c>
    </row>
    <row r="69" spans="1:68">
      <c r="A69" s="79" t="s">
        <v>7127</v>
      </c>
      <c r="B69" s="74"/>
      <c r="C69" s="79" t="s">
        <v>11911</v>
      </c>
      <c r="D69" s="75" t="str">
        <f>INDEX('PRICE LIST'!$D:$D,MATCH(IMPROVEMENT!C69,'PRICE LIST'!$E:$E,0))</f>
        <v>BESI</v>
      </c>
      <c r="E69" s="776" t="str">
        <f>IFERROR(VLOOKUP(C69,'PRICE LIST'!E:M,2,0),0)</f>
        <v>BESI KOTAK 40X40 2MM</v>
      </c>
      <c r="F69" s="187" t="s">
        <v>13334</v>
      </c>
      <c r="G69" s="79" t="s">
        <v>109</v>
      </c>
      <c r="H69" s="16">
        <f>IFERROR(IF(G69="FOH",VLOOKUP(C69,'PRICE LIST'!E:Z,20,0),IF(G69="OPEX",VLOOKUP(C69,'PRICE LIST'!E:Z,21,0),0)),0)</f>
        <v>0</v>
      </c>
      <c r="I69" s="16">
        <f>IFERROR(IF(G69="FOH",VLOOKUP(H69,'PRICE LIST'!X:Z,3,0),IF(G69="OPEX",VLOOKUP(H69,'PRICE LIST'!Y:Z,2,0),0)),0)</f>
        <v>0</v>
      </c>
      <c r="J69" s="79" t="s">
        <v>40</v>
      </c>
      <c r="K69" s="206" t="s">
        <v>183</v>
      </c>
      <c r="L69" s="75" t="str">
        <f>IFERROR(VLOOKUP(K69,BS:BV,3,0),0)</f>
        <v>ALL</v>
      </c>
      <c r="M69" s="75" t="str">
        <f>IFERROR(VLOOKUP(K69,BS:BV,4,0),0)</f>
        <v>ALL</v>
      </c>
      <c r="N69" s="75" t="str">
        <f>IFERROR(VLOOKUP(C69,'PRICE LIST'!E:M,3,0),0)</f>
        <v>PCS</v>
      </c>
      <c r="O69" s="75" t="str">
        <f>IFERROR(VLOOKUP(C69,'PRICE LIST'!E:M,5,0),0)</f>
        <v>IDR</v>
      </c>
      <c r="P69" s="556">
        <f>IFERROR(VLOOKUP(C69,'PRICE LIST'!E:Z,8,0),0)</f>
        <v>375500</v>
      </c>
      <c r="Q69" s="556">
        <f>IFERROR(VLOOKUP(C69,'PRICE LIST'!E:Z,9,0),0)</f>
        <v>375500</v>
      </c>
      <c r="R69" s="556">
        <f>IFERROR(VLOOKUP(C69,'PRICE LIST'!E:Z,10,0),0)</f>
        <v>375500</v>
      </c>
      <c r="S69" s="556">
        <f>IFERROR(VLOOKUP(C69,'PRICE LIST'!E:Z,11,0),0)</f>
        <v>375500</v>
      </c>
      <c r="T69" s="556">
        <f>IFERROR(VLOOKUP(C69,'PRICE LIST'!E:Z,12,0),0)</f>
        <v>375500</v>
      </c>
      <c r="U69" s="556">
        <f>IFERROR(VLOOKUP(C69,'PRICE LIST'!E:Z,13,0),0)</f>
        <v>375500</v>
      </c>
      <c r="V69" s="556">
        <f>IFERROR(VLOOKUP(C69,'PRICE LIST'!E:Z,14,0),0)</f>
        <v>389000</v>
      </c>
      <c r="W69" s="556">
        <f>IFERROR(VLOOKUP(C69,'PRICE LIST'!E:Z,15,0),0)</f>
        <v>389000</v>
      </c>
      <c r="X69" s="556">
        <f>IFERROR(VLOOKUP(C69,'PRICE LIST'!E:Z,16,0),0)</f>
        <v>389000</v>
      </c>
      <c r="Y69" s="556">
        <f>IFERROR(VLOOKUP(C69,'PRICE LIST'!E:Z,17,0),0)</f>
        <v>389000</v>
      </c>
      <c r="Z69" s="556">
        <f>IFERROR(VLOOKUP(C69,'PRICE LIST'!E:Z,18,0),0)</f>
        <v>389000</v>
      </c>
      <c r="AA69" s="556">
        <f>IFERROR(VLOOKUP(C69,'PRICE LIST'!E:Z,19,0),0)</f>
        <v>389000</v>
      </c>
      <c r="AB69" s="180">
        <f t="shared" si="75"/>
        <v>23.767928803818059</v>
      </c>
      <c r="AC69" s="180">
        <f t="shared" si="76"/>
        <v>23.767928803818059</v>
      </c>
      <c r="AD69" s="180">
        <f t="shared" si="77"/>
        <v>23.767928803818059</v>
      </c>
      <c r="AE69" s="180">
        <f t="shared" si="78"/>
        <v>23.767928803818059</v>
      </c>
      <c r="AF69" s="180">
        <f t="shared" si="79"/>
        <v>23.767928803818059</v>
      </c>
      <c r="AG69" s="180">
        <f t="shared" si="80"/>
        <v>23.767928803818059</v>
      </c>
      <c r="AH69" s="180">
        <f t="shared" si="81"/>
        <v>24.622434899294873</v>
      </c>
      <c r="AI69" s="180">
        <f t="shared" si="82"/>
        <v>24.622434899294873</v>
      </c>
      <c r="AJ69" s="180">
        <f t="shared" si="83"/>
        <v>24.622434899294873</v>
      </c>
      <c r="AK69" s="180">
        <f t="shared" si="84"/>
        <v>24.622434899294873</v>
      </c>
      <c r="AL69" s="180">
        <f t="shared" si="85"/>
        <v>24.622434899294873</v>
      </c>
      <c r="AM69" s="180">
        <f t="shared" si="86"/>
        <v>24.622434899294873</v>
      </c>
      <c r="AN69" s="502"/>
      <c r="AO69" s="502"/>
      <c r="AP69" s="502"/>
      <c r="AQ69" s="502">
        <v>4</v>
      </c>
      <c r="AR69" s="502"/>
      <c r="AS69" s="502">
        <v>4</v>
      </c>
      <c r="AT69" s="502"/>
      <c r="AU69" s="502"/>
      <c r="AV69" s="502"/>
      <c r="AW69" s="502"/>
      <c r="AX69" s="502"/>
      <c r="AY69" s="502"/>
      <c r="AZ69" s="75">
        <f t="shared" si="87"/>
        <v>8</v>
      </c>
      <c r="BA69" s="77">
        <f t="shared" si="88"/>
        <v>0.66666666666666663</v>
      </c>
      <c r="BB69" s="47"/>
      <c r="BC69" s="78">
        <f t="shared" si="89"/>
        <v>0</v>
      </c>
      <c r="BD69" s="78">
        <f t="shared" si="90"/>
        <v>0</v>
      </c>
      <c r="BE69" s="78">
        <f t="shared" si="91"/>
        <v>0</v>
      </c>
      <c r="BF69" s="78">
        <f t="shared" si="92"/>
        <v>95.071715215272235</v>
      </c>
      <c r="BG69" s="78">
        <f t="shared" si="93"/>
        <v>0</v>
      </c>
      <c r="BH69" s="78">
        <f t="shared" si="94"/>
        <v>95.071715215272235</v>
      </c>
      <c r="BI69" s="78">
        <f t="shared" si="95"/>
        <v>0</v>
      </c>
      <c r="BJ69" s="78">
        <f t="shared" si="96"/>
        <v>0</v>
      </c>
      <c r="BK69" s="78">
        <f t="shared" si="97"/>
        <v>0</v>
      </c>
      <c r="BL69" s="78">
        <f t="shared" si="98"/>
        <v>0</v>
      </c>
      <c r="BM69" s="78">
        <f t="shared" si="99"/>
        <v>0</v>
      </c>
      <c r="BN69" s="78">
        <f t="shared" si="100"/>
        <v>0</v>
      </c>
      <c r="BO69" s="78">
        <f t="shared" si="101"/>
        <v>190.14343043054447</v>
      </c>
      <c r="BP69" s="78">
        <f t="shared" si="102"/>
        <v>15.84528586921204</v>
      </c>
    </row>
    <row r="70" spans="1:68">
      <c r="A70" s="79" t="s">
        <v>7127</v>
      </c>
      <c r="B70" s="74"/>
      <c r="C70" s="79" t="s">
        <v>10953</v>
      </c>
      <c r="D70" s="75" t="str">
        <f>INDEX('PRICE LIST'!$D:$D,MATCH(IMPROVEMENT!C70,'PRICE LIST'!$E:$E,0))</f>
        <v>BESI</v>
      </c>
      <c r="E70" s="776" t="str">
        <f>IFERROR(VLOOKUP(C70,'PRICE LIST'!E:M,2,0),0)</f>
        <v>BESI KOTAK 20X40 2MM</v>
      </c>
      <c r="F70" s="187" t="s">
        <v>13334</v>
      </c>
      <c r="G70" s="79" t="s">
        <v>109</v>
      </c>
      <c r="H70" s="16">
        <f>IFERROR(IF(G70="FOH",VLOOKUP(C70,'PRICE LIST'!E:Z,20,0),IF(G70="OPEX",VLOOKUP(C70,'PRICE LIST'!E:Z,21,0),0)),0)</f>
        <v>0</v>
      </c>
      <c r="I70" s="16">
        <f>IFERROR(IF(G70="FOH",VLOOKUP(H70,'PRICE LIST'!X:Z,3,0),IF(G70="OPEX",VLOOKUP(H70,'PRICE LIST'!Y:Z,2,0),0)),0)</f>
        <v>0</v>
      </c>
      <c r="J70" s="79" t="s">
        <v>40</v>
      </c>
      <c r="K70" s="206" t="s">
        <v>183</v>
      </c>
      <c r="L70" s="75" t="str">
        <f>IFERROR(VLOOKUP(K70,BS:BV,3,0),0)</f>
        <v>ALL</v>
      </c>
      <c r="M70" s="75" t="str">
        <f>IFERROR(VLOOKUP(K70,BS:BV,4,0),0)</f>
        <v>ALL</v>
      </c>
      <c r="N70" s="75" t="str">
        <f>IFERROR(VLOOKUP(C70,'PRICE LIST'!E:M,3,0),0)</f>
        <v>PCS</v>
      </c>
      <c r="O70" s="75" t="str">
        <f>IFERROR(VLOOKUP(C70,'PRICE LIST'!E:M,5,0),0)</f>
        <v>IDR</v>
      </c>
      <c r="P70" s="556">
        <f>IFERROR(VLOOKUP(C70,'PRICE LIST'!E:Z,8,0),0)</f>
        <v>239006</v>
      </c>
      <c r="Q70" s="556">
        <f>IFERROR(VLOOKUP(C70,'PRICE LIST'!E:Z,9,0),0)</f>
        <v>239006</v>
      </c>
      <c r="R70" s="556">
        <f>IFERROR(VLOOKUP(C70,'PRICE LIST'!E:Z,10,0),0)</f>
        <v>239006</v>
      </c>
      <c r="S70" s="556">
        <f>IFERROR(VLOOKUP(C70,'PRICE LIST'!E:Z,11,0),0)</f>
        <v>239006</v>
      </c>
      <c r="T70" s="556">
        <f>IFERROR(VLOOKUP(C70,'PRICE LIST'!E:Z,12,0),0)</f>
        <v>239006</v>
      </c>
      <c r="U70" s="556">
        <f>IFERROR(VLOOKUP(C70,'PRICE LIST'!E:Z,13,0),0)</f>
        <v>239006</v>
      </c>
      <c r="V70" s="556">
        <f>IFERROR(VLOOKUP(C70,'PRICE LIST'!E:Z,14,0),0)</f>
        <v>253012</v>
      </c>
      <c r="W70" s="556">
        <f>IFERROR(VLOOKUP(C70,'PRICE LIST'!E:Z,15,0),0)</f>
        <v>253012</v>
      </c>
      <c r="X70" s="556">
        <f>IFERROR(VLOOKUP(C70,'PRICE LIST'!E:Z,16,0),0)</f>
        <v>253012</v>
      </c>
      <c r="Y70" s="556">
        <f>IFERROR(VLOOKUP(C70,'PRICE LIST'!E:Z,17,0),0)</f>
        <v>253012</v>
      </c>
      <c r="Z70" s="556">
        <f>IFERROR(VLOOKUP(C70,'PRICE LIST'!E:Z,18,0),0)</f>
        <v>253012</v>
      </c>
      <c r="AA70" s="556">
        <f>IFERROR(VLOOKUP(C70,'PRICE LIST'!E:Z,19,0),0)</f>
        <v>253012</v>
      </c>
      <c r="AB70" s="180">
        <f t="shared" si="75"/>
        <v>15.128302507817148</v>
      </c>
      <c r="AC70" s="180">
        <f t="shared" si="76"/>
        <v>15.128302507817148</v>
      </c>
      <c r="AD70" s="180">
        <f t="shared" si="77"/>
        <v>15.128302507817148</v>
      </c>
      <c r="AE70" s="180">
        <f t="shared" si="78"/>
        <v>15.128302507817148</v>
      </c>
      <c r="AF70" s="180">
        <f t="shared" si="79"/>
        <v>15.128302507817148</v>
      </c>
      <c r="AG70" s="180">
        <f t="shared" si="80"/>
        <v>15.128302507817148</v>
      </c>
      <c r="AH70" s="180">
        <f t="shared" si="81"/>
        <v>16.014836757687391</v>
      </c>
      <c r="AI70" s="180">
        <f t="shared" si="82"/>
        <v>16.014836757687391</v>
      </c>
      <c r="AJ70" s="180">
        <f t="shared" si="83"/>
        <v>16.014836757687391</v>
      </c>
      <c r="AK70" s="180">
        <f t="shared" si="84"/>
        <v>16.014836757687391</v>
      </c>
      <c r="AL70" s="180">
        <f t="shared" si="85"/>
        <v>16.014836757687391</v>
      </c>
      <c r="AM70" s="180">
        <f t="shared" si="86"/>
        <v>16.014836757687391</v>
      </c>
      <c r="AN70" s="502"/>
      <c r="AO70" s="502"/>
      <c r="AP70" s="502"/>
      <c r="AQ70" s="502">
        <v>11</v>
      </c>
      <c r="AR70" s="502"/>
      <c r="AS70" s="502">
        <v>11</v>
      </c>
      <c r="AT70" s="502"/>
      <c r="AU70" s="502"/>
      <c r="AV70" s="502"/>
      <c r="AW70" s="502"/>
      <c r="AX70" s="502"/>
      <c r="AY70" s="502"/>
      <c r="AZ70" s="75">
        <f t="shared" si="87"/>
        <v>22</v>
      </c>
      <c r="BA70" s="77">
        <f t="shared" si="88"/>
        <v>1.8333333333333333</v>
      </c>
      <c r="BB70" s="47"/>
      <c r="BC70" s="78">
        <f t="shared" si="89"/>
        <v>0</v>
      </c>
      <c r="BD70" s="78">
        <f t="shared" si="90"/>
        <v>0</v>
      </c>
      <c r="BE70" s="78">
        <f t="shared" si="91"/>
        <v>0</v>
      </c>
      <c r="BF70" s="78">
        <f t="shared" si="92"/>
        <v>166.41132758598863</v>
      </c>
      <c r="BG70" s="78">
        <f t="shared" si="93"/>
        <v>0</v>
      </c>
      <c r="BH70" s="78">
        <f t="shared" si="94"/>
        <v>166.41132758598863</v>
      </c>
      <c r="BI70" s="78">
        <f t="shared" si="95"/>
        <v>0</v>
      </c>
      <c r="BJ70" s="78">
        <f t="shared" si="96"/>
        <v>0</v>
      </c>
      <c r="BK70" s="78">
        <f t="shared" si="97"/>
        <v>0</v>
      </c>
      <c r="BL70" s="78">
        <f t="shared" si="98"/>
        <v>0</v>
      </c>
      <c r="BM70" s="78">
        <f t="shared" si="99"/>
        <v>0</v>
      </c>
      <c r="BN70" s="78">
        <f t="shared" si="100"/>
        <v>0</v>
      </c>
      <c r="BO70" s="78">
        <f t="shared" si="101"/>
        <v>332.82265517197726</v>
      </c>
      <c r="BP70" s="78">
        <f t="shared" si="102"/>
        <v>27.73522126433144</v>
      </c>
    </row>
    <row r="71" spans="1:68">
      <c r="A71" s="79" t="s">
        <v>7127</v>
      </c>
      <c r="B71" s="74"/>
      <c r="C71" s="79" t="s">
        <v>11855</v>
      </c>
      <c r="D71" s="75" t="str">
        <f>INDEX('PRICE LIST'!$D:$D,MATCH(IMPROVEMENT!C71,'PRICE LIST'!$E:$E,0))</f>
        <v>BESI</v>
      </c>
      <c r="E71" s="776" t="str">
        <f>IFERROR(VLOOKUP(C71,'PRICE LIST'!E:M,2,0),0)</f>
        <v>BESI KOTAK 20X20 2MM</v>
      </c>
      <c r="F71" s="187" t="s">
        <v>13334</v>
      </c>
      <c r="G71" s="79" t="s">
        <v>109</v>
      </c>
      <c r="H71" s="16">
        <f>IFERROR(IF(G71="FOH",VLOOKUP(C71,'PRICE LIST'!E:Z,20,0),IF(G71="OPEX",VLOOKUP(C71,'PRICE LIST'!E:Z,21,0),0)),0)</f>
        <v>0</v>
      </c>
      <c r="I71" s="16">
        <f>IFERROR(IF(G71="FOH",VLOOKUP(H71,'PRICE LIST'!X:Z,3,0),IF(G71="OPEX",VLOOKUP(H71,'PRICE LIST'!Y:Z,2,0),0)),0)</f>
        <v>0</v>
      </c>
      <c r="J71" s="79" t="s">
        <v>40</v>
      </c>
      <c r="K71" s="206" t="s">
        <v>183</v>
      </c>
      <c r="L71" s="75" t="str">
        <f>IFERROR(VLOOKUP(K71,BS:BV,3,0),0)</f>
        <v>ALL</v>
      </c>
      <c r="M71" s="75" t="str">
        <f>IFERROR(VLOOKUP(K71,BS:BV,4,0),0)</f>
        <v>ALL</v>
      </c>
      <c r="N71" s="75" t="str">
        <f>IFERROR(VLOOKUP(C71,'PRICE LIST'!E:M,3,0),0)</f>
        <v>PCS</v>
      </c>
      <c r="O71" s="75" t="str">
        <f>IFERROR(VLOOKUP(C71,'PRICE LIST'!E:M,5,0),0)</f>
        <v>IDR</v>
      </c>
      <c r="P71" s="556">
        <f>IFERROR(VLOOKUP(C71,'PRICE LIST'!E:Z,8,0),0)</f>
        <v>179115</v>
      </c>
      <c r="Q71" s="556">
        <f>IFERROR(VLOOKUP(C71,'PRICE LIST'!E:Z,9,0),0)</f>
        <v>179115</v>
      </c>
      <c r="R71" s="556">
        <f>IFERROR(VLOOKUP(C71,'PRICE LIST'!E:Z,10,0),0)</f>
        <v>179115</v>
      </c>
      <c r="S71" s="556">
        <f>IFERROR(VLOOKUP(C71,'PRICE LIST'!E:Z,11,0),0)</f>
        <v>179115</v>
      </c>
      <c r="T71" s="556">
        <f>IFERROR(VLOOKUP(C71,'PRICE LIST'!E:Z,12,0),0)</f>
        <v>179115</v>
      </c>
      <c r="U71" s="556">
        <f>IFERROR(VLOOKUP(C71,'PRICE LIST'!E:Z,13,0),0)</f>
        <v>179115</v>
      </c>
      <c r="V71" s="556">
        <f>IFERROR(VLOOKUP(C71,'PRICE LIST'!E:Z,14,0),0)</f>
        <v>183230</v>
      </c>
      <c r="W71" s="556">
        <f>IFERROR(VLOOKUP(C71,'PRICE LIST'!E:Z,15,0),0)</f>
        <v>183230</v>
      </c>
      <c r="X71" s="556">
        <f>IFERROR(VLOOKUP(C71,'PRICE LIST'!E:Z,16,0),0)</f>
        <v>183230</v>
      </c>
      <c r="Y71" s="556">
        <f>IFERROR(VLOOKUP(C71,'PRICE LIST'!E:Z,17,0),0)</f>
        <v>183230</v>
      </c>
      <c r="Z71" s="556">
        <f>IFERROR(VLOOKUP(C71,'PRICE LIST'!E:Z,18,0),0)</f>
        <v>183230</v>
      </c>
      <c r="AA71" s="556">
        <f>IFERROR(VLOOKUP(C71,'PRICE LIST'!E:Z,19,0),0)</f>
        <v>183230</v>
      </c>
      <c r="AB71" s="180">
        <f t="shared" si="75"/>
        <v>11.337396984542934</v>
      </c>
      <c r="AC71" s="180">
        <f t="shared" si="76"/>
        <v>11.337396984542934</v>
      </c>
      <c r="AD71" s="180">
        <f t="shared" si="77"/>
        <v>11.337396984542934</v>
      </c>
      <c r="AE71" s="180">
        <f t="shared" si="78"/>
        <v>11.337396984542934</v>
      </c>
      <c r="AF71" s="180">
        <f t="shared" si="79"/>
        <v>11.337396984542934</v>
      </c>
      <c r="AG71" s="180">
        <f t="shared" si="80"/>
        <v>11.337396984542934</v>
      </c>
      <c r="AH71" s="180">
        <f t="shared" si="81"/>
        <v>11.597863101793829</v>
      </c>
      <c r="AI71" s="180">
        <f t="shared" si="82"/>
        <v>11.597863101793829</v>
      </c>
      <c r="AJ71" s="180">
        <f t="shared" si="83"/>
        <v>11.597863101793829</v>
      </c>
      <c r="AK71" s="180">
        <f t="shared" si="84"/>
        <v>11.597863101793829</v>
      </c>
      <c r="AL71" s="180">
        <f t="shared" si="85"/>
        <v>11.597863101793829</v>
      </c>
      <c r="AM71" s="180">
        <f t="shared" si="86"/>
        <v>11.597863101793829</v>
      </c>
      <c r="AN71" s="502"/>
      <c r="AO71" s="502"/>
      <c r="AP71" s="502"/>
      <c r="AQ71" s="502">
        <v>3</v>
      </c>
      <c r="AR71" s="502"/>
      <c r="AS71" s="502">
        <v>3</v>
      </c>
      <c r="AT71" s="502"/>
      <c r="AU71" s="502"/>
      <c r="AV71" s="502"/>
      <c r="AW71" s="502"/>
      <c r="AX71" s="502"/>
      <c r="AY71" s="502"/>
      <c r="AZ71" s="75">
        <f t="shared" si="87"/>
        <v>6</v>
      </c>
      <c r="BA71" s="77">
        <f t="shared" si="88"/>
        <v>0.5</v>
      </c>
      <c r="BB71" s="47"/>
      <c r="BC71" s="78">
        <f t="shared" si="89"/>
        <v>0</v>
      </c>
      <c r="BD71" s="78">
        <f t="shared" si="90"/>
        <v>0</v>
      </c>
      <c r="BE71" s="78">
        <f t="shared" si="91"/>
        <v>0</v>
      </c>
      <c r="BF71" s="78">
        <f t="shared" si="92"/>
        <v>34.012190953628803</v>
      </c>
      <c r="BG71" s="78">
        <f t="shared" si="93"/>
        <v>0</v>
      </c>
      <c r="BH71" s="78">
        <f t="shared" si="94"/>
        <v>34.012190953628803</v>
      </c>
      <c r="BI71" s="78">
        <f t="shared" si="95"/>
        <v>0</v>
      </c>
      <c r="BJ71" s="78">
        <f t="shared" si="96"/>
        <v>0</v>
      </c>
      <c r="BK71" s="78">
        <f t="shared" si="97"/>
        <v>0</v>
      </c>
      <c r="BL71" s="78">
        <f t="shared" si="98"/>
        <v>0</v>
      </c>
      <c r="BM71" s="78">
        <f t="shared" si="99"/>
        <v>0</v>
      </c>
      <c r="BN71" s="78">
        <f t="shared" si="100"/>
        <v>0</v>
      </c>
      <c r="BO71" s="78">
        <f t="shared" si="101"/>
        <v>68.024381907257606</v>
      </c>
      <c r="BP71" s="78">
        <f t="shared" si="102"/>
        <v>5.6686984922714672</v>
      </c>
    </row>
    <row r="72" spans="1:68">
      <c r="A72" s="79" t="s">
        <v>7127</v>
      </c>
      <c r="B72" s="74"/>
      <c r="C72" s="79" t="s">
        <v>11134</v>
      </c>
      <c r="D72" s="75" t="str">
        <f>INDEX('PRICE LIST'!$D:$D,MATCH(IMPROVEMENT!C72,'PRICE LIST'!$E:$E,0))</f>
        <v>BESI</v>
      </c>
      <c r="E72" s="776" t="str">
        <f>IFERROR(VLOOKUP(C72,'PRICE LIST'!E:M,2,0),0)</f>
        <v>BESI KOTAK SS 40X20</v>
      </c>
      <c r="F72" s="187" t="s">
        <v>13334</v>
      </c>
      <c r="G72" s="79" t="s">
        <v>109</v>
      </c>
      <c r="H72" s="16">
        <f>IFERROR(IF(G72="FOH",VLOOKUP(C72,'PRICE LIST'!E:Z,20,0),IF(G72="OPEX",VLOOKUP(C72,'PRICE LIST'!E:Z,21,0),0)),0)</f>
        <v>0</v>
      </c>
      <c r="I72" s="16">
        <f>IFERROR(IF(G72="FOH",VLOOKUP(H72,'PRICE LIST'!X:Z,3,0),IF(G72="OPEX",VLOOKUP(H72,'PRICE LIST'!Y:Z,2,0),0)),0)</f>
        <v>0</v>
      </c>
      <c r="J72" s="79" t="s">
        <v>40</v>
      </c>
      <c r="K72" s="206" t="s">
        <v>183</v>
      </c>
      <c r="L72" s="75" t="str">
        <f>IFERROR(VLOOKUP(K72,BS:BV,3,0),0)</f>
        <v>ALL</v>
      </c>
      <c r="M72" s="75" t="str">
        <f>IFERROR(VLOOKUP(K72,BS:BV,4,0),0)</f>
        <v>ALL</v>
      </c>
      <c r="N72" s="75" t="str">
        <f>IFERROR(VLOOKUP(C72,'PRICE LIST'!E:M,3,0),0)</f>
        <v>PCS</v>
      </c>
      <c r="O72" s="75" t="str">
        <f>IFERROR(VLOOKUP(C72,'PRICE LIST'!E:M,5,0),0)</f>
        <v>IDR</v>
      </c>
      <c r="P72" s="556">
        <f>IFERROR(VLOOKUP(C72,'PRICE LIST'!E:Z,8,0),0)</f>
        <v>299300</v>
      </c>
      <c r="Q72" s="556">
        <f>IFERROR(VLOOKUP(C72,'PRICE LIST'!E:Z,9,0),0)</f>
        <v>299300</v>
      </c>
      <c r="R72" s="556">
        <f>IFERROR(VLOOKUP(C72,'PRICE LIST'!E:Z,10,0),0)</f>
        <v>299300</v>
      </c>
      <c r="S72" s="556">
        <f>IFERROR(VLOOKUP(C72,'PRICE LIST'!E:Z,11,0),0)</f>
        <v>299300</v>
      </c>
      <c r="T72" s="556">
        <f>IFERROR(VLOOKUP(C72,'PRICE LIST'!E:Z,12,0),0)</f>
        <v>299300</v>
      </c>
      <c r="U72" s="556">
        <f>IFERROR(VLOOKUP(C72,'PRICE LIST'!E:Z,13,0),0)</f>
        <v>299300</v>
      </c>
      <c r="V72" s="556">
        <f>IFERROR(VLOOKUP(C72,'PRICE LIST'!E:Z,14,0),0)</f>
        <v>302220</v>
      </c>
      <c r="W72" s="556">
        <f>IFERROR(VLOOKUP(C72,'PRICE LIST'!E:Z,15,0),0)</f>
        <v>302220</v>
      </c>
      <c r="X72" s="556">
        <f>IFERROR(VLOOKUP(C72,'PRICE LIST'!E:Z,16,0),0)</f>
        <v>302220</v>
      </c>
      <c r="Y72" s="556">
        <f>IFERROR(VLOOKUP(C72,'PRICE LIST'!E:Z,17,0),0)</f>
        <v>302220</v>
      </c>
      <c r="Z72" s="556">
        <f>IFERROR(VLOOKUP(C72,'PRICE LIST'!E:Z,18,0),0)</f>
        <v>302220</v>
      </c>
      <c r="AA72" s="556">
        <f>IFERROR(VLOOKUP(C72,'PRICE LIST'!E:Z,19,0),0)</f>
        <v>302220</v>
      </c>
      <c r="AB72" s="180">
        <f t="shared" si="75"/>
        <v>18.944716620460039</v>
      </c>
      <c r="AC72" s="180">
        <f t="shared" si="76"/>
        <v>18.944716620460039</v>
      </c>
      <c r="AD72" s="180">
        <f t="shared" si="77"/>
        <v>18.944716620460039</v>
      </c>
      <c r="AE72" s="180">
        <f t="shared" si="78"/>
        <v>18.944716620460039</v>
      </c>
      <c r="AF72" s="180">
        <f t="shared" si="79"/>
        <v>18.944716620460039</v>
      </c>
      <c r="AG72" s="180">
        <f t="shared" si="80"/>
        <v>18.944716620460039</v>
      </c>
      <c r="AH72" s="180">
        <f t="shared" si="81"/>
        <v>19.129543124074285</v>
      </c>
      <c r="AI72" s="180">
        <f t="shared" si="82"/>
        <v>19.129543124074285</v>
      </c>
      <c r="AJ72" s="180">
        <f t="shared" si="83"/>
        <v>19.129543124074285</v>
      </c>
      <c r="AK72" s="180">
        <f t="shared" si="84"/>
        <v>19.129543124074285</v>
      </c>
      <c r="AL72" s="180">
        <f t="shared" si="85"/>
        <v>19.129543124074285</v>
      </c>
      <c r="AM72" s="180">
        <f t="shared" si="86"/>
        <v>19.129543124074285</v>
      </c>
      <c r="AN72" s="502"/>
      <c r="AO72" s="502"/>
      <c r="AP72" s="502"/>
      <c r="AQ72" s="502">
        <v>1</v>
      </c>
      <c r="AR72" s="502"/>
      <c r="AS72" s="502">
        <v>1</v>
      </c>
      <c r="AT72" s="502"/>
      <c r="AU72" s="502"/>
      <c r="AV72" s="502"/>
      <c r="AW72" s="502"/>
      <c r="AX72" s="502"/>
      <c r="AY72" s="502"/>
      <c r="AZ72" s="75">
        <f t="shared" si="87"/>
        <v>2</v>
      </c>
      <c r="BA72" s="77">
        <f t="shared" si="88"/>
        <v>0.16666666666666666</v>
      </c>
      <c r="BB72" s="47"/>
      <c r="BC72" s="78">
        <f t="shared" si="89"/>
        <v>0</v>
      </c>
      <c r="BD72" s="78">
        <f t="shared" si="90"/>
        <v>0</v>
      </c>
      <c r="BE72" s="78">
        <f t="shared" si="91"/>
        <v>0</v>
      </c>
      <c r="BF72" s="78">
        <f t="shared" si="92"/>
        <v>18.944716620460039</v>
      </c>
      <c r="BG72" s="78">
        <f t="shared" si="93"/>
        <v>0</v>
      </c>
      <c r="BH72" s="78">
        <f t="shared" si="94"/>
        <v>18.944716620460039</v>
      </c>
      <c r="BI72" s="78">
        <f t="shared" si="95"/>
        <v>0</v>
      </c>
      <c r="BJ72" s="78">
        <f t="shared" si="96"/>
        <v>0</v>
      </c>
      <c r="BK72" s="78">
        <f t="shared" si="97"/>
        <v>0</v>
      </c>
      <c r="BL72" s="78">
        <f t="shared" si="98"/>
        <v>0</v>
      </c>
      <c r="BM72" s="78">
        <f t="shared" si="99"/>
        <v>0</v>
      </c>
      <c r="BN72" s="78">
        <f t="shared" si="100"/>
        <v>0</v>
      </c>
      <c r="BO72" s="78">
        <f t="shared" si="101"/>
        <v>37.889433240920077</v>
      </c>
      <c r="BP72" s="78">
        <f t="shared" si="102"/>
        <v>3.1574527700766732</v>
      </c>
    </row>
    <row r="73" spans="1:68">
      <c r="A73" s="79" t="s">
        <v>7127</v>
      </c>
      <c r="B73" s="74"/>
      <c r="C73" s="79" t="s">
        <v>14842</v>
      </c>
      <c r="D73" s="75" t="str">
        <f>INDEX('PRICE LIST'!$D:$D,MATCH(IMPROVEMENT!C73,'PRICE LIST'!$E:$E,0))</f>
        <v>BESI</v>
      </c>
      <c r="E73" s="776" t="str">
        <f>IFERROR(VLOOKUP(C73,'PRICE LIST'!E:M,2,0),0)</f>
        <v>BESI STRIP TEBAL 10MM L50MM</v>
      </c>
      <c r="F73" s="187" t="s">
        <v>13334</v>
      </c>
      <c r="G73" s="79" t="s">
        <v>109</v>
      </c>
      <c r="H73" s="16">
        <f>IFERROR(IF(G73="FOH",VLOOKUP(C73,'PRICE LIST'!E:Z,20,0),IF(G73="OPEX",VLOOKUP(C73,'PRICE LIST'!E:Z,21,0),0)),0)</f>
        <v>0</v>
      </c>
      <c r="I73" s="16">
        <f>IFERROR(IF(G73="FOH",VLOOKUP(H73,'PRICE LIST'!X:Z,3,0),IF(G73="OPEX",VLOOKUP(H73,'PRICE LIST'!Y:Z,2,0),0)),0)</f>
        <v>0</v>
      </c>
      <c r="J73" s="79" t="s">
        <v>40</v>
      </c>
      <c r="K73" s="206" t="s">
        <v>183</v>
      </c>
      <c r="L73" s="75" t="str">
        <f>IFERROR(VLOOKUP(K73,BS:BV,3,0),0)</f>
        <v>ALL</v>
      </c>
      <c r="M73" s="75" t="str">
        <f>IFERROR(VLOOKUP(K73,BS:BV,4,0),0)</f>
        <v>ALL</v>
      </c>
      <c r="N73" s="75" t="str">
        <f>IFERROR(VLOOKUP(C73,'PRICE LIST'!E:M,3,0),0)</f>
        <v>PCS</v>
      </c>
      <c r="O73" s="75" t="str">
        <f>IFERROR(VLOOKUP(C73,'PRICE LIST'!E:M,5,0),0)</f>
        <v>IDR</v>
      </c>
      <c r="P73" s="556">
        <f>IFERROR(VLOOKUP(C73,'PRICE LIST'!E:Z,8,0),0)</f>
        <v>497125</v>
      </c>
      <c r="Q73" s="556">
        <f>IFERROR(VLOOKUP(C73,'PRICE LIST'!E:Z,9,0),0)</f>
        <v>497125</v>
      </c>
      <c r="R73" s="556">
        <f>IFERROR(VLOOKUP(C73,'PRICE LIST'!E:Z,10,0),0)</f>
        <v>497125</v>
      </c>
      <c r="S73" s="556">
        <f>IFERROR(VLOOKUP(C73,'PRICE LIST'!E:Z,11,0),0)</f>
        <v>497125</v>
      </c>
      <c r="T73" s="556">
        <f>IFERROR(VLOOKUP(C73,'PRICE LIST'!E:Z,12,0),0)</f>
        <v>497125</v>
      </c>
      <c r="U73" s="556">
        <f>IFERROR(VLOOKUP(C73,'PRICE LIST'!E:Z,13,0),0)</f>
        <v>497125</v>
      </c>
      <c r="V73" s="556">
        <f>IFERROR(VLOOKUP(C73,'PRICE LIST'!E:Z,14,0),0)</f>
        <v>501975</v>
      </c>
      <c r="W73" s="556">
        <f>IFERROR(VLOOKUP(C73,'PRICE LIST'!E:Z,15,0),0)</f>
        <v>501975</v>
      </c>
      <c r="X73" s="556">
        <f>IFERROR(VLOOKUP(C73,'PRICE LIST'!E:Z,16,0),0)</f>
        <v>501975</v>
      </c>
      <c r="Y73" s="556">
        <f>IFERROR(VLOOKUP(C73,'PRICE LIST'!E:Z,17,0),0)</f>
        <v>501975</v>
      </c>
      <c r="Z73" s="556">
        <f>IFERROR(VLOOKUP(C73,'PRICE LIST'!E:Z,18,0),0)</f>
        <v>501975</v>
      </c>
      <c r="AA73" s="556">
        <f>IFERROR(VLOOKUP(C73,'PRICE LIST'!E:Z,19,0),0)</f>
        <v>501975</v>
      </c>
      <c r="AB73" s="180">
        <f t="shared" si="75"/>
        <v>31.466395756586024</v>
      </c>
      <c r="AC73" s="180">
        <f t="shared" si="76"/>
        <v>31.466395756586024</v>
      </c>
      <c r="AD73" s="180">
        <f t="shared" si="77"/>
        <v>31.466395756586024</v>
      </c>
      <c r="AE73" s="180">
        <f t="shared" si="78"/>
        <v>31.466395756586024</v>
      </c>
      <c r="AF73" s="180">
        <f t="shared" si="79"/>
        <v>31.466395756586024</v>
      </c>
      <c r="AG73" s="180">
        <f t="shared" si="80"/>
        <v>31.466395756586024</v>
      </c>
      <c r="AH73" s="180">
        <f t="shared" si="81"/>
        <v>31.773384983479549</v>
      </c>
      <c r="AI73" s="180">
        <f t="shared" si="82"/>
        <v>31.773384983479549</v>
      </c>
      <c r="AJ73" s="180">
        <f t="shared" si="83"/>
        <v>31.773384983479549</v>
      </c>
      <c r="AK73" s="180">
        <f t="shared" si="84"/>
        <v>31.773384983479549</v>
      </c>
      <c r="AL73" s="180">
        <f t="shared" si="85"/>
        <v>31.773384983479549</v>
      </c>
      <c r="AM73" s="180">
        <f t="shared" si="86"/>
        <v>31.773384983479549</v>
      </c>
      <c r="AN73" s="502"/>
      <c r="AO73" s="502"/>
      <c r="AP73" s="502"/>
      <c r="AQ73" s="502">
        <v>1</v>
      </c>
      <c r="AR73" s="502"/>
      <c r="AS73" s="502">
        <v>1</v>
      </c>
      <c r="AT73" s="502"/>
      <c r="AU73" s="502"/>
      <c r="AV73" s="502"/>
      <c r="AW73" s="502"/>
      <c r="AX73" s="502"/>
      <c r="AY73" s="502"/>
      <c r="AZ73" s="75">
        <f t="shared" si="87"/>
        <v>2</v>
      </c>
      <c r="BA73" s="77">
        <f t="shared" si="88"/>
        <v>0.16666666666666666</v>
      </c>
      <c r="BB73" s="47"/>
      <c r="BC73" s="78">
        <f t="shared" si="89"/>
        <v>0</v>
      </c>
      <c r="BD73" s="78">
        <f t="shared" si="90"/>
        <v>0</v>
      </c>
      <c r="BE73" s="78">
        <f t="shared" si="91"/>
        <v>0</v>
      </c>
      <c r="BF73" s="78">
        <f t="shared" si="92"/>
        <v>31.466395756586024</v>
      </c>
      <c r="BG73" s="78">
        <f t="shared" si="93"/>
        <v>0</v>
      </c>
      <c r="BH73" s="78">
        <f t="shared" si="94"/>
        <v>31.466395756586024</v>
      </c>
      <c r="BI73" s="78">
        <f t="shared" si="95"/>
        <v>0</v>
      </c>
      <c r="BJ73" s="78">
        <f t="shared" si="96"/>
        <v>0</v>
      </c>
      <c r="BK73" s="78">
        <f t="shared" si="97"/>
        <v>0</v>
      </c>
      <c r="BL73" s="78">
        <f t="shared" si="98"/>
        <v>0</v>
      </c>
      <c r="BM73" s="78">
        <f t="shared" si="99"/>
        <v>0</v>
      </c>
      <c r="BN73" s="78">
        <f t="shared" si="100"/>
        <v>0</v>
      </c>
      <c r="BO73" s="78">
        <f t="shared" si="101"/>
        <v>62.932791513172049</v>
      </c>
      <c r="BP73" s="78">
        <f t="shared" si="102"/>
        <v>5.2443992927643377</v>
      </c>
    </row>
    <row r="74" spans="1:68">
      <c r="A74" s="79" t="s">
        <v>7127</v>
      </c>
      <c r="B74" s="74"/>
      <c r="C74" s="79" t="s">
        <v>10782</v>
      </c>
      <c r="D74" s="75" t="str">
        <f>INDEX('PRICE LIST'!$D:$D,MATCH(IMPROVEMENT!C74,'PRICE LIST'!$E:$E,0))</f>
        <v>PLAT</v>
      </c>
      <c r="E74" s="776" t="str">
        <f>IFERROR(VLOOKUP(C74,'PRICE LIST'!E:M,2,0),0)</f>
        <v>PLAT STRIP SS GILAP 30 2MM</v>
      </c>
      <c r="F74" s="187" t="s">
        <v>13334</v>
      </c>
      <c r="G74" s="79" t="s">
        <v>109</v>
      </c>
      <c r="H74" s="16">
        <f>IFERROR(IF(G74="FOH",VLOOKUP(C74,'PRICE LIST'!E:Z,20,0),IF(G74="OPEX",VLOOKUP(C74,'PRICE LIST'!E:Z,21,0),0)),0)</f>
        <v>0</v>
      </c>
      <c r="I74" s="16">
        <f>IFERROR(IF(G74="FOH",VLOOKUP(H74,'PRICE LIST'!X:Z,3,0),IF(G74="OPEX",VLOOKUP(H74,'PRICE LIST'!Y:Z,2,0),0)),0)</f>
        <v>0</v>
      </c>
      <c r="J74" s="79" t="s">
        <v>40</v>
      </c>
      <c r="K74" s="206" t="s">
        <v>183</v>
      </c>
      <c r="L74" s="75" t="str">
        <f>IFERROR(VLOOKUP(K74,BS:BV,3,0),0)</f>
        <v>ALL</v>
      </c>
      <c r="M74" s="75" t="str">
        <f>IFERROR(VLOOKUP(K74,BS:BV,4,0),0)</f>
        <v>ALL</v>
      </c>
      <c r="N74" s="75" t="str">
        <f>IFERROR(VLOOKUP(C74,'PRICE LIST'!E:M,3,0),0)</f>
        <v>PCS</v>
      </c>
      <c r="O74" s="75" t="str">
        <f>IFERROR(VLOOKUP(C74,'PRICE LIST'!E:M,5,0),0)</f>
        <v>IDR</v>
      </c>
      <c r="P74" s="556">
        <f>IFERROR(VLOOKUP(C74,'PRICE LIST'!E:Z,8,0),0)</f>
        <v>124750</v>
      </c>
      <c r="Q74" s="556">
        <f>IFERROR(VLOOKUP(C74,'PRICE LIST'!E:Z,9,0),0)</f>
        <v>124750</v>
      </c>
      <c r="R74" s="556">
        <f>IFERROR(VLOOKUP(C74,'PRICE LIST'!E:Z,10,0),0)</f>
        <v>124750</v>
      </c>
      <c r="S74" s="556">
        <f>IFERROR(VLOOKUP(C74,'PRICE LIST'!E:Z,11,0),0)</f>
        <v>124750</v>
      </c>
      <c r="T74" s="556">
        <f>IFERROR(VLOOKUP(C74,'PRICE LIST'!E:Z,12,0),0)</f>
        <v>124750</v>
      </c>
      <c r="U74" s="556">
        <f>IFERROR(VLOOKUP(C74,'PRICE LIST'!E:Z,13,0),0)</f>
        <v>124750</v>
      </c>
      <c r="V74" s="556">
        <f>IFERROR(VLOOKUP(C74,'PRICE LIST'!E:Z,14,0),0)</f>
        <v>126000</v>
      </c>
      <c r="W74" s="556">
        <f>IFERROR(VLOOKUP(C74,'PRICE LIST'!E:Z,15,0),0)</f>
        <v>126000</v>
      </c>
      <c r="X74" s="556">
        <f>IFERROR(VLOOKUP(C74,'PRICE LIST'!E:Z,16,0),0)</f>
        <v>126000</v>
      </c>
      <c r="Y74" s="556">
        <f>IFERROR(VLOOKUP(C74,'PRICE LIST'!E:Z,17,0),0)</f>
        <v>126000</v>
      </c>
      <c r="Z74" s="556">
        <f>IFERROR(VLOOKUP(C74,'PRICE LIST'!E:Z,18,0),0)</f>
        <v>126000</v>
      </c>
      <c r="AA74" s="556">
        <f>IFERROR(VLOOKUP(C74,'PRICE LIST'!E:Z,19,0),0)</f>
        <v>126000</v>
      </c>
      <c r="AB74" s="180">
        <f t="shared" si="75"/>
        <v>7.8962692896838957</v>
      </c>
      <c r="AC74" s="180">
        <f t="shared" si="76"/>
        <v>7.8962692896838957</v>
      </c>
      <c r="AD74" s="180">
        <f t="shared" si="77"/>
        <v>7.8962692896838957</v>
      </c>
      <c r="AE74" s="180">
        <f t="shared" si="78"/>
        <v>7.8962692896838957</v>
      </c>
      <c r="AF74" s="180">
        <f t="shared" si="79"/>
        <v>7.8962692896838957</v>
      </c>
      <c r="AG74" s="180">
        <f t="shared" si="80"/>
        <v>7.8962692896838957</v>
      </c>
      <c r="AH74" s="180">
        <f t="shared" si="81"/>
        <v>7.9753902244502672</v>
      </c>
      <c r="AI74" s="180">
        <f t="shared" si="82"/>
        <v>7.9753902244502672</v>
      </c>
      <c r="AJ74" s="180">
        <f t="shared" si="83"/>
        <v>7.9753902244502672</v>
      </c>
      <c r="AK74" s="180">
        <f t="shared" si="84"/>
        <v>7.9753902244502672</v>
      </c>
      <c r="AL74" s="180">
        <f t="shared" si="85"/>
        <v>7.9753902244502672</v>
      </c>
      <c r="AM74" s="180">
        <f t="shared" si="86"/>
        <v>7.9753902244502672</v>
      </c>
      <c r="AN74" s="502"/>
      <c r="AO74" s="502"/>
      <c r="AP74" s="502"/>
      <c r="AQ74" s="502">
        <v>3</v>
      </c>
      <c r="AR74" s="502"/>
      <c r="AS74" s="502">
        <v>3</v>
      </c>
      <c r="AT74" s="502"/>
      <c r="AU74" s="502"/>
      <c r="AV74" s="502"/>
      <c r="AW74" s="502"/>
      <c r="AX74" s="502"/>
      <c r="AY74" s="502"/>
      <c r="AZ74" s="75">
        <f t="shared" si="87"/>
        <v>6</v>
      </c>
      <c r="BA74" s="77">
        <f t="shared" si="88"/>
        <v>0.5</v>
      </c>
      <c r="BB74" s="47"/>
      <c r="BC74" s="78">
        <f t="shared" si="89"/>
        <v>0</v>
      </c>
      <c r="BD74" s="78">
        <f t="shared" si="90"/>
        <v>0</v>
      </c>
      <c r="BE74" s="78">
        <f t="shared" si="91"/>
        <v>0</v>
      </c>
      <c r="BF74" s="78">
        <f t="shared" si="92"/>
        <v>23.688807869051686</v>
      </c>
      <c r="BG74" s="78">
        <f t="shared" si="93"/>
        <v>0</v>
      </c>
      <c r="BH74" s="78">
        <f t="shared" si="94"/>
        <v>23.688807869051686</v>
      </c>
      <c r="BI74" s="78">
        <f t="shared" si="95"/>
        <v>0</v>
      </c>
      <c r="BJ74" s="78">
        <f t="shared" si="96"/>
        <v>0</v>
      </c>
      <c r="BK74" s="78">
        <f t="shared" si="97"/>
        <v>0</v>
      </c>
      <c r="BL74" s="78">
        <f t="shared" si="98"/>
        <v>0</v>
      </c>
      <c r="BM74" s="78">
        <f t="shared" si="99"/>
        <v>0</v>
      </c>
      <c r="BN74" s="78">
        <f t="shared" si="100"/>
        <v>0</v>
      </c>
      <c r="BO74" s="78">
        <f t="shared" si="101"/>
        <v>47.377615738103373</v>
      </c>
      <c r="BP74" s="78">
        <f t="shared" si="102"/>
        <v>3.9481346448419479</v>
      </c>
    </row>
    <row r="75" spans="1:68">
      <c r="A75" s="79" t="s">
        <v>7127</v>
      </c>
      <c r="B75" s="74"/>
      <c r="C75" s="79" t="s">
        <v>12909</v>
      </c>
      <c r="D75" s="75" t="str">
        <f>INDEX('PRICE LIST'!$D:$D,MATCH(IMPROVEMENT!C75,'PRICE LIST'!$E:$E,0))</f>
        <v>BESI</v>
      </c>
      <c r="E75" s="776" t="str">
        <f>IFERROR(VLOOKUP(C75,'PRICE LIST'!E:M,2,0),0)</f>
        <v>BESI PLAT STRIP LBR30 TEBAL 3MM</v>
      </c>
      <c r="F75" s="187" t="s">
        <v>13334</v>
      </c>
      <c r="G75" s="79" t="s">
        <v>109</v>
      </c>
      <c r="H75" s="16">
        <f>IFERROR(IF(G75="FOH",VLOOKUP(C75,'PRICE LIST'!E:Z,20,0),IF(G75="OPEX",VLOOKUP(C75,'PRICE LIST'!E:Z,21,0),0)),0)</f>
        <v>0</v>
      </c>
      <c r="I75" s="16">
        <f>IFERROR(IF(G75="FOH",VLOOKUP(H75,'PRICE LIST'!X:Z,3,0),IF(G75="OPEX",VLOOKUP(H75,'PRICE LIST'!Y:Z,2,0),0)),0)</f>
        <v>0</v>
      </c>
      <c r="J75" s="79" t="s">
        <v>40</v>
      </c>
      <c r="K75" s="206" t="s">
        <v>183</v>
      </c>
      <c r="L75" s="75" t="str">
        <f>IFERROR(VLOOKUP(K75,BS:BV,3,0),0)</f>
        <v>ALL</v>
      </c>
      <c r="M75" s="75" t="str">
        <f>IFERROR(VLOOKUP(K75,BS:BV,4,0),0)</f>
        <v>ALL</v>
      </c>
      <c r="N75" s="75" t="str">
        <f>IFERROR(VLOOKUP(C75,'PRICE LIST'!E:M,3,0),0)</f>
        <v>PCS</v>
      </c>
      <c r="O75" s="75" t="str">
        <f>IFERROR(VLOOKUP(C75,'PRICE LIST'!E:M,5,0),0)</f>
        <v>IDR</v>
      </c>
      <c r="P75" s="556">
        <f>IFERROR(VLOOKUP(C75,'PRICE LIST'!E:Z,8,0),0)</f>
        <v>127613</v>
      </c>
      <c r="Q75" s="556">
        <f>IFERROR(VLOOKUP(C75,'PRICE LIST'!E:Z,9,0),0)</f>
        <v>127613</v>
      </c>
      <c r="R75" s="556">
        <f>IFERROR(VLOOKUP(C75,'PRICE LIST'!E:Z,10,0),0)</f>
        <v>127613</v>
      </c>
      <c r="S75" s="556">
        <f>IFERROR(VLOOKUP(C75,'PRICE LIST'!E:Z,11,0),0)</f>
        <v>127613</v>
      </c>
      <c r="T75" s="556">
        <f>IFERROR(VLOOKUP(C75,'PRICE LIST'!E:Z,12,0),0)</f>
        <v>127613</v>
      </c>
      <c r="U75" s="556">
        <f>IFERROR(VLOOKUP(C75,'PRICE LIST'!E:Z,13,0),0)</f>
        <v>127613</v>
      </c>
      <c r="V75" s="556">
        <f>IFERROR(VLOOKUP(C75,'PRICE LIST'!E:Z,14,0),0)</f>
        <v>128858</v>
      </c>
      <c r="W75" s="556">
        <f>IFERROR(VLOOKUP(C75,'PRICE LIST'!E:Z,15,0),0)</f>
        <v>128858</v>
      </c>
      <c r="X75" s="556">
        <f>IFERROR(VLOOKUP(C75,'PRICE LIST'!E:Z,16,0),0)</f>
        <v>128858</v>
      </c>
      <c r="Y75" s="556">
        <f>IFERROR(VLOOKUP(C75,'PRICE LIST'!E:Z,17,0),0)</f>
        <v>128858</v>
      </c>
      <c r="Z75" s="556">
        <f>IFERROR(VLOOKUP(C75,'PRICE LIST'!E:Z,18,0),0)</f>
        <v>128858</v>
      </c>
      <c r="AA75" s="556">
        <f>IFERROR(VLOOKUP(C75,'PRICE LIST'!E:Z,19,0),0)</f>
        <v>128858</v>
      </c>
      <c r="AB75" s="180">
        <f t="shared" si="75"/>
        <v>8.0774878786727928</v>
      </c>
      <c r="AC75" s="180">
        <f t="shared" si="76"/>
        <v>8.0774878786727928</v>
      </c>
      <c r="AD75" s="180">
        <f t="shared" si="77"/>
        <v>8.0774878786727928</v>
      </c>
      <c r="AE75" s="180">
        <f t="shared" si="78"/>
        <v>8.0774878786727928</v>
      </c>
      <c r="AF75" s="180">
        <f t="shared" si="79"/>
        <v>8.0774878786727928</v>
      </c>
      <c r="AG75" s="180">
        <f t="shared" si="80"/>
        <v>8.0774878786727928</v>
      </c>
      <c r="AH75" s="180">
        <f t="shared" si="81"/>
        <v>8.1562923297001007</v>
      </c>
      <c r="AI75" s="180">
        <f t="shared" si="82"/>
        <v>8.1562923297001007</v>
      </c>
      <c r="AJ75" s="180">
        <f t="shared" si="83"/>
        <v>8.1562923297001007</v>
      </c>
      <c r="AK75" s="180">
        <f t="shared" si="84"/>
        <v>8.1562923297001007</v>
      </c>
      <c r="AL75" s="180">
        <f t="shared" si="85"/>
        <v>8.1562923297001007</v>
      </c>
      <c r="AM75" s="180">
        <f t="shared" si="86"/>
        <v>8.1562923297001007</v>
      </c>
      <c r="AN75" s="502"/>
      <c r="AO75" s="502"/>
      <c r="AP75" s="502"/>
      <c r="AQ75" s="502">
        <v>1</v>
      </c>
      <c r="AR75" s="502"/>
      <c r="AS75" s="502">
        <v>1</v>
      </c>
      <c r="AT75" s="502"/>
      <c r="AU75" s="502"/>
      <c r="AV75" s="502"/>
      <c r="AW75" s="502"/>
      <c r="AX75" s="502"/>
      <c r="AY75" s="502"/>
      <c r="AZ75" s="75">
        <f t="shared" si="87"/>
        <v>2</v>
      </c>
      <c r="BA75" s="77">
        <f t="shared" si="88"/>
        <v>0.16666666666666666</v>
      </c>
      <c r="BB75" s="47"/>
      <c r="BC75" s="78">
        <f t="shared" si="89"/>
        <v>0</v>
      </c>
      <c r="BD75" s="78">
        <f t="shared" si="90"/>
        <v>0</v>
      </c>
      <c r="BE75" s="78">
        <f t="shared" si="91"/>
        <v>0</v>
      </c>
      <c r="BF75" s="78">
        <f t="shared" si="92"/>
        <v>8.0774878786727928</v>
      </c>
      <c r="BG75" s="78">
        <f t="shared" si="93"/>
        <v>0</v>
      </c>
      <c r="BH75" s="78">
        <f t="shared" si="94"/>
        <v>8.0774878786727928</v>
      </c>
      <c r="BI75" s="78">
        <f t="shared" si="95"/>
        <v>0</v>
      </c>
      <c r="BJ75" s="78">
        <f t="shared" si="96"/>
        <v>0</v>
      </c>
      <c r="BK75" s="78">
        <f t="shared" si="97"/>
        <v>0</v>
      </c>
      <c r="BL75" s="78">
        <f t="shared" si="98"/>
        <v>0</v>
      </c>
      <c r="BM75" s="78">
        <f t="shared" si="99"/>
        <v>0</v>
      </c>
      <c r="BN75" s="78">
        <f t="shared" si="100"/>
        <v>0</v>
      </c>
      <c r="BO75" s="78">
        <f t="shared" si="101"/>
        <v>16.154975757345586</v>
      </c>
      <c r="BP75" s="78">
        <f t="shared" si="102"/>
        <v>1.3462479797787987</v>
      </c>
    </row>
    <row r="76" spans="1:68">
      <c r="A76" s="79" t="s">
        <v>7127</v>
      </c>
      <c r="B76" s="74"/>
      <c r="C76" s="79" t="s">
        <v>11159</v>
      </c>
      <c r="D76" s="75" t="str">
        <f>INDEX('PRICE LIST'!$D:$D,MATCH(IMPROVEMENT!C76,'PRICE LIST'!$E:$E,0))</f>
        <v>PLAT</v>
      </c>
      <c r="E76" s="776" t="str">
        <f>IFERROR(VLOOKUP(C76,'PRICE LIST'!E:M,2,0),0)</f>
        <v>PLAT BENDING SS 30X50 PANJANG 4 METER</v>
      </c>
      <c r="F76" s="187" t="s">
        <v>13334</v>
      </c>
      <c r="G76" s="79" t="s">
        <v>109</v>
      </c>
      <c r="H76" s="16">
        <f>IFERROR(IF(G76="FOH",VLOOKUP(C76,'PRICE LIST'!E:Z,20,0),IF(G76="OPEX",VLOOKUP(C76,'PRICE LIST'!E:Z,21,0),0)),0)</f>
        <v>0</v>
      </c>
      <c r="I76" s="16">
        <f>IFERROR(IF(G76="FOH",VLOOKUP(H76,'PRICE LIST'!X:Z,3,0),IF(G76="OPEX",VLOOKUP(H76,'PRICE LIST'!Y:Z,2,0),0)),0)</f>
        <v>0</v>
      </c>
      <c r="J76" s="79" t="s">
        <v>40</v>
      </c>
      <c r="K76" s="206" t="s">
        <v>183</v>
      </c>
      <c r="L76" s="75" t="str">
        <f>IFERROR(VLOOKUP(K76,BS:BV,3,0),0)</f>
        <v>ALL</v>
      </c>
      <c r="M76" s="75" t="str">
        <f>IFERROR(VLOOKUP(K76,BS:BV,4,0),0)</f>
        <v>ALL</v>
      </c>
      <c r="N76" s="75" t="str">
        <f>IFERROR(VLOOKUP(C76,'PRICE LIST'!E:M,3,0),0)</f>
        <v>PCS</v>
      </c>
      <c r="O76" s="75" t="str">
        <f>IFERROR(VLOOKUP(C76,'PRICE LIST'!E:M,5,0),0)</f>
        <v>IDR</v>
      </c>
      <c r="P76" s="556">
        <f>IFERROR(VLOOKUP(C76,'PRICE LIST'!E:Z,8,0),0)</f>
        <v>566500</v>
      </c>
      <c r="Q76" s="556">
        <f>IFERROR(VLOOKUP(C76,'PRICE LIST'!E:Z,9,0),0)</f>
        <v>566500</v>
      </c>
      <c r="R76" s="556">
        <f>IFERROR(VLOOKUP(C76,'PRICE LIST'!E:Z,10,0),0)</f>
        <v>566500</v>
      </c>
      <c r="S76" s="556">
        <f>IFERROR(VLOOKUP(C76,'PRICE LIST'!E:Z,11,0),0)</f>
        <v>566500</v>
      </c>
      <c r="T76" s="556">
        <f>IFERROR(VLOOKUP(C76,'PRICE LIST'!E:Z,12,0),0)</f>
        <v>566500</v>
      </c>
      <c r="U76" s="556">
        <f>IFERROR(VLOOKUP(C76,'PRICE LIST'!E:Z,13,0),0)</f>
        <v>566500</v>
      </c>
      <c r="V76" s="556">
        <f>IFERROR(VLOOKUP(C76,'PRICE LIST'!E:Z,14,0),0)</f>
        <v>572000</v>
      </c>
      <c r="W76" s="556">
        <f>IFERROR(VLOOKUP(C76,'PRICE LIST'!E:Z,15,0),0)</f>
        <v>572000</v>
      </c>
      <c r="X76" s="556">
        <f>IFERROR(VLOOKUP(C76,'PRICE LIST'!E:Z,16,0),0)</f>
        <v>572000</v>
      </c>
      <c r="Y76" s="556">
        <f>IFERROR(VLOOKUP(C76,'PRICE LIST'!E:Z,17,0),0)</f>
        <v>572000</v>
      </c>
      <c r="Z76" s="556">
        <f>IFERROR(VLOOKUP(C76,'PRICE LIST'!E:Z,18,0),0)</f>
        <v>572000</v>
      </c>
      <c r="AA76" s="556">
        <f>IFERROR(VLOOKUP(C76,'PRICE LIST'!E:Z,19,0),0)</f>
        <v>572000</v>
      </c>
      <c r="AB76" s="180">
        <f t="shared" si="75"/>
        <v>35.857607636119653</v>
      </c>
      <c r="AC76" s="180">
        <f t="shared" si="76"/>
        <v>35.857607636119653</v>
      </c>
      <c r="AD76" s="180">
        <f t="shared" si="77"/>
        <v>35.857607636119653</v>
      </c>
      <c r="AE76" s="180">
        <f t="shared" si="78"/>
        <v>35.857607636119653</v>
      </c>
      <c r="AF76" s="180">
        <f t="shared" si="79"/>
        <v>35.857607636119653</v>
      </c>
      <c r="AG76" s="180">
        <f t="shared" si="80"/>
        <v>35.857607636119653</v>
      </c>
      <c r="AH76" s="180">
        <f t="shared" si="81"/>
        <v>36.205739749091691</v>
      </c>
      <c r="AI76" s="180">
        <f t="shared" si="82"/>
        <v>36.205739749091691</v>
      </c>
      <c r="AJ76" s="180">
        <f t="shared" si="83"/>
        <v>36.205739749091691</v>
      </c>
      <c r="AK76" s="180">
        <f t="shared" si="84"/>
        <v>36.205739749091691</v>
      </c>
      <c r="AL76" s="180">
        <f t="shared" si="85"/>
        <v>36.205739749091691</v>
      </c>
      <c r="AM76" s="180">
        <f t="shared" si="86"/>
        <v>36.205739749091691</v>
      </c>
      <c r="AN76" s="502"/>
      <c r="AO76" s="502"/>
      <c r="AP76" s="502"/>
      <c r="AQ76" s="502">
        <v>1</v>
      </c>
      <c r="AR76" s="502"/>
      <c r="AS76" s="502">
        <v>1</v>
      </c>
      <c r="AT76" s="502"/>
      <c r="AU76" s="502"/>
      <c r="AV76" s="502"/>
      <c r="AW76" s="502"/>
      <c r="AX76" s="502"/>
      <c r="AY76" s="502"/>
      <c r="AZ76" s="75">
        <f t="shared" si="87"/>
        <v>2</v>
      </c>
      <c r="BA76" s="77">
        <f t="shared" si="88"/>
        <v>0.16666666666666666</v>
      </c>
      <c r="BB76" s="47"/>
      <c r="BC76" s="78">
        <f t="shared" si="89"/>
        <v>0</v>
      </c>
      <c r="BD76" s="78">
        <f t="shared" si="90"/>
        <v>0</v>
      </c>
      <c r="BE76" s="78">
        <f t="shared" si="91"/>
        <v>0</v>
      </c>
      <c r="BF76" s="78">
        <f t="shared" si="92"/>
        <v>35.857607636119653</v>
      </c>
      <c r="BG76" s="78">
        <f t="shared" si="93"/>
        <v>0</v>
      </c>
      <c r="BH76" s="78">
        <f t="shared" si="94"/>
        <v>35.857607636119653</v>
      </c>
      <c r="BI76" s="78">
        <f t="shared" si="95"/>
        <v>0</v>
      </c>
      <c r="BJ76" s="78">
        <f t="shared" si="96"/>
        <v>0</v>
      </c>
      <c r="BK76" s="78">
        <f t="shared" si="97"/>
        <v>0</v>
      </c>
      <c r="BL76" s="78">
        <f t="shared" si="98"/>
        <v>0</v>
      </c>
      <c r="BM76" s="78">
        <f t="shared" si="99"/>
        <v>0</v>
      </c>
      <c r="BN76" s="78">
        <f t="shared" si="100"/>
        <v>0</v>
      </c>
      <c r="BO76" s="78">
        <f t="shared" si="101"/>
        <v>71.715215272239305</v>
      </c>
      <c r="BP76" s="78">
        <f t="shared" si="102"/>
        <v>5.9762679393532752</v>
      </c>
    </row>
    <row r="77" spans="1:68">
      <c r="A77" s="79" t="s">
        <v>7127</v>
      </c>
      <c r="B77" s="74"/>
      <c r="C77" s="79" t="s">
        <v>10964</v>
      </c>
      <c r="D77" s="75" t="str">
        <f>INDEX('PRICE LIST'!$D:$D,MATCH(IMPROVEMENT!C77,'PRICE LIST'!$E:$E,0))</f>
        <v>ACRYLIC</v>
      </c>
      <c r="E77" s="776" t="str">
        <f>IFERROR(VLOOKUP(C77,'PRICE LIST'!E:M,2,0),0)</f>
        <v>ACRYLIC CLEAR 5 MM X 122 X 244 CM</v>
      </c>
      <c r="F77" s="187" t="s">
        <v>13334</v>
      </c>
      <c r="G77" s="79" t="s">
        <v>109</v>
      </c>
      <c r="H77" s="16">
        <f>IFERROR(IF(G77="FOH",VLOOKUP(C77,'PRICE LIST'!E:Z,20,0),IF(G77="OPEX",VLOOKUP(C77,'PRICE LIST'!E:Z,21,0),0)),0)</f>
        <v>0</v>
      </c>
      <c r="I77" s="16">
        <f>IFERROR(IF(G77="FOH",VLOOKUP(H77,'PRICE LIST'!X:Z,3,0),IF(G77="OPEX",VLOOKUP(H77,'PRICE LIST'!Y:Z,2,0),0)),0)</f>
        <v>0</v>
      </c>
      <c r="J77" s="79" t="s">
        <v>40</v>
      </c>
      <c r="K77" s="206" t="s">
        <v>183</v>
      </c>
      <c r="L77" s="75" t="str">
        <f>IFERROR(VLOOKUP(K77,BS:BV,3,0),0)</f>
        <v>ALL</v>
      </c>
      <c r="M77" s="75" t="str">
        <f>IFERROR(VLOOKUP(K77,BS:BV,4,0),0)</f>
        <v>ALL</v>
      </c>
      <c r="N77" s="75" t="str">
        <f>IFERROR(VLOOKUP(C77,'PRICE LIST'!E:M,3,0),0)</f>
        <v>ST</v>
      </c>
      <c r="O77" s="75" t="str">
        <f>IFERROR(VLOOKUP(C77,'PRICE LIST'!E:M,5,0),0)</f>
        <v>IDR</v>
      </c>
      <c r="P77" s="556">
        <f>IFERROR(VLOOKUP(C77,'PRICE LIST'!E:Z,8,0),0)</f>
        <v>1137000</v>
      </c>
      <c r="Q77" s="556">
        <f>IFERROR(VLOOKUP(C77,'PRICE LIST'!E:Z,9,0),0)</f>
        <v>1137000</v>
      </c>
      <c r="R77" s="556">
        <f>IFERROR(VLOOKUP(C77,'PRICE LIST'!E:Z,10,0),0)</f>
        <v>1137000</v>
      </c>
      <c r="S77" s="556">
        <f>IFERROR(VLOOKUP(C77,'PRICE LIST'!E:Z,11,0),0)</f>
        <v>1137000</v>
      </c>
      <c r="T77" s="556">
        <f>IFERROR(VLOOKUP(C77,'PRICE LIST'!E:Z,12,0),0)</f>
        <v>1137000</v>
      </c>
      <c r="U77" s="556">
        <f>IFERROR(VLOOKUP(C77,'PRICE LIST'!E:Z,13,0),0)</f>
        <v>1137000</v>
      </c>
      <c r="V77" s="556">
        <f>IFERROR(VLOOKUP(C77,'PRICE LIST'!E:Z,14,0),0)</f>
        <v>1137000</v>
      </c>
      <c r="W77" s="556">
        <f>IFERROR(VLOOKUP(C77,'PRICE LIST'!E:Z,15,0),0)</f>
        <v>1137000</v>
      </c>
      <c r="X77" s="556">
        <f>IFERROR(VLOOKUP(C77,'PRICE LIST'!E:Z,16,0),0)</f>
        <v>1137000</v>
      </c>
      <c r="Y77" s="556">
        <f>IFERROR(VLOOKUP(C77,'PRICE LIST'!E:Z,17,0),0)</f>
        <v>1137000</v>
      </c>
      <c r="Z77" s="556">
        <f>IFERROR(VLOOKUP(C77,'PRICE LIST'!E:Z,18,0),0)</f>
        <v>1137000</v>
      </c>
      <c r="AA77" s="556">
        <f>IFERROR(VLOOKUP(C77,'PRICE LIST'!E:Z,19,0),0)</f>
        <v>1137000</v>
      </c>
      <c r="AB77" s="180">
        <f t="shared" si="75"/>
        <v>71.968402263491697</v>
      </c>
      <c r="AC77" s="180">
        <f t="shared" si="76"/>
        <v>71.968402263491697</v>
      </c>
      <c r="AD77" s="180">
        <f t="shared" si="77"/>
        <v>71.968402263491697</v>
      </c>
      <c r="AE77" s="180">
        <f t="shared" si="78"/>
        <v>71.968402263491697</v>
      </c>
      <c r="AF77" s="180">
        <f t="shared" si="79"/>
        <v>71.968402263491697</v>
      </c>
      <c r="AG77" s="180">
        <f t="shared" si="80"/>
        <v>71.968402263491697</v>
      </c>
      <c r="AH77" s="180">
        <f t="shared" si="81"/>
        <v>71.968402263491697</v>
      </c>
      <c r="AI77" s="180">
        <f t="shared" si="82"/>
        <v>71.968402263491697</v>
      </c>
      <c r="AJ77" s="180">
        <f t="shared" si="83"/>
        <v>71.968402263491697</v>
      </c>
      <c r="AK77" s="180">
        <f t="shared" si="84"/>
        <v>71.968402263491697</v>
      </c>
      <c r="AL77" s="180">
        <f t="shared" si="85"/>
        <v>71.968402263491697</v>
      </c>
      <c r="AM77" s="180">
        <f t="shared" si="86"/>
        <v>71.968402263491697</v>
      </c>
      <c r="AN77" s="502"/>
      <c r="AO77" s="502"/>
      <c r="AP77" s="502"/>
      <c r="AQ77" s="502">
        <v>1</v>
      </c>
      <c r="AR77" s="502"/>
      <c r="AS77" s="502"/>
      <c r="AT77" s="502"/>
      <c r="AU77" s="502"/>
      <c r="AV77" s="502"/>
      <c r="AW77" s="502"/>
      <c r="AX77" s="502"/>
      <c r="AY77" s="502"/>
      <c r="AZ77" s="75">
        <f t="shared" si="87"/>
        <v>1</v>
      </c>
      <c r="BA77" s="77">
        <f t="shared" si="88"/>
        <v>8.3333333333333329E-2</v>
      </c>
      <c r="BB77" s="47"/>
      <c r="BC77" s="78">
        <f t="shared" si="89"/>
        <v>0</v>
      </c>
      <c r="BD77" s="78">
        <f t="shared" si="90"/>
        <v>0</v>
      </c>
      <c r="BE77" s="78">
        <f t="shared" si="91"/>
        <v>0</v>
      </c>
      <c r="BF77" s="78">
        <f t="shared" si="92"/>
        <v>71.968402263491697</v>
      </c>
      <c r="BG77" s="78">
        <f t="shared" si="93"/>
        <v>0</v>
      </c>
      <c r="BH77" s="78">
        <f t="shared" si="94"/>
        <v>0</v>
      </c>
      <c r="BI77" s="78">
        <f t="shared" si="95"/>
        <v>0</v>
      </c>
      <c r="BJ77" s="78">
        <f t="shared" si="96"/>
        <v>0</v>
      </c>
      <c r="BK77" s="78">
        <f t="shared" si="97"/>
        <v>0</v>
      </c>
      <c r="BL77" s="78">
        <f t="shared" si="98"/>
        <v>0</v>
      </c>
      <c r="BM77" s="78">
        <f t="shared" si="99"/>
        <v>0</v>
      </c>
      <c r="BN77" s="78">
        <f t="shared" si="100"/>
        <v>0</v>
      </c>
      <c r="BO77" s="78">
        <f t="shared" si="101"/>
        <v>71.968402263491697</v>
      </c>
      <c r="BP77" s="78">
        <f t="shared" si="102"/>
        <v>5.9973668552909745</v>
      </c>
    </row>
    <row r="78" spans="1:68">
      <c r="A78" s="79" t="s">
        <v>7127</v>
      </c>
      <c r="B78" s="74"/>
      <c r="C78" s="79" t="s">
        <v>11139</v>
      </c>
      <c r="D78" s="75" t="str">
        <f>INDEX('PRICE LIST'!$D:$D,MATCH(IMPROVEMENT!C78,'PRICE LIST'!$E:$E,0))</f>
        <v>LEM</v>
      </c>
      <c r="E78" s="776" t="str">
        <f>IFERROR(VLOOKUP(C78,'PRICE LIST'!E:M,2,0),0)</f>
        <v>LEM ALTECO</v>
      </c>
      <c r="F78" s="187" t="s">
        <v>13334</v>
      </c>
      <c r="G78" s="79" t="s">
        <v>109</v>
      </c>
      <c r="H78" s="16">
        <f>IFERROR(IF(G78="FOH",VLOOKUP(C78,'PRICE LIST'!E:Z,20,0),IF(G78="OPEX",VLOOKUP(C78,'PRICE LIST'!E:Z,21,0),0)),0)</f>
        <v>0</v>
      </c>
      <c r="I78" s="16">
        <f>IFERROR(IF(G78="FOH",VLOOKUP(H78,'PRICE LIST'!X:Z,3,0),IF(G78="OPEX",VLOOKUP(H78,'PRICE LIST'!Y:Z,2,0),0)),0)</f>
        <v>0</v>
      </c>
      <c r="J78" s="79" t="s">
        <v>40</v>
      </c>
      <c r="K78" s="206" t="s">
        <v>183</v>
      </c>
      <c r="L78" s="75" t="str">
        <f>IFERROR(VLOOKUP(K78,BS:BV,3,0),0)</f>
        <v>ALL</v>
      </c>
      <c r="M78" s="75" t="str">
        <f>IFERROR(VLOOKUP(K78,BS:BV,4,0),0)</f>
        <v>ALL</v>
      </c>
      <c r="N78" s="75" t="str">
        <f>IFERROR(VLOOKUP(C78,'PRICE LIST'!E:M,3,0),0)</f>
        <v>PCS</v>
      </c>
      <c r="O78" s="75" t="str">
        <f>IFERROR(VLOOKUP(C78,'PRICE LIST'!E:M,5,0),0)</f>
        <v>IDR</v>
      </c>
      <c r="P78" s="556">
        <f>IFERROR(VLOOKUP(C78,'PRICE LIST'!E:Z,8,0),0)</f>
        <v>4450</v>
      </c>
      <c r="Q78" s="556">
        <f>IFERROR(VLOOKUP(C78,'PRICE LIST'!E:Z,9,0),0)</f>
        <v>4450</v>
      </c>
      <c r="R78" s="556">
        <f>IFERROR(VLOOKUP(C78,'PRICE LIST'!E:Z,10,0),0)</f>
        <v>4450</v>
      </c>
      <c r="S78" s="556">
        <f>IFERROR(VLOOKUP(C78,'PRICE LIST'!E:Z,11,0),0)</f>
        <v>4450</v>
      </c>
      <c r="T78" s="556">
        <f>IFERROR(VLOOKUP(C78,'PRICE LIST'!E:Z,12,0),0)</f>
        <v>4450</v>
      </c>
      <c r="U78" s="556">
        <f>IFERROR(VLOOKUP(C78,'PRICE LIST'!E:Z,13,0),0)</f>
        <v>4450</v>
      </c>
      <c r="V78" s="556">
        <f>IFERROR(VLOOKUP(C78,'PRICE LIST'!E:Z,14,0),0)</f>
        <v>4450</v>
      </c>
      <c r="W78" s="556">
        <f>IFERROR(VLOOKUP(C78,'PRICE LIST'!E:Z,15,0),0)</f>
        <v>4450</v>
      </c>
      <c r="X78" s="556">
        <f>IFERROR(VLOOKUP(C78,'PRICE LIST'!E:Z,16,0),0)</f>
        <v>4450</v>
      </c>
      <c r="Y78" s="556">
        <f>IFERROR(VLOOKUP(C78,'PRICE LIST'!E:Z,17,0),0)</f>
        <v>4450</v>
      </c>
      <c r="Z78" s="556">
        <f>IFERROR(VLOOKUP(C78,'PRICE LIST'!E:Z,18,0),0)</f>
        <v>4450</v>
      </c>
      <c r="AA78" s="556">
        <f>IFERROR(VLOOKUP(C78,'PRICE LIST'!E:Z,19,0),0)</f>
        <v>4450</v>
      </c>
      <c r="AB78" s="180">
        <f t="shared" si="75"/>
        <v>0.28167052776828327</v>
      </c>
      <c r="AC78" s="180">
        <f t="shared" si="76"/>
        <v>0.28167052776828327</v>
      </c>
      <c r="AD78" s="180">
        <f t="shared" si="77"/>
        <v>0.28167052776828327</v>
      </c>
      <c r="AE78" s="180">
        <f t="shared" si="78"/>
        <v>0.28167052776828327</v>
      </c>
      <c r="AF78" s="180">
        <f t="shared" si="79"/>
        <v>0.28167052776828327</v>
      </c>
      <c r="AG78" s="180">
        <f t="shared" si="80"/>
        <v>0.28167052776828327</v>
      </c>
      <c r="AH78" s="180">
        <f t="shared" si="81"/>
        <v>0.28167052776828327</v>
      </c>
      <c r="AI78" s="180">
        <f t="shared" si="82"/>
        <v>0.28167052776828327</v>
      </c>
      <c r="AJ78" s="180">
        <f t="shared" si="83"/>
        <v>0.28167052776828327</v>
      </c>
      <c r="AK78" s="180">
        <f t="shared" si="84"/>
        <v>0.28167052776828327</v>
      </c>
      <c r="AL78" s="180">
        <f t="shared" si="85"/>
        <v>0.28167052776828327</v>
      </c>
      <c r="AM78" s="180">
        <f t="shared" si="86"/>
        <v>0.28167052776828327</v>
      </c>
      <c r="AN78" s="502"/>
      <c r="AO78" s="502"/>
      <c r="AP78" s="502"/>
      <c r="AQ78" s="502">
        <v>4</v>
      </c>
      <c r="AR78" s="502"/>
      <c r="AS78" s="502">
        <v>4</v>
      </c>
      <c r="AT78" s="502"/>
      <c r="AU78" s="502"/>
      <c r="AV78" s="502"/>
      <c r="AW78" s="502"/>
      <c r="AX78" s="502"/>
      <c r="AY78" s="502"/>
      <c r="AZ78" s="75">
        <f t="shared" si="87"/>
        <v>8</v>
      </c>
      <c r="BA78" s="77">
        <f t="shared" si="88"/>
        <v>0.66666666666666663</v>
      </c>
      <c r="BB78" s="47"/>
      <c r="BC78" s="78">
        <f t="shared" si="89"/>
        <v>0</v>
      </c>
      <c r="BD78" s="78">
        <f t="shared" si="90"/>
        <v>0</v>
      </c>
      <c r="BE78" s="78">
        <f t="shared" si="91"/>
        <v>0</v>
      </c>
      <c r="BF78" s="78">
        <f t="shared" si="92"/>
        <v>1.1266821110731331</v>
      </c>
      <c r="BG78" s="78">
        <f t="shared" si="93"/>
        <v>0</v>
      </c>
      <c r="BH78" s="78">
        <f t="shared" si="94"/>
        <v>1.1266821110731331</v>
      </c>
      <c r="BI78" s="78">
        <f t="shared" si="95"/>
        <v>0</v>
      </c>
      <c r="BJ78" s="78">
        <f t="shared" si="96"/>
        <v>0</v>
      </c>
      <c r="BK78" s="78">
        <f t="shared" si="97"/>
        <v>0</v>
      </c>
      <c r="BL78" s="78">
        <f t="shared" si="98"/>
        <v>0</v>
      </c>
      <c r="BM78" s="78">
        <f t="shared" si="99"/>
        <v>0</v>
      </c>
      <c r="BN78" s="78">
        <f t="shared" si="100"/>
        <v>0</v>
      </c>
      <c r="BO78" s="78">
        <f t="shared" si="101"/>
        <v>2.2533642221462662</v>
      </c>
      <c r="BP78" s="78">
        <f t="shared" si="102"/>
        <v>0.18778035184552219</v>
      </c>
    </row>
    <row r="79" spans="1:68">
      <c r="A79" s="79" t="s">
        <v>7127</v>
      </c>
      <c r="B79" s="74"/>
      <c r="C79" s="79" t="s">
        <v>11680</v>
      </c>
      <c r="D79" s="75" t="str">
        <f>INDEX('PRICE LIST'!$D:$D,MATCH(IMPROVEMENT!C79,'PRICE LIST'!$E:$E,0))</f>
        <v>HAND TAP</v>
      </c>
      <c r="E79" s="776" t="str">
        <f>IFERROR(VLOOKUP(C79,'PRICE LIST'!E:M,2,0),0)</f>
        <v>HAND TAP M3 X 0.5</v>
      </c>
      <c r="F79" s="187" t="s">
        <v>13334</v>
      </c>
      <c r="G79" s="79" t="s">
        <v>109</v>
      </c>
      <c r="H79" s="16">
        <f>IFERROR(IF(G79="FOH",VLOOKUP(C79,'PRICE LIST'!E:Z,20,0),IF(G79="OPEX",VLOOKUP(C79,'PRICE LIST'!E:Z,21,0),0)),0)</f>
        <v>0</v>
      </c>
      <c r="I79" s="16">
        <f>IFERROR(IF(G79="FOH",VLOOKUP(H79,'PRICE LIST'!X:Z,3,0),IF(G79="OPEX",VLOOKUP(H79,'PRICE LIST'!Y:Z,2,0),0)),0)</f>
        <v>0</v>
      </c>
      <c r="J79" s="79" t="s">
        <v>40</v>
      </c>
      <c r="K79" s="206" t="s">
        <v>183</v>
      </c>
      <c r="L79" s="75" t="str">
        <f>IFERROR(VLOOKUP(K79,BS:BV,3,0),0)</f>
        <v>ALL</v>
      </c>
      <c r="M79" s="75" t="str">
        <f>IFERROR(VLOOKUP(K79,BS:BV,4,0),0)</f>
        <v>ALL</v>
      </c>
      <c r="N79" s="75" t="str">
        <f>IFERROR(VLOOKUP(C79,'PRICE LIST'!E:M,3,0),0)</f>
        <v>SET</v>
      </c>
      <c r="O79" s="75" t="str">
        <f>IFERROR(VLOOKUP(C79,'PRICE LIST'!E:M,5,0),0)</f>
        <v>IDR</v>
      </c>
      <c r="P79" s="556">
        <f>IFERROR(VLOOKUP(C79,'PRICE LIST'!E:Z,8,0),0)</f>
        <v>28000</v>
      </c>
      <c r="Q79" s="556">
        <f>IFERROR(VLOOKUP(C79,'PRICE LIST'!E:Z,9,0),0)</f>
        <v>28000</v>
      </c>
      <c r="R79" s="556">
        <f>IFERROR(VLOOKUP(C79,'PRICE LIST'!E:Z,10,0),0)</f>
        <v>28000</v>
      </c>
      <c r="S79" s="556">
        <f>IFERROR(VLOOKUP(C79,'PRICE LIST'!E:Z,11,0),0)</f>
        <v>28000</v>
      </c>
      <c r="T79" s="556">
        <f>IFERROR(VLOOKUP(C79,'PRICE LIST'!E:Z,12,0),0)</f>
        <v>28000</v>
      </c>
      <c r="U79" s="556">
        <f>IFERROR(VLOOKUP(C79,'PRICE LIST'!E:Z,13,0),0)</f>
        <v>28000</v>
      </c>
      <c r="V79" s="556">
        <f>IFERROR(VLOOKUP(C79,'PRICE LIST'!E:Z,14,0),0)</f>
        <v>28000</v>
      </c>
      <c r="W79" s="556">
        <f>IFERROR(VLOOKUP(C79,'PRICE LIST'!E:Z,15,0),0)</f>
        <v>28000</v>
      </c>
      <c r="X79" s="556">
        <f>IFERROR(VLOOKUP(C79,'PRICE LIST'!E:Z,16,0),0)</f>
        <v>28000</v>
      </c>
      <c r="Y79" s="556">
        <f>IFERROR(VLOOKUP(C79,'PRICE LIST'!E:Z,17,0),0)</f>
        <v>28000</v>
      </c>
      <c r="Z79" s="556">
        <f>IFERROR(VLOOKUP(C79,'PRICE LIST'!E:Z,18,0),0)</f>
        <v>28000</v>
      </c>
      <c r="AA79" s="556">
        <f>IFERROR(VLOOKUP(C79,'PRICE LIST'!E:Z,19,0),0)</f>
        <v>28000</v>
      </c>
      <c r="AB79" s="180">
        <f t="shared" si="75"/>
        <v>1.7723089387667261</v>
      </c>
      <c r="AC79" s="180">
        <f t="shared" si="76"/>
        <v>1.7723089387667261</v>
      </c>
      <c r="AD79" s="180">
        <f t="shared" si="77"/>
        <v>1.7723089387667261</v>
      </c>
      <c r="AE79" s="180">
        <f t="shared" si="78"/>
        <v>1.7723089387667261</v>
      </c>
      <c r="AF79" s="180">
        <f t="shared" si="79"/>
        <v>1.7723089387667261</v>
      </c>
      <c r="AG79" s="180">
        <f t="shared" si="80"/>
        <v>1.7723089387667261</v>
      </c>
      <c r="AH79" s="180">
        <f t="shared" si="81"/>
        <v>1.7723089387667261</v>
      </c>
      <c r="AI79" s="180">
        <f t="shared" si="82"/>
        <v>1.7723089387667261</v>
      </c>
      <c r="AJ79" s="180">
        <f t="shared" si="83"/>
        <v>1.7723089387667261</v>
      </c>
      <c r="AK79" s="180">
        <f t="shared" si="84"/>
        <v>1.7723089387667261</v>
      </c>
      <c r="AL79" s="180">
        <f t="shared" si="85"/>
        <v>1.7723089387667261</v>
      </c>
      <c r="AM79" s="180">
        <f t="shared" si="86"/>
        <v>1.7723089387667261</v>
      </c>
      <c r="AN79" s="502"/>
      <c r="AO79" s="502"/>
      <c r="AP79" s="502"/>
      <c r="AQ79" s="502">
        <v>2</v>
      </c>
      <c r="AR79" s="502"/>
      <c r="AS79" s="502">
        <v>2</v>
      </c>
      <c r="AT79" s="502"/>
      <c r="AU79" s="502"/>
      <c r="AV79" s="502"/>
      <c r="AW79" s="502"/>
      <c r="AX79" s="502"/>
      <c r="AY79" s="502"/>
      <c r="AZ79" s="75">
        <f t="shared" si="87"/>
        <v>4</v>
      </c>
      <c r="BA79" s="77">
        <f t="shared" si="88"/>
        <v>0.33333333333333331</v>
      </c>
      <c r="BB79" s="47"/>
      <c r="BC79" s="78">
        <f t="shared" si="89"/>
        <v>0</v>
      </c>
      <c r="BD79" s="78">
        <f t="shared" si="90"/>
        <v>0</v>
      </c>
      <c r="BE79" s="78">
        <f t="shared" si="91"/>
        <v>0</v>
      </c>
      <c r="BF79" s="78">
        <f t="shared" si="92"/>
        <v>3.5446178775334523</v>
      </c>
      <c r="BG79" s="78">
        <f t="shared" si="93"/>
        <v>0</v>
      </c>
      <c r="BH79" s="78">
        <f t="shared" si="94"/>
        <v>3.5446178775334523</v>
      </c>
      <c r="BI79" s="78">
        <f t="shared" si="95"/>
        <v>0</v>
      </c>
      <c r="BJ79" s="78">
        <f t="shared" si="96"/>
        <v>0</v>
      </c>
      <c r="BK79" s="78">
        <f t="shared" si="97"/>
        <v>0</v>
      </c>
      <c r="BL79" s="78">
        <f t="shared" si="98"/>
        <v>0</v>
      </c>
      <c r="BM79" s="78">
        <f t="shared" si="99"/>
        <v>0</v>
      </c>
      <c r="BN79" s="78">
        <f t="shared" si="100"/>
        <v>0</v>
      </c>
      <c r="BO79" s="78">
        <f t="shared" si="101"/>
        <v>7.0892357550669045</v>
      </c>
      <c r="BP79" s="78">
        <f t="shared" si="102"/>
        <v>0.59076964625557538</v>
      </c>
    </row>
    <row r="80" spans="1:68">
      <c r="A80" s="79" t="s">
        <v>7127</v>
      </c>
      <c r="B80" s="74"/>
      <c r="C80" s="79" t="s">
        <v>14941</v>
      </c>
      <c r="D80" s="75" t="str">
        <f>INDEX('PRICE LIST'!$D:$D,MATCH(IMPROVEMENT!C80,'PRICE LIST'!$E:$E,0))</f>
        <v>VALVE</v>
      </c>
      <c r="E80" s="776" t="str">
        <f>IFERROR(VLOOKUP(C80,'PRICE LIST'!E:M,2,0),0)</f>
        <v>SOLENOID VALVE SY5120-5DZD-01</v>
      </c>
      <c r="F80" s="187" t="s">
        <v>13334</v>
      </c>
      <c r="G80" s="79" t="s">
        <v>109</v>
      </c>
      <c r="H80" s="16">
        <f>IFERROR(IF(G80="FOH",VLOOKUP(C80,'PRICE LIST'!E:Z,20,0),IF(G80="OPEX",VLOOKUP(C80,'PRICE LIST'!E:Z,21,0),0)),0)</f>
        <v>0</v>
      </c>
      <c r="I80" s="16">
        <f>IFERROR(IF(G80="FOH",VLOOKUP(H80,'PRICE LIST'!X:Z,3,0),IF(G80="OPEX",VLOOKUP(H80,'PRICE LIST'!Y:Z,2,0),0)),0)</f>
        <v>0</v>
      </c>
      <c r="J80" s="79" t="s">
        <v>40</v>
      </c>
      <c r="K80" s="206" t="s">
        <v>183</v>
      </c>
      <c r="L80" s="75" t="str">
        <f>IFERROR(VLOOKUP(K80,BS:BV,3,0),0)</f>
        <v>ALL</v>
      </c>
      <c r="M80" s="75" t="str">
        <f>IFERROR(VLOOKUP(K80,BS:BV,4,0),0)</f>
        <v>ALL</v>
      </c>
      <c r="N80" s="75" t="str">
        <f>IFERROR(VLOOKUP(C80,'PRICE LIST'!E:M,3,0),0)</f>
        <v>PCS</v>
      </c>
      <c r="O80" s="75" t="str">
        <f>IFERROR(VLOOKUP(C80,'PRICE LIST'!E:M,5,0),0)</f>
        <v>IDR</v>
      </c>
      <c r="P80" s="556">
        <f>IFERROR(VLOOKUP(C80,'PRICE LIST'!E:Z,8,0),0)</f>
        <v>897839</v>
      </c>
      <c r="Q80" s="556">
        <f>IFERROR(VLOOKUP(C80,'PRICE LIST'!E:Z,9,0),0)</f>
        <v>897839</v>
      </c>
      <c r="R80" s="556">
        <f>IFERROR(VLOOKUP(C80,'PRICE LIST'!E:Z,10,0),0)</f>
        <v>897839</v>
      </c>
      <c r="S80" s="556">
        <f>IFERROR(VLOOKUP(C80,'PRICE LIST'!E:Z,11,0),0)</f>
        <v>897839</v>
      </c>
      <c r="T80" s="556">
        <f>IFERROR(VLOOKUP(C80,'PRICE LIST'!E:Z,12,0),0)</f>
        <v>897839</v>
      </c>
      <c r="U80" s="556">
        <f>IFERROR(VLOOKUP(C80,'PRICE LIST'!E:Z,13,0),0)</f>
        <v>897839</v>
      </c>
      <c r="V80" s="556">
        <f>IFERROR(VLOOKUP(C80,'PRICE LIST'!E:Z,14,0),0)</f>
        <v>906598</v>
      </c>
      <c r="W80" s="556">
        <f>IFERROR(VLOOKUP(C80,'PRICE LIST'!E:Z,15,0),0)</f>
        <v>906598</v>
      </c>
      <c r="X80" s="556">
        <f>IFERROR(VLOOKUP(C80,'PRICE LIST'!E:Z,16,0),0)</f>
        <v>906598</v>
      </c>
      <c r="Y80" s="556">
        <f>IFERROR(VLOOKUP(C80,'PRICE LIST'!E:Z,17,0),0)</f>
        <v>906598</v>
      </c>
      <c r="Z80" s="556">
        <f>IFERROR(VLOOKUP(C80,'PRICE LIST'!E:Z,18,0),0)</f>
        <v>906598</v>
      </c>
      <c r="AA80" s="556">
        <f>IFERROR(VLOOKUP(C80,'PRICE LIST'!E:Z,19,0),0)</f>
        <v>906598</v>
      </c>
      <c r="AB80" s="180">
        <f t="shared" si="75"/>
        <v>56.830288759763519</v>
      </c>
      <c r="AC80" s="180">
        <f t="shared" si="76"/>
        <v>56.830288759763519</v>
      </c>
      <c r="AD80" s="180">
        <f t="shared" si="77"/>
        <v>56.830288759763519</v>
      </c>
      <c r="AE80" s="180">
        <f t="shared" si="78"/>
        <v>56.830288759763519</v>
      </c>
      <c r="AF80" s="180">
        <f t="shared" si="79"/>
        <v>56.830288759763519</v>
      </c>
      <c r="AG80" s="180">
        <f t="shared" si="80"/>
        <v>56.830288759763519</v>
      </c>
      <c r="AH80" s="180">
        <f t="shared" si="81"/>
        <v>57.38470497385844</v>
      </c>
      <c r="AI80" s="180">
        <f t="shared" si="82"/>
        <v>57.38470497385844</v>
      </c>
      <c r="AJ80" s="180">
        <f t="shared" si="83"/>
        <v>57.38470497385844</v>
      </c>
      <c r="AK80" s="180">
        <f t="shared" si="84"/>
        <v>57.38470497385844</v>
      </c>
      <c r="AL80" s="180">
        <f t="shared" si="85"/>
        <v>57.38470497385844</v>
      </c>
      <c r="AM80" s="180">
        <f t="shared" si="86"/>
        <v>57.38470497385844</v>
      </c>
      <c r="AN80" s="502"/>
      <c r="AO80" s="502"/>
      <c r="AP80" s="502"/>
      <c r="AQ80" s="502">
        <v>1</v>
      </c>
      <c r="AR80" s="502"/>
      <c r="AS80" s="502"/>
      <c r="AT80" s="502"/>
      <c r="AU80" s="502"/>
      <c r="AV80" s="502"/>
      <c r="AW80" s="502"/>
      <c r="AX80" s="502"/>
      <c r="AY80" s="502"/>
      <c r="AZ80" s="75">
        <f t="shared" si="87"/>
        <v>1</v>
      </c>
      <c r="BA80" s="77">
        <f t="shared" si="88"/>
        <v>8.3333333333333329E-2</v>
      </c>
      <c r="BB80" s="47"/>
      <c r="BC80" s="78">
        <f t="shared" si="89"/>
        <v>0</v>
      </c>
      <c r="BD80" s="78">
        <f t="shared" si="90"/>
        <v>0</v>
      </c>
      <c r="BE80" s="78">
        <f t="shared" si="91"/>
        <v>0</v>
      </c>
      <c r="BF80" s="78">
        <f t="shared" si="92"/>
        <v>56.830288759763519</v>
      </c>
      <c r="BG80" s="78">
        <f t="shared" si="93"/>
        <v>0</v>
      </c>
      <c r="BH80" s="78">
        <f t="shared" si="94"/>
        <v>0</v>
      </c>
      <c r="BI80" s="78">
        <f t="shared" si="95"/>
        <v>0</v>
      </c>
      <c r="BJ80" s="78">
        <f t="shared" si="96"/>
        <v>0</v>
      </c>
      <c r="BK80" s="78">
        <f t="shared" si="97"/>
        <v>0</v>
      </c>
      <c r="BL80" s="78">
        <f t="shared" si="98"/>
        <v>0</v>
      </c>
      <c r="BM80" s="78">
        <f t="shared" si="99"/>
        <v>0</v>
      </c>
      <c r="BN80" s="78">
        <f t="shared" si="100"/>
        <v>0</v>
      </c>
      <c r="BO80" s="78">
        <f t="shared" si="101"/>
        <v>56.830288759763519</v>
      </c>
      <c r="BP80" s="78">
        <f t="shared" si="102"/>
        <v>4.7358573966469599</v>
      </c>
    </row>
    <row r="81" spans="1:69">
      <c r="A81" s="79" t="s">
        <v>7127</v>
      </c>
      <c r="B81" s="74"/>
      <c r="C81" s="79" t="s">
        <v>14838</v>
      </c>
      <c r="D81" s="75" t="str">
        <f>INDEX('PRICE LIST'!$D:$D,MATCH(IMPROVEMENT!C81,'PRICE LIST'!$E:$E,0))</f>
        <v>VALVE</v>
      </c>
      <c r="E81" s="776" t="str">
        <f>IFERROR(VLOOKUP(C81,'PRICE LIST'!E:M,2,0),0)</f>
        <v>SOLENOID VALVE SY3220-5LOZ-C6</v>
      </c>
      <c r="F81" s="187" t="s">
        <v>13334</v>
      </c>
      <c r="G81" s="79" t="s">
        <v>109</v>
      </c>
      <c r="H81" s="16">
        <f>IFERROR(IF(G81="FOH",VLOOKUP(C81,'PRICE LIST'!E:Z,20,0),IF(G81="OPEX",VLOOKUP(C81,'PRICE LIST'!E:Z,21,0),0)),0)</f>
        <v>0</v>
      </c>
      <c r="I81" s="16">
        <f>IFERROR(IF(G81="FOH",VLOOKUP(H81,'PRICE LIST'!X:Z,3,0),IF(G81="OPEX",VLOOKUP(H81,'PRICE LIST'!Y:Z,2,0),0)),0)</f>
        <v>0</v>
      </c>
      <c r="J81" s="79" t="s">
        <v>40</v>
      </c>
      <c r="K81" s="206" t="s">
        <v>183</v>
      </c>
      <c r="L81" s="75" t="str">
        <f>IFERROR(VLOOKUP(K81,BS:BV,3,0),0)</f>
        <v>ALL</v>
      </c>
      <c r="M81" s="75" t="str">
        <f>IFERROR(VLOOKUP(K81,BS:BV,4,0),0)</f>
        <v>ALL</v>
      </c>
      <c r="N81" s="75" t="str">
        <f>IFERROR(VLOOKUP(C81,'PRICE LIST'!E:M,3,0),0)</f>
        <v>PCS</v>
      </c>
      <c r="O81" s="75" t="str">
        <f>IFERROR(VLOOKUP(C81,'PRICE LIST'!E:M,5,0),0)</f>
        <v>IDR</v>
      </c>
      <c r="P81" s="556">
        <f>IFERROR(VLOOKUP(C81,'PRICE LIST'!E:Z,8,0),0)</f>
        <v>1072929</v>
      </c>
      <c r="Q81" s="556">
        <f>IFERROR(VLOOKUP(C81,'PRICE LIST'!E:Z,9,0),0)</f>
        <v>1072929</v>
      </c>
      <c r="R81" s="556">
        <f>IFERROR(VLOOKUP(C81,'PRICE LIST'!E:Z,10,0),0)</f>
        <v>1072929</v>
      </c>
      <c r="S81" s="556">
        <f>IFERROR(VLOOKUP(C81,'PRICE LIST'!E:Z,11,0),0)</f>
        <v>1072929</v>
      </c>
      <c r="T81" s="556">
        <f>IFERROR(VLOOKUP(C81,'PRICE LIST'!E:Z,12,0),0)</f>
        <v>1072929</v>
      </c>
      <c r="U81" s="556">
        <f>IFERROR(VLOOKUP(C81,'PRICE LIST'!E:Z,13,0),0)</f>
        <v>1072929</v>
      </c>
      <c r="V81" s="556">
        <f>IFERROR(VLOOKUP(C81,'PRICE LIST'!E:Z,14,0),0)</f>
        <v>1083397</v>
      </c>
      <c r="W81" s="556">
        <f>IFERROR(VLOOKUP(C81,'PRICE LIST'!E:Z,15,0),0)</f>
        <v>1083397</v>
      </c>
      <c r="X81" s="556">
        <f>IFERROR(VLOOKUP(C81,'PRICE LIST'!E:Z,16,0),0)</f>
        <v>1083397</v>
      </c>
      <c r="Y81" s="556">
        <f>IFERROR(VLOOKUP(C81,'PRICE LIST'!E:Z,17,0),0)</f>
        <v>1083397</v>
      </c>
      <c r="Z81" s="556">
        <f>IFERROR(VLOOKUP(C81,'PRICE LIST'!E:Z,18,0),0)</f>
        <v>1083397</v>
      </c>
      <c r="AA81" s="556">
        <f>IFERROR(VLOOKUP(C81,'PRICE LIST'!E:Z,19,0),0)</f>
        <v>1083397</v>
      </c>
      <c r="AB81" s="180">
        <f t="shared" si="75"/>
        <v>67.912916334358741</v>
      </c>
      <c r="AC81" s="180">
        <f t="shared" si="76"/>
        <v>67.912916334358741</v>
      </c>
      <c r="AD81" s="180">
        <f t="shared" si="77"/>
        <v>67.912916334358741</v>
      </c>
      <c r="AE81" s="180">
        <f t="shared" si="78"/>
        <v>67.912916334358741</v>
      </c>
      <c r="AF81" s="180">
        <f t="shared" si="79"/>
        <v>67.912916334358741</v>
      </c>
      <c r="AG81" s="180">
        <f t="shared" si="80"/>
        <v>67.912916334358741</v>
      </c>
      <c r="AH81" s="180">
        <f t="shared" si="81"/>
        <v>68.575506690466241</v>
      </c>
      <c r="AI81" s="180">
        <f t="shared" si="82"/>
        <v>68.575506690466241</v>
      </c>
      <c r="AJ81" s="180">
        <f t="shared" si="83"/>
        <v>68.575506690466241</v>
      </c>
      <c r="AK81" s="180">
        <f t="shared" si="84"/>
        <v>68.575506690466241</v>
      </c>
      <c r="AL81" s="180">
        <f t="shared" si="85"/>
        <v>68.575506690466241</v>
      </c>
      <c r="AM81" s="180">
        <f t="shared" si="86"/>
        <v>68.575506690466241</v>
      </c>
      <c r="AN81" s="502"/>
      <c r="AO81" s="502"/>
      <c r="AP81" s="502"/>
      <c r="AQ81" s="502">
        <v>1</v>
      </c>
      <c r="AR81" s="502"/>
      <c r="AS81" s="502">
        <v>1</v>
      </c>
      <c r="AT81" s="502"/>
      <c r="AU81" s="502"/>
      <c r="AV81" s="502"/>
      <c r="AW81" s="502"/>
      <c r="AX81" s="502"/>
      <c r="AY81" s="502"/>
      <c r="AZ81" s="75">
        <f t="shared" si="87"/>
        <v>2</v>
      </c>
      <c r="BA81" s="77">
        <f t="shared" si="88"/>
        <v>0.16666666666666666</v>
      </c>
      <c r="BB81" s="47"/>
      <c r="BC81" s="78">
        <f t="shared" si="89"/>
        <v>0</v>
      </c>
      <c r="BD81" s="78">
        <f t="shared" si="90"/>
        <v>0</v>
      </c>
      <c r="BE81" s="78">
        <f t="shared" si="91"/>
        <v>0</v>
      </c>
      <c r="BF81" s="78">
        <f t="shared" si="92"/>
        <v>67.912916334358741</v>
      </c>
      <c r="BG81" s="78">
        <f t="shared" si="93"/>
        <v>0</v>
      </c>
      <c r="BH81" s="78">
        <f t="shared" si="94"/>
        <v>67.912916334358741</v>
      </c>
      <c r="BI81" s="78">
        <f t="shared" si="95"/>
        <v>0</v>
      </c>
      <c r="BJ81" s="78">
        <f t="shared" si="96"/>
        <v>0</v>
      </c>
      <c r="BK81" s="78">
        <f t="shared" si="97"/>
        <v>0</v>
      </c>
      <c r="BL81" s="78">
        <f t="shared" si="98"/>
        <v>0</v>
      </c>
      <c r="BM81" s="78">
        <f t="shared" si="99"/>
        <v>0</v>
      </c>
      <c r="BN81" s="78">
        <f t="shared" si="100"/>
        <v>0</v>
      </c>
      <c r="BO81" s="78">
        <f t="shared" si="101"/>
        <v>135.82583266871748</v>
      </c>
      <c r="BP81" s="78">
        <f t="shared" si="102"/>
        <v>11.31881938905979</v>
      </c>
    </row>
    <row r="82" spans="1:69">
      <c r="A82" s="79" t="s">
        <v>7127</v>
      </c>
      <c r="B82" s="74"/>
      <c r="C82" s="79" t="s">
        <v>14948</v>
      </c>
      <c r="D82" s="75" t="str">
        <f>INDEX('PRICE LIST'!$D:$D,MATCH(IMPROVEMENT!C82,'PRICE LIST'!$E:$E,0))</f>
        <v>MANIFOLD</v>
      </c>
      <c r="E82" s="776" t="str">
        <f>IFERROR(VLOOKUP(C82,'PRICE LIST'!E:M,2,0),0)</f>
        <v>MANIFOLD SS5Y3-20-08</v>
      </c>
      <c r="F82" s="187" t="s">
        <v>13334</v>
      </c>
      <c r="G82" s="79" t="s">
        <v>109</v>
      </c>
      <c r="H82" s="919">
        <f>IFERROR(IF(G82="FOH",VLOOKUP(C82,'PRICE LIST'!E:Z,20,0),IF(G82="OPEX",VLOOKUP(C82,'PRICE LIST'!E:Z,21,0),0)),0)</f>
        <v>0</v>
      </c>
      <c r="I82" s="919">
        <f>IFERROR(IF(G82="FOH",VLOOKUP(H82,'PRICE LIST'!X:Z,3,0),IF(G82="OPEX",VLOOKUP(H82,'PRICE LIST'!Y:Z,2,0),0)),0)</f>
        <v>0</v>
      </c>
      <c r="J82" s="79" t="s">
        <v>40</v>
      </c>
      <c r="K82" s="206" t="s">
        <v>183</v>
      </c>
      <c r="L82" s="75" t="str">
        <f>IFERROR(VLOOKUP(K82,BS:BV,3,0),0)</f>
        <v>ALL</v>
      </c>
      <c r="M82" s="75" t="str">
        <f>IFERROR(VLOOKUP(K82,BS:BV,4,0),0)</f>
        <v>ALL</v>
      </c>
      <c r="N82" s="75" t="str">
        <f>IFERROR(VLOOKUP(C82,'PRICE LIST'!E:M,3,0),0)</f>
        <v>PCS</v>
      </c>
      <c r="O82" s="75" t="str">
        <f>IFERROR(VLOOKUP(C82,'PRICE LIST'!E:M,5,0),0)</f>
        <v>IDR</v>
      </c>
      <c r="P82" s="927">
        <f>IFERROR(VLOOKUP(C82,'PRICE LIST'!E:Z,8,0),0)</f>
        <v>715286</v>
      </c>
      <c r="Q82" s="927">
        <f>IFERROR(VLOOKUP(C82,'PRICE LIST'!E:Z,9,0),0)</f>
        <v>715286</v>
      </c>
      <c r="R82" s="927">
        <f>IFERROR(VLOOKUP(C82,'PRICE LIST'!E:Z,10,0),0)</f>
        <v>715286</v>
      </c>
      <c r="S82" s="927">
        <f>IFERROR(VLOOKUP(C82,'PRICE LIST'!E:Z,11,0),0)</f>
        <v>715286</v>
      </c>
      <c r="T82" s="927">
        <f>IFERROR(VLOOKUP(C82,'PRICE LIST'!E:Z,12,0),0)</f>
        <v>715286</v>
      </c>
      <c r="U82" s="927">
        <f>IFERROR(VLOOKUP(C82,'PRICE LIST'!E:Z,13,0),0)</f>
        <v>715286</v>
      </c>
      <c r="V82" s="927">
        <f>IFERROR(VLOOKUP(C82,'PRICE LIST'!E:Z,14,0),0)</f>
        <v>722265</v>
      </c>
      <c r="W82" s="927">
        <f>IFERROR(VLOOKUP(C82,'PRICE LIST'!E:Z,15,0),0)</f>
        <v>722265</v>
      </c>
      <c r="X82" s="927">
        <f>IFERROR(VLOOKUP(C82,'PRICE LIST'!E:Z,16,0),0)</f>
        <v>722265</v>
      </c>
      <c r="Y82" s="927">
        <f>IFERROR(VLOOKUP(C82,'PRICE LIST'!E:Z,17,0),0)</f>
        <v>722265</v>
      </c>
      <c r="Z82" s="927">
        <f>IFERROR(VLOOKUP(C82,'PRICE LIST'!E:Z,18,0),0)</f>
        <v>722265</v>
      </c>
      <c r="AA82" s="927">
        <f>IFERROR(VLOOKUP(C82,'PRICE LIST'!E:Z,19,0),0)</f>
        <v>722265</v>
      </c>
      <c r="AB82" s="180">
        <f>IFERROR(P82/VLOOKUP(O82,$N$4:$O$9,2,FALSE),0)</f>
        <v>45.275277556239161</v>
      </c>
      <c r="AC82" s="180">
        <f>IFERROR(Q82/VLOOKUP(O82,$N$4:$O$9,2,FALSE),0)</f>
        <v>45.275277556239161</v>
      </c>
      <c r="AD82" s="180">
        <f>IFERROR(R82/VLOOKUP(O82,$N$4:$O$9,2,FALSE),0)</f>
        <v>45.275277556239161</v>
      </c>
      <c r="AE82" s="180">
        <f>IFERROR(S82/VLOOKUP(O82,$N$4:$O$9,2,FALSE),0)</f>
        <v>45.275277556239161</v>
      </c>
      <c r="AF82" s="180">
        <f>IFERROR(T82/VLOOKUP(O82,$N$4:$O$9,2,FALSE),0)</f>
        <v>45.275277556239161</v>
      </c>
      <c r="AG82" s="180">
        <f>IFERROR(U82/VLOOKUP(O82,$N$4:$O$9,2,FALSE),0)</f>
        <v>45.275277556239161</v>
      </c>
      <c r="AH82" s="180">
        <f>IFERROR(V82/VLOOKUP(O82,$N$4:$O$9,2,FALSE),0)</f>
        <v>45.717025559226769</v>
      </c>
      <c r="AI82" s="180">
        <f>IFERROR(W82/VLOOKUP(O82,$N$4:$O$9,2,FALSE),0)</f>
        <v>45.717025559226769</v>
      </c>
      <c r="AJ82" s="180">
        <f>IFERROR(X82/VLOOKUP(O82,$N$4:$O$9,2,FALSE),0)</f>
        <v>45.717025559226769</v>
      </c>
      <c r="AK82" s="180">
        <f>IFERROR(Y82/VLOOKUP(O82,$N$4:$O$9,2,FALSE),0)</f>
        <v>45.717025559226769</v>
      </c>
      <c r="AL82" s="180">
        <f>IFERROR(Z82/VLOOKUP(O82,$N$4:$O$9,2,FALSE),0)</f>
        <v>45.717025559226769</v>
      </c>
      <c r="AM82" s="180">
        <f>IFERROR(AA82/VLOOKUP(O82,$N$4:$O$9,2,FALSE),0)</f>
        <v>45.717025559226769</v>
      </c>
      <c r="AN82" s="502"/>
      <c r="AO82" s="502"/>
      <c r="AP82" s="502"/>
      <c r="AQ82" s="502">
        <v>8</v>
      </c>
      <c r="AR82" s="502"/>
      <c r="AS82" s="502">
        <v>8</v>
      </c>
      <c r="AT82" s="502"/>
      <c r="AU82" s="502"/>
      <c r="AV82" s="502"/>
      <c r="AW82" s="502"/>
      <c r="AX82" s="502"/>
      <c r="AY82" s="502"/>
      <c r="AZ82" s="75">
        <f>SUM(AN82:AY82)</f>
        <v>16</v>
      </c>
      <c r="BA82" s="77">
        <f>AZ82/12</f>
        <v>1.3333333333333333</v>
      </c>
      <c r="BB82" s="47"/>
      <c r="BC82" s="78">
        <f t="shared" ref="BC82:BN82" si="103">AB82*AN82</f>
        <v>0</v>
      </c>
      <c r="BD82" s="78">
        <f t="shared" si="103"/>
        <v>0</v>
      </c>
      <c r="BE82" s="78">
        <f t="shared" si="103"/>
        <v>0</v>
      </c>
      <c r="BF82" s="78">
        <f t="shared" si="103"/>
        <v>362.20222044991328</v>
      </c>
      <c r="BG82" s="78">
        <f t="shared" si="103"/>
        <v>0</v>
      </c>
      <c r="BH82" s="78">
        <f t="shared" si="103"/>
        <v>362.20222044991328</v>
      </c>
      <c r="BI82" s="78">
        <f t="shared" si="103"/>
        <v>0</v>
      </c>
      <c r="BJ82" s="78">
        <f t="shared" si="103"/>
        <v>0</v>
      </c>
      <c r="BK82" s="78">
        <f t="shared" si="103"/>
        <v>0</v>
      </c>
      <c r="BL82" s="78">
        <f t="shared" si="103"/>
        <v>0</v>
      </c>
      <c r="BM82" s="78">
        <f t="shared" si="103"/>
        <v>0</v>
      </c>
      <c r="BN82" s="78">
        <f t="shared" si="103"/>
        <v>0</v>
      </c>
      <c r="BO82" s="78">
        <f>SUM(BC82:BN82)</f>
        <v>724.40444089982657</v>
      </c>
      <c r="BP82" s="78">
        <f>BO82/12</f>
        <v>60.367036741652214</v>
      </c>
      <c r="BQ82" s="918"/>
    </row>
    <row r="83" spans="1:69">
      <c r="A83" s="79" t="s">
        <v>7127</v>
      </c>
      <c r="B83" s="74"/>
      <c r="C83" s="79" t="s">
        <v>11103</v>
      </c>
      <c r="D83" s="75" t="str">
        <f>INDEX('PRICE LIST'!$D:$D,MATCH(IMPROVEMENT!C83,'PRICE LIST'!$E:$E,0))</f>
        <v>PJL</v>
      </c>
      <c r="E83" s="776" t="str">
        <f>IFERROR(VLOOKUP(C83,'PRICE LIST'!E:M,2,0),0)</f>
        <v>PLASTIC ANGLE PJL 50X150X5 (LENGTH 4 METER)</v>
      </c>
      <c r="F83" s="187" t="s">
        <v>13334</v>
      </c>
      <c r="G83" s="79" t="s">
        <v>109</v>
      </c>
      <c r="H83" s="16">
        <f>IFERROR(IF(G83="FOH",VLOOKUP(C83,'PRICE LIST'!E:Z,20,0),IF(G83="OPEX",VLOOKUP(C83,'PRICE LIST'!E:Z,21,0),0)),0)</f>
        <v>0</v>
      </c>
      <c r="I83" s="16">
        <f>IFERROR(IF(G83="FOH",VLOOKUP(H83,'PRICE LIST'!X:Z,3,0),IF(G83="OPEX",VLOOKUP(H83,'PRICE LIST'!Y:Z,2,0),0)),0)</f>
        <v>0</v>
      </c>
      <c r="J83" s="79" t="s">
        <v>40</v>
      </c>
      <c r="K83" s="206" t="s">
        <v>183</v>
      </c>
      <c r="L83" s="75" t="str">
        <f>IFERROR(VLOOKUP(K83,BS:BV,3,0),0)</f>
        <v>ALL</v>
      </c>
      <c r="M83" s="75" t="str">
        <f>IFERROR(VLOOKUP(K83,BS:BV,4,0),0)</f>
        <v>ALL</v>
      </c>
      <c r="N83" s="75" t="str">
        <f>IFERROR(VLOOKUP(C83,'PRICE LIST'!E:M,3,0),0)</f>
        <v>PCS</v>
      </c>
      <c r="O83" s="75" t="str">
        <f>IFERROR(VLOOKUP(C83,'PRICE LIST'!E:M,5,0),0)</f>
        <v>IDR</v>
      </c>
      <c r="P83" s="556">
        <f>IFERROR(VLOOKUP(C83,'PRICE LIST'!E:Z,8,0),0)</f>
        <v>411220</v>
      </c>
      <c r="Q83" s="556">
        <f>IFERROR(VLOOKUP(C83,'PRICE LIST'!E:Z,9,0),0)</f>
        <v>411220</v>
      </c>
      <c r="R83" s="556">
        <f>IFERROR(VLOOKUP(C83,'PRICE LIST'!E:Z,10,0),0)</f>
        <v>411220</v>
      </c>
      <c r="S83" s="556">
        <f>IFERROR(VLOOKUP(C83,'PRICE LIST'!E:Z,11,0),0)</f>
        <v>411220</v>
      </c>
      <c r="T83" s="556">
        <f>IFERROR(VLOOKUP(C83,'PRICE LIST'!E:Z,12,0),0)</f>
        <v>411220</v>
      </c>
      <c r="U83" s="556">
        <f>IFERROR(VLOOKUP(C83,'PRICE LIST'!E:Z,13,0),0)</f>
        <v>411220</v>
      </c>
      <c r="V83" s="556">
        <f>IFERROR(VLOOKUP(C83,'PRICE LIST'!E:Z,14,0),0)</f>
        <v>411220</v>
      </c>
      <c r="W83" s="556">
        <f>IFERROR(VLOOKUP(C83,'PRICE LIST'!E:Z,15,0),0)</f>
        <v>411220</v>
      </c>
      <c r="X83" s="556">
        <f>IFERROR(VLOOKUP(C83,'PRICE LIST'!E:Z,16,0),0)</f>
        <v>411220</v>
      </c>
      <c r="Y83" s="556">
        <f>IFERROR(VLOOKUP(C83,'PRICE LIST'!E:Z,17,0),0)</f>
        <v>411220</v>
      </c>
      <c r="Z83" s="556">
        <f>IFERROR(VLOOKUP(C83,'PRICE LIST'!E:Z,18,0),0)</f>
        <v>411220</v>
      </c>
      <c r="AA83" s="556">
        <f>IFERROR(VLOOKUP(C83,'PRICE LIST'!E:Z,19,0),0)</f>
        <v>411220</v>
      </c>
      <c r="AB83" s="180">
        <f t="shared" si="75"/>
        <v>26.028888635701897</v>
      </c>
      <c r="AC83" s="180">
        <f t="shared" si="76"/>
        <v>26.028888635701897</v>
      </c>
      <c r="AD83" s="180">
        <f t="shared" si="77"/>
        <v>26.028888635701897</v>
      </c>
      <c r="AE83" s="180">
        <f t="shared" si="78"/>
        <v>26.028888635701897</v>
      </c>
      <c r="AF83" s="180">
        <f t="shared" si="79"/>
        <v>26.028888635701897</v>
      </c>
      <c r="AG83" s="180">
        <f t="shared" si="80"/>
        <v>26.028888635701897</v>
      </c>
      <c r="AH83" s="180">
        <f t="shared" si="81"/>
        <v>26.028888635701897</v>
      </c>
      <c r="AI83" s="180">
        <f t="shared" si="82"/>
        <v>26.028888635701897</v>
      </c>
      <c r="AJ83" s="180">
        <f t="shared" si="83"/>
        <v>26.028888635701897</v>
      </c>
      <c r="AK83" s="180">
        <f t="shared" si="84"/>
        <v>26.028888635701897</v>
      </c>
      <c r="AL83" s="180">
        <f t="shared" si="85"/>
        <v>26.028888635701897</v>
      </c>
      <c r="AM83" s="180">
        <f t="shared" si="86"/>
        <v>26.028888635701897</v>
      </c>
      <c r="AN83" s="502"/>
      <c r="AO83" s="502"/>
      <c r="AP83" s="502"/>
      <c r="AQ83" s="502">
        <v>1</v>
      </c>
      <c r="AR83" s="502"/>
      <c r="AS83" s="502">
        <v>1</v>
      </c>
      <c r="AT83" s="502"/>
      <c r="AU83" s="502"/>
      <c r="AV83" s="502"/>
      <c r="AW83" s="502"/>
      <c r="AX83" s="502"/>
      <c r="AY83" s="502"/>
      <c r="AZ83" s="75">
        <f t="shared" si="87"/>
        <v>2</v>
      </c>
      <c r="BA83" s="77">
        <f t="shared" si="88"/>
        <v>0.16666666666666666</v>
      </c>
      <c r="BB83" s="47"/>
      <c r="BC83" s="78">
        <f t="shared" si="89"/>
        <v>0</v>
      </c>
      <c r="BD83" s="78">
        <f t="shared" si="90"/>
        <v>0</v>
      </c>
      <c r="BE83" s="78">
        <f t="shared" si="91"/>
        <v>0</v>
      </c>
      <c r="BF83" s="78">
        <f t="shared" si="92"/>
        <v>26.028888635701897</v>
      </c>
      <c r="BG83" s="78">
        <f t="shared" si="93"/>
        <v>0</v>
      </c>
      <c r="BH83" s="78">
        <f t="shared" si="94"/>
        <v>26.028888635701897</v>
      </c>
      <c r="BI83" s="78">
        <f t="shared" si="95"/>
        <v>0</v>
      </c>
      <c r="BJ83" s="78">
        <f t="shared" si="96"/>
        <v>0</v>
      </c>
      <c r="BK83" s="78">
        <f t="shared" si="97"/>
        <v>0</v>
      </c>
      <c r="BL83" s="78">
        <f t="shared" si="98"/>
        <v>0</v>
      </c>
      <c r="BM83" s="78">
        <f t="shared" si="99"/>
        <v>0</v>
      </c>
      <c r="BN83" s="78">
        <f t="shared" si="100"/>
        <v>0</v>
      </c>
      <c r="BO83" s="78">
        <f t="shared" si="101"/>
        <v>52.057777271403793</v>
      </c>
      <c r="BP83" s="78">
        <f t="shared" si="102"/>
        <v>4.3381481059503164</v>
      </c>
    </row>
    <row r="84" spans="1:69" s="918" customFormat="1">
      <c r="A84" s="79" t="s">
        <v>7127</v>
      </c>
      <c r="B84" s="74"/>
      <c r="C84" s="79" t="s">
        <v>11104</v>
      </c>
      <c r="D84" s="75" t="str">
        <f>INDEX('PRICE LIST'!$D:$D,MATCH(IMPROVEMENT!C84,'PRICE LIST'!$E:$E,0))</f>
        <v>PJL</v>
      </c>
      <c r="E84" s="776" t="str">
        <f>IFERROR(VLOOKUP(C84,'PRICE LIST'!E:M,2,0),0)</f>
        <v>PLASTIC ANGLE PJL 50X50X5 (LENGTH 4 METER)</v>
      </c>
      <c r="F84" s="187" t="s">
        <v>13334</v>
      </c>
      <c r="G84" s="79" t="s">
        <v>109</v>
      </c>
      <c r="H84" s="919">
        <f>IFERROR(IF(G84="FOH",VLOOKUP(C84,'PRICE LIST'!E:Z,20,0),IF(G84="OPEX",VLOOKUP(C84,'PRICE LIST'!E:Z,21,0),0)),0)</f>
        <v>0</v>
      </c>
      <c r="I84" s="919">
        <f>IFERROR(IF(G84="FOH",VLOOKUP(H84,'PRICE LIST'!X:Z,3,0),IF(G84="OPEX",VLOOKUP(H84,'PRICE LIST'!Y:Z,2,0),0)),0)</f>
        <v>0</v>
      </c>
      <c r="J84" s="79" t="s">
        <v>40</v>
      </c>
      <c r="K84" s="206" t="s">
        <v>183</v>
      </c>
      <c r="L84" s="75" t="str">
        <f>IFERROR(VLOOKUP(K84,BS:BV,3,0),0)</f>
        <v>ALL</v>
      </c>
      <c r="M84" s="75" t="str">
        <f>IFERROR(VLOOKUP(K84,BS:BV,4,0),0)</f>
        <v>ALL</v>
      </c>
      <c r="N84" s="75" t="str">
        <f>IFERROR(VLOOKUP(C84,'PRICE LIST'!E:M,3,0),0)</f>
        <v>PCS</v>
      </c>
      <c r="O84" s="75" t="str">
        <f>IFERROR(VLOOKUP(C84,'PRICE LIST'!E:M,5,0),0)</f>
        <v>IDR</v>
      </c>
      <c r="P84" s="556">
        <f>IFERROR(VLOOKUP(C84,'PRICE LIST'!E:Z,8,0),0)</f>
        <v>227940</v>
      </c>
      <c r="Q84" s="556">
        <f>IFERROR(VLOOKUP(C84,'PRICE LIST'!E:Z,9,0),0)</f>
        <v>227940</v>
      </c>
      <c r="R84" s="556">
        <f>IFERROR(VLOOKUP(C84,'PRICE LIST'!E:Z,10,0),0)</f>
        <v>227940</v>
      </c>
      <c r="S84" s="556">
        <f>IFERROR(VLOOKUP(C84,'PRICE LIST'!E:Z,11,0),0)</f>
        <v>227940</v>
      </c>
      <c r="T84" s="556">
        <f>IFERROR(VLOOKUP(C84,'PRICE LIST'!E:Z,12,0),0)</f>
        <v>227940</v>
      </c>
      <c r="U84" s="556">
        <f>IFERROR(VLOOKUP(C84,'PRICE LIST'!E:Z,13,0),0)</f>
        <v>227940</v>
      </c>
      <c r="V84" s="556">
        <f>IFERROR(VLOOKUP(C84,'PRICE LIST'!E:Z,14,0),0)</f>
        <v>227940</v>
      </c>
      <c r="W84" s="556">
        <f>IFERROR(VLOOKUP(C84,'PRICE LIST'!E:Z,15,0),0)</f>
        <v>227940</v>
      </c>
      <c r="X84" s="556">
        <f>IFERROR(VLOOKUP(C84,'PRICE LIST'!E:Z,16,0),0)</f>
        <v>227940</v>
      </c>
      <c r="Y84" s="556">
        <f>IFERROR(VLOOKUP(C84,'PRICE LIST'!E:Z,17,0),0)</f>
        <v>227940</v>
      </c>
      <c r="Z84" s="556">
        <f>IFERROR(VLOOKUP(C84,'PRICE LIST'!E:Z,18,0),0)</f>
        <v>227940</v>
      </c>
      <c r="AA84" s="556">
        <f>IFERROR(VLOOKUP(C84,'PRICE LIST'!E:Z,19,0),0)</f>
        <v>227940</v>
      </c>
      <c r="AB84" s="180">
        <f>IFERROR(P84/VLOOKUP(O84,$N$4:$O$9,2,FALSE),0)</f>
        <v>14.427860696517413</v>
      </c>
      <c r="AC84" s="180">
        <f>IFERROR(Q84/VLOOKUP(O84,$N$4:$O$9,2,FALSE),0)</f>
        <v>14.427860696517413</v>
      </c>
      <c r="AD84" s="180">
        <f>IFERROR(R84/VLOOKUP(O84,$N$4:$O$9,2,FALSE),0)</f>
        <v>14.427860696517413</v>
      </c>
      <c r="AE84" s="180">
        <f>IFERROR(S84/VLOOKUP(O84,$N$4:$O$9,2,FALSE),0)</f>
        <v>14.427860696517413</v>
      </c>
      <c r="AF84" s="180">
        <f>IFERROR(T84/VLOOKUP(O84,$N$4:$O$9,2,FALSE),0)</f>
        <v>14.427860696517413</v>
      </c>
      <c r="AG84" s="180">
        <f>IFERROR(U84/VLOOKUP(O84,$N$4:$O$9,2,FALSE),0)</f>
        <v>14.427860696517413</v>
      </c>
      <c r="AH84" s="180">
        <f>IFERROR(V84/VLOOKUP(O84,$N$4:$O$9,2,FALSE),0)</f>
        <v>14.427860696517413</v>
      </c>
      <c r="AI84" s="180">
        <f>IFERROR(W84/VLOOKUP(O84,$N$4:$O$9,2,FALSE),0)</f>
        <v>14.427860696517413</v>
      </c>
      <c r="AJ84" s="180">
        <f>IFERROR(X84/VLOOKUP(O84,$N$4:$O$9,2,FALSE),0)</f>
        <v>14.427860696517413</v>
      </c>
      <c r="AK84" s="180">
        <f>IFERROR(Y84/VLOOKUP(O84,$N$4:$O$9,2,FALSE),0)</f>
        <v>14.427860696517413</v>
      </c>
      <c r="AL84" s="180">
        <f>IFERROR(Z84/VLOOKUP(O84,$N$4:$O$9,2,FALSE),0)</f>
        <v>14.427860696517413</v>
      </c>
      <c r="AM84" s="180">
        <f>IFERROR(AA84/VLOOKUP(O84,$N$4:$O$9,2,FALSE),0)</f>
        <v>14.427860696517413</v>
      </c>
      <c r="AN84" s="502"/>
      <c r="AO84" s="502"/>
      <c r="AP84" s="502"/>
      <c r="AQ84" s="502">
        <v>2</v>
      </c>
      <c r="AR84" s="502"/>
      <c r="AS84" s="502">
        <v>2</v>
      </c>
      <c r="AT84" s="502"/>
      <c r="AU84" s="502"/>
      <c r="AV84" s="502"/>
      <c r="AW84" s="502"/>
      <c r="AX84" s="502"/>
      <c r="AY84" s="502"/>
      <c r="AZ84" s="75">
        <f>SUM(AN84:AY84)</f>
        <v>4</v>
      </c>
      <c r="BA84" s="77">
        <f>AZ84/12</f>
        <v>0.33333333333333331</v>
      </c>
      <c r="BB84" s="47"/>
      <c r="BC84" s="78">
        <f t="shared" ref="BC84:BN84" si="104">AB84*AN84</f>
        <v>0</v>
      </c>
      <c r="BD84" s="78">
        <f t="shared" si="104"/>
        <v>0</v>
      </c>
      <c r="BE84" s="78">
        <f t="shared" si="104"/>
        <v>0</v>
      </c>
      <c r="BF84" s="78">
        <f t="shared" si="104"/>
        <v>28.855721393034827</v>
      </c>
      <c r="BG84" s="78">
        <f t="shared" si="104"/>
        <v>0</v>
      </c>
      <c r="BH84" s="78">
        <f t="shared" si="104"/>
        <v>28.855721393034827</v>
      </c>
      <c r="BI84" s="78">
        <f t="shared" si="104"/>
        <v>0</v>
      </c>
      <c r="BJ84" s="78">
        <f t="shared" si="104"/>
        <v>0</v>
      </c>
      <c r="BK84" s="78">
        <f t="shared" si="104"/>
        <v>0</v>
      </c>
      <c r="BL84" s="78">
        <f t="shared" si="104"/>
        <v>0</v>
      </c>
      <c r="BM84" s="78">
        <f t="shared" si="104"/>
        <v>0</v>
      </c>
      <c r="BN84" s="78">
        <f t="shared" si="104"/>
        <v>0</v>
      </c>
      <c r="BO84" s="78">
        <f>SUM(BC84:BN84)</f>
        <v>57.711442786069654</v>
      </c>
      <c r="BP84" s="78">
        <f>BO84/12</f>
        <v>4.8092868988391375</v>
      </c>
    </row>
    <row r="85" spans="1:69">
      <c r="A85" s="79" t="s">
        <v>7127</v>
      </c>
      <c r="B85" s="74"/>
      <c r="C85" s="79" t="s">
        <v>11084</v>
      </c>
      <c r="D85" s="75" t="str">
        <f>INDEX('PRICE LIST'!$D:$D,MATCH(IMPROVEMENT!C85,'PRICE LIST'!$E:$E,0))</f>
        <v>GREEN SHEET</v>
      </c>
      <c r="E85" s="776" t="str">
        <f>IFERROR(VLOOKUP(C85,'PRICE LIST'!E:M,2,0),0)</f>
        <v>GREEN SHEET / EDS RUBBERMATS</v>
      </c>
      <c r="F85" s="187" t="s">
        <v>13334</v>
      </c>
      <c r="G85" s="79" t="s">
        <v>109</v>
      </c>
      <c r="H85" s="16">
        <f>IFERROR(IF(G85="FOH",VLOOKUP(C85,'PRICE LIST'!E:Z,20,0),IF(G85="OPEX",VLOOKUP(C85,'PRICE LIST'!E:Z,21,0),0)),0)</f>
        <v>0</v>
      </c>
      <c r="I85" s="16">
        <f>IFERROR(IF(G85="FOH",VLOOKUP(H85,'PRICE LIST'!X:Z,3,0),IF(G85="OPEX",VLOOKUP(H85,'PRICE LIST'!Y:Z,2,0),0)),0)</f>
        <v>0</v>
      </c>
      <c r="J85" s="79" t="s">
        <v>40</v>
      </c>
      <c r="K85" s="206" t="s">
        <v>183</v>
      </c>
      <c r="L85" s="75" t="str">
        <f>IFERROR(VLOOKUP(K85,BS:BV,3,0),0)</f>
        <v>ALL</v>
      </c>
      <c r="M85" s="75" t="str">
        <f>IFERROR(VLOOKUP(K85,BS:BV,4,0),0)</f>
        <v>ALL</v>
      </c>
      <c r="N85" s="75" t="str">
        <f>IFERROR(VLOOKUP(C85,'PRICE LIST'!E:M,3,0),0)</f>
        <v>ROLL</v>
      </c>
      <c r="O85" s="75" t="str">
        <f>IFERROR(VLOOKUP(C85,'PRICE LIST'!E:M,5,0),0)</f>
        <v>IDR</v>
      </c>
      <c r="P85" s="556">
        <f>IFERROR(VLOOKUP(C85,'PRICE LIST'!E:Z,8,0),0)</f>
        <v>2350000</v>
      </c>
      <c r="Q85" s="556">
        <f>IFERROR(VLOOKUP(C85,'PRICE LIST'!E:Z,9,0),0)</f>
        <v>2350000</v>
      </c>
      <c r="R85" s="556">
        <f>IFERROR(VLOOKUP(C85,'PRICE LIST'!E:Z,10,0),0)</f>
        <v>2350000</v>
      </c>
      <c r="S85" s="556">
        <f>IFERROR(VLOOKUP(C85,'PRICE LIST'!E:Z,11,0),0)</f>
        <v>2350000</v>
      </c>
      <c r="T85" s="556">
        <f>IFERROR(VLOOKUP(C85,'PRICE LIST'!E:Z,12,0),0)</f>
        <v>2350000</v>
      </c>
      <c r="U85" s="556">
        <f>IFERROR(VLOOKUP(C85,'PRICE LIST'!E:Z,13,0),0)</f>
        <v>2350000</v>
      </c>
      <c r="V85" s="556">
        <f>IFERROR(VLOOKUP(C85,'PRICE LIST'!E:Z,14,0),0)</f>
        <v>2350000</v>
      </c>
      <c r="W85" s="556">
        <f>IFERROR(VLOOKUP(C85,'PRICE LIST'!E:Z,15,0),0)</f>
        <v>2350000</v>
      </c>
      <c r="X85" s="556">
        <f>IFERROR(VLOOKUP(C85,'PRICE LIST'!E:Z,16,0),0)</f>
        <v>2350000</v>
      </c>
      <c r="Y85" s="556">
        <f>IFERROR(VLOOKUP(C85,'PRICE LIST'!E:Z,17,0),0)</f>
        <v>2350000</v>
      </c>
      <c r="Z85" s="556">
        <f>IFERROR(VLOOKUP(C85,'PRICE LIST'!E:Z,18,0),0)</f>
        <v>2350000</v>
      </c>
      <c r="AA85" s="556">
        <f>IFERROR(VLOOKUP(C85,'PRICE LIST'!E:Z,19,0),0)</f>
        <v>2350000</v>
      </c>
      <c r="AB85" s="180">
        <f t="shared" si="75"/>
        <v>148.74735736077881</v>
      </c>
      <c r="AC85" s="180">
        <f t="shared" si="76"/>
        <v>148.74735736077881</v>
      </c>
      <c r="AD85" s="180">
        <f t="shared" si="77"/>
        <v>148.74735736077881</v>
      </c>
      <c r="AE85" s="180">
        <f t="shared" si="78"/>
        <v>148.74735736077881</v>
      </c>
      <c r="AF85" s="180">
        <f t="shared" si="79"/>
        <v>148.74735736077881</v>
      </c>
      <c r="AG85" s="180">
        <f t="shared" si="80"/>
        <v>148.74735736077881</v>
      </c>
      <c r="AH85" s="180">
        <f t="shared" si="81"/>
        <v>148.74735736077881</v>
      </c>
      <c r="AI85" s="180">
        <f t="shared" si="82"/>
        <v>148.74735736077881</v>
      </c>
      <c r="AJ85" s="180">
        <f t="shared" si="83"/>
        <v>148.74735736077881</v>
      </c>
      <c r="AK85" s="180">
        <f t="shared" si="84"/>
        <v>148.74735736077881</v>
      </c>
      <c r="AL85" s="180">
        <f t="shared" si="85"/>
        <v>148.74735736077881</v>
      </c>
      <c r="AM85" s="180">
        <f t="shared" si="86"/>
        <v>148.74735736077881</v>
      </c>
      <c r="AN85" s="502"/>
      <c r="AO85" s="502"/>
      <c r="AP85" s="502"/>
      <c r="AQ85" s="502">
        <v>1</v>
      </c>
      <c r="AR85" s="502"/>
      <c r="AS85" s="502"/>
      <c r="AT85" s="502"/>
      <c r="AU85" s="502"/>
      <c r="AV85" s="502"/>
      <c r="AW85" s="502"/>
      <c r="AX85" s="502"/>
      <c r="AY85" s="502"/>
      <c r="AZ85" s="75">
        <f t="shared" si="87"/>
        <v>1</v>
      </c>
      <c r="BA85" s="77">
        <f t="shared" si="88"/>
        <v>8.3333333333333329E-2</v>
      </c>
      <c r="BB85" s="47"/>
      <c r="BC85" s="78">
        <f t="shared" si="89"/>
        <v>0</v>
      </c>
      <c r="BD85" s="78">
        <f t="shared" si="90"/>
        <v>0</v>
      </c>
      <c r="BE85" s="78">
        <f t="shared" si="91"/>
        <v>0</v>
      </c>
      <c r="BF85" s="78">
        <f t="shared" si="92"/>
        <v>148.74735736077881</v>
      </c>
      <c r="BG85" s="78">
        <f t="shared" si="93"/>
        <v>0</v>
      </c>
      <c r="BH85" s="78">
        <f t="shared" si="94"/>
        <v>0</v>
      </c>
      <c r="BI85" s="78">
        <f t="shared" si="95"/>
        <v>0</v>
      </c>
      <c r="BJ85" s="78">
        <f t="shared" si="96"/>
        <v>0</v>
      </c>
      <c r="BK85" s="78">
        <f t="shared" si="97"/>
        <v>0</v>
      </c>
      <c r="BL85" s="78">
        <f t="shared" si="98"/>
        <v>0</v>
      </c>
      <c r="BM85" s="78">
        <f t="shared" si="99"/>
        <v>0</v>
      </c>
      <c r="BN85" s="78">
        <f t="shared" si="100"/>
        <v>0</v>
      </c>
      <c r="BO85" s="78">
        <f t="shared" si="101"/>
        <v>148.74735736077881</v>
      </c>
      <c r="BP85" s="78">
        <f t="shared" si="102"/>
        <v>12.395613113398234</v>
      </c>
    </row>
    <row r="86" spans="1:69" s="918" customFormat="1">
      <c r="A86" s="79" t="s">
        <v>7127</v>
      </c>
      <c r="B86" s="74"/>
      <c r="C86" s="79" t="s">
        <v>14843</v>
      </c>
      <c r="D86" s="75" t="str">
        <f>INDEX('PRICE LIST'!$D:$D,MATCH(IMPROVEMENT!C86,'PRICE LIST'!$E:$E,0))</f>
        <v>BESI</v>
      </c>
      <c r="E86" s="776" t="str">
        <f>IFERROR(VLOOKUP(C86,'PRICE LIST'!E:M,2,0),0)</f>
        <v>PLAT BESI L 3X3</v>
      </c>
      <c r="F86" s="187" t="s">
        <v>13334</v>
      </c>
      <c r="G86" s="79" t="s">
        <v>109</v>
      </c>
      <c r="H86" s="16">
        <f>IFERROR(IF(G86="FOH",VLOOKUP(C86,'PRICE LIST'!E:Z,20,0),IF(G86="OPEX",VLOOKUP(C86,'PRICE LIST'!E:Z,21,0),0)),0)</f>
        <v>0</v>
      </c>
      <c r="I86" s="16">
        <f>IFERROR(IF(G86="FOH",VLOOKUP(H86,'PRICE LIST'!X:Z,3,0),IF(G86="OPEX",VLOOKUP(H86,'PRICE LIST'!Y:Z,2,0),0)),0)</f>
        <v>0</v>
      </c>
      <c r="J86" s="79" t="s">
        <v>40</v>
      </c>
      <c r="K86" s="206" t="s">
        <v>183</v>
      </c>
      <c r="L86" s="75" t="str">
        <f>IFERROR(VLOOKUP(K86,BS:BV,3,0),0)</f>
        <v>ALL</v>
      </c>
      <c r="M86" s="75" t="str">
        <f>IFERROR(VLOOKUP(K86,BS:BV,4,0),0)</f>
        <v>ALL</v>
      </c>
      <c r="N86" s="75" t="str">
        <f>IFERROR(VLOOKUP(C86,'PRICE LIST'!E:M,3,0),0)</f>
        <v>PCS</v>
      </c>
      <c r="O86" s="75" t="str">
        <f>IFERROR(VLOOKUP(C86,'PRICE LIST'!E:M,5,0),0)</f>
        <v>IDR</v>
      </c>
      <c r="P86" s="556">
        <f>IFERROR(VLOOKUP(C86,'PRICE LIST'!E:Z,8,0),0)</f>
        <v>220375</v>
      </c>
      <c r="Q86" s="556">
        <f>IFERROR(VLOOKUP(C86,'PRICE LIST'!E:Z,9,0),0)</f>
        <v>220375</v>
      </c>
      <c r="R86" s="556">
        <f>IFERROR(VLOOKUP(C86,'PRICE LIST'!E:Z,10,0),0)</f>
        <v>220375</v>
      </c>
      <c r="S86" s="556">
        <f>IFERROR(VLOOKUP(C86,'PRICE LIST'!E:Z,11,0),0)</f>
        <v>220375</v>
      </c>
      <c r="T86" s="556">
        <f>IFERROR(VLOOKUP(C86,'PRICE LIST'!E:Z,12,0),0)</f>
        <v>220375</v>
      </c>
      <c r="U86" s="556">
        <f>IFERROR(VLOOKUP(C86,'PRICE LIST'!E:Z,13,0),0)</f>
        <v>220375</v>
      </c>
      <c r="V86" s="556">
        <f>IFERROR(VLOOKUP(C86,'PRICE LIST'!E:Z,14,0),0)</f>
        <v>222525</v>
      </c>
      <c r="W86" s="556">
        <f>IFERROR(VLOOKUP(C86,'PRICE LIST'!E:Z,15,0),0)</f>
        <v>222525</v>
      </c>
      <c r="X86" s="556">
        <f>IFERROR(VLOOKUP(C86,'PRICE LIST'!E:Z,16,0),0)</f>
        <v>222525</v>
      </c>
      <c r="Y86" s="556">
        <f>IFERROR(VLOOKUP(C86,'PRICE LIST'!E:Z,17,0),0)</f>
        <v>222525</v>
      </c>
      <c r="Z86" s="556">
        <f>IFERROR(VLOOKUP(C86,'PRICE LIST'!E:Z,18,0),0)</f>
        <v>222525</v>
      </c>
      <c r="AA86" s="556">
        <f>IFERROR(VLOOKUP(C86,'PRICE LIST'!E:Z,19,0),0)</f>
        <v>222525</v>
      </c>
      <c r="AB86" s="180">
        <f t="shared" si="75"/>
        <v>13.949020799311331</v>
      </c>
      <c r="AC86" s="180">
        <f t="shared" si="76"/>
        <v>13.949020799311331</v>
      </c>
      <c r="AD86" s="180">
        <f t="shared" si="77"/>
        <v>13.949020799311331</v>
      </c>
      <c r="AE86" s="180">
        <f t="shared" si="78"/>
        <v>13.949020799311331</v>
      </c>
      <c r="AF86" s="180">
        <f t="shared" si="79"/>
        <v>13.949020799311331</v>
      </c>
      <c r="AG86" s="180">
        <f t="shared" si="80"/>
        <v>13.949020799311331</v>
      </c>
      <c r="AH86" s="180">
        <f t="shared" si="81"/>
        <v>14.08510880710949</v>
      </c>
      <c r="AI86" s="180">
        <f t="shared" si="82"/>
        <v>14.08510880710949</v>
      </c>
      <c r="AJ86" s="180">
        <f t="shared" si="83"/>
        <v>14.08510880710949</v>
      </c>
      <c r="AK86" s="180">
        <f t="shared" si="84"/>
        <v>14.08510880710949</v>
      </c>
      <c r="AL86" s="180">
        <f t="shared" si="85"/>
        <v>14.08510880710949</v>
      </c>
      <c r="AM86" s="180">
        <f t="shared" si="86"/>
        <v>14.08510880710949</v>
      </c>
      <c r="AN86" s="502"/>
      <c r="AO86" s="502"/>
      <c r="AP86" s="502"/>
      <c r="AQ86" s="502">
        <v>1</v>
      </c>
      <c r="AR86" s="502"/>
      <c r="AS86" s="502"/>
      <c r="AT86" s="502"/>
      <c r="AU86" s="502"/>
      <c r="AV86" s="502"/>
      <c r="AW86" s="502"/>
      <c r="AX86" s="502"/>
      <c r="AY86" s="502"/>
      <c r="AZ86" s="75">
        <f t="shared" si="87"/>
        <v>1</v>
      </c>
      <c r="BA86" s="77">
        <f t="shared" si="88"/>
        <v>8.3333333333333329E-2</v>
      </c>
      <c r="BB86" s="47"/>
      <c r="BC86" s="78">
        <f t="shared" si="89"/>
        <v>0</v>
      </c>
      <c r="BD86" s="78">
        <f t="shared" si="90"/>
        <v>0</v>
      </c>
      <c r="BE86" s="78">
        <f t="shared" si="91"/>
        <v>0</v>
      </c>
      <c r="BF86" s="78">
        <f t="shared" si="92"/>
        <v>13.949020799311331</v>
      </c>
      <c r="BG86" s="78">
        <f t="shared" si="93"/>
        <v>0</v>
      </c>
      <c r="BH86" s="78">
        <f t="shared" si="94"/>
        <v>0</v>
      </c>
      <c r="BI86" s="78">
        <f t="shared" si="95"/>
        <v>0</v>
      </c>
      <c r="BJ86" s="78">
        <f t="shared" si="96"/>
        <v>0</v>
      </c>
      <c r="BK86" s="78">
        <f t="shared" si="97"/>
        <v>0</v>
      </c>
      <c r="BL86" s="78">
        <f t="shared" si="98"/>
        <v>0</v>
      </c>
      <c r="BM86" s="78">
        <f t="shared" si="99"/>
        <v>0</v>
      </c>
      <c r="BN86" s="78">
        <f t="shared" si="100"/>
        <v>0</v>
      </c>
      <c r="BO86" s="78">
        <f t="shared" si="101"/>
        <v>13.949020799311331</v>
      </c>
      <c r="BP86" s="78">
        <f t="shared" si="102"/>
        <v>1.162418399942611</v>
      </c>
      <c r="BQ86" s="321"/>
    </row>
    <row r="87" spans="1:69">
      <c r="A87" s="79" t="s">
        <v>7127</v>
      </c>
      <c r="B87" s="74"/>
      <c r="C87" s="79" t="s">
        <v>14837</v>
      </c>
      <c r="D87" s="75" t="str">
        <f>INDEX('PRICE LIST'!$D:$D,MATCH(IMPROVEMENT!C87,'PRICE LIST'!$E:$E,0))</f>
        <v>STAND</v>
      </c>
      <c r="E87" s="776" t="str">
        <f>IFERROR(VLOOKUP(C87,'PRICE LIST'!E:M,2,0),0)</f>
        <v>STAND CLAMP TWIST</v>
      </c>
      <c r="F87" s="187" t="s">
        <v>13334</v>
      </c>
      <c r="G87" s="79" t="s">
        <v>109</v>
      </c>
      <c r="H87" s="16">
        <f>IFERROR(IF(G87="FOH",VLOOKUP(C87,'PRICE LIST'!E:Z,20,0),IF(G87="OPEX",VLOOKUP(C87,'PRICE LIST'!E:Z,21,0),0)),0)</f>
        <v>0</v>
      </c>
      <c r="I87" s="16">
        <f>IFERROR(IF(G87="FOH",VLOOKUP(H87,'PRICE LIST'!X:Z,3,0),IF(G87="OPEX",VLOOKUP(H87,'PRICE LIST'!Y:Z,2,0),0)),0)</f>
        <v>0</v>
      </c>
      <c r="J87" s="79" t="s">
        <v>40</v>
      </c>
      <c r="K87" s="206" t="s">
        <v>183</v>
      </c>
      <c r="L87" s="75" t="str">
        <f>IFERROR(VLOOKUP(K87,BS:BV,3,0),0)</f>
        <v>ALL</v>
      </c>
      <c r="M87" s="75" t="str">
        <f>IFERROR(VLOOKUP(K87,BS:BV,4,0),0)</f>
        <v>ALL</v>
      </c>
      <c r="N87" s="75" t="str">
        <f>IFERROR(VLOOKUP(C87,'PRICE LIST'!E:M,3,0),0)</f>
        <v>PCS</v>
      </c>
      <c r="O87" s="75" t="str">
        <f>IFERROR(VLOOKUP(C87,'PRICE LIST'!E:M,5,0),0)</f>
        <v>IDR</v>
      </c>
      <c r="P87" s="556">
        <f>IFERROR(VLOOKUP(C87,'PRICE LIST'!E:Z,8,0),0)</f>
        <v>358750</v>
      </c>
      <c r="Q87" s="556">
        <f>IFERROR(VLOOKUP(C87,'PRICE LIST'!E:Z,9,0),0)</f>
        <v>358750</v>
      </c>
      <c r="R87" s="556">
        <f>IFERROR(VLOOKUP(C87,'PRICE LIST'!E:Z,10,0),0)</f>
        <v>358750</v>
      </c>
      <c r="S87" s="556">
        <f>IFERROR(VLOOKUP(C87,'PRICE LIST'!E:Z,11,0),0)</f>
        <v>358750</v>
      </c>
      <c r="T87" s="556">
        <f>IFERROR(VLOOKUP(C87,'PRICE LIST'!E:Z,12,0),0)</f>
        <v>358750</v>
      </c>
      <c r="U87" s="556">
        <f>IFERROR(VLOOKUP(C87,'PRICE LIST'!E:Z,13,0),0)</f>
        <v>358750</v>
      </c>
      <c r="V87" s="556">
        <f>IFERROR(VLOOKUP(C87,'PRICE LIST'!E:Z,14,0),0)</f>
        <v>362250</v>
      </c>
      <c r="W87" s="556">
        <f>IFERROR(VLOOKUP(C87,'PRICE LIST'!E:Z,15,0),0)</f>
        <v>362250</v>
      </c>
      <c r="X87" s="556">
        <f>IFERROR(VLOOKUP(C87,'PRICE LIST'!E:Z,16,0),0)</f>
        <v>362250</v>
      </c>
      <c r="Y87" s="556">
        <f>IFERROR(VLOOKUP(C87,'PRICE LIST'!E:Z,17,0),0)</f>
        <v>362250</v>
      </c>
      <c r="Z87" s="556">
        <f>IFERROR(VLOOKUP(C87,'PRICE LIST'!E:Z,18,0),0)</f>
        <v>362250</v>
      </c>
      <c r="AA87" s="556">
        <f>IFERROR(VLOOKUP(C87,'PRICE LIST'!E:Z,19,0),0)</f>
        <v>362250</v>
      </c>
      <c r="AB87" s="180">
        <f t="shared" si="75"/>
        <v>22.707708277948679</v>
      </c>
      <c r="AC87" s="180">
        <f t="shared" si="76"/>
        <v>22.707708277948679</v>
      </c>
      <c r="AD87" s="180">
        <f t="shared" si="77"/>
        <v>22.707708277948679</v>
      </c>
      <c r="AE87" s="180">
        <f t="shared" si="78"/>
        <v>22.707708277948679</v>
      </c>
      <c r="AF87" s="180">
        <f t="shared" si="79"/>
        <v>22.707708277948679</v>
      </c>
      <c r="AG87" s="180">
        <f t="shared" si="80"/>
        <v>22.707708277948679</v>
      </c>
      <c r="AH87" s="180">
        <f t="shared" si="81"/>
        <v>22.929246895294519</v>
      </c>
      <c r="AI87" s="180">
        <f t="shared" si="82"/>
        <v>22.929246895294519</v>
      </c>
      <c r="AJ87" s="180">
        <f t="shared" si="83"/>
        <v>22.929246895294519</v>
      </c>
      <c r="AK87" s="180">
        <f t="shared" si="84"/>
        <v>22.929246895294519</v>
      </c>
      <c r="AL87" s="180">
        <f t="shared" si="85"/>
        <v>22.929246895294519</v>
      </c>
      <c r="AM87" s="180">
        <f t="shared" si="86"/>
        <v>22.929246895294519</v>
      </c>
      <c r="AN87" s="502"/>
      <c r="AO87" s="502"/>
      <c r="AP87" s="502"/>
      <c r="AQ87" s="502">
        <v>8</v>
      </c>
      <c r="AR87" s="502"/>
      <c r="AS87" s="502">
        <v>8</v>
      </c>
      <c r="AT87" s="502"/>
      <c r="AU87" s="502"/>
      <c r="AV87" s="502"/>
      <c r="AW87" s="502"/>
      <c r="AX87" s="502"/>
      <c r="AY87" s="502"/>
      <c r="AZ87" s="75">
        <f t="shared" si="87"/>
        <v>16</v>
      </c>
      <c r="BA87" s="77">
        <f t="shared" si="88"/>
        <v>1.3333333333333333</v>
      </c>
      <c r="BB87" s="47"/>
      <c r="BC87" s="78">
        <f t="shared" si="89"/>
        <v>0</v>
      </c>
      <c r="BD87" s="78">
        <f t="shared" si="90"/>
        <v>0</v>
      </c>
      <c r="BE87" s="78">
        <f t="shared" si="91"/>
        <v>0</v>
      </c>
      <c r="BF87" s="78">
        <f t="shared" si="92"/>
        <v>181.66166622358944</v>
      </c>
      <c r="BG87" s="78">
        <f t="shared" si="93"/>
        <v>0</v>
      </c>
      <c r="BH87" s="78">
        <f t="shared" si="94"/>
        <v>181.66166622358944</v>
      </c>
      <c r="BI87" s="78">
        <f t="shared" si="95"/>
        <v>0</v>
      </c>
      <c r="BJ87" s="78">
        <f t="shared" si="96"/>
        <v>0</v>
      </c>
      <c r="BK87" s="78">
        <f t="shared" si="97"/>
        <v>0</v>
      </c>
      <c r="BL87" s="78">
        <f t="shared" si="98"/>
        <v>0</v>
      </c>
      <c r="BM87" s="78">
        <f t="shared" si="99"/>
        <v>0</v>
      </c>
      <c r="BN87" s="78">
        <f t="shared" si="100"/>
        <v>0</v>
      </c>
      <c r="BO87" s="78">
        <f t="shared" si="101"/>
        <v>363.32333244717887</v>
      </c>
      <c r="BP87" s="78">
        <f t="shared" si="102"/>
        <v>30.27694437059824</v>
      </c>
    </row>
    <row r="88" spans="1:69">
      <c r="A88" s="79" t="s">
        <v>7127</v>
      </c>
      <c r="B88" s="74"/>
      <c r="C88" s="79" t="s">
        <v>11703</v>
      </c>
      <c r="D88" s="75" t="str">
        <f>INDEX('PRICE LIST'!$D:$D,MATCH(IMPROVEMENT!C88,'PRICE LIST'!$E:$E,0))</f>
        <v>CYLINDER</v>
      </c>
      <c r="E88" s="776" t="str">
        <f>IFERROR(VLOOKUP(C88,'PRICE LIST'!E:M,2,0),0)</f>
        <v>AIR CYLINDER (CDM2B32-250Z)</v>
      </c>
      <c r="F88" s="187" t="s">
        <v>13334</v>
      </c>
      <c r="G88" s="79" t="s">
        <v>109</v>
      </c>
      <c r="H88" s="16">
        <f>IFERROR(IF(G88="FOH",VLOOKUP(C88,'PRICE LIST'!E:Z,20,0),IF(G88="OPEX",VLOOKUP(C88,'PRICE LIST'!E:Z,21,0),0)),0)</f>
        <v>0</v>
      </c>
      <c r="I88" s="16">
        <f>IFERROR(IF(G88="FOH",VLOOKUP(H88,'PRICE LIST'!X:Z,3,0),IF(G88="OPEX",VLOOKUP(H88,'PRICE LIST'!Y:Z,2,0),0)),0)</f>
        <v>0</v>
      </c>
      <c r="J88" s="79" t="s">
        <v>40</v>
      </c>
      <c r="K88" s="206" t="s">
        <v>183</v>
      </c>
      <c r="L88" s="75" t="str">
        <f>IFERROR(VLOOKUP(K88,BS:BV,3,0),0)</f>
        <v>ALL</v>
      </c>
      <c r="M88" s="75" t="str">
        <f>IFERROR(VLOOKUP(K88,BS:BV,4,0),0)</f>
        <v>ALL</v>
      </c>
      <c r="N88" s="75" t="str">
        <f>IFERROR(VLOOKUP(C88,'PRICE LIST'!E:M,3,0),0)</f>
        <v>PCS</v>
      </c>
      <c r="O88" s="75" t="str">
        <f>IFERROR(VLOOKUP(C88,'PRICE LIST'!E:M,5,0),0)</f>
        <v>IDR</v>
      </c>
      <c r="P88" s="556">
        <f>IFERROR(VLOOKUP(C88,'PRICE LIST'!E:Z,8,0),0)</f>
        <v>626500</v>
      </c>
      <c r="Q88" s="556">
        <f>IFERROR(VLOOKUP(C88,'PRICE LIST'!E:Z,9,0),0)</f>
        <v>626500</v>
      </c>
      <c r="R88" s="556">
        <f>IFERROR(VLOOKUP(C88,'PRICE LIST'!E:Z,10,0),0)</f>
        <v>626500</v>
      </c>
      <c r="S88" s="556">
        <f>IFERROR(VLOOKUP(C88,'PRICE LIST'!E:Z,11,0),0)</f>
        <v>626500</v>
      </c>
      <c r="T88" s="556">
        <f>IFERROR(VLOOKUP(C88,'PRICE LIST'!E:Z,12,0),0)</f>
        <v>626500</v>
      </c>
      <c r="U88" s="556">
        <f>IFERROR(VLOOKUP(C88,'PRICE LIST'!E:Z,13,0),0)</f>
        <v>626500</v>
      </c>
      <c r="V88" s="556">
        <f>IFERROR(VLOOKUP(C88,'PRICE LIST'!E:Z,14,0),0)</f>
        <v>626500</v>
      </c>
      <c r="W88" s="556">
        <f>IFERROR(VLOOKUP(C88,'PRICE LIST'!E:Z,15,0),0)</f>
        <v>626500</v>
      </c>
      <c r="X88" s="556">
        <f>IFERROR(VLOOKUP(C88,'PRICE LIST'!E:Z,16,0),0)</f>
        <v>626500</v>
      </c>
      <c r="Y88" s="556">
        <f>IFERROR(VLOOKUP(C88,'PRICE LIST'!E:Z,17,0),0)</f>
        <v>626500</v>
      </c>
      <c r="Z88" s="556">
        <f>IFERROR(VLOOKUP(C88,'PRICE LIST'!E:Z,18,0),0)</f>
        <v>626500</v>
      </c>
      <c r="AA88" s="556">
        <f>IFERROR(VLOOKUP(C88,'PRICE LIST'!E:Z,19,0),0)</f>
        <v>626500</v>
      </c>
      <c r="AB88" s="180">
        <f t="shared" si="75"/>
        <v>39.655412504905499</v>
      </c>
      <c r="AC88" s="180">
        <f t="shared" si="76"/>
        <v>39.655412504905499</v>
      </c>
      <c r="AD88" s="180">
        <f t="shared" si="77"/>
        <v>39.655412504905499</v>
      </c>
      <c r="AE88" s="180">
        <f t="shared" si="78"/>
        <v>39.655412504905499</v>
      </c>
      <c r="AF88" s="180">
        <f t="shared" si="79"/>
        <v>39.655412504905499</v>
      </c>
      <c r="AG88" s="180">
        <f t="shared" si="80"/>
        <v>39.655412504905499</v>
      </c>
      <c r="AH88" s="180">
        <f t="shared" si="81"/>
        <v>39.655412504905499</v>
      </c>
      <c r="AI88" s="180">
        <f t="shared" si="82"/>
        <v>39.655412504905499</v>
      </c>
      <c r="AJ88" s="180">
        <f t="shared" si="83"/>
        <v>39.655412504905499</v>
      </c>
      <c r="AK88" s="180">
        <f t="shared" si="84"/>
        <v>39.655412504905499</v>
      </c>
      <c r="AL88" s="180">
        <f t="shared" si="85"/>
        <v>39.655412504905499</v>
      </c>
      <c r="AM88" s="180">
        <f t="shared" si="86"/>
        <v>39.655412504905499</v>
      </c>
      <c r="AN88" s="502"/>
      <c r="AO88" s="502"/>
      <c r="AP88" s="502"/>
      <c r="AQ88" s="502">
        <v>1</v>
      </c>
      <c r="AR88" s="502"/>
      <c r="AS88" s="502">
        <v>1</v>
      </c>
      <c r="AT88" s="502"/>
      <c r="AU88" s="502"/>
      <c r="AV88" s="502"/>
      <c r="AW88" s="502"/>
      <c r="AX88" s="502"/>
      <c r="AY88" s="502"/>
      <c r="AZ88" s="75">
        <f t="shared" si="87"/>
        <v>2</v>
      </c>
      <c r="BA88" s="77">
        <f t="shared" si="88"/>
        <v>0.16666666666666666</v>
      </c>
      <c r="BB88" s="47"/>
      <c r="BC88" s="78">
        <f t="shared" si="89"/>
        <v>0</v>
      </c>
      <c r="BD88" s="78">
        <f t="shared" si="90"/>
        <v>0</v>
      </c>
      <c r="BE88" s="78">
        <f t="shared" si="91"/>
        <v>0</v>
      </c>
      <c r="BF88" s="78">
        <f t="shared" si="92"/>
        <v>39.655412504905499</v>
      </c>
      <c r="BG88" s="78">
        <f t="shared" si="93"/>
        <v>0</v>
      </c>
      <c r="BH88" s="78">
        <f t="shared" si="94"/>
        <v>39.655412504905499</v>
      </c>
      <c r="BI88" s="78">
        <f t="shared" si="95"/>
        <v>0</v>
      </c>
      <c r="BJ88" s="78">
        <f t="shared" si="96"/>
        <v>0</v>
      </c>
      <c r="BK88" s="78">
        <f t="shared" si="97"/>
        <v>0</v>
      </c>
      <c r="BL88" s="78">
        <f t="shared" si="98"/>
        <v>0</v>
      </c>
      <c r="BM88" s="78">
        <f t="shared" si="99"/>
        <v>0</v>
      </c>
      <c r="BN88" s="78">
        <f t="shared" si="100"/>
        <v>0</v>
      </c>
      <c r="BO88" s="78">
        <f t="shared" si="101"/>
        <v>79.310825009810998</v>
      </c>
      <c r="BP88" s="78">
        <f t="shared" si="102"/>
        <v>6.6092354174842498</v>
      </c>
    </row>
    <row r="89" spans="1:69">
      <c r="A89" s="79" t="s">
        <v>7127</v>
      </c>
      <c r="B89" s="74"/>
      <c r="C89" s="79" t="s">
        <v>11986</v>
      </c>
      <c r="D89" s="75" t="str">
        <f>INDEX('PRICE LIST'!$D:$D,MATCH(IMPROVEMENT!C89,'PRICE LIST'!$E:$E,0))</f>
        <v>CYLINDER</v>
      </c>
      <c r="E89" s="776" t="str">
        <f>IFERROR(VLOOKUP(C89,'PRICE LIST'!E:M,2,0),0)</f>
        <v>AIR CYLINDER CQ2B16-15DM</v>
      </c>
      <c r="F89" s="187" t="s">
        <v>13334</v>
      </c>
      <c r="G89" s="79" t="s">
        <v>109</v>
      </c>
      <c r="H89" s="16">
        <f>IFERROR(IF(G89="FOH",VLOOKUP(C89,'PRICE LIST'!E:Z,20,0),IF(G89="OPEX",VLOOKUP(C89,'PRICE LIST'!E:Z,21,0),0)),0)</f>
        <v>0</v>
      </c>
      <c r="I89" s="16">
        <f>IFERROR(IF(G89="FOH",VLOOKUP(H89,'PRICE LIST'!X:Z,3,0),IF(G89="OPEX",VLOOKUP(H89,'PRICE LIST'!Y:Z,2,0),0)),0)</f>
        <v>0</v>
      </c>
      <c r="J89" s="79" t="s">
        <v>40</v>
      </c>
      <c r="K89" s="206" t="s">
        <v>183</v>
      </c>
      <c r="L89" s="75" t="str">
        <f>IFERROR(VLOOKUP(K89,BS:BV,3,0),0)</f>
        <v>ALL</v>
      </c>
      <c r="M89" s="75" t="str">
        <f>IFERROR(VLOOKUP(K89,BS:BV,4,0),0)</f>
        <v>ALL</v>
      </c>
      <c r="N89" s="75" t="str">
        <f>IFERROR(VLOOKUP(C89,'PRICE LIST'!E:M,3,0),0)</f>
        <v>PCS</v>
      </c>
      <c r="O89" s="75" t="str">
        <f>IFERROR(VLOOKUP(C89,'PRICE LIST'!E:M,5,0),0)</f>
        <v>IDR</v>
      </c>
      <c r="P89" s="556">
        <f>IFERROR(VLOOKUP(C89,'PRICE LIST'!E:Z,8,0),0)</f>
        <v>280000</v>
      </c>
      <c r="Q89" s="556">
        <f>IFERROR(VLOOKUP(C89,'PRICE LIST'!E:Z,9,0),0)</f>
        <v>280000</v>
      </c>
      <c r="R89" s="556">
        <f>IFERROR(VLOOKUP(C89,'PRICE LIST'!E:Z,10,0),0)</f>
        <v>280000</v>
      </c>
      <c r="S89" s="556">
        <f>IFERROR(VLOOKUP(C89,'PRICE LIST'!E:Z,11,0),0)</f>
        <v>280000</v>
      </c>
      <c r="T89" s="556">
        <f>IFERROR(VLOOKUP(C89,'PRICE LIST'!E:Z,12,0),0)</f>
        <v>280000</v>
      </c>
      <c r="U89" s="556">
        <f>IFERROR(VLOOKUP(C89,'PRICE LIST'!E:Z,13,0),0)</f>
        <v>280000</v>
      </c>
      <c r="V89" s="556">
        <f>IFERROR(VLOOKUP(C89,'PRICE LIST'!E:Z,14,0),0)</f>
        <v>280000</v>
      </c>
      <c r="W89" s="556">
        <f>IFERROR(VLOOKUP(C89,'PRICE LIST'!E:Z,15,0),0)</f>
        <v>280000</v>
      </c>
      <c r="X89" s="556">
        <f>IFERROR(VLOOKUP(C89,'PRICE LIST'!E:Z,16,0),0)</f>
        <v>280000</v>
      </c>
      <c r="Y89" s="556">
        <f>IFERROR(VLOOKUP(C89,'PRICE LIST'!E:Z,17,0),0)</f>
        <v>280000</v>
      </c>
      <c r="Z89" s="556">
        <f>IFERROR(VLOOKUP(C89,'PRICE LIST'!E:Z,18,0),0)</f>
        <v>280000</v>
      </c>
      <c r="AA89" s="556">
        <f>IFERROR(VLOOKUP(C89,'PRICE LIST'!E:Z,19,0),0)</f>
        <v>280000</v>
      </c>
      <c r="AB89" s="180">
        <f t="shared" si="75"/>
        <v>17.723089387667262</v>
      </c>
      <c r="AC89" s="180">
        <f t="shared" si="76"/>
        <v>17.723089387667262</v>
      </c>
      <c r="AD89" s="180">
        <f t="shared" si="77"/>
        <v>17.723089387667262</v>
      </c>
      <c r="AE89" s="180">
        <f t="shared" si="78"/>
        <v>17.723089387667262</v>
      </c>
      <c r="AF89" s="180">
        <f t="shared" si="79"/>
        <v>17.723089387667262</v>
      </c>
      <c r="AG89" s="180">
        <f t="shared" si="80"/>
        <v>17.723089387667262</v>
      </c>
      <c r="AH89" s="180">
        <f t="shared" si="81"/>
        <v>17.723089387667262</v>
      </c>
      <c r="AI89" s="180">
        <f t="shared" si="82"/>
        <v>17.723089387667262</v>
      </c>
      <c r="AJ89" s="180">
        <f t="shared" si="83"/>
        <v>17.723089387667262</v>
      </c>
      <c r="AK89" s="180">
        <f t="shared" si="84"/>
        <v>17.723089387667262</v>
      </c>
      <c r="AL89" s="180">
        <f t="shared" si="85"/>
        <v>17.723089387667262</v>
      </c>
      <c r="AM89" s="180">
        <f t="shared" si="86"/>
        <v>17.723089387667262</v>
      </c>
      <c r="AN89" s="502"/>
      <c r="AO89" s="502"/>
      <c r="AP89" s="502"/>
      <c r="AQ89" s="502">
        <v>8</v>
      </c>
      <c r="AR89" s="502"/>
      <c r="AS89" s="502">
        <v>8</v>
      </c>
      <c r="AT89" s="502"/>
      <c r="AU89" s="502"/>
      <c r="AV89" s="502"/>
      <c r="AW89" s="502"/>
      <c r="AX89" s="502"/>
      <c r="AY89" s="502"/>
      <c r="AZ89" s="75">
        <f t="shared" si="87"/>
        <v>16</v>
      </c>
      <c r="BA89" s="77">
        <f t="shared" si="88"/>
        <v>1.3333333333333333</v>
      </c>
      <c r="BB89" s="47"/>
      <c r="BC89" s="78">
        <f t="shared" si="89"/>
        <v>0</v>
      </c>
      <c r="BD89" s="78">
        <f t="shared" si="90"/>
        <v>0</v>
      </c>
      <c r="BE89" s="78">
        <f t="shared" si="91"/>
        <v>0</v>
      </c>
      <c r="BF89" s="78">
        <f t="shared" si="92"/>
        <v>141.78471510133809</v>
      </c>
      <c r="BG89" s="78">
        <f t="shared" si="93"/>
        <v>0</v>
      </c>
      <c r="BH89" s="78">
        <f t="shared" si="94"/>
        <v>141.78471510133809</v>
      </c>
      <c r="BI89" s="78">
        <f t="shared" si="95"/>
        <v>0</v>
      </c>
      <c r="BJ89" s="78">
        <f t="shared" si="96"/>
        <v>0</v>
      </c>
      <c r="BK89" s="78">
        <f t="shared" si="97"/>
        <v>0</v>
      </c>
      <c r="BL89" s="78">
        <f t="shared" si="98"/>
        <v>0</v>
      </c>
      <c r="BM89" s="78">
        <f t="shared" si="99"/>
        <v>0</v>
      </c>
      <c r="BN89" s="78">
        <f t="shared" si="100"/>
        <v>0</v>
      </c>
      <c r="BO89" s="78">
        <f t="shared" si="101"/>
        <v>283.56943020267619</v>
      </c>
      <c r="BP89" s="78">
        <f t="shared" si="102"/>
        <v>23.630785850223017</v>
      </c>
    </row>
    <row r="90" spans="1:69">
      <c r="A90" s="79" t="s">
        <v>7127</v>
      </c>
      <c r="B90" s="74"/>
      <c r="C90" s="79" t="s">
        <v>11463</v>
      </c>
      <c r="D90" s="75" t="str">
        <f>INDEX('PRICE LIST'!$D:$D,MATCH(IMPROVEMENT!C90,'PRICE LIST'!$E:$E,0))</f>
        <v>CYLINDER</v>
      </c>
      <c r="E90" s="776" t="str">
        <f>IFERROR(VLOOKUP(C90,'PRICE LIST'!E:M,2,0),0)</f>
        <v>AIR CYLINDER CU20-25D</v>
      </c>
      <c r="F90" s="187" t="s">
        <v>13334</v>
      </c>
      <c r="G90" s="79" t="s">
        <v>109</v>
      </c>
      <c r="H90" s="16">
        <f>IFERROR(IF(G90="FOH",VLOOKUP(C90,'PRICE LIST'!E:Z,20,0),IF(G90="OPEX",VLOOKUP(C90,'PRICE LIST'!E:Z,21,0),0)),0)</f>
        <v>0</v>
      </c>
      <c r="I90" s="16">
        <f>IFERROR(IF(G90="FOH",VLOOKUP(H90,'PRICE LIST'!X:Z,3,0),IF(G90="OPEX",VLOOKUP(H90,'PRICE LIST'!Y:Z,2,0),0)),0)</f>
        <v>0</v>
      </c>
      <c r="J90" s="79" t="s">
        <v>40</v>
      </c>
      <c r="K90" s="206" t="s">
        <v>183</v>
      </c>
      <c r="L90" s="75" t="str">
        <f>IFERROR(VLOOKUP(K90,BS:BV,3,0),0)</f>
        <v>ALL</v>
      </c>
      <c r="M90" s="75" t="str">
        <f>IFERROR(VLOOKUP(K90,BS:BV,4,0),0)</f>
        <v>ALL</v>
      </c>
      <c r="N90" s="75" t="str">
        <f>IFERROR(VLOOKUP(C90,'PRICE LIST'!E:M,3,0),0)</f>
        <v>PCS</v>
      </c>
      <c r="O90" s="75" t="str">
        <f>IFERROR(VLOOKUP(C90,'PRICE LIST'!E:M,5,0),0)</f>
        <v>IDR</v>
      </c>
      <c r="P90" s="556">
        <f>IFERROR(VLOOKUP(C90,'PRICE LIST'!E:Z,8,0),0)</f>
        <v>522000</v>
      </c>
      <c r="Q90" s="556">
        <f>IFERROR(VLOOKUP(C90,'PRICE LIST'!E:Z,9,0),0)</f>
        <v>522000</v>
      </c>
      <c r="R90" s="556">
        <f>IFERROR(VLOOKUP(C90,'PRICE LIST'!E:Z,10,0),0)</f>
        <v>522000</v>
      </c>
      <c r="S90" s="556">
        <f>IFERROR(VLOOKUP(C90,'PRICE LIST'!E:Z,11,0),0)</f>
        <v>522000</v>
      </c>
      <c r="T90" s="556">
        <f>IFERROR(VLOOKUP(C90,'PRICE LIST'!E:Z,12,0),0)</f>
        <v>522000</v>
      </c>
      <c r="U90" s="556">
        <f>IFERROR(VLOOKUP(C90,'PRICE LIST'!E:Z,13,0),0)</f>
        <v>522000</v>
      </c>
      <c r="V90" s="556">
        <f>IFERROR(VLOOKUP(C90,'PRICE LIST'!E:Z,14,0),0)</f>
        <v>522000</v>
      </c>
      <c r="W90" s="556">
        <f>IFERROR(VLOOKUP(C90,'PRICE LIST'!E:Z,15,0),0)</f>
        <v>522000</v>
      </c>
      <c r="X90" s="556">
        <f>IFERROR(VLOOKUP(C90,'PRICE LIST'!E:Z,16,0),0)</f>
        <v>522000</v>
      </c>
      <c r="Y90" s="556">
        <f>IFERROR(VLOOKUP(C90,'PRICE LIST'!E:Z,17,0),0)</f>
        <v>522000</v>
      </c>
      <c r="Z90" s="556">
        <f>IFERROR(VLOOKUP(C90,'PRICE LIST'!E:Z,18,0),0)</f>
        <v>522000</v>
      </c>
      <c r="AA90" s="556">
        <f>IFERROR(VLOOKUP(C90,'PRICE LIST'!E:Z,19,0),0)</f>
        <v>522000</v>
      </c>
      <c r="AB90" s="180">
        <f t="shared" si="75"/>
        <v>33.040902358436824</v>
      </c>
      <c r="AC90" s="180">
        <f t="shared" si="76"/>
        <v>33.040902358436824</v>
      </c>
      <c r="AD90" s="180">
        <f t="shared" si="77"/>
        <v>33.040902358436824</v>
      </c>
      <c r="AE90" s="180">
        <f t="shared" si="78"/>
        <v>33.040902358436824</v>
      </c>
      <c r="AF90" s="180">
        <f t="shared" si="79"/>
        <v>33.040902358436824</v>
      </c>
      <c r="AG90" s="180">
        <f t="shared" si="80"/>
        <v>33.040902358436824</v>
      </c>
      <c r="AH90" s="180">
        <f t="shared" si="81"/>
        <v>33.040902358436824</v>
      </c>
      <c r="AI90" s="180">
        <f t="shared" si="82"/>
        <v>33.040902358436824</v>
      </c>
      <c r="AJ90" s="180">
        <f t="shared" si="83"/>
        <v>33.040902358436824</v>
      </c>
      <c r="AK90" s="180">
        <f t="shared" si="84"/>
        <v>33.040902358436824</v>
      </c>
      <c r="AL90" s="180">
        <f t="shared" si="85"/>
        <v>33.040902358436824</v>
      </c>
      <c r="AM90" s="180">
        <f t="shared" si="86"/>
        <v>33.040902358436824</v>
      </c>
      <c r="AN90" s="502"/>
      <c r="AO90" s="502"/>
      <c r="AP90" s="502"/>
      <c r="AQ90" s="502">
        <v>1</v>
      </c>
      <c r="AR90" s="502"/>
      <c r="AS90" s="502">
        <v>1</v>
      </c>
      <c r="AT90" s="502"/>
      <c r="AU90" s="502"/>
      <c r="AV90" s="502"/>
      <c r="AW90" s="502"/>
      <c r="AX90" s="502"/>
      <c r="AY90" s="502"/>
      <c r="AZ90" s="75">
        <f t="shared" si="87"/>
        <v>2</v>
      </c>
      <c r="BA90" s="77">
        <f t="shared" si="88"/>
        <v>0.16666666666666666</v>
      </c>
      <c r="BB90" s="47"/>
      <c r="BC90" s="78">
        <f t="shared" si="89"/>
        <v>0</v>
      </c>
      <c r="BD90" s="78">
        <f t="shared" si="90"/>
        <v>0</v>
      </c>
      <c r="BE90" s="78">
        <f t="shared" si="91"/>
        <v>0</v>
      </c>
      <c r="BF90" s="78">
        <f t="shared" si="92"/>
        <v>33.040902358436824</v>
      </c>
      <c r="BG90" s="78">
        <f t="shared" si="93"/>
        <v>0</v>
      </c>
      <c r="BH90" s="78">
        <f t="shared" si="94"/>
        <v>33.040902358436824</v>
      </c>
      <c r="BI90" s="78">
        <f t="shared" si="95"/>
        <v>0</v>
      </c>
      <c r="BJ90" s="78">
        <f t="shared" si="96"/>
        <v>0</v>
      </c>
      <c r="BK90" s="78">
        <f t="shared" si="97"/>
        <v>0</v>
      </c>
      <c r="BL90" s="78">
        <f t="shared" si="98"/>
        <v>0</v>
      </c>
      <c r="BM90" s="78">
        <f t="shared" si="99"/>
        <v>0</v>
      </c>
      <c r="BN90" s="78">
        <f t="shared" si="100"/>
        <v>0</v>
      </c>
      <c r="BO90" s="78">
        <f t="shared" si="101"/>
        <v>66.081804716873648</v>
      </c>
      <c r="BP90" s="78">
        <f t="shared" si="102"/>
        <v>5.506817059739471</v>
      </c>
    </row>
    <row r="91" spans="1:69">
      <c r="A91" s="79" t="s">
        <v>7127</v>
      </c>
      <c r="B91" s="74"/>
      <c r="C91" s="79" t="s">
        <v>11054</v>
      </c>
      <c r="D91" s="75" t="str">
        <f>INDEX('PRICE LIST'!$D:$D,MATCH(IMPROVEMENT!C91,'PRICE LIST'!$E:$E,0))</f>
        <v>FITTING</v>
      </c>
      <c r="E91" s="776" t="str">
        <f>IFERROR(VLOOKUP(C91,'PRICE LIST'!E:M,2,0),0)</f>
        <v>FITTING H, 6MM, 1/8" (KQ2H06-01AS)</v>
      </c>
      <c r="F91" s="187" t="s">
        <v>13334</v>
      </c>
      <c r="G91" s="79" t="s">
        <v>109</v>
      </c>
      <c r="H91" s="16">
        <f>IFERROR(IF(G91="FOH",VLOOKUP(C91,'PRICE LIST'!E:Z,20,0),IF(G91="OPEX",VLOOKUP(C91,'PRICE LIST'!E:Z,21,0),0)),0)</f>
        <v>0</v>
      </c>
      <c r="I91" s="16">
        <f>IFERROR(IF(G91="FOH",VLOOKUP(H91,'PRICE LIST'!X:Z,3,0),IF(G91="OPEX",VLOOKUP(H91,'PRICE LIST'!Y:Z,2,0),0)),0)</f>
        <v>0</v>
      </c>
      <c r="J91" s="79" t="s">
        <v>40</v>
      </c>
      <c r="K91" s="206" t="s">
        <v>183</v>
      </c>
      <c r="L91" s="75" t="str">
        <f>IFERROR(VLOOKUP(K91,BS:BV,3,0),0)</f>
        <v>ALL</v>
      </c>
      <c r="M91" s="75" t="str">
        <f>IFERROR(VLOOKUP(K91,BS:BV,4,0),0)</f>
        <v>ALL</v>
      </c>
      <c r="N91" s="75" t="str">
        <f>IFERROR(VLOOKUP(C91,'PRICE LIST'!E:M,3,0),0)</f>
        <v>PCS</v>
      </c>
      <c r="O91" s="75" t="str">
        <f>IFERROR(VLOOKUP(C91,'PRICE LIST'!E:M,5,0),0)</f>
        <v>IDR</v>
      </c>
      <c r="P91" s="556">
        <f>IFERROR(VLOOKUP(C91,'PRICE LIST'!E:Z,8,0),0)</f>
        <v>22400</v>
      </c>
      <c r="Q91" s="556">
        <f>IFERROR(VLOOKUP(C91,'PRICE LIST'!E:Z,9,0),0)</f>
        <v>22400</v>
      </c>
      <c r="R91" s="556">
        <f>IFERROR(VLOOKUP(C91,'PRICE LIST'!E:Z,10,0),0)</f>
        <v>22400</v>
      </c>
      <c r="S91" s="556">
        <f>IFERROR(VLOOKUP(C91,'PRICE LIST'!E:Z,11,0),0)</f>
        <v>22400</v>
      </c>
      <c r="T91" s="556">
        <f>IFERROR(VLOOKUP(C91,'PRICE LIST'!E:Z,12,0),0)</f>
        <v>22400</v>
      </c>
      <c r="U91" s="556">
        <f>IFERROR(VLOOKUP(C91,'PRICE LIST'!E:Z,13,0),0)</f>
        <v>22400</v>
      </c>
      <c r="V91" s="556">
        <f>IFERROR(VLOOKUP(C91,'PRICE LIST'!E:Z,14,0),0)</f>
        <v>22400</v>
      </c>
      <c r="W91" s="556">
        <f>IFERROR(VLOOKUP(C91,'PRICE LIST'!E:Z,15,0),0)</f>
        <v>22400</v>
      </c>
      <c r="X91" s="556">
        <f>IFERROR(VLOOKUP(C91,'PRICE LIST'!E:Z,16,0),0)</f>
        <v>22400</v>
      </c>
      <c r="Y91" s="556">
        <f>IFERROR(VLOOKUP(C91,'PRICE LIST'!E:Z,17,0),0)</f>
        <v>22400</v>
      </c>
      <c r="Z91" s="556">
        <f>IFERROR(VLOOKUP(C91,'PRICE LIST'!E:Z,18,0),0)</f>
        <v>22400</v>
      </c>
      <c r="AA91" s="556">
        <f>IFERROR(VLOOKUP(C91,'PRICE LIST'!E:Z,19,0),0)</f>
        <v>22400</v>
      </c>
      <c r="AB91" s="180">
        <f t="shared" si="75"/>
        <v>1.417847151013381</v>
      </c>
      <c r="AC91" s="180">
        <f t="shared" si="76"/>
        <v>1.417847151013381</v>
      </c>
      <c r="AD91" s="180">
        <f t="shared" si="77"/>
        <v>1.417847151013381</v>
      </c>
      <c r="AE91" s="180">
        <f t="shared" si="78"/>
        <v>1.417847151013381</v>
      </c>
      <c r="AF91" s="180">
        <f t="shared" si="79"/>
        <v>1.417847151013381</v>
      </c>
      <c r="AG91" s="180">
        <f t="shared" si="80"/>
        <v>1.417847151013381</v>
      </c>
      <c r="AH91" s="180">
        <f t="shared" si="81"/>
        <v>1.417847151013381</v>
      </c>
      <c r="AI91" s="180">
        <f t="shared" si="82"/>
        <v>1.417847151013381</v>
      </c>
      <c r="AJ91" s="180">
        <f t="shared" si="83"/>
        <v>1.417847151013381</v>
      </c>
      <c r="AK91" s="180">
        <f t="shared" si="84"/>
        <v>1.417847151013381</v>
      </c>
      <c r="AL91" s="180">
        <f t="shared" si="85"/>
        <v>1.417847151013381</v>
      </c>
      <c r="AM91" s="180">
        <f t="shared" si="86"/>
        <v>1.417847151013381</v>
      </c>
      <c r="AN91" s="502"/>
      <c r="AO91" s="502"/>
      <c r="AP91" s="502"/>
      <c r="AQ91" s="502">
        <v>10</v>
      </c>
      <c r="AR91" s="502"/>
      <c r="AS91" s="502">
        <v>10</v>
      </c>
      <c r="AT91" s="502"/>
      <c r="AU91" s="502"/>
      <c r="AV91" s="502"/>
      <c r="AW91" s="502"/>
      <c r="AX91" s="502"/>
      <c r="AY91" s="502"/>
      <c r="AZ91" s="75">
        <f t="shared" si="87"/>
        <v>20</v>
      </c>
      <c r="BA91" s="77">
        <f t="shared" si="88"/>
        <v>1.6666666666666667</v>
      </c>
      <c r="BB91" s="47"/>
      <c r="BC91" s="78">
        <f t="shared" si="89"/>
        <v>0</v>
      </c>
      <c r="BD91" s="78">
        <f t="shared" si="90"/>
        <v>0</v>
      </c>
      <c r="BE91" s="78">
        <f t="shared" si="91"/>
        <v>0</v>
      </c>
      <c r="BF91" s="78">
        <f t="shared" si="92"/>
        <v>14.178471510133811</v>
      </c>
      <c r="BG91" s="78">
        <f t="shared" si="93"/>
        <v>0</v>
      </c>
      <c r="BH91" s="78">
        <f t="shared" si="94"/>
        <v>14.178471510133811</v>
      </c>
      <c r="BI91" s="78">
        <f t="shared" si="95"/>
        <v>0</v>
      </c>
      <c r="BJ91" s="78">
        <f t="shared" si="96"/>
        <v>0</v>
      </c>
      <c r="BK91" s="78">
        <f t="shared" si="97"/>
        <v>0</v>
      </c>
      <c r="BL91" s="78">
        <f t="shared" si="98"/>
        <v>0</v>
      </c>
      <c r="BM91" s="78">
        <f t="shared" si="99"/>
        <v>0</v>
      </c>
      <c r="BN91" s="78">
        <f t="shared" si="100"/>
        <v>0</v>
      </c>
      <c r="BO91" s="78">
        <f t="shared" si="101"/>
        <v>28.356943020267622</v>
      </c>
      <c r="BP91" s="78">
        <f t="shared" si="102"/>
        <v>2.3630785850223019</v>
      </c>
    </row>
    <row r="92" spans="1:69">
      <c r="A92" s="79" t="s">
        <v>7127</v>
      </c>
      <c r="B92" s="74"/>
      <c r="C92" s="79" t="s">
        <v>11665</v>
      </c>
      <c r="D92" s="75" t="str">
        <f>INDEX('PRICE LIST'!$D:$D,MATCH(IMPROVEMENT!C92,'PRICE LIST'!$E:$E,0))</f>
        <v>CONTROLLER</v>
      </c>
      <c r="E92" s="776" t="str">
        <f>IFERROR(VLOOKUP(C92,'PRICE LIST'!E:M,2,0),0)</f>
        <v>SPEED CONTROLLER- 6MM- 1/8 (AS2201F-01-06SA)</v>
      </c>
      <c r="F92" s="187" t="s">
        <v>13334</v>
      </c>
      <c r="G92" s="79" t="s">
        <v>109</v>
      </c>
      <c r="H92" s="16">
        <f>IFERROR(IF(G92="FOH",VLOOKUP(C92,'PRICE LIST'!E:Z,20,0),IF(G92="OPEX",VLOOKUP(C92,'PRICE LIST'!E:Z,21,0),0)),0)</f>
        <v>0</v>
      </c>
      <c r="I92" s="16">
        <f>IFERROR(IF(G92="FOH",VLOOKUP(H92,'PRICE LIST'!X:Z,3,0),IF(G92="OPEX",VLOOKUP(H92,'PRICE LIST'!Y:Z,2,0),0)),0)</f>
        <v>0</v>
      </c>
      <c r="J92" s="79" t="s">
        <v>40</v>
      </c>
      <c r="K92" s="206" t="s">
        <v>183</v>
      </c>
      <c r="L92" s="75" t="str">
        <f>IFERROR(VLOOKUP(K92,BS:BV,3,0),0)</f>
        <v>ALL</v>
      </c>
      <c r="M92" s="75" t="str">
        <f>IFERROR(VLOOKUP(K92,BS:BV,4,0),0)</f>
        <v>ALL</v>
      </c>
      <c r="N92" s="75" t="str">
        <f>IFERROR(VLOOKUP(C92,'PRICE LIST'!E:M,3,0),0)</f>
        <v>PCS</v>
      </c>
      <c r="O92" s="75" t="str">
        <f>IFERROR(VLOOKUP(C92,'PRICE LIST'!E:M,5,0),0)</f>
        <v>IDR</v>
      </c>
      <c r="P92" s="556">
        <f>IFERROR(VLOOKUP(C92,'PRICE LIST'!E:Z,8,0),0)</f>
        <v>285144</v>
      </c>
      <c r="Q92" s="556">
        <f>IFERROR(VLOOKUP(C92,'PRICE LIST'!E:Z,9,0),0)</f>
        <v>285144</v>
      </c>
      <c r="R92" s="556">
        <f>IFERROR(VLOOKUP(C92,'PRICE LIST'!E:Z,10,0),0)</f>
        <v>285144</v>
      </c>
      <c r="S92" s="556">
        <f>IFERROR(VLOOKUP(C92,'PRICE LIST'!E:Z,11,0),0)</f>
        <v>285144</v>
      </c>
      <c r="T92" s="556">
        <f>IFERROR(VLOOKUP(C92,'PRICE LIST'!E:Z,12,0),0)</f>
        <v>285144</v>
      </c>
      <c r="U92" s="556">
        <f>IFERROR(VLOOKUP(C92,'PRICE LIST'!E:Z,13,0),0)</f>
        <v>285144</v>
      </c>
      <c r="V92" s="556">
        <f>IFERROR(VLOOKUP(C92,'PRICE LIST'!E:Z,14,0),0)</f>
        <v>285144</v>
      </c>
      <c r="W92" s="556">
        <f>IFERROR(VLOOKUP(C92,'PRICE LIST'!E:Z,15,0),0)</f>
        <v>285144</v>
      </c>
      <c r="X92" s="556">
        <f>IFERROR(VLOOKUP(C92,'PRICE LIST'!E:Z,16,0),0)</f>
        <v>285144</v>
      </c>
      <c r="Y92" s="556">
        <f>IFERROR(VLOOKUP(C92,'PRICE LIST'!E:Z,17,0),0)</f>
        <v>285144</v>
      </c>
      <c r="Z92" s="556">
        <f>IFERROR(VLOOKUP(C92,'PRICE LIST'!E:Z,18,0),0)</f>
        <v>285144</v>
      </c>
      <c r="AA92" s="556">
        <f>IFERROR(VLOOKUP(C92,'PRICE LIST'!E:Z,19,0),0)</f>
        <v>285144</v>
      </c>
      <c r="AB92" s="180">
        <f t="shared" si="75"/>
        <v>18.048687858417836</v>
      </c>
      <c r="AC92" s="180">
        <f t="shared" si="76"/>
        <v>18.048687858417836</v>
      </c>
      <c r="AD92" s="180">
        <f t="shared" si="77"/>
        <v>18.048687858417836</v>
      </c>
      <c r="AE92" s="180">
        <f t="shared" si="78"/>
        <v>18.048687858417836</v>
      </c>
      <c r="AF92" s="180">
        <f t="shared" si="79"/>
        <v>18.048687858417836</v>
      </c>
      <c r="AG92" s="180">
        <f t="shared" si="80"/>
        <v>18.048687858417836</v>
      </c>
      <c r="AH92" s="180">
        <f t="shared" si="81"/>
        <v>18.048687858417836</v>
      </c>
      <c r="AI92" s="180">
        <f t="shared" si="82"/>
        <v>18.048687858417836</v>
      </c>
      <c r="AJ92" s="180">
        <f t="shared" si="83"/>
        <v>18.048687858417836</v>
      </c>
      <c r="AK92" s="180">
        <f t="shared" si="84"/>
        <v>18.048687858417836</v>
      </c>
      <c r="AL92" s="180">
        <f t="shared" si="85"/>
        <v>18.048687858417836</v>
      </c>
      <c r="AM92" s="180">
        <f t="shared" si="86"/>
        <v>18.048687858417836</v>
      </c>
      <c r="AN92" s="502"/>
      <c r="AO92" s="502"/>
      <c r="AP92" s="502"/>
      <c r="AQ92" s="502">
        <v>4</v>
      </c>
      <c r="AR92" s="502"/>
      <c r="AS92" s="502">
        <v>4</v>
      </c>
      <c r="AT92" s="502"/>
      <c r="AU92" s="502"/>
      <c r="AV92" s="502"/>
      <c r="AW92" s="502"/>
      <c r="AX92" s="502"/>
      <c r="AY92" s="502"/>
      <c r="AZ92" s="75">
        <f t="shared" si="87"/>
        <v>8</v>
      </c>
      <c r="BA92" s="77">
        <f t="shared" si="88"/>
        <v>0.66666666666666663</v>
      </c>
      <c r="BB92" s="47"/>
      <c r="BC92" s="78">
        <f t="shared" si="89"/>
        <v>0</v>
      </c>
      <c r="BD92" s="78">
        <f t="shared" si="90"/>
        <v>0</v>
      </c>
      <c r="BE92" s="78">
        <f t="shared" si="91"/>
        <v>0</v>
      </c>
      <c r="BF92" s="78">
        <f t="shared" si="92"/>
        <v>72.194751433671343</v>
      </c>
      <c r="BG92" s="78">
        <f t="shared" si="93"/>
        <v>0</v>
      </c>
      <c r="BH92" s="78">
        <f t="shared" si="94"/>
        <v>72.194751433671343</v>
      </c>
      <c r="BI92" s="78">
        <f t="shared" si="95"/>
        <v>0</v>
      </c>
      <c r="BJ92" s="78">
        <f t="shared" si="96"/>
        <v>0</v>
      </c>
      <c r="BK92" s="78">
        <f t="shared" si="97"/>
        <v>0</v>
      </c>
      <c r="BL92" s="78">
        <f t="shared" si="98"/>
        <v>0</v>
      </c>
      <c r="BM92" s="78">
        <f t="shared" si="99"/>
        <v>0</v>
      </c>
      <c r="BN92" s="78">
        <f t="shared" si="100"/>
        <v>0</v>
      </c>
      <c r="BO92" s="78">
        <f t="shared" si="101"/>
        <v>144.38950286734269</v>
      </c>
      <c r="BP92" s="78">
        <f t="shared" si="102"/>
        <v>12.032458572278557</v>
      </c>
    </row>
    <row r="93" spans="1:69">
      <c r="A93" s="79" t="s">
        <v>7127</v>
      </c>
      <c r="B93" s="74"/>
      <c r="C93" s="79" t="s">
        <v>10749</v>
      </c>
      <c r="D93" s="75" t="str">
        <f>INDEX('PRICE LIST'!$D:$D,MATCH(IMPROVEMENT!C93,'PRICE LIST'!$E:$E,0))</f>
        <v>FITTING</v>
      </c>
      <c r="E93" s="776" t="str">
        <f>IFERROR(VLOOKUP(C93,'PRICE LIST'!E:M,2,0),0)</f>
        <v>FTTING SMC KQ2T04-06A</v>
      </c>
      <c r="F93" s="187" t="s">
        <v>13334</v>
      </c>
      <c r="G93" s="79" t="s">
        <v>109</v>
      </c>
      <c r="H93" s="16">
        <f>IFERROR(IF(G93="FOH",VLOOKUP(C93,'PRICE LIST'!E:Z,20,0),IF(G93="OPEX",VLOOKUP(C93,'PRICE LIST'!E:Z,21,0),0)),0)</f>
        <v>0</v>
      </c>
      <c r="I93" s="16">
        <f>IFERROR(IF(G93="FOH",VLOOKUP(H93,'PRICE LIST'!X:Z,3,0),IF(G93="OPEX",VLOOKUP(H93,'PRICE LIST'!Y:Z,2,0),0)),0)</f>
        <v>0</v>
      </c>
      <c r="J93" s="79" t="s">
        <v>40</v>
      </c>
      <c r="K93" s="206" t="s">
        <v>183</v>
      </c>
      <c r="L93" s="75" t="str">
        <f>IFERROR(VLOOKUP(K93,BS:BV,3,0),0)</f>
        <v>ALL</v>
      </c>
      <c r="M93" s="75" t="str">
        <f>IFERROR(VLOOKUP(K93,BS:BV,4,0),0)</f>
        <v>ALL</v>
      </c>
      <c r="N93" s="75" t="str">
        <f>IFERROR(VLOOKUP(C93,'PRICE LIST'!E:M,3,0),0)</f>
        <v>PCS</v>
      </c>
      <c r="O93" s="75" t="str">
        <f>IFERROR(VLOOKUP(C93,'PRICE LIST'!E:M,5,0),0)</f>
        <v>IDR</v>
      </c>
      <c r="P93" s="556">
        <f>IFERROR(VLOOKUP(C93,'PRICE LIST'!E:Z,8,0),0)</f>
        <v>37080</v>
      </c>
      <c r="Q93" s="556">
        <f>IFERROR(VLOOKUP(C93,'PRICE LIST'!E:Z,9,0),0)</f>
        <v>37080</v>
      </c>
      <c r="R93" s="556">
        <f>IFERROR(VLOOKUP(C93,'PRICE LIST'!E:Z,10,0),0)</f>
        <v>37080</v>
      </c>
      <c r="S93" s="556">
        <f>IFERROR(VLOOKUP(C93,'PRICE LIST'!E:Z,11,0),0)</f>
        <v>37080</v>
      </c>
      <c r="T93" s="556">
        <f>IFERROR(VLOOKUP(C93,'PRICE LIST'!E:Z,12,0),0)</f>
        <v>37080</v>
      </c>
      <c r="U93" s="556">
        <f>IFERROR(VLOOKUP(C93,'PRICE LIST'!E:Z,13,0),0)</f>
        <v>37080</v>
      </c>
      <c r="V93" s="556">
        <f>IFERROR(VLOOKUP(C93,'PRICE LIST'!E:Z,14,0),0)</f>
        <v>37080</v>
      </c>
      <c r="W93" s="556">
        <f>IFERROR(VLOOKUP(C93,'PRICE LIST'!E:Z,15,0),0)</f>
        <v>37080</v>
      </c>
      <c r="X93" s="556">
        <f>IFERROR(VLOOKUP(C93,'PRICE LIST'!E:Z,16,0),0)</f>
        <v>37080</v>
      </c>
      <c r="Y93" s="556">
        <f>IFERROR(VLOOKUP(C93,'PRICE LIST'!E:Z,17,0),0)</f>
        <v>37080</v>
      </c>
      <c r="Z93" s="556">
        <f>IFERROR(VLOOKUP(C93,'PRICE LIST'!E:Z,18,0),0)</f>
        <v>37080</v>
      </c>
      <c r="AA93" s="556">
        <f>IFERROR(VLOOKUP(C93,'PRICE LIST'!E:Z,19,0),0)</f>
        <v>37080</v>
      </c>
      <c r="AB93" s="180">
        <f t="shared" si="75"/>
        <v>2.3470434089096504</v>
      </c>
      <c r="AC93" s="180">
        <f t="shared" si="76"/>
        <v>2.3470434089096504</v>
      </c>
      <c r="AD93" s="180">
        <f t="shared" si="77"/>
        <v>2.3470434089096504</v>
      </c>
      <c r="AE93" s="180">
        <f t="shared" si="78"/>
        <v>2.3470434089096504</v>
      </c>
      <c r="AF93" s="180">
        <f t="shared" si="79"/>
        <v>2.3470434089096504</v>
      </c>
      <c r="AG93" s="180">
        <f t="shared" si="80"/>
        <v>2.3470434089096504</v>
      </c>
      <c r="AH93" s="180">
        <f t="shared" si="81"/>
        <v>2.3470434089096504</v>
      </c>
      <c r="AI93" s="180">
        <f t="shared" si="82"/>
        <v>2.3470434089096504</v>
      </c>
      <c r="AJ93" s="180">
        <f t="shared" si="83"/>
        <v>2.3470434089096504</v>
      </c>
      <c r="AK93" s="180">
        <f t="shared" si="84"/>
        <v>2.3470434089096504</v>
      </c>
      <c r="AL93" s="180">
        <f t="shared" si="85"/>
        <v>2.3470434089096504</v>
      </c>
      <c r="AM93" s="180">
        <f t="shared" si="86"/>
        <v>2.3470434089096504</v>
      </c>
      <c r="AN93" s="502"/>
      <c r="AO93" s="502"/>
      <c r="AP93" s="502"/>
      <c r="AQ93" s="502">
        <v>26</v>
      </c>
      <c r="AR93" s="502"/>
      <c r="AS93" s="502">
        <v>26</v>
      </c>
      <c r="AT93" s="502"/>
      <c r="AU93" s="502"/>
      <c r="AV93" s="502"/>
      <c r="AW93" s="502"/>
      <c r="AX93" s="502"/>
      <c r="AY93" s="502"/>
      <c r="AZ93" s="75">
        <f t="shared" si="87"/>
        <v>52</v>
      </c>
      <c r="BA93" s="77">
        <f t="shared" si="88"/>
        <v>4.333333333333333</v>
      </c>
      <c r="BB93" s="47"/>
      <c r="BC93" s="78">
        <f t="shared" si="89"/>
        <v>0</v>
      </c>
      <c r="BD93" s="78">
        <f t="shared" si="90"/>
        <v>0</v>
      </c>
      <c r="BE93" s="78">
        <f t="shared" si="91"/>
        <v>0</v>
      </c>
      <c r="BF93" s="78">
        <f t="shared" si="92"/>
        <v>61.023128631650906</v>
      </c>
      <c r="BG93" s="78">
        <f t="shared" si="93"/>
        <v>0</v>
      </c>
      <c r="BH93" s="78">
        <f t="shared" si="94"/>
        <v>61.023128631650906</v>
      </c>
      <c r="BI93" s="78">
        <f t="shared" si="95"/>
        <v>0</v>
      </c>
      <c r="BJ93" s="78">
        <f t="shared" si="96"/>
        <v>0</v>
      </c>
      <c r="BK93" s="78">
        <f t="shared" si="97"/>
        <v>0</v>
      </c>
      <c r="BL93" s="78">
        <f t="shared" si="98"/>
        <v>0</v>
      </c>
      <c r="BM93" s="78">
        <f t="shared" si="99"/>
        <v>0</v>
      </c>
      <c r="BN93" s="78">
        <f t="shared" si="100"/>
        <v>0</v>
      </c>
      <c r="BO93" s="78">
        <f t="shared" si="101"/>
        <v>122.04625726330181</v>
      </c>
      <c r="BP93" s="78">
        <f t="shared" si="102"/>
        <v>10.170521438608484</v>
      </c>
    </row>
    <row r="94" spans="1:69">
      <c r="A94" s="79" t="s">
        <v>7127</v>
      </c>
      <c r="B94" s="74"/>
      <c r="C94" s="79" t="s">
        <v>10744</v>
      </c>
      <c r="D94" s="75" t="str">
        <f>INDEX('PRICE LIST'!$D:$D,MATCH(IMPROVEMENT!C94,'PRICE LIST'!$E:$E,0))</f>
        <v>FITTING</v>
      </c>
      <c r="E94" s="776" t="str">
        <f>IFERROR(VLOOKUP(C94,'PRICE LIST'!E:M,2,0),0)</f>
        <v>FITTING KQ2H06-M5A</v>
      </c>
      <c r="F94" s="187" t="s">
        <v>13334</v>
      </c>
      <c r="G94" s="79" t="s">
        <v>109</v>
      </c>
      <c r="H94" s="16">
        <f>IFERROR(IF(G94="FOH",VLOOKUP(C94,'PRICE LIST'!E:Z,20,0),IF(G94="OPEX",VLOOKUP(C94,'PRICE LIST'!E:Z,21,0),0)),0)</f>
        <v>0</v>
      </c>
      <c r="I94" s="16">
        <f>IFERROR(IF(G94="FOH",VLOOKUP(H94,'PRICE LIST'!X:Z,3,0),IF(G94="OPEX",VLOOKUP(H94,'PRICE LIST'!Y:Z,2,0),0)),0)</f>
        <v>0</v>
      </c>
      <c r="J94" s="79" t="s">
        <v>40</v>
      </c>
      <c r="K94" s="206" t="s">
        <v>183</v>
      </c>
      <c r="L94" s="75" t="str">
        <f>IFERROR(VLOOKUP(K94,BS:BV,3,0),0)</f>
        <v>ALL</v>
      </c>
      <c r="M94" s="75" t="str">
        <f>IFERROR(VLOOKUP(K94,BS:BV,4,0),0)</f>
        <v>ALL</v>
      </c>
      <c r="N94" s="75" t="str">
        <f>IFERROR(VLOOKUP(C94,'PRICE LIST'!E:M,3,0),0)</f>
        <v>PCS</v>
      </c>
      <c r="O94" s="75" t="str">
        <f>IFERROR(VLOOKUP(C94,'PRICE LIST'!E:M,5,0),0)</f>
        <v>IDR</v>
      </c>
      <c r="P94" s="556">
        <f>IFERROR(VLOOKUP(C94,'PRICE LIST'!E:Z,8,0),0)</f>
        <v>33000</v>
      </c>
      <c r="Q94" s="556">
        <f>IFERROR(VLOOKUP(C94,'PRICE LIST'!E:Z,9,0),0)</f>
        <v>33000</v>
      </c>
      <c r="R94" s="556">
        <f>IFERROR(VLOOKUP(C94,'PRICE LIST'!E:Z,10,0),0)</f>
        <v>33000</v>
      </c>
      <c r="S94" s="556">
        <f>IFERROR(VLOOKUP(C94,'PRICE LIST'!E:Z,11,0),0)</f>
        <v>33000</v>
      </c>
      <c r="T94" s="556">
        <f>IFERROR(VLOOKUP(C94,'PRICE LIST'!E:Z,12,0),0)</f>
        <v>33000</v>
      </c>
      <c r="U94" s="556">
        <f>IFERROR(VLOOKUP(C94,'PRICE LIST'!E:Z,13,0),0)</f>
        <v>33000</v>
      </c>
      <c r="V94" s="556">
        <f>IFERROR(VLOOKUP(C94,'PRICE LIST'!E:Z,14,0),0)</f>
        <v>33000</v>
      </c>
      <c r="W94" s="556">
        <f>IFERROR(VLOOKUP(C94,'PRICE LIST'!E:Z,15,0),0)</f>
        <v>33000</v>
      </c>
      <c r="X94" s="556">
        <f>IFERROR(VLOOKUP(C94,'PRICE LIST'!E:Z,16,0),0)</f>
        <v>33000</v>
      </c>
      <c r="Y94" s="556">
        <f>IFERROR(VLOOKUP(C94,'PRICE LIST'!E:Z,17,0),0)</f>
        <v>33000</v>
      </c>
      <c r="Z94" s="556">
        <f>IFERROR(VLOOKUP(C94,'PRICE LIST'!E:Z,18,0),0)</f>
        <v>33000</v>
      </c>
      <c r="AA94" s="556">
        <f>IFERROR(VLOOKUP(C94,'PRICE LIST'!E:Z,19,0),0)</f>
        <v>33000</v>
      </c>
      <c r="AB94" s="180">
        <f t="shared" si="75"/>
        <v>2.0887926778322128</v>
      </c>
      <c r="AC94" s="180">
        <f t="shared" si="76"/>
        <v>2.0887926778322128</v>
      </c>
      <c r="AD94" s="180">
        <f t="shared" si="77"/>
        <v>2.0887926778322128</v>
      </c>
      <c r="AE94" s="180">
        <f t="shared" si="78"/>
        <v>2.0887926778322128</v>
      </c>
      <c r="AF94" s="180">
        <f t="shared" si="79"/>
        <v>2.0887926778322128</v>
      </c>
      <c r="AG94" s="180">
        <f t="shared" si="80"/>
        <v>2.0887926778322128</v>
      </c>
      <c r="AH94" s="180">
        <f t="shared" si="81"/>
        <v>2.0887926778322128</v>
      </c>
      <c r="AI94" s="180">
        <f t="shared" si="82"/>
        <v>2.0887926778322128</v>
      </c>
      <c r="AJ94" s="180">
        <f t="shared" si="83"/>
        <v>2.0887926778322128</v>
      </c>
      <c r="AK94" s="180">
        <f t="shared" si="84"/>
        <v>2.0887926778322128</v>
      </c>
      <c r="AL94" s="180">
        <f t="shared" si="85"/>
        <v>2.0887926778322128</v>
      </c>
      <c r="AM94" s="180">
        <f t="shared" si="86"/>
        <v>2.0887926778322128</v>
      </c>
      <c r="AN94" s="502"/>
      <c r="AO94" s="502"/>
      <c r="AP94" s="502"/>
      <c r="AQ94" s="502">
        <v>20</v>
      </c>
      <c r="AR94" s="502"/>
      <c r="AS94" s="502">
        <v>20</v>
      </c>
      <c r="AT94" s="502"/>
      <c r="AU94" s="502"/>
      <c r="AV94" s="502"/>
      <c r="AW94" s="502"/>
      <c r="AX94" s="502"/>
      <c r="AY94" s="502"/>
      <c r="AZ94" s="75">
        <f t="shared" si="87"/>
        <v>40</v>
      </c>
      <c r="BA94" s="77">
        <f t="shared" si="88"/>
        <v>3.3333333333333335</v>
      </c>
      <c r="BB94" s="47"/>
      <c r="BC94" s="78">
        <f t="shared" si="89"/>
        <v>0</v>
      </c>
      <c r="BD94" s="78">
        <f t="shared" si="90"/>
        <v>0</v>
      </c>
      <c r="BE94" s="78">
        <f t="shared" si="91"/>
        <v>0</v>
      </c>
      <c r="BF94" s="78">
        <f t="shared" si="92"/>
        <v>41.775853556644257</v>
      </c>
      <c r="BG94" s="78">
        <f t="shared" si="93"/>
        <v>0</v>
      </c>
      <c r="BH94" s="78">
        <f t="shared" si="94"/>
        <v>41.775853556644257</v>
      </c>
      <c r="BI94" s="78">
        <f t="shared" si="95"/>
        <v>0</v>
      </c>
      <c r="BJ94" s="78">
        <f t="shared" si="96"/>
        <v>0</v>
      </c>
      <c r="BK94" s="78">
        <f t="shared" si="97"/>
        <v>0</v>
      </c>
      <c r="BL94" s="78">
        <f t="shared" si="98"/>
        <v>0</v>
      </c>
      <c r="BM94" s="78">
        <f t="shared" si="99"/>
        <v>0</v>
      </c>
      <c r="BN94" s="78">
        <f t="shared" si="100"/>
        <v>0</v>
      </c>
      <c r="BO94" s="78">
        <f t="shared" si="101"/>
        <v>83.551707113288515</v>
      </c>
      <c r="BP94" s="78">
        <f t="shared" si="102"/>
        <v>6.9626422594407096</v>
      </c>
    </row>
    <row r="95" spans="1:69">
      <c r="A95" s="79" t="s">
        <v>7127</v>
      </c>
      <c r="B95" s="74"/>
      <c r="C95" s="79" t="s">
        <v>11108</v>
      </c>
      <c r="D95" s="75" t="str">
        <f>INDEX('PRICE LIST'!$D:$D,MATCH(IMPROVEMENT!C95,'PRICE LIST'!$E:$E,0))</f>
        <v>VALVE</v>
      </c>
      <c r="E95" s="776" t="str">
        <f>IFERROR(VLOOKUP(C95,'PRICE LIST'!E:M,2,0),0)</f>
        <v>TOGGLE VALVE 4V</v>
      </c>
      <c r="F95" s="187" t="s">
        <v>13334</v>
      </c>
      <c r="G95" s="79" t="s">
        <v>109</v>
      </c>
      <c r="H95" s="16">
        <f>IFERROR(IF(G95="FOH",VLOOKUP(C95,'PRICE LIST'!E:Z,20,0),IF(G95="OPEX",VLOOKUP(C95,'PRICE LIST'!E:Z,21,0),0)),0)</f>
        <v>0</v>
      </c>
      <c r="I95" s="16">
        <f>IFERROR(IF(G95="FOH",VLOOKUP(H95,'PRICE LIST'!X:Z,3,0),IF(G95="OPEX",VLOOKUP(H95,'PRICE LIST'!Y:Z,2,0),0)),0)</f>
        <v>0</v>
      </c>
      <c r="J95" s="79" t="s">
        <v>40</v>
      </c>
      <c r="K95" s="206" t="s">
        <v>183</v>
      </c>
      <c r="L95" s="75" t="str">
        <f>IFERROR(VLOOKUP(K95,BS:BV,3,0),0)</f>
        <v>ALL</v>
      </c>
      <c r="M95" s="75" t="str">
        <f>IFERROR(VLOOKUP(K95,BS:BV,4,0),0)</f>
        <v>ALL</v>
      </c>
      <c r="N95" s="75" t="str">
        <f>IFERROR(VLOOKUP(C95,'PRICE LIST'!E:M,3,0),0)</f>
        <v>PCS</v>
      </c>
      <c r="O95" s="75" t="str">
        <f>IFERROR(VLOOKUP(C95,'PRICE LIST'!E:M,5,0),0)</f>
        <v>IDR</v>
      </c>
      <c r="P95" s="556">
        <f>IFERROR(VLOOKUP(C95,'PRICE LIST'!E:Z,8,0),0)</f>
        <v>680000</v>
      </c>
      <c r="Q95" s="556">
        <f>IFERROR(VLOOKUP(C95,'PRICE LIST'!E:Z,9,0),0)</f>
        <v>680000</v>
      </c>
      <c r="R95" s="556">
        <f>IFERROR(VLOOKUP(C95,'PRICE LIST'!E:Z,10,0),0)</f>
        <v>680000</v>
      </c>
      <c r="S95" s="556">
        <f>IFERROR(VLOOKUP(C95,'PRICE LIST'!E:Z,11,0),0)</f>
        <v>680000</v>
      </c>
      <c r="T95" s="556">
        <f>IFERROR(VLOOKUP(C95,'PRICE LIST'!E:Z,12,0),0)</f>
        <v>680000</v>
      </c>
      <c r="U95" s="556">
        <f>IFERROR(VLOOKUP(C95,'PRICE LIST'!E:Z,13,0),0)</f>
        <v>680000</v>
      </c>
      <c r="V95" s="556">
        <f>IFERROR(VLOOKUP(C95,'PRICE LIST'!E:Z,14,0),0)</f>
        <v>680000</v>
      </c>
      <c r="W95" s="556">
        <f>IFERROR(VLOOKUP(C95,'PRICE LIST'!E:Z,15,0),0)</f>
        <v>680000</v>
      </c>
      <c r="X95" s="556">
        <f>IFERROR(VLOOKUP(C95,'PRICE LIST'!E:Z,16,0),0)</f>
        <v>680000</v>
      </c>
      <c r="Y95" s="556">
        <f>IFERROR(VLOOKUP(C95,'PRICE LIST'!E:Z,17,0),0)</f>
        <v>680000</v>
      </c>
      <c r="Z95" s="556">
        <f>IFERROR(VLOOKUP(C95,'PRICE LIST'!E:Z,18,0),0)</f>
        <v>680000</v>
      </c>
      <c r="AA95" s="556">
        <f>IFERROR(VLOOKUP(C95,'PRICE LIST'!E:Z,19,0),0)</f>
        <v>680000</v>
      </c>
      <c r="AB95" s="180">
        <f t="shared" si="75"/>
        <v>43.041788512906209</v>
      </c>
      <c r="AC95" s="180">
        <f t="shared" si="76"/>
        <v>43.041788512906209</v>
      </c>
      <c r="AD95" s="180">
        <f t="shared" si="77"/>
        <v>43.041788512906209</v>
      </c>
      <c r="AE95" s="180">
        <f t="shared" si="78"/>
        <v>43.041788512906209</v>
      </c>
      <c r="AF95" s="180">
        <f t="shared" si="79"/>
        <v>43.041788512906209</v>
      </c>
      <c r="AG95" s="180">
        <f t="shared" si="80"/>
        <v>43.041788512906209</v>
      </c>
      <c r="AH95" s="180">
        <f t="shared" si="81"/>
        <v>43.041788512906209</v>
      </c>
      <c r="AI95" s="180">
        <f t="shared" si="82"/>
        <v>43.041788512906209</v>
      </c>
      <c r="AJ95" s="180">
        <f t="shared" si="83"/>
        <v>43.041788512906209</v>
      </c>
      <c r="AK95" s="180">
        <f t="shared" si="84"/>
        <v>43.041788512906209</v>
      </c>
      <c r="AL95" s="180">
        <f t="shared" si="85"/>
        <v>43.041788512906209</v>
      </c>
      <c r="AM95" s="180">
        <f t="shared" si="86"/>
        <v>43.041788512906209</v>
      </c>
      <c r="AN95" s="502"/>
      <c r="AO95" s="502"/>
      <c r="AP95" s="502"/>
      <c r="AQ95" s="502">
        <v>2</v>
      </c>
      <c r="AR95" s="502"/>
      <c r="AS95" s="502">
        <v>2</v>
      </c>
      <c r="AT95" s="502"/>
      <c r="AU95" s="502"/>
      <c r="AV95" s="502"/>
      <c r="AW95" s="502"/>
      <c r="AX95" s="502"/>
      <c r="AY95" s="502"/>
      <c r="AZ95" s="75">
        <f t="shared" si="87"/>
        <v>4</v>
      </c>
      <c r="BA95" s="77">
        <f t="shared" si="88"/>
        <v>0.33333333333333331</v>
      </c>
      <c r="BB95" s="47"/>
      <c r="BC95" s="78">
        <f t="shared" si="89"/>
        <v>0</v>
      </c>
      <c r="BD95" s="78">
        <f t="shared" si="90"/>
        <v>0</v>
      </c>
      <c r="BE95" s="78">
        <f t="shared" si="91"/>
        <v>0</v>
      </c>
      <c r="BF95" s="78">
        <f t="shared" si="92"/>
        <v>86.083577025812417</v>
      </c>
      <c r="BG95" s="78">
        <f t="shared" si="93"/>
        <v>0</v>
      </c>
      <c r="BH95" s="78">
        <f t="shared" si="94"/>
        <v>86.083577025812417</v>
      </c>
      <c r="BI95" s="78">
        <f t="shared" si="95"/>
        <v>0</v>
      </c>
      <c r="BJ95" s="78">
        <f t="shared" si="96"/>
        <v>0</v>
      </c>
      <c r="BK95" s="78">
        <f t="shared" si="97"/>
        <v>0</v>
      </c>
      <c r="BL95" s="78">
        <f t="shared" si="98"/>
        <v>0</v>
      </c>
      <c r="BM95" s="78">
        <f t="shared" si="99"/>
        <v>0</v>
      </c>
      <c r="BN95" s="78">
        <f t="shared" si="100"/>
        <v>0</v>
      </c>
      <c r="BO95" s="78">
        <f t="shared" si="101"/>
        <v>172.16715405162483</v>
      </c>
      <c r="BP95" s="78">
        <f t="shared" si="102"/>
        <v>14.347262837635403</v>
      </c>
    </row>
    <row r="96" spans="1:69">
      <c r="A96" s="79" t="s">
        <v>7127</v>
      </c>
      <c r="B96" s="74"/>
      <c r="C96" s="79" t="s">
        <v>14848</v>
      </c>
      <c r="D96" s="75" t="str">
        <f>INDEX('PRICE LIST'!$D:$D,MATCH(IMPROVEMENT!C96,'PRICE LIST'!$E:$E,0))</f>
        <v>AIR REGULATOR</v>
      </c>
      <c r="E96" s="776" t="str">
        <f>IFERROR(VLOOKUP(C96,'PRICE LIST'!E:M,2,0),0)</f>
        <v>AIR COMBINATION AW10-M5G-R-A</v>
      </c>
      <c r="F96" s="187" t="s">
        <v>13334</v>
      </c>
      <c r="G96" s="79" t="s">
        <v>109</v>
      </c>
      <c r="H96" s="16">
        <f>IFERROR(IF(G96="FOH",VLOOKUP(C96,'PRICE LIST'!E:Z,20,0),IF(G96="OPEX",VLOOKUP(C96,'PRICE LIST'!E:Z,21,0),0)),0)</f>
        <v>0</v>
      </c>
      <c r="I96" s="16">
        <f>IFERROR(IF(G96="FOH",VLOOKUP(H96,'PRICE LIST'!X:Z,3,0),IF(G96="OPEX",VLOOKUP(H96,'PRICE LIST'!Y:Z,2,0),0)),0)</f>
        <v>0</v>
      </c>
      <c r="J96" s="79" t="s">
        <v>40</v>
      </c>
      <c r="K96" s="206" t="s">
        <v>183</v>
      </c>
      <c r="L96" s="75" t="str">
        <f>IFERROR(VLOOKUP(K96,BS:BV,3,0),0)</f>
        <v>ALL</v>
      </c>
      <c r="M96" s="75" t="str">
        <f>IFERROR(VLOOKUP(K96,BS:BV,4,0),0)</f>
        <v>ALL</v>
      </c>
      <c r="N96" s="75" t="str">
        <f>IFERROR(VLOOKUP(C96,'PRICE LIST'!E:M,3,0),0)</f>
        <v>PCS</v>
      </c>
      <c r="O96" s="75" t="str">
        <f>IFERROR(VLOOKUP(C96,'PRICE LIST'!E:M,5,0),0)</f>
        <v>IDR</v>
      </c>
      <c r="P96" s="556">
        <f>IFERROR(VLOOKUP(C96,'PRICE LIST'!E:Z,8,0),0)</f>
        <v>532134</v>
      </c>
      <c r="Q96" s="556">
        <f>IFERROR(VLOOKUP(C96,'PRICE LIST'!E:Z,9,0),0)</f>
        <v>532134</v>
      </c>
      <c r="R96" s="556">
        <f>IFERROR(VLOOKUP(C96,'PRICE LIST'!E:Z,10,0),0)</f>
        <v>532134</v>
      </c>
      <c r="S96" s="556">
        <f>IFERROR(VLOOKUP(C96,'PRICE LIST'!E:Z,11,0),0)</f>
        <v>532134</v>
      </c>
      <c r="T96" s="556">
        <f>IFERROR(VLOOKUP(C96,'PRICE LIST'!E:Z,12,0),0)</f>
        <v>532134</v>
      </c>
      <c r="U96" s="556">
        <f>IFERROR(VLOOKUP(C96,'PRICE LIST'!E:Z,13,0),0)</f>
        <v>532134</v>
      </c>
      <c r="V96" s="556">
        <f>IFERROR(VLOOKUP(C96,'PRICE LIST'!E:Z,14,0),0)</f>
        <v>537326</v>
      </c>
      <c r="W96" s="556">
        <f>IFERROR(VLOOKUP(C96,'PRICE LIST'!E:Z,15,0),0)</f>
        <v>537326</v>
      </c>
      <c r="X96" s="556">
        <f>IFERROR(VLOOKUP(C96,'PRICE LIST'!E:Z,16,0),0)</f>
        <v>537326</v>
      </c>
      <c r="Y96" s="556">
        <f>IFERROR(VLOOKUP(C96,'PRICE LIST'!E:Z,17,0),0)</f>
        <v>537326</v>
      </c>
      <c r="Z96" s="556">
        <f>IFERROR(VLOOKUP(C96,'PRICE LIST'!E:Z,18,0),0)</f>
        <v>537326</v>
      </c>
      <c r="AA96" s="556">
        <f>IFERROR(VLOOKUP(C96,'PRICE LIST'!E:Z,19,0),0)</f>
        <v>537326</v>
      </c>
      <c r="AB96" s="180">
        <f t="shared" si="75"/>
        <v>33.682351600774751</v>
      </c>
      <c r="AC96" s="180">
        <f t="shared" si="76"/>
        <v>33.682351600774751</v>
      </c>
      <c r="AD96" s="180">
        <f t="shared" si="77"/>
        <v>33.682351600774751</v>
      </c>
      <c r="AE96" s="180">
        <f t="shared" si="78"/>
        <v>33.682351600774751</v>
      </c>
      <c r="AF96" s="180">
        <f t="shared" si="79"/>
        <v>33.682351600774751</v>
      </c>
      <c r="AG96" s="180">
        <f t="shared" si="80"/>
        <v>33.682351600774751</v>
      </c>
      <c r="AH96" s="180">
        <f t="shared" si="81"/>
        <v>34.010988315420356</v>
      </c>
      <c r="AI96" s="180">
        <f t="shared" si="82"/>
        <v>34.010988315420356</v>
      </c>
      <c r="AJ96" s="180">
        <f t="shared" si="83"/>
        <v>34.010988315420356</v>
      </c>
      <c r="AK96" s="180">
        <f t="shared" si="84"/>
        <v>34.010988315420356</v>
      </c>
      <c r="AL96" s="180">
        <f t="shared" si="85"/>
        <v>34.010988315420356</v>
      </c>
      <c r="AM96" s="180">
        <f t="shared" si="86"/>
        <v>34.010988315420356</v>
      </c>
      <c r="AN96" s="502"/>
      <c r="AO96" s="502"/>
      <c r="AP96" s="502"/>
      <c r="AQ96" s="502">
        <v>1</v>
      </c>
      <c r="AR96" s="502"/>
      <c r="AS96" s="502">
        <v>1</v>
      </c>
      <c r="AT96" s="502"/>
      <c r="AU96" s="502"/>
      <c r="AV96" s="502"/>
      <c r="AW96" s="502"/>
      <c r="AX96" s="502"/>
      <c r="AY96" s="502"/>
      <c r="AZ96" s="75">
        <f t="shared" si="87"/>
        <v>2</v>
      </c>
      <c r="BA96" s="77">
        <f t="shared" si="88"/>
        <v>0.16666666666666666</v>
      </c>
      <c r="BB96" s="47"/>
      <c r="BC96" s="78">
        <f t="shared" si="89"/>
        <v>0</v>
      </c>
      <c r="BD96" s="78">
        <f t="shared" si="90"/>
        <v>0</v>
      </c>
      <c r="BE96" s="78">
        <f t="shared" si="91"/>
        <v>0</v>
      </c>
      <c r="BF96" s="78">
        <f t="shared" si="92"/>
        <v>33.682351600774751</v>
      </c>
      <c r="BG96" s="78">
        <f t="shared" si="93"/>
        <v>0</v>
      </c>
      <c r="BH96" s="78">
        <f t="shared" si="94"/>
        <v>33.682351600774751</v>
      </c>
      <c r="BI96" s="78">
        <f t="shared" si="95"/>
        <v>0</v>
      </c>
      <c r="BJ96" s="78">
        <f t="shared" si="96"/>
        <v>0</v>
      </c>
      <c r="BK96" s="78">
        <f t="shared" si="97"/>
        <v>0</v>
      </c>
      <c r="BL96" s="78">
        <f t="shared" si="98"/>
        <v>0</v>
      </c>
      <c r="BM96" s="78">
        <f t="shared" si="99"/>
        <v>0</v>
      </c>
      <c r="BN96" s="78">
        <f t="shared" si="100"/>
        <v>0</v>
      </c>
      <c r="BO96" s="78">
        <f t="shared" si="101"/>
        <v>67.364703201549503</v>
      </c>
      <c r="BP96" s="78">
        <f t="shared" si="102"/>
        <v>5.6137252667957922</v>
      </c>
    </row>
    <row r="97" spans="1:68">
      <c r="A97" s="79" t="s">
        <v>7127</v>
      </c>
      <c r="B97" s="74"/>
      <c r="C97" s="79" t="s">
        <v>11729</v>
      </c>
      <c r="D97" s="75" t="str">
        <f>INDEX('PRICE LIST'!$D:$D,MATCH(IMPROVEMENT!C97,'PRICE LIST'!$E:$E,0))</f>
        <v>FITTING</v>
      </c>
      <c r="E97" s="776" t="str">
        <f>IFERROR(VLOOKUP(C97,'PRICE LIST'!E:M,2,0),0)</f>
        <v>FITTING KQ2T06-00A</v>
      </c>
      <c r="F97" s="187" t="s">
        <v>13334</v>
      </c>
      <c r="G97" s="79" t="s">
        <v>109</v>
      </c>
      <c r="H97" s="16">
        <f>IFERROR(IF(G97="FOH",VLOOKUP(C97,'PRICE LIST'!E:Z,20,0),IF(G97="OPEX",VLOOKUP(C97,'PRICE LIST'!E:Z,21,0),0)),0)</f>
        <v>0</v>
      </c>
      <c r="I97" s="16">
        <f>IFERROR(IF(G97="FOH",VLOOKUP(H97,'PRICE LIST'!X:Z,3,0),IF(G97="OPEX",VLOOKUP(H97,'PRICE LIST'!Y:Z,2,0),0)),0)</f>
        <v>0</v>
      </c>
      <c r="J97" s="79" t="s">
        <v>40</v>
      </c>
      <c r="K97" s="206" t="s">
        <v>183</v>
      </c>
      <c r="L97" s="75" t="str">
        <f>IFERROR(VLOOKUP(K97,BS:BV,3,0),0)</f>
        <v>ALL</v>
      </c>
      <c r="M97" s="75" t="str">
        <f>IFERROR(VLOOKUP(K97,BS:BV,4,0),0)</f>
        <v>ALL</v>
      </c>
      <c r="N97" s="75" t="str">
        <f>IFERROR(VLOOKUP(C97,'PRICE LIST'!E:M,3,0),0)</f>
        <v>PCS</v>
      </c>
      <c r="O97" s="75" t="str">
        <f>IFERROR(VLOOKUP(C97,'PRICE LIST'!E:M,5,0),0)</f>
        <v>IDR</v>
      </c>
      <c r="P97" s="556">
        <f>IFERROR(VLOOKUP(C97,'PRICE LIST'!E:Z,8,0),0)</f>
        <v>38000</v>
      </c>
      <c r="Q97" s="556">
        <f>IFERROR(VLOOKUP(C97,'PRICE LIST'!E:Z,9,0),0)</f>
        <v>38000</v>
      </c>
      <c r="R97" s="556">
        <f>IFERROR(VLOOKUP(C97,'PRICE LIST'!E:Z,10,0),0)</f>
        <v>38000</v>
      </c>
      <c r="S97" s="556">
        <f>IFERROR(VLOOKUP(C97,'PRICE LIST'!E:Z,11,0),0)</f>
        <v>38000</v>
      </c>
      <c r="T97" s="556">
        <f>IFERROR(VLOOKUP(C97,'PRICE LIST'!E:Z,12,0),0)</f>
        <v>38000</v>
      </c>
      <c r="U97" s="556">
        <f>IFERROR(VLOOKUP(C97,'PRICE LIST'!E:Z,13,0),0)</f>
        <v>38000</v>
      </c>
      <c r="V97" s="556">
        <f>IFERROR(VLOOKUP(C97,'PRICE LIST'!E:Z,14,0),0)</f>
        <v>38000</v>
      </c>
      <c r="W97" s="556">
        <f>IFERROR(VLOOKUP(C97,'PRICE LIST'!E:Z,15,0),0)</f>
        <v>38000</v>
      </c>
      <c r="X97" s="556">
        <f>IFERROR(VLOOKUP(C97,'PRICE LIST'!E:Z,16,0),0)</f>
        <v>38000</v>
      </c>
      <c r="Y97" s="556">
        <f>IFERROR(VLOOKUP(C97,'PRICE LIST'!E:Z,17,0),0)</f>
        <v>38000</v>
      </c>
      <c r="Z97" s="556">
        <f>IFERROR(VLOOKUP(C97,'PRICE LIST'!E:Z,18,0),0)</f>
        <v>38000</v>
      </c>
      <c r="AA97" s="556">
        <f>IFERROR(VLOOKUP(C97,'PRICE LIST'!E:Z,19,0),0)</f>
        <v>38000</v>
      </c>
      <c r="AB97" s="180">
        <f t="shared" si="75"/>
        <v>2.4052764168976997</v>
      </c>
      <c r="AC97" s="180">
        <f t="shared" si="76"/>
        <v>2.4052764168976997</v>
      </c>
      <c r="AD97" s="180">
        <f t="shared" si="77"/>
        <v>2.4052764168976997</v>
      </c>
      <c r="AE97" s="180">
        <f t="shared" si="78"/>
        <v>2.4052764168976997</v>
      </c>
      <c r="AF97" s="180">
        <f t="shared" si="79"/>
        <v>2.4052764168976997</v>
      </c>
      <c r="AG97" s="180">
        <f t="shared" si="80"/>
        <v>2.4052764168976997</v>
      </c>
      <c r="AH97" s="180">
        <f t="shared" si="81"/>
        <v>2.4052764168976997</v>
      </c>
      <c r="AI97" s="180">
        <f t="shared" si="82"/>
        <v>2.4052764168976997</v>
      </c>
      <c r="AJ97" s="180">
        <f t="shared" si="83"/>
        <v>2.4052764168976997</v>
      </c>
      <c r="AK97" s="180">
        <f t="shared" si="84"/>
        <v>2.4052764168976997</v>
      </c>
      <c r="AL97" s="180">
        <f t="shared" si="85"/>
        <v>2.4052764168976997</v>
      </c>
      <c r="AM97" s="180">
        <f t="shared" si="86"/>
        <v>2.4052764168976997</v>
      </c>
      <c r="AN97" s="502"/>
      <c r="AO97" s="502"/>
      <c r="AP97" s="502"/>
      <c r="AQ97" s="502">
        <v>12</v>
      </c>
      <c r="AR97" s="502"/>
      <c r="AS97" s="502">
        <v>12</v>
      </c>
      <c r="AT97" s="502"/>
      <c r="AU97" s="502"/>
      <c r="AV97" s="502"/>
      <c r="AW97" s="502"/>
      <c r="AX97" s="502"/>
      <c r="AY97" s="502"/>
      <c r="AZ97" s="75">
        <f t="shared" si="87"/>
        <v>24</v>
      </c>
      <c r="BA97" s="77">
        <f t="shared" si="88"/>
        <v>2</v>
      </c>
      <c r="BB97" s="47"/>
      <c r="BC97" s="78">
        <f t="shared" si="89"/>
        <v>0</v>
      </c>
      <c r="BD97" s="78">
        <f t="shared" si="90"/>
        <v>0</v>
      </c>
      <c r="BE97" s="78">
        <f t="shared" si="91"/>
        <v>0</v>
      </c>
      <c r="BF97" s="78">
        <f t="shared" si="92"/>
        <v>28.863317002772398</v>
      </c>
      <c r="BG97" s="78">
        <f t="shared" si="93"/>
        <v>0</v>
      </c>
      <c r="BH97" s="78">
        <f t="shared" si="94"/>
        <v>28.863317002772398</v>
      </c>
      <c r="BI97" s="78">
        <f t="shared" si="95"/>
        <v>0</v>
      </c>
      <c r="BJ97" s="78">
        <f t="shared" si="96"/>
        <v>0</v>
      </c>
      <c r="BK97" s="78">
        <f t="shared" si="97"/>
        <v>0</v>
      </c>
      <c r="BL97" s="78">
        <f t="shared" si="98"/>
        <v>0</v>
      </c>
      <c r="BM97" s="78">
        <f t="shared" si="99"/>
        <v>0</v>
      </c>
      <c r="BN97" s="78">
        <f t="shared" si="100"/>
        <v>0</v>
      </c>
      <c r="BO97" s="78">
        <f t="shared" si="101"/>
        <v>57.726634005544796</v>
      </c>
      <c r="BP97" s="78">
        <f t="shared" si="102"/>
        <v>4.8105528337953993</v>
      </c>
    </row>
    <row r="98" spans="1:68">
      <c r="A98" s="79" t="s">
        <v>7127</v>
      </c>
      <c r="B98" s="74"/>
      <c r="C98" s="79" t="s">
        <v>11585</v>
      </c>
      <c r="D98" s="75" t="str">
        <f>INDEX('PRICE LIST'!$D:$D,MATCH(IMPROVEMENT!C98,'PRICE LIST'!$E:$E,0))</f>
        <v>SWITCH</v>
      </c>
      <c r="E98" s="776" t="str">
        <f>IFERROR(VLOOKUP(C98,'PRICE LIST'!E:M,2,0),0)</f>
        <v>LIMIT SWITCH LENTUR (OMRON VX-06-1A3)</v>
      </c>
      <c r="F98" s="187" t="s">
        <v>13334</v>
      </c>
      <c r="G98" s="79" t="s">
        <v>109</v>
      </c>
      <c r="H98" s="16">
        <f>IFERROR(IF(G98="FOH",VLOOKUP(C98,'PRICE LIST'!E:Z,20,0),IF(G98="OPEX",VLOOKUP(C98,'PRICE LIST'!E:Z,21,0),0)),0)</f>
        <v>0</v>
      </c>
      <c r="I98" s="16">
        <f>IFERROR(IF(G98="FOH",VLOOKUP(H98,'PRICE LIST'!X:Z,3,0),IF(G98="OPEX",VLOOKUP(H98,'PRICE LIST'!Y:Z,2,0),0)),0)</f>
        <v>0</v>
      </c>
      <c r="J98" s="79" t="s">
        <v>40</v>
      </c>
      <c r="K98" s="206" t="s">
        <v>183</v>
      </c>
      <c r="L98" s="75" t="str">
        <f>IFERROR(VLOOKUP(K98,BS:BV,3,0),0)</f>
        <v>ALL</v>
      </c>
      <c r="M98" s="75" t="str">
        <f>IFERROR(VLOOKUP(K98,BS:BV,4,0),0)</f>
        <v>ALL</v>
      </c>
      <c r="N98" s="75" t="str">
        <f>IFERROR(VLOOKUP(C98,'PRICE LIST'!E:M,3,0),0)</f>
        <v>PCS</v>
      </c>
      <c r="O98" s="75" t="str">
        <f>IFERROR(VLOOKUP(C98,'PRICE LIST'!E:M,5,0),0)</f>
        <v>IDR</v>
      </c>
      <c r="P98" s="556">
        <f>IFERROR(VLOOKUP(C98,'PRICE LIST'!E:Z,8,0),0)</f>
        <v>150000</v>
      </c>
      <c r="Q98" s="556">
        <f>IFERROR(VLOOKUP(C98,'PRICE LIST'!E:Z,9,0),0)</f>
        <v>150000</v>
      </c>
      <c r="R98" s="556">
        <f>IFERROR(VLOOKUP(C98,'PRICE LIST'!E:Z,10,0),0)</f>
        <v>150000</v>
      </c>
      <c r="S98" s="556">
        <f>IFERROR(VLOOKUP(C98,'PRICE LIST'!E:Z,11,0),0)</f>
        <v>150000</v>
      </c>
      <c r="T98" s="556">
        <f>IFERROR(VLOOKUP(C98,'PRICE LIST'!E:Z,12,0),0)</f>
        <v>150000</v>
      </c>
      <c r="U98" s="556">
        <f>IFERROR(VLOOKUP(C98,'PRICE LIST'!E:Z,13,0),0)</f>
        <v>150000</v>
      </c>
      <c r="V98" s="556">
        <f>IFERROR(VLOOKUP(C98,'PRICE LIST'!E:Z,14,0),0)</f>
        <v>150000</v>
      </c>
      <c r="W98" s="556">
        <f>IFERROR(VLOOKUP(C98,'PRICE LIST'!E:Z,15,0),0)</f>
        <v>150000</v>
      </c>
      <c r="X98" s="556">
        <f>IFERROR(VLOOKUP(C98,'PRICE LIST'!E:Z,16,0),0)</f>
        <v>150000</v>
      </c>
      <c r="Y98" s="556">
        <f>IFERROR(VLOOKUP(C98,'PRICE LIST'!E:Z,17,0),0)</f>
        <v>150000</v>
      </c>
      <c r="Z98" s="556">
        <f>IFERROR(VLOOKUP(C98,'PRICE LIST'!E:Z,18,0),0)</f>
        <v>150000</v>
      </c>
      <c r="AA98" s="556">
        <f>IFERROR(VLOOKUP(C98,'PRICE LIST'!E:Z,19,0),0)</f>
        <v>150000</v>
      </c>
      <c r="AB98" s="180">
        <f t="shared" si="75"/>
        <v>9.4945121719646046</v>
      </c>
      <c r="AC98" s="180">
        <f t="shared" si="76"/>
        <v>9.4945121719646046</v>
      </c>
      <c r="AD98" s="180">
        <f t="shared" si="77"/>
        <v>9.4945121719646046</v>
      </c>
      <c r="AE98" s="180">
        <f t="shared" si="78"/>
        <v>9.4945121719646046</v>
      </c>
      <c r="AF98" s="180">
        <f t="shared" si="79"/>
        <v>9.4945121719646046</v>
      </c>
      <c r="AG98" s="180">
        <f t="shared" si="80"/>
        <v>9.4945121719646046</v>
      </c>
      <c r="AH98" s="180">
        <f t="shared" si="81"/>
        <v>9.4945121719646046</v>
      </c>
      <c r="AI98" s="180">
        <f t="shared" si="82"/>
        <v>9.4945121719646046</v>
      </c>
      <c r="AJ98" s="180">
        <f t="shared" si="83"/>
        <v>9.4945121719646046</v>
      </c>
      <c r="AK98" s="180">
        <f t="shared" si="84"/>
        <v>9.4945121719646046</v>
      </c>
      <c r="AL98" s="180">
        <f t="shared" si="85"/>
        <v>9.4945121719646046</v>
      </c>
      <c r="AM98" s="180">
        <f t="shared" si="86"/>
        <v>9.4945121719646046</v>
      </c>
      <c r="AN98" s="502"/>
      <c r="AO98" s="502"/>
      <c r="AP98" s="502"/>
      <c r="AQ98" s="502">
        <v>8</v>
      </c>
      <c r="AR98" s="502"/>
      <c r="AS98" s="502">
        <v>8</v>
      </c>
      <c r="AT98" s="502"/>
      <c r="AU98" s="502"/>
      <c r="AV98" s="502"/>
      <c r="AW98" s="502"/>
      <c r="AX98" s="502"/>
      <c r="AY98" s="502"/>
      <c r="AZ98" s="75">
        <f t="shared" si="87"/>
        <v>16</v>
      </c>
      <c r="BA98" s="77">
        <f t="shared" si="88"/>
        <v>1.3333333333333333</v>
      </c>
      <c r="BB98" s="47"/>
      <c r="BC98" s="78">
        <f t="shared" si="89"/>
        <v>0</v>
      </c>
      <c r="BD98" s="78">
        <f t="shared" si="90"/>
        <v>0</v>
      </c>
      <c r="BE98" s="78">
        <f t="shared" si="91"/>
        <v>0</v>
      </c>
      <c r="BF98" s="78">
        <f t="shared" si="92"/>
        <v>75.956097375716837</v>
      </c>
      <c r="BG98" s="78">
        <f t="shared" si="93"/>
        <v>0</v>
      </c>
      <c r="BH98" s="78">
        <f t="shared" si="94"/>
        <v>75.956097375716837</v>
      </c>
      <c r="BI98" s="78">
        <f t="shared" si="95"/>
        <v>0</v>
      </c>
      <c r="BJ98" s="78">
        <f t="shared" si="96"/>
        <v>0</v>
      </c>
      <c r="BK98" s="78">
        <f t="shared" si="97"/>
        <v>0</v>
      </c>
      <c r="BL98" s="78">
        <f t="shared" si="98"/>
        <v>0</v>
      </c>
      <c r="BM98" s="78">
        <f t="shared" si="99"/>
        <v>0</v>
      </c>
      <c r="BN98" s="78">
        <f t="shared" si="100"/>
        <v>0</v>
      </c>
      <c r="BO98" s="78">
        <f t="shared" si="101"/>
        <v>151.91219475143367</v>
      </c>
      <c r="BP98" s="78">
        <f t="shared" si="102"/>
        <v>12.659349562619473</v>
      </c>
    </row>
    <row r="99" spans="1:68">
      <c r="A99" s="79" t="s">
        <v>7127</v>
      </c>
      <c r="B99" s="74"/>
      <c r="C99" s="79" t="s">
        <v>11395</v>
      </c>
      <c r="D99" s="75" t="str">
        <f>INDEX('PRICE LIST'!$D:$D,MATCH(IMPROVEMENT!C99,'PRICE LIST'!$E:$E,0))</f>
        <v>SWITCH</v>
      </c>
      <c r="E99" s="776" t="str">
        <f>IFERROR(VLOOKUP(C99,'PRICE LIST'!E:M,2,0),0)</f>
        <v>FOOT SWITCH CFS-302</v>
      </c>
      <c r="F99" s="187" t="s">
        <v>13334</v>
      </c>
      <c r="G99" s="79" t="s">
        <v>109</v>
      </c>
      <c r="H99" s="16">
        <f>IFERROR(IF(G99="FOH",VLOOKUP(C99,'PRICE LIST'!E:Z,20,0),IF(G99="OPEX",VLOOKUP(C99,'PRICE LIST'!E:Z,21,0),0)),0)</f>
        <v>0</v>
      </c>
      <c r="I99" s="16">
        <f>IFERROR(IF(G99="FOH",VLOOKUP(H99,'PRICE LIST'!X:Z,3,0),IF(G99="OPEX",VLOOKUP(H99,'PRICE LIST'!Y:Z,2,0),0)),0)</f>
        <v>0</v>
      </c>
      <c r="J99" s="79" t="s">
        <v>40</v>
      </c>
      <c r="K99" s="206" t="s">
        <v>183</v>
      </c>
      <c r="L99" s="75" t="str">
        <f>IFERROR(VLOOKUP(K99,BS:BV,3,0),0)</f>
        <v>ALL</v>
      </c>
      <c r="M99" s="75" t="str">
        <f>IFERROR(VLOOKUP(K99,BS:BV,4,0),0)</f>
        <v>ALL</v>
      </c>
      <c r="N99" s="75" t="str">
        <f>IFERROR(VLOOKUP(C99,'PRICE LIST'!E:M,3,0),0)</f>
        <v>PCS</v>
      </c>
      <c r="O99" s="75" t="str">
        <f>IFERROR(VLOOKUP(C99,'PRICE LIST'!E:M,5,0),0)</f>
        <v>IDR</v>
      </c>
      <c r="P99" s="556">
        <f>IFERROR(VLOOKUP(C99,'PRICE LIST'!E:Z,8,0),0)</f>
        <v>245500</v>
      </c>
      <c r="Q99" s="556">
        <f>IFERROR(VLOOKUP(C99,'PRICE LIST'!E:Z,9,0),0)</f>
        <v>245500</v>
      </c>
      <c r="R99" s="556">
        <f>IFERROR(VLOOKUP(C99,'PRICE LIST'!E:Z,10,0),0)</f>
        <v>245500</v>
      </c>
      <c r="S99" s="556">
        <f>IFERROR(VLOOKUP(C99,'PRICE LIST'!E:Z,11,0),0)</f>
        <v>245500</v>
      </c>
      <c r="T99" s="556">
        <f>IFERROR(VLOOKUP(C99,'PRICE LIST'!E:Z,12,0),0)</f>
        <v>245500</v>
      </c>
      <c r="U99" s="556">
        <f>IFERROR(VLOOKUP(C99,'PRICE LIST'!E:Z,13,0),0)</f>
        <v>245500</v>
      </c>
      <c r="V99" s="556">
        <f>IFERROR(VLOOKUP(C99,'PRICE LIST'!E:Z,14,0),0)</f>
        <v>256000</v>
      </c>
      <c r="W99" s="556">
        <f>IFERROR(VLOOKUP(C99,'PRICE LIST'!E:Z,15,0),0)</f>
        <v>256000</v>
      </c>
      <c r="X99" s="556">
        <f>IFERROR(VLOOKUP(C99,'PRICE LIST'!E:Z,16,0),0)</f>
        <v>256000</v>
      </c>
      <c r="Y99" s="556">
        <f>IFERROR(VLOOKUP(C99,'PRICE LIST'!E:Z,17,0),0)</f>
        <v>256000</v>
      </c>
      <c r="Z99" s="556">
        <f>IFERROR(VLOOKUP(C99,'PRICE LIST'!E:Z,18,0),0)</f>
        <v>256000</v>
      </c>
      <c r="AA99" s="556">
        <f>IFERROR(VLOOKUP(C99,'PRICE LIST'!E:Z,19,0),0)</f>
        <v>256000</v>
      </c>
      <c r="AB99" s="180">
        <f t="shared" si="75"/>
        <v>15.539351588115402</v>
      </c>
      <c r="AC99" s="180">
        <f t="shared" si="76"/>
        <v>15.539351588115402</v>
      </c>
      <c r="AD99" s="180">
        <f t="shared" si="77"/>
        <v>15.539351588115402</v>
      </c>
      <c r="AE99" s="180">
        <f t="shared" si="78"/>
        <v>15.539351588115402</v>
      </c>
      <c r="AF99" s="180">
        <f t="shared" si="79"/>
        <v>15.539351588115402</v>
      </c>
      <c r="AG99" s="180">
        <f t="shared" si="80"/>
        <v>15.539351588115402</v>
      </c>
      <c r="AH99" s="180">
        <f t="shared" si="81"/>
        <v>16.203967440152926</v>
      </c>
      <c r="AI99" s="180">
        <f t="shared" si="82"/>
        <v>16.203967440152926</v>
      </c>
      <c r="AJ99" s="180">
        <f t="shared" si="83"/>
        <v>16.203967440152926</v>
      </c>
      <c r="AK99" s="180">
        <f t="shared" si="84"/>
        <v>16.203967440152926</v>
      </c>
      <c r="AL99" s="180">
        <f t="shared" si="85"/>
        <v>16.203967440152926</v>
      </c>
      <c r="AM99" s="180">
        <f t="shared" si="86"/>
        <v>16.203967440152926</v>
      </c>
      <c r="AN99" s="502"/>
      <c r="AO99" s="502"/>
      <c r="AP99" s="502"/>
      <c r="AQ99" s="502">
        <v>1</v>
      </c>
      <c r="AR99" s="502"/>
      <c r="AS99" s="502">
        <v>1</v>
      </c>
      <c r="AT99" s="502"/>
      <c r="AU99" s="502"/>
      <c r="AV99" s="502"/>
      <c r="AW99" s="502"/>
      <c r="AX99" s="502"/>
      <c r="AY99" s="502"/>
      <c r="AZ99" s="75">
        <f t="shared" si="87"/>
        <v>2</v>
      </c>
      <c r="BA99" s="77">
        <f t="shared" si="88"/>
        <v>0.16666666666666666</v>
      </c>
      <c r="BB99" s="47"/>
      <c r="BC99" s="78">
        <f t="shared" si="89"/>
        <v>0</v>
      </c>
      <c r="BD99" s="78">
        <f t="shared" si="90"/>
        <v>0</v>
      </c>
      <c r="BE99" s="78">
        <f t="shared" si="91"/>
        <v>0</v>
      </c>
      <c r="BF99" s="78">
        <f t="shared" si="92"/>
        <v>15.539351588115402</v>
      </c>
      <c r="BG99" s="78">
        <f t="shared" si="93"/>
        <v>0</v>
      </c>
      <c r="BH99" s="78">
        <f t="shared" si="94"/>
        <v>15.539351588115402</v>
      </c>
      <c r="BI99" s="78">
        <f t="shared" si="95"/>
        <v>0</v>
      </c>
      <c r="BJ99" s="78">
        <f t="shared" si="96"/>
        <v>0</v>
      </c>
      <c r="BK99" s="78">
        <f t="shared" si="97"/>
        <v>0</v>
      </c>
      <c r="BL99" s="78">
        <f t="shared" si="98"/>
        <v>0</v>
      </c>
      <c r="BM99" s="78">
        <f t="shared" si="99"/>
        <v>0</v>
      </c>
      <c r="BN99" s="78">
        <f t="shared" si="100"/>
        <v>0</v>
      </c>
      <c r="BO99" s="78">
        <f t="shared" si="101"/>
        <v>31.078703176230803</v>
      </c>
      <c r="BP99" s="78">
        <f t="shared" si="102"/>
        <v>2.5898919313525668</v>
      </c>
    </row>
    <row r="100" spans="1:68">
      <c r="A100" s="79" t="s">
        <v>7127</v>
      </c>
      <c r="B100" s="74"/>
      <c r="C100" s="79" t="s">
        <v>11497</v>
      </c>
      <c r="D100" s="75" t="str">
        <f>INDEX('PRICE LIST'!$D:$D,MATCH(IMPROVEMENT!C100,'PRICE LIST'!$E:$E,0))</f>
        <v>BUTTON</v>
      </c>
      <c r="E100" s="776" t="str">
        <f>IFERROR(VLOOKUP(C100,'PRICE LIST'!E:M,2,0),0)</f>
        <v>PUSH BUTTON ON MERAH BESAR</v>
      </c>
      <c r="F100" s="187" t="s">
        <v>13334</v>
      </c>
      <c r="G100" s="79" t="s">
        <v>109</v>
      </c>
      <c r="H100" s="16">
        <f>IFERROR(IF(G100="FOH",VLOOKUP(C100,'PRICE LIST'!E:Z,20,0),IF(G100="OPEX",VLOOKUP(C100,'PRICE LIST'!E:Z,21,0),0)),0)</f>
        <v>0</v>
      </c>
      <c r="I100" s="16">
        <f>IFERROR(IF(G100="FOH",VLOOKUP(H100,'PRICE LIST'!X:Z,3,0),IF(G100="OPEX",VLOOKUP(H100,'PRICE LIST'!Y:Z,2,0),0)),0)</f>
        <v>0</v>
      </c>
      <c r="J100" s="79" t="s">
        <v>40</v>
      </c>
      <c r="K100" s="206" t="s">
        <v>183</v>
      </c>
      <c r="L100" s="75" t="str">
        <f>IFERROR(VLOOKUP(K100,BS:BV,3,0),0)</f>
        <v>ALL</v>
      </c>
      <c r="M100" s="75" t="str">
        <f>IFERROR(VLOOKUP(K100,BS:BV,4,0),0)</f>
        <v>ALL</v>
      </c>
      <c r="N100" s="75" t="str">
        <f>IFERROR(VLOOKUP(C100,'PRICE LIST'!E:M,3,0),0)</f>
        <v>PCS</v>
      </c>
      <c r="O100" s="75" t="str">
        <f>IFERROR(VLOOKUP(C100,'PRICE LIST'!E:M,5,0),0)</f>
        <v>IDR</v>
      </c>
      <c r="P100" s="556">
        <f>IFERROR(VLOOKUP(C100,'PRICE LIST'!E:Z,8,0),0)</f>
        <v>54000</v>
      </c>
      <c r="Q100" s="556">
        <f>IFERROR(VLOOKUP(C100,'PRICE LIST'!E:Z,9,0),0)</f>
        <v>54000</v>
      </c>
      <c r="R100" s="556">
        <f>IFERROR(VLOOKUP(C100,'PRICE LIST'!E:Z,10,0),0)</f>
        <v>54000</v>
      </c>
      <c r="S100" s="556">
        <f>IFERROR(VLOOKUP(C100,'PRICE LIST'!E:Z,11,0),0)</f>
        <v>54000</v>
      </c>
      <c r="T100" s="556">
        <f>IFERROR(VLOOKUP(C100,'PRICE LIST'!E:Z,12,0),0)</f>
        <v>54000</v>
      </c>
      <c r="U100" s="556">
        <f>IFERROR(VLOOKUP(C100,'PRICE LIST'!E:Z,13,0),0)</f>
        <v>54000</v>
      </c>
      <c r="V100" s="556">
        <f>IFERROR(VLOOKUP(C100,'PRICE LIST'!E:Z,14,0),0)</f>
        <v>54000</v>
      </c>
      <c r="W100" s="556">
        <f>IFERROR(VLOOKUP(C100,'PRICE LIST'!E:Z,15,0),0)</f>
        <v>54000</v>
      </c>
      <c r="X100" s="556">
        <f>IFERROR(VLOOKUP(C100,'PRICE LIST'!E:Z,16,0),0)</f>
        <v>54000</v>
      </c>
      <c r="Y100" s="556">
        <f>IFERROR(VLOOKUP(C100,'PRICE LIST'!E:Z,17,0),0)</f>
        <v>54000</v>
      </c>
      <c r="Z100" s="556">
        <f>IFERROR(VLOOKUP(C100,'PRICE LIST'!E:Z,18,0),0)</f>
        <v>54000</v>
      </c>
      <c r="AA100" s="556">
        <f>IFERROR(VLOOKUP(C100,'PRICE LIST'!E:Z,19,0),0)</f>
        <v>54000</v>
      </c>
      <c r="AB100" s="180">
        <f t="shared" si="75"/>
        <v>3.4180243819072573</v>
      </c>
      <c r="AC100" s="180">
        <f t="shared" si="76"/>
        <v>3.4180243819072573</v>
      </c>
      <c r="AD100" s="180">
        <f t="shared" si="77"/>
        <v>3.4180243819072573</v>
      </c>
      <c r="AE100" s="180">
        <f t="shared" si="78"/>
        <v>3.4180243819072573</v>
      </c>
      <c r="AF100" s="180">
        <f t="shared" si="79"/>
        <v>3.4180243819072573</v>
      </c>
      <c r="AG100" s="180">
        <f t="shared" si="80"/>
        <v>3.4180243819072573</v>
      </c>
      <c r="AH100" s="180">
        <f t="shared" si="81"/>
        <v>3.4180243819072573</v>
      </c>
      <c r="AI100" s="180">
        <f t="shared" si="82"/>
        <v>3.4180243819072573</v>
      </c>
      <c r="AJ100" s="180">
        <f t="shared" si="83"/>
        <v>3.4180243819072573</v>
      </c>
      <c r="AK100" s="180">
        <f t="shared" si="84"/>
        <v>3.4180243819072573</v>
      </c>
      <c r="AL100" s="180">
        <f t="shared" si="85"/>
        <v>3.4180243819072573</v>
      </c>
      <c r="AM100" s="180">
        <f t="shared" si="86"/>
        <v>3.4180243819072573</v>
      </c>
      <c r="AN100" s="502"/>
      <c r="AO100" s="502"/>
      <c r="AP100" s="502"/>
      <c r="AQ100" s="502">
        <v>8</v>
      </c>
      <c r="AR100" s="502"/>
      <c r="AS100" s="502">
        <v>8</v>
      </c>
      <c r="AT100" s="502"/>
      <c r="AU100" s="502"/>
      <c r="AV100" s="502"/>
      <c r="AW100" s="502"/>
      <c r="AX100" s="502"/>
      <c r="AY100" s="502"/>
      <c r="AZ100" s="75">
        <f t="shared" si="87"/>
        <v>16</v>
      </c>
      <c r="BA100" s="77">
        <f t="shared" si="88"/>
        <v>1.3333333333333333</v>
      </c>
      <c r="BB100" s="47"/>
      <c r="BC100" s="78">
        <f t="shared" si="89"/>
        <v>0</v>
      </c>
      <c r="BD100" s="78">
        <f t="shared" si="90"/>
        <v>0</v>
      </c>
      <c r="BE100" s="78">
        <f t="shared" si="91"/>
        <v>0</v>
      </c>
      <c r="BF100" s="78">
        <f t="shared" si="92"/>
        <v>27.344195055258059</v>
      </c>
      <c r="BG100" s="78">
        <f t="shared" si="93"/>
        <v>0</v>
      </c>
      <c r="BH100" s="78">
        <f t="shared" si="94"/>
        <v>27.344195055258059</v>
      </c>
      <c r="BI100" s="78">
        <f t="shared" si="95"/>
        <v>0</v>
      </c>
      <c r="BJ100" s="78">
        <f t="shared" si="96"/>
        <v>0</v>
      </c>
      <c r="BK100" s="78">
        <f t="shared" si="97"/>
        <v>0</v>
      </c>
      <c r="BL100" s="78">
        <f t="shared" si="98"/>
        <v>0</v>
      </c>
      <c r="BM100" s="78">
        <f t="shared" si="99"/>
        <v>0</v>
      </c>
      <c r="BN100" s="78">
        <f t="shared" si="100"/>
        <v>0</v>
      </c>
      <c r="BO100" s="78">
        <f t="shared" si="101"/>
        <v>54.688390110516117</v>
      </c>
      <c r="BP100" s="78">
        <f t="shared" si="102"/>
        <v>4.5573658425430095</v>
      </c>
    </row>
    <row r="101" spans="1:68">
      <c r="A101" s="79" t="s">
        <v>7127</v>
      </c>
      <c r="B101" s="74"/>
      <c r="C101" s="79" t="s">
        <v>11061</v>
      </c>
      <c r="D101" s="75" t="str">
        <f>INDEX('PRICE LIST'!$D:$D,MATCH(IMPROVEMENT!C101,'PRICE LIST'!$E:$E,0))</f>
        <v>SILENCER</v>
      </c>
      <c r="E101" s="776" t="str">
        <f>IFERROR(VLOOKUP(C101,'PRICE LIST'!E:M,2,0),0)</f>
        <v>SILENCER, PORT 1/8" (AN10-01)</v>
      </c>
      <c r="F101" s="187" t="s">
        <v>13334</v>
      </c>
      <c r="G101" s="79" t="s">
        <v>109</v>
      </c>
      <c r="H101" s="16">
        <f>IFERROR(IF(G101="FOH",VLOOKUP(C101,'PRICE LIST'!E:Z,20,0),IF(G101="OPEX",VLOOKUP(C101,'PRICE LIST'!E:Z,21,0),0)),0)</f>
        <v>0</v>
      </c>
      <c r="I101" s="16">
        <f>IFERROR(IF(G101="FOH",VLOOKUP(H101,'PRICE LIST'!X:Z,3,0),IF(G101="OPEX",VLOOKUP(H101,'PRICE LIST'!Y:Z,2,0),0)),0)</f>
        <v>0</v>
      </c>
      <c r="J101" s="79" t="s">
        <v>40</v>
      </c>
      <c r="K101" s="206" t="s">
        <v>183</v>
      </c>
      <c r="L101" s="75" t="str">
        <f>IFERROR(VLOOKUP(K101,BS:BV,3,0),0)</f>
        <v>ALL</v>
      </c>
      <c r="M101" s="75" t="str">
        <f>IFERROR(VLOOKUP(K101,BS:BV,4,0),0)</f>
        <v>ALL</v>
      </c>
      <c r="N101" s="75" t="str">
        <f>IFERROR(VLOOKUP(C101,'PRICE LIST'!E:M,3,0),0)</f>
        <v>PCS</v>
      </c>
      <c r="O101" s="75" t="str">
        <f>IFERROR(VLOOKUP(C101,'PRICE LIST'!E:M,5,0),0)</f>
        <v>IDR</v>
      </c>
      <c r="P101" s="556">
        <f>IFERROR(VLOOKUP(C101,'PRICE LIST'!E:Z,8,0),0)</f>
        <v>61782</v>
      </c>
      <c r="Q101" s="556">
        <f>IFERROR(VLOOKUP(C101,'PRICE LIST'!E:Z,9,0),0)</f>
        <v>61782</v>
      </c>
      <c r="R101" s="556">
        <f>IFERROR(VLOOKUP(C101,'PRICE LIST'!E:Z,10,0),0)</f>
        <v>61782</v>
      </c>
      <c r="S101" s="556">
        <f>IFERROR(VLOOKUP(C101,'PRICE LIST'!E:Z,11,0),0)</f>
        <v>61782</v>
      </c>
      <c r="T101" s="556">
        <f>IFERROR(VLOOKUP(C101,'PRICE LIST'!E:Z,12,0),0)</f>
        <v>61782</v>
      </c>
      <c r="U101" s="556">
        <f>IFERROR(VLOOKUP(C101,'PRICE LIST'!E:Z,13,0),0)</f>
        <v>61782</v>
      </c>
      <c r="V101" s="556">
        <f>IFERROR(VLOOKUP(C101,'PRICE LIST'!E:Z,14,0),0)</f>
        <v>61782</v>
      </c>
      <c r="W101" s="556">
        <f>IFERROR(VLOOKUP(C101,'PRICE LIST'!E:Z,15,0),0)</f>
        <v>61782</v>
      </c>
      <c r="X101" s="556">
        <f>IFERROR(VLOOKUP(C101,'PRICE LIST'!E:Z,16,0),0)</f>
        <v>61782</v>
      </c>
      <c r="Y101" s="556">
        <f>IFERROR(VLOOKUP(C101,'PRICE LIST'!E:Z,17,0),0)</f>
        <v>61782</v>
      </c>
      <c r="Z101" s="556">
        <f>IFERROR(VLOOKUP(C101,'PRICE LIST'!E:Z,18,0),0)</f>
        <v>61782</v>
      </c>
      <c r="AA101" s="556">
        <f>IFERROR(VLOOKUP(C101,'PRICE LIST'!E:Z,19,0),0)</f>
        <v>61782</v>
      </c>
      <c r="AB101" s="180">
        <f t="shared" si="75"/>
        <v>3.9105996733887811</v>
      </c>
      <c r="AC101" s="180">
        <f t="shared" si="76"/>
        <v>3.9105996733887811</v>
      </c>
      <c r="AD101" s="180">
        <f t="shared" si="77"/>
        <v>3.9105996733887811</v>
      </c>
      <c r="AE101" s="180">
        <f t="shared" si="78"/>
        <v>3.9105996733887811</v>
      </c>
      <c r="AF101" s="180">
        <f t="shared" si="79"/>
        <v>3.9105996733887811</v>
      </c>
      <c r="AG101" s="180">
        <f t="shared" si="80"/>
        <v>3.9105996733887811</v>
      </c>
      <c r="AH101" s="180">
        <f t="shared" si="81"/>
        <v>3.9105996733887811</v>
      </c>
      <c r="AI101" s="180">
        <f t="shared" si="82"/>
        <v>3.9105996733887811</v>
      </c>
      <c r="AJ101" s="180">
        <f t="shared" si="83"/>
        <v>3.9105996733887811</v>
      </c>
      <c r="AK101" s="180">
        <f t="shared" si="84"/>
        <v>3.9105996733887811</v>
      </c>
      <c r="AL101" s="180">
        <f t="shared" si="85"/>
        <v>3.9105996733887811</v>
      </c>
      <c r="AM101" s="180">
        <f t="shared" si="86"/>
        <v>3.9105996733887811</v>
      </c>
      <c r="AN101" s="502"/>
      <c r="AO101" s="502"/>
      <c r="AP101" s="502"/>
      <c r="AQ101" s="502">
        <v>8</v>
      </c>
      <c r="AR101" s="502"/>
      <c r="AS101" s="502">
        <v>8</v>
      </c>
      <c r="AT101" s="502"/>
      <c r="AU101" s="502"/>
      <c r="AV101" s="502"/>
      <c r="AW101" s="502"/>
      <c r="AX101" s="502"/>
      <c r="AY101" s="502"/>
      <c r="AZ101" s="75">
        <f t="shared" si="87"/>
        <v>16</v>
      </c>
      <c r="BA101" s="77">
        <f t="shared" si="88"/>
        <v>1.3333333333333333</v>
      </c>
      <c r="BB101" s="47"/>
      <c r="BC101" s="78">
        <f t="shared" si="89"/>
        <v>0</v>
      </c>
      <c r="BD101" s="78">
        <f t="shared" si="90"/>
        <v>0</v>
      </c>
      <c r="BE101" s="78">
        <f t="shared" si="91"/>
        <v>0</v>
      </c>
      <c r="BF101" s="78">
        <f t="shared" si="92"/>
        <v>31.284797387110249</v>
      </c>
      <c r="BG101" s="78">
        <f t="shared" si="93"/>
        <v>0</v>
      </c>
      <c r="BH101" s="78">
        <f t="shared" si="94"/>
        <v>31.284797387110249</v>
      </c>
      <c r="BI101" s="78">
        <f t="shared" si="95"/>
        <v>0</v>
      </c>
      <c r="BJ101" s="78">
        <f t="shared" si="96"/>
        <v>0</v>
      </c>
      <c r="BK101" s="78">
        <f t="shared" si="97"/>
        <v>0</v>
      </c>
      <c r="BL101" s="78">
        <f t="shared" si="98"/>
        <v>0</v>
      </c>
      <c r="BM101" s="78">
        <f t="shared" si="99"/>
        <v>0</v>
      </c>
      <c r="BN101" s="78">
        <f t="shared" si="100"/>
        <v>0</v>
      </c>
      <c r="BO101" s="78">
        <f t="shared" si="101"/>
        <v>62.569594774220498</v>
      </c>
      <c r="BP101" s="78">
        <f t="shared" si="102"/>
        <v>5.2141328978517079</v>
      </c>
    </row>
    <row r="102" spans="1:68">
      <c r="A102" s="79" t="s">
        <v>7127</v>
      </c>
      <c r="B102" s="74"/>
      <c r="C102" s="79" t="s">
        <v>10841</v>
      </c>
      <c r="D102" s="75" t="str">
        <f>INDEX('PRICE LIST'!$D:$D,MATCH(IMPROVEMENT!C102,'PRICE LIST'!$E:$E,0))</f>
        <v>BOLT</v>
      </c>
      <c r="E102" s="776" t="str">
        <f>IFERROR(VLOOKUP(C102,'PRICE LIST'!E:M,2,0),0)</f>
        <v>BAUT L2.5 X 25</v>
      </c>
      <c r="F102" s="187" t="s">
        <v>13334</v>
      </c>
      <c r="G102" s="79" t="s">
        <v>109</v>
      </c>
      <c r="H102" s="16">
        <f>IFERROR(IF(G102="FOH",VLOOKUP(C102,'PRICE LIST'!E:Z,20,0),IF(G102="OPEX",VLOOKUP(C102,'PRICE LIST'!E:Z,21,0),0)),0)</f>
        <v>0</v>
      </c>
      <c r="I102" s="16">
        <f>IFERROR(IF(G102="FOH",VLOOKUP(H102,'PRICE LIST'!X:Z,3,0),IF(G102="OPEX",VLOOKUP(H102,'PRICE LIST'!Y:Z,2,0),0)),0)</f>
        <v>0</v>
      </c>
      <c r="J102" s="79" t="s">
        <v>40</v>
      </c>
      <c r="K102" s="206" t="s">
        <v>183</v>
      </c>
      <c r="L102" s="75" t="str">
        <f>IFERROR(VLOOKUP(K102,BS:BV,3,0),0)</f>
        <v>ALL</v>
      </c>
      <c r="M102" s="75" t="str">
        <f>IFERROR(VLOOKUP(K102,BS:BV,4,0),0)</f>
        <v>ALL</v>
      </c>
      <c r="N102" s="75" t="str">
        <f>IFERROR(VLOOKUP(C102,'PRICE LIST'!E:M,3,0),0)</f>
        <v>PACK</v>
      </c>
      <c r="O102" s="75" t="str">
        <f>IFERROR(VLOOKUP(C102,'PRICE LIST'!E:M,5,0),0)</f>
        <v>IDR</v>
      </c>
      <c r="P102" s="556">
        <f>IFERROR(VLOOKUP(C102,'PRICE LIST'!E:Z,8,0),0)</f>
        <v>75000</v>
      </c>
      <c r="Q102" s="556">
        <f>IFERROR(VLOOKUP(C102,'PRICE LIST'!E:Z,9,0),0)</f>
        <v>75000</v>
      </c>
      <c r="R102" s="556">
        <f>IFERROR(VLOOKUP(C102,'PRICE LIST'!E:Z,10,0),0)</f>
        <v>75000</v>
      </c>
      <c r="S102" s="556">
        <f>IFERROR(VLOOKUP(C102,'PRICE LIST'!E:Z,11,0),0)</f>
        <v>75000</v>
      </c>
      <c r="T102" s="556">
        <f>IFERROR(VLOOKUP(C102,'PRICE LIST'!E:Z,12,0),0)</f>
        <v>75000</v>
      </c>
      <c r="U102" s="556">
        <f>IFERROR(VLOOKUP(C102,'PRICE LIST'!E:Z,13,0),0)</f>
        <v>75000</v>
      </c>
      <c r="V102" s="556">
        <f>IFERROR(VLOOKUP(C102,'PRICE LIST'!E:Z,14,0),0)</f>
        <v>75000</v>
      </c>
      <c r="W102" s="556">
        <f>IFERROR(VLOOKUP(C102,'PRICE LIST'!E:Z,15,0),0)</f>
        <v>75000</v>
      </c>
      <c r="X102" s="556">
        <f>IFERROR(VLOOKUP(C102,'PRICE LIST'!E:Z,16,0),0)</f>
        <v>75000</v>
      </c>
      <c r="Y102" s="556">
        <f>IFERROR(VLOOKUP(C102,'PRICE LIST'!E:Z,17,0),0)</f>
        <v>75000</v>
      </c>
      <c r="Z102" s="556">
        <f>IFERROR(VLOOKUP(C102,'PRICE LIST'!E:Z,18,0),0)</f>
        <v>75000</v>
      </c>
      <c r="AA102" s="556">
        <f>IFERROR(VLOOKUP(C102,'PRICE LIST'!E:Z,19,0),0)</f>
        <v>75000</v>
      </c>
      <c r="AB102" s="180">
        <f t="shared" si="75"/>
        <v>4.7472560859823023</v>
      </c>
      <c r="AC102" s="180">
        <f t="shared" si="76"/>
        <v>4.7472560859823023</v>
      </c>
      <c r="AD102" s="180">
        <f t="shared" si="77"/>
        <v>4.7472560859823023</v>
      </c>
      <c r="AE102" s="180">
        <f t="shared" si="78"/>
        <v>4.7472560859823023</v>
      </c>
      <c r="AF102" s="180">
        <f t="shared" si="79"/>
        <v>4.7472560859823023</v>
      </c>
      <c r="AG102" s="180">
        <f t="shared" si="80"/>
        <v>4.7472560859823023</v>
      </c>
      <c r="AH102" s="180">
        <f t="shared" si="81"/>
        <v>4.7472560859823023</v>
      </c>
      <c r="AI102" s="180">
        <f t="shared" si="82"/>
        <v>4.7472560859823023</v>
      </c>
      <c r="AJ102" s="180">
        <f t="shared" si="83"/>
        <v>4.7472560859823023</v>
      </c>
      <c r="AK102" s="180">
        <f t="shared" si="84"/>
        <v>4.7472560859823023</v>
      </c>
      <c r="AL102" s="180">
        <f t="shared" si="85"/>
        <v>4.7472560859823023</v>
      </c>
      <c r="AM102" s="180">
        <f t="shared" si="86"/>
        <v>4.7472560859823023</v>
      </c>
      <c r="AN102" s="502"/>
      <c r="AO102" s="502"/>
      <c r="AP102" s="502"/>
      <c r="AQ102" s="502">
        <v>1</v>
      </c>
      <c r="AR102" s="502"/>
      <c r="AS102" s="502"/>
      <c r="AT102" s="502"/>
      <c r="AU102" s="502"/>
      <c r="AV102" s="502"/>
      <c r="AW102" s="502"/>
      <c r="AX102" s="502"/>
      <c r="AY102" s="502"/>
      <c r="AZ102" s="75">
        <f t="shared" si="87"/>
        <v>1</v>
      </c>
      <c r="BA102" s="77">
        <f t="shared" si="88"/>
        <v>8.3333333333333329E-2</v>
      </c>
      <c r="BB102" s="47"/>
      <c r="BC102" s="78">
        <f t="shared" si="89"/>
        <v>0</v>
      </c>
      <c r="BD102" s="78">
        <f t="shared" si="90"/>
        <v>0</v>
      </c>
      <c r="BE102" s="78">
        <f t="shared" si="91"/>
        <v>0</v>
      </c>
      <c r="BF102" s="78">
        <f t="shared" si="92"/>
        <v>4.7472560859823023</v>
      </c>
      <c r="BG102" s="78">
        <f t="shared" si="93"/>
        <v>0</v>
      </c>
      <c r="BH102" s="78">
        <f t="shared" si="94"/>
        <v>0</v>
      </c>
      <c r="BI102" s="78">
        <f t="shared" si="95"/>
        <v>0</v>
      </c>
      <c r="BJ102" s="78">
        <f t="shared" si="96"/>
        <v>0</v>
      </c>
      <c r="BK102" s="78">
        <f t="shared" si="97"/>
        <v>0</v>
      </c>
      <c r="BL102" s="78">
        <f t="shared" si="98"/>
        <v>0</v>
      </c>
      <c r="BM102" s="78">
        <f t="shared" si="99"/>
        <v>0</v>
      </c>
      <c r="BN102" s="78">
        <f t="shared" si="100"/>
        <v>0</v>
      </c>
      <c r="BO102" s="78">
        <f t="shared" si="101"/>
        <v>4.7472560859823023</v>
      </c>
      <c r="BP102" s="78">
        <f t="shared" si="102"/>
        <v>0.39560467383185854</v>
      </c>
    </row>
    <row r="103" spans="1:68">
      <c r="A103" s="79" t="s">
        <v>7127</v>
      </c>
      <c r="B103" s="74"/>
      <c r="C103" s="79" t="s">
        <v>11458</v>
      </c>
      <c r="D103" s="75" t="str">
        <f>INDEX('PRICE LIST'!$D:$D,MATCH(IMPROVEMENT!C103,'PRICE LIST'!$E:$E,0))</f>
        <v>BOLT</v>
      </c>
      <c r="E103" s="776" t="str">
        <f>IFERROR(VLOOKUP(C103,'PRICE LIST'!E:M,2,0),0)</f>
        <v>BAUT L2.5 X 35</v>
      </c>
      <c r="F103" s="187" t="s">
        <v>13334</v>
      </c>
      <c r="G103" s="79" t="s">
        <v>109</v>
      </c>
      <c r="H103" s="16">
        <f>IFERROR(IF(G103="FOH",VLOOKUP(C103,'PRICE LIST'!E:Z,20,0),IF(G103="OPEX",VLOOKUP(C103,'PRICE LIST'!E:Z,21,0),0)),0)</f>
        <v>0</v>
      </c>
      <c r="I103" s="16">
        <f>IFERROR(IF(G103="FOH",VLOOKUP(H103,'PRICE LIST'!X:Z,3,0),IF(G103="OPEX",VLOOKUP(H103,'PRICE LIST'!Y:Z,2,0),0)),0)</f>
        <v>0</v>
      </c>
      <c r="J103" s="79" t="s">
        <v>40</v>
      </c>
      <c r="K103" s="206" t="s">
        <v>183</v>
      </c>
      <c r="L103" s="75" t="str">
        <f>IFERROR(VLOOKUP(K103,BS:BV,3,0),0)</f>
        <v>ALL</v>
      </c>
      <c r="M103" s="75" t="str">
        <f>IFERROR(VLOOKUP(K103,BS:BV,4,0),0)</f>
        <v>ALL</v>
      </c>
      <c r="N103" s="75" t="str">
        <f>IFERROR(VLOOKUP(C103,'PRICE LIST'!E:M,3,0),0)</f>
        <v>PACK</v>
      </c>
      <c r="O103" s="75" t="str">
        <f>IFERROR(VLOOKUP(C103,'PRICE LIST'!E:M,5,0),0)</f>
        <v>IDR</v>
      </c>
      <c r="P103" s="556">
        <f>IFERROR(VLOOKUP(C103,'PRICE LIST'!E:Z,8,0),0)</f>
        <v>85000</v>
      </c>
      <c r="Q103" s="556">
        <f>IFERROR(VLOOKUP(C103,'PRICE LIST'!E:Z,9,0),0)</f>
        <v>85000</v>
      </c>
      <c r="R103" s="556">
        <f>IFERROR(VLOOKUP(C103,'PRICE LIST'!E:Z,10,0),0)</f>
        <v>85000</v>
      </c>
      <c r="S103" s="556">
        <f>IFERROR(VLOOKUP(C103,'PRICE LIST'!E:Z,11,0),0)</f>
        <v>85000</v>
      </c>
      <c r="T103" s="556">
        <f>IFERROR(VLOOKUP(C103,'PRICE LIST'!E:Z,12,0),0)</f>
        <v>85000</v>
      </c>
      <c r="U103" s="556">
        <f>IFERROR(VLOOKUP(C103,'PRICE LIST'!E:Z,13,0),0)</f>
        <v>85000</v>
      </c>
      <c r="V103" s="556">
        <f>IFERROR(VLOOKUP(C103,'PRICE LIST'!E:Z,14,0),0)</f>
        <v>85000</v>
      </c>
      <c r="W103" s="556">
        <f>IFERROR(VLOOKUP(C103,'PRICE LIST'!E:Z,15,0),0)</f>
        <v>85000</v>
      </c>
      <c r="X103" s="556">
        <f>IFERROR(VLOOKUP(C103,'PRICE LIST'!E:Z,16,0),0)</f>
        <v>85000</v>
      </c>
      <c r="Y103" s="556">
        <f>IFERROR(VLOOKUP(C103,'PRICE LIST'!E:Z,17,0),0)</f>
        <v>85000</v>
      </c>
      <c r="Z103" s="556">
        <f>IFERROR(VLOOKUP(C103,'PRICE LIST'!E:Z,18,0),0)</f>
        <v>85000</v>
      </c>
      <c r="AA103" s="556">
        <f>IFERROR(VLOOKUP(C103,'PRICE LIST'!E:Z,19,0),0)</f>
        <v>85000</v>
      </c>
      <c r="AB103" s="180">
        <f t="shared" si="75"/>
        <v>5.3802235641132761</v>
      </c>
      <c r="AC103" s="180">
        <f t="shared" si="76"/>
        <v>5.3802235641132761</v>
      </c>
      <c r="AD103" s="180">
        <f t="shared" si="77"/>
        <v>5.3802235641132761</v>
      </c>
      <c r="AE103" s="180">
        <f t="shared" si="78"/>
        <v>5.3802235641132761</v>
      </c>
      <c r="AF103" s="180">
        <f t="shared" si="79"/>
        <v>5.3802235641132761</v>
      </c>
      <c r="AG103" s="180">
        <f t="shared" si="80"/>
        <v>5.3802235641132761</v>
      </c>
      <c r="AH103" s="180">
        <f t="shared" si="81"/>
        <v>5.3802235641132761</v>
      </c>
      <c r="AI103" s="180">
        <f t="shared" si="82"/>
        <v>5.3802235641132761</v>
      </c>
      <c r="AJ103" s="180">
        <f t="shared" si="83"/>
        <v>5.3802235641132761</v>
      </c>
      <c r="AK103" s="180">
        <f t="shared" si="84"/>
        <v>5.3802235641132761</v>
      </c>
      <c r="AL103" s="180">
        <f t="shared" si="85"/>
        <v>5.3802235641132761</v>
      </c>
      <c r="AM103" s="180">
        <f t="shared" si="86"/>
        <v>5.3802235641132761</v>
      </c>
      <c r="AN103" s="502"/>
      <c r="AO103" s="502"/>
      <c r="AP103" s="502"/>
      <c r="AQ103" s="502">
        <v>1</v>
      </c>
      <c r="AR103" s="502"/>
      <c r="AS103" s="502">
        <v>1</v>
      </c>
      <c r="AT103" s="502"/>
      <c r="AU103" s="502"/>
      <c r="AV103" s="502"/>
      <c r="AW103" s="502"/>
      <c r="AX103" s="502"/>
      <c r="AY103" s="502"/>
      <c r="AZ103" s="75">
        <f t="shared" si="87"/>
        <v>2</v>
      </c>
      <c r="BA103" s="77">
        <f t="shared" si="88"/>
        <v>0.16666666666666666</v>
      </c>
      <c r="BB103" s="47"/>
      <c r="BC103" s="78">
        <f t="shared" si="89"/>
        <v>0</v>
      </c>
      <c r="BD103" s="78">
        <f t="shared" si="90"/>
        <v>0</v>
      </c>
      <c r="BE103" s="78">
        <f t="shared" si="91"/>
        <v>0</v>
      </c>
      <c r="BF103" s="78">
        <f t="shared" si="92"/>
        <v>5.3802235641132761</v>
      </c>
      <c r="BG103" s="78">
        <f t="shared" si="93"/>
        <v>0</v>
      </c>
      <c r="BH103" s="78">
        <f t="shared" si="94"/>
        <v>5.3802235641132761</v>
      </c>
      <c r="BI103" s="78">
        <f t="shared" si="95"/>
        <v>0</v>
      </c>
      <c r="BJ103" s="78">
        <f t="shared" si="96"/>
        <v>0</v>
      </c>
      <c r="BK103" s="78">
        <f t="shared" si="97"/>
        <v>0</v>
      </c>
      <c r="BL103" s="78">
        <f t="shared" si="98"/>
        <v>0</v>
      </c>
      <c r="BM103" s="78">
        <f t="shared" si="99"/>
        <v>0</v>
      </c>
      <c r="BN103" s="78">
        <f t="shared" si="100"/>
        <v>0</v>
      </c>
      <c r="BO103" s="78">
        <f t="shared" si="101"/>
        <v>10.760447128226552</v>
      </c>
      <c r="BP103" s="78">
        <f t="shared" si="102"/>
        <v>0.89670392735221272</v>
      </c>
    </row>
    <row r="104" spans="1:68">
      <c r="A104" s="79" t="s">
        <v>7127</v>
      </c>
      <c r="B104" s="74"/>
      <c r="C104" s="79" t="s">
        <v>10838</v>
      </c>
      <c r="D104" s="75" t="str">
        <f>INDEX('PRICE LIST'!$D:$D,MATCH(IMPROVEMENT!C104,'PRICE LIST'!$E:$E,0))</f>
        <v>BOLT</v>
      </c>
      <c r="E104" s="776" t="str">
        <f>IFERROR(VLOOKUP(C104,'PRICE LIST'!E:M,2,0),0)</f>
        <v>BAUT L2.5 X 10</v>
      </c>
      <c r="F104" s="187" t="s">
        <v>13334</v>
      </c>
      <c r="G104" s="79" t="s">
        <v>109</v>
      </c>
      <c r="H104" s="16">
        <f>IFERROR(IF(G104="FOH",VLOOKUP(C104,'PRICE LIST'!E:Z,20,0),IF(G104="OPEX",VLOOKUP(C104,'PRICE LIST'!E:Z,21,0),0)),0)</f>
        <v>0</v>
      </c>
      <c r="I104" s="16">
        <f>IFERROR(IF(G104="FOH",VLOOKUP(H104,'PRICE LIST'!X:Z,3,0),IF(G104="OPEX",VLOOKUP(H104,'PRICE LIST'!Y:Z,2,0),0)),0)</f>
        <v>0</v>
      </c>
      <c r="J104" s="79" t="s">
        <v>40</v>
      </c>
      <c r="K104" s="206" t="s">
        <v>183</v>
      </c>
      <c r="L104" s="75" t="str">
        <f>IFERROR(VLOOKUP(K104,BS:BV,3,0),0)</f>
        <v>ALL</v>
      </c>
      <c r="M104" s="75" t="str">
        <f>IFERROR(VLOOKUP(K104,BS:BV,4,0),0)</f>
        <v>ALL</v>
      </c>
      <c r="N104" s="75" t="str">
        <f>IFERROR(VLOOKUP(C104,'PRICE LIST'!E:M,3,0),0)</f>
        <v>PACK</v>
      </c>
      <c r="O104" s="75" t="str">
        <f>IFERROR(VLOOKUP(C104,'PRICE LIST'!E:M,5,0),0)</f>
        <v>IDR</v>
      </c>
      <c r="P104" s="556">
        <f>IFERROR(VLOOKUP(C104,'PRICE LIST'!E:Z,8,0),0)</f>
        <v>75000</v>
      </c>
      <c r="Q104" s="556">
        <f>IFERROR(VLOOKUP(C104,'PRICE LIST'!E:Z,9,0),0)</f>
        <v>75000</v>
      </c>
      <c r="R104" s="556">
        <f>IFERROR(VLOOKUP(C104,'PRICE LIST'!E:Z,10,0),0)</f>
        <v>75000</v>
      </c>
      <c r="S104" s="556">
        <f>IFERROR(VLOOKUP(C104,'PRICE LIST'!E:Z,11,0),0)</f>
        <v>75000</v>
      </c>
      <c r="T104" s="556">
        <f>IFERROR(VLOOKUP(C104,'PRICE LIST'!E:Z,12,0),0)</f>
        <v>75000</v>
      </c>
      <c r="U104" s="556">
        <f>IFERROR(VLOOKUP(C104,'PRICE LIST'!E:Z,13,0),0)</f>
        <v>75000</v>
      </c>
      <c r="V104" s="556">
        <f>IFERROR(VLOOKUP(C104,'PRICE LIST'!E:Z,14,0),0)</f>
        <v>75000</v>
      </c>
      <c r="W104" s="556">
        <f>IFERROR(VLOOKUP(C104,'PRICE LIST'!E:Z,15,0),0)</f>
        <v>75000</v>
      </c>
      <c r="X104" s="556">
        <f>IFERROR(VLOOKUP(C104,'PRICE LIST'!E:Z,16,0),0)</f>
        <v>75000</v>
      </c>
      <c r="Y104" s="556">
        <f>IFERROR(VLOOKUP(C104,'PRICE LIST'!E:Z,17,0),0)</f>
        <v>75000</v>
      </c>
      <c r="Z104" s="556">
        <f>IFERROR(VLOOKUP(C104,'PRICE LIST'!E:Z,18,0),0)</f>
        <v>75000</v>
      </c>
      <c r="AA104" s="556">
        <f>IFERROR(VLOOKUP(C104,'PRICE LIST'!E:Z,19,0),0)</f>
        <v>75000</v>
      </c>
      <c r="AB104" s="180">
        <f t="shared" si="75"/>
        <v>4.7472560859823023</v>
      </c>
      <c r="AC104" s="180">
        <f t="shared" si="76"/>
        <v>4.7472560859823023</v>
      </c>
      <c r="AD104" s="180">
        <f t="shared" si="77"/>
        <v>4.7472560859823023</v>
      </c>
      <c r="AE104" s="180">
        <f t="shared" si="78"/>
        <v>4.7472560859823023</v>
      </c>
      <c r="AF104" s="180">
        <f t="shared" si="79"/>
        <v>4.7472560859823023</v>
      </c>
      <c r="AG104" s="180">
        <f t="shared" si="80"/>
        <v>4.7472560859823023</v>
      </c>
      <c r="AH104" s="180">
        <f t="shared" si="81"/>
        <v>4.7472560859823023</v>
      </c>
      <c r="AI104" s="180">
        <f t="shared" si="82"/>
        <v>4.7472560859823023</v>
      </c>
      <c r="AJ104" s="180">
        <f t="shared" si="83"/>
        <v>4.7472560859823023</v>
      </c>
      <c r="AK104" s="180">
        <f t="shared" si="84"/>
        <v>4.7472560859823023</v>
      </c>
      <c r="AL104" s="180">
        <f t="shared" si="85"/>
        <v>4.7472560859823023</v>
      </c>
      <c r="AM104" s="180">
        <f t="shared" si="86"/>
        <v>4.7472560859823023</v>
      </c>
      <c r="AN104" s="502"/>
      <c r="AO104" s="502"/>
      <c r="AP104" s="502"/>
      <c r="AQ104" s="502">
        <v>1</v>
      </c>
      <c r="AR104" s="502"/>
      <c r="AS104" s="502"/>
      <c r="AT104" s="502"/>
      <c r="AU104" s="502"/>
      <c r="AV104" s="502"/>
      <c r="AW104" s="502"/>
      <c r="AX104" s="502"/>
      <c r="AY104" s="502"/>
      <c r="AZ104" s="75">
        <f t="shared" si="87"/>
        <v>1</v>
      </c>
      <c r="BA104" s="77">
        <f t="shared" si="88"/>
        <v>8.3333333333333329E-2</v>
      </c>
      <c r="BB104" s="47"/>
      <c r="BC104" s="78">
        <f t="shared" si="89"/>
        <v>0</v>
      </c>
      <c r="BD104" s="78">
        <f t="shared" si="90"/>
        <v>0</v>
      </c>
      <c r="BE104" s="78">
        <f t="shared" si="91"/>
        <v>0</v>
      </c>
      <c r="BF104" s="78">
        <f t="shared" si="92"/>
        <v>4.7472560859823023</v>
      </c>
      <c r="BG104" s="78">
        <f t="shared" si="93"/>
        <v>0</v>
      </c>
      <c r="BH104" s="78">
        <f t="shared" si="94"/>
        <v>0</v>
      </c>
      <c r="BI104" s="78">
        <f t="shared" si="95"/>
        <v>0</v>
      </c>
      <c r="BJ104" s="78">
        <f t="shared" si="96"/>
        <v>0</v>
      </c>
      <c r="BK104" s="78">
        <f t="shared" si="97"/>
        <v>0</v>
      </c>
      <c r="BL104" s="78">
        <f t="shared" si="98"/>
        <v>0</v>
      </c>
      <c r="BM104" s="78">
        <f t="shared" si="99"/>
        <v>0</v>
      </c>
      <c r="BN104" s="78">
        <f t="shared" si="100"/>
        <v>0</v>
      </c>
      <c r="BO104" s="78">
        <f t="shared" si="101"/>
        <v>4.7472560859823023</v>
      </c>
      <c r="BP104" s="78">
        <f t="shared" si="102"/>
        <v>0.39560467383185854</v>
      </c>
    </row>
    <row r="105" spans="1:68">
      <c r="A105" s="79" t="s">
        <v>7127</v>
      </c>
      <c r="B105" s="74"/>
      <c r="C105" s="79" t="s">
        <v>10840</v>
      </c>
      <c r="D105" s="75" t="str">
        <f>INDEX('PRICE LIST'!$D:$D,MATCH(IMPROVEMENT!C105,'PRICE LIST'!$E:$E,0))</f>
        <v>BOLT</v>
      </c>
      <c r="E105" s="776" t="str">
        <f>IFERROR(VLOOKUP(C105,'PRICE LIST'!E:M,2,0),0)</f>
        <v>BAUT L2.5 X 15</v>
      </c>
      <c r="F105" s="187" t="s">
        <v>13334</v>
      </c>
      <c r="G105" s="79" t="s">
        <v>109</v>
      </c>
      <c r="H105" s="16">
        <f>IFERROR(IF(G105="FOH",VLOOKUP(C105,'PRICE LIST'!E:Z,20,0),IF(G105="OPEX",VLOOKUP(C105,'PRICE LIST'!E:Z,21,0),0)),0)</f>
        <v>0</v>
      </c>
      <c r="I105" s="16">
        <f>IFERROR(IF(G105="FOH",VLOOKUP(H105,'PRICE LIST'!X:Z,3,0),IF(G105="OPEX",VLOOKUP(H105,'PRICE LIST'!Y:Z,2,0),0)),0)</f>
        <v>0</v>
      </c>
      <c r="J105" s="79" t="s">
        <v>40</v>
      </c>
      <c r="K105" s="206" t="s">
        <v>183</v>
      </c>
      <c r="L105" s="75" t="str">
        <f>IFERROR(VLOOKUP(K105,BS:BV,3,0),0)</f>
        <v>ALL</v>
      </c>
      <c r="M105" s="75" t="str">
        <f>IFERROR(VLOOKUP(K105,BS:BV,4,0),0)</f>
        <v>ALL</v>
      </c>
      <c r="N105" s="75" t="str">
        <f>IFERROR(VLOOKUP(C105,'PRICE LIST'!E:M,3,0),0)</f>
        <v>PACK</v>
      </c>
      <c r="O105" s="75" t="str">
        <f>IFERROR(VLOOKUP(C105,'PRICE LIST'!E:M,5,0),0)</f>
        <v>IDR</v>
      </c>
      <c r="P105" s="556">
        <f>IFERROR(VLOOKUP(C105,'PRICE LIST'!E:Z,8,0),0)</f>
        <v>70000</v>
      </c>
      <c r="Q105" s="556">
        <f>IFERROR(VLOOKUP(C105,'PRICE LIST'!E:Z,9,0),0)</f>
        <v>70000</v>
      </c>
      <c r="R105" s="556">
        <f>IFERROR(VLOOKUP(C105,'PRICE LIST'!E:Z,10,0),0)</f>
        <v>70000</v>
      </c>
      <c r="S105" s="556">
        <f>IFERROR(VLOOKUP(C105,'PRICE LIST'!E:Z,11,0),0)</f>
        <v>70000</v>
      </c>
      <c r="T105" s="556">
        <f>IFERROR(VLOOKUP(C105,'PRICE LIST'!E:Z,12,0),0)</f>
        <v>70000</v>
      </c>
      <c r="U105" s="556">
        <f>IFERROR(VLOOKUP(C105,'PRICE LIST'!E:Z,13,0),0)</f>
        <v>70000</v>
      </c>
      <c r="V105" s="556">
        <f>IFERROR(VLOOKUP(C105,'PRICE LIST'!E:Z,14,0),0)</f>
        <v>70000</v>
      </c>
      <c r="W105" s="556">
        <f>IFERROR(VLOOKUP(C105,'PRICE LIST'!E:Z,15,0),0)</f>
        <v>70000</v>
      </c>
      <c r="X105" s="556">
        <f>IFERROR(VLOOKUP(C105,'PRICE LIST'!E:Z,16,0),0)</f>
        <v>70000</v>
      </c>
      <c r="Y105" s="556">
        <f>IFERROR(VLOOKUP(C105,'PRICE LIST'!E:Z,17,0),0)</f>
        <v>70000</v>
      </c>
      <c r="Z105" s="556">
        <f>IFERROR(VLOOKUP(C105,'PRICE LIST'!E:Z,18,0),0)</f>
        <v>70000</v>
      </c>
      <c r="AA105" s="556">
        <f>IFERROR(VLOOKUP(C105,'PRICE LIST'!E:Z,19,0),0)</f>
        <v>70000</v>
      </c>
      <c r="AB105" s="180">
        <f t="shared" ref="AB105:AB151" si="105">IFERROR(P105/VLOOKUP(O105,$N$4:$O$9,2,FALSE),0)</f>
        <v>4.4307723469168154</v>
      </c>
      <c r="AC105" s="180">
        <f t="shared" ref="AC105:AC151" si="106">IFERROR(Q105/VLOOKUP(O105,$N$4:$O$9,2,FALSE),0)</f>
        <v>4.4307723469168154</v>
      </c>
      <c r="AD105" s="180">
        <f t="shared" ref="AD105:AD151" si="107">IFERROR(R105/VLOOKUP(O105,$N$4:$O$9,2,FALSE),0)</f>
        <v>4.4307723469168154</v>
      </c>
      <c r="AE105" s="180">
        <f t="shared" ref="AE105:AE151" si="108">IFERROR(S105/VLOOKUP(O105,$N$4:$O$9,2,FALSE),0)</f>
        <v>4.4307723469168154</v>
      </c>
      <c r="AF105" s="180">
        <f t="shared" ref="AF105:AF151" si="109">IFERROR(T105/VLOOKUP(O105,$N$4:$O$9,2,FALSE),0)</f>
        <v>4.4307723469168154</v>
      </c>
      <c r="AG105" s="180">
        <f t="shared" ref="AG105:AG151" si="110">IFERROR(U105/VLOOKUP(O105,$N$4:$O$9,2,FALSE),0)</f>
        <v>4.4307723469168154</v>
      </c>
      <c r="AH105" s="180">
        <f t="shared" ref="AH105:AH151" si="111">IFERROR(V105/VLOOKUP(O105,$N$4:$O$9,2,FALSE),0)</f>
        <v>4.4307723469168154</v>
      </c>
      <c r="AI105" s="180">
        <f t="shared" ref="AI105:AI151" si="112">IFERROR(W105/VLOOKUP(O105,$N$4:$O$9,2,FALSE),0)</f>
        <v>4.4307723469168154</v>
      </c>
      <c r="AJ105" s="180">
        <f t="shared" ref="AJ105:AJ151" si="113">IFERROR(X105/VLOOKUP(O105,$N$4:$O$9,2,FALSE),0)</f>
        <v>4.4307723469168154</v>
      </c>
      <c r="AK105" s="180">
        <f t="shared" ref="AK105:AK151" si="114">IFERROR(Y105/VLOOKUP(O105,$N$4:$O$9,2,FALSE),0)</f>
        <v>4.4307723469168154</v>
      </c>
      <c r="AL105" s="180">
        <f t="shared" ref="AL105:AL151" si="115">IFERROR(Z105/VLOOKUP(O105,$N$4:$O$9,2,FALSE),0)</f>
        <v>4.4307723469168154</v>
      </c>
      <c r="AM105" s="180">
        <f t="shared" ref="AM105:AM151" si="116">IFERROR(AA105/VLOOKUP(O105,$N$4:$O$9,2,FALSE),0)</f>
        <v>4.4307723469168154</v>
      </c>
      <c r="AN105" s="502"/>
      <c r="AO105" s="502"/>
      <c r="AP105" s="502"/>
      <c r="AQ105" s="502">
        <v>1</v>
      </c>
      <c r="AR105" s="502"/>
      <c r="AS105" s="502"/>
      <c r="AT105" s="502"/>
      <c r="AU105" s="502"/>
      <c r="AV105" s="502"/>
      <c r="AW105" s="502"/>
      <c r="AX105" s="502"/>
      <c r="AY105" s="502"/>
      <c r="AZ105" s="75">
        <f t="shared" ref="AZ105:AZ151" si="117">SUM(AN105:AY105)</f>
        <v>1</v>
      </c>
      <c r="BA105" s="77">
        <f t="shared" ref="BA105:BA151" si="118">AZ105/12</f>
        <v>8.3333333333333329E-2</v>
      </c>
      <c r="BB105" s="47"/>
      <c r="BC105" s="78">
        <f t="shared" ref="BC105:BC151" si="119">AB105*AN105</f>
        <v>0</v>
      </c>
      <c r="BD105" s="78">
        <f t="shared" ref="BD105:BD151" si="120">AC105*AO105</f>
        <v>0</v>
      </c>
      <c r="BE105" s="78">
        <f t="shared" ref="BE105:BE151" si="121">AD105*AP105</f>
        <v>0</v>
      </c>
      <c r="BF105" s="78">
        <f t="shared" ref="BF105:BF151" si="122">AE105*AQ105</f>
        <v>4.4307723469168154</v>
      </c>
      <c r="BG105" s="78">
        <f t="shared" ref="BG105:BG151" si="123">AF105*AR105</f>
        <v>0</v>
      </c>
      <c r="BH105" s="78">
        <f t="shared" ref="BH105:BH151" si="124">AG105*AS105</f>
        <v>0</v>
      </c>
      <c r="BI105" s="78">
        <f t="shared" ref="BI105:BI151" si="125">AH105*AT105</f>
        <v>0</v>
      </c>
      <c r="BJ105" s="78">
        <f t="shared" ref="BJ105:BJ151" si="126">AI105*AU105</f>
        <v>0</v>
      </c>
      <c r="BK105" s="78">
        <f t="shared" ref="BK105:BK151" si="127">AJ105*AV105</f>
        <v>0</v>
      </c>
      <c r="BL105" s="78">
        <f t="shared" ref="BL105:BL151" si="128">AK105*AW105</f>
        <v>0</v>
      </c>
      <c r="BM105" s="78">
        <f t="shared" ref="BM105:BM151" si="129">AL105*AX105</f>
        <v>0</v>
      </c>
      <c r="BN105" s="78">
        <f t="shared" ref="BN105:BN151" si="130">AM105*AY105</f>
        <v>0</v>
      </c>
      <c r="BO105" s="78">
        <f t="shared" ref="BO105:BO151" si="131">SUM(BC105:BN105)</f>
        <v>4.4307723469168154</v>
      </c>
      <c r="BP105" s="78">
        <f t="shared" ref="BP105:BP151" si="132">BO105/12</f>
        <v>0.36923102890973464</v>
      </c>
    </row>
    <row r="106" spans="1:68">
      <c r="A106" s="79" t="s">
        <v>7127</v>
      </c>
      <c r="B106" s="74"/>
      <c r="C106" s="79" t="s">
        <v>14844</v>
      </c>
      <c r="D106" s="75" t="str">
        <f>INDEX('PRICE LIST'!$D:$D,MATCH(IMPROVEMENT!C106,'PRICE LIST'!$E:$E,0))</f>
        <v>BOLT</v>
      </c>
      <c r="E106" s="776" t="str">
        <f>IFERROR(VLOOKUP(C106,'PRICE LIST'!E:M,2,0),0)</f>
        <v>BAUT L3 X 18</v>
      </c>
      <c r="F106" s="187" t="s">
        <v>13334</v>
      </c>
      <c r="G106" s="79" t="s">
        <v>109</v>
      </c>
      <c r="H106" s="16">
        <f>IFERROR(IF(G106="FOH",VLOOKUP(C106,'PRICE LIST'!E:Z,20,0),IF(G106="OPEX",VLOOKUP(C106,'PRICE LIST'!E:Z,21,0),0)),0)</f>
        <v>0</v>
      </c>
      <c r="I106" s="16">
        <f>IFERROR(IF(G106="FOH",VLOOKUP(H106,'PRICE LIST'!X:Z,3,0),IF(G106="OPEX",VLOOKUP(H106,'PRICE LIST'!Y:Z,2,0),0)),0)</f>
        <v>0</v>
      </c>
      <c r="J106" s="79" t="s">
        <v>40</v>
      </c>
      <c r="K106" s="206" t="s">
        <v>183</v>
      </c>
      <c r="L106" s="75" t="str">
        <f>IFERROR(VLOOKUP(K106,BS:BV,3,0),0)</f>
        <v>ALL</v>
      </c>
      <c r="M106" s="75" t="str">
        <f>IFERROR(VLOOKUP(K106,BS:BV,4,0),0)</f>
        <v>ALL</v>
      </c>
      <c r="N106" s="75" t="str">
        <f>IFERROR(VLOOKUP(C106,'PRICE LIST'!E:M,3,0),0)</f>
        <v>PACK</v>
      </c>
      <c r="O106" s="75" t="str">
        <f>IFERROR(VLOOKUP(C106,'PRICE LIST'!E:M,5,0),0)</f>
        <v>IDR</v>
      </c>
      <c r="P106" s="556">
        <f>IFERROR(VLOOKUP(C106,'PRICE LIST'!E:Z,8,0),0)</f>
        <v>71750</v>
      </c>
      <c r="Q106" s="556">
        <f>IFERROR(VLOOKUP(C106,'PRICE LIST'!E:Z,9,0),0)</f>
        <v>71750</v>
      </c>
      <c r="R106" s="556">
        <f>IFERROR(VLOOKUP(C106,'PRICE LIST'!E:Z,10,0),0)</f>
        <v>71750</v>
      </c>
      <c r="S106" s="556">
        <f>IFERROR(VLOOKUP(C106,'PRICE LIST'!E:Z,11,0),0)</f>
        <v>71750</v>
      </c>
      <c r="T106" s="556">
        <f>IFERROR(VLOOKUP(C106,'PRICE LIST'!E:Z,12,0),0)</f>
        <v>71750</v>
      </c>
      <c r="U106" s="556">
        <f>IFERROR(VLOOKUP(C106,'PRICE LIST'!E:Z,13,0),0)</f>
        <v>71750</v>
      </c>
      <c r="V106" s="556">
        <f>IFERROR(VLOOKUP(C106,'PRICE LIST'!E:Z,14,0),0)</f>
        <v>72450</v>
      </c>
      <c r="W106" s="556">
        <f>IFERROR(VLOOKUP(C106,'PRICE LIST'!E:Z,15,0),0)</f>
        <v>72450</v>
      </c>
      <c r="X106" s="556">
        <f>IFERROR(VLOOKUP(C106,'PRICE LIST'!E:Z,16,0),0)</f>
        <v>72450</v>
      </c>
      <c r="Y106" s="556">
        <f>IFERROR(VLOOKUP(C106,'PRICE LIST'!E:Z,17,0),0)</f>
        <v>72450</v>
      </c>
      <c r="Z106" s="556">
        <f>IFERROR(VLOOKUP(C106,'PRICE LIST'!E:Z,18,0),0)</f>
        <v>72450</v>
      </c>
      <c r="AA106" s="556">
        <f>IFERROR(VLOOKUP(C106,'PRICE LIST'!E:Z,19,0),0)</f>
        <v>72450</v>
      </c>
      <c r="AB106" s="180">
        <f t="shared" si="105"/>
        <v>4.5415416555897359</v>
      </c>
      <c r="AC106" s="180">
        <f t="shared" si="106"/>
        <v>4.5415416555897359</v>
      </c>
      <c r="AD106" s="180">
        <f t="shared" si="107"/>
        <v>4.5415416555897359</v>
      </c>
      <c r="AE106" s="180">
        <f t="shared" si="108"/>
        <v>4.5415416555897359</v>
      </c>
      <c r="AF106" s="180">
        <f t="shared" si="109"/>
        <v>4.5415416555897359</v>
      </c>
      <c r="AG106" s="180">
        <f t="shared" si="110"/>
        <v>4.5415416555897359</v>
      </c>
      <c r="AH106" s="180">
        <f t="shared" si="111"/>
        <v>4.5858493790589039</v>
      </c>
      <c r="AI106" s="180">
        <f t="shared" si="112"/>
        <v>4.5858493790589039</v>
      </c>
      <c r="AJ106" s="180">
        <f t="shared" si="113"/>
        <v>4.5858493790589039</v>
      </c>
      <c r="AK106" s="180">
        <f t="shared" si="114"/>
        <v>4.5858493790589039</v>
      </c>
      <c r="AL106" s="180">
        <f t="shared" si="115"/>
        <v>4.5858493790589039</v>
      </c>
      <c r="AM106" s="180">
        <f t="shared" si="116"/>
        <v>4.5858493790589039</v>
      </c>
      <c r="AN106" s="502"/>
      <c r="AO106" s="502"/>
      <c r="AP106" s="502"/>
      <c r="AQ106" s="502">
        <v>1</v>
      </c>
      <c r="AR106" s="502"/>
      <c r="AS106" s="502"/>
      <c r="AT106" s="502"/>
      <c r="AU106" s="502"/>
      <c r="AV106" s="502"/>
      <c r="AW106" s="502"/>
      <c r="AX106" s="502"/>
      <c r="AY106" s="502"/>
      <c r="AZ106" s="75">
        <f t="shared" si="117"/>
        <v>1</v>
      </c>
      <c r="BA106" s="77">
        <f t="shared" si="118"/>
        <v>8.3333333333333329E-2</v>
      </c>
      <c r="BB106" s="47"/>
      <c r="BC106" s="78">
        <f t="shared" si="119"/>
        <v>0</v>
      </c>
      <c r="BD106" s="78">
        <f t="shared" si="120"/>
        <v>0</v>
      </c>
      <c r="BE106" s="78">
        <f t="shared" si="121"/>
        <v>0</v>
      </c>
      <c r="BF106" s="78">
        <f t="shared" si="122"/>
        <v>4.5415416555897359</v>
      </c>
      <c r="BG106" s="78">
        <f t="shared" si="123"/>
        <v>0</v>
      </c>
      <c r="BH106" s="78">
        <f t="shared" si="124"/>
        <v>0</v>
      </c>
      <c r="BI106" s="78">
        <f t="shared" si="125"/>
        <v>0</v>
      </c>
      <c r="BJ106" s="78">
        <f t="shared" si="126"/>
        <v>0</v>
      </c>
      <c r="BK106" s="78">
        <f t="shared" si="127"/>
        <v>0</v>
      </c>
      <c r="BL106" s="78">
        <f t="shared" si="128"/>
        <v>0</v>
      </c>
      <c r="BM106" s="78">
        <f t="shared" si="129"/>
        <v>0</v>
      </c>
      <c r="BN106" s="78">
        <f t="shared" si="130"/>
        <v>0</v>
      </c>
      <c r="BO106" s="78">
        <f t="shared" si="131"/>
        <v>4.5415416555897359</v>
      </c>
      <c r="BP106" s="78">
        <f t="shared" si="132"/>
        <v>0.37846180463247797</v>
      </c>
    </row>
    <row r="107" spans="1:68">
      <c r="A107" s="79" t="s">
        <v>7127</v>
      </c>
      <c r="B107" s="74"/>
      <c r="C107" s="79" t="s">
        <v>10845</v>
      </c>
      <c r="D107" s="75" t="str">
        <f>INDEX('PRICE LIST'!$D:$D,MATCH(IMPROVEMENT!C107,'PRICE LIST'!$E:$E,0))</f>
        <v>BOLT</v>
      </c>
      <c r="E107" s="776" t="str">
        <f>IFERROR(VLOOKUP(C107,'PRICE LIST'!E:M,2,0),0)</f>
        <v>BAUT L3 X 20</v>
      </c>
      <c r="F107" s="187" t="s">
        <v>13334</v>
      </c>
      <c r="G107" s="79" t="s">
        <v>109</v>
      </c>
      <c r="H107" s="16">
        <f>IFERROR(IF(G107="FOH",VLOOKUP(C107,'PRICE LIST'!E:Z,20,0),IF(G107="OPEX",VLOOKUP(C107,'PRICE LIST'!E:Z,21,0),0)),0)</f>
        <v>0</v>
      </c>
      <c r="I107" s="16">
        <f>IFERROR(IF(G107="FOH",VLOOKUP(H107,'PRICE LIST'!X:Z,3,0),IF(G107="OPEX",VLOOKUP(H107,'PRICE LIST'!Y:Z,2,0),0)),0)</f>
        <v>0</v>
      </c>
      <c r="J107" s="79" t="s">
        <v>40</v>
      </c>
      <c r="K107" s="206" t="s">
        <v>183</v>
      </c>
      <c r="L107" s="75" t="str">
        <f>IFERROR(VLOOKUP(K107,BS:BV,3,0),0)</f>
        <v>ALL</v>
      </c>
      <c r="M107" s="75" t="str">
        <f>IFERROR(VLOOKUP(K107,BS:BV,4,0),0)</f>
        <v>ALL</v>
      </c>
      <c r="N107" s="75" t="str">
        <f>IFERROR(VLOOKUP(C107,'PRICE LIST'!E:M,3,0),0)</f>
        <v>PACK</v>
      </c>
      <c r="O107" s="75" t="str">
        <f>IFERROR(VLOOKUP(C107,'PRICE LIST'!E:M,5,0),0)</f>
        <v>IDR</v>
      </c>
      <c r="P107" s="556">
        <f>IFERROR(VLOOKUP(C107,'PRICE LIST'!E:Z,8,0),0)</f>
        <v>75000</v>
      </c>
      <c r="Q107" s="556">
        <f>IFERROR(VLOOKUP(C107,'PRICE LIST'!E:Z,9,0),0)</f>
        <v>75000</v>
      </c>
      <c r="R107" s="556">
        <f>IFERROR(VLOOKUP(C107,'PRICE LIST'!E:Z,10,0),0)</f>
        <v>75000</v>
      </c>
      <c r="S107" s="556">
        <f>IFERROR(VLOOKUP(C107,'PRICE LIST'!E:Z,11,0),0)</f>
        <v>75000</v>
      </c>
      <c r="T107" s="556">
        <f>IFERROR(VLOOKUP(C107,'PRICE LIST'!E:Z,12,0),0)</f>
        <v>75000</v>
      </c>
      <c r="U107" s="556">
        <f>IFERROR(VLOOKUP(C107,'PRICE LIST'!E:Z,13,0),0)</f>
        <v>75000</v>
      </c>
      <c r="V107" s="556">
        <f>IFERROR(VLOOKUP(C107,'PRICE LIST'!E:Z,14,0),0)</f>
        <v>75000</v>
      </c>
      <c r="W107" s="556">
        <f>IFERROR(VLOOKUP(C107,'PRICE LIST'!E:Z,15,0),0)</f>
        <v>75000</v>
      </c>
      <c r="X107" s="556">
        <f>IFERROR(VLOOKUP(C107,'PRICE LIST'!E:Z,16,0),0)</f>
        <v>75000</v>
      </c>
      <c r="Y107" s="556">
        <f>IFERROR(VLOOKUP(C107,'PRICE LIST'!E:Z,17,0),0)</f>
        <v>75000</v>
      </c>
      <c r="Z107" s="556">
        <f>IFERROR(VLOOKUP(C107,'PRICE LIST'!E:Z,18,0),0)</f>
        <v>75000</v>
      </c>
      <c r="AA107" s="556">
        <f>IFERROR(VLOOKUP(C107,'PRICE LIST'!E:Z,19,0),0)</f>
        <v>75000</v>
      </c>
      <c r="AB107" s="180">
        <f t="shared" si="105"/>
        <v>4.7472560859823023</v>
      </c>
      <c r="AC107" s="180">
        <f t="shared" si="106"/>
        <v>4.7472560859823023</v>
      </c>
      <c r="AD107" s="180">
        <f t="shared" si="107"/>
        <v>4.7472560859823023</v>
      </c>
      <c r="AE107" s="180">
        <f t="shared" si="108"/>
        <v>4.7472560859823023</v>
      </c>
      <c r="AF107" s="180">
        <f t="shared" si="109"/>
        <v>4.7472560859823023</v>
      </c>
      <c r="AG107" s="180">
        <f t="shared" si="110"/>
        <v>4.7472560859823023</v>
      </c>
      <c r="AH107" s="180">
        <f t="shared" si="111"/>
        <v>4.7472560859823023</v>
      </c>
      <c r="AI107" s="180">
        <f t="shared" si="112"/>
        <v>4.7472560859823023</v>
      </c>
      <c r="AJ107" s="180">
        <f t="shared" si="113"/>
        <v>4.7472560859823023</v>
      </c>
      <c r="AK107" s="180">
        <f t="shared" si="114"/>
        <v>4.7472560859823023</v>
      </c>
      <c r="AL107" s="180">
        <f t="shared" si="115"/>
        <v>4.7472560859823023</v>
      </c>
      <c r="AM107" s="180">
        <f t="shared" si="116"/>
        <v>4.7472560859823023</v>
      </c>
      <c r="AN107" s="502"/>
      <c r="AO107" s="502"/>
      <c r="AP107" s="502"/>
      <c r="AQ107" s="502">
        <v>1</v>
      </c>
      <c r="AR107" s="502"/>
      <c r="AS107" s="502"/>
      <c r="AT107" s="502"/>
      <c r="AU107" s="502"/>
      <c r="AV107" s="502"/>
      <c r="AW107" s="502"/>
      <c r="AX107" s="502"/>
      <c r="AY107" s="502"/>
      <c r="AZ107" s="75">
        <f t="shared" si="117"/>
        <v>1</v>
      </c>
      <c r="BA107" s="77">
        <f t="shared" si="118"/>
        <v>8.3333333333333329E-2</v>
      </c>
      <c r="BB107" s="47"/>
      <c r="BC107" s="78">
        <f t="shared" si="119"/>
        <v>0</v>
      </c>
      <c r="BD107" s="78">
        <f t="shared" si="120"/>
        <v>0</v>
      </c>
      <c r="BE107" s="78">
        <f t="shared" si="121"/>
        <v>0</v>
      </c>
      <c r="BF107" s="78">
        <f t="shared" si="122"/>
        <v>4.7472560859823023</v>
      </c>
      <c r="BG107" s="78">
        <f t="shared" si="123"/>
        <v>0</v>
      </c>
      <c r="BH107" s="78">
        <f t="shared" si="124"/>
        <v>0</v>
      </c>
      <c r="BI107" s="78">
        <f t="shared" si="125"/>
        <v>0</v>
      </c>
      <c r="BJ107" s="78">
        <f t="shared" si="126"/>
        <v>0</v>
      </c>
      <c r="BK107" s="78">
        <f t="shared" si="127"/>
        <v>0</v>
      </c>
      <c r="BL107" s="78">
        <f t="shared" si="128"/>
        <v>0</v>
      </c>
      <c r="BM107" s="78">
        <f t="shared" si="129"/>
        <v>0</v>
      </c>
      <c r="BN107" s="78">
        <f t="shared" si="130"/>
        <v>0</v>
      </c>
      <c r="BO107" s="78">
        <f t="shared" si="131"/>
        <v>4.7472560859823023</v>
      </c>
      <c r="BP107" s="78">
        <f t="shared" si="132"/>
        <v>0.39560467383185854</v>
      </c>
    </row>
    <row r="108" spans="1:68">
      <c r="A108" s="79" t="s">
        <v>7127</v>
      </c>
      <c r="B108" s="74"/>
      <c r="C108" s="79" t="s">
        <v>10846</v>
      </c>
      <c r="D108" s="75" t="str">
        <f>INDEX('PRICE LIST'!$D:$D,MATCH(IMPROVEMENT!C108,'PRICE LIST'!$E:$E,0))</f>
        <v>BOLT</v>
      </c>
      <c r="E108" s="776" t="str">
        <f>IFERROR(VLOOKUP(C108,'PRICE LIST'!E:M,2,0),0)</f>
        <v>BAUT L3 X 25</v>
      </c>
      <c r="F108" s="187" t="s">
        <v>13334</v>
      </c>
      <c r="G108" s="79" t="s">
        <v>109</v>
      </c>
      <c r="H108" s="16">
        <f>IFERROR(IF(G108="FOH",VLOOKUP(C108,'PRICE LIST'!E:Z,20,0),IF(G108="OPEX",VLOOKUP(C108,'PRICE LIST'!E:Z,21,0),0)),0)</f>
        <v>0</v>
      </c>
      <c r="I108" s="16">
        <f>IFERROR(IF(G108="FOH",VLOOKUP(H108,'PRICE LIST'!X:Z,3,0),IF(G108="OPEX",VLOOKUP(H108,'PRICE LIST'!Y:Z,2,0),0)),0)</f>
        <v>0</v>
      </c>
      <c r="J108" s="79" t="s">
        <v>40</v>
      </c>
      <c r="K108" s="206" t="s">
        <v>183</v>
      </c>
      <c r="L108" s="75" t="str">
        <f>IFERROR(VLOOKUP(K108,BS:BV,3,0),0)</f>
        <v>ALL</v>
      </c>
      <c r="M108" s="75" t="str">
        <f>IFERROR(VLOOKUP(K108,BS:BV,4,0),0)</f>
        <v>ALL</v>
      </c>
      <c r="N108" s="75" t="str">
        <f>IFERROR(VLOOKUP(C108,'PRICE LIST'!E:M,3,0),0)</f>
        <v>PACK</v>
      </c>
      <c r="O108" s="75" t="str">
        <f>IFERROR(VLOOKUP(C108,'PRICE LIST'!E:M,5,0),0)</f>
        <v>IDR</v>
      </c>
      <c r="P108" s="556">
        <f>IFERROR(VLOOKUP(C108,'PRICE LIST'!E:Z,8,0),0)</f>
        <v>75000</v>
      </c>
      <c r="Q108" s="556">
        <f>IFERROR(VLOOKUP(C108,'PRICE LIST'!E:Z,9,0),0)</f>
        <v>75000</v>
      </c>
      <c r="R108" s="556">
        <f>IFERROR(VLOOKUP(C108,'PRICE LIST'!E:Z,10,0),0)</f>
        <v>75000</v>
      </c>
      <c r="S108" s="556">
        <f>IFERROR(VLOOKUP(C108,'PRICE LIST'!E:Z,11,0),0)</f>
        <v>75000</v>
      </c>
      <c r="T108" s="556">
        <f>IFERROR(VLOOKUP(C108,'PRICE LIST'!E:Z,12,0),0)</f>
        <v>75000</v>
      </c>
      <c r="U108" s="556">
        <f>IFERROR(VLOOKUP(C108,'PRICE LIST'!E:Z,13,0),0)</f>
        <v>75000</v>
      </c>
      <c r="V108" s="556">
        <f>IFERROR(VLOOKUP(C108,'PRICE LIST'!E:Z,14,0),0)</f>
        <v>75000</v>
      </c>
      <c r="W108" s="556">
        <f>IFERROR(VLOOKUP(C108,'PRICE LIST'!E:Z,15,0),0)</f>
        <v>75000</v>
      </c>
      <c r="X108" s="556">
        <f>IFERROR(VLOOKUP(C108,'PRICE LIST'!E:Z,16,0),0)</f>
        <v>75000</v>
      </c>
      <c r="Y108" s="556">
        <f>IFERROR(VLOOKUP(C108,'PRICE LIST'!E:Z,17,0),0)</f>
        <v>75000</v>
      </c>
      <c r="Z108" s="556">
        <f>IFERROR(VLOOKUP(C108,'PRICE LIST'!E:Z,18,0),0)</f>
        <v>75000</v>
      </c>
      <c r="AA108" s="556">
        <f>IFERROR(VLOOKUP(C108,'PRICE LIST'!E:Z,19,0),0)</f>
        <v>75000</v>
      </c>
      <c r="AB108" s="180">
        <f t="shared" si="105"/>
        <v>4.7472560859823023</v>
      </c>
      <c r="AC108" s="180">
        <f t="shared" si="106"/>
        <v>4.7472560859823023</v>
      </c>
      <c r="AD108" s="180">
        <f t="shared" si="107"/>
        <v>4.7472560859823023</v>
      </c>
      <c r="AE108" s="180">
        <f t="shared" si="108"/>
        <v>4.7472560859823023</v>
      </c>
      <c r="AF108" s="180">
        <f t="shared" si="109"/>
        <v>4.7472560859823023</v>
      </c>
      <c r="AG108" s="180">
        <f t="shared" si="110"/>
        <v>4.7472560859823023</v>
      </c>
      <c r="AH108" s="180">
        <f t="shared" si="111"/>
        <v>4.7472560859823023</v>
      </c>
      <c r="AI108" s="180">
        <f t="shared" si="112"/>
        <v>4.7472560859823023</v>
      </c>
      <c r="AJ108" s="180">
        <f t="shared" si="113"/>
        <v>4.7472560859823023</v>
      </c>
      <c r="AK108" s="180">
        <f t="shared" si="114"/>
        <v>4.7472560859823023</v>
      </c>
      <c r="AL108" s="180">
        <f t="shared" si="115"/>
        <v>4.7472560859823023</v>
      </c>
      <c r="AM108" s="180">
        <f t="shared" si="116"/>
        <v>4.7472560859823023</v>
      </c>
      <c r="AN108" s="502"/>
      <c r="AO108" s="502"/>
      <c r="AP108" s="502"/>
      <c r="AQ108" s="502">
        <v>1</v>
      </c>
      <c r="AR108" s="502"/>
      <c r="AS108" s="502"/>
      <c r="AT108" s="502"/>
      <c r="AU108" s="502"/>
      <c r="AV108" s="502"/>
      <c r="AW108" s="502"/>
      <c r="AX108" s="502"/>
      <c r="AY108" s="502"/>
      <c r="AZ108" s="75">
        <f t="shared" si="117"/>
        <v>1</v>
      </c>
      <c r="BA108" s="77">
        <f t="shared" si="118"/>
        <v>8.3333333333333329E-2</v>
      </c>
      <c r="BB108" s="47"/>
      <c r="BC108" s="78">
        <f t="shared" si="119"/>
        <v>0</v>
      </c>
      <c r="BD108" s="78">
        <f t="shared" si="120"/>
        <v>0</v>
      </c>
      <c r="BE108" s="78">
        <f t="shared" si="121"/>
        <v>0</v>
      </c>
      <c r="BF108" s="78">
        <f t="shared" si="122"/>
        <v>4.7472560859823023</v>
      </c>
      <c r="BG108" s="78">
        <f t="shared" si="123"/>
        <v>0</v>
      </c>
      <c r="BH108" s="78">
        <f t="shared" si="124"/>
        <v>0</v>
      </c>
      <c r="BI108" s="78">
        <f t="shared" si="125"/>
        <v>0</v>
      </c>
      <c r="BJ108" s="78">
        <f t="shared" si="126"/>
        <v>0</v>
      </c>
      <c r="BK108" s="78">
        <f t="shared" si="127"/>
        <v>0</v>
      </c>
      <c r="BL108" s="78">
        <f t="shared" si="128"/>
        <v>0</v>
      </c>
      <c r="BM108" s="78">
        <f t="shared" si="129"/>
        <v>0</v>
      </c>
      <c r="BN108" s="78">
        <f t="shared" si="130"/>
        <v>0</v>
      </c>
      <c r="BO108" s="78">
        <f t="shared" si="131"/>
        <v>4.7472560859823023</v>
      </c>
      <c r="BP108" s="78">
        <f t="shared" si="132"/>
        <v>0.39560467383185854</v>
      </c>
    </row>
    <row r="109" spans="1:68">
      <c r="A109" s="79" t="s">
        <v>7127</v>
      </c>
      <c r="B109" s="74"/>
      <c r="C109" s="79" t="s">
        <v>10849</v>
      </c>
      <c r="D109" s="75" t="str">
        <f>INDEX('PRICE LIST'!$D:$D,MATCH(IMPROVEMENT!C109,'PRICE LIST'!$E:$E,0))</f>
        <v>BOLT</v>
      </c>
      <c r="E109" s="776" t="str">
        <f>IFERROR(VLOOKUP(C109,'PRICE LIST'!E:M,2,0),0)</f>
        <v>BAUT L4 X 15</v>
      </c>
      <c r="F109" s="187" t="s">
        <v>13334</v>
      </c>
      <c r="G109" s="79" t="s">
        <v>109</v>
      </c>
      <c r="H109" s="16">
        <f>IFERROR(IF(G109="FOH",VLOOKUP(C109,'PRICE LIST'!E:Z,20,0),IF(G109="OPEX",VLOOKUP(C109,'PRICE LIST'!E:Z,21,0),0)),0)</f>
        <v>0</v>
      </c>
      <c r="I109" s="16">
        <f>IFERROR(IF(G109="FOH",VLOOKUP(H109,'PRICE LIST'!X:Z,3,0),IF(G109="OPEX",VLOOKUP(H109,'PRICE LIST'!Y:Z,2,0),0)),0)</f>
        <v>0</v>
      </c>
      <c r="J109" s="79" t="s">
        <v>40</v>
      </c>
      <c r="K109" s="206" t="s">
        <v>183</v>
      </c>
      <c r="L109" s="75" t="str">
        <f>IFERROR(VLOOKUP(K109,BS:BV,3,0),0)</f>
        <v>ALL</v>
      </c>
      <c r="M109" s="75" t="str">
        <f>IFERROR(VLOOKUP(K109,BS:BV,4,0),0)</f>
        <v>ALL</v>
      </c>
      <c r="N109" s="75" t="str">
        <f>IFERROR(VLOOKUP(C109,'PRICE LIST'!E:M,3,0),0)</f>
        <v>PACK</v>
      </c>
      <c r="O109" s="75" t="str">
        <f>IFERROR(VLOOKUP(C109,'PRICE LIST'!E:M,5,0),0)</f>
        <v>IDR</v>
      </c>
      <c r="P109" s="556">
        <f>IFERROR(VLOOKUP(C109,'PRICE LIST'!E:Z,8,0),0)</f>
        <v>70000</v>
      </c>
      <c r="Q109" s="556">
        <f>IFERROR(VLOOKUP(C109,'PRICE LIST'!E:Z,9,0),0)</f>
        <v>70000</v>
      </c>
      <c r="R109" s="556">
        <f>IFERROR(VLOOKUP(C109,'PRICE LIST'!E:Z,10,0),0)</f>
        <v>70000</v>
      </c>
      <c r="S109" s="556">
        <f>IFERROR(VLOOKUP(C109,'PRICE LIST'!E:Z,11,0),0)</f>
        <v>70000</v>
      </c>
      <c r="T109" s="556">
        <f>IFERROR(VLOOKUP(C109,'PRICE LIST'!E:Z,12,0),0)</f>
        <v>70000</v>
      </c>
      <c r="U109" s="556">
        <f>IFERROR(VLOOKUP(C109,'PRICE LIST'!E:Z,13,0),0)</f>
        <v>70000</v>
      </c>
      <c r="V109" s="556">
        <f>IFERROR(VLOOKUP(C109,'PRICE LIST'!E:Z,14,0),0)</f>
        <v>70000</v>
      </c>
      <c r="W109" s="556">
        <f>IFERROR(VLOOKUP(C109,'PRICE LIST'!E:Z,15,0),0)</f>
        <v>70000</v>
      </c>
      <c r="X109" s="556">
        <f>IFERROR(VLOOKUP(C109,'PRICE LIST'!E:Z,16,0),0)</f>
        <v>70000</v>
      </c>
      <c r="Y109" s="556">
        <f>IFERROR(VLOOKUP(C109,'PRICE LIST'!E:Z,17,0),0)</f>
        <v>70000</v>
      </c>
      <c r="Z109" s="556">
        <f>IFERROR(VLOOKUP(C109,'PRICE LIST'!E:Z,18,0),0)</f>
        <v>70000</v>
      </c>
      <c r="AA109" s="556">
        <f>IFERROR(VLOOKUP(C109,'PRICE LIST'!E:Z,19,0),0)</f>
        <v>70000</v>
      </c>
      <c r="AB109" s="180">
        <f t="shared" si="105"/>
        <v>4.4307723469168154</v>
      </c>
      <c r="AC109" s="180">
        <f t="shared" si="106"/>
        <v>4.4307723469168154</v>
      </c>
      <c r="AD109" s="180">
        <f t="shared" si="107"/>
        <v>4.4307723469168154</v>
      </c>
      <c r="AE109" s="180">
        <f t="shared" si="108"/>
        <v>4.4307723469168154</v>
      </c>
      <c r="AF109" s="180">
        <f t="shared" si="109"/>
        <v>4.4307723469168154</v>
      </c>
      <c r="AG109" s="180">
        <f t="shared" si="110"/>
        <v>4.4307723469168154</v>
      </c>
      <c r="AH109" s="180">
        <f t="shared" si="111"/>
        <v>4.4307723469168154</v>
      </c>
      <c r="AI109" s="180">
        <f t="shared" si="112"/>
        <v>4.4307723469168154</v>
      </c>
      <c r="AJ109" s="180">
        <f t="shared" si="113"/>
        <v>4.4307723469168154</v>
      </c>
      <c r="AK109" s="180">
        <f t="shared" si="114"/>
        <v>4.4307723469168154</v>
      </c>
      <c r="AL109" s="180">
        <f t="shared" si="115"/>
        <v>4.4307723469168154</v>
      </c>
      <c r="AM109" s="180">
        <f t="shared" si="116"/>
        <v>4.4307723469168154</v>
      </c>
      <c r="AN109" s="502"/>
      <c r="AO109" s="502"/>
      <c r="AP109" s="502"/>
      <c r="AQ109" s="502">
        <v>1</v>
      </c>
      <c r="AR109" s="502"/>
      <c r="AS109" s="502"/>
      <c r="AT109" s="502"/>
      <c r="AU109" s="502"/>
      <c r="AV109" s="502"/>
      <c r="AW109" s="502"/>
      <c r="AX109" s="502"/>
      <c r="AY109" s="502"/>
      <c r="AZ109" s="75">
        <f t="shared" si="117"/>
        <v>1</v>
      </c>
      <c r="BA109" s="77">
        <f t="shared" si="118"/>
        <v>8.3333333333333329E-2</v>
      </c>
      <c r="BB109" s="47"/>
      <c r="BC109" s="78">
        <f t="shared" si="119"/>
        <v>0</v>
      </c>
      <c r="BD109" s="78">
        <f t="shared" si="120"/>
        <v>0</v>
      </c>
      <c r="BE109" s="78">
        <f t="shared" si="121"/>
        <v>0</v>
      </c>
      <c r="BF109" s="78">
        <f t="shared" si="122"/>
        <v>4.4307723469168154</v>
      </c>
      <c r="BG109" s="78">
        <f t="shared" si="123"/>
        <v>0</v>
      </c>
      <c r="BH109" s="78">
        <f t="shared" si="124"/>
        <v>0</v>
      </c>
      <c r="BI109" s="78">
        <f t="shared" si="125"/>
        <v>0</v>
      </c>
      <c r="BJ109" s="78">
        <f t="shared" si="126"/>
        <v>0</v>
      </c>
      <c r="BK109" s="78">
        <f t="shared" si="127"/>
        <v>0</v>
      </c>
      <c r="BL109" s="78">
        <f t="shared" si="128"/>
        <v>0</v>
      </c>
      <c r="BM109" s="78">
        <f t="shared" si="129"/>
        <v>0</v>
      </c>
      <c r="BN109" s="78">
        <f t="shared" si="130"/>
        <v>0</v>
      </c>
      <c r="BO109" s="78">
        <f t="shared" si="131"/>
        <v>4.4307723469168154</v>
      </c>
      <c r="BP109" s="78">
        <f t="shared" si="132"/>
        <v>0.36923102890973464</v>
      </c>
    </row>
    <row r="110" spans="1:68">
      <c r="A110" s="79" t="s">
        <v>7127</v>
      </c>
      <c r="B110" s="74"/>
      <c r="C110" s="79" t="s">
        <v>10855</v>
      </c>
      <c r="D110" s="75" t="str">
        <f>INDEX('PRICE LIST'!$D:$D,MATCH(IMPROVEMENT!C110,'PRICE LIST'!$E:$E,0))</f>
        <v>BOLT</v>
      </c>
      <c r="E110" s="776" t="str">
        <f>IFERROR(VLOOKUP(C110,'PRICE LIST'!E:M,2,0),0)</f>
        <v>BAUT L5 X 20</v>
      </c>
      <c r="F110" s="187" t="s">
        <v>13334</v>
      </c>
      <c r="G110" s="79" t="s">
        <v>109</v>
      </c>
      <c r="H110" s="16">
        <f>IFERROR(IF(G110="FOH",VLOOKUP(C110,'PRICE LIST'!E:Z,20,0),IF(G110="OPEX",VLOOKUP(C110,'PRICE LIST'!E:Z,21,0),0)),0)</f>
        <v>0</v>
      </c>
      <c r="I110" s="16">
        <f>IFERROR(IF(G110="FOH",VLOOKUP(H110,'PRICE LIST'!X:Z,3,0),IF(G110="OPEX",VLOOKUP(H110,'PRICE LIST'!Y:Z,2,0),0)),0)</f>
        <v>0</v>
      </c>
      <c r="J110" s="79" t="s">
        <v>40</v>
      </c>
      <c r="K110" s="206" t="s">
        <v>183</v>
      </c>
      <c r="L110" s="75" t="str">
        <f>IFERROR(VLOOKUP(K110,BS:BV,3,0),0)</f>
        <v>ALL</v>
      </c>
      <c r="M110" s="75" t="str">
        <f>IFERROR(VLOOKUP(K110,BS:BV,4,0),0)</f>
        <v>ALL</v>
      </c>
      <c r="N110" s="75" t="str">
        <f>IFERROR(VLOOKUP(C110,'PRICE LIST'!E:M,3,0),0)</f>
        <v>PACK</v>
      </c>
      <c r="O110" s="75" t="str">
        <f>IFERROR(VLOOKUP(C110,'PRICE LIST'!E:M,5,0),0)</f>
        <v>IDR</v>
      </c>
      <c r="P110" s="556">
        <f>IFERROR(VLOOKUP(C110,'PRICE LIST'!E:Z,8,0),0)</f>
        <v>75000</v>
      </c>
      <c r="Q110" s="556">
        <f>IFERROR(VLOOKUP(C110,'PRICE LIST'!E:Z,9,0),0)</f>
        <v>75000</v>
      </c>
      <c r="R110" s="556">
        <f>IFERROR(VLOOKUP(C110,'PRICE LIST'!E:Z,10,0),0)</f>
        <v>75000</v>
      </c>
      <c r="S110" s="556">
        <f>IFERROR(VLOOKUP(C110,'PRICE LIST'!E:Z,11,0),0)</f>
        <v>75000</v>
      </c>
      <c r="T110" s="556">
        <f>IFERROR(VLOOKUP(C110,'PRICE LIST'!E:Z,12,0),0)</f>
        <v>75000</v>
      </c>
      <c r="U110" s="556">
        <f>IFERROR(VLOOKUP(C110,'PRICE LIST'!E:Z,13,0),0)</f>
        <v>75000</v>
      </c>
      <c r="V110" s="556">
        <f>IFERROR(VLOOKUP(C110,'PRICE LIST'!E:Z,14,0),0)</f>
        <v>75000</v>
      </c>
      <c r="W110" s="556">
        <f>IFERROR(VLOOKUP(C110,'PRICE LIST'!E:Z,15,0),0)</f>
        <v>75000</v>
      </c>
      <c r="X110" s="556">
        <f>IFERROR(VLOOKUP(C110,'PRICE LIST'!E:Z,16,0),0)</f>
        <v>75000</v>
      </c>
      <c r="Y110" s="556">
        <f>IFERROR(VLOOKUP(C110,'PRICE LIST'!E:Z,17,0),0)</f>
        <v>75000</v>
      </c>
      <c r="Z110" s="556">
        <f>IFERROR(VLOOKUP(C110,'PRICE LIST'!E:Z,18,0),0)</f>
        <v>75000</v>
      </c>
      <c r="AA110" s="556">
        <f>IFERROR(VLOOKUP(C110,'PRICE LIST'!E:Z,19,0),0)</f>
        <v>75000</v>
      </c>
      <c r="AB110" s="180">
        <f t="shared" si="105"/>
        <v>4.7472560859823023</v>
      </c>
      <c r="AC110" s="180">
        <f t="shared" si="106"/>
        <v>4.7472560859823023</v>
      </c>
      <c r="AD110" s="180">
        <f t="shared" si="107"/>
        <v>4.7472560859823023</v>
      </c>
      <c r="AE110" s="180">
        <f t="shared" si="108"/>
        <v>4.7472560859823023</v>
      </c>
      <c r="AF110" s="180">
        <f t="shared" si="109"/>
        <v>4.7472560859823023</v>
      </c>
      <c r="AG110" s="180">
        <f t="shared" si="110"/>
        <v>4.7472560859823023</v>
      </c>
      <c r="AH110" s="180">
        <f t="shared" si="111"/>
        <v>4.7472560859823023</v>
      </c>
      <c r="AI110" s="180">
        <f t="shared" si="112"/>
        <v>4.7472560859823023</v>
      </c>
      <c r="AJ110" s="180">
        <f t="shared" si="113"/>
        <v>4.7472560859823023</v>
      </c>
      <c r="AK110" s="180">
        <f t="shared" si="114"/>
        <v>4.7472560859823023</v>
      </c>
      <c r="AL110" s="180">
        <f t="shared" si="115"/>
        <v>4.7472560859823023</v>
      </c>
      <c r="AM110" s="180">
        <f t="shared" si="116"/>
        <v>4.7472560859823023</v>
      </c>
      <c r="AN110" s="502"/>
      <c r="AO110" s="502"/>
      <c r="AP110" s="502"/>
      <c r="AQ110" s="502">
        <v>1</v>
      </c>
      <c r="AR110" s="502"/>
      <c r="AS110" s="502"/>
      <c r="AT110" s="502"/>
      <c r="AU110" s="502"/>
      <c r="AV110" s="502"/>
      <c r="AW110" s="502"/>
      <c r="AX110" s="502"/>
      <c r="AY110" s="502"/>
      <c r="AZ110" s="75">
        <f t="shared" si="117"/>
        <v>1</v>
      </c>
      <c r="BA110" s="77">
        <f t="shared" si="118"/>
        <v>8.3333333333333329E-2</v>
      </c>
      <c r="BB110" s="47"/>
      <c r="BC110" s="78">
        <f t="shared" si="119"/>
        <v>0</v>
      </c>
      <c r="BD110" s="78">
        <f t="shared" si="120"/>
        <v>0</v>
      </c>
      <c r="BE110" s="78">
        <f t="shared" si="121"/>
        <v>0</v>
      </c>
      <c r="BF110" s="78">
        <f t="shared" si="122"/>
        <v>4.7472560859823023</v>
      </c>
      <c r="BG110" s="78">
        <f t="shared" si="123"/>
        <v>0</v>
      </c>
      <c r="BH110" s="78">
        <f t="shared" si="124"/>
        <v>0</v>
      </c>
      <c r="BI110" s="78">
        <f t="shared" si="125"/>
        <v>0</v>
      </c>
      <c r="BJ110" s="78">
        <f t="shared" si="126"/>
        <v>0</v>
      </c>
      <c r="BK110" s="78">
        <f t="shared" si="127"/>
        <v>0</v>
      </c>
      <c r="BL110" s="78">
        <f t="shared" si="128"/>
        <v>0</v>
      </c>
      <c r="BM110" s="78">
        <f t="shared" si="129"/>
        <v>0</v>
      </c>
      <c r="BN110" s="78">
        <f t="shared" si="130"/>
        <v>0</v>
      </c>
      <c r="BO110" s="78">
        <f t="shared" si="131"/>
        <v>4.7472560859823023</v>
      </c>
      <c r="BP110" s="78">
        <f t="shared" si="132"/>
        <v>0.39560467383185854</v>
      </c>
    </row>
    <row r="111" spans="1:68">
      <c r="A111" s="79" t="s">
        <v>7127</v>
      </c>
      <c r="B111" s="74"/>
      <c r="C111" s="79" t="s">
        <v>10858</v>
      </c>
      <c r="D111" s="75" t="str">
        <f>INDEX('PRICE LIST'!$D:$D,MATCH(IMPROVEMENT!C111,'PRICE LIST'!$E:$E,0))</f>
        <v>BOLT</v>
      </c>
      <c r="E111" s="776" t="str">
        <f>IFERROR(VLOOKUP(C111,'PRICE LIST'!E:M,2,0),0)</f>
        <v>BAUT L5 X 35</v>
      </c>
      <c r="F111" s="187" t="s">
        <v>13334</v>
      </c>
      <c r="G111" s="79" t="s">
        <v>109</v>
      </c>
      <c r="H111" s="16">
        <f>IFERROR(IF(G111="FOH",VLOOKUP(C111,'PRICE LIST'!E:Z,20,0),IF(G111="OPEX",VLOOKUP(C111,'PRICE LIST'!E:Z,21,0),0)),0)</f>
        <v>0</v>
      </c>
      <c r="I111" s="16">
        <f>IFERROR(IF(G111="FOH",VLOOKUP(H111,'PRICE LIST'!X:Z,3,0),IF(G111="OPEX",VLOOKUP(H111,'PRICE LIST'!Y:Z,2,0),0)),0)</f>
        <v>0</v>
      </c>
      <c r="J111" s="79" t="s">
        <v>40</v>
      </c>
      <c r="K111" s="206" t="s">
        <v>183</v>
      </c>
      <c r="L111" s="75" t="str">
        <f>IFERROR(VLOOKUP(K111,BS:BV,3,0),0)</f>
        <v>ALL</v>
      </c>
      <c r="M111" s="75" t="str">
        <f>IFERROR(VLOOKUP(K111,BS:BV,4,0),0)</f>
        <v>ALL</v>
      </c>
      <c r="N111" s="75" t="str">
        <f>IFERROR(VLOOKUP(C111,'PRICE LIST'!E:M,3,0),0)</f>
        <v>PACK</v>
      </c>
      <c r="O111" s="75" t="str">
        <f>IFERROR(VLOOKUP(C111,'PRICE LIST'!E:M,5,0),0)</f>
        <v>IDR</v>
      </c>
      <c r="P111" s="556">
        <f>IFERROR(VLOOKUP(C111,'PRICE LIST'!E:Z,8,0),0)</f>
        <v>75000</v>
      </c>
      <c r="Q111" s="556">
        <f>IFERROR(VLOOKUP(C111,'PRICE LIST'!E:Z,9,0),0)</f>
        <v>75000</v>
      </c>
      <c r="R111" s="556">
        <f>IFERROR(VLOOKUP(C111,'PRICE LIST'!E:Z,10,0),0)</f>
        <v>75000</v>
      </c>
      <c r="S111" s="556">
        <f>IFERROR(VLOOKUP(C111,'PRICE LIST'!E:Z,11,0),0)</f>
        <v>75000</v>
      </c>
      <c r="T111" s="556">
        <f>IFERROR(VLOOKUP(C111,'PRICE LIST'!E:Z,12,0),0)</f>
        <v>75000</v>
      </c>
      <c r="U111" s="556">
        <f>IFERROR(VLOOKUP(C111,'PRICE LIST'!E:Z,13,0),0)</f>
        <v>75000</v>
      </c>
      <c r="V111" s="556">
        <f>IFERROR(VLOOKUP(C111,'PRICE LIST'!E:Z,14,0),0)</f>
        <v>75000</v>
      </c>
      <c r="W111" s="556">
        <f>IFERROR(VLOOKUP(C111,'PRICE LIST'!E:Z,15,0),0)</f>
        <v>75000</v>
      </c>
      <c r="X111" s="556">
        <f>IFERROR(VLOOKUP(C111,'PRICE LIST'!E:Z,16,0),0)</f>
        <v>75000</v>
      </c>
      <c r="Y111" s="556">
        <f>IFERROR(VLOOKUP(C111,'PRICE LIST'!E:Z,17,0),0)</f>
        <v>75000</v>
      </c>
      <c r="Z111" s="556">
        <f>IFERROR(VLOOKUP(C111,'PRICE LIST'!E:Z,18,0),0)</f>
        <v>75000</v>
      </c>
      <c r="AA111" s="556">
        <f>IFERROR(VLOOKUP(C111,'PRICE LIST'!E:Z,19,0),0)</f>
        <v>75000</v>
      </c>
      <c r="AB111" s="180">
        <f t="shared" si="105"/>
        <v>4.7472560859823023</v>
      </c>
      <c r="AC111" s="180">
        <f t="shared" si="106"/>
        <v>4.7472560859823023</v>
      </c>
      <c r="AD111" s="180">
        <f t="shared" si="107"/>
        <v>4.7472560859823023</v>
      </c>
      <c r="AE111" s="180">
        <f t="shared" si="108"/>
        <v>4.7472560859823023</v>
      </c>
      <c r="AF111" s="180">
        <f t="shared" si="109"/>
        <v>4.7472560859823023</v>
      </c>
      <c r="AG111" s="180">
        <f t="shared" si="110"/>
        <v>4.7472560859823023</v>
      </c>
      <c r="AH111" s="180">
        <f t="shared" si="111"/>
        <v>4.7472560859823023</v>
      </c>
      <c r="AI111" s="180">
        <f t="shared" si="112"/>
        <v>4.7472560859823023</v>
      </c>
      <c r="AJ111" s="180">
        <f t="shared" si="113"/>
        <v>4.7472560859823023</v>
      </c>
      <c r="AK111" s="180">
        <f t="shared" si="114"/>
        <v>4.7472560859823023</v>
      </c>
      <c r="AL111" s="180">
        <f t="shared" si="115"/>
        <v>4.7472560859823023</v>
      </c>
      <c r="AM111" s="180">
        <f t="shared" si="116"/>
        <v>4.7472560859823023</v>
      </c>
      <c r="AN111" s="502"/>
      <c r="AO111" s="502"/>
      <c r="AP111" s="502"/>
      <c r="AQ111" s="502">
        <v>1</v>
      </c>
      <c r="AR111" s="502"/>
      <c r="AS111" s="502"/>
      <c r="AT111" s="502"/>
      <c r="AU111" s="502"/>
      <c r="AV111" s="502"/>
      <c r="AW111" s="502"/>
      <c r="AX111" s="502"/>
      <c r="AY111" s="502"/>
      <c r="AZ111" s="75">
        <f t="shared" si="117"/>
        <v>1</v>
      </c>
      <c r="BA111" s="77">
        <f t="shared" si="118"/>
        <v>8.3333333333333329E-2</v>
      </c>
      <c r="BB111" s="47"/>
      <c r="BC111" s="78">
        <f t="shared" si="119"/>
        <v>0</v>
      </c>
      <c r="BD111" s="78">
        <f t="shared" si="120"/>
        <v>0</v>
      </c>
      <c r="BE111" s="78">
        <f t="shared" si="121"/>
        <v>0</v>
      </c>
      <c r="BF111" s="78">
        <f t="shared" si="122"/>
        <v>4.7472560859823023</v>
      </c>
      <c r="BG111" s="78">
        <f t="shared" si="123"/>
        <v>0</v>
      </c>
      <c r="BH111" s="78">
        <f t="shared" si="124"/>
        <v>0</v>
      </c>
      <c r="BI111" s="78">
        <f t="shared" si="125"/>
        <v>0</v>
      </c>
      <c r="BJ111" s="78">
        <f t="shared" si="126"/>
        <v>0</v>
      </c>
      <c r="BK111" s="78">
        <f t="shared" si="127"/>
        <v>0</v>
      </c>
      <c r="BL111" s="78">
        <f t="shared" si="128"/>
        <v>0</v>
      </c>
      <c r="BM111" s="78">
        <f t="shared" si="129"/>
        <v>0</v>
      </c>
      <c r="BN111" s="78">
        <f t="shared" si="130"/>
        <v>0</v>
      </c>
      <c r="BO111" s="78">
        <f t="shared" si="131"/>
        <v>4.7472560859823023</v>
      </c>
      <c r="BP111" s="78">
        <f t="shared" si="132"/>
        <v>0.39560467383185854</v>
      </c>
    </row>
    <row r="112" spans="1:68">
      <c r="A112" s="79" t="s">
        <v>7127</v>
      </c>
      <c r="B112" s="74"/>
      <c r="C112" s="79" t="s">
        <v>12075</v>
      </c>
      <c r="D112" s="75" t="str">
        <f>INDEX('PRICE LIST'!$D:$D,MATCH(IMPROVEMENT!C112,'PRICE LIST'!$E:$E,0))</f>
        <v>NUT</v>
      </c>
      <c r="E112" s="776" t="str">
        <f>IFERROR(VLOOKUP(C112,'PRICE LIST'!E:M,2,0),0)</f>
        <v>MUR RING PATEN M3</v>
      </c>
      <c r="F112" s="187" t="s">
        <v>13334</v>
      </c>
      <c r="G112" s="79" t="s">
        <v>109</v>
      </c>
      <c r="H112" s="16">
        <f>IFERROR(IF(G112="FOH",VLOOKUP(C112,'PRICE LIST'!E:Z,20,0),IF(G112="OPEX",VLOOKUP(C112,'PRICE LIST'!E:Z,21,0),0)),0)</f>
        <v>0</v>
      </c>
      <c r="I112" s="16">
        <f>IFERROR(IF(G112="FOH",VLOOKUP(H112,'PRICE LIST'!X:Z,3,0),IF(G112="OPEX",VLOOKUP(H112,'PRICE LIST'!Y:Z,2,0),0)),0)</f>
        <v>0</v>
      </c>
      <c r="J112" s="79" t="s">
        <v>40</v>
      </c>
      <c r="K112" s="206" t="s">
        <v>183</v>
      </c>
      <c r="L112" s="75" t="str">
        <f>IFERROR(VLOOKUP(K112,BS:BV,3,0),0)</f>
        <v>ALL</v>
      </c>
      <c r="M112" s="75" t="str">
        <f>IFERROR(VLOOKUP(K112,BS:BV,4,0),0)</f>
        <v>ALL</v>
      </c>
      <c r="N112" s="75" t="str">
        <f>IFERROR(VLOOKUP(C112,'PRICE LIST'!E:M,3,0),0)</f>
        <v>PACK</v>
      </c>
      <c r="O112" s="75" t="str">
        <f>IFERROR(VLOOKUP(C112,'PRICE LIST'!E:M,5,0),0)</f>
        <v>IDR</v>
      </c>
      <c r="P112" s="556">
        <f>IFERROR(VLOOKUP(C112,'PRICE LIST'!E:Z,8,0),0)</f>
        <v>24000</v>
      </c>
      <c r="Q112" s="556">
        <f>IFERROR(VLOOKUP(C112,'PRICE LIST'!E:Z,9,0),0)</f>
        <v>24000</v>
      </c>
      <c r="R112" s="556">
        <f>IFERROR(VLOOKUP(C112,'PRICE LIST'!E:Z,10,0),0)</f>
        <v>24000</v>
      </c>
      <c r="S112" s="556">
        <f>IFERROR(VLOOKUP(C112,'PRICE LIST'!E:Z,11,0),0)</f>
        <v>24000</v>
      </c>
      <c r="T112" s="556">
        <f>IFERROR(VLOOKUP(C112,'PRICE LIST'!E:Z,12,0),0)</f>
        <v>24000</v>
      </c>
      <c r="U112" s="556">
        <f>IFERROR(VLOOKUP(C112,'PRICE LIST'!E:Z,13,0),0)</f>
        <v>24000</v>
      </c>
      <c r="V112" s="556">
        <f>IFERROR(VLOOKUP(C112,'PRICE LIST'!E:Z,14,0),0)</f>
        <v>24000</v>
      </c>
      <c r="W112" s="556">
        <f>IFERROR(VLOOKUP(C112,'PRICE LIST'!E:Z,15,0),0)</f>
        <v>24000</v>
      </c>
      <c r="X112" s="556">
        <f>IFERROR(VLOOKUP(C112,'PRICE LIST'!E:Z,16,0),0)</f>
        <v>24000</v>
      </c>
      <c r="Y112" s="556">
        <f>IFERROR(VLOOKUP(C112,'PRICE LIST'!E:Z,17,0),0)</f>
        <v>24000</v>
      </c>
      <c r="Z112" s="556">
        <f>IFERROR(VLOOKUP(C112,'PRICE LIST'!E:Z,18,0),0)</f>
        <v>24000</v>
      </c>
      <c r="AA112" s="556">
        <f>IFERROR(VLOOKUP(C112,'PRICE LIST'!E:Z,19,0),0)</f>
        <v>24000</v>
      </c>
      <c r="AB112" s="180">
        <f t="shared" si="105"/>
        <v>1.5191219475143367</v>
      </c>
      <c r="AC112" s="180">
        <f t="shared" si="106"/>
        <v>1.5191219475143367</v>
      </c>
      <c r="AD112" s="180">
        <f t="shared" si="107"/>
        <v>1.5191219475143367</v>
      </c>
      <c r="AE112" s="180">
        <f t="shared" si="108"/>
        <v>1.5191219475143367</v>
      </c>
      <c r="AF112" s="180">
        <f t="shared" si="109"/>
        <v>1.5191219475143367</v>
      </c>
      <c r="AG112" s="180">
        <f t="shared" si="110"/>
        <v>1.5191219475143367</v>
      </c>
      <c r="AH112" s="180">
        <f t="shared" si="111"/>
        <v>1.5191219475143367</v>
      </c>
      <c r="AI112" s="180">
        <f t="shared" si="112"/>
        <v>1.5191219475143367</v>
      </c>
      <c r="AJ112" s="180">
        <f t="shared" si="113"/>
        <v>1.5191219475143367</v>
      </c>
      <c r="AK112" s="180">
        <f t="shared" si="114"/>
        <v>1.5191219475143367</v>
      </c>
      <c r="AL112" s="180">
        <f t="shared" si="115"/>
        <v>1.5191219475143367</v>
      </c>
      <c r="AM112" s="180">
        <f t="shared" si="116"/>
        <v>1.5191219475143367</v>
      </c>
      <c r="AN112" s="502"/>
      <c r="AO112" s="502"/>
      <c r="AP112" s="502"/>
      <c r="AQ112" s="502">
        <v>1</v>
      </c>
      <c r="AR112" s="502"/>
      <c r="AS112" s="502"/>
      <c r="AT112" s="502"/>
      <c r="AU112" s="502"/>
      <c r="AV112" s="502"/>
      <c r="AW112" s="502"/>
      <c r="AX112" s="502"/>
      <c r="AY112" s="502"/>
      <c r="AZ112" s="75">
        <f t="shared" si="117"/>
        <v>1</v>
      </c>
      <c r="BA112" s="77">
        <f t="shared" si="118"/>
        <v>8.3333333333333329E-2</v>
      </c>
      <c r="BB112" s="47"/>
      <c r="BC112" s="78">
        <f t="shared" si="119"/>
        <v>0</v>
      </c>
      <c r="BD112" s="78">
        <f t="shared" si="120"/>
        <v>0</v>
      </c>
      <c r="BE112" s="78">
        <f t="shared" si="121"/>
        <v>0</v>
      </c>
      <c r="BF112" s="78">
        <f t="shared" si="122"/>
        <v>1.5191219475143367</v>
      </c>
      <c r="BG112" s="78">
        <f t="shared" si="123"/>
        <v>0</v>
      </c>
      <c r="BH112" s="78">
        <f t="shared" si="124"/>
        <v>0</v>
      </c>
      <c r="BI112" s="78">
        <f t="shared" si="125"/>
        <v>0</v>
      </c>
      <c r="BJ112" s="78">
        <f t="shared" si="126"/>
        <v>0</v>
      </c>
      <c r="BK112" s="78">
        <f t="shared" si="127"/>
        <v>0</v>
      </c>
      <c r="BL112" s="78">
        <f t="shared" si="128"/>
        <v>0</v>
      </c>
      <c r="BM112" s="78">
        <f t="shared" si="129"/>
        <v>0</v>
      </c>
      <c r="BN112" s="78">
        <f t="shared" si="130"/>
        <v>0</v>
      </c>
      <c r="BO112" s="78">
        <f t="shared" si="131"/>
        <v>1.5191219475143367</v>
      </c>
      <c r="BP112" s="78">
        <f t="shared" si="132"/>
        <v>0.12659349562619474</v>
      </c>
    </row>
    <row r="113" spans="1:68">
      <c r="A113" s="79" t="s">
        <v>7127</v>
      </c>
      <c r="B113" s="74"/>
      <c r="C113" s="79" t="s">
        <v>10916</v>
      </c>
      <c r="D113" s="75" t="str">
        <f>INDEX('PRICE LIST'!$D:$D,MATCH(IMPROVEMENT!C113,'PRICE LIST'!$E:$E,0))</f>
        <v>NUT</v>
      </c>
      <c r="E113" s="776" t="str">
        <f>IFERROR(VLOOKUP(C113,'PRICE LIST'!E:M,2,0),0)</f>
        <v>MUR M4</v>
      </c>
      <c r="F113" s="187" t="s">
        <v>13334</v>
      </c>
      <c r="G113" s="79" t="s">
        <v>109</v>
      </c>
      <c r="H113" s="16">
        <f>IFERROR(IF(G113="FOH",VLOOKUP(C113,'PRICE LIST'!E:Z,20,0),IF(G113="OPEX",VLOOKUP(C113,'PRICE LIST'!E:Z,21,0),0)),0)</f>
        <v>0</v>
      </c>
      <c r="I113" s="16">
        <f>IFERROR(IF(G113="FOH",VLOOKUP(H113,'PRICE LIST'!X:Z,3,0),IF(G113="OPEX",VLOOKUP(H113,'PRICE LIST'!Y:Z,2,0),0)),0)</f>
        <v>0</v>
      </c>
      <c r="J113" s="79" t="s">
        <v>40</v>
      </c>
      <c r="K113" s="206" t="s">
        <v>183</v>
      </c>
      <c r="L113" s="75" t="str">
        <f>IFERROR(VLOOKUP(K113,BS:BV,3,0),0)</f>
        <v>ALL</v>
      </c>
      <c r="M113" s="75" t="str">
        <f>IFERROR(VLOOKUP(K113,BS:BV,4,0),0)</f>
        <v>ALL</v>
      </c>
      <c r="N113" s="75" t="str">
        <f>IFERROR(VLOOKUP(C113,'PRICE LIST'!E:M,3,0),0)</f>
        <v>PACK</v>
      </c>
      <c r="O113" s="75" t="str">
        <f>IFERROR(VLOOKUP(C113,'PRICE LIST'!E:M,5,0),0)</f>
        <v>IDR</v>
      </c>
      <c r="P113" s="556">
        <f>IFERROR(VLOOKUP(C113,'PRICE LIST'!E:Z,8,0),0)</f>
        <v>9000</v>
      </c>
      <c r="Q113" s="556">
        <f>IFERROR(VLOOKUP(C113,'PRICE LIST'!E:Z,9,0),0)</f>
        <v>9000</v>
      </c>
      <c r="R113" s="556">
        <f>IFERROR(VLOOKUP(C113,'PRICE LIST'!E:Z,10,0),0)</f>
        <v>9000</v>
      </c>
      <c r="S113" s="556">
        <f>IFERROR(VLOOKUP(C113,'PRICE LIST'!E:Z,11,0),0)</f>
        <v>9000</v>
      </c>
      <c r="T113" s="556">
        <f>IFERROR(VLOOKUP(C113,'PRICE LIST'!E:Z,12,0),0)</f>
        <v>9000</v>
      </c>
      <c r="U113" s="556">
        <f>IFERROR(VLOOKUP(C113,'PRICE LIST'!E:Z,13,0),0)</f>
        <v>9000</v>
      </c>
      <c r="V113" s="556">
        <f>IFERROR(VLOOKUP(C113,'PRICE LIST'!E:Z,14,0),0)</f>
        <v>9000</v>
      </c>
      <c r="W113" s="556">
        <f>IFERROR(VLOOKUP(C113,'PRICE LIST'!E:Z,15,0),0)</f>
        <v>9000</v>
      </c>
      <c r="X113" s="556">
        <f>IFERROR(VLOOKUP(C113,'PRICE LIST'!E:Z,16,0),0)</f>
        <v>9000</v>
      </c>
      <c r="Y113" s="556">
        <f>IFERROR(VLOOKUP(C113,'PRICE LIST'!E:Z,17,0),0)</f>
        <v>9000</v>
      </c>
      <c r="Z113" s="556">
        <f>IFERROR(VLOOKUP(C113,'PRICE LIST'!E:Z,18,0),0)</f>
        <v>9000</v>
      </c>
      <c r="AA113" s="556">
        <f>IFERROR(VLOOKUP(C113,'PRICE LIST'!E:Z,19,0),0)</f>
        <v>9000</v>
      </c>
      <c r="AB113" s="180">
        <f t="shared" si="105"/>
        <v>0.56967073031787629</v>
      </c>
      <c r="AC113" s="180">
        <f t="shared" si="106"/>
        <v>0.56967073031787629</v>
      </c>
      <c r="AD113" s="180">
        <f t="shared" si="107"/>
        <v>0.56967073031787629</v>
      </c>
      <c r="AE113" s="180">
        <f t="shared" si="108"/>
        <v>0.56967073031787629</v>
      </c>
      <c r="AF113" s="180">
        <f t="shared" si="109"/>
        <v>0.56967073031787629</v>
      </c>
      <c r="AG113" s="180">
        <f t="shared" si="110"/>
        <v>0.56967073031787629</v>
      </c>
      <c r="AH113" s="180">
        <f t="shared" si="111"/>
        <v>0.56967073031787629</v>
      </c>
      <c r="AI113" s="180">
        <f t="shared" si="112"/>
        <v>0.56967073031787629</v>
      </c>
      <c r="AJ113" s="180">
        <f t="shared" si="113"/>
        <v>0.56967073031787629</v>
      </c>
      <c r="AK113" s="180">
        <f t="shared" si="114"/>
        <v>0.56967073031787629</v>
      </c>
      <c r="AL113" s="180">
        <f t="shared" si="115"/>
        <v>0.56967073031787629</v>
      </c>
      <c r="AM113" s="180">
        <f t="shared" si="116"/>
        <v>0.56967073031787629</v>
      </c>
      <c r="AN113" s="502"/>
      <c r="AO113" s="502"/>
      <c r="AP113" s="502"/>
      <c r="AQ113" s="502">
        <v>1</v>
      </c>
      <c r="AR113" s="502"/>
      <c r="AS113" s="502"/>
      <c r="AT113" s="502"/>
      <c r="AU113" s="502"/>
      <c r="AV113" s="502"/>
      <c r="AW113" s="502"/>
      <c r="AX113" s="502"/>
      <c r="AY113" s="502"/>
      <c r="AZ113" s="75">
        <f t="shared" si="117"/>
        <v>1</v>
      </c>
      <c r="BA113" s="77">
        <f t="shared" si="118"/>
        <v>8.3333333333333329E-2</v>
      </c>
      <c r="BB113" s="47"/>
      <c r="BC113" s="78">
        <f t="shared" si="119"/>
        <v>0</v>
      </c>
      <c r="BD113" s="78">
        <f t="shared" si="120"/>
        <v>0</v>
      </c>
      <c r="BE113" s="78">
        <f t="shared" si="121"/>
        <v>0</v>
      </c>
      <c r="BF113" s="78">
        <f t="shared" si="122"/>
        <v>0.56967073031787629</v>
      </c>
      <c r="BG113" s="78">
        <f t="shared" si="123"/>
        <v>0</v>
      </c>
      <c r="BH113" s="78">
        <f t="shared" si="124"/>
        <v>0</v>
      </c>
      <c r="BI113" s="78">
        <f t="shared" si="125"/>
        <v>0</v>
      </c>
      <c r="BJ113" s="78">
        <f t="shared" si="126"/>
        <v>0</v>
      </c>
      <c r="BK113" s="78">
        <f t="shared" si="127"/>
        <v>0</v>
      </c>
      <c r="BL113" s="78">
        <f t="shared" si="128"/>
        <v>0</v>
      </c>
      <c r="BM113" s="78">
        <f t="shared" si="129"/>
        <v>0</v>
      </c>
      <c r="BN113" s="78">
        <f t="shared" si="130"/>
        <v>0</v>
      </c>
      <c r="BO113" s="78">
        <f t="shared" si="131"/>
        <v>0.56967073031787629</v>
      </c>
      <c r="BP113" s="78">
        <f t="shared" si="132"/>
        <v>4.7472560859823022E-2</v>
      </c>
    </row>
    <row r="114" spans="1:68">
      <c r="A114" s="79" t="s">
        <v>7127</v>
      </c>
      <c r="B114" s="74"/>
      <c r="C114" s="79" t="s">
        <v>11299</v>
      </c>
      <c r="D114" s="75" t="str">
        <f>INDEX('PRICE LIST'!$D:$D,MATCH(IMPROVEMENT!C114,'PRICE LIST'!$E:$E,0))</f>
        <v>NUT</v>
      </c>
      <c r="E114" s="776" t="str">
        <f>IFERROR(VLOOKUP(C114,'PRICE LIST'!E:M,2,0),0)</f>
        <v>MUR RING PATEN M6</v>
      </c>
      <c r="F114" s="187" t="s">
        <v>13334</v>
      </c>
      <c r="G114" s="79" t="s">
        <v>109</v>
      </c>
      <c r="H114" s="16">
        <f>IFERROR(IF(G114="FOH",VLOOKUP(C114,'PRICE LIST'!E:Z,20,0),IF(G114="OPEX",VLOOKUP(C114,'PRICE LIST'!E:Z,21,0),0)),0)</f>
        <v>0</v>
      </c>
      <c r="I114" s="16">
        <f>IFERROR(IF(G114="FOH",VLOOKUP(H114,'PRICE LIST'!X:Z,3,0),IF(G114="OPEX",VLOOKUP(H114,'PRICE LIST'!Y:Z,2,0),0)),0)</f>
        <v>0</v>
      </c>
      <c r="J114" s="79" t="s">
        <v>40</v>
      </c>
      <c r="K114" s="206" t="s">
        <v>183</v>
      </c>
      <c r="L114" s="75" t="str">
        <f>IFERROR(VLOOKUP(K114,BS:BV,3,0),0)</f>
        <v>ALL</v>
      </c>
      <c r="M114" s="75" t="str">
        <f>IFERROR(VLOOKUP(K114,BS:BV,4,0),0)</f>
        <v>ALL</v>
      </c>
      <c r="N114" s="75" t="str">
        <f>IFERROR(VLOOKUP(C114,'PRICE LIST'!E:M,3,0),0)</f>
        <v>PACK</v>
      </c>
      <c r="O114" s="75" t="str">
        <f>IFERROR(VLOOKUP(C114,'PRICE LIST'!E:M,5,0),0)</f>
        <v>IDR</v>
      </c>
      <c r="P114" s="556">
        <f>IFERROR(VLOOKUP(C114,'PRICE LIST'!E:Z,8,0),0)</f>
        <v>30000</v>
      </c>
      <c r="Q114" s="556">
        <f>IFERROR(VLOOKUP(C114,'PRICE LIST'!E:Z,9,0),0)</f>
        <v>30000</v>
      </c>
      <c r="R114" s="556">
        <f>IFERROR(VLOOKUP(C114,'PRICE LIST'!E:Z,10,0),0)</f>
        <v>30000</v>
      </c>
      <c r="S114" s="556">
        <f>IFERROR(VLOOKUP(C114,'PRICE LIST'!E:Z,11,0),0)</f>
        <v>30000</v>
      </c>
      <c r="T114" s="556">
        <f>IFERROR(VLOOKUP(C114,'PRICE LIST'!E:Z,12,0),0)</f>
        <v>30000</v>
      </c>
      <c r="U114" s="556">
        <f>IFERROR(VLOOKUP(C114,'PRICE LIST'!E:Z,13,0),0)</f>
        <v>30000</v>
      </c>
      <c r="V114" s="556">
        <f>IFERROR(VLOOKUP(C114,'PRICE LIST'!E:Z,14,0),0)</f>
        <v>30000</v>
      </c>
      <c r="W114" s="556">
        <f>IFERROR(VLOOKUP(C114,'PRICE LIST'!E:Z,15,0),0)</f>
        <v>30000</v>
      </c>
      <c r="X114" s="556">
        <f>IFERROR(VLOOKUP(C114,'PRICE LIST'!E:Z,16,0),0)</f>
        <v>30000</v>
      </c>
      <c r="Y114" s="556">
        <f>IFERROR(VLOOKUP(C114,'PRICE LIST'!E:Z,17,0),0)</f>
        <v>30000</v>
      </c>
      <c r="Z114" s="556">
        <f>IFERROR(VLOOKUP(C114,'PRICE LIST'!E:Z,18,0),0)</f>
        <v>30000</v>
      </c>
      <c r="AA114" s="556">
        <f>IFERROR(VLOOKUP(C114,'PRICE LIST'!E:Z,19,0),0)</f>
        <v>30000</v>
      </c>
      <c r="AB114" s="180">
        <f t="shared" si="105"/>
        <v>1.8989024343929208</v>
      </c>
      <c r="AC114" s="180">
        <f t="shared" si="106"/>
        <v>1.8989024343929208</v>
      </c>
      <c r="AD114" s="180">
        <f t="shared" si="107"/>
        <v>1.8989024343929208</v>
      </c>
      <c r="AE114" s="180">
        <f t="shared" si="108"/>
        <v>1.8989024343929208</v>
      </c>
      <c r="AF114" s="180">
        <f t="shared" si="109"/>
        <v>1.8989024343929208</v>
      </c>
      <c r="AG114" s="180">
        <f t="shared" si="110"/>
        <v>1.8989024343929208</v>
      </c>
      <c r="AH114" s="180">
        <f t="shared" si="111"/>
        <v>1.8989024343929208</v>
      </c>
      <c r="AI114" s="180">
        <f t="shared" si="112"/>
        <v>1.8989024343929208</v>
      </c>
      <c r="AJ114" s="180">
        <f t="shared" si="113"/>
        <v>1.8989024343929208</v>
      </c>
      <c r="AK114" s="180">
        <f t="shared" si="114"/>
        <v>1.8989024343929208</v>
      </c>
      <c r="AL114" s="180">
        <f t="shared" si="115"/>
        <v>1.8989024343929208</v>
      </c>
      <c r="AM114" s="180">
        <f t="shared" si="116"/>
        <v>1.8989024343929208</v>
      </c>
      <c r="AN114" s="502"/>
      <c r="AO114" s="502"/>
      <c r="AP114" s="502"/>
      <c r="AQ114" s="502">
        <v>1</v>
      </c>
      <c r="AR114" s="502"/>
      <c r="AS114" s="502"/>
      <c r="AT114" s="502"/>
      <c r="AU114" s="502"/>
      <c r="AV114" s="502"/>
      <c r="AW114" s="502"/>
      <c r="AX114" s="502"/>
      <c r="AY114" s="502"/>
      <c r="AZ114" s="75">
        <f t="shared" si="117"/>
        <v>1</v>
      </c>
      <c r="BA114" s="77">
        <f t="shared" si="118"/>
        <v>8.3333333333333329E-2</v>
      </c>
      <c r="BB114" s="47"/>
      <c r="BC114" s="78">
        <f t="shared" si="119"/>
        <v>0</v>
      </c>
      <c r="BD114" s="78">
        <f t="shared" si="120"/>
        <v>0</v>
      </c>
      <c r="BE114" s="78">
        <f t="shared" si="121"/>
        <v>0</v>
      </c>
      <c r="BF114" s="78">
        <f t="shared" si="122"/>
        <v>1.8989024343929208</v>
      </c>
      <c r="BG114" s="78">
        <f t="shared" si="123"/>
        <v>0</v>
      </c>
      <c r="BH114" s="78">
        <f t="shared" si="124"/>
        <v>0</v>
      </c>
      <c r="BI114" s="78">
        <f t="shared" si="125"/>
        <v>0</v>
      </c>
      <c r="BJ114" s="78">
        <f t="shared" si="126"/>
        <v>0</v>
      </c>
      <c r="BK114" s="78">
        <f t="shared" si="127"/>
        <v>0</v>
      </c>
      <c r="BL114" s="78">
        <f t="shared" si="128"/>
        <v>0</v>
      </c>
      <c r="BM114" s="78">
        <f t="shared" si="129"/>
        <v>0</v>
      </c>
      <c r="BN114" s="78">
        <f t="shared" si="130"/>
        <v>0</v>
      </c>
      <c r="BO114" s="78">
        <f t="shared" si="131"/>
        <v>1.8989024343929208</v>
      </c>
      <c r="BP114" s="78">
        <f t="shared" si="132"/>
        <v>0.15824186953274341</v>
      </c>
    </row>
    <row r="115" spans="1:68">
      <c r="A115" s="79" t="s">
        <v>7127</v>
      </c>
      <c r="B115" s="74"/>
      <c r="C115" s="79" t="s">
        <v>10919</v>
      </c>
      <c r="D115" s="75" t="str">
        <f>INDEX('PRICE LIST'!$D:$D,MATCH(IMPROVEMENT!C115,'PRICE LIST'!$E:$E,0))</f>
        <v>NUT</v>
      </c>
      <c r="E115" s="776" t="str">
        <f>IFERROR(VLOOKUP(C115,'PRICE LIST'!E:M,2,0),0)</f>
        <v>MUR M8</v>
      </c>
      <c r="F115" s="187" t="s">
        <v>13334</v>
      </c>
      <c r="G115" s="79" t="s">
        <v>109</v>
      </c>
      <c r="H115" s="16">
        <f>IFERROR(IF(G115="FOH",VLOOKUP(C115,'PRICE LIST'!E:Z,20,0),IF(G115="OPEX",VLOOKUP(C115,'PRICE LIST'!E:Z,21,0),0)),0)</f>
        <v>0</v>
      </c>
      <c r="I115" s="16">
        <f>IFERROR(IF(G115="FOH",VLOOKUP(H115,'PRICE LIST'!X:Z,3,0),IF(G115="OPEX",VLOOKUP(H115,'PRICE LIST'!Y:Z,2,0),0)),0)</f>
        <v>0</v>
      </c>
      <c r="J115" s="79" t="s">
        <v>40</v>
      </c>
      <c r="K115" s="206" t="s">
        <v>183</v>
      </c>
      <c r="L115" s="75" t="str">
        <f>IFERROR(VLOOKUP(K115,BS:BV,3,0),0)</f>
        <v>ALL</v>
      </c>
      <c r="M115" s="75" t="str">
        <f>IFERROR(VLOOKUP(K115,BS:BV,4,0),0)</f>
        <v>ALL</v>
      </c>
      <c r="N115" s="75" t="str">
        <f>IFERROR(VLOOKUP(C115,'PRICE LIST'!E:M,3,0),0)</f>
        <v>PACK</v>
      </c>
      <c r="O115" s="75" t="str">
        <f>IFERROR(VLOOKUP(C115,'PRICE LIST'!E:M,5,0),0)</f>
        <v>IDR</v>
      </c>
      <c r="P115" s="556">
        <f>IFERROR(VLOOKUP(C115,'PRICE LIST'!E:Z,8,0),0)</f>
        <v>20000</v>
      </c>
      <c r="Q115" s="556">
        <f>IFERROR(VLOOKUP(C115,'PRICE LIST'!E:Z,9,0),0)</f>
        <v>20000</v>
      </c>
      <c r="R115" s="556">
        <f>IFERROR(VLOOKUP(C115,'PRICE LIST'!E:Z,10,0),0)</f>
        <v>20000</v>
      </c>
      <c r="S115" s="556">
        <f>IFERROR(VLOOKUP(C115,'PRICE LIST'!E:Z,11,0),0)</f>
        <v>20000</v>
      </c>
      <c r="T115" s="556">
        <f>IFERROR(VLOOKUP(C115,'PRICE LIST'!E:Z,12,0),0)</f>
        <v>20000</v>
      </c>
      <c r="U115" s="556">
        <f>IFERROR(VLOOKUP(C115,'PRICE LIST'!E:Z,13,0),0)</f>
        <v>20000</v>
      </c>
      <c r="V115" s="556">
        <f>IFERROR(VLOOKUP(C115,'PRICE LIST'!E:Z,14,0),0)</f>
        <v>20000</v>
      </c>
      <c r="W115" s="556">
        <f>IFERROR(VLOOKUP(C115,'PRICE LIST'!E:Z,15,0),0)</f>
        <v>20000</v>
      </c>
      <c r="X115" s="556">
        <f>IFERROR(VLOOKUP(C115,'PRICE LIST'!E:Z,16,0),0)</f>
        <v>20000</v>
      </c>
      <c r="Y115" s="556">
        <f>IFERROR(VLOOKUP(C115,'PRICE LIST'!E:Z,17,0),0)</f>
        <v>20000</v>
      </c>
      <c r="Z115" s="556">
        <f>IFERROR(VLOOKUP(C115,'PRICE LIST'!E:Z,18,0),0)</f>
        <v>20000</v>
      </c>
      <c r="AA115" s="556">
        <f>IFERROR(VLOOKUP(C115,'PRICE LIST'!E:Z,19,0),0)</f>
        <v>20000</v>
      </c>
      <c r="AB115" s="180">
        <f t="shared" si="105"/>
        <v>1.2659349562619473</v>
      </c>
      <c r="AC115" s="180">
        <f t="shared" si="106"/>
        <v>1.2659349562619473</v>
      </c>
      <c r="AD115" s="180">
        <f t="shared" si="107"/>
        <v>1.2659349562619473</v>
      </c>
      <c r="AE115" s="180">
        <f t="shared" si="108"/>
        <v>1.2659349562619473</v>
      </c>
      <c r="AF115" s="180">
        <f t="shared" si="109"/>
        <v>1.2659349562619473</v>
      </c>
      <c r="AG115" s="180">
        <f t="shared" si="110"/>
        <v>1.2659349562619473</v>
      </c>
      <c r="AH115" s="180">
        <f t="shared" si="111"/>
        <v>1.2659349562619473</v>
      </c>
      <c r="AI115" s="180">
        <f t="shared" si="112"/>
        <v>1.2659349562619473</v>
      </c>
      <c r="AJ115" s="180">
        <f t="shared" si="113"/>
        <v>1.2659349562619473</v>
      </c>
      <c r="AK115" s="180">
        <f t="shared" si="114"/>
        <v>1.2659349562619473</v>
      </c>
      <c r="AL115" s="180">
        <f t="shared" si="115"/>
        <v>1.2659349562619473</v>
      </c>
      <c r="AM115" s="180">
        <f t="shared" si="116"/>
        <v>1.2659349562619473</v>
      </c>
      <c r="AN115" s="502"/>
      <c r="AO115" s="502"/>
      <c r="AP115" s="502"/>
      <c r="AQ115" s="502">
        <v>1</v>
      </c>
      <c r="AR115" s="502"/>
      <c r="AS115" s="502"/>
      <c r="AT115" s="502"/>
      <c r="AU115" s="502"/>
      <c r="AV115" s="502"/>
      <c r="AW115" s="502"/>
      <c r="AX115" s="502"/>
      <c r="AY115" s="502"/>
      <c r="AZ115" s="75">
        <f t="shared" si="117"/>
        <v>1</v>
      </c>
      <c r="BA115" s="77">
        <f t="shared" si="118"/>
        <v>8.3333333333333329E-2</v>
      </c>
      <c r="BB115" s="47"/>
      <c r="BC115" s="78">
        <f t="shared" si="119"/>
        <v>0</v>
      </c>
      <c r="BD115" s="78">
        <f t="shared" si="120"/>
        <v>0</v>
      </c>
      <c r="BE115" s="78">
        <f t="shared" si="121"/>
        <v>0</v>
      </c>
      <c r="BF115" s="78">
        <f t="shared" si="122"/>
        <v>1.2659349562619473</v>
      </c>
      <c r="BG115" s="78">
        <f t="shared" si="123"/>
        <v>0</v>
      </c>
      <c r="BH115" s="78">
        <f t="shared" si="124"/>
        <v>0</v>
      </c>
      <c r="BI115" s="78">
        <f t="shared" si="125"/>
        <v>0</v>
      </c>
      <c r="BJ115" s="78">
        <f t="shared" si="126"/>
        <v>0</v>
      </c>
      <c r="BK115" s="78">
        <f t="shared" si="127"/>
        <v>0</v>
      </c>
      <c r="BL115" s="78">
        <f t="shared" si="128"/>
        <v>0</v>
      </c>
      <c r="BM115" s="78">
        <f t="shared" si="129"/>
        <v>0</v>
      </c>
      <c r="BN115" s="78">
        <f t="shared" si="130"/>
        <v>0</v>
      </c>
      <c r="BO115" s="78">
        <f t="shared" si="131"/>
        <v>1.2659349562619473</v>
      </c>
      <c r="BP115" s="78">
        <f t="shared" si="132"/>
        <v>0.10549457968849561</v>
      </c>
    </row>
    <row r="116" spans="1:68">
      <c r="A116" s="79" t="s">
        <v>7127</v>
      </c>
      <c r="B116" s="74"/>
      <c r="C116" s="79" t="s">
        <v>11300</v>
      </c>
      <c r="D116" s="75" t="str">
        <f>INDEX('PRICE LIST'!$D:$D,MATCH(IMPROVEMENT!C116,'PRICE LIST'!$E:$E,0))</f>
        <v>RING</v>
      </c>
      <c r="E116" s="776" t="str">
        <f>IFERROR(VLOOKUP(C116,'PRICE LIST'!E:M,2,0),0)</f>
        <v>O RING M4</v>
      </c>
      <c r="F116" s="187" t="s">
        <v>13334</v>
      </c>
      <c r="G116" s="79" t="s">
        <v>109</v>
      </c>
      <c r="H116" s="16">
        <f>IFERROR(IF(G116="FOH",VLOOKUP(C116,'PRICE LIST'!E:Z,20,0),IF(G116="OPEX",VLOOKUP(C116,'PRICE LIST'!E:Z,21,0),0)),0)</f>
        <v>0</v>
      </c>
      <c r="I116" s="16">
        <f>IFERROR(IF(G116="FOH",VLOOKUP(H116,'PRICE LIST'!X:Z,3,0),IF(G116="OPEX",VLOOKUP(H116,'PRICE LIST'!Y:Z,2,0),0)),0)</f>
        <v>0</v>
      </c>
      <c r="J116" s="79" t="s">
        <v>40</v>
      </c>
      <c r="K116" s="206" t="s">
        <v>183</v>
      </c>
      <c r="L116" s="75" t="str">
        <f>IFERROR(VLOOKUP(K116,BS:BV,3,0),0)</f>
        <v>ALL</v>
      </c>
      <c r="M116" s="75" t="str">
        <f>IFERROR(VLOOKUP(K116,BS:BV,4,0),0)</f>
        <v>ALL</v>
      </c>
      <c r="N116" s="75" t="str">
        <f>IFERROR(VLOOKUP(C116,'PRICE LIST'!E:M,3,0),0)</f>
        <v>PACK</v>
      </c>
      <c r="O116" s="75" t="str">
        <f>IFERROR(VLOOKUP(C116,'PRICE LIST'!E:M,5,0),0)</f>
        <v>IDR</v>
      </c>
      <c r="P116" s="556">
        <f>IFERROR(VLOOKUP(C116,'PRICE LIST'!E:Z,8,0),0)</f>
        <v>10000</v>
      </c>
      <c r="Q116" s="556">
        <f>IFERROR(VLOOKUP(C116,'PRICE LIST'!E:Z,9,0),0)</f>
        <v>10000</v>
      </c>
      <c r="R116" s="556">
        <f>IFERROR(VLOOKUP(C116,'PRICE LIST'!E:Z,10,0),0)</f>
        <v>10000</v>
      </c>
      <c r="S116" s="556">
        <f>IFERROR(VLOOKUP(C116,'PRICE LIST'!E:Z,11,0),0)</f>
        <v>10000</v>
      </c>
      <c r="T116" s="556">
        <f>IFERROR(VLOOKUP(C116,'PRICE LIST'!E:Z,12,0),0)</f>
        <v>10000</v>
      </c>
      <c r="U116" s="556">
        <f>IFERROR(VLOOKUP(C116,'PRICE LIST'!E:Z,13,0),0)</f>
        <v>10000</v>
      </c>
      <c r="V116" s="556">
        <f>IFERROR(VLOOKUP(C116,'PRICE LIST'!E:Z,14,0),0)</f>
        <v>10000</v>
      </c>
      <c r="W116" s="556">
        <f>IFERROR(VLOOKUP(C116,'PRICE LIST'!E:Z,15,0),0)</f>
        <v>10000</v>
      </c>
      <c r="X116" s="556">
        <f>IFERROR(VLOOKUP(C116,'PRICE LIST'!E:Z,16,0),0)</f>
        <v>10000</v>
      </c>
      <c r="Y116" s="556">
        <f>IFERROR(VLOOKUP(C116,'PRICE LIST'!E:Z,17,0),0)</f>
        <v>10000</v>
      </c>
      <c r="Z116" s="556">
        <f>IFERROR(VLOOKUP(C116,'PRICE LIST'!E:Z,18,0),0)</f>
        <v>10000</v>
      </c>
      <c r="AA116" s="556">
        <f>IFERROR(VLOOKUP(C116,'PRICE LIST'!E:Z,19,0),0)</f>
        <v>10000</v>
      </c>
      <c r="AB116" s="180">
        <f t="shared" si="105"/>
        <v>0.63296747813097365</v>
      </c>
      <c r="AC116" s="180">
        <f t="shared" si="106"/>
        <v>0.63296747813097365</v>
      </c>
      <c r="AD116" s="180">
        <f t="shared" si="107"/>
        <v>0.63296747813097365</v>
      </c>
      <c r="AE116" s="180">
        <f t="shared" si="108"/>
        <v>0.63296747813097365</v>
      </c>
      <c r="AF116" s="180">
        <f t="shared" si="109"/>
        <v>0.63296747813097365</v>
      </c>
      <c r="AG116" s="180">
        <f t="shared" si="110"/>
        <v>0.63296747813097365</v>
      </c>
      <c r="AH116" s="180">
        <f t="shared" si="111"/>
        <v>0.63296747813097365</v>
      </c>
      <c r="AI116" s="180">
        <f t="shared" si="112"/>
        <v>0.63296747813097365</v>
      </c>
      <c r="AJ116" s="180">
        <f t="shared" si="113"/>
        <v>0.63296747813097365</v>
      </c>
      <c r="AK116" s="180">
        <f t="shared" si="114"/>
        <v>0.63296747813097365</v>
      </c>
      <c r="AL116" s="180">
        <f t="shared" si="115"/>
        <v>0.63296747813097365</v>
      </c>
      <c r="AM116" s="180">
        <f t="shared" si="116"/>
        <v>0.63296747813097365</v>
      </c>
      <c r="AN116" s="502"/>
      <c r="AO116" s="502"/>
      <c r="AP116" s="502"/>
      <c r="AQ116" s="502">
        <v>1</v>
      </c>
      <c r="AR116" s="502"/>
      <c r="AS116" s="502">
        <v>1</v>
      </c>
      <c r="AT116" s="502"/>
      <c r="AU116" s="502"/>
      <c r="AV116" s="502"/>
      <c r="AW116" s="502"/>
      <c r="AX116" s="502"/>
      <c r="AY116" s="502"/>
      <c r="AZ116" s="75">
        <f t="shared" si="117"/>
        <v>2</v>
      </c>
      <c r="BA116" s="77">
        <f t="shared" si="118"/>
        <v>0.16666666666666666</v>
      </c>
      <c r="BB116" s="47"/>
      <c r="BC116" s="78">
        <f t="shared" si="119"/>
        <v>0</v>
      </c>
      <c r="BD116" s="78">
        <f t="shared" si="120"/>
        <v>0</v>
      </c>
      <c r="BE116" s="78">
        <f t="shared" si="121"/>
        <v>0</v>
      </c>
      <c r="BF116" s="78">
        <f t="shared" si="122"/>
        <v>0.63296747813097365</v>
      </c>
      <c r="BG116" s="78">
        <f t="shared" si="123"/>
        <v>0</v>
      </c>
      <c r="BH116" s="78">
        <f t="shared" si="124"/>
        <v>0.63296747813097365</v>
      </c>
      <c r="BI116" s="78">
        <f t="shared" si="125"/>
        <v>0</v>
      </c>
      <c r="BJ116" s="78">
        <f t="shared" si="126"/>
        <v>0</v>
      </c>
      <c r="BK116" s="78">
        <f t="shared" si="127"/>
        <v>0</v>
      </c>
      <c r="BL116" s="78">
        <f t="shared" si="128"/>
        <v>0</v>
      </c>
      <c r="BM116" s="78">
        <f t="shared" si="129"/>
        <v>0</v>
      </c>
      <c r="BN116" s="78">
        <f t="shared" si="130"/>
        <v>0</v>
      </c>
      <c r="BO116" s="78">
        <f t="shared" si="131"/>
        <v>1.2659349562619473</v>
      </c>
      <c r="BP116" s="78">
        <f t="shared" si="132"/>
        <v>0.10549457968849561</v>
      </c>
    </row>
    <row r="117" spans="1:68">
      <c r="A117" s="79" t="s">
        <v>7127</v>
      </c>
      <c r="B117" s="74"/>
      <c r="C117" s="79" t="s">
        <v>10924</v>
      </c>
      <c r="D117" s="75" t="str">
        <f>INDEX('PRICE LIST'!$D:$D,MATCH(IMPROVEMENT!C117,'PRICE LIST'!$E:$E,0))</f>
        <v>RING</v>
      </c>
      <c r="E117" s="776" t="str">
        <f>IFERROR(VLOOKUP(C117,'PRICE LIST'!E:M,2,0),0)</f>
        <v>RING PEER 5</v>
      </c>
      <c r="F117" s="187" t="s">
        <v>13334</v>
      </c>
      <c r="G117" s="79" t="s">
        <v>109</v>
      </c>
      <c r="H117" s="16">
        <f>IFERROR(IF(G117="FOH",VLOOKUP(C117,'PRICE LIST'!E:Z,20,0),IF(G117="OPEX",VLOOKUP(C117,'PRICE LIST'!E:Z,21,0),0)),0)</f>
        <v>0</v>
      </c>
      <c r="I117" s="16">
        <f>IFERROR(IF(G117="FOH",VLOOKUP(H117,'PRICE LIST'!X:Z,3,0),IF(G117="OPEX",VLOOKUP(H117,'PRICE LIST'!Y:Z,2,0),0)),0)</f>
        <v>0</v>
      </c>
      <c r="J117" s="79" t="s">
        <v>40</v>
      </c>
      <c r="K117" s="206" t="s">
        <v>183</v>
      </c>
      <c r="L117" s="75" t="str">
        <f>IFERROR(VLOOKUP(K117,BS:BV,3,0),0)</f>
        <v>ALL</v>
      </c>
      <c r="M117" s="75" t="str">
        <f>IFERROR(VLOOKUP(K117,BS:BV,4,0),0)</f>
        <v>ALL</v>
      </c>
      <c r="N117" s="75" t="str">
        <f>IFERROR(VLOOKUP(C117,'PRICE LIST'!E:M,3,0),0)</f>
        <v>PACK</v>
      </c>
      <c r="O117" s="75" t="str">
        <f>IFERROR(VLOOKUP(C117,'PRICE LIST'!E:M,5,0),0)</f>
        <v>IDR</v>
      </c>
      <c r="P117" s="556">
        <f>IFERROR(VLOOKUP(C117,'PRICE LIST'!E:Z,8,0),0)</f>
        <v>9000</v>
      </c>
      <c r="Q117" s="556">
        <f>IFERROR(VLOOKUP(C117,'PRICE LIST'!E:Z,9,0),0)</f>
        <v>9000</v>
      </c>
      <c r="R117" s="556">
        <f>IFERROR(VLOOKUP(C117,'PRICE LIST'!E:Z,10,0),0)</f>
        <v>9000</v>
      </c>
      <c r="S117" s="556">
        <f>IFERROR(VLOOKUP(C117,'PRICE LIST'!E:Z,11,0),0)</f>
        <v>9000</v>
      </c>
      <c r="T117" s="556">
        <f>IFERROR(VLOOKUP(C117,'PRICE LIST'!E:Z,12,0),0)</f>
        <v>9000</v>
      </c>
      <c r="U117" s="556">
        <f>IFERROR(VLOOKUP(C117,'PRICE LIST'!E:Z,13,0),0)</f>
        <v>9000</v>
      </c>
      <c r="V117" s="556">
        <f>IFERROR(VLOOKUP(C117,'PRICE LIST'!E:Z,14,0),0)</f>
        <v>9000</v>
      </c>
      <c r="W117" s="556">
        <f>IFERROR(VLOOKUP(C117,'PRICE LIST'!E:Z,15,0),0)</f>
        <v>9000</v>
      </c>
      <c r="X117" s="556">
        <f>IFERROR(VLOOKUP(C117,'PRICE LIST'!E:Z,16,0),0)</f>
        <v>9000</v>
      </c>
      <c r="Y117" s="556">
        <f>IFERROR(VLOOKUP(C117,'PRICE LIST'!E:Z,17,0),0)</f>
        <v>9000</v>
      </c>
      <c r="Z117" s="556">
        <f>IFERROR(VLOOKUP(C117,'PRICE LIST'!E:Z,18,0),0)</f>
        <v>9000</v>
      </c>
      <c r="AA117" s="556">
        <f>IFERROR(VLOOKUP(C117,'PRICE LIST'!E:Z,19,0),0)</f>
        <v>9000</v>
      </c>
      <c r="AB117" s="180">
        <f t="shared" si="105"/>
        <v>0.56967073031787629</v>
      </c>
      <c r="AC117" s="180">
        <f t="shared" si="106"/>
        <v>0.56967073031787629</v>
      </c>
      <c r="AD117" s="180">
        <f t="shared" si="107"/>
        <v>0.56967073031787629</v>
      </c>
      <c r="AE117" s="180">
        <f t="shared" si="108"/>
        <v>0.56967073031787629</v>
      </c>
      <c r="AF117" s="180">
        <f t="shared" si="109"/>
        <v>0.56967073031787629</v>
      </c>
      <c r="AG117" s="180">
        <f t="shared" si="110"/>
        <v>0.56967073031787629</v>
      </c>
      <c r="AH117" s="180">
        <f t="shared" si="111"/>
        <v>0.56967073031787629</v>
      </c>
      <c r="AI117" s="180">
        <f t="shared" si="112"/>
        <v>0.56967073031787629</v>
      </c>
      <c r="AJ117" s="180">
        <f t="shared" si="113"/>
        <v>0.56967073031787629</v>
      </c>
      <c r="AK117" s="180">
        <f t="shared" si="114"/>
        <v>0.56967073031787629</v>
      </c>
      <c r="AL117" s="180">
        <f t="shared" si="115"/>
        <v>0.56967073031787629</v>
      </c>
      <c r="AM117" s="180">
        <f t="shared" si="116"/>
        <v>0.56967073031787629</v>
      </c>
      <c r="AN117" s="502"/>
      <c r="AO117" s="502"/>
      <c r="AP117" s="502"/>
      <c r="AQ117" s="502">
        <v>1</v>
      </c>
      <c r="AR117" s="502"/>
      <c r="AS117" s="502"/>
      <c r="AT117" s="502"/>
      <c r="AU117" s="502"/>
      <c r="AV117" s="502"/>
      <c r="AW117" s="502"/>
      <c r="AX117" s="502"/>
      <c r="AY117" s="502"/>
      <c r="AZ117" s="75">
        <f t="shared" si="117"/>
        <v>1</v>
      </c>
      <c r="BA117" s="77">
        <f t="shared" si="118"/>
        <v>8.3333333333333329E-2</v>
      </c>
      <c r="BB117" s="47"/>
      <c r="BC117" s="78">
        <f t="shared" si="119"/>
        <v>0</v>
      </c>
      <c r="BD117" s="78">
        <f t="shared" si="120"/>
        <v>0</v>
      </c>
      <c r="BE117" s="78">
        <f t="shared" si="121"/>
        <v>0</v>
      </c>
      <c r="BF117" s="78">
        <f t="shared" si="122"/>
        <v>0.56967073031787629</v>
      </c>
      <c r="BG117" s="78">
        <f t="shared" si="123"/>
        <v>0</v>
      </c>
      <c r="BH117" s="78">
        <f t="shared" si="124"/>
        <v>0</v>
      </c>
      <c r="BI117" s="78">
        <f t="shared" si="125"/>
        <v>0</v>
      </c>
      <c r="BJ117" s="78">
        <f t="shared" si="126"/>
        <v>0</v>
      </c>
      <c r="BK117" s="78">
        <f t="shared" si="127"/>
        <v>0</v>
      </c>
      <c r="BL117" s="78">
        <f t="shared" si="128"/>
        <v>0</v>
      </c>
      <c r="BM117" s="78">
        <f t="shared" si="129"/>
        <v>0</v>
      </c>
      <c r="BN117" s="78">
        <f t="shared" si="130"/>
        <v>0</v>
      </c>
      <c r="BO117" s="78">
        <f t="shared" si="131"/>
        <v>0.56967073031787629</v>
      </c>
      <c r="BP117" s="78">
        <f t="shared" si="132"/>
        <v>4.7472560859823022E-2</v>
      </c>
    </row>
    <row r="118" spans="1:68">
      <c r="A118" s="79" t="s">
        <v>7127</v>
      </c>
      <c r="B118" s="74"/>
      <c r="C118" s="79" t="s">
        <v>14927</v>
      </c>
      <c r="D118" s="75" t="str">
        <f>INDEX('PRICE LIST'!$D:$D,MATCH(IMPROVEMENT!C118,'PRICE LIST'!$E:$E,0))</f>
        <v>LM GUIDE</v>
      </c>
      <c r="E118" s="776" t="str">
        <f>IFERROR(VLOOKUP(C118,'PRICE LIST'!E:M,2,0),0)</f>
        <v>LM GUIDE 2X2 LENGTH 4500MM</v>
      </c>
      <c r="F118" s="187" t="s">
        <v>13334</v>
      </c>
      <c r="G118" s="79" t="s">
        <v>109</v>
      </c>
      <c r="H118" s="16">
        <f>IFERROR(IF(G118="FOH",VLOOKUP(C118,'PRICE LIST'!E:Z,20,0),IF(G118="OPEX",VLOOKUP(C118,'PRICE LIST'!E:Z,21,0),0)),0)</f>
        <v>0</v>
      </c>
      <c r="I118" s="16">
        <f>IFERROR(IF(G118="FOH",VLOOKUP(H118,'PRICE LIST'!X:Z,3,0),IF(G118="OPEX",VLOOKUP(H118,'PRICE LIST'!Y:Z,2,0),0)),0)</f>
        <v>0</v>
      </c>
      <c r="J118" s="79" t="s">
        <v>40</v>
      </c>
      <c r="K118" s="206" t="s">
        <v>183</v>
      </c>
      <c r="L118" s="75" t="str">
        <f>IFERROR(VLOOKUP(K118,BS:BV,3,0),0)</f>
        <v>ALL</v>
      </c>
      <c r="M118" s="75" t="str">
        <f>IFERROR(VLOOKUP(K118,BS:BV,4,0),0)</f>
        <v>ALL</v>
      </c>
      <c r="N118" s="75" t="str">
        <f>IFERROR(VLOOKUP(C118,'PRICE LIST'!E:M,3,0),0)</f>
        <v>PCS</v>
      </c>
      <c r="O118" s="75" t="str">
        <f>IFERROR(VLOOKUP(C118,'PRICE LIST'!E:M,5,0),0)</f>
        <v>IDR</v>
      </c>
      <c r="P118" s="556">
        <f>IFERROR(VLOOKUP(C118,'PRICE LIST'!E:Z,8,0),0)</f>
        <v>4497188</v>
      </c>
      <c r="Q118" s="556">
        <f>IFERROR(VLOOKUP(C118,'PRICE LIST'!E:Z,9,0),0)</f>
        <v>4497188</v>
      </c>
      <c r="R118" s="556">
        <f>IFERROR(VLOOKUP(C118,'PRICE LIST'!E:Z,10,0),0)</f>
        <v>4497188</v>
      </c>
      <c r="S118" s="556">
        <f>IFERROR(VLOOKUP(C118,'PRICE LIST'!E:Z,11,0),0)</f>
        <v>4497188</v>
      </c>
      <c r="T118" s="556">
        <f>IFERROR(VLOOKUP(C118,'PRICE LIST'!E:Z,12,0),0)</f>
        <v>4497188</v>
      </c>
      <c r="U118" s="556">
        <f>IFERROR(VLOOKUP(C118,'PRICE LIST'!E:Z,13,0),0)</f>
        <v>4497188</v>
      </c>
      <c r="V118" s="556">
        <f>IFERROR(VLOOKUP(C118,'PRICE LIST'!E:Z,14,0),0)</f>
        <v>4541063</v>
      </c>
      <c r="W118" s="556">
        <f>IFERROR(VLOOKUP(C118,'PRICE LIST'!E:Z,15,0),0)</f>
        <v>4541063</v>
      </c>
      <c r="X118" s="556">
        <f>IFERROR(VLOOKUP(C118,'PRICE LIST'!E:Z,16,0),0)</f>
        <v>4541063</v>
      </c>
      <c r="Y118" s="556">
        <f>IFERROR(VLOOKUP(C118,'PRICE LIST'!E:Z,17,0),0)</f>
        <v>4541063</v>
      </c>
      <c r="Z118" s="556">
        <f>IFERROR(VLOOKUP(C118,'PRICE LIST'!E:Z,18,0),0)</f>
        <v>4541063</v>
      </c>
      <c r="AA118" s="556">
        <f>IFERROR(VLOOKUP(C118,'PRICE LIST'!E:Z,19,0),0)</f>
        <v>4541063</v>
      </c>
      <c r="AB118" s="180">
        <f t="shared" si="105"/>
        <v>284.65737470408772</v>
      </c>
      <c r="AC118" s="180">
        <f t="shared" si="106"/>
        <v>284.65737470408772</v>
      </c>
      <c r="AD118" s="180">
        <f t="shared" si="107"/>
        <v>284.65737470408772</v>
      </c>
      <c r="AE118" s="180">
        <f t="shared" si="108"/>
        <v>284.65737470408772</v>
      </c>
      <c r="AF118" s="180">
        <f t="shared" si="109"/>
        <v>284.65737470408772</v>
      </c>
      <c r="AG118" s="180">
        <f t="shared" si="110"/>
        <v>284.65737470408772</v>
      </c>
      <c r="AH118" s="180">
        <f t="shared" si="111"/>
        <v>287.43451951438732</v>
      </c>
      <c r="AI118" s="180">
        <f t="shared" si="112"/>
        <v>287.43451951438732</v>
      </c>
      <c r="AJ118" s="180">
        <f t="shared" si="113"/>
        <v>287.43451951438732</v>
      </c>
      <c r="AK118" s="180">
        <f t="shared" si="114"/>
        <v>287.43451951438732</v>
      </c>
      <c r="AL118" s="180">
        <f t="shared" si="115"/>
        <v>287.43451951438732</v>
      </c>
      <c r="AM118" s="180">
        <f t="shared" si="116"/>
        <v>287.43451951438732</v>
      </c>
      <c r="AN118" s="502"/>
      <c r="AO118" s="502"/>
      <c r="AP118" s="502"/>
      <c r="AQ118" s="502">
        <v>1</v>
      </c>
      <c r="AR118" s="502"/>
      <c r="AS118" s="502">
        <v>1</v>
      </c>
      <c r="AT118" s="502"/>
      <c r="AU118" s="502"/>
      <c r="AV118" s="502"/>
      <c r="AW118" s="502"/>
      <c r="AX118" s="502"/>
      <c r="AY118" s="502"/>
      <c r="AZ118" s="75">
        <f t="shared" si="117"/>
        <v>2</v>
      </c>
      <c r="BA118" s="77">
        <f t="shared" si="118"/>
        <v>0.16666666666666666</v>
      </c>
      <c r="BB118" s="47"/>
      <c r="BC118" s="78">
        <f t="shared" si="119"/>
        <v>0</v>
      </c>
      <c r="BD118" s="78">
        <f t="shared" si="120"/>
        <v>0</v>
      </c>
      <c r="BE118" s="78">
        <f t="shared" si="121"/>
        <v>0</v>
      </c>
      <c r="BF118" s="78">
        <f t="shared" si="122"/>
        <v>284.65737470408772</v>
      </c>
      <c r="BG118" s="78">
        <f t="shared" si="123"/>
        <v>0</v>
      </c>
      <c r="BH118" s="78">
        <f t="shared" si="124"/>
        <v>284.65737470408772</v>
      </c>
      <c r="BI118" s="78">
        <f t="shared" si="125"/>
        <v>0</v>
      </c>
      <c r="BJ118" s="78">
        <f t="shared" si="126"/>
        <v>0</v>
      </c>
      <c r="BK118" s="78">
        <f t="shared" si="127"/>
        <v>0</v>
      </c>
      <c r="BL118" s="78">
        <f t="shared" si="128"/>
        <v>0</v>
      </c>
      <c r="BM118" s="78">
        <f t="shared" si="129"/>
        <v>0</v>
      </c>
      <c r="BN118" s="78">
        <f t="shared" si="130"/>
        <v>0</v>
      </c>
      <c r="BO118" s="78">
        <f t="shared" si="131"/>
        <v>569.31474940817543</v>
      </c>
      <c r="BP118" s="78">
        <f t="shared" si="132"/>
        <v>47.442895784014617</v>
      </c>
    </row>
    <row r="119" spans="1:68">
      <c r="A119" s="79" t="s">
        <v>7127</v>
      </c>
      <c r="B119" s="74"/>
      <c r="C119" s="79" t="s">
        <v>14845</v>
      </c>
      <c r="D119" s="75" t="str">
        <f>INDEX('PRICE LIST'!$D:$D,MATCH(IMPROVEMENT!C119,'PRICE LIST'!$E:$E,0))</f>
        <v>ADJUSTER</v>
      </c>
      <c r="E119" s="776" t="str">
        <f>IFERROR(VLOOKUP(C119,'PRICE LIST'!E:M,2,0),0)</f>
        <v>ADJUSTER KAKI MEJA M8</v>
      </c>
      <c r="F119" s="187" t="s">
        <v>13334</v>
      </c>
      <c r="G119" s="79" t="s">
        <v>109</v>
      </c>
      <c r="H119" s="16">
        <f>IFERROR(IF(G119="FOH",VLOOKUP(C119,'PRICE LIST'!E:Z,20,0),IF(G119="OPEX",VLOOKUP(C119,'PRICE LIST'!E:Z,21,0),0)),0)</f>
        <v>0</v>
      </c>
      <c r="I119" s="16">
        <f>IFERROR(IF(G119="FOH",VLOOKUP(H119,'PRICE LIST'!X:Z,3,0),IF(G119="OPEX",VLOOKUP(H119,'PRICE LIST'!Y:Z,2,0),0)),0)</f>
        <v>0</v>
      </c>
      <c r="J119" s="79" t="s">
        <v>40</v>
      </c>
      <c r="K119" s="206" t="s">
        <v>183</v>
      </c>
      <c r="L119" s="75" t="str">
        <f>IFERROR(VLOOKUP(K119,BS:BV,3,0),0)</f>
        <v>ALL</v>
      </c>
      <c r="M119" s="75" t="str">
        <f>IFERROR(VLOOKUP(K119,BS:BV,4,0),0)</f>
        <v>ALL</v>
      </c>
      <c r="N119" s="75" t="str">
        <f>IFERROR(VLOOKUP(C119,'PRICE LIST'!E:M,3,0),0)</f>
        <v>PCS</v>
      </c>
      <c r="O119" s="75" t="str">
        <f>IFERROR(VLOOKUP(C119,'PRICE LIST'!E:M,5,0),0)</f>
        <v>IDR</v>
      </c>
      <c r="P119" s="556">
        <f>IFERROR(VLOOKUP(C119,'PRICE LIST'!E:Z,8,0),0)</f>
        <v>171175</v>
      </c>
      <c r="Q119" s="556">
        <f>IFERROR(VLOOKUP(C119,'PRICE LIST'!E:Z,9,0),0)</f>
        <v>171175</v>
      </c>
      <c r="R119" s="556">
        <f>IFERROR(VLOOKUP(C119,'PRICE LIST'!E:Z,10,0),0)</f>
        <v>171175</v>
      </c>
      <c r="S119" s="556">
        <f>IFERROR(VLOOKUP(C119,'PRICE LIST'!E:Z,11,0),0)</f>
        <v>171175</v>
      </c>
      <c r="T119" s="556">
        <f>IFERROR(VLOOKUP(C119,'PRICE LIST'!E:Z,12,0),0)</f>
        <v>171175</v>
      </c>
      <c r="U119" s="556">
        <f>IFERROR(VLOOKUP(C119,'PRICE LIST'!E:Z,13,0),0)</f>
        <v>171175</v>
      </c>
      <c r="V119" s="556">
        <f>IFERROR(VLOOKUP(C119,'PRICE LIST'!E:Z,14,0),0)</f>
        <v>172845</v>
      </c>
      <c r="W119" s="556">
        <f>IFERROR(VLOOKUP(C119,'PRICE LIST'!E:Z,15,0),0)</f>
        <v>172845</v>
      </c>
      <c r="X119" s="556">
        <f>IFERROR(VLOOKUP(C119,'PRICE LIST'!E:Z,16,0),0)</f>
        <v>172845</v>
      </c>
      <c r="Y119" s="556">
        <f>IFERROR(VLOOKUP(C119,'PRICE LIST'!E:Z,17,0),0)</f>
        <v>172845</v>
      </c>
      <c r="Z119" s="556">
        <f>IFERROR(VLOOKUP(C119,'PRICE LIST'!E:Z,18,0),0)</f>
        <v>172845</v>
      </c>
      <c r="AA119" s="556">
        <f>IFERROR(VLOOKUP(C119,'PRICE LIST'!E:Z,19,0),0)</f>
        <v>172845</v>
      </c>
      <c r="AB119" s="180">
        <f t="shared" si="105"/>
        <v>10.83482080690694</v>
      </c>
      <c r="AC119" s="180">
        <f t="shared" si="106"/>
        <v>10.83482080690694</v>
      </c>
      <c r="AD119" s="180">
        <f t="shared" si="107"/>
        <v>10.83482080690694</v>
      </c>
      <c r="AE119" s="180">
        <f t="shared" si="108"/>
        <v>10.83482080690694</v>
      </c>
      <c r="AF119" s="180">
        <f t="shared" si="109"/>
        <v>10.83482080690694</v>
      </c>
      <c r="AG119" s="180">
        <f t="shared" si="110"/>
        <v>10.83482080690694</v>
      </c>
      <c r="AH119" s="180">
        <f t="shared" si="111"/>
        <v>10.940526375754814</v>
      </c>
      <c r="AI119" s="180">
        <f t="shared" si="112"/>
        <v>10.940526375754814</v>
      </c>
      <c r="AJ119" s="180">
        <f t="shared" si="113"/>
        <v>10.940526375754814</v>
      </c>
      <c r="AK119" s="180">
        <f t="shared" si="114"/>
        <v>10.940526375754814</v>
      </c>
      <c r="AL119" s="180">
        <f t="shared" si="115"/>
        <v>10.940526375754814</v>
      </c>
      <c r="AM119" s="180">
        <f t="shared" si="116"/>
        <v>10.940526375754814</v>
      </c>
      <c r="AN119" s="502"/>
      <c r="AO119" s="502"/>
      <c r="AP119" s="502"/>
      <c r="AQ119" s="502">
        <v>10</v>
      </c>
      <c r="AR119" s="502"/>
      <c r="AS119" s="502">
        <v>10</v>
      </c>
      <c r="AT119" s="502"/>
      <c r="AU119" s="502"/>
      <c r="AV119" s="502"/>
      <c r="AW119" s="502"/>
      <c r="AX119" s="502"/>
      <c r="AY119" s="502"/>
      <c r="AZ119" s="75">
        <f t="shared" si="117"/>
        <v>20</v>
      </c>
      <c r="BA119" s="77">
        <f t="shared" si="118"/>
        <v>1.6666666666666667</v>
      </c>
      <c r="BB119" s="47"/>
      <c r="BC119" s="78">
        <f t="shared" si="119"/>
        <v>0</v>
      </c>
      <c r="BD119" s="78">
        <f t="shared" si="120"/>
        <v>0</v>
      </c>
      <c r="BE119" s="78">
        <f t="shared" si="121"/>
        <v>0</v>
      </c>
      <c r="BF119" s="78">
        <f t="shared" si="122"/>
        <v>108.3482080690694</v>
      </c>
      <c r="BG119" s="78">
        <f t="shared" si="123"/>
        <v>0</v>
      </c>
      <c r="BH119" s="78">
        <f t="shared" si="124"/>
        <v>108.3482080690694</v>
      </c>
      <c r="BI119" s="78">
        <f t="shared" si="125"/>
        <v>0</v>
      </c>
      <c r="BJ119" s="78">
        <f t="shared" si="126"/>
        <v>0</v>
      </c>
      <c r="BK119" s="78">
        <f t="shared" si="127"/>
        <v>0</v>
      </c>
      <c r="BL119" s="78">
        <f t="shared" si="128"/>
        <v>0</v>
      </c>
      <c r="BM119" s="78">
        <f t="shared" si="129"/>
        <v>0</v>
      </c>
      <c r="BN119" s="78">
        <f t="shared" si="130"/>
        <v>0</v>
      </c>
      <c r="BO119" s="78">
        <f t="shared" si="131"/>
        <v>216.6964161381388</v>
      </c>
      <c r="BP119" s="78">
        <f t="shared" si="132"/>
        <v>18.058034678178235</v>
      </c>
    </row>
    <row r="120" spans="1:68">
      <c r="A120" s="79" t="s">
        <v>7127</v>
      </c>
      <c r="B120" s="74"/>
      <c r="C120" s="79" t="s">
        <v>11078</v>
      </c>
      <c r="D120" s="75" t="str">
        <f>INDEX('PRICE LIST'!$D:$D,MATCH(IMPROVEMENT!C120,'PRICE LIST'!$E:$E,0))</f>
        <v>CABLE DUCT</v>
      </c>
      <c r="E120" s="776" t="str">
        <f>IFERROR(VLOOKUP(C120,'PRICE LIST'!E:M,2,0),0)</f>
        <v>CABLE DUCT 45 X 90 WITHOUT L SHAPE, LENGTH 3000 MM</v>
      </c>
      <c r="F120" s="187" t="s">
        <v>13334</v>
      </c>
      <c r="G120" s="79" t="s">
        <v>109</v>
      </c>
      <c r="H120" s="16">
        <f>IFERROR(IF(G120="FOH",VLOOKUP(C120,'PRICE LIST'!E:Z,20,0),IF(G120="OPEX",VLOOKUP(C120,'PRICE LIST'!E:Z,21,0),0)),0)</f>
        <v>0</v>
      </c>
      <c r="I120" s="16">
        <f>IFERROR(IF(G120="FOH",VLOOKUP(H120,'PRICE LIST'!X:Z,3,0),IF(G120="OPEX",VLOOKUP(H120,'PRICE LIST'!Y:Z,2,0),0)),0)</f>
        <v>0</v>
      </c>
      <c r="J120" s="79" t="s">
        <v>40</v>
      </c>
      <c r="K120" s="206" t="s">
        <v>183</v>
      </c>
      <c r="L120" s="75" t="str">
        <f>IFERROR(VLOOKUP(K120,BS:BV,3,0),0)</f>
        <v>ALL</v>
      </c>
      <c r="M120" s="75" t="str">
        <f>IFERROR(VLOOKUP(K120,BS:BV,4,0),0)</f>
        <v>ALL</v>
      </c>
      <c r="N120" s="75" t="str">
        <f>IFERROR(VLOOKUP(C120,'PRICE LIST'!E:M,3,0),0)</f>
        <v>PCS</v>
      </c>
      <c r="O120" s="75" t="str">
        <f>IFERROR(VLOOKUP(C120,'PRICE LIST'!E:M,5,0),0)</f>
        <v>IDR</v>
      </c>
      <c r="P120" s="556">
        <f>IFERROR(VLOOKUP(C120,'PRICE LIST'!E:Z,8,0),0)</f>
        <v>177000</v>
      </c>
      <c r="Q120" s="556">
        <f>IFERROR(VLOOKUP(C120,'PRICE LIST'!E:Z,9,0),0)</f>
        <v>177000</v>
      </c>
      <c r="R120" s="556">
        <f>IFERROR(VLOOKUP(C120,'PRICE LIST'!E:Z,10,0),0)</f>
        <v>177000</v>
      </c>
      <c r="S120" s="556">
        <f>IFERROR(VLOOKUP(C120,'PRICE LIST'!E:Z,11,0),0)</f>
        <v>177000</v>
      </c>
      <c r="T120" s="556">
        <f>IFERROR(VLOOKUP(C120,'PRICE LIST'!E:Z,12,0),0)</f>
        <v>177000</v>
      </c>
      <c r="U120" s="556">
        <f>IFERROR(VLOOKUP(C120,'PRICE LIST'!E:Z,13,0),0)</f>
        <v>177000</v>
      </c>
      <c r="V120" s="556">
        <f>IFERROR(VLOOKUP(C120,'PRICE LIST'!E:Z,14,0),0)</f>
        <v>177000</v>
      </c>
      <c r="W120" s="556">
        <f>IFERROR(VLOOKUP(C120,'PRICE LIST'!E:Z,15,0),0)</f>
        <v>177000</v>
      </c>
      <c r="X120" s="556">
        <f>IFERROR(VLOOKUP(C120,'PRICE LIST'!E:Z,16,0),0)</f>
        <v>177000</v>
      </c>
      <c r="Y120" s="556">
        <f>IFERROR(VLOOKUP(C120,'PRICE LIST'!E:Z,17,0),0)</f>
        <v>177000</v>
      </c>
      <c r="Z120" s="556">
        <f>IFERROR(VLOOKUP(C120,'PRICE LIST'!E:Z,18,0),0)</f>
        <v>177000</v>
      </c>
      <c r="AA120" s="556">
        <f>IFERROR(VLOOKUP(C120,'PRICE LIST'!E:Z,19,0),0)</f>
        <v>177000</v>
      </c>
      <c r="AB120" s="180">
        <f t="shared" si="105"/>
        <v>11.203524362918232</v>
      </c>
      <c r="AC120" s="180">
        <f t="shared" si="106"/>
        <v>11.203524362918232</v>
      </c>
      <c r="AD120" s="180">
        <f t="shared" si="107"/>
        <v>11.203524362918232</v>
      </c>
      <c r="AE120" s="180">
        <f t="shared" si="108"/>
        <v>11.203524362918232</v>
      </c>
      <c r="AF120" s="180">
        <f t="shared" si="109"/>
        <v>11.203524362918232</v>
      </c>
      <c r="AG120" s="180">
        <f t="shared" si="110"/>
        <v>11.203524362918232</v>
      </c>
      <c r="AH120" s="180">
        <f t="shared" si="111"/>
        <v>11.203524362918232</v>
      </c>
      <c r="AI120" s="180">
        <f t="shared" si="112"/>
        <v>11.203524362918232</v>
      </c>
      <c r="AJ120" s="180">
        <f t="shared" si="113"/>
        <v>11.203524362918232</v>
      </c>
      <c r="AK120" s="180">
        <f t="shared" si="114"/>
        <v>11.203524362918232</v>
      </c>
      <c r="AL120" s="180">
        <f t="shared" si="115"/>
        <v>11.203524362918232</v>
      </c>
      <c r="AM120" s="180">
        <f t="shared" si="116"/>
        <v>11.203524362918232</v>
      </c>
      <c r="AN120" s="502"/>
      <c r="AO120" s="502"/>
      <c r="AP120" s="502"/>
      <c r="AQ120" s="502">
        <v>4</v>
      </c>
      <c r="AR120" s="502"/>
      <c r="AS120" s="502">
        <v>4</v>
      </c>
      <c r="AT120" s="502"/>
      <c r="AU120" s="502"/>
      <c r="AV120" s="502"/>
      <c r="AW120" s="502"/>
      <c r="AX120" s="502"/>
      <c r="AY120" s="502"/>
      <c r="AZ120" s="75">
        <f t="shared" si="117"/>
        <v>8</v>
      </c>
      <c r="BA120" s="77">
        <f t="shared" si="118"/>
        <v>0.66666666666666663</v>
      </c>
      <c r="BB120" s="47"/>
      <c r="BC120" s="78">
        <f t="shared" si="119"/>
        <v>0</v>
      </c>
      <c r="BD120" s="78">
        <f t="shared" si="120"/>
        <v>0</v>
      </c>
      <c r="BE120" s="78">
        <f t="shared" si="121"/>
        <v>0</v>
      </c>
      <c r="BF120" s="78">
        <f t="shared" si="122"/>
        <v>44.814097451672929</v>
      </c>
      <c r="BG120" s="78">
        <f t="shared" si="123"/>
        <v>0</v>
      </c>
      <c r="BH120" s="78">
        <f t="shared" si="124"/>
        <v>44.814097451672929</v>
      </c>
      <c r="BI120" s="78">
        <f t="shared" si="125"/>
        <v>0</v>
      </c>
      <c r="BJ120" s="78">
        <f t="shared" si="126"/>
        <v>0</v>
      </c>
      <c r="BK120" s="78">
        <f t="shared" si="127"/>
        <v>0</v>
      </c>
      <c r="BL120" s="78">
        <f t="shared" si="128"/>
        <v>0</v>
      </c>
      <c r="BM120" s="78">
        <f t="shared" si="129"/>
        <v>0</v>
      </c>
      <c r="BN120" s="78">
        <f t="shared" si="130"/>
        <v>0</v>
      </c>
      <c r="BO120" s="78">
        <f t="shared" si="131"/>
        <v>89.628194903345857</v>
      </c>
      <c r="BP120" s="78">
        <f t="shared" si="132"/>
        <v>7.4690162419454884</v>
      </c>
    </row>
    <row r="121" spans="1:68">
      <c r="A121" s="79" t="s">
        <v>7127</v>
      </c>
      <c r="B121" s="74"/>
      <c r="C121" s="79" t="s">
        <v>14846</v>
      </c>
      <c r="D121" s="75" t="str">
        <f>INDEX('PRICE LIST'!$D:$D,MATCH(IMPROVEMENT!C121,'PRICE LIST'!$E:$E,0))</f>
        <v>BOLT</v>
      </c>
      <c r="E121" s="776" t="str">
        <f>IFERROR(VLOOKUP(C121,'PRICE LIST'!E:M,2,0),0)</f>
        <v>BAUT BAJA M10 + MUR</v>
      </c>
      <c r="F121" s="187" t="s">
        <v>13334</v>
      </c>
      <c r="G121" s="79" t="s">
        <v>109</v>
      </c>
      <c r="H121" s="16">
        <f>IFERROR(IF(G121="FOH",VLOOKUP(C121,'PRICE LIST'!E:Z,20,0),IF(G121="OPEX",VLOOKUP(C121,'PRICE LIST'!E:Z,21,0),0)),0)</f>
        <v>0</v>
      </c>
      <c r="I121" s="16">
        <f>IFERROR(IF(G121="FOH",VLOOKUP(H121,'PRICE LIST'!X:Z,3,0),IF(G121="OPEX",VLOOKUP(H121,'PRICE LIST'!Y:Z,2,0),0)),0)</f>
        <v>0</v>
      </c>
      <c r="J121" s="79" t="s">
        <v>40</v>
      </c>
      <c r="K121" s="206" t="s">
        <v>183</v>
      </c>
      <c r="L121" s="75" t="str">
        <f>IFERROR(VLOOKUP(K121,BS:BV,3,0),0)</f>
        <v>ALL</v>
      </c>
      <c r="M121" s="75" t="str">
        <f>IFERROR(VLOOKUP(K121,BS:BV,4,0),0)</f>
        <v>ALL</v>
      </c>
      <c r="N121" s="75" t="str">
        <f>IFERROR(VLOOKUP(C121,'PRICE LIST'!E:M,3,0),0)</f>
        <v>PCS</v>
      </c>
      <c r="O121" s="75" t="str">
        <f>IFERROR(VLOOKUP(C121,'PRICE LIST'!E:M,5,0),0)</f>
        <v>IDR</v>
      </c>
      <c r="P121" s="556">
        <f>IFERROR(VLOOKUP(C121,'PRICE LIST'!E:Z,8,0),0)</f>
        <v>3178</v>
      </c>
      <c r="Q121" s="556">
        <f>IFERROR(VLOOKUP(C121,'PRICE LIST'!E:Z,9,0),0)</f>
        <v>3178</v>
      </c>
      <c r="R121" s="556">
        <f>IFERROR(VLOOKUP(C121,'PRICE LIST'!E:Z,10,0),0)</f>
        <v>3178</v>
      </c>
      <c r="S121" s="556">
        <f>IFERROR(VLOOKUP(C121,'PRICE LIST'!E:Z,11,0),0)</f>
        <v>3178</v>
      </c>
      <c r="T121" s="556">
        <f>IFERROR(VLOOKUP(C121,'PRICE LIST'!E:Z,12,0),0)</f>
        <v>3178</v>
      </c>
      <c r="U121" s="556">
        <f>IFERROR(VLOOKUP(C121,'PRICE LIST'!E:Z,13,0),0)</f>
        <v>3178</v>
      </c>
      <c r="V121" s="556">
        <f>IFERROR(VLOOKUP(C121,'PRICE LIST'!E:Z,14,0),0)</f>
        <v>3209</v>
      </c>
      <c r="W121" s="556">
        <f>IFERROR(VLOOKUP(C121,'PRICE LIST'!E:Z,15,0),0)</f>
        <v>3209</v>
      </c>
      <c r="X121" s="556">
        <f>IFERROR(VLOOKUP(C121,'PRICE LIST'!E:Z,16,0),0)</f>
        <v>3209</v>
      </c>
      <c r="Y121" s="556">
        <f>IFERROR(VLOOKUP(C121,'PRICE LIST'!E:Z,17,0),0)</f>
        <v>3209</v>
      </c>
      <c r="Z121" s="556">
        <f>IFERROR(VLOOKUP(C121,'PRICE LIST'!E:Z,18,0),0)</f>
        <v>3209</v>
      </c>
      <c r="AA121" s="556">
        <f>IFERROR(VLOOKUP(C121,'PRICE LIST'!E:Z,19,0),0)</f>
        <v>3209</v>
      </c>
      <c r="AB121" s="180">
        <f t="shared" si="105"/>
        <v>0.20115706455002341</v>
      </c>
      <c r="AC121" s="180">
        <f t="shared" si="106"/>
        <v>0.20115706455002341</v>
      </c>
      <c r="AD121" s="180">
        <f t="shared" si="107"/>
        <v>0.20115706455002341</v>
      </c>
      <c r="AE121" s="180">
        <f t="shared" si="108"/>
        <v>0.20115706455002341</v>
      </c>
      <c r="AF121" s="180">
        <f t="shared" si="109"/>
        <v>0.20115706455002341</v>
      </c>
      <c r="AG121" s="180">
        <f t="shared" si="110"/>
        <v>0.20115706455002341</v>
      </c>
      <c r="AH121" s="180">
        <f t="shared" si="111"/>
        <v>0.20311926373222944</v>
      </c>
      <c r="AI121" s="180">
        <f t="shared" si="112"/>
        <v>0.20311926373222944</v>
      </c>
      <c r="AJ121" s="180">
        <f t="shared" si="113"/>
        <v>0.20311926373222944</v>
      </c>
      <c r="AK121" s="180">
        <f t="shared" si="114"/>
        <v>0.20311926373222944</v>
      </c>
      <c r="AL121" s="180">
        <f t="shared" si="115"/>
        <v>0.20311926373222944</v>
      </c>
      <c r="AM121" s="180">
        <f t="shared" si="116"/>
        <v>0.20311926373222944</v>
      </c>
      <c r="AN121" s="502"/>
      <c r="AO121" s="502"/>
      <c r="AP121" s="502"/>
      <c r="AQ121" s="502">
        <v>1</v>
      </c>
      <c r="AR121" s="502"/>
      <c r="AS121" s="502">
        <v>1</v>
      </c>
      <c r="AT121" s="502"/>
      <c r="AU121" s="502"/>
      <c r="AV121" s="502"/>
      <c r="AW121" s="502"/>
      <c r="AX121" s="502"/>
      <c r="AY121" s="502"/>
      <c r="AZ121" s="75">
        <f t="shared" si="117"/>
        <v>2</v>
      </c>
      <c r="BA121" s="77">
        <f t="shared" si="118"/>
        <v>0.16666666666666666</v>
      </c>
      <c r="BB121" s="47"/>
      <c r="BC121" s="78">
        <f t="shared" si="119"/>
        <v>0</v>
      </c>
      <c r="BD121" s="78">
        <f t="shared" si="120"/>
        <v>0</v>
      </c>
      <c r="BE121" s="78">
        <f t="shared" si="121"/>
        <v>0</v>
      </c>
      <c r="BF121" s="78">
        <f t="shared" si="122"/>
        <v>0.20115706455002341</v>
      </c>
      <c r="BG121" s="78">
        <f t="shared" si="123"/>
        <v>0</v>
      </c>
      <c r="BH121" s="78">
        <f t="shared" si="124"/>
        <v>0.20115706455002341</v>
      </c>
      <c r="BI121" s="78">
        <f t="shared" si="125"/>
        <v>0</v>
      </c>
      <c r="BJ121" s="78">
        <f t="shared" si="126"/>
        <v>0</v>
      </c>
      <c r="BK121" s="78">
        <f t="shared" si="127"/>
        <v>0</v>
      </c>
      <c r="BL121" s="78">
        <f t="shared" si="128"/>
        <v>0</v>
      </c>
      <c r="BM121" s="78">
        <f t="shared" si="129"/>
        <v>0</v>
      </c>
      <c r="BN121" s="78">
        <f t="shared" si="130"/>
        <v>0</v>
      </c>
      <c r="BO121" s="78">
        <f t="shared" si="131"/>
        <v>0.40231412910004682</v>
      </c>
      <c r="BP121" s="78">
        <f t="shared" si="132"/>
        <v>3.3526177425003904E-2</v>
      </c>
    </row>
    <row r="122" spans="1:68">
      <c r="A122" s="79" t="s">
        <v>7127</v>
      </c>
      <c r="B122" s="74"/>
      <c r="C122" s="79" t="s">
        <v>11626</v>
      </c>
      <c r="D122" s="75" t="str">
        <f>INDEX('PRICE LIST'!$D:$D,MATCH(IMPROVEMENT!C122,'PRICE LIST'!$E:$E,0))</f>
        <v>PYLOX</v>
      </c>
      <c r="E122" s="776" t="str">
        <f>IFERROR(VLOOKUP(C122,'PRICE LIST'!E:M,2,0),0)</f>
        <v>PYLOX PUTIH (300ML)</v>
      </c>
      <c r="F122" s="187" t="s">
        <v>13334</v>
      </c>
      <c r="G122" s="79" t="s">
        <v>109</v>
      </c>
      <c r="H122" s="16">
        <f>IFERROR(IF(G122="FOH",VLOOKUP(C122,'PRICE LIST'!E:Z,20,0),IF(G122="OPEX",VLOOKUP(C122,'PRICE LIST'!E:Z,21,0),0)),0)</f>
        <v>0</v>
      </c>
      <c r="I122" s="16">
        <f>IFERROR(IF(G122="FOH",VLOOKUP(H122,'PRICE LIST'!X:Z,3,0),IF(G122="OPEX",VLOOKUP(H122,'PRICE LIST'!Y:Z,2,0),0)),0)</f>
        <v>0</v>
      </c>
      <c r="J122" s="79" t="s">
        <v>40</v>
      </c>
      <c r="K122" s="206" t="s">
        <v>183</v>
      </c>
      <c r="L122" s="75" t="str">
        <f>IFERROR(VLOOKUP(K122,BS:BV,3,0),0)</f>
        <v>ALL</v>
      </c>
      <c r="M122" s="75" t="str">
        <f>IFERROR(VLOOKUP(K122,BS:BV,4,0),0)</f>
        <v>ALL</v>
      </c>
      <c r="N122" s="75" t="str">
        <f>IFERROR(VLOOKUP(C122,'PRICE LIST'!E:M,3,0),0)</f>
        <v>PCS</v>
      </c>
      <c r="O122" s="75" t="str">
        <f>IFERROR(VLOOKUP(C122,'PRICE LIST'!E:M,5,0),0)</f>
        <v>IDR</v>
      </c>
      <c r="P122" s="556">
        <f>IFERROR(VLOOKUP(C122,'PRICE LIST'!E:Z,8,0),0)</f>
        <v>55750</v>
      </c>
      <c r="Q122" s="556">
        <f>IFERROR(VLOOKUP(C122,'PRICE LIST'!E:Z,9,0),0)</f>
        <v>55750</v>
      </c>
      <c r="R122" s="556">
        <f>IFERROR(VLOOKUP(C122,'PRICE LIST'!E:Z,10,0),0)</f>
        <v>55750</v>
      </c>
      <c r="S122" s="556">
        <f>IFERROR(VLOOKUP(C122,'PRICE LIST'!E:Z,11,0),0)</f>
        <v>55750</v>
      </c>
      <c r="T122" s="556">
        <f>IFERROR(VLOOKUP(C122,'PRICE LIST'!E:Z,12,0),0)</f>
        <v>55750</v>
      </c>
      <c r="U122" s="556">
        <f>IFERROR(VLOOKUP(C122,'PRICE LIST'!E:Z,13,0),0)</f>
        <v>55750</v>
      </c>
      <c r="V122" s="556">
        <f>IFERROR(VLOOKUP(C122,'PRICE LIST'!E:Z,14,0),0)</f>
        <v>56500</v>
      </c>
      <c r="W122" s="556">
        <f>IFERROR(VLOOKUP(C122,'PRICE LIST'!E:Z,15,0),0)</f>
        <v>56500</v>
      </c>
      <c r="X122" s="556">
        <f>IFERROR(VLOOKUP(C122,'PRICE LIST'!E:Z,16,0),0)</f>
        <v>56500</v>
      </c>
      <c r="Y122" s="556">
        <f>IFERROR(VLOOKUP(C122,'PRICE LIST'!E:Z,17,0),0)</f>
        <v>56500</v>
      </c>
      <c r="Z122" s="556">
        <f>IFERROR(VLOOKUP(C122,'PRICE LIST'!E:Z,18,0),0)</f>
        <v>56500</v>
      </c>
      <c r="AA122" s="556">
        <f>IFERROR(VLOOKUP(C122,'PRICE LIST'!E:Z,19,0),0)</f>
        <v>56500</v>
      </c>
      <c r="AB122" s="180">
        <f t="shared" si="105"/>
        <v>3.5287936905801778</v>
      </c>
      <c r="AC122" s="180">
        <f t="shared" si="106"/>
        <v>3.5287936905801778</v>
      </c>
      <c r="AD122" s="180">
        <f t="shared" si="107"/>
        <v>3.5287936905801778</v>
      </c>
      <c r="AE122" s="180">
        <f t="shared" si="108"/>
        <v>3.5287936905801778</v>
      </c>
      <c r="AF122" s="180">
        <f t="shared" si="109"/>
        <v>3.5287936905801778</v>
      </c>
      <c r="AG122" s="180">
        <f t="shared" si="110"/>
        <v>3.5287936905801778</v>
      </c>
      <c r="AH122" s="180">
        <f t="shared" si="111"/>
        <v>3.5762662514400008</v>
      </c>
      <c r="AI122" s="180">
        <f t="shared" si="112"/>
        <v>3.5762662514400008</v>
      </c>
      <c r="AJ122" s="180">
        <f t="shared" si="113"/>
        <v>3.5762662514400008</v>
      </c>
      <c r="AK122" s="180">
        <f t="shared" si="114"/>
        <v>3.5762662514400008</v>
      </c>
      <c r="AL122" s="180">
        <f t="shared" si="115"/>
        <v>3.5762662514400008</v>
      </c>
      <c r="AM122" s="180">
        <f t="shared" si="116"/>
        <v>3.5762662514400008</v>
      </c>
      <c r="AN122" s="502"/>
      <c r="AO122" s="502"/>
      <c r="AP122" s="502"/>
      <c r="AQ122" s="502">
        <v>1</v>
      </c>
      <c r="AR122" s="502"/>
      <c r="AS122" s="502">
        <v>1</v>
      </c>
      <c r="AT122" s="502"/>
      <c r="AU122" s="502"/>
      <c r="AV122" s="502"/>
      <c r="AW122" s="502"/>
      <c r="AX122" s="502"/>
      <c r="AY122" s="502"/>
      <c r="AZ122" s="75">
        <f t="shared" si="117"/>
        <v>2</v>
      </c>
      <c r="BA122" s="77">
        <f t="shared" si="118"/>
        <v>0.16666666666666666</v>
      </c>
      <c r="BB122" s="47"/>
      <c r="BC122" s="78">
        <f t="shared" si="119"/>
        <v>0</v>
      </c>
      <c r="BD122" s="78">
        <f t="shared" si="120"/>
        <v>0</v>
      </c>
      <c r="BE122" s="78">
        <f t="shared" si="121"/>
        <v>0</v>
      </c>
      <c r="BF122" s="78">
        <f t="shared" si="122"/>
        <v>3.5287936905801778</v>
      </c>
      <c r="BG122" s="78">
        <f t="shared" si="123"/>
        <v>0</v>
      </c>
      <c r="BH122" s="78">
        <f t="shared" si="124"/>
        <v>3.5287936905801778</v>
      </c>
      <c r="BI122" s="78">
        <f t="shared" si="125"/>
        <v>0</v>
      </c>
      <c r="BJ122" s="78">
        <f t="shared" si="126"/>
        <v>0</v>
      </c>
      <c r="BK122" s="78">
        <f t="shared" si="127"/>
        <v>0</v>
      </c>
      <c r="BL122" s="78">
        <f t="shared" si="128"/>
        <v>0</v>
      </c>
      <c r="BM122" s="78">
        <f t="shared" si="129"/>
        <v>0</v>
      </c>
      <c r="BN122" s="78">
        <f t="shared" si="130"/>
        <v>0</v>
      </c>
      <c r="BO122" s="78">
        <f t="shared" si="131"/>
        <v>7.0575873811603556</v>
      </c>
      <c r="BP122" s="78">
        <f t="shared" si="132"/>
        <v>0.58813228176336296</v>
      </c>
    </row>
    <row r="123" spans="1:68">
      <c r="A123" s="79" t="s">
        <v>7127</v>
      </c>
      <c r="B123" s="74"/>
      <c r="C123" s="79" t="s">
        <v>11389</v>
      </c>
      <c r="D123" s="75" t="str">
        <f>INDEX('PRICE LIST'!$D:$D,MATCH(IMPROVEMENT!C123,'PRICE LIST'!$E:$E,0))</f>
        <v>ELEKTRODA</v>
      </c>
      <c r="E123" s="776" t="str">
        <f>IFERROR(VLOOKUP(C123,'PRICE LIST'!E:M,2,0),0)</f>
        <v>KAWAT LAS BESI DIA 2.6</v>
      </c>
      <c r="F123" s="187" t="s">
        <v>13334</v>
      </c>
      <c r="G123" s="79" t="s">
        <v>109</v>
      </c>
      <c r="H123" s="16">
        <f>IFERROR(IF(G123="FOH",VLOOKUP(C123,'PRICE LIST'!E:Z,20,0),IF(G123="OPEX",VLOOKUP(C123,'PRICE LIST'!E:Z,21,0),0)),0)</f>
        <v>0</v>
      </c>
      <c r="I123" s="16">
        <f>IFERROR(IF(G123="FOH",VLOOKUP(H123,'PRICE LIST'!X:Z,3,0),IF(G123="OPEX",VLOOKUP(H123,'PRICE LIST'!Y:Z,2,0),0)),0)</f>
        <v>0</v>
      </c>
      <c r="J123" s="79" t="s">
        <v>40</v>
      </c>
      <c r="K123" s="206" t="s">
        <v>183</v>
      </c>
      <c r="L123" s="75" t="str">
        <f>IFERROR(VLOOKUP(K123,BS:BV,3,0),0)</f>
        <v>ALL</v>
      </c>
      <c r="M123" s="75" t="str">
        <f>IFERROR(VLOOKUP(K123,BS:BV,4,0),0)</f>
        <v>ALL</v>
      </c>
      <c r="N123" s="75" t="str">
        <f>IFERROR(VLOOKUP(C123,'PRICE LIST'!E:M,3,0),0)</f>
        <v>KGM</v>
      </c>
      <c r="O123" s="75" t="str">
        <f>IFERROR(VLOOKUP(C123,'PRICE LIST'!E:M,5,0),0)</f>
        <v>IDR</v>
      </c>
      <c r="P123" s="556">
        <f>IFERROR(VLOOKUP(C123,'PRICE LIST'!E:Z,8,0),0)</f>
        <v>105000</v>
      </c>
      <c r="Q123" s="556">
        <f>IFERROR(VLOOKUP(C123,'PRICE LIST'!E:Z,9,0),0)</f>
        <v>105000</v>
      </c>
      <c r="R123" s="556">
        <f>IFERROR(VLOOKUP(C123,'PRICE LIST'!E:Z,10,0),0)</f>
        <v>105000</v>
      </c>
      <c r="S123" s="556">
        <f>IFERROR(VLOOKUP(C123,'PRICE LIST'!E:Z,11,0),0)</f>
        <v>105000</v>
      </c>
      <c r="T123" s="556">
        <f>IFERROR(VLOOKUP(C123,'PRICE LIST'!E:Z,12,0),0)</f>
        <v>105000</v>
      </c>
      <c r="U123" s="556">
        <f>IFERROR(VLOOKUP(C123,'PRICE LIST'!E:Z,13,0),0)</f>
        <v>105000</v>
      </c>
      <c r="V123" s="556">
        <f>IFERROR(VLOOKUP(C123,'PRICE LIST'!E:Z,14,0),0)</f>
        <v>108675</v>
      </c>
      <c r="W123" s="556">
        <f>IFERROR(VLOOKUP(C123,'PRICE LIST'!E:Z,15,0),0)</f>
        <v>108675</v>
      </c>
      <c r="X123" s="556">
        <f>IFERROR(VLOOKUP(C123,'PRICE LIST'!E:Z,16,0),0)</f>
        <v>108675</v>
      </c>
      <c r="Y123" s="556">
        <f>IFERROR(VLOOKUP(C123,'PRICE LIST'!E:Z,17,0),0)</f>
        <v>108675</v>
      </c>
      <c r="Z123" s="556">
        <f>IFERROR(VLOOKUP(C123,'PRICE LIST'!E:Z,18,0),0)</f>
        <v>108675</v>
      </c>
      <c r="AA123" s="556">
        <f>IFERROR(VLOOKUP(C123,'PRICE LIST'!E:Z,19,0),0)</f>
        <v>108675</v>
      </c>
      <c r="AB123" s="180">
        <f t="shared" si="105"/>
        <v>6.6461585203752227</v>
      </c>
      <c r="AC123" s="180">
        <f t="shared" si="106"/>
        <v>6.6461585203752227</v>
      </c>
      <c r="AD123" s="180">
        <f t="shared" si="107"/>
        <v>6.6461585203752227</v>
      </c>
      <c r="AE123" s="180">
        <f t="shared" si="108"/>
        <v>6.6461585203752227</v>
      </c>
      <c r="AF123" s="180">
        <f t="shared" si="109"/>
        <v>6.6461585203752227</v>
      </c>
      <c r="AG123" s="180">
        <f t="shared" si="110"/>
        <v>6.6461585203752227</v>
      </c>
      <c r="AH123" s="180">
        <f t="shared" si="111"/>
        <v>6.8787740685883554</v>
      </c>
      <c r="AI123" s="180">
        <f t="shared" si="112"/>
        <v>6.8787740685883554</v>
      </c>
      <c r="AJ123" s="180">
        <f t="shared" si="113"/>
        <v>6.8787740685883554</v>
      </c>
      <c r="AK123" s="180">
        <f t="shared" si="114"/>
        <v>6.8787740685883554</v>
      </c>
      <c r="AL123" s="180">
        <f t="shared" si="115"/>
        <v>6.8787740685883554</v>
      </c>
      <c r="AM123" s="180">
        <f t="shared" si="116"/>
        <v>6.8787740685883554</v>
      </c>
      <c r="AN123" s="502"/>
      <c r="AO123" s="502"/>
      <c r="AP123" s="502"/>
      <c r="AQ123" s="502">
        <v>15</v>
      </c>
      <c r="AR123" s="502"/>
      <c r="AS123" s="502">
        <v>15</v>
      </c>
      <c r="AT123" s="502"/>
      <c r="AU123" s="502"/>
      <c r="AV123" s="502"/>
      <c r="AW123" s="502"/>
      <c r="AX123" s="502"/>
      <c r="AY123" s="502"/>
      <c r="AZ123" s="75">
        <f t="shared" si="117"/>
        <v>30</v>
      </c>
      <c r="BA123" s="77">
        <f t="shared" si="118"/>
        <v>2.5</v>
      </c>
      <c r="BB123" s="47"/>
      <c r="BC123" s="78">
        <f t="shared" si="119"/>
        <v>0</v>
      </c>
      <c r="BD123" s="78">
        <f t="shared" si="120"/>
        <v>0</v>
      </c>
      <c r="BE123" s="78">
        <f t="shared" si="121"/>
        <v>0</v>
      </c>
      <c r="BF123" s="78">
        <f t="shared" si="122"/>
        <v>99.69237780562834</v>
      </c>
      <c r="BG123" s="78">
        <f t="shared" si="123"/>
        <v>0</v>
      </c>
      <c r="BH123" s="78">
        <f t="shared" si="124"/>
        <v>99.69237780562834</v>
      </c>
      <c r="BI123" s="78">
        <f t="shared" si="125"/>
        <v>0</v>
      </c>
      <c r="BJ123" s="78">
        <f t="shared" si="126"/>
        <v>0</v>
      </c>
      <c r="BK123" s="78">
        <f t="shared" si="127"/>
        <v>0</v>
      </c>
      <c r="BL123" s="78">
        <f t="shared" si="128"/>
        <v>0</v>
      </c>
      <c r="BM123" s="78">
        <f t="shared" si="129"/>
        <v>0</v>
      </c>
      <c r="BN123" s="78">
        <f t="shared" si="130"/>
        <v>0</v>
      </c>
      <c r="BO123" s="78">
        <f t="shared" si="131"/>
        <v>199.38475561125668</v>
      </c>
      <c r="BP123" s="78">
        <f t="shared" si="132"/>
        <v>16.615396300938055</v>
      </c>
    </row>
    <row r="124" spans="1:68">
      <c r="A124" s="79" t="s">
        <v>7127</v>
      </c>
      <c r="B124" s="74"/>
      <c r="C124" s="79" t="s">
        <v>11240</v>
      </c>
      <c r="D124" s="75" t="str">
        <f>INDEX('PRICE LIST'!$D:$D,MATCH(IMPROVEMENT!C124,'PRICE LIST'!$E:$E,0))</f>
        <v>MATA BOR</v>
      </c>
      <c r="E124" s="776" t="str">
        <f>IFERROR(VLOOKUP(C124,'PRICE LIST'!E:M,2,0),0)</f>
        <v>MATA BOR BESI 2.0 NACHI</v>
      </c>
      <c r="F124" s="187" t="s">
        <v>13334</v>
      </c>
      <c r="G124" s="79" t="s">
        <v>109</v>
      </c>
      <c r="H124" s="16">
        <f>IFERROR(IF(G124="FOH",VLOOKUP(C124,'PRICE LIST'!E:Z,20,0),IF(G124="OPEX",VLOOKUP(C124,'PRICE LIST'!E:Z,21,0),0)),0)</f>
        <v>0</v>
      </c>
      <c r="I124" s="16">
        <f>IFERROR(IF(G124="FOH",VLOOKUP(H124,'PRICE LIST'!X:Z,3,0),IF(G124="OPEX",VLOOKUP(H124,'PRICE LIST'!Y:Z,2,0),0)),0)</f>
        <v>0</v>
      </c>
      <c r="J124" s="79" t="s">
        <v>40</v>
      </c>
      <c r="K124" s="206" t="s">
        <v>183</v>
      </c>
      <c r="L124" s="75" t="str">
        <f>IFERROR(VLOOKUP(K124,BS:BV,3,0),0)</f>
        <v>ALL</v>
      </c>
      <c r="M124" s="75" t="str">
        <f>IFERROR(VLOOKUP(K124,BS:BV,4,0),0)</f>
        <v>ALL</v>
      </c>
      <c r="N124" s="75" t="str">
        <f>IFERROR(VLOOKUP(C124,'PRICE LIST'!E:M,3,0),0)</f>
        <v>PCS</v>
      </c>
      <c r="O124" s="75" t="str">
        <f>IFERROR(VLOOKUP(C124,'PRICE LIST'!E:M,5,0),0)</f>
        <v>IDR</v>
      </c>
      <c r="P124" s="556">
        <f>IFERROR(VLOOKUP(C124,'PRICE LIST'!E:Z,8,0),0)</f>
        <v>15621</v>
      </c>
      <c r="Q124" s="556">
        <f>IFERROR(VLOOKUP(C124,'PRICE LIST'!E:Z,9,0),0)</f>
        <v>15621</v>
      </c>
      <c r="R124" s="556">
        <f>IFERROR(VLOOKUP(C124,'PRICE LIST'!E:Z,10,0),0)</f>
        <v>15621</v>
      </c>
      <c r="S124" s="556">
        <f>IFERROR(VLOOKUP(C124,'PRICE LIST'!E:Z,11,0),0)</f>
        <v>15621</v>
      </c>
      <c r="T124" s="556">
        <f>IFERROR(VLOOKUP(C124,'PRICE LIST'!E:Z,12,0),0)</f>
        <v>15621</v>
      </c>
      <c r="U124" s="556">
        <f>IFERROR(VLOOKUP(C124,'PRICE LIST'!E:Z,13,0),0)</f>
        <v>15621</v>
      </c>
      <c r="V124" s="556">
        <f>IFERROR(VLOOKUP(C124,'PRICE LIST'!E:Z,14,0),0)</f>
        <v>16328</v>
      </c>
      <c r="W124" s="556">
        <f>IFERROR(VLOOKUP(C124,'PRICE LIST'!E:Z,15,0),0)</f>
        <v>16328</v>
      </c>
      <c r="X124" s="556">
        <f>IFERROR(VLOOKUP(C124,'PRICE LIST'!E:Z,16,0),0)</f>
        <v>16328</v>
      </c>
      <c r="Y124" s="556">
        <f>IFERROR(VLOOKUP(C124,'PRICE LIST'!E:Z,17,0),0)</f>
        <v>16328</v>
      </c>
      <c r="Z124" s="556">
        <f>IFERROR(VLOOKUP(C124,'PRICE LIST'!E:Z,18,0),0)</f>
        <v>16328</v>
      </c>
      <c r="AA124" s="556">
        <f>IFERROR(VLOOKUP(C124,'PRICE LIST'!E:Z,19,0),0)</f>
        <v>16328</v>
      </c>
      <c r="AB124" s="180">
        <f t="shared" si="105"/>
        <v>0.98875849758839385</v>
      </c>
      <c r="AC124" s="180">
        <f t="shared" si="106"/>
        <v>0.98875849758839385</v>
      </c>
      <c r="AD124" s="180">
        <f t="shared" si="107"/>
        <v>0.98875849758839385</v>
      </c>
      <c r="AE124" s="180">
        <f t="shared" si="108"/>
        <v>0.98875849758839385</v>
      </c>
      <c r="AF124" s="180">
        <f t="shared" si="109"/>
        <v>0.98875849758839385</v>
      </c>
      <c r="AG124" s="180">
        <f t="shared" si="110"/>
        <v>0.98875849758839385</v>
      </c>
      <c r="AH124" s="180">
        <f t="shared" si="111"/>
        <v>1.0335092982922538</v>
      </c>
      <c r="AI124" s="180">
        <f t="shared" si="112"/>
        <v>1.0335092982922538</v>
      </c>
      <c r="AJ124" s="180">
        <f t="shared" si="113"/>
        <v>1.0335092982922538</v>
      </c>
      <c r="AK124" s="180">
        <f t="shared" si="114"/>
        <v>1.0335092982922538</v>
      </c>
      <c r="AL124" s="180">
        <f t="shared" si="115"/>
        <v>1.0335092982922538</v>
      </c>
      <c r="AM124" s="180">
        <f t="shared" si="116"/>
        <v>1.0335092982922538</v>
      </c>
      <c r="AN124" s="502"/>
      <c r="AO124" s="502"/>
      <c r="AP124" s="502"/>
      <c r="AQ124" s="502">
        <v>2</v>
      </c>
      <c r="AR124" s="502"/>
      <c r="AS124" s="502">
        <v>2</v>
      </c>
      <c r="AT124" s="502"/>
      <c r="AU124" s="502"/>
      <c r="AV124" s="502"/>
      <c r="AW124" s="502"/>
      <c r="AX124" s="502"/>
      <c r="AY124" s="502"/>
      <c r="AZ124" s="75">
        <f t="shared" si="117"/>
        <v>4</v>
      </c>
      <c r="BA124" s="77">
        <f t="shared" si="118"/>
        <v>0.33333333333333331</v>
      </c>
      <c r="BB124" s="47"/>
      <c r="BC124" s="78">
        <f t="shared" si="119"/>
        <v>0</v>
      </c>
      <c r="BD124" s="78">
        <f t="shared" si="120"/>
        <v>0</v>
      </c>
      <c r="BE124" s="78">
        <f t="shared" si="121"/>
        <v>0</v>
      </c>
      <c r="BF124" s="78">
        <f t="shared" si="122"/>
        <v>1.9775169951767877</v>
      </c>
      <c r="BG124" s="78">
        <f t="shared" si="123"/>
        <v>0</v>
      </c>
      <c r="BH124" s="78">
        <f t="shared" si="124"/>
        <v>1.9775169951767877</v>
      </c>
      <c r="BI124" s="78">
        <f t="shared" si="125"/>
        <v>0</v>
      </c>
      <c r="BJ124" s="78">
        <f t="shared" si="126"/>
        <v>0</v>
      </c>
      <c r="BK124" s="78">
        <f t="shared" si="127"/>
        <v>0</v>
      </c>
      <c r="BL124" s="78">
        <f t="shared" si="128"/>
        <v>0</v>
      </c>
      <c r="BM124" s="78">
        <f t="shared" si="129"/>
        <v>0</v>
      </c>
      <c r="BN124" s="78">
        <f t="shared" si="130"/>
        <v>0</v>
      </c>
      <c r="BO124" s="78">
        <f t="shared" si="131"/>
        <v>3.9550339903535754</v>
      </c>
      <c r="BP124" s="78">
        <f t="shared" si="132"/>
        <v>0.32958616586279793</v>
      </c>
    </row>
    <row r="125" spans="1:68">
      <c r="A125" s="79" t="s">
        <v>7127</v>
      </c>
      <c r="B125" s="74"/>
      <c r="C125" s="79" t="s">
        <v>11211</v>
      </c>
      <c r="D125" s="75" t="str">
        <f>INDEX('PRICE LIST'!$D:$D,MATCH(IMPROVEMENT!C125,'PRICE LIST'!$E:$E,0))</f>
        <v>MATA BOR</v>
      </c>
      <c r="E125" s="776" t="str">
        <f>IFERROR(VLOOKUP(C125,'PRICE LIST'!E:M,2,0),0)</f>
        <v>MATA BOR BESI 3.0 NACHI</v>
      </c>
      <c r="F125" s="187" t="s">
        <v>13334</v>
      </c>
      <c r="G125" s="79" t="s">
        <v>109</v>
      </c>
      <c r="H125" s="16">
        <f>IFERROR(IF(G125="FOH",VLOOKUP(C125,'PRICE LIST'!E:Z,20,0),IF(G125="OPEX",VLOOKUP(C125,'PRICE LIST'!E:Z,21,0),0)),0)</f>
        <v>0</v>
      </c>
      <c r="I125" s="16">
        <f>IFERROR(IF(G125="FOH",VLOOKUP(H125,'PRICE LIST'!X:Z,3,0),IF(G125="OPEX",VLOOKUP(H125,'PRICE LIST'!Y:Z,2,0),0)),0)</f>
        <v>0</v>
      </c>
      <c r="J125" s="79" t="s">
        <v>40</v>
      </c>
      <c r="K125" s="206" t="s">
        <v>183</v>
      </c>
      <c r="L125" s="75" t="str">
        <f>IFERROR(VLOOKUP(K125,BS:BV,3,0),0)</f>
        <v>ALL</v>
      </c>
      <c r="M125" s="75" t="str">
        <f>IFERROR(VLOOKUP(K125,BS:BV,4,0),0)</f>
        <v>ALL</v>
      </c>
      <c r="N125" s="75" t="str">
        <f>IFERROR(VLOOKUP(C125,'PRICE LIST'!E:M,3,0),0)</f>
        <v>PCS</v>
      </c>
      <c r="O125" s="75" t="str">
        <f>IFERROR(VLOOKUP(C125,'PRICE LIST'!E:M,5,0),0)</f>
        <v>IDR</v>
      </c>
      <c r="P125" s="556">
        <f>IFERROR(VLOOKUP(C125,'PRICE LIST'!E:Z,8,0),0)</f>
        <v>15621</v>
      </c>
      <c r="Q125" s="556">
        <f>IFERROR(VLOOKUP(C125,'PRICE LIST'!E:Z,9,0),0)</f>
        <v>15621</v>
      </c>
      <c r="R125" s="556">
        <f>IFERROR(VLOOKUP(C125,'PRICE LIST'!E:Z,10,0),0)</f>
        <v>15621</v>
      </c>
      <c r="S125" s="556">
        <f>IFERROR(VLOOKUP(C125,'PRICE LIST'!E:Z,11,0),0)</f>
        <v>15621</v>
      </c>
      <c r="T125" s="556">
        <f>IFERROR(VLOOKUP(C125,'PRICE LIST'!E:Z,12,0),0)</f>
        <v>15621</v>
      </c>
      <c r="U125" s="556">
        <f>IFERROR(VLOOKUP(C125,'PRICE LIST'!E:Z,13,0),0)</f>
        <v>15621</v>
      </c>
      <c r="V125" s="556">
        <f>IFERROR(VLOOKUP(C125,'PRICE LIST'!E:Z,14,0),0)</f>
        <v>16328</v>
      </c>
      <c r="W125" s="556">
        <f>IFERROR(VLOOKUP(C125,'PRICE LIST'!E:Z,15,0),0)</f>
        <v>16328</v>
      </c>
      <c r="X125" s="556">
        <f>IFERROR(VLOOKUP(C125,'PRICE LIST'!E:Z,16,0),0)</f>
        <v>16328</v>
      </c>
      <c r="Y125" s="556">
        <f>IFERROR(VLOOKUP(C125,'PRICE LIST'!E:Z,17,0),0)</f>
        <v>16328</v>
      </c>
      <c r="Z125" s="556">
        <f>IFERROR(VLOOKUP(C125,'PRICE LIST'!E:Z,18,0),0)</f>
        <v>16328</v>
      </c>
      <c r="AA125" s="556">
        <f>IFERROR(VLOOKUP(C125,'PRICE LIST'!E:Z,19,0),0)</f>
        <v>16328</v>
      </c>
      <c r="AB125" s="180">
        <f t="shared" si="105"/>
        <v>0.98875849758839385</v>
      </c>
      <c r="AC125" s="180">
        <f t="shared" si="106"/>
        <v>0.98875849758839385</v>
      </c>
      <c r="AD125" s="180">
        <f t="shared" si="107"/>
        <v>0.98875849758839385</v>
      </c>
      <c r="AE125" s="180">
        <f t="shared" si="108"/>
        <v>0.98875849758839385</v>
      </c>
      <c r="AF125" s="180">
        <f t="shared" si="109"/>
        <v>0.98875849758839385</v>
      </c>
      <c r="AG125" s="180">
        <f t="shared" si="110"/>
        <v>0.98875849758839385</v>
      </c>
      <c r="AH125" s="180">
        <f t="shared" si="111"/>
        <v>1.0335092982922538</v>
      </c>
      <c r="AI125" s="180">
        <f t="shared" si="112"/>
        <v>1.0335092982922538</v>
      </c>
      <c r="AJ125" s="180">
        <f t="shared" si="113"/>
        <v>1.0335092982922538</v>
      </c>
      <c r="AK125" s="180">
        <f t="shared" si="114"/>
        <v>1.0335092982922538</v>
      </c>
      <c r="AL125" s="180">
        <f t="shared" si="115"/>
        <v>1.0335092982922538</v>
      </c>
      <c r="AM125" s="180">
        <f t="shared" si="116"/>
        <v>1.0335092982922538</v>
      </c>
      <c r="AN125" s="502"/>
      <c r="AO125" s="502"/>
      <c r="AP125" s="502"/>
      <c r="AQ125" s="502">
        <v>0.5</v>
      </c>
      <c r="AR125" s="502"/>
      <c r="AS125" s="502">
        <v>0.5</v>
      </c>
      <c r="AT125" s="502"/>
      <c r="AU125" s="502"/>
      <c r="AV125" s="502"/>
      <c r="AW125" s="502"/>
      <c r="AX125" s="502"/>
      <c r="AY125" s="502"/>
      <c r="AZ125" s="75">
        <f t="shared" si="117"/>
        <v>1</v>
      </c>
      <c r="BA125" s="77">
        <f t="shared" si="118"/>
        <v>8.3333333333333329E-2</v>
      </c>
      <c r="BB125" s="47"/>
      <c r="BC125" s="78">
        <f t="shared" si="119"/>
        <v>0</v>
      </c>
      <c r="BD125" s="78">
        <f t="shared" si="120"/>
        <v>0</v>
      </c>
      <c r="BE125" s="78">
        <f t="shared" si="121"/>
        <v>0</v>
      </c>
      <c r="BF125" s="78">
        <f t="shared" si="122"/>
        <v>0.49437924879419692</v>
      </c>
      <c r="BG125" s="78">
        <f t="shared" si="123"/>
        <v>0</v>
      </c>
      <c r="BH125" s="78">
        <f t="shared" si="124"/>
        <v>0.49437924879419692</v>
      </c>
      <c r="BI125" s="78">
        <f t="shared" si="125"/>
        <v>0</v>
      </c>
      <c r="BJ125" s="78">
        <f t="shared" si="126"/>
        <v>0</v>
      </c>
      <c r="BK125" s="78">
        <f t="shared" si="127"/>
        <v>0</v>
      </c>
      <c r="BL125" s="78">
        <f t="shared" si="128"/>
        <v>0</v>
      </c>
      <c r="BM125" s="78">
        <f t="shared" si="129"/>
        <v>0</v>
      </c>
      <c r="BN125" s="78">
        <f t="shared" si="130"/>
        <v>0</v>
      </c>
      <c r="BO125" s="78">
        <f t="shared" si="131"/>
        <v>0.98875849758839385</v>
      </c>
      <c r="BP125" s="78">
        <f t="shared" si="132"/>
        <v>8.2396541465699483E-2</v>
      </c>
    </row>
    <row r="126" spans="1:68">
      <c r="A126" s="79" t="s">
        <v>7127</v>
      </c>
      <c r="B126" s="74"/>
      <c r="C126" s="79" t="s">
        <v>11214</v>
      </c>
      <c r="D126" s="75" t="str">
        <f>INDEX('PRICE LIST'!$D:$D,MATCH(IMPROVEMENT!C126,'PRICE LIST'!$E:$E,0))</f>
        <v>MATA BOR</v>
      </c>
      <c r="E126" s="776" t="str">
        <f>IFERROR(VLOOKUP(C126,'PRICE LIST'!E:M,2,0),0)</f>
        <v>MATA BOR BESI 4.0 NACHI</v>
      </c>
      <c r="F126" s="187" t="s">
        <v>13334</v>
      </c>
      <c r="G126" s="79" t="s">
        <v>109</v>
      </c>
      <c r="H126" s="16">
        <f>IFERROR(IF(G126="FOH",VLOOKUP(C126,'PRICE LIST'!E:Z,20,0),IF(G126="OPEX",VLOOKUP(C126,'PRICE LIST'!E:Z,21,0),0)),0)</f>
        <v>0</v>
      </c>
      <c r="I126" s="16">
        <f>IFERROR(IF(G126="FOH",VLOOKUP(H126,'PRICE LIST'!X:Z,3,0),IF(G126="OPEX",VLOOKUP(H126,'PRICE LIST'!Y:Z,2,0),0)),0)</f>
        <v>0</v>
      </c>
      <c r="J126" s="79" t="s">
        <v>40</v>
      </c>
      <c r="K126" s="206" t="s">
        <v>183</v>
      </c>
      <c r="L126" s="75" t="str">
        <f>IFERROR(VLOOKUP(K126,BS:BV,3,0),0)</f>
        <v>ALL</v>
      </c>
      <c r="M126" s="75" t="str">
        <f>IFERROR(VLOOKUP(K126,BS:BV,4,0),0)</f>
        <v>ALL</v>
      </c>
      <c r="N126" s="75" t="str">
        <f>IFERROR(VLOOKUP(C126,'PRICE LIST'!E:M,3,0),0)</f>
        <v>PCS</v>
      </c>
      <c r="O126" s="75" t="str">
        <f>IFERROR(VLOOKUP(C126,'PRICE LIST'!E:M,5,0),0)</f>
        <v>IDR</v>
      </c>
      <c r="P126" s="556">
        <f>IFERROR(VLOOKUP(C126,'PRICE LIST'!E:Z,8,0),0)</f>
        <v>19198</v>
      </c>
      <c r="Q126" s="556">
        <f>IFERROR(VLOOKUP(C126,'PRICE LIST'!E:Z,9,0),0)</f>
        <v>19198</v>
      </c>
      <c r="R126" s="556">
        <f>IFERROR(VLOOKUP(C126,'PRICE LIST'!E:Z,10,0),0)</f>
        <v>19198</v>
      </c>
      <c r="S126" s="556">
        <f>IFERROR(VLOOKUP(C126,'PRICE LIST'!E:Z,11,0),0)</f>
        <v>19198</v>
      </c>
      <c r="T126" s="556">
        <f>IFERROR(VLOOKUP(C126,'PRICE LIST'!E:Z,12,0),0)</f>
        <v>19198</v>
      </c>
      <c r="U126" s="556">
        <f>IFERROR(VLOOKUP(C126,'PRICE LIST'!E:Z,13,0),0)</f>
        <v>19198</v>
      </c>
      <c r="V126" s="556">
        <f>IFERROR(VLOOKUP(C126,'PRICE LIST'!E:Z,14,0),0)</f>
        <v>19198</v>
      </c>
      <c r="W126" s="556">
        <f>IFERROR(VLOOKUP(C126,'PRICE LIST'!E:Z,15,0),0)</f>
        <v>19198</v>
      </c>
      <c r="X126" s="556">
        <f>IFERROR(VLOOKUP(C126,'PRICE LIST'!E:Z,16,0),0)</f>
        <v>19198</v>
      </c>
      <c r="Y126" s="556">
        <f>IFERROR(VLOOKUP(C126,'PRICE LIST'!E:Z,17,0),0)</f>
        <v>19198</v>
      </c>
      <c r="Z126" s="556">
        <f>IFERROR(VLOOKUP(C126,'PRICE LIST'!E:Z,18,0),0)</f>
        <v>19198</v>
      </c>
      <c r="AA126" s="556">
        <f>IFERROR(VLOOKUP(C126,'PRICE LIST'!E:Z,19,0),0)</f>
        <v>19198</v>
      </c>
      <c r="AB126" s="180">
        <f t="shared" si="105"/>
        <v>1.2151709645158431</v>
      </c>
      <c r="AC126" s="180">
        <f t="shared" si="106"/>
        <v>1.2151709645158431</v>
      </c>
      <c r="AD126" s="180">
        <f t="shared" si="107"/>
        <v>1.2151709645158431</v>
      </c>
      <c r="AE126" s="180">
        <f t="shared" si="108"/>
        <v>1.2151709645158431</v>
      </c>
      <c r="AF126" s="180">
        <f t="shared" si="109"/>
        <v>1.2151709645158431</v>
      </c>
      <c r="AG126" s="180">
        <f t="shared" si="110"/>
        <v>1.2151709645158431</v>
      </c>
      <c r="AH126" s="180">
        <f t="shared" si="111"/>
        <v>1.2151709645158431</v>
      </c>
      <c r="AI126" s="180">
        <f t="shared" si="112"/>
        <v>1.2151709645158431</v>
      </c>
      <c r="AJ126" s="180">
        <f t="shared" si="113"/>
        <v>1.2151709645158431</v>
      </c>
      <c r="AK126" s="180">
        <f t="shared" si="114"/>
        <v>1.2151709645158431</v>
      </c>
      <c r="AL126" s="180">
        <f t="shared" si="115"/>
        <v>1.2151709645158431</v>
      </c>
      <c r="AM126" s="180">
        <f t="shared" si="116"/>
        <v>1.2151709645158431</v>
      </c>
      <c r="AN126" s="502"/>
      <c r="AO126" s="502"/>
      <c r="AP126" s="502"/>
      <c r="AQ126" s="502">
        <v>0.5</v>
      </c>
      <c r="AR126" s="502"/>
      <c r="AS126" s="502">
        <v>0.5</v>
      </c>
      <c r="AT126" s="502"/>
      <c r="AU126" s="502"/>
      <c r="AV126" s="502"/>
      <c r="AW126" s="502"/>
      <c r="AX126" s="502"/>
      <c r="AY126" s="502"/>
      <c r="AZ126" s="75">
        <f t="shared" si="117"/>
        <v>1</v>
      </c>
      <c r="BA126" s="77">
        <f t="shared" si="118"/>
        <v>8.3333333333333329E-2</v>
      </c>
      <c r="BB126" s="47"/>
      <c r="BC126" s="78">
        <f t="shared" si="119"/>
        <v>0</v>
      </c>
      <c r="BD126" s="78">
        <f t="shared" si="120"/>
        <v>0</v>
      </c>
      <c r="BE126" s="78">
        <f t="shared" si="121"/>
        <v>0</v>
      </c>
      <c r="BF126" s="78">
        <f t="shared" si="122"/>
        <v>0.60758548225792153</v>
      </c>
      <c r="BG126" s="78">
        <f t="shared" si="123"/>
        <v>0</v>
      </c>
      <c r="BH126" s="78">
        <f t="shared" si="124"/>
        <v>0.60758548225792153</v>
      </c>
      <c r="BI126" s="78">
        <f t="shared" si="125"/>
        <v>0</v>
      </c>
      <c r="BJ126" s="78">
        <f t="shared" si="126"/>
        <v>0</v>
      </c>
      <c r="BK126" s="78">
        <f t="shared" si="127"/>
        <v>0</v>
      </c>
      <c r="BL126" s="78">
        <f t="shared" si="128"/>
        <v>0</v>
      </c>
      <c r="BM126" s="78">
        <f t="shared" si="129"/>
        <v>0</v>
      </c>
      <c r="BN126" s="78">
        <f t="shared" si="130"/>
        <v>0</v>
      </c>
      <c r="BO126" s="78">
        <f t="shared" si="131"/>
        <v>1.2151709645158431</v>
      </c>
      <c r="BP126" s="78">
        <f t="shared" si="132"/>
        <v>0.10126424704298692</v>
      </c>
    </row>
    <row r="127" spans="1:68">
      <c r="A127" s="79" t="s">
        <v>7127</v>
      </c>
      <c r="B127" s="74"/>
      <c r="C127" s="79" t="s">
        <v>11217</v>
      </c>
      <c r="D127" s="75" t="str">
        <f>INDEX('PRICE LIST'!$D:$D,MATCH(IMPROVEMENT!C127,'PRICE LIST'!$E:$E,0))</f>
        <v>MATA BOR</v>
      </c>
      <c r="E127" s="776" t="str">
        <f>IFERROR(VLOOKUP(C127,'PRICE LIST'!E:M,2,0),0)</f>
        <v>MATA BOR BESI 5.0 NACHI</v>
      </c>
      <c r="F127" s="187" t="s">
        <v>13334</v>
      </c>
      <c r="G127" s="79" t="s">
        <v>109</v>
      </c>
      <c r="H127" s="16">
        <f>IFERROR(IF(G127="FOH",VLOOKUP(C127,'PRICE LIST'!E:Z,20,0),IF(G127="OPEX",VLOOKUP(C127,'PRICE LIST'!E:Z,21,0),0)),0)</f>
        <v>0</v>
      </c>
      <c r="I127" s="16">
        <f>IFERROR(IF(G127="FOH",VLOOKUP(H127,'PRICE LIST'!X:Z,3,0),IF(G127="OPEX",VLOOKUP(H127,'PRICE LIST'!Y:Z,2,0),0)),0)</f>
        <v>0</v>
      </c>
      <c r="J127" s="79" t="s">
        <v>40</v>
      </c>
      <c r="K127" s="206" t="s">
        <v>183</v>
      </c>
      <c r="L127" s="75" t="str">
        <f>IFERROR(VLOOKUP(K127,BS:BV,3,0),0)</f>
        <v>ALL</v>
      </c>
      <c r="M127" s="75" t="str">
        <f>IFERROR(VLOOKUP(K127,BS:BV,4,0),0)</f>
        <v>ALL</v>
      </c>
      <c r="N127" s="75" t="str">
        <f>IFERROR(VLOOKUP(C127,'PRICE LIST'!E:M,3,0),0)</f>
        <v>PCS</v>
      </c>
      <c r="O127" s="75" t="str">
        <f>IFERROR(VLOOKUP(C127,'PRICE LIST'!E:M,5,0),0)</f>
        <v>IDR</v>
      </c>
      <c r="P127" s="556">
        <f>IFERROR(VLOOKUP(C127,'PRICE LIST'!E:Z,8,0),0)</f>
        <v>27714</v>
      </c>
      <c r="Q127" s="556">
        <f>IFERROR(VLOOKUP(C127,'PRICE LIST'!E:Z,9,0),0)</f>
        <v>27714</v>
      </c>
      <c r="R127" s="556">
        <f>IFERROR(VLOOKUP(C127,'PRICE LIST'!E:Z,10,0),0)</f>
        <v>27714</v>
      </c>
      <c r="S127" s="556">
        <f>IFERROR(VLOOKUP(C127,'PRICE LIST'!E:Z,11,0),0)</f>
        <v>27714</v>
      </c>
      <c r="T127" s="556">
        <f>IFERROR(VLOOKUP(C127,'PRICE LIST'!E:Z,12,0),0)</f>
        <v>27714</v>
      </c>
      <c r="U127" s="556">
        <f>IFERROR(VLOOKUP(C127,'PRICE LIST'!E:Z,13,0),0)</f>
        <v>27714</v>
      </c>
      <c r="V127" s="556">
        <f>IFERROR(VLOOKUP(C127,'PRICE LIST'!E:Z,14,0),0)</f>
        <v>27714</v>
      </c>
      <c r="W127" s="556">
        <f>IFERROR(VLOOKUP(C127,'PRICE LIST'!E:Z,15,0),0)</f>
        <v>27714</v>
      </c>
      <c r="X127" s="556">
        <f>IFERROR(VLOOKUP(C127,'PRICE LIST'!E:Z,16,0),0)</f>
        <v>27714</v>
      </c>
      <c r="Y127" s="556">
        <f>IFERROR(VLOOKUP(C127,'PRICE LIST'!E:Z,17,0),0)</f>
        <v>27714</v>
      </c>
      <c r="Z127" s="556">
        <f>IFERROR(VLOOKUP(C127,'PRICE LIST'!E:Z,18,0),0)</f>
        <v>27714</v>
      </c>
      <c r="AA127" s="556">
        <f>IFERROR(VLOOKUP(C127,'PRICE LIST'!E:Z,19,0),0)</f>
        <v>27714</v>
      </c>
      <c r="AB127" s="180">
        <f t="shared" si="105"/>
        <v>1.7542060688921803</v>
      </c>
      <c r="AC127" s="180">
        <f t="shared" si="106"/>
        <v>1.7542060688921803</v>
      </c>
      <c r="AD127" s="180">
        <f t="shared" si="107"/>
        <v>1.7542060688921803</v>
      </c>
      <c r="AE127" s="180">
        <f t="shared" si="108"/>
        <v>1.7542060688921803</v>
      </c>
      <c r="AF127" s="180">
        <f t="shared" si="109"/>
        <v>1.7542060688921803</v>
      </c>
      <c r="AG127" s="180">
        <f t="shared" si="110"/>
        <v>1.7542060688921803</v>
      </c>
      <c r="AH127" s="180">
        <f t="shared" si="111"/>
        <v>1.7542060688921803</v>
      </c>
      <c r="AI127" s="180">
        <f t="shared" si="112"/>
        <v>1.7542060688921803</v>
      </c>
      <c r="AJ127" s="180">
        <f t="shared" si="113"/>
        <v>1.7542060688921803</v>
      </c>
      <c r="AK127" s="180">
        <f t="shared" si="114"/>
        <v>1.7542060688921803</v>
      </c>
      <c r="AL127" s="180">
        <f t="shared" si="115"/>
        <v>1.7542060688921803</v>
      </c>
      <c r="AM127" s="180">
        <f t="shared" si="116"/>
        <v>1.7542060688921803</v>
      </c>
      <c r="AN127" s="502"/>
      <c r="AO127" s="502"/>
      <c r="AP127" s="502"/>
      <c r="AQ127" s="502">
        <v>0.5</v>
      </c>
      <c r="AR127" s="502"/>
      <c r="AS127" s="502">
        <v>0.5</v>
      </c>
      <c r="AT127" s="502"/>
      <c r="AU127" s="502"/>
      <c r="AV127" s="502"/>
      <c r="AW127" s="502"/>
      <c r="AX127" s="502"/>
      <c r="AY127" s="502"/>
      <c r="AZ127" s="75">
        <f t="shared" si="117"/>
        <v>1</v>
      </c>
      <c r="BA127" s="77">
        <f t="shared" si="118"/>
        <v>8.3333333333333329E-2</v>
      </c>
      <c r="BB127" s="47"/>
      <c r="BC127" s="78">
        <f t="shared" si="119"/>
        <v>0</v>
      </c>
      <c r="BD127" s="78">
        <f t="shared" si="120"/>
        <v>0</v>
      </c>
      <c r="BE127" s="78">
        <f t="shared" si="121"/>
        <v>0</v>
      </c>
      <c r="BF127" s="78">
        <f t="shared" si="122"/>
        <v>0.87710303444609017</v>
      </c>
      <c r="BG127" s="78">
        <f t="shared" si="123"/>
        <v>0</v>
      </c>
      <c r="BH127" s="78">
        <f t="shared" si="124"/>
        <v>0.87710303444609017</v>
      </c>
      <c r="BI127" s="78">
        <f t="shared" si="125"/>
        <v>0</v>
      </c>
      <c r="BJ127" s="78">
        <f t="shared" si="126"/>
        <v>0</v>
      </c>
      <c r="BK127" s="78">
        <f t="shared" si="127"/>
        <v>0</v>
      </c>
      <c r="BL127" s="78">
        <f t="shared" si="128"/>
        <v>0</v>
      </c>
      <c r="BM127" s="78">
        <f t="shared" si="129"/>
        <v>0</v>
      </c>
      <c r="BN127" s="78">
        <f t="shared" si="130"/>
        <v>0</v>
      </c>
      <c r="BO127" s="78">
        <f t="shared" si="131"/>
        <v>1.7542060688921803</v>
      </c>
      <c r="BP127" s="78">
        <f t="shared" si="132"/>
        <v>0.14618383907434837</v>
      </c>
    </row>
    <row r="128" spans="1:68">
      <c r="A128" s="79" t="s">
        <v>7127</v>
      </c>
      <c r="B128" s="74"/>
      <c r="C128" s="79" t="s">
        <v>11221</v>
      </c>
      <c r="D128" s="75" t="str">
        <f>INDEX('PRICE LIST'!$D:$D,MATCH(IMPROVEMENT!C128,'PRICE LIST'!$E:$E,0))</f>
        <v>MATA BOR</v>
      </c>
      <c r="E128" s="776" t="str">
        <f>IFERROR(VLOOKUP(C128,'PRICE LIST'!E:M,2,0),0)</f>
        <v>MATA BOR BESI 8.0 NACHI</v>
      </c>
      <c r="F128" s="187" t="s">
        <v>13334</v>
      </c>
      <c r="G128" s="79" t="s">
        <v>109</v>
      </c>
      <c r="H128" s="16">
        <f>IFERROR(IF(G128="FOH",VLOOKUP(C128,'PRICE LIST'!E:Z,20,0),IF(G128="OPEX",VLOOKUP(C128,'PRICE LIST'!E:Z,21,0),0)),0)</f>
        <v>0</v>
      </c>
      <c r="I128" s="16">
        <f>IFERROR(IF(G128="FOH",VLOOKUP(H128,'PRICE LIST'!X:Z,3,0),IF(G128="OPEX",VLOOKUP(H128,'PRICE LIST'!Y:Z,2,0),0)),0)</f>
        <v>0</v>
      </c>
      <c r="J128" s="79" t="s">
        <v>40</v>
      </c>
      <c r="K128" s="206" t="s">
        <v>183</v>
      </c>
      <c r="L128" s="75" t="str">
        <f>IFERROR(VLOOKUP(K128,BS:BV,3,0),0)</f>
        <v>ALL</v>
      </c>
      <c r="M128" s="75" t="str">
        <f>IFERROR(VLOOKUP(K128,BS:BV,4,0),0)</f>
        <v>ALL</v>
      </c>
      <c r="N128" s="75" t="str">
        <f>IFERROR(VLOOKUP(C128,'PRICE LIST'!E:M,3,0),0)</f>
        <v>PCS</v>
      </c>
      <c r="O128" s="75" t="str">
        <f>IFERROR(VLOOKUP(C128,'PRICE LIST'!E:M,5,0),0)</f>
        <v>IDR</v>
      </c>
      <c r="P128" s="556">
        <f>IFERROR(VLOOKUP(C128,'PRICE LIST'!E:Z,8,0),0)</f>
        <v>59748</v>
      </c>
      <c r="Q128" s="556">
        <f>IFERROR(VLOOKUP(C128,'PRICE LIST'!E:Z,9,0),0)</f>
        <v>59748</v>
      </c>
      <c r="R128" s="556">
        <f>IFERROR(VLOOKUP(C128,'PRICE LIST'!E:Z,10,0),0)</f>
        <v>59748</v>
      </c>
      <c r="S128" s="556">
        <f>IFERROR(VLOOKUP(C128,'PRICE LIST'!E:Z,11,0),0)</f>
        <v>59748</v>
      </c>
      <c r="T128" s="556">
        <f>IFERROR(VLOOKUP(C128,'PRICE LIST'!E:Z,12,0),0)</f>
        <v>59748</v>
      </c>
      <c r="U128" s="556">
        <f>IFERROR(VLOOKUP(C128,'PRICE LIST'!E:Z,13,0),0)</f>
        <v>59748</v>
      </c>
      <c r="V128" s="556">
        <f>IFERROR(VLOOKUP(C128,'PRICE LIST'!E:Z,14,0),0)</f>
        <v>62564</v>
      </c>
      <c r="W128" s="556">
        <f>IFERROR(VLOOKUP(C128,'PRICE LIST'!E:Z,15,0),0)</f>
        <v>62564</v>
      </c>
      <c r="X128" s="556">
        <f>IFERROR(VLOOKUP(C128,'PRICE LIST'!E:Z,16,0),0)</f>
        <v>62564</v>
      </c>
      <c r="Y128" s="556">
        <f>IFERROR(VLOOKUP(C128,'PRICE LIST'!E:Z,17,0),0)</f>
        <v>62564</v>
      </c>
      <c r="Z128" s="556">
        <f>IFERROR(VLOOKUP(C128,'PRICE LIST'!E:Z,18,0),0)</f>
        <v>62564</v>
      </c>
      <c r="AA128" s="556">
        <f>IFERROR(VLOOKUP(C128,'PRICE LIST'!E:Z,19,0),0)</f>
        <v>62564</v>
      </c>
      <c r="AB128" s="180">
        <f t="shared" si="105"/>
        <v>3.7818540883369414</v>
      </c>
      <c r="AC128" s="180">
        <f t="shared" si="106"/>
        <v>3.7818540883369414</v>
      </c>
      <c r="AD128" s="180">
        <f t="shared" si="107"/>
        <v>3.7818540883369414</v>
      </c>
      <c r="AE128" s="180">
        <f t="shared" si="108"/>
        <v>3.7818540883369414</v>
      </c>
      <c r="AF128" s="180">
        <f t="shared" si="109"/>
        <v>3.7818540883369414</v>
      </c>
      <c r="AG128" s="180">
        <f t="shared" si="110"/>
        <v>3.7818540883369414</v>
      </c>
      <c r="AH128" s="180">
        <f t="shared" si="111"/>
        <v>3.9600977301786235</v>
      </c>
      <c r="AI128" s="180">
        <f t="shared" si="112"/>
        <v>3.9600977301786235</v>
      </c>
      <c r="AJ128" s="180">
        <f t="shared" si="113"/>
        <v>3.9600977301786235</v>
      </c>
      <c r="AK128" s="180">
        <f t="shared" si="114"/>
        <v>3.9600977301786235</v>
      </c>
      <c r="AL128" s="180">
        <f t="shared" si="115"/>
        <v>3.9600977301786235</v>
      </c>
      <c r="AM128" s="180">
        <f t="shared" si="116"/>
        <v>3.9600977301786235</v>
      </c>
      <c r="AN128" s="502"/>
      <c r="AO128" s="502"/>
      <c r="AP128" s="502"/>
      <c r="AQ128" s="502">
        <v>0.5</v>
      </c>
      <c r="AR128" s="502"/>
      <c r="AS128" s="502">
        <v>0.5</v>
      </c>
      <c r="AT128" s="502"/>
      <c r="AU128" s="502"/>
      <c r="AV128" s="502"/>
      <c r="AW128" s="502"/>
      <c r="AX128" s="502"/>
      <c r="AY128" s="502"/>
      <c r="AZ128" s="75">
        <f t="shared" si="117"/>
        <v>1</v>
      </c>
      <c r="BA128" s="77">
        <f t="shared" si="118"/>
        <v>8.3333333333333329E-2</v>
      </c>
      <c r="BB128" s="47"/>
      <c r="BC128" s="78">
        <f t="shared" si="119"/>
        <v>0</v>
      </c>
      <c r="BD128" s="78">
        <f t="shared" si="120"/>
        <v>0</v>
      </c>
      <c r="BE128" s="78">
        <f t="shared" si="121"/>
        <v>0</v>
      </c>
      <c r="BF128" s="78">
        <f t="shared" si="122"/>
        <v>1.8909270441684707</v>
      </c>
      <c r="BG128" s="78">
        <f t="shared" si="123"/>
        <v>0</v>
      </c>
      <c r="BH128" s="78">
        <f t="shared" si="124"/>
        <v>1.8909270441684707</v>
      </c>
      <c r="BI128" s="78">
        <f t="shared" si="125"/>
        <v>0</v>
      </c>
      <c r="BJ128" s="78">
        <f t="shared" si="126"/>
        <v>0</v>
      </c>
      <c r="BK128" s="78">
        <f t="shared" si="127"/>
        <v>0</v>
      </c>
      <c r="BL128" s="78">
        <f t="shared" si="128"/>
        <v>0</v>
      </c>
      <c r="BM128" s="78">
        <f t="shared" si="129"/>
        <v>0</v>
      </c>
      <c r="BN128" s="78">
        <f t="shared" si="130"/>
        <v>0</v>
      </c>
      <c r="BO128" s="78">
        <f t="shared" si="131"/>
        <v>3.7818540883369414</v>
      </c>
      <c r="BP128" s="78">
        <f t="shared" si="132"/>
        <v>0.31515450736141176</v>
      </c>
    </row>
    <row r="129" spans="1:69">
      <c r="A129" s="79" t="s">
        <v>7127</v>
      </c>
      <c r="B129" s="74"/>
      <c r="C129" s="79" t="s">
        <v>11242</v>
      </c>
      <c r="D129" s="75" t="str">
        <f>INDEX('PRICE LIST'!$D:$D,MATCH(IMPROVEMENT!C129,'PRICE LIST'!$E:$E,0))</f>
        <v>MATA BOR</v>
      </c>
      <c r="E129" s="776" t="str">
        <f>IFERROR(VLOOKUP(C129,'PRICE LIST'!E:M,2,0),0)</f>
        <v>MATA BOR BESI 6.0 NACHI</v>
      </c>
      <c r="F129" s="187" t="s">
        <v>13334</v>
      </c>
      <c r="G129" s="79" t="s">
        <v>109</v>
      </c>
      <c r="H129" s="16">
        <f>IFERROR(IF(G129="FOH",VLOOKUP(C129,'PRICE LIST'!E:Z,20,0),IF(G129="OPEX",VLOOKUP(C129,'PRICE LIST'!E:Z,21,0),0)),0)</f>
        <v>0</v>
      </c>
      <c r="I129" s="16">
        <f>IFERROR(IF(G129="FOH",VLOOKUP(H129,'PRICE LIST'!X:Z,3,0),IF(G129="OPEX",VLOOKUP(H129,'PRICE LIST'!Y:Z,2,0),0)),0)</f>
        <v>0</v>
      </c>
      <c r="J129" s="79" t="s">
        <v>40</v>
      </c>
      <c r="K129" s="206" t="s">
        <v>183</v>
      </c>
      <c r="L129" s="75" t="str">
        <f>IFERROR(VLOOKUP(K129,BS:BV,3,0),0)</f>
        <v>ALL</v>
      </c>
      <c r="M129" s="75" t="str">
        <f>IFERROR(VLOOKUP(K129,BS:BV,4,0),0)</f>
        <v>ALL</v>
      </c>
      <c r="N129" s="75" t="str">
        <f>IFERROR(VLOOKUP(C129,'PRICE LIST'!E:M,3,0),0)</f>
        <v>PCS</v>
      </c>
      <c r="O129" s="75" t="str">
        <f>IFERROR(VLOOKUP(C129,'PRICE LIST'!E:M,5,0),0)</f>
        <v>IDR</v>
      </c>
      <c r="P129" s="556">
        <f>IFERROR(VLOOKUP(C129,'PRICE LIST'!E:Z,8,0),0)</f>
        <v>37998</v>
      </c>
      <c r="Q129" s="556">
        <f>IFERROR(VLOOKUP(C129,'PRICE LIST'!E:Z,9,0),0)</f>
        <v>37998</v>
      </c>
      <c r="R129" s="556">
        <f>IFERROR(VLOOKUP(C129,'PRICE LIST'!E:Z,10,0),0)</f>
        <v>37998</v>
      </c>
      <c r="S129" s="556">
        <f>IFERROR(VLOOKUP(C129,'PRICE LIST'!E:Z,11,0),0)</f>
        <v>37998</v>
      </c>
      <c r="T129" s="556">
        <f>IFERROR(VLOOKUP(C129,'PRICE LIST'!E:Z,12,0),0)</f>
        <v>37998</v>
      </c>
      <c r="U129" s="556">
        <f>IFERROR(VLOOKUP(C129,'PRICE LIST'!E:Z,13,0),0)</f>
        <v>37998</v>
      </c>
      <c r="V129" s="556">
        <f>IFERROR(VLOOKUP(C129,'PRICE LIST'!E:Z,14,0),0)</f>
        <v>39764</v>
      </c>
      <c r="W129" s="556">
        <f>IFERROR(VLOOKUP(C129,'PRICE LIST'!E:Z,15,0),0)</f>
        <v>39764</v>
      </c>
      <c r="X129" s="556">
        <f>IFERROR(VLOOKUP(C129,'PRICE LIST'!E:Z,16,0),0)</f>
        <v>39764</v>
      </c>
      <c r="Y129" s="556">
        <f>IFERROR(VLOOKUP(C129,'PRICE LIST'!E:Z,17,0),0)</f>
        <v>39764</v>
      </c>
      <c r="Z129" s="556">
        <f>IFERROR(VLOOKUP(C129,'PRICE LIST'!E:Z,18,0),0)</f>
        <v>39764</v>
      </c>
      <c r="AA129" s="556">
        <f>IFERROR(VLOOKUP(C129,'PRICE LIST'!E:Z,19,0),0)</f>
        <v>39764</v>
      </c>
      <c r="AB129" s="180">
        <f t="shared" si="105"/>
        <v>2.4051498234020734</v>
      </c>
      <c r="AC129" s="180">
        <f t="shared" si="106"/>
        <v>2.4051498234020734</v>
      </c>
      <c r="AD129" s="180">
        <f t="shared" si="107"/>
        <v>2.4051498234020734</v>
      </c>
      <c r="AE129" s="180">
        <f t="shared" si="108"/>
        <v>2.4051498234020734</v>
      </c>
      <c r="AF129" s="180">
        <f t="shared" si="109"/>
        <v>2.4051498234020734</v>
      </c>
      <c r="AG129" s="180">
        <f t="shared" si="110"/>
        <v>2.4051498234020734</v>
      </c>
      <c r="AH129" s="180">
        <f t="shared" si="111"/>
        <v>2.5169318800400036</v>
      </c>
      <c r="AI129" s="180">
        <f t="shared" si="112"/>
        <v>2.5169318800400036</v>
      </c>
      <c r="AJ129" s="180">
        <f t="shared" si="113"/>
        <v>2.5169318800400036</v>
      </c>
      <c r="AK129" s="180">
        <f t="shared" si="114"/>
        <v>2.5169318800400036</v>
      </c>
      <c r="AL129" s="180">
        <f t="shared" si="115"/>
        <v>2.5169318800400036</v>
      </c>
      <c r="AM129" s="180">
        <f t="shared" si="116"/>
        <v>2.5169318800400036</v>
      </c>
      <c r="AN129" s="502"/>
      <c r="AO129" s="502"/>
      <c r="AP129" s="502"/>
      <c r="AQ129" s="502">
        <v>0.5</v>
      </c>
      <c r="AR129" s="502"/>
      <c r="AS129" s="502">
        <v>0.5</v>
      </c>
      <c r="AT129" s="502"/>
      <c r="AU129" s="502"/>
      <c r="AV129" s="502"/>
      <c r="AW129" s="502"/>
      <c r="AX129" s="502"/>
      <c r="AY129" s="502"/>
      <c r="AZ129" s="75">
        <f t="shared" si="117"/>
        <v>1</v>
      </c>
      <c r="BA129" s="77">
        <f t="shared" si="118"/>
        <v>8.3333333333333329E-2</v>
      </c>
      <c r="BB129" s="47"/>
      <c r="BC129" s="78">
        <f t="shared" si="119"/>
        <v>0</v>
      </c>
      <c r="BD129" s="78">
        <f t="shared" si="120"/>
        <v>0</v>
      </c>
      <c r="BE129" s="78">
        <f t="shared" si="121"/>
        <v>0</v>
      </c>
      <c r="BF129" s="78">
        <f t="shared" si="122"/>
        <v>1.2025749117010367</v>
      </c>
      <c r="BG129" s="78">
        <f t="shared" si="123"/>
        <v>0</v>
      </c>
      <c r="BH129" s="78">
        <f t="shared" si="124"/>
        <v>1.2025749117010367</v>
      </c>
      <c r="BI129" s="78">
        <f t="shared" si="125"/>
        <v>0</v>
      </c>
      <c r="BJ129" s="78">
        <f t="shared" si="126"/>
        <v>0</v>
      </c>
      <c r="BK129" s="78">
        <f t="shared" si="127"/>
        <v>0</v>
      </c>
      <c r="BL129" s="78">
        <f t="shared" si="128"/>
        <v>0</v>
      </c>
      <c r="BM129" s="78">
        <f t="shared" si="129"/>
        <v>0</v>
      </c>
      <c r="BN129" s="78">
        <f t="shared" si="130"/>
        <v>0</v>
      </c>
      <c r="BO129" s="78">
        <f t="shared" si="131"/>
        <v>2.4051498234020734</v>
      </c>
      <c r="BP129" s="78">
        <f t="shared" si="132"/>
        <v>0.20042915195017277</v>
      </c>
    </row>
    <row r="130" spans="1:69">
      <c r="A130" s="79" t="s">
        <v>7127</v>
      </c>
      <c r="B130" s="74"/>
      <c r="C130" s="79" t="s">
        <v>14847</v>
      </c>
      <c r="D130" s="75" t="str">
        <f>INDEX('PRICE LIST'!$D:$D,MATCH(IMPROVEMENT!C130,'PRICE LIST'!$E:$E,0))</f>
        <v>HOLE SAW</v>
      </c>
      <c r="E130" s="776" t="str">
        <f>IFERROR(VLOOKUP(C130,'PRICE LIST'!E:M,2,0),0)</f>
        <v>HOLE SAW KNK20</v>
      </c>
      <c r="F130" s="187" t="s">
        <v>13334</v>
      </c>
      <c r="G130" s="79" t="s">
        <v>109</v>
      </c>
      <c r="H130" s="16">
        <f>IFERROR(IF(G130="FOH",VLOOKUP(C130,'PRICE LIST'!E:Z,20,0),IF(G130="OPEX",VLOOKUP(C130,'PRICE LIST'!E:Z,21,0),0)),0)</f>
        <v>0</v>
      </c>
      <c r="I130" s="16">
        <f>IFERROR(IF(G130="FOH",VLOOKUP(H130,'PRICE LIST'!X:Z,3,0),IF(G130="OPEX",VLOOKUP(H130,'PRICE LIST'!Y:Z,2,0),0)),0)</f>
        <v>0</v>
      </c>
      <c r="J130" s="79" t="s">
        <v>40</v>
      </c>
      <c r="K130" s="206" t="s">
        <v>183</v>
      </c>
      <c r="L130" s="75" t="str">
        <f>IFERROR(VLOOKUP(K130,BS:BV,3,0),0)</f>
        <v>ALL</v>
      </c>
      <c r="M130" s="75" t="str">
        <f>IFERROR(VLOOKUP(K130,BS:BV,4,0),0)</f>
        <v>ALL</v>
      </c>
      <c r="N130" s="75" t="str">
        <f>IFERROR(VLOOKUP(C130,'PRICE LIST'!E:M,3,0),0)</f>
        <v>PCS</v>
      </c>
      <c r="O130" s="75" t="str">
        <f>IFERROR(VLOOKUP(C130,'PRICE LIST'!E:M,5,0),0)</f>
        <v>IDR</v>
      </c>
      <c r="P130" s="556">
        <f>IFERROR(VLOOKUP(C130,'PRICE LIST'!E:Z,8,0),0)</f>
        <v>160925</v>
      </c>
      <c r="Q130" s="556">
        <f>IFERROR(VLOOKUP(C130,'PRICE LIST'!E:Z,9,0),0)</f>
        <v>160925</v>
      </c>
      <c r="R130" s="556">
        <f>IFERROR(VLOOKUP(C130,'PRICE LIST'!E:Z,10,0),0)</f>
        <v>160925</v>
      </c>
      <c r="S130" s="556">
        <f>IFERROR(VLOOKUP(C130,'PRICE LIST'!E:Z,11,0),0)</f>
        <v>160925</v>
      </c>
      <c r="T130" s="556">
        <f>IFERROR(VLOOKUP(C130,'PRICE LIST'!E:Z,12,0),0)</f>
        <v>160925</v>
      </c>
      <c r="U130" s="556">
        <f>IFERROR(VLOOKUP(C130,'PRICE LIST'!E:Z,13,0),0)</f>
        <v>160925</v>
      </c>
      <c r="V130" s="556">
        <f>IFERROR(VLOOKUP(C130,'PRICE LIST'!E:Z,14,0),0)</f>
        <v>162495</v>
      </c>
      <c r="W130" s="556">
        <f>IFERROR(VLOOKUP(C130,'PRICE LIST'!E:Z,15,0),0)</f>
        <v>162495</v>
      </c>
      <c r="X130" s="556">
        <f>IFERROR(VLOOKUP(C130,'PRICE LIST'!E:Z,16,0),0)</f>
        <v>162495</v>
      </c>
      <c r="Y130" s="556">
        <f>IFERROR(VLOOKUP(C130,'PRICE LIST'!E:Z,17,0),0)</f>
        <v>162495</v>
      </c>
      <c r="Z130" s="556">
        <f>IFERROR(VLOOKUP(C130,'PRICE LIST'!E:Z,18,0),0)</f>
        <v>162495</v>
      </c>
      <c r="AA130" s="556">
        <f>IFERROR(VLOOKUP(C130,'PRICE LIST'!E:Z,19,0),0)</f>
        <v>162495</v>
      </c>
      <c r="AB130" s="180">
        <f t="shared" si="105"/>
        <v>10.186029141822694</v>
      </c>
      <c r="AC130" s="180">
        <f t="shared" si="106"/>
        <v>10.186029141822694</v>
      </c>
      <c r="AD130" s="180">
        <f t="shared" si="107"/>
        <v>10.186029141822694</v>
      </c>
      <c r="AE130" s="180">
        <f t="shared" si="108"/>
        <v>10.186029141822694</v>
      </c>
      <c r="AF130" s="180">
        <f t="shared" si="109"/>
        <v>10.186029141822694</v>
      </c>
      <c r="AG130" s="180">
        <f t="shared" si="110"/>
        <v>10.186029141822694</v>
      </c>
      <c r="AH130" s="180">
        <f t="shared" si="111"/>
        <v>10.285405035889255</v>
      </c>
      <c r="AI130" s="180">
        <f t="shared" si="112"/>
        <v>10.285405035889255</v>
      </c>
      <c r="AJ130" s="180">
        <f t="shared" si="113"/>
        <v>10.285405035889255</v>
      </c>
      <c r="AK130" s="180">
        <f t="shared" si="114"/>
        <v>10.285405035889255</v>
      </c>
      <c r="AL130" s="180">
        <f t="shared" si="115"/>
        <v>10.285405035889255</v>
      </c>
      <c r="AM130" s="180">
        <f t="shared" si="116"/>
        <v>10.285405035889255</v>
      </c>
      <c r="AN130" s="502"/>
      <c r="AO130" s="502"/>
      <c r="AP130" s="502"/>
      <c r="AQ130" s="502">
        <v>0.5</v>
      </c>
      <c r="AR130" s="502"/>
      <c r="AS130" s="502">
        <v>0.5</v>
      </c>
      <c r="AT130" s="502"/>
      <c r="AU130" s="502"/>
      <c r="AV130" s="502"/>
      <c r="AW130" s="502"/>
      <c r="AX130" s="502"/>
      <c r="AY130" s="502"/>
      <c r="AZ130" s="75">
        <f t="shared" si="117"/>
        <v>1</v>
      </c>
      <c r="BA130" s="77">
        <f t="shared" si="118"/>
        <v>8.3333333333333329E-2</v>
      </c>
      <c r="BB130" s="47"/>
      <c r="BC130" s="78">
        <f t="shared" si="119"/>
        <v>0</v>
      </c>
      <c r="BD130" s="78">
        <f t="shared" si="120"/>
        <v>0</v>
      </c>
      <c r="BE130" s="78">
        <f t="shared" si="121"/>
        <v>0</v>
      </c>
      <c r="BF130" s="78">
        <f t="shared" si="122"/>
        <v>5.0930145709113468</v>
      </c>
      <c r="BG130" s="78">
        <f t="shared" si="123"/>
        <v>0</v>
      </c>
      <c r="BH130" s="78">
        <f t="shared" si="124"/>
        <v>5.0930145709113468</v>
      </c>
      <c r="BI130" s="78">
        <f t="shared" si="125"/>
        <v>0</v>
      </c>
      <c r="BJ130" s="78">
        <f t="shared" si="126"/>
        <v>0</v>
      </c>
      <c r="BK130" s="78">
        <f t="shared" si="127"/>
        <v>0</v>
      </c>
      <c r="BL130" s="78">
        <f t="shared" si="128"/>
        <v>0</v>
      </c>
      <c r="BM130" s="78">
        <f t="shared" si="129"/>
        <v>0</v>
      </c>
      <c r="BN130" s="78">
        <f t="shared" si="130"/>
        <v>0</v>
      </c>
      <c r="BO130" s="78">
        <f t="shared" si="131"/>
        <v>10.186029141822694</v>
      </c>
      <c r="BP130" s="78">
        <f t="shared" si="132"/>
        <v>0.8488357618185578</v>
      </c>
    </row>
    <row r="131" spans="1:69">
      <c r="A131" s="79" t="s">
        <v>7127</v>
      </c>
      <c r="B131" s="74"/>
      <c r="C131" s="79" t="s">
        <v>13312</v>
      </c>
      <c r="D131" s="75" t="str">
        <f>INDEX('PRICE LIST'!$D:$D,MATCH(IMPROVEMENT!C131,'PRICE LIST'!$E:$E,0))</f>
        <v>SOCKET</v>
      </c>
      <c r="E131" s="776" t="str">
        <f>IFERROR(VLOOKUP(C131,'PRICE LIST'!E:M,2,0),0)</f>
        <v>SOCKET CONNECTOR KABEL 8 PIN</v>
      </c>
      <c r="F131" s="187" t="s">
        <v>13334</v>
      </c>
      <c r="G131" s="79" t="s">
        <v>109</v>
      </c>
      <c r="H131" s="16">
        <f>IFERROR(IF(G131="FOH",VLOOKUP(C131,'PRICE LIST'!E:Z,20,0),IF(G131="OPEX",VLOOKUP(C131,'PRICE LIST'!E:Z,21,0),0)),0)</f>
        <v>0</v>
      </c>
      <c r="I131" s="16">
        <f>IFERROR(IF(G131="FOH",VLOOKUP(H131,'PRICE LIST'!X:Z,3,0),IF(G131="OPEX",VLOOKUP(H131,'PRICE LIST'!Y:Z,2,0),0)),0)</f>
        <v>0</v>
      </c>
      <c r="J131" s="79" t="s">
        <v>40</v>
      </c>
      <c r="K131" s="206" t="s">
        <v>183</v>
      </c>
      <c r="L131" s="75" t="str">
        <f>IFERROR(VLOOKUP(K131,BS:BV,3,0),0)</f>
        <v>ALL</v>
      </c>
      <c r="M131" s="75" t="str">
        <f>IFERROR(VLOOKUP(K131,BS:BV,4,0),0)</f>
        <v>ALL</v>
      </c>
      <c r="N131" s="75" t="str">
        <f>IFERROR(VLOOKUP(C131,'PRICE LIST'!E:M,3,0),0)</f>
        <v>PCS</v>
      </c>
      <c r="O131" s="75" t="str">
        <f>IFERROR(VLOOKUP(C131,'PRICE LIST'!E:M,5,0),0)</f>
        <v>IDR</v>
      </c>
      <c r="P131" s="556">
        <f>IFERROR(VLOOKUP(C131,'PRICE LIST'!E:Z,8,0),0)</f>
        <v>179375</v>
      </c>
      <c r="Q131" s="556">
        <f>IFERROR(VLOOKUP(C131,'PRICE LIST'!E:Z,9,0),0)</f>
        <v>179375</v>
      </c>
      <c r="R131" s="556">
        <f>IFERROR(VLOOKUP(C131,'PRICE LIST'!E:Z,10,0),0)</f>
        <v>179375</v>
      </c>
      <c r="S131" s="556">
        <f>IFERROR(VLOOKUP(C131,'PRICE LIST'!E:Z,11,0),0)</f>
        <v>179375</v>
      </c>
      <c r="T131" s="556">
        <f>IFERROR(VLOOKUP(C131,'PRICE LIST'!E:Z,12,0),0)</f>
        <v>179375</v>
      </c>
      <c r="U131" s="556">
        <f>IFERROR(VLOOKUP(C131,'PRICE LIST'!E:Z,13,0),0)</f>
        <v>179375</v>
      </c>
      <c r="V131" s="556">
        <f>IFERROR(VLOOKUP(C131,'PRICE LIST'!E:Z,14,0),0)</f>
        <v>181125</v>
      </c>
      <c r="W131" s="556">
        <f>IFERROR(VLOOKUP(C131,'PRICE LIST'!E:Z,15,0),0)</f>
        <v>181125</v>
      </c>
      <c r="X131" s="556">
        <f>IFERROR(VLOOKUP(C131,'PRICE LIST'!E:Z,16,0),0)</f>
        <v>181125</v>
      </c>
      <c r="Y131" s="556">
        <f>IFERROR(VLOOKUP(C131,'PRICE LIST'!E:Z,17,0),0)</f>
        <v>181125</v>
      </c>
      <c r="Z131" s="556">
        <f>IFERROR(VLOOKUP(C131,'PRICE LIST'!E:Z,18,0),0)</f>
        <v>181125</v>
      </c>
      <c r="AA131" s="556">
        <f>IFERROR(VLOOKUP(C131,'PRICE LIST'!E:Z,19,0),0)</f>
        <v>181125</v>
      </c>
      <c r="AB131" s="180">
        <f t="shared" si="105"/>
        <v>11.35385413897434</v>
      </c>
      <c r="AC131" s="180">
        <f t="shared" si="106"/>
        <v>11.35385413897434</v>
      </c>
      <c r="AD131" s="180">
        <f t="shared" si="107"/>
        <v>11.35385413897434</v>
      </c>
      <c r="AE131" s="180">
        <f t="shared" si="108"/>
        <v>11.35385413897434</v>
      </c>
      <c r="AF131" s="180">
        <f t="shared" si="109"/>
        <v>11.35385413897434</v>
      </c>
      <c r="AG131" s="180">
        <f t="shared" si="110"/>
        <v>11.35385413897434</v>
      </c>
      <c r="AH131" s="180">
        <f t="shared" si="111"/>
        <v>11.464623447647259</v>
      </c>
      <c r="AI131" s="180">
        <f t="shared" si="112"/>
        <v>11.464623447647259</v>
      </c>
      <c r="AJ131" s="180">
        <f t="shared" si="113"/>
        <v>11.464623447647259</v>
      </c>
      <c r="AK131" s="180">
        <f t="shared" si="114"/>
        <v>11.464623447647259</v>
      </c>
      <c r="AL131" s="180">
        <f t="shared" si="115"/>
        <v>11.464623447647259</v>
      </c>
      <c r="AM131" s="180">
        <f t="shared" si="116"/>
        <v>11.464623447647259</v>
      </c>
      <c r="AN131" s="502"/>
      <c r="AO131" s="502"/>
      <c r="AP131" s="502"/>
      <c r="AQ131" s="502">
        <v>0.5</v>
      </c>
      <c r="AR131" s="502"/>
      <c r="AS131" s="502">
        <v>0.5</v>
      </c>
      <c r="AT131" s="502"/>
      <c r="AU131" s="502"/>
      <c r="AV131" s="502"/>
      <c r="AW131" s="502"/>
      <c r="AX131" s="502"/>
      <c r="AY131" s="502"/>
      <c r="AZ131" s="75">
        <f t="shared" si="117"/>
        <v>1</v>
      </c>
      <c r="BA131" s="77">
        <f t="shared" si="118"/>
        <v>8.3333333333333329E-2</v>
      </c>
      <c r="BB131" s="47"/>
      <c r="BC131" s="78">
        <f t="shared" si="119"/>
        <v>0</v>
      </c>
      <c r="BD131" s="78">
        <f t="shared" si="120"/>
        <v>0</v>
      </c>
      <c r="BE131" s="78">
        <f t="shared" si="121"/>
        <v>0</v>
      </c>
      <c r="BF131" s="78">
        <f t="shared" si="122"/>
        <v>5.6769270694871699</v>
      </c>
      <c r="BG131" s="78">
        <f t="shared" si="123"/>
        <v>0</v>
      </c>
      <c r="BH131" s="78">
        <f t="shared" si="124"/>
        <v>5.6769270694871699</v>
      </c>
      <c r="BI131" s="78">
        <f t="shared" si="125"/>
        <v>0</v>
      </c>
      <c r="BJ131" s="78">
        <f t="shared" si="126"/>
        <v>0</v>
      </c>
      <c r="BK131" s="78">
        <f t="shared" si="127"/>
        <v>0</v>
      </c>
      <c r="BL131" s="78">
        <f t="shared" si="128"/>
        <v>0</v>
      </c>
      <c r="BM131" s="78">
        <f t="shared" si="129"/>
        <v>0</v>
      </c>
      <c r="BN131" s="78">
        <f t="shared" si="130"/>
        <v>0</v>
      </c>
      <c r="BO131" s="78">
        <f t="shared" si="131"/>
        <v>11.35385413897434</v>
      </c>
      <c r="BP131" s="78">
        <f t="shared" si="132"/>
        <v>0.94615451158119501</v>
      </c>
    </row>
    <row r="132" spans="1:69">
      <c r="A132" s="79" t="s">
        <v>7127</v>
      </c>
      <c r="B132" s="74"/>
      <c r="C132" s="79" t="s">
        <v>13314</v>
      </c>
      <c r="D132" s="75" t="str">
        <f>INDEX('PRICE LIST'!$D:$D,MATCH(IMPROVEMENT!C132,'PRICE LIST'!$E:$E,0))</f>
        <v>SOCKET</v>
      </c>
      <c r="E132" s="776" t="str">
        <f>IFERROR(VLOOKUP(C132,'PRICE LIST'!E:M,2,0),0)</f>
        <v>SOCKET CONNCETOR KABEL 3PIN</v>
      </c>
      <c r="F132" s="187" t="s">
        <v>13334</v>
      </c>
      <c r="G132" s="79" t="s">
        <v>109</v>
      </c>
      <c r="H132" s="16">
        <f>IFERROR(IF(G132="FOH",VLOOKUP(C132,'PRICE LIST'!E:Z,20,0),IF(G132="OPEX",VLOOKUP(C132,'PRICE LIST'!E:Z,21,0),0)),0)</f>
        <v>0</v>
      </c>
      <c r="I132" s="16">
        <f>IFERROR(IF(G132="FOH",VLOOKUP(H132,'PRICE LIST'!X:Z,3,0),IF(G132="OPEX",VLOOKUP(H132,'PRICE LIST'!Y:Z,2,0),0)),0)</f>
        <v>0</v>
      </c>
      <c r="J132" s="79" t="s">
        <v>40</v>
      </c>
      <c r="K132" s="206" t="s">
        <v>183</v>
      </c>
      <c r="L132" s="75" t="str">
        <f>IFERROR(VLOOKUP(K132,BS:BV,3,0),0)</f>
        <v>ALL</v>
      </c>
      <c r="M132" s="75" t="str">
        <f>IFERROR(VLOOKUP(K132,BS:BV,4,0),0)</f>
        <v>ALL</v>
      </c>
      <c r="N132" s="75" t="str">
        <f>IFERROR(VLOOKUP(C132,'PRICE LIST'!E:M,3,0),0)</f>
        <v>PCS</v>
      </c>
      <c r="O132" s="75" t="str">
        <f>IFERROR(VLOOKUP(C132,'PRICE LIST'!E:M,5,0),0)</f>
        <v>IDR</v>
      </c>
      <c r="P132" s="556">
        <f>IFERROR(VLOOKUP(C132,'PRICE LIST'!E:Z,8,0),0)</f>
        <v>117875</v>
      </c>
      <c r="Q132" s="556">
        <f>IFERROR(VLOOKUP(C132,'PRICE LIST'!E:Z,9,0),0)</f>
        <v>117875</v>
      </c>
      <c r="R132" s="556">
        <f>IFERROR(VLOOKUP(C132,'PRICE LIST'!E:Z,10,0),0)</f>
        <v>117875</v>
      </c>
      <c r="S132" s="556">
        <f>IFERROR(VLOOKUP(C132,'PRICE LIST'!E:Z,11,0),0)</f>
        <v>117875</v>
      </c>
      <c r="T132" s="556">
        <f>IFERROR(VLOOKUP(C132,'PRICE LIST'!E:Z,12,0),0)</f>
        <v>117875</v>
      </c>
      <c r="U132" s="556">
        <f>IFERROR(VLOOKUP(C132,'PRICE LIST'!E:Z,13,0),0)</f>
        <v>117875</v>
      </c>
      <c r="V132" s="556">
        <f>IFERROR(VLOOKUP(C132,'PRICE LIST'!E:Z,14,0),0)</f>
        <v>119025</v>
      </c>
      <c r="W132" s="556">
        <f>IFERROR(VLOOKUP(C132,'PRICE LIST'!E:Z,15,0),0)</f>
        <v>119025</v>
      </c>
      <c r="X132" s="556">
        <f>IFERROR(VLOOKUP(C132,'PRICE LIST'!E:Z,16,0),0)</f>
        <v>119025</v>
      </c>
      <c r="Y132" s="556">
        <f>IFERROR(VLOOKUP(C132,'PRICE LIST'!E:Z,17,0),0)</f>
        <v>119025</v>
      </c>
      <c r="Z132" s="556">
        <f>IFERROR(VLOOKUP(C132,'PRICE LIST'!E:Z,18,0),0)</f>
        <v>119025</v>
      </c>
      <c r="AA132" s="556">
        <f>IFERROR(VLOOKUP(C132,'PRICE LIST'!E:Z,19,0),0)</f>
        <v>119025</v>
      </c>
      <c r="AB132" s="180">
        <f t="shared" si="105"/>
        <v>7.4611041484688512</v>
      </c>
      <c r="AC132" s="180">
        <f t="shared" si="106"/>
        <v>7.4611041484688512</v>
      </c>
      <c r="AD132" s="180">
        <f t="shared" si="107"/>
        <v>7.4611041484688512</v>
      </c>
      <c r="AE132" s="180">
        <f t="shared" si="108"/>
        <v>7.4611041484688512</v>
      </c>
      <c r="AF132" s="180">
        <f t="shared" si="109"/>
        <v>7.4611041484688512</v>
      </c>
      <c r="AG132" s="180">
        <f t="shared" si="110"/>
        <v>7.4611041484688512</v>
      </c>
      <c r="AH132" s="180">
        <f t="shared" si="111"/>
        <v>7.5338954084539136</v>
      </c>
      <c r="AI132" s="180">
        <f t="shared" si="112"/>
        <v>7.5338954084539136</v>
      </c>
      <c r="AJ132" s="180">
        <f t="shared" si="113"/>
        <v>7.5338954084539136</v>
      </c>
      <c r="AK132" s="180">
        <f t="shared" si="114"/>
        <v>7.5338954084539136</v>
      </c>
      <c r="AL132" s="180">
        <f t="shared" si="115"/>
        <v>7.5338954084539136</v>
      </c>
      <c r="AM132" s="180">
        <f t="shared" si="116"/>
        <v>7.5338954084539136</v>
      </c>
      <c r="AN132" s="502"/>
      <c r="AO132" s="502"/>
      <c r="AP132" s="502"/>
      <c r="AQ132" s="502">
        <v>8</v>
      </c>
      <c r="AR132" s="502"/>
      <c r="AS132" s="502">
        <v>8</v>
      </c>
      <c r="AT132" s="502"/>
      <c r="AU132" s="502"/>
      <c r="AV132" s="502"/>
      <c r="AW132" s="502"/>
      <c r="AX132" s="502"/>
      <c r="AY132" s="502"/>
      <c r="AZ132" s="75">
        <f t="shared" si="117"/>
        <v>16</v>
      </c>
      <c r="BA132" s="77">
        <f t="shared" si="118"/>
        <v>1.3333333333333333</v>
      </c>
      <c r="BB132" s="47"/>
      <c r="BC132" s="78">
        <f t="shared" si="119"/>
        <v>0</v>
      </c>
      <c r="BD132" s="78">
        <f t="shared" si="120"/>
        <v>0</v>
      </c>
      <c r="BE132" s="78">
        <f t="shared" si="121"/>
        <v>0</v>
      </c>
      <c r="BF132" s="78">
        <f t="shared" si="122"/>
        <v>59.688833187750809</v>
      </c>
      <c r="BG132" s="78">
        <f t="shared" si="123"/>
        <v>0</v>
      </c>
      <c r="BH132" s="78">
        <f t="shared" si="124"/>
        <v>59.688833187750809</v>
      </c>
      <c r="BI132" s="78">
        <f t="shared" si="125"/>
        <v>0</v>
      </c>
      <c r="BJ132" s="78">
        <f t="shared" si="126"/>
        <v>0</v>
      </c>
      <c r="BK132" s="78">
        <f t="shared" si="127"/>
        <v>0</v>
      </c>
      <c r="BL132" s="78">
        <f t="shared" si="128"/>
        <v>0</v>
      </c>
      <c r="BM132" s="78">
        <f t="shared" si="129"/>
        <v>0</v>
      </c>
      <c r="BN132" s="78">
        <f t="shared" si="130"/>
        <v>0</v>
      </c>
      <c r="BO132" s="78">
        <f t="shared" si="131"/>
        <v>119.37766637550162</v>
      </c>
      <c r="BP132" s="78">
        <f t="shared" si="132"/>
        <v>9.9481388646251343</v>
      </c>
    </row>
    <row r="133" spans="1:69">
      <c r="A133" s="79" t="s">
        <v>7127</v>
      </c>
      <c r="B133" s="74"/>
      <c r="C133" s="79" t="s">
        <v>13315</v>
      </c>
      <c r="D133" s="75" t="str">
        <f>INDEX('PRICE LIST'!$D:$D,MATCH(IMPROVEMENT!C133,'PRICE LIST'!$E:$E,0))</f>
        <v>SOCKET</v>
      </c>
      <c r="E133" s="776" t="str">
        <f>IFERROR(VLOOKUP(C133,'PRICE LIST'!E:M,2,0),0)</f>
        <v>SOCKET CONNCETOR KABEL 2PIN</v>
      </c>
      <c r="F133" s="187" t="s">
        <v>13334</v>
      </c>
      <c r="G133" s="79" t="s">
        <v>109</v>
      </c>
      <c r="H133" s="16">
        <f>IFERROR(IF(G133="FOH",VLOOKUP(C133,'PRICE LIST'!E:Z,20,0),IF(G133="OPEX",VLOOKUP(C133,'PRICE LIST'!E:Z,21,0),0)),0)</f>
        <v>0</v>
      </c>
      <c r="I133" s="16">
        <f>IFERROR(IF(G133="FOH",VLOOKUP(H133,'PRICE LIST'!X:Z,3,0),IF(G133="OPEX",VLOOKUP(H133,'PRICE LIST'!Y:Z,2,0),0)),0)</f>
        <v>0</v>
      </c>
      <c r="J133" s="79" t="s">
        <v>40</v>
      </c>
      <c r="K133" s="206" t="s">
        <v>183</v>
      </c>
      <c r="L133" s="75" t="str">
        <f>IFERROR(VLOOKUP(K133,BS:BV,3,0),0)</f>
        <v>ALL</v>
      </c>
      <c r="M133" s="75" t="str">
        <f>IFERROR(VLOOKUP(K133,BS:BV,4,0),0)</f>
        <v>ALL</v>
      </c>
      <c r="N133" s="75" t="str">
        <f>IFERROR(VLOOKUP(C133,'PRICE LIST'!E:M,3,0),0)</f>
        <v>PCS</v>
      </c>
      <c r="O133" s="75" t="str">
        <f>IFERROR(VLOOKUP(C133,'PRICE LIST'!E:M,5,0),0)</f>
        <v>IDR</v>
      </c>
      <c r="P133" s="556">
        <f>IFERROR(VLOOKUP(C133,'PRICE LIST'!E:Z,8,0),0)</f>
        <v>87125</v>
      </c>
      <c r="Q133" s="556">
        <f>IFERROR(VLOOKUP(C133,'PRICE LIST'!E:Z,9,0),0)</f>
        <v>87125</v>
      </c>
      <c r="R133" s="556">
        <f>IFERROR(VLOOKUP(C133,'PRICE LIST'!E:Z,10,0),0)</f>
        <v>87125</v>
      </c>
      <c r="S133" s="556">
        <f>IFERROR(VLOOKUP(C133,'PRICE LIST'!E:Z,11,0),0)</f>
        <v>87125</v>
      </c>
      <c r="T133" s="556">
        <f>IFERROR(VLOOKUP(C133,'PRICE LIST'!E:Z,12,0),0)</f>
        <v>87125</v>
      </c>
      <c r="U133" s="556">
        <f>IFERROR(VLOOKUP(C133,'PRICE LIST'!E:Z,13,0),0)</f>
        <v>87125</v>
      </c>
      <c r="V133" s="556">
        <f>IFERROR(VLOOKUP(C133,'PRICE LIST'!E:Z,14,0),0)</f>
        <v>87975</v>
      </c>
      <c r="W133" s="556">
        <f>IFERROR(VLOOKUP(C133,'PRICE LIST'!E:Z,15,0),0)</f>
        <v>87975</v>
      </c>
      <c r="X133" s="556">
        <f>IFERROR(VLOOKUP(C133,'PRICE LIST'!E:Z,16,0),0)</f>
        <v>87975</v>
      </c>
      <c r="Y133" s="556">
        <f>IFERROR(VLOOKUP(C133,'PRICE LIST'!E:Z,17,0),0)</f>
        <v>87975</v>
      </c>
      <c r="Z133" s="556">
        <f>IFERROR(VLOOKUP(C133,'PRICE LIST'!E:Z,18,0),0)</f>
        <v>87975</v>
      </c>
      <c r="AA133" s="556">
        <f>IFERROR(VLOOKUP(C133,'PRICE LIST'!E:Z,19,0),0)</f>
        <v>87975</v>
      </c>
      <c r="AB133" s="180">
        <f t="shared" si="105"/>
        <v>5.5147291532161073</v>
      </c>
      <c r="AC133" s="180">
        <f t="shared" si="106"/>
        <v>5.5147291532161073</v>
      </c>
      <c r="AD133" s="180">
        <f t="shared" si="107"/>
        <v>5.5147291532161073</v>
      </c>
      <c r="AE133" s="180">
        <f t="shared" si="108"/>
        <v>5.5147291532161073</v>
      </c>
      <c r="AF133" s="180">
        <f t="shared" si="109"/>
        <v>5.5147291532161073</v>
      </c>
      <c r="AG133" s="180">
        <f t="shared" si="110"/>
        <v>5.5147291532161073</v>
      </c>
      <c r="AH133" s="180">
        <f t="shared" si="111"/>
        <v>5.5685313888572407</v>
      </c>
      <c r="AI133" s="180">
        <f t="shared" si="112"/>
        <v>5.5685313888572407</v>
      </c>
      <c r="AJ133" s="180">
        <f t="shared" si="113"/>
        <v>5.5685313888572407</v>
      </c>
      <c r="AK133" s="180">
        <f t="shared" si="114"/>
        <v>5.5685313888572407</v>
      </c>
      <c r="AL133" s="180">
        <f t="shared" si="115"/>
        <v>5.5685313888572407</v>
      </c>
      <c r="AM133" s="180">
        <f t="shared" si="116"/>
        <v>5.5685313888572407</v>
      </c>
      <c r="AN133" s="502"/>
      <c r="AO133" s="502"/>
      <c r="AP133" s="502"/>
      <c r="AQ133" s="502">
        <v>16</v>
      </c>
      <c r="AR133" s="502"/>
      <c r="AS133" s="502">
        <v>16</v>
      </c>
      <c r="AT133" s="502"/>
      <c r="AU133" s="502"/>
      <c r="AV133" s="502"/>
      <c r="AW133" s="502"/>
      <c r="AX133" s="502"/>
      <c r="AY133" s="502"/>
      <c r="AZ133" s="75">
        <f t="shared" si="117"/>
        <v>32</v>
      </c>
      <c r="BA133" s="77">
        <f t="shared" si="118"/>
        <v>2.6666666666666665</v>
      </c>
      <c r="BB133" s="47"/>
      <c r="BC133" s="78">
        <f t="shared" si="119"/>
        <v>0</v>
      </c>
      <c r="BD133" s="78">
        <f t="shared" si="120"/>
        <v>0</v>
      </c>
      <c r="BE133" s="78">
        <f t="shared" si="121"/>
        <v>0</v>
      </c>
      <c r="BF133" s="78">
        <f t="shared" si="122"/>
        <v>88.235666451457718</v>
      </c>
      <c r="BG133" s="78">
        <f t="shared" si="123"/>
        <v>0</v>
      </c>
      <c r="BH133" s="78">
        <f t="shared" si="124"/>
        <v>88.235666451457718</v>
      </c>
      <c r="BI133" s="78">
        <f t="shared" si="125"/>
        <v>0</v>
      </c>
      <c r="BJ133" s="78">
        <f t="shared" si="126"/>
        <v>0</v>
      </c>
      <c r="BK133" s="78">
        <f t="shared" si="127"/>
        <v>0</v>
      </c>
      <c r="BL133" s="78">
        <f t="shared" si="128"/>
        <v>0</v>
      </c>
      <c r="BM133" s="78">
        <f t="shared" si="129"/>
        <v>0</v>
      </c>
      <c r="BN133" s="78">
        <f t="shared" si="130"/>
        <v>0</v>
      </c>
      <c r="BO133" s="78">
        <f t="shared" si="131"/>
        <v>176.47133290291544</v>
      </c>
      <c r="BP133" s="78">
        <f t="shared" si="132"/>
        <v>14.705944408576286</v>
      </c>
    </row>
    <row r="134" spans="1:69">
      <c r="A134" s="79" t="s">
        <v>7127</v>
      </c>
      <c r="B134" s="74"/>
      <c r="C134" s="79" t="s">
        <v>11125</v>
      </c>
      <c r="D134" s="75" t="str">
        <f>INDEX('PRICE LIST'!$D:$D,MATCH(IMPROVEMENT!C134,'PRICE LIST'!$E:$E,0))</f>
        <v>MATA CUTTING</v>
      </c>
      <c r="E134" s="776" t="str">
        <f>IFERROR(VLOOKUP(C134,'PRICE LIST'!E:M,2,0),0)</f>
        <v>CUTTING WHEEL 14 MAKITA</v>
      </c>
      <c r="F134" s="187" t="s">
        <v>13334</v>
      </c>
      <c r="G134" s="79" t="s">
        <v>109</v>
      </c>
      <c r="H134" s="16">
        <f>IFERROR(IF(G134="FOH",VLOOKUP(C134,'PRICE LIST'!E:Z,20,0),IF(G134="OPEX",VLOOKUP(C134,'PRICE LIST'!E:Z,21,0),0)),0)</f>
        <v>0</v>
      </c>
      <c r="I134" s="16">
        <f>IFERROR(IF(G134="FOH",VLOOKUP(H134,'PRICE LIST'!X:Z,3,0),IF(G134="OPEX",VLOOKUP(H134,'PRICE LIST'!Y:Z,2,0),0)),0)</f>
        <v>0</v>
      </c>
      <c r="J134" s="79" t="s">
        <v>40</v>
      </c>
      <c r="K134" s="206" t="s">
        <v>183</v>
      </c>
      <c r="L134" s="75" t="str">
        <f>IFERROR(VLOOKUP(K134,BS:BV,3,0),0)</f>
        <v>ALL</v>
      </c>
      <c r="M134" s="75" t="str">
        <f>IFERROR(VLOOKUP(K134,BS:BV,4,0),0)</f>
        <v>ALL</v>
      </c>
      <c r="N134" s="75" t="str">
        <f>IFERROR(VLOOKUP(C134,'PRICE LIST'!E:M,3,0),0)</f>
        <v>PCS</v>
      </c>
      <c r="O134" s="75" t="str">
        <f>IFERROR(VLOOKUP(C134,'PRICE LIST'!E:M,5,0),0)</f>
        <v>IDR</v>
      </c>
      <c r="P134" s="556">
        <f>IFERROR(VLOOKUP(C134,'PRICE LIST'!E:Z,8,0),0)</f>
        <v>56000</v>
      </c>
      <c r="Q134" s="556">
        <f>IFERROR(VLOOKUP(C134,'PRICE LIST'!E:Z,9,0),0)</f>
        <v>56000</v>
      </c>
      <c r="R134" s="556">
        <f>IFERROR(VLOOKUP(C134,'PRICE LIST'!E:Z,10,0),0)</f>
        <v>56000</v>
      </c>
      <c r="S134" s="556">
        <f>IFERROR(VLOOKUP(C134,'PRICE LIST'!E:Z,11,0),0)</f>
        <v>56000</v>
      </c>
      <c r="T134" s="556">
        <f>IFERROR(VLOOKUP(C134,'PRICE LIST'!E:Z,12,0),0)</f>
        <v>56000</v>
      </c>
      <c r="U134" s="556">
        <f>IFERROR(VLOOKUP(C134,'PRICE LIST'!E:Z,13,0),0)</f>
        <v>56000</v>
      </c>
      <c r="V134" s="556">
        <f>IFERROR(VLOOKUP(C134,'PRICE LIST'!E:Z,14,0),0)</f>
        <v>56000</v>
      </c>
      <c r="W134" s="556">
        <f>IFERROR(VLOOKUP(C134,'PRICE LIST'!E:Z,15,0),0)</f>
        <v>56000</v>
      </c>
      <c r="X134" s="556">
        <f>IFERROR(VLOOKUP(C134,'PRICE LIST'!E:Z,16,0),0)</f>
        <v>56000</v>
      </c>
      <c r="Y134" s="556">
        <f>IFERROR(VLOOKUP(C134,'PRICE LIST'!E:Z,17,0),0)</f>
        <v>56000</v>
      </c>
      <c r="Z134" s="556">
        <f>IFERROR(VLOOKUP(C134,'PRICE LIST'!E:Z,18,0),0)</f>
        <v>56000</v>
      </c>
      <c r="AA134" s="556">
        <f>IFERROR(VLOOKUP(C134,'PRICE LIST'!E:Z,19,0),0)</f>
        <v>56000</v>
      </c>
      <c r="AB134" s="180">
        <f t="shared" si="105"/>
        <v>3.5446178775334523</v>
      </c>
      <c r="AC134" s="180">
        <f t="shared" si="106"/>
        <v>3.5446178775334523</v>
      </c>
      <c r="AD134" s="180">
        <f t="shared" si="107"/>
        <v>3.5446178775334523</v>
      </c>
      <c r="AE134" s="180">
        <f t="shared" si="108"/>
        <v>3.5446178775334523</v>
      </c>
      <c r="AF134" s="180">
        <f t="shared" si="109"/>
        <v>3.5446178775334523</v>
      </c>
      <c r="AG134" s="180">
        <f t="shared" si="110"/>
        <v>3.5446178775334523</v>
      </c>
      <c r="AH134" s="180">
        <f t="shared" si="111"/>
        <v>3.5446178775334523</v>
      </c>
      <c r="AI134" s="180">
        <f t="shared" si="112"/>
        <v>3.5446178775334523</v>
      </c>
      <c r="AJ134" s="180">
        <f t="shared" si="113"/>
        <v>3.5446178775334523</v>
      </c>
      <c r="AK134" s="180">
        <f t="shared" si="114"/>
        <v>3.5446178775334523</v>
      </c>
      <c r="AL134" s="180">
        <f t="shared" si="115"/>
        <v>3.5446178775334523</v>
      </c>
      <c r="AM134" s="180">
        <f t="shared" si="116"/>
        <v>3.5446178775334523</v>
      </c>
      <c r="AN134" s="502"/>
      <c r="AO134" s="502"/>
      <c r="AP134" s="502"/>
      <c r="AQ134" s="502">
        <v>4</v>
      </c>
      <c r="AR134" s="502"/>
      <c r="AS134" s="502">
        <v>4</v>
      </c>
      <c r="AT134" s="502"/>
      <c r="AU134" s="502"/>
      <c r="AV134" s="502"/>
      <c r="AW134" s="502"/>
      <c r="AX134" s="502"/>
      <c r="AY134" s="502"/>
      <c r="AZ134" s="75">
        <f t="shared" si="117"/>
        <v>8</v>
      </c>
      <c r="BA134" s="77">
        <f t="shared" si="118"/>
        <v>0.66666666666666663</v>
      </c>
      <c r="BB134" s="47"/>
      <c r="BC134" s="78">
        <f t="shared" si="119"/>
        <v>0</v>
      </c>
      <c r="BD134" s="78">
        <f t="shared" si="120"/>
        <v>0</v>
      </c>
      <c r="BE134" s="78">
        <f t="shared" si="121"/>
        <v>0</v>
      </c>
      <c r="BF134" s="78">
        <f t="shared" si="122"/>
        <v>14.178471510133809</v>
      </c>
      <c r="BG134" s="78">
        <f t="shared" si="123"/>
        <v>0</v>
      </c>
      <c r="BH134" s="78">
        <f t="shared" si="124"/>
        <v>14.178471510133809</v>
      </c>
      <c r="BI134" s="78">
        <f t="shared" si="125"/>
        <v>0</v>
      </c>
      <c r="BJ134" s="78">
        <f t="shared" si="126"/>
        <v>0</v>
      </c>
      <c r="BK134" s="78">
        <f t="shared" si="127"/>
        <v>0</v>
      </c>
      <c r="BL134" s="78">
        <f t="shared" si="128"/>
        <v>0</v>
      </c>
      <c r="BM134" s="78">
        <f t="shared" si="129"/>
        <v>0</v>
      </c>
      <c r="BN134" s="78">
        <f t="shared" si="130"/>
        <v>0</v>
      </c>
      <c r="BO134" s="78">
        <f t="shared" si="131"/>
        <v>28.356943020267618</v>
      </c>
      <c r="BP134" s="78">
        <f t="shared" si="132"/>
        <v>2.3630785850223015</v>
      </c>
    </row>
    <row r="135" spans="1:69">
      <c r="A135" s="79" t="s">
        <v>7127</v>
      </c>
      <c r="B135" s="74"/>
      <c r="C135" s="79" t="s">
        <v>11294</v>
      </c>
      <c r="D135" s="75" t="str">
        <f>INDEX('PRICE LIST'!$D:$D,MATCH(IMPROVEMENT!C135,'PRICE LIST'!$E:$E,0))</f>
        <v>GERINDA</v>
      </c>
      <c r="E135" s="776" t="str">
        <f>IFERROR(VLOOKUP(C135,'PRICE LIST'!E:M,2,0),0)</f>
        <v>GERINDA PENGHALUS SS 4" A150 BENZWEKZ / FLAP DIS</v>
      </c>
      <c r="F135" s="187" t="s">
        <v>13334</v>
      </c>
      <c r="G135" s="79" t="s">
        <v>109</v>
      </c>
      <c r="H135" s="16">
        <f>IFERROR(IF(G135="FOH",VLOOKUP(C135,'PRICE LIST'!E:Z,20,0),IF(G135="OPEX",VLOOKUP(C135,'PRICE LIST'!E:Z,21,0),0)),0)</f>
        <v>0</v>
      </c>
      <c r="I135" s="16">
        <f>IFERROR(IF(G135="FOH",VLOOKUP(H135,'PRICE LIST'!X:Z,3,0),IF(G135="OPEX",VLOOKUP(H135,'PRICE LIST'!Y:Z,2,0),0)),0)</f>
        <v>0</v>
      </c>
      <c r="J135" s="79" t="s">
        <v>40</v>
      </c>
      <c r="K135" s="206" t="s">
        <v>183</v>
      </c>
      <c r="L135" s="75" t="str">
        <f>IFERROR(VLOOKUP(K135,BS:BV,3,0),0)</f>
        <v>ALL</v>
      </c>
      <c r="M135" s="75" t="str">
        <f>IFERROR(VLOOKUP(K135,BS:BV,4,0),0)</f>
        <v>ALL</v>
      </c>
      <c r="N135" s="75" t="str">
        <f>IFERROR(VLOOKUP(C135,'PRICE LIST'!E:M,3,0),0)</f>
        <v>PACK</v>
      </c>
      <c r="O135" s="75" t="str">
        <f>IFERROR(VLOOKUP(C135,'PRICE LIST'!E:M,5,0),0)</f>
        <v>IDR</v>
      </c>
      <c r="P135" s="556">
        <f>IFERROR(VLOOKUP(C135,'PRICE LIST'!E:Z,8,0),0)</f>
        <v>450000</v>
      </c>
      <c r="Q135" s="556">
        <f>IFERROR(VLOOKUP(C135,'PRICE LIST'!E:Z,9,0),0)</f>
        <v>450000</v>
      </c>
      <c r="R135" s="556">
        <f>IFERROR(VLOOKUP(C135,'PRICE LIST'!E:Z,10,0),0)</f>
        <v>450000</v>
      </c>
      <c r="S135" s="556">
        <f>IFERROR(VLOOKUP(C135,'PRICE LIST'!E:Z,11,0),0)</f>
        <v>450000</v>
      </c>
      <c r="T135" s="556">
        <f>IFERROR(VLOOKUP(C135,'PRICE LIST'!E:Z,12,0),0)</f>
        <v>450000</v>
      </c>
      <c r="U135" s="556">
        <f>IFERROR(VLOOKUP(C135,'PRICE LIST'!E:Z,13,0),0)</f>
        <v>450000</v>
      </c>
      <c r="V135" s="556">
        <f>IFERROR(VLOOKUP(C135,'PRICE LIST'!E:Z,14,0),0)</f>
        <v>450000</v>
      </c>
      <c r="W135" s="556">
        <f>IFERROR(VLOOKUP(C135,'PRICE LIST'!E:Z,15,0),0)</f>
        <v>450000</v>
      </c>
      <c r="X135" s="556">
        <f>IFERROR(VLOOKUP(C135,'PRICE LIST'!E:Z,16,0),0)</f>
        <v>450000</v>
      </c>
      <c r="Y135" s="556">
        <f>IFERROR(VLOOKUP(C135,'PRICE LIST'!E:Z,17,0),0)</f>
        <v>450000</v>
      </c>
      <c r="Z135" s="556">
        <f>IFERROR(VLOOKUP(C135,'PRICE LIST'!E:Z,18,0),0)</f>
        <v>450000</v>
      </c>
      <c r="AA135" s="556">
        <f>IFERROR(VLOOKUP(C135,'PRICE LIST'!E:Z,19,0),0)</f>
        <v>450000</v>
      </c>
      <c r="AB135" s="180">
        <f t="shared" si="105"/>
        <v>28.483536515893814</v>
      </c>
      <c r="AC135" s="180">
        <f t="shared" si="106"/>
        <v>28.483536515893814</v>
      </c>
      <c r="AD135" s="180">
        <f t="shared" si="107"/>
        <v>28.483536515893814</v>
      </c>
      <c r="AE135" s="180">
        <f t="shared" si="108"/>
        <v>28.483536515893814</v>
      </c>
      <c r="AF135" s="180">
        <f t="shared" si="109"/>
        <v>28.483536515893814</v>
      </c>
      <c r="AG135" s="180">
        <f t="shared" si="110"/>
        <v>28.483536515893814</v>
      </c>
      <c r="AH135" s="180">
        <f t="shared" si="111"/>
        <v>28.483536515893814</v>
      </c>
      <c r="AI135" s="180">
        <f t="shared" si="112"/>
        <v>28.483536515893814</v>
      </c>
      <c r="AJ135" s="180">
        <f t="shared" si="113"/>
        <v>28.483536515893814</v>
      </c>
      <c r="AK135" s="180">
        <f t="shared" si="114"/>
        <v>28.483536515893814</v>
      </c>
      <c r="AL135" s="180">
        <f t="shared" si="115"/>
        <v>28.483536515893814</v>
      </c>
      <c r="AM135" s="180">
        <f t="shared" si="116"/>
        <v>28.483536515893814</v>
      </c>
      <c r="AN135" s="502"/>
      <c r="AO135" s="502"/>
      <c r="AP135" s="502"/>
      <c r="AQ135" s="502">
        <v>1</v>
      </c>
      <c r="AR135" s="502"/>
      <c r="AS135" s="502"/>
      <c r="AT135" s="502"/>
      <c r="AU135" s="502"/>
      <c r="AV135" s="502"/>
      <c r="AW135" s="502"/>
      <c r="AX135" s="502"/>
      <c r="AY135" s="502"/>
      <c r="AZ135" s="75">
        <f t="shared" si="117"/>
        <v>1</v>
      </c>
      <c r="BA135" s="77">
        <f t="shared" si="118"/>
        <v>8.3333333333333329E-2</v>
      </c>
      <c r="BB135" s="47"/>
      <c r="BC135" s="78">
        <f t="shared" si="119"/>
        <v>0</v>
      </c>
      <c r="BD135" s="78">
        <f t="shared" si="120"/>
        <v>0</v>
      </c>
      <c r="BE135" s="78">
        <f t="shared" si="121"/>
        <v>0</v>
      </c>
      <c r="BF135" s="78">
        <f t="shared" si="122"/>
        <v>28.483536515893814</v>
      </c>
      <c r="BG135" s="78">
        <f t="shared" si="123"/>
        <v>0</v>
      </c>
      <c r="BH135" s="78">
        <f t="shared" si="124"/>
        <v>0</v>
      </c>
      <c r="BI135" s="78">
        <f t="shared" si="125"/>
        <v>0</v>
      </c>
      <c r="BJ135" s="78">
        <f t="shared" si="126"/>
        <v>0</v>
      </c>
      <c r="BK135" s="78">
        <f t="shared" si="127"/>
        <v>0</v>
      </c>
      <c r="BL135" s="78">
        <f t="shared" si="128"/>
        <v>0</v>
      </c>
      <c r="BM135" s="78">
        <f t="shared" si="129"/>
        <v>0</v>
      </c>
      <c r="BN135" s="78">
        <f t="shared" si="130"/>
        <v>0</v>
      </c>
      <c r="BO135" s="78">
        <f t="shared" si="131"/>
        <v>28.483536515893814</v>
      </c>
      <c r="BP135" s="78">
        <f t="shared" si="132"/>
        <v>2.3736280429911512</v>
      </c>
    </row>
    <row r="136" spans="1:69">
      <c r="A136" s="79" t="s">
        <v>7127</v>
      </c>
      <c r="B136" s="74"/>
      <c r="C136" s="79" t="s">
        <v>11362</v>
      </c>
      <c r="D136" s="75" t="str">
        <f>INDEX('PRICE LIST'!$D:$D,MATCH(IMPROVEMENT!C136,'PRICE LIST'!$E:$E,0))</f>
        <v>GERINDA</v>
      </c>
      <c r="E136" s="776" t="str">
        <f>IFERROR(VLOOKUP(C136,'PRICE LIST'!E:M,2,0),0)</f>
        <v>GERINDA PERATA 4 INCH NIPPON RESIBON</v>
      </c>
      <c r="F136" s="187" t="s">
        <v>13334</v>
      </c>
      <c r="G136" s="79" t="s">
        <v>109</v>
      </c>
      <c r="H136" s="16">
        <f>IFERROR(IF(G136="FOH",VLOOKUP(C136,'PRICE LIST'!E:Z,20,0),IF(G136="OPEX",VLOOKUP(C136,'PRICE LIST'!E:Z,21,0),0)),0)</f>
        <v>0</v>
      </c>
      <c r="I136" s="16">
        <f>IFERROR(IF(G136="FOH",VLOOKUP(H136,'PRICE LIST'!X:Z,3,0),IF(G136="OPEX",VLOOKUP(H136,'PRICE LIST'!Y:Z,2,0),0)),0)</f>
        <v>0</v>
      </c>
      <c r="J136" s="79" t="s">
        <v>40</v>
      </c>
      <c r="K136" s="206" t="s">
        <v>183</v>
      </c>
      <c r="L136" s="75" t="str">
        <f>IFERROR(VLOOKUP(K136,BS:BV,3,0),0)</f>
        <v>ALL</v>
      </c>
      <c r="M136" s="75" t="str">
        <f>IFERROR(VLOOKUP(K136,BS:BV,4,0),0)</f>
        <v>ALL</v>
      </c>
      <c r="N136" s="75" t="str">
        <f>IFERROR(VLOOKUP(C136,'PRICE LIST'!E:M,3,0),0)</f>
        <v>PCS</v>
      </c>
      <c r="O136" s="75" t="str">
        <f>IFERROR(VLOOKUP(C136,'PRICE LIST'!E:M,5,0),0)</f>
        <v>IDR</v>
      </c>
      <c r="P136" s="556">
        <f>IFERROR(VLOOKUP(C136,'PRICE LIST'!E:Z,8,0),0)</f>
        <v>13500</v>
      </c>
      <c r="Q136" s="556">
        <f>IFERROR(VLOOKUP(C136,'PRICE LIST'!E:Z,9,0),0)</f>
        <v>13500</v>
      </c>
      <c r="R136" s="556">
        <f>IFERROR(VLOOKUP(C136,'PRICE LIST'!E:Z,10,0),0)</f>
        <v>13500</v>
      </c>
      <c r="S136" s="556">
        <f>IFERROR(VLOOKUP(C136,'PRICE LIST'!E:Z,11,0),0)</f>
        <v>13500</v>
      </c>
      <c r="T136" s="556">
        <f>IFERROR(VLOOKUP(C136,'PRICE LIST'!E:Z,12,0),0)</f>
        <v>13500</v>
      </c>
      <c r="U136" s="556">
        <f>IFERROR(VLOOKUP(C136,'PRICE LIST'!E:Z,13,0),0)</f>
        <v>13500</v>
      </c>
      <c r="V136" s="556">
        <f>IFERROR(VLOOKUP(C136,'PRICE LIST'!E:Z,14,0),0)</f>
        <v>13500</v>
      </c>
      <c r="W136" s="556">
        <f>IFERROR(VLOOKUP(C136,'PRICE LIST'!E:Z,15,0),0)</f>
        <v>13500</v>
      </c>
      <c r="X136" s="556">
        <f>IFERROR(VLOOKUP(C136,'PRICE LIST'!E:Z,16,0),0)</f>
        <v>13500</v>
      </c>
      <c r="Y136" s="556">
        <f>IFERROR(VLOOKUP(C136,'PRICE LIST'!E:Z,17,0),0)</f>
        <v>13500</v>
      </c>
      <c r="Z136" s="556">
        <f>IFERROR(VLOOKUP(C136,'PRICE LIST'!E:Z,18,0),0)</f>
        <v>13500</v>
      </c>
      <c r="AA136" s="556">
        <f>IFERROR(VLOOKUP(C136,'PRICE LIST'!E:Z,19,0),0)</f>
        <v>13500</v>
      </c>
      <c r="AB136" s="180">
        <f t="shared" si="105"/>
        <v>0.85450609547681433</v>
      </c>
      <c r="AC136" s="180">
        <f t="shared" si="106"/>
        <v>0.85450609547681433</v>
      </c>
      <c r="AD136" s="180">
        <f t="shared" si="107"/>
        <v>0.85450609547681433</v>
      </c>
      <c r="AE136" s="180">
        <f t="shared" si="108"/>
        <v>0.85450609547681433</v>
      </c>
      <c r="AF136" s="180">
        <f t="shared" si="109"/>
        <v>0.85450609547681433</v>
      </c>
      <c r="AG136" s="180">
        <f t="shared" si="110"/>
        <v>0.85450609547681433</v>
      </c>
      <c r="AH136" s="180">
        <f t="shared" si="111"/>
        <v>0.85450609547681433</v>
      </c>
      <c r="AI136" s="180">
        <f t="shared" si="112"/>
        <v>0.85450609547681433</v>
      </c>
      <c r="AJ136" s="180">
        <f t="shared" si="113"/>
        <v>0.85450609547681433</v>
      </c>
      <c r="AK136" s="180">
        <f t="shared" si="114"/>
        <v>0.85450609547681433</v>
      </c>
      <c r="AL136" s="180">
        <f t="shared" si="115"/>
        <v>0.85450609547681433</v>
      </c>
      <c r="AM136" s="180">
        <f t="shared" si="116"/>
        <v>0.85450609547681433</v>
      </c>
      <c r="AN136" s="502"/>
      <c r="AO136" s="502"/>
      <c r="AP136" s="502"/>
      <c r="AQ136" s="502">
        <v>1</v>
      </c>
      <c r="AR136" s="502"/>
      <c r="AS136" s="502"/>
      <c r="AT136" s="502"/>
      <c r="AU136" s="502"/>
      <c r="AV136" s="502"/>
      <c r="AW136" s="502"/>
      <c r="AX136" s="502"/>
      <c r="AY136" s="502"/>
      <c r="AZ136" s="75">
        <f t="shared" si="117"/>
        <v>1</v>
      </c>
      <c r="BA136" s="77">
        <f t="shared" si="118"/>
        <v>8.3333333333333329E-2</v>
      </c>
      <c r="BB136" s="47"/>
      <c r="BC136" s="78">
        <f t="shared" si="119"/>
        <v>0</v>
      </c>
      <c r="BD136" s="78">
        <f t="shared" si="120"/>
        <v>0</v>
      </c>
      <c r="BE136" s="78">
        <f t="shared" si="121"/>
        <v>0</v>
      </c>
      <c r="BF136" s="78">
        <f t="shared" si="122"/>
        <v>0.85450609547681433</v>
      </c>
      <c r="BG136" s="78">
        <f t="shared" si="123"/>
        <v>0</v>
      </c>
      <c r="BH136" s="78">
        <f t="shared" si="124"/>
        <v>0</v>
      </c>
      <c r="BI136" s="78">
        <f t="shared" si="125"/>
        <v>0</v>
      </c>
      <c r="BJ136" s="78">
        <f t="shared" si="126"/>
        <v>0</v>
      </c>
      <c r="BK136" s="78">
        <f t="shared" si="127"/>
        <v>0</v>
      </c>
      <c r="BL136" s="78">
        <f t="shared" si="128"/>
        <v>0</v>
      </c>
      <c r="BM136" s="78">
        <f t="shared" si="129"/>
        <v>0</v>
      </c>
      <c r="BN136" s="78">
        <f t="shared" si="130"/>
        <v>0</v>
      </c>
      <c r="BO136" s="78">
        <f t="shared" si="131"/>
        <v>0.85450609547681433</v>
      </c>
      <c r="BP136" s="78">
        <f t="shared" si="132"/>
        <v>7.1208841289734523E-2</v>
      </c>
    </row>
    <row r="137" spans="1:69">
      <c r="A137" s="79" t="s">
        <v>7127</v>
      </c>
      <c r="B137" s="74"/>
      <c r="C137" s="79" t="s">
        <v>11296</v>
      </c>
      <c r="D137" s="75" t="str">
        <f>INDEX('PRICE LIST'!$D:$D,MATCH(IMPROVEMENT!C137,'PRICE LIST'!$E:$E,0))</f>
        <v>MATA CUTTING</v>
      </c>
      <c r="E137" s="776" t="str">
        <f>IFERROR(VLOOKUP(C137,'PRICE LIST'!E:M,2,0),0)</f>
        <v>MATA CUTTING WHEEL 4" MAKITA</v>
      </c>
      <c r="F137" s="187" t="s">
        <v>13334</v>
      </c>
      <c r="G137" s="79" t="s">
        <v>109</v>
      </c>
      <c r="H137" s="16">
        <f>IFERROR(IF(G137="FOH",VLOOKUP(C137,'PRICE LIST'!E:Z,20,0),IF(G137="OPEX",VLOOKUP(C137,'PRICE LIST'!E:Z,21,0),0)),0)</f>
        <v>0</v>
      </c>
      <c r="I137" s="16">
        <f>IFERROR(IF(G137="FOH",VLOOKUP(H137,'PRICE LIST'!X:Z,3,0),IF(G137="OPEX",VLOOKUP(H137,'PRICE LIST'!Y:Z,2,0),0)),0)</f>
        <v>0</v>
      </c>
      <c r="J137" s="79" t="s">
        <v>40</v>
      </c>
      <c r="K137" s="206" t="s">
        <v>183</v>
      </c>
      <c r="L137" s="75" t="str">
        <f>IFERROR(VLOOKUP(K137,BS:BV,3,0),0)</f>
        <v>ALL</v>
      </c>
      <c r="M137" s="75" t="str">
        <f>IFERROR(VLOOKUP(K137,BS:BV,4,0),0)</f>
        <v>ALL</v>
      </c>
      <c r="N137" s="75" t="str">
        <f>IFERROR(VLOOKUP(C137,'PRICE LIST'!E:M,3,0),0)</f>
        <v>PACK</v>
      </c>
      <c r="O137" s="75" t="str">
        <f>IFERROR(VLOOKUP(C137,'PRICE LIST'!E:M,5,0),0)</f>
        <v>IDR</v>
      </c>
      <c r="P137" s="556">
        <f>IFERROR(VLOOKUP(C137,'PRICE LIST'!E:Z,8,0),0)</f>
        <v>250000</v>
      </c>
      <c r="Q137" s="556">
        <f>IFERROR(VLOOKUP(C137,'PRICE LIST'!E:Z,9,0),0)</f>
        <v>250000</v>
      </c>
      <c r="R137" s="556">
        <f>IFERROR(VLOOKUP(C137,'PRICE LIST'!E:Z,10,0),0)</f>
        <v>250000</v>
      </c>
      <c r="S137" s="556">
        <f>IFERROR(VLOOKUP(C137,'PRICE LIST'!E:Z,11,0),0)</f>
        <v>250000</v>
      </c>
      <c r="T137" s="556">
        <f>IFERROR(VLOOKUP(C137,'PRICE LIST'!E:Z,12,0),0)</f>
        <v>250000</v>
      </c>
      <c r="U137" s="556">
        <f>IFERROR(VLOOKUP(C137,'PRICE LIST'!E:Z,13,0),0)</f>
        <v>250000</v>
      </c>
      <c r="V137" s="556">
        <f>IFERROR(VLOOKUP(C137,'PRICE LIST'!E:Z,14,0),0)</f>
        <v>250000</v>
      </c>
      <c r="W137" s="556">
        <f>IFERROR(VLOOKUP(C137,'PRICE LIST'!E:Z,15,0),0)</f>
        <v>250000</v>
      </c>
      <c r="X137" s="556">
        <f>IFERROR(VLOOKUP(C137,'PRICE LIST'!E:Z,16,0),0)</f>
        <v>250000</v>
      </c>
      <c r="Y137" s="556">
        <f>IFERROR(VLOOKUP(C137,'PRICE LIST'!E:Z,17,0),0)</f>
        <v>250000</v>
      </c>
      <c r="Z137" s="556">
        <f>IFERROR(VLOOKUP(C137,'PRICE LIST'!E:Z,18,0),0)</f>
        <v>250000</v>
      </c>
      <c r="AA137" s="556">
        <f>IFERROR(VLOOKUP(C137,'PRICE LIST'!E:Z,19,0),0)</f>
        <v>250000</v>
      </c>
      <c r="AB137" s="180">
        <f t="shared" si="105"/>
        <v>15.82418695327434</v>
      </c>
      <c r="AC137" s="180">
        <f t="shared" si="106"/>
        <v>15.82418695327434</v>
      </c>
      <c r="AD137" s="180">
        <f t="shared" si="107"/>
        <v>15.82418695327434</v>
      </c>
      <c r="AE137" s="180">
        <f t="shared" si="108"/>
        <v>15.82418695327434</v>
      </c>
      <c r="AF137" s="180">
        <f t="shared" si="109"/>
        <v>15.82418695327434</v>
      </c>
      <c r="AG137" s="180">
        <f t="shared" si="110"/>
        <v>15.82418695327434</v>
      </c>
      <c r="AH137" s="180">
        <f t="shared" si="111"/>
        <v>15.82418695327434</v>
      </c>
      <c r="AI137" s="180">
        <f t="shared" si="112"/>
        <v>15.82418695327434</v>
      </c>
      <c r="AJ137" s="180">
        <f t="shared" si="113"/>
        <v>15.82418695327434</v>
      </c>
      <c r="AK137" s="180">
        <f t="shared" si="114"/>
        <v>15.82418695327434</v>
      </c>
      <c r="AL137" s="180">
        <f t="shared" si="115"/>
        <v>15.82418695327434</v>
      </c>
      <c r="AM137" s="180">
        <f t="shared" si="116"/>
        <v>15.82418695327434</v>
      </c>
      <c r="AN137" s="502"/>
      <c r="AO137" s="502"/>
      <c r="AP137" s="502"/>
      <c r="AQ137" s="502">
        <v>1</v>
      </c>
      <c r="AR137" s="502"/>
      <c r="AS137" s="502"/>
      <c r="AT137" s="502"/>
      <c r="AU137" s="502"/>
      <c r="AV137" s="502"/>
      <c r="AW137" s="502"/>
      <c r="AX137" s="502"/>
      <c r="AY137" s="502"/>
      <c r="AZ137" s="75">
        <f t="shared" si="117"/>
        <v>1</v>
      </c>
      <c r="BA137" s="77">
        <f t="shared" si="118"/>
        <v>8.3333333333333329E-2</v>
      </c>
      <c r="BB137" s="47"/>
      <c r="BC137" s="78">
        <f t="shared" si="119"/>
        <v>0</v>
      </c>
      <c r="BD137" s="78">
        <f t="shared" si="120"/>
        <v>0</v>
      </c>
      <c r="BE137" s="78">
        <f t="shared" si="121"/>
        <v>0</v>
      </c>
      <c r="BF137" s="78">
        <f t="shared" si="122"/>
        <v>15.82418695327434</v>
      </c>
      <c r="BG137" s="78">
        <f t="shared" si="123"/>
        <v>0</v>
      </c>
      <c r="BH137" s="78">
        <f t="shared" si="124"/>
        <v>0</v>
      </c>
      <c r="BI137" s="78">
        <f t="shared" si="125"/>
        <v>0</v>
      </c>
      <c r="BJ137" s="78">
        <f t="shared" si="126"/>
        <v>0</v>
      </c>
      <c r="BK137" s="78">
        <f t="shared" si="127"/>
        <v>0</v>
      </c>
      <c r="BL137" s="78">
        <f t="shared" si="128"/>
        <v>0</v>
      </c>
      <c r="BM137" s="78">
        <f t="shared" si="129"/>
        <v>0</v>
      </c>
      <c r="BN137" s="78">
        <f t="shared" si="130"/>
        <v>0</v>
      </c>
      <c r="BO137" s="78">
        <f t="shared" si="131"/>
        <v>15.82418695327434</v>
      </c>
      <c r="BP137" s="78">
        <f t="shared" si="132"/>
        <v>1.3186822461061951</v>
      </c>
    </row>
    <row r="138" spans="1:69">
      <c r="A138" s="79" t="s">
        <v>7127</v>
      </c>
      <c r="B138" s="74"/>
      <c r="C138" s="79" t="s">
        <v>11360</v>
      </c>
      <c r="D138" s="75" t="str">
        <f>INDEX('PRICE LIST'!$D:$D,MATCH(IMPROVEMENT!C138,'PRICE LIST'!$E:$E,0))</f>
        <v>MULTIPLEK</v>
      </c>
      <c r="E138" s="776" t="str">
        <f>IFERROR(VLOOKUP(C138,'PRICE LIST'!E:M,2,0),0)</f>
        <v>MULTIPLEK / PLYWOOD 1220X2440X8MM</v>
      </c>
      <c r="F138" s="187" t="s">
        <v>13334</v>
      </c>
      <c r="G138" s="79" t="s">
        <v>109</v>
      </c>
      <c r="H138" s="16">
        <f>IFERROR(IF(G138="FOH",VLOOKUP(C138,'PRICE LIST'!E:Z,20,0),IF(G138="OPEX",VLOOKUP(C138,'PRICE LIST'!E:Z,21,0),0)),0)</f>
        <v>0</v>
      </c>
      <c r="I138" s="16">
        <f>IFERROR(IF(G138="FOH",VLOOKUP(H138,'PRICE LIST'!X:Z,3,0),IF(G138="OPEX",VLOOKUP(H138,'PRICE LIST'!Y:Z,2,0),0)),0)</f>
        <v>0</v>
      </c>
      <c r="J138" s="79" t="s">
        <v>40</v>
      </c>
      <c r="K138" s="206" t="s">
        <v>183</v>
      </c>
      <c r="L138" s="75" t="str">
        <f>IFERROR(VLOOKUP(K138,BS:BV,3,0),0)</f>
        <v>ALL</v>
      </c>
      <c r="M138" s="75" t="str">
        <f>IFERROR(VLOOKUP(K138,BS:BV,4,0),0)</f>
        <v>ALL</v>
      </c>
      <c r="N138" s="75" t="str">
        <f>IFERROR(VLOOKUP(C138,'PRICE LIST'!E:M,3,0),0)</f>
        <v>ST</v>
      </c>
      <c r="O138" s="75" t="str">
        <f>IFERROR(VLOOKUP(C138,'PRICE LIST'!E:M,5,0),0)</f>
        <v>IDR</v>
      </c>
      <c r="P138" s="556">
        <f>IFERROR(VLOOKUP(C138,'PRICE LIST'!E:Z,8,0),0)</f>
        <v>139015</v>
      </c>
      <c r="Q138" s="556">
        <f>IFERROR(VLOOKUP(C138,'PRICE LIST'!E:Z,9,0),0)</f>
        <v>139015</v>
      </c>
      <c r="R138" s="556">
        <f>IFERROR(VLOOKUP(C138,'PRICE LIST'!E:Z,10,0),0)</f>
        <v>139015</v>
      </c>
      <c r="S138" s="556">
        <f>IFERROR(VLOOKUP(C138,'PRICE LIST'!E:Z,11,0),0)</f>
        <v>139015</v>
      </c>
      <c r="T138" s="556">
        <f>IFERROR(VLOOKUP(C138,'PRICE LIST'!E:Z,12,0),0)</f>
        <v>139015</v>
      </c>
      <c r="U138" s="556">
        <f>IFERROR(VLOOKUP(C138,'PRICE LIST'!E:Z,13,0),0)</f>
        <v>139015</v>
      </c>
      <c r="V138" s="556">
        <f>IFERROR(VLOOKUP(C138,'PRICE LIST'!E:Z,14,0),0)</f>
        <v>141030</v>
      </c>
      <c r="W138" s="556">
        <f>IFERROR(VLOOKUP(C138,'PRICE LIST'!E:Z,15,0),0)</f>
        <v>141030</v>
      </c>
      <c r="X138" s="556">
        <f>IFERROR(VLOOKUP(C138,'PRICE LIST'!E:Z,16,0),0)</f>
        <v>141030</v>
      </c>
      <c r="Y138" s="556">
        <f>IFERROR(VLOOKUP(C138,'PRICE LIST'!E:Z,17,0),0)</f>
        <v>141030</v>
      </c>
      <c r="Z138" s="556">
        <f>IFERROR(VLOOKUP(C138,'PRICE LIST'!E:Z,18,0),0)</f>
        <v>141030</v>
      </c>
      <c r="AA138" s="556">
        <f>IFERROR(VLOOKUP(C138,'PRICE LIST'!E:Z,19,0),0)</f>
        <v>141030</v>
      </c>
      <c r="AB138" s="180">
        <f t="shared" si="105"/>
        <v>8.7991973972377302</v>
      </c>
      <c r="AC138" s="180">
        <f t="shared" si="106"/>
        <v>8.7991973972377302</v>
      </c>
      <c r="AD138" s="180">
        <f t="shared" si="107"/>
        <v>8.7991973972377302</v>
      </c>
      <c r="AE138" s="180">
        <f t="shared" si="108"/>
        <v>8.7991973972377302</v>
      </c>
      <c r="AF138" s="180">
        <f t="shared" si="109"/>
        <v>8.7991973972377302</v>
      </c>
      <c r="AG138" s="180">
        <f t="shared" si="110"/>
        <v>8.7991973972377302</v>
      </c>
      <c r="AH138" s="180">
        <f t="shared" si="111"/>
        <v>8.9267403440811215</v>
      </c>
      <c r="AI138" s="180">
        <f t="shared" si="112"/>
        <v>8.9267403440811215</v>
      </c>
      <c r="AJ138" s="180">
        <f t="shared" si="113"/>
        <v>8.9267403440811215</v>
      </c>
      <c r="AK138" s="180">
        <f t="shared" si="114"/>
        <v>8.9267403440811215</v>
      </c>
      <c r="AL138" s="180">
        <f t="shared" si="115"/>
        <v>8.9267403440811215</v>
      </c>
      <c r="AM138" s="180">
        <f t="shared" si="116"/>
        <v>8.9267403440811215</v>
      </c>
      <c r="AN138" s="502"/>
      <c r="AO138" s="502"/>
      <c r="AP138" s="502"/>
      <c r="AQ138" s="502">
        <v>1</v>
      </c>
      <c r="AR138" s="502"/>
      <c r="AS138" s="502"/>
      <c r="AT138" s="502"/>
      <c r="AU138" s="502"/>
      <c r="AV138" s="502"/>
      <c r="AW138" s="502"/>
      <c r="AX138" s="502"/>
      <c r="AY138" s="502"/>
      <c r="AZ138" s="75">
        <f t="shared" si="117"/>
        <v>1</v>
      </c>
      <c r="BA138" s="77">
        <f t="shared" si="118"/>
        <v>8.3333333333333329E-2</v>
      </c>
      <c r="BB138" s="47"/>
      <c r="BC138" s="78">
        <f t="shared" si="119"/>
        <v>0</v>
      </c>
      <c r="BD138" s="78">
        <f t="shared" si="120"/>
        <v>0</v>
      </c>
      <c r="BE138" s="78">
        <f t="shared" si="121"/>
        <v>0</v>
      </c>
      <c r="BF138" s="78">
        <f t="shared" si="122"/>
        <v>8.7991973972377302</v>
      </c>
      <c r="BG138" s="78">
        <f t="shared" si="123"/>
        <v>0</v>
      </c>
      <c r="BH138" s="78">
        <f t="shared" si="124"/>
        <v>0</v>
      </c>
      <c r="BI138" s="78">
        <f t="shared" si="125"/>
        <v>0</v>
      </c>
      <c r="BJ138" s="78">
        <f t="shared" si="126"/>
        <v>0</v>
      </c>
      <c r="BK138" s="78">
        <f t="shared" si="127"/>
        <v>0</v>
      </c>
      <c r="BL138" s="78">
        <f t="shared" si="128"/>
        <v>0</v>
      </c>
      <c r="BM138" s="78">
        <f t="shared" si="129"/>
        <v>0</v>
      </c>
      <c r="BN138" s="78">
        <f t="shared" si="130"/>
        <v>0</v>
      </c>
      <c r="BO138" s="78">
        <f t="shared" si="131"/>
        <v>8.7991973972377302</v>
      </c>
      <c r="BP138" s="78">
        <f t="shared" si="132"/>
        <v>0.73326644976981081</v>
      </c>
    </row>
    <row r="139" spans="1:69">
      <c r="A139" s="79" t="s">
        <v>7127</v>
      </c>
      <c r="B139" s="74"/>
      <c r="C139" s="79" t="s">
        <v>10788</v>
      </c>
      <c r="D139" s="75" t="str">
        <f>INDEX('PRICE LIST'!$D:$D,MATCH(IMPROVEMENT!C139,'PRICE LIST'!$E:$E,0))</f>
        <v>IMPRABOARD</v>
      </c>
      <c r="E139" s="776" t="str">
        <f>IFERROR(VLOOKUP(C139,'PRICE LIST'!E:M,2,0),0)</f>
        <v>IMPRABOARD 5MM 1250X1500</v>
      </c>
      <c r="F139" s="187" t="s">
        <v>13334</v>
      </c>
      <c r="G139" s="79" t="s">
        <v>109</v>
      </c>
      <c r="H139" s="16">
        <f>IFERROR(IF(G139="FOH",VLOOKUP(C139,'PRICE LIST'!E:Z,20,0),IF(G139="OPEX",VLOOKUP(C139,'PRICE LIST'!E:Z,21,0),0)),0)</f>
        <v>0</v>
      </c>
      <c r="I139" s="16">
        <f>IFERROR(IF(G139="FOH",VLOOKUP(H139,'PRICE LIST'!X:Z,3,0),IF(G139="OPEX",VLOOKUP(H139,'PRICE LIST'!Y:Z,2,0),0)),0)</f>
        <v>0</v>
      </c>
      <c r="J139" s="79" t="s">
        <v>40</v>
      </c>
      <c r="K139" s="206" t="s">
        <v>183</v>
      </c>
      <c r="L139" s="75" t="str">
        <f>IFERROR(VLOOKUP(K139,BS:BV,3,0),0)</f>
        <v>ALL</v>
      </c>
      <c r="M139" s="75" t="str">
        <f>IFERROR(VLOOKUP(K139,BS:BV,4,0),0)</f>
        <v>ALL</v>
      </c>
      <c r="N139" s="75" t="str">
        <f>IFERROR(VLOOKUP(C139,'PRICE LIST'!E:M,3,0),0)</f>
        <v>ST</v>
      </c>
      <c r="O139" s="75" t="str">
        <f>IFERROR(VLOOKUP(C139,'PRICE LIST'!E:M,5,0),0)</f>
        <v>IDR</v>
      </c>
      <c r="P139" s="556">
        <f>IFERROR(VLOOKUP(C139,'PRICE LIST'!E:Z,8,0),0)</f>
        <v>97000</v>
      </c>
      <c r="Q139" s="556">
        <f>IFERROR(VLOOKUP(C139,'PRICE LIST'!E:Z,9,0),0)</f>
        <v>97000</v>
      </c>
      <c r="R139" s="556">
        <f>IFERROR(VLOOKUP(C139,'PRICE LIST'!E:Z,10,0),0)</f>
        <v>97000</v>
      </c>
      <c r="S139" s="556">
        <f>IFERROR(VLOOKUP(C139,'PRICE LIST'!E:Z,11,0),0)</f>
        <v>97000</v>
      </c>
      <c r="T139" s="556">
        <f>IFERROR(VLOOKUP(C139,'PRICE LIST'!E:Z,12,0),0)</f>
        <v>97000</v>
      </c>
      <c r="U139" s="556">
        <f>IFERROR(VLOOKUP(C139,'PRICE LIST'!E:Z,13,0),0)</f>
        <v>97000</v>
      </c>
      <c r="V139" s="556">
        <f>IFERROR(VLOOKUP(C139,'PRICE LIST'!E:Z,14,0),0)</f>
        <v>98500</v>
      </c>
      <c r="W139" s="556">
        <f>IFERROR(VLOOKUP(C139,'PRICE LIST'!E:Z,15,0),0)</f>
        <v>98500</v>
      </c>
      <c r="X139" s="556">
        <f>IFERROR(VLOOKUP(C139,'PRICE LIST'!E:Z,16,0),0)</f>
        <v>98500</v>
      </c>
      <c r="Y139" s="556">
        <f>IFERROR(VLOOKUP(C139,'PRICE LIST'!E:Z,17,0),0)</f>
        <v>98500</v>
      </c>
      <c r="Z139" s="556">
        <f>IFERROR(VLOOKUP(C139,'PRICE LIST'!E:Z,18,0),0)</f>
        <v>98500</v>
      </c>
      <c r="AA139" s="556">
        <f>IFERROR(VLOOKUP(C139,'PRICE LIST'!E:Z,19,0),0)</f>
        <v>98500</v>
      </c>
      <c r="AB139" s="180">
        <f t="shared" si="105"/>
        <v>6.1397845378704439</v>
      </c>
      <c r="AC139" s="180">
        <f t="shared" si="106"/>
        <v>6.1397845378704439</v>
      </c>
      <c r="AD139" s="180">
        <f t="shared" si="107"/>
        <v>6.1397845378704439</v>
      </c>
      <c r="AE139" s="180">
        <f t="shared" si="108"/>
        <v>6.1397845378704439</v>
      </c>
      <c r="AF139" s="180">
        <f t="shared" si="109"/>
        <v>6.1397845378704439</v>
      </c>
      <c r="AG139" s="180">
        <f t="shared" si="110"/>
        <v>6.1397845378704439</v>
      </c>
      <c r="AH139" s="180">
        <f t="shared" si="111"/>
        <v>6.2347296595900898</v>
      </c>
      <c r="AI139" s="180">
        <f t="shared" si="112"/>
        <v>6.2347296595900898</v>
      </c>
      <c r="AJ139" s="180">
        <f t="shared" si="113"/>
        <v>6.2347296595900898</v>
      </c>
      <c r="AK139" s="180">
        <f t="shared" si="114"/>
        <v>6.2347296595900898</v>
      </c>
      <c r="AL139" s="180">
        <f t="shared" si="115"/>
        <v>6.2347296595900898</v>
      </c>
      <c r="AM139" s="180">
        <f t="shared" si="116"/>
        <v>6.2347296595900898</v>
      </c>
      <c r="AN139" s="502"/>
      <c r="AO139" s="502"/>
      <c r="AP139" s="502"/>
      <c r="AQ139" s="502">
        <v>3</v>
      </c>
      <c r="AR139" s="502"/>
      <c r="AS139" s="502">
        <v>3</v>
      </c>
      <c r="AT139" s="502"/>
      <c r="AU139" s="502"/>
      <c r="AV139" s="502"/>
      <c r="AW139" s="502"/>
      <c r="AX139" s="502"/>
      <c r="AY139" s="502"/>
      <c r="AZ139" s="75">
        <f t="shared" si="117"/>
        <v>6</v>
      </c>
      <c r="BA139" s="77">
        <f t="shared" si="118"/>
        <v>0.5</v>
      </c>
      <c r="BB139" s="47"/>
      <c r="BC139" s="78">
        <f t="shared" si="119"/>
        <v>0</v>
      </c>
      <c r="BD139" s="78">
        <f t="shared" si="120"/>
        <v>0</v>
      </c>
      <c r="BE139" s="78">
        <f t="shared" si="121"/>
        <v>0</v>
      </c>
      <c r="BF139" s="78">
        <f t="shared" si="122"/>
        <v>18.419353613611332</v>
      </c>
      <c r="BG139" s="78">
        <f t="shared" si="123"/>
        <v>0</v>
      </c>
      <c r="BH139" s="78">
        <f t="shared" si="124"/>
        <v>18.419353613611332</v>
      </c>
      <c r="BI139" s="78">
        <f t="shared" si="125"/>
        <v>0</v>
      </c>
      <c r="BJ139" s="78">
        <f t="shared" si="126"/>
        <v>0</v>
      </c>
      <c r="BK139" s="78">
        <f t="shared" si="127"/>
        <v>0</v>
      </c>
      <c r="BL139" s="78">
        <f t="shared" si="128"/>
        <v>0</v>
      </c>
      <c r="BM139" s="78">
        <f t="shared" si="129"/>
        <v>0</v>
      </c>
      <c r="BN139" s="78">
        <f t="shared" si="130"/>
        <v>0</v>
      </c>
      <c r="BO139" s="78">
        <f t="shared" si="131"/>
        <v>36.838707227222663</v>
      </c>
      <c r="BP139" s="78">
        <f t="shared" si="132"/>
        <v>3.0698922689352219</v>
      </c>
    </row>
    <row r="140" spans="1:69">
      <c r="A140" s="79" t="s">
        <v>7127</v>
      </c>
      <c r="B140" s="74"/>
      <c r="C140" s="79" t="s">
        <v>11023</v>
      </c>
      <c r="D140" s="75" t="str">
        <f>INDEX('PRICE LIST'!$D:$D,MATCH(IMPROVEMENT!C140,'PRICE LIST'!$E:$E,0))</f>
        <v>ELEKTRODA</v>
      </c>
      <c r="E140" s="776" t="str">
        <f>IFERROR(VLOOKUP(C140,'PRICE LIST'!E:M,2,0),0)</f>
        <v>KAWAT LAS CAMPURAN 2.0MM</v>
      </c>
      <c r="F140" s="187" t="s">
        <v>13334</v>
      </c>
      <c r="G140" s="79" t="s">
        <v>109</v>
      </c>
      <c r="H140" s="16">
        <f>IFERROR(IF(G140="FOH",VLOOKUP(C140,'PRICE LIST'!E:Z,20,0),IF(G140="OPEX",VLOOKUP(C140,'PRICE LIST'!E:Z,21,0),0)),0)</f>
        <v>0</v>
      </c>
      <c r="I140" s="16">
        <f>IFERROR(IF(G140="FOH",VLOOKUP(H140,'PRICE LIST'!X:Z,3,0),IF(G140="OPEX",VLOOKUP(H140,'PRICE LIST'!Y:Z,2,0),0)),0)</f>
        <v>0</v>
      </c>
      <c r="J140" s="79" t="s">
        <v>40</v>
      </c>
      <c r="K140" s="206" t="s">
        <v>183</v>
      </c>
      <c r="L140" s="75" t="str">
        <f>IFERROR(VLOOKUP(K140,BS:BV,3,0),0)</f>
        <v>ALL</v>
      </c>
      <c r="M140" s="75" t="str">
        <f>IFERROR(VLOOKUP(K140,BS:BV,4,0),0)</f>
        <v>ALL</v>
      </c>
      <c r="N140" s="75" t="str">
        <f>IFERROR(VLOOKUP(C140,'PRICE LIST'!E:M,3,0),0)</f>
        <v>KGM</v>
      </c>
      <c r="O140" s="75" t="str">
        <f>IFERROR(VLOOKUP(C140,'PRICE LIST'!E:M,5,0),0)</f>
        <v>IDR</v>
      </c>
      <c r="P140" s="556">
        <f>IFERROR(VLOOKUP(C140,'PRICE LIST'!E:Z,8,0),0)</f>
        <v>278519</v>
      </c>
      <c r="Q140" s="556">
        <f>IFERROR(VLOOKUP(C140,'PRICE LIST'!E:Z,9,0),0)</f>
        <v>278519</v>
      </c>
      <c r="R140" s="556">
        <f>IFERROR(VLOOKUP(C140,'PRICE LIST'!E:Z,10,0),0)</f>
        <v>278519</v>
      </c>
      <c r="S140" s="556">
        <f>IFERROR(VLOOKUP(C140,'PRICE LIST'!E:Z,11,0),0)</f>
        <v>278519</v>
      </c>
      <c r="T140" s="556">
        <f>IFERROR(VLOOKUP(C140,'PRICE LIST'!E:Z,12,0),0)</f>
        <v>278519</v>
      </c>
      <c r="U140" s="556">
        <f>IFERROR(VLOOKUP(C140,'PRICE LIST'!E:Z,13,0),0)</f>
        <v>278519</v>
      </c>
      <c r="V140" s="556">
        <f>IFERROR(VLOOKUP(C140,'PRICE LIST'!E:Z,14,0),0)</f>
        <v>282038</v>
      </c>
      <c r="W140" s="556">
        <f>IFERROR(VLOOKUP(C140,'PRICE LIST'!E:Z,15,0),0)</f>
        <v>282038</v>
      </c>
      <c r="X140" s="556">
        <f>IFERROR(VLOOKUP(C140,'PRICE LIST'!E:Z,16,0),0)</f>
        <v>282038</v>
      </c>
      <c r="Y140" s="556">
        <f>IFERROR(VLOOKUP(C140,'PRICE LIST'!E:Z,17,0),0)</f>
        <v>282038</v>
      </c>
      <c r="Z140" s="556">
        <f>IFERROR(VLOOKUP(C140,'PRICE LIST'!E:Z,18,0),0)</f>
        <v>282038</v>
      </c>
      <c r="AA140" s="556">
        <f>IFERROR(VLOOKUP(C140,'PRICE LIST'!E:Z,19,0),0)</f>
        <v>282038</v>
      </c>
      <c r="AB140" s="180">
        <f t="shared" si="105"/>
        <v>17.629346904156066</v>
      </c>
      <c r="AC140" s="180">
        <f t="shared" si="106"/>
        <v>17.629346904156066</v>
      </c>
      <c r="AD140" s="180">
        <f t="shared" si="107"/>
        <v>17.629346904156066</v>
      </c>
      <c r="AE140" s="180">
        <f t="shared" si="108"/>
        <v>17.629346904156066</v>
      </c>
      <c r="AF140" s="180">
        <f t="shared" si="109"/>
        <v>17.629346904156066</v>
      </c>
      <c r="AG140" s="180">
        <f t="shared" si="110"/>
        <v>17.629346904156066</v>
      </c>
      <c r="AH140" s="180">
        <f t="shared" si="111"/>
        <v>17.852088159710355</v>
      </c>
      <c r="AI140" s="180">
        <f t="shared" si="112"/>
        <v>17.852088159710355</v>
      </c>
      <c r="AJ140" s="180">
        <f t="shared" si="113"/>
        <v>17.852088159710355</v>
      </c>
      <c r="AK140" s="180">
        <f t="shared" si="114"/>
        <v>17.852088159710355</v>
      </c>
      <c r="AL140" s="180">
        <f t="shared" si="115"/>
        <v>17.852088159710355</v>
      </c>
      <c r="AM140" s="180">
        <f t="shared" si="116"/>
        <v>17.852088159710355</v>
      </c>
      <c r="AN140" s="502"/>
      <c r="AO140" s="502"/>
      <c r="AP140" s="502"/>
      <c r="AQ140" s="502">
        <v>3</v>
      </c>
      <c r="AR140" s="502"/>
      <c r="AS140" s="502">
        <v>3</v>
      </c>
      <c r="AT140" s="502"/>
      <c r="AU140" s="502"/>
      <c r="AV140" s="502"/>
      <c r="AW140" s="502"/>
      <c r="AX140" s="502"/>
      <c r="AY140" s="502"/>
      <c r="AZ140" s="75">
        <f t="shared" si="117"/>
        <v>6</v>
      </c>
      <c r="BA140" s="77">
        <f t="shared" si="118"/>
        <v>0.5</v>
      </c>
      <c r="BB140" s="47"/>
      <c r="BC140" s="78">
        <f t="shared" si="119"/>
        <v>0</v>
      </c>
      <c r="BD140" s="78">
        <f t="shared" si="120"/>
        <v>0</v>
      </c>
      <c r="BE140" s="78">
        <f t="shared" si="121"/>
        <v>0</v>
      </c>
      <c r="BF140" s="78">
        <f t="shared" si="122"/>
        <v>52.888040712468197</v>
      </c>
      <c r="BG140" s="78">
        <f t="shared" si="123"/>
        <v>0</v>
      </c>
      <c r="BH140" s="78">
        <f t="shared" si="124"/>
        <v>52.888040712468197</v>
      </c>
      <c r="BI140" s="78">
        <f t="shared" si="125"/>
        <v>0</v>
      </c>
      <c r="BJ140" s="78">
        <f t="shared" si="126"/>
        <v>0</v>
      </c>
      <c r="BK140" s="78">
        <f t="shared" si="127"/>
        <v>0</v>
      </c>
      <c r="BL140" s="78">
        <f t="shared" si="128"/>
        <v>0</v>
      </c>
      <c r="BM140" s="78">
        <f t="shared" si="129"/>
        <v>0</v>
      </c>
      <c r="BN140" s="78">
        <f t="shared" si="130"/>
        <v>0</v>
      </c>
      <c r="BO140" s="78">
        <f t="shared" si="131"/>
        <v>105.77608142493639</v>
      </c>
      <c r="BP140" s="78">
        <f t="shared" si="132"/>
        <v>8.8146734520780328</v>
      </c>
    </row>
    <row r="141" spans="1:69">
      <c r="A141" s="79" t="s">
        <v>7127</v>
      </c>
      <c r="B141" s="74"/>
      <c r="C141" s="79" t="s">
        <v>11292</v>
      </c>
      <c r="D141" s="75" t="str">
        <f>INDEX('PRICE LIST'!$D:$D,MATCH(IMPROVEMENT!C141,'PRICE LIST'!$E:$E,0))</f>
        <v>BOLT</v>
      </c>
      <c r="E141" s="776" t="str">
        <f>IFERROR(VLOOKUP(C141,'PRICE LIST'!E:M,2,0),0)</f>
        <v>DRILL SCREW 1 " (CEKUNG)</v>
      </c>
      <c r="F141" s="187" t="s">
        <v>13334</v>
      </c>
      <c r="G141" s="79" t="s">
        <v>109</v>
      </c>
      <c r="H141" s="16">
        <f>IFERROR(IF(G141="FOH",VLOOKUP(C141,'PRICE LIST'!E:Z,20,0),IF(G141="OPEX",VLOOKUP(C141,'PRICE LIST'!E:Z,21,0),0)),0)</f>
        <v>0</v>
      </c>
      <c r="I141" s="16">
        <f>IFERROR(IF(G141="FOH",VLOOKUP(H141,'PRICE LIST'!X:Z,3,0),IF(G141="OPEX",VLOOKUP(H141,'PRICE LIST'!Y:Z,2,0),0)),0)</f>
        <v>0</v>
      </c>
      <c r="J141" s="79" t="s">
        <v>40</v>
      </c>
      <c r="K141" s="206" t="s">
        <v>183</v>
      </c>
      <c r="L141" s="75" t="str">
        <f>IFERROR(VLOOKUP(K141,BS:BV,3,0),0)</f>
        <v>ALL</v>
      </c>
      <c r="M141" s="75" t="str">
        <f>IFERROR(VLOOKUP(K141,BS:BV,4,0),0)</f>
        <v>ALL</v>
      </c>
      <c r="N141" s="75" t="str">
        <f>IFERROR(VLOOKUP(C141,'PRICE LIST'!E:M,3,0),0)</f>
        <v>PACK</v>
      </c>
      <c r="O141" s="75" t="str">
        <f>IFERROR(VLOOKUP(C141,'PRICE LIST'!E:M,5,0),0)</f>
        <v>IDR</v>
      </c>
      <c r="P141" s="556">
        <f>IFERROR(VLOOKUP(C141,'PRICE LIST'!E:Z,8,0),0)</f>
        <v>203550</v>
      </c>
      <c r="Q141" s="556">
        <f>IFERROR(VLOOKUP(C141,'PRICE LIST'!E:Z,9,0),0)</f>
        <v>203550</v>
      </c>
      <c r="R141" s="556">
        <f>IFERROR(VLOOKUP(C141,'PRICE LIST'!E:Z,10,0),0)</f>
        <v>203550</v>
      </c>
      <c r="S141" s="556">
        <f>IFERROR(VLOOKUP(C141,'PRICE LIST'!E:Z,11,0),0)</f>
        <v>203550</v>
      </c>
      <c r="T141" s="556">
        <f>IFERROR(VLOOKUP(C141,'PRICE LIST'!E:Z,12,0),0)</f>
        <v>203550</v>
      </c>
      <c r="U141" s="556">
        <f>IFERROR(VLOOKUP(C141,'PRICE LIST'!E:Z,13,0),0)</f>
        <v>203550</v>
      </c>
      <c r="V141" s="556">
        <f>IFERROR(VLOOKUP(C141,'PRICE LIST'!E:Z,14,0),0)</f>
        <v>205100</v>
      </c>
      <c r="W141" s="556">
        <f>IFERROR(VLOOKUP(C141,'PRICE LIST'!E:Z,15,0),0)</f>
        <v>205100</v>
      </c>
      <c r="X141" s="556">
        <f>IFERROR(VLOOKUP(C141,'PRICE LIST'!E:Z,16,0),0)</f>
        <v>205100</v>
      </c>
      <c r="Y141" s="556">
        <f>IFERROR(VLOOKUP(C141,'PRICE LIST'!E:Z,17,0),0)</f>
        <v>205100</v>
      </c>
      <c r="Z141" s="556">
        <f>IFERROR(VLOOKUP(C141,'PRICE LIST'!E:Z,18,0),0)</f>
        <v>205100</v>
      </c>
      <c r="AA141" s="556">
        <f>IFERROR(VLOOKUP(C141,'PRICE LIST'!E:Z,19,0),0)</f>
        <v>205100</v>
      </c>
      <c r="AB141" s="180">
        <f t="shared" si="105"/>
        <v>12.884053017355967</v>
      </c>
      <c r="AC141" s="180">
        <f t="shared" si="106"/>
        <v>12.884053017355967</v>
      </c>
      <c r="AD141" s="180">
        <f t="shared" si="107"/>
        <v>12.884053017355967</v>
      </c>
      <c r="AE141" s="180">
        <f t="shared" si="108"/>
        <v>12.884053017355967</v>
      </c>
      <c r="AF141" s="180">
        <f t="shared" si="109"/>
        <v>12.884053017355967</v>
      </c>
      <c r="AG141" s="180">
        <f t="shared" si="110"/>
        <v>12.884053017355967</v>
      </c>
      <c r="AH141" s="180">
        <f t="shared" si="111"/>
        <v>12.982162976466268</v>
      </c>
      <c r="AI141" s="180">
        <f t="shared" si="112"/>
        <v>12.982162976466268</v>
      </c>
      <c r="AJ141" s="180">
        <f t="shared" si="113"/>
        <v>12.982162976466268</v>
      </c>
      <c r="AK141" s="180">
        <f t="shared" si="114"/>
        <v>12.982162976466268</v>
      </c>
      <c r="AL141" s="180">
        <f t="shared" si="115"/>
        <v>12.982162976466268</v>
      </c>
      <c r="AM141" s="180">
        <f t="shared" si="116"/>
        <v>12.982162976466268</v>
      </c>
      <c r="AN141" s="502"/>
      <c r="AO141" s="502"/>
      <c r="AP141" s="502"/>
      <c r="AQ141" s="502">
        <v>1</v>
      </c>
      <c r="AR141" s="502"/>
      <c r="AS141" s="502"/>
      <c r="AT141" s="502"/>
      <c r="AU141" s="502"/>
      <c r="AV141" s="502"/>
      <c r="AW141" s="502"/>
      <c r="AX141" s="502"/>
      <c r="AY141" s="502"/>
      <c r="AZ141" s="75">
        <f t="shared" si="117"/>
        <v>1</v>
      </c>
      <c r="BA141" s="77">
        <f t="shared" si="118"/>
        <v>8.3333333333333329E-2</v>
      </c>
      <c r="BB141" s="47"/>
      <c r="BC141" s="78">
        <f t="shared" si="119"/>
        <v>0</v>
      </c>
      <c r="BD141" s="78">
        <f t="shared" si="120"/>
        <v>0</v>
      </c>
      <c r="BE141" s="78">
        <f t="shared" si="121"/>
        <v>0</v>
      </c>
      <c r="BF141" s="78">
        <f t="shared" si="122"/>
        <v>12.884053017355967</v>
      </c>
      <c r="BG141" s="78">
        <f t="shared" si="123"/>
        <v>0</v>
      </c>
      <c r="BH141" s="78">
        <f t="shared" si="124"/>
        <v>0</v>
      </c>
      <c r="BI141" s="78">
        <f t="shared" si="125"/>
        <v>0</v>
      </c>
      <c r="BJ141" s="78">
        <f t="shared" si="126"/>
        <v>0</v>
      </c>
      <c r="BK141" s="78">
        <f t="shared" si="127"/>
        <v>0</v>
      </c>
      <c r="BL141" s="78">
        <f t="shared" si="128"/>
        <v>0</v>
      </c>
      <c r="BM141" s="78">
        <f t="shared" si="129"/>
        <v>0</v>
      </c>
      <c r="BN141" s="78">
        <f t="shared" si="130"/>
        <v>0</v>
      </c>
      <c r="BO141" s="78">
        <f t="shared" si="131"/>
        <v>12.884053017355967</v>
      </c>
      <c r="BP141" s="78">
        <f t="shared" si="132"/>
        <v>1.073671084779664</v>
      </c>
    </row>
    <row r="142" spans="1:69">
      <c r="A142" s="79" t="s">
        <v>7127</v>
      </c>
      <c r="B142" s="74"/>
      <c r="C142" s="79" t="s">
        <v>10760</v>
      </c>
      <c r="D142" s="75" t="str">
        <f>INDEX('PRICE LIST'!$D:$D,MATCH(IMPROVEMENT!C142,'PRICE LIST'!$E:$E,0))</f>
        <v>LEM</v>
      </c>
      <c r="E142" s="776" t="str">
        <f>IFERROR(VLOOKUP(C142,'PRICE LIST'!E:M,2,0),0)</f>
        <v>LEM AICA AIBON</v>
      </c>
      <c r="F142" s="187" t="s">
        <v>13334</v>
      </c>
      <c r="G142" s="79" t="s">
        <v>109</v>
      </c>
      <c r="H142" s="16">
        <f>IFERROR(IF(G142="FOH",VLOOKUP(C142,'PRICE LIST'!E:Z,20,0),IF(G142="OPEX",VLOOKUP(C142,'PRICE LIST'!E:Z,21,0),0)),0)</f>
        <v>0</v>
      </c>
      <c r="I142" s="16">
        <f>IFERROR(IF(G142="FOH",VLOOKUP(H142,'PRICE LIST'!X:Z,3,0),IF(G142="OPEX",VLOOKUP(H142,'PRICE LIST'!Y:Z,2,0),0)),0)</f>
        <v>0</v>
      </c>
      <c r="J142" s="79" t="s">
        <v>40</v>
      </c>
      <c r="K142" s="206" t="s">
        <v>183</v>
      </c>
      <c r="L142" s="75" t="str">
        <f>IFERROR(VLOOKUP(K142,BS:BV,3,0),0)</f>
        <v>ALL</v>
      </c>
      <c r="M142" s="75" t="str">
        <f>IFERROR(VLOOKUP(K142,BS:BV,4,0),0)</f>
        <v>ALL</v>
      </c>
      <c r="N142" s="75" t="str">
        <f>IFERROR(VLOOKUP(C142,'PRICE LIST'!E:M,3,0),0)</f>
        <v>PCS</v>
      </c>
      <c r="O142" s="75" t="str">
        <f>IFERROR(VLOOKUP(C142,'PRICE LIST'!E:M,5,0),0)</f>
        <v>IDR</v>
      </c>
      <c r="P142" s="556">
        <f>IFERROR(VLOOKUP(C142,'PRICE LIST'!E:Z,8,0),0)</f>
        <v>65000</v>
      </c>
      <c r="Q142" s="556">
        <f>IFERROR(VLOOKUP(C142,'PRICE LIST'!E:Z,9,0),0)</f>
        <v>65000</v>
      </c>
      <c r="R142" s="556">
        <f>IFERROR(VLOOKUP(C142,'PRICE LIST'!E:Z,10,0),0)</f>
        <v>65000</v>
      </c>
      <c r="S142" s="556">
        <f>IFERROR(VLOOKUP(C142,'PRICE LIST'!E:Z,11,0),0)</f>
        <v>65000</v>
      </c>
      <c r="T142" s="556">
        <f>IFERROR(VLOOKUP(C142,'PRICE LIST'!E:Z,12,0),0)</f>
        <v>65000</v>
      </c>
      <c r="U142" s="556">
        <f>IFERROR(VLOOKUP(C142,'PRICE LIST'!E:Z,13,0),0)</f>
        <v>65000</v>
      </c>
      <c r="V142" s="556">
        <f>IFERROR(VLOOKUP(C142,'PRICE LIST'!E:Z,14,0),0)</f>
        <v>65000</v>
      </c>
      <c r="W142" s="556">
        <f>IFERROR(VLOOKUP(C142,'PRICE LIST'!E:Z,15,0),0)</f>
        <v>65000</v>
      </c>
      <c r="X142" s="556">
        <f>IFERROR(VLOOKUP(C142,'PRICE LIST'!E:Z,16,0),0)</f>
        <v>65000</v>
      </c>
      <c r="Y142" s="556">
        <f>IFERROR(VLOOKUP(C142,'PRICE LIST'!E:Z,17,0),0)</f>
        <v>65000</v>
      </c>
      <c r="Z142" s="556">
        <f>IFERROR(VLOOKUP(C142,'PRICE LIST'!E:Z,18,0),0)</f>
        <v>65000</v>
      </c>
      <c r="AA142" s="556">
        <f>IFERROR(VLOOKUP(C142,'PRICE LIST'!E:Z,19,0),0)</f>
        <v>65000</v>
      </c>
      <c r="AB142" s="180">
        <f t="shared" si="105"/>
        <v>4.1142886078513285</v>
      </c>
      <c r="AC142" s="180">
        <f t="shared" si="106"/>
        <v>4.1142886078513285</v>
      </c>
      <c r="AD142" s="180">
        <f t="shared" si="107"/>
        <v>4.1142886078513285</v>
      </c>
      <c r="AE142" s="180">
        <f t="shared" si="108"/>
        <v>4.1142886078513285</v>
      </c>
      <c r="AF142" s="180">
        <f t="shared" si="109"/>
        <v>4.1142886078513285</v>
      </c>
      <c r="AG142" s="180">
        <f t="shared" si="110"/>
        <v>4.1142886078513285</v>
      </c>
      <c r="AH142" s="180">
        <f t="shared" si="111"/>
        <v>4.1142886078513285</v>
      </c>
      <c r="AI142" s="180">
        <f t="shared" si="112"/>
        <v>4.1142886078513285</v>
      </c>
      <c r="AJ142" s="180">
        <f t="shared" si="113"/>
        <v>4.1142886078513285</v>
      </c>
      <c r="AK142" s="180">
        <f t="shared" si="114"/>
        <v>4.1142886078513285</v>
      </c>
      <c r="AL142" s="180">
        <f t="shared" si="115"/>
        <v>4.1142886078513285</v>
      </c>
      <c r="AM142" s="180">
        <f t="shared" si="116"/>
        <v>4.1142886078513285</v>
      </c>
      <c r="AN142" s="502"/>
      <c r="AO142" s="502"/>
      <c r="AP142" s="502"/>
      <c r="AQ142" s="502">
        <v>1</v>
      </c>
      <c r="AR142" s="502"/>
      <c r="AS142" s="502">
        <v>1</v>
      </c>
      <c r="AT142" s="502"/>
      <c r="AU142" s="502"/>
      <c r="AV142" s="502"/>
      <c r="AW142" s="502"/>
      <c r="AX142" s="502"/>
      <c r="AY142" s="502"/>
      <c r="AZ142" s="75">
        <f t="shared" si="117"/>
        <v>2</v>
      </c>
      <c r="BA142" s="77">
        <f t="shared" si="118"/>
        <v>0.16666666666666666</v>
      </c>
      <c r="BB142" s="47"/>
      <c r="BC142" s="78">
        <f t="shared" si="119"/>
        <v>0</v>
      </c>
      <c r="BD142" s="78">
        <f t="shared" si="120"/>
        <v>0</v>
      </c>
      <c r="BE142" s="78">
        <f t="shared" si="121"/>
        <v>0</v>
      </c>
      <c r="BF142" s="78">
        <f t="shared" si="122"/>
        <v>4.1142886078513285</v>
      </c>
      <c r="BG142" s="78">
        <f t="shared" si="123"/>
        <v>0</v>
      </c>
      <c r="BH142" s="78">
        <f t="shared" si="124"/>
        <v>4.1142886078513285</v>
      </c>
      <c r="BI142" s="78">
        <f t="shared" si="125"/>
        <v>0</v>
      </c>
      <c r="BJ142" s="78">
        <f t="shared" si="126"/>
        <v>0</v>
      </c>
      <c r="BK142" s="78">
        <f t="shared" si="127"/>
        <v>0</v>
      </c>
      <c r="BL142" s="78">
        <f t="shared" si="128"/>
        <v>0</v>
      </c>
      <c r="BM142" s="78">
        <f t="shared" si="129"/>
        <v>0</v>
      </c>
      <c r="BN142" s="78">
        <f t="shared" si="130"/>
        <v>0</v>
      </c>
      <c r="BO142" s="78">
        <f t="shared" si="131"/>
        <v>8.2285772157026571</v>
      </c>
      <c r="BP142" s="78">
        <f t="shared" si="132"/>
        <v>0.68571476797522146</v>
      </c>
    </row>
    <row r="143" spans="1:69">
      <c r="A143" s="79" t="s">
        <v>7127</v>
      </c>
      <c r="B143" s="74"/>
      <c r="C143" s="79" t="s">
        <v>11001</v>
      </c>
      <c r="D143" s="75" t="str">
        <f>INDEX('PRICE LIST'!$D:$D,MATCH(IMPROVEMENT!C143,'PRICE LIST'!$E:$E,0))</f>
        <v>SELANG</v>
      </c>
      <c r="E143" s="776" t="str">
        <f>IFERROR(VLOOKUP(C143,'PRICE LIST'!E:M,2,0),0)</f>
        <v>SELANG ANGIN PU CLEAR DIA 6MM</v>
      </c>
      <c r="F143" s="187" t="s">
        <v>13334</v>
      </c>
      <c r="G143" s="79" t="s">
        <v>109</v>
      </c>
      <c r="H143" s="919">
        <f>IFERROR(IF(G143="FOH",VLOOKUP(C143,'PRICE LIST'!E:Z,20,0),IF(G143="OPEX",VLOOKUP(C143,'PRICE LIST'!E:Z,21,0),0)),0)</f>
        <v>0</v>
      </c>
      <c r="I143" s="919">
        <f>IFERROR(IF(G143="FOH",VLOOKUP(H143,'PRICE LIST'!X:Z,3,0),IF(G143="OPEX",VLOOKUP(H143,'PRICE LIST'!Y:Z,2,0),0)),0)</f>
        <v>0</v>
      </c>
      <c r="J143" s="79" t="s">
        <v>40</v>
      </c>
      <c r="K143" s="206" t="s">
        <v>183</v>
      </c>
      <c r="L143" s="75" t="str">
        <f>IFERROR(VLOOKUP(K143,BS:BV,3,0),0)</f>
        <v>ALL</v>
      </c>
      <c r="M143" s="75" t="str">
        <f>IFERROR(VLOOKUP(K143,BS:BV,4,0),0)</f>
        <v>ALL</v>
      </c>
      <c r="N143" s="75" t="str">
        <f>IFERROR(VLOOKUP(C143,'PRICE LIST'!E:M,3,0),0)</f>
        <v>ROLL</v>
      </c>
      <c r="O143" s="75" t="str">
        <f>IFERROR(VLOOKUP(C143,'PRICE LIST'!E:M,5,0),0)</f>
        <v>IDR</v>
      </c>
      <c r="P143" s="927">
        <f>IFERROR(VLOOKUP(C143,'PRICE LIST'!E:Z,8,0),0)</f>
        <v>1000000</v>
      </c>
      <c r="Q143" s="927">
        <f>IFERROR(VLOOKUP(C143,'PRICE LIST'!E:Z,9,0),0)</f>
        <v>1000000</v>
      </c>
      <c r="R143" s="927">
        <f>IFERROR(VLOOKUP(C143,'PRICE LIST'!E:Z,10,0),0)</f>
        <v>1000000</v>
      </c>
      <c r="S143" s="927">
        <f>IFERROR(VLOOKUP(C143,'PRICE LIST'!E:Z,11,0),0)</f>
        <v>1000000</v>
      </c>
      <c r="T143" s="927">
        <f>IFERROR(VLOOKUP(C143,'PRICE LIST'!E:Z,12,0),0)</f>
        <v>1000000</v>
      </c>
      <c r="U143" s="927">
        <f>IFERROR(VLOOKUP(C143,'PRICE LIST'!E:Z,13,0),0)</f>
        <v>1000000</v>
      </c>
      <c r="V143" s="927">
        <f>IFERROR(VLOOKUP(C143,'PRICE LIST'!E:Z,14,0),0)</f>
        <v>1000000</v>
      </c>
      <c r="W143" s="927">
        <f>IFERROR(VLOOKUP(C143,'PRICE LIST'!E:Z,15,0),0)</f>
        <v>1000000</v>
      </c>
      <c r="X143" s="927">
        <f>IFERROR(VLOOKUP(C143,'PRICE LIST'!E:Z,16,0),0)</f>
        <v>1000000</v>
      </c>
      <c r="Y143" s="927">
        <f>IFERROR(VLOOKUP(C143,'PRICE LIST'!E:Z,17,0),0)</f>
        <v>1000000</v>
      </c>
      <c r="Z143" s="927">
        <f>IFERROR(VLOOKUP(C143,'PRICE LIST'!E:Z,18,0),0)</f>
        <v>1000000</v>
      </c>
      <c r="AA143" s="927">
        <f>IFERROR(VLOOKUP(C143,'PRICE LIST'!E:Z,19,0),0)</f>
        <v>1000000</v>
      </c>
      <c r="AB143" s="180">
        <f>IFERROR(P143/VLOOKUP(O143,$N$4:$O$9,2,FALSE),0)</f>
        <v>63.296747813097362</v>
      </c>
      <c r="AC143" s="180">
        <f>IFERROR(Q143/VLOOKUP(O143,$N$4:$O$9,2,FALSE),0)</f>
        <v>63.296747813097362</v>
      </c>
      <c r="AD143" s="180">
        <f>IFERROR(R143/VLOOKUP(O143,$N$4:$O$9,2,FALSE),0)</f>
        <v>63.296747813097362</v>
      </c>
      <c r="AE143" s="180">
        <f>IFERROR(S143/VLOOKUP(O143,$N$4:$O$9,2,FALSE),0)</f>
        <v>63.296747813097362</v>
      </c>
      <c r="AF143" s="180">
        <f>IFERROR(T143/VLOOKUP(O143,$N$4:$O$9,2,FALSE),0)</f>
        <v>63.296747813097362</v>
      </c>
      <c r="AG143" s="180">
        <f>IFERROR(U143/VLOOKUP(O143,$N$4:$O$9,2,FALSE),0)</f>
        <v>63.296747813097362</v>
      </c>
      <c r="AH143" s="180">
        <f>IFERROR(V143/VLOOKUP(O143,$N$4:$O$9,2,FALSE),0)</f>
        <v>63.296747813097362</v>
      </c>
      <c r="AI143" s="180">
        <f>IFERROR(W143/VLOOKUP(O143,$N$4:$O$9,2,FALSE),0)</f>
        <v>63.296747813097362</v>
      </c>
      <c r="AJ143" s="180">
        <f>IFERROR(X143/VLOOKUP(O143,$N$4:$O$9,2,FALSE),0)</f>
        <v>63.296747813097362</v>
      </c>
      <c r="AK143" s="180">
        <f>IFERROR(Y143/VLOOKUP(O143,$N$4:$O$9,2,FALSE),0)</f>
        <v>63.296747813097362</v>
      </c>
      <c r="AL143" s="180">
        <f>IFERROR(Z143/VLOOKUP(O143,$N$4:$O$9,2,FALSE),0)</f>
        <v>63.296747813097362</v>
      </c>
      <c r="AM143" s="180"/>
      <c r="AN143" s="502"/>
      <c r="AO143" s="502"/>
      <c r="AP143" s="502"/>
      <c r="AQ143" s="502">
        <v>1</v>
      </c>
      <c r="AR143" s="502"/>
      <c r="AS143" s="502">
        <v>1</v>
      </c>
      <c r="AT143" s="502"/>
      <c r="AU143" s="502"/>
      <c r="AV143" s="502"/>
      <c r="AW143" s="502"/>
      <c r="AX143" s="502"/>
      <c r="AY143" s="502"/>
      <c r="AZ143" s="75">
        <f>SUM(AN143:AY143)</f>
        <v>2</v>
      </c>
      <c r="BA143" s="77">
        <f>AZ143/12</f>
        <v>0.16666666666666666</v>
      </c>
      <c r="BB143" s="47"/>
      <c r="BC143" s="78">
        <f t="shared" ref="BC143:BN145" si="133">AB143*AN143</f>
        <v>0</v>
      </c>
      <c r="BD143" s="78">
        <f t="shared" si="133"/>
        <v>0</v>
      </c>
      <c r="BE143" s="78">
        <f t="shared" si="133"/>
        <v>0</v>
      </c>
      <c r="BF143" s="78">
        <f t="shared" si="133"/>
        <v>63.296747813097362</v>
      </c>
      <c r="BG143" s="78">
        <f t="shared" si="133"/>
        <v>0</v>
      </c>
      <c r="BH143" s="78">
        <f t="shared" si="133"/>
        <v>63.296747813097362</v>
      </c>
      <c r="BI143" s="78">
        <f t="shared" si="133"/>
        <v>0</v>
      </c>
      <c r="BJ143" s="78">
        <f t="shared" si="133"/>
        <v>0</v>
      </c>
      <c r="BK143" s="78">
        <f t="shared" si="133"/>
        <v>0</v>
      </c>
      <c r="BL143" s="78">
        <f t="shared" si="133"/>
        <v>0</v>
      </c>
      <c r="BM143" s="78">
        <f t="shared" si="133"/>
        <v>0</v>
      </c>
      <c r="BN143" s="78">
        <f t="shared" si="133"/>
        <v>0</v>
      </c>
      <c r="BO143" s="78">
        <f>SUM(BC143:BN143)</f>
        <v>126.59349562619472</v>
      </c>
      <c r="BP143" s="78">
        <f>BO143/12</f>
        <v>10.549457968849561</v>
      </c>
      <c r="BQ143" s="918"/>
    </row>
    <row r="144" spans="1:69">
      <c r="A144" s="79" t="s">
        <v>7127</v>
      </c>
      <c r="B144" s="74"/>
      <c r="C144" s="79" t="s">
        <v>10793</v>
      </c>
      <c r="D144" s="75" t="str">
        <f>INDEX('PRICE LIST'!$D:$D,MATCH(IMPROVEMENT!C144,'PRICE LIST'!$E:$E,0))</f>
        <v>BESI</v>
      </c>
      <c r="E144" s="776" t="str">
        <f>IFERROR(VLOOKUP(C144,'PRICE LIST'!E:M,2,0),0)</f>
        <v>BESI BEHEL / BETON SS 6MM</v>
      </c>
      <c r="F144" s="187" t="s">
        <v>13334</v>
      </c>
      <c r="G144" s="79" t="s">
        <v>109</v>
      </c>
      <c r="H144" s="919">
        <f>IFERROR(IF(G144="FOH",VLOOKUP(C144,'PRICE LIST'!E:Z,20,0),IF(G144="OPEX",VLOOKUP(C144,'PRICE LIST'!E:Z,21,0),0)),0)</f>
        <v>0</v>
      </c>
      <c r="I144" s="919">
        <f>IFERROR(IF(G144="FOH",VLOOKUP(H144,'PRICE LIST'!X:Z,3,0),IF(G144="OPEX",VLOOKUP(H144,'PRICE LIST'!Y:Z,2,0),0)),0)</f>
        <v>0</v>
      </c>
      <c r="J144" s="79" t="s">
        <v>40</v>
      </c>
      <c r="K144" s="206" t="s">
        <v>183</v>
      </c>
      <c r="L144" s="75" t="str">
        <f>IFERROR(VLOOKUP(K144,BS:BV,3,0),0)</f>
        <v>ALL</v>
      </c>
      <c r="M144" s="75" t="str">
        <f>IFERROR(VLOOKUP(K144,BS:BV,4,0),0)</f>
        <v>ALL</v>
      </c>
      <c r="N144" s="75" t="str">
        <f>IFERROR(VLOOKUP(C144,'PRICE LIST'!E:M,3,0),0)</f>
        <v>PCS</v>
      </c>
      <c r="O144" s="75" t="str">
        <f>IFERROR(VLOOKUP(C144,'PRICE LIST'!E:M,5,0),0)</f>
        <v>IDR</v>
      </c>
      <c r="P144" s="927">
        <f>IFERROR(VLOOKUP(C144,'PRICE LIST'!E:Z,8,0),0)</f>
        <v>68496</v>
      </c>
      <c r="Q144" s="927">
        <f>IFERROR(VLOOKUP(C144,'PRICE LIST'!E:Z,9,0),0)</f>
        <v>68496</v>
      </c>
      <c r="R144" s="927">
        <f>IFERROR(VLOOKUP(C144,'PRICE LIST'!E:Z,10,0),0)</f>
        <v>68496</v>
      </c>
      <c r="S144" s="927">
        <f>IFERROR(VLOOKUP(C144,'PRICE LIST'!E:Z,11,0),0)</f>
        <v>68496</v>
      </c>
      <c r="T144" s="927">
        <f>IFERROR(VLOOKUP(C144,'PRICE LIST'!E:Z,12,0),0)</f>
        <v>68496</v>
      </c>
      <c r="U144" s="927">
        <f>IFERROR(VLOOKUP(C144,'PRICE LIST'!E:Z,13,0),0)</f>
        <v>68496</v>
      </c>
      <c r="V144" s="927">
        <f>IFERROR(VLOOKUP(C144,'PRICE LIST'!E:Z,14,0),0)</f>
        <v>73492</v>
      </c>
      <c r="W144" s="927">
        <f>IFERROR(VLOOKUP(C144,'PRICE LIST'!E:Z,15,0),0)</f>
        <v>73492</v>
      </c>
      <c r="X144" s="927">
        <f>IFERROR(VLOOKUP(C144,'PRICE LIST'!E:Z,16,0),0)</f>
        <v>73492</v>
      </c>
      <c r="Y144" s="927">
        <f>IFERROR(VLOOKUP(C144,'PRICE LIST'!E:Z,17,0),0)</f>
        <v>73492</v>
      </c>
      <c r="Z144" s="927">
        <f>IFERROR(VLOOKUP(C144,'PRICE LIST'!E:Z,18,0),0)</f>
        <v>73492</v>
      </c>
      <c r="AA144" s="927">
        <f>IFERROR(VLOOKUP(C144,'PRICE LIST'!E:Z,19,0),0)</f>
        <v>73492</v>
      </c>
      <c r="AB144" s="180">
        <f>IFERROR(P144/VLOOKUP(O144,$N$4:$O$9,2,FALSE),0)</f>
        <v>4.3355740382059169</v>
      </c>
      <c r="AC144" s="180">
        <f>IFERROR(Q144/VLOOKUP(O144,$N$4:$O$9,2,FALSE),0)</f>
        <v>4.3355740382059169</v>
      </c>
      <c r="AD144" s="180">
        <f>IFERROR(R144/VLOOKUP(O144,$N$4:$O$9,2,FALSE),0)</f>
        <v>4.3355740382059169</v>
      </c>
      <c r="AE144" s="180">
        <f>IFERROR(S144/VLOOKUP(O144,$N$4:$O$9,2,FALSE),0)</f>
        <v>4.3355740382059169</v>
      </c>
      <c r="AF144" s="180">
        <f>IFERROR(T144/VLOOKUP(O144,$N$4:$O$9,2,FALSE),0)</f>
        <v>4.3355740382059169</v>
      </c>
      <c r="AG144" s="180">
        <f>IFERROR(U144/VLOOKUP(O144,$N$4:$O$9,2,FALSE),0)</f>
        <v>4.3355740382059169</v>
      </c>
      <c r="AH144" s="180">
        <f>IFERROR(V144/VLOOKUP(O144,$N$4:$O$9,2,FALSE),0)</f>
        <v>4.6518045902801513</v>
      </c>
      <c r="AI144" s="180">
        <f>IFERROR(W144/VLOOKUP(O144,$N$4:$O$9,2,FALSE),0)</f>
        <v>4.6518045902801513</v>
      </c>
      <c r="AJ144" s="180">
        <f>IFERROR(X144/VLOOKUP(O144,$N$4:$O$9,2,FALSE),0)</f>
        <v>4.6518045902801513</v>
      </c>
      <c r="AK144" s="180">
        <f>IFERROR(Y144/VLOOKUP(O144,$N$4:$O$9,2,FALSE),0)</f>
        <v>4.6518045902801513</v>
      </c>
      <c r="AL144" s="180">
        <f>IFERROR(Z144/VLOOKUP(O144,$N$4:$O$9,2,FALSE),0)</f>
        <v>4.6518045902801513</v>
      </c>
      <c r="AM144" s="180"/>
      <c r="AN144" s="502"/>
      <c r="AO144" s="502"/>
      <c r="AP144" s="502"/>
      <c r="AQ144" s="502">
        <v>2</v>
      </c>
      <c r="AR144" s="502"/>
      <c r="AS144" s="502">
        <v>2</v>
      </c>
      <c r="AT144" s="502"/>
      <c r="AU144" s="502"/>
      <c r="AV144" s="502"/>
      <c r="AW144" s="502"/>
      <c r="AX144" s="502"/>
      <c r="AY144" s="502"/>
      <c r="AZ144" s="75">
        <f>SUM(AN144:AY144)</f>
        <v>4</v>
      </c>
      <c r="BA144" s="77">
        <f>AZ144/12</f>
        <v>0.33333333333333331</v>
      </c>
      <c r="BB144" s="47"/>
      <c r="BC144" s="78">
        <f t="shared" si="133"/>
        <v>0</v>
      </c>
      <c r="BD144" s="78">
        <f t="shared" si="133"/>
        <v>0</v>
      </c>
      <c r="BE144" s="78">
        <f t="shared" si="133"/>
        <v>0</v>
      </c>
      <c r="BF144" s="78">
        <f t="shared" si="133"/>
        <v>8.6711480764118338</v>
      </c>
      <c r="BG144" s="78">
        <f t="shared" si="133"/>
        <v>0</v>
      </c>
      <c r="BH144" s="78">
        <f t="shared" si="133"/>
        <v>8.6711480764118338</v>
      </c>
      <c r="BI144" s="78">
        <f t="shared" si="133"/>
        <v>0</v>
      </c>
      <c r="BJ144" s="78">
        <f t="shared" si="133"/>
        <v>0</v>
      </c>
      <c r="BK144" s="78">
        <f t="shared" si="133"/>
        <v>0</v>
      </c>
      <c r="BL144" s="78">
        <f t="shared" si="133"/>
        <v>0</v>
      </c>
      <c r="BM144" s="78">
        <f t="shared" si="133"/>
        <v>0</v>
      </c>
      <c r="BN144" s="78">
        <f t="shared" si="133"/>
        <v>0</v>
      </c>
      <c r="BO144" s="78">
        <f>SUM(BC144:BN144)</f>
        <v>17.342296152823668</v>
      </c>
      <c r="BP144" s="78">
        <f>BO144/12</f>
        <v>1.445191346068639</v>
      </c>
      <c r="BQ144" s="918"/>
    </row>
    <row r="145" spans="1:69" s="918" customFormat="1">
      <c r="A145" s="79" t="s">
        <v>7127</v>
      </c>
      <c r="B145" s="74"/>
      <c r="C145" s="79" t="s">
        <v>10847</v>
      </c>
      <c r="D145" s="75" t="str">
        <f>INDEX('PRICE LIST'!$D:$D,MATCH(IMPROVEMENT!C145,'PRICE LIST'!$E:$E,0))</f>
        <v>BOLT</v>
      </c>
      <c r="E145" s="776" t="str">
        <f>IFERROR(VLOOKUP(C145,'PRICE LIST'!E:M,2,0),0)</f>
        <v>BAUT L3 X 8</v>
      </c>
      <c r="F145" s="187" t="s">
        <v>16796</v>
      </c>
      <c r="G145" s="79" t="s">
        <v>109</v>
      </c>
      <c r="H145" s="919">
        <f>IFERROR(IF(G145="FOH",VLOOKUP(C145,'PRICE LIST'!E:Z,20,0),IF(G145="OPEX",VLOOKUP(C145,'PRICE LIST'!E:Z,21,0),0)),0)</f>
        <v>0</v>
      </c>
      <c r="I145" s="919">
        <f>IFERROR(IF(G145="FOH",VLOOKUP(H145,'PRICE LIST'!X:Z,3,0),IF(G145="OPEX",VLOOKUP(H145,'PRICE LIST'!Y:Z,2,0),0)),0)</f>
        <v>0</v>
      </c>
      <c r="J145" s="79" t="s">
        <v>40</v>
      </c>
      <c r="K145" s="206" t="s">
        <v>183</v>
      </c>
      <c r="L145" s="75" t="str">
        <f>IFERROR(VLOOKUP(K145,BS:BV,3,0),0)</f>
        <v>ALL</v>
      </c>
      <c r="M145" s="75" t="str">
        <f>IFERROR(VLOOKUP(K145,BS:BV,4,0),0)</f>
        <v>ALL</v>
      </c>
      <c r="N145" s="75" t="str">
        <f>IFERROR(VLOOKUP(C145,'PRICE LIST'!E:M,3,0),0)</f>
        <v>PACK</v>
      </c>
      <c r="O145" s="75" t="str">
        <f>IFERROR(VLOOKUP(C145,'PRICE LIST'!E:M,5,0),0)</f>
        <v>IDR</v>
      </c>
      <c r="P145" s="927">
        <f>IFERROR(VLOOKUP(C145,'PRICE LIST'!E:Z,8,0),0)</f>
        <v>60000</v>
      </c>
      <c r="Q145" s="927">
        <f>IFERROR(VLOOKUP(C145,'PRICE LIST'!E:Z,9,0),0)</f>
        <v>60000</v>
      </c>
      <c r="R145" s="927">
        <f>IFERROR(VLOOKUP(C145,'PRICE LIST'!E:Z,10,0),0)</f>
        <v>60000</v>
      </c>
      <c r="S145" s="927">
        <f>IFERROR(VLOOKUP(C145,'PRICE LIST'!E:Z,11,0),0)</f>
        <v>60000</v>
      </c>
      <c r="T145" s="927">
        <f>IFERROR(VLOOKUP(C145,'PRICE LIST'!E:Z,12,0),0)</f>
        <v>60000</v>
      </c>
      <c r="U145" s="927">
        <f>IFERROR(VLOOKUP(C145,'PRICE LIST'!E:Z,13,0),0)</f>
        <v>60000</v>
      </c>
      <c r="V145" s="927">
        <f>IFERROR(VLOOKUP(C145,'PRICE LIST'!E:Z,14,0),0)</f>
        <v>60000</v>
      </c>
      <c r="W145" s="927">
        <f>IFERROR(VLOOKUP(C145,'PRICE LIST'!E:Z,15,0),0)</f>
        <v>60000</v>
      </c>
      <c r="X145" s="927">
        <f>IFERROR(VLOOKUP(C145,'PRICE LIST'!E:Z,16,0),0)</f>
        <v>60000</v>
      </c>
      <c r="Y145" s="927">
        <f>IFERROR(VLOOKUP(C145,'PRICE LIST'!E:Z,17,0),0)</f>
        <v>60000</v>
      </c>
      <c r="Z145" s="927">
        <f>IFERROR(VLOOKUP(C145,'PRICE LIST'!E:Z,18,0),0)</f>
        <v>60000</v>
      </c>
      <c r="AA145" s="927">
        <f>IFERROR(VLOOKUP(C145,'PRICE LIST'!E:Z,19,0),0)</f>
        <v>60000</v>
      </c>
      <c r="AB145" s="180">
        <f>IFERROR(P145/VLOOKUP(O145,$N$4:$O$9,2,FALSE),0)</f>
        <v>3.7978048687858417</v>
      </c>
      <c r="AC145" s="180">
        <f>IFERROR(Q145/VLOOKUP(O145,$N$4:$O$9,2,FALSE),0)</f>
        <v>3.7978048687858417</v>
      </c>
      <c r="AD145" s="180">
        <f>IFERROR(R145/VLOOKUP(O145,$N$4:$O$9,2,FALSE),0)</f>
        <v>3.7978048687858417</v>
      </c>
      <c r="AE145" s="180">
        <f>IFERROR(S145/VLOOKUP(O145,$N$4:$O$9,2,FALSE),0)</f>
        <v>3.7978048687858417</v>
      </c>
      <c r="AF145" s="180">
        <f>IFERROR(T145/VLOOKUP(O145,$N$4:$O$9,2,FALSE),0)</f>
        <v>3.7978048687858417</v>
      </c>
      <c r="AG145" s="180">
        <f>IFERROR(U145/VLOOKUP(O145,$N$4:$O$9,2,FALSE),0)</f>
        <v>3.7978048687858417</v>
      </c>
      <c r="AH145" s="180">
        <f>IFERROR(V145/VLOOKUP(O145,$N$4:$O$9,2,FALSE),0)</f>
        <v>3.7978048687858417</v>
      </c>
      <c r="AI145" s="180">
        <f>IFERROR(W145/VLOOKUP(O145,$N$4:$O$9,2,FALSE),0)</f>
        <v>3.7978048687858417</v>
      </c>
      <c r="AJ145" s="180">
        <f>IFERROR(X145/VLOOKUP(O145,$N$4:$O$9,2,FALSE),0)</f>
        <v>3.7978048687858417</v>
      </c>
      <c r="AK145" s="180">
        <f>IFERROR(Y145/VLOOKUP(O145,$N$4:$O$9,2,FALSE),0)</f>
        <v>3.7978048687858417</v>
      </c>
      <c r="AL145" s="180">
        <f>IFERROR(Z145/VLOOKUP(O145,$N$4:$O$9,2,FALSE),0)</f>
        <v>3.7978048687858417</v>
      </c>
      <c r="AM145" s="180">
        <f t="shared" si="116"/>
        <v>3.7978048687858417</v>
      </c>
      <c r="AN145" s="502"/>
      <c r="AO145" s="502">
        <v>3</v>
      </c>
      <c r="AP145" s="502">
        <v>3</v>
      </c>
      <c r="AQ145" s="502"/>
      <c r="AR145" s="502"/>
      <c r="AS145" s="502"/>
      <c r="AT145" s="502"/>
      <c r="AU145" s="502"/>
      <c r="AV145" s="502"/>
      <c r="AW145" s="502"/>
      <c r="AX145" s="502"/>
      <c r="AY145" s="502"/>
      <c r="AZ145" s="75">
        <f>SUM(AN145:AY145)</f>
        <v>6</v>
      </c>
      <c r="BA145" s="77">
        <f>AZ145/12</f>
        <v>0.5</v>
      </c>
      <c r="BB145" s="47"/>
      <c r="BC145" s="78">
        <f t="shared" si="133"/>
        <v>0</v>
      </c>
      <c r="BD145" s="78">
        <f t="shared" si="133"/>
        <v>11.393414606357524</v>
      </c>
      <c r="BE145" s="78">
        <f t="shared" si="133"/>
        <v>11.393414606357524</v>
      </c>
      <c r="BF145" s="78">
        <f t="shared" si="133"/>
        <v>0</v>
      </c>
      <c r="BG145" s="78">
        <f t="shared" si="133"/>
        <v>0</v>
      </c>
      <c r="BH145" s="78">
        <f t="shared" si="133"/>
        <v>0</v>
      </c>
      <c r="BI145" s="78">
        <f t="shared" si="133"/>
        <v>0</v>
      </c>
      <c r="BJ145" s="78">
        <f t="shared" si="133"/>
        <v>0</v>
      </c>
      <c r="BK145" s="78">
        <f t="shared" si="133"/>
        <v>0</v>
      </c>
      <c r="BL145" s="78">
        <f t="shared" si="133"/>
        <v>0</v>
      </c>
      <c r="BM145" s="78">
        <f t="shared" si="133"/>
        <v>0</v>
      </c>
      <c r="BN145" s="78">
        <f t="shared" si="133"/>
        <v>0</v>
      </c>
      <c r="BO145" s="78">
        <f>SUM(BC145:BN145)</f>
        <v>22.786829212715048</v>
      </c>
      <c r="BP145" s="78">
        <f>BO145/12</f>
        <v>1.8989024343929206</v>
      </c>
      <c r="BQ145" s="321"/>
    </row>
    <row r="146" spans="1:69" s="918" customFormat="1">
      <c r="A146" s="79" t="s">
        <v>7127</v>
      </c>
      <c r="B146" s="74"/>
      <c r="C146" s="79" t="s">
        <v>16058</v>
      </c>
      <c r="D146" s="75" t="str">
        <f>INDEX('PRICE LIST'!$D:$D,MATCH(IMPROVEMENT!C146,'PRICE LIST'!$E:$E,0))</f>
        <v>BOLT</v>
      </c>
      <c r="E146" s="776" t="str">
        <f>IFERROR(VLOOKUP(C146,'PRICE LIST'!E:M,2,0),0)</f>
        <v>BAUT M 1.8 X 12MM (1 PACK = 100PCS)</v>
      </c>
      <c r="F146" s="187" t="s">
        <v>16796</v>
      </c>
      <c r="G146" s="79" t="s">
        <v>109</v>
      </c>
      <c r="H146" s="16">
        <f>IFERROR(IF(G146="FOH",VLOOKUP(C146,'PRICE LIST'!E:Z,20,0),IF(G146="OPEX",VLOOKUP(C146,'PRICE LIST'!E:Z,21,0),0)),0)</f>
        <v>0</v>
      </c>
      <c r="I146" s="16">
        <f>IFERROR(IF(G146="FOH",VLOOKUP(H146,'PRICE LIST'!X:Z,3,0),IF(G146="OPEX",VLOOKUP(H146,'PRICE LIST'!Y:Z,2,0),0)),0)</f>
        <v>0</v>
      </c>
      <c r="J146" s="79" t="s">
        <v>40</v>
      </c>
      <c r="K146" s="206" t="s">
        <v>183</v>
      </c>
      <c r="L146" s="75" t="str">
        <f>IFERROR(VLOOKUP(K146,BS:BV,3,0),0)</f>
        <v>ALL</v>
      </c>
      <c r="M146" s="75" t="str">
        <f>IFERROR(VLOOKUP(K146,BS:BV,4,0),0)</f>
        <v>ALL</v>
      </c>
      <c r="N146" s="75" t="str">
        <f>IFERROR(VLOOKUP(C146,'PRICE LIST'!E:M,3,0),0)</f>
        <v>PACK</v>
      </c>
      <c r="O146" s="75" t="str">
        <f>IFERROR(VLOOKUP(C146,'PRICE LIST'!E:M,5,0),0)</f>
        <v>IDR</v>
      </c>
      <c r="P146" s="556">
        <f>IFERROR(VLOOKUP(C146,'PRICE LIST'!E:Z,8,0),0)</f>
        <v>20500</v>
      </c>
      <c r="Q146" s="556">
        <f>IFERROR(VLOOKUP(C146,'PRICE LIST'!E:Z,9,0),0)</f>
        <v>20500</v>
      </c>
      <c r="R146" s="556">
        <f>IFERROR(VLOOKUP(C146,'PRICE LIST'!E:Z,10,0),0)</f>
        <v>20500</v>
      </c>
      <c r="S146" s="556">
        <f>IFERROR(VLOOKUP(C146,'PRICE LIST'!E:Z,11,0),0)</f>
        <v>20500</v>
      </c>
      <c r="T146" s="556">
        <f>IFERROR(VLOOKUP(C146,'PRICE LIST'!E:Z,12,0),0)</f>
        <v>20500</v>
      </c>
      <c r="U146" s="556">
        <f>IFERROR(VLOOKUP(C146,'PRICE LIST'!E:Z,13,0),0)</f>
        <v>20500</v>
      </c>
      <c r="V146" s="556">
        <f>IFERROR(VLOOKUP(C146,'PRICE LIST'!E:Z,14,0),0)</f>
        <v>20700</v>
      </c>
      <c r="W146" s="556">
        <f>IFERROR(VLOOKUP(C146,'PRICE LIST'!E:Z,15,0),0)</f>
        <v>20700</v>
      </c>
      <c r="X146" s="556">
        <f>IFERROR(VLOOKUP(C146,'PRICE LIST'!E:Z,16,0),0)</f>
        <v>20700</v>
      </c>
      <c r="Y146" s="556">
        <f>IFERROR(VLOOKUP(C146,'PRICE LIST'!E:Z,17,0),0)</f>
        <v>20700</v>
      </c>
      <c r="Z146" s="556">
        <f>IFERROR(VLOOKUP(C146,'PRICE LIST'!E:Z,18,0),0)</f>
        <v>20700</v>
      </c>
      <c r="AA146" s="556">
        <f>IFERROR(VLOOKUP(C146,'PRICE LIST'!E:Z,19,0),0)</f>
        <v>20700</v>
      </c>
      <c r="AB146" s="180">
        <f t="shared" si="105"/>
        <v>1.2975833301684958</v>
      </c>
      <c r="AC146" s="180">
        <f t="shared" si="106"/>
        <v>1.2975833301684958</v>
      </c>
      <c r="AD146" s="180">
        <f t="shared" si="107"/>
        <v>1.2975833301684958</v>
      </c>
      <c r="AE146" s="180">
        <f t="shared" si="108"/>
        <v>1.2975833301684958</v>
      </c>
      <c r="AF146" s="180">
        <f t="shared" si="109"/>
        <v>1.2975833301684958</v>
      </c>
      <c r="AG146" s="180">
        <f t="shared" si="110"/>
        <v>1.2975833301684958</v>
      </c>
      <c r="AH146" s="180">
        <f t="shared" si="111"/>
        <v>1.3102426797311153</v>
      </c>
      <c r="AI146" s="180">
        <f t="shared" si="112"/>
        <v>1.3102426797311153</v>
      </c>
      <c r="AJ146" s="180">
        <f t="shared" si="113"/>
        <v>1.3102426797311153</v>
      </c>
      <c r="AK146" s="180">
        <f t="shared" si="114"/>
        <v>1.3102426797311153</v>
      </c>
      <c r="AL146" s="180">
        <f t="shared" si="115"/>
        <v>1.3102426797311153</v>
      </c>
      <c r="AM146" s="180">
        <f t="shared" si="116"/>
        <v>1.3102426797311153</v>
      </c>
      <c r="AN146" s="502"/>
      <c r="AO146" s="502">
        <v>7</v>
      </c>
      <c r="AP146" s="502">
        <v>6</v>
      </c>
      <c r="AQ146" s="502"/>
      <c r="AR146" s="502"/>
      <c r="AS146" s="502"/>
      <c r="AT146" s="502"/>
      <c r="AU146" s="502"/>
      <c r="AV146" s="502"/>
      <c r="AW146" s="502"/>
      <c r="AX146" s="502"/>
      <c r="AY146" s="502"/>
      <c r="AZ146" s="75">
        <f t="shared" si="117"/>
        <v>13</v>
      </c>
      <c r="BA146" s="77">
        <f t="shared" si="118"/>
        <v>1.0833333333333333</v>
      </c>
      <c r="BB146" s="47"/>
      <c r="BC146" s="78">
        <f t="shared" si="119"/>
        <v>0</v>
      </c>
      <c r="BD146" s="78">
        <f t="shared" si="120"/>
        <v>9.08308331117947</v>
      </c>
      <c r="BE146" s="78">
        <f t="shared" si="121"/>
        <v>7.7854999810109753</v>
      </c>
      <c r="BF146" s="78">
        <f t="shared" si="122"/>
        <v>0</v>
      </c>
      <c r="BG146" s="78">
        <f t="shared" si="123"/>
        <v>0</v>
      </c>
      <c r="BH146" s="78">
        <f t="shared" si="124"/>
        <v>0</v>
      </c>
      <c r="BI146" s="78">
        <f t="shared" si="125"/>
        <v>0</v>
      </c>
      <c r="BJ146" s="78">
        <f t="shared" si="126"/>
        <v>0</v>
      </c>
      <c r="BK146" s="78">
        <f t="shared" si="127"/>
        <v>0</v>
      </c>
      <c r="BL146" s="78">
        <f t="shared" si="128"/>
        <v>0</v>
      </c>
      <c r="BM146" s="78">
        <f t="shared" si="129"/>
        <v>0</v>
      </c>
      <c r="BN146" s="78">
        <f t="shared" si="130"/>
        <v>0</v>
      </c>
      <c r="BO146" s="78">
        <f t="shared" si="131"/>
        <v>16.868583292190444</v>
      </c>
      <c r="BP146" s="78">
        <f t="shared" si="132"/>
        <v>1.4057152743492036</v>
      </c>
      <c r="BQ146" s="321"/>
    </row>
    <row r="147" spans="1:69">
      <c r="A147" s="79" t="s">
        <v>7127</v>
      </c>
      <c r="B147" s="74"/>
      <c r="C147" s="79" t="s">
        <v>10778</v>
      </c>
      <c r="D147" s="75" t="str">
        <f>INDEX('PRICE LIST'!$D:$D,MATCH(IMPROVEMENT!C147,'PRICE LIST'!$E:$E,0))</f>
        <v>SPIRAL</v>
      </c>
      <c r="E147" s="776" t="str">
        <f>IFERROR(VLOOKUP(C147,'PRICE LIST'!E:M,2,0),0)</f>
        <v>SPIRAL KS-6</v>
      </c>
      <c r="F147" s="187" t="s">
        <v>16796</v>
      </c>
      <c r="G147" s="79" t="s">
        <v>109</v>
      </c>
      <c r="H147" s="16">
        <f>IFERROR(IF(G147="FOH",VLOOKUP(C147,'PRICE LIST'!E:Z,20,0),IF(G147="OPEX",VLOOKUP(C147,'PRICE LIST'!E:Z,21,0),0)),0)</f>
        <v>0</v>
      </c>
      <c r="I147" s="16">
        <f>IFERROR(IF(G147="FOH",VLOOKUP(H147,'PRICE LIST'!X:Z,3,0),IF(G147="OPEX",VLOOKUP(H147,'PRICE LIST'!Y:Z,2,0),0)),0)</f>
        <v>0</v>
      </c>
      <c r="J147" s="79" t="s">
        <v>40</v>
      </c>
      <c r="K147" s="206" t="s">
        <v>183</v>
      </c>
      <c r="L147" s="75" t="str">
        <f>IFERROR(VLOOKUP(K147,BS:BV,3,0),0)</f>
        <v>ALL</v>
      </c>
      <c r="M147" s="75" t="str">
        <f>IFERROR(VLOOKUP(K147,BS:BV,4,0),0)</f>
        <v>ALL</v>
      </c>
      <c r="N147" s="75" t="str">
        <f>IFERROR(VLOOKUP(C147,'PRICE LIST'!E:M,3,0),0)</f>
        <v>PCS</v>
      </c>
      <c r="O147" s="75" t="str">
        <f>IFERROR(VLOOKUP(C147,'PRICE LIST'!E:M,5,0),0)</f>
        <v>IDR</v>
      </c>
      <c r="P147" s="556">
        <f>IFERROR(VLOOKUP(C147,'PRICE LIST'!E:Z,8,0),0)</f>
        <v>15000</v>
      </c>
      <c r="Q147" s="556">
        <f>IFERROR(VLOOKUP(C147,'PRICE LIST'!E:Z,9,0),0)</f>
        <v>15000</v>
      </c>
      <c r="R147" s="556">
        <f>IFERROR(VLOOKUP(C147,'PRICE LIST'!E:Z,10,0),0)</f>
        <v>15000</v>
      </c>
      <c r="S147" s="556">
        <f>IFERROR(VLOOKUP(C147,'PRICE LIST'!E:Z,11,0),0)</f>
        <v>15000</v>
      </c>
      <c r="T147" s="556">
        <f>IFERROR(VLOOKUP(C147,'PRICE LIST'!E:Z,12,0),0)</f>
        <v>15000</v>
      </c>
      <c r="U147" s="556">
        <f>IFERROR(VLOOKUP(C147,'PRICE LIST'!E:Z,13,0),0)</f>
        <v>15000</v>
      </c>
      <c r="V147" s="556">
        <f>IFERROR(VLOOKUP(C147,'PRICE LIST'!E:Z,14,0),0)</f>
        <v>15000</v>
      </c>
      <c r="W147" s="556">
        <f>IFERROR(VLOOKUP(C147,'PRICE LIST'!E:Z,15,0),0)</f>
        <v>15000</v>
      </c>
      <c r="X147" s="556">
        <f>IFERROR(VLOOKUP(C147,'PRICE LIST'!E:Z,16,0),0)</f>
        <v>15000</v>
      </c>
      <c r="Y147" s="556">
        <f>IFERROR(VLOOKUP(C147,'PRICE LIST'!E:Z,17,0),0)</f>
        <v>15000</v>
      </c>
      <c r="Z147" s="556">
        <f>IFERROR(VLOOKUP(C147,'PRICE LIST'!E:Z,18,0),0)</f>
        <v>15000</v>
      </c>
      <c r="AA147" s="556">
        <f>IFERROR(VLOOKUP(C147,'PRICE LIST'!E:Z,19,0),0)</f>
        <v>15000</v>
      </c>
      <c r="AB147" s="180">
        <f t="shared" si="105"/>
        <v>0.94945121719646042</v>
      </c>
      <c r="AC147" s="180">
        <f t="shared" si="106"/>
        <v>0.94945121719646042</v>
      </c>
      <c r="AD147" s="180">
        <f t="shared" si="107"/>
        <v>0.94945121719646042</v>
      </c>
      <c r="AE147" s="180">
        <f t="shared" si="108"/>
        <v>0.94945121719646042</v>
      </c>
      <c r="AF147" s="180">
        <f t="shared" si="109"/>
        <v>0.94945121719646042</v>
      </c>
      <c r="AG147" s="180">
        <f t="shared" si="110"/>
        <v>0.94945121719646042</v>
      </c>
      <c r="AH147" s="180">
        <f t="shared" si="111"/>
        <v>0.94945121719646042</v>
      </c>
      <c r="AI147" s="180">
        <f t="shared" si="112"/>
        <v>0.94945121719646042</v>
      </c>
      <c r="AJ147" s="180">
        <f t="shared" si="113"/>
        <v>0.94945121719646042</v>
      </c>
      <c r="AK147" s="180">
        <f t="shared" si="114"/>
        <v>0.94945121719646042</v>
      </c>
      <c r="AL147" s="180">
        <f t="shared" si="115"/>
        <v>0.94945121719646042</v>
      </c>
      <c r="AM147" s="180">
        <f t="shared" si="116"/>
        <v>0.94945121719646042</v>
      </c>
      <c r="AN147" s="502"/>
      <c r="AO147" s="502">
        <v>4</v>
      </c>
      <c r="AP147" s="502">
        <v>3</v>
      </c>
      <c r="AQ147" s="502"/>
      <c r="AR147" s="502"/>
      <c r="AS147" s="502"/>
      <c r="AT147" s="502"/>
      <c r="AU147" s="502"/>
      <c r="AV147" s="502"/>
      <c r="AW147" s="502"/>
      <c r="AX147" s="502"/>
      <c r="AY147" s="502"/>
      <c r="AZ147" s="75">
        <f t="shared" si="117"/>
        <v>7</v>
      </c>
      <c r="BA147" s="77">
        <f t="shared" si="118"/>
        <v>0.58333333333333337</v>
      </c>
      <c r="BB147" s="47"/>
      <c r="BC147" s="78">
        <f t="shared" si="119"/>
        <v>0</v>
      </c>
      <c r="BD147" s="78">
        <f t="shared" si="120"/>
        <v>3.7978048687858417</v>
      </c>
      <c r="BE147" s="78">
        <f t="shared" si="121"/>
        <v>2.848353651589381</v>
      </c>
      <c r="BF147" s="78">
        <f t="shared" si="122"/>
        <v>0</v>
      </c>
      <c r="BG147" s="78">
        <f t="shared" si="123"/>
        <v>0</v>
      </c>
      <c r="BH147" s="78">
        <f t="shared" si="124"/>
        <v>0</v>
      </c>
      <c r="BI147" s="78">
        <f t="shared" si="125"/>
        <v>0</v>
      </c>
      <c r="BJ147" s="78">
        <f t="shared" si="126"/>
        <v>0</v>
      </c>
      <c r="BK147" s="78">
        <f t="shared" si="127"/>
        <v>0</v>
      </c>
      <c r="BL147" s="78">
        <f t="shared" si="128"/>
        <v>0</v>
      </c>
      <c r="BM147" s="78">
        <f t="shared" si="129"/>
        <v>0</v>
      </c>
      <c r="BN147" s="78">
        <f t="shared" si="130"/>
        <v>0</v>
      </c>
      <c r="BO147" s="78">
        <f t="shared" si="131"/>
        <v>6.6461585203752227</v>
      </c>
      <c r="BP147" s="78">
        <f t="shared" si="132"/>
        <v>0.55384654336460193</v>
      </c>
    </row>
    <row r="148" spans="1:69">
      <c r="A148" s="79" t="s">
        <v>7127</v>
      </c>
      <c r="B148" s="74"/>
      <c r="C148" s="79" t="s">
        <v>11345</v>
      </c>
      <c r="D148" s="75" t="str">
        <f>INDEX('PRICE LIST'!$D:$D,MATCH(IMPROVEMENT!C148,'PRICE LIST'!$E:$E,0))</f>
        <v>SWITCH</v>
      </c>
      <c r="E148" s="16" t="str">
        <f>IFERROR(VLOOKUP(C148,'PRICE LIST'!E:M,2,0),0)</f>
        <v>LIMIT SWITCH D2F-L-D OMRON</v>
      </c>
      <c r="F148" s="187" t="s">
        <v>16796</v>
      </c>
      <c r="G148" s="79" t="s">
        <v>109</v>
      </c>
      <c r="H148" s="16">
        <f>IFERROR(IF(G148="FOH",VLOOKUP(C148,'PRICE LIST'!E:Z,20,0),IF(G148="OPEX",VLOOKUP(C148,'PRICE LIST'!E:Z,21,0),0)),0)</f>
        <v>0</v>
      </c>
      <c r="I148" s="16">
        <f>IFERROR(IF(G148="FOH",VLOOKUP(H148,'PRICE LIST'!X:Z,3,0),IF(G148="OPEX",VLOOKUP(H148,'PRICE LIST'!Y:Z,2,0),0)),0)</f>
        <v>0</v>
      </c>
      <c r="J148" s="79" t="s">
        <v>40</v>
      </c>
      <c r="K148" s="206" t="s">
        <v>183</v>
      </c>
      <c r="L148" s="75" t="str">
        <f>IFERROR(VLOOKUP(K148,BS:BV,3,0),0)</f>
        <v>ALL</v>
      </c>
      <c r="M148" s="75" t="str">
        <f>IFERROR(VLOOKUP(K148,BS:BV,4,0),0)</f>
        <v>ALL</v>
      </c>
      <c r="N148" s="75" t="str">
        <f>IFERROR(VLOOKUP(C148,'PRICE LIST'!E:M,3,0),0)</f>
        <v>PCS</v>
      </c>
      <c r="O148" s="75" t="str">
        <f>IFERROR(VLOOKUP(C148,'PRICE LIST'!E:M,5,0),0)</f>
        <v>IDR</v>
      </c>
      <c r="P148" s="556">
        <f>IFERROR(VLOOKUP(C148,'PRICE LIST'!E:Z,8,0),0)</f>
        <v>16000</v>
      </c>
      <c r="Q148" s="556">
        <f>IFERROR(VLOOKUP(C148,'PRICE LIST'!E:Z,9,0),0)</f>
        <v>16000</v>
      </c>
      <c r="R148" s="556">
        <f>IFERROR(VLOOKUP(C148,'PRICE LIST'!E:Z,10,0),0)</f>
        <v>16000</v>
      </c>
      <c r="S148" s="556">
        <f>IFERROR(VLOOKUP(C148,'PRICE LIST'!E:Z,11,0),0)</f>
        <v>16000</v>
      </c>
      <c r="T148" s="556">
        <f>IFERROR(VLOOKUP(C148,'PRICE LIST'!E:Z,12,0),0)</f>
        <v>16000</v>
      </c>
      <c r="U148" s="556">
        <f>IFERROR(VLOOKUP(C148,'PRICE LIST'!E:Z,13,0),0)</f>
        <v>16000</v>
      </c>
      <c r="V148" s="556">
        <f>IFERROR(VLOOKUP(C148,'PRICE LIST'!E:Z,14,0),0)</f>
        <v>16000</v>
      </c>
      <c r="W148" s="556">
        <f>IFERROR(VLOOKUP(C148,'PRICE LIST'!E:Z,15,0),0)</f>
        <v>16000</v>
      </c>
      <c r="X148" s="556">
        <f>IFERROR(VLOOKUP(C148,'PRICE LIST'!E:Z,16,0),0)</f>
        <v>16000</v>
      </c>
      <c r="Y148" s="556">
        <f>IFERROR(VLOOKUP(C148,'PRICE LIST'!E:Z,17,0),0)</f>
        <v>16000</v>
      </c>
      <c r="Z148" s="556">
        <f>IFERROR(VLOOKUP(C148,'PRICE LIST'!E:Z,18,0),0)</f>
        <v>16000</v>
      </c>
      <c r="AA148" s="556">
        <f>IFERROR(VLOOKUP(C148,'PRICE LIST'!E:Z,19,0),0)</f>
        <v>16000</v>
      </c>
      <c r="AB148" s="180">
        <f t="shared" si="105"/>
        <v>1.0127479650095579</v>
      </c>
      <c r="AC148" s="180">
        <f t="shared" si="106"/>
        <v>1.0127479650095579</v>
      </c>
      <c r="AD148" s="180">
        <f t="shared" si="107"/>
        <v>1.0127479650095579</v>
      </c>
      <c r="AE148" s="180">
        <f t="shared" si="108"/>
        <v>1.0127479650095579</v>
      </c>
      <c r="AF148" s="180">
        <f t="shared" si="109"/>
        <v>1.0127479650095579</v>
      </c>
      <c r="AG148" s="180">
        <f t="shared" si="110"/>
        <v>1.0127479650095579</v>
      </c>
      <c r="AH148" s="180">
        <f t="shared" si="111"/>
        <v>1.0127479650095579</v>
      </c>
      <c r="AI148" s="180">
        <f t="shared" si="112"/>
        <v>1.0127479650095579</v>
      </c>
      <c r="AJ148" s="180">
        <f t="shared" si="113"/>
        <v>1.0127479650095579</v>
      </c>
      <c r="AK148" s="180">
        <f t="shared" si="114"/>
        <v>1.0127479650095579</v>
      </c>
      <c r="AL148" s="180">
        <f t="shared" si="115"/>
        <v>1.0127479650095579</v>
      </c>
      <c r="AM148" s="180">
        <f t="shared" si="116"/>
        <v>1.0127479650095579</v>
      </c>
      <c r="AN148" s="502"/>
      <c r="AO148" s="502">
        <v>126</v>
      </c>
      <c r="AP148" s="502">
        <v>126</v>
      </c>
      <c r="AQ148" s="502"/>
      <c r="AR148" s="502"/>
      <c r="AS148" s="502"/>
      <c r="AT148" s="502"/>
      <c r="AU148" s="502"/>
      <c r="AV148" s="502"/>
      <c r="AW148" s="502"/>
      <c r="AX148" s="502"/>
      <c r="AY148" s="502"/>
      <c r="AZ148" s="75">
        <f t="shared" si="117"/>
        <v>252</v>
      </c>
      <c r="BA148" s="77">
        <f t="shared" si="118"/>
        <v>21</v>
      </c>
      <c r="BB148" s="47"/>
      <c r="BC148" s="78">
        <f t="shared" si="119"/>
        <v>0</v>
      </c>
      <c r="BD148" s="78">
        <f t="shared" si="120"/>
        <v>127.60624359120429</v>
      </c>
      <c r="BE148" s="78">
        <f t="shared" si="121"/>
        <v>127.60624359120429</v>
      </c>
      <c r="BF148" s="78">
        <f t="shared" si="122"/>
        <v>0</v>
      </c>
      <c r="BG148" s="78">
        <f t="shared" si="123"/>
        <v>0</v>
      </c>
      <c r="BH148" s="78">
        <f t="shared" si="124"/>
        <v>0</v>
      </c>
      <c r="BI148" s="78">
        <f t="shared" si="125"/>
        <v>0</v>
      </c>
      <c r="BJ148" s="78">
        <f t="shared" si="126"/>
        <v>0</v>
      </c>
      <c r="BK148" s="78">
        <f t="shared" si="127"/>
        <v>0</v>
      </c>
      <c r="BL148" s="78">
        <f t="shared" si="128"/>
        <v>0</v>
      </c>
      <c r="BM148" s="78">
        <f t="shared" si="129"/>
        <v>0</v>
      </c>
      <c r="BN148" s="78">
        <f t="shared" si="130"/>
        <v>0</v>
      </c>
      <c r="BO148" s="78">
        <f t="shared" si="131"/>
        <v>255.21248718240858</v>
      </c>
      <c r="BP148" s="78">
        <f t="shared" si="132"/>
        <v>21.267707265200716</v>
      </c>
    </row>
    <row r="149" spans="1:69">
      <c r="A149" s="79" t="s">
        <v>7127</v>
      </c>
      <c r="B149" s="74"/>
      <c r="C149" s="79" t="s">
        <v>11135</v>
      </c>
      <c r="D149" s="75" t="str">
        <f>INDEX('PRICE LIST'!$D:$D,MATCH(IMPROVEMENT!C149,'PRICE LIST'!$E:$E,0))</f>
        <v>INSULOCK</v>
      </c>
      <c r="E149" s="16" t="str">
        <f>IFERROR(VLOOKUP(C149,'PRICE LIST'!E:M,2,0),0)</f>
        <v>INSULOCK 100 KSS</v>
      </c>
      <c r="F149" s="187" t="s">
        <v>16796</v>
      </c>
      <c r="G149" s="79" t="s">
        <v>109</v>
      </c>
      <c r="H149" s="16">
        <f>IFERROR(IF(G149="FOH",VLOOKUP(C149,'PRICE LIST'!E:Z,20,0),IF(G149="OPEX",VLOOKUP(C149,'PRICE LIST'!E:Z,21,0),0)),0)</f>
        <v>0</v>
      </c>
      <c r="I149" s="16">
        <f>IFERROR(IF(G149="FOH",VLOOKUP(H149,'PRICE LIST'!X:Z,3,0),IF(G149="OPEX",VLOOKUP(H149,'PRICE LIST'!Y:Z,2,0),0)),0)</f>
        <v>0</v>
      </c>
      <c r="J149" s="79" t="s">
        <v>40</v>
      </c>
      <c r="K149" s="206" t="s">
        <v>183</v>
      </c>
      <c r="L149" s="75" t="str">
        <f>IFERROR(VLOOKUP(K149,BS:BV,3,0),0)</f>
        <v>ALL</v>
      </c>
      <c r="M149" s="75" t="str">
        <f>IFERROR(VLOOKUP(K149,BS:BV,4,0),0)</f>
        <v>ALL</v>
      </c>
      <c r="N149" s="75" t="str">
        <f>IFERROR(VLOOKUP(C149,'PRICE LIST'!E:M,3,0),0)</f>
        <v>PACK</v>
      </c>
      <c r="O149" s="75" t="str">
        <f>IFERROR(VLOOKUP(C149,'PRICE LIST'!E:M,5,0),0)</f>
        <v>IDR</v>
      </c>
      <c r="P149" s="556">
        <f>IFERROR(VLOOKUP(C149,'PRICE LIST'!E:Z,8,0),0)</f>
        <v>8250</v>
      </c>
      <c r="Q149" s="556">
        <f>IFERROR(VLOOKUP(C149,'PRICE LIST'!E:Z,9,0),0)</f>
        <v>8250</v>
      </c>
      <c r="R149" s="556">
        <f>IFERROR(VLOOKUP(C149,'PRICE LIST'!E:Z,10,0),0)</f>
        <v>8250</v>
      </c>
      <c r="S149" s="556">
        <f>IFERROR(VLOOKUP(C149,'PRICE LIST'!E:Z,11,0),0)</f>
        <v>8250</v>
      </c>
      <c r="T149" s="556">
        <f>IFERROR(VLOOKUP(C149,'PRICE LIST'!E:Z,12,0),0)</f>
        <v>8250</v>
      </c>
      <c r="U149" s="556">
        <f>IFERROR(VLOOKUP(C149,'PRICE LIST'!E:Z,13,0),0)</f>
        <v>8250</v>
      </c>
      <c r="V149" s="556">
        <f>IFERROR(VLOOKUP(C149,'PRICE LIST'!E:Z,14,0),0)</f>
        <v>8625</v>
      </c>
      <c r="W149" s="556">
        <f>IFERROR(VLOOKUP(C149,'PRICE LIST'!E:Z,15,0),0)</f>
        <v>8625</v>
      </c>
      <c r="X149" s="556">
        <f>IFERROR(VLOOKUP(C149,'PRICE LIST'!E:Z,16,0),0)</f>
        <v>8625</v>
      </c>
      <c r="Y149" s="556">
        <f>IFERROR(VLOOKUP(C149,'PRICE LIST'!E:Z,17,0),0)</f>
        <v>8625</v>
      </c>
      <c r="Z149" s="556">
        <f>IFERROR(VLOOKUP(C149,'PRICE LIST'!E:Z,18,0),0)</f>
        <v>8625</v>
      </c>
      <c r="AA149" s="556">
        <f>IFERROR(VLOOKUP(C149,'PRICE LIST'!E:Z,19,0),0)</f>
        <v>8625</v>
      </c>
      <c r="AB149" s="180">
        <f t="shared" si="105"/>
        <v>0.5221981694580532</v>
      </c>
      <c r="AC149" s="180">
        <f t="shared" si="106"/>
        <v>0.5221981694580532</v>
      </c>
      <c r="AD149" s="180">
        <f t="shared" si="107"/>
        <v>0.5221981694580532</v>
      </c>
      <c r="AE149" s="180">
        <f t="shared" si="108"/>
        <v>0.5221981694580532</v>
      </c>
      <c r="AF149" s="180">
        <f t="shared" si="109"/>
        <v>0.5221981694580532</v>
      </c>
      <c r="AG149" s="180">
        <f t="shared" si="110"/>
        <v>0.5221981694580532</v>
      </c>
      <c r="AH149" s="180">
        <f t="shared" si="111"/>
        <v>0.54593444988796469</v>
      </c>
      <c r="AI149" s="180">
        <f t="shared" si="112"/>
        <v>0.54593444988796469</v>
      </c>
      <c r="AJ149" s="180">
        <f t="shared" si="113"/>
        <v>0.54593444988796469</v>
      </c>
      <c r="AK149" s="180">
        <f t="shared" si="114"/>
        <v>0.54593444988796469</v>
      </c>
      <c r="AL149" s="180">
        <f t="shared" si="115"/>
        <v>0.54593444988796469</v>
      </c>
      <c r="AM149" s="180">
        <f t="shared" si="116"/>
        <v>0.54593444988796469</v>
      </c>
      <c r="AN149" s="502"/>
      <c r="AO149" s="502">
        <v>7</v>
      </c>
      <c r="AP149" s="502">
        <v>6</v>
      </c>
      <c r="AQ149" s="502"/>
      <c r="AR149" s="502"/>
      <c r="AS149" s="502"/>
      <c r="AT149" s="502"/>
      <c r="AU149" s="502"/>
      <c r="AV149" s="502"/>
      <c r="AW149" s="502"/>
      <c r="AX149" s="502"/>
      <c r="AY149" s="502"/>
      <c r="AZ149" s="75">
        <f t="shared" si="117"/>
        <v>13</v>
      </c>
      <c r="BA149" s="77">
        <f t="shared" si="118"/>
        <v>1.0833333333333333</v>
      </c>
      <c r="BB149" s="47"/>
      <c r="BC149" s="78">
        <f t="shared" si="119"/>
        <v>0</v>
      </c>
      <c r="BD149" s="78">
        <f t="shared" si="120"/>
        <v>3.6553871862063723</v>
      </c>
      <c r="BE149" s="78">
        <f t="shared" si="121"/>
        <v>3.133189016748319</v>
      </c>
      <c r="BF149" s="78">
        <f t="shared" si="122"/>
        <v>0</v>
      </c>
      <c r="BG149" s="78">
        <f t="shared" si="123"/>
        <v>0</v>
      </c>
      <c r="BH149" s="78">
        <f t="shared" si="124"/>
        <v>0</v>
      </c>
      <c r="BI149" s="78">
        <f t="shared" si="125"/>
        <v>0</v>
      </c>
      <c r="BJ149" s="78">
        <f t="shared" si="126"/>
        <v>0</v>
      </c>
      <c r="BK149" s="78">
        <f t="shared" si="127"/>
        <v>0</v>
      </c>
      <c r="BL149" s="78">
        <f t="shared" si="128"/>
        <v>0</v>
      </c>
      <c r="BM149" s="78">
        <f t="shared" si="129"/>
        <v>0</v>
      </c>
      <c r="BN149" s="78">
        <f t="shared" si="130"/>
        <v>0</v>
      </c>
      <c r="BO149" s="78">
        <f t="shared" si="131"/>
        <v>6.7885762029546912</v>
      </c>
      <c r="BP149" s="78">
        <f t="shared" si="132"/>
        <v>0.56571468357955756</v>
      </c>
    </row>
    <row r="150" spans="1:69">
      <c r="A150" s="79" t="s">
        <v>7127</v>
      </c>
      <c r="B150" s="74"/>
      <c r="C150" s="79" t="s">
        <v>16060</v>
      </c>
      <c r="D150" s="75" t="str">
        <f>INDEX('PRICE LIST'!$D:$D,MATCH(IMPROVEMENT!C150,'PRICE LIST'!$E:$E,0))</f>
        <v>SKUN</v>
      </c>
      <c r="E150" s="16" t="str">
        <f>IFERROR(VLOOKUP(C150,'PRICE LIST'!E:M,2,0),0)</f>
        <v>SKUN O KECIL (1 PACK = 100PCS)</v>
      </c>
      <c r="F150" s="187" t="s">
        <v>16796</v>
      </c>
      <c r="G150" s="79" t="s">
        <v>109</v>
      </c>
      <c r="H150" s="16">
        <f>IFERROR(IF(G150="FOH",VLOOKUP(C150,'PRICE LIST'!E:Z,20,0),IF(G150="OPEX",VLOOKUP(C150,'PRICE LIST'!E:Z,21,0),0)),0)</f>
        <v>0</v>
      </c>
      <c r="I150" s="16">
        <f>IFERROR(IF(G150="FOH",VLOOKUP(H150,'PRICE LIST'!X:Z,3,0),IF(G150="OPEX",VLOOKUP(H150,'PRICE LIST'!Y:Z,2,0),0)),0)</f>
        <v>0</v>
      </c>
      <c r="J150" s="79" t="s">
        <v>40</v>
      </c>
      <c r="K150" s="206" t="s">
        <v>183</v>
      </c>
      <c r="L150" s="75" t="str">
        <f>IFERROR(VLOOKUP(K150,BS:BV,3,0),0)</f>
        <v>ALL</v>
      </c>
      <c r="M150" s="75" t="str">
        <f>IFERROR(VLOOKUP(K150,BS:BV,4,0),0)</f>
        <v>ALL</v>
      </c>
      <c r="N150" s="75" t="str">
        <f>IFERROR(VLOOKUP(C150,'PRICE LIST'!E:M,3,0),0)</f>
        <v>PACK</v>
      </c>
      <c r="O150" s="75" t="str">
        <f>IFERROR(VLOOKUP(C150,'PRICE LIST'!E:M,5,0),0)</f>
        <v>IDR</v>
      </c>
      <c r="P150" s="556">
        <f>IFERROR(VLOOKUP(C150,'PRICE LIST'!E:Z,8,0),0)</f>
        <v>87125</v>
      </c>
      <c r="Q150" s="556">
        <f>IFERROR(VLOOKUP(C150,'PRICE LIST'!E:Z,9,0),0)</f>
        <v>87125</v>
      </c>
      <c r="R150" s="556">
        <f>IFERROR(VLOOKUP(C150,'PRICE LIST'!E:Z,10,0),0)</f>
        <v>87125</v>
      </c>
      <c r="S150" s="556">
        <f>IFERROR(VLOOKUP(C150,'PRICE LIST'!E:Z,11,0),0)</f>
        <v>87125</v>
      </c>
      <c r="T150" s="556">
        <f>IFERROR(VLOOKUP(C150,'PRICE LIST'!E:Z,12,0),0)</f>
        <v>87125</v>
      </c>
      <c r="U150" s="556">
        <f>IFERROR(VLOOKUP(C150,'PRICE LIST'!E:Z,13,0),0)</f>
        <v>87125</v>
      </c>
      <c r="V150" s="556">
        <f>IFERROR(VLOOKUP(C150,'PRICE LIST'!E:Z,14,0),0)</f>
        <v>87975</v>
      </c>
      <c r="W150" s="556">
        <f>IFERROR(VLOOKUP(C150,'PRICE LIST'!E:Z,15,0),0)</f>
        <v>87975</v>
      </c>
      <c r="X150" s="556">
        <f>IFERROR(VLOOKUP(C150,'PRICE LIST'!E:Z,16,0),0)</f>
        <v>87975</v>
      </c>
      <c r="Y150" s="556">
        <f>IFERROR(VLOOKUP(C150,'PRICE LIST'!E:Z,17,0),0)</f>
        <v>87975</v>
      </c>
      <c r="Z150" s="556">
        <f>IFERROR(VLOOKUP(C150,'PRICE LIST'!E:Z,18,0),0)</f>
        <v>87975</v>
      </c>
      <c r="AA150" s="556">
        <f>IFERROR(VLOOKUP(C150,'PRICE LIST'!E:Z,19,0),0)</f>
        <v>87975</v>
      </c>
      <c r="AB150" s="180">
        <f t="shared" si="105"/>
        <v>5.5147291532161073</v>
      </c>
      <c r="AC150" s="180">
        <f t="shared" si="106"/>
        <v>5.5147291532161073</v>
      </c>
      <c r="AD150" s="180">
        <f t="shared" si="107"/>
        <v>5.5147291532161073</v>
      </c>
      <c r="AE150" s="180">
        <f t="shared" si="108"/>
        <v>5.5147291532161073</v>
      </c>
      <c r="AF150" s="180">
        <f t="shared" si="109"/>
        <v>5.5147291532161073</v>
      </c>
      <c r="AG150" s="180">
        <f t="shared" si="110"/>
        <v>5.5147291532161073</v>
      </c>
      <c r="AH150" s="180">
        <f t="shared" si="111"/>
        <v>5.5685313888572407</v>
      </c>
      <c r="AI150" s="180">
        <f t="shared" si="112"/>
        <v>5.5685313888572407</v>
      </c>
      <c r="AJ150" s="180">
        <f t="shared" si="113"/>
        <v>5.5685313888572407</v>
      </c>
      <c r="AK150" s="180">
        <f t="shared" si="114"/>
        <v>5.5685313888572407</v>
      </c>
      <c r="AL150" s="180">
        <f t="shared" si="115"/>
        <v>5.5685313888572407</v>
      </c>
      <c r="AM150" s="180">
        <f t="shared" si="116"/>
        <v>5.5685313888572407</v>
      </c>
      <c r="AN150" s="502"/>
      <c r="AO150" s="502">
        <v>3</v>
      </c>
      <c r="AP150" s="502">
        <v>3</v>
      </c>
      <c r="AQ150" s="502"/>
      <c r="AR150" s="502"/>
      <c r="AS150" s="502"/>
      <c r="AT150" s="502"/>
      <c r="AU150" s="502"/>
      <c r="AV150" s="502"/>
      <c r="AW150" s="502"/>
      <c r="AX150" s="502"/>
      <c r="AY150" s="502"/>
      <c r="AZ150" s="75">
        <f t="shared" si="117"/>
        <v>6</v>
      </c>
      <c r="BA150" s="77">
        <f t="shared" si="118"/>
        <v>0.5</v>
      </c>
      <c r="BB150" s="47"/>
      <c r="BC150" s="78">
        <f t="shared" si="119"/>
        <v>0</v>
      </c>
      <c r="BD150" s="78">
        <f t="shared" si="120"/>
        <v>16.54418745964832</v>
      </c>
      <c r="BE150" s="78">
        <f t="shared" si="121"/>
        <v>16.54418745964832</v>
      </c>
      <c r="BF150" s="78">
        <f t="shared" si="122"/>
        <v>0</v>
      </c>
      <c r="BG150" s="78">
        <f t="shared" si="123"/>
        <v>0</v>
      </c>
      <c r="BH150" s="78">
        <f t="shared" si="124"/>
        <v>0</v>
      </c>
      <c r="BI150" s="78">
        <f t="shared" si="125"/>
        <v>0</v>
      </c>
      <c r="BJ150" s="78">
        <f t="shared" si="126"/>
        <v>0</v>
      </c>
      <c r="BK150" s="78">
        <f t="shared" si="127"/>
        <v>0</v>
      </c>
      <c r="BL150" s="78">
        <f t="shared" si="128"/>
        <v>0</v>
      </c>
      <c r="BM150" s="78">
        <f t="shared" si="129"/>
        <v>0</v>
      </c>
      <c r="BN150" s="78">
        <f t="shared" si="130"/>
        <v>0</v>
      </c>
      <c r="BO150" s="78">
        <f t="shared" si="131"/>
        <v>33.088374919296641</v>
      </c>
      <c r="BP150" s="78">
        <f t="shared" si="132"/>
        <v>2.7573645766080532</v>
      </c>
    </row>
    <row r="151" spans="1:69">
      <c r="A151" s="79" t="s">
        <v>7127</v>
      </c>
      <c r="B151" s="74"/>
      <c r="C151" s="79" t="s">
        <v>10964</v>
      </c>
      <c r="D151" s="75" t="str">
        <f>INDEX('PRICE LIST'!$D:$D,MATCH(IMPROVEMENT!C151,'PRICE LIST'!$E:$E,0))</f>
        <v>ACRYLIC</v>
      </c>
      <c r="E151" s="16" t="str">
        <f>IFERROR(VLOOKUP(C151,'PRICE LIST'!E:M,2,0),0)</f>
        <v>ACRYLIC CLEAR 5 MM X 122 X 244 CM</v>
      </c>
      <c r="F151" s="187" t="s">
        <v>16796</v>
      </c>
      <c r="G151" s="79" t="s">
        <v>109</v>
      </c>
      <c r="H151" s="16">
        <f>IFERROR(IF(G151="FOH",VLOOKUP(C151,'PRICE LIST'!E:Z,20,0),IF(G151="OPEX",VLOOKUP(C151,'PRICE LIST'!E:Z,21,0),0)),0)</f>
        <v>0</v>
      </c>
      <c r="I151" s="16">
        <f>IFERROR(IF(G151="FOH",VLOOKUP(H151,'PRICE LIST'!X:Z,3,0),IF(G151="OPEX",VLOOKUP(H151,'PRICE LIST'!Y:Z,2,0),0)),0)</f>
        <v>0</v>
      </c>
      <c r="J151" s="79" t="s">
        <v>40</v>
      </c>
      <c r="K151" s="206" t="s">
        <v>183</v>
      </c>
      <c r="L151" s="75" t="str">
        <f>IFERROR(VLOOKUP(K151,BS:BV,3,0),0)</f>
        <v>ALL</v>
      </c>
      <c r="M151" s="75" t="str">
        <f>IFERROR(VLOOKUP(K151,BS:BV,4,0),0)</f>
        <v>ALL</v>
      </c>
      <c r="N151" s="75" t="str">
        <f>IFERROR(VLOOKUP(C151,'PRICE LIST'!E:M,3,0),0)</f>
        <v>ST</v>
      </c>
      <c r="O151" s="75" t="str">
        <f>IFERROR(VLOOKUP(C151,'PRICE LIST'!E:M,5,0),0)</f>
        <v>IDR</v>
      </c>
      <c r="P151" s="556">
        <f>IFERROR(VLOOKUP(C151,'PRICE LIST'!E:Z,8,0),0)</f>
        <v>1137000</v>
      </c>
      <c r="Q151" s="556">
        <f>IFERROR(VLOOKUP(C151,'PRICE LIST'!E:Z,9,0),0)</f>
        <v>1137000</v>
      </c>
      <c r="R151" s="556">
        <f>IFERROR(VLOOKUP(C151,'PRICE LIST'!E:Z,10,0),0)</f>
        <v>1137000</v>
      </c>
      <c r="S151" s="556">
        <f>IFERROR(VLOOKUP(C151,'PRICE LIST'!E:Z,11,0),0)</f>
        <v>1137000</v>
      </c>
      <c r="T151" s="556">
        <f>IFERROR(VLOOKUP(C151,'PRICE LIST'!E:Z,12,0),0)</f>
        <v>1137000</v>
      </c>
      <c r="U151" s="556">
        <f>IFERROR(VLOOKUP(C151,'PRICE LIST'!E:Z,13,0),0)</f>
        <v>1137000</v>
      </c>
      <c r="V151" s="556">
        <f>IFERROR(VLOOKUP(C151,'PRICE LIST'!E:Z,14,0),0)</f>
        <v>1137000</v>
      </c>
      <c r="W151" s="556">
        <f>IFERROR(VLOOKUP(C151,'PRICE LIST'!E:Z,15,0),0)</f>
        <v>1137000</v>
      </c>
      <c r="X151" s="556">
        <f>IFERROR(VLOOKUP(C151,'PRICE LIST'!E:Z,16,0),0)</f>
        <v>1137000</v>
      </c>
      <c r="Y151" s="556">
        <f>IFERROR(VLOOKUP(C151,'PRICE LIST'!E:Z,17,0),0)</f>
        <v>1137000</v>
      </c>
      <c r="Z151" s="556">
        <f>IFERROR(VLOOKUP(C151,'PRICE LIST'!E:Z,18,0),0)</f>
        <v>1137000</v>
      </c>
      <c r="AA151" s="556">
        <f>IFERROR(VLOOKUP(C151,'PRICE LIST'!E:Z,19,0),0)</f>
        <v>1137000</v>
      </c>
      <c r="AB151" s="180">
        <f t="shared" si="105"/>
        <v>71.968402263491697</v>
      </c>
      <c r="AC151" s="180">
        <f t="shared" si="106"/>
        <v>71.968402263491697</v>
      </c>
      <c r="AD151" s="180">
        <f t="shared" si="107"/>
        <v>71.968402263491697</v>
      </c>
      <c r="AE151" s="180">
        <f t="shared" si="108"/>
        <v>71.968402263491697</v>
      </c>
      <c r="AF151" s="180">
        <f t="shared" si="109"/>
        <v>71.968402263491697</v>
      </c>
      <c r="AG151" s="180">
        <f t="shared" si="110"/>
        <v>71.968402263491697</v>
      </c>
      <c r="AH151" s="180">
        <f t="shared" si="111"/>
        <v>71.968402263491697</v>
      </c>
      <c r="AI151" s="180">
        <f t="shared" si="112"/>
        <v>71.968402263491697</v>
      </c>
      <c r="AJ151" s="180">
        <f t="shared" si="113"/>
        <v>71.968402263491697</v>
      </c>
      <c r="AK151" s="180">
        <f t="shared" si="114"/>
        <v>71.968402263491697</v>
      </c>
      <c r="AL151" s="180">
        <f t="shared" si="115"/>
        <v>71.968402263491697</v>
      </c>
      <c r="AM151" s="180">
        <f t="shared" si="116"/>
        <v>71.968402263491697</v>
      </c>
      <c r="AN151" s="502"/>
      <c r="AO151" s="502">
        <v>4</v>
      </c>
      <c r="AP151" s="502">
        <v>4</v>
      </c>
      <c r="AQ151" s="502"/>
      <c r="AR151" s="502"/>
      <c r="AS151" s="502"/>
      <c r="AT151" s="502"/>
      <c r="AU151" s="502"/>
      <c r="AV151" s="502"/>
      <c r="AW151" s="502"/>
      <c r="AX151" s="502"/>
      <c r="AY151" s="502"/>
      <c r="AZ151" s="75">
        <f t="shared" si="117"/>
        <v>8</v>
      </c>
      <c r="BA151" s="77">
        <f t="shared" si="118"/>
        <v>0.66666666666666663</v>
      </c>
      <c r="BB151" s="47"/>
      <c r="BC151" s="78">
        <f t="shared" si="119"/>
        <v>0</v>
      </c>
      <c r="BD151" s="78">
        <f t="shared" si="120"/>
        <v>287.87360905396679</v>
      </c>
      <c r="BE151" s="78">
        <f t="shared" si="121"/>
        <v>287.87360905396679</v>
      </c>
      <c r="BF151" s="78">
        <f t="shared" si="122"/>
        <v>0</v>
      </c>
      <c r="BG151" s="78">
        <f t="shared" si="123"/>
        <v>0</v>
      </c>
      <c r="BH151" s="78">
        <f t="shared" si="124"/>
        <v>0</v>
      </c>
      <c r="BI151" s="78">
        <f t="shared" si="125"/>
        <v>0</v>
      </c>
      <c r="BJ151" s="78">
        <f t="shared" si="126"/>
        <v>0</v>
      </c>
      <c r="BK151" s="78">
        <f t="shared" si="127"/>
        <v>0</v>
      </c>
      <c r="BL151" s="78">
        <f t="shared" si="128"/>
        <v>0</v>
      </c>
      <c r="BM151" s="78">
        <f t="shared" si="129"/>
        <v>0</v>
      </c>
      <c r="BN151" s="78">
        <f t="shared" si="130"/>
        <v>0</v>
      </c>
      <c r="BO151" s="78">
        <f t="shared" si="131"/>
        <v>575.74721810793358</v>
      </c>
      <c r="BP151" s="78">
        <f t="shared" si="132"/>
        <v>47.978934842327796</v>
      </c>
    </row>
    <row r="152" spans="1:69">
      <c r="A152" s="79" t="s">
        <v>7127</v>
      </c>
      <c r="B152" s="74"/>
      <c r="C152" s="79" t="s">
        <v>10982</v>
      </c>
      <c r="D152" s="75" t="str">
        <f>INDEX('PRICE LIST'!$D:$D,MATCH(IMPROVEMENT!C152,'PRICE LIST'!$E:$E,0))</f>
        <v>NYLON</v>
      </c>
      <c r="E152" s="16" t="str">
        <f>IFERROR(VLOOKUP(C152,'PRICE LIST'!E:M,2,0),0)</f>
        <v>NYLON SHEET PE-500 20 MM X 1 M X 2 M BLACK</v>
      </c>
      <c r="F152" s="187" t="s">
        <v>16796</v>
      </c>
      <c r="G152" s="79" t="s">
        <v>109</v>
      </c>
      <c r="H152" s="16">
        <f>IFERROR(IF(G152="FOH",VLOOKUP(C152,'PRICE LIST'!E:Z,20,0),IF(G152="OPEX",VLOOKUP(C152,'PRICE LIST'!E:Z,21,0),0)),0)</f>
        <v>0</v>
      </c>
      <c r="I152" s="16">
        <f>IFERROR(IF(G152="FOH",VLOOKUP(H152,'PRICE LIST'!X:Z,3,0),IF(G152="OPEX",VLOOKUP(H152,'PRICE LIST'!Y:Z,2,0),0)),0)</f>
        <v>0</v>
      </c>
      <c r="J152" s="79" t="s">
        <v>40</v>
      </c>
      <c r="K152" s="206" t="s">
        <v>183</v>
      </c>
      <c r="L152" s="75" t="str">
        <f>IFERROR(VLOOKUP(K152,BS:BV,3,0),0)</f>
        <v>ALL</v>
      </c>
      <c r="M152" s="75" t="str">
        <f>IFERROR(VLOOKUP(K152,BS:BV,4,0),0)</f>
        <v>ALL</v>
      </c>
      <c r="N152" s="75" t="str">
        <f>IFERROR(VLOOKUP(C152,'PRICE LIST'!E:M,3,0),0)</f>
        <v>ST</v>
      </c>
      <c r="O152" s="75" t="str">
        <f>IFERROR(VLOOKUP(C152,'PRICE LIST'!E:M,5,0),0)</f>
        <v>IDR</v>
      </c>
      <c r="P152" s="556">
        <f>IFERROR(VLOOKUP(C152,'PRICE LIST'!E:Z,8,0),0)</f>
        <v>2160000</v>
      </c>
      <c r="Q152" s="556">
        <f>IFERROR(VLOOKUP(C152,'PRICE LIST'!E:Z,9,0),0)</f>
        <v>2160000</v>
      </c>
      <c r="R152" s="556">
        <f>IFERROR(VLOOKUP(C152,'PRICE LIST'!E:Z,10,0),0)</f>
        <v>2160000</v>
      </c>
      <c r="S152" s="556">
        <f>IFERROR(VLOOKUP(C152,'PRICE LIST'!E:Z,11,0),0)</f>
        <v>2160000</v>
      </c>
      <c r="T152" s="556">
        <f>IFERROR(VLOOKUP(C152,'PRICE LIST'!E:Z,12,0),0)</f>
        <v>2160000</v>
      </c>
      <c r="U152" s="556">
        <f>IFERROR(VLOOKUP(C152,'PRICE LIST'!E:Z,13,0),0)</f>
        <v>2160000</v>
      </c>
      <c r="V152" s="556">
        <f>IFERROR(VLOOKUP(C152,'PRICE LIST'!E:Z,14,0),0)</f>
        <v>2160000</v>
      </c>
      <c r="W152" s="556">
        <f>IFERROR(VLOOKUP(C152,'PRICE LIST'!E:Z,15,0),0)</f>
        <v>2160000</v>
      </c>
      <c r="X152" s="556">
        <f>IFERROR(VLOOKUP(C152,'PRICE LIST'!E:Z,16,0),0)</f>
        <v>2160000</v>
      </c>
      <c r="Y152" s="556">
        <f>IFERROR(VLOOKUP(C152,'PRICE LIST'!E:Z,17,0),0)</f>
        <v>2160000</v>
      </c>
      <c r="Z152" s="556">
        <f>IFERROR(VLOOKUP(C152,'PRICE LIST'!E:Z,18,0),0)</f>
        <v>2160000</v>
      </c>
      <c r="AA152" s="556">
        <f>IFERROR(VLOOKUP(C152,'PRICE LIST'!E:Z,19,0),0)</f>
        <v>2160000</v>
      </c>
      <c r="AB152" s="180">
        <f t="shared" ref="AB152:AB162" si="134">IFERROR(P152/VLOOKUP(O152,$N$4:$O$9,2,FALSE),0)</f>
        <v>136.72097527629029</v>
      </c>
      <c r="AC152" s="180">
        <f t="shared" ref="AC152:AC162" si="135">IFERROR(Q152/VLOOKUP(O152,$N$4:$O$9,2,FALSE),0)</f>
        <v>136.72097527629029</v>
      </c>
      <c r="AD152" s="180">
        <f t="shared" ref="AD152:AD162" si="136">IFERROR(R152/VLOOKUP(O152,$N$4:$O$9,2,FALSE),0)</f>
        <v>136.72097527629029</v>
      </c>
      <c r="AE152" s="180">
        <f t="shared" ref="AE152:AE162" si="137">IFERROR(S152/VLOOKUP(O152,$N$4:$O$9,2,FALSE),0)</f>
        <v>136.72097527629029</v>
      </c>
      <c r="AF152" s="180">
        <f t="shared" ref="AF152:AF162" si="138">IFERROR(T152/VLOOKUP(O152,$N$4:$O$9,2,FALSE),0)</f>
        <v>136.72097527629029</v>
      </c>
      <c r="AG152" s="180">
        <f t="shared" ref="AG152:AG162" si="139">IFERROR(U152/VLOOKUP(O152,$N$4:$O$9,2,FALSE),0)</f>
        <v>136.72097527629029</v>
      </c>
      <c r="AH152" s="180">
        <f t="shared" ref="AH152:AH162" si="140">IFERROR(V152/VLOOKUP(O152,$N$4:$O$9,2,FALSE),0)</f>
        <v>136.72097527629029</v>
      </c>
      <c r="AI152" s="180">
        <f t="shared" ref="AI152:AI162" si="141">IFERROR(W152/VLOOKUP(O152,$N$4:$O$9,2,FALSE),0)</f>
        <v>136.72097527629029</v>
      </c>
      <c r="AJ152" s="180">
        <f t="shared" ref="AJ152:AJ162" si="142">IFERROR(X152/VLOOKUP(O152,$N$4:$O$9,2,FALSE),0)</f>
        <v>136.72097527629029</v>
      </c>
      <c r="AK152" s="180">
        <f t="shared" ref="AK152:AK162" si="143">IFERROR(Y152/VLOOKUP(O152,$N$4:$O$9,2,FALSE),0)</f>
        <v>136.72097527629029</v>
      </c>
      <c r="AL152" s="180">
        <f t="shared" ref="AL152:AL162" si="144">IFERROR(Z152/VLOOKUP(O152,$N$4:$O$9,2,FALSE),0)</f>
        <v>136.72097527629029</v>
      </c>
      <c r="AM152" s="180">
        <f t="shared" ref="AM152:AM162" si="145">IFERROR(AA152/VLOOKUP(O152,$N$4:$O$9,2,FALSE),0)</f>
        <v>136.72097527629029</v>
      </c>
      <c r="AN152" s="502"/>
      <c r="AO152" s="502">
        <v>4</v>
      </c>
      <c r="AP152" s="502">
        <v>4</v>
      </c>
      <c r="AQ152" s="502"/>
      <c r="AR152" s="502"/>
      <c r="AS152" s="502"/>
      <c r="AT152" s="502"/>
      <c r="AU152" s="502"/>
      <c r="AV152" s="502"/>
      <c r="AW152" s="502"/>
      <c r="AX152" s="502"/>
      <c r="AY152" s="502"/>
      <c r="AZ152" s="75">
        <f t="shared" ref="AZ152:AZ162" si="146">SUM(AN152:AY152)</f>
        <v>8</v>
      </c>
      <c r="BA152" s="77">
        <f t="shared" ref="BA152:BA162" si="147">AZ152/12</f>
        <v>0.66666666666666663</v>
      </c>
      <c r="BB152" s="47"/>
      <c r="BC152" s="78">
        <f t="shared" ref="BC152:BC162" si="148">AB152*AN152</f>
        <v>0</v>
      </c>
      <c r="BD152" s="78">
        <f t="shared" ref="BD152:BD162" si="149">AC152*AO152</f>
        <v>546.88390110516116</v>
      </c>
      <c r="BE152" s="78">
        <f t="shared" ref="BE152:BE162" si="150">AD152*AP152</f>
        <v>546.88390110516116</v>
      </c>
      <c r="BF152" s="78">
        <f t="shared" ref="BF152:BF162" si="151">AE152*AQ152</f>
        <v>0</v>
      </c>
      <c r="BG152" s="78">
        <f t="shared" ref="BG152:BG162" si="152">AF152*AR152</f>
        <v>0</v>
      </c>
      <c r="BH152" s="78">
        <f t="shared" ref="BH152:BH162" si="153">AG152*AS152</f>
        <v>0</v>
      </c>
      <c r="BI152" s="78">
        <f t="shared" ref="BI152:BI162" si="154">AH152*AT152</f>
        <v>0</v>
      </c>
      <c r="BJ152" s="78">
        <f t="shared" ref="BJ152:BJ162" si="155">AI152*AU152</f>
        <v>0</v>
      </c>
      <c r="BK152" s="78">
        <f t="shared" ref="BK152:BK162" si="156">AJ152*AV152</f>
        <v>0</v>
      </c>
      <c r="BL152" s="78">
        <f t="shared" ref="BL152:BL162" si="157">AK152*AW152</f>
        <v>0</v>
      </c>
      <c r="BM152" s="78">
        <f t="shared" ref="BM152:BM162" si="158">AL152*AX152</f>
        <v>0</v>
      </c>
      <c r="BN152" s="78">
        <f t="shared" ref="BN152:BN162" si="159">AM152*AY152</f>
        <v>0</v>
      </c>
      <c r="BO152" s="78">
        <f t="shared" ref="BO152:BO162" si="160">SUM(BC152:BN152)</f>
        <v>1093.7678022103223</v>
      </c>
      <c r="BP152" s="78">
        <f t="shared" ref="BP152:BP162" si="161">BO152/12</f>
        <v>91.147316850860193</v>
      </c>
    </row>
    <row r="153" spans="1:69">
      <c r="A153" s="79" t="s">
        <v>7127</v>
      </c>
      <c r="B153" s="74"/>
      <c r="C153" s="79" t="s">
        <v>11208</v>
      </c>
      <c r="D153" s="75" t="str">
        <f>INDEX('PRICE LIST'!$D:$D,MATCH(IMPROVEMENT!C153,'PRICE LIST'!$E:$E,0))</f>
        <v>MATA BOR</v>
      </c>
      <c r="E153" s="16" t="str">
        <f>IFERROR(VLOOKUP(C153,'PRICE LIST'!E:M,2,0),0)</f>
        <v>MATA BOR BESI 1.8 NACHI</v>
      </c>
      <c r="F153" s="187" t="s">
        <v>16796</v>
      </c>
      <c r="G153" s="79" t="s">
        <v>109</v>
      </c>
      <c r="H153" s="16">
        <f>IFERROR(IF(G153="FOH",VLOOKUP(C153,'PRICE LIST'!E:Z,20,0),IF(G153="OPEX",VLOOKUP(C153,'PRICE LIST'!E:Z,21,0),0)),0)</f>
        <v>0</v>
      </c>
      <c r="I153" s="16">
        <f>IFERROR(IF(G153="FOH",VLOOKUP(H153,'PRICE LIST'!X:Z,3,0),IF(G153="OPEX",VLOOKUP(H153,'PRICE LIST'!Y:Z,2,0),0)),0)</f>
        <v>0</v>
      </c>
      <c r="J153" s="79" t="s">
        <v>40</v>
      </c>
      <c r="K153" s="206" t="s">
        <v>183</v>
      </c>
      <c r="L153" s="75" t="str">
        <f>IFERROR(VLOOKUP(K153,BS:BV,3,0),0)</f>
        <v>ALL</v>
      </c>
      <c r="M153" s="75" t="str">
        <f>IFERROR(VLOOKUP(K153,BS:BV,4,0),0)</f>
        <v>ALL</v>
      </c>
      <c r="N153" s="75" t="str">
        <f>IFERROR(VLOOKUP(C153,'PRICE LIST'!E:M,3,0),0)</f>
        <v>PCS</v>
      </c>
      <c r="O153" s="75" t="str">
        <f>IFERROR(VLOOKUP(C153,'PRICE LIST'!E:M,5,0),0)</f>
        <v>IDR</v>
      </c>
      <c r="P153" s="556">
        <f>IFERROR(VLOOKUP(C153,'PRICE LIST'!E:Z,8,0),0)</f>
        <v>17621</v>
      </c>
      <c r="Q153" s="556">
        <f>IFERROR(VLOOKUP(C153,'PRICE LIST'!E:Z,9,0),0)</f>
        <v>17621</v>
      </c>
      <c r="R153" s="556">
        <f>IFERROR(VLOOKUP(C153,'PRICE LIST'!E:Z,10,0),0)</f>
        <v>17621</v>
      </c>
      <c r="S153" s="556">
        <f>IFERROR(VLOOKUP(C153,'PRICE LIST'!E:Z,11,0),0)</f>
        <v>17621</v>
      </c>
      <c r="T153" s="556">
        <f>IFERROR(VLOOKUP(C153,'PRICE LIST'!E:Z,12,0),0)</f>
        <v>17621</v>
      </c>
      <c r="U153" s="556">
        <f>IFERROR(VLOOKUP(C153,'PRICE LIST'!E:Z,13,0),0)</f>
        <v>17621</v>
      </c>
      <c r="V153" s="556">
        <f>IFERROR(VLOOKUP(C153,'PRICE LIST'!E:Z,14,0),0)</f>
        <v>18328</v>
      </c>
      <c r="W153" s="556">
        <f>IFERROR(VLOOKUP(C153,'PRICE LIST'!E:Z,15,0),0)</f>
        <v>18328</v>
      </c>
      <c r="X153" s="556">
        <f>IFERROR(VLOOKUP(C153,'PRICE LIST'!E:Z,16,0),0)</f>
        <v>18328</v>
      </c>
      <c r="Y153" s="556">
        <f>IFERROR(VLOOKUP(C153,'PRICE LIST'!E:Z,17,0),0)</f>
        <v>18328</v>
      </c>
      <c r="Z153" s="556">
        <f>IFERROR(VLOOKUP(C153,'PRICE LIST'!E:Z,18,0),0)</f>
        <v>18328</v>
      </c>
      <c r="AA153" s="556">
        <f>IFERROR(VLOOKUP(C153,'PRICE LIST'!E:Z,19,0),0)</f>
        <v>18328</v>
      </c>
      <c r="AB153" s="180">
        <f t="shared" si="134"/>
        <v>1.1153519932145886</v>
      </c>
      <c r="AC153" s="180">
        <f t="shared" si="135"/>
        <v>1.1153519932145886</v>
      </c>
      <c r="AD153" s="180">
        <f t="shared" si="136"/>
        <v>1.1153519932145886</v>
      </c>
      <c r="AE153" s="180">
        <f t="shared" si="137"/>
        <v>1.1153519932145886</v>
      </c>
      <c r="AF153" s="180">
        <f t="shared" si="138"/>
        <v>1.1153519932145886</v>
      </c>
      <c r="AG153" s="180">
        <f t="shared" si="139"/>
        <v>1.1153519932145886</v>
      </c>
      <c r="AH153" s="180">
        <f t="shared" si="140"/>
        <v>1.1601027939184485</v>
      </c>
      <c r="AI153" s="180">
        <f t="shared" si="141"/>
        <v>1.1601027939184485</v>
      </c>
      <c r="AJ153" s="180">
        <f t="shared" si="142"/>
        <v>1.1601027939184485</v>
      </c>
      <c r="AK153" s="180">
        <f t="shared" si="143"/>
        <v>1.1601027939184485</v>
      </c>
      <c r="AL153" s="180">
        <f t="shared" si="144"/>
        <v>1.1601027939184485</v>
      </c>
      <c r="AM153" s="180">
        <f t="shared" si="145"/>
        <v>1.1601027939184485</v>
      </c>
      <c r="AN153" s="502"/>
      <c r="AO153" s="502">
        <v>4</v>
      </c>
      <c r="AP153" s="502">
        <v>3</v>
      </c>
      <c r="AQ153" s="502"/>
      <c r="AR153" s="502"/>
      <c r="AS153" s="502"/>
      <c r="AT153" s="502"/>
      <c r="AU153" s="502"/>
      <c r="AV153" s="502"/>
      <c r="AW153" s="502"/>
      <c r="AX153" s="502"/>
      <c r="AY153" s="502"/>
      <c r="AZ153" s="75">
        <f t="shared" si="146"/>
        <v>7</v>
      </c>
      <c r="BA153" s="77">
        <f t="shared" si="147"/>
        <v>0.58333333333333337</v>
      </c>
      <c r="BB153" s="47"/>
      <c r="BC153" s="78">
        <f t="shared" si="148"/>
        <v>0</v>
      </c>
      <c r="BD153" s="78">
        <f t="shared" si="149"/>
        <v>4.4614079728583542</v>
      </c>
      <c r="BE153" s="78">
        <f t="shared" si="150"/>
        <v>3.3460559796437659</v>
      </c>
      <c r="BF153" s="78">
        <f t="shared" si="151"/>
        <v>0</v>
      </c>
      <c r="BG153" s="78">
        <f t="shared" si="152"/>
        <v>0</v>
      </c>
      <c r="BH153" s="78">
        <f t="shared" si="153"/>
        <v>0</v>
      </c>
      <c r="BI153" s="78">
        <f t="shared" si="154"/>
        <v>0</v>
      </c>
      <c r="BJ153" s="78">
        <f t="shared" si="155"/>
        <v>0</v>
      </c>
      <c r="BK153" s="78">
        <f t="shared" si="156"/>
        <v>0</v>
      </c>
      <c r="BL153" s="78">
        <f t="shared" si="157"/>
        <v>0</v>
      </c>
      <c r="BM153" s="78">
        <f t="shared" si="158"/>
        <v>0</v>
      </c>
      <c r="BN153" s="78">
        <f t="shared" si="159"/>
        <v>0</v>
      </c>
      <c r="BO153" s="78">
        <f t="shared" si="160"/>
        <v>7.8074639525021201</v>
      </c>
      <c r="BP153" s="78">
        <f t="shared" si="161"/>
        <v>0.65062199604184334</v>
      </c>
    </row>
    <row r="154" spans="1:69">
      <c r="A154" s="79" t="s">
        <v>7127</v>
      </c>
      <c r="B154" s="74"/>
      <c r="C154" s="79" t="s">
        <v>11214</v>
      </c>
      <c r="D154" s="75" t="str">
        <f>INDEX('PRICE LIST'!$D:$D,MATCH(IMPROVEMENT!C154,'PRICE LIST'!$E:$E,0))</f>
        <v>MATA BOR</v>
      </c>
      <c r="E154" s="16" t="str">
        <f>IFERROR(VLOOKUP(C154,'PRICE LIST'!E:M,2,0),0)</f>
        <v>MATA BOR BESI 4.0 NACHI</v>
      </c>
      <c r="F154" s="187" t="s">
        <v>16796</v>
      </c>
      <c r="G154" s="79" t="s">
        <v>109</v>
      </c>
      <c r="H154" s="16">
        <f>IFERROR(IF(G154="FOH",VLOOKUP(C154,'PRICE LIST'!E:Z,20,0),IF(G154="OPEX",VLOOKUP(C154,'PRICE LIST'!E:Z,21,0),0)),0)</f>
        <v>0</v>
      </c>
      <c r="I154" s="16">
        <f>IFERROR(IF(G154="FOH",VLOOKUP(H154,'PRICE LIST'!X:Z,3,0),IF(G154="OPEX",VLOOKUP(H154,'PRICE LIST'!Y:Z,2,0),0)),0)</f>
        <v>0</v>
      </c>
      <c r="J154" s="79" t="s">
        <v>40</v>
      </c>
      <c r="K154" s="206" t="s">
        <v>183</v>
      </c>
      <c r="L154" s="75" t="str">
        <f>IFERROR(VLOOKUP(K154,BS:BV,3,0),0)</f>
        <v>ALL</v>
      </c>
      <c r="M154" s="75" t="str">
        <f>IFERROR(VLOOKUP(K154,BS:BV,4,0),0)</f>
        <v>ALL</v>
      </c>
      <c r="N154" s="75" t="str">
        <f>IFERROR(VLOOKUP(C154,'PRICE LIST'!E:M,3,0),0)</f>
        <v>PCS</v>
      </c>
      <c r="O154" s="75" t="str">
        <f>IFERROR(VLOOKUP(C154,'PRICE LIST'!E:M,5,0),0)</f>
        <v>IDR</v>
      </c>
      <c r="P154" s="556">
        <f>IFERROR(VLOOKUP(C154,'PRICE LIST'!E:Z,8,0),0)</f>
        <v>19198</v>
      </c>
      <c r="Q154" s="556">
        <f>IFERROR(VLOOKUP(C154,'PRICE LIST'!E:Z,9,0),0)</f>
        <v>19198</v>
      </c>
      <c r="R154" s="556">
        <f>IFERROR(VLOOKUP(C154,'PRICE LIST'!E:Z,10,0),0)</f>
        <v>19198</v>
      </c>
      <c r="S154" s="556">
        <f>IFERROR(VLOOKUP(C154,'PRICE LIST'!E:Z,11,0),0)</f>
        <v>19198</v>
      </c>
      <c r="T154" s="556">
        <f>IFERROR(VLOOKUP(C154,'PRICE LIST'!E:Z,12,0),0)</f>
        <v>19198</v>
      </c>
      <c r="U154" s="556">
        <f>IFERROR(VLOOKUP(C154,'PRICE LIST'!E:Z,13,0),0)</f>
        <v>19198</v>
      </c>
      <c r="V154" s="556">
        <f>IFERROR(VLOOKUP(C154,'PRICE LIST'!E:Z,14,0),0)</f>
        <v>19198</v>
      </c>
      <c r="W154" s="556">
        <f>IFERROR(VLOOKUP(C154,'PRICE LIST'!E:Z,15,0),0)</f>
        <v>19198</v>
      </c>
      <c r="X154" s="556">
        <f>IFERROR(VLOOKUP(C154,'PRICE LIST'!E:Z,16,0),0)</f>
        <v>19198</v>
      </c>
      <c r="Y154" s="556">
        <f>IFERROR(VLOOKUP(C154,'PRICE LIST'!E:Z,17,0),0)</f>
        <v>19198</v>
      </c>
      <c r="Z154" s="556">
        <f>IFERROR(VLOOKUP(C154,'PRICE LIST'!E:Z,18,0),0)</f>
        <v>19198</v>
      </c>
      <c r="AA154" s="556">
        <f>IFERROR(VLOOKUP(C154,'PRICE LIST'!E:Z,19,0),0)</f>
        <v>19198</v>
      </c>
      <c r="AB154" s="180">
        <f t="shared" si="134"/>
        <v>1.2151709645158431</v>
      </c>
      <c r="AC154" s="180">
        <f t="shared" si="135"/>
        <v>1.2151709645158431</v>
      </c>
      <c r="AD154" s="180">
        <f t="shared" si="136"/>
        <v>1.2151709645158431</v>
      </c>
      <c r="AE154" s="180">
        <f t="shared" si="137"/>
        <v>1.2151709645158431</v>
      </c>
      <c r="AF154" s="180">
        <f t="shared" si="138"/>
        <v>1.2151709645158431</v>
      </c>
      <c r="AG154" s="180">
        <f t="shared" si="139"/>
        <v>1.2151709645158431</v>
      </c>
      <c r="AH154" s="180">
        <f t="shared" si="140"/>
        <v>1.2151709645158431</v>
      </c>
      <c r="AI154" s="180">
        <f t="shared" si="141"/>
        <v>1.2151709645158431</v>
      </c>
      <c r="AJ154" s="180">
        <f t="shared" si="142"/>
        <v>1.2151709645158431</v>
      </c>
      <c r="AK154" s="180">
        <f t="shared" si="143"/>
        <v>1.2151709645158431</v>
      </c>
      <c r="AL154" s="180">
        <f t="shared" si="144"/>
        <v>1.2151709645158431</v>
      </c>
      <c r="AM154" s="180">
        <f t="shared" si="145"/>
        <v>1.2151709645158431</v>
      </c>
      <c r="AN154" s="502"/>
      <c r="AO154" s="502">
        <v>4</v>
      </c>
      <c r="AP154" s="502">
        <v>3</v>
      </c>
      <c r="AQ154" s="502"/>
      <c r="AR154" s="502"/>
      <c r="AS154" s="502"/>
      <c r="AT154" s="502"/>
      <c r="AU154" s="502"/>
      <c r="AV154" s="502"/>
      <c r="AW154" s="502"/>
      <c r="AX154" s="502"/>
      <c r="AY154" s="502"/>
      <c r="AZ154" s="75">
        <f t="shared" si="146"/>
        <v>7</v>
      </c>
      <c r="BA154" s="77">
        <f t="shared" si="147"/>
        <v>0.58333333333333337</v>
      </c>
      <c r="BB154" s="47"/>
      <c r="BC154" s="78">
        <f t="shared" si="148"/>
        <v>0</v>
      </c>
      <c r="BD154" s="78">
        <f t="shared" si="149"/>
        <v>4.8606838580633722</v>
      </c>
      <c r="BE154" s="78">
        <f t="shared" si="150"/>
        <v>3.6455128935475294</v>
      </c>
      <c r="BF154" s="78">
        <f t="shared" si="151"/>
        <v>0</v>
      </c>
      <c r="BG154" s="78">
        <f t="shared" si="152"/>
        <v>0</v>
      </c>
      <c r="BH154" s="78">
        <f t="shared" si="153"/>
        <v>0</v>
      </c>
      <c r="BI154" s="78">
        <f t="shared" si="154"/>
        <v>0</v>
      </c>
      <c r="BJ154" s="78">
        <f t="shared" si="155"/>
        <v>0</v>
      </c>
      <c r="BK154" s="78">
        <f t="shared" si="156"/>
        <v>0</v>
      </c>
      <c r="BL154" s="78">
        <f t="shared" si="157"/>
        <v>0</v>
      </c>
      <c r="BM154" s="78">
        <f t="shared" si="158"/>
        <v>0</v>
      </c>
      <c r="BN154" s="78">
        <f t="shared" si="159"/>
        <v>0</v>
      </c>
      <c r="BO154" s="78">
        <f t="shared" si="160"/>
        <v>8.5061967516109007</v>
      </c>
      <c r="BP154" s="78">
        <f t="shared" si="161"/>
        <v>0.70884972930090839</v>
      </c>
    </row>
    <row r="155" spans="1:69">
      <c r="A155" s="79" t="s">
        <v>7127</v>
      </c>
      <c r="B155" s="74"/>
      <c r="C155" s="79" t="s">
        <v>14974</v>
      </c>
      <c r="D155" s="75" t="str">
        <f>INDEX('PRICE LIST'!$D:$D,MATCH(IMPROVEMENT!C155,'PRICE LIST'!$E:$E,0))</f>
        <v>ESP</v>
      </c>
      <c r="E155" s="16" t="str">
        <f>IFERROR(VLOOKUP(C155,'PRICE LIST'!E:M,2,0),0)</f>
        <v>ESP-32</v>
      </c>
      <c r="F155" s="187" t="s">
        <v>14805</v>
      </c>
      <c r="G155" s="79" t="s">
        <v>109</v>
      </c>
      <c r="H155" s="919">
        <f>IFERROR(IF(G155="FOH",VLOOKUP(C155,'PRICE LIST'!E:Z,20,0),IF(G155="OPEX",VLOOKUP(C155,'PRICE LIST'!E:Z,21,0),0)),0)</f>
        <v>0</v>
      </c>
      <c r="I155" s="919">
        <f>IFERROR(IF(G155="FOH",VLOOKUP(H155,'PRICE LIST'!X:Z,3,0),IF(G155="OPEX",VLOOKUP(H155,'PRICE LIST'!Y:Z,2,0),0)),0)</f>
        <v>0</v>
      </c>
      <c r="J155" s="79" t="s">
        <v>40</v>
      </c>
      <c r="K155" s="206" t="s">
        <v>183</v>
      </c>
      <c r="L155" s="75" t="str">
        <f>IFERROR(VLOOKUP(K155,BS:BV,3,0),0)</f>
        <v>ALL</v>
      </c>
      <c r="M155" s="75" t="str">
        <f>IFERROR(VLOOKUP(K155,BS:BV,4,0),0)</f>
        <v>ALL</v>
      </c>
      <c r="N155" s="75" t="str">
        <f>IFERROR(VLOOKUP(C155,'PRICE LIST'!E:M,3,0),0)</f>
        <v>PCS</v>
      </c>
      <c r="O155" s="75" t="str">
        <f>IFERROR(VLOOKUP(C155,'PRICE LIST'!E:M,5,0),0)</f>
        <v>IDR</v>
      </c>
      <c r="P155" s="556">
        <f>IFERROR(VLOOKUP(C155,'PRICE LIST'!E:Z,8,0),0)</f>
        <v>97375</v>
      </c>
      <c r="Q155" s="556">
        <f>IFERROR(VLOOKUP(C155,'PRICE LIST'!E:Z,9,0),0)</f>
        <v>97375</v>
      </c>
      <c r="R155" s="556">
        <f>IFERROR(VLOOKUP(C155,'PRICE LIST'!E:Z,10,0),0)</f>
        <v>97375</v>
      </c>
      <c r="S155" s="556">
        <f>IFERROR(VLOOKUP(C155,'PRICE LIST'!E:Z,11,0),0)</f>
        <v>97375</v>
      </c>
      <c r="T155" s="556">
        <f>IFERROR(VLOOKUP(C155,'PRICE LIST'!E:Z,12,0),0)</f>
        <v>97375</v>
      </c>
      <c r="U155" s="556">
        <f>IFERROR(VLOOKUP(C155,'PRICE LIST'!E:Z,13,0),0)</f>
        <v>97375</v>
      </c>
      <c r="V155" s="556">
        <f>IFERROR(VLOOKUP(C155,'PRICE LIST'!E:Z,14,0),0)</f>
        <v>97375</v>
      </c>
      <c r="W155" s="556">
        <f>IFERROR(VLOOKUP(C155,'PRICE LIST'!E:Z,15,0),0)</f>
        <v>98325</v>
      </c>
      <c r="X155" s="556">
        <f>IFERROR(VLOOKUP(C155,'PRICE LIST'!E:Z,16,0),0)</f>
        <v>98325</v>
      </c>
      <c r="Y155" s="556">
        <f>IFERROR(VLOOKUP(C155,'PRICE LIST'!E:Z,17,0),0)</f>
        <v>98325</v>
      </c>
      <c r="Z155" s="556">
        <f>IFERROR(VLOOKUP(C155,'PRICE LIST'!E:Z,18,0),0)</f>
        <v>98325</v>
      </c>
      <c r="AA155" s="556">
        <f>IFERROR(VLOOKUP(C155,'PRICE LIST'!E:Z,19,0),0)</f>
        <v>98325</v>
      </c>
      <c r="AB155" s="180">
        <f t="shared" si="134"/>
        <v>6.1635208183003556</v>
      </c>
      <c r="AC155" s="180">
        <f t="shared" si="135"/>
        <v>6.1635208183003556</v>
      </c>
      <c r="AD155" s="180">
        <f t="shared" si="136"/>
        <v>6.1635208183003556</v>
      </c>
      <c r="AE155" s="180">
        <f t="shared" si="137"/>
        <v>6.1635208183003556</v>
      </c>
      <c r="AF155" s="180">
        <f t="shared" si="138"/>
        <v>6.1635208183003556</v>
      </c>
      <c r="AG155" s="180">
        <f t="shared" si="139"/>
        <v>6.1635208183003556</v>
      </c>
      <c r="AH155" s="180">
        <f t="shared" si="140"/>
        <v>6.1635208183003556</v>
      </c>
      <c r="AI155" s="180">
        <f t="shared" si="141"/>
        <v>6.2236527287227981</v>
      </c>
      <c r="AJ155" s="180">
        <f t="shared" si="142"/>
        <v>6.2236527287227981</v>
      </c>
      <c r="AK155" s="180">
        <f t="shared" si="143"/>
        <v>6.2236527287227981</v>
      </c>
      <c r="AL155" s="180">
        <f t="shared" si="144"/>
        <v>6.2236527287227981</v>
      </c>
      <c r="AM155" s="180">
        <f t="shared" si="145"/>
        <v>6.2236527287227981</v>
      </c>
      <c r="AN155" s="502"/>
      <c r="AO155" s="502"/>
      <c r="AP155" s="502"/>
      <c r="AQ155" s="502"/>
      <c r="AR155" s="502"/>
      <c r="AS155" s="502"/>
      <c r="AT155" s="502">
        <v>20</v>
      </c>
      <c r="AU155" s="502">
        <v>20</v>
      </c>
      <c r="AV155" s="502"/>
      <c r="AW155" s="502"/>
      <c r="AX155" s="502"/>
      <c r="AY155" s="502"/>
      <c r="AZ155" s="75">
        <f t="shared" si="146"/>
        <v>40</v>
      </c>
      <c r="BA155" s="77">
        <f t="shared" si="147"/>
        <v>3.3333333333333335</v>
      </c>
      <c r="BB155" s="47"/>
      <c r="BC155" s="78">
        <f t="shared" si="148"/>
        <v>0</v>
      </c>
      <c r="BD155" s="78">
        <f t="shared" si="149"/>
        <v>0</v>
      </c>
      <c r="BE155" s="78">
        <f t="shared" si="150"/>
        <v>0</v>
      </c>
      <c r="BF155" s="78">
        <f t="shared" si="151"/>
        <v>0</v>
      </c>
      <c r="BG155" s="78">
        <f t="shared" si="152"/>
        <v>0</v>
      </c>
      <c r="BH155" s="78">
        <f t="shared" si="153"/>
        <v>0</v>
      </c>
      <c r="BI155" s="78">
        <f t="shared" si="154"/>
        <v>123.27041636600711</v>
      </c>
      <c r="BJ155" s="78">
        <f t="shared" si="155"/>
        <v>124.47305457445596</v>
      </c>
      <c r="BK155" s="78">
        <f t="shared" si="156"/>
        <v>0</v>
      </c>
      <c r="BL155" s="78">
        <f t="shared" si="157"/>
        <v>0</v>
      </c>
      <c r="BM155" s="78">
        <f t="shared" si="158"/>
        <v>0</v>
      </c>
      <c r="BN155" s="78">
        <f t="shared" si="159"/>
        <v>0</v>
      </c>
      <c r="BO155" s="78">
        <f t="shared" si="160"/>
        <v>247.74347094046306</v>
      </c>
      <c r="BP155" s="78">
        <f t="shared" si="161"/>
        <v>20.645289245038587</v>
      </c>
    </row>
    <row r="156" spans="1:69">
      <c r="A156" s="79" t="s">
        <v>7127</v>
      </c>
      <c r="B156" s="74"/>
      <c r="C156" s="79" t="s">
        <v>10951</v>
      </c>
      <c r="D156" s="75" t="str">
        <f>INDEX('PRICE LIST'!$D:$D,MATCH(IMPROVEMENT!C156,'PRICE LIST'!$E:$E,0))</f>
        <v>RELAY</v>
      </c>
      <c r="E156" s="16" t="str">
        <f>IFERROR(VLOOKUP(C156,'PRICE LIST'!E:M,2,0),0)</f>
        <v>RELAY MY2 DC24 + SOCKET</v>
      </c>
      <c r="F156" s="187" t="s">
        <v>14805</v>
      </c>
      <c r="G156" s="79" t="s">
        <v>109</v>
      </c>
      <c r="H156" s="919">
        <f>IFERROR(IF(G156="FOH",VLOOKUP(C156,'PRICE LIST'!E:Z,20,0),IF(G156="OPEX",VLOOKUP(C156,'PRICE LIST'!E:Z,21,0),0)),0)</f>
        <v>0</v>
      </c>
      <c r="I156" s="919">
        <f>IFERROR(IF(G156="FOH",VLOOKUP(H156,'PRICE LIST'!X:Z,3,0),IF(G156="OPEX",VLOOKUP(H156,'PRICE LIST'!Y:Z,2,0),0)),0)</f>
        <v>0</v>
      </c>
      <c r="J156" s="79" t="s">
        <v>40</v>
      </c>
      <c r="K156" s="206" t="s">
        <v>183</v>
      </c>
      <c r="L156" s="75" t="str">
        <f>IFERROR(VLOOKUP(K156,BS:BV,3,0),0)</f>
        <v>ALL</v>
      </c>
      <c r="M156" s="75" t="str">
        <f>IFERROR(VLOOKUP(K156,BS:BV,4,0),0)</f>
        <v>ALL</v>
      </c>
      <c r="N156" s="75" t="str">
        <f>IFERROR(VLOOKUP(C156,'PRICE LIST'!E:M,3,0),0)</f>
        <v>SET</v>
      </c>
      <c r="O156" s="75" t="str">
        <f>IFERROR(VLOOKUP(C156,'PRICE LIST'!E:M,5,0),0)</f>
        <v>IDR</v>
      </c>
      <c r="P156" s="556">
        <f>IFERROR(VLOOKUP(C156,'PRICE LIST'!E:Z,8,0),0)</f>
        <v>69500</v>
      </c>
      <c r="Q156" s="556">
        <f>IFERROR(VLOOKUP(C156,'PRICE LIST'!E:Z,9,0),0)</f>
        <v>69500</v>
      </c>
      <c r="R156" s="556">
        <f>IFERROR(VLOOKUP(C156,'PRICE LIST'!E:Z,10,0),0)</f>
        <v>69500</v>
      </c>
      <c r="S156" s="556">
        <f>IFERROR(VLOOKUP(C156,'PRICE LIST'!E:Z,11,0),0)</f>
        <v>69500</v>
      </c>
      <c r="T156" s="556">
        <f>IFERROR(VLOOKUP(C156,'PRICE LIST'!E:Z,12,0),0)</f>
        <v>69500</v>
      </c>
      <c r="U156" s="556">
        <f>IFERROR(VLOOKUP(C156,'PRICE LIST'!E:Z,13,0),0)</f>
        <v>69500</v>
      </c>
      <c r="V156" s="556">
        <f>IFERROR(VLOOKUP(C156,'PRICE LIST'!E:Z,14,0),0)</f>
        <v>71000</v>
      </c>
      <c r="W156" s="556">
        <f>IFERROR(VLOOKUP(C156,'PRICE LIST'!E:Z,15,0),0)</f>
        <v>71000</v>
      </c>
      <c r="X156" s="556">
        <f>IFERROR(VLOOKUP(C156,'PRICE LIST'!E:Z,16,0),0)</f>
        <v>71000</v>
      </c>
      <c r="Y156" s="556">
        <f>IFERROR(VLOOKUP(C156,'PRICE LIST'!E:Z,17,0),0)</f>
        <v>71000</v>
      </c>
      <c r="Z156" s="556">
        <f>IFERROR(VLOOKUP(C156,'PRICE LIST'!E:Z,18,0),0)</f>
        <v>71000</v>
      </c>
      <c r="AA156" s="556">
        <f>IFERROR(VLOOKUP(C156,'PRICE LIST'!E:Z,19,0),0)</f>
        <v>71000</v>
      </c>
      <c r="AB156" s="180">
        <f t="shared" si="134"/>
        <v>4.3991239730102665</v>
      </c>
      <c r="AC156" s="180">
        <f t="shared" si="135"/>
        <v>4.3991239730102665</v>
      </c>
      <c r="AD156" s="180">
        <f t="shared" si="136"/>
        <v>4.3991239730102665</v>
      </c>
      <c r="AE156" s="180">
        <f t="shared" si="137"/>
        <v>4.3991239730102665</v>
      </c>
      <c r="AF156" s="180">
        <f t="shared" si="138"/>
        <v>4.3991239730102665</v>
      </c>
      <c r="AG156" s="180">
        <f t="shared" si="139"/>
        <v>4.3991239730102665</v>
      </c>
      <c r="AH156" s="180">
        <f t="shared" si="140"/>
        <v>4.4940690947299125</v>
      </c>
      <c r="AI156" s="180">
        <f t="shared" si="141"/>
        <v>4.4940690947299125</v>
      </c>
      <c r="AJ156" s="180">
        <f t="shared" si="142"/>
        <v>4.4940690947299125</v>
      </c>
      <c r="AK156" s="180">
        <f t="shared" si="143"/>
        <v>4.4940690947299125</v>
      </c>
      <c r="AL156" s="180">
        <f t="shared" si="144"/>
        <v>4.4940690947299125</v>
      </c>
      <c r="AM156" s="180">
        <f t="shared" si="145"/>
        <v>4.4940690947299125</v>
      </c>
      <c r="AN156" s="502"/>
      <c r="AO156" s="502"/>
      <c r="AP156" s="502"/>
      <c r="AQ156" s="502"/>
      <c r="AR156" s="502"/>
      <c r="AS156" s="502"/>
      <c r="AT156" s="502">
        <v>117</v>
      </c>
      <c r="AU156" s="502">
        <v>117</v>
      </c>
      <c r="AV156" s="502"/>
      <c r="AW156" s="502"/>
      <c r="AX156" s="502"/>
      <c r="AY156" s="502"/>
      <c r="AZ156" s="75">
        <f t="shared" si="146"/>
        <v>234</v>
      </c>
      <c r="BA156" s="77">
        <f t="shared" si="147"/>
        <v>19.5</v>
      </c>
      <c r="BB156" s="47"/>
      <c r="BC156" s="78">
        <f t="shared" si="148"/>
        <v>0</v>
      </c>
      <c r="BD156" s="78">
        <f t="shared" si="149"/>
        <v>0</v>
      </c>
      <c r="BE156" s="78">
        <f t="shared" si="150"/>
        <v>0</v>
      </c>
      <c r="BF156" s="78">
        <f t="shared" si="151"/>
        <v>0</v>
      </c>
      <c r="BG156" s="78">
        <f t="shared" si="152"/>
        <v>0</v>
      </c>
      <c r="BH156" s="78">
        <f t="shared" si="153"/>
        <v>0</v>
      </c>
      <c r="BI156" s="78">
        <f t="shared" si="154"/>
        <v>525.80608408339981</v>
      </c>
      <c r="BJ156" s="78">
        <f t="shared" si="155"/>
        <v>525.80608408339981</v>
      </c>
      <c r="BK156" s="78">
        <f t="shared" si="156"/>
        <v>0</v>
      </c>
      <c r="BL156" s="78">
        <f t="shared" si="157"/>
        <v>0</v>
      </c>
      <c r="BM156" s="78">
        <f t="shared" si="158"/>
        <v>0</v>
      </c>
      <c r="BN156" s="78">
        <f t="shared" si="159"/>
        <v>0</v>
      </c>
      <c r="BO156" s="78">
        <f t="shared" si="160"/>
        <v>1051.6121681667996</v>
      </c>
      <c r="BP156" s="78">
        <f t="shared" si="161"/>
        <v>87.634347347233302</v>
      </c>
    </row>
    <row r="157" spans="1:69">
      <c r="A157" s="79" t="s">
        <v>7127</v>
      </c>
      <c r="B157" s="74"/>
      <c r="C157" s="79" t="s">
        <v>11357</v>
      </c>
      <c r="D157" s="75" t="str">
        <f>INDEX('PRICE LIST'!$D:$D,MATCH(IMPROVEMENT!C157,'PRICE LIST'!$E:$E,0))</f>
        <v>RELL</v>
      </c>
      <c r="E157" s="16" t="str">
        <f>IFERROR(VLOOKUP(C157,'PRICE LIST'!E:M,2,0),0)</f>
        <v>RELL RELAY PANJANG 1 M</v>
      </c>
      <c r="F157" s="187" t="s">
        <v>14805</v>
      </c>
      <c r="G157" s="79" t="s">
        <v>109</v>
      </c>
      <c r="H157" s="919">
        <f>IFERROR(IF(G157="FOH",VLOOKUP(C157,'PRICE LIST'!E:Z,20,0),IF(G157="OPEX",VLOOKUP(C157,'PRICE LIST'!E:Z,21,0),0)),0)</f>
        <v>0</v>
      </c>
      <c r="I157" s="919">
        <f>IFERROR(IF(G157="FOH",VLOOKUP(H157,'PRICE LIST'!X:Z,3,0),IF(G157="OPEX",VLOOKUP(H157,'PRICE LIST'!Y:Z,2,0),0)),0)</f>
        <v>0</v>
      </c>
      <c r="J157" s="79" t="s">
        <v>40</v>
      </c>
      <c r="K157" s="206" t="s">
        <v>183</v>
      </c>
      <c r="L157" s="75" t="str">
        <f>IFERROR(VLOOKUP(K157,BS:BV,3,0),0)</f>
        <v>ALL</v>
      </c>
      <c r="M157" s="75" t="str">
        <f>IFERROR(VLOOKUP(K157,BS:BV,4,0),0)</f>
        <v>ALL</v>
      </c>
      <c r="N157" s="75" t="str">
        <f>IFERROR(VLOOKUP(C157,'PRICE LIST'!E:M,3,0),0)</f>
        <v>PCS</v>
      </c>
      <c r="O157" s="75" t="str">
        <f>IFERROR(VLOOKUP(C157,'PRICE LIST'!E:M,5,0),0)</f>
        <v>IDR</v>
      </c>
      <c r="P157" s="556">
        <f>IFERROR(VLOOKUP(C157,'PRICE LIST'!E:Z,8,0),0)</f>
        <v>22000</v>
      </c>
      <c r="Q157" s="556">
        <f>IFERROR(VLOOKUP(C157,'PRICE LIST'!E:Z,9,0),0)</f>
        <v>22000</v>
      </c>
      <c r="R157" s="556">
        <f>IFERROR(VLOOKUP(C157,'PRICE LIST'!E:Z,10,0),0)</f>
        <v>22000</v>
      </c>
      <c r="S157" s="556">
        <f>IFERROR(VLOOKUP(C157,'PRICE LIST'!E:Z,11,0),0)</f>
        <v>22000</v>
      </c>
      <c r="T157" s="556">
        <f>IFERROR(VLOOKUP(C157,'PRICE LIST'!E:Z,12,0),0)</f>
        <v>22000</v>
      </c>
      <c r="U157" s="556">
        <f>IFERROR(VLOOKUP(C157,'PRICE LIST'!E:Z,13,0),0)</f>
        <v>22000</v>
      </c>
      <c r="V157" s="556">
        <f>IFERROR(VLOOKUP(C157,'PRICE LIST'!E:Z,14,0),0)</f>
        <v>22000</v>
      </c>
      <c r="W157" s="556">
        <f>IFERROR(VLOOKUP(C157,'PRICE LIST'!E:Z,15,0),0)</f>
        <v>22000</v>
      </c>
      <c r="X157" s="556">
        <f>IFERROR(VLOOKUP(C157,'PRICE LIST'!E:Z,16,0),0)</f>
        <v>22000</v>
      </c>
      <c r="Y157" s="556">
        <f>IFERROR(VLOOKUP(C157,'PRICE LIST'!E:Z,17,0),0)</f>
        <v>22000</v>
      </c>
      <c r="Z157" s="556">
        <f>IFERROR(VLOOKUP(C157,'PRICE LIST'!E:Z,18,0),0)</f>
        <v>22000</v>
      </c>
      <c r="AA157" s="556">
        <f>IFERROR(VLOOKUP(C157,'PRICE LIST'!E:Z,19,0),0)</f>
        <v>22000</v>
      </c>
      <c r="AB157" s="180">
        <f t="shared" si="134"/>
        <v>1.392528451888142</v>
      </c>
      <c r="AC157" s="180">
        <f t="shared" si="135"/>
        <v>1.392528451888142</v>
      </c>
      <c r="AD157" s="180">
        <f t="shared" si="136"/>
        <v>1.392528451888142</v>
      </c>
      <c r="AE157" s="180">
        <f t="shared" si="137"/>
        <v>1.392528451888142</v>
      </c>
      <c r="AF157" s="180">
        <f t="shared" si="138"/>
        <v>1.392528451888142</v>
      </c>
      <c r="AG157" s="180">
        <f t="shared" si="139"/>
        <v>1.392528451888142</v>
      </c>
      <c r="AH157" s="180">
        <f t="shared" si="140"/>
        <v>1.392528451888142</v>
      </c>
      <c r="AI157" s="180">
        <f t="shared" si="141"/>
        <v>1.392528451888142</v>
      </c>
      <c r="AJ157" s="180">
        <f t="shared" si="142"/>
        <v>1.392528451888142</v>
      </c>
      <c r="AK157" s="180">
        <f t="shared" si="143"/>
        <v>1.392528451888142</v>
      </c>
      <c r="AL157" s="180">
        <f t="shared" si="144"/>
        <v>1.392528451888142</v>
      </c>
      <c r="AM157" s="180">
        <f t="shared" si="145"/>
        <v>1.392528451888142</v>
      </c>
      <c r="AN157" s="502"/>
      <c r="AO157" s="502"/>
      <c r="AP157" s="502"/>
      <c r="AQ157" s="502"/>
      <c r="AR157" s="502"/>
      <c r="AS157" s="502"/>
      <c r="AT157" s="502">
        <v>10</v>
      </c>
      <c r="AU157" s="502">
        <v>10</v>
      </c>
      <c r="AV157" s="502"/>
      <c r="AW157" s="502"/>
      <c r="AX157" s="502"/>
      <c r="AY157" s="502"/>
      <c r="AZ157" s="75">
        <f t="shared" si="146"/>
        <v>20</v>
      </c>
      <c r="BA157" s="77">
        <f t="shared" si="147"/>
        <v>1.6666666666666667</v>
      </c>
      <c r="BB157" s="47"/>
      <c r="BC157" s="78">
        <f t="shared" si="148"/>
        <v>0</v>
      </c>
      <c r="BD157" s="78">
        <f t="shared" si="149"/>
        <v>0</v>
      </c>
      <c r="BE157" s="78">
        <f t="shared" si="150"/>
        <v>0</v>
      </c>
      <c r="BF157" s="78">
        <f t="shared" si="151"/>
        <v>0</v>
      </c>
      <c r="BG157" s="78">
        <f t="shared" si="152"/>
        <v>0</v>
      </c>
      <c r="BH157" s="78">
        <f t="shared" si="153"/>
        <v>0</v>
      </c>
      <c r="BI157" s="78">
        <f t="shared" si="154"/>
        <v>13.925284518881419</v>
      </c>
      <c r="BJ157" s="78">
        <f t="shared" si="155"/>
        <v>13.925284518881419</v>
      </c>
      <c r="BK157" s="78">
        <f t="shared" si="156"/>
        <v>0</v>
      </c>
      <c r="BL157" s="78">
        <f t="shared" si="157"/>
        <v>0</v>
      </c>
      <c r="BM157" s="78">
        <f t="shared" si="158"/>
        <v>0</v>
      </c>
      <c r="BN157" s="78">
        <f t="shared" si="159"/>
        <v>0</v>
      </c>
      <c r="BO157" s="78">
        <f t="shared" si="160"/>
        <v>27.850569037762838</v>
      </c>
      <c r="BP157" s="78">
        <f t="shared" si="161"/>
        <v>2.3208807531469033</v>
      </c>
    </row>
    <row r="158" spans="1:69">
      <c r="A158" s="79" t="s">
        <v>7127</v>
      </c>
      <c r="B158" s="74"/>
      <c r="C158" s="79" t="s">
        <v>10964</v>
      </c>
      <c r="D158" s="75" t="str">
        <f>INDEX('PRICE LIST'!$D:$D,MATCH(IMPROVEMENT!C158,'PRICE LIST'!$E:$E,0))</f>
        <v>ACRYLIC</v>
      </c>
      <c r="E158" s="16" t="str">
        <f>IFERROR(VLOOKUP(C158,'PRICE LIST'!E:M,2,0),0)</f>
        <v>ACRYLIC CLEAR 5 MM X 122 X 244 CM</v>
      </c>
      <c r="F158" s="187" t="s">
        <v>14805</v>
      </c>
      <c r="G158" s="79" t="s">
        <v>109</v>
      </c>
      <c r="H158" s="919">
        <f>IFERROR(IF(G158="FOH",VLOOKUP(C158,'PRICE LIST'!E:Z,20,0),IF(G158="OPEX",VLOOKUP(C158,'PRICE LIST'!E:Z,21,0),0)),0)</f>
        <v>0</v>
      </c>
      <c r="I158" s="919">
        <f>IFERROR(IF(G158="FOH",VLOOKUP(H158,'PRICE LIST'!X:Z,3,0),IF(G158="OPEX",VLOOKUP(H158,'PRICE LIST'!Y:Z,2,0),0)),0)</f>
        <v>0</v>
      </c>
      <c r="J158" s="79" t="s">
        <v>40</v>
      </c>
      <c r="K158" s="206" t="s">
        <v>183</v>
      </c>
      <c r="L158" s="75" t="str">
        <f>IFERROR(VLOOKUP(K158,BS:BV,3,0),0)</f>
        <v>ALL</v>
      </c>
      <c r="M158" s="75" t="str">
        <f>IFERROR(VLOOKUP(K158,BS:BV,4,0),0)</f>
        <v>ALL</v>
      </c>
      <c r="N158" s="75" t="str">
        <f>IFERROR(VLOOKUP(C158,'PRICE LIST'!E:M,3,0),0)</f>
        <v>ST</v>
      </c>
      <c r="O158" s="75" t="str">
        <f>IFERROR(VLOOKUP(C158,'PRICE LIST'!E:M,5,0),0)</f>
        <v>IDR</v>
      </c>
      <c r="P158" s="556">
        <f>IFERROR(VLOOKUP(C158,'PRICE LIST'!E:Z,8,0),0)</f>
        <v>1137000</v>
      </c>
      <c r="Q158" s="556">
        <f>IFERROR(VLOOKUP(C158,'PRICE LIST'!E:Z,9,0),0)</f>
        <v>1137000</v>
      </c>
      <c r="R158" s="556">
        <f>IFERROR(VLOOKUP(C158,'PRICE LIST'!E:Z,10,0),0)</f>
        <v>1137000</v>
      </c>
      <c r="S158" s="556">
        <f>IFERROR(VLOOKUP(C158,'PRICE LIST'!E:Z,11,0),0)</f>
        <v>1137000</v>
      </c>
      <c r="T158" s="556">
        <f>IFERROR(VLOOKUP(C158,'PRICE LIST'!E:Z,12,0),0)</f>
        <v>1137000</v>
      </c>
      <c r="U158" s="556">
        <f>IFERROR(VLOOKUP(C158,'PRICE LIST'!E:Z,13,0),0)</f>
        <v>1137000</v>
      </c>
      <c r="V158" s="556">
        <f>IFERROR(VLOOKUP(C158,'PRICE LIST'!E:Z,14,0),0)</f>
        <v>1137000</v>
      </c>
      <c r="W158" s="556">
        <f>IFERROR(VLOOKUP(C158,'PRICE LIST'!E:Z,15,0),0)</f>
        <v>1137000</v>
      </c>
      <c r="X158" s="556">
        <f>IFERROR(VLOOKUP(C158,'PRICE LIST'!E:Z,16,0),0)</f>
        <v>1137000</v>
      </c>
      <c r="Y158" s="556">
        <f>IFERROR(VLOOKUP(C158,'PRICE LIST'!E:Z,17,0),0)</f>
        <v>1137000</v>
      </c>
      <c r="Z158" s="556">
        <f>IFERROR(VLOOKUP(C158,'PRICE LIST'!E:Z,18,0),0)</f>
        <v>1137000</v>
      </c>
      <c r="AA158" s="556">
        <f>IFERROR(VLOOKUP(C158,'PRICE LIST'!E:Z,19,0),0)</f>
        <v>1137000</v>
      </c>
      <c r="AB158" s="180">
        <f t="shared" si="134"/>
        <v>71.968402263491697</v>
      </c>
      <c r="AC158" s="180">
        <f t="shared" si="135"/>
        <v>71.968402263491697</v>
      </c>
      <c r="AD158" s="180">
        <f t="shared" si="136"/>
        <v>71.968402263491697</v>
      </c>
      <c r="AE158" s="180">
        <f t="shared" si="137"/>
        <v>71.968402263491697</v>
      </c>
      <c r="AF158" s="180">
        <f t="shared" si="138"/>
        <v>71.968402263491697</v>
      </c>
      <c r="AG158" s="180">
        <f t="shared" si="139"/>
        <v>71.968402263491697</v>
      </c>
      <c r="AH158" s="180">
        <f t="shared" si="140"/>
        <v>71.968402263491697</v>
      </c>
      <c r="AI158" s="180">
        <f t="shared" si="141"/>
        <v>71.968402263491697</v>
      </c>
      <c r="AJ158" s="180">
        <f t="shared" si="142"/>
        <v>71.968402263491697</v>
      </c>
      <c r="AK158" s="180">
        <f t="shared" si="143"/>
        <v>71.968402263491697</v>
      </c>
      <c r="AL158" s="180">
        <f t="shared" si="144"/>
        <v>71.968402263491697</v>
      </c>
      <c r="AM158" s="180">
        <f t="shared" si="145"/>
        <v>71.968402263491697</v>
      </c>
      <c r="AN158" s="502"/>
      <c r="AO158" s="502"/>
      <c r="AP158" s="502"/>
      <c r="AQ158" s="502"/>
      <c r="AR158" s="502"/>
      <c r="AS158" s="502"/>
      <c r="AT158" s="502">
        <v>10</v>
      </c>
      <c r="AU158" s="502">
        <v>10</v>
      </c>
      <c r="AV158" s="502"/>
      <c r="AW158" s="502"/>
      <c r="AX158" s="502"/>
      <c r="AY158" s="502"/>
      <c r="AZ158" s="75">
        <f t="shared" si="146"/>
        <v>20</v>
      </c>
      <c r="BA158" s="77">
        <f t="shared" si="147"/>
        <v>1.6666666666666667</v>
      </c>
      <c r="BB158" s="47"/>
      <c r="BC158" s="78">
        <f t="shared" si="148"/>
        <v>0</v>
      </c>
      <c r="BD158" s="78">
        <f t="shared" si="149"/>
        <v>0</v>
      </c>
      <c r="BE158" s="78">
        <f t="shared" si="150"/>
        <v>0</v>
      </c>
      <c r="BF158" s="78">
        <f t="shared" si="151"/>
        <v>0</v>
      </c>
      <c r="BG158" s="78">
        <f t="shared" si="152"/>
        <v>0</v>
      </c>
      <c r="BH158" s="78">
        <f t="shared" si="153"/>
        <v>0</v>
      </c>
      <c r="BI158" s="78">
        <f t="shared" si="154"/>
        <v>719.68402263491703</v>
      </c>
      <c r="BJ158" s="78">
        <f t="shared" si="155"/>
        <v>719.68402263491703</v>
      </c>
      <c r="BK158" s="78">
        <f t="shared" si="156"/>
        <v>0</v>
      </c>
      <c r="BL158" s="78">
        <f t="shared" si="157"/>
        <v>0</v>
      </c>
      <c r="BM158" s="78">
        <f t="shared" si="158"/>
        <v>0</v>
      </c>
      <c r="BN158" s="78">
        <f t="shared" si="159"/>
        <v>0</v>
      </c>
      <c r="BO158" s="78">
        <f t="shared" si="160"/>
        <v>1439.3680452698341</v>
      </c>
      <c r="BP158" s="78">
        <f t="shared" si="161"/>
        <v>119.9473371058195</v>
      </c>
    </row>
    <row r="159" spans="1:69">
      <c r="A159" s="79" t="s">
        <v>7127</v>
      </c>
      <c r="B159" s="74"/>
      <c r="C159" s="79" t="s">
        <v>12395</v>
      </c>
      <c r="D159" s="75" t="str">
        <f>INDEX('PRICE LIST'!$D:$D,MATCH(IMPROVEMENT!C159,'PRICE LIST'!$E:$E,0))</f>
        <v>RESISTOR</v>
      </c>
      <c r="E159" s="16" t="str">
        <f>IFERROR(VLOOKUP(C159,'PRICE LIST'!E:M,2,0),0)</f>
        <v>RESISTOR 2K OHM (1 PACK = 10PCS)</v>
      </c>
      <c r="F159" s="187" t="s">
        <v>14805</v>
      </c>
      <c r="G159" s="79" t="s">
        <v>109</v>
      </c>
      <c r="H159" s="919">
        <f>IFERROR(IF(G159="FOH",VLOOKUP(C159,'PRICE LIST'!E:Z,20,0),IF(G159="OPEX",VLOOKUP(C159,'PRICE LIST'!E:Z,21,0),0)),0)</f>
        <v>0</v>
      </c>
      <c r="I159" s="919">
        <f>IFERROR(IF(G159="FOH",VLOOKUP(H159,'PRICE LIST'!X:Z,3,0),IF(G159="OPEX",VLOOKUP(H159,'PRICE LIST'!Y:Z,2,0),0)),0)</f>
        <v>0</v>
      </c>
      <c r="J159" s="79" t="s">
        <v>40</v>
      </c>
      <c r="K159" s="206" t="s">
        <v>183</v>
      </c>
      <c r="L159" s="75" t="str">
        <f>IFERROR(VLOOKUP(K159,BS:BV,3,0),0)</f>
        <v>ALL</v>
      </c>
      <c r="M159" s="75" t="str">
        <f>IFERROR(VLOOKUP(K159,BS:BV,4,0),0)</f>
        <v>ALL</v>
      </c>
      <c r="N159" s="75" t="str">
        <f>IFERROR(VLOOKUP(C159,'PRICE LIST'!E:M,3,0),0)</f>
        <v>PACK</v>
      </c>
      <c r="O159" s="75" t="str">
        <f>IFERROR(VLOOKUP(C159,'PRICE LIST'!E:M,5,0),0)</f>
        <v>IDR</v>
      </c>
      <c r="P159" s="556">
        <f>IFERROR(VLOOKUP(C159,'PRICE LIST'!E:Z,8,0),0)</f>
        <v>3588</v>
      </c>
      <c r="Q159" s="556">
        <f>IFERROR(VLOOKUP(C159,'PRICE LIST'!E:Z,9,0),0)</f>
        <v>3588</v>
      </c>
      <c r="R159" s="556">
        <f>IFERROR(VLOOKUP(C159,'PRICE LIST'!E:Z,10,0),0)</f>
        <v>3588</v>
      </c>
      <c r="S159" s="556">
        <f>IFERROR(VLOOKUP(C159,'PRICE LIST'!E:Z,11,0),0)</f>
        <v>3588</v>
      </c>
      <c r="T159" s="556">
        <f>IFERROR(VLOOKUP(C159,'PRICE LIST'!E:Z,12,0),0)</f>
        <v>3588</v>
      </c>
      <c r="U159" s="556">
        <f>IFERROR(VLOOKUP(C159,'PRICE LIST'!E:Z,13,0),0)</f>
        <v>3588</v>
      </c>
      <c r="V159" s="556">
        <f>IFERROR(VLOOKUP(C159,'PRICE LIST'!E:Z,14,0),0)</f>
        <v>3623</v>
      </c>
      <c r="W159" s="556">
        <f>IFERROR(VLOOKUP(C159,'PRICE LIST'!E:Z,15,0),0)</f>
        <v>3623</v>
      </c>
      <c r="X159" s="556">
        <f>IFERROR(VLOOKUP(C159,'PRICE LIST'!E:Z,16,0),0)</f>
        <v>3623</v>
      </c>
      <c r="Y159" s="556">
        <f>IFERROR(VLOOKUP(C159,'PRICE LIST'!E:Z,17,0),0)</f>
        <v>3623</v>
      </c>
      <c r="Z159" s="556">
        <f>IFERROR(VLOOKUP(C159,'PRICE LIST'!E:Z,18,0),0)</f>
        <v>3623</v>
      </c>
      <c r="AA159" s="556">
        <f>IFERROR(VLOOKUP(C159,'PRICE LIST'!E:Z,19,0),0)</f>
        <v>3623</v>
      </c>
      <c r="AB159" s="180">
        <f t="shared" si="134"/>
        <v>0.22710873115339333</v>
      </c>
      <c r="AC159" s="180">
        <f t="shared" si="135"/>
        <v>0.22710873115339333</v>
      </c>
      <c r="AD159" s="180">
        <f t="shared" si="136"/>
        <v>0.22710873115339333</v>
      </c>
      <c r="AE159" s="180">
        <f t="shared" si="137"/>
        <v>0.22710873115339333</v>
      </c>
      <c r="AF159" s="180">
        <f t="shared" si="138"/>
        <v>0.22710873115339333</v>
      </c>
      <c r="AG159" s="180">
        <f t="shared" si="139"/>
        <v>0.22710873115339333</v>
      </c>
      <c r="AH159" s="180">
        <f t="shared" si="140"/>
        <v>0.22932411732685173</v>
      </c>
      <c r="AI159" s="180">
        <f t="shared" si="141"/>
        <v>0.22932411732685173</v>
      </c>
      <c r="AJ159" s="180">
        <f t="shared" si="142"/>
        <v>0.22932411732685173</v>
      </c>
      <c r="AK159" s="180">
        <f t="shared" si="143"/>
        <v>0.22932411732685173</v>
      </c>
      <c r="AL159" s="180">
        <f t="shared" si="144"/>
        <v>0.22932411732685173</v>
      </c>
      <c r="AM159" s="180">
        <f t="shared" si="145"/>
        <v>0.22932411732685173</v>
      </c>
      <c r="AN159" s="502"/>
      <c r="AO159" s="502"/>
      <c r="AP159" s="502"/>
      <c r="AQ159" s="502"/>
      <c r="AR159" s="502"/>
      <c r="AS159" s="502"/>
      <c r="AT159" s="502">
        <v>4</v>
      </c>
      <c r="AU159" s="502">
        <v>4</v>
      </c>
      <c r="AV159" s="502"/>
      <c r="AW159" s="502"/>
      <c r="AX159" s="502"/>
      <c r="AY159" s="502"/>
      <c r="AZ159" s="75">
        <f t="shared" si="146"/>
        <v>8</v>
      </c>
      <c r="BA159" s="77">
        <f t="shared" si="147"/>
        <v>0.66666666666666663</v>
      </c>
      <c r="BB159" s="47"/>
      <c r="BC159" s="78">
        <f t="shared" si="148"/>
        <v>0</v>
      </c>
      <c r="BD159" s="78">
        <f t="shared" si="149"/>
        <v>0</v>
      </c>
      <c r="BE159" s="78">
        <f t="shared" si="150"/>
        <v>0</v>
      </c>
      <c r="BF159" s="78">
        <f t="shared" si="151"/>
        <v>0</v>
      </c>
      <c r="BG159" s="78">
        <f t="shared" si="152"/>
        <v>0</v>
      </c>
      <c r="BH159" s="78">
        <f t="shared" si="153"/>
        <v>0</v>
      </c>
      <c r="BI159" s="78">
        <f t="shared" si="154"/>
        <v>0.91729646930740694</v>
      </c>
      <c r="BJ159" s="78">
        <f t="shared" si="155"/>
        <v>0.91729646930740694</v>
      </c>
      <c r="BK159" s="78">
        <f t="shared" si="156"/>
        <v>0</v>
      </c>
      <c r="BL159" s="78">
        <f t="shared" si="157"/>
        <v>0</v>
      </c>
      <c r="BM159" s="78">
        <f t="shared" si="158"/>
        <v>0</v>
      </c>
      <c r="BN159" s="78">
        <f t="shared" si="159"/>
        <v>0</v>
      </c>
      <c r="BO159" s="78">
        <f t="shared" si="160"/>
        <v>1.8345929386148139</v>
      </c>
      <c r="BP159" s="78">
        <f t="shared" si="161"/>
        <v>0.15288274488456782</v>
      </c>
    </row>
    <row r="160" spans="1:69">
      <c r="A160" s="79" t="s">
        <v>7127</v>
      </c>
      <c r="B160" s="74"/>
      <c r="C160" s="79" t="s">
        <v>12397</v>
      </c>
      <c r="D160" s="75" t="str">
        <f>INDEX('PRICE LIST'!$D:$D,MATCH(IMPROVEMENT!C160,'PRICE LIST'!$E:$E,0))</f>
        <v>SENSOR</v>
      </c>
      <c r="E160" s="16" t="str">
        <f>IFERROR(VLOOKUP(C160,'PRICE LIST'!E:M,2,0),0)</f>
        <v>PRESSURE SENSOR 5VDC 0-12BAR 174 PSI</v>
      </c>
      <c r="F160" s="187" t="s">
        <v>14805</v>
      </c>
      <c r="G160" s="79" t="s">
        <v>109</v>
      </c>
      <c r="H160" s="919">
        <f>IFERROR(IF(G160="FOH",VLOOKUP(C160,'PRICE LIST'!E:Z,20,0),IF(G160="OPEX",VLOOKUP(C160,'PRICE LIST'!E:Z,21,0),0)),0)</f>
        <v>0</v>
      </c>
      <c r="I160" s="919">
        <f>IFERROR(IF(G160="FOH",VLOOKUP(H160,'PRICE LIST'!X:Z,3,0),IF(G160="OPEX",VLOOKUP(H160,'PRICE LIST'!Y:Z,2,0),0)),0)</f>
        <v>0</v>
      </c>
      <c r="J160" s="79" t="s">
        <v>40</v>
      </c>
      <c r="K160" s="206" t="s">
        <v>183</v>
      </c>
      <c r="L160" s="75" t="str">
        <f>IFERROR(VLOOKUP(K160,BS:BV,3,0),0)</f>
        <v>ALL</v>
      </c>
      <c r="M160" s="75" t="str">
        <f>IFERROR(VLOOKUP(K160,BS:BV,4,0),0)</f>
        <v>ALL</v>
      </c>
      <c r="N160" s="75" t="str">
        <f>IFERROR(VLOOKUP(C160,'PRICE LIST'!E:M,3,0),0)</f>
        <v>PCS</v>
      </c>
      <c r="O160" s="75" t="str">
        <f>IFERROR(VLOOKUP(C160,'PRICE LIST'!E:M,5,0),0)</f>
        <v>IDR</v>
      </c>
      <c r="P160" s="556">
        <f>IFERROR(VLOOKUP(C160,'PRICE LIST'!E:Z,8,0),0)</f>
        <v>194750</v>
      </c>
      <c r="Q160" s="556">
        <f>IFERROR(VLOOKUP(C160,'PRICE LIST'!E:Z,9,0),0)</f>
        <v>194750</v>
      </c>
      <c r="R160" s="556">
        <f>IFERROR(VLOOKUP(C160,'PRICE LIST'!E:Z,10,0),0)</f>
        <v>194750</v>
      </c>
      <c r="S160" s="556">
        <f>IFERROR(VLOOKUP(C160,'PRICE LIST'!E:Z,11,0),0)</f>
        <v>194750</v>
      </c>
      <c r="T160" s="556">
        <f>IFERROR(VLOOKUP(C160,'PRICE LIST'!E:Z,12,0),0)</f>
        <v>194750</v>
      </c>
      <c r="U160" s="556">
        <f>IFERROR(VLOOKUP(C160,'PRICE LIST'!E:Z,13,0),0)</f>
        <v>194750</v>
      </c>
      <c r="V160" s="556">
        <f>IFERROR(VLOOKUP(C160,'PRICE LIST'!E:Z,14,0),0)</f>
        <v>196650</v>
      </c>
      <c r="W160" s="556">
        <f>IFERROR(VLOOKUP(C160,'PRICE LIST'!E:Z,15,0),0)</f>
        <v>196650</v>
      </c>
      <c r="X160" s="556">
        <f>IFERROR(VLOOKUP(C160,'PRICE LIST'!E:Z,16,0),0)</f>
        <v>196650</v>
      </c>
      <c r="Y160" s="556">
        <f>IFERROR(VLOOKUP(C160,'PRICE LIST'!E:Z,17,0),0)</f>
        <v>196650</v>
      </c>
      <c r="Z160" s="556">
        <f>IFERROR(VLOOKUP(C160,'PRICE LIST'!E:Z,18,0),0)</f>
        <v>196650</v>
      </c>
      <c r="AA160" s="556">
        <f>IFERROR(VLOOKUP(C160,'PRICE LIST'!E:Z,19,0),0)</f>
        <v>196650</v>
      </c>
      <c r="AB160" s="180">
        <f t="shared" si="134"/>
        <v>12.327041636600711</v>
      </c>
      <c r="AC160" s="180">
        <f t="shared" si="135"/>
        <v>12.327041636600711</v>
      </c>
      <c r="AD160" s="180">
        <f t="shared" si="136"/>
        <v>12.327041636600711</v>
      </c>
      <c r="AE160" s="180">
        <f t="shared" si="137"/>
        <v>12.327041636600711</v>
      </c>
      <c r="AF160" s="180">
        <f t="shared" si="138"/>
        <v>12.327041636600711</v>
      </c>
      <c r="AG160" s="180">
        <f t="shared" si="139"/>
        <v>12.327041636600711</v>
      </c>
      <c r="AH160" s="180">
        <f t="shared" si="140"/>
        <v>12.447305457445596</v>
      </c>
      <c r="AI160" s="180">
        <f t="shared" si="141"/>
        <v>12.447305457445596</v>
      </c>
      <c r="AJ160" s="180">
        <f t="shared" si="142"/>
        <v>12.447305457445596</v>
      </c>
      <c r="AK160" s="180">
        <f t="shared" si="143"/>
        <v>12.447305457445596</v>
      </c>
      <c r="AL160" s="180">
        <f t="shared" si="144"/>
        <v>12.447305457445596</v>
      </c>
      <c r="AM160" s="180">
        <f t="shared" si="145"/>
        <v>12.447305457445596</v>
      </c>
      <c r="AN160" s="502"/>
      <c r="AO160" s="502"/>
      <c r="AP160" s="502"/>
      <c r="AQ160" s="502"/>
      <c r="AR160" s="502"/>
      <c r="AS160" s="502"/>
      <c r="AT160" s="502">
        <v>78</v>
      </c>
      <c r="AU160" s="502">
        <v>78</v>
      </c>
      <c r="AV160" s="502"/>
      <c r="AW160" s="502"/>
      <c r="AX160" s="502"/>
      <c r="AY160" s="502"/>
      <c r="AZ160" s="75">
        <f t="shared" si="146"/>
        <v>156</v>
      </c>
      <c r="BA160" s="77">
        <f t="shared" si="147"/>
        <v>13</v>
      </c>
      <c r="BB160" s="47"/>
      <c r="BC160" s="78">
        <f t="shared" si="148"/>
        <v>0</v>
      </c>
      <c r="BD160" s="78">
        <f t="shared" si="149"/>
        <v>0</v>
      </c>
      <c r="BE160" s="78">
        <f t="shared" si="150"/>
        <v>0</v>
      </c>
      <c r="BF160" s="78">
        <f t="shared" si="151"/>
        <v>0</v>
      </c>
      <c r="BG160" s="78">
        <f t="shared" si="152"/>
        <v>0</v>
      </c>
      <c r="BH160" s="78">
        <f t="shared" si="153"/>
        <v>0</v>
      </c>
      <c r="BI160" s="78">
        <f t="shared" si="154"/>
        <v>970.88982568075653</v>
      </c>
      <c r="BJ160" s="78">
        <f t="shared" si="155"/>
        <v>970.88982568075653</v>
      </c>
      <c r="BK160" s="78">
        <f t="shared" si="156"/>
        <v>0</v>
      </c>
      <c r="BL160" s="78">
        <f t="shared" si="157"/>
        <v>0</v>
      </c>
      <c r="BM160" s="78">
        <f t="shared" si="158"/>
        <v>0</v>
      </c>
      <c r="BN160" s="78">
        <f t="shared" si="159"/>
        <v>0</v>
      </c>
      <c r="BO160" s="78">
        <f t="shared" si="160"/>
        <v>1941.7796513615131</v>
      </c>
      <c r="BP160" s="78">
        <f t="shared" si="161"/>
        <v>161.81497094679276</v>
      </c>
    </row>
    <row r="161" spans="1:69">
      <c r="A161" s="79" t="s">
        <v>7127</v>
      </c>
      <c r="B161" s="74"/>
      <c r="C161" s="79" t="s">
        <v>12423</v>
      </c>
      <c r="D161" s="75" t="str">
        <f>INDEX('PRICE LIST'!$D:$D,MATCH(IMPROVEMENT!C161,'PRICE LIST'!$E:$E,0))</f>
        <v>FITTING</v>
      </c>
      <c r="E161" s="16" t="str">
        <f>IFERROR(VLOOKUP(C161,'PRICE LIST'!E:M,2,0),0)</f>
        <v>FITTING KQ2F08-02A</v>
      </c>
      <c r="F161" s="187" t="s">
        <v>14805</v>
      </c>
      <c r="G161" s="79" t="s">
        <v>109</v>
      </c>
      <c r="H161" s="919">
        <f>IFERROR(IF(G161="FOH",VLOOKUP(C161,'PRICE LIST'!E:Z,20,0),IF(G161="OPEX",VLOOKUP(C161,'PRICE LIST'!E:Z,21,0),0)),0)</f>
        <v>0</v>
      </c>
      <c r="I161" s="919">
        <f>IFERROR(IF(G161="FOH",VLOOKUP(H161,'PRICE LIST'!X:Z,3,0),IF(G161="OPEX",VLOOKUP(H161,'PRICE LIST'!Y:Z,2,0),0)),0)</f>
        <v>0</v>
      </c>
      <c r="J161" s="79" t="s">
        <v>40</v>
      </c>
      <c r="K161" s="206" t="s">
        <v>183</v>
      </c>
      <c r="L161" s="75" t="str">
        <f>IFERROR(VLOOKUP(K161,BS:BV,3,0),0)</f>
        <v>ALL</v>
      </c>
      <c r="M161" s="75" t="str">
        <f>IFERROR(VLOOKUP(K161,BS:BV,4,0),0)</f>
        <v>ALL</v>
      </c>
      <c r="N161" s="75" t="str">
        <f>IFERROR(VLOOKUP(C161,'PRICE LIST'!E:M,3,0),0)</f>
        <v>PCS</v>
      </c>
      <c r="O161" s="75" t="str">
        <f>IFERROR(VLOOKUP(C161,'PRICE LIST'!E:M,5,0),0)</f>
        <v>IDR</v>
      </c>
      <c r="P161" s="556">
        <f>IFERROR(VLOOKUP(C161,'PRICE LIST'!E:Z,8,0),0)</f>
        <v>54300</v>
      </c>
      <c r="Q161" s="556">
        <f>IFERROR(VLOOKUP(C161,'PRICE LIST'!E:Z,9,0),0)</f>
        <v>54300</v>
      </c>
      <c r="R161" s="556">
        <f>IFERROR(VLOOKUP(C161,'PRICE LIST'!E:Z,10,0),0)</f>
        <v>54300</v>
      </c>
      <c r="S161" s="556">
        <f>IFERROR(VLOOKUP(C161,'PRICE LIST'!E:Z,11,0),0)</f>
        <v>54300</v>
      </c>
      <c r="T161" s="556">
        <f>IFERROR(VLOOKUP(C161,'PRICE LIST'!E:Z,12,0),0)</f>
        <v>54300</v>
      </c>
      <c r="U161" s="556">
        <f>IFERROR(VLOOKUP(C161,'PRICE LIST'!E:Z,13,0),0)</f>
        <v>54300</v>
      </c>
      <c r="V161" s="556">
        <f>IFERROR(VLOOKUP(C161,'PRICE LIST'!E:Z,14,0),0)</f>
        <v>54300</v>
      </c>
      <c r="W161" s="556">
        <f>IFERROR(VLOOKUP(C161,'PRICE LIST'!E:Z,15,0),0)</f>
        <v>54300</v>
      </c>
      <c r="X161" s="556">
        <f>IFERROR(VLOOKUP(C161,'PRICE LIST'!E:Z,16,0),0)</f>
        <v>54300</v>
      </c>
      <c r="Y161" s="556">
        <f>IFERROR(VLOOKUP(C161,'PRICE LIST'!E:Z,17,0),0)</f>
        <v>54300</v>
      </c>
      <c r="Z161" s="556">
        <f>IFERROR(VLOOKUP(C161,'PRICE LIST'!E:Z,18,0),0)</f>
        <v>54300</v>
      </c>
      <c r="AA161" s="556">
        <f>IFERROR(VLOOKUP(C161,'PRICE LIST'!E:Z,19,0),0)</f>
        <v>54300</v>
      </c>
      <c r="AB161" s="180">
        <f t="shared" si="134"/>
        <v>3.4370134062511868</v>
      </c>
      <c r="AC161" s="180">
        <f t="shared" si="135"/>
        <v>3.4370134062511868</v>
      </c>
      <c r="AD161" s="180">
        <f t="shared" si="136"/>
        <v>3.4370134062511868</v>
      </c>
      <c r="AE161" s="180">
        <f t="shared" si="137"/>
        <v>3.4370134062511868</v>
      </c>
      <c r="AF161" s="180">
        <f t="shared" si="138"/>
        <v>3.4370134062511868</v>
      </c>
      <c r="AG161" s="180">
        <f t="shared" si="139"/>
        <v>3.4370134062511868</v>
      </c>
      <c r="AH161" s="180">
        <f t="shared" si="140"/>
        <v>3.4370134062511868</v>
      </c>
      <c r="AI161" s="180">
        <f t="shared" si="141"/>
        <v>3.4370134062511868</v>
      </c>
      <c r="AJ161" s="180">
        <f t="shared" si="142"/>
        <v>3.4370134062511868</v>
      </c>
      <c r="AK161" s="180">
        <f t="shared" si="143"/>
        <v>3.4370134062511868</v>
      </c>
      <c r="AL161" s="180">
        <f t="shared" si="144"/>
        <v>3.4370134062511868</v>
      </c>
      <c r="AM161" s="180">
        <f t="shared" si="145"/>
        <v>3.4370134062511868</v>
      </c>
      <c r="AN161" s="502"/>
      <c r="AO161" s="502"/>
      <c r="AP161" s="502"/>
      <c r="AQ161" s="502"/>
      <c r="AR161" s="502"/>
      <c r="AS161" s="502"/>
      <c r="AT161" s="502">
        <v>78</v>
      </c>
      <c r="AU161" s="502">
        <v>78</v>
      </c>
      <c r="AV161" s="502"/>
      <c r="AW161" s="502"/>
      <c r="AX161" s="502"/>
      <c r="AY161" s="502"/>
      <c r="AZ161" s="75">
        <f t="shared" si="146"/>
        <v>156</v>
      </c>
      <c r="BA161" s="77">
        <f t="shared" si="147"/>
        <v>13</v>
      </c>
      <c r="BB161" s="47"/>
      <c r="BC161" s="78">
        <f t="shared" si="148"/>
        <v>0</v>
      </c>
      <c r="BD161" s="78">
        <f t="shared" si="149"/>
        <v>0</v>
      </c>
      <c r="BE161" s="78">
        <f t="shared" si="150"/>
        <v>0</v>
      </c>
      <c r="BF161" s="78">
        <f t="shared" si="151"/>
        <v>0</v>
      </c>
      <c r="BG161" s="78">
        <f t="shared" si="152"/>
        <v>0</v>
      </c>
      <c r="BH161" s="78">
        <f t="shared" si="153"/>
        <v>0</v>
      </c>
      <c r="BI161" s="78">
        <f t="shared" si="154"/>
        <v>268.08704568759259</v>
      </c>
      <c r="BJ161" s="78">
        <f t="shared" si="155"/>
        <v>268.08704568759259</v>
      </c>
      <c r="BK161" s="78">
        <f t="shared" si="156"/>
        <v>0</v>
      </c>
      <c r="BL161" s="78">
        <f t="shared" si="157"/>
        <v>0</v>
      </c>
      <c r="BM161" s="78">
        <f t="shared" si="158"/>
        <v>0</v>
      </c>
      <c r="BN161" s="78">
        <f t="shared" si="159"/>
        <v>0</v>
      </c>
      <c r="BO161" s="78">
        <f t="shared" si="160"/>
        <v>536.17409137518518</v>
      </c>
      <c r="BP161" s="78">
        <f t="shared" si="161"/>
        <v>44.681174281265434</v>
      </c>
    </row>
    <row r="162" spans="1:69">
      <c r="A162" s="79" t="s">
        <v>7127</v>
      </c>
      <c r="B162" s="74"/>
      <c r="C162" s="79" t="s">
        <v>11715</v>
      </c>
      <c r="D162" s="75" t="str">
        <f>INDEX('PRICE LIST'!$D:$D,MATCH(IMPROVEMENT!C162,'PRICE LIST'!$E:$E,0))</f>
        <v>KLEM</v>
      </c>
      <c r="E162" s="16" t="str">
        <f>IFERROR(VLOOKUP(C162,'PRICE LIST'!E:M,2,0),0)</f>
        <v>KLEM SELANG 5/8"</v>
      </c>
      <c r="F162" s="187" t="s">
        <v>14805</v>
      </c>
      <c r="G162" s="79" t="s">
        <v>109</v>
      </c>
      <c r="H162" s="919">
        <f>IFERROR(IF(G162="FOH",VLOOKUP(C162,'PRICE LIST'!E:Z,20,0),IF(G162="OPEX",VLOOKUP(C162,'PRICE LIST'!E:Z,21,0),0)),0)</f>
        <v>0</v>
      </c>
      <c r="I162" s="919">
        <f>IFERROR(IF(G162="FOH",VLOOKUP(H162,'PRICE LIST'!X:Z,3,0),IF(G162="OPEX",VLOOKUP(H162,'PRICE LIST'!Y:Z,2,0),0)),0)</f>
        <v>0</v>
      </c>
      <c r="J162" s="79" t="s">
        <v>40</v>
      </c>
      <c r="K162" s="206" t="s">
        <v>183</v>
      </c>
      <c r="L162" s="75" t="str">
        <f>IFERROR(VLOOKUP(K162,BS:BV,3,0),0)</f>
        <v>ALL</v>
      </c>
      <c r="M162" s="75" t="str">
        <f>IFERROR(VLOOKUP(K162,BS:BV,4,0),0)</f>
        <v>ALL</v>
      </c>
      <c r="N162" s="75" t="str">
        <f>IFERROR(VLOOKUP(C162,'PRICE LIST'!E:M,3,0),0)</f>
        <v>PCS</v>
      </c>
      <c r="O162" s="75" t="str">
        <f>IFERROR(VLOOKUP(C162,'PRICE LIST'!E:M,5,0),0)</f>
        <v>IDR</v>
      </c>
      <c r="P162" s="556">
        <f>IFERROR(VLOOKUP(C162,'PRICE LIST'!E:Z,8,0),0)</f>
        <v>2500</v>
      </c>
      <c r="Q162" s="556">
        <f>IFERROR(VLOOKUP(C162,'PRICE LIST'!E:Z,9,0),0)</f>
        <v>2500</v>
      </c>
      <c r="R162" s="556">
        <f>IFERROR(VLOOKUP(C162,'PRICE LIST'!E:Z,10,0),0)</f>
        <v>2500</v>
      </c>
      <c r="S162" s="556">
        <f>IFERROR(VLOOKUP(C162,'PRICE LIST'!E:Z,11,0),0)</f>
        <v>2500</v>
      </c>
      <c r="T162" s="556">
        <f>IFERROR(VLOOKUP(C162,'PRICE LIST'!E:Z,12,0),0)</f>
        <v>2500</v>
      </c>
      <c r="U162" s="556">
        <f>IFERROR(VLOOKUP(C162,'PRICE LIST'!E:Z,13,0),0)</f>
        <v>2500</v>
      </c>
      <c r="V162" s="556">
        <f>IFERROR(VLOOKUP(C162,'PRICE LIST'!E:Z,14,0),0)</f>
        <v>2500</v>
      </c>
      <c r="W162" s="556">
        <f>IFERROR(VLOOKUP(C162,'PRICE LIST'!E:Z,15,0),0)</f>
        <v>2500</v>
      </c>
      <c r="X162" s="556">
        <f>IFERROR(VLOOKUP(C162,'PRICE LIST'!E:Z,16,0),0)</f>
        <v>2500</v>
      </c>
      <c r="Y162" s="556">
        <f>IFERROR(VLOOKUP(C162,'PRICE LIST'!E:Z,17,0),0)</f>
        <v>2500</v>
      </c>
      <c r="Z162" s="556">
        <f>IFERROR(VLOOKUP(C162,'PRICE LIST'!E:Z,18,0),0)</f>
        <v>2500</v>
      </c>
      <c r="AA162" s="556">
        <f>IFERROR(VLOOKUP(C162,'PRICE LIST'!E:Z,19,0),0)</f>
        <v>2500</v>
      </c>
      <c r="AB162" s="180">
        <f t="shared" si="134"/>
        <v>0.15824186953274341</v>
      </c>
      <c r="AC162" s="180">
        <f t="shared" si="135"/>
        <v>0.15824186953274341</v>
      </c>
      <c r="AD162" s="180">
        <f t="shared" si="136"/>
        <v>0.15824186953274341</v>
      </c>
      <c r="AE162" s="180">
        <f t="shared" si="137"/>
        <v>0.15824186953274341</v>
      </c>
      <c r="AF162" s="180">
        <f t="shared" si="138"/>
        <v>0.15824186953274341</v>
      </c>
      <c r="AG162" s="180">
        <f t="shared" si="139"/>
        <v>0.15824186953274341</v>
      </c>
      <c r="AH162" s="180">
        <f t="shared" si="140"/>
        <v>0.15824186953274341</v>
      </c>
      <c r="AI162" s="180">
        <f t="shared" si="141"/>
        <v>0.15824186953274341</v>
      </c>
      <c r="AJ162" s="180">
        <f t="shared" si="142"/>
        <v>0.15824186953274341</v>
      </c>
      <c r="AK162" s="180">
        <f t="shared" si="143"/>
        <v>0.15824186953274341</v>
      </c>
      <c r="AL162" s="180">
        <f t="shared" si="144"/>
        <v>0.15824186953274341</v>
      </c>
      <c r="AM162" s="180">
        <f t="shared" si="145"/>
        <v>0.15824186953274341</v>
      </c>
      <c r="AN162" s="502"/>
      <c r="AO162" s="502"/>
      <c r="AP162" s="502"/>
      <c r="AQ162" s="502"/>
      <c r="AR162" s="502"/>
      <c r="AS162" s="502"/>
      <c r="AT162" s="502">
        <v>78</v>
      </c>
      <c r="AU162" s="502">
        <v>78</v>
      </c>
      <c r="AV162" s="502"/>
      <c r="AW162" s="502"/>
      <c r="AX162" s="502"/>
      <c r="AY162" s="502"/>
      <c r="AZ162" s="75">
        <f t="shared" si="146"/>
        <v>156</v>
      </c>
      <c r="BA162" s="77">
        <f t="shared" si="147"/>
        <v>13</v>
      </c>
      <c r="BB162" s="47"/>
      <c r="BC162" s="78">
        <f t="shared" si="148"/>
        <v>0</v>
      </c>
      <c r="BD162" s="78">
        <f t="shared" si="149"/>
        <v>0</v>
      </c>
      <c r="BE162" s="78">
        <f t="shared" si="150"/>
        <v>0</v>
      </c>
      <c r="BF162" s="78">
        <f t="shared" si="151"/>
        <v>0</v>
      </c>
      <c r="BG162" s="78">
        <f t="shared" si="152"/>
        <v>0</v>
      </c>
      <c r="BH162" s="78">
        <f t="shared" si="153"/>
        <v>0</v>
      </c>
      <c r="BI162" s="78">
        <f t="shared" si="154"/>
        <v>12.342865823553986</v>
      </c>
      <c r="BJ162" s="78">
        <f t="shared" si="155"/>
        <v>12.342865823553986</v>
      </c>
      <c r="BK162" s="78">
        <f t="shared" si="156"/>
        <v>0</v>
      </c>
      <c r="BL162" s="78">
        <f t="shared" si="157"/>
        <v>0</v>
      </c>
      <c r="BM162" s="78">
        <f t="shared" si="158"/>
        <v>0</v>
      </c>
      <c r="BN162" s="78">
        <f t="shared" si="159"/>
        <v>0</v>
      </c>
      <c r="BO162" s="78">
        <f t="shared" si="160"/>
        <v>24.685731647107971</v>
      </c>
      <c r="BP162" s="78">
        <f t="shared" si="161"/>
        <v>2.0571443039256643</v>
      </c>
    </row>
    <row r="163" spans="1:69">
      <c r="A163" s="79" t="s">
        <v>7127</v>
      </c>
      <c r="B163" s="74"/>
      <c r="C163" s="79" t="s">
        <v>12034</v>
      </c>
      <c r="D163" s="75" t="str">
        <f>INDEX('PRICE LIST'!$D:$D,MATCH(IMPROVEMENT!C163,'PRICE LIST'!$E:$E,0))</f>
        <v>ENGSEL</v>
      </c>
      <c r="E163" s="919" t="str">
        <f>IFERROR(VLOOKUP(C163,'PRICE LIST'!E:M,2,0),0)</f>
        <v>ENGSEL C-SHHPSDN5-3</v>
      </c>
      <c r="F163" s="187" t="s">
        <v>14805</v>
      </c>
      <c r="G163" s="79" t="s">
        <v>109</v>
      </c>
      <c r="H163" s="919">
        <f>IFERROR(IF(G163="FOH",VLOOKUP(C163,'PRICE LIST'!E:Z,20,0),IF(G163="OPEX",VLOOKUP(C163,'PRICE LIST'!E:Z,21,0),0)),0)</f>
        <v>0</v>
      </c>
      <c r="I163" s="919">
        <f>IFERROR(IF(G163="FOH",VLOOKUP(H163,'PRICE LIST'!X:Z,3,0),IF(G163="OPEX",VLOOKUP(H163,'PRICE LIST'!Y:Z,2,0),0)),0)</f>
        <v>0</v>
      </c>
      <c r="J163" s="79" t="s">
        <v>40</v>
      </c>
      <c r="K163" s="206" t="s">
        <v>183</v>
      </c>
      <c r="L163" s="75" t="str">
        <f>IFERROR(VLOOKUP(K163,BS:BV,3,0),0)</f>
        <v>ALL</v>
      </c>
      <c r="M163" s="75" t="str">
        <f>IFERROR(VLOOKUP(K163,BS:BV,4,0),0)</f>
        <v>ALL</v>
      </c>
      <c r="N163" s="75" t="str">
        <f>IFERROR(VLOOKUP(C163,'PRICE LIST'!E:M,3,0),0)</f>
        <v>PCS</v>
      </c>
      <c r="O163" s="75" t="str">
        <f>IFERROR(VLOOKUP(C163,'PRICE LIST'!E:M,5,0),0)</f>
        <v>IDR</v>
      </c>
      <c r="P163" s="556">
        <f>IFERROR(VLOOKUP(C163,'PRICE LIST'!E:Z,8,0),0)</f>
        <v>36225</v>
      </c>
      <c r="Q163" s="556">
        <f>IFERROR(VLOOKUP(C163,'PRICE LIST'!E:Z,9,0),0)</f>
        <v>36225</v>
      </c>
      <c r="R163" s="556">
        <f>IFERROR(VLOOKUP(C163,'PRICE LIST'!E:Z,10,0),0)</f>
        <v>36225</v>
      </c>
      <c r="S163" s="556">
        <f>IFERROR(VLOOKUP(C163,'PRICE LIST'!E:Z,11,0),0)</f>
        <v>36225</v>
      </c>
      <c r="T163" s="556">
        <f>IFERROR(VLOOKUP(C163,'PRICE LIST'!E:Z,12,0),0)</f>
        <v>36225</v>
      </c>
      <c r="U163" s="556">
        <f>IFERROR(VLOOKUP(C163,'PRICE LIST'!E:Z,13,0),0)</f>
        <v>36225</v>
      </c>
      <c r="V163" s="556">
        <f>IFERROR(VLOOKUP(C163,'PRICE LIST'!E:Z,14,0),0)</f>
        <v>36578</v>
      </c>
      <c r="W163" s="556">
        <f>IFERROR(VLOOKUP(C163,'PRICE LIST'!E:Z,15,0),0)</f>
        <v>36578</v>
      </c>
      <c r="X163" s="556">
        <f>IFERROR(VLOOKUP(C163,'PRICE LIST'!E:Z,16,0),0)</f>
        <v>36578</v>
      </c>
      <c r="Y163" s="556">
        <f>IFERROR(VLOOKUP(C163,'PRICE LIST'!E:Z,17,0),0)</f>
        <v>36578</v>
      </c>
      <c r="Z163" s="556">
        <f>IFERROR(VLOOKUP(C163,'PRICE LIST'!E:Z,18,0),0)</f>
        <v>36578</v>
      </c>
      <c r="AA163" s="556">
        <f>IFERROR(VLOOKUP(C163,'PRICE LIST'!E:Z,19,0),0)</f>
        <v>36578</v>
      </c>
      <c r="AB163" s="180">
        <f t="shared" ref="AB163:AB167" si="162">IFERROR(P163/VLOOKUP(O163,$N$4:$O$9,2,FALSE),0)</f>
        <v>2.2929246895294519</v>
      </c>
      <c r="AC163" s="180">
        <f t="shared" ref="AC163:AC167" si="163">IFERROR(Q163/VLOOKUP(O163,$N$4:$O$9,2,FALSE),0)</f>
        <v>2.2929246895294519</v>
      </c>
      <c r="AD163" s="180">
        <f t="shared" ref="AD163:AD167" si="164">IFERROR(R163/VLOOKUP(O163,$N$4:$O$9,2,FALSE),0)</f>
        <v>2.2929246895294519</v>
      </c>
      <c r="AE163" s="180">
        <f t="shared" ref="AE163:AE167" si="165">IFERROR(S163/VLOOKUP(O163,$N$4:$O$9,2,FALSE),0)</f>
        <v>2.2929246895294519</v>
      </c>
      <c r="AF163" s="180">
        <f t="shared" ref="AF163:AF167" si="166">IFERROR(T163/VLOOKUP(O163,$N$4:$O$9,2,FALSE),0)</f>
        <v>2.2929246895294519</v>
      </c>
      <c r="AG163" s="180">
        <f t="shared" ref="AG163:AG167" si="167">IFERROR(U163/VLOOKUP(O163,$N$4:$O$9,2,FALSE),0)</f>
        <v>2.2929246895294519</v>
      </c>
      <c r="AH163" s="180">
        <f t="shared" ref="AH163:AH167" si="168">IFERROR(V163/VLOOKUP(O163,$N$4:$O$9,2,FALSE),0)</f>
        <v>2.3152684415074751</v>
      </c>
      <c r="AI163" s="180">
        <f t="shared" ref="AI163:AI167" si="169">IFERROR(W163/VLOOKUP(O163,$N$4:$O$9,2,FALSE),0)</f>
        <v>2.3152684415074751</v>
      </c>
      <c r="AJ163" s="180">
        <f t="shared" ref="AJ163:AJ167" si="170">IFERROR(X163/VLOOKUP(O163,$N$4:$O$9,2,FALSE),0)</f>
        <v>2.3152684415074751</v>
      </c>
      <c r="AK163" s="180">
        <f t="shared" ref="AK163:AK167" si="171">IFERROR(Y163/VLOOKUP(O163,$N$4:$O$9,2,FALSE),0)</f>
        <v>2.3152684415074751</v>
      </c>
      <c r="AL163" s="180">
        <f t="shared" ref="AL163:AL167" si="172">IFERROR(Z163/VLOOKUP(O163,$N$4:$O$9,2,FALSE),0)</f>
        <v>2.3152684415074751</v>
      </c>
      <c r="AM163" s="180">
        <f t="shared" ref="AM163:AM167" si="173">IFERROR(AA163/VLOOKUP(O163,$N$4:$O$9,2,FALSE),0)</f>
        <v>2.3152684415074751</v>
      </c>
      <c r="AN163" s="502"/>
      <c r="AO163" s="502"/>
      <c r="AP163" s="502"/>
      <c r="AQ163" s="502"/>
      <c r="AR163" s="502"/>
      <c r="AS163" s="502"/>
      <c r="AT163" s="502">
        <v>39</v>
      </c>
      <c r="AU163" s="502">
        <v>39</v>
      </c>
      <c r="AV163" s="502"/>
      <c r="AW163" s="502"/>
      <c r="AX163" s="502"/>
      <c r="AY163" s="502"/>
      <c r="AZ163" s="75">
        <f t="shared" ref="AZ163:AZ167" si="174">SUM(AN163:AY163)</f>
        <v>78</v>
      </c>
      <c r="BA163" s="77">
        <f t="shared" ref="BA163:BA167" si="175">AZ163/12</f>
        <v>6.5</v>
      </c>
      <c r="BB163" s="47"/>
      <c r="BC163" s="78">
        <f t="shared" ref="BC163:BN166" si="176">AB163*AN163</f>
        <v>0</v>
      </c>
      <c r="BD163" s="78">
        <f t="shared" si="176"/>
        <v>0</v>
      </c>
      <c r="BE163" s="78">
        <f t="shared" si="176"/>
        <v>0</v>
      </c>
      <c r="BF163" s="78">
        <f t="shared" si="176"/>
        <v>0</v>
      </c>
      <c r="BG163" s="78">
        <f t="shared" si="176"/>
        <v>0</v>
      </c>
      <c r="BH163" s="78">
        <f t="shared" si="176"/>
        <v>0</v>
      </c>
      <c r="BI163" s="78">
        <f t="shared" si="176"/>
        <v>90.295469218791524</v>
      </c>
      <c r="BJ163" s="78">
        <f t="shared" si="176"/>
        <v>90.295469218791524</v>
      </c>
      <c r="BK163" s="78">
        <f t="shared" si="176"/>
        <v>0</v>
      </c>
      <c r="BL163" s="78">
        <f t="shared" si="176"/>
        <v>0</v>
      </c>
      <c r="BM163" s="78">
        <f t="shared" si="176"/>
        <v>0</v>
      </c>
      <c r="BN163" s="78">
        <f t="shared" si="176"/>
        <v>0</v>
      </c>
      <c r="BO163" s="78">
        <f t="shared" ref="BO163:BO167" si="177">SUM(BC163:BN163)</f>
        <v>180.59093843758305</v>
      </c>
      <c r="BP163" s="78">
        <f t="shared" ref="BP163:BP167" si="178">BO163/12</f>
        <v>15.049244869798587</v>
      </c>
      <c r="BQ163" s="918"/>
    </row>
    <row r="164" spans="1:69">
      <c r="A164" s="79" t="s">
        <v>7127</v>
      </c>
      <c r="B164" s="74"/>
      <c r="C164" s="79" t="s">
        <v>11056</v>
      </c>
      <c r="D164" s="75" t="str">
        <f>INDEX('PRICE LIST'!$D:$D,MATCH(IMPROVEMENT!C164,'PRICE LIST'!$E:$E,0))</f>
        <v>FITTING</v>
      </c>
      <c r="E164" s="919" t="str">
        <f>IFERROR(VLOOKUP(C164,'PRICE LIST'!E:M,2,0),0)</f>
        <v>FITTING T, 8MM (KQ2T08-00A)</v>
      </c>
      <c r="F164" s="187" t="s">
        <v>14805</v>
      </c>
      <c r="G164" s="79" t="s">
        <v>109</v>
      </c>
      <c r="H164" s="919">
        <f>IFERROR(IF(G164="FOH",VLOOKUP(C164,'PRICE LIST'!E:Z,20,0),IF(G164="OPEX",VLOOKUP(C164,'PRICE LIST'!E:Z,21,0),0)),0)</f>
        <v>0</v>
      </c>
      <c r="I164" s="919">
        <f>IFERROR(IF(G164="FOH",VLOOKUP(H164,'PRICE LIST'!X:Z,3,0),IF(G164="OPEX",VLOOKUP(H164,'PRICE LIST'!Y:Z,2,0),0)),0)</f>
        <v>0</v>
      </c>
      <c r="J164" s="79" t="s">
        <v>40</v>
      </c>
      <c r="K164" s="206" t="s">
        <v>183</v>
      </c>
      <c r="L164" s="75" t="str">
        <f>IFERROR(VLOOKUP(K164,BS:BV,3,0),0)</f>
        <v>ALL</v>
      </c>
      <c r="M164" s="75" t="str">
        <f>IFERROR(VLOOKUP(K164,BS:BV,4,0),0)</f>
        <v>ALL</v>
      </c>
      <c r="N164" s="75" t="str">
        <f>IFERROR(VLOOKUP(C164,'PRICE LIST'!E:M,3,0),0)</f>
        <v>PCS</v>
      </c>
      <c r="O164" s="75" t="str">
        <f>IFERROR(VLOOKUP(C164,'PRICE LIST'!E:M,5,0),0)</f>
        <v>IDR</v>
      </c>
      <c r="P164" s="556">
        <f>IFERROR(VLOOKUP(C164,'PRICE LIST'!E:Z,8,0),0)</f>
        <v>45500</v>
      </c>
      <c r="Q164" s="556">
        <f>IFERROR(VLOOKUP(C164,'PRICE LIST'!E:Z,9,0),0)</f>
        <v>45500</v>
      </c>
      <c r="R164" s="556">
        <f>IFERROR(VLOOKUP(C164,'PRICE LIST'!E:Z,10,0),0)</f>
        <v>45500</v>
      </c>
      <c r="S164" s="556">
        <f>IFERROR(VLOOKUP(C164,'PRICE LIST'!E:Z,11,0),0)</f>
        <v>45500</v>
      </c>
      <c r="T164" s="556">
        <f>IFERROR(VLOOKUP(C164,'PRICE LIST'!E:Z,12,0),0)</f>
        <v>45500</v>
      </c>
      <c r="U164" s="556">
        <f>IFERROR(VLOOKUP(C164,'PRICE LIST'!E:Z,13,0),0)</f>
        <v>45500</v>
      </c>
      <c r="V164" s="556">
        <f>IFERROR(VLOOKUP(C164,'PRICE LIST'!E:Z,14,0),0)</f>
        <v>45500</v>
      </c>
      <c r="W164" s="556">
        <f>IFERROR(VLOOKUP(C164,'PRICE LIST'!E:Z,15,0),0)</f>
        <v>45500</v>
      </c>
      <c r="X164" s="556">
        <f>IFERROR(VLOOKUP(C164,'PRICE LIST'!E:Z,16,0),0)</f>
        <v>45500</v>
      </c>
      <c r="Y164" s="556">
        <f>IFERROR(VLOOKUP(C164,'PRICE LIST'!E:Z,17,0),0)</f>
        <v>45500</v>
      </c>
      <c r="Z164" s="556">
        <f>IFERROR(VLOOKUP(C164,'PRICE LIST'!E:Z,18,0),0)</f>
        <v>45500</v>
      </c>
      <c r="AA164" s="556">
        <f>IFERROR(VLOOKUP(C164,'PRICE LIST'!E:Z,19,0),0)</f>
        <v>45500</v>
      </c>
      <c r="AB164" s="180">
        <f t="shared" si="162"/>
        <v>2.88000202549593</v>
      </c>
      <c r="AC164" s="180">
        <f t="shared" si="163"/>
        <v>2.88000202549593</v>
      </c>
      <c r="AD164" s="180">
        <f t="shared" si="164"/>
        <v>2.88000202549593</v>
      </c>
      <c r="AE164" s="180">
        <f t="shared" si="165"/>
        <v>2.88000202549593</v>
      </c>
      <c r="AF164" s="180">
        <f t="shared" si="166"/>
        <v>2.88000202549593</v>
      </c>
      <c r="AG164" s="180">
        <f t="shared" si="167"/>
        <v>2.88000202549593</v>
      </c>
      <c r="AH164" s="180">
        <f t="shared" si="168"/>
        <v>2.88000202549593</v>
      </c>
      <c r="AI164" s="180">
        <f t="shared" si="169"/>
        <v>2.88000202549593</v>
      </c>
      <c r="AJ164" s="180">
        <f t="shared" si="170"/>
        <v>2.88000202549593</v>
      </c>
      <c r="AK164" s="180">
        <f t="shared" si="171"/>
        <v>2.88000202549593</v>
      </c>
      <c r="AL164" s="180">
        <f t="shared" si="172"/>
        <v>2.88000202549593</v>
      </c>
      <c r="AM164" s="180">
        <f t="shared" si="173"/>
        <v>2.88000202549593</v>
      </c>
      <c r="AN164" s="502"/>
      <c r="AO164" s="502"/>
      <c r="AP164" s="502"/>
      <c r="AQ164" s="502"/>
      <c r="AR164" s="502"/>
      <c r="AS164" s="502"/>
      <c r="AT164" s="502">
        <v>78</v>
      </c>
      <c r="AU164" s="502">
        <v>78</v>
      </c>
      <c r="AV164" s="502"/>
      <c r="AW164" s="502"/>
      <c r="AX164" s="502"/>
      <c r="AY164" s="502"/>
      <c r="AZ164" s="75">
        <f t="shared" si="174"/>
        <v>156</v>
      </c>
      <c r="BA164" s="77">
        <f t="shared" si="175"/>
        <v>13</v>
      </c>
      <c r="BB164" s="47"/>
      <c r="BC164" s="78">
        <f t="shared" si="176"/>
        <v>0</v>
      </c>
      <c r="BD164" s="78">
        <f t="shared" si="176"/>
        <v>0</v>
      </c>
      <c r="BE164" s="78">
        <f t="shared" si="176"/>
        <v>0</v>
      </c>
      <c r="BF164" s="78">
        <f t="shared" si="176"/>
        <v>0</v>
      </c>
      <c r="BG164" s="78">
        <f t="shared" si="176"/>
        <v>0</v>
      </c>
      <c r="BH164" s="78">
        <f t="shared" si="176"/>
        <v>0</v>
      </c>
      <c r="BI164" s="78">
        <f t="shared" si="176"/>
        <v>224.64015798868255</v>
      </c>
      <c r="BJ164" s="78">
        <f t="shared" si="176"/>
        <v>224.64015798868255</v>
      </c>
      <c r="BK164" s="78">
        <f t="shared" si="176"/>
        <v>0</v>
      </c>
      <c r="BL164" s="78">
        <f t="shared" si="176"/>
        <v>0</v>
      </c>
      <c r="BM164" s="78">
        <f t="shared" si="176"/>
        <v>0</v>
      </c>
      <c r="BN164" s="78">
        <f t="shared" si="176"/>
        <v>0</v>
      </c>
      <c r="BO164" s="78">
        <f t="shared" si="177"/>
        <v>449.28031597736509</v>
      </c>
      <c r="BP164" s="78">
        <f t="shared" si="178"/>
        <v>37.440026331447093</v>
      </c>
      <c r="BQ164" s="918"/>
    </row>
    <row r="165" spans="1:69" s="918" customFormat="1">
      <c r="A165" s="79" t="s">
        <v>7127</v>
      </c>
      <c r="B165" s="74"/>
      <c r="C165" s="79" t="s">
        <v>11345</v>
      </c>
      <c r="D165" s="75" t="str">
        <f>INDEX('PRICE LIST'!$D:$D,MATCH(IMPROVEMENT!C165,'PRICE LIST'!$E:$E,0))</f>
        <v>SWITCH</v>
      </c>
      <c r="E165" s="919" t="str">
        <f>IFERROR(VLOOKUP(C165,'PRICE LIST'!E:M,2,0),0)</f>
        <v>LIMIT SWITCH D2F-L-D OMRON</v>
      </c>
      <c r="F165" s="187" t="s">
        <v>14805</v>
      </c>
      <c r="G165" s="79" t="s">
        <v>109</v>
      </c>
      <c r="H165" s="919">
        <f>IFERROR(IF(G165="FOH",VLOOKUP(C165,'PRICE LIST'!E:Z,20,0),IF(G165="OPEX",VLOOKUP(C165,'PRICE LIST'!E:Z,21,0),0)),0)</f>
        <v>0</v>
      </c>
      <c r="I165" s="919">
        <f>IFERROR(IF(G165="FOH",VLOOKUP(H165,'PRICE LIST'!X:Z,3,0),IF(G165="OPEX",VLOOKUP(H165,'PRICE LIST'!Y:Z,2,0),0)),0)</f>
        <v>0</v>
      </c>
      <c r="J165" s="79" t="s">
        <v>40</v>
      </c>
      <c r="K165" s="206" t="s">
        <v>183</v>
      </c>
      <c r="L165" s="75" t="str">
        <f>IFERROR(VLOOKUP(K165,BS:BV,3,0),0)</f>
        <v>ALL</v>
      </c>
      <c r="M165" s="75" t="str">
        <f>IFERROR(VLOOKUP(K165,BS:BV,4,0),0)</f>
        <v>ALL</v>
      </c>
      <c r="N165" s="75" t="str">
        <f>IFERROR(VLOOKUP(C165,'PRICE LIST'!E:M,3,0),0)</f>
        <v>PCS</v>
      </c>
      <c r="O165" s="75" t="str">
        <f>IFERROR(VLOOKUP(C165,'PRICE LIST'!E:M,5,0),0)</f>
        <v>IDR</v>
      </c>
      <c r="P165" s="556">
        <f>IFERROR(VLOOKUP(C165,'PRICE LIST'!E:Z,8,0),0)</f>
        <v>16000</v>
      </c>
      <c r="Q165" s="556">
        <f>IFERROR(VLOOKUP(C165,'PRICE LIST'!E:Z,9,0),0)</f>
        <v>16000</v>
      </c>
      <c r="R165" s="556">
        <f>IFERROR(VLOOKUP(C165,'PRICE LIST'!E:Z,10,0),0)</f>
        <v>16000</v>
      </c>
      <c r="S165" s="556">
        <f>IFERROR(VLOOKUP(C165,'PRICE LIST'!E:Z,11,0),0)</f>
        <v>16000</v>
      </c>
      <c r="T165" s="556">
        <f>IFERROR(VLOOKUP(C165,'PRICE LIST'!E:Z,12,0),0)</f>
        <v>16000</v>
      </c>
      <c r="U165" s="556">
        <f>IFERROR(VLOOKUP(C165,'PRICE LIST'!E:Z,13,0),0)</f>
        <v>16000</v>
      </c>
      <c r="V165" s="556">
        <f>IFERROR(VLOOKUP(C165,'PRICE LIST'!E:Z,14,0),0)</f>
        <v>16000</v>
      </c>
      <c r="W165" s="556">
        <f>IFERROR(VLOOKUP(C165,'PRICE LIST'!E:Z,15,0),0)</f>
        <v>16000</v>
      </c>
      <c r="X165" s="556">
        <f>IFERROR(VLOOKUP(C165,'PRICE LIST'!E:Z,16,0),0)</f>
        <v>16000</v>
      </c>
      <c r="Y165" s="556">
        <f>IFERROR(VLOOKUP(C165,'PRICE LIST'!E:Z,17,0),0)</f>
        <v>16000</v>
      </c>
      <c r="Z165" s="556">
        <f>IFERROR(VLOOKUP(C165,'PRICE LIST'!E:Z,18,0),0)</f>
        <v>16000</v>
      </c>
      <c r="AA165" s="556">
        <f>IFERROR(VLOOKUP(C165,'PRICE LIST'!E:Z,19,0),0)</f>
        <v>16000</v>
      </c>
      <c r="AB165" s="180">
        <f t="shared" si="162"/>
        <v>1.0127479650095579</v>
      </c>
      <c r="AC165" s="180">
        <f t="shared" si="163"/>
        <v>1.0127479650095579</v>
      </c>
      <c r="AD165" s="180">
        <f t="shared" si="164"/>
        <v>1.0127479650095579</v>
      </c>
      <c r="AE165" s="180">
        <f t="shared" si="165"/>
        <v>1.0127479650095579</v>
      </c>
      <c r="AF165" s="180">
        <f t="shared" si="166"/>
        <v>1.0127479650095579</v>
      </c>
      <c r="AG165" s="180">
        <f t="shared" si="167"/>
        <v>1.0127479650095579</v>
      </c>
      <c r="AH165" s="180">
        <f t="shared" si="168"/>
        <v>1.0127479650095579</v>
      </c>
      <c r="AI165" s="180">
        <f t="shared" si="169"/>
        <v>1.0127479650095579</v>
      </c>
      <c r="AJ165" s="180">
        <f t="shared" si="170"/>
        <v>1.0127479650095579</v>
      </c>
      <c r="AK165" s="180">
        <f t="shared" si="171"/>
        <v>1.0127479650095579</v>
      </c>
      <c r="AL165" s="180">
        <f t="shared" si="172"/>
        <v>1.0127479650095579</v>
      </c>
      <c r="AM165" s="180">
        <f t="shared" si="173"/>
        <v>1.0127479650095579</v>
      </c>
      <c r="AN165" s="502"/>
      <c r="AO165" s="502"/>
      <c r="AP165" s="502"/>
      <c r="AQ165" s="502"/>
      <c r="AR165" s="502"/>
      <c r="AS165" s="502"/>
      <c r="AT165" s="502">
        <v>60</v>
      </c>
      <c r="AU165" s="502">
        <v>58</v>
      </c>
      <c r="AV165" s="502"/>
      <c r="AW165" s="502"/>
      <c r="AX165" s="502"/>
      <c r="AY165" s="502"/>
      <c r="AZ165" s="75">
        <f t="shared" si="174"/>
        <v>118</v>
      </c>
      <c r="BA165" s="77">
        <f t="shared" si="175"/>
        <v>9.8333333333333339</v>
      </c>
      <c r="BB165" s="47"/>
      <c r="BC165" s="78">
        <f t="shared" si="176"/>
        <v>0</v>
      </c>
      <c r="BD165" s="78">
        <f t="shared" si="176"/>
        <v>0</v>
      </c>
      <c r="BE165" s="78">
        <f t="shared" si="176"/>
        <v>0</v>
      </c>
      <c r="BF165" s="78">
        <f t="shared" si="176"/>
        <v>0</v>
      </c>
      <c r="BG165" s="78">
        <f t="shared" si="176"/>
        <v>0</v>
      </c>
      <c r="BH165" s="78">
        <f t="shared" si="176"/>
        <v>0</v>
      </c>
      <c r="BI165" s="78">
        <f t="shared" si="176"/>
        <v>60.764877900573474</v>
      </c>
      <c r="BJ165" s="78">
        <f t="shared" si="176"/>
        <v>58.739381970554355</v>
      </c>
      <c r="BK165" s="78">
        <f t="shared" si="176"/>
        <v>0</v>
      </c>
      <c r="BL165" s="78">
        <f t="shared" si="176"/>
        <v>0</v>
      </c>
      <c r="BM165" s="78">
        <f t="shared" si="176"/>
        <v>0</v>
      </c>
      <c r="BN165" s="78">
        <f t="shared" si="176"/>
        <v>0</v>
      </c>
      <c r="BO165" s="78">
        <f t="shared" si="177"/>
        <v>119.50425987112783</v>
      </c>
      <c r="BP165" s="78">
        <f t="shared" si="178"/>
        <v>9.9586883225939857</v>
      </c>
    </row>
    <row r="166" spans="1:69" s="918" customFormat="1">
      <c r="A166" s="79" t="s">
        <v>7127</v>
      </c>
      <c r="B166" s="74"/>
      <c r="C166" s="79" t="s">
        <v>11076</v>
      </c>
      <c r="D166" s="75" t="str">
        <f>INDEX('PRICE LIST'!$D:$D,MATCH(IMPROVEMENT!C166,'PRICE LIST'!$E:$E,0))</f>
        <v>CABLE DUCT</v>
      </c>
      <c r="E166" s="919" t="str">
        <f>IFERROR(VLOOKUP(C166,'PRICE LIST'!E:M,2,0),0)</f>
        <v>CABLE DUCT 45 X 45 WITHOUT L SHAPE, LENGTH 2000 MM</v>
      </c>
      <c r="F166" s="187" t="s">
        <v>14805</v>
      </c>
      <c r="G166" s="79" t="s">
        <v>109</v>
      </c>
      <c r="H166" s="919">
        <f>IFERROR(IF(G166="FOH",VLOOKUP(C166,'PRICE LIST'!E:Z,20,0),IF(G166="OPEX",VLOOKUP(C166,'PRICE LIST'!E:Z,21,0),0)),0)</f>
        <v>0</v>
      </c>
      <c r="I166" s="919">
        <f>IFERROR(IF(G166="FOH",VLOOKUP(H166,'PRICE LIST'!X:Z,3,0),IF(G166="OPEX",VLOOKUP(H166,'PRICE LIST'!Y:Z,2,0),0)),0)</f>
        <v>0</v>
      </c>
      <c r="J166" s="79" t="s">
        <v>40</v>
      </c>
      <c r="K166" s="206" t="s">
        <v>183</v>
      </c>
      <c r="L166" s="75" t="str">
        <f>IFERROR(VLOOKUP(K166,BS:BV,3,0),0)</f>
        <v>ALL</v>
      </c>
      <c r="M166" s="75" t="str">
        <f>IFERROR(VLOOKUP(K166,BS:BV,4,0),0)</f>
        <v>ALL</v>
      </c>
      <c r="N166" s="75" t="str">
        <f>IFERROR(VLOOKUP(C166,'PRICE LIST'!E:M,3,0),0)</f>
        <v>PCS</v>
      </c>
      <c r="O166" s="75" t="str">
        <f>IFERROR(VLOOKUP(C166,'PRICE LIST'!E:M,5,0),0)</f>
        <v>IDR</v>
      </c>
      <c r="P166" s="556">
        <f>IFERROR(VLOOKUP(C166,'PRICE LIST'!E:Z,8,0),0)</f>
        <v>66000</v>
      </c>
      <c r="Q166" s="556">
        <f>IFERROR(VLOOKUP(C166,'PRICE LIST'!E:Z,9,0),0)</f>
        <v>66000</v>
      </c>
      <c r="R166" s="556">
        <f>IFERROR(VLOOKUP(C166,'PRICE LIST'!E:Z,10,0),0)</f>
        <v>66000</v>
      </c>
      <c r="S166" s="556">
        <f>IFERROR(VLOOKUP(C166,'PRICE LIST'!E:Z,11,0),0)</f>
        <v>66000</v>
      </c>
      <c r="T166" s="556">
        <f>IFERROR(VLOOKUP(C166,'PRICE LIST'!E:Z,12,0),0)</f>
        <v>66000</v>
      </c>
      <c r="U166" s="556">
        <f>IFERROR(VLOOKUP(C166,'PRICE LIST'!E:Z,13,0),0)</f>
        <v>66000</v>
      </c>
      <c r="V166" s="556">
        <f>IFERROR(VLOOKUP(C166,'PRICE LIST'!E:Z,14,0),0)</f>
        <v>66000</v>
      </c>
      <c r="W166" s="556">
        <f>IFERROR(VLOOKUP(C166,'PRICE LIST'!E:Z,15,0),0)</f>
        <v>66000</v>
      </c>
      <c r="X166" s="556">
        <f>IFERROR(VLOOKUP(C166,'PRICE LIST'!E:Z,16,0),0)</f>
        <v>66000</v>
      </c>
      <c r="Y166" s="556">
        <f>IFERROR(VLOOKUP(C166,'PRICE LIST'!E:Z,17,0),0)</f>
        <v>66000</v>
      </c>
      <c r="Z166" s="556">
        <f>IFERROR(VLOOKUP(C166,'PRICE LIST'!E:Z,18,0),0)</f>
        <v>66000</v>
      </c>
      <c r="AA166" s="556">
        <f>IFERROR(VLOOKUP(C166,'PRICE LIST'!E:Z,19,0),0)</f>
        <v>66000</v>
      </c>
      <c r="AB166" s="180">
        <f t="shared" si="162"/>
        <v>4.1775853556644256</v>
      </c>
      <c r="AC166" s="180">
        <f t="shared" si="163"/>
        <v>4.1775853556644256</v>
      </c>
      <c r="AD166" s="180">
        <f t="shared" si="164"/>
        <v>4.1775853556644256</v>
      </c>
      <c r="AE166" s="180">
        <f t="shared" si="165"/>
        <v>4.1775853556644256</v>
      </c>
      <c r="AF166" s="180">
        <f t="shared" si="166"/>
        <v>4.1775853556644256</v>
      </c>
      <c r="AG166" s="180">
        <f t="shared" si="167"/>
        <v>4.1775853556644256</v>
      </c>
      <c r="AH166" s="180">
        <f t="shared" si="168"/>
        <v>4.1775853556644256</v>
      </c>
      <c r="AI166" s="180">
        <f t="shared" si="169"/>
        <v>4.1775853556644256</v>
      </c>
      <c r="AJ166" s="180">
        <f t="shared" si="170"/>
        <v>4.1775853556644256</v>
      </c>
      <c r="AK166" s="180">
        <f t="shared" si="171"/>
        <v>4.1775853556644256</v>
      </c>
      <c r="AL166" s="180">
        <f t="shared" si="172"/>
        <v>4.1775853556644256</v>
      </c>
      <c r="AM166" s="180">
        <f t="shared" si="173"/>
        <v>4.1775853556644256</v>
      </c>
      <c r="AN166" s="502"/>
      <c r="AO166" s="502"/>
      <c r="AP166" s="502"/>
      <c r="AQ166" s="502"/>
      <c r="AR166" s="502"/>
      <c r="AS166" s="502"/>
      <c r="AT166" s="502">
        <v>2</v>
      </c>
      <c r="AU166" s="502">
        <v>2</v>
      </c>
      <c r="AV166" s="502"/>
      <c r="AW166" s="502"/>
      <c r="AX166" s="502"/>
      <c r="AY166" s="502"/>
      <c r="AZ166" s="75">
        <f t="shared" si="174"/>
        <v>4</v>
      </c>
      <c r="BA166" s="77">
        <f t="shared" si="175"/>
        <v>0.33333333333333331</v>
      </c>
      <c r="BB166" s="47"/>
      <c r="BC166" s="78">
        <f t="shared" si="176"/>
        <v>0</v>
      </c>
      <c r="BD166" s="78">
        <f t="shared" si="176"/>
        <v>0</v>
      </c>
      <c r="BE166" s="78">
        <f t="shared" si="176"/>
        <v>0</v>
      </c>
      <c r="BF166" s="78">
        <f t="shared" si="176"/>
        <v>0</v>
      </c>
      <c r="BG166" s="78">
        <f t="shared" si="176"/>
        <v>0</v>
      </c>
      <c r="BH166" s="78">
        <f t="shared" si="176"/>
        <v>0</v>
      </c>
      <c r="BI166" s="78">
        <f t="shared" si="176"/>
        <v>8.3551707113288511</v>
      </c>
      <c r="BJ166" s="78">
        <f t="shared" si="176"/>
        <v>8.3551707113288511</v>
      </c>
      <c r="BK166" s="78">
        <f t="shared" si="176"/>
        <v>0</v>
      </c>
      <c r="BL166" s="78">
        <f t="shared" si="176"/>
        <v>0</v>
      </c>
      <c r="BM166" s="78">
        <f t="shared" si="176"/>
        <v>0</v>
      </c>
      <c r="BN166" s="78">
        <f t="shared" si="176"/>
        <v>0</v>
      </c>
      <c r="BO166" s="78">
        <f t="shared" si="177"/>
        <v>16.710341422657702</v>
      </c>
      <c r="BP166" s="78">
        <f t="shared" si="178"/>
        <v>1.3925284518881418</v>
      </c>
    </row>
    <row r="167" spans="1:69" s="918" customFormat="1">
      <c r="A167" s="79" t="s">
        <v>7127</v>
      </c>
      <c r="B167" s="74"/>
      <c r="C167" s="79" t="s">
        <v>12002</v>
      </c>
      <c r="D167" s="75" t="str">
        <f>INDEX('PRICE LIST'!$D:$D,MATCH(IMPROVEMENT!C167,'PRICE LIST'!$E:$E,0))</f>
        <v>ACRYLIC</v>
      </c>
      <c r="E167" s="919" t="str">
        <f>IFERROR(VLOOKUP(C167,'PRICE LIST'!E:M,2,0),0)</f>
        <v>FLAT POLYCARBONATE CLEAR 3MM</v>
      </c>
      <c r="F167" s="187" t="s">
        <v>16337</v>
      </c>
      <c r="G167" s="79" t="s">
        <v>109</v>
      </c>
      <c r="H167" s="919">
        <f>IFERROR(IF(G167="FOH",VLOOKUP(C167,'PRICE LIST'!E:Z,20,0),IF(G167="OPEX",VLOOKUP(C167,'PRICE LIST'!E:Z,21,0),0)),0)</f>
        <v>0</v>
      </c>
      <c r="I167" s="919">
        <f>IFERROR(IF(G167="FOH",VLOOKUP(H167,'PRICE LIST'!X:Z,3,0),IF(G167="OPEX",VLOOKUP(H167,'PRICE LIST'!Y:Z,2,0),0)),0)</f>
        <v>0</v>
      </c>
      <c r="J167" s="79" t="s">
        <v>40</v>
      </c>
      <c r="K167" s="206" t="s">
        <v>183</v>
      </c>
      <c r="L167" s="75" t="str">
        <f>IFERROR(VLOOKUP(K167,BS:BV,3,0),0)</f>
        <v>ALL</v>
      </c>
      <c r="M167" s="75" t="str">
        <f>IFERROR(VLOOKUP(K167,BS:BV,4,0),0)</f>
        <v>ALL</v>
      </c>
      <c r="N167" s="75" t="str">
        <f>IFERROR(VLOOKUP(C167,'PRICE LIST'!E:M,3,0),0)</f>
        <v>ST</v>
      </c>
      <c r="O167" s="75" t="str">
        <f>IFERROR(VLOOKUP(C167,'PRICE LIST'!E:M,5,0),0)</f>
        <v>IDR</v>
      </c>
      <c r="P167" s="927">
        <f>IFERROR(VLOOKUP(C167,'PRICE LIST'!E:Z,8,0),0)</f>
        <v>980000</v>
      </c>
      <c r="Q167" s="927">
        <f>IFERROR(VLOOKUP(C167,'PRICE LIST'!E:Z,9,0),0)</f>
        <v>980000</v>
      </c>
      <c r="R167" s="927">
        <f>IFERROR(VLOOKUP(C167,'PRICE LIST'!E:Z,10,0),0)</f>
        <v>980000</v>
      </c>
      <c r="S167" s="927">
        <f>IFERROR(VLOOKUP(C167,'PRICE LIST'!E:Z,11,0),0)</f>
        <v>980000</v>
      </c>
      <c r="T167" s="927">
        <f>IFERROR(VLOOKUP(C167,'PRICE LIST'!E:Z,12,0),0)</f>
        <v>980000</v>
      </c>
      <c r="U167" s="927">
        <f>IFERROR(VLOOKUP(C167,'PRICE LIST'!E:Z,13,0),0)</f>
        <v>980000</v>
      </c>
      <c r="V167" s="927">
        <f>IFERROR(VLOOKUP(C167,'PRICE LIST'!E:Z,14,0),0)</f>
        <v>980000</v>
      </c>
      <c r="W167" s="927">
        <f>IFERROR(VLOOKUP(C167,'PRICE LIST'!E:Z,15,0),0)</f>
        <v>980000</v>
      </c>
      <c r="X167" s="927">
        <f>IFERROR(VLOOKUP(C167,'PRICE LIST'!E:Z,16,0),0)</f>
        <v>980000</v>
      </c>
      <c r="Y167" s="927">
        <f>IFERROR(VLOOKUP(C167,'PRICE LIST'!E:Z,17,0),0)</f>
        <v>980000</v>
      </c>
      <c r="Z167" s="927">
        <f>IFERROR(VLOOKUP(C167,'PRICE LIST'!E:Z,18,0),0)</f>
        <v>980000</v>
      </c>
      <c r="AA167" s="927">
        <f>IFERROR(VLOOKUP(C167,'PRICE LIST'!E:Z,19,0),0)</f>
        <v>980000</v>
      </c>
      <c r="AB167" s="180">
        <f t="shared" si="162"/>
        <v>62.030812856835418</v>
      </c>
      <c r="AC167" s="180">
        <f t="shared" si="163"/>
        <v>62.030812856835418</v>
      </c>
      <c r="AD167" s="180">
        <f t="shared" si="164"/>
        <v>62.030812856835418</v>
      </c>
      <c r="AE167" s="180">
        <f t="shared" si="165"/>
        <v>62.030812856835418</v>
      </c>
      <c r="AF167" s="180">
        <f t="shared" si="166"/>
        <v>62.030812856835418</v>
      </c>
      <c r="AG167" s="180">
        <f t="shared" si="167"/>
        <v>62.030812856835418</v>
      </c>
      <c r="AH167" s="180">
        <f t="shared" si="168"/>
        <v>62.030812856835418</v>
      </c>
      <c r="AI167" s="180">
        <f t="shared" si="169"/>
        <v>62.030812856835418</v>
      </c>
      <c r="AJ167" s="180">
        <f t="shared" si="170"/>
        <v>62.030812856835418</v>
      </c>
      <c r="AK167" s="180">
        <f t="shared" si="171"/>
        <v>62.030812856835418</v>
      </c>
      <c r="AL167" s="180">
        <f t="shared" si="172"/>
        <v>62.030812856835418</v>
      </c>
      <c r="AM167" s="180">
        <f t="shared" si="173"/>
        <v>62.030812856835418</v>
      </c>
      <c r="AN167" s="502">
        <v>2</v>
      </c>
      <c r="AO167" s="502">
        <v>2</v>
      </c>
      <c r="AP167" s="502">
        <v>2</v>
      </c>
      <c r="AQ167" s="502">
        <v>2</v>
      </c>
      <c r="AR167" s="502">
        <v>2</v>
      </c>
      <c r="AS167" s="502"/>
      <c r="AT167" s="502"/>
      <c r="AU167" s="502"/>
      <c r="AV167" s="502"/>
      <c r="AW167" s="502"/>
      <c r="AX167" s="502"/>
      <c r="AY167" s="502"/>
      <c r="AZ167" s="75">
        <f t="shared" si="174"/>
        <v>10</v>
      </c>
      <c r="BA167" s="77">
        <f t="shared" si="175"/>
        <v>0.83333333333333337</v>
      </c>
      <c r="BB167" s="47"/>
      <c r="BC167" s="78">
        <f t="shared" ref="BC167:BN167" si="179">AB167*AN167</f>
        <v>124.06162571367084</v>
      </c>
      <c r="BD167" s="78">
        <f t="shared" si="179"/>
        <v>124.06162571367084</v>
      </c>
      <c r="BE167" s="78">
        <f t="shared" si="179"/>
        <v>124.06162571367084</v>
      </c>
      <c r="BF167" s="78">
        <f t="shared" si="179"/>
        <v>124.06162571367084</v>
      </c>
      <c r="BG167" s="78">
        <f t="shared" si="179"/>
        <v>124.06162571367084</v>
      </c>
      <c r="BH167" s="78">
        <f t="shared" si="179"/>
        <v>0</v>
      </c>
      <c r="BI167" s="78">
        <f t="shared" si="179"/>
        <v>0</v>
      </c>
      <c r="BJ167" s="78">
        <f t="shared" si="179"/>
        <v>0</v>
      </c>
      <c r="BK167" s="78">
        <f t="shared" si="179"/>
        <v>0</v>
      </c>
      <c r="BL167" s="78">
        <f t="shared" si="179"/>
        <v>0</v>
      </c>
      <c r="BM167" s="78">
        <f t="shared" si="179"/>
        <v>0</v>
      </c>
      <c r="BN167" s="78">
        <f t="shared" si="179"/>
        <v>0</v>
      </c>
      <c r="BO167" s="78">
        <f t="shared" si="177"/>
        <v>620.30812856835416</v>
      </c>
      <c r="BP167" s="78">
        <f t="shared" si="178"/>
        <v>51.692344047362845</v>
      </c>
    </row>
    <row r="168" spans="1:69" s="918" customFormat="1">
      <c r="A168" s="79" t="s">
        <v>7127</v>
      </c>
      <c r="B168" s="74"/>
      <c r="C168" s="79" t="s">
        <v>16595</v>
      </c>
      <c r="D168" s="75" t="str">
        <f>INDEX('PRICE LIST'!$D:$D,MATCH(IMPROVEMENT!C168,'PRICE LIST'!$E:$E,0))</f>
        <v>VALVE</v>
      </c>
      <c r="E168" s="919" t="str">
        <f>IFERROR(VLOOKUP(C168,'PRICE LIST'!E:M,2,0),0)</f>
        <v>HAND VALVE</v>
      </c>
      <c r="F168" s="187" t="s">
        <v>16594</v>
      </c>
      <c r="G168" s="79" t="s">
        <v>109</v>
      </c>
      <c r="H168" s="919">
        <f>IFERROR(IF(G168="FOH",VLOOKUP(C168,'PRICE LIST'!E:Z,20,0),IF(G168="OPEX",VLOOKUP(C168,'PRICE LIST'!E:Z,21,0),0)),0)</f>
        <v>0</v>
      </c>
      <c r="I168" s="919">
        <f>IFERROR(IF(G168="FOH",VLOOKUP(H168,'PRICE LIST'!X:Z,3,0),IF(G168="OPEX",VLOOKUP(H168,'PRICE LIST'!Y:Z,2,0),0)),0)</f>
        <v>0</v>
      </c>
      <c r="J168" s="79" t="s">
        <v>40</v>
      </c>
      <c r="K168" s="79" t="s">
        <v>183</v>
      </c>
      <c r="L168" s="75" t="str">
        <f>IFERROR(VLOOKUP(K168,BS:BV,3,0),0)</f>
        <v>ALL</v>
      </c>
      <c r="M168" s="75" t="str">
        <f>IFERROR(VLOOKUP(K168,BS:BV,4,0),0)</f>
        <v>ALL</v>
      </c>
      <c r="N168" s="75" t="str">
        <f>IFERROR(VLOOKUP(C168,'PRICE LIST'!E:M,3,0),0)</f>
        <v>PCS</v>
      </c>
      <c r="O168" s="75" t="str">
        <f>IFERROR(VLOOKUP(C168,'PRICE LIST'!E:M,5,0),0)</f>
        <v>USD</v>
      </c>
      <c r="P168" s="927">
        <f>IFERROR(VLOOKUP(C168,'PRICE LIST'!E:Z,8,0),0)</f>
        <v>24.130000000000003</v>
      </c>
      <c r="Q168" s="75">
        <f>IFERROR(VLOOKUP(C168,'PRICE LIST'!E:Z,9,0),0)</f>
        <v>24.130000000000003</v>
      </c>
      <c r="R168" s="75">
        <f>IFERROR(VLOOKUP(C168,'PRICE LIST'!E:Z,10,0),0)</f>
        <v>24.130000000000003</v>
      </c>
      <c r="S168" s="75">
        <f>IFERROR(VLOOKUP(C168,'PRICE LIST'!E:Z,11,0),0)</f>
        <v>24.130000000000003</v>
      </c>
      <c r="T168" s="75">
        <f>IFERROR(VLOOKUP(C168,'PRICE LIST'!E:Z,12,0),0)</f>
        <v>24.130000000000003</v>
      </c>
      <c r="U168" s="75">
        <f>IFERROR(VLOOKUP(C168,'PRICE LIST'!E:Z,13,0),0)</f>
        <v>24.130000000000003</v>
      </c>
      <c r="V168" s="75">
        <f>IFERROR(VLOOKUP(C168,'PRICE LIST'!E:Z,14,0),0)</f>
        <v>24.130000000000003</v>
      </c>
      <c r="W168" s="75">
        <f>IFERROR(VLOOKUP(C168,'PRICE LIST'!E:Z,15,0),0)</f>
        <v>24.130000000000003</v>
      </c>
      <c r="X168" s="75">
        <f>IFERROR(VLOOKUP(C168,'PRICE LIST'!E:Z,16,0),0)</f>
        <v>24.130000000000003</v>
      </c>
      <c r="Y168" s="75">
        <f>IFERROR(VLOOKUP(C168,'PRICE LIST'!E:Z,17,0),0)</f>
        <v>24.130000000000003</v>
      </c>
      <c r="Z168" s="75">
        <f>IFERROR(VLOOKUP(C168,'PRICE LIST'!E:Z,18,0),0)</f>
        <v>24.130000000000003</v>
      </c>
      <c r="AA168" s="75">
        <f>IFERROR(VLOOKUP(C168,'PRICE LIST'!E:Z,19,0),0)</f>
        <v>24.130000000000003</v>
      </c>
      <c r="AB168" s="180">
        <f t="shared" ref="AB168:AB173" si="180">IFERROR(P168/VLOOKUP(O168,$N$4:$O$9,2,FALSE),0)</f>
        <v>24.130000000000003</v>
      </c>
      <c r="AC168" s="180">
        <f t="shared" ref="AC168:AC173" si="181">IFERROR(Q168/VLOOKUP(O168,$N$4:$O$9,2,FALSE),0)</f>
        <v>24.130000000000003</v>
      </c>
      <c r="AD168" s="180">
        <f t="shared" ref="AD168:AD173" si="182">IFERROR(R168/VLOOKUP(O168,$N$4:$O$9,2,FALSE),0)</f>
        <v>24.130000000000003</v>
      </c>
      <c r="AE168" s="180">
        <f t="shared" ref="AE168:AE173" si="183">IFERROR(S168/VLOOKUP(O168,$N$4:$O$9,2,FALSE),0)</f>
        <v>24.130000000000003</v>
      </c>
      <c r="AF168" s="180">
        <f t="shared" ref="AF168:AF173" si="184">IFERROR(T168/VLOOKUP(O168,$N$4:$O$9,2,FALSE),0)</f>
        <v>24.130000000000003</v>
      </c>
      <c r="AG168" s="180">
        <f t="shared" ref="AG168:AG173" si="185">IFERROR(U168/VLOOKUP(O168,$N$4:$O$9,2,FALSE),0)</f>
        <v>24.130000000000003</v>
      </c>
      <c r="AH168" s="180">
        <f t="shared" ref="AH168:AH173" si="186">IFERROR(V168/VLOOKUP(O168,$N$4:$O$9,2,FALSE),0)</f>
        <v>24.130000000000003</v>
      </c>
      <c r="AI168" s="180">
        <f t="shared" ref="AI168:AI173" si="187">IFERROR(W168/VLOOKUP(O168,$N$4:$O$9,2,FALSE),0)</f>
        <v>24.130000000000003</v>
      </c>
      <c r="AJ168" s="180">
        <f t="shared" ref="AJ168:AJ173" si="188">IFERROR(X168/VLOOKUP(O168,$N$4:$O$9,2,FALSE),0)</f>
        <v>24.130000000000003</v>
      </c>
      <c r="AK168" s="180">
        <f t="shared" ref="AK168:AK173" si="189">IFERROR(Y168/VLOOKUP(O168,$N$4:$O$9,2,FALSE),0)</f>
        <v>24.130000000000003</v>
      </c>
      <c r="AL168" s="180">
        <f t="shared" ref="AL168:AL173" si="190">IFERROR(Z168/VLOOKUP(O168,$N$4:$O$9,2,FALSE),0)</f>
        <v>24.130000000000003</v>
      </c>
      <c r="AM168" s="180">
        <f t="shared" ref="AM168:AM173" si="191">IFERROR(AA168/VLOOKUP(O168,$N$4:$O$9,2,FALSE),0)</f>
        <v>24.130000000000003</v>
      </c>
      <c r="AN168" s="79">
        <v>76</v>
      </c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5">
        <f t="shared" ref="AZ168:AZ173" si="192">SUM(AN168:AY168)</f>
        <v>76</v>
      </c>
      <c r="BA168" s="77">
        <f t="shared" ref="BA168:BA173" si="193">AZ168/12</f>
        <v>6.333333333333333</v>
      </c>
      <c r="BB168" s="47"/>
      <c r="BC168" s="78">
        <f t="shared" ref="BC168:BN173" si="194">AB168*AN168</f>
        <v>1833.88</v>
      </c>
      <c r="BD168" s="78">
        <f t="shared" si="194"/>
        <v>0</v>
      </c>
      <c r="BE168" s="78">
        <f t="shared" si="194"/>
        <v>0</v>
      </c>
      <c r="BF168" s="78">
        <f t="shared" si="194"/>
        <v>0</v>
      </c>
      <c r="BG168" s="78">
        <f t="shared" si="194"/>
        <v>0</v>
      </c>
      <c r="BH168" s="78">
        <f t="shared" si="194"/>
        <v>0</v>
      </c>
      <c r="BI168" s="78">
        <f t="shared" si="194"/>
        <v>0</v>
      </c>
      <c r="BJ168" s="78">
        <f t="shared" si="194"/>
        <v>0</v>
      </c>
      <c r="BK168" s="78">
        <f t="shared" si="194"/>
        <v>0</v>
      </c>
      <c r="BL168" s="78">
        <f t="shared" si="194"/>
        <v>0</v>
      </c>
      <c r="BM168" s="78">
        <f t="shared" si="194"/>
        <v>0</v>
      </c>
      <c r="BN168" s="78">
        <f t="shared" si="194"/>
        <v>0</v>
      </c>
      <c r="BO168" s="78">
        <f t="shared" ref="BO168:BO173" si="195">SUM(BC168:BN168)</f>
        <v>1833.88</v>
      </c>
      <c r="BP168" s="78">
        <f t="shared" ref="BP168:BP173" si="196">BO168/12</f>
        <v>152.82333333333335</v>
      </c>
    </row>
    <row r="169" spans="1:69" s="918" customFormat="1">
      <c r="A169" s="79" t="s">
        <v>7127</v>
      </c>
      <c r="B169" s="74"/>
      <c r="C169" s="79" t="s">
        <v>11729</v>
      </c>
      <c r="D169" s="75" t="str">
        <f>INDEX('PRICE LIST'!$D:$D,MATCH(IMPROVEMENT!C169,'PRICE LIST'!$E:$E,0))</f>
        <v>FITTING</v>
      </c>
      <c r="E169" s="919" t="str">
        <f>IFERROR(VLOOKUP(C169,'PRICE LIST'!E:M,2,0),0)</f>
        <v>FITTING KQ2T06-00A</v>
      </c>
      <c r="F169" s="187" t="s">
        <v>16594</v>
      </c>
      <c r="G169" s="79" t="s">
        <v>109</v>
      </c>
      <c r="H169" s="919">
        <f>IFERROR(IF(G169="FOH",VLOOKUP(C169,'PRICE LIST'!E:Z,20,0),IF(G169="OPEX",VLOOKUP(C169,'PRICE LIST'!E:Z,21,0),0)),0)</f>
        <v>0</v>
      </c>
      <c r="I169" s="919">
        <f>IFERROR(IF(G169="FOH",VLOOKUP(H169,'PRICE LIST'!X:Z,3,0),IF(G169="OPEX",VLOOKUP(H169,'PRICE LIST'!Y:Z,2,0),0)),0)</f>
        <v>0</v>
      </c>
      <c r="J169" s="79" t="s">
        <v>40</v>
      </c>
      <c r="K169" s="79" t="s">
        <v>183</v>
      </c>
      <c r="L169" s="75" t="str">
        <f>IFERROR(VLOOKUP(K169,BS:BV,3,0),0)</f>
        <v>ALL</v>
      </c>
      <c r="M169" s="75" t="str">
        <f>IFERROR(VLOOKUP(K169,BS:BV,4,0),0)</f>
        <v>ALL</v>
      </c>
      <c r="N169" s="75" t="str">
        <f>IFERROR(VLOOKUP(C169,'PRICE LIST'!E:M,3,0),0)</f>
        <v>PCS</v>
      </c>
      <c r="O169" s="75" t="str">
        <f>IFERROR(VLOOKUP(C169,'PRICE LIST'!E:M,5,0),0)</f>
        <v>IDR</v>
      </c>
      <c r="P169" s="927">
        <f>IFERROR(VLOOKUP(C169,'PRICE LIST'!E:Z,8,0),0)</f>
        <v>38000</v>
      </c>
      <c r="Q169" s="75">
        <f>IFERROR(VLOOKUP(C169,'PRICE LIST'!E:Z,9,0),0)</f>
        <v>38000</v>
      </c>
      <c r="R169" s="75">
        <f>IFERROR(VLOOKUP(C169,'PRICE LIST'!E:Z,10,0),0)</f>
        <v>38000</v>
      </c>
      <c r="S169" s="75">
        <f>IFERROR(VLOOKUP(C169,'PRICE LIST'!E:Z,11,0),0)</f>
        <v>38000</v>
      </c>
      <c r="T169" s="75">
        <f>IFERROR(VLOOKUP(C169,'PRICE LIST'!E:Z,12,0),0)</f>
        <v>38000</v>
      </c>
      <c r="U169" s="75">
        <f>IFERROR(VLOOKUP(C169,'PRICE LIST'!E:Z,13,0),0)</f>
        <v>38000</v>
      </c>
      <c r="V169" s="75">
        <f>IFERROR(VLOOKUP(C169,'PRICE LIST'!E:Z,14,0),0)</f>
        <v>38000</v>
      </c>
      <c r="W169" s="75">
        <f>IFERROR(VLOOKUP(C169,'PRICE LIST'!E:Z,15,0),0)</f>
        <v>38000</v>
      </c>
      <c r="X169" s="75">
        <f>IFERROR(VLOOKUP(C169,'PRICE LIST'!E:Z,16,0),0)</f>
        <v>38000</v>
      </c>
      <c r="Y169" s="75">
        <f>IFERROR(VLOOKUP(C169,'PRICE LIST'!E:Z,17,0),0)</f>
        <v>38000</v>
      </c>
      <c r="Z169" s="75">
        <f>IFERROR(VLOOKUP(C169,'PRICE LIST'!E:Z,18,0),0)</f>
        <v>38000</v>
      </c>
      <c r="AA169" s="75">
        <f>IFERROR(VLOOKUP(C169,'PRICE LIST'!E:Z,19,0),0)</f>
        <v>38000</v>
      </c>
      <c r="AB169" s="180">
        <f t="shared" si="180"/>
        <v>2.4052764168976997</v>
      </c>
      <c r="AC169" s="180">
        <f t="shared" si="181"/>
        <v>2.4052764168976997</v>
      </c>
      <c r="AD169" s="180">
        <f t="shared" si="182"/>
        <v>2.4052764168976997</v>
      </c>
      <c r="AE169" s="180">
        <f t="shared" si="183"/>
        <v>2.4052764168976997</v>
      </c>
      <c r="AF169" s="180">
        <f t="shared" si="184"/>
        <v>2.4052764168976997</v>
      </c>
      <c r="AG169" s="180">
        <f t="shared" si="185"/>
        <v>2.4052764168976997</v>
      </c>
      <c r="AH169" s="180">
        <f t="shared" si="186"/>
        <v>2.4052764168976997</v>
      </c>
      <c r="AI169" s="180">
        <f t="shared" si="187"/>
        <v>2.4052764168976997</v>
      </c>
      <c r="AJ169" s="180">
        <f t="shared" si="188"/>
        <v>2.4052764168976997</v>
      </c>
      <c r="AK169" s="180">
        <f t="shared" si="189"/>
        <v>2.4052764168976997</v>
      </c>
      <c r="AL169" s="180">
        <f t="shared" si="190"/>
        <v>2.4052764168976997</v>
      </c>
      <c r="AM169" s="180">
        <f t="shared" si="191"/>
        <v>2.4052764168976997</v>
      </c>
      <c r="AN169" s="79">
        <v>38</v>
      </c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5">
        <f t="shared" si="192"/>
        <v>38</v>
      </c>
      <c r="BA169" s="77">
        <f t="shared" si="193"/>
        <v>3.1666666666666665</v>
      </c>
      <c r="BB169" s="47"/>
      <c r="BC169" s="78">
        <f t="shared" si="194"/>
        <v>91.400503842112585</v>
      </c>
      <c r="BD169" s="78">
        <f t="shared" si="194"/>
        <v>0</v>
      </c>
      <c r="BE169" s="78">
        <f t="shared" si="194"/>
        <v>0</v>
      </c>
      <c r="BF169" s="78">
        <f t="shared" si="194"/>
        <v>0</v>
      </c>
      <c r="BG169" s="78">
        <f t="shared" si="194"/>
        <v>0</v>
      </c>
      <c r="BH169" s="78">
        <f t="shared" si="194"/>
        <v>0</v>
      </c>
      <c r="BI169" s="78">
        <f t="shared" si="194"/>
        <v>0</v>
      </c>
      <c r="BJ169" s="78">
        <f t="shared" si="194"/>
        <v>0</v>
      </c>
      <c r="BK169" s="78">
        <f t="shared" si="194"/>
        <v>0</v>
      </c>
      <c r="BL169" s="78">
        <f t="shared" si="194"/>
        <v>0</v>
      </c>
      <c r="BM169" s="78">
        <f t="shared" si="194"/>
        <v>0</v>
      </c>
      <c r="BN169" s="78">
        <f t="shared" si="194"/>
        <v>0</v>
      </c>
      <c r="BO169" s="78">
        <f t="shared" si="195"/>
        <v>91.400503842112585</v>
      </c>
      <c r="BP169" s="78">
        <f t="shared" si="196"/>
        <v>7.6167086535093818</v>
      </c>
    </row>
    <row r="170" spans="1:69" s="918" customFormat="1">
      <c r="A170" s="79" t="s">
        <v>7127</v>
      </c>
      <c r="B170" s="74"/>
      <c r="C170" s="79" t="s">
        <v>16599</v>
      </c>
      <c r="D170" s="75" t="str">
        <f>INDEX('PRICE LIST'!$D:$D,MATCH(IMPROVEMENT!C170,'PRICE LIST'!$E:$E,0))</f>
        <v>VALVE</v>
      </c>
      <c r="E170" s="919" t="str">
        <f>IFERROR(VLOOKUP(C170,'PRICE LIST'!E:M,2,0),0)</f>
        <v>SOLENOID VALVE VR1210F-06</v>
      </c>
      <c r="F170" s="187" t="s">
        <v>16594</v>
      </c>
      <c r="G170" s="79" t="s">
        <v>109</v>
      </c>
      <c r="H170" s="919">
        <f>IFERROR(IF(G170="FOH",VLOOKUP(C170,'PRICE LIST'!E:Z,20,0),IF(G170="OPEX",VLOOKUP(C170,'PRICE LIST'!E:Z,21,0),0)),0)</f>
        <v>0</v>
      </c>
      <c r="I170" s="919">
        <f>IFERROR(IF(G170="FOH",VLOOKUP(H170,'PRICE LIST'!X:Z,3,0),IF(G170="OPEX",VLOOKUP(H170,'PRICE LIST'!Y:Z,2,0),0)),0)</f>
        <v>0</v>
      </c>
      <c r="J170" s="79" t="s">
        <v>40</v>
      </c>
      <c r="K170" s="79" t="s">
        <v>183</v>
      </c>
      <c r="L170" s="75" t="str">
        <f>IFERROR(VLOOKUP(K170,BS:BV,3,0),0)</f>
        <v>ALL</v>
      </c>
      <c r="M170" s="75" t="str">
        <f>IFERROR(VLOOKUP(K170,BS:BV,4,0),0)</f>
        <v>ALL</v>
      </c>
      <c r="N170" s="75" t="str">
        <f>IFERROR(VLOOKUP(C170,'PRICE LIST'!E:M,3,0),0)</f>
        <v>PCS</v>
      </c>
      <c r="O170" s="75" t="str">
        <f>IFERROR(VLOOKUP(C170,'PRICE LIST'!E:M,5,0),0)</f>
        <v>IDR</v>
      </c>
      <c r="P170" s="927">
        <f>IFERROR(VLOOKUP(C170,'PRICE LIST'!E:Z,8,0),0)</f>
        <v>184562</v>
      </c>
      <c r="Q170" s="75">
        <f>IFERROR(VLOOKUP(C170,'PRICE LIST'!E:Z,9,0),0)</f>
        <v>184562</v>
      </c>
      <c r="R170" s="75">
        <f>IFERROR(VLOOKUP(C170,'PRICE LIST'!E:Z,10,0),0)</f>
        <v>184562</v>
      </c>
      <c r="S170" s="75">
        <f>IFERROR(VLOOKUP(C170,'PRICE LIST'!E:Z,11,0),0)</f>
        <v>184562</v>
      </c>
      <c r="T170" s="75">
        <f>IFERROR(VLOOKUP(C170,'PRICE LIST'!E:Z,12,0),0)</f>
        <v>184562</v>
      </c>
      <c r="U170" s="75">
        <f>IFERROR(VLOOKUP(C170,'PRICE LIST'!E:Z,13,0),0)</f>
        <v>184562</v>
      </c>
      <c r="V170" s="75">
        <f>IFERROR(VLOOKUP(C170,'PRICE LIST'!E:Z,14,0),0)</f>
        <v>186363</v>
      </c>
      <c r="W170" s="75">
        <f>IFERROR(VLOOKUP(C170,'PRICE LIST'!E:Z,15,0),0)</f>
        <v>186363</v>
      </c>
      <c r="X170" s="75">
        <f>IFERROR(VLOOKUP(C170,'PRICE LIST'!E:Z,16,0),0)</f>
        <v>186363</v>
      </c>
      <c r="Y170" s="75">
        <f>IFERROR(VLOOKUP(C170,'PRICE LIST'!E:Z,17,0),0)</f>
        <v>186363</v>
      </c>
      <c r="Z170" s="75">
        <f>IFERROR(VLOOKUP(C170,'PRICE LIST'!E:Z,18,0),0)</f>
        <v>186363</v>
      </c>
      <c r="AA170" s="75">
        <f>IFERROR(VLOOKUP(C170,'PRICE LIST'!E:Z,19,0),0)</f>
        <v>186363</v>
      </c>
      <c r="AB170" s="180">
        <f t="shared" si="180"/>
        <v>11.682174369880876</v>
      </c>
      <c r="AC170" s="180">
        <f t="shared" si="181"/>
        <v>11.682174369880876</v>
      </c>
      <c r="AD170" s="180">
        <f t="shared" si="182"/>
        <v>11.682174369880876</v>
      </c>
      <c r="AE170" s="180">
        <f t="shared" si="183"/>
        <v>11.682174369880876</v>
      </c>
      <c r="AF170" s="180">
        <f t="shared" si="184"/>
        <v>11.682174369880876</v>
      </c>
      <c r="AG170" s="180">
        <f t="shared" si="185"/>
        <v>11.682174369880876</v>
      </c>
      <c r="AH170" s="180">
        <f t="shared" si="186"/>
        <v>11.796171812692263</v>
      </c>
      <c r="AI170" s="180">
        <f t="shared" si="187"/>
        <v>11.796171812692263</v>
      </c>
      <c r="AJ170" s="180">
        <f t="shared" si="188"/>
        <v>11.796171812692263</v>
      </c>
      <c r="AK170" s="180">
        <f t="shared" si="189"/>
        <v>11.796171812692263</v>
      </c>
      <c r="AL170" s="180">
        <f t="shared" si="190"/>
        <v>11.796171812692263</v>
      </c>
      <c r="AM170" s="180">
        <f t="shared" si="191"/>
        <v>11.796171812692263</v>
      </c>
      <c r="AN170" s="79">
        <v>38</v>
      </c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5">
        <f t="shared" si="192"/>
        <v>38</v>
      </c>
      <c r="BA170" s="77">
        <f t="shared" si="193"/>
        <v>3.1666666666666665</v>
      </c>
      <c r="BB170" s="47"/>
      <c r="BC170" s="78">
        <f t="shared" si="194"/>
        <v>443.9226260554733</v>
      </c>
      <c r="BD170" s="78">
        <f t="shared" si="194"/>
        <v>0</v>
      </c>
      <c r="BE170" s="78">
        <f t="shared" si="194"/>
        <v>0</v>
      </c>
      <c r="BF170" s="78">
        <f t="shared" si="194"/>
        <v>0</v>
      </c>
      <c r="BG170" s="78">
        <f t="shared" si="194"/>
        <v>0</v>
      </c>
      <c r="BH170" s="78">
        <f t="shared" si="194"/>
        <v>0</v>
      </c>
      <c r="BI170" s="78">
        <f t="shared" si="194"/>
        <v>0</v>
      </c>
      <c r="BJ170" s="78">
        <f t="shared" si="194"/>
        <v>0</v>
      </c>
      <c r="BK170" s="78">
        <f t="shared" si="194"/>
        <v>0</v>
      </c>
      <c r="BL170" s="78">
        <f t="shared" si="194"/>
        <v>0</v>
      </c>
      <c r="BM170" s="78">
        <f t="shared" si="194"/>
        <v>0</v>
      </c>
      <c r="BN170" s="78">
        <f t="shared" si="194"/>
        <v>0</v>
      </c>
      <c r="BO170" s="78">
        <f t="shared" si="195"/>
        <v>443.9226260554733</v>
      </c>
      <c r="BP170" s="78">
        <f t="shared" si="196"/>
        <v>36.993552171289444</v>
      </c>
    </row>
    <row r="171" spans="1:69" s="918" customFormat="1">
      <c r="A171" s="79" t="s">
        <v>7127</v>
      </c>
      <c r="B171" s="74"/>
      <c r="C171" s="79" t="s">
        <v>10744</v>
      </c>
      <c r="D171" s="75" t="str">
        <f>INDEX('PRICE LIST'!$D:$D,MATCH(IMPROVEMENT!C171,'PRICE LIST'!$E:$E,0))</f>
        <v>FITTING</v>
      </c>
      <c r="E171" s="919" t="str">
        <f>IFERROR(VLOOKUP(C171,'PRICE LIST'!E:M,2,0),0)</f>
        <v>FITTING KQ2H06-M5A</v>
      </c>
      <c r="F171" s="187" t="s">
        <v>16594</v>
      </c>
      <c r="G171" s="79" t="s">
        <v>109</v>
      </c>
      <c r="H171" s="919">
        <f>IFERROR(IF(G171="FOH",VLOOKUP(C171,'PRICE LIST'!E:Z,20,0),IF(G171="OPEX",VLOOKUP(C171,'PRICE LIST'!E:Z,21,0),0)),0)</f>
        <v>0</v>
      </c>
      <c r="I171" s="919">
        <f>IFERROR(IF(G171="FOH",VLOOKUP(H171,'PRICE LIST'!X:Z,3,0),IF(G171="OPEX",VLOOKUP(H171,'PRICE LIST'!Y:Z,2,0),0)),0)</f>
        <v>0</v>
      </c>
      <c r="J171" s="79" t="s">
        <v>40</v>
      </c>
      <c r="K171" s="79" t="s">
        <v>183</v>
      </c>
      <c r="L171" s="75" t="str">
        <f>IFERROR(VLOOKUP(K171,BS:BV,3,0),0)</f>
        <v>ALL</v>
      </c>
      <c r="M171" s="75" t="str">
        <f>IFERROR(VLOOKUP(K171,BS:BV,4,0),0)</f>
        <v>ALL</v>
      </c>
      <c r="N171" s="75" t="str">
        <f>IFERROR(VLOOKUP(C171,'PRICE LIST'!E:M,3,0),0)</f>
        <v>PCS</v>
      </c>
      <c r="O171" s="75" t="str">
        <f>IFERROR(VLOOKUP(C171,'PRICE LIST'!E:M,5,0),0)</f>
        <v>IDR</v>
      </c>
      <c r="P171" s="927">
        <f>IFERROR(VLOOKUP(C171,'PRICE LIST'!E:Z,8,0),0)</f>
        <v>33000</v>
      </c>
      <c r="Q171" s="75">
        <f>IFERROR(VLOOKUP(C171,'PRICE LIST'!E:Z,9,0),0)</f>
        <v>33000</v>
      </c>
      <c r="R171" s="75">
        <f>IFERROR(VLOOKUP(C171,'PRICE LIST'!E:Z,10,0),0)</f>
        <v>33000</v>
      </c>
      <c r="S171" s="75">
        <f>IFERROR(VLOOKUP(C171,'PRICE LIST'!E:Z,11,0),0)</f>
        <v>33000</v>
      </c>
      <c r="T171" s="75">
        <f>IFERROR(VLOOKUP(C171,'PRICE LIST'!E:Z,12,0),0)</f>
        <v>33000</v>
      </c>
      <c r="U171" s="75">
        <f>IFERROR(VLOOKUP(C171,'PRICE LIST'!E:Z,13,0),0)</f>
        <v>33000</v>
      </c>
      <c r="V171" s="75">
        <f>IFERROR(VLOOKUP(C171,'PRICE LIST'!E:Z,14,0),0)</f>
        <v>33000</v>
      </c>
      <c r="W171" s="75">
        <f>IFERROR(VLOOKUP(C171,'PRICE LIST'!E:Z,15,0),0)</f>
        <v>33000</v>
      </c>
      <c r="X171" s="75">
        <f>IFERROR(VLOOKUP(C171,'PRICE LIST'!E:Z,16,0),0)</f>
        <v>33000</v>
      </c>
      <c r="Y171" s="75">
        <f>IFERROR(VLOOKUP(C171,'PRICE LIST'!E:Z,17,0),0)</f>
        <v>33000</v>
      </c>
      <c r="Z171" s="75">
        <f>IFERROR(VLOOKUP(C171,'PRICE LIST'!E:Z,18,0),0)</f>
        <v>33000</v>
      </c>
      <c r="AA171" s="75">
        <f>IFERROR(VLOOKUP(C171,'PRICE LIST'!E:Z,19,0),0)</f>
        <v>33000</v>
      </c>
      <c r="AB171" s="180">
        <f t="shared" si="180"/>
        <v>2.0887926778322128</v>
      </c>
      <c r="AC171" s="180">
        <f t="shared" si="181"/>
        <v>2.0887926778322128</v>
      </c>
      <c r="AD171" s="180">
        <f t="shared" si="182"/>
        <v>2.0887926778322128</v>
      </c>
      <c r="AE171" s="180">
        <f t="shared" si="183"/>
        <v>2.0887926778322128</v>
      </c>
      <c r="AF171" s="180">
        <f t="shared" si="184"/>
        <v>2.0887926778322128</v>
      </c>
      <c r="AG171" s="180">
        <f t="shared" si="185"/>
        <v>2.0887926778322128</v>
      </c>
      <c r="AH171" s="180">
        <f t="shared" si="186"/>
        <v>2.0887926778322128</v>
      </c>
      <c r="AI171" s="180">
        <f t="shared" si="187"/>
        <v>2.0887926778322128</v>
      </c>
      <c r="AJ171" s="180">
        <f t="shared" si="188"/>
        <v>2.0887926778322128</v>
      </c>
      <c r="AK171" s="180">
        <f t="shared" si="189"/>
        <v>2.0887926778322128</v>
      </c>
      <c r="AL171" s="180">
        <f t="shared" si="190"/>
        <v>2.0887926778322128</v>
      </c>
      <c r="AM171" s="180">
        <f t="shared" si="191"/>
        <v>2.0887926778322128</v>
      </c>
      <c r="AN171" s="79">
        <v>76</v>
      </c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5">
        <f t="shared" si="192"/>
        <v>76</v>
      </c>
      <c r="BA171" s="77">
        <f t="shared" si="193"/>
        <v>6.333333333333333</v>
      </c>
      <c r="BB171" s="47"/>
      <c r="BC171" s="78">
        <f t="shared" si="194"/>
        <v>158.74824351524816</v>
      </c>
      <c r="BD171" s="78">
        <f t="shared" si="194"/>
        <v>0</v>
      </c>
      <c r="BE171" s="78">
        <f t="shared" si="194"/>
        <v>0</v>
      </c>
      <c r="BF171" s="78">
        <f t="shared" si="194"/>
        <v>0</v>
      </c>
      <c r="BG171" s="78">
        <f t="shared" si="194"/>
        <v>0</v>
      </c>
      <c r="BH171" s="78">
        <f t="shared" si="194"/>
        <v>0</v>
      </c>
      <c r="BI171" s="78">
        <f t="shared" si="194"/>
        <v>0</v>
      </c>
      <c r="BJ171" s="78">
        <f t="shared" si="194"/>
        <v>0</v>
      </c>
      <c r="BK171" s="78">
        <f t="shared" si="194"/>
        <v>0</v>
      </c>
      <c r="BL171" s="78">
        <f t="shared" si="194"/>
        <v>0</v>
      </c>
      <c r="BM171" s="78">
        <f t="shared" si="194"/>
        <v>0</v>
      </c>
      <c r="BN171" s="78">
        <f t="shared" si="194"/>
        <v>0</v>
      </c>
      <c r="BO171" s="78">
        <f t="shared" si="195"/>
        <v>158.74824351524816</v>
      </c>
      <c r="BP171" s="78">
        <f t="shared" si="196"/>
        <v>13.229020292937347</v>
      </c>
    </row>
    <row r="172" spans="1:69" s="918" customFormat="1">
      <c r="A172" s="79" t="s">
        <v>7127</v>
      </c>
      <c r="B172" s="74"/>
      <c r="C172" s="79" t="s">
        <v>11235</v>
      </c>
      <c r="D172" s="75" t="str">
        <f>INDEX('PRICE LIST'!$D:$D,MATCH(IMPROVEMENT!C172,'PRICE LIST'!$E:$E,0))</f>
        <v>FITTING</v>
      </c>
      <c r="E172" s="919" t="str">
        <f>IFERROR(VLOOKUP(C172,'PRICE LIST'!E:M,2,0),0)</f>
        <v>FITTING 6MM-M5 (KQ2L06-M5N)</v>
      </c>
      <c r="F172" s="187" t="s">
        <v>16594</v>
      </c>
      <c r="G172" s="79" t="s">
        <v>109</v>
      </c>
      <c r="H172" s="919">
        <f>IFERROR(IF(G172="FOH",VLOOKUP(C172,'PRICE LIST'!E:Z,20,0),IF(G172="OPEX",VLOOKUP(C172,'PRICE LIST'!E:Z,21,0),0)),0)</f>
        <v>0</v>
      </c>
      <c r="I172" s="919">
        <f>IFERROR(IF(G172="FOH",VLOOKUP(H172,'PRICE LIST'!X:Z,3,0),IF(G172="OPEX",VLOOKUP(H172,'PRICE LIST'!Y:Z,2,0),0)),0)</f>
        <v>0</v>
      </c>
      <c r="J172" s="79" t="s">
        <v>40</v>
      </c>
      <c r="K172" s="79" t="s">
        <v>183</v>
      </c>
      <c r="L172" s="75" t="str">
        <f>IFERROR(VLOOKUP(K172,BS:BV,3,0),0)</f>
        <v>ALL</v>
      </c>
      <c r="M172" s="75" t="str">
        <f>IFERROR(VLOOKUP(K172,BS:BV,4,0),0)</f>
        <v>ALL</v>
      </c>
      <c r="N172" s="75" t="str">
        <f>IFERROR(VLOOKUP(C172,'PRICE LIST'!E:M,3,0),0)</f>
        <v>PCS</v>
      </c>
      <c r="O172" s="75" t="str">
        <f>IFERROR(VLOOKUP(C172,'PRICE LIST'!E:M,5,0),0)</f>
        <v>IDR</v>
      </c>
      <c r="P172" s="927">
        <f>IFERROR(VLOOKUP(C172,'PRICE LIST'!E:Z,8,0),0)</f>
        <v>36500</v>
      </c>
      <c r="Q172" s="75">
        <f>IFERROR(VLOOKUP(C172,'PRICE LIST'!E:Z,9,0),0)</f>
        <v>36500</v>
      </c>
      <c r="R172" s="75">
        <f>IFERROR(VLOOKUP(C172,'PRICE LIST'!E:Z,10,0),0)</f>
        <v>36500</v>
      </c>
      <c r="S172" s="75">
        <f>IFERROR(VLOOKUP(C172,'PRICE LIST'!E:Z,11,0),0)</f>
        <v>36500</v>
      </c>
      <c r="T172" s="75">
        <f>IFERROR(VLOOKUP(C172,'PRICE LIST'!E:Z,12,0),0)</f>
        <v>36500</v>
      </c>
      <c r="U172" s="75">
        <f>IFERROR(VLOOKUP(C172,'PRICE LIST'!E:Z,13,0),0)</f>
        <v>36500</v>
      </c>
      <c r="V172" s="75">
        <f>IFERROR(VLOOKUP(C172,'PRICE LIST'!E:Z,14,0),0)</f>
        <v>36500</v>
      </c>
      <c r="W172" s="75">
        <f>IFERROR(VLOOKUP(C172,'PRICE LIST'!E:Z,15,0),0)</f>
        <v>36500</v>
      </c>
      <c r="X172" s="75">
        <f>IFERROR(VLOOKUP(C172,'PRICE LIST'!E:Z,16,0),0)</f>
        <v>36500</v>
      </c>
      <c r="Y172" s="75">
        <f>IFERROR(VLOOKUP(C172,'PRICE LIST'!E:Z,17,0),0)</f>
        <v>36500</v>
      </c>
      <c r="Z172" s="75">
        <f>IFERROR(VLOOKUP(C172,'PRICE LIST'!E:Z,18,0),0)</f>
        <v>36500</v>
      </c>
      <c r="AA172" s="75">
        <f>IFERROR(VLOOKUP(C172,'PRICE LIST'!E:Z,19,0),0)</f>
        <v>36500</v>
      </c>
      <c r="AB172" s="180">
        <f t="shared" si="180"/>
        <v>2.3103312951780537</v>
      </c>
      <c r="AC172" s="180">
        <f t="shared" si="181"/>
        <v>2.3103312951780537</v>
      </c>
      <c r="AD172" s="180">
        <f t="shared" si="182"/>
        <v>2.3103312951780537</v>
      </c>
      <c r="AE172" s="180">
        <f t="shared" si="183"/>
        <v>2.3103312951780537</v>
      </c>
      <c r="AF172" s="180">
        <f t="shared" si="184"/>
        <v>2.3103312951780537</v>
      </c>
      <c r="AG172" s="180">
        <f t="shared" si="185"/>
        <v>2.3103312951780537</v>
      </c>
      <c r="AH172" s="180">
        <f t="shared" si="186"/>
        <v>2.3103312951780537</v>
      </c>
      <c r="AI172" s="180">
        <f t="shared" si="187"/>
        <v>2.3103312951780537</v>
      </c>
      <c r="AJ172" s="180">
        <f t="shared" si="188"/>
        <v>2.3103312951780537</v>
      </c>
      <c r="AK172" s="180">
        <f t="shared" si="189"/>
        <v>2.3103312951780537</v>
      </c>
      <c r="AL172" s="180">
        <f t="shared" si="190"/>
        <v>2.3103312951780537</v>
      </c>
      <c r="AM172" s="180">
        <f t="shared" si="191"/>
        <v>2.3103312951780537</v>
      </c>
      <c r="AN172" s="79">
        <v>76</v>
      </c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5">
        <f t="shared" si="192"/>
        <v>76</v>
      </c>
      <c r="BA172" s="77">
        <f t="shared" si="193"/>
        <v>6.333333333333333</v>
      </c>
      <c r="BB172" s="47"/>
      <c r="BC172" s="78">
        <f t="shared" si="194"/>
        <v>175.58517843353209</v>
      </c>
      <c r="BD172" s="78">
        <f t="shared" si="194"/>
        <v>0</v>
      </c>
      <c r="BE172" s="78">
        <f t="shared" si="194"/>
        <v>0</v>
      </c>
      <c r="BF172" s="78">
        <f t="shared" si="194"/>
        <v>0</v>
      </c>
      <c r="BG172" s="78">
        <f t="shared" si="194"/>
        <v>0</v>
      </c>
      <c r="BH172" s="78">
        <f t="shared" si="194"/>
        <v>0</v>
      </c>
      <c r="BI172" s="78">
        <f t="shared" si="194"/>
        <v>0</v>
      </c>
      <c r="BJ172" s="78">
        <f t="shared" si="194"/>
        <v>0</v>
      </c>
      <c r="BK172" s="78">
        <f t="shared" si="194"/>
        <v>0</v>
      </c>
      <c r="BL172" s="78">
        <f t="shared" si="194"/>
        <v>0</v>
      </c>
      <c r="BM172" s="78">
        <f t="shared" si="194"/>
        <v>0</v>
      </c>
      <c r="BN172" s="78">
        <f t="shared" si="194"/>
        <v>0</v>
      </c>
      <c r="BO172" s="78">
        <f t="shared" si="195"/>
        <v>175.58517843353209</v>
      </c>
      <c r="BP172" s="78">
        <f t="shared" si="196"/>
        <v>14.63209820279434</v>
      </c>
    </row>
    <row r="173" spans="1:69" s="918" customFormat="1">
      <c r="A173" s="79" t="s">
        <v>7127</v>
      </c>
      <c r="B173" s="74"/>
      <c r="C173" s="79" t="s">
        <v>11001</v>
      </c>
      <c r="D173" s="75" t="str">
        <f>INDEX('PRICE LIST'!$D:$D,MATCH(IMPROVEMENT!C173,'PRICE LIST'!$E:$E,0))</f>
        <v>SELANG</v>
      </c>
      <c r="E173" s="919" t="str">
        <f>IFERROR(VLOOKUP(C173,'PRICE LIST'!E:M,2,0),0)</f>
        <v>SELANG ANGIN PU CLEAR DIA 6MM</v>
      </c>
      <c r="F173" s="187" t="s">
        <v>16594</v>
      </c>
      <c r="G173" s="79" t="s">
        <v>109</v>
      </c>
      <c r="H173" s="919">
        <f>IFERROR(IF(G173="FOH",VLOOKUP(C173,'PRICE LIST'!E:Z,20,0),IF(G173="OPEX",VLOOKUP(C173,'PRICE LIST'!E:Z,21,0),0)),0)</f>
        <v>0</v>
      </c>
      <c r="I173" s="919">
        <f>IFERROR(IF(G173="FOH",VLOOKUP(H173,'PRICE LIST'!X:Z,3,0),IF(G173="OPEX",VLOOKUP(H173,'PRICE LIST'!Y:Z,2,0),0)),0)</f>
        <v>0</v>
      </c>
      <c r="J173" s="79" t="s">
        <v>40</v>
      </c>
      <c r="K173" s="79" t="s">
        <v>183</v>
      </c>
      <c r="L173" s="75" t="str">
        <f>IFERROR(VLOOKUP(K173,BS:BV,3,0),0)</f>
        <v>ALL</v>
      </c>
      <c r="M173" s="75" t="str">
        <f>IFERROR(VLOOKUP(K173,BS:BV,4,0),0)</f>
        <v>ALL</v>
      </c>
      <c r="N173" s="75" t="str">
        <f>IFERROR(VLOOKUP(C173,'PRICE LIST'!E:M,3,0),0)</f>
        <v>ROLL</v>
      </c>
      <c r="O173" s="75" t="str">
        <f>IFERROR(VLOOKUP(C173,'PRICE LIST'!E:M,5,0),0)</f>
        <v>IDR</v>
      </c>
      <c r="P173" s="927">
        <f>IFERROR(VLOOKUP(C173,'PRICE LIST'!E:Z,8,0),0)</f>
        <v>1000000</v>
      </c>
      <c r="Q173" s="75">
        <f>IFERROR(VLOOKUP(C173,'PRICE LIST'!E:Z,9,0),0)</f>
        <v>1000000</v>
      </c>
      <c r="R173" s="75">
        <f>IFERROR(VLOOKUP(C173,'PRICE LIST'!E:Z,10,0),0)</f>
        <v>1000000</v>
      </c>
      <c r="S173" s="75">
        <f>IFERROR(VLOOKUP(C173,'PRICE LIST'!E:Z,11,0),0)</f>
        <v>1000000</v>
      </c>
      <c r="T173" s="75">
        <f>IFERROR(VLOOKUP(C173,'PRICE LIST'!E:Z,12,0),0)</f>
        <v>1000000</v>
      </c>
      <c r="U173" s="75">
        <f>IFERROR(VLOOKUP(C173,'PRICE LIST'!E:Z,13,0),0)</f>
        <v>1000000</v>
      </c>
      <c r="V173" s="75">
        <f>IFERROR(VLOOKUP(C173,'PRICE LIST'!E:Z,14,0),0)</f>
        <v>1000000</v>
      </c>
      <c r="W173" s="75">
        <f>IFERROR(VLOOKUP(C173,'PRICE LIST'!E:Z,15,0),0)</f>
        <v>1000000</v>
      </c>
      <c r="X173" s="75">
        <f>IFERROR(VLOOKUP(C173,'PRICE LIST'!E:Z,16,0),0)</f>
        <v>1000000</v>
      </c>
      <c r="Y173" s="75">
        <f>IFERROR(VLOOKUP(C173,'PRICE LIST'!E:Z,17,0),0)</f>
        <v>1000000</v>
      </c>
      <c r="Z173" s="75">
        <f>IFERROR(VLOOKUP(C173,'PRICE LIST'!E:Z,18,0),0)</f>
        <v>1000000</v>
      </c>
      <c r="AA173" s="75">
        <f>IFERROR(VLOOKUP(C173,'PRICE LIST'!E:Z,19,0),0)</f>
        <v>1000000</v>
      </c>
      <c r="AB173" s="180">
        <f t="shared" si="180"/>
        <v>63.296747813097362</v>
      </c>
      <c r="AC173" s="180">
        <f t="shared" si="181"/>
        <v>63.296747813097362</v>
      </c>
      <c r="AD173" s="180">
        <f t="shared" si="182"/>
        <v>63.296747813097362</v>
      </c>
      <c r="AE173" s="180">
        <f t="shared" si="183"/>
        <v>63.296747813097362</v>
      </c>
      <c r="AF173" s="180">
        <f t="shared" si="184"/>
        <v>63.296747813097362</v>
      </c>
      <c r="AG173" s="180">
        <f t="shared" si="185"/>
        <v>63.296747813097362</v>
      </c>
      <c r="AH173" s="180">
        <f t="shared" si="186"/>
        <v>63.296747813097362</v>
      </c>
      <c r="AI173" s="180">
        <f t="shared" si="187"/>
        <v>63.296747813097362</v>
      </c>
      <c r="AJ173" s="180">
        <f t="shared" si="188"/>
        <v>63.296747813097362</v>
      </c>
      <c r="AK173" s="180">
        <f t="shared" si="189"/>
        <v>63.296747813097362</v>
      </c>
      <c r="AL173" s="180">
        <f t="shared" si="190"/>
        <v>63.296747813097362</v>
      </c>
      <c r="AM173" s="180">
        <f t="shared" si="191"/>
        <v>63.296747813097362</v>
      </c>
      <c r="AN173" s="79">
        <v>3</v>
      </c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5">
        <f t="shared" si="192"/>
        <v>3</v>
      </c>
      <c r="BA173" s="77">
        <f t="shared" si="193"/>
        <v>0.25</v>
      </c>
      <c r="BB173" s="47"/>
      <c r="BC173" s="78">
        <f t="shared" si="194"/>
        <v>189.89024343929208</v>
      </c>
      <c r="BD173" s="78">
        <f t="shared" si="194"/>
        <v>0</v>
      </c>
      <c r="BE173" s="78">
        <f t="shared" si="194"/>
        <v>0</v>
      </c>
      <c r="BF173" s="78">
        <f t="shared" si="194"/>
        <v>0</v>
      </c>
      <c r="BG173" s="78">
        <f t="shared" si="194"/>
        <v>0</v>
      </c>
      <c r="BH173" s="78">
        <f t="shared" si="194"/>
        <v>0</v>
      </c>
      <c r="BI173" s="78">
        <f t="shared" si="194"/>
        <v>0</v>
      </c>
      <c r="BJ173" s="78">
        <f t="shared" si="194"/>
        <v>0</v>
      </c>
      <c r="BK173" s="78">
        <f t="shared" si="194"/>
        <v>0</v>
      </c>
      <c r="BL173" s="78">
        <f t="shared" si="194"/>
        <v>0</v>
      </c>
      <c r="BM173" s="78">
        <f t="shared" si="194"/>
        <v>0</v>
      </c>
      <c r="BN173" s="78">
        <f t="shared" si="194"/>
        <v>0</v>
      </c>
      <c r="BO173" s="78">
        <f t="shared" si="195"/>
        <v>189.89024343929208</v>
      </c>
      <c r="BP173" s="78">
        <f t="shared" si="196"/>
        <v>15.82418695327434</v>
      </c>
    </row>
    <row r="174" spans="1:69" s="918" customFormat="1">
      <c r="A174" s="79" t="s">
        <v>7127</v>
      </c>
      <c r="B174" s="74"/>
      <c r="C174" s="79" t="s">
        <v>10381</v>
      </c>
      <c r="D174" s="75" t="str">
        <f>INDEX('PRICE LIST'!$D:$D,MATCH(IMPROVEMENT!C174,'PRICE LIST'!$E:$E,0))</f>
        <v>AIR GUN</v>
      </c>
      <c r="E174" s="919" t="str">
        <f>IFERROR(VLOOKUP(C174,'PRICE LIST'!E:M,2,0),0)</f>
        <v>AIR GUN SMC</v>
      </c>
      <c r="F174" s="187" t="s">
        <v>16659</v>
      </c>
      <c r="G174" s="79" t="s">
        <v>109</v>
      </c>
      <c r="H174" s="919" t="str">
        <f>IFERROR(IF(G174="FOH",VLOOKUP(C174,'PRICE LIST'!E:Z,20,0),IF(G174="OPEX",VLOOKUP(C174,'PRICE LIST'!E:Z,21,0),0)),0)</f>
        <v>FIX PPN</v>
      </c>
      <c r="I174" s="919" t="str">
        <f>IFERROR(IF(G174="FOH",VLOOKUP(H174,'PRICE LIST'!X:Z,3,0),IF(G174="OPEX",VLOOKUP(H174,'PRICE LIST'!Y:Z,2,0),0)),0)</f>
        <v>B</v>
      </c>
      <c r="J174" s="79" t="s">
        <v>40</v>
      </c>
      <c r="K174" s="79" t="s">
        <v>183</v>
      </c>
      <c r="L174" s="75" t="str">
        <f>IFERROR(VLOOKUP(K174,BS:BV,3,0),0)</f>
        <v>ALL</v>
      </c>
      <c r="M174" s="75" t="str">
        <f>IFERROR(VLOOKUP(K174,BS:BV,4,0),0)</f>
        <v>ALL</v>
      </c>
      <c r="N174" s="75" t="str">
        <f>IFERROR(VLOOKUP(C174,'PRICE LIST'!E:M,3,0),0)</f>
        <v>PCS</v>
      </c>
      <c r="O174" s="75" t="str">
        <f>IFERROR(VLOOKUP(C174,'PRICE LIST'!E:M,5,0),0)</f>
        <v>IDR</v>
      </c>
      <c r="P174" s="927">
        <f>IFERROR(VLOOKUP(C174,'PRICE LIST'!E:Z,8,0),0)</f>
        <v>543865</v>
      </c>
      <c r="Q174" s="75">
        <f>IFERROR(VLOOKUP(C174,'PRICE LIST'!E:Z,9,0),0)</f>
        <v>543865</v>
      </c>
      <c r="R174" s="75">
        <f>IFERROR(VLOOKUP(C174,'PRICE LIST'!E:Z,10,0),0)</f>
        <v>543865</v>
      </c>
      <c r="S174" s="75">
        <f>IFERROR(VLOOKUP(C174,'PRICE LIST'!E:Z,11,0),0)</f>
        <v>543865</v>
      </c>
      <c r="T174" s="75">
        <f>IFERROR(VLOOKUP(C174,'PRICE LIST'!E:Z,12,0),0)</f>
        <v>543865</v>
      </c>
      <c r="U174" s="75">
        <f>IFERROR(VLOOKUP(C174,'PRICE LIST'!E:Z,13,0),0)</f>
        <v>543865</v>
      </c>
      <c r="V174" s="75">
        <f>IFERROR(VLOOKUP(C174,'PRICE LIST'!E:Z,14,0),0)</f>
        <v>543865</v>
      </c>
      <c r="W174" s="75">
        <f>IFERROR(VLOOKUP(C174,'PRICE LIST'!E:Z,15,0),0)</f>
        <v>543865</v>
      </c>
      <c r="X174" s="75">
        <f>IFERROR(VLOOKUP(C174,'PRICE LIST'!E:Z,16,0),0)</f>
        <v>543865</v>
      </c>
      <c r="Y174" s="75">
        <f>IFERROR(VLOOKUP(C174,'PRICE LIST'!E:Z,17,0),0)</f>
        <v>543865</v>
      </c>
      <c r="Z174" s="75">
        <f>IFERROR(VLOOKUP(C174,'PRICE LIST'!E:Z,18,0),0)</f>
        <v>543865</v>
      </c>
      <c r="AA174" s="75">
        <f>IFERROR(VLOOKUP(C174,'PRICE LIST'!E:Z,19,0),0)</f>
        <v>543865</v>
      </c>
      <c r="AB174" s="180">
        <f>IFERROR(P174/VLOOKUP(O174,$N$4:$O$9,2,FALSE),0)</f>
        <v>34.424885749370198</v>
      </c>
      <c r="AC174" s="180">
        <f>IFERROR(Q174/VLOOKUP(O174,$N$4:$O$9,2,FALSE),0)</f>
        <v>34.424885749370198</v>
      </c>
      <c r="AD174" s="180">
        <f>IFERROR(R174/VLOOKUP(O174,$N$4:$O$9,2,FALSE),0)</f>
        <v>34.424885749370198</v>
      </c>
      <c r="AE174" s="180">
        <f>IFERROR(S174/VLOOKUP(O174,$N$4:$O$9,2,FALSE),0)</f>
        <v>34.424885749370198</v>
      </c>
      <c r="AF174" s="180">
        <f>IFERROR(T174/VLOOKUP(O174,$N$4:$O$9,2,FALSE),0)</f>
        <v>34.424885749370198</v>
      </c>
      <c r="AG174" s="180">
        <f>IFERROR(U174/VLOOKUP(O174,$N$4:$O$9,2,FALSE),0)</f>
        <v>34.424885749370198</v>
      </c>
      <c r="AH174" s="180">
        <f>IFERROR(V174/VLOOKUP(O174,$N$4:$O$9,2,FALSE),0)</f>
        <v>34.424885749370198</v>
      </c>
      <c r="AI174" s="180">
        <f>IFERROR(W174/VLOOKUP(O174,$N$4:$O$9,2,FALSE),0)</f>
        <v>34.424885749370198</v>
      </c>
      <c r="AJ174" s="180">
        <f>IFERROR(X174/VLOOKUP(O174,$N$4:$O$9,2,FALSE),0)</f>
        <v>34.424885749370198</v>
      </c>
      <c r="AK174" s="180">
        <f>IFERROR(Y174/VLOOKUP(O174,$N$4:$O$9,2,FALSE),0)</f>
        <v>34.424885749370198</v>
      </c>
      <c r="AL174" s="180">
        <f>IFERROR(Z174/VLOOKUP(O174,$N$4:$O$9,2,FALSE),0)</f>
        <v>34.424885749370198</v>
      </c>
      <c r="AM174" s="180">
        <f>IFERROR(AA174/VLOOKUP(O174,$N$4:$O$9,2,FALSE),0)</f>
        <v>34.424885749370198</v>
      </c>
      <c r="AN174" s="79"/>
      <c r="AO174" s="79">
        <v>5</v>
      </c>
      <c r="AP174" s="79"/>
      <c r="AQ174" s="79">
        <v>5</v>
      </c>
      <c r="AR174" s="79"/>
      <c r="AS174" s="79">
        <v>5</v>
      </c>
      <c r="AT174" s="79"/>
      <c r="AU174" s="79">
        <v>5</v>
      </c>
      <c r="AV174" s="79"/>
      <c r="AW174" s="79"/>
      <c r="AX174" s="79"/>
      <c r="AY174" s="79"/>
      <c r="AZ174" s="75">
        <f>SUM(AN174:AY174)</f>
        <v>20</v>
      </c>
      <c r="BA174" s="77">
        <f>AZ174/12</f>
        <v>1.6666666666666667</v>
      </c>
      <c r="BB174" s="47"/>
      <c r="BC174" s="78">
        <f t="shared" ref="BC174:BN176" si="197">AB174*AN174</f>
        <v>0</v>
      </c>
      <c r="BD174" s="78">
        <f t="shared" si="197"/>
        <v>172.12442874685098</v>
      </c>
      <c r="BE174" s="78">
        <f t="shared" si="197"/>
        <v>0</v>
      </c>
      <c r="BF174" s="78">
        <f t="shared" si="197"/>
        <v>172.12442874685098</v>
      </c>
      <c r="BG174" s="78">
        <f t="shared" si="197"/>
        <v>0</v>
      </c>
      <c r="BH174" s="78">
        <f t="shared" si="197"/>
        <v>172.12442874685098</v>
      </c>
      <c r="BI174" s="78">
        <f t="shared" si="197"/>
        <v>0</v>
      </c>
      <c r="BJ174" s="78">
        <f t="shared" si="197"/>
        <v>172.12442874685098</v>
      </c>
      <c r="BK174" s="78">
        <f t="shared" si="197"/>
        <v>0</v>
      </c>
      <c r="BL174" s="78">
        <f t="shared" si="197"/>
        <v>0</v>
      </c>
      <c r="BM174" s="78">
        <f t="shared" si="197"/>
        <v>0</v>
      </c>
      <c r="BN174" s="78">
        <f t="shared" si="197"/>
        <v>0</v>
      </c>
      <c r="BO174" s="78">
        <f>SUM(BC174:BN174)</f>
        <v>688.49771498740392</v>
      </c>
      <c r="BP174" s="78">
        <f>BO174/12</f>
        <v>57.37480958228366</v>
      </c>
    </row>
    <row r="175" spans="1:69" s="918" customFormat="1">
      <c r="A175" s="79" t="s">
        <v>7127</v>
      </c>
      <c r="B175" s="74"/>
      <c r="C175" s="79" t="s">
        <v>10384</v>
      </c>
      <c r="D175" s="75" t="str">
        <f>INDEX('PRICE LIST'!$D:$D,MATCH(IMPROVEMENT!C175,'PRICE LIST'!$E:$E,0))</f>
        <v>SELANG SPIRAL</v>
      </c>
      <c r="E175" s="919" t="str">
        <f>IFERROR(VLOOKUP(C175,'PRICE LIST'!E:M,2,0),0)</f>
        <v>SELANG SPIRAL SMC 8MM</v>
      </c>
      <c r="F175" s="187" t="s">
        <v>16659</v>
      </c>
      <c r="G175" s="79" t="s">
        <v>109</v>
      </c>
      <c r="H175" s="919" t="str">
        <f>IFERROR(IF(G175="FOH",VLOOKUP(C175,'PRICE LIST'!E:Z,20,0),IF(G175="OPEX",VLOOKUP(C175,'PRICE LIST'!E:Z,21,0),0)),0)</f>
        <v>FIX PPN</v>
      </c>
      <c r="I175" s="919" t="str">
        <f>IFERROR(IF(G175="FOH",VLOOKUP(H175,'PRICE LIST'!X:Z,3,0),IF(G175="OPEX",VLOOKUP(H175,'PRICE LIST'!Y:Z,2,0),0)),0)</f>
        <v>B</v>
      </c>
      <c r="J175" s="79" t="s">
        <v>40</v>
      </c>
      <c r="K175" s="79" t="s">
        <v>183</v>
      </c>
      <c r="L175" s="75" t="str">
        <f>IFERROR(VLOOKUP(K175,BS:BV,3,0),0)</f>
        <v>ALL</v>
      </c>
      <c r="M175" s="75" t="str">
        <f>IFERROR(VLOOKUP(K175,BS:BV,4,0),0)</f>
        <v>ALL</v>
      </c>
      <c r="N175" s="75" t="str">
        <f>IFERROR(VLOOKUP(C175,'PRICE LIST'!E:M,3,0),0)</f>
        <v>PCS</v>
      </c>
      <c r="O175" s="75" t="str">
        <f>IFERROR(VLOOKUP(C175,'PRICE LIST'!E:M,5,0),0)</f>
        <v>IDR</v>
      </c>
      <c r="P175" s="927">
        <f>IFERROR(VLOOKUP(C175,'PRICE LIST'!E:Z,8,0),0)</f>
        <v>596755</v>
      </c>
      <c r="Q175" s="75">
        <f>IFERROR(VLOOKUP(C175,'PRICE LIST'!E:Z,9,0),0)</f>
        <v>596755</v>
      </c>
      <c r="R175" s="75">
        <f>IFERROR(VLOOKUP(C175,'PRICE LIST'!E:Z,10,0),0)</f>
        <v>596755</v>
      </c>
      <c r="S175" s="75">
        <f>IFERROR(VLOOKUP(C175,'PRICE LIST'!E:Z,11,0),0)</f>
        <v>596755</v>
      </c>
      <c r="T175" s="75">
        <f>IFERROR(VLOOKUP(C175,'PRICE LIST'!E:Z,12,0),0)</f>
        <v>596755</v>
      </c>
      <c r="U175" s="75">
        <f>IFERROR(VLOOKUP(C175,'PRICE LIST'!E:Z,13,0),0)</f>
        <v>596755</v>
      </c>
      <c r="V175" s="75">
        <f>IFERROR(VLOOKUP(C175,'PRICE LIST'!E:Z,14,0),0)</f>
        <v>596755</v>
      </c>
      <c r="W175" s="75">
        <f>IFERROR(VLOOKUP(C175,'PRICE LIST'!E:Z,15,0),0)</f>
        <v>596755</v>
      </c>
      <c r="X175" s="75">
        <f>IFERROR(VLOOKUP(C175,'PRICE LIST'!E:Z,16,0),0)</f>
        <v>596755</v>
      </c>
      <c r="Y175" s="75">
        <f>IFERROR(VLOOKUP(C175,'PRICE LIST'!E:Z,17,0),0)</f>
        <v>596755</v>
      </c>
      <c r="Z175" s="75">
        <f>IFERROR(VLOOKUP(C175,'PRICE LIST'!E:Z,18,0),0)</f>
        <v>596755</v>
      </c>
      <c r="AA175" s="75">
        <f>IFERROR(VLOOKUP(C175,'PRICE LIST'!E:Z,19,0),0)</f>
        <v>596755</v>
      </c>
      <c r="AB175" s="180">
        <f>IFERROR(P175/VLOOKUP(O175,$N$4:$O$9,2,FALSE),0)</f>
        <v>37.772650741204913</v>
      </c>
      <c r="AC175" s="180">
        <f>IFERROR(Q175/VLOOKUP(O175,$N$4:$O$9,2,FALSE),0)</f>
        <v>37.772650741204913</v>
      </c>
      <c r="AD175" s="180">
        <f>IFERROR(R175/VLOOKUP(O175,$N$4:$O$9,2,FALSE),0)</f>
        <v>37.772650741204913</v>
      </c>
      <c r="AE175" s="180">
        <f>IFERROR(S175/VLOOKUP(O175,$N$4:$O$9,2,FALSE),0)</f>
        <v>37.772650741204913</v>
      </c>
      <c r="AF175" s="180">
        <f>IFERROR(T175/VLOOKUP(O175,$N$4:$O$9,2,FALSE),0)</f>
        <v>37.772650741204913</v>
      </c>
      <c r="AG175" s="180">
        <f>IFERROR(U175/VLOOKUP(O175,$N$4:$O$9,2,FALSE),0)</f>
        <v>37.772650741204913</v>
      </c>
      <c r="AH175" s="180">
        <f>IFERROR(V175/VLOOKUP(O175,$N$4:$O$9,2,FALSE),0)</f>
        <v>37.772650741204913</v>
      </c>
      <c r="AI175" s="180">
        <f>IFERROR(W175/VLOOKUP(O175,$N$4:$O$9,2,FALSE),0)</f>
        <v>37.772650741204913</v>
      </c>
      <c r="AJ175" s="180">
        <f>IFERROR(X175/VLOOKUP(O175,$N$4:$O$9,2,FALSE),0)</f>
        <v>37.772650741204913</v>
      </c>
      <c r="AK175" s="180">
        <f>IFERROR(Y175/VLOOKUP(O175,$N$4:$O$9,2,FALSE),0)</f>
        <v>37.772650741204913</v>
      </c>
      <c r="AL175" s="180">
        <f>IFERROR(Z175/VLOOKUP(O175,$N$4:$O$9,2,FALSE),0)</f>
        <v>37.772650741204913</v>
      </c>
      <c r="AM175" s="180">
        <f>IFERROR(AA175/VLOOKUP(O175,$N$4:$O$9,2,FALSE),0)</f>
        <v>37.772650741204913</v>
      </c>
      <c r="AN175" s="79"/>
      <c r="AO175" s="79">
        <v>5</v>
      </c>
      <c r="AP175" s="79"/>
      <c r="AQ175" s="79">
        <v>5</v>
      </c>
      <c r="AR175" s="79"/>
      <c r="AS175" s="79">
        <v>5</v>
      </c>
      <c r="AT175" s="79"/>
      <c r="AU175" s="79">
        <v>5</v>
      </c>
      <c r="AV175" s="79"/>
      <c r="AW175" s="79"/>
      <c r="AX175" s="79"/>
      <c r="AY175" s="79"/>
      <c r="AZ175" s="75">
        <f>SUM(AN175:AY175)</f>
        <v>20</v>
      </c>
      <c r="BA175" s="77">
        <f>AZ175/12</f>
        <v>1.6666666666666667</v>
      </c>
      <c r="BB175" s="47"/>
      <c r="BC175" s="78">
        <f t="shared" si="197"/>
        <v>0</v>
      </c>
      <c r="BD175" s="78">
        <f t="shared" si="197"/>
        <v>188.86325370602458</v>
      </c>
      <c r="BE175" s="78">
        <f t="shared" si="197"/>
        <v>0</v>
      </c>
      <c r="BF175" s="78">
        <f t="shared" si="197"/>
        <v>188.86325370602458</v>
      </c>
      <c r="BG175" s="78">
        <f t="shared" si="197"/>
        <v>0</v>
      </c>
      <c r="BH175" s="78">
        <f t="shared" si="197"/>
        <v>188.86325370602458</v>
      </c>
      <c r="BI175" s="78">
        <f t="shared" si="197"/>
        <v>0</v>
      </c>
      <c r="BJ175" s="78">
        <f t="shared" si="197"/>
        <v>188.86325370602458</v>
      </c>
      <c r="BK175" s="78">
        <f t="shared" si="197"/>
        <v>0</v>
      </c>
      <c r="BL175" s="78">
        <f t="shared" si="197"/>
        <v>0</v>
      </c>
      <c r="BM175" s="78">
        <f t="shared" si="197"/>
        <v>0</v>
      </c>
      <c r="BN175" s="78">
        <f t="shared" si="197"/>
        <v>0</v>
      </c>
      <c r="BO175" s="78">
        <f>SUM(BC175:BN175)</f>
        <v>755.45301482409832</v>
      </c>
      <c r="BP175" s="78">
        <f>BO175/12</f>
        <v>62.954417902008196</v>
      </c>
    </row>
    <row r="176" spans="1:69" s="918" customFormat="1">
      <c r="A176" s="79" t="s">
        <v>7127</v>
      </c>
      <c r="B176" s="74"/>
      <c r="C176" s="79" t="s">
        <v>11056</v>
      </c>
      <c r="D176" s="75" t="str">
        <f>INDEX('PRICE LIST'!$D:$D,MATCH(IMPROVEMENT!C176,'PRICE LIST'!$E:$E,0))</f>
        <v>FITTING</v>
      </c>
      <c r="E176" s="919" t="str">
        <f>IFERROR(VLOOKUP(C176,'PRICE LIST'!E:M,2,0),0)</f>
        <v>FITTING T, 8MM (KQ2T08-00A)</v>
      </c>
      <c r="F176" s="187" t="s">
        <v>16659</v>
      </c>
      <c r="G176" s="79" t="s">
        <v>109</v>
      </c>
      <c r="H176" s="919">
        <f>IFERROR(IF(G176="FOH",VLOOKUP(C176,'PRICE LIST'!E:Z,20,0),IF(G176="OPEX",VLOOKUP(C176,'PRICE LIST'!E:Z,21,0),0)),0)</f>
        <v>0</v>
      </c>
      <c r="I176" s="919">
        <f>IFERROR(IF(G176="FOH",VLOOKUP(H176,'PRICE LIST'!X:Z,3,0),IF(G176="OPEX",VLOOKUP(H176,'PRICE LIST'!Y:Z,2,0),0)),0)</f>
        <v>0</v>
      </c>
      <c r="J176" s="79" t="s">
        <v>40</v>
      </c>
      <c r="K176" s="79" t="s">
        <v>183</v>
      </c>
      <c r="L176" s="75" t="str">
        <f>IFERROR(VLOOKUP(K176,BS:BV,3,0),0)</f>
        <v>ALL</v>
      </c>
      <c r="M176" s="75" t="str">
        <f>IFERROR(VLOOKUP(K176,BS:BV,4,0),0)</f>
        <v>ALL</v>
      </c>
      <c r="N176" s="75" t="str">
        <f>IFERROR(VLOOKUP(C176,'PRICE LIST'!E:M,3,0),0)</f>
        <v>PCS</v>
      </c>
      <c r="O176" s="75" t="str">
        <f>IFERROR(VLOOKUP(C176,'PRICE LIST'!E:M,5,0),0)</f>
        <v>IDR</v>
      </c>
      <c r="P176" s="927">
        <f>IFERROR(VLOOKUP(C176,'PRICE LIST'!E:Z,8,0),0)</f>
        <v>45500</v>
      </c>
      <c r="Q176" s="75">
        <f>IFERROR(VLOOKUP(C176,'PRICE LIST'!E:Z,9,0),0)</f>
        <v>45500</v>
      </c>
      <c r="R176" s="75">
        <f>IFERROR(VLOOKUP(C176,'PRICE LIST'!E:Z,10,0),0)</f>
        <v>45500</v>
      </c>
      <c r="S176" s="75">
        <f>IFERROR(VLOOKUP(C176,'PRICE LIST'!E:Z,11,0),0)</f>
        <v>45500</v>
      </c>
      <c r="T176" s="75">
        <f>IFERROR(VLOOKUP(C176,'PRICE LIST'!E:Z,12,0),0)</f>
        <v>45500</v>
      </c>
      <c r="U176" s="75">
        <f>IFERROR(VLOOKUP(C176,'PRICE LIST'!E:Z,13,0),0)</f>
        <v>45500</v>
      </c>
      <c r="V176" s="75">
        <f>IFERROR(VLOOKUP(C176,'PRICE LIST'!E:Z,14,0),0)</f>
        <v>45500</v>
      </c>
      <c r="W176" s="75">
        <f>IFERROR(VLOOKUP(C176,'PRICE LIST'!E:Z,15,0),0)</f>
        <v>45500</v>
      </c>
      <c r="X176" s="75">
        <f>IFERROR(VLOOKUP(C176,'PRICE LIST'!E:Z,16,0),0)</f>
        <v>45500</v>
      </c>
      <c r="Y176" s="75">
        <f>IFERROR(VLOOKUP(C176,'PRICE LIST'!E:Z,17,0),0)</f>
        <v>45500</v>
      </c>
      <c r="Z176" s="75">
        <f>IFERROR(VLOOKUP(C176,'PRICE LIST'!E:Z,18,0),0)</f>
        <v>45500</v>
      </c>
      <c r="AA176" s="75">
        <f>IFERROR(VLOOKUP(C176,'PRICE LIST'!E:Z,19,0),0)</f>
        <v>45500</v>
      </c>
      <c r="AB176" s="180">
        <f>IFERROR(P176/VLOOKUP(O176,$N$4:$O$9,2,FALSE),0)</f>
        <v>2.88000202549593</v>
      </c>
      <c r="AC176" s="180">
        <f>IFERROR(Q176/VLOOKUP(O176,$N$4:$O$9,2,FALSE),0)</f>
        <v>2.88000202549593</v>
      </c>
      <c r="AD176" s="180">
        <f>IFERROR(R176/VLOOKUP(O176,$N$4:$O$9,2,FALSE),0)</f>
        <v>2.88000202549593</v>
      </c>
      <c r="AE176" s="180">
        <f>IFERROR(S176/VLOOKUP(O176,$N$4:$O$9,2,FALSE),0)</f>
        <v>2.88000202549593</v>
      </c>
      <c r="AF176" s="180">
        <f>IFERROR(T176/VLOOKUP(O176,$N$4:$O$9,2,FALSE),0)</f>
        <v>2.88000202549593</v>
      </c>
      <c r="AG176" s="180">
        <f>IFERROR(U176/VLOOKUP(O176,$N$4:$O$9,2,FALSE),0)</f>
        <v>2.88000202549593</v>
      </c>
      <c r="AH176" s="180">
        <f>IFERROR(V176/VLOOKUP(O176,$N$4:$O$9,2,FALSE),0)</f>
        <v>2.88000202549593</v>
      </c>
      <c r="AI176" s="180">
        <f>IFERROR(W176/VLOOKUP(O176,$N$4:$O$9,2,FALSE),0)</f>
        <v>2.88000202549593</v>
      </c>
      <c r="AJ176" s="180">
        <f>IFERROR(X176/VLOOKUP(O176,$N$4:$O$9,2,FALSE),0)</f>
        <v>2.88000202549593</v>
      </c>
      <c r="AK176" s="180">
        <f>IFERROR(Y176/VLOOKUP(O176,$N$4:$O$9,2,FALSE),0)</f>
        <v>2.88000202549593</v>
      </c>
      <c r="AL176" s="180">
        <f>IFERROR(Z176/VLOOKUP(O176,$N$4:$O$9,2,FALSE),0)</f>
        <v>2.88000202549593</v>
      </c>
      <c r="AM176" s="180">
        <f>IFERROR(AA176/VLOOKUP(O176,$N$4:$O$9,2,FALSE),0)</f>
        <v>2.88000202549593</v>
      </c>
      <c r="AN176" s="79"/>
      <c r="AO176" s="79">
        <v>5</v>
      </c>
      <c r="AP176" s="79"/>
      <c r="AQ176" s="79">
        <v>5</v>
      </c>
      <c r="AR176" s="79"/>
      <c r="AS176" s="79">
        <v>5</v>
      </c>
      <c r="AT176" s="79"/>
      <c r="AU176" s="79">
        <v>5</v>
      </c>
      <c r="AV176" s="79"/>
      <c r="AW176" s="79"/>
      <c r="AX176" s="79"/>
      <c r="AY176" s="79"/>
      <c r="AZ176" s="75">
        <f>SUM(AN176:AY176)</f>
        <v>20</v>
      </c>
      <c r="BA176" s="77">
        <f>AZ176/12</f>
        <v>1.6666666666666667</v>
      </c>
      <c r="BB176" s="47"/>
      <c r="BC176" s="78">
        <f t="shared" si="197"/>
        <v>0</v>
      </c>
      <c r="BD176" s="78">
        <f t="shared" si="197"/>
        <v>14.40001012747965</v>
      </c>
      <c r="BE176" s="78">
        <f t="shared" si="197"/>
        <v>0</v>
      </c>
      <c r="BF176" s="78">
        <f t="shared" si="197"/>
        <v>14.40001012747965</v>
      </c>
      <c r="BG176" s="78">
        <f t="shared" si="197"/>
        <v>0</v>
      </c>
      <c r="BH176" s="78">
        <f t="shared" si="197"/>
        <v>14.40001012747965</v>
      </c>
      <c r="BI176" s="78">
        <f t="shared" si="197"/>
        <v>0</v>
      </c>
      <c r="BJ176" s="78">
        <f t="shared" si="197"/>
        <v>14.40001012747965</v>
      </c>
      <c r="BK176" s="78">
        <f t="shared" si="197"/>
        <v>0</v>
      </c>
      <c r="BL176" s="78">
        <f t="shared" si="197"/>
        <v>0</v>
      </c>
      <c r="BM176" s="78">
        <f t="shared" si="197"/>
        <v>0</v>
      </c>
      <c r="BN176" s="78">
        <f t="shared" si="197"/>
        <v>0</v>
      </c>
      <c r="BO176" s="78">
        <f>SUM(BC176:BN176)</f>
        <v>57.6000405099186</v>
      </c>
      <c r="BP176" s="78">
        <f>BO176/12</f>
        <v>4.8000033758265497</v>
      </c>
    </row>
    <row r="177" spans="1:68" s="918" customFormat="1">
      <c r="A177" s="79" t="s">
        <v>7127</v>
      </c>
      <c r="B177" s="74"/>
      <c r="C177" s="79" t="s">
        <v>13316</v>
      </c>
      <c r="D177" s="75" t="str">
        <f>INDEX('PRICE LIST'!$D:$D,MATCH(IMPROVEMENT!C177,'PRICE LIST'!$E:$E,0))</f>
        <v>TOWER LIGHT</v>
      </c>
      <c r="E177" s="919" t="str">
        <f>IFERROR(VLOOKUP(C177,'PRICE LIST'!E:M,2,0),0)</f>
        <v>TOWER LIGHT PTE-AP-302-RYG (LED)</v>
      </c>
      <c r="F177" s="187" t="s">
        <v>16817</v>
      </c>
      <c r="G177" s="79" t="s">
        <v>109</v>
      </c>
      <c r="H177" s="919">
        <f>IFERROR(IF(G177="FOH",VLOOKUP(C177,'PRICE LIST'!E:Z,20,0),IF(G177="OPEX",VLOOKUP(C177,'PRICE LIST'!E:Z,21,0),0)),0)</f>
        <v>0</v>
      </c>
      <c r="I177" s="919">
        <f>IFERROR(IF(G177="FOH",VLOOKUP(H177,'PRICE LIST'!X:Z,3,0),IF(G177="OPEX",VLOOKUP(H177,'PRICE LIST'!Y:Z,2,0),0)),0)</f>
        <v>0</v>
      </c>
      <c r="J177" s="79" t="s">
        <v>40</v>
      </c>
      <c r="K177" s="79" t="s">
        <v>183</v>
      </c>
      <c r="L177" s="75" t="str">
        <f>IFERROR(VLOOKUP(K177,BS:BV,3,0),0)</f>
        <v>ALL</v>
      </c>
      <c r="M177" s="75" t="str">
        <f>IFERROR(VLOOKUP(K177,BS:BV,4,0),0)</f>
        <v>ALL</v>
      </c>
      <c r="N177" s="75" t="str">
        <f>IFERROR(VLOOKUP(C177,'PRICE LIST'!E:M,3,0),0)</f>
        <v>PCS</v>
      </c>
      <c r="O177" s="75" t="str">
        <f>IFERROR(VLOOKUP(C177,'PRICE LIST'!E:M,5,0),0)</f>
        <v>IDR</v>
      </c>
      <c r="P177" s="927">
        <f>IFERROR(VLOOKUP(C177,'PRICE LIST'!E:Z,8,0),0)</f>
        <v>929675</v>
      </c>
      <c r="Q177" s="75">
        <f>IFERROR(VLOOKUP(C177,'PRICE LIST'!E:Z,9,0),0)</f>
        <v>929675</v>
      </c>
      <c r="R177" s="75">
        <f>IFERROR(VLOOKUP(C177,'PRICE LIST'!E:Z,10,0),0)</f>
        <v>929675</v>
      </c>
      <c r="S177" s="75">
        <f>IFERROR(VLOOKUP(C177,'PRICE LIST'!E:Z,11,0),0)</f>
        <v>929675</v>
      </c>
      <c r="T177" s="75">
        <f>IFERROR(VLOOKUP(C177,'PRICE LIST'!E:Z,12,0),0)</f>
        <v>929675</v>
      </c>
      <c r="U177" s="75">
        <f>IFERROR(VLOOKUP(C177,'PRICE LIST'!E:Z,13,0),0)</f>
        <v>929675</v>
      </c>
      <c r="V177" s="75">
        <f>IFERROR(VLOOKUP(C177,'PRICE LIST'!E:Z,14,0),0)</f>
        <v>938745</v>
      </c>
      <c r="W177" s="75">
        <f>IFERROR(VLOOKUP(C177,'PRICE LIST'!E:Z,15,0),0)</f>
        <v>938745</v>
      </c>
      <c r="X177" s="75">
        <f>IFERROR(VLOOKUP(C177,'PRICE LIST'!E:Z,16,0),0)</f>
        <v>938745</v>
      </c>
      <c r="Y177" s="75">
        <f>IFERROR(VLOOKUP(C177,'PRICE LIST'!E:Z,17,0),0)</f>
        <v>938745</v>
      </c>
      <c r="Z177" s="75">
        <f>IFERROR(VLOOKUP(C177,'PRICE LIST'!E:Z,18,0),0)</f>
        <v>938745</v>
      </c>
      <c r="AA177" s="75">
        <f>IFERROR(VLOOKUP(C177,'PRICE LIST'!E:Z,19,0),0)</f>
        <v>938745</v>
      </c>
      <c r="AB177" s="180">
        <f>IFERROR(P177/VLOOKUP(O177,$N$4:$O$9,2,FALSE),0)</f>
        <v>58.845404023141292</v>
      </c>
      <c r="AC177" s="180">
        <f>IFERROR(Q177/VLOOKUP(O177,$N$4:$O$9,2,FALSE),0)</f>
        <v>58.845404023141292</v>
      </c>
      <c r="AD177" s="180">
        <f>IFERROR(R177/VLOOKUP(O177,$N$4:$O$9,2,FALSE),0)</f>
        <v>58.845404023141292</v>
      </c>
      <c r="AE177" s="180">
        <f>IFERROR(S177/VLOOKUP(O177,$N$4:$O$9,2,FALSE),0)</f>
        <v>58.845404023141292</v>
      </c>
      <c r="AF177" s="180">
        <f>IFERROR(T177/VLOOKUP(O177,$N$4:$O$9,2,FALSE),0)</f>
        <v>58.845404023141292</v>
      </c>
      <c r="AG177" s="180">
        <f>IFERROR(U177/VLOOKUP(O177,$N$4:$O$9,2,FALSE),0)</f>
        <v>58.845404023141292</v>
      </c>
      <c r="AH177" s="180">
        <f>IFERROR(V177/VLOOKUP(O177,$N$4:$O$9,2,FALSE),0)</f>
        <v>59.41950552580608</v>
      </c>
      <c r="AI177" s="180">
        <f>IFERROR(W177/VLOOKUP(O177,$N$4:$O$9,2,FALSE),0)</f>
        <v>59.41950552580608</v>
      </c>
      <c r="AJ177" s="180">
        <f>IFERROR(X177/VLOOKUP(O177,$N$4:$O$9,2,FALSE),0)</f>
        <v>59.41950552580608</v>
      </c>
      <c r="AK177" s="180">
        <f>IFERROR(Y177/VLOOKUP(O177,$N$4:$O$9,2,FALSE),0)</f>
        <v>59.41950552580608</v>
      </c>
      <c r="AL177" s="180">
        <f>IFERROR(Z177/VLOOKUP(O177,$N$4:$O$9,2,FALSE),0)</f>
        <v>59.41950552580608</v>
      </c>
      <c r="AM177" s="180">
        <f>IFERROR(AA177/VLOOKUP(O177,$N$4:$O$9,2,FALSE),0)</f>
        <v>59.41950552580608</v>
      </c>
      <c r="AN177" s="79"/>
      <c r="AO177" s="79"/>
      <c r="AP177" s="502">
        <v>39</v>
      </c>
      <c r="AQ177" s="502"/>
      <c r="AR177" s="502">
        <v>38</v>
      </c>
      <c r="AS177" s="79"/>
      <c r="AT177" s="79"/>
      <c r="AU177" s="79"/>
      <c r="AV177" s="79"/>
      <c r="AW177" s="79"/>
      <c r="AX177" s="79"/>
      <c r="AY177" s="79"/>
      <c r="AZ177" s="75">
        <f>SUM(AN177:AY177)</f>
        <v>77</v>
      </c>
      <c r="BA177" s="77">
        <f>AZ177/12</f>
        <v>6.416666666666667</v>
      </c>
      <c r="BB177" s="47"/>
      <c r="BC177" s="78">
        <f t="shared" ref="BC177" si="198">AB177*AN177</f>
        <v>0</v>
      </c>
      <c r="BD177" s="78">
        <f t="shared" ref="BD177" si="199">AC177*AO177</f>
        <v>0</v>
      </c>
      <c r="BE177" s="78">
        <f t="shared" ref="BE177" si="200">AD177*AP177</f>
        <v>2294.9707569025104</v>
      </c>
      <c r="BF177" s="78">
        <f t="shared" ref="BF177" si="201">AE177*AQ177</f>
        <v>0</v>
      </c>
      <c r="BG177" s="78">
        <f t="shared" ref="BG177" si="202">AF177*AR177</f>
        <v>2236.1253528793691</v>
      </c>
      <c r="BH177" s="78">
        <f t="shared" ref="BH177" si="203">AG177*AS177</f>
        <v>0</v>
      </c>
      <c r="BI177" s="78">
        <f t="shared" ref="BI177" si="204">AH177*AT177</f>
        <v>0</v>
      </c>
      <c r="BJ177" s="78">
        <f t="shared" ref="BJ177" si="205">AI177*AU177</f>
        <v>0</v>
      </c>
      <c r="BK177" s="78">
        <f t="shared" ref="BK177" si="206">AJ177*AV177</f>
        <v>0</v>
      </c>
      <c r="BL177" s="78">
        <f t="shared" ref="BL177" si="207">AK177*AW177</f>
        <v>0</v>
      </c>
      <c r="BM177" s="78">
        <f t="shared" ref="BM177" si="208">AL177*AX177</f>
        <v>0</v>
      </c>
      <c r="BN177" s="78">
        <f t="shared" ref="BN177" si="209">AM177*AY177</f>
        <v>0</v>
      </c>
      <c r="BO177" s="78">
        <f>SUM(BC177:BN177)</f>
        <v>4531.0961097818799</v>
      </c>
      <c r="BP177" s="78">
        <f>BO177/12</f>
        <v>377.59134248182335</v>
      </c>
    </row>
    <row r="178" spans="1:68" s="918" customFormat="1">
      <c r="A178" s="79" t="s">
        <v>7127</v>
      </c>
      <c r="B178" s="74"/>
      <c r="C178" s="79" t="s">
        <v>10951</v>
      </c>
      <c r="D178" s="75" t="str">
        <f>INDEX('PRICE LIST'!$D:$D,MATCH(IMPROVEMENT!C178,'PRICE LIST'!$E:$E,0))</f>
        <v>RELAY</v>
      </c>
      <c r="E178" s="919" t="str">
        <f>IFERROR(VLOOKUP(C178,'PRICE LIST'!E:M,2,0),0)</f>
        <v>RELAY MY2 DC24 + SOCKET</v>
      </c>
      <c r="F178" s="187" t="s">
        <v>16817</v>
      </c>
      <c r="G178" s="79" t="s">
        <v>109</v>
      </c>
      <c r="H178" s="919">
        <v>0</v>
      </c>
      <c r="I178" s="919">
        <v>0</v>
      </c>
      <c r="J178" s="79" t="s">
        <v>40</v>
      </c>
      <c r="K178" s="79" t="s">
        <v>183</v>
      </c>
      <c r="L178" s="75" t="s">
        <v>32</v>
      </c>
      <c r="M178" s="75" t="s">
        <v>32</v>
      </c>
      <c r="N178" s="75" t="str">
        <f>IFERROR(VLOOKUP(C178,'PRICE LIST'!E:M,3,0),0)</f>
        <v>SET</v>
      </c>
      <c r="O178" s="75" t="str">
        <f>IFERROR(VLOOKUP(C178,'PRICE LIST'!E:M,5,0),0)</f>
        <v>IDR</v>
      </c>
      <c r="P178" s="927">
        <f>IFERROR(VLOOKUP(C178,'PRICE LIST'!E:Z,8,0),0)</f>
        <v>69500</v>
      </c>
      <c r="Q178" s="75">
        <f>IFERROR(VLOOKUP(C178,'PRICE LIST'!E:Z,9,0),0)</f>
        <v>69500</v>
      </c>
      <c r="R178" s="75">
        <f>IFERROR(VLOOKUP(C178,'PRICE LIST'!E:Z,10,0),0)</f>
        <v>69500</v>
      </c>
      <c r="S178" s="75">
        <f>IFERROR(VLOOKUP(C178,'PRICE LIST'!E:Z,11,0),0)</f>
        <v>69500</v>
      </c>
      <c r="T178" s="75">
        <f>IFERROR(VLOOKUP(C178,'PRICE LIST'!E:Z,12,0),0)</f>
        <v>69500</v>
      </c>
      <c r="U178" s="75">
        <f>IFERROR(VLOOKUP(C178,'PRICE LIST'!E:Z,13,0),0)</f>
        <v>69500</v>
      </c>
      <c r="V178" s="75">
        <f>IFERROR(VLOOKUP(C178,'PRICE LIST'!E:Z,14,0),0)</f>
        <v>71000</v>
      </c>
      <c r="W178" s="75">
        <f>IFERROR(VLOOKUP(C178,'PRICE LIST'!E:Z,15,0),0)</f>
        <v>71000</v>
      </c>
      <c r="X178" s="75">
        <f>IFERROR(VLOOKUP(C178,'PRICE LIST'!E:Z,16,0),0)</f>
        <v>71000</v>
      </c>
      <c r="Y178" s="75">
        <f>IFERROR(VLOOKUP(C178,'PRICE LIST'!E:Z,17,0),0)</f>
        <v>71000</v>
      </c>
      <c r="Z178" s="75">
        <f>IFERROR(VLOOKUP(C178,'PRICE LIST'!E:Z,18,0),0)</f>
        <v>71000</v>
      </c>
      <c r="AA178" s="75">
        <f>IFERROR(VLOOKUP(C178,'PRICE LIST'!E:Z,19,0),0)</f>
        <v>71000</v>
      </c>
      <c r="AB178" s="180">
        <f t="shared" ref="AB178:AB191" si="210">IFERROR(P178/VLOOKUP(O178,$N$4:$O$9,2,FALSE),0)</f>
        <v>4.3991239730102665</v>
      </c>
      <c r="AC178" s="180">
        <f t="shared" ref="AC178:AC191" si="211">IFERROR(Q178/VLOOKUP(O178,$N$4:$O$9,2,FALSE),0)</f>
        <v>4.3991239730102665</v>
      </c>
      <c r="AD178" s="180">
        <f t="shared" ref="AD178:AD191" si="212">IFERROR(R178/VLOOKUP(O178,$N$4:$O$9,2,FALSE),0)</f>
        <v>4.3991239730102665</v>
      </c>
      <c r="AE178" s="180">
        <f t="shared" ref="AE178:AE191" si="213">IFERROR(S178/VLOOKUP(O178,$N$4:$O$9,2,FALSE),0)</f>
        <v>4.3991239730102665</v>
      </c>
      <c r="AF178" s="180">
        <f t="shared" ref="AF178:AF191" si="214">IFERROR(T178/VLOOKUP(O178,$N$4:$O$9,2,FALSE),0)</f>
        <v>4.3991239730102665</v>
      </c>
      <c r="AG178" s="180">
        <f t="shared" ref="AG178:AG191" si="215">IFERROR(U178/VLOOKUP(O178,$N$4:$O$9,2,FALSE),0)</f>
        <v>4.3991239730102665</v>
      </c>
      <c r="AH178" s="180">
        <f t="shared" ref="AH178:AH191" si="216">IFERROR(V178/VLOOKUP(O178,$N$4:$O$9,2,FALSE),0)</f>
        <v>4.4940690947299125</v>
      </c>
      <c r="AI178" s="180">
        <f t="shared" ref="AI178:AI191" si="217">IFERROR(W178/VLOOKUP(O178,$N$4:$O$9,2,FALSE),0)</f>
        <v>4.4940690947299125</v>
      </c>
      <c r="AJ178" s="180">
        <f t="shared" ref="AJ178:AJ191" si="218">IFERROR(X178/VLOOKUP(O178,$N$4:$O$9,2,FALSE),0)</f>
        <v>4.4940690947299125</v>
      </c>
      <c r="AK178" s="180">
        <f t="shared" ref="AK178:AK191" si="219">IFERROR(Y178/VLOOKUP(O178,$N$4:$O$9,2,FALSE),0)</f>
        <v>4.4940690947299125</v>
      </c>
      <c r="AL178" s="180">
        <f t="shared" ref="AL178:AL191" si="220">IFERROR(Z178/VLOOKUP(O178,$N$4:$O$9,2,FALSE),0)</f>
        <v>4.4940690947299125</v>
      </c>
      <c r="AM178" s="180">
        <f t="shared" ref="AM178:AM191" si="221">IFERROR(AA178/VLOOKUP(O178,$N$4:$O$9,2,FALSE),0)</f>
        <v>4.4940690947299125</v>
      </c>
      <c r="AN178" s="79"/>
      <c r="AO178" s="79"/>
      <c r="AP178" s="502">
        <v>195</v>
      </c>
      <c r="AQ178" s="502"/>
      <c r="AR178" s="502">
        <v>190</v>
      </c>
      <c r="AS178" s="79"/>
      <c r="AT178" s="79"/>
      <c r="AU178" s="79"/>
      <c r="AV178" s="79"/>
      <c r="AW178" s="79"/>
      <c r="AX178" s="79"/>
      <c r="AY178" s="79"/>
      <c r="AZ178" s="75">
        <f t="shared" ref="AZ178:AZ195" si="222">SUM(AN178:AY178)</f>
        <v>385</v>
      </c>
      <c r="BA178" s="77">
        <f t="shared" ref="BA178:BA195" si="223">AZ178/12</f>
        <v>32.083333333333336</v>
      </c>
      <c r="BB178" s="47"/>
      <c r="BC178" s="78">
        <f t="shared" ref="BC178:BC192" si="224">AB178*AN178</f>
        <v>0</v>
      </c>
      <c r="BD178" s="78">
        <f t="shared" ref="BD178:BD192" si="225">AC178*AO178</f>
        <v>0</v>
      </c>
      <c r="BE178" s="78">
        <f t="shared" ref="BE178:BE192" si="226">AD178*AP178</f>
        <v>857.82917473700195</v>
      </c>
      <c r="BF178" s="78">
        <f t="shared" ref="BF178:BF192" si="227">AE178*AQ178</f>
        <v>0</v>
      </c>
      <c r="BG178" s="78">
        <f t="shared" ref="BG178:BG192" si="228">AF178*AR178</f>
        <v>835.83355487195058</v>
      </c>
      <c r="BH178" s="78">
        <f t="shared" ref="BH178:BH192" si="229">AG178*AS178</f>
        <v>0</v>
      </c>
      <c r="BI178" s="78">
        <f t="shared" ref="BI178:BI192" si="230">AH178*AT178</f>
        <v>0</v>
      </c>
      <c r="BJ178" s="78">
        <f t="shared" ref="BJ178:BJ192" si="231">AI178*AU178</f>
        <v>0</v>
      </c>
      <c r="BK178" s="78">
        <f t="shared" ref="BK178:BK192" si="232">AJ178*AV178</f>
        <v>0</v>
      </c>
      <c r="BL178" s="78">
        <f t="shared" ref="BL178:BL192" si="233">AK178*AW178</f>
        <v>0</v>
      </c>
      <c r="BM178" s="78">
        <f t="shared" ref="BM178:BM192" si="234">AL178*AX178</f>
        <v>0</v>
      </c>
      <c r="BN178" s="78">
        <f t="shared" ref="BN178:BN192" si="235">AM178*AY178</f>
        <v>0</v>
      </c>
      <c r="BO178" s="78">
        <f t="shared" ref="BO178:BO189" si="236">SUM(BC178:BN178)</f>
        <v>1693.6627296089525</v>
      </c>
      <c r="BP178" s="78">
        <f t="shared" ref="BP178:BP189" si="237">BO178/12</f>
        <v>141.13856080074603</v>
      </c>
    </row>
    <row r="179" spans="1:68" s="918" customFormat="1">
      <c r="A179" s="79" t="s">
        <v>7127</v>
      </c>
      <c r="B179" s="74"/>
      <c r="C179" s="79" t="s">
        <v>11401</v>
      </c>
      <c r="D179" s="75" t="str">
        <f>INDEX('PRICE LIST'!$D:$D,MATCH(IMPROVEMENT!C179,'PRICE LIST'!$E:$E,0))</f>
        <v>SAKLAR</v>
      </c>
      <c r="E179" s="919" t="str">
        <f>IFERROR(VLOOKUP(C179,'PRICE LIST'!E:M,2,0),0)</f>
        <v>SAKLAR ISI 3 + BOX</v>
      </c>
      <c r="F179" s="187" t="s">
        <v>16817</v>
      </c>
      <c r="G179" s="79" t="s">
        <v>109</v>
      </c>
      <c r="H179" s="919">
        <v>0</v>
      </c>
      <c r="I179" s="919">
        <v>0</v>
      </c>
      <c r="J179" s="79" t="s">
        <v>40</v>
      </c>
      <c r="K179" s="79" t="s">
        <v>183</v>
      </c>
      <c r="L179" s="75" t="s">
        <v>32</v>
      </c>
      <c r="M179" s="75" t="s">
        <v>32</v>
      </c>
      <c r="N179" s="75" t="str">
        <f>IFERROR(VLOOKUP(C179,'PRICE LIST'!E:M,3,0),0)</f>
        <v>PCS</v>
      </c>
      <c r="O179" s="75" t="str">
        <f>IFERROR(VLOOKUP(C179,'PRICE LIST'!E:M,5,0),0)</f>
        <v>IDR</v>
      </c>
      <c r="P179" s="927">
        <f>IFERROR(VLOOKUP(C179,'PRICE LIST'!E:Z,8,0),0)</f>
        <v>49900</v>
      </c>
      <c r="Q179" s="75">
        <f>IFERROR(VLOOKUP(C179,'PRICE LIST'!E:Z,9,0),0)</f>
        <v>49900</v>
      </c>
      <c r="R179" s="75">
        <f>IFERROR(VLOOKUP(C179,'PRICE LIST'!E:Z,10,0),0)</f>
        <v>49900</v>
      </c>
      <c r="S179" s="75">
        <f>IFERROR(VLOOKUP(C179,'PRICE LIST'!E:Z,11,0),0)</f>
        <v>49900</v>
      </c>
      <c r="T179" s="75">
        <f>IFERROR(VLOOKUP(C179,'PRICE LIST'!E:Z,12,0),0)</f>
        <v>49900</v>
      </c>
      <c r="U179" s="75">
        <f>IFERROR(VLOOKUP(C179,'PRICE LIST'!E:Z,13,0),0)</f>
        <v>49900</v>
      </c>
      <c r="V179" s="75">
        <f>IFERROR(VLOOKUP(C179,'PRICE LIST'!E:Z,14,0),0)</f>
        <v>49900</v>
      </c>
      <c r="W179" s="75">
        <f>IFERROR(VLOOKUP(C179,'PRICE LIST'!E:Z,15,0),0)</f>
        <v>49900</v>
      </c>
      <c r="X179" s="75">
        <f>IFERROR(VLOOKUP(C179,'PRICE LIST'!E:Z,16,0),0)</f>
        <v>49900</v>
      </c>
      <c r="Y179" s="75">
        <f>IFERROR(VLOOKUP(C179,'PRICE LIST'!E:Z,17,0),0)</f>
        <v>49900</v>
      </c>
      <c r="Z179" s="75">
        <f>IFERROR(VLOOKUP(C179,'PRICE LIST'!E:Z,18,0),0)</f>
        <v>49900</v>
      </c>
      <c r="AA179" s="75">
        <f>IFERROR(VLOOKUP(C179,'PRICE LIST'!E:Z,19,0),0)</f>
        <v>49900</v>
      </c>
      <c r="AB179" s="180">
        <f t="shared" si="210"/>
        <v>3.1585077158735584</v>
      </c>
      <c r="AC179" s="180">
        <f t="shared" si="211"/>
        <v>3.1585077158735584</v>
      </c>
      <c r="AD179" s="180">
        <f t="shared" si="212"/>
        <v>3.1585077158735584</v>
      </c>
      <c r="AE179" s="180">
        <f t="shared" si="213"/>
        <v>3.1585077158735584</v>
      </c>
      <c r="AF179" s="180">
        <f t="shared" si="214"/>
        <v>3.1585077158735584</v>
      </c>
      <c r="AG179" s="180">
        <f t="shared" si="215"/>
        <v>3.1585077158735584</v>
      </c>
      <c r="AH179" s="180">
        <f t="shared" si="216"/>
        <v>3.1585077158735584</v>
      </c>
      <c r="AI179" s="180">
        <f t="shared" si="217"/>
        <v>3.1585077158735584</v>
      </c>
      <c r="AJ179" s="180">
        <f t="shared" si="218"/>
        <v>3.1585077158735584</v>
      </c>
      <c r="AK179" s="180">
        <f t="shared" si="219"/>
        <v>3.1585077158735584</v>
      </c>
      <c r="AL179" s="180">
        <f t="shared" si="220"/>
        <v>3.1585077158735584</v>
      </c>
      <c r="AM179" s="180">
        <f t="shared" si="221"/>
        <v>3.1585077158735584</v>
      </c>
      <c r="AN179" s="79"/>
      <c r="AO179" s="79"/>
      <c r="AP179" s="502">
        <v>39</v>
      </c>
      <c r="AQ179" s="502"/>
      <c r="AR179" s="502">
        <v>38</v>
      </c>
      <c r="AS179" s="79"/>
      <c r="AT179" s="79"/>
      <c r="AU179" s="79"/>
      <c r="AV179" s="79"/>
      <c r="AW179" s="79"/>
      <c r="AX179" s="79"/>
      <c r="AY179" s="79"/>
      <c r="AZ179" s="75">
        <f t="shared" si="222"/>
        <v>77</v>
      </c>
      <c r="BA179" s="77">
        <f t="shared" si="223"/>
        <v>6.416666666666667</v>
      </c>
      <c r="BB179" s="47"/>
      <c r="BC179" s="78">
        <f t="shared" si="224"/>
        <v>0</v>
      </c>
      <c r="BD179" s="78">
        <f t="shared" si="225"/>
        <v>0</v>
      </c>
      <c r="BE179" s="78">
        <f t="shared" si="226"/>
        <v>123.18180091906878</v>
      </c>
      <c r="BF179" s="78">
        <f t="shared" si="227"/>
        <v>0</v>
      </c>
      <c r="BG179" s="78">
        <f t="shared" si="228"/>
        <v>120.02329320319522</v>
      </c>
      <c r="BH179" s="78">
        <f t="shared" si="229"/>
        <v>0</v>
      </c>
      <c r="BI179" s="78">
        <f t="shared" si="230"/>
        <v>0</v>
      </c>
      <c r="BJ179" s="78">
        <f t="shared" si="231"/>
        <v>0</v>
      </c>
      <c r="BK179" s="78">
        <f t="shared" si="232"/>
        <v>0</v>
      </c>
      <c r="BL179" s="78">
        <f t="shared" si="233"/>
        <v>0</v>
      </c>
      <c r="BM179" s="78">
        <f t="shared" si="234"/>
        <v>0</v>
      </c>
      <c r="BN179" s="78">
        <f t="shared" si="235"/>
        <v>0</v>
      </c>
      <c r="BO179" s="78">
        <f t="shared" si="236"/>
        <v>243.205094122264</v>
      </c>
      <c r="BP179" s="78">
        <f t="shared" si="237"/>
        <v>20.267091176855335</v>
      </c>
    </row>
    <row r="180" spans="1:68" s="918" customFormat="1">
      <c r="A180" s="79" t="s">
        <v>7127</v>
      </c>
      <c r="B180" s="74"/>
      <c r="C180" s="79" t="s">
        <v>11066</v>
      </c>
      <c r="D180" s="75" t="str">
        <f>INDEX('PRICE LIST'!$D:$D,MATCH(IMPROVEMENT!C180,'PRICE LIST'!$E:$E,0))</f>
        <v>FLASHER</v>
      </c>
      <c r="E180" s="919" t="str">
        <f>IFERROR(VLOOKUP(C180,'PRICE LIST'!E:M,2,0),0)</f>
        <v>FLASHER 12V DC</v>
      </c>
      <c r="F180" s="187" t="s">
        <v>16817</v>
      </c>
      <c r="G180" s="79" t="s">
        <v>109</v>
      </c>
      <c r="H180" s="919">
        <v>0</v>
      </c>
      <c r="I180" s="919">
        <v>0</v>
      </c>
      <c r="J180" s="79" t="s">
        <v>40</v>
      </c>
      <c r="K180" s="79" t="s">
        <v>183</v>
      </c>
      <c r="L180" s="75" t="s">
        <v>32</v>
      </c>
      <c r="M180" s="75" t="s">
        <v>32</v>
      </c>
      <c r="N180" s="75" t="str">
        <f>IFERROR(VLOOKUP(C180,'PRICE LIST'!E:M,3,0),0)</f>
        <v>PCS</v>
      </c>
      <c r="O180" s="75" t="str">
        <f>IFERROR(VLOOKUP(C180,'PRICE LIST'!E:M,5,0),0)</f>
        <v>IDR</v>
      </c>
      <c r="P180" s="927">
        <f>IFERROR(VLOOKUP(C180,'PRICE LIST'!E:Z,8,0),0)</f>
        <v>30750</v>
      </c>
      <c r="Q180" s="75">
        <f>IFERROR(VLOOKUP(C180,'PRICE LIST'!E:Z,9,0),0)</f>
        <v>30750</v>
      </c>
      <c r="R180" s="75">
        <f>IFERROR(VLOOKUP(C180,'PRICE LIST'!E:Z,10,0),0)</f>
        <v>30750</v>
      </c>
      <c r="S180" s="75">
        <f>IFERROR(VLOOKUP(C180,'PRICE LIST'!E:Z,11,0),0)</f>
        <v>30750</v>
      </c>
      <c r="T180" s="75">
        <f>IFERROR(VLOOKUP(C180,'PRICE LIST'!E:Z,12,0),0)</f>
        <v>30750</v>
      </c>
      <c r="U180" s="75">
        <f>IFERROR(VLOOKUP(C180,'PRICE LIST'!E:Z,13,0),0)</f>
        <v>30750</v>
      </c>
      <c r="V180" s="75">
        <f>IFERROR(VLOOKUP(C180,'PRICE LIST'!E:Z,14,0),0)</f>
        <v>31500</v>
      </c>
      <c r="W180" s="75">
        <f>IFERROR(VLOOKUP(C180,'PRICE LIST'!E:Z,15,0),0)</f>
        <v>31500</v>
      </c>
      <c r="X180" s="75">
        <f>IFERROR(VLOOKUP(C180,'PRICE LIST'!E:Z,16,0),0)</f>
        <v>31500</v>
      </c>
      <c r="Y180" s="75">
        <f>IFERROR(VLOOKUP(C180,'PRICE LIST'!E:Z,17,0),0)</f>
        <v>31500</v>
      </c>
      <c r="Z180" s="75">
        <f>IFERROR(VLOOKUP(C180,'PRICE LIST'!E:Z,18,0),0)</f>
        <v>31500</v>
      </c>
      <c r="AA180" s="75">
        <f>IFERROR(VLOOKUP(C180,'PRICE LIST'!E:Z,19,0),0)</f>
        <v>31500</v>
      </c>
      <c r="AB180" s="180">
        <f t="shared" si="210"/>
        <v>1.9463749952527438</v>
      </c>
      <c r="AC180" s="180">
        <f t="shared" si="211"/>
        <v>1.9463749952527438</v>
      </c>
      <c r="AD180" s="180">
        <f t="shared" si="212"/>
        <v>1.9463749952527438</v>
      </c>
      <c r="AE180" s="180">
        <f t="shared" si="213"/>
        <v>1.9463749952527438</v>
      </c>
      <c r="AF180" s="180">
        <f t="shared" si="214"/>
        <v>1.9463749952527438</v>
      </c>
      <c r="AG180" s="180">
        <f t="shared" si="215"/>
        <v>1.9463749952527438</v>
      </c>
      <c r="AH180" s="180">
        <f t="shared" si="216"/>
        <v>1.9938475561125668</v>
      </c>
      <c r="AI180" s="180">
        <f t="shared" si="217"/>
        <v>1.9938475561125668</v>
      </c>
      <c r="AJ180" s="180">
        <f t="shared" si="218"/>
        <v>1.9938475561125668</v>
      </c>
      <c r="AK180" s="180">
        <f t="shared" si="219"/>
        <v>1.9938475561125668</v>
      </c>
      <c r="AL180" s="180">
        <f t="shared" si="220"/>
        <v>1.9938475561125668</v>
      </c>
      <c r="AM180" s="180">
        <f t="shared" si="221"/>
        <v>1.9938475561125668</v>
      </c>
      <c r="AN180" s="79"/>
      <c r="AO180" s="79"/>
      <c r="AP180" s="502">
        <v>39</v>
      </c>
      <c r="AQ180" s="502"/>
      <c r="AR180" s="502">
        <v>38</v>
      </c>
      <c r="AS180" s="79"/>
      <c r="AT180" s="79"/>
      <c r="AU180" s="79"/>
      <c r="AV180" s="79"/>
      <c r="AW180" s="79"/>
      <c r="AX180" s="79"/>
      <c r="AY180" s="79"/>
      <c r="AZ180" s="75">
        <f t="shared" si="222"/>
        <v>77</v>
      </c>
      <c r="BA180" s="77">
        <f t="shared" si="223"/>
        <v>6.416666666666667</v>
      </c>
      <c r="BB180" s="47"/>
      <c r="BC180" s="78">
        <f t="shared" si="224"/>
        <v>0</v>
      </c>
      <c r="BD180" s="78">
        <f t="shared" si="225"/>
        <v>0</v>
      </c>
      <c r="BE180" s="78">
        <f t="shared" si="226"/>
        <v>75.908624814857006</v>
      </c>
      <c r="BF180" s="78">
        <f t="shared" si="227"/>
        <v>0</v>
      </c>
      <c r="BG180" s="78">
        <f t="shared" si="228"/>
        <v>73.962249819604267</v>
      </c>
      <c r="BH180" s="78">
        <f t="shared" si="229"/>
        <v>0</v>
      </c>
      <c r="BI180" s="78">
        <f t="shared" si="230"/>
        <v>0</v>
      </c>
      <c r="BJ180" s="78">
        <f t="shared" si="231"/>
        <v>0</v>
      </c>
      <c r="BK180" s="78">
        <f t="shared" si="232"/>
        <v>0</v>
      </c>
      <c r="BL180" s="78">
        <f t="shared" si="233"/>
        <v>0</v>
      </c>
      <c r="BM180" s="78">
        <f t="shared" si="234"/>
        <v>0</v>
      </c>
      <c r="BN180" s="78">
        <f t="shared" si="235"/>
        <v>0</v>
      </c>
      <c r="BO180" s="78">
        <f t="shared" si="236"/>
        <v>149.87087463446127</v>
      </c>
      <c r="BP180" s="78">
        <f t="shared" si="237"/>
        <v>12.489239552871773</v>
      </c>
    </row>
    <row r="181" spans="1:68" s="918" customFormat="1">
      <c r="A181" s="79" t="s">
        <v>7127</v>
      </c>
      <c r="B181" s="74"/>
      <c r="C181" s="79" t="s">
        <v>11072</v>
      </c>
      <c r="D181" s="75" t="str">
        <f>INDEX('PRICE LIST'!$D:$D,MATCH(IMPROVEMENT!C181,'PRICE LIST'!$E:$E,0))</f>
        <v>SKUN</v>
      </c>
      <c r="E181" s="919" t="str">
        <f>IFERROR(VLOOKUP(C181,'PRICE LIST'!E:M,2,0),0)</f>
        <v>SKUN ( U )</v>
      </c>
      <c r="F181" s="187" t="s">
        <v>16817</v>
      </c>
      <c r="G181" s="79" t="s">
        <v>109</v>
      </c>
      <c r="H181" s="919">
        <v>0</v>
      </c>
      <c r="I181" s="919">
        <v>0</v>
      </c>
      <c r="J181" s="79" t="s">
        <v>40</v>
      </c>
      <c r="K181" s="79" t="s">
        <v>183</v>
      </c>
      <c r="L181" s="75" t="s">
        <v>32</v>
      </c>
      <c r="M181" s="75" t="s">
        <v>32</v>
      </c>
      <c r="N181" s="75" t="str">
        <f>IFERROR(VLOOKUP(C181,'PRICE LIST'!E:M,3,0),0)</f>
        <v>PACK</v>
      </c>
      <c r="O181" s="75" t="str">
        <f>IFERROR(VLOOKUP(C181,'PRICE LIST'!E:M,5,0),0)</f>
        <v>IDR</v>
      </c>
      <c r="P181" s="927">
        <f>IFERROR(VLOOKUP(C181,'PRICE LIST'!E:Z,8,0),0)</f>
        <v>35750</v>
      </c>
      <c r="Q181" s="75">
        <f>IFERROR(VLOOKUP(C181,'PRICE LIST'!E:Z,9,0),0)</f>
        <v>35750</v>
      </c>
      <c r="R181" s="75">
        <f>IFERROR(VLOOKUP(C181,'PRICE LIST'!E:Z,10,0),0)</f>
        <v>35750</v>
      </c>
      <c r="S181" s="75">
        <f>IFERROR(VLOOKUP(C181,'PRICE LIST'!E:Z,11,0),0)</f>
        <v>35750</v>
      </c>
      <c r="T181" s="75">
        <f>IFERROR(VLOOKUP(C181,'PRICE LIST'!E:Z,12,0),0)</f>
        <v>35750</v>
      </c>
      <c r="U181" s="75">
        <f>IFERROR(VLOOKUP(C181,'PRICE LIST'!E:Z,13,0),0)</f>
        <v>35750</v>
      </c>
      <c r="V181" s="75">
        <f>IFERROR(VLOOKUP(C181,'PRICE LIST'!E:Z,14,0),0)</f>
        <v>36500</v>
      </c>
      <c r="W181" s="75">
        <f>IFERROR(VLOOKUP(C181,'PRICE LIST'!E:Z,15,0),0)</f>
        <v>36500</v>
      </c>
      <c r="X181" s="75">
        <f>IFERROR(VLOOKUP(C181,'PRICE LIST'!E:Z,16,0),0)</f>
        <v>36500</v>
      </c>
      <c r="Y181" s="75">
        <f>IFERROR(VLOOKUP(C181,'PRICE LIST'!E:Z,17,0),0)</f>
        <v>36500</v>
      </c>
      <c r="Z181" s="75">
        <f>IFERROR(VLOOKUP(C181,'PRICE LIST'!E:Z,18,0),0)</f>
        <v>36500</v>
      </c>
      <c r="AA181" s="75">
        <f>IFERROR(VLOOKUP(C181,'PRICE LIST'!E:Z,19,0),0)</f>
        <v>36500</v>
      </c>
      <c r="AB181" s="180">
        <f t="shared" si="210"/>
        <v>2.2628587343182307</v>
      </c>
      <c r="AC181" s="180">
        <f t="shared" si="211"/>
        <v>2.2628587343182307</v>
      </c>
      <c r="AD181" s="180">
        <f t="shared" si="212"/>
        <v>2.2628587343182307</v>
      </c>
      <c r="AE181" s="180">
        <f t="shared" si="213"/>
        <v>2.2628587343182307</v>
      </c>
      <c r="AF181" s="180">
        <f t="shared" si="214"/>
        <v>2.2628587343182307</v>
      </c>
      <c r="AG181" s="180">
        <f t="shared" si="215"/>
        <v>2.2628587343182307</v>
      </c>
      <c r="AH181" s="180">
        <f t="shared" si="216"/>
        <v>2.3103312951780537</v>
      </c>
      <c r="AI181" s="180">
        <f t="shared" si="217"/>
        <v>2.3103312951780537</v>
      </c>
      <c r="AJ181" s="180">
        <f t="shared" si="218"/>
        <v>2.3103312951780537</v>
      </c>
      <c r="AK181" s="180">
        <f t="shared" si="219"/>
        <v>2.3103312951780537</v>
      </c>
      <c r="AL181" s="180">
        <f t="shared" si="220"/>
        <v>2.3103312951780537</v>
      </c>
      <c r="AM181" s="180">
        <f t="shared" si="221"/>
        <v>2.3103312951780537</v>
      </c>
      <c r="AN181" s="79"/>
      <c r="AO181" s="79"/>
      <c r="AP181" s="502">
        <v>19.5</v>
      </c>
      <c r="AQ181" s="502"/>
      <c r="AR181" s="502">
        <v>19</v>
      </c>
      <c r="AS181" s="79"/>
      <c r="AT181" s="79"/>
      <c r="AU181" s="79"/>
      <c r="AV181" s="79"/>
      <c r="AW181" s="79"/>
      <c r="AX181" s="79"/>
      <c r="AY181" s="79"/>
      <c r="AZ181" s="75">
        <f t="shared" si="222"/>
        <v>38.5</v>
      </c>
      <c r="BA181" s="77">
        <f t="shared" si="223"/>
        <v>3.2083333333333335</v>
      </c>
      <c r="BB181" s="47"/>
      <c r="BC181" s="78">
        <f t="shared" si="224"/>
        <v>0</v>
      </c>
      <c r="BD181" s="78">
        <f t="shared" si="225"/>
        <v>0</v>
      </c>
      <c r="BE181" s="78">
        <f t="shared" si="226"/>
        <v>44.1257453192055</v>
      </c>
      <c r="BF181" s="78">
        <f t="shared" si="227"/>
        <v>0</v>
      </c>
      <c r="BG181" s="78">
        <f t="shared" si="228"/>
        <v>42.994315952046385</v>
      </c>
      <c r="BH181" s="78">
        <f t="shared" si="229"/>
        <v>0</v>
      </c>
      <c r="BI181" s="78">
        <f t="shared" si="230"/>
        <v>0</v>
      </c>
      <c r="BJ181" s="78">
        <f t="shared" si="231"/>
        <v>0</v>
      </c>
      <c r="BK181" s="78">
        <f t="shared" si="232"/>
        <v>0</v>
      </c>
      <c r="BL181" s="78">
        <f t="shared" si="233"/>
        <v>0</v>
      </c>
      <c r="BM181" s="78">
        <f t="shared" si="234"/>
        <v>0</v>
      </c>
      <c r="BN181" s="78">
        <f t="shared" si="235"/>
        <v>0</v>
      </c>
      <c r="BO181" s="78">
        <f t="shared" si="236"/>
        <v>87.120061271251885</v>
      </c>
      <c r="BP181" s="78">
        <f t="shared" si="237"/>
        <v>7.2600051059376574</v>
      </c>
    </row>
    <row r="182" spans="1:68" s="918" customFormat="1">
      <c r="A182" s="79" t="s">
        <v>7127</v>
      </c>
      <c r="B182" s="74"/>
      <c r="C182" s="79" t="s">
        <v>11357</v>
      </c>
      <c r="D182" s="75" t="str">
        <f>INDEX('PRICE LIST'!$D:$D,MATCH(IMPROVEMENT!C182,'PRICE LIST'!$E:$E,0))</f>
        <v>RELL</v>
      </c>
      <c r="E182" s="919" t="str">
        <f>IFERROR(VLOOKUP(C182,'PRICE LIST'!E:M,2,0),0)</f>
        <v>RELL RELAY PANJANG 1 M</v>
      </c>
      <c r="F182" s="187" t="s">
        <v>16817</v>
      </c>
      <c r="G182" s="79" t="s">
        <v>109</v>
      </c>
      <c r="H182" s="919">
        <v>0</v>
      </c>
      <c r="I182" s="919">
        <v>0</v>
      </c>
      <c r="J182" s="79" t="s">
        <v>40</v>
      </c>
      <c r="K182" s="79" t="s">
        <v>183</v>
      </c>
      <c r="L182" s="75" t="s">
        <v>32</v>
      </c>
      <c r="M182" s="75" t="s">
        <v>32</v>
      </c>
      <c r="N182" s="75" t="str">
        <f>IFERROR(VLOOKUP(C182,'PRICE LIST'!E:M,3,0),0)</f>
        <v>PCS</v>
      </c>
      <c r="O182" s="75" t="str">
        <f>IFERROR(VLOOKUP(C182,'PRICE LIST'!E:M,5,0),0)</f>
        <v>IDR</v>
      </c>
      <c r="P182" s="927">
        <f>IFERROR(VLOOKUP(C182,'PRICE LIST'!E:Z,8,0),0)</f>
        <v>22000</v>
      </c>
      <c r="Q182" s="75">
        <f>IFERROR(VLOOKUP(C182,'PRICE LIST'!E:Z,9,0),0)</f>
        <v>22000</v>
      </c>
      <c r="R182" s="75">
        <f>IFERROR(VLOOKUP(C182,'PRICE LIST'!E:Z,10,0),0)</f>
        <v>22000</v>
      </c>
      <c r="S182" s="75">
        <f>IFERROR(VLOOKUP(C182,'PRICE LIST'!E:Z,11,0),0)</f>
        <v>22000</v>
      </c>
      <c r="T182" s="75">
        <f>IFERROR(VLOOKUP(C182,'PRICE LIST'!E:Z,12,0),0)</f>
        <v>22000</v>
      </c>
      <c r="U182" s="75">
        <f>IFERROR(VLOOKUP(C182,'PRICE LIST'!E:Z,13,0),0)</f>
        <v>22000</v>
      </c>
      <c r="V182" s="75">
        <f>IFERROR(VLOOKUP(C182,'PRICE LIST'!E:Z,14,0),0)</f>
        <v>22000</v>
      </c>
      <c r="W182" s="75">
        <f>IFERROR(VLOOKUP(C182,'PRICE LIST'!E:Z,15,0),0)</f>
        <v>22000</v>
      </c>
      <c r="X182" s="75">
        <f>IFERROR(VLOOKUP(C182,'PRICE LIST'!E:Z,16,0),0)</f>
        <v>22000</v>
      </c>
      <c r="Y182" s="75">
        <f>IFERROR(VLOOKUP(C182,'PRICE LIST'!E:Z,17,0),0)</f>
        <v>22000</v>
      </c>
      <c r="Z182" s="75">
        <f>IFERROR(VLOOKUP(C182,'PRICE LIST'!E:Z,18,0),0)</f>
        <v>22000</v>
      </c>
      <c r="AA182" s="75">
        <f>IFERROR(VLOOKUP(C182,'PRICE LIST'!E:Z,19,0),0)</f>
        <v>22000</v>
      </c>
      <c r="AB182" s="180">
        <f t="shared" si="210"/>
        <v>1.392528451888142</v>
      </c>
      <c r="AC182" s="180">
        <f t="shared" si="211"/>
        <v>1.392528451888142</v>
      </c>
      <c r="AD182" s="180">
        <f t="shared" si="212"/>
        <v>1.392528451888142</v>
      </c>
      <c r="AE182" s="180">
        <f t="shared" si="213"/>
        <v>1.392528451888142</v>
      </c>
      <c r="AF182" s="180">
        <f t="shared" si="214"/>
        <v>1.392528451888142</v>
      </c>
      <c r="AG182" s="180">
        <f t="shared" si="215"/>
        <v>1.392528451888142</v>
      </c>
      <c r="AH182" s="180">
        <f t="shared" si="216"/>
        <v>1.392528451888142</v>
      </c>
      <c r="AI182" s="180">
        <f t="shared" si="217"/>
        <v>1.392528451888142</v>
      </c>
      <c r="AJ182" s="180">
        <f t="shared" si="218"/>
        <v>1.392528451888142</v>
      </c>
      <c r="AK182" s="180">
        <f t="shared" si="219"/>
        <v>1.392528451888142</v>
      </c>
      <c r="AL182" s="180">
        <f t="shared" si="220"/>
        <v>1.392528451888142</v>
      </c>
      <c r="AM182" s="180">
        <f t="shared" si="221"/>
        <v>1.392528451888142</v>
      </c>
      <c r="AN182" s="79"/>
      <c r="AO182" s="79"/>
      <c r="AP182" s="502">
        <v>8</v>
      </c>
      <c r="AQ182" s="502"/>
      <c r="AR182" s="502">
        <v>8</v>
      </c>
      <c r="AS182" s="79"/>
      <c r="AT182" s="79"/>
      <c r="AU182" s="79"/>
      <c r="AV182" s="79"/>
      <c r="AW182" s="79"/>
      <c r="AX182" s="79"/>
      <c r="AY182" s="79"/>
      <c r="AZ182" s="75">
        <f t="shared" si="222"/>
        <v>16</v>
      </c>
      <c r="BA182" s="77">
        <f t="shared" si="223"/>
        <v>1.3333333333333333</v>
      </c>
      <c r="BB182" s="47"/>
      <c r="BC182" s="78">
        <f t="shared" si="224"/>
        <v>0</v>
      </c>
      <c r="BD182" s="78">
        <f t="shared" si="225"/>
        <v>0</v>
      </c>
      <c r="BE182" s="78">
        <f t="shared" si="226"/>
        <v>11.140227615105136</v>
      </c>
      <c r="BF182" s="78">
        <f t="shared" si="227"/>
        <v>0</v>
      </c>
      <c r="BG182" s="78">
        <f t="shared" si="228"/>
        <v>11.140227615105136</v>
      </c>
      <c r="BH182" s="78">
        <f t="shared" si="229"/>
        <v>0</v>
      </c>
      <c r="BI182" s="78">
        <f t="shared" si="230"/>
        <v>0</v>
      </c>
      <c r="BJ182" s="78">
        <f t="shared" si="231"/>
        <v>0</v>
      </c>
      <c r="BK182" s="78">
        <f t="shared" si="232"/>
        <v>0</v>
      </c>
      <c r="BL182" s="78">
        <f t="shared" si="233"/>
        <v>0</v>
      </c>
      <c r="BM182" s="78">
        <f t="shared" si="234"/>
        <v>0</v>
      </c>
      <c r="BN182" s="78">
        <f t="shared" si="235"/>
        <v>0</v>
      </c>
      <c r="BO182" s="78">
        <f t="shared" si="236"/>
        <v>22.280455230210272</v>
      </c>
      <c r="BP182" s="78">
        <f t="shared" si="237"/>
        <v>1.8567046025175227</v>
      </c>
    </row>
    <row r="183" spans="1:68" s="918" customFormat="1">
      <c r="A183" s="79" t="s">
        <v>7127</v>
      </c>
      <c r="B183" s="74"/>
      <c r="C183" s="79" t="s">
        <v>12057</v>
      </c>
      <c r="D183" s="75" t="str">
        <f>INDEX('PRICE LIST'!$D:$D,MATCH(IMPROVEMENT!C183,'PRICE LIST'!$E:$E,0))</f>
        <v>PIPA</v>
      </c>
      <c r="E183" s="919" t="str">
        <f>IFERROR(VLOOKUP(C183,'PRICE LIST'!E:M,2,0),0)</f>
        <v>PIPA STAINLESS DIA 19 MM</v>
      </c>
      <c r="F183" s="187" t="s">
        <v>16817</v>
      </c>
      <c r="G183" s="79" t="s">
        <v>109</v>
      </c>
      <c r="H183" s="919">
        <v>0</v>
      </c>
      <c r="I183" s="919">
        <v>0</v>
      </c>
      <c r="J183" s="79" t="s">
        <v>40</v>
      </c>
      <c r="K183" s="79" t="s">
        <v>183</v>
      </c>
      <c r="L183" s="75" t="s">
        <v>32</v>
      </c>
      <c r="M183" s="75" t="s">
        <v>32</v>
      </c>
      <c r="N183" s="75" t="str">
        <f>IFERROR(VLOOKUP(C183,'PRICE LIST'!E:M,3,0),0)</f>
        <v>PCS</v>
      </c>
      <c r="O183" s="75" t="str">
        <f>IFERROR(VLOOKUP(C183,'PRICE LIST'!E:M,5,0),0)</f>
        <v>IDR</v>
      </c>
      <c r="P183" s="927">
        <f>IFERROR(VLOOKUP(C183,'PRICE LIST'!E:Z,8,0),0)</f>
        <v>194750</v>
      </c>
      <c r="Q183" s="75">
        <f>IFERROR(VLOOKUP(C183,'PRICE LIST'!E:Z,9,0),0)</f>
        <v>194750</v>
      </c>
      <c r="R183" s="75">
        <f>IFERROR(VLOOKUP(C183,'PRICE LIST'!E:Z,10,0),0)</f>
        <v>194750</v>
      </c>
      <c r="S183" s="75">
        <f>IFERROR(VLOOKUP(C183,'PRICE LIST'!E:Z,11,0),0)</f>
        <v>194750</v>
      </c>
      <c r="T183" s="75">
        <f>IFERROR(VLOOKUP(C183,'PRICE LIST'!E:Z,12,0),0)</f>
        <v>194750</v>
      </c>
      <c r="U183" s="75">
        <f>IFERROR(VLOOKUP(C183,'PRICE LIST'!E:Z,13,0),0)</f>
        <v>194750</v>
      </c>
      <c r="V183" s="75">
        <f>IFERROR(VLOOKUP(C183,'PRICE LIST'!E:Z,14,0),0)</f>
        <v>196650</v>
      </c>
      <c r="W183" s="75">
        <f>IFERROR(VLOOKUP(C183,'PRICE LIST'!E:Z,15,0),0)</f>
        <v>196650</v>
      </c>
      <c r="X183" s="75">
        <f>IFERROR(VLOOKUP(C183,'PRICE LIST'!E:Z,16,0),0)</f>
        <v>196650</v>
      </c>
      <c r="Y183" s="75">
        <f>IFERROR(VLOOKUP(C183,'PRICE LIST'!E:Z,17,0),0)</f>
        <v>196650</v>
      </c>
      <c r="Z183" s="75">
        <f>IFERROR(VLOOKUP(C183,'PRICE LIST'!E:Z,18,0),0)</f>
        <v>196650</v>
      </c>
      <c r="AA183" s="75">
        <f>IFERROR(VLOOKUP(C183,'PRICE LIST'!E:Z,19,0),0)</f>
        <v>196650</v>
      </c>
      <c r="AB183" s="180">
        <f t="shared" si="210"/>
        <v>12.327041636600711</v>
      </c>
      <c r="AC183" s="180">
        <f t="shared" si="211"/>
        <v>12.327041636600711</v>
      </c>
      <c r="AD183" s="180">
        <f t="shared" si="212"/>
        <v>12.327041636600711</v>
      </c>
      <c r="AE183" s="180">
        <f t="shared" si="213"/>
        <v>12.327041636600711</v>
      </c>
      <c r="AF183" s="180">
        <f t="shared" si="214"/>
        <v>12.327041636600711</v>
      </c>
      <c r="AG183" s="180">
        <f t="shared" si="215"/>
        <v>12.327041636600711</v>
      </c>
      <c r="AH183" s="180">
        <f t="shared" si="216"/>
        <v>12.447305457445596</v>
      </c>
      <c r="AI183" s="180">
        <f t="shared" si="217"/>
        <v>12.447305457445596</v>
      </c>
      <c r="AJ183" s="180">
        <f t="shared" si="218"/>
        <v>12.447305457445596</v>
      </c>
      <c r="AK183" s="180">
        <f t="shared" si="219"/>
        <v>12.447305457445596</v>
      </c>
      <c r="AL183" s="180">
        <f t="shared" si="220"/>
        <v>12.447305457445596</v>
      </c>
      <c r="AM183" s="180">
        <f t="shared" si="221"/>
        <v>12.447305457445596</v>
      </c>
      <c r="AN183" s="79"/>
      <c r="AO183" s="79"/>
      <c r="AP183" s="502">
        <v>12</v>
      </c>
      <c r="AQ183" s="502"/>
      <c r="AR183" s="502">
        <v>12</v>
      </c>
      <c r="AS183" s="79"/>
      <c r="AT183" s="79"/>
      <c r="AU183" s="79"/>
      <c r="AV183" s="79"/>
      <c r="AW183" s="79"/>
      <c r="AX183" s="79"/>
      <c r="AY183" s="79"/>
      <c r="AZ183" s="75">
        <f t="shared" si="222"/>
        <v>24</v>
      </c>
      <c r="BA183" s="77">
        <f t="shared" si="223"/>
        <v>2</v>
      </c>
      <c r="BB183" s="47"/>
      <c r="BC183" s="78">
        <f t="shared" si="224"/>
        <v>0</v>
      </c>
      <c r="BD183" s="78">
        <f t="shared" si="225"/>
        <v>0</v>
      </c>
      <c r="BE183" s="78">
        <f t="shared" si="226"/>
        <v>147.92449963920853</v>
      </c>
      <c r="BF183" s="78">
        <f t="shared" si="227"/>
        <v>0</v>
      </c>
      <c r="BG183" s="78">
        <f t="shared" si="228"/>
        <v>147.92449963920853</v>
      </c>
      <c r="BH183" s="78">
        <f t="shared" si="229"/>
        <v>0</v>
      </c>
      <c r="BI183" s="78">
        <f t="shared" si="230"/>
        <v>0</v>
      </c>
      <c r="BJ183" s="78">
        <f t="shared" si="231"/>
        <v>0</v>
      </c>
      <c r="BK183" s="78">
        <f t="shared" si="232"/>
        <v>0</v>
      </c>
      <c r="BL183" s="78">
        <f t="shared" si="233"/>
        <v>0</v>
      </c>
      <c r="BM183" s="78">
        <f t="shared" si="234"/>
        <v>0</v>
      </c>
      <c r="BN183" s="78">
        <f t="shared" si="235"/>
        <v>0</v>
      </c>
      <c r="BO183" s="78">
        <f t="shared" si="236"/>
        <v>295.84899927841707</v>
      </c>
      <c r="BP183" s="78">
        <f t="shared" si="237"/>
        <v>24.654083273201422</v>
      </c>
    </row>
    <row r="184" spans="1:68" s="918" customFormat="1">
      <c r="A184" s="79" t="s">
        <v>7127</v>
      </c>
      <c r="B184" s="74"/>
      <c r="C184" s="79" t="s">
        <v>11023</v>
      </c>
      <c r="D184" s="75" t="str">
        <f>INDEX('PRICE LIST'!$D:$D,MATCH(IMPROVEMENT!C184,'PRICE LIST'!$E:$E,0))</f>
        <v>ELEKTRODA</v>
      </c>
      <c r="E184" s="919" t="str">
        <f>IFERROR(VLOOKUP(C184,'PRICE LIST'!E:M,2,0),0)</f>
        <v>KAWAT LAS CAMPURAN 2.0MM</v>
      </c>
      <c r="F184" s="187" t="s">
        <v>16817</v>
      </c>
      <c r="G184" s="79" t="s">
        <v>109</v>
      </c>
      <c r="H184" s="919">
        <v>0</v>
      </c>
      <c r="I184" s="919">
        <v>0</v>
      </c>
      <c r="J184" s="79" t="s">
        <v>40</v>
      </c>
      <c r="K184" s="79" t="s">
        <v>183</v>
      </c>
      <c r="L184" s="75" t="s">
        <v>32</v>
      </c>
      <c r="M184" s="75" t="s">
        <v>32</v>
      </c>
      <c r="N184" s="75" t="str">
        <f>IFERROR(VLOOKUP(C184,'PRICE LIST'!E:M,3,0),0)</f>
        <v>KGM</v>
      </c>
      <c r="O184" s="75" t="str">
        <f>IFERROR(VLOOKUP(C184,'PRICE LIST'!E:M,5,0),0)</f>
        <v>IDR</v>
      </c>
      <c r="P184" s="927">
        <f>IFERROR(VLOOKUP(C184,'PRICE LIST'!E:Z,8,0),0)</f>
        <v>278519</v>
      </c>
      <c r="Q184" s="75">
        <f>IFERROR(VLOOKUP(C184,'PRICE LIST'!E:Z,9,0),0)</f>
        <v>278519</v>
      </c>
      <c r="R184" s="75">
        <f>IFERROR(VLOOKUP(C184,'PRICE LIST'!E:Z,10,0),0)</f>
        <v>278519</v>
      </c>
      <c r="S184" s="75">
        <f>IFERROR(VLOOKUP(C184,'PRICE LIST'!E:Z,11,0),0)</f>
        <v>278519</v>
      </c>
      <c r="T184" s="75">
        <f>IFERROR(VLOOKUP(C184,'PRICE LIST'!E:Z,12,0),0)</f>
        <v>278519</v>
      </c>
      <c r="U184" s="75">
        <f>IFERROR(VLOOKUP(C184,'PRICE LIST'!E:Z,13,0),0)</f>
        <v>278519</v>
      </c>
      <c r="V184" s="75">
        <f>IFERROR(VLOOKUP(C184,'PRICE LIST'!E:Z,14,0),0)</f>
        <v>282038</v>
      </c>
      <c r="W184" s="75">
        <f>IFERROR(VLOOKUP(C184,'PRICE LIST'!E:Z,15,0),0)</f>
        <v>282038</v>
      </c>
      <c r="X184" s="75">
        <f>IFERROR(VLOOKUP(C184,'PRICE LIST'!E:Z,16,0),0)</f>
        <v>282038</v>
      </c>
      <c r="Y184" s="75">
        <f>IFERROR(VLOOKUP(C184,'PRICE LIST'!E:Z,17,0),0)</f>
        <v>282038</v>
      </c>
      <c r="Z184" s="75">
        <f>IFERROR(VLOOKUP(C184,'PRICE LIST'!E:Z,18,0),0)</f>
        <v>282038</v>
      </c>
      <c r="AA184" s="75">
        <f>IFERROR(VLOOKUP(C184,'PRICE LIST'!E:Z,19,0),0)</f>
        <v>282038</v>
      </c>
      <c r="AB184" s="180">
        <f t="shared" si="210"/>
        <v>17.629346904156066</v>
      </c>
      <c r="AC184" s="180">
        <f t="shared" si="211"/>
        <v>17.629346904156066</v>
      </c>
      <c r="AD184" s="180">
        <f t="shared" si="212"/>
        <v>17.629346904156066</v>
      </c>
      <c r="AE184" s="180">
        <f t="shared" si="213"/>
        <v>17.629346904156066</v>
      </c>
      <c r="AF184" s="180">
        <f t="shared" si="214"/>
        <v>17.629346904156066</v>
      </c>
      <c r="AG184" s="180">
        <f t="shared" si="215"/>
        <v>17.629346904156066</v>
      </c>
      <c r="AH184" s="180">
        <f t="shared" si="216"/>
        <v>17.852088159710355</v>
      </c>
      <c r="AI184" s="180">
        <f t="shared" si="217"/>
        <v>17.852088159710355</v>
      </c>
      <c r="AJ184" s="180">
        <f t="shared" si="218"/>
        <v>17.852088159710355</v>
      </c>
      <c r="AK184" s="180">
        <f t="shared" si="219"/>
        <v>17.852088159710355</v>
      </c>
      <c r="AL184" s="180">
        <f t="shared" si="220"/>
        <v>17.852088159710355</v>
      </c>
      <c r="AM184" s="180">
        <f t="shared" si="221"/>
        <v>17.852088159710355</v>
      </c>
      <c r="AN184" s="79"/>
      <c r="AO184" s="79"/>
      <c r="AP184" s="502">
        <v>1</v>
      </c>
      <c r="AQ184" s="502"/>
      <c r="AR184" s="502">
        <v>1</v>
      </c>
      <c r="AS184" s="79"/>
      <c r="AT184" s="79"/>
      <c r="AU184" s="79"/>
      <c r="AV184" s="79"/>
      <c r="AW184" s="79"/>
      <c r="AX184" s="79"/>
      <c r="AY184" s="79"/>
      <c r="AZ184" s="75">
        <f t="shared" si="222"/>
        <v>2</v>
      </c>
      <c r="BA184" s="77">
        <f t="shared" si="223"/>
        <v>0.16666666666666666</v>
      </c>
      <c r="BB184" s="47"/>
      <c r="BC184" s="78">
        <f t="shared" si="224"/>
        <v>0</v>
      </c>
      <c r="BD184" s="78">
        <f t="shared" si="225"/>
        <v>0</v>
      </c>
      <c r="BE184" s="78">
        <f t="shared" si="226"/>
        <v>17.629346904156066</v>
      </c>
      <c r="BF184" s="78">
        <f t="shared" si="227"/>
        <v>0</v>
      </c>
      <c r="BG184" s="78">
        <f t="shared" si="228"/>
        <v>17.629346904156066</v>
      </c>
      <c r="BH184" s="78">
        <f t="shared" si="229"/>
        <v>0</v>
      </c>
      <c r="BI184" s="78">
        <f t="shared" si="230"/>
        <v>0</v>
      </c>
      <c r="BJ184" s="78">
        <f t="shared" si="231"/>
        <v>0</v>
      </c>
      <c r="BK184" s="78">
        <f t="shared" si="232"/>
        <v>0</v>
      </c>
      <c r="BL184" s="78">
        <f t="shared" si="233"/>
        <v>0</v>
      </c>
      <c r="BM184" s="78">
        <f t="shared" si="234"/>
        <v>0</v>
      </c>
      <c r="BN184" s="78">
        <f t="shared" si="235"/>
        <v>0</v>
      </c>
      <c r="BO184" s="78">
        <f t="shared" si="236"/>
        <v>35.258693808312131</v>
      </c>
      <c r="BP184" s="78">
        <f t="shared" si="237"/>
        <v>2.9382244840260108</v>
      </c>
    </row>
    <row r="185" spans="1:68" s="918" customFormat="1">
      <c r="A185" s="79" t="s">
        <v>7127</v>
      </c>
      <c r="B185" s="74"/>
      <c r="C185" s="79" t="s">
        <v>11296</v>
      </c>
      <c r="D185" s="75" t="str">
        <f>INDEX('PRICE LIST'!$D:$D,MATCH(IMPROVEMENT!C185,'PRICE LIST'!$E:$E,0))</f>
        <v>MATA CUTTING</v>
      </c>
      <c r="E185" s="919" t="str">
        <f>IFERROR(VLOOKUP(C185,'PRICE LIST'!E:M,2,0),0)</f>
        <v>MATA CUTTING WHEEL 4" MAKITA</v>
      </c>
      <c r="F185" s="187" t="s">
        <v>16817</v>
      </c>
      <c r="G185" s="79" t="s">
        <v>109</v>
      </c>
      <c r="H185" s="919">
        <v>0</v>
      </c>
      <c r="I185" s="919">
        <v>0</v>
      </c>
      <c r="J185" s="79" t="s">
        <v>40</v>
      </c>
      <c r="K185" s="79" t="s">
        <v>183</v>
      </c>
      <c r="L185" s="75" t="s">
        <v>32</v>
      </c>
      <c r="M185" s="75" t="s">
        <v>32</v>
      </c>
      <c r="N185" s="75" t="str">
        <f>IFERROR(VLOOKUP(C185,'PRICE LIST'!E:M,3,0),0)</f>
        <v>PACK</v>
      </c>
      <c r="O185" s="75" t="str">
        <f>IFERROR(VLOOKUP(C185,'PRICE LIST'!E:M,5,0),0)</f>
        <v>IDR</v>
      </c>
      <c r="P185" s="927">
        <f>IFERROR(VLOOKUP(C185,'PRICE LIST'!E:Z,8,0),0)</f>
        <v>250000</v>
      </c>
      <c r="Q185" s="75">
        <f>IFERROR(VLOOKUP(C185,'PRICE LIST'!E:Z,9,0),0)</f>
        <v>250000</v>
      </c>
      <c r="R185" s="75">
        <f>IFERROR(VLOOKUP(C185,'PRICE LIST'!E:Z,10,0),0)</f>
        <v>250000</v>
      </c>
      <c r="S185" s="75">
        <f>IFERROR(VLOOKUP(C185,'PRICE LIST'!E:Z,11,0),0)</f>
        <v>250000</v>
      </c>
      <c r="T185" s="75">
        <f>IFERROR(VLOOKUP(C185,'PRICE LIST'!E:Z,12,0),0)</f>
        <v>250000</v>
      </c>
      <c r="U185" s="75">
        <f>IFERROR(VLOOKUP(C185,'PRICE LIST'!E:Z,13,0),0)</f>
        <v>250000</v>
      </c>
      <c r="V185" s="75">
        <f>IFERROR(VLOOKUP(C185,'PRICE LIST'!E:Z,14,0),0)</f>
        <v>250000</v>
      </c>
      <c r="W185" s="75">
        <f>IFERROR(VLOOKUP(C185,'PRICE LIST'!E:Z,15,0),0)</f>
        <v>250000</v>
      </c>
      <c r="X185" s="75">
        <f>IFERROR(VLOOKUP(C185,'PRICE LIST'!E:Z,16,0),0)</f>
        <v>250000</v>
      </c>
      <c r="Y185" s="75">
        <f>IFERROR(VLOOKUP(C185,'PRICE LIST'!E:Z,17,0),0)</f>
        <v>250000</v>
      </c>
      <c r="Z185" s="75">
        <f>IFERROR(VLOOKUP(C185,'PRICE LIST'!E:Z,18,0),0)</f>
        <v>250000</v>
      </c>
      <c r="AA185" s="75">
        <f>IFERROR(VLOOKUP(C185,'PRICE LIST'!E:Z,19,0),0)</f>
        <v>250000</v>
      </c>
      <c r="AB185" s="180">
        <f t="shared" si="210"/>
        <v>15.82418695327434</v>
      </c>
      <c r="AC185" s="180">
        <f t="shared" si="211"/>
        <v>15.82418695327434</v>
      </c>
      <c r="AD185" s="180">
        <f t="shared" si="212"/>
        <v>15.82418695327434</v>
      </c>
      <c r="AE185" s="180">
        <f t="shared" si="213"/>
        <v>15.82418695327434</v>
      </c>
      <c r="AF185" s="180">
        <f t="shared" si="214"/>
        <v>15.82418695327434</v>
      </c>
      <c r="AG185" s="180">
        <f t="shared" si="215"/>
        <v>15.82418695327434</v>
      </c>
      <c r="AH185" s="180">
        <f t="shared" si="216"/>
        <v>15.82418695327434</v>
      </c>
      <c r="AI185" s="180">
        <f t="shared" si="217"/>
        <v>15.82418695327434</v>
      </c>
      <c r="AJ185" s="180">
        <f t="shared" si="218"/>
        <v>15.82418695327434</v>
      </c>
      <c r="AK185" s="180">
        <f t="shared" si="219"/>
        <v>15.82418695327434</v>
      </c>
      <c r="AL185" s="180">
        <f t="shared" si="220"/>
        <v>15.82418695327434</v>
      </c>
      <c r="AM185" s="180">
        <f t="shared" si="221"/>
        <v>15.82418695327434</v>
      </c>
      <c r="AN185" s="79"/>
      <c r="AO185" s="79"/>
      <c r="AP185" s="502">
        <v>20</v>
      </c>
      <c r="AQ185" s="502"/>
      <c r="AR185" s="502">
        <v>19</v>
      </c>
      <c r="AS185" s="79"/>
      <c r="AT185" s="79"/>
      <c r="AU185" s="79"/>
      <c r="AV185" s="79"/>
      <c r="AW185" s="79"/>
      <c r="AX185" s="79"/>
      <c r="AY185" s="79"/>
      <c r="AZ185" s="75">
        <f t="shared" si="222"/>
        <v>39</v>
      </c>
      <c r="BA185" s="77">
        <f t="shared" si="223"/>
        <v>3.25</v>
      </c>
      <c r="BB185" s="47"/>
      <c r="BC185" s="78">
        <f t="shared" si="224"/>
        <v>0</v>
      </c>
      <c r="BD185" s="78">
        <f t="shared" si="225"/>
        <v>0</v>
      </c>
      <c r="BE185" s="78">
        <f t="shared" si="226"/>
        <v>316.48373906548682</v>
      </c>
      <c r="BF185" s="78">
        <f t="shared" si="227"/>
        <v>0</v>
      </c>
      <c r="BG185" s="78">
        <f t="shared" si="228"/>
        <v>300.65955211221245</v>
      </c>
      <c r="BH185" s="78">
        <f t="shared" si="229"/>
        <v>0</v>
      </c>
      <c r="BI185" s="78">
        <f t="shared" si="230"/>
        <v>0</v>
      </c>
      <c r="BJ185" s="78">
        <f t="shared" si="231"/>
        <v>0</v>
      </c>
      <c r="BK185" s="78">
        <f t="shared" si="232"/>
        <v>0</v>
      </c>
      <c r="BL185" s="78">
        <f t="shared" si="233"/>
        <v>0</v>
      </c>
      <c r="BM185" s="78">
        <f t="shared" si="234"/>
        <v>0</v>
      </c>
      <c r="BN185" s="78">
        <f t="shared" si="235"/>
        <v>0</v>
      </c>
      <c r="BO185" s="78">
        <f t="shared" si="236"/>
        <v>617.14329117769921</v>
      </c>
      <c r="BP185" s="78">
        <f t="shared" si="237"/>
        <v>51.428607598141603</v>
      </c>
    </row>
    <row r="186" spans="1:68" s="918" customFormat="1">
      <c r="A186" s="79" t="s">
        <v>7127</v>
      </c>
      <c r="B186" s="74"/>
      <c r="C186" s="79" t="s">
        <v>11288</v>
      </c>
      <c r="D186" s="75" t="str">
        <f>INDEX('PRICE LIST'!$D:$D,MATCH(IMPROVEMENT!C186,'PRICE LIST'!$E:$E,0))</f>
        <v>BOLT</v>
      </c>
      <c r="E186" s="919" t="str">
        <f>IFERROR(VLOOKUP(C186,'PRICE LIST'!E:M,2,0),0)</f>
        <v>BAUT WAFERHEAD P20 (1 PAK = 100 PCE)</v>
      </c>
      <c r="F186" s="187" t="s">
        <v>16817</v>
      </c>
      <c r="G186" s="79" t="s">
        <v>109</v>
      </c>
      <c r="H186" s="919">
        <v>0</v>
      </c>
      <c r="I186" s="919">
        <v>0</v>
      </c>
      <c r="J186" s="79" t="s">
        <v>40</v>
      </c>
      <c r="K186" s="79" t="s">
        <v>183</v>
      </c>
      <c r="L186" s="75" t="s">
        <v>32</v>
      </c>
      <c r="M186" s="75" t="s">
        <v>32</v>
      </c>
      <c r="N186" s="75" t="str">
        <f>IFERROR(VLOOKUP(C186,'PRICE LIST'!E:M,3,0),0)</f>
        <v>PACK</v>
      </c>
      <c r="O186" s="75" t="str">
        <f>IFERROR(VLOOKUP(C186,'PRICE LIST'!E:M,5,0),0)</f>
        <v>IDR</v>
      </c>
      <c r="P186" s="927">
        <f>IFERROR(VLOOKUP(C186,'PRICE LIST'!E:Z,8,0),0)</f>
        <v>24313</v>
      </c>
      <c r="Q186" s="75">
        <f>IFERROR(VLOOKUP(C186,'PRICE LIST'!E:Z,9,0),0)</f>
        <v>24313</v>
      </c>
      <c r="R186" s="75">
        <f>IFERROR(VLOOKUP(C186,'PRICE LIST'!E:Z,10,0),0)</f>
        <v>24313</v>
      </c>
      <c r="S186" s="75">
        <f>IFERROR(VLOOKUP(C186,'PRICE LIST'!E:Z,11,0),0)</f>
        <v>24313</v>
      </c>
      <c r="T186" s="75">
        <f>IFERROR(VLOOKUP(C186,'PRICE LIST'!E:Z,12,0),0)</f>
        <v>24313</v>
      </c>
      <c r="U186" s="75">
        <f>IFERROR(VLOOKUP(C186,'PRICE LIST'!E:Z,13,0),0)</f>
        <v>24313</v>
      </c>
      <c r="V186" s="75">
        <f>IFERROR(VLOOKUP(C186,'PRICE LIST'!E:Z,14,0),0)</f>
        <v>25127</v>
      </c>
      <c r="W186" s="75">
        <f>IFERROR(VLOOKUP(C186,'PRICE LIST'!E:Z,15,0),0)</f>
        <v>25127</v>
      </c>
      <c r="X186" s="75">
        <f>IFERROR(VLOOKUP(C186,'PRICE LIST'!E:Z,16,0),0)</f>
        <v>25127</v>
      </c>
      <c r="Y186" s="75">
        <f>IFERROR(VLOOKUP(C186,'PRICE LIST'!E:Z,17,0),0)</f>
        <v>25127</v>
      </c>
      <c r="Z186" s="75">
        <f>IFERROR(VLOOKUP(C186,'PRICE LIST'!E:Z,18,0),0)</f>
        <v>25127</v>
      </c>
      <c r="AA186" s="75">
        <f>IFERROR(VLOOKUP(C186,'PRICE LIST'!E:Z,19,0),0)</f>
        <v>25127</v>
      </c>
      <c r="AB186" s="180">
        <f t="shared" si="210"/>
        <v>1.538933829579836</v>
      </c>
      <c r="AC186" s="180">
        <f t="shared" si="211"/>
        <v>1.538933829579836</v>
      </c>
      <c r="AD186" s="180">
        <f t="shared" si="212"/>
        <v>1.538933829579836</v>
      </c>
      <c r="AE186" s="180">
        <f t="shared" si="213"/>
        <v>1.538933829579836</v>
      </c>
      <c r="AF186" s="180">
        <f t="shared" si="214"/>
        <v>1.538933829579836</v>
      </c>
      <c r="AG186" s="180">
        <f t="shared" si="215"/>
        <v>1.538933829579836</v>
      </c>
      <c r="AH186" s="180">
        <f t="shared" si="216"/>
        <v>1.5904573822996975</v>
      </c>
      <c r="AI186" s="180">
        <f t="shared" si="217"/>
        <v>1.5904573822996975</v>
      </c>
      <c r="AJ186" s="180">
        <f t="shared" si="218"/>
        <v>1.5904573822996975</v>
      </c>
      <c r="AK186" s="180">
        <f t="shared" si="219"/>
        <v>1.5904573822996975</v>
      </c>
      <c r="AL186" s="180">
        <f t="shared" si="220"/>
        <v>1.5904573822996975</v>
      </c>
      <c r="AM186" s="180">
        <f t="shared" si="221"/>
        <v>1.5904573822996975</v>
      </c>
      <c r="AN186" s="79"/>
      <c r="AO186" s="79"/>
      <c r="AP186" s="502">
        <v>3</v>
      </c>
      <c r="AQ186" s="502"/>
      <c r="AR186" s="502">
        <v>3</v>
      </c>
      <c r="AS186" s="79"/>
      <c r="AT186" s="79"/>
      <c r="AU186" s="79"/>
      <c r="AV186" s="79"/>
      <c r="AW186" s="79"/>
      <c r="AX186" s="79"/>
      <c r="AY186" s="79"/>
      <c r="AZ186" s="75">
        <f t="shared" si="222"/>
        <v>6</v>
      </c>
      <c r="BA186" s="77">
        <f t="shared" si="223"/>
        <v>0.5</v>
      </c>
      <c r="BB186" s="47"/>
      <c r="BC186" s="78">
        <f t="shared" si="224"/>
        <v>0</v>
      </c>
      <c r="BD186" s="78">
        <f t="shared" si="225"/>
        <v>0</v>
      </c>
      <c r="BE186" s="78">
        <f t="shared" si="226"/>
        <v>4.6168014887395081</v>
      </c>
      <c r="BF186" s="78">
        <f t="shared" si="227"/>
        <v>0</v>
      </c>
      <c r="BG186" s="78">
        <f t="shared" si="228"/>
        <v>4.6168014887395081</v>
      </c>
      <c r="BH186" s="78">
        <f t="shared" si="229"/>
        <v>0</v>
      </c>
      <c r="BI186" s="78">
        <f t="shared" si="230"/>
        <v>0</v>
      </c>
      <c r="BJ186" s="78">
        <f t="shared" si="231"/>
        <v>0</v>
      </c>
      <c r="BK186" s="78">
        <f t="shared" si="232"/>
        <v>0</v>
      </c>
      <c r="BL186" s="78">
        <f t="shared" si="233"/>
        <v>0</v>
      </c>
      <c r="BM186" s="78">
        <f t="shared" si="234"/>
        <v>0</v>
      </c>
      <c r="BN186" s="78">
        <f t="shared" si="235"/>
        <v>0</v>
      </c>
      <c r="BO186" s="78">
        <f t="shared" si="236"/>
        <v>9.2336029774790163</v>
      </c>
      <c r="BP186" s="78">
        <f t="shared" si="237"/>
        <v>0.76946691478991802</v>
      </c>
    </row>
    <row r="187" spans="1:68" s="918" customFormat="1">
      <c r="A187" s="79" t="s">
        <v>7127</v>
      </c>
      <c r="B187" s="74"/>
      <c r="C187" s="79" t="s">
        <v>10765</v>
      </c>
      <c r="D187" s="75" t="str">
        <f>INDEX('PRICE LIST'!$D:$D,MATCH(IMPROVEMENT!C187,'PRICE LIST'!$E:$E,0))</f>
        <v>RELAY</v>
      </c>
      <c r="E187" s="919" t="str">
        <f>IFERROR(VLOOKUP(C187,'PRICE LIST'!E:M,2,0),0)</f>
        <v>RELAY MY2 110VAC WITH SOCKET</v>
      </c>
      <c r="F187" s="187" t="s">
        <v>16817</v>
      </c>
      <c r="G187" s="79" t="s">
        <v>109</v>
      </c>
      <c r="H187" s="919">
        <v>0</v>
      </c>
      <c r="I187" s="919">
        <v>0</v>
      </c>
      <c r="J187" s="79" t="s">
        <v>40</v>
      </c>
      <c r="K187" s="79" t="s">
        <v>183</v>
      </c>
      <c r="L187" s="75" t="s">
        <v>32</v>
      </c>
      <c r="M187" s="75" t="s">
        <v>32</v>
      </c>
      <c r="N187" s="75" t="str">
        <f>IFERROR(VLOOKUP(C187,'PRICE LIST'!E:M,3,0),0)</f>
        <v>PCS</v>
      </c>
      <c r="O187" s="75" t="str">
        <f>IFERROR(VLOOKUP(C187,'PRICE LIST'!E:M,5,0),0)</f>
        <v>IDR</v>
      </c>
      <c r="P187" s="927">
        <f>IFERROR(VLOOKUP(C187,'PRICE LIST'!E:Z,8,0),0)</f>
        <v>82000</v>
      </c>
      <c r="Q187" s="75">
        <f>IFERROR(VLOOKUP(C187,'PRICE LIST'!E:Z,9,0),0)</f>
        <v>82000</v>
      </c>
      <c r="R187" s="75">
        <f>IFERROR(VLOOKUP(C187,'PRICE LIST'!E:Z,10,0),0)</f>
        <v>82000</v>
      </c>
      <c r="S187" s="75">
        <f>IFERROR(VLOOKUP(C187,'PRICE LIST'!E:Z,11,0),0)</f>
        <v>82000</v>
      </c>
      <c r="T187" s="75">
        <f>IFERROR(VLOOKUP(C187,'PRICE LIST'!E:Z,12,0),0)</f>
        <v>82000</v>
      </c>
      <c r="U187" s="75">
        <f>IFERROR(VLOOKUP(C187,'PRICE LIST'!E:Z,13,0),0)</f>
        <v>82000</v>
      </c>
      <c r="V187" s="75">
        <f>IFERROR(VLOOKUP(C187,'PRICE LIST'!E:Z,14,0),0)</f>
        <v>82800</v>
      </c>
      <c r="W187" s="75">
        <f>IFERROR(VLOOKUP(C187,'PRICE LIST'!E:Z,15,0),0)</f>
        <v>82800</v>
      </c>
      <c r="X187" s="75">
        <f>IFERROR(VLOOKUP(C187,'PRICE LIST'!E:Z,16,0),0)</f>
        <v>82800</v>
      </c>
      <c r="Y187" s="75">
        <f>IFERROR(VLOOKUP(C187,'PRICE LIST'!E:Z,17,0),0)</f>
        <v>82800</v>
      </c>
      <c r="Z187" s="75">
        <f>IFERROR(VLOOKUP(C187,'PRICE LIST'!E:Z,18,0),0)</f>
        <v>82800</v>
      </c>
      <c r="AA187" s="75">
        <f>IFERROR(VLOOKUP(C187,'PRICE LIST'!E:Z,19,0),0)</f>
        <v>82800</v>
      </c>
      <c r="AB187" s="180">
        <f t="shared" si="210"/>
        <v>5.1903333206739832</v>
      </c>
      <c r="AC187" s="180">
        <f t="shared" si="211"/>
        <v>5.1903333206739832</v>
      </c>
      <c r="AD187" s="180">
        <f t="shared" si="212"/>
        <v>5.1903333206739832</v>
      </c>
      <c r="AE187" s="180">
        <f t="shared" si="213"/>
        <v>5.1903333206739832</v>
      </c>
      <c r="AF187" s="180">
        <f t="shared" si="214"/>
        <v>5.1903333206739832</v>
      </c>
      <c r="AG187" s="180">
        <f t="shared" si="215"/>
        <v>5.1903333206739832</v>
      </c>
      <c r="AH187" s="180">
        <f t="shared" si="216"/>
        <v>5.2409707189244612</v>
      </c>
      <c r="AI187" s="180">
        <f t="shared" si="217"/>
        <v>5.2409707189244612</v>
      </c>
      <c r="AJ187" s="180">
        <f t="shared" si="218"/>
        <v>5.2409707189244612</v>
      </c>
      <c r="AK187" s="180">
        <f t="shared" si="219"/>
        <v>5.2409707189244612</v>
      </c>
      <c r="AL187" s="180">
        <f t="shared" si="220"/>
        <v>5.2409707189244612</v>
      </c>
      <c r="AM187" s="180">
        <f t="shared" si="221"/>
        <v>5.2409707189244612</v>
      </c>
      <c r="AN187" s="79"/>
      <c r="AO187" s="79"/>
      <c r="AP187" s="502">
        <v>39</v>
      </c>
      <c r="AQ187" s="502"/>
      <c r="AR187" s="502">
        <v>38</v>
      </c>
      <c r="AS187" s="79"/>
      <c r="AT187" s="79"/>
      <c r="AU187" s="79"/>
      <c r="AV187" s="79"/>
      <c r="AW187" s="79"/>
      <c r="AX187" s="79"/>
      <c r="AY187" s="79"/>
      <c r="AZ187" s="75">
        <f t="shared" si="222"/>
        <v>77</v>
      </c>
      <c r="BA187" s="77">
        <f t="shared" si="223"/>
        <v>6.416666666666667</v>
      </c>
      <c r="BB187" s="47"/>
      <c r="BC187" s="78">
        <f t="shared" si="224"/>
        <v>0</v>
      </c>
      <c r="BD187" s="78">
        <f t="shared" si="225"/>
        <v>0</v>
      </c>
      <c r="BE187" s="78">
        <f t="shared" si="226"/>
        <v>202.42299950628535</v>
      </c>
      <c r="BF187" s="78">
        <f t="shared" si="227"/>
        <v>0</v>
      </c>
      <c r="BG187" s="78">
        <f t="shared" si="228"/>
        <v>197.23266618561135</v>
      </c>
      <c r="BH187" s="78">
        <f t="shared" si="229"/>
        <v>0</v>
      </c>
      <c r="BI187" s="78">
        <f t="shared" si="230"/>
        <v>0</v>
      </c>
      <c r="BJ187" s="78">
        <f t="shared" si="231"/>
        <v>0</v>
      </c>
      <c r="BK187" s="78">
        <f t="shared" si="232"/>
        <v>0</v>
      </c>
      <c r="BL187" s="78">
        <f t="shared" si="233"/>
        <v>0</v>
      </c>
      <c r="BM187" s="78">
        <f t="shared" si="234"/>
        <v>0</v>
      </c>
      <c r="BN187" s="78">
        <f t="shared" si="235"/>
        <v>0</v>
      </c>
      <c r="BO187" s="78">
        <f t="shared" si="236"/>
        <v>399.65566569189673</v>
      </c>
      <c r="BP187" s="78">
        <f t="shared" si="237"/>
        <v>33.304638807658058</v>
      </c>
    </row>
    <row r="188" spans="1:68" s="918" customFormat="1">
      <c r="A188" s="79" t="s">
        <v>7127</v>
      </c>
      <c r="B188" s="74"/>
      <c r="C188" s="79" t="s">
        <v>12023</v>
      </c>
      <c r="D188" s="75" t="str">
        <f>INDEX('PRICE LIST'!$D:$D,MATCH(IMPROVEMENT!C188,'PRICE LIST'!$E:$E,0))</f>
        <v>POWER</v>
      </c>
      <c r="E188" s="919" t="str">
        <f>IFERROR(VLOOKUP(C188,'PRICE LIST'!E:M,2,0),0)</f>
        <v>POWER SUPPLY INPUT 110V OUTPUT 24V 10A</v>
      </c>
      <c r="F188" s="187" t="s">
        <v>16817</v>
      </c>
      <c r="G188" s="79" t="s">
        <v>109</v>
      </c>
      <c r="H188" s="919">
        <v>0</v>
      </c>
      <c r="I188" s="919">
        <v>0</v>
      </c>
      <c r="J188" s="79" t="s">
        <v>40</v>
      </c>
      <c r="K188" s="79" t="s">
        <v>183</v>
      </c>
      <c r="L188" s="75" t="s">
        <v>32</v>
      </c>
      <c r="M188" s="75" t="s">
        <v>32</v>
      </c>
      <c r="N188" s="75" t="str">
        <f>IFERROR(VLOOKUP(C188,'PRICE LIST'!E:M,3,0),0)</f>
        <v>PCS</v>
      </c>
      <c r="O188" s="75" t="str">
        <f>IFERROR(VLOOKUP(C188,'PRICE LIST'!E:M,5,0),0)</f>
        <v>IDR</v>
      </c>
      <c r="P188" s="927">
        <f>IFERROR(VLOOKUP(C188,'PRICE LIST'!E:Z,8,0),0)</f>
        <v>215250</v>
      </c>
      <c r="Q188" s="75">
        <f>IFERROR(VLOOKUP(C188,'PRICE LIST'!E:Z,9,0),0)</f>
        <v>215250</v>
      </c>
      <c r="R188" s="75">
        <f>IFERROR(VLOOKUP(C188,'PRICE LIST'!E:Z,10,0),0)</f>
        <v>215250</v>
      </c>
      <c r="S188" s="75">
        <f>IFERROR(VLOOKUP(C188,'PRICE LIST'!E:Z,11,0),0)</f>
        <v>215250</v>
      </c>
      <c r="T188" s="75">
        <f>IFERROR(VLOOKUP(C188,'PRICE LIST'!E:Z,12,0),0)</f>
        <v>215250</v>
      </c>
      <c r="U188" s="75">
        <f>IFERROR(VLOOKUP(C188,'PRICE LIST'!E:Z,13,0),0)</f>
        <v>215250</v>
      </c>
      <c r="V188" s="75">
        <f>IFERROR(VLOOKUP(C188,'PRICE LIST'!E:Z,14,0),0)</f>
        <v>217350</v>
      </c>
      <c r="W188" s="75">
        <f>IFERROR(VLOOKUP(C188,'PRICE LIST'!E:Z,15,0),0)</f>
        <v>217350</v>
      </c>
      <c r="X188" s="75">
        <f>IFERROR(VLOOKUP(C188,'PRICE LIST'!E:Z,16,0),0)</f>
        <v>217350</v>
      </c>
      <c r="Y188" s="75">
        <f>IFERROR(VLOOKUP(C188,'PRICE LIST'!E:Z,17,0),0)</f>
        <v>217350</v>
      </c>
      <c r="Z188" s="75">
        <f>IFERROR(VLOOKUP(C188,'PRICE LIST'!E:Z,18,0),0)</f>
        <v>217350</v>
      </c>
      <c r="AA188" s="75">
        <f>IFERROR(VLOOKUP(C188,'PRICE LIST'!E:Z,19,0),0)</f>
        <v>217350</v>
      </c>
      <c r="AB188" s="180">
        <f t="shared" si="210"/>
        <v>13.624624966769208</v>
      </c>
      <c r="AC188" s="180">
        <f t="shared" si="211"/>
        <v>13.624624966769208</v>
      </c>
      <c r="AD188" s="180">
        <f t="shared" si="212"/>
        <v>13.624624966769208</v>
      </c>
      <c r="AE188" s="180">
        <f t="shared" si="213"/>
        <v>13.624624966769208</v>
      </c>
      <c r="AF188" s="180">
        <f t="shared" si="214"/>
        <v>13.624624966769208</v>
      </c>
      <c r="AG188" s="180">
        <f t="shared" si="215"/>
        <v>13.624624966769208</v>
      </c>
      <c r="AH188" s="180">
        <f t="shared" si="216"/>
        <v>13.757548137176711</v>
      </c>
      <c r="AI188" s="180">
        <f t="shared" si="217"/>
        <v>13.757548137176711</v>
      </c>
      <c r="AJ188" s="180">
        <f t="shared" si="218"/>
        <v>13.757548137176711</v>
      </c>
      <c r="AK188" s="180">
        <f t="shared" si="219"/>
        <v>13.757548137176711</v>
      </c>
      <c r="AL188" s="180">
        <f t="shared" si="220"/>
        <v>13.757548137176711</v>
      </c>
      <c r="AM188" s="180">
        <f t="shared" si="221"/>
        <v>13.757548137176711</v>
      </c>
      <c r="AN188" s="79"/>
      <c r="AO188" s="79"/>
      <c r="AP188" s="502">
        <v>39</v>
      </c>
      <c r="AQ188" s="502"/>
      <c r="AR188" s="502">
        <v>38</v>
      </c>
      <c r="AS188" s="79"/>
      <c r="AT188" s="79"/>
      <c r="AU188" s="79"/>
      <c r="AV188" s="79"/>
      <c r="AW188" s="79"/>
      <c r="AX188" s="79"/>
      <c r="AY188" s="79"/>
      <c r="AZ188" s="75">
        <f t="shared" si="222"/>
        <v>77</v>
      </c>
      <c r="BA188" s="77">
        <f t="shared" si="223"/>
        <v>6.416666666666667</v>
      </c>
      <c r="BB188" s="47"/>
      <c r="BC188" s="78">
        <f t="shared" si="224"/>
        <v>0</v>
      </c>
      <c r="BD188" s="78">
        <f t="shared" si="225"/>
        <v>0</v>
      </c>
      <c r="BE188" s="78">
        <f t="shared" si="226"/>
        <v>531.36037370399913</v>
      </c>
      <c r="BF188" s="78">
        <f t="shared" si="227"/>
        <v>0</v>
      </c>
      <c r="BG188" s="78">
        <f t="shared" si="228"/>
        <v>517.73574873722987</v>
      </c>
      <c r="BH188" s="78">
        <f t="shared" si="229"/>
        <v>0</v>
      </c>
      <c r="BI188" s="78">
        <f t="shared" si="230"/>
        <v>0</v>
      </c>
      <c r="BJ188" s="78">
        <f t="shared" si="231"/>
        <v>0</v>
      </c>
      <c r="BK188" s="78">
        <f t="shared" si="232"/>
        <v>0</v>
      </c>
      <c r="BL188" s="78">
        <f t="shared" si="233"/>
        <v>0</v>
      </c>
      <c r="BM188" s="78">
        <f t="shared" si="234"/>
        <v>0</v>
      </c>
      <c r="BN188" s="78">
        <f t="shared" si="235"/>
        <v>0</v>
      </c>
      <c r="BO188" s="78">
        <f t="shared" si="236"/>
        <v>1049.096122441229</v>
      </c>
      <c r="BP188" s="78">
        <f t="shared" si="237"/>
        <v>87.424676870102417</v>
      </c>
    </row>
    <row r="189" spans="1:68" s="918" customFormat="1">
      <c r="A189" s="79" t="s">
        <v>7127</v>
      </c>
      <c r="B189" s="74"/>
      <c r="C189" s="79" t="s">
        <v>11102</v>
      </c>
      <c r="D189" s="75" t="str">
        <f>INDEX('PRICE LIST'!$D:$D,MATCH(IMPROVEMENT!C189,'PRICE LIST'!$E:$E,0))</f>
        <v>PJL</v>
      </c>
      <c r="E189" s="919" t="str">
        <f>IFERROR(VLOOKUP(C189,'PRICE LIST'!E:M,2,0),0)</f>
        <v>PLASTIC ANGLE PJL 30X50X3 (LENGTH 4 METER)</v>
      </c>
      <c r="F189" s="187" t="s">
        <v>16817</v>
      </c>
      <c r="G189" s="79" t="s">
        <v>109</v>
      </c>
      <c r="H189" s="919">
        <v>0</v>
      </c>
      <c r="I189" s="919">
        <v>0</v>
      </c>
      <c r="J189" s="79" t="s">
        <v>40</v>
      </c>
      <c r="K189" s="79" t="s">
        <v>183</v>
      </c>
      <c r="L189" s="75" t="s">
        <v>32</v>
      </c>
      <c r="M189" s="75" t="s">
        <v>32</v>
      </c>
      <c r="N189" s="75" t="str">
        <f>IFERROR(VLOOKUP(C189,'PRICE LIST'!E:M,3,0),0)</f>
        <v>PCS</v>
      </c>
      <c r="O189" s="75" t="str">
        <f>IFERROR(VLOOKUP(C189,'PRICE LIST'!E:M,5,0),0)</f>
        <v>IDR</v>
      </c>
      <c r="P189" s="927">
        <f>IFERROR(VLOOKUP(C189,'PRICE LIST'!E:Z,8,0),0)</f>
        <v>148625</v>
      </c>
      <c r="Q189" s="75">
        <f>IFERROR(VLOOKUP(C189,'PRICE LIST'!E:Z,9,0),0)</f>
        <v>148625</v>
      </c>
      <c r="R189" s="75">
        <f>IFERROR(VLOOKUP(C189,'PRICE LIST'!E:Z,10,0),0)</f>
        <v>148625</v>
      </c>
      <c r="S189" s="75">
        <f>IFERROR(VLOOKUP(C189,'PRICE LIST'!E:Z,11,0),0)</f>
        <v>148625</v>
      </c>
      <c r="T189" s="75">
        <f>IFERROR(VLOOKUP(C189,'PRICE LIST'!E:Z,12,0),0)</f>
        <v>148625</v>
      </c>
      <c r="U189" s="75">
        <f>IFERROR(VLOOKUP(C189,'PRICE LIST'!E:Z,13,0),0)</f>
        <v>148625</v>
      </c>
      <c r="V189" s="75">
        <f>IFERROR(VLOOKUP(C189,'PRICE LIST'!E:Z,14,0),0)</f>
        <v>149648</v>
      </c>
      <c r="W189" s="75">
        <f>IFERROR(VLOOKUP(C189,'PRICE LIST'!E:Z,15,0),0)</f>
        <v>149648</v>
      </c>
      <c r="X189" s="75">
        <f>IFERROR(VLOOKUP(C189,'PRICE LIST'!E:Z,16,0),0)</f>
        <v>149648</v>
      </c>
      <c r="Y189" s="75">
        <f>IFERROR(VLOOKUP(C189,'PRICE LIST'!E:Z,17,0),0)</f>
        <v>149648</v>
      </c>
      <c r="Z189" s="75">
        <f>IFERROR(VLOOKUP(C189,'PRICE LIST'!E:Z,18,0),0)</f>
        <v>149648</v>
      </c>
      <c r="AA189" s="75">
        <f>IFERROR(VLOOKUP(C189,'PRICE LIST'!E:Z,19,0),0)</f>
        <v>149648</v>
      </c>
      <c r="AB189" s="180">
        <f t="shared" si="210"/>
        <v>9.407479143721595</v>
      </c>
      <c r="AC189" s="180">
        <f t="shared" si="211"/>
        <v>9.407479143721595</v>
      </c>
      <c r="AD189" s="180">
        <f t="shared" si="212"/>
        <v>9.407479143721595</v>
      </c>
      <c r="AE189" s="180">
        <f t="shared" si="213"/>
        <v>9.407479143721595</v>
      </c>
      <c r="AF189" s="180">
        <f t="shared" si="214"/>
        <v>9.407479143721595</v>
      </c>
      <c r="AG189" s="180">
        <f t="shared" si="215"/>
        <v>9.407479143721595</v>
      </c>
      <c r="AH189" s="180">
        <f t="shared" si="216"/>
        <v>9.4722317167343935</v>
      </c>
      <c r="AI189" s="180">
        <f t="shared" si="217"/>
        <v>9.4722317167343935</v>
      </c>
      <c r="AJ189" s="180">
        <f t="shared" si="218"/>
        <v>9.4722317167343935</v>
      </c>
      <c r="AK189" s="180">
        <f t="shared" si="219"/>
        <v>9.4722317167343935</v>
      </c>
      <c r="AL189" s="180">
        <f t="shared" si="220"/>
        <v>9.4722317167343935</v>
      </c>
      <c r="AM189" s="180">
        <f t="shared" si="221"/>
        <v>9.4722317167343935</v>
      </c>
      <c r="AN189" s="79"/>
      <c r="AO189" s="79"/>
      <c r="AP189" s="502">
        <v>2</v>
      </c>
      <c r="AQ189" s="502"/>
      <c r="AR189" s="502">
        <v>2</v>
      </c>
      <c r="AS189" s="79"/>
      <c r="AT189" s="79"/>
      <c r="AU189" s="79"/>
      <c r="AV189" s="79"/>
      <c r="AW189" s="79"/>
      <c r="AX189" s="79"/>
      <c r="AY189" s="79"/>
      <c r="AZ189" s="75">
        <f t="shared" si="222"/>
        <v>4</v>
      </c>
      <c r="BA189" s="77">
        <f t="shared" si="223"/>
        <v>0.33333333333333331</v>
      </c>
      <c r="BB189" s="47"/>
      <c r="BC189" s="78">
        <f t="shared" si="224"/>
        <v>0</v>
      </c>
      <c r="BD189" s="78">
        <f t="shared" si="225"/>
        <v>0</v>
      </c>
      <c r="BE189" s="78">
        <f t="shared" si="226"/>
        <v>18.81495828744319</v>
      </c>
      <c r="BF189" s="78">
        <f t="shared" si="227"/>
        <v>0</v>
      </c>
      <c r="BG189" s="78">
        <f t="shared" si="228"/>
        <v>18.81495828744319</v>
      </c>
      <c r="BH189" s="78">
        <f t="shared" si="229"/>
        <v>0</v>
      </c>
      <c r="BI189" s="78">
        <f t="shared" si="230"/>
        <v>0</v>
      </c>
      <c r="BJ189" s="78">
        <f t="shared" si="231"/>
        <v>0</v>
      </c>
      <c r="BK189" s="78">
        <f t="shared" si="232"/>
        <v>0</v>
      </c>
      <c r="BL189" s="78">
        <f t="shared" si="233"/>
        <v>0</v>
      </c>
      <c r="BM189" s="78">
        <f t="shared" si="234"/>
        <v>0</v>
      </c>
      <c r="BN189" s="78">
        <f t="shared" si="235"/>
        <v>0</v>
      </c>
      <c r="BO189" s="78">
        <f t="shared" si="236"/>
        <v>37.62991657488638</v>
      </c>
      <c r="BP189" s="78">
        <f t="shared" si="237"/>
        <v>3.1358263812405318</v>
      </c>
    </row>
    <row r="190" spans="1:68" s="918" customFormat="1">
      <c r="A190" s="79" t="s">
        <v>7127</v>
      </c>
      <c r="B190" s="74"/>
      <c r="C190" s="79" t="s">
        <v>12909</v>
      </c>
      <c r="D190" s="75" t="str">
        <f>INDEX('PRICE LIST'!$D:$D,MATCH(IMPROVEMENT!C190,'PRICE LIST'!$E:$E,0))</f>
        <v>BESI</v>
      </c>
      <c r="E190" s="919" t="str">
        <f>IFERROR(VLOOKUP(C190,'PRICE LIST'!E:M,2,0),0)</f>
        <v>BESI PLAT STRIP LBR30 TEBAL 3MM</v>
      </c>
      <c r="F190" s="187" t="s">
        <v>16817</v>
      </c>
      <c r="G190" s="79" t="s">
        <v>109</v>
      </c>
      <c r="H190" s="919">
        <f>IFERROR(IF(G190="FOH",VLOOKUP(C190,'PRICE LIST'!E:Z,20,0),IF(G190="OPEX",VLOOKUP(C190,'PRICE LIST'!E:Z,21,0),0)),0)</f>
        <v>0</v>
      </c>
      <c r="I190" s="919">
        <f>IFERROR(IF(G190="FOH",VLOOKUP(H190,'PRICE LIST'!X:Z,3,0),IF(G190="OPEX",VLOOKUP(H190,'PRICE LIST'!Y:Z,2,0),0)),0)</f>
        <v>0</v>
      </c>
      <c r="J190" s="79" t="s">
        <v>40</v>
      </c>
      <c r="K190" s="79" t="s">
        <v>183</v>
      </c>
      <c r="L190" s="75" t="str">
        <f t="shared" ref="L178:L195" si="238">IFERROR(VLOOKUP(K190,BS:BV,3,0),0)</f>
        <v>ALL</v>
      </c>
      <c r="M190" s="75" t="str">
        <f t="shared" ref="M178:M195" si="239">IFERROR(VLOOKUP(K190,BS:BV,4,0),0)</f>
        <v>ALL</v>
      </c>
      <c r="N190" s="75" t="str">
        <f>IFERROR(VLOOKUP(C190,'PRICE LIST'!E:M,3,0),0)</f>
        <v>PCS</v>
      </c>
      <c r="O190" s="75" t="str">
        <f>IFERROR(VLOOKUP(C190,'PRICE LIST'!E:M,5,0),0)</f>
        <v>IDR</v>
      </c>
      <c r="P190" s="927">
        <f>IFERROR(VLOOKUP(C190,'PRICE LIST'!E:Z,8,0),0)</f>
        <v>127613</v>
      </c>
      <c r="Q190" s="75">
        <f>IFERROR(VLOOKUP(C190,'PRICE LIST'!E:Z,9,0),0)</f>
        <v>127613</v>
      </c>
      <c r="R190" s="75">
        <f>IFERROR(VLOOKUP(C190,'PRICE LIST'!E:Z,10,0),0)</f>
        <v>127613</v>
      </c>
      <c r="S190" s="75">
        <f>IFERROR(VLOOKUP(C190,'PRICE LIST'!E:Z,11,0),0)</f>
        <v>127613</v>
      </c>
      <c r="T190" s="75">
        <f>IFERROR(VLOOKUP(C190,'PRICE LIST'!E:Z,12,0),0)</f>
        <v>127613</v>
      </c>
      <c r="U190" s="75">
        <f>IFERROR(VLOOKUP(C190,'PRICE LIST'!E:Z,13,0),0)</f>
        <v>127613</v>
      </c>
      <c r="V190" s="75">
        <f>IFERROR(VLOOKUP(C190,'PRICE LIST'!E:Z,14,0),0)</f>
        <v>128858</v>
      </c>
      <c r="W190" s="75">
        <f>IFERROR(VLOOKUP(C190,'PRICE LIST'!E:Z,15,0),0)</f>
        <v>128858</v>
      </c>
      <c r="X190" s="75">
        <f>IFERROR(VLOOKUP(C190,'PRICE LIST'!E:Z,16,0),0)</f>
        <v>128858</v>
      </c>
      <c r="Y190" s="75">
        <f>IFERROR(VLOOKUP(C190,'PRICE LIST'!E:Z,17,0),0)</f>
        <v>128858</v>
      </c>
      <c r="Z190" s="75">
        <f>IFERROR(VLOOKUP(C190,'PRICE LIST'!E:Z,18,0),0)</f>
        <v>128858</v>
      </c>
      <c r="AA190" s="75">
        <f>IFERROR(VLOOKUP(C190,'PRICE LIST'!E:Z,19,0),0)</f>
        <v>128858</v>
      </c>
      <c r="AB190" s="180">
        <f t="shared" si="210"/>
        <v>8.0774878786727928</v>
      </c>
      <c r="AC190" s="180">
        <f t="shared" si="211"/>
        <v>8.0774878786727928</v>
      </c>
      <c r="AD190" s="180">
        <f t="shared" si="212"/>
        <v>8.0774878786727928</v>
      </c>
      <c r="AE190" s="180">
        <f t="shared" si="213"/>
        <v>8.0774878786727928</v>
      </c>
      <c r="AF190" s="180">
        <f t="shared" si="214"/>
        <v>8.0774878786727928</v>
      </c>
      <c r="AG190" s="180">
        <f t="shared" si="215"/>
        <v>8.0774878786727928</v>
      </c>
      <c r="AH190" s="180">
        <f t="shared" si="216"/>
        <v>8.1562923297001007</v>
      </c>
      <c r="AI190" s="180">
        <f t="shared" si="217"/>
        <v>8.1562923297001007</v>
      </c>
      <c r="AJ190" s="180">
        <f t="shared" si="218"/>
        <v>8.1562923297001007</v>
      </c>
      <c r="AK190" s="180">
        <f t="shared" si="219"/>
        <v>8.1562923297001007</v>
      </c>
      <c r="AL190" s="180">
        <f t="shared" si="220"/>
        <v>8.1562923297001007</v>
      </c>
      <c r="AM190" s="180">
        <f t="shared" si="221"/>
        <v>8.1562923297001007</v>
      </c>
      <c r="AN190" s="79"/>
      <c r="AO190" s="79"/>
      <c r="AP190" s="502">
        <v>2</v>
      </c>
      <c r="AQ190" s="502"/>
      <c r="AR190" s="502">
        <v>1</v>
      </c>
      <c r="AS190" s="79"/>
      <c r="AT190" s="79"/>
      <c r="AU190" s="79"/>
      <c r="AV190" s="79"/>
      <c r="AW190" s="79"/>
      <c r="AX190" s="79"/>
      <c r="AY190" s="79"/>
      <c r="AZ190" s="75">
        <f t="shared" si="222"/>
        <v>3</v>
      </c>
      <c r="BA190" s="77">
        <f t="shared" si="223"/>
        <v>0.25</v>
      </c>
      <c r="BB190" s="47"/>
      <c r="BC190" s="78">
        <f t="shared" si="224"/>
        <v>0</v>
      </c>
      <c r="BD190" s="78">
        <f t="shared" si="225"/>
        <v>0</v>
      </c>
      <c r="BE190" s="78">
        <f t="shared" si="226"/>
        <v>16.154975757345586</v>
      </c>
      <c r="BF190" s="78">
        <f t="shared" si="227"/>
        <v>0</v>
      </c>
      <c r="BG190" s="78">
        <f t="shared" si="228"/>
        <v>8.0774878786727928</v>
      </c>
      <c r="BH190" s="78">
        <f t="shared" si="229"/>
        <v>0</v>
      </c>
      <c r="BI190" s="78">
        <f t="shared" si="230"/>
        <v>0</v>
      </c>
      <c r="BJ190" s="78">
        <f t="shared" si="231"/>
        <v>0</v>
      </c>
      <c r="BK190" s="78">
        <f t="shared" si="232"/>
        <v>0</v>
      </c>
      <c r="BL190" s="78">
        <f t="shared" si="233"/>
        <v>0</v>
      </c>
      <c r="BM190" s="78">
        <f t="shared" si="234"/>
        <v>0</v>
      </c>
      <c r="BN190" s="78">
        <f t="shared" si="235"/>
        <v>0</v>
      </c>
      <c r="BO190" s="78">
        <f t="shared" ref="BO178:BO195" si="240">SUM(BC190:BN190)</f>
        <v>24.23246363601838</v>
      </c>
      <c r="BP190" s="78">
        <f t="shared" ref="BP178:BP195" si="241">BO190/12</f>
        <v>2.0193719696681982</v>
      </c>
    </row>
    <row r="191" spans="1:68" s="918" customFormat="1">
      <c r="A191" s="79" t="s">
        <v>7127</v>
      </c>
      <c r="B191" s="74"/>
      <c r="C191" s="79" t="s">
        <v>11969</v>
      </c>
      <c r="D191" s="75" t="str">
        <f>INDEX('PRICE LIST'!$D:$D,MATCH(IMPROVEMENT!C191,'PRICE LIST'!$E:$E,0))</f>
        <v>PIPA</v>
      </c>
      <c r="E191" s="919" t="str">
        <f>IFERROR(VLOOKUP(C191,'PRICE LIST'!E:M,2,0),0)</f>
        <v>PIPA BESI DIA 18MM TEBAL 3MM PANJANG 1000MM</v>
      </c>
      <c r="F191" s="187" t="s">
        <v>16817</v>
      </c>
      <c r="G191" s="79" t="s">
        <v>109</v>
      </c>
      <c r="H191" s="919">
        <f>IFERROR(IF(G191="FOH",VLOOKUP(C191,'PRICE LIST'!E:Z,20,0),IF(G191="OPEX",VLOOKUP(C191,'PRICE LIST'!E:Z,21,0),0)),0)</f>
        <v>0</v>
      </c>
      <c r="I191" s="919">
        <f>IFERROR(IF(G191="FOH",VLOOKUP(H191,'PRICE LIST'!X:Z,3,0),IF(G191="OPEX",VLOOKUP(H191,'PRICE LIST'!Y:Z,2,0),0)),0)</f>
        <v>0</v>
      </c>
      <c r="J191" s="79" t="s">
        <v>40</v>
      </c>
      <c r="K191" s="79" t="s">
        <v>183</v>
      </c>
      <c r="L191" s="75" t="str">
        <f t="shared" si="238"/>
        <v>ALL</v>
      </c>
      <c r="M191" s="75" t="str">
        <f t="shared" si="239"/>
        <v>ALL</v>
      </c>
      <c r="N191" s="75" t="str">
        <f>IFERROR(VLOOKUP(C191,'PRICE LIST'!E:M,3,0),0)</f>
        <v>PCS</v>
      </c>
      <c r="O191" s="75" t="str">
        <f>IFERROR(VLOOKUP(C191,'PRICE LIST'!E:M,5,0),0)</f>
        <v>IDR</v>
      </c>
      <c r="P191" s="927">
        <f>IFERROR(VLOOKUP(C191,'PRICE LIST'!E:Z,8,0),0)</f>
        <v>205000</v>
      </c>
      <c r="Q191" s="75">
        <f>IFERROR(VLOOKUP(C191,'PRICE LIST'!E:Z,9,0),0)</f>
        <v>205000</v>
      </c>
      <c r="R191" s="75">
        <f>IFERROR(VLOOKUP(C191,'PRICE LIST'!E:Z,10,0),0)</f>
        <v>205000</v>
      </c>
      <c r="S191" s="75">
        <f>IFERROR(VLOOKUP(C191,'PRICE LIST'!E:Z,11,0),0)</f>
        <v>205000</v>
      </c>
      <c r="T191" s="75">
        <f>IFERROR(VLOOKUP(C191,'PRICE LIST'!E:Z,12,0),0)</f>
        <v>205000</v>
      </c>
      <c r="U191" s="75">
        <f>IFERROR(VLOOKUP(C191,'PRICE LIST'!E:Z,13,0),0)</f>
        <v>205000</v>
      </c>
      <c r="V191" s="75">
        <f>IFERROR(VLOOKUP(C191,'PRICE LIST'!E:Z,14,0),0)</f>
        <v>207000</v>
      </c>
      <c r="W191" s="75">
        <f>IFERROR(VLOOKUP(C191,'PRICE LIST'!E:Z,15,0),0)</f>
        <v>207000</v>
      </c>
      <c r="X191" s="75">
        <f>IFERROR(VLOOKUP(C191,'PRICE LIST'!E:Z,16,0),0)</f>
        <v>207000</v>
      </c>
      <c r="Y191" s="75">
        <f>IFERROR(VLOOKUP(C191,'PRICE LIST'!E:Z,17,0),0)</f>
        <v>207000</v>
      </c>
      <c r="Z191" s="75">
        <f>IFERROR(VLOOKUP(C191,'PRICE LIST'!E:Z,18,0),0)</f>
        <v>207000</v>
      </c>
      <c r="AA191" s="75">
        <f>IFERROR(VLOOKUP(C191,'PRICE LIST'!E:Z,19,0),0)</f>
        <v>207000</v>
      </c>
      <c r="AB191" s="180">
        <f t="shared" si="210"/>
        <v>12.975833301684959</v>
      </c>
      <c r="AC191" s="180">
        <f t="shared" si="211"/>
        <v>12.975833301684959</v>
      </c>
      <c r="AD191" s="180">
        <f t="shared" si="212"/>
        <v>12.975833301684959</v>
      </c>
      <c r="AE191" s="180">
        <f t="shared" si="213"/>
        <v>12.975833301684959</v>
      </c>
      <c r="AF191" s="180">
        <f t="shared" si="214"/>
        <v>12.975833301684959</v>
      </c>
      <c r="AG191" s="180">
        <f t="shared" si="215"/>
        <v>12.975833301684959</v>
      </c>
      <c r="AH191" s="180">
        <f t="shared" si="216"/>
        <v>13.102426797311153</v>
      </c>
      <c r="AI191" s="180">
        <f t="shared" si="217"/>
        <v>13.102426797311153</v>
      </c>
      <c r="AJ191" s="180">
        <f t="shared" si="218"/>
        <v>13.102426797311153</v>
      </c>
      <c r="AK191" s="180">
        <f t="shared" si="219"/>
        <v>13.102426797311153</v>
      </c>
      <c r="AL191" s="180">
        <f t="shared" si="220"/>
        <v>13.102426797311153</v>
      </c>
      <c r="AM191" s="180">
        <f t="shared" si="221"/>
        <v>13.102426797311153</v>
      </c>
      <c r="AN191" s="79"/>
      <c r="AO191" s="79"/>
      <c r="AP191" s="502">
        <v>1</v>
      </c>
      <c r="AQ191" s="502"/>
      <c r="AR191" s="502">
        <v>1</v>
      </c>
      <c r="AS191" s="79"/>
      <c r="AT191" s="79"/>
      <c r="AU191" s="79"/>
      <c r="AV191" s="79"/>
      <c r="AW191" s="79"/>
      <c r="AX191" s="79"/>
      <c r="AY191" s="79"/>
      <c r="AZ191" s="75">
        <f t="shared" si="222"/>
        <v>2</v>
      </c>
      <c r="BA191" s="77">
        <f t="shared" si="223"/>
        <v>0.16666666666666666</v>
      </c>
      <c r="BB191" s="47"/>
      <c r="BC191" s="78">
        <f t="shared" si="224"/>
        <v>0</v>
      </c>
      <c r="BD191" s="78">
        <f t="shared" si="225"/>
        <v>0</v>
      </c>
      <c r="BE191" s="78">
        <f t="shared" si="226"/>
        <v>12.975833301684959</v>
      </c>
      <c r="BF191" s="78">
        <f t="shared" si="227"/>
        <v>0</v>
      </c>
      <c r="BG191" s="78">
        <f t="shared" si="228"/>
        <v>12.975833301684959</v>
      </c>
      <c r="BH191" s="78">
        <f t="shared" si="229"/>
        <v>0</v>
      </c>
      <c r="BI191" s="78">
        <f t="shared" si="230"/>
        <v>0</v>
      </c>
      <c r="BJ191" s="78">
        <f t="shared" si="231"/>
        <v>0</v>
      </c>
      <c r="BK191" s="78">
        <f t="shared" si="232"/>
        <v>0</v>
      </c>
      <c r="BL191" s="78">
        <f t="shared" si="233"/>
        <v>0</v>
      </c>
      <c r="BM191" s="78">
        <f t="shared" si="234"/>
        <v>0</v>
      </c>
      <c r="BN191" s="78">
        <f t="shared" si="235"/>
        <v>0</v>
      </c>
      <c r="BO191" s="78">
        <f t="shared" si="240"/>
        <v>25.951666603369919</v>
      </c>
      <c r="BP191" s="78">
        <f t="shared" si="241"/>
        <v>2.1626388836141599</v>
      </c>
    </row>
    <row r="192" spans="1:68" s="918" customFormat="1">
      <c r="A192" s="79" t="s">
        <v>7127</v>
      </c>
      <c r="B192" s="74"/>
      <c r="C192" s="79" t="s">
        <v>11304</v>
      </c>
      <c r="D192" s="75" t="str">
        <f>INDEX('PRICE LIST'!$D:$D,MATCH(IMPROVEMENT!C192,'PRICE LIST'!$E:$E,0))</f>
        <v>SEKRUP</v>
      </c>
      <c r="E192" s="919" t="str">
        <f>IFERROR(VLOOKUP(C192,'PRICE LIST'!E:M,2,0),0)</f>
        <v>SEKRUP M2 1/2 (+) 1</v>
      </c>
      <c r="F192" s="187" t="s">
        <v>16817</v>
      </c>
      <c r="G192" s="79" t="s">
        <v>109</v>
      </c>
      <c r="H192" s="919">
        <f>IFERROR(IF(G192="FOH",VLOOKUP(C192,'PRICE LIST'!E:Z,20,0),IF(G192="OPEX",VLOOKUP(C192,'PRICE LIST'!E:Z,21,0),0)),0)</f>
        <v>0</v>
      </c>
      <c r="I192" s="919">
        <f>IFERROR(IF(G192="FOH",VLOOKUP(H192,'PRICE LIST'!X:Z,3,0),IF(G192="OPEX",VLOOKUP(H192,'PRICE LIST'!Y:Z,2,0),0)),0)</f>
        <v>0</v>
      </c>
      <c r="J192" s="79" t="s">
        <v>40</v>
      </c>
      <c r="K192" s="79" t="s">
        <v>183</v>
      </c>
      <c r="L192" s="75" t="str">
        <f t="shared" si="238"/>
        <v>ALL</v>
      </c>
      <c r="M192" s="75" t="str">
        <f t="shared" si="239"/>
        <v>ALL</v>
      </c>
      <c r="N192" s="75" t="str">
        <f>IFERROR(VLOOKUP(C192,'PRICE LIST'!E:M,3,0),0)</f>
        <v>PACK</v>
      </c>
      <c r="O192" s="75" t="str">
        <f>IFERROR(VLOOKUP(C192,'PRICE LIST'!E:M,5,0),0)</f>
        <v>IDR</v>
      </c>
      <c r="P192" s="927">
        <f>IFERROR(VLOOKUP(C192,'PRICE LIST'!E:Z,8,0),0)</f>
        <v>17000</v>
      </c>
      <c r="Q192" s="75">
        <f>IFERROR(VLOOKUP(C192,'PRICE LIST'!E:Z,9,0),0)</f>
        <v>17000</v>
      </c>
      <c r="R192" s="75">
        <f>IFERROR(VLOOKUP(C192,'PRICE LIST'!E:Z,10,0),0)</f>
        <v>17000</v>
      </c>
      <c r="S192" s="75">
        <f>IFERROR(VLOOKUP(C192,'PRICE LIST'!E:Z,11,0),0)</f>
        <v>17000</v>
      </c>
      <c r="T192" s="75">
        <f>IFERROR(VLOOKUP(C192,'PRICE LIST'!E:Z,12,0),0)</f>
        <v>17000</v>
      </c>
      <c r="U192" s="75">
        <f>IFERROR(VLOOKUP(C192,'PRICE LIST'!E:Z,13,0),0)</f>
        <v>17000</v>
      </c>
      <c r="V192" s="75">
        <f>IFERROR(VLOOKUP(C192,'PRICE LIST'!E:Z,14,0),0)</f>
        <v>17000</v>
      </c>
      <c r="W192" s="75">
        <f>IFERROR(VLOOKUP(C192,'PRICE LIST'!E:Z,15,0),0)</f>
        <v>17000</v>
      </c>
      <c r="X192" s="75">
        <f>IFERROR(VLOOKUP(C192,'PRICE LIST'!E:Z,16,0),0)</f>
        <v>17000</v>
      </c>
      <c r="Y192" s="75">
        <f>IFERROR(VLOOKUP(C192,'PRICE LIST'!E:Z,17,0),0)</f>
        <v>17000</v>
      </c>
      <c r="Z192" s="75">
        <f>IFERROR(VLOOKUP(C192,'PRICE LIST'!E:Z,18,0),0)</f>
        <v>17000</v>
      </c>
      <c r="AA192" s="75">
        <f>IFERROR(VLOOKUP(C192,'PRICE LIST'!E:Z,19,0),0)</f>
        <v>17000</v>
      </c>
      <c r="AB192" s="180">
        <f t="shared" ref="AB178:AB195" si="242">IFERROR(P192/VLOOKUP(O192,$N$4:$O$9,2,FALSE),0)</f>
        <v>1.0760447128226551</v>
      </c>
      <c r="AC192" s="180">
        <f t="shared" ref="AC178:AC195" si="243">IFERROR(Q192/VLOOKUP(O192,$N$4:$O$9,2,FALSE),0)</f>
        <v>1.0760447128226551</v>
      </c>
      <c r="AD192" s="180">
        <f t="shared" ref="AD178:AD195" si="244">IFERROR(R192/VLOOKUP(O192,$N$4:$O$9,2,FALSE),0)</f>
        <v>1.0760447128226551</v>
      </c>
      <c r="AE192" s="180">
        <f t="shared" ref="AE178:AE195" si="245">IFERROR(S192/VLOOKUP(O192,$N$4:$O$9,2,FALSE),0)</f>
        <v>1.0760447128226551</v>
      </c>
      <c r="AF192" s="180">
        <f t="shared" ref="AF178:AF195" si="246">IFERROR(T192/VLOOKUP(O192,$N$4:$O$9,2,FALSE),0)</f>
        <v>1.0760447128226551</v>
      </c>
      <c r="AG192" s="180">
        <f t="shared" ref="AG178:AG195" si="247">IFERROR(U192/VLOOKUP(O192,$N$4:$O$9,2,FALSE),0)</f>
        <v>1.0760447128226551</v>
      </c>
      <c r="AH192" s="180">
        <f t="shared" ref="AH178:AH195" si="248">IFERROR(V192/VLOOKUP(O192,$N$4:$O$9,2,FALSE),0)</f>
        <v>1.0760447128226551</v>
      </c>
      <c r="AI192" s="180">
        <f t="shared" ref="AI178:AI195" si="249">IFERROR(W192/VLOOKUP(O192,$N$4:$O$9,2,FALSE),0)</f>
        <v>1.0760447128226551</v>
      </c>
      <c r="AJ192" s="180">
        <f t="shared" ref="AJ178:AJ195" si="250">IFERROR(X192/VLOOKUP(O192,$N$4:$O$9,2,FALSE),0)</f>
        <v>1.0760447128226551</v>
      </c>
      <c r="AK192" s="180">
        <f t="shared" ref="AK178:AK195" si="251">IFERROR(Y192/VLOOKUP(O192,$N$4:$O$9,2,FALSE),0)</f>
        <v>1.0760447128226551</v>
      </c>
      <c r="AL192" s="180">
        <f t="shared" ref="AL178:AL195" si="252">IFERROR(Z192/VLOOKUP(O192,$N$4:$O$9,2,FALSE),0)</f>
        <v>1.0760447128226551</v>
      </c>
      <c r="AM192" s="180">
        <f t="shared" ref="AM178:AM195" si="253">IFERROR(AA192/VLOOKUP(O192,$N$4:$O$9,2,FALSE),0)</f>
        <v>1.0760447128226551</v>
      </c>
      <c r="AN192" s="79"/>
      <c r="AO192" s="79"/>
      <c r="AP192" s="502">
        <v>2</v>
      </c>
      <c r="AQ192" s="502"/>
      <c r="AR192" s="502">
        <v>2</v>
      </c>
      <c r="AS192" s="79"/>
      <c r="AT192" s="79"/>
      <c r="AU192" s="79"/>
      <c r="AV192" s="79"/>
      <c r="AW192" s="79"/>
      <c r="AX192" s="79"/>
      <c r="AY192" s="79"/>
      <c r="AZ192" s="75">
        <f t="shared" si="222"/>
        <v>4</v>
      </c>
      <c r="BA192" s="77">
        <f t="shared" si="223"/>
        <v>0.33333333333333331</v>
      </c>
      <c r="BB192" s="47"/>
      <c r="BC192" s="78">
        <f t="shared" si="224"/>
        <v>0</v>
      </c>
      <c r="BD192" s="78">
        <f t="shared" si="225"/>
        <v>0</v>
      </c>
      <c r="BE192" s="78">
        <f t="shared" si="226"/>
        <v>2.1520894256453102</v>
      </c>
      <c r="BF192" s="78">
        <f t="shared" si="227"/>
        <v>0</v>
      </c>
      <c r="BG192" s="78">
        <f t="shared" si="228"/>
        <v>2.1520894256453102</v>
      </c>
      <c r="BH192" s="78">
        <f t="shared" si="229"/>
        <v>0</v>
      </c>
      <c r="BI192" s="78">
        <f t="shared" si="230"/>
        <v>0</v>
      </c>
      <c r="BJ192" s="78">
        <f t="shared" si="231"/>
        <v>0</v>
      </c>
      <c r="BK192" s="78">
        <f t="shared" si="232"/>
        <v>0</v>
      </c>
      <c r="BL192" s="78">
        <f t="shared" si="233"/>
        <v>0</v>
      </c>
      <c r="BM192" s="78">
        <f t="shared" si="234"/>
        <v>0</v>
      </c>
      <c r="BN192" s="78">
        <f t="shared" si="235"/>
        <v>0</v>
      </c>
      <c r="BO192" s="78">
        <f t="shared" si="240"/>
        <v>4.3041788512906205</v>
      </c>
      <c r="BP192" s="78">
        <f t="shared" si="241"/>
        <v>0.35868157094088504</v>
      </c>
    </row>
    <row r="193" spans="1:68" s="918" customFormat="1">
      <c r="A193" s="79" t="s">
        <v>7127</v>
      </c>
      <c r="B193" s="74"/>
      <c r="C193" s="79" t="s">
        <v>11298</v>
      </c>
      <c r="D193" s="75" t="str">
        <f>INDEX('PRICE LIST'!$D:$D,MATCH(IMPROVEMENT!C193,'PRICE LIST'!$E:$E,0))</f>
        <v>NUT</v>
      </c>
      <c r="E193" s="919" t="str">
        <f>IFERROR(VLOOKUP(C193,'PRICE LIST'!E:M,2,0),0)</f>
        <v>MUR RING PATEN M4</v>
      </c>
      <c r="F193" s="187" t="s">
        <v>16817</v>
      </c>
      <c r="G193" s="79" t="s">
        <v>109</v>
      </c>
      <c r="H193" s="919">
        <f>IFERROR(IF(G193="FOH",VLOOKUP(C193,'PRICE LIST'!E:Z,20,0),IF(G193="OPEX",VLOOKUP(C193,'PRICE LIST'!E:Z,21,0),0)),0)</f>
        <v>0</v>
      </c>
      <c r="I193" s="919">
        <f>IFERROR(IF(G193="FOH",VLOOKUP(H193,'PRICE LIST'!X:Z,3,0),IF(G193="OPEX",VLOOKUP(H193,'PRICE LIST'!Y:Z,2,0),0)),0)</f>
        <v>0</v>
      </c>
      <c r="J193" s="79" t="s">
        <v>40</v>
      </c>
      <c r="K193" s="79" t="s">
        <v>183</v>
      </c>
      <c r="L193" s="75" t="str">
        <f t="shared" si="238"/>
        <v>ALL</v>
      </c>
      <c r="M193" s="75" t="str">
        <f t="shared" si="239"/>
        <v>ALL</v>
      </c>
      <c r="N193" s="75" t="str">
        <f>IFERROR(VLOOKUP(C193,'PRICE LIST'!E:M,3,0),0)</f>
        <v>PACK</v>
      </c>
      <c r="O193" s="75" t="str">
        <f>IFERROR(VLOOKUP(C193,'PRICE LIST'!E:M,5,0),0)</f>
        <v>IDR</v>
      </c>
      <c r="P193" s="927">
        <f>IFERROR(VLOOKUP(C193,'PRICE LIST'!E:Z,8,0),0)</f>
        <v>22000</v>
      </c>
      <c r="Q193" s="75">
        <f>IFERROR(VLOOKUP(C193,'PRICE LIST'!E:Z,9,0),0)</f>
        <v>22000</v>
      </c>
      <c r="R193" s="75">
        <f>IFERROR(VLOOKUP(C193,'PRICE LIST'!E:Z,10,0),0)</f>
        <v>22000</v>
      </c>
      <c r="S193" s="75">
        <f>IFERROR(VLOOKUP(C193,'PRICE LIST'!E:Z,11,0),0)</f>
        <v>22000</v>
      </c>
      <c r="T193" s="75">
        <f>IFERROR(VLOOKUP(C193,'PRICE LIST'!E:Z,12,0),0)</f>
        <v>22000</v>
      </c>
      <c r="U193" s="75">
        <f>IFERROR(VLOOKUP(C193,'PRICE LIST'!E:Z,13,0),0)</f>
        <v>22000</v>
      </c>
      <c r="V193" s="75">
        <f>IFERROR(VLOOKUP(C193,'PRICE LIST'!E:Z,14,0),0)</f>
        <v>22000</v>
      </c>
      <c r="W193" s="75">
        <f>IFERROR(VLOOKUP(C193,'PRICE LIST'!E:Z,15,0),0)</f>
        <v>22000</v>
      </c>
      <c r="X193" s="75">
        <f>IFERROR(VLOOKUP(C193,'PRICE LIST'!E:Z,16,0),0)</f>
        <v>22000</v>
      </c>
      <c r="Y193" s="75">
        <f>IFERROR(VLOOKUP(C193,'PRICE LIST'!E:Z,17,0),0)</f>
        <v>22000</v>
      </c>
      <c r="Z193" s="75">
        <f>IFERROR(VLOOKUP(C193,'PRICE LIST'!E:Z,18,0),0)</f>
        <v>22000</v>
      </c>
      <c r="AA193" s="75">
        <f>IFERROR(VLOOKUP(C193,'PRICE LIST'!E:Z,19,0),0)</f>
        <v>22000</v>
      </c>
      <c r="AB193" s="180">
        <f t="shared" si="242"/>
        <v>1.392528451888142</v>
      </c>
      <c r="AC193" s="180">
        <f t="shared" si="243"/>
        <v>1.392528451888142</v>
      </c>
      <c r="AD193" s="180">
        <f t="shared" si="244"/>
        <v>1.392528451888142</v>
      </c>
      <c r="AE193" s="180">
        <f t="shared" si="245"/>
        <v>1.392528451888142</v>
      </c>
      <c r="AF193" s="180">
        <f t="shared" si="246"/>
        <v>1.392528451888142</v>
      </c>
      <c r="AG193" s="180">
        <f t="shared" si="247"/>
        <v>1.392528451888142</v>
      </c>
      <c r="AH193" s="180">
        <f t="shared" si="248"/>
        <v>1.392528451888142</v>
      </c>
      <c r="AI193" s="180">
        <f t="shared" si="249"/>
        <v>1.392528451888142</v>
      </c>
      <c r="AJ193" s="180">
        <f t="shared" si="250"/>
        <v>1.392528451888142</v>
      </c>
      <c r="AK193" s="180">
        <f t="shared" si="251"/>
        <v>1.392528451888142</v>
      </c>
      <c r="AL193" s="180">
        <f t="shared" si="252"/>
        <v>1.392528451888142</v>
      </c>
      <c r="AM193" s="180">
        <f t="shared" si="253"/>
        <v>1.392528451888142</v>
      </c>
      <c r="AN193" s="79"/>
      <c r="AO193" s="79"/>
      <c r="AP193" s="502">
        <v>1</v>
      </c>
      <c r="AQ193" s="502"/>
      <c r="AR193" s="502">
        <v>1</v>
      </c>
      <c r="AS193" s="79"/>
      <c r="AT193" s="79"/>
      <c r="AU193" s="79"/>
      <c r="AV193" s="79"/>
      <c r="AW193" s="79"/>
      <c r="AX193" s="79"/>
      <c r="AY193" s="79"/>
      <c r="AZ193" s="75">
        <f t="shared" si="222"/>
        <v>2</v>
      </c>
      <c r="BA193" s="77">
        <f t="shared" si="223"/>
        <v>0.16666666666666666</v>
      </c>
      <c r="BB193" s="47"/>
      <c r="BC193" s="78">
        <f t="shared" ref="BC178:BC195" si="254">AB193*AN193</f>
        <v>0</v>
      </c>
      <c r="BD193" s="78">
        <f t="shared" ref="BD178:BD195" si="255">AC193*AO193</f>
        <v>0</v>
      </c>
      <c r="BE193" s="78">
        <f t="shared" ref="BE178:BE195" si="256">AD193*AP193</f>
        <v>1.392528451888142</v>
      </c>
      <c r="BF193" s="78">
        <f t="shared" ref="BF178:BF195" si="257">AE193*AQ193</f>
        <v>0</v>
      </c>
      <c r="BG193" s="78">
        <f t="shared" ref="BG178:BG195" si="258">AF193*AR193</f>
        <v>1.392528451888142</v>
      </c>
      <c r="BH193" s="78">
        <f t="shared" ref="BH178:BH195" si="259">AG193*AS193</f>
        <v>0</v>
      </c>
      <c r="BI193" s="78">
        <f t="shared" ref="BI178:BI195" si="260">AH193*AT193</f>
        <v>0</v>
      </c>
      <c r="BJ193" s="78">
        <f t="shared" ref="BJ178:BJ195" si="261">AI193*AU193</f>
        <v>0</v>
      </c>
      <c r="BK193" s="78">
        <f t="shared" ref="BK178:BK195" si="262">AJ193*AV193</f>
        <v>0</v>
      </c>
      <c r="BL193" s="78">
        <f t="shared" ref="BL178:BL195" si="263">AK193*AW193</f>
        <v>0</v>
      </c>
      <c r="BM193" s="78">
        <f t="shared" ref="BM178:BM195" si="264">AL193*AX193</f>
        <v>0</v>
      </c>
      <c r="BN193" s="78">
        <f t="shared" ref="BN178:BN195" si="265">AM193*AY193</f>
        <v>0</v>
      </c>
      <c r="BO193" s="78">
        <f t="shared" si="240"/>
        <v>2.785056903776284</v>
      </c>
      <c r="BP193" s="78">
        <f t="shared" si="241"/>
        <v>0.23208807531469033</v>
      </c>
    </row>
    <row r="194" spans="1:68" s="918" customFormat="1">
      <c r="A194" s="79" t="s">
        <v>7127</v>
      </c>
      <c r="B194" s="74"/>
      <c r="C194" s="79" t="s">
        <v>11285</v>
      </c>
      <c r="D194" s="75" t="str">
        <f>INDEX('PRICE LIST'!$D:$D,MATCH(IMPROVEMENT!C194,'PRICE LIST'!$E:$E,0))</f>
        <v>BOLT</v>
      </c>
      <c r="E194" s="919" t="str">
        <f>IFERROR(VLOOKUP(C194,'PRICE LIST'!E:M,2,0),0)</f>
        <v>BAUT UMBRELLA BOLT M4 P.10MM (1 PAK=100 PCS)</v>
      </c>
      <c r="F194" s="187" t="s">
        <v>16817</v>
      </c>
      <c r="G194" s="79" t="s">
        <v>109</v>
      </c>
      <c r="H194" s="919">
        <f>IFERROR(IF(G194="FOH",VLOOKUP(C194,'PRICE LIST'!E:Z,20,0),IF(G194="OPEX",VLOOKUP(C194,'PRICE LIST'!E:Z,21,0),0)),0)</f>
        <v>0</v>
      </c>
      <c r="I194" s="919">
        <f>IFERROR(IF(G194="FOH",VLOOKUP(H194,'PRICE LIST'!X:Z,3,0),IF(G194="OPEX",VLOOKUP(H194,'PRICE LIST'!Y:Z,2,0),0)),0)</f>
        <v>0</v>
      </c>
      <c r="J194" s="79" t="s">
        <v>40</v>
      </c>
      <c r="K194" s="79" t="s">
        <v>183</v>
      </c>
      <c r="L194" s="75" t="str">
        <f t="shared" si="238"/>
        <v>ALL</v>
      </c>
      <c r="M194" s="75" t="str">
        <f t="shared" si="239"/>
        <v>ALL</v>
      </c>
      <c r="N194" s="75" t="str">
        <f>IFERROR(VLOOKUP(C194,'PRICE LIST'!E:M,3,0),0)</f>
        <v>PACK</v>
      </c>
      <c r="O194" s="75" t="str">
        <f>IFERROR(VLOOKUP(C194,'PRICE LIST'!E:M,5,0),0)</f>
        <v>IDR</v>
      </c>
      <c r="P194" s="927">
        <f>IFERROR(VLOOKUP(C194,'PRICE LIST'!E:Z,8,0),0)</f>
        <v>19007</v>
      </c>
      <c r="Q194" s="75">
        <f>IFERROR(VLOOKUP(C194,'PRICE LIST'!E:Z,9,0),0)</f>
        <v>19007</v>
      </c>
      <c r="R194" s="75">
        <f>IFERROR(VLOOKUP(C194,'PRICE LIST'!E:Z,10,0),0)</f>
        <v>19007</v>
      </c>
      <c r="S194" s="75">
        <f>IFERROR(VLOOKUP(C194,'PRICE LIST'!E:Z,11,0),0)</f>
        <v>19007</v>
      </c>
      <c r="T194" s="75">
        <f>IFERROR(VLOOKUP(C194,'PRICE LIST'!E:Z,12,0),0)</f>
        <v>19007</v>
      </c>
      <c r="U194" s="75">
        <f>IFERROR(VLOOKUP(C194,'PRICE LIST'!E:Z,13,0),0)</f>
        <v>19007</v>
      </c>
      <c r="V194" s="75">
        <f>IFERROR(VLOOKUP(C194,'PRICE LIST'!E:Z,14,0),0)</f>
        <v>19514</v>
      </c>
      <c r="W194" s="75">
        <f>IFERROR(VLOOKUP(C194,'PRICE LIST'!E:Z,15,0),0)</f>
        <v>19514</v>
      </c>
      <c r="X194" s="75">
        <f>IFERROR(VLOOKUP(C194,'PRICE LIST'!E:Z,16,0),0)</f>
        <v>19514</v>
      </c>
      <c r="Y194" s="75">
        <f>IFERROR(VLOOKUP(C194,'PRICE LIST'!E:Z,17,0),0)</f>
        <v>19514</v>
      </c>
      <c r="Z194" s="75">
        <f>IFERROR(VLOOKUP(C194,'PRICE LIST'!E:Z,18,0),0)</f>
        <v>19514</v>
      </c>
      <c r="AA194" s="75">
        <f>IFERROR(VLOOKUP(C194,'PRICE LIST'!E:Z,19,0),0)</f>
        <v>19514</v>
      </c>
      <c r="AB194" s="180">
        <f t="shared" si="242"/>
        <v>1.2030812856835416</v>
      </c>
      <c r="AC194" s="180">
        <f t="shared" si="243"/>
        <v>1.2030812856835416</v>
      </c>
      <c r="AD194" s="180">
        <f t="shared" si="244"/>
        <v>1.2030812856835416</v>
      </c>
      <c r="AE194" s="180">
        <f t="shared" si="245"/>
        <v>1.2030812856835416</v>
      </c>
      <c r="AF194" s="180">
        <f t="shared" si="246"/>
        <v>1.2030812856835416</v>
      </c>
      <c r="AG194" s="180">
        <f t="shared" si="247"/>
        <v>1.2030812856835416</v>
      </c>
      <c r="AH194" s="180">
        <f t="shared" si="248"/>
        <v>1.235172736824782</v>
      </c>
      <c r="AI194" s="180">
        <f t="shared" si="249"/>
        <v>1.235172736824782</v>
      </c>
      <c r="AJ194" s="180">
        <f t="shared" si="250"/>
        <v>1.235172736824782</v>
      </c>
      <c r="AK194" s="180">
        <f t="shared" si="251"/>
        <v>1.235172736824782</v>
      </c>
      <c r="AL194" s="180">
        <f t="shared" si="252"/>
        <v>1.235172736824782</v>
      </c>
      <c r="AM194" s="180">
        <f t="shared" si="253"/>
        <v>1.235172736824782</v>
      </c>
      <c r="AN194" s="79"/>
      <c r="AO194" s="79"/>
      <c r="AP194" s="502">
        <v>1</v>
      </c>
      <c r="AQ194" s="502"/>
      <c r="AR194" s="502">
        <v>1</v>
      </c>
      <c r="AS194" s="79"/>
      <c r="AT194" s="79"/>
      <c r="AU194" s="79"/>
      <c r="AV194" s="79"/>
      <c r="AW194" s="79"/>
      <c r="AX194" s="79"/>
      <c r="AY194" s="79"/>
      <c r="AZ194" s="75">
        <f t="shared" si="222"/>
        <v>2</v>
      </c>
      <c r="BA194" s="77">
        <f t="shared" si="223"/>
        <v>0.16666666666666666</v>
      </c>
      <c r="BB194" s="47"/>
      <c r="BC194" s="78">
        <f t="shared" si="254"/>
        <v>0</v>
      </c>
      <c r="BD194" s="78">
        <f t="shared" si="255"/>
        <v>0</v>
      </c>
      <c r="BE194" s="78">
        <f t="shared" si="256"/>
        <v>1.2030812856835416</v>
      </c>
      <c r="BF194" s="78">
        <f t="shared" si="257"/>
        <v>0</v>
      </c>
      <c r="BG194" s="78">
        <f t="shared" si="258"/>
        <v>1.2030812856835416</v>
      </c>
      <c r="BH194" s="78">
        <f t="shared" si="259"/>
        <v>0</v>
      </c>
      <c r="BI194" s="78">
        <f t="shared" si="260"/>
        <v>0</v>
      </c>
      <c r="BJ194" s="78">
        <f t="shared" si="261"/>
        <v>0</v>
      </c>
      <c r="BK194" s="78">
        <f t="shared" si="262"/>
        <v>0</v>
      </c>
      <c r="BL194" s="78">
        <f t="shared" si="263"/>
        <v>0</v>
      </c>
      <c r="BM194" s="78">
        <f t="shared" si="264"/>
        <v>0</v>
      </c>
      <c r="BN194" s="78">
        <f t="shared" si="265"/>
        <v>0</v>
      </c>
      <c r="BO194" s="78">
        <f t="shared" si="240"/>
        <v>2.4061625713670831</v>
      </c>
      <c r="BP194" s="78">
        <f t="shared" si="241"/>
        <v>0.20051354761392359</v>
      </c>
    </row>
    <row r="195" spans="1:68" s="918" customFormat="1">
      <c r="A195" s="79" t="s">
        <v>7127</v>
      </c>
      <c r="B195" s="74"/>
      <c r="C195" s="79" t="s">
        <v>11103</v>
      </c>
      <c r="D195" s="75" t="str">
        <f>INDEX('PRICE LIST'!$D:$D,MATCH(IMPROVEMENT!C195,'PRICE LIST'!$E:$E,0))</f>
        <v>PJL</v>
      </c>
      <c r="E195" s="919" t="str">
        <f>IFERROR(VLOOKUP(C195,'PRICE LIST'!E:M,2,0),0)</f>
        <v>PLASTIC ANGLE PJL 50X150X5 (LENGTH 4 METER)</v>
      </c>
      <c r="F195" s="187" t="s">
        <v>16817</v>
      </c>
      <c r="G195" s="79" t="s">
        <v>109</v>
      </c>
      <c r="H195" s="919">
        <f>IFERROR(IF(G195="FOH",VLOOKUP(C195,'PRICE LIST'!E:Z,20,0),IF(G195="OPEX",VLOOKUP(C195,'PRICE LIST'!E:Z,21,0),0)),0)</f>
        <v>0</v>
      </c>
      <c r="I195" s="919">
        <f>IFERROR(IF(G195="FOH",VLOOKUP(H195,'PRICE LIST'!X:Z,3,0),IF(G195="OPEX",VLOOKUP(H195,'PRICE LIST'!Y:Z,2,0),0)),0)</f>
        <v>0</v>
      </c>
      <c r="J195" s="79" t="s">
        <v>40</v>
      </c>
      <c r="K195" s="79" t="s">
        <v>183</v>
      </c>
      <c r="L195" s="75" t="str">
        <f t="shared" si="238"/>
        <v>ALL</v>
      </c>
      <c r="M195" s="75" t="str">
        <f t="shared" si="239"/>
        <v>ALL</v>
      </c>
      <c r="N195" s="75" t="str">
        <f>IFERROR(VLOOKUP(C195,'PRICE LIST'!E:M,3,0),0)</f>
        <v>PCS</v>
      </c>
      <c r="O195" s="75" t="str">
        <f>IFERROR(VLOOKUP(C195,'PRICE LIST'!E:M,5,0),0)</f>
        <v>IDR</v>
      </c>
      <c r="P195" s="927">
        <f>IFERROR(VLOOKUP(C195,'PRICE LIST'!E:Z,8,0),0)</f>
        <v>411220</v>
      </c>
      <c r="Q195" s="75">
        <f>IFERROR(VLOOKUP(C195,'PRICE LIST'!E:Z,9,0),0)</f>
        <v>411220</v>
      </c>
      <c r="R195" s="75">
        <f>IFERROR(VLOOKUP(C195,'PRICE LIST'!E:Z,10,0),0)</f>
        <v>411220</v>
      </c>
      <c r="S195" s="75">
        <f>IFERROR(VLOOKUP(C195,'PRICE LIST'!E:Z,11,0),0)</f>
        <v>411220</v>
      </c>
      <c r="T195" s="75">
        <f>IFERROR(VLOOKUP(C195,'PRICE LIST'!E:Z,12,0),0)</f>
        <v>411220</v>
      </c>
      <c r="U195" s="75">
        <f>IFERROR(VLOOKUP(C195,'PRICE LIST'!E:Z,13,0),0)</f>
        <v>411220</v>
      </c>
      <c r="V195" s="75">
        <f>IFERROR(VLOOKUP(C195,'PRICE LIST'!E:Z,14,0),0)</f>
        <v>411220</v>
      </c>
      <c r="W195" s="75">
        <f>IFERROR(VLOOKUP(C195,'PRICE LIST'!E:Z,15,0),0)</f>
        <v>411220</v>
      </c>
      <c r="X195" s="75">
        <f>IFERROR(VLOOKUP(C195,'PRICE LIST'!E:Z,16,0),0)</f>
        <v>411220</v>
      </c>
      <c r="Y195" s="75">
        <f>IFERROR(VLOOKUP(C195,'PRICE LIST'!E:Z,17,0),0)</f>
        <v>411220</v>
      </c>
      <c r="Z195" s="75">
        <f>IFERROR(VLOOKUP(C195,'PRICE LIST'!E:Z,18,0),0)</f>
        <v>411220</v>
      </c>
      <c r="AA195" s="75">
        <f>IFERROR(VLOOKUP(C195,'PRICE LIST'!E:Z,19,0),0)</f>
        <v>411220</v>
      </c>
      <c r="AB195" s="180">
        <f t="shared" si="242"/>
        <v>26.028888635701897</v>
      </c>
      <c r="AC195" s="180">
        <f t="shared" si="243"/>
        <v>26.028888635701897</v>
      </c>
      <c r="AD195" s="180">
        <f t="shared" si="244"/>
        <v>26.028888635701897</v>
      </c>
      <c r="AE195" s="180">
        <f t="shared" si="245"/>
        <v>26.028888635701897</v>
      </c>
      <c r="AF195" s="180">
        <f t="shared" si="246"/>
        <v>26.028888635701897</v>
      </c>
      <c r="AG195" s="180">
        <f t="shared" si="247"/>
        <v>26.028888635701897</v>
      </c>
      <c r="AH195" s="180">
        <f t="shared" si="248"/>
        <v>26.028888635701897</v>
      </c>
      <c r="AI195" s="180">
        <f t="shared" si="249"/>
        <v>26.028888635701897</v>
      </c>
      <c r="AJ195" s="180">
        <f t="shared" si="250"/>
        <v>26.028888635701897</v>
      </c>
      <c r="AK195" s="180">
        <f t="shared" si="251"/>
        <v>26.028888635701897</v>
      </c>
      <c r="AL195" s="180">
        <f t="shared" si="252"/>
        <v>26.028888635701897</v>
      </c>
      <c r="AM195" s="180">
        <f t="shared" si="253"/>
        <v>26.028888635701897</v>
      </c>
      <c r="AN195" s="79"/>
      <c r="AO195" s="79"/>
      <c r="AP195" s="502">
        <v>2</v>
      </c>
      <c r="AQ195" s="502"/>
      <c r="AR195" s="502">
        <v>2</v>
      </c>
      <c r="AS195" s="79"/>
      <c r="AT195" s="79"/>
      <c r="AU195" s="79"/>
      <c r="AV195" s="79"/>
      <c r="AW195" s="79"/>
      <c r="AX195" s="79"/>
      <c r="AY195" s="79"/>
      <c r="AZ195" s="75">
        <f t="shared" si="222"/>
        <v>4</v>
      </c>
      <c r="BA195" s="77">
        <f t="shared" si="223"/>
        <v>0.33333333333333331</v>
      </c>
      <c r="BB195" s="47"/>
      <c r="BC195" s="78">
        <f t="shared" si="254"/>
        <v>0</v>
      </c>
      <c r="BD195" s="78">
        <f t="shared" si="255"/>
        <v>0</v>
      </c>
      <c r="BE195" s="78">
        <f t="shared" si="256"/>
        <v>52.057777271403793</v>
      </c>
      <c r="BF195" s="78">
        <f t="shared" si="257"/>
        <v>0</v>
      </c>
      <c r="BG195" s="78">
        <f t="shared" si="258"/>
        <v>52.057777271403793</v>
      </c>
      <c r="BH195" s="78">
        <f t="shared" si="259"/>
        <v>0</v>
      </c>
      <c r="BI195" s="78">
        <f t="shared" si="260"/>
        <v>0</v>
      </c>
      <c r="BJ195" s="78">
        <f t="shared" si="261"/>
        <v>0</v>
      </c>
      <c r="BK195" s="78">
        <f t="shared" si="262"/>
        <v>0</v>
      </c>
      <c r="BL195" s="78">
        <f t="shared" si="263"/>
        <v>0</v>
      </c>
      <c r="BM195" s="78">
        <f t="shared" si="264"/>
        <v>0</v>
      </c>
      <c r="BN195" s="78">
        <f t="shared" si="265"/>
        <v>0</v>
      </c>
      <c r="BO195" s="78">
        <f t="shared" si="240"/>
        <v>104.11555454280759</v>
      </c>
      <c r="BP195" s="78">
        <f t="shared" si="241"/>
        <v>8.6762962119006328</v>
      </c>
    </row>
  </sheetData>
  <autoFilter ref="A11:CP195"/>
  <mergeCells count="22">
    <mergeCell ref="M10:M11"/>
    <mergeCell ref="H10:H11"/>
    <mergeCell ref="I10:I11"/>
    <mergeCell ref="J10:J11"/>
    <mergeCell ref="G10:G11"/>
    <mergeCell ref="K10:K11"/>
    <mergeCell ref="L10:L11"/>
    <mergeCell ref="BS10:BV10"/>
    <mergeCell ref="BO10:BO11"/>
    <mergeCell ref="BP10:BP11"/>
    <mergeCell ref="N10:N11"/>
    <mergeCell ref="O10:O11"/>
    <mergeCell ref="P10:AA10"/>
    <mergeCell ref="AB10:AM10"/>
    <mergeCell ref="AZ10:AZ11"/>
    <mergeCell ref="BA10:BA11"/>
    <mergeCell ref="F10:F11"/>
    <mergeCell ref="A10:A11"/>
    <mergeCell ref="B10:B11"/>
    <mergeCell ref="C10:C11"/>
    <mergeCell ref="D10:D11"/>
    <mergeCell ref="E10:E11"/>
  </mergeCells>
  <dataValidations count="3">
    <dataValidation type="list" allowBlank="1" showInputMessage="1" showErrorMessage="1" sqref="K168:K195">
      <formula1>$BS$12:$BS$35</formula1>
    </dataValidation>
    <dataValidation type="list" allowBlank="1" showInputMessage="1" showErrorMessage="1" sqref="K12:K167">
      <formula1>$BS$12:$BS$62</formula1>
    </dataValidation>
    <dataValidation type="list" allowBlank="1" showInputMessage="1" showErrorMessage="1" sqref="G12:G195 J12:J195">
      <formula1>#REF!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activeCell="B11" sqref="B11"/>
    </sheetView>
  </sheetViews>
  <sheetFormatPr defaultRowHeight="15"/>
  <cols>
    <col min="1" max="1" width="13.85546875" style="132" customWidth="1"/>
    <col min="2" max="2" width="73" customWidth="1"/>
  </cols>
  <sheetData>
    <row r="1" spans="1:14">
      <c r="A1" s="1058" t="s">
        <v>7399</v>
      </c>
      <c r="B1" s="1058" t="s">
        <v>16810</v>
      </c>
      <c r="C1" s="1056" t="s">
        <v>10253</v>
      </c>
      <c r="D1" s="9" t="s">
        <v>10254</v>
      </c>
      <c r="E1" s="9" t="s">
        <v>10255</v>
      </c>
      <c r="F1" s="9" t="s">
        <v>10256</v>
      </c>
      <c r="G1" s="9" t="s">
        <v>10257</v>
      </c>
      <c r="H1" s="9" t="s">
        <v>10258</v>
      </c>
      <c r="I1" s="9" t="s">
        <v>10259</v>
      </c>
      <c r="J1" s="9" t="s">
        <v>10260</v>
      </c>
      <c r="K1" s="9" t="s">
        <v>10261</v>
      </c>
      <c r="L1" s="9" t="s">
        <v>10262</v>
      </c>
      <c r="M1" s="9" t="s">
        <v>10263</v>
      </c>
      <c r="N1" s="9" t="s">
        <v>10264</v>
      </c>
    </row>
    <row r="2" spans="1:14">
      <c r="A2" s="907" t="s">
        <v>7410</v>
      </c>
      <c r="B2" s="906" t="s">
        <v>16594</v>
      </c>
      <c r="C2" s="1059" t="s">
        <v>7257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</row>
    <row r="3" spans="1:14">
      <c r="A3" s="907" t="s">
        <v>7410</v>
      </c>
      <c r="B3" s="1057" t="s">
        <v>16796</v>
      </c>
      <c r="C3" s="1059"/>
      <c r="D3" s="1060" t="s">
        <v>7257</v>
      </c>
      <c r="E3" s="1060" t="s">
        <v>7257</v>
      </c>
      <c r="F3" s="1060"/>
      <c r="G3" s="1060"/>
      <c r="H3" s="1060"/>
      <c r="I3" s="1060"/>
      <c r="J3" s="1060"/>
      <c r="K3" s="1060"/>
      <c r="L3" s="1060"/>
      <c r="M3" s="1060"/>
      <c r="N3" s="1060"/>
    </row>
    <row r="4" spans="1:14">
      <c r="A4" s="907" t="s">
        <v>7410</v>
      </c>
      <c r="B4" s="1057" t="s">
        <v>13334</v>
      </c>
      <c r="C4" s="1059"/>
      <c r="D4" s="1060"/>
      <c r="E4" s="1060"/>
      <c r="F4" s="1060" t="s">
        <v>7257</v>
      </c>
      <c r="G4" s="1060"/>
      <c r="H4" s="1060" t="s">
        <v>7257</v>
      </c>
      <c r="I4" s="1060"/>
      <c r="J4" s="1060" t="s">
        <v>7257</v>
      </c>
      <c r="K4" s="1060"/>
      <c r="L4" s="1060" t="s">
        <v>7257</v>
      </c>
      <c r="M4" s="1060"/>
      <c r="N4" s="1060"/>
    </row>
    <row r="5" spans="1:14">
      <c r="A5" s="907" t="s">
        <v>7410</v>
      </c>
      <c r="B5" s="1057" t="s">
        <v>12871</v>
      </c>
      <c r="C5" s="1059"/>
      <c r="D5" s="1060"/>
      <c r="E5" s="1060"/>
      <c r="F5" s="1060"/>
      <c r="G5" s="1060"/>
      <c r="H5" s="1060"/>
      <c r="I5" s="1060" t="s">
        <v>7257</v>
      </c>
      <c r="J5" s="1060"/>
      <c r="K5" s="1060" t="s">
        <v>7257</v>
      </c>
      <c r="L5" s="1060"/>
      <c r="M5" s="1060" t="s">
        <v>7257</v>
      </c>
      <c r="N5" s="1060"/>
    </row>
    <row r="6" spans="1:14">
      <c r="A6" s="907" t="s">
        <v>7410</v>
      </c>
      <c r="B6" s="1057" t="s">
        <v>12571</v>
      </c>
      <c r="C6" s="1059" t="s">
        <v>7257</v>
      </c>
      <c r="D6" s="1060"/>
      <c r="E6" s="1060" t="s">
        <v>7257</v>
      </c>
      <c r="F6" s="1060"/>
      <c r="G6" s="1060" t="s">
        <v>7257</v>
      </c>
      <c r="H6" s="1060"/>
      <c r="I6" s="1060" t="s">
        <v>7257</v>
      </c>
      <c r="J6" s="1060"/>
      <c r="K6" s="1060"/>
      <c r="L6" s="1060"/>
      <c r="M6" s="1060"/>
      <c r="N6" s="1060"/>
    </row>
    <row r="7" spans="1:14">
      <c r="A7" s="907" t="s">
        <v>7410</v>
      </c>
      <c r="B7" s="1057" t="s">
        <v>12759</v>
      </c>
      <c r="C7" s="1059" t="s">
        <v>7257</v>
      </c>
      <c r="D7" s="1060"/>
      <c r="E7" s="1060" t="s">
        <v>7257</v>
      </c>
      <c r="F7" s="1060"/>
      <c r="G7" s="1060" t="s">
        <v>7257</v>
      </c>
      <c r="H7" s="1060"/>
      <c r="I7" s="1060" t="s">
        <v>7257</v>
      </c>
      <c r="J7" s="1060"/>
      <c r="K7" s="1060" t="s">
        <v>7257</v>
      </c>
      <c r="L7" s="1060"/>
      <c r="M7" s="1060"/>
      <c r="N7" s="1060"/>
    </row>
    <row r="8" spans="1:14">
      <c r="A8" s="907" t="s">
        <v>7410</v>
      </c>
      <c r="B8" s="1057" t="s">
        <v>12503</v>
      </c>
      <c r="C8" s="1059"/>
      <c r="D8" s="1060"/>
      <c r="E8" s="1060"/>
      <c r="F8" s="1060"/>
      <c r="G8" s="1060" t="s">
        <v>7257</v>
      </c>
      <c r="H8" s="1060" t="s">
        <v>7257</v>
      </c>
      <c r="I8" s="1060" t="s">
        <v>7257</v>
      </c>
      <c r="J8" s="1060"/>
      <c r="K8" s="1060"/>
      <c r="L8" s="1060"/>
      <c r="M8" s="1060"/>
      <c r="N8" s="1060"/>
    </row>
    <row r="9" spans="1:14">
      <c r="A9" s="907" t="s">
        <v>7410</v>
      </c>
      <c r="B9" s="1057" t="s">
        <v>16794</v>
      </c>
      <c r="C9" s="1059" t="s">
        <v>7257</v>
      </c>
      <c r="D9" s="1060"/>
      <c r="E9" s="1060"/>
      <c r="F9" s="1060"/>
      <c r="G9" s="1060"/>
      <c r="H9" s="1060"/>
      <c r="I9" s="1060"/>
      <c r="J9" s="1060"/>
      <c r="K9" s="1060"/>
      <c r="L9" s="1060"/>
      <c r="M9" s="1060"/>
      <c r="N9" s="1060"/>
    </row>
    <row r="10" spans="1:14">
      <c r="A10" s="907" t="s">
        <v>16811</v>
      </c>
      <c r="B10" s="1057" t="s">
        <v>12868</v>
      </c>
      <c r="C10" s="1059"/>
      <c r="D10" s="1060" t="s">
        <v>7257</v>
      </c>
      <c r="E10" s="1060"/>
      <c r="F10" s="1060"/>
      <c r="G10" s="1060"/>
      <c r="H10" s="1060"/>
      <c r="I10" s="1060"/>
      <c r="J10" s="1060"/>
      <c r="K10" s="1060"/>
      <c r="L10" s="1060"/>
      <c r="M10" s="1060"/>
      <c r="N10" s="1060"/>
    </row>
    <row r="11" spans="1:14">
      <c r="A11" s="907" t="s">
        <v>16811</v>
      </c>
      <c r="B11" s="1057" t="s">
        <v>12866</v>
      </c>
      <c r="C11" s="1059" t="s">
        <v>7257</v>
      </c>
      <c r="D11" s="1060" t="s">
        <v>7257</v>
      </c>
      <c r="E11" s="1060" t="s">
        <v>7257</v>
      </c>
      <c r="F11" s="1060" t="s">
        <v>7257</v>
      </c>
      <c r="G11" s="1060"/>
      <c r="H11" s="1060"/>
      <c r="I11" s="1060"/>
      <c r="J11" s="1060"/>
      <c r="K11" s="1060"/>
      <c r="L11" s="1060"/>
      <c r="M11" s="1060"/>
      <c r="N11" s="1060"/>
    </row>
    <row r="12" spans="1:14">
      <c r="A12" s="907" t="s">
        <v>16811</v>
      </c>
      <c r="B12" s="1057" t="s">
        <v>12131</v>
      </c>
      <c r="C12" s="1059" t="s">
        <v>7257</v>
      </c>
      <c r="D12" s="1060" t="s">
        <v>7257</v>
      </c>
      <c r="E12" s="1060" t="s">
        <v>7257</v>
      </c>
      <c r="F12" s="1060" t="s">
        <v>7257</v>
      </c>
      <c r="G12" s="1060" t="s">
        <v>7257</v>
      </c>
      <c r="H12" s="1060"/>
      <c r="I12" s="1060" t="s">
        <v>7257</v>
      </c>
      <c r="J12" s="1060" t="s">
        <v>7257</v>
      </c>
      <c r="K12" s="1060" t="s">
        <v>7257</v>
      </c>
      <c r="L12" s="1060" t="s">
        <v>7257</v>
      </c>
      <c r="M12" s="1060" t="s">
        <v>7257</v>
      </c>
      <c r="N12" s="1060"/>
    </row>
    <row r="13" spans="1:14">
      <c r="A13" s="907" t="s">
        <v>12806</v>
      </c>
      <c r="B13" s="1057" t="s">
        <v>16337</v>
      </c>
      <c r="C13" s="1059" t="s">
        <v>7257</v>
      </c>
      <c r="D13" s="1060" t="s">
        <v>7257</v>
      </c>
      <c r="E13" s="1060" t="s">
        <v>7257</v>
      </c>
      <c r="F13" s="1060" t="s">
        <v>7257</v>
      </c>
      <c r="G13" s="1060" t="s">
        <v>7257</v>
      </c>
      <c r="H13" s="1060"/>
      <c r="I13" s="1060"/>
      <c r="J13" s="1060"/>
      <c r="K13" s="1060"/>
      <c r="L13" s="1060"/>
      <c r="M13" s="1060"/>
      <c r="N13" s="1060"/>
    </row>
    <row r="14" spans="1:14">
      <c r="A14" s="907" t="s">
        <v>16812</v>
      </c>
      <c r="B14" s="1057" t="s">
        <v>16659</v>
      </c>
      <c r="C14" s="1059"/>
      <c r="D14" s="1060"/>
      <c r="E14" s="1060"/>
      <c r="F14" s="1060"/>
      <c r="G14" s="1060"/>
      <c r="H14" s="1060" t="s">
        <v>7257</v>
      </c>
      <c r="I14" s="1060"/>
      <c r="J14" s="1060" t="s">
        <v>7257</v>
      </c>
      <c r="K14" s="1060"/>
      <c r="L14" s="1060" t="s">
        <v>7257</v>
      </c>
      <c r="M14" s="1060"/>
      <c r="N14" s="1060" t="s">
        <v>7257</v>
      </c>
    </row>
    <row r="15" spans="1:14">
      <c r="A15" s="907" t="s">
        <v>7406</v>
      </c>
      <c r="B15" s="1057" t="s">
        <v>12500</v>
      </c>
      <c r="C15" s="1059"/>
      <c r="D15" s="1060" t="s">
        <v>7257</v>
      </c>
      <c r="E15" s="1060" t="s">
        <v>7257</v>
      </c>
      <c r="F15" s="1060" t="s">
        <v>7257</v>
      </c>
      <c r="G15" s="1060"/>
      <c r="H15" s="1060"/>
      <c r="I15" s="1060"/>
      <c r="J15" s="1060"/>
      <c r="K15" s="1060"/>
      <c r="L15" s="1060"/>
      <c r="M15" s="1060"/>
      <c r="N15" s="1060"/>
    </row>
    <row r="16" spans="1:14">
      <c r="A16" s="907" t="s">
        <v>7406</v>
      </c>
      <c r="B16" s="1057" t="s">
        <v>14805</v>
      </c>
      <c r="C16" s="1059"/>
      <c r="D16" s="1060"/>
      <c r="E16" s="1060"/>
      <c r="F16" s="1060"/>
      <c r="G16" s="1060"/>
      <c r="H16" s="1060"/>
      <c r="I16" s="1060" t="s">
        <v>7257</v>
      </c>
      <c r="J16" s="1060" t="s">
        <v>7257</v>
      </c>
      <c r="K16" s="1060"/>
      <c r="L16" s="1060"/>
      <c r="M16" s="1060"/>
      <c r="N16" s="1060"/>
    </row>
    <row r="17" spans="1:14">
      <c r="A17" s="907" t="s">
        <v>16813</v>
      </c>
      <c r="B17" s="1057" t="s">
        <v>12128</v>
      </c>
      <c r="C17" s="1059"/>
      <c r="D17" s="1060" t="s">
        <v>7257</v>
      </c>
      <c r="E17" s="1060"/>
      <c r="F17" s="1060"/>
      <c r="G17" s="1060"/>
      <c r="H17" s="1060"/>
      <c r="I17" s="1060"/>
      <c r="J17" s="1060"/>
      <c r="K17" s="1060"/>
      <c r="L17" s="1060"/>
      <c r="M17" s="1060"/>
      <c r="N17" s="106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filterMode="1"/>
  <dimension ref="A1:AA7316"/>
  <sheetViews>
    <sheetView zoomScale="70" zoomScaleNormal="70"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K2059" sqref="K2059"/>
    </sheetView>
  </sheetViews>
  <sheetFormatPr defaultRowHeight="15"/>
  <cols>
    <col min="1" max="1" width="3.85546875" style="16" customWidth="1"/>
    <col min="2" max="2" width="12.7109375" style="16" customWidth="1"/>
    <col min="3" max="3" width="16" style="16" customWidth="1"/>
    <col min="4" max="4" width="23.28515625" style="16" customWidth="1"/>
    <col min="5" max="5" width="15.28515625" style="16" customWidth="1"/>
    <col min="6" max="6" width="92" style="16" bestFit="1" customWidth="1"/>
    <col min="7" max="7" width="9.140625" style="16" customWidth="1"/>
    <col min="8" max="8" width="13.140625" style="16" customWidth="1"/>
    <col min="9" max="9" width="9.140625" style="16" customWidth="1"/>
    <col min="10" max="10" width="13.28515625" style="16" bestFit="1" customWidth="1"/>
    <col min="11" max="11" width="17.140625" style="16" customWidth="1"/>
    <col min="12" max="13" width="15.28515625" style="16" bestFit="1" customWidth="1"/>
    <col min="14" max="23" width="15.28515625" style="16" customWidth="1"/>
    <col min="24" max="25" width="14.28515625" style="16" customWidth="1"/>
    <col min="26" max="26" width="37.5703125" style="16" bestFit="1" customWidth="1"/>
  </cols>
  <sheetData>
    <row r="1" spans="1:26">
      <c r="A1" s="437"/>
      <c r="B1" s="437" t="s">
        <v>10265</v>
      </c>
      <c r="C1" s="437" t="s">
        <v>10266</v>
      </c>
      <c r="D1" s="437" t="s">
        <v>10267</v>
      </c>
      <c r="E1" s="437" t="s">
        <v>10268</v>
      </c>
      <c r="F1" s="437" t="s">
        <v>10269</v>
      </c>
      <c r="G1" s="437" t="s">
        <v>10270</v>
      </c>
      <c r="H1" s="437" t="s">
        <v>10271</v>
      </c>
      <c r="I1" s="437" t="s">
        <v>10272</v>
      </c>
      <c r="J1" s="437" t="s">
        <v>10273</v>
      </c>
      <c r="K1" s="437" t="s">
        <v>10274</v>
      </c>
      <c r="L1" s="172" t="s">
        <v>10275</v>
      </c>
      <c r="M1" s="172" t="s">
        <v>10276</v>
      </c>
      <c r="N1" s="172" t="s">
        <v>10277</v>
      </c>
      <c r="O1" s="172" t="s">
        <v>10278</v>
      </c>
      <c r="P1" s="172" t="s">
        <v>10279</v>
      </c>
      <c r="Q1" s="172" t="s">
        <v>10280</v>
      </c>
      <c r="R1" s="172" t="s">
        <v>10281</v>
      </c>
      <c r="S1" s="172" t="s">
        <v>10282</v>
      </c>
      <c r="T1" s="172" t="s">
        <v>10283</v>
      </c>
      <c r="U1" s="172" t="s">
        <v>10284</v>
      </c>
      <c r="V1" s="172" t="s">
        <v>10285</v>
      </c>
      <c r="W1" s="172" t="s">
        <v>10286</v>
      </c>
      <c r="X1" s="437"/>
      <c r="Y1" s="437"/>
      <c r="Z1" s="437"/>
    </row>
    <row r="2" spans="1:26" hidden="1">
      <c r="B2" s="16" t="s">
        <v>1621</v>
      </c>
      <c r="C2" s="16" t="s">
        <v>1622</v>
      </c>
      <c r="D2" s="16" t="s">
        <v>14983</v>
      </c>
      <c r="E2" s="16" t="s">
        <v>1624</v>
      </c>
      <c r="F2" s="16" t="s">
        <v>1625</v>
      </c>
      <c r="G2" s="16" t="s">
        <v>1626</v>
      </c>
      <c r="H2" s="16" t="s">
        <v>103</v>
      </c>
      <c r="I2" s="16" t="s">
        <v>19</v>
      </c>
      <c r="J2" s="16" t="s">
        <v>7744</v>
      </c>
      <c r="K2" s="16" t="s">
        <v>103</v>
      </c>
      <c r="L2" s="16">
        <v>958423.16</v>
      </c>
      <c r="M2" s="16">
        <v>958423.16</v>
      </c>
      <c r="N2" s="16">
        <v>958423.16</v>
      </c>
      <c r="O2" s="16">
        <v>958423.16</v>
      </c>
      <c r="P2" s="16">
        <v>958423.16</v>
      </c>
      <c r="Q2" s="16">
        <v>958423.16</v>
      </c>
      <c r="R2" s="16">
        <v>958423.16</v>
      </c>
      <c r="S2" s="16">
        <v>958423.16</v>
      </c>
      <c r="T2" s="16">
        <v>958423.16</v>
      </c>
      <c r="U2" s="16">
        <v>958423.16</v>
      </c>
      <c r="V2" s="16">
        <v>958423.16</v>
      </c>
      <c r="W2" s="16">
        <v>958423.16</v>
      </c>
      <c r="X2" s="16" t="s">
        <v>7744</v>
      </c>
      <c r="Y2" s="16" t="s">
        <v>103</v>
      </c>
      <c r="Z2" s="16" t="s">
        <v>103</v>
      </c>
    </row>
    <row r="3" spans="1:26" hidden="1">
      <c r="B3" s="16" t="s">
        <v>1621</v>
      </c>
      <c r="C3" s="16" t="s">
        <v>1622</v>
      </c>
      <c r="D3" s="16" t="s">
        <v>14983</v>
      </c>
      <c r="E3" s="16" t="s">
        <v>1627</v>
      </c>
      <c r="F3" s="16" t="s">
        <v>1628</v>
      </c>
      <c r="G3" s="16" t="s">
        <v>1626</v>
      </c>
      <c r="H3" s="16" t="s">
        <v>103</v>
      </c>
      <c r="I3" s="16" t="s">
        <v>19</v>
      </c>
      <c r="J3" s="16" t="s">
        <v>7744</v>
      </c>
      <c r="K3" s="16" t="s">
        <v>103</v>
      </c>
      <c r="L3" s="16">
        <v>958423.16</v>
      </c>
      <c r="M3" s="16">
        <v>958423.16</v>
      </c>
      <c r="N3" s="16">
        <v>958423.16</v>
      </c>
      <c r="O3" s="16">
        <v>958423.16</v>
      </c>
      <c r="P3" s="16">
        <v>958423.16</v>
      </c>
      <c r="Q3" s="16">
        <v>958423.16</v>
      </c>
      <c r="R3" s="16">
        <v>958423.16</v>
      </c>
      <c r="S3" s="16">
        <v>958423.16</v>
      </c>
      <c r="T3" s="16">
        <v>958423.16</v>
      </c>
      <c r="U3" s="16">
        <v>958423.16</v>
      </c>
      <c r="V3" s="16">
        <v>958423.16</v>
      </c>
      <c r="W3" s="16">
        <v>958423.16</v>
      </c>
      <c r="X3" s="16" t="s">
        <v>7744</v>
      </c>
      <c r="Y3" s="16" t="s">
        <v>103</v>
      </c>
      <c r="Z3" s="16" t="s">
        <v>103</v>
      </c>
    </row>
    <row r="4" spans="1:26" hidden="1">
      <c r="B4" s="16" t="s">
        <v>1621</v>
      </c>
      <c r="C4" s="16" t="s">
        <v>1622</v>
      </c>
      <c r="D4" s="16" t="s">
        <v>14983</v>
      </c>
      <c r="E4" s="16" t="s">
        <v>1629</v>
      </c>
      <c r="F4" s="16" t="s">
        <v>1630</v>
      </c>
      <c r="G4" s="16" t="s">
        <v>1626</v>
      </c>
      <c r="H4" s="16" t="s">
        <v>103</v>
      </c>
      <c r="I4" s="16" t="s">
        <v>19</v>
      </c>
      <c r="J4" s="16" t="s">
        <v>7744</v>
      </c>
      <c r="K4" s="16" t="s">
        <v>103</v>
      </c>
      <c r="L4" s="16">
        <v>958423.16</v>
      </c>
      <c r="M4" s="16">
        <v>958423.16</v>
      </c>
      <c r="N4" s="16">
        <v>958423.16</v>
      </c>
      <c r="O4" s="16">
        <v>958423.16</v>
      </c>
      <c r="P4" s="16">
        <v>958423.16</v>
      </c>
      <c r="Q4" s="16">
        <v>958423.16</v>
      </c>
      <c r="R4" s="16">
        <v>958423.16</v>
      </c>
      <c r="S4" s="16">
        <v>958423.16</v>
      </c>
      <c r="T4" s="16">
        <v>958423.16</v>
      </c>
      <c r="U4" s="16">
        <v>958423.16</v>
      </c>
      <c r="V4" s="16">
        <v>958423.16</v>
      </c>
      <c r="W4" s="16">
        <v>958423.16</v>
      </c>
      <c r="X4" s="16" t="s">
        <v>7744</v>
      </c>
      <c r="Y4" s="16" t="s">
        <v>103</v>
      </c>
      <c r="Z4" s="16" t="s">
        <v>103</v>
      </c>
    </row>
    <row r="5" spans="1:26" hidden="1">
      <c r="B5" s="16" t="s">
        <v>1621</v>
      </c>
      <c r="C5" s="16" t="s">
        <v>1622</v>
      </c>
      <c r="D5" s="16" t="s">
        <v>14983</v>
      </c>
      <c r="E5" s="16" t="s">
        <v>1631</v>
      </c>
      <c r="F5" s="16" t="s">
        <v>1632</v>
      </c>
      <c r="G5" s="16" t="s">
        <v>1626</v>
      </c>
      <c r="H5" s="16" t="s">
        <v>103</v>
      </c>
      <c r="I5" s="16" t="s">
        <v>19</v>
      </c>
      <c r="J5" s="16" t="s">
        <v>7744</v>
      </c>
      <c r="K5" s="16" t="s">
        <v>103</v>
      </c>
      <c r="L5" s="16">
        <v>958423.16</v>
      </c>
      <c r="M5" s="16">
        <v>958423.16</v>
      </c>
      <c r="N5" s="16">
        <v>958423.16</v>
      </c>
      <c r="O5" s="16">
        <v>958423.16</v>
      </c>
      <c r="P5" s="16">
        <v>958423.16</v>
      </c>
      <c r="Q5" s="16">
        <v>958423.16</v>
      </c>
      <c r="R5" s="16">
        <v>958423.16</v>
      </c>
      <c r="S5" s="16">
        <v>958423.16</v>
      </c>
      <c r="T5" s="16">
        <v>958423.16</v>
      </c>
      <c r="U5" s="16">
        <v>958423.16</v>
      </c>
      <c r="V5" s="16">
        <v>958423.16</v>
      </c>
      <c r="W5" s="16">
        <v>958423.16</v>
      </c>
      <c r="X5" s="16" t="s">
        <v>7744</v>
      </c>
      <c r="Y5" s="16" t="s">
        <v>103</v>
      </c>
      <c r="Z5" s="16" t="s">
        <v>103</v>
      </c>
    </row>
    <row r="6" spans="1:26" hidden="1">
      <c r="B6" s="16" t="s">
        <v>1621</v>
      </c>
      <c r="C6" s="16" t="s">
        <v>1622</v>
      </c>
      <c r="D6" s="16" t="s">
        <v>14983</v>
      </c>
      <c r="E6" s="16" t="s">
        <v>1633</v>
      </c>
      <c r="F6" s="16" t="s">
        <v>1634</v>
      </c>
      <c r="G6" s="16" t="s">
        <v>1626</v>
      </c>
      <c r="H6" s="16" t="s">
        <v>103</v>
      </c>
      <c r="I6" s="16" t="s">
        <v>19</v>
      </c>
      <c r="J6" s="16" t="s">
        <v>7744</v>
      </c>
      <c r="K6" s="16" t="s">
        <v>103</v>
      </c>
      <c r="L6" s="16">
        <v>958423.16</v>
      </c>
      <c r="M6" s="16">
        <v>958423.16</v>
      </c>
      <c r="N6" s="16">
        <v>958423.16</v>
      </c>
      <c r="O6" s="16">
        <v>958423.16</v>
      </c>
      <c r="P6" s="16">
        <v>958423.16</v>
      </c>
      <c r="Q6" s="16">
        <v>958423.16</v>
      </c>
      <c r="R6" s="16">
        <v>958423.16</v>
      </c>
      <c r="S6" s="16">
        <v>958423.16</v>
      </c>
      <c r="T6" s="16">
        <v>958423.16</v>
      </c>
      <c r="U6" s="16">
        <v>958423.16</v>
      </c>
      <c r="V6" s="16">
        <v>958423.16</v>
      </c>
      <c r="W6" s="16">
        <v>958423.16</v>
      </c>
      <c r="X6" s="16" t="s">
        <v>7744</v>
      </c>
      <c r="Y6" s="16" t="s">
        <v>103</v>
      </c>
      <c r="Z6" s="16" t="s">
        <v>103</v>
      </c>
    </row>
    <row r="7" spans="1:26" hidden="1">
      <c r="B7" s="16" t="s">
        <v>1621</v>
      </c>
      <c r="C7" s="16" t="s">
        <v>1622</v>
      </c>
      <c r="D7" s="16" t="s">
        <v>14983</v>
      </c>
      <c r="E7" s="16" t="s">
        <v>1635</v>
      </c>
      <c r="F7" s="16" t="s">
        <v>15294</v>
      </c>
      <c r="G7" s="16" t="s">
        <v>1626</v>
      </c>
      <c r="H7" s="16" t="s">
        <v>103</v>
      </c>
      <c r="I7" s="16" t="s">
        <v>19</v>
      </c>
      <c r="J7" s="16" t="s">
        <v>7744</v>
      </c>
      <c r="K7" s="16" t="s">
        <v>103</v>
      </c>
      <c r="L7" s="16">
        <v>958423.16</v>
      </c>
      <c r="M7" s="16">
        <v>958423.16</v>
      </c>
      <c r="N7" s="16">
        <v>958423.16</v>
      </c>
      <c r="O7" s="16">
        <v>958423.16</v>
      </c>
      <c r="P7" s="16">
        <v>958423.16</v>
      </c>
      <c r="Q7" s="16">
        <v>958423.16</v>
      </c>
      <c r="R7" s="16">
        <v>958423.16</v>
      </c>
      <c r="S7" s="16">
        <v>958423.16</v>
      </c>
      <c r="T7" s="16">
        <v>958423.16</v>
      </c>
      <c r="U7" s="16">
        <v>958423.16</v>
      </c>
      <c r="V7" s="16">
        <v>958423.16</v>
      </c>
      <c r="W7" s="16">
        <v>958423.16</v>
      </c>
      <c r="X7" s="16" t="s">
        <v>7744</v>
      </c>
      <c r="Y7" s="16" t="s">
        <v>103</v>
      </c>
      <c r="Z7" s="16" t="s">
        <v>103</v>
      </c>
    </row>
    <row r="8" spans="1:26" hidden="1">
      <c r="B8" s="16" t="s">
        <v>1621</v>
      </c>
      <c r="C8" s="16" t="s">
        <v>1622</v>
      </c>
      <c r="D8" s="16" t="s">
        <v>14983</v>
      </c>
      <c r="E8" s="16" t="s">
        <v>1636</v>
      </c>
      <c r="F8" s="16" t="s">
        <v>1637</v>
      </c>
      <c r="G8" s="16" t="s">
        <v>1626</v>
      </c>
      <c r="H8" s="16" t="s">
        <v>103</v>
      </c>
      <c r="I8" s="16" t="s">
        <v>19</v>
      </c>
      <c r="J8" s="16" t="s">
        <v>7744</v>
      </c>
      <c r="K8" s="16" t="s">
        <v>103</v>
      </c>
      <c r="L8" s="16">
        <v>192487</v>
      </c>
      <c r="M8" s="16">
        <v>192487</v>
      </c>
      <c r="N8" s="16">
        <v>192487</v>
      </c>
      <c r="O8" s="16">
        <v>192487</v>
      </c>
      <c r="P8" s="16">
        <v>192487</v>
      </c>
      <c r="Q8" s="16">
        <v>192487</v>
      </c>
      <c r="R8" s="16">
        <v>192487</v>
      </c>
      <c r="S8" s="16">
        <v>192487</v>
      </c>
      <c r="T8" s="16">
        <v>192487</v>
      </c>
      <c r="U8" s="16">
        <v>192487</v>
      </c>
      <c r="V8" s="16">
        <v>192487</v>
      </c>
      <c r="W8" s="16">
        <v>192487</v>
      </c>
      <c r="X8" s="16" t="s">
        <v>7744</v>
      </c>
      <c r="Y8" s="16" t="s">
        <v>103</v>
      </c>
      <c r="Z8" s="16" t="s">
        <v>103</v>
      </c>
    </row>
    <row r="9" spans="1:26" hidden="1">
      <c r="B9" s="16" t="s">
        <v>1621</v>
      </c>
      <c r="C9" s="16" t="s">
        <v>1622</v>
      </c>
      <c r="D9" s="16" t="s">
        <v>14983</v>
      </c>
      <c r="E9" s="16" t="s">
        <v>1638</v>
      </c>
      <c r="F9" s="16" t="s">
        <v>1639</v>
      </c>
      <c r="G9" s="16" t="s">
        <v>1626</v>
      </c>
      <c r="H9" s="16" t="s">
        <v>103</v>
      </c>
      <c r="I9" s="16" t="s">
        <v>19</v>
      </c>
      <c r="J9" s="16" t="s">
        <v>7744</v>
      </c>
      <c r="K9" s="16" t="s">
        <v>103</v>
      </c>
      <c r="L9" s="16">
        <v>192487</v>
      </c>
      <c r="M9" s="16">
        <v>192487</v>
      </c>
      <c r="N9" s="16">
        <v>192487</v>
      </c>
      <c r="O9" s="16">
        <v>192487</v>
      </c>
      <c r="P9" s="16">
        <v>192487</v>
      </c>
      <c r="Q9" s="16">
        <v>192487</v>
      </c>
      <c r="R9" s="16">
        <v>192487</v>
      </c>
      <c r="S9" s="16">
        <v>192487</v>
      </c>
      <c r="T9" s="16">
        <v>192487</v>
      </c>
      <c r="U9" s="16">
        <v>192487</v>
      </c>
      <c r="V9" s="16">
        <v>192487</v>
      </c>
      <c r="W9" s="16">
        <v>192487</v>
      </c>
      <c r="X9" s="16" t="s">
        <v>7744</v>
      </c>
      <c r="Y9" s="16" t="s">
        <v>103</v>
      </c>
      <c r="Z9" s="16" t="s">
        <v>103</v>
      </c>
    </row>
    <row r="10" spans="1:26" hidden="1">
      <c r="B10" s="16" t="s">
        <v>1621</v>
      </c>
      <c r="C10" s="16" t="s">
        <v>1622</v>
      </c>
      <c r="D10" s="16" t="s">
        <v>14983</v>
      </c>
      <c r="E10" s="16" t="s">
        <v>1640</v>
      </c>
      <c r="F10" s="16" t="s">
        <v>1641</v>
      </c>
      <c r="G10" s="16" t="s">
        <v>1626</v>
      </c>
      <c r="H10" s="16" t="s">
        <v>103</v>
      </c>
      <c r="I10" s="16" t="s">
        <v>19</v>
      </c>
      <c r="J10" s="16" t="s">
        <v>7744</v>
      </c>
      <c r="K10" s="16" t="s">
        <v>103</v>
      </c>
      <c r="L10" s="16">
        <v>192487</v>
      </c>
      <c r="M10" s="16">
        <v>192487</v>
      </c>
      <c r="N10" s="16">
        <v>192487</v>
      </c>
      <c r="O10" s="16">
        <v>192487</v>
      </c>
      <c r="P10" s="16">
        <v>192487</v>
      </c>
      <c r="Q10" s="16">
        <v>192487</v>
      </c>
      <c r="R10" s="16">
        <v>192487</v>
      </c>
      <c r="S10" s="16">
        <v>192487</v>
      </c>
      <c r="T10" s="16">
        <v>192487</v>
      </c>
      <c r="U10" s="16">
        <v>192487</v>
      </c>
      <c r="V10" s="16">
        <v>192487</v>
      </c>
      <c r="W10" s="16">
        <v>192487</v>
      </c>
      <c r="X10" s="16" t="s">
        <v>7744</v>
      </c>
      <c r="Y10" s="16" t="s">
        <v>103</v>
      </c>
      <c r="Z10" s="16" t="s">
        <v>103</v>
      </c>
    </row>
    <row r="11" spans="1:26" hidden="1">
      <c r="B11" s="16" t="s">
        <v>1621</v>
      </c>
      <c r="C11" s="16" t="s">
        <v>1622</v>
      </c>
      <c r="D11" s="16" t="s">
        <v>14983</v>
      </c>
      <c r="E11" s="16" t="s">
        <v>1642</v>
      </c>
      <c r="F11" s="16" t="s">
        <v>1643</v>
      </c>
      <c r="G11" s="16" t="s">
        <v>1626</v>
      </c>
      <c r="H11" s="16" t="s">
        <v>103</v>
      </c>
      <c r="I11" s="16" t="s">
        <v>19</v>
      </c>
      <c r="J11" s="16" t="s">
        <v>7744</v>
      </c>
      <c r="K11" s="16" t="s">
        <v>103</v>
      </c>
      <c r="L11" s="16">
        <v>192487</v>
      </c>
      <c r="M11" s="16">
        <v>192487</v>
      </c>
      <c r="N11" s="16">
        <v>192487</v>
      </c>
      <c r="O11" s="16">
        <v>192487</v>
      </c>
      <c r="P11" s="16">
        <v>192487</v>
      </c>
      <c r="Q11" s="16">
        <v>192487</v>
      </c>
      <c r="R11" s="16">
        <v>192487</v>
      </c>
      <c r="S11" s="16">
        <v>192487</v>
      </c>
      <c r="T11" s="16">
        <v>192487</v>
      </c>
      <c r="U11" s="16">
        <v>192487</v>
      </c>
      <c r="V11" s="16">
        <v>192487</v>
      </c>
      <c r="W11" s="16">
        <v>192487</v>
      </c>
      <c r="X11" s="16" t="s">
        <v>7744</v>
      </c>
      <c r="Y11" s="16" t="s">
        <v>103</v>
      </c>
      <c r="Z11" s="16" t="s">
        <v>103</v>
      </c>
    </row>
    <row r="12" spans="1:26" hidden="1">
      <c r="B12" s="16" t="s">
        <v>1621</v>
      </c>
      <c r="C12" s="16" t="s">
        <v>1622</v>
      </c>
      <c r="D12" s="16" t="s">
        <v>14983</v>
      </c>
      <c r="E12" s="16" t="s">
        <v>1644</v>
      </c>
      <c r="F12" s="16" t="s">
        <v>1645</v>
      </c>
      <c r="G12" s="16" t="s">
        <v>1626</v>
      </c>
      <c r="H12" s="16" t="s">
        <v>103</v>
      </c>
      <c r="I12" s="16" t="s">
        <v>19</v>
      </c>
      <c r="J12" s="16" t="s">
        <v>7744</v>
      </c>
      <c r="K12" s="16" t="s">
        <v>103</v>
      </c>
      <c r="L12" s="16">
        <v>192487</v>
      </c>
      <c r="M12" s="16">
        <v>192487</v>
      </c>
      <c r="N12" s="16">
        <v>192487</v>
      </c>
      <c r="O12" s="16">
        <v>192487</v>
      </c>
      <c r="P12" s="16">
        <v>192487</v>
      </c>
      <c r="Q12" s="16">
        <v>192487</v>
      </c>
      <c r="R12" s="16">
        <v>192487</v>
      </c>
      <c r="S12" s="16">
        <v>192487</v>
      </c>
      <c r="T12" s="16">
        <v>192487</v>
      </c>
      <c r="U12" s="16">
        <v>192487</v>
      </c>
      <c r="V12" s="16">
        <v>192487</v>
      </c>
      <c r="W12" s="16">
        <v>192487</v>
      </c>
      <c r="X12" s="16" t="s">
        <v>7744</v>
      </c>
      <c r="Y12" s="16" t="s">
        <v>103</v>
      </c>
      <c r="Z12" s="16" t="s">
        <v>103</v>
      </c>
    </row>
    <row r="13" spans="1:26" hidden="1">
      <c r="B13" s="16" t="s">
        <v>1621</v>
      </c>
      <c r="C13" s="16" t="s">
        <v>1622</v>
      </c>
      <c r="D13" s="16" t="s">
        <v>14983</v>
      </c>
      <c r="E13" s="16" t="s">
        <v>1646</v>
      </c>
      <c r="F13" s="16" t="s">
        <v>1647</v>
      </c>
      <c r="G13" s="16" t="s">
        <v>1626</v>
      </c>
      <c r="H13" s="16" t="s">
        <v>103</v>
      </c>
      <c r="I13" s="16" t="s">
        <v>19</v>
      </c>
      <c r="J13" s="16" t="s">
        <v>7744</v>
      </c>
      <c r="K13" s="16" t="s">
        <v>103</v>
      </c>
      <c r="L13" s="16">
        <v>1071618</v>
      </c>
      <c r="M13" s="16">
        <v>1071618</v>
      </c>
      <c r="N13" s="16">
        <v>1071618</v>
      </c>
      <c r="O13" s="16">
        <v>1071618</v>
      </c>
      <c r="P13" s="16">
        <v>1071618</v>
      </c>
      <c r="Q13" s="16">
        <v>1071618</v>
      </c>
      <c r="R13" s="16">
        <v>1071618</v>
      </c>
      <c r="S13" s="16">
        <v>1071618</v>
      </c>
      <c r="T13" s="16">
        <v>1071618</v>
      </c>
      <c r="U13" s="16">
        <v>1071618</v>
      </c>
      <c r="V13" s="16">
        <v>1071618</v>
      </c>
      <c r="W13" s="16">
        <v>1071618</v>
      </c>
      <c r="X13" s="16" t="s">
        <v>7744</v>
      </c>
      <c r="Y13" s="16" t="s">
        <v>103</v>
      </c>
      <c r="Z13" s="16" t="s">
        <v>103</v>
      </c>
    </row>
    <row r="14" spans="1:26" hidden="1">
      <c r="B14" s="16" t="s">
        <v>1621</v>
      </c>
      <c r="C14" s="16" t="s">
        <v>1622</v>
      </c>
      <c r="D14" s="16" t="s">
        <v>14985</v>
      </c>
      <c r="E14" s="16" t="s">
        <v>1649</v>
      </c>
      <c r="F14" s="16" t="s">
        <v>1648</v>
      </c>
      <c r="G14" s="16" t="s">
        <v>1626</v>
      </c>
      <c r="H14" s="16" t="s">
        <v>103</v>
      </c>
      <c r="I14" s="16" t="s">
        <v>19</v>
      </c>
      <c r="J14" s="16" t="s">
        <v>7744</v>
      </c>
      <c r="K14" s="16" t="s">
        <v>103</v>
      </c>
      <c r="L14" s="16">
        <v>7380357.8666666662</v>
      </c>
      <c r="M14" s="16">
        <v>7380357.8666666662</v>
      </c>
      <c r="N14" s="16">
        <v>7380357.8666666662</v>
      </c>
      <c r="O14" s="16">
        <v>7380357.8666666662</v>
      </c>
      <c r="P14" s="16">
        <v>7380357.8666666662</v>
      </c>
      <c r="Q14" s="16">
        <v>7380357.8666666662</v>
      </c>
      <c r="R14" s="16">
        <v>7837183.7946666656</v>
      </c>
      <c r="S14" s="16">
        <v>7837183.7946666656</v>
      </c>
      <c r="T14" s="16">
        <v>7837183.7946666656</v>
      </c>
      <c r="U14" s="16">
        <v>7837183.7946666656</v>
      </c>
      <c r="V14" s="16">
        <v>7837183.7946666656</v>
      </c>
      <c r="W14" s="16">
        <v>7837183.7946666656</v>
      </c>
      <c r="X14" s="16" t="s">
        <v>7744</v>
      </c>
      <c r="Y14" s="16" t="s">
        <v>103</v>
      </c>
      <c r="Z14" s="16" t="s">
        <v>103</v>
      </c>
    </row>
    <row r="15" spans="1:26" hidden="1">
      <c r="B15" s="16" t="s">
        <v>1621</v>
      </c>
      <c r="C15" s="16" t="s">
        <v>1622</v>
      </c>
      <c r="D15" s="16" t="s">
        <v>14986</v>
      </c>
      <c r="E15" s="16" t="s">
        <v>1651</v>
      </c>
      <c r="F15" s="16" t="s">
        <v>1652</v>
      </c>
      <c r="G15" s="16" t="s">
        <v>1626</v>
      </c>
      <c r="H15" s="16" t="s">
        <v>103</v>
      </c>
      <c r="I15" s="16" t="s">
        <v>19</v>
      </c>
      <c r="J15" s="16" t="s">
        <v>7745</v>
      </c>
      <c r="K15" s="16" t="s">
        <v>103</v>
      </c>
      <c r="L15" s="16">
        <v>10725000</v>
      </c>
      <c r="M15" s="16">
        <v>10725000</v>
      </c>
      <c r="N15" s="16">
        <v>10725000</v>
      </c>
      <c r="O15" s="16">
        <v>10725000</v>
      </c>
      <c r="P15" s="16">
        <v>10725000</v>
      </c>
      <c r="Q15" s="16">
        <v>10725000</v>
      </c>
      <c r="R15" s="16">
        <v>10725000</v>
      </c>
      <c r="S15" s="16">
        <v>10725000</v>
      </c>
      <c r="T15" s="16">
        <v>10725000</v>
      </c>
      <c r="U15" s="16">
        <v>10725000</v>
      </c>
      <c r="V15" s="16">
        <v>10725000</v>
      </c>
      <c r="W15" s="16">
        <v>10725000</v>
      </c>
      <c r="X15" s="16" t="s">
        <v>7745</v>
      </c>
      <c r="Y15" s="16" t="s">
        <v>103</v>
      </c>
      <c r="Z15" s="16" t="s">
        <v>103</v>
      </c>
    </row>
    <row r="16" spans="1:26" hidden="1">
      <c r="B16" s="16" t="s">
        <v>1621</v>
      </c>
      <c r="C16" s="16" t="s">
        <v>1622</v>
      </c>
      <c r="D16" s="16" t="s">
        <v>14986</v>
      </c>
      <c r="E16" s="16" t="s">
        <v>1653</v>
      </c>
      <c r="F16" s="16" t="s">
        <v>1654</v>
      </c>
      <c r="G16" s="16" t="s">
        <v>1626</v>
      </c>
      <c r="H16" s="16" t="s">
        <v>103</v>
      </c>
      <c r="I16" s="16" t="s">
        <v>19</v>
      </c>
      <c r="J16" s="16" t="s">
        <v>7745</v>
      </c>
      <c r="K16" s="16" t="s">
        <v>103</v>
      </c>
      <c r="L16" s="16">
        <v>8225000</v>
      </c>
      <c r="M16" s="16">
        <v>8225000</v>
      </c>
      <c r="N16" s="16">
        <v>8225000</v>
      </c>
      <c r="O16" s="16">
        <v>8225000</v>
      </c>
      <c r="P16" s="16">
        <v>8225000</v>
      </c>
      <c r="Q16" s="16">
        <v>8225000</v>
      </c>
      <c r="R16" s="16">
        <v>8225000</v>
      </c>
      <c r="S16" s="16">
        <v>8225000</v>
      </c>
      <c r="T16" s="16">
        <v>8225000</v>
      </c>
      <c r="U16" s="16">
        <v>8225000</v>
      </c>
      <c r="V16" s="16">
        <v>8225000</v>
      </c>
      <c r="W16" s="16">
        <v>8225000</v>
      </c>
      <c r="X16" s="16" t="s">
        <v>7745</v>
      </c>
      <c r="Y16" s="16" t="s">
        <v>103</v>
      </c>
      <c r="Z16" s="16" t="s">
        <v>103</v>
      </c>
    </row>
    <row r="17" spans="2:26" hidden="1">
      <c r="B17" s="16" t="s">
        <v>1621</v>
      </c>
      <c r="C17" s="16" t="s">
        <v>1622</v>
      </c>
      <c r="D17" s="16" t="s">
        <v>14986</v>
      </c>
      <c r="E17" s="16" t="s">
        <v>1655</v>
      </c>
      <c r="F17" s="16" t="s">
        <v>1656</v>
      </c>
      <c r="G17" s="16" t="s">
        <v>1626</v>
      </c>
      <c r="H17" s="16" t="s">
        <v>103</v>
      </c>
      <c r="I17" s="16" t="s">
        <v>19</v>
      </c>
      <c r="J17" s="16" t="s">
        <v>7745</v>
      </c>
      <c r="K17" s="16" t="s">
        <v>103</v>
      </c>
      <c r="L17" s="16">
        <v>8225000</v>
      </c>
      <c r="M17" s="16">
        <v>8225000</v>
      </c>
      <c r="N17" s="16">
        <v>8225000</v>
      </c>
      <c r="O17" s="16">
        <v>8225000</v>
      </c>
      <c r="P17" s="16">
        <v>8225000</v>
      </c>
      <c r="Q17" s="16">
        <v>8225000</v>
      </c>
      <c r="R17" s="16">
        <v>8225000</v>
      </c>
      <c r="S17" s="16">
        <v>8225000</v>
      </c>
      <c r="T17" s="16">
        <v>8225000</v>
      </c>
      <c r="U17" s="16">
        <v>8225000</v>
      </c>
      <c r="V17" s="16">
        <v>8225000</v>
      </c>
      <c r="W17" s="16">
        <v>8225000</v>
      </c>
      <c r="X17" s="16" t="s">
        <v>7745</v>
      </c>
      <c r="Y17" s="16" t="s">
        <v>103</v>
      </c>
      <c r="Z17" s="16" t="s">
        <v>103</v>
      </c>
    </row>
    <row r="18" spans="2:26" hidden="1">
      <c r="B18" s="16" t="s">
        <v>1621</v>
      </c>
      <c r="C18" s="16" t="s">
        <v>1622</v>
      </c>
      <c r="D18" s="16" t="s">
        <v>14986</v>
      </c>
      <c r="E18" s="16" t="s">
        <v>1657</v>
      </c>
      <c r="F18" s="16" t="s">
        <v>1658</v>
      </c>
      <c r="G18" s="16" t="s">
        <v>1626</v>
      </c>
      <c r="H18" s="16" t="s">
        <v>103</v>
      </c>
      <c r="I18" s="16" t="s">
        <v>19</v>
      </c>
      <c r="J18" s="16" t="s">
        <v>7745</v>
      </c>
      <c r="K18" s="16" t="s">
        <v>103</v>
      </c>
      <c r="L18" s="16">
        <v>8225000</v>
      </c>
      <c r="M18" s="16">
        <v>8225000</v>
      </c>
      <c r="N18" s="16">
        <v>8225000</v>
      </c>
      <c r="O18" s="16">
        <v>8225000</v>
      </c>
      <c r="P18" s="16">
        <v>8225000</v>
      </c>
      <c r="Q18" s="16">
        <v>8225000</v>
      </c>
      <c r="R18" s="16">
        <v>8225000</v>
      </c>
      <c r="S18" s="16">
        <v>8225000</v>
      </c>
      <c r="T18" s="16">
        <v>8225000</v>
      </c>
      <c r="U18" s="16">
        <v>8225000</v>
      </c>
      <c r="V18" s="16">
        <v>8225000</v>
      </c>
      <c r="W18" s="16">
        <v>8225000</v>
      </c>
      <c r="X18" s="16" t="s">
        <v>7745</v>
      </c>
      <c r="Y18" s="16" t="s">
        <v>103</v>
      </c>
      <c r="Z18" s="16" t="s">
        <v>103</v>
      </c>
    </row>
    <row r="19" spans="2:26" hidden="1">
      <c r="B19" s="16" t="s">
        <v>1621</v>
      </c>
      <c r="C19" s="16" t="s">
        <v>1622</v>
      </c>
      <c r="D19" s="16" t="s">
        <v>1650</v>
      </c>
      <c r="E19" s="16" t="s">
        <v>1659</v>
      </c>
      <c r="F19" s="16" t="s">
        <v>1660</v>
      </c>
      <c r="G19" s="16" t="s">
        <v>1626</v>
      </c>
      <c r="H19" s="16" t="s">
        <v>103</v>
      </c>
      <c r="I19" s="16" t="s">
        <v>19</v>
      </c>
      <c r="J19" s="16" t="s">
        <v>7745</v>
      </c>
      <c r="K19" s="16" t="s">
        <v>103</v>
      </c>
      <c r="L19" s="16">
        <v>10330090</v>
      </c>
      <c r="M19" s="16">
        <v>10330090</v>
      </c>
      <c r="N19" s="16">
        <v>10330090</v>
      </c>
      <c r="O19" s="16">
        <v>10330090</v>
      </c>
      <c r="P19" s="16">
        <v>10330090</v>
      </c>
      <c r="Q19" s="16">
        <v>10330090</v>
      </c>
      <c r="R19" s="16">
        <v>10330090</v>
      </c>
      <c r="S19" s="16">
        <v>10330090</v>
      </c>
      <c r="T19" s="16">
        <v>10330090</v>
      </c>
      <c r="U19" s="16">
        <v>10330090</v>
      </c>
      <c r="V19" s="16">
        <v>10330090</v>
      </c>
      <c r="W19" s="16">
        <v>10330090</v>
      </c>
      <c r="X19" s="16" t="s">
        <v>7745</v>
      </c>
      <c r="Y19" s="16" t="s">
        <v>103</v>
      </c>
      <c r="Z19" s="16" t="s">
        <v>103</v>
      </c>
    </row>
    <row r="20" spans="2:26" hidden="1">
      <c r="B20" s="16" t="s">
        <v>1621</v>
      </c>
      <c r="C20" s="16" t="s">
        <v>1622</v>
      </c>
      <c r="D20" s="16" t="s">
        <v>14986</v>
      </c>
      <c r="E20" s="16" t="s">
        <v>1661</v>
      </c>
      <c r="F20" s="16" t="s">
        <v>1662</v>
      </c>
      <c r="G20" s="16" t="s">
        <v>1626</v>
      </c>
      <c r="H20" s="16" t="s">
        <v>103</v>
      </c>
      <c r="I20" s="16" t="s">
        <v>19</v>
      </c>
      <c r="J20" s="16" t="s">
        <v>7745</v>
      </c>
      <c r="K20" s="16" t="s">
        <v>103</v>
      </c>
      <c r="L20" s="16">
        <v>8225000</v>
      </c>
      <c r="M20" s="16">
        <v>8225000</v>
      </c>
      <c r="N20" s="16">
        <v>8225000</v>
      </c>
      <c r="O20" s="16">
        <v>8225000</v>
      </c>
      <c r="P20" s="16">
        <v>8225000</v>
      </c>
      <c r="Q20" s="16">
        <v>8225000</v>
      </c>
      <c r="R20" s="16">
        <v>8225000</v>
      </c>
      <c r="S20" s="16">
        <v>8225000</v>
      </c>
      <c r="T20" s="16">
        <v>8225000</v>
      </c>
      <c r="U20" s="16">
        <v>8225000</v>
      </c>
      <c r="V20" s="16">
        <v>8225000</v>
      </c>
      <c r="W20" s="16">
        <v>8225000</v>
      </c>
      <c r="X20" s="16" t="s">
        <v>7745</v>
      </c>
      <c r="Y20" s="16" t="s">
        <v>103</v>
      </c>
      <c r="Z20" s="16" t="s">
        <v>103</v>
      </c>
    </row>
    <row r="21" spans="2:26" hidden="1">
      <c r="B21" s="16" t="s">
        <v>1621</v>
      </c>
      <c r="C21" s="16" t="s">
        <v>1622</v>
      </c>
      <c r="D21" s="16" t="s">
        <v>14986</v>
      </c>
      <c r="E21" s="16" t="s">
        <v>1663</v>
      </c>
      <c r="F21" s="16" t="s">
        <v>1664</v>
      </c>
      <c r="G21" s="16" t="s">
        <v>1626</v>
      </c>
      <c r="H21" s="16" t="s">
        <v>103</v>
      </c>
      <c r="I21" s="16" t="s">
        <v>19</v>
      </c>
      <c r="J21" s="16" t="s">
        <v>7745</v>
      </c>
      <c r="K21" s="16" t="s">
        <v>103</v>
      </c>
      <c r="L21" s="16">
        <v>4700000</v>
      </c>
      <c r="M21" s="16">
        <v>4700000</v>
      </c>
      <c r="N21" s="16">
        <v>4700000</v>
      </c>
      <c r="O21" s="16">
        <v>4700000</v>
      </c>
      <c r="P21" s="16">
        <v>4700000</v>
      </c>
      <c r="Q21" s="16">
        <v>4700000</v>
      </c>
      <c r="R21" s="16">
        <v>5500000</v>
      </c>
      <c r="S21" s="16">
        <v>5500000</v>
      </c>
      <c r="T21" s="16">
        <v>5500000</v>
      </c>
      <c r="U21" s="16">
        <v>5500000</v>
      </c>
      <c r="V21" s="16">
        <v>5500000</v>
      </c>
      <c r="W21" s="16">
        <v>5500000</v>
      </c>
      <c r="X21" s="16" t="s">
        <v>7745</v>
      </c>
      <c r="Y21" s="16" t="s">
        <v>103</v>
      </c>
      <c r="Z21" s="16" t="s">
        <v>103</v>
      </c>
    </row>
    <row r="22" spans="2:26" hidden="1">
      <c r="B22" s="16" t="s">
        <v>1621</v>
      </c>
      <c r="C22" s="16" t="s">
        <v>1622</v>
      </c>
      <c r="D22" s="16" t="s">
        <v>14986</v>
      </c>
      <c r="E22" s="16" t="s">
        <v>1665</v>
      </c>
      <c r="F22" s="16" t="s">
        <v>1666</v>
      </c>
      <c r="G22" s="16" t="s">
        <v>1626</v>
      </c>
      <c r="H22" s="16" t="s">
        <v>103</v>
      </c>
      <c r="I22" s="16" t="s">
        <v>19</v>
      </c>
      <c r="J22" s="16" t="s">
        <v>7745</v>
      </c>
      <c r="K22" s="16" t="s">
        <v>103</v>
      </c>
      <c r="L22" s="16">
        <v>4700000</v>
      </c>
      <c r="M22" s="16">
        <v>4700000</v>
      </c>
      <c r="N22" s="16">
        <v>4700000</v>
      </c>
      <c r="O22" s="16">
        <v>4700000</v>
      </c>
      <c r="P22" s="16">
        <v>4700000</v>
      </c>
      <c r="Q22" s="16">
        <v>4700000</v>
      </c>
      <c r="R22" s="16">
        <v>5500000</v>
      </c>
      <c r="S22" s="16">
        <v>5500000</v>
      </c>
      <c r="T22" s="16">
        <v>5500000</v>
      </c>
      <c r="U22" s="16">
        <v>5500000</v>
      </c>
      <c r="V22" s="16">
        <v>5500000</v>
      </c>
      <c r="W22" s="16">
        <v>5500000</v>
      </c>
      <c r="X22" s="16" t="s">
        <v>7745</v>
      </c>
      <c r="Y22" s="16" t="s">
        <v>103</v>
      </c>
      <c r="Z22" s="16" t="s">
        <v>103</v>
      </c>
    </row>
    <row r="23" spans="2:26" hidden="1">
      <c r="B23" s="16" t="s">
        <v>1621</v>
      </c>
      <c r="C23" s="16" t="s">
        <v>1622</v>
      </c>
      <c r="D23" s="16" t="s">
        <v>14986</v>
      </c>
      <c r="E23" s="16" t="s">
        <v>1667</v>
      </c>
      <c r="F23" s="16" t="s">
        <v>1668</v>
      </c>
      <c r="G23" s="16" t="s">
        <v>1669</v>
      </c>
      <c r="H23" s="16" t="s">
        <v>103</v>
      </c>
      <c r="I23" s="16" t="s">
        <v>19</v>
      </c>
      <c r="J23" s="16" t="s">
        <v>7745</v>
      </c>
      <c r="K23" s="16" t="s">
        <v>103</v>
      </c>
      <c r="L23" s="16">
        <v>1154200</v>
      </c>
      <c r="M23" s="16">
        <v>1154200</v>
      </c>
      <c r="N23" s="16">
        <v>1154200</v>
      </c>
      <c r="O23" s="16">
        <v>1154200</v>
      </c>
      <c r="P23" s="16">
        <v>1154200</v>
      </c>
      <c r="Q23" s="16">
        <v>1154200</v>
      </c>
      <c r="R23" s="16">
        <v>1154200</v>
      </c>
      <c r="S23" s="16">
        <v>1154200</v>
      </c>
      <c r="T23" s="16">
        <v>1154200</v>
      </c>
      <c r="U23" s="16">
        <v>1154200</v>
      </c>
      <c r="V23" s="16">
        <v>1154200</v>
      </c>
      <c r="W23" s="16">
        <v>1154200</v>
      </c>
      <c r="X23" s="16" t="s">
        <v>7745</v>
      </c>
      <c r="Y23" s="16" t="s">
        <v>103</v>
      </c>
      <c r="Z23" s="16" t="s">
        <v>103</v>
      </c>
    </row>
    <row r="24" spans="2:26" hidden="1">
      <c r="B24" s="16" t="s">
        <v>1621</v>
      </c>
      <c r="C24" s="16" t="s">
        <v>1622</v>
      </c>
      <c r="D24" s="16" t="s">
        <v>14986</v>
      </c>
      <c r="E24" s="16" t="s">
        <v>1670</v>
      </c>
      <c r="F24" s="16" t="s">
        <v>1671</v>
      </c>
      <c r="G24" s="16" t="s">
        <v>1669</v>
      </c>
      <c r="H24" s="16" t="s">
        <v>103</v>
      </c>
      <c r="I24" s="16" t="s">
        <v>19</v>
      </c>
      <c r="J24" s="16" t="s">
        <v>7745</v>
      </c>
      <c r="K24" s="16" t="s">
        <v>103</v>
      </c>
      <c r="L24" s="16">
        <v>1731300</v>
      </c>
      <c r="M24" s="16">
        <v>1731300</v>
      </c>
      <c r="N24" s="16">
        <v>1731300</v>
      </c>
      <c r="O24" s="16">
        <v>1731300</v>
      </c>
      <c r="P24" s="16">
        <v>1731300</v>
      </c>
      <c r="Q24" s="16">
        <v>1731300</v>
      </c>
      <c r="R24" s="16">
        <v>1731300</v>
      </c>
      <c r="S24" s="16">
        <v>1731300</v>
      </c>
      <c r="T24" s="16">
        <v>1731300</v>
      </c>
      <c r="U24" s="16">
        <v>1731300</v>
      </c>
      <c r="V24" s="16">
        <v>1731300</v>
      </c>
      <c r="W24" s="16">
        <v>1731300</v>
      </c>
      <c r="X24" s="16" t="s">
        <v>7745</v>
      </c>
      <c r="Y24" s="16" t="s">
        <v>103</v>
      </c>
      <c r="Z24" s="16" t="s">
        <v>103</v>
      </c>
    </row>
    <row r="25" spans="2:26" hidden="1">
      <c r="B25" s="16" t="s">
        <v>1621</v>
      </c>
      <c r="C25" s="16" t="s">
        <v>1622</v>
      </c>
      <c r="D25" s="16" t="s">
        <v>14986</v>
      </c>
      <c r="E25" s="16" t="s">
        <v>1672</v>
      </c>
      <c r="F25" s="16" t="s">
        <v>1673</v>
      </c>
      <c r="G25" s="16" t="s">
        <v>1669</v>
      </c>
      <c r="H25" s="16" t="s">
        <v>103</v>
      </c>
      <c r="I25" s="16" t="s">
        <v>19</v>
      </c>
      <c r="J25" s="16" t="s">
        <v>7745</v>
      </c>
      <c r="K25" s="16" t="s">
        <v>103</v>
      </c>
      <c r="L25" s="16">
        <v>4300000</v>
      </c>
      <c r="M25" s="16">
        <v>4300000</v>
      </c>
      <c r="N25" s="16">
        <v>4300000</v>
      </c>
      <c r="O25" s="16">
        <v>4300000</v>
      </c>
      <c r="P25" s="16">
        <v>4300000</v>
      </c>
      <c r="Q25" s="16">
        <v>4300000</v>
      </c>
      <c r="R25" s="16">
        <v>4300000</v>
      </c>
      <c r="S25" s="16">
        <v>4300000</v>
      </c>
      <c r="T25" s="16">
        <v>4300000</v>
      </c>
      <c r="U25" s="16">
        <v>4300000</v>
      </c>
      <c r="V25" s="16">
        <v>4300000</v>
      </c>
      <c r="W25" s="16">
        <v>4300000</v>
      </c>
      <c r="X25" s="16" t="s">
        <v>7745</v>
      </c>
      <c r="Y25" s="16" t="s">
        <v>103</v>
      </c>
      <c r="Z25" s="16" t="s">
        <v>103</v>
      </c>
    </row>
    <row r="26" spans="2:26" hidden="1">
      <c r="B26" s="16" t="s">
        <v>1621</v>
      </c>
      <c r="C26" s="16" t="s">
        <v>1622</v>
      </c>
      <c r="D26" s="16" t="s">
        <v>1674</v>
      </c>
      <c r="E26" s="16" t="s">
        <v>1675</v>
      </c>
      <c r="F26" s="16" t="s">
        <v>1676</v>
      </c>
      <c r="G26" s="16" t="s">
        <v>1626</v>
      </c>
      <c r="H26" s="16" t="s">
        <v>103</v>
      </c>
      <c r="I26" s="16" t="s">
        <v>19</v>
      </c>
      <c r="J26" s="16" t="s">
        <v>7745</v>
      </c>
      <c r="K26" s="16" t="s">
        <v>103</v>
      </c>
      <c r="L26" s="16">
        <v>3849565.3566719997</v>
      </c>
      <c r="M26" s="16">
        <v>3849565.3566719997</v>
      </c>
      <c r="N26" s="16">
        <v>3849565.3566719997</v>
      </c>
      <c r="O26" s="16">
        <v>3849565.3566719997</v>
      </c>
      <c r="P26" s="16">
        <v>3849565.3566719997</v>
      </c>
      <c r="Q26" s="16">
        <v>3849565.3566719997</v>
      </c>
      <c r="R26" s="16">
        <v>4085336.6754339756</v>
      </c>
      <c r="S26" s="16">
        <v>4085336.6754339756</v>
      </c>
      <c r="T26" s="16">
        <v>4085336.6754339756</v>
      </c>
      <c r="U26" s="16">
        <v>4085336.6754339756</v>
      </c>
      <c r="V26" s="16">
        <v>4085336.6754339756</v>
      </c>
      <c r="W26" s="16">
        <v>4085336.6754339756</v>
      </c>
      <c r="X26" s="16" t="s">
        <v>7745</v>
      </c>
      <c r="Y26" s="16" t="s">
        <v>103</v>
      </c>
      <c r="Z26" s="16" t="s">
        <v>103</v>
      </c>
    </row>
    <row r="27" spans="2:26" hidden="1">
      <c r="B27" s="16" t="s">
        <v>1621</v>
      </c>
      <c r="C27" s="16" t="s">
        <v>1622</v>
      </c>
      <c r="D27" s="16" t="s">
        <v>1674</v>
      </c>
      <c r="E27" s="16" t="s">
        <v>1677</v>
      </c>
      <c r="F27" s="16" t="s">
        <v>1678</v>
      </c>
      <c r="G27" s="16" t="s">
        <v>1626</v>
      </c>
      <c r="H27" s="16" t="s">
        <v>103</v>
      </c>
      <c r="I27" s="16" t="s">
        <v>19</v>
      </c>
      <c r="J27" s="16" t="s">
        <v>7745</v>
      </c>
      <c r="K27" s="16" t="s">
        <v>103</v>
      </c>
      <c r="L27" s="16">
        <v>3849566.3566720001</v>
      </c>
      <c r="M27" s="16">
        <v>3849566.3566720001</v>
      </c>
      <c r="N27" s="16">
        <v>3849566.3566720001</v>
      </c>
      <c r="O27" s="16">
        <v>3849566.3566720001</v>
      </c>
      <c r="P27" s="16">
        <v>3849566.3566720001</v>
      </c>
      <c r="Q27" s="16">
        <v>3849566.3566720001</v>
      </c>
      <c r="R27" s="16">
        <v>4085337.6754339798</v>
      </c>
      <c r="S27" s="16">
        <v>4085337.6754339798</v>
      </c>
      <c r="T27" s="16">
        <v>4085337.6754339798</v>
      </c>
      <c r="U27" s="16">
        <v>4085337.6754339798</v>
      </c>
      <c r="V27" s="16">
        <v>4085337.6754339798</v>
      </c>
      <c r="W27" s="16">
        <v>4085337.6754339798</v>
      </c>
      <c r="X27" s="16" t="s">
        <v>7745</v>
      </c>
      <c r="Y27" s="16" t="s">
        <v>103</v>
      </c>
      <c r="Z27" s="16" t="s">
        <v>103</v>
      </c>
    </row>
    <row r="28" spans="2:26" hidden="1">
      <c r="B28" s="16" t="s">
        <v>1621</v>
      </c>
      <c r="C28" s="16" t="s">
        <v>1622</v>
      </c>
      <c r="D28" s="16" t="s">
        <v>1674</v>
      </c>
      <c r="E28" s="16" t="s">
        <v>1679</v>
      </c>
      <c r="F28" s="16" t="s">
        <v>1680</v>
      </c>
      <c r="G28" s="16" t="s">
        <v>1626</v>
      </c>
      <c r="H28" s="16" t="s">
        <v>103</v>
      </c>
      <c r="I28" s="16" t="s">
        <v>19</v>
      </c>
      <c r="J28" s="16" t="s">
        <v>7745</v>
      </c>
      <c r="K28" s="16" t="s">
        <v>103</v>
      </c>
      <c r="L28" s="16">
        <v>3849567.3566720001</v>
      </c>
      <c r="M28" s="16">
        <v>3849567.3566720001</v>
      </c>
      <c r="N28" s="16">
        <v>3849567.3566720001</v>
      </c>
      <c r="O28" s="16">
        <v>3849567.3566720001</v>
      </c>
      <c r="P28" s="16">
        <v>3849567.3566720001</v>
      </c>
      <c r="Q28" s="16">
        <v>3849567.3566720001</v>
      </c>
      <c r="R28" s="16">
        <v>4085338.6754339798</v>
      </c>
      <c r="S28" s="16">
        <v>4085338.6754339798</v>
      </c>
      <c r="T28" s="16">
        <v>4085338.6754339798</v>
      </c>
      <c r="U28" s="16">
        <v>4085338.6754339798</v>
      </c>
      <c r="V28" s="16">
        <v>4085338.6754339798</v>
      </c>
      <c r="W28" s="16">
        <v>4085338.6754339798</v>
      </c>
      <c r="X28" s="16" t="s">
        <v>7745</v>
      </c>
      <c r="Y28" s="16" t="s">
        <v>103</v>
      </c>
      <c r="Z28" s="16" t="s">
        <v>103</v>
      </c>
    </row>
    <row r="29" spans="2:26" hidden="1">
      <c r="B29" s="16" t="s">
        <v>1621</v>
      </c>
      <c r="C29" s="16" t="s">
        <v>1622</v>
      </c>
      <c r="D29" s="16" t="s">
        <v>1674</v>
      </c>
      <c r="E29" s="16" t="s">
        <v>1681</v>
      </c>
      <c r="F29" s="16" t="s">
        <v>1682</v>
      </c>
      <c r="G29" s="16" t="s">
        <v>1626</v>
      </c>
      <c r="H29" s="16" t="s">
        <v>103</v>
      </c>
      <c r="I29" s="16" t="s">
        <v>19</v>
      </c>
      <c r="J29" s="16" t="s">
        <v>7745</v>
      </c>
      <c r="K29" s="16" t="s">
        <v>103</v>
      </c>
      <c r="L29" s="16">
        <v>3849568.3566720001</v>
      </c>
      <c r="M29" s="16">
        <v>3849568.3566720001</v>
      </c>
      <c r="N29" s="16">
        <v>3849568.3566720001</v>
      </c>
      <c r="O29" s="16">
        <v>3849568.3566720001</v>
      </c>
      <c r="P29" s="16">
        <v>3849568.3566720001</v>
      </c>
      <c r="Q29" s="16">
        <v>3849568.3566720001</v>
      </c>
      <c r="R29" s="16">
        <v>4085339.6754339798</v>
      </c>
      <c r="S29" s="16">
        <v>4085339.6754339798</v>
      </c>
      <c r="T29" s="16">
        <v>4085339.6754339798</v>
      </c>
      <c r="U29" s="16">
        <v>4085339.6754339798</v>
      </c>
      <c r="V29" s="16">
        <v>4085339.6754339798</v>
      </c>
      <c r="W29" s="16">
        <v>4085339.6754339798</v>
      </c>
      <c r="X29" s="16" t="s">
        <v>7745</v>
      </c>
      <c r="Y29" s="16" t="s">
        <v>103</v>
      </c>
      <c r="Z29" s="16" t="s">
        <v>103</v>
      </c>
    </row>
    <row r="30" spans="2:26" hidden="1">
      <c r="B30" s="16" t="s">
        <v>1621</v>
      </c>
      <c r="C30" s="16" t="s">
        <v>1622</v>
      </c>
      <c r="D30" s="16" t="s">
        <v>1674</v>
      </c>
      <c r="E30" s="16" t="s">
        <v>1683</v>
      </c>
      <c r="F30" s="16" t="s">
        <v>15295</v>
      </c>
      <c r="G30" s="16" t="s">
        <v>1626</v>
      </c>
      <c r="H30" s="16" t="s">
        <v>103</v>
      </c>
      <c r="I30" s="16" t="s">
        <v>19</v>
      </c>
      <c r="J30" s="16" t="s">
        <v>7745</v>
      </c>
      <c r="K30" s="16" t="s">
        <v>103</v>
      </c>
      <c r="L30" s="16">
        <v>3849571.3566720001</v>
      </c>
      <c r="M30" s="16">
        <v>3849571.3566720001</v>
      </c>
      <c r="N30" s="16">
        <v>3849571.3566720001</v>
      </c>
      <c r="O30" s="16">
        <v>3849571.3566720001</v>
      </c>
      <c r="P30" s="16">
        <v>3849571.3566720001</v>
      </c>
      <c r="Q30" s="16">
        <v>3849571.3566720001</v>
      </c>
      <c r="R30" s="16">
        <v>4085342.6754339798</v>
      </c>
      <c r="S30" s="16">
        <v>4085342.6754339798</v>
      </c>
      <c r="T30" s="16">
        <v>4085342.6754339798</v>
      </c>
      <c r="U30" s="16">
        <v>4085342.6754339798</v>
      </c>
      <c r="V30" s="16">
        <v>4085342.6754339798</v>
      </c>
      <c r="W30" s="16">
        <v>4085342.6754339798</v>
      </c>
      <c r="X30" s="16" t="s">
        <v>7745</v>
      </c>
      <c r="Y30" s="16" t="s">
        <v>103</v>
      </c>
      <c r="Z30" s="16" t="s">
        <v>103</v>
      </c>
    </row>
    <row r="31" spans="2:26" hidden="1">
      <c r="B31" s="16" t="s">
        <v>1621</v>
      </c>
      <c r="C31" s="16" t="s">
        <v>1622</v>
      </c>
      <c r="D31" s="16" t="s">
        <v>1674</v>
      </c>
      <c r="E31" s="16" t="s">
        <v>1684</v>
      </c>
      <c r="F31" s="16" t="s">
        <v>1685</v>
      </c>
      <c r="G31" s="16" t="s">
        <v>1626</v>
      </c>
      <c r="H31" s="16" t="s">
        <v>103</v>
      </c>
      <c r="I31" s="16" t="s">
        <v>19</v>
      </c>
      <c r="J31" s="16" t="s">
        <v>7745</v>
      </c>
      <c r="K31" s="16" t="s">
        <v>103</v>
      </c>
      <c r="L31" s="16">
        <v>3849570.3566720001</v>
      </c>
      <c r="M31" s="16">
        <v>3849570.3566720001</v>
      </c>
      <c r="N31" s="16">
        <v>3849570.3566720001</v>
      </c>
      <c r="O31" s="16">
        <v>3849570.3566720001</v>
      </c>
      <c r="P31" s="16">
        <v>3849570.3566720001</v>
      </c>
      <c r="Q31" s="16">
        <v>3849570.3566720001</v>
      </c>
      <c r="R31" s="16">
        <v>4085341.6754339798</v>
      </c>
      <c r="S31" s="16">
        <v>4085341.6754339798</v>
      </c>
      <c r="T31" s="16">
        <v>4085341.6754339798</v>
      </c>
      <c r="U31" s="16">
        <v>4085341.6754339798</v>
      </c>
      <c r="V31" s="16">
        <v>4085341.6754339798</v>
      </c>
      <c r="W31" s="16">
        <v>4085341.6754339798</v>
      </c>
      <c r="X31" s="16" t="s">
        <v>7745</v>
      </c>
      <c r="Y31" s="16" t="s">
        <v>103</v>
      </c>
      <c r="Z31" s="16" t="s">
        <v>103</v>
      </c>
    </row>
    <row r="32" spans="2:26" hidden="1">
      <c r="B32" s="16" t="s">
        <v>1621</v>
      </c>
      <c r="C32" s="16" t="s">
        <v>1622</v>
      </c>
      <c r="D32" s="16" t="s">
        <v>1674</v>
      </c>
      <c r="E32" s="16" t="s">
        <v>1686</v>
      </c>
      <c r="F32" s="16" t="s">
        <v>1687</v>
      </c>
      <c r="G32" s="16" t="s">
        <v>1626</v>
      </c>
      <c r="H32" s="16" t="s">
        <v>103</v>
      </c>
      <c r="I32" s="16" t="s">
        <v>19</v>
      </c>
      <c r="J32" s="16" t="s">
        <v>7745</v>
      </c>
      <c r="K32" s="16" t="s">
        <v>103</v>
      </c>
      <c r="L32" s="16">
        <v>3849571.3566720001</v>
      </c>
      <c r="M32" s="16">
        <v>3849571.3566720001</v>
      </c>
      <c r="N32" s="16">
        <v>3849571.3566720001</v>
      </c>
      <c r="O32" s="16">
        <v>3849571.3566720001</v>
      </c>
      <c r="P32" s="16">
        <v>3849571.3566720001</v>
      </c>
      <c r="Q32" s="16">
        <v>3849571.3566720001</v>
      </c>
      <c r="R32" s="16">
        <v>4085342.6754339798</v>
      </c>
      <c r="S32" s="16">
        <v>4085342.6754339798</v>
      </c>
      <c r="T32" s="16">
        <v>4085342.6754339798</v>
      </c>
      <c r="U32" s="16">
        <v>4085342.6754339798</v>
      </c>
      <c r="V32" s="16">
        <v>4085342.6754339798</v>
      </c>
      <c r="W32" s="16">
        <v>4085342.6754339798</v>
      </c>
      <c r="X32" s="16" t="s">
        <v>7745</v>
      </c>
      <c r="Y32" s="16" t="s">
        <v>103</v>
      </c>
      <c r="Z32" s="16" t="s">
        <v>103</v>
      </c>
    </row>
    <row r="33" spans="2:26" hidden="1">
      <c r="B33" s="16" t="s">
        <v>1621</v>
      </c>
      <c r="C33" s="16" t="s">
        <v>1622</v>
      </c>
      <c r="D33" s="16" t="s">
        <v>1674</v>
      </c>
      <c r="E33" s="16" t="s">
        <v>1688</v>
      </c>
      <c r="F33" s="16" t="s">
        <v>1689</v>
      </c>
      <c r="G33" s="16" t="s">
        <v>1626</v>
      </c>
      <c r="H33" s="16" t="s">
        <v>103</v>
      </c>
      <c r="I33" s="16" t="s">
        <v>19</v>
      </c>
      <c r="J33" s="16" t="s">
        <v>7745</v>
      </c>
      <c r="K33" s="16" t="s">
        <v>103</v>
      </c>
      <c r="L33" s="16">
        <v>3849572.3566720001</v>
      </c>
      <c r="M33" s="16">
        <v>3849572.3566720001</v>
      </c>
      <c r="N33" s="16">
        <v>3849572.3566720001</v>
      </c>
      <c r="O33" s="16">
        <v>3849572.3566720001</v>
      </c>
      <c r="P33" s="16">
        <v>3849572.3566720001</v>
      </c>
      <c r="Q33" s="16">
        <v>3849572.3566720001</v>
      </c>
      <c r="R33" s="16">
        <v>4085343.6754339798</v>
      </c>
      <c r="S33" s="16">
        <v>4085343.6754339798</v>
      </c>
      <c r="T33" s="16">
        <v>4085343.6754339798</v>
      </c>
      <c r="U33" s="16">
        <v>4085343.6754339798</v>
      </c>
      <c r="V33" s="16">
        <v>4085343.6754339798</v>
      </c>
      <c r="W33" s="16">
        <v>4085343.6754339798</v>
      </c>
      <c r="X33" s="16" t="s">
        <v>7745</v>
      </c>
      <c r="Y33" s="16" t="s">
        <v>103</v>
      </c>
      <c r="Z33" s="16" t="s">
        <v>103</v>
      </c>
    </row>
    <row r="34" spans="2:26" hidden="1">
      <c r="B34" s="16" t="s">
        <v>1621</v>
      </c>
      <c r="C34" s="16" t="s">
        <v>1622</v>
      </c>
      <c r="D34" s="16" t="s">
        <v>1690</v>
      </c>
      <c r="E34" s="16" t="s">
        <v>1691</v>
      </c>
      <c r="F34" s="16" t="s">
        <v>1690</v>
      </c>
      <c r="G34" s="16" t="s">
        <v>1626</v>
      </c>
      <c r="H34" s="16" t="s">
        <v>103</v>
      </c>
      <c r="I34" s="16" t="s">
        <v>19</v>
      </c>
      <c r="J34" s="16" t="s">
        <v>7745</v>
      </c>
      <c r="K34" s="16" t="s">
        <v>103</v>
      </c>
      <c r="L34" s="16">
        <v>89373623.95007734</v>
      </c>
      <c r="M34" s="16">
        <v>89373623.95007734</v>
      </c>
      <c r="N34" s="16">
        <v>89373623.95007734</v>
      </c>
      <c r="O34" s="16">
        <v>89373623.95007734</v>
      </c>
      <c r="P34" s="16">
        <v>89373623.95007734</v>
      </c>
      <c r="Q34" s="16">
        <v>89373623.95007734</v>
      </c>
      <c r="R34" s="16">
        <v>94325884.506832361</v>
      </c>
      <c r="S34" s="16">
        <v>94325884.506832361</v>
      </c>
      <c r="T34" s="16">
        <v>94325884.506832361</v>
      </c>
      <c r="U34" s="16">
        <v>94325884.506832361</v>
      </c>
      <c r="V34" s="16">
        <v>94325884.506832361</v>
      </c>
      <c r="W34" s="16">
        <v>94325884.506832361</v>
      </c>
      <c r="X34" s="16" t="s">
        <v>7745</v>
      </c>
      <c r="Y34" s="16" t="s">
        <v>103</v>
      </c>
      <c r="Z34" s="16" t="s">
        <v>103</v>
      </c>
    </row>
    <row r="35" spans="2:26" hidden="1">
      <c r="B35" s="16" t="s">
        <v>1621</v>
      </c>
      <c r="C35" s="16" t="s">
        <v>1622</v>
      </c>
      <c r="D35" s="16" t="s">
        <v>1690</v>
      </c>
      <c r="E35" s="16" t="s">
        <v>1692</v>
      </c>
      <c r="F35" s="16" t="s">
        <v>1693</v>
      </c>
      <c r="G35" s="16" t="s">
        <v>1626</v>
      </c>
      <c r="H35" s="16" t="s">
        <v>103</v>
      </c>
      <c r="I35" s="16" t="s">
        <v>19</v>
      </c>
      <c r="J35" s="16" t="s">
        <v>7745</v>
      </c>
      <c r="K35" s="16" t="s">
        <v>103</v>
      </c>
      <c r="L35" s="16">
        <v>10184401.833815029</v>
      </c>
      <c r="M35" s="16">
        <v>10184401.833815029</v>
      </c>
      <c r="N35" s="16">
        <v>10184401.833815029</v>
      </c>
      <c r="O35" s="16">
        <v>10184401.833815029</v>
      </c>
      <c r="P35" s="16">
        <v>10184401.833815029</v>
      </c>
      <c r="Q35" s="16">
        <v>10184401.833815029</v>
      </c>
      <c r="R35" s="16">
        <v>10846387.953013005</v>
      </c>
      <c r="S35" s="16">
        <v>10846387.953013005</v>
      </c>
      <c r="T35" s="16">
        <v>10846387.953013005</v>
      </c>
      <c r="U35" s="16">
        <v>10846387.953013005</v>
      </c>
      <c r="V35" s="16">
        <v>10846387.953013005</v>
      </c>
      <c r="W35" s="16">
        <v>10846387.953013005</v>
      </c>
      <c r="X35" s="16" t="s">
        <v>7745</v>
      </c>
      <c r="Y35" s="16" t="s">
        <v>103</v>
      </c>
      <c r="Z35" s="16" t="s">
        <v>103</v>
      </c>
    </row>
    <row r="36" spans="2:26" hidden="1">
      <c r="B36" s="16" t="s">
        <v>1621</v>
      </c>
      <c r="C36" s="16" t="s">
        <v>1622</v>
      </c>
      <c r="D36" s="16" t="s">
        <v>14989</v>
      </c>
      <c r="E36" s="16" t="s">
        <v>1695</v>
      </c>
      <c r="F36" s="16" t="s">
        <v>14990</v>
      </c>
      <c r="G36" s="16" t="s">
        <v>1626</v>
      </c>
      <c r="H36" s="16" t="s">
        <v>103</v>
      </c>
      <c r="I36" s="16" t="s">
        <v>19</v>
      </c>
      <c r="J36" s="16" t="s">
        <v>7745</v>
      </c>
      <c r="K36" s="16" t="s">
        <v>103</v>
      </c>
      <c r="L36" s="16">
        <v>133548324.64127998</v>
      </c>
      <c r="M36" s="16">
        <v>133548324.64127998</v>
      </c>
      <c r="N36" s="16">
        <v>133548324.64127998</v>
      </c>
      <c r="O36" s="16">
        <v>133548324.64127998</v>
      </c>
      <c r="P36" s="16">
        <v>133548324.64127998</v>
      </c>
      <c r="Q36" s="16">
        <v>133548324.64127998</v>
      </c>
      <c r="R36" s="16">
        <v>142228965.74296319</v>
      </c>
      <c r="S36" s="16">
        <v>142228965.74296319</v>
      </c>
      <c r="T36" s="16">
        <v>142228965.74296319</v>
      </c>
      <c r="U36" s="16">
        <v>142228965.74296319</v>
      </c>
      <c r="V36" s="16">
        <v>142228965.74296319</v>
      </c>
      <c r="W36" s="16">
        <v>142228965.74296319</v>
      </c>
      <c r="X36" s="16" t="s">
        <v>7745</v>
      </c>
      <c r="Y36" s="16" t="s">
        <v>103</v>
      </c>
      <c r="Z36" s="16" t="s">
        <v>103</v>
      </c>
    </row>
    <row r="37" spans="2:26" hidden="1">
      <c r="B37" s="16" t="s">
        <v>1621</v>
      </c>
      <c r="C37" s="16" t="s">
        <v>1622</v>
      </c>
      <c r="D37" s="16" t="s">
        <v>1694</v>
      </c>
      <c r="E37" s="16" t="s">
        <v>1696</v>
      </c>
      <c r="F37" s="16" t="s">
        <v>15296</v>
      </c>
      <c r="G37" s="16" t="s">
        <v>1626</v>
      </c>
      <c r="H37" s="16" t="s">
        <v>103</v>
      </c>
      <c r="I37" s="16" t="s">
        <v>19</v>
      </c>
      <c r="J37" s="16" t="s">
        <v>7745</v>
      </c>
      <c r="K37" s="16" t="s">
        <v>103</v>
      </c>
      <c r="L37" s="16">
        <v>109883111.84563199</v>
      </c>
      <c r="M37" s="16">
        <v>109883111.84563199</v>
      </c>
      <c r="N37" s="16">
        <v>109883111.84563199</v>
      </c>
      <c r="O37" s="16">
        <v>117025514.11559807</v>
      </c>
      <c r="P37" s="16">
        <v>117025514.11559807</v>
      </c>
      <c r="Q37" s="16">
        <v>117025514.11559807</v>
      </c>
      <c r="R37" s="16">
        <v>117025514.11559807</v>
      </c>
      <c r="S37" s="16">
        <v>117025514.11559807</v>
      </c>
      <c r="T37" s="16">
        <v>117025514.11559807</v>
      </c>
      <c r="U37" s="16">
        <v>109883111.84563199</v>
      </c>
      <c r="V37" s="16">
        <v>109883111.84563199</v>
      </c>
      <c r="W37" s="16">
        <v>109883111.84563199</v>
      </c>
      <c r="X37" s="16" t="s">
        <v>7745</v>
      </c>
      <c r="Y37" s="16" t="s">
        <v>103</v>
      </c>
      <c r="Z37" s="16" t="s">
        <v>103</v>
      </c>
    </row>
    <row r="38" spans="2:26" hidden="1">
      <c r="B38" s="16" t="s">
        <v>1621</v>
      </c>
      <c r="C38" s="16" t="s">
        <v>1622</v>
      </c>
      <c r="D38" s="16" t="s">
        <v>14989</v>
      </c>
      <c r="E38" s="16" t="s">
        <v>1697</v>
      </c>
      <c r="F38" s="16" t="s">
        <v>1698</v>
      </c>
      <c r="G38" s="16" t="s">
        <v>1626</v>
      </c>
      <c r="H38" s="16" t="s">
        <v>103</v>
      </c>
      <c r="I38" s="16" t="s">
        <v>19</v>
      </c>
      <c r="J38" s="16" t="s">
        <v>7745</v>
      </c>
      <c r="K38" s="16" t="s">
        <v>103</v>
      </c>
      <c r="L38" s="16">
        <v>12145842.186994221</v>
      </c>
      <c r="M38" s="16">
        <v>12145842.186994221</v>
      </c>
      <c r="N38" s="16">
        <v>12145842.186994221</v>
      </c>
      <c r="O38" s="16">
        <v>12145842.186994221</v>
      </c>
      <c r="P38" s="16">
        <v>12145842.186994221</v>
      </c>
      <c r="Q38" s="16">
        <v>12145842.186994221</v>
      </c>
      <c r="R38" s="16">
        <v>12935321.929148844</v>
      </c>
      <c r="S38" s="16">
        <v>12935321.929148844</v>
      </c>
      <c r="T38" s="16">
        <v>12935321.929148844</v>
      </c>
      <c r="U38" s="16">
        <v>12935321.929148844</v>
      </c>
      <c r="V38" s="16">
        <v>12935321.929148844</v>
      </c>
      <c r="W38" s="16">
        <v>12935321.929148844</v>
      </c>
      <c r="X38" s="16" t="s">
        <v>7745</v>
      </c>
      <c r="Y38" s="16" t="s">
        <v>103</v>
      </c>
      <c r="Z38" s="16" t="s">
        <v>103</v>
      </c>
    </row>
    <row r="39" spans="2:26" hidden="1">
      <c r="B39" s="16" t="s">
        <v>1621</v>
      </c>
      <c r="C39" s="16" t="s">
        <v>1622</v>
      </c>
      <c r="D39" s="16" t="s">
        <v>14992</v>
      </c>
      <c r="E39" s="16" t="s">
        <v>1699</v>
      </c>
      <c r="F39" s="16" t="s">
        <v>1700</v>
      </c>
      <c r="G39" s="16" t="s">
        <v>1701</v>
      </c>
      <c r="H39" s="16" t="s">
        <v>103</v>
      </c>
      <c r="I39" s="16" t="s">
        <v>19</v>
      </c>
      <c r="J39" s="16" t="s">
        <v>7745</v>
      </c>
      <c r="K39" s="16" t="s">
        <v>103</v>
      </c>
      <c r="L39" s="16">
        <v>2100</v>
      </c>
      <c r="M39" s="16">
        <v>2100</v>
      </c>
      <c r="N39" s="16">
        <v>2100</v>
      </c>
      <c r="O39" s="16">
        <v>2100</v>
      </c>
      <c r="P39" s="16">
        <v>2100</v>
      </c>
      <c r="Q39" s="16">
        <v>2100</v>
      </c>
      <c r="R39" s="16">
        <v>2310</v>
      </c>
      <c r="S39" s="16">
        <v>2310</v>
      </c>
      <c r="T39" s="16">
        <v>2310</v>
      </c>
      <c r="U39" s="16">
        <v>2310</v>
      </c>
      <c r="V39" s="16">
        <v>2310</v>
      </c>
      <c r="W39" s="16">
        <v>2310</v>
      </c>
      <c r="X39" s="16" t="s">
        <v>7745</v>
      </c>
      <c r="Y39" s="16" t="s">
        <v>103</v>
      </c>
      <c r="Z39" s="16" t="s">
        <v>103</v>
      </c>
    </row>
    <row r="40" spans="2:26" hidden="1">
      <c r="B40" s="16" t="s">
        <v>1621</v>
      </c>
      <c r="C40" s="16" t="s">
        <v>1622</v>
      </c>
      <c r="D40" s="16" t="s">
        <v>14992</v>
      </c>
      <c r="E40" s="16" t="s">
        <v>1702</v>
      </c>
      <c r="F40" s="16" t="s">
        <v>1703</v>
      </c>
      <c r="G40" s="16" t="s">
        <v>1704</v>
      </c>
      <c r="H40" s="16" t="s">
        <v>103</v>
      </c>
      <c r="I40" s="16" t="s">
        <v>19</v>
      </c>
      <c r="J40" s="16" t="s">
        <v>7745</v>
      </c>
      <c r="K40" s="16" t="s">
        <v>103</v>
      </c>
      <c r="L40" s="16">
        <v>6325</v>
      </c>
      <c r="M40" s="16">
        <v>6325</v>
      </c>
      <c r="N40" s="16">
        <v>6325</v>
      </c>
      <c r="O40" s="16">
        <v>6325</v>
      </c>
      <c r="P40" s="16">
        <v>6325</v>
      </c>
      <c r="Q40" s="16">
        <v>6325</v>
      </c>
      <c r="R40" s="16">
        <v>7000</v>
      </c>
      <c r="S40" s="16">
        <v>7000</v>
      </c>
      <c r="T40" s="16">
        <v>7000</v>
      </c>
      <c r="U40" s="16">
        <v>7000</v>
      </c>
      <c r="V40" s="16">
        <v>7000</v>
      </c>
      <c r="W40" s="16">
        <v>7000</v>
      </c>
      <c r="X40" s="16" t="s">
        <v>7745</v>
      </c>
      <c r="Y40" s="16" t="s">
        <v>103</v>
      </c>
      <c r="Z40" s="16" t="s">
        <v>103</v>
      </c>
    </row>
    <row r="41" spans="2:26" hidden="1">
      <c r="B41" s="16" t="s">
        <v>1621</v>
      </c>
      <c r="C41" s="16" t="s">
        <v>1622</v>
      </c>
      <c r="D41" s="16" t="s">
        <v>1674</v>
      </c>
      <c r="E41" s="16" t="s">
        <v>1706</v>
      </c>
      <c r="F41" s="16" t="s">
        <v>1707</v>
      </c>
      <c r="G41" s="16" t="s">
        <v>1626</v>
      </c>
      <c r="H41" s="16" t="s">
        <v>103</v>
      </c>
      <c r="I41" s="16" t="s">
        <v>19</v>
      </c>
      <c r="J41" s="16" t="s">
        <v>7745</v>
      </c>
      <c r="K41" s="16" t="s">
        <v>103</v>
      </c>
      <c r="L41" s="16">
        <v>6508712</v>
      </c>
      <c r="M41" s="16">
        <v>7066968</v>
      </c>
      <c r="N41" s="16">
        <v>6659592</v>
      </c>
      <c r="O41" s="16">
        <v>6508712</v>
      </c>
      <c r="P41" s="16">
        <v>6938720</v>
      </c>
      <c r="Q41" s="16">
        <v>7066968</v>
      </c>
      <c r="R41" s="16">
        <v>8101363.5600000005</v>
      </c>
      <c r="S41" s="16">
        <v>6502525.9199999999</v>
      </c>
      <c r="T41" s="16">
        <v>8559322.0800000001</v>
      </c>
      <c r="U41" s="16">
        <v>7370236.8000000007</v>
      </c>
      <c r="V41" s="16">
        <v>7804092.2400000002</v>
      </c>
      <c r="W41" s="16">
        <v>7964779.4400000004</v>
      </c>
      <c r="X41" s="16" t="s">
        <v>7745</v>
      </c>
      <c r="Y41" s="16" t="s">
        <v>103</v>
      </c>
      <c r="Z41" s="16" t="s">
        <v>103</v>
      </c>
    </row>
    <row r="42" spans="2:26" hidden="1">
      <c r="B42" s="16" t="s">
        <v>1621</v>
      </c>
      <c r="C42" s="16" t="s">
        <v>1622</v>
      </c>
      <c r="D42" s="16" t="s">
        <v>1674</v>
      </c>
      <c r="E42" s="16" t="s">
        <v>1708</v>
      </c>
      <c r="F42" s="16" t="s">
        <v>1709</v>
      </c>
      <c r="G42" s="16" t="s">
        <v>1626</v>
      </c>
      <c r="H42" s="16" t="s">
        <v>103</v>
      </c>
      <c r="I42" s="16" t="s">
        <v>19</v>
      </c>
      <c r="J42" s="16" t="s">
        <v>7745</v>
      </c>
      <c r="K42" s="16" t="s">
        <v>103</v>
      </c>
      <c r="L42" s="16">
        <v>6508712</v>
      </c>
      <c r="M42" s="16">
        <v>7066968</v>
      </c>
      <c r="N42" s="16">
        <v>6659592</v>
      </c>
      <c r="O42" s="16">
        <v>6508712</v>
      </c>
      <c r="P42" s="16">
        <v>6938720</v>
      </c>
      <c r="Q42" s="16">
        <v>7066968</v>
      </c>
      <c r="R42" s="16">
        <v>8101363.5600000005</v>
      </c>
      <c r="S42" s="16">
        <v>6502525.9199999999</v>
      </c>
      <c r="T42" s="16">
        <v>8559322.0800000001</v>
      </c>
      <c r="U42" s="16">
        <v>7370236.8000000007</v>
      </c>
      <c r="V42" s="16">
        <v>7804092.2400000002</v>
      </c>
      <c r="W42" s="16">
        <v>7964779.4400000004</v>
      </c>
      <c r="X42" s="16" t="s">
        <v>7745</v>
      </c>
      <c r="Y42" s="16" t="s">
        <v>103</v>
      </c>
      <c r="Z42" s="16" t="s">
        <v>103</v>
      </c>
    </row>
    <row r="43" spans="2:26" hidden="1">
      <c r="B43" s="16" t="s">
        <v>1621</v>
      </c>
      <c r="C43" s="16" t="s">
        <v>1622</v>
      </c>
      <c r="D43" s="16" t="s">
        <v>1674</v>
      </c>
      <c r="E43" s="16" t="s">
        <v>1710</v>
      </c>
      <c r="F43" s="16" t="s">
        <v>1711</v>
      </c>
      <c r="G43" s="16" t="s">
        <v>1626</v>
      </c>
      <c r="H43" s="16" t="s">
        <v>103</v>
      </c>
      <c r="I43" s="16" t="s">
        <v>19</v>
      </c>
      <c r="J43" s="16" t="s">
        <v>7745</v>
      </c>
      <c r="K43" s="16" t="s">
        <v>103</v>
      </c>
      <c r="L43" s="16">
        <v>6508712</v>
      </c>
      <c r="M43" s="16">
        <v>7066968</v>
      </c>
      <c r="N43" s="16">
        <v>6659592</v>
      </c>
      <c r="O43" s="16">
        <v>6508712</v>
      </c>
      <c r="P43" s="16">
        <v>6938720</v>
      </c>
      <c r="Q43" s="16">
        <v>7066968</v>
      </c>
      <c r="R43" s="16">
        <v>8101363.5600000005</v>
      </c>
      <c r="S43" s="16">
        <v>6502525.9199999999</v>
      </c>
      <c r="T43" s="16">
        <v>8559322.0800000001</v>
      </c>
      <c r="U43" s="16">
        <v>7370236.8000000007</v>
      </c>
      <c r="V43" s="16">
        <v>7804092.2400000002</v>
      </c>
      <c r="W43" s="16">
        <v>7964779.4400000004</v>
      </c>
      <c r="X43" s="16" t="s">
        <v>7745</v>
      </c>
      <c r="Y43" s="16" t="s">
        <v>103</v>
      </c>
      <c r="Z43" s="16" t="s">
        <v>103</v>
      </c>
    </row>
    <row r="44" spans="2:26" hidden="1">
      <c r="B44" s="16" t="s">
        <v>1621</v>
      </c>
      <c r="C44" s="16" t="s">
        <v>1622</v>
      </c>
      <c r="D44" s="16" t="s">
        <v>1674</v>
      </c>
      <c r="E44" s="16" t="s">
        <v>1712</v>
      </c>
      <c r="F44" s="16" t="s">
        <v>1713</v>
      </c>
      <c r="G44" s="16" t="s">
        <v>1626</v>
      </c>
      <c r="H44" s="16" t="s">
        <v>103</v>
      </c>
      <c r="I44" s="16" t="s">
        <v>19</v>
      </c>
      <c r="J44" s="16" t="s">
        <v>7745</v>
      </c>
      <c r="K44" s="16" t="s">
        <v>103</v>
      </c>
      <c r="L44" s="16">
        <v>6508712</v>
      </c>
      <c r="M44" s="16">
        <v>7066968</v>
      </c>
      <c r="N44" s="16">
        <v>6659592</v>
      </c>
      <c r="O44" s="16">
        <v>6508712</v>
      </c>
      <c r="P44" s="16">
        <v>6938720</v>
      </c>
      <c r="Q44" s="16">
        <v>7066968</v>
      </c>
      <c r="R44" s="16">
        <v>8101363.5600000005</v>
      </c>
      <c r="S44" s="16">
        <v>6502525.9199999999</v>
      </c>
      <c r="T44" s="16">
        <v>8559322.0800000001</v>
      </c>
      <c r="U44" s="16">
        <v>7370236.8000000007</v>
      </c>
      <c r="V44" s="16">
        <v>7804092.2400000002</v>
      </c>
      <c r="W44" s="16">
        <v>7964779.4400000004</v>
      </c>
      <c r="X44" s="16" t="s">
        <v>7745</v>
      </c>
      <c r="Y44" s="16" t="s">
        <v>103</v>
      </c>
      <c r="Z44" s="16" t="s">
        <v>103</v>
      </c>
    </row>
    <row r="45" spans="2:26" hidden="1">
      <c r="B45" s="16" t="s">
        <v>1621</v>
      </c>
      <c r="C45" s="16" t="s">
        <v>1622</v>
      </c>
      <c r="D45" s="16" t="s">
        <v>1705</v>
      </c>
      <c r="E45" s="16" t="s">
        <v>1714</v>
      </c>
      <c r="F45" s="16" t="s">
        <v>15297</v>
      </c>
      <c r="G45" s="16" t="s">
        <v>1626</v>
      </c>
      <c r="H45" s="16" t="s">
        <v>103</v>
      </c>
      <c r="I45" s="16" t="s">
        <v>19</v>
      </c>
      <c r="J45" s="16" t="s">
        <v>7745</v>
      </c>
      <c r="K45" s="16" t="s">
        <v>103</v>
      </c>
      <c r="L45" s="16">
        <v>6508712</v>
      </c>
      <c r="M45" s="16">
        <v>7066968</v>
      </c>
      <c r="N45" s="16">
        <v>6659592</v>
      </c>
      <c r="O45" s="16">
        <v>6508712</v>
      </c>
      <c r="P45" s="16">
        <v>6938720</v>
      </c>
      <c r="Q45" s="16">
        <v>7066968</v>
      </c>
      <c r="R45" s="16">
        <v>8101363.5600000005</v>
      </c>
      <c r="S45" s="16">
        <v>6502525.9199999999</v>
      </c>
      <c r="T45" s="16">
        <v>8559322.0800000001</v>
      </c>
      <c r="U45" s="16">
        <v>7370236.8000000007</v>
      </c>
      <c r="V45" s="16">
        <v>7804092.2400000002</v>
      </c>
      <c r="W45" s="16">
        <v>7964779.4400000004</v>
      </c>
      <c r="X45" s="16" t="s">
        <v>7745</v>
      </c>
      <c r="Y45" s="16" t="s">
        <v>103</v>
      </c>
      <c r="Z45" s="16" t="s">
        <v>103</v>
      </c>
    </row>
    <row r="46" spans="2:26" hidden="1">
      <c r="B46" s="16" t="s">
        <v>1621</v>
      </c>
      <c r="C46" s="16" t="s">
        <v>1622</v>
      </c>
      <c r="D46" s="16" t="s">
        <v>1674</v>
      </c>
      <c r="E46" s="16" t="s">
        <v>1715</v>
      </c>
      <c r="F46" s="16" t="s">
        <v>1716</v>
      </c>
      <c r="G46" s="16" t="s">
        <v>1626</v>
      </c>
      <c r="H46" s="16" t="s">
        <v>103</v>
      </c>
      <c r="I46" s="16" t="s">
        <v>19</v>
      </c>
      <c r="J46" s="16" t="s">
        <v>7745</v>
      </c>
      <c r="K46" s="16" t="s">
        <v>103</v>
      </c>
      <c r="L46" s="16">
        <v>6508712</v>
      </c>
      <c r="M46" s="16">
        <v>7066968</v>
      </c>
      <c r="N46" s="16">
        <v>6659592</v>
      </c>
      <c r="O46" s="16">
        <v>6508712</v>
      </c>
      <c r="P46" s="16">
        <v>6938720</v>
      </c>
      <c r="Q46" s="16">
        <v>7066968</v>
      </c>
      <c r="R46" s="16">
        <v>8101363.5600000005</v>
      </c>
      <c r="S46" s="16">
        <v>6502525.9199999999</v>
      </c>
      <c r="T46" s="16">
        <v>8559322.0800000001</v>
      </c>
      <c r="U46" s="16">
        <v>7370236.8000000007</v>
      </c>
      <c r="V46" s="16">
        <v>7804092.2400000002</v>
      </c>
      <c r="W46" s="16">
        <v>7964779.4400000004</v>
      </c>
      <c r="X46" s="16" t="s">
        <v>7745</v>
      </c>
      <c r="Y46" s="16" t="s">
        <v>103</v>
      </c>
      <c r="Z46" s="16" t="s">
        <v>103</v>
      </c>
    </row>
    <row r="47" spans="2:26" hidden="1">
      <c r="B47" s="16" t="s">
        <v>1621</v>
      </c>
      <c r="C47" s="16" t="s">
        <v>1622</v>
      </c>
      <c r="D47" s="16" t="s">
        <v>1674</v>
      </c>
      <c r="E47" s="16" t="s">
        <v>1717</v>
      </c>
      <c r="F47" s="16" t="s">
        <v>1718</v>
      </c>
      <c r="G47" s="16" t="s">
        <v>1626</v>
      </c>
      <c r="H47" s="16" t="s">
        <v>103</v>
      </c>
      <c r="I47" s="16" t="s">
        <v>19</v>
      </c>
      <c r="J47" s="16" t="s">
        <v>7745</v>
      </c>
      <c r="K47" s="16" t="s">
        <v>103</v>
      </c>
      <c r="L47" s="16">
        <v>3733400</v>
      </c>
      <c r="M47" s="16">
        <v>3801296</v>
      </c>
      <c r="N47" s="16">
        <v>3771120</v>
      </c>
      <c r="O47" s="16">
        <v>3733400</v>
      </c>
      <c r="P47" s="16">
        <v>3703224</v>
      </c>
      <c r="Q47" s="16">
        <v>3937088</v>
      </c>
      <c r="R47" s="16">
        <v>4038630.24</v>
      </c>
      <c r="S47" s="16">
        <v>3652980.96</v>
      </c>
      <c r="T47" s="16">
        <v>4255557.96</v>
      </c>
      <c r="U47" s="16">
        <v>4295729.76</v>
      </c>
      <c r="V47" s="16">
        <v>4183248.7199999997</v>
      </c>
      <c r="W47" s="16">
        <v>4151111.28</v>
      </c>
      <c r="X47" s="16" t="s">
        <v>7745</v>
      </c>
      <c r="Y47" s="16" t="s">
        <v>103</v>
      </c>
      <c r="Z47" s="16" t="s">
        <v>103</v>
      </c>
    </row>
    <row r="48" spans="2:26" hidden="1">
      <c r="B48" s="16" t="s">
        <v>1621</v>
      </c>
      <c r="C48" s="16" t="s">
        <v>1622</v>
      </c>
      <c r="D48" s="16" t="s">
        <v>1674</v>
      </c>
      <c r="E48" s="16" t="s">
        <v>1719</v>
      </c>
      <c r="F48" s="16" t="s">
        <v>1720</v>
      </c>
      <c r="G48" s="16" t="s">
        <v>1626</v>
      </c>
      <c r="H48" s="16" t="s">
        <v>103</v>
      </c>
      <c r="I48" s="16" t="s">
        <v>19</v>
      </c>
      <c r="J48" s="16" t="s">
        <v>7745</v>
      </c>
      <c r="K48" s="16" t="s">
        <v>103</v>
      </c>
      <c r="L48" s="16">
        <v>3733400</v>
      </c>
      <c r="M48" s="16">
        <v>3801296</v>
      </c>
      <c r="N48" s="16">
        <v>3771120</v>
      </c>
      <c r="O48" s="16">
        <v>3733400</v>
      </c>
      <c r="P48" s="16">
        <v>3703224</v>
      </c>
      <c r="Q48" s="16">
        <v>3937088</v>
      </c>
      <c r="R48" s="16">
        <v>4038630.24</v>
      </c>
      <c r="S48" s="16">
        <v>3652980.96</v>
      </c>
      <c r="T48" s="16">
        <v>4255557.96</v>
      </c>
      <c r="U48" s="16">
        <v>4295729.76</v>
      </c>
      <c r="V48" s="16">
        <v>4183248.7199999997</v>
      </c>
      <c r="W48" s="16">
        <v>4151111.28</v>
      </c>
      <c r="X48" s="16" t="s">
        <v>7745</v>
      </c>
      <c r="Y48" s="16" t="s">
        <v>103</v>
      </c>
      <c r="Z48" s="16" t="s">
        <v>103</v>
      </c>
    </row>
    <row r="49" spans="2:26" hidden="1">
      <c r="B49" s="16" t="s">
        <v>1621</v>
      </c>
      <c r="C49" s="16" t="s">
        <v>1622</v>
      </c>
      <c r="D49" s="16" t="s">
        <v>1721</v>
      </c>
      <c r="E49" s="16" t="s">
        <v>1722</v>
      </c>
      <c r="F49" s="16" t="s">
        <v>1723</v>
      </c>
      <c r="G49" s="16" t="s">
        <v>1724</v>
      </c>
      <c r="H49" s="16" t="s">
        <v>131</v>
      </c>
      <c r="I49" s="16" t="s">
        <v>19</v>
      </c>
      <c r="J49" s="16" t="s">
        <v>7744</v>
      </c>
      <c r="K49" s="16" t="s">
        <v>131</v>
      </c>
      <c r="L49" s="16">
        <v>55000</v>
      </c>
      <c r="M49" s="16">
        <v>55000</v>
      </c>
      <c r="N49" s="16">
        <v>55000</v>
      </c>
      <c r="O49" s="16">
        <v>55000</v>
      </c>
      <c r="P49" s="16">
        <v>55000</v>
      </c>
      <c r="Q49" s="16">
        <v>55000</v>
      </c>
      <c r="R49" s="16">
        <v>55000</v>
      </c>
      <c r="S49" s="16">
        <v>55000</v>
      </c>
      <c r="T49" s="16">
        <v>55000</v>
      </c>
      <c r="U49" s="16">
        <v>55000</v>
      </c>
      <c r="V49" s="16">
        <v>55000</v>
      </c>
      <c r="W49" s="16">
        <v>55000</v>
      </c>
      <c r="X49" s="16" t="s">
        <v>7744</v>
      </c>
      <c r="Y49" s="16" t="s">
        <v>131</v>
      </c>
      <c r="Z49" s="16" t="s">
        <v>131</v>
      </c>
    </row>
    <row r="50" spans="2:26" hidden="1">
      <c r="B50" s="16" t="s">
        <v>1621</v>
      </c>
      <c r="C50" s="16" t="s">
        <v>1622</v>
      </c>
      <c r="D50" s="16" t="s">
        <v>14994</v>
      </c>
      <c r="E50" s="16" t="s">
        <v>1726</v>
      </c>
      <c r="F50" s="16" t="s">
        <v>1727</v>
      </c>
      <c r="G50" s="16" t="s">
        <v>1626</v>
      </c>
      <c r="H50" s="16" t="s">
        <v>103</v>
      </c>
      <c r="I50" s="16" t="s">
        <v>19</v>
      </c>
      <c r="J50" s="16" t="s">
        <v>7744</v>
      </c>
      <c r="K50" s="16" t="s">
        <v>103</v>
      </c>
      <c r="L50" s="16">
        <v>25908804.100000001</v>
      </c>
      <c r="M50" s="16">
        <v>25908804.100000001</v>
      </c>
      <c r="N50" s="16">
        <v>25908804.100000001</v>
      </c>
      <c r="O50" s="16">
        <v>25908804.100000001</v>
      </c>
      <c r="P50" s="16">
        <v>25908804.100000001</v>
      </c>
      <c r="Q50" s="16">
        <v>25908804.100000001</v>
      </c>
      <c r="R50" s="16">
        <v>25908804.100000001</v>
      </c>
      <c r="S50" s="16">
        <v>25908804.100000001</v>
      </c>
      <c r="T50" s="16">
        <v>25908804.100000001</v>
      </c>
      <c r="U50" s="16">
        <v>25908804.100000001</v>
      </c>
      <c r="V50" s="16">
        <v>25908804.100000001</v>
      </c>
      <c r="W50" s="16">
        <v>25908804.100000001</v>
      </c>
      <c r="X50" s="16" t="s">
        <v>7744</v>
      </c>
      <c r="Y50" s="16" t="s">
        <v>103</v>
      </c>
      <c r="Z50" s="16" t="s">
        <v>103</v>
      </c>
    </row>
    <row r="51" spans="2:26" hidden="1">
      <c r="B51" s="16" t="s">
        <v>1621</v>
      </c>
      <c r="C51" s="16" t="s">
        <v>1622</v>
      </c>
      <c r="D51" s="16" t="s">
        <v>14994</v>
      </c>
      <c r="E51" s="16" t="s">
        <v>1728</v>
      </c>
      <c r="F51" s="16" t="s">
        <v>1729</v>
      </c>
      <c r="G51" s="16" t="s">
        <v>1626</v>
      </c>
      <c r="H51" s="16" t="s">
        <v>103</v>
      </c>
      <c r="I51" s="16" t="s">
        <v>19</v>
      </c>
      <c r="J51" s="16" t="s">
        <v>7744</v>
      </c>
      <c r="K51" s="16" t="s">
        <v>103</v>
      </c>
      <c r="L51" s="16">
        <v>25908804.100000001</v>
      </c>
      <c r="M51" s="16">
        <v>25908804.100000001</v>
      </c>
      <c r="N51" s="16">
        <v>25908804.100000001</v>
      </c>
      <c r="O51" s="16">
        <v>25908804.100000001</v>
      </c>
      <c r="P51" s="16">
        <v>25908804.100000001</v>
      </c>
      <c r="Q51" s="16">
        <v>25908804.100000001</v>
      </c>
      <c r="R51" s="16">
        <v>25908804.100000001</v>
      </c>
      <c r="S51" s="16">
        <v>25908804.100000001</v>
      </c>
      <c r="T51" s="16">
        <v>25908804.100000001</v>
      </c>
      <c r="U51" s="16">
        <v>25908804.100000001</v>
      </c>
      <c r="V51" s="16">
        <v>25908804.100000001</v>
      </c>
      <c r="W51" s="16">
        <v>25908804.100000001</v>
      </c>
      <c r="X51" s="16" t="s">
        <v>7744</v>
      </c>
      <c r="Y51" s="16" t="s">
        <v>103</v>
      </c>
      <c r="Z51" s="16" t="s">
        <v>103</v>
      </c>
    </row>
    <row r="52" spans="2:26" hidden="1">
      <c r="B52" s="16" t="s">
        <v>1621</v>
      </c>
      <c r="C52" s="16" t="s">
        <v>1622</v>
      </c>
      <c r="D52" s="16" t="s">
        <v>14994</v>
      </c>
      <c r="E52" s="16" t="s">
        <v>1730</v>
      </c>
      <c r="F52" s="16" t="s">
        <v>1731</v>
      </c>
      <c r="G52" s="16" t="s">
        <v>1626</v>
      </c>
      <c r="H52" s="16" t="s">
        <v>103</v>
      </c>
      <c r="I52" s="16" t="s">
        <v>19</v>
      </c>
      <c r="J52" s="16" t="s">
        <v>7744</v>
      </c>
      <c r="K52" s="16" t="s">
        <v>103</v>
      </c>
      <c r="L52" s="16">
        <v>25908804.100000001</v>
      </c>
      <c r="M52" s="16">
        <v>25908804.100000001</v>
      </c>
      <c r="N52" s="16">
        <v>25908804.100000001</v>
      </c>
      <c r="O52" s="16">
        <v>25908804.100000001</v>
      </c>
      <c r="P52" s="16">
        <v>25908804.100000001</v>
      </c>
      <c r="Q52" s="16">
        <v>25908804.100000001</v>
      </c>
      <c r="R52" s="16">
        <v>25908804.100000001</v>
      </c>
      <c r="S52" s="16">
        <v>25908804.100000001</v>
      </c>
      <c r="T52" s="16">
        <v>25908804.100000001</v>
      </c>
      <c r="U52" s="16">
        <v>25908804.100000001</v>
      </c>
      <c r="V52" s="16">
        <v>25908804.100000001</v>
      </c>
      <c r="W52" s="16">
        <v>25908804.100000001</v>
      </c>
      <c r="X52" s="16" t="s">
        <v>7744</v>
      </c>
      <c r="Y52" s="16" t="s">
        <v>103</v>
      </c>
      <c r="Z52" s="16" t="s">
        <v>103</v>
      </c>
    </row>
    <row r="53" spans="2:26" hidden="1">
      <c r="B53" s="16" t="s">
        <v>1621</v>
      </c>
      <c r="C53" s="16" t="s">
        <v>1622</v>
      </c>
      <c r="D53" s="16" t="s">
        <v>14994</v>
      </c>
      <c r="E53" s="16" t="s">
        <v>1732</v>
      </c>
      <c r="F53" s="16" t="s">
        <v>1733</v>
      </c>
      <c r="G53" s="16" t="s">
        <v>1626</v>
      </c>
      <c r="H53" s="16" t="s">
        <v>103</v>
      </c>
      <c r="I53" s="16" t="s">
        <v>19</v>
      </c>
      <c r="J53" s="16" t="s">
        <v>7744</v>
      </c>
      <c r="K53" s="16" t="s">
        <v>103</v>
      </c>
      <c r="L53" s="16">
        <v>25908804.100000001</v>
      </c>
      <c r="M53" s="16">
        <v>25908804.100000001</v>
      </c>
      <c r="N53" s="16">
        <v>25908804.100000001</v>
      </c>
      <c r="O53" s="16">
        <v>25908804.100000001</v>
      </c>
      <c r="P53" s="16">
        <v>25908804.100000001</v>
      </c>
      <c r="Q53" s="16">
        <v>25908804.100000001</v>
      </c>
      <c r="R53" s="16">
        <v>25908804.100000001</v>
      </c>
      <c r="S53" s="16">
        <v>25908804.100000001</v>
      </c>
      <c r="T53" s="16">
        <v>25908804.100000001</v>
      </c>
      <c r="U53" s="16">
        <v>25908804.100000001</v>
      </c>
      <c r="V53" s="16">
        <v>25908804.100000001</v>
      </c>
      <c r="W53" s="16">
        <v>25908804.100000001</v>
      </c>
      <c r="X53" s="16" t="s">
        <v>7744</v>
      </c>
      <c r="Y53" s="16" t="s">
        <v>103</v>
      </c>
      <c r="Z53" s="16" t="s">
        <v>103</v>
      </c>
    </row>
    <row r="54" spans="2:26" hidden="1">
      <c r="B54" s="16" t="s">
        <v>1621</v>
      </c>
      <c r="C54" s="16" t="s">
        <v>1622</v>
      </c>
      <c r="D54" s="16" t="s">
        <v>14994</v>
      </c>
      <c r="E54" s="16" t="s">
        <v>1734</v>
      </c>
      <c r="F54" s="16" t="s">
        <v>1735</v>
      </c>
      <c r="G54" s="16" t="s">
        <v>1626</v>
      </c>
      <c r="H54" s="16" t="s">
        <v>103</v>
      </c>
      <c r="I54" s="16" t="s">
        <v>19</v>
      </c>
      <c r="J54" s="16" t="s">
        <v>7744</v>
      </c>
      <c r="K54" s="16" t="s">
        <v>103</v>
      </c>
      <c r="L54" s="16">
        <v>25908804.100000001</v>
      </c>
      <c r="M54" s="16">
        <v>25908804.100000001</v>
      </c>
      <c r="N54" s="16">
        <v>25908804.100000001</v>
      </c>
      <c r="O54" s="16">
        <v>25908804.100000001</v>
      </c>
      <c r="P54" s="16">
        <v>25908804.100000001</v>
      </c>
      <c r="Q54" s="16">
        <v>25908804.100000001</v>
      </c>
      <c r="R54" s="16">
        <v>25908804.100000001</v>
      </c>
      <c r="S54" s="16">
        <v>25908804.100000001</v>
      </c>
      <c r="T54" s="16">
        <v>25908804.100000001</v>
      </c>
      <c r="U54" s="16">
        <v>25908804.100000001</v>
      </c>
      <c r="V54" s="16">
        <v>25908804.100000001</v>
      </c>
      <c r="W54" s="16">
        <v>25908804.100000001</v>
      </c>
      <c r="X54" s="16" t="s">
        <v>7744</v>
      </c>
      <c r="Y54" s="16" t="s">
        <v>103</v>
      </c>
      <c r="Z54" s="16" t="s">
        <v>103</v>
      </c>
    </row>
    <row r="55" spans="2:26" hidden="1">
      <c r="B55" s="16" t="s">
        <v>1621</v>
      </c>
      <c r="C55" s="16" t="s">
        <v>1622</v>
      </c>
      <c r="D55" s="16" t="s">
        <v>1725</v>
      </c>
      <c r="E55" s="16" t="s">
        <v>1736</v>
      </c>
      <c r="F55" s="16" t="s">
        <v>15298</v>
      </c>
      <c r="G55" s="16" t="s">
        <v>1626</v>
      </c>
      <c r="H55" s="16" t="s">
        <v>103</v>
      </c>
      <c r="I55" s="16" t="s">
        <v>19</v>
      </c>
      <c r="J55" s="16" t="s">
        <v>7744</v>
      </c>
      <c r="K55" s="16" t="s">
        <v>103</v>
      </c>
      <c r="L55" s="16">
        <v>25908804.100000001</v>
      </c>
      <c r="M55" s="16">
        <v>25908804.100000001</v>
      </c>
      <c r="N55" s="16">
        <v>25908804.100000001</v>
      </c>
      <c r="O55" s="16">
        <v>25908804.100000001</v>
      </c>
      <c r="P55" s="16">
        <v>25908804.100000001</v>
      </c>
      <c r="Q55" s="16">
        <v>25908804.100000001</v>
      </c>
      <c r="R55" s="16">
        <v>25908804.100000001</v>
      </c>
      <c r="S55" s="16">
        <v>25908804.100000001</v>
      </c>
      <c r="T55" s="16">
        <v>25908804.100000001</v>
      </c>
      <c r="U55" s="16">
        <v>25908804.100000001</v>
      </c>
      <c r="V55" s="16">
        <v>25908804.100000001</v>
      </c>
      <c r="W55" s="16">
        <v>25908804.100000001</v>
      </c>
      <c r="X55" s="16" t="s">
        <v>7744</v>
      </c>
      <c r="Y55" s="16" t="s">
        <v>103</v>
      </c>
      <c r="Z55" s="16" t="s">
        <v>103</v>
      </c>
    </row>
    <row r="56" spans="2:26" hidden="1">
      <c r="B56" s="16" t="s">
        <v>1621</v>
      </c>
      <c r="C56" s="16" t="s">
        <v>1622</v>
      </c>
      <c r="D56" s="16" t="s">
        <v>1737</v>
      </c>
      <c r="E56" s="16" t="s">
        <v>1738</v>
      </c>
      <c r="F56" s="16" t="s">
        <v>1737</v>
      </c>
      <c r="G56" s="16" t="s">
        <v>1739</v>
      </c>
      <c r="H56" s="16" t="s">
        <v>131</v>
      </c>
      <c r="I56" s="16" t="s">
        <v>19</v>
      </c>
      <c r="J56" s="16" t="s">
        <v>7744</v>
      </c>
      <c r="K56" s="16" t="s">
        <v>131</v>
      </c>
      <c r="L56" s="16">
        <v>2000000</v>
      </c>
      <c r="M56" s="16">
        <v>2000000</v>
      </c>
      <c r="N56" s="16">
        <v>2000000</v>
      </c>
      <c r="O56" s="16">
        <v>2000000</v>
      </c>
      <c r="P56" s="16">
        <v>2000000</v>
      </c>
      <c r="Q56" s="16">
        <v>2000000</v>
      </c>
      <c r="R56" s="16">
        <v>2000000</v>
      </c>
      <c r="S56" s="16">
        <v>2000000</v>
      </c>
      <c r="T56" s="16">
        <v>2000000</v>
      </c>
      <c r="U56" s="16">
        <v>2000000</v>
      </c>
      <c r="V56" s="16">
        <v>2000000</v>
      </c>
      <c r="W56" s="16">
        <v>2000000</v>
      </c>
      <c r="X56" s="16" t="s">
        <v>7744</v>
      </c>
      <c r="Y56" s="16" t="s">
        <v>131</v>
      </c>
      <c r="Z56" s="16" t="s">
        <v>131</v>
      </c>
    </row>
    <row r="57" spans="2:26" hidden="1">
      <c r="B57" s="16" t="s">
        <v>1621</v>
      </c>
      <c r="C57" s="16" t="s">
        <v>1622</v>
      </c>
      <c r="D57" s="16" t="s">
        <v>1740</v>
      </c>
      <c r="E57" s="16" t="s">
        <v>1741</v>
      </c>
      <c r="F57" s="16" t="s">
        <v>1742</v>
      </c>
      <c r="G57" s="16" t="s">
        <v>1743</v>
      </c>
      <c r="H57" s="16" t="s">
        <v>102</v>
      </c>
      <c r="I57" s="16" t="s">
        <v>19</v>
      </c>
      <c r="J57" s="16" t="s">
        <v>7745</v>
      </c>
      <c r="K57" s="16" t="s">
        <v>102</v>
      </c>
      <c r="L57" s="16">
        <v>100000</v>
      </c>
      <c r="M57" s="16">
        <v>100000</v>
      </c>
      <c r="N57" s="16">
        <v>100000</v>
      </c>
      <c r="O57" s="16">
        <v>100000</v>
      </c>
      <c r="P57" s="16">
        <v>100000</v>
      </c>
      <c r="Q57" s="16">
        <v>100000</v>
      </c>
      <c r="R57" s="16">
        <v>100000</v>
      </c>
      <c r="S57" s="16">
        <v>100000</v>
      </c>
      <c r="T57" s="16">
        <v>100000</v>
      </c>
      <c r="U57" s="16">
        <v>100000</v>
      </c>
      <c r="V57" s="16">
        <v>100000</v>
      </c>
      <c r="W57" s="16">
        <v>100000</v>
      </c>
      <c r="X57" s="16" t="s">
        <v>7745</v>
      </c>
      <c r="Y57" s="16" t="s">
        <v>102</v>
      </c>
      <c r="Z57" s="16" t="s">
        <v>102</v>
      </c>
    </row>
    <row r="58" spans="2:26" hidden="1">
      <c r="B58" s="16" t="s">
        <v>1621</v>
      </c>
      <c r="C58" s="16" t="s">
        <v>1622</v>
      </c>
      <c r="D58" s="16" t="s">
        <v>1744</v>
      </c>
      <c r="E58" s="16" t="s">
        <v>1745</v>
      </c>
      <c r="F58" s="16" t="s">
        <v>1744</v>
      </c>
      <c r="G58" s="16" t="s">
        <v>1739</v>
      </c>
      <c r="H58" s="16" t="s">
        <v>102</v>
      </c>
      <c r="I58" s="16" t="s">
        <v>19</v>
      </c>
      <c r="J58" s="16" t="s">
        <v>7745</v>
      </c>
      <c r="K58" s="16" t="s">
        <v>102</v>
      </c>
      <c r="L58" s="16">
        <v>30750000</v>
      </c>
      <c r="M58" s="16">
        <v>30750000</v>
      </c>
      <c r="N58" s="16">
        <v>30750000</v>
      </c>
      <c r="O58" s="16">
        <v>30750000</v>
      </c>
      <c r="P58" s="16">
        <v>30750000</v>
      </c>
      <c r="Q58" s="16">
        <v>30750000</v>
      </c>
      <c r="R58" s="16">
        <v>30750000</v>
      </c>
      <c r="S58" s="16">
        <v>30750000</v>
      </c>
      <c r="T58" s="16">
        <v>30750000</v>
      </c>
      <c r="U58" s="16">
        <v>30750000</v>
      </c>
      <c r="V58" s="16">
        <v>30750000</v>
      </c>
      <c r="W58" s="16">
        <v>30750000</v>
      </c>
      <c r="X58" s="16" t="s">
        <v>7745</v>
      </c>
      <c r="Y58" s="16" t="s">
        <v>102</v>
      </c>
      <c r="Z58" s="16" t="s">
        <v>102</v>
      </c>
    </row>
    <row r="59" spans="2:26" hidden="1">
      <c r="B59" s="16" t="s">
        <v>1621</v>
      </c>
      <c r="C59" s="16" t="s">
        <v>1622</v>
      </c>
      <c r="D59" s="16" t="s">
        <v>1746</v>
      </c>
      <c r="E59" s="16" t="s">
        <v>1747</v>
      </c>
      <c r="F59" s="16" t="s">
        <v>1748</v>
      </c>
      <c r="G59" s="16" t="s">
        <v>1749</v>
      </c>
      <c r="H59" s="16" t="s">
        <v>102</v>
      </c>
      <c r="I59" s="16" t="s">
        <v>19</v>
      </c>
      <c r="J59" s="16" t="s">
        <v>7745</v>
      </c>
      <c r="K59" s="16" t="s">
        <v>102</v>
      </c>
      <c r="L59" s="16">
        <v>2500000</v>
      </c>
      <c r="M59" s="16">
        <v>2500000</v>
      </c>
      <c r="N59" s="16">
        <v>2500000</v>
      </c>
      <c r="O59" s="16">
        <v>2500000</v>
      </c>
      <c r="P59" s="16">
        <v>2500000</v>
      </c>
      <c r="Q59" s="16">
        <v>2500000</v>
      </c>
      <c r="R59" s="16">
        <v>2500000</v>
      </c>
      <c r="S59" s="16">
        <v>2500000</v>
      </c>
      <c r="T59" s="16">
        <v>2500000</v>
      </c>
      <c r="U59" s="16">
        <v>2500000</v>
      </c>
      <c r="V59" s="16">
        <v>2500000</v>
      </c>
      <c r="W59" s="16">
        <v>2500000</v>
      </c>
      <c r="X59" s="16" t="s">
        <v>7745</v>
      </c>
      <c r="Y59" s="16" t="s">
        <v>102</v>
      </c>
      <c r="Z59" s="16" t="s">
        <v>102</v>
      </c>
    </row>
    <row r="60" spans="2:26" hidden="1">
      <c r="B60" s="16" t="s">
        <v>1621</v>
      </c>
      <c r="C60" s="16" t="s">
        <v>1622</v>
      </c>
      <c r="D60" s="16" t="s">
        <v>1746</v>
      </c>
      <c r="E60" s="16" t="s">
        <v>1750</v>
      </c>
      <c r="F60" s="16" t="s">
        <v>1751</v>
      </c>
      <c r="G60" s="16" t="s">
        <v>1752</v>
      </c>
      <c r="H60" s="16" t="s">
        <v>102</v>
      </c>
      <c r="I60" s="16" t="s">
        <v>19</v>
      </c>
      <c r="J60" s="16" t="s">
        <v>7745</v>
      </c>
      <c r="K60" s="16" t="s">
        <v>102</v>
      </c>
      <c r="L60" s="16">
        <v>3250000</v>
      </c>
      <c r="M60" s="16">
        <v>3250000</v>
      </c>
      <c r="N60" s="16">
        <v>3250000</v>
      </c>
      <c r="O60" s="16">
        <v>3250000</v>
      </c>
      <c r="P60" s="16">
        <v>3250000</v>
      </c>
      <c r="Q60" s="16">
        <v>3250000</v>
      </c>
      <c r="R60" s="16">
        <v>3250000</v>
      </c>
      <c r="S60" s="16">
        <v>3250000</v>
      </c>
      <c r="T60" s="16">
        <v>3250000</v>
      </c>
      <c r="U60" s="16">
        <v>3250000</v>
      </c>
      <c r="V60" s="16">
        <v>3250000</v>
      </c>
      <c r="W60" s="16">
        <v>3250000</v>
      </c>
      <c r="X60" s="16" t="s">
        <v>7745</v>
      </c>
      <c r="Y60" s="16" t="s">
        <v>102</v>
      </c>
      <c r="Z60" s="16" t="s">
        <v>102</v>
      </c>
    </row>
    <row r="61" spans="2:26" hidden="1">
      <c r="B61" s="16" t="s">
        <v>1621</v>
      </c>
      <c r="C61" s="16" t="s">
        <v>1622</v>
      </c>
      <c r="D61" s="16" t="s">
        <v>1753</v>
      </c>
      <c r="E61" s="16" t="s">
        <v>1754</v>
      </c>
      <c r="F61" s="16" t="s">
        <v>1755</v>
      </c>
      <c r="G61" s="16" t="s">
        <v>1756</v>
      </c>
      <c r="H61" s="16" t="s">
        <v>102</v>
      </c>
      <c r="I61" s="16" t="s">
        <v>19</v>
      </c>
      <c r="J61" s="16" t="s">
        <v>7745</v>
      </c>
      <c r="K61" s="16" t="s">
        <v>102</v>
      </c>
      <c r="L61" s="16">
        <v>1250000</v>
      </c>
      <c r="M61" s="16">
        <v>1250000</v>
      </c>
      <c r="N61" s="16">
        <v>1250000</v>
      </c>
      <c r="O61" s="16">
        <v>1250000</v>
      </c>
      <c r="P61" s="16">
        <v>1250000</v>
      </c>
      <c r="Q61" s="16">
        <v>1250000</v>
      </c>
      <c r="R61" s="16">
        <v>1250000</v>
      </c>
      <c r="S61" s="16">
        <v>1250000</v>
      </c>
      <c r="T61" s="16">
        <v>1250000</v>
      </c>
      <c r="U61" s="16">
        <v>1250000</v>
      </c>
      <c r="V61" s="16">
        <v>1250000</v>
      </c>
      <c r="W61" s="16">
        <v>1250000</v>
      </c>
      <c r="X61" s="16" t="s">
        <v>7745</v>
      </c>
      <c r="Y61" s="16" t="s">
        <v>102</v>
      </c>
      <c r="Z61" s="16" t="s">
        <v>102</v>
      </c>
    </row>
    <row r="62" spans="2:26" hidden="1">
      <c r="B62" s="16" t="s">
        <v>1621</v>
      </c>
      <c r="C62" s="16" t="s">
        <v>1622</v>
      </c>
      <c r="D62" s="16" t="s">
        <v>1757</v>
      </c>
      <c r="E62" s="16" t="s">
        <v>1758</v>
      </c>
      <c r="F62" s="16" t="s">
        <v>1759</v>
      </c>
      <c r="G62" s="16" t="s">
        <v>1760</v>
      </c>
      <c r="H62" s="16" t="s">
        <v>102</v>
      </c>
      <c r="I62" s="16" t="s">
        <v>19</v>
      </c>
      <c r="J62" s="16" t="s">
        <v>7745</v>
      </c>
      <c r="K62" s="16" t="s">
        <v>102</v>
      </c>
      <c r="L62" s="16">
        <v>1100000</v>
      </c>
      <c r="M62" s="16">
        <v>1100000</v>
      </c>
      <c r="N62" s="16">
        <v>1100000</v>
      </c>
      <c r="O62" s="16">
        <v>1100000</v>
      </c>
      <c r="P62" s="16">
        <v>1100000</v>
      </c>
      <c r="Q62" s="16">
        <v>1100000</v>
      </c>
      <c r="R62" s="16">
        <v>1100000</v>
      </c>
      <c r="S62" s="16">
        <v>1100000</v>
      </c>
      <c r="T62" s="16">
        <v>1100000</v>
      </c>
      <c r="U62" s="16">
        <v>1100000</v>
      </c>
      <c r="V62" s="16">
        <v>1100000</v>
      </c>
      <c r="W62" s="16">
        <v>1100000</v>
      </c>
      <c r="X62" s="16" t="s">
        <v>7745</v>
      </c>
      <c r="Y62" s="16" t="s">
        <v>102</v>
      </c>
      <c r="Z62" s="16" t="s">
        <v>102</v>
      </c>
    </row>
    <row r="63" spans="2:26" hidden="1">
      <c r="B63" s="16" t="s">
        <v>1621</v>
      </c>
      <c r="C63" s="16" t="s">
        <v>1622</v>
      </c>
      <c r="D63" s="16" t="s">
        <v>1757</v>
      </c>
      <c r="E63" s="16" t="s">
        <v>1761</v>
      </c>
      <c r="F63" s="16" t="s">
        <v>1762</v>
      </c>
      <c r="G63" s="16" t="s">
        <v>1760</v>
      </c>
      <c r="H63" s="16" t="s">
        <v>102</v>
      </c>
      <c r="I63" s="16" t="s">
        <v>19</v>
      </c>
      <c r="J63" s="16" t="s">
        <v>7745</v>
      </c>
      <c r="K63" s="16" t="s">
        <v>102</v>
      </c>
      <c r="L63" s="16">
        <v>650000</v>
      </c>
      <c r="M63" s="16">
        <v>650000</v>
      </c>
      <c r="N63" s="16">
        <v>650000</v>
      </c>
      <c r="O63" s="16">
        <v>650000</v>
      </c>
      <c r="P63" s="16">
        <v>650000</v>
      </c>
      <c r="Q63" s="16">
        <v>650000</v>
      </c>
      <c r="R63" s="16">
        <v>650000</v>
      </c>
      <c r="S63" s="16">
        <v>650000</v>
      </c>
      <c r="T63" s="16">
        <v>650000</v>
      </c>
      <c r="U63" s="16">
        <v>650000</v>
      </c>
      <c r="V63" s="16">
        <v>650000</v>
      </c>
      <c r="W63" s="16">
        <v>650000</v>
      </c>
      <c r="X63" s="16" t="s">
        <v>7745</v>
      </c>
      <c r="Y63" s="16" t="s">
        <v>102</v>
      </c>
      <c r="Z63" s="16" t="s">
        <v>102</v>
      </c>
    </row>
    <row r="64" spans="2:26" hidden="1">
      <c r="B64" s="16" t="s">
        <v>1621</v>
      </c>
      <c r="C64" s="16" t="s">
        <v>1622</v>
      </c>
      <c r="D64" s="16" t="s">
        <v>1757</v>
      </c>
      <c r="E64" s="16" t="s">
        <v>1763</v>
      </c>
      <c r="F64" s="16" t="s">
        <v>1764</v>
      </c>
      <c r="G64" s="16" t="s">
        <v>1760</v>
      </c>
      <c r="H64" s="16" t="s">
        <v>102</v>
      </c>
      <c r="I64" s="16" t="s">
        <v>19</v>
      </c>
      <c r="J64" s="16" t="s">
        <v>7745</v>
      </c>
      <c r="K64" s="16" t="s">
        <v>102</v>
      </c>
      <c r="L64" s="16">
        <v>300000</v>
      </c>
      <c r="M64" s="16">
        <v>300000</v>
      </c>
      <c r="N64" s="16">
        <v>300000</v>
      </c>
      <c r="O64" s="16">
        <v>300000</v>
      </c>
      <c r="P64" s="16">
        <v>300000</v>
      </c>
      <c r="Q64" s="16">
        <v>300000</v>
      </c>
      <c r="R64" s="16">
        <v>300000</v>
      </c>
      <c r="S64" s="16">
        <v>300000</v>
      </c>
      <c r="T64" s="16">
        <v>300000</v>
      </c>
      <c r="U64" s="16">
        <v>300000</v>
      </c>
      <c r="V64" s="16">
        <v>300000</v>
      </c>
      <c r="W64" s="16">
        <v>300000</v>
      </c>
      <c r="X64" s="16" t="s">
        <v>7745</v>
      </c>
      <c r="Y64" s="16" t="s">
        <v>102</v>
      </c>
      <c r="Z64" s="16" t="s">
        <v>102</v>
      </c>
    </row>
    <row r="65" spans="2:26" hidden="1">
      <c r="B65" s="16" t="s">
        <v>1621</v>
      </c>
      <c r="C65" s="16" t="s">
        <v>1622</v>
      </c>
      <c r="D65" s="16" t="s">
        <v>1765</v>
      </c>
      <c r="E65" s="16" t="s">
        <v>1766</v>
      </c>
      <c r="F65" s="16" t="s">
        <v>1767</v>
      </c>
      <c r="G65" s="16" t="s">
        <v>1760</v>
      </c>
      <c r="H65" s="16" t="s">
        <v>102</v>
      </c>
      <c r="I65" s="16" t="s">
        <v>19</v>
      </c>
      <c r="J65" s="16" t="s">
        <v>7745</v>
      </c>
      <c r="K65" s="16" t="s">
        <v>102</v>
      </c>
      <c r="L65" s="16">
        <v>750000</v>
      </c>
      <c r="M65" s="16">
        <v>750000</v>
      </c>
      <c r="N65" s="16">
        <v>750000</v>
      </c>
      <c r="O65" s="16">
        <v>750000</v>
      </c>
      <c r="P65" s="16">
        <v>750000</v>
      </c>
      <c r="Q65" s="16">
        <v>750000</v>
      </c>
      <c r="R65" s="16">
        <v>750000</v>
      </c>
      <c r="S65" s="16">
        <v>750000</v>
      </c>
      <c r="T65" s="16">
        <v>750000</v>
      </c>
      <c r="U65" s="16">
        <v>750000</v>
      </c>
      <c r="V65" s="16">
        <v>750000</v>
      </c>
      <c r="W65" s="16">
        <v>750000</v>
      </c>
      <c r="X65" s="16" t="s">
        <v>7745</v>
      </c>
      <c r="Y65" s="16" t="s">
        <v>102</v>
      </c>
      <c r="Z65" s="16" t="s">
        <v>102</v>
      </c>
    </row>
    <row r="66" spans="2:26" hidden="1">
      <c r="B66" s="16" t="s">
        <v>1621</v>
      </c>
      <c r="C66" s="16" t="s">
        <v>1622</v>
      </c>
      <c r="D66" s="16" t="s">
        <v>1765</v>
      </c>
      <c r="E66" s="16" t="s">
        <v>1768</v>
      </c>
      <c r="F66" s="16" t="s">
        <v>1769</v>
      </c>
      <c r="G66" s="16" t="s">
        <v>1760</v>
      </c>
      <c r="H66" s="16" t="s">
        <v>102</v>
      </c>
      <c r="I66" s="16" t="s">
        <v>19</v>
      </c>
      <c r="J66" s="16" t="s">
        <v>7745</v>
      </c>
      <c r="K66" s="16" t="s">
        <v>102</v>
      </c>
      <c r="L66" s="16">
        <v>150000</v>
      </c>
      <c r="M66" s="16">
        <v>150000</v>
      </c>
      <c r="N66" s="16">
        <v>150000</v>
      </c>
      <c r="O66" s="16">
        <v>150000</v>
      </c>
      <c r="P66" s="16">
        <v>150000</v>
      </c>
      <c r="Q66" s="16">
        <v>150000</v>
      </c>
      <c r="R66" s="16">
        <v>150000</v>
      </c>
      <c r="S66" s="16">
        <v>150000</v>
      </c>
      <c r="T66" s="16">
        <v>150000</v>
      </c>
      <c r="U66" s="16">
        <v>150000</v>
      </c>
      <c r="V66" s="16">
        <v>150000</v>
      </c>
      <c r="W66" s="16">
        <v>150000</v>
      </c>
      <c r="X66" s="16" t="s">
        <v>7745</v>
      </c>
      <c r="Y66" s="16" t="s">
        <v>102</v>
      </c>
      <c r="Z66" s="16" t="s">
        <v>102</v>
      </c>
    </row>
    <row r="67" spans="2:26" hidden="1">
      <c r="B67" s="16" t="s">
        <v>1621</v>
      </c>
      <c r="C67" s="16" t="s">
        <v>1622</v>
      </c>
      <c r="D67" s="16" t="s">
        <v>1765</v>
      </c>
      <c r="E67" s="16" t="s">
        <v>1770</v>
      </c>
      <c r="F67" s="16" t="s">
        <v>1771</v>
      </c>
      <c r="G67" s="16" t="s">
        <v>1760</v>
      </c>
      <c r="H67" s="16" t="s">
        <v>102</v>
      </c>
      <c r="I67" s="16" t="s">
        <v>19</v>
      </c>
      <c r="J67" s="16" t="s">
        <v>7745</v>
      </c>
      <c r="K67" s="16" t="s">
        <v>102</v>
      </c>
      <c r="L67" s="16">
        <v>1650000</v>
      </c>
      <c r="M67" s="16">
        <v>1650000</v>
      </c>
      <c r="N67" s="16">
        <v>1650000</v>
      </c>
      <c r="O67" s="16">
        <v>1650000</v>
      </c>
      <c r="P67" s="16">
        <v>1650000</v>
      </c>
      <c r="Q67" s="16">
        <v>1650000</v>
      </c>
      <c r="R67" s="16">
        <v>1650000</v>
      </c>
      <c r="S67" s="16">
        <v>1650000</v>
      </c>
      <c r="T67" s="16">
        <v>1650000</v>
      </c>
      <c r="U67" s="16">
        <v>1650000</v>
      </c>
      <c r="V67" s="16">
        <v>1650000</v>
      </c>
      <c r="W67" s="16">
        <v>1650000</v>
      </c>
      <c r="X67" s="16" t="s">
        <v>7745</v>
      </c>
      <c r="Y67" s="16" t="s">
        <v>102</v>
      </c>
      <c r="Z67" s="16" t="s">
        <v>102</v>
      </c>
    </row>
    <row r="68" spans="2:26" hidden="1">
      <c r="B68" s="16" t="s">
        <v>1621</v>
      </c>
      <c r="C68" s="16" t="s">
        <v>1622</v>
      </c>
      <c r="D68" s="16" t="s">
        <v>1765</v>
      </c>
      <c r="E68" s="16" t="s">
        <v>1772</v>
      </c>
      <c r="F68" s="16" t="s">
        <v>1773</v>
      </c>
      <c r="G68" s="16" t="s">
        <v>1760</v>
      </c>
      <c r="H68" s="16" t="s">
        <v>102</v>
      </c>
      <c r="I68" s="16" t="s">
        <v>19</v>
      </c>
      <c r="J68" s="16" t="s">
        <v>7745</v>
      </c>
      <c r="K68" s="16" t="s">
        <v>102</v>
      </c>
      <c r="L68" s="16">
        <v>1100000</v>
      </c>
      <c r="M68" s="16">
        <v>1100000</v>
      </c>
      <c r="N68" s="16">
        <v>1100000</v>
      </c>
      <c r="O68" s="16">
        <v>1100000</v>
      </c>
      <c r="P68" s="16">
        <v>1100000</v>
      </c>
      <c r="Q68" s="16">
        <v>1100000</v>
      </c>
      <c r="R68" s="16">
        <v>1100000</v>
      </c>
      <c r="S68" s="16">
        <v>1100000</v>
      </c>
      <c r="T68" s="16">
        <v>1100000</v>
      </c>
      <c r="U68" s="16">
        <v>1100000</v>
      </c>
      <c r="V68" s="16">
        <v>1100000</v>
      </c>
      <c r="W68" s="16">
        <v>1100000</v>
      </c>
      <c r="X68" s="16" t="s">
        <v>7745</v>
      </c>
      <c r="Y68" s="16" t="s">
        <v>102</v>
      </c>
      <c r="Z68" s="16" t="s">
        <v>102</v>
      </c>
    </row>
    <row r="69" spans="2:26" hidden="1">
      <c r="B69" s="16" t="s">
        <v>1621</v>
      </c>
      <c r="C69" s="16" t="s">
        <v>1622</v>
      </c>
      <c r="D69" s="16" t="s">
        <v>1774</v>
      </c>
      <c r="E69" s="16" t="s">
        <v>1775</v>
      </c>
      <c r="F69" s="16" t="s">
        <v>1774</v>
      </c>
      <c r="G69" s="16" t="s">
        <v>1739</v>
      </c>
      <c r="H69" s="16" t="s">
        <v>129</v>
      </c>
      <c r="I69" s="16" t="s">
        <v>19</v>
      </c>
      <c r="J69" s="16" t="s">
        <v>7745</v>
      </c>
      <c r="K69" s="16" t="s">
        <v>129</v>
      </c>
      <c r="L69" s="16">
        <v>2400000</v>
      </c>
      <c r="M69" s="16">
        <v>2400000</v>
      </c>
      <c r="N69" s="16">
        <v>2400000</v>
      </c>
      <c r="O69" s="16">
        <v>2400000</v>
      </c>
      <c r="P69" s="16">
        <v>2400000</v>
      </c>
      <c r="Q69" s="16">
        <v>2400000</v>
      </c>
      <c r="R69" s="16">
        <v>2400000</v>
      </c>
      <c r="S69" s="16">
        <v>2400000</v>
      </c>
      <c r="T69" s="16">
        <v>2400000</v>
      </c>
      <c r="U69" s="16">
        <v>2400000</v>
      </c>
      <c r="V69" s="16">
        <v>2400000</v>
      </c>
      <c r="W69" s="16">
        <v>2400000</v>
      </c>
      <c r="X69" s="16" t="s">
        <v>7745</v>
      </c>
      <c r="Y69" s="16" t="s">
        <v>129</v>
      </c>
      <c r="Z69" s="16" t="s">
        <v>129</v>
      </c>
    </row>
    <row r="70" spans="2:26" hidden="1">
      <c r="B70" s="16" t="s">
        <v>1621</v>
      </c>
      <c r="C70" s="16" t="s">
        <v>1622</v>
      </c>
      <c r="D70" s="16" t="s">
        <v>14996</v>
      </c>
      <c r="E70" s="16" t="s">
        <v>1776</v>
      </c>
      <c r="F70" s="16" t="s">
        <v>1777</v>
      </c>
      <c r="G70" s="16" t="s">
        <v>1778</v>
      </c>
      <c r="H70" s="16" t="s">
        <v>103</v>
      </c>
      <c r="I70" s="16" t="s">
        <v>21</v>
      </c>
      <c r="J70" s="16" t="s">
        <v>7744</v>
      </c>
      <c r="K70" s="16" t="s">
        <v>103</v>
      </c>
      <c r="L70" s="16">
        <v>1200</v>
      </c>
      <c r="M70" s="16">
        <v>1200</v>
      </c>
      <c r="N70" s="16">
        <v>1200</v>
      </c>
      <c r="O70" s="16">
        <v>1200</v>
      </c>
      <c r="P70" s="16">
        <v>1200</v>
      </c>
      <c r="Q70" s="16">
        <v>1200</v>
      </c>
      <c r="R70" s="16">
        <v>1200</v>
      </c>
      <c r="S70" s="16">
        <v>1200</v>
      </c>
      <c r="T70" s="16">
        <v>1200</v>
      </c>
      <c r="U70" s="16">
        <v>1200</v>
      </c>
      <c r="V70" s="16">
        <v>1200</v>
      </c>
      <c r="W70" s="16">
        <v>1200</v>
      </c>
      <c r="X70" s="16" t="s">
        <v>7744</v>
      </c>
      <c r="Y70" s="16" t="s">
        <v>103</v>
      </c>
      <c r="Z70" s="16" t="s">
        <v>103</v>
      </c>
    </row>
    <row r="71" spans="2:26" hidden="1">
      <c r="B71" s="16" t="s">
        <v>1621</v>
      </c>
      <c r="C71" s="16" t="s">
        <v>1622</v>
      </c>
      <c r="D71" s="16" t="s">
        <v>14996</v>
      </c>
      <c r="E71" s="16" t="s">
        <v>1779</v>
      </c>
      <c r="F71" s="16" t="s">
        <v>1780</v>
      </c>
      <c r="G71" s="16" t="s">
        <v>1778</v>
      </c>
      <c r="H71" s="16" t="s">
        <v>103</v>
      </c>
      <c r="I71" s="16" t="s">
        <v>21</v>
      </c>
      <c r="J71" s="16" t="s">
        <v>7744</v>
      </c>
      <c r="K71" s="16" t="s">
        <v>103</v>
      </c>
      <c r="L71" s="16">
        <v>1200</v>
      </c>
      <c r="M71" s="16">
        <v>1200</v>
      </c>
      <c r="N71" s="16">
        <v>1200</v>
      </c>
      <c r="O71" s="16">
        <v>1200</v>
      </c>
      <c r="P71" s="16">
        <v>1200</v>
      </c>
      <c r="Q71" s="16">
        <v>1200</v>
      </c>
      <c r="R71" s="16">
        <v>1200</v>
      </c>
      <c r="S71" s="16">
        <v>1200</v>
      </c>
      <c r="T71" s="16">
        <v>1200</v>
      </c>
      <c r="U71" s="16">
        <v>1200</v>
      </c>
      <c r="V71" s="16">
        <v>1200</v>
      </c>
      <c r="W71" s="16">
        <v>1200</v>
      </c>
      <c r="X71" s="16" t="s">
        <v>7744</v>
      </c>
      <c r="Y71" s="16" t="s">
        <v>103</v>
      </c>
      <c r="Z71" s="16" t="s">
        <v>103</v>
      </c>
    </row>
    <row r="72" spans="2:26" hidden="1">
      <c r="B72" s="16" t="s">
        <v>1621</v>
      </c>
      <c r="C72" s="16" t="s">
        <v>1622</v>
      </c>
      <c r="D72" s="16" t="s">
        <v>14996</v>
      </c>
      <c r="E72" s="16" t="s">
        <v>1781</v>
      </c>
      <c r="F72" s="16" t="s">
        <v>1782</v>
      </c>
      <c r="G72" s="16" t="s">
        <v>1778</v>
      </c>
      <c r="H72" s="16" t="s">
        <v>103</v>
      </c>
      <c r="I72" s="16" t="s">
        <v>21</v>
      </c>
      <c r="J72" s="16" t="s">
        <v>7744</v>
      </c>
      <c r="K72" s="16" t="s">
        <v>103</v>
      </c>
      <c r="L72" s="16">
        <v>1200</v>
      </c>
      <c r="M72" s="16">
        <v>1200</v>
      </c>
      <c r="N72" s="16">
        <v>1200</v>
      </c>
      <c r="O72" s="16">
        <v>1200</v>
      </c>
      <c r="P72" s="16">
        <v>1200</v>
      </c>
      <c r="Q72" s="16">
        <v>1200</v>
      </c>
      <c r="R72" s="16">
        <v>1200</v>
      </c>
      <c r="S72" s="16">
        <v>1200</v>
      </c>
      <c r="T72" s="16">
        <v>1200</v>
      </c>
      <c r="U72" s="16">
        <v>1200</v>
      </c>
      <c r="V72" s="16">
        <v>1200</v>
      </c>
      <c r="W72" s="16">
        <v>1200</v>
      </c>
      <c r="X72" s="16" t="s">
        <v>7744</v>
      </c>
      <c r="Y72" s="16" t="s">
        <v>103</v>
      </c>
      <c r="Z72" s="16" t="s">
        <v>103</v>
      </c>
    </row>
    <row r="73" spans="2:26" hidden="1">
      <c r="B73" s="16" t="s">
        <v>1621</v>
      </c>
      <c r="C73" s="16" t="s">
        <v>1622</v>
      </c>
      <c r="D73" s="16" t="s">
        <v>14996</v>
      </c>
      <c r="E73" s="16" t="s">
        <v>1783</v>
      </c>
      <c r="F73" s="16" t="s">
        <v>1784</v>
      </c>
      <c r="G73" s="16" t="s">
        <v>1778</v>
      </c>
      <c r="H73" s="16" t="s">
        <v>103</v>
      </c>
      <c r="I73" s="16" t="s">
        <v>21</v>
      </c>
      <c r="J73" s="16" t="s">
        <v>7744</v>
      </c>
      <c r="K73" s="16" t="s">
        <v>103</v>
      </c>
      <c r="L73" s="16">
        <v>1200</v>
      </c>
      <c r="M73" s="16">
        <v>1200</v>
      </c>
      <c r="N73" s="16">
        <v>1200</v>
      </c>
      <c r="O73" s="16">
        <v>1200</v>
      </c>
      <c r="P73" s="16">
        <v>1200</v>
      </c>
      <c r="Q73" s="16">
        <v>1200</v>
      </c>
      <c r="R73" s="16">
        <v>1200</v>
      </c>
      <c r="S73" s="16">
        <v>1200</v>
      </c>
      <c r="T73" s="16">
        <v>1200</v>
      </c>
      <c r="U73" s="16">
        <v>1200</v>
      </c>
      <c r="V73" s="16">
        <v>1200</v>
      </c>
      <c r="W73" s="16">
        <v>1200</v>
      </c>
      <c r="X73" s="16" t="s">
        <v>7744</v>
      </c>
      <c r="Y73" s="16" t="s">
        <v>103</v>
      </c>
      <c r="Z73" s="16" t="s">
        <v>103</v>
      </c>
    </row>
    <row r="74" spans="2:26" hidden="1">
      <c r="B74" s="16" t="s">
        <v>1621</v>
      </c>
      <c r="C74" s="16" t="s">
        <v>1622</v>
      </c>
      <c r="D74" s="16" t="s">
        <v>14996</v>
      </c>
      <c r="E74" s="16" t="s">
        <v>1785</v>
      </c>
      <c r="F74" s="16" t="s">
        <v>1786</v>
      </c>
      <c r="G74" s="16" t="s">
        <v>1778</v>
      </c>
      <c r="H74" s="16" t="s">
        <v>103</v>
      </c>
      <c r="I74" s="16" t="s">
        <v>21</v>
      </c>
      <c r="J74" s="16" t="s">
        <v>7744</v>
      </c>
      <c r="K74" s="16" t="s">
        <v>103</v>
      </c>
      <c r="L74" s="16">
        <v>1200</v>
      </c>
      <c r="M74" s="16">
        <v>1200</v>
      </c>
      <c r="N74" s="16">
        <v>1200</v>
      </c>
      <c r="O74" s="16">
        <v>1200</v>
      </c>
      <c r="P74" s="16">
        <v>1200</v>
      </c>
      <c r="Q74" s="16">
        <v>1200</v>
      </c>
      <c r="R74" s="16">
        <v>1200</v>
      </c>
      <c r="S74" s="16">
        <v>1200</v>
      </c>
      <c r="T74" s="16">
        <v>1200</v>
      </c>
      <c r="U74" s="16">
        <v>1200</v>
      </c>
      <c r="V74" s="16">
        <v>1200</v>
      </c>
      <c r="W74" s="16">
        <v>1200</v>
      </c>
      <c r="X74" s="16" t="s">
        <v>7744</v>
      </c>
      <c r="Y74" s="16" t="s">
        <v>103</v>
      </c>
      <c r="Z74" s="16" t="s">
        <v>103</v>
      </c>
    </row>
    <row r="75" spans="2:26" hidden="1">
      <c r="B75" s="16" t="s">
        <v>1621</v>
      </c>
      <c r="C75" s="16" t="s">
        <v>1622</v>
      </c>
      <c r="D75" s="16" t="s">
        <v>14996</v>
      </c>
      <c r="E75" s="16" t="s">
        <v>1787</v>
      </c>
      <c r="F75" s="16" t="s">
        <v>1788</v>
      </c>
      <c r="G75" s="16" t="s">
        <v>1743</v>
      </c>
      <c r="H75" s="16" t="s">
        <v>103</v>
      </c>
      <c r="I75" s="16" t="s">
        <v>19</v>
      </c>
      <c r="J75" s="16" t="s">
        <v>7744</v>
      </c>
      <c r="K75" s="16" t="s">
        <v>103</v>
      </c>
      <c r="L75" s="16">
        <v>1750000</v>
      </c>
      <c r="M75" s="16">
        <v>1750000</v>
      </c>
      <c r="N75" s="16">
        <v>1750000</v>
      </c>
      <c r="O75" s="16">
        <v>1750000</v>
      </c>
      <c r="P75" s="16">
        <v>1750000</v>
      </c>
      <c r="Q75" s="16">
        <v>1750000</v>
      </c>
      <c r="R75" s="16">
        <v>2000000</v>
      </c>
      <c r="S75" s="16">
        <v>2000000</v>
      </c>
      <c r="T75" s="16">
        <v>2000000</v>
      </c>
      <c r="U75" s="16">
        <v>2000000</v>
      </c>
      <c r="V75" s="16">
        <v>2000000</v>
      </c>
      <c r="W75" s="16">
        <v>2000000</v>
      </c>
      <c r="X75" s="16" t="s">
        <v>7744</v>
      </c>
      <c r="Y75" s="16" t="s">
        <v>103</v>
      </c>
      <c r="Z75" s="16" t="s">
        <v>103</v>
      </c>
    </row>
    <row r="76" spans="2:26" hidden="1">
      <c r="B76" s="16" t="s">
        <v>1621</v>
      </c>
      <c r="C76" s="16" t="s">
        <v>1622</v>
      </c>
      <c r="D76" s="16" t="s">
        <v>14996</v>
      </c>
      <c r="E76" s="16" t="s">
        <v>1789</v>
      </c>
      <c r="F76" s="16" t="s">
        <v>1790</v>
      </c>
      <c r="G76" s="16" t="s">
        <v>1743</v>
      </c>
      <c r="H76" s="16" t="s">
        <v>103</v>
      </c>
      <c r="I76" s="16" t="s">
        <v>19</v>
      </c>
      <c r="J76" s="16" t="s">
        <v>7744</v>
      </c>
      <c r="K76" s="16" t="s">
        <v>103</v>
      </c>
      <c r="L76" s="16">
        <v>1750000</v>
      </c>
      <c r="M76" s="16">
        <v>1750000</v>
      </c>
      <c r="N76" s="16">
        <v>1750000</v>
      </c>
      <c r="O76" s="16">
        <v>1750000</v>
      </c>
      <c r="P76" s="16">
        <v>1750000</v>
      </c>
      <c r="Q76" s="16">
        <v>1750000</v>
      </c>
      <c r="R76" s="16">
        <v>2000000</v>
      </c>
      <c r="S76" s="16">
        <v>2000000</v>
      </c>
      <c r="T76" s="16">
        <v>2000000</v>
      </c>
      <c r="U76" s="16">
        <v>2000000</v>
      </c>
      <c r="V76" s="16">
        <v>2000000</v>
      </c>
      <c r="W76" s="16">
        <v>2000000</v>
      </c>
      <c r="X76" s="16" t="s">
        <v>7744</v>
      </c>
      <c r="Y76" s="16" t="s">
        <v>103</v>
      </c>
      <c r="Z76" s="16" t="s">
        <v>103</v>
      </c>
    </row>
    <row r="77" spans="2:26" hidden="1">
      <c r="B77" s="16" t="s">
        <v>1621</v>
      </c>
      <c r="C77" s="16" t="s">
        <v>1622</v>
      </c>
      <c r="D77" s="16" t="s">
        <v>14996</v>
      </c>
      <c r="E77" s="16" t="s">
        <v>1791</v>
      </c>
      <c r="F77" s="16" t="s">
        <v>1792</v>
      </c>
      <c r="G77" s="16" t="s">
        <v>1743</v>
      </c>
      <c r="H77" s="16" t="s">
        <v>103</v>
      </c>
      <c r="I77" s="16" t="s">
        <v>19</v>
      </c>
      <c r="J77" s="16" t="s">
        <v>7744</v>
      </c>
      <c r="K77" s="16" t="s">
        <v>103</v>
      </c>
      <c r="L77" s="16">
        <v>1750000</v>
      </c>
      <c r="M77" s="16">
        <v>1750000</v>
      </c>
      <c r="N77" s="16">
        <v>1750000</v>
      </c>
      <c r="O77" s="16">
        <v>1750000</v>
      </c>
      <c r="P77" s="16">
        <v>1750000</v>
      </c>
      <c r="Q77" s="16">
        <v>1750000</v>
      </c>
      <c r="R77" s="16">
        <v>2000000</v>
      </c>
      <c r="S77" s="16">
        <v>2000000</v>
      </c>
      <c r="T77" s="16">
        <v>2000000</v>
      </c>
      <c r="U77" s="16">
        <v>2000000</v>
      </c>
      <c r="V77" s="16">
        <v>2000000</v>
      </c>
      <c r="W77" s="16">
        <v>2000000</v>
      </c>
      <c r="X77" s="16" t="s">
        <v>7744</v>
      </c>
      <c r="Y77" s="16" t="s">
        <v>103</v>
      </c>
      <c r="Z77" s="16" t="s">
        <v>103</v>
      </c>
    </row>
    <row r="78" spans="2:26" hidden="1">
      <c r="B78" s="16" t="s">
        <v>1621</v>
      </c>
      <c r="C78" s="16" t="s">
        <v>1622</v>
      </c>
      <c r="D78" s="16" t="s">
        <v>14996</v>
      </c>
      <c r="E78" s="16" t="s">
        <v>1793</v>
      </c>
      <c r="F78" s="16" t="s">
        <v>1794</v>
      </c>
      <c r="G78" s="16" t="s">
        <v>1743</v>
      </c>
      <c r="H78" s="16" t="s">
        <v>103</v>
      </c>
      <c r="I78" s="16" t="s">
        <v>19</v>
      </c>
      <c r="J78" s="16" t="s">
        <v>7744</v>
      </c>
      <c r="K78" s="16" t="s">
        <v>103</v>
      </c>
      <c r="L78" s="16">
        <v>1750000</v>
      </c>
      <c r="M78" s="16">
        <v>1750000</v>
      </c>
      <c r="N78" s="16">
        <v>1750000</v>
      </c>
      <c r="O78" s="16">
        <v>1750000</v>
      </c>
      <c r="P78" s="16">
        <v>1750000</v>
      </c>
      <c r="Q78" s="16">
        <v>1750000</v>
      </c>
      <c r="R78" s="16">
        <v>2000000</v>
      </c>
      <c r="S78" s="16">
        <v>2000000</v>
      </c>
      <c r="T78" s="16">
        <v>2000000</v>
      </c>
      <c r="U78" s="16">
        <v>2000000</v>
      </c>
      <c r="V78" s="16">
        <v>2000000</v>
      </c>
      <c r="W78" s="16">
        <v>2000000</v>
      </c>
      <c r="X78" s="16" t="s">
        <v>7744</v>
      </c>
      <c r="Y78" s="16" t="s">
        <v>103</v>
      </c>
      <c r="Z78" s="16" t="s">
        <v>103</v>
      </c>
    </row>
    <row r="79" spans="2:26" hidden="1">
      <c r="B79" s="16" t="s">
        <v>1621</v>
      </c>
      <c r="C79" s="16" t="s">
        <v>1622</v>
      </c>
      <c r="D79" s="16" t="s">
        <v>14996</v>
      </c>
      <c r="E79" s="16" t="s">
        <v>1795</v>
      </c>
      <c r="F79" s="16" t="s">
        <v>1796</v>
      </c>
      <c r="G79" s="16" t="s">
        <v>1743</v>
      </c>
      <c r="H79" s="16" t="s">
        <v>103</v>
      </c>
      <c r="I79" s="16" t="s">
        <v>19</v>
      </c>
      <c r="J79" s="16" t="s">
        <v>7744</v>
      </c>
      <c r="K79" s="16" t="s">
        <v>103</v>
      </c>
      <c r="L79" s="16">
        <v>1750000</v>
      </c>
      <c r="M79" s="16">
        <v>1750000</v>
      </c>
      <c r="N79" s="16">
        <v>1750000</v>
      </c>
      <c r="O79" s="16">
        <v>1750000</v>
      </c>
      <c r="P79" s="16">
        <v>1750000</v>
      </c>
      <c r="Q79" s="16">
        <v>1750000</v>
      </c>
      <c r="R79" s="16">
        <v>2000000</v>
      </c>
      <c r="S79" s="16">
        <v>2000000</v>
      </c>
      <c r="T79" s="16">
        <v>2000000</v>
      </c>
      <c r="U79" s="16">
        <v>2000000</v>
      </c>
      <c r="V79" s="16">
        <v>2000000</v>
      </c>
      <c r="W79" s="16">
        <v>2000000</v>
      </c>
      <c r="X79" s="16" t="s">
        <v>7744</v>
      </c>
      <c r="Y79" s="16" t="s">
        <v>103</v>
      </c>
      <c r="Z79" s="16" t="s">
        <v>103</v>
      </c>
    </row>
    <row r="80" spans="2:26" hidden="1">
      <c r="B80" s="16" t="s">
        <v>1621</v>
      </c>
      <c r="C80" s="16" t="s">
        <v>1622</v>
      </c>
      <c r="D80" s="16" t="s">
        <v>14996</v>
      </c>
      <c r="E80" s="16" t="s">
        <v>1797</v>
      </c>
      <c r="F80" s="16" t="s">
        <v>1798</v>
      </c>
      <c r="G80" s="16" t="s">
        <v>1743</v>
      </c>
      <c r="H80" s="16" t="s">
        <v>103</v>
      </c>
      <c r="I80" s="16" t="s">
        <v>19</v>
      </c>
      <c r="J80" s="16" t="s">
        <v>7744</v>
      </c>
      <c r="K80" s="16" t="s">
        <v>103</v>
      </c>
      <c r="L80" s="16">
        <v>1750000</v>
      </c>
      <c r="M80" s="16">
        <v>1750000</v>
      </c>
      <c r="N80" s="16">
        <v>1750000</v>
      </c>
      <c r="O80" s="16">
        <v>1750000</v>
      </c>
      <c r="P80" s="16">
        <v>1750000</v>
      </c>
      <c r="Q80" s="16">
        <v>1750000</v>
      </c>
      <c r="R80" s="16">
        <v>2000000</v>
      </c>
      <c r="S80" s="16">
        <v>2000000</v>
      </c>
      <c r="T80" s="16">
        <v>2000000</v>
      </c>
      <c r="U80" s="16">
        <v>2000000</v>
      </c>
      <c r="V80" s="16">
        <v>2000000</v>
      </c>
      <c r="W80" s="16">
        <v>2000000</v>
      </c>
      <c r="X80" s="16" t="s">
        <v>7744</v>
      </c>
      <c r="Y80" s="16" t="s">
        <v>103</v>
      </c>
      <c r="Z80" s="16" t="s">
        <v>103</v>
      </c>
    </row>
    <row r="81" spans="2:26" hidden="1">
      <c r="B81" s="16" t="s">
        <v>1621</v>
      </c>
      <c r="C81" s="16" t="s">
        <v>1622</v>
      </c>
      <c r="D81" s="16" t="s">
        <v>15299</v>
      </c>
      <c r="E81" s="16" t="s">
        <v>1799</v>
      </c>
      <c r="F81" s="16" t="s">
        <v>15300</v>
      </c>
      <c r="G81" s="16" t="s">
        <v>1743</v>
      </c>
      <c r="H81" s="16" t="s">
        <v>103</v>
      </c>
      <c r="I81" s="16" t="s">
        <v>19</v>
      </c>
      <c r="J81" s="16" t="s">
        <v>7744</v>
      </c>
      <c r="K81" s="16" t="s">
        <v>103</v>
      </c>
      <c r="L81" s="16">
        <v>1500000</v>
      </c>
      <c r="M81" s="16">
        <v>1500000</v>
      </c>
      <c r="N81" s="16">
        <v>1500000</v>
      </c>
      <c r="O81" s="16">
        <v>2000000</v>
      </c>
      <c r="P81" s="16">
        <v>2000000</v>
      </c>
      <c r="Q81" s="16">
        <v>2000000</v>
      </c>
      <c r="R81" s="16">
        <v>2000000</v>
      </c>
      <c r="S81" s="16">
        <v>2000000</v>
      </c>
      <c r="T81" s="16">
        <v>2000000</v>
      </c>
      <c r="U81" s="16">
        <v>1500000</v>
      </c>
      <c r="V81" s="16">
        <v>1500000</v>
      </c>
      <c r="W81" s="16">
        <v>1500000</v>
      </c>
      <c r="X81" s="16" t="s">
        <v>7744</v>
      </c>
      <c r="Y81" s="16" t="s">
        <v>103</v>
      </c>
      <c r="Z81" s="16" t="s">
        <v>103</v>
      </c>
    </row>
    <row r="82" spans="2:26" hidden="1">
      <c r="B82" s="16" t="s">
        <v>1621</v>
      </c>
      <c r="C82" s="16" t="s">
        <v>1622</v>
      </c>
      <c r="D82" s="16" t="s">
        <v>15299</v>
      </c>
      <c r="E82" s="16" t="s">
        <v>1800</v>
      </c>
      <c r="F82" s="16" t="s">
        <v>15301</v>
      </c>
      <c r="G82" s="16" t="s">
        <v>1743</v>
      </c>
      <c r="H82" s="16" t="s">
        <v>103</v>
      </c>
      <c r="I82" s="16" t="s">
        <v>19</v>
      </c>
      <c r="J82" s="16" t="s">
        <v>7744</v>
      </c>
      <c r="K82" s="16" t="s">
        <v>103</v>
      </c>
      <c r="L82" s="16">
        <v>1500000</v>
      </c>
      <c r="M82" s="16">
        <v>1500000</v>
      </c>
      <c r="N82" s="16">
        <v>1500000</v>
      </c>
      <c r="O82" s="16">
        <v>2000000</v>
      </c>
      <c r="P82" s="16">
        <v>2000000</v>
      </c>
      <c r="Q82" s="16">
        <v>2000000</v>
      </c>
      <c r="R82" s="16">
        <v>2000000</v>
      </c>
      <c r="S82" s="16">
        <v>2000000</v>
      </c>
      <c r="T82" s="16">
        <v>2000000</v>
      </c>
      <c r="U82" s="16">
        <v>1500000</v>
      </c>
      <c r="V82" s="16">
        <v>1500000</v>
      </c>
      <c r="W82" s="16">
        <v>1500000</v>
      </c>
      <c r="X82" s="16" t="s">
        <v>7744</v>
      </c>
      <c r="Y82" s="16" t="s">
        <v>103</v>
      </c>
      <c r="Z82" s="16" t="s">
        <v>103</v>
      </c>
    </row>
    <row r="83" spans="2:26" hidden="1">
      <c r="B83" s="16" t="s">
        <v>1621</v>
      </c>
      <c r="C83" s="16" t="s">
        <v>1622</v>
      </c>
      <c r="D83" s="16" t="s">
        <v>15299</v>
      </c>
      <c r="E83" s="16" t="s">
        <v>1801</v>
      </c>
      <c r="F83" s="16" t="s">
        <v>15302</v>
      </c>
      <c r="G83" s="16" t="s">
        <v>1743</v>
      </c>
      <c r="H83" s="16" t="s">
        <v>103</v>
      </c>
      <c r="I83" s="16" t="s">
        <v>19</v>
      </c>
      <c r="J83" s="16" t="s">
        <v>7744</v>
      </c>
      <c r="K83" s="16" t="s">
        <v>103</v>
      </c>
      <c r="L83" s="16">
        <v>1500000</v>
      </c>
      <c r="M83" s="16">
        <v>1500000</v>
      </c>
      <c r="N83" s="16">
        <v>1500000</v>
      </c>
      <c r="O83" s="16">
        <v>2000000</v>
      </c>
      <c r="P83" s="16">
        <v>2000000</v>
      </c>
      <c r="Q83" s="16">
        <v>2000000</v>
      </c>
      <c r="R83" s="16">
        <v>2000000</v>
      </c>
      <c r="S83" s="16">
        <v>2000000</v>
      </c>
      <c r="T83" s="16">
        <v>2000000</v>
      </c>
      <c r="U83" s="16">
        <v>1500000</v>
      </c>
      <c r="V83" s="16">
        <v>1500000</v>
      </c>
      <c r="W83" s="16">
        <v>1500000</v>
      </c>
      <c r="X83" s="16" t="s">
        <v>7744</v>
      </c>
      <c r="Y83" s="16" t="s">
        <v>103</v>
      </c>
      <c r="Z83" s="16" t="s">
        <v>103</v>
      </c>
    </row>
    <row r="84" spans="2:26" hidden="1">
      <c r="B84" s="16" t="s">
        <v>1621</v>
      </c>
      <c r="C84" s="16" t="s">
        <v>1622</v>
      </c>
      <c r="D84" s="16" t="s">
        <v>15299</v>
      </c>
      <c r="E84" s="16" t="s">
        <v>1802</v>
      </c>
      <c r="F84" s="16" t="s">
        <v>15303</v>
      </c>
      <c r="G84" s="16" t="s">
        <v>1743</v>
      </c>
      <c r="H84" s="16" t="s">
        <v>103</v>
      </c>
      <c r="I84" s="16" t="s">
        <v>19</v>
      </c>
      <c r="J84" s="16" t="s">
        <v>7744</v>
      </c>
      <c r="K84" s="16" t="s">
        <v>103</v>
      </c>
      <c r="L84" s="16">
        <v>1500000</v>
      </c>
      <c r="M84" s="16">
        <v>1500000</v>
      </c>
      <c r="N84" s="16">
        <v>1500000</v>
      </c>
      <c r="O84" s="16">
        <v>2000000</v>
      </c>
      <c r="P84" s="16">
        <v>2000000</v>
      </c>
      <c r="Q84" s="16">
        <v>2000000</v>
      </c>
      <c r="R84" s="16">
        <v>2000000</v>
      </c>
      <c r="S84" s="16">
        <v>2000000</v>
      </c>
      <c r="T84" s="16">
        <v>2000000</v>
      </c>
      <c r="U84" s="16">
        <v>1500000</v>
      </c>
      <c r="V84" s="16">
        <v>1500000</v>
      </c>
      <c r="W84" s="16">
        <v>1500000</v>
      </c>
      <c r="X84" s="16" t="s">
        <v>7744</v>
      </c>
      <c r="Y84" s="16" t="s">
        <v>103</v>
      </c>
      <c r="Z84" s="16" t="s">
        <v>103</v>
      </c>
    </row>
    <row r="85" spans="2:26" hidden="1">
      <c r="B85" s="16" t="s">
        <v>1621</v>
      </c>
      <c r="C85" s="16" t="s">
        <v>1622</v>
      </c>
      <c r="D85" s="16" t="s">
        <v>15299</v>
      </c>
      <c r="E85" s="16" t="s">
        <v>1803</v>
      </c>
      <c r="F85" s="16" t="s">
        <v>15304</v>
      </c>
      <c r="G85" s="16" t="s">
        <v>1743</v>
      </c>
      <c r="H85" s="16" t="s">
        <v>103</v>
      </c>
      <c r="I85" s="16" t="s">
        <v>19</v>
      </c>
      <c r="J85" s="16" t="s">
        <v>7744</v>
      </c>
      <c r="K85" s="16" t="s">
        <v>103</v>
      </c>
      <c r="L85" s="16">
        <v>1500000</v>
      </c>
      <c r="M85" s="16">
        <v>1500000</v>
      </c>
      <c r="N85" s="16">
        <v>1500000</v>
      </c>
      <c r="O85" s="16">
        <v>2000000</v>
      </c>
      <c r="P85" s="16">
        <v>2000000</v>
      </c>
      <c r="Q85" s="16">
        <v>2000000</v>
      </c>
      <c r="R85" s="16">
        <v>2000000</v>
      </c>
      <c r="S85" s="16">
        <v>2000000</v>
      </c>
      <c r="T85" s="16">
        <v>2000000</v>
      </c>
      <c r="U85" s="16">
        <v>1500000</v>
      </c>
      <c r="V85" s="16">
        <v>1500000</v>
      </c>
      <c r="W85" s="16">
        <v>1500000</v>
      </c>
      <c r="X85" s="16" t="s">
        <v>7744</v>
      </c>
      <c r="Y85" s="16" t="s">
        <v>103</v>
      </c>
      <c r="Z85" s="16" t="s">
        <v>103</v>
      </c>
    </row>
    <row r="86" spans="2:26" hidden="1">
      <c r="B86" s="16" t="s">
        <v>1621</v>
      </c>
      <c r="C86" s="16" t="s">
        <v>1622</v>
      </c>
      <c r="D86" s="16" t="s">
        <v>15299</v>
      </c>
      <c r="E86" s="16" t="s">
        <v>1804</v>
      </c>
      <c r="F86" s="16" t="s">
        <v>15305</v>
      </c>
      <c r="G86" s="16" t="s">
        <v>1743</v>
      </c>
      <c r="H86" s="16" t="s">
        <v>103</v>
      </c>
      <c r="I86" s="16" t="s">
        <v>19</v>
      </c>
      <c r="J86" s="16" t="s">
        <v>7744</v>
      </c>
      <c r="K86" s="16" t="s">
        <v>103</v>
      </c>
      <c r="L86" s="16">
        <v>1500000</v>
      </c>
      <c r="M86" s="16">
        <v>1500000</v>
      </c>
      <c r="N86" s="16">
        <v>1500000</v>
      </c>
      <c r="O86" s="16">
        <v>2000000</v>
      </c>
      <c r="P86" s="16">
        <v>2000000</v>
      </c>
      <c r="Q86" s="16">
        <v>2000000</v>
      </c>
      <c r="R86" s="16">
        <v>2000000</v>
      </c>
      <c r="S86" s="16">
        <v>2000000</v>
      </c>
      <c r="T86" s="16">
        <v>2000000</v>
      </c>
      <c r="U86" s="16">
        <v>1500000</v>
      </c>
      <c r="V86" s="16">
        <v>1500000</v>
      </c>
      <c r="W86" s="16">
        <v>1500000</v>
      </c>
      <c r="X86" s="16" t="s">
        <v>7744</v>
      </c>
      <c r="Y86" s="16" t="s">
        <v>103</v>
      </c>
      <c r="Z86" s="16" t="s">
        <v>103</v>
      </c>
    </row>
    <row r="87" spans="2:26" hidden="1">
      <c r="B87" s="16" t="s">
        <v>1621</v>
      </c>
      <c r="C87" s="16" t="s">
        <v>1622</v>
      </c>
      <c r="D87" s="16" t="s">
        <v>14996</v>
      </c>
      <c r="E87" s="16" t="s">
        <v>1806</v>
      </c>
      <c r="F87" s="16" t="s">
        <v>1807</v>
      </c>
      <c r="G87" s="16" t="s">
        <v>1743</v>
      </c>
      <c r="H87" s="16" t="s">
        <v>103</v>
      </c>
      <c r="I87" s="16" t="s">
        <v>19</v>
      </c>
      <c r="J87" s="16" t="s">
        <v>7744</v>
      </c>
      <c r="K87" s="16" t="s">
        <v>103</v>
      </c>
      <c r="L87" s="16">
        <v>6000000</v>
      </c>
      <c r="M87" s="16">
        <v>6000000</v>
      </c>
      <c r="N87" s="16">
        <v>6000000</v>
      </c>
      <c r="O87" s="16">
        <v>6000000</v>
      </c>
      <c r="P87" s="16">
        <v>6000000</v>
      </c>
      <c r="Q87" s="16">
        <v>6000000</v>
      </c>
      <c r="R87" s="16">
        <v>6500000</v>
      </c>
      <c r="S87" s="16">
        <v>6500000</v>
      </c>
      <c r="T87" s="16">
        <v>6500000</v>
      </c>
      <c r="U87" s="16">
        <v>6500000</v>
      </c>
      <c r="V87" s="16">
        <v>6500000</v>
      </c>
      <c r="W87" s="16">
        <v>6500000</v>
      </c>
      <c r="X87" s="16" t="s">
        <v>7744</v>
      </c>
      <c r="Y87" s="16" t="s">
        <v>103</v>
      </c>
      <c r="Z87" s="16" t="s">
        <v>103</v>
      </c>
    </row>
    <row r="88" spans="2:26" hidden="1">
      <c r="B88" s="16" t="s">
        <v>1621</v>
      </c>
      <c r="C88" s="16" t="s">
        <v>1622</v>
      </c>
      <c r="D88" s="16" t="s">
        <v>14996</v>
      </c>
      <c r="E88" s="16" t="s">
        <v>1808</v>
      </c>
      <c r="F88" s="16" t="s">
        <v>1809</v>
      </c>
      <c r="G88" s="16" t="s">
        <v>1743</v>
      </c>
      <c r="H88" s="16" t="s">
        <v>103</v>
      </c>
      <c r="I88" s="16" t="s">
        <v>19</v>
      </c>
      <c r="J88" s="16" t="s">
        <v>7744</v>
      </c>
      <c r="K88" s="16" t="s">
        <v>103</v>
      </c>
      <c r="L88" s="16">
        <v>6000000</v>
      </c>
      <c r="M88" s="16">
        <v>6000000</v>
      </c>
      <c r="N88" s="16">
        <v>6000000</v>
      </c>
      <c r="O88" s="16">
        <v>6000000</v>
      </c>
      <c r="P88" s="16">
        <v>6000000</v>
      </c>
      <c r="Q88" s="16">
        <v>6000000</v>
      </c>
      <c r="R88" s="16">
        <v>6500000</v>
      </c>
      <c r="S88" s="16">
        <v>6500000</v>
      </c>
      <c r="T88" s="16">
        <v>6500000</v>
      </c>
      <c r="U88" s="16">
        <v>6500000</v>
      </c>
      <c r="V88" s="16">
        <v>6500000</v>
      </c>
      <c r="W88" s="16">
        <v>6500000</v>
      </c>
      <c r="X88" s="16" t="s">
        <v>7744</v>
      </c>
      <c r="Y88" s="16" t="s">
        <v>103</v>
      </c>
      <c r="Z88" s="16" t="s">
        <v>103</v>
      </c>
    </row>
    <row r="89" spans="2:26" hidden="1">
      <c r="B89" s="16" t="s">
        <v>1621</v>
      </c>
      <c r="C89" s="16" t="s">
        <v>1622</v>
      </c>
      <c r="D89" s="16" t="s">
        <v>14996</v>
      </c>
      <c r="E89" s="16" t="s">
        <v>1810</v>
      </c>
      <c r="F89" s="16" t="s">
        <v>1811</v>
      </c>
      <c r="G89" s="16" t="s">
        <v>1743</v>
      </c>
      <c r="H89" s="16" t="s">
        <v>103</v>
      </c>
      <c r="I89" s="16" t="s">
        <v>19</v>
      </c>
      <c r="J89" s="16" t="s">
        <v>7744</v>
      </c>
      <c r="K89" s="16" t="s">
        <v>103</v>
      </c>
      <c r="L89" s="16">
        <v>6000000</v>
      </c>
      <c r="M89" s="16">
        <v>6000000</v>
      </c>
      <c r="N89" s="16">
        <v>6000000</v>
      </c>
      <c r="O89" s="16">
        <v>6000000</v>
      </c>
      <c r="P89" s="16">
        <v>6000000</v>
      </c>
      <c r="Q89" s="16">
        <v>6000000</v>
      </c>
      <c r="R89" s="16">
        <v>6500000</v>
      </c>
      <c r="S89" s="16">
        <v>6500000</v>
      </c>
      <c r="T89" s="16">
        <v>6500000</v>
      </c>
      <c r="U89" s="16">
        <v>6500000</v>
      </c>
      <c r="V89" s="16">
        <v>6500000</v>
      </c>
      <c r="W89" s="16">
        <v>6500000</v>
      </c>
      <c r="X89" s="16" t="s">
        <v>7744</v>
      </c>
      <c r="Y89" s="16" t="s">
        <v>103</v>
      </c>
      <c r="Z89" s="16" t="s">
        <v>103</v>
      </c>
    </row>
    <row r="90" spans="2:26" hidden="1">
      <c r="B90" s="16" t="s">
        <v>1621</v>
      </c>
      <c r="C90" s="16" t="s">
        <v>1622</v>
      </c>
      <c r="D90" s="16" t="s">
        <v>14996</v>
      </c>
      <c r="E90" s="16" t="s">
        <v>1812</v>
      </c>
      <c r="F90" s="16" t="s">
        <v>1813</v>
      </c>
      <c r="G90" s="16" t="s">
        <v>1743</v>
      </c>
      <c r="H90" s="16" t="s">
        <v>103</v>
      </c>
      <c r="I90" s="16" t="s">
        <v>19</v>
      </c>
      <c r="J90" s="16" t="s">
        <v>7744</v>
      </c>
      <c r="K90" s="16" t="s">
        <v>103</v>
      </c>
      <c r="L90" s="16">
        <v>6000000</v>
      </c>
      <c r="M90" s="16">
        <v>6000000</v>
      </c>
      <c r="N90" s="16">
        <v>6000000</v>
      </c>
      <c r="O90" s="16">
        <v>6000000</v>
      </c>
      <c r="P90" s="16">
        <v>6000000</v>
      </c>
      <c r="Q90" s="16">
        <v>6000000</v>
      </c>
      <c r="R90" s="16">
        <v>6500000</v>
      </c>
      <c r="S90" s="16">
        <v>6500000</v>
      </c>
      <c r="T90" s="16">
        <v>6500000</v>
      </c>
      <c r="U90" s="16">
        <v>6500000</v>
      </c>
      <c r="V90" s="16">
        <v>6500000</v>
      </c>
      <c r="W90" s="16">
        <v>6500000</v>
      </c>
      <c r="X90" s="16" t="s">
        <v>7744</v>
      </c>
      <c r="Y90" s="16" t="s">
        <v>103</v>
      </c>
      <c r="Z90" s="16" t="s">
        <v>103</v>
      </c>
    </row>
    <row r="91" spans="2:26" hidden="1">
      <c r="B91" s="16" t="s">
        <v>1621</v>
      </c>
      <c r="C91" s="16" t="s">
        <v>1622</v>
      </c>
      <c r="D91" s="16" t="s">
        <v>14996</v>
      </c>
      <c r="E91" s="16" t="s">
        <v>1814</v>
      </c>
      <c r="F91" s="16" t="s">
        <v>1815</v>
      </c>
      <c r="G91" s="16" t="s">
        <v>1743</v>
      </c>
      <c r="H91" s="16" t="s">
        <v>103</v>
      </c>
      <c r="I91" s="16" t="s">
        <v>19</v>
      </c>
      <c r="J91" s="16" t="s">
        <v>7744</v>
      </c>
      <c r="K91" s="16" t="s">
        <v>103</v>
      </c>
      <c r="L91" s="16">
        <v>8500000</v>
      </c>
      <c r="M91" s="16">
        <v>8500000</v>
      </c>
      <c r="N91" s="16">
        <v>8500000</v>
      </c>
      <c r="O91" s="16">
        <v>8500000</v>
      </c>
      <c r="P91" s="16">
        <v>8500000</v>
      </c>
      <c r="Q91" s="16">
        <v>8500000</v>
      </c>
      <c r="R91" s="16">
        <v>10000000</v>
      </c>
      <c r="S91" s="16">
        <v>10000000</v>
      </c>
      <c r="T91" s="16">
        <v>10000000</v>
      </c>
      <c r="U91" s="16">
        <v>10000000</v>
      </c>
      <c r="V91" s="16">
        <v>10000000</v>
      </c>
      <c r="W91" s="16">
        <v>10000000</v>
      </c>
      <c r="X91" s="16" t="s">
        <v>7744</v>
      </c>
      <c r="Y91" s="16" t="s">
        <v>103</v>
      </c>
      <c r="Z91" s="16" t="s">
        <v>103</v>
      </c>
    </row>
    <row r="92" spans="2:26" hidden="1">
      <c r="B92" s="16" t="s">
        <v>1621</v>
      </c>
      <c r="C92" s="16" t="s">
        <v>1622</v>
      </c>
      <c r="D92" s="16" t="s">
        <v>14996</v>
      </c>
      <c r="E92" s="16" t="s">
        <v>1816</v>
      </c>
      <c r="F92" s="16" t="s">
        <v>1817</v>
      </c>
      <c r="G92" s="16" t="s">
        <v>1743</v>
      </c>
      <c r="H92" s="16" t="s">
        <v>103</v>
      </c>
      <c r="I92" s="16" t="s">
        <v>19</v>
      </c>
      <c r="J92" s="16" t="s">
        <v>7744</v>
      </c>
      <c r="K92" s="16" t="s">
        <v>103</v>
      </c>
      <c r="L92" s="16">
        <v>8500000</v>
      </c>
      <c r="M92" s="16">
        <v>8500000</v>
      </c>
      <c r="N92" s="16">
        <v>8500000</v>
      </c>
      <c r="O92" s="16">
        <v>8500000</v>
      </c>
      <c r="P92" s="16">
        <v>8500000</v>
      </c>
      <c r="Q92" s="16">
        <v>8500000</v>
      </c>
      <c r="R92" s="16">
        <v>10000000</v>
      </c>
      <c r="S92" s="16">
        <v>10000000</v>
      </c>
      <c r="T92" s="16">
        <v>10000000</v>
      </c>
      <c r="U92" s="16">
        <v>10000000</v>
      </c>
      <c r="V92" s="16">
        <v>10000000</v>
      </c>
      <c r="W92" s="16">
        <v>10000000</v>
      </c>
      <c r="X92" s="16" t="s">
        <v>7744</v>
      </c>
      <c r="Y92" s="16" t="s">
        <v>103</v>
      </c>
      <c r="Z92" s="16" t="s">
        <v>103</v>
      </c>
    </row>
    <row r="93" spans="2:26" hidden="1">
      <c r="B93" s="16" t="s">
        <v>1621</v>
      </c>
      <c r="C93" s="16" t="s">
        <v>1622</v>
      </c>
      <c r="D93" s="16" t="s">
        <v>15306</v>
      </c>
      <c r="E93" s="16" t="s">
        <v>1818</v>
      </c>
      <c r="F93" s="16" t="s">
        <v>15307</v>
      </c>
      <c r="G93" s="16" t="s">
        <v>1743</v>
      </c>
      <c r="H93" s="16" t="s">
        <v>103</v>
      </c>
      <c r="I93" s="16" t="s">
        <v>19</v>
      </c>
      <c r="J93" s="16" t="s">
        <v>7744</v>
      </c>
      <c r="K93" s="16" t="s">
        <v>103</v>
      </c>
      <c r="L93" s="16">
        <v>100000</v>
      </c>
      <c r="M93" s="16">
        <v>100000</v>
      </c>
      <c r="N93" s="16">
        <v>100000</v>
      </c>
      <c r="O93" s="16">
        <v>100000</v>
      </c>
      <c r="P93" s="16">
        <v>100000</v>
      </c>
      <c r="Q93" s="16">
        <v>100000</v>
      </c>
      <c r="R93" s="16">
        <v>100000</v>
      </c>
      <c r="S93" s="16">
        <v>100000</v>
      </c>
      <c r="T93" s="16">
        <v>100000</v>
      </c>
      <c r="U93" s="16">
        <v>100000</v>
      </c>
      <c r="V93" s="16">
        <v>100000</v>
      </c>
      <c r="W93" s="16">
        <v>100000</v>
      </c>
      <c r="X93" s="16" t="s">
        <v>7744</v>
      </c>
      <c r="Y93" s="16" t="s">
        <v>103</v>
      </c>
      <c r="Z93" s="16" t="s">
        <v>103</v>
      </c>
    </row>
    <row r="94" spans="2:26" hidden="1">
      <c r="B94" s="16" t="s">
        <v>1621</v>
      </c>
      <c r="C94" s="16" t="s">
        <v>1622</v>
      </c>
      <c r="D94" s="16" t="s">
        <v>15306</v>
      </c>
      <c r="E94" s="16" t="s">
        <v>1819</v>
      </c>
      <c r="F94" s="16" t="s">
        <v>15308</v>
      </c>
      <c r="G94" s="16" t="s">
        <v>1743</v>
      </c>
      <c r="H94" s="16" t="s">
        <v>103</v>
      </c>
      <c r="I94" s="16" t="s">
        <v>19</v>
      </c>
      <c r="J94" s="16" t="s">
        <v>7744</v>
      </c>
      <c r="K94" s="16" t="s">
        <v>103</v>
      </c>
      <c r="L94" s="16">
        <v>100000</v>
      </c>
      <c r="M94" s="16">
        <v>100000</v>
      </c>
      <c r="N94" s="16">
        <v>100000</v>
      </c>
      <c r="O94" s="16">
        <v>100000</v>
      </c>
      <c r="P94" s="16">
        <v>100000</v>
      </c>
      <c r="Q94" s="16">
        <v>100000</v>
      </c>
      <c r="R94" s="16">
        <v>100000</v>
      </c>
      <c r="S94" s="16">
        <v>100000</v>
      </c>
      <c r="T94" s="16">
        <v>100000</v>
      </c>
      <c r="U94" s="16">
        <v>100000</v>
      </c>
      <c r="V94" s="16">
        <v>100000</v>
      </c>
      <c r="W94" s="16">
        <v>100000</v>
      </c>
      <c r="X94" s="16" t="s">
        <v>7744</v>
      </c>
      <c r="Y94" s="16" t="s">
        <v>103</v>
      </c>
      <c r="Z94" s="16" t="s">
        <v>103</v>
      </c>
    </row>
    <row r="95" spans="2:26" hidden="1">
      <c r="B95" s="16" t="s">
        <v>1621</v>
      </c>
      <c r="C95" s="16" t="s">
        <v>1622</v>
      </c>
      <c r="D95" s="16" t="s">
        <v>15306</v>
      </c>
      <c r="E95" s="16" t="s">
        <v>1820</v>
      </c>
      <c r="F95" s="16" t="s">
        <v>15309</v>
      </c>
      <c r="G95" s="16" t="s">
        <v>1743</v>
      </c>
      <c r="H95" s="16" t="s">
        <v>103</v>
      </c>
      <c r="I95" s="16" t="s">
        <v>19</v>
      </c>
      <c r="J95" s="16" t="s">
        <v>7744</v>
      </c>
      <c r="K95" s="16" t="s">
        <v>103</v>
      </c>
      <c r="L95" s="16">
        <v>100000</v>
      </c>
      <c r="M95" s="16">
        <v>100000</v>
      </c>
      <c r="N95" s="16">
        <v>100000</v>
      </c>
      <c r="O95" s="16">
        <v>100000</v>
      </c>
      <c r="P95" s="16">
        <v>100000</v>
      </c>
      <c r="Q95" s="16">
        <v>100000</v>
      </c>
      <c r="R95" s="16">
        <v>100000</v>
      </c>
      <c r="S95" s="16">
        <v>100000</v>
      </c>
      <c r="T95" s="16">
        <v>100000</v>
      </c>
      <c r="U95" s="16">
        <v>100000</v>
      </c>
      <c r="V95" s="16">
        <v>100000</v>
      </c>
      <c r="W95" s="16">
        <v>100000</v>
      </c>
      <c r="X95" s="16" t="s">
        <v>7744</v>
      </c>
      <c r="Y95" s="16" t="s">
        <v>103</v>
      </c>
      <c r="Z95" s="16" t="s">
        <v>103</v>
      </c>
    </row>
    <row r="96" spans="2:26" hidden="1">
      <c r="B96" s="16" t="s">
        <v>1621</v>
      </c>
      <c r="C96" s="16" t="s">
        <v>1622</v>
      </c>
      <c r="D96" s="16" t="s">
        <v>15306</v>
      </c>
      <c r="E96" s="16" t="s">
        <v>1821</v>
      </c>
      <c r="F96" s="16" t="s">
        <v>15310</v>
      </c>
      <c r="G96" s="16" t="s">
        <v>1743</v>
      </c>
      <c r="H96" s="16" t="s">
        <v>103</v>
      </c>
      <c r="I96" s="16" t="s">
        <v>19</v>
      </c>
      <c r="J96" s="16" t="s">
        <v>7744</v>
      </c>
      <c r="K96" s="16" t="s">
        <v>103</v>
      </c>
      <c r="L96" s="16">
        <v>100000</v>
      </c>
      <c r="M96" s="16">
        <v>100000</v>
      </c>
      <c r="N96" s="16">
        <v>100000</v>
      </c>
      <c r="O96" s="16">
        <v>100000</v>
      </c>
      <c r="P96" s="16">
        <v>100000</v>
      </c>
      <c r="Q96" s="16">
        <v>100000</v>
      </c>
      <c r="R96" s="16">
        <v>100000</v>
      </c>
      <c r="S96" s="16">
        <v>100000</v>
      </c>
      <c r="T96" s="16">
        <v>100000</v>
      </c>
      <c r="U96" s="16">
        <v>100000</v>
      </c>
      <c r="V96" s="16">
        <v>100000</v>
      </c>
      <c r="W96" s="16">
        <v>100000</v>
      </c>
      <c r="X96" s="16" t="s">
        <v>7744</v>
      </c>
      <c r="Y96" s="16" t="s">
        <v>103</v>
      </c>
      <c r="Z96" s="16" t="s">
        <v>103</v>
      </c>
    </row>
    <row r="97" spans="2:26" hidden="1">
      <c r="B97" s="16" t="s">
        <v>1621</v>
      </c>
      <c r="C97" s="16" t="s">
        <v>1622</v>
      </c>
      <c r="D97" s="16" t="s">
        <v>15306</v>
      </c>
      <c r="E97" s="16" t="s">
        <v>1822</v>
      </c>
      <c r="F97" s="16" t="s">
        <v>15311</v>
      </c>
      <c r="G97" s="16" t="s">
        <v>1743</v>
      </c>
      <c r="H97" s="16" t="s">
        <v>103</v>
      </c>
      <c r="I97" s="16" t="s">
        <v>19</v>
      </c>
      <c r="J97" s="16" t="s">
        <v>7744</v>
      </c>
      <c r="K97" s="16" t="s">
        <v>103</v>
      </c>
      <c r="L97" s="16">
        <v>100000</v>
      </c>
      <c r="M97" s="16">
        <v>100000</v>
      </c>
      <c r="N97" s="16">
        <v>100000</v>
      </c>
      <c r="O97" s="16">
        <v>100000</v>
      </c>
      <c r="P97" s="16">
        <v>100000</v>
      </c>
      <c r="Q97" s="16">
        <v>100000</v>
      </c>
      <c r="R97" s="16">
        <v>100000</v>
      </c>
      <c r="S97" s="16">
        <v>100000</v>
      </c>
      <c r="T97" s="16">
        <v>100000</v>
      </c>
      <c r="U97" s="16">
        <v>100000</v>
      </c>
      <c r="V97" s="16">
        <v>100000</v>
      </c>
      <c r="W97" s="16">
        <v>100000</v>
      </c>
      <c r="X97" s="16" t="s">
        <v>7744</v>
      </c>
      <c r="Y97" s="16" t="s">
        <v>103</v>
      </c>
      <c r="Z97" s="16" t="s">
        <v>103</v>
      </c>
    </row>
    <row r="98" spans="2:26" hidden="1">
      <c r="B98" s="16" t="s">
        <v>1621</v>
      </c>
      <c r="C98" s="16" t="s">
        <v>1622</v>
      </c>
      <c r="D98" s="16" t="s">
        <v>14996</v>
      </c>
      <c r="E98" s="16" t="s">
        <v>1823</v>
      </c>
      <c r="F98" s="16" t="s">
        <v>1824</v>
      </c>
      <c r="G98" s="16" t="s">
        <v>1743</v>
      </c>
      <c r="H98" s="16" t="s">
        <v>103</v>
      </c>
      <c r="I98" s="16" t="s">
        <v>19</v>
      </c>
      <c r="J98" s="16" t="s">
        <v>7744</v>
      </c>
      <c r="K98" s="16" t="s">
        <v>103</v>
      </c>
      <c r="L98" s="16">
        <v>500000</v>
      </c>
      <c r="M98" s="16">
        <v>500000</v>
      </c>
      <c r="N98" s="16">
        <v>500000</v>
      </c>
      <c r="O98" s="16">
        <v>500000</v>
      </c>
      <c r="P98" s="16">
        <v>500000</v>
      </c>
      <c r="Q98" s="16">
        <v>500000</v>
      </c>
      <c r="R98" s="16">
        <v>500000</v>
      </c>
      <c r="S98" s="16">
        <v>500000</v>
      </c>
      <c r="T98" s="16">
        <v>500000</v>
      </c>
      <c r="U98" s="16">
        <v>500000</v>
      </c>
      <c r="V98" s="16">
        <v>500000</v>
      </c>
      <c r="W98" s="16">
        <v>500000</v>
      </c>
      <c r="X98" s="16" t="s">
        <v>7744</v>
      </c>
      <c r="Y98" s="16" t="s">
        <v>103</v>
      </c>
      <c r="Z98" s="16" t="s">
        <v>103</v>
      </c>
    </row>
    <row r="99" spans="2:26" hidden="1">
      <c r="B99" s="16" t="s">
        <v>1621</v>
      </c>
      <c r="C99" s="16" t="s">
        <v>1622</v>
      </c>
      <c r="D99" s="16" t="s">
        <v>1825</v>
      </c>
      <c r="E99" s="16" t="s">
        <v>1826</v>
      </c>
      <c r="F99" s="16" t="s">
        <v>15312</v>
      </c>
      <c r="G99" s="16" t="s">
        <v>1743</v>
      </c>
      <c r="H99" s="16" t="s">
        <v>103</v>
      </c>
      <c r="I99" s="16" t="s">
        <v>19</v>
      </c>
      <c r="J99" s="16" t="s">
        <v>7744</v>
      </c>
      <c r="K99" s="16" t="s">
        <v>103</v>
      </c>
      <c r="L99" s="16">
        <v>300000</v>
      </c>
      <c r="M99" s="16">
        <v>300000</v>
      </c>
      <c r="N99" s="16">
        <v>300000</v>
      </c>
      <c r="O99" s="16">
        <v>300000</v>
      </c>
      <c r="P99" s="16">
        <v>300000</v>
      </c>
      <c r="Q99" s="16">
        <v>300000</v>
      </c>
      <c r="R99" s="16">
        <v>300000</v>
      </c>
      <c r="S99" s="16">
        <v>300000</v>
      </c>
      <c r="T99" s="16">
        <v>300000</v>
      </c>
      <c r="U99" s="16">
        <v>300000</v>
      </c>
      <c r="V99" s="16">
        <v>300000</v>
      </c>
      <c r="W99" s="16">
        <v>300000</v>
      </c>
      <c r="X99" s="16" t="s">
        <v>7744</v>
      </c>
      <c r="Y99" s="16" t="s">
        <v>103</v>
      </c>
      <c r="Z99" s="16" t="s">
        <v>103</v>
      </c>
    </row>
    <row r="100" spans="2:26" hidden="1">
      <c r="B100" s="16" t="s">
        <v>1621</v>
      </c>
      <c r="C100" s="16" t="s">
        <v>1622</v>
      </c>
      <c r="D100" s="16" t="s">
        <v>1825</v>
      </c>
      <c r="E100" s="16" t="s">
        <v>1827</v>
      </c>
      <c r="F100" s="16" t="s">
        <v>15313</v>
      </c>
      <c r="G100" s="16" t="s">
        <v>1743</v>
      </c>
      <c r="H100" s="16" t="s">
        <v>103</v>
      </c>
      <c r="I100" s="16" t="s">
        <v>19</v>
      </c>
      <c r="J100" s="16" t="s">
        <v>7744</v>
      </c>
      <c r="K100" s="16" t="s">
        <v>103</v>
      </c>
      <c r="L100" s="16">
        <v>300000</v>
      </c>
      <c r="M100" s="16">
        <v>300000</v>
      </c>
      <c r="N100" s="16">
        <v>300000</v>
      </c>
      <c r="O100" s="16">
        <v>300000</v>
      </c>
      <c r="P100" s="16">
        <v>300000</v>
      </c>
      <c r="Q100" s="16">
        <v>300000</v>
      </c>
      <c r="R100" s="16">
        <v>300000</v>
      </c>
      <c r="S100" s="16">
        <v>300000</v>
      </c>
      <c r="T100" s="16">
        <v>300000</v>
      </c>
      <c r="U100" s="16">
        <v>300000</v>
      </c>
      <c r="V100" s="16">
        <v>300000</v>
      </c>
      <c r="W100" s="16">
        <v>300000</v>
      </c>
      <c r="X100" s="16" t="s">
        <v>7744</v>
      </c>
      <c r="Y100" s="16" t="s">
        <v>103</v>
      </c>
      <c r="Z100" s="16" t="s">
        <v>103</v>
      </c>
    </row>
    <row r="101" spans="2:26" hidden="1">
      <c r="B101" s="16" t="s">
        <v>1621</v>
      </c>
      <c r="C101" s="16" t="s">
        <v>1622</v>
      </c>
      <c r="D101" s="16" t="s">
        <v>1825</v>
      </c>
      <c r="E101" s="16" t="s">
        <v>1828</v>
      </c>
      <c r="F101" s="16" t="s">
        <v>15314</v>
      </c>
      <c r="G101" s="16" t="s">
        <v>1743</v>
      </c>
      <c r="H101" s="16" t="s">
        <v>103</v>
      </c>
      <c r="I101" s="16" t="s">
        <v>19</v>
      </c>
      <c r="J101" s="16" t="s">
        <v>7744</v>
      </c>
      <c r="K101" s="16" t="s">
        <v>103</v>
      </c>
      <c r="L101" s="16">
        <v>300000</v>
      </c>
      <c r="M101" s="16">
        <v>300000</v>
      </c>
      <c r="N101" s="16">
        <v>300000</v>
      </c>
      <c r="O101" s="16">
        <v>300000</v>
      </c>
      <c r="P101" s="16">
        <v>300000</v>
      </c>
      <c r="Q101" s="16">
        <v>300000</v>
      </c>
      <c r="R101" s="16">
        <v>300000</v>
      </c>
      <c r="S101" s="16">
        <v>300000</v>
      </c>
      <c r="T101" s="16">
        <v>300000</v>
      </c>
      <c r="U101" s="16">
        <v>300000</v>
      </c>
      <c r="V101" s="16">
        <v>300000</v>
      </c>
      <c r="W101" s="16">
        <v>300000</v>
      </c>
      <c r="X101" s="16" t="s">
        <v>7744</v>
      </c>
      <c r="Y101" s="16" t="s">
        <v>103</v>
      </c>
      <c r="Z101" s="16" t="s">
        <v>103</v>
      </c>
    </row>
    <row r="102" spans="2:26" hidden="1">
      <c r="B102" s="16" t="s">
        <v>1621</v>
      </c>
      <c r="C102" s="16" t="s">
        <v>1622</v>
      </c>
      <c r="D102" s="16" t="s">
        <v>1825</v>
      </c>
      <c r="E102" s="16" t="s">
        <v>1829</v>
      </c>
      <c r="F102" s="16" t="s">
        <v>1830</v>
      </c>
      <c r="G102" s="16" t="s">
        <v>1743</v>
      </c>
      <c r="H102" s="16" t="s">
        <v>103</v>
      </c>
      <c r="I102" s="16" t="s">
        <v>19</v>
      </c>
      <c r="J102" s="16" t="s">
        <v>7744</v>
      </c>
      <c r="K102" s="16" t="s">
        <v>103</v>
      </c>
      <c r="L102" s="16">
        <v>300000</v>
      </c>
      <c r="M102" s="16">
        <v>300000</v>
      </c>
      <c r="N102" s="16">
        <v>300000</v>
      </c>
      <c r="O102" s="16">
        <v>300000</v>
      </c>
      <c r="P102" s="16">
        <v>300000</v>
      </c>
      <c r="Q102" s="16">
        <v>300000</v>
      </c>
      <c r="R102" s="16">
        <v>300000</v>
      </c>
      <c r="S102" s="16">
        <v>300000</v>
      </c>
      <c r="T102" s="16">
        <v>300000</v>
      </c>
      <c r="U102" s="16">
        <v>300000</v>
      </c>
      <c r="V102" s="16">
        <v>300000</v>
      </c>
      <c r="W102" s="16">
        <v>300000</v>
      </c>
      <c r="X102" s="16" t="s">
        <v>7744</v>
      </c>
      <c r="Y102" s="16" t="s">
        <v>103</v>
      </c>
      <c r="Z102" s="16" t="s">
        <v>103</v>
      </c>
    </row>
    <row r="103" spans="2:26" hidden="1">
      <c r="B103" s="16" t="s">
        <v>1621</v>
      </c>
      <c r="C103" s="16" t="s">
        <v>1622</v>
      </c>
      <c r="D103" s="16" t="s">
        <v>1825</v>
      </c>
      <c r="E103" s="16" t="s">
        <v>1831</v>
      </c>
      <c r="F103" s="16" t="s">
        <v>15315</v>
      </c>
      <c r="G103" s="16" t="s">
        <v>1743</v>
      </c>
      <c r="H103" s="16" t="s">
        <v>103</v>
      </c>
      <c r="I103" s="16" t="s">
        <v>19</v>
      </c>
      <c r="J103" s="16" t="s">
        <v>7744</v>
      </c>
      <c r="K103" s="16" t="s">
        <v>103</v>
      </c>
      <c r="L103" s="16">
        <v>300000</v>
      </c>
      <c r="M103" s="16">
        <v>300000</v>
      </c>
      <c r="N103" s="16">
        <v>300000</v>
      </c>
      <c r="O103" s="16">
        <v>300000</v>
      </c>
      <c r="P103" s="16">
        <v>300000</v>
      </c>
      <c r="Q103" s="16">
        <v>300000</v>
      </c>
      <c r="R103" s="16">
        <v>300000</v>
      </c>
      <c r="S103" s="16">
        <v>300000</v>
      </c>
      <c r="T103" s="16">
        <v>300000</v>
      </c>
      <c r="U103" s="16">
        <v>300000</v>
      </c>
      <c r="V103" s="16">
        <v>300000</v>
      </c>
      <c r="W103" s="16">
        <v>300000</v>
      </c>
      <c r="X103" s="16" t="s">
        <v>7744</v>
      </c>
      <c r="Y103" s="16" t="s">
        <v>103</v>
      </c>
      <c r="Z103" s="16" t="s">
        <v>103</v>
      </c>
    </row>
    <row r="104" spans="2:26" hidden="1">
      <c r="B104" s="16" t="s">
        <v>1621</v>
      </c>
      <c r="C104" s="16" t="s">
        <v>1622</v>
      </c>
      <c r="D104" s="16" t="s">
        <v>1825</v>
      </c>
      <c r="E104" s="16" t="s">
        <v>1832</v>
      </c>
      <c r="F104" s="16" t="s">
        <v>15316</v>
      </c>
      <c r="G104" s="16" t="s">
        <v>1743</v>
      </c>
      <c r="H104" s="16" t="s">
        <v>103</v>
      </c>
      <c r="I104" s="16" t="s">
        <v>19</v>
      </c>
      <c r="J104" s="16" t="s">
        <v>7744</v>
      </c>
      <c r="K104" s="16" t="s">
        <v>103</v>
      </c>
      <c r="L104" s="16">
        <v>300000</v>
      </c>
      <c r="M104" s="16">
        <v>300000</v>
      </c>
      <c r="N104" s="16">
        <v>300000</v>
      </c>
      <c r="O104" s="16">
        <v>300000</v>
      </c>
      <c r="P104" s="16">
        <v>300000</v>
      </c>
      <c r="Q104" s="16">
        <v>300000</v>
      </c>
      <c r="R104" s="16">
        <v>300000</v>
      </c>
      <c r="S104" s="16">
        <v>300000</v>
      </c>
      <c r="T104" s="16">
        <v>300000</v>
      </c>
      <c r="U104" s="16">
        <v>300000</v>
      </c>
      <c r="V104" s="16">
        <v>300000</v>
      </c>
      <c r="W104" s="16">
        <v>300000</v>
      </c>
      <c r="X104" s="16" t="s">
        <v>7744</v>
      </c>
      <c r="Y104" s="16" t="s">
        <v>103</v>
      </c>
      <c r="Z104" s="16" t="s">
        <v>103</v>
      </c>
    </row>
    <row r="105" spans="2:26" hidden="1">
      <c r="B105" s="16" t="s">
        <v>1621</v>
      </c>
      <c r="C105" s="16" t="s">
        <v>1622</v>
      </c>
      <c r="D105" s="16" t="s">
        <v>1833</v>
      </c>
      <c r="E105" s="16" t="s">
        <v>1834</v>
      </c>
      <c r="F105" s="16" t="s">
        <v>15317</v>
      </c>
      <c r="G105" s="16" t="s">
        <v>1743</v>
      </c>
      <c r="H105" s="16" t="s">
        <v>131</v>
      </c>
      <c r="I105" s="16" t="s">
        <v>19</v>
      </c>
      <c r="J105" s="16" t="s">
        <v>7744</v>
      </c>
      <c r="K105" s="16" t="s">
        <v>131</v>
      </c>
      <c r="L105" s="16">
        <v>100000</v>
      </c>
      <c r="M105" s="16">
        <v>100000</v>
      </c>
      <c r="N105" s="16">
        <v>100000</v>
      </c>
      <c r="O105" s="16">
        <v>100000</v>
      </c>
      <c r="P105" s="16">
        <v>100000</v>
      </c>
      <c r="Q105" s="16">
        <v>100000</v>
      </c>
      <c r="R105" s="16">
        <v>100000</v>
      </c>
      <c r="S105" s="16">
        <v>100000</v>
      </c>
      <c r="T105" s="16">
        <v>100000</v>
      </c>
      <c r="U105" s="16">
        <v>100000</v>
      </c>
      <c r="V105" s="16">
        <v>100000</v>
      </c>
      <c r="W105" s="16">
        <v>100000</v>
      </c>
      <c r="X105" s="16" t="s">
        <v>7744</v>
      </c>
      <c r="Y105" s="16" t="s">
        <v>131</v>
      </c>
      <c r="Z105" s="16" t="s">
        <v>131</v>
      </c>
    </row>
    <row r="106" spans="2:26" hidden="1">
      <c r="B106" s="16" t="s">
        <v>1621</v>
      </c>
      <c r="C106" s="16" t="s">
        <v>1622</v>
      </c>
      <c r="D106" s="16" t="s">
        <v>1833</v>
      </c>
      <c r="E106" s="16" t="s">
        <v>1835</v>
      </c>
      <c r="F106" s="16" t="s">
        <v>15318</v>
      </c>
      <c r="G106" s="16" t="s">
        <v>1743</v>
      </c>
      <c r="H106" s="16" t="s">
        <v>131</v>
      </c>
      <c r="I106" s="16" t="s">
        <v>19</v>
      </c>
      <c r="J106" s="16" t="s">
        <v>7744</v>
      </c>
      <c r="K106" s="16" t="s">
        <v>131</v>
      </c>
      <c r="L106" s="16">
        <v>100000</v>
      </c>
      <c r="M106" s="16">
        <v>100000</v>
      </c>
      <c r="N106" s="16">
        <v>100000</v>
      </c>
      <c r="O106" s="16">
        <v>100000</v>
      </c>
      <c r="P106" s="16">
        <v>100000</v>
      </c>
      <c r="Q106" s="16">
        <v>100000</v>
      </c>
      <c r="R106" s="16">
        <v>100000</v>
      </c>
      <c r="S106" s="16">
        <v>100000</v>
      </c>
      <c r="T106" s="16">
        <v>100000</v>
      </c>
      <c r="U106" s="16">
        <v>100000</v>
      </c>
      <c r="V106" s="16">
        <v>100000</v>
      </c>
      <c r="W106" s="16">
        <v>100000</v>
      </c>
      <c r="X106" s="16" t="s">
        <v>7744</v>
      </c>
      <c r="Y106" s="16" t="s">
        <v>131</v>
      </c>
      <c r="Z106" s="16" t="s">
        <v>131</v>
      </c>
    </row>
    <row r="107" spans="2:26" hidden="1">
      <c r="B107" s="16" t="s">
        <v>1621</v>
      </c>
      <c r="C107" s="16" t="s">
        <v>1622</v>
      </c>
      <c r="D107" s="16" t="s">
        <v>1833</v>
      </c>
      <c r="E107" s="16" t="s">
        <v>1836</v>
      </c>
      <c r="F107" s="16" t="s">
        <v>15319</v>
      </c>
      <c r="G107" s="16" t="s">
        <v>1743</v>
      </c>
      <c r="H107" s="16" t="s">
        <v>131</v>
      </c>
      <c r="I107" s="16" t="s">
        <v>19</v>
      </c>
      <c r="J107" s="16" t="s">
        <v>7744</v>
      </c>
      <c r="K107" s="16" t="s">
        <v>131</v>
      </c>
      <c r="L107" s="16">
        <v>100000</v>
      </c>
      <c r="M107" s="16">
        <v>100000</v>
      </c>
      <c r="N107" s="16">
        <v>100000</v>
      </c>
      <c r="O107" s="16">
        <v>100000</v>
      </c>
      <c r="P107" s="16">
        <v>100000</v>
      </c>
      <c r="Q107" s="16">
        <v>100000</v>
      </c>
      <c r="R107" s="16">
        <v>100000</v>
      </c>
      <c r="S107" s="16">
        <v>100000</v>
      </c>
      <c r="T107" s="16">
        <v>100000</v>
      </c>
      <c r="U107" s="16">
        <v>100000</v>
      </c>
      <c r="V107" s="16">
        <v>100000</v>
      </c>
      <c r="W107" s="16">
        <v>100000</v>
      </c>
      <c r="X107" s="16" t="s">
        <v>7744</v>
      </c>
      <c r="Y107" s="16" t="s">
        <v>131</v>
      </c>
      <c r="Z107" s="16" t="s">
        <v>131</v>
      </c>
    </row>
    <row r="108" spans="2:26" hidden="1">
      <c r="B108" s="16" t="s">
        <v>1621</v>
      </c>
      <c r="C108" s="16" t="s">
        <v>1622</v>
      </c>
      <c r="D108" s="16" t="s">
        <v>1833</v>
      </c>
      <c r="E108" s="16" t="s">
        <v>1837</v>
      </c>
      <c r="F108" s="16" t="s">
        <v>15320</v>
      </c>
      <c r="G108" s="16" t="s">
        <v>1743</v>
      </c>
      <c r="H108" s="16" t="s">
        <v>131</v>
      </c>
      <c r="I108" s="16" t="s">
        <v>19</v>
      </c>
      <c r="J108" s="16" t="s">
        <v>7744</v>
      </c>
      <c r="K108" s="16" t="s">
        <v>131</v>
      </c>
      <c r="L108" s="16">
        <v>100000</v>
      </c>
      <c r="M108" s="16">
        <v>100000</v>
      </c>
      <c r="N108" s="16">
        <v>100000</v>
      </c>
      <c r="O108" s="16">
        <v>100000</v>
      </c>
      <c r="P108" s="16">
        <v>100000</v>
      </c>
      <c r="Q108" s="16">
        <v>100000</v>
      </c>
      <c r="R108" s="16">
        <v>100000</v>
      </c>
      <c r="S108" s="16">
        <v>100000</v>
      </c>
      <c r="T108" s="16">
        <v>100000</v>
      </c>
      <c r="U108" s="16">
        <v>100000</v>
      </c>
      <c r="V108" s="16">
        <v>100000</v>
      </c>
      <c r="W108" s="16">
        <v>100000</v>
      </c>
      <c r="X108" s="16" t="s">
        <v>7744</v>
      </c>
      <c r="Y108" s="16" t="s">
        <v>131</v>
      </c>
      <c r="Z108" s="16" t="s">
        <v>131</v>
      </c>
    </row>
    <row r="109" spans="2:26" hidden="1">
      <c r="B109" s="16" t="s">
        <v>1621</v>
      </c>
      <c r="C109" s="16" t="s">
        <v>1622</v>
      </c>
      <c r="D109" s="16" t="s">
        <v>1833</v>
      </c>
      <c r="E109" s="16" t="s">
        <v>1838</v>
      </c>
      <c r="F109" s="16" t="s">
        <v>15321</v>
      </c>
      <c r="G109" s="16" t="s">
        <v>1743</v>
      </c>
      <c r="H109" s="16" t="s">
        <v>131</v>
      </c>
      <c r="I109" s="16" t="s">
        <v>19</v>
      </c>
      <c r="J109" s="16" t="s">
        <v>7744</v>
      </c>
      <c r="K109" s="16" t="s">
        <v>131</v>
      </c>
      <c r="L109" s="16">
        <v>100000</v>
      </c>
      <c r="M109" s="16">
        <v>100000</v>
      </c>
      <c r="N109" s="16">
        <v>100000</v>
      </c>
      <c r="O109" s="16">
        <v>100000</v>
      </c>
      <c r="P109" s="16">
        <v>100000</v>
      </c>
      <c r="Q109" s="16">
        <v>100000</v>
      </c>
      <c r="R109" s="16">
        <v>100000</v>
      </c>
      <c r="S109" s="16">
        <v>100000</v>
      </c>
      <c r="T109" s="16">
        <v>100000</v>
      </c>
      <c r="U109" s="16">
        <v>100000</v>
      </c>
      <c r="V109" s="16">
        <v>100000</v>
      </c>
      <c r="W109" s="16">
        <v>100000</v>
      </c>
      <c r="X109" s="16" t="s">
        <v>7744</v>
      </c>
      <c r="Y109" s="16" t="s">
        <v>131</v>
      </c>
      <c r="Z109" s="16" t="s">
        <v>131</v>
      </c>
    </row>
    <row r="110" spans="2:26" hidden="1">
      <c r="B110" s="16" t="s">
        <v>1621</v>
      </c>
      <c r="C110" s="16" t="s">
        <v>1622</v>
      </c>
      <c r="D110" s="16" t="s">
        <v>1833</v>
      </c>
      <c r="E110" s="16" t="s">
        <v>1839</v>
      </c>
      <c r="F110" s="16" t="s">
        <v>15322</v>
      </c>
      <c r="G110" s="16" t="s">
        <v>1743</v>
      </c>
      <c r="H110" s="16" t="s">
        <v>131</v>
      </c>
      <c r="I110" s="16" t="s">
        <v>19</v>
      </c>
      <c r="J110" s="16" t="s">
        <v>7744</v>
      </c>
      <c r="K110" s="16" t="s">
        <v>131</v>
      </c>
      <c r="L110" s="16">
        <v>100000</v>
      </c>
      <c r="M110" s="16">
        <v>100000</v>
      </c>
      <c r="N110" s="16">
        <v>100000</v>
      </c>
      <c r="O110" s="16">
        <v>100000</v>
      </c>
      <c r="P110" s="16">
        <v>100000</v>
      </c>
      <c r="Q110" s="16">
        <v>100000</v>
      </c>
      <c r="R110" s="16">
        <v>100000</v>
      </c>
      <c r="S110" s="16">
        <v>100000</v>
      </c>
      <c r="T110" s="16">
        <v>100000</v>
      </c>
      <c r="U110" s="16">
        <v>100000</v>
      </c>
      <c r="V110" s="16">
        <v>100000</v>
      </c>
      <c r="W110" s="16">
        <v>100000</v>
      </c>
      <c r="X110" s="16" t="s">
        <v>7744</v>
      </c>
      <c r="Y110" s="16" t="s">
        <v>131</v>
      </c>
      <c r="Z110" s="16" t="s">
        <v>131</v>
      </c>
    </row>
    <row r="111" spans="2:26" hidden="1">
      <c r="B111" s="16" t="s">
        <v>1621</v>
      </c>
      <c r="C111" s="16" t="s">
        <v>1622</v>
      </c>
      <c r="D111" s="16" t="s">
        <v>1840</v>
      </c>
      <c r="E111" s="16" t="s">
        <v>1841</v>
      </c>
      <c r="F111" s="16" t="s">
        <v>15323</v>
      </c>
      <c r="G111" s="16" t="s">
        <v>1743</v>
      </c>
      <c r="H111" s="16" t="s">
        <v>131</v>
      </c>
      <c r="I111" s="16" t="s">
        <v>19</v>
      </c>
      <c r="J111" s="16" t="s">
        <v>7744</v>
      </c>
      <c r="K111" s="16" t="s">
        <v>131</v>
      </c>
      <c r="L111" s="16">
        <v>100000</v>
      </c>
      <c r="M111" s="16">
        <v>100000</v>
      </c>
      <c r="N111" s="16">
        <v>100000</v>
      </c>
      <c r="O111" s="16">
        <v>100000</v>
      </c>
      <c r="P111" s="16">
        <v>100000</v>
      </c>
      <c r="Q111" s="16">
        <v>100000</v>
      </c>
      <c r="R111" s="16">
        <v>100000</v>
      </c>
      <c r="S111" s="16">
        <v>100000</v>
      </c>
      <c r="T111" s="16">
        <v>100000</v>
      </c>
      <c r="U111" s="16">
        <v>100000</v>
      </c>
      <c r="V111" s="16">
        <v>100000</v>
      </c>
      <c r="W111" s="16">
        <v>100000</v>
      </c>
      <c r="X111" s="16" t="s">
        <v>7744</v>
      </c>
      <c r="Y111" s="16" t="s">
        <v>131</v>
      </c>
      <c r="Z111" s="16" t="s">
        <v>131</v>
      </c>
    </row>
    <row r="112" spans="2:26" hidden="1">
      <c r="B112" s="16" t="s">
        <v>1621</v>
      </c>
      <c r="C112" s="16" t="s">
        <v>1622</v>
      </c>
      <c r="D112" s="16" t="s">
        <v>1840</v>
      </c>
      <c r="E112" s="16" t="s">
        <v>1842</v>
      </c>
      <c r="F112" s="16" t="s">
        <v>15324</v>
      </c>
      <c r="G112" s="16" t="s">
        <v>1743</v>
      </c>
      <c r="H112" s="16" t="s">
        <v>131</v>
      </c>
      <c r="I112" s="16" t="s">
        <v>19</v>
      </c>
      <c r="J112" s="16" t="s">
        <v>7744</v>
      </c>
      <c r="K112" s="16" t="s">
        <v>131</v>
      </c>
      <c r="L112" s="16">
        <v>100000</v>
      </c>
      <c r="M112" s="16">
        <v>100000</v>
      </c>
      <c r="N112" s="16">
        <v>100000</v>
      </c>
      <c r="O112" s="16">
        <v>100000</v>
      </c>
      <c r="P112" s="16">
        <v>100000</v>
      </c>
      <c r="Q112" s="16">
        <v>100000</v>
      </c>
      <c r="R112" s="16">
        <v>100000</v>
      </c>
      <c r="S112" s="16">
        <v>100000</v>
      </c>
      <c r="T112" s="16">
        <v>100000</v>
      </c>
      <c r="U112" s="16">
        <v>100000</v>
      </c>
      <c r="V112" s="16">
        <v>100000</v>
      </c>
      <c r="W112" s="16">
        <v>100000</v>
      </c>
      <c r="X112" s="16" t="s">
        <v>7744</v>
      </c>
      <c r="Y112" s="16" t="s">
        <v>131</v>
      </c>
      <c r="Z112" s="16" t="s">
        <v>131</v>
      </c>
    </row>
    <row r="113" spans="2:26" hidden="1">
      <c r="B113" s="16" t="s">
        <v>1621</v>
      </c>
      <c r="C113" s="16" t="s">
        <v>1622</v>
      </c>
      <c r="D113" s="16" t="s">
        <v>1840</v>
      </c>
      <c r="E113" s="16" t="s">
        <v>1843</v>
      </c>
      <c r="F113" s="16" t="s">
        <v>15325</v>
      </c>
      <c r="G113" s="16" t="s">
        <v>1743</v>
      </c>
      <c r="H113" s="16" t="s">
        <v>131</v>
      </c>
      <c r="I113" s="16" t="s">
        <v>19</v>
      </c>
      <c r="J113" s="16" t="s">
        <v>7744</v>
      </c>
      <c r="K113" s="16" t="s">
        <v>131</v>
      </c>
      <c r="L113" s="16">
        <v>100000</v>
      </c>
      <c r="M113" s="16">
        <v>100000</v>
      </c>
      <c r="N113" s="16">
        <v>100000</v>
      </c>
      <c r="O113" s="16">
        <v>100000</v>
      </c>
      <c r="P113" s="16">
        <v>100000</v>
      </c>
      <c r="Q113" s="16">
        <v>100000</v>
      </c>
      <c r="R113" s="16">
        <v>100000</v>
      </c>
      <c r="S113" s="16">
        <v>100000</v>
      </c>
      <c r="T113" s="16">
        <v>100000</v>
      </c>
      <c r="U113" s="16">
        <v>100000</v>
      </c>
      <c r="V113" s="16">
        <v>100000</v>
      </c>
      <c r="W113" s="16">
        <v>100000</v>
      </c>
      <c r="X113" s="16" t="s">
        <v>7744</v>
      </c>
      <c r="Y113" s="16" t="s">
        <v>131</v>
      </c>
      <c r="Z113" s="16" t="s">
        <v>131</v>
      </c>
    </row>
    <row r="114" spans="2:26" hidden="1">
      <c r="B114" s="16" t="s">
        <v>1621</v>
      </c>
      <c r="C114" s="16" t="s">
        <v>1622</v>
      </c>
      <c r="D114" s="16" t="s">
        <v>1840</v>
      </c>
      <c r="E114" s="16" t="s">
        <v>1844</v>
      </c>
      <c r="F114" s="16" t="s">
        <v>15326</v>
      </c>
      <c r="G114" s="16" t="s">
        <v>1743</v>
      </c>
      <c r="H114" s="16" t="s">
        <v>131</v>
      </c>
      <c r="I114" s="16" t="s">
        <v>19</v>
      </c>
      <c r="J114" s="16" t="s">
        <v>7744</v>
      </c>
      <c r="K114" s="16" t="s">
        <v>131</v>
      </c>
      <c r="L114" s="16">
        <v>100000</v>
      </c>
      <c r="M114" s="16">
        <v>100000</v>
      </c>
      <c r="N114" s="16">
        <v>100000</v>
      </c>
      <c r="O114" s="16">
        <v>100000</v>
      </c>
      <c r="P114" s="16">
        <v>100000</v>
      </c>
      <c r="Q114" s="16">
        <v>100000</v>
      </c>
      <c r="R114" s="16">
        <v>100000</v>
      </c>
      <c r="S114" s="16">
        <v>100000</v>
      </c>
      <c r="T114" s="16">
        <v>100000</v>
      </c>
      <c r="U114" s="16">
        <v>100000</v>
      </c>
      <c r="V114" s="16">
        <v>100000</v>
      </c>
      <c r="W114" s="16">
        <v>100000</v>
      </c>
      <c r="X114" s="16" t="s">
        <v>7744</v>
      </c>
      <c r="Y114" s="16" t="s">
        <v>131</v>
      </c>
      <c r="Z114" s="16" t="s">
        <v>131</v>
      </c>
    </row>
    <row r="115" spans="2:26" hidden="1">
      <c r="B115" s="16" t="s">
        <v>1621</v>
      </c>
      <c r="C115" s="16" t="s">
        <v>1622</v>
      </c>
      <c r="D115" s="16" t="s">
        <v>1840</v>
      </c>
      <c r="E115" s="16" t="s">
        <v>1845</v>
      </c>
      <c r="F115" s="16" t="s">
        <v>15327</v>
      </c>
      <c r="G115" s="16" t="s">
        <v>1743</v>
      </c>
      <c r="H115" s="16" t="s">
        <v>131</v>
      </c>
      <c r="I115" s="16" t="s">
        <v>19</v>
      </c>
      <c r="J115" s="16" t="s">
        <v>7744</v>
      </c>
      <c r="K115" s="16" t="s">
        <v>131</v>
      </c>
      <c r="L115" s="16">
        <v>100000</v>
      </c>
      <c r="M115" s="16">
        <v>100000</v>
      </c>
      <c r="N115" s="16">
        <v>100000</v>
      </c>
      <c r="O115" s="16">
        <v>100000</v>
      </c>
      <c r="P115" s="16">
        <v>100000</v>
      </c>
      <c r="Q115" s="16">
        <v>100000</v>
      </c>
      <c r="R115" s="16">
        <v>100000</v>
      </c>
      <c r="S115" s="16">
        <v>100000</v>
      </c>
      <c r="T115" s="16">
        <v>100000</v>
      </c>
      <c r="U115" s="16">
        <v>100000</v>
      </c>
      <c r="V115" s="16">
        <v>100000</v>
      </c>
      <c r="W115" s="16">
        <v>100000</v>
      </c>
      <c r="X115" s="16" t="s">
        <v>7744</v>
      </c>
      <c r="Y115" s="16" t="s">
        <v>131</v>
      </c>
      <c r="Z115" s="16" t="s">
        <v>131</v>
      </c>
    </row>
    <row r="116" spans="2:26" hidden="1">
      <c r="B116" s="16" t="s">
        <v>1621</v>
      </c>
      <c r="C116" s="16" t="s">
        <v>1622</v>
      </c>
      <c r="D116" s="16" t="s">
        <v>1840</v>
      </c>
      <c r="E116" s="16" t="s">
        <v>1846</v>
      </c>
      <c r="F116" s="16" t="s">
        <v>15328</v>
      </c>
      <c r="G116" s="16" t="s">
        <v>1743</v>
      </c>
      <c r="H116" s="16" t="s">
        <v>131</v>
      </c>
      <c r="I116" s="16" t="s">
        <v>19</v>
      </c>
      <c r="J116" s="16" t="s">
        <v>7744</v>
      </c>
      <c r="K116" s="16" t="s">
        <v>131</v>
      </c>
      <c r="L116" s="16">
        <v>100000</v>
      </c>
      <c r="M116" s="16">
        <v>100000</v>
      </c>
      <c r="N116" s="16">
        <v>100000</v>
      </c>
      <c r="O116" s="16">
        <v>100000</v>
      </c>
      <c r="P116" s="16">
        <v>100000</v>
      </c>
      <c r="Q116" s="16">
        <v>100000</v>
      </c>
      <c r="R116" s="16">
        <v>100000</v>
      </c>
      <c r="S116" s="16">
        <v>100000</v>
      </c>
      <c r="T116" s="16">
        <v>100000</v>
      </c>
      <c r="U116" s="16">
        <v>100000</v>
      </c>
      <c r="V116" s="16">
        <v>100000</v>
      </c>
      <c r="W116" s="16">
        <v>100000</v>
      </c>
      <c r="X116" s="16" t="s">
        <v>7744</v>
      </c>
      <c r="Y116" s="16" t="s">
        <v>131</v>
      </c>
      <c r="Z116" s="16" t="s">
        <v>131</v>
      </c>
    </row>
    <row r="117" spans="2:26" hidden="1">
      <c r="B117" s="16" t="s">
        <v>1621</v>
      </c>
      <c r="C117" s="16" t="s">
        <v>1622</v>
      </c>
      <c r="D117" s="16" t="s">
        <v>14996</v>
      </c>
      <c r="E117" s="16" t="s">
        <v>1847</v>
      </c>
      <c r="F117" s="16" t="s">
        <v>15026</v>
      </c>
      <c r="G117" s="16" t="s">
        <v>1743</v>
      </c>
      <c r="H117" s="16" t="s">
        <v>131</v>
      </c>
      <c r="I117" s="16" t="s">
        <v>19</v>
      </c>
      <c r="J117" s="16" t="s">
        <v>7744</v>
      </c>
      <c r="K117" s="16" t="s">
        <v>131</v>
      </c>
      <c r="L117" s="16">
        <v>500000</v>
      </c>
      <c r="M117" s="16">
        <v>500000</v>
      </c>
      <c r="N117" s="16">
        <v>500000</v>
      </c>
      <c r="O117" s="16">
        <v>500000</v>
      </c>
      <c r="P117" s="16">
        <v>500000</v>
      </c>
      <c r="Q117" s="16">
        <v>500000</v>
      </c>
      <c r="R117" s="16">
        <v>500000</v>
      </c>
      <c r="S117" s="16">
        <v>500000</v>
      </c>
      <c r="T117" s="16">
        <v>500000</v>
      </c>
      <c r="U117" s="16">
        <v>500000</v>
      </c>
      <c r="V117" s="16">
        <v>500000</v>
      </c>
      <c r="W117" s="16">
        <v>500000</v>
      </c>
      <c r="X117" s="16" t="s">
        <v>7744</v>
      </c>
      <c r="Y117" s="16" t="s">
        <v>131</v>
      </c>
      <c r="Z117" s="16" t="s">
        <v>131</v>
      </c>
    </row>
    <row r="118" spans="2:26" hidden="1">
      <c r="B118" s="16" t="s">
        <v>1621</v>
      </c>
      <c r="C118" s="16" t="s">
        <v>1622</v>
      </c>
      <c r="D118" s="16" t="s">
        <v>14996</v>
      </c>
      <c r="E118" s="16" t="s">
        <v>1848</v>
      </c>
      <c r="F118" s="16" t="s">
        <v>15027</v>
      </c>
      <c r="G118" s="16" t="s">
        <v>1743</v>
      </c>
      <c r="H118" s="16" t="s">
        <v>131</v>
      </c>
      <c r="I118" s="16" t="s">
        <v>19</v>
      </c>
      <c r="J118" s="16" t="s">
        <v>7744</v>
      </c>
      <c r="K118" s="16" t="s">
        <v>131</v>
      </c>
      <c r="L118" s="16">
        <v>500000</v>
      </c>
      <c r="M118" s="16">
        <v>500000</v>
      </c>
      <c r="N118" s="16">
        <v>500000</v>
      </c>
      <c r="O118" s="16">
        <v>500000</v>
      </c>
      <c r="P118" s="16">
        <v>500000</v>
      </c>
      <c r="Q118" s="16">
        <v>500000</v>
      </c>
      <c r="R118" s="16">
        <v>500000</v>
      </c>
      <c r="S118" s="16">
        <v>500000</v>
      </c>
      <c r="T118" s="16">
        <v>500000</v>
      </c>
      <c r="U118" s="16">
        <v>500000</v>
      </c>
      <c r="V118" s="16">
        <v>500000</v>
      </c>
      <c r="W118" s="16">
        <v>500000</v>
      </c>
      <c r="X118" s="16" t="s">
        <v>7744</v>
      </c>
      <c r="Y118" s="16" t="s">
        <v>131</v>
      </c>
      <c r="Z118" s="16" t="s">
        <v>131</v>
      </c>
    </row>
    <row r="119" spans="2:26" hidden="1">
      <c r="B119" s="16" t="s">
        <v>1621</v>
      </c>
      <c r="C119" s="16" t="s">
        <v>1622</v>
      </c>
      <c r="D119" s="16" t="s">
        <v>14996</v>
      </c>
      <c r="E119" s="16" t="s">
        <v>1849</v>
      </c>
      <c r="F119" s="16" t="s">
        <v>15028</v>
      </c>
      <c r="G119" s="16" t="s">
        <v>1743</v>
      </c>
      <c r="H119" s="16" t="s">
        <v>131</v>
      </c>
      <c r="I119" s="16" t="s">
        <v>19</v>
      </c>
      <c r="J119" s="16" t="s">
        <v>7744</v>
      </c>
      <c r="K119" s="16" t="s">
        <v>131</v>
      </c>
      <c r="L119" s="16">
        <v>500000</v>
      </c>
      <c r="M119" s="16">
        <v>500000</v>
      </c>
      <c r="N119" s="16">
        <v>500000</v>
      </c>
      <c r="O119" s="16">
        <v>500000</v>
      </c>
      <c r="P119" s="16">
        <v>500000</v>
      </c>
      <c r="Q119" s="16">
        <v>500000</v>
      </c>
      <c r="R119" s="16">
        <v>500000</v>
      </c>
      <c r="S119" s="16">
        <v>500000</v>
      </c>
      <c r="T119" s="16">
        <v>500000</v>
      </c>
      <c r="U119" s="16">
        <v>500000</v>
      </c>
      <c r="V119" s="16">
        <v>500000</v>
      </c>
      <c r="W119" s="16">
        <v>500000</v>
      </c>
      <c r="X119" s="16" t="s">
        <v>7744</v>
      </c>
      <c r="Y119" s="16" t="s">
        <v>131</v>
      </c>
      <c r="Z119" s="16" t="s">
        <v>131</v>
      </c>
    </row>
    <row r="120" spans="2:26" hidden="1">
      <c r="B120" s="16" t="s">
        <v>1621</v>
      </c>
      <c r="C120" s="16" t="s">
        <v>1622</v>
      </c>
      <c r="D120" s="16" t="s">
        <v>14996</v>
      </c>
      <c r="E120" s="16" t="s">
        <v>1850</v>
      </c>
      <c r="F120" s="16" t="s">
        <v>15029</v>
      </c>
      <c r="G120" s="16" t="s">
        <v>1743</v>
      </c>
      <c r="H120" s="16" t="s">
        <v>103</v>
      </c>
      <c r="I120" s="16" t="s">
        <v>19</v>
      </c>
      <c r="J120" s="16" t="s">
        <v>7744</v>
      </c>
      <c r="K120" s="16" t="s">
        <v>103</v>
      </c>
      <c r="L120" s="16">
        <v>500000</v>
      </c>
      <c r="M120" s="16">
        <v>500000</v>
      </c>
      <c r="N120" s="16">
        <v>500000</v>
      </c>
      <c r="O120" s="16">
        <v>500000</v>
      </c>
      <c r="P120" s="16">
        <v>500000</v>
      </c>
      <c r="Q120" s="16">
        <v>500000</v>
      </c>
      <c r="R120" s="16">
        <v>500000</v>
      </c>
      <c r="S120" s="16">
        <v>500000</v>
      </c>
      <c r="T120" s="16">
        <v>500000</v>
      </c>
      <c r="U120" s="16">
        <v>500000</v>
      </c>
      <c r="V120" s="16">
        <v>500000</v>
      </c>
      <c r="W120" s="16">
        <v>500000</v>
      </c>
      <c r="X120" s="16" t="s">
        <v>7744</v>
      </c>
      <c r="Y120" s="16" t="s">
        <v>103</v>
      </c>
      <c r="Z120" s="16" t="s">
        <v>103</v>
      </c>
    </row>
    <row r="121" spans="2:26" hidden="1">
      <c r="B121" s="16" t="s">
        <v>1621</v>
      </c>
      <c r="C121" s="16" t="s">
        <v>1622</v>
      </c>
      <c r="D121" s="16" t="s">
        <v>14996</v>
      </c>
      <c r="E121" s="16" t="s">
        <v>1851</v>
      </c>
      <c r="F121" s="16" t="s">
        <v>15030</v>
      </c>
      <c r="G121" s="16" t="s">
        <v>1743</v>
      </c>
      <c r="H121" s="16" t="s">
        <v>131</v>
      </c>
      <c r="I121" s="16" t="s">
        <v>19</v>
      </c>
      <c r="J121" s="16" t="s">
        <v>7744</v>
      </c>
      <c r="K121" s="16" t="s">
        <v>131</v>
      </c>
      <c r="L121" s="16">
        <v>500000</v>
      </c>
      <c r="M121" s="16">
        <v>500000</v>
      </c>
      <c r="N121" s="16">
        <v>500000</v>
      </c>
      <c r="O121" s="16">
        <v>500000</v>
      </c>
      <c r="P121" s="16">
        <v>500000</v>
      </c>
      <c r="Q121" s="16">
        <v>500000</v>
      </c>
      <c r="R121" s="16">
        <v>500000</v>
      </c>
      <c r="S121" s="16">
        <v>500000</v>
      </c>
      <c r="T121" s="16">
        <v>500000</v>
      </c>
      <c r="U121" s="16">
        <v>500000</v>
      </c>
      <c r="V121" s="16">
        <v>500000</v>
      </c>
      <c r="W121" s="16">
        <v>500000</v>
      </c>
      <c r="X121" s="16" t="s">
        <v>7744</v>
      </c>
      <c r="Y121" s="16" t="s">
        <v>131</v>
      </c>
      <c r="Z121" s="16" t="s">
        <v>131</v>
      </c>
    </row>
    <row r="122" spans="2:26" hidden="1">
      <c r="B122" s="16" t="s">
        <v>1621</v>
      </c>
      <c r="C122" s="16" t="s">
        <v>1622</v>
      </c>
      <c r="D122" s="16" t="s">
        <v>15329</v>
      </c>
      <c r="E122" s="16" t="s">
        <v>1852</v>
      </c>
      <c r="F122" s="16" t="s">
        <v>15330</v>
      </c>
      <c r="G122" s="16" t="s">
        <v>1743</v>
      </c>
      <c r="H122" s="16" t="s">
        <v>103</v>
      </c>
      <c r="I122" s="16" t="s">
        <v>19</v>
      </c>
      <c r="J122" s="16" t="s">
        <v>7744</v>
      </c>
      <c r="K122" s="16" t="s">
        <v>103</v>
      </c>
      <c r="L122" s="16">
        <v>1500000</v>
      </c>
      <c r="M122" s="16">
        <v>1500000</v>
      </c>
      <c r="N122" s="16">
        <v>1500000</v>
      </c>
      <c r="O122" s="16">
        <v>2000000</v>
      </c>
      <c r="P122" s="16">
        <v>2000000</v>
      </c>
      <c r="Q122" s="16">
        <v>2000000</v>
      </c>
      <c r="R122" s="16">
        <v>2000000</v>
      </c>
      <c r="S122" s="16">
        <v>2000000</v>
      </c>
      <c r="T122" s="16">
        <v>2000000</v>
      </c>
      <c r="U122" s="16">
        <v>1500000</v>
      </c>
      <c r="V122" s="16">
        <v>1500000</v>
      </c>
      <c r="W122" s="16">
        <v>1500000</v>
      </c>
      <c r="X122" s="16" t="s">
        <v>7744</v>
      </c>
      <c r="Y122" s="16" t="s">
        <v>103</v>
      </c>
      <c r="Z122" s="16" t="s">
        <v>103</v>
      </c>
    </row>
    <row r="123" spans="2:26" hidden="1">
      <c r="B123" s="16" t="s">
        <v>1621</v>
      </c>
      <c r="C123" s="16" t="s">
        <v>1622</v>
      </c>
      <c r="D123" s="16" t="s">
        <v>15329</v>
      </c>
      <c r="E123" s="16" t="s">
        <v>1853</v>
      </c>
      <c r="F123" s="16" t="s">
        <v>15331</v>
      </c>
      <c r="G123" s="16" t="s">
        <v>1743</v>
      </c>
      <c r="H123" s="16" t="s">
        <v>103</v>
      </c>
      <c r="I123" s="16" t="s">
        <v>19</v>
      </c>
      <c r="J123" s="16" t="s">
        <v>7744</v>
      </c>
      <c r="K123" s="16" t="s">
        <v>103</v>
      </c>
      <c r="L123" s="16">
        <v>1500000</v>
      </c>
      <c r="M123" s="16">
        <v>1500000</v>
      </c>
      <c r="N123" s="16">
        <v>1500000</v>
      </c>
      <c r="O123" s="16">
        <v>2000000</v>
      </c>
      <c r="P123" s="16">
        <v>2000000</v>
      </c>
      <c r="Q123" s="16">
        <v>2000000</v>
      </c>
      <c r="R123" s="16">
        <v>2000000</v>
      </c>
      <c r="S123" s="16">
        <v>2000000</v>
      </c>
      <c r="T123" s="16">
        <v>2000000</v>
      </c>
      <c r="U123" s="16">
        <v>1500000</v>
      </c>
      <c r="V123" s="16">
        <v>1500000</v>
      </c>
      <c r="W123" s="16">
        <v>1500000</v>
      </c>
      <c r="X123" s="16" t="s">
        <v>7744</v>
      </c>
      <c r="Y123" s="16" t="s">
        <v>103</v>
      </c>
      <c r="Z123" s="16" t="s">
        <v>103</v>
      </c>
    </row>
    <row r="124" spans="2:26" hidden="1">
      <c r="B124" s="16" t="s">
        <v>1621</v>
      </c>
      <c r="C124" s="16" t="s">
        <v>1622</v>
      </c>
      <c r="D124" s="16" t="s">
        <v>15329</v>
      </c>
      <c r="E124" s="16" t="s">
        <v>1854</v>
      </c>
      <c r="F124" s="16" t="s">
        <v>15332</v>
      </c>
      <c r="G124" s="16" t="s">
        <v>1743</v>
      </c>
      <c r="H124" s="16" t="s">
        <v>103</v>
      </c>
      <c r="I124" s="16" t="s">
        <v>19</v>
      </c>
      <c r="J124" s="16" t="s">
        <v>7744</v>
      </c>
      <c r="K124" s="16" t="s">
        <v>103</v>
      </c>
      <c r="L124" s="16">
        <v>1500000</v>
      </c>
      <c r="M124" s="16">
        <v>1500000</v>
      </c>
      <c r="N124" s="16">
        <v>1500000</v>
      </c>
      <c r="O124" s="16">
        <v>2000000</v>
      </c>
      <c r="P124" s="16">
        <v>2000000</v>
      </c>
      <c r="Q124" s="16">
        <v>2000000</v>
      </c>
      <c r="R124" s="16">
        <v>2000000</v>
      </c>
      <c r="S124" s="16">
        <v>2000000</v>
      </c>
      <c r="T124" s="16">
        <v>2000000</v>
      </c>
      <c r="U124" s="16">
        <v>1500000</v>
      </c>
      <c r="V124" s="16">
        <v>1500000</v>
      </c>
      <c r="W124" s="16">
        <v>1500000</v>
      </c>
      <c r="X124" s="16" t="s">
        <v>7744</v>
      </c>
      <c r="Y124" s="16" t="s">
        <v>103</v>
      </c>
      <c r="Z124" s="16" t="s">
        <v>103</v>
      </c>
    </row>
    <row r="125" spans="2:26" hidden="1">
      <c r="B125" s="16" t="s">
        <v>1621</v>
      </c>
      <c r="C125" s="16" t="s">
        <v>1622</v>
      </c>
      <c r="D125" s="16" t="s">
        <v>15329</v>
      </c>
      <c r="E125" s="16" t="s">
        <v>1855</v>
      </c>
      <c r="F125" s="16" t="s">
        <v>15333</v>
      </c>
      <c r="G125" s="16" t="s">
        <v>1743</v>
      </c>
      <c r="H125" s="16" t="s">
        <v>103</v>
      </c>
      <c r="I125" s="16" t="s">
        <v>19</v>
      </c>
      <c r="J125" s="16" t="s">
        <v>7744</v>
      </c>
      <c r="K125" s="16" t="s">
        <v>103</v>
      </c>
      <c r="L125" s="16">
        <v>1500000</v>
      </c>
      <c r="M125" s="16">
        <v>1500000</v>
      </c>
      <c r="N125" s="16">
        <v>1500000</v>
      </c>
      <c r="O125" s="16">
        <v>2000000</v>
      </c>
      <c r="P125" s="16">
        <v>2000000</v>
      </c>
      <c r="Q125" s="16">
        <v>2000000</v>
      </c>
      <c r="R125" s="16">
        <v>2000000</v>
      </c>
      <c r="S125" s="16">
        <v>2000000</v>
      </c>
      <c r="T125" s="16">
        <v>2000000</v>
      </c>
      <c r="U125" s="16">
        <v>1500000</v>
      </c>
      <c r="V125" s="16">
        <v>1500000</v>
      </c>
      <c r="W125" s="16">
        <v>1500000</v>
      </c>
      <c r="X125" s="16" t="s">
        <v>7744</v>
      </c>
      <c r="Y125" s="16" t="s">
        <v>103</v>
      </c>
      <c r="Z125" s="16" t="s">
        <v>103</v>
      </c>
    </row>
    <row r="126" spans="2:26" hidden="1">
      <c r="B126" s="16" t="s">
        <v>1621</v>
      </c>
      <c r="C126" s="16" t="s">
        <v>1622</v>
      </c>
      <c r="D126" s="16" t="s">
        <v>15329</v>
      </c>
      <c r="E126" s="16" t="s">
        <v>7746</v>
      </c>
      <c r="F126" s="16" t="s">
        <v>15334</v>
      </c>
      <c r="G126" s="16" t="s">
        <v>1743</v>
      </c>
      <c r="H126" s="16" t="s">
        <v>103</v>
      </c>
      <c r="I126" s="16" t="s">
        <v>19</v>
      </c>
      <c r="J126" s="16" t="s">
        <v>7744</v>
      </c>
      <c r="K126" s="16" t="s">
        <v>103</v>
      </c>
      <c r="L126" s="16">
        <v>1500000</v>
      </c>
      <c r="M126" s="16">
        <v>1500000</v>
      </c>
      <c r="N126" s="16">
        <v>1500000</v>
      </c>
      <c r="O126" s="16">
        <v>2000000</v>
      </c>
      <c r="P126" s="16">
        <v>2000000</v>
      </c>
      <c r="Q126" s="16">
        <v>2000000</v>
      </c>
      <c r="R126" s="16">
        <v>2000000</v>
      </c>
      <c r="S126" s="16">
        <v>2000000</v>
      </c>
      <c r="T126" s="16">
        <v>2000000</v>
      </c>
      <c r="U126" s="16">
        <v>1500000</v>
      </c>
      <c r="V126" s="16">
        <v>1500000</v>
      </c>
      <c r="W126" s="16">
        <v>1500000</v>
      </c>
      <c r="X126" s="16" t="s">
        <v>7744</v>
      </c>
      <c r="Y126" s="16" t="s">
        <v>103</v>
      </c>
      <c r="Z126" s="16" t="s">
        <v>103</v>
      </c>
    </row>
    <row r="127" spans="2:26" hidden="1">
      <c r="B127" s="16" t="s">
        <v>1621</v>
      </c>
      <c r="C127" s="16" t="s">
        <v>1622</v>
      </c>
      <c r="D127" s="16" t="s">
        <v>1856</v>
      </c>
      <c r="E127" s="16" t="s">
        <v>1857</v>
      </c>
      <c r="F127" s="16" t="s">
        <v>1856</v>
      </c>
      <c r="G127" s="16" t="s">
        <v>1626</v>
      </c>
      <c r="H127" s="16" t="s">
        <v>103</v>
      </c>
      <c r="I127" s="16" t="s">
        <v>19</v>
      </c>
      <c r="J127" s="16" t="s">
        <v>7744</v>
      </c>
      <c r="K127" s="16" t="s">
        <v>103</v>
      </c>
      <c r="L127" s="16">
        <v>20730723.666666668</v>
      </c>
      <c r="M127" s="16">
        <v>20730723.666666668</v>
      </c>
      <c r="N127" s="16">
        <v>20730723.666666668</v>
      </c>
      <c r="O127" s="16">
        <v>20730723.666666668</v>
      </c>
      <c r="P127" s="16">
        <v>20730723.666666668</v>
      </c>
      <c r="Q127" s="16">
        <v>20730723.666666668</v>
      </c>
      <c r="R127" s="16">
        <v>20730723.666666668</v>
      </c>
      <c r="S127" s="16">
        <v>20730723.666666668</v>
      </c>
      <c r="T127" s="16">
        <v>20730723.666666668</v>
      </c>
      <c r="U127" s="16">
        <v>20730723.666666668</v>
      </c>
      <c r="V127" s="16">
        <v>20730723.666666668</v>
      </c>
      <c r="W127" s="16">
        <v>20730723.666666668</v>
      </c>
      <c r="X127" s="16" t="s">
        <v>7744</v>
      </c>
      <c r="Y127" s="16" t="s">
        <v>103</v>
      </c>
      <c r="Z127" s="16" t="s">
        <v>103</v>
      </c>
    </row>
    <row r="128" spans="2:26" hidden="1">
      <c r="B128" s="16" t="s">
        <v>1621</v>
      </c>
      <c r="C128" s="16" t="s">
        <v>1622</v>
      </c>
      <c r="D128" s="16" t="s">
        <v>1858</v>
      </c>
      <c r="E128" s="16" t="s">
        <v>1859</v>
      </c>
      <c r="F128" s="16" t="s">
        <v>1860</v>
      </c>
      <c r="G128" s="16" t="s">
        <v>1626</v>
      </c>
      <c r="H128" s="16" t="s">
        <v>103</v>
      </c>
      <c r="I128" s="16" t="s">
        <v>19</v>
      </c>
      <c r="J128" s="16" t="s">
        <v>7744</v>
      </c>
      <c r="K128" s="16" t="s">
        <v>103</v>
      </c>
      <c r="L128" s="16">
        <v>1000000</v>
      </c>
      <c r="M128" s="16">
        <v>1000000</v>
      </c>
      <c r="N128" s="16">
        <v>1000000</v>
      </c>
      <c r="O128" s="16">
        <v>1000000</v>
      </c>
      <c r="P128" s="16">
        <v>1000000</v>
      </c>
      <c r="Q128" s="16">
        <v>1000000</v>
      </c>
      <c r="R128" s="16">
        <v>1000000</v>
      </c>
      <c r="S128" s="16">
        <v>1000000</v>
      </c>
      <c r="T128" s="16">
        <v>1000000</v>
      </c>
      <c r="U128" s="16">
        <v>1000000</v>
      </c>
      <c r="V128" s="16">
        <v>1000000</v>
      </c>
      <c r="W128" s="16">
        <v>1000000</v>
      </c>
      <c r="X128" s="16" t="s">
        <v>7744</v>
      </c>
      <c r="Y128" s="16" t="s">
        <v>103</v>
      </c>
      <c r="Z128" s="16" t="s">
        <v>103</v>
      </c>
    </row>
    <row r="129" spans="2:26" hidden="1">
      <c r="B129" s="16" t="s">
        <v>1621</v>
      </c>
      <c r="C129" s="16" t="s">
        <v>1622</v>
      </c>
      <c r="D129" s="16" t="s">
        <v>1858</v>
      </c>
      <c r="E129" s="16" t="s">
        <v>1861</v>
      </c>
      <c r="F129" s="16" t="s">
        <v>1862</v>
      </c>
      <c r="G129" s="16" t="s">
        <v>1626</v>
      </c>
      <c r="H129" s="16" t="s">
        <v>103</v>
      </c>
      <c r="I129" s="16" t="s">
        <v>19</v>
      </c>
      <c r="J129" s="16" t="s">
        <v>7744</v>
      </c>
      <c r="K129" s="16" t="s">
        <v>103</v>
      </c>
      <c r="L129" s="16">
        <v>800000</v>
      </c>
      <c r="M129" s="16">
        <v>800000</v>
      </c>
      <c r="N129" s="16">
        <v>800000</v>
      </c>
      <c r="O129" s="16">
        <v>800000</v>
      </c>
      <c r="P129" s="16">
        <v>800000</v>
      </c>
      <c r="Q129" s="16">
        <v>800000</v>
      </c>
      <c r="R129" s="16">
        <v>800000</v>
      </c>
      <c r="S129" s="16">
        <v>800000</v>
      </c>
      <c r="T129" s="16">
        <v>800000</v>
      </c>
      <c r="U129" s="16">
        <v>800000</v>
      </c>
      <c r="V129" s="16">
        <v>800000</v>
      </c>
      <c r="W129" s="16">
        <v>800000</v>
      </c>
      <c r="X129" s="16" t="s">
        <v>7744</v>
      </c>
      <c r="Y129" s="16" t="s">
        <v>103</v>
      </c>
      <c r="Z129" s="16" t="s">
        <v>103</v>
      </c>
    </row>
    <row r="130" spans="2:26" hidden="1">
      <c r="B130" s="16" t="s">
        <v>1621</v>
      </c>
      <c r="C130" s="16" t="s">
        <v>1622</v>
      </c>
      <c r="D130" s="16" t="s">
        <v>1858</v>
      </c>
      <c r="E130" s="16" t="s">
        <v>1863</v>
      </c>
      <c r="F130" s="16" t="s">
        <v>1864</v>
      </c>
      <c r="G130" s="16" t="s">
        <v>1626</v>
      </c>
      <c r="H130" s="16" t="s">
        <v>103</v>
      </c>
      <c r="I130" s="16" t="s">
        <v>19</v>
      </c>
      <c r="J130" s="16" t="s">
        <v>7744</v>
      </c>
      <c r="K130" s="16" t="s">
        <v>103</v>
      </c>
      <c r="L130" s="16">
        <v>12000000</v>
      </c>
      <c r="M130" s="16">
        <v>1200000</v>
      </c>
      <c r="N130" s="16">
        <v>1200000</v>
      </c>
      <c r="O130" s="16">
        <v>1200000</v>
      </c>
      <c r="P130" s="16">
        <v>1200000</v>
      </c>
      <c r="Q130" s="16">
        <v>1200000</v>
      </c>
      <c r="R130" s="16">
        <v>1200000</v>
      </c>
      <c r="S130" s="16">
        <v>1200000</v>
      </c>
      <c r="T130" s="16">
        <v>1200000</v>
      </c>
      <c r="U130" s="16">
        <v>1200000</v>
      </c>
      <c r="V130" s="16">
        <v>1200000</v>
      </c>
      <c r="W130" s="16">
        <v>1200000</v>
      </c>
      <c r="X130" s="16" t="s">
        <v>7744</v>
      </c>
      <c r="Y130" s="16" t="s">
        <v>103</v>
      </c>
      <c r="Z130" s="16" t="s">
        <v>103</v>
      </c>
    </row>
    <row r="131" spans="2:26" hidden="1">
      <c r="B131" s="16" t="s">
        <v>1621</v>
      </c>
      <c r="C131" s="16" t="s">
        <v>1622</v>
      </c>
      <c r="D131" s="16" t="s">
        <v>1858</v>
      </c>
      <c r="E131" s="16" t="s">
        <v>1865</v>
      </c>
      <c r="F131" s="16" t="s">
        <v>1866</v>
      </c>
      <c r="G131" s="16" t="s">
        <v>1626</v>
      </c>
      <c r="H131" s="16" t="s">
        <v>103</v>
      </c>
      <c r="I131" s="16" t="s">
        <v>19</v>
      </c>
      <c r="J131" s="16" t="s">
        <v>7744</v>
      </c>
      <c r="K131" s="16" t="s">
        <v>103</v>
      </c>
      <c r="L131" s="16">
        <v>12000000</v>
      </c>
      <c r="M131" s="16">
        <v>1200000</v>
      </c>
      <c r="N131" s="16">
        <v>1200000</v>
      </c>
      <c r="O131" s="16">
        <v>1200000</v>
      </c>
      <c r="P131" s="16">
        <v>1200000</v>
      </c>
      <c r="Q131" s="16">
        <v>1200000</v>
      </c>
      <c r="R131" s="16">
        <v>1200000</v>
      </c>
      <c r="S131" s="16">
        <v>1200000</v>
      </c>
      <c r="T131" s="16">
        <v>1200000</v>
      </c>
      <c r="U131" s="16">
        <v>1200000</v>
      </c>
      <c r="V131" s="16">
        <v>1200000</v>
      </c>
      <c r="W131" s="16">
        <v>1200000</v>
      </c>
      <c r="X131" s="16" t="s">
        <v>7744</v>
      </c>
      <c r="Y131" s="16" t="s">
        <v>103</v>
      </c>
      <c r="Z131" s="16" t="s">
        <v>103</v>
      </c>
    </row>
    <row r="132" spans="2:26" hidden="1">
      <c r="B132" s="16" t="s">
        <v>1621</v>
      </c>
      <c r="C132" s="16" t="s">
        <v>1622</v>
      </c>
      <c r="D132" s="16" t="s">
        <v>1858</v>
      </c>
      <c r="E132" s="16" t="s">
        <v>15589</v>
      </c>
      <c r="F132" s="16" t="s">
        <v>15590</v>
      </c>
      <c r="G132" s="16" t="s">
        <v>1739</v>
      </c>
      <c r="H132" s="16" t="s">
        <v>103</v>
      </c>
      <c r="I132" s="16" t="s">
        <v>19</v>
      </c>
      <c r="J132" s="16" t="s">
        <v>7744</v>
      </c>
      <c r="K132" s="16" t="s">
        <v>103</v>
      </c>
      <c r="L132" s="16">
        <v>400000</v>
      </c>
      <c r="M132" s="16">
        <v>400000</v>
      </c>
      <c r="N132" s="16">
        <v>400000</v>
      </c>
      <c r="O132" s="16">
        <v>400000</v>
      </c>
      <c r="P132" s="16">
        <v>400000</v>
      </c>
      <c r="Q132" s="16">
        <v>400000</v>
      </c>
      <c r="R132" s="16">
        <v>400000</v>
      </c>
      <c r="S132" s="16">
        <v>400000</v>
      </c>
      <c r="T132" s="16">
        <v>400000</v>
      </c>
      <c r="U132" s="16">
        <v>400000</v>
      </c>
      <c r="V132" s="16">
        <v>400000</v>
      </c>
      <c r="W132" s="16">
        <v>400000</v>
      </c>
      <c r="X132" s="16" t="s">
        <v>7744</v>
      </c>
      <c r="Y132" s="16" t="s">
        <v>103</v>
      </c>
      <c r="Z132" s="16" t="s">
        <v>103</v>
      </c>
    </row>
    <row r="133" spans="2:26" hidden="1">
      <c r="B133" s="16" t="s">
        <v>1621</v>
      </c>
      <c r="C133" s="16" t="s">
        <v>1622</v>
      </c>
      <c r="D133" s="16" t="s">
        <v>1867</v>
      </c>
      <c r="E133" s="16" t="s">
        <v>1868</v>
      </c>
      <c r="F133" s="16" t="s">
        <v>1867</v>
      </c>
      <c r="G133" s="16" t="s">
        <v>1626</v>
      </c>
      <c r="H133" s="16" t="s">
        <v>103</v>
      </c>
      <c r="I133" s="16" t="s">
        <v>19</v>
      </c>
      <c r="J133" s="16" t="s">
        <v>7745</v>
      </c>
      <c r="K133" s="16" t="s">
        <v>103</v>
      </c>
      <c r="L133" s="16">
        <v>42550000</v>
      </c>
      <c r="M133" s="16">
        <v>42550000</v>
      </c>
      <c r="N133" s="16">
        <v>42550000</v>
      </c>
      <c r="O133" s="16">
        <v>42550000</v>
      </c>
      <c r="P133" s="16">
        <v>42550000</v>
      </c>
      <c r="Q133" s="16">
        <v>42550000</v>
      </c>
      <c r="R133" s="16">
        <v>42550000</v>
      </c>
      <c r="S133" s="16">
        <v>42550000</v>
      </c>
      <c r="T133" s="16">
        <v>42550000</v>
      </c>
      <c r="U133" s="16">
        <v>42550000</v>
      </c>
      <c r="V133" s="16">
        <v>42550000</v>
      </c>
      <c r="W133" s="16">
        <v>42550000</v>
      </c>
      <c r="X133" s="16" t="s">
        <v>7745</v>
      </c>
      <c r="Y133" s="16" t="s">
        <v>103</v>
      </c>
      <c r="Z133" s="16" t="s">
        <v>103</v>
      </c>
    </row>
    <row r="134" spans="2:26" hidden="1">
      <c r="B134" s="16" t="s">
        <v>1621</v>
      </c>
      <c r="C134" s="16" t="s">
        <v>1622</v>
      </c>
      <c r="D134" s="16" t="s">
        <v>1869</v>
      </c>
      <c r="E134" s="16" t="s">
        <v>1870</v>
      </c>
      <c r="F134" s="16" t="s">
        <v>1871</v>
      </c>
      <c r="G134" s="16" t="s">
        <v>1626</v>
      </c>
      <c r="H134" s="16" t="s">
        <v>103</v>
      </c>
      <c r="I134" s="16" t="s">
        <v>19</v>
      </c>
      <c r="J134" s="16" t="s">
        <v>7744</v>
      </c>
      <c r="K134" s="16" t="s">
        <v>103</v>
      </c>
      <c r="L134" s="16">
        <v>1500000</v>
      </c>
      <c r="M134" s="16">
        <v>1500000</v>
      </c>
      <c r="N134" s="16">
        <v>1500000</v>
      </c>
      <c r="O134" s="16">
        <v>1500000</v>
      </c>
      <c r="P134" s="16">
        <v>1500000</v>
      </c>
      <c r="Q134" s="16">
        <v>1500000</v>
      </c>
      <c r="R134" s="16">
        <v>1500000</v>
      </c>
      <c r="S134" s="16">
        <v>1500000</v>
      </c>
      <c r="T134" s="16">
        <v>1500000</v>
      </c>
      <c r="U134" s="16">
        <v>1500000</v>
      </c>
      <c r="V134" s="16">
        <v>1500000</v>
      </c>
      <c r="W134" s="16">
        <v>1500000</v>
      </c>
      <c r="X134" s="16" t="s">
        <v>7744</v>
      </c>
      <c r="Y134" s="16" t="s">
        <v>103</v>
      </c>
      <c r="Z134" s="16" t="s">
        <v>103</v>
      </c>
    </row>
    <row r="135" spans="2:26" hidden="1">
      <c r="B135" s="16" t="s">
        <v>1621</v>
      </c>
      <c r="C135" s="16" t="s">
        <v>1622</v>
      </c>
      <c r="D135" s="16" t="s">
        <v>1869</v>
      </c>
      <c r="E135" s="16" t="s">
        <v>1872</v>
      </c>
      <c r="F135" s="16" t="s">
        <v>1873</v>
      </c>
      <c r="G135" s="16" t="s">
        <v>1626</v>
      </c>
      <c r="H135" s="16" t="s">
        <v>103</v>
      </c>
      <c r="I135" s="16" t="s">
        <v>19</v>
      </c>
      <c r="J135" s="16" t="s">
        <v>7744</v>
      </c>
      <c r="K135" s="16" t="s">
        <v>103</v>
      </c>
      <c r="L135" s="16">
        <v>1500000</v>
      </c>
      <c r="M135" s="16">
        <v>1500000</v>
      </c>
      <c r="N135" s="16">
        <v>1500000</v>
      </c>
      <c r="O135" s="16">
        <v>1500000</v>
      </c>
      <c r="P135" s="16">
        <v>1500000</v>
      </c>
      <c r="Q135" s="16">
        <v>1500000</v>
      </c>
      <c r="R135" s="16">
        <v>1500000</v>
      </c>
      <c r="S135" s="16">
        <v>1500000</v>
      </c>
      <c r="T135" s="16">
        <v>1500000</v>
      </c>
      <c r="U135" s="16">
        <v>1500000</v>
      </c>
      <c r="V135" s="16">
        <v>1500000</v>
      </c>
      <c r="W135" s="16">
        <v>1500000</v>
      </c>
      <c r="X135" s="16" t="s">
        <v>7744</v>
      </c>
      <c r="Y135" s="16" t="s">
        <v>103</v>
      </c>
      <c r="Z135" s="16" t="s">
        <v>103</v>
      </c>
    </row>
    <row r="136" spans="2:26" hidden="1">
      <c r="B136" s="16" t="s">
        <v>1621</v>
      </c>
      <c r="C136" s="16" t="s">
        <v>1622</v>
      </c>
      <c r="D136" s="16" t="s">
        <v>1869</v>
      </c>
      <c r="E136" s="16" t="s">
        <v>1874</v>
      </c>
      <c r="F136" s="16" t="s">
        <v>1875</v>
      </c>
      <c r="G136" s="16" t="s">
        <v>1626</v>
      </c>
      <c r="H136" s="16" t="s">
        <v>103</v>
      </c>
      <c r="I136" s="16" t="s">
        <v>19</v>
      </c>
      <c r="J136" s="16" t="s">
        <v>7744</v>
      </c>
      <c r="K136" s="16" t="s">
        <v>103</v>
      </c>
      <c r="L136" s="16">
        <v>1250000</v>
      </c>
      <c r="M136" s="16">
        <v>1250000</v>
      </c>
      <c r="N136" s="16">
        <v>1250000</v>
      </c>
      <c r="O136" s="16">
        <v>1250000</v>
      </c>
      <c r="P136" s="16">
        <v>1250000</v>
      </c>
      <c r="Q136" s="16">
        <v>1250000</v>
      </c>
      <c r="R136" s="16">
        <v>1250000</v>
      </c>
      <c r="S136" s="16">
        <v>1250000</v>
      </c>
      <c r="T136" s="16">
        <v>1250000</v>
      </c>
      <c r="U136" s="16">
        <v>1250000</v>
      </c>
      <c r="V136" s="16">
        <v>1250000</v>
      </c>
      <c r="W136" s="16">
        <v>1250000</v>
      </c>
      <c r="X136" s="16" t="s">
        <v>7744</v>
      </c>
      <c r="Y136" s="16" t="s">
        <v>103</v>
      </c>
      <c r="Z136" s="16" t="s">
        <v>103</v>
      </c>
    </row>
    <row r="137" spans="2:26" hidden="1">
      <c r="B137" s="16" t="s">
        <v>1621</v>
      </c>
      <c r="C137" s="16" t="s">
        <v>1622</v>
      </c>
      <c r="D137" s="16" t="s">
        <v>1869</v>
      </c>
      <c r="E137" s="16" t="s">
        <v>1876</v>
      </c>
      <c r="F137" s="16" t="s">
        <v>1877</v>
      </c>
      <c r="G137" s="16" t="s">
        <v>1626</v>
      </c>
      <c r="H137" s="16" t="s">
        <v>103</v>
      </c>
      <c r="I137" s="16" t="s">
        <v>19</v>
      </c>
      <c r="J137" s="16" t="s">
        <v>7744</v>
      </c>
      <c r="K137" s="16" t="s">
        <v>103</v>
      </c>
      <c r="L137" s="16">
        <v>2200000</v>
      </c>
      <c r="M137" s="16">
        <v>2200000</v>
      </c>
      <c r="N137" s="16">
        <v>2200000</v>
      </c>
      <c r="O137" s="16">
        <v>2200000</v>
      </c>
      <c r="P137" s="16">
        <v>2200000</v>
      </c>
      <c r="Q137" s="16">
        <v>2200000</v>
      </c>
      <c r="R137" s="16">
        <v>2200000</v>
      </c>
      <c r="S137" s="16">
        <v>2200000</v>
      </c>
      <c r="T137" s="16">
        <v>2200000</v>
      </c>
      <c r="U137" s="16">
        <v>2200000</v>
      </c>
      <c r="V137" s="16">
        <v>2200000</v>
      </c>
      <c r="W137" s="16">
        <v>2200000</v>
      </c>
      <c r="X137" s="16" t="s">
        <v>7744</v>
      </c>
      <c r="Y137" s="16" t="s">
        <v>103</v>
      </c>
      <c r="Z137" s="16" t="s">
        <v>103</v>
      </c>
    </row>
    <row r="138" spans="2:26" hidden="1">
      <c r="B138" s="16" t="s">
        <v>1621</v>
      </c>
      <c r="C138" s="16" t="s">
        <v>1622</v>
      </c>
      <c r="D138" s="16" t="s">
        <v>1869</v>
      </c>
      <c r="E138" s="16" t="s">
        <v>1878</v>
      </c>
      <c r="F138" s="16" t="s">
        <v>1879</v>
      </c>
      <c r="G138" s="16" t="s">
        <v>1626</v>
      </c>
      <c r="H138" s="16" t="s">
        <v>103</v>
      </c>
      <c r="I138" s="16" t="s">
        <v>19</v>
      </c>
      <c r="J138" s="16" t="s">
        <v>7744</v>
      </c>
      <c r="K138" s="16" t="s">
        <v>103</v>
      </c>
      <c r="L138" s="16">
        <v>1500000</v>
      </c>
      <c r="M138" s="16">
        <v>1500000</v>
      </c>
      <c r="N138" s="16">
        <v>1500000</v>
      </c>
      <c r="O138" s="16">
        <v>1500000</v>
      </c>
      <c r="P138" s="16">
        <v>1500000</v>
      </c>
      <c r="Q138" s="16">
        <v>1500000</v>
      </c>
      <c r="R138" s="16">
        <v>1500000</v>
      </c>
      <c r="S138" s="16">
        <v>1500000</v>
      </c>
      <c r="T138" s="16">
        <v>1500000</v>
      </c>
      <c r="U138" s="16">
        <v>1500000</v>
      </c>
      <c r="V138" s="16">
        <v>1500000</v>
      </c>
      <c r="W138" s="16">
        <v>1500000</v>
      </c>
      <c r="X138" s="16" t="s">
        <v>7744</v>
      </c>
      <c r="Y138" s="16" t="s">
        <v>103</v>
      </c>
      <c r="Z138" s="16" t="s">
        <v>103</v>
      </c>
    </row>
    <row r="139" spans="2:26" hidden="1">
      <c r="B139" s="16" t="s">
        <v>1621</v>
      </c>
      <c r="C139" s="16" t="s">
        <v>1622</v>
      </c>
      <c r="D139" s="16" t="s">
        <v>1869</v>
      </c>
      <c r="E139" s="16" t="s">
        <v>1880</v>
      </c>
      <c r="F139" s="16" t="s">
        <v>1881</v>
      </c>
      <c r="G139" s="16" t="s">
        <v>1626</v>
      </c>
      <c r="H139" s="16" t="s">
        <v>103</v>
      </c>
      <c r="I139" s="16" t="s">
        <v>19</v>
      </c>
      <c r="J139" s="16" t="s">
        <v>7744</v>
      </c>
      <c r="K139" s="16" t="s">
        <v>103</v>
      </c>
      <c r="L139" s="16">
        <v>800000</v>
      </c>
      <c r="M139" s="16">
        <v>800000</v>
      </c>
      <c r="N139" s="16">
        <v>800000</v>
      </c>
      <c r="O139" s="16">
        <v>800000</v>
      </c>
      <c r="P139" s="16">
        <v>800000</v>
      </c>
      <c r="Q139" s="16">
        <v>800000</v>
      </c>
      <c r="R139" s="16">
        <v>800000</v>
      </c>
      <c r="S139" s="16">
        <v>800000</v>
      </c>
      <c r="T139" s="16">
        <v>800000</v>
      </c>
      <c r="U139" s="16">
        <v>800000</v>
      </c>
      <c r="V139" s="16">
        <v>800000</v>
      </c>
      <c r="W139" s="16">
        <v>800000</v>
      </c>
      <c r="X139" s="16" t="s">
        <v>7744</v>
      </c>
      <c r="Y139" s="16" t="s">
        <v>103</v>
      </c>
      <c r="Z139" s="16" t="s">
        <v>103</v>
      </c>
    </row>
    <row r="140" spans="2:26" hidden="1">
      <c r="B140" s="16" t="s">
        <v>1621</v>
      </c>
      <c r="C140" s="16" t="s">
        <v>1622</v>
      </c>
      <c r="D140" s="16" t="s">
        <v>1882</v>
      </c>
      <c r="E140" s="16" t="s">
        <v>1883</v>
      </c>
      <c r="F140" s="16" t="s">
        <v>1882</v>
      </c>
      <c r="G140" s="16" t="s">
        <v>1626</v>
      </c>
      <c r="H140" s="16" t="s">
        <v>103</v>
      </c>
      <c r="I140" s="16" t="s">
        <v>19</v>
      </c>
      <c r="J140" s="16" t="s">
        <v>7745</v>
      </c>
      <c r="K140" s="16" t="s">
        <v>103</v>
      </c>
      <c r="L140" s="16">
        <v>23000000</v>
      </c>
      <c r="M140" s="16">
        <v>23000000</v>
      </c>
      <c r="N140" s="16">
        <v>23000000</v>
      </c>
      <c r="O140" s="16">
        <v>23000000</v>
      </c>
      <c r="P140" s="16">
        <v>23000000</v>
      </c>
      <c r="Q140" s="16">
        <v>23000000</v>
      </c>
      <c r="R140" s="16">
        <v>23000000</v>
      </c>
      <c r="S140" s="16">
        <v>23000000</v>
      </c>
      <c r="T140" s="16">
        <v>23000000</v>
      </c>
      <c r="U140" s="16">
        <v>23000000</v>
      </c>
      <c r="V140" s="16">
        <v>23000000</v>
      </c>
      <c r="W140" s="16">
        <v>23000000</v>
      </c>
      <c r="X140" s="16" t="s">
        <v>7745</v>
      </c>
      <c r="Y140" s="16" t="s">
        <v>103</v>
      </c>
      <c r="Z140" s="16" t="s">
        <v>103</v>
      </c>
    </row>
    <row r="141" spans="2:26" hidden="1">
      <c r="B141" s="16" t="s">
        <v>1621</v>
      </c>
      <c r="C141" s="16" t="s">
        <v>1622</v>
      </c>
      <c r="D141" s="16" t="s">
        <v>7747</v>
      </c>
      <c r="E141" s="16" t="s">
        <v>7748</v>
      </c>
      <c r="F141" s="16" t="s">
        <v>7747</v>
      </c>
      <c r="G141" s="16" t="s">
        <v>1743</v>
      </c>
      <c r="H141" s="16" t="s">
        <v>103</v>
      </c>
      <c r="I141" s="16" t="s">
        <v>19</v>
      </c>
      <c r="J141" s="16" t="s">
        <v>7744</v>
      </c>
      <c r="K141" s="16" t="s">
        <v>103</v>
      </c>
      <c r="L141" s="16">
        <v>300000</v>
      </c>
      <c r="M141" s="16">
        <v>300000</v>
      </c>
      <c r="N141" s="16">
        <v>300000</v>
      </c>
      <c r="O141" s="16">
        <v>300000</v>
      </c>
      <c r="P141" s="16">
        <v>300000</v>
      </c>
      <c r="Q141" s="16">
        <v>300000</v>
      </c>
      <c r="R141" s="16">
        <v>300000</v>
      </c>
      <c r="S141" s="16">
        <v>300000</v>
      </c>
      <c r="T141" s="16">
        <v>300000</v>
      </c>
      <c r="U141" s="16">
        <v>300000</v>
      </c>
      <c r="V141" s="16">
        <v>300000</v>
      </c>
      <c r="W141" s="16">
        <v>300000</v>
      </c>
      <c r="X141" s="16" t="s">
        <v>7744</v>
      </c>
      <c r="Y141" s="16" t="s">
        <v>103</v>
      </c>
      <c r="Z141" s="16" t="s">
        <v>103</v>
      </c>
    </row>
    <row r="142" spans="2:26" hidden="1">
      <c r="B142" s="16" t="s">
        <v>1621</v>
      </c>
      <c r="C142" s="16" t="s">
        <v>1622</v>
      </c>
      <c r="D142" s="16" t="s">
        <v>1884</v>
      </c>
      <c r="E142" s="16" t="s">
        <v>1885</v>
      </c>
      <c r="F142" s="16" t="s">
        <v>1886</v>
      </c>
      <c r="G142" s="16" t="s">
        <v>1743</v>
      </c>
      <c r="H142" s="16" t="s">
        <v>103</v>
      </c>
      <c r="I142" s="16" t="s">
        <v>19</v>
      </c>
      <c r="J142" s="16" t="s">
        <v>7745</v>
      </c>
      <c r="K142" s="16" t="s">
        <v>103</v>
      </c>
      <c r="L142" s="16">
        <v>560000</v>
      </c>
      <c r="M142" s="16">
        <v>560000</v>
      </c>
      <c r="N142" s="16">
        <v>560000</v>
      </c>
      <c r="O142" s="16">
        <v>560000</v>
      </c>
      <c r="P142" s="16">
        <v>560000</v>
      </c>
      <c r="Q142" s="16">
        <v>560000</v>
      </c>
      <c r="R142" s="16">
        <v>560000</v>
      </c>
      <c r="S142" s="16">
        <v>560000</v>
      </c>
      <c r="T142" s="16">
        <v>560000</v>
      </c>
      <c r="U142" s="16">
        <v>560000</v>
      </c>
      <c r="V142" s="16">
        <v>560000</v>
      </c>
      <c r="W142" s="16">
        <v>560000</v>
      </c>
      <c r="X142" s="16" t="s">
        <v>7745</v>
      </c>
      <c r="Y142" s="16" t="s">
        <v>103</v>
      </c>
      <c r="Z142" s="16" t="s">
        <v>103</v>
      </c>
    </row>
    <row r="143" spans="2:26" hidden="1">
      <c r="B143" s="16" t="s">
        <v>1621</v>
      </c>
      <c r="C143" s="16" t="s">
        <v>1622</v>
      </c>
      <c r="D143" s="16" t="s">
        <v>1884</v>
      </c>
      <c r="E143" s="16" t="s">
        <v>1887</v>
      </c>
      <c r="F143" s="16" t="s">
        <v>15335</v>
      </c>
      <c r="G143" s="16" t="s">
        <v>1743</v>
      </c>
      <c r="H143" s="16" t="s">
        <v>103</v>
      </c>
      <c r="I143" s="16" t="s">
        <v>19</v>
      </c>
      <c r="J143" s="16" t="s">
        <v>7745</v>
      </c>
      <c r="K143" s="16" t="s">
        <v>103</v>
      </c>
      <c r="L143" s="16">
        <v>1500000</v>
      </c>
      <c r="M143" s="16">
        <v>1500000</v>
      </c>
      <c r="N143" s="16">
        <v>1500000</v>
      </c>
      <c r="O143" s="16">
        <v>1500000</v>
      </c>
      <c r="P143" s="16">
        <v>1500000</v>
      </c>
      <c r="Q143" s="16">
        <v>1500000</v>
      </c>
      <c r="R143" s="16">
        <v>1500000</v>
      </c>
      <c r="S143" s="16">
        <v>1500000</v>
      </c>
      <c r="T143" s="16">
        <v>1500000</v>
      </c>
      <c r="U143" s="16">
        <v>1500000</v>
      </c>
      <c r="V143" s="16">
        <v>1500000</v>
      </c>
      <c r="W143" s="16">
        <v>1500000</v>
      </c>
      <c r="X143" s="16" t="s">
        <v>7745</v>
      </c>
      <c r="Y143" s="16" t="s">
        <v>103</v>
      </c>
      <c r="Z143" s="16" t="s">
        <v>103</v>
      </c>
    </row>
    <row r="144" spans="2:26" hidden="1">
      <c r="B144" s="16" t="s">
        <v>1621</v>
      </c>
      <c r="C144" s="16" t="s">
        <v>1622</v>
      </c>
      <c r="D144" s="16" t="s">
        <v>1884</v>
      </c>
      <c r="E144" s="16" t="s">
        <v>1888</v>
      </c>
      <c r="F144" s="16" t="s">
        <v>15336</v>
      </c>
      <c r="G144" s="16" t="s">
        <v>1743</v>
      </c>
      <c r="H144" s="16" t="s">
        <v>103</v>
      </c>
      <c r="I144" s="16" t="s">
        <v>19</v>
      </c>
      <c r="J144" s="16" t="s">
        <v>7744</v>
      </c>
      <c r="K144" s="16" t="s">
        <v>103</v>
      </c>
      <c r="L144" s="16">
        <v>3100000</v>
      </c>
      <c r="M144" s="16">
        <v>3100000</v>
      </c>
      <c r="N144" s="16">
        <v>3100000</v>
      </c>
      <c r="O144" s="16">
        <v>3100000</v>
      </c>
      <c r="P144" s="16">
        <v>3100000</v>
      </c>
      <c r="Q144" s="16">
        <v>3100000</v>
      </c>
      <c r="R144" s="16">
        <v>3100000</v>
      </c>
      <c r="S144" s="16">
        <v>3100000</v>
      </c>
      <c r="T144" s="16">
        <v>3100000</v>
      </c>
      <c r="U144" s="16">
        <v>3100000</v>
      </c>
      <c r="V144" s="16">
        <v>3100000</v>
      </c>
      <c r="W144" s="16">
        <v>3100000</v>
      </c>
      <c r="X144" s="16" t="s">
        <v>7744</v>
      </c>
      <c r="Y144" s="16" t="s">
        <v>103</v>
      </c>
      <c r="Z144" s="16" t="s">
        <v>103</v>
      </c>
    </row>
    <row r="145" spans="2:26" hidden="1">
      <c r="B145" s="16" t="s">
        <v>1621</v>
      </c>
      <c r="C145" s="16" t="s">
        <v>1622</v>
      </c>
      <c r="D145" s="16" t="s">
        <v>1884</v>
      </c>
      <c r="E145" s="16" t="s">
        <v>1889</v>
      </c>
      <c r="F145" s="16" t="s">
        <v>1890</v>
      </c>
      <c r="G145" s="16" t="s">
        <v>1743</v>
      </c>
      <c r="H145" s="16" t="s">
        <v>103</v>
      </c>
      <c r="I145" s="16" t="s">
        <v>19</v>
      </c>
      <c r="J145" s="16" t="s">
        <v>7745</v>
      </c>
      <c r="K145" s="16" t="s">
        <v>103</v>
      </c>
      <c r="L145" s="16">
        <v>8300000</v>
      </c>
      <c r="M145" s="16">
        <v>8300000</v>
      </c>
      <c r="N145" s="16">
        <v>8300000</v>
      </c>
      <c r="O145" s="16">
        <v>8300000</v>
      </c>
      <c r="P145" s="16">
        <v>8300000</v>
      </c>
      <c r="Q145" s="16">
        <v>8300000</v>
      </c>
      <c r="R145" s="16">
        <v>8300000</v>
      </c>
      <c r="S145" s="16">
        <v>8300000</v>
      </c>
      <c r="T145" s="16">
        <v>8300000</v>
      </c>
      <c r="U145" s="16">
        <v>7500000</v>
      </c>
      <c r="V145" s="16">
        <v>8300000</v>
      </c>
      <c r="W145" s="16">
        <v>8300000</v>
      </c>
      <c r="X145" s="16" t="s">
        <v>7745</v>
      </c>
      <c r="Y145" s="16" t="s">
        <v>103</v>
      </c>
      <c r="Z145" s="16" t="s">
        <v>103</v>
      </c>
    </row>
    <row r="146" spans="2:26" hidden="1">
      <c r="B146" s="16" t="s">
        <v>1621</v>
      </c>
      <c r="C146" s="16" t="s">
        <v>1622</v>
      </c>
      <c r="D146" s="16" t="s">
        <v>1884</v>
      </c>
      <c r="E146" s="16" t="s">
        <v>1891</v>
      </c>
      <c r="F146" s="16" t="s">
        <v>1892</v>
      </c>
      <c r="G146" s="16" t="s">
        <v>1743</v>
      </c>
      <c r="H146" s="16" t="s">
        <v>103</v>
      </c>
      <c r="I146" s="16" t="s">
        <v>19</v>
      </c>
      <c r="J146" s="16" t="s">
        <v>7745</v>
      </c>
      <c r="K146" s="16" t="s">
        <v>103</v>
      </c>
      <c r="L146" s="16">
        <v>8300000</v>
      </c>
      <c r="M146" s="16">
        <v>8300000</v>
      </c>
      <c r="N146" s="16">
        <v>8300000</v>
      </c>
      <c r="O146" s="16">
        <v>8300000</v>
      </c>
      <c r="P146" s="16">
        <v>8300000</v>
      </c>
      <c r="Q146" s="16">
        <v>8300000</v>
      </c>
      <c r="R146" s="16">
        <v>8300000</v>
      </c>
      <c r="S146" s="16">
        <v>8300000</v>
      </c>
      <c r="T146" s="16">
        <v>8300000</v>
      </c>
      <c r="U146" s="16">
        <v>8300000</v>
      </c>
      <c r="V146" s="16">
        <v>8300000</v>
      </c>
      <c r="W146" s="16">
        <v>8300000</v>
      </c>
      <c r="X146" s="16" t="s">
        <v>7745</v>
      </c>
      <c r="Y146" s="16" t="s">
        <v>103</v>
      </c>
      <c r="Z146" s="16" t="s">
        <v>103</v>
      </c>
    </row>
    <row r="147" spans="2:26" hidden="1">
      <c r="B147" s="16" t="s">
        <v>1621</v>
      </c>
      <c r="C147" s="16" t="s">
        <v>1622</v>
      </c>
      <c r="D147" s="16" t="s">
        <v>15039</v>
      </c>
      <c r="E147" s="16" t="s">
        <v>1894</v>
      </c>
      <c r="F147" s="16" t="s">
        <v>1895</v>
      </c>
      <c r="G147" s="16" t="s">
        <v>1743</v>
      </c>
      <c r="H147" s="16" t="s">
        <v>103</v>
      </c>
      <c r="I147" s="16" t="s">
        <v>19</v>
      </c>
      <c r="J147" s="16" t="s">
        <v>7745</v>
      </c>
      <c r="K147" s="16" t="s">
        <v>103</v>
      </c>
      <c r="L147" s="16">
        <v>1500000</v>
      </c>
      <c r="M147" s="16">
        <v>1500000</v>
      </c>
      <c r="N147" s="16">
        <v>1500000</v>
      </c>
      <c r="O147" s="16">
        <v>1500000</v>
      </c>
      <c r="P147" s="16">
        <v>1500000</v>
      </c>
      <c r="Q147" s="16">
        <v>1500000</v>
      </c>
      <c r="R147" s="16">
        <v>1500000</v>
      </c>
      <c r="S147" s="16">
        <v>1500000</v>
      </c>
      <c r="T147" s="16">
        <v>1500000</v>
      </c>
      <c r="U147" s="16">
        <v>1500000</v>
      </c>
      <c r="V147" s="16">
        <v>1500000</v>
      </c>
      <c r="W147" s="16">
        <v>1500000</v>
      </c>
      <c r="X147" s="16" t="s">
        <v>7745</v>
      </c>
      <c r="Y147" s="16" t="s">
        <v>103</v>
      </c>
      <c r="Z147" s="16" t="s">
        <v>103</v>
      </c>
    </row>
    <row r="148" spans="2:26" hidden="1">
      <c r="B148" s="16" t="s">
        <v>1621</v>
      </c>
      <c r="C148" s="16" t="s">
        <v>1622</v>
      </c>
      <c r="D148" s="16" t="s">
        <v>15039</v>
      </c>
      <c r="E148" s="16" t="s">
        <v>1896</v>
      </c>
      <c r="F148" s="16" t="s">
        <v>1897</v>
      </c>
      <c r="G148" s="16" t="s">
        <v>1743</v>
      </c>
      <c r="H148" s="16" t="s">
        <v>103</v>
      </c>
      <c r="I148" s="16" t="s">
        <v>19</v>
      </c>
      <c r="J148" s="16" t="s">
        <v>7745</v>
      </c>
      <c r="K148" s="16" t="s">
        <v>103</v>
      </c>
      <c r="L148" s="16">
        <v>2500000</v>
      </c>
      <c r="M148" s="16">
        <v>2500000</v>
      </c>
      <c r="N148" s="16">
        <v>2500000</v>
      </c>
      <c r="O148" s="16">
        <v>2500000</v>
      </c>
      <c r="P148" s="16">
        <v>2500000</v>
      </c>
      <c r="Q148" s="16">
        <v>2500000</v>
      </c>
      <c r="R148" s="16">
        <v>2500000</v>
      </c>
      <c r="S148" s="16">
        <v>2500000</v>
      </c>
      <c r="T148" s="16">
        <v>2500000</v>
      </c>
      <c r="U148" s="16">
        <v>2500000</v>
      </c>
      <c r="V148" s="16">
        <v>2500000</v>
      </c>
      <c r="W148" s="16">
        <v>2500000</v>
      </c>
      <c r="X148" s="16" t="s">
        <v>7745</v>
      </c>
      <c r="Y148" s="16" t="s">
        <v>103</v>
      </c>
      <c r="Z148" s="16" t="s">
        <v>103</v>
      </c>
    </row>
    <row r="149" spans="2:26" hidden="1">
      <c r="B149" s="16" t="s">
        <v>1621</v>
      </c>
      <c r="C149" s="16" t="s">
        <v>1622</v>
      </c>
      <c r="D149" s="16" t="s">
        <v>1893</v>
      </c>
      <c r="E149" s="16" t="s">
        <v>1898</v>
      </c>
      <c r="F149" s="16" t="s">
        <v>1899</v>
      </c>
      <c r="G149" s="16" t="s">
        <v>1743</v>
      </c>
      <c r="H149" s="16" t="s">
        <v>103</v>
      </c>
      <c r="I149" s="16" t="s">
        <v>19</v>
      </c>
      <c r="J149" s="16" t="s">
        <v>7745</v>
      </c>
      <c r="K149" s="16" t="s">
        <v>103</v>
      </c>
      <c r="L149" s="16">
        <v>350000</v>
      </c>
      <c r="M149" s="16">
        <v>350000</v>
      </c>
      <c r="N149" s="16">
        <v>350000</v>
      </c>
      <c r="O149" s="16">
        <v>350000</v>
      </c>
      <c r="P149" s="16">
        <v>350000</v>
      </c>
      <c r="Q149" s="16">
        <v>350000</v>
      </c>
      <c r="R149" s="16">
        <v>350000</v>
      </c>
      <c r="S149" s="16">
        <v>350000</v>
      </c>
      <c r="T149" s="16">
        <v>350000</v>
      </c>
      <c r="U149" s="16">
        <v>350000</v>
      </c>
      <c r="V149" s="16">
        <v>350000</v>
      </c>
      <c r="W149" s="16">
        <v>350000</v>
      </c>
      <c r="X149" s="16" t="s">
        <v>7745</v>
      </c>
      <c r="Y149" s="16" t="s">
        <v>103</v>
      </c>
      <c r="Z149" s="16" t="s">
        <v>103</v>
      </c>
    </row>
    <row r="150" spans="2:26" hidden="1">
      <c r="B150" s="16" t="s">
        <v>1621</v>
      </c>
      <c r="C150" s="16" t="s">
        <v>1622</v>
      </c>
      <c r="D150" s="16" t="s">
        <v>1900</v>
      </c>
      <c r="E150" s="16" t="s">
        <v>1901</v>
      </c>
      <c r="F150" s="16" t="s">
        <v>1902</v>
      </c>
      <c r="G150" s="16" t="s">
        <v>1669</v>
      </c>
      <c r="H150" s="16" t="s">
        <v>129</v>
      </c>
      <c r="I150" s="16" t="s">
        <v>19</v>
      </c>
      <c r="J150" s="16" t="s">
        <v>7745</v>
      </c>
      <c r="K150" s="16" t="s">
        <v>129</v>
      </c>
      <c r="L150" s="16">
        <v>98107</v>
      </c>
      <c r="M150" s="16">
        <v>98107</v>
      </c>
      <c r="N150" s="16">
        <v>98107</v>
      </c>
      <c r="O150" s="16">
        <v>98107</v>
      </c>
      <c r="P150" s="16">
        <v>98107</v>
      </c>
      <c r="Q150" s="16">
        <v>98107</v>
      </c>
      <c r="R150" s="16">
        <v>98107</v>
      </c>
      <c r="S150" s="16">
        <v>98107</v>
      </c>
      <c r="T150" s="16">
        <v>98107</v>
      </c>
      <c r="U150" s="16">
        <v>98107</v>
      </c>
      <c r="V150" s="16">
        <v>98107</v>
      </c>
      <c r="W150" s="16">
        <v>98107</v>
      </c>
      <c r="X150" s="16" t="s">
        <v>7745</v>
      </c>
      <c r="Y150" s="16" t="s">
        <v>129</v>
      </c>
      <c r="Z150" s="16" t="s">
        <v>129</v>
      </c>
    </row>
    <row r="151" spans="2:26" hidden="1">
      <c r="B151" s="16" t="s">
        <v>1621</v>
      </c>
      <c r="C151" s="16" t="s">
        <v>1622</v>
      </c>
      <c r="D151" s="16" t="s">
        <v>1900</v>
      </c>
      <c r="E151" s="16" t="s">
        <v>1903</v>
      </c>
      <c r="F151" s="16" t="s">
        <v>1904</v>
      </c>
      <c r="G151" s="16" t="s">
        <v>1669</v>
      </c>
      <c r="H151" s="16" t="s">
        <v>129</v>
      </c>
      <c r="I151" s="16" t="s">
        <v>19</v>
      </c>
      <c r="J151" s="16" t="s">
        <v>7745</v>
      </c>
      <c r="K151" s="16" t="s">
        <v>129</v>
      </c>
      <c r="L151" s="16">
        <v>1076250</v>
      </c>
      <c r="M151" s="16">
        <v>1076250</v>
      </c>
      <c r="N151" s="16">
        <v>1076250</v>
      </c>
      <c r="O151" s="16">
        <v>1076250</v>
      </c>
      <c r="P151" s="16">
        <v>1076250</v>
      </c>
      <c r="Q151" s="16">
        <v>1076250</v>
      </c>
      <c r="R151" s="16">
        <v>1076250</v>
      </c>
      <c r="S151" s="16">
        <v>1076250</v>
      </c>
      <c r="T151" s="16">
        <v>1076250</v>
      </c>
      <c r="U151" s="16">
        <v>1076250</v>
      </c>
      <c r="V151" s="16">
        <v>1076250</v>
      </c>
      <c r="W151" s="16">
        <v>1076250</v>
      </c>
      <c r="X151" s="16" t="s">
        <v>7745</v>
      </c>
      <c r="Y151" s="16" t="s">
        <v>129</v>
      </c>
      <c r="Z151" s="16" t="s">
        <v>129</v>
      </c>
    </row>
    <row r="152" spans="2:26" hidden="1">
      <c r="B152" s="16" t="s">
        <v>1621</v>
      </c>
      <c r="C152" s="16" t="s">
        <v>1622</v>
      </c>
      <c r="D152" s="16" t="s">
        <v>1900</v>
      </c>
      <c r="E152" s="16" t="s">
        <v>1905</v>
      </c>
      <c r="F152" s="16" t="s">
        <v>1906</v>
      </c>
      <c r="G152" s="16" t="s">
        <v>1669</v>
      </c>
      <c r="H152" s="16" t="s">
        <v>129</v>
      </c>
      <c r="I152" s="16" t="s">
        <v>19</v>
      </c>
      <c r="J152" s="16" t="s">
        <v>7744</v>
      </c>
      <c r="K152" s="16" t="s">
        <v>129</v>
      </c>
      <c r="L152" s="16">
        <v>57710</v>
      </c>
      <c r="M152" s="16">
        <v>57710</v>
      </c>
      <c r="N152" s="16">
        <v>57710</v>
      </c>
      <c r="O152" s="16">
        <v>57710</v>
      </c>
      <c r="P152" s="16">
        <v>57710</v>
      </c>
      <c r="Q152" s="16">
        <v>57710</v>
      </c>
      <c r="R152" s="16">
        <v>57710</v>
      </c>
      <c r="S152" s="16">
        <v>57710</v>
      </c>
      <c r="T152" s="16">
        <v>57710</v>
      </c>
      <c r="U152" s="16">
        <v>57710</v>
      </c>
      <c r="V152" s="16">
        <v>57710</v>
      </c>
      <c r="W152" s="16">
        <v>57710</v>
      </c>
      <c r="X152" s="16" t="s">
        <v>7744</v>
      </c>
      <c r="Y152" s="16" t="s">
        <v>129</v>
      </c>
      <c r="Z152" s="16" t="s">
        <v>129</v>
      </c>
    </row>
    <row r="153" spans="2:26" hidden="1">
      <c r="B153" s="16" t="s">
        <v>1621</v>
      </c>
      <c r="C153" s="16" t="s">
        <v>1622</v>
      </c>
      <c r="D153" s="16" t="s">
        <v>1900</v>
      </c>
      <c r="E153" s="16" t="s">
        <v>1907</v>
      </c>
      <c r="F153" s="16" t="s">
        <v>1908</v>
      </c>
      <c r="G153" s="16" t="s">
        <v>1669</v>
      </c>
      <c r="H153" s="16" t="s">
        <v>102</v>
      </c>
      <c r="I153" s="16" t="s">
        <v>19</v>
      </c>
      <c r="J153" s="16" t="s">
        <v>7744</v>
      </c>
      <c r="K153" s="16" t="s">
        <v>102</v>
      </c>
      <c r="L153" s="16">
        <v>128125</v>
      </c>
      <c r="M153" s="16">
        <v>128125</v>
      </c>
      <c r="N153" s="16">
        <v>128125</v>
      </c>
      <c r="O153" s="16">
        <v>128125</v>
      </c>
      <c r="P153" s="16">
        <v>128125</v>
      </c>
      <c r="Q153" s="16">
        <v>128125</v>
      </c>
      <c r="R153" s="16">
        <v>128125</v>
      </c>
      <c r="S153" s="16">
        <v>128125</v>
      </c>
      <c r="T153" s="16">
        <v>128125</v>
      </c>
      <c r="U153" s="16">
        <v>128125</v>
      </c>
      <c r="V153" s="16">
        <v>128125</v>
      </c>
      <c r="W153" s="16">
        <v>128125</v>
      </c>
      <c r="X153" s="16" t="s">
        <v>7744</v>
      </c>
      <c r="Y153" s="16" t="s">
        <v>102</v>
      </c>
      <c r="Z153" s="16" t="s">
        <v>102</v>
      </c>
    </row>
    <row r="154" spans="2:26" hidden="1">
      <c r="B154" s="16" t="s">
        <v>1621</v>
      </c>
      <c r="C154" s="16" t="s">
        <v>1622</v>
      </c>
      <c r="D154" s="16" t="s">
        <v>1900</v>
      </c>
      <c r="E154" s="16" t="s">
        <v>1909</v>
      </c>
      <c r="F154" s="16" t="s">
        <v>1910</v>
      </c>
      <c r="G154" s="16" t="s">
        <v>1669</v>
      </c>
      <c r="H154" s="16" t="s">
        <v>129</v>
      </c>
      <c r="I154" s="16" t="s">
        <v>19</v>
      </c>
      <c r="J154" s="16" t="s">
        <v>7745</v>
      </c>
      <c r="K154" s="16" t="s">
        <v>129</v>
      </c>
      <c r="L154" s="16">
        <v>119113.44</v>
      </c>
      <c r="M154" s="16">
        <v>119113.44</v>
      </c>
      <c r="N154" s="16">
        <v>119113.44</v>
      </c>
      <c r="O154" s="16">
        <v>119113.44</v>
      </c>
      <c r="P154" s="16">
        <v>119113.44</v>
      </c>
      <c r="Q154" s="16">
        <v>119113.44</v>
      </c>
      <c r="R154" s="16">
        <v>119113.44</v>
      </c>
      <c r="S154" s="16">
        <v>119113.44</v>
      </c>
      <c r="T154" s="16">
        <v>119113.44</v>
      </c>
      <c r="U154" s="16">
        <v>119113.44</v>
      </c>
      <c r="V154" s="16">
        <v>119113.44</v>
      </c>
      <c r="W154" s="16">
        <v>119113.44</v>
      </c>
      <c r="X154" s="16" t="s">
        <v>7745</v>
      </c>
      <c r="Y154" s="16" t="s">
        <v>129</v>
      </c>
      <c r="Z154" s="16" t="s">
        <v>129</v>
      </c>
    </row>
    <row r="155" spans="2:26" hidden="1">
      <c r="B155" s="16" t="s">
        <v>1621</v>
      </c>
      <c r="C155" s="16" t="s">
        <v>1622</v>
      </c>
      <c r="D155" s="16" t="s">
        <v>1900</v>
      </c>
      <c r="E155" s="16" t="s">
        <v>1911</v>
      </c>
      <c r="F155" s="16" t="s">
        <v>1912</v>
      </c>
      <c r="G155" s="16" t="s">
        <v>1669</v>
      </c>
      <c r="H155" s="16" t="s">
        <v>129</v>
      </c>
      <c r="I155" s="16" t="s">
        <v>19</v>
      </c>
      <c r="J155" s="16" t="s">
        <v>7745</v>
      </c>
      <c r="K155" s="16" t="s">
        <v>129</v>
      </c>
      <c r="L155" s="16">
        <v>1500000</v>
      </c>
      <c r="M155" s="16">
        <v>1500000</v>
      </c>
      <c r="N155" s="16">
        <v>1500000</v>
      </c>
      <c r="O155" s="16">
        <v>1500000</v>
      </c>
      <c r="P155" s="16">
        <v>1500000</v>
      </c>
      <c r="Q155" s="16">
        <v>1500000</v>
      </c>
      <c r="R155" s="16">
        <v>1500000</v>
      </c>
      <c r="S155" s="16">
        <v>1500000</v>
      </c>
      <c r="T155" s="16">
        <v>1500000</v>
      </c>
      <c r="U155" s="16">
        <v>1500000</v>
      </c>
      <c r="V155" s="16">
        <v>1500000</v>
      </c>
      <c r="W155" s="16">
        <v>1500000</v>
      </c>
      <c r="X155" s="16" t="s">
        <v>7745</v>
      </c>
      <c r="Y155" s="16" t="s">
        <v>129</v>
      </c>
      <c r="Z155" s="16" t="s">
        <v>129</v>
      </c>
    </row>
    <row r="156" spans="2:26" hidden="1">
      <c r="B156" s="16" t="s">
        <v>1621</v>
      </c>
      <c r="C156" s="16" t="s">
        <v>1622</v>
      </c>
      <c r="D156" s="16" t="s">
        <v>1900</v>
      </c>
      <c r="E156" s="16" t="s">
        <v>1913</v>
      </c>
      <c r="F156" s="16" t="s">
        <v>1914</v>
      </c>
      <c r="G156" s="16" t="s">
        <v>1669</v>
      </c>
      <c r="H156" s="16" t="s">
        <v>102</v>
      </c>
      <c r="I156" s="16" t="s">
        <v>19</v>
      </c>
      <c r="J156" s="16" t="s">
        <v>7745</v>
      </c>
      <c r="K156" s="16" t="s">
        <v>102</v>
      </c>
      <c r="L156" s="16">
        <v>320000</v>
      </c>
      <c r="M156" s="16">
        <v>320000</v>
      </c>
      <c r="N156" s="16">
        <v>320000</v>
      </c>
      <c r="O156" s="16">
        <v>320000</v>
      </c>
      <c r="P156" s="16">
        <v>320000</v>
      </c>
      <c r="Q156" s="16">
        <v>320000</v>
      </c>
      <c r="R156" s="16">
        <v>320000</v>
      </c>
      <c r="S156" s="16">
        <v>320000</v>
      </c>
      <c r="T156" s="16">
        <v>320000</v>
      </c>
      <c r="U156" s="16">
        <v>320000</v>
      </c>
      <c r="V156" s="16">
        <v>320000</v>
      </c>
      <c r="W156" s="16">
        <v>320000</v>
      </c>
      <c r="X156" s="16" t="s">
        <v>7745</v>
      </c>
      <c r="Y156" s="16" t="s">
        <v>102</v>
      </c>
      <c r="Z156" s="16" t="s">
        <v>102</v>
      </c>
    </row>
    <row r="157" spans="2:26" hidden="1">
      <c r="B157" s="16" t="s">
        <v>1621</v>
      </c>
      <c r="C157" s="16" t="s">
        <v>1622</v>
      </c>
      <c r="D157" s="16" t="s">
        <v>1900</v>
      </c>
      <c r="E157" s="16" t="s">
        <v>1915</v>
      </c>
      <c r="F157" s="16" t="s">
        <v>1916</v>
      </c>
      <c r="G157" s="16" t="s">
        <v>1669</v>
      </c>
      <c r="H157" s="16" t="s">
        <v>129</v>
      </c>
      <c r="I157" s="16" t="s">
        <v>19</v>
      </c>
      <c r="J157" s="16" t="s">
        <v>7745</v>
      </c>
      <c r="K157" s="16" t="s">
        <v>129</v>
      </c>
      <c r="L157" s="16">
        <v>23822.69</v>
      </c>
      <c r="M157" s="16">
        <v>23822.69</v>
      </c>
      <c r="N157" s="16">
        <v>23822.69</v>
      </c>
      <c r="O157" s="16">
        <v>23822.69</v>
      </c>
      <c r="P157" s="16">
        <v>23822.69</v>
      </c>
      <c r="Q157" s="16">
        <v>23822.69</v>
      </c>
      <c r="R157" s="16">
        <v>23822.69</v>
      </c>
      <c r="S157" s="16">
        <v>23822.69</v>
      </c>
      <c r="T157" s="16">
        <v>23822.69</v>
      </c>
      <c r="U157" s="16">
        <v>23822.69</v>
      </c>
      <c r="V157" s="16">
        <v>23822.69</v>
      </c>
      <c r="W157" s="16">
        <v>23822.69</v>
      </c>
      <c r="X157" s="16" t="s">
        <v>7745</v>
      </c>
      <c r="Y157" s="16" t="s">
        <v>129</v>
      </c>
      <c r="Z157" s="16" t="s">
        <v>129</v>
      </c>
    </row>
    <row r="158" spans="2:26" hidden="1">
      <c r="B158" s="16" t="s">
        <v>1621</v>
      </c>
      <c r="C158" s="16" t="s">
        <v>1622</v>
      </c>
      <c r="D158" s="16" t="s">
        <v>1900</v>
      </c>
      <c r="E158" s="16" t="s">
        <v>1917</v>
      </c>
      <c r="F158" s="16" t="s">
        <v>1918</v>
      </c>
      <c r="G158" s="16" t="s">
        <v>1669</v>
      </c>
      <c r="H158" s="16" t="s">
        <v>129</v>
      </c>
      <c r="I158" s="16" t="s">
        <v>19</v>
      </c>
      <c r="J158" s="16" t="s">
        <v>7745</v>
      </c>
      <c r="K158" s="16" t="s">
        <v>129</v>
      </c>
      <c r="L158" s="16">
        <v>8656500</v>
      </c>
      <c r="M158" s="16">
        <v>8656500</v>
      </c>
      <c r="N158" s="16">
        <v>8656500</v>
      </c>
      <c r="O158" s="16">
        <v>8656500</v>
      </c>
      <c r="P158" s="16">
        <v>8656500</v>
      </c>
      <c r="Q158" s="16">
        <v>8656500</v>
      </c>
      <c r="R158" s="16">
        <v>8656500</v>
      </c>
      <c r="S158" s="16">
        <v>8656500</v>
      </c>
      <c r="T158" s="16">
        <v>8656500</v>
      </c>
      <c r="U158" s="16">
        <v>8656500</v>
      </c>
      <c r="V158" s="16">
        <v>8656500</v>
      </c>
      <c r="W158" s="16">
        <v>8656500</v>
      </c>
      <c r="X158" s="16" t="s">
        <v>7745</v>
      </c>
      <c r="Y158" s="16" t="s">
        <v>129</v>
      </c>
      <c r="Z158" s="16" t="s">
        <v>129</v>
      </c>
    </row>
    <row r="159" spans="2:26" hidden="1">
      <c r="B159" s="16" t="s">
        <v>1621</v>
      </c>
      <c r="C159" s="16" t="s">
        <v>1622</v>
      </c>
      <c r="D159" s="16" t="s">
        <v>1900</v>
      </c>
      <c r="E159" s="16" t="s">
        <v>1919</v>
      </c>
      <c r="F159" s="16" t="s">
        <v>1920</v>
      </c>
      <c r="G159" s="16" t="s">
        <v>1669</v>
      </c>
      <c r="H159" s="16" t="s">
        <v>129</v>
      </c>
      <c r="I159" s="16" t="s">
        <v>19</v>
      </c>
      <c r="J159" s="16" t="s">
        <v>7745</v>
      </c>
      <c r="K159" s="16" t="s">
        <v>129</v>
      </c>
      <c r="L159" s="16">
        <v>4000000</v>
      </c>
      <c r="M159" s="16">
        <v>4000000</v>
      </c>
      <c r="N159" s="16">
        <v>4000000</v>
      </c>
      <c r="O159" s="16">
        <v>4000000</v>
      </c>
      <c r="P159" s="16">
        <v>4000000</v>
      </c>
      <c r="Q159" s="16">
        <v>4000000</v>
      </c>
      <c r="R159" s="16">
        <v>4000000</v>
      </c>
      <c r="S159" s="16">
        <v>4000000</v>
      </c>
      <c r="T159" s="16">
        <v>4000000</v>
      </c>
      <c r="U159" s="16">
        <v>4000000</v>
      </c>
      <c r="V159" s="16">
        <v>4000000</v>
      </c>
      <c r="W159" s="16">
        <v>4000000</v>
      </c>
      <c r="X159" s="16" t="s">
        <v>7745</v>
      </c>
      <c r="Y159" s="16" t="s">
        <v>129</v>
      </c>
      <c r="Z159" s="16" t="s">
        <v>129</v>
      </c>
    </row>
    <row r="160" spans="2:26" hidden="1">
      <c r="B160" s="16" t="s">
        <v>1621</v>
      </c>
      <c r="C160" s="16" t="s">
        <v>1622</v>
      </c>
      <c r="D160" s="16" t="s">
        <v>1900</v>
      </c>
      <c r="E160" s="16" t="s">
        <v>1921</v>
      </c>
      <c r="F160" s="16" t="s">
        <v>1922</v>
      </c>
      <c r="G160" s="16" t="s">
        <v>1669</v>
      </c>
      <c r="H160" s="16" t="s">
        <v>129</v>
      </c>
      <c r="I160" s="16" t="s">
        <v>19</v>
      </c>
      <c r="J160" s="16" t="s">
        <v>7745</v>
      </c>
      <c r="K160" s="16" t="s">
        <v>129</v>
      </c>
      <c r="L160" s="16">
        <v>7000000</v>
      </c>
      <c r="M160" s="16">
        <v>7000000</v>
      </c>
      <c r="N160" s="16">
        <v>7000000</v>
      </c>
      <c r="O160" s="16">
        <v>7000000</v>
      </c>
      <c r="P160" s="16">
        <v>7000000</v>
      </c>
      <c r="Q160" s="16">
        <v>7000000</v>
      </c>
      <c r="R160" s="16">
        <v>7000000</v>
      </c>
      <c r="S160" s="16">
        <v>7000000</v>
      </c>
      <c r="T160" s="16">
        <v>7000000</v>
      </c>
      <c r="U160" s="16">
        <v>7000000</v>
      </c>
      <c r="V160" s="16">
        <v>7000000</v>
      </c>
      <c r="W160" s="16">
        <v>7000000</v>
      </c>
      <c r="X160" s="16" t="s">
        <v>7745</v>
      </c>
      <c r="Y160" s="16" t="s">
        <v>129</v>
      </c>
      <c r="Z160" s="16" t="s">
        <v>129</v>
      </c>
    </row>
    <row r="161" spans="2:26" hidden="1">
      <c r="B161" s="16" t="s">
        <v>1621</v>
      </c>
      <c r="C161" s="16" t="s">
        <v>1622</v>
      </c>
      <c r="D161" s="16" t="s">
        <v>1900</v>
      </c>
      <c r="E161" s="16" t="s">
        <v>7749</v>
      </c>
      <c r="F161" s="16" t="s">
        <v>7750</v>
      </c>
      <c r="G161" s="16" t="s">
        <v>1669</v>
      </c>
      <c r="H161" s="16" t="s">
        <v>102</v>
      </c>
      <c r="I161" s="16" t="s">
        <v>19</v>
      </c>
      <c r="J161" s="16" t="s">
        <v>7745</v>
      </c>
      <c r="K161" s="16" t="s">
        <v>102</v>
      </c>
      <c r="L161" s="16">
        <v>180600</v>
      </c>
      <c r="M161" s="16">
        <v>180600</v>
      </c>
      <c r="N161" s="16">
        <v>180600</v>
      </c>
      <c r="O161" s="16">
        <v>180600</v>
      </c>
      <c r="P161" s="16">
        <v>180600</v>
      </c>
      <c r="Q161" s="16">
        <v>180600</v>
      </c>
      <c r="R161" s="16">
        <v>180600</v>
      </c>
      <c r="S161" s="16">
        <v>180600</v>
      </c>
      <c r="T161" s="16">
        <v>180600</v>
      </c>
      <c r="U161" s="16">
        <v>180600</v>
      </c>
      <c r="V161" s="16">
        <v>180600</v>
      </c>
      <c r="W161" s="16">
        <v>180600</v>
      </c>
      <c r="X161" s="16" t="s">
        <v>7745</v>
      </c>
      <c r="Y161" s="16" t="s">
        <v>102</v>
      </c>
      <c r="Z161" s="16" t="s">
        <v>102</v>
      </c>
    </row>
    <row r="162" spans="2:26" hidden="1">
      <c r="B162" s="16" t="s">
        <v>1621</v>
      </c>
      <c r="C162" s="16" t="s">
        <v>1622</v>
      </c>
      <c r="D162" s="16" t="s">
        <v>7751</v>
      </c>
      <c r="E162" s="16" t="s">
        <v>7752</v>
      </c>
      <c r="F162" s="16" t="s">
        <v>7753</v>
      </c>
      <c r="G162" s="16" t="s">
        <v>2339</v>
      </c>
      <c r="H162" s="16" t="s">
        <v>131</v>
      </c>
      <c r="I162" s="16" t="s">
        <v>19</v>
      </c>
      <c r="J162" s="16" t="s">
        <v>7744</v>
      </c>
      <c r="K162" s="16" t="s">
        <v>131</v>
      </c>
      <c r="L162" s="16">
        <v>7000</v>
      </c>
      <c r="M162" s="16">
        <v>7000</v>
      </c>
      <c r="N162" s="16">
        <v>7000</v>
      </c>
      <c r="O162" s="16">
        <v>7000</v>
      </c>
      <c r="P162" s="16">
        <v>7000</v>
      </c>
      <c r="Q162" s="16">
        <v>7000</v>
      </c>
      <c r="R162" s="16">
        <v>7000</v>
      </c>
      <c r="S162" s="16">
        <v>7000</v>
      </c>
      <c r="T162" s="16">
        <v>7000</v>
      </c>
      <c r="U162" s="16">
        <v>7000</v>
      </c>
      <c r="V162" s="16">
        <v>7000</v>
      </c>
      <c r="W162" s="16">
        <v>7000</v>
      </c>
      <c r="X162" s="16" t="s">
        <v>7744</v>
      </c>
      <c r="Y162" s="16" t="s">
        <v>131</v>
      </c>
      <c r="Z162" s="16" t="s">
        <v>131</v>
      </c>
    </row>
    <row r="163" spans="2:26" hidden="1">
      <c r="B163" s="16" t="s">
        <v>1621</v>
      </c>
      <c r="C163" s="16" t="s">
        <v>1622</v>
      </c>
      <c r="D163" s="16" t="s">
        <v>7751</v>
      </c>
      <c r="E163" s="16" t="s">
        <v>7754</v>
      </c>
      <c r="F163" s="16" t="s">
        <v>7751</v>
      </c>
      <c r="G163" s="16" t="s">
        <v>2339</v>
      </c>
      <c r="H163" s="16" t="s">
        <v>131</v>
      </c>
      <c r="I163" s="16" t="s">
        <v>19</v>
      </c>
      <c r="J163" s="16" t="s">
        <v>7744</v>
      </c>
      <c r="K163" s="16" t="s">
        <v>131</v>
      </c>
      <c r="L163" s="16">
        <v>7000</v>
      </c>
      <c r="M163" s="16">
        <v>7000</v>
      </c>
      <c r="N163" s="16">
        <v>7000</v>
      </c>
      <c r="O163" s="16">
        <v>7000</v>
      </c>
      <c r="P163" s="16">
        <v>7000</v>
      </c>
      <c r="Q163" s="16">
        <v>7000</v>
      </c>
      <c r="R163" s="16">
        <v>7000</v>
      </c>
      <c r="S163" s="16">
        <v>7000</v>
      </c>
      <c r="T163" s="16">
        <v>7000</v>
      </c>
      <c r="U163" s="16">
        <v>7000</v>
      </c>
      <c r="V163" s="16">
        <v>7000</v>
      </c>
      <c r="W163" s="16">
        <v>7000</v>
      </c>
      <c r="X163" s="16" t="s">
        <v>7744</v>
      </c>
      <c r="Y163" s="16" t="s">
        <v>131</v>
      </c>
      <c r="Z163" s="16" t="s">
        <v>131</v>
      </c>
    </row>
    <row r="164" spans="2:26" hidden="1">
      <c r="B164" s="16" t="s">
        <v>1621</v>
      </c>
      <c r="C164" s="16" t="s">
        <v>1622</v>
      </c>
      <c r="D164" s="16" t="s">
        <v>7860</v>
      </c>
      <c r="E164" s="16" t="s">
        <v>1925</v>
      </c>
      <c r="F164" s="16" t="s">
        <v>1926</v>
      </c>
      <c r="G164" s="16" t="s">
        <v>1743</v>
      </c>
      <c r="H164" s="16" t="s">
        <v>103</v>
      </c>
      <c r="I164" s="16" t="s">
        <v>19</v>
      </c>
      <c r="J164" s="16" t="s">
        <v>7744</v>
      </c>
      <c r="K164" s="16" t="s">
        <v>103</v>
      </c>
      <c r="L164" s="16">
        <v>275000</v>
      </c>
      <c r="M164" s="16">
        <v>275000</v>
      </c>
      <c r="N164" s="16">
        <v>275000</v>
      </c>
      <c r="O164" s="16">
        <v>275000</v>
      </c>
      <c r="P164" s="16">
        <v>275000</v>
      </c>
      <c r="Q164" s="16">
        <v>275000</v>
      </c>
      <c r="R164" s="16">
        <v>275000</v>
      </c>
      <c r="S164" s="16">
        <v>275000</v>
      </c>
      <c r="T164" s="16">
        <v>275000</v>
      </c>
      <c r="U164" s="16">
        <v>275000</v>
      </c>
      <c r="V164" s="16">
        <v>275000</v>
      </c>
      <c r="W164" s="16">
        <v>275000</v>
      </c>
      <c r="X164" s="16" t="s">
        <v>7744</v>
      </c>
      <c r="Y164" s="16" t="s">
        <v>103</v>
      </c>
      <c r="Z164" s="16" t="s">
        <v>103</v>
      </c>
    </row>
    <row r="165" spans="2:26" hidden="1">
      <c r="B165" s="16" t="s">
        <v>1621</v>
      </c>
      <c r="C165" s="16" t="s">
        <v>1622</v>
      </c>
      <c r="D165" s="16" t="s">
        <v>7860</v>
      </c>
      <c r="E165" s="16" t="s">
        <v>1927</v>
      </c>
      <c r="F165" s="16" t="s">
        <v>1928</v>
      </c>
      <c r="G165" s="16" t="s">
        <v>1743</v>
      </c>
      <c r="H165" s="16" t="s">
        <v>103</v>
      </c>
      <c r="I165" s="16" t="s">
        <v>19</v>
      </c>
      <c r="J165" s="16" t="s">
        <v>7744</v>
      </c>
      <c r="K165" s="16" t="s">
        <v>103</v>
      </c>
      <c r="L165" s="16">
        <v>275000</v>
      </c>
      <c r="M165" s="16">
        <v>275000</v>
      </c>
      <c r="N165" s="16">
        <v>275000</v>
      </c>
      <c r="O165" s="16">
        <v>275000</v>
      </c>
      <c r="P165" s="16">
        <v>275000</v>
      </c>
      <c r="Q165" s="16">
        <v>275000</v>
      </c>
      <c r="R165" s="16">
        <v>275000</v>
      </c>
      <c r="S165" s="16">
        <v>275000</v>
      </c>
      <c r="T165" s="16">
        <v>275000</v>
      </c>
      <c r="U165" s="16">
        <v>275000</v>
      </c>
      <c r="V165" s="16">
        <v>275000</v>
      </c>
      <c r="W165" s="16">
        <v>275000</v>
      </c>
      <c r="X165" s="16" t="s">
        <v>7744</v>
      </c>
      <c r="Y165" s="16" t="s">
        <v>103</v>
      </c>
      <c r="Z165" s="16" t="s">
        <v>103</v>
      </c>
    </row>
    <row r="166" spans="2:26" hidden="1">
      <c r="B166" s="16" t="s">
        <v>1621</v>
      </c>
      <c r="C166" s="16" t="s">
        <v>1622</v>
      </c>
      <c r="D166" s="16" t="s">
        <v>7860</v>
      </c>
      <c r="E166" s="16" t="s">
        <v>1929</v>
      </c>
      <c r="F166" s="16" t="s">
        <v>1930</v>
      </c>
      <c r="G166" s="16" t="s">
        <v>1743</v>
      </c>
      <c r="H166" s="16" t="s">
        <v>103</v>
      </c>
      <c r="I166" s="16" t="s">
        <v>19</v>
      </c>
      <c r="J166" s="16" t="s">
        <v>7744</v>
      </c>
      <c r="K166" s="16" t="s">
        <v>103</v>
      </c>
      <c r="L166" s="16">
        <v>275000</v>
      </c>
      <c r="M166" s="16">
        <v>275000</v>
      </c>
      <c r="N166" s="16">
        <v>275000</v>
      </c>
      <c r="O166" s="16">
        <v>275000</v>
      </c>
      <c r="P166" s="16">
        <v>275000</v>
      </c>
      <c r="Q166" s="16">
        <v>275000</v>
      </c>
      <c r="R166" s="16">
        <v>275000</v>
      </c>
      <c r="S166" s="16">
        <v>275000</v>
      </c>
      <c r="T166" s="16">
        <v>275000</v>
      </c>
      <c r="U166" s="16">
        <v>275000</v>
      </c>
      <c r="V166" s="16">
        <v>275000</v>
      </c>
      <c r="W166" s="16">
        <v>275000</v>
      </c>
      <c r="X166" s="16" t="s">
        <v>7744</v>
      </c>
      <c r="Y166" s="16" t="s">
        <v>103</v>
      </c>
      <c r="Z166" s="16" t="s">
        <v>103</v>
      </c>
    </row>
    <row r="167" spans="2:26" hidden="1">
      <c r="B167" s="16" t="s">
        <v>1621</v>
      </c>
      <c r="C167" s="16" t="s">
        <v>1622</v>
      </c>
      <c r="D167" s="16" t="s">
        <v>7860</v>
      </c>
      <c r="E167" s="16" t="s">
        <v>1931</v>
      </c>
      <c r="F167" s="16" t="s">
        <v>1932</v>
      </c>
      <c r="G167" s="16" t="s">
        <v>1743</v>
      </c>
      <c r="H167" s="16" t="s">
        <v>103</v>
      </c>
      <c r="I167" s="16" t="s">
        <v>19</v>
      </c>
      <c r="J167" s="16" t="s">
        <v>7744</v>
      </c>
      <c r="K167" s="16" t="s">
        <v>103</v>
      </c>
      <c r="L167" s="16">
        <v>275000</v>
      </c>
      <c r="M167" s="16">
        <v>275000</v>
      </c>
      <c r="N167" s="16">
        <v>275000</v>
      </c>
      <c r="O167" s="16">
        <v>275000</v>
      </c>
      <c r="P167" s="16">
        <v>275000</v>
      </c>
      <c r="Q167" s="16">
        <v>275000</v>
      </c>
      <c r="R167" s="16">
        <v>275000</v>
      </c>
      <c r="S167" s="16">
        <v>275000</v>
      </c>
      <c r="T167" s="16">
        <v>275000</v>
      </c>
      <c r="U167" s="16">
        <v>275000</v>
      </c>
      <c r="V167" s="16">
        <v>275000</v>
      </c>
      <c r="W167" s="16">
        <v>275000</v>
      </c>
      <c r="X167" s="16" t="s">
        <v>7744</v>
      </c>
      <c r="Y167" s="16" t="s">
        <v>103</v>
      </c>
      <c r="Z167" s="16" t="s">
        <v>103</v>
      </c>
    </row>
    <row r="168" spans="2:26" hidden="1">
      <c r="B168" s="16" t="s">
        <v>1621</v>
      </c>
      <c r="C168" s="16" t="s">
        <v>1622</v>
      </c>
      <c r="D168" s="16" t="s">
        <v>7860</v>
      </c>
      <c r="E168" s="16" t="s">
        <v>1933</v>
      </c>
      <c r="F168" s="16" t="s">
        <v>1934</v>
      </c>
      <c r="G168" s="16" t="s">
        <v>1743</v>
      </c>
      <c r="H168" s="16" t="s">
        <v>103</v>
      </c>
      <c r="I168" s="16" t="s">
        <v>19</v>
      </c>
      <c r="J168" s="16" t="s">
        <v>7744</v>
      </c>
      <c r="K168" s="16" t="s">
        <v>103</v>
      </c>
      <c r="L168" s="16">
        <v>275000</v>
      </c>
      <c r="M168" s="16">
        <v>275000</v>
      </c>
      <c r="N168" s="16">
        <v>275000</v>
      </c>
      <c r="O168" s="16">
        <v>275000</v>
      </c>
      <c r="P168" s="16">
        <v>275000</v>
      </c>
      <c r="Q168" s="16">
        <v>275000</v>
      </c>
      <c r="R168" s="16">
        <v>275000</v>
      </c>
      <c r="S168" s="16">
        <v>275000</v>
      </c>
      <c r="T168" s="16">
        <v>275000</v>
      </c>
      <c r="U168" s="16">
        <v>275000</v>
      </c>
      <c r="V168" s="16">
        <v>275000</v>
      </c>
      <c r="W168" s="16">
        <v>275000</v>
      </c>
      <c r="X168" s="16" t="s">
        <v>7744</v>
      </c>
      <c r="Y168" s="16" t="s">
        <v>103</v>
      </c>
      <c r="Z168" s="16" t="s">
        <v>103</v>
      </c>
    </row>
    <row r="169" spans="2:26" hidden="1">
      <c r="B169" s="16" t="s">
        <v>1621</v>
      </c>
      <c r="C169" s="16" t="s">
        <v>1622</v>
      </c>
      <c r="D169" s="16" t="s">
        <v>1924</v>
      </c>
      <c r="E169" s="16" t="s">
        <v>1935</v>
      </c>
      <c r="F169" s="16" t="s">
        <v>15337</v>
      </c>
      <c r="G169" s="16" t="s">
        <v>1743</v>
      </c>
      <c r="H169" s="16" t="s">
        <v>103</v>
      </c>
      <c r="I169" s="16" t="s">
        <v>19</v>
      </c>
      <c r="J169" s="16" t="s">
        <v>7744</v>
      </c>
      <c r="K169" s="16" t="s">
        <v>103</v>
      </c>
      <c r="L169" s="16">
        <v>275000</v>
      </c>
      <c r="M169" s="16">
        <v>275000</v>
      </c>
      <c r="N169" s="16">
        <v>275000</v>
      </c>
      <c r="O169" s="16">
        <v>275000</v>
      </c>
      <c r="P169" s="16">
        <v>275000</v>
      </c>
      <c r="Q169" s="16">
        <v>275000</v>
      </c>
      <c r="R169" s="16">
        <v>275000</v>
      </c>
      <c r="S169" s="16">
        <v>275000</v>
      </c>
      <c r="T169" s="16">
        <v>275000</v>
      </c>
      <c r="U169" s="16">
        <v>275000</v>
      </c>
      <c r="V169" s="16">
        <v>275000</v>
      </c>
      <c r="W169" s="16">
        <v>275000</v>
      </c>
      <c r="X169" s="16" t="s">
        <v>7744</v>
      </c>
      <c r="Y169" s="16" t="s">
        <v>103</v>
      </c>
      <c r="Z169" s="16" t="s">
        <v>103</v>
      </c>
    </row>
    <row r="170" spans="2:26" hidden="1">
      <c r="B170" s="16" t="s">
        <v>1621</v>
      </c>
      <c r="C170" s="16" t="s">
        <v>1622</v>
      </c>
      <c r="D170" s="16" t="s">
        <v>1924</v>
      </c>
      <c r="E170" s="16" t="s">
        <v>1936</v>
      </c>
      <c r="F170" s="16" t="s">
        <v>1937</v>
      </c>
      <c r="G170" s="16" t="s">
        <v>1778</v>
      </c>
      <c r="H170" s="16" t="s">
        <v>103</v>
      </c>
      <c r="I170" s="16" t="s">
        <v>19</v>
      </c>
      <c r="J170" s="16" t="s">
        <v>7744</v>
      </c>
      <c r="K170" s="16" t="s">
        <v>103</v>
      </c>
      <c r="L170" s="16">
        <v>37897942</v>
      </c>
      <c r="M170" s="16">
        <v>37897942</v>
      </c>
      <c r="N170" s="16">
        <v>37897942</v>
      </c>
      <c r="O170" s="16">
        <v>37897942</v>
      </c>
      <c r="P170" s="16">
        <v>37897942</v>
      </c>
      <c r="Q170" s="16">
        <v>37897942</v>
      </c>
      <c r="R170" s="16">
        <v>37897942</v>
      </c>
      <c r="S170" s="16">
        <v>37897942</v>
      </c>
      <c r="T170" s="16">
        <v>37897942</v>
      </c>
      <c r="U170" s="16">
        <v>37897942</v>
      </c>
      <c r="V170" s="16">
        <v>37897942</v>
      </c>
      <c r="W170" s="16">
        <v>37897942</v>
      </c>
      <c r="X170" s="16" t="s">
        <v>7744</v>
      </c>
      <c r="Y170" s="16" t="s">
        <v>103</v>
      </c>
      <c r="Z170" s="16" t="s">
        <v>103</v>
      </c>
    </row>
    <row r="171" spans="2:26" hidden="1">
      <c r="B171" s="16" t="s">
        <v>1621</v>
      </c>
      <c r="C171" s="16" t="s">
        <v>1622</v>
      </c>
      <c r="D171" s="16" t="s">
        <v>1938</v>
      </c>
      <c r="E171" s="16" t="s">
        <v>1939</v>
      </c>
      <c r="F171" s="16" t="s">
        <v>1940</v>
      </c>
      <c r="G171" s="16" t="s">
        <v>1743</v>
      </c>
      <c r="H171" s="16" t="s">
        <v>129</v>
      </c>
      <c r="I171" s="16" t="s">
        <v>19</v>
      </c>
      <c r="J171" s="16" t="s">
        <v>7745</v>
      </c>
      <c r="K171" s="16" t="s">
        <v>129</v>
      </c>
      <c r="L171" s="16">
        <v>705200</v>
      </c>
      <c r="M171" s="16">
        <v>705200</v>
      </c>
      <c r="N171" s="16">
        <v>705200</v>
      </c>
      <c r="O171" s="16">
        <v>705200</v>
      </c>
      <c r="P171" s="16">
        <v>705200</v>
      </c>
      <c r="Q171" s="16">
        <v>705200</v>
      </c>
      <c r="R171" s="16">
        <v>705200</v>
      </c>
      <c r="S171" s="16">
        <v>705200</v>
      </c>
      <c r="T171" s="16">
        <v>705200</v>
      </c>
      <c r="U171" s="16">
        <v>705200</v>
      </c>
      <c r="V171" s="16">
        <v>705200</v>
      </c>
      <c r="W171" s="16">
        <v>705200</v>
      </c>
      <c r="X171" s="16" t="s">
        <v>7745</v>
      </c>
      <c r="Y171" s="16" t="s">
        <v>129</v>
      </c>
      <c r="Z171" s="16" t="s">
        <v>129</v>
      </c>
    </row>
    <row r="172" spans="2:26" hidden="1">
      <c r="B172" s="16" t="s">
        <v>1621</v>
      </c>
      <c r="C172" s="16" t="s">
        <v>1622</v>
      </c>
      <c r="D172" s="16" t="s">
        <v>1938</v>
      </c>
      <c r="E172" s="16" t="s">
        <v>1941</v>
      </c>
      <c r="F172" s="16" t="s">
        <v>1942</v>
      </c>
      <c r="G172" s="16" t="s">
        <v>1743</v>
      </c>
      <c r="H172" s="16" t="s">
        <v>102</v>
      </c>
      <c r="I172" s="16" t="s">
        <v>19</v>
      </c>
      <c r="J172" s="16" t="s">
        <v>7745</v>
      </c>
      <c r="K172" s="16" t="s">
        <v>102</v>
      </c>
      <c r="L172" s="16">
        <v>229500</v>
      </c>
      <c r="M172" s="16">
        <v>229500</v>
      </c>
      <c r="N172" s="16">
        <v>229500</v>
      </c>
      <c r="O172" s="16">
        <v>229500</v>
      </c>
      <c r="P172" s="16">
        <v>229500</v>
      </c>
      <c r="Q172" s="16">
        <v>229500</v>
      </c>
      <c r="R172" s="16">
        <v>229500</v>
      </c>
      <c r="S172" s="16">
        <v>229500</v>
      </c>
      <c r="T172" s="16">
        <v>229500</v>
      </c>
      <c r="U172" s="16">
        <v>229500</v>
      </c>
      <c r="V172" s="16">
        <v>229500</v>
      </c>
      <c r="W172" s="16">
        <v>229500</v>
      </c>
      <c r="X172" s="16" t="s">
        <v>7745</v>
      </c>
      <c r="Y172" s="16" t="s">
        <v>102</v>
      </c>
      <c r="Z172" s="16" t="s">
        <v>102</v>
      </c>
    </row>
    <row r="173" spans="2:26" hidden="1">
      <c r="B173" s="16" t="s">
        <v>1621</v>
      </c>
      <c r="C173" s="16" t="s">
        <v>1622</v>
      </c>
      <c r="D173" s="16" t="s">
        <v>1938</v>
      </c>
      <c r="E173" s="16" t="s">
        <v>1943</v>
      </c>
      <c r="F173" s="16" t="s">
        <v>1942</v>
      </c>
      <c r="G173" s="16" t="s">
        <v>1743</v>
      </c>
      <c r="H173" s="16" t="s">
        <v>102</v>
      </c>
      <c r="I173" s="16" t="s">
        <v>19</v>
      </c>
      <c r="J173" s="16" t="s">
        <v>7745</v>
      </c>
      <c r="K173" s="16" t="s">
        <v>102</v>
      </c>
      <c r="L173" s="16">
        <v>229500</v>
      </c>
      <c r="M173" s="16">
        <v>229500</v>
      </c>
      <c r="N173" s="16">
        <v>229500</v>
      </c>
      <c r="O173" s="16">
        <v>229500</v>
      </c>
      <c r="P173" s="16">
        <v>229500</v>
      </c>
      <c r="Q173" s="16">
        <v>229500</v>
      </c>
      <c r="R173" s="16">
        <v>229500</v>
      </c>
      <c r="S173" s="16">
        <v>229500</v>
      </c>
      <c r="T173" s="16">
        <v>229500</v>
      </c>
      <c r="U173" s="16">
        <v>229500</v>
      </c>
      <c r="V173" s="16">
        <v>229500</v>
      </c>
      <c r="W173" s="16">
        <v>229500</v>
      </c>
      <c r="X173" s="16" t="s">
        <v>7745</v>
      </c>
      <c r="Y173" s="16" t="s">
        <v>102</v>
      </c>
      <c r="Z173" s="16" t="s">
        <v>102</v>
      </c>
    </row>
    <row r="174" spans="2:26" hidden="1">
      <c r="B174" s="16" t="s">
        <v>1621</v>
      </c>
      <c r="C174" s="16" t="s">
        <v>1622</v>
      </c>
      <c r="D174" s="16" t="s">
        <v>1938</v>
      </c>
      <c r="E174" s="16" t="s">
        <v>1944</v>
      </c>
      <c r="F174" s="16" t="s">
        <v>1945</v>
      </c>
      <c r="G174" s="16" t="s">
        <v>1743</v>
      </c>
      <c r="H174" s="16" t="s">
        <v>102</v>
      </c>
      <c r="I174" s="16" t="s">
        <v>19</v>
      </c>
      <c r="J174" s="16" t="s">
        <v>7745</v>
      </c>
      <c r="K174" s="16" t="s">
        <v>102</v>
      </c>
      <c r="L174" s="16">
        <v>299500</v>
      </c>
      <c r="M174" s="16">
        <v>299500</v>
      </c>
      <c r="N174" s="16">
        <v>299500</v>
      </c>
      <c r="O174" s="16">
        <v>299500</v>
      </c>
      <c r="P174" s="16">
        <v>299500</v>
      </c>
      <c r="Q174" s="16">
        <v>299500</v>
      </c>
      <c r="R174" s="16">
        <v>299500</v>
      </c>
      <c r="S174" s="16">
        <v>299500</v>
      </c>
      <c r="T174" s="16">
        <v>299500</v>
      </c>
      <c r="U174" s="16">
        <v>299500</v>
      </c>
      <c r="V174" s="16">
        <v>299500</v>
      </c>
      <c r="W174" s="16">
        <v>299500</v>
      </c>
      <c r="X174" s="16" t="s">
        <v>7745</v>
      </c>
      <c r="Y174" s="16" t="s">
        <v>102</v>
      </c>
      <c r="Z174" s="16" t="s">
        <v>102</v>
      </c>
    </row>
    <row r="175" spans="2:26" hidden="1">
      <c r="B175" s="16" t="s">
        <v>1621</v>
      </c>
      <c r="C175" s="16" t="s">
        <v>1622</v>
      </c>
      <c r="D175" s="16" t="s">
        <v>1938</v>
      </c>
      <c r="E175" s="16" t="s">
        <v>1946</v>
      </c>
      <c r="F175" s="16" t="s">
        <v>1947</v>
      </c>
      <c r="G175" s="16" t="s">
        <v>1743</v>
      </c>
      <c r="H175" s="16" t="s">
        <v>102</v>
      </c>
      <c r="I175" s="16" t="s">
        <v>19</v>
      </c>
      <c r="J175" s="16" t="s">
        <v>7745</v>
      </c>
      <c r="K175" s="16" t="s">
        <v>102</v>
      </c>
      <c r="L175" s="16">
        <v>1850000</v>
      </c>
      <c r="M175" s="16">
        <v>1850000</v>
      </c>
      <c r="N175" s="16">
        <v>1850000</v>
      </c>
      <c r="O175" s="16">
        <v>1850000</v>
      </c>
      <c r="P175" s="16">
        <v>1850000</v>
      </c>
      <c r="Q175" s="16">
        <v>1850000</v>
      </c>
      <c r="R175" s="16">
        <v>1850000</v>
      </c>
      <c r="S175" s="16">
        <v>1850000</v>
      </c>
      <c r="T175" s="16">
        <v>1850000</v>
      </c>
      <c r="U175" s="16">
        <v>1850000</v>
      </c>
      <c r="V175" s="16">
        <v>1850000</v>
      </c>
      <c r="W175" s="16">
        <v>1850000</v>
      </c>
      <c r="X175" s="16" t="s">
        <v>7745</v>
      </c>
      <c r="Y175" s="16" t="s">
        <v>102</v>
      </c>
      <c r="Z175" s="16" t="s">
        <v>102</v>
      </c>
    </row>
    <row r="176" spans="2:26" hidden="1">
      <c r="B176" s="16" t="s">
        <v>1621</v>
      </c>
      <c r="C176" s="16" t="s">
        <v>1622</v>
      </c>
      <c r="D176" s="16" t="s">
        <v>1948</v>
      </c>
      <c r="E176" s="16" t="s">
        <v>1949</v>
      </c>
      <c r="F176" s="16" t="s">
        <v>1950</v>
      </c>
      <c r="G176" s="16" t="s">
        <v>1743</v>
      </c>
      <c r="H176" s="16" t="s">
        <v>102</v>
      </c>
      <c r="I176" s="16" t="s">
        <v>19</v>
      </c>
      <c r="J176" s="16" t="s">
        <v>7744</v>
      </c>
      <c r="K176" s="16" t="s">
        <v>102</v>
      </c>
      <c r="L176" s="16">
        <v>244898</v>
      </c>
      <c r="M176" s="16">
        <v>244898</v>
      </c>
      <c r="N176" s="16">
        <v>244898</v>
      </c>
      <c r="O176" s="16">
        <v>244898</v>
      </c>
      <c r="P176" s="16">
        <v>244898</v>
      </c>
      <c r="Q176" s="16">
        <v>244898</v>
      </c>
      <c r="R176" s="16">
        <v>244898</v>
      </c>
      <c r="S176" s="16">
        <v>244898</v>
      </c>
      <c r="T176" s="16">
        <v>244898</v>
      </c>
      <c r="U176" s="16">
        <v>244898</v>
      </c>
      <c r="V176" s="16">
        <v>244898</v>
      </c>
      <c r="W176" s="16">
        <v>244898</v>
      </c>
      <c r="X176" s="16" t="s">
        <v>7744</v>
      </c>
      <c r="Y176" s="16" t="s">
        <v>102</v>
      </c>
      <c r="Z176" s="16" t="s">
        <v>102</v>
      </c>
    </row>
    <row r="177" spans="2:26" hidden="1">
      <c r="B177" s="16" t="s">
        <v>1621</v>
      </c>
      <c r="C177" s="16" t="s">
        <v>1622</v>
      </c>
      <c r="D177" s="16" t="s">
        <v>1951</v>
      </c>
      <c r="E177" s="16" t="s">
        <v>1952</v>
      </c>
      <c r="F177" s="16" t="s">
        <v>1953</v>
      </c>
      <c r="G177" s="16" t="s">
        <v>1626</v>
      </c>
      <c r="H177" s="16" t="s">
        <v>103</v>
      </c>
      <c r="I177" s="16" t="s">
        <v>19</v>
      </c>
      <c r="J177" s="16" t="s">
        <v>7744</v>
      </c>
      <c r="K177" s="16" t="s">
        <v>103</v>
      </c>
      <c r="L177" s="16">
        <v>294900</v>
      </c>
      <c r="M177" s="16">
        <v>294900</v>
      </c>
      <c r="N177" s="16">
        <v>294900</v>
      </c>
      <c r="O177" s="16">
        <v>294900</v>
      </c>
      <c r="P177" s="16">
        <v>294900</v>
      </c>
      <c r="Q177" s="16">
        <v>294900</v>
      </c>
      <c r="R177" s="16">
        <v>294900</v>
      </c>
      <c r="S177" s="16">
        <v>294900</v>
      </c>
      <c r="T177" s="16">
        <v>294900</v>
      </c>
      <c r="U177" s="16">
        <v>294900</v>
      </c>
      <c r="V177" s="16">
        <v>294900</v>
      </c>
      <c r="W177" s="16">
        <v>294900</v>
      </c>
      <c r="X177" s="16" t="s">
        <v>7744</v>
      </c>
      <c r="Y177" s="16" t="s">
        <v>103</v>
      </c>
      <c r="Z177" s="16" t="s">
        <v>103</v>
      </c>
    </row>
    <row r="178" spans="2:26" hidden="1">
      <c r="B178" s="16" t="s">
        <v>1621</v>
      </c>
      <c r="C178" s="16" t="s">
        <v>1622</v>
      </c>
      <c r="D178" s="16" t="s">
        <v>1954</v>
      </c>
      <c r="E178" s="16" t="s">
        <v>1955</v>
      </c>
      <c r="F178" s="16" t="s">
        <v>1956</v>
      </c>
      <c r="G178" s="16" t="s">
        <v>1739</v>
      </c>
      <c r="H178" s="16" t="s">
        <v>129</v>
      </c>
      <c r="I178" s="16" t="s">
        <v>19</v>
      </c>
      <c r="J178" s="16" t="s">
        <v>7745</v>
      </c>
      <c r="K178" s="16" t="s">
        <v>129</v>
      </c>
      <c r="L178" s="16">
        <v>4500000</v>
      </c>
      <c r="M178" s="16">
        <v>4500000</v>
      </c>
      <c r="N178" s="16">
        <v>4500000</v>
      </c>
      <c r="O178" s="16">
        <v>4500000</v>
      </c>
      <c r="P178" s="16">
        <v>4500000</v>
      </c>
      <c r="Q178" s="16">
        <v>4500000</v>
      </c>
      <c r="R178" s="16">
        <v>4500000</v>
      </c>
      <c r="S178" s="16">
        <v>4500000</v>
      </c>
      <c r="T178" s="16">
        <v>4500000</v>
      </c>
      <c r="U178" s="16">
        <v>4500000</v>
      </c>
      <c r="V178" s="16">
        <v>4500000</v>
      </c>
      <c r="W178" s="16">
        <v>4500000</v>
      </c>
      <c r="X178" s="16" t="s">
        <v>7745</v>
      </c>
      <c r="Y178" s="16" t="s">
        <v>129</v>
      </c>
      <c r="Z178" s="16" t="s">
        <v>129</v>
      </c>
    </row>
    <row r="179" spans="2:26" hidden="1">
      <c r="B179" s="16" t="s">
        <v>1621</v>
      </c>
      <c r="C179" s="16" t="s">
        <v>1622</v>
      </c>
      <c r="D179" s="16" t="s">
        <v>1954</v>
      </c>
      <c r="E179" s="16" t="s">
        <v>1957</v>
      </c>
      <c r="F179" s="16" t="s">
        <v>1958</v>
      </c>
      <c r="G179" s="16" t="s">
        <v>1739</v>
      </c>
      <c r="H179" s="16" t="s">
        <v>102</v>
      </c>
      <c r="I179" s="16" t="s">
        <v>19</v>
      </c>
      <c r="J179" s="16" t="s">
        <v>7745</v>
      </c>
      <c r="K179" s="16" t="s">
        <v>102</v>
      </c>
      <c r="L179" s="16">
        <v>34850000</v>
      </c>
      <c r="M179" s="16">
        <v>34850000</v>
      </c>
      <c r="N179" s="16">
        <v>34850000</v>
      </c>
      <c r="O179" s="16">
        <v>34850000</v>
      </c>
      <c r="P179" s="16">
        <v>34850000</v>
      </c>
      <c r="Q179" s="16">
        <v>34850000</v>
      </c>
      <c r="R179" s="16">
        <v>34850000</v>
      </c>
      <c r="S179" s="16">
        <v>34850000</v>
      </c>
      <c r="T179" s="16">
        <v>34850000</v>
      </c>
      <c r="U179" s="16">
        <v>34850000</v>
      </c>
      <c r="V179" s="16">
        <v>34850000</v>
      </c>
      <c r="W179" s="16">
        <v>34850000</v>
      </c>
      <c r="X179" s="16" t="s">
        <v>7745</v>
      </c>
      <c r="Y179" s="16" t="s">
        <v>102</v>
      </c>
      <c r="Z179" s="16" t="s">
        <v>102</v>
      </c>
    </row>
    <row r="180" spans="2:26" hidden="1">
      <c r="B180" s="16" t="s">
        <v>1621</v>
      </c>
      <c r="C180" s="16" t="s">
        <v>1622</v>
      </c>
      <c r="D180" s="16" t="s">
        <v>1954</v>
      </c>
      <c r="E180" s="16" t="s">
        <v>1959</v>
      </c>
      <c r="F180" s="16" t="s">
        <v>1960</v>
      </c>
      <c r="G180" s="16" t="s">
        <v>1739</v>
      </c>
      <c r="H180" s="16" t="s">
        <v>102</v>
      </c>
      <c r="I180" s="16" t="s">
        <v>19</v>
      </c>
      <c r="J180" s="16" t="s">
        <v>7744</v>
      </c>
      <c r="K180" s="16" t="s">
        <v>102</v>
      </c>
      <c r="L180" s="16">
        <v>3500000</v>
      </c>
      <c r="M180" s="16">
        <v>3500000</v>
      </c>
      <c r="N180" s="16">
        <v>3500000</v>
      </c>
      <c r="O180" s="16">
        <v>3500000</v>
      </c>
      <c r="P180" s="16">
        <v>3500000</v>
      </c>
      <c r="Q180" s="16">
        <v>3500000</v>
      </c>
      <c r="R180" s="16">
        <v>3500000</v>
      </c>
      <c r="S180" s="16">
        <v>3500000</v>
      </c>
      <c r="T180" s="16">
        <v>3500000</v>
      </c>
      <c r="U180" s="16">
        <v>3500000</v>
      </c>
      <c r="V180" s="16">
        <v>3500000</v>
      </c>
      <c r="W180" s="16">
        <v>3500000</v>
      </c>
      <c r="X180" s="16" t="s">
        <v>7744</v>
      </c>
      <c r="Y180" s="16" t="s">
        <v>102</v>
      </c>
      <c r="Z180" s="16" t="s">
        <v>102</v>
      </c>
    </row>
    <row r="181" spans="2:26" hidden="1">
      <c r="B181" s="16" t="s">
        <v>1621</v>
      </c>
      <c r="C181" s="16" t="s">
        <v>1622</v>
      </c>
      <c r="D181" s="16" t="s">
        <v>1961</v>
      </c>
      <c r="E181" s="16" t="s">
        <v>1962</v>
      </c>
      <c r="F181" s="16" t="s">
        <v>1963</v>
      </c>
      <c r="G181" s="16" t="s">
        <v>1743</v>
      </c>
      <c r="H181" s="16" t="s">
        <v>103</v>
      </c>
      <c r="I181" s="16" t="s">
        <v>19</v>
      </c>
      <c r="J181" s="16" t="s">
        <v>7744</v>
      </c>
      <c r="K181" s="16" t="s">
        <v>103</v>
      </c>
      <c r="L181" s="16">
        <v>38021.875</v>
      </c>
      <c r="M181" s="16">
        <v>38021.875</v>
      </c>
      <c r="N181" s="16">
        <v>38021.875</v>
      </c>
      <c r="O181" s="16">
        <v>38021.875</v>
      </c>
      <c r="P181" s="16">
        <v>38021.875</v>
      </c>
      <c r="Q181" s="16">
        <v>38021.875</v>
      </c>
      <c r="R181" s="16">
        <v>38021.875</v>
      </c>
      <c r="S181" s="16">
        <v>38021.875</v>
      </c>
      <c r="T181" s="16">
        <v>38021.875</v>
      </c>
      <c r="U181" s="16">
        <v>38021.875</v>
      </c>
      <c r="V181" s="16">
        <v>38021.875</v>
      </c>
      <c r="W181" s="16">
        <v>38021.875</v>
      </c>
      <c r="X181" s="16" t="s">
        <v>7744</v>
      </c>
      <c r="Y181" s="16" t="s">
        <v>103</v>
      </c>
      <c r="Z181" s="16" t="s">
        <v>103</v>
      </c>
    </row>
    <row r="182" spans="2:26" hidden="1">
      <c r="B182" s="16" t="s">
        <v>1621</v>
      </c>
      <c r="C182" s="16" t="s">
        <v>1622</v>
      </c>
      <c r="D182" s="16" t="s">
        <v>1964</v>
      </c>
      <c r="E182" s="16" t="s">
        <v>1965</v>
      </c>
      <c r="F182" s="16" t="s">
        <v>1964</v>
      </c>
      <c r="G182" s="16" t="s">
        <v>1966</v>
      </c>
      <c r="H182" s="16" t="s">
        <v>129</v>
      </c>
      <c r="I182" s="16" t="s">
        <v>19</v>
      </c>
      <c r="J182" s="16" t="s">
        <v>7744</v>
      </c>
      <c r="K182" s="16" t="s">
        <v>129</v>
      </c>
      <c r="L182" s="16">
        <v>90000</v>
      </c>
      <c r="M182" s="16">
        <v>90000</v>
      </c>
      <c r="N182" s="16">
        <v>90000</v>
      </c>
      <c r="O182" s="16">
        <v>90000</v>
      </c>
      <c r="P182" s="16">
        <v>90000</v>
      </c>
      <c r="Q182" s="16">
        <v>90000</v>
      </c>
      <c r="R182" s="16">
        <v>90000</v>
      </c>
      <c r="S182" s="16">
        <v>90000</v>
      </c>
      <c r="T182" s="16">
        <v>90000</v>
      </c>
      <c r="U182" s="16">
        <v>90000</v>
      </c>
      <c r="V182" s="16">
        <v>90000</v>
      </c>
      <c r="W182" s="16">
        <v>90000</v>
      </c>
      <c r="X182" s="16" t="s">
        <v>7744</v>
      </c>
      <c r="Y182" s="16" t="s">
        <v>129</v>
      </c>
      <c r="Z182" s="16" t="s">
        <v>129</v>
      </c>
    </row>
    <row r="183" spans="2:26" hidden="1">
      <c r="B183" s="16" t="s">
        <v>1621</v>
      </c>
      <c r="C183" s="16" t="s">
        <v>1622</v>
      </c>
      <c r="D183" s="16" t="s">
        <v>15978</v>
      </c>
      <c r="E183" s="16" t="s">
        <v>15979</v>
      </c>
      <c r="F183" s="16" t="s">
        <v>15978</v>
      </c>
      <c r="G183" s="16" t="s">
        <v>1739</v>
      </c>
      <c r="H183" s="16" t="s">
        <v>129</v>
      </c>
      <c r="I183" s="16" t="s">
        <v>19</v>
      </c>
      <c r="J183" s="16" t="s">
        <v>7745</v>
      </c>
      <c r="K183" s="16" t="s">
        <v>129</v>
      </c>
      <c r="L183" s="16">
        <v>13155000</v>
      </c>
      <c r="M183" s="16">
        <v>13155000</v>
      </c>
      <c r="N183" s="16">
        <v>13155000</v>
      </c>
      <c r="O183" s="16">
        <v>13155000</v>
      </c>
      <c r="P183" s="16">
        <v>13155000</v>
      </c>
      <c r="Q183" s="16">
        <v>13155000</v>
      </c>
      <c r="R183" s="16">
        <v>13155000</v>
      </c>
      <c r="S183" s="16">
        <v>13155000</v>
      </c>
      <c r="T183" s="16">
        <v>13155000</v>
      </c>
      <c r="U183" s="16">
        <v>13155000</v>
      </c>
      <c r="V183" s="16">
        <v>13155000</v>
      </c>
      <c r="W183" s="16">
        <v>13155000</v>
      </c>
      <c r="X183" s="16" t="s">
        <v>7745</v>
      </c>
      <c r="Y183" s="16" t="s">
        <v>129</v>
      </c>
      <c r="Z183" s="16" t="s">
        <v>129</v>
      </c>
    </row>
    <row r="184" spans="2:26" hidden="1">
      <c r="B184" s="16" t="s">
        <v>1621</v>
      </c>
      <c r="C184" s="16" t="s">
        <v>235</v>
      </c>
      <c r="D184" s="16" t="s">
        <v>15338</v>
      </c>
      <c r="E184" s="16" t="s">
        <v>1967</v>
      </c>
      <c r="F184" s="16" t="s">
        <v>15338</v>
      </c>
      <c r="G184" s="16" t="s">
        <v>1743</v>
      </c>
      <c r="H184" s="16" t="s">
        <v>130</v>
      </c>
      <c r="I184" s="16" t="s">
        <v>20</v>
      </c>
      <c r="J184" s="16" t="s">
        <v>7744</v>
      </c>
      <c r="K184" s="16" t="s">
        <v>130</v>
      </c>
      <c r="L184" s="16">
        <v>5961.44</v>
      </c>
      <c r="M184" s="16">
        <v>5961.44</v>
      </c>
      <c r="N184" s="16">
        <v>5961.44</v>
      </c>
      <c r="O184" s="16">
        <v>5961.44</v>
      </c>
      <c r="P184" s="16">
        <v>5961.44</v>
      </c>
      <c r="Q184" s="16">
        <v>5961.44</v>
      </c>
      <c r="R184" s="16">
        <v>5961.44</v>
      </c>
      <c r="S184" s="16">
        <v>5961.44</v>
      </c>
      <c r="T184" s="16">
        <v>5961.44</v>
      </c>
      <c r="U184" s="16">
        <v>5961.44</v>
      </c>
      <c r="V184" s="16">
        <v>5961.44</v>
      </c>
      <c r="W184" s="16">
        <v>5961.44</v>
      </c>
      <c r="X184" s="16" t="s">
        <v>7744</v>
      </c>
      <c r="Y184" s="16" t="s">
        <v>130</v>
      </c>
      <c r="Z184" s="16" t="s">
        <v>130</v>
      </c>
    </row>
    <row r="185" spans="2:26" hidden="1">
      <c r="B185" s="16" t="s">
        <v>1621</v>
      </c>
      <c r="C185" s="16" t="s">
        <v>1622</v>
      </c>
      <c r="D185" s="16" t="s">
        <v>1968</v>
      </c>
      <c r="E185" s="16" t="s">
        <v>1969</v>
      </c>
      <c r="F185" s="16" t="s">
        <v>1968</v>
      </c>
      <c r="G185" s="16" t="s">
        <v>1743</v>
      </c>
      <c r="H185" s="16" t="s">
        <v>103</v>
      </c>
      <c r="I185" s="16" t="s">
        <v>19</v>
      </c>
      <c r="J185" s="16" t="s">
        <v>7744</v>
      </c>
      <c r="K185" s="16" t="s">
        <v>103</v>
      </c>
      <c r="L185" s="16">
        <v>2100000</v>
      </c>
      <c r="M185" s="16">
        <v>2100000</v>
      </c>
      <c r="N185" s="16">
        <v>2100000</v>
      </c>
      <c r="O185" s="16">
        <v>2100000</v>
      </c>
      <c r="P185" s="16">
        <v>2100000</v>
      </c>
      <c r="Q185" s="16">
        <v>2100000</v>
      </c>
      <c r="R185" s="16">
        <v>2100000</v>
      </c>
      <c r="S185" s="16">
        <v>2100000</v>
      </c>
      <c r="T185" s="16">
        <v>2100000</v>
      </c>
      <c r="U185" s="16">
        <v>2100000</v>
      </c>
      <c r="V185" s="16">
        <v>2100000</v>
      </c>
      <c r="W185" s="16">
        <v>2100000</v>
      </c>
      <c r="X185" s="16" t="s">
        <v>7744</v>
      </c>
      <c r="Y185" s="16" t="s">
        <v>103</v>
      </c>
      <c r="Z185" s="16" t="s">
        <v>103</v>
      </c>
    </row>
    <row r="186" spans="2:26" hidden="1">
      <c r="B186" s="16" t="s">
        <v>1621</v>
      </c>
      <c r="C186" s="16" t="s">
        <v>1622</v>
      </c>
      <c r="D186" s="16" t="s">
        <v>15591</v>
      </c>
      <c r="E186" s="16" t="s">
        <v>15592</v>
      </c>
      <c r="F186" s="16" t="s">
        <v>15591</v>
      </c>
      <c r="G186" s="16" t="s">
        <v>1739</v>
      </c>
      <c r="H186" s="16" t="s">
        <v>103</v>
      </c>
      <c r="I186" s="16" t="s">
        <v>19</v>
      </c>
      <c r="J186" s="16" t="s">
        <v>7744</v>
      </c>
      <c r="K186" s="16" t="s">
        <v>103</v>
      </c>
      <c r="L186" s="16">
        <v>77400</v>
      </c>
      <c r="M186" s="16">
        <v>77400</v>
      </c>
      <c r="N186" s="16">
        <v>77400</v>
      </c>
      <c r="O186" s="16">
        <v>77400</v>
      </c>
      <c r="P186" s="16">
        <v>77400</v>
      </c>
      <c r="Q186" s="16">
        <v>77400</v>
      </c>
      <c r="R186" s="16">
        <v>77400</v>
      </c>
      <c r="S186" s="16">
        <v>77400</v>
      </c>
      <c r="T186" s="16">
        <v>77400</v>
      </c>
      <c r="U186" s="16">
        <v>77400</v>
      </c>
      <c r="V186" s="16">
        <v>77400</v>
      </c>
      <c r="W186" s="16">
        <v>77400</v>
      </c>
      <c r="X186" s="16" t="s">
        <v>7744</v>
      </c>
      <c r="Y186" s="16" t="s">
        <v>103</v>
      </c>
      <c r="Z186" s="16" t="s">
        <v>103</v>
      </c>
    </row>
    <row r="187" spans="2:26" hidden="1">
      <c r="B187" s="16" t="s">
        <v>1621</v>
      </c>
      <c r="C187" s="16" t="s">
        <v>1622</v>
      </c>
      <c r="D187" s="16" t="s">
        <v>1971</v>
      </c>
      <c r="E187" s="16" t="s">
        <v>1972</v>
      </c>
      <c r="F187" s="16" t="s">
        <v>1973</v>
      </c>
      <c r="G187" s="16" t="s">
        <v>1669</v>
      </c>
      <c r="H187" s="16" t="s">
        <v>129</v>
      </c>
      <c r="I187" s="16" t="s">
        <v>19</v>
      </c>
      <c r="J187" s="16" t="s">
        <v>7745</v>
      </c>
      <c r="K187" s="16" t="s">
        <v>129</v>
      </c>
      <c r="L187" s="16">
        <v>735000</v>
      </c>
      <c r="M187" s="16">
        <v>735000</v>
      </c>
      <c r="N187" s="16">
        <v>735000</v>
      </c>
      <c r="O187" s="16">
        <v>735000</v>
      </c>
      <c r="P187" s="16">
        <v>735000</v>
      </c>
      <c r="Q187" s="16">
        <v>735000</v>
      </c>
      <c r="R187" s="16">
        <v>735000</v>
      </c>
      <c r="S187" s="16">
        <v>735000</v>
      </c>
      <c r="T187" s="16">
        <v>735000</v>
      </c>
      <c r="U187" s="16">
        <v>735000</v>
      </c>
      <c r="V187" s="16">
        <v>735000</v>
      </c>
      <c r="W187" s="16">
        <v>735000</v>
      </c>
      <c r="X187" s="16" t="s">
        <v>7745</v>
      </c>
      <c r="Y187" s="16" t="s">
        <v>129</v>
      </c>
      <c r="Z187" s="16" t="s">
        <v>129</v>
      </c>
    </row>
    <row r="188" spans="2:26" hidden="1">
      <c r="B188" s="16" t="s">
        <v>1621</v>
      </c>
      <c r="C188" s="16" t="s">
        <v>1622</v>
      </c>
      <c r="D188" s="16" t="s">
        <v>1974</v>
      </c>
      <c r="E188" s="16" t="s">
        <v>1975</v>
      </c>
      <c r="F188" s="16" t="s">
        <v>1974</v>
      </c>
      <c r="G188" s="16" t="s">
        <v>1976</v>
      </c>
      <c r="H188" s="16" t="s">
        <v>103</v>
      </c>
      <c r="I188" s="16" t="s">
        <v>19</v>
      </c>
      <c r="J188" s="16" t="s">
        <v>7744</v>
      </c>
      <c r="K188" s="16" t="s">
        <v>103</v>
      </c>
      <c r="L188" s="16">
        <v>22200000</v>
      </c>
      <c r="M188" s="16">
        <v>22200000</v>
      </c>
      <c r="N188" s="16">
        <v>22200000</v>
      </c>
      <c r="O188" s="16">
        <v>22200000</v>
      </c>
      <c r="P188" s="16">
        <v>22200000</v>
      </c>
      <c r="Q188" s="16">
        <v>22200000</v>
      </c>
      <c r="R188" s="16">
        <v>22200000</v>
      </c>
      <c r="S188" s="16">
        <v>22200000</v>
      </c>
      <c r="T188" s="16">
        <v>22200000</v>
      </c>
      <c r="U188" s="16">
        <v>22200000</v>
      </c>
      <c r="V188" s="16">
        <v>22200000</v>
      </c>
      <c r="W188" s="16">
        <v>22200000</v>
      </c>
      <c r="X188" s="16" t="s">
        <v>7744</v>
      </c>
      <c r="Y188" s="16" t="s">
        <v>103</v>
      </c>
      <c r="Z188" s="16" t="s">
        <v>103</v>
      </c>
    </row>
    <row r="189" spans="2:26" hidden="1">
      <c r="B189" s="16" t="s">
        <v>1621</v>
      </c>
      <c r="C189" s="16" t="s">
        <v>1622</v>
      </c>
      <c r="D189" s="16" t="s">
        <v>1977</v>
      </c>
      <c r="E189" s="16" t="s">
        <v>1978</v>
      </c>
      <c r="F189" s="16" t="s">
        <v>1977</v>
      </c>
      <c r="G189" s="16" t="s">
        <v>1979</v>
      </c>
      <c r="H189" s="16" t="s">
        <v>103</v>
      </c>
      <c r="I189" s="16" t="s">
        <v>19</v>
      </c>
      <c r="J189" s="16" t="s">
        <v>7745</v>
      </c>
      <c r="K189" s="16" t="s">
        <v>103</v>
      </c>
      <c r="L189" s="16">
        <v>2000000</v>
      </c>
      <c r="M189" s="16">
        <v>2000000</v>
      </c>
      <c r="N189" s="16">
        <v>2000000</v>
      </c>
      <c r="O189" s="16">
        <v>2000000</v>
      </c>
      <c r="P189" s="16">
        <v>2000000</v>
      </c>
      <c r="Q189" s="16">
        <v>2000000</v>
      </c>
      <c r="R189" s="16">
        <v>2000000</v>
      </c>
      <c r="S189" s="16">
        <v>2000000</v>
      </c>
      <c r="T189" s="16">
        <v>2000000</v>
      </c>
      <c r="U189" s="16">
        <v>2000000</v>
      </c>
      <c r="V189" s="16">
        <v>2000000</v>
      </c>
      <c r="W189" s="16">
        <v>2000000</v>
      </c>
      <c r="X189" s="16" t="s">
        <v>7745</v>
      </c>
      <c r="Y189" s="16" t="s">
        <v>103</v>
      </c>
      <c r="Z189" s="16" t="s">
        <v>103</v>
      </c>
    </row>
    <row r="190" spans="2:26" hidden="1">
      <c r="B190" s="16" t="s">
        <v>1621</v>
      </c>
      <c r="C190" s="16" t="s">
        <v>1622</v>
      </c>
      <c r="D190" s="16" t="s">
        <v>15042</v>
      </c>
      <c r="E190" s="16" t="s">
        <v>1980</v>
      </c>
      <c r="F190" s="16" t="s">
        <v>1981</v>
      </c>
      <c r="G190" s="16" t="s">
        <v>1743</v>
      </c>
      <c r="H190" s="16" t="s">
        <v>103</v>
      </c>
      <c r="I190" s="16" t="s">
        <v>19</v>
      </c>
      <c r="J190" s="16" t="s">
        <v>7744</v>
      </c>
      <c r="K190" s="16" t="s">
        <v>103</v>
      </c>
      <c r="L190" s="16">
        <v>9500000</v>
      </c>
      <c r="M190" s="16">
        <v>9500000</v>
      </c>
      <c r="N190" s="16">
        <v>9500000</v>
      </c>
      <c r="O190" s="16">
        <v>9500000</v>
      </c>
      <c r="P190" s="16">
        <v>9500000</v>
      </c>
      <c r="Q190" s="16">
        <v>9500000</v>
      </c>
      <c r="R190" s="16">
        <v>9500000</v>
      </c>
      <c r="S190" s="16">
        <v>9500000</v>
      </c>
      <c r="T190" s="16">
        <v>9500000</v>
      </c>
      <c r="U190" s="16">
        <v>9500000</v>
      </c>
      <c r="V190" s="16">
        <v>9500000</v>
      </c>
      <c r="W190" s="16">
        <v>9500000</v>
      </c>
      <c r="X190" s="16" t="s">
        <v>7744</v>
      </c>
      <c r="Y190" s="16" t="s">
        <v>103</v>
      </c>
      <c r="Z190" s="16" t="s">
        <v>103</v>
      </c>
    </row>
    <row r="191" spans="2:26" hidden="1">
      <c r="B191" s="16" t="s">
        <v>1621</v>
      </c>
      <c r="C191" s="16" t="s">
        <v>1622</v>
      </c>
      <c r="D191" s="16" t="s">
        <v>14996</v>
      </c>
      <c r="E191" s="16" t="s">
        <v>1983</v>
      </c>
      <c r="F191" s="16" t="s">
        <v>1982</v>
      </c>
      <c r="G191" s="16" t="s">
        <v>1743</v>
      </c>
      <c r="H191" s="16" t="s">
        <v>103</v>
      </c>
      <c r="I191" s="16" t="s">
        <v>19</v>
      </c>
      <c r="J191" s="16" t="s">
        <v>7744</v>
      </c>
      <c r="K191" s="16" t="s">
        <v>103</v>
      </c>
      <c r="L191" s="16">
        <v>500000</v>
      </c>
      <c r="M191" s="16">
        <v>500000</v>
      </c>
      <c r="N191" s="16">
        <v>500000</v>
      </c>
      <c r="O191" s="16">
        <v>500000</v>
      </c>
      <c r="P191" s="16">
        <v>500000</v>
      </c>
      <c r="Q191" s="16">
        <v>500000</v>
      </c>
      <c r="R191" s="16">
        <v>500000</v>
      </c>
      <c r="S191" s="16">
        <v>500000</v>
      </c>
      <c r="T191" s="16">
        <v>500000</v>
      </c>
      <c r="U191" s="16">
        <v>500000</v>
      </c>
      <c r="V191" s="16">
        <v>500000</v>
      </c>
      <c r="W191" s="16">
        <v>500000</v>
      </c>
      <c r="X191" s="16" t="s">
        <v>7744</v>
      </c>
      <c r="Y191" s="16" t="s">
        <v>103</v>
      </c>
      <c r="Z191" s="16" t="s">
        <v>103</v>
      </c>
    </row>
    <row r="192" spans="2:26" hidden="1">
      <c r="B192" s="16" t="s">
        <v>1621</v>
      </c>
      <c r="C192" s="16" t="s">
        <v>235</v>
      </c>
      <c r="D192" s="16" t="s">
        <v>1759</v>
      </c>
      <c r="E192" s="16" t="s">
        <v>1984</v>
      </c>
      <c r="F192" s="16" t="s">
        <v>1985</v>
      </c>
      <c r="G192" s="16" t="s">
        <v>1966</v>
      </c>
      <c r="H192" s="16" t="s">
        <v>103</v>
      </c>
      <c r="I192" s="16" t="s">
        <v>19</v>
      </c>
      <c r="J192" s="16" t="s">
        <v>7745</v>
      </c>
      <c r="K192" s="16" t="s">
        <v>103</v>
      </c>
      <c r="L192" s="16">
        <v>7000</v>
      </c>
      <c r="M192" s="16">
        <v>7000</v>
      </c>
      <c r="N192" s="16">
        <v>7000</v>
      </c>
      <c r="O192" s="16">
        <v>7000</v>
      </c>
      <c r="P192" s="16">
        <v>7000</v>
      </c>
      <c r="Q192" s="16">
        <v>7000</v>
      </c>
      <c r="R192" s="16">
        <v>7000</v>
      </c>
      <c r="S192" s="16">
        <v>7000</v>
      </c>
      <c r="T192" s="16">
        <v>7000</v>
      </c>
      <c r="U192" s="16">
        <v>7000</v>
      </c>
      <c r="V192" s="16">
        <v>7000</v>
      </c>
      <c r="W192" s="16">
        <v>7000</v>
      </c>
      <c r="X192" s="16" t="s">
        <v>7745</v>
      </c>
      <c r="Y192" s="16" t="s">
        <v>103</v>
      </c>
      <c r="Z192" s="16" t="s">
        <v>103</v>
      </c>
    </row>
    <row r="193" spans="2:26" hidden="1">
      <c r="B193" s="16" t="s">
        <v>1621</v>
      </c>
      <c r="C193" s="16" t="s">
        <v>1622</v>
      </c>
      <c r="D193" s="16" t="s">
        <v>14996</v>
      </c>
      <c r="E193" s="16" t="s">
        <v>1986</v>
      </c>
      <c r="F193" s="16" t="s">
        <v>15043</v>
      </c>
      <c r="G193" s="16" t="s">
        <v>1743</v>
      </c>
      <c r="H193" s="16" t="s">
        <v>103</v>
      </c>
      <c r="I193" s="16" t="s">
        <v>19</v>
      </c>
      <c r="J193" s="16" t="s">
        <v>7745</v>
      </c>
      <c r="K193" s="16" t="s">
        <v>103</v>
      </c>
      <c r="L193" s="16">
        <v>2000000</v>
      </c>
      <c r="M193" s="16">
        <v>2000000</v>
      </c>
      <c r="N193" s="16">
        <v>2000000</v>
      </c>
      <c r="O193" s="16">
        <v>2000000</v>
      </c>
      <c r="P193" s="16">
        <v>2000000</v>
      </c>
      <c r="Q193" s="16">
        <v>2000000</v>
      </c>
      <c r="R193" s="16">
        <v>2000000</v>
      </c>
      <c r="S193" s="16">
        <v>2000000</v>
      </c>
      <c r="T193" s="16">
        <v>2000000</v>
      </c>
      <c r="U193" s="16">
        <v>2000000</v>
      </c>
      <c r="V193" s="16">
        <v>2000000</v>
      </c>
      <c r="W193" s="16">
        <v>2000000</v>
      </c>
      <c r="X193" s="16" t="s">
        <v>7745</v>
      </c>
      <c r="Y193" s="16" t="s">
        <v>103</v>
      </c>
      <c r="Z193" s="16" t="s">
        <v>103</v>
      </c>
    </row>
    <row r="194" spans="2:26" hidden="1">
      <c r="B194" s="16" t="s">
        <v>1621</v>
      </c>
      <c r="C194" s="16" t="s">
        <v>1622</v>
      </c>
      <c r="D194" s="16" t="s">
        <v>14996</v>
      </c>
      <c r="E194" s="16" t="s">
        <v>1987</v>
      </c>
      <c r="F194" s="16" t="s">
        <v>15044</v>
      </c>
      <c r="G194" s="16" t="s">
        <v>1743</v>
      </c>
      <c r="H194" s="16" t="s">
        <v>103</v>
      </c>
      <c r="I194" s="16" t="s">
        <v>19</v>
      </c>
      <c r="J194" s="16" t="s">
        <v>7745</v>
      </c>
      <c r="K194" s="16" t="s">
        <v>103</v>
      </c>
      <c r="L194" s="16">
        <v>2000000</v>
      </c>
      <c r="M194" s="16">
        <v>2000000</v>
      </c>
      <c r="N194" s="16">
        <v>2000000</v>
      </c>
      <c r="O194" s="16">
        <v>2000000</v>
      </c>
      <c r="P194" s="16">
        <v>2000000</v>
      </c>
      <c r="Q194" s="16">
        <v>2000000</v>
      </c>
      <c r="R194" s="16">
        <v>2000000</v>
      </c>
      <c r="S194" s="16">
        <v>2000000</v>
      </c>
      <c r="T194" s="16">
        <v>2000000</v>
      </c>
      <c r="U194" s="16">
        <v>2000000</v>
      </c>
      <c r="V194" s="16">
        <v>2000000</v>
      </c>
      <c r="W194" s="16">
        <v>2000000</v>
      </c>
      <c r="X194" s="16" t="s">
        <v>7745</v>
      </c>
      <c r="Y194" s="16" t="s">
        <v>103</v>
      </c>
      <c r="Z194" s="16" t="s">
        <v>103</v>
      </c>
    </row>
    <row r="195" spans="2:26" hidden="1">
      <c r="B195" s="16" t="s">
        <v>1621</v>
      </c>
      <c r="C195" s="16" t="s">
        <v>1622</v>
      </c>
      <c r="D195" s="16" t="s">
        <v>14996</v>
      </c>
      <c r="E195" s="16" t="s">
        <v>1988</v>
      </c>
      <c r="F195" s="16" t="s">
        <v>15045</v>
      </c>
      <c r="G195" s="16" t="s">
        <v>1743</v>
      </c>
      <c r="H195" s="16" t="s">
        <v>103</v>
      </c>
      <c r="I195" s="16" t="s">
        <v>19</v>
      </c>
      <c r="J195" s="16" t="s">
        <v>7745</v>
      </c>
      <c r="K195" s="16" t="s">
        <v>103</v>
      </c>
      <c r="L195" s="16">
        <v>2000000</v>
      </c>
      <c r="M195" s="16">
        <v>2000000</v>
      </c>
      <c r="N195" s="16">
        <v>2000000</v>
      </c>
      <c r="O195" s="16">
        <v>2000000</v>
      </c>
      <c r="P195" s="16">
        <v>2000000</v>
      </c>
      <c r="Q195" s="16">
        <v>2000000</v>
      </c>
      <c r="R195" s="16">
        <v>2000000</v>
      </c>
      <c r="S195" s="16">
        <v>2000000</v>
      </c>
      <c r="T195" s="16">
        <v>2000000</v>
      </c>
      <c r="U195" s="16">
        <v>2000000</v>
      </c>
      <c r="V195" s="16">
        <v>2000000</v>
      </c>
      <c r="W195" s="16">
        <v>2000000</v>
      </c>
      <c r="X195" s="16" t="s">
        <v>7745</v>
      </c>
      <c r="Y195" s="16" t="s">
        <v>103</v>
      </c>
      <c r="Z195" s="16" t="s">
        <v>103</v>
      </c>
    </row>
    <row r="196" spans="2:26" hidden="1">
      <c r="B196" s="16" t="s">
        <v>1621</v>
      </c>
      <c r="C196" s="16" t="s">
        <v>1622</v>
      </c>
      <c r="D196" s="16" t="s">
        <v>14996</v>
      </c>
      <c r="E196" s="16" t="s">
        <v>1989</v>
      </c>
      <c r="F196" s="16" t="s">
        <v>15046</v>
      </c>
      <c r="G196" s="16" t="s">
        <v>1743</v>
      </c>
      <c r="H196" s="16" t="s">
        <v>103</v>
      </c>
      <c r="I196" s="16" t="s">
        <v>19</v>
      </c>
      <c r="J196" s="16" t="s">
        <v>7745</v>
      </c>
      <c r="K196" s="16" t="s">
        <v>103</v>
      </c>
      <c r="L196" s="16">
        <v>2000000</v>
      </c>
      <c r="M196" s="16">
        <v>2000000</v>
      </c>
      <c r="N196" s="16">
        <v>2000000</v>
      </c>
      <c r="O196" s="16">
        <v>2000000</v>
      </c>
      <c r="P196" s="16">
        <v>2000000</v>
      </c>
      <c r="Q196" s="16">
        <v>2000000</v>
      </c>
      <c r="R196" s="16">
        <v>2000000</v>
      </c>
      <c r="S196" s="16">
        <v>2000000</v>
      </c>
      <c r="T196" s="16">
        <v>2000000</v>
      </c>
      <c r="U196" s="16">
        <v>2000000</v>
      </c>
      <c r="V196" s="16">
        <v>2000000</v>
      </c>
      <c r="W196" s="16">
        <v>2000000</v>
      </c>
      <c r="X196" s="16" t="s">
        <v>7745</v>
      </c>
      <c r="Y196" s="16" t="s">
        <v>103</v>
      </c>
      <c r="Z196" s="16" t="s">
        <v>103</v>
      </c>
    </row>
    <row r="197" spans="2:26" hidden="1">
      <c r="B197" s="16" t="s">
        <v>1621</v>
      </c>
      <c r="C197" s="16" t="s">
        <v>1622</v>
      </c>
      <c r="D197" s="16" t="s">
        <v>14996</v>
      </c>
      <c r="E197" s="16" t="s">
        <v>1990</v>
      </c>
      <c r="F197" s="16" t="s">
        <v>15047</v>
      </c>
      <c r="G197" s="16" t="s">
        <v>1743</v>
      </c>
      <c r="H197" s="16" t="s">
        <v>103</v>
      </c>
      <c r="I197" s="16" t="s">
        <v>19</v>
      </c>
      <c r="J197" s="16" t="s">
        <v>7745</v>
      </c>
      <c r="K197" s="16" t="s">
        <v>103</v>
      </c>
      <c r="L197" s="16">
        <v>2000000</v>
      </c>
      <c r="M197" s="16">
        <v>2000000</v>
      </c>
      <c r="N197" s="16">
        <v>2000000</v>
      </c>
      <c r="O197" s="16">
        <v>2000000</v>
      </c>
      <c r="P197" s="16">
        <v>2000000</v>
      </c>
      <c r="Q197" s="16">
        <v>2000000</v>
      </c>
      <c r="R197" s="16">
        <v>2000000</v>
      </c>
      <c r="S197" s="16">
        <v>2000000</v>
      </c>
      <c r="T197" s="16">
        <v>2000000</v>
      </c>
      <c r="U197" s="16">
        <v>2000000</v>
      </c>
      <c r="V197" s="16">
        <v>2000000</v>
      </c>
      <c r="W197" s="16">
        <v>2000000</v>
      </c>
      <c r="X197" s="16" t="s">
        <v>7745</v>
      </c>
      <c r="Y197" s="16" t="s">
        <v>103</v>
      </c>
      <c r="Z197" s="16" t="s">
        <v>103</v>
      </c>
    </row>
    <row r="198" spans="2:26" hidden="1">
      <c r="B198" s="16" t="s">
        <v>1621</v>
      </c>
      <c r="C198" s="16" t="s">
        <v>1622</v>
      </c>
      <c r="D198" s="16" t="s">
        <v>14996</v>
      </c>
      <c r="E198" s="16" t="s">
        <v>1991</v>
      </c>
      <c r="F198" s="16" t="s">
        <v>15048</v>
      </c>
      <c r="G198" s="16" t="s">
        <v>1743</v>
      </c>
      <c r="H198" s="16" t="s">
        <v>103</v>
      </c>
      <c r="I198" s="16" t="s">
        <v>19</v>
      </c>
      <c r="J198" s="16" t="s">
        <v>7745</v>
      </c>
      <c r="K198" s="16" t="s">
        <v>103</v>
      </c>
      <c r="L198" s="16">
        <v>2000000</v>
      </c>
      <c r="M198" s="16">
        <v>2000000</v>
      </c>
      <c r="N198" s="16">
        <v>2000000</v>
      </c>
      <c r="O198" s="16">
        <v>2000000</v>
      </c>
      <c r="P198" s="16">
        <v>2000000</v>
      </c>
      <c r="Q198" s="16">
        <v>2000000</v>
      </c>
      <c r="R198" s="16">
        <v>2000000</v>
      </c>
      <c r="S198" s="16">
        <v>2000000</v>
      </c>
      <c r="T198" s="16">
        <v>2000000</v>
      </c>
      <c r="U198" s="16">
        <v>2000000</v>
      </c>
      <c r="V198" s="16">
        <v>2000000</v>
      </c>
      <c r="W198" s="16">
        <v>2000000</v>
      </c>
      <c r="X198" s="16" t="s">
        <v>7745</v>
      </c>
      <c r="Y198" s="16" t="s">
        <v>103</v>
      </c>
      <c r="Z198" s="16" t="s">
        <v>103</v>
      </c>
    </row>
    <row r="199" spans="2:26" hidden="1">
      <c r="B199" s="16" t="s">
        <v>1621</v>
      </c>
      <c r="C199" s="16" t="s">
        <v>1622</v>
      </c>
      <c r="D199" s="16" t="s">
        <v>1992</v>
      </c>
      <c r="E199" s="16" t="s">
        <v>1993</v>
      </c>
      <c r="F199" s="16" t="s">
        <v>1994</v>
      </c>
      <c r="G199" s="16" t="s">
        <v>1778</v>
      </c>
      <c r="H199" s="16" t="s">
        <v>103</v>
      </c>
      <c r="I199" s="16" t="s">
        <v>19</v>
      </c>
      <c r="J199" s="16" t="s">
        <v>7744</v>
      </c>
      <c r="K199" s="16" t="s">
        <v>103</v>
      </c>
      <c r="L199" s="16">
        <v>587879265.60000002</v>
      </c>
      <c r="M199" s="16">
        <v>587879265.60000002</v>
      </c>
      <c r="N199" s="16">
        <v>587879265.60000002</v>
      </c>
      <c r="O199" s="16">
        <v>587879265.60000002</v>
      </c>
      <c r="P199" s="16">
        <v>587879265.60000002</v>
      </c>
      <c r="Q199" s="16">
        <v>587879265.60000002</v>
      </c>
      <c r="R199" s="16">
        <v>587879265.60000002</v>
      </c>
      <c r="S199" s="16">
        <v>587879265.60000002</v>
      </c>
      <c r="T199" s="16">
        <v>587879265.60000002</v>
      </c>
      <c r="U199" s="16">
        <v>587879265.60000002</v>
      </c>
      <c r="V199" s="16">
        <v>587879265.60000002</v>
      </c>
      <c r="W199" s="16">
        <v>587879265.60000002</v>
      </c>
      <c r="X199" s="16" t="s">
        <v>7744</v>
      </c>
      <c r="Y199" s="16" t="s">
        <v>103</v>
      </c>
      <c r="Z199" s="16" t="s">
        <v>103</v>
      </c>
    </row>
    <row r="200" spans="2:26" hidden="1">
      <c r="B200" s="16" t="s">
        <v>1621</v>
      </c>
      <c r="C200" s="16" t="s">
        <v>1622</v>
      </c>
      <c r="D200" s="16" t="s">
        <v>1995</v>
      </c>
      <c r="E200" s="16" t="s">
        <v>1996</v>
      </c>
      <c r="F200" s="16" t="s">
        <v>1997</v>
      </c>
      <c r="G200" s="16" t="s">
        <v>1626</v>
      </c>
      <c r="H200" s="16" t="s">
        <v>103</v>
      </c>
      <c r="I200" s="16" t="s">
        <v>19</v>
      </c>
      <c r="J200" s="16" t="s">
        <v>7744</v>
      </c>
      <c r="K200" s="16" t="s">
        <v>103</v>
      </c>
      <c r="L200" s="16">
        <v>10000000</v>
      </c>
      <c r="M200" s="16">
        <v>10000000</v>
      </c>
      <c r="N200" s="16">
        <v>10000000</v>
      </c>
      <c r="O200" s="16">
        <v>10000000</v>
      </c>
      <c r="P200" s="16">
        <v>10000000</v>
      </c>
      <c r="Q200" s="16">
        <v>10000000</v>
      </c>
      <c r="R200" s="16">
        <v>10000000</v>
      </c>
      <c r="S200" s="16">
        <v>10000000</v>
      </c>
      <c r="T200" s="16">
        <v>10000000</v>
      </c>
      <c r="U200" s="16">
        <v>10000000</v>
      </c>
      <c r="V200" s="16">
        <v>10000000</v>
      </c>
      <c r="W200" s="16">
        <v>10000000</v>
      </c>
      <c r="X200" s="16" t="s">
        <v>7744</v>
      </c>
      <c r="Y200" s="16" t="s">
        <v>103</v>
      </c>
      <c r="Z200" s="16" t="s">
        <v>103</v>
      </c>
    </row>
    <row r="201" spans="2:26" hidden="1">
      <c r="B201" s="16" t="s">
        <v>1621</v>
      </c>
      <c r="C201" s="16" t="s">
        <v>235</v>
      </c>
      <c r="D201" s="16" t="s">
        <v>1998</v>
      </c>
      <c r="E201" s="16" t="s">
        <v>1999</v>
      </c>
      <c r="F201" s="16" t="s">
        <v>2000</v>
      </c>
      <c r="G201" s="16" t="s">
        <v>1626</v>
      </c>
      <c r="H201" s="16" t="s">
        <v>131</v>
      </c>
      <c r="I201" s="16" t="s">
        <v>19</v>
      </c>
      <c r="J201" s="16" t="s">
        <v>7744</v>
      </c>
      <c r="K201" s="16" t="s">
        <v>131</v>
      </c>
      <c r="L201" s="16">
        <v>5000000</v>
      </c>
      <c r="M201" s="16">
        <v>5000000</v>
      </c>
      <c r="N201" s="16">
        <v>5000000</v>
      </c>
      <c r="O201" s="16">
        <v>5000000</v>
      </c>
      <c r="P201" s="16">
        <v>5000000</v>
      </c>
      <c r="Q201" s="16">
        <v>5000000</v>
      </c>
      <c r="R201" s="16">
        <v>5000000</v>
      </c>
      <c r="S201" s="16">
        <v>5000000</v>
      </c>
      <c r="T201" s="16">
        <v>5000000</v>
      </c>
      <c r="U201" s="16">
        <v>5000000</v>
      </c>
      <c r="V201" s="16">
        <v>5000000</v>
      </c>
      <c r="W201" s="16">
        <v>5000000</v>
      </c>
      <c r="X201" s="16" t="s">
        <v>7744</v>
      </c>
      <c r="Y201" s="16" t="s">
        <v>131</v>
      </c>
      <c r="Z201" s="16" t="s">
        <v>131</v>
      </c>
    </row>
    <row r="202" spans="2:26" hidden="1">
      <c r="B202" s="16" t="s">
        <v>1621</v>
      </c>
      <c r="C202" s="16" t="s">
        <v>235</v>
      </c>
      <c r="D202" s="16" t="s">
        <v>15593</v>
      </c>
      <c r="E202" s="16" t="s">
        <v>15594</v>
      </c>
      <c r="F202" s="16" t="s">
        <v>15593</v>
      </c>
      <c r="G202" s="16" t="s">
        <v>1704</v>
      </c>
      <c r="H202" s="16" t="s">
        <v>129</v>
      </c>
      <c r="I202" s="16" t="s">
        <v>19</v>
      </c>
      <c r="J202" s="16" t="s">
        <v>7745</v>
      </c>
      <c r="K202" s="16" t="s">
        <v>129</v>
      </c>
      <c r="L202" s="16">
        <v>55000</v>
      </c>
      <c r="M202" s="16">
        <v>55000</v>
      </c>
      <c r="N202" s="16">
        <v>55000</v>
      </c>
      <c r="O202" s="16">
        <v>55000</v>
      </c>
      <c r="P202" s="16">
        <v>55000</v>
      </c>
      <c r="Q202" s="16">
        <v>55000</v>
      </c>
      <c r="R202" s="16">
        <v>55000</v>
      </c>
      <c r="S202" s="16">
        <v>55000</v>
      </c>
      <c r="T202" s="16">
        <v>55000</v>
      </c>
      <c r="U202" s="16">
        <v>55000</v>
      </c>
      <c r="V202" s="16">
        <v>55000</v>
      </c>
      <c r="W202" s="16">
        <v>55000</v>
      </c>
      <c r="X202" s="16" t="s">
        <v>7745</v>
      </c>
      <c r="Y202" s="16" t="s">
        <v>129</v>
      </c>
      <c r="Z202" s="16" t="s">
        <v>129</v>
      </c>
    </row>
    <row r="203" spans="2:26" hidden="1">
      <c r="B203" s="16" t="s">
        <v>1621</v>
      </c>
      <c r="C203" s="16" t="s">
        <v>235</v>
      </c>
      <c r="D203" s="16" t="s">
        <v>2002</v>
      </c>
      <c r="E203" s="16" t="s">
        <v>2003</v>
      </c>
      <c r="F203" s="16" t="s">
        <v>2002</v>
      </c>
      <c r="G203" s="16" t="s">
        <v>2004</v>
      </c>
      <c r="H203" s="16" t="s">
        <v>129</v>
      </c>
      <c r="I203" s="16" t="s">
        <v>19</v>
      </c>
      <c r="J203" s="16" t="s">
        <v>7745</v>
      </c>
      <c r="K203" s="16" t="s">
        <v>129</v>
      </c>
      <c r="L203" s="16">
        <v>10000</v>
      </c>
      <c r="M203" s="16">
        <v>10000</v>
      </c>
      <c r="N203" s="16">
        <v>10000</v>
      </c>
      <c r="O203" s="16">
        <v>10000</v>
      </c>
      <c r="P203" s="16">
        <v>10000</v>
      </c>
      <c r="Q203" s="16">
        <v>10000</v>
      </c>
      <c r="R203" s="16">
        <v>10000</v>
      </c>
      <c r="S203" s="16">
        <v>10000</v>
      </c>
      <c r="T203" s="16">
        <v>10000</v>
      </c>
      <c r="U203" s="16">
        <v>10000</v>
      </c>
      <c r="V203" s="16">
        <v>10000</v>
      </c>
      <c r="W203" s="16">
        <v>10000</v>
      </c>
      <c r="X203" s="16" t="s">
        <v>7745</v>
      </c>
      <c r="Y203" s="16" t="s">
        <v>129</v>
      </c>
      <c r="Z203" s="16" t="s">
        <v>129</v>
      </c>
    </row>
    <row r="204" spans="2:26" hidden="1">
      <c r="B204" s="16" t="s">
        <v>1621</v>
      </c>
      <c r="C204" s="16" t="s">
        <v>235</v>
      </c>
      <c r="D204" s="16" t="s">
        <v>2005</v>
      </c>
      <c r="E204" s="16" t="s">
        <v>2006</v>
      </c>
      <c r="F204" s="16" t="s">
        <v>2005</v>
      </c>
      <c r="G204" s="16" t="s">
        <v>1739</v>
      </c>
      <c r="H204" s="16" t="s">
        <v>129</v>
      </c>
      <c r="I204" s="16" t="s">
        <v>19</v>
      </c>
      <c r="J204" s="16" t="s">
        <v>7745</v>
      </c>
      <c r="K204" s="16" t="s">
        <v>129</v>
      </c>
      <c r="L204" s="16">
        <v>1660</v>
      </c>
      <c r="M204" s="16">
        <v>1660</v>
      </c>
      <c r="N204" s="16">
        <v>1660</v>
      </c>
      <c r="O204" s="16">
        <v>1660</v>
      </c>
      <c r="P204" s="16">
        <v>1660</v>
      </c>
      <c r="Q204" s="16">
        <v>1660</v>
      </c>
      <c r="R204" s="16">
        <v>1660</v>
      </c>
      <c r="S204" s="16">
        <v>1660</v>
      </c>
      <c r="T204" s="16">
        <v>1660</v>
      </c>
      <c r="U204" s="16">
        <v>1660</v>
      </c>
      <c r="V204" s="16">
        <v>1660</v>
      </c>
      <c r="W204" s="16">
        <v>1660</v>
      </c>
      <c r="X204" s="16" t="s">
        <v>7745</v>
      </c>
      <c r="Y204" s="16" t="s">
        <v>129</v>
      </c>
      <c r="Z204" s="16" t="s">
        <v>129</v>
      </c>
    </row>
    <row r="205" spans="2:26" hidden="1">
      <c r="B205" s="16" t="s">
        <v>1621</v>
      </c>
      <c r="C205" s="16" t="s">
        <v>235</v>
      </c>
      <c r="D205" s="16" t="s">
        <v>2007</v>
      </c>
      <c r="E205" s="16" t="s">
        <v>2008</v>
      </c>
      <c r="F205" s="16" t="s">
        <v>2009</v>
      </c>
      <c r="G205" s="16" t="s">
        <v>1739</v>
      </c>
      <c r="H205" s="16" t="s">
        <v>129</v>
      </c>
      <c r="I205" s="16" t="s">
        <v>19</v>
      </c>
      <c r="J205" s="16" t="s">
        <v>7745</v>
      </c>
      <c r="K205" s="16" t="s">
        <v>129</v>
      </c>
      <c r="L205" s="16">
        <v>50000</v>
      </c>
      <c r="M205" s="16">
        <v>50000</v>
      </c>
      <c r="N205" s="16">
        <v>50000</v>
      </c>
      <c r="O205" s="16">
        <v>50000</v>
      </c>
      <c r="P205" s="16">
        <v>50000</v>
      </c>
      <c r="Q205" s="16">
        <v>50000</v>
      </c>
      <c r="R205" s="16">
        <v>50000</v>
      </c>
      <c r="S205" s="16">
        <v>50000</v>
      </c>
      <c r="T205" s="16">
        <v>50000</v>
      </c>
      <c r="U205" s="16">
        <v>50000</v>
      </c>
      <c r="V205" s="16">
        <v>50000</v>
      </c>
      <c r="W205" s="16">
        <v>50000</v>
      </c>
      <c r="X205" s="16" t="s">
        <v>7745</v>
      </c>
      <c r="Y205" s="16" t="s">
        <v>129</v>
      </c>
      <c r="Z205" s="16" t="s">
        <v>129</v>
      </c>
    </row>
    <row r="206" spans="2:26" hidden="1">
      <c r="B206" s="16" t="s">
        <v>1621</v>
      </c>
      <c r="C206" s="16" t="s">
        <v>235</v>
      </c>
      <c r="D206" s="16" t="s">
        <v>2007</v>
      </c>
      <c r="E206" s="16" t="s">
        <v>2010</v>
      </c>
      <c r="F206" s="16" t="s">
        <v>2011</v>
      </c>
      <c r="G206" s="16" t="s">
        <v>1739</v>
      </c>
      <c r="H206" s="16" t="s">
        <v>129</v>
      </c>
      <c r="I206" s="16" t="s">
        <v>19</v>
      </c>
      <c r="J206" s="16" t="s">
        <v>7745</v>
      </c>
      <c r="K206" s="16" t="s">
        <v>129</v>
      </c>
      <c r="L206" s="16">
        <v>120000</v>
      </c>
      <c r="M206" s="16">
        <v>120000</v>
      </c>
      <c r="N206" s="16">
        <v>120000</v>
      </c>
      <c r="O206" s="16">
        <v>120000</v>
      </c>
      <c r="P206" s="16">
        <v>120000</v>
      </c>
      <c r="Q206" s="16">
        <v>120000</v>
      </c>
      <c r="R206" s="16">
        <v>120000</v>
      </c>
      <c r="S206" s="16">
        <v>120000</v>
      </c>
      <c r="T206" s="16">
        <v>120000</v>
      </c>
      <c r="U206" s="16">
        <v>120000</v>
      </c>
      <c r="V206" s="16">
        <v>120000</v>
      </c>
      <c r="W206" s="16">
        <v>120000</v>
      </c>
      <c r="X206" s="16" t="s">
        <v>7745</v>
      </c>
      <c r="Y206" s="16" t="s">
        <v>129</v>
      </c>
      <c r="Z206" s="16" t="s">
        <v>129</v>
      </c>
    </row>
    <row r="207" spans="2:26" hidden="1">
      <c r="B207" s="16" t="s">
        <v>1621</v>
      </c>
      <c r="C207" s="16" t="s">
        <v>235</v>
      </c>
      <c r="D207" s="16" t="s">
        <v>2007</v>
      </c>
      <c r="E207" s="16" t="s">
        <v>2012</v>
      </c>
      <c r="F207" s="16" t="s">
        <v>2013</v>
      </c>
      <c r="G207" s="16" t="s">
        <v>1739</v>
      </c>
      <c r="H207" s="16" t="s">
        <v>129</v>
      </c>
      <c r="I207" s="16" t="s">
        <v>19</v>
      </c>
      <c r="J207" s="16" t="s">
        <v>7745</v>
      </c>
      <c r="K207" s="16" t="s">
        <v>129</v>
      </c>
      <c r="L207" s="16">
        <v>200000</v>
      </c>
      <c r="M207" s="16">
        <v>200000</v>
      </c>
      <c r="N207" s="16">
        <v>200000</v>
      </c>
      <c r="O207" s="16">
        <v>200000</v>
      </c>
      <c r="P207" s="16">
        <v>200000</v>
      </c>
      <c r="Q207" s="16">
        <v>200000</v>
      </c>
      <c r="R207" s="16">
        <v>200000</v>
      </c>
      <c r="S207" s="16">
        <v>200000</v>
      </c>
      <c r="T207" s="16">
        <v>200000</v>
      </c>
      <c r="U207" s="16">
        <v>200000</v>
      </c>
      <c r="V207" s="16">
        <v>200000</v>
      </c>
      <c r="W207" s="16">
        <v>200000</v>
      </c>
      <c r="X207" s="16" t="s">
        <v>7745</v>
      </c>
      <c r="Y207" s="16" t="s">
        <v>129</v>
      </c>
      <c r="Z207" s="16" t="s">
        <v>129</v>
      </c>
    </row>
    <row r="208" spans="2:26" hidden="1">
      <c r="B208" s="16" t="s">
        <v>1621</v>
      </c>
      <c r="C208" s="16" t="s">
        <v>235</v>
      </c>
      <c r="D208" s="16" t="s">
        <v>15595</v>
      </c>
      <c r="E208" s="16" t="s">
        <v>15596</v>
      </c>
      <c r="F208" s="16" t="s">
        <v>15597</v>
      </c>
      <c r="G208" s="16" t="s">
        <v>1979</v>
      </c>
      <c r="H208" s="16" t="s">
        <v>131</v>
      </c>
      <c r="I208" s="16" t="s">
        <v>19</v>
      </c>
      <c r="J208" s="16" t="s">
        <v>7744</v>
      </c>
      <c r="K208" s="16" t="s">
        <v>131</v>
      </c>
      <c r="L208" s="16">
        <v>1000000</v>
      </c>
      <c r="M208" s="16">
        <v>1000000</v>
      </c>
      <c r="N208" s="16">
        <v>1000000</v>
      </c>
      <c r="O208" s="16">
        <v>1000000</v>
      </c>
      <c r="P208" s="16">
        <v>1000000</v>
      </c>
      <c r="Q208" s="16">
        <v>1000000</v>
      </c>
      <c r="R208" s="16">
        <v>1000000</v>
      </c>
      <c r="S208" s="16">
        <v>1000000</v>
      </c>
      <c r="T208" s="16">
        <v>1000000</v>
      </c>
      <c r="U208" s="16">
        <v>1000000</v>
      </c>
      <c r="V208" s="16">
        <v>1000000</v>
      </c>
      <c r="W208" s="16">
        <v>1000000</v>
      </c>
      <c r="X208" s="16" t="s">
        <v>7744</v>
      </c>
      <c r="Y208" s="16" t="s">
        <v>131</v>
      </c>
      <c r="Z208" s="16" t="s">
        <v>131</v>
      </c>
    </row>
    <row r="209" spans="2:26" hidden="1">
      <c r="B209" s="16" t="s">
        <v>1621</v>
      </c>
      <c r="C209" s="16" t="s">
        <v>235</v>
      </c>
      <c r="D209" s="16" t="s">
        <v>1998</v>
      </c>
      <c r="E209" s="16" t="s">
        <v>2015</v>
      </c>
      <c r="F209" s="16" t="s">
        <v>2014</v>
      </c>
      <c r="G209" s="16" t="s">
        <v>1724</v>
      </c>
      <c r="H209" s="16" t="s">
        <v>129</v>
      </c>
      <c r="I209" s="16" t="s">
        <v>19</v>
      </c>
      <c r="J209" s="16" t="s">
        <v>7744</v>
      </c>
      <c r="K209" s="16" t="s">
        <v>129</v>
      </c>
      <c r="L209" s="16">
        <v>32000000</v>
      </c>
      <c r="M209" s="16">
        <v>32000000</v>
      </c>
      <c r="N209" s="16">
        <v>32000000</v>
      </c>
      <c r="O209" s="16">
        <v>32000000</v>
      </c>
      <c r="P209" s="16">
        <v>32000000</v>
      </c>
      <c r="Q209" s="16">
        <v>32000000</v>
      </c>
      <c r="R209" s="16">
        <v>32000000</v>
      </c>
      <c r="S209" s="16">
        <v>32000000</v>
      </c>
      <c r="T209" s="16">
        <v>32000000</v>
      </c>
      <c r="U209" s="16">
        <v>32000000</v>
      </c>
      <c r="V209" s="16">
        <v>32000000</v>
      </c>
      <c r="W209" s="16">
        <v>32000000</v>
      </c>
      <c r="X209" s="16" t="s">
        <v>7744</v>
      </c>
      <c r="Y209" s="16" t="s">
        <v>129</v>
      </c>
      <c r="Z209" s="16" t="s">
        <v>129</v>
      </c>
    </row>
    <row r="210" spans="2:26" hidden="1">
      <c r="B210" s="16" t="s">
        <v>1621</v>
      </c>
      <c r="C210" s="16" t="s">
        <v>235</v>
      </c>
      <c r="D210" s="16" t="s">
        <v>1971</v>
      </c>
      <c r="E210" s="16" t="s">
        <v>2016</v>
      </c>
      <c r="F210" s="16" t="s">
        <v>2017</v>
      </c>
      <c r="G210" s="16" t="s">
        <v>1669</v>
      </c>
      <c r="H210" s="16" t="s">
        <v>129</v>
      </c>
      <c r="I210" s="16" t="s">
        <v>19</v>
      </c>
      <c r="J210" s="16" t="s">
        <v>7745</v>
      </c>
      <c r="K210" s="16" t="s">
        <v>129</v>
      </c>
      <c r="L210" s="16">
        <v>390000</v>
      </c>
      <c r="M210" s="16">
        <v>390000</v>
      </c>
      <c r="N210" s="16">
        <v>390000</v>
      </c>
      <c r="O210" s="16">
        <v>390000</v>
      </c>
      <c r="P210" s="16">
        <v>390000</v>
      </c>
      <c r="Q210" s="16">
        <v>390000</v>
      </c>
      <c r="R210" s="16">
        <v>390000</v>
      </c>
      <c r="S210" s="16">
        <v>390000</v>
      </c>
      <c r="T210" s="16">
        <v>390000</v>
      </c>
      <c r="U210" s="16">
        <v>390000</v>
      </c>
      <c r="V210" s="16">
        <v>390000</v>
      </c>
      <c r="W210" s="16">
        <v>390000</v>
      </c>
      <c r="X210" s="16" t="s">
        <v>7745</v>
      </c>
      <c r="Y210" s="16" t="s">
        <v>129</v>
      </c>
      <c r="Z210" s="16" t="s">
        <v>129</v>
      </c>
    </row>
    <row r="211" spans="2:26" hidden="1">
      <c r="B211" s="16" t="s">
        <v>1621</v>
      </c>
      <c r="C211" s="16" t="s">
        <v>235</v>
      </c>
      <c r="D211" s="16" t="s">
        <v>2018</v>
      </c>
      <c r="E211" s="16" t="s">
        <v>2019</v>
      </c>
      <c r="F211" s="16" t="s">
        <v>2020</v>
      </c>
      <c r="G211" s="16" t="s">
        <v>1669</v>
      </c>
      <c r="H211" s="16" t="s">
        <v>129</v>
      </c>
      <c r="I211" s="16" t="s">
        <v>19</v>
      </c>
      <c r="J211" s="16" t="s">
        <v>7745</v>
      </c>
      <c r="K211" s="16" t="s">
        <v>129</v>
      </c>
      <c r="L211" s="16">
        <v>2950000</v>
      </c>
      <c r="M211" s="16">
        <v>2950000</v>
      </c>
      <c r="N211" s="16">
        <v>2950000</v>
      </c>
      <c r="O211" s="16">
        <v>2950000</v>
      </c>
      <c r="P211" s="16">
        <v>2950000</v>
      </c>
      <c r="Q211" s="16">
        <v>2950000</v>
      </c>
      <c r="R211" s="16">
        <v>2950000</v>
      </c>
      <c r="S211" s="16">
        <v>2950000</v>
      </c>
      <c r="T211" s="16">
        <v>2950000</v>
      </c>
      <c r="U211" s="16">
        <v>2950000</v>
      </c>
      <c r="V211" s="16">
        <v>2950000</v>
      </c>
      <c r="W211" s="16">
        <v>2950000</v>
      </c>
      <c r="X211" s="16" t="s">
        <v>7745</v>
      </c>
      <c r="Y211" s="16" t="s">
        <v>129</v>
      </c>
      <c r="Z211" s="16" t="s">
        <v>129</v>
      </c>
    </row>
    <row r="212" spans="2:26" hidden="1">
      <c r="B212" s="16" t="s">
        <v>1621</v>
      </c>
      <c r="C212" s="16" t="s">
        <v>235</v>
      </c>
      <c r="D212" s="16" t="s">
        <v>1971</v>
      </c>
      <c r="E212" s="16" t="s">
        <v>2021</v>
      </c>
      <c r="F212" s="16" t="s">
        <v>2022</v>
      </c>
      <c r="G212" s="16" t="s">
        <v>1669</v>
      </c>
      <c r="H212" s="16" t="s">
        <v>129</v>
      </c>
      <c r="I212" s="16" t="s">
        <v>19</v>
      </c>
      <c r="J212" s="16" t="s">
        <v>7745</v>
      </c>
      <c r="K212" s="16" t="s">
        <v>129</v>
      </c>
      <c r="L212" s="16">
        <v>1450000</v>
      </c>
      <c r="M212" s="16">
        <v>1450000</v>
      </c>
      <c r="N212" s="16">
        <v>1450000</v>
      </c>
      <c r="O212" s="16">
        <v>1450000</v>
      </c>
      <c r="P212" s="16">
        <v>1450000</v>
      </c>
      <c r="Q212" s="16">
        <v>1450000</v>
      </c>
      <c r="R212" s="16">
        <v>1450000</v>
      </c>
      <c r="S212" s="16">
        <v>1450000</v>
      </c>
      <c r="T212" s="16">
        <v>1450000</v>
      </c>
      <c r="U212" s="16">
        <v>1450000</v>
      </c>
      <c r="V212" s="16">
        <v>1450000</v>
      </c>
      <c r="W212" s="16">
        <v>1450000</v>
      </c>
      <c r="X212" s="16" t="s">
        <v>7745</v>
      </c>
      <c r="Y212" s="16" t="s">
        <v>129</v>
      </c>
      <c r="Z212" s="16" t="s">
        <v>129</v>
      </c>
    </row>
    <row r="213" spans="2:26" hidden="1">
      <c r="B213" s="16" t="s">
        <v>1621</v>
      </c>
      <c r="C213" s="16" t="s">
        <v>235</v>
      </c>
      <c r="D213" s="16" t="s">
        <v>2023</v>
      </c>
      <c r="E213" s="16" t="s">
        <v>2024</v>
      </c>
      <c r="F213" s="16" t="s">
        <v>2025</v>
      </c>
      <c r="G213" s="16" t="s">
        <v>1669</v>
      </c>
      <c r="H213" s="16" t="s">
        <v>129</v>
      </c>
      <c r="I213" s="16" t="s">
        <v>19</v>
      </c>
      <c r="J213" s="16" t="s">
        <v>7745</v>
      </c>
      <c r="K213" s="16" t="s">
        <v>129</v>
      </c>
      <c r="L213" s="16">
        <v>1100000</v>
      </c>
      <c r="M213" s="16">
        <v>1100000</v>
      </c>
      <c r="N213" s="16">
        <v>1100000</v>
      </c>
      <c r="O213" s="16">
        <v>1100000</v>
      </c>
      <c r="P213" s="16">
        <v>1100000</v>
      </c>
      <c r="Q213" s="16">
        <v>1100000</v>
      </c>
      <c r="R213" s="16">
        <v>1100000</v>
      </c>
      <c r="S213" s="16">
        <v>1100000</v>
      </c>
      <c r="T213" s="16">
        <v>1100000</v>
      </c>
      <c r="U213" s="16">
        <v>1100000</v>
      </c>
      <c r="V213" s="16">
        <v>1100000</v>
      </c>
      <c r="W213" s="16">
        <v>1100000</v>
      </c>
      <c r="X213" s="16" t="s">
        <v>7745</v>
      </c>
      <c r="Y213" s="16" t="s">
        <v>129</v>
      </c>
      <c r="Z213" s="16" t="s">
        <v>129</v>
      </c>
    </row>
    <row r="214" spans="2:26" hidden="1">
      <c r="B214" s="16" t="s">
        <v>1621</v>
      </c>
      <c r="C214" s="16" t="s">
        <v>235</v>
      </c>
      <c r="D214" s="16" t="s">
        <v>2018</v>
      </c>
      <c r="E214" s="16" t="s">
        <v>2026</v>
      </c>
      <c r="F214" s="16" t="s">
        <v>2027</v>
      </c>
      <c r="G214" s="16" t="s">
        <v>1739</v>
      </c>
      <c r="H214" s="16" t="s">
        <v>129</v>
      </c>
      <c r="I214" s="16" t="s">
        <v>19</v>
      </c>
      <c r="J214" s="16" t="s">
        <v>7745</v>
      </c>
      <c r="K214" s="16" t="s">
        <v>129</v>
      </c>
      <c r="L214" s="16">
        <v>1000000</v>
      </c>
      <c r="M214" s="16">
        <v>1000000</v>
      </c>
      <c r="N214" s="16">
        <v>1000000</v>
      </c>
      <c r="O214" s="16">
        <v>1000000</v>
      </c>
      <c r="P214" s="16">
        <v>1000000</v>
      </c>
      <c r="Q214" s="16">
        <v>1000000</v>
      </c>
      <c r="R214" s="16">
        <v>1000000</v>
      </c>
      <c r="S214" s="16">
        <v>1000000</v>
      </c>
      <c r="T214" s="16">
        <v>1000000</v>
      </c>
      <c r="U214" s="16">
        <v>1000000</v>
      </c>
      <c r="V214" s="16">
        <v>1000000</v>
      </c>
      <c r="W214" s="16">
        <v>1000000</v>
      </c>
      <c r="X214" s="16" t="s">
        <v>7745</v>
      </c>
      <c r="Y214" s="16" t="s">
        <v>129</v>
      </c>
      <c r="Z214" s="16" t="s">
        <v>129</v>
      </c>
    </row>
    <row r="215" spans="2:26" hidden="1">
      <c r="B215" s="16" t="s">
        <v>1621</v>
      </c>
      <c r="C215" s="16" t="s">
        <v>235</v>
      </c>
      <c r="D215" s="16" t="s">
        <v>1971</v>
      </c>
      <c r="E215" s="16" t="s">
        <v>2028</v>
      </c>
      <c r="F215" s="16" t="s">
        <v>2029</v>
      </c>
      <c r="G215" s="16" t="s">
        <v>1739</v>
      </c>
      <c r="H215" s="16" t="s">
        <v>129</v>
      </c>
      <c r="I215" s="16" t="s">
        <v>19</v>
      </c>
      <c r="J215" s="16" t="s">
        <v>7745</v>
      </c>
      <c r="K215" s="16" t="s">
        <v>129</v>
      </c>
      <c r="L215" s="16">
        <v>270000</v>
      </c>
      <c r="M215" s="16">
        <v>270000</v>
      </c>
      <c r="N215" s="16">
        <v>270000</v>
      </c>
      <c r="O215" s="16">
        <v>270000</v>
      </c>
      <c r="P215" s="16">
        <v>270000</v>
      </c>
      <c r="Q215" s="16">
        <v>270000</v>
      </c>
      <c r="R215" s="16">
        <v>270000</v>
      </c>
      <c r="S215" s="16">
        <v>270000</v>
      </c>
      <c r="T215" s="16">
        <v>270000</v>
      </c>
      <c r="U215" s="16">
        <v>270000</v>
      </c>
      <c r="V215" s="16">
        <v>270000</v>
      </c>
      <c r="W215" s="16">
        <v>270000</v>
      </c>
      <c r="X215" s="16" t="s">
        <v>7745</v>
      </c>
      <c r="Y215" s="16" t="s">
        <v>129</v>
      </c>
      <c r="Z215" s="16" t="s">
        <v>129</v>
      </c>
    </row>
    <row r="216" spans="2:26" hidden="1">
      <c r="B216" s="16" t="s">
        <v>1621</v>
      </c>
      <c r="C216" s="16" t="s">
        <v>235</v>
      </c>
      <c r="D216" s="16" t="s">
        <v>7757</v>
      </c>
      <c r="E216" s="16" t="s">
        <v>7758</v>
      </c>
      <c r="F216" s="16" t="s">
        <v>7757</v>
      </c>
      <c r="G216" s="16" t="s">
        <v>1626</v>
      </c>
      <c r="H216" s="16" t="s">
        <v>129</v>
      </c>
      <c r="I216" s="16" t="s">
        <v>19</v>
      </c>
      <c r="J216" s="16" t="s">
        <v>7745</v>
      </c>
      <c r="K216" s="16" t="s">
        <v>129</v>
      </c>
      <c r="L216" s="16">
        <v>800000</v>
      </c>
      <c r="M216" s="16">
        <v>800000</v>
      </c>
      <c r="N216" s="16">
        <v>800000</v>
      </c>
      <c r="O216" s="16">
        <v>800000</v>
      </c>
      <c r="P216" s="16">
        <v>800000</v>
      </c>
      <c r="Q216" s="16">
        <v>800000</v>
      </c>
      <c r="R216" s="16">
        <v>800000</v>
      </c>
      <c r="S216" s="16">
        <v>800000</v>
      </c>
      <c r="T216" s="16">
        <v>800000</v>
      </c>
      <c r="U216" s="16">
        <v>800000</v>
      </c>
      <c r="V216" s="16">
        <v>800000</v>
      </c>
      <c r="W216" s="16">
        <v>800000</v>
      </c>
      <c r="X216" s="16" t="s">
        <v>7745</v>
      </c>
      <c r="Y216" s="16" t="s">
        <v>129</v>
      </c>
      <c r="Z216" s="16" t="s">
        <v>129</v>
      </c>
    </row>
    <row r="217" spans="2:26" hidden="1">
      <c r="B217" s="16" t="s">
        <v>1621</v>
      </c>
      <c r="C217" s="16" t="s">
        <v>235</v>
      </c>
      <c r="D217" s="16" t="s">
        <v>2030</v>
      </c>
      <c r="E217" s="16" t="s">
        <v>2031</v>
      </c>
      <c r="F217" s="16" t="s">
        <v>2030</v>
      </c>
      <c r="G217" s="16" t="s">
        <v>1739</v>
      </c>
      <c r="H217" s="16" t="s">
        <v>131</v>
      </c>
      <c r="I217" s="16" t="s">
        <v>19</v>
      </c>
      <c r="J217" s="16" t="s">
        <v>7744</v>
      </c>
      <c r="K217" s="16" t="s">
        <v>131</v>
      </c>
      <c r="L217" s="16">
        <v>2000000</v>
      </c>
      <c r="M217" s="16">
        <v>2000000</v>
      </c>
      <c r="N217" s="16">
        <v>2000000</v>
      </c>
      <c r="O217" s="16">
        <v>2000000</v>
      </c>
      <c r="P217" s="16">
        <v>2000000</v>
      </c>
      <c r="Q217" s="16">
        <v>2000000</v>
      </c>
      <c r="R217" s="16">
        <v>2000000</v>
      </c>
      <c r="S217" s="16">
        <v>2000000</v>
      </c>
      <c r="T217" s="16">
        <v>2000000</v>
      </c>
      <c r="U217" s="16">
        <v>2000000</v>
      </c>
      <c r="V217" s="16">
        <v>2000000</v>
      </c>
      <c r="W217" s="16">
        <v>2000000</v>
      </c>
      <c r="X217" s="16" t="s">
        <v>7744</v>
      </c>
      <c r="Y217" s="16" t="s">
        <v>131</v>
      </c>
      <c r="Z217" s="16" t="s">
        <v>131</v>
      </c>
    </row>
    <row r="218" spans="2:26" hidden="1">
      <c r="B218" s="16" t="s">
        <v>1621</v>
      </c>
      <c r="C218" s="16" t="s">
        <v>235</v>
      </c>
      <c r="D218" s="16" t="s">
        <v>1998</v>
      </c>
      <c r="E218" s="16" t="s">
        <v>2033</v>
      </c>
      <c r="F218" s="16" t="s">
        <v>2032</v>
      </c>
      <c r="G218" s="16" t="s">
        <v>1626</v>
      </c>
      <c r="H218" s="16" t="s">
        <v>131</v>
      </c>
      <c r="I218" s="16" t="s">
        <v>19</v>
      </c>
      <c r="J218" s="16" t="s">
        <v>7744</v>
      </c>
      <c r="K218" s="16" t="s">
        <v>131</v>
      </c>
      <c r="L218" s="16">
        <v>30000000</v>
      </c>
      <c r="M218" s="16">
        <v>30000000</v>
      </c>
      <c r="N218" s="16">
        <v>30000000</v>
      </c>
      <c r="O218" s="16">
        <v>30000000</v>
      </c>
      <c r="P218" s="16">
        <v>30000000</v>
      </c>
      <c r="Q218" s="16">
        <v>30000000</v>
      </c>
      <c r="R218" s="16">
        <v>30000000</v>
      </c>
      <c r="S218" s="16">
        <v>30000000</v>
      </c>
      <c r="T218" s="16">
        <v>30000000</v>
      </c>
      <c r="U218" s="16">
        <v>30000000</v>
      </c>
      <c r="V218" s="16">
        <v>30000000</v>
      </c>
      <c r="W218" s="16">
        <v>30000000</v>
      </c>
      <c r="X218" s="16" t="s">
        <v>7744</v>
      </c>
      <c r="Y218" s="16" t="s">
        <v>131</v>
      </c>
      <c r="Z218" s="16" t="s">
        <v>131</v>
      </c>
    </row>
    <row r="219" spans="2:26" hidden="1">
      <c r="B219" s="16" t="s">
        <v>1621</v>
      </c>
      <c r="C219" s="16" t="s">
        <v>235</v>
      </c>
      <c r="D219" s="16" t="s">
        <v>15049</v>
      </c>
      <c r="E219" s="16" t="s">
        <v>2035</v>
      </c>
      <c r="F219" s="16" t="s">
        <v>2036</v>
      </c>
      <c r="G219" s="16" t="s">
        <v>1743</v>
      </c>
      <c r="H219" s="16" t="s">
        <v>130</v>
      </c>
      <c r="I219" s="16" t="s">
        <v>19</v>
      </c>
      <c r="J219" s="16" t="s">
        <v>7744</v>
      </c>
      <c r="K219" s="16" t="s">
        <v>130</v>
      </c>
      <c r="L219" s="16">
        <v>30000000</v>
      </c>
      <c r="M219" s="16">
        <v>30000000</v>
      </c>
      <c r="N219" s="16">
        <v>30000000</v>
      </c>
      <c r="O219" s="16">
        <v>30000000</v>
      </c>
      <c r="P219" s="16">
        <v>45000000</v>
      </c>
      <c r="Q219" s="16">
        <v>40000000</v>
      </c>
      <c r="R219" s="16">
        <v>40000000</v>
      </c>
      <c r="S219" s="16">
        <v>40000000</v>
      </c>
      <c r="T219" s="16">
        <v>35000000</v>
      </c>
      <c r="U219" s="16">
        <v>30000000</v>
      </c>
      <c r="V219" s="16">
        <v>30000000</v>
      </c>
      <c r="W219" s="16">
        <v>30000000</v>
      </c>
      <c r="X219" s="16" t="s">
        <v>7744</v>
      </c>
      <c r="Y219" s="16" t="s">
        <v>130</v>
      </c>
      <c r="Z219" s="16" t="s">
        <v>130</v>
      </c>
    </row>
    <row r="220" spans="2:26" hidden="1">
      <c r="B220" s="16" t="s">
        <v>1621</v>
      </c>
      <c r="C220" s="16" t="s">
        <v>235</v>
      </c>
      <c r="D220" s="16" t="s">
        <v>15049</v>
      </c>
      <c r="E220" s="16" t="s">
        <v>2037</v>
      </c>
      <c r="F220" s="16" t="s">
        <v>2038</v>
      </c>
      <c r="G220" s="16" t="s">
        <v>1743</v>
      </c>
      <c r="H220" s="16" t="s">
        <v>130</v>
      </c>
      <c r="I220" s="16" t="s">
        <v>19</v>
      </c>
      <c r="J220" s="16" t="s">
        <v>7744</v>
      </c>
      <c r="K220" s="16" t="s">
        <v>130</v>
      </c>
      <c r="L220" s="16">
        <v>30000000</v>
      </c>
      <c r="M220" s="16">
        <v>30000000</v>
      </c>
      <c r="N220" s="16">
        <v>30000000</v>
      </c>
      <c r="O220" s="16">
        <v>30000000</v>
      </c>
      <c r="P220" s="16">
        <v>45000000</v>
      </c>
      <c r="Q220" s="16">
        <v>40000000</v>
      </c>
      <c r="R220" s="16">
        <v>40000000</v>
      </c>
      <c r="S220" s="16">
        <v>40000000</v>
      </c>
      <c r="T220" s="16">
        <v>35000000</v>
      </c>
      <c r="U220" s="16">
        <v>30000000</v>
      </c>
      <c r="V220" s="16">
        <v>30000000</v>
      </c>
      <c r="W220" s="16">
        <v>30000000</v>
      </c>
      <c r="X220" s="16" t="s">
        <v>7744</v>
      </c>
      <c r="Y220" s="16" t="s">
        <v>130</v>
      </c>
      <c r="Z220" s="16" t="s">
        <v>130</v>
      </c>
    </row>
    <row r="221" spans="2:26" hidden="1">
      <c r="B221" s="16" t="s">
        <v>1621</v>
      </c>
      <c r="C221" s="16" t="s">
        <v>235</v>
      </c>
      <c r="D221" s="16" t="s">
        <v>15049</v>
      </c>
      <c r="E221" s="16" t="s">
        <v>2039</v>
      </c>
      <c r="F221" s="16" t="s">
        <v>2040</v>
      </c>
      <c r="G221" s="16" t="s">
        <v>1743</v>
      </c>
      <c r="H221" s="16" t="s">
        <v>130</v>
      </c>
      <c r="I221" s="16" t="s">
        <v>19</v>
      </c>
      <c r="J221" s="16" t="s">
        <v>7744</v>
      </c>
      <c r="K221" s="16" t="s">
        <v>130</v>
      </c>
      <c r="L221" s="16">
        <v>30000000</v>
      </c>
      <c r="M221" s="16">
        <v>30000000</v>
      </c>
      <c r="N221" s="16">
        <v>30000000</v>
      </c>
      <c r="O221" s="16">
        <v>30000000</v>
      </c>
      <c r="P221" s="16">
        <v>45000000</v>
      </c>
      <c r="Q221" s="16">
        <v>40000000</v>
      </c>
      <c r="R221" s="16">
        <v>40000000</v>
      </c>
      <c r="S221" s="16">
        <v>40000000</v>
      </c>
      <c r="T221" s="16">
        <v>35000000</v>
      </c>
      <c r="U221" s="16">
        <v>30000000</v>
      </c>
      <c r="V221" s="16">
        <v>30000000</v>
      </c>
      <c r="W221" s="16">
        <v>30000000</v>
      </c>
      <c r="X221" s="16" t="s">
        <v>7744</v>
      </c>
      <c r="Y221" s="16" t="s">
        <v>130</v>
      </c>
      <c r="Z221" s="16" t="s">
        <v>130</v>
      </c>
    </row>
    <row r="222" spans="2:26" hidden="1">
      <c r="B222" s="16" t="s">
        <v>1621</v>
      </c>
      <c r="C222" s="16" t="s">
        <v>235</v>
      </c>
      <c r="D222" s="16" t="s">
        <v>15049</v>
      </c>
      <c r="E222" s="16" t="s">
        <v>2041</v>
      </c>
      <c r="F222" s="16" t="s">
        <v>2042</v>
      </c>
      <c r="G222" s="16" t="s">
        <v>1743</v>
      </c>
      <c r="H222" s="16" t="s">
        <v>130</v>
      </c>
      <c r="I222" s="16" t="s">
        <v>19</v>
      </c>
      <c r="J222" s="16" t="s">
        <v>7744</v>
      </c>
      <c r="K222" s="16" t="s">
        <v>130</v>
      </c>
      <c r="L222" s="16">
        <v>30000000</v>
      </c>
      <c r="M222" s="16">
        <v>30000000</v>
      </c>
      <c r="N222" s="16">
        <v>30000000</v>
      </c>
      <c r="O222" s="16">
        <v>30000000</v>
      </c>
      <c r="P222" s="16">
        <v>45000000</v>
      </c>
      <c r="Q222" s="16">
        <v>40000000</v>
      </c>
      <c r="R222" s="16">
        <v>40000000</v>
      </c>
      <c r="S222" s="16">
        <v>40000000</v>
      </c>
      <c r="T222" s="16">
        <v>35000000</v>
      </c>
      <c r="U222" s="16">
        <v>30000000</v>
      </c>
      <c r="V222" s="16">
        <v>30000000</v>
      </c>
      <c r="W222" s="16">
        <v>30000000</v>
      </c>
      <c r="X222" s="16" t="s">
        <v>7744</v>
      </c>
      <c r="Y222" s="16" t="s">
        <v>130</v>
      </c>
      <c r="Z222" s="16" t="s">
        <v>130</v>
      </c>
    </row>
    <row r="223" spans="2:26" hidden="1">
      <c r="B223" s="16" t="s">
        <v>1621</v>
      </c>
      <c r="C223" s="16" t="s">
        <v>235</v>
      </c>
      <c r="D223" s="16" t="s">
        <v>15049</v>
      </c>
      <c r="E223" s="16" t="s">
        <v>2043</v>
      </c>
      <c r="F223" s="16" t="s">
        <v>2044</v>
      </c>
      <c r="G223" s="16" t="s">
        <v>1743</v>
      </c>
      <c r="H223" s="16" t="s">
        <v>130</v>
      </c>
      <c r="I223" s="16" t="s">
        <v>19</v>
      </c>
      <c r="J223" s="16" t="s">
        <v>7744</v>
      </c>
      <c r="K223" s="16" t="s">
        <v>130</v>
      </c>
      <c r="L223" s="16">
        <v>30000000</v>
      </c>
      <c r="M223" s="16">
        <v>30000000</v>
      </c>
      <c r="N223" s="16">
        <v>30000000</v>
      </c>
      <c r="O223" s="16">
        <v>30000000</v>
      </c>
      <c r="P223" s="16">
        <v>45000000</v>
      </c>
      <c r="Q223" s="16">
        <v>40000000</v>
      </c>
      <c r="R223" s="16">
        <v>40000000</v>
      </c>
      <c r="S223" s="16">
        <v>40000000</v>
      </c>
      <c r="T223" s="16">
        <v>35000000</v>
      </c>
      <c r="U223" s="16">
        <v>30000000</v>
      </c>
      <c r="V223" s="16">
        <v>30000000</v>
      </c>
      <c r="W223" s="16">
        <v>30000000</v>
      </c>
      <c r="X223" s="16" t="s">
        <v>7744</v>
      </c>
      <c r="Y223" s="16" t="s">
        <v>130</v>
      </c>
      <c r="Z223" s="16" t="s">
        <v>130</v>
      </c>
    </row>
    <row r="224" spans="2:26" hidden="1">
      <c r="B224" s="16" t="s">
        <v>1621</v>
      </c>
      <c r="C224" s="16" t="s">
        <v>235</v>
      </c>
      <c r="D224" s="16" t="s">
        <v>2034</v>
      </c>
      <c r="E224" s="16" t="s">
        <v>2045</v>
      </c>
      <c r="F224" s="16" t="s">
        <v>15339</v>
      </c>
      <c r="G224" s="16" t="s">
        <v>1743</v>
      </c>
      <c r="H224" s="16" t="s">
        <v>130</v>
      </c>
      <c r="I224" s="16" t="s">
        <v>19</v>
      </c>
      <c r="J224" s="16" t="s">
        <v>7744</v>
      </c>
      <c r="K224" s="16" t="s">
        <v>130</v>
      </c>
      <c r="L224" s="16">
        <v>30000000</v>
      </c>
      <c r="M224" s="16">
        <v>30000000</v>
      </c>
      <c r="N224" s="16">
        <v>30000000</v>
      </c>
      <c r="O224" s="16">
        <v>30000000</v>
      </c>
      <c r="P224" s="16">
        <v>30000000</v>
      </c>
      <c r="Q224" s="16">
        <v>30000000</v>
      </c>
      <c r="R224" s="16">
        <v>30000000</v>
      </c>
      <c r="S224" s="16">
        <v>30000000</v>
      </c>
      <c r="T224" s="16">
        <v>30000000</v>
      </c>
      <c r="U224" s="16">
        <v>30000000</v>
      </c>
      <c r="V224" s="16">
        <v>30000000</v>
      </c>
      <c r="W224" s="16">
        <v>30000000</v>
      </c>
      <c r="X224" s="16" t="s">
        <v>7744</v>
      </c>
      <c r="Y224" s="16" t="s">
        <v>130</v>
      </c>
      <c r="Z224" s="16" t="s">
        <v>130</v>
      </c>
    </row>
    <row r="225" spans="2:26" hidden="1">
      <c r="B225" s="16" t="s">
        <v>1621</v>
      </c>
      <c r="C225" s="16" t="s">
        <v>235</v>
      </c>
      <c r="D225" s="16" t="s">
        <v>14987</v>
      </c>
      <c r="E225" s="16" t="s">
        <v>2048</v>
      </c>
      <c r="F225" s="16" t="s">
        <v>15052</v>
      </c>
      <c r="G225" s="16" t="s">
        <v>1743</v>
      </c>
      <c r="H225" s="16" t="s">
        <v>130</v>
      </c>
      <c r="I225" s="16" t="s">
        <v>19</v>
      </c>
      <c r="J225" s="16" t="s">
        <v>7744</v>
      </c>
      <c r="K225" s="16" t="s">
        <v>130</v>
      </c>
      <c r="L225" s="16">
        <v>1600000</v>
      </c>
      <c r="M225" s="16">
        <v>1600000</v>
      </c>
      <c r="N225" s="16">
        <v>1600000</v>
      </c>
      <c r="O225" s="16">
        <v>1600000</v>
      </c>
      <c r="P225" s="16">
        <v>1600000</v>
      </c>
      <c r="Q225" s="16">
        <v>1600000</v>
      </c>
      <c r="R225" s="16">
        <v>1600000</v>
      </c>
      <c r="S225" s="16">
        <v>1600000</v>
      </c>
      <c r="T225" s="16">
        <v>1600000</v>
      </c>
      <c r="U225" s="16">
        <v>1600000</v>
      </c>
      <c r="V225" s="16">
        <v>1600000</v>
      </c>
      <c r="W225" s="16">
        <v>1600000</v>
      </c>
      <c r="X225" s="16" t="s">
        <v>7744</v>
      </c>
      <c r="Y225" s="16" t="s">
        <v>130</v>
      </c>
      <c r="Z225" s="16" t="s">
        <v>130</v>
      </c>
    </row>
    <row r="226" spans="2:26" hidden="1">
      <c r="B226" s="16" t="s">
        <v>1621</v>
      </c>
      <c r="C226" s="16" t="s">
        <v>235</v>
      </c>
      <c r="D226" s="16" t="s">
        <v>14987</v>
      </c>
      <c r="E226" s="16" t="s">
        <v>2049</v>
      </c>
      <c r="F226" s="16" t="s">
        <v>15055</v>
      </c>
      <c r="G226" s="16" t="s">
        <v>1743</v>
      </c>
      <c r="H226" s="16" t="s">
        <v>130</v>
      </c>
      <c r="I226" s="16" t="s">
        <v>19</v>
      </c>
      <c r="J226" s="16" t="s">
        <v>7744</v>
      </c>
      <c r="K226" s="16" t="s">
        <v>130</v>
      </c>
      <c r="L226" s="16">
        <v>25000000</v>
      </c>
      <c r="M226" s="16">
        <v>25000000</v>
      </c>
      <c r="N226" s="16">
        <v>25000000</v>
      </c>
      <c r="O226" s="16">
        <v>25000000</v>
      </c>
      <c r="P226" s="16">
        <v>25000000</v>
      </c>
      <c r="Q226" s="16">
        <v>25000000</v>
      </c>
      <c r="R226" s="16">
        <v>25000000</v>
      </c>
      <c r="S226" s="16">
        <v>25000000</v>
      </c>
      <c r="T226" s="16">
        <v>25000000</v>
      </c>
      <c r="U226" s="16">
        <v>25000000</v>
      </c>
      <c r="V226" s="16">
        <v>25000000</v>
      </c>
      <c r="W226" s="16">
        <v>25000000</v>
      </c>
      <c r="X226" s="16" t="s">
        <v>7744</v>
      </c>
      <c r="Y226" s="16" t="s">
        <v>130</v>
      </c>
      <c r="Z226" s="16" t="s">
        <v>130</v>
      </c>
    </row>
    <row r="227" spans="2:26" hidden="1">
      <c r="B227" s="16" t="s">
        <v>1621</v>
      </c>
      <c r="C227" s="16" t="s">
        <v>235</v>
      </c>
      <c r="D227" s="16" t="s">
        <v>14987</v>
      </c>
      <c r="E227" s="16" t="s">
        <v>2050</v>
      </c>
      <c r="F227" s="16" t="s">
        <v>15057</v>
      </c>
      <c r="G227" s="16" t="s">
        <v>1743</v>
      </c>
      <c r="H227" s="16" t="s">
        <v>130</v>
      </c>
      <c r="I227" s="16" t="s">
        <v>19</v>
      </c>
      <c r="J227" s="16" t="s">
        <v>7744</v>
      </c>
      <c r="K227" s="16" t="s">
        <v>130</v>
      </c>
      <c r="L227" s="16">
        <v>15000000</v>
      </c>
      <c r="M227" s="16">
        <v>15000000</v>
      </c>
      <c r="N227" s="16">
        <v>15000000</v>
      </c>
      <c r="O227" s="16">
        <v>15000000</v>
      </c>
      <c r="P227" s="16">
        <v>15000000</v>
      </c>
      <c r="Q227" s="16">
        <v>15000000</v>
      </c>
      <c r="R227" s="16">
        <v>15000000</v>
      </c>
      <c r="S227" s="16">
        <v>15000000</v>
      </c>
      <c r="T227" s="16">
        <v>15000000</v>
      </c>
      <c r="U227" s="16">
        <v>15000000</v>
      </c>
      <c r="V227" s="16">
        <v>15000000</v>
      </c>
      <c r="W227" s="16">
        <v>15000000</v>
      </c>
      <c r="X227" s="16" t="s">
        <v>7744</v>
      </c>
      <c r="Y227" s="16" t="s">
        <v>130</v>
      </c>
      <c r="Z227" s="16" t="s">
        <v>130</v>
      </c>
    </row>
    <row r="228" spans="2:26" hidden="1">
      <c r="B228" s="16" t="s">
        <v>1621</v>
      </c>
      <c r="C228" s="16" t="s">
        <v>235</v>
      </c>
      <c r="D228" s="16" t="s">
        <v>14987</v>
      </c>
      <c r="E228" s="16" t="s">
        <v>2051</v>
      </c>
      <c r="F228" s="16" t="s">
        <v>15059</v>
      </c>
      <c r="G228" s="16" t="s">
        <v>1743</v>
      </c>
      <c r="H228" s="16" t="s">
        <v>130</v>
      </c>
      <c r="I228" s="16" t="s">
        <v>19</v>
      </c>
      <c r="J228" s="16" t="s">
        <v>7744</v>
      </c>
      <c r="K228" s="16" t="s">
        <v>130</v>
      </c>
      <c r="L228" s="16">
        <v>30000000</v>
      </c>
      <c r="M228" s="16">
        <v>30000000</v>
      </c>
      <c r="N228" s="16">
        <v>30000000</v>
      </c>
      <c r="O228" s="16">
        <v>30000000</v>
      </c>
      <c r="P228" s="16">
        <v>30000000</v>
      </c>
      <c r="Q228" s="16">
        <v>30000000</v>
      </c>
      <c r="R228" s="16">
        <v>30000000</v>
      </c>
      <c r="S228" s="16">
        <v>30000000</v>
      </c>
      <c r="T228" s="16">
        <v>30000000</v>
      </c>
      <c r="U228" s="16">
        <v>30000000</v>
      </c>
      <c r="V228" s="16">
        <v>30000000</v>
      </c>
      <c r="W228" s="16">
        <v>30000000</v>
      </c>
      <c r="X228" s="16" t="s">
        <v>7744</v>
      </c>
      <c r="Y228" s="16" t="s">
        <v>130</v>
      </c>
      <c r="Z228" s="16" t="s">
        <v>130</v>
      </c>
    </row>
    <row r="229" spans="2:26" hidden="1">
      <c r="B229" s="16" t="s">
        <v>1621</v>
      </c>
      <c r="C229" s="16" t="s">
        <v>235</v>
      </c>
      <c r="D229" s="16" t="s">
        <v>14987</v>
      </c>
      <c r="E229" s="16" t="s">
        <v>2052</v>
      </c>
      <c r="F229" s="16" t="s">
        <v>15060</v>
      </c>
      <c r="G229" s="16" t="s">
        <v>1743</v>
      </c>
      <c r="H229" s="16" t="s">
        <v>130</v>
      </c>
      <c r="I229" s="16" t="s">
        <v>19</v>
      </c>
      <c r="J229" s="16" t="s">
        <v>7744</v>
      </c>
      <c r="K229" s="16" t="s">
        <v>130</v>
      </c>
      <c r="L229" s="16">
        <v>30000000</v>
      </c>
      <c r="M229" s="16">
        <v>30000000</v>
      </c>
      <c r="N229" s="16">
        <v>30000000</v>
      </c>
      <c r="O229" s="16">
        <v>30000000</v>
      </c>
      <c r="P229" s="16">
        <v>30000000</v>
      </c>
      <c r="Q229" s="16">
        <v>30000000</v>
      </c>
      <c r="R229" s="16">
        <v>30000000</v>
      </c>
      <c r="S229" s="16">
        <v>30000000</v>
      </c>
      <c r="T229" s="16">
        <v>30000000</v>
      </c>
      <c r="U229" s="16">
        <v>30000000</v>
      </c>
      <c r="V229" s="16">
        <v>30000000</v>
      </c>
      <c r="W229" s="16">
        <v>30000000</v>
      </c>
      <c r="X229" s="16" t="s">
        <v>7744</v>
      </c>
      <c r="Y229" s="16" t="s">
        <v>130</v>
      </c>
      <c r="Z229" s="16" t="s">
        <v>130</v>
      </c>
    </row>
    <row r="230" spans="2:26" hidden="1">
      <c r="B230" s="16" t="s">
        <v>1621</v>
      </c>
      <c r="C230" s="16" t="s">
        <v>235</v>
      </c>
      <c r="D230" s="16" t="s">
        <v>14987</v>
      </c>
      <c r="E230" s="16" t="s">
        <v>2053</v>
      </c>
      <c r="F230" s="16" t="s">
        <v>15065</v>
      </c>
      <c r="G230" s="16" t="s">
        <v>1743</v>
      </c>
      <c r="H230" s="16" t="s">
        <v>130</v>
      </c>
      <c r="I230" s="16" t="s">
        <v>19</v>
      </c>
      <c r="J230" s="16" t="s">
        <v>7744</v>
      </c>
      <c r="K230" s="16" t="s">
        <v>130</v>
      </c>
      <c r="L230" s="16">
        <v>25000000</v>
      </c>
      <c r="M230" s="16">
        <v>25000000</v>
      </c>
      <c r="N230" s="16">
        <v>25000000</v>
      </c>
      <c r="O230" s="16">
        <v>25000000</v>
      </c>
      <c r="P230" s="16">
        <v>25000000</v>
      </c>
      <c r="Q230" s="16">
        <v>25000000</v>
      </c>
      <c r="R230" s="16">
        <v>25000000</v>
      </c>
      <c r="S230" s="16">
        <v>25000000</v>
      </c>
      <c r="T230" s="16">
        <v>25000000</v>
      </c>
      <c r="U230" s="16">
        <v>25000000</v>
      </c>
      <c r="V230" s="16">
        <v>25000000</v>
      </c>
      <c r="W230" s="16">
        <v>25000000</v>
      </c>
      <c r="X230" s="16" t="s">
        <v>7744</v>
      </c>
      <c r="Y230" s="16" t="s">
        <v>130</v>
      </c>
      <c r="Z230" s="16" t="s">
        <v>130</v>
      </c>
    </row>
    <row r="231" spans="2:26" hidden="1">
      <c r="B231" s="16" t="s">
        <v>1621</v>
      </c>
      <c r="C231" s="16" t="s">
        <v>235</v>
      </c>
      <c r="D231" s="16" t="s">
        <v>14987</v>
      </c>
      <c r="E231" s="16" t="s">
        <v>2054</v>
      </c>
      <c r="F231" s="16" t="s">
        <v>15067</v>
      </c>
      <c r="G231" s="16" t="s">
        <v>1743</v>
      </c>
      <c r="H231" s="16" t="s">
        <v>130</v>
      </c>
      <c r="I231" s="16" t="s">
        <v>19</v>
      </c>
      <c r="J231" s="16" t="s">
        <v>7744</v>
      </c>
      <c r="K231" s="16" t="s">
        <v>130</v>
      </c>
      <c r="L231" s="16">
        <v>15000000</v>
      </c>
      <c r="M231" s="16">
        <v>15000000</v>
      </c>
      <c r="N231" s="16">
        <v>15000000</v>
      </c>
      <c r="O231" s="16">
        <v>15000000</v>
      </c>
      <c r="P231" s="16">
        <v>15000000</v>
      </c>
      <c r="Q231" s="16">
        <v>15000000</v>
      </c>
      <c r="R231" s="16">
        <v>15000000</v>
      </c>
      <c r="S231" s="16">
        <v>15000000</v>
      </c>
      <c r="T231" s="16">
        <v>15000000</v>
      </c>
      <c r="U231" s="16">
        <v>15000000</v>
      </c>
      <c r="V231" s="16">
        <v>15000000</v>
      </c>
      <c r="W231" s="16">
        <v>15000000</v>
      </c>
      <c r="X231" s="16" t="s">
        <v>7744</v>
      </c>
      <c r="Y231" s="16" t="s">
        <v>130</v>
      </c>
      <c r="Z231" s="16" t="s">
        <v>130</v>
      </c>
    </row>
    <row r="232" spans="2:26" hidden="1">
      <c r="B232" s="16" t="s">
        <v>1621</v>
      </c>
      <c r="C232" s="16" t="s">
        <v>235</v>
      </c>
      <c r="D232" s="16" t="s">
        <v>14987</v>
      </c>
      <c r="E232" s="16" t="s">
        <v>2055</v>
      </c>
      <c r="F232" s="16" t="s">
        <v>15068</v>
      </c>
      <c r="G232" s="16" t="s">
        <v>1743</v>
      </c>
      <c r="H232" s="16" t="s">
        <v>130</v>
      </c>
      <c r="I232" s="16" t="s">
        <v>19</v>
      </c>
      <c r="J232" s="16" t="s">
        <v>7744</v>
      </c>
      <c r="K232" s="16" t="s">
        <v>130</v>
      </c>
      <c r="L232" s="16">
        <v>15000000</v>
      </c>
      <c r="M232" s="16">
        <v>15000000</v>
      </c>
      <c r="N232" s="16">
        <v>15000000</v>
      </c>
      <c r="O232" s="16">
        <v>15000000</v>
      </c>
      <c r="P232" s="16">
        <v>15000000</v>
      </c>
      <c r="Q232" s="16">
        <v>15000000</v>
      </c>
      <c r="R232" s="16">
        <v>15000000</v>
      </c>
      <c r="S232" s="16">
        <v>15000000</v>
      </c>
      <c r="T232" s="16">
        <v>15000000</v>
      </c>
      <c r="U232" s="16">
        <v>15000000</v>
      </c>
      <c r="V232" s="16">
        <v>15000000</v>
      </c>
      <c r="W232" s="16">
        <v>15000000</v>
      </c>
      <c r="X232" s="16" t="s">
        <v>7744</v>
      </c>
      <c r="Y232" s="16" t="s">
        <v>130</v>
      </c>
      <c r="Z232" s="16" t="s">
        <v>130</v>
      </c>
    </row>
    <row r="233" spans="2:26" hidden="1">
      <c r="B233" s="16" t="s">
        <v>1621</v>
      </c>
      <c r="C233" s="16" t="s">
        <v>235</v>
      </c>
      <c r="D233" s="16" t="s">
        <v>14987</v>
      </c>
      <c r="E233" s="16" t="s">
        <v>2056</v>
      </c>
      <c r="F233" s="16" t="s">
        <v>15069</v>
      </c>
      <c r="G233" s="16" t="s">
        <v>1743</v>
      </c>
      <c r="H233" s="16" t="s">
        <v>130</v>
      </c>
      <c r="I233" s="16" t="s">
        <v>19</v>
      </c>
      <c r="J233" s="16" t="s">
        <v>7744</v>
      </c>
      <c r="K233" s="16" t="s">
        <v>130</v>
      </c>
      <c r="L233" s="16">
        <v>30000000</v>
      </c>
      <c r="M233" s="16">
        <v>30000000</v>
      </c>
      <c r="N233" s="16">
        <v>30000000</v>
      </c>
      <c r="O233" s="16">
        <v>30000000</v>
      </c>
      <c r="P233" s="16">
        <v>30000000</v>
      </c>
      <c r="Q233" s="16">
        <v>30000000</v>
      </c>
      <c r="R233" s="16">
        <v>30000000</v>
      </c>
      <c r="S233" s="16">
        <v>30000000</v>
      </c>
      <c r="T233" s="16">
        <v>30000000</v>
      </c>
      <c r="U233" s="16">
        <v>30000000</v>
      </c>
      <c r="V233" s="16">
        <v>30000000</v>
      </c>
      <c r="W233" s="16">
        <v>30000000</v>
      </c>
      <c r="X233" s="16" t="s">
        <v>7744</v>
      </c>
      <c r="Y233" s="16" t="s">
        <v>130</v>
      </c>
      <c r="Z233" s="16" t="s">
        <v>130</v>
      </c>
    </row>
    <row r="234" spans="2:26" hidden="1">
      <c r="B234" s="16" t="s">
        <v>1621</v>
      </c>
      <c r="C234" s="16" t="s">
        <v>235</v>
      </c>
      <c r="D234" s="16" t="s">
        <v>14987</v>
      </c>
      <c r="E234" s="16" t="s">
        <v>2057</v>
      </c>
      <c r="F234" s="16" t="s">
        <v>15070</v>
      </c>
      <c r="G234" s="16" t="s">
        <v>1743</v>
      </c>
      <c r="H234" s="16" t="s">
        <v>130</v>
      </c>
      <c r="I234" s="16" t="s">
        <v>19</v>
      </c>
      <c r="J234" s="16" t="s">
        <v>7744</v>
      </c>
      <c r="K234" s="16" t="s">
        <v>130</v>
      </c>
      <c r="L234" s="16">
        <v>30000000</v>
      </c>
      <c r="M234" s="16">
        <v>30000000</v>
      </c>
      <c r="N234" s="16">
        <v>30000000</v>
      </c>
      <c r="O234" s="16">
        <v>30000000</v>
      </c>
      <c r="P234" s="16">
        <v>30000000</v>
      </c>
      <c r="Q234" s="16">
        <v>30000000</v>
      </c>
      <c r="R234" s="16">
        <v>30000000</v>
      </c>
      <c r="S234" s="16">
        <v>30000000</v>
      </c>
      <c r="T234" s="16">
        <v>30000000</v>
      </c>
      <c r="U234" s="16">
        <v>30000000</v>
      </c>
      <c r="V234" s="16">
        <v>30000000</v>
      </c>
      <c r="W234" s="16">
        <v>30000000</v>
      </c>
      <c r="X234" s="16" t="s">
        <v>7744</v>
      </c>
      <c r="Y234" s="16" t="s">
        <v>130</v>
      </c>
      <c r="Z234" s="16" t="s">
        <v>130</v>
      </c>
    </row>
    <row r="235" spans="2:26" hidden="1">
      <c r="B235" s="16" t="s">
        <v>1621</v>
      </c>
      <c r="C235" s="16" t="s">
        <v>235</v>
      </c>
      <c r="D235" s="16" t="s">
        <v>14987</v>
      </c>
      <c r="E235" s="16" t="s">
        <v>2058</v>
      </c>
      <c r="F235" s="16" t="s">
        <v>15073</v>
      </c>
      <c r="G235" s="16" t="s">
        <v>1743</v>
      </c>
      <c r="H235" s="16" t="s">
        <v>130</v>
      </c>
      <c r="I235" s="16" t="s">
        <v>19</v>
      </c>
      <c r="J235" s="16" t="s">
        <v>7744</v>
      </c>
      <c r="K235" s="16" t="s">
        <v>130</v>
      </c>
      <c r="L235" s="16">
        <v>1600000</v>
      </c>
      <c r="M235" s="16">
        <v>1600000</v>
      </c>
      <c r="N235" s="16">
        <v>1600000</v>
      </c>
      <c r="O235" s="16">
        <v>1600000</v>
      </c>
      <c r="P235" s="16">
        <v>1600000</v>
      </c>
      <c r="Q235" s="16">
        <v>1600000</v>
      </c>
      <c r="R235" s="16">
        <v>1600000</v>
      </c>
      <c r="S235" s="16">
        <v>1600000</v>
      </c>
      <c r="T235" s="16">
        <v>1600000</v>
      </c>
      <c r="U235" s="16">
        <v>1600000</v>
      </c>
      <c r="V235" s="16">
        <v>1600000</v>
      </c>
      <c r="W235" s="16">
        <v>1600000</v>
      </c>
      <c r="X235" s="16" t="s">
        <v>7744</v>
      </c>
      <c r="Y235" s="16" t="s">
        <v>130</v>
      </c>
      <c r="Z235" s="16" t="s">
        <v>130</v>
      </c>
    </row>
    <row r="236" spans="2:26" hidden="1">
      <c r="B236" s="16" t="s">
        <v>1621</v>
      </c>
      <c r="C236" s="16" t="s">
        <v>235</v>
      </c>
      <c r="D236" s="16" t="s">
        <v>15075</v>
      </c>
      <c r="E236" s="16" t="s">
        <v>2060</v>
      </c>
      <c r="F236" s="16" t="s">
        <v>15076</v>
      </c>
      <c r="G236" s="16" t="s">
        <v>1743</v>
      </c>
      <c r="H236" s="16" t="s">
        <v>130</v>
      </c>
      <c r="I236" s="16" t="s">
        <v>19</v>
      </c>
      <c r="J236" s="16" t="s">
        <v>7744</v>
      </c>
      <c r="K236" s="16" t="s">
        <v>130</v>
      </c>
      <c r="L236" s="16">
        <v>4050000</v>
      </c>
      <c r="M236" s="16">
        <v>4050000</v>
      </c>
      <c r="N236" s="16">
        <v>4050000</v>
      </c>
      <c r="O236" s="16">
        <v>4050000</v>
      </c>
      <c r="P236" s="16">
        <v>4050000</v>
      </c>
      <c r="Q236" s="16">
        <v>4050000</v>
      </c>
      <c r="R236" s="16">
        <v>4050000</v>
      </c>
      <c r="S236" s="16">
        <v>4050000</v>
      </c>
      <c r="T236" s="16">
        <v>4050000</v>
      </c>
      <c r="U236" s="16">
        <v>4050000</v>
      </c>
      <c r="V236" s="16">
        <v>4050000</v>
      </c>
      <c r="W236" s="16">
        <v>4050000</v>
      </c>
      <c r="X236" s="16" t="s">
        <v>7744</v>
      </c>
      <c r="Y236" s="16" t="s">
        <v>130</v>
      </c>
      <c r="Z236" s="16" t="s">
        <v>130</v>
      </c>
    </row>
    <row r="237" spans="2:26" hidden="1">
      <c r="B237" s="16" t="s">
        <v>1621</v>
      </c>
      <c r="C237" s="16" t="s">
        <v>235</v>
      </c>
      <c r="D237" s="16" t="s">
        <v>15075</v>
      </c>
      <c r="E237" s="16" t="s">
        <v>2061</v>
      </c>
      <c r="F237" s="16" t="s">
        <v>15077</v>
      </c>
      <c r="G237" s="16" t="s">
        <v>1743</v>
      </c>
      <c r="H237" s="16" t="s">
        <v>130</v>
      </c>
      <c r="I237" s="16" t="s">
        <v>19</v>
      </c>
      <c r="J237" s="16" t="s">
        <v>7744</v>
      </c>
      <c r="K237" s="16" t="s">
        <v>130</v>
      </c>
      <c r="L237" s="16">
        <v>3000000</v>
      </c>
      <c r="M237" s="16">
        <v>3000000</v>
      </c>
      <c r="N237" s="16">
        <v>3000000</v>
      </c>
      <c r="O237" s="16">
        <v>3000000</v>
      </c>
      <c r="P237" s="16">
        <v>3000000</v>
      </c>
      <c r="Q237" s="16">
        <v>3000000</v>
      </c>
      <c r="R237" s="16">
        <v>3000000</v>
      </c>
      <c r="S237" s="16">
        <v>3000000</v>
      </c>
      <c r="T237" s="16">
        <v>3000000</v>
      </c>
      <c r="U237" s="16">
        <v>3000000</v>
      </c>
      <c r="V237" s="16">
        <v>3000000</v>
      </c>
      <c r="W237" s="16">
        <v>3000000</v>
      </c>
      <c r="X237" s="16" t="s">
        <v>7744</v>
      </c>
      <c r="Y237" s="16" t="s">
        <v>130</v>
      </c>
      <c r="Z237" s="16" t="s">
        <v>130</v>
      </c>
    </row>
    <row r="238" spans="2:26" hidden="1">
      <c r="B238" s="16" t="s">
        <v>1621</v>
      </c>
      <c r="C238" s="16" t="s">
        <v>235</v>
      </c>
      <c r="D238" s="16" t="s">
        <v>15075</v>
      </c>
      <c r="E238" s="16" t="s">
        <v>2062</v>
      </c>
      <c r="F238" s="16" t="s">
        <v>15078</v>
      </c>
      <c r="G238" s="16" t="s">
        <v>1743</v>
      </c>
      <c r="H238" s="16" t="s">
        <v>130</v>
      </c>
      <c r="I238" s="16" t="s">
        <v>19</v>
      </c>
      <c r="J238" s="16" t="s">
        <v>7744</v>
      </c>
      <c r="K238" s="16" t="s">
        <v>130</v>
      </c>
      <c r="L238" s="16">
        <v>3000000</v>
      </c>
      <c r="M238" s="16">
        <v>3000000</v>
      </c>
      <c r="N238" s="16">
        <v>3000000</v>
      </c>
      <c r="O238" s="16">
        <v>3000000</v>
      </c>
      <c r="P238" s="16">
        <v>3000000</v>
      </c>
      <c r="Q238" s="16">
        <v>3000000</v>
      </c>
      <c r="R238" s="16">
        <v>3000000</v>
      </c>
      <c r="S238" s="16">
        <v>3000000</v>
      </c>
      <c r="T238" s="16">
        <v>3000000</v>
      </c>
      <c r="U238" s="16">
        <v>3000000</v>
      </c>
      <c r="V238" s="16">
        <v>3000000</v>
      </c>
      <c r="W238" s="16">
        <v>3000000</v>
      </c>
      <c r="X238" s="16" t="s">
        <v>7744</v>
      </c>
      <c r="Y238" s="16" t="s">
        <v>130</v>
      </c>
      <c r="Z238" s="16" t="s">
        <v>130</v>
      </c>
    </row>
    <row r="239" spans="2:26" hidden="1">
      <c r="B239" s="16" t="s">
        <v>1621</v>
      </c>
      <c r="C239" s="16" t="s">
        <v>235</v>
      </c>
      <c r="D239" s="16" t="s">
        <v>15075</v>
      </c>
      <c r="E239" s="16" t="s">
        <v>2063</v>
      </c>
      <c r="F239" s="16" t="s">
        <v>15079</v>
      </c>
      <c r="G239" s="16" t="s">
        <v>1743</v>
      </c>
      <c r="H239" s="16" t="s">
        <v>130</v>
      </c>
      <c r="I239" s="16" t="s">
        <v>19</v>
      </c>
      <c r="J239" s="16" t="s">
        <v>7744</v>
      </c>
      <c r="K239" s="16" t="s">
        <v>130</v>
      </c>
      <c r="L239" s="16">
        <v>3000000</v>
      </c>
      <c r="M239" s="16">
        <v>3000000</v>
      </c>
      <c r="N239" s="16">
        <v>3000000</v>
      </c>
      <c r="O239" s="16">
        <v>3000000</v>
      </c>
      <c r="P239" s="16">
        <v>3000000</v>
      </c>
      <c r="Q239" s="16">
        <v>3000000</v>
      </c>
      <c r="R239" s="16">
        <v>3000000</v>
      </c>
      <c r="S239" s="16">
        <v>3000000</v>
      </c>
      <c r="T239" s="16">
        <v>3000000</v>
      </c>
      <c r="U239" s="16">
        <v>3000000</v>
      </c>
      <c r="V239" s="16">
        <v>3000000</v>
      </c>
      <c r="W239" s="16">
        <v>3000000</v>
      </c>
      <c r="X239" s="16" t="s">
        <v>7744</v>
      </c>
      <c r="Y239" s="16" t="s">
        <v>130</v>
      </c>
      <c r="Z239" s="16" t="s">
        <v>130</v>
      </c>
    </row>
    <row r="240" spans="2:26" hidden="1">
      <c r="B240" s="16" t="s">
        <v>1621</v>
      </c>
      <c r="C240" s="16" t="s">
        <v>235</v>
      </c>
      <c r="D240" s="16" t="s">
        <v>15075</v>
      </c>
      <c r="E240" s="16" t="s">
        <v>2064</v>
      </c>
      <c r="F240" s="16" t="s">
        <v>15080</v>
      </c>
      <c r="G240" s="16" t="s">
        <v>1743</v>
      </c>
      <c r="H240" s="16" t="s">
        <v>130</v>
      </c>
      <c r="I240" s="16" t="s">
        <v>19</v>
      </c>
      <c r="J240" s="16" t="s">
        <v>7744</v>
      </c>
      <c r="K240" s="16" t="s">
        <v>130</v>
      </c>
      <c r="L240" s="16">
        <v>3000000</v>
      </c>
      <c r="M240" s="16">
        <v>3000000</v>
      </c>
      <c r="N240" s="16">
        <v>3000000</v>
      </c>
      <c r="O240" s="16">
        <v>3000000</v>
      </c>
      <c r="P240" s="16">
        <v>3000000</v>
      </c>
      <c r="Q240" s="16">
        <v>3000000</v>
      </c>
      <c r="R240" s="16">
        <v>3000000</v>
      </c>
      <c r="S240" s="16">
        <v>3000000</v>
      </c>
      <c r="T240" s="16">
        <v>3000000</v>
      </c>
      <c r="U240" s="16">
        <v>3000000</v>
      </c>
      <c r="V240" s="16">
        <v>3000000</v>
      </c>
      <c r="W240" s="16">
        <v>3000000</v>
      </c>
      <c r="X240" s="16" t="s">
        <v>7744</v>
      </c>
      <c r="Y240" s="16" t="s">
        <v>130</v>
      </c>
      <c r="Z240" s="16" t="s">
        <v>130</v>
      </c>
    </row>
    <row r="241" spans="2:26" hidden="1">
      <c r="B241" s="16" t="s">
        <v>1621</v>
      </c>
      <c r="C241" s="16" t="s">
        <v>235</v>
      </c>
      <c r="D241" s="16" t="s">
        <v>2059</v>
      </c>
      <c r="E241" s="16" t="s">
        <v>2065</v>
      </c>
      <c r="F241" s="16" t="s">
        <v>2066</v>
      </c>
      <c r="G241" s="16" t="s">
        <v>1743</v>
      </c>
      <c r="H241" s="16" t="s">
        <v>130</v>
      </c>
      <c r="I241" s="16" t="s">
        <v>19</v>
      </c>
      <c r="J241" s="16" t="s">
        <v>7744</v>
      </c>
      <c r="K241" s="16" t="s">
        <v>130</v>
      </c>
      <c r="L241" s="16">
        <v>3000000</v>
      </c>
      <c r="M241" s="16">
        <v>3000000</v>
      </c>
      <c r="N241" s="16">
        <v>3000000</v>
      </c>
      <c r="O241" s="16">
        <v>3000000</v>
      </c>
      <c r="P241" s="16">
        <v>3000000</v>
      </c>
      <c r="Q241" s="16">
        <v>3000000</v>
      </c>
      <c r="R241" s="16">
        <v>3000000</v>
      </c>
      <c r="S241" s="16">
        <v>3000000</v>
      </c>
      <c r="T241" s="16">
        <v>3000000</v>
      </c>
      <c r="U241" s="16">
        <v>3000000</v>
      </c>
      <c r="V241" s="16">
        <v>3000000</v>
      </c>
      <c r="W241" s="16">
        <v>3000000</v>
      </c>
      <c r="X241" s="16" t="s">
        <v>7744</v>
      </c>
      <c r="Y241" s="16" t="s">
        <v>130</v>
      </c>
      <c r="Z241" s="16" t="s">
        <v>130</v>
      </c>
    </row>
    <row r="242" spans="2:26" hidden="1">
      <c r="B242" s="16" t="s">
        <v>1621</v>
      </c>
      <c r="C242" s="16" t="s">
        <v>235</v>
      </c>
      <c r="D242" s="16" t="s">
        <v>14987</v>
      </c>
      <c r="E242" s="16" t="s">
        <v>2067</v>
      </c>
      <c r="F242" s="16" t="s">
        <v>15081</v>
      </c>
      <c r="G242" s="16" t="s">
        <v>1743</v>
      </c>
      <c r="H242" s="16" t="s">
        <v>130</v>
      </c>
      <c r="I242" s="16" t="s">
        <v>20</v>
      </c>
      <c r="J242" s="16" t="s">
        <v>7744</v>
      </c>
      <c r="K242" s="16" t="s">
        <v>130</v>
      </c>
      <c r="L242" s="16">
        <v>5961.44</v>
      </c>
      <c r="M242" s="16">
        <v>5961.44</v>
      </c>
      <c r="N242" s="16">
        <v>5961.44</v>
      </c>
      <c r="O242" s="16">
        <v>5961.44</v>
      </c>
      <c r="P242" s="16">
        <v>5961.44</v>
      </c>
      <c r="Q242" s="16">
        <v>5961.44</v>
      </c>
      <c r="R242" s="16">
        <v>5961.44</v>
      </c>
      <c r="S242" s="16">
        <v>5961.44</v>
      </c>
      <c r="T242" s="16">
        <v>5961.44</v>
      </c>
      <c r="U242" s="16">
        <v>5961.44</v>
      </c>
      <c r="V242" s="16">
        <v>5961.44</v>
      </c>
      <c r="W242" s="16">
        <v>5961.44</v>
      </c>
      <c r="X242" s="16" t="s">
        <v>7744</v>
      </c>
      <c r="Y242" s="16" t="s">
        <v>130</v>
      </c>
      <c r="Z242" s="16" t="s">
        <v>130</v>
      </c>
    </row>
    <row r="243" spans="2:26" hidden="1">
      <c r="B243" s="16" t="s">
        <v>1621</v>
      </c>
      <c r="C243" s="16" t="s">
        <v>235</v>
      </c>
      <c r="D243" s="16" t="s">
        <v>14987</v>
      </c>
      <c r="E243" s="16" t="s">
        <v>2068</v>
      </c>
      <c r="F243" s="16" t="s">
        <v>15082</v>
      </c>
      <c r="G243" s="16" t="s">
        <v>1743</v>
      </c>
      <c r="H243" s="16" t="s">
        <v>130</v>
      </c>
      <c r="I243" s="16" t="s">
        <v>20</v>
      </c>
      <c r="J243" s="16" t="s">
        <v>7744</v>
      </c>
      <c r="K243" s="16" t="s">
        <v>130</v>
      </c>
      <c r="L243" s="16">
        <v>2885.5</v>
      </c>
      <c r="M243" s="16">
        <v>2885.5</v>
      </c>
      <c r="N243" s="16">
        <v>2885.5</v>
      </c>
      <c r="O243" s="16">
        <v>2885.5</v>
      </c>
      <c r="P243" s="16">
        <v>2885.5</v>
      </c>
      <c r="Q243" s="16">
        <v>2885.5</v>
      </c>
      <c r="R243" s="16">
        <v>2885.5</v>
      </c>
      <c r="S243" s="16">
        <v>2885.5</v>
      </c>
      <c r="T243" s="16">
        <v>2885.5</v>
      </c>
      <c r="U243" s="16">
        <v>2885.5</v>
      </c>
      <c r="V243" s="16">
        <v>2885.5</v>
      </c>
      <c r="W243" s="16">
        <v>2885.5</v>
      </c>
      <c r="X243" s="16" t="s">
        <v>7744</v>
      </c>
      <c r="Y243" s="16" t="s">
        <v>130</v>
      </c>
      <c r="Z243" s="16" t="s">
        <v>130</v>
      </c>
    </row>
    <row r="244" spans="2:26" hidden="1">
      <c r="B244" s="16" t="s">
        <v>1621</v>
      </c>
      <c r="C244" s="16" t="s">
        <v>235</v>
      </c>
      <c r="D244" s="16" t="s">
        <v>14987</v>
      </c>
      <c r="E244" s="16" t="s">
        <v>2069</v>
      </c>
      <c r="F244" s="16" t="s">
        <v>15083</v>
      </c>
      <c r="G244" s="16" t="s">
        <v>1743</v>
      </c>
      <c r="H244" s="16" t="s">
        <v>130</v>
      </c>
      <c r="I244" s="16" t="s">
        <v>19</v>
      </c>
      <c r="J244" s="16" t="s">
        <v>7744</v>
      </c>
      <c r="K244" s="16" t="s">
        <v>130</v>
      </c>
      <c r="L244" s="16">
        <v>300000</v>
      </c>
      <c r="M244" s="16">
        <v>300000</v>
      </c>
      <c r="N244" s="16">
        <v>300000</v>
      </c>
      <c r="O244" s="16">
        <v>300000</v>
      </c>
      <c r="P244" s="16">
        <v>300000</v>
      </c>
      <c r="Q244" s="16">
        <v>300000</v>
      </c>
      <c r="R244" s="16">
        <v>300000</v>
      </c>
      <c r="S244" s="16">
        <v>300000</v>
      </c>
      <c r="T244" s="16">
        <v>300000</v>
      </c>
      <c r="U244" s="16">
        <v>300000</v>
      </c>
      <c r="V244" s="16">
        <v>300000</v>
      </c>
      <c r="W244" s="16">
        <v>300000</v>
      </c>
      <c r="X244" s="16" t="s">
        <v>7744</v>
      </c>
      <c r="Y244" s="16" t="s">
        <v>130</v>
      </c>
      <c r="Z244" s="16" t="s">
        <v>130</v>
      </c>
    </row>
    <row r="245" spans="2:26" hidden="1">
      <c r="B245" s="16" t="s">
        <v>1621</v>
      </c>
      <c r="C245" s="16" t="s">
        <v>235</v>
      </c>
      <c r="D245" s="16" t="s">
        <v>14987</v>
      </c>
      <c r="E245" s="16" t="s">
        <v>2070</v>
      </c>
      <c r="F245" s="16" t="s">
        <v>15084</v>
      </c>
      <c r="G245" s="16" t="s">
        <v>1743</v>
      </c>
      <c r="H245" s="16" t="s">
        <v>130</v>
      </c>
      <c r="I245" s="16" t="s">
        <v>19</v>
      </c>
      <c r="J245" s="16" t="s">
        <v>7744</v>
      </c>
      <c r="K245" s="16" t="s">
        <v>130</v>
      </c>
      <c r="L245" s="16">
        <v>300000</v>
      </c>
      <c r="M245" s="16">
        <v>300000</v>
      </c>
      <c r="N245" s="16">
        <v>300000</v>
      </c>
      <c r="O245" s="16">
        <v>300000</v>
      </c>
      <c r="P245" s="16">
        <v>300000</v>
      </c>
      <c r="Q245" s="16">
        <v>300000</v>
      </c>
      <c r="R245" s="16">
        <v>300000</v>
      </c>
      <c r="S245" s="16">
        <v>300000</v>
      </c>
      <c r="T245" s="16">
        <v>300000</v>
      </c>
      <c r="U245" s="16">
        <v>300000</v>
      </c>
      <c r="V245" s="16">
        <v>300000</v>
      </c>
      <c r="W245" s="16">
        <v>300000</v>
      </c>
      <c r="X245" s="16" t="s">
        <v>7744</v>
      </c>
      <c r="Y245" s="16" t="s">
        <v>130</v>
      </c>
      <c r="Z245" s="16" t="s">
        <v>130</v>
      </c>
    </row>
    <row r="246" spans="2:26" hidden="1">
      <c r="B246" s="16" t="s">
        <v>1621</v>
      </c>
      <c r="C246" s="16" t="s">
        <v>235</v>
      </c>
      <c r="D246" s="16" t="s">
        <v>14987</v>
      </c>
      <c r="E246" s="16" t="s">
        <v>2072</v>
      </c>
      <c r="F246" s="16" t="s">
        <v>15085</v>
      </c>
      <c r="G246" s="16" t="s">
        <v>2073</v>
      </c>
      <c r="H246" s="16" t="s">
        <v>130</v>
      </c>
      <c r="I246" s="16" t="s">
        <v>19</v>
      </c>
      <c r="J246" s="16" t="s">
        <v>7744</v>
      </c>
      <c r="K246" s="16" t="s">
        <v>130</v>
      </c>
      <c r="L246" s="16">
        <v>800000</v>
      </c>
      <c r="M246" s="16">
        <v>800000</v>
      </c>
      <c r="N246" s="16">
        <v>800000</v>
      </c>
      <c r="O246" s="16">
        <v>800000</v>
      </c>
      <c r="P246" s="16">
        <v>800000</v>
      </c>
      <c r="Q246" s="16">
        <v>800000</v>
      </c>
      <c r="R246" s="16">
        <v>800000</v>
      </c>
      <c r="S246" s="16">
        <v>800000</v>
      </c>
      <c r="T246" s="16">
        <v>800000</v>
      </c>
      <c r="U246" s="16">
        <v>800000</v>
      </c>
      <c r="V246" s="16">
        <v>800000</v>
      </c>
      <c r="W246" s="16">
        <v>800000</v>
      </c>
      <c r="X246" s="16" t="s">
        <v>7744</v>
      </c>
      <c r="Y246" s="16" t="s">
        <v>130</v>
      </c>
      <c r="Z246" s="16" t="s">
        <v>130</v>
      </c>
    </row>
    <row r="247" spans="2:26" hidden="1">
      <c r="B247" s="16" t="s">
        <v>1621</v>
      </c>
      <c r="C247" s="16" t="s">
        <v>235</v>
      </c>
      <c r="D247" s="16" t="s">
        <v>14987</v>
      </c>
      <c r="E247" s="16" t="s">
        <v>2074</v>
      </c>
      <c r="F247" s="16" t="s">
        <v>15086</v>
      </c>
      <c r="G247" s="16" t="s">
        <v>2073</v>
      </c>
      <c r="H247" s="16" t="s">
        <v>130</v>
      </c>
      <c r="I247" s="16" t="s">
        <v>20</v>
      </c>
      <c r="J247" s="16" t="s">
        <v>7744</v>
      </c>
      <c r="K247" s="16" t="s">
        <v>130</v>
      </c>
      <c r="L247" s="16">
        <v>10000</v>
      </c>
      <c r="M247" s="16">
        <v>10000</v>
      </c>
      <c r="N247" s="16">
        <v>10000</v>
      </c>
      <c r="O247" s="16">
        <v>10000</v>
      </c>
      <c r="P247" s="16">
        <v>10000</v>
      </c>
      <c r="Q247" s="16">
        <v>10000</v>
      </c>
      <c r="R247" s="16">
        <v>10000</v>
      </c>
      <c r="S247" s="16">
        <v>10000</v>
      </c>
      <c r="T247" s="16">
        <v>10000</v>
      </c>
      <c r="U247" s="16">
        <v>10000</v>
      </c>
      <c r="V247" s="16">
        <v>10000</v>
      </c>
      <c r="W247" s="16">
        <v>10000</v>
      </c>
      <c r="X247" s="16" t="s">
        <v>7744</v>
      </c>
      <c r="Y247" s="16" t="s">
        <v>130</v>
      </c>
      <c r="Z247" s="16" t="s">
        <v>130</v>
      </c>
    </row>
    <row r="248" spans="2:26" hidden="1">
      <c r="B248" s="16" t="s">
        <v>1621</v>
      </c>
      <c r="C248" s="16" t="s">
        <v>235</v>
      </c>
      <c r="D248" s="16" t="s">
        <v>14987</v>
      </c>
      <c r="E248" s="16" t="s">
        <v>2075</v>
      </c>
      <c r="F248" s="16" t="s">
        <v>15087</v>
      </c>
      <c r="G248" s="16" t="s">
        <v>2073</v>
      </c>
      <c r="H248" s="16" t="s">
        <v>130</v>
      </c>
      <c r="I248" s="16" t="s">
        <v>21</v>
      </c>
      <c r="J248" s="16" t="s">
        <v>7744</v>
      </c>
      <c r="K248" s="16" t="s">
        <v>130</v>
      </c>
      <c r="L248" s="16">
        <v>100</v>
      </c>
      <c r="M248" s="16">
        <v>100</v>
      </c>
      <c r="N248" s="16">
        <v>100</v>
      </c>
      <c r="O248" s="16">
        <v>100</v>
      </c>
      <c r="P248" s="16">
        <v>100</v>
      </c>
      <c r="Q248" s="16">
        <v>100</v>
      </c>
      <c r="R248" s="16">
        <v>100</v>
      </c>
      <c r="S248" s="16">
        <v>100</v>
      </c>
      <c r="T248" s="16">
        <v>100</v>
      </c>
      <c r="U248" s="16">
        <v>100</v>
      </c>
      <c r="V248" s="16">
        <v>100</v>
      </c>
      <c r="W248" s="16">
        <v>100</v>
      </c>
      <c r="X248" s="16" t="s">
        <v>7744</v>
      </c>
      <c r="Y248" s="16" t="s">
        <v>130</v>
      </c>
      <c r="Z248" s="16" t="s">
        <v>130</v>
      </c>
    </row>
    <row r="249" spans="2:26" hidden="1">
      <c r="B249" s="16" t="s">
        <v>1621</v>
      </c>
      <c r="C249" s="16" t="s">
        <v>235</v>
      </c>
      <c r="D249" s="16" t="s">
        <v>14987</v>
      </c>
      <c r="E249" s="16" t="s">
        <v>2076</v>
      </c>
      <c r="F249" s="16" t="s">
        <v>15088</v>
      </c>
      <c r="G249" s="16" t="s">
        <v>2073</v>
      </c>
      <c r="H249" s="16" t="s">
        <v>130</v>
      </c>
      <c r="I249" s="16" t="s">
        <v>21</v>
      </c>
      <c r="J249" s="16" t="s">
        <v>7744</v>
      </c>
      <c r="K249" s="16" t="s">
        <v>130</v>
      </c>
      <c r="L249" s="16">
        <v>100</v>
      </c>
      <c r="M249" s="16">
        <v>100</v>
      </c>
      <c r="N249" s="16">
        <v>100</v>
      </c>
      <c r="O249" s="16">
        <v>100</v>
      </c>
      <c r="P249" s="16">
        <v>100</v>
      </c>
      <c r="Q249" s="16">
        <v>100</v>
      </c>
      <c r="R249" s="16">
        <v>100</v>
      </c>
      <c r="S249" s="16">
        <v>100</v>
      </c>
      <c r="T249" s="16">
        <v>100</v>
      </c>
      <c r="U249" s="16">
        <v>100</v>
      </c>
      <c r="V249" s="16">
        <v>100</v>
      </c>
      <c r="W249" s="16">
        <v>100</v>
      </c>
      <c r="X249" s="16" t="s">
        <v>7744</v>
      </c>
      <c r="Y249" s="16" t="s">
        <v>130</v>
      </c>
      <c r="Z249" s="16" t="s">
        <v>130</v>
      </c>
    </row>
    <row r="250" spans="2:26" hidden="1">
      <c r="B250" s="16" t="s">
        <v>1621</v>
      </c>
      <c r="C250" s="16" t="s">
        <v>235</v>
      </c>
      <c r="D250" s="16" t="s">
        <v>14987</v>
      </c>
      <c r="E250" s="16" t="s">
        <v>2077</v>
      </c>
      <c r="F250" s="16" t="s">
        <v>15340</v>
      </c>
      <c r="G250" s="16" t="s">
        <v>2073</v>
      </c>
      <c r="H250" s="16" t="s">
        <v>130</v>
      </c>
      <c r="I250" s="16" t="s">
        <v>19</v>
      </c>
      <c r="J250" s="16" t="s">
        <v>7744</v>
      </c>
      <c r="K250" s="16" t="s">
        <v>130</v>
      </c>
      <c r="L250" s="16">
        <v>800000</v>
      </c>
      <c r="M250" s="16">
        <v>800000</v>
      </c>
      <c r="N250" s="16">
        <v>800000</v>
      </c>
      <c r="O250" s="16">
        <v>800000</v>
      </c>
      <c r="P250" s="16">
        <v>800000</v>
      </c>
      <c r="Q250" s="16">
        <v>800000</v>
      </c>
      <c r="R250" s="16">
        <v>800000</v>
      </c>
      <c r="S250" s="16">
        <v>800000</v>
      </c>
      <c r="T250" s="16">
        <v>800000</v>
      </c>
      <c r="U250" s="16">
        <v>800000</v>
      </c>
      <c r="V250" s="16">
        <v>800000</v>
      </c>
      <c r="W250" s="16">
        <v>800000</v>
      </c>
      <c r="X250" s="16" t="s">
        <v>7744</v>
      </c>
      <c r="Y250" s="16" t="s">
        <v>130</v>
      </c>
      <c r="Z250" s="16" t="s">
        <v>130</v>
      </c>
    </row>
    <row r="251" spans="2:26" hidden="1">
      <c r="B251" s="16" t="s">
        <v>1621</v>
      </c>
      <c r="C251" s="16" t="s">
        <v>235</v>
      </c>
      <c r="D251" s="16" t="s">
        <v>14987</v>
      </c>
      <c r="E251" s="16" t="s">
        <v>2078</v>
      </c>
      <c r="F251" s="16" t="s">
        <v>15089</v>
      </c>
      <c r="G251" s="16" t="s">
        <v>2073</v>
      </c>
      <c r="H251" s="16" t="s">
        <v>130</v>
      </c>
      <c r="I251" s="16" t="s">
        <v>20</v>
      </c>
      <c r="J251" s="16" t="s">
        <v>7744</v>
      </c>
      <c r="K251" s="16" t="s">
        <v>130</v>
      </c>
      <c r="L251" s="16">
        <v>10000</v>
      </c>
      <c r="M251" s="16">
        <v>10000</v>
      </c>
      <c r="N251" s="16">
        <v>10000</v>
      </c>
      <c r="O251" s="16">
        <v>10000</v>
      </c>
      <c r="P251" s="16">
        <v>10000</v>
      </c>
      <c r="Q251" s="16">
        <v>10000</v>
      </c>
      <c r="R251" s="16">
        <v>10000</v>
      </c>
      <c r="S251" s="16">
        <v>10000</v>
      </c>
      <c r="T251" s="16">
        <v>10000</v>
      </c>
      <c r="U251" s="16">
        <v>10000</v>
      </c>
      <c r="V251" s="16">
        <v>10000</v>
      </c>
      <c r="W251" s="16">
        <v>10000</v>
      </c>
      <c r="X251" s="16" t="s">
        <v>7744</v>
      </c>
      <c r="Y251" s="16" t="s">
        <v>130</v>
      </c>
      <c r="Z251" s="16" t="s">
        <v>130</v>
      </c>
    </row>
    <row r="252" spans="2:26" hidden="1">
      <c r="B252" s="16" t="s">
        <v>1621</v>
      </c>
      <c r="C252" s="16" t="s">
        <v>235</v>
      </c>
      <c r="D252" s="16" t="s">
        <v>14987</v>
      </c>
      <c r="E252" s="16" t="s">
        <v>2079</v>
      </c>
      <c r="F252" s="16" t="s">
        <v>15090</v>
      </c>
      <c r="G252" s="16" t="s">
        <v>2073</v>
      </c>
      <c r="H252" s="16" t="s">
        <v>130</v>
      </c>
      <c r="I252" s="16" t="s">
        <v>21</v>
      </c>
      <c r="J252" s="16" t="s">
        <v>7744</v>
      </c>
      <c r="K252" s="16" t="s">
        <v>130</v>
      </c>
      <c r="L252" s="16">
        <v>100</v>
      </c>
      <c r="M252" s="16">
        <v>100</v>
      </c>
      <c r="N252" s="16">
        <v>100</v>
      </c>
      <c r="O252" s="16">
        <v>100</v>
      </c>
      <c r="P252" s="16">
        <v>100</v>
      </c>
      <c r="Q252" s="16">
        <v>100</v>
      </c>
      <c r="R252" s="16">
        <v>100</v>
      </c>
      <c r="S252" s="16">
        <v>100</v>
      </c>
      <c r="T252" s="16">
        <v>100</v>
      </c>
      <c r="U252" s="16">
        <v>100</v>
      </c>
      <c r="V252" s="16">
        <v>100</v>
      </c>
      <c r="W252" s="16">
        <v>100</v>
      </c>
      <c r="X252" s="16" t="s">
        <v>7744</v>
      </c>
      <c r="Y252" s="16" t="s">
        <v>130</v>
      </c>
      <c r="Z252" s="16" t="s">
        <v>130</v>
      </c>
    </row>
    <row r="253" spans="2:26" hidden="1">
      <c r="B253" s="16" t="s">
        <v>1621</v>
      </c>
      <c r="C253" s="16" t="s">
        <v>235</v>
      </c>
      <c r="D253" s="16" t="s">
        <v>14987</v>
      </c>
      <c r="E253" s="16" t="s">
        <v>2080</v>
      </c>
      <c r="F253" s="16" t="s">
        <v>15091</v>
      </c>
      <c r="G253" s="16" t="s">
        <v>2073</v>
      </c>
      <c r="H253" s="16" t="s">
        <v>130</v>
      </c>
      <c r="I253" s="16" t="s">
        <v>21</v>
      </c>
      <c r="J253" s="16" t="s">
        <v>7744</v>
      </c>
      <c r="K253" s="16" t="s">
        <v>130</v>
      </c>
      <c r="L253" s="16">
        <v>100</v>
      </c>
      <c r="M253" s="16">
        <v>100</v>
      </c>
      <c r="N253" s="16">
        <v>100</v>
      </c>
      <c r="O253" s="16">
        <v>100</v>
      </c>
      <c r="P253" s="16">
        <v>100</v>
      </c>
      <c r="Q253" s="16">
        <v>100</v>
      </c>
      <c r="R253" s="16">
        <v>100</v>
      </c>
      <c r="S253" s="16">
        <v>100</v>
      </c>
      <c r="T253" s="16">
        <v>100</v>
      </c>
      <c r="U253" s="16">
        <v>100</v>
      </c>
      <c r="V253" s="16">
        <v>100</v>
      </c>
      <c r="W253" s="16">
        <v>100</v>
      </c>
      <c r="X253" s="16" t="s">
        <v>7744</v>
      </c>
      <c r="Y253" s="16" t="s">
        <v>130</v>
      </c>
      <c r="Z253" s="16" t="s">
        <v>130</v>
      </c>
    </row>
    <row r="254" spans="2:26" hidden="1">
      <c r="B254" s="16" t="s">
        <v>1621</v>
      </c>
      <c r="C254" s="16" t="s">
        <v>235</v>
      </c>
      <c r="D254" s="16" t="s">
        <v>2081</v>
      </c>
      <c r="E254" s="16" t="s">
        <v>2082</v>
      </c>
      <c r="F254" s="16" t="s">
        <v>15341</v>
      </c>
      <c r="G254" s="16" t="s">
        <v>2073</v>
      </c>
      <c r="H254" s="16" t="s">
        <v>130</v>
      </c>
      <c r="I254" s="16" t="s">
        <v>19</v>
      </c>
      <c r="J254" s="16" t="s">
        <v>7744</v>
      </c>
      <c r="K254" s="16" t="s">
        <v>130</v>
      </c>
      <c r="L254" s="16">
        <v>82500</v>
      </c>
      <c r="M254" s="16">
        <v>82500</v>
      </c>
      <c r="N254" s="16">
        <v>82500</v>
      </c>
      <c r="O254" s="16">
        <v>82500</v>
      </c>
      <c r="P254" s="16">
        <v>82500</v>
      </c>
      <c r="Q254" s="16">
        <v>82500</v>
      </c>
      <c r="R254" s="16">
        <v>82500</v>
      </c>
      <c r="S254" s="16">
        <v>82500</v>
      </c>
      <c r="T254" s="16">
        <v>82500</v>
      </c>
      <c r="U254" s="16">
        <v>82500</v>
      </c>
      <c r="V254" s="16">
        <v>82500</v>
      </c>
      <c r="W254" s="16">
        <v>82500</v>
      </c>
      <c r="X254" s="16" t="s">
        <v>7744</v>
      </c>
      <c r="Y254" s="16" t="s">
        <v>130</v>
      </c>
      <c r="Z254" s="16" t="s">
        <v>130</v>
      </c>
    </row>
    <row r="255" spans="2:26" hidden="1">
      <c r="B255" s="16" t="s">
        <v>1621</v>
      </c>
      <c r="C255" s="16" t="s">
        <v>235</v>
      </c>
      <c r="D255" s="16" t="s">
        <v>2081</v>
      </c>
      <c r="E255" s="16" t="s">
        <v>2083</v>
      </c>
      <c r="F255" s="16" t="s">
        <v>15342</v>
      </c>
      <c r="G255" s="16" t="s">
        <v>2073</v>
      </c>
      <c r="H255" s="16" t="s">
        <v>130</v>
      </c>
      <c r="I255" s="16" t="s">
        <v>19</v>
      </c>
      <c r="J255" s="16" t="s">
        <v>7744</v>
      </c>
      <c r="K255" s="16" t="s">
        <v>130</v>
      </c>
      <c r="L255" s="16">
        <v>87500</v>
      </c>
      <c r="M255" s="16">
        <v>87500</v>
      </c>
      <c r="N255" s="16">
        <v>87500</v>
      </c>
      <c r="O255" s="16">
        <v>87500</v>
      </c>
      <c r="P255" s="16">
        <v>87500</v>
      </c>
      <c r="Q255" s="16">
        <v>87500</v>
      </c>
      <c r="R255" s="16">
        <v>87500</v>
      </c>
      <c r="S255" s="16">
        <v>87500</v>
      </c>
      <c r="T255" s="16">
        <v>87500</v>
      </c>
      <c r="U255" s="16">
        <v>87500</v>
      </c>
      <c r="V255" s="16">
        <v>87500</v>
      </c>
      <c r="W255" s="16">
        <v>87500</v>
      </c>
      <c r="X255" s="16" t="s">
        <v>7744</v>
      </c>
      <c r="Y255" s="16" t="s">
        <v>130</v>
      </c>
      <c r="Z255" s="16" t="s">
        <v>130</v>
      </c>
    </row>
    <row r="256" spans="2:26" hidden="1">
      <c r="B256" s="16" t="s">
        <v>1621</v>
      </c>
      <c r="C256" s="16" t="s">
        <v>235</v>
      </c>
      <c r="D256" s="16" t="s">
        <v>2081</v>
      </c>
      <c r="E256" s="16" t="s">
        <v>2084</v>
      </c>
      <c r="F256" s="16" t="s">
        <v>15343</v>
      </c>
      <c r="G256" s="16" t="s">
        <v>2073</v>
      </c>
      <c r="H256" s="16" t="s">
        <v>130</v>
      </c>
      <c r="I256" s="16" t="s">
        <v>19</v>
      </c>
      <c r="J256" s="16" t="s">
        <v>7744</v>
      </c>
      <c r="K256" s="16" t="s">
        <v>130</v>
      </c>
      <c r="L256" s="16">
        <v>107500</v>
      </c>
      <c r="M256" s="16">
        <v>107500</v>
      </c>
      <c r="N256" s="16">
        <v>107500</v>
      </c>
      <c r="O256" s="16">
        <v>107500</v>
      </c>
      <c r="P256" s="16">
        <v>107500</v>
      </c>
      <c r="Q256" s="16">
        <v>107500</v>
      </c>
      <c r="R256" s="16">
        <v>107500</v>
      </c>
      <c r="S256" s="16">
        <v>107500</v>
      </c>
      <c r="T256" s="16">
        <v>107500</v>
      </c>
      <c r="U256" s="16">
        <v>107500</v>
      </c>
      <c r="V256" s="16">
        <v>107500</v>
      </c>
      <c r="W256" s="16">
        <v>107500</v>
      </c>
      <c r="X256" s="16" t="s">
        <v>7744</v>
      </c>
      <c r="Y256" s="16" t="s">
        <v>130</v>
      </c>
      <c r="Z256" s="16" t="s">
        <v>130</v>
      </c>
    </row>
    <row r="257" spans="2:26" hidden="1">
      <c r="B257" s="16" t="s">
        <v>1621</v>
      </c>
      <c r="C257" s="16" t="s">
        <v>235</v>
      </c>
      <c r="D257" s="16" t="s">
        <v>2081</v>
      </c>
      <c r="E257" s="16" t="s">
        <v>2085</v>
      </c>
      <c r="F257" s="16" t="s">
        <v>15344</v>
      </c>
      <c r="G257" s="16" t="s">
        <v>2073</v>
      </c>
      <c r="H257" s="16" t="s">
        <v>130</v>
      </c>
      <c r="I257" s="16" t="s">
        <v>19</v>
      </c>
      <c r="J257" s="16" t="s">
        <v>7744</v>
      </c>
      <c r="K257" s="16" t="s">
        <v>130</v>
      </c>
      <c r="L257" s="16">
        <v>132500</v>
      </c>
      <c r="M257" s="16">
        <v>132500</v>
      </c>
      <c r="N257" s="16">
        <v>132500</v>
      </c>
      <c r="O257" s="16">
        <v>132500</v>
      </c>
      <c r="P257" s="16">
        <v>132500</v>
      </c>
      <c r="Q257" s="16">
        <v>132500</v>
      </c>
      <c r="R257" s="16">
        <v>132500</v>
      </c>
      <c r="S257" s="16">
        <v>132500</v>
      </c>
      <c r="T257" s="16">
        <v>132500</v>
      </c>
      <c r="U257" s="16">
        <v>132500</v>
      </c>
      <c r="V257" s="16">
        <v>132500</v>
      </c>
      <c r="W257" s="16">
        <v>132500</v>
      </c>
      <c r="X257" s="16" t="s">
        <v>7744</v>
      </c>
      <c r="Y257" s="16" t="s">
        <v>130</v>
      </c>
      <c r="Z257" s="16" t="s">
        <v>130</v>
      </c>
    </row>
    <row r="258" spans="2:26" hidden="1">
      <c r="B258" s="16" t="s">
        <v>1621</v>
      </c>
      <c r="C258" s="16" t="s">
        <v>235</v>
      </c>
      <c r="D258" s="16" t="s">
        <v>2081</v>
      </c>
      <c r="E258" s="16" t="s">
        <v>2086</v>
      </c>
      <c r="F258" s="16" t="s">
        <v>15345</v>
      </c>
      <c r="G258" s="16" t="s">
        <v>2073</v>
      </c>
      <c r="H258" s="16" t="s">
        <v>130</v>
      </c>
      <c r="I258" s="16" t="s">
        <v>19</v>
      </c>
      <c r="J258" s="16" t="s">
        <v>7744</v>
      </c>
      <c r="K258" s="16" t="s">
        <v>130</v>
      </c>
      <c r="L258" s="16">
        <v>182500</v>
      </c>
      <c r="M258" s="16">
        <v>182500</v>
      </c>
      <c r="N258" s="16">
        <v>182500</v>
      </c>
      <c r="O258" s="16">
        <v>182500</v>
      </c>
      <c r="P258" s="16">
        <v>182500</v>
      </c>
      <c r="Q258" s="16">
        <v>182500</v>
      </c>
      <c r="R258" s="16">
        <v>182500</v>
      </c>
      <c r="S258" s="16">
        <v>182500</v>
      </c>
      <c r="T258" s="16">
        <v>182500</v>
      </c>
      <c r="U258" s="16">
        <v>182500</v>
      </c>
      <c r="V258" s="16">
        <v>182500</v>
      </c>
      <c r="W258" s="16">
        <v>182500</v>
      </c>
      <c r="X258" s="16" t="s">
        <v>7744</v>
      </c>
      <c r="Y258" s="16" t="s">
        <v>130</v>
      </c>
      <c r="Z258" s="16" t="s">
        <v>130</v>
      </c>
    </row>
    <row r="259" spans="2:26" hidden="1">
      <c r="B259" s="16" t="s">
        <v>1621</v>
      </c>
      <c r="C259" s="16" t="s">
        <v>235</v>
      </c>
      <c r="D259" s="16" t="s">
        <v>2081</v>
      </c>
      <c r="E259" s="16" t="s">
        <v>2087</v>
      </c>
      <c r="F259" s="16" t="s">
        <v>15346</v>
      </c>
      <c r="G259" s="16" t="s">
        <v>2073</v>
      </c>
      <c r="H259" s="16" t="s">
        <v>130</v>
      </c>
      <c r="I259" s="16" t="s">
        <v>19</v>
      </c>
      <c r="J259" s="16" t="s">
        <v>7744</v>
      </c>
      <c r="K259" s="16" t="s">
        <v>130</v>
      </c>
      <c r="L259" s="16">
        <v>82500</v>
      </c>
      <c r="M259" s="16">
        <v>82500</v>
      </c>
      <c r="N259" s="16">
        <v>82500</v>
      </c>
      <c r="O259" s="16">
        <v>82500</v>
      </c>
      <c r="P259" s="16">
        <v>82500</v>
      </c>
      <c r="Q259" s="16">
        <v>82500</v>
      </c>
      <c r="R259" s="16">
        <v>82500</v>
      </c>
      <c r="S259" s="16">
        <v>82500</v>
      </c>
      <c r="T259" s="16">
        <v>82500</v>
      </c>
      <c r="U259" s="16">
        <v>82500</v>
      </c>
      <c r="V259" s="16">
        <v>82500</v>
      </c>
      <c r="W259" s="16">
        <v>82500</v>
      </c>
      <c r="X259" s="16" t="s">
        <v>7744</v>
      </c>
      <c r="Y259" s="16" t="s">
        <v>130</v>
      </c>
      <c r="Z259" s="16" t="s">
        <v>130</v>
      </c>
    </row>
    <row r="260" spans="2:26" hidden="1">
      <c r="B260" s="16" t="s">
        <v>1621</v>
      </c>
      <c r="C260" s="16" t="s">
        <v>235</v>
      </c>
      <c r="D260" s="16" t="s">
        <v>2081</v>
      </c>
      <c r="E260" s="16" t="s">
        <v>2088</v>
      </c>
      <c r="F260" s="16" t="s">
        <v>15347</v>
      </c>
      <c r="G260" s="16" t="s">
        <v>2073</v>
      </c>
      <c r="H260" s="16" t="s">
        <v>130</v>
      </c>
      <c r="I260" s="16" t="s">
        <v>19</v>
      </c>
      <c r="J260" s="16" t="s">
        <v>7744</v>
      </c>
      <c r="K260" s="16" t="s">
        <v>130</v>
      </c>
      <c r="L260" s="16">
        <v>87500</v>
      </c>
      <c r="M260" s="16">
        <v>87500</v>
      </c>
      <c r="N260" s="16">
        <v>87500</v>
      </c>
      <c r="O260" s="16">
        <v>87500</v>
      </c>
      <c r="P260" s="16">
        <v>87500</v>
      </c>
      <c r="Q260" s="16">
        <v>87500</v>
      </c>
      <c r="R260" s="16">
        <v>87500</v>
      </c>
      <c r="S260" s="16">
        <v>87500</v>
      </c>
      <c r="T260" s="16">
        <v>87500</v>
      </c>
      <c r="U260" s="16">
        <v>87500</v>
      </c>
      <c r="V260" s="16">
        <v>87500</v>
      </c>
      <c r="W260" s="16">
        <v>87500</v>
      </c>
      <c r="X260" s="16" t="s">
        <v>7744</v>
      </c>
      <c r="Y260" s="16" t="s">
        <v>130</v>
      </c>
      <c r="Z260" s="16" t="s">
        <v>130</v>
      </c>
    </row>
    <row r="261" spans="2:26" hidden="1">
      <c r="B261" s="16" t="s">
        <v>1621</v>
      </c>
      <c r="C261" s="16" t="s">
        <v>235</v>
      </c>
      <c r="D261" s="16" t="s">
        <v>2081</v>
      </c>
      <c r="E261" s="16" t="s">
        <v>2089</v>
      </c>
      <c r="F261" s="16" t="s">
        <v>15348</v>
      </c>
      <c r="G261" s="16" t="s">
        <v>2073</v>
      </c>
      <c r="H261" s="16" t="s">
        <v>130</v>
      </c>
      <c r="I261" s="16" t="s">
        <v>19</v>
      </c>
      <c r="J261" s="16" t="s">
        <v>7744</v>
      </c>
      <c r="K261" s="16" t="s">
        <v>130</v>
      </c>
      <c r="L261" s="16">
        <v>107500</v>
      </c>
      <c r="M261" s="16">
        <v>107500</v>
      </c>
      <c r="N261" s="16">
        <v>107500</v>
      </c>
      <c r="O261" s="16">
        <v>107500</v>
      </c>
      <c r="P261" s="16">
        <v>107500</v>
      </c>
      <c r="Q261" s="16">
        <v>107500</v>
      </c>
      <c r="R261" s="16">
        <v>107500</v>
      </c>
      <c r="S261" s="16">
        <v>107500</v>
      </c>
      <c r="T261" s="16">
        <v>107500</v>
      </c>
      <c r="U261" s="16">
        <v>107500</v>
      </c>
      <c r="V261" s="16">
        <v>107500</v>
      </c>
      <c r="W261" s="16">
        <v>107500</v>
      </c>
      <c r="X261" s="16" t="s">
        <v>7744</v>
      </c>
      <c r="Y261" s="16" t="s">
        <v>130</v>
      </c>
      <c r="Z261" s="16" t="s">
        <v>130</v>
      </c>
    </row>
    <row r="262" spans="2:26" hidden="1">
      <c r="B262" s="16" t="s">
        <v>1621</v>
      </c>
      <c r="C262" s="16" t="s">
        <v>235</v>
      </c>
      <c r="D262" s="16" t="s">
        <v>2081</v>
      </c>
      <c r="E262" s="16" t="s">
        <v>2090</v>
      </c>
      <c r="F262" s="16" t="s">
        <v>15349</v>
      </c>
      <c r="G262" s="16" t="s">
        <v>2073</v>
      </c>
      <c r="H262" s="16" t="s">
        <v>130</v>
      </c>
      <c r="I262" s="16" t="s">
        <v>19</v>
      </c>
      <c r="J262" s="16" t="s">
        <v>7744</v>
      </c>
      <c r="K262" s="16" t="s">
        <v>130</v>
      </c>
      <c r="L262" s="16">
        <v>132500</v>
      </c>
      <c r="M262" s="16">
        <v>132500</v>
      </c>
      <c r="N262" s="16">
        <v>132500</v>
      </c>
      <c r="O262" s="16">
        <v>132500</v>
      </c>
      <c r="P262" s="16">
        <v>132500</v>
      </c>
      <c r="Q262" s="16">
        <v>132500</v>
      </c>
      <c r="R262" s="16">
        <v>132500</v>
      </c>
      <c r="S262" s="16">
        <v>132500</v>
      </c>
      <c r="T262" s="16">
        <v>132500</v>
      </c>
      <c r="U262" s="16">
        <v>132500</v>
      </c>
      <c r="V262" s="16">
        <v>132500</v>
      </c>
      <c r="W262" s="16">
        <v>132500</v>
      </c>
      <c r="X262" s="16" t="s">
        <v>7744</v>
      </c>
      <c r="Y262" s="16" t="s">
        <v>130</v>
      </c>
      <c r="Z262" s="16" t="s">
        <v>130</v>
      </c>
    </row>
    <row r="263" spans="2:26" hidden="1">
      <c r="B263" s="16" t="s">
        <v>1621</v>
      </c>
      <c r="C263" s="16" t="s">
        <v>235</v>
      </c>
      <c r="D263" s="16" t="s">
        <v>2081</v>
      </c>
      <c r="E263" s="16" t="s">
        <v>2091</v>
      </c>
      <c r="F263" s="16" t="s">
        <v>15350</v>
      </c>
      <c r="G263" s="16" t="s">
        <v>2073</v>
      </c>
      <c r="H263" s="16" t="s">
        <v>130</v>
      </c>
      <c r="I263" s="16" t="s">
        <v>19</v>
      </c>
      <c r="J263" s="16" t="s">
        <v>7744</v>
      </c>
      <c r="K263" s="16" t="s">
        <v>130</v>
      </c>
      <c r="L263" s="16">
        <v>182500</v>
      </c>
      <c r="M263" s="16">
        <v>182500</v>
      </c>
      <c r="N263" s="16">
        <v>182500</v>
      </c>
      <c r="O263" s="16">
        <v>182500</v>
      </c>
      <c r="P263" s="16">
        <v>182500</v>
      </c>
      <c r="Q263" s="16">
        <v>182500</v>
      </c>
      <c r="R263" s="16">
        <v>182500</v>
      </c>
      <c r="S263" s="16">
        <v>182500</v>
      </c>
      <c r="T263" s="16">
        <v>182500</v>
      </c>
      <c r="U263" s="16">
        <v>182500</v>
      </c>
      <c r="V263" s="16">
        <v>182500</v>
      </c>
      <c r="W263" s="16">
        <v>182500</v>
      </c>
      <c r="X263" s="16" t="s">
        <v>7744</v>
      </c>
      <c r="Y263" s="16" t="s">
        <v>130</v>
      </c>
      <c r="Z263" s="16" t="s">
        <v>130</v>
      </c>
    </row>
    <row r="264" spans="2:26" hidden="1">
      <c r="B264" s="16" t="s">
        <v>1621</v>
      </c>
      <c r="C264" s="16" t="s">
        <v>235</v>
      </c>
      <c r="D264" s="16" t="s">
        <v>14987</v>
      </c>
      <c r="E264" s="16" t="s">
        <v>2092</v>
      </c>
      <c r="F264" s="16" t="s">
        <v>15102</v>
      </c>
      <c r="G264" s="16" t="s">
        <v>2073</v>
      </c>
      <c r="H264" s="16" t="s">
        <v>130</v>
      </c>
      <c r="I264" s="16" t="s">
        <v>20</v>
      </c>
      <c r="J264" s="16" t="s">
        <v>7744</v>
      </c>
      <c r="K264" s="16" t="s">
        <v>130</v>
      </c>
      <c r="L264" s="16">
        <v>5000</v>
      </c>
      <c r="M264" s="16">
        <v>5000</v>
      </c>
      <c r="N264" s="16">
        <v>5000</v>
      </c>
      <c r="O264" s="16">
        <v>5000</v>
      </c>
      <c r="P264" s="16">
        <v>5000</v>
      </c>
      <c r="Q264" s="16">
        <v>5000</v>
      </c>
      <c r="R264" s="16">
        <v>5000</v>
      </c>
      <c r="S264" s="16">
        <v>5000</v>
      </c>
      <c r="T264" s="16">
        <v>5000</v>
      </c>
      <c r="U264" s="16">
        <v>5000</v>
      </c>
      <c r="V264" s="16">
        <v>5000</v>
      </c>
      <c r="W264" s="16">
        <v>5000</v>
      </c>
      <c r="X264" s="16" t="s">
        <v>7744</v>
      </c>
      <c r="Y264" s="16" t="s">
        <v>130</v>
      </c>
      <c r="Z264" s="16" t="s">
        <v>130</v>
      </c>
    </row>
    <row r="265" spans="2:26" hidden="1">
      <c r="B265" s="16" t="s">
        <v>1621</v>
      </c>
      <c r="C265" s="16" t="s">
        <v>235</v>
      </c>
      <c r="D265" s="16" t="s">
        <v>14987</v>
      </c>
      <c r="E265" s="16" t="s">
        <v>2093</v>
      </c>
      <c r="F265" s="16" t="s">
        <v>15103</v>
      </c>
      <c r="G265" s="16" t="s">
        <v>2073</v>
      </c>
      <c r="H265" s="16" t="s">
        <v>130</v>
      </c>
      <c r="I265" s="16" t="s">
        <v>20</v>
      </c>
      <c r="J265" s="16" t="s">
        <v>7744</v>
      </c>
      <c r="K265" s="16" t="s">
        <v>130</v>
      </c>
      <c r="L265" s="16">
        <v>5700</v>
      </c>
      <c r="M265" s="16">
        <v>5700</v>
      </c>
      <c r="N265" s="16">
        <v>5700</v>
      </c>
      <c r="O265" s="16">
        <v>5700</v>
      </c>
      <c r="P265" s="16">
        <v>5700</v>
      </c>
      <c r="Q265" s="16">
        <v>5700</v>
      </c>
      <c r="R265" s="16">
        <v>5700</v>
      </c>
      <c r="S265" s="16">
        <v>5700</v>
      </c>
      <c r="T265" s="16">
        <v>5700</v>
      </c>
      <c r="U265" s="16">
        <v>5700</v>
      </c>
      <c r="V265" s="16">
        <v>5700</v>
      </c>
      <c r="W265" s="16">
        <v>5700</v>
      </c>
      <c r="X265" s="16" t="s">
        <v>7744</v>
      </c>
      <c r="Y265" s="16" t="s">
        <v>130</v>
      </c>
      <c r="Z265" s="16" t="s">
        <v>130</v>
      </c>
    </row>
    <row r="266" spans="2:26" hidden="1">
      <c r="B266" s="16" t="s">
        <v>1621</v>
      </c>
      <c r="C266" s="16" t="s">
        <v>235</v>
      </c>
      <c r="D266" s="16" t="s">
        <v>14987</v>
      </c>
      <c r="E266" s="16" t="s">
        <v>2094</v>
      </c>
      <c r="F266" s="16" t="s">
        <v>15104</v>
      </c>
      <c r="G266" s="16" t="s">
        <v>2073</v>
      </c>
      <c r="H266" s="16" t="s">
        <v>130</v>
      </c>
      <c r="I266" s="16" t="s">
        <v>20</v>
      </c>
      <c r="J266" s="16" t="s">
        <v>7745</v>
      </c>
      <c r="K266" s="16" t="s">
        <v>130</v>
      </c>
      <c r="L266" s="16">
        <v>6500</v>
      </c>
      <c r="M266" s="16">
        <v>6500</v>
      </c>
      <c r="N266" s="16">
        <v>6500</v>
      </c>
      <c r="O266" s="16">
        <v>6500</v>
      </c>
      <c r="P266" s="16">
        <v>6500</v>
      </c>
      <c r="Q266" s="16">
        <v>6500</v>
      </c>
      <c r="R266" s="16">
        <v>6500</v>
      </c>
      <c r="S266" s="16">
        <v>6500</v>
      </c>
      <c r="T266" s="16">
        <v>6500</v>
      </c>
      <c r="U266" s="16">
        <v>6500</v>
      </c>
      <c r="V266" s="16">
        <v>6500</v>
      </c>
      <c r="W266" s="16">
        <v>6500</v>
      </c>
      <c r="X266" s="16" t="s">
        <v>7745</v>
      </c>
      <c r="Y266" s="16" t="s">
        <v>130</v>
      </c>
      <c r="Z266" s="16" t="s">
        <v>130</v>
      </c>
    </row>
    <row r="267" spans="2:26" hidden="1">
      <c r="B267" s="16" t="s">
        <v>1621</v>
      </c>
      <c r="C267" s="16" t="s">
        <v>235</v>
      </c>
      <c r="D267" s="16" t="s">
        <v>14987</v>
      </c>
      <c r="E267" s="16" t="s">
        <v>2095</v>
      </c>
      <c r="F267" s="16" t="s">
        <v>15105</v>
      </c>
      <c r="G267" s="16" t="s">
        <v>2073</v>
      </c>
      <c r="H267" s="16" t="s">
        <v>130</v>
      </c>
      <c r="I267" s="16" t="s">
        <v>20</v>
      </c>
      <c r="J267" s="16" t="s">
        <v>7744</v>
      </c>
      <c r="K267" s="16" t="s">
        <v>130</v>
      </c>
      <c r="L267" s="16">
        <v>7000</v>
      </c>
      <c r="M267" s="16">
        <v>7000</v>
      </c>
      <c r="N267" s="16">
        <v>7000</v>
      </c>
      <c r="O267" s="16">
        <v>7000</v>
      </c>
      <c r="P267" s="16">
        <v>7000</v>
      </c>
      <c r="Q267" s="16">
        <v>7000</v>
      </c>
      <c r="R267" s="16">
        <v>7000</v>
      </c>
      <c r="S267" s="16">
        <v>7000</v>
      </c>
      <c r="T267" s="16">
        <v>7000</v>
      </c>
      <c r="U267" s="16">
        <v>7000</v>
      </c>
      <c r="V267" s="16">
        <v>7000</v>
      </c>
      <c r="W267" s="16">
        <v>7000</v>
      </c>
      <c r="X267" s="16" t="s">
        <v>7744</v>
      </c>
      <c r="Y267" s="16" t="s">
        <v>130</v>
      </c>
      <c r="Z267" s="16" t="s">
        <v>130</v>
      </c>
    </row>
    <row r="268" spans="2:26" hidden="1">
      <c r="B268" s="16" t="s">
        <v>1621</v>
      </c>
      <c r="C268" s="16" t="s">
        <v>235</v>
      </c>
      <c r="D268" s="16" t="s">
        <v>14987</v>
      </c>
      <c r="E268" s="16" t="s">
        <v>2096</v>
      </c>
      <c r="F268" s="16" t="s">
        <v>15106</v>
      </c>
      <c r="G268" s="16" t="s">
        <v>2073</v>
      </c>
      <c r="H268" s="16" t="s">
        <v>130</v>
      </c>
      <c r="I268" s="16" t="s">
        <v>20</v>
      </c>
      <c r="J268" s="16" t="s">
        <v>7744</v>
      </c>
      <c r="K268" s="16" t="s">
        <v>130</v>
      </c>
      <c r="L268" s="16">
        <v>5000</v>
      </c>
      <c r="M268" s="16">
        <v>5000</v>
      </c>
      <c r="N268" s="16">
        <v>5000</v>
      </c>
      <c r="O268" s="16">
        <v>5000</v>
      </c>
      <c r="P268" s="16">
        <v>5000</v>
      </c>
      <c r="Q268" s="16">
        <v>5000</v>
      </c>
      <c r="R268" s="16">
        <v>5000</v>
      </c>
      <c r="S268" s="16">
        <v>5000</v>
      </c>
      <c r="T268" s="16">
        <v>5000</v>
      </c>
      <c r="U268" s="16">
        <v>5000</v>
      </c>
      <c r="V268" s="16">
        <v>5000</v>
      </c>
      <c r="W268" s="16">
        <v>5000</v>
      </c>
      <c r="X268" s="16" t="s">
        <v>7744</v>
      </c>
      <c r="Y268" s="16" t="s">
        <v>130</v>
      </c>
      <c r="Z268" s="16" t="s">
        <v>130</v>
      </c>
    </row>
    <row r="269" spans="2:26" hidden="1">
      <c r="B269" s="16" t="s">
        <v>1621</v>
      </c>
      <c r="C269" s="16" t="s">
        <v>235</v>
      </c>
      <c r="D269" s="16" t="s">
        <v>14987</v>
      </c>
      <c r="E269" s="16" t="s">
        <v>2099</v>
      </c>
      <c r="F269" s="16" t="s">
        <v>15107</v>
      </c>
      <c r="G269" s="16" t="s">
        <v>2073</v>
      </c>
      <c r="H269" s="16" t="s">
        <v>130</v>
      </c>
      <c r="I269" s="16" t="s">
        <v>20</v>
      </c>
      <c r="J269" s="16" t="s">
        <v>7744</v>
      </c>
      <c r="K269" s="16" t="s">
        <v>130</v>
      </c>
      <c r="L269" s="16">
        <v>7000</v>
      </c>
      <c r="M269" s="16">
        <v>7000</v>
      </c>
      <c r="N269" s="16">
        <v>7000</v>
      </c>
      <c r="O269" s="16">
        <v>7000</v>
      </c>
      <c r="P269" s="16">
        <v>7000</v>
      </c>
      <c r="Q269" s="16">
        <v>7000</v>
      </c>
      <c r="R269" s="16">
        <v>7000</v>
      </c>
      <c r="S269" s="16">
        <v>7000</v>
      </c>
      <c r="T269" s="16">
        <v>7000</v>
      </c>
      <c r="U269" s="16">
        <v>7000</v>
      </c>
      <c r="V269" s="16">
        <v>7000</v>
      </c>
      <c r="W269" s="16">
        <v>7000</v>
      </c>
      <c r="X269" s="16" t="s">
        <v>7744</v>
      </c>
      <c r="Y269" s="16" t="s">
        <v>130</v>
      </c>
      <c r="Z269" s="16" t="s">
        <v>130</v>
      </c>
    </row>
    <row r="270" spans="2:26" hidden="1">
      <c r="B270" s="16" t="s">
        <v>1621</v>
      </c>
      <c r="C270" s="16" t="s">
        <v>235</v>
      </c>
      <c r="D270" s="16" t="s">
        <v>14987</v>
      </c>
      <c r="E270" s="16" t="s">
        <v>2100</v>
      </c>
      <c r="F270" s="16" t="s">
        <v>15108</v>
      </c>
      <c r="G270" s="16" t="s">
        <v>2073</v>
      </c>
      <c r="H270" s="16" t="s">
        <v>130</v>
      </c>
      <c r="I270" s="16" t="s">
        <v>21</v>
      </c>
      <c r="J270" s="16" t="s">
        <v>7744</v>
      </c>
      <c r="K270" s="16" t="s">
        <v>130</v>
      </c>
      <c r="L270" s="16">
        <v>50</v>
      </c>
      <c r="M270" s="16">
        <v>50</v>
      </c>
      <c r="N270" s="16">
        <v>50</v>
      </c>
      <c r="O270" s="16">
        <v>50</v>
      </c>
      <c r="P270" s="16">
        <v>50</v>
      </c>
      <c r="Q270" s="16">
        <v>50</v>
      </c>
      <c r="R270" s="16">
        <v>50</v>
      </c>
      <c r="S270" s="16">
        <v>50</v>
      </c>
      <c r="T270" s="16">
        <v>50</v>
      </c>
      <c r="U270" s="16">
        <v>50</v>
      </c>
      <c r="V270" s="16">
        <v>50</v>
      </c>
      <c r="W270" s="16">
        <v>50</v>
      </c>
      <c r="X270" s="16" t="s">
        <v>7744</v>
      </c>
      <c r="Y270" s="16" t="s">
        <v>130</v>
      </c>
      <c r="Z270" s="16" t="s">
        <v>130</v>
      </c>
    </row>
    <row r="271" spans="2:26" hidden="1">
      <c r="B271" s="16" t="s">
        <v>1621</v>
      </c>
      <c r="C271" s="16" t="s">
        <v>235</v>
      </c>
      <c r="D271" s="16" t="s">
        <v>14987</v>
      </c>
      <c r="E271" s="16" t="s">
        <v>2102</v>
      </c>
      <c r="F271" s="16" t="s">
        <v>15109</v>
      </c>
      <c r="G271" s="16" t="s">
        <v>2073</v>
      </c>
      <c r="H271" s="16" t="s">
        <v>130</v>
      </c>
      <c r="I271" s="16" t="s">
        <v>21</v>
      </c>
      <c r="J271" s="16" t="s">
        <v>7744</v>
      </c>
      <c r="K271" s="16" t="s">
        <v>130</v>
      </c>
      <c r="L271" s="16">
        <v>65</v>
      </c>
      <c r="M271" s="16">
        <v>65</v>
      </c>
      <c r="N271" s="16">
        <v>65</v>
      </c>
      <c r="O271" s="16">
        <v>65</v>
      </c>
      <c r="P271" s="16">
        <v>65</v>
      </c>
      <c r="Q271" s="16">
        <v>65</v>
      </c>
      <c r="R271" s="16">
        <v>65</v>
      </c>
      <c r="S271" s="16">
        <v>65</v>
      </c>
      <c r="T271" s="16">
        <v>65</v>
      </c>
      <c r="U271" s="16">
        <v>65</v>
      </c>
      <c r="V271" s="16">
        <v>65</v>
      </c>
      <c r="W271" s="16">
        <v>65</v>
      </c>
      <c r="X271" s="16" t="s">
        <v>7744</v>
      </c>
      <c r="Y271" s="16" t="s">
        <v>130</v>
      </c>
      <c r="Z271" s="16" t="s">
        <v>130</v>
      </c>
    </row>
    <row r="272" spans="2:26" hidden="1">
      <c r="B272" s="16" t="s">
        <v>1621</v>
      </c>
      <c r="C272" s="16" t="s">
        <v>235</v>
      </c>
      <c r="D272" s="16" t="s">
        <v>14987</v>
      </c>
      <c r="E272" s="16" t="s">
        <v>2103</v>
      </c>
      <c r="F272" s="16" t="s">
        <v>15110</v>
      </c>
      <c r="G272" s="16" t="s">
        <v>2073</v>
      </c>
      <c r="H272" s="16" t="s">
        <v>130</v>
      </c>
      <c r="I272" s="16" t="s">
        <v>21</v>
      </c>
      <c r="J272" s="16" t="s">
        <v>7744</v>
      </c>
      <c r="K272" s="16" t="s">
        <v>130</v>
      </c>
      <c r="L272" s="16">
        <v>70</v>
      </c>
      <c r="M272" s="16">
        <v>70</v>
      </c>
      <c r="N272" s="16">
        <v>70</v>
      </c>
      <c r="O272" s="16">
        <v>70</v>
      </c>
      <c r="P272" s="16">
        <v>70</v>
      </c>
      <c r="Q272" s="16">
        <v>70</v>
      </c>
      <c r="R272" s="16">
        <v>70</v>
      </c>
      <c r="S272" s="16">
        <v>70</v>
      </c>
      <c r="T272" s="16">
        <v>70</v>
      </c>
      <c r="U272" s="16">
        <v>70</v>
      </c>
      <c r="V272" s="16">
        <v>70</v>
      </c>
      <c r="W272" s="16">
        <v>70</v>
      </c>
      <c r="X272" s="16" t="s">
        <v>7744</v>
      </c>
      <c r="Y272" s="16" t="s">
        <v>130</v>
      </c>
      <c r="Z272" s="16" t="s">
        <v>130</v>
      </c>
    </row>
    <row r="273" spans="2:26" hidden="1">
      <c r="B273" s="16" t="s">
        <v>1621</v>
      </c>
      <c r="C273" s="16" t="s">
        <v>235</v>
      </c>
      <c r="D273" s="16" t="s">
        <v>14987</v>
      </c>
      <c r="E273" s="16" t="s">
        <v>2104</v>
      </c>
      <c r="F273" s="16" t="s">
        <v>15111</v>
      </c>
      <c r="G273" s="16" t="s">
        <v>2073</v>
      </c>
      <c r="H273" s="16" t="s">
        <v>130</v>
      </c>
      <c r="I273" s="16" t="s">
        <v>21</v>
      </c>
      <c r="J273" s="16" t="s">
        <v>7744</v>
      </c>
      <c r="K273" s="16" t="s">
        <v>130</v>
      </c>
      <c r="L273" s="16">
        <v>50</v>
      </c>
      <c r="M273" s="16">
        <v>50</v>
      </c>
      <c r="N273" s="16">
        <v>50</v>
      </c>
      <c r="O273" s="16">
        <v>50</v>
      </c>
      <c r="P273" s="16">
        <v>50</v>
      </c>
      <c r="Q273" s="16">
        <v>50</v>
      </c>
      <c r="R273" s="16">
        <v>50</v>
      </c>
      <c r="S273" s="16">
        <v>50</v>
      </c>
      <c r="T273" s="16">
        <v>50</v>
      </c>
      <c r="U273" s="16">
        <v>50</v>
      </c>
      <c r="V273" s="16">
        <v>50</v>
      </c>
      <c r="W273" s="16">
        <v>50</v>
      </c>
      <c r="X273" s="16" t="s">
        <v>7744</v>
      </c>
      <c r="Y273" s="16" t="s">
        <v>130</v>
      </c>
      <c r="Z273" s="16" t="s">
        <v>130</v>
      </c>
    </row>
    <row r="274" spans="2:26" hidden="1">
      <c r="B274" s="16" t="s">
        <v>1621</v>
      </c>
      <c r="C274" s="16" t="s">
        <v>235</v>
      </c>
      <c r="D274" s="16" t="s">
        <v>14987</v>
      </c>
      <c r="E274" s="16" t="s">
        <v>2105</v>
      </c>
      <c r="F274" s="16" t="s">
        <v>15112</v>
      </c>
      <c r="G274" s="16" t="s">
        <v>2073</v>
      </c>
      <c r="H274" s="16" t="s">
        <v>130</v>
      </c>
      <c r="I274" s="16" t="s">
        <v>21</v>
      </c>
      <c r="J274" s="16" t="s">
        <v>7744</v>
      </c>
      <c r="K274" s="16" t="s">
        <v>130</v>
      </c>
      <c r="L274" s="16">
        <v>57</v>
      </c>
      <c r="M274" s="16">
        <v>57</v>
      </c>
      <c r="N274" s="16">
        <v>57</v>
      </c>
      <c r="O274" s="16">
        <v>57</v>
      </c>
      <c r="P274" s="16">
        <v>57</v>
      </c>
      <c r="Q274" s="16">
        <v>57</v>
      </c>
      <c r="R274" s="16">
        <v>57</v>
      </c>
      <c r="S274" s="16">
        <v>57</v>
      </c>
      <c r="T274" s="16">
        <v>57</v>
      </c>
      <c r="U274" s="16">
        <v>57</v>
      </c>
      <c r="V274" s="16">
        <v>57</v>
      </c>
      <c r="W274" s="16">
        <v>57</v>
      </c>
      <c r="X274" s="16" t="s">
        <v>7744</v>
      </c>
      <c r="Y274" s="16" t="s">
        <v>130</v>
      </c>
      <c r="Z274" s="16" t="s">
        <v>130</v>
      </c>
    </row>
    <row r="275" spans="2:26" hidden="1">
      <c r="B275" s="16" t="s">
        <v>1621</v>
      </c>
      <c r="C275" s="16" t="s">
        <v>235</v>
      </c>
      <c r="D275" s="16" t="s">
        <v>14987</v>
      </c>
      <c r="E275" s="16" t="s">
        <v>2107</v>
      </c>
      <c r="F275" s="16" t="s">
        <v>15113</v>
      </c>
      <c r="G275" s="16" t="s">
        <v>2073</v>
      </c>
      <c r="H275" s="16" t="s">
        <v>130</v>
      </c>
      <c r="I275" s="16" t="s">
        <v>21</v>
      </c>
      <c r="J275" s="16" t="s">
        <v>7744</v>
      </c>
      <c r="K275" s="16" t="s">
        <v>130</v>
      </c>
      <c r="L275" s="16">
        <v>70</v>
      </c>
      <c r="M275" s="16">
        <v>70</v>
      </c>
      <c r="N275" s="16">
        <v>70</v>
      </c>
      <c r="O275" s="16">
        <v>70</v>
      </c>
      <c r="P275" s="16">
        <v>70</v>
      </c>
      <c r="Q275" s="16">
        <v>70</v>
      </c>
      <c r="R275" s="16">
        <v>70</v>
      </c>
      <c r="S275" s="16">
        <v>70</v>
      </c>
      <c r="T275" s="16">
        <v>70</v>
      </c>
      <c r="U275" s="16">
        <v>70</v>
      </c>
      <c r="V275" s="16">
        <v>70</v>
      </c>
      <c r="W275" s="16">
        <v>70</v>
      </c>
      <c r="X275" s="16" t="s">
        <v>7744</v>
      </c>
      <c r="Y275" s="16" t="s">
        <v>130</v>
      </c>
      <c r="Z275" s="16" t="s">
        <v>130</v>
      </c>
    </row>
    <row r="276" spans="2:26" hidden="1">
      <c r="B276" s="16" t="s">
        <v>1621</v>
      </c>
      <c r="C276" s="16" t="s">
        <v>235</v>
      </c>
      <c r="D276" s="16" t="s">
        <v>14987</v>
      </c>
      <c r="E276" s="16" t="s">
        <v>2108</v>
      </c>
      <c r="F276" s="16" t="s">
        <v>2109</v>
      </c>
      <c r="G276" s="16" t="s">
        <v>2073</v>
      </c>
      <c r="H276" s="16" t="s">
        <v>130</v>
      </c>
      <c r="I276" s="16" t="s">
        <v>19</v>
      </c>
      <c r="J276" s="16" t="s">
        <v>7744</v>
      </c>
      <c r="K276" s="16" t="s">
        <v>130</v>
      </c>
      <c r="L276" s="16">
        <v>17000</v>
      </c>
      <c r="M276" s="16">
        <v>17000</v>
      </c>
      <c r="N276" s="16">
        <v>17000</v>
      </c>
      <c r="O276" s="16">
        <v>17000</v>
      </c>
      <c r="P276" s="16">
        <v>17000</v>
      </c>
      <c r="Q276" s="16">
        <v>17000</v>
      </c>
      <c r="R276" s="16">
        <v>17000</v>
      </c>
      <c r="S276" s="16">
        <v>17000</v>
      </c>
      <c r="T276" s="16">
        <v>17000</v>
      </c>
      <c r="U276" s="16">
        <v>17000</v>
      </c>
      <c r="V276" s="16">
        <v>17000</v>
      </c>
      <c r="W276" s="16">
        <v>17000</v>
      </c>
      <c r="X276" s="16" t="s">
        <v>7744</v>
      </c>
      <c r="Y276" s="16" t="s">
        <v>130</v>
      </c>
      <c r="Z276" s="16" t="s">
        <v>130</v>
      </c>
    </row>
    <row r="277" spans="2:26" hidden="1">
      <c r="B277" s="16" t="s">
        <v>1621</v>
      </c>
      <c r="C277" s="16" t="s">
        <v>235</v>
      </c>
      <c r="D277" s="16" t="s">
        <v>14987</v>
      </c>
      <c r="E277" s="16" t="s">
        <v>2110</v>
      </c>
      <c r="F277" s="16" t="s">
        <v>2111</v>
      </c>
      <c r="G277" s="16" t="s">
        <v>1743</v>
      </c>
      <c r="H277" s="16" t="s">
        <v>130</v>
      </c>
      <c r="I277" s="16" t="s">
        <v>19</v>
      </c>
      <c r="J277" s="16" t="s">
        <v>7744</v>
      </c>
      <c r="K277" s="16" t="s">
        <v>130</v>
      </c>
      <c r="L277" s="16">
        <v>1000000</v>
      </c>
      <c r="M277" s="16">
        <v>1000000</v>
      </c>
      <c r="N277" s="16">
        <v>1000000</v>
      </c>
      <c r="O277" s="16">
        <v>1000000</v>
      </c>
      <c r="P277" s="16">
        <v>1000000</v>
      </c>
      <c r="Q277" s="16">
        <v>1000000</v>
      </c>
      <c r="R277" s="16">
        <v>1000000</v>
      </c>
      <c r="S277" s="16">
        <v>1000000</v>
      </c>
      <c r="T277" s="16">
        <v>1000000</v>
      </c>
      <c r="U277" s="16">
        <v>1000000</v>
      </c>
      <c r="V277" s="16">
        <v>1000000</v>
      </c>
      <c r="W277" s="16">
        <v>1000000</v>
      </c>
      <c r="X277" s="16" t="s">
        <v>7744</v>
      </c>
      <c r="Y277" s="16" t="s">
        <v>130</v>
      </c>
      <c r="Z277" s="16" t="s">
        <v>130</v>
      </c>
    </row>
    <row r="278" spans="2:26" hidden="1">
      <c r="B278" s="16" t="s">
        <v>1621</v>
      </c>
      <c r="C278" s="16" t="s">
        <v>235</v>
      </c>
      <c r="D278" s="16" t="s">
        <v>14987</v>
      </c>
      <c r="E278" s="16" t="s">
        <v>2112</v>
      </c>
      <c r="F278" s="16" t="s">
        <v>2113</v>
      </c>
      <c r="G278" s="16" t="s">
        <v>1743</v>
      </c>
      <c r="H278" s="16" t="s">
        <v>130</v>
      </c>
      <c r="I278" s="16" t="s">
        <v>19</v>
      </c>
      <c r="J278" s="16" t="s">
        <v>7744</v>
      </c>
      <c r="K278" s="16" t="s">
        <v>130</v>
      </c>
      <c r="L278" s="16">
        <v>1000000</v>
      </c>
      <c r="M278" s="16">
        <v>1000000</v>
      </c>
      <c r="N278" s="16">
        <v>1000000</v>
      </c>
      <c r="O278" s="16">
        <v>1000000</v>
      </c>
      <c r="P278" s="16">
        <v>1000000</v>
      </c>
      <c r="Q278" s="16">
        <v>1000000</v>
      </c>
      <c r="R278" s="16">
        <v>1000000</v>
      </c>
      <c r="S278" s="16">
        <v>1000000</v>
      </c>
      <c r="T278" s="16">
        <v>1000000</v>
      </c>
      <c r="U278" s="16">
        <v>1000000</v>
      </c>
      <c r="V278" s="16">
        <v>1000000</v>
      </c>
      <c r="W278" s="16">
        <v>1000000</v>
      </c>
      <c r="X278" s="16" t="s">
        <v>7744</v>
      </c>
      <c r="Y278" s="16" t="s">
        <v>130</v>
      </c>
      <c r="Z278" s="16" t="s">
        <v>130</v>
      </c>
    </row>
    <row r="279" spans="2:26" hidden="1">
      <c r="B279" s="16" t="s">
        <v>1621</v>
      </c>
      <c r="C279" s="16" t="s">
        <v>235</v>
      </c>
      <c r="D279" s="16" t="s">
        <v>2114</v>
      </c>
      <c r="E279" s="16" t="s">
        <v>2115</v>
      </c>
      <c r="F279" s="16" t="s">
        <v>2116</v>
      </c>
      <c r="G279" s="16" t="s">
        <v>1704</v>
      </c>
      <c r="H279" s="16" t="s">
        <v>129</v>
      </c>
      <c r="I279" s="16" t="s">
        <v>19</v>
      </c>
      <c r="J279" s="16" t="s">
        <v>7745</v>
      </c>
      <c r="K279" s="16" t="s">
        <v>129</v>
      </c>
      <c r="L279" s="16">
        <v>15070</v>
      </c>
      <c r="M279" s="16">
        <v>15070</v>
      </c>
      <c r="N279" s="16">
        <v>15070</v>
      </c>
      <c r="O279" s="16">
        <v>15070</v>
      </c>
      <c r="P279" s="16">
        <v>15070</v>
      </c>
      <c r="Q279" s="16">
        <v>15070</v>
      </c>
      <c r="R279" s="16">
        <v>15070</v>
      </c>
      <c r="S279" s="16">
        <v>15070</v>
      </c>
      <c r="T279" s="16">
        <v>15070</v>
      </c>
      <c r="U279" s="16">
        <v>15070</v>
      </c>
      <c r="V279" s="16">
        <v>15070</v>
      </c>
      <c r="W279" s="16">
        <v>15070</v>
      </c>
      <c r="X279" s="16" t="s">
        <v>7745</v>
      </c>
      <c r="Y279" s="16" t="s">
        <v>129</v>
      </c>
      <c r="Z279" s="16" t="s">
        <v>129</v>
      </c>
    </row>
    <row r="280" spans="2:26" hidden="1">
      <c r="B280" s="16" t="s">
        <v>1621</v>
      </c>
      <c r="C280" s="16" t="s">
        <v>235</v>
      </c>
      <c r="D280" s="16" t="s">
        <v>2114</v>
      </c>
      <c r="E280" s="16" t="s">
        <v>2117</v>
      </c>
      <c r="F280" s="16" t="s">
        <v>2118</v>
      </c>
      <c r="G280" s="16" t="s">
        <v>1704</v>
      </c>
      <c r="H280" s="16" t="s">
        <v>129</v>
      </c>
      <c r="I280" s="16" t="s">
        <v>19</v>
      </c>
      <c r="J280" s="16" t="s">
        <v>7745</v>
      </c>
      <c r="K280" s="16" t="s">
        <v>129</v>
      </c>
      <c r="L280" s="16">
        <v>15070</v>
      </c>
      <c r="M280" s="16">
        <v>15070</v>
      </c>
      <c r="N280" s="16">
        <v>15070</v>
      </c>
      <c r="O280" s="16">
        <v>15070</v>
      </c>
      <c r="P280" s="16">
        <v>15070</v>
      </c>
      <c r="Q280" s="16">
        <v>15070</v>
      </c>
      <c r="R280" s="16">
        <v>15070</v>
      </c>
      <c r="S280" s="16">
        <v>15070</v>
      </c>
      <c r="T280" s="16">
        <v>15070</v>
      </c>
      <c r="U280" s="16">
        <v>15070</v>
      </c>
      <c r="V280" s="16">
        <v>15070</v>
      </c>
      <c r="W280" s="16">
        <v>15070</v>
      </c>
      <c r="X280" s="16" t="s">
        <v>7745</v>
      </c>
      <c r="Y280" s="16" t="s">
        <v>129</v>
      </c>
      <c r="Z280" s="16" t="s">
        <v>129</v>
      </c>
    </row>
    <row r="281" spans="2:26" hidden="1">
      <c r="B281" s="16" t="s">
        <v>1621</v>
      </c>
      <c r="C281" s="16" t="s">
        <v>235</v>
      </c>
      <c r="D281" s="16" t="s">
        <v>2119</v>
      </c>
      <c r="E281" s="16" t="s">
        <v>2120</v>
      </c>
      <c r="F281" s="16" t="s">
        <v>15351</v>
      </c>
      <c r="G281" s="16" t="s">
        <v>2121</v>
      </c>
      <c r="H281" s="16" t="s">
        <v>131</v>
      </c>
      <c r="I281" s="16" t="s">
        <v>19</v>
      </c>
      <c r="J281" s="16" t="s">
        <v>7744</v>
      </c>
      <c r="K281" s="16" t="s">
        <v>131</v>
      </c>
      <c r="L281" s="16">
        <v>500000</v>
      </c>
      <c r="M281" s="16">
        <v>500000</v>
      </c>
      <c r="N281" s="16">
        <v>500000</v>
      </c>
      <c r="O281" s="16">
        <v>500000</v>
      </c>
      <c r="P281" s="16">
        <v>500000</v>
      </c>
      <c r="Q281" s="16">
        <v>500000</v>
      </c>
      <c r="R281" s="16">
        <v>500000</v>
      </c>
      <c r="S281" s="16">
        <v>500000</v>
      </c>
      <c r="T281" s="16">
        <v>500000</v>
      </c>
      <c r="U281" s="16">
        <v>500000</v>
      </c>
      <c r="V281" s="16">
        <v>500000</v>
      </c>
      <c r="W281" s="16">
        <v>500000</v>
      </c>
      <c r="X281" s="16" t="s">
        <v>7744</v>
      </c>
      <c r="Y281" s="16" t="s">
        <v>131</v>
      </c>
      <c r="Z281" s="16" t="s">
        <v>131</v>
      </c>
    </row>
    <row r="282" spans="2:26" hidden="1">
      <c r="B282" s="16" t="s">
        <v>1621</v>
      </c>
      <c r="C282" s="16" t="s">
        <v>235</v>
      </c>
      <c r="D282" s="16" t="s">
        <v>2119</v>
      </c>
      <c r="E282" s="16" t="s">
        <v>2122</v>
      </c>
      <c r="F282" s="16" t="s">
        <v>2123</v>
      </c>
      <c r="G282" s="16" t="s">
        <v>2121</v>
      </c>
      <c r="H282" s="16" t="s">
        <v>131</v>
      </c>
      <c r="I282" s="16" t="s">
        <v>19</v>
      </c>
      <c r="J282" s="16" t="s">
        <v>7744</v>
      </c>
      <c r="K282" s="16" t="s">
        <v>131</v>
      </c>
      <c r="L282" s="16">
        <v>11700000</v>
      </c>
      <c r="M282" s="16">
        <v>11700000</v>
      </c>
      <c r="N282" s="16">
        <v>11700000</v>
      </c>
      <c r="O282" s="16">
        <v>11700000</v>
      </c>
      <c r="P282" s="16">
        <v>11700000</v>
      </c>
      <c r="Q282" s="16">
        <v>11700000</v>
      </c>
      <c r="R282" s="16">
        <v>11700000</v>
      </c>
      <c r="S282" s="16">
        <v>11700000</v>
      </c>
      <c r="T282" s="16">
        <v>11700000</v>
      </c>
      <c r="U282" s="16">
        <v>11700000</v>
      </c>
      <c r="V282" s="16">
        <v>11700000</v>
      </c>
      <c r="W282" s="16">
        <v>11700000</v>
      </c>
      <c r="X282" s="16" t="s">
        <v>7744</v>
      </c>
      <c r="Y282" s="16" t="s">
        <v>131</v>
      </c>
      <c r="Z282" s="16" t="s">
        <v>131</v>
      </c>
    </row>
    <row r="283" spans="2:26" hidden="1">
      <c r="B283" s="16" t="s">
        <v>1621</v>
      </c>
      <c r="C283" s="16" t="s">
        <v>235</v>
      </c>
      <c r="D283" s="16" t="s">
        <v>2124</v>
      </c>
      <c r="E283" s="16" t="s">
        <v>2125</v>
      </c>
      <c r="F283" s="16" t="s">
        <v>2126</v>
      </c>
      <c r="G283" s="16" t="s">
        <v>2127</v>
      </c>
      <c r="H283" s="16" t="s">
        <v>129</v>
      </c>
      <c r="I283" s="16" t="s">
        <v>19</v>
      </c>
      <c r="J283" s="16" t="s">
        <v>7745</v>
      </c>
      <c r="K283" s="16" t="s">
        <v>129</v>
      </c>
      <c r="L283" s="16">
        <v>200000</v>
      </c>
      <c r="M283" s="16">
        <v>200000</v>
      </c>
      <c r="N283" s="16">
        <v>200000</v>
      </c>
      <c r="O283" s="16">
        <v>200000</v>
      </c>
      <c r="P283" s="16">
        <v>200000</v>
      </c>
      <c r="Q283" s="16">
        <v>200000</v>
      </c>
      <c r="R283" s="16">
        <v>200000</v>
      </c>
      <c r="S283" s="16">
        <v>200000</v>
      </c>
      <c r="T283" s="16">
        <v>200000</v>
      </c>
      <c r="U283" s="16">
        <v>200000</v>
      </c>
      <c r="V283" s="16">
        <v>200000</v>
      </c>
      <c r="W283" s="16">
        <v>200000</v>
      </c>
      <c r="X283" s="16" t="s">
        <v>7745</v>
      </c>
      <c r="Y283" s="16" t="s">
        <v>129</v>
      </c>
      <c r="Z283" s="16" t="s">
        <v>129</v>
      </c>
    </row>
    <row r="284" spans="2:26" hidden="1">
      <c r="B284" s="16" t="s">
        <v>1621</v>
      </c>
      <c r="C284" s="16" t="s">
        <v>235</v>
      </c>
      <c r="D284" s="16" t="s">
        <v>2124</v>
      </c>
      <c r="E284" s="16" t="s">
        <v>2128</v>
      </c>
      <c r="F284" s="16" t="s">
        <v>2129</v>
      </c>
      <c r="G284" s="16" t="s">
        <v>2127</v>
      </c>
      <c r="H284" s="16" t="s">
        <v>129</v>
      </c>
      <c r="I284" s="16" t="s">
        <v>19</v>
      </c>
      <c r="J284" s="16" t="s">
        <v>7745</v>
      </c>
      <c r="K284" s="16" t="s">
        <v>129</v>
      </c>
      <c r="L284" s="16">
        <v>300000</v>
      </c>
      <c r="M284" s="16">
        <v>300000</v>
      </c>
      <c r="N284" s="16">
        <v>300000</v>
      </c>
      <c r="O284" s="16">
        <v>300000</v>
      </c>
      <c r="P284" s="16">
        <v>300000</v>
      </c>
      <c r="Q284" s="16">
        <v>300000</v>
      </c>
      <c r="R284" s="16">
        <v>300000</v>
      </c>
      <c r="S284" s="16">
        <v>300000</v>
      </c>
      <c r="T284" s="16">
        <v>300000</v>
      </c>
      <c r="U284" s="16">
        <v>300000</v>
      </c>
      <c r="V284" s="16">
        <v>300000</v>
      </c>
      <c r="W284" s="16">
        <v>300000</v>
      </c>
      <c r="X284" s="16" t="s">
        <v>7745</v>
      </c>
      <c r="Y284" s="16" t="s">
        <v>129</v>
      </c>
      <c r="Z284" s="16" t="s">
        <v>129</v>
      </c>
    </row>
    <row r="285" spans="2:26" hidden="1">
      <c r="B285" s="16" t="s">
        <v>1621</v>
      </c>
      <c r="C285" s="16" t="s">
        <v>235</v>
      </c>
      <c r="D285" s="16" t="s">
        <v>2124</v>
      </c>
      <c r="E285" s="16" t="s">
        <v>2130</v>
      </c>
      <c r="F285" s="16" t="s">
        <v>2131</v>
      </c>
      <c r="G285" s="16" t="s">
        <v>2127</v>
      </c>
      <c r="H285" s="16" t="s">
        <v>129</v>
      </c>
      <c r="I285" s="16" t="s">
        <v>19</v>
      </c>
      <c r="J285" s="16" t="s">
        <v>7745</v>
      </c>
      <c r="K285" s="16" t="s">
        <v>129</v>
      </c>
      <c r="L285" s="16">
        <v>200000</v>
      </c>
      <c r="M285" s="16">
        <v>200000</v>
      </c>
      <c r="N285" s="16">
        <v>200000</v>
      </c>
      <c r="O285" s="16">
        <v>200000</v>
      </c>
      <c r="P285" s="16">
        <v>200000</v>
      </c>
      <c r="Q285" s="16">
        <v>200000</v>
      </c>
      <c r="R285" s="16">
        <v>200000</v>
      </c>
      <c r="S285" s="16">
        <v>200000</v>
      </c>
      <c r="T285" s="16">
        <v>200000</v>
      </c>
      <c r="U285" s="16">
        <v>200000</v>
      </c>
      <c r="V285" s="16">
        <v>200000</v>
      </c>
      <c r="W285" s="16">
        <v>200000</v>
      </c>
      <c r="X285" s="16" t="s">
        <v>7745</v>
      </c>
      <c r="Y285" s="16" t="s">
        <v>129</v>
      </c>
      <c r="Z285" s="16" t="s">
        <v>129</v>
      </c>
    </row>
    <row r="286" spans="2:26" hidden="1">
      <c r="B286" s="16" t="s">
        <v>1621</v>
      </c>
      <c r="C286" s="16" t="s">
        <v>235</v>
      </c>
      <c r="D286" s="16" t="s">
        <v>2124</v>
      </c>
      <c r="E286" s="16" t="s">
        <v>2132</v>
      </c>
      <c r="F286" s="16" t="s">
        <v>2133</v>
      </c>
      <c r="G286" s="16" t="s">
        <v>2127</v>
      </c>
      <c r="H286" s="16" t="s">
        <v>129</v>
      </c>
      <c r="I286" s="16" t="s">
        <v>19</v>
      </c>
      <c r="J286" s="16" t="s">
        <v>7745</v>
      </c>
      <c r="K286" s="16" t="s">
        <v>129</v>
      </c>
      <c r="L286" s="16">
        <v>425000</v>
      </c>
      <c r="M286" s="16">
        <v>425000</v>
      </c>
      <c r="N286" s="16">
        <v>425000</v>
      </c>
      <c r="O286" s="16">
        <v>425000</v>
      </c>
      <c r="P286" s="16">
        <v>425000</v>
      </c>
      <c r="Q286" s="16">
        <v>425000</v>
      </c>
      <c r="R286" s="16">
        <v>425000</v>
      </c>
      <c r="S286" s="16">
        <v>425000</v>
      </c>
      <c r="T286" s="16">
        <v>425000</v>
      </c>
      <c r="U286" s="16">
        <v>425000</v>
      </c>
      <c r="V286" s="16">
        <v>425000</v>
      </c>
      <c r="W286" s="16">
        <v>425000</v>
      </c>
      <c r="X286" s="16" t="s">
        <v>7745</v>
      </c>
      <c r="Y286" s="16" t="s">
        <v>129</v>
      </c>
      <c r="Z286" s="16" t="s">
        <v>129</v>
      </c>
    </row>
    <row r="287" spans="2:26" hidden="1">
      <c r="B287" s="16" t="s">
        <v>1621</v>
      </c>
      <c r="C287" s="16" t="s">
        <v>235</v>
      </c>
      <c r="D287" s="16" t="s">
        <v>2124</v>
      </c>
      <c r="E287" s="16" t="s">
        <v>2134</v>
      </c>
      <c r="F287" s="16" t="s">
        <v>2135</v>
      </c>
      <c r="G287" s="16" t="s">
        <v>2127</v>
      </c>
      <c r="H287" s="16" t="s">
        <v>129</v>
      </c>
      <c r="I287" s="16" t="s">
        <v>19</v>
      </c>
      <c r="J287" s="16" t="s">
        <v>7745</v>
      </c>
      <c r="K287" s="16" t="s">
        <v>129</v>
      </c>
      <c r="L287" s="16">
        <v>300000</v>
      </c>
      <c r="M287" s="16">
        <v>300000</v>
      </c>
      <c r="N287" s="16">
        <v>300000</v>
      </c>
      <c r="O287" s="16">
        <v>300000</v>
      </c>
      <c r="P287" s="16">
        <v>300000</v>
      </c>
      <c r="Q287" s="16">
        <v>300000</v>
      </c>
      <c r="R287" s="16">
        <v>300000</v>
      </c>
      <c r="S287" s="16">
        <v>300000</v>
      </c>
      <c r="T287" s="16">
        <v>300000</v>
      </c>
      <c r="U287" s="16">
        <v>300000</v>
      </c>
      <c r="V287" s="16">
        <v>300000</v>
      </c>
      <c r="W287" s="16">
        <v>300000</v>
      </c>
      <c r="X287" s="16" t="s">
        <v>7745</v>
      </c>
      <c r="Y287" s="16" t="s">
        <v>129</v>
      </c>
      <c r="Z287" s="16" t="s">
        <v>129</v>
      </c>
    </row>
    <row r="288" spans="2:26" hidden="1">
      <c r="B288" s="16" t="s">
        <v>1621</v>
      </c>
      <c r="C288" s="16" t="s">
        <v>235</v>
      </c>
      <c r="D288" s="16" t="s">
        <v>2124</v>
      </c>
      <c r="E288" s="16" t="s">
        <v>2136</v>
      </c>
      <c r="F288" s="16" t="s">
        <v>2137</v>
      </c>
      <c r="G288" s="16" t="s">
        <v>2127</v>
      </c>
      <c r="H288" s="16" t="s">
        <v>129</v>
      </c>
      <c r="I288" s="16" t="s">
        <v>19</v>
      </c>
      <c r="J288" s="16" t="s">
        <v>7745</v>
      </c>
      <c r="K288" s="16" t="s">
        <v>129</v>
      </c>
      <c r="L288" s="16">
        <v>400000</v>
      </c>
      <c r="M288" s="16">
        <v>400000</v>
      </c>
      <c r="N288" s="16">
        <v>400000</v>
      </c>
      <c r="O288" s="16">
        <v>400000</v>
      </c>
      <c r="P288" s="16">
        <v>400000</v>
      </c>
      <c r="Q288" s="16">
        <v>400000</v>
      </c>
      <c r="R288" s="16">
        <v>400000</v>
      </c>
      <c r="S288" s="16">
        <v>400000</v>
      </c>
      <c r="T288" s="16">
        <v>400000</v>
      </c>
      <c r="U288" s="16">
        <v>400000</v>
      </c>
      <c r="V288" s="16">
        <v>400000</v>
      </c>
      <c r="W288" s="16">
        <v>400000</v>
      </c>
      <c r="X288" s="16" t="s">
        <v>7745</v>
      </c>
      <c r="Y288" s="16" t="s">
        <v>129</v>
      </c>
      <c r="Z288" s="16" t="s">
        <v>129</v>
      </c>
    </row>
    <row r="289" spans="2:26" hidden="1">
      <c r="B289" s="16" t="s">
        <v>1621</v>
      </c>
      <c r="C289" s="16" t="s">
        <v>235</v>
      </c>
      <c r="D289" s="16" t="s">
        <v>2124</v>
      </c>
      <c r="E289" s="16" t="s">
        <v>2138</v>
      </c>
      <c r="F289" s="16" t="s">
        <v>2139</v>
      </c>
      <c r="G289" s="16" t="s">
        <v>2127</v>
      </c>
      <c r="H289" s="16" t="s">
        <v>129</v>
      </c>
      <c r="I289" s="16" t="s">
        <v>19</v>
      </c>
      <c r="J289" s="16" t="s">
        <v>7745</v>
      </c>
      <c r="K289" s="16" t="s">
        <v>129</v>
      </c>
      <c r="L289" s="16">
        <v>200000</v>
      </c>
      <c r="M289" s="16">
        <v>200000</v>
      </c>
      <c r="N289" s="16">
        <v>200000</v>
      </c>
      <c r="O289" s="16">
        <v>200000</v>
      </c>
      <c r="P289" s="16">
        <v>200000</v>
      </c>
      <c r="Q289" s="16">
        <v>200000</v>
      </c>
      <c r="R289" s="16">
        <v>200000</v>
      </c>
      <c r="S289" s="16">
        <v>200000</v>
      </c>
      <c r="T289" s="16">
        <v>200000</v>
      </c>
      <c r="U289" s="16">
        <v>200000</v>
      </c>
      <c r="V289" s="16">
        <v>200000</v>
      </c>
      <c r="W289" s="16">
        <v>200000</v>
      </c>
      <c r="X289" s="16" t="s">
        <v>7745</v>
      </c>
      <c r="Y289" s="16" t="s">
        <v>129</v>
      </c>
      <c r="Z289" s="16" t="s">
        <v>129</v>
      </c>
    </row>
    <row r="290" spans="2:26" hidden="1">
      <c r="B290" s="16" t="s">
        <v>1621</v>
      </c>
      <c r="C290" s="16" t="s">
        <v>235</v>
      </c>
      <c r="D290" s="16" t="s">
        <v>2124</v>
      </c>
      <c r="E290" s="16" t="s">
        <v>2140</v>
      </c>
      <c r="F290" s="16" t="s">
        <v>2141</v>
      </c>
      <c r="G290" s="16" t="s">
        <v>2127</v>
      </c>
      <c r="H290" s="16" t="s">
        <v>129</v>
      </c>
      <c r="I290" s="16" t="s">
        <v>19</v>
      </c>
      <c r="J290" s="16" t="s">
        <v>7745</v>
      </c>
      <c r="K290" s="16" t="s">
        <v>129</v>
      </c>
      <c r="L290" s="16">
        <v>85000</v>
      </c>
      <c r="M290" s="16">
        <v>85000</v>
      </c>
      <c r="N290" s="16">
        <v>85000</v>
      </c>
      <c r="O290" s="16">
        <v>85000</v>
      </c>
      <c r="P290" s="16">
        <v>85000</v>
      </c>
      <c r="Q290" s="16">
        <v>85000</v>
      </c>
      <c r="R290" s="16">
        <v>85000</v>
      </c>
      <c r="S290" s="16">
        <v>85000</v>
      </c>
      <c r="T290" s="16">
        <v>85000</v>
      </c>
      <c r="U290" s="16">
        <v>85000</v>
      </c>
      <c r="V290" s="16">
        <v>85000</v>
      </c>
      <c r="W290" s="16">
        <v>85000</v>
      </c>
      <c r="X290" s="16" t="s">
        <v>7745</v>
      </c>
      <c r="Y290" s="16" t="s">
        <v>129</v>
      </c>
      <c r="Z290" s="16" t="s">
        <v>129</v>
      </c>
    </row>
    <row r="291" spans="2:26" hidden="1">
      <c r="B291" s="16" t="s">
        <v>1621</v>
      </c>
      <c r="C291" s="16" t="s">
        <v>235</v>
      </c>
      <c r="D291" s="16" t="s">
        <v>2124</v>
      </c>
      <c r="E291" s="16" t="s">
        <v>2142</v>
      </c>
      <c r="F291" s="16" t="s">
        <v>2143</v>
      </c>
      <c r="G291" s="16" t="s">
        <v>2127</v>
      </c>
      <c r="H291" s="16" t="s">
        <v>129</v>
      </c>
      <c r="I291" s="16" t="s">
        <v>19</v>
      </c>
      <c r="J291" s="16" t="s">
        <v>7745</v>
      </c>
      <c r="K291" s="16" t="s">
        <v>129</v>
      </c>
      <c r="L291" s="16">
        <v>90000</v>
      </c>
      <c r="M291" s="16">
        <v>90000</v>
      </c>
      <c r="N291" s="16">
        <v>90000</v>
      </c>
      <c r="O291" s="16">
        <v>90000</v>
      </c>
      <c r="P291" s="16">
        <v>90000</v>
      </c>
      <c r="Q291" s="16">
        <v>90000</v>
      </c>
      <c r="R291" s="16">
        <v>90000</v>
      </c>
      <c r="S291" s="16">
        <v>90000</v>
      </c>
      <c r="T291" s="16">
        <v>90000</v>
      </c>
      <c r="U291" s="16">
        <v>90000</v>
      </c>
      <c r="V291" s="16">
        <v>90000</v>
      </c>
      <c r="W291" s="16">
        <v>90000</v>
      </c>
      <c r="X291" s="16" t="s">
        <v>7745</v>
      </c>
      <c r="Y291" s="16" t="s">
        <v>129</v>
      </c>
      <c r="Z291" s="16" t="s">
        <v>129</v>
      </c>
    </row>
    <row r="292" spans="2:26" hidden="1">
      <c r="B292" s="16" t="s">
        <v>1621</v>
      </c>
      <c r="C292" s="16" t="s">
        <v>235</v>
      </c>
      <c r="D292" s="16" t="s">
        <v>2124</v>
      </c>
      <c r="E292" s="16" t="s">
        <v>2144</v>
      </c>
      <c r="F292" s="16" t="s">
        <v>7759</v>
      </c>
      <c r="G292" s="16" t="s">
        <v>2127</v>
      </c>
      <c r="H292" s="16" t="s">
        <v>129</v>
      </c>
      <c r="I292" s="16" t="s">
        <v>19</v>
      </c>
      <c r="J292" s="16" t="s">
        <v>7745</v>
      </c>
      <c r="K292" s="16" t="s">
        <v>129</v>
      </c>
      <c r="L292" s="16">
        <v>90000</v>
      </c>
      <c r="M292" s="16">
        <v>90000</v>
      </c>
      <c r="N292" s="16">
        <v>90000</v>
      </c>
      <c r="O292" s="16">
        <v>90000</v>
      </c>
      <c r="P292" s="16">
        <v>90000</v>
      </c>
      <c r="Q292" s="16">
        <v>90000</v>
      </c>
      <c r="R292" s="16">
        <v>90000</v>
      </c>
      <c r="S292" s="16">
        <v>90000</v>
      </c>
      <c r="T292" s="16">
        <v>90000</v>
      </c>
      <c r="U292" s="16">
        <v>90000</v>
      </c>
      <c r="V292" s="16">
        <v>90000</v>
      </c>
      <c r="W292" s="16">
        <v>90000</v>
      </c>
      <c r="X292" s="16" t="s">
        <v>7745</v>
      </c>
      <c r="Y292" s="16" t="s">
        <v>129</v>
      </c>
      <c r="Z292" s="16" t="s">
        <v>129</v>
      </c>
    </row>
    <row r="293" spans="2:26" hidden="1">
      <c r="B293" s="16" t="s">
        <v>1621</v>
      </c>
      <c r="C293" s="16" t="s">
        <v>235</v>
      </c>
      <c r="D293" s="16" t="s">
        <v>2124</v>
      </c>
      <c r="E293" s="16" t="s">
        <v>2145</v>
      </c>
      <c r="F293" s="16" t="s">
        <v>2146</v>
      </c>
      <c r="G293" s="16" t="s">
        <v>2127</v>
      </c>
      <c r="H293" s="16" t="s">
        <v>129</v>
      </c>
      <c r="I293" s="16" t="s">
        <v>19</v>
      </c>
      <c r="J293" s="16" t="s">
        <v>7745</v>
      </c>
      <c r="K293" s="16" t="s">
        <v>129</v>
      </c>
      <c r="L293" s="16">
        <v>300000</v>
      </c>
      <c r="M293" s="16">
        <v>300000</v>
      </c>
      <c r="N293" s="16">
        <v>300000</v>
      </c>
      <c r="O293" s="16">
        <v>300000</v>
      </c>
      <c r="P293" s="16">
        <v>300000</v>
      </c>
      <c r="Q293" s="16">
        <v>300000</v>
      </c>
      <c r="R293" s="16">
        <v>300000</v>
      </c>
      <c r="S293" s="16">
        <v>300000</v>
      </c>
      <c r="T293" s="16">
        <v>300000</v>
      </c>
      <c r="U293" s="16">
        <v>300000</v>
      </c>
      <c r="V293" s="16">
        <v>300000</v>
      </c>
      <c r="W293" s="16">
        <v>300000</v>
      </c>
      <c r="X293" s="16" t="s">
        <v>7745</v>
      </c>
      <c r="Y293" s="16" t="s">
        <v>129</v>
      </c>
      <c r="Z293" s="16" t="s">
        <v>129</v>
      </c>
    </row>
    <row r="294" spans="2:26" hidden="1">
      <c r="B294" s="16" t="s">
        <v>1621</v>
      </c>
      <c r="C294" s="16" t="s">
        <v>235</v>
      </c>
      <c r="D294" s="16" t="s">
        <v>2124</v>
      </c>
      <c r="E294" s="16" t="s">
        <v>2147</v>
      </c>
      <c r="F294" s="16" t="s">
        <v>2148</v>
      </c>
      <c r="G294" s="16" t="s">
        <v>2127</v>
      </c>
      <c r="H294" s="16" t="s">
        <v>129</v>
      </c>
      <c r="I294" s="16" t="s">
        <v>19</v>
      </c>
      <c r="J294" s="16" t="s">
        <v>7745</v>
      </c>
      <c r="K294" s="16" t="s">
        <v>129</v>
      </c>
      <c r="L294" s="16">
        <v>200000</v>
      </c>
      <c r="M294" s="16">
        <v>200000</v>
      </c>
      <c r="N294" s="16">
        <v>200000</v>
      </c>
      <c r="O294" s="16">
        <v>200000</v>
      </c>
      <c r="P294" s="16">
        <v>200000</v>
      </c>
      <c r="Q294" s="16">
        <v>200000</v>
      </c>
      <c r="R294" s="16">
        <v>200000</v>
      </c>
      <c r="S294" s="16">
        <v>200000</v>
      </c>
      <c r="T294" s="16">
        <v>200000</v>
      </c>
      <c r="U294" s="16">
        <v>200000</v>
      </c>
      <c r="V294" s="16">
        <v>200000</v>
      </c>
      <c r="W294" s="16">
        <v>200000</v>
      </c>
      <c r="X294" s="16" t="s">
        <v>7745</v>
      </c>
      <c r="Y294" s="16" t="s">
        <v>129</v>
      </c>
      <c r="Z294" s="16" t="s">
        <v>129</v>
      </c>
    </row>
    <row r="295" spans="2:26" hidden="1">
      <c r="B295" s="16" t="s">
        <v>1621</v>
      </c>
      <c r="C295" s="16" t="s">
        <v>235</v>
      </c>
      <c r="D295" s="16" t="s">
        <v>2124</v>
      </c>
      <c r="E295" s="16" t="s">
        <v>2149</v>
      </c>
      <c r="F295" s="16" t="s">
        <v>2150</v>
      </c>
      <c r="G295" s="16" t="s">
        <v>2127</v>
      </c>
      <c r="H295" s="16" t="s">
        <v>129</v>
      </c>
      <c r="I295" s="16" t="s">
        <v>19</v>
      </c>
      <c r="J295" s="16" t="s">
        <v>7745</v>
      </c>
      <c r="K295" s="16" t="s">
        <v>129</v>
      </c>
      <c r="L295" s="16">
        <v>500000</v>
      </c>
      <c r="M295" s="16">
        <v>500000</v>
      </c>
      <c r="N295" s="16">
        <v>500000</v>
      </c>
      <c r="O295" s="16">
        <v>500000</v>
      </c>
      <c r="P295" s="16">
        <v>500000</v>
      </c>
      <c r="Q295" s="16">
        <v>500000</v>
      </c>
      <c r="R295" s="16">
        <v>500000</v>
      </c>
      <c r="S295" s="16">
        <v>500000</v>
      </c>
      <c r="T295" s="16">
        <v>500000</v>
      </c>
      <c r="U295" s="16">
        <v>500000</v>
      </c>
      <c r="V295" s="16">
        <v>500000</v>
      </c>
      <c r="W295" s="16">
        <v>500000</v>
      </c>
      <c r="X295" s="16" t="s">
        <v>7745</v>
      </c>
      <c r="Y295" s="16" t="s">
        <v>129</v>
      </c>
      <c r="Z295" s="16" t="s">
        <v>129</v>
      </c>
    </row>
    <row r="296" spans="2:26" hidden="1">
      <c r="B296" s="16" t="s">
        <v>1621</v>
      </c>
      <c r="C296" s="16" t="s">
        <v>235</v>
      </c>
      <c r="D296" s="16" t="s">
        <v>2124</v>
      </c>
      <c r="E296" s="16" t="s">
        <v>2151</v>
      </c>
      <c r="F296" s="16" t="s">
        <v>2152</v>
      </c>
      <c r="G296" s="16" t="s">
        <v>2127</v>
      </c>
      <c r="H296" s="16" t="s">
        <v>129</v>
      </c>
      <c r="I296" s="16" t="s">
        <v>19</v>
      </c>
      <c r="J296" s="16" t="s">
        <v>7745</v>
      </c>
      <c r="K296" s="16" t="s">
        <v>129</v>
      </c>
      <c r="L296" s="16">
        <v>300000</v>
      </c>
      <c r="M296" s="16">
        <v>300000</v>
      </c>
      <c r="N296" s="16">
        <v>300000</v>
      </c>
      <c r="O296" s="16">
        <v>300000</v>
      </c>
      <c r="P296" s="16">
        <v>300000</v>
      </c>
      <c r="Q296" s="16">
        <v>300000</v>
      </c>
      <c r="R296" s="16">
        <v>300000</v>
      </c>
      <c r="S296" s="16">
        <v>300000</v>
      </c>
      <c r="T296" s="16">
        <v>300000</v>
      </c>
      <c r="U296" s="16">
        <v>300000</v>
      </c>
      <c r="V296" s="16">
        <v>300000</v>
      </c>
      <c r="W296" s="16">
        <v>300000</v>
      </c>
      <c r="X296" s="16" t="s">
        <v>7745</v>
      </c>
      <c r="Y296" s="16" t="s">
        <v>129</v>
      </c>
      <c r="Z296" s="16" t="s">
        <v>129</v>
      </c>
    </row>
    <row r="297" spans="2:26" hidden="1">
      <c r="B297" s="16" t="s">
        <v>1621</v>
      </c>
      <c r="C297" s="16" t="s">
        <v>235</v>
      </c>
      <c r="D297" s="16" t="s">
        <v>2124</v>
      </c>
      <c r="E297" s="16" t="s">
        <v>2153</v>
      </c>
      <c r="F297" s="16" t="s">
        <v>2154</v>
      </c>
      <c r="G297" s="16" t="s">
        <v>2127</v>
      </c>
      <c r="H297" s="16" t="s">
        <v>129</v>
      </c>
      <c r="I297" s="16" t="s">
        <v>19</v>
      </c>
      <c r="J297" s="16" t="s">
        <v>7745</v>
      </c>
      <c r="K297" s="16" t="s">
        <v>129</v>
      </c>
      <c r="L297" s="16">
        <v>200000</v>
      </c>
      <c r="M297" s="16">
        <v>200000</v>
      </c>
      <c r="N297" s="16">
        <v>200000</v>
      </c>
      <c r="O297" s="16">
        <v>200000</v>
      </c>
      <c r="P297" s="16">
        <v>200000</v>
      </c>
      <c r="Q297" s="16">
        <v>200000</v>
      </c>
      <c r="R297" s="16">
        <v>200000</v>
      </c>
      <c r="S297" s="16">
        <v>200000</v>
      </c>
      <c r="T297" s="16">
        <v>200000</v>
      </c>
      <c r="U297" s="16">
        <v>200000</v>
      </c>
      <c r="V297" s="16">
        <v>200000</v>
      </c>
      <c r="W297" s="16">
        <v>200000</v>
      </c>
      <c r="X297" s="16" t="s">
        <v>7745</v>
      </c>
      <c r="Y297" s="16" t="s">
        <v>129</v>
      </c>
      <c r="Z297" s="16" t="s">
        <v>129</v>
      </c>
    </row>
    <row r="298" spans="2:26" hidden="1">
      <c r="B298" s="16" t="s">
        <v>1621</v>
      </c>
      <c r="C298" s="16" t="s">
        <v>235</v>
      </c>
      <c r="D298" s="16" t="s">
        <v>2124</v>
      </c>
      <c r="E298" s="16" t="s">
        <v>7760</v>
      </c>
      <c r="F298" s="16" t="s">
        <v>7761</v>
      </c>
      <c r="G298" s="16" t="s">
        <v>2127</v>
      </c>
      <c r="H298" s="16" t="s">
        <v>129</v>
      </c>
      <c r="I298" s="16" t="s">
        <v>19</v>
      </c>
      <c r="J298" s="16" t="s">
        <v>7745</v>
      </c>
      <c r="K298" s="16" t="s">
        <v>129</v>
      </c>
      <c r="L298" s="16">
        <v>200000</v>
      </c>
      <c r="M298" s="16">
        <v>200000</v>
      </c>
      <c r="N298" s="16">
        <v>200000</v>
      </c>
      <c r="O298" s="16">
        <v>200000</v>
      </c>
      <c r="P298" s="16">
        <v>200000</v>
      </c>
      <c r="Q298" s="16">
        <v>200000</v>
      </c>
      <c r="R298" s="16">
        <v>200000</v>
      </c>
      <c r="S298" s="16">
        <v>200000</v>
      </c>
      <c r="T298" s="16">
        <v>200000</v>
      </c>
      <c r="U298" s="16">
        <v>200000</v>
      </c>
      <c r="V298" s="16">
        <v>200000</v>
      </c>
      <c r="W298" s="16">
        <v>200000</v>
      </c>
      <c r="X298" s="16" t="s">
        <v>7745</v>
      </c>
      <c r="Y298" s="16" t="s">
        <v>129</v>
      </c>
      <c r="Z298" s="16" t="s">
        <v>129</v>
      </c>
    </row>
    <row r="299" spans="2:26" hidden="1">
      <c r="B299" s="16" t="s">
        <v>1621</v>
      </c>
      <c r="C299" s="16" t="s">
        <v>235</v>
      </c>
      <c r="D299" s="16" t="s">
        <v>2155</v>
      </c>
      <c r="E299" s="16" t="s">
        <v>2156</v>
      </c>
      <c r="F299" s="16" t="s">
        <v>2157</v>
      </c>
      <c r="G299" s="16" t="s">
        <v>1739</v>
      </c>
      <c r="H299" s="16" t="s">
        <v>129</v>
      </c>
      <c r="I299" s="16" t="s">
        <v>19</v>
      </c>
      <c r="J299" s="16" t="s">
        <v>7745</v>
      </c>
      <c r="K299" s="16" t="s">
        <v>129</v>
      </c>
      <c r="L299" s="16">
        <v>2973</v>
      </c>
      <c r="M299" s="16">
        <v>2973</v>
      </c>
      <c r="N299" s="16">
        <v>2973</v>
      </c>
      <c r="O299" s="16">
        <v>2973</v>
      </c>
      <c r="P299" s="16">
        <v>2973</v>
      </c>
      <c r="Q299" s="16">
        <v>2973</v>
      </c>
      <c r="R299" s="16">
        <v>2973</v>
      </c>
      <c r="S299" s="16">
        <v>2973</v>
      </c>
      <c r="T299" s="16">
        <v>2973</v>
      </c>
      <c r="U299" s="16">
        <v>2973</v>
      </c>
      <c r="V299" s="16">
        <v>2973</v>
      </c>
      <c r="W299" s="16">
        <v>2973</v>
      </c>
      <c r="X299" s="16" t="s">
        <v>7745</v>
      </c>
      <c r="Y299" s="16" t="s">
        <v>129</v>
      </c>
      <c r="Z299" s="16" t="s">
        <v>129</v>
      </c>
    </row>
    <row r="300" spans="2:26" hidden="1">
      <c r="B300" s="16" t="s">
        <v>1621</v>
      </c>
      <c r="C300" s="16" t="s">
        <v>235</v>
      </c>
      <c r="D300" s="16" t="s">
        <v>2155</v>
      </c>
      <c r="E300" s="16" t="s">
        <v>2158</v>
      </c>
      <c r="F300" s="16" t="s">
        <v>2159</v>
      </c>
      <c r="G300" s="16" t="s">
        <v>1739</v>
      </c>
      <c r="H300" s="16" t="s">
        <v>129</v>
      </c>
      <c r="I300" s="16" t="s">
        <v>19</v>
      </c>
      <c r="J300" s="16" t="s">
        <v>7745</v>
      </c>
      <c r="K300" s="16" t="s">
        <v>129</v>
      </c>
      <c r="L300" s="16">
        <v>2973</v>
      </c>
      <c r="M300" s="16">
        <v>2973</v>
      </c>
      <c r="N300" s="16">
        <v>2973</v>
      </c>
      <c r="O300" s="16">
        <v>2973</v>
      </c>
      <c r="P300" s="16">
        <v>2973</v>
      </c>
      <c r="Q300" s="16">
        <v>2973</v>
      </c>
      <c r="R300" s="16">
        <v>2973</v>
      </c>
      <c r="S300" s="16">
        <v>2973</v>
      </c>
      <c r="T300" s="16">
        <v>2973</v>
      </c>
      <c r="U300" s="16">
        <v>2973</v>
      </c>
      <c r="V300" s="16">
        <v>2973</v>
      </c>
      <c r="W300" s="16">
        <v>2973</v>
      </c>
      <c r="X300" s="16" t="s">
        <v>7745</v>
      </c>
      <c r="Y300" s="16" t="s">
        <v>129</v>
      </c>
      <c r="Z300" s="16" t="s">
        <v>129</v>
      </c>
    </row>
    <row r="301" spans="2:26" hidden="1">
      <c r="B301" s="16" t="s">
        <v>1621</v>
      </c>
      <c r="C301" s="16" t="s">
        <v>235</v>
      </c>
      <c r="D301" s="16" t="s">
        <v>2155</v>
      </c>
      <c r="E301" s="16" t="s">
        <v>2160</v>
      </c>
      <c r="F301" s="16" t="s">
        <v>2161</v>
      </c>
      <c r="G301" s="16" t="s">
        <v>1739</v>
      </c>
      <c r="H301" s="16" t="s">
        <v>129</v>
      </c>
      <c r="I301" s="16" t="s">
        <v>19</v>
      </c>
      <c r="J301" s="16" t="s">
        <v>7745</v>
      </c>
      <c r="K301" s="16" t="s">
        <v>129</v>
      </c>
      <c r="L301" s="16">
        <v>2973</v>
      </c>
      <c r="M301" s="16">
        <v>2973</v>
      </c>
      <c r="N301" s="16">
        <v>2973</v>
      </c>
      <c r="O301" s="16">
        <v>2973</v>
      </c>
      <c r="P301" s="16">
        <v>2973</v>
      </c>
      <c r="Q301" s="16">
        <v>2973</v>
      </c>
      <c r="R301" s="16">
        <v>2973</v>
      </c>
      <c r="S301" s="16">
        <v>2973</v>
      </c>
      <c r="T301" s="16">
        <v>2973</v>
      </c>
      <c r="U301" s="16">
        <v>2973</v>
      </c>
      <c r="V301" s="16">
        <v>2973</v>
      </c>
      <c r="W301" s="16">
        <v>2973</v>
      </c>
      <c r="X301" s="16" t="s">
        <v>7745</v>
      </c>
      <c r="Y301" s="16" t="s">
        <v>129</v>
      </c>
      <c r="Z301" s="16" t="s">
        <v>129</v>
      </c>
    </row>
    <row r="302" spans="2:26" hidden="1">
      <c r="B302" s="16" t="s">
        <v>1621</v>
      </c>
      <c r="C302" s="16" t="s">
        <v>235</v>
      </c>
      <c r="D302" s="16" t="s">
        <v>2162</v>
      </c>
      <c r="E302" s="16" t="s">
        <v>2163</v>
      </c>
      <c r="F302" s="16" t="s">
        <v>2162</v>
      </c>
      <c r="G302" s="16" t="s">
        <v>1739</v>
      </c>
      <c r="H302" s="16" t="s">
        <v>129</v>
      </c>
      <c r="I302" s="16" t="s">
        <v>19</v>
      </c>
      <c r="J302" s="16" t="s">
        <v>7745</v>
      </c>
      <c r="K302" s="16" t="s">
        <v>129</v>
      </c>
      <c r="L302" s="16">
        <v>11667</v>
      </c>
      <c r="M302" s="16">
        <v>11667</v>
      </c>
      <c r="N302" s="16">
        <v>11667</v>
      </c>
      <c r="O302" s="16">
        <v>11667</v>
      </c>
      <c r="P302" s="16">
        <v>11667</v>
      </c>
      <c r="Q302" s="16">
        <v>11667</v>
      </c>
      <c r="R302" s="16">
        <v>11667</v>
      </c>
      <c r="S302" s="16">
        <v>11667</v>
      </c>
      <c r="T302" s="16">
        <v>11667</v>
      </c>
      <c r="U302" s="16">
        <v>11667</v>
      </c>
      <c r="V302" s="16">
        <v>11667</v>
      </c>
      <c r="W302" s="16">
        <v>11667</v>
      </c>
      <c r="X302" s="16" t="s">
        <v>7745</v>
      </c>
      <c r="Y302" s="16" t="s">
        <v>129</v>
      </c>
      <c r="Z302" s="16" t="s">
        <v>129</v>
      </c>
    </row>
    <row r="303" spans="2:26" hidden="1">
      <c r="B303" s="16" t="s">
        <v>1621</v>
      </c>
      <c r="C303" s="16" t="s">
        <v>235</v>
      </c>
      <c r="D303" s="16" t="s">
        <v>2164</v>
      </c>
      <c r="E303" s="16" t="s">
        <v>2165</v>
      </c>
      <c r="F303" s="16" t="s">
        <v>2166</v>
      </c>
      <c r="G303" s="16" t="s">
        <v>1739</v>
      </c>
      <c r="H303" s="16" t="s">
        <v>129</v>
      </c>
      <c r="I303" s="16" t="s">
        <v>19</v>
      </c>
      <c r="J303" s="16" t="s">
        <v>7745</v>
      </c>
      <c r="K303" s="16" t="s">
        <v>129</v>
      </c>
      <c r="L303" s="16">
        <v>8604</v>
      </c>
      <c r="M303" s="16">
        <v>8604</v>
      </c>
      <c r="N303" s="16">
        <v>8604</v>
      </c>
      <c r="O303" s="16">
        <v>8604</v>
      </c>
      <c r="P303" s="16">
        <v>8604</v>
      </c>
      <c r="Q303" s="16">
        <v>8604</v>
      </c>
      <c r="R303" s="16">
        <v>8604</v>
      </c>
      <c r="S303" s="16">
        <v>8604</v>
      </c>
      <c r="T303" s="16">
        <v>8604</v>
      </c>
      <c r="U303" s="16">
        <v>8604</v>
      </c>
      <c r="V303" s="16">
        <v>8604</v>
      </c>
      <c r="W303" s="16">
        <v>8604</v>
      </c>
      <c r="X303" s="16" t="s">
        <v>7745</v>
      </c>
      <c r="Y303" s="16" t="s">
        <v>129</v>
      </c>
      <c r="Z303" s="16" t="s">
        <v>129</v>
      </c>
    </row>
    <row r="304" spans="2:26" hidden="1">
      <c r="B304" s="16" t="s">
        <v>1621</v>
      </c>
      <c r="C304" s="16" t="s">
        <v>235</v>
      </c>
      <c r="D304" s="16" t="s">
        <v>2164</v>
      </c>
      <c r="E304" s="16" t="s">
        <v>2167</v>
      </c>
      <c r="F304" s="16" t="s">
        <v>2168</v>
      </c>
      <c r="G304" s="16" t="s">
        <v>1739</v>
      </c>
      <c r="H304" s="16" t="s">
        <v>129</v>
      </c>
      <c r="I304" s="16" t="s">
        <v>19</v>
      </c>
      <c r="J304" s="16" t="s">
        <v>7745</v>
      </c>
      <c r="K304" s="16" t="s">
        <v>129</v>
      </c>
      <c r="L304" s="16">
        <v>16757</v>
      </c>
      <c r="M304" s="16">
        <v>16757</v>
      </c>
      <c r="N304" s="16">
        <v>16757</v>
      </c>
      <c r="O304" s="16">
        <v>16757</v>
      </c>
      <c r="P304" s="16">
        <v>16757</v>
      </c>
      <c r="Q304" s="16">
        <v>16757</v>
      </c>
      <c r="R304" s="16">
        <v>16757</v>
      </c>
      <c r="S304" s="16">
        <v>16757</v>
      </c>
      <c r="T304" s="16">
        <v>16757</v>
      </c>
      <c r="U304" s="16">
        <v>16757</v>
      </c>
      <c r="V304" s="16">
        <v>16757</v>
      </c>
      <c r="W304" s="16">
        <v>16757</v>
      </c>
      <c r="X304" s="16" t="s">
        <v>7745</v>
      </c>
      <c r="Y304" s="16" t="s">
        <v>129</v>
      </c>
      <c r="Z304" s="16" t="s">
        <v>129</v>
      </c>
    </row>
    <row r="305" spans="2:26" hidden="1">
      <c r="B305" s="16" t="s">
        <v>1621</v>
      </c>
      <c r="C305" s="16" t="s">
        <v>235</v>
      </c>
      <c r="D305" s="16" t="s">
        <v>2164</v>
      </c>
      <c r="E305" s="16" t="s">
        <v>2169</v>
      </c>
      <c r="F305" s="16" t="s">
        <v>2170</v>
      </c>
      <c r="G305" s="16" t="s">
        <v>1739</v>
      </c>
      <c r="H305" s="16" t="s">
        <v>129</v>
      </c>
      <c r="I305" s="16" t="s">
        <v>19</v>
      </c>
      <c r="J305" s="16" t="s">
        <v>7745</v>
      </c>
      <c r="K305" s="16" t="s">
        <v>129</v>
      </c>
      <c r="L305" s="16">
        <v>30766</v>
      </c>
      <c r="M305" s="16">
        <v>30766</v>
      </c>
      <c r="N305" s="16">
        <v>30766</v>
      </c>
      <c r="O305" s="16">
        <v>30766</v>
      </c>
      <c r="P305" s="16">
        <v>30766</v>
      </c>
      <c r="Q305" s="16">
        <v>30766</v>
      </c>
      <c r="R305" s="16">
        <v>30766</v>
      </c>
      <c r="S305" s="16">
        <v>30766</v>
      </c>
      <c r="T305" s="16">
        <v>30766</v>
      </c>
      <c r="U305" s="16">
        <v>30766</v>
      </c>
      <c r="V305" s="16">
        <v>30766</v>
      </c>
      <c r="W305" s="16">
        <v>30766</v>
      </c>
      <c r="X305" s="16" t="s">
        <v>7745</v>
      </c>
      <c r="Y305" s="16" t="s">
        <v>129</v>
      </c>
      <c r="Z305" s="16" t="s">
        <v>129</v>
      </c>
    </row>
    <row r="306" spans="2:26" hidden="1">
      <c r="B306" s="16" t="s">
        <v>1621</v>
      </c>
      <c r="C306" s="16" t="s">
        <v>235</v>
      </c>
      <c r="D306" s="16" t="s">
        <v>2164</v>
      </c>
      <c r="E306" s="16" t="s">
        <v>2171</v>
      </c>
      <c r="F306" s="16" t="s">
        <v>2172</v>
      </c>
      <c r="G306" s="16" t="s">
        <v>1739</v>
      </c>
      <c r="H306" s="16" t="s">
        <v>129</v>
      </c>
      <c r="I306" s="16" t="s">
        <v>19</v>
      </c>
      <c r="J306" s="16" t="s">
        <v>7745</v>
      </c>
      <c r="K306" s="16" t="s">
        <v>129</v>
      </c>
      <c r="L306" s="16">
        <v>4505</v>
      </c>
      <c r="M306" s="16">
        <v>4505</v>
      </c>
      <c r="N306" s="16">
        <v>4505</v>
      </c>
      <c r="O306" s="16">
        <v>4505</v>
      </c>
      <c r="P306" s="16">
        <v>4505</v>
      </c>
      <c r="Q306" s="16">
        <v>4505</v>
      </c>
      <c r="R306" s="16">
        <v>4505</v>
      </c>
      <c r="S306" s="16">
        <v>4505</v>
      </c>
      <c r="T306" s="16">
        <v>4505</v>
      </c>
      <c r="U306" s="16">
        <v>4505</v>
      </c>
      <c r="V306" s="16">
        <v>4505</v>
      </c>
      <c r="W306" s="16">
        <v>4505</v>
      </c>
      <c r="X306" s="16" t="s">
        <v>7745</v>
      </c>
      <c r="Y306" s="16" t="s">
        <v>129</v>
      </c>
      <c r="Z306" s="16" t="s">
        <v>129</v>
      </c>
    </row>
    <row r="307" spans="2:26" hidden="1">
      <c r="B307" s="16" t="s">
        <v>1621</v>
      </c>
      <c r="C307" s="16" t="s">
        <v>235</v>
      </c>
      <c r="D307" s="16" t="s">
        <v>2164</v>
      </c>
      <c r="E307" s="16" t="s">
        <v>2173</v>
      </c>
      <c r="F307" s="16" t="s">
        <v>2174</v>
      </c>
      <c r="G307" s="16" t="s">
        <v>1739</v>
      </c>
      <c r="H307" s="16" t="s">
        <v>129</v>
      </c>
      <c r="I307" s="16" t="s">
        <v>19</v>
      </c>
      <c r="J307" s="16" t="s">
        <v>7745</v>
      </c>
      <c r="K307" s="16" t="s">
        <v>129</v>
      </c>
      <c r="L307" s="16">
        <v>8919</v>
      </c>
      <c r="M307" s="16">
        <v>8919</v>
      </c>
      <c r="N307" s="16">
        <v>8919</v>
      </c>
      <c r="O307" s="16">
        <v>8919</v>
      </c>
      <c r="P307" s="16">
        <v>8919</v>
      </c>
      <c r="Q307" s="16">
        <v>8919</v>
      </c>
      <c r="R307" s="16">
        <v>8919</v>
      </c>
      <c r="S307" s="16">
        <v>8919</v>
      </c>
      <c r="T307" s="16">
        <v>8919</v>
      </c>
      <c r="U307" s="16">
        <v>8919</v>
      </c>
      <c r="V307" s="16">
        <v>8919</v>
      </c>
      <c r="W307" s="16">
        <v>8919</v>
      </c>
      <c r="X307" s="16" t="s">
        <v>7745</v>
      </c>
      <c r="Y307" s="16" t="s">
        <v>129</v>
      </c>
      <c r="Z307" s="16" t="s">
        <v>129</v>
      </c>
    </row>
    <row r="308" spans="2:26" hidden="1">
      <c r="B308" s="16" t="s">
        <v>1621</v>
      </c>
      <c r="C308" s="16" t="s">
        <v>235</v>
      </c>
      <c r="D308" s="16" t="s">
        <v>2164</v>
      </c>
      <c r="E308" s="16" t="s">
        <v>2175</v>
      </c>
      <c r="F308" s="16" t="s">
        <v>2176</v>
      </c>
      <c r="G308" s="16" t="s">
        <v>1739</v>
      </c>
      <c r="H308" s="16" t="s">
        <v>129</v>
      </c>
      <c r="I308" s="16" t="s">
        <v>19</v>
      </c>
      <c r="J308" s="16" t="s">
        <v>7745</v>
      </c>
      <c r="K308" s="16" t="s">
        <v>129</v>
      </c>
      <c r="L308" s="16">
        <v>18468</v>
      </c>
      <c r="M308" s="16">
        <v>18468</v>
      </c>
      <c r="N308" s="16">
        <v>18468</v>
      </c>
      <c r="O308" s="16">
        <v>18468</v>
      </c>
      <c r="P308" s="16">
        <v>18468</v>
      </c>
      <c r="Q308" s="16">
        <v>18468</v>
      </c>
      <c r="R308" s="16">
        <v>18468</v>
      </c>
      <c r="S308" s="16">
        <v>18468</v>
      </c>
      <c r="T308" s="16">
        <v>18468</v>
      </c>
      <c r="U308" s="16">
        <v>18468</v>
      </c>
      <c r="V308" s="16">
        <v>18468</v>
      </c>
      <c r="W308" s="16">
        <v>18468</v>
      </c>
      <c r="X308" s="16" t="s">
        <v>7745</v>
      </c>
      <c r="Y308" s="16" t="s">
        <v>129</v>
      </c>
      <c r="Z308" s="16" t="s">
        <v>129</v>
      </c>
    </row>
    <row r="309" spans="2:26" hidden="1">
      <c r="B309" s="16" t="s">
        <v>1621</v>
      </c>
      <c r="C309" s="16" t="s">
        <v>235</v>
      </c>
      <c r="D309" s="16" t="s">
        <v>2164</v>
      </c>
      <c r="E309" s="16" t="s">
        <v>2177</v>
      </c>
      <c r="F309" s="16" t="s">
        <v>2178</v>
      </c>
      <c r="G309" s="16" t="s">
        <v>1739</v>
      </c>
      <c r="H309" s="16" t="s">
        <v>129</v>
      </c>
      <c r="I309" s="16" t="s">
        <v>19</v>
      </c>
      <c r="J309" s="16" t="s">
        <v>7745</v>
      </c>
      <c r="K309" s="16" t="s">
        <v>129</v>
      </c>
      <c r="L309" s="16">
        <v>3423</v>
      </c>
      <c r="M309" s="16">
        <v>3423</v>
      </c>
      <c r="N309" s="16">
        <v>3423</v>
      </c>
      <c r="O309" s="16">
        <v>3423</v>
      </c>
      <c r="P309" s="16">
        <v>3423</v>
      </c>
      <c r="Q309" s="16">
        <v>3423</v>
      </c>
      <c r="R309" s="16">
        <v>3423</v>
      </c>
      <c r="S309" s="16">
        <v>3423</v>
      </c>
      <c r="T309" s="16">
        <v>3423</v>
      </c>
      <c r="U309" s="16">
        <v>3423</v>
      </c>
      <c r="V309" s="16">
        <v>3423</v>
      </c>
      <c r="W309" s="16">
        <v>3423</v>
      </c>
      <c r="X309" s="16" t="s">
        <v>7745</v>
      </c>
      <c r="Y309" s="16" t="s">
        <v>129</v>
      </c>
      <c r="Z309" s="16" t="s">
        <v>129</v>
      </c>
    </row>
    <row r="310" spans="2:26" hidden="1">
      <c r="B310" s="16" t="s">
        <v>1621</v>
      </c>
      <c r="C310" s="16" t="s">
        <v>235</v>
      </c>
      <c r="D310" s="16" t="s">
        <v>2179</v>
      </c>
      <c r="E310" s="16" t="s">
        <v>2180</v>
      </c>
      <c r="F310" s="16" t="s">
        <v>2179</v>
      </c>
      <c r="G310" s="16" t="s">
        <v>1739</v>
      </c>
      <c r="H310" s="16" t="s">
        <v>129</v>
      </c>
      <c r="I310" s="16" t="s">
        <v>19</v>
      </c>
      <c r="J310" s="16" t="s">
        <v>7745</v>
      </c>
      <c r="K310" s="16" t="s">
        <v>129</v>
      </c>
      <c r="L310" s="16">
        <v>1757</v>
      </c>
      <c r="M310" s="16">
        <v>1757</v>
      </c>
      <c r="N310" s="16">
        <v>1757</v>
      </c>
      <c r="O310" s="16">
        <v>1757</v>
      </c>
      <c r="P310" s="16">
        <v>1757</v>
      </c>
      <c r="Q310" s="16">
        <v>1757</v>
      </c>
      <c r="R310" s="16">
        <v>1757</v>
      </c>
      <c r="S310" s="16">
        <v>1757</v>
      </c>
      <c r="T310" s="16">
        <v>1757</v>
      </c>
      <c r="U310" s="16">
        <v>1757</v>
      </c>
      <c r="V310" s="16">
        <v>1757</v>
      </c>
      <c r="W310" s="16">
        <v>1757</v>
      </c>
      <c r="X310" s="16" t="s">
        <v>7745</v>
      </c>
      <c r="Y310" s="16" t="s">
        <v>129</v>
      </c>
      <c r="Z310" s="16" t="s">
        <v>129</v>
      </c>
    </row>
    <row r="311" spans="2:26" hidden="1">
      <c r="B311" s="16" t="s">
        <v>1621</v>
      </c>
      <c r="C311" s="16" t="s">
        <v>235</v>
      </c>
      <c r="D311" s="16" t="s">
        <v>2181</v>
      </c>
      <c r="E311" s="16" t="s">
        <v>2182</v>
      </c>
      <c r="F311" s="16" t="s">
        <v>2183</v>
      </c>
      <c r="G311" s="16" t="s">
        <v>1724</v>
      </c>
      <c r="H311" s="16" t="s">
        <v>129</v>
      </c>
      <c r="I311" s="16" t="s">
        <v>19</v>
      </c>
      <c r="J311" s="16" t="s">
        <v>7745</v>
      </c>
      <c r="K311" s="16" t="s">
        <v>129</v>
      </c>
      <c r="L311" s="16">
        <v>21216</v>
      </c>
      <c r="M311" s="16">
        <v>21216</v>
      </c>
      <c r="N311" s="16">
        <v>21216</v>
      </c>
      <c r="O311" s="16">
        <v>21216</v>
      </c>
      <c r="P311" s="16">
        <v>21216</v>
      </c>
      <c r="Q311" s="16">
        <v>21216</v>
      </c>
      <c r="R311" s="16">
        <v>21216</v>
      </c>
      <c r="S311" s="16">
        <v>21216</v>
      </c>
      <c r="T311" s="16">
        <v>21216</v>
      </c>
      <c r="U311" s="16">
        <v>21216</v>
      </c>
      <c r="V311" s="16">
        <v>21216</v>
      </c>
      <c r="W311" s="16">
        <v>21216</v>
      </c>
      <c r="X311" s="16" t="s">
        <v>7745</v>
      </c>
      <c r="Y311" s="16" t="s">
        <v>129</v>
      </c>
      <c r="Z311" s="16" t="s">
        <v>129</v>
      </c>
    </row>
    <row r="312" spans="2:26" hidden="1">
      <c r="B312" s="16" t="s">
        <v>1621</v>
      </c>
      <c r="C312" s="16" t="s">
        <v>235</v>
      </c>
      <c r="D312" s="16" t="s">
        <v>2184</v>
      </c>
      <c r="E312" s="16" t="s">
        <v>2185</v>
      </c>
      <c r="F312" s="16" t="s">
        <v>2184</v>
      </c>
      <c r="G312" s="16" t="s">
        <v>1739</v>
      </c>
      <c r="H312" s="16" t="s">
        <v>129</v>
      </c>
      <c r="I312" s="16" t="s">
        <v>19</v>
      </c>
      <c r="J312" s="16" t="s">
        <v>7745</v>
      </c>
      <c r="K312" s="16" t="s">
        <v>129</v>
      </c>
      <c r="L312" s="16">
        <v>4144</v>
      </c>
      <c r="M312" s="16">
        <v>4144</v>
      </c>
      <c r="N312" s="16">
        <v>4144</v>
      </c>
      <c r="O312" s="16">
        <v>4144</v>
      </c>
      <c r="P312" s="16">
        <v>4144</v>
      </c>
      <c r="Q312" s="16">
        <v>4144</v>
      </c>
      <c r="R312" s="16">
        <v>4144</v>
      </c>
      <c r="S312" s="16">
        <v>4144</v>
      </c>
      <c r="T312" s="16">
        <v>4144</v>
      </c>
      <c r="U312" s="16">
        <v>4144</v>
      </c>
      <c r="V312" s="16">
        <v>4144</v>
      </c>
      <c r="W312" s="16">
        <v>4144</v>
      </c>
      <c r="X312" s="16" t="s">
        <v>7745</v>
      </c>
      <c r="Y312" s="16" t="s">
        <v>129</v>
      </c>
      <c r="Z312" s="16" t="s">
        <v>129</v>
      </c>
    </row>
    <row r="313" spans="2:26" hidden="1">
      <c r="B313" s="16" t="s">
        <v>1621</v>
      </c>
      <c r="C313" s="16" t="s">
        <v>235</v>
      </c>
      <c r="D313" s="16" t="s">
        <v>2186</v>
      </c>
      <c r="E313" s="16" t="s">
        <v>2187</v>
      </c>
      <c r="F313" s="16" t="s">
        <v>2188</v>
      </c>
      <c r="G313" s="16" t="s">
        <v>1739</v>
      </c>
      <c r="H313" s="16" t="s">
        <v>129</v>
      </c>
      <c r="I313" s="16" t="s">
        <v>19</v>
      </c>
      <c r="J313" s="16" t="s">
        <v>7745</v>
      </c>
      <c r="K313" s="16" t="s">
        <v>129</v>
      </c>
      <c r="L313" s="16">
        <v>15090</v>
      </c>
      <c r="M313" s="16">
        <v>15090</v>
      </c>
      <c r="N313" s="16">
        <v>15090</v>
      </c>
      <c r="O313" s="16">
        <v>15090</v>
      </c>
      <c r="P313" s="16">
        <v>15090</v>
      </c>
      <c r="Q313" s="16">
        <v>15090</v>
      </c>
      <c r="R313" s="16">
        <v>15090</v>
      </c>
      <c r="S313" s="16">
        <v>15090</v>
      </c>
      <c r="T313" s="16">
        <v>15090</v>
      </c>
      <c r="U313" s="16">
        <v>15090</v>
      </c>
      <c r="V313" s="16">
        <v>15090</v>
      </c>
      <c r="W313" s="16">
        <v>15090</v>
      </c>
      <c r="X313" s="16" t="s">
        <v>7745</v>
      </c>
      <c r="Y313" s="16" t="s">
        <v>129</v>
      </c>
      <c r="Z313" s="16" t="s">
        <v>129</v>
      </c>
    </row>
    <row r="314" spans="2:26" hidden="1">
      <c r="B314" s="16" t="s">
        <v>1621</v>
      </c>
      <c r="C314" s="16" t="s">
        <v>235</v>
      </c>
      <c r="D314" s="16" t="s">
        <v>2186</v>
      </c>
      <c r="E314" s="16" t="s">
        <v>2189</v>
      </c>
      <c r="F314" s="16" t="s">
        <v>2190</v>
      </c>
      <c r="G314" s="16" t="s">
        <v>1739</v>
      </c>
      <c r="H314" s="16" t="s">
        <v>129</v>
      </c>
      <c r="I314" s="16" t="s">
        <v>19</v>
      </c>
      <c r="J314" s="16" t="s">
        <v>7745</v>
      </c>
      <c r="K314" s="16" t="s">
        <v>129</v>
      </c>
      <c r="L314" s="16">
        <v>5090</v>
      </c>
      <c r="M314" s="16">
        <v>5090</v>
      </c>
      <c r="N314" s="16">
        <v>5090</v>
      </c>
      <c r="O314" s="16">
        <v>5090</v>
      </c>
      <c r="P314" s="16">
        <v>5090</v>
      </c>
      <c r="Q314" s="16">
        <v>5090</v>
      </c>
      <c r="R314" s="16">
        <v>5090</v>
      </c>
      <c r="S314" s="16">
        <v>5090</v>
      </c>
      <c r="T314" s="16">
        <v>5090</v>
      </c>
      <c r="U314" s="16">
        <v>5090</v>
      </c>
      <c r="V314" s="16">
        <v>5090</v>
      </c>
      <c r="W314" s="16">
        <v>5090</v>
      </c>
      <c r="X314" s="16" t="s">
        <v>7745</v>
      </c>
      <c r="Y314" s="16" t="s">
        <v>129</v>
      </c>
      <c r="Z314" s="16" t="s">
        <v>129</v>
      </c>
    </row>
    <row r="315" spans="2:26" hidden="1">
      <c r="B315" s="16" t="s">
        <v>1621</v>
      </c>
      <c r="C315" s="16" t="s">
        <v>235</v>
      </c>
      <c r="D315" s="16" t="s">
        <v>2191</v>
      </c>
      <c r="E315" s="16" t="s">
        <v>2192</v>
      </c>
      <c r="F315" s="16" t="s">
        <v>2193</v>
      </c>
      <c r="G315" s="16" t="s">
        <v>1701</v>
      </c>
      <c r="H315" s="16" t="s">
        <v>129</v>
      </c>
      <c r="I315" s="16" t="s">
        <v>19</v>
      </c>
      <c r="J315" s="16" t="s">
        <v>7745</v>
      </c>
      <c r="K315" s="16" t="s">
        <v>129</v>
      </c>
      <c r="L315" s="16">
        <v>2568</v>
      </c>
      <c r="M315" s="16">
        <v>2568</v>
      </c>
      <c r="N315" s="16">
        <v>2568</v>
      </c>
      <c r="O315" s="16">
        <v>2568</v>
      </c>
      <c r="P315" s="16">
        <v>2568</v>
      </c>
      <c r="Q315" s="16">
        <v>2568</v>
      </c>
      <c r="R315" s="16">
        <v>2568</v>
      </c>
      <c r="S315" s="16">
        <v>2568</v>
      </c>
      <c r="T315" s="16">
        <v>2568</v>
      </c>
      <c r="U315" s="16">
        <v>2568</v>
      </c>
      <c r="V315" s="16">
        <v>2568</v>
      </c>
      <c r="W315" s="16">
        <v>2568</v>
      </c>
      <c r="X315" s="16" t="s">
        <v>7745</v>
      </c>
      <c r="Y315" s="16" t="s">
        <v>129</v>
      </c>
      <c r="Z315" s="16" t="s">
        <v>129</v>
      </c>
    </row>
    <row r="316" spans="2:26" hidden="1">
      <c r="B316" s="16" t="s">
        <v>1621</v>
      </c>
      <c r="C316" s="16" t="s">
        <v>235</v>
      </c>
      <c r="D316" s="16" t="s">
        <v>2194</v>
      </c>
      <c r="E316" s="16" t="s">
        <v>2195</v>
      </c>
      <c r="F316" s="16" t="s">
        <v>2196</v>
      </c>
      <c r="G316" s="16" t="s">
        <v>2127</v>
      </c>
      <c r="H316" s="16" t="s">
        <v>129</v>
      </c>
      <c r="I316" s="16" t="s">
        <v>19</v>
      </c>
      <c r="J316" s="16" t="s">
        <v>7745</v>
      </c>
      <c r="K316" s="16" t="s">
        <v>129</v>
      </c>
      <c r="L316" s="16">
        <v>90541</v>
      </c>
      <c r="M316" s="16">
        <v>90541</v>
      </c>
      <c r="N316" s="16">
        <v>90541</v>
      </c>
      <c r="O316" s="16">
        <v>90541</v>
      </c>
      <c r="P316" s="16">
        <v>90541</v>
      </c>
      <c r="Q316" s="16">
        <v>90541</v>
      </c>
      <c r="R316" s="16">
        <v>90541</v>
      </c>
      <c r="S316" s="16">
        <v>90541</v>
      </c>
      <c r="T316" s="16">
        <v>90541</v>
      </c>
      <c r="U316" s="16">
        <v>90541</v>
      </c>
      <c r="V316" s="16">
        <v>90541</v>
      </c>
      <c r="W316" s="16">
        <v>90541</v>
      </c>
      <c r="X316" s="16" t="s">
        <v>7745</v>
      </c>
      <c r="Y316" s="16" t="s">
        <v>129</v>
      </c>
      <c r="Z316" s="16" t="s">
        <v>129</v>
      </c>
    </row>
    <row r="317" spans="2:26" hidden="1">
      <c r="B317" s="16" t="s">
        <v>1621</v>
      </c>
      <c r="C317" s="16" t="s">
        <v>235</v>
      </c>
      <c r="D317" s="16" t="s">
        <v>2194</v>
      </c>
      <c r="E317" s="16" t="s">
        <v>2197</v>
      </c>
      <c r="F317" s="16" t="s">
        <v>2198</v>
      </c>
      <c r="G317" s="16" t="s">
        <v>2127</v>
      </c>
      <c r="H317" s="16" t="s">
        <v>129</v>
      </c>
      <c r="I317" s="16" t="s">
        <v>19</v>
      </c>
      <c r="J317" s="16" t="s">
        <v>7745</v>
      </c>
      <c r="K317" s="16" t="s">
        <v>129</v>
      </c>
      <c r="L317" s="16">
        <v>27027</v>
      </c>
      <c r="M317" s="16">
        <v>27027</v>
      </c>
      <c r="N317" s="16">
        <v>27027</v>
      </c>
      <c r="O317" s="16">
        <v>27027</v>
      </c>
      <c r="P317" s="16">
        <v>27027</v>
      </c>
      <c r="Q317" s="16">
        <v>27027</v>
      </c>
      <c r="R317" s="16">
        <v>27027</v>
      </c>
      <c r="S317" s="16">
        <v>27027</v>
      </c>
      <c r="T317" s="16">
        <v>27027</v>
      </c>
      <c r="U317" s="16">
        <v>27027</v>
      </c>
      <c r="V317" s="16">
        <v>27027</v>
      </c>
      <c r="W317" s="16">
        <v>27027</v>
      </c>
      <c r="X317" s="16" t="s">
        <v>7745</v>
      </c>
      <c r="Y317" s="16" t="s">
        <v>129</v>
      </c>
      <c r="Z317" s="16" t="s">
        <v>129</v>
      </c>
    </row>
    <row r="318" spans="2:26" hidden="1">
      <c r="B318" s="16" t="s">
        <v>1621</v>
      </c>
      <c r="C318" s="16" t="s">
        <v>235</v>
      </c>
      <c r="D318" s="16" t="s">
        <v>2194</v>
      </c>
      <c r="E318" s="16" t="s">
        <v>2199</v>
      </c>
      <c r="F318" s="16" t="s">
        <v>2200</v>
      </c>
      <c r="G318" s="16" t="s">
        <v>2127</v>
      </c>
      <c r="H318" s="16" t="s">
        <v>129</v>
      </c>
      <c r="I318" s="16" t="s">
        <v>19</v>
      </c>
      <c r="J318" s="16" t="s">
        <v>7745</v>
      </c>
      <c r="K318" s="16" t="s">
        <v>129</v>
      </c>
      <c r="L318" s="16">
        <v>42928</v>
      </c>
      <c r="M318" s="16">
        <v>42928</v>
      </c>
      <c r="N318" s="16">
        <v>42928</v>
      </c>
      <c r="O318" s="16">
        <v>42928</v>
      </c>
      <c r="P318" s="16">
        <v>42928</v>
      </c>
      <c r="Q318" s="16">
        <v>42928</v>
      </c>
      <c r="R318" s="16">
        <v>42928</v>
      </c>
      <c r="S318" s="16">
        <v>42928</v>
      </c>
      <c r="T318" s="16">
        <v>42928</v>
      </c>
      <c r="U318" s="16">
        <v>42928</v>
      </c>
      <c r="V318" s="16">
        <v>42928</v>
      </c>
      <c r="W318" s="16">
        <v>42928</v>
      </c>
      <c r="X318" s="16" t="s">
        <v>7745</v>
      </c>
      <c r="Y318" s="16" t="s">
        <v>129</v>
      </c>
      <c r="Z318" s="16" t="s">
        <v>129</v>
      </c>
    </row>
    <row r="319" spans="2:26" hidden="1">
      <c r="B319" s="16" t="s">
        <v>1621</v>
      </c>
      <c r="C319" s="16" t="s">
        <v>235</v>
      </c>
      <c r="D319" s="16" t="s">
        <v>2194</v>
      </c>
      <c r="E319" s="16" t="s">
        <v>2201</v>
      </c>
      <c r="F319" s="16" t="s">
        <v>2202</v>
      </c>
      <c r="G319" s="16" t="s">
        <v>2127</v>
      </c>
      <c r="H319" s="16" t="s">
        <v>129</v>
      </c>
      <c r="I319" s="16" t="s">
        <v>19</v>
      </c>
      <c r="J319" s="16" t="s">
        <v>7745</v>
      </c>
      <c r="K319" s="16" t="s">
        <v>129</v>
      </c>
      <c r="L319" s="16">
        <v>66802</v>
      </c>
      <c r="M319" s="16">
        <v>66802</v>
      </c>
      <c r="N319" s="16">
        <v>66802</v>
      </c>
      <c r="O319" s="16">
        <v>66802</v>
      </c>
      <c r="P319" s="16">
        <v>66802</v>
      </c>
      <c r="Q319" s="16">
        <v>66802</v>
      </c>
      <c r="R319" s="16">
        <v>66802</v>
      </c>
      <c r="S319" s="16">
        <v>66802</v>
      </c>
      <c r="T319" s="16">
        <v>66802</v>
      </c>
      <c r="U319" s="16">
        <v>66802</v>
      </c>
      <c r="V319" s="16">
        <v>66802</v>
      </c>
      <c r="W319" s="16">
        <v>66802</v>
      </c>
      <c r="X319" s="16" t="s">
        <v>7745</v>
      </c>
      <c r="Y319" s="16" t="s">
        <v>129</v>
      </c>
      <c r="Z319" s="16" t="s">
        <v>129</v>
      </c>
    </row>
    <row r="320" spans="2:26" hidden="1">
      <c r="B320" s="16" t="s">
        <v>1621</v>
      </c>
      <c r="C320" s="16" t="s">
        <v>235</v>
      </c>
      <c r="D320" s="16" t="s">
        <v>2194</v>
      </c>
      <c r="E320" s="16" t="s">
        <v>7762</v>
      </c>
      <c r="F320" s="16" t="s">
        <v>7763</v>
      </c>
      <c r="G320" s="16" t="s">
        <v>2127</v>
      </c>
      <c r="H320" s="16" t="s">
        <v>129</v>
      </c>
      <c r="I320" s="16" t="s">
        <v>19</v>
      </c>
      <c r="J320" s="16" t="s">
        <v>7756</v>
      </c>
      <c r="K320" s="16" t="s">
        <v>129</v>
      </c>
      <c r="L320" s="16">
        <v>42928</v>
      </c>
      <c r="M320" s="16">
        <v>42928</v>
      </c>
      <c r="N320" s="16">
        <v>42928</v>
      </c>
      <c r="O320" s="16">
        <v>42928</v>
      </c>
      <c r="P320" s="16">
        <v>42928</v>
      </c>
      <c r="Q320" s="16">
        <v>42928</v>
      </c>
      <c r="R320" s="16">
        <v>42928</v>
      </c>
      <c r="S320" s="16">
        <v>42928</v>
      </c>
      <c r="T320" s="16">
        <v>42928</v>
      </c>
      <c r="U320" s="16">
        <v>42928</v>
      </c>
      <c r="V320" s="16">
        <v>42928</v>
      </c>
      <c r="W320" s="16">
        <v>42928</v>
      </c>
      <c r="X320" s="16" t="s">
        <v>7756</v>
      </c>
      <c r="Y320" s="16" t="s">
        <v>129</v>
      </c>
      <c r="Z320" s="16" t="s">
        <v>129</v>
      </c>
    </row>
    <row r="321" spans="2:26" hidden="1">
      <c r="B321" s="16" t="s">
        <v>1621</v>
      </c>
      <c r="C321" s="16" t="s">
        <v>235</v>
      </c>
      <c r="D321" s="16" t="s">
        <v>2194</v>
      </c>
      <c r="E321" s="16" t="s">
        <v>7764</v>
      </c>
      <c r="F321" s="16" t="s">
        <v>7765</v>
      </c>
      <c r="G321" s="16" t="s">
        <v>2127</v>
      </c>
      <c r="H321" s="16" t="s">
        <v>129</v>
      </c>
      <c r="I321" s="16" t="s">
        <v>19</v>
      </c>
      <c r="J321" s="16" t="s">
        <v>7756</v>
      </c>
      <c r="K321" s="16" t="s">
        <v>129</v>
      </c>
      <c r="L321" s="16">
        <v>66802</v>
      </c>
      <c r="M321" s="16">
        <v>66802</v>
      </c>
      <c r="N321" s="16">
        <v>66802</v>
      </c>
      <c r="O321" s="16">
        <v>66802</v>
      </c>
      <c r="P321" s="16">
        <v>66802</v>
      </c>
      <c r="Q321" s="16">
        <v>66802</v>
      </c>
      <c r="R321" s="16">
        <v>66802</v>
      </c>
      <c r="S321" s="16">
        <v>66802</v>
      </c>
      <c r="T321" s="16">
        <v>66802</v>
      </c>
      <c r="U321" s="16">
        <v>66802</v>
      </c>
      <c r="V321" s="16">
        <v>66802</v>
      </c>
      <c r="W321" s="16">
        <v>66802</v>
      </c>
      <c r="X321" s="16" t="s">
        <v>7756</v>
      </c>
      <c r="Y321" s="16" t="s">
        <v>129</v>
      </c>
      <c r="Z321" s="16" t="s">
        <v>129</v>
      </c>
    </row>
    <row r="322" spans="2:26" hidden="1">
      <c r="B322" s="16" t="s">
        <v>1621</v>
      </c>
      <c r="C322" s="16" t="s">
        <v>235</v>
      </c>
      <c r="D322" s="16" t="s">
        <v>2203</v>
      </c>
      <c r="E322" s="16" t="s">
        <v>2204</v>
      </c>
      <c r="F322" s="16" t="s">
        <v>2205</v>
      </c>
      <c r="G322" s="16" t="s">
        <v>1701</v>
      </c>
      <c r="H322" s="16" t="s">
        <v>129</v>
      </c>
      <c r="I322" s="16" t="s">
        <v>19</v>
      </c>
      <c r="J322" s="16" t="s">
        <v>7745</v>
      </c>
      <c r="K322" s="16" t="s">
        <v>129</v>
      </c>
      <c r="L322" s="16">
        <v>250000</v>
      </c>
      <c r="M322" s="16">
        <v>250000</v>
      </c>
      <c r="N322" s="16">
        <v>250000</v>
      </c>
      <c r="O322" s="16">
        <v>250000</v>
      </c>
      <c r="P322" s="16">
        <v>250000</v>
      </c>
      <c r="Q322" s="16">
        <v>250000</v>
      </c>
      <c r="R322" s="16">
        <v>250000</v>
      </c>
      <c r="S322" s="16">
        <v>250000</v>
      </c>
      <c r="T322" s="16">
        <v>250000</v>
      </c>
      <c r="U322" s="16">
        <v>250000</v>
      </c>
      <c r="V322" s="16">
        <v>250000</v>
      </c>
      <c r="W322" s="16">
        <v>250000</v>
      </c>
      <c r="X322" s="16" t="s">
        <v>7745</v>
      </c>
      <c r="Y322" s="16" t="s">
        <v>129</v>
      </c>
      <c r="Z322" s="16" t="s">
        <v>129</v>
      </c>
    </row>
    <row r="323" spans="2:26" hidden="1">
      <c r="B323" s="16" t="s">
        <v>1621</v>
      </c>
      <c r="C323" s="16" t="s">
        <v>235</v>
      </c>
      <c r="D323" s="16" t="s">
        <v>2203</v>
      </c>
      <c r="E323" s="16" t="s">
        <v>2206</v>
      </c>
      <c r="F323" s="16" t="s">
        <v>2207</v>
      </c>
      <c r="G323" s="16" t="s">
        <v>1701</v>
      </c>
      <c r="H323" s="16" t="s">
        <v>129</v>
      </c>
      <c r="I323" s="16" t="s">
        <v>19</v>
      </c>
      <c r="J323" s="16" t="s">
        <v>7745</v>
      </c>
      <c r="K323" s="16" t="s">
        <v>129</v>
      </c>
      <c r="L323" s="16">
        <v>412000</v>
      </c>
      <c r="M323" s="16">
        <v>412000</v>
      </c>
      <c r="N323" s="16">
        <v>412000</v>
      </c>
      <c r="O323" s="16">
        <v>412000</v>
      </c>
      <c r="P323" s="16">
        <v>412000</v>
      </c>
      <c r="Q323" s="16">
        <v>412000</v>
      </c>
      <c r="R323" s="16">
        <v>412000</v>
      </c>
      <c r="S323" s="16">
        <v>412000</v>
      </c>
      <c r="T323" s="16">
        <v>412000</v>
      </c>
      <c r="U323" s="16">
        <v>412000</v>
      </c>
      <c r="V323" s="16">
        <v>412000</v>
      </c>
      <c r="W323" s="16">
        <v>422300</v>
      </c>
      <c r="X323" s="16" t="s">
        <v>7745</v>
      </c>
      <c r="Y323" s="16" t="s">
        <v>129</v>
      </c>
      <c r="Z323" s="16" t="s">
        <v>129</v>
      </c>
    </row>
    <row r="324" spans="2:26" hidden="1">
      <c r="B324" s="16" t="s">
        <v>1621</v>
      </c>
      <c r="C324" s="16" t="s">
        <v>235</v>
      </c>
      <c r="D324" s="16" t="s">
        <v>2208</v>
      </c>
      <c r="E324" s="16" t="s">
        <v>2209</v>
      </c>
      <c r="F324" s="16" t="s">
        <v>2210</v>
      </c>
      <c r="G324" s="16" t="s">
        <v>1739</v>
      </c>
      <c r="H324" s="16" t="s">
        <v>129</v>
      </c>
      <c r="I324" s="16" t="s">
        <v>19</v>
      </c>
      <c r="J324" s="16" t="s">
        <v>7745</v>
      </c>
      <c r="K324" s="16" t="s">
        <v>129</v>
      </c>
      <c r="L324" s="16">
        <v>946</v>
      </c>
      <c r="M324" s="16">
        <v>946</v>
      </c>
      <c r="N324" s="16">
        <v>946</v>
      </c>
      <c r="O324" s="16">
        <v>946</v>
      </c>
      <c r="P324" s="16">
        <v>946</v>
      </c>
      <c r="Q324" s="16">
        <v>946</v>
      </c>
      <c r="R324" s="16">
        <v>946</v>
      </c>
      <c r="S324" s="16">
        <v>946</v>
      </c>
      <c r="T324" s="16">
        <v>946</v>
      </c>
      <c r="U324" s="16">
        <v>946</v>
      </c>
      <c r="V324" s="16">
        <v>946</v>
      </c>
      <c r="W324" s="16">
        <v>946</v>
      </c>
      <c r="X324" s="16" t="s">
        <v>7745</v>
      </c>
      <c r="Y324" s="16" t="s">
        <v>129</v>
      </c>
      <c r="Z324" s="16" t="s">
        <v>129</v>
      </c>
    </row>
    <row r="325" spans="2:26" hidden="1">
      <c r="B325" s="16" t="s">
        <v>1621</v>
      </c>
      <c r="C325" s="16" t="s">
        <v>235</v>
      </c>
      <c r="D325" s="16" t="s">
        <v>2208</v>
      </c>
      <c r="E325" s="16" t="s">
        <v>2211</v>
      </c>
      <c r="F325" s="16" t="s">
        <v>2212</v>
      </c>
      <c r="G325" s="16" t="s">
        <v>1739</v>
      </c>
      <c r="H325" s="16" t="s">
        <v>129</v>
      </c>
      <c r="I325" s="16" t="s">
        <v>19</v>
      </c>
      <c r="J325" s="16" t="s">
        <v>7745</v>
      </c>
      <c r="K325" s="16" t="s">
        <v>129</v>
      </c>
      <c r="L325" s="16">
        <v>946</v>
      </c>
      <c r="M325" s="16">
        <v>946</v>
      </c>
      <c r="N325" s="16">
        <v>946</v>
      </c>
      <c r="O325" s="16">
        <v>946</v>
      </c>
      <c r="P325" s="16">
        <v>946</v>
      </c>
      <c r="Q325" s="16">
        <v>946</v>
      </c>
      <c r="R325" s="16">
        <v>946</v>
      </c>
      <c r="S325" s="16">
        <v>946</v>
      </c>
      <c r="T325" s="16">
        <v>946</v>
      </c>
      <c r="U325" s="16">
        <v>946</v>
      </c>
      <c r="V325" s="16">
        <v>946</v>
      </c>
      <c r="W325" s="16">
        <v>946</v>
      </c>
      <c r="X325" s="16" t="s">
        <v>7745</v>
      </c>
      <c r="Y325" s="16" t="s">
        <v>129</v>
      </c>
      <c r="Z325" s="16" t="s">
        <v>129</v>
      </c>
    </row>
    <row r="326" spans="2:26" hidden="1">
      <c r="B326" s="16" t="s">
        <v>1621</v>
      </c>
      <c r="C326" s="16" t="s">
        <v>235</v>
      </c>
      <c r="D326" s="16" t="s">
        <v>2208</v>
      </c>
      <c r="E326" s="16" t="s">
        <v>2213</v>
      </c>
      <c r="F326" s="16" t="s">
        <v>2214</v>
      </c>
      <c r="G326" s="16" t="s">
        <v>1739</v>
      </c>
      <c r="H326" s="16" t="s">
        <v>129</v>
      </c>
      <c r="I326" s="16" t="s">
        <v>19</v>
      </c>
      <c r="J326" s="16" t="s">
        <v>7745</v>
      </c>
      <c r="K326" s="16" t="s">
        <v>129</v>
      </c>
      <c r="L326" s="16">
        <v>946</v>
      </c>
      <c r="M326" s="16">
        <v>946</v>
      </c>
      <c r="N326" s="16">
        <v>946</v>
      </c>
      <c r="O326" s="16">
        <v>946</v>
      </c>
      <c r="P326" s="16">
        <v>946</v>
      </c>
      <c r="Q326" s="16">
        <v>946</v>
      </c>
      <c r="R326" s="16">
        <v>946</v>
      </c>
      <c r="S326" s="16">
        <v>946</v>
      </c>
      <c r="T326" s="16">
        <v>946</v>
      </c>
      <c r="U326" s="16">
        <v>946</v>
      </c>
      <c r="V326" s="16">
        <v>946</v>
      </c>
      <c r="W326" s="16">
        <v>946</v>
      </c>
      <c r="X326" s="16" t="s">
        <v>7745</v>
      </c>
      <c r="Y326" s="16" t="s">
        <v>129</v>
      </c>
      <c r="Z326" s="16" t="s">
        <v>129</v>
      </c>
    </row>
    <row r="327" spans="2:26" hidden="1">
      <c r="B327" s="16" t="s">
        <v>1621</v>
      </c>
      <c r="C327" s="16" t="s">
        <v>235</v>
      </c>
      <c r="D327" s="16" t="s">
        <v>2215</v>
      </c>
      <c r="E327" s="16" t="s">
        <v>2216</v>
      </c>
      <c r="F327" s="16" t="s">
        <v>2215</v>
      </c>
      <c r="G327" s="16" t="s">
        <v>2217</v>
      </c>
      <c r="H327" s="16" t="s">
        <v>129</v>
      </c>
      <c r="I327" s="16" t="s">
        <v>19</v>
      </c>
      <c r="J327" s="16" t="s">
        <v>7745</v>
      </c>
      <c r="K327" s="16" t="s">
        <v>129</v>
      </c>
      <c r="L327" s="16">
        <v>5766</v>
      </c>
      <c r="M327" s="16">
        <v>5766</v>
      </c>
      <c r="N327" s="16">
        <v>5766</v>
      </c>
      <c r="O327" s="16">
        <v>5766</v>
      </c>
      <c r="P327" s="16">
        <v>5766</v>
      </c>
      <c r="Q327" s="16">
        <v>5766</v>
      </c>
      <c r="R327" s="16">
        <v>5766</v>
      </c>
      <c r="S327" s="16">
        <v>5766</v>
      </c>
      <c r="T327" s="16">
        <v>5766</v>
      </c>
      <c r="U327" s="16">
        <v>5766</v>
      </c>
      <c r="V327" s="16">
        <v>5766</v>
      </c>
      <c r="W327" s="16">
        <v>5766</v>
      </c>
      <c r="X327" s="16" t="s">
        <v>7745</v>
      </c>
      <c r="Y327" s="16" t="s">
        <v>129</v>
      </c>
      <c r="Z327" s="16" t="s">
        <v>129</v>
      </c>
    </row>
    <row r="328" spans="2:26" hidden="1">
      <c r="B328" s="16" t="s">
        <v>1621</v>
      </c>
      <c r="C328" s="16" t="s">
        <v>235</v>
      </c>
      <c r="D328" s="16" t="s">
        <v>2215</v>
      </c>
      <c r="E328" s="16" t="s">
        <v>2218</v>
      </c>
      <c r="F328" s="16" t="s">
        <v>2219</v>
      </c>
      <c r="G328" s="16" t="s">
        <v>2217</v>
      </c>
      <c r="H328" s="16" t="s">
        <v>129</v>
      </c>
      <c r="I328" s="16" t="s">
        <v>19</v>
      </c>
      <c r="J328" s="16" t="s">
        <v>7745</v>
      </c>
      <c r="K328" s="16" t="s">
        <v>129</v>
      </c>
      <c r="L328" s="16">
        <v>2973</v>
      </c>
      <c r="M328" s="16">
        <v>2973</v>
      </c>
      <c r="N328" s="16">
        <v>2973</v>
      </c>
      <c r="O328" s="16">
        <v>2973</v>
      </c>
      <c r="P328" s="16">
        <v>2973</v>
      </c>
      <c r="Q328" s="16">
        <v>2973</v>
      </c>
      <c r="R328" s="16">
        <v>2973</v>
      </c>
      <c r="S328" s="16">
        <v>2973</v>
      </c>
      <c r="T328" s="16">
        <v>2973</v>
      </c>
      <c r="U328" s="16">
        <v>2973</v>
      </c>
      <c r="V328" s="16">
        <v>2973</v>
      </c>
      <c r="W328" s="16">
        <v>2973</v>
      </c>
      <c r="X328" s="16" t="s">
        <v>7745</v>
      </c>
      <c r="Y328" s="16" t="s">
        <v>129</v>
      </c>
      <c r="Z328" s="16" t="s">
        <v>129</v>
      </c>
    </row>
    <row r="329" spans="2:26" hidden="1">
      <c r="B329" s="16" t="s">
        <v>1621</v>
      </c>
      <c r="C329" s="16" t="s">
        <v>235</v>
      </c>
      <c r="D329" s="16" t="s">
        <v>2220</v>
      </c>
      <c r="E329" s="16" t="s">
        <v>2221</v>
      </c>
      <c r="F329" s="16" t="s">
        <v>2222</v>
      </c>
      <c r="G329" s="16" t="s">
        <v>1739</v>
      </c>
      <c r="H329" s="16" t="s">
        <v>129</v>
      </c>
      <c r="I329" s="16" t="s">
        <v>19</v>
      </c>
      <c r="J329" s="16" t="s">
        <v>7745</v>
      </c>
      <c r="K329" s="16" t="s">
        <v>129</v>
      </c>
      <c r="L329" s="16">
        <v>10360</v>
      </c>
      <c r="M329" s="16">
        <v>10360</v>
      </c>
      <c r="N329" s="16">
        <v>10360</v>
      </c>
      <c r="O329" s="16">
        <v>10360</v>
      </c>
      <c r="P329" s="16">
        <v>10360</v>
      </c>
      <c r="Q329" s="16">
        <v>10360</v>
      </c>
      <c r="R329" s="16">
        <v>10360</v>
      </c>
      <c r="S329" s="16">
        <v>10360</v>
      </c>
      <c r="T329" s="16">
        <v>10360</v>
      </c>
      <c r="U329" s="16">
        <v>10360</v>
      </c>
      <c r="V329" s="16">
        <v>10360</v>
      </c>
      <c r="W329" s="16">
        <v>10360</v>
      </c>
      <c r="X329" s="16" t="s">
        <v>7745</v>
      </c>
      <c r="Y329" s="16" t="s">
        <v>129</v>
      </c>
      <c r="Z329" s="16" t="s">
        <v>129</v>
      </c>
    </row>
    <row r="330" spans="2:26" hidden="1">
      <c r="B330" s="16" t="s">
        <v>1621</v>
      </c>
      <c r="C330" s="16" t="s">
        <v>235</v>
      </c>
      <c r="D330" s="16" t="s">
        <v>2220</v>
      </c>
      <c r="E330" s="16" t="s">
        <v>2223</v>
      </c>
      <c r="F330" s="16" t="s">
        <v>2224</v>
      </c>
      <c r="G330" s="16" t="s">
        <v>1739</v>
      </c>
      <c r="H330" s="16" t="s">
        <v>129</v>
      </c>
      <c r="I330" s="16" t="s">
        <v>19</v>
      </c>
      <c r="J330" s="16" t="s">
        <v>7745</v>
      </c>
      <c r="K330" s="16" t="s">
        <v>129</v>
      </c>
      <c r="L330" s="16">
        <v>6892</v>
      </c>
      <c r="M330" s="16">
        <v>6892</v>
      </c>
      <c r="N330" s="16">
        <v>6892</v>
      </c>
      <c r="O330" s="16">
        <v>6892</v>
      </c>
      <c r="P330" s="16">
        <v>6892</v>
      </c>
      <c r="Q330" s="16">
        <v>6892</v>
      </c>
      <c r="R330" s="16">
        <v>6892</v>
      </c>
      <c r="S330" s="16">
        <v>6892</v>
      </c>
      <c r="T330" s="16">
        <v>6892</v>
      </c>
      <c r="U330" s="16">
        <v>6892</v>
      </c>
      <c r="V330" s="16">
        <v>6892</v>
      </c>
      <c r="W330" s="16">
        <v>6892</v>
      </c>
      <c r="X330" s="16" t="s">
        <v>7745</v>
      </c>
      <c r="Y330" s="16" t="s">
        <v>129</v>
      </c>
      <c r="Z330" s="16" t="s">
        <v>129</v>
      </c>
    </row>
    <row r="331" spans="2:26" hidden="1">
      <c r="B331" s="16" t="s">
        <v>1621</v>
      </c>
      <c r="C331" s="16" t="s">
        <v>235</v>
      </c>
      <c r="D331" s="16" t="s">
        <v>2225</v>
      </c>
      <c r="E331" s="16" t="s">
        <v>2226</v>
      </c>
      <c r="F331" s="16" t="s">
        <v>2227</v>
      </c>
      <c r="G331" s="16" t="s">
        <v>2217</v>
      </c>
      <c r="H331" s="16" t="s">
        <v>129</v>
      </c>
      <c r="I331" s="16" t="s">
        <v>19</v>
      </c>
      <c r="J331" s="16" t="s">
        <v>7745</v>
      </c>
      <c r="K331" s="16" t="s">
        <v>129</v>
      </c>
      <c r="L331" s="16">
        <v>1351</v>
      </c>
      <c r="M331" s="16">
        <v>1351</v>
      </c>
      <c r="N331" s="16">
        <v>1351</v>
      </c>
      <c r="O331" s="16">
        <v>1351</v>
      </c>
      <c r="P331" s="16">
        <v>1351</v>
      </c>
      <c r="Q331" s="16">
        <v>1351</v>
      </c>
      <c r="R331" s="16">
        <v>1351</v>
      </c>
      <c r="S331" s="16">
        <v>1351</v>
      </c>
      <c r="T331" s="16">
        <v>1351</v>
      </c>
      <c r="U331" s="16">
        <v>1351</v>
      </c>
      <c r="V331" s="16">
        <v>1351</v>
      </c>
      <c r="W331" s="16">
        <v>1351</v>
      </c>
      <c r="X331" s="16" t="s">
        <v>7745</v>
      </c>
      <c r="Y331" s="16" t="s">
        <v>129</v>
      </c>
      <c r="Z331" s="16" t="s">
        <v>129</v>
      </c>
    </row>
    <row r="332" spans="2:26" hidden="1">
      <c r="B332" s="16" t="s">
        <v>1621</v>
      </c>
      <c r="C332" s="16" t="s">
        <v>235</v>
      </c>
      <c r="D332" s="16" t="s">
        <v>2228</v>
      </c>
      <c r="E332" s="16" t="s">
        <v>2229</v>
      </c>
      <c r="F332" s="16" t="s">
        <v>2230</v>
      </c>
      <c r="G332" s="16" t="s">
        <v>1739</v>
      </c>
      <c r="H332" s="16" t="s">
        <v>129</v>
      </c>
      <c r="I332" s="16" t="s">
        <v>19</v>
      </c>
      <c r="J332" s="16" t="s">
        <v>7745</v>
      </c>
      <c r="K332" s="16" t="s">
        <v>129</v>
      </c>
      <c r="L332" s="16">
        <v>2477</v>
      </c>
      <c r="M332" s="16">
        <v>2477</v>
      </c>
      <c r="N332" s="16">
        <v>2477</v>
      </c>
      <c r="O332" s="16">
        <v>2477</v>
      </c>
      <c r="P332" s="16">
        <v>2477</v>
      </c>
      <c r="Q332" s="16">
        <v>2477</v>
      </c>
      <c r="R332" s="16">
        <v>2477</v>
      </c>
      <c r="S332" s="16">
        <v>2477</v>
      </c>
      <c r="T332" s="16">
        <v>2477</v>
      </c>
      <c r="U332" s="16">
        <v>2477</v>
      </c>
      <c r="V332" s="16">
        <v>2477</v>
      </c>
      <c r="W332" s="16">
        <v>2477</v>
      </c>
      <c r="X332" s="16" t="s">
        <v>7745</v>
      </c>
      <c r="Y332" s="16" t="s">
        <v>129</v>
      </c>
      <c r="Z332" s="16" t="s">
        <v>129</v>
      </c>
    </row>
    <row r="333" spans="2:26" hidden="1">
      <c r="B333" s="16" t="s">
        <v>1621</v>
      </c>
      <c r="C333" s="16" t="s">
        <v>235</v>
      </c>
      <c r="D333" s="16" t="s">
        <v>2228</v>
      </c>
      <c r="E333" s="16" t="s">
        <v>2231</v>
      </c>
      <c r="F333" s="16" t="s">
        <v>2232</v>
      </c>
      <c r="G333" s="16" t="s">
        <v>1739</v>
      </c>
      <c r="H333" s="16" t="s">
        <v>129</v>
      </c>
      <c r="I333" s="16" t="s">
        <v>19</v>
      </c>
      <c r="J333" s="16" t="s">
        <v>7745</v>
      </c>
      <c r="K333" s="16" t="s">
        <v>129</v>
      </c>
      <c r="L333" s="16">
        <v>1441</v>
      </c>
      <c r="M333" s="16">
        <v>1441</v>
      </c>
      <c r="N333" s="16">
        <v>1441</v>
      </c>
      <c r="O333" s="16">
        <v>1441</v>
      </c>
      <c r="P333" s="16">
        <v>1441</v>
      </c>
      <c r="Q333" s="16">
        <v>1441</v>
      </c>
      <c r="R333" s="16">
        <v>1441</v>
      </c>
      <c r="S333" s="16">
        <v>1441</v>
      </c>
      <c r="T333" s="16">
        <v>1441</v>
      </c>
      <c r="U333" s="16">
        <v>1441</v>
      </c>
      <c r="V333" s="16">
        <v>1441</v>
      </c>
      <c r="W333" s="16">
        <v>1441</v>
      </c>
      <c r="X333" s="16" t="s">
        <v>7745</v>
      </c>
      <c r="Y333" s="16" t="s">
        <v>129</v>
      </c>
      <c r="Z333" s="16" t="s">
        <v>129</v>
      </c>
    </row>
    <row r="334" spans="2:26" hidden="1">
      <c r="B334" s="16" t="s">
        <v>1621</v>
      </c>
      <c r="C334" s="16" t="s">
        <v>235</v>
      </c>
      <c r="D334" s="16" t="s">
        <v>2228</v>
      </c>
      <c r="E334" s="16" t="s">
        <v>2233</v>
      </c>
      <c r="F334" s="16" t="s">
        <v>2234</v>
      </c>
      <c r="G334" s="16" t="s">
        <v>1739</v>
      </c>
      <c r="H334" s="16" t="s">
        <v>129</v>
      </c>
      <c r="I334" s="16" t="s">
        <v>19</v>
      </c>
      <c r="J334" s="16" t="s">
        <v>7745</v>
      </c>
      <c r="K334" s="16" t="s">
        <v>129</v>
      </c>
      <c r="L334" s="16">
        <v>3153</v>
      </c>
      <c r="M334" s="16">
        <v>3153</v>
      </c>
      <c r="N334" s="16">
        <v>3153</v>
      </c>
      <c r="O334" s="16">
        <v>3153</v>
      </c>
      <c r="P334" s="16">
        <v>3153</v>
      </c>
      <c r="Q334" s="16">
        <v>3153</v>
      </c>
      <c r="R334" s="16">
        <v>3153</v>
      </c>
      <c r="S334" s="16">
        <v>3153</v>
      </c>
      <c r="T334" s="16">
        <v>3153</v>
      </c>
      <c r="U334" s="16">
        <v>3153</v>
      </c>
      <c r="V334" s="16">
        <v>3153</v>
      </c>
      <c r="W334" s="16">
        <v>3153</v>
      </c>
      <c r="X334" s="16" t="s">
        <v>7745</v>
      </c>
      <c r="Y334" s="16" t="s">
        <v>129</v>
      </c>
      <c r="Z334" s="16" t="s">
        <v>129</v>
      </c>
    </row>
    <row r="335" spans="2:26" hidden="1">
      <c r="B335" s="16" t="s">
        <v>1621</v>
      </c>
      <c r="C335" s="16" t="s">
        <v>235</v>
      </c>
      <c r="D335" s="16" t="s">
        <v>2228</v>
      </c>
      <c r="E335" s="16" t="s">
        <v>2235</v>
      </c>
      <c r="F335" s="16" t="s">
        <v>2236</v>
      </c>
      <c r="G335" s="16" t="s">
        <v>1739</v>
      </c>
      <c r="H335" s="16" t="s">
        <v>129</v>
      </c>
      <c r="I335" s="16" t="s">
        <v>19</v>
      </c>
      <c r="J335" s="16" t="s">
        <v>7745</v>
      </c>
      <c r="K335" s="16" t="s">
        <v>129</v>
      </c>
      <c r="L335" s="16">
        <v>1667</v>
      </c>
      <c r="M335" s="16">
        <v>1667</v>
      </c>
      <c r="N335" s="16">
        <v>1667</v>
      </c>
      <c r="O335" s="16">
        <v>1667</v>
      </c>
      <c r="P335" s="16">
        <v>1667</v>
      </c>
      <c r="Q335" s="16">
        <v>1667</v>
      </c>
      <c r="R335" s="16">
        <v>1667</v>
      </c>
      <c r="S335" s="16">
        <v>1667</v>
      </c>
      <c r="T335" s="16">
        <v>1667</v>
      </c>
      <c r="U335" s="16">
        <v>1667</v>
      </c>
      <c r="V335" s="16">
        <v>1667</v>
      </c>
      <c r="W335" s="16">
        <v>1667</v>
      </c>
      <c r="X335" s="16" t="s">
        <v>7745</v>
      </c>
      <c r="Y335" s="16" t="s">
        <v>129</v>
      </c>
      <c r="Z335" s="16" t="s">
        <v>129</v>
      </c>
    </row>
    <row r="336" spans="2:26" hidden="1">
      <c r="B336" s="16" t="s">
        <v>1621</v>
      </c>
      <c r="C336" s="16" t="s">
        <v>235</v>
      </c>
      <c r="D336" s="16" t="s">
        <v>2237</v>
      </c>
      <c r="E336" s="16" t="s">
        <v>2238</v>
      </c>
      <c r="F336" s="16" t="s">
        <v>2239</v>
      </c>
      <c r="G336" s="16" t="s">
        <v>1701</v>
      </c>
      <c r="H336" s="16" t="s">
        <v>129</v>
      </c>
      <c r="I336" s="16" t="s">
        <v>19</v>
      </c>
      <c r="J336" s="16" t="s">
        <v>7745</v>
      </c>
      <c r="K336" s="16" t="s">
        <v>129</v>
      </c>
      <c r="L336" s="16">
        <v>1261</v>
      </c>
      <c r="M336" s="16">
        <v>1261</v>
      </c>
      <c r="N336" s="16">
        <v>1261</v>
      </c>
      <c r="O336" s="16">
        <v>1261</v>
      </c>
      <c r="P336" s="16">
        <v>1261</v>
      </c>
      <c r="Q336" s="16">
        <v>1261</v>
      </c>
      <c r="R336" s="16">
        <v>1261</v>
      </c>
      <c r="S336" s="16">
        <v>1261</v>
      </c>
      <c r="T336" s="16">
        <v>1261</v>
      </c>
      <c r="U336" s="16">
        <v>1261</v>
      </c>
      <c r="V336" s="16">
        <v>1261</v>
      </c>
      <c r="W336" s="16">
        <v>1261</v>
      </c>
      <c r="X336" s="16" t="s">
        <v>7745</v>
      </c>
      <c r="Y336" s="16" t="s">
        <v>129</v>
      </c>
      <c r="Z336" s="16" t="s">
        <v>129</v>
      </c>
    </row>
    <row r="337" spans="2:26" hidden="1">
      <c r="B337" s="16" t="s">
        <v>1621</v>
      </c>
      <c r="C337" s="16" t="s">
        <v>235</v>
      </c>
      <c r="D337" s="16" t="s">
        <v>2240</v>
      </c>
      <c r="E337" s="16" t="s">
        <v>2241</v>
      </c>
      <c r="F337" s="16" t="s">
        <v>2242</v>
      </c>
      <c r="G337" s="16" t="s">
        <v>1739</v>
      </c>
      <c r="H337" s="16" t="s">
        <v>129</v>
      </c>
      <c r="I337" s="16" t="s">
        <v>19</v>
      </c>
      <c r="J337" s="16" t="s">
        <v>7745</v>
      </c>
      <c r="K337" s="16" t="s">
        <v>129</v>
      </c>
      <c r="L337" s="16">
        <v>76351</v>
      </c>
      <c r="M337" s="16">
        <v>76351</v>
      </c>
      <c r="N337" s="16">
        <v>76351</v>
      </c>
      <c r="O337" s="16">
        <v>76351</v>
      </c>
      <c r="P337" s="16">
        <v>76351</v>
      </c>
      <c r="Q337" s="16">
        <v>76351</v>
      </c>
      <c r="R337" s="16">
        <v>76351</v>
      </c>
      <c r="S337" s="16">
        <v>76351</v>
      </c>
      <c r="T337" s="16">
        <v>76351</v>
      </c>
      <c r="U337" s="16">
        <v>76351</v>
      </c>
      <c r="V337" s="16">
        <v>76351</v>
      </c>
      <c r="W337" s="16">
        <v>76351</v>
      </c>
      <c r="X337" s="16" t="s">
        <v>7745</v>
      </c>
      <c r="Y337" s="16" t="s">
        <v>129</v>
      </c>
      <c r="Z337" s="16" t="s">
        <v>129</v>
      </c>
    </row>
    <row r="338" spans="2:26" hidden="1">
      <c r="B338" s="16" t="s">
        <v>1621</v>
      </c>
      <c r="C338" s="16" t="s">
        <v>235</v>
      </c>
      <c r="D338" s="16" t="s">
        <v>2243</v>
      </c>
      <c r="E338" s="16" t="s">
        <v>1481</v>
      </c>
      <c r="F338" s="16" t="s">
        <v>2244</v>
      </c>
      <c r="G338" s="16" t="s">
        <v>1739</v>
      </c>
      <c r="H338" s="16" t="s">
        <v>129</v>
      </c>
      <c r="I338" s="16" t="s">
        <v>19</v>
      </c>
      <c r="J338" s="16" t="s">
        <v>7745</v>
      </c>
      <c r="K338" s="16" t="s">
        <v>129</v>
      </c>
      <c r="L338" s="16">
        <v>31441</v>
      </c>
      <c r="M338" s="16">
        <v>31441</v>
      </c>
      <c r="N338" s="16">
        <v>31441</v>
      </c>
      <c r="O338" s="16">
        <v>31441</v>
      </c>
      <c r="P338" s="16">
        <v>31441</v>
      </c>
      <c r="Q338" s="16">
        <v>31441</v>
      </c>
      <c r="R338" s="16">
        <v>31441</v>
      </c>
      <c r="S338" s="16">
        <v>31441</v>
      </c>
      <c r="T338" s="16">
        <v>31441</v>
      </c>
      <c r="U338" s="16">
        <v>31441</v>
      </c>
      <c r="V338" s="16">
        <v>31441</v>
      </c>
      <c r="W338" s="16">
        <v>31441</v>
      </c>
      <c r="X338" s="16" t="s">
        <v>7745</v>
      </c>
      <c r="Y338" s="16" t="s">
        <v>129</v>
      </c>
      <c r="Z338" s="16" t="s">
        <v>129</v>
      </c>
    </row>
    <row r="339" spans="2:26" hidden="1">
      <c r="B339" s="16" t="s">
        <v>1621</v>
      </c>
      <c r="C339" s="16" t="s">
        <v>235</v>
      </c>
      <c r="D339" s="16" t="s">
        <v>2245</v>
      </c>
      <c r="E339" s="16" t="s">
        <v>2246</v>
      </c>
      <c r="F339" s="16" t="s">
        <v>2247</v>
      </c>
      <c r="G339" s="16" t="s">
        <v>1724</v>
      </c>
      <c r="H339" s="16" t="s">
        <v>129</v>
      </c>
      <c r="I339" s="16" t="s">
        <v>19</v>
      </c>
      <c r="J339" s="16" t="s">
        <v>7745</v>
      </c>
      <c r="K339" s="16" t="s">
        <v>129</v>
      </c>
      <c r="L339" s="16">
        <v>243784</v>
      </c>
      <c r="M339" s="16">
        <v>243784</v>
      </c>
      <c r="N339" s="16">
        <v>243784</v>
      </c>
      <c r="O339" s="16">
        <v>243784</v>
      </c>
      <c r="P339" s="16">
        <v>243784</v>
      </c>
      <c r="Q339" s="16">
        <v>243784</v>
      </c>
      <c r="R339" s="16">
        <v>243784</v>
      </c>
      <c r="S339" s="16">
        <v>243784</v>
      </c>
      <c r="T339" s="16">
        <v>243784</v>
      </c>
      <c r="U339" s="16">
        <v>243784</v>
      </c>
      <c r="V339" s="16">
        <v>243784</v>
      </c>
      <c r="W339" s="16">
        <v>243784</v>
      </c>
      <c r="X339" s="16" t="s">
        <v>7745</v>
      </c>
      <c r="Y339" s="16" t="s">
        <v>129</v>
      </c>
      <c r="Z339" s="16" t="s">
        <v>129</v>
      </c>
    </row>
    <row r="340" spans="2:26" hidden="1">
      <c r="B340" s="16" t="s">
        <v>1621</v>
      </c>
      <c r="C340" s="16" t="s">
        <v>235</v>
      </c>
      <c r="D340" s="16" t="s">
        <v>2245</v>
      </c>
      <c r="E340" s="16" t="s">
        <v>2248</v>
      </c>
      <c r="F340" s="16" t="s">
        <v>2249</v>
      </c>
      <c r="G340" s="16" t="s">
        <v>1724</v>
      </c>
      <c r="H340" s="16" t="s">
        <v>129</v>
      </c>
      <c r="I340" s="16" t="s">
        <v>19</v>
      </c>
      <c r="J340" s="16" t="s">
        <v>7745</v>
      </c>
      <c r="K340" s="16" t="s">
        <v>129</v>
      </c>
      <c r="L340" s="16">
        <v>21337</v>
      </c>
      <c r="M340" s="16">
        <v>21337</v>
      </c>
      <c r="N340" s="16">
        <v>21337</v>
      </c>
      <c r="O340" s="16">
        <v>21337</v>
      </c>
      <c r="P340" s="16">
        <v>21337</v>
      </c>
      <c r="Q340" s="16">
        <v>21337</v>
      </c>
      <c r="R340" s="16">
        <v>21337</v>
      </c>
      <c r="S340" s="16">
        <v>21337</v>
      </c>
      <c r="T340" s="16">
        <v>21337</v>
      </c>
      <c r="U340" s="16">
        <v>21337</v>
      </c>
      <c r="V340" s="16">
        <v>21337</v>
      </c>
      <c r="W340" s="16">
        <v>21337</v>
      </c>
      <c r="X340" s="16" t="s">
        <v>7745</v>
      </c>
      <c r="Y340" s="16" t="s">
        <v>129</v>
      </c>
      <c r="Z340" s="16" t="s">
        <v>129</v>
      </c>
    </row>
    <row r="341" spans="2:26" hidden="1">
      <c r="B341" s="16" t="s">
        <v>1621</v>
      </c>
      <c r="C341" s="16" t="s">
        <v>235</v>
      </c>
      <c r="D341" s="16" t="s">
        <v>2245</v>
      </c>
      <c r="E341" s="16" t="s">
        <v>2250</v>
      </c>
      <c r="F341" s="16" t="s">
        <v>2251</v>
      </c>
      <c r="G341" s="16" t="s">
        <v>1724</v>
      </c>
      <c r="H341" s="16" t="s">
        <v>129</v>
      </c>
      <c r="I341" s="16" t="s">
        <v>19</v>
      </c>
      <c r="J341" s="16" t="s">
        <v>7745</v>
      </c>
      <c r="K341" s="16" t="s">
        <v>129</v>
      </c>
      <c r="L341" s="16">
        <v>114505</v>
      </c>
      <c r="M341" s="16">
        <v>114505</v>
      </c>
      <c r="N341" s="16">
        <v>114505</v>
      </c>
      <c r="O341" s="16">
        <v>114505</v>
      </c>
      <c r="P341" s="16">
        <v>114505</v>
      </c>
      <c r="Q341" s="16">
        <v>114505</v>
      </c>
      <c r="R341" s="16">
        <v>114505</v>
      </c>
      <c r="S341" s="16">
        <v>114505</v>
      </c>
      <c r="T341" s="16">
        <v>114505</v>
      </c>
      <c r="U341" s="16">
        <v>114505</v>
      </c>
      <c r="V341" s="16">
        <v>114505</v>
      </c>
      <c r="W341" s="16">
        <v>114505</v>
      </c>
      <c r="X341" s="16" t="s">
        <v>7745</v>
      </c>
      <c r="Y341" s="16" t="s">
        <v>129</v>
      </c>
      <c r="Z341" s="16" t="s">
        <v>129</v>
      </c>
    </row>
    <row r="342" spans="2:26" hidden="1">
      <c r="B342" s="16" t="s">
        <v>1621</v>
      </c>
      <c r="C342" s="16" t="s">
        <v>235</v>
      </c>
      <c r="D342" s="16" t="s">
        <v>2252</v>
      </c>
      <c r="E342" s="16" t="s">
        <v>2253</v>
      </c>
      <c r="F342" s="16" t="s">
        <v>2254</v>
      </c>
      <c r="G342" s="16" t="s">
        <v>1739</v>
      </c>
      <c r="H342" s="16" t="s">
        <v>129</v>
      </c>
      <c r="I342" s="16" t="s">
        <v>19</v>
      </c>
      <c r="J342" s="16" t="s">
        <v>7745</v>
      </c>
      <c r="K342" s="16" t="s">
        <v>129</v>
      </c>
      <c r="L342" s="16">
        <v>20405</v>
      </c>
      <c r="M342" s="16">
        <v>20405</v>
      </c>
      <c r="N342" s="16">
        <v>20405</v>
      </c>
      <c r="O342" s="16">
        <v>20405</v>
      </c>
      <c r="P342" s="16">
        <v>20405</v>
      </c>
      <c r="Q342" s="16">
        <v>20405</v>
      </c>
      <c r="R342" s="16">
        <v>20405</v>
      </c>
      <c r="S342" s="16">
        <v>20405</v>
      </c>
      <c r="T342" s="16">
        <v>20405</v>
      </c>
      <c r="U342" s="16">
        <v>20405</v>
      </c>
      <c r="V342" s="16">
        <v>20405</v>
      </c>
      <c r="W342" s="16">
        <v>20405</v>
      </c>
      <c r="X342" s="16" t="s">
        <v>7745</v>
      </c>
      <c r="Y342" s="16" t="s">
        <v>129</v>
      </c>
      <c r="Z342" s="16" t="s">
        <v>129</v>
      </c>
    </row>
    <row r="343" spans="2:26" hidden="1">
      <c r="B343" s="16" t="s">
        <v>1621</v>
      </c>
      <c r="C343" s="16" t="s">
        <v>235</v>
      </c>
      <c r="D343" s="16" t="s">
        <v>2252</v>
      </c>
      <c r="E343" s="16" t="s">
        <v>2255</v>
      </c>
      <c r="F343" s="16" t="s">
        <v>2256</v>
      </c>
      <c r="G343" s="16" t="s">
        <v>1739</v>
      </c>
      <c r="H343" s="16" t="s">
        <v>129</v>
      </c>
      <c r="I343" s="16" t="s">
        <v>19</v>
      </c>
      <c r="J343" s="16" t="s">
        <v>7745</v>
      </c>
      <c r="K343" s="16" t="s">
        <v>129</v>
      </c>
      <c r="L343" s="16">
        <v>20405</v>
      </c>
      <c r="M343" s="16">
        <v>20405</v>
      </c>
      <c r="N343" s="16">
        <v>20405</v>
      </c>
      <c r="O343" s="16">
        <v>20405</v>
      </c>
      <c r="P343" s="16">
        <v>20405</v>
      </c>
      <c r="Q343" s="16">
        <v>20405</v>
      </c>
      <c r="R343" s="16">
        <v>20405</v>
      </c>
      <c r="S343" s="16">
        <v>20405</v>
      </c>
      <c r="T343" s="16">
        <v>20405</v>
      </c>
      <c r="U343" s="16">
        <v>20405</v>
      </c>
      <c r="V343" s="16">
        <v>20405</v>
      </c>
      <c r="W343" s="16">
        <v>20405</v>
      </c>
      <c r="X343" s="16" t="s">
        <v>7745</v>
      </c>
      <c r="Y343" s="16" t="s">
        <v>129</v>
      </c>
      <c r="Z343" s="16" t="s">
        <v>129</v>
      </c>
    </row>
    <row r="344" spans="2:26" hidden="1">
      <c r="B344" s="16" t="s">
        <v>1621</v>
      </c>
      <c r="C344" s="16" t="s">
        <v>235</v>
      </c>
      <c r="D344" s="16" t="s">
        <v>2257</v>
      </c>
      <c r="E344" s="16" t="s">
        <v>2258</v>
      </c>
      <c r="F344" s="16" t="s">
        <v>2259</v>
      </c>
      <c r="G344" s="16" t="s">
        <v>1739</v>
      </c>
      <c r="H344" s="16" t="s">
        <v>129</v>
      </c>
      <c r="I344" s="16" t="s">
        <v>19</v>
      </c>
      <c r="J344" s="16" t="s">
        <v>7745</v>
      </c>
      <c r="K344" s="16" t="s">
        <v>129</v>
      </c>
      <c r="L344" s="16">
        <v>2658</v>
      </c>
      <c r="M344" s="16">
        <v>2658</v>
      </c>
      <c r="N344" s="16">
        <v>2658</v>
      </c>
      <c r="O344" s="16">
        <v>2658</v>
      </c>
      <c r="P344" s="16">
        <v>2658</v>
      </c>
      <c r="Q344" s="16">
        <v>2658</v>
      </c>
      <c r="R344" s="16">
        <v>2658</v>
      </c>
      <c r="S344" s="16">
        <v>2658</v>
      </c>
      <c r="T344" s="16">
        <v>2658</v>
      </c>
      <c r="U344" s="16">
        <v>2658</v>
      </c>
      <c r="V344" s="16">
        <v>2658</v>
      </c>
      <c r="W344" s="16">
        <v>2658</v>
      </c>
      <c r="X344" s="16" t="s">
        <v>7745</v>
      </c>
      <c r="Y344" s="16" t="s">
        <v>129</v>
      </c>
      <c r="Z344" s="16" t="s">
        <v>129</v>
      </c>
    </row>
    <row r="345" spans="2:26" hidden="1">
      <c r="B345" s="16" t="s">
        <v>1621</v>
      </c>
      <c r="C345" s="16" t="s">
        <v>235</v>
      </c>
      <c r="D345" s="16" t="s">
        <v>2260</v>
      </c>
      <c r="E345" s="16" t="s">
        <v>2261</v>
      </c>
      <c r="F345" s="16" t="s">
        <v>2262</v>
      </c>
      <c r="G345" s="16" t="s">
        <v>1739</v>
      </c>
      <c r="H345" s="16" t="s">
        <v>129</v>
      </c>
      <c r="I345" s="16" t="s">
        <v>19</v>
      </c>
      <c r="J345" s="16" t="s">
        <v>7745</v>
      </c>
      <c r="K345" s="16" t="s">
        <v>129</v>
      </c>
      <c r="L345" s="16">
        <v>811</v>
      </c>
      <c r="M345" s="16">
        <v>811</v>
      </c>
      <c r="N345" s="16">
        <v>811</v>
      </c>
      <c r="O345" s="16">
        <v>811</v>
      </c>
      <c r="P345" s="16">
        <v>811</v>
      </c>
      <c r="Q345" s="16">
        <v>811</v>
      </c>
      <c r="R345" s="16">
        <v>811</v>
      </c>
      <c r="S345" s="16">
        <v>811</v>
      </c>
      <c r="T345" s="16">
        <v>811</v>
      </c>
      <c r="U345" s="16">
        <v>811</v>
      </c>
      <c r="V345" s="16">
        <v>811</v>
      </c>
      <c r="W345" s="16">
        <v>811</v>
      </c>
      <c r="X345" s="16" t="s">
        <v>7745</v>
      </c>
      <c r="Y345" s="16" t="s">
        <v>129</v>
      </c>
      <c r="Z345" s="16" t="s">
        <v>129</v>
      </c>
    </row>
    <row r="346" spans="2:26" hidden="1">
      <c r="B346" s="16" t="s">
        <v>1621</v>
      </c>
      <c r="C346" s="16" t="s">
        <v>235</v>
      </c>
      <c r="D346" s="16" t="s">
        <v>2263</v>
      </c>
      <c r="E346" s="16" t="s">
        <v>2264</v>
      </c>
      <c r="F346" s="16" t="s">
        <v>2263</v>
      </c>
      <c r="G346" s="16" t="s">
        <v>1739</v>
      </c>
      <c r="H346" s="16" t="s">
        <v>129</v>
      </c>
      <c r="I346" s="16" t="s">
        <v>19</v>
      </c>
      <c r="J346" s="16" t="s">
        <v>7745</v>
      </c>
      <c r="K346" s="16" t="s">
        <v>129</v>
      </c>
      <c r="L346" s="16">
        <v>5856</v>
      </c>
      <c r="M346" s="16">
        <v>5856</v>
      </c>
      <c r="N346" s="16">
        <v>5856</v>
      </c>
      <c r="O346" s="16">
        <v>5856</v>
      </c>
      <c r="P346" s="16">
        <v>5856</v>
      </c>
      <c r="Q346" s="16">
        <v>5856</v>
      </c>
      <c r="R346" s="16">
        <v>5856</v>
      </c>
      <c r="S346" s="16">
        <v>5856</v>
      </c>
      <c r="T346" s="16">
        <v>5856</v>
      </c>
      <c r="U346" s="16">
        <v>5856</v>
      </c>
      <c r="V346" s="16">
        <v>5856</v>
      </c>
      <c r="W346" s="16">
        <v>5856</v>
      </c>
      <c r="X346" s="16" t="s">
        <v>7745</v>
      </c>
      <c r="Y346" s="16" t="s">
        <v>129</v>
      </c>
      <c r="Z346" s="16" t="s">
        <v>129</v>
      </c>
    </row>
    <row r="347" spans="2:26" hidden="1">
      <c r="B347" s="16" t="s">
        <v>1621</v>
      </c>
      <c r="C347" s="16" t="s">
        <v>235</v>
      </c>
      <c r="D347" s="16" t="s">
        <v>2265</v>
      </c>
      <c r="E347" s="16" t="s">
        <v>2266</v>
      </c>
      <c r="F347" s="16" t="s">
        <v>2267</v>
      </c>
      <c r="G347" s="16" t="s">
        <v>1739</v>
      </c>
      <c r="H347" s="16" t="s">
        <v>129</v>
      </c>
      <c r="I347" s="16" t="s">
        <v>19</v>
      </c>
      <c r="J347" s="16" t="s">
        <v>7745</v>
      </c>
      <c r="K347" s="16" t="s">
        <v>129</v>
      </c>
      <c r="L347" s="16">
        <v>2793</v>
      </c>
      <c r="M347" s="16">
        <v>2793</v>
      </c>
      <c r="N347" s="16">
        <v>2793</v>
      </c>
      <c r="O347" s="16">
        <v>2793</v>
      </c>
      <c r="P347" s="16">
        <v>2793</v>
      </c>
      <c r="Q347" s="16">
        <v>2793</v>
      </c>
      <c r="R347" s="16">
        <v>2793</v>
      </c>
      <c r="S347" s="16">
        <v>2793</v>
      </c>
      <c r="T347" s="16">
        <v>2793</v>
      </c>
      <c r="U347" s="16">
        <v>2793</v>
      </c>
      <c r="V347" s="16">
        <v>2793</v>
      </c>
      <c r="W347" s="16">
        <v>2793</v>
      </c>
      <c r="X347" s="16" t="s">
        <v>7745</v>
      </c>
      <c r="Y347" s="16" t="s">
        <v>129</v>
      </c>
      <c r="Z347" s="16" t="s">
        <v>129</v>
      </c>
    </row>
    <row r="348" spans="2:26" hidden="1">
      <c r="B348" s="16" t="s">
        <v>1621</v>
      </c>
      <c r="C348" s="16" t="s">
        <v>235</v>
      </c>
      <c r="D348" s="16" t="s">
        <v>2265</v>
      </c>
      <c r="E348" s="16" t="s">
        <v>2268</v>
      </c>
      <c r="F348" s="16" t="s">
        <v>2269</v>
      </c>
      <c r="G348" s="16" t="s">
        <v>1739</v>
      </c>
      <c r="H348" s="16" t="s">
        <v>129</v>
      </c>
      <c r="I348" s="16" t="s">
        <v>19</v>
      </c>
      <c r="J348" s="16" t="s">
        <v>7745</v>
      </c>
      <c r="K348" s="16" t="s">
        <v>129</v>
      </c>
      <c r="L348" s="16">
        <v>3468</v>
      </c>
      <c r="M348" s="16">
        <v>3468</v>
      </c>
      <c r="N348" s="16">
        <v>3468</v>
      </c>
      <c r="O348" s="16">
        <v>3468</v>
      </c>
      <c r="P348" s="16">
        <v>3468</v>
      </c>
      <c r="Q348" s="16">
        <v>3468</v>
      </c>
      <c r="R348" s="16">
        <v>3468</v>
      </c>
      <c r="S348" s="16">
        <v>3468</v>
      </c>
      <c r="T348" s="16">
        <v>3468</v>
      </c>
      <c r="U348" s="16">
        <v>3468</v>
      </c>
      <c r="V348" s="16">
        <v>3468</v>
      </c>
      <c r="W348" s="16">
        <v>3468</v>
      </c>
      <c r="X348" s="16" t="s">
        <v>7745</v>
      </c>
      <c r="Y348" s="16" t="s">
        <v>129</v>
      </c>
      <c r="Z348" s="16" t="s">
        <v>129</v>
      </c>
    </row>
    <row r="349" spans="2:26" hidden="1">
      <c r="B349" s="16" t="s">
        <v>1621</v>
      </c>
      <c r="C349" s="16" t="s">
        <v>235</v>
      </c>
      <c r="D349" s="16" t="s">
        <v>2270</v>
      </c>
      <c r="E349" s="16" t="s">
        <v>2271</v>
      </c>
      <c r="F349" s="16" t="s">
        <v>2272</v>
      </c>
      <c r="G349" s="16" t="s">
        <v>1739</v>
      </c>
      <c r="H349" s="16" t="s">
        <v>129</v>
      </c>
      <c r="I349" s="16" t="s">
        <v>19</v>
      </c>
      <c r="J349" s="16" t="s">
        <v>7745</v>
      </c>
      <c r="K349" s="16" t="s">
        <v>129</v>
      </c>
      <c r="L349" s="16">
        <v>6486</v>
      </c>
      <c r="M349" s="16">
        <v>6486</v>
      </c>
      <c r="N349" s="16">
        <v>6486</v>
      </c>
      <c r="O349" s="16">
        <v>6486</v>
      </c>
      <c r="P349" s="16">
        <v>6486</v>
      </c>
      <c r="Q349" s="16">
        <v>6486</v>
      </c>
      <c r="R349" s="16">
        <v>6486</v>
      </c>
      <c r="S349" s="16">
        <v>6486</v>
      </c>
      <c r="T349" s="16">
        <v>6486</v>
      </c>
      <c r="U349" s="16">
        <v>6486</v>
      </c>
      <c r="V349" s="16">
        <v>6486</v>
      </c>
      <c r="W349" s="16">
        <v>6486</v>
      </c>
      <c r="X349" s="16" t="s">
        <v>7745</v>
      </c>
      <c r="Y349" s="16" t="s">
        <v>129</v>
      </c>
      <c r="Z349" s="16" t="s">
        <v>129</v>
      </c>
    </row>
    <row r="350" spans="2:26" hidden="1">
      <c r="B350" s="16" t="s">
        <v>1621</v>
      </c>
      <c r="C350" s="16" t="s">
        <v>235</v>
      </c>
      <c r="D350" s="16" t="s">
        <v>2270</v>
      </c>
      <c r="E350" s="16" t="s">
        <v>2273</v>
      </c>
      <c r="F350" s="16" t="s">
        <v>2274</v>
      </c>
      <c r="G350" s="16" t="s">
        <v>1739</v>
      </c>
      <c r="H350" s="16" t="s">
        <v>129</v>
      </c>
      <c r="I350" s="16" t="s">
        <v>19</v>
      </c>
      <c r="J350" s="16" t="s">
        <v>7745</v>
      </c>
      <c r="K350" s="16" t="s">
        <v>129</v>
      </c>
      <c r="L350" s="16">
        <v>586</v>
      </c>
      <c r="M350" s="16">
        <v>586</v>
      </c>
      <c r="N350" s="16">
        <v>586</v>
      </c>
      <c r="O350" s="16">
        <v>586</v>
      </c>
      <c r="P350" s="16">
        <v>586</v>
      </c>
      <c r="Q350" s="16">
        <v>586</v>
      </c>
      <c r="R350" s="16">
        <v>586</v>
      </c>
      <c r="S350" s="16">
        <v>586</v>
      </c>
      <c r="T350" s="16">
        <v>586</v>
      </c>
      <c r="U350" s="16">
        <v>586</v>
      </c>
      <c r="V350" s="16">
        <v>586</v>
      </c>
      <c r="W350" s="16">
        <v>586</v>
      </c>
      <c r="X350" s="16" t="s">
        <v>7745</v>
      </c>
      <c r="Y350" s="16" t="s">
        <v>129</v>
      </c>
      <c r="Z350" s="16" t="s">
        <v>129</v>
      </c>
    </row>
    <row r="351" spans="2:26" hidden="1">
      <c r="B351" s="16" t="s">
        <v>1621</v>
      </c>
      <c r="C351" s="16" t="s">
        <v>235</v>
      </c>
      <c r="D351" s="16" t="s">
        <v>2275</v>
      </c>
      <c r="E351" s="16" t="s">
        <v>2276</v>
      </c>
      <c r="F351" s="16" t="s">
        <v>2277</v>
      </c>
      <c r="G351" s="16" t="s">
        <v>1739</v>
      </c>
      <c r="H351" s="16" t="s">
        <v>129</v>
      </c>
      <c r="I351" s="16" t="s">
        <v>19</v>
      </c>
      <c r="J351" s="16" t="s">
        <v>7745</v>
      </c>
      <c r="K351" s="16" t="s">
        <v>129</v>
      </c>
      <c r="L351" s="16">
        <v>8243</v>
      </c>
      <c r="M351" s="16">
        <v>8243</v>
      </c>
      <c r="N351" s="16">
        <v>8243</v>
      </c>
      <c r="O351" s="16">
        <v>8243</v>
      </c>
      <c r="P351" s="16">
        <v>8243</v>
      </c>
      <c r="Q351" s="16">
        <v>8243</v>
      </c>
      <c r="R351" s="16">
        <v>8243</v>
      </c>
      <c r="S351" s="16">
        <v>8243</v>
      </c>
      <c r="T351" s="16">
        <v>8243</v>
      </c>
      <c r="U351" s="16">
        <v>8243</v>
      </c>
      <c r="V351" s="16">
        <v>8243</v>
      </c>
      <c r="W351" s="16">
        <v>8243</v>
      </c>
      <c r="X351" s="16" t="s">
        <v>7745</v>
      </c>
      <c r="Y351" s="16" t="s">
        <v>129</v>
      </c>
      <c r="Z351" s="16" t="s">
        <v>129</v>
      </c>
    </row>
    <row r="352" spans="2:26" hidden="1">
      <c r="B352" s="16" t="s">
        <v>1621</v>
      </c>
      <c r="C352" s="16" t="s">
        <v>235</v>
      </c>
      <c r="D352" s="16" t="s">
        <v>2275</v>
      </c>
      <c r="E352" s="16" t="s">
        <v>2278</v>
      </c>
      <c r="F352" s="16" t="s">
        <v>2279</v>
      </c>
      <c r="G352" s="16" t="s">
        <v>1739</v>
      </c>
      <c r="H352" s="16" t="s">
        <v>129</v>
      </c>
      <c r="I352" s="16" t="s">
        <v>19</v>
      </c>
      <c r="J352" s="16" t="s">
        <v>7745</v>
      </c>
      <c r="K352" s="16" t="s">
        <v>129</v>
      </c>
      <c r="L352" s="16">
        <v>5676</v>
      </c>
      <c r="M352" s="16">
        <v>5676</v>
      </c>
      <c r="N352" s="16">
        <v>5676</v>
      </c>
      <c r="O352" s="16">
        <v>5676</v>
      </c>
      <c r="P352" s="16">
        <v>5676</v>
      </c>
      <c r="Q352" s="16">
        <v>5676</v>
      </c>
      <c r="R352" s="16">
        <v>5676</v>
      </c>
      <c r="S352" s="16">
        <v>5676</v>
      </c>
      <c r="T352" s="16">
        <v>5676</v>
      </c>
      <c r="U352" s="16">
        <v>5676</v>
      </c>
      <c r="V352" s="16">
        <v>5676</v>
      </c>
      <c r="W352" s="16">
        <v>5676</v>
      </c>
      <c r="X352" s="16" t="s">
        <v>7745</v>
      </c>
      <c r="Y352" s="16" t="s">
        <v>129</v>
      </c>
      <c r="Z352" s="16" t="s">
        <v>129</v>
      </c>
    </row>
    <row r="353" spans="2:26" hidden="1">
      <c r="B353" s="16" t="s">
        <v>1621</v>
      </c>
      <c r="C353" s="16" t="s">
        <v>235</v>
      </c>
      <c r="D353" s="16" t="s">
        <v>2280</v>
      </c>
      <c r="E353" s="16" t="s">
        <v>2281</v>
      </c>
      <c r="F353" s="16" t="s">
        <v>2280</v>
      </c>
      <c r="G353" s="16" t="s">
        <v>1739</v>
      </c>
      <c r="H353" s="16" t="s">
        <v>129</v>
      </c>
      <c r="I353" s="16" t="s">
        <v>19</v>
      </c>
      <c r="J353" s="16" t="s">
        <v>7745</v>
      </c>
      <c r="K353" s="16" t="s">
        <v>129</v>
      </c>
      <c r="L353" s="16">
        <v>5315</v>
      </c>
      <c r="M353" s="16">
        <v>5315</v>
      </c>
      <c r="N353" s="16">
        <v>5315</v>
      </c>
      <c r="O353" s="16">
        <v>5315</v>
      </c>
      <c r="P353" s="16">
        <v>5315</v>
      </c>
      <c r="Q353" s="16">
        <v>5315</v>
      </c>
      <c r="R353" s="16">
        <v>5315</v>
      </c>
      <c r="S353" s="16">
        <v>5315</v>
      </c>
      <c r="T353" s="16">
        <v>5315</v>
      </c>
      <c r="U353" s="16">
        <v>5315</v>
      </c>
      <c r="V353" s="16">
        <v>5315</v>
      </c>
      <c r="W353" s="16">
        <v>5315</v>
      </c>
      <c r="X353" s="16" t="s">
        <v>7745</v>
      </c>
      <c r="Y353" s="16" t="s">
        <v>129</v>
      </c>
      <c r="Z353" s="16" t="s">
        <v>129</v>
      </c>
    </row>
    <row r="354" spans="2:26" hidden="1">
      <c r="B354" s="16" t="s">
        <v>1621</v>
      </c>
      <c r="C354" s="16" t="s">
        <v>235</v>
      </c>
      <c r="D354" s="16" t="s">
        <v>2282</v>
      </c>
      <c r="E354" s="16" t="s">
        <v>7767</v>
      </c>
      <c r="F354" s="16" t="s">
        <v>7768</v>
      </c>
      <c r="G354" s="16" t="s">
        <v>1739</v>
      </c>
      <c r="H354" s="16" t="s">
        <v>129</v>
      </c>
      <c r="I354" s="16" t="s">
        <v>19</v>
      </c>
      <c r="J354" s="16" t="s">
        <v>7745</v>
      </c>
      <c r="K354" s="16" t="s">
        <v>129</v>
      </c>
      <c r="L354" s="16">
        <v>1168.1600000000001</v>
      </c>
      <c r="M354" s="16">
        <v>1168.1600000000001</v>
      </c>
      <c r="N354" s="16">
        <v>1168.1600000000001</v>
      </c>
      <c r="O354" s="16">
        <v>1168.1600000000001</v>
      </c>
      <c r="P354" s="16">
        <v>1168.1600000000001</v>
      </c>
      <c r="Q354" s="16">
        <v>1168.1600000000001</v>
      </c>
      <c r="R354" s="16">
        <v>1168.1600000000001</v>
      </c>
      <c r="S354" s="16">
        <v>1168.1600000000001</v>
      </c>
      <c r="T354" s="16">
        <v>1168.1600000000001</v>
      </c>
      <c r="U354" s="16">
        <v>1168.1600000000001</v>
      </c>
      <c r="V354" s="16">
        <v>1168.1600000000001</v>
      </c>
      <c r="W354" s="16">
        <v>1168.1600000000001</v>
      </c>
      <c r="X354" s="16" t="s">
        <v>7745</v>
      </c>
      <c r="Y354" s="16" t="s">
        <v>129</v>
      </c>
      <c r="Z354" s="16" t="s">
        <v>129</v>
      </c>
    </row>
    <row r="355" spans="2:26" hidden="1">
      <c r="B355" s="16" t="s">
        <v>1621</v>
      </c>
      <c r="C355" s="16" t="s">
        <v>235</v>
      </c>
      <c r="D355" s="16" t="s">
        <v>2282</v>
      </c>
      <c r="E355" s="16" t="s">
        <v>2283</v>
      </c>
      <c r="F355" s="16" t="s">
        <v>2284</v>
      </c>
      <c r="G355" s="16" t="s">
        <v>1739</v>
      </c>
      <c r="H355" s="16" t="s">
        <v>129</v>
      </c>
      <c r="I355" s="16" t="s">
        <v>19</v>
      </c>
      <c r="J355" s="16" t="s">
        <v>7745</v>
      </c>
      <c r="K355" s="16" t="s">
        <v>129</v>
      </c>
      <c r="L355" s="16">
        <v>14054</v>
      </c>
      <c r="M355" s="16">
        <v>14054</v>
      </c>
      <c r="N355" s="16">
        <v>14054</v>
      </c>
      <c r="O355" s="16">
        <v>14054</v>
      </c>
      <c r="P355" s="16">
        <v>14054</v>
      </c>
      <c r="Q355" s="16">
        <v>14054</v>
      </c>
      <c r="R355" s="16">
        <v>14054</v>
      </c>
      <c r="S355" s="16">
        <v>14054</v>
      </c>
      <c r="T355" s="16">
        <v>14054</v>
      </c>
      <c r="U355" s="16">
        <v>14054</v>
      </c>
      <c r="V355" s="16">
        <v>14054</v>
      </c>
      <c r="W355" s="16">
        <v>14054</v>
      </c>
      <c r="X355" s="16" t="s">
        <v>7745</v>
      </c>
      <c r="Y355" s="16" t="s">
        <v>129</v>
      </c>
      <c r="Z355" s="16" t="s">
        <v>129</v>
      </c>
    </row>
    <row r="356" spans="2:26" hidden="1">
      <c r="B356" s="16" t="s">
        <v>1621</v>
      </c>
      <c r="C356" s="16" t="s">
        <v>235</v>
      </c>
      <c r="D356" s="16" t="s">
        <v>2282</v>
      </c>
      <c r="E356" s="16" t="s">
        <v>2285</v>
      </c>
      <c r="F356" s="16" t="s">
        <v>2286</v>
      </c>
      <c r="G356" s="16" t="s">
        <v>1739</v>
      </c>
      <c r="H356" s="16" t="s">
        <v>129</v>
      </c>
      <c r="I356" s="16" t="s">
        <v>19</v>
      </c>
      <c r="J356" s="16" t="s">
        <v>7745</v>
      </c>
      <c r="K356" s="16" t="s">
        <v>129</v>
      </c>
      <c r="L356" s="16">
        <v>14054</v>
      </c>
      <c r="M356" s="16">
        <v>14054</v>
      </c>
      <c r="N356" s="16">
        <v>14054</v>
      </c>
      <c r="O356" s="16">
        <v>14054</v>
      </c>
      <c r="P356" s="16">
        <v>14054</v>
      </c>
      <c r="Q356" s="16">
        <v>14054</v>
      </c>
      <c r="R356" s="16">
        <v>14054</v>
      </c>
      <c r="S356" s="16">
        <v>14054</v>
      </c>
      <c r="T356" s="16">
        <v>14054</v>
      </c>
      <c r="U356" s="16">
        <v>14054</v>
      </c>
      <c r="V356" s="16">
        <v>14054</v>
      </c>
      <c r="W356" s="16">
        <v>14054</v>
      </c>
      <c r="X356" s="16" t="s">
        <v>7745</v>
      </c>
      <c r="Y356" s="16" t="s">
        <v>129</v>
      </c>
      <c r="Z356" s="16" t="s">
        <v>129</v>
      </c>
    </row>
    <row r="357" spans="2:26" hidden="1">
      <c r="B357" s="16" t="s">
        <v>1621</v>
      </c>
      <c r="C357" s="16" t="s">
        <v>235</v>
      </c>
      <c r="D357" s="16" t="s">
        <v>2282</v>
      </c>
      <c r="E357" s="16" t="s">
        <v>2287</v>
      </c>
      <c r="F357" s="16" t="s">
        <v>2288</v>
      </c>
      <c r="G357" s="16" t="s">
        <v>1739</v>
      </c>
      <c r="H357" s="16" t="s">
        <v>129</v>
      </c>
      <c r="I357" s="16" t="s">
        <v>19</v>
      </c>
      <c r="J357" s="16" t="s">
        <v>7745</v>
      </c>
      <c r="K357" s="16" t="s">
        <v>129</v>
      </c>
      <c r="L357" s="16">
        <v>14054</v>
      </c>
      <c r="M357" s="16">
        <v>14054</v>
      </c>
      <c r="N357" s="16">
        <v>14054</v>
      </c>
      <c r="O357" s="16">
        <v>14054</v>
      </c>
      <c r="P357" s="16">
        <v>14054</v>
      </c>
      <c r="Q357" s="16">
        <v>14054</v>
      </c>
      <c r="R357" s="16">
        <v>14054</v>
      </c>
      <c r="S357" s="16">
        <v>14054</v>
      </c>
      <c r="T357" s="16">
        <v>14054</v>
      </c>
      <c r="U357" s="16">
        <v>14054</v>
      </c>
      <c r="V357" s="16">
        <v>14054</v>
      </c>
      <c r="W357" s="16">
        <v>14054</v>
      </c>
      <c r="X357" s="16" t="s">
        <v>7745</v>
      </c>
      <c r="Y357" s="16" t="s">
        <v>129</v>
      </c>
      <c r="Z357" s="16" t="s">
        <v>129</v>
      </c>
    </row>
    <row r="358" spans="2:26" hidden="1">
      <c r="B358" s="16" t="s">
        <v>1621</v>
      </c>
      <c r="C358" s="16" t="s">
        <v>235</v>
      </c>
      <c r="D358" s="16" t="s">
        <v>2282</v>
      </c>
      <c r="E358" s="16" t="s">
        <v>2289</v>
      </c>
      <c r="F358" s="16" t="s">
        <v>2290</v>
      </c>
      <c r="G358" s="16" t="s">
        <v>1739</v>
      </c>
      <c r="H358" s="16" t="s">
        <v>129</v>
      </c>
      <c r="I358" s="16" t="s">
        <v>19</v>
      </c>
      <c r="J358" s="16" t="s">
        <v>7745</v>
      </c>
      <c r="K358" s="16" t="s">
        <v>129</v>
      </c>
      <c r="L358" s="16">
        <v>14054</v>
      </c>
      <c r="M358" s="16">
        <v>14054</v>
      </c>
      <c r="N358" s="16">
        <v>14054</v>
      </c>
      <c r="O358" s="16">
        <v>14054</v>
      </c>
      <c r="P358" s="16">
        <v>14054</v>
      </c>
      <c r="Q358" s="16">
        <v>14054</v>
      </c>
      <c r="R358" s="16">
        <v>14054</v>
      </c>
      <c r="S358" s="16">
        <v>14054</v>
      </c>
      <c r="T358" s="16">
        <v>14054</v>
      </c>
      <c r="U358" s="16">
        <v>14054</v>
      </c>
      <c r="V358" s="16">
        <v>14054</v>
      </c>
      <c r="W358" s="16">
        <v>5689</v>
      </c>
      <c r="X358" s="16" t="s">
        <v>7745</v>
      </c>
      <c r="Y358" s="16" t="s">
        <v>129</v>
      </c>
      <c r="Z358" s="16" t="s">
        <v>129</v>
      </c>
    </row>
    <row r="359" spans="2:26" hidden="1">
      <c r="B359" s="16" t="s">
        <v>1621</v>
      </c>
      <c r="C359" s="16" t="s">
        <v>235</v>
      </c>
      <c r="D359" s="16" t="s">
        <v>2282</v>
      </c>
      <c r="E359" s="16" t="s">
        <v>1490</v>
      </c>
      <c r="F359" s="16" t="s">
        <v>2291</v>
      </c>
      <c r="G359" s="16" t="s">
        <v>1739</v>
      </c>
      <c r="H359" s="16" t="s">
        <v>129</v>
      </c>
      <c r="I359" s="16" t="s">
        <v>19</v>
      </c>
      <c r="J359" s="16" t="s">
        <v>7745</v>
      </c>
      <c r="K359" s="16" t="s">
        <v>129</v>
      </c>
      <c r="L359" s="16">
        <v>42000</v>
      </c>
      <c r="M359" s="16">
        <v>42000</v>
      </c>
      <c r="N359" s="16">
        <v>42000</v>
      </c>
      <c r="O359" s="16">
        <v>42000</v>
      </c>
      <c r="P359" s="16">
        <v>42000</v>
      </c>
      <c r="Q359" s="16">
        <v>42000</v>
      </c>
      <c r="R359" s="16">
        <v>42000</v>
      </c>
      <c r="S359" s="16">
        <v>42000</v>
      </c>
      <c r="T359" s="16">
        <v>42000</v>
      </c>
      <c r="U359" s="16">
        <v>42000</v>
      </c>
      <c r="V359" s="16">
        <v>42000</v>
      </c>
      <c r="W359" s="16">
        <v>42000</v>
      </c>
      <c r="X359" s="16" t="s">
        <v>7745</v>
      </c>
      <c r="Y359" s="16" t="s">
        <v>129</v>
      </c>
      <c r="Z359" s="16" t="s">
        <v>129</v>
      </c>
    </row>
    <row r="360" spans="2:26" hidden="1">
      <c r="B360" s="16" t="s">
        <v>1621</v>
      </c>
      <c r="C360" s="16" t="s">
        <v>235</v>
      </c>
      <c r="D360" s="16" t="s">
        <v>2292</v>
      </c>
      <c r="E360" s="16" t="s">
        <v>2293</v>
      </c>
      <c r="F360" s="16" t="s">
        <v>2294</v>
      </c>
      <c r="G360" s="16" t="s">
        <v>1739</v>
      </c>
      <c r="H360" s="16" t="s">
        <v>129</v>
      </c>
      <c r="I360" s="16" t="s">
        <v>19</v>
      </c>
      <c r="J360" s="16" t="s">
        <v>7745</v>
      </c>
      <c r="K360" s="16" t="s">
        <v>129</v>
      </c>
      <c r="L360" s="16">
        <v>4054</v>
      </c>
      <c r="M360" s="16">
        <v>4054</v>
      </c>
      <c r="N360" s="16">
        <v>4054</v>
      </c>
      <c r="O360" s="16">
        <v>4054</v>
      </c>
      <c r="P360" s="16">
        <v>4054</v>
      </c>
      <c r="Q360" s="16">
        <v>4054</v>
      </c>
      <c r="R360" s="16">
        <v>4054</v>
      </c>
      <c r="S360" s="16">
        <v>4054</v>
      </c>
      <c r="T360" s="16">
        <v>4054</v>
      </c>
      <c r="U360" s="16">
        <v>4054</v>
      </c>
      <c r="V360" s="16">
        <v>4054</v>
      </c>
      <c r="W360" s="16">
        <v>4054</v>
      </c>
      <c r="X360" s="16" t="s">
        <v>7745</v>
      </c>
      <c r="Y360" s="16" t="s">
        <v>129</v>
      </c>
      <c r="Z360" s="16" t="s">
        <v>129</v>
      </c>
    </row>
    <row r="361" spans="2:26" hidden="1">
      <c r="B361" s="16" t="s">
        <v>1621</v>
      </c>
      <c r="C361" s="16" t="s">
        <v>235</v>
      </c>
      <c r="D361" s="16" t="s">
        <v>2292</v>
      </c>
      <c r="E361" s="16" t="s">
        <v>7769</v>
      </c>
      <c r="F361" s="16" t="s">
        <v>7770</v>
      </c>
      <c r="G361" s="16" t="s">
        <v>1739</v>
      </c>
      <c r="H361" s="16" t="s">
        <v>129</v>
      </c>
      <c r="I361" s="16" t="s">
        <v>19</v>
      </c>
      <c r="J361" s="16" t="s">
        <v>7756</v>
      </c>
      <c r="K361" s="16" t="s">
        <v>129</v>
      </c>
      <c r="L361" s="16">
        <v>8316</v>
      </c>
      <c r="M361" s="16">
        <v>8316</v>
      </c>
      <c r="N361" s="16">
        <v>8316</v>
      </c>
      <c r="O361" s="16">
        <v>8316</v>
      </c>
      <c r="P361" s="16">
        <v>8316</v>
      </c>
      <c r="Q361" s="16">
        <v>8316</v>
      </c>
      <c r="R361" s="16">
        <v>8316</v>
      </c>
      <c r="S361" s="16">
        <v>8316</v>
      </c>
      <c r="T361" s="16">
        <v>8316</v>
      </c>
      <c r="U361" s="16">
        <v>8316</v>
      </c>
      <c r="V361" s="16">
        <v>8316</v>
      </c>
      <c r="W361" s="16">
        <v>8316</v>
      </c>
      <c r="X361" s="16" t="s">
        <v>7756</v>
      </c>
      <c r="Y361" s="16" t="s">
        <v>129</v>
      </c>
      <c r="Z361" s="16" t="s">
        <v>129</v>
      </c>
    </row>
    <row r="362" spans="2:26" hidden="1">
      <c r="B362" s="16" t="s">
        <v>1621</v>
      </c>
      <c r="C362" s="16" t="s">
        <v>235</v>
      </c>
      <c r="D362" s="16" t="s">
        <v>2292</v>
      </c>
      <c r="E362" s="16" t="s">
        <v>2295</v>
      </c>
      <c r="F362" s="16" t="s">
        <v>13494</v>
      </c>
      <c r="G362" s="16" t="s">
        <v>1739</v>
      </c>
      <c r="H362" s="16" t="s">
        <v>129</v>
      </c>
      <c r="I362" s="16" t="s">
        <v>19</v>
      </c>
      <c r="J362" s="16" t="s">
        <v>7745</v>
      </c>
      <c r="K362" s="16" t="s">
        <v>129</v>
      </c>
      <c r="L362" s="16">
        <v>2560</v>
      </c>
      <c r="M362" s="16">
        <v>2560</v>
      </c>
      <c r="N362" s="16">
        <v>2560</v>
      </c>
      <c r="O362" s="16">
        <v>2560</v>
      </c>
      <c r="P362" s="16">
        <v>2560</v>
      </c>
      <c r="Q362" s="16">
        <v>2560</v>
      </c>
      <c r="R362" s="16">
        <v>2560</v>
      </c>
      <c r="S362" s="16">
        <v>2560</v>
      </c>
      <c r="T362" s="16">
        <v>2560</v>
      </c>
      <c r="U362" s="16">
        <v>2560</v>
      </c>
      <c r="V362" s="16">
        <v>2560</v>
      </c>
      <c r="W362" s="16">
        <v>2560</v>
      </c>
      <c r="X362" s="16" t="s">
        <v>7745</v>
      </c>
      <c r="Y362" s="16" t="s">
        <v>129</v>
      </c>
      <c r="Z362" s="16" t="s">
        <v>129</v>
      </c>
    </row>
    <row r="363" spans="2:26" hidden="1">
      <c r="B363" s="16" t="s">
        <v>1621</v>
      </c>
      <c r="C363" s="16" t="s">
        <v>235</v>
      </c>
      <c r="D363" s="16" t="s">
        <v>2296</v>
      </c>
      <c r="E363" s="16" t="s">
        <v>2297</v>
      </c>
      <c r="F363" s="16" t="s">
        <v>2298</v>
      </c>
      <c r="G363" s="16" t="s">
        <v>1739</v>
      </c>
      <c r="H363" s="16" t="s">
        <v>129</v>
      </c>
      <c r="I363" s="16" t="s">
        <v>19</v>
      </c>
      <c r="J363" s="16" t="s">
        <v>7745</v>
      </c>
      <c r="K363" s="16" t="s">
        <v>129</v>
      </c>
      <c r="L363" s="16">
        <v>19820</v>
      </c>
      <c r="M363" s="16">
        <v>19820</v>
      </c>
      <c r="N363" s="16">
        <v>19820</v>
      </c>
      <c r="O363" s="16">
        <v>19820</v>
      </c>
      <c r="P363" s="16">
        <v>19820</v>
      </c>
      <c r="Q363" s="16">
        <v>19820</v>
      </c>
      <c r="R363" s="16">
        <v>19820</v>
      </c>
      <c r="S363" s="16">
        <v>19820</v>
      </c>
      <c r="T363" s="16">
        <v>19820</v>
      </c>
      <c r="U363" s="16">
        <v>19820</v>
      </c>
      <c r="V363" s="16">
        <v>19820</v>
      </c>
      <c r="W363" s="16">
        <v>19820</v>
      </c>
      <c r="X363" s="16" t="s">
        <v>7745</v>
      </c>
      <c r="Y363" s="16" t="s">
        <v>129</v>
      </c>
      <c r="Z363" s="16" t="s">
        <v>129</v>
      </c>
    </row>
    <row r="364" spans="2:26" hidden="1">
      <c r="B364" s="16" t="s">
        <v>1621</v>
      </c>
      <c r="C364" s="16" t="s">
        <v>235</v>
      </c>
      <c r="D364" s="16" t="s">
        <v>2296</v>
      </c>
      <c r="E364" s="16" t="s">
        <v>2299</v>
      </c>
      <c r="F364" s="16" t="s">
        <v>2300</v>
      </c>
      <c r="G364" s="16" t="s">
        <v>1739</v>
      </c>
      <c r="H364" s="16" t="s">
        <v>129</v>
      </c>
      <c r="I364" s="16" t="s">
        <v>19</v>
      </c>
      <c r="J364" s="16" t="s">
        <v>7745</v>
      </c>
      <c r="K364" s="16" t="s">
        <v>129</v>
      </c>
      <c r="L364" s="16">
        <v>7568</v>
      </c>
      <c r="M364" s="16">
        <v>7568</v>
      </c>
      <c r="N364" s="16">
        <v>7568</v>
      </c>
      <c r="O364" s="16">
        <v>7568</v>
      </c>
      <c r="P364" s="16">
        <v>7568</v>
      </c>
      <c r="Q364" s="16">
        <v>7568</v>
      </c>
      <c r="R364" s="16">
        <v>7568</v>
      </c>
      <c r="S364" s="16">
        <v>7568</v>
      </c>
      <c r="T364" s="16">
        <v>7568</v>
      </c>
      <c r="U364" s="16">
        <v>7568</v>
      </c>
      <c r="V364" s="16">
        <v>7568</v>
      </c>
      <c r="W364" s="16">
        <v>7568</v>
      </c>
      <c r="X364" s="16" t="s">
        <v>7745</v>
      </c>
      <c r="Y364" s="16" t="s">
        <v>129</v>
      </c>
      <c r="Z364" s="16" t="s">
        <v>129</v>
      </c>
    </row>
    <row r="365" spans="2:26" hidden="1">
      <c r="B365" s="16" t="s">
        <v>1621</v>
      </c>
      <c r="C365" s="16" t="s">
        <v>235</v>
      </c>
      <c r="D365" s="16" t="s">
        <v>2301</v>
      </c>
      <c r="E365" s="16" t="s">
        <v>2302</v>
      </c>
      <c r="F365" s="16" t="s">
        <v>2303</v>
      </c>
      <c r="G365" s="16" t="s">
        <v>1739</v>
      </c>
      <c r="H365" s="16" t="s">
        <v>129</v>
      </c>
      <c r="I365" s="16" t="s">
        <v>19</v>
      </c>
      <c r="J365" s="16" t="s">
        <v>7745</v>
      </c>
      <c r="K365" s="16" t="s">
        <v>129</v>
      </c>
      <c r="L365" s="16">
        <v>3378</v>
      </c>
      <c r="M365" s="16">
        <v>3378</v>
      </c>
      <c r="N365" s="16">
        <v>3378</v>
      </c>
      <c r="O365" s="16">
        <v>3378</v>
      </c>
      <c r="P365" s="16">
        <v>3378</v>
      </c>
      <c r="Q365" s="16">
        <v>3378</v>
      </c>
      <c r="R365" s="16">
        <v>3378</v>
      </c>
      <c r="S365" s="16">
        <v>3378</v>
      </c>
      <c r="T365" s="16">
        <v>3378</v>
      </c>
      <c r="U365" s="16">
        <v>3378</v>
      </c>
      <c r="V365" s="16">
        <v>3378</v>
      </c>
      <c r="W365" s="16">
        <v>3378</v>
      </c>
      <c r="X365" s="16" t="s">
        <v>7745</v>
      </c>
      <c r="Y365" s="16" t="s">
        <v>129</v>
      </c>
      <c r="Z365" s="16" t="s">
        <v>129</v>
      </c>
    </row>
    <row r="366" spans="2:26" hidden="1">
      <c r="B366" s="16" t="s">
        <v>1621</v>
      </c>
      <c r="C366" s="16" t="s">
        <v>235</v>
      </c>
      <c r="D366" s="16" t="s">
        <v>2301</v>
      </c>
      <c r="E366" s="16" t="s">
        <v>2304</v>
      </c>
      <c r="F366" s="16" t="s">
        <v>2305</v>
      </c>
      <c r="G366" s="16" t="s">
        <v>1739</v>
      </c>
      <c r="H366" s="16" t="s">
        <v>129</v>
      </c>
      <c r="I366" s="16" t="s">
        <v>19</v>
      </c>
      <c r="J366" s="16" t="s">
        <v>7745</v>
      </c>
      <c r="K366" s="16" t="s">
        <v>129</v>
      </c>
      <c r="L366" s="16">
        <v>20000</v>
      </c>
      <c r="M366" s="16">
        <v>20000</v>
      </c>
      <c r="N366" s="16">
        <v>20000</v>
      </c>
      <c r="O366" s="16">
        <v>20000</v>
      </c>
      <c r="P366" s="16">
        <v>20000</v>
      </c>
      <c r="Q366" s="16">
        <v>20000</v>
      </c>
      <c r="R366" s="16">
        <v>20000</v>
      </c>
      <c r="S366" s="16">
        <v>20000</v>
      </c>
      <c r="T366" s="16">
        <v>20000</v>
      </c>
      <c r="U366" s="16">
        <v>20000</v>
      </c>
      <c r="V366" s="16">
        <v>20000</v>
      </c>
      <c r="W366" s="16">
        <v>20000</v>
      </c>
      <c r="X366" s="16" t="s">
        <v>7745</v>
      </c>
      <c r="Y366" s="16" t="s">
        <v>129</v>
      </c>
      <c r="Z366" s="16" t="s">
        <v>129</v>
      </c>
    </row>
    <row r="367" spans="2:26" hidden="1">
      <c r="B367" s="16" t="s">
        <v>1621</v>
      </c>
      <c r="C367" s="16" t="s">
        <v>235</v>
      </c>
      <c r="D367" s="16" t="s">
        <v>2301</v>
      </c>
      <c r="E367" s="16" t="s">
        <v>2307</v>
      </c>
      <c r="F367" s="16" t="s">
        <v>2308</v>
      </c>
      <c r="G367" s="16" t="s">
        <v>2306</v>
      </c>
      <c r="H367" s="16" t="s">
        <v>129</v>
      </c>
      <c r="I367" s="16" t="s">
        <v>19</v>
      </c>
      <c r="J367" s="16" t="s">
        <v>7745</v>
      </c>
      <c r="K367" s="16" t="s">
        <v>129</v>
      </c>
      <c r="L367" s="16">
        <v>95000</v>
      </c>
      <c r="M367" s="16">
        <v>95000</v>
      </c>
      <c r="N367" s="16">
        <v>95000</v>
      </c>
      <c r="O367" s="16">
        <v>95000</v>
      </c>
      <c r="P367" s="16">
        <v>95000</v>
      </c>
      <c r="Q367" s="16">
        <v>95000</v>
      </c>
      <c r="R367" s="16">
        <v>95000</v>
      </c>
      <c r="S367" s="16">
        <v>95000</v>
      </c>
      <c r="T367" s="16">
        <v>95000</v>
      </c>
      <c r="U367" s="16">
        <v>95000</v>
      </c>
      <c r="V367" s="16">
        <v>95000</v>
      </c>
      <c r="W367" s="16">
        <v>95000</v>
      </c>
      <c r="X367" s="16" t="s">
        <v>7745</v>
      </c>
      <c r="Y367" s="16" t="s">
        <v>129</v>
      </c>
      <c r="Z367" s="16" t="s">
        <v>129</v>
      </c>
    </row>
    <row r="368" spans="2:26" hidden="1">
      <c r="B368" s="16" t="s">
        <v>1621</v>
      </c>
      <c r="C368" s="16" t="s">
        <v>235</v>
      </c>
      <c r="D368" s="16" t="s">
        <v>2309</v>
      </c>
      <c r="E368" s="16" t="s">
        <v>2310</v>
      </c>
      <c r="F368" s="16" t="s">
        <v>2311</v>
      </c>
      <c r="G368" s="16" t="s">
        <v>1739</v>
      </c>
      <c r="H368" s="16" t="s">
        <v>129</v>
      </c>
      <c r="I368" s="16" t="s">
        <v>19</v>
      </c>
      <c r="J368" s="16" t="s">
        <v>7745</v>
      </c>
      <c r="K368" s="16" t="s">
        <v>129</v>
      </c>
      <c r="L368" s="16">
        <v>3739</v>
      </c>
      <c r="M368" s="16">
        <v>3739</v>
      </c>
      <c r="N368" s="16">
        <v>3739</v>
      </c>
      <c r="O368" s="16">
        <v>3739</v>
      </c>
      <c r="P368" s="16">
        <v>3739</v>
      </c>
      <c r="Q368" s="16">
        <v>3739</v>
      </c>
      <c r="R368" s="16">
        <v>3739</v>
      </c>
      <c r="S368" s="16">
        <v>3739</v>
      </c>
      <c r="T368" s="16">
        <v>3739</v>
      </c>
      <c r="U368" s="16">
        <v>3739</v>
      </c>
      <c r="V368" s="16">
        <v>3739</v>
      </c>
      <c r="W368" s="16">
        <v>3739</v>
      </c>
      <c r="X368" s="16" t="s">
        <v>7745</v>
      </c>
      <c r="Y368" s="16" t="s">
        <v>129</v>
      </c>
      <c r="Z368" s="16" t="s">
        <v>129</v>
      </c>
    </row>
    <row r="369" spans="2:26" hidden="1">
      <c r="B369" s="16" t="s">
        <v>1621</v>
      </c>
      <c r="C369" s="16" t="s">
        <v>235</v>
      </c>
      <c r="D369" s="16" t="s">
        <v>2309</v>
      </c>
      <c r="E369" s="16" t="s">
        <v>2312</v>
      </c>
      <c r="F369" s="16" t="s">
        <v>2313</v>
      </c>
      <c r="G369" s="16" t="s">
        <v>1739</v>
      </c>
      <c r="H369" s="16" t="s">
        <v>129</v>
      </c>
      <c r="I369" s="16" t="s">
        <v>19</v>
      </c>
      <c r="J369" s="16" t="s">
        <v>7745</v>
      </c>
      <c r="K369" s="16" t="s">
        <v>129</v>
      </c>
      <c r="L369" s="16">
        <v>5225</v>
      </c>
      <c r="M369" s="16">
        <v>5225</v>
      </c>
      <c r="N369" s="16">
        <v>5225</v>
      </c>
      <c r="O369" s="16">
        <v>5225</v>
      </c>
      <c r="P369" s="16">
        <v>5225</v>
      </c>
      <c r="Q369" s="16">
        <v>5225</v>
      </c>
      <c r="R369" s="16">
        <v>5225</v>
      </c>
      <c r="S369" s="16">
        <v>5225</v>
      </c>
      <c r="T369" s="16">
        <v>5225</v>
      </c>
      <c r="U369" s="16">
        <v>5225</v>
      </c>
      <c r="V369" s="16">
        <v>5225</v>
      </c>
      <c r="W369" s="16">
        <v>5225</v>
      </c>
      <c r="X369" s="16" t="s">
        <v>7745</v>
      </c>
      <c r="Y369" s="16" t="s">
        <v>129</v>
      </c>
      <c r="Z369" s="16" t="s">
        <v>129</v>
      </c>
    </row>
    <row r="370" spans="2:26" hidden="1">
      <c r="B370" s="16" t="s">
        <v>1621</v>
      </c>
      <c r="C370" s="16" t="s">
        <v>235</v>
      </c>
      <c r="D370" s="16" t="s">
        <v>2314</v>
      </c>
      <c r="E370" s="16" t="s">
        <v>2315</v>
      </c>
      <c r="F370" s="16" t="s">
        <v>2316</v>
      </c>
      <c r="G370" s="16" t="s">
        <v>1739</v>
      </c>
      <c r="H370" s="16" t="s">
        <v>129</v>
      </c>
      <c r="I370" s="16" t="s">
        <v>19</v>
      </c>
      <c r="J370" s="16" t="s">
        <v>7745</v>
      </c>
      <c r="K370" s="16" t="s">
        <v>129</v>
      </c>
      <c r="L370" s="16">
        <v>190000</v>
      </c>
      <c r="M370" s="16">
        <v>190000</v>
      </c>
      <c r="N370" s="16">
        <v>190000</v>
      </c>
      <c r="O370" s="16">
        <v>190000</v>
      </c>
      <c r="P370" s="16">
        <v>190000</v>
      </c>
      <c r="Q370" s="16">
        <v>190000</v>
      </c>
      <c r="R370" s="16">
        <v>190000</v>
      </c>
      <c r="S370" s="16">
        <v>190000</v>
      </c>
      <c r="T370" s="16">
        <v>190000</v>
      </c>
      <c r="U370" s="16">
        <v>190000</v>
      </c>
      <c r="V370" s="16">
        <v>190000</v>
      </c>
      <c r="W370" s="16">
        <v>190000</v>
      </c>
      <c r="X370" s="16" t="s">
        <v>7745</v>
      </c>
      <c r="Y370" s="16" t="s">
        <v>129</v>
      </c>
      <c r="Z370" s="16" t="s">
        <v>129</v>
      </c>
    </row>
    <row r="371" spans="2:26" hidden="1">
      <c r="B371" s="16" t="s">
        <v>1621</v>
      </c>
      <c r="C371" s="16" t="s">
        <v>235</v>
      </c>
      <c r="D371" s="16" t="s">
        <v>2317</v>
      </c>
      <c r="E371" s="16" t="s">
        <v>2318</v>
      </c>
      <c r="F371" s="16" t="s">
        <v>2319</v>
      </c>
      <c r="G371" s="16" t="s">
        <v>2320</v>
      </c>
      <c r="H371" s="16" t="s">
        <v>129</v>
      </c>
      <c r="I371" s="16" t="s">
        <v>19</v>
      </c>
      <c r="J371" s="16" t="s">
        <v>7745</v>
      </c>
      <c r="K371" s="16" t="s">
        <v>129</v>
      </c>
      <c r="L371" s="16">
        <v>29000</v>
      </c>
      <c r="M371" s="16">
        <v>29000</v>
      </c>
      <c r="N371" s="16">
        <v>29000</v>
      </c>
      <c r="O371" s="16">
        <v>29000</v>
      </c>
      <c r="P371" s="16">
        <v>29000</v>
      </c>
      <c r="Q371" s="16">
        <v>29000</v>
      </c>
      <c r="R371" s="16">
        <v>29000</v>
      </c>
      <c r="S371" s="16">
        <v>29000</v>
      </c>
      <c r="T371" s="16">
        <v>29000</v>
      </c>
      <c r="U371" s="16">
        <v>29000</v>
      </c>
      <c r="V371" s="16">
        <v>29000</v>
      </c>
      <c r="W371" s="16">
        <v>29000</v>
      </c>
      <c r="X371" s="16" t="s">
        <v>7745</v>
      </c>
      <c r="Y371" s="16" t="s">
        <v>129</v>
      </c>
      <c r="Z371" s="16" t="s">
        <v>129</v>
      </c>
    </row>
    <row r="372" spans="2:26" hidden="1">
      <c r="B372" s="16" t="s">
        <v>1621</v>
      </c>
      <c r="C372" s="16" t="s">
        <v>235</v>
      </c>
      <c r="D372" s="16" t="s">
        <v>2317</v>
      </c>
      <c r="E372" s="16" t="s">
        <v>2321</v>
      </c>
      <c r="F372" s="16" t="s">
        <v>2322</v>
      </c>
      <c r="G372" s="16" t="s">
        <v>2320</v>
      </c>
      <c r="H372" s="16" t="s">
        <v>129</v>
      </c>
      <c r="I372" s="16" t="s">
        <v>19</v>
      </c>
      <c r="J372" s="16" t="s">
        <v>7745</v>
      </c>
      <c r="K372" s="16" t="s">
        <v>129</v>
      </c>
      <c r="L372" s="16">
        <v>22500</v>
      </c>
      <c r="M372" s="16">
        <v>22500</v>
      </c>
      <c r="N372" s="16">
        <v>22500</v>
      </c>
      <c r="O372" s="16">
        <v>22500</v>
      </c>
      <c r="P372" s="16">
        <v>22500</v>
      </c>
      <c r="Q372" s="16">
        <v>22500</v>
      </c>
      <c r="R372" s="16">
        <v>22500</v>
      </c>
      <c r="S372" s="16">
        <v>22500</v>
      </c>
      <c r="T372" s="16">
        <v>22500</v>
      </c>
      <c r="U372" s="16">
        <v>22500</v>
      </c>
      <c r="V372" s="16">
        <v>22500</v>
      </c>
      <c r="W372" s="16">
        <v>22500</v>
      </c>
      <c r="X372" s="16" t="s">
        <v>7745</v>
      </c>
      <c r="Y372" s="16" t="s">
        <v>129</v>
      </c>
      <c r="Z372" s="16" t="s">
        <v>129</v>
      </c>
    </row>
    <row r="373" spans="2:26" hidden="1">
      <c r="B373" s="16" t="s">
        <v>1621</v>
      </c>
      <c r="C373" s="16" t="s">
        <v>235</v>
      </c>
      <c r="D373" s="16" t="s">
        <v>2323</v>
      </c>
      <c r="E373" s="16" t="s">
        <v>2324</v>
      </c>
      <c r="F373" s="16" t="s">
        <v>2325</v>
      </c>
      <c r="G373" s="16" t="s">
        <v>1739</v>
      </c>
      <c r="H373" s="16" t="s">
        <v>129</v>
      </c>
      <c r="I373" s="16" t="s">
        <v>19</v>
      </c>
      <c r="J373" s="16" t="s">
        <v>7745</v>
      </c>
      <c r="K373" s="16" t="s">
        <v>129</v>
      </c>
      <c r="L373" s="16">
        <v>8129.2749999999996</v>
      </c>
      <c r="M373" s="16">
        <v>8129.2749999999996</v>
      </c>
      <c r="N373" s="16">
        <v>8129.2749999999996</v>
      </c>
      <c r="O373" s="16">
        <v>8129.2749999999996</v>
      </c>
      <c r="P373" s="16">
        <v>8129.2749999999996</v>
      </c>
      <c r="Q373" s="16">
        <v>8129.2749999999996</v>
      </c>
      <c r="R373" s="16">
        <v>8129.2749999999996</v>
      </c>
      <c r="S373" s="16">
        <v>8129.2749999999996</v>
      </c>
      <c r="T373" s="16">
        <v>8129.2749999999996</v>
      </c>
      <c r="U373" s="16">
        <v>8129.2749999999996</v>
      </c>
      <c r="V373" s="16">
        <v>8129.2749999999996</v>
      </c>
      <c r="W373" s="16">
        <v>8129.2749999999996</v>
      </c>
      <c r="X373" s="16" t="s">
        <v>7745</v>
      </c>
      <c r="Y373" s="16" t="s">
        <v>129</v>
      </c>
      <c r="Z373" s="16" t="s">
        <v>129</v>
      </c>
    </row>
    <row r="374" spans="2:26" hidden="1">
      <c r="B374" s="16" t="s">
        <v>1621</v>
      </c>
      <c r="C374" s="16" t="s">
        <v>235</v>
      </c>
      <c r="D374" s="16" t="s">
        <v>2323</v>
      </c>
      <c r="E374" s="16" t="s">
        <v>2326</v>
      </c>
      <c r="F374" s="16" t="s">
        <v>2327</v>
      </c>
      <c r="G374" s="16" t="s">
        <v>1739</v>
      </c>
      <c r="H374" s="16" t="s">
        <v>129</v>
      </c>
      <c r="I374" s="16" t="s">
        <v>19</v>
      </c>
      <c r="J374" s="16" t="s">
        <v>7745</v>
      </c>
      <c r="K374" s="16" t="s">
        <v>129</v>
      </c>
      <c r="L374" s="16">
        <v>10352.5</v>
      </c>
      <c r="M374" s="16">
        <v>10352.5</v>
      </c>
      <c r="N374" s="16">
        <v>10352.5</v>
      </c>
      <c r="O374" s="16">
        <v>10352.5</v>
      </c>
      <c r="P374" s="16">
        <v>10352.5</v>
      </c>
      <c r="Q374" s="16">
        <v>10352.5</v>
      </c>
      <c r="R374" s="16">
        <v>10352.5</v>
      </c>
      <c r="S374" s="16">
        <v>10352.5</v>
      </c>
      <c r="T374" s="16">
        <v>10352.5</v>
      </c>
      <c r="U374" s="16">
        <v>10352.5</v>
      </c>
      <c r="V374" s="16">
        <v>10352.5</v>
      </c>
      <c r="W374" s="16">
        <v>10352.5</v>
      </c>
      <c r="X374" s="16" t="s">
        <v>7745</v>
      </c>
      <c r="Y374" s="16" t="s">
        <v>129</v>
      </c>
      <c r="Z374" s="16" t="s">
        <v>129</v>
      </c>
    </row>
    <row r="375" spans="2:26" hidden="1">
      <c r="B375" s="16" t="s">
        <v>1621</v>
      </c>
      <c r="C375" s="16" t="s">
        <v>235</v>
      </c>
      <c r="D375" s="16" t="s">
        <v>2323</v>
      </c>
      <c r="E375" s="16" t="s">
        <v>2328</v>
      </c>
      <c r="F375" s="16" t="s">
        <v>2329</v>
      </c>
      <c r="G375" s="16" t="s">
        <v>1739</v>
      </c>
      <c r="H375" s="16" t="s">
        <v>129</v>
      </c>
      <c r="I375" s="16" t="s">
        <v>19</v>
      </c>
      <c r="J375" s="16" t="s">
        <v>7745</v>
      </c>
      <c r="K375" s="16" t="s">
        <v>129</v>
      </c>
      <c r="L375" s="16">
        <v>12710</v>
      </c>
      <c r="M375" s="16">
        <v>12710</v>
      </c>
      <c r="N375" s="16">
        <v>12710</v>
      </c>
      <c r="O375" s="16">
        <v>12710</v>
      </c>
      <c r="P375" s="16">
        <v>12710</v>
      </c>
      <c r="Q375" s="16">
        <v>12710</v>
      </c>
      <c r="R375" s="16">
        <v>12710</v>
      </c>
      <c r="S375" s="16">
        <v>12710</v>
      </c>
      <c r="T375" s="16">
        <v>12710</v>
      </c>
      <c r="U375" s="16">
        <v>12710</v>
      </c>
      <c r="V375" s="16">
        <v>12710</v>
      </c>
      <c r="W375" s="16">
        <v>12710</v>
      </c>
      <c r="X375" s="16" t="s">
        <v>7745</v>
      </c>
      <c r="Y375" s="16" t="s">
        <v>129</v>
      </c>
      <c r="Z375" s="16" t="s">
        <v>129</v>
      </c>
    </row>
    <row r="376" spans="2:26" hidden="1">
      <c r="B376" s="16" t="s">
        <v>1621</v>
      </c>
      <c r="C376" s="16" t="s">
        <v>235</v>
      </c>
      <c r="D376" s="16" t="s">
        <v>2323</v>
      </c>
      <c r="E376" s="16" t="s">
        <v>2330</v>
      </c>
      <c r="F376" s="16" t="s">
        <v>2331</v>
      </c>
      <c r="G376" s="16" t="s">
        <v>1739</v>
      </c>
      <c r="H376" s="16" t="s">
        <v>129</v>
      </c>
      <c r="I376" s="16" t="s">
        <v>19</v>
      </c>
      <c r="J376" s="16" t="s">
        <v>7745</v>
      </c>
      <c r="K376" s="16" t="s">
        <v>129</v>
      </c>
      <c r="L376" s="16">
        <v>10029.625</v>
      </c>
      <c r="M376" s="16">
        <v>10029.625</v>
      </c>
      <c r="N376" s="16">
        <v>10029.625</v>
      </c>
      <c r="O376" s="16">
        <v>10029.625</v>
      </c>
      <c r="P376" s="16">
        <v>10029.625</v>
      </c>
      <c r="Q376" s="16">
        <v>10029.625</v>
      </c>
      <c r="R376" s="16">
        <v>10029.625</v>
      </c>
      <c r="S376" s="16">
        <v>10029.625</v>
      </c>
      <c r="T376" s="16">
        <v>10029.625</v>
      </c>
      <c r="U376" s="16">
        <v>10029.625</v>
      </c>
      <c r="V376" s="16">
        <v>10029.625</v>
      </c>
      <c r="W376" s="16">
        <v>10029.625</v>
      </c>
      <c r="X376" s="16" t="s">
        <v>7745</v>
      </c>
      <c r="Y376" s="16" t="s">
        <v>129</v>
      </c>
      <c r="Z376" s="16" t="s">
        <v>129</v>
      </c>
    </row>
    <row r="377" spans="2:26" hidden="1">
      <c r="B377" s="16" t="s">
        <v>1621</v>
      </c>
      <c r="C377" s="16" t="s">
        <v>235</v>
      </c>
      <c r="D377" s="16" t="s">
        <v>2323</v>
      </c>
      <c r="E377" s="16" t="s">
        <v>2332</v>
      </c>
      <c r="F377" s="16" t="s">
        <v>2333</v>
      </c>
      <c r="G377" s="16" t="s">
        <v>1739</v>
      </c>
      <c r="H377" s="16" t="s">
        <v>129</v>
      </c>
      <c r="I377" s="16" t="s">
        <v>19</v>
      </c>
      <c r="J377" s="16" t="s">
        <v>7745</v>
      </c>
      <c r="K377" s="16" t="s">
        <v>129</v>
      </c>
      <c r="L377" s="16">
        <v>13427.5</v>
      </c>
      <c r="M377" s="16">
        <v>13427.5</v>
      </c>
      <c r="N377" s="16">
        <v>13427.5</v>
      </c>
      <c r="O377" s="16">
        <v>13427.5</v>
      </c>
      <c r="P377" s="16">
        <v>13427.5</v>
      </c>
      <c r="Q377" s="16">
        <v>13427.5</v>
      </c>
      <c r="R377" s="16">
        <v>13427.5</v>
      </c>
      <c r="S377" s="16">
        <v>13427.5</v>
      </c>
      <c r="T377" s="16">
        <v>13427.5</v>
      </c>
      <c r="U377" s="16">
        <v>13427.5</v>
      </c>
      <c r="V377" s="16">
        <v>13427.5</v>
      </c>
      <c r="W377" s="16">
        <v>13427.5</v>
      </c>
      <c r="X377" s="16" t="s">
        <v>7745</v>
      </c>
      <c r="Y377" s="16" t="s">
        <v>129</v>
      </c>
      <c r="Z377" s="16" t="s">
        <v>129</v>
      </c>
    </row>
    <row r="378" spans="2:26" hidden="1">
      <c r="B378" s="16" t="s">
        <v>1621</v>
      </c>
      <c r="C378" s="16" t="s">
        <v>235</v>
      </c>
      <c r="D378" s="16" t="s">
        <v>2323</v>
      </c>
      <c r="E378" s="16" t="s">
        <v>2334</v>
      </c>
      <c r="F378" s="16" t="s">
        <v>2335</v>
      </c>
      <c r="G378" s="16" t="s">
        <v>1739</v>
      </c>
      <c r="H378" s="16" t="s">
        <v>129</v>
      </c>
      <c r="I378" s="16" t="s">
        <v>19</v>
      </c>
      <c r="J378" s="16" t="s">
        <v>7745</v>
      </c>
      <c r="K378" s="16" t="s">
        <v>129</v>
      </c>
      <c r="L378" s="16">
        <v>16400</v>
      </c>
      <c r="M378" s="16">
        <v>16400</v>
      </c>
      <c r="N378" s="16">
        <v>16400</v>
      </c>
      <c r="O378" s="16">
        <v>16400</v>
      </c>
      <c r="P378" s="16">
        <v>16400</v>
      </c>
      <c r="Q378" s="16">
        <v>16400</v>
      </c>
      <c r="R378" s="16">
        <v>16400</v>
      </c>
      <c r="S378" s="16">
        <v>16400</v>
      </c>
      <c r="T378" s="16">
        <v>16400</v>
      </c>
      <c r="U378" s="16">
        <v>16400</v>
      </c>
      <c r="V378" s="16">
        <v>16400</v>
      </c>
      <c r="W378" s="16">
        <v>16400</v>
      </c>
      <c r="X378" s="16" t="s">
        <v>7745</v>
      </c>
      <c r="Y378" s="16" t="s">
        <v>129</v>
      </c>
      <c r="Z378" s="16" t="s">
        <v>129</v>
      </c>
    </row>
    <row r="379" spans="2:26" hidden="1">
      <c r="B379" s="16" t="s">
        <v>1621</v>
      </c>
      <c r="C379" s="16" t="s">
        <v>235</v>
      </c>
      <c r="D379" s="16" t="s">
        <v>2336</v>
      </c>
      <c r="E379" s="16" t="s">
        <v>2337</v>
      </c>
      <c r="F379" s="16" t="s">
        <v>2338</v>
      </c>
      <c r="G379" s="16" t="s">
        <v>2339</v>
      </c>
      <c r="H379" s="16" t="s">
        <v>129</v>
      </c>
      <c r="I379" s="16" t="s">
        <v>19</v>
      </c>
      <c r="J379" s="16" t="s">
        <v>7745</v>
      </c>
      <c r="K379" s="16" t="s">
        <v>129</v>
      </c>
      <c r="L379" s="16">
        <v>86100</v>
      </c>
      <c r="M379" s="16">
        <v>86100</v>
      </c>
      <c r="N379" s="16">
        <v>86100</v>
      </c>
      <c r="O379" s="16">
        <v>86100</v>
      </c>
      <c r="P379" s="16">
        <v>86100</v>
      </c>
      <c r="Q379" s="16">
        <v>86100</v>
      </c>
      <c r="R379" s="16">
        <v>86100</v>
      </c>
      <c r="S379" s="16">
        <v>86100</v>
      </c>
      <c r="T379" s="16">
        <v>86100</v>
      </c>
      <c r="U379" s="16">
        <v>86100</v>
      </c>
      <c r="V379" s="16">
        <v>86100</v>
      </c>
      <c r="W379" s="16">
        <v>86100</v>
      </c>
      <c r="X379" s="16" t="s">
        <v>7745</v>
      </c>
      <c r="Y379" s="16" t="s">
        <v>129</v>
      </c>
      <c r="Z379" s="16" t="s">
        <v>129</v>
      </c>
    </row>
    <row r="380" spans="2:26" hidden="1">
      <c r="B380" s="16" t="s">
        <v>1621</v>
      </c>
      <c r="C380" s="16" t="s">
        <v>235</v>
      </c>
      <c r="D380" s="16" t="s">
        <v>2336</v>
      </c>
      <c r="E380" s="16" t="s">
        <v>2340</v>
      </c>
      <c r="F380" s="16" t="s">
        <v>2341</v>
      </c>
      <c r="G380" s="16" t="s">
        <v>2339</v>
      </c>
      <c r="H380" s="16" t="s">
        <v>129</v>
      </c>
      <c r="I380" s="16" t="s">
        <v>19</v>
      </c>
      <c r="J380" s="16" t="s">
        <v>7745</v>
      </c>
      <c r="K380" s="16" t="s">
        <v>129</v>
      </c>
      <c r="L380" s="16">
        <v>99350</v>
      </c>
      <c r="M380" s="16">
        <v>99350</v>
      </c>
      <c r="N380" s="16">
        <v>99350</v>
      </c>
      <c r="O380" s="16">
        <v>99350</v>
      </c>
      <c r="P380" s="16">
        <v>99350</v>
      </c>
      <c r="Q380" s="16">
        <v>99350</v>
      </c>
      <c r="R380" s="16">
        <v>99350</v>
      </c>
      <c r="S380" s="16">
        <v>99350</v>
      </c>
      <c r="T380" s="16">
        <v>99350</v>
      </c>
      <c r="U380" s="16">
        <v>99350</v>
      </c>
      <c r="V380" s="16">
        <v>99350</v>
      </c>
      <c r="W380" s="16">
        <v>99350</v>
      </c>
      <c r="X380" s="16" t="s">
        <v>7745</v>
      </c>
      <c r="Y380" s="16" t="s">
        <v>129</v>
      </c>
      <c r="Z380" s="16" t="s">
        <v>129</v>
      </c>
    </row>
    <row r="381" spans="2:26" hidden="1">
      <c r="B381" s="16" t="s">
        <v>1621</v>
      </c>
      <c r="C381" s="16" t="s">
        <v>235</v>
      </c>
      <c r="D381" s="16" t="s">
        <v>2336</v>
      </c>
      <c r="E381" s="16" t="s">
        <v>2342</v>
      </c>
      <c r="F381" s="16" t="s">
        <v>9064</v>
      </c>
      <c r="G381" s="16" t="s">
        <v>2339</v>
      </c>
      <c r="H381" s="16" t="s">
        <v>129</v>
      </c>
      <c r="I381" s="16" t="s">
        <v>19</v>
      </c>
      <c r="J381" s="16" t="s">
        <v>7745</v>
      </c>
      <c r="K381" s="16" t="s">
        <v>129</v>
      </c>
      <c r="L381" s="16">
        <v>95200</v>
      </c>
      <c r="M381" s="16">
        <v>95200</v>
      </c>
      <c r="N381" s="16">
        <v>95200</v>
      </c>
      <c r="O381" s="16">
        <v>95200</v>
      </c>
      <c r="P381" s="16">
        <v>95200</v>
      </c>
      <c r="Q381" s="16">
        <v>95200</v>
      </c>
      <c r="R381" s="16">
        <v>95200</v>
      </c>
      <c r="S381" s="16">
        <v>95200</v>
      </c>
      <c r="T381" s="16">
        <v>95200</v>
      </c>
      <c r="U381" s="16">
        <v>95200</v>
      </c>
      <c r="V381" s="16">
        <v>95200</v>
      </c>
      <c r="W381" s="16">
        <v>95200</v>
      </c>
      <c r="X381" s="16" t="s">
        <v>7745</v>
      </c>
      <c r="Y381" s="16" t="s">
        <v>129</v>
      </c>
      <c r="Z381" s="16" t="s">
        <v>129</v>
      </c>
    </row>
    <row r="382" spans="2:26" hidden="1">
      <c r="B382" s="16" t="s">
        <v>1621</v>
      </c>
      <c r="C382" s="16" t="s">
        <v>235</v>
      </c>
      <c r="D382" s="16" t="s">
        <v>2343</v>
      </c>
      <c r="E382" s="16" t="s">
        <v>1619</v>
      </c>
      <c r="F382" s="16" t="s">
        <v>2344</v>
      </c>
      <c r="G382" s="16" t="s">
        <v>2320</v>
      </c>
      <c r="H382" s="16" t="s">
        <v>129</v>
      </c>
      <c r="I382" s="16" t="s">
        <v>19</v>
      </c>
      <c r="J382" s="16" t="s">
        <v>7745</v>
      </c>
      <c r="K382" s="16" t="s">
        <v>129</v>
      </c>
      <c r="L382" s="16">
        <v>19190</v>
      </c>
      <c r="M382" s="16">
        <v>19190</v>
      </c>
      <c r="N382" s="16">
        <v>19190</v>
      </c>
      <c r="O382" s="16">
        <v>19190</v>
      </c>
      <c r="P382" s="16">
        <v>19190</v>
      </c>
      <c r="Q382" s="16">
        <v>19190</v>
      </c>
      <c r="R382" s="16">
        <v>19190</v>
      </c>
      <c r="S382" s="16">
        <v>19190</v>
      </c>
      <c r="T382" s="16">
        <v>19190</v>
      </c>
      <c r="U382" s="16">
        <v>19190</v>
      </c>
      <c r="V382" s="16">
        <v>19190</v>
      </c>
      <c r="W382" s="16">
        <v>19190</v>
      </c>
      <c r="X382" s="16" t="s">
        <v>7745</v>
      </c>
      <c r="Y382" s="16" t="s">
        <v>129</v>
      </c>
      <c r="Z382" s="16" t="s">
        <v>129</v>
      </c>
    </row>
    <row r="383" spans="2:26" hidden="1">
      <c r="B383" s="16" t="s">
        <v>1621</v>
      </c>
      <c r="C383" s="16" t="s">
        <v>235</v>
      </c>
      <c r="D383" s="16" t="s">
        <v>2343</v>
      </c>
      <c r="E383" s="16" t="s">
        <v>1620</v>
      </c>
      <c r="F383" s="16" t="s">
        <v>2345</v>
      </c>
      <c r="G383" s="16" t="s">
        <v>2320</v>
      </c>
      <c r="H383" s="16" t="s">
        <v>129</v>
      </c>
      <c r="I383" s="16" t="s">
        <v>19</v>
      </c>
      <c r="J383" s="16" t="s">
        <v>7745</v>
      </c>
      <c r="K383" s="16" t="s">
        <v>129</v>
      </c>
      <c r="L383" s="16">
        <v>42333</v>
      </c>
      <c r="M383" s="16">
        <v>42333</v>
      </c>
      <c r="N383" s="16">
        <v>42333</v>
      </c>
      <c r="O383" s="16">
        <v>42333</v>
      </c>
      <c r="P383" s="16">
        <v>42333</v>
      </c>
      <c r="Q383" s="16">
        <v>42333</v>
      </c>
      <c r="R383" s="16">
        <v>42333</v>
      </c>
      <c r="S383" s="16">
        <v>42333</v>
      </c>
      <c r="T383" s="16">
        <v>42333</v>
      </c>
      <c r="U383" s="16">
        <v>42333</v>
      </c>
      <c r="V383" s="16">
        <v>42333</v>
      </c>
      <c r="W383" s="16">
        <v>42333</v>
      </c>
      <c r="X383" s="16" t="s">
        <v>7745</v>
      </c>
      <c r="Y383" s="16" t="s">
        <v>129</v>
      </c>
      <c r="Z383" s="16" t="s">
        <v>129</v>
      </c>
    </row>
    <row r="384" spans="2:26" hidden="1">
      <c r="B384" s="16" t="s">
        <v>1621</v>
      </c>
      <c r="C384" s="16" t="s">
        <v>235</v>
      </c>
      <c r="D384" s="16" t="s">
        <v>2343</v>
      </c>
      <c r="E384" s="16" t="s">
        <v>2346</v>
      </c>
      <c r="F384" s="16" t="s">
        <v>2347</v>
      </c>
      <c r="G384" s="16" t="s">
        <v>1701</v>
      </c>
      <c r="H384" s="16" t="s">
        <v>129</v>
      </c>
      <c r="I384" s="16" t="s">
        <v>19</v>
      </c>
      <c r="J384" s="16" t="s">
        <v>7745</v>
      </c>
      <c r="K384" s="16" t="s">
        <v>129</v>
      </c>
      <c r="L384" s="16">
        <v>41689.699999999997</v>
      </c>
      <c r="M384" s="16">
        <v>41689.699999999997</v>
      </c>
      <c r="N384" s="16">
        <v>41689.699999999997</v>
      </c>
      <c r="O384" s="16">
        <v>41689.699999999997</v>
      </c>
      <c r="P384" s="16">
        <v>41689.699999999997</v>
      </c>
      <c r="Q384" s="16">
        <v>41689.699999999997</v>
      </c>
      <c r="R384" s="16">
        <v>41689.699999999997</v>
      </c>
      <c r="S384" s="16">
        <v>41689.699999999997</v>
      </c>
      <c r="T384" s="16">
        <v>41689.699999999997</v>
      </c>
      <c r="U384" s="16">
        <v>41689.699999999997</v>
      </c>
      <c r="V384" s="16">
        <v>41689.699999999997</v>
      </c>
      <c r="W384" s="16">
        <v>41689.699999999997</v>
      </c>
      <c r="X384" s="16" t="s">
        <v>7745</v>
      </c>
      <c r="Y384" s="16" t="s">
        <v>129</v>
      </c>
      <c r="Z384" s="16" t="s">
        <v>129</v>
      </c>
    </row>
    <row r="385" spans="2:26" hidden="1">
      <c r="B385" s="16" t="s">
        <v>1621</v>
      </c>
      <c r="C385" s="16" t="s">
        <v>235</v>
      </c>
      <c r="D385" s="16" t="s">
        <v>2343</v>
      </c>
      <c r="E385" s="16" t="s">
        <v>7771</v>
      </c>
      <c r="F385" s="16" t="s">
        <v>7772</v>
      </c>
      <c r="G385" s="16" t="s">
        <v>1739</v>
      </c>
      <c r="H385" s="16" t="s">
        <v>129</v>
      </c>
      <c r="I385" s="16" t="s">
        <v>19</v>
      </c>
      <c r="J385" s="16" t="s">
        <v>7745</v>
      </c>
      <c r="K385" s="16" t="s">
        <v>129</v>
      </c>
      <c r="L385" s="16">
        <v>20640</v>
      </c>
      <c r="M385" s="16">
        <v>20640</v>
      </c>
      <c r="N385" s="16">
        <v>20640</v>
      </c>
      <c r="O385" s="16">
        <v>20640</v>
      </c>
      <c r="P385" s="16">
        <v>20640</v>
      </c>
      <c r="Q385" s="16">
        <v>20640</v>
      </c>
      <c r="R385" s="16">
        <v>20640</v>
      </c>
      <c r="S385" s="16">
        <v>20640</v>
      </c>
      <c r="T385" s="16">
        <v>20640</v>
      </c>
      <c r="U385" s="16">
        <v>20640</v>
      </c>
      <c r="V385" s="16">
        <v>20640</v>
      </c>
      <c r="W385" s="16">
        <v>20640</v>
      </c>
      <c r="X385" s="16" t="s">
        <v>7745</v>
      </c>
      <c r="Y385" s="16" t="s">
        <v>129</v>
      </c>
      <c r="Z385" s="16" t="s">
        <v>129</v>
      </c>
    </row>
    <row r="386" spans="2:26" hidden="1">
      <c r="B386" s="16" t="s">
        <v>1621</v>
      </c>
      <c r="C386" s="16" t="s">
        <v>235</v>
      </c>
      <c r="D386" s="16" t="s">
        <v>2343</v>
      </c>
      <c r="E386" s="16" t="s">
        <v>7773</v>
      </c>
      <c r="F386" s="16" t="s">
        <v>7774</v>
      </c>
      <c r="G386" s="16" t="s">
        <v>1739</v>
      </c>
      <c r="H386" s="16" t="s">
        <v>129</v>
      </c>
      <c r="I386" s="16" t="s">
        <v>19</v>
      </c>
      <c r="J386" s="16" t="s">
        <v>7745</v>
      </c>
      <c r="K386" s="16" t="s">
        <v>129</v>
      </c>
      <c r="L386" s="16">
        <v>77400</v>
      </c>
      <c r="M386" s="16">
        <v>77400</v>
      </c>
      <c r="N386" s="16">
        <v>77400</v>
      </c>
      <c r="O386" s="16">
        <v>77400</v>
      </c>
      <c r="P386" s="16">
        <v>77400</v>
      </c>
      <c r="Q386" s="16">
        <v>77400</v>
      </c>
      <c r="R386" s="16">
        <v>77400</v>
      </c>
      <c r="S386" s="16">
        <v>77400</v>
      </c>
      <c r="T386" s="16">
        <v>77400</v>
      </c>
      <c r="U386" s="16">
        <v>77400</v>
      </c>
      <c r="V386" s="16">
        <v>77400</v>
      </c>
      <c r="W386" s="16">
        <v>77400</v>
      </c>
      <c r="X386" s="16" t="s">
        <v>7745</v>
      </c>
      <c r="Y386" s="16" t="s">
        <v>129</v>
      </c>
      <c r="Z386" s="16" t="s">
        <v>129</v>
      </c>
    </row>
    <row r="387" spans="2:26" hidden="1">
      <c r="B387" s="16" t="s">
        <v>1621</v>
      </c>
      <c r="C387" s="16" t="s">
        <v>235</v>
      </c>
      <c r="D387" s="16" t="s">
        <v>2343</v>
      </c>
      <c r="E387" s="16" t="s">
        <v>2348</v>
      </c>
      <c r="F387" s="16" t="s">
        <v>2349</v>
      </c>
      <c r="G387" s="16" t="s">
        <v>1739</v>
      </c>
      <c r="H387" s="16" t="s">
        <v>129</v>
      </c>
      <c r="I387" s="16" t="s">
        <v>19</v>
      </c>
      <c r="J387" s="16" t="s">
        <v>7745</v>
      </c>
      <c r="K387" s="16" t="s">
        <v>129</v>
      </c>
      <c r="L387" s="16">
        <v>23500</v>
      </c>
      <c r="M387" s="16">
        <v>23500</v>
      </c>
      <c r="N387" s="16">
        <v>23500</v>
      </c>
      <c r="O387" s="16">
        <v>23500</v>
      </c>
      <c r="P387" s="16">
        <v>23500</v>
      </c>
      <c r="Q387" s="16">
        <v>23500</v>
      </c>
      <c r="R387" s="16">
        <v>23500</v>
      </c>
      <c r="S387" s="16">
        <v>23500</v>
      </c>
      <c r="T387" s="16">
        <v>23500</v>
      </c>
      <c r="U387" s="16">
        <v>23500</v>
      </c>
      <c r="V387" s="16">
        <v>23500</v>
      </c>
      <c r="W387" s="16">
        <v>23500</v>
      </c>
      <c r="X387" s="16" t="s">
        <v>7745</v>
      </c>
      <c r="Y387" s="16" t="s">
        <v>129</v>
      </c>
      <c r="Z387" s="16" t="s">
        <v>129</v>
      </c>
    </row>
    <row r="388" spans="2:26" hidden="1">
      <c r="B388" s="16" t="s">
        <v>1621</v>
      </c>
      <c r="C388" s="16" t="s">
        <v>235</v>
      </c>
      <c r="D388" s="16" t="s">
        <v>2343</v>
      </c>
      <c r="E388" s="16" t="s">
        <v>15980</v>
      </c>
      <c r="F388" s="16" t="s">
        <v>15981</v>
      </c>
      <c r="G388" s="16" t="s">
        <v>1701</v>
      </c>
      <c r="H388" s="16" t="s">
        <v>129</v>
      </c>
      <c r="I388" s="16" t="s">
        <v>19</v>
      </c>
      <c r="J388" s="16" t="s">
        <v>7745</v>
      </c>
      <c r="K388" s="16" t="s">
        <v>129</v>
      </c>
      <c r="L388" s="16">
        <v>2255000</v>
      </c>
      <c r="M388" s="16">
        <v>2255000</v>
      </c>
      <c r="N388" s="16">
        <v>2255000</v>
      </c>
      <c r="O388" s="16">
        <v>2255000</v>
      </c>
      <c r="P388" s="16">
        <v>2255000</v>
      </c>
      <c r="Q388" s="16">
        <v>2255000</v>
      </c>
      <c r="R388" s="16">
        <v>2255000</v>
      </c>
      <c r="S388" s="16">
        <v>2255000</v>
      </c>
      <c r="T388" s="16">
        <v>2255000</v>
      </c>
      <c r="U388" s="16">
        <v>2255000</v>
      </c>
      <c r="V388" s="16">
        <v>2255000</v>
      </c>
      <c r="W388" s="16">
        <v>2255000</v>
      </c>
      <c r="X388" s="16" t="s">
        <v>7745</v>
      </c>
      <c r="Y388" s="16" t="s">
        <v>129</v>
      </c>
      <c r="Z388" s="16" t="s">
        <v>129</v>
      </c>
    </row>
    <row r="389" spans="2:26" hidden="1">
      <c r="B389" s="16" t="s">
        <v>1621</v>
      </c>
      <c r="C389" s="16" t="s">
        <v>235</v>
      </c>
      <c r="D389" s="16" t="s">
        <v>3453</v>
      </c>
      <c r="E389" s="16" t="s">
        <v>2350</v>
      </c>
      <c r="F389" s="16" t="s">
        <v>2351</v>
      </c>
      <c r="G389" s="16" t="s">
        <v>1669</v>
      </c>
      <c r="H389" s="16" t="s">
        <v>129</v>
      </c>
      <c r="I389" s="16" t="s">
        <v>19</v>
      </c>
      <c r="J389" s="16" t="s">
        <v>7745</v>
      </c>
      <c r="K389" s="16" t="s">
        <v>129</v>
      </c>
      <c r="L389" s="16">
        <v>1700000</v>
      </c>
      <c r="M389" s="16">
        <v>1700000</v>
      </c>
      <c r="N389" s="16">
        <v>1700000</v>
      </c>
      <c r="O389" s="16">
        <v>1700000</v>
      </c>
      <c r="P389" s="16">
        <v>1700000</v>
      </c>
      <c r="Q389" s="16">
        <v>1700000</v>
      </c>
      <c r="R389" s="16">
        <v>1700000</v>
      </c>
      <c r="S389" s="16">
        <v>1700000</v>
      </c>
      <c r="T389" s="16">
        <v>1700000</v>
      </c>
      <c r="U389" s="16">
        <v>1700000</v>
      </c>
      <c r="V389" s="16">
        <v>1700000</v>
      </c>
      <c r="W389" s="16">
        <v>1700000</v>
      </c>
      <c r="X389" s="16" t="s">
        <v>7745</v>
      </c>
      <c r="Y389" s="16" t="s">
        <v>129</v>
      </c>
      <c r="Z389" s="16" t="s">
        <v>129</v>
      </c>
    </row>
    <row r="390" spans="2:26" hidden="1">
      <c r="B390" s="16" t="s">
        <v>1621</v>
      </c>
      <c r="C390" s="16" t="s">
        <v>235</v>
      </c>
      <c r="D390" s="16" t="s">
        <v>2343</v>
      </c>
      <c r="E390" s="16" t="s">
        <v>2352</v>
      </c>
      <c r="F390" s="16" t="s">
        <v>2353</v>
      </c>
      <c r="G390" s="16" t="s">
        <v>1739</v>
      </c>
      <c r="H390" s="16" t="s">
        <v>129</v>
      </c>
      <c r="I390" s="16" t="s">
        <v>19</v>
      </c>
      <c r="J390" s="16" t="s">
        <v>7745</v>
      </c>
      <c r="K390" s="16" t="s">
        <v>129</v>
      </c>
      <c r="L390" s="16">
        <v>119113.44</v>
      </c>
      <c r="M390" s="16">
        <v>119113.44</v>
      </c>
      <c r="N390" s="16">
        <v>119113.44</v>
      </c>
      <c r="O390" s="16">
        <v>119113.44</v>
      </c>
      <c r="P390" s="16">
        <v>119113.44</v>
      </c>
      <c r="Q390" s="16">
        <v>119113.44</v>
      </c>
      <c r="R390" s="16">
        <v>119113.44</v>
      </c>
      <c r="S390" s="16">
        <v>119113.44</v>
      </c>
      <c r="T390" s="16">
        <v>119113.44</v>
      </c>
      <c r="U390" s="16">
        <v>119113.44</v>
      </c>
      <c r="V390" s="16">
        <v>119113.44</v>
      </c>
      <c r="W390" s="16">
        <v>119113.44</v>
      </c>
      <c r="X390" s="16" t="s">
        <v>7745</v>
      </c>
      <c r="Y390" s="16" t="s">
        <v>129</v>
      </c>
      <c r="Z390" s="16" t="s">
        <v>129</v>
      </c>
    </row>
    <row r="391" spans="2:26" hidden="1">
      <c r="B391" s="16" t="s">
        <v>1621</v>
      </c>
      <c r="C391" s="16" t="s">
        <v>235</v>
      </c>
      <c r="D391" s="16" t="s">
        <v>2343</v>
      </c>
      <c r="E391" s="16" t="s">
        <v>2354</v>
      </c>
      <c r="F391" s="16" t="s">
        <v>2355</v>
      </c>
      <c r="G391" s="16" t="s">
        <v>1739</v>
      </c>
      <c r="H391" s="16" t="s">
        <v>129</v>
      </c>
      <c r="I391" s="16" t="s">
        <v>19</v>
      </c>
      <c r="J391" s="16" t="s">
        <v>7745</v>
      </c>
      <c r="K391" s="16" t="s">
        <v>129</v>
      </c>
      <c r="L391" s="16">
        <v>40397</v>
      </c>
      <c r="M391" s="16">
        <v>40397</v>
      </c>
      <c r="N391" s="16">
        <v>40397</v>
      </c>
      <c r="O391" s="16">
        <v>40397</v>
      </c>
      <c r="P391" s="16">
        <v>40397</v>
      </c>
      <c r="Q391" s="16">
        <v>40397</v>
      </c>
      <c r="R391" s="16">
        <v>40397</v>
      </c>
      <c r="S391" s="16">
        <v>40397</v>
      </c>
      <c r="T391" s="16">
        <v>40397</v>
      </c>
      <c r="U391" s="16">
        <v>40397</v>
      </c>
      <c r="V391" s="16">
        <v>40397</v>
      </c>
      <c r="W391" s="16">
        <v>40397</v>
      </c>
      <c r="X391" s="16" t="s">
        <v>7745</v>
      </c>
      <c r="Y391" s="16" t="s">
        <v>129</v>
      </c>
      <c r="Z391" s="16" t="s">
        <v>129</v>
      </c>
    </row>
    <row r="392" spans="2:26" hidden="1">
      <c r="B392" s="16" t="s">
        <v>1621</v>
      </c>
      <c r="C392" s="16" t="s">
        <v>235</v>
      </c>
      <c r="D392" s="16" t="s">
        <v>2356</v>
      </c>
      <c r="E392" s="16" t="s">
        <v>2357</v>
      </c>
      <c r="F392" s="16" t="s">
        <v>2358</v>
      </c>
      <c r="G392" s="16" t="s">
        <v>1739</v>
      </c>
      <c r="H392" s="16" t="s">
        <v>129</v>
      </c>
      <c r="I392" s="16" t="s">
        <v>19</v>
      </c>
      <c r="J392" s="16" t="s">
        <v>7745</v>
      </c>
      <c r="K392" s="16" t="s">
        <v>129</v>
      </c>
      <c r="L392" s="16">
        <v>15888</v>
      </c>
      <c r="M392" s="16">
        <v>15888</v>
      </c>
      <c r="N392" s="16">
        <v>15888</v>
      </c>
      <c r="O392" s="16">
        <v>15888</v>
      </c>
      <c r="P392" s="16">
        <v>15888</v>
      </c>
      <c r="Q392" s="16">
        <v>15888</v>
      </c>
      <c r="R392" s="16">
        <v>15888</v>
      </c>
      <c r="S392" s="16">
        <v>15888</v>
      </c>
      <c r="T392" s="16">
        <v>15888</v>
      </c>
      <c r="U392" s="16">
        <v>15888</v>
      </c>
      <c r="V392" s="16">
        <v>15888</v>
      </c>
      <c r="W392" s="16">
        <v>15888</v>
      </c>
      <c r="X392" s="16" t="s">
        <v>7745</v>
      </c>
      <c r="Y392" s="16" t="s">
        <v>129</v>
      </c>
      <c r="Z392" s="16" t="s">
        <v>129</v>
      </c>
    </row>
    <row r="393" spans="2:26" hidden="1">
      <c r="B393" s="16" t="s">
        <v>1621</v>
      </c>
      <c r="C393" s="16" t="s">
        <v>235</v>
      </c>
      <c r="D393" s="16" t="s">
        <v>2356</v>
      </c>
      <c r="E393" s="16" t="s">
        <v>2359</v>
      </c>
      <c r="F393" s="16" t="s">
        <v>2360</v>
      </c>
      <c r="G393" s="16" t="s">
        <v>1739</v>
      </c>
      <c r="H393" s="16" t="s">
        <v>129</v>
      </c>
      <c r="I393" s="16" t="s">
        <v>19</v>
      </c>
      <c r="J393" s="16" t="s">
        <v>7745</v>
      </c>
      <c r="K393" s="16" t="s">
        <v>129</v>
      </c>
      <c r="L393" s="16">
        <v>11275</v>
      </c>
      <c r="M393" s="16">
        <v>11275</v>
      </c>
      <c r="N393" s="16">
        <v>11275</v>
      </c>
      <c r="O393" s="16">
        <v>11275</v>
      </c>
      <c r="P393" s="16">
        <v>11275</v>
      </c>
      <c r="Q393" s="16">
        <v>11275</v>
      </c>
      <c r="R393" s="16">
        <v>11275</v>
      </c>
      <c r="S393" s="16">
        <v>11275</v>
      </c>
      <c r="T393" s="16">
        <v>11275</v>
      </c>
      <c r="U393" s="16">
        <v>11275</v>
      </c>
      <c r="V393" s="16">
        <v>11275</v>
      </c>
      <c r="W393" s="16">
        <v>11275</v>
      </c>
      <c r="X393" s="16" t="s">
        <v>7745</v>
      </c>
      <c r="Y393" s="16" t="s">
        <v>129</v>
      </c>
      <c r="Z393" s="16" t="s">
        <v>129</v>
      </c>
    </row>
    <row r="394" spans="2:26" hidden="1">
      <c r="B394" s="16" t="s">
        <v>1621</v>
      </c>
      <c r="C394" s="16" t="s">
        <v>235</v>
      </c>
      <c r="D394" s="16" t="s">
        <v>2361</v>
      </c>
      <c r="E394" s="16" t="s">
        <v>1492</v>
      </c>
      <c r="F394" s="16" t="s">
        <v>2362</v>
      </c>
      <c r="G394" s="16" t="s">
        <v>1739</v>
      </c>
      <c r="H394" s="16" t="s">
        <v>129</v>
      </c>
      <c r="I394" s="16" t="s">
        <v>19</v>
      </c>
      <c r="J394" s="16" t="s">
        <v>7745</v>
      </c>
      <c r="K394" s="16" t="s">
        <v>129</v>
      </c>
      <c r="L394" s="16">
        <v>5550</v>
      </c>
      <c r="M394" s="16">
        <v>5550</v>
      </c>
      <c r="N394" s="16">
        <v>5550</v>
      </c>
      <c r="O394" s="16">
        <v>5550</v>
      </c>
      <c r="P394" s="16">
        <v>5550</v>
      </c>
      <c r="Q394" s="16">
        <v>5550</v>
      </c>
      <c r="R394" s="16">
        <v>5550</v>
      </c>
      <c r="S394" s="16">
        <v>5550</v>
      </c>
      <c r="T394" s="16">
        <v>5550</v>
      </c>
      <c r="U394" s="16">
        <v>5550</v>
      </c>
      <c r="V394" s="16">
        <v>5550</v>
      </c>
      <c r="W394" s="16">
        <v>5550</v>
      </c>
      <c r="X394" s="16" t="s">
        <v>7745</v>
      </c>
      <c r="Y394" s="16" t="s">
        <v>129</v>
      </c>
      <c r="Z394" s="16" t="s">
        <v>129</v>
      </c>
    </row>
    <row r="395" spans="2:26" hidden="1">
      <c r="B395" s="16" t="s">
        <v>1621</v>
      </c>
      <c r="C395" s="16" t="s">
        <v>235</v>
      </c>
      <c r="D395" s="16" t="s">
        <v>2363</v>
      </c>
      <c r="E395" s="16" t="s">
        <v>2364</v>
      </c>
      <c r="F395" s="16" t="s">
        <v>2365</v>
      </c>
      <c r="G395" s="16" t="s">
        <v>1739</v>
      </c>
      <c r="H395" s="16" t="s">
        <v>129</v>
      </c>
      <c r="I395" s="16" t="s">
        <v>19</v>
      </c>
      <c r="J395" s="16" t="s">
        <v>7745</v>
      </c>
      <c r="K395" s="16" t="s">
        <v>129</v>
      </c>
      <c r="L395" s="16">
        <v>64575</v>
      </c>
      <c r="M395" s="16">
        <v>64575</v>
      </c>
      <c r="N395" s="16">
        <v>64575</v>
      </c>
      <c r="O395" s="16">
        <v>64575</v>
      </c>
      <c r="P395" s="16">
        <v>64575</v>
      </c>
      <c r="Q395" s="16">
        <v>64575</v>
      </c>
      <c r="R395" s="16">
        <v>64575</v>
      </c>
      <c r="S395" s="16">
        <v>64575</v>
      </c>
      <c r="T395" s="16">
        <v>64575</v>
      </c>
      <c r="U395" s="16">
        <v>64575</v>
      </c>
      <c r="V395" s="16">
        <v>64575</v>
      </c>
      <c r="W395" s="16">
        <v>64575</v>
      </c>
      <c r="X395" s="16" t="s">
        <v>7745</v>
      </c>
      <c r="Y395" s="16" t="s">
        <v>129</v>
      </c>
      <c r="Z395" s="16" t="s">
        <v>129</v>
      </c>
    </row>
    <row r="396" spans="2:26" hidden="1">
      <c r="B396" s="16" t="s">
        <v>1621</v>
      </c>
      <c r="C396" s="16" t="s">
        <v>235</v>
      </c>
      <c r="D396" s="16" t="s">
        <v>2363</v>
      </c>
      <c r="E396" s="16" t="s">
        <v>1489</v>
      </c>
      <c r="F396" s="16" t="s">
        <v>2366</v>
      </c>
      <c r="G396" s="16" t="s">
        <v>1739</v>
      </c>
      <c r="H396" s="16" t="s">
        <v>129</v>
      </c>
      <c r="I396" s="16" t="s">
        <v>19</v>
      </c>
      <c r="J396" s="16" t="s">
        <v>7745</v>
      </c>
      <c r="K396" s="16" t="s">
        <v>129</v>
      </c>
      <c r="L396" s="16">
        <v>92250</v>
      </c>
      <c r="M396" s="16">
        <v>92250</v>
      </c>
      <c r="N396" s="16">
        <v>92250</v>
      </c>
      <c r="O396" s="16">
        <v>92250</v>
      </c>
      <c r="P396" s="16">
        <v>92250</v>
      </c>
      <c r="Q396" s="16">
        <v>92250</v>
      </c>
      <c r="R396" s="16">
        <v>92250</v>
      </c>
      <c r="S396" s="16">
        <v>92250</v>
      </c>
      <c r="T396" s="16">
        <v>92250</v>
      </c>
      <c r="U396" s="16">
        <v>92250</v>
      </c>
      <c r="V396" s="16">
        <v>92250</v>
      </c>
      <c r="W396" s="16">
        <v>92250</v>
      </c>
      <c r="X396" s="16" t="s">
        <v>7745</v>
      </c>
      <c r="Y396" s="16" t="s">
        <v>129</v>
      </c>
      <c r="Z396" s="16" t="s">
        <v>129</v>
      </c>
    </row>
    <row r="397" spans="2:26" hidden="1">
      <c r="B397" s="16" t="s">
        <v>1621</v>
      </c>
      <c r="C397" s="16" t="s">
        <v>235</v>
      </c>
      <c r="D397" s="16" t="s">
        <v>2363</v>
      </c>
      <c r="E397" s="16" t="s">
        <v>1488</v>
      </c>
      <c r="F397" s="16" t="s">
        <v>2367</v>
      </c>
      <c r="G397" s="16" t="s">
        <v>1739</v>
      </c>
      <c r="H397" s="16" t="s">
        <v>129</v>
      </c>
      <c r="I397" s="16" t="s">
        <v>19</v>
      </c>
      <c r="J397" s="16" t="s">
        <v>7745</v>
      </c>
      <c r="K397" s="16" t="s">
        <v>129</v>
      </c>
      <c r="L397" s="16">
        <v>48687.5</v>
      </c>
      <c r="M397" s="16">
        <v>48687.5</v>
      </c>
      <c r="N397" s="16">
        <v>48687.5</v>
      </c>
      <c r="O397" s="16">
        <v>48687.5</v>
      </c>
      <c r="P397" s="16">
        <v>48687.5</v>
      </c>
      <c r="Q397" s="16">
        <v>48687.5</v>
      </c>
      <c r="R397" s="16">
        <v>48687.5</v>
      </c>
      <c r="S397" s="16">
        <v>48687.5</v>
      </c>
      <c r="T397" s="16">
        <v>48687.5</v>
      </c>
      <c r="U397" s="16">
        <v>48687.5</v>
      </c>
      <c r="V397" s="16">
        <v>48687.5</v>
      </c>
      <c r="W397" s="16">
        <v>48687.5</v>
      </c>
      <c r="X397" s="16" t="s">
        <v>7745</v>
      </c>
      <c r="Y397" s="16" t="s">
        <v>129</v>
      </c>
      <c r="Z397" s="16" t="s">
        <v>129</v>
      </c>
    </row>
    <row r="398" spans="2:26" hidden="1">
      <c r="B398" s="16" t="s">
        <v>1621</v>
      </c>
      <c r="C398" s="16" t="s">
        <v>235</v>
      </c>
      <c r="D398" s="16" t="s">
        <v>2363</v>
      </c>
      <c r="E398" s="16" t="s">
        <v>1487</v>
      </c>
      <c r="F398" s="16" t="s">
        <v>2368</v>
      </c>
      <c r="G398" s="16" t="s">
        <v>1739</v>
      </c>
      <c r="H398" s="16" t="s">
        <v>129</v>
      </c>
      <c r="I398" s="16" t="s">
        <v>19</v>
      </c>
      <c r="J398" s="16" t="s">
        <v>7745</v>
      </c>
      <c r="K398" s="16" t="s">
        <v>129</v>
      </c>
      <c r="L398" s="16">
        <v>43562.5</v>
      </c>
      <c r="M398" s="16">
        <v>43562.5</v>
      </c>
      <c r="N398" s="16">
        <v>43562.5</v>
      </c>
      <c r="O398" s="16">
        <v>43562.5</v>
      </c>
      <c r="P398" s="16">
        <v>43562.5</v>
      </c>
      <c r="Q398" s="16">
        <v>43562.5</v>
      </c>
      <c r="R398" s="16">
        <v>43562.5</v>
      </c>
      <c r="S398" s="16">
        <v>43562.5</v>
      </c>
      <c r="T398" s="16">
        <v>43562.5</v>
      </c>
      <c r="U398" s="16">
        <v>43562.5</v>
      </c>
      <c r="V398" s="16">
        <v>43562.5</v>
      </c>
      <c r="W398" s="16">
        <v>43562.5</v>
      </c>
      <c r="X398" s="16" t="s">
        <v>7745</v>
      </c>
      <c r="Y398" s="16" t="s">
        <v>129</v>
      </c>
      <c r="Z398" s="16" t="s">
        <v>129</v>
      </c>
    </row>
    <row r="399" spans="2:26" hidden="1">
      <c r="B399" s="16" t="s">
        <v>1621</v>
      </c>
      <c r="C399" s="16" t="s">
        <v>235</v>
      </c>
      <c r="D399" s="16" t="s">
        <v>2369</v>
      </c>
      <c r="E399" s="16" t="s">
        <v>2370</v>
      </c>
      <c r="F399" s="16" t="s">
        <v>2371</v>
      </c>
      <c r="G399" s="16" t="s">
        <v>1724</v>
      </c>
      <c r="H399" s="16" t="s">
        <v>129</v>
      </c>
      <c r="I399" s="16" t="s">
        <v>19</v>
      </c>
      <c r="J399" s="16" t="s">
        <v>7745</v>
      </c>
      <c r="K399" s="16" t="s">
        <v>129</v>
      </c>
      <c r="L399" s="16">
        <v>70200</v>
      </c>
      <c r="M399" s="16">
        <v>70200</v>
      </c>
      <c r="N399" s="16">
        <v>70200</v>
      </c>
      <c r="O399" s="16">
        <v>70200</v>
      </c>
      <c r="P399" s="16">
        <v>70200</v>
      </c>
      <c r="Q399" s="16">
        <v>70200</v>
      </c>
      <c r="R399" s="16">
        <v>70200</v>
      </c>
      <c r="S399" s="16">
        <v>70200</v>
      </c>
      <c r="T399" s="16">
        <v>70200</v>
      </c>
      <c r="U399" s="16">
        <v>70200</v>
      </c>
      <c r="V399" s="16">
        <v>70200</v>
      </c>
      <c r="W399" s="16">
        <v>70200</v>
      </c>
      <c r="X399" s="16" t="s">
        <v>7745</v>
      </c>
      <c r="Y399" s="16" t="s">
        <v>129</v>
      </c>
      <c r="Z399" s="16" t="s">
        <v>129</v>
      </c>
    </row>
    <row r="400" spans="2:26" hidden="1">
      <c r="B400" s="16" t="s">
        <v>1621</v>
      </c>
      <c r="C400" s="16" t="s">
        <v>235</v>
      </c>
      <c r="D400" s="16" t="s">
        <v>2372</v>
      </c>
      <c r="E400" s="16" t="s">
        <v>2373</v>
      </c>
      <c r="F400" s="16" t="s">
        <v>2374</v>
      </c>
      <c r="G400" s="16" t="s">
        <v>1739</v>
      </c>
      <c r="H400" s="16" t="s">
        <v>129</v>
      </c>
      <c r="I400" s="16" t="s">
        <v>19</v>
      </c>
      <c r="J400" s="16" t="s">
        <v>7745</v>
      </c>
      <c r="K400" s="16" t="s">
        <v>129</v>
      </c>
      <c r="L400" s="16">
        <v>47150</v>
      </c>
      <c r="M400" s="16">
        <v>47150</v>
      </c>
      <c r="N400" s="16">
        <v>47150</v>
      </c>
      <c r="O400" s="16">
        <v>47150</v>
      </c>
      <c r="P400" s="16">
        <v>47150</v>
      </c>
      <c r="Q400" s="16">
        <v>47150</v>
      </c>
      <c r="R400" s="16">
        <v>47150</v>
      </c>
      <c r="S400" s="16">
        <v>47150</v>
      </c>
      <c r="T400" s="16">
        <v>47150</v>
      </c>
      <c r="U400" s="16">
        <v>47150</v>
      </c>
      <c r="V400" s="16">
        <v>47150</v>
      </c>
      <c r="W400" s="16">
        <v>47150</v>
      </c>
      <c r="X400" s="16" t="s">
        <v>7745</v>
      </c>
      <c r="Y400" s="16" t="s">
        <v>129</v>
      </c>
      <c r="Z400" s="16" t="s">
        <v>129</v>
      </c>
    </row>
    <row r="401" spans="2:26" hidden="1">
      <c r="B401" s="16" t="s">
        <v>1621</v>
      </c>
      <c r="C401" s="16" t="s">
        <v>235</v>
      </c>
      <c r="D401" s="16" t="s">
        <v>2375</v>
      </c>
      <c r="E401" s="16" t="s">
        <v>2376</v>
      </c>
      <c r="F401" s="16" t="s">
        <v>2377</v>
      </c>
      <c r="G401" s="16" t="s">
        <v>2001</v>
      </c>
      <c r="H401" s="16" t="s">
        <v>129</v>
      </c>
      <c r="I401" s="16" t="s">
        <v>19</v>
      </c>
      <c r="J401" s="16" t="s">
        <v>7744</v>
      </c>
      <c r="K401" s="16" t="s">
        <v>129</v>
      </c>
      <c r="L401" s="16">
        <v>190000</v>
      </c>
      <c r="M401" s="16">
        <v>190000</v>
      </c>
      <c r="N401" s="16">
        <v>190000</v>
      </c>
      <c r="O401" s="16">
        <v>190000</v>
      </c>
      <c r="P401" s="16">
        <v>190000</v>
      </c>
      <c r="Q401" s="16">
        <v>190000</v>
      </c>
      <c r="R401" s="16">
        <v>190000</v>
      </c>
      <c r="S401" s="16">
        <v>190000</v>
      </c>
      <c r="T401" s="16">
        <v>190000</v>
      </c>
      <c r="U401" s="16">
        <v>190000</v>
      </c>
      <c r="V401" s="16">
        <v>190000</v>
      </c>
      <c r="W401" s="16">
        <v>190000</v>
      </c>
      <c r="X401" s="16" t="s">
        <v>7744</v>
      </c>
      <c r="Y401" s="16" t="s">
        <v>129</v>
      </c>
      <c r="Z401" s="16" t="s">
        <v>129</v>
      </c>
    </row>
    <row r="402" spans="2:26" hidden="1">
      <c r="B402" s="16" t="s">
        <v>1621</v>
      </c>
      <c r="C402" s="16" t="s">
        <v>235</v>
      </c>
      <c r="D402" s="16" t="s">
        <v>2962</v>
      </c>
      <c r="E402" s="16" t="s">
        <v>2379</v>
      </c>
      <c r="F402" s="16" t="s">
        <v>2378</v>
      </c>
      <c r="G402" s="16" t="s">
        <v>1743</v>
      </c>
      <c r="H402" s="16" t="s">
        <v>129</v>
      </c>
      <c r="I402" s="16" t="s">
        <v>19</v>
      </c>
      <c r="J402" s="16" t="s">
        <v>7744</v>
      </c>
      <c r="K402" s="16" t="s">
        <v>129</v>
      </c>
      <c r="L402" s="16">
        <v>30000</v>
      </c>
      <c r="M402" s="16">
        <v>30000</v>
      </c>
      <c r="N402" s="16">
        <v>30000</v>
      </c>
      <c r="O402" s="16">
        <v>30000</v>
      </c>
      <c r="P402" s="16">
        <v>30000</v>
      </c>
      <c r="Q402" s="16">
        <v>30000</v>
      </c>
      <c r="R402" s="16">
        <v>30000</v>
      </c>
      <c r="S402" s="16">
        <v>30000</v>
      </c>
      <c r="T402" s="16">
        <v>30000</v>
      </c>
      <c r="U402" s="16">
        <v>30000</v>
      </c>
      <c r="V402" s="16">
        <v>30000</v>
      </c>
      <c r="W402" s="16">
        <v>30000</v>
      </c>
      <c r="X402" s="16" t="s">
        <v>7744</v>
      </c>
      <c r="Y402" s="16" t="s">
        <v>129</v>
      </c>
      <c r="Z402" s="16" t="s">
        <v>129</v>
      </c>
    </row>
    <row r="403" spans="2:26" hidden="1">
      <c r="B403" s="16" t="s">
        <v>1621</v>
      </c>
      <c r="C403" s="16" t="s">
        <v>235</v>
      </c>
      <c r="D403" s="16" t="s">
        <v>2380</v>
      </c>
      <c r="E403" s="16" t="s">
        <v>2382</v>
      </c>
      <c r="F403" s="16" t="s">
        <v>2383</v>
      </c>
      <c r="G403" s="16" t="s">
        <v>2381</v>
      </c>
      <c r="H403" s="16" t="s">
        <v>129</v>
      </c>
      <c r="I403" s="16" t="s">
        <v>19</v>
      </c>
      <c r="J403" s="16" t="s">
        <v>7745</v>
      </c>
      <c r="K403" s="16" t="s">
        <v>129</v>
      </c>
      <c r="L403" s="16">
        <v>6000</v>
      </c>
      <c r="M403" s="16">
        <v>6000</v>
      </c>
      <c r="N403" s="16">
        <v>6000</v>
      </c>
      <c r="O403" s="16">
        <v>6000</v>
      </c>
      <c r="P403" s="16">
        <v>6000</v>
      </c>
      <c r="Q403" s="16">
        <v>6000</v>
      </c>
      <c r="R403" s="16">
        <v>6000</v>
      </c>
      <c r="S403" s="16">
        <v>6000</v>
      </c>
      <c r="T403" s="16">
        <v>6000</v>
      </c>
      <c r="U403" s="16">
        <v>6000</v>
      </c>
      <c r="V403" s="16">
        <v>6000</v>
      </c>
      <c r="W403" s="16">
        <v>6000</v>
      </c>
      <c r="X403" s="16" t="s">
        <v>7745</v>
      </c>
      <c r="Y403" s="16" t="s">
        <v>129</v>
      </c>
      <c r="Z403" s="16" t="s">
        <v>129</v>
      </c>
    </row>
    <row r="404" spans="2:26" hidden="1">
      <c r="B404" s="16" t="s">
        <v>1621</v>
      </c>
      <c r="C404" s="16" t="s">
        <v>235</v>
      </c>
      <c r="D404" s="16" t="s">
        <v>2380</v>
      </c>
      <c r="E404" s="16" t="s">
        <v>2384</v>
      </c>
      <c r="F404" s="16" t="s">
        <v>2385</v>
      </c>
      <c r="G404" s="16" t="s">
        <v>2381</v>
      </c>
      <c r="H404" s="16" t="s">
        <v>129</v>
      </c>
      <c r="I404" s="16" t="s">
        <v>19</v>
      </c>
      <c r="J404" s="16" t="s">
        <v>7745</v>
      </c>
      <c r="K404" s="16" t="s">
        <v>129</v>
      </c>
      <c r="L404" s="16">
        <v>6000</v>
      </c>
      <c r="M404" s="16">
        <v>6000</v>
      </c>
      <c r="N404" s="16">
        <v>6000</v>
      </c>
      <c r="O404" s="16">
        <v>6000</v>
      </c>
      <c r="P404" s="16">
        <v>6000</v>
      </c>
      <c r="Q404" s="16">
        <v>6000</v>
      </c>
      <c r="R404" s="16">
        <v>6000</v>
      </c>
      <c r="S404" s="16">
        <v>6000</v>
      </c>
      <c r="T404" s="16">
        <v>6000</v>
      </c>
      <c r="U404" s="16">
        <v>6000</v>
      </c>
      <c r="V404" s="16">
        <v>6000</v>
      </c>
      <c r="W404" s="16">
        <v>6000</v>
      </c>
      <c r="X404" s="16" t="s">
        <v>7745</v>
      </c>
      <c r="Y404" s="16" t="s">
        <v>129</v>
      </c>
      <c r="Z404" s="16" t="s">
        <v>129</v>
      </c>
    </row>
    <row r="405" spans="2:26" hidden="1">
      <c r="B405" s="16" t="s">
        <v>1621</v>
      </c>
      <c r="C405" s="16" t="s">
        <v>235</v>
      </c>
      <c r="D405" s="16" t="s">
        <v>2380</v>
      </c>
      <c r="E405" s="16" t="s">
        <v>2386</v>
      </c>
      <c r="F405" s="16" t="s">
        <v>2387</v>
      </c>
      <c r="G405" s="16" t="s">
        <v>2381</v>
      </c>
      <c r="H405" s="16" t="s">
        <v>129</v>
      </c>
      <c r="I405" s="16" t="s">
        <v>19</v>
      </c>
      <c r="J405" s="16" t="s">
        <v>7745</v>
      </c>
      <c r="K405" s="16" t="s">
        <v>129</v>
      </c>
      <c r="L405" s="16">
        <v>6000</v>
      </c>
      <c r="M405" s="16">
        <v>6000</v>
      </c>
      <c r="N405" s="16">
        <v>6000</v>
      </c>
      <c r="O405" s="16">
        <v>6000</v>
      </c>
      <c r="P405" s="16">
        <v>6000</v>
      </c>
      <c r="Q405" s="16">
        <v>6000</v>
      </c>
      <c r="R405" s="16">
        <v>6000</v>
      </c>
      <c r="S405" s="16">
        <v>6000</v>
      </c>
      <c r="T405" s="16">
        <v>6000</v>
      </c>
      <c r="U405" s="16">
        <v>6000</v>
      </c>
      <c r="V405" s="16">
        <v>6000</v>
      </c>
      <c r="W405" s="16">
        <v>6000</v>
      </c>
      <c r="X405" s="16" t="s">
        <v>7745</v>
      </c>
      <c r="Y405" s="16" t="s">
        <v>129</v>
      </c>
      <c r="Z405" s="16" t="s">
        <v>129</v>
      </c>
    </row>
    <row r="406" spans="2:26" hidden="1">
      <c r="B406" s="16" t="s">
        <v>1621</v>
      </c>
      <c r="C406" s="16" t="s">
        <v>235</v>
      </c>
      <c r="D406" s="16" t="s">
        <v>2380</v>
      </c>
      <c r="E406" s="16" t="s">
        <v>2388</v>
      </c>
      <c r="F406" s="16" t="s">
        <v>2389</v>
      </c>
      <c r="G406" s="16" t="s">
        <v>2381</v>
      </c>
      <c r="H406" s="16" t="s">
        <v>129</v>
      </c>
      <c r="I406" s="16" t="s">
        <v>19</v>
      </c>
      <c r="J406" s="16" t="s">
        <v>7745</v>
      </c>
      <c r="K406" s="16" t="s">
        <v>129</v>
      </c>
      <c r="L406" s="16">
        <v>6000</v>
      </c>
      <c r="M406" s="16">
        <v>6000</v>
      </c>
      <c r="N406" s="16">
        <v>6000</v>
      </c>
      <c r="O406" s="16">
        <v>6000</v>
      </c>
      <c r="P406" s="16">
        <v>6000</v>
      </c>
      <c r="Q406" s="16">
        <v>6000</v>
      </c>
      <c r="R406" s="16">
        <v>6000</v>
      </c>
      <c r="S406" s="16">
        <v>6000</v>
      </c>
      <c r="T406" s="16">
        <v>6000</v>
      </c>
      <c r="U406" s="16">
        <v>6000</v>
      </c>
      <c r="V406" s="16">
        <v>6000</v>
      </c>
      <c r="W406" s="16">
        <v>6000</v>
      </c>
      <c r="X406" s="16" t="s">
        <v>7745</v>
      </c>
      <c r="Y406" s="16" t="s">
        <v>129</v>
      </c>
      <c r="Z406" s="16" t="s">
        <v>129</v>
      </c>
    </row>
    <row r="407" spans="2:26" hidden="1">
      <c r="B407" s="16" t="s">
        <v>1621</v>
      </c>
      <c r="C407" s="16" t="s">
        <v>235</v>
      </c>
      <c r="D407" s="16" t="s">
        <v>2380</v>
      </c>
      <c r="E407" s="16" t="s">
        <v>2390</v>
      </c>
      <c r="F407" s="16" t="s">
        <v>2391</v>
      </c>
      <c r="G407" s="16" t="s">
        <v>2381</v>
      </c>
      <c r="H407" s="16" t="s">
        <v>129</v>
      </c>
      <c r="I407" s="16" t="s">
        <v>19</v>
      </c>
      <c r="J407" s="16" t="s">
        <v>7745</v>
      </c>
      <c r="K407" s="16" t="s">
        <v>129</v>
      </c>
      <c r="L407" s="16">
        <v>6000</v>
      </c>
      <c r="M407" s="16">
        <v>6000</v>
      </c>
      <c r="N407" s="16">
        <v>6000</v>
      </c>
      <c r="O407" s="16">
        <v>6000</v>
      </c>
      <c r="P407" s="16">
        <v>6000</v>
      </c>
      <c r="Q407" s="16">
        <v>6000</v>
      </c>
      <c r="R407" s="16">
        <v>6000</v>
      </c>
      <c r="S407" s="16">
        <v>6000</v>
      </c>
      <c r="T407" s="16">
        <v>6000</v>
      </c>
      <c r="U407" s="16">
        <v>6000</v>
      </c>
      <c r="V407" s="16">
        <v>6000</v>
      </c>
      <c r="W407" s="16">
        <v>6000</v>
      </c>
      <c r="X407" s="16" t="s">
        <v>7745</v>
      </c>
      <c r="Y407" s="16" t="s">
        <v>129</v>
      </c>
      <c r="Z407" s="16" t="s">
        <v>129</v>
      </c>
    </row>
    <row r="408" spans="2:26" hidden="1">
      <c r="B408" s="16" t="s">
        <v>1621</v>
      </c>
      <c r="C408" s="16" t="s">
        <v>235</v>
      </c>
      <c r="D408" s="16" t="s">
        <v>2380</v>
      </c>
      <c r="E408" s="16" t="s">
        <v>2392</v>
      </c>
      <c r="F408" s="16" t="s">
        <v>2393</v>
      </c>
      <c r="G408" s="16" t="s">
        <v>2381</v>
      </c>
      <c r="H408" s="16" t="s">
        <v>129</v>
      </c>
      <c r="I408" s="16" t="s">
        <v>19</v>
      </c>
      <c r="J408" s="16" t="s">
        <v>7745</v>
      </c>
      <c r="K408" s="16" t="s">
        <v>129</v>
      </c>
      <c r="L408" s="16">
        <v>6000</v>
      </c>
      <c r="M408" s="16">
        <v>6000</v>
      </c>
      <c r="N408" s="16">
        <v>6000</v>
      </c>
      <c r="O408" s="16">
        <v>6000</v>
      </c>
      <c r="P408" s="16">
        <v>6000</v>
      </c>
      <c r="Q408" s="16">
        <v>6000</v>
      </c>
      <c r="R408" s="16">
        <v>6000</v>
      </c>
      <c r="S408" s="16">
        <v>6000</v>
      </c>
      <c r="T408" s="16">
        <v>6000</v>
      </c>
      <c r="U408" s="16">
        <v>6000</v>
      </c>
      <c r="V408" s="16">
        <v>6000</v>
      </c>
      <c r="W408" s="16">
        <v>6000</v>
      </c>
      <c r="X408" s="16" t="s">
        <v>7745</v>
      </c>
      <c r="Y408" s="16" t="s">
        <v>129</v>
      </c>
      <c r="Z408" s="16" t="s">
        <v>129</v>
      </c>
    </row>
    <row r="409" spans="2:26" hidden="1">
      <c r="B409" s="16" t="s">
        <v>1621</v>
      </c>
      <c r="C409" s="16" t="s">
        <v>235</v>
      </c>
      <c r="D409" s="16" t="s">
        <v>2380</v>
      </c>
      <c r="E409" s="16" t="s">
        <v>2394</v>
      </c>
      <c r="F409" s="16" t="s">
        <v>2395</v>
      </c>
      <c r="G409" s="16" t="s">
        <v>2381</v>
      </c>
      <c r="H409" s="16" t="s">
        <v>129</v>
      </c>
      <c r="I409" s="16" t="s">
        <v>19</v>
      </c>
      <c r="J409" s="16" t="s">
        <v>7745</v>
      </c>
      <c r="K409" s="16" t="s">
        <v>129</v>
      </c>
      <c r="L409" s="16">
        <v>73000</v>
      </c>
      <c r="M409" s="16">
        <v>73000</v>
      </c>
      <c r="N409" s="16">
        <v>73000</v>
      </c>
      <c r="O409" s="16">
        <v>73000</v>
      </c>
      <c r="P409" s="16">
        <v>73000</v>
      </c>
      <c r="Q409" s="16">
        <v>73000</v>
      </c>
      <c r="R409" s="16">
        <v>73000</v>
      </c>
      <c r="S409" s="16">
        <v>73000</v>
      </c>
      <c r="T409" s="16">
        <v>73000</v>
      </c>
      <c r="U409" s="16">
        <v>73000</v>
      </c>
      <c r="V409" s="16">
        <v>73000</v>
      </c>
      <c r="W409" s="16">
        <v>73000</v>
      </c>
      <c r="X409" s="16" t="s">
        <v>7745</v>
      </c>
      <c r="Y409" s="16" t="s">
        <v>129</v>
      </c>
      <c r="Z409" s="16" t="s">
        <v>129</v>
      </c>
    </row>
    <row r="410" spans="2:26" hidden="1">
      <c r="B410" s="16" t="s">
        <v>1621</v>
      </c>
      <c r="C410" s="16" t="s">
        <v>235</v>
      </c>
      <c r="D410" s="16" t="s">
        <v>2380</v>
      </c>
      <c r="E410" s="16" t="s">
        <v>2396</v>
      </c>
      <c r="F410" s="16" t="s">
        <v>2397</v>
      </c>
      <c r="G410" s="16" t="s">
        <v>2381</v>
      </c>
      <c r="H410" s="16" t="s">
        <v>129</v>
      </c>
      <c r="I410" s="16" t="s">
        <v>19</v>
      </c>
      <c r="J410" s="16" t="s">
        <v>7745</v>
      </c>
      <c r="K410" s="16" t="s">
        <v>129</v>
      </c>
      <c r="L410" s="16">
        <v>98000</v>
      </c>
      <c r="M410" s="16">
        <v>98000</v>
      </c>
      <c r="N410" s="16">
        <v>98000</v>
      </c>
      <c r="O410" s="16">
        <v>98000</v>
      </c>
      <c r="P410" s="16">
        <v>98000</v>
      </c>
      <c r="Q410" s="16">
        <v>98000</v>
      </c>
      <c r="R410" s="16">
        <v>98000</v>
      </c>
      <c r="S410" s="16">
        <v>98000</v>
      </c>
      <c r="T410" s="16">
        <v>98000</v>
      </c>
      <c r="U410" s="16">
        <v>98000</v>
      </c>
      <c r="V410" s="16">
        <v>98000</v>
      </c>
      <c r="W410" s="16">
        <v>98000</v>
      </c>
      <c r="X410" s="16" t="s">
        <v>7745</v>
      </c>
      <c r="Y410" s="16" t="s">
        <v>129</v>
      </c>
      <c r="Z410" s="16" t="s">
        <v>129</v>
      </c>
    </row>
    <row r="411" spans="2:26" hidden="1">
      <c r="B411" s="16" t="s">
        <v>1621</v>
      </c>
      <c r="C411" s="16" t="s">
        <v>235</v>
      </c>
      <c r="D411" s="16" t="s">
        <v>2399</v>
      </c>
      <c r="E411" s="16" t="s">
        <v>2400</v>
      </c>
      <c r="F411" s="16" t="s">
        <v>2399</v>
      </c>
      <c r="G411" s="16" t="s">
        <v>1724</v>
      </c>
      <c r="H411" s="16" t="s">
        <v>129</v>
      </c>
      <c r="I411" s="16" t="s">
        <v>19</v>
      </c>
      <c r="J411" s="16" t="s">
        <v>7744</v>
      </c>
      <c r="K411" s="16" t="s">
        <v>129</v>
      </c>
      <c r="L411" s="16">
        <v>20000</v>
      </c>
      <c r="M411" s="16">
        <v>20000</v>
      </c>
      <c r="N411" s="16">
        <v>20000</v>
      </c>
      <c r="O411" s="16">
        <v>20000</v>
      </c>
      <c r="P411" s="16">
        <v>20000</v>
      </c>
      <c r="Q411" s="16">
        <v>20000</v>
      </c>
      <c r="R411" s="16">
        <v>20000</v>
      </c>
      <c r="S411" s="16">
        <v>20000</v>
      </c>
      <c r="T411" s="16">
        <v>20000</v>
      </c>
      <c r="U411" s="16">
        <v>20000</v>
      </c>
      <c r="V411" s="16">
        <v>20000</v>
      </c>
      <c r="W411" s="16">
        <v>20000</v>
      </c>
      <c r="X411" s="16" t="s">
        <v>7744</v>
      </c>
      <c r="Y411" s="16" t="s">
        <v>129</v>
      </c>
      <c r="Z411" s="16" t="s">
        <v>129</v>
      </c>
    </row>
    <row r="412" spans="2:26" hidden="1">
      <c r="B412" s="16" t="s">
        <v>1621</v>
      </c>
      <c r="C412" s="16" t="s">
        <v>235</v>
      </c>
      <c r="D412" s="16" t="s">
        <v>3865</v>
      </c>
      <c r="E412" s="16" t="s">
        <v>7775</v>
      </c>
      <c r="F412" s="16" t="s">
        <v>7776</v>
      </c>
      <c r="G412" s="16" t="s">
        <v>1739</v>
      </c>
      <c r="H412" s="16" t="s">
        <v>129</v>
      </c>
      <c r="I412" s="16" t="s">
        <v>19</v>
      </c>
      <c r="J412" s="16" t="s">
        <v>7745</v>
      </c>
      <c r="K412" s="16" t="s">
        <v>129</v>
      </c>
      <c r="L412" s="16">
        <v>30000</v>
      </c>
      <c r="M412" s="16">
        <v>30000</v>
      </c>
      <c r="N412" s="16">
        <v>30000</v>
      </c>
      <c r="O412" s="16">
        <v>30000</v>
      </c>
      <c r="P412" s="16">
        <v>30000</v>
      </c>
      <c r="Q412" s="16">
        <v>30000</v>
      </c>
      <c r="R412" s="16">
        <v>30000</v>
      </c>
      <c r="S412" s="16">
        <v>30000</v>
      </c>
      <c r="T412" s="16">
        <v>30000</v>
      </c>
      <c r="U412" s="16">
        <v>30000</v>
      </c>
      <c r="V412" s="16">
        <v>30000</v>
      </c>
      <c r="W412" s="16">
        <v>30000</v>
      </c>
      <c r="X412" s="16" t="s">
        <v>7745</v>
      </c>
      <c r="Y412" s="16" t="s">
        <v>129</v>
      </c>
      <c r="Z412" s="16" t="s">
        <v>129</v>
      </c>
    </row>
    <row r="413" spans="2:26" hidden="1">
      <c r="B413" s="16" t="s">
        <v>1621</v>
      </c>
      <c r="C413" s="16" t="s">
        <v>235</v>
      </c>
      <c r="D413" s="16" t="s">
        <v>3865</v>
      </c>
      <c r="E413" s="16" t="s">
        <v>7777</v>
      </c>
      <c r="F413" s="16" t="s">
        <v>7778</v>
      </c>
      <c r="G413" s="16" t="s">
        <v>1739</v>
      </c>
      <c r="H413" s="16" t="s">
        <v>129</v>
      </c>
      <c r="I413" s="16" t="s">
        <v>19</v>
      </c>
      <c r="J413" s="16" t="s">
        <v>7745</v>
      </c>
      <c r="K413" s="16" t="s">
        <v>129</v>
      </c>
      <c r="L413" s="16">
        <v>84400</v>
      </c>
      <c r="M413" s="16">
        <v>84400</v>
      </c>
      <c r="N413" s="16">
        <v>84400</v>
      </c>
      <c r="O413" s="16">
        <v>84400</v>
      </c>
      <c r="P413" s="16">
        <v>84400</v>
      </c>
      <c r="Q413" s="16">
        <v>84400</v>
      </c>
      <c r="R413" s="16">
        <v>84400</v>
      </c>
      <c r="S413" s="16">
        <v>84400</v>
      </c>
      <c r="T413" s="16">
        <v>84400</v>
      </c>
      <c r="U413" s="16">
        <v>84400</v>
      </c>
      <c r="V413" s="16">
        <v>84400</v>
      </c>
      <c r="W413" s="16">
        <v>84400</v>
      </c>
      <c r="X413" s="16" t="s">
        <v>7745</v>
      </c>
      <c r="Y413" s="16" t="s">
        <v>129</v>
      </c>
      <c r="Z413" s="16" t="s">
        <v>129</v>
      </c>
    </row>
    <row r="414" spans="2:26" hidden="1">
      <c r="B414" s="16" t="s">
        <v>1621</v>
      </c>
      <c r="C414" s="16" t="s">
        <v>235</v>
      </c>
      <c r="D414" s="16" t="s">
        <v>2401</v>
      </c>
      <c r="E414" s="16" t="s">
        <v>2402</v>
      </c>
      <c r="F414" s="16" t="s">
        <v>2403</v>
      </c>
      <c r="G414" s="16" t="s">
        <v>1976</v>
      </c>
      <c r="H414" s="16" t="s">
        <v>129</v>
      </c>
      <c r="I414" s="16" t="s">
        <v>19</v>
      </c>
      <c r="J414" s="16" t="s">
        <v>7745</v>
      </c>
      <c r="K414" s="16" t="s">
        <v>129</v>
      </c>
      <c r="L414" s="16">
        <v>13694</v>
      </c>
      <c r="M414" s="16">
        <v>13694</v>
      </c>
      <c r="N414" s="16">
        <v>13694</v>
      </c>
      <c r="O414" s="16">
        <v>13694</v>
      </c>
      <c r="P414" s="16">
        <v>13694</v>
      </c>
      <c r="Q414" s="16">
        <v>13694</v>
      </c>
      <c r="R414" s="16">
        <v>13694</v>
      </c>
      <c r="S414" s="16">
        <v>13694</v>
      </c>
      <c r="T414" s="16">
        <v>13694</v>
      </c>
      <c r="U414" s="16">
        <v>13694</v>
      </c>
      <c r="V414" s="16">
        <v>13694</v>
      </c>
      <c r="W414" s="16">
        <v>13694</v>
      </c>
      <c r="X414" s="16" t="s">
        <v>7745</v>
      </c>
      <c r="Y414" s="16" t="s">
        <v>129</v>
      </c>
      <c r="Z414" s="16" t="s">
        <v>129</v>
      </c>
    </row>
    <row r="415" spans="2:26" hidden="1">
      <c r="B415" s="16" t="s">
        <v>1621</v>
      </c>
      <c r="C415" s="16" t="s">
        <v>235</v>
      </c>
      <c r="D415" s="16" t="s">
        <v>2401</v>
      </c>
      <c r="E415" s="16" t="s">
        <v>1484</v>
      </c>
      <c r="F415" s="16" t="s">
        <v>2404</v>
      </c>
      <c r="G415" s="16" t="s">
        <v>1976</v>
      </c>
      <c r="H415" s="16" t="s">
        <v>129</v>
      </c>
      <c r="I415" s="16" t="s">
        <v>19</v>
      </c>
      <c r="J415" s="16" t="s">
        <v>7745</v>
      </c>
      <c r="K415" s="16" t="s">
        <v>129</v>
      </c>
      <c r="L415" s="16">
        <v>13694</v>
      </c>
      <c r="M415" s="16">
        <v>13694</v>
      </c>
      <c r="N415" s="16">
        <v>13694</v>
      </c>
      <c r="O415" s="16">
        <v>13694</v>
      </c>
      <c r="P415" s="16">
        <v>13694</v>
      </c>
      <c r="Q415" s="16">
        <v>13694</v>
      </c>
      <c r="R415" s="16">
        <v>13694</v>
      </c>
      <c r="S415" s="16">
        <v>13694</v>
      </c>
      <c r="T415" s="16">
        <v>13694</v>
      </c>
      <c r="U415" s="16">
        <v>13694</v>
      </c>
      <c r="V415" s="16">
        <v>13694</v>
      </c>
      <c r="W415" s="16">
        <v>13694</v>
      </c>
      <c r="X415" s="16" t="s">
        <v>7745</v>
      </c>
      <c r="Y415" s="16" t="s">
        <v>129</v>
      </c>
      <c r="Z415" s="16" t="s">
        <v>129</v>
      </c>
    </row>
    <row r="416" spans="2:26" hidden="1">
      <c r="B416" s="16" t="s">
        <v>1621</v>
      </c>
      <c r="C416" s="16" t="s">
        <v>235</v>
      </c>
      <c r="D416" s="16" t="s">
        <v>2401</v>
      </c>
      <c r="E416" s="16" t="s">
        <v>2405</v>
      </c>
      <c r="F416" s="16" t="s">
        <v>2406</v>
      </c>
      <c r="G416" s="16" t="s">
        <v>1739</v>
      </c>
      <c r="H416" s="16" t="s">
        <v>129</v>
      </c>
      <c r="I416" s="16" t="s">
        <v>19</v>
      </c>
      <c r="J416" s="16" t="s">
        <v>7744</v>
      </c>
      <c r="K416" s="16" t="s">
        <v>129</v>
      </c>
      <c r="L416" s="16">
        <v>25000</v>
      </c>
      <c r="M416" s="16">
        <v>25000</v>
      </c>
      <c r="N416" s="16">
        <v>25000</v>
      </c>
      <c r="O416" s="16">
        <v>25000</v>
      </c>
      <c r="P416" s="16">
        <v>25000</v>
      </c>
      <c r="Q416" s="16">
        <v>25000</v>
      </c>
      <c r="R416" s="16">
        <v>25000</v>
      </c>
      <c r="S416" s="16">
        <v>25000</v>
      </c>
      <c r="T416" s="16">
        <v>25000</v>
      </c>
      <c r="U416" s="16">
        <v>25000</v>
      </c>
      <c r="V416" s="16">
        <v>25000</v>
      </c>
      <c r="W416" s="16">
        <v>25000</v>
      </c>
      <c r="X416" s="16" t="s">
        <v>7744</v>
      </c>
      <c r="Y416" s="16" t="s">
        <v>129</v>
      </c>
      <c r="Z416" s="16" t="s">
        <v>129</v>
      </c>
    </row>
    <row r="417" spans="2:26" hidden="1">
      <c r="B417" s="16" t="s">
        <v>1621</v>
      </c>
      <c r="C417" s="16" t="s">
        <v>235</v>
      </c>
      <c r="D417" s="16" t="s">
        <v>2401</v>
      </c>
      <c r="E417" s="16" t="s">
        <v>2407</v>
      </c>
      <c r="F417" s="16" t="s">
        <v>2408</v>
      </c>
      <c r="G417" s="16" t="s">
        <v>1739</v>
      </c>
      <c r="H417" s="16" t="s">
        <v>129</v>
      </c>
      <c r="I417" s="16" t="s">
        <v>19</v>
      </c>
      <c r="J417" s="16" t="s">
        <v>7745</v>
      </c>
      <c r="K417" s="16" t="s">
        <v>129</v>
      </c>
      <c r="L417" s="16">
        <v>288550</v>
      </c>
      <c r="M417" s="16">
        <v>288550</v>
      </c>
      <c r="N417" s="16">
        <v>288550</v>
      </c>
      <c r="O417" s="16">
        <v>288550</v>
      </c>
      <c r="P417" s="16">
        <v>288550</v>
      </c>
      <c r="Q417" s="16">
        <v>288550</v>
      </c>
      <c r="R417" s="16">
        <v>288550</v>
      </c>
      <c r="S417" s="16">
        <v>288550</v>
      </c>
      <c r="T417" s="16">
        <v>288550</v>
      </c>
      <c r="U417" s="16">
        <v>288550</v>
      </c>
      <c r="V417" s="16">
        <v>288550</v>
      </c>
      <c r="W417" s="16">
        <v>288550</v>
      </c>
      <c r="X417" s="16" t="s">
        <v>7745</v>
      </c>
      <c r="Y417" s="16" t="s">
        <v>129</v>
      </c>
      <c r="Z417" s="16" t="s">
        <v>129</v>
      </c>
    </row>
    <row r="418" spans="2:26" hidden="1">
      <c r="B418" s="16" t="s">
        <v>1621</v>
      </c>
      <c r="C418" s="16" t="s">
        <v>235</v>
      </c>
      <c r="D418" s="16" t="s">
        <v>2401</v>
      </c>
      <c r="E418" s="16" t="s">
        <v>2409</v>
      </c>
      <c r="F418" s="16" t="s">
        <v>2410</v>
      </c>
      <c r="G418" s="16" t="s">
        <v>1739</v>
      </c>
      <c r="H418" s="16" t="s">
        <v>129</v>
      </c>
      <c r="I418" s="16" t="s">
        <v>19</v>
      </c>
      <c r="J418" s="16" t="s">
        <v>7745</v>
      </c>
      <c r="K418" s="16" t="s">
        <v>129</v>
      </c>
      <c r="L418" s="16">
        <v>4500</v>
      </c>
      <c r="M418" s="16">
        <v>4500</v>
      </c>
      <c r="N418" s="16">
        <v>4500</v>
      </c>
      <c r="O418" s="16">
        <v>4500</v>
      </c>
      <c r="P418" s="16">
        <v>4500</v>
      </c>
      <c r="Q418" s="16">
        <v>4500</v>
      </c>
      <c r="R418" s="16">
        <v>4500</v>
      </c>
      <c r="S418" s="16">
        <v>4500</v>
      </c>
      <c r="T418" s="16">
        <v>4500</v>
      </c>
      <c r="U418" s="16">
        <v>4500</v>
      </c>
      <c r="V418" s="16">
        <v>4500</v>
      </c>
      <c r="W418" s="16">
        <v>4500</v>
      </c>
      <c r="X418" s="16" t="s">
        <v>7745</v>
      </c>
      <c r="Y418" s="16" t="s">
        <v>129</v>
      </c>
      <c r="Z418" s="16" t="s">
        <v>129</v>
      </c>
    </row>
    <row r="419" spans="2:26" hidden="1">
      <c r="B419" s="16" t="s">
        <v>1621</v>
      </c>
      <c r="C419" s="16" t="s">
        <v>235</v>
      </c>
      <c r="D419" s="16" t="s">
        <v>2401</v>
      </c>
      <c r="E419" s="16" t="s">
        <v>2411</v>
      </c>
      <c r="F419" s="16" t="s">
        <v>2412</v>
      </c>
      <c r="G419" s="16" t="s">
        <v>1739</v>
      </c>
      <c r="H419" s="16" t="s">
        <v>129</v>
      </c>
      <c r="I419" s="16" t="s">
        <v>19</v>
      </c>
      <c r="J419" s="16" t="s">
        <v>7744</v>
      </c>
      <c r="K419" s="16" t="s">
        <v>129</v>
      </c>
      <c r="L419" s="16">
        <v>5000</v>
      </c>
      <c r="M419" s="16">
        <v>5000</v>
      </c>
      <c r="N419" s="16">
        <v>5000</v>
      </c>
      <c r="O419" s="16">
        <v>5000</v>
      </c>
      <c r="P419" s="16">
        <v>5000</v>
      </c>
      <c r="Q419" s="16">
        <v>5000</v>
      </c>
      <c r="R419" s="16">
        <v>5000</v>
      </c>
      <c r="S419" s="16">
        <v>5000</v>
      </c>
      <c r="T419" s="16">
        <v>5000</v>
      </c>
      <c r="U419" s="16">
        <v>5000</v>
      </c>
      <c r="V419" s="16">
        <v>5000</v>
      </c>
      <c r="W419" s="16">
        <v>5000</v>
      </c>
      <c r="X419" s="16" t="s">
        <v>7744</v>
      </c>
      <c r="Y419" s="16" t="s">
        <v>129</v>
      </c>
      <c r="Z419" s="16" t="s">
        <v>129</v>
      </c>
    </row>
    <row r="420" spans="2:26" hidden="1">
      <c r="B420" s="16" t="s">
        <v>1621</v>
      </c>
      <c r="C420" s="16" t="s">
        <v>235</v>
      </c>
      <c r="D420" s="16" t="s">
        <v>2413</v>
      </c>
      <c r="E420" s="16" t="s">
        <v>2414</v>
      </c>
      <c r="F420" s="16" t="s">
        <v>2415</v>
      </c>
      <c r="G420" s="16" t="s">
        <v>1739</v>
      </c>
      <c r="H420" s="16" t="s">
        <v>129</v>
      </c>
      <c r="I420" s="16" t="s">
        <v>19</v>
      </c>
      <c r="J420" s="16" t="s">
        <v>7745</v>
      </c>
      <c r="K420" s="16" t="s">
        <v>129</v>
      </c>
      <c r="L420" s="16">
        <v>204000</v>
      </c>
      <c r="M420" s="16">
        <v>204000</v>
      </c>
      <c r="N420" s="16">
        <v>204000</v>
      </c>
      <c r="O420" s="16">
        <v>204000</v>
      </c>
      <c r="P420" s="16">
        <v>204000</v>
      </c>
      <c r="Q420" s="16">
        <v>204000</v>
      </c>
      <c r="R420" s="16">
        <v>204000</v>
      </c>
      <c r="S420" s="16">
        <v>204000</v>
      </c>
      <c r="T420" s="16">
        <v>204000</v>
      </c>
      <c r="U420" s="16">
        <v>204000</v>
      </c>
      <c r="V420" s="16">
        <v>204000</v>
      </c>
      <c r="W420" s="16">
        <v>204000</v>
      </c>
      <c r="X420" s="16" t="s">
        <v>7745</v>
      </c>
      <c r="Y420" s="16" t="s">
        <v>129</v>
      </c>
      <c r="Z420" s="16" t="s">
        <v>129</v>
      </c>
    </row>
    <row r="421" spans="2:26" hidden="1">
      <c r="B421" s="16" t="s">
        <v>1621</v>
      </c>
      <c r="C421" s="16" t="s">
        <v>235</v>
      </c>
      <c r="D421" s="16" t="s">
        <v>2416</v>
      </c>
      <c r="E421" s="16" t="s">
        <v>2417</v>
      </c>
      <c r="F421" s="16" t="s">
        <v>2418</v>
      </c>
      <c r="G421" s="16" t="s">
        <v>1669</v>
      </c>
      <c r="H421" s="16" t="s">
        <v>129</v>
      </c>
      <c r="I421" s="16" t="s">
        <v>19</v>
      </c>
      <c r="J421" s="16" t="s">
        <v>7745</v>
      </c>
      <c r="K421" s="16" t="s">
        <v>129</v>
      </c>
      <c r="L421" s="16">
        <v>3700000</v>
      </c>
      <c r="M421" s="16">
        <v>3700000</v>
      </c>
      <c r="N421" s="16">
        <v>3700000</v>
      </c>
      <c r="O421" s="16">
        <v>3700000</v>
      </c>
      <c r="P421" s="16">
        <v>3700000</v>
      </c>
      <c r="Q421" s="16">
        <v>3700000</v>
      </c>
      <c r="R421" s="16">
        <v>3700000</v>
      </c>
      <c r="S421" s="16">
        <v>3700000</v>
      </c>
      <c r="T421" s="16">
        <v>3700000</v>
      </c>
      <c r="U421" s="16">
        <v>3700000</v>
      </c>
      <c r="V421" s="16">
        <v>3700000</v>
      </c>
      <c r="W421" s="16">
        <v>3700000</v>
      </c>
      <c r="X421" s="16" t="s">
        <v>7745</v>
      </c>
      <c r="Y421" s="16" t="s">
        <v>129</v>
      </c>
      <c r="Z421" s="16" t="s">
        <v>129</v>
      </c>
    </row>
    <row r="422" spans="2:26" hidden="1">
      <c r="B422" s="16" t="s">
        <v>1621</v>
      </c>
      <c r="C422" s="16" t="s">
        <v>235</v>
      </c>
      <c r="D422" s="16" t="s">
        <v>2419</v>
      </c>
      <c r="E422" s="16" t="s">
        <v>7779</v>
      </c>
      <c r="F422" s="16" t="s">
        <v>7780</v>
      </c>
      <c r="G422" s="16" t="s">
        <v>1724</v>
      </c>
      <c r="H422" s="16" t="s">
        <v>129</v>
      </c>
      <c r="I422" s="16" t="s">
        <v>19</v>
      </c>
      <c r="J422" s="16" t="s">
        <v>7745</v>
      </c>
      <c r="K422" s="16" t="s">
        <v>129</v>
      </c>
      <c r="L422" s="16">
        <v>15495</v>
      </c>
      <c r="M422" s="16">
        <v>15495</v>
      </c>
      <c r="N422" s="16">
        <v>15495</v>
      </c>
      <c r="O422" s="16">
        <v>15495</v>
      </c>
      <c r="P422" s="16">
        <v>15495</v>
      </c>
      <c r="Q422" s="16">
        <v>15495</v>
      </c>
      <c r="R422" s="16">
        <v>15495</v>
      </c>
      <c r="S422" s="16">
        <v>15495</v>
      </c>
      <c r="T422" s="16">
        <v>15495</v>
      </c>
      <c r="U422" s="16">
        <v>15495</v>
      </c>
      <c r="V422" s="16">
        <v>15495</v>
      </c>
      <c r="W422" s="16">
        <v>15495</v>
      </c>
      <c r="X422" s="16" t="s">
        <v>7745</v>
      </c>
      <c r="Y422" s="16" t="s">
        <v>129</v>
      </c>
      <c r="Z422" s="16" t="s">
        <v>129</v>
      </c>
    </row>
    <row r="423" spans="2:26" hidden="1">
      <c r="B423" s="16" t="s">
        <v>1621</v>
      </c>
      <c r="C423" s="16" t="s">
        <v>235</v>
      </c>
      <c r="D423" s="16" t="s">
        <v>7781</v>
      </c>
      <c r="E423" s="16" t="s">
        <v>7782</v>
      </c>
      <c r="F423" s="16" t="s">
        <v>7783</v>
      </c>
      <c r="G423" s="16" t="s">
        <v>1739</v>
      </c>
      <c r="H423" s="16" t="s">
        <v>129</v>
      </c>
      <c r="I423" s="16" t="s">
        <v>19</v>
      </c>
      <c r="J423" s="16" t="s">
        <v>7745</v>
      </c>
      <c r="K423" s="16" t="s">
        <v>129</v>
      </c>
      <c r="L423" s="16">
        <v>330560</v>
      </c>
      <c r="M423" s="16">
        <v>330560</v>
      </c>
      <c r="N423" s="16">
        <v>330560</v>
      </c>
      <c r="O423" s="16">
        <v>330560</v>
      </c>
      <c r="P423" s="16">
        <v>330560</v>
      </c>
      <c r="Q423" s="16">
        <v>330560</v>
      </c>
      <c r="R423" s="16">
        <v>330560</v>
      </c>
      <c r="S423" s="16">
        <v>330560</v>
      </c>
      <c r="T423" s="16">
        <v>330560</v>
      </c>
      <c r="U423" s="16">
        <v>330560</v>
      </c>
      <c r="V423" s="16">
        <v>330560</v>
      </c>
      <c r="W423" s="16">
        <v>330560</v>
      </c>
      <c r="X423" s="16" t="s">
        <v>7745</v>
      </c>
      <c r="Y423" s="16" t="s">
        <v>129</v>
      </c>
      <c r="Z423" s="16" t="s">
        <v>129</v>
      </c>
    </row>
    <row r="424" spans="2:26" hidden="1">
      <c r="B424" s="16" t="s">
        <v>1621</v>
      </c>
      <c r="C424" s="16" t="s">
        <v>235</v>
      </c>
      <c r="D424" s="16" t="s">
        <v>7781</v>
      </c>
      <c r="E424" s="16" t="s">
        <v>7784</v>
      </c>
      <c r="F424" s="16" t="s">
        <v>7785</v>
      </c>
      <c r="G424" s="16" t="s">
        <v>1739</v>
      </c>
      <c r="H424" s="16" t="s">
        <v>129</v>
      </c>
      <c r="I424" s="16" t="s">
        <v>19</v>
      </c>
      <c r="J424" s="16" t="s">
        <v>7745</v>
      </c>
      <c r="K424" s="16" t="s">
        <v>129</v>
      </c>
      <c r="L424" s="16">
        <v>439025</v>
      </c>
      <c r="M424" s="16">
        <v>439025</v>
      </c>
      <c r="N424" s="16">
        <v>439025</v>
      </c>
      <c r="O424" s="16">
        <v>439025</v>
      </c>
      <c r="P424" s="16">
        <v>439025</v>
      </c>
      <c r="Q424" s="16">
        <v>439025</v>
      </c>
      <c r="R424" s="16">
        <v>439025</v>
      </c>
      <c r="S424" s="16">
        <v>439025</v>
      </c>
      <c r="T424" s="16">
        <v>439025</v>
      </c>
      <c r="U424" s="16">
        <v>439025</v>
      </c>
      <c r="V424" s="16">
        <v>439025</v>
      </c>
      <c r="W424" s="16">
        <v>439025</v>
      </c>
      <c r="X424" s="16" t="s">
        <v>7745</v>
      </c>
      <c r="Y424" s="16" t="s">
        <v>129</v>
      </c>
      <c r="Z424" s="16" t="s">
        <v>129</v>
      </c>
    </row>
    <row r="425" spans="2:26" hidden="1">
      <c r="B425" s="16" t="s">
        <v>1621</v>
      </c>
      <c r="C425" s="16" t="s">
        <v>235</v>
      </c>
      <c r="D425" s="16" t="s">
        <v>2421</v>
      </c>
      <c r="E425" s="16" t="s">
        <v>1479</v>
      </c>
      <c r="F425" s="16" t="s">
        <v>2421</v>
      </c>
      <c r="G425" s="16" t="s">
        <v>1739</v>
      </c>
      <c r="H425" s="16" t="s">
        <v>129</v>
      </c>
      <c r="I425" s="16" t="s">
        <v>19</v>
      </c>
      <c r="J425" s="16" t="s">
        <v>7744</v>
      </c>
      <c r="K425" s="16" t="s">
        <v>129</v>
      </c>
      <c r="L425" s="16">
        <v>90200</v>
      </c>
      <c r="M425" s="16">
        <v>90200</v>
      </c>
      <c r="N425" s="16">
        <v>90200</v>
      </c>
      <c r="O425" s="16">
        <v>90200</v>
      </c>
      <c r="P425" s="16">
        <v>90200</v>
      </c>
      <c r="Q425" s="16">
        <v>90200</v>
      </c>
      <c r="R425" s="16">
        <v>90200</v>
      </c>
      <c r="S425" s="16">
        <v>90200</v>
      </c>
      <c r="T425" s="16">
        <v>90200</v>
      </c>
      <c r="U425" s="16">
        <v>90200</v>
      </c>
      <c r="V425" s="16">
        <v>90200</v>
      </c>
      <c r="W425" s="16">
        <v>90200</v>
      </c>
      <c r="X425" s="16" t="s">
        <v>7744</v>
      </c>
      <c r="Y425" s="16" t="s">
        <v>129</v>
      </c>
      <c r="Z425" s="16" t="s">
        <v>129</v>
      </c>
    </row>
    <row r="426" spans="2:26" hidden="1">
      <c r="B426" s="16" t="s">
        <v>1621</v>
      </c>
      <c r="C426" s="16" t="s">
        <v>235</v>
      </c>
      <c r="D426" s="16" t="s">
        <v>2422</v>
      </c>
      <c r="E426" s="16" t="s">
        <v>2423</v>
      </c>
      <c r="F426" s="16" t="s">
        <v>2424</v>
      </c>
      <c r="G426" s="16" t="s">
        <v>1739</v>
      </c>
      <c r="H426" s="16" t="s">
        <v>129</v>
      </c>
      <c r="I426" s="16" t="s">
        <v>19</v>
      </c>
      <c r="J426" s="16" t="s">
        <v>7744</v>
      </c>
      <c r="K426" s="16" t="s">
        <v>129</v>
      </c>
      <c r="L426" s="16">
        <v>35000</v>
      </c>
      <c r="M426" s="16">
        <v>35000</v>
      </c>
      <c r="N426" s="16">
        <v>35000</v>
      </c>
      <c r="O426" s="16">
        <v>35000</v>
      </c>
      <c r="P426" s="16">
        <v>35000</v>
      </c>
      <c r="Q426" s="16">
        <v>35000</v>
      </c>
      <c r="R426" s="16">
        <v>35000</v>
      </c>
      <c r="S426" s="16">
        <v>35000</v>
      </c>
      <c r="T426" s="16">
        <v>35000</v>
      </c>
      <c r="U426" s="16">
        <v>35000</v>
      </c>
      <c r="V426" s="16">
        <v>35000</v>
      </c>
      <c r="W426" s="16">
        <v>35000</v>
      </c>
      <c r="X426" s="16" t="s">
        <v>7744</v>
      </c>
      <c r="Y426" s="16" t="s">
        <v>129</v>
      </c>
      <c r="Z426" s="16" t="s">
        <v>129</v>
      </c>
    </row>
    <row r="427" spans="2:26" hidden="1">
      <c r="B427" s="16" t="s">
        <v>1621</v>
      </c>
      <c r="C427" s="16" t="s">
        <v>235</v>
      </c>
      <c r="D427" s="16" t="s">
        <v>2422</v>
      </c>
      <c r="E427" s="16" t="s">
        <v>2425</v>
      </c>
      <c r="F427" s="16" t="s">
        <v>2426</v>
      </c>
      <c r="G427" s="16" t="s">
        <v>1739</v>
      </c>
      <c r="H427" s="16" t="s">
        <v>129</v>
      </c>
      <c r="I427" s="16" t="s">
        <v>19</v>
      </c>
      <c r="J427" s="16" t="s">
        <v>7744</v>
      </c>
      <c r="K427" s="16" t="s">
        <v>129</v>
      </c>
      <c r="L427" s="16">
        <v>35000</v>
      </c>
      <c r="M427" s="16">
        <v>35000</v>
      </c>
      <c r="N427" s="16">
        <v>35000</v>
      </c>
      <c r="O427" s="16">
        <v>35000</v>
      </c>
      <c r="P427" s="16">
        <v>35000</v>
      </c>
      <c r="Q427" s="16">
        <v>35000</v>
      </c>
      <c r="R427" s="16">
        <v>35000</v>
      </c>
      <c r="S427" s="16">
        <v>35000</v>
      </c>
      <c r="T427" s="16">
        <v>35000</v>
      </c>
      <c r="U427" s="16">
        <v>35000</v>
      </c>
      <c r="V427" s="16">
        <v>35000</v>
      </c>
      <c r="W427" s="16">
        <v>35000</v>
      </c>
      <c r="X427" s="16" t="s">
        <v>7744</v>
      </c>
      <c r="Y427" s="16" t="s">
        <v>129</v>
      </c>
      <c r="Z427" s="16" t="s">
        <v>129</v>
      </c>
    </row>
    <row r="428" spans="2:26" hidden="1">
      <c r="B428" s="16" t="s">
        <v>1621</v>
      </c>
      <c r="C428" s="16" t="s">
        <v>235</v>
      </c>
      <c r="D428" s="16" t="s">
        <v>2427</v>
      </c>
      <c r="E428" s="16" t="s">
        <v>2428</v>
      </c>
      <c r="F428" s="16" t="s">
        <v>2429</v>
      </c>
      <c r="G428" s="16" t="s">
        <v>1739</v>
      </c>
      <c r="H428" s="16" t="s">
        <v>129</v>
      </c>
      <c r="I428" s="16" t="s">
        <v>19</v>
      </c>
      <c r="J428" s="16" t="s">
        <v>7745</v>
      </c>
      <c r="K428" s="16" t="s">
        <v>129</v>
      </c>
      <c r="L428" s="16">
        <v>45000</v>
      </c>
      <c r="M428" s="16">
        <v>45000</v>
      </c>
      <c r="N428" s="16">
        <v>45000</v>
      </c>
      <c r="O428" s="16">
        <v>45000</v>
      </c>
      <c r="P428" s="16">
        <v>45000</v>
      </c>
      <c r="Q428" s="16">
        <v>45000</v>
      </c>
      <c r="R428" s="16">
        <v>45000</v>
      </c>
      <c r="S428" s="16">
        <v>45000</v>
      </c>
      <c r="T428" s="16">
        <v>45000</v>
      </c>
      <c r="U428" s="16">
        <v>45000</v>
      </c>
      <c r="V428" s="16">
        <v>45000</v>
      </c>
      <c r="W428" s="16">
        <v>45000</v>
      </c>
      <c r="X428" s="16" t="s">
        <v>7745</v>
      </c>
      <c r="Y428" s="16" t="s">
        <v>129</v>
      </c>
      <c r="Z428" s="16" t="s">
        <v>129</v>
      </c>
    </row>
    <row r="429" spans="2:26" hidden="1">
      <c r="B429" s="16" t="s">
        <v>1621</v>
      </c>
      <c r="C429" s="16" t="s">
        <v>235</v>
      </c>
      <c r="D429" s="16" t="s">
        <v>2427</v>
      </c>
      <c r="E429" s="16" t="s">
        <v>2430</v>
      </c>
      <c r="F429" s="16" t="s">
        <v>2431</v>
      </c>
      <c r="G429" s="16" t="s">
        <v>1739</v>
      </c>
      <c r="H429" s="16" t="s">
        <v>129</v>
      </c>
      <c r="I429" s="16" t="s">
        <v>19</v>
      </c>
      <c r="J429" s="16" t="s">
        <v>7744</v>
      </c>
      <c r="K429" s="16" t="s">
        <v>129</v>
      </c>
      <c r="L429" s="16">
        <v>33000</v>
      </c>
      <c r="M429" s="16">
        <v>33000</v>
      </c>
      <c r="N429" s="16">
        <v>33000</v>
      </c>
      <c r="O429" s="16">
        <v>33000</v>
      </c>
      <c r="P429" s="16">
        <v>33000</v>
      </c>
      <c r="Q429" s="16">
        <v>33000</v>
      </c>
      <c r="R429" s="16">
        <v>33000</v>
      </c>
      <c r="S429" s="16">
        <v>33000</v>
      </c>
      <c r="T429" s="16">
        <v>33000</v>
      </c>
      <c r="U429" s="16">
        <v>33000</v>
      </c>
      <c r="V429" s="16">
        <v>33000</v>
      </c>
      <c r="W429" s="16">
        <v>33000</v>
      </c>
      <c r="X429" s="16" t="s">
        <v>7744</v>
      </c>
      <c r="Y429" s="16" t="s">
        <v>129</v>
      </c>
      <c r="Z429" s="16" t="s">
        <v>129</v>
      </c>
    </row>
    <row r="430" spans="2:26" hidden="1">
      <c r="B430" s="16" t="s">
        <v>1621</v>
      </c>
      <c r="C430" s="16" t="s">
        <v>235</v>
      </c>
      <c r="D430" s="16" t="s">
        <v>2432</v>
      </c>
      <c r="E430" s="16" t="s">
        <v>2433</v>
      </c>
      <c r="F430" s="16" t="s">
        <v>2434</v>
      </c>
      <c r="G430" s="16" t="s">
        <v>1739</v>
      </c>
      <c r="H430" s="16" t="s">
        <v>129</v>
      </c>
      <c r="I430" s="16" t="s">
        <v>19</v>
      </c>
      <c r="J430" s="16" t="s">
        <v>7744</v>
      </c>
      <c r="K430" s="16" t="s">
        <v>129</v>
      </c>
      <c r="L430" s="16">
        <v>55000</v>
      </c>
      <c r="M430" s="16">
        <v>55000</v>
      </c>
      <c r="N430" s="16">
        <v>55000</v>
      </c>
      <c r="O430" s="16">
        <v>55000</v>
      </c>
      <c r="P430" s="16">
        <v>55000</v>
      </c>
      <c r="Q430" s="16">
        <v>55000</v>
      </c>
      <c r="R430" s="16">
        <v>55000</v>
      </c>
      <c r="S430" s="16">
        <v>55000</v>
      </c>
      <c r="T430" s="16">
        <v>55000</v>
      </c>
      <c r="U430" s="16">
        <v>55000</v>
      </c>
      <c r="V430" s="16">
        <v>55000</v>
      </c>
      <c r="W430" s="16">
        <v>55000</v>
      </c>
      <c r="X430" s="16" t="s">
        <v>7744</v>
      </c>
      <c r="Y430" s="16" t="s">
        <v>129</v>
      </c>
      <c r="Z430" s="16" t="s">
        <v>129</v>
      </c>
    </row>
    <row r="431" spans="2:26" hidden="1">
      <c r="B431" s="16" t="s">
        <v>1621</v>
      </c>
      <c r="C431" s="16" t="s">
        <v>235</v>
      </c>
      <c r="D431" s="16" t="s">
        <v>2432</v>
      </c>
      <c r="E431" s="16" t="s">
        <v>2435</v>
      </c>
      <c r="F431" s="16" t="s">
        <v>2436</v>
      </c>
      <c r="G431" s="16" t="s">
        <v>1739</v>
      </c>
      <c r="H431" s="16" t="s">
        <v>129</v>
      </c>
      <c r="I431" s="16" t="s">
        <v>19</v>
      </c>
      <c r="J431" s="16" t="s">
        <v>7744</v>
      </c>
      <c r="K431" s="16" t="s">
        <v>129</v>
      </c>
      <c r="L431" s="16">
        <v>55000</v>
      </c>
      <c r="M431" s="16">
        <v>55000</v>
      </c>
      <c r="N431" s="16">
        <v>55000</v>
      </c>
      <c r="O431" s="16">
        <v>55000</v>
      </c>
      <c r="P431" s="16">
        <v>55000</v>
      </c>
      <c r="Q431" s="16">
        <v>55000</v>
      </c>
      <c r="R431" s="16">
        <v>55000</v>
      </c>
      <c r="S431" s="16">
        <v>55000</v>
      </c>
      <c r="T431" s="16">
        <v>55000</v>
      </c>
      <c r="U431" s="16">
        <v>55000</v>
      </c>
      <c r="V431" s="16">
        <v>55000</v>
      </c>
      <c r="W431" s="16">
        <v>55000</v>
      </c>
      <c r="X431" s="16" t="s">
        <v>7744</v>
      </c>
      <c r="Y431" s="16" t="s">
        <v>129</v>
      </c>
      <c r="Z431" s="16" t="s">
        <v>129</v>
      </c>
    </row>
    <row r="432" spans="2:26" hidden="1">
      <c r="B432" s="16" t="s">
        <v>1621</v>
      </c>
      <c r="C432" s="16" t="s">
        <v>235</v>
      </c>
      <c r="D432" s="16" t="s">
        <v>2432</v>
      </c>
      <c r="E432" s="16" t="s">
        <v>2437</v>
      </c>
      <c r="F432" s="16" t="s">
        <v>2438</v>
      </c>
      <c r="G432" s="16" t="s">
        <v>1739</v>
      </c>
      <c r="H432" s="16" t="s">
        <v>129</v>
      </c>
      <c r="I432" s="16" t="s">
        <v>19</v>
      </c>
      <c r="J432" s="16" t="s">
        <v>7744</v>
      </c>
      <c r="K432" s="16" t="s">
        <v>129</v>
      </c>
      <c r="L432" s="16">
        <v>50000</v>
      </c>
      <c r="M432" s="16">
        <v>50000</v>
      </c>
      <c r="N432" s="16">
        <v>50000</v>
      </c>
      <c r="O432" s="16">
        <v>50000</v>
      </c>
      <c r="P432" s="16">
        <v>50000</v>
      </c>
      <c r="Q432" s="16">
        <v>50000</v>
      </c>
      <c r="R432" s="16">
        <v>50000</v>
      </c>
      <c r="S432" s="16">
        <v>50000</v>
      </c>
      <c r="T432" s="16">
        <v>50000</v>
      </c>
      <c r="U432" s="16">
        <v>50000</v>
      </c>
      <c r="V432" s="16">
        <v>50000</v>
      </c>
      <c r="W432" s="16">
        <v>50000</v>
      </c>
      <c r="X432" s="16" t="s">
        <v>7744</v>
      </c>
      <c r="Y432" s="16" t="s">
        <v>129</v>
      </c>
      <c r="Z432" s="16" t="s">
        <v>129</v>
      </c>
    </row>
    <row r="433" spans="2:26" hidden="1">
      <c r="B433" s="16" t="s">
        <v>1621</v>
      </c>
      <c r="C433" s="16" t="s">
        <v>235</v>
      </c>
      <c r="D433" s="16" t="s">
        <v>2439</v>
      </c>
      <c r="E433" s="16" t="s">
        <v>2440</v>
      </c>
      <c r="F433" s="16" t="s">
        <v>2441</v>
      </c>
      <c r="G433" s="16" t="s">
        <v>1739</v>
      </c>
      <c r="H433" s="16" t="s">
        <v>129</v>
      </c>
      <c r="I433" s="16" t="s">
        <v>19</v>
      </c>
      <c r="J433" s="16" t="s">
        <v>7744</v>
      </c>
      <c r="K433" s="16" t="s">
        <v>129</v>
      </c>
      <c r="L433" s="16">
        <v>2000</v>
      </c>
      <c r="M433" s="16">
        <v>2000</v>
      </c>
      <c r="N433" s="16">
        <v>2000</v>
      </c>
      <c r="O433" s="16">
        <v>2000</v>
      </c>
      <c r="P433" s="16">
        <v>2000</v>
      </c>
      <c r="Q433" s="16">
        <v>2000</v>
      </c>
      <c r="R433" s="16">
        <v>2000</v>
      </c>
      <c r="S433" s="16">
        <v>2000</v>
      </c>
      <c r="T433" s="16">
        <v>2000</v>
      </c>
      <c r="U433" s="16">
        <v>2000</v>
      </c>
      <c r="V433" s="16">
        <v>2000</v>
      </c>
      <c r="W433" s="16">
        <v>2000</v>
      </c>
      <c r="X433" s="16" t="s">
        <v>7744</v>
      </c>
      <c r="Y433" s="16" t="s">
        <v>129</v>
      </c>
      <c r="Z433" s="16" t="s">
        <v>129</v>
      </c>
    </row>
    <row r="434" spans="2:26" hidden="1">
      <c r="B434" s="16" t="s">
        <v>1621</v>
      </c>
      <c r="C434" s="16" t="s">
        <v>235</v>
      </c>
      <c r="D434" s="16" t="s">
        <v>2439</v>
      </c>
      <c r="E434" s="16" t="s">
        <v>2442</v>
      </c>
      <c r="F434" s="16" t="s">
        <v>2443</v>
      </c>
      <c r="G434" s="16" t="s">
        <v>1739</v>
      </c>
      <c r="H434" s="16" t="s">
        <v>129</v>
      </c>
      <c r="I434" s="16" t="s">
        <v>19</v>
      </c>
      <c r="J434" s="16" t="s">
        <v>7745</v>
      </c>
      <c r="K434" s="16" t="s">
        <v>129</v>
      </c>
      <c r="L434" s="16">
        <v>3063</v>
      </c>
      <c r="M434" s="16">
        <v>3063</v>
      </c>
      <c r="N434" s="16">
        <v>3063</v>
      </c>
      <c r="O434" s="16">
        <v>3063</v>
      </c>
      <c r="P434" s="16">
        <v>3063</v>
      </c>
      <c r="Q434" s="16">
        <v>3063</v>
      </c>
      <c r="R434" s="16">
        <v>3063</v>
      </c>
      <c r="S434" s="16">
        <v>3063</v>
      </c>
      <c r="T434" s="16">
        <v>3063</v>
      </c>
      <c r="U434" s="16">
        <v>3063</v>
      </c>
      <c r="V434" s="16">
        <v>3063</v>
      </c>
      <c r="W434" s="16">
        <v>3063</v>
      </c>
      <c r="X434" s="16" t="s">
        <v>7745</v>
      </c>
      <c r="Y434" s="16" t="s">
        <v>129</v>
      </c>
      <c r="Z434" s="16" t="s">
        <v>129</v>
      </c>
    </row>
    <row r="435" spans="2:26" hidden="1">
      <c r="B435" s="16" t="s">
        <v>1621</v>
      </c>
      <c r="C435" s="16" t="s">
        <v>235</v>
      </c>
      <c r="D435" s="16" t="s">
        <v>2439</v>
      </c>
      <c r="E435" s="16" t="s">
        <v>7787</v>
      </c>
      <c r="F435" s="16" t="s">
        <v>7788</v>
      </c>
      <c r="G435" s="16" t="s">
        <v>1739</v>
      </c>
      <c r="H435" s="16" t="s">
        <v>129</v>
      </c>
      <c r="I435" s="16" t="s">
        <v>19</v>
      </c>
      <c r="J435" s="16" t="s">
        <v>7745</v>
      </c>
      <c r="K435" s="16" t="s">
        <v>129</v>
      </c>
      <c r="L435" s="16">
        <v>52992.9</v>
      </c>
      <c r="M435" s="16">
        <v>52992.9</v>
      </c>
      <c r="N435" s="16">
        <v>52992.9</v>
      </c>
      <c r="O435" s="16">
        <v>52992.9</v>
      </c>
      <c r="P435" s="16">
        <v>52992.9</v>
      </c>
      <c r="Q435" s="16">
        <v>52992.9</v>
      </c>
      <c r="R435" s="16">
        <v>52992.9</v>
      </c>
      <c r="S435" s="16">
        <v>52992.9</v>
      </c>
      <c r="T435" s="16">
        <v>52992.9</v>
      </c>
      <c r="U435" s="16">
        <v>52992.9</v>
      </c>
      <c r="V435" s="16">
        <v>52992.9</v>
      </c>
      <c r="W435" s="16">
        <v>52992.9</v>
      </c>
      <c r="X435" s="16" t="s">
        <v>7745</v>
      </c>
      <c r="Y435" s="16" t="s">
        <v>129</v>
      </c>
      <c r="Z435" s="16" t="s">
        <v>129</v>
      </c>
    </row>
    <row r="436" spans="2:26" hidden="1">
      <c r="B436" s="16" t="s">
        <v>1621</v>
      </c>
      <c r="C436" s="16" t="s">
        <v>235</v>
      </c>
      <c r="D436" s="16" t="s">
        <v>2439</v>
      </c>
      <c r="E436" s="16" t="s">
        <v>2444</v>
      </c>
      <c r="F436" s="16" t="s">
        <v>2445</v>
      </c>
      <c r="G436" s="16" t="s">
        <v>1739</v>
      </c>
      <c r="H436" s="16" t="s">
        <v>129</v>
      </c>
      <c r="I436" s="16" t="s">
        <v>19</v>
      </c>
      <c r="J436" s="16" t="s">
        <v>7745</v>
      </c>
      <c r="K436" s="16" t="s">
        <v>129</v>
      </c>
      <c r="L436" s="16">
        <v>2500</v>
      </c>
      <c r="M436" s="16">
        <v>2500</v>
      </c>
      <c r="N436" s="16">
        <v>2500</v>
      </c>
      <c r="O436" s="16">
        <v>2500</v>
      </c>
      <c r="P436" s="16">
        <v>2500</v>
      </c>
      <c r="Q436" s="16">
        <v>2500</v>
      </c>
      <c r="R436" s="16">
        <v>2500</v>
      </c>
      <c r="S436" s="16">
        <v>2500</v>
      </c>
      <c r="T436" s="16">
        <v>2500</v>
      </c>
      <c r="U436" s="16">
        <v>2500</v>
      </c>
      <c r="V436" s="16">
        <v>2500</v>
      </c>
      <c r="W436" s="16">
        <v>2500</v>
      </c>
      <c r="X436" s="16" t="s">
        <v>7745</v>
      </c>
      <c r="Y436" s="16" t="s">
        <v>129</v>
      </c>
      <c r="Z436" s="16" t="s">
        <v>129</v>
      </c>
    </row>
    <row r="437" spans="2:26" hidden="1">
      <c r="B437" s="16" t="s">
        <v>1621</v>
      </c>
      <c r="C437" s="16" t="s">
        <v>235</v>
      </c>
      <c r="D437" s="16" t="s">
        <v>2439</v>
      </c>
      <c r="E437" s="16" t="s">
        <v>2446</v>
      </c>
      <c r="F437" s="16" t="s">
        <v>2447</v>
      </c>
      <c r="G437" s="16" t="s">
        <v>1739</v>
      </c>
      <c r="H437" s="16" t="s">
        <v>129</v>
      </c>
      <c r="I437" s="16" t="s">
        <v>19</v>
      </c>
      <c r="J437" s="16" t="s">
        <v>7745</v>
      </c>
      <c r="K437" s="16" t="s">
        <v>129</v>
      </c>
      <c r="L437" s="16">
        <v>140</v>
      </c>
      <c r="M437" s="16">
        <v>140</v>
      </c>
      <c r="N437" s="16">
        <v>140</v>
      </c>
      <c r="O437" s="16">
        <v>140</v>
      </c>
      <c r="P437" s="16">
        <v>140</v>
      </c>
      <c r="Q437" s="16">
        <v>140</v>
      </c>
      <c r="R437" s="16">
        <v>140</v>
      </c>
      <c r="S437" s="16">
        <v>140</v>
      </c>
      <c r="T437" s="16">
        <v>140</v>
      </c>
      <c r="U437" s="16">
        <v>140</v>
      </c>
      <c r="V437" s="16">
        <v>140</v>
      </c>
      <c r="W437" s="16">
        <v>140</v>
      </c>
      <c r="X437" s="16" t="s">
        <v>7745</v>
      </c>
      <c r="Y437" s="16" t="s">
        <v>129</v>
      </c>
      <c r="Z437" s="16" t="s">
        <v>129</v>
      </c>
    </row>
    <row r="438" spans="2:26" hidden="1">
      <c r="B438" s="16" t="s">
        <v>1621</v>
      </c>
      <c r="C438" s="16" t="s">
        <v>235</v>
      </c>
      <c r="D438" s="16" t="s">
        <v>2439</v>
      </c>
      <c r="E438" s="16" t="s">
        <v>2448</v>
      </c>
      <c r="F438" s="16" t="s">
        <v>2449</v>
      </c>
      <c r="G438" s="16" t="s">
        <v>1739</v>
      </c>
      <c r="H438" s="16" t="s">
        <v>129</v>
      </c>
      <c r="I438" s="16" t="s">
        <v>19</v>
      </c>
      <c r="J438" s="16" t="s">
        <v>7745</v>
      </c>
      <c r="K438" s="16" t="s">
        <v>129</v>
      </c>
      <c r="L438" s="16">
        <v>350</v>
      </c>
      <c r="M438" s="16">
        <v>350</v>
      </c>
      <c r="N438" s="16">
        <v>350</v>
      </c>
      <c r="O438" s="16">
        <v>350</v>
      </c>
      <c r="P438" s="16">
        <v>350</v>
      </c>
      <c r="Q438" s="16">
        <v>350</v>
      </c>
      <c r="R438" s="16">
        <v>350</v>
      </c>
      <c r="S438" s="16">
        <v>350</v>
      </c>
      <c r="T438" s="16">
        <v>350</v>
      </c>
      <c r="U438" s="16">
        <v>350</v>
      </c>
      <c r="V438" s="16">
        <v>350</v>
      </c>
      <c r="W438" s="16">
        <v>350</v>
      </c>
      <c r="X438" s="16" t="s">
        <v>7745</v>
      </c>
      <c r="Y438" s="16" t="s">
        <v>129</v>
      </c>
      <c r="Z438" s="16" t="s">
        <v>129</v>
      </c>
    </row>
    <row r="439" spans="2:26" hidden="1">
      <c r="B439" s="16" t="s">
        <v>1621</v>
      </c>
      <c r="C439" s="16" t="s">
        <v>235</v>
      </c>
      <c r="D439" s="16" t="s">
        <v>2439</v>
      </c>
      <c r="E439" s="16" t="s">
        <v>2450</v>
      </c>
      <c r="F439" s="16" t="s">
        <v>2451</v>
      </c>
      <c r="G439" s="16" t="s">
        <v>1739</v>
      </c>
      <c r="H439" s="16" t="s">
        <v>129</v>
      </c>
      <c r="I439" s="16" t="s">
        <v>19</v>
      </c>
      <c r="J439" s="16" t="s">
        <v>7744</v>
      </c>
      <c r="K439" s="16" t="s">
        <v>129</v>
      </c>
      <c r="L439" s="16">
        <v>6000</v>
      </c>
      <c r="M439" s="16">
        <v>6000</v>
      </c>
      <c r="N439" s="16">
        <v>6000</v>
      </c>
      <c r="O439" s="16">
        <v>6000</v>
      </c>
      <c r="P439" s="16">
        <v>6000</v>
      </c>
      <c r="Q439" s="16">
        <v>6000</v>
      </c>
      <c r="R439" s="16">
        <v>6000</v>
      </c>
      <c r="S439" s="16">
        <v>6000</v>
      </c>
      <c r="T439" s="16">
        <v>6000</v>
      </c>
      <c r="U439" s="16">
        <v>6000</v>
      </c>
      <c r="V439" s="16">
        <v>6000</v>
      </c>
      <c r="W439" s="16">
        <v>6000</v>
      </c>
      <c r="X439" s="16" t="s">
        <v>7744</v>
      </c>
      <c r="Y439" s="16" t="s">
        <v>129</v>
      </c>
      <c r="Z439" s="16" t="s">
        <v>129</v>
      </c>
    </row>
    <row r="440" spans="2:26" hidden="1">
      <c r="B440" s="16" t="s">
        <v>1621</v>
      </c>
      <c r="C440" s="16" t="s">
        <v>235</v>
      </c>
      <c r="D440" s="16" t="s">
        <v>2439</v>
      </c>
      <c r="E440" s="16" t="s">
        <v>2452</v>
      </c>
      <c r="F440" s="16" t="s">
        <v>2453</v>
      </c>
      <c r="G440" s="16" t="s">
        <v>1739</v>
      </c>
      <c r="H440" s="16" t="s">
        <v>129</v>
      </c>
      <c r="I440" s="16" t="s">
        <v>19</v>
      </c>
      <c r="J440" s="16" t="s">
        <v>7744</v>
      </c>
      <c r="K440" s="16" t="s">
        <v>129</v>
      </c>
      <c r="L440" s="16">
        <v>40000</v>
      </c>
      <c r="M440" s="16">
        <v>40000</v>
      </c>
      <c r="N440" s="16">
        <v>40000</v>
      </c>
      <c r="O440" s="16">
        <v>40000</v>
      </c>
      <c r="P440" s="16">
        <v>40000</v>
      </c>
      <c r="Q440" s="16">
        <v>40000</v>
      </c>
      <c r="R440" s="16">
        <v>40000</v>
      </c>
      <c r="S440" s="16">
        <v>40000</v>
      </c>
      <c r="T440" s="16">
        <v>40000</v>
      </c>
      <c r="U440" s="16">
        <v>40000</v>
      </c>
      <c r="V440" s="16">
        <v>40000</v>
      </c>
      <c r="W440" s="16">
        <v>40000</v>
      </c>
      <c r="X440" s="16" t="s">
        <v>7744</v>
      </c>
      <c r="Y440" s="16" t="s">
        <v>129</v>
      </c>
      <c r="Z440" s="16" t="s">
        <v>129</v>
      </c>
    </row>
    <row r="441" spans="2:26" hidden="1">
      <c r="B441" s="16" t="s">
        <v>1621</v>
      </c>
      <c r="C441" s="16" t="s">
        <v>235</v>
      </c>
      <c r="D441" s="16" t="s">
        <v>2439</v>
      </c>
      <c r="E441" s="16" t="s">
        <v>1486</v>
      </c>
      <c r="F441" s="16" t="s">
        <v>2454</v>
      </c>
      <c r="G441" s="16" t="s">
        <v>1739</v>
      </c>
      <c r="H441" s="16" t="s">
        <v>129</v>
      </c>
      <c r="I441" s="16" t="s">
        <v>19</v>
      </c>
      <c r="J441" s="16" t="s">
        <v>7745</v>
      </c>
      <c r="K441" s="16" t="s">
        <v>129</v>
      </c>
      <c r="L441" s="16">
        <v>250</v>
      </c>
      <c r="M441" s="16">
        <v>250</v>
      </c>
      <c r="N441" s="16">
        <v>250</v>
      </c>
      <c r="O441" s="16">
        <v>250</v>
      </c>
      <c r="P441" s="16">
        <v>250</v>
      </c>
      <c r="Q441" s="16">
        <v>250</v>
      </c>
      <c r="R441" s="16">
        <v>250</v>
      </c>
      <c r="S441" s="16">
        <v>250</v>
      </c>
      <c r="T441" s="16">
        <v>250</v>
      </c>
      <c r="U441" s="16">
        <v>250</v>
      </c>
      <c r="V441" s="16">
        <v>250</v>
      </c>
      <c r="W441" s="16">
        <v>250</v>
      </c>
      <c r="X441" s="16" t="s">
        <v>7745</v>
      </c>
      <c r="Y441" s="16" t="s">
        <v>129</v>
      </c>
      <c r="Z441" s="16" t="s">
        <v>129</v>
      </c>
    </row>
    <row r="442" spans="2:26" hidden="1">
      <c r="B442" s="16" t="s">
        <v>1621</v>
      </c>
      <c r="C442" s="16" t="s">
        <v>235</v>
      </c>
      <c r="D442" s="16" t="s">
        <v>7789</v>
      </c>
      <c r="E442" s="16" t="s">
        <v>7790</v>
      </c>
      <c r="F442" s="16" t="s">
        <v>7789</v>
      </c>
      <c r="G442" s="16" t="s">
        <v>1739</v>
      </c>
      <c r="H442" s="16" t="s">
        <v>129</v>
      </c>
      <c r="I442" s="16" t="s">
        <v>19</v>
      </c>
      <c r="J442" s="16" t="s">
        <v>7745</v>
      </c>
      <c r="K442" s="16" t="s">
        <v>129</v>
      </c>
      <c r="L442" s="16">
        <v>1808970</v>
      </c>
      <c r="M442" s="16">
        <v>1808970</v>
      </c>
      <c r="N442" s="16">
        <v>1808970</v>
      </c>
      <c r="O442" s="16">
        <v>1808970</v>
      </c>
      <c r="P442" s="16">
        <v>1808970</v>
      </c>
      <c r="Q442" s="16">
        <v>1808970</v>
      </c>
      <c r="R442" s="16">
        <v>1808970</v>
      </c>
      <c r="S442" s="16">
        <v>1808970</v>
      </c>
      <c r="T442" s="16">
        <v>1808970</v>
      </c>
      <c r="U442" s="16">
        <v>1808970</v>
      </c>
      <c r="V442" s="16">
        <v>1808970</v>
      </c>
      <c r="W442" s="16">
        <v>1808970</v>
      </c>
      <c r="X442" s="16" t="s">
        <v>7745</v>
      </c>
      <c r="Y442" s="16" t="s">
        <v>129</v>
      </c>
      <c r="Z442" s="16" t="s">
        <v>129</v>
      </c>
    </row>
    <row r="443" spans="2:26" hidden="1">
      <c r="B443" s="16" t="s">
        <v>1621</v>
      </c>
      <c r="C443" s="16" t="s">
        <v>235</v>
      </c>
      <c r="D443" s="16" t="s">
        <v>3690</v>
      </c>
      <c r="E443" s="16" t="s">
        <v>7791</v>
      </c>
      <c r="F443" s="16" t="s">
        <v>7792</v>
      </c>
      <c r="G443" s="16" t="s">
        <v>1739</v>
      </c>
      <c r="H443" s="16" t="s">
        <v>129</v>
      </c>
      <c r="I443" s="16" t="s">
        <v>19</v>
      </c>
      <c r="J443" s="16" t="s">
        <v>7745</v>
      </c>
      <c r="K443" s="16" t="s">
        <v>129</v>
      </c>
      <c r="L443" s="16">
        <v>3615500</v>
      </c>
      <c r="M443" s="16">
        <v>3615500</v>
      </c>
      <c r="N443" s="16">
        <v>3615500</v>
      </c>
      <c r="O443" s="16">
        <v>3615500</v>
      </c>
      <c r="P443" s="16">
        <v>3615500</v>
      </c>
      <c r="Q443" s="16">
        <v>3615500</v>
      </c>
      <c r="R443" s="16">
        <v>3615500</v>
      </c>
      <c r="S443" s="16">
        <v>3615500</v>
      </c>
      <c r="T443" s="16">
        <v>3615500</v>
      </c>
      <c r="U443" s="16">
        <v>3615500</v>
      </c>
      <c r="V443" s="16">
        <v>3615500</v>
      </c>
      <c r="W443" s="16">
        <v>3615500</v>
      </c>
      <c r="X443" s="16" t="s">
        <v>7745</v>
      </c>
      <c r="Y443" s="16" t="s">
        <v>129</v>
      </c>
      <c r="Z443" s="16" t="s">
        <v>129</v>
      </c>
    </row>
    <row r="444" spans="2:26" hidden="1">
      <c r="B444" s="16" t="s">
        <v>1621</v>
      </c>
      <c r="C444" s="16" t="s">
        <v>235</v>
      </c>
      <c r="D444" s="16" t="s">
        <v>3690</v>
      </c>
      <c r="E444" s="16" t="s">
        <v>7793</v>
      </c>
      <c r="F444" s="16" t="s">
        <v>7794</v>
      </c>
      <c r="G444" s="16" t="s">
        <v>1739</v>
      </c>
      <c r="H444" s="16" t="s">
        <v>129</v>
      </c>
      <c r="I444" s="16" t="s">
        <v>19</v>
      </c>
      <c r="J444" s="16" t="s">
        <v>7745</v>
      </c>
      <c r="K444" s="16" t="s">
        <v>129</v>
      </c>
      <c r="L444" s="16">
        <v>47200000</v>
      </c>
      <c r="M444" s="16">
        <v>47200000</v>
      </c>
      <c r="N444" s="16">
        <v>47200000</v>
      </c>
      <c r="O444" s="16">
        <v>47200000</v>
      </c>
      <c r="P444" s="16">
        <v>47200000</v>
      </c>
      <c r="Q444" s="16">
        <v>47200000</v>
      </c>
      <c r="R444" s="16">
        <v>47200000</v>
      </c>
      <c r="S444" s="16">
        <v>47200000</v>
      </c>
      <c r="T444" s="16">
        <v>47200000</v>
      </c>
      <c r="U444" s="16">
        <v>47200000</v>
      </c>
      <c r="V444" s="16">
        <v>47200000</v>
      </c>
      <c r="W444" s="16">
        <v>47200000</v>
      </c>
      <c r="X444" s="16" t="s">
        <v>7745</v>
      </c>
      <c r="Y444" s="16" t="s">
        <v>129</v>
      </c>
      <c r="Z444" s="16" t="s">
        <v>129</v>
      </c>
    </row>
    <row r="445" spans="2:26" hidden="1">
      <c r="B445" s="16" t="s">
        <v>1621</v>
      </c>
      <c r="C445" s="16" t="s">
        <v>235</v>
      </c>
      <c r="D445" s="16" t="s">
        <v>2455</v>
      </c>
      <c r="E445" s="16" t="s">
        <v>2456</v>
      </c>
      <c r="F445" s="16" t="s">
        <v>2457</v>
      </c>
      <c r="G445" s="16" t="s">
        <v>1739</v>
      </c>
      <c r="H445" s="16" t="s">
        <v>129</v>
      </c>
      <c r="I445" s="16" t="s">
        <v>19</v>
      </c>
      <c r="J445" s="16" t="s">
        <v>7745</v>
      </c>
      <c r="K445" s="16" t="s">
        <v>129</v>
      </c>
      <c r="L445" s="16">
        <v>33000</v>
      </c>
      <c r="M445" s="16">
        <v>33000</v>
      </c>
      <c r="N445" s="16">
        <v>33000</v>
      </c>
      <c r="O445" s="16">
        <v>33000</v>
      </c>
      <c r="P445" s="16">
        <v>33000</v>
      </c>
      <c r="Q445" s="16">
        <v>33000</v>
      </c>
      <c r="R445" s="16">
        <v>33000</v>
      </c>
      <c r="S445" s="16">
        <v>33000</v>
      </c>
      <c r="T445" s="16">
        <v>33000</v>
      </c>
      <c r="U445" s="16">
        <v>33000</v>
      </c>
      <c r="V445" s="16">
        <v>33000</v>
      </c>
      <c r="W445" s="16">
        <v>33000</v>
      </c>
      <c r="X445" s="16" t="s">
        <v>7745</v>
      </c>
      <c r="Y445" s="16" t="s">
        <v>129</v>
      </c>
      <c r="Z445" s="16" t="s">
        <v>129</v>
      </c>
    </row>
    <row r="446" spans="2:26" hidden="1">
      <c r="B446" s="16" t="s">
        <v>1621</v>
      </c>
      <c r="C446" s="16" t="s">
        <v>235</v>
      </c>
      <c r="D446" s="16" t="s">
        <v>2455</v>
      </c>
      <c r="E446" s="16" t="s">
        <v>7795</v>
      </c>
      <c r="F446" s="16" t="s">
        <v>7796</v>
      </c>
      <c r="G446" s="16" t="s">
        <v>1739</v>
      </c>
      <c r="H446" s="16" t="s">
        <v>129</v>
      </c>
      <c r="I446" s="16" t="s">
        <v>19</v>
      </c>
      <c r="J446" s="16" t="s">
        <v>7745</v>
      </c>
      <c r="K446" s="16" t="s">
        <v>129</v>
      </c>
      <c r="L446" s="16">
        <v>30000</v>
      </c>
      <c r="M446" s="16">
        <v>30000</v>
      </c>
      <c r="N446" s="16">
        <v>30000</v>
      </c>
      <c r="O446" s="16">
        <v>30000</v>
      </c>
      <c r="P446" s="16">
        <v>30000</v>
      </c>
      <c r="Q446" s="16">
        <v>30000</v>
      </c>
      <c r="R446" s="16">
        <v>30000</v>
      </c>
      <c r="S446" s="16">
        <v>30000</v>
      </c>
      <c r="T446" s="16">
        <v>30000</v>
      </c>
      <c r="U446" s="16">
        <v>30000</v>
      </c>
      <c r="V446" s="16">
        <v>30000</v>
      </c>
      <c r="W446" s="16">
        <v>30000</v>
      </c>
      <c r="X446" s="16" t="s">
        <v>7745</v>
      </c>
      <c r="Y446" s="16" t="s">
        <v>129</v>
      </c>
      <c r="Z446" s="16" t="s">
        <v>129</v>
      </c>
    </row>
    <row r="447" spans="2:26" hidden="1">
      <c r="B447" s="16" t="s">
        <v>1621</v>
      </c>
      <c r="C447" s="16" t="s">
        <v>235</v>
      </c>
      <c r="D447" s="16" t="s">
        <v>2458</v>
      </c>
      <c r="E447" s="16" t="s">
        <v>2459</v>
      </c>
      <c r="F447" s="16" t="s">
        <v>2460</v>
      </c>
      <c r="G447" s="16" t="s">
        <v>1739</v>
      </c>
      <c r="H447" s="16" t="s">
        <v>129</v>
      </c>
      <c r="I447" s="16" t="s">
        <v>19</v>
      </c>
      <c r="J447" s="16" t="s">
        <v>7744</v>
      </c>
      <c r="K447" s="16" t="s">
        <v>129</v>
      </c>
      <c r="L447" s="16">
        <v>66000</v>
      </c>
      <c r="M447" s="16">
        <v>66000</v>
      </c>
      <c r="N447" s="16">
        <v>66000</v>
      </c>
      <c r="O447" s="16">
        <v>66000</v>
      </c>
      <c r="P447" s="16">
        <v>66000</v>
      </c>
      <c r="Q447" s="16">
        <v>66000</v>
      </c>
      <c r="R447" s="16">
        <v>66000</v>
      </c>
      <c r="S447" s="16">
        <v>66000</v>
      </c>
      <c r="T447" s="16">
        <v>66000</v>
      </c>
      <c r="U447" s="16">
        <v>66000</v>
      </c>
      <c r="V447" s="16">
        <v>66000</v>
      </c>
      <c r="W447" s="16">
        <v>66000</v>
      </c>
      <c r="X447" s="16" t="s">
        <v>7744</v>
      </c>
      <c r="Y447" s="16" t="s">
        <v>129</v>
      </c>
      <c r="Z447" s="16" t="s">
        <v>129</v>
      </c>
    </row>
    <row r="448" spans="2:26" hidden="1">
      <c r="B448" s="16" t="s">
        <v>1621</v>
      </c>
      <c r="C448" s="16" t="s">
        <v>235</v>
      </c>
      <c r="D448" s="16" t="s">
        <v>2458</v>
      </c>
      <c r="E448" s="16" t="s">
        <v>2461</v>
      </c>
      <c r="F448" s="16" t="s">
        <v>2462</v>
      </c>
      <c r="G448" s="16" t="s">
        <v>1739</v>
      </c>
      <c r="H448" s="16" t="s">
        <v>129</v>
      </c>
      <c r="I448" s="16" t="s">
        <v>19</v>
      </c>
      <c r="J448" s="16" t="s">
        <v>7744</v>
      </c>
      <c r="K448" s="16" t="s">
        <v>129</v>
      </c>
      <c r="L448" s="16">
        <v>65000</v>
      </c>
      <c r="M448" s="16">
        <v>65000</v>
      </c>
      <c r="N448" s="16">
        <v>65000</v>
      </c>
      <c r="O448" s="16">
        <v>65000</v>
      </c>
      <c r="P448" s="16">
        <v>65000</v>
      </c>
      <c r="Q448" s="16">
        <v>65000</v>
      </c>
      <c r="R448" s="16">
        <v>65000</v>
      </c>
      <c r="S448" s="16">
        <v>65000</v>
      </c>
      <c r="T448" s="16">
        <v>65000</v>
      </c>
      <c r="U448" s="16">
        <v>65000</v>
      </c>
      <c r="V448" s="16">
        <v>65000</v>
      </c>
      <c r="W448" s="16">
        <v>65000</v>
      </c>
      <c r="X448" s="16" t="s">
        <v>7744</v>
      </c>
      <c r="Y448" s="16" t="s">
        <v>129</v>
      </c>
      <c r="Z448" s="16" t="s">
        <v>129</v>
      </c>
    </row>
    <row r="449" spans="2:26" hidden="1">
      <c r="B449" s="16" t="s">
        <v>1621</v>
      </c>
      <c r="C449" s="16" t="s">
        <v>235</v>
      </c>
      <c r="D449" s="16" t="s">
        <v>2458</v>
      </c>
      <c r="E449" s="16" t="s">
        <v>2463</v>
      </c>
      <c r="F449" s="16" t="s">
        <v>2464</v>
      </c>
      <c r="G449" s="16" t="s">
        <v>1739</v>
      </c>
      <c r="H449" s="16" t="s">
        <v>129</v>
      </c>
      <c r="I449" s="16" t="s">
        <v>19</v>
      </c>
      <c r="J449" s="16" t="s">
        <v>7744</v>
      </c>
      <c r="K449" s="16" t="s">
        <v>129</v>
      </c>
      <c r="L449" s="16">
        <v>66000</v>
      </c>
      <c r="M449" s="16">
        <v>66000</v>
      </c>
      <c r="N449" s="16">
        <v>66000</v>
      </c>
      <c r="O449" s="16">
        <v>66000</v>
      </c>
      <c r="P449" s="16">
        <v>66000</v>
      </c>
      <c r="Q449" s="16">
        <v>66000</v>
      </c>
      <c r="R449" s="16">
        <v>66000</v>
      </c>
      <c r="S449" s="16">
        <v>66000</v>
      </c>
      <c r="T449" s="16">
        <v>66000</v>
      </c>
      <c r="U449" s="16">
        <v>66000</v>
      </c>
      <c r="V449" s="16">
        <v>66000</v>
      </c>
      <c r="W449" s="16">
        <v>66000</v>
      </c>
      <c r="X449" s="16" t="s">
        <v>7744</v>
      </c>
      <c r="Y449" s="16" t="s">
        <v>129</v>
      </c>
      <c r="Z449" s="16" t="s">
        <v>129</v>
      </c>
    </row>
    <row r="450" spans="2:26" hidden="1">
      <c r="B450" s="16" t="s">
        <v>1621</v>
      </c>
      <c r="C450" s="16" t="s">
        <v>235</v>
      </c>
      <c r="D450" s="16" t="s">
        <v>2458</v>
      </c>
      <c r="E450" s="16" t="s">
        <v>2465</v>
      </c>
      <c r="F450" s="16" t="s">
        <v>2466</v>
      </c>
      <c r="G450" s="16" t="s">
        <v>1739</v>
      </c>
      <c r="H450" s="16" t="s">
        <v>129</v>
      </c>
      <c r="I450" s="16" t="s">
        <v>19</v>
      </c>
      <c r="J450" s="16" t="s">
        <v>7744</v>
      </c>
      <c r="K450" s="16" t="s">
        <v>129</v>
      </c>
      <c r="L450" s="16">
        <v>65000</v>
      </c>
      <c r="M450" s="16">
        <v>65000</v>
      </c>
      <c r="N450" s="16">
        <v>65000</v>
      </c>
      <c r="O450" s="16">
        <v>65000</v>
      </c>
      <c r="P450" s="16">
        <v>65000</v>
      </c>
      <c r="Q450" s="16">
        <v>65000</v>
      </c>
      <c r="R450" s="16">
        <v>65000</v>
      </c>
      <c r="S450" s="16">
        <v>65000</v>
      </c>
      <c r="T450" s="16">
        <v>65000</v>
      </c>
      <c r="U450" s="16">
        <v>65000</v>
      </c>
      <c r="V450" s="16">
        <v>65000</v>
      </c>
      <c r="W450" s="16">
        <v>65000</v>
      </c>
      <c r="X450" s="16" t="s">
        <v>7744</v>
      </c>
      <c r="Y450" s="16" t="s">
        <v>129</v>
      </c>
      <c r="Z450" s="16" t="s">
        <v>129</v>
      </c>
    </row>
    <row r="451" spans="2:26" hidden="1">
      <c r="B451" s="16" t="s">
        <v>1621</v>
      </c>
      <c r="C451" s="16" t="s">
        <v>235</v>
      </c>
      <c r="D451" s="16" t="s">
        <v>2458</v>
      </c>
      <c r="E451" s="16" t="s">
        <v>2467</v>
      </c>
      <c r="F451" s="16" t="s">
        <v>2468</v>
      </c>
      <c r="G451" s="16" t="s">
        <v>1739</v>
      </c>
      <c r="H451" s="16" t="s">
        <v>129</v>
      </c>
      <c r="I451" s="16" t="s">
        <v>19</v>
      </c>
      <c r="J451" s="16" t="s">
        <v>7744</v>
      </c>
      <c r="K451" s="16" t="s">
        <v>129</v>
      </c>
      <c r="L451" s="16">
        <v>66000</v>
      </c>
      <c r="M451" s="16">
        <v>66000</v>
      </c>
      <c r="N451" s="16">
        <v>66000</v>
      </c>
      <c r="O451" s="16">
        <v>66000</v>
      </c>
      <c r="P451" s="16">
        <v>66000</v>
      </c>
      <c r="Q451" s="16">
        <v>66000</v>
      </c>
      <c r="R451" s="16">
        <v>66000</v>
      </c>
      <c r="S451" s="16">
        <v>66000</v>
      </c>
      <c r="T451" s="16">
        <v>66000</v>
      </c>
      <c r="U451" s="16">
        <v>66000</v>
      </c>
      <c r="V451" s="16">
        <v>66000</v>
      </c>
      <c r="W451" s="16">
        <v>66000</v>
      </c>
      <c r="X451" s="16" t="s">
        <v>7744</v>
      </c>
      <c r="Y451" s="16" t="s">
        <v>129</v>
      </c>
      <c r="Z451" s="16" t="s">
        <v>129</v>
      </c>
    </row>
    <row r="452" spans="2:26" hidden="1">
      <c r="B452" s="16" t="s">
        <v>1621</v>
      </c>
      <c r="C452" s="16" t="s">
        <v>235</v>
      </c>
      <c r="D452" s="16" t="s">
        <v>2458</v>
      </c>
      <c r="E452" s="16" t="s">
        <v>2469</v>
      </c>
      <c r="F452" s="16" t="s">
        <v>2470</v>
      </c>
      <c r="G452" s="16" t="s">
        <v>1739</v>
      </c>
      <c r="H452" s="16" t="s">
        <v>129</v>
      </c>
      <c r="I452" s="16" t="s">
        <v>19</v>
      </c>
      <c r="J452" s="16" t="s">
        <v>7744</v>
      </c>
      <c r="K452" s="16" t="s">
        <v>129</v>
      </c>
      <c r="L452" s="16">
        <v>65000</v>
      </c>
      <c r="M452" s="16">
        <v>65000</v>
      </c>
      <c r="N452" s="16">
        <v>65000</v>
      </c>
      <c r="O452" s="16">
        <v>65000</v>
      </c>
      <c r="P452" s="16">
        <v>65000</v>
      </c>
      <c r="Q452" s="16">
        <v>65000</v>
      </c>
      <c r="R452" s="16">
        <v>65000</v>
      </c>
      <c r="S452" s="16">
        <v>65000</v>
      </c>
      <c r="T452" s="16">
        <v>65000</v>
      </c>
      <c r="U452" s="16">
        <v>65000</v>
      </c>
      <c r="V452" s="16">
        <v>65000</v>
      </c>
      <c r="W452" s="16">
        <v>65000</v>
      </c>
      <c r="X452" s="16" t="s">
        <v>7744</v>
      </c>
      <c r="Y452" s="16" t="s">
        <v>129</v>
      </c>
      <c r="Z452" s="16" t="s">
        <v>129</v>
      </c>
    </row>
    <row r="453" spans="2:26" hidden="1">
      <c r="B453" s="16" t="s">
        <v>1621</v>
      </c>
      <c r="C453" s="16" t="s">
        <v>235</v>
      </c>
      <c r="D453" s="16" t="s">
        <v>2458</v>
      </c>
      <c r="E453" s="16" t="s">
        <v>2471</v>
      </c>
      <c r="F453" s="16" t="s">
        <v>2472</v>
      </c>
      <c r="G453" s="16" t="s">
        <v>1739</v>
      </c>
      <c r="H453" s="16" t="s">
        <v>129</v>
      </c>
      <c r="I453" s="16" t="s">
        <v>19</v>
      </c>
      <c r="J453" s="16" t="s">
        <v>7744</v>
      </c>
      <c r="K453" s="16" t="s">
        <v>129</v>
      </c>
      <c r="L453" s="16">
        <v>66000</v>
      </c>
      <c r="M453" s="16">
        <v>66000</v>
      </c>
      <c r="N453" s="16">
        <v>66000</v>
      </c>
      <c r="O453" s="16">
        <v>66000</v>
      </c>
      <c r="P453" s="16">
        <v>66000</v>
      </c>
      <c r="Q453" s="16">
        <v>66000</v>
      </c>
      <c r="R453" s="16">
        <v>66000</v>
      </c>
      <c r="S453" s="16">
        <v>66000</v>
      </c>
      <c r="T453" s="16">
        <v>66000</v>
      </c>
      <c r="U453" s="16">
        <v>66000</v>
      </c>
      <c r="V453" s="16">
        <v>66000</v>
      </c>
      <c r="W453" s="16">
        <v>66000</v>
      </c>
      <c r="X453" s="16" t="s">
        <v>7744</v>
      </c>
      <c r="Y453" s="16" t="s">
        <v>129</v>
      </c>
      <c r="Z453" s="16" t="s">
        <v>129</v>
      </c>
    </row>
    <row r="454" spans="2:26" hidden="1">
      <c r="B454" s="16" t="s">
        <v>1621</v>
      </c>
      <c r="C454" s="16" t="s">
        <v>235</v>
      </c>
      <c r="D454" s="16" t="s">
        <v>2458</v>
      </c>
      <c r="E454" s="16" t="s">
        <v>2473</v>
      </c>
      <c r="F454" s="16" t="s">
        <v>2474</v>
      </c>
      <c r="G454" s="16" t="s">
        <v>1739</v>
      </c>
      <c r="H454" s="16" t="s">
        <v>129</v>
      </c>
      <c r="I454" s="16" t="s">
        <v>19</v>
      </c>
      <c r="J454" s="16" t="s">
        <v>7744</v>
      </c>
      <c r="K454" s="16" t="s">
        <v>129</v>
      </c>
      <c r="L454" s="16">
        <v>65000</v>
      </c>
      <c r="M454" s="16">
        <v>65000</v>
      </c>
      <c r="N454" s="16">
        <v>65000</v>
      </c>
      <c r="O454" s="16">
        <v>65000</v>
      </c>
      <c r="P454" s="16">
        <v>65000</v>
      </c>
      <c r="Q454" s="16">
        <v>65000</v>
      </c>
      <c r="R454" s="16">
        <v>65000</v>
      </c>
      <c r="S454" s="16">
        <v>65000</v>
      </c>
      <c r="T454" s="16">
        <v>65000</v>
      </c>
      <c r="U454" s="16">
        <v>65000</v>
      </c>
      <c r="V454" s="16">
        <v>65000</v>
      </c>
      <c r="W454" s="16">
        <v>65000</v>
      </c>
      <c r="X454" s="16" t="s">
        <v>7744</v>
      </c>
      <c r="Y454" s="16" t="s">
        <v>129</v>
      </c>
      <c r="Z454" s="16" t="s">
        <v>129</v>
      </c>
    </row>
    <row r="455" spans="2:26" hidden="1">
      <c r="B455" s="16" t="s">
        <v>1621</v>
      </c>
      <c r="C455" s="16" t="s">
        <v>235</v>
      </c>
      <c r="D455" s="16" t="s">
        <v>2475</v>
      </c>
      <c r="E455" s="16" t="s">
        <v>2476</v>
      </c>
      <c r="F455" s="16" t="s">
        <v>2475</v>
      </c>
      <c r="G455" s="16" t="s">
        <v>1701</v>
      </c>
      <c r="H455" s="16" t="s">
        <v>129</v>
      </c>
      <c r="I455" s="16" t="s">
        <v>19</v>
      </c>
      <c r="J455" s="16" t="s">
        <v>7745</v>
      </c>
      <c r="K455" s="16" t="s">
        <v>129</v>
      </c>
      <c r="L455" s="16">
        <v>8919</v>
      </c>
      <c r="M455" s="16">
        <v>8919</v>
      </c>
      <c r="N455" s="16">
        <v>8919</v>
      </c>
      <c r="O455" s="16">
        <v>8919</v>
      </c>
      <c r="P455" s="16">
        <v>8919</v>
      </c>
      <c r="Q455" s="16">
        <v>8919</v>
      </c>
      <c r="R455" s="16">
        <v>8919</v>
      </c>
      <c r="S455" s="16">
        <v>8919</v>
      </c>
      <c r="T455" s="16">
        <v>8919</v>
      </c>
      <c r="U455" s="16">
        <v>8919</v>
      </c>
      <c r="V455" s="16">
        <v>8919</v>
      </c>
      <c r="W455" s="16">
        <v>8919</v>
      </c>
      <c r="X455" s="16" t="s">
        <v>7745</v>
      </c>
      <c r="Y455" s="16" t="s">
        <v>129</v>
      </c>
      <c r="Z455" s="16" t="s">
        <v>129</v>
      </c>
    </row>
    <row r="456" spans="2:26" hidden="1">
      <c r="B456" s="16" t="s">
        <v>1621</v>
      </c>
      <c r="C456" s="16" t="s">
        <v>235</v>
      </c>
      <c r="D456" s="16" t="s">
        <v>2477</v>
      </c>
      <c r="E456" s="16" t="s">
        <v>2478</v>
      </c>
      <c r="F456" s="16" t="s">
        <v>2477</v>
      </c>
      <c r="G456" s="16" t="s">
        <v>2339</v>
      </c>
      <c r="H456" s="16" t="s">
        <v>129</v>
      </c>
      <c r="I456" s="16" t="s">
        <v>19</v>
      </c>
      <c r="J456" s="16" t="s">
        <v>7744</v>
      </c>
      <c r="K456" s="16" t="s">
        <v>129</v>
      </c>
      <c r="L456" s="16">
        <v>58938</v>
      </c>
      <c r="M456" s="16">
        <v>58938</v>
      </c>
      <c r="N456" s="16">
        <v>58938</v>
      </c>
      <c r="O456" s="16">
        <v>58938</v>
      </c>
      <c r="P456" s="16">
        <v>58938</v>
      </c>
      <c r="Q456" s="16">
        <v>58938</v>
      </c>
      <c r="R456" s="16">
        <v>58938</v>
      </c>
      <c r="S456" s="16">
        <v>58938</v>
      </c>
      <c r="T456" s="16">
        <v>58938</v>
      </c>
      <c r="U456" s="16">
        <v>58938</v>
      </c>
      <c r="V456" s="16">
        <v>58938</v>
      </c>
      <c r="W456" s="16">
        <v>58938</v>
      </c>
      <c r="X456" s="16" t="s">
        <v>7744</v>
      </c>
      <c r="Y456" s="16" t="s">
        <v>129</v>
      </c>
      <c r="Z456" s="16" t="s">
        <v>129</v>
      </c>
    </row>
    <row r="457" spans="2:26" hidden="1">
      <c r="B457" s="16" t="s">
        <v>1621</v>
      </c>
      <c r="C457" s="16" t="s">
        <v>235</v>
      </c>
      <c r="D457" s="16" t="s">
        <v>2479</v>
      </c>
      <c r="E457" s="16" t="s">
        <v>7797</v>
      </c>
      <c r="F457" s="16" t="s">
        <v>10287</v>
      </c>
      <c r="G457" s="16" t="s">
        <v>1739</v>
      </c>
      <c r="H457" s="16" t="s">
        <v>129</v>
      </c>
      <c r="I457" s="16" t="s">
        <v>19</v>
      </c>
      <c r="J457" s="16" t="s">
        <v>7745</v>
      </c>
      <c r="K457" s="16" t="s">
        <v>129</v>
      </c>
      <c r="L457" s="16">
        <v>35000</v>
      </c>
      <c r="M457" s="16">
        <v>35000</v>
      </c>
      <c r="N457" s="16">
        <v>35000</v>
      </c>
      <c r="O457" s="16">
        <v>35000</v>
      </c>
      <c r="P457" s="16">
        <v>35000</v>
      </c>
      <c r="Q457" s="16">
        <v>35000</v>
      </c>
      <c r="R457" s="16">
        <v>35000</v>
      </c>
      <c r="S457" s="16">
        <v>35000</v>
      </c>
      <c r="T457" s="16">
        <v>35000</v>
      </c>
      <c r="U457" s="16">
        <v>35000</v>
      </c>
      <c r="V457" s="16">
        <v>35000</v>
      </c>
      <c r="W457" s="16">
        <v>35000</v>
      </c>
      <c r="X457" s="16" t="s">
        <v>7745</v>
      </c>
      <c r="Y457" s="16" t="s">
        <v>129</v>
      </c>
      <c r="Z457" s="16" t="s">
        <v>129</v>
      </c>
    </row>
    <row r="458" spans="2:26" hidden="1">
      <c r="B458" s="16" t="s">
        <v>1621</v>
      </c>
      <c r="C458" s="16" t="s">
        <v>235</v>
      </c>
      <c r="D458" s="16" t="s">
        <v>2479</v>
      </c>
      <c r="E458" s="16" t="s">
        <v>2480</v>
      </c>
      <c r="F458" s="16" t="s">
        <v>2481</v>
      </c>
      <c r="G458" s="16" t="s">
        <v>1739</v>
      </c>
      <c r="H458" s="16" t="s">
        <v>129</v>
      </c>
      <c r="I458" s="16" t="s">
        <v>19</v>
      </c>
      <c r="J458" s="16" t="s">
        <v>7744</v>
      </c>
      <c r="K458" s="16" t="s">
        <v>129</v>
      </c>
      <c r="L458" s="16">
        <v>45163</v>
      </c>
      <c r="M458" s="16">
        <v>45163</v>
      </c>
      <c r="N458" s="16">
        <v>45163</v>
      </c>
      <c r="O458" s="16">
        <v>45163</v>
      </c>
      <c r="P458" s="16">
        <v>45163</v>
      </c>
      <c r="Q458" s="16">
        <v>45163</v>
      </c>
      <c r="R458" s="16">
        <v>45163</v>
      </c>
      <c r="S458" s="16">
        <v>45163</v>
      </c>
      <c r="T458" s="16">
        <v>45163</v>
      </c>
      <c r="U458" s="16">
        <v>45163</v>
      </c>
      <c r="V458" s="16">
        <v>45163</v>
      </c>
      <c r="W458" s="16">
        <v>45163</v>
      </c>
      <c r="X458" s="16" t="s">
        <v>7744</v>
      </c>
      <c r="Y458" s="16" t="s">
        <v>129</v>
      </c>
      <c r="Z458" s="16" t="s">
        <v>129</v>
      </c>
    </row>
    <row r="459" spans="2:26" hidden="1">
      <c r="B459" s="16" t="s">
        <v>1621</v>
      </c>
      <c r="C459" s="16" t="s">
        <v>235</v>
      </c>
      <c r="D459" s="16" t="s">
        <v>2479</v>
      </c>
      <c r="E459" s="16" t="s">
        <v>2482</v>
      </c>
      <c r="F459" s="16" t="s">
        <v>2483</v>
      </c>
      <c r="G459" s="16" t="s">
        <v>1739</v>
      </c>
      <c r="H459" s="16" t="s">
        <v>129</v>
      </c>
      <c r="I459" s="16" t="s">
        <v>19</v>
      </c>
      <c r="J459" s="16" t="s">
        <v>7744</v>
      </c>
      <c r="K459" s="16" t="s">
        <v>129</v>
      </c>
      <c r="L459" s="16">
        <v>39463</v>
      </c>
      <c r="M459" s="16">
        <v>39463</v>
      </c>
      <c r="N459" s="16">
        <v>39463</v>
      </c>
      <c r="O459" s="16">
        <v>39463</v>
      </c>
      <c r="P459" s="16">
        <v>39463</v>
      </c>
      <c r="Q459" s="16">
        <v>39463</v>
      </c>
      <c r="R459" s="16">
        <v>39463</v>
      </c>
      <c r="S459" s="16">
        <v>39463</v>
      </c>
      <c r="T459" s="16">
        <v>39463</v>
      </c>
      <c r="U459" s="16">
        <v>39463</v>
      </c>
      <c r="V459" s="16">
        <v>39463</v>
      </c>
      <c r="W459" s="16">
        <v>39463</v>
      </c>
      <c r="X459" s="16" t="s">
        <v>7744</v>
      </c>
      <c r="Y459" s="16" t="s">
        <v>129</v>
      </c>
      <c r="Z459" s="16" t="s">
        <v>129</v>
      </c>
    </row>
    <row r="460" spans="2:26" hidden="1">
      <c r="B460" s="16" t="s">
        <v>1621</v>
      </c>
      <c r="C460" s="16" t="s">
        <v>235</v>
      </c>
      <c r="D460" s="16" t="s">
        <v>2479</v>
      </c>
      <c r="E460" s="16" t="s">
        <v>2484</v>
      </c>
      <c r="F460" s="16" t="s">
        <v>2485</v>
      </c>
      <c r="G460" s="16" t="s">
        <v>1739</v>
      </c>
      <c r="H460" s="16" t="s">
        <v>129</v>
      </c>
      <c r="I460" s="16" t="s">
        <v>19</v>
      </c>
      <c r="J460" s="16" t="s">
        <v>7744</v>
      </c>
      <c r="K460" s="16" t="s">
        <v>129</v>
      </c>
      <c r="L460" s="16">
        <v>110000</v>
      </c>
      <c r="M460" s="16">
        <v>110000</v>
      </c>
      <c r="N460" s="16">
        <v>110000</v>
      </c>
      <c r="O460" s="16">
        <v>110000</v>
      </c>
      <c r="P460" s="16">
        <v>110000</v>
      </c>
      <c r="Q460" s="16">
        <v>110000</v>
      </c>
      <c r="R460" s="16">
        <v>110000</v>
      </c>
      <c r="S460" s="16">
        <v>110000</v>
      </c>
      <c r="T460" s="16">
        <v>110000</v>
      </c>
      <c r="U460" s="16">
        <v>110000</v>
      </c>
      <c r="V460" s="16">
        <v>110000</v>
      </c>
      <c r="W460" s="16">
        <v>110000</v>
      </c>
      <c r="X460" s="16" t="s">
        <v>7744</v>
      </c>
      <c r="Y460" s="16" t="s">
        <v>129</v>
      </c>
      <c r="Z460" s="16" t="s">
        <v>129</v>
      </c>
    </row>
    <row r="461" spans="2:26" hidden="1">
      <c r="B461" s="16" t="s">
        <v>1621</v>
      </c>
      <c r="C461" s="16" t="s">
        <v>235</v>
      </c>
      <c r="D461" s="16" t="s">
        <v>3664</v>
      </c>
      <c r="E461" s="16" t="s">
        <v>7798</v>
      </c>
      <c r="F461" s="16" t="s">
        <v>7799</v>
      </c>
      <c r="G461" s="16" t="s">
        <v>1739</v>
      </c>
      <c r="H461" s="16" t="s">
        <v>129</v>
      </c>
      <c r="I461" s="16" t="s">
        <v>19</v>
      </c>
      <c r="J461" s="16" t="s">
        <v>7745</v>
      </c>
      <c r="K461" s="16" t="s">
        <v>129</v>
      </c>
      <c r="L461" s="16">
        <v>82619.34</v>
      </c>
      <c r="M461" s="16">
        <v>82619.34</v>
      </c>
      <c r="N461" s="16">
        <v>82619.34</v>
      </c>
      <c r="O461" s="16">
        <v>82619.34</v>
      </c>
      <c r="P461" s="16">
        <v>82619.34</v>
      </c>
      <c r="Q461" s="16">
        <v>82619.34</v>
      </c>
      <c r="R461" s="16">
        <v>82619.34</v>
      </c>
      <c r="S461" s="16">
        <v>82619.34</v>
      </c>
      <c r="T461" s="16">
        <v>82619.34</v>
      </c>
      <c r="U461" s="16">
        <v>82619.34</v>
      </c>
      <c r="V461" s="16">
        <v>82619.34</v>
      </c>
      <c r="W461" s="16">
        <v>82619.34</v>
      </c>
      <c r="X461" s="16" t="s">
        <v>7745</v>
      </c>
      <c r="Y461" s="16" t="s">
        <v>129</v>
      </c>
      <c r="Z461" s="16" t="s">
        <v>129</v>
      </c>
    </row>
    <row r="462" spans="2:26" hidden="1">
      <c r="B462" s="16" t="s">
        <v>1621</v>
      </c>
      <c r="C462" s="16" t="s">
        <v>235</v>
      </c>
      <c r="D462" s="16" t="s">
        <v>2488</v>
      </c>
      <c r="E462" s="16" t="s">
        <v>2489</v>
      </c>
      <c r="F462" s="16" t="s">
        <v>2488</v>
      </c>
      <c r="G462" s="16" t="s">
        <v>1701</v>
      </c>
      <c r="H462" s="16" t="s">
        <v>129</v>
      </c>
      <c r="I462" s="16" t="s">
        <v>19</v>
      </c>
      <c r="J462" s="16" t="s">
        <v>7745</v>
      </c>
      <c r="K462" s="16" t="s">
        <v>129</v>
      </c>
      <c r="L462" s="16">
        <v>2568</v>
      </c>
      <c r="M462" s="16">
        <v>2568</v>
      </c>
      <c r="N462" s="16">
        <v>2568</v>
      </c>
      <c r="O462" s="16">
        <v>2568</v>
      </c>
      <c r="P462" s="16">
        <v>2568</v>
      </c>
      <c r="Q462" s="16">
        <v>2568</v>
      </c>
      <c r="R462" s="16">
        <v>2568</v>
      </c>
      <c r="S462" s="16">
        <v>2568</v>
      </c>
      <c r="T462" s="16">
        <v>2568</v>
      </c>
      <c r="U462" s="16">
        <v>2568</v>
      </c>
      <c r="V462" s="16">
        <v>2568</v>
      </c>
      <c r="W462" s="16">
        <v>2568</v>
      </c>
      <c r="X462" s="16" t="s">
        <v>7745</v>
      </c>
      <c r="Y462" s="16" t="s">
        <v>129</v>
      </c>
      <c r="Z462" s="16" t="s">
        <v>129</v>
      </c>
    </row>
    <row r="463" spans="2:26" hidden="1">
      <c r="B463" s="16" t="s">
        <v>1621</v>
      </c>
      <c r="C463" s="16" t="s">
        <v>235</v>
      </c>
      <c r="D463" s="16" t="s">
        <v>2490</v>
      </c>
      <c r="E463" s="16" t="s">
        <v>2491</v>
      </c>
      <c r="F463" s="16" t="s">
        <v>2490</v>
      </c>
      <c r="G463" s="16" t="s">
        <v>1739</v>
      </c>
      <c r="H463" s="16" t="s">
        <v>129</v>
      </c>
      <c r="I463" s="16" t="s">
        <v>19</v>
      </c>
      <c r="J463" s="16" t="s">
        <v>7744</v>
      </c>
      <c r="K463" s="16" t="s">
        <v>129</v>
      </c>
      <c r="L463" s="16">
        <v>26650</v>
      </c>
      <c r="M463" s="16">
        <v>26650</v>
      </c>
      <c r="N463" s="16">
        <v>26650</v>
      </c>
      <c r="O463" s="16">
        <v>26650</v>
      </c>
      <c r="P463" s="16">
        <v>26650</v>
      </c>
      <c r="Q463" s="16">
        <v>26650</v>
      </c>
      <c r="R463" s="16">
        <v>26650</v>
      </c>
      <c r="S463" s="16">
        <v>26650</v>
      </c>
      <c r="T463" s="16">
        <v>26650</v>
      </c>
      <c r="U463" s="16">
        <v>26650</v>
      </c>
      <c r="V463" s="16">
        <v>26650</v>
      </c>
      <c r="W463" s="16">
        <v>26650</v>
      </c>
      <c r="X463" s="16" t="s">
        <v>7744</v>
      </c>
      <c r="Y463" s="16" t="s">
        <v>129</v>
      </c>
      <c r="Z463" s="16" t="s">
        <v>129</v>
      </c>
    </row>
    <row r="464" spans="2:26" hidden="1">
      <c r="B464" s="16" t="s">
        <v>1621</v>
      </c>
      <c r="C464" s="16" t="s">
        <v>235</v>
      </c>
      <c r="D464" s="16" t="s">
        <v>2492</v>
      </c>
      <c r="E464" s="16" t="s">
        <v>2493</v>
      </c>
      <c r="F464" s="16" t="s">
        <v>2492</v>
      </c>
      <c r="G464" s="16" t="s">
        <v>1739</v>
      </c>
      <c r="H464" s="16" t="s">
        <v>129</v>
      </c>
      <c r="I464" s="16" t="s">
        <v>19</v>
      </c>
      <c r="J464" s="16" t="s">
        <v>7744</v>
      </c>
      <c r="K464" s="16" t="s">
        <v>129</v>
      </c>
      <c r="L464" s="16">
        <v>7500</v>
      </c>
      <c r="M464" s="16">
        <v>7500</v>
      </c>
      <c r="N464" s="16">
        <v>7500</v>
      </c>
      <c r="O464" s="16">
        <v>7500</v>
      </c>
      <c r="P464" s="16">
        <v>7500</v>
      </c>
      <c r="Q464" s="16">
        <v>7500</v>
      </c>
      <c r="R464" s="16">
        <v>7500</v>
      </c>
      <c r="S464" s="16">
        <v>7500</v>
      </c>
      <c r="T464" s="16">
        <v>7500</v>
      </c>
      <c r="U464" s="16">
        <v>7500</v>
      </c>
      <c r="V464" s="16">
        <v>7500</v>
      </c>
      <c r="W464" s="16">
        <v>7500</v>
      </c>
      <c r="X464" s="16" t="s">
        <v>7744</v>
      </c>
      <c r="Y464" s="16" t="s">
        <v>129</v>
      </c>
      <c r="Z464" s="16" t="s">
        <v>129</v>
      </c>
    </row>
    <row r="465" spans="2:26" hidden="1">
      <c r="B465" s="16" t="s">
        <v>1621</v>
      </c>
      <c r="C465" s="16" t="s">
        <v>235</v>
      </c>
      <c r="D465" s="16" t="s">
        <v>2494</v>
      </c>
      <c r="E465" s="16" t="s">
        <v>2495</v>
      </c>
      <c r="F465" s="16" t="s">
        <v>2494</v>
      </c>
      <c r="G465" s="16" t="s">
        <v>1739</v>
      </c>
      <c r="H465" s="16" t="s">
        <v>129</v>
      </c>
      <c r="I465" s="16" t="s">
        <v>19</v>
      </c>
      <c r="J465" s="16" t="s">
        <v>7744</v>
      </c>
      <c r="K465" s="16" t="s">
        <v>129</v>
      </c>
      <c r="L465" s="16">
        <v>67500</v>
      </c>
      <c r="M465" s="16">
        <v>67500</v>
      </c>
      <c r="N465" s="16">
        <v>67500</v>
      </c>
      <c r="O465" s="16">
        <v>67500</v>
      </c>
      <c r="P465" s="16">
        <v>67500</v>
      </c>
      <c r="Q465" s="16">
        <v>67500</v>
      </c>
      <c r="R465" s="16">
        <v>67500</v>
      </c>
      <c r="S465" s="16">
        <v>67500</v>
      </c>
      <c r="T465" s="16">
        <v>67500</v>
      </c>
      <c r="U465" s="16">
        <v>67500</v>
      </c>
      <c r="V465" s="16">
        <v>67500</v>
      </c>
      <c r="W465" s="16">
        <v>67500</v>
      </c>
      <c r="X465" s="16" t="s">
        <v>7744</v>
      </c>
      <c r="Y465" s="16" t="s">
        <v>129</v>
      </c>
      <c r="Z465" s="16" t="s">
        <v>129</v>
      </c>
    </row>
    <row r="466" spans="2:26" hidden="1">
      <c r="B466" s="16" t="s">
        <v>1621</v>
      </c>
      <c r="C466" s="16" t="s">
        <v>235</v>
      </c>
      <c r="D466" s="16" t="s">
        <v>2496</v>
      </c>
      <c r="E466" s="16" t="s">
        <v>3992</v>
      </c>
      <c r="F466" s="16" t="s">
        <v>3993</v>
      </c>
      <c r="G466" s="16" t="s">
        <v>1739</v>
      </c>
      <c r="H466" s="16" t="s">
        <v>129</v>
      </c>
      <c r="I466" s="16" t="s">
        <v>19</v>
      </c>
      <c r="J466" s="16" t="s">
        <v>7744</v>
      </c>
      <c r="K466" s="16" t="s">
        <v>129</v>
      </c>
      <c r="L466" s="16">
        <v>27750</v>
      </c>
      <c r="M466" s="16">
        <v>27750</v>
      </c>
      <c r="N466" s="16">
        <v>27750</v>
      </c>
      <c r="O466" s="16">
        <v>27750</v>
      </c>
      <c r="P466" s="16">
        <v>27750</v>
      </c>
      <c r="Q466" s="16">
        <v>27750</v>
      </c>
      <c r="R466" s="16">
        <v>27750</v>
      </c>
      <c r="S466" s="16">
        <v>27750</v>
      </c>
      <c r="T466" s="16">
        <v>27750</v>
      </c>
      <c r="U466" s="16">
        <v>27750</v>
      </c>
      <c r="V466" s="16">
        <v>27750</v>
      </c>
      <c r="W466" s="16">
        <v>27750</v>
      </c>
      <c r="X466" s="16" t="s">
        <v>7744</v>
      </c>
      <c r="Y466" s="16" t="s">
        <v>129</v>
      </c>
      <c r="Z466" s="16" t="s">
        <v>129</v>
      </c>
    </row>
    <row r="467" spans="2:26" hidden="1">
      <c r="B467" s="16" t="s">
        <v>1621</v>
      </c>
      <c r="C467" s="16" t="s">
        <v>235</v>
      </c>
      <c r="D467" s="16" t="s">
        <v>2496</v>
      </c>
      <c r="E467" s="16" t="s">
        <v>2497</v>
      </c>
      <c r="F467" s="16" t="s">
        <v>2498</v>
      </c>
      <c r="G467" s="16" t="s">
        <v>1739</v>
      </c>
      <c r="H467" s="16" t="s">
        <v>129</v>
      </c>
      <c r="I467" s="16" t="s">
        <v>19</v>
      </c>
      <c r="J467" s="16" t="s">
        <v>7744</v>
      </c>
      <c r="K467" s="16" t="s">
        <v>129</v>
      </c>
      <c r="L467" s="16">
        <v>83250</v>
      </c>
      <c r="M467" s="16">
        <v>83250</v>
      </c>
      <c r="N467" s="16">
        <v>83250</v>
      </c>
      <c r="O467" s="16">
        <v>83250</v>
      </c>
      <c r="P467" s="16">
        <v>83250</v>
      </c>
      <c r="Q467" s="16">
        <v>83250</v>
      </c>
      <c r="R467" s="16">
        <v>83250</v>
      </c>
      <c r="S467" s="16">
        <v>83250</v>
      </c>
      <c r="T467" s="16">
        <v>83250</v>
      </c>
      <c r="U467" s="16">
        <v>83250</v>
      </c>
      <c r="V467" s="16">
        <v>83250</v>
      </c>
      <c r="W467" s="16">
        <v>83250</v>
      </c>
      <c r="X467" s="16" t="s">
        <v>7744</v>
      </c>
      <c r="Y467" s="16" t="s">
        <v>129</v>
      </c>
      <c r="Z467" s="16" t="s">
        <v>129</v>
      </c>
    </row>
    <row r="468" spans="2:26" hidden="1">
      <c r="B468" s="16" t="s">
        <v>1621</v>
      </c>
      <c r="C468" s="16" t="s">
        <v>235</v>
      </c>
      <c r="D468" s="16" t="s">
        <v>2496</v>
      </c>
      <c r="E468" s="16" t="s">
        <v>2499</v>
      </c>
      <c r="F468" s="16" t="s">
        <v>2500</v>
      </c>
      <c r="G468" s="16" t="s">
        <v>1739</v>
      </c>
      <c r="H468" s="16" t="s">
        <v>129</v>
      </c>
      <c r="I468" s="16" t="s">
        <v>19</v>
      </c>
      <c r="J468" s="16" t="s">
        <v>7744</v>
      </c>
      <c r="K468" s="16" t="s">
        <v>129</v>
      </c>
      <c r="L468" s="16">
        <v>216450</v>
      </c>
      <c r="M468" s="16">
        <v>216450</v>
      </c>
      <c r="N468" s="16">
        <v>216450</v>
      </c>
      <c r="O468" s="16">
        <v>216450</v>
      </c>
      <c r="P468" s="16">
        <v>216450</v>
      </c>
      <c r="Q468" s="16">
        <v>216450</v>
      </c>
      <c r="R468" s="16">
        <v>216450</v>
      </c>
      <c r="S468" s="16">
        <v>216450</v>
      </c>
      <c r="T468" s="16">
        <v>216450</v>
      </c>
      <c r="U468" s="16">
        <v>216450</v>
      </c>
      <c r="V468" s="16">
        <v>216450</v>
      </c>
      <c r="W468" s="16">
        <v>216450</v>
      </c>
      <c r="X468" s="16" t="s">
        <v>7744</v>
      </c>
      <c r="Y468" s="16" t="s">
        <v>129</v>
      </c>
      <c r="Z468" s="16" t="s">
        <v>129</v>
      </c>
    </row>
    <row r="469" spans="2:26" hidden="1">
      <c r="B469" s="16" t="s">
        <v>1621</v>
      </c>
      <c r="C469" s="16" t="s">
        <v>235</v>
      </c>
      <c r="D469" s="16" t="s">
        <v>2496</v>
      </c>
      <c r="E469" s="16" t="s">
        <v>2501</v>
      </c>
      <c r="F469" s="16" t="s">
        <v>2502</v>
      </c>
      <c r="G469" s="16" t="s">
        <v>1739</v>
      </c>
      <c r="H469" s="16" t="s">
        <v>129</v>
      </c>
      <c r="I469" s="16" t="s">
        <v>19</v>
      </c>
      <c r="J469" s="16" t="s">
        <v>7744</v>
      </c>
      <c r="K469" s="16" t="s">
        <v>129</v>
      </c>
      <c r="L469" s="16">
        <v>216450</v>
      </c>
      <c r="M469" s="16">
        <v>216450</v>
      </c>
      <c r="N469" s="16">
        <v>216450</v>
      </c>
      <c r="O469" s="16">
        <v>216450</v>
      </c>
      <c r="P469" s="16">
        <v>216450</v>
      </c>
      <c r="Q469" s="16">
        <v>216450</v>
      </c>
      <c r="R469" s="16">
        <v>216450</v>
      </c>
      <c r="S469" s="16">
        <v>216450</v>
      </c>
      <c r="T469" s="16">
        <v>216450</v>
      </c>
      <c r="U469" s="16">
        <v>216450</v>
      </c>
      <c r="V469" s="16">
        <v>216450</v>
      </c>
      <c r="W469" s="16">
        <v>216450</v>
      </c>
      <c r="X469" s="16" t="s">
        <v>7744</v>
      </c>
      <c r="Y469" s="16" t="s">
        <v>129</v>
      </c>
      <c r="Z469" s="16" t="s">
        <v>129</v>
      </c>
    </row>
    <row r="470" spans="2:26" hidden="1">
      <c r="B470" s="16" t="s">
        <v>1621</v>
      </c>
      <c r="C470" s="16" t="s">
        <v>235</v>
      </c>
      <c r="D470" s="16" t="s">
        <v>2503</v>
      </c>
      <c r="E470" s="16" t="s">
        <v>2504</v>
      </c>
      <c r="F470" s="16" t="s">
        <v>2503</v>
      </c>
      <c r="G470" s="16" t="s">
        <v>1739</v>
      </c>
      <c r="H470" s="16" t="s">
        <v>129</v>
      </c>
      <c r="I470" s="16" t="s">
        <v>19</v>
      </c>
      <c r="J470" s="16" t="s">
        <v>7745</v>
      </c>
      <c r="K470" s="16" t="s">
        <v>129</v>
      </c>
      <c r="L470" s="16">
        <v>2960000</v>
      </c>
      <c r="M470" s="16">
        <v>2960000</v>
      </c>
      <c r="N470" s="16">
        <v>2960000</v>
      </c>
      <c r="O470" s="16">
        <v>2960000</v>
      </c>
      <c r="P470" s="16">
        <v>2960000</v>
      </c>
      <c r="Q470" s="16">
        <v>2960000</v>
      </c>
      <c r="R470" s="16">
        <v>2960000</v>
      </c>
      <c r="S470" s="16">
        <v>2960000</v>
      </c>
      <c r="T470" s="16">
        <v>2960000</v>
      </c>
      <c r="U470" s="16">
        <v>2960000</v>
      </c>
      <c r="V470" s="16">
        <v>2960000</v>
      </c>
      <c r="W470" s="16">
        <v>2960000</v>
      </c>
      <c r="X470" s="16" t="s">
        <v>7745</v>
      </c>
      <c r="Y470" s="16" t="s">
        <v>129</v>
      </c>
      <c r="Z470" s="16" t="s">
        <v>129</v>
      </c>
    </row>
    <row r="471" spans="2:26" hidden="1">
      <c r="B471" s="16" t="s">
        <v>1621</v>
      </c>
      <c r="C471" s="16" t="s">
        <v>235</v>
      </c>
      <c r="D471" s="16" t="s">
        <v>2505</v>
      </c>
      <c r="E471" s="16" t="s">
        <v>2506</v>
      </c>
      <c r="F471" s="16" t="s">
        <v>2507</v>
      </c>
      <c r="G471" s="16" t="s">
        <v>1739</v>
      </c>
      <c r="H471" s="16" t="s">
        <v>129</v>
      </c>
      <c r="I471" s="16" t="s">
        <v>19</v>
      </c>
      <c r="J471" s="16" t="s">
        <v>7745</v>
      </c>
      <c r="K471" s="16" t="s">
        <v>129</v>
      </c>
      <c r="L471" s="16">
        <v>448050</v>
      </c>
      <c r="M471" s="16">
        <v>448050</v>
      </c>
      <c r="N471" s="16">
        <v>448050</v>
      </c>
      <c r="O471" s="16">
        <v>448050</v>
      </c>
      <c r="P471" s="16">
        <v>448050</v>
      </c>
      <c r="Q471" s="16">
        <v>448050</v>
      </c>
      <c r="R471" s="16">
        <v>448050</v>
      </c>
      <c r="S471" s="16">
        <v>448050</v>
      </c>
      <c r="T471" s="16">
        <v>448050</v>
      </c>
      <c r="U471" s="16">
        <v>448050</v>
      </c>
      <c r="V471" s="16">
        <v>448050</v>
      </c>
      <c r="W471" s="16">
        <v>448050</v>
      </c>
      <c r="X471" s="16" t="s">
        <v>7745</v>
      </c>
      <c r="Y471" s="16" t="s">
        <v>129</v>
      </c>
      <c r="Z471" s="16" t="s">
        <v>129</v>
      </c>
    </row>
    <row r="472" spans="2:26" hidden="1">
      <c r="B472" s="16" t="s">
        <v>1621</v>
      </c>
      <c r="C472" s="16" t="s">
        <v>235</v>
      </c>
      <c r="D472" s="16" t="s">
        <v>2505</v>
      </c>
      <c r="E472" s="16" t="s">
        <v>2508</v>
      </c>
      <c r="F472" s="16" t="s">
        <v>2509</v>
      </c>
      <c r="G472" s="16" t="s">
        <v>1739</v>
      </c>
      <c r="H472" s="16" t="s">
        <v>129</v>
      </c>
      <c r="I472" s="16" t="s">
        <v>19</v>
      </c>
      <c r="J472" s="16" t="s">
        <v>7745</v>
      </c>
      <c r="K472" s="16" t="s">
        <v>129</v>
      </c>
      <c r="L472" s="16">
        <v>315000</v>
      </c>
      <c r="M472" s="16">
        <v>315000</v>
      </c>
      <c r="N472" s="16">
        <v>315000</v>
      </c>
      <c r="O472" s="16">
        <v>315000</v>
      </c>
      <c r="P472" s="16">
        <v>315000</v>
      </c>
      <c r="Q472" s="16">
        <v>315000</v>
      </c>
      <c r="R472" s="16">
        <v>315000</v>
      </c>
      <c r="S472" s="16">
        <v>315000</v>
      </c>
      <c r="T472" s="16">
        <v>315000</v>
      </c>
      <c r="U472" s="16">
        <v>315000</v>
      </c>
      <c r="V472" s="16">
        <v>315000</v>
      </c>
      <c r="W472" s="16">
        <v>315000</v>
      </c>
      <c r="X472" s="16" t="s">
        <v>7745</v>
      </c>
      <c r="Y472" s="16" t="s">
        <v>129</v>
      </c>
      <c r="Z472" s="16" t="s">
        <v>129</v>
      </c>
    </row>
    <row r="473" spans="2:26" hidden="1">
      <c r="B473" s="16" t="s">
        <v>1621</v>
      </c>
      <c r="C473" s="16" t="s">
        <v>235</v>
      </c>
      <c r="D473" s="16" t="s">
        <v>2510</v>
      </c>
      <c r="E473" s="16" t="s">
        <v>2511</v>
      </c>
      <c r="F473" s="16" t="s">
        <v>2512</v>
      </c>
      <c r="G473" s="16" t="s">
        <v>1739</v>
      </c>
      <c r="H473" s="16" t="s">
        <v>129</v>
      </c>
      <c r="I473" s="16" t="s">
        <v>19</v>
      </c>
      <c r="J473" s="16" t="s">
        <v>7745</v>
      </c>
      <c r="K473" s="16" t="s">
        <v>129</v>
      </c>
      <c r="L473" s="16">
        <v>335000</v>
      </c>
      <c r="M473" s="16">
        <v>335000</v>
      </c>
      <c r="N473" s="16">
        <v>335000</v>
      </c>
      <c r="O473" s="16">
        <v>335000</v>
      </c>
      <c r="P473" s="16">
        <v>335000</v>
      </c>
      <c r="Q473" s="16">
        <v>335000</v>
      </c>
      <c r="R473" s="16">
        <v>335000</v>
      </c>
      <c r="S473" s="16">
        <v>335000</v>
      </c>
      <c r="T473" s="16">
        <v>335000</v>
      </c>
      <c r="U473" s="16">
        <v>335000</v>
      </c>
      <c r="V473" s="16">
        <v>335000</v>
      </c>
      <c r="W473" s="16">
        <v>335000</v>
      </c>
      <c r="X473" s="16" t="s">
        <v>7745</v>
      </c>
      <c r="Y473" s="16" t="s">
        <v>129</v>
      </c>
      <c r="Z473" s="16" t="s">
        <v>129</v>
      </c>
    </row>
    <row r="474" spans="2:26" hidden="1">
      <c r="B474" s="16" t="s">
        <v>1621</v>
      </c>
      <c r="C474" s="16" t="s">
        <v>1622</v>
      </c>
      <c r="D474" s="16" t="s">
        <v>1954</v>
      </c>
      <c r="E474" s="16" t="s">
        <v>15598</v>
      </c>
      <c r="F474" s="16" t="s">
        <v>15599</v>
      </c>
      <c r="G474" s="16" t="s">
        <v>1724</v>
      </c>
      <c r="H474" s="16" t="s">
        <v>102</v>
      </c>
      <c r="I474" s="16" t="s">
        <v>19</v>
      </c>
      <c r="J474" s="16" t="s">
        <v>7744</v>
      </c>
      <c r="K474" s="16" t="s">
        <v>102</v>
      </c>
      <c r="L474" s="16">
        <v>41842440</v>
      </c>
      <c r="M474" s="16">
        <v>41842440</v>
      </c>
      <c r="N474" s="16">
        <v>41842440</v>
      </c>
      <c r="O474" s="16">
        <v>41842440</v>
      </c>
      <c r="P474" s="16">
        <v>41842440</v>
      </c>
      <c r="Q474" s="16">
        <v>41842440</v>
      </c>
      <c r="R474" s="16">
        <v>41842440</v>
      </c>
      <c r="S474" s="16">
        <v>41842440</v>
      </c>
      <c r="T474" s="16">
        <v>41842440</v>
      </c>
      <c r="U474" s="16">
        <v>41842440</v>
      </c>
      <c r="V474" s="16">
        <v>41842440</v>
      </c>
      <c r="W474" s="16">
        <v>41842440</v>
      </c>
      <c r="X474" s="16" t="s">
        <v>7744</v>
      </c>
      <c r="Y474" s="16" t="s">
        <v>102</v>
      </c>
      <c r="Z474" s="16" t="s">
        <v>102</v>
      </c>
    </row>
    <row r="475" spans="2:26" hidden="1">
      <c r="B475" s="16" t="s">
        <v>1621</v>
      </c>
      <c r="C475" s="16" t="s">
        <v>1622</v>
      </c>
      <c r="D475" s="16" t="s">
        <v>1954</v>
      </c>
      <c r="E475" s="16" t="s">
        <v>2513</v>
      </c>
      <c r="F475" s="16" t="s">
        <v>2514</v>
      </c>
      <c r="G475" s="16" t="s">
        <v>1724</v>
      </c>
      <c r="H475" s="16" t="s">
        <v>102</v>
      </c>
      <c r="I475" s="16" t="s">
        <v>19</v>
      </c>
      <c r="J475" s="16" t="s">
        <v>7744</v>
      </c>
      <c r="K475" s="16" t="s">
        <v>102</v>
      </c>
      <c r="L475" s="16">
        <v>46340000</v>
      </c>
      <c r="M475" s="16">
        <v>46340000</v>
      </c>
      <c r="N475" s="16">
        <v>46340000</v>
      </c>
      <c r="O475" s="16">
        <v>46340000</v>
      </c>
      <c r="P475" s="16">
        <v>46340000</v>
      </c>
      <c r="Q475" s="16">
        <v>46340000</v>
      </c>
      <c r="R475" s="16">
        <v>46340000</v>
      </c>
      <c r="S475" s="16">
        <v>46340000</v>
      </c>
      <c r="T475" s="16">
        <v>46340000</v>
      </c>
      <c r="U475" s="16">
        <v>46340000</v>
      </c>
      <c r="V475" s="16">
        <v>46340000</v>
      </c>
      <c r="W475" s="16">
        <v>46340000</v>
      </c>
      <c r="X475" s="16" t="s">
        <v>7744</v>
      </c>
      <c r="Y475" s="16" t="s">
        <v>102</v>
      </c>
      <c r="Z475" s="16" t="s">
        <v>102</v>
      </c>
    </row>
    <row r="476" spans="2:26" hidden="1">
      <c r="B476" s="16" t="s">
        <v>1621</v>
      </c>
      <c r="C476" s="16" t="s">
        <v>235</v>
      </c>
      <c r="D476" s="16" t="s">
        <v>2515</v>
      </c>
      <c r="E476" s="16" t="s">
        <v>2516</v>
      </c>
      <c r="F476" s="16" t="s">
        <v>2517</v>
      </c>
      <c r="G476" s="16" t="s">
        <v>1739</v>
      </c>
      <c r="H476" s="16" t="s">
        <v>129</v>
      </c>
      <c r="I476" s="16" t="s">
        <v>19</v>
      </c>
      <c r="J476" s="16" t="s">
        <v>7745</v>
      </c>
      <c r="K476" s="16" t="s">
        <v>129</v>
      </c>
      <c r="L476" s="16">
        <v>6728</v>
      </c>
      <c r="M476" s="16">
        <v>6728</v>
      </c>
      <c r="N476" s="16">
        <v>6728</v>
      </c>
      <c r="O476" s="16">
        <v>6728</v>
      </c>
      <c r="P476" s="16">
        <v>6728</v>
      </c>
      <c r="Q476" s="16">
        <v>6728</v>
      </c>
      <c r="R476" s="16">
        <v>6728</v>
      </c>
      <c r="S476" s="16">
        <v>6728</v>
      </c>
      <c r="T476" s="16">
        <v>6728</v>
      </c>
      <c r="U476" s="16">
        <v>6728</v>
      </c>
      <c r="V476" s="16">
        <v>6728</v>
      </c>
      <c r="W476" s="16">
        <v>6728</v>
      </c>
      <c r="X476" s="16" t="s">
        <v>7745</v>
      </c>
      <c r="Y476" s="16" t="s">
        <v>129</v>
      </c>
      <c r="Z476" s="16" t="s">
        <v>129</v>
      </c>
    </row>
    <row r="477" spans="2:26" hidden="1">
      <c r="B477" s="16" t="s">
        <v>1621</v>
      </c>
      <c r="C477" s="16" t="s">
        <v>235</v>
      </c>
      <c r="D477" s="16" t="s">
        <v>2515</v>
      </c>
      <c r="E477" s="16" t="s">
        <v>2518</v>
      </c>
      <c r="F477" s="16" t="s">
        <v>2519</v>
      </c>
      <c r="G477" s="16" t="s">
        <v>1739</v>
      </c>
      <c r="H477" s="16" t="s">
        <v>129</v>
      </c>
      <c r="I477" s="16" t="s">
        <v>19</v>
      </c>
      <c r="J477" s="16" t="s">
        <v>7745</v>
      </c>
      <c r="K477" s="16" t="s">
        <v>129</v>
      </c>
      <c r="L477" s="16">
        <v>6728</v>
      </c>
      <c r="M477" s="16">
        <v>6728</v>
      </c>
      <c r="N477" s="16">
        <v>6728</v>
      </c>
      <c r="O477" s="16">
        <v>6728</v>
      </c>
      <c r="P477" s="16">
        <v>6728</v>
      </c>
      <c r="Q477" s="16">
        <v>6728</v>
      </c>
      <c r="R477" s="16">
        <v>6728</v>
      </c>
      <c r="S477" s="16">
        <v>6728</v>
      </c>
      <c r="T477" s="16">
        <v>6728</v>
      </c>
      <c r="U477" s="16">
        <v>6728</v>
      </c>
      <c r="V477" s="16">
        <v>6728</v>
      </c>
      <c r="W477" s="16">
        <v>6728</v>
      </c>
      <c r="X477" s="16" t="s">
        <v>7745</v>
      </c>
      <c r="Y477" s="16" t="s">
        <v>129</v>
      </c>
      <c r="Z477" s="16" t="s">
        <v>129</v>
      </c>
    </row>
    <row r="478" spans="2:26" hidden="1">
      <c r="B478" s="16" t="s">
        <v>1621</v>
      </c>
      <c r="C478" s="16" t="s">
        <v>235</v>
      </c>
      <c r="D478" s="16" t="s">
        <v>2515</v>
      </c>
      <c r="E478" s="16" t="s">
        <v>2520</v>
      </c>
      <c r="F478" s="16" t="s">
        <v>2521</v>
      </c>
      <c r="G478" s="16" t="s">
        <v>1739</v>
      </c>
      <c r="H478" s="16" t="s">
        <v>129</v>
      </c>
      <c r="I478" s="16" t="s">
        <v>19</v>
      </c>
      <c r="J478" s="16" t="s">
        <v>7745</v>
      </c>
      <c r="K478" s="16" t="s">
        <v>129</v>
      </c>
      <c r="L478" s="16">
        <v>6728</v>
      </c>
      <c r="M478" s="16">
        <v>6728</v>
      </c>
      <c r="N478" s="16">
        <v>6728</v>
      </c>
      <c r="O478" s="16">
        <v>6728</v>
      </c>
      <c r="P478" s="16">
        <v>6728</v>
      </c>
      <c r="Q478" s="16">
        <v>6728</v>
      </c>
      <c r="R478" s="16">
        <v>6728</v>
      </c>
      <c r="S478" s="16">
        <v>6728</v>
      </c>
      <c r="T478" s="16">
        <v>6728</v>
      </c>
      <c r="U478" s="16">
        <v>6728</v>
      </c>
      <c r="V478" s="16">
        <v>6728</v>
      </c>
      <c r="W478" s="16">
        <v>6728</v>
      </c>
      <c r="X478" s="16" t="s">
        <v>7745</v>
      </c>
      <c r="Y478" s="16" t="s">
        <v>129</v>
      </c>
      <c r="Z478" s="16" t="s">
        <v>129</v>
      </c>
    </row>
    <row r="479" spans="2:26" hidden="1">
      <c r="B479" s="16" t="s">
        <v>1621</v>
      </c>
      <c r="C479" s="16" t="s">
        <v>235</v>
      </c>
      <c r="D479" s="16" t="s">
        <v>2515</v>
      </c>
      <c r="E479" s="16" t="s">
        <v>2522</v>
      </c>
      <c r="F479" s="16" t="s">
        <v>2523</v>
      </c>
      <c r="G479" s="16" t="s">
        <v>1739</v>
      </c>
      <c r="H479" s="16" t="s">
        <v>129</v>
      </c>
      <c r="I479" s="16" t="s">
        <v>19</v>
      </c>
      <c r="J479" s="16" t="s">
        <v>7745</v>
      </c>
      <c r="K479" s="16" t="s">
        <v>129</v>
      </c>
      <c r="L479" s="16">
        <v>9628</v>
      </c>
      <c r="M479" s="16">
        <v>9628</v>
      </c>
      <c r="N479" s="16">
        <v>9628</v>
      </c>
      <c r="O479" s="16">
        <v>9628</v>
      </c>
      <c r="P479" s="16">
        <v>9628</v>
      </c>
      <c r="Q479" s="16">
        <v>9628</v>
      </c>
      <c r="R479" s="16">
        <v>9628</v>
      </c>
      <c r="S479" s="16">
        <v>9628</v>
      </c>
      <c r="T479" s="16">
        <v>9628</v>
      </c>
      <c r="U479" s="16">
        <v>9628</v>
      </c>
      <c r="V479" s="16">
        <v>9628</v>
      </c>
      <c r="W479" s="16">
        <v>9628</v>
      </c>
      <c r="X479" s="16" t="s">
        <v>7745</v>
      </c>
      <c r="Y479" s="16" t="s">
        <v>129</v>
      </c>
      <c r="Z479" s="16" t="s">
        <v>129</v>
      </c>
    </row>
    <row r="480" spans="2:26" hidden="1">
      <c r="B480" s="16" t="s">
        <v>1621</v>
      </c>
      <c r="C480" s="16" t="s">
        <v>235</v>
      </c>
      <c r="D480" s="16" t="s">
        <v>2515</v>
      </c>
      <c r="E480" s="16" t="s">
        <v>2524</v>
      </c>
      <c r="F480" s="16" t="s">
        <v>2525</v>
      </c>
      <c r="G480" s="16" t="s">
        <v>1739</v>
      </c>
      <c r="H480" s="16" t="s">
        <v>129</v>
      </c>
      <c r="I480" s="16" t="s">
        <v>19</v>
      </c>
      <c r="J480" s="16" t="s">
        <v>7745</v>
      </c>
      <c r="K480" s="16" t="s">
        <v>129</v>
      </c>
      <c r="L480" s="16">
        <v>9628</v>
      </c>
      <c r="M480" s="16">
        <v>9628</v>
      </c>
      <c r="N480" s="16">
        <v>9628</v>
      </c>
      <c r="O480" s="16">
        <v>9628</v>
      </c>
      <c r="P480" s="16">
        <v>9628</v>
      </c>
      <c r="Q480" s="16">
        <v>9628</v>
      </c>
      <c r="R480" s="16">
        <v>9628</v>
      </c>
      <c r="S480" s="16">
        <v>9628</v>
      </c>
      <c r="T480" s="16">
        <v>9628</v>
      </c>
      <c r="U480" s="16">
        <v>9628</v>
      </c>
      <c r="V480" s="16">
        <v>9628</v>
      </c>
      <c r="W480" s="16">
        <v>9628</v>
      </c>
      <c r="X480" s="16" t="s">
        <v>7745</v>
      </c>
      <c r="Y480" s="16" t="s">
        <v>129</v>
      </c>
      <c r="Z480" s="16" t="s">
        <v>129</v>
      </c>
    </row>
    <row r="481" spans="2:26" hidden="1">
      <c r="B481" s="16" t="s">
        <v>1621</v>
      </c>
      <c r="C481" s="16" t="s">
        <v>235</v>
      </c>
      <c r="D481" s="16" t="s">
        <v>2515</v>
      </c>
      <c r="E481" s="16" t="s">
        <v>2526</v>
      </c>
      <c r="F481" s="16" t="s">
        <v>2527</v>
      </c>
      <c r="G481" s="16" t="s">
        <v>1739</v>
      </c>
      <c r="H481" s="16" t="s">
        <v>129</v>
      </c>
      <c r="I481" s="16" t="s">
        <v>19</v>
      </c>
      <c r="J481" s="16" t="s">
        <v>7745</v>
      </c>
      <c r="K481" s="16" t="s">
        <v>129</v>
      </c>
      <c r="L481" s="16">
        <v>9628</v>
      </c>
      <c r="M481" s="16">
        <v>9628</v>
      </c>
      <c r="N481" s="16">
        <v>9628</v>
      </c>
      <c r="O481" s="16">
        <v>9628</v>
      </c>
      <c r="P481" s="16">
        <v>9628</v>
      </c>
      <c r="Q481" s="16">
        <v>9628</v>
      </c>
      <c r="R481" s="16">
        <v>9628</v>
      </c>
      <c r="S481" s="16">
        <v>9628</v>
      </c>
      <c r="T481" s="16">
        <v>9628</v>
      </c>
      <c r="U481" s="16">
        <v>9628</v>
      </c>
      <c r="V481" s="16">
        <v>9628</v>
      </c>
      <c r="W481" s="16">
        <v>9628</v>
      </c>
      <c r="X481" s="16" t="s">
        <v>7745</v>
      </c>
      <c r="Y481" s="16" t="s">
        <v>129</v>
      </c>
      <c r="Z481" s="16" t="s">
        <v>129</v>
      </c>
    </row>
    <row r="482" spans="2:26" hidden="1">
      <c r="B482" s="16" t="s">
        <v>1621</v>
      </c>
      <c r="C482" s="16" t="s">
        <v>235</v>
      </c>
      <c r="D482" s="16" t="s">
        <v>2515</v>
      </c>
      <c r="E482" s="16" t="s">
        <v>2528</v>
      </c>
      <c r="F482" s="16" t="s">
        <v>2529</v>
      </c>
      <c r="G482" s="16" t="s">
        <v>1739</v>
      </c>
      <c r="H482" s="16" t="s">
        <v>129</v>
      </c>
      <c r="I482" s="16" t="s">
        <v>19</v>
      </c>
      <c r="J482" s="16" t="s">
        <v>7745</v>
      </c>
      <c r="K482" s="16" t="s">
        <v>129</v>
      </c>
      <c r="L482" s="16">
        <v>9628</v>
      </c>
      <c r="M482" s="16">
        <v>9628</v>
      </c>
      <c r="N482" s="16">
        <v>9628</v>
      </c>
      <c r="O482" s="16">
        <v>9628</v>
      </c>
      <c r="P482" s="16">
        <v>9628</v>
      </c>
      <c r="Q482" s="16">
        <v>9628</v>
      </c>
      <c r="R482" s="16">
        <v>9628</v>
      </c>
      <c r="S482" s="16">
        <v>9628</v>
      </c>
      <c r="T482" s="16">
        <v>9628</v>
      </c>
      <c r="U482" s="16">
        <v>9628</v>
      </c>
      <c r="V482" s="16">
        <v>9628</v>
      </c>
      <c r="W482" s="16">
        <v>9628</v>
      </c>
      <c r="X482" s="16" t="s">
        <v>7745</v>
      </c>
      <c r="Y482" s="16" t="s">
        <v>129</v>
      </c>
      <c r="Z482" s="16" t="s">
        <v>129</v>
      </c>
    </row>
    <row r="483" spans="2:26" hidden="1">
      <c r="B483" s="16" t="s">
        <v>1621</v>
      </c>
      <c r="C483" s="16" t="s">
        <v>235</v>
      </c>
      <c r="D483" s="16" t="s">
        <v>2515</v>
      </c>
      <c r="E483" s="16" t="s">
        <v>2530</v>
      </c>
      <c r="F483" s="16" t="s">
        <v>2531</v>
      </c>
      <c r="G483" s="16" t="s">
        <v>1739</v>
      </c>
      <c r="H483" s="16" t="s">
        <v>129</v>
      </c>
      <c r="I483" s="16" t="s">
        <v>19</v>
      </c>
      <c r="J483" s="16" t="s">
        <v>7745</v>
      </c>
      <c r="K483" s="16" t="s">
        <v>129</v>
      </c>
      <c r="L483" s="16">
        <v>9628</v>
      </c>
      <c r="M483" s="16">
        <v>9628</v>
      </c>
      <c r="N483" s="16">
        <v>9628</v>
      </c>
      <c r="O483" s="16">
        <v>9628</v>
      </c>
      <c r="P483" s="16">
        <v>9628</v>
      </c>
      <c r="Q483" s="16">
        <v>9628</v>
      </c>
      <c r="R483" s="16">
        <v>9628</v>
      </c>
      <c r="S483" s="16">
        <v>9628</v>
      </c>
      <c r="T483" s="16">
        <v>9628</v>
      </c>
      <c r="U483" s="16">
        <v>9628</v>
      </c>
      <c r="V483" s="16">
        <v>9628</v>
      </c>
      <c r="W483" s="16">
        <v>9628</v>
      </c>
      <c r="X483" s="16" t="s">
        <v>7745</v>
      </c>
      <c r="Y483" s="16" t="s">
        <v>129</v>
      </c>
      <c r="Z483" s="16" t="s">
        <v>129</v>
      </c>
    </row>
    <row r="484" spans="2:26" hidden="1">
      <c r="B484" s="16" t="s">
        <v>1621</v>
      </c>
      <c r="C484" s="16" t="s">
        <v>235</v>
      </c>
      <c r="D484" s="16" t="s">
        <v>2532</v>
      </c>
      <c r="E484" s="16" t="s">
        <v>2533</v>
      </c>
      <c r="F484" s="16" t="s">
        <v>2534</v>
      </c>
      <c r="G484" s="16" t="s">
        <v>1739</v>
      </c>
      <c r="H484" s="16" t="s">
        <v>129</v>
      </c>
      <c r="I484" s="16" t="s">
        <v>19</v>
      </c>
      <c r="J484" s="16" t="s">
        <v>7745</v>
      </c>
      <c r="K484" s="16" t="s">
        <v>129</v>
      </c>
      <c r="L484" s="16">
        <v>378981.57</v>
      </c>
      <c r="M484" s="16">
        <v>378981.57</v>
      </c>
      <c r="N484" s="16">
        <v>378981.57</v>
      </c>
      <c r="O484" s="16">
        <v>378981.57</v>
      </c>
      <c r="P484" s="16">
        <v>378981.57</v>
      </c>
      <c r="Q484" s="16">
        <v>378981.57</v>
      </c>
      <c r="R484" s="16">
        <v>378981.57</v>
      </c>
      <c r="S484" s="16">
        <v>378981.57</v>
      </c>
      <c r="T484" s="16">
        <v>378981.57</v>
      </c>
      <c r="U484" s="16">
        <v>378981.57</v>
      </c>
      <c r="V484" s="16">
        <v>378981.57</v>
      </c>
      <c r="W484" s="16">
        <v>378981.57</v>
      </c>
      <c r="X484" s="16" t="s">
        <v>7745</v>
      </c>
      <c r="Y484" s="16" t="s">
        <v>129</v>
      </c>
      <c r="Z484" s="16" t="s">
        <v>129</v>
      </c>
    </row>
    <row r="485" spans="2:26" hidden="1">
      <c r="B485" s="16" t="s">
        <v>1621</v>
      </c>
      <c r="C485" s="16" t="s">
        <v>235</v>
      </c>
      <c r="D485" s="16" t="s">
        <v>2535</v>
      </c>
      <c r="E485" s="16" t="s">
        <v>2536</v>
      </c>
      <c r="F485" s="16" t="s">
        <v>2537</v>
      </c>
      <c r="G485" s="16" t="s">
        <v>1739</v>
      </c>
      <c r="H485" s="16" t="s">
        <v>129</v>
      </c>
      <c r="I485" s="16" t="s">
        <v>19</v>
      </c>
      <c r="J485" s="16" t="s">
        <v>7745</v>
      </c>
      <c r="K485" s="16" t="s">
        <v>129</v>
      </c>
      <c r="L485" s="16">
        <v>138504</v>
      </c>
      <c r="M485" s="16">
        <v>138504</v>
      </c>
      <c r="N485" s="16">
        <v>138504</v>
      </c>
      <c r="O485" s="16">
        <v>138504</v>
      </c>
      <c r="P485" s="16">
        <v>138504</v>
      </c>
      <c r="Q485" s="16">
        <v>138504</v>
      </c>
      <c r="R485" s="16">
        <v>138504</v>
      </c>
      <c r="S485" s="16">
        <v>138504</v>
      </c>
      <c r="T485" s="16">
        <v>138504</v>
      </c>
      <c r="U485" s="16">
        <v>138504</v>
      </c>
      <c r="V485" s="16">
        <v>138504</v>
      </c>
      <c r="W485" s="16">
        <v>138504</v>
      </c>
      <c r="X485" s="16" t="s">
        <v>7745</v>
      </c>
      <c r="Y485" s="16" t="s">
        <v>129</v>
      </c>
      <c r="Z485" s="16" t="s">
        <v>129</v>
      </c>
    </row>
    <row r="486" spans="2:26" hidden="1">
      <c r="B486" s="16" t="s">
        <v>1621</v>
      </c>
      <c r="C486" s="16" t="s">
        <v>235</v>
      </c>
      <c r="D486" s="16" t="s">
        <v>7800</v>
      </c>
      <c r="E486" s="16" t="s">
        <v>7801</v>
      </c>
      <c r="F486" s="16" t="s">
        <v>7800</v>
      </c>
      <c r="G486" s="16" t="s">
        <v>1739</v>
      </c>
      <c r="H486" s="16" t="s">
        <v>129</v>
      </c>
      <c r="I486" s="16" t="s">
        <v>19</v>
      </c>
      <c r="J486" s="16" t="s">
        <v>7756</v>
      </c>
      <c r="K486" s="16" t="s">
        <v>129</v>
      </c>
      <c r="L486" s="16">
        <v>937063.22</v>
      </c>
      <c r="M486" s="16">
        <v>937063.22</v>
      </c>
      <c r="N486" s="16">
        <v>937063.22</v>
      </c>
      <c r="O486" s="16">
        <v>937063.22</v>
      </c>
      <c r="P486" s="16">
        <v>937063.22</v>
      </c>
      <c r="Q486" s="16">
        <v>937063.22</v>
      </c>
      <c r="R486" s="16">
        <v>937063.22</v>
      </c>
      <c r="S486" s="16">
        <v>937063.22</v>
      </c>
      <c r="T486" s="16">
        <v>937063.22</v>
      </c>
      <c r="U486" s="16">
        <v>937063.22</v>
      </c>
      <c r="V486" s="16">
        <v>937063.22</v>
      </c>
      <c r="W486" s="16">
        <v>937063.22</v>
      </c>
      <c r="X486" s="16" t="s">
        <v>7756</v>
      </c>
      <c r="Y486" s="16" t="s">
        <v>129</v>
      </c>
      <c r="Z486" s="16" t="s">
        <v>129</v>
      </c>
    </row>
    <row r="487" spans="2:26" hidden="1">
      <c r="B487" s="16" t="s">
        <v>1621</v>
      </c>
      <c r="C487" s="16" t="s">
        <v>235</v>
      </c>
      <c r="D487" s="16" t="s">
        <v>2538</v>
      </c>
      <c r="E487" s="16" t="s">
        <v>2539</v>
      </c>
      <c r="F487" s="16" t="s">
        <v>2538</v>
      </c>
      <c r="G487" s="16" t="s">
        <v>1739</v>
      </c>
      <c r="H487" s="16" t="s">
        <v>129</v>
      </c>
      <c r="I487" s="16" t="s">
        <v>19</v>
      </c>
      <c r="J487" s="16" t="s">
        <v>7745</v>
      </c>
      <c r="K487" s="16" t="s">
        <v>129</v>
      </c>
      <c r="L487" s="16">
        <v>8367950</v>
      </c>
      <c r="M487" s="16">
        <v>8367950</v>
      </c>
      <c r="N487" s="16">
        <v>8367950</v>
      </c>
      <c r="O487" s="16">
        <v>8367950</v>
      </c>
      <c r="P487" s="16">
        <v>8367950</v>
      </c>
      <c r="Q487" s="16">
        <v>8367950</v>
      </c>
      <c r="R487" s="16">
        <v>8367950</v>
      </c>
      <c r="S487" s="16">
        <v>8367950</v>
      </c>
      <c r="T487" s="16">
        <v>8367950</v>
      </c>
      <c r="U487" s="16">
        <v>8367950</v>
      </c>
      <c r="V487" s="16">
        <v>8367950</v>
      </c>
      <c r="W487" s="16">
        <v>8367950</v>
      </c>
      <c r="X487" s="16" t="s">
        <v>7745</v>
      </c>
      <c r="Y487" s="16" t="s">
        <v>129</v>
      </c>
      <c r="Z487" s="16" t="s">
        <v>129</v>
      </c>
    </row>
    <row r="488" spans="2:26" hidden="1">
      <c r="B488" s="16" t="s">
        <v>1621</v>
      </c>
      <c r="C488" s="16" t="s">
        <v>235</v>
      </c>
      <c r="D488" s="16" t="s">
        <v>2541</v>
      </c>
      <c r="E488" s="16" t="s">
        <v>2542</v>
      </c>
      <c r="F488" s="16" t="s">
        <v>2543</v>
      </c>
      <c r="G488" s="16" t="s">
        <v>1739</v>
      </c>
      <c r="H488" s="16" t="s">
        <v>129</v>
      </c>
      <c r="I488" s="16" t="s">
        <v>19</v>
      </c>
      <c r="J488" s="16" t="s">
        <v>7745</v>
      </c>
      <c r="K488" s="16" t="s">
        <v>129</v>
      </c>
      <c r="L488" s="16">
        <v>70000</v>
      </c>
      <c r="M488" s="16">
        <v>70000</v>
      </c>
      <c r="N488" s="16">
        <v>70000</v>
      </c>
      <c r="O488" s="16">
        <v>70000</v>
      </c>
      <c r="P488" s="16">
        <v>70000</v>
      </c>
      <c r="Q488" s="16">
        <v>70000</v>
      </c>
      <c r="R488" s="16">
        <v>70000</v>
      </c>
      <c r="S488" s="16">
        <v>70000</v>
      </c>
      <c r="T488" s="16">
        <v>70000</v>
      </c>
      <c r="U488" s="16">
        <v>70000</v>
      </c>
      <c r="V488" s="16">
        <v>70000</v>
      </c>
      <c r="W488" s="16">
        <v>70000</v>
      </c>
      <c r="X488" s="16" t="s">
        <v>7745</v>
      </c>
      <c r="Y488" s="16" t="s">
        <v>129</v>
      </c>
      <c r="Z488" s="16" t="s">
        <v>129</v>
      </c>
    </row>
    <row r="489" spans="2:26" hidden="1">
      <c r="B489" s="16" t="s">
        <v>1621</v>
      </c>
      <c r="C489" s="16" t="s">
        <v>235</v>
      </c>
      <c r="D489" s="16" t="s">
        <v>2541</v>
      </c>
      <c r="E489" s="16" t="s">
        <v>2544</v>
      </c>
      <c r="F489" s="16" t="s">
        <v>2545</v>
      </c>
      <c r="G489" s="16" t="s">
        <v>1739</v>
      </c>
      <c r="H489" s="16" t="s">
        <v>129</v>
      </c>
      <c r="I489" s="16" t="s">
        <v>19</v>
      </c>
      <c r="J489" s="16" t="s">
        <v>7745</v>
      </c>
      <c r="K489" s="16" t="s">
        <v>129</v>
      </c>
      <c r="L489" s="16">
        <v>200000</v>
      </c>
      <c r="M489" s="16">
        <v>200000</v>
      </c>
      <c r="N489" s="16">
        <v>200000</v>
      </c>
      <c r="O489" s="16">
        <v>200000</v>
      </c>
      <c r="P489" s="16">
        <v>200000</v>
      </c>
      <c r="Q489" s="16">
        <v>200000</v>
      </c>
      <c r="R489" s="16">
        <v>200000</v>
      </c>
      <c r="S489" s="16">
        <v>200000</v>
      </c>
      <c r="T489" s="16">
        <v>200000</v>
      </c>
      <c r="U489" s="16">
        <v>200000</v>
      </c>
      <c r="V489" s="16">
        <v>200000</v>
      </c>
      <c r="W489" s="16">
        <v>200000</v>
      </c>
      <c r="X489" s="16" t="s">
        <v>7745</v>
      </c>
      <c r="Y489" s="16" t="s">
        <v>129</v>
      </c>
      <c r="Z489" s="16" t="s">
        <v>129</v>
      </c>
    </row>
    <row r="490" spans="2:26" hidden="1">
      <c r="B490" s="16" t="s">
        <v>1621</v>
      </c>
      <c r="C490" s="16" t="s">
        <v>235</v>
      </c>
      <c r="D490" s="16" t="s">
        <v>2546</v>
      </c>
      <c r="E490" s="16" t="s">
        <v>2547</v>
      </c>
      <c r="F490" s="16" t="s">
        <v>2548</v>
      </c>
      <c r="G490" s="16" t="s">
        <v>1739</v>
      </c>
      <c r="H490" s="16" t="s">
        <v>129</v>
      </c>
      <c r="I490" s="16" t="s">
        <v>19</v>
      </c>
      <c r="J490" s="16" t="s">
        <v>7745</v>
      </c>
      <c r="K490" s="16" t="s">
        <v>129</v>
      </c>
      <c r="L490" s="16">
        <v>212000</v>
      </c>
      <c r="M490" s="16">
        <v>212000</v>
      </c>
      <c r="N490" s="16">
        <v>212000</v>
      </c>
      <c r="O490" s="16">
        <v>212000</v>
      </c>
      <c r="P490" s="16">
        <v>212000</v>
      </c>
      <c r="Q490" s="16">
        <v>212000</v>
      </c>
      <c r="R490" s="16">
        <v>212000</v>
      </c>
      <c r="S490" s="16">
        <v>212000</v>
      </c>
      <c r="T490" s="16">
        <v>212000</v>
      </c>
      <c r="U490" s="16">
        <v>212000</v>
      </c>
      <c r="V490" s="16">
        <v>212000</v>
      </c>
      <c r="W490" s="16">
        <v>212000</v>
      </c>
      <c r="X490" s="16" t="s">
        <v>7745</v>
      </c>
      <c r="Y490" s="16" t="s">
        <v>129</v>
      </c>
      <c r="Z490" s="16" t="s">
        <v>129</v>
      </c>
    </row>
    <row r="491" spans="2:26" hidden="1">
      <c r="B491" s="16" t="s">
        <v>1621</v>
      </c>
      <c r="C491" s="16" t="s">
        <v>235</v>
      </c>
      <c r="D491" s="16" t="s">
        <v>2546</v>
      </c>
      <c r="E491" s="16" t="s">
        <v>2549</v>
      </c>
      <c r="F491" s="16" t="s">
        <v>2550</v>
      </c>
      <c r="G491" s="16" t="s">
        <v>1739</v>
      </c>
      <c r="H491" s="16" t="s">
        <v>129</v>
      </c>
      <c r="I491" s="16" t="s">
        <v>19</v>
      </c>
      <c r="J491" s="16" t="s">
        <v>7745</v>
      </c>
      <c r="K491" s="16" t="s">
        <v>129</v>
      </c>
      <c r="L491" s="16">
        <v>135000</v>
      </c>
      <c r="M491" s="16">
        <v>135000</v>
      </c>
      <c r="N491" s="16">
        <v>135000</v>
      </c>
      <c r="O491" s="16">
        <v>135000</v>
      </c>
      <c r="P491" s="16">
        <v>135000</v>
      </c>
      <c r="Q491" s="16">
        <v>135000</v>
      </c>
      <c r="R491" s="16">
        <v>135000</v>
      </c>
      <c r="S491" s="16">
        <v>135000</v>
      </c>
      <c r="T491" s="16">
        <v>135000</v>
      </c>
      <c r="U491" s="16">
        <v>135000</v>
      </c>
      <c r="V491" s="16">
        <v>135000</v>
      </c>
      <c r="W491" s="16">
        <v>135000</v>
      </c>
      <c r="X491" s="16" t="s">
        <v>7745</v>
      </c>
      <c r="Y491" s="16" t="s">
        <v>129</v>
      </c>
      <c r="Z491" s="16" t="s">
        <v>129</v>
      </c>
    </row>
    <row r="492" spans="2:26" hidden="1">
      <c r="B492" s="16" t="s">
        <v>1621</v>
      </c>
      <c r="C492" s="16" t="s">
        <v>235</v>
      </c>
      <c r="D492" s="16" t="s">
        <v>2551</v>
      </c>
      <c r="E492" s="16" t="s">
        <v>7802</v>
      </c>
      <c r="F492" s="16" t="s">
        <v>7803</v>
      </c>
      <c r="G492" s="16" t="s">
        <v>1739</v>
      </c>
      <c r="H492" s="16" t="s">
        <v>129</v>
      </c>
      <c r="I492" s="16" t="s">
        <v>19</v>
      </c>
      <c r="J492" s="16" t="s">
        <v>7745</v>
      </c>
      <c r="K492" s="16" t="s">
        <v>129</v>
      </c>
      <c r="L492" s="16">
        <v>1442000</v>
      </c>
      <c r="M492" s="16">
        <v>1442000</v>
      </c>
      <c r="N492" s="16">
        <v>1442000</v>
      </c>
      <c r="O492" s="16">
        <v>1442000</v>
      </c>
      <c r="P492" s="16">
        <v>1442000</v>
      </c>
      <c r="Q492" s="16">
        <v>1442000</v>
      </c>
      <c r="R492" s="16">
        <v>1442000</v>
      </c>
      <c r="S492" s="16">
        <v>1442000</v>
      </c>
      <c r="T492" s="16">
        <v>1442000</v>
      </c>
      <c r="U492" s="16">
        <v>1442000</v>
      </c>
      <c r="V492" s="16">
        <v>1442000</v>
      </c>
      <c r="W492" s="16">
        <v>1442000</v>
      </c>
      <c r="X492" s="16" t="s">
        <v>7745</v>
      </c>
      <c r="Y492" s="16" t="s">
        <v>129</v>
      </c>
      <c r="Z492" s="16" t="s">
        <v>129</v>
      </c>
    </row>
    <row r="493" spans="2:26" hidden="1">
      <c r="B493" s="16" t="s">
        <v>1621</v>
      </c>
      <c r="C493" s="16" t="s">
        <v>235</v>
      </c>
      <c r="D493" s="16" t="s">
        <v>2552</v>
      </c>
      <c r="E493" s="16" t="s">
        <v>2553</v>
      </c>
      <c r="F493" s="16" t="s">
        <v>13062</v>
      </c>
      <c r="G493" s="16" t="s">
        <v>1669</v>
      </c>
      <c r="H493" s="16" t="s">
        <v>129</v>
      </c>
      <c r="I493" s="16" t="s">
        <v>19</v>
      </c>
      <c r="J493" s="16" t="s">
        <v>7745</v>
      </c>
      <c r="K493" s="16" t="s">
        <v>129</v>
      </c>
      <c r="L493" s="16">
        <v>8070000</v>
      </c>
      <c r="M493" s="16">
        <v>8070000</v>
      </c>
      <c r="N493" s="16">
        <v>8070000</v>
      </c>
      <c r="O493" s="16">
        <v>8070000</v>
      </c>
      <c r="P493" s="16">
        <v>8070000</v>
      </c>
      <c r="Q493" s="16">
        <v>8070000</v>
      </c>
      <c r="R493" s="16">
        <v>8070000</v>
      </c>
      <c r="S493" s="16">
        <v>8070000</v>
      </c>
      <c r="T493" s="16">
        <v>8070000</v>
      </c>
      <c r="U493" s="16">
        <v>8070000</v>
      </c>
      <c r="V493" s="16">
        <v>8070000</v>
      </c>
      <c r="W493" s="16">
        <v>8070000</v>
      </c>
      <c r="X493" s="16" t="s">
        <v>7745</v>
      </c>
      <c r="Y493" s="16" t="s">
        <v>129</v>
      </c>
      <c r="Z493" s="16" t="s">
        <v>129</v>
      </c>
    </row>
    <row r="494" spans="2:26" hidden="1">
      <c r="B494" s="16" t="s">
        <v>1621</v>
      </c>
      <c r="C494" s="16" t="s">
        <v>235</v>
      </c>
      <c r="D494" s="16" t="s">
        <v>2554</v>
      </c>
      <c r="E494" s="16" t="s">
        <v>2555</v>
      </c>
      <c r="F494" s="16" t="s">
        <v>2556</v>
      </c>
      <c r="G494" s="16" t="s">
        <v>1739</v>
      </c>
      <c r="H494" s="16" t="s">
        <v>129</v>
      </c>
      <c r="I494" s="16" t="s">
        <v>19</v>
      </c>
      <c r="J494" s="16" t="s">
        <v>7745</v>
      </c>
      <c r="K494" s="16" t="s">
        <v>129</v>
      </c>
      <c r="L494" s="16">
        <v>60000</v>
      </c>
      <c r="M494" s="16">
        <v>60000</v>
      </c>
      <c r="N494" s="16">
        <v>60000</v>
      </c>
      <c r="O494" s="16">
        <v>60000</v>
      </c>
      <c r="P494" s="16">
        <v>60000</v>
      </c>
      <c r="Q494" s="16">
        <v>60000</v>
      </c>
      <c r="R494" s="16">
        <v>60000</v>
      </c>
      <c r="S494" s="16">
        <v>60000</v>
      </c>
      <c r="T494" s="16">
        <v>60000</v>
      </c>
      <c r="U494" s="16">
        <v>60000</v>
      </c>
      <c r="V494" s="16">
        <v>60000</v>
      </c>
      <c r="W494" s="16">
        <v>60000</v>
      </c>
      <c r="X494" s="16" t="s">
        <v>7745</v>
      </c>
      <c r="Y494" s="16" t="s">
        <v>129</v>
      </c>
      <c r="Z494" s="16" t="s">
        <v>129</v>
      </c>
    </row>
    <row r="495" spans="2:26" hidden="1">
      <c r="B495" s="16" t="s">
        <v>1621</v>
      </c>
      <c r="C495" s="16" t="s">
        <v>235</v>
      </c>
      <c r="D495" s="16" t="s">
        <v>2557</v>
      </c>
      <c r="E495" s="16" t="s">
        <v>2558</v>
      </c>
      <c r="F495" s="16" t="s">
        <v>2557</v>
      </c>
      <c r="G495" s="16" t="s">
        <v>1739</v>
      </c>
      <c r="H495" s="16" t="s">
        <v>129</v>
      </c>
      <c r="I495" s="16" t="s">
        <v>19</v>
      </c>
      <c r="J495" s="16" t="s">
        <v>7745</v>
      </c>
      <c r="K495" s="16" t="s">
        <v>129</v>
      </c>
      <c r="L495" s="16">
        <v>153750</v>
      </c>
      <c r="M495" s="16">
        <v>153750</v>
      </c>
      <c r="N495" s="16">
        <v>153750</v>
      </c>
      <c r="O495" s="16">
        <v>153750</v>
      </c>
      <c r="P495" s="16">
        <v>153750</v>
      </c>
      <c r="Q495" s="16">
        <v>153750</v>
      </c>
      <c r="R495" s="16">
        <v>153750</v>
      </c>
      <c r="S495" s="16">
        <v>153750</v>
      </c>
      <c r="T495" s="16">
        <v>153750</v>
      </c>
      <c r="U495" s="16">
        <v>153750</v>
      </c>
      <c r="V495" s="16">
        <v>153750</v>
      </c>
      <c r="W495" s="16">
        <v>153750</v>
      </c>
      <c r="X495" s="16" t="s">
        <v>7745</v>
      </c>
      <c r="Y495" s="16" t="s">
        <v>129</v>
      </c>
      <c r="Z495" s="16" t="s">
        <v>129</v>
      </c>
    </row>
    <row r="496" spans="2:26" hidden="1">
      <c r="B496" s="16" t="s">
        <v>1621</v>
      </c>
      <c r="C496" s="16" t="s">
        <v>235</v>
      </c>
      <c r="D496" s="16" t="s">
        <v>7804</v>
      </c>
      <c r="E496" s="16" t="s">
        <v>7805</v>
      </c>
      <c r="F496" s="16" t="s">
        <v>7804</v>
      </c>
      <c r="G496" s="16" t="s">
        <v>1739</v>
      </c>
      <c r="H496" s="16" t="s">
        <v>103</v>
      </c>
      <c r="I496" s="16" t="s">
        <v>19</v>
      </c>
      <c r="J496" s="16" t="s">
        <v>7745</v>
      </c>
      <c r="K496" s="16" t="s">
        <v>103</v>
      </c>
      <c r="L496" s="16">
        <v>10175050</v>
      </c>
      <c r="M496" s="16">
        <v>10175050</v>
      </c>
      <c r="N496" s="16">
        <v>10175050</v>
      </c>
      <c r="O496" s="16">
        <v>10175050</v>
      </c>
      <c r="P496" s="16">
        <v>10175050</v>
      </c>
      <c r="Q496" s="16">
        <v>10175050</v>
      </c>
      <c r="R496" s="16">
        <v>10175050</v>
      </c>
      <c r="S496" s="16">
        <v>10175050</v>
      </c>
      <c r="T496" s="16">
        <v>10175050</v>
      </c>
      <c r="U496" s="16">
        <v>10175050</v>
      </c>
      <c r="V496" s="16">
        <v>10175050</v>
      </c>
      <c r="W496" s="16">
        <v>10175050</v>
      </c>
      <c r="X496" s="16" t="s">
        <v>7745</v>
      </c>
      <c r="Y496" s="16" t="s">
        <v>103</v>
      </c>
      <c r="Z496" s="16" t="s">
        <v>103</v>
      </c>
    </row>
    <row r="497" spans="2:26" hidden="1">
      <c r="B497" s="16" t="s">
        <v>1621</v>
      </c>
      <c r="C497" s="16" t="s">
        <v>235</v>
      </c>
      <c r="D497" s="16" t="s">
        <v>2559</v>
      </c>
      <c r="E497" s="16" t="s">
        <v>7806</v>
      </c>
      <c r="F497" s="16" t="s">
        <v>7807</v>
      </c>
      <c r="G497" s="16" t="s">
        <v>1739</v>
      </c>
      <c r="H497" s="16" t="s">
        <v>129</v>
      </c>
      <c r="I497" s="16" t="s">
        <v>19</v>
      </c>
      <c r="J497" s="16" t="s">
        <v>7745</v>
      </c>
      <c r="K497" s="16" t="s">
        <v>129</v>
      </c>
      <c r="L497" s="16">
        <v>2520000</v>
      </c>
      <c r="M497" s="16">
        <v>2520000</v>
      </c>
      <c r="N497" s="16">
        <v>2520000</v>
      </c>
      <c r="O497" s="16">
        <v>2520000</v>
      </c>
      <c r="P497" s="16">
        <v>2520000</v>
      </c>
      <c r="Q497" s="16">
        <v>2520000</v>
      </c>
      <c r="R497" s="16">
        <v>2520000</v>
      </c>
      <c r="S497" s="16">
        <v>2520000</v>
      </c>
      <c r="T497" s="16">
        <v>2520000</v>
      </c>
      <c r="U497" s="16">
        <v>2520000</v>
      </c>
      <c r="V497" s="16">
        <v>2520000</v>
      </c>
      <c r="W497" s="16">
        <v>2520000</v>
      </c>
      <c r="X497" s="16" t="s">
        <v>7745</v>
      </c>
      <c r="Y497" s="16" t="s">
        <v>129</v>
      </c>
      <c r="Z497" s="16" t="s">
        <v>129</v>
      </c>
    </row>
    <row r="498" spans="2:26" hidden="1">
      <c r="B498" s="16" t="s">
        <v>1621</v>
      </c>
      <c r="C498" s="16" t="s">
        <v>235</v>
      </c>
      <c r="D498" s="16" t="s">
        <v>2559</v>
      </c>
      <c r="E498" s="16" t="s">
        <v>7808</v>
      </c>
      <c r="F498" s="16" t="s">
        <v>7809</v>
      </c>
      <c r="G498" s="16" t="s">
        <v>1739</v>
      </c>
      <c r="H498" s="16" t="s">
        <v>129</v>
      </c>
      <c r="I498" s="16" t="s">
        <v>19</v>
      </c>
      <c r="J498" s="16" t="s">
        <v>7745</v>
      </c>
      <c r="K498" s="16" t="s">
        <v>129</v>
      </c>
      <c r="L498" s="16">
        <v>2520000</v>
      </c>
      <c r="M498" s="16">
        <v>2520000</v>
      </c>
      <c r="N498" s="16">
        <v>2520000</v>
      </c>
      <c r="O498" s="16">
        <v>2520000</v>
      </c>
      <c r="P498" s="16">
        <v>2520000</v>
      </c>
      <c r="Q498" s="16">
        <v>2520000</v>
      </c>
      <c r="R498" s="16">
        <v>2520000</v>
      </c>
      <c r="S498" s="16">
        <v>2520000</v>
      </c>
      <c r="T498" s="16">
        <v>2520000</v>
      </c>
      <c r="U498" s="16">
        <v>2520000</v>
      </c>
      <c r="V498" s="16">
        <v>2520000</v>
      </c>
      <c r="W498" s="16">
        <v>2520000</v>
      </c>
      <c r="X498" s="16" t="s">
        <v>7745</v>
      </c>
      <c r="Y498" s="16" t="s">
        <v>129</v>
      </c>
      <c r="Z498" s="16" t="s">
        <v>129</v>
      </c>
    </row>
    <row r="499" spans="2:26" hidden="1">
      <c r="B499" s="16" t="s">
        <v>1621</v>
      </c>
      <c r="C499" s="16" t="s">
        <v>235</v>
      </c>
      <c r="D499" s="16" t="s">
        <v>2559</v>
      </c>
      <c r="E499" s="16" t="s">
        <v>2560</v>
      </c>
      <c r="F499" s="16" t="s">
        <v>2561</v>
      </c>
      <c r="G499" s="16" t="s">
        <v>1739</v>
      </c>
      <c r="H499" s="16" t="s">
        <v>129</v>
      </c>
      <c r="I499" s="16" t="s">
        <v>19</v>
      </c>
      <c r="J499" s="16" t="s">
        <v>7745</v>
      </c>
      <c r="K499" s="16" t="s">
        <v>129</v>
      </c>
      <c r="L499" s="16">
        <v>7560000</v>
      </c>
      <c r="M499" s="16">
        <v>7560000</v>
      </c>
      <c r="N499" s="16">
        <v>7560000</v>
      </c>
      <c r="O499" s="16">
        <v>7560000</v>
      </c>
      <c r="P499" s="16">
        <v>7560000</v>
      </c>
      <c r="Q499" s="16">
        <v>7560000</v>
      </c>
      <c r="R499" s="16">
        <v>7560000</v>
      </c>
      <c r="S499" s="16">
        <v>7560000</v>
      </c>
      <c r="T499" s="16">
        <v>7560000</v>
      </c>
      <c r="U499" s="16">
        <v>7560000</v>
      </c>
      <c r="V499" s="16">
        <v>7560000</v>
      </c>
      <c r="W499" s="16">
        <v>7560000</v>
      </c>
      <c r="X499" s="16" t="s">
        <v>7745</v>
      </c>
      <c r="Y499" s="16" t="s">
        <v>129</v>
      </c>
      <c r="Z499" s="16" t="s">
        <v>129</v>
      </c>
    </row>
    <row r="500" spans="2:26" hidden="1">
      <c r="B500" s="16" t="s">
        <v>1621</v>
      </c>
      <c r="C500" s="16" t="s">
        <v>235</v>
      </c>
      <c r="D500" s="16" t="s">
        <v>2559</v>
      </c>
      <c r="E500" s="16" t="s">
        <v>2562</v>
      </c>
      <c r="F500" s="16" t="s">
        <v>2563</v>
      </c>
      <c r="G500" s="16" t="s">
        <v>1739</v>
      </c>
      <c r="H500" s="16" t="s">
        <v>129</v>
      </c>
      <c r="I500" s="16" t="s">
        <v>19</v>
      </c>
      <c r="J500" s="16" t="s">
        <v>7745</v>
      </c>
      <c r="K500" s="16" t="s">
        <v>129</v>
      </c>
      <c r="L500" s="16">
        <v>10314000</v>
      </c>
      <c r="M500" s="16">
        <v>10314000</v>
      </c>
      <c r="N500" s="16">
        <v>10314000</v>
      </c>
      <c r="O500" s="16">
        <v>10314000</v>
      </c>
      <c r="P500" s="16">
        <v>10314000</v>
      </c>
      <c r="Q500" s="16">
        <v>10314000</v>
      </c>
      <c r="R500" s="16">
        <v>10314000</v>
      </c>
      <c r="S500" s="16">
        <v>10314000</v>
      </c>
      <c r="T500" s="16">
        <v>10314000</v>
      </c>
      <c r="U500" s="16">
        <v>10314000</v>
      </c>
      <c r="V500" s="16">
        <v>10314000</v>
      </c>
      <c r="W500" s="16">
        <v>10314000</v>
      </c>
      <c r="X500" s="16" t="s">
        <v>7745</v>
      </c>
      <c r="Y500" s="16" t="s">
        <v>129</v>
      </c>
      <c r="Z500" s="16" t="s">
        <v>129</v>
      </c>
    </row>
    <row r="501" spans="2:26" hidden="1">
      <c r="B501" s="16" t="s">
        <v>1621</v>
      </c>
      <c r="C501" s="16" t="s">
        <v>235</v>
      </c>
      <c r="D501" s="16" t="s">
        <v>2559</v>
      </c>
      <c r="E501" s="16" t="s">
        <v>7810</v>
      </c>
      <c r="F501" s="16" t="s">
        <v>7811</v>
      </c>
      <c r="G501" s="16" t="s">
        <v>1739</v>
      </c>
      <c r="H501" s="16" t="s">
        <v>129</v>
      </c>
      <c r="I501" s="16" t="s">
        <v>19</v>
      </c>
      <c r="J501" s="16" t="s">
        <v>7745</v>
      </c>
      <c r="K501" s="16" t="s">
        <v>129</v>
      </c>
      <c r="L501" s="16">
        <v>576000</v>
      </c>
      <c r="M501" s="16">
        <v>576000</v>
      </c>
      <c r="N501" s="16">
        <v>576000</v>
      </c>
      <c r="O501" s="16">
        <v>576000</v>
      </c>
      <c r="P501" s="16">
        <v>576000</v>
      </c>
      <c r="Q501" s="16">
        <v>576000</v>
      </c>
      <c r="R501" s="16">
        <v>576000</v>
      </c>
      <c r="S501" s="16">
        <v>576000</v>
      </c>
      <c r="T501" s="16">
        <v>576000</v>
      </c>
      <c r="U501" s="16">
        <v>576000</v>
      </c>
      <c r="V501" s="16">
        <v>576000</v>
      </c>
      <c r="W501" s="16">
        <v>576000</v>
      </c>
      <c r="X501" s="16" t="s">
        <v>7745</v>
      </c>
      <c r="Y501" s="16" t="s">
        <v>129</v>
      </c>
      <c r="Z501" s="16" t="s">
        <v>129</v>
      </c>
    </row>
    <row r="502" spans="2:26" hidden="1">
      <c r="B502" s="16" t="s">
        <v>1621</v>
      </c>
      <c r="C502" s="16" t="s">
        <v>235</v>
      </c>
      <c r="D502" s="16" t="s">
        <v>2559</v>
      </c>
      <c r="E502" s="16" t="s">
        <v>2564</v>
      </c>
      <c r="F502" s="16" t="s">
        <v>2565</v>
      </c>
      <c r="G502" s="16" t="s">
        <v>1739</v>
      </c>
      <c r="H502" s="16" t="s">
        <v>129</v>
      </c>
      <c r="I502" s="16" t="s">
        <v>19</v>
      </c>
      <c r="J502" s="16" t="s">
        <v>7745</v>
      </c>
      <c r="K502" s="16" t="s">
        <v>129</v>
      </c>
      <c r="L502" s="16">
        <v>554016</v>
      </c>
      <c r="M502" s="16">
        <v>554016</v>
      </c>
      <c r="N502" s="16">
        <v>554016</v>
      </c>
      <c r="O502" s="16">
        <v>554016</v>
      </c>
      <c r="P502" s="16">
        <v>554016</v>
      </c>
      <c r="Q502" s="16">
        <v>554016</v>
      </c>
      <c r="R502" s="16">
        <v>554016</v>
      </c>
      <c r="S502" s="16">
        <v>554016</v>
      </c>
      <c r="T502" s="16">
        <v>554016</v>
      </c>
      <c r="U502" s="16">
        <v>554016</v>
      </c>
      <c r="V502" s="16">
        <v>554016</v>
      </c>
      <c r="W502" s="16">
        <v>554016</v>
      </c>
      <c r="X502" s="16" t="s">
        <v>7745</v>
      </c>
      <c r="Y502" s="16" t="s">
        <v>129</v>
      </c>
      <c r="Z502" s="16" t="s">
        <v>129</v>
      </c>
    </row>
    <row r="503" spans="2:26" hidden="1">
      <c r="B503" s="16" t="s">
        <v>1621</v>
      </c>
      <c r="C503" s="16" t="s">
        <v>235</v>
      </c>
      <c r="D503" s="16" t="s">
        <v>2559</v>
      </c>
      <c r="E503" s="16" t="s">
        <v>2566</v>
      </c>
      <c r="F503" s="16" t="s">
        <v>2567</v>
      </c>
      <c r="G503" s="16" t="s">
        <v>1739</v>
      </c>
      <c r="H503" s="16" t="s">
        <v>129</v>
      </c>
      <c r="I503" s="16" t="s">
        <v>19</v>
      </c>
      <c r="J503" s="16" t="s">
        <v>7745</v>
      </c>
      <c r="K503" s="16" t="s">
        <v>129</v>
      </c>
      <c r="L503" s="16">
        <v>15084000</v>
      </c>
      <c r="M503" s="16">
        <v>15084000</v>
      </c>
      <c r="N503" s="16">
        <v>15084000</v>
      </c>
      <c r="O503" s="16">
        <v>15084000</v>
      </c>
      <c r="P503" s="16">
        <v>15084000</v>
      </c>
      <c r="Q503" s="16">
        <v>15084000</v>
      </c>
      <c r="R503" s="16">
        <v>15084000</v>
      </c>
      <c r="S503" s="16">
        <v>15084000</v>
      </c>
      <c r="T503" s="16">
        <v>15084000</v>
      </c>
      <c r="U503" s="16">
        <v>15084000</v>
      </c>
      <c r="V503" s="16">
        <v>15084000</v>
      </c>
      <c r="W503" s="16">
        <v>15084000</v>
      </c>
      <c r="X503" s="16" t="s">
        <v>7745</v>
      </c>
      <c r="Y503" s="16" t="s">
        <v>129</v>
      </c>
      <c r="Z503" s="16" t="s">
        <v>129</v>
      </c>
    </row>
    <row r="504" spans="2:26" hidden="1">
      <c r="B504" s="16" t="s">
        <v>1621</v>
      </c>
      <c r="C504" s="16" t="s">
        <v>235</v>
      </c>
      <c r="D504" s="16" t="s">
        <v>2559</v>
      </c>
      <c r="E504" s="16" t="s">
        <v>2568</v>
      </c>
      <c r="F504" s="16" t="s">
        <v>2569</v>
      </c>
      <c r="G504" s="16" t="s">
        <v>1739</v>
      </c>
      <c r="H504" s="16" t="s">
        <v>129</v>
      </c>
      <c r="I504" s="16" t="s">
        <v>19</v>
      </c>
      <c r="J504" s="16" t="s">
        <v>7745</v>
      </c>
      <c r="K504" s="16" t="s">
        <v>129</v>
      </c>
      <c r="L504" s="16">
        <v>3510000</v>
      </c>
      <c r="M504" s="16">
        <v>3510000</v>
      </c>
      <c r="N504" s="16">
        <v>3510000</v>
      </c>
      <c r="O504" s="16">
        <v>3510000</v>
      </c>
      <c r="P504" s="16">
        <v>3510000</v>
      </c>
      <c r="Q504" s="16">
        <v>3510000</v>
      </c>
      <c r="R504" s="16">
        <v>3510000</v>
      </c>
      <c r="S504" s="16">
        <v>3510000</v>
      </c>
      <c r="T504" s="16">
        <v>3510000</v>
      </c>
      <c r="U504" s="16">
        <v>3510000</v>
      </c>
      <c r="V504" s="16">
        <v>3510000</v>
      </c>
      <c r="W504" s="16">
        <v>3510000</v>
      </c>
      <c r="X504" s="16" t="s">
        <v>7745</v>
      </c>
      <c r="Y504" s="16" t="s">
        <v>129</v>
      </c>
      <c r="Z504" s="16" t="s">
        <v>129</v>
      </c>
    </row>
    <row r="505" spans="2:26" hidden="1">
      <c r="B505" s="16" t="s">
        <v>1621</v>
      </c>
      <c r="C505" s="16" t="s">
        <v>235</v>
      </c>
      <c r="D505" s="16" t="s">
        <v>2559</v>
      </c>
      <c r="E505" s="16" t="s">
        <v>7812</v>
      </c>
      <c r="F505" s="16" t="s">
        <v>7813</v>
      </c>
      <c r="G505" s="16" t="s">
        <v>1739</v>
      </c>
      <c r="H505" s="16" t="s">
        <v>129</v>
      </c>
      <c r="I505" s="16" t="s">
        <v>19</v>
      </c>
      <c r="J505" s="16" t="s">
        <v>7745</v>
      </c>
      <c r="K505" s="16" t="s">
        <v>129</v>
      </c>
      <c r="L505" s="16">
        <v>3510000</v>
      </c>
      <c r="M505" s="16">
        <v>3510000</v>
      </c>
      <c r="N505" s="16">
        <v>3510000</v>
      </c>
      <c r="O505" s="16">
        <v>3510000</v>
      </c>
      <c r="P505" s="16">
        <v>3510000</v>
      </c>
      <c r="Q505" s="16">
        <v>3510000</v>
      </c>
      <c r="R505" s="16">
        <v>3510000</v>
      </c>
      <c r="S505" s="16">
        <v>3510000</v>
      </c>
      <c r="T505" s="16">
        <v>3510000</v>
      </c>
      <c r="U505" s="16">
        <v>3510000</v>
      </c>
      <c r="V505" s="16">
        <v>3510000</v>
      </c>
      <c r="W505" s="16">
        <v>3510000</v>
      </c>
      <c r="X505" s="16" t="s">
        <v>7745</v>
      </c>
      <c r="Y505" s="16" t="s">
        <v>129</v>
      </c>
      <c r="Z505" s="16" t="s">
        <v>129</v>
      </c>
    </row>
    <row r="506" spans="2:26" hidden="1">
      <c r="B506" s="16" t="s">
        <v>1621</v>
      </c>
      <c r="C506" s="16" t="s">
        <v>235</v>
      </c>
      <c r="D506" s="16" t="s">
        <v>2559</v>
      </c>
      <c r="E506" s="16" t="s">
        <v>2570</v>
      </c>
      <c r="F506" s="16" t="s">
        <v>2571</v>
      </c>
      <c r="G506" s="16" t="s">
        <v>1739</v>
      </c>
      <c r="H506" s="16" t="s">
        <v>129</v>
      </c>
      <c r="I506" s="16" t="s">
        <v>19</v>
      </c>
      <c r="J506" s="16" t="s">
        <v>7745</v>
      </c>
      <c r="K506" s="16" t="s">
        <v>129</v>
      </c>
      <c r="L506" s="16">
        <v>60192000</v>
      </c>
      <c r="M506" s="16">
        <v>60192000</v>
      </c>
      <c r="N506" s="16">
        <v>60192000</v>
      </c>
      <c r="O506" s="16">
        <v>60192000</v>
      </c>
      <c r="P506" s="16">
        <v>60192000</v>
      </c>
      <c r="Q506" s="16">
        <v>60192000</v>
      </c>
      <c r="R506" s="16">
        <v>60192000</v>
      </c>
      <c r="S506" s="16">
        <v>60192000</v>
      </c>
      <c r="T506" s="16">
        <v>60192000</v>
      </c>
      <c r="U506" s="16">
        <v>60192000</v>
      </c>
      <c r="V506" s="16">
        <v>60192000</v>
      </c>
      <c r="W506" s="16">
        <v>60192000</v>
      </c>
      <c r="X506" s="16" t="s">
        <v>7745</v>
      </c>
      <c r="Y506" s="16" t="s">
        <v>129</v>
      </c>
      <c r="Z506" s="16" t="s">
        <v>129</v>
      </c>
    </row>
    <row r="507" spans="2:26" hidden="1">
      <c r="B507" s="16" t="s">
        <v>1621</v>
      </c>
      <c r="C507" s="16" t="s">
        <v>235</v>
      </c>
      <c r="D507" s="16" t="s">
        <v>2559</v>
      </c>
      <c r="E507" s="16" t="s">
        <v>7814</v>
      </c>
      <c r="F507" s="16" t="s">
        <v>7815</v>
      </c>
      <c r="G507" s="16" t="s">
        <v>1739</v>
      </c>
      <c r="H507" s="16" t="s">
        <v>129</v>
      </c>
      <c r="I507" s="16" t="s">
        <v>19</v>
      </c>
      <c r="J507" s="16" t="s">
        <v>7745</v>
      </c>
      <c r="K507" s="16" t="s">
        <v>129</v>
      </c>
      <c r="L507" s="16">
        <v>230814000</v>
      </c>
      <c r="M507" s="16">
        <v>230814000</v>
      </c>
      <c r="N507" s="16">
        <v>230814000</v>
      </c>
      <c r="O507" s="16">
        <v>230814000</v>
      </c>
      <c r="P507" s="16">
        <v>230814000</v>
      </c>
      <c r="Q507" s="16">
        <v>230814000</v>
      </c>
      <c r="R507" s="16">
        <v>230814000</v>
      </c>
      <c r="S507" s="16">
        <v>230814000</v>
      </c>
      <c r="T507" s="16">
        <v>230814000</v>
      </c>
      <c r="U507" s="16">
        <v>230814000</v>
      </c>
      <c r="V507" s="16">
        <v>230814000</v>
      </c>
      <c r="W507" s="16">
        <v>230814000</v>
      </c>
      <c r="X507" s="16" t="s">
        <v>7745</v>
      </c>
      <c r="Y507" s="16" t="s">
        <v>129</v>
      </c>
      <c r="Z507" s="16" t="s">
        <v>129</v>
      </c>
    </row>
    <row r="508" spans="2:26" hidden="1">
      <c r="B508" s="16" t="s">
        <v>1621</v>
      </c>
      <c r="C508" s="16" t="s">
        <v>235</v>
      </c>
      <c r="D508" s="16" t="s">
        <v>2559</v>
      </c>
      <c r="E508" s="16" t="s">
        <v>2572</v>
      </c>
      <c r="F508" s="16" t="s">
        <v>2573</v>
      </c>
      <c r="G508" s="16" t="s">
        <v>1739</v>
      </c>
      <c r="H508" s="16" t="s">
        <v>129</v>
      </c>
      <c r="I508" s="16" t="s">
        <v>19</v>
      </c>
      <c r="J508" s="16" t="s">
        <v>7745</v>
      </c>
      <c r="K508" s="16" t="s">
        <v>129</v>
      </c>
      <c r="L508" s="16">
        <v>4734000</v>
      </c>
      <c r="M508" s="16">
        <v>4734000</v>
      </c>
      <c r="N508" s="16">
        <v>4734000</v>
      </c>
      <c r="O508" s="16">
        <v>4734000</v>
      </c>
      <c r="P508" s="16">
        <v>4734000</v>
      </c>
      <c r="Q508" s="16">
        <v>4734000</v>
      </c>
      <c r="R508" s="16">
        <v>4734000</v>
      </c>
      <c r="S508" s="16">
        <v>4734000</v>
      </c>
      <c r="T508" s="16">
        <v>4734000</v>
      </c>
      <c r="U508" s="16">
        <v>4734000</v>
      </c>
      <c r="V508" s="16">
        <v>4734000</v>
      </c>
      <c r="W508" s="16">
        <v>4734000</v>
      </c>
      <c r="X508" s="16" t="s">
        <v>7745</v>
      </c>
      <c r="Y508" s="16" t="s">
        <v>129</v>
      </c>
      <c r="Z508" s="16" t="s">
        <v>129</v>
      </c>
    </row>
    <row r="509" spans="2:26" hidden="1">
      <c r="B509" s="16" t="s">
        <v>1621</v>
      </c>
      <c r="C509" s="16" t="s">
        <v>235</v>
      </c>
      <c r="D509" s="16" t="s">
        <v>2559</v>
      </c>
      <c r="E509" s="16" t="s">
        <v>2574</v>
      </c>
      <c r="F509" s="16" t="s">
        <v>2575</v>
      </c>
      <c r="G509" s="16" t="s">
        <v>1739</v>
      </c>
      <c r="H509" s="16" t="s">
        <v>129</v>
      </c>
      <c r="I509" s="16" t="s">
        <v>19</v>
      </c>
      <c r="J509" s="16" t="s">
        <v>7745</v>
      </c>
      <c r="K509" s="16" t="s">
        <v>129</v>
      </c>
      <c r="L509" s="16">
        <v>8856000</v>
      </c>
      <c r="M509" s="16">
        <v>8856000</v>
      </c>
      <c r="N509" s="16">
        <v>8856000</v>
      </c>
      <c r="O509" s="16">
        <v>8856000</v>
      </c>
      <c r="P509" s="16">
        <v>8856000</v>
      </c>
      <c r="Q509" s="16">
        <v>8856000</v>
      </c>
      <c r="R509" s="16">
        <v>8856000</v>
      </c>
      <c r="S509" s="16">
        <v>8856000</v>
      </c>
      <c r="T509" s="16">
        <v>8856000</v>
      </c>
      <c r="U509" s="16">
        <v>8856000</v>
      </c>
      <c r="V509" s="16">
        <v>8856000</v>
      </c>
      <c r="W509" s="16">
        <v>8856000</v>
      </c>
      <c r="X509" s="16" t="s">
        <v>7745</v>
      </c>
      <c r="Y509" s="16" t="s">
        <v>129</v>
      </c>
      <c r="Z509" s="16" t="s">
        <v>129</v>
      </c>
    </row>
    <row r="510" spans="2:26" hidden="1">
      <c r="B510" s="16" t="s">
        <v>1621</v>
      </c>
      <c r="C510" s="16" t="s">
        <v>235</v>
      </c>
      <c r="D510" s="16" t="s">
        <v>2559</v>
      </c>
      <c r="E510" s="16" t="s">
        <v>2576</v>
      </c>
      <c r="F510" s="16" t="s">
        <v>2577</v>
      </c>
      <c r="G510" s="16" t="s">
        <v>1739</v>
      </c>
      <c r="H510" s="16" t="s">
        <v>129</v>
      </c>
      <c r="I510" s="16" t="s">
        <v>19</v>
      </c>
      <c r="J510" s="16" t="s">
        <v>7745</v>
      </c>
      <c r="K510" s="16" t="s">
        <v>129</v>
      </c>
      <c r="L510" s="16">
        <v>2286000</v>
      </c>
      <c r="M510" s="16">
        <v>2286000</v>
      </c>
      <c r="N510" s="16">
        <v>2286000</v>
      </c>
      <c r="O510" s="16">
        <v>2286000</v>
      </c>
      <c r="P510" s="16">
        <v>2286000</v>
      </c>
      <c r="Q510" s="16">
        <v>2286000</v>
      </c>
      <c r="R510" s="16">
        <v>2286000</v>
      </c>
      <c r="S510" s="16">
        <v>2286000</v>
      </c>
      <c r="T510" s="16">
        <v>2286000</v>
      </c>
      <c r="U510" s="16">
        <v>2286000</v>
      </c>
      <c r="V510" s="16">
        <v>2286000</v>
      </c>
      <c r="W510" s="16">
        <v>2286000</v>
      </c>
      <c r="X510" s="16" t="s">
        <v>7745</v>
      </c>
      <c r="Y510" s="16" t="s">
        <v>129</v>
      </c>
      <c r="Z510" s="16" t="s">
        <v>129</v>
      </c>
    </row>
    <row r="511" spans="2:26" hidden="1">
      <c r="B511" s="16" t="s">
        <v>1621</v>
      </c>
      <c r="C511" s="16" t="s">
        <v>235</v>
      </c>
      <c r="D511" s="16" t="s">
        <v>2559</v>
      </c>
      <c r="E511" s="16" t="s">
        <v>2578</v>
      </c>
      <c r="F511" s="16" t="s">
        <v>2579</v>
      </c>
      <c r="G511" s="16" t="s">
        <v>1739</v>
      </c>
      <c r="H511" s="16" t="s">
        <v>129</v>
      </c>
      <c r="I511" s="16" t="s">
        <v>19</v>
      </c>
      <c r="J511" s="16" t="s">
        <v>7745</v>
      </c>
      <c r="K511" s="16" t="s">
        <v>129</v>
      </c>
      <c r="L511" s="16">
        <v>12942000</v>
      </c>
      <c r="M511" s="16">
        <v>12942000</v>
      </c>
      <c r="N511" s="16">
        <v>12942000</v>
      </c>
      <c r="O511" s="16">
        <v>12942000</v>
      </c>
      <c r="P511" s="16">
        <v>12942000</v>
      </c>
      <c r="Q511" s="16">
        <v>12942000</v>
      </c>
      <c r="R511" s="16">
        <v>12942000</v>
      </c>
      <c r="S511" s="16">
        <v>12942000</v>
      </c>
      <c r="T511" s="16">
        <v>12942000</v>
      </c>
      <c r="U511" s="16">
        <v>12942000</v>
      </c>
      <c r="V511" s="16">
        <v>12942000</v>
      </c>
      <c r="W511" s="16">
        <v>12942000</v>
      </c>
      <c r="X511" s="16" t="s">
        <v>7745</v>
      </c>
      <c r="Y511" s="16" t="s">
        <v>129</v>
      </c>
      <c r="Z511" s="16" t="s">
        <v>129</v>
      </c>
    </row>
    <row r="512" spans="2:26" hidden="1">
      <c r="B512" s="16" t="s">
        <v>1621</v>
      </c>
      <c r="C512" s="16" t="s">
        <v>235</v>
      </c>
      <c r="D512" s="16" t="s">
        <v>2559</v>
      </c>
      <c r="E512" s="16" t="s">
        <v>2580</v>
      </c>
      <c r="F512" s="16" t="s">
        <v>2581</v>
      </c>
      <c r="G512" s="16" t="s">
        <v>1739</v>
      </c>
      <c r="H512" s="16" t="s">
        <v>129</v>
      </c>
      <c r="I512" s="16" t="s">
        <v>19</v>
      </c>
      <c r="J512" s="16" t="s">
        <v>7745</v>
      </c>
      <c r="K512" s="16" t="s">
        <v>129</v>
      </c>
      <c r="L512" s="16">
        <v>612000</v>
      </c>
      <c r="M512" s="16">
        <v>612000</v>
      </c>
      <c r="N512" s="16">
        <v>612000</v>
      </c>
      <c r="O512" s="16">
        <v>612000</v>
      </c>
      <c r="P512" s="16">
        <v>612000</v>
      </c>
      <c r="Q512" s="16">
        <v>612000</v>
      </c>
      <c r="R512" s="16">
        <v>612000</v>
      </c>
      <c r="S512" s="16">
        <v>612000</v>
      </c>
      <c r="T512" s="16">
        <v>612000</v>
      </c>
      <c r="U512" s="16">
        <v>612000</v>
      </c>
      <c r="V512" s="16">
        <v>612000</v>
      </c>
      <c r="W512" s="16">
        <v>612000</v>
      </c>
      <c r="X512" s="16" t="s">
        <v>7745</v>
      </c>
      <c r="Y512" s="16" t="s">
        <v>129</v>
      </c>
      <c r="Z512" s="16" t="s">
        <v>129</v>
      </c>
    </row>
    <row r="513" spans="2:26" hidden="1">
      <c r="B513" s="16" t="s">
        <v>1621</v>
      </c>
      <c r="C513" s="16" t="s">
        <v>235</v>
      </c>
      <c r="D513" s="16" t="s">
        <v>2559</v>
      </c>
      <c r="E513" s="16" t="s">
        <v>7816</v>
      </c>
      <c r="F513" s="16" t="s">
        <v>7817</v>
      </c>
      <c r="G513" s="16" t="s">
        <v>1739</v>
      </c>
      <c r="H513" s="16" t="s">
        <v>129</v>
      </c>
      <c r="I513" s="16" t="s">
        <v>19</v>
      </c>
      <c r="J513" s="16" t="s">
        <v>7745</v>
      </c>
      <c r="K513" s="16" t="s">
        <v>129</v>
      </c>
      <c r="L513" s="16">
        <v>774000</v>
      </c>
      <c r="M513" s="16">
        <v>774000</v>
      </c>
      <c r="N513" s="16">
        <v>774000</v>
      </c>
      <c r="O513" s="16">
        <v>774000</v>
      </c>
      <c r="P513" s="16">
        <v>774000</v>
      </c>
      <c r="Q513" s="16">
        <v>774000</v>
      </c>
      <c r="R513" s="16">
        <v>774000</v>
      </c>
      <c r="S513" s="16">
        <v>774000</v>
      </c>
      <c r="T513" s="16">
        <v>774000</v>
      </c>
      <c r="U513" s="16">
        <v>774000</v>
      </c>
      <c r="V513" s="16">
        <v>774000</v>
      </c>
      <c r="W513" s="16">
        <v>774000</v>
      </c>
      <c r="X513" s="16" t="s">
        <v>7745</v>
      </c>
      <c r="Y513" s="16" t="s">
        <v>129</v>
      </c>
      <c r="Z513" s="16" t="s">
        <v>129</v>
      </c>
    </row>
    <row r="514" spans="2:26" hidden="1">
      <c r="B514" s="16" t="s">
        <v>1621</v>
      </c>
      <c r="C514" s="16" t="s">
        <v>235</v>
      </c>
      <c r="D514" s="16" t="s">
        <v>2559</v>
      </c>
      <c r="E514" s="16" t="s">
        <v>7818</v>
      </c>
      <c r="F514" s="16" t="s">
        <v>7819</v>
      </c>
      <c r="G514" s="16" t="s">
        <v>1739</v>
      </c>
      <c r="H514" s="16" t="s">
        <v>129</v>
      </c>
      <c r="I514" s="16" t="s">
        <v>19</v>
      </c>
      <c r="J514" s="16" t="s">
        <v>7745</v>
      </c>
      <c r="K514" s="16" t="s">
        <v>129</v>
      </c>
      <c r="L514" s="16">
        <v>5265000</v>
      </c>
      <c r="M514" s="16">
        <v>5265000</v>
      </c>
      <c r="N514" s="16">
        <v>5265000</v>
      </c>
      <c r="O514" s="16">
        <v>5265000</v>
      </c>
      <c r="P514" s="16">
        <v>5265000</v>
      </c>
      <c r="Q514" s="16">
        <v>5265000</v>
      </c>
      <c r="R514" s="16">
        <v>5265000</v>
      </c>
      <c r="S514" s="16">
        <v>5265000</v>
      </c>
      <c r="T514" s="16">
        <v>5265000</v>
      </c>
      <c r="U514" s="16">
        <v>5265000</v>
      </c>
      <c r="V514" s="16">
        <v>5265000</v>
      </c>
      <c r="W514" s="16">
        <v>5265000</v>
      </c>
      <c r="X514" s="16" t="s">
        <v>7745</v>
      </c>
      <c r="Y514" s="16" t="s">
        <v>129</v>
      </c>
      <c r="Z514" s="16" t="s">
        <v>129</v>
      </c>
    </row>
    <row r="515" spans="2:26" hidden="1">
      <c r="B515" s="16" t="s">
        <v>1621</v>
      </c>
      <c r="C515" s="16" t="s">
        <v>235</v>
      </c>
      <c r="D515" s="16" t="s">
        <v>2559</v>
      </c>
      <c r="E515" s="16" t="s">
        <v>2582</v>
      </c>
      <c r="F515" s="16" t="s">
        <v>13063</v>
      </c>
      <c r="G515" s="16" t="s">
        <v>1739</v>
      </c>
      <c r="H515" s="16" t="s">
        <v>129</v>
      </c>
      <c r="I515" s="16" t="s">
        <v>19</v>
      </c>
      <c r="J515" s="16" t="s">
        <v>7745</v>
      </c>
      <c r="K515" s="16" t="s">
        <v>129</v>
      </c>
      <c r="L515" s="16">
        <v>3384000</v>
      </c>
      <c r="M515" s="16">
        <v>3384000</v>
      </c>
      <c r="N515" s="16">
        <v>3384000</v>
      </c>
      <c r="O515" s="16">
        <v>3384000</v>
      </c>
      <c r="P515" s="16">
        <v>3384000</v>
      </c>
      <c r="Q515" s="16">
        <v>3384000</v>
      </c>
      <c r="R515" s="16">
        <v>3384000</v>
      </c>
      <c r="S515" s="16">
        <v>3384000</v>
      </c>
      <c r="T515" s="16">
        <v>3384000</v>
      </c>
      <c r="U515" s="16">
        <v>3384000</v>
      </c>
      <c r="V515" s="16">
        <v>3384000</v>
      </c>
      <c r="W515" s="16">
        <v>3384000</v>
      </c>
      <c r="X515" s="16" t="s">
        <v>7745</v>
      </c>
      <c r="Y515" s="16" t="s">
        <v>129</v>
      </c>
      <c r="Z515" s="16" t="s">
        <v>129</v>
      </c>
    </row>
    <row r="516" spans="2:26" hidden="1">
      <c r="B516" s="16" t="s">
        <v>1621</v>
      </c>
      <c r="C516" s="16" t="s">
        <v>235</v>
      </c>
      <c r="D516" s="16" t="s">
        <v>2584</v>
      </c>
      <c r="E516" s="16" t="s">
        <v>2585</v>
      </c>
      <c r="F516" s="16" t="s">
        <v>2586</v>
      </c>
      <c r="G516" s="16" t="s">
        <v>1739</v>
      </c>
      <c r="H516" s="16" t="s">
        <v>129</v>
      </c>
      <c r="I516" s="16" t="s">
        <v>19</v>
      </c>
      <c r="J516" s="16" t="s">
        <v>7745</v>
      </c>
      <c r="K516" s="16" t="s">
        <v>129</v>
      </c>
      <c r="L516" s="16">
        <v>1300</v>
      </c>
      <c r="M516" s="16">
        <v>1300</v>
      </c>
      <c r="N516" s="16">
        <v>1300</v>
      </c>
      <c r="O516" s="16">
        <v>1300</v>
      </c>
      <c r="P516" s="16">
        <v>1300</v>
      </c>
      <c r="Q516" s="16">
        <v>1300</v>
      </c>
      <c r="R516" s="16">
        <v>1300</v>
      </c>
      <c r="S516" s="16">
        <v>1300</v>
      </c>
      <c r="T516" s="16">
        <v>1300</v>
      </c>
      <c r="U516" s="16">
        <v>1300</v>
      </c>
      <c r="V516" s="16">
        <v>1300</v>
      </c>
      <c r="W516" s="16">
        <v>1300</v>
      </c>
      <c r="X516" s="16" t="s">
        <v>7745</v>
      </c>
      <c r="Y516" s="16" t="s">
        <v>129</v>
      </c>
      <c r="Z516" s="16" t="s">
        <v>129</v>
      </c>
    </row>
    <row r="517" spans="2:26" hidden="1">
      <c r="B517" s="16" t="s">
        <v>1621</v>
      </c>
      <c r="C517" s="16" t="s">
        <v>235</v>
      </c>
      <c r="D517" s="16" t="s">
        <v>2584</v>
      </c>
      <c r="E517" s="16" t="s">
        <v>2587</v>
      </c>
      <c r="F517" s="16" t="s">
        <v>2588</v>
      </c>
      <c r="G517" s="16" t="s">
        <v>1739</v>
      </c>
      <c r="H517" s="16" t="s">
        <v>129</v>
      </c>
      <c r="I517" s="16" t="s">
        <v>19</v>
      </c>
      <c r="J517" s="16" t="s">
        <v>7745</v>
      </c>
      <c r="K517" s="16" t="s">
        <v>129</v>
      </c>
      <c r="L517" s="16">
        <v>275</v>
      </c>
      <c r="M517" s="16">
        <v>275</v>
      </c>
      <c r="N517" s="16">
        <v>275</v>
      </c>
      <c r="O517" s="16">
        <v>275</v>
      </c>
      <c r="P517" s="16">
        <v>275</v>
      </c>
      <c r="Q517" s="16">
        <v>275</v>
      </c>
      <c r="R517" s="16">
        <v>275</v>
      </c>
      <c r="S517" s="16">
        <v>275</v>
      </c>
      <c r="T517" s="16">
        <v>275</v>
      </c>
      <c r="U517" s="16">
        <v>275</v>
      </c>
      <c r="V517" s="16">
        <v>275</v>
      </c>
      <c r="W517" s="16">
        <v>275</v>
      </c>
      <c r="X517" s="16" t="s">
        <v>7745</v>
      </c>
      <c r="Y517" s="16" t="s">
        <v>129</v>
      </c>
      <c r="Z517" s="16" t="s">
        <v>129</v>
      </c>
    </row>
    <row r="518" spans="2:26" hidden="1">
      <c r="B518" s="16" t="s">
        <v>1621</v>
      </c>
      <c r="C518" s="16" t="s">
        <v>235</v>
      </c>
      <c r="D518" s="16" t="s">
        <v>2584</v>
      </c>
      <c r="E518" s="16" t="s">
        <v>2589</v>
      </c>
      <c r="F518" s="16" t="s">
        <v>2590</v>
      </c>
      <c r="G518" s="16" t="s">
        <v>1739</v>
      </c>
      <c r="H518" s="16" t="s">
        <v>129</v>
      </c>
      <c r="I518" s="16" t="s">
        <v>19</v>
      </c>
      <c r="J518" s="16" t="s">
        <v>7745</v>
      </c>
      <c r="K518" s="16" t="s">
        <v>129</v>
      </c>
      <c r="L518" s="16">
        <v>450</v>
      </c>
      <c r="M518" s="16">
        <v>450</v>
      </c>
      <c r="N518" s="16">
        <v>450</v>
      </c>
      <c r="O518" s="16">
        <v>450</v>
      </c>
      <c r="P518" s="16">
        <v>450</v>
      </c>
      <c r="Q518" s="16">
        <v>450</v>
      </c>
      <c r="R518" s="16">
        <v>450</v>
      </c>
      <c r="S518" s="16">
        <v>450</v>
      </c>
      <c r="T518" s="16">
        <v>450</v>
      </c>
      <c r="U518" s="16">
        <v>450</v>
      </c>
      <c r="V518" s="16">
        <v>450</v>
      </c>
      <c r="W518" s="16">
        <v>450</v>
      </c>
      <c r="X518" s="16" t="s">
        <v>7745</v>
      </c>
      <c r="Y518" s="16" t="s">
        <v>129</v>
      </c>
      <c r="Z518" s="16" t="s">
        <v>129</v>
      </c>
    </row>
    <row r="519" spans="2:26" hidden="1">
      <c r="B519" s="16" t="s">
        <v>1621</v>
      </c>
      <c r="C519" s="16" t="s">
        <v>235</v>
      </c>
      <c r="D519" s="16" t="s">
        <v>2591</v>
      </c>
      <c r="E519" s="16" t="s">
        <v>2592</v>
      </c>
      <c r="F519" s="16" t="s">
        <v>2593</v>
      </c>
      <c r="G519" s="16" t="s">
        <v>1739</v>
      </c>
      <c r="H519" s="16" t="s">
        <v>129</v>
      </c>
      <c r="I519" s="16" t="s">
        <v>19</v>
      </c>
      <c r="J519" s="16" t="s">
        <v>7745</v>
      </c>
      <c r="K519" s="16" t="s">
        <v>129</v>
      </c>
      <c r="L519" s="16">
        <v>7703</v>
      </c>
      <c r="M519" s="16">
        <v>7703</v>
      </c>
      <c r="N519" s="16">
        <v>7703</v>
      </c>
      <c r="O519" s="16">
        <v>7703</v>
      </c>
      <c r="P519" s="16">
        <v>7703</v>
      </c>
      <c r="Q519" s="16">
        <v>7703</v>
      </c>
      <c r="R519" s="16">
        <v>7703</v>
      </c>
      <c r="S519" s="16">
        <v>7703</v>
      </c>
      <c r="T519" s="16">
        <v>7703</v>
      </c>
      <c r="U519" s="16">
        <v>7703</v>
      </c>
      <c r="V519" s="16">
        <v>7703</v>
      </c>
      <c r="W519" s="16">
        <v>7703</v>
      </c>
      <c r="X519" s="16" t="s">
        <v>7745</v>
      </c>
      <c r="Y519" s="16" t="s">
        <v>129</v>
      </c>
      <c r="Z519" s="16" t="s">
        <v>129</v>
      </c>
    </row>
    <row r="520" spans="2:26" hidden="1">
      <c r="B520" s="16" t="s">
        <v>1621</v>
      </c>
      <c r="C520" s="16" t="s">
        <v>235</v>
      </c>
      <c r="D520" s="16" t="s">
        <v>2591</v>
      </c>
      <c r="E520" s="16" t="s">
        <v>2594</v>
      </c>
      <c r="F520" s="16" t="s">
        <v>2595</v>
      </c>
      <c r="G520" s="16" t="s">
        <v>1739</v>
      </c>
      <c r="H520" s="16" t="s">
        <v>129</v>
      </c>
      <c r="I520" s="16" t="s">
        <v>19</v>
      </c>
      <c r="J520" s="16" t="s">
        <v>7745</v>
      </c>
      <c r="K520" s="16" t="s">
        <v>129</v>
      </c>
      <c r="L520" s="16">
        <v>7703</v>
      </c>
      <c r="M520" s="16">
        <v>7703</v>
      </c>
      <c r="N520" s="16">
        <v>7703</v>
      </c>
      <c r="O520" s="16">
        <v>7703</v>
      </c>
      <c r="P520" s="16">
        <v>7703</v>
      </c>
      <c r="Q520" s="16">
        <v>7703</v>
      </c>
      <c r="R520" s="16">
        <v>7703</v>
      </c>
      <c r="S520" s="16">
        <v>7703</v>
      </c>
      <c r="T520" s="16">
        <v>7703</v>
      </c>
      <c r="U520" s="16">
        <v>7703</v>
      </c>
      <c r="V520" s="16">
        <v>7703</v>
      </c>
      <c r="W520" s="16">
        <v>7703</v>
      </c>
      <c r="X520" s="16" t="s">
        <v>7745</v>
      </c>
      <c r="Y520" s="16" t="s">
        <v>129</v>
      </c>
      <c r="Z520" s="16" t="s">
        <v>129</v>
      </c>
    </row>
    <row r="521" spans="2:26" hidden="1">
      <c r="B521" s="16" t="s">
        <v>1621</v>
      </c>
      <c r="C521" s="16" t="s">
        <v>235</v>
      </c>
      <c r="D521" s="16" t="s">
        <v>2591</v>
      </c>
      <c r="E521" s="16" t="s">
        <v>7820</v>
      </c>
      <c r="F521" s="16" t="s">
        <v>7821</v>
      </c>
      <c r="G521" s="16" t="s">
        <v>1739</v>
      </c>
      <c r="H521" s="16" t="s">
        <v>129</v>
      </c>
      <c r="I521" s="16" t="s">
        <v>19</v>
      </c>
      <c r="J521" s="16" t="s">
        <v>7745</v>
      </c>
      <c r="K521" s="16" t="s">
        <v>129</v>
      </c>
      <c r="L521" s="16">
        <v>7703</v>
      </c>
      <c r="M521" s="16">
        <v>7703</v>
      </c>
      <c r="N521" s="16">
        <v>7703</v>
      </c>
      <c r="O521" s="16">
        <v>7703</v>
      </c>
      <c r="P521" s="16">
        <v>7703</v>
      </c>
      <c r="Q521" s="16">
        <v>7703</v>
      </c>
      <c r="R521" s="16">
        <v>7703</v>
      </c>
      <c r="S521" s="16">
        <v>7703</v>
      </c>
      <c r="T521" s="16">
        <v>7703</v>
      </c>
      <c r="U521" s="16">
        <v>7703</v>
      </c>
      <c r="V521" s="16">
        <v>7703</v>
      </c>
      <c r="W521" s="16">
        <v>7703</v>
      </c>
      <c r="X521" s="16" t="s">
        <v>7745</v>
      </c>
      <c r="Y521" s="16" t="s">
        <v>129</v>
      </c>
      <c r="Z521" s="16" t="s">
        <v>129</v>
      </c>
    </row>
    <row r="522" spans="2:26" hidden="1">
      <c r="B522" s="16" t="s">
        <v>1621</v>
      </c>
      <c r="C522" s="16" t="s">
        <v>235</v>
      </c>
      <c r="D522" s="16" t="s">
        <v>2591</v>
      </c>
      <c r="E522" s="16" t="s">
        <v>2596</v>
      </c>
      <c r="F522" s="16" t="s">
        <v>2597</v>
      </c>
      <c r="G522" s="16" t="s">
        <v>1739</v>
      </c>
      <c r="H522" s="16" t="s">
        <v>129</v>
      </c>
      <c r="I522" s="16" t="s">
        <v>19</v>
      </c>
      <c r="J522" s="16" t="s">
        <v>7745</v>
      </c>
      <c r="K522" s="16" t="s">
        <v>129</v>
      </c>
      <c r="L522" s="16">
        <v>7703</v>
      </c>
      <c r="M522" s="16">
        <v>7703</v>
      </c>
      <c r="N522" s="16">
        <v>7703</v>
      </c>
      <c r="O522" s="16">
        <v>7703</v>
      </c>
      <c r="P522" s="16">
        <v>7703</v>
      </c>
      <c r="Q522" s="16">
        <v>7703</v>
      </c>
      <c r="R522" s="16">
        <v>7703</v>
      </c>
      <c r="S522" s="16">
        <v>7703</v>
      </c>
      <c r="T522" s="16">
        <v>7703</v>
      </c>
      <c r="U522" s="16">
        <v>7703</v>
      </c>
      <c r="V522" s="16">
        <v>7703</v>
      </c>
      <c r="W522" s="16">
        <v>7703</v>
      </c>
      <c r="X522" s="16" t="s">
        <v>7745</v>
      </c>
      <c r="Y522" s="16" t="s">
        <v>129</v>
      </c>
      <c r="Z522" s="16" t="s">
        <v>129</v>
      </c>
    </row>
    <row r="523" spans="2:26" hidden="1">
      <c r="B523" s="16" t="s">
        <v>1621</v>
      </c>
      <c r="C523" s="16" t="s">
        <v>235</v>
      </c>
      <c r="D523" s="16" t="s">
        <v>2598</v>
      </c>
      <c r="E523" s="16" t="s">
        <v>2599</v>
      </c>
      <c r="F523" s="16" t="s">
        <v>2600</v>
      </c>
      <c r="G523" s="16" t="s">
        <v>1739</v>
      </c>
      <c r="H523" s="16" t="s">
        <v>129</v>
      </c>
      <c r="I523" s="16" t="s">
        <v>19</v>
      </c>
      <c r="J523" s="16" t="s">
        <v>7745</v>
      </c>
      <c r="K523" s="16" t="s">
        <v>129</v>
      </c>
      <c r="L523" s="16">
        <v>7703</v>
      </c>
      <c r="M523" s="16">
        <v>7703</v>
      </c>
      <c r="N523" s="16">
        <v>7703</v>
      </c>
      <c r="O523" s="16">
        <v>7703</v>
      </c>
      <c r="P523" s="16">
        <v>7703</v>
      </c>
      <c r="Q523" s="16">
        <v>7703</v>
      </c>
      <c r="R523" s="16">
        <v>7703</v>
      </c>
      <c r="S523" s="16">
        <v>7703</v>
      </c>
      <c r="T523" s="16">
        <v>7703</v>
      </c>
      <c r="U523" s="16">
        <v>7703</v>
      </c>
      <c r="V523" s="16">
        <v>7703</v>
      </c>
      <c r="W523" s="16">
        <v>7703</v>
      </c>
      <c r="X523" s="16" t="s">
        <v>7745</v>
      </c>
      <c r="Y523" s="16" t="s">
        <v>129</v>
      </c>
      <c r="Z523" s="16" t="s">
        <v>129</v>
      </c>
    </row>
    <row r="524" spans="2:26" hidden="1">
      <c r="B524" s="16" t="s">
        <v>1621</v>
      </c>
      <c r="C524" s="16" t="s">
        <v>235</v>
      </c>
      <c r="D524" s="16" t="s">
        <v>2598</v>
      </c>
      <c r="E524" s="16" t="s">
        <v>2601</v>
      </c>
      <c r="F524" s="16" t="s">
        <v>2602</v>
      </c>
      <c r="G524" s="16" t="s">
        <v>1739</v>
      </c>
      <c r="H524" s="16" t="s">
        <v>129</v>
      </c>
      <c r="I524" s="16" t="s">
        <v>19</v>
      </c>
      <c r="J524" s="16" t="s">
        <v>7745</v>
      </c>
      <c r="K524" s="16" t="s">
        <v>129</v>
      </c>
      <c r="L524" s="16">
        <v>7703</v>
      </c>
      <c r="M524" s="16">
        <v>7703</v>
      </c>
      <c r="N524" s="16">
        <v>7703</v>
      </c>
      <c r="O524" s="16">
        <v>7703</v>
      </c>
      <c r="P524" s="16">
        <v>7703</v>
      </c>
      <c r="Q524" s="16">
        <v>7703</v>
      </c>
      <c r="R524" s="16">
        <v>7703</v>
      </c>
      <c r="S524" s="16">
        <v>7703</v>
      </c>
      <c r="T524" s="16">
        <v>7703</v>
      </c>
      <c r="U524" s="16">
        <v>7703</v>
      </c>
      <c r="V524" s="16">
        <v>7703</v>
      </c>
      <c r="W524" s="16">
        <v>7703</v>
      </c>
      <c r="X524" s="16" t="s">
        <v>7745</v>
      </c>
      <c r="Y524" s="16" t="s">
        <v>129</v>
      </c>
      <c r="Z524" s="16" t="s">
        <v>129</v>
      </c>
    </row>
    <row r="525" spans="2:26" hidden="1">
      <c r="B525" s="16" t="s">
        <v>1621</v>
      </c>
      <c r="C525" s="16" t="s">
        <v>235</v>
      </c>
      <c r="D525" s="16" t="s">
        <v>2598</v>
      </c>
      <c r="E525" s="16" t="s">
        <v>2603</v>
      </c>
      <c r="F525" s="16" t="s">
        <v>2604</v>
      </c>
      <c r="G525" s="16" t="s">
        <v>1739</v>
      </c>
      <c r="H525" s="16" t="s">
        <v>129</v>
      </c>
      <c r="I525" s="16" t="s">
        <v>19</v>
      </c>
      <c r="J525" s="16" t="s">
        <v>7745</v>
      </c>
      <c r="K525" s="16" t="s">
        <v>129</v>
      </c>
      <c r="L525" s="16">
        <v>7703</v>
      </c>
      <c r="M525" s="16">
        <v>7703</v>
      </c>
      <c r="N525" s="16">
        <v>7703</v>
      </c>
      <c r="O525" s="16">
        <v>7703</v>
      </c>
      <c r="P525" s="16">
        <v>7703</v>
      </c>
      <c r="Q525" s="16">
        <v>7703</v>
      </c>
      <c r="R525" s="16">
        <v>7703</v>
      </c>
      <c r="S525" s="16">
        <v>7703</v>
      </c>
      <c r="T525" s="16">
        <v>7703</v>
      </c>
      <c r="U525" s="16">
        <v>7703</v>
      </c>
      <c r="V525" s="16">
        <v>7703</v>
      </c>
      <c r="W525" s="16">
        <v>7703</v>
      </c>
      <c r="X525" s="16" t="s">
        <v>7745</v>
      </c>
      <c r="Y525" s="16" t="s">
        <v>129</v>
      </c>
      <c r="Z525" s="16" t="s">
        <v>129</v>
      </c>
    </row>
    <row r="526" spans="2:26" hidden="1">
      <c r="B526" s="16" t="s">
        <v>1621</v>
      </c>
      <c r="C526" s="16" t="s">
        <v>235</v>
      </c>
      <c r="D526" s="16" t="s">
        <v>2598</v>
      </c>
      <c r="E526" s="16" t="s">
        <v>7822</v>
      </c>
      <c r="F526" s="16" t="s">
        <v>7823</v>
      </c>
      <c r="G526" s="16" t="s">
        <v>1739</v>
      </c>
      <c r="H526" s="16" t="s">
        <v>129</v>
      </c>
      <c r="I526" s="16" t="s">
        <v>19</v>
      </c>
      <c r="J526" s="16" t="s">
        <v>7745</v>
      </c>
      <c r="K526" s="16" t="s">
        <v>129</v>
      </c>
      <c r="L526" s="16">
        <v>7703</v>
      </c>
      <c r="M526" s="16">
        <v>7703</v>
      </c>
      <c r="N526" s="16">
        <v>7703</v>
      </c>
      <c r="O526" s="16">
        <v>7703</v>
      </c>
      <c r="P526" s="16">
        <v>7703</v>
      </c>
      <c r="Q526" s="16">
        <v>7703</v>
      </c>
      <c r="R526" s="16">
        <v>7703</v>
      </c>
      <c r="S526" s="16">
        <v>7703</v>
      </c>
      <c r="T526" s="16">
        <v>7703</v>
      </c>
      <c r="U526" s="16">
        <v>7703</v>
      </c>
      <c r="V526" s="16">
        <v>7703</v>
      </c>
      <c r="W526" s="16">
        <v>7703</v>
      </c>
      <c r="X526" s="16" t="s">
        <v>7745</v>
      </c>
      <c r="Y526" s="16" t="s">
        <v>129</v>
      </c>
      <c r="Z526" s="16" t="s">
        <v>129</v>
      </c>
    </row>
    <row r="527" spans="2:26" hidden="1">
      <c r="B527" s="16" t="s">
        <v>1621</v>
      </c>
      <c r="C527" s="16" t="s">
        <v>235</v>
      </c>
      <c r="D527" s="16" t="s">
        <v>2605</v>
      </c>
      <c r="E527" s="16" t="s">
        <v>2606</v>
      </c>
      <c r="F527" s="16" t="s">
        <v>2607</v>
      </c>
      <c r="G527" s="16" t="s">
        <v>1739</v>
      </c>
      <c r="H527" s="16" t="s">
        <v>129</v>
      </c>
      <c r="I527" s="16" t="s">
        <v>19</v>
      </c>
      <c r="J527" s="16" t="s">
        <v>7745</v>
      </c>
      <c r="K527" s="16" t="s">
        <v>129</v>
      </c>
      <c r="L527" s="16">
        <v>2027</v>
      </c>
      <c r="M527" s="16">
        <v>2027</v>
      </c>
      <c r="N527" s="16">
        <v>2027</v>
      </c>
      <c r="O527" s="16">
        <v>2027</v>
      </c>
      <c r="P527" s="16">
        <v>2027</v>
      </c>
      <c r="Q527" s="16">
        <v>2027</v>
      </c>
      <c r="R527" s="16">
        <v>2027</v>
      </c>
      <c r="S527" s="16">
        <v>2027</v>
      </c>
      <c r="T527" s="16">
        <v>2027</v>
      </c>
      <c r="U527" s="16">
        <v>2027</v>
      </c>
      <c r="V527" s="16">
        <v>2027</v>
      </c>
      <c r="W527" s="16">
        <v>2027</v>
      </c>
      <c r="X527" s="16" t="s">
        <v>7745</v>
      </c>
      <c r="Y527" s="16" t="s">
        <v>129</v>
      </c>
      <c r="Z527" s="16" t="s">
        <v>129</v>
      </c>
    </row>
    <row r="528" spans="2:26" hidden="1">
      <c r="B528" s="16" t="s">
        <v>1621</v>
      </c>
      <c r="C528" s="16" t="s">
        <v>235</v>
      </c>
      <c r="D528" s="16" t="s">
        <v>2605</v>
      </c>
      <c r="E528" s="16" t="s">
        <v>2608</v>
      </c>
      <c r="F528" s="16" t="s">
        <v>2609</v>
      </c>
      <c r="G528" s="16" t="s">
        <v>1739</v>
      </c>
      <c r="H528" s="16" t="s">
        <v>129</v>
      </c>
      <c r="I528" s="16" t="s">
        <v>19</v>
      </c>
      <c r="J528" s="16" t="s">
        <v>7745</v>
      </c>
      <c r="K528" s="16" t="s">
        <v>129</v>
      </c>
      <c r="L528" s="16">
        <v>4641.28</v>
      </c>
      <c r="M528" s="16">
        <v>4641.28</v>
      </c>
      <c r="N528" s="16">
        <v>4641.28</v>
      </c>
      <c r="O528" s="16">
        <v>4641.28</v>
      </c>
      <c r="P528" s="16">
        <v>4641.28</v>
      </c>
      <c r="Q528" s="16">
        <v>4641.28</v>
      </c>
      <c r="R528" s="16">
        <v>4641.28</v>
      </c>
      <c r="S528" s="16">
        <v>4641.28</v>
      </c>
      <c r="T528" s="16">
        <v>4641.28</v>
      </c>
      <c r="U528" s="16">
        <v>4641.28</v>
      </c>
      <c r="V528" s="16">
        <v>4641.28</v>
      </c>
      <c r="W528" s="16">
        <v>4641.28</v>
      </c>
      <c r="X528" s="16" t="s">
        <v>7745</v>
      </c>
      <c r="Y528" s="16" t="s">
        <v>129</v>
      </c>
      <c r="Z528" s="16" t="s">
        <v>129</v>
      </c>
    </row>
    <row r="529" spans="2:26" hidden="1">
      <c r="B529" s="16" t="s">
        <v>1621</v>
      </c>
      <c r="C529" s="16" t="s">
        <v>235</v>
      </c>
      <c r="D529" s="16" t="s">
        <v>2610</v>
      </c>
      <c r="E529" s="16" t="s">
        <v>2611</v>
      </c>
      <c r="F529" s="16" t="s">
        <v>2612</v>
      </c>
      <c r="G529" s="16" t="s">
        <v>1739</v>
      </c>
      <c r="H529" s="16" t="s">
        <v>129</v>
      </c>
      <c r="I529" s="16" t="s">
        <v>19</v>
      </c>
      <c r="J529" s="16" t="s">
        <v>7744</v>
      </c>
      <c r="K529" s="16" t="s">
        <v>129</v>
      </c>
      <c r="L529" s="16">
        <v>75000</v>
      </c>
      <c r="M529" s="16">
        <v>75000</v>
      </c>
      <c r="N529" s="16">
        <v>75000</v>
      </c>
      <c r="O529" s="16">
        <v>75000</v>
      </c>
      <c r="P529" s="16">
        <v>75000</v>
      </c>
      <c r="Q529" s="16">
        <v>75000</v>
      </c>
      <c r="R529" s="16">
        <v>75000</v>
      </c>
      <c r="S529" s="16">
        <v>75000</v>
      </c>
      <c r="T529" s="16">
        <v>75000</v>
      </c>
      <c r="U529" s="16">
        <v>75000</v>
      </c>
      <c r="V529" s="16">
        <v>75000</v>
      </c>
      <c r="W529" s="16">
        <v>75000</v>
      </c>
      <c r="X529" s="16" t="s">
        <v>7744</v>
      </c>
      <c r="Y529" s="16" t="s">
        <v>129</v>
      </c>
      <c r="Z529" s="16" t="s">
        <v>129</v>
      </c>
    </row>
    <row r="530" spans="2:26" hidden="1">
      <c r="B530" s="16" t="s">
        <v>1621</v>
      </c>
      <c r="C530" s="16" t="s">
        <v>235</v>
      </c>
      <c r="D530" s="16" t="s">
        <v>2610</v>
      </c>
      <c r="E530" s="16" t="s">
        <v>2613</v>
      </c>
      <c r="F530" s="16" t="s">
        <v>2614</v>
      </c>
      <c r="G530" s="16" t="s">
        <v>1739</v>
      </c>
      <c r="H530" s="16" t="s">
        <v>129</v>
      </c>
      <c r="I530" s="16" t="s">
        <v>19</v>
      </c>
      <c r="J530" s="16" t="s">
        <v>7744</v>
      </c>
      <c r="K530" s="16" t="s">
        <v>129</v>
      </c>
      <c r="L530" s="16">
        <v>57500</v>
      </c>
      <c r="M530" s="16">
        <v>57500</v>
      </c>
      <c r="N530" s="16">
        <v>57500</v>
      </c>
      <c r="O530" s="16">
        <v>57500</v>
      </c>
      <c r="P530" s="16">
        <v>57500</v>
      </c>
      <c r="Q530" s="16">
        <v>57500</v>
      </c>
      <c r="R530" s="16">
        <v>57500</v>
      </c>
      <c r="S530" s="16">
        <v>57500</v>
      </c>
      <c r="T530" s="16">
        <v>57500</v>
      </c>
      <c r="U530" s="16">
        <v>57500</v>
      </c>
      <c r="V530" s="16">
        <v>57500</v>
      </c>
      <c r="W530" s="16">
        <v>57500</v>
      </c>
      <c r="X530" s="16" t="s">
        <v>7744</v>
      </c>
      <c r="Y530" s="16" t="s">
        <v>129</v>
      </c>
      <c r="Z530" s="16" t="s">
        <v>129</v>
      </c>
    </row>
    <row r="531" spans="2:26" hidden="1">
      <c r="B531" s="16" t="s">
        <v>1621</v>
      </c>
      <c r="C531" s="16" t="s">
        <v>235</v>
      </c>
      <c r="D531" s="16" t="s">
        <v>3724</v>
      </c>
      <c r="E531" s="16" t="s">
        <v>7824</v>
      </c>
      <c r="F531" s="16" t="s">
        <v>7825</v>
      </c>
      <c r="G531" s="16" t="s">
        <v>1739</v>
      </c>
      <c r="H531" s="16" t="s">
        <v>129</v>
      </c>
      <c r="I531" s="16" t="s">
        <v>19</v>
      </c>
      <c r="J531" s="16" t="s">
        <v>7745</v>
      </c>
      <c r="K531" s="16" t="s">
        <v>129</v>
      </c>
      <c r="L531" s="16">
        <v>90090</v>
      </c>
      <c r="M531" s="16">
        <v>90090</v>
      </c>
      <c r="N531" s="16">
        <v>90090</v>
      </c>
      <c r="O531" s="16">
        <v>90090</v>
      </c>
      <c r="P531" s="16">
        <v>90090</v>
      </c>
      <c r="Q531" s="16">
        <v>90090</v>
      </c>
      <c r="R531" s="16">
        <v>90090</v>
      </c>
      <c r="S531" s="16">
        <v>90090</v>
      </c>
      <c r="T531" s="16">
        <v>90090</v>
      </c>
      <c r="U531" s="16">
        <v>90090</v>
      </c>
      <c r="V531" s="16">
        <v>90090</v>
      </c>
      <c r="W531" s="16">
        <v>90090</v>
      </c>
      <c r="X531" s="16" t="s">
        <v>7745</v>
      </c>
      <c r="Y531" s="16" t="s">
        <v>129</v>
      </c>
      <c r="Z531" s="16" t="s">
        <v>129</v>
      </c>
    </row>
    <row r="532" spans="2:26" hidden="1">
      <c r="B532" s="16" t="s">
        <v>1621</v>
      </c>
      <c r="C532" s="16" t="s">
        <v>235</v>
      </c>
      <c r="D532" s="16" t="s">
        <v>2615</v>
      </c>
      <c r="E532" s="16" t="s">
        <v>2616</v>
      </c>
      <c r="F532" s="16" t="s">
        <v>2617</v>
      </c>
      <c r="G532" s="16" t="s">
        <v>1724</v>
      </c>
      <c r="H532" s="16" t="s">
        <v>129</v>
      </c>
      <c r="I532" s="16" t="s">
        <v>19</v>
      </c>
      <c r="J532" s="16" t="s">
        <v>7744</v>
      </c>
      <c r="K532" s="16" t="s">
        <v>129</v>
      </c>
      <c r="L532" s="16">
        <v>80000</v>
      </c>
      <c r="M532" s="16">
        <v>80000</v>
      </c>
      <c r="N532" s="16">
        <v>80000</v>
      </c>
      <c r="O532" s="16">
        <v>80000</v>
      </c>
      <c r="P532" s="16">
        <v>80000</v>
      </c>
      <c r="Q532" s="16">
        <v>80000</v>
      </c>
      <c r="R532" s="16">
        <v>80000</v>
      </c>
      <c r="S532" s="16">
        <v>80000</v>
      </c>
      <c r="T532" s="16">
        <v>80000</v>
      </c>
      <c r="U532" s="16">
        <v>80000</v>
      </c>
      <c r="V532" s="16">
        <v>80000</v>
      </c>
      <c r="W532" s="16">
        <v>80000</v>
      </c>
      <c r="X532" s="16" t="s">
        <v>7744</v>
      </c>
      <c r="Y532" s="16" t="s">
        <v>129</v>
      </c>
      <c r="Z532" s="16" t="s">
        <v>129</v>
      </c>
    </row>
    <row r="533" spans="2:26" hidden="1">
      <c r="B533" s="16" t="s">
        <v>1621</v>
      </c>
      <c r="C533" s="16" t="s">
        <v>235</v>
      </c>
      <c r="D533" s="16" t="s">
        <v>2618</v>
      </c>
      <c r="E533" s="16" t="s">
        <v>2619</v>
      </c>
      <c r="F533" s="16" t="s">
        <v>2620</v>
      </c>
      <c r="G533" s="16" t="s">
        <v>1739</v>
      </c>
      <c r="H533" s="16" t="s">
        <v>129</v>
      </c>
      <c r="I533" s="16" t="s">
        <v>19</v>
      </c>
      <c r="J533" s="16" t="s">
        <v>7745</v>
      </c>
      <c r="K533" s="16" t="s">
        <v>129</v>
      </c>
      <c r="L533" s="16">
        <v>21216</v>
      </c>
      <c r="M533" s="16">
        <v>21216</v>
      </c>
      <c r="N533" s="16">
        <v>21216</v>
      </c>
      <c r="O533" s="16">
        <v>21216</v>
      </c>
      <c r="P533" s="16">
        <v>21216</v>
      </c>
      <c r="Q533" s="16">
        <v>21216</v>
      </c>
      <c r="R533" s="16">
        <v>21216</v>
      </c>
      <c r="S533" s="16">
        <v>21216</v>
      </c>
      <c r="T533" s="16">
        <v>21216</v>
      </c>
      <c r="U533" s="16">
        <v>21216</v>
      </c>
      <c r="V533" s="16">
        <v>21216</v>
      </c>
      <c r="W533" s="16">
        <v>21216</v>
      </c>
      <c r="X533" s="16" t="s">
        <v>7745</v>
      </c>
      <c r="Y533" s="16" t="s">
        <v>129</v>
      </c>
      <c r="Z533" s="16" t="s">
        <v>129</v>
      </c>
    </row>
    <row r="534" spans="2:26" hidden="1">
      <c r="B534" s="16" t="s">
        <v>1621</v>
      </c>
      <c r="C534" s="16" t="s">
        <v>235</v>
      </c>
      <c r="D534" s="16" t="s">
        <v>2621</v>
      </c>
      <c r="E534" s="16" t="s">
        <v>7826</v>
      </c>
      <c r="F534" s="16" t="s">
        <v>7827</v>
      </c>
      <c r="G534" s="16" t="s">
        <v>1739</v>
      </c>
      <c r="H534" s="16" t="s">
        <v>129</v>
      </c>
      <c r="I534" s="16" t="s">
        <v>19</v>
      </c>
      <c r="J534" s="16" t="s">
        <v>7745</v>
      </c>
      <c r="K534" s="16" t="s">
        <v>129</v>
      </c>
      <c r="L534" s="16">
        <v>3507.05</v>
      </c>
      <c r="M534" s="16">
        <v>3507.05</v>
      </c>
      <c r="N534" s="16">
        <v>3507.05</v>
      </c>
      <c r="O534" s="16">
        <v>3507.05</v>
      </c>
      <c r="P534" s="16">
        <v>3507.05</v>
      </c>
      <c r="Q534" s="16">
        <v>3507.05</v>
      </c>
      <c r="R534" s="16">
        <v>3507.05</v>
      </c>
      <c r="S534" s="16">
        <v>3507.05</v>
      </c>
      <c r="T534" s="16">
        <v>3507.05</v>
      </c>
      <c r="U534" s="16">
        <v>3507.05</v>
      </c>
      <c r="V534" s="16">
        <v>3507.05</v>
      </c>
      <c r="W534" s="16">
        <v>3507.05</v>
      </c>
      <c r="X534" s="16" t="s">
        <v>7745</v>
      </c>
      <c r="Y534" s="16" t="s">
        <v>129</v>
      </c>
      <c r="Z534" s="16" t="s">
        <v>129</v>
      </c>
    </row>
    <row r="535" spans="2:26" hidden="1">
      <c r="B535" s="16" t="s">
        <v>1621</v>
      </c>
      <c r="C535" s="16" t="s">
        <v>235</v>
      </c>
      <c r="D535" s="16" t="s">
        <v>2621</v>
      </c>
      <c r="E535" s="16" t="s">
        <v>2622</v>
      </c>
      <c r="F535" s="16" t="s">
        <v>2623</v>
      </c>
      <c r="G535" s="16" t="s">
        <v>1739</v>
      </c>
      <c r="H535" s="16" t="s">
        <v>129</v>
      </c>
      <c r="I535" s="16" t="s">
        <v>19</v>
      </c>
      <c r="J535" s="16" t="s">
        <v>7745</v>
      </c>
      <c r="K535" s="16" t="s">
        <v>129</v>
      </c>
      <c r="L535" s="16">
        <v>2342</v>
      </c>
      <c r="M535" s="16">
        <v>2342</v>
      </c>
      <c r="N535" s="16">
        <v>2342</v>
      </c>
      <c r="O535" s="16">
        <v>2342</v>
      </c>
      <c r="P535" s="16">
        <v>2342</v>
      </c>
      <c r="Q535" s="16">
        <v>2342</v>
      </c>
      <c r="R535" s="16">
        <v>2342</v>
      </c>
      <c r="S535" s="16">
        <v>2342</v>
      </c>
      <c r="T535" s="16">
        <v>2342</v>
      </c>
      <c r="U535" s="16">
        <v>2342</v>
      </c>
      <c r="V535" s="16">
        <v>2342</v>
      </c>
      <c r="W535" s="16">
        <v>2342</v>
      </c>
      <c r="X535" s="16" t="s">
        <v>7745</v>
      </c>
      <c r="Y535" s="16" t="s">
        <v>129</v>
      </c>
      <c r="Z535" s="16" t="s">
        <v>129</v>
      </c>
    </row>
    <row r="536" spans="2:26" hidden="1">
      <c r="B536" s="16" t="s">
        <v>1621</v>
      </c>
      <c r="C536" s="16" t="s">
        <v>235</v>
      </c>
      <c r="D536" s="16" t="s">
        <v>7828</v>
      </c>
      <c r="E536" s="16" t="s">
        <v>7829</v>
      </c>
      <c r="F536" s="16" t="s">
        <v>9454</v>
      </c>
      <c r="G536" s="16" t="s">
        <v>1739</v>
      </c>
      <c r="H536" s="16" t="s">
        <v>129</v>
      </c>
      <c r="I536" s="16" t="s">
        <v>19</v>
      </c>
      <c r="J536" s="16" t="s">
        <v>7745</v>
      </c>
      <c r="K536" s="16" t="s">
        <v>129</v>
      </c>
      <c r="L536" s="16">
        <v>18446.400000000001</v>
      </c>
      <c r="M536" s="16">
        <v>18446.400000000001</v>
      </c>
      <c r="N536" s="16">
        <v>18446.400000000001</v>
      </c>
      <c r="O536" s="16">
        <v>18446.400000000001</v>
      </c>
      <c r="P536" s="16">
        <v>18446.400000000001</v>
      </c>
      <c r="Q536" s="16">
        <v>18446.400000000001</v>
      </c>
      <c r="R536" s="16">
        <v>18446.400000000001</v>
      </c>
      <c r="S536" s="16">
        <v>18446.400000000001</v>
      </c>
      <c r="T536" s="16">
        <v>18446.400000000001</v>
      </c>
      <c r="U536" s="16">
        <v>18446.400000000001</v>
      </c>
      <c r="V536" s="16">
        <v>18446.400000000001</v>
      </c>
      <c r="W536" s="16">
        <v>18446.400000000001</v>
      </c>
      <c r="X536" s="16" t="s">
        <v>7745</v>
      </c>
      <c r="Y536" s="16" t="s">
        <v>129</v>
      </c>
      <c r="Z536" s="16" t="s">
        <v>129</v>
      </c>
    </row>
    <row r="537" spans="2:26" hidden="1">
      <c r="B537" s="16" t="s">
        <v>1621</v>
      </c>
      <c r="C537" s="16" t="s">
        <v>235</v>
      </c>
      <c r="D537" s="16" t="s">
        <v>2624</v>
      </c>
      <c r="E537" s="16" t="s">
        <v>2625</v>
      </c>
      <c r="F537" s="16" t="s">
        <v>2626</v>
      </c>
      <c r="G537" s="16" t="s">
        <v>1739</v>
      </c>
      <c r="H537" s="16" t="s">
        <v>129</v>
      </c>
      <c r="I537" s="16" t="s">
        <v>19</v>
      </c>
      <c r="J537" s="16" t="s">
        <v>7744</v>
      </c>
      <c r="K537" s="16" t="s">
        <v>129</v>
      </c>
      <c r="L537" s="16">
        <v>5638</v>
      </c>
      <c r="M537" s="16">
        <v>5638</v>
      </c>
      <c r="N537" s="16">
        <v>5638</v>
      </c>
      <c r="O537" s="16">
        <v>5638</v>
      </c>
      <c r="P537" s="16">
        <v>5638</v>
      </c>
      <c r="Q537" s="16">
        <v>5638</v>
      </c>
      <c r="R537" s="16">
        <v>5638</v>
      </c>
      <c r="S537" s="16">
        <v>5638</v>
      </c>
      <c r="T537" s="16">
        <v>5638</v>
      </c>
      <c r="U537" s="16">
        <v>5638</v>
      </c>
      <c r="V537" s="16">
        <v>5638</v>
      </c>
      <c r="W537" s="16">
        <v>5638</v>
      </c>
      <c r="X537" s="16" t="s">
        <v>7744</v>
      </c>
      <c r="Y537" s="16" t="s">
        <v>129</v>
      </c>
      <c r="Z537" s="16" t="s">
        <v>129</v>
      </c>
    </row>
    <row r="538" spans="2:26" hidden="1">
      <c r="B538" s="16" t="s">
        <v>1621</v>
      </c>
      <c r="C538" s="16" t="s">
        <v>235</v>
      </c>
      <c r="D538" s="16" t="s">
        <v>2627</v>
      </c>
      <c r="E538" s="16" t="s">
        <v>2628</v>
      </c>
      <c r="F538" s="16" t="s">
        <v>2629</v>
      </c>
      <c r="G538" s="16" t="s">
        <v>1739</v>
      </c>
      <c r="H538" s="16" t="s">
        <v>129</v>
      </c>
      <c r="I538" s="16" t="s">
        <v>19</v>
      </c>
      <c r="J538" s="16" t="s">
        <v>7745</v>
      </c>
      <c r="K538" s="16" t="s">
        <v>129</v>
      </c>
      <c r="L538" s="16">
        <v>18559</v>
      </c>
      <c r="M538" s="16">
        <v>18559</v>
      </c>
      <c r="N538" s="16">
        <v>18559</v>
      </c>
      <c r="O538" s="16">
        <v>18559</v>
      </c>
      <c r="P538" s="16">
        <v>18559</v>
      </c>
      <c r="Q538" s="16">
        <v>18559</v>
      </c>
      <c r="R538" s="16">
        <v>18559</v>
      </c>
      <c r="S538" s="16">
        <v>18559</v>
      </c>
      <c r="T538" s="16">
        <v>18559</v>
      </c>
      <c r="U538" s="16">
        <v>18559</v>
      </c>
      <c r="V538" s="16">
        <v>18559</v>
      </c>
      <c r="W538" s="16">
        <v>18559</v>
      </c>
      <c r="X538" s="16" t="s">
        <v>7745</v>
      </c>
      <c r="Y538" s="16" t="s">
        <v>129</v>
      </c>
      <c r="Z538" s="16" t="s">
        <v>129</v>
      </c>
    </row>
    <row r="539" spans="2:26" hidden="1">
      <c r="B539" s="16" t="s">
        <v>1621</v>
      </c>
      <c r="C539" s="16" t="s">
        <v>235</v>
      </c>
      <c r="D539" s="16" t="s">
        <v>2630</v>
      </c>
      <c r="E539" s="16" t="s">
        <v>7830</v>
      </c>
      <c r="F539" s="16" t="s">
        <v>7831</v>
      </c>
      <c r="G539" s="16" t="s">
        <v>1739</v>
      </c>
      <c r="H539" s="16" t="s">
        <v>129</v>
      </c>
      <c r="I539" s="16" t="s">
        <v>19</v>
      </c>
      <c r="J539" s="16" t="s">
        <v>7745</v>
      </c>
      <c r="K539" s="16" t="s">
        <v>129</v>
      </c>
      <c r="L539" s="16">
        <v>12588</v>
      </c>
      <c r="M539" s="16">
        <v>12588</v>
      </c>
      <c r="N539" s="16">
        <v>12588</v>
      </c>
      <c r="O539" s="16">
        <v>12588</v>
      </c>
      <c r="P539" s="16">
        <v>12588</v>
      </c>
      <c r="Q539" s="16">
        <v>12588</v>
      </c>
      <c r="R539" s="16">
        <v>12588</v>
      </c>
      <c r="S539" s="16">
        <v>12588</v>
      </c>
      <c r="T539" s="16">
        <v>12588</v>
      </c>
      <c r="U539" s="16">
        <v>12588</v>
      </c>
      <c r="V539" s="16">
        <v>12588</v>
      </c>
      <c r="W539" s="16">
        <v>12588</v>
      </c>
      <c r="X539" s="16" t="s">
        <v>7745</v>
      </c>
      <c r="Y539" s="16" t="s">
        <v>129</v>
      </c>
      <c r="Z539" s="16" t="s">
        <v>129</v>
      </c>
    </row>
    <row r="540" spans="2:26" hidden="1">
      <c r="B540" s="16" t="s">
        <v>1621</v>
      </c>
      <c r="C540" s="16" t="s">
        <v>235</v>
      </c>
      <c r="D540" s="16" t="s">
        <v>2630</v>
      </c>
      <c r="E540" s="16" t="s">
        <v>2631</v>
      </c>
      <c r="F540" s="16" t="s">
        <v>2632</v>
      </c>
      <c r="G540" s="16" t="s">
        <v>1739</v>
      </c>
      <c r="H540" s="16" t="s">
        <v>129</v>
      </c>
      <c r="I540" s="16" t="s">
        <v>19</v>
      </c>
      <c r="J540" s="16" t="s">
        <v>7745</v>
      </c>
      <c r="K540" s="16" t="s">
        <v>129</v>
      </c>
      <c r="L540" s="16">
        <v>49324</v>
      </c>
      <c r="M540" s="16">
        <v>49324</v>
      </c>
      <c r="N540" s="16">
        <v>49324</v>
      </c>
      <c r="O540" s="16">
        <v>49324</v>
      </c>
      <c r="P540" s="16">
        <v>49324</v>
      </c>
      <c r="Q540" s="16">
        <v>49324</v>
      </c>
      <c r="R540" s="16">
        <v>49324</v>
      </c>
      <c r="S540" s="16">
        <v>49324</v>
      </c>
      <c r="T540" s="16">
        <v>49324</v>
      </c>
      <c r="U540" s="16">
        <v>49324</v>
      </c>
      <c r="V540" s="16">
        <v>49324</v>
      </c>
      <c r="W540" s="16">
        <v>49324</v>
      </c>
      <c r="X540" s="16" t="s">
        <v>7745</v>
      </c>
      <c r="Y540" s="16" t="s">
        <v>129</v>
      </c>
      <c r="Z540" s="16" t="s">
        <v>129</v>
      </c>
    </row>
    <row r="541" spans="2:26" hidden="1">
      <c r="B541" s="16" t="s">
        <v>1621</v>
      </c>
      <c r="C541" s="16" t="s">
        <v>235</v>
      </c>
      <c r="D541" s="16" t="s">
        <v>2633</v>
      </c>
      <c r="E541" s="16" t="s">
        <v>2634</v>
      </c>
      <c r="F541" s="16" t="s">
        <v>2635</v>
      </c>
      <c r="G541" s="16" t="s">
        <v>1739</v>
      </c>
      <c r="H541" s="16" t="s">
        <v>129</v>
      </c>
      <c r="I541" s="16" t="s">
        <v>19</v>
      </c>
      <c r="J541" s="16" t="s">
        <v>7745</v>
      </c>
      <c r="K541" s="16" t="s">
        <v>129</v>
      </c>
      <c r="L541" s="16">
        <v>2477</v>
      </c>
      <c r="M541" s="16">
        <v>2477</v>
      </c>
      <c r="N541" s="16">
        <v>2477</v>
      </c>
      <c r="O541" s="16">
        <v>2477</v>
      </c>
      <c r="P541" s="16">
        <v>2477</v>
      </c>
      <c r="Q541" s="16">
        <v>2477</v>
      </c>
      <c r="R541" s="16">
        <v>2477</v>
      </c>
      <c r="S541" s="16">
        <v>2477</v>
      </c>
      <c r="T541" s="16">
        <v>2477</v>
      </c>
      <c r="U541" s="16">
        <v>2477</v>
      </c>
      <c r="V541" s="16">
        <v>2477</v>
      </c>
      <c r="W541" s="16">
        <v>2477</v>
      </c>
      <c r="X541" s="16" t="s">
        <v>7745</v>
      </c>
      <c r="Y541" s="16" t="s">
        <v>129</v>
      </c>
      <c r="Z541" s="16" t="s">
        <v>129</v>
      </c>
    </row>
    <row r="542" spans="2:26" hidden="1">
      <c r="B542" s="16" t="s">
        <v>1621</v>
      </c>
      <c r="C542" s="16" t="s">
        <v>235</v>
      </c>
      <c r="D542" s="16" t="s">
        <v>2633</v>
      </c>
      <c r="E542" s="16" t="s">
        <v>2636</v>
      </c>
      <c r="F542" s="16" t="s">
        <v>2637</v>
      </c>
      <c r="G542" s="16" t="s">
        <v>1739</v>
      </c>
      <c r="H542" s="16" t="s">
        <v>129</v>
      </c>
      <c r="I542" s="16" t="s">
        <v>19</v>
      </c>
      <c r="J542" s="16" t="s">
        <v>7745</v>
      </c>
      <c r="K542" s="16" t="s">
        <v>129</v>
      </c>
      <c r="L542" s="16">
        <v>2838</v>
      </c>
      <c r="M542" s="16">
        <v>2838</v>
      </c>
      <c r="N542" s="16">
        <v>2838</v>
      </c>
      <c r="O542" s="16">
        <v>2838</v>
      </c>
      <c r="P542" s="16">
        <v>2838</v>
      </c>
      <c r="Q542" s="16">
        <v>2838</v>
      </c>
      <c r="R542" s="16">
        <v>2838</v>
      </c>
      <c r="S542" s="16">
        <v>2838</v>
      </c>
      <c r="T542" s="16">
        <v>2838</v>
      </c>
      <c r="U542" s="16">
        <v>2838</v>
      </c>
      <c r="V542" s="16">
        <v>2838</v>
      </c>
      <c r="W542" s="16">
        <v>2838</v>
      </c>
      <c r="X542" s="16" t="s">
        <v>7745</v>
      </c>
      <c r="Y542" s="16" t="s">
        <v>129</v>
      </c>
      <c r="Z542" s="16" t="s">
        <v>129</v>
      </c>
    </row>
    <row r="543" spans="2:26" hidden="1">
      <c r="B543" s="16" t="s">
        <v>1621</v>
      </c>
      <c r="C543" s="16" t="s">
        <v>235</v>
      </c>
      <c r="D543" s="16" t="s">
        <v>2633</v>
      </c>
      <c r="E543" s="16" t="s">
        <v>2638</v>
      </c>
      <c r="F543" s="16" t="s">
        <v>2639</v>
      </c>
      <c r="G543" s="16" t="s">
        <v>1739</v>
      </c>
      <c r="H543" s="16" t="s">
        <v>129</v>
      </c>
      <c r="I543" s="16" t="s">
        <v>19</v>
      </c>
      <c r="J543" s="16" t="s">
        <v>7745</v>
      </c>
      <c r="K543" s="16" t="s">
        <v>129</v>
      </c>
      <c r="L543" s="16">
        <v>4324</v>
      </c>
      <c r="M543" s="16">
        <v>4324</v>
      </c>
      <c r="N543" s="16">
        <v>4324</v>
      </c>
      <c r="O543" s="16">
        <v>4324</v>
      </c>
      <c r="P543" s="16">
        <v>4324</v>
      </c>
      <c r="Q543" s="16">
        <v>4324</v>
      </c>
      <c r="R543" s="16">
        <v>4324</v>
      </c>
      <c r="S543" s="16">
        <v>4324</v>
      </c>
      <c r="T543" s="16">
        <v>4324</v>
      </c>
      <c r="U543" s="16">
        <v>4324</v>
      </c>
      <c r="V543" s="16">
        <v>4324</v>
      </c>
      <c r="W543" s="16">
        <v>4324</v>
      </c>
      <c r="X543" s="16" t="s">
        <v>7745</v>
      </c>
      <c r="Y543" s="16" t="s">
        <v>129</v>
      </c>
      <c r="Z543" s="16" t="s">
        <v>129</v>
      </c>
    </row>
    <row r="544" spans="2:26" hidden="1">
      <c r="B544" s="16" t="s">
        <v>1621</v>
      </c>
      <c r="C544" s="16" t="s">
        <v>235</v>
      </c>
      <c r="D544" s="16" t="s">
        <v>2633</v>
      </c>
      <c r="E544" s="16" t="s">
        <v>2640</v>
      </c>
      <c r="F544" s="16" t="s">
        <v>2641</v>
      </c>
      <c r="G544" s="16" t="s">
        <v>1739</v>
      </c>
      <c r="H544" s="16" t="s">
        <v>129</v>
      </c>
      <c r="I544" s="16" t="s">
        <v>19</v>
      </c>
      <c r="J544" s="16" t="s">
        <v>7745</v>
      </c>
      <c r="K544" s="16" t="s">
        <v>129</v>
      </c>
      <c r="L544" s="16">
        <v>10450</v>
      </c>
      <c r="M544" s="16">
        <v>10450</v>
      </c>
      <c r="N544" s="16">
        <v>10450</v>
      </c>
      <c r="O544" s="16">
        <v>10450</v>
      </c>
      <c r="P544" s="16">
        <v>10450</v>
      </c>
      <c r="Q544" s="16">
        <v>10450</v>
      </c>
      <c r="R544" s="16">
        <v>10450</v>
      </c>
      <c r="S544" s="16">
        <v>10450</v>
      </c>
      <c r="T544" s="16">
        <v>10450</v>
      </c>
      <c r="U544" s="16">
        <v>10450</v>
      </c>
      <c r="V544" s="16">
        <v>10450</v>
      </c>
      <c r="W544" s="16">
        <v>10450</v>
      </c>
      <c r="X544" s="16" t="s">
        <v>7745</v>
      </c>
      <c r="Y544" s="16" t="s">
        <v>129</v>
      </c>
      <c r="Z544" s="16" t="s">
        <v>129</v>
      </c>
    </row>
    <row r="545" spans="2:26" hidden="1">
      <c r="B545" s="16" t="s">
        <v>1621</v>
      </c>
      <c r="C545" s="16" t="s">
        <v>235</v>
      </c>
      <c r="D545" s="16" t="s">
        <v>2633</v>
      </c>
      <c r="E545" s="16" t="s">
        <v>2642</v>
      </c>
      <c r="F545" s="16" t="s">
        <v>2643</v>
      </c>
      <c r="G545" s="16" t="s">
        <v>1739</v>
      </c>
      <c r="H545" s="16" t="s">
        <v>129</v>
      </c>
      <c r="I545" s="16" t="s">
        <v>19</v>
      </c>
      <c r="J545" s="16" t="s">
        <v>7745</v>
      </c>
      <c r="K545" s="16" t="s">
        <v>129</v>
      </c>
      <c r="L545" s="16">
        <v>15766</v>
      </c>
      <c r="M545" s="16">
        <v>15766</v>
      </c>
      <c r="N545" s="16">
        <v>15766</v>
      </c>
      <c r="O545" s="16">
        <v>15766</v>
      </c>
      <c r="P545" s="16">
        <v>15766</v>
      </c>
      <c r="Q545" s="16">
        <v>15766</v>
      </c>
      <c r="R545" s="16">
        <v>15766</v>
      </c>
      <c r="S545" s="16">
        <v>15766</v>
      </c>
      <c r="T545" s="16">
        <v>15766</v>
      </c>
      <c r="U545" s="16">
        <v>15766</v>
      </c>
      <c r="V545" s="16">
        <v>15766</v>
      </c>
      <c r="W545" s="16">
        <v>15766</v>
      </c>
      <c r="X545" s="16" t="s">
        <v>7745</v>
      </c>
      <c r="Y545" s="16" t="s">
        <v>129</v>
      </c>
      <c r="Z545" s="16" t="s">
        <v>129</v>
      </c>
    </row>
    <row r="546" spans="2:26" hidden="1">
      <c r="B546" s="16" t="s">
        <v>1621</v>
      </c>
      <c r="C546" s="16" t="s">
        <v>235</v>
      </c>
      <c r="D546" s="16" t="s">
        <v>2644</v>
      </c>
      <c r="E546" s="16" t="s">
        <v>2645</v>
      </c>
      <c r="F546" s="16" t="s">
        <v>2644</v>
      </c>
      <c r="G546" s="16" t="s">
        <v>1739</v>
      </c>
      <c r="H546" s="16" t="s">
        <v>129</v>
      </c>
      <c r="I546" s="16" t="s">
        <v>19</v>
      </c>
      <c r="J546" s="16" t="s">
        <v>7745</v>
      </c>
      <c r="K546" s="16" t="s">
        <v>129</v>
      </c>
      <c r="L546" s="16">
        <v>676</v>
      </c>
      <c r="M546" s="16">
        <v>676</v>
      </c>
      <c r="N546" s="16">
        <v>676</v>
      </c>
      <c r="O546" s="16">
        <v>676</v>
      </c>
      <c r="P546" s="16">
        <v>676</v>
      </c>
      <c r="Q546" s="16">
        <v>676</v>
      </c>
      <c r="R546" s="16">
        <v>676</v>
      </c>
      <c r="S546" s="16">
        <v>676</v>
      </c>
      <c r="T546" s="16">
        <v>676</v>
      </c>
      <c r="U546" s="16">
        <v>676</v>
      </c>
      <c r="V546" s="16">
        <v>676</v>
      </c>
      <c r="W546" s="16">
        <v>676</v>
      </c>
      <c r="X546" s="16" t="s">
        <v>7745</v>
      </c>
      <c r="Y546" s="16" t="s">
        <v>129</v>
      </c>
      <c r="Z546" s="16" t="s">
        <v>129</v>
      </c>
    </row>
    <row r="547" spans="2:26" hidden="1">
      <c r="B547" s="16" t="s">
        <v>1621</v>
      </c>
      <c r="C547" s="16" t="s">
        <v>235</v>
      </c>
      <c r="D547" s="16" t="s">
        <v>2646</v>
      </c>
      <c r="E547" s="16" t="s">
        <v>2647</v>
      </c>
      <c r="F547" s="16" t="s">
        <v>2648</v>
      </c>
      <c r="G547" s="16" t="s">
        <v>1739</v>
      </c>
      <c r="H547" s="16" t="s">
        <v>129</v>
      </c>
      <c r="I547" s="16" t="s">
        <v>19</v>
      </c>
      <c r="J547" s="16" t="s">
        <v>7745</v>
      </c>
      <c r="K547" s="16" t="s">
        <v>129</v>
      </c>
      <c r="L547" s="16">
        <v>5026</v>
      </c>
      <c r="M547" s="16">
        <v>5026</v>
      </c>
      <c r="N547" s="16">
        <v>5026</v>
      </c>
      <c r="O547" s="16">
        <v>5026</v>
      </c>
      <c r="P547" s="16">
        <v>5026</v>
      </c>
      <c r="Q547" s="16">
        <v>5026</v>
      </c>
      <c r="R547" s="16">
        <v>5026</v>
      </c>
      <c r="S547" s="16">
        <v>5026</v>
      </c>
      <c r="T547" s="16">
        <v>5026</v>
      </c>
      <c r="U547" s="16">
        <v>5026</v>
      </c>
      <c r="V547" s="16">
        <v>5026</v>
      </c>
      <c r="W547" s="16">
        <v>5026</v>
      </c>
      <c r="X547" s="16" t="s">
        <v>7745</v>
      </c>
      <c r="Y547" s="16" t="s">
        <v>129</v>
      </c>
      <c r="Z547" s="16" t="s">
        <v>129</v>
      </c>
    </row>
    <row r="548" spans="2:26" hidden="1">
      <c r="B548" s="16" t="s">
        <v>1621</v>
      </c>
      <c r="C548" s="16" t="s">
        <v>235</v>
      </c>
      <c r="D548" s="16" t="s">
        <v>2649</v>
      </c>
      <c r="E548" s="16" t="s">
        <v>2650</v>
      </c>
      <c r="F548" s="16" t="s">
        <v>2651</v>
      </c>
      <c r="G548" s="16" t="s">
        <v>1739</v>
      </c>
      <c r="H548" s="16" t="s">
        <v>129</v>
      </c>
      <c r="I548" s="16" t="s">
        <v>19</v>
      </c>
      <c r="J548" s="16" t="s">
        <v>7745</v>
      </c>
      <c r="K548" s="16" t="s">
        <v>129</v>
      </c>
      <c r="L548" s="16">
        <v>75000</v>
      </c>
      <c r="M548" s="16">
        <v>75000</v>
      </c>
      <c r="N548" s="16">
        <v>75000</v>
      </c>
      <c r="O548" s="16">
        <v>75000</v>
      </c>
      <c r="P548" s="16">
        <v>75000</v>
      </c>
      <c r="Q548" s="16">
        <v>75000</v>
      </c>
      <c r="R548" s="16">
        <v>75000</v>
      </c>
      <c r="S548" s="16">
        <v>75000</v>
      </c>
      <c r="T548" s="16">
        <v>75000</v>
      </c>
      <c r="U548" s="16">
        <v>75000</v>
      </c>
      <c r="V548" s="16">
        <v>75000</v>
      </c>
      <c r="W548" s="16">
        <v>75000</v>
      </c>
      <c r="X548" s="16" t="s">
        <v>7745</v>
      </c>
      <c r="Y548" s="16" t="s">
        <v>129</v>
      </c>
      <c r="Z548" s="16" t="s">
        <v>129</v>
      </c>
    </row>
    <row r="549" spans="2:26" hidden="1">
      <c r="B549" s="16" t="s">
        <v>1621</v>
      </c>
      <c r="C549" s="16" t="s">
        <v>1622</v>
      </c>
      <c r="D549" s="16" t="s">
        <v>1954</v>
      </c>
      <c r="E549" s="16" t="s">
        <v>16069</v>
      </c>
      <c r="F549" s="16" t="s">
        <v>16070</v>
      </c>
      <c r="G549" s="16" t="s">
        <v>1743</v>
      </c>
      <c r="H549" s="16" t="s">
        <v>102</v>
      </c>
      <c r="I549" s="16" t="s">
        <v>19</v>
      </c>
      <c r="J549" s="16" t="s">
        <v>7745</v>
      </c>
      <c r="K549" s="16" t="s">
        <v>102</v>
      </c>
      <c r="L549" s="16">
        <v>5955672</v>
      </c>
      <c r="M549" s="16">
        <v>5955672</v>
      </c>
      <c r="N549" s="16">
        <v>5955672</v>
      </c>
      <c r="O549" s="16">
        <v>5955672</v>
      </c>
      <c r="P549" s="16">
        <v>5955672</v>
      </c>
      <c r="Q549" s="16">
        <v>5955672</v>
      </c>
      <c r="R549" s="16">
        <v>5955672</v>
      </c>
      <c r="S549" s="16">
        <v>5955672</v>
      </c>
      <c r="T549" s="16">
        <v>5955672</v>
      </c>
      <c r="U549" s="16">
        <v>5955672</v>
      </c>
      <c r="V549" s="16">
        <v>5955672</v>
      </c>
      <c r="W549" s="16">
        <v>5955672</v>
      </c>
      <c r="X549" s="16" t="s">
        <v>7745</v>
      </c>
      <c r="Y549" s="16" t="s">
        <v>102</v>
      </c>
      <c r="Z549" s="16" t="s">
        <v>102</v>
      </c>
    </row>
    <row r="550" spans="2:26" hidden="1">
      <c r="B550" s="16" t="s">
        <v>1621</v>
      </c>
      <c r="C550" s="16" t="s">
        <v>235</v>
      </c>
      <c r="D550" s="16" t="s">
        <v>2649</v>
      </c>
      <c r="E550" s="16" t="s">
        <v>2652</v>
      </c>
      <c r="F550" s="16" t="s">
        <v>2653</v>
      </c>
      <c r="G550" s="16" t="s">
        <v>1739</v>
      </c>
      <c r="H550" s="16" t="s">
        <v>129</v>
      </c>
      <c r="I550" s="16" t="s">
        <v>19</v>
      </c>
      <c r="J550" s="16" t="s">
        <v>7745</v>
      </c>
      <c r="K550" s="16" t="s">
        <v>129</v>
      </c>
      <c r="L550" s="16">
        <v>130000</v>
      </c>
      <c r="M550" s="16">
        <v>130000</v>
      </c>
      <c r="N550" s="16">
        <v>130000</v>
      </c>
      <c r="O550" s="16">
        <v>130000</v>
      </c>
      <c r="P550" s="16">
        <v>130000</v>
      </c>
      <c r="Q550" s="16">
        <v>130000</v>
      </c>
      <c r="R550" s="16">
        <v>130000</v>
      </c>
      <c r="S550" s="16">
        <v>130000</v>
      </c>
      <c r="T550" s="16">
        <v>130000</v>
      </c>
      <c r="U550" s="16">
        <v>130000</v>
      </c>
      <c r="V550" s="16">
        <v>130000</v>
      </c>
      <c r="W550" s="16">
        <v>130000</v>
      </c>
      <c r="X550" s="16" t="s">
        <v>7745</v>
      </c>
      <c r="Y550" s="16" t="s">
        <v>129</v>
      </c>
      <c r="Z550" s="16" t="s">
        <v>129</v>
      </c>
    </row>
    <row r="551" spans="2:26" hidden="1">
      <c r="B551" s="16" t="s">
        <v>1621</v>
      </c>
      <c r="C551" s="16" t="s">
        <v>235</v>
      </c>
      <c r="D551" s="16" t="s">
        <v>2649</v>
      </c>
      <c r="E551" s="16" t="s">
        <v>2654</v>
      </c>
      <c r="F551" s="16" t="s">
        <v>2655</v>
      </c>
      <c r="G551" s="16" t="s">
        <v>1739</v>
      </c>
      <c r="H551" s="16" t="s">
        <v>129</v>
      </c>
      <c r="I551" s="16" t="s">
        <v>19</v>
      </c>
      <c r="J551" s="16" t="s">
        <v>7745</v>
      </c>
      <c r="K551" s="16" t="s">
        <v>129</v>
      </c>
      <c r="L551" s="16">
        <v>85000</v>
      </c>
      <c r="M551" s="16">
        <v>85000</v>
      </c>
      <c r="N551" s="16">
        <v>85000</v>
      </c>
      <c r="O551" s="16">
        <v>85000</v>
      </c>
      <c r="P551" s="16">
        <v>85000</v>
      </c>
      <c r="Q551" s="16">
        <v>85000</v>
      </c>
      <c r="R551" s="16">
        <v>85000</v>
      </c>
      <c r="S551" s="16">
        <v>85000</v>
      </c>
      <c r="T551" s="16">
        <v>85000</v>
      </c>
      <c r="U551" s="16">
        <v>85000</v>
      </c>
      <c r="V551" s="16">
        <v>85000</v>
      </c>
      <c r="W551" s="16">
        <v>85000</v>
      </c>
      <c r="X551" s="16" t="s">
        <v>7745</v>
      </c>
      <c r="Y551" s="16" t="s">
        <v>129</v>
      </c>
      <c r="Z551" s="16" t="s">
        <v>129</v>
      </c>
    </row>
    <row r="552" spans="2:26" hidden="1">
      <c r="B552" s="16" t="s">
        <v>1621</v>
      </c>
      <c r="C552" s="16" t="s">
        <v>235</v>
      </c>
      <c r="D552" s="16" t="s">
        <v>2649</v>
      </c>
      <c r="E552" s="16" t="s">
        <v>7832</v>
      </c>
      <c r="F552" s="16" t="s">
        <v>7833</v>
      </c>
      <c r="G552" s="16" t="s">
        <v>1669</v>
      </c>
      <c r="H552" s="16" t="s">
        <v>129</v>
      </c>
      <c r="I552" s="16" t="s">
        <v>19</v>
      </c>
      <c r="J552" s="16" t="s">
        <v>7745</v>
      </c>
      <c r="K552" s="16" t="s">
        <v>129</v>
      </c>
      <c r="L552" s="16">
        <v>320000</v>
      </c>
      <c r="M552" s="16">
        <v>320000</v>
      </c>
      <c r="N552" s="16">
        <v>320000</v>
      </c>
      <c r="O552" s="16">
        <v>320000</v>
      </c>
      <c r="P552" s="16">
        <v>320000</v>
      </c>
      <c r="Q552" s="16">
        <v>320000</v>
      </c>
      <c r="R552" s="16">
        <v>320000</v>
      </c>
      <c r="S552" s="16">
        <v>320000</v>
      </c>
      <c r="T552" s="16">
        <v>320000</v>
      </c>
      <c r="U552" s="16">
        <v>320000</v>
      </c>
      <c r="V552" s="16">
        <v>320000</v>
      </c>
      <c r="W552" s="16">
        <v>320000</v>
      </c>
      <c r="X552" s="16" t="s">
        <v>7745</v>
      </c>
      <c r="Y552" s="16" t="s">
        <v>129</v>
      </c>
      <c r="Z552" s="16" t="s">
        <v>129</v>
      </c>
    </row>
    <row r="553" spans="2:26" hidden="1">
      <c r="B553" s="16" t="s">
        <v>1621</v>
      </c>
      <c r="C553" s="16" t="s">
        <v>235</v>
      </c>
      <c r="D553" s="16" t="s">
        <v>3780</v>
      </c>
      <c r="E553" s="16" t="s">
        <v>7834</v>
      </c>
      <c r="F553" s="16" t="s">
        <v>7835</v>
      </c>
      <c r="G553" s="16" t="s">
        <v>1739</v>
      </c>
      <c r="H553" s="16" t="s">
        <v>129</v>
      </c>
      <c r="I553" s="16" t="s">
        <v>19</v>
      </c>
      <c r="J553" s="16" t="s">
        <v>7745</v>
      </c>
      <c r="K553" s="16" t="s">
        <v>129</v>
      </c>
      <c r="L553" s="16">
        <v>2100000</v>
      </c>
      <c r="M553" s="16">
        <v>2100000</v>
      </c>
      <c r="N553" s="16">
        <v>2100000</v>
      </c>
      <c r="O553" s="16">
        <v>2100000</v>
      </c>
      <c r="P553" s="16">
        <v>2100000</v>
      </c>
      <c r="Q553" s="16">
        <v>2100000</v>
      </c>
      <c r="R553" s="16">
        <v>2100000</v>
      </c>
      <c r="S553" s="16">
        <v>2100000</v>
      </c>
      <c r="T553" s="16">
        <v>2100000</v>
      </c>
      <c r="U553" s="16">
        <v>2100000</v>
      </c>
      <c r="V553" s="16">
        <v>2100000</v>
      </c>
      <c r="W553" s="16">
        <v>2100000</v>
      </c>
      <c r="X553" s="16" t="s">
        <v>7745</v>
      </c>
      <c r="Y553" s="16" t="s">
        <v>129</v>
      </c>
      <c r="Z553" s="16" t="s">
        <v>129</v>
      </c>
    </row>
    <row r="554" spans="2:26" hidden="1">
      <c r="B554" s="16" t="s">
        <v>1621</v>
      </c>
      <c r="C554" s="16" t="s">
        <v>235</v>
      </c>
      <c r="D554" s="16" t="s">
        <v>2656</v>
      </c>
      <c r="E554" s="16" t="s">
        <v>2657</v>
      </c>
      <c r="F554" s="16" t="s">
        <v>2658</v>
      </c>
      <c r="G554" s="16" t="s">
        <v>1724</v>
      </c>
      <c r="H554" s="16" t="s">
        <v>129</v>
      </c>
      <c r="I554" s="16" t="s">
        <v>19</v>
      </c>
      <c r="J554" s="16" t="s">
        <v>7745</v>
      </c>
      <c r="K554" s="16" t="s">
        <v>129</v>
      </c>
      <c r="L554" s="16">
        <v>9418.7250000000004</v>
      </c>
      <c r="M554" s="16">
        <v>9418.7250000000004</v>
      </c>
      <c r="N554" s="16">
        <v>9418.7250000000004</v>
      </c>
      <c r="O554" s="16">
        <v>9418.7250000000004</v>
      </c>
      <c r="P554" s="16">
        <v>9418.7250000000004</v>
      </c>
      <c r="Q554" s="16">
        <v>9418.7250000000004</v>
      </c>
      <c r="R554" s="16">
        <v>9418.7250000000004</v>
      </c>
      <c r="S554" s="16">
        <v>9418.7250000000004</v>
      </c>
      <c r="T554" s="16">
        <v>9418.7250000000004</v>
      </c>
      <c r="U554" s="16">
        <v>9418.7250000000004</v>
      </c>
      <c r="V554" s="16">
        <v>9418.7250000000004</v>
      </c>
      <c r="W554" s="16">
        <v>9418.7250000000004</v>
      </c>
      <c r="X554" s="16" t="s">
        <v>7745</v>
      </c>
      <c r="Y554" s="16" t="s">
        <v>129</v>
      </c>
      <c r="Z554" s="16" t="s">
        <v>129</v>
      </c>
    </row>
    <row r="555" spans="2:26" hidden="1">
      <c r="B555" s="16" t="s">
        <v>1621</v>
      </c>
      <c r="C555" s="16" t="s">
        <v>235</v>
      </c>
      <c r="D555" s="16" t="s">
        <v>2656</v>
      </c>
      <c r="E555" s="16" t="s">
        <v>2659</v>
      </c>
      <c r="F555" s="16" t="s">
        <v>2660</v>
      </c>
      <c r="G555" s="16" t="s">
        <v>1724</v>
      </c>
      <c r="H555" s="16" t="s">
        <v>129</v>
      </c>
      <c r="I555" s="16" t="s">
        <v>19</v>
      </c>
      <c r="J555" s="16" t="s">
        <v>7745</v>
      </c>
      <c r="K555" s="16" t="s">
        <v>129</v>
      </c>
      <c r="L555" s="16">
        <v>6279.15</v>
      </c>
      <c r="M555" s="16">
        <v>6279.15</v>
      </c>
      <c r="N555" s="16">
        <v>6279.15</v>
      </c>
      <c r="O555" s="16">
        <v>6279.15</v>
      </c>
      <c r="P555" s="16">
        <v>6279.15</v>
      </c>
      <c r="Q555" s="16">
        <v>6279.15</v>
      </c>
      <c r="R555" s="16">
        <v>6279.15</v>
      </c>
      <c r="S555" s="16">
        <v>6279.15</v>
      </c>
      <c r="T555" s="16">
        <v>6279.15</v>
      </c>
      <c r="U555" s="16">
        <v>6279.15</v>
      </c>
      <c r="V555" s="16">
        <v>6279.15</v>
      </c>
      <c r="W555" s="16">
        <v>6279.15</v>
      </c>
      <c r="X555" s="16" t="s">
        <v>7745</v>
      </c>
      <c r="Y555" s="16" t="s">
        <v>129</v>
      </c>
      <c r="Z555" s="16" t="s">
        <v>129</v>
      </c>
    </row>
    <row r="556" spans="2:26" hidden="1">
      <c r="B556" s="16" t="s">
        <v>1621</v>
      </c>
      <c r="C556" s="16" t="s">
        <v>235</v>
      </c>
      <c r="D556" s="16" t="s">
        <v>2656</v>
      </c>
      <c r="E556" s="16" t="s">
        <v>2661</v>
      </c>
      <c r="F556" s="16" t="s">
        <v>2662</v>
      </c>
      <c r="G556" s="16" t="s">
        <v>1724</v>
      </c>
      <c r="H556" s="16" t="s">
        <v>129</v>
      </c>
      <c r="I556" s="16" t="s">
        <v>19</v>
      </c>
      <c r="J556" s="16" t="s">
        <v>7745</v>
      </c>
      <c r="K556" s="16" t="s">
        <v>129</v>
      </c>
      <c r="L556" s="16">
        <v>30657.75</v>
      </c>
      <c r="M556" s="16">
        <v>30657.75</v>
      </c>
      <c r="N556" s="16">
        <v>30657.75</v>
      </c>
      <c r="O556" s="16">
        <v>30657.75</v>
      </c>
      <c r="P556" s="16">
        <v>30657.75</v>
      </c>
      <c r="Q556" s="16">
        <v>30657.75</v>
      </c>
      <c r="R556" s="16">
        <v>30657.75</v>
      </c>
      <c r="S556" s="16">
        <v>30657.75</v>
      </c>
      <c r="T556" s="16">
        <v>30657.75</v>
      </c>
      <c r="U556" s="16">
        <v>30657.75</v>
      </c>
      <c r="V556" s="16">
        <v>30657.75</v>
      </c>
      <c r="W556" s="16">
        <v>30657.75</v>
      </c>
      <c r="X556" s="16" t="s">
        <v>7745</v>
      </c>
      <c r="Y556" s="16" t="s">
        <v>129</v>
      </c>
      <c r="Z556" s="16" t="s">
        <v>129</v>
      </c>
    </row>
    <row r="557" spans="2:26" hidden="1">
      <c r="B557" s="16" t="s">
        <v>1621</v>
      </c>
      <c r="C557" s="16" t="s">
        <v>235</v>
      </c>
      <c r="D557" s="16" t="s">
        <v>2656</v>
      </c>
      <c r="E557" s="16" t="s">
        <v>2663</v>
      </c>
      <c r="F557" s="16" t="s">
        <v>2664</v>
      </c>
      <c r="G557" s="16" t="s">
        <v>1724</v>
      </c>
      <c r="H557" s="16" t="s">
        <v>129</v>
      </c>
      <c r="I557" s="16" t="s">
        <v>19</v>
      </c>
      <c r="J557" s="16" t="s">
        <v>7745</v>
      </c>
      <c r="K557" s="16" t="s">
        <v>129</v>
      </c>
      <c r="L557" s="16">
        <v>171360</v>
      </c>
      <c r="M557" s="16">
        <v>171360</v>
      </c>
      <c r="N557" s="16">
        <v>171360</v>
      </c>
      <c r="O557" s="16">
        <v>171360</v>
      </c>
      <c r="P557" s="16">
        <v>171360</v>
      </c>
      <c r="Q557" s="16">
        <v>171360</v>
      </c>
      <c r="R557" s="16">
        <v>171360</v>
      </c>
      <c r="S557" s="16">
        <v>171360</v>
      </c>
      <c r="T557" s="16">
        <v>171360</v>
      </c>
      <c r="U557" s="16">
        <v>171360</v>
      </c>
      <c r="V557" s="16">
        <v>171360</v>
      </c>
      <c r="W557" s="16">
        <v>171360</v>
      </c>
      <c r="X557" s="16" t="s">
        <v>7745</v>
      </c>
      <c r="Y557" s="16" t="s">
        <v>129</v>
      </c>
      <c r="Z557" s="16" t="s">
        <v>129</v>
      </c>
    </row>
    <row r="558" spans="2:26" hidden="1">
      <c r="B558" s="16" t="s">
        <v>1621</v>
      </c>
      <c r="C558" s="16" t="s">
        <v>235</v>
      </c>
      <c r="D558" s="16" t="s">
        <v>2656</v>
      </c>
      <c r="E558" s="16" t="s">
        <v>1485</v>
      </c>
      <c r="F558" s="16" t="s">
        <v>2665</v>
      </c>
      <c r="G558" s="16" t="s">
        <v>1724</v>
      </c>
      <c r="H558" s="16" t="s">
        <v>129</v>
      </c>
      <c r="I558" s="16" t="s">
        <v>19</v>
      </c>
      <c r="J558" s="16" t="s">
        <v>7745</v>
      </c>
      <c r="K558" s="16" t="s">
        <v>129</v>
      </c>
      <c r="L558" s="16">
        <v>2500</v>
      </c>
      <c r="M558" s="16">
        <v>2500</v>
      </c>
      <c r="N558" s="16">
        <v>2500</v>
      </c>
      <c r="O558" s="16">
        <v>2500</v>
      </c>
      <c r="P558" s="16">
        <v>2500</v>
      </c>
      <c r="Q558" s="16">
        <v>2500</v>
      </c>
      <c r="R558" s="16">
        <v>2500</v>
      </c>
      <c r="S558" s="16">
        <v>2500</v>
      </c>
      <c r="T558" s="16">
        <v>2500</v>
      </c>
      <c r="U558" s="16">
        <v>2500</v>
      </c>
      <c r="V558" s="16">
        <v>2500</v>
      </c>
      <c r="W558" s="16">
        <v>2500</v>
      </c>
      <c r="X558" s="16" t="s">
        <v>7745</v>
      </c>
      <c r="Y558" s="16" t="s">
        <v>129</v>
      </c>
      <c r="Z558" s="16" t="s">
        <v>129</v>
      </c>
    </row>
    <row r="559" spans="2:26" hidden="1">
      <c r="B559" s="16" t="s">
        <v>1621</v>
      </c>
      <c r="C559" s="16" t="s">
        <v>235</v>
      </c>
      <c r="D559" s="16" t="s">
        <v>2666</v>
      </c>
      <c r="E559" s="16" t="s">
        <v>2667</v>
      </c>
      <c r="F559" s="16" t="s">
        <v>2668</v>
      </c>
      <c r="G559" s="16" t="s">
        <v>1739</v>
      </c>
      <c r="H559" s="16" t="s">
        <v>129</v>
      </c>
      <c r="I559" s="16" t="s">
        <v>19</v>
      </c>
      <c r="J559" s="16" t="s">
        <v>7745</v>
      </c>
      <c r="K559" s="16" t="s">
        <v>129</v>
      </c>
      <c r="L559" s="16">
        <v>4770</v>
      </c>
      <c r="M559" s="16">
        <v>4770</v>
      </c>
      <c r="N559" s="16">
        <v>4770</v>
      </c>
      <c r="O559" s="16">
        <v>4770</v>
      </c>
      <c r="P559" s="16">
        <v>4770</v>
      </c>
      <c r="Q559" s="16">
        <v>4770</v>
      </c>
      <c r="R559" s="16">
        <v>4770</v>
      </c>
      <c r="S559" s="16">
        <v>4770</v>
      </c>
      <c r="T559" s="16">
        <v>4770</v>
      </c>
      <c r="U559" s="16">
        <v>4770</v>
      </c>
      <c r="V559" s="16">
        <v>4770</v>
      </c>
      <c r="W559" s="16">
        <v>4770</v>
      </c>
      <c r="X559" s="16" t="s">
        <v>7745</v>
      </c>
      <c r="Y559" s="16" t="s">
        <v>129</v>
      </c>
      <c r="Z559" s="16" t="s">
        <v>129</v>
      </c>
    </row>
    <row r="560" spans="2:26" hidden="1">
      <c r="B560" s="16" t="s">
        <v>1621</v>
      </c>
      <c r="C560" s="16" t="s">
        <v>235</v>
      </c>
      <c r="D560" s="16" t="s">
        <v>2666</v>
      </c>
      <c r="E560" s="16" t="s">
        <v>2669</v>
      </c>
      <c r="F560" s="16" t="s">
        <v>2670</v>
      </c>
      <c r="G560" s="16" t="s">
        <v>1739</v>
      </c>
      <c r="H560" s="16" t="s">
        <v>129</v>
      </c>
      <c r="I560" s="16" t="s">
        <v>19</v>
      </c>
      <c r="J560" s="16" t="s">
        <v>7745</v>
      </c>
      <c r="K560" s="16" t="s">
        <v>129</v>
      </c>
      <c r="L560" s="16">
        <v>2170</v>
      </c>
      <c r="M560" s="16">
        <v>2170</v>
      </c>
      <c r="N560" s="16">
        <v>2170</v>
      </c>
      <c r="O560" s="16">
        <v>2170</v>
      </c>
      <c r="P560" s="16">
        <v>2170</v>
      </c>
      <c r="Q560" s="16">
        <v>2170</v>
      </c>
      <c r="R560" s="16">
        <v>2170</v>
      </c>
      <c r="S560" s="16">
        <v>2170</v>
      </c>
      <c r="T560" s="16">
        <v>2170</v>
      </c>
      <c r="U560" s="16">
        <v>2170</v>
      </c>
      <c r="V560" s="16">
        <v>2170</v>
      </c>
      <c r="W560" s="16">
        <v>2170</v>
      </c>
      <c r="X560" s="16" t="s">
        <v>7745</v>
      </c>
      <c r="Y560" s="16" t="s">
        <v>129</v>
      </c>
      <c r="Z560" s="16" t="s">
        <v>129</v>
      </c>
    </row>
    <row r="561" spans="2:26" hidden="1">
      <c r="B561" s="16" t="s">
        <v>1621</v>
      </c>
      <c r="C561" s="16" t="s">
        <v>235</v>
      </c>
      <c r="D561" s="16" t="s">
        <v>2666</v>
      </c>
      <c r="E561" s="16" t="s">
        <v>2671</v>
      </c>
      <c r="F561" s="16" t="s">
        <v>2672</v>
      </c>
      <c r="G561" s="16" t="s">
        <v>1739</v>
      </c>
      <c r="H561" s="16" t="s">
        <v>129</v>
      </c>
      <c r="I561" s="16" t="s">
        <v>19</v>
      </c>
      <c r="J561" s="16" t="s">
        <v>7745</v>
      </c>
      <c r="K561" s="16" t="s">
        <v>129</v>
      </c>
      <c r="L561" s="16">
        <v>1468</v>
      </c>
      <c r="M561" s="16">
        <v>1468</v>
      </c>
      <c r="N561" s="16">
        <v>1468</v>
      </c>
      <c r="O561" s="16">
        <v>1468</v>
      </c>
      <c r="P561" s="16">
        <v>1468</v>
      </c>
      <c r="Q561" s="16">
        <v>1468</v>
      </c>
      <c r="R561" s="16">
        <v>1468</v>
      </c>
      <c r="S561" s="16">
        <v>1468</v>
      </c>
      <c r="T561" s="16">
        <v>1468</v>
      </c>
      <c r="U561" s="16">
        <v>1468</v>
      </c>
      <c r="V561" s="16">
        <v>1468</v>
      </c>
      <c r="W561" s="16">
        <v>1468</v>
      </c>
      <c r="X561" s="16" t="s">
        <v>7745</v>
      </c>
      <c r="Y561" s="16" t="s">
        <v>129</v>
      </c>
      <c r="Z561" s="16" t="s">
        <v>129</v>
      </c>
    </row>
    <row r="562" spans="2:26" hidden="1">
      <c r="B562" s="16" t="s">
        <v>1621</v>
      </c>
      <c r="C562" s="16" t="s">
        <v>235</v>
      </c>
      <c r="D562" s="16" t="s">
        <v>2666</v>
      </c>
      <c r="E562" s="16" t="s">
        <v>2673</v>
      </c>
      <c r="F562" s="16" t="s">
        <v>2674</v>
      </c>
      <c r="G562" s="16" t="s">
        <v>1739</v>
      </c>
      <c r="H562" s="16" t="s">
        <v>129</v>
      </c>
      <c r="I562" s="16" t="s">
        <v>19</v>
      </c>
      <c r="J562" s="16" t="s">
        <v>7745</v>
      </c>
      <c r="K562" s="16" t="s">
        <v>129</v>
      </c>
      <c r="L562" s="16">
        <v>4552</v>
      </c>
      <c r="M562" s="16">
        <v>4552</v>
      </c>
      <c r="N562" s="16">
        <v>4552</v>
      </c>
      <c r="O562" s="16">
        <v>4552</v>
      </c>
      <c r="P562" s="16">
        <v>4552</v>
      </c>
      <c r="Q562" s="16">
        <v>4552</v>
      </c>
      <c r="R562" s="16">
        <v>4552</v>
      </c>
      <c r="S562" s="16">
        <v>4552</v>
      </c>
      <c r="T562" s="16">
        <v>4552</v>
      </c>
      <c r="U562" s="16">
        <v>4552</v>
      </c>
      <c r="V562" s="16">
        <v>4552</v>
      </c>
      <c r="W562" s="16">
        <v>4552</v>
      </c>
      <c r="X562" s="16" t="s">
        <v>7745</v>
      </c>
      <c r="Y562" s="16" t="s">
        <v>129</v>
      </c>
      <c r="Z562" s="16" t="s">
        <v>129</v>
      </c>
    </row>
    <row r="563" spans="2:26" hidden="1">
      <c r="B563" s="16" t="s">
        <v>1621</v>
      </c>
      <c r="C563" s="16" t="s">
        <v>235</v>
      </c>
      <c r="D563" s="16" t="s">
        <v>2675</v>
      </c>
      <c r="E563" s="16" t="s">
        <v>2676</v>
      </c>
      <c r="F563" s="16" t="s">
        <v>2677</v>
      </c>
      <c r="G563" s="16" t="s">
        <v>1739</v>
      </c>
      <c r="H563" s="16" t="s">
        <v>129</v>
      </c>
      <c r="I563" s="16" t="s">
        <v>19</v>
      </c>
      <c r="J563" s="16" t="s">
        <v>7745</v>
      </c>
      <c r="K563" s="16" t="s">
        <v>129</v>
      </c>
      <c r="L563" s="16">
        <v>1670</v>
      </c>
      <c r="M563" s="16">
        <v>1670</v>
      </c>
      <c r="N563" s="16">
        <v>1670</v>
      </c>
      <c r="O563" s="16">
        <v>1670</v>
      </c>
      <c r="P563" s="16">
        <v>1670</v>
      </c>
      <c r="Q563" s="16">
        <v>1670</v>
      </c>
      <c r="R563" s="16">
        <v>1670</v>
      </c>
      <c r="S563" s="16">
        <v>1670</v>
      </c>
      <c r="T563" s="16">
        <v>1670</v>
      </c>
      <c r="U563" s="16">
        <v>1670</v>
      </c>
      <c r="V563" s="16">
        <v>1670</v>
      </c>
      <c r="W563" s="16">
        <v>1670</v>
      </c>
      <c r="X563" s="16" t="s">
        <v>7745</v>
      </c>
      <c r="Y563" s="16" t="s">
        <v>129</v>
      </c>
      <c r="Z563" s="16" t="s">
        <v>129</v>
      </c>
    </row>
    <row r="564" spans="2:26" hidden="1">
      <c r="B564" s="16" t="s">
        <v>1621</v>
      </c>
      <c r="C564" s="16" t="s">
        <v>235</v>
      </c>
      <c r="D564" s="16" t="s">
        <v>2675</v>
      </c>
      <c r="E564" s="16" t="s">
        <v>2678</v>
      </c>
      <c r="F564" s="16" t="s">
        <v>2679</v>
      </c>
      <c r="G564" s="16" t="s">
        <v>1739</v>
      </c>
      <c r="H564" s="16" t="s">
        <v>129</v>
      </c>
      <c r="I564" s="16" t="s">
        <v>19</v>
      </c>
      <c r="J564" s="16" t="s">
        <v>7745</v>
      </c>
      <c r="K564" s="16" t="s">
        <v>129</v>
      </c>
      <c r="L564" s="16">
        <v>1366</v>
      </c>
      <c r="M564" s="16">
        <v>1366</v>
      </c>
      <c r="N564" s="16">
        <v>1366</v>
      </c>
      <c r="O564" s="16">
        <v>1366</v>
      </c>
      <c r="P564" s="16">
        <v>1366</v>
      </c>
      <c r="Q564" s="16">
        <v>1366</v>
      </c>
      <c r="R564" s="16">
        <v>1366</v>
      </c>
      <c r="S564" s="16">
        <v>1366</v>
      </c>
      <c r="T564" s="16">
        <v>1366</v>
      </c>
      <c r="U564" s="16">
        <v>1366</v>
      </c>
      <c r="V564" s="16">
        <v>1366</v>
      </c>
      <c r="W564" s="16">
        <v>1366</v>
      </c>
      <c r="X564" s="16" t="s">
        <v>7745</v>
      </c>
      <c r="Y564" s="16" t="s">
        <v>129</v>
      </c>
      <c r="Z564" s="16" t="s">
        <v>129</v>
      </c>
    </row>
    <row r="565" spans="2:26" hidden="1">
      <c r="B565" s="16" t="s">
        <v>1621</v>
      </c>
      <c r="C565" s="16" t="s">
        <v>235</v>
      </c>
      <c r="D565" s="16" t="s">
        <v>2680</v>
      </c>
      <c r="E565" s="16" t="s">
        <v>7836</v>
      </c>
      <c r="F565" s="16" t="s">
        <v>7837</v>
      </c>
      <c r="G565" s="16" t="s">
        <v>1739</v>
      </c>
      <c r="H565" s="16" t="s">
        <v>129</v>
      </c>
      <c r="I565" s="16" t="s">
        <v>19</v>
      </c>
      <c r="J565" s="16" t="s">
        <v>7745</v>
      </c>
      <c r="K565" s="16" t="s">
        <v>129</v>
      </c>
      <c r="L565" s="16">
        <v>2203</v>
      </c>
      <c r="M565" s="16">
        <v>2203</v>
      </c>
      <c r="N565" s="16">
        <v>2203</v>
      </c>
      <c r="O565" s="16">
        <v>2203</v>
      </c>
      <c r="P565" s="16">
        <v>2203</v>
      </c>
      <c r="Q565" s="16">
        <v>2203</v>
      </c>
      <c r="R565" s="16">
        <v>2203</v>
      </c>
      <c r="S565" s="16">
        <v>2203</v>
      </c>
      <c r="T565" s="16">
        <v>2203</v>
      </c>
      <c r="U565" s="16">
        <v>2203</v>
      </c>
      <c r="V565" s="16">
        <v>2203</v>
      </c>
      <c r="W565" s="16">
        <v>2203</v>
      </c>
      <c r="X565" s="16" t="s">
        <v>7745</v>
      </c>
      <c r="Y565" s="16" t="s">
        <v>129</v>
      </c>
      <c r="Z565" s="16" t="s">
        <v>129</v>
      </c>
    </row>
    <row r="566" spans="2:26" hidden="1">
      <c r="B566" s="16" t="s">
        <v>1621</v>
      </c>
      <c r="C566" s="16" t="s">
        <v>235</v>
      </c>
      <c r="D566" s="16" t="s">
        <v>2681</v>
      </c>
      <c r="E566" s="16" t="s">
        <v>2682</v>
      </c>
      <c r="F566" s="16" t="s">
        <v>2683</v>
      </c>
      <c r="G566" s="16" t="s">
        <v>1739</v>
      </c>
      <c r="H566" s="16" t="s">
        <v>129</v>
      </c>
      <c r="I566" s="16" t="s">
        <v>19</v>
      </c>
      <c r="J566" s="16" t="s">
        <v>7745</v>
      </c>
      <c r="K566" s="16" t="s">
        <v>129</v>
      </c>
      <c r="L566" s="16">
        <v>2919</v>
      </c>
      <c r="M566" s="16">
        <v>2919</v>
      </c>
      <c r="N566" s="16">
        <v>2919</v>
      </c>
      <c r="O566" s="16">
        <v>2919</v>
      </c>
      <c r="P566" s="16">
        <v>2919</v>
      </c>
      <c r="Q566" s="16">
        <v>2919</v>
      </c>
      <c r="R566" s="16">
        <v>2919</v>
      </c>
      <c r="S566" s="16">
        <v>2919</v>
      </c>
      <c r="T566" s="16">
        <v>2919</v>
      </c>
      <c r="U566" s="16">
        <v>2919</v>
      </c>
      <c r="V566" s="16">
        <v>2919</v>
      </c>
      <c r="W566" s="16">
        <v>2919</v>
      </c>
      <c r="X566" s="16" t="s">
        <v>7745</v>
      </c>
      <c r="Y566" s="16" t="s">
        <v>129</v>
      </c>
      <c r="Z566" s="16" t="s">
        <v>129</v>
      </c>
    </row>
    <row r="567" spans="2:26" hidden="1">
      <c r="B567" s="16" t="s">
        <v>1621</v>
      </c>
      <c r="C567" s="16" t="s">
        <v>235</v>
      </c>
      <c r="D567" s="16" t="s">
        <v>2681</v>
      </c>
      <c r="E567" s="16" t="s">
        <v>7838</v>
      </c>
      <c r="F567" s="16" t="s">
        <v>7839</v>
      </c>
      <c r="G567" s="16" t="s">
        <v>1739</v>
      </c>
      <c r="H567" s="16" t="s">
        <v>129</v>
      </c>
      <c r="I567" s="16" t="s">
        <v>19</v>
      </c>
      <c r="J567" s="16" t="s">
        <v>7745</v>
      </c>
      <c r="K567" s="16" t="s">
        <v>129</v>
      </c>
      <c r="L567" s="16">
        <v>3415</v>
      </c>
      <c r="M567" s="16">
        <v>3415</v>
      </c>
      <c r="N567" s="16">
        <v>3415</v>
      </c>
      <c r="O567" s="16">
        <v>3415</v>
      </c>
      <c r="P567" s="16">
        <v>3415</v>
      </c>
      <c r="Q567" s="16">
        <v>3415</v>
      </c>
      <c r="R567" s="16">
        <v>3415</v>
      </c>
      <c r="S567" s="16">
        <v>3415</v>
      </c>
      <c r="T567" s="16">
        <v>3415</v>
      </c>
      <c r="U567" s="16">
        <v>3415</v>
      </c>
      <c r="V567" s="16">
        <v>3415</v>
      </c>
      <c r="W567" s="16">
        <v>3415</v>
      </c>
      <c r="X567" s="16" t="s">
        <v>7745</v>
      </c>
      <c r="Y567" s="16" t="s">
        <v>129</v>
      </c>
      <c r="Z567" s="16" t="s">
        <v>129</v>
      </c>
    </row>
    <row r="568" spans="2:26" hidden="1">
      <c r="B568" s="16" t="s">
        <v>1621</v>
      </c>
      <c r="C568" s="16" t="s">
        <v>235</v>
      </c>
      <c r="D568" s="16" t="s">
        <v>2684</v>
      </c>
      <c r="E568" s="16" t="s">
        <v>2685</v>
      </c>
      <c r="F568" s="16" t="s">
        <v>2684</v>
      </c>
      <c r="G568" s="16" t="s">
        <v>1739</v>
      </c>
      <c r="H568" s="16" t="s">
        <v>129</v>
      </c>
      <c r="I568" s="16" t="s">
        <v>19</v>
      </c>
      <c r="J568" s="16" t="s">
        <v>7745</v>
      </c>
      <c r="K568" s="16" t="s">
        <v>129</v>
      </c>
      <c r="L568" s="16">
        <v>3339</v>
      </c>
      <c r="M568" s="16">
        <v>3339</v>
      </c>
      <c r="N568" s="16">
        <v>3339</v>
      </c>
      <c r="O568" s="16">
        <v>3339</v>
      </c>
      <c r="P568" s="16">
        <v>3339</v>
      </c>
      <c r="Q568" s="16">
        <v>3339</v>
      </c>
      <c r="R568" s="16">
        <v>3339</v>
      </c>
      <c r="S568" s="16">
        <v>3339</v>
      </c>
      <c r="T568" s="16">
        <v>3339</v>
      </c>
      <c r="U568" s="16">
        <v>3339</v>
      </c>
      <c r="V568" s="16">
        <v>3339</v>
      </c>
      <c r="W568" s="16">
        <v>3339</v>
      </c>
      <c r="X568" s="16" t="s">
        <v>7745</v>
      </c>
      <c r="Y568" s="16" t="s">
        <v>129</v>
      </c>
      <c r="Z568" s="16" t="s">
        <v>129</v>
      </c>
    </row>
    <row r="569" spans="2:26" hidden="1">
      <c r="B569" s="16" t="s">
        <v>1621</v>
      </c>
      <c r="C569" s="16" t="s">
        <v>235</v>
      </c>
      <c r="D569" s="16" t="s">
        <v>15600</v>
      </c>
      <c r="E569" s="16" t="s">
        <v>15601</v>
      </c>
      <c r="F569" s="16" t="s">
        <v>15602</v>
      </c>
      <c r="G569" s="16" t="s">
        <v>1739</v>
      </c>
      <c r="H569" s="16" t="s">
        <v>129</v>
      </c>
      <c r="I569" s="16" t="s">
        <v>19</v>
      </c>
      <c r="J569" s="16" t="s">
        <v>7745</v>
      </c>
      <c r="K569" s="16" t="s">
        <v>129</v>
      </c>
      <c r="L569" s="16">
        <v>53199.5</v>
      </c>
      <c r="M569" s="16">
        <v>53199.5</v>
      </c>
      <c r="N569" s="16">
        <v>53199.5</v>
      </c>
      <c r="O569" s="16">
        <v>53199.5</v>
      </c>
      <c r="P569" s="16">
        <v>53199.5</v>
      </c>
      <c r="Q569" s="16">
        <v>53199.5</v>
      </c>
      <c r="R569" s="16">
        <v>53199.5</v>
      </c>
      <c r="S569" s="16">
        <v>53199.5</v>
      </c>
      <c r="T569" s="16">
        <v>53199.5</v>
      </c>
      <c r="U569" s="16">
        <v>53199.5</v>
      </c>
      <c r="V569" s="16">
        <v>53199.5</v>
      </c>
      <c r="W569" s="16">
        <v>53199.5</v>
      </c>
      <c r="X569" s="16" t="s">
        <v>7745</v>
      </c>
      <c r="Y569" s="16" t="s">
        <v>129</v>
      </c>
      <c r="Z569" s="16" t="s">
        <v>129</v>
      </c>
    </row>
    <row r="570" spans="2:26" hidden="1">
      <c r="B570" s="16" t="s">
        <v>1621</v>
      </c>
      <c r="C570" s="16" t="s">
        <v>235</v>
      </c>
      <c r="D570" s="16" t="s">
        <v>15603</v>
      </c>
      <c r="E570" s="16" t="s">
        <v>15604</v>
      </c>
      <c r="F570" s="16" t="s">
        <v>15605</v>
      </c>
      <c r="G570" s="16" t="s">
        <v>15606</v>
      </c>
      <c r="H570" s="16" t="s">
        <v>129</v>
      </c>
      <c r="I570" s="16" t="s">
        <v>19</v>
      </c>
      <c r="J570" s="16" t="s">
        <v>7745</v>
      </c>
      <c r="K570" s="16" t="s">
        <v>129</v>
      </c>
      <c r="L570" s="16">
        <v>33572.5</v>
      </c>
      <c r="M570" s="16">
        <v>33572.5</v>
      </c>
      <c r="N570" s="16">
        <v>33572.5</v>
      </c>
      <c r="O570" s="16">
        <v>33572.5</v>
      </c>
      <c r="P570" s="16">
        <v>33572.5</v>
      </c>
      <c r="Q570" s="16">
        <v>33572.5</v>
      </c>
      <c r="R570" s="16">
        <v>33572.5</v>
      </c>
      <c r="S570" s="16">
        <v>33572.5</v>
      </c>
      <c r="T570" s="16">
        <v>33572.5</v>
      </c>
      <c r="U570" s="16">
        <v>33572.5</v>
      </c>
      <c r="V570" s="16">
        <v>33572.5</v>
      </c>
      <c r="W570" s="16">
        <v>33572.5</v>
      </c>
      <c r="X570" s="16" t="s">
        <v>7745</v>
      </c>
      <c r="Y570" s="16" t="s">
        <v>129</v>
      </c>
      <c r="Z570" s="16" t="s">
        <v>129</v>
      </c>
    </row>
    <row r="571" spans="2:26" hidden="1">
      <c r="B571" s="16" t="s">
        <v>1621</v>
      </c>
      <c r="C571" s="16" t="s">
        <v>235</v>
      </c>
      <c r="D571" s="16" t="s">
        <v>15603</v>
      </c>
      <c r="E571" s="16" t="s">
        <v>15607</v>
      </c>
      <c r="F571" s="16" t="s">
        <v>15608</v>
      </c>
      <c r="G571" s="16" t="s">
        <v>15606</v>
      </c>
      <c r="H571" s="16" t="s">
        <v>129</v>
      </c>
      <c r="I571" s="16" t="s">
        <v>19</v>
      </c>
      <c r="J571" s="16" t="s">
        <v>7745</v>
      </c>
      <c r="K571" s="16" t="s">
        <v>129</v>
      </c>
      <c r="L571" s="16">
        <v>65500</v>
      </c>
      <c r="M571" s="16">
        <v>65500</v>
      </c>
      <c r="N571" s="16">
        <v>65500</v>
      </c>
      <c r="O571" s="16">
        <v>65500</v>
      </c>
      <c r="P571" s="16">
        <v>65500</v>
      </c>
      <c r="Q571" s="16">
        <v>65500</v>
      </c>
      <c r="R571" s="16">
        <v>65500</v>
      </c>
      <c r="S571" s="16">
        <v>65500</v>
      </c>
      <c r="T571" s="16">
        <v>65500</v>
      </c>
      <c r="U571" s="16">
        <v>65500</v>
      </c>
      <c r="V571" s="16">
        <v>65500</v>
      </c>
      <c r="W571" s="16">
        <v>65500</v>
      </c>
      <c r="X571" s="16" t="s">
        <v>7745</v>
      </c>
      <c r="Y571" s="16" t="s">
        <v>129</v>
      </c>
      <c r="Z571" s="16" t="s">
        <v>129</v>
      </c>
    </row>
    <row r="572" spans="2:26" hidden="1">
      <c r="B572" s="16" t="s">
        <v>1621</v>
      </c>
      <c r="C572" s="16" t="s">
        <v>235</v>
      </c>
      <c r="D572" s="16" t="s">
        <v>2962</v>
      </c>
      <c r="E572" s="16" t="s">
        <v>2687</v>
      </c>
      <c r="F572" s="16" t="s">
        <v>15115</v>
      </c>
      <c r="G572" s="16" t="s">
        <v>2688</v>
      </c>
      <c r="H572" s="16" t="s">
        <v>130</v>
      </c>
      <c r="I572" s="16" t="s">
        <v>19</v>
      </c>
      <c r="J572" s="16" t="s">
        <v>7744</v>
      </c>
      <c r="K572" s="16" t="s">
        <v>130</v>
      </c>
      <c r="L572" s="16">
        <v>50000</v>
      </c>
      <c r="M572" s="16">
        <v>50000</v>
      </c>
      <c r="N572" s="16">
        <v>50000</v>
      </c>
      <c r="O572" s="16">
        <v>50000</v>
      </c>
      <c r="P572" s="16">
        <v>50000</v>
      </c>
      <c r="Q572" s="16">
        <v>50000</v>
      </c>
      <c r="R572" s="16">
        <v>50000</v>
      </c>
      <c r="S572" s="16">
        <v>50000</v>
      </c>
      <c r="T572" s="16">
        <v>50000</v>
      </c>
      <c r="U572" s="16">
        <v>50000</v>
      </c>
      <c r="V572" s="16">
        <v>50000</v>
      </c>
      <c r="W572" s="16">
        <v>50000</v>
      </c>
      <c r="X572" s="16" t="s">
        <v>7744</v>
      </c>
      <c r="Y572" s="16" t="s">
        <v>130</v>
      </c>
      <c r="Z572" s="16" t="s">
        <v>130</v>
      </c>
    </row>
    <row r="573" spans="2:26" hidden="1">
      <c r="B573" s="16" t="s">
        <v>1621</v>
      </c>
      <c r="C573" s="16" t="s">
        <v>235</v>
      </c>
      <c r="D573" s="16" t="s">
        <v>2962</v>
      </c>
      <c r="E573" s="16" t="s">
        <v>2689</v>
      </c>
      <c r="F573" s="16" t="s">
        <v>15116</v>
      </c>
      <c r="G573" s="16" t="s">
        <v>2688</v>
      </c>
      <c r="H573" s="16" t="s">
        <v>130</v>
      </c>
      <c r="I573" s="16" t="s">
        <v>19</v>
      </c>
      <c r="J573" s="16" t="s">
        <v>7744</v>
      </c>
      <c r="K573" s="16" t="s">
        <v>130</v>
      </c>
      <c r="L573" s="16">
        <v>150000</v>
      </c>
      <c r="M573" s="16">
        <v>150000</v>
      </c>
      <c r="N573" s="16">
        <v>150000</v>
      </c>
      <c r="O573" s="16">
        <v>150000</v>
      </c>
      <c r="P573" s="16">
        <v>150000</v>
      </c>
      <c r="Q573" s="16">
        <v>150000</v>
      </c>
      <c r="R573" s="16">
        <v>150000</v>
      </c>
      <c r="S573" s="16">
        <v>150000</v>
      </c>
      <c r="T573" s="16">
        <v>150000</v>
      </c>
      <c r="U573" s="16">
        <v>150000</v>
      </c>
      <c r="V573" s="16">
        <v>150000</v>
      </c>
      <c r="W573" s="16">
        <v>150000</v>
      </c>
      <c r="X573" s="16" t="s">
        <v>7744</v>
      </c>
      <c r="Y573" s="16" t="s">
        <v>130</v>
      </c>
      <c r="Z573" s="16" t="s">
        <v>130</v>
      </c>
    </row>
    <row r="574" spans="2:26" hidden="1">
      <c r="B574" s="16" t="s">
        <v>1621</v>
      </c>
      <c r="C574" s="16" t="s">
        <v>235</v>
      </c>
      <c r="D574" s="16" t="s">
        <v>2690</v>
      </c>
      <c r="E574" s="16" t="s">
        <v>2691</v>
      </c>
      <c r="F574" s="16" t="s">
        <v>2692</v>
      </c>
      <c r="G574" s="16" t="s">
        <v>1739</v>
      </c>
      <c r="H574" s="16" t="s">
        <v>129</v>
      </c>
      <c r="I574" s="16" t="s">
        <v>19</v>
      </c>
      <c r="J574" s="16" t="s">
        <v>7745</v>
      </c>
      <c r="K574" s="16" t="s">
        <v>129</v>
      </c>
      <c r="L574" s="16">
        <v>117040</v>
      </c>
      <c r="M574" s="16">
        <v>117040</v>
      </c>
      <c r="N574" s="16">
        <v>117040</v>
      </c>
      <c r="O574" s="16">
        <v>117040</v>
      </c>
      <c r="P574" s="16">
        <v>117040</v>
      </c>
      <c r="Q574" s="16">
        <v>117040</v>
      </c>
      <c r="R574" s="16">
        <v>117040</v>
      </c>
      <c r="S574" s="16">
        <v>117040</v>
      </c>
      <c r="T574" s="16">
        <v>117040</v>
      </c>
      <c r="U574" s="16">
        <v>117040</v>
      </c>
      <c r="V574" s="16">
        <v>117040</v>
      </c>
      <c r="W574" s="16">
        <v>117040</v>
      </c>
      <c r="X574" s="16" t="s">
        <v>7745</v>
      </c>
      <c r="Y574" s="16" t="s">
        <v>129</v>
      </c>
      <c r="Z574" s="16" t="s">
        <v>129</v>
      </c>
    </row>
    <row r="575" spans="2:26" hidden="1">
      <c r="B575" s="16" t="s">
        <v>1621</v>
      </c>
      <c r="C575" s="16" t="s">
        <v>235</v>
      </c>
      <c r="D575" s="16" t="s">
        <v>2690</v>
      </c>
      <c r="E575" s="16" t="s">
        <v>2693</v>
      </c>
      <c r="F575" s="16" t="s">
        <v>2694</v>
      </c>
      <c r="G575" s="16" t="s">
        <v>1739</v>
      </c>
      <c r="H575" s="16" t="s">
        <v>129</v>
      </c>
      <c r="I575" s="16" t="s">
        <v>19</v>
      </c>
      <c r="J575" s="16" t="s">
        <v>7745</v>
      </c>
      <c r="K575" s="16" t="s">
        <v>129</v>
      </c>
      <c r="L575" s="16">
        <v>35750</v>
      </c>
      <c r="M575" s="16">
        <v>35750</v>
      </c>
      <c r="N575" s="16">
        <v>35750</v>
      </c>
      <c r="O575" s="16">
        <v>35750</v>
      </c>
      <c r="P575" s="16">
        <v>35750</v>
      </c>
      <c r="Q575" s="16">
        <v>35750</v>
      </c>
      <c r="R575" s="16">
        <v>35750</v>
      </c>
      <c r="S575" s="16">
        <v>35750</v>
      </c>
      <c r="T575" s="16">
        <v>35750</v>
      </c>
      <c r="U575" s="16">
        <v>35750</v>
      </c>
      <c r="V575" s="16">
        <v>35750</v>
      </c>
      <c r="W575" s="16">
        <v>35750</v>
      </c>
      <c r="X575" s="16" t="s">
        <v>7745</v>
      </c>
      <c r="Y575" s="16" t="s">
        <v>129</v>
      </c>
      <c r="Z575" s="16" t="s">
        <v>129</v>
      </c>
    </row>
    <row r="576" spans="2:26" hidden="1">
      <c r="B576" s="16" t="s">
        <v>1621</v>
      </c>
      <c r="C576" s="16" t="s">
        <v>235</v>
      </c>
      <c r="D576" s="16" t="s">
        <v>9163</v>
      </c>
      <c r="E576" s="16" t="s">
        <v>2695</v>
      </c>
      <c r="F576" s="16" t="s">
        <v>9163</v>
      </c>
      <c r="G576" s="16" t="s">
        <v>1724</v>
      </c>
      <c r="H576" s="16" t="s">
        <v>129</v>
      </c>
      <c r="I576" s="16" t="s">
        <v>19</v>
      </c>
      <c r="J576" s="16" t="s">
        <v>7745</v>
      </c>
      <c r="K576" s="16" t="s">
        <v>129</v>
      </c>
      <c r="L576" s="16">
        <v>50000</v>
      </c>
      <c r="M576" s="16">
        <v>50000</v>
      </c>
      <c r="N576" s="16">
        <v>50000</v>
      </c>
      <c r="O576" s="16">
        <v>50000</v>
      </c>
      <c r="P576" s="16">
        <v>50000</v>
      </c>
      <c r="Q576" s="16">
        <v>50000</v>
      </c>
      <c r="R576" s="16">
        <v>50000</v>
      </c>
      <c r="S576" s="16">
        <v>50000</v>
      </c>
      <c r="T576" s="16">
        <v>50000</v>
      </c>
      <c r="U576" s="16">
        <v>50000</v>
      </c>
      <c r="V576" s="16">
        <v>50000</v>
      </c>
      <c r="W576" s="16">
        <v>50000</v>
      </c>
      <c r="X576" s="16" t="s">
        <v>7745</v>
      </c>
      <c r="Y576" s="16" t="s">
        <v>129</v>
      </c>
      <c r="Z576" s="16" t="s">
        <v>129</v>
      </c>
    </row>
    <row r="577" spans="2:26" hidden="1">
      <c r="B577" s="16" t="s">
        <v>1621</v>
      </c>
      <c r="C577" s="16" t="s">
        <v>235</v>
      </c>
      <c r="D577" s="16" t="s">
        <v>15609</v>
      </c>
      <c r="E577" s="16" t="s">
        <v>15610</v>
      </c>
      <c r="F577" s="16" t="s">
        <v>15609</v>
      </c>
      <c r="G577" s="16" t="s">
        <v>2339</v>
      </c>
      <c r="H577" s="16" t="s">
        <v>129</v>
      </c>
      <c r="I577" s="16" t="s">
        <v>19</v>
      </c>
      <c r="J577" s="16" t="s">
        <v>7745</v>
      </c>
      <c r="K577" s="16" t="s">
        <v>129</v>
      </c>
      <c r="L577" s="16">
        <v>23500</v>
      </c>
      <c r="M577" s="16">
        <v>23500</v>
      </c>
      <c r="N577" s="16">
        <v>23500</v>
      </c>
      <c r="O577" s="16">
        <v>23500</v>
      </c>
      <c r="P577" s="16">
        <v>23500</v>
      </c>
      <c r="Q577" s="16">
        <v>23500</v>
      </c>
      <c r="R577" s="16">
        <v>23500</v>
      </c>
      <c r="S577" s="16">
        <v>23500</v>
      </c>
      <c r="T577" s="16">
        <v>23500</v>
      </c>
      <c r="U577" s="16">
        <v>23500</v>
      </c>
      <c r="V577" s="16">
        <v>23500</v>
      </c>
      <c r="W577" s="16">
        <v>23500</v>
      </c>
      <c r="X577" s="16" t="s">
        <v>7745</v>
      </c>
      <c r="Y577" s="16" t="s">
        <v>129</v>
      </c>
      <c r="Z577" s="16" t="s">
        <v>129</v>
      </c>
    </row>
    <row r="578" spans="2:26" hidden="1">
      <c r="B578" s="16" t="s">
        <v>1621</v>
      </c>
      <c r="C578" s="16" t="s">
        <v>235</v>
      </c>
      <c r="D578" s="16" t="s">
        <v>2696</v>
      </c>
      <c r="E578" s="16" t="s">
        <v>2697</v>
      </c>
      <c r="F578" s="16" t="s">
        <v>2698</v>
      </c>
      <c r="G578" s="16" t="s">
        <v>2699</v>
      </c>
      <c r="H578" s="16" t="s">
        <v>129</v>
      </c>
      <c r="I578" s="16" t="s">
        <v>19</v>
      </c>
      <c r="J578" s="16" t="s">
        <v>7744</v>
      </c>
      <c r="K578" s="16" t="s">
        <v>129</v>
      </c>
      <c r="L578" s="16">
        <v>71750</v>
      </c>
      <c r="M578" s="16">
        <v>71750</v>
      </c>
      <c r="N578" s="16">
        <v>71750</v>
      </c>
      <c r="O578" s="16">
        <v>71750</v>
      </c>
      <c r="P578" s="16">
        <v>71750</v>
      </c>
      <c r="Q578" s="16">
        <v>71750</v>
      </c>
      <c r="R578" s="16">
        <v>71750</v>
      </c>
      <c r="S578" s="16">
        <v>71750</v>
      </c>
      <c r="T578" s="16">
        <v>71750</v>
      </c>
      <c r="U578" s="16">
        <v>71750</v>
      </c>
      <c r="V578" s="16">
        <v>71750</v>
      </c>
      <c r="W578" s="16">
        <v>71750</v>
      </c>
      <c r="X578" s="16" t="s">
        <v>7744</v>
      </c>
      <c r="Y578" s="16" t="s">
        <v>129</v>
      </c>
      <c r="Z578" s="16" t="s">
        <v>129</v>
      </c>
    </row>
    <row r="579" spans="2:26" hidden="1">
      <c r="B579" s="16" t="s">
        <v>1621</v>
      </c>
      <c r="C579" s="16" t="s">
        <v>235</v>
      </c>
      <c r="D579" s="16" t="s">
        <v>2700</v>
      </c>
      <c r="E579" s="16" t="s">
        <v>7840</v>
      </c>
      <c r="F579" s="16" t="s">
        <v>12461</v>
      </c>
      <c r="G579" s="16" t="s">
        <v>1739</v>
      </c>
      <c r="H579" s="16" t="s">
        <v>129</v>
      </c>
      <c r="I579" s="16" t="s">
        <v>19</v>
      </c>
      <c r="J579" s="16" t="s">
        <v>7745</v>
      </c>
      <c r="K579" s="16" t="s">
        <v>129</v>
      </c>
      <c r="L579" s="16">
        <v>360000</v>
      </c>
      <c r="M579" s="16">
        <v>360000</v>
      </c>
      <c r="N579" s="16">
        <v>360000</v>
      </c>
      <c r="O579" s="16">
        <v>360000</v>
      </c>
      <c r="P579" s="16">
        <v>360000</v>
      </c>
      <c r="Q579" s="16">
        <v>360000</v>
      </c>
      <c r="R579" s="16">
        <v>360000</v>
      </c>
      <c r="S579" s="16">
        <v>360000</v>
      </c>
      <c r="T579" s="16">
        <v>360000</v>
      </c>
      <c r="U579" s="16">
        <v>360000</v>
      </c>
      <c r="V579" s="16">
        <v>360000</v>
      </c>
      <c r="W579" s="16">
        <v>360000</v>
      </c>
      <c r="X579" s="16" t="s">
        <v>7745</v>
      </c>
      <c r="Y579" s="16" t="s">
        <v>129</v>
      </c>
      <c r="Z579" s="16" t="s">
        <v>129</v>
      </c>
    </row>
    <row r="580" spans="2:26" hidden="1">
      <c r="B580" s="16" t="s">
        <v>1621</v>
      </c>
      <c r="C580" s="16" t="s">
        <v>235</v>
      </c>
      <c r="D580" s="16" t="s">
        <v>2700</v>
      </c>
      <c r="E580" s="16" t="s">
        <v>15611</v>
      </c>
      <c r="F580" s="16" t="s">
        <v>15612</v>
      </c>
      <c r="G580" s="16" t="s">
        <v>15613</v>
      </c>
      <c r="H580" s="16" t="s">
        <v>129</v>
      </c>
      <c r="I580" s="16" t="s">
        <v>19</v>
      </c>
      <c r="J580" s="16" t="s">
        <v>7745</v>
      </c>
      <c r="K580" s="16" t="s">
        <v>129</v>
      </c>
      <c r="L580" s="16">
        <v>1012187.5</v>
      </c>
      <c r="M580" s="16">
        <v>1012187.5</v>
      </c>
      <c r="N580" s="16">
        <v>1012187.5</v>
      </c>
      <c r="O580" s="16">
        <v>1012187.5</v>
      </c>
      <c r="P580" s="16">
        <v>1012187.5</v>
      </c>
      <c r="Q580" s="16">
        <v>1012187.5</v>
      </c>
      <c r="R580" s="16">
        <v>1012187.5</v>
      </c>
      <c r="S580" s="16">
        <v>1012187.5</v>
      </c>
      <c r="T580" s="16">
        <v>1012187.5</v>
      </c>
      <c r="U580" s="16">
        <v>1012187.5</v>
      </c>
      <c r="V580" s="16">
        <v>1012187.5</v>
      </c>
      <c r="W580" s="16">
        <v>1012187.5</v>
      </c>
      <c r="X580" s="16" t="s">
        <v>7745</v>
      </c>
      <c r="Y580" s="16" t="s">
        <v>129</v>
      </c>
      <c r="Z580" s="16" t="s">
        <v>129</v>
      </c>
    </row>
    <row r="581" spans="2:26" hidden="1">
      <c r="B581" s="16" t="s">
        <v>1621</v>
      </c>
      <c r="C581" s="16" t="s">
        <v>235</v>
      </c>
      <c r="D581" s="16" t="s">
        <v>7841</v>
      </c>
      <c r="E581" s="16" t="s">
        <v>7842</v>
      </c>
      <c r="F581" s="16" t="s">
        <v>7843</v>
      </c>
      <c r="G581" s="16" t="s">
        <v>1739</v>
      </c>
      <c r="H581" s="16" t="s">
        <v>129</v>
      </c>
      <c r="I581" s="16" t="s">
        <v>19</v>
      </c>
      <c r="J581" s="16" t="s">
        <v>233</v>
      </c>
      <c r="K581" s="16" t="s">
        <v>129</v>
      </c>
      <c r="L581" s="16">
        <v>500</v>
      </c>
      <c r="M581" s="16">
        <v>500</v>
      </c>
      <c r="N581" s="16">
        <v>500</v>
      </c>
      <c r="O581" s="16">
        <v>500</v>
      </c>
      <c r="P581" s="16">
        <v>500</v>
      </c>
      <c r="Q581" s="16">
        <v>500</v>
      </c>
      <c r="R581" s="16">
        <v>500</v>
      </c>
      <c r="S581" s="16">
        <v>500</v>
      </c>
      <c r="T581" s="16">
        <v>500</v>
      </c>
      <c r="U581" s="16">
        <v>500</v>
      </c>
      <c r="V581" s="16">
        <v>500</v>
      </c>
      <c r="W581" s="16">
        <v>500</v>
      </c>
      <c r="X581" s="16" t="s">
        <v>233</v>
      </c>
      <c r="Y581" s="16" t="s">
        <v>129</v>
      </c>
      <c r="Z581" s="16" t="s">
        <v>129</v>
      </c>
    </row>
    <row r="582" spans="2:26" hidden="1">
      <c r="B582" s="16" t="s">
        <v>1621</v>
      </c>
      <c r="C582" s="16" t="s">
        <v>235</v>
      </c>
      <c r="D582" s="16" t="s">
        <v>7841</v>
      </c>
      <c r="E582" s="16" t="s">
        <v>7844</v>
      </c>
      <c r="F582" s="16" t="s">
        <v>7845</v>
      </c>
      <c r="G582" s="16" t="s">
        <v>1739</v>
      </c>
      <c r="H582" s="16" t="s">
        <v>129</v>
      </c>
      <c r="I582" s="16" t="s">
        <v>19</v>
      </c>
      <c r="J582" s="16" t="s">
        <v>233</v>
      </c>
      <c r="K582" s="16" t="s">
        <v>129</v>
      </c>
      <c r="L582" s="16">
        <v>800</v>
      </c>
      <c r="M582" s="16">
        <v>800</v>
      </c>
      <c r="N582" s="16">
        <v>800</v>
      </c>
      <c r="O582" s="16">
        <v>800</v>
      </c>
      <c r="P582" s="16">
        <v>800</v>
      </c>
      <c r="Q582" s="16">
        <v>800</v>
      </c>
      <c r="R582" s="16">
        <v>800</v>
      </c>
      <c r="S582" s="16">
        <v>800</v>
      </c>
      <c r="T582" s="16">
        <v>800</v>
      </c>
      <c r="U582" s="16">
        <v>800</v>
      </c>
      <c r="V582" s="16">
        <v>800</v>
      </c>
      <c r="W582" s="16">
        <v>800</v>
      </c>
      <c r="X582" s="16" t="s">
        <v>233</v>
      </c>
      <c r="Y582" s="16" t="s">
        <v>129</v>
      </c>
      <c r="Z582" s="16" t="s">
        <v>129</v>
      </c>
    </row>
    <row r="583" spans="2:26" hidden="1">
      <c r="B583" s="16" t="s">
        <v>1621</v>
      </c>
      <c r="C583" s="16" t="s">
        <v>235</v>
      </c>
      <c r="D583" s="16" t="s">
        <v>2701</v>
      </c>
      <c r="E583" s="16" t="s">
        <v>2702</v>
      </c>
      <c r="F583" s="16" t="s">
        <v>2703</v>
      </c>
      <c r="G583" s="16" t="s">
        <v>1669</v>
      </c>
      <c r="H583" s="16" t="s">
        <v>129</v>
      </c>
      <c r="I583" s="16" t="s">
        <v>19</v>
      </c>
      <c r="J583" s="16" t="s">
        <v>7745</v>
      </c>
      <c r="K583" s="16" t="s">
        <v>129</v>
      </c>
      <c r="L583" s="16">
        <v>1642850</v>
      </c>
      <c r="M583" s="16">
        <v>1642850</v>
      </c>
      <c r="N583" s="16">
        <v>1642850</v>
      </c>
      <c r="O583" s="16">
        <v>1642850</v>
      </c>
      <c r="P583" s="16">
        <v>1642850</v>
      </c>
      <c r="Q583" s="16">
        <v>1642850</v>
      </c>
      <c r="R583" s="16">
        <v>1642850</v>
      </c>
      <c r="S583" s="16">
        <v>1642850</v>
      </c>
      <c r="T583" s="16">
        <v>1642850</v>
      </c>
      <c r="U583" s="16">
        <v>1642850</v>
      </c>
      <c r="V583" s="16">
        <v>1642850</v>
      </c>
      <c r="W583" s="16">
        <v>1642850</v>
      </c>
      <c r="X583" s="16" t="s">
        <v>7745</v>
      </c>
      <c r="Y583" s="16" t="s">
        <v>129</v>
      </c>
      <c r="Z583" s="16" t="s">
        <v>129</v>
      </c>
    </row>
    <row r="584" spans="2:26" hidden="1">
      <c r="B584" s="16" t="s">
        <v>1621</v>
      </c>
      <c r="C584" s="16" t="s">
        <v>235</v>
      </c>
      <c r="D584" s="16" t="s">
        <v>2701</v>
      </c>
      <c r="E584" s="16" t="s">
        <v>2704</v>
      </c>
      <c r="F584" s="16" t="s">
        <v>2705</v>
      </c>
      <c r="G584" s="16" t="s">
        <v>1669</v>
      </c>
      <c r="H584" s="16" t="s">
        <v>129</v>
      </c>
      <c r="I584" s="16" t="s">
        <v>19</v>
      </c>
      <c r="J584" s="16" t="s">
        <v>7745</v>
      </c>
      <c r="K584" s="16" t="s">
        <v>129</v>
      </c>
      <c r="L584" s="16">
        <v>1642850</v>
      </c>
      <c r="M584" s="16">
        <v>1642850</v>
      </c>
      <c r="N584" s="16">
        <v>1642850</v>
      </c>
      <c r="O584" s="16">
        <v>1642850</v>
      </c>
      <c r="P584" s="16">
        <v>1642850</v>
      </c>
      <c r="Q584" s="16">
        <v>1642850</v>
      </c>
      <c r="R584" s="16">
        <v>1642850</v>
      </c>
      <c r="S584" s="16">
        <v>1642850</v>
      </c>
      <c r="T584" s="16">
        <v>1642850</v>
      </c>
      <c r="U584" s="16">
        <v>1642850</v>
      </c>
      <c r="V584" s="16">
        <v>1642850</v>
      </c>
      <c r="W584" s="16">
        <v>1642850</v>
      </c>
      <c r="X584" s="16" t="s">
        <v>7745</v>
      </c>
      <c r="Y584" s="16" t="s">
        <v>129</v>
      </c>
      <c r="Z584" s="16" t="s">
        <v>129</v>
      </c>
    </row>
    <row r="585" spans="2:26" hidden="1">
      <c r="B585" s="16" t="s">
        <v>1621</v>
      </c>
      <c r="C585" s="16" t="s">
        <v>235</v>
      </c>
      <c r="D585" s="16" t="s">
        <v>2701</v>
      </c>
      <c r="E585" s="16" t="s">
        <v>2706</v>
      </c>
      <c r="F585" s="16" t="s">
        <v>2707</v>
      </c>
      <c r="G585" s="16" t="s">
        <v>1669</v>
      </c>
      <c r="H585" s="16" t="s">
        <v>129</v>
      </c>
      <c r="I585" s="16" t="s">
        <v>19</v>
      </c>
      <c r="J585" s="16" t="s">
        <v>7745</v>
      </c>
      <c r="K585" s="16" t="s">
        <v>129</v>
      </c>
      <c r="L585" s="16">
        <v>1642850</v>
      </c>
      <c r="M585" s="16">
        <v>1642850</v>
      </c>
      <c r="N585" s="16">
        <v>1642850</v>
      </c>
      <c r="O585" s="16">
        <v>1642850</v>
      </c>
      <c r="P585" s="16">
        <v>1642850</v>
      </c>
      <c r="Q585" s="16">
        <v>1642850</v>
      </c>
      <c r="R585" s="16">
        <v>1642850</v>
      </c>
      <c r="S585" s="16">
        <v>1642850</v>
      </c>
      <c r="T585" s="16">
        <v>1642850</v>
      </c>
      <c r="U585" s="16">
        <v>1642850</v>
      </c>
      <c r="V585" s="16">
        <v>1642850</v>
      </c>
      <c r="W585" s="16">
        <v>1642850</v>
      </c>
      <c r="X585" s="16" t="s">
        <v>7745</v>
      </c>
      <c r="Y585" s="16" t="s">
        <v>129</v>
      </c>
      <c r="Z585" s="16" t="s">
        <v>129</v>
      </c>
    </row>
    <row r="586" spans="2:26" hidden="1">
      <c r="B586" s="16" t="s">
        <v>1621</v>
      </c>
      <c r="C586" s="16" t="s">
        <v>235</v>
      </c>
      <c r="D586" s="16" t="s">
        <v>2701</v>
      </c>
      <c r="E586" s="16" t="s">
        <v>2708</v>
      </c>
      <c r="F586" s="16" t="s">
        <v>2709</v>
      </c>
      <c r="G586" s="16" t="s">
        <v>1669</v>
      </c>
      <c r="H586" s="16" t="s">
        <v>129</v>
      </c>
      <c r="I586" s="16" t="s">
        <v>19</v>
      </c>
      <c r="J586" s="16" t="s">
        <v>7745</v>
      </c>
      <c r="K586" s="16" t="s">
        <v>129</v>
      </c>
      <c r="L586" s="16">
        <v>3388700</v>
      </c>
      <c r="M586" s="16">
        <v>3388700</v>
      </c>
      <c r="N586" s="16">
        <v>3388700</v>
      </c>
      <c r="O586" s="16">
        <v>3388700</v>
      </c>
      <c r="P586" s="16">
        <v>3388700</v>
      </c>
      <c r="Q586" s="16">
        <v>3388700</v>
      </c>
      <c r="R586" s="16">
        <v>3388700</v>
      </c>
      <c r="S586" s="16">
        <v>3388700</v>
      </c>
      <c r="T586" s="16">
        <v>3388700</v>
      </c>
      <c r="U586" s="16">
        <v>3388700</v>
      </c>
      <c r="V586" s="16">
        <v>3388700</v>
      </c>
      <c r="W586" s="16">
        <v>3388700</v>
      </c>
      <c r="X586" s="16" t="s">
        <v>7745</v>
      </c>
      <c r="Y586" s="16" t="s">
        <v>129</v>
      </c>
      <c r="Z586" s="16" t="s">
        <v>129</v>
      </c>
    </row>
    <row r="587" spans="2:26" hidden="1">
      <c r="B587" s="16" t="s">
        <v>1621</v>
      </c>
      <c r="C587" s="16" t="s">
        <v>235</v>
      </c>
      <c r="D587" s="16" t="s">
        <v>2701</v>
      </c>
      <c r="E587" s="16" t="s">
        <v>2710</v>
      </c>
      <c r="F587" s="16" t="s">
        <v>2711</v>
      </c>
      <c r="G587" s="16" t="s">
        <v>1669</v>
      </c>
      <c r="H587" s="16" t="s">
        <v>129</v>
      </c>
      <c r="I587" s="16" t="s">
        <v>19</v>
      </c>
      <c r="J587" s="16" t="s">
        <v>7745</v>
      </c>
      <c r="K587" s="16" t="s">
        <v>129</v>
      </c>
      <c r="L587" s="16">
        <v>1642850</v>
      </c>
      <c r="M587" s="16">
        <v>1642850</v>
      </c>
      <c r="N587" s="16">
        <v>1642850</v>
      </c>
      <c r="O587" s="16">
        <v>1642850</v>
      </c>
      <c r="P587" s="16">
        <v>1642850</v>
      </c>
      <c r="Q587" s="16">
        <v>1642850</v>
      </c>
      <c r="R587" s="16">
        <v>1642850</v>
      </c>
      <c r="S587" s="16">
        <v>1642850</v>
      </c>
      <c r="T587" s="16">
        <v>1642850</v>
      </c>
      <c r="U587" s="16">
        <v>1642850</v>
      </c>
      <c r="V587" s="16">
        <v>1642850</v>
      </c>
      <c r="W587" s="16">
        <v>1642850</v>
      </c>
      <c r="X587" s="16" t="s">
        <v>7745</v>
      </c>
      <c r="Y587" s="16" t="s">
        <v>129</v>
      </c>
      <c r="Z587" s="16" t="s">
        <v>129</v>
      </c>
    </row>
    <row r="588" spans="2:26" hidden="1">
      <c r="B588" s="16" t="s">
        <v>1621</v>
      </c>
      <c r="C588" s="16" t="s">
        <v>235</v>
      </c>
      <c r="D588" s="16" t="s">
        <v>2701</v>
      </c>
      <c r="E588" s="16" t="s">
        <v>2712</v>
      </c>
      <c r="F588" s="16" t="s">
        <v>2713</v>
      </c>
      <c r="G588" s="16" t="s">
        <v>1669</v>
      </c>
      <c r="H588" s="16" t="s">
        <v>129</v>
      </c>
      <c r="I588" s="16" t="s">
        <v>19</v>
      </c>
      <c r="J588" s="16" t="s">
        <v>7745</v>
      </c>
      <c r="K588" s="16" t="s">
        <v>129</v>
      </c>
      <c r="L588" s="16">
        <v>1642850</v>
      </c>
      <c r="M588" s="16">
        <v>1642850</v>
      </c>
      <c r="N588" s="16">
        <v>1642850</v>
      </c>
      <c r="O588" s="16">
        <v>1642850</v>
      </c>
      <c r="P588" s="16">
        <v>1642850</v>
      </c>
      <c r="Q588" s="16">
        <v>1642850</v>
      </c>
      <c r="R588" s="16">
        <v>1642850</v>
      </c>
      <c r="S588" s="16">
        <v>1642850</v>
      </c>
      <c r="T588" s="16">
        <v>1642850</v>
      </c>
      <c r="U588" s="16">
        <v>1642850</v>
      </c>
      <c r="V588" s="16">
        <v>1642850</v>
      </c>
      <c r="W588" s="16">
        <v>1642850</v>
      </c>
      <c r="X588" s="16" t="s">
        <v>7745</v>
      </c>
      <c r="Y588" s="16" t="s">
        <v>129</v>
      </c>
      <c r="Z588" s="16" t="s">
        <v>129</v>
      </c>
    </row>
    <row r="589" spans="2:26" hidden="1">
      <c r="B589" s="16" t="s">
        <v>1621</v>
      </c>
      <c r="C589" s="16" t="s">
        <v>235</v>
      </c>
      <c r="D589" s="16" t="s">
        <v>2714</v>
      </c>
      <c r="E589" s="16" t="s">
        <v>2715</v>
      </c>
      <c r="F589" s="16" t="s">
        <v>2716</v>
      </c>
      <c r="G589" s="16" t="s">
        <v>1739</v>
      </c>
      <c r="H589" s="16" t="s">
        <v>129</v>
      </c>
      <c r="I589" s="16" t="s">
        <v>19</v>
      </c>
      <c r="J589" s="16" t="s">
        <v>7745</v>
      </c>
      <c r="K589" s="16" t="s">
        <v>129</v>
      </c>
      <c r="L589" s="16">
        <v>1300</v>
      </c>
      <c r="M589" s="16">
        <v>1300</v>
      </c>
      <c r="N589" s="16">
        <v>1300</v>
      </c>
      <c r="O589" s="16">
        <v>1300</v>
      </c>
      <c r="P589" s="16">
        <v>1300</v>
      </c>
      <c r="Q589" s="16">
        <v>1300</v>
      </c>
      <c r="R589" s="16">
        <v>1300</v>
      </c>
      <c r="S589" s="16">
        <v>1300</v>
      </c>
      <c r="T589" s="16">
        <v>1300</v>
      </c>
      <c r="U589" s="16">
        <v>1300</v>
      </c>
      <c r="V589" s="16">
        <v>1300</v>
      </c>
      <c r="W589" s="16">
        <v>1300</v>
      </c>
      <c r="X589" s="16" t="s">
        <v>7745</v>
      </c>
      <c r="Y589" s="16" t="s">
        <v>129</v>
      </c>
      <c r="Z589" s="16" t="s">
        <v>129</v>
      </c>
    </row>
    <row r="590" spans="2:26" hidden="1">
      <c r="B590" s="16" t="s">
        <v>1621</v>
      </c>
      <c r="C590" s="16" t="s">
        <v>235</v>
      </c>
      <c r="D590" s="16" t="s">
        <v>2714</v>
      </c>
      <c r="E590" s="16" t="s">
        <v>2717</v>
      </c>
      <c r="F590" s="16" t="s">
        <v>2718</v>
      </c>
      <c r="G590" s="16" t="s">
        <v>1739</v>
      </c>
      <c r="H590" s="16" t="s">
        <v>129</v>
      </c>
      <c r="I590" s="16" t="s">
        <v>19</v>
      </c>
      <c r="J590" s="16" t="s">
        <v>7745</v>
      </c>
      <c r="K590" s="16" t="s">
        <v>129</v>
      </c>
      <c r="L590" s="16">
        <v>1300</v>
      </c>
      <c r="M590" s="16">
        <v>1300</v>
      </c>
      <c r="N590" s="16">
        <v>1300</v>
      </c>
      <c r="O590" s="16">
        <v>1300</v>
      </c>
      <c r="P590" s="16">
        <v>1300</v>
      </c>
      <c r="Q590" s="16">
        <v>1300</v>
      </c>
      <c r="R590" s="16">
        <v>1300</v>
      </c>
      <c r="S590" s="16">
        <v>1300</v>
      </c>
      <c r="T590" s="16">
        <v>1300</v>
      </c>
      <c r="U590" s="16">
        <v>1300</v>
      </c>
      <c r="V590" s="16">
        <v>1300</v>
      </c>
      <c r="W590" s="16">
        <v>1300</v>
      </c>
      <c r="X590" s="16" t="s">
        <v>7745</v>
      </c>
      <c r="Y590" s="16" t="s">
        <v>129</v>
      </c>
      <c r="Z590" s="16" t="s">
        <v>129</v>
      </c>
    </row>
    <row r="591" spans="2:26" hidden="1">
      <c r="B591" s="16" t="s">
        <v>1621</v>
      </c>
      <c r="C591" s="16" t="s">
        <v>235</v>
      </c>
      <c r="D591" s="16" t="s">
        <v>2714</v>
      </c>
      <c r="E591" s="16" t="s">
        <v>2719</v>
      </c>
      <c r="F591" s="16" t="s">
        <v>2720</v>
      </c>
      <c r="G591" s="16" t="s">
        <v>1739</v>
      </c>
      <c r="H591" s="16" t="s">
        <v>129</v>
      </c>
      <c r="I591" s="16" t="s">
        <v>19</v>
      </c>
      <c r="J591" s="16" t="s">
        <v>7745</v>
      </c>
      <c r="K591" s="16" t="s">
        <v>129</v>
      </c>
      <c r="L591" s="16">
        <v>1300</v>
      </c>
      <c r="M591" s="16">
        <v>1300</v>
      </c>
      <c r="N591" s="16">
        <v>1300</v>
      </c>
      <c r="O591" s="16">
        <v>1300</v>
      </c>
      <c r="P591" s="16">
        <v>1300</v>
      </c>
      <c r="Q591" s="16">
        <v>1300</v>
      </c>
      <c r="R591" s="16">
        <v>1300</v>
      </c>
      <c r="S591" s="16">
        <v>1300</v>
      </c>
      <c r="T591" s="16">
        <v>1300</v>
      </c>
      <c r="U591" s="16">
        <v>1300</v>
      </c>
      <c r="V591" s="16">
        <v>1300</v>
      </c>
      <c r="W591" s="16">
        <v>1300</v>
      </c>
      <c r="X591" s="16" t="s">
        <v>7745</v>
      </c>
      <c r="Y591" s="16" t="s">
        <v>129</v>
      </c>
      <c r="Z591" s="16" t="s">
        <v>129</v>
      </c>
    </row>
    <row r="592" spans="2:26" hidden="1">
      <c r="B592" s="16" t="s">
        <v>1621</v>
      </c>
      <c r="C592" s="16" t="s">
        <v>235</v>
      </c>
      <c r="D592" s="16" t="s">
        <v>2721</v>
      </c>
      <c r="E592" s="16" t="s">
        <v>2722</v>
      </c>
      <c r="F592" s="16" t="s">
        <v>2721</v>
      </c>
      <c r="G592" s="16" t="s">
        <v>1739</v>
      </c>
      <c r="H592" s="16" t="s">
        <v>129</v>
      </c>
      <c r="I592" s="16" t="s">
        <v>19</v>
      </c>
      <c r="J592" s="16" t="s">
        <v>7744</v>
      </c>
      <c r="K592" s="16" t="s">
        <v>129</v>
      </c>
      <c r="L592" s="16">
        <v>8500</v>
      </c>
      <c r="M592" s="16">
        <v>8500</v>
      </c>
      <c r="N592" s="16">
        <v>8500</v>
      </c>
      <c r="O592" s="16">
        <v>8500</v>
      </c>
      <c r="P592" s="16">
        <v>8500</v>
      </c>
      <c r="Q592" s="16">
        <v>8500</v>
      </c>
      <c r="R592" s="16">
        <v>8500</v>
      </c>
      <c r="S592" s="16">
        <v>8500</v>
      </c>
      <c r="T592" s="16">
        <v>8500</v>
      </c>
      <c r="U592" s="16">
        <v>8500</v>
      </c>
      <c r="V592" s="16">
        <v>8500</v>
      </c>
      <c r="W592" s="16">
        <v>8500</v>
      </c>
      <c r="X592" s="16" t="s">
        <v>7744</v>
      </c>
      <c r="Y592" s="16" t="s">
        <v>129</v>
      </c>
      <c r="Z592" s="16" t="s">
        <v>129</v>
      </c>
    </row>
    <row r="593" spans="2:26" hidden="1">
      <c r="B593" s="16" t="s">
        <v>1621</v>
      </c>
      <c r="C593" s="16" t="s">
        <v>235</v>
      </c>
      <c r="D593" s="16" t="s">
        <v>2723</v>
      </c>
      <c r="E593" s="16" t="s">
        <v>2724</v>
      </c>
      <c r="F593" s="16" t="s">
        <v>2725</v>
      </c>
      <c r="G593" s="16" t="s">
        <v>1669</v>
      </c>
      <c r="H593" s="16" t="s">
        <v>129</v>
      </c>
      <c r="I593" s="16" t="s">
        <v>19</v>
      </c>
      <c r="J593" s="16" t="s">
        <v>7745</v>
      </c>
      <c r="K593" s="16" t="s">
        <v>129</v>
      </c>
      <c r="L593" s="16">
        <v>6400000</v>
      </c>
      <c r="M593" s="16">
        <v>6400000</v>
      </c>
      <c r="N593" s="16">
        <v>6400000</v>
      </c>
      <c r="O593" s="16">
        <v>6400000</v>
      </c>
      <c r="P593" s="16">
        <v>6400000</v>
      </c>
      <c r="Q593" s="16">
        <v>6400000</v>
      </c>
      <c r="R593" s="16">
        <v>6400000</v>
      </c>
      <c r="S593" s="16">
        <v>6400000</v>
      </c>
      <c r="T593" s="16">
        <v>6400000</v>
      </c>
      <c r="U593" s="16">
        <v>6400000</v>
      </c>
      <c r="V593" s="16">
        <v>6400000</v>
      </c>
      <c r="W593" s="16">
        <v>6400000</v>
      </c>
      <c r="X593" s="16" t="s">
        <v>7745</v>
      </c>
      <c r="Y593" s="16" t="s">
        <v>129</v>
      </c>
      <c r="Z593" s="16" t="s">
        <v>129</v>
      </c>
    </row>
    <row r="594" spans="2:26" hidden="1">
      <c r="B594" s="16" t="s">
        <v>1621</v>
      </c>
      <c r="C594" s="16" t="s">
        <v>235</v>
      </c>
      <c r="D594" s="16" t="s">
        <v>2726</v>
      </c>
      <c r="E594" s="16" t="s">
        <v>1491</v>
      </c>
      <c r="F594" s="16" t="s">
        <v>15614</v>
      </c>
      <c r="G594" s="16" t="s">
        <v>1739</v>
      </c>
      <c r="H594" s="16" t="s">
        <v>129</v>
      </c>
      <c r="I594" s="16" t="s">
        <v>19</v>
      </c>
      <c r="J594" s="16" t="s">
        <v>7745</v>
      </c>
      <c r="K594" s="16" t="s">
        <v>129</v>
      </c>
      <c r="L594" s="16">
        <v>169125</v>
      </c>
      <c r="M594" s="16">
        <v>169125</v>
      </c>
      <c r="N594" s="16">
        <v>169125</v>
      </c>
      <c r="O594" s="16">
        <v>169125</v>
      </c>
      <c r="P594" s="16">
        <v>169125</v>
      </c>
      <c r="Q594" s="16">
        <v>169125</v>
      </c>
      <c r="R594" s="16">
        <v>169125</v>
      </c>
      <c r="S594" s="16">
        <v>169125</v>
      </c>
      <c r="T594" s="16">
        <v>169125</v>
      </c>
      <c r="U594" s="16">
        <v>169125</v>
      </c>
      <c r="V594" s="16">
        <v>169125</v>
      </c>
      <c r="W594" s="16">
        <v>169125</v>
      </c>
      <c r="X594" s="16" t="s">
        <v>7745</v>
      </c>
      <c r="Y594" s="16" t="s">
        <v>129</v>
      </c>
      <c r="Z594" s="16" t="s">
        <v>129</v>
      </c>
    </row>
    <row r="595" spans="2:26" hidden="1">
      <c r="B595" s="16" t="s">
        <v>1621</v>
      </c>
      <c r="C595" s="16" t="s">
        <v>235</v>
      </c>
      <c r="D595" s="16" t="s">
        <v>2728</v>
      </c>
      <c r="E595" s="16" t="s">
        <v>2729</v>
      </c>
      <c r="F595" s="16" t="s">
        <v>2728</v>
      </c>
      <c r="G595" s="16" t="s">
        <v>1739</v>
      </c>
      <c r="H595" s="16" t="s">
        <v>129</v>
      </c>
      <c r="I595" s="16" t="s">
        <v>19</v>
      </c>
      <c r="J595" s="16" t="s">
        <v>7744</v>
      </c>
      <c r="K595" s="16" t="s">
        <v>129</v>
      </c>
      <c r="L595" s="16">
        <v>16912.5</v>
      </c>
      <c r="M595" s="16">
        <v>16913</v>
      </c>
      <c r="N595" s="16">
        <v>16913</v>
      </c>
      <c r="O595" s="16">
        <v>16913</v>
      </c>
      <c r="P595" s="16">
        <v>16913</v>
      </c>
      <c r="Q595" s="16">
        <v>16913</v>
      </c>
      <c r="R595" s="16">
        <v>16913</v>
      </c>
      <c r="S595" s="16">
        <v>16913</v>
      </c>
      <c r="T595" s="16">
        <v>16913</v>
      </c>
      <c r="U595" s="16">
        <v>16913</v>
      </c>
      <c r="V595" s="16">
        <v>16913</v>
      </c>
      <c r="W595" s="16">
        <v>16913</v>
      </c>
      <c r="X595" s="16" t="s">
        <v>7744</v>
      </c>
      <c r="Y595" s="16" t="s">
        <v>129</v>
      </c>
      <c r="Z595" s="16" t="s">
        <v>129</v>
      </c>
    </row>
    <row r="596" spans="2:26" hidden="1">
      <c r="B596" s="16" t="s">
        <v>1621</v>
      </c>
      <c r="C596" s="16" t="s">
        <v>235</v>
      </c>
      <c r="D596" s="16" t="s">
        <v>2730</v>
      </c>
      <c r="E596" s="16" t="s">
        <v>2731</v>
      </c>
      <c r="F596" s="16" t="s">
        <v>2732</v>
      </c>
      <c r="G596" s="16" t="s">
        <v>1669</v>
      </c>
      <c r="H596" s="16" t="s">
        <v>129</v>
      </c>
      <c r="I596" s="16" t="s">
        <v>19</v>
      </c>
      <c r="J596" s="16" t="s">
        <v>7745</v>
      </c>
      <c r="K596" s="16" t="s">
        <v>129</v>
      </c>
      <c r="L596" s="16">
        <v>335000</v>
      </c>
      <c r="M596" s="16">
        <v>335000</v>
      </c>
      <c r="N596" s="16">
        <v>335000</v>
      </c>
      <c r="O596" s="16">
        <v>335000</v>
      </c>
      <c r="P596" s="16">
        <v>335000</v>
      </c>
      <c r="Q596" s="16">
        <v>335000</v>
      </c>
      <c r="R596" s="16">
        <v>335000</v>
      </c>
      <c r="S596" s="16">
        <v>335000</v>
      </c>
      <c r="T596" s="16">
        <v>335000</v>
      </c>
      <c r="U596" s="16">
        <v>335000</v>
      </c>
      <c r="V596" s="16">
        <v>335000</v>
      </c>
      <c r="W596" s="16">
        <v>335000</v>
      </c>
      <c r="X596" s="16" t="s">
        <v>7745</v>
      </c>
      <c r="Y596" s="16" t="s">
        <v>129</v>
      </c>
      <c r="Z596" s="16" t="s">
        <v>129</v>
      </c>
    </row>
    <row r="597" spans="2:26" hidden="1">
      <c r="B597" s="16" t="s">
        <v>1621</v>
      </c>
      <c r="C597" s="16" t="s">
        <v>235</v>
      </c>
      <c r="D597" s="16" t="s">
        <v>2733</v>
      </c>
      <c r="E597" s="16" t="s">
        <v>2734</v>
      </c>
      <c r="F597" s="16" t="s">
        <v>2735</v>
      </c>
      <c r="G597" s="16" t="s">
        <v>1739</v>
      </c>
      <c r="H597" s="16" t="s">
        <v>129</v>
      </c>
      <c r="I597" s="16" t="s">
        <v>19</v>
      </c>
      <c r="J597" s="16" t="s">
        <v>7744</v>
      </c>
      <c r="K597" s="16" t="s">
        <v>129</v>
      </c>
      <c r="L597" s="16">
        <v>125000</v>
      </c>
      <c r="M597" s="16">
        <v>125000</v>
      </c>
      <c r="N597" s="16">
        <v>125000</v>
      </c>
      <c r="O597" s="16">
        <v>125000</v>
      </c>
      <c r="P597" s="16">
        <v>125000</v>
      </c>
      <c r="Q597" s="16">
        <v>125000</v>
      </c>
      <c r="R597" s="16">
        <v>125000</v>
      </c>
      <c r="S597" s="16">
        <v>125000</v>
      </c>
      <c r="T597" s="16">
        <v>125000</v>
      </c>
      <c r="U597" s="16">
        <v>125000</v>
      </c>
      <c r="V597" s="16">
        <v>125000</v>
      </c>
      <c r="W597" s="16">
        <v>125000</v>
      </c>
      <c r="X597" s="16" t="s">
        <v>7744</v>
      </c>
      <c r="Y597" s="16" t="s">
        <v>129</v>
      </c>
      <c r="Z597" s="16" t="s">
        <v>129</v>
      </c>
    </row>
    <row r="598" spans="2:26" hidden="1">
      <c r="B598" s="16" t="s">
        <v>1621</v>
      </c>
      <c r="C598" s="16" t="s">
        <v>235</v>
      </c>
      <c r="D598" s="16" t="s">
        <v>2736</v>
      </c>
      <c r="E598" s="16" t="s">
        <v>2737</v>
      </c>
      <c r="F598" s="16" t="s">
        <v>2738</v>
      </c>
      <c r="G598" s="16" t="s">
        <v>1739</v>
      </c>
      <c r="H598" s="16" t="s">
        <v>129</v>
      </c>
      <c r="I598" s="16" t="s">
        <v>19</v>
      </c>
      <c r="J598" s="16" t="s">
        <v>7745</v>
      </c>
      <c r="K598" s="16" t="s">
        <v>129</v>
      </c>
      <c r="L598" s="16">
        <v>45600</v>
      </c>
      <c r="M598" s="16">
        <v>45600</v>
      </c>
      <c r="N598" s="16">
        <v>45600</v>
      </c>
      <c r="O598" s="16">
        <v>45600</v>
      </c>
      <c r="P598" s="16">
        <v>45600</v>
      </c>
      <c r="Q598" s="16">
        <v>45600</v>
      </c>
      <c r="R598" s="16">
        <v>45600</v>
      </c>
      <c r="S598" s="16">
        <v>45600</v>
      </c>
      <c r="T598" s="16">
        <v>45600</v>
      </c>
      <c r="U598" s="16">
        <v>45600</v>
      </c>
      <c r="V598" s="16">
        <v>45600</v>
      </c>
      <c r="W598" s="16">
        <v>45600</v>
      </c>
      <c r="X598" s="16" t="s">
        <v>7745</v>
      </c>
      <c r="Y598" s="16" t="s">
        <v>129</v>
      </c>
      <c r="Z598" s="16" t="s">
        <v>129</v>
      </c>
    </row>
    <row r="599" spans="2:26" hidden="1">
      <c r="B599" s="16" t="s">
        <v>1621</v>
      </c>
      <c r="C599" s="16" t="s">
        <v>235</v>
      </c>
      <c r="D599" s="16" t="s">
        <v>2532</v>
      </c>
      <c r="E599" s="16" t="s">
        <v>2739</v>
      </c>
      <c r="F599" s="16" t="s">
        <v>2740</v>
      </c>
      <c r="G599" s="16" t="s">
        <v>1739</v>
      </c>
      <c r="H599" s="16" t="s">
        <v>129</v>
      </c>
      <c r="I599" s="16" t="s">
        <v>19</v>
      </c>
      <c r="J599" s="16" t="s">
        <v>7745</v>
      </c>
      <c r="K599" s="16" t="s">
        <v>129</v>
      </c>
      <c r="L599" s="16">
        <v>288960</v>
      </c>
      <c r="M599" s="16">
        <v>288960</v>
      </c>
      <c r="N599" s="16">
        <v>288960</v>
      </c>
      <c r="O599" s="16">
        <v>288960</v>
      </c>
      <c r="P599" s="16">
        <v>288960</v>
      </c>
      <c r="Q599" s="16">
        <v>288960</v>
      </c>
      <c r="R599" s="16">
        <v>288960</v>
      </c>
      <c r="S599" s="16">
        <v>288960</v>
      </c>
      <c r="T599" s="16">
        <v>288960</v>
      </c>
      <c r="U599" s="16">
        <v>288960</v>
      </c>
      <c r="V599" s="16">
        <v>288960</v>
      </c>
      <c r="W599" s="16">
        <v>288960</v>
      </c>
      <c r="X599" s="16" t="s">
        <v>7745</v>
      </c>
      <c r="Y599" s="16" t="s">
        <v>129</v>
      </c>
      <c r="Z599" s="16" t="s">
        <v>129</v>
      </c>
    </row>
    <row r="600" spans="2:26" hidden="1">
      <c r="B600" s="16" t="s">
        <v>1621</v>
      </c>
      <c r="C600" s="16" t="s">
        <v>235</v>
      </c>
      <c r="D600" s="16" t="s">
        <v>2742</v>
      </c>
      <c r="E600" s="16" t="s">
        <v>2743</v>
      </c>
      <c r="F600" s="16" t="s">
        <v>2742</v>
      </c>
      <c r="G600" s="16" t="s">
        <v>1701</v>
      </c>
      <c r="H600" s="16" t="s">
        <v>129</v>
      </c>
      <c r="I600" s="16" t="s">
        <v>19</v>
      </c>
      <c r="J600" s="16" t="s">
        <v>7744</v>
      </c>
      <c r="K600" s="16" t="s">
        <v>129</v>
      </c>
      <c r="L600" s="16">
        <v>40000</v>
      </c>
      <c r="M600" s="16">
        <v>40000</v>
      </c>
      <c r="N600" s="16">
        <v>40000</v>
      </c>
      <c r="O600" s="16">
        <v>40000</v>
      </c>
      <c r="P600" s="16">
        <v>40000</v>
      </c>
      <c r="Q600" s="16">
        <v>40000</v>
      </c>
      <c r="R600" s="16">
        <v>40000</v>
      </c>
      <c r="S600" s="16">
        <v>40000</v>
      </c>
      <c r="T600" s="16">
        <v>40000</v>
      </c>
      <c r="U600" s="16">
        <v>40000</v>
      </c>
      <c r="V600" s="16">
        <v>40000</v>
      </c>
      <c r="W600" s="16">
        <v>40000</v>
      </c>
      <c r="X600" s="16" t="s">
        <v>7744</v>
      </c>
      <c r="Y600" s="16" t="s">
        <v>129</v>
      </c>
      <c r="Z600" s="16" t="s">
        <v>129</v>
      </c>
    </row>
    <row r="601" spans="2:26" hidden="1">
      <c r="B601" s="16" t="s">
        <v>1621</v>
      </c>
      <c r="C601" s="16" t="s">
        <v>235</v>
      </c>
      <c r="D601" s="16" t="s">
        <v>2744</v>
      </c>
      <c r="E601" s="16" t="s">
        <v>2745</v>
      </c>
      <c r="F601" s="16" t="s">
        <v>2746</v>
      </c>
      <c r="G601" s="16" t="s">
        <v>1701</v>
      </c>
      <c r="H601" s="16" t="s">
        <v>129</v>
      </c>
      <c r="I601" s="16" t="s">
        <v>19</v>
      </c>
      <c r="J601" s="16" t="s">
        <v>7744</v>
      </c>
      <c r="K601" s="16" t="s">
        <v>129</v>
      </c>
      <c r="L601" s="16">
        <v>17500</v>
      </c>
      <c r="M601" s="16">
        <v>17500</v>
      </c>
      <c r="N601" s="16">
        <v>17500</v>
      </c>
      <c r="O601" s="16">
        <v>17500</v>
      </c>
      <c r="P601" s="16">
        <v>17500</v>
      </c>
      <c r="Q601" s="16">
        <v>17500</v>
      </c>
      <c r="R601" s="16">
        <v>17500</v>
      </c>
      <c r="S601" s="16">
        <v>17500</v>
      </c>
      <c r="T601" s="16">
        <v>17500</v>
      </c>
      <c r="U601" s="16">
        <v>17500</v>
      </c>
      <c r="V601" s="16">
        <v>17500</v>
      </c>
      <c r="W601" s="16">
        <v>17500</v>
      </c>
      <c r="X601" s="16" t="s">
        <v>7744</v>
      </c>
      <c r="Y601" s="16" t="s">
        <v>129</v>
      </c>
      <c r="Z601" s="16" t="s">
        <v>129</v>
      </c>
    </row>
    <row r="602" spans="2:26" hidden="1">
      <c r="B602" s="16" t="s">
        <v>1621</v>
      </c>
      <c r="C602" s="16" t="s">
        <v>235</v>
      </c>
      <c r="D602" s="16" t="s">
        <v>2744</v>
      </c>
      <c r="E602" s="16" t="s">
        <v>2747</v>
      </c>
      <c r="F602" s="16" t="s">
        <v>2748</v>
      </c>
      <c r="G602" s="16" t="s">
        <v>1701</v>
      </c>
      <c r="H602" s="16" t="s">
        <v>129</v>
      </c>
      <c r="I602" s="16" t="s">
        <v>19</v>
      </c>
      <c r="J602" s="16" t="s">
        <v>7744</v>
      </c>
      <c r="K602" s="16" t="s">
        <v>129</v>
      </c>
      <c r="L602" s="16">
        <v>17500</v>
      </c>
      <c r="M602" s="16">
        <v>17500</v>
      </c>
      <c r="N602" s="16">
        <v>17500</v>
      </c>
      <c r="O602" s="16">
        <v>17500</v>
      </c>
      <c r="P602" s="16">
        <v>17500</v>
      </c>
      <c r="Q602" s="16">
        <v>17500</v>
      </c>
      <c r="R602" s="16">
        <v>17500</v>
      </c>
      <c r="S602" s="16">
        <v>17500</v>
      </c>
      <c r="T602" s="16">
        <v>17500</v>
      </c>
      <c r="U602" s="16">
        <v>17500</v>
      </c>
      <c r="V602" s="16">
        <v>17500</v>
      </c>
      <c r="W602" s="16">
        <v>17500</v>
      </c>
      <c r="X602" s="16" t="s">
        <v>7744</v>
      </c>
      <c r="Y602" s="16" t="s">
        <v>129</v>
      </c>
      <c r="Z602" s="16" t="s">
        <v>129</v>
      </c>
    </row>
    <row r="603" spans="2:26" hidden="1">
      <c r="B603" s="16" t="s">
        <v>1621</v>
      </c>
      <c r="C603" s="16" t="s">
        <v>235</v>
      </c>
      <c r="D603" s="16" t="s">
        <v>2749</v>
      </c>
      <c r="E603" s="16" t="s">
        <v>2750</v>
      </c>
      <c r="F603" s="16" t="s">
        <v>2749</v>
      </c>
      <c r="G603" s="16" t="s">
        <v>2339</v>
      </c>
      <c r="H603" s="16" t="s">
        <v>129</v>
      </c>
      <c r="I603" s="16" t="s">
        <v>19</v>
      </c>
      <c r="J603" s="16" t="s">
        <v>7744</v>
      </c>
      <c r="K603" s="16" t="s">
        <v>129</v>
      </c>
      <c r="L603" s="16">
        <v>4972</v>
      </c>
      <c r="M603" s="16">
        <v>4972</v>
      </c>
      <c r="N603" s="16">
        <v>4972</v>
      </c>
      <c r="O603" s="16">
        <v>4972</v>
      </c>
      <c r="P603" s="16">
        <v>4972</v>
      </c>
      <c r="Q603" s="16">
        <v>4972</v>
      </c>
      <c r="R603" s="16">
        <v>4972</v>
      </c>
      <c r="S603" s="16">
        <v>4972</v>
      </c>
      <c r="T603" s="16">
        <v>4972</v>
      </c>
      <c r="U603" s="16">
        <v>4972</v>
      </c>
      <c r="V603" s="16">
        <v>4972</v>
      </c>
      <c r="W603" s="16">
        <v>4972</v>
      </c>
      <c r="X603" s="16" t="s">
        <v>7744</v>
      </c>
      <c r="Y603" s="16" t="s">
        <v>129</v>
      </c>
      <c r="Z603" s="16" t="s">
        <v>129</v>
      </c>
    </row>
    <row r="604" spans="2:26" hidden="1">
      <c r="B604" s="16" t="s">
        <v>1621</v>
      </c>
      <c r="C604" s="16" t="s">
        <v>235</v>
      </c>
      <c r="D604" s="16" t="s">
        <v>2751</v>
      </c>
      <c r="E604" s="16" t="s">
        <v>2752</v>
      </c>
      <c r="F604" s="16" t="s">
        <v>2751</v>
      </c>
      <c r="G604" s="16" t="s">
        <v>1739</v>
      </c>
      <c r="H604" s="16" t="s">
        <v>131</v>
      </c>
      <c r="I604" s="16" t="s">
        <v>19</v>
      </c>
      <c r="J604" s="16" t="s">
        <v>7744</v>
      </c>
      <c r="K604" s="16" t="s">
        <v>131</v>
      </c>
      <c r="L604" s="16">
        <v>55000</v>
      </c>
      <c r="M604" s="16">
        <v>55000</v>
      </c>
      <c r="N604" s="16">
        <v>55000</v>
      </c>
      <c r="O604" s="16">
        <v>55000</v>
      </c>
      <c r="P604" s="16">
        <v>55000</v>
      </c>
      <c r="Q604" s="16">
        <v>55000</v>
      </c>
      <c r="R604" s="16">
        <v>55000</v>
      </c>
      <c r="S604" s="16">
        <v>55000</v>
      </c>
      <c r="T604" s="16">
        <v>55000</v>
      </c>
      <c r="U604" s="16">
        <v>55000</v>
      </c>
      <c r="V604" s="16">
        <v>55000</v>
      </c>
      <c r="W604" s="16">
        <v>55000</v>
      </c>
      <c r="X604" s="16" t="s">
        <v>7744</v>
      </c>
      <c r="Y604" s="16" t="s">
        <v>131</v>
      </c>
      <c r="Z604" s="16" t="s">
        <v>131</v>
      </c>
    </row>
    <row r="605" spans="2:26" hidden="1">
      <c r="B605" s="16" t="s">
        <v>1621</v>
      </c>
      <c r="C605" s="16" t="s">
        <v>235</v>
      </c>
      <c r="D605" s="16" t="s">
        <v>2751</v>
      </c>
      <c r="E605" s="16" t="s">
        <v>2753</v>
      </c>
      <c r="F605" s="16" t="s">
        <v>2754</v>
      </c>
      <c r="G605" s="16" t="s">
        <v>1739</v>
      </c>
      <c r="H605" s="16" t="s">
        <v>131</v>
      </c>
      <c r="I605" s="16" t="s">
        <v>19</v>
      </c>
      <c r="J605" s="16" t="s">
        <v>7744</v>
      </c>
      <c r="K605" s="16" t="s">
        <v>131</v>
      </c>
      <c r="L605" s="16">
        <v>55000</v>
      </c>
      <c r="M605" s="16">
        <v>55000</v>
      </c>
      <c r="N605" s="16">
        <v>55000</v>
      </c>
      <c r="O605" s="16">
        <v>55000</v>
      </c>
      <c r="P605" s="16">
        <v>55000</v>
      </c>
      <c r="Q605" s="16">
        <v>55000</v>
      </c>
      <c r="R605" s="16">
        <v>55000</v>
      </c>
      <c r="S605" s="16">
        <v>55000</v>
      </c>
      <c r="T605" s="16">
        <v>55000</v>
      </c>
      <c r="U605" s="16">
        <v>55000</v>
      </c>
      <c r="V605" s="16">
        <v>55000</v>
      </c>
      <c r="W605" s="16">
        <v>55000</v>
      </c>
      <c r="X605" s="16" t="s">
        <v>7744</v>
      </c>
      <c r="Y605" s="16" t="s">
        <v>131</v>
      </c>
      <c r="Z605" s="16" t="s">
        <v>131</v>
      </c>
    </row>
    <row r="606" spans="2:26" hidden="1">
      <c r="B606" s="16" t="s">
        <v>1621</v>
      </c>
      <c r="C606" s="16" t="s">
        <v>235</v>
      </c>
      <c r="D606" s="16" t="s">
        <v>2755</v>
      </c>
      <c r="E606" s="16" t="s">
        <v>2756</v>
      </c>
      <c r="F606" s="16" t="s">
        <v>2757</v>
      </c>
      <c r="G606" s="16" t="s">
        <v>1739</v>
      </c>
      <c r="H606" s="16" t="s">
        <v>129</v>
      </c>
      <c r="I606" s="16" t="s">
        <v>19</v>
      </c>
      <c r="J606" s="16" t="s">
        <v>7745</v>
      </c>
      <c r="K606" s="16" t="s">
        <v>129</v>
      </c>
      <c r="L606" s="16">
        <v>19000</v>
      </c>
      <c r="M606" s="16">
        <v>19000</v>
      </c>
      <c r="N606" s="16">
        <v>19000</v>
      </c>
      <c r="O606" s="16">
        <v>19000</v>
      </c>
      <c r="P606" s="16">
        <v>19000</v>
      </c>
      <c r="Q606" s="16">
        <v>19000</v>
      </c>
      <c r="R606" s="16">
        <v>19000</v>
      </c>
      <c r="S606" s="16">
        <v>19000</v>
      </c>
      <c r="T606" s="16">
        <v>19000</v>
      </c>
      <c r="U606" s="16">
        <v>19000</v>
      </c>
      <c r="V606" s="16">
        <v>19000</v>
      </c>
      <c r="W606" s="16">
        <v>19000</v>
      </c>
      <c r="X606" s="16" t="s">
        <v>7745</v>
      </c>
      <c r="Y606" s="16" t="s">
        <v>129</v>
      </c>
      <c r="Z606" s="16" t="s">
        <v>129</v>
      </c>
    </row>
    <row r="607" spans="2:26" hidden="1">
      <c r="B607" s="16" t="s">
        <v>1621</v>
      </c>
      <c r="C607" s="16" t="s">
        <v>235</v>
      </c>
      <c r="D607" s="16" t="s">
        <v>2758</v>
      </c>
      <c r="E607" s="16" t="s">
        <v>15615</v>
      </c>
      <c r="F607" s="16" t="s">
        <v>15616</v>
      </c>
      <c r="G607" s="16" t="s">
        <v>1739</v>
      </c>
      <c r="H607" s="16" t="s">
        <v>129</v>
      </c>
      <c r="I607" s="16" t="s">
        <v>19</v>
      </c>
      <c r="J607" s="16" t="s">
        <v>7745</v>
      </c>
      <c r="K607" s="16" t="s">
        <v>129</v>
      </c>
      <c r="L607" s="16">
        <v>538125</v>
      </c>
      <c r="M607" s="16">
        <v>538125</v>
      </c>
      <c r="N607" s="16">
        <v>538125</v>
      </c>
      <c r="O607" s="16">
        <v>538125</v>
      </c>
      <c r="P607" s="16">
        <v>538125</v>
      </c>
      <c r="Q607" s="16">
        <v>538125</v>
      </c>
      <c r="R607" s="16">
        <v>538125</v>
      </c>
      <c r="S607" s="16">
        <v>538125</v>
      </c>
      <c r="T607" s="16">
        <v>538125</v>
      </c>
      <c r="U607" s="16">
        <v>538125</v>
      </c>
      <c r="V607" s="16">
        <v>538125</v>
      </c>
      <c r="W607" s="16">
        <v>538125</v>
      </c>
      <c r="X607" s="16" t="s">
        <v>7745</v>
      </c>
      <c r="Y607" s="16" t="s">
        <v>129</v>
      </c>
      <c r="Z607" s="16" t="s">
        <v>129</v>
      </c>
    </row>
    <row r="608" spans="2:26" hidden="1">
      <c r="B608" s="16" t="s">
        <v>1621</v>
      </c>
      <c r="C608" s="16" t="s">
        <v>235</v>
      </c>
      <c r="D608" s="16" t="s">
        <v>2758</v>
      </c>
      <c r="E608" s="16" t="s">
        <v>2759</v>
      </c>
      <c r="F608" s="16" t="s">
        <v>2760</v>
      </c>
      <c r="G608" s="16" t="s">
        <v>1739</v>
      </c>
      <c r="H608" s="16" t="s">
        <v>129</v>
      </c>
      <c r="I608" s="16" t="s">
        <v>19</v>
      </c>
      <c r="J608" s="16" t="s">
        <v>7745</v>
      </c>
      <c r="K608" s="16" t="s">
        <v>129</v>
      </c>
      <c r="L608" s="16">
        <v>614250</v>
      </c>
      <c r="M608" s="16">
        <v>614250</v>
      </c>
      <c r="N608" s="16">
        <v>614250</v>
      </c>
      <c r="O608" s="16">
        <v>614250</v>
      </c>
      <c r="P608" s="16">
        <v>614250</v>
      </c>
      <c r="Q608" s="16">
        <v>614250</v>
      </c>
      <c r="R608" s="16">
        <v>614250</v>
      </c>
      <c r="S608" s="16">
        <v>614250</v>
      </c>
      <c r="T608" s="16">
        <v>614250</v>
      </c>
      <c r="U608" s="16">
        <v>614250</v>
      </c>
      <c r="V608" s="16">
        <v>614250</v>
      </c>
      <c r="W608" s="16">
        <v>614250</v>
      </c>
      <c r="X608" s="16" t="s">
        <v>7745</v>
      </c>
      <c r="Y608" s="16" t="s">
        <v>129</v>
      </c>
      <c r="Z608" s="16" t="s">
        <v>129</v>
      </c>
    </row>
    <row r="609" spans="2:26" hidden="1">
      <c r="B609" s="16" t="s">
        <v>1621</v>
      </c>
      <c r="C609" s="16" t="s">
        <v>235</v>
      </c>
      <c r="D609" s="16" t="s">
        <v>15617</v>
      </c>
      <c r="E609" s="16" t="s">
        <v>15618</v>
      </c>
      <c r="F609" s="16" t="s">
        <v>15617</v>
      </c>
      <c r="G609" s="16" t="s">
        <v>1739</v>
      </c>
      <c r="H609" s="16" t="s">
        <v>129</v>
      </c>
      <c r="I609" s="16" t="s">
        <v>19</v>
      </c>
      <c r="J609" s="16" t="s">
        <v>7745</v>
      </c>
      <c r="K609" s="16" t="s">
        <v>129</v>
      </c>
      <c r="L609" s="16">
        <v>16500</v>
      </c>
      <c r="M609" s="16">
        <v>16500</v>
      </c>
      <c r="N609" s="16">
        <v>16500</v>
      </c>
      <c r="O609" s="16">
        <v>16500</v>
      </c>
      <c r="P609" s="16">
        <v>16500</v>
      </c>
      <c r="Q609" s="16">
        <v>16500</v>
      </c>
      <c r="R609" s="16">
        <v>16500</v>
      </c>
      <c r="S609" s="16">
        <v>16500</v>
      </c>
      <c r="T609" s="16">
        <v>16500</v>
      </c>
      <c r="U609" s="16">
        <v>16500</v>
      </c>
      <c r="V609" s="16">
        <v>16500</v>
      </c>
      <c r="W609" s="16">
        <v>16500</v>
      </c>
      <c r="X609" s="16" t="s">
        <v>7745</v>
      </c>
      <c r="Y609" s="16" t="s">
        <v>129</v>
      </c>
      <c r="Z609" s="16" t="s">
        <v>129</v>
      </c>
    </row>
    <row r="610" spans="2:26" hidden="1">
      <c r="B610" s="16" t="s">
        <v>1621</v>
      </c>
      <c r="C610" s="16" t="s">
        <v>235</v>
      </c>
      <c r="D610" s="16" t="s">
        <v>15619</v>
      </c>
      <c r="E610" s="16" t="s">
        <v>15620</v>
      </c>
      <c r="F610" s="16" t="s">
        <v>15619</v>
      </c>
      <c r="G610" s="16" t="s">
        <v>1739</v>
      </c>
      <c r="H610" s="16" t="s">
        <v>129</v>
      </c>
      <c r="I610" s="16" t="s">
        <v>19</v>
      </c>
      <c r="J610" s="16" t="s">
        <v>7745</v>
      </c>
      <c r="K610" s="16" t="s">
        <v>129</v>
      </c>
      <c r="L610" s="16">
        <v>8917.5</v>
      </c>
      <c r="M610" s="16">
        <v>8917.5</v>
      </c>
      <c r="N610" s="16">
        <v>8917.5</v>
      </c>
      <c r="O610" s="16">
        <v>8917.5</v>
      </c>
      <c r="P610" s="16">
        <v>8917.5</v>
      </c>
      <c r="Q610" s="16">
        <v>8917.5</v>
      </c>
      <c r="R610" s="16">
        <v>8917.5</v>
      </c>
      <c r="S610" s="16">
        <v>8917.5</v>
      </c>
      <c r="T610" s="16">
        <v>8917.5</v>
      </c>
      <c r="U610" s="16">
        <v>8917.5</v>
      </c>
      <c r="V610" s="16">
        <v>8917.5</v>
      </c>
      <c r="W610" s="16">
        <v>8917.5</v>
      </c>
      <c r="X610" s="16" t="s">
        <v>7745</v>
      </c>
      <c r="Y610" s="16" t="s">
        <v>129</v>
      </c>
      <c r="Z610" s="16" t="s">
        <v>129</v>
      </c>
    </row>
    <row r="611" spans="2:26" hidden="1">
      <c r="B611" s="16" t="s">
        <v>1621</v>
      </c>
      <c r="C611" s="16" t="s">
        <v>235</v>
      </c>
      <c r="D611" s="16" t="s">
        <v>15621</v>
      </c>
      <c r="E611" s="16" t="s">
        <v>15622</v>
      </c>
      <c r="F611" s="16" t="s">
        <v>15623</v>
      </c>
      <c r="G611" s="16" t="s">
        <v>1739</v>
      </c>
      <c r="H611" s="16" t="s">
        <v>129</v>
      </c>
      <c r="I611" s="16" t="s">
        <v>19</v>
      </c>
      <c r="J611" s="16" t="s">
        <v>7745</v>
      </c>
      <c r="K611" s="16" t="s">
        <v>129</v>
      </c>
      <c r="L611" s="16">
        <v>15887.5</v>
      </c>
      <c r="M611" s="16">
        <v>15887.5</v>
      </c>
      <c r="N611" s="16">
        <v>15887.5</v>
      </c>
      <c r="O611" s="16">
        <v>15887.5</v>
      </c>
      <c r="P611" s="16">
        <v>15887.5</v>
      </c>
      <c r="Q611" s="16">
        <v>15887.5</v>
      </c>
      <c r="R611" s="16">
        <v>15887.5</v>
      </c>
      <c r="S611" s="16">
        <v>15887.5</v>
      </c>
      <c r="T611" s="16">
        <v>15887.5</v>
      </c>
      <c r="U611" s="16">
        <v>15887.5</v>
      </c>
      <c r="V611" s="16">
        <v>15887.5</v>
      </c>
      <c r="W611" s="16">
        <v>15887.5</v>
      </c>
      <c r="X611" s="16" t="s">
        <v>7745</v>
      </c>
      <c r="Y611" s="16" t="s">
        <v>129</v>
      </c>
      <c r="Z611" s="16" t="s">
        <v>129</v>
      </c>
    </row>
    <row r="612" spans="2:26" hidden="1">
      <c r="B612" s="16" t="s">
        <v>1621</v>
      </c>
      <c r="C612" s="16" t="s">
        <v>235</v>
      </c>
      <c r="D612" s="16" t="s">
        <v>15624</v>
      </c>
      <c r="E612" s="16" t="s">
        <v>15625</v>
      </c>
      <c r="F612" s="16" t="s">
        <v>15624</v>
      </c>
      <c r="G612" s="16" t="s">
        <v>1739</v>
      </c>
      <c r="H612" s="16" t="s">
        <v>129</v>
      </c>
      <c r="I612" s="16" t="s">
        <v>19</v>
      </c>
      <c r="J612" s="16" t="s">
        <v>7745</v>
      </c>
      <c r="K612" s="16" t="s">
        <v>129</v>
      </c>
      <c r="L612" s="16">
        <v>42025</v>
      </c>
      <c r="M612" s="16">
        <v>42025</v>
      </c>
      <c r="N612" s="16">
        <v>42025</v>
      </c>
      <c r="O612" s="16">
        <v>42025</v>
      </c>
      <c r="P612" s="16">
        <v>42025</v>
      </c>
      <c r="Q612" s="16">
        <v>42025</v>
      </c>
      <c r="R612" s="16">
        <v>42025</v>
      </c>
      <c r="S612" s="16">
        <v>42025</v>
      </c>
      <c r="T612" s="16">
        <v>42025</v>
      </c>
      <c r="U612" s="16">
        <v>42025</v>
      </c>
      <c r="V612" s="16">
        <v>42025</v>
      </c>
      <c r="W612" s="16">
        <v>42025</v>
      </c>
      <c r="X612" s="16" t="s">
        <v>7745</v>
      </c>
      <c r="Y612" s="16" t="s">
        <v>129</v>
      </c>
      <c r="Z612" s="16" t="s">
        <v>129</v>
      </c>
    </row>
    <row r="613" spans="2:26" hidden="1">
      <c r="B613" s="16" t="s">
        <v>1621</v>
      </c>
      <c r="C613" s="16" t="s">
        <v>235</v>
      </c>
      <c r="D613" s="16" t="s">
        <v>10035</v>
      </c>
      <c r="E613" s="16" t="s">
        <v>7847</v>
      </c>
      <c r="F613" s="16" t="s">
        <v>12462</v>
      </c>
      <c r="G613" s="16" t="s">
        <v>1739</v>
      </c>
      <c r="H613" s="16" t="s">
        <v>129</v>
      </c>
      <c r="I613" s="16" t="s">
        <v>19</v>
      </c>
      <c r="J613" s="16" t="s">
        <v>7744</v>
      </c>
      <c r="K613" s="16" t="s">
        <v>129</v>
      </c>
      <c r="L613" s="16">
        <v>15000</v>
      </c>
      <c r="M613" s="16">
        <v>15000</v>
      </c>
      <c r="N613" s="16">
        <v>15000</v>
      </c>
      <c r="O613" s="16">
        <v>15000</v>
      </c>
      <c r="P613" s="16">
        <v>15000</v>
      </c>
      <c r="Q613" s="16">
        <v>15000</v>
      </c>
      <c r="R613" s="16">
        <v>15000</v>
      </c>
      <c r="S613" s="16">
        <v>15000</v>
      </c>
      <c r="T613" s="16">
        <v>15000</v>
      </c>
      <c r="U613" s="16">
        <v>15000</v>
      </c>
      <c r="V613" s="16">
        <v>15000</v>
      </c>
      <c r="W613" s="16">
        <v>15000</v>
      </c>
      <c r="X613" s="16" t="s">
        <v>7744</v>
      </c>
      <c r="Y613" s="16" t="s">
        <v>129</v>
      </c>
      <c r="Z613" s="16" t="s">
        <v>129</v>
      </c>
    </row>
    <row r="614" spans="2:26" hidden="1">
      <c r="B614" s="16" t="s">
        <v>1621</v>
      </c>
      <c r="C614" s="16" t="s">
        <v>235</v>
      </c>
      <c r="D614" s="16" t="s">
        <v>1998</v>
      </c>
      <c r="E614" s="16" t="s">
        <v>2761</v>
      </c>
      <c r="F614" s="16" t="s">
        <v>2762</v>
      </c>
      <c r="G614" s="16" t="s">
        <v>2763</v>
      </c>
      <c r="H614" s="16" t="s">
        <v>131</v>
      </c>
      <c r="I614" s="16" t="s">
        <v>19</v>
      </c>
      <c r="J614" s="16" t="s">
        <v>7744</v>
      </c>
      <c r="K614" s="16" t="s">
        <v>131</v>
      </c>
      <c r="L614" s="16">
        <v>4000000</v>
      </c>
      <c r="M614" s="16">
        <v>4000000</v>
      </c>
      <c r="N614" s="16">
        <v>4000000</v>
      </c>
      <c r="O614" s="16">
        <v>4000000</v>
      </c>
      <c r="P614" s="16">
        <v>4000000</v>
      </c>
      <c r="Q614" s="16">
        <v>4000000</v>
      </c>
      <c r="R614" s="16">
        <v>4000000</v>
      </c>
      <c r="S614" s="16">
        <v>4000000</v>
      </c>
      <c r="T614" s="16">
        <v>4000000</v>
      </c>
      <c r="U614" s="16">
        <v>4000000</v>
      </c>
      <c r="V614" s="16">
        <v>4000000</v>
      </c>
      <c r="W614" s="16">
        <v>4000000</v>
      </c>
      <c r="X614" s="16" t="s">
        <v>7744</v>
      </c>
      <c r="Y614" s="16" t="s">
        <v>131</v>
      </c>
      <c r="Z614" s="16" t="s">
        <v>131</v>
      </c>
    </row>
    <row r="615" spans="2:26" hidden="1">
      <c r="B615" s="16" t="s">
        <v>1621</v>
      </c>
      <c r="C615" s="16" t="s">
        <v>235</v>
      </c>
      <c r="D615" s="16" t="s">
        <v>2764</v>
      </c>
      <c r="E615" s="16" t="s">
        <v>2765</v>
      </c>
      <c r="F615" s="16" t="s">
        <v>2764</v>
      </c>
      <c r="G615" s="16" t="s">
        <v>1739</v>
      </c>
      <c r="H615" s="16" t="s">
        <v>129</v>
      </c>
      <c r="I615" s="16" t="s">
        <v>19</v>
      </c>
      <c r="J615" s="16" t="s">
        <v>7744</v>
      </c>
      <c r="K615" s="16" t="s">
        <v>129</v>
      </c>
      <c r="L615" s="16">
        <v>27163</v>
      </c>
      <c r="M615" s="16">
        <v>27163</v>
      </c>
      <c r="N615" s="16">
        <v>27163</v>
      </c>
      <c r="O615" s="16">
        <v>27163</v>
      </c>
      <c r="P615" s="16">
        <v>27163</v>
      </c>
      <c r="Q615" s="16">
        <v>27163</v>
      </c>
      <c r="R615" s="16">
        <v>27163</v>
      </c>
      <c r="S615" s="16">
        <v>27163</v>
      </c>
      <c r="T615" s="16">
        <v>27163</v>
      </c>
      <c r="U615" s="16">
        <v>27163</v>
      </c>
      <c r="V615" s="16">
        <v>27163</v>
      </c>
      <c r="W615" s="16">
        <v>27163</v>
      </c>
      <c r="X615" s="16" t="s">
        <v>7744</v>
      </c>
      <c r="Y615" s="16" t="s">
        <v>129</v>
      </c>
      <c r="Z615" s="16" t="s">
        <v>129</v>
      </c>
    </row>
    <row r="616" spans="2:26" hidden="1">
      <c r="B616" s="16" t="s">
        <v>1621</v>
      </c>
      <c r="C616" s="16" t="s">
        <v>235</v>
      </c>
      <c r="D616" s="16" t="s">
        <v>2766</v>
      </c>
      <c r="E616" s="16" t="s">
        <v>2767</v>
      </c>
      <c r="F616" s="16" t="s">
        <v>2768</v>
      </c>
      <c r="G616" s="16" t="s">
        <v>1739</v>
      </c>
      <c r="H616" s="16" t="s">
        <v>129</v>
      </c>
      <c r="I616" s="16" t="s">
        <v>19</v>
      </c>
      <c r="J616" s="16" t="s">
        <v>7744</v>
      </c>
      <c r="K616" s="16" t="s">
        <v>129</v>
      </c>
      <c r="L616" s="16">
        <v>64063</v>
      </c>
      <c r="M616" s="16">
        <v>64063</v>
      </c>
      <c r="N616" s="16">
        <v>64063</v>
      </c>
      <c r="O616" s="16">
        <v>64063</v>
      </c>
      <c r="P616" s="16">
        <v>64063</v>
      </c>
      <c r="Q616" s="16">
        <v>64063</v>
      </c>
      <c r="R616" s="16">
        <v>64063</v>
      </c>
      <c r="S616" s="16">
        <v>64063</v>
      </c>
      <c r="T616" s="16">
        <v>64063</v>
      </c>
      <c r="U616" s="16">
        <v>64063</v>
      </c>
      <c r="V616" s="16">
        <v>64063</v>
      </c>
      <c r="W616" s="16">
        <v>64063</v>
      </c>
      <c r="X616" s="16" t="s">
        <v>7744</v>
      </c>
      <c r="Y616" s="16" t="s">
        <v>129</v>
      </c>
      <c r="Z616" s="16" t="s">
        <v>129</v>
      </c>
    </row>
    <row r="617" spans="2:26" hidden="1">
      <c r="B617" s="16" t="s">
        <v>1621</v>
      </c>
      <c r="C617" s="16" t="s">
        <v>235</v>
      </c>
      <c r="D617" s="16" t="s">
        <v>2769</v>
      </c>
      <c r="E617" s="16" t="s">
        <v>2770</v>
      </c>
      <c r="F617" s="16" t="s">
        <v>2769</v>
      </c>
      <c r="G617" s="16" t="s">
        <v>1739</v>
      </c>
      <c r="H617" s="16" t="s">
        <v>129</v>
      </c>
      <c r="I617" s="16" t="s">
        <v>19</v>
      </c>
      <c r="J617" s="16" t="s">
        <v>7744</v>
      </c>
      <c r="K617" s="16" t="s">
        <v>129</v>
      </c>
      <c r="L617" s="16">
        <v>543250</v>
      </c>
      <c r="M617" s="16">
        <v>543250</v>
      </c>
      <c r="N617" s="16">
        <v>543250</v>
      </c>
      <c r="O617" s="16">
        <v>543250</v>
      </c>
      <c r="P617" s="16">
        <v>543250</v>
      </c>
      <c r="Q617" s="16">
        <v>543250</v>
      </c>
      <c r="R617" s="16">
        <v>543250</v>
      </c>
      <c r="S617" s="16">
        <v>543250</v>
      </c>
      <c r="T617" s="16">
        <v>543250</v>
      </c>
      <c r="U617" s="16">
        <v>543250</v>
      </c>
      <c r="V617" s="16">
        <v>543250</v>
      </c>
      <c r="W617" s="16">
        <v>543250</v>
      </c>
      <c r="X617" s="16" t="s">
        <v>7744</v>
      </c>
      <c r="Y617" s="16" t="s">
        <v>129</v>
      </c>
      <c r="Z617" s="16" t="s">
        <v>129</v>
      </c>
    </row>
    <row r="618" spans="2:26" hidden="1">
      <c r="B618" s="16" t="s">
        <v>1621</v>
      </c>
      <c r="C618" s="16" t="s">
        <v>235</v>
      </c>
      <c r="D618" s="16" t="s">
        <v>4141</v>
      </c>
      <c r="E618" s="16" t="s">
        <v>2771</v>
      </c>
      <c r="F618" s="16" t="s">
        <v>2772</v>
      </c>
      <c r="G618" s="16" t="s">
        <v>1739</v>
      </c>
      <c r="H618" s="16" t="s">
        <v>129</v>
      </c>
      <c r="I618" s="16" t="s">
        <v>19</v>
      </c>
      <c r="J618" s="16" t="s">
        <v>7744</v>
      </c>
      <c r="K618" s="16" t="s">
        <v>129</v>
      </c>
      <c r="L618" s="16">
        <v>13325</v>
      </c>
      <c r="M618" s="16">
        <v>13325</v>
      </c>
      <c r="N618" s="16">
        <v>13325</v>
      </c>
      <c r="O618" s="16">
        <v>13325</v>
      </c>
      <c r="P618" s="16">
        <v>13325</v>
      </c>
      <c r="Q618" s="16">
        <v>13325</v>
      </c>
      <c r="R618" s="16">
        <v>13325</v>
      </c>
      <c r="S618" s="16">
        <v>13325</v>
      </c>
      <c r="T618" s="16">
        <v>13325</v>
      </c>
      <c r="U618" s="16">
        <v>13325</v>
      </c>
      <c r="V618" s="16">
        <v>13325</v>
      </c>
      <c r="W618" s="16">
        <v>13325</v>
      </c>
      <c r="X618" s="16" t="s">
        <v>7744</v>
      </c>
      <c r="Y618" s="16" t="s">
        <v>129</v>
      </c>
      <c r="Z618" s="16" t="s">
        <v>129</v>
      </c>
    </row>
    <row r="619" spans="2:26" hidden="1">
      <c r="B619" s="16" t="s">
        <v>1621</v>
      </c>
      <c r="C619" s="16" t="s">
        <v>235</v>
      </c>
      <c r="D619" s="16" t="s">
        <v>2773</v>
      </c>
      <c r="E619" s="16" t="s">
        <v>2774</v>
      </c>
      <c r="F619" s="16" t="s">
        <v>2773</v>
      </c>
      <c r="G619" s="16" t="s">
        <v>1724</v>
      </c>
      <c r="H619" s="16" t="s">
        <v>129</v>
      </c>
      <c r="I619" s="16" t="s">
        <v>19</v>
      </c>
      <c r="J619" s="16" t="s">
        <v>7745</v>
      </c>
      <c r="K619" s="16" t="s">
        <v>129</v>
      </c>
      <c r="L619" s="16">
        <v>8000</v>
      </c>
      <c r="M619" s="16">
        <v>8000</v>
      </c>
      <c r="N619" s="16">
        <v>8000</v>
      </c>
      <c r="O619" s="16">
        <v>8000</v>
      </c>
      <c r="P619" s="16">
        <v>8000</v>
      </c>
      <c r="Q619" s="16">
        <v>8000</v>
      </c>
      <c r="R619" s="16">
        <v>8000</v>
      </c>
      <c r="S619" s="16">
        <v>8000</v>
      </c>
      <c r="T619" s="16">
        <v>8000</v>
      </c>
      <c r="U619" s="16">
        <v>8000</v>
      </c>
      <c r="V619" s="16">
        <v>8000</v>
      </c>
      <c r="W619" s="16">
        <v>8000</v>
      </c>
      <c r="X619" s="16" t="s">
        <v>7745</v>
      </c>
      <c r="Y619" s="16" t="s">
        <v>129</v>
      </c>
      <c r="Z619" s="16" t="s">
        <v>129</v>
      </c>
    </row>
    <row r="620" spans="2:26" hidden="1">
      <c r="B620" s="16" t="s">
        <v>1621</v>
      </c>
      <c r="C620" s="16" t="s">
        <v>235</v>
      </c>
      <c r="D620" s="16" t="s">
        <v>2775</v>
      </c>
      <c r="E620" s="16" t="s">
        <v>2776</v>
      </c>
      <c r="F620" s="16" t="s">
        <v>2777</v>
      </c>
      <c r="G620" s="16" t="s">
        <v>1739</v>
      </c>
      <c r="H620" s="16" t="s">
        <v>129</v>
      </c>
      <c r="I620" s="16" t="s">
        <v>19</v>
      </c>
      <c r="J620" s="16" t="s">
        <v>7744</v>
      </c>
      <c r="K620" s="16" t="s">
        <v>129</v>
      </c>
      <c r="L620" s="16">
        <v>90000</v>
      </c>
      <c r="M620" s="16">
        <v>90000</v>
      </c>
      <c r="N620" s="16">
        <v>90000</v>
      </c>
      <c r="O620" s="16">
        <v>90000</v>
      </c>
      <c r="P620" s="16">
        <v>90000</v>
      </c>
      <c r="Q620" s="16">
        <v>90000</v>
      </c>
      <c r="R620" s="16">
        <v>90000</v>
      </c>
      <c r="S620" s="16">
        <v>90000</v>
      </c>
      <c r="T620" s="16">
        <v>90000</v>
      </c>
      <c r="U620" s="16">
        <v>90000</v>
      </c>
      <c r="V620" s="16">
        <v>90000</v>
      </c>
      <c r="W620" s="16">
        <v>90000</v>
      </c>
      <c r="X620" s="16" t="s">
        <v>7744</v>
      </c>
      <c r="Y620" s="16" t="s">
        <v>129</v>
      </c>
      <c r="Z620" s="16" t="s">
        <v>129</v>
      </c>
    </row>
    <row r="621" spans="2:26" hidden="1">
      <c r="B621" s="16" t="s">
        <v>1621</v>
      </c>
      <c r="C621" s="16" t="s">
        <v>235</v>
      </c>
      <c r="D621" s="16" t="s">
        <v>2775</v>
      </c>
      <c r="E621" s="16" t="s">
        <v>7848</v>
      </c>
      <c r="F621" s="16" t="s">
        <v>7849</v>
      </c>
      <c r="G621" s="16" t="s">
        <v>1739</v>
      </c>
      <c r="H621" s="16" t="s">
        <v>129</v>
      </c>
      <c r="I621" s="16" t="s">
        <v>19</v>
      </c>
      <c r="J621" s="16" t="s">
        <v>7744</v>
      </c>
      <c r="K621" s="16" t="s">
        <v>129</v>
      </c>
      <c r="L621" s="16">
        <v>184500</v>
      </c>
      <c r="M621" s="16">
        <v>184500</v>
      </c>
      <c r="N621" s="16">
        <v>184500</v>
      </c>
      <c r="O621" s="16">
        <v>184500</v>
      </c>
      <c r="P621" s="16">
        <v>184500</v>
      </c>
      <c r="Q621" s="16">
        <v>184500</v>
      </c>
      <c r="R621" s="16">
        <v>184500</v>
      </c>
      <c r="S621" s="16">
        <v>184500</v>
      </c>
      <c r="T621" s="16">
        <v>184500</v>
      </c>
      <c r="U621" s="16">
        <v>184500</v>
      </c>
      <c r="V621" s="16">
        <v>184500</v>
      </c>
      <c r="W621" s="16">
        <v>184500</v>
      </c>
      <c r="X621" s="16" t="s">
        <v>7744</v>
      </c>
      <c r="Y621" s="16" t="s">
        <v>129</v>
      </c>
      <c r="Z621" s="16" t="s">
        <v>129</v>
      </c>
    </row>
    <row r="622" spans="2:26" hidden="1">
      <c r="B622" s="16" t="s">
        <v>1621</v>
      </c>
      <c r="C622" s="16" t="s">
        <v>235</v>
      </c>
      <c r="D622" s="16" t="s">
        <v>2775</v>
      </c>
      <c r="E622" s="16" t="s">
        <v>2778</v>
      </c>
      <c r="F622" s="16" t="s">
        <v>2779</v>
      </c>
      <c r="G622" s="16" t="s">
        <v>1739</v>
      </c>
      <c r="H622" s="16" t="s">
        <v>129</v>
      </c>
      <c r="I622" s="16" t="s">
        <v>19</v>
      </c>
      <c r="J622" s="16" t="s">
        <v>7744</v>
      </c>
      <c r="K622" s="16" t="s">
        <v>129</v>
      </c>
      <c r="L622" s="16">
        <v>15375</v>
      </c>
      <c r="M622" s="16">
        <v>15375</v>
      </c>
      <c r="N622" s="16">
        <v>15375</v>
      </c>
      <c r="O622" s="16">
        <v>15375</v>
      </c>
      <c r="P622" s="16">
        <v>15375</v>
      </c>
      <c r="Q622" s="16">
        <v>15375</v>
      </c>
      <c r="R622" s="16">
        <v>15375</v>
      </c>
      <c r="S622" s="16">
        <v>15375</v>
      </c>
      <c r="T622" s="16">
        <v>15375</v>
      </c>
      <c r="U622" s="16">
        <v>15375</v>
      </c>
      <c r="V622" s="16">
        <v>15375</v>
      </c>
      <c r="W622" s="16">
        <v>15375</v>
      </c>
      <c r="X622" s="16" t="s">
        <v>7744</v>
      </c>
      <c r="Y622" s="16" t="s">
        <v>129</v>
      </c>
      <c r="Z622" s="16" t="s">
        <v>129</v>
      </c>
    </row>
    <row r="623" spans="2:26" hidden="1">
      <c r="B623" s="16" t="s">
        <v>1621</v>
      </c>
      <c r="C623" s="16" t="s">
        <v>235</v>
      </c>
      <c r="D623" s="16" t="s">
        <v>2780</v>
      </c>
      <c r="E623" s="16" t="s">
        <v>2781</v>
      </c>
      <c r="F623" s="16" t="s">
        <v>2780</v>
      </c>
      <c r="G623" s="16" t="s">
        <v>1739</v>
      </c>
      <c r="H623" s="16" t="s">
        <v>129</v>
      </c>
      <c r="I623" s="16" t="s">
        <v>19</v>
      </c>
      <c r="J623" s="16" t="s">
        <v>7745</v>
      </c>
      <c r="K623" s="16" t="s">
        <v>129</v>
      </c>
      <c r="L623" s="16">
        <v>71500</v>
      </c>
      <c r="M623" s="16">
        <v>71500</v>
      </c>
      <c r="N623" s="16">
        <v>71500</v>
      </c>
      <c r="O623" s="16">
        <v>71500</v>
      </c>
      <c r="P623" s="16">
        <v>71500</v>
      </c>
      <c r="Q623" s="16">
        <v>71500</v>
      </c>
      <c r="R623" s="16">
        <v>71500</v>
      </c>
      <c r="S623" s="16">
        <v>71500</v>
      </c>
      <c r="T623" s="16">
        <v>71500</v>
      </c>
      <c r="U623" s="16">
        <v>71500</v>
      </c>
      <c r="V623" s="16">
        <v>71500</v>
      </c>
      <c r="W623" s="16">
        <v>71500</v>
      </c>
      <c r="X623" s="16" t="s">
        <v>7745</v>
      </c>
      <c r="Y623" s="16" t="s">
        <v>129</v>
      </c>
      <c r="Z623" s="16" t="s">
        <v>129</v>
      </c>
    </row>
    <row r="624" spans="2:26" hidden="1">
      <c r="B624" s="16" t="s">
        <v>1621</v>
      </c>
      <c r="C624" s="16" t="s">
        <v>235</v>
      </c>
      <c r="D624" s="16" t="s">
        <v>2782</v>
      </c>
      <c r="E624" s="16" t="s">
        <v>2783</v>
      </c>
      <c r="F624" s="16" t="s">
        <v>2782</v>
      </c>
      <c r="G624" s="16" t="s">
        <v>1739</v>
      </c>
      <c r="H624" s="16" t="s">
        <v>129</v>
      </c>
      <c r="I624" s="16" t="s">
        <v>19</v>
      </c>
      <c r="J624" s="16" t="s">
        <v>7745</v>
      </c>
      <c r="K624" s="16" t="s">
        <v>129</v>
      </c>
      <c r="L624" s="16">
        <v>295000</v>
      </c>
      <c r="M624" s="16">
        <v>295000</v>
      </c>
      <c r="N624" s="16">
        <v>295000</v>
      </c>
      <c r="O624" s="16">
        <v>295000</v>
      </c>
      <c r="P624" s="16">
        <v>295000</v>
      </c>
      <c r="Q624" s="16">
        <v>295000</v>
      </c>
      <c r="R624" s="16">
        <v>295000</v>
      </c>
      <c r="S624" s="16">
        <v>295000</v>
      </c>
      <c r="T624" s="16">
        <v>295000</v>
      </c>
      <c r="U624" s="16">
        <v>295000</v>
      </c>
      <c r="V624" s="16">
        <v>295000</v>
      </c>
      <c r="W624" s="16">
        <v>295000</v>
      </c>
      <c r="X624" s="16" t="s">
        <v>7745</v>
      </c>
      <c r="Y624" s="16" t="s">
        <v>129</v>
      </c>
      <c r="Z624" s="16" t="s">
        <v>129</v>
      </c>
    </row>
    <row r="625" spans="2:26" hidden="1">
      <c r="B625" s="16" t="s">
        <v>1621</v>
      </c>
      <c r="C625" s="16" t="s">
        <v>235</v>
      </c>
      <c r="D625" s="16" t="s">
        <v>2784</v>
      </c>
      <c r="E625" s="16" t="s">
        <v>2785</v>
      </c>
      <c r="F625" s="16" t="s">
        <v>2784</v>
      </c>
      <c r="G625" s="16" t="s">
        <v>1739</v>
      </c>
      <c r="H625" s="16" t="s">
        <v>129</v>
      </c>
      <c r="I625" s="16" t="s">
        <v>19</v>
      </c>
      <c r="J625" s="16" t="s">
        <v>7744</v>
      </c>
      <c r="K625" s="16" t="s">
        <v>129</v>
      </c>
      <c r="L625" s="16">
        <v>10250</v>
      </c>
      <c r="M625" s="16">
        <v>10250</v>
      </c>
      <c r="N625" s="16">
        <v>10250</v>
      </c>
      <c r="O625" s="16">
        <v>10250</v>
      </c>
      <c r="P625" s="16">
        <v>10250</v>
      </c>
      <c r="Q625" s="16">
        <v>10250</v>
      </c>
      <c r="R625" s="16">
        <v>10250</v>
      </c>
      <c r="S625" s="16">
        <v>10250</v>
      </c>
      <c r="T625" s="16">
        <v>10250</v>
      </c>
      <c r="U625" s="16">
        <v>10250</v>
      </c>
      <c r="V625" s="16">
        <v>10250</v>
      </c>
      <c r="W625" s="16">
        <v>10250</v>
      </c>
      <c r="X625" s="16" t="s">
        <v>7744</v>
      </c>
      <c r="Y625" s="16" t="s">
        <v>129</v>
      </c>
      <c r="Z625" s="16" t="s">
        <v>129</v>
      </c>
    </row>
    <row r="626" spans="2:26" hidden="1">
      <c r="B626" s="16" t="s">
        <v>1621</v>
      </c>
      <c r="C626" s="16" t="s">
        <v>235</v>
      </c>
      <c r="D626" s="16" t="s">
        <v>2786</v>
      </c>
      <c r="E626" s="16" t="s">
        <v>2787</v>
      </c>
      <c r="F626" s="16" t="s">
        <v>2788</v>
      </c>
      <c r="G626" s="16" t="s">
        <v>1739</v>
      </c>
      <c r="H626" s="16" t="s">
        <v>129</v>
      </c>
      <c r="I626" s="16" t="s">
        <v>19</v>
      </c>
      <c r="J626" s="16" t="s">
        <v>7744</v>
      </c>
      <c r="K626" s="16" t="s">
        <v>129</v>
      </c>
      <c r="L626" s="16">
        <v>84050</v>
      </c>
      <c r="M626" s="16">
        <v>84050</v>
      </c>
      <c r="N626" s="16">
        <v>84050</v>
      </c>
      <c r="O626" s="16">
        <v>84050</v>
      </c>
      <c r="P626" s="16">
        <v>84050</v>
      </c>
      <c r="Q626" s="16">
        <v>84050</v>
      </c>
      <c r="R626" s="16">
        <v>84050</v>
      </c>
      <c r="S626" s="16">
        <v>84050</v>
      </c>
      <c r="T626" s="16">
        <v>84050</v>
      </c>
      <c r="U626" s="16">
        <v>84050</v>
      </c>
      <c r="V626" s="16">
        <v>84050</v>
      </c>
      <c r="W626" s="16">
        <v>84050</v>
      </c>
      <c r="X626" s="16" t="s">
        <v>7744</v>
      </c>
      <c r="Y626" s="16" t="s">
        <v>129</v>
      </c>
      <c r="Z626" s="16" t="s">
        <v>129</v>
      </c>
    </row>
    <row r="627" spans="2:26" hidden="1">
      <c r="B627" s="16" t="s">
        <v>1621</v>
      </c>
      <c r="C627" s="16" t="s">
        <v>235</v>
      </c>
      <c r="D627" s="16" t="s">
        <v>2790</v>
      </c>
      <c r="E627" s="16" t="s">
        <v>2791</v>
      </c>
      <c r="F627" s="16" t="s">
        <v>2790</v>
      </c>
      <c r="G627" s="16" t="s">
        <v>1739</v>
      </c>
      <c r="H627" s="16" t="s">
        <v>129</v>
      </c>
      <c r="I627" s="16" t="s">
        <v>19</v>
      </c>
      <c r="J627" s="16" t="s">
        <v>7744</v>
      </c>
      <c r="K627" s="16" t="s">
        <v>129</v>
      </c>
      <c r="L627" s="16">
        <v>35875</v>
      </c>
      <c r="M627" s="16">
        <v>35875</v>
      </c>
      <c r="N627" s="16">
        <v>35875</v>
      </c>
      <c r="O627" s="16">
        <v>35875</v>
      </c>
      <c r="P627" s="16">
        <v>35875</v>
      </c>
      <c r="Q627" s="16">
        <v>35875</v>
      </c>
      <c r="R627" s="16">
        <v>35875</v>
      </c>
      <c r="S627" s="16">
        <v>35875</v>
      </c>
      <c r="T627" s="16">
        <v>35875</v>
      </c>
      <c r="U627" s="16">
        <v>35875</v>
      </c>
      <c r="V627" s="16">
        <v>35875</v>
      </c>
      <c r="W627" s="16">
        <v>35875</v>
      </c>
      <c r="X627" s="16" t="s">
        <v>7744</v>
      </c>
      <c r="Y627" s="16" t="s">
        <v>129</v>
      </c>
      <c r="Z627" s="16" t="s">
        <v>129</v>
      </c>
    </row>
    <row r="628" spans="2:26" hidden="1">
      <c r="B628" s="16" t="s">
        <v>1621</v>
      </c>
      <c r="C628" s="16" t="s">
        <v>235</v>
      </c>
      <c r="D628" s="16" t="s">
        <v>2792</v>
      </c>
      <c r="E628" s="16" t="s">
        <v>2793</v>
      </c>
      <c r="F628" s="16" t="s">
        <v>2794</v>
      </c>
      <c r="G628" s="16" t="s">
        <v>1739</v>
      </c>
      <c r="H628" s="16" t="s">
        <v>129</v>
      </c>
      <c r="I628" s="16" t="s">
        <v>19</v>
      </c>
      <c r="J628" s="16" t="s">
        <v>7744</v>
      </c>
      <c r="K628" s="16" t="s">
        <v>129</v>
      </c>
      <c r="L628" s="16">
        <v>97375</v>
      </c>
      <c r="M628" s="16">
        <v>97375</v>
      </c>
      <c r="N628" s="16">
        <v>97375</v>
      </c>
      <c r="O628" s="16">
        <v>97375</v>
      </c>
      <c r="P628" s="16">
        <v>97375</v>
      </c>
      <c r="Q628" s="16">
        <v>97375</v>
      </c>
      <c r="R628" s="16">
        <v>97375</v>
      </c>
      <c r="S628" s="16">
        <v>97375</v>
      </c>
      <c r="T628" s="16">
        <v>97375</v>
      </c>
      <c r="U628" s="16">
        <v>97375</v>
      </c>
      <c r="V628" s="16">
        <v>97375</v>
      </c>
      <c r="W628" s="16">
        <v>97375</v>
      </c>
      <c r="X628" s="16" t="s">
        <v>7744</v>
      </c>
      <c r="Y628" s="16" t="s">
        <v>129</v>
      </c>
      <c r="Z628" s="16" t="s">
        <v>129</v>
      </c>
    </row>
    <row r="629" spans="2:26" hidden="1">
      <c r="B629" s="16" t="s">
        <v>1621</v>
      </c>
      <c r="C629" s="16" t="s">
        <v>235</v>
      </c>
      <c r="D629" s="16" t="s">
        <v>2795</v>
      </c>
      <c r="E629" s="16" t="s">
        <v>2796</v>
      </c>
      <c r="F629" s="16" t="s">
        <v>2795</v>
      </c>
      <c r="G629" s="16" t="s">
        <v>2797</v>
      </c>
      <c r="H629" s="16" t="s">
        <v>129</v>
      </c>
      <c r="I629" s="16" t="s">
        <v>19</v>
      </c>
      <c r="J629" s="16" t="s">
        <v>7744</v>
      </c>
      <c r="K629" s="16" t="s">
        <v>129</v>
      </c>
      <c r="L629" s="16">
        <v>18450</v>
      </c>
      <c r="M629" s="16">
        <v>18450</v>
      </c>
      <c r="N629" s="16">
        <v>18450</v>
      </c>
      <c r="O629" s="16">
        <v>18450</v>
      </c>
      <c r="P629" s="16">
        <v>18450</v>
      </c>
      <c r="Q629" s="16">
        <v>18450</v>
      </c>
      <c r="R629" s="16">
        <v>18450</v>
      </c>
      <c r="S629" s="16">
        <v>18450</v>
      </c>
      <c r="T629" s="16">
        <v>18450</v>
      </c>
      <c r="U629" s="16">
        <v>18450</v>
      </c>
      <c r="V629" s="16">
        <v>18450</v>
      </c>
      <c r="W629" s="16">
        <v>18450</v>
      </c>
      <c r="X629" s="16" t="s">
        <v>7744</v>
      </c>
      <c r="Y629" s="16" t="s">
        <v>129</v>
      </c>
      <c r="Z629" s="16" t="s">
        <v>129</v>
      </c>
    </row>
    <row r="630" spans="2:26" hidden="1">
      <c r="B630" s="16" t="s">
        <v>1621</v>
      </c>
      <c r="C630" s="16" t="s">
        <v>235</v>
      </c>
      <c r="D630" s="16" t="s">
        <v>2798</v>
      </c>
      <c r="E630" s="16" t="s">
        <v>2799</v>
      </c>
      <c r="F630" s="16" t="s">
        <v>2798</v>
      </c>
      <c r="G630" s="16" t="s">
        <v>1739</v>
      </c>
      <c r="H630" s="16" t="s">
        <v>129</v>
      </c>
      <c r="I630" s="16" t="s">
        <v>19</v>
      </c>
      <c r="J630" s="16" t="s">
        <v>7744</v>
      </c>
      <c r="K630" s="16" t="s">
        <v>129</v>
      </c>
      <c r="L630" s="16">
        <v>28700</v>
      </c>
      <c r="M630" s="16">
        <v>28700</v>
      </c>
      <c r="N630" s="16">
        <v>28700</v>
      </c>
      <c r="O630" s="16">
        <v>28700</v>
      </c>
      <c r="P630" s="16">
        <v>28700</v>
      </c>
      <c r="Q630" s="16">
        <v>28700</v>
      </c>
      <c r="R630" s="16">
        <v>28700</v>
      </c>
      <c r="S630" s="16">
        <v>28700</v>
      </c>
      <c r="T630" s="16">
        <v>28700</v>
      </c>
      <c r="U630" s="16">
        <v>28700</v>
      </c>
      <c r="V630" s="16">
        <v>28700</v>
      </c>
      <c r="W630" s="16">
        <v>28700</v>
      </c>
      <c r="X630" s="16" t="s">
        <v>7744</v>
      </c>
      <c r="Y630" s="16" t="s">
        <v>129</v>
      </c>
      <c r="Z630" s="16" t="s">
        <v>129</v>
      </c>
    </row>
    <row r="631" spans="2:26" hidden="1">
      <c r="B631" s="16" t="s">
        <v>1621</v>
      </c>
      <c r="C631" s="16" t="s">
        <v>235</v>
      </c>
      <c r="D631" s="16" t="s">
        <v>2802</v>
      </c>
      <c r="E631" s="16" t="s">
        <v>2803</v>
      </c>
      <c r="F631" s="16" t="s">
        <v>2802</v>
      </c>
      <c r="G631" s="16" t="s">
        <v>2127</v>
      </c>
      <c r="H631" s="16" t="s">
        <v>129</v>
      </c>
      <c r="I631" s="16" t="s">
        <v>19</v>
      </c>
      <c r="J631" s="16" t="s">
        <v>7745</v>
      </c>
      <c r="K631" s="16" t="s">
        <v>129</v>
      </c>
      <c r="L631" s="16">
        <v>240000</v>
      </c>
      <c r="M631" s="16">
        <v>240000</v>
      </c>
      <c r="N631" s="16">
        <v>240000</v>
      </c>
      <c r="O631" s="16">
        <v>240000</v>
      </c>
      <c r="P631" s="16">
        <v>240000</v>
      </c>
      <c r="Q631" s="16">
        <v>240000</v>
      </c>
      <c r="R631" s="16">
        <v>240000</v>
      </c>
      <c r="S631" s="16">
        <v>240000</v>
      </c>
      <c r="T631" s="16">
        <v>240000</v>
      </c>
      <c r="U631" s="16">
        <v>240000</v>
      </c>
      <c r="V631" s="16">
        <v>240000</v>
      </c>
      <c r="W631" s="16">
        <v>240000</v>
      </c>
      <c r="X631" s="16" t="s">
        <v>7745</v>
      </c>
      <c r="Y631" s="16" t="s">
        <v>129</v>
      </c>
      <c r="Z631" s="16" t="s">
        <v>129</v>
      </c>
    </row>
    <row r="632" spans="2:26" hidden="1">
      <c r="B632" s="16" t="s">
        <v>1621</v>
      </c>
      <c r="C632" s="16" t="s">
        <v>235</v>
      </c>
      <c r="D632" s="16" t="s">
        <v>16071</v>
      </c>
      <c r="E632" s="16" t="s">
        <v>16072</v>
      </c>
      <c r="F632" s="16" t="s">
        <v>16071</v>
      </c>
      <c r="G632" s="16" t="s">
        <v>2127</v>
      </c>
      <c r="H632" s="16" t="s">
        <v>129</v>
      </c>
      <c r="I632" s="16" t="s">
        <v>19</v>
      </c>
      <c r="J632" s="16" t="s">
        <v>7745</v>
      </c>
      <c r="K632" s="16" t="s">
        <v>129</v>
      </c>
      <c r="L632" s="16">
        <v>300000</v>
      </c>
      <c r="M632" s="16">
        <v>300000</v>
      </c>
      <c r="N632" s="16">
        <v>300000</v>
      </c>
      <c r="O632" s="16">
        <v>300000</v>
      </c>
      <c r="P632" s="16">
        <v>300000</v>
      </c>
      <c r="Q632" s="16">
        <v>300000</v>
      </c>
      <c r="R632" s="16">
        <v>300000</v>
      </c>
      <c r="S632" s="16">
        <v>300000</v>
      </c>
      <c r="T632" s="16">
        <v>300000</v>
      </c>
      <c r="U632" s="16">
        <v>300000</v>
      </c>
      <c r="V632" s="16">
        <v>300000</v>
      </c>
      <c r="W632" s="16">
        <v>300000</v>
      </c>
      <c r="X632" s="16" t="s">
        <v>7745</v>
      </c>
      <c r="Y632" s="16" t="s">
        <v>129</v>
      </c>
      <c r="Z632" s="16" t="s">
        <v>129</v>
      </c>
    </row>
    <row r="633" spans="2:26" hidden="1">
      <c r="B633" s="16" t="s">
        <v>1621</v>
      </c>
      <c r="C633" s="16" t="s">
        <v>235</v>
      </c>
      <c r="D633" s="16" t="s">
        <v>2804</v>
      </c>
      <c r="E633" s="16" t="s">
        <v>2805</v>
      </c>
      <c r="F633" s="16" t="s">
        <v>2806</v>
      </c>
      <c r="G633" s="16" t="s">
        <v>1739</v>
      </c>
      <c r="H633" s="16" t="s">
        <v>129</v>
      </c>
      <c r="I633" s="16" t="s">
        <v>19</v>
      </c>
      <c r="J633" s="16" t="s">
        <v>7744</v>
      </c>
      <c r="K633" s="16" t="s">
        <v>129</v>
      </c>
      <c r="L633" s="16">
        <v>119925</v>
      </c>
      <c r="M633" s="16">
        <v>119925</v>
      </c>
      <c r="N633" s="16">
        <v>119925</v>
      </c>
      <c r="O633" s="16">
        <v>119925</v>
      </c>
      <c r="P633" s="16">
        <v>119925</v>
      </c>
      <c r="Q633" s="16">
        <v>119925</v>
      </c>
      <c r="R633" s="16">
        <v>119925</v>
      </c>
      <c r="S633" s="16">
        <v>119925</v>
      </c>
      <c r="T633" s="16">
        <v>119925</v>
      </c>
      <c r="U633" s="16">
        <v>119925</v>
      </c>
      <c r="V633" s="16">
        <v>119925</v>
      </c>
      <c r="W633" s="16">
        <v>119925</v>
      </c>
      <c r="X633" s="16" t="s">
        <v>7744</v>
      </c>
      <c r="Y633" s="16" t="s">
        <v>129</v>
      </c>
      <c r="Z633" s="16" t="s">
        <v>129</v>
      </c>
    </row>
    <row r="634" spans="2:26" hidden="1">
      <c r="B634" s="16" t="s">
        <v>1621</v>
      </c>
      <c r="C634" s="16" t="s">
        <v>1622</v>
      </c>
      <c r="D634" s="16" t="s">
        <v>2958</v>
      </c>
      <c r="E634" s="16" t="s">
        <v>15626</v>
      </c>
      <c r="F634" s="16" t="s">
        <v>15627</v>
      </c>
      <c r="G634" s="16" t="s">
        <v>1739</v>
      </c>
      <c r="H634" s="16" t="s">
        <v>103</v>
      </c>
      <c r="I634" s="16" t="s">
        <v>19</v>
      </c>
      <c r="J634" s="16" t="s">
        <v>7745</v>
      </c>
      <c r="K634" s="16" t="s">
        <v>103</v>
      </c>
      <c r="L634" s="16">
        <v>2050000</v>
      </c>
      <c r="M634" s="16">
        <v>2050000</v>
      </c>
      <c r="N634" s="16">
        <v>2050000</v>
      </c>
      <c r="O634" s="16">
        <v>2050000</v>
      </c>
      <c r="P634" s="16">
        <v>2050000</v>
      </c>
      <c r="Q634" s="16">
        <v>2050000</v>
      </c>
      <c r="R634" s="16">
        <v>2050000</v>
      </c>
      <c r="S634" s="16">
        <v>2050000</v>
      </c>
      <c r="T634" s="16">
        <v>2050000</v>
      </c>
      <c r="U634" s="16">
        <v>2050000</v>
      </c>
      <c r="V634" s="16">
        <v>2050000</v>
      </c>
      <c r="W634" s="16">
        <v>2050000</v>
      </c>
      <c r="X634" s="16" t="s">
        <v>7745</v>
      </c>
      <c r="Y634" s="16" t="s">
        <v>103</v>
      </c>
      <c r="Z634" s="16" t="s">
        <v>103</v>
      </c>
    </row>
    <row r="635" spans="2:26" hidden="1">
      <c r="B635" s="16" t="s">
        <v>1621</v>
      </c>
      <c r="C635" s="16" t="s">
        <v>235</v>
      </c>
      <c r="D635" s="16" t="s">
        <v>2808</v>
      </c>
      <c r="E635" s="16" t="s">
        <v>2809</v>
      </c>
      <c r="F635" s="16" t="s">
        <v>2808</v>
      </c>
      <c r="G635" s="16" t="s">
        <v>1739</v>
      </c>
      <c r="H635" s="16" t="s">
        <v>131</v>
      </c>
      <c r="I635" s="16" t="s">
        <v>19</v>
      </c>
      <c r="J635" s="16" t="s">
        <v>7744</v>
      </c>
      <c r="K635" s="16" t="s">
        <v>131</v>
      </c>
      <c r="L635" s="16">
        <v>150000</v>
      </c>
      <c r="M635" s="16">
        <v>150000</v>
      </c>
      <c r="N635" s="16">
        <v>150000</v>
      </c>
      <c r="O635" s="16">
        <v>150000</v>
      </c>
      <c r="P635" s="16">
        <v>150000</v>
      </c>
      <c r="Q635" s="16">
        <v>150000</v>
      </c>
      <c r="R635" s="16">
        <v>150000</v>
      </c>
      <c r="S635" s="16">
        <v>150000</v>
      </c>
      <c r="T635" s="16">
        <v>150000</v>
      </c>
      <c r="U635" s="16">
        <v>150000</v>
      </c>
      <c r="V635" s="16">
        <v>150000</v>
      </c>
      <c r="W635" s="16">
        <v>150000</v>
      </c>
      <c r="X635" s="16" t="s">
        <v>7744</v>
      </c>
      <c r="Y635" s="16" t="s">
        <v>131</v>
      </c>
      <c r="Z635" s="16" t="s">
        <v>131</v>
      </c>
    </row>
    <row r="636" spans="2:26" hidden="1">
      <c r="B636" s="16" t="s">
        <v>1621</v>
      </c>
      <c r="C636" s="16" t="s">
        <v>235</v>
      </c>
      <c r="D636" s="16" t="s">
        <v>2810</v>
      </c>
      <c r="E636" s="16" t="s">
        <v>2811</v>
      </c>
      <c r="F636" s="16" t="s">
        <v>2810</v>
      </c>
      <c r="G636" s="16" t="s">
        <v>1739</v>
      </c>
      <c r="H636" s="16" t="s">
        <v>129</v>
      </c>
      <c r="I636" s="16" t="s">
        <v>19</v>
      </c>
      <c r="J636" s="16" t="s">
        <v>7744</v>
      </c>
      <c r="K636" s="16" t="s">
        <v>129</v>
      </c>
      <c r="L636" s="16">
        <v>10250</v>
      </c>
      <c r="M636" s="16">
        <v>10250</v>
      </c>
      <c r="N636" s="16">
        <v>10250</v>
      </c>
      <c r="O636" s="16">
        <v>10250</v>
      </c>
      <c r="P636" s="16">
        <v>10250</v>
      </c>
      <c r="Q636" s="16">
        <v>10250</v>
      </c>
      <c r="R636" s="16">
        <v>10250</v>
      </c>
      <c r="S636" s="16">
        <v>10250</v>
      </c>
      <c r="T636" s="16">
        <v>10250</v>
      </c>
      <c r="U636" s="16">
        <v>10250</v>
      </c>
      <c r="V636" s="16">
        <v>10250</v>
      </c>
      <c r="W636" s="16">
        <v>10250</v>
      </c>
      <c r="X636" s="16" t="s">
        <v>7744</v>
      </c>
      <c r="Y636" s="16" t="s">
        <v>129</v>
      </c>
      <c r="Z636" s="16" t="s">
        <v>129</v>
      </c>
    </row>
    <row r="637" spans="2:26" hidden="1">
      <c r="B637" s="16" t="s">
        <v>1621</v>
      </c>
      <c r="C637" s="16" t="s">
        <v>235</v>
      </c>
      <c r="D637" s="16" t="s">
        <v>2813</v>
      </c>
      <c r="E637" s="16" t="s">
        <v>2814</v>
      </c>
      <c r="F637" s="16" t="s">
        <v>2813</v>
      </c>
      <c r="G637" s="16" t="s">
        <v>1669</v>
      </c>
      <c r="H637" s="16" t="s">
        <v>102</v>
      </c>
      <c r="I637" s="16" t="s">
        <v>19</v>
      </c>
      <c r="J637" s="16" t="s">
        <v>7745</v>
      </c>
      <c r="K637" s="16" t="s">
        <v>102</v>
      </c>
      <c r="L637" s="16">
        <v>10319190</v>
      </c>
      <c r="M637" s="16">
        <v>10319190</v>
      </c>
      <c r="N637" s="16">
        <v>10319190</v>
      </c>
      <c r="O637" s="16">
        <v>10319190</v>
      </c>
      <c r="P637" s="16">
        <v>10319190</v>
      </c>
      <c r="Q637" s="16">
        <v>10319190</v>
      </c>
      <c r="R637" s="16">
        <v>10319190</v>
      </c>
      <c r="S637" s="16">
        <v>10319190</v>
      </c>
      <c r="T637" s="16">
        <v>10319190</v>
      </c>
      <c r="U637" s="16">
        <v>10319190</v>
      </c>
      <c r="V637" s="16">
        <v>10319190</v>
      </c>
      <c r="W637" s="16">
        <v>10319190</v>
      </c>
      <c r="X637" s="16" t="s">
        <v>7745</v>
      </c>
      <c r="Y637" s="16" t="s">
        <v>102</v>
      </c>
      <c r="Z637" s="16" t="s">
        <v>102</v>
      </c>
    </row>
    <row r="638" spans="2:26" hidden="1">
      <c r="B638" s="16" t="s">
        <v>1621</v>
      </c>
      <c r="C638" s="16" t="s">
        <v>235</v>
      </c>
      <c r="D638" s="16" t="s">
        <v>7850</v>
      </c>
      <c r="E638" s="16" t="s">
        <v>7851</v>
      </c>
      <c r="F638" s="16" t="s">
        <v>7852</v>
      </c>
      <c r="G638" s="16" t="s">
        <v>1739</v>
      </c>
      <c r="H638" s="16" t="s">
        <v>131</v>
      </c>
      <c r="I638" s="16" t="s">
        <v>19</v>
      </c>
      <c r="J638" s="16" t="s">
        <v>7745</v>
      </c>
      <c r="K638" s="16" t="s">
        <v>131</v>
      </c>
      <c r="L638" s="16">
        <v>21000</v>
      </c>
      <c r="M638" s="16">
        <v>21000</v>
      </c>
      <c r="N638" s="16">
        <v>21000</v>
      </c>
      <c r="O638" s="16">
        <v>21000</v>
      </c>
      <c r="P638" s="16">
        <v>21000</v>
      </c>
      <c r="Q638" s="16">
        <v>21000</v>
      </c>
      <c r="R638" s="16">
        <v>21000</v>
      </c>
      <c r="S638" s="16">
        <v>21000</v>
      </c>
      <c r="T638" s="16">
        <v>21000</v>
      </c>
      <c r="U638" s="16">
        <v>21000</v>
      </c>
      <c r="V638" s="16">
        <v>21000</v>
      </c>
      <c r="W638" s="16">
        <v>21000</v>
      </c>
      <c r="X638" s="16" t="s">
        <v>7745</v>
      </c>
      <c r="Y638" s="16" t="s">
        <v>131</v>
      </c>
      <c r="Z638" s="16" t="s">
        <v>131</v>
      </c>
    </row>
    <row r="639" spans="2:26" hidden="1">
      <c r="B639" s="16" t="s">
        <v>1621</v>
      </c>
      <c r="C639" s="16" t="s">
        <v>235</v>
      </c>
      <c r="D639" s="16" t="s">
        <v>2815</v>
      </c>
      <c r="E639" s="16" t="s">
        <v>2816</v>
      </c>
      <c r="F639" s="16" t="s">
        <v>2817</v>
      </c>
      <c r="G639" s="16" t="s">
        <v>1739</v>
      </c>
      <c r="H639" s="16" t="s">
        <v>129</v>
      </c>
      <c r="I639" s="16" t="s">
        <v>19</v>
      </c>
      <c r="J639" s="16" t="s">
        <v>7745</v>
      </c>
      <c r="K639" s="16" t="s">
        <v>129</v>
      </c>
      <c r="L639" s="16">
        <v>11550</v>
      </c>
      <c r="M639" s="16">
        <v>11550</v>
      </c>
      <c r="N639" s="16">
        <v>11550</v>
      </c>
      <c r="O639" s="16">
        <v>11550</v>
      </c>
      <c r="P639" s="16">
        <v>11550</v>
      </c>
      <c r="Q639" s="16">
        <v>11550</v>
      </c>
      <c r="R639" s="16">
        <v>11550</v>
      </c>
      <c r="S639" s="16">
        <v>11550</v>
      </c>
      <c r="T639" s="16">
        <v>11550</v>
      </c>
      <c r="U639" s="16">
        <v>11550</v>
      </c>
      <c r="V639" s="16">
        <v>11550</v>
      </c>
      <c r="W639" s="16">
        <v>11550</v>
      </c>
      <c r="X639" s="16" t="s">
        <v>7745</v>
      </c>
      <c r="Y639" s="16" t="s">
        <v>129</v>
      </c>
      <c r="Z639" s="16" t="s">
        <v>129</v>
      </c>
    </row>
    <row r="640" spans="2:26" hidden="1">
      <c r="B640" s="16" t="s">
        <v>1621</v>
      </c>
      <c r="C640" s="16" t="s">
        <v>235</v>
      </c>
      <c r="D640" s="16" t="s">
        <v>2818</v>
      </c>
      <c r="E640" s="16" t="s">
        <v>2819</v>
      </c>
      <c r="F640" s="16" t="s">
        <v>2820</v>
      </c>
      <c r="G640" s="16" t="s">
        <v>1743</v>
      </c>
      <c r="H640" s="16" t="s">
        <v>131</v>
      </c>
      <c r="I640" s="16" t="s">
        <v>19</v>
      </c>
      <c r="J640" s="16" t="s">
        <v>7744</v>
      </c>
      <c r="K640" s="16" t="s">
        <v>131</v>
      </c>
      <c r="L640" s="16">
        <v>10000</v>
      </c>
      <c r="M640" s="16">
        <v>10000</v>
      </c>
      <c r="N640" s="16">
        <v>10000</v>
      </c>
      <c r="O640" s="16">
        <v>10000</v>
      </c>
      <c r="P640" s="16">
        <v>10000</v>
      </c>
      <c r="Q640" s="16">
        <v>10000</v>
      </c>
      <c r="R640" s="16">
        <v>10000</v>
      </c>
      <c r="S640" s="16">
        <v>10000</v>
      </c>
      <c r="T640" s="16">
        <v>10000</v>
      </c>
      <c r="U640" s="16">
        <v>10000</v>
      </c>
      <c r="V640" s="16">
        <v>10000</v>
      </c>
      <c r="W640" s="16">
        <v>10000</v>
      </c>
      <c r="X640" s="16" t="s">
        <v>7744</v>
      </c>
      <c r="Y640" s="16" t="s">
        <v>131</v>
      </c>
      <c r="Z640" s="16" t="s">
        <v>131</v>
      </c>
    </row>
    <row r="641" spans="2:26" hidden="1">
      <c r="B641" s="16" t="s">
        <v>1621</v>
      </c>
      <c r="C641" s="16" t="s">
        <v>235</v>
      </c>
      <c r="D641" s="16" t="s">
        <v>2818</v>
      </c>
      <c r="E641" s="16" t="s">
        <v>2821</v>
      </c>
      <c r="F641" s="16" t="s">
        <v>2822</v>
      </c>
      <c r="G641" s="16" t="s">
        <v>1743</v>
      </c>
      <c r="H641" s="16" t="s">
        <v>129</v>
      </c>
      <c r="I641" s="16" t="s">
        <v>19</v>
      </c>
      <c r="J641" s="16" t="s">
        <v>7745</v>
      </c>
      <c r="K641" s="16" t="s">
        <v>129</v>
      </c>
      <c r="L641" s="16">
        <v>15000</v>
      </c>
      <c r="M641" s="16">
        <v>15000</v>
      </c>
      <c r="N641" s="16">
        <v>15000</v>
      </c>
      <c r="O641" s="16">
        <v>15000</v>
      </c>
      <c r="P641" s="16">
        <v>15000</v>
      </c>
      <c r="Q641" s="16">
        <v>15000</v>
      </c>
      <c r="R641" s="16">
        <v>15000</v>
      </c>
      <c r="S641" s="16">
        <v>15000</v>
      </c>
      <c r="T641" s="16">
        <v>15000</v>
      </c>
      <c r="U641" s="16">
        <v>15000</v>
      </c>
      <c r="V641" s="16">
        <v>15000</v>
      </c>
      <c r="W641" s="16">
        <v>15000</v>
      </c>
      <c r="X641" s="16" t="s">
        <v>7745</v>
      </c>
      <c r="Y641" s="16" t="s">
        <v>129</v>
      </c>
      <c r="Z641" s="16" t="s">
        <v>129</v>
      </c>
    </row>
    <row r="642" spans="2:26" hidden="1">
      <c r="B642" s="16" t="s">
        <v>1621</v>
      </c>
      <c r="C642" s="16" t="s">
        <v>235</v>
      </c>
      <c r="D642" s="16" t="s">
        <v>2818</v>
      </c>
      <c r="E642" s="16" t="s">
        <v>2823</v>
      </c>
      <c r="F642" s="16" t="s">
        <v>2824</v>
      </c>
      <c r="G642" s="16" t="s">
        <v>1743</v>
      </c>
      <c r="H642" s="16" t="s">
        <v>131</v>
      </c>
      <c r="I642" s="16" t="s">
        <v>19</v>
      </c>
      <c r="J642" s="16" t="s">
        <v>7744</v>
      </c>
      <c r="K642" s="16" t="s">
        <v>131</v>
      </c>
      <c r="L642" s="16">
        <v>25000</v>
      </c>
      <c r="M642" s="16">
        <v>25000</v>
      </c>
      <c r="N642" s="16">
        <v>25000</v>
      </c>
      <c r="O642" s="16">
        <v>25000</v>
      </c>
      <c r="P642" s="16">
        <v>25000</v>
      </c>
      <c r="Q642" s="16">
        <v>25000</v>
      </c>
      <c r="R642" s="16">
        <v>25000</v>
      </c>
      <c r="S642" s="16">
        <v>25000</v>
      </c>
      <c r="T642" s="16">
        <v>25000</v>
      </c>
      <c r="U642" s="16">
        <v>25000</v>
      </c>
      <c r="V642" s="16">
        <v>25000</v>
      </c>
      <c r="W642" s="16">
        <v>25000</v>
      </c>
      <c r="X642" s="16" t="s">
        <v>7744</v>
      </c>
      <c r="Y642" s="16" t="s">
        <v>131</v>
      </c>
      <c r="Z642" s="16" t="s">
        <v>131</v>
      </c>
    </row>
    <row r="643" spans="2:26" hidden="1">
      <c r="B643" s="16" t="s">
        <v>1621</v>
      </c>
      <c r="C643" s="16" t="s">
        <v>235</v>
      </c>
      <c r="D643" s="16" t="s">
        <v>2825</v>
      </c>
      <c r="E643" s="16" t="s">
        <v>2826</v>
      </c>
      <c r="F643" s="16" t="s">
        <v>2827</v>
      </c>
      <c r="G643" s="16" t="s">
        <v>1739</v>
      </c>
      <c r="H643" s="16" t="s">
        <v>131</v>
      </c>
      <c r="I643" s="16" t="s">
        <v>19</v>
      </c>
      <c r="J643" s="16" t="s">
        <v>7744</v>
      </c>
      <c r="K643" s="16" t="s">
        <v>131</v>
      </c>
      <c r="L643" s="16">
        <v>800000</v>
      </c>
      <c r="M643" s="16">
        <v>800000</v>
      </c>
      <c r="N643" s="16">
        <v>800000</v>
      </c>
      <c r="O643" s="16">
        <v>800000</v>
      </c>
      <c r="P643" s="16">
        <v>800000</v>
      </c>
      <c r="Q643" s="16">
        <v>800000</v>
      </c>
      <c r="R643" s="16">
        <v>800000</v>
      </c>
      <c r="S643" s="16">
        <v>800000</v>
      </c>
      <c r="T643" s="16">
        <v>800000</v>
      </c>
      <c r="U643" s="16">
        <v>800000</v>
      </c>
      <c r="V643" s="16">
        <v>800000</v>
      </c>
      <c r="W643" s="16">
        <v>800000</v>
      </c>
      <c r="X643" s="16" t="s">
        <v>7744</v>
      </c>
      <c r="Y643" s="16" t="s">
        <v>131</v>
      </c>
      <c r="Z643" s="16" t="s">
        <v>131</v>
      </c>
    </row>
    <row r="644" spans="2:26" hidden="1">
      <c r="B644" s="16" t="s">
        <v>1621</v>
      </c>
      <c r="C644" s="16" t="s">
        <v>235</v>
      </c>
      <c r="D644" s="16" t="s">
        <v>2825</v>
      </c>
      <c r="E644" s="16" t="s">
        <v>2828</v>
      </c>
      <c r="F644" s="16" t="s">
        <v>2829</v>
      </c>
      <c r="G644" s="16" t="s">
        <v>1739</v>
      </c>
      <c r="H644" s="16" t="s">
        <v>131</v>
      </c>
      <c r="I644" s="16" t="s">
        <v>19</v>
      </c>
      <c r="J644" s="16" t="s">
        <v>7744</v>
      </c>
      <c r="K644" s="16" t="s">
        <v>131</v>
      </c>
      <c r="L644" s="16">
        <v>600000</v>
      </c>
      <c r="M644" s="16">
        <v>600000</v>
      </c>
      <c r="N644" s="16">
        <v>600000</v>
      </c>
      <c r="O644" s="16">
        <v>600000</v>
      </c>
      <c r="P644" s="16">
        <v>600000</v>
      </c>
      <c r="Q644" s="16">
        <v>600000</v>
      </c>
      <c r="R644" s="16">
        <v>600000</v>
      </c>
      <c r="S644" s="16">
        <v>600000</v>
      </c>
      <c r="T644" s="16">
        <v>600000</v>
      </c>
      <c r="U644" s="16">
        <v>600000</v>
      </c>
      <c r="V644" s="16">
        <v>600000</v>
      </c>
      <c r="W644" s="16">
        <v>600000</v>
      </c>
      <c r="X644" s="16" t="s">
        <v>7744</v>
      </c>
      <c r="Y644" s="16" t="s">
        <v>131</v>
      </c>
      <c r="Z644" s="16" t="s">
        <v>131</v>
      </c>
    </row>
    <row r="645" spans="2:26" hidden="1">
      <c r="B645" s="16" t="s">
        <v>1621</v>
      </c>
      <c r="C645" s="16" t="s">
        <v>235</v>
      </c>
      <c r="D645" s="16" t="s">
        <v>2825</v>
      </c>
      <c r="E645" s="16" t="s">
        <v>2830</v>
      </c>
      <c r="F645" s="16" t="s">
        <v>2831</v>
      </c>
      <c r="G645" s="16" t="s">
        <v>1739</v>
      </c>
      <c r="H645" s="16" t="s">
        <v>131</v>
      </c>
      <c r="I645" s="16" t="s">
        <v>19</v>
      </c>
      <c r="J645" s="16" t="s">
        <v>7744</v>
      </c>
      <c r="K645" s="16" t="s">
        <v>131</v>
      </c>
      <c r="L645" s="16">
        <v>500000</v>
      </c>
      <c r="M645" s="16">
        <v>500000</v>
      </c>
      <c r="N645" s="16">
        <v>500000</v>
      </c>
      <c r="O645" s="16">
        <v>500000</v>
      </c>
      <c r="P645" s="16">
        <v>500000</v>
      </c>
      <c r="Q645" s="16">
        <v>500000</v>
      </c>
      <c r="R645" s="16">
        <v>500000</v>
      </c>
      <c r="S645" s="16">
        <v>500000</v>
      </c>
      <c r="T645" s="16">
        <v>500000</v>
      </c>
      <c r="U645" s="16">
        <v>500000</v>
      </c>
      <c r="V645" s="16">
        <v>500000</v>
      </c>
      <c r="W645" s="16">
        <v>500000</v>
      </c>
      <c r="X645" s="16" t="s">
        <v>7744</v>
      </c>
      <c r="Y645" s="16" t="s">
        <v>131</v>
      </c>
      <c r="Z645" s="16" t="s">
        <v>131</v>
      </c>
    </row>
    <row r="646" spans="2:26" hidden="1">
      <c r="B646" s="16" t="s">
        <v>1621</v>
      </c>
      <c r="C646" s="16" t="s">
        <v>235</v>
      </c>
      <c r="D646" s="16" t="s">
        <v>2832</v>
      </c>
      <c r="E646" s="16" t="s">
        <v>2833</v>
      </c>
      <c r="F646" s="16" t="s">
        <v>9065</v>
      </c>
      <c r="G646" s="16" t="s">
        <v>2834</v>
      </c>
      <c r="H646" s="16" t="s">
        <v>128</v>
      </c>
      <c r="I646" s="16" t="s">
        <v>19</v>
      </c>
      <c r="J646" s="16" t="s">
        <v>7744</v>
      </c>
      <c r="K646" s="16" t="s">
        <v>128</v>
      </c>
      <c r="L646" s="16">
        <v>9900</v>
      </c>
      <c r="M646" s="16">
        <v>9900</v>
      </c>
      <c r="N646" s="16">
        <v>9900</v>
      </c>
      <c r="O646" s="16">
        <v>9900</v>
      </c>
      <c r="P646" s="16">
        <v>9900</v>
      </c>
      <c r="Q646" s="16">
        <v>9900</v>
      </c>
      <c r="R646" s="16">
        <v>9900</v>
      </c>
      <c r="S646" s="16">
        <v>9900</v>
      </c>
      <c r="T646" s="16">
        <v>9900</v>
      </c>
      <c r="U646" s="16">
        <v>9900</v>
      </c>
      <c r="V646" s="16">
        <v>9900</v>
      </c>
      <c r="W646" s="16">
        <v>9900</v>
      </c>
      <c r="X646" s="16" t="s">
        <v>7744</v>
      </c>
      <c r="Y646" s="16" t="s">
        <v>128</v>
      </c>
      <c r="Z646" s="16" t="s">
        <v>128</v>
      </c>
    </row>
    <row r="647" spans="2:26" hidden="1">
      <c r="B647" s="16" t="s">
        <v>1621</v>
      </c>
      <c r="C647" s="16" t="s">
        <v>235</v>
      </c>
      <c r="D647" s="16" t="s">
        <v>2832</v>
      </c>
      <c r="E647" s="16" t="s">
        <v>2835</v>
      </c>
      <c r="F647" s="16" t="s">
        <v>9164</v>
      </c>
      <c r="G647" s="16" t="s">
        <v>2834</v>
      </c>
      <c r="H647" s="16" t="s">
        <v>128</v>
      </c>
      <c r="I647" s="16" t="s">
        <v>19</v>
      </c>
      <c r="J647" s="16" t="s">
        <v>7744</v>
      </c>
      <c r="K647" s="16" t="s">
        <v>128</v>
      </c>
      <c r="L647" s="16">
        <v>9900</v>
      </c>
      <c r="M647" s="16">
        <v>9900</v>
      </c>
      <c r="N647" s="16">
        <v>9900</v>
      </c>
      <c r="O647" s="16">
        <v>9900</v>
      </c>
      <c r="P647" s="16">
        <v>9900</v>
      </c>
      <c r="Q647" s="16">
        <v>9900</v>
      </c>
      <c r="R647" s="16">
        <v>9900</v>
      </c>
      <c r="S647" s="16">
        <v>9900</v>
      </c>
      <c r="T647" s="16">
        <v>9900</v>
      </c>
      <c r="U647" s="16">
        <v>9900</v>
      </c>
      <c r="V647" s="16">
        <v>9900</v>
      </c>
      <c r="W647" s="16">
        <v>9900</v>
      </c>
      <c r="X647" s="16" t="s">
        <v>7744</v>
      </c>
      <c r="Y647" s="16" t="s">
        <v>128</v>
      </c>
      <c r="Z647" s="16" t="s">
        <v>128</v>
      </c>
    </row>
    <row r="648" spans="2:26" hidden="1">
      <c r="B648" s="16" t="s">
        <v>1621</v>
      </c>
      <c r="C648" s="16" t="s">
        <v>235</v>
      </c>
      <c r="D648" s="16" t="s">
        <v>2836</v>
      </c>
      <c r="E648" s="16" t="s">
        <v>15982</v>
      </c>
      <c r="F648" s="16" t="s">
        <v>15983</v>
      </c>
      <c r="G648" s="16" t="s">
        <v>1739</v>
      </c>
      <c r="H648" s="16" t="s">
        <v>129</v>
      </c>
      <c r="I648" s="16" t="s">
        <v>19</v>
      </c>
      <c r="J648" s="16" t="s">
        <v>7745</v>
      </c>
      <c r="K648" s="16" t="s">
        <v>129</v>
      </c>
      <c r="L648" s="16">
        <v>1825000</v>
      </c>
      <c r="M648" s="16">
        <v>1825000</v>
      </c>
      <c r="N648" s="16">
        <v>1825000</v>
      </c>
      <c r="O648" s="16">
        <v>1825000</v>
      </c>
      <c r="P648" s="16">
        <v>1825000</v>
      </c>
      <c r="Q648" s="16">
        <v>1825000</v>
      </c>
      <c r="R648" s="16">
        <v>1825000</v>
      </c>
      <c r="S648" s="16">
        <v>1825000</v>
      </c>
      <c r="T648" s="16">
        <v>1825000</v>
      </c>
      <c r="U648" s="16">
        <v>1825000</v>
      </c>
      <c r="V648" s="16">
        <v>1825000</v>
      </c>
      <c r="W648" s="16">
        <v>1825000</v>
      </c>
      <c r="X648" s="16" t="s">
        <v>7745</v>
      </c>
      <c r="Y648" s="16" t="s">
        <v>129</v>
      </c>
      <c r="Z648" s="16" t="s">
        <v>129</v>
      </c>
    </row>
    <row r="649" spans="2:26" hidden="1">
      <c r="B649" s="16" t="s">
        <v>1621</v>
      </c>
      <c r="C649" s="16" t="s">
        <v>235</v>
      </c>
      <c r="D649" s="16" t="s">
        <v>2837</v>
      </c>
      <c r="E649" s="16" t="s">
        <v>16073</v>
      </c>
      <c r="F649" s="16" t="s">
        <v>16074</v>
      </c>
      <c r="G649" s="16" t="s">
        <v>1739</v>
      </c>
      <c r="H649" s="16" t="s">
        <v>129</v>
      </c>
      <c r="I649" s="16" t="s">
        <v>19</v>
      </c>
      <c r="J649" s="16" t="s">
        <v>7745</v>
      </c>
      <c r="K649" s="16" t="s">
        <v>129</v>
      </c>
      <c r="L649" s="16">
        <v>81600</v>
      </c>
      <c r="M649" s="16">
        <v>81600</v>
      </c>
      <c r="N649" s="16">
        <v>81600</v>
      </c>
      <c r="O649" s="16">
        <v>81600</v>
      </c>
      <c r="P649" s="16">
        <v>81600</v>
      </c>
      <c r="Q649" s="16">
        <v>81600</v>
      </c>
      <c r="R649" s="16">
        <v>81600</v>
      </c>
      <c r="S649" s="16">
        <v>81600</v>
      </c>
      <c r="T649" s="16">
        <v>81600</v>
      </c>
      <c r="U649" s="16">
        <v>81600</v>
      </c>
      <c r="V649" s="16">
        <v>81600</v>
      </c>
      <c r="W649" s="16">
        <v>81600</v>
      </c>
      <c r="X649" s="16" t="s">
        <v>7745</v>
      </c>
      <c r="Y649" s="16" t="s">
        <v>129</v>
      </c>
      <c r="Z649" s="16" t="s">
        <v>129</v>
      </c>
    </row>
    <row r="650" spans="2:26" hidden="1">
      <c r="B650" s="16" t="s">
        <v>1621</v>
      </c>
      <c r="C650" s="16" t="s">
        <v>235</v>
      </c>
      <c r="D650" s="16" t="s">
        <v>2837</v>
      </c>
      <c r="E650" s="16" t="s">
        <v>2838</v>
      </c>
      <c r="F650" s="16" t="s">
        <v>2839</v>
      </c>
      <c r="G650" s="16" t="s">
        <v>1739</v>
      </c>
      <c r="H650" s="16" t="s">
        <v>129</v>
      </c>
      <c r="I650" s="16" t="s">
        <v>19</v>
      </c>
      <c r="J650" s="16" t="s">
        <v>7745</v>
      </c>
      <c r="K650" s="16" t="s">
        <v>129</v>
      </c>
      <c r="L650" s="16">
        <v>152000</v>
      </c>
      <c r="M650" s="16">
        <v>152000</v>
      </c>
      <c r="N650" s="16">
        <v>152000</v>
      </c>
      <c r="O650" s="16">
        <v>152000</v>
      </c>
      <c r="P650" s="16">
        <v>152000</v>
      </c>
      <c r="Q650" s="16">
        <v>152000</v>
      </c>
      <c r="R650" s="16">
        <v>152000</v>
      </c>
      <c r="S650" s="16">
        <v>152000</v>
      </c>
      <c r="T650" s="16">
        <v>152000</v>
      </c>
      <c r="U650" s="16">
        <v>152000</v>
      </c>
      <c r="V650" s="16">
        <v>152000</v>
      </c>
      <c r="W650" s="16">
        <v>152000</v>
      </c>
      <c r="X650" s="16" t="s">
        <v>7745</v>
      </c>
      <c r="Y650" s="16" t="s">
        <v>129</v>
      </c>
      <c r="Z650" s="16" t="s">
        <v>129</v>
      </c>
    </row>
    <row r="651" spans="2:26" hidden="1">
      <c r="B651" s="16" t="s">
        <v>1621</v>
      </c>
      <c r="C651" s="16" t="s">
        <v>235</v>
      </c>
      <c r="D651" s="16" t="s">
        <v>2840</v>
      </c>
      <c r="E651" s="16" t="s">
        <v>2841</v>
      </c>
      <c r="F651" s="16" t="s">
        <v>2840</v>
      </c>
      <c r="G651" s="16" t="s">
        <v>1739</v>
      </c>
      <c r="H651" s="16" t="s">
        <v>129</v>
      </c>
      <c r="I651" s="16" t="s">
        <v>19</v>
      </c>
      <c r="J651" s="16" t="s">
        <v>7745</v>
      </c>
      <c r="K651" s="16" t="s">
        <v>129</v>
      </c>
      <c r="L651" s="16">
        <v>1675000</v>
      </c>
      <c r="M651" s="16">
        <v>1675000</v>
      </c>
      <c r="N651" s="16">
        <v>1675000</v>
      </c>
      <c r="O651" s="16">
        <v>1675000</v>
      </c>
      <c r="P651" s="16">
        <v>1675000</v>
      </c>
      <c r="Q651" s="16">
        <v>1675000</v>
      </c>
      <c r="R651" s="16">
        <v>1675000</v>
      </c>
      <c r="S651" s="16">
        <v>1675000</v>
      </c>
      <c r="T651" s="16">
        <v>1675000</v>
      </c>
      <c r="U651" s="16">
        <v>1675000</v>
      </c>
      <c r="V651" s="16">
        <v>1675000</v>
      </c>
      <c r="W651" s="16">
        <v>1675000</v>
      </c>
      <c r="X651" s="16" t="s">
        <v>7745</v>
      </c>
      <c r="Y651" s="16" t="s">
        <v>129</v>
      </c>
      <c r="Z651" s="16" t="s">
        <v>129</v>
      </c>
    </row>
    <row r="652" spans="2:26" hidden="1">
      <c r="B652" s="16" t="s">
        <v>1621</v>
      </c>
      <c r="C652" s="16" t="s">
        <v>235</v>
      </c>
      <c r="D652" s="16" t="s">
        <v>2842</v>
      </c>
      <c r="E652" s="16" t="s">
        <v>15628</v>
      </c>
      <c r="F652" s="16" t="s">
        <v>2842</v>
      </c>
      <c r="G652" s="16" t="s">
        <v>1739</v>
      </c>
      <c r="H652" s="16" t="s">
        <v>129</v>
      </c>
      <c r="I652" s="16" t="s">
        <v>19</v>
      </c>
      <c r="J652" s="16" t="s">
        <v>7744</v>
      </c>
      <c r="K652" s="16" t="s">
        <v>129</v>
      </c>
      <c r="L652" s="16">
        <v>290000</v>
      </c>
      <c r="M652" s="16">
        <v>290000</v>
      </c>
      <c r="N652" s="16">
        <v>290000</v>
      </c>
      <c r="O652" s="16">
        <v>290000</v>
      </c>
      <c r="P652" s="16">
        <v>290000</v>
      </c>
      <c r="Q652" s="16">
        <v>290000</v>
      </c>
      <c r="R652" s="16">
        <v>290000</v>
      </c>
      <c r="S652" s="16">
        <v>290000</v>
      </c>
      <c r="T652" s="16">
        <v>290000</v>
      </c>
      <c r="U652" s="16">
        <v>290000</v>
      </c>
      <c r="V652" s="16">
        <v>290000</v>
      </c>
      <c r="W652" s="16">
        <v>290000</v>
      </c>
      <c r="X652" s="16" t="s">
        <v>7744</v>
      </c>
      <c r="Y652" s="16" t="s">
        <v>129</v>
      </c>
      <c r="Z652" s="16" t="s">
        <v>129</v>
      </c>
    </row>
    <row r="653" spans="2:26" hidden="1">
      <c r="B653" s="16" t="s">
        <v>1621</v>
      </c>
      <c r="C653" s="16" t="s">
        <v>235</v>
      </c>
      <c r="D653" s="16" t="s">
        <v>2842</v>
      </c>
      <c r="E653" s="16" t="s">
        <v>2843</v>
      </c>
      <c r="F653" s="16" t="s">
        <v>2844</v>
      </c>
      <c r="G653" s="16" t="s">
        <v>1739</v>
      </c>
      <c r="H653" s="16" t="s">
        <v>129</v>
      </c>
      <c r="I653" s="16" t="s">
        <v>19</v>
      </c>
      <c r="J653" s="16" t="s">
        <v>7744</v>
      </c>
      <c r="K653" s="16" t="s">
        <v>129</v>
      </c>
      <c r="L653" s="16">
        <v>6662.5</v>
      </c>
      <c r="M653" s="16">
        <v>6662.5</v>
      </c>
      <c r="N653" s="16">
        <v>6662.5</v>
      </c>
      <c r="O653" s="16">
        <v>6662.5</v>
      </c>
      <c r="P653" s="16">
        <v>6662.5</v>
      </c>
      <c r="Q653" s="16">
        <v>6662.5</v>
      </c>
      <c r="R653" s="16">
        <v>6662.5</v>
      </c>
      <c r="S653" s="16">
        <v>6662.5</v>
      </c>
      <c r="T653" s="16">
        <v>6662.5</v>
      </c>
      <c r="U653" s="16">
        <v>6662.5</v>
      </c>
      <c r="V653" s="16">
        <v>6662.5</v>
      </c>
      <c r="W653" s="16">
        <v>6662.5</v>
      </c>
      <c r="X653" s="16" t="s">
        <v>7744</v>
      </c>
      <c r="Y653" s="16" t="s">
        <v>129</v>
      </c>
      <c r="Z653" s="16" t="s">
        <v>129</v>
      </c>
    </row>
    <row r="654" spans="2:26" hidden="1">
      <c r="B654" s="16" t="s">
        <v>1621</v>
      </c>
      <c r="C654" s="16" t="s">
        <v>235</v>
      </c>
      <c r="D654" s="16" t="s">
        <v>2842</v>
      </c>
      <c r="E654" s="16" t="s">
        <v>2845</v>
      </c>
      <c r="F654" s="16" t="s">
        <v>2846</v>
      </c>
      <c r="G654" s="16" t="s">
        <v>1739</v>
      </c>
      <c r="H654" s="16" t="s">
        <v>129</v>
      </c>
      <c r="I654" s="16" t="s">
        <v>19</v>
      </c>
      <c r="J654" s="16" t="s">
        <v>7744</v>
      </c>
      <c r="K654" s="16" t="s">
        <v>129</v>
      </c>
      <c r="L654" s="16">
        <v>5125</v>
      </c>
      <c r="M654" s="16">
        <v>5125</v>
      </c>
      <c r="N654" s="16">
        <v>5125</v>
      </c>
      <c r="O654" s="16">
        <v>5125</v>
      </c>
      <c r="P654" s="16">
        <v>5125</v>
      </c>
      <c r="Q654" s="16">
        <v>5125</v>
      </c>
      <c r="R654" s="16">
        <v>5125</v>
      </c>
      <c r="S654" s="16">
        <v>5125</v>
      </c>
      <c r="T654" s="16">
        <v>5125</v>
      </c>
      <c r="U654" s="16">
        <v>5125</v>
      </c>
      <c r="V654" s="16">
        <v>5125</v>
      </c>
      <c r="W654" s="16">
        <v>5125</v>
      </c>
      <c r="X654" s="16" t="s">
        <v>7744</v>
      </c>
      <c r="Y654" s="16" t="s">
        <v>129</v>
      </c>
      <c r="Z654" s="16" t="s">
        <v>129</v>
      </c>
    </row>
    <row r="655" spans="2:26" hidden="1">
      <c r="B655" s="16" t="s">
        <v>1621</v>
      </c>
      <c r="C655" s="16" t="s">
        <v>235</v>
      </c>
      <c r="D655" s="16" t="s">
        <v>2842</v>
      </c>
      <c r="E655" s="16" t="s">
        <v>2847</v>
      </c>
      <c r="F655" s="16" t="s">
        <v>2848</v>
      </c>
      <c r="G655" s="16" t="s">
        <v>1739</v>
      </c>
      <c r="H655" s="16" t="s">
        <v>129</v>
      </c>
      <c r="I655" s="16" t="s">
        <v>19</v>
      </c>
      <c r="J655" s="16" t="s">
        <v>7744</v>
      </c>
      <c r="K655" s="16" t="s">
        <v>129</v>
      </c>
      <c r="L655" s="16">
        <v>4100</v>
      </c>
      <c r="M655" s="16">
        <v>4100</v>
      </c>
      <c r="N655" s="16">
        <v>4100</v>
      </c>
      <c r="O655" s="16">
        <v>4100</v>
      </c>
      <c r="P655" s="16">
        <v>4100</v>
      </c>
      <c r="Q655" s="16">
        <v>4100</v>
      </c>
      <c r="R655" s="16">
        <v>4100</v>
      </c>
      <c r="S655" s="16">
        <v>4100</v>
      </c>
      <c r="T655" s="16">
        <v>4100</v>
      </c>
      <c r="U655" s="16">
        <v>4100</v>
      </c>
      <c r="V655" s="16">
        <v>4100</v>
      </c>
      <c r="W655" s="16">
        <v>4100</v>
      </c>
      <c r="X655" s="16" t="s">
        <v>7744</v>
      </c>
      <c r="Y655" s="16" t="s">
        <v>129</v>
      </c>
      <c r="Z655" s="16" t="s">
        <v>129</v>
      </c>
    </row>
    <row r="656" spans="2:26" hidden="1">
      <c r="B656" s="16" t="s">
        <v>1621</v>
      </c>
      <c r="C656" s="16" t="s">
        <v>235</v>
      </c>
      <c r="D656" s="16" t="s">
        <v>2851</v>
      </c>
      <c r="E656" s="16" t="s">
        <v>2850</v>
      </c>
      <c r="F656" s="16" t="s">
        <v>2851</v>
      </c>
      <c r="G656" s="16" t="s">
        <v>1739</v>
      </c>
      <c r="H656" s="16" t="s">
        <v>129</v>
      </c>
      <c r="I656" s="16" t="s">
        <v>19</v>
      </c>
      <c r="J656" s="16" t="s">
        <v>7744</v>
      </c>
      <c r="K656" s="16" t="s">
        <v>129</v>
      </c>
      <c r="L656" s="16">
        <v>12300</v>
      </c>
      <c r="M656" s="16">
        <v>12300</v>
      </c>
      <c r="N656" s="16">
        <v>12300</v>
      </c>
      <c r="O656" s="16">
        <v>12300</v>
      </c>
      <c r="P656" s="16">
        <v>12300</v>
      </c>
      <c r="Q656" s="16">
        <v>12300</v>
      </c>
      <c r="R656" s="16">
        <v>12300</v>
      </c>
      <c r="S656" s="16">
        <v>12300</v>
      </c>
      <c r="T656" s="16">
        <v>12300</v>
      </c>
      <c r="U656" s="16">
        <v>12300</v>
      </c>
      <c r="V656" s="16">
        <v>12300</v>
      </c>
      <c r="W656" s="16">
        <v>12300</v>
      </c>
      <c r="X656" s="16" t="s">
        <v>7744</v>
      </c>
      <c r="Y656" s="16" t="s">
        <v>129</v>
      </c>
      <c r="Z656" s="16" t="s">
        <v>129</v>
      </c>
    </row>
    <row r="657" spans="2:26" hidden="1">
      <c r="B657" s="16" t="s">
        <v>1621</v>
      </c>
      <c r="C657" s="16" t="s">
        <v>235</v>
      </c>
      <c r="D657" s="16" t="s">
        <v>2853</v>
      </c>
      <c r="E657" s="16" t="s">
        <v>2852</v>
      </c>
      <c r="F657" s="16" t="s">
        <v>2853</v>
      </c>
      <c r="G657" s="16" t="s">
        <v>1739</v>
      </c>
      <c r="H657" s="16" t="s">
        <v>129</v>
      </c>
      <c r="I657" s="16" t="s">
        <v>19</v>
      </c>
      <c r="J657" s="16" t="s">
        <v>7744</v>
      </c>
      <c r="K657" s="16" t="s">
        <v>129</v>
      </c>
      <c r="L657" s="16">
        <v>38950</v>
      </c>
      <c r="M657" s="16">
        <v>38950</v>
      </c>
      <c r="N657" s="16">
        <v>38950</v>
      </c>
      <c r="O657" s="16">
        <v>38950</v>
      </c>
      <c r="P657" s="16">
        <v>38950</v>
      </c>
      <c r="Q657" s="16">
        <v>38950</v>
      </c>
      <c r="R657" s="16">
        <v>38950</v>
      </c>
      <c r="S657" s="16">
        <v>38950</v>
      </c>
      <c r="T657" s="16">
        <v>38950</v>
      </c>
      <c r="U657" s="16">
        <v>38950</v>
      </c>
      <c r="V657" s="16">
        <v>38950</v>
      </c>
      <c r="W657" s="16">
        <v>38950</v>
      </c>
      <c r="X657" s="16" t="s">
        <v>7744</v>
      </c>
      <c r="Y657" s="16" t="s">
        <v>129</v>
      </c>
      <c r="Z657" s="16" t="s">
        <v>129</v>
      </c>
    </row>
    <row r="658" spans="2:26" hidden="1">
      <c r="B658" s="16" t="s">
        <v>1621</v>
      </c>
      <c r="C658" s="16" t="s">
        <v>235</v>
      </c>
      <c r="D658" s="16" t="s">
        <v>2855</v>
      </c>
      <c r="E658" s="16" t="s">
        <v>2854</v>
      </c>
      <c r="F658" s="16" t="s">
        <v>2855</v>
      </c>
      <c r="G658" s="16" t="s">
        <v>1739</v>
      </c>
      <c r="H658" s="16" t="s">
        <v>129</v>
      </c>
      <c r="I658" s="16" t="s">
        <v>19</v>
      </c>
      <c r="J658" s="16" t="s">
        <v>7744</v>
      </c>
      <c r="K658" s="16" t="s">
        <v>129</v>
      </c>
      <c r="L658" s="16">
        <v>25000</v>
      </c>
      <c r="M658" s="16">
        <v>25000</v>
      </c>
      <c r="N658" s="16">
        <v>25000</v>
      </c>
      <c r="O658" s="16">
        <v>25000</v>
      </c>
      <c r="P658" s="16">
        <v>25000</v>
      </c>
      <c r="Q658" s="16">
        <v>25000</v>
      </c>
      <c r="R658" s="16">
        <v>25000</v>
      </c>
      <c r="S658" s="16">
        <v>25000</v>
      </c>
      <c r="T658" s="16">
        <v>25000</v>
      </c>
      <c r="U658" s="16">
        <v>25000</v>
      </c>
      <c r="V658" s="16">
        <v>25000</v>
      </c>
      <c r="W658" s="16">
        <v>25000</v>
      </c>
      <c r="X658" s="16" t="s">
        <v>7744</v>
      </c>
      <c r="Y658" s="16" t="s">
        <v>129</v>
      </c>
      <c r="Z658" s="16" t="s">
        <v>129</v>
      </c>
    </row>
    <row r="659" spans="2:26" hidden="1">
      <c r="B659" s="16" t="s">
        <v>1621</v>
      </c>
      <c r="C659" s="16" t="s">
        <v>235</v>
      </c>
      <c r="D659" s="16" t="s">
        <v>2856</v>
      </c>
      <c r="E659" s="16" t="s">
        <v>2857</v>
      </c>
      <c r="F659" s="16" t="s">
        <v>2858</v>
      </c>
      <c r="G659" s="16" t="s">
        <v>1739</v>
      </c>
      <c r="H659" s="16" t="s">
        <v>129</v>
      </c>
      <c r="I659" s="16" t="s">
        <v>19</v>
      </c>
      <c r="J659" s="16" t="s">
        <v>7745</v>
      </c>
      <c r="K659" s="16" t="s">
        <v>129</v>
      </c>
      <c r="L659" s="16">
        <v>121000</v>
      </c>
      <c r="M659" s="16">
        <v>121000</v>
      </c>
      <c r="N659" s="16">
        <v>121000</v>
      </c>
      <c r="O659" s="16">
        <v>121000</v>
      </c>
      <c r="P659" s="16">
        <v>121000</v>
      </c>
      <c r="Q659" s="16">
        <v>121000</v>
      </c>
      <c r="R659" s="16">
        <v>121000</v>
      </c>
      <c r="S659" s="16">
        <v>121000</v>
      </c>
      <c r="T659" s="16">
        <v>121000</v>
      </c>
      <c r="U659" s="16">
        <v>121000</v>
      </c>
      <c r="V659" s="16">
        <v>121000</v>
      </c>
      <c r="W659" s="16">
        <v>121000</v>
      </c>
      <c r="X659" s="16" t="s">
        <v>7745</v>
      </c>
      <c r="Y659" s="16" t="s">
        <v>129</v>
      </c>
      <c r="Z659" s="16" t="s">
        <v>129</v>
      </c>
    </row>
    <row r="660" spans="2:26" hidden="1">
      <c r="B660" s="16" t="s">
        <v>1621</v>
      </c>
      <c r="C660" s="16" t="s">
        <v>235</v>
      </c>
      <c r="D660" s="16" t="s">
        <v>2859</v>
      </c>
      <c r="E660" s="16" t="s">
        <v>2860</v>
      </c>
      <c r="F660" s="16" t="s">
        <v>2861</v>
      </c>
      <c r="G660" s="16" t="s">
        <v>1739</v>
      </c>
      <c r="H660" s="16" t="s">
        <v>129</v>
      </c>
      <c r="I660" s="16" t="s">
        <v>19</v>
      </c>
      <c r="J660" s="16" t="s">
        <v>7745</v>
      </c>
      <c r="K660" s="16" t="s">
        <v>129</v>
      </c>
      <c r="L660" s="16">
        <v>5000000</v>
      </c>
      <c r="M660" s="16">
        <v>5000000</v>
      </c>
      <c r="N660" s="16">
        <v>5000000</v>
      </c>
      <c r="O660" s="16">
        <v>5000000</v>
      </c>
      <c r="P660" s="16">
        <v>5000000</v>
      </c>
      <c r="Q660" s="16">
        <v>5000000</v>
      </c>
      <c r="R660" s="16">
        <v>5000000</v>
      </c>
      <c r="S660" s="16">
        <v>5000000</v>
      </c>
      <c r="T660" s="16">
        <v>5000000</v>
      </c>
      <c r="U660" s="16">
        <v>5000000</v>
      </c>
      <c r="V660" s="16">
        <v>5000000</v>
      </c>
      <c r="W660" s="16">
        <v>5000000</v>
      </c>
      <c r="X660" s="16" t="s">
        <v>7745</v>
      </c>
      <c r="Y660" s="16" t="s">
        <v>129</v>
      </c>
      <c r="Z660" s="16" t="s">
        <v>129</v>
      </c>
    </row>
    <row r="661" spans="2:26" hidden="1">
      <c r="B661" s="16" t="s">
        <v>1621</v>
      </c>
      <c r="C661" s="16" t="s">
        <v>235</v>
      </c>
      <c r="D661" s="16" t="s">
        <v>2859</v>
      </c>
      <c r="E661" s="16" t="s">
        <v>15629</v>
      </c>
      <c r="F661" s="16" t="s">
        <v>15630</v>
      </c>
      <c r="G661" s="16" t="s">
        <v>1669</v>
      </c>
      <c r="H661" s="16" t="s">
        <v>129</v>
      </c>
      <c r="I661" s="16" t="s">
        <v>19</v>
      </c>
      <c r="J661" s="16" t="s">
        <v>7745</v>
      </c>
      <c r="K661" s="16" t="s">
        <v>129</v>
      </c>
      <c r="L661" s="16">
        <v>258250</v>
      </c>
      <c r="M661" s="16">
        <v>258250</v>
      </c>
      <c r="N661" s="16">
        <v>258250</v>
      </c>
      <c r="O661" s="16">
        <v>258250</v>
      </c>
      <c r="P661" s="16">
        <v>258250</v>
      </c>
      <c r="Q661" s="16">
        <v>258250</v>
      </c>
      <c r="R661" s="16">
        <v>258250</v>
      </c>
      <c r="S661" s="16">
        <v>258250</v>
      </c>
      <c r="T661" s="16">
        <v>258250</v>
      </c>
      <c r="U661" s="16">
        <v>258250</v>
      </c>
      <c r="V661" s="16">
        <v>258250</v>
      </c>
      <c r="W661" s="16">
        <v>258250</v>
      </c>
      <c r="X661" s="16" t="s">
        <v>7745</v>
      </c>
      <c r="Y661" s="16" t="s">
        <v>129</v>
      </c>
      <c r="Z661" s="16" t="s">
        <v>129</v>
      </c>
    </row>
    <row r="662" spans="2:26" hidden="1">
      <c r="B662" s="16" t="s">
        <v>1621</v>
      </c>
      <c r="C662" s="16" t="s">
        <v>235</v>
      </c>
      <c r="D662" s="16" t="s">
        <v>2862</v>
      </c>
      <c r="E662" s="16" t="s">
        <v>2863</v>
      </c>
      <c r="F662" s="16" t="s">
        <v>2862</v>
      </c>
      <c r="G662" s="16" t="s">
        <v>1739</v>
      </c>
      <c r="H662" s="16" t="s">
        <v>131</v>
      </c>
      <c r="I662" s="16" t="s">
        <v>19</v>
      </c>
      <c r="J662" s="16" t="s">
        <v>7744</v>
      </c>
      <c r="K662" s="16" t="s">
        <v>131</v>
      </c>
      <c r="L662" s="16">
        <v>50000</v>
      </c>
      <c r="M662" s="16">
        <v>50000</v>
      </c>
      <c r="N662" s="16">
        <v>50000</v>
      </c>
      <c r="O662" s="16">
        <v>50000</v>
      </c>
      <c r="P662" s="16">
        <v>50000</v>
      </c>
      <c r="Q662" s="16">
        <v>50000</v>
      </c>
      <c r="R662" s="16">
        <v>50000</v>
      </c>
      <c r="S662" s="16">
        <v>50000</v>
      </c>
      <c r="T662" s="16">
        <v>50000</v>
      </c>
      <c r="U662" s="16">
        <v>50000</v>
      </c>
      <c r="V662" s="16">
        <v>50000</v>
      </c>
      <c r="W662" s="16">
        <v>50000</v>
      </c>
      <c r="X662" s="16" t="s">
        <v>7744</v>
      </c>
      <c r="Y662" s="16" t="s">
        <v>131</v>
      </c>
      <c r="Z662" s="16" t="s">
        <v>131</v>
      </c>
    </row>
    <row r="663" spans="2:26" hidden="1">
      <c r="B663" s="16" t="s">
        <v>1621</v>
      </c>
      <c r="C663" s="16" t="s">
        <v>235</v>
      </c>
      <c r="D663" s="16" t="s">
        <v>2864</v>
      </c>
      <c r="E663" s="16" t="s">
        <v>2865</v>
      </c>
      <c r="F663" s="16" t="s">
        <v>2864</v>
      </c>
      <c r="G663" s="16" t="s">
        <v>1739</v>
      </c>
      <c r="H663" s="16" t="s">
        <v>131</v>
      </c>
      <c r="I663" s="16" t="s">
        <v>19</v>
      </c>
      <c r="J663" s="16" t="s">
        <v>7744</v>
      </c>
      <c r="K663" s="16" t="s">
        <v>131</v>
      </c>
      <c r="L663" s="16">
        <v>75000</v>
      </c>
      <c r="M663" s="16">
        <v>75000</v>
      </c>
      <c r="N663" s="16">
        <v>75000</v>
      </c>
      <c r="O663" s="16">
        <v>75000</v>
      </c>
      <c r="P663" s="16">
        <v>75000</v>
      </c>
      <c r="Q663" s="16">
        <v>75000</v>
      </c>
      <c r="R663" s="16">
        <v>75000</v>
      </c>
      <c r="S663" s="16">
        <v>75000</v>
      </c>
      <c r="T663" s="16">
        <v>75000</v>
      </c>
      <c r="U663" s="16">
        <v>75000</v>
      </c>
      <c r="V663" s="16">
        <v>75000</v>
      </c>
      <c r="W663" s="16">
        <v>75000</v>
      </c>
      <c r="X663" s="16" t="s">
        <v>7744</v>
      </c>
      <c r="Y663" s="16" t="s">
        <v>131</v>
      </c>
      <c r="Z663" s="16" t="s">
        <v>131</v>
      </c>
    </row>
    <row r="664" spans="2:26" hidden="1">
      <c r="B664" s="16" t="s">
        <v>1621</v>
      </c>
      <c r="C664" s="16" t="s">
        <v>235</v>
      </c>
      <c r="D664" s="16" t="s">
        <v>2866</v>
      </c>
      <c r="E664" s="16" t="s">
        <v>2867</v>
      </c>
      <c r="F664" s="16" t="s">
        <v>2866</v>
      </c>
      <c r="G664" s="16" t="s">
        <v>1739</v>
      </c>
      <c r="H664" s="16" t="s">
        <v>129</v>
      </c>
      <c r="I664" s="16" t="s">
        <v>19</v>
      </c>
      <c r="J664" s="16" t="s">
        <v>7744</v>
      </c>
      <c r="K664" s="16" t="s">
        <v>129</v>
      </c>
      <c r="L664" s="16">
        <v>5125</v>
      </c>
      <c r="M664" s="16">
        <v>5125</v>
      </c>
      <c r="N664" s="16">
        <v>5125</v>
      </c>
      <c r="O664" s="16">
        <v>5125</v>
      </c>
      <c r="P664" s="16">
        <v>5125</v>
      </c>
      <c r="Q664" s="16">
        <v>5125</v>
      </c>
      <c r="R664" s="16">
        <v>5125</v>
      </c>
      <c r="S664" s="16">
        <v>5125</v>
      </c>
      <c r="T664" s="16">
        <v>5125</v>
      </c>
      <c r="U664" s="16">
        <v>5125</v>
      </c>
      <c r="V664" s="16">
        <v>5125</v>
      </c>
      <c r="W664" s="16">
        <v>5125</v>
      </c>
      <c r="X664" s="16" t="s">
        <v>7744</v>
      </c>
      <c r="Y664" s="16" t="s">
        <v>129</v>
      </c>
      <c r="Z664" s="16" t="s">
        <v>129</v>
      </c>
    </row>
    <row r="665" spans="2:26" hidden="1">
      <c r="B665" s="16" t="s">
        <v>1621</v>
      </c>
      <c r="C665" s="16" t="s">
        <v>235</v>
      </c>
      <c r="D665" s="16" t="s">
        <v>2868</v>
      </c>
      <c r="E665" s="16" t="s">
        <v>2869</v>
      </c>
      <c r="F665" s="16" t="s">
        <v>2870</v>
      </c>
      <c r="G665" s="16" t="s">
        <v>1739</v>
      </c>
      <c r="H665" s="16" t="s">
        <v>129</v>
      </c>
      <c r="I665" s="16" t="s">
        <v>19</v>
      </c>
      <c r="J665" s="16" t="s">
        <v>7745</v>
      </c>
      <c r="K665" s="16" t="s">
        <v>129</v>
      </c>
      <c r="L665" s="16">
        <v>7200000</v>
      </c>
      <c r="M665" s="16">
        <v>7200000</v>
      </c>
      <c r="N665" s="16">
        <v>7200000</v>
      </c>
      <c r="O665" s="16">
        <v>7200000</v>
      </c>
      <c r="P665" s="16">
        <v>7200000</v>
      </c>
      <c r="Q665" s="16">
        <v>7200000</v>
      </c>
      <c r="R665" s="16">
        <v>7200000</v>
      </c>
      <c r="S665" s="16">
        <v>7200000</v>
      </c>
      <c r="T665" s="16">
        <v>7200000</v>
      </c>
      <c r="U665" s="16">
        <v>7200000</v>
      </c>
      <c r="V665" s="16">
        <v>7200000</v>
      </c>
      <c r="W665" s="16">
        <v>7200000</v>
      </c>
      <c r="X665" s="16" t="s">
        <v>7745</v>
      </c>
      <c r="Y665" s="16" t="s">
        <v>129</v>
      </c>
      <c r="Z665" s="16" t="s">
        <v>129</v>
      </c>
    </row>
    <row r="666" spans="2:26" hidden="1">
      <c r="B666" s="16" t="s">
        <v>1621</v>
      </c>
      <c r="C666" s="16" t="s">
        <v>1622</v>
      </c>
      <c r="D666" s="16" t="s">
        <v>15117</v>
      </c>
      <c r="E666" s="16" t="s">
        <v>2871</v>
      </c>
      <c r="F666" s="16" t="s">
        <v>15118</v>
      </c>
      <c r="G666" s="16" t="s">
        <v>1626</v>
      </c>
      <c r="H666" s="16" t="s">
        <v>103</v>
      </c>
      <c r="I666" s="16" t="s">
        <v>21</v>
      </c>
      <c r="J666" s="16" t="s">
        <v>7744</v>
      </c>
      <c r="K666" s="16" t="s">
        <v>103</v>
      </c>
      <c r="L666" s="16">
        <v>14412.31</v>
      </c>
      <c r="M666" s="16">
        <v>14412.31</v>
      </c>
      <c r="N666" s="16">
        <v>14412.31</v>
      </c>
      <c r="O666" s="16">
        <v>14412.31</v>
      </c>
      <c r="P666" s="16">
        <v>14412.31</v>
      </c>
      <c r="Q666" s="16">
        <v>14412.31</v>
      </c>
      <c r="R666" s="16">
        <v>14412.31</v>
      </c>
      <c r="S666" s="16">
        <v>14412.31</v>
      </c>
      <c r="T666" s="16">
        <v>14412.31</v>
      </c>
      <c r="U666" s="16">
        <v>14412.31</v>
      </c>
      <c r="V666" s="16">
        <v>14412.31</v>
      </c>
      <c r="W666" s="16">
        <v>14412.31</v>
      </c>
      <c r="X666" s="16" t="s">
        <v>7744</v>
      </c>
      <c r="Y666" s="16" t="s">
        <v>103</v>
      </c>
      <c r="Z666" s="16" t="s">
        <v>103</v>
      </c>
    </row>
    <row r="667" spans="2:26" hidden="1">
      <c r="B667" s="16" t="s">
        <v>1621</v>
      </c>
      <c r="C667" s="16" t="s">
        <v>1622</v>
      </c>
      <c r="D667" s="16" t="s">
        <v>15117</v>
      </c>
      <c r="E667" s="16" t="s">
        <v>2872</v>
      </c>
      <c r="F667" s="16" t="s">
        <v>15119</v>
      </c>
      <c r="G667" s="16" t="s">
        <v>1626</v>
      </c>
      <c r="H667" s="16" t="s">
        <v>103</v>
      </c>
      <c r="I667" s="16" t="s">
        <v>21</v>
      </c>
      <c r="J667" s="16" t="s">
        <v>7744</v>
      </c>
      <c r="K667" s="16" t="s">
        <v>103</v>
      </c>
      <c r="L667" s="16">
        <v>2211.2600000000002</v>
      </c>
      <c r="M667" s="16">
        <v>2211.2600000000002</v>
      </c>
      <c r="N667" s="16">
        <v>2211.2600000000002</v>
      </c>
      <c r="O667" s="16">
        <v>2211.2600000000002</v>
      </c>
      <c r="P667" s="16">
        <v>2211.2600000000002</v>
      </c>
      <c r="Q667" s="16">
        <v>2211.2600000000002</v>
      </c>
      <c r="R667" s="16">
        <v>2211.2600000000002</v>
      </c>
      <c r="S667" s="16">
        <v>2211.2600000000002</v>
      </c>
      <c r="T667" s="16">
        <v>2211.2600000000002</v>
      </c>
      <c r="U667" s="16">
        <v>2211.2600000000002</v>
      </c>
      <c r="V667" s="16">
        <v>2211.2600000000002</v>
      </c>
      <c r="W667" s="16">
        <v>2211.2600000000002</v>
      </c>
      <c r="X667" s="16" t="s">
        <v>7744</v>
      </c>
      <c r="Y667" s="16" t="s">
        <v>103</v>
      </c>
      <c r="Z667" s="16" t="s">
        <v>103</v>
      </c>
    </row>
    <row r="668" spans="2:26" hidden="1">
      <c r="B668" s="16" t="s">
        <v>1621</v>
      </c>
      <c r="C668" s="16" t="s">
        <v>1622</v>
      </c>
      <c r="D668" s="16" t="s">
        <v>15117</v>
      </c>
      <c r="E668" s="16" t="s">
        <v>2873</v>
      </c>
      <c r="F668" s="16" t="s">
        <v>15120</v>
      </c>
      <c r="G668" s="16" t="s">
        <v>1626</v>
      </c>
      <c r="H668" s="16" t="s">
        <v>103</v>
      </c>
      <c r="I668" s="16" t="s">
        <v>21</v>
      </c>
      <c r="J668" s="16" t="s">
        <v>7744</v>
      </c>
      <c r="K668" s="16" t="s">
        <v>103</v>
      </c>
      <c r="L668" s="16">
        <v>33432.879999999997</v>
      </c>
      <c r="M668" s="16">
        <v>33432.879999999997</v>
      </c>
      <c r="N668" s="16">
        <v>33432.879999999997</v>
      </c>
      <c r="O668" s="16">
        <v>33432.879999999997</v>
      </c>
      <c r="P668" s="16">
        <v>33432.879999999997</v>
      </c>
      <c r="Q668" s="16">
        <v>33432.879999999997</v>
      </c>
      <c r="R668" s="16">
        <v>33432.879999999997</v>
      </c>
      <c r="S668" s="16">
        <v>33432.879999999997</v>
      </c>
      <c r="T668" s="16">
        <v>33432.879999999997</v>
      </c>
      <c r="U668" s="16">
        <v>33432.879999999997</v>
      </c>
      <c r="V668" s="16">
        <v>33432.879999999997</v>
      </c>
      <c r="W668" s="16">
        <v>33432.879999999997</v>
      </c>
      <c r="X668" s="16" t="s">
        <v>7744</v>
      </c>
      <c r="Y668" s="16" t="s">
        <v>103</v>
      </c>
      <c r="Z668" s="16" t="s">
        <v>103</v>
      </c>
    </row>
    <row r="669" spans="2:26" hidden="1">
      <c r="B669" s="16" t="s">
        <v>1621</v>
      </c>
      <c r="C669" s="16" t="s">
        <v>1622</v>
      </c>
      <c r="D669" s="16" t="s">
        <v>15117</v>
      </c>
      <c r="E669" s="16" t="s">
        <v>2874</v>
      </c>
      <c r="F669" s="16" t="s">
        <v>15121</v>
      </c>
      <c r="G669" s="16" t="s">
        <v>1626</v>
      </c>
      <c r="H669" s="16" t="s">
        <v>103</v>
      </c>
      <c r="I669" s="16" t="s">
        <v>21</v>
      </c>
      <c r="J669" s="16" t="s">
        <v>7744</v>
      </c>
      <c r="K669" s="16" t="s">
        <v>103</v>
      </c>
      <c r="L669" s="16">
        <v>20336.61</v>
      </c>
      <c r="M669" s="16">
        <v>20336.61</v>
      </c>
      <c r="N669" s="16">
        <v>20336.61</v>
      </c>
      <c r="O669" s="16">
        <v>20336.61</v>
      </c>
      <c r="P669" s="16">
        <v>20336.61</v>
      </c>
      <c r="Q669" s="16">
        <v>20336.61</v>
      </c>
      <c r="R669" s="16">
        <v>20336.61</v>
      </c>
      <c r="S669" s="16">
        <v>20336.61</v>
      </c>
      <c r="T669" s="16">
        <v>20336.61</v>
      </c>
      <c r="U669" s="16">
        <v>20336.61</v>
      </c>
      <c r="V669" s="16">
        <v>20336.61</v>
      </c>
      <c r="W669" s="16">
        <v>20336.61</v>
      </c>
      <c r="X669" s="16" t="s">
        <v>7744</v>
      </c>
      <c r="Y669" s="16" t="s">
        <v>103</v>
      </c>
      <c r="Z669" s="16" t="s">
        <v>103</v>
      </c>
    </row>
    <row r="670" spans="2:26" hidden="1">
      <c r="B670" s="16" t="s">
        <v>1621</v>
      </c>
      <c r="C670" s="16" t="s">
        <v>1622</v>
      </c>
      <c r="D670" s="16" t="s">
        <v>15117</v>
      </c>
      <c r="E670" s="16" t="s">
        <v>2875</v>
      </c>
      <c r="F670" s="16" t="s">
        <v>15122</v>
      </c>
      <c r="G670" s="16" t="s">
        <v>1626</v>
      </c>
      <c r="H670" s="16" t="s">
        <v>103</v>
      </c>
      <c r="I670" s="16" t="s">
        <v>21</v>
      </c>
      <c r="J670" s="16" t="s">
        <v>7744</v>
      </c>
      <c r="K670" s="16" t="s">
        <v>103</v>
      </c>
      <c r="L670" s="16">
        <v>979.77</v>
      </c>
      <c r="M670" s="16">
        <v>979.77</v>
      </c>
      <c r="N670" s="16">
        <v>979.77</v>
      </c>
      <c r="O670" s="16">
        <v>979.77</v>
      </c>
      <c r="P670" s="16">
        <v>979.77</v>
      </c>
      <c r="Q670" s="16">
        <v>979.77</v>
      </c>
      <c r="R670" s="16">
        <v>979.77</v>
      </c>
      <c r="S670" s="16">
        <v>979.77</v>
      </c>
      <c r="T670" s="16">
        <v>979.77</v>
      </c>
      <c r="U670" s="16">
        <v>979.77</v>
      </c>
      <c r="V670" s="16">
        <v>979.77</v>
      </c>
      <c r="W670" s="16">
        <v>979.77</v>
      </c>
      <c r="X670" s="16" t="s">
        <v>7744</v>
      </c>
      <c r="Y670" s="16" t="s">
        <v>103</v>
      </c>
      <c r="Z670" s="16" t="s">
        <v>103</v>
      </c>
    </row>
    <row r="671" spans="2:26" hidden="1">
      <c r="B671" s="16" t="s">
        <v>1621</v>
      </c>
      <c r="C671" s="16" t="s">
        <v>1622</v>
      </c>
      <c r="D671" s="16" t="s">
        <v>15117</v>
      </c>
      <c r="E671" s="16" t="s">
        <v>2876</v>
      </c>
      <c r="F671" s="16" t="s">
        <v>15123</v>
      </c>
      <c r="G671" s="16" t="s">
        <v>1626</v>
      </c>
      <c r="H671" s="16" t="s">
        <v>103</v>
      </c>
      <c r="I671" s="16" t="s">
        <v>21</v>
      </c>
      <c r="J671" s="16" t="s">
        <v>7744</v>
      </c>
      <c r="K671" s="16" t="s">
        <v>103</v>
      </c>
      <c r="L671" s="16">
        <v>3225.45</v>
      </c>
      <c r="M671" s="16">
        <v>3225.45</v>
      </c>
      <c r="N671" s="16">
        <v>3225.45</v>
      </c>
      <c r="O671" s="16">
        <v>3225.45</v>
      </c>
      <c r="P671" s="16">
        <v>3225.45</v>
      </c>
      <c r="Q671" s="16">
        <v>3225.45</v>
      </c>
      <c r="R671" s="16">
        <v>3225.45</v>
      </c>
      <c r="S671" s="16">
        <v>3225.45</v>
      </c>
      <c r="T671" s="16">
        <v>3225.45</v>
      </c>
      <c r="U671" s="16">
        <v>3225.45</v>
      </c>
      <c r="V671" s="16">
        <v>3225.45</v>
      </c>
      <c r="W671" s="16">
        <v>3225.45</v>
      </c>
      <c r="X671" s="16" t="s">
        <v>7744</v>
      </c>
      <c r="Y671" s="16" t="s">
        <v>103</v>
      </c>
      <c r="Z671" s="16" t="s">
        <v>103</v>
      </c>
    </row>
    <row r="672" spans="2:26" hidden="1">
      <c r="B672" s="16" t="s">
        <v>1621</v>
      </c>
      <c r="C672" s="16" t="s">
        <v>1622</v>
      </c>
      <c r="D672" s="16" t="s">
        <v>2877</v>
      </c>
      <c r="E672" s="16" t="s">
        <v>2878</v>
      </c>
      <c r="F672" s="16" t="s">
        <v>2877</v>
      </c>
      <c r="G672" s="16" t="s">
        <v>1739</v>
      </c>
      <c r="H672" s="16" t="s">
        <v>103</v>
      </c>
      <c r="I672" s="16" t="s">
        <v>21</v>
      </c>
      <c r="J672" s="16" t="s">
        <v>7744</v>
      </c>
      <c r="K672" s="16" t="s">
        <v>103</v>
      </c>
      <c r="L672" s="16">
        <v>275000</v>
      </c>
      <c r="M672" s="16">
        <v>275000</v>
      </c>
      <c r="N672" s="16">
        <v>275000</v>
      </c>
      <c r="O672" s="16">
        <v>275000</v>
      </c>
      <c r="P672" s="16">
        <v>275000</v>
      </c>
      <c r="Q672" s="16">
        <v>275000</v>
      </c>
      <c r="R672" s="16">
        <v>275000</v>
      </c>
      <c r="S672" s="16">
        <v>275000</v>
      </c>
      <c r="T672" s="16">
        <v>275000</v>
      </c>
      <c r="U672" s="16">
        <v>275000</v>
      </c>
      <c r="V672" s="16">
        <v>275000</v>
      </c>
      <c r="W672" s="16">
        <v>275000</v>
      </c>
      <c r="X672" s="16" t="s">
        <v>7744</v>
      </c>
      <c r="Y672" s="16" t="s">
        <v>103</v>
      </c>
      <c r="Z672" s="16" t="s">
        <v>103</v>
      </c>
    </row>
    <row r="673" spans="2:26" hidden="1">
      <c r="B673" s="16" t="s">
        <v>1621</v>
      </c>
      <c r="C673" s="16" t="s">
        <v>235</v>
      </c>
      <c r="D673" s="16" t="s">
        <v>2879</v>
      </c>
      <c r="E673" s="16" t="s">
        <v>2880</v>
      </c>
      <c r="F673" s="16" t="s">
        <v>2879</v>
      </c>
      <c r="G673" s="16" t="s">
        <v>1739</v>
      </c>
      <c r="H673" s="16" t="s">
        <v>129</v>
      </c>
      <c r="I673" s="16" t="s">
        <v>19</v>
      </c>
      <c r="J673" s="16" t="s">
        <v>7745</v>
      </c>
      <c r="K673" s="16" t="s">
        <v>129</v>
      </c>
      <c r="L673" s="16">
        <v>9683625</v>
      </c>
      <c r="M673" s="16">
        <v>9683625</v>
      </c>
      <c r="N673" s="16">
        <v>9683625</v>
      </c>
      <c r="O673" s="16">
        <v>9683625</v>
      </c>
      <c r="P673" s="16">
        <v>9683625</v>
      </c>
      <c r="Q673" s="16">
        <v>9683625</v>
      </c>
      <c r="R673" s="16">
        <v>9683625</v>
      </c>
      <c r="S673" s="16">
        <v>9683625</v>
      </c>
      <c r="T673" s="16">
        <v>9683625</v>
      </c>
      <c r="U673" s="16">
        <v>9683625</v>
      </c>
      <c r="V673" s="16">
        <v>9683625</v>
      </c>
      <c r="W673" s="16">
        <v>9683625</v>
      </c>
      <c r="X673" s="16" t="s">
        <v>7745</v>
      </c>
      <c r="Y673" s="16" t="s">
        <v>129</v>
      </c>
      <c r="Z673" s="16" t="s">
        <v>129</v>
      </c>
    </row>
    <row r="674" spans="2:26" hidden="1">
      <c r="B674" s="16" t="s">
        <v>1621</v>
      </c>
      <c r="C674" s="16" t="s">
        <v>235</v>
      </c>
      <c r="D674" s="16" t="s">
        <v>2881</v>
      </c>
      <c r="E674" s="16" t="s">
        <v>2882</v>
      </c>
      <c r="F674" s="16" t="s">
        <v>2883</v>
      </c>
      <c r="G674" s="16" t="s">
        <v>1739</v>
      </c>
      <c r="H674" s="16" t="s">
        <v>129</v>
      </c>
      <c r="I674" s="16" t="s">
        <v>19</v>
      </c>
      <c r="J674" s="16" t="s">
        <v>7745</v>
      </c>
      <c r="K674" s="16" t="s">
        <v>129</v>
      </c>
      <c r="L674" s="16">
        <v>318835</v>
      </c>
      <c r="M674" s="16">
        <v>318835</v>
      </c>
      <c r="N674" s="16">
        <v>318835</v>
      </c>
      <c r="O674" s="16">
        <v>318835</v>
      </c>
      <c r="P674" s="16">
        <v>318835</v>
      </c>
      <c r="Q674" s="16">
        <v>318835</v>
      </c>
      <c r="R674" s="16">
        <v>318835</v>
      </c>
      <c r="S674" s="16">
        <v>318835</v>
      </c>
      <c r="T674" s="16">
        <v>318835</v>
      </c>
      <c r="U674" s="16">
        <v>318835</v>
      </c>
      <c r="V674" s="16">
        <v>318835</v>
      </c>
      <c r="W674" s="16">
        <v>318835</v>
      </c>
      <c r="X674" s="16" t="s">
        <v>7745</v>
      </c>
      <c r="Y674" s="16" t="s">
        <v>129</v>
      </c>
      <c r="Z674" s="16" t="s">
        <v>129</v>
      </c>
    </row>
    <row r="675" spans="2:26" hidden="1">
      <c r="B675" s="16" t="s">
        <v>1621</v>
      </c>
      <c r="C675" s="16" t="s">
        <v>235</v>
      </c>
      <c r="D675" s="16" t="s">
        <v>2884</v>
      </c>
      <c r="E675" s="16" t="s">
        <v>2885</v>
      </c>
      <c r="F675" s="16" t="s">
        <v>2884</v>
      </c>
      <c r="G675" s="16" t="s">
        <v>1739</v>
      </c>
      <c r="H675" s="16" t="s">
        <v>129</v>
      </c>
      <c r="I675" s="16" t="s">
        <v>19</v>
      </c>
      <c r="J675" s="16" t="s">
        <v>7745</v>
      </c>
      <c r="K675" s="16" t="s">
        <v>129</v>
      </c>
      <c r="L675" s="16">
        <v>512295</v>
      </c>
      <c r="M675" s="16">
        <v>512295</v>
      </c>
      <c r="N675" s="16">
        <v>512295</v>
      </c>
      <c r="O675" s="16">
        <v>512295</v>
      </c>
      <c r="P675" s="16">
        <v>512295</v>
      </c>
      <c r="Q675" s="16">
        <v>512295</v>
      </c>
      <c r="R675" s="16">
        <v>512295</v>
      </c>
      <c r="S675" s="16">
        <v>512295</v>
      </c>
      <c r="T675" s="16">
        <v>512295</v>
      </c>
      <c r="U675" s="16">
        <v>512295</v>
      </c>
      <c r="V675" s="16">
        <v>512295</v>
      </c>
      <c r="W675" s="16">
        <v>512295</v>
      </c>
      <c r="X675" s="16" t="s">
        <v>7745</v>
      </c>
      <c r="Y675" s="16" t="s">
        <v>129</v>
      </c>
      <c r="Z675" s="16" t="s">
        <v>129</v>
      </c>
    </row>
    <row r="676" spans="2:26" hidden="1">
      <c r="B676" s="16" t="s">
        <v>1621</v>
      </c>
      <c r="C676" s="16" t="s">
        <v>235</v>
      </c>
      <c r="D676" s="16" t="s">
        <v>2886</v>
      </c>
      <c r="E676" s="16" t="s">
        <v>2887</v>
      </c>
      <c r="F676" s="16" t="s">
        <v>2886</v>
      </c>
      <c r="G676" s="16" t="s">
        <v>1739</v>
      </c>
      <c r="H676" s="16" t="s">
        <v>129</v>
      </c>
      <c r="I676" s="16" t="s">
        <v>19</v>
      </c>
      <c r="J676" s="16" t="s">
        <v>7745</v>
      </c>
      <c r="K676" s="16" t="s">
        <v>129</v>
      </c>
      <c r="L676" s="16">
        <v>2963992.5</v>
      </c>
      <c r="M676" s="16">
        <v>2963992.5</v>
      </c>
      <c r="N676" s="16">
        <v>2963992.5</v>
      </c>
      <c r="O676" s="16">
        <v>2963992.5</v>
      </c>
      <c r="P676" s="16">
        <v>2963992.5</v>
      </c>
      <c r="Q676" s="16">
        <v>2963992.5</v>
      </c>
      <c r="R676" s="16">
        <v>2963992.5</v>
      </c>
      <c r="S676" s="16">
        <v>2963992.5</v>
      </c>
      <c r="T676" s="16">
        <v>2963992.5</v>
      </c>
      <c r="U676" s="16">
        <v>2963992.5</v>
      </c>
      <c r="V676" s="16">
        <v>2963992.5</v>
      </c>
      <c r="W676" s="16">
        <v>2963992.5</v>
      </c>
      <c r="X676" s="16" t="s">
        <v>7745</v>
      </c>
      <c r="Y676" s="16" t="s">
        <v>129</v>
      </c>
      <c r="Z676" s="16" t="s">
        <v>129</v>
      </c>
    </row>
    <row r="677" spans="2:26" hidden="1">
      <c r="B677" s="16" t="s">
        <v>1621</v>
      </c>
      <c r="C677" s="16" t="s">
        <v>235</v>
      </c>
      <c r="D677" s="16" t="s">
        <v>2888</v>
      </c>
      <c r="E677" s="16" t="s">
        <v>2889</v>
      </c>
      <c r="F677" s="16" t="s">
        <v>2888</v>
      </c>
      <c r="G677" s="16" t="s">
        <v>1739</v>
      </c>
      <c r="H677" s="16" t="s">
        <v>129</v>
      </c>
      <c r="I677" s="16" t="s">
        <v>19</v>
      </c>
      <c r="J677" s="16" t="s">
        <v>7745</v>
      </c>
      <c r="K677" s="16" t="s">
        <v>129</v>
      </c>
      <c r="L677" s="16">
        <v>1891207.5</v>
      </c>
      <c r="M677" s="16">
        <v>1891207.5</v>
      </c>
      <c r="N677" s="16">
        <v>1891207.5</v>
      </c>
      <c r="O677" s="16">
        <v>1891207.5</v>
      </c>
      <c r="P677" s="16">
        <v>1891207.5</v>
      </c>
      <c r="Q677" s="16">
        <v>1891207.5</v>
      </c>
      <c r="R677" s="16">
        <v>1891207.5</v>
      </c>
      <c r="S677" s="16">
        <v>1891207.5</v>
      </c>
      <c r="T677" s="16">
        <v>1891207.5</v>
      </c>
      <c r="U677" s="16">
        <v>1891207.5</v>
      </c>
      <c r="V677" s="16">
        <v>1891207.5</v>
      </c>
      <c r="W677" s="16">
        <v>1891207.5</v>
      </c>
      <c r="X677" s="16" t="s">
        <v>7745</v>
      </c>
      <c r="Y677" s="16" t="s">
        <v>129</v>
      </c>
      <c r="Z677" s="16" t="s">
        <v>129</v>
      </c>
    </row>
    <row r="678" spans="2:26" hidden="1">
      <c r="B678" s="16" t="s">
        <v>1621</v>
      </c>
      <c r="C678" s="16" t="s">
        <v>235</v>
      </c>
      <c r="D678" s="16" t="s">
        <v>2881</v>
      </c>
      <c r="E678" s="16" t="s">
        <v>2890</v>
      </c>
      <c r="F678" s="16" t="s">
        <v>2891</v>
      </c>
      <c r="G678" s="16" t="s">
        <v>1739</v>
      </c>
      <c r="H678" s="16" t="s">
        <v>129</v>
      </c>
      <c r="I678" s="16" t="s">
        <v>19</v>
      </c>
      <c r="J678" s="16" t="s">
        <v>7745</v>
      </c>
      <c r="K678" s="16" t="s">
        <v>129</v>
      </c>
      <c r="L678" s="16">
        <v>1187917.5</v>
      </c>
      <c r="M678" s="16">
        <v>1187917.5</v>
      </c>
      <c r="N678" s="16">
        <v>1187917.5</v>
      </c>
      <c r="O678" s="16">
        <v>1187917.5</v>
      </c>
      <c r="P678" s="16">
        <v>1187917.5</v>
      </c>
      <c r="Q678" s="16">
        <v>1187917.5</v>
      </c>
      <c r="R678" s="16">
        <v>1187917.5</v>
      </c>
      <c r="S678" s="16">
        <v>1187917.5</v>
      </c>
      <c r="T678" s="16">
        <v>1187917.5</v>
      </c>
      <c r="U678" s="16">
        <v>1187917.5</v>
      </c>
      <c r="V678" s="16">
        <v>1187917.5</v>
      </c>
      <c r="W678" s="16">
        <v>1187917.5</v>
      </c>
      <c r="X678" s="16" t="s">
        <v>7745</v>
      </c>
      <c r="Y678" s="16" t="s">
        <v>129</v>
      </c>
      <c r="Z678" s="16" t="s">
        <v>129</v>
      </c>
    </row>
    <row r="679" spans="2:26" hidden="1">
      <c r="B679" s="16" t="s">
        <v>1621</v>
      </c>
      <c r="C679" s="16" t="s">
        <v>235</v>
      </c>
      <c r="D679" s="16" t="s">
        <v>2892</v>
      </c>
      <c r="E679" s="16" t="s">
        <v>2893</v>
      </c>
      <c r="F679" s="16" t="s">
        <v>2892</v>
      </c>
      <c r="G679" s="16" t="s">
        <v>1739</v>
      </c>
      <c r="H679" s="16" t="s">
        <v>129</v>
      </c>
      <c r="I679" s="16" t="s">
        <v>19</v>
      </c>
      <c r="J679" s="16" t="s">
        <v>7745</v>
      </c>
      <c r="K679" s="16" t="s">
        <v>129</v>
      </c>
      <c r="L679" s="16">
        <v>3675000</v>
      </c>
      <c r="M679" s="16">
        <v>3675000</v>
      </c>
      <c r="N679" s="16">
        <v>3675000</v>
      </c>
      <c r="O679" s="16">
        <v>3675000</v>
      </c>
      <c r="P679" s="16">
        <v>3675000</v>
      </c>
      <c r="Q679" s="16">
        <v>3675000</v>
      </c>
      <c r="R679" s="16">
        <v>3675000</v>
      </c>
      <c r="S679" s="16">
        <v>3675000</v>
      </c>
      <c r="T679" s="16">
        <v>3675000</v>
      </c>
      <c r="U679" s="16">
        <v>3675000</v>
      </c>
      <c r="V679" s="16">
        <v>3675000</v>
      </c>
      <c r="W679" s="16">
        <v>3675000</v>
      </c>
      <c r="X679" s="16" t="s">
        <v>7745</v>
      </c>
      <c r="Y679" s="16" t="s">
        <v>129</v>
      </c>
      <c r="Z679" s="16" t="s">
        <v>129</v>
      </c>
    </row>
    <row r="680" spans="2:26" hidden="1">
      <c r="B680" s="16" t="s">
        <v>1621</v>
      </c>
      <c r="C680" s="16" t="s">
        <v>235</v>
      </c>
      <c r="D680" s="16" t="s">
        <v>2895</v>
      </c>
      <c r="E680" s="16" t="s">
        <v>2896</v>
      </c>
      <c r="F680" s="16" t="s">
        <v>2895</v>
      </c>
      <c r="G680" s="16" t="s">
        <v>1743</v>
      </c>
      <c r="H680" s="16" t="s">
        <v>131</v>
      </c>
      <c r="I680" s="16" t="s">
        <v>19</v>
      </c>
      <c r="J680" s="16" t="s">
        <v>7744</v>
      </c>
      <c r="K680" s="16" t="s">
        <v>131</v>
      </c>
      <c r="L680" s="16">
        <v>300000</v>
      </c>
      <c r="M680" s="16">
        <v>300000</v>
      </c>
      <c r="N680" s="16">
        <v>300000</v>
      </c>
      <c r="O680" s="16">
        <v>300000</v>
      </c>
      <c r="P680" s="16">
        <v>300000</v>
      </c>
      <c r="Q680" s="16">
        <v>300000</v>
      </c>
      <c r="R680" s="16">
        <v>300000</v>
      </c>
      <c r="S680" s="16">
        <v>300000</v>
      </c>
      <c r="T680" s="16">
        <v>300000</v>
      </c>
      <c r="U680" s="16">
        <v>300000</v>
      </c>
      <c r="V680" s="16">
        <v>300000</v>
      </c>
      <c r="W680" s="16">
        <v>300000</v>
      </c>
      <c r="X680" s="16" t="s">
        <v>7744</v>
      </c>
      <c r="Y680" s="16" t="s">
        <v>131</v>
      </c>
      <c r="Z680" s="16" t="s">
        <v>131</v>
      </c>
    </row>
    <row r="681" spans="2:26" hidden="1">
      <c r="B681" s="16" t="s">
        <v>1621</v>
      </c>
      <c r="C681" s="16" t="s">
        <v>235</v>
      </c>
      <c r="D681" s="16" t="s">
        <v>2897</v>
      </c>
      <c r="E681" s="16" t="s">
        <v>2898</v>
      </c>
      <c r="F681" s="16" t="s">
        <v>2897</v>
      </c>
      <c r="G681" s="16" t="s">
        <v>1739</v>
      </c>
      <c r="H681" s="16" t="s">
        <v>129</v>
      </c>
      <c r="I681" s="16" t="s">
        <v>19</v>
      </c>
      <c r="J681" s="16" t="s">
        <v>7744</v>
      </c>
      <c r="K681" s="16" t="s">
        <v>129</v>
      </c>
      <c r="L681" s="16">
        <v>35000</v>
      </c>
      <c r="M681" s="16">
        <v>35000</v>
      </c>
      <c r="N681" s="16">
        <v>35000</v>
      </c>
      <c r="O681" s="16">
        <v>35000</v>
      </c>
      <c r="P681" s="16">
        <v>35000</v>
      </c>
      <c r="Q681" s="16">
        <v>35000</v>
      </c>
      <c r="R681" s="16">
        <v>35000</v>
      </c>
      <c r="S681" s="16">
        <v>35000</v>
      </c>
      <c r="T681" s="16">
        <v>35000</v>
      </c>
      <c r="U681" s="16">
        <v>35000</v>
      </c>
      <c r="V681" s="16">
        <v>35000</v>
      </c>
      <c r="W681" s="16">
        <v>35000</v>
      </c>
      <c r="X681" s="16" t="s">
        <v>7744</v>
      </c>
      <c r="Y681" s="16" t="s">
        <v>129</v>
      </c>
      <c r="Z681" s="16" t="s">
        <v>129</v>
      </c>
    </row>
    <row r="682" spans="2:26" hidden="1">
      <c r="B682" s="16" t="s">
        <v>1621</v>
      </c>
      <c r="C682" s="16" t="s">
        <v>235</v>
      </c>
      <c r="D682" s="16" t="s">
        <v>10035</v>
      </c>
      <c r="E682" s="16" t="s">
        <v>2899</v>
      </c>
      <c r="F682" s="16" t="s">
        <v>2900</v>
      </c>
      <c r="G682" s="16" t="s">
        <v>1739</v>
      </c>
      <c r="H682" s="16" t="s">
        <v>129</v>
      </c>
      <c r="I682" s="16" t="s">
        <v>19</v>
      </c>
      <c r="J682" s="16" t="s">
        <v>7744</v>
      </c>
      <c r="K682" s="16" t="s">
        <v>129</v>
      </c>
      <c r="L682" s="16">
        <v>36500</v>
      </c>
      <c r="M682" s="16">
        <v>36500</v>
      </c>
      <c r="N682" s="16">
        <v>36500</v>
      </c>
      <c r="O682" s="16">
        <v>36500</v>
      </c>
      <c r="P682" s="16">
        <v>36500</v>
      </c>
      <c r="Q682" s="16">
        <v>36500</v>
      </c>
      <c r="R682" s="16">
        <v>36500</v>
      </c>
      <c r="S682" s="16">
        <v>36500</v>
      </c>
      <c r="T682" s="16">
        <v>36500</v>
      </c>
      <c r="U682" s="16">
        <v>36500</v>
      </c>
      <c r="V682" s="16">
        <v>36500</v>
      </c>
      <c r="W682" s="16">
        <v>36500</v>
      </c>
      <c r="X682" s="16" t="s">
        <v>7744</v>
      </c>
      <c r="Y682" s="16" t="s">
        <v>129</v>
      </c>
      <c r="Z682" s="16" t="s">
        <v>129</v>
      </c>
    </row>
    <row r="683" spans="2:26" hidden="1">
      <c r="B683" s="16" t="s">
        <v>1621</v>
      </c>
      <c r="C683" s="16" t="s">
        <v>235</v>
      </c>
      <c r="D683" s="16" t="s">
        <v>2902</v>
      </c>
      <c r="E683" s="16" t="s">
        <v>2903</v>
      </c>
      <c r="F683" s="16" t="s">
        <v>2902</v>
      </c>
      <c r="G683" s="16" t="s">
        <v>1739</v>
      </c>
      <c r="H683" s="16" t="s">
        <v>129</v>
      </c>
      <c r="I683" s="16" t="s">
        <v>19</v>
      </c>
      <c r="J683" s="16" t="s">
        <v>7745</v>
      </c>
      <c r="K683" s="16" t="s">
        <v>129</v>
      </c>
      <c r="L683" s="16">
        <v>473800</v>
      </c>
      <c r="M683" s="16">
        <v>473800</v>
      </c>
      <c r="N683" s="16">
        <v>473800</v>
      </c>
      <c r="O683" s="16">
        <v>473800</v>
      </c>
      <c r="P683" s="16">
        <v>473800</v>
      </c>
      <c r="Q683" s="16">
        <v>473800</v>
      </c>
      <c r="R683" s="16">
        <v>473800</v>
      </c>
      <c r="S683" s="16">
        <v>473800</v>
      </c>
      <c r="T683" s="16">
        <v>473800</v>
      </c>
      <c r="U683" s="16">
        <v>473800</v>
      </c>
      <c r="V683" s="16">
        <v>473800</v>
      </c>
      <c r="W683" s="16">
        <v>473800</v>
      </c>
      <c r="X683" s="16" t="s">
        <v>7745</v>
      </c>
      <c r="Y683" s="16" t="s">
        <v>129</v>
      </c>
      <c r="Z683" s="16" t="s">
        <v>129</v>
      </c>
    </row>
    <row r="684" spans="2:26" hidden="1">
      <c r="B684" s="16" t="s">
        <v>1621</v>
      </c>
      <c r="C684" s="16" t="s">
        <v>235</v>
      </c>
      <c r="D684" s="16" t="s">
        <v>15631</v>
      </c>
      <c r="E684" s="16" t="s">
        <v>15632</v>
      </c>
      <c r="F684" s="16" t="s">
        <v>15633</v>
      </c>
      <c r="G684" s="16" t="s">
        <v>1739</v>
      </c>
      <c r="H684" s="16" t="s">
        <v>129</v>
      </c>
      <c r="I684" s="16" t="s">
        <v>19</v>
      </c>
      <c r="J684" s="16" t="s">
        <v>7745</v>
      </c>
      <c r="K684" s="16" t="s">
        <v>129</v>
      </c>
      <c r="L684" s="16">
        <v>2066000</v>
      </c>
      <c r="M684" s="16">
        <v>2066000</v>
      </c>
      <c r="N684" s="16">
        <v>2066000</v>
      </c>
      <c r="O684" s="16">
        <v>2066000</v>
      </c>
      <c r="P684" s="16">
        <v>2066000</v>
      </c>
      <c r="Q684" s="16">
        <v>2066000</v>
      </c>
      <c r="R684" s="16">
        <v>2066000</v>
      </c>
      <c r="S684" s="16">
        <v>2066000</v>
      </c>
      <c r="T684" s="16">
        <v>2066000</v>
      </c>
      <c r="U684" s="16">
        <v>2066000</v>
      </c>
      <c r="V684" s="16">
        <v>2066000</v>
      </c>
      <c r="W684" s="16">
        <v>2066000</v>
      </c>
      <c r="X684" s="16" t="s">
        <v>7745</v>
      </c>
      <c r="Y684" s="16" t="s">
        <v>129</v>
      </c>
      <c r="Z684" s="16" t="s">
        <v>129</v>
      </c>
    </row>
    <row r="685" spans="2:26" hidden="1">
      <c r="B685" s="16" t="s">
        <v>1621</v>
      </c>
      <c r="C685" s="16" t="s">
        <v>235</v>
      </c>
      <c r="D685" s="16" t="s">
        <v>2904</v>
      </c>
      <c r="E685" s="16" t="s">
        <v>2905</v>
      </c>
      <c r="F685" s="16" t="s">
        <v>2906</v>
      </c>
      <c r="G685" s="16" t="s">
        <v>1739</v>
      </c>
      <c r="H685" s="16" t="s">
        <v>129</v>
      </c>
      <c r="I685" s="16" t="s">
        <v>19</v>
      </c>
      <c r="J685" s="16" t="s">
        <v>7745</v>
      </c>
      <c r="K685" s="16" t="s">
        <v>129</v>
      </c>
      <c r="L685" s="16">
        <v>258500</v>
      </c>
      <c r="M685" s="16">
        <v>258500</v>
      </c>
      <c r="N685" s="16">
        <v>258500</v>
      </c>
      <c r="O685" s="16">
        <v>258500</v>
      </c>
      <c r="P685" s="16">
        <v>258500</v>
      </c>
      <c r="Q685" s="16">
        <v>258500</v>
      </c>
      <c r="R685" s="16">
        <v>258500</v>
      </c>
      <c r="S685" s="16">
        <v>258500</v>
      </c>
      <c r="T685" s="16">
        <v>258500</v>
      </c>
      <c r="U685" s="16">
        <v>258500</v>
      </c>
      <c r="V685" s="16">
        <v>258500</v>
      </c>
      <c r="W685" s="16">
        <v>258500</v>
      </c>
      <c r="X685" s="16" t="s">
        <v>7745</v>
      </c>
      <c r="Y685" s="16" t="s">
        <v>129</v>
      </c>
      <c r="Z685" s="16" t="s">
        <v>129</v>
      </c>
    </row>
    <row r="686" spans="2:26" hidden="1">
      <c r="B686" s="16" t="s">
        <v>1621</v>
      </c>
      <c r="C686" s="16" t="s">
        <v>235</v>
      </c>
      <c r="D686" s="16" t="s">
        <v>2904</v>
      </c>
      <c r="E686" s="16" t="s">
        <v>2907</v>
      </c>
      <c r="F686" s="16" t="s">
        <v>2908</v>
      </c>
      <c r="G686" s="16" t="s">
        <v>1739</v>
      </c>
      <c r="H686" s="16" t="s">
        <v>129</v>
      </c>
      <c r="I686" s="16" t="s">
        <v>19</v>
      </c>
      <c r="J686" s="16" t="s">
        <v>7745</v>
      </c>
      <c r="K686" s="16" t="s">
        <v>129</v>
      </c>
      <c r="L686" s="16">
        <v>84000</v>
      </c>
      <c r="M686" s="16">
        <v>84000</v>
      </c>
      <c r="N686" s="16">
        <v>84000</v>
      </c>
      <c r="O686" s="16">
        <v>84000</v>
      </c>
      <c r="P686" s="16">
        <v>84000</v>
      </c>
      <c r="Q686" s="16">
        <v>84000</v>
      </c>
      <c r="R686" s="16">
        <v>84000</v>
      </c>
      <c r="S686" s="16">
        <v>84000</v>
      </c>
      <c r="T686" s="16">
        <v>84000</v>
      </c>
      <c r="U686" s="16">
        <v>84000</v>
      </c>
      <c r="V686" s="16">
        <v>84000</v>
      </c>
      <c r="W686" s="16">
        <v>84000</v>
      </c>
      <c r="X686" s="16" t="s">
        <v>7745</v>
      </c>
      <c r="Y686" s="16" t="s">
        <v>129</v>
      </c>
      <c r="Z686" s="16" t="s">
        <v>129</v>
      </c>
    </row>
    <row r="687" spans="2:26" hidden="1">
      <c r="B687" s="16" t="s">
        <v>1621</v>
      </c>
      <c r="C687" s="16" t="s">
        <v>235</v>
      </c>
      <c r="D687" s="16" t="s">
        <v>2904</v>
      </c>
      <c r="E687" s="16" t="s">
        <v>2909</v>
      </c>
      <c r="F687" s="16" t="s">
        <v>2910</v>
      </c>
      <c r="G687" s="16" t="s">
        <v>1739</v>
      </c>
      <c r="H687" s="16" t="s">
        <v>129</v>
      </c>
      <c r="I687" s="16" t="s">
        <v>19</v>
      </c>
      <c r="J687" s="16" t="s">
        <v>7745</v>
      </c>
      <c r="K687" s="16" t="s">
        <v>129</v>
      </c>
      <c r="L687" s="16">
        <v>19000</v>
      </c>
      <c r="M687" s="16">
        <v>19000</v>
      </c>
      <c r="N687" s="16">
        <v>19000</v>
      </c>
      <c r="O687" s="16">
        <v>19000</v>
      </c>
      <c r="P687" s="16">
        <v>19000</v>
      </c>
      <c r="Q687" s="16">
        <v>19000</v>
      </c>
      <c r="R687" s="16">
        <v>19000</v>
      </c>
      <c r="S687" s="16">
        <v>19000</v>
      </c>
      <c r="T687" s="16">
        <v>19000</v>
      </c>
      <c r="U687" s="16">
        <v>19000</v>
      </c>
      <c r="V687" s="16">
        <v>19000</v>
      </c>
      <c r="W687" s="16">
        <v>19000</v>
      </c>
      <c r="X687" s="16" t="s">
        <v>7745</v>
      </c>
      <c r="Y687" s="16" t="s">
        <v>129</v>
      </c>
      <c r="Z687" s="16" t="s">
        <v>129</v>
      </c>
    </row>
    <row r="688" spans="2:26" hidden="1">
      <c r="B688" s="16" t="s">
        <v>1621</v>
      </c>
      <c r="C688" s="16" t="s">
        <v>235</v>
      </c>
      <c r="D688" s="16" t="s">
        <v>2510</v>
      </c>
      <c r="E688" s="16" t="s">
        <v>1482</v>
      </c>
      <c r="F688" s="16" t="s">
        <v>2911</v>
      </c>
      <c r="G688" s="16" t="s">
        <v>1739</v>
      </c>
      <c r="H688" s="16" t="s">
        <v>129</v>
      </c>
      <c r="I688" s="16" t="s">
        <v>19</v>
      </c>
      <c r="J688" s="16" t="s">
        <v>7745</v>
      </c>
      <c r="K688" s="16" t="s">
        <v>129</v>
      </c>
      <c r="L688" s="16">
        <v>385000</v>
      </c>
      <c r="M688" s="16">
        <v>385000</v>
      </c>
      <c r="N688" s="16">
        <v>385000</v>
      </c>
      <c r="O688" s="16">
        <v>385000</v>
      </c>
      <c r="P688" s="16">
        <v>385000</v>
      </c>
      <c r="Q688" s="16">
        <v>385000</v>
      </c>
      <c r="R688" s="16">
        <v>385000</v>
      </c>
      <c r="S688" s="16">
        <v>385000</v>
      </c>
      <c r="T688" s="16">
        <v>385000</v>
      </c>
      <c r="U688" s="16">
        <v>385000</v>
      </c>
      <c r="V688" s="16">
        <v>385000</v>
      </c>
      <c r="W688" s="16">
        <v>385000</v>
      </c>
      <c r="X688" s="16" t="s">
        <v>7745</v>
      </c>
      <c r="Y688" s="16" t="s">
        <v>129</v>
      </c>
      <c r="Z688" s="16" t="s">
        <v>129</v>
      </c>
    </row>
    <row r="689" spans="2:26" hidden="1">
      <c r="B689" s="16" t="s">
        <v>1621</v>
      </c>
      <c r="C689" s="16" t="s">
        <v>235</v>
      </c>
      <c r="D689" s="16" t="s">
        <v>2913</v>
      </c>
      <c r="E689" s="16" t="s">
        <v>2912</v>
      </c>
      <c r="F689" s="16" t="s">
        <v>2913</v>
      </c>
      <c r="G689" s="16" t="s">
        <v>1739</v>
      </c>
      <c r="H689" s="16" t="s">
        <v>129</v>
      </c>
      <c r="I689" s="16" t="s">
        <v>19</v>
      </c>
      <c r="J689" s="16" t="s">
        <v>7745</v>
      </c>
      <c r="K689" s="16" t="s">
        <v>129</v>
      </c>
      <c r="L689" s="16">
        <v>150675</v>
      </c>
      <c r="M689" s="16">
        <v>150675</v>
      </c>
      <c r="N689" s="16">
        <v>150675</v>
      </c>
      <c r="O689" s="16">
        <v>150675</v>
      </c>
      <c r="P689" s="16">
        <v>150675</v>
      </c>
      <c r="Q689" s="16">
        <v>150675</v>
      </c>
      <c r="R689" s="16">
        <v>150675</v>
      </c>
      <c r="S689" s="16">
        <v>150675</v>
      </c>
      <c r="T689" s="16">
        <v>150675</v>
      </c>
      <c r="U689" s="16">
        <v>150675</v>
      </c>
      <c r="V689" s="16">
        <v>150675</v>
      </c>
      <c r="W689" s="16">
        <v>150675</v>
      </c>
      <c r="X689" s="16" t="s">
        <v>7745</v>
      </c>
      <c r="Y689" s="16" t="s">
        <v>129</v>
      </c>
      <c r="Z689" s="16" t="s">
        <v>129</v>
      </c>
    </row>
    <row r="690" spans="2:26" hidden="1">
      <c r="B690" s="16" t="s">
        <v>1621</v>
      </c>
      <c r="C690" s="16" t="s">
        <v>235</v>
      </c>
      <c r="D690" s="16" t="s">
        <v>2915</v>
      </c>
      <c r="E690" s="16" t="s">
        <v>2914</v>
      </c>
      <c r="F690" s="16" t="s">
        <v>2915</v>
      </c>
      <c r="G690" s="16" t="s">
        <v>1739</v>
      </c>
      <c r="H690" s="16" t="s">
        <v>129</v>
      </c>
      <c r="I690" s="16" t="s">
        <v>19</v>
      </c>
      <c r="J690" s="16" t="s">
        <v>7745</v>
      </c>
      <c r="K690" s="16" t="s">
        <v>129</v>
      </c>
      <c r="L690" s="16">
        <v>127000</v>
      </c>
      <c r="M690" s="16">
        <v>127000</v>
      </c>
      <c r="N690" s="16">
        <v>127000</v>
      </c>
      <c r="O690" s="16">
        <v>127000</v>
      </c>
      <c r="P690" s="16">
        <v>127000</v>
      </c>
      <c r="Q690" s="16">
        <v>127000</v>
      </c>
      <c r="R690" s="16">
        <v>127000</v>
      </c>
      <c r="S690" s="16">
        <v>127000</v>
      </c>
      <c r="T690" s="16">
        <v>127000</v>
      </c>
      <c r="U690" s="16">
        <v>127000</v>
      </c>
      <c r="V690" s="16">
        <v>127000</v>
      </c>
      <c r="W690" s="16">
        <v>127000</v>
      </c>
      <c r="X690" s="16" t="s">
        <v>7745</v>
      </c>
      <c r="Y690" s="16" t="s">
        <v>129</v>
      </c>
      <c r="Z690" s="16" t="s">
        <v>129</v>
      </c>
    </row>
    <row r="691" spans="2:26" hidden="1">
      <c r="B691" s="16" t="s">
        <v>1621</v>
      </c>
      <c r="C691" s="16" t="s">
        <v>235</v>
      </c>
      <c r="D691" s="16" t="s">
        <v>2916</v>
      </c>
      <c r="E691" s="16" t="s">
        <v>2917</v>
      </c>
      <c r="F691" s="16" t="s">
        <v>2918</v>
      </c>
      <c r="G691" s="16" t="s">
        <v>1739</v>
      </c>
      <c r="H691" s="16" t="s">
        <v>129</v>
      </c>
      <c r="I691" s="16" t="s">
        <v>19</v>
      </c>
      <c r="J691" s="16" t="s">
        <v>7745</v>
      </c>
      <c r="K691" s="16" t="s">
        <v>129</v>
      </c>
      <c r="L691" s="16">
        <v>4200000</v>
      </c>
      <c r="M691" s="16">
        <v>4200000</v>
      </c>
      <c r="N691" s="16">
        <v>4200000</v>
      </c>
      <c r="O691" s="16">
        <v>4200000</v>
      </c>
      <c r="P691" s="16">
        <v>4200000</v>
      </c>
      <c r="Q691" s="16">
        <v>4200000</v>
      </c>
      <c r="R691" s="16">
        <v>4200000</v>
      </c>
      <c r="S691" s="16">
        <v>4200000</v>
      </c>
      <c r="T691" s="16">
        <v>4200000</v>
      </c>
      <c r="U691" s="16">
        <v>4200000</v>
      </c>
      <c r="V691" s="16">
        <v>4200000</v>
      </c>
      <c r="W691" s="16">
        <v>4200000</v>
      </c>
      <c r="X691" s="16" t="s">
        <v>7745</v>
      </c>
      <c r="Y691" s="16" t="s">
        <v>129</v>
      </c>
      <c r="Z691" s="16" t="s">
        <v>129</v>
      </c>
    </row>
    <row r="692" spans="2:26" hidden="1">
      <c r="B692" s="16" t="s">
        <v>1621</v>
      </c>
      <c r="C692" s="16" t="s">
        <v>235</v>
      </c>
      <c r="D692" s="16" t="s">
        <v>2919</v>
      </c>
      <c r="E692" s="16" t="s">
        <v>2920</v>
      </c>
      <c r="F692" s="16" t="s">
        <v>2921</v>
      </c>
      <c r="G692" s="16" t="s">
        <v>1701</v>
      </c>
      <c r="H692" s="16" t="s">
        <v>129</v>
      </c>
      <c r="I692" s="16" t="s">
        <v>19</v>
      </c>
      <c r="J692" s="16" t="s">
        <v>7745</v>
      </c>
      <c r="K692" s="16" t="s">
        <v>129</v>
      </c>
      <c r="L692" s="16">
        <v>121000</v>
      </c>
      <c r="M692" s="16">
        <v>121000</v>
      </c>
      <c r="N692" s="16">
        <v>121000</v>
      </c>
      <c r="O692" s="16">
        <v>121000</v>
      </c>
      <c r="P692" s="16">
        <v>121000</v>
      </c>
      <c r="Q692" s="16">
        <v>121000</v>
      </c>
      <c r="R692" s="16">
        <v>121000</v>
      </c>
      <c r="S692" s="16">
        <v>121000</v>
      </c>
      <c r="T692" s="16">
        <v>121000</v>
      </c>
      <c r="U692" s="16">
        <v>121000</v>
      </c>
      <c r="V692" s="16">
        <v>121000</v>
      </c>
      <c r="W692" s="16">
        <v>121000</v>
      </c>
      <c r="X692" s="16" t="s">
        <v>7745</v>
      </c>
      <c r="Y692" s="16" t="s">
        <v>129</v>
      </c>
      <c r="Z692" s="16" t="s">
        <v>129</v>
      </c>
    </row>
    <row r="693" spans="2:26" hidden="1">
      <c r="B693" s="16" t="s">
        <v>1621</v>
      </c>
      <c r="C693" s="16" t="s">
        <v>235</v>
      </c>
      <c r="D693" s="16" t="s">
        <v>15634</v>
      </c>
      <c r="E693" s="16" t="s">
        <v>15635</v>
      </c>
      <c r="F693" s="16" t="s">
        <v>15636</v>
      </c>
      <c r="G693" s="16" t="s">
        <v>1739</v>
      </c>
      <c r="H693" s="16" t="s">
        <v>129</v>
      </c>
      <c r="I693" s="16" t="s">
        <v>19</v>
      </c>
      <c r="J693" s="16" t="s">
        <v>7745</v>
      </c>
      <c r="K693" s="16" t="s">
        <v>129</v>
      </c>
      <c r="L693" s="16">
        <v>30886.7</v>
      </c>
      <c r="M693" s="16">
        <v>30886.7</v>
      </c>
      <c r="N693" s="16">
        <v>30886.7</v>
      </c>
      <c r="O693" s="16">
        <v>30886.7</v>
      </c>
      <c r="P693" s="16">
        <v>30886.7</v>
      </c>
      <c r="Q693" s="16">
        <v>30886.7</v>
      </c>
      <c r="R693" s="16">
        <v>30886.7</v>
      </c>
      <c r="S693" s="16">
        <v>30886.7</v>
      </c>
      <c r="T693" s="16">
        <v>30886.7</v>
      </c>
      <c r="U693" s="16">
        <v>30886.7</v>
      </c>
      <c r="V693" s="16">
        <v>30886.7</v>
      </c>
      <c r="W693" s="16">
        <v>30886.7</v>
      </c>
      <c r="X693" s="16" t="s">
        <v>7745</v>
      </c>
      <c r="Y693" s="16" t="s">
        <v>129</v>
      </c>
      <c r="Z693" s="16" t="s">
        <v>129</v>
      </c>
    </row>
    <row r="694" spans="2:26" hidden="1">
      <c r="B694" s="16" t="s">
        <v>1621</v>
      </c>
      <c r="C694" s="16" t="s">
        <v>235</v>
      </c>
      <c r="D694" s="16" t="s">
        <v>15634</v>
      </c>
      <c r="E694" s="16" t="s">
        <v>15637</v>
      </c>
      <c r="F694" s="16" t="s">
        <v>15638</v>
      </c>
      <c r="G694" s="16" t="s">
        <v>1739</v>
      </c>
      <c r="H694" s="16" t="s">
        <v>129</v>
      </c>
      <c r="I694" s="16" t="s">
        <v>19</v>
      </c>
      <c r="J694" s="16" t="s">
        <v>7745</v>
      </c>
      <c r="K694" s="16" t="s">
        <v>129</v>
      </c>
      <c r="L694" s="16">
        <v>14462</v>
      </c>
      <c r="M694" s="16">
        <v>14462</v>
      </c>
      <c r="N694" s="16">
        <v>14462</v>
      </c>
      <c r="O694" s="16">
        <v>14462</v>
      </c>
      <c r="P694" s="16">
        <v>14462</v>
      </c>
      <c r="Q694" s="16">
        <v>14462</v>
      </c>
      <c r="R694" s="16">
        <v>14462</v>
      </c>
      <c r="S694" s="16">
        <v>14462</v>
      </c>
      <c r="T694" s="16">
        <v>14462</v>
      </c>
      <c r="U694" s="16">
        <v>14462</v>
      </c>
      <c r="V694" s="16">
        <v>14462</v>
      </c>
      <c r="W694" s="16">
        <v>14462</v>
      </c>
      <c r="X694" s="16" t="s">
        <v>7745</v>
      </c>
      <c r="Y694" s="16" t="s">
        <v>129</v>
      </c>
      <c r="Z694" s="16" t="s">
        <v>129</v>
      </c>
    </row>
    <row r="695" spans="2:26" hidden="1">
      <c r="B695" s="16" t="s">
        <v>1621</v>
      </c>
      <c r="C695" s="16" t="s">
        <v>235</v>
      </c>
      <c r="D695" s="16" t="s">
        <v>15124</v>
      </c>
      <c r="E695" s="16" t="s">
        <v>7853</v>
      </c>
      <c r="F695" s="16" t="s">
        <v>7854</v>
      </c>
      <c r="G695" s="16" t="s">
        <v>1739</v>
      </c>
      <c r="H695" s="16" t="s">
        <v>129</v>
      </c>
      <c r="I695" s="16" t="s">
        <v>19</v>
      </c>
      <c r="J695" s="16" t="s">
        <v>7745</v>
      </c>
      <c r="K695" s="16" t="s">
        <v>129</v>
      </c>
      <c r="L695" s="16">
        <v>100000</v>
      </c>
      <c r="M695" s="16">
        <v>100000</v>
      </c>
      <c r="N695" s="16">
        <v>100000</v>
      </c>
      <c r="O695" s="16">
        <v>100000</v>
      </c>
      <c r="P695" s="16">
        <v>100000</v>
      </c>
      <c r="Q695" s="16">
        <v>100000</v>
      </c>
      <c r="R695" s="16">
        <v>100000</v>
      </c>
      <c r="S695" s="16">
        <v>100000</v>
      </c>
      <c r="T695" s="16">
        <v>100000</v>
      </c>
      <c r="U695" s="16">
        <v>100000</v>
      </c>
      <c r="V695" s="16">
        <v>100000</v>
      </c>
      <c r="W695" s="16">
        <v>100000</v>
      </c>
      <c r="X695" s="16" t="s">
        <v>7745</v>
      </c>
      <c r="Y695" s="16" t="s">
        <v>129</v>
      </c>
      <c r="Z695" s="16" t="s">
        <v>129</v>
      </c>
    </row>
    <row r="696" spans="2:26" hidden="1">
      <c r="B696" s="16" t="s">
        <v>1621</v>
      </c>
      <c r="C696" s="16" t="s">
        <v>235</v>
      </c>
      <c r="D696" s="16" t="s">
        <v>15124</v>
      </c>
      <c r="E696" s="16" t="s">
        <v>2922</v>
      </c>
      <c r="F696" s="16" t="s">
        <v>2923</v>
      </c>
      <c r="G696" s="16" t="s">
        <v>1739</v>
      </c>
      <c r="H696" s="16" t="s">
        <v>129</v>
      </c>
      <c r="I696" s="16" t="s">
        <v>19</v>
      </c>
      <c r="J696" s="16" t="s">
        <v>7744</v>
      </c>
      <c r="K696" s="16" t="s">
        <v>129</v>
      </c>
      <c r="L696" s="16">
        <v>50000</v>
      </c>
      <c r="M696" s="16">
        <v>50000</v>
      </c>
      <c r="N696" s="16">
        <v>50000</v>
      </c>
      <c r="O696" s="16">
        <v>50000</v>
      </c>
      <c r="P696" s="16">
        <v>50000</v>
      </c>
      <c r="Q696" s="16">
        <v>50000</v>
      </c>
      <c r="R696" s="16">
        <v>50000</v>
      </c>
      <c r="S696" s="16">
        <v>50000</v>
      </c>
      <c r="T696" s="16">
        <v>50000</v>
      </c>
      <c r="U696" s="16">
        <v>50000</v>
      </c>
      <c r="V696" s="16">
        <v>50000</v>
      </c>
      <c r="W696" s="16">
        <v>50000</v>
      </c>
      <c r="X696" s="16" t="s">
        <v>7744</v>
      </c>
      <c r="Y696" s="16" t="s">
        <v>129</v>
      </c>
      <c r="Z696" s="16" t="s">
        <v>129</v>
      </c>
    </row>
    <row r="697" spans="2:26" hidden="1">
      <c r="B697" s="16" t="s">
        <v>1621</v>
      </c>
      <c r="C697" s="16" t="s">
        <v>235</v>
      </c>
      <c r="D697" s="16" t="s">
        <v>15124</v>
      </c>
      <c r="E697" s="16" t="s">
        <v>7856</v>
      </c>
      <c r="F697" s="16" t="s">
        <v>7855</v>
      </c>
      <c r="G697" s="16" t="s">
        <v>1739</v>
      </c>
      <c r="H697" s="16" t="s">
        <v>129</v>
      </c>
      <c r="I697" s="16" t="s">
        <v>19</v>
      </c>
      <c r="J697" s="16" t="s">
        <v>7745</v>
      </c>
      <c r="K697" s="16" t="s">
        <v>129</v>
      </c>
      <c r="L697" s="16">
        <v>50000</v>
      </c>
      <c r="M697" s="16">
        <v>50000</v>
      </c>
      <c r="N697" s="16">
        <v>50000</v>
      </c>
      <c r="O697" s="16">
        <v>50000</v>
      </c>
      <c r="P697" s="16">
        <v>50000</v>
      </c>
      <c r="Q697" s="16">
        <v>50000</v>
      </c>
      <c r="R697" s="16">
        <v>50000</v>
      </c>
      <c r="S697" s="16">
        <v>50000</v>
      </c>
      <c r="T697" s="16">
        <v>50000</v>
      </c>
      <c r="U697" s="16">
        <v>50000</v>
      </c>
      <c r="V697" s="16">
        <v>50000</v>
      </c>
      <c r="W697" s="16">
        <v>50000</v>
      </c>
      <c r="X697" s="16" t="s">
        <v>7745</v>
      </c>
      <c r="Y697" s="16" t="s">
        <v>129</v>
      </c>
      <c r="Z697" s="16" t="s">
        <v>129</v>
      </c>
    </row>
    <row r="698" spans="2:26" hidden="1">
      <c r="B698" s="16" t="s">
        <v>1621</v>
      </c>
      <c r="C698" s="16" t="s">
        <v>235</v>
      </c>
      <c r="D698" s="16" t="s">
        <v>15124</v>
      </c>
      <c r="E698" s="16" t="s">
        <v>2925</v>
      </c>
      <c r="F698" s="16" t="s">
        <v>2924</v>
      </c>
      <c r="G698" s="16" t="s">
        <v>1739</v>
      </c>
      <c r="H698" s="16" t="s">
        <v>129</v>
      </c>
      <c r="I698" s="16" t="s">
        <v>19</v>
      </c>
      <c r="J698" s="16" t="s">
        <v>7744</v>
      </c>
      <c r="K698" s="16" t="s">
        <v>129</v>
      </c>
      <c r="L698" s="16">
        <v>200000</v>
      </c>
      <c r="M698" s="16">
        <v>200000</v>
      </c>
      <c r="N698" s="16">
        <v>200000</v>
      </c>
      <c r="O698" s="16">
        <v>200000</v>
      </c>
      <c r="P698" s="16">
        <v>200000</v>
      </c>
      <c r="Q698" s="16">
        <v>200000</v>
      </c>
      <c r="R698" s="16">
        <v>200000</v>
      </c>
      <c r="S698" s="16">
        <v>200000</v>
      </c>
      <c r="T698" s="16">
        <v>200000</v>
      </c>
      <c r="U698" s="16">
        <v>200000</v>
      </c>
      <c r="V698" s="16">
        <v>200000</v>
      </c>
      <c r="W698" s="16">
        <v>200000</v>
      </c>
      <c r="X698" s="16" t="s">
        <v>7744</v>
      </c>
      <c r="Y698" s="16" t="s">
        <v>129</v>
      </c>
      <c r="Z698" s="16" t="s">
        <v>129</v>
      </c>
    </row>
    <row r="699" spans="2:26" hidden="1">
      <c r="B699" s="16" t="s">
        <v>1621</v>
      </c>
      <c r="C699" s="16" t="s">
        <v>235</v>
      </c>
      <c r="D699" s="16" t="s">
        <v>2926</v>
      </c>
      <c r="E699" s="16" t="s">
        <v>2927</v>
      </c>
      <c r="F699" s="16" t="s">
        <v>2926</v>
      </c>
      <c r="G699" s="16" t="s">
        <v>1669</v>
      </c>
      <c r="H699" s="16" t="s">
        <v>129</v>
      </c>
      <c r="I699" s="16" t="s">
        <v>19</v>
      </c>
      <c r="J699" s="16" t="s">
        <v>7745</v>
      </c>
      <c r="K699" s="16" t="s">
        <v>129</v>
      </c>
      <c r="L699" s="16">
        <v>1265000</v>
      </c>
      <c r="M699" s="16">
        <v>1265000</v>
      </c>
      <c r="N699" s="16">
        <v>1265000</v>
      </c>
      <c r="O699" s="16">
        <v>1265000</v>
      </c>
      <c r="P699" s="16">
        <v>1265000</v>
      </c>
      <c r="Q699" s="16">
        <v>1265000</v>
      </c>
      <c r="R699" s="16">
        <v>1265000</v>
      </c>
      <c r="S699" s="16">
        <v>1265000</v>
      </c>
      <c r="T699" s="16">
        <v>1265000</v>
      </c>
      <c r="U699" s="16">
        <v>1265000</v>
      </c>
      <c r="V699" s="16">
        <v>1265000</v>
      </c>
      <c r="W699" s="16">
        <v>1265000</v>
      </c>
      <c r="X699" s="16" t="s">
        <v>7745</v>
      </c>
      <c r="Y699" s="16" t="s">
        <v>129</v>
      </c>
      <c r="Z699" s="16" t="s">
        <v>129</v>
      </c>
    </row>
    <row r="700" spans="2:26" hidden="1">
      <c r="B700" s="16" t="s">
        <v>1621</v>
      </c>
      <c r="C700" s="16" t="s">
        <v>235</v>
      </c>
      <c r="D700" s="16" t="s">
        <v>15639</v>
      </c>
      <c r="E700" s="16" t="s">
        <v>15640</v>
      </c>
      <c r="F700" s="16" t="s">
        <v>15639</v>
      </c>
      <c r="G700" s="16" t="s">
        <v>1669</v>
      </c>
      <c r="H700" s="16" t="s">
        <v>129</v>
      </c>
      <c r="I700" s="16" t="s">
        <v>19</v>
      </c>
      <c r="J700" s="16" t="s">
        <v>7745</v>
      </c>
      <c r="K700" s="16" t="s">
        <v>129</v>
      </c>
      <c r="L700" s="16">
        <v>774750</v>
      </c>
      <c r="M700" s="16">
        <v>774750</v>
      </c>
      <c r="N700" s="16">
        <v>774750</v>
      </c>
      <c r="O700" s="16">
        <v>774750</v>
      </c>
      <c r="P700" s="16">
        <v>774750</v>
      </c>
      <c r="Q700" s="16">
        <v>774750</v>
      </c>
      <c r="R700" s="16">
        <v>774750</v>
      </c>
      <c r="S700" s="16">
        <v>774750</v>
      </c>
      <c r="T700" s="16">
        <v>774750</v>
      </c>
      <c r="U700" s="16">
        <v>774750</v>
      </c>
      <c r="V700" s="16">
        <v>774750</v>
      </c>
      <c r="W700" s="16">
        <v>774750</v>
      </c>
      <c r="X700" s="16" t="s">
        <v>7745</v>
      </c>
      <c r="Y700" s="16" t="s">
        <v>129</v>
      </c>
      <c r="Z700" s="16" t="s">
        <v>129</v>
      </c>
    </row>
    <row r="701" spans="2:26" hidden="1">
      <c r="B701" s="16" t="s">
        <v>1621</v>
      </c>
      <c r="C701" s="16" t="s">
        <v>235</v>
      </c>
      <c r="D701" s="16" t="s">
        <v>7857</v>
      </c>
      <c r="E701" s="16" t="s">
        <v>7858</v>
      </c>
      <c r="F701" s="16" t="s">
        <v>15641</v>
      </c>
      <c r="G701" s="16" t="s">
        <v>1669</v>
      </c>
      <c r="H701" s="16" t="s">
        <v>129</v>
      </c>
      <c r="I701" s="16" t="s">
        <v>19</v>
      </c>
      <c r="J701" s="16" t="s">
        <v>7745</v>
      </c>
      <c r="K701" s="16" t="s">
        <v>129</v>
      </c>
      <c r="L701" s="16">
        <v>1900277.88</v>
      </c>
      <c r="M701" s="16">
        <v>1900277.88</v>
      </c>
      <c r="N701" s="16">
        <v>1900277.88</v>
      </c>
      <c r="O701" s="16">
        <v>1900277.88</v>
      </c>
      <c r="P701" s="16">
        <v>1900277.88</v>
      </c>
      <c r="Q701" s="16">
        <v>1900277.88</v>
      </c>
      <c r="R701" s="16">
        <v>1900277.88</v>
      </c>
      <c r="S701" s="16">
        <v>1900277.88</v>
      </c>
      <c r="T701" s="16">
        <v>1900277.88</v>
      </c>
      <c r="U701" s="16">
        <v>1900277.88</v>
      </c>
      <c r="V701" s="16">
        <v>1900277.88</v>
      </c>
      <c r="W701" s="16">
        <v>1900277.88</v>
      </c>
      <c r="X701" s="16" t="s">
        <v>7745</v>
      </c>
      <c r="Y701" s="16" t="s">
        <v>129</v>
      </c>
      <c r="Z701" s="16" t="s">
        <v>129</v>
      </c>
    </row>
    <row r="702" spans="2:26" hidden="1">
      <c r="B702" s="16" t="s">
        <v>1621</v>
      </c>
      <c r="C702" s="16" t="s">
        <v>235</v>
      </c>
      <c r="D702" s="16" t="s">
        <v>3883</v>
      </c>
      <c r="E702" s="16" t="s">
        <v>7859</v>
      </c>
      <c r="F702" s="16" t="s">
        <v>3883</v>
      </c>
      <c r="G702" s="16" t="s">
        <v>1739</v>
      </c>
      <c r="H702" s="16" t="s">
        <v>129</v>
      </c>
      <c r="I702" s="16" t="s">
        <v>19</v>
      </c>
      <c r="J702" s="16" t="s">
        <v>7745</v>
      </c>
      <c r="K702" s="16" t="s">
        <v>129</v>
      </c>
      <c r="L702" s="16">
        <v>115000</v>
      </c>
      <c r="M702" s="16">
        <v>115000</v>
      </c>
      <c r="N702" s="16">
        <v>115000</v>
      </c>
      <c r="O702" s="16">
        <v>115000</v>
      </c>
      <c r="P702" s="16">
        <v>115000</v>
      </c>
      <c r="Q702" s="16">
        <v>115000</v>
      </c>
      <c r="R702" s="16">
        <v>115000</v>
      </c>
      <c r="S702" s="16">
        <v>115000</v>
      </c>
      <c r="T702" s="16">
        <v>115000</v>
      </c>
      <c r="U702" s="16">
        <v>115000</v>
      </c>
      <c r="V702" s="16">
        <v>115000</v>
      </c>
      <c r="W702" s="16">
        <v>115000</v>
      </c>
      <c r="X702" s="16" t="s">
        <v>7745</v>
      </c>
      <c r="Y702" s="16" t="s">
        <v>129</v>
      </c>
      <c r="Z702" s="16" t="s">
        <v>129</v>
      </c>
    </row>
    <row r="703" spans="2:26" hidden="1">
      <c r="B703" s="16" t="s">
        <v>1621</v>
      </c>
      <c r="C703" s="16" t="s">
        <v>235</v>
      </c>
      <c r="D703" s="16" t="s">
        <v>15031</v>
      </c>
      <c r="E703" s="16" t="s">
        <v>2930</v>
      </c>
      <c r="F703" s="16" t="s">
        <v>2929</v>
      </c>
      <c r="G703" s="16" t="s">
        <v>1743</v>
      </c>
      <c r="H703" s="16" t="s">
        <v>131</v>
      </c>
      <c r="I703" s="16" t="s">
        <v>20</v>
      </c>
      <c r="J703" s="16" t="s">
        <v>7744</v>
      </c>
      <c r="K703" s="16" t="s">
        <v>131</v>
      </c>
      <c r="L703" s="16">
        <v>160000</v>
      </c>
      <c r="M703" s="16">
        <v>160000</v>
      </c>
      <c r="N703" s="16">
        <v>160000</v>
      </c>
      <c r="O703" s="16">
        <v>160000</v>
      </c>
      <c r="P703" s="16">
        <v>160000</v>
      </c>
      <c r="Q703" s="16">
        <v>160000</v>
      </c>
      <c r="R703" s="16">
        <v>160000</v>
      </c>
      <c r="S703" s="16">
        <v>160000</v>
      </c>
      <c r="T703" s="16">
        <v>160000</v>
      </c>
      <c r="U703" s="16">
        <v>160000</v>
      </c>
      <c r="V703" s="16">
        <v>160000</v>
      </c>
      <c r="W703" s="16">
        <v>160000</v>
      </c>
      <c r="X703" s="16" t="s">
        <v>7744</v>
      </c>
      <c r="Y703" s="16" t="s">
        <v>131</v>
      </c>
      <c r="Z703" s="16" t="s">
        <v>131</v>
      </c>
    </row>
    <row r="704" spans="2:26" hidden="1">
      <c r="B704" s="16" t="s">
        <v>1621</v>
      </c>
      <c r="C704" s="16" t="s">
        <v>235</v>
      </c>
      <c r="D704" s="16" t="s">
        <v>2931</v>
      </c>
      <c r="E704" s="16" t="s">
        <v>1480</v>
      </c>
      <c r="F704" s="16" t="s">
        <v>2931</v>
      </c>
      <c r="G704" s="16" t="s">
        <v>1739</v>
      </c>
      <c r="H704" s="16" t="s">
        <v>129</v>
      </c>
      <c r="I704" s="16" t="s">
        <v>19</v>
      </c>
      <c r="J704" s="16" t="s">
        <v>7744</v>
      </c>
      <c r="K704" s="16" t="s">
        <v>129</v>
      </c>
      <c r="L704" s="16">
        <v>7200</v>
      </c>
      <c r="M704" s="16">
        <v>7200</v>
      </c>
      <c r="N704" s="16">
        <v>7200</v>
      </c>
      <c r="O704" s="16">
        <v>7200</v>
      </c>
      <c r="P704" s="16">
        <v>7200</v>
      </c>
      <c r="Q704" s="16">
        <v>7200</v>
      </c>
      <c r="R704" s="16">
        <v>7200</v>
      </c>
      <c r="S704" s="16">
        <v>7200</v>
      </c>
      <c r="T704" s="16">
        <v>7200</v>
      </c>
      <c r="U704" s="16">
        <v>7200</v>
      </c>
      <c r="V704" s="16">
        <v>7200</v>
      </c>
      <c r="W704" s="16">
        <v>7200</v>
      </c>
      <c r="X704" s="16" t="s">
        <v>7744</v>
      </c>
      <c r="Y704" s="16" t="s">
        <v>129</v>
      </c>
      <c r="Z704" s="16" t="s">
        <v>129</v>
      </c>
    </row>
    <row r="705" spans="2:26" hidden="1">
      <c r="B705" s="16" t="s">
        <v>1621</v>
      </c>
      <c r="C705" s="16" t="s">
        <v>1622</v>
      </c>
      <c r="D705" s="16" t="s">
        <v>2932</v>
      </c>
      <c r="E705" s="16" t="s">
        <v>2933</v>
      </c>
      <c r="F705" s="16" t="s">
        <v>2932</v>
      </c>
      <c r="G705" s="16" t="s">
        <v>1976</v>
      </c>
      <c r="H705" s="16" t="s">
        <v>103</v>
      </c>
      <c r="I705" s="16" t="s">
        <v>19</v>
      </c>
      <c r="J705" s="16" t="s">
        <v>7744</v>
      </c>
      <c r="K705" s="16" t="s">
        <v>103</v>
      </c>
      <c r="L705" s="16">
        <v>56000000</v>
      </c>
      <c r="M705" s="16">
        <v>56000000</v>
      </c>
      <c r="N705" s="16">
        <v>56000000</v>
      </c>
      <c r="O705" s="16">
        <v>56000000</v>
      </c>
      <c r="P705" s="16">
        <v>56000000</v>
      </c>
      <c r="Q705" s="16">
        <v>56000000</v>
      </c>
      <c r="R705" s="16">
        <v>56000000</v>
      </c>
      <c r="S705" s="16">
        <v>56000000</v>
      </c>
      <c r="T705" s="16">
        <v>56000000</v>
      </c>
      <c r="U705" s="16">
        <v>56000000</v>
      </c>
      <c r="V705" s="16">
        <v>56000000</v>
      </c>
      <c r="W705" s="16">
        <v>56000000</v>
      </c>
      <c r="X705" s="16" t="s">
        <v>7744</v>
      </c>
      <c r="Y705" s="16" t="s">
        <v>103</v>
      </c>
      <c r="Z705" s="16" t="s">
        <v>103</v>
      </c>
    </row>
    <row r="706" spans="2:26" hidden="1">
      <c r="B706" s="16" t="s">
        <v>1621</v>
      </c>
      <c r="C706" s="16" t="s">
        <v>235</v>
      </c>
      <c r="D706" s="16" t="s">
        <v>2934</v>
      </c>
      <c r="E706" s="16" t="s">
        <v>2935</v>
      </c>
      <c r="F706" s="16" t="s">
        <v>2934</v>
      </c>
      <c r="G706" s="16" t="s">
        <v>1739</v>
      </c>
      <c r="H706" s="16" t="s">
        <v>131</v>
      </c>
      <c r="I706" s="16" t="s">
        <v>19</v>
      </c>
      <c r="J706" s="16" t="s">
        <v>7744</v>
      </c>
      <c r="K706" s="16" t="s">
        <v>131</v>
      </c>
      <c r="L706" s="16">
        <v>700000</v>
      </c>
      <c r="M706" s="16">
        <v>700000</v>
      </c>
      <c r="N706" s="16">
        <v>700000</v>
      </c>
      <c r="O706" s="16">
        <v>700000</v>
      </c>
      <c r="P706" s="16">
        <v>700000</v>
      </c>
      <c r="Q706" s="16">
        <v>700000</v>
      </c>
      <c r="R706" s="16">
        <v>700000</v>
      </c>
      <c r="S706" s="16">
        <v>700000</v>
      </c>
      <c r="T706" s="16">
        <v>700000</v>
      </c>
      <c r="U706" s="16">
        <v>700000</v>
      </c>
      <c r="V706" s="16">
        <v>700000</v>
      </c>
      <c r="W706" s="16">
        <v>700000</v>
      </c>
      <c r="X706" s="16" t="s">
        <v>7744</v>
      </c>
      <c r="Y706" s="16" t="s">
        <v>131</v>
      </c>
      <c r="Z706" s="16" t="s">
        <v>131</v>
      </c>
    </row>
    <row r="707" spans="2:26" hidden="1">
      <c r="B707" s="16" t="s">
        <v>1621</v>
      </c>
      <c r="C707" s="16" t="s">
        <v>235</v>
      </c>
      <c r="D707" s="16" t="s">
        <v>2936</v>
      </c>
      <c r="E707" s="16" t="s">
        <v>2937</v>
      </c>
      <c r="F707" s="16" t="s">
        <v>2936</v>
      </c>
      <c r="G707" s="16" t="s">
        <v>1739</v>
      </c>
      <c r="H707" s="16" t="s">
        <v>129</v>
      </c>
      <c r="I707" s="16" t="s">
        <v>19</v>
      </c>
      <c r="J707" s="16" t="s">
        <v>7745</v>
      </c>
      <c r="K707" s="16" t="s">
        <v>129</v>
      </c>
      <c r="L707" s="16">
        <v>1650000</v>
      </c>
      <c r="M707" s="16">
        <v>1650000</v>
      </c>
      <c r="N707" s="16">
        <v>1650000</v>
      </c>
      <c r="O707" s="16">
        <v>1650000</v>
      </c>
      <c r="P707" s="16">
        <v>1650000</v>
      </c>
      <c r="Q707" s="16">
        <v>1650000</v>
      </c>
      <c r="R707" s="16">
        <v>1650000</v>
      </c>
      <c r="S707" s="16">
        <v>1650000</v>
      </c>
      <c r="T707" s="16">
        <v>1650000</v>
      </c>
      <c r="U707" s="16">
        <v>1650000</v>
      </c>
      <c r="V707" s="16">
        <v>1650000</v>
      </c>
      <c r="W707" s="16">
        <v>1650000</v>
      </c>
      <c r="X707" s="16" t="s">
        <v>7745</v>
      </c>
      <c r="Y707" s="16" t="s">
        <v>129</v>
      </c>
      <c r="Z707" s="16" t="s">
        <v>129</v>
      </c>
    </row>
    <row r="708" spans="2:26" hidden="1">
      <c r="B708" s="16" t="s">
        <v>1621</v>
      </c>
      <c r="C708" s="16" t="s">
        <v>235</v>
      </c>
      <c r="D708" s="16" t="s">
        <v>2938</v>
      </c>
      <c r="E708" s="16" t="s">
        <v>2939</v>
      </c>
      <c r="F708" s="16" t="s">
        <v>2938</v>
      </c>
      <c r="G708" s="16" t="s">
        <v>1739</v>
      </c>
      <c r="H708" s="16" t="s">
        <v>129</v>
      </c>
      <c r="I708" s="16" t="s">
        <v>19</v>
      </c>
      <c r="J708" s="16" t="s">
        <v>7745</v>
      </c>
      <c r="K708" s="16" t="s">
        <v>129</v>
      </c>
      <c r="L708" s="16">
        <v>413000</v>
      </c>
      <c r="M708" s="16">
        <v>413000</v>
      </c>
      <c r="N708" s="16">
        <v>413000</v>
      </c>
      <c r="O708" s="16">
        <v>413000</v>
      </c>
      <c r="P708" s="16">
        <v>413000</v>
      </c>
      <c r="Q708" s="16">
        <v>413000</v>
      </c>
      <c r="R708" s="16">
        <v>413000</v>
      </c>
      <c r="S708" s="16">
        <v>413000</v>
      </c>
      <c r="T708" s="16">
        <v>413000</v>
      </c>
      <c r="U708" s="16">
        <v>413000</v>
      </c>
      <c r="V708" s="16">
        <v>413000</v>
      </c>
      <c r="W708" s="16">
        <v>413000</v>
      </c>
      <c r="X708" s="16" t="s">
        <v>7745</v>
      </c>
      <c r="Y708" s="16" t="s">
        <v>129</v>
      </c>
      <c r="Z708" s="16" t="s">
        <v>129</v>
      </c>
    </row>
    <row r="709" spans="2:26" hidden="1">
      <c r="B709" s="16" t="s">
        <v>1621</v>
      </c>
      <c r="C709" s="16" t="s">
        <v>1622</v>
      </c>
      <c r="D709" s="16" t="s">
        <v>1884</v>
      </c>
      <c r="E709" s="16" t="s">
        <v>2940</v>
      </c>
      <c r="F709" s="16" t="s">
        <v>2941</v>
      </c>
      <c r="G709" s="16" t="s">
        <v>1743</v>
      </c>
      <c r="H709" s="16" t="s">
        <v>103</v>
      </c>
      <c r="I709" s="16" t="s">
        <v>19</v>
      </c>
      <c r="J709" s="16" t="s">
        <v>7744</v>
      </c>
      <c r="K709" s="16" t="s">
        <v>103</v>
      </c>
      <c r="L709" s="16">
        <v>560000</v>
      </c>
      <c r="M709" s="16">
        <v>560000</v>
      </c>
      <c r="N709" s="16">
        <v>560000</v>
      </c>
      <c r="O709" s="16">
        <v>560000</v>
      </c>
      <c r="P709" s="16">
        <v>560000</v>
      </c>
      <c r="Q709" s="16">
        <v>560000</v>
      </c>
      <c r="R709" s="16">
        <v>560000</v>
      </c>
      <c r="S709" s="16">
        <v>560000</v>
      </c>
      <c r="T709" s="16">
        <v>560000</v>
      </c>
      <c r="U709" s="16">
        <v>560000</v>
      </c>
      <c r="V709" s="16">
        <v>560000</v>
      </c>
      <c r="W709" s="16">
        <v>560000</v>
      </c>
      <c r="X709" s="16" t="s">
        <v>7744</v>
      </c>
      <c r="Y709" s="16" t="s">
        <v>103</v>
      </c>
      <c r="Z709" s="16" t="s">
        <v>103</v>
      </c>
    </row>
    <row r="710" spans="2:26" hidden="1">
      <c r="B710" s="16" t="s">
        <v>1621</v>
      </c>
      <c r="C710" s="16" t="s">
        <v>1622</v>
      </c>
      <c r="D710" s="16" t="s">
        <v>1884</v>
      </c>
      <c r="E710" s="16" t="s">
        <v>2942</v>
      </c>
      <c r="F710" s="16" t="s">
        <v>2943</v>
      </c>
      <c r="G710" s="16" t="s">
        <v>1743</v>
      </c>
      <c r="H710" s="16" t="s">
        <v>103</v>
      </c>
      <c r="I710" s="16" t="s">
        <v>19</v>
      </c>
      <c r="J710" s="16" t="s">
        <v>7744</v>
      </c>
      <c r="K710" s="16" t="s">
        <v>103</v>
      </c>
      <c r="L710" s="16">
        <v>1350000</v>
      </c>
      <c r="M710" s="16">
        <v>1350000</v>
      </c>
      <c r="N710" s="16">
        <v>1350000</v>
      </c>
      <c r="O710" s="16">
        <v>1350000</v>
      </c>
      <c r="P710" s="16">
        <v>1350000</v>
      </c>
      <c r="Q710" s="16">
        <v>1350000</v>
      </c>
      <c r="R710" s="16">
        <v>1350000</v>
      </c>
      <c r="S710" s="16">
        <v>1350000</v>
      </c>
      <c r="T710" s="16">
        <v>1350000</v>
      </c>
      <c r="U710" s="16">
        <v>1350000</v>
      </c>
      <c r="V710" s="16">
        <v>1350000</v>
      </c>
      <c r="W710" s="16">
        <v>1350000</v>
      </c>
      <c r="X710" s="16" t="s">
        <v>7744</v>
      </c>
      <c r="Y710" s="16" t="s">
        <v>103</v>
      </c>
      <c r="Z710" s="16" t="s">
        <v>103</v>
      </c>
    </row>
    <row r="711" spans="2:26" hidden="1">
      <c r="B711" s="16" t="s">
        <v>1621</v>
      </c>
      <c r="C711" s="16" t="s">
        <v>1622</v>
      </c>
      <c r="D711" s="16" t="s">
        <v>1884</v>
      </c>
      <c r="E711" s="16" t="s">
        <v>2944</v>
      </c>
      <c r="F711" s="16" t="s">
        <v>9455</v>
      </c>
      <c r="G711" s="16" t="s">
        <v>1743</v>
      </c>
      <c r="H711" s="16" t="s">
        <v>103</v>
      </c>
      <c r="I711" s="16" t="s">
        <v>19</v>
      </c>
      <c r="J711" s="16" t="s">
        <v>7744</v>
      </c>
      <c r="K711" s="16" t="s">
        <v>103</v>
      </c>
      <c r="L711" s="16">
        <v>3450000</v>
      </c>
      <c r="M711" s="16">
        <v>3450000</v>
      </c>
      <c r="N711" s="16">
        <v>3450000</v>
      </c>
      <c r="O711" s="16">
        <v>3450000</v>
      </c>
      <c r="P711" s="16">
        <v>3450000</v>
      </c>
      <c r="Q711" s="16">
        <v>3450000</v>
      </c>
      <c r="R711" s="16">
        <v>3450000</v>
      </c>
      <c r="S711" s="16">
        <v>3450000</v>
      </c>
      <c r="T711" s="16">
        <v>3450000</v>
      </c>
      <c r="U711" s="16">
        <v>3450000</v>
      </c>
      <c r="V711" s="16">
        <v>3450000</v>
      </c>
      <c r="W711" s="16">
        <v>3450000</v>
      </c>
      <c r="X711" s="16" t="s">
        <v>7744</v>
      </c>
      <c r="Y711" s="16" t="s">
        <v>103</v>
      </c>
      <c r="Z711" s="16" t="s">
        <v>103</v>
      </c>
    </row>
    <row r="712" spans="2:26" hidden="1">
      <c r="B712" s="16" t="s">
        <v>1621</v>
      </c>
      <c r="C712" s="16" t="s">
        <v>1622</v>
      </c>
      <c r="D712" s="16" t="s">
        <v>1884</v>
      </c>
      <c r="E712" s="16" t="s">
        <v>2945</v>
      </c>
      <c r="F712" s="16" t="s">
        <v>2946</v>
      </c>
      <c r="G712" s="16" t="s">
        <v>1743</v>
      </c>
      <c r="H712" s="16" t="s">
        <v>103</v>
      </c>
      <c r="I712" s="16" t="s">
        <v>19</v>
      </c>
      <c r="J712" s="16" t="s">
        <v>7744</v>
      </c>
      <c r="K712" s="16" t="s">
        <v>103</v>
      </c>
      <c r="L712" s="16">
        <v>8300000</v>
      </c>
      <c r="M712" s="16">
        <v>8300000</v>
      </c>
      <c r="N712" s="16">
        <v>8300000</v>
      </c>
      <c r="O712" s="16">
        <v>8300000</v>
      </c>
      <c r="P712" s="16">
        <v>8300000</v>
      </c>
      <c r="Q712" s="16">
        <v>8300000</v>
      </c>
      <c r="R712" s="16">
        <v>8300000</v>
      </c>
      <c r="S712" s="16">
        <v>8300000</v>
      </c>
      <c r="T712" s="16">
        <v>8300000</v>
      </c>
      <c r="U712" s="16">
        <v>8300000</v>
      </c>
      <c r="V712" s="16">
        <v>8300000</v>
      </c>
      <c r="W712" s="16">
        <v>8300000</v>
      </c>
      <c r="X712" s="16" t="s">
        <v>7744</v>
      </c>
      <c r="Y712" s="16" t="s">
        <v>103</v>
      </c>
      <c r="Z712" s="16" t="s">
        <v>103</v>
      </c>
    </row>
    <row r="713" spans="2:26" hidden="1">
      <c r="B713" s="16" t="s">
        <v>1621</v>
      </c>
      <c r="C713" s="16" t="s">
        <v>1622</v>
      </c>
      <c r="D713" s="16" t="s">
        <v>1884</v>
      </c>
      <c r="E713" s="16" t="s">
        <v>2947</v>
      </c>
      <c r="F713" s="16" t="s">
        <v>2948</v>
      </c>
      <c r="G713" s="16" t="s">
        <v>1743</v>
      </c>
      <c r="H713" s="16" t="s">
        <v>103</v>
      </c>
      <c r="I713" s="16" t="s">
        <v>19</v>
      </c>
      <c r="J713" s="16" t="s">
        <v>7744</v>
      </c>
      <c r="K713" s="16" t="s">
        <v>103</v>
      </c>
      <c r="L713" s="16">
        <v>8300000</v>
      </c>
      <c r="M713" s="16">
        <v>8300000</v>
      </c>
      <c r="N713" s="16">
        <v>8300000</v>
      </c>
      <c r="O713" s="16">
        <v>8300000</v>
      </c>
      <c r="P713" s="16">
        <v>8300000</v>
      </c>
      <c r="Q713" s="16">
        <v>8300000</v>
      </c>
      <c r="R713" s="16">
        <v>8300000</v>
      </c>
      <c r="S713" s="16">
        <v>8300000</v>
      </c>
      <c r="T713" s="16">
        <v>8300000</v>
      </c>
      <c r="U713" s="16">
        <v>8300000</v>
      </c>
      <c r="V713" s="16">
        <v>8300000</v>
      </c>
      <c r="W713" s="16">
        <v>8300000</v>
      </c>
      <c r="X713" s="16" t="s">
        <v>7744</v>
      </c>
      <c r="Y713" s="16" t="s">
        <v>103</v>
      </c>
      <c r="Z713" s="16" t="s">
        <v>103</v>
      </c>
    </row>
    <row r="714" spans="2:26" hidden="1">
      <c r="B714" s="16" t="s">
        <v>1621</v>
      </c>
      <c r="C714" s="16" t="s">
        <v>1622</v>
      </c>
      <c r="D714" s="16" t="s">
        <v>15039</v>
      </c>
      <c r="E714" s="16" t="s">
        <v>2949</v>
      </c>
      <c r="F714" s="16" t="s">
        <v>2950</v>
      </c>
      <c r="G714" s="16" t="s">
        <v>1743</v>
      </c>
      <c r="H714" s="16" t="s">
        <v>103</v>
      </c>
      <c r="I714" s="16" t="s">
        <v>19</v>
      </c>
      <c r="J714" s="16" t="s">
        <v>7744</v>
      </c>
      <c r="K714" s="16" t="s">
        <v>103</v>
      </c>
      <c r="L714" s="16">
        <v>1500000</v>
      </c>
      <c r="M714" s="16">
        <v>1500000</v>
      </c>
      <c r="N714" s="16">
        <v>1500000</v>
      </c>
      <c r="O714" s="16">
        <v>1500000</v>
      </c>
      <c r="P714" s="16">
        <v>1500000</v>
      </c>
      <c r="Q714" s="16">
        <v>1500000</v>
      </c>
      <c r="R714" s="16">
        <v>1500000</v>
      </c>
      <c r="S714" s="16">
        <v>1500000</v>
      </c>
      <c r="T714" s="16">
        <v>1500000</v>
      </c>
      <c r="U714" s="16">
        <v>1500000</v>
      </c>
      <c r="V714" s="16">
        <v>1500000</v>
      </c>
      <c r="W714" s="16">
        <v>1500000</v>
      </c>
      <c r="X714" s="16" t="s">
        <v>7744</v>
      </c>
      <c r="Y714" s="16" t="s">
        <v>103</v>
      </c>
      <c r="Z714" s="16" t="s">
        <v>103</v>
      </c>
    </row>
    <row r="715" spans="2:26" hidden="1">
      <c r="B715" s="16" t="s">
        <v>1621</v>
      </c>
      <c r="C715" s="16" t="s">
        <v>1622</v>
      </c>
      <c r="D715" s="16" t="s">
        <v>15039</v>
      </c>
      <c r="E715" s="16" t="s">
        <v>2951</v>
      </c>
      <c r="F715" s="16" t="s">
        <v>2952</v>
      </c>
      <c r="G715" s="16" t="s">
        <v>1743</v>
      </c>
      <c r="H715" s="16" t="s">
        <v>103</v>
      </c>
      <c r="I715" s="16" t="s">
        <v>19</v>
      </c>
      <c r="J715" s="16" t="s">
        <v>7744</v>
      </c>
      <c r="K715" s="16" t="s">
        <v>103</v>
      </c>
      <c r="L715" s="16">
        <v>2500000</v>
      </c>
      <c r="M715" s="16">
        <v>2500000</v>
      </c>
      <c r="N715" s="16">
        <v>2500000</v>
      </c>
      <c r="O715" s="16">
        <v>2500000</v>
      </c>
      <c r="P715" s="16">
        <v>2500000</v>
      </c>
      <c r="Q715" s="16">
        <v>2500000</v>
      </c>
      <c r="R715" s="16">
        <v>2500000</v>
      </c>
      <c r="S715" s="16">
        <v>2500000</v>
      </c>
      <c r="T715" s="16">
        <v>2500000</v>
      </c>
      <c r="U715" s="16">
        <v>2500000</v>
      </c>
      <c r="V715" s="16">
        <v>2500000</v>
      </c>
      <c r="W715" s="16">
        <v>2500000</v>
      </c>
      <c r="X715" s="16" t="s">
        <v>7744</v>
      </c>
      <c r="Y715" s="16" t="s">
        <v>103</v>
      </c>
      <c r="Z715" s="16" t="s">
        <v>103</v>
      </c>
    </row>
    <row r="716" spans="2:26" hidden="1">
      <c r="B716" s="16" t="s">
        <v>1621</v>
      </c>
      <c r="C716" s="16" t="s">
        <v>1622</v>
      </c>
      <c r="D716" s="16" t="s">
        <v>1893</v>
      </c>
      <c r="E716" s="16" t="s">
        <v>2953</v>
      </c>
      <c r="F716" s="16" t="s">
        <v>2954</v>
      </c>
      <c r="G716" s="16" t="s">
        <v>1743</v>
      </c>
      <c r="H716" s="16" t="s">
        <v>103</v>
      </c>
      <c r="I716" s="16" t="s">
        <v>19</v>
      </c>
      <c r="J716" s="16" t="s">
        <v>7744</v>
      </c>
      <c r="K716" s="16" t="s">
        <v>103</v>
      </c>
      <c r="L716" s="16">
        <v>350000</v>
      </c>
      <c r="M716" s="16">
        <v>350000</v>
      </c>
      <c r="N716" s="16">
        <v>350000</v>
      </c>
      <c r="O716" s="16">
        <v>350000</v>
      </c>
      <c r="P716" s="16">
        <v>350000</v>
      </c>
      <c r="Q716" s="16">
        <v>350000</v>
      </c>
      <c r="R716" s="16">
        <v>350000</v>
      </c>
      <c r="S716" s="16">
        <v>350000</v>
      </c>
      <c r="T716" s="16">
        <v>350000</v>
      </c>
      <c r="U716" s="16">
        <v>350000</v>
      </c>
      <c r="V716" s="16">
        <v>350000</v>
      </c>
      <c r="W716" s="16">
        <v>350000</v>
      </c>
      <c r="X716" s="16" t="s">
        <v>7744</v>
      </c>
      <c r="Y716" s="16" t="s">
        <v>103</v>
      </c>
      <c r="Z716" s="16" t="s">
        <v>103</v>
      </c>
    </row>
    <row r="717" spans="2:26" hidden="1">
      <c r="B717" s="16" t="s">
        <v>1621</v>
      </c>
      <c r="C717" s="16" t="s">
        <v>235</v>
      </c>
      <c r="D717" s="16" t="s">
        <v>2955</v>
      </c>
      <c r="E717" s="16" t="s">
        <v>2956</v>
      </c>
      <c r="F717" s="16" t="s">
        <v>2957</v>
      </c>
      <c r="G717" s="16" t="s">
        <v>1778</v>
      </c>
      <c r="H717" s="16" t="s">
        <v>103</v>
      </c>
      <c r="I717" s="16" t="s">
        <v>19</v>
      </c>
      <c r="J717" s="16" t="s">
        <v>7744</v>
      </c>
      <c r="K717" s="16" t="s">
        <v>103</v>
      </c>
      <c r="L717" s="16">
        <v>200000000</v>
      </c>
      <c r="M717" s="16">
        <v>200000000</v>
      </c>
      <c r="N717" s="16">
        <v>200000000</v>
      </c>
      <c r="O717" s="16">
        <v>200000000</v>
      </c>
      <c r="P717" s="16">
        <v>200000000</v>
      </c>
      <c r="Q717" s="16">
        <v>200000000</v>
      </c>
      <c r="R717" s="16">
        <v>200000000</v>
      </c>
      <c r="S717" s="16">
        <v>200000000</v>
      </c>
      <c r="T717" s="16">
        <v>200000000</v>
      </c>
      <c r="U717" s="16">
        <v>200000000</v>
      </c>
      <c r="V717" s="16">
        <v>200000000</v>
      </c>
      <c r="W717" s="16">
        <v>200000000</v>
      </c>
      <c r="X717" s="16" t="s">
        <v>7744</v>
      </c>
      <c r="Y717" s="16" t="s">
        <v>103</v>
      </c>
      <c r="Z717" s="16" t="s">
        <v>103</v>
      </c>
    </row>
    <row r="718" spans="2:26" hidden="1">
      <c r="B718" s="16" t="s">
        <v>1621</v>
      </c>
      <c r="C718" s="16" t="s">
        <v>1622</v>
      </c>
      <c r="D718" s="16" t="s">
        <v>2958</v>
      </c>
      <c r="E718" s="16" t="s">
        <v>2959</v>
      </c>
      <c r="F718" s="16" t="s">
        <v>2960</v>
      </c>
      <c r="G718" s="16" t="s">
        <v>1976</v>
      </c>
      <c r="H718" s="16" t="s">
        <v>103</v>
      </c>
      <c r="I718" s="16" t="s">
        <v>19</v>
      </c>
      <c r="J718" s="16" t="s">
        <v>7745</v>
      </c>
      <c r="K718" s="16" t="s">
        <v>103</v>
      </c>
      <c r="L718" s="16">
        <v>2375000</v>
      </c>
      <c r="M718" s="16">
        <v>2375000</v>
      </c>
      <c r="N718" s="16">
        <v>2375000</v>
      </c>
      <c r="O718" s="16">
        <v>2375000</v>
      </c>
      <c r="P718" s="16">
        <v>2375000</v>
      </c>
      <c r="Q718" s="16">
        <v>2375000</v>
      </c>
      <c r="R718" s="16">
        <v>2375000</v>
      </c>
      <c r="S718" s="16">
        <v>2375000</v>
      </c>
      <c r="T718" s="16">
        <v>2375000</v>
      </c>
      <c r="U718" s="16">
        <v>2375000</v>
      </c>
      <c r="V718" s="16">
        <v>2375000</v>
      </c>
      <c r="W718" s="16">
        <v>2375000</v>
      </c>
      <c r="X718" s="16" t="s">
        <v>7745</v>
      </c>
      <c r="Y718" s="16" t="s">
        <v>103</v>
      </c>
      <c r="Z718" s="16" t="s">
        <v>103</v>
      </c>
    </row>
    <row r="719" spans="2:26" hidden="1">
      <c r="B719" s="16" t="s">
        <v>1621</v>
      </c>
      <c r="C719" s="16" t="s">
        <v>1622</v>
      </c>
      <c r="D719" s="16" t="s">
        <v>15642</v>
      </c>
      <c r="E719" s="16" t="s">
        <v>15643</v>
      </c>
      <c r="F719" s="16" t="s">
        <v>15644</v>
      </c>
      <c r="G719" s="16" t="s">
        <v>2961</v>
      </c>
      <c r="H719" s="16" t="s">
        <v>129</v>
      </c>
      <c r="I719" s="16" t="s">
        <v>19</v>
      </c>
      <c r="J719" s="16" t="s">
        <v>7745</v>
      </c>
      <c r="K719" s="16" t="s">
        <v>129</v>
      </c>
      <c r="L719" s="16">
        <v>19058150.399999999</v>
      </c>
      <c r="M719" s="16">
        <v>19058150.399999999</v>
      </c>
      <c r="N719" s="16">
        <v>19058150.399999999</v>
      </c>
      <c r="O719" s="16">
        <v>19058150.399999999</v>
      </c>
      <c r="P719" s="16">
        <v>19058150.399999999</v>
      </c>
      <c r="Q719" s="16">
        <v>19058150.399999999</v>
      </c>
      <c r="R719" s="16">
        <v>19058150.399999999</v>
      </c>
      <c r="S719" s="16">
        <v>19058150.399999999</v>
      </c>
      <c r="T719" s="16">
        <v>19058150.399999999</v>
      </c>
      <c r="U719" s="16">
        <v>19058150.399999999</v>
      </c>
      <c r="V719" s="16">
        <v>19058150.399999999</v>
      </c>
      <c r="W719" s="16">
        <v>19058150.399999999</v>
      </c>
      <c r="X719" s="16" t="s">
        <v>7745</v>
      </c>
      <c r="Y719" s="16" t="s">
        <v>129</v>
      </c>
      <c r="Z719" s="16" t="s">
        <v>129</v>
      </c>
    </row>
    <row r="720" spans="2:26" hidden="1">
      <c r="B720" s="16" t="s">
        <v>1621</v>
      </c>
      <c r="C720" s="16" t="s">
        <v>235</v>
      </c>
      <c r="D720" s="16" t="s">
        <v>2962</v>
      </c>
      <c r="E720" s="16" t="s">
        <v>2963</v>
      </c>
      <c r="F720" s="16" t="s">
        <v>2964</v>
      </c>
      <c r="G720" s="16" t="s">
        <v>2965</v>
      </c>
      <c r="H720" s="16" t="s">
        <v>130</v>
      </c>
      <c r="I720" s="16" t="s">
        <v>19</v>
      </c>
      <c r="J720" s="16" t="s">
        <v>7745</v>
      </c>
      <c r="K720" s="16" t="s">
        <v>130</v>
      </c>
      <c r="L720" s="16">
        <v>5771000</v>
      </c>
      <c r="M720" s="16">
        <v>5771000</v>
      </c>
      <c r="N720" s="16">
        <v>5771000</v>
      </c>
      <c r="O720" s="16">
        <v>5771000</v>
      </c>
      <c r="P720" s="16">
        <v>5771000</v>
      </c>
      <c r="Q720" s="16">
        <v>5771000</v>
      </c>
      <c r="R720" s="16">
        <v>5771000</v>
      </c>
      <c r="S720" s="16">
        <v>5771000</v>
      </c>
      <c r="T720" s="16">
        <v>5771000</v>
      </c>
      <c r="U720" s="16">
        <v>5771000</v>
      </c>
      <c r="V720" s="16">
        <v>5771000</v>
      </c>
      <c r="W720" s="16">
        <v>5771000</v>
      </c>
      <c r="X720" s="16" t="s">
        <v>7745</v>
      </c>
      <c r="Y720" s="16" t="s">
        <v>130</v>
      </c>
      <c r="Z720" s="16" t="s">
        <v>130</v>
      </c>
    </row>
    <row r="721" spans="2:26" hidden="1">
      <c r="B721" s="16" t="s">
        <v>1621</v>
      </c>
      <c r="C721" s="16" t="s">
        <v>235</v>
      </c>
      <c r="D721" s="16" t="s">
        <v>2966</v>
      </c>
      <c r="E721" s="16" t="s">
        <v>2967</v>
      </c>
      <c r="F721" s="16" t="s">
        <v>2966</v>
      </c>
      <c r="G721" s="16" t="s">
        <v>2807</v>
      </c>
      <c r="H721" s="16" t="s">
        <v>129</v>
      </c>
      <c r="I721" s="16" t="s">
        <v>19</v>
      </c>
      <c r="J721" s="16" t="s">
        <v>7745</v>
      </c>
      <c r="K721" s="16" t="s">
        <v>129</v>
      </c>
      <c r="L721" s="16">
        <v>245000</v>
      </c>
      <c r="M721" s="16">
        <v>245000</v>
      </c>
      <c r="N721" s="16">
        <v>245000</v>
      </c>
      <c r="O721" s="16">
        <v>245000</v>
      </c>
      <c r="P721" s="16">
        <v>245000</v>
      </c>
      <c r="Q721" s="16">
        <v>245000</v>
      </c>
      <c r="R721" s="16">
        <v>245000</v>
      </c>
      <c r="S721" s="16">
        <v>245000</v>
      </c>
      <c r="T721" s="16">
        <v>245000</v>
      </c>
      <c r="U721" s="16">
        <v>245000</v>
      </c>
      <c r="V721" s="16">
        <v>245000</v>
      </c>
      <c r="W721" s="16">
        <v>245000</v>
      </c>
      <c r="X721" s="16" t="s">
        <v>7745</v>
      </c>
      <c r="Y721" s="16" t="s">
        <v>129</v>
      </c>
      <c r="Z721" s="16" t="s">
        <v>129</v>
      </c>
    </row>
    <row r="722" spans="2:26" hidden="1">
      <c r="B722" s="16" t="s">
        <v>1621</v>
      </c>
      <c r="C722" s="16" t="s">
        <v>235</v>
      </c>
      <c r="D722" s="16" t="s">
        <v>2968</v>
      </c>
      <c r="E722" s="16" t="s">
        <v>2969</v>
      </c>
      <c r="F722" s="16" t="s">
        <v>2968</v>
      </c>
      <c r="G722" s="16" t="s">
        <v>1739</v>
      </c>
      <c r="H722" s="16" t="s">
        <v>129</v>
      </c>
      <c r="I722" s="16" t="s">
        <v>19</v>
      </c>
      <c r="J722" s="16" t="s">
        <v>7744</v>
      </c>
      <c r="K722" s="16" t="s">
        <v>129</v>
      </c>
      <c r="L722" s="16">
        <v>23063</v>
      </c>
      <c r="M722" s="16">
        <v>23063</v>
      </c>
      <c r="N722" s="16">
        <v>23063</v>
      </c>
      <c r="O722" s="16">
        <v>23063</v>
      </c>
      <c r="P722" s="16">
        <v>23063</v>
      </c>
      <c r="Q722" s="16">
        <v>23063</v>
      </c>
      <c r="R722" s="16">
        <v>23063</v>
      </c>
      <c r="S722" s="16">
        <v>23063</v>
      </c>
      <c r="T722" s="16">
        <v>23063</v>
      </c>
      <c r="U722" s="16">
        <v>23063</v>
      </c>
      <c r="V722" s="16">
        <v>23063</v>
      </c>
      <c r="W722" s="16">
        <v>23063</v>
      </c>
      <c r="X722" s="16" t="s">
        <v>7744</v>
      </c>
      <c r="Y722" s="16" t="s">
        <v>129</v>
      </c>
      <c r="Z722" s="16" t="s">
        <v>129</v>
      </c>
    </row>
    <row r="723" spans="2:26" hidden="1">
      <c r="B723" s="16" t="s">
        <v>1621</v>
      </c>
      <c r="C723" s="16" t="s">
        <v>1622</v>
      </c>
      <c r="D723" s="16" t="s">
        <v>2970</v>
      </c>
      <c r="E723" s="16" t="s">
        <v>2971</v>
      </c>
      <c r="F723" s="16" t="s">
        <v>2972</v>
      </c>
      <c r="G723" s="16" t="s">
        <v>1669</v>
      </c>
      <c r="H723" s="16" t="s">
        <v>129</v>
      </c>
      <c r="I723" s="16" t="s">
        <v>19</v>
      </c>
      <c r="J723" s="16" t="s">
        <v>7745</v>
      </c>
      <c r="K723" s="16" t="s">
        <v>129</v>
      </c>
      <c r="L723" s="16">
        <v>73500000</v>
      </c>
      <c r="M723" s="16">
        <v>73500000</v>
      </c>
      <c r="N723" s="16">
        <v>73500000</v>
      </c>
      <c r="O723" s="16">
        <v>73500000</v>
      </c>
      <c r="P723" s="16">
        <v>73500000</v>
      </c>
      <c r="Q723" s="16">
        <v>73500000</v>
      </c>
      <c r="R723" s="16">
        <v>73500000</v>
      </c>
      <c r="S723" s="16">
        <v>73500000</v>
      </c>
      <c r="T723" s="16">
        <v>73500000</v>
      </c>
      <c r="U723" s="16">
        <v>73500000</v>
      </c>
      <c r="V723" s="16">
        <v>73500000</v>
      </c>
      <c r="W723" s="16">
        <v>73500000</v>
      </c>
      <c r="X723" s="16" t="s">
        <v>7745</v>
      </c>
      <c r="Y723" s="16" t="s">
        <v>129</v>
      </c>
      <c r="Z723" s="16" t="s">
        <v>129</v>
      </c>
    </row>
    <row r="724" spans="2:26" hidden="1">
      <c r="B724" s="16" t="s">
        <v>1621</v>
      </c>
      <c r="C724" s="16" t="s">
        <v>1622</v>
      </c>
      <c r="D724" s="16" t="s">
        <v>15352</v>
      </c>
      <c r="E724" s="16" t="s">
        <v>2973</v>
      </c>
      <c r="F724" s="16" t="s">
        <v>15353</v>
      </c>
      <c r="G724" s="16" t="s">
        <v>1778</v>
      </c>
      <c r="H724" s="16" t="s">
        <v>103</v>
      </c>
      <c r="I724" s="16" t="s">
        <v>21</v>
      </c>
      <c r="J724" s="16" t="s">
        <v>7745</v>
      </c>
      <c r="K724" s="16" t="s">
        <v>103</v>
      </c>
      <c r="L724" s="16">
        <v>1200</v>
      </c>
      <c r="M724" s="16">
        <v>1200</v>
      </c>
      <c r="N724" s="16">
        <v>1200</v>
      </c>
      <c r="O724" s="16">
        <v>1200</v>
      </c>
      <c r="P724" s="16">
        <v>1200</v>
      </c>
      <c r="Q724" s="16">
        <v>1200</v>
      </c>
      <c r="R724" s="16">
        <v>1200</v>
      </c>
      <c r="S724" s="16">
        <v>1200</v>
      </c>
      <c r="T724" s="16">
        <v>1200</v>
      </c>
      <c r="U724" s="16">
        <v>1200</v>
      </c>
      <c r="V724" s="16">
        <v>1200</v>
      </c>
      <c r="W724" s="16">
        <v>1200</v>
      </c>
      <c r="X724" s="16" t="s">
        <v>7745</v>
      </c>
      <c r="Y724" s="16" t="s">
        <v>103</v>
      </c>
      <c r="Z724" s="16" t="s">
        <v>103</v>
      </c>
    </row>
    <row r="725" spans="2:26" hidden="1">
      <c r="B725" s="16" t="s">
        <v>1621</v>
      </c>
      <c r="C725" s="16" t="s">
        <v>1622</v>
      </c>
      <c r="D725" s="16" t="s">
        <v>15354</v>
      </c>
      <c r="E725" s="16" t="s">
        <v>2974</v>
      </c>
      <c r="F725" s="16" t="s">
        <v>15355</v>
      </c>
      <c r="G725" s="16" t="s">
        <v>1743</v>
      </c>
      <c r="H725" s="16" t="s">
        <v>103</v>
      </c>
      <c r="I725" s="16" t="s">
        <v>19</v>
      </c>
      <c r="J725" s="16" t="s">
        <v>7745</v>
      </c>
      <c r="K725" s="16" t="s">
        <v>103</v>
      </c>
      <c r="L725" s="16">
        <v>1900000</v>
      </c>
      <c r="M725" s="16">
        <v>1900000</v>
      </c>
      <c r="N725" s="16">
        <v>1900000</v>
      </c>
      <c r="O725" s="16">
        <v>2000000</v>
      </c>
      <c r="P725" s="16">
        <v>2000000</v>
      </c>
      <c r="Q725" s="16">
        <v>2000000</v>
      </c>
      <c r="R725" s="16">
        <v>2000000</v>
      </c>
      <c r="S725" s="16">
        <v>2000000</v>
      </c>
      <c r="T725" s="16">
        <v>2000000</v>
      </c>
      <c r="U725" s="16">
        <v>1900000</v>
      </c>
      <c r="V725" s="16">
        <v>1900000</v>
      </c>
      <c r="W725" s="16">
        <v>1900000</v>
      </c>
      <c r="X725" s="16" t="s">
        <v>7745</v>
      </c>
      <c r="Y725" s="16" t="s">
        <v>103</v>
      </c>
      <c r="Z725" s="16" t="s">
        <v>103</v>
      </c>
    </row>
    <row r="726" spans="2:26" hidden="1">
      <c r="B726" s="16" t="s">
        <v>1621</v>
      </c>
      <c r="C726" s="16" t="s">
        <v>1622</v>
      </c>
      <c r="D726" s="16" t="s">
        <v>15299</v>
      </c>
      <c r="E726" s="16" t="s">
        <v>2975</v>
      </c>
      <c r="F726" s="16" t="s">
        <v>15356</v>
      </c>
      <c r="G726" s="16" t="s">
        <v>1743</v>
      </c>
      <c r="H726" s="16" t="s">
        <v>103</v>
      </c>
      <c r="I726" s="16" t="s">
        <v>19</v>
      </c>
      <c r="J726" s="16" t="s">
        <v>7745</v>
      </c>
      <c r="K726" s="16" t="s">
        <v>103</v>
      </c>
      <c r="L726" s="16">
        <v>1500000</v>
      </c>
      <c r="M726" s="16">
        <v>1500000</v>
      </c>
      <c r="N726" s="16">
        <v>1500000</v>
      </c>
      <c r="O726" s="16">
        <v>2000000</v>
      </c>
      <c r="P726" s="16">
        <v>2000000</v>
      </c>
      <c r="Q726" s="16">
        <v>2000000</v>
      </c>
      <c r="R726" s="16">
        <v>2000000</v>
      </c>
      <c r="S726" s="16">
        <v>2000000</v>
      </c>
      <c r="T726" s="16">
        <v>2000000</v>
      </c>
      <c r="U726" s="16">
        <v>1500000</v>
      </c>
      <c r="V726" s="16">
        <v>1500000</v>
      </c>
      <c r="W726" s="16">
        <v>1500000</v>
      </c>
      <c r="X726" s="16" t="s">
        <v>7745</v>
      </c>
      <c r="Y726" s="16" t="s">
        <v>103</v>
      </c>
      <c r="Z726" s="16" t="s">
        <v>103</v>
      </c>
    </row>
    <row r="727" spans="2:26" hidden="1">
      <c r="B727" s="16" t="s">
        <v>1621</v>
      </c>
      <c r="C727" s="16" t="s">
        <v>1622</v>
      </c>
      <c r="D727" s="16" t="s">
        <v>1805</v>
      </c>
      <c r="E727" s="16" t="s">
        <v>2976</v>
      </c>
      <c r="F727" s="16" t="s">
        <v>15357</v>
      </c>
      <c r="G727" s="16" t="s">
        <v>1743</v>
      </c>
      <c r="H727" s="16" t="s">
        <v>103</v>
      </c>
      <c r="I727" s="16" t="s">
        <v>19</v>
      </c>
      <c r="J727" s="16" t="s">
        <v>7744</v>
      </c>
      <c r="K727" s="16" t="s">
        <v>103</v>
      </c>
      <c r="L727" s="16">
        <v>6000000</v>
      </c>
      <c r="M727" s="16">
        <v>6000000</v>
      </c>
      <c r="N727" s="16">
        <v>6000000</v>
      </c>
      <c r="O727" s="16">
        <v>6500000</v>
      </c>
      <c r="P727" s="16">
        <v>6500000</v>
      </c>
      <c r="Q727" s="16">
        <v>6500000</v>
      </c>
      <c r="R727" s="16">
        <v>6500000</v>
      </c>
      <c r="S727" s="16">
        <v>6500000</v>
      </c>
      <c r="T727" s="16">
        <v>6500000</v>
      </c>
      <c r="U727" s="16">
        <v>6000000</v>
      </c>
      <c r="V727" s="16">
        <v>6000000</v>
      </c>
      <c r="W727" s="16">
        <v>6000000</v>
      </c>
      <c r="X727" s="16" t="s">
        <v>7744</v>
      </c>
      <c r="Y727" s="16" t="s">
        <v>103</v>
      </c>
      <c r="Z727" s="16" t="s">
        <v>103</v>
      </c>
    </row>
    <row r="728" spans="2:26" hidden="1">
      <c r="B728" s="16" t="s">
        <v>1621</v>
      </c>
      <c r="C728" s="16" t="s">
        <v>1622</v>
      </c>
      <c r="D728" s="16" t="s">
        <v>15306</v>
      </c>
      <c r="E728" s="16" t="s">
        <v>2977</v>
      </c>
      <c r="F728" s="16" t="s">
        <v>15358</v>
      </c>
      <c r="G728" s="16" t="s">
        <v>1743</v>
      </c>
      <c r="H728" s="16" t="s">
        <v>103</v>
      </c>
      <c r="I728" s="16" t="s">
        <v>19</v>
      </c>
      <c r="J728" s="16" t="s">
        <v>7744</v>
      </c>
      <c r="K728" s="16" t="s">
        <v>103</v>
      </c>
      <c r="L728" s="16">
        <v>100000</v>
      </c>
      <c r="M728" s="16">
        <v>100000</v>
      </c>
      <c r="N728" s="16">
        <v>100000</v>
      </c>
      <c r="O728" s="16">
        <v>100000</v>
      </c>
      <c r="P728" s="16">
        <v>100000</v>
      </c>
      <c r="Q728" s="16">
        <v>100000</v>
      </c>
      <c r="R728" s="16">
        <v>100000</v>
      </c>
      <c r="S728" s="16">
        <v>100000</v>
      </c>
      <c r="T728" s="16">
        <v>100000</v>
      </c>
      <c r="U728" s="16">
        <v>100000</v>
      </c>
      <c r="V728" s="16">
        <v>100000</v>
      </c>
      <c r="W728" s="16">
        <v>100000</v>
      </c>
      <c r="X728" s="16" t="s">
        <v>7744</v>
      </c>
      <c r="Y728" s="16" t="s">
        <v>103</v>
      </c>
      <c r="Z728" s="16" t="s">
        <v>103</v>
      </c>
    </row>
    <row r="729" spans="2:26" hidden="1">
      <c r="B729" s="16" t="s">
        <v>1621</v>
      </c>
      <c r="C729" s="16" t="s">
        <v>1622</v>
      </c>
      <c r="D729" s="16" t="s">
        <v>1825</v>
      </c>
      <c r="E729" s="16" t="s">
        <v>2978</v>
      </c>
      <c r="F729" s="16" t="s">
        <v>15359</v>
      </c>
      <c r="G729" s="16" t="s">
        <v>1743</v>
      </c>
      <c r="H729" s="16" t="s">
        <v>103</v>
      </c>
      <c r="I729" s="16" t="s">
        <v>19</v>
      </c>
      <c r="J729" s="16" t="s">
        <v>7744</v>
      </c>
      <c r="K729" s="16" t="s">
        <v>103</v>
      </c>
      <c r="L729" s="16">
        <v>300000</v>
      </c>
      <c r="M729" s="16">
        <v>300000</v>
      </c>
      <c r="N729" s="16">
        <v>300000</v>
      </c>
      <c r="O729" s="16">
        <v>300000</v>
      </c>
      <c r="P729" s="16">
        <v>300000</v>
      </c>
      <c r="Q729" s="16">
        <v>300000</v>
      </c>
      <c r="R729" s="16">
        <v>300000</v>
      </c>
      <c r="S729" s="16">
        <v>300000</v>
      </c>
      <c r="T729" s="16">
        <v>300000</v>
      </c>
      <c r="U729" s="16">
        <v>300000</v>
      </c>
      <c r="V729" s="16">
        <v>300000</v>
      </c>
      <c r="W729" s="16">
        <v>300000</v>
      </c>
      <c r="X729" s="16" t="s">
        <v>7744</v>
      </c>
      <c r="Y729" s="16" t="s">
        <v>103</v>
      </c>
      <c r="Z729" s="16" t="s">
        <v>103</v>
      </c>
    </row>
    <row r="730" spans="2:26" hidden="1">
      <c r="B730" s="16" t="s">
        <v>1621</v>
      </c>
      <c r="C730" s="16" t="s">
        <v>1622</v>
      </c>
      <c r="D730" s="16" t="s">
        <v>15360</v>
      </c>
      <c r="E730" s="16" t="s">
        <v>2979</v>
      </c>
      <c r="F730" s="16" t="s">
        <v>15361</v>
      </c>
      <c r="G730" s="16" t="s">
        <v>1743</v>
      </c>
      <c r="H730" s="16" t="s">
        <v>103</v>
      </c>
      <c r="I730" s="16" t="s">
        <v>19</v>
      </c>
      <c r="J730" s="16" t="s">
        <v>7744</v>
      </c>
      <c r="K730" s="16" t="s">
        <v>103</v>
      </c>
      <c r="L730" s="16">
        <v>1000000</v>
      </c>
      <c r="M730" s="16">
        <v>1000000</v>
      </c>
      <c r="N730" s="16">
        <v>1000000</v>
      </c>
      <c r="O730" s="16">
        <v>1000000</v>
      </c>
      <c r="P730" s="16">
        <v>1000000</v>
      </c>
      <c r="Q730" s="16">
        <v>1000000</v>
      </c>
      <c r="R730" s="16">
        <v>1000000</v>
      </c>
      <c r="S730" s="16">
        <v>1000000</v>
      </c>
      <c r="T730" s="16">
        <v>1000000</v>
      </c>
      <c r="U730" s="16">
        <v>1000000</v>
      </c>
      <c r="V730" s="16">
        <v>1000000</v>
      </c>
      <c r="W730" s="16">
        <v>1000000</v>
      </c>
      <c r="X730" s="16" t="s">
        <v>7744</v>
      </c>
      <c r="Y730" s="16" t="s">
        <v>103</v>
      </c>
      <c r="Z730" s="16" t="s">
        <v>103</v>
      </c>
    </row>
    <row r="731" spans="2:26" hidden="1">
      <c r="B731" s="16" t="s">
        <v>1621</v>
      </c>
      <c r="C731" s="16" t="s">
        <v>1622</v>
      </c>
      <c r="D731" s="16" t="s">
        <v>15329</v>
      </c>
      <c r="E731" s="16" t="s">
        <v>2980</v>
      </c>
      <c r="F731" s="16" t="s">
        <v>15362</v>
      </c>
      <c r="G731" s="16" t="s">
        <v>1743</v>
      </c>
      <c r="H731" s="16" t="s">
        <v>103</v>
      </c>
      <c r="I731" s="16" t="s">
        <v>19</v>
      </c>
      <c r="J731" s="16" t="s">
        <v>7744</v>
      </c>
      <c r="K731" s="16" t="s">
        <v>103</v>
      </c>
      <c r="L731" s="16">
        <v>1500000</v>
      </c>
      <c r="M731" s="16">
        <v>1500000</v>
      </c>
      <c r="N731" s="16">
        <v>1500000</v>
      </c>
      <c r="O731" s="16">
        <v>2000000</v>
      </c>
      <c r="P731" s="16">
        <v>2000000</v>
      </c>
      <c r="Q731" s="16">
        <v>2000000</v>
      </c>
      <c r="R731" s="16">
        <v>2000000</v>
      </c>
      <c r="S731" s="16">
        <v>2000000</v>
      </c>
      <c r="T731" s="16">
        <v>2000000</v>
      </c>
      <c r="U731" s="16">
        <v>1500000</v>
      </c>
      <c r="V731" s="16">
        <v>1500000</v>
      </c>
      <c r="W731" s="16">
        <v>1500000</v>
      </c>
      <c r="X731" s="16" t="s">
        <v>7744</v>
      </c>
      <c r="Y731" s="16" t="s">
        <v>103</v>
      </c>
      <c r="Z731" s="16" t="s">
        <v>103</v>
      </c>
    </row>
    <row r="732" spans="2:26" hidden="1">
      <c r="B732" s="16" t="s">
        <v>1621</v>
      </c>
      <c r="C732" s="16" t="s">
        <v>1622</v>
      </c>
      <c r="D732" s="16" t="s">
        <v>1970</v>
      </c>
      <c r="E732" s="16" t="s">
        <v>2981</v>
      </c>
      <c r="F732" s="16" t="s">
        <v>2982</v>
      </c>
      <c r="G732" s="16" t="s">
        <v>1743</v>
      </c>
      <c r="H732" s="16" t="s">
        <v>103</v>
      </c>
      <c r="I732" s="16" t="s">
        <v>19</v>
      </c>
      <c r="J732" s="16" t="s">
        <v>7744</v>
      </c>
      <c r="K732" s="16" t="s">
        <v>103</v>
      </c>
      <c r="L732" s="16">
        <v>9200000</v>
      </c>
      <c r="M732" s="16">
        <v>9200000</v>
      </c>
      <c r="N732" s="16">
        <v>9200000</v>
      </c>
      <c r="O732" s="16">
        <v>9200000</v>
      </c>
      <c r="P732" s="16">
        <v>9200000</v>
      </c>
      <c r="Q732" s="16">
        <v>9200000</v>
      </c>
      <c r="R732" s="16">
        <v>9200000</v>
      </c>
      <c r="S732" s="16">
        <v>9200000</v>
      </c>
      <c r="T732" s="16">
        <v>9200000</v>
      </c>
      <c r="U732" s="16">
        <v>9200000</v>
      </c>
      <c r="V732" s="16">
        <v>9200000</v>
      </c>
      <c r="W732" s="16">
        <v>9200000</v>
      </c>
      <c r="X732" s="16" t="s">
        <v>7744</v>
      </c>
      <c r="Y732" s="16" t="s">
        <v>103</v>
      </c>
      <c r="Z732" s="16" t="s">
        <v>103</v>
      </c>
    </row>
    <row r="733" spans="2:26" hidden="1">
      <c r="B733" s="16" t="s">
        <v>1621</v>
      </c>
      <c r="C733" s="16" t="s">
        <v>1622</v>
      </c>
      <c r="D733" s="16" t="s">
        <v>15363</v>
      </c>
      <c r="E733" s="16" t="s">
        <v>2983</v>
      </c>
      <c r="F733" s="16" t="s">
        <v>15364</v>
      </c>
      <c r="G733" s="16" t="s">
        <v>1743</v>
      </c>
      <c r="H733" s="16" t="s">
        <v>103</v>
      </c>
      <c r="I733" s="16" t="s">
        <v>19</v>
      </c>
      <c r="J733" s="16" t="s">
        <v>7745</v>
      </c>
      <c r="K733" s="16" t="s">
        <v>103</v>
      </c>
      <c r="L733" s="16">
        <v>2100000</v>
      </c>
      <c r="M733" s="16">
        <v>2100000</v>
      </c>
      <c r="N733" s="16">
        <v>2100000</v>
      </c>
      <c r="O733" s="16">
        <v>2100000</v>
      </c>
      <c r="P733" s="16">
        <v>2100000</v>
      </c>
      <c r="Q733" s="16">
        <v>2100000</v>
      </c>
      <c r="R733" s="16">
        <v>2100000</v>
      </c>
      <c r="S733" s="16">
        <v>2100000</v>
      </c>
      <c r="T733" s="16">
        <v>2100000</v>
      </c>
      <c r="U733" s="16">
        <v>2100000</v>
      </c>
      <c r="V733" s="16">
        <v>2100000</v>
      </c>
      <c r="W733" s="16">
        <v>2100000</v>
      </c>
      <c r="X733" s="16" t="s">
        <v>7745</v>
      </c>
      <c r="Y733" s="16" t="s">
        <v>103</v>
      </c>
      <c r="Z733" s="16" t="s">
        <v>103</v>
      </c>
    </row>
    <row r="734" spans="2:26" hidden="1">
      <c r="B734" s="16" t="s">
        <v>1621</v>
      </c>
      <c r="C734" s="16" t="s">
        <v>235</v>
      </c>
      <c r="D734" s="16" t="s">
        <v>2124</v>
      </c>
      <c r="E734" s="16" t="s">
        <v>2984</v>
      </c>
      <c r="F734" s="16" t="s">
        <v>2985</v>
      </c>
      <c r="G734" s="16" t="s">
        <v>2127</v>
      </c>
      <c r="H734" s="16" t="s">
        <v>129</v>
      </c>
      <c r="I734" s="16" t="s">
        <v>19</v>
      </c>
      <c r="J734" s="16" t="s">
        <v>7745</v>
      </c>
      <c r="K734" s="16" t="s">
        <v>129</v>
      </c>
      <c r="L734" s="16">
        <v>200000</v>
      </c>
      <c r="M734" s="16">
        <v>200000</v>
      </c>
      <c r="N734" s="16">
        <v>200000</v>
      </c>
      <c r="O734" s="16">
        <v>200000</v>
      </c>
      <c r="P734" s="16">
        <v>200000</v>
      </c>
      <c r="Q734" s="16">
        <v>200000</v>
      </c>
      <c r="R734" s="16">
        <v>200000</v>
      </c>
      <c r="S734" s="16">
        <v>200000</v>
      </c>
      <c r="T734" s="16">
        <v>200000</v>
      </c>
      <c r="U734" s="16">
        <v>200000</v>
      </c>
      <c r="V734" s="16">
        <v>200000</v>
      </c>
      <c r="W734" s="16">
        <v>200000</v>
      </c>
      <c r="X734" s="16" t="s">
        <v>7745</v>
      </c>
      <c r="Y734" s="16" t="s">
        <v>129</v>
      </c>
      <c r="Z734" s="16" t="s">
        <v>129</v>
      </c>
    </row>
    <row r="735" spans="2:26" hidden="1">
      <c r="B735" s="16" t="s">
        <v>1621</v>
      </c>
      <c r="C735" s="16" t="s">
        <v>235</v>
      </c>
      <c r="D735" s="16" t="s">
        <v>2775</v>
      </c>
      <c r="E735" s="16" t="s">
        <v>2986</v>
      </c>
      <c r="F735" s="16" t="s">
        <v>2987</v>
      </c>
      <c r="G735" s="16" t="s">
        <v>1739</v>
      </c>
      <c r="H735" s="16" t="s">
        <v>129</v>
      </c>
      <c r="I735" s="16" t="s">
        <v>19</v>
      </c>
      <c r="J735" s="16" t="s">
        <v>7744</v>
      </c>
      <c r="K735" s="16" t="s">
        <v>129</v>
      </c>
      <c r="L735" s="16">
        <v>157850</v>
      </c>
      <c r="M735" s="16">
        <v>157850</v>
      </c>
      <c r="N735" s="16">
        <v>157850</v>
      </c>
      <c r="O735" s="16">
        <v>157850</v>
      </c>
      <c r="P735" s="16">
        <v>157850</v>
      </c>
      <c r="Q735" s="16">
        <v>157850</v>
      </c>
      <c r="R735" s="16">
        <v>157850</v>
      </c>
      <c r="S735" s="16">
        <v>157850</v>
      </c>
      <c r="T735" s="16">
        <v>157850</v>
      </c>
      <c r="U735" s="16">
        <v>157850</v>
      </c>
      <c r="V735" s="16">
        <v>157850</v>
      </c>
      <c r="W735" s="16">
        <v>157850</v>
      </c>
      <c r="X735" s="16" t="s">
        <v>7744</v>
      </c>
      <c r="Y735" s="16" t="s">
        <v>129</v>
      </c>
      <c r="Z735" s="16" t="s">
        <v>129</v>
      </c>
    </row>
    <row r="736" spans="2:26" hidden="1">
      <c r="B736" s="16" t="s">
        <v>1621</v>
      </c>
      <c r="C736" s="16" t="s">
        <v>235</v>
      </c>
      <c r="D736" s="16" t="s">
        <v>2989</v>
      </c>
      <c r="E736" s="16" t="s">
        <v>2990</v>
      </c>
      <c r="F736" s="16" t="s">
        <v>2991</v>
      </c>
      <c r="G736" s="16" t="s">
        <v>1739</v>
      </c>
      <c r="H736" s="16" t="s">
        <v>129</v>
      </c>
      <c r="I736" s="16" t="s">
        <v>19</v>
      </c>
      <c r="J736" s="16" t="s">
        <v>7745</v>
      </c>
      <c r="K736" s="16" t="s">
        <v>129</v>
      </c>
      <c r="L736" s="16">
        <v>165000</v>
      </c>
      <c r="M736" s="16">
        <v>165000</v>
      </c>
      <c r="N736" s="16">
        <v>165000</v>
      </c>
      <c r="O736" s="16">
        <v>165000</v>
      </c>
      <c r="P736" s="16">
        <v>165000</v>
      </c>
      <c r="Q736" s="16">
        <v>165000</v>
      </c>
      <c r="R736" s="16">
        <v>165000</v>
      </c>
      <c r="S736" s="16">
        <v>165000</v>
      </c>
      <c r="T736" s="16">
        <v>165000</v>
      </c>
      <c r="U736" s="16">
        <v>165000</v>
      </c>
      <c r="V736" s="16">
        <v>165000</v>
      </c>
      <c r="W736" s="16">
        <v>165000</v>
      </c>
      <c r="X736" s="16" t="s">
        <v>7745</v>
      </c>
      <c r="Y736" s="16" t="s">
        <v>129</v>
      </c>
      <c r="Z736" s="16" t="s">
        <v>129</v>
      </c>
    </row>
    <row r="737" spans="2:26" hidden="1">
      <c r="B737" s="16" t="s">
        <v>1621</v>
      </c>
      <c r="C737" s="16" t="s">
        <v>235</v>
      </c>
      <c r="D737" s="16" t="s">
        <v>2992</v>
      </c>
      <c r="E737" s="16" t="s">
        <v>2993</v>
      </c>
      <c r="F737" s="16" t="s">
        <v>2992</v>
      </c>
      <c r="G737" s="16" t="s">
        <v>1739</v>
      </c>
      <c r="H737" s="16" t="s">
        <v>129</v>
      </c>
      <c r="I737" s="16" t="s">
        <v>19</v>
      </c>
      <c r="J737" s="16" t="s">
        <v>7744</v>
      </c>
      <c r="K737" s="16" t="s">
        <v>129</v>
      </c>
      <c r="L737" s="16">
        <v>75000</v>
      </c>
      <c r="M737" s="16">
        <v>75000</v>
      </c>
      <c r="N737" s="16">
        <v>75000</v>
      </c>
      <c r="O737" s="16">
        <v>75000</v>
      </c>
      <c r="P737" s="16">
        <v>75000</v>
      </c>
      <c r="Q737" s="16">
        <v>75000</v>
      </c>
      <c r="R737" s="16">
        <v>75000</v>
      </c>
      <c r="S737" s="16">
        <v>75000</v>
      </c>
      <c r="T737" s="16">
        <v>75000</v>
      </c>
      <c r="U737" s="16">
        <v>75000</v>
      </c>
      <c r="V737" s="16">
        <v>75000</v>
      </c>
      <c r="W737" s="16">
        <v>75000</v>
      </c>
      <c r="X737" s="16" t="s">
        <v>7744</v>
      </c>
      <c r="Y737" s="16" t="s">
        <v>129</v>
      </c>
      <c r="Z737" s="16" t="s">
        <v>129</v>
      </c>
    </row>
    <row r="738" spans="2:26" hidden="1">
      <c r="B738" s="16" t="s">
        <v>1621</v>
      </c>
      <c r="C738" s="16" t="s">
        <v>1622</v>
      </c>
      <c r="D738" s="16" t="s">
        <v>1961</v>
      </c>
      <c r="E738" s="16" t="s">
        <v>2994</v>
      </c>
      <c r="F738" s="16" t="s">
        <v>2995</v>
      </c>
      <c r="G738" s="16" t="s">
        <v>1743</v>
      </c>
      <c r="H738" s="16" t="s">
        <v>103</v>
      </c>
      <c r="I738" s="16" t="s">
        <v>19</v>
      </c>
      <c r="J738" s="16" t="s">
        <v>7744</v>
      </c>
      <c r="K738" s="16" t="s">
        <v>103</v>
      </c>
      <c r="L738" s="16">
        <v>21878.312999999998</v>
      </c>
      <c r="M738" s="16">
        <v>21878.312999999998</v>
      </c>
      <c r="N738" s="16">
        <v>21878.312999999998</v>
      </c>
      <c r="O738" s="16">
        <v>21878.312999999998</v>
      </c>
      <c r="P738" s="16">
        <v>21878.312999999998</v>
      </c>
      <c r="Q738" s="16">
        <v>21878.312999999998</v>
      </c>
      <c r="R738" s="16">
        <v>21878.312999999998</v>
      </c>
      <c r="S738" s="16">
        <v>21878.312999999998</v>
      </c>
      <c r="T738" s="16">
        <v>21878.312999999998</v>
      </c>
      <c r="U738" s="16">
        <v>21878.312999999998</v>
      </c>
      <c r="V738" s="16">
        <v>21878.312999999998</v>
      </c>
      <c r="W738" s="16">
        <v>21878.312999999998</v>
      </c>
      <c r="X738" s="16" t="s">
        <v>7744</v>
      </c>
      <c r="Y738" s="16" t="s">
        <v>103</v>
      </c>
      <c r="Z738" s="16" t="s">
        <v>103</v>
      </c>
    </row>
    <row r="739" spans="2:26" hidden="1">
      <c r="B739" s="16" t="s">
        <v>1621</v>
      </c>
      <c r="C739" s="16" t="s">
        <v>1622</v>
      </c>
      <c r="D739" s="16" t="s">
        <v>2997</v>
      </c>
      <c r="E739" s="16" t="s">
        <v>2998</v>
      </c>
      <c r="F739" s="16" t="s">
        <v>2997</v>
      </c>
      <c r="G739" s="16" t="s">
        <v>1669</v>
      </c>
      <c r="H739" s="16" t="s">
        <v>103</v>
      </c>
      <c r="I739" s="16" t="s">
        <v>19</v>
      </c>
      <c r="J739" s="16" t="s">
        <v>7745</v>
      </c>
      <c r="K739" s="16" t="s">
        <v>103</v>
      </c>
      <c r="L739" s="16">
        <v>275000</v>
      </c>
      <c r="M739" s="16">
        <v>275000</v>
      </c>
      <c r="N739" s="16">
        <v>275000</v>
      </c>
      <c r="O739" s="16">
        <v>275000</v>
      </c>
      <c r="P739" s="16">
        <v>275000</v>
      </c>
      <c r="Q739" s="16">
        <v>275000</v>
      </c>
      <c r="R739" s="16">
        <v>275000</v>
      </c>
      <c r="S739" s="16">
        <v>275000</v>
      </c>
      <c r="T739" s="16">
        <v>275000</v>
      </c>
      <c r="U739" s="16">
        <v>275000</v>
      </c>
      <c r="V739" s="16">
        <v>275000</v>
      </c>
      <c r="W739" s="16">
        <v>275000</v>
      </c>
      <c r="X739" s="16" t="s">
        <v>7745</v>
      </c>
      <c r="Y739" s="16" t="s">
        <v>103</v>
      </c>
      <c r="Z739" s="16" t="s">
        <v>103</v>
      </c>
    </row>
    <row r="740" spans="2:26" hidden="1">
      <c r="B740" s="16" t="s">
        <v>1621</v>
      </c>
      <c r="C740" s="16" t="s">
        <v>1622</v>
      </c>
      <c r="D740" s="16" t="s">
        <v>2997</v>
      </c>
      <c r="E740" s="16" t="s">
        <v>2999</v>
      </c>
      <c r="F740" s="16" t="s">
        <v>3000</v>
      </c>
      <c r="G740" s="16" t="s">
        <v>1626</v>
      </c>
      <c r="H740" s="16" t="s">
        <v>103</v>
      </c>
      <c r="I740" s="16" t="s">
        <v>19</v>
      </c>
      <c r="J740" s="16" t="s">
        <v>7745</v>
      </c>
      <c r="K740" s="16" t="s">
        <v>103</v>
      </c>
      <c r="L740" s="16">
        <v>375000</v>
      </c>
      <c r="M740" s="16">
        <v>375000</v>
      </c>
      <c r="N740" s="16">
        <v>375000</v>
      </c>
      <c r="O740" s="16">
        <v>375000</v>
      </c>
      <c r="P740" s="16">
        <v>375000</v>
      </c>
      <c r="Q740" s="16">
        <v>375000</v>
      </c>
      <c r="R740" s="16">
        <v>375000</v>
      </c>
      <c r="S740" s="16">
        <v>375000</v>
      </c>
      <c r="T740" s="16">
        <v>375000</v>
      </c>
      <c r="U740" s="16">
        <v>375000</v>
      </c>
      <c r="V740" s="16">
        <v>375000</v>
      </c>
      <c r="W740" s="16">
        <v>375000</v>
      </c>
      <c r="X740" s="16" t="s">
        <v>7745</v>
      </c>
      <c r="Y740" s="16" t="s">
        <v>103</v>
      </c>
      <c r="Z740" s="16" t="s">
        <v>103</v>
      </c>
    </row>
    <row r="741" spans="2:26" hidden="1">
      <c r="B741" s="16" t="s">
        <v>1621</v>
      </c>
      <c r="C741" s="16" t="s">
        <v>1622</v>
      </c>
      <c r="D741" s="16" t="s">
        <v>1923</v>
      </c>
      <c r="E741" s="16" t="s">
        <v>3001</v>
      </c>
      <c r="F741" s="16" t="s">
        <v>3002</v>
      </c>
      <c r="G741" s="16" t="s">
        <v>1669</v>
      </c>
      <c r="H741" s="16" t="s">
        <v>102</v>
      </c>
      <c r="I741" s="16" t="s">
        <v>19</v>
      </c>
      <c r="J741" s="16" t="s">
        <v>7745</v>
      </c>
      <c r="K741" s="16" t="s">
        <v>102</v>
      </c>
      <c r="L741" s="16">
        <v>650000</v>
      </c>
      <c r="M741" s="16">
        <v>650000</v>
      </c>
      <c r="N741" s="16">
        <v>650000</v>
      </c>
      <c r="O741" s="16">
        <v>650000</v>
      </c>
      <c r="P741" s="16">
        <v>650000</v>
      </c>
      <c r="Q741" s="16">
        <v>650000</v>
      </c>
      <c r="R741" s="16">
        <v>650000</v>
      </c>
      <c r="S741" s="16">
        <v>650000</v>
      </c>
      <c r="T741" s="16">
        <v>650000</v>
      </c>
      <c r="U741" s="16">
        <v>650000</v>
      </c>
      <c r="V741" s="16">
        <v>650000</v>
      </c>
      <c r="W741" s="16">
        <v>650000</v>
      </c>
      <c r="X741" s="16" t="s">
        <v>7745</v>
      </c>
      <c r="Y741" s="16" t="s">
        <v>102</v>
      </c>
      <c r="Z741" s="16" t="s">
        <v>102</v>
      </c>
    </row>
    <row r="742" spans="2:26" hidden="1">
      <c r="B742" s="16" t="s">
        <v>1621</v>
      </c>
      <c r="C742" s="16" t="s">
        <v>235</v>
      </c>
      <c r="D742" s="16" t="s">
        <v>2919</v>
      </c>
      <c r="E742" s="16" t="s">
        <v>3003</v>
      </c>
      <c r="F742" s="16" t="s">
        <v>3004</v>
      </c>
      <c r="G742" s="16" t="s">
        <v>1701</v>
      </c>
      <c r="H742" s="16" t="s">
        <v>129</v>
      </c>
      <c r="I742" s="16" t="s">
        <v>19</v>
      </c>
      <c r="J742" s="16" t="s">
        <v>7745</v>
      </c>
      <c r="K742" s="16" t="s">
        <v>129</v>
      </c>
      <c r="L742" s="16">
        <v>121000</v>
      </c>
      <c r="M742" s="16">
        <v>121000</v>
      </c>
      <c r="N742" s="16">
        <v>121000</v>
      </c>
      <c r="O742" s="16">
        <v>121000</v>
      </c>
      <c r="P742" s="16">
        <v>121000</v>
      </c>
      <c r="Q742" s="16">
        <v>121000</v>
      </c>
      <c r="R742" s="16">
        <v>121000</v>
      </c>
      <c r="S742" s="16">
        <v>121000</v>
      </c>
      <c r="T742" s="16">
        <v>121000</v>
      </c>
      <c r="U742" s="16">
        <v>121000</v>
      </c>
      <c r="V742" s="16">
        <v>121000</v>
      </c>
      <c r="W742" s="16">
        <v>121000</v>
      </c>
      <c r="X742" s="16" t="s">
        <v>7745</v>
      </c>
      <c r="Y742" s="16" t="s">
        <v>129</v>
      </c>
      <c r="Z742" s="16" t="s">
        <v>129</v>
      </c>
    </row>
    <row r="743" spans="2:26" hidden="1">
      <c r="B743" s="16" t="s">
        <v>1621</v>
      </c>
      <c r="C743" s="16" t="s">
        <v>235</v>
      </c>
      <c r="D743" s="16" t="s">
        <v>2919</v>
      </c>
      <c r="E743" s="16" t="s">
        <v>3005</v>
      </c>
      <c r="F743" s="16" t="s">
        <v>3006</v>
      </c>
      <c r="G743" s="16" t="s">
        <v>1701</v>
      </c>
      <c r="H743" s="16" t="s">
        <v>129</v>
      </c>
      <c r="I743" s="16" t="s">
        <v>19</v>
      </c>
      <c r="J743" s="16" t="s">
        <v>7745</v>
      </c>
      <c r="K743" s="16" t="s">
        <v>129</v>
      </c>
      <c r="L743" s="16">
        <v>104000</v>
      </c>
      <c r="M743" s="16">
        <v>104000</v>
      </c>
      <c r="N743" s="16">
        <v>104000</v>
      </c>
      <c r="O743" s="16">
        <v>104000</v>
      </c>
      <c r="P743" s="16">
        <v>104000</v>
      </c>
      <c r="Q743" s="16">
        <v>104000</v>
      </c>
      <c r="R743" s="16">
        <v>104000</v>
      </c>
      <c r="S743" s="16">
        <v>104000</v>
      </c>
      <c r="T743" s="16">
        <v>104000</v>
      </c>
      <c r="U743" s="16">
        <v>104000</v>
      </c>
      <c r="V743" s="16">
        <v>104000</v>
      </c>
      <c r="W743" s="16">
        <v>104000</v>
      </c>
      <c r="X743" s="16" t="s">
        <v>7745</v>
      </c>
      <c r="Y743" s="16" t="s">
        <v>129</v>
      </c>
      <c r="Z743" s="16" t="s">
        <v>129</v>
      </c>
    </row>
    <row r="744" spans="2:26" hidden="1">
      <c r="B744" s="16" t="s">
        <v>1621</v>
      </c>
      <c r="C744" s="16" t="s">
        <v>235</v>
      </c>
      <c r="D744" s="16" t="s">
        <v>1998</v>
      </c>
      <c r="E744" s="16" t="s">
        <v>3008</v>
      </c>
      <c r="F744" s="16" t="s">
        <v>15134</v>
      </c>
      <c r="G744" s="16" t="s">
        <v>1778</v>
      </c>
      <c r="H744" s="16" t="s">
        <v>131</v>
      </c>
      <c r="I744" s="16" t="s">
        <v>19</v>
      </c>
      <c r="J744" s="16" t="s">
        <v>7744</v>
      </c>
      <c r="K744" s="16" t="s">
        <v>131</v>
      </c>
      <c r="L744" s="16">
        <v>2000000</v>
      </c>
      <c r="M744" s="16">
        <v>2000000</v>
      </c>
      <c r="N744" s="16">
        <v>2000000</v>
      </c>
      <c r="O744" s="16">
        <v>2000000</v>
      </c>
      <c r="P744" s="16">
        <v>2000000</v>
      </c>
      <c r="Q744" s="16">
        <v>2000000</v>
      </c>
      <c r="R744" s="16">
        <v>2000000</v>
      </c>
      <c r="S744" s="16">
        <v>2000000</v>
      </c>
      <c r="T744" s="16">
        <v>2000000</v>
      </c>
      <c r="U744" s="16">
        <v>2000000</v>
      </c>
      <c r="V744" s="16">
        <v>2000000</v>
      </c>
      <c r="W744" s="16">
        <v>2000000</v>
      </c>
      <c r="X744" s="16" t="s">
        <v>7744</v>
      </c>
      <c r="Y744" s="16" t="s">
        <v>131</v>
      </c>
      <c r="Z744" s="16" t="s">
        <v>131</v>
      </c>
    </row>
    <row r="745" spans="2:26" hidden="1">
      <c r="B745" s="16" t="s">
        <v>1621</v>
      </c>
      <c r="C745" s="16" t="s">
        <v>235</v>
      </c>
      <c r="D745" s="16" t="s">
        <v>1998</v>
      </c>
      <c r="E745" s="16" t="s">
        <v>3009</v>
      </c>
      <c r="F745" s="16" t="s">
        <v>15135</v>
      </c>
      <c r="G745" s="16" t="s">
        <v>1778</v>
      </c>
      <c r="H745" s="16" t="s">
        <v>131</v>
      </c>
      <c r="I745" s="16" t="s">
        <v>19</v>
      </c>
      <c r="J745" s="16" t="s">
        <v>7744</v>
      </c>
      <c r="K745" s="16" t="s">
        <v>131</v>
      </c>
      <c r="L745" s="16">
        <v>10000000</v>
      </c>
      <c r="M745" s="16">
        <v>10000000</v>
      </c>
      <c r="N745" s="16">
        <v>10000000</v>
      </c>
      <c r="O745" s="16">
        <v>10000000</v>
      </c>
      <c r="P745" s="16">
        <v>10000000</v>
      </c>
      <c r="Q745" s="16">
        <v>10000000</v>
      </c>
      <c r="R745" s="16">
        <v>10000000</v>
      </c>
      <c r="S745" s="16">
        <v>10000000</v>
      </c>
      <c r="T745" s="16">
        <v>10000000</v>
      </c>
      <c r="U745" s="16">
        <v>10000000</v>
      </c>
      <c r="V745" s="16">
        <v>10000000</v>
      </c>
      <c r="W745" s="16">
        <v>10000000</v>
      </c>
      <c r="X745" s="16" t="s">
        <v>7744</v>
      </c>
      <c r="Y745" s="16" t="s">
        <v>131</v>
      </c>
      <c r="Z745" s="16" t="s">
        <v>131</v>
      </c>
    </row>
    <row r="746" spans="2:26" hidden="1">
      <c r="B746" s="16" t="s">
        <v>1621</v>
      </c>
      <c r="C746" s="16" t="s">
        <v>235</v>
      </c>
      <c r="D746" s="16" t="s">
        <v>3010</v>
      </c>
      <c r="E746" s="16" t="s">
        <v>3011</v>
      </c>
      <c r="F746" s="16" t="s">
        <v>3010</v>
      </c>
      <c r="G746" s="16" t="s">
        <v>1743</v>
      </c>
      <c r="H746" s="16" t="s">
        <v>131</v>
      </c>
      <c r="I746" s="16" t="s">
        <v>19</v>
      </c>
      <c r="J746" s="16" t="s">
        <v>7744</v>
      </c>
      <c r="K746" s="16" t="s">
        <v>131</v>
      </c>
      <c r="L746" s="16">
        <v>10000</v>
      </c>
      <c r="M746" s="16">
        <v>10000</v>
      </c>
      <c r="N746" s="16">
        <v>10000</v>
      </c>
      <c r="O746" s="16">
        <v>10000</v>
      </c>
      <c r="P746" s="16">
        <v>10000</v>
      </c>
      <c r="Q746" s="16">
        <v>10000</v>
      </c>
      <c r="R746" s="16">
        <v>10000</v>
      </c>
      <c r="S746" s="16">
        <v>10000</v>
      </c>
      <c r="T746" s="16">
        <v>10000</v>
      </c>
      <c r="U746" s="16">
        <v>10000</v>
      </c>
      <c r="V746" s="16">
        <v>10000</v>
      </c>
      <c r="W746" s="16">
        <v>10000</v>
      </c>
      <c r="X746" s="16" t="s">
        <v>7744</v>
      </c>
      <c r="Y746" s="16" t="s">
        <v>131</v>
      </c>
      <c r="Z746" s="16" t="s">
        <v>131</v>
      </c>
    </row>
    <row r="747" spans="2:26" hidden="1">
      <c r="B747" s="16" t="s">
        <v>1621</v>
      </c>
      <c r="C747" s="16" t="s">
        <v>235</v>
      </c>
      <c r="D747" s="16" t="s">
        <v>2825</v>
      </c>
      <c r="E747" s="16" t="s">
        <v>3012</v>
      </c>
      <c r="F747" s="16" t="s">
        <v>3013</v>
      </c>
      <c r="G747" s="16" t="s">
        <v>1743</v>
      </c>
      <c r="H747" s="16" t="s">
        <v>131</v>
      </c>
      <c r="I747" s="16" t="s">
        <v>19</v>
      </c>
      <c r="J747" s="16" t="s">
        <v>7744</v>
      </c>
      <c r="K747" s="16" t="s">
        <v>131</v>
      </c>
      <c r="L747" s="16">
        <v>400000</v>
      </c>
      <c r="M747" s="16">
        <v>400000</v>
      </c>
      <c r="N747" s="16">
        <v>400000</v>
      </c>
      <c r="O747" s="16">
        <v>400000</v>
      </c>
      <c r="P747" s="16">
        <v>400000</v>
      </c>
      <c r="Q747" s="16">
        <v>400000</v>
      </c>
      <c r="R747" s="16">
        <v>400000</v>
      </c>
      <c r="S747" s="16">
        <v>400000</v>
      </c>
      <c r="T747" s="16">
        <v>400000</v>
      </c>
      <c r="U747" s="16">
        <v>400000</v>
      </c>
      <c r="V747" s="16">
        <v>400000</v>
      </c>
      <c r="W747" s="16">
        <v>400000</v>
      </c>
      <c r="X747" s="16" t="s">
        <v>7744</v>
      </c>
      <c r="Y747" s="16" t="s">
        <v>131</v>
      </c>
      <c r="Z747" s="16" t="s">
        <v>131</v>
      </c>
    </row>
    <row r="748" spans="2:26" hidden="1">
      <c r="B748" s="16" t="s">
        <v>1621</v>
      </c>
      <c r="C748" s="16" t="s">
        <v>235</v>
      </c>
      <c r="D748" s="16" t="s">
        <v>2124</v>
      </c>
      <c r="E748" s="16" t="s">
        <v>3014</v>
      </c>
      <c r="F748" s="16" t="s">
        <v>3015</v>
      </c>
      <c r="G748" s="16" t="s">
        <v>2127</v>
      </c>
      <c r="H748" s="16" t="s">
        <v>129</v>
      </c>
      <c r="I748" s="16" t="s">
        <v>19</v>
      </c>
      <c r="J748" s="16" t="s">
        <v>7745</v>
      </c>
      <c r="K748" s="16" t="s">
        <v>129</v>
      </c>
      <c r="L748" s="16">
        <v>120000</v>
      </c>
      <c r="M748" s="16">
        <v>120000</v>
      </c>
      <c r="N748" s="16">
        <v>120000</v>
      </c>
      <c r="O748" s="16">
        <v>120000</v>
      </c>
      <c r="P748" s="16">
        <v>120000</v>
      </c>
      <c r="Q748" s="16">
        <v>120000</v>
      </c>
      <c r="R748" s="16">
        <v>120000</v>
      </c>
      <c r="S748" s="16">
        <v>120000</v>
      </c>
      <c r="T748" s="16">
        <v>120000</v>
      </c>
      <c r="U748" s="16">
        <v>120000</v>
      </c>
      <c r="V748" s="16">
        <v>120000</v>
      </c>
      <c r="W748" s="16">
        <v>120000</v>
      </c>
      <c r="X748" s="16" t="s">
        <v>7745</v>
      </c>
      <c r="Y748" s="16" t="s">
        <v>129</v>
      </c>
      <c r="Z748" s="16" t="s">
        <v>129</v>
      </c>
    </row>
    <row r="749" spans="2:26" hidden="1">
      <c r="B749" s="16" t="s">
        <v>1621</v>
      </c>
      <c r="C749" s="16" t="s">
        <v>1622</v>
      </c>
      <c r="D749" s="16" t="s">
        <v>1954</v>
      </c>
      <c r="E749" s="16" t="s">
        <v>3016</v>
      </c>
      <c r="F749" s="16" t="s">
        <v>3017</v>
      </c>
      <c r="G749" s="16" t="s">
        <v>1626</v>
      </c>
      <c r="H749" s="16" t="s">
        <v>102</v>
      </c>
      <c r="I749" s="16" t="s">
        <v>19</v>
      </c>
      <c r="J749" s="16" t="s">
        <v>7745</v>
      </c>
      <c r="K749" s="16" t="s">
        <v>102</v>
      </c>
      <c r="L749" s="16">
        <v>17840000</v>
      </c>
      <c r="M749" s="16">
        <v>17840000</v>
      </c>
      <c r="N749" s="16">
        <v>17840000</v>
      </c>
      <c r="O749" s="16">
        <v>17840000</v>
      </c>
      <c r="P749" s="16">
        <v>17840000</v>
      </c>
      <c r="Q749" s="16">
        <v>17840000</v>
      </c>
      <c r="R749" s="16">
        <v>17840000</v>
      </c>
      <c r="S749" s="16">
        <v>17840000</v>
      </c>
      <c r="T749" s="16">
        <v>17840000</v>
      </c>
      <c r="U749" s="16">
        <v>17840000</v>
      </c>
      <c r="V749" s="16">
        <v>17840000</v>
      </c>
      <c r="W749" s="16">
        <v>17840000</v>
      </c>
      <c r="X749" s="16" t="s">
        <v>7745</v>
      </c>
      <c r="Y749" s="16" t="s">
        <v>102</v>
      </c>
      <c r="Z749" s="16" t="s">
        <v>102</v>
      </c>
    </row>
    <row r="750" spans="2:26" hidden="1">
      <c r="B750" s="16" t="s">
        <v>1621</v>
      </c>
      <c r="C750" s="16" t="s">
        <v>235</v>
      </c>
      <c r="D750" s="16" t="s">
        <v>3019</v>
      </c>
      <c r="E750" s="16" t="s">
        <v>3020</v>
      </c>
      <c r="F750" s="16" t="s">
        <v>3021</v>
      </c>
      <c r="G750" s="16" t="s">
        <v>1743</v>
      </c>
      <c r="H750" s="16" t="s">
        <v>131</v>
      </c>
      <c r="I750" s="16" t="s">
        <v>19</v>
      </c>
      <c r="J750" s="16" t="s">
        <v>7744</v>
      </c>
      <c r="K750" s="16" t="s">
        <v>131</v>
      </c>
      <c r="L750" s="16">
        <v>250000</v>
      </c>
      <c r="M750" s="16">
        <v>250000</v>
      </c>
      <c r="N750" s="16">
        <v>250000</v>
      </c>
      <c r="O750" s="16">
        <v>250000</v>
      </c>
      <c r="P750" s="16">
        <v>250000</v>
      </c>
      <c r="Q750" s="16">
        <v>250000</v>
      </c>
      <c r="R750" s="16">
        <v>250000</v>
      </c>
      <c r="S750" s="16">
        <v>250000</v>
      </c>
      <c r="T750" s="16">
        <v>250000</v>
      </c>
      <c r="U750" s="16">
        <v>250000</v>
      </c>
      <c r="V750" s="16">
        <v>250000</v>
      </c>
      <c r="W750" s="16">
        <v>250000</v>
      </c>
      <c r="X750" s="16" t="s">
        <v>7744</v>
      </c>
      <c r="Y750" s="16" t="s">
        <v>131</v>
      </c>
      <c r="Z750" s="16" t="s">
        <v>131</v>
      </c>
    </row>
    <row r="751" spans="2:26" hidden="1">
      <c r="B751" s="16" t="s">
        <v>1621</v>
      </c>
      <c r="C751" s="16" t="s">
        <v>235</v>
      </c>
      <c r="D751" s="16" t="s">
        <v>3022</v>
      </c>
      <c r="E751" s="16" t="s">
        <v>3023</v>
      </c>
      <c r="F751" s="16" t="s">
        <v>3024</v>
      </c>
      <c r="G751" s="16" t="s">
        <v>1739</v>
      </c>
      <c r="H751" s="16" t="s">
        <v>129</v>
      </c>
      <c r="I751" s="16" t="s">
        <v>19</v>
      </c>
      <c r="J751" s="16" t="s">
        <v>7745</v>
      </c>
      <c r="K751" s="16" t="s">
        <v>129</v>
      </c>
      <c r="L751" s="16">
        <v>300</v>
      </c>
      <c r="M751" s="16">
        <v>300</v>
      </c>
      <c r="N751" s="16">
        <v>300</v>
      </c>
      <c r="O751" s="16">
        <v>300</v>
      </c>
      <c r="P751" s="16">
        <v>300</v>
      </c>
      <c r="Q751" s="16">
        <v>300</v>
      </c>
      <c r="R751" s="16">
        <v>300</v>
      </c>
      <c r="S751" s="16">
        <v>300</v>
      </c>
      <c r="T751" s="16">
        <v>300</v>
      </c>
      <c r="U751" s="16">
        <v>300</v>
      </c>
      <c r="V751" s="16">
        <v>300</v>
      </c>
      <c r="W751" s="16">
        <v>300</v>
      </c>
      <c r="X751" s="16" t="s">
        <v>7745</v>
      </c>
      <c r="Y751" s="16" t="s">
        <v>129</v>
      </c>
      <c r="Z751" s="16" t="s">
        <v>129</v>
      </c>
    </row>
    <row r="752" spans="2:26" hidden="1">
      <c r="B752" s="16" t="s">
        <v>1621</v>
      </c>
      <c r="C752" s="16" t="s">
        <v>235</v>
      </c>
      <c r="D752" s="16" t="s">
        <v>1998</v>
      </c>
      <c r="E752" s="16" t="s">
        <v>3025</v>
      </c>
      <c r="F752" s="16" t="s">
        <v>3026</v>
      </c>
      <c r="G752" s="16" t="s">
        <v>1778</v>
      </c>
      <c r="H752" s="16" t="s">
        <v>131</v>
      </c>
      <c r="I752" s="16" t="s">
        <v>19</v>
      </c>
      <c r="J752" s="16" t="s">
        <v>7744</v>
      </c>
      <c r="K752" s="16" t="s">
        <v>131</v>
      </c>
      <c r="L752" s="16">
        <v>3000000</v>
      </c>
      <c r="M752" s="16">
        <v>3000000</v>
      </c>
      <c r="N752" s="16">
        <v>3000000</v>
      </c>
      <c r="O752" s="16">
        <v>3000000</v>
      </c>
      <c r="P752" s="16">
        <v>3000000</v>
      </c>
      <c r="Q752" s="16">
        <v>3000000</v>
      </c>
      <c r="R752" s="16">
        <v>3000000</v>
      </c>
      <c r="S752" s="16">
        <v>3000000</v>
      </c>
      <c r="T752" s="16">
        <v>3000000</v>
      </c>
      <c r="U752" s="16">
        <v>3000000</v>
      </c>
      <c r="V752" s="16">
        <v>3000000</v>
      </c>
      <c r="W752" s="16">
        <v>3000000</v>
      </c>
      <c r="X752" s="16" t="s">
        <v>7744</v>
      </c>
      <c r="Y752" s="16" t="s">
        <v>131</v>
      </c>
      <c r="Z752" s="16" t="s">
        <v>131</v>
      </c>
    </row>
    <row r="753" spans="2:26" hidden="1">
      <c r="B753" s="16" t="s">
        <v>1621</v>
      </c>
      <c r="C753" s="16" t="s">
        <v>235</v>
      </c>
      <c r="D753" s="16" t="s">
        <v>3027</v>
      </c>
      <c r="E753" s="16" t="s">
        <v>3028</v>
      </c>
      <c r="F753" s="16" t="s">
        <v>3029</v>
      </c>
      <c r="G753" s="16" t="s">
        <v>1739</v>
      </c>
      <c r="H753" s="16" t="s">
        <v>129</v>
      </c>
      <c r="I753" s="16" t="s">
        <v>19</v>
      </c>
      <c r="J753" s="16" t="s">
        <v>7744</v>
      </c>
      <c r="K753" s="16" t="s">
        <v>129</v>
      </c>
      <c r="L753" s="16">
        <v>20500</v>
      </c>
      <c r="M753" s="16">
        <v>20500</v>
      </c>
      <c r="N753" s="16">
        <v>20500</v>
      </c>
      <c r="O753" s="16">
        <v>20500</v>
      </c>
      <c r="P753" s="16">
        <v>20500</v>
      </c>
      <c r="Q753" s="16">
        <v>20500</v>
      </c>
      <c r="R753" s="16">
        <v>20500</v>
      </c>
      <c r="S753" s="16">
        <v>20500</v>
      </c>
      <c r="T753" s="16">
        <v>20500</v>
      </c>
      <c r="U753" s="16">
        <v>20500</v>
      </c>
      <c r="V753" s="16">
        <v>20500</v>
      </c>
      <c r="W753" s="16">
        <v>20500</v>
      </c>
      <c r="X753" s="16" t="s">
        <v>7744</v>
      </c>
      <c r="Y753" s="16" t="s">
        <v>129</v>
      </c>
      <c r="Z753" s="16" t="s">
        <v>129</v>
      </c>
    </row>
    <row r="754" spans="2:26" hidden="1">
      <c r="B754" s="16" t="s">
        <v>1621</v>
      </c>
      <c r="C754" s="16" t="s">
        <v>1622</v>
      </c>
      <c r="D754" s="16" t="s">
        <v>3030</v>
      </c>
      <c r="E754" s="16" t="s">
        <v>3031</v>
      </c>
      <c r="F754" s="16" t="s">
        <v>3030</v>
      </c>
      <c r="G754" s="16" t="s">
        <v>1669</v>
      </c>
      <c r="H754" s="16" t="s">
        <v>102</v>
      </c>
      <c r="I754" s="16" t="s">
        <v>19</v>
      </c>
      <c r="J754" s="16" t="s">
        <v>7745</v>
      </c>
      <c r="K754" s="16" t="s">
        <v>102</v>
      </c>
      <c r="L754" s="16">
        <v>15375000</v>
      </c>
      <c r="M754" s="16">
        <v>15375000</v>
      </c>
      <c r="N754" s="16">
        <v>15375000</v>
      </c>
      <c r="O754" s="16">
        <v>15375000</v>
      </c>
      <c r="P754" s="16">
        <v>15375000</v>
      </c>
      <c r="Q754" s="16">
        <v>15375000</v>
      </c>
      <c r="R754" s="16">
        <v>15375000</v>
      </c>
      <c r="S754" s="16">
        <v>15375000</v>
      </c>
      <c r="T754" s="16">
        <v>15375000</v>
      </c>
      <c r="U754" s="16">
        <v>15375000</v>
      </c>
      <c r="V754" s="16">
        <v>15375000</v>
      </c>
      <c r="W754" s="16">
        <v>15375000</v>
      </c>
      <c r="X754" s="16" t="s">
        <v>7745</v>
      </c>
      <c r="Y754" s="16" t="s">
        <v>102</v>
      </c>
      <c r="Z754" s="16" t="s">
        <v>102</v>
      </c>
    </row>
    <row r="755" spans="2:26" hidden="1">
      <c r="B755" s="16" t="s">
        <v>1621</v>
      </c>
      <c r="C755" s="16" t="s">
        <v>235</v>
      </c>
      <c r="D755" s="16" t="s">
        <v>3032</v>
      </c>
      <c r="E755" s="16" t="s">
        <v>3033</v>
      </c>
      <c r="F755" s="16" t="s">
        <v>3032</v>
      </c>
      <c r="G755" s="16" t="s">
        <v>1626</v>
      </c>
      <c r="H755" s="16" t="s">
        <v>131</v>
      </c>
      <c r="I755" s="16" t="s">
        <v>19</v>
      </c>
      <c r="J755" s="16" t="s">
        <v>7744</v>
      </c>
      <c r="K755" s="16" t="s">
        <v>131</v>
      </c>
      <c r="L755" s="16">
        <v>3953135</v>
      </c>
      <c r="M755" s="16">
        <v>3953135</v>
      </c>
      <c r="N755" s="16">
        <v>3953135</v>
      </c>
      <c r="O755" s="16">
        <v>3953135</v>
      </c>
      <c r="P755" s="16">
        <v>3953135</v>
      </c>
      <c r="Q755" s="16">
        <v>3953135</v>
      </c>
      <c r="R755" s="16">
        <v>3953135</v>
      </c>
      <c r="S755" s="16">
        <v>3953135</v>
      </c>
      <c r="T755" s="16">
        <v>3953135</v>
      </c>
      <c r="U755" s="16">
        <v>3953135</v>
      </c>
      <c r="V755" s="16">
        <v>3953135</v>
      </c>
      <c r="W755" s="16">
        <v>3953135</v>
      </c>
      <c r="X755" s="16" t="s">
        <v>7744</v>
      </c>
      <c r="Y755" s="16" t="s">
        <v>131</v>
      </c>
      <c r="Z755" s="16" t="s">
        <v>131</v>
      </c>
    </row>
    <row r="756" spans="2:26" hidden="1">
      <c r="B756" s="16" t="s">
        <v>1621</v>
      </c>
      <c r="C756" s="16" t="s">
        <v>1622</v>
      </c>
      <c r="D756" s="16" t="s">
        <v>1954</v>
      </c>
      <c r="E756" s="16" t="s">
        <v>15645</v>
      </c>
      <c r="F756" s="16" t="s">
        <v>15646</v>
      </c>
      <c r="G756" s="16" t="s">
        <v>2961</v>
      </c>
      <c r="H756" s="16" t="s">
        <v>102</v>
      </c>
      <c r="I756" s="16" t="s">
        <v>19</v>
      </c>
      <c r="J756" s="16" t="s">
        <v>7745</v>
      </c>
      <c r="K756" s="16" t="s">
        <v>102</v>
      </c>
      <c r="L756" s="16">
        <v>18450000</v>
      </c>
      <c r="M756" s="16">
        <v>18450000</v>
      </c>
      <c r="N756" s="16">
        <v>18450000</v>
      </c>
      <c r="O756" s="16">
        <v>18450000</v>
      </c>
      <c r="P756" s="16">
        <v>18450000</v>
      </c>
      <c r="Q756" s="16">
        <v>18450000</v>
      </c>
      <c r="R756" s="16">
        <v>18450000</v>
      </c>
      <c r="S756" s="16">
        <v>18450000</v>
      </c>
      <c r="T756" s="16">
        <v>18450000</v>
      </c>
      <c r="U756" s="16">
        <v>18450000</v>
      </c>
      <c r="V756" s="16">
        <v>18450000</v>
      </c>
      <c r="W756" s="16">
        <v>18450000</v>
      </c>
      <c r="X756" s="16" t="s">
        <v>7745</v>
      </c>
      <c r="Y756" s="16" t="s">
        <v>102</v>
      </c>
      <c r="Z756" s="16" t="s">
        <v>102</v>
      </c>
    </row>
    <row r="757" spans="2:26" hidden="1">
      <c r="B757" s="16" t="s">
        <v>1621</v>
      </c>
      <c r="C757" s="16" t="s">
        <v>235</v>
      </c>
      <c r="D757" s="16" t="s">
        <v>2458</v>
      </c>
      <c r="E757" s="16" t="s">
        <v>15647</v>
      </c>
      <c r="F757" s="16" t="s">
        <v>15648</v>
      </c>
      <c r="G757" s="16" t="s">
        <v>1739</v>
      </c>
      <c r="H757" s="16" t="s">
        <v>129</v>
      </c>
      <c r="I757" s="16" t="s">
        <v>19</v>
      </c>
      <c r="J757" s="16" t="s">
        <v>7745</v>
      </c>
      <c r="K757" s="16" t="s">
        <v>129</v>
      </c>
      <c r="L757" s="16">
        <v>150000</v>
      </c>
      <c r="M757" s="16">
        <v>150000</v>
      </c>
      <c r="N757" s="16">
        <v>150000</v>
      </c>
      <c r="O757" s="16">
        <v>150000</v>
      </c>
      <c r="P757" s="16">
        <v>150000</v>
      </c>
      <c r="Q757" s="16">
        <v>150000</v>
      </c>
      <c r="R757" s="16">
        <v>150000</v>
      </c>
      <c r="S757" s="16">
        <v>150000</v>
      </c>
      <c r="T757" s="16">
        <v>150000</v>
      </c>
      <c r="U757" s="16">
        <v>150000</v>
      </c>
      <c r="V757" s="16">
        <v>150000</v>
      </c>
      <c r="W757" s="16">
        <v>150000</v>
      </c>
      <c r="X757" s="16" t="s">
        <v>7745</v>
      </c>
      <c r="Y757" s="16" t="s">
        <v>129</v>
      </c>
      <c r="Z757" s="16" t="s">
        <v>129</v>
      </c>
    </row>
    <row r="758" spans="2:26" hidden="1">
      <c r="B758" s="16" t="s">
        <v>1621</v>
      </c>
      <c r="C758" s="16" t="s">
        <v>1622</v>
      </c>
      <c r="D758" s="16" t="s">
        <v>3034</v>
      </c>
      <c r="E758" s="16" t="s">
        <v>15649</v>
      </c>
      <c r="F758" s="16" t="s">
        <v>15650</v>
      </c>
      <c r="G758" s="16" t="s">
        <v>1976</v>
      </c>
      <c r="H758" s="16" t="s">
        <v>102</v>
      </c>
      <c r="I758" s="16" t="s">
        <v>19</v>
      </c>
      <c r="J758" s="16" t="s">
        <v>7745</v>
      </c>
      <c r="K758" s="16" t="s">
        <v>102</v>
      </c>
      <c r="L758" s="16">
        <v>13940000</v>
      </c>
      <c r="M758" s="16">
        <v>13940000</v>
      </c>
      <c r="N758" s="16">
        <v>13940000</v>
      </c>
      <c r="O758" s="16">
        <v>13940000</v>
      </c>
      <c r="P758" s="16">
        <v>13940000</v>
      </c>
      <c r="Q758" s="16">
        <v>13940000</v>
      </c>
      <c r="R758" s="16">
        <v>13940000</v>
      </c>
      <c r="S758" s="16">
        <v>13940000</v>
      </c>
      <c r="T758" s="16">
        <v>13940000</v>
      </c>
      <c r="U758" s="16">
        <v>13940000</v>
      </c>
      <c r="V758" s="16">
        <v>13940000</v>
      </c>
      <c r="W758" s="16">
        <v>13940000</v>
      </c>
      <c r="X758" s="16" t="s">
        <v>7745</v>
      </c>
      <c r="Y758" s="16" t="s">
        <v>102</v>
      </c>
      <c r="Z758" s="16" t="s">
        <v>102</v>
      </c>
    </row>
    <row r="759" spans="2:26" hidden="1">
      <c r="B759" s="16" t="s">
        <v>1621</v>
      </c>
      <c r="C759" s="16" t="s">
        <v>235</v>
      </c>
      <c r="D759" s="16" t="s">
        <v>2649</v>
      </c>
      <c r="E759" s="16" t="s">
        <v>3035</v>
      </c>
      <c r="F759" s="16" t="s">
        <v>3036</v>
      </c>
      <c r="G759" s="16" t="s">
        <v>1739</v>
      </c>
      <c r="H759" s="16" t="s">
        <v>129</v>
      </c>
      <c r="I759" s="16" t="s">
        <v>19</v>
      </c>
      <c r="J759" s="16" t="s">
        <v>7745</v>
      </c>
      <c r="K759" s="16" t="s">
        <v>129</v>
      </c>
      <c r="L759" s="16">
        <v>460000</v>
      </c>
      <c r="M759" s="16">
        <v>460000</v>
      </c>
      <c r="N759" s="16">
        <v>460000</v>
      </c>
      <c r="O759" s="16">
        <v>460000</v>
      </c>
      <c r="P759" s="16">
        <v>460000</v>
      </c>
      <c r="Q759" s="16">
        <v>460000</v>
      </c>
      <c r="R759" s="16">
        <v>460000</v>
      </c>
      <c r="S759" s="16">
        <v>460000</v>
      </c>
      <c r="T759" s="16">
        <v>460000</v>
      </c>
      <c r="U759" s="16">
        <v>460000</v>
      </c>
      <c r="V759" s="16">
        <v>460000</v>
      </c>
      <c r="W759" s="16">
        <v>460000</v>
      </c>
      <c r="X759" s="16" t="s">
        <v>7745</v>
      </c>
      <c r="Y759" s="16" t="s">
        <v>129</v>
      </c>
      <c r="Z759" s="16" t="s">
        <v>129</v>
      </c>
    </row>
    <row r="760" spans="2:26" hidden="1">
      <c r="B760" s="16" t="s">
        <v>1621</v>
      </c>
      <c r="C760" s="16" t="s">
        <v>235</v>
      </c>
      <c r="D760" s="16" t="s">
        <v>2399</v>
      </c>
      <c r="E760" s="16" t="s">
        <v>1483</v>
      </c>
      <c r="F760" s="16" t="s">
        <v>3037</v>
      </c>
      <c r="G760" s="16" t="s">
        <v>1724</v>
      </c>
      <c r="H760" s="16" t="s">
        <v>129</v>
      </c>
      <c r="I760" s="16" t="s">
        <v>19</v>
      </c>
      <c r="J760" s="16" t="s">
        <v>7744</v>
      </c>
      <c r="K760" s="16" t="s">
        <v>129</v>
      </c>
      <c r="L760" s="16">
        <v>20000</v>
      </c>
      <c r="M760" s="16">
        <v>20000</v>
      </c>
      <c r="N760" s="16">
        <v>20000</v>
      </c>
      <c r="O760" s="16">
        <v>20000</v>
      </c>
      <c r="P760" s="16">
        <v>20000</v>
      </c>
      <c r="Q760" s="16">
        <v>20000</v>
      </c>
      <c r="R760" s="16">
        <v>20000</v>
      </c>
      <c r="S760" s="16">
        <v>20000</v>
      </c>
      <c r="T760" s="16">
        <v>20000</v>
      </c>
      <c r="U760" s="16">
        <v>20000</v>
      </c>
      <c r="V760" s="16">
        <v>20000</v>
      </c>
      <c r="W760" s="16">
        <v>20000</v>
      </c>
      <c r="X760" s="16" t="s">
        <v>7744</v>
      </c>
      <c r="Y760" s="16" t="s">
        <v>129</v>
      </c>
      <c r="Z760" s="16" t="s">
        <v>129</v>
      </c>
    </row>
    <row r="761" spans="2:26" hidden="1">
      <c r="B761" s="16" t="s">
        <v>1621</v>
      </c>
      <c r="C761" s="16" t="s">
        <v>235</v>
      </c>
      <c r="D761" s="16" t="s">
        <v>3038</v>
      </c>
      <c r="E761" s="16" t="s">
        <v>3039</v>
      </c>
      <c r="F761" s="16" t="s">
        <v>15136</v>
      </c>
      <c r="G761" s="16" t="s">
        <v>1669</v>
      </c>
      <c r="H761" s="16" t="s">
        <v>129</v>
      </c>
      <c r="I761" s="16" t="s">
        <v>19</v>
      </c>
      <c r="J761" s="16" t="s">
        <v>7745</v>
      </c>
      <c r="K761" s="16" t="s">
        <v>129</v>
      </c>
      <c r="L761" s="16">
        <v>9109000</v>
      </c>
      <c r="M761" s="16">
        <v>9109000</v>
      </c>
      <c r="N761" s="16">
        <v>9109000</v>
      </c>
      <c r="O761" s="16">
        <v>9109000</v>
      </c>
      <c r="P761" s="16">
        <v>9109000</v>
      </c>
      <c r="Q761" s="16">
        <v>9109000</v>
      </c>
      <c r="R761" s="16">
        <v>9109000</v>
      </c>
      <c r="S761" s="16">
        <v>9109000</v>
      </c>
      <c r="T761" s="16">
        <v>9109000</v>
      </c>
      <c r="U761" s="16">
        <v>9109000</v>
      </c>
      <c r="V761" s="16">
        <v>9109000</v>
      </c>
      <c r="W761" s="16">
        <v>9109000</v>
      </c>
      <c r="X761" s="16" t="s">
        <v>7745</v>
      </c>
      <c r="Y761" s="16" t="s">
        <v>129</v>
      </c>
      <c r="Z761" s="16" t="s">
        <v>129</v>
      </c>
    </row>
    <row r="762" spans="2:26" hidden="1">
      <c r="B762" s="16" t="s">
        <v>1621</v>
      </c>
      <c r="C762" s="16" t="s">
        <v>235</v>
      </c>
      <c r="D762" s="16" t="s">
        <v>2372</v>
      </c>
      <c r="E762" s="16" t="s">
        <v>3040</v>
      </c>
      <c r="F762" s="16" t="s">
        <v>9066</v>
      </c>
      <c r="G762" s="16" t="s">
        <v>1669</v>
      </c>
      <c r="H762" s="16" t="s">
        <v>129</v>
      </c>
      <c r="I762" s="16" t="s">
        <v>19</v>
      </c>
      <c r="J762" s="16" t="s">
        <v>7745</v>
      </c>
      <c r="K762" s="16" t="s">
        <v>129</v>
      </c>
      <c r="L762" s="16">
        <v>169125</v>
      </c>
      <c r="M762" s="16">
        <v>169125</v>
      </c>
      <c r="N762" s="16">
        <v>169125</v>
      </c>
      <c r="O762" s="16">
        <v>169125</v>
      </c>
      <c r="P762" s="16">
        <v>169125</v>
      </c>
      <c r="Q762" s="16">
        <v>169125</v>
      </c>
      <c r="R762" s="16">
        <v>169125</v>
      </c>
      <c r="S762" s="16">
        <v>169125</v>
      </c>
      <c r="T762" s="16">
        <v>169125</v>
      </c>
      <c r="U762" s="16">
        <v>169125</v>
      </c>
      <c r="V762" s="16">
        <v>169125</v>
      </c>
      <c r="W762" s="16">
        <v>169125</v>
      </c>
      <c r="X762" s="16" t="s">
        <v>7745</v>
      </c>
      <c r="Y762" s="16" t="s">
        <v>129</v>
      </c>
      <c r="Z762" s="16" t="s">
        <v>129</v>
      </c>
    </row>
    <row r="763" spans="2:26" hidden="1">
      <c r="B763" s="16" t="s">
        <v>1621</v>
      </c>
      <c r="C763" s="16" t="s">
        <v>235</v>
      </c>
      <c r="D763" s="16" t="s">
        <v>2375</v>
      </c>
      <c r="E763" s="16" t="s">
        <v>3041</v>
      </c>
      <c r="F763" s="16" t="s">
        <v>3042</v>
      </c>
      <c r="G763" s="16" t="s">
        <v>1669</v>
      </c>
      <c r="H763" s="16" t="s">
        <v>129</v>
      </c>
      <c r="I763" s="16" t="s">
        <v>19</v>
      </c>
      <c r="J763" s="16" t="s">
        <v>7744</v>
      </c>
      <c r="K763" s="16" t="s">
        <v>129</v>
      </c>
      <c r="L763" s="16">
        <v>666250</v>
      </c>
      <c r="M763" s="16">
        <v>666250</v>
      </c>
      <c r="N763" s="16">
        <v>666250</v>
      </c>
      <c r="O763" s="16">
        <v>666250</v>
      </c>
      <c r="P763" s="16">
        <v>666250</v>
      </c>
      <c r="Q763" s="16">
        <v>666250</v>
      </c>
      <c r="R763" s="16">
        <v>666250</v>
      </c>
      <c r="S763" s="16">
        <v>666250</v>
      </c>
      <c r="T763" s="16">
        <v>666250</v>
      </c>
      <c r="U763" s="16">
        <v>666250</v>
      </c>
      <c r="V763" s="16">
        <v>666250</v>
      </c>
      <c r="W763" s="16">
        <v>666250</v>
      </c>
      <c r="X763" s="16" t="s">
        <v>7744</v>
      </c>
      <c r="Y763" s="16" t="s">
        <v>129</v>
      </c>
      <c r="Z763" s="16" t="s">
        <v>129</v>
      </c>
    </row>
    <row r="764" spans="2:26" hidden="1">
      <c r="B764" s="16" t="s">
        <v>1621</v>
      </c>
      <c r="C764" s="16" t="s">
        <v>235</v>
      </c>
      <c r="D764" s="16" t="s">
        <v>15651</v>
      </c>
      <c r="E764" s="16" t="s">
        <v>15652</v>
      </c>
      <c r="F764" s="16" t="s">
        <v>15651</v>
      </c>
      <c r="G764" s="16" t="s">
        <v>1669</v>
      </c>
      <c r="H764" s="16" t="s">
        <v>129</v>
      </c>
      <c r="I764" s="16" t="s">
        <v>19</v>
      </c>
      <c r="J764" s="16" t="s">
        <v>7745</v>
      </c>
      <c r="K764" s="16" t="s">
        <v>129</v>
      </c>
      <c r="L764" s="16">
        <v>2101250</v>
      </c>
      <c r="M764" s="16">
        <v>2101250</v>
      </c>
      <c r="N764" s="16">
        <v>2101250</v>
      </c>
      <c r="O764" s="16">
        <v>2101250</v>
      </c>
      <c r="P764" s="16">
        <v>2101250</v>
      </c>
      <c r="Q764" s="16">
        <v>2101250</v>
      </c>
      <c r="R764" s="16">
        <v>2101250</v>
      </c>
      <c r="S764" s="16">
        <v>2101250</v>
      </c>
      <c r="T764" s="16">
        <v>2101250</v>
      </c>
      <c r="U764" s="16">
        <v>2101250</v>
      </c>
      <c r="V764" s="16">
        <v>2101250</v>
      </c>
      <c r="W764" s="16">
        <v>2101250</v>
      </c>
      <c r="X764" s="16" t="s">
        <v>7745</v>
      </c>
      <c r="Y764" s="16" t="s">
        <v>129</v>
      </c>
      <c r="Z764" s="16" t="s">
        <v>129</v>
      </c>
    </row>
    <row r="765" spans="2:26" hidden="1">
      <c r="B765" s="16" t="s">
        <v>1621</v>
      </c>
      <c r="C765" s="16" t="s">
        <v>235</v>
      </c>
      <c r="D765" s="16" t="s">
        <v>2301</v>
      </c>
      <c r="E765" s="16" t="s">
        <v>3043</v>
      </c>
      <c r="F765" s="16" t="s">
        <v>3044</v>
      </c>
      <c r="G765" s="16" t="s">
        <v>2306</v>
      </c>
      <c r="H765" s="16" t="s">
        <v>129</v>
      </c>
      <c r="I765" s="16" t="s">
        <v>19</v>
      </c>
      <c r="J765" s="16" t="s">
        <v>7745</v>
      </c>
      <c r="K765" s="16" t="s">
        <v>129</v>
      </c>
      <c r="L765" s="16">
        <v>95000</v>
      </c>
      <c r="M765" s="16">
        <v>95000</v>
      </c>
      <c r="N765" s="16">
        <v>95000</v>
      </c>
      <c r="O765" s="16">
        <v>95000</v>
      </c>
      <c r="P765" s="16">
        <v>95000</v>
      </c>
      <c r="Q765" s="16">
        <v>95000</v>
      </c>
      <c r="R765" s="16">
        <v>95000</v>
      </c>
      <c r="S765" s="16">
        <v>95000</v>
      </c>
      <c r="T765" s="16">
        <v>95000</v>
      </c>
      <c r="U765" s="16">
        <v>95000</v>
      </c>
      <c r="V765" s="16">
        <v>95000</v>
      </c>
      <c r="W765" s="16">
        <v>95000</v>
      </c>
      <c r="X765" s="16" t="s">
        <v>7745</v>
      </c>
      <c r="Y765" s="16" t="s">
        <v>129</v>
      </c>
      <c r="Z765" s="16" t="s">
        <v>129</v>
      </c>
    </row>
    <row r="766" spans="2:26" hidden="1">
      <c r="B766" s="16" t="s">
        <v>1621</v>
      </c>
      <c r="C766" s="16" t="s">
        <v>235</v>
      </c>
      <c r="D766" s="16" t="s">
        <v>3825</v>
      </c>
      <c r="E766" s="16" t="s">
        <v>7861</v>
      </c>
      <c r="F766" s="16" t="s">
        <v>7862</v>
      </c>
      <c r="G766" s="16" t="s">
        <v>1743</v>
      </c>
      <c r="H766" s="16" t="s">
        <v>130</v>
      </c>
      <c r="I766" s="16" t="s">
        <v>19</v>
      </c>
      <c r="J766" s="16" t="s">
        <v>7745</v>
      </c>
      <c r="K766" s="16" t="s">
        <v>130</v>
      </c>
      <c r="L766" s="16">
        <v>10000</v>
      </c>
      <c r="M766" s="16">
        <v>10000</v>
      </c>
      <c r="N766" s="16">
        <v>10000</v>
      </c>
      <c r="O766" s="16">
        <v>10000</v>
      </c>
      <c r="P766" s="16">
        <v>10000</v>
      </c>
      <c r="Q766" s="16">
        <v>10000</v>
      </c>
      <c r="R766" s="16">
        <v>10000</v>
      </c>
      <c r="S766" s="16">
        <v>10000</v>
      </c>
      <c r="T766" s="16">
        <v>10000</v>
      </c>
      <c r="U766" s="16">
        <v>10000</v>
      </c>
      <c r="V766" s="16">
        <v>10000</v>
      </c>
      <c r="W766" s="16">
        <v>10000</v>
      </c>
      <c r="X766" s="16" t="s">
        <v>7745</v>
      </c>
      <c r="Y766" s="16" t="s">
        <v>130</v>
      </c>
      <c r="Z766" s="16" t="s">
        <v>130</v>
      </c>
    </row>
    <row r="767" spans="2:26" hidden="1">
      <c r="B767" s="16" t="s">
        <v>1621</v>
      </c>
      <c r="C767" s="16" t="s">
        <v>235</v>
      </c>
      <c r="D767" s="16" t="s">
        <v>14987</v>
      </c>
      <c r="E767" s="16" t="s">
        <v>3045</v>
      </c>
      <c r="F767" s="16" t="s">
        <v>15137</v>
      </c>
      <c r="G767" s="16" t="s">
        <v>1743</v>
      </c>
      <c r="H767" s="16" t="s">
        <v>130</v>
      </c>
      <c r="I767" s="16" t="s">
        <v>19</v>
      </c>
      <c r="J767" s="16" t="s">
        <v>7744</v>
      </c>
      <c r="K767" s="16" t="s">
        <v>130</v>
      </c>
      <c r="L767" s="16">
        <v>212500</v>
      </c>
      <c r="M767" s="16">
        <v>212500</v>
      </c>
      <c r="N767" s="16">
        <v>212500</v>
      </c>
      <c r="O767" s="16">
        <v>212500</v>
      </c>
      <c r="P767" s="16">
        <v>212500</v>
      </c>
      <c r="Q767" s="16">
        <v>212500</v>
      </c>
      <c r="R767" s="16">
        <v>212500</v>
      </c>
      <c r="S767" s="16">
        <v>212500</v>
      </c>
      <c r="T767" s="16">
        <v>212500</v>
      </c>
      <c r="U767" s="16">
        <v>212500</v>
      </c>
      <c r="V767" s="16">
        <v>212500</v>
      </c>
      <c r="W767" s="16">
        <v>212500</v>
      </c>
      <c r="X767" s="16" t="s">
        <v>7744</v>
      </c>
      <c r="Y767" s="16" t="s">
        <v>130</v>
      </c>
      <c r="Z767" s="16" t="s">
        <v>130</v>
      </c>
    </row>
    <row r="768" spans="2:26" hidden="1">
      <c r="B768" s="16" t="s">
        <v>1621</v>
      </c>
      <c r="C768" s="16" t="s">
        <v>235</v>
      </c>
      <c r="D768" s="16" t="s">
        <v>3046</v>
      </c>
      <c r="E768" s="16" t="s">
        <v>3047</v>
      </c>
      <c r="F768" s="16" t="s">
        <v>3048</v>
      </c>
      <c r="G768" s="16" t="s">
        <v>1739</v>
      </c>
      <c r="H768" s="16" t="s">
        <v>129</v>
      </c>
      <c r="I768" s="16" t="s">
        <v>19</v>
      </c>
      <c r="J768" s="16" t="s">
        <v>7744</v>
      </c>
      <c r="K768" s="16" t="s">
        <v>129</v>
      </c>
      <c r="L768" s="16">
        <v>2000</v>
      </c>
      <c r="M768" s="16">
        <v>2000</v>
      </c>
      <c r="N768" s="16">
        <v>2000</v>
      </c>
      <c r="O768" s="16">
        <v>2000</v>
      </c>
      <c r="P768" s="16">
        <v>2000</v>
      </c>
      <c r="Q768" s="16">
        <v>2000</v>
      </c>
      <c r="R768" s="16">
        <v>2000</v>
      </c>
      <c r="S768" s="16">
        <v>2000</v>
      </c>
      <c r="T768" s="16">
        <v>2000</v>
      </c>
      <c r="U768" s="16">
        <v>2000</v>
      </c>
      <c r="V768" s="16">
        <v>2000</v>
      </c>
      <c r="W768" s="16">
        <v>2000</v>
      </c>
      <c r="X768" s="16" t="s">
        <v>7744</v>
      </c>
      <c r="Y768" s="16" t="s">
        <v>129</v>
      </c>
      <c r="Z768" s="16" t="s">
        <v>129</v>
      </c>
    </row>
    <row r="769" spans="2:26" hidden="1">
      <c r="B769" s="16" t="s">
        <v>1621</v>
      </c>
      <c r="C769" s="16" t="s">
        <v>235</v>
      </c>
      <c r="D769" s="16" t="s">
        <v>2194</v>
      </c>
      <c r="E769" s="16" t="s">
        <v>3049</v>
      </c>
      <c r="F769" s="16" t="s">
        <v>3050</v>
      </c>
      <c r="G769" s="16" t="s">
        <v>1724</v>
      </c>
      <c r="H769" s="16" t="s">
        <v>129</v>
      </c>
      <c r="I769" s="16" t="s">
        <v>19</v>
      </c>
      <c r="J769" s="16" t="s">
        <v>7745</v>
      </c>
      <c r="K769" s="16" t="s">
        <v>129</v>
      </c>
      <c r="L769" s="16">
        <v>48750</v>
      </c>
      <c r="M769" s="16">
        <v>48750</v>
      </c>
      <c r="N769" s="16">
        <v>48750</v>
      </c>
      <c r="O769" s="16">
        <v>48750</v>
      </c>
      <c r="P769" s="16">
        <v>48750</v>
      </c>
      <c r="Q769" s="16">
        <v>48750</v>
      </c>
      <c r="R769" s="16">
        <v>48750</v>
      </c>
      <c r="S769" s="16">
        <v>48750</v>
      </c>
      <c r="T769" s="16">
        <v>48750</v>
      </c>
      <c r="U769" s="16">
        <v>48750</v>
      </c>
      <c r="V769" s="16">
        <v>48750</v>
      </c>
      <c r="W769" s="16">
        <v>48750</v>
      </c>
      <c r="X769" s="16" t="s">
        <v>7745</v>
      </c>
      <c r="Y769" s="16" t="s">
        <v>129</v>
      </c>
      <c r="Z769" s="16" t="s">
        <v>129</v>
      </c>
    </row>
    <row r="770" spans="2:26" hidden="1">
      <c r="B770" s="16" t="s">
        <v>1621</v>
      </c>
      <c r="C770" s="16" t="s">
        <v>235</v>
      </c>
      <c r="D770" s="16" t="s">
        <v>3051</v>
      </c>
      <c r="E770" s="16" t="s">
        <v>15653</v>
      </c>
      <c r="F770" s="16" t="s">
        <v>15654</v>
      </c>
      <c r="G770" s="16" t="s">
        <v>1669</v>
      </c>
      <c r="H770" s="16" t="s">
        <v>129</v>
      </c>
      <c r="I770" s="16" t="s">
        <v>19</v>
      </c>
      <c r="J770" s="16" t="s">
        <v>7745</v>
      </c>
      <c r="K770" s="16" t="s">
        <v>129</v>
      </c>
      <c r="L770" s="16">
        <v>30750</v>
      </c>
      <c r="M770" s="16">
        <v>30750</v>
      </c>
      <c r="N770" s="16">
        <v>30750</v>
      </c>
      <c r="O770" s="16">
        <v>30750</v>
      </c>
      <c r="P770" s="16">
        <v>30750</v>
      </c>
      <c r="Q770" s="16">
        <v>30750</v>
      </c>
      <c r="R770" s="16">
        <v>30750</v>
      </c>
      <c r="S770" s="16">
        <v>30750</v>
      </c>
      <c r="T770" s="16">
        <v>30750</v>
      </c>
      <c r="U770" s="16">
        <v>30750</v>
      </c>
      <c r="V770" s="16">
        <v>30750</v>
      </c>
      <c r="W770" s="16">
        <v>30750</v>
      </c>
      <c r="X770" s="16" t="s">
        <v>7745</v>
      </c>
      <c r="Y770" s="16" t="s">
        <v>129</v>
      </c>
      <c r="Z770" s="16" t="s">
        <v>129</v>
      </c>
    </row>
    <row r="771" spans="2:26" hidden="1">
      <c r="B771" s="16" t="s">
        <v>1621</v>
      </c>
      <c r="C771" s="16" t="s">
        <v>1622</v>
      </c>
      <c r="D771" s="16" t="s">
        <v>7863</v>
      </c>
      <c r="E771" s="16" t="s">
        <v>7864</v>
      </c>
      <c r="F771" s="16" t="s">
        <v>7865</v>
      </c>
      <c r="G771" s="16" t="s">
        <v>1743</v>
      </c>
      <c r="H771" s="16" t="s">
        <v>102</v>
      </c>
      <c r="I771" s="16" t="s">
        <v>19</v>
      </c>
      <c r="J771" s="16" t="s">
        <v>7745</v>
      </c>
      <c r="K771" s="16" t="s">
        <v>102</v>
      </c>
      <c r="L771" s="16">
        <v>5000000</v>
      </c>
      <c r="M771" s="16">
        <v>5000000</v>
      </c>
      <c r="N771" s="16">
        <v>5000000</v>
      </c>
      <c r="O771" s="16">
        <v>5000000</v>
      </c>
      <c r="P771" s="16">
        <v>5000000</v>
      </c>
      <c r="Q771" s="16">
        <v>5000000</v>
      </c>
      <c r="R771" s="16">
        <v>5000000</v>
      </c>
      <c r="S771" s="16">
        <v>5000000</v>
      </c>
      <c r="T771" s="16">
        <v>5000000</v>
      </c>
      <c r="U771" s="16">
        <v>5000000</v>
      </c>
      <c r="V771" s="16">
        <v>5000000</v>
      </c>
      <c r="W771" s="16">
        <v>5000000</v>
      </c>
      <c r="X771" s="16" t="s">
        <v>7745</v>
      </c>
      <c r="Y771" s="16" t="s">
        <v>102</v>
      </c>
      <c r="Z771" s="16" t="s">
        <v>102</v>
      </c>
    </row>
    <row r="772" spans="2:26" hidden="1">
      <c r="B772" s="16" t="s">
        <v>1621</v>
      </c>
      <c r="C772" s="16" t="s">
        <v>1622</v>
      </c>
      <c r="D772" s="16" t="s">
        <v>1923</v>
      </c>
      <c r="E772" s="16" t="s">
        <v>3052</v>
      </c>
      <c r="F772" s="16" t="s">
        <v>3053</v>
      </c>
      <c r="G772" s="16" t="s">
        <v>1669</v>
      </c>
      <c r="H772" s="16" t="s">
        <v>129</v>
      </c>
      <c r="I772" s="16" t="s">
        <v>19</v>
      </c>
      <c r="J772" s="16" t="s">
        <v>7745</v>
      </c>
      <c r="K772" s="16" t="s">
        <v>129</v>
      </c>
      <c r="L772" s="16">
        <v>1250000</v>
      </c>
      <c r="M772" s="16">
        <v>1250000</v>
      </c>
      <c r="N772" s="16">
        <v>1250000</v>
      </c>
      <c r="O772" s="16">
        <v>1250000</v>
      </c>
      <c r="P772" s="16">
        <v>1250000</v>
      </c>
      <c r="Q772" s="16">
        <v>1250000</v>
      </c>
      <c r="R772" s="16">
        <v>1250000</v>
      </c>
      <c r="S772" s="16">
        <v>1250000</v>
      </c>
      <c r="T772" s="16">
        <v>1250000</v>
      </c>
      <c r="U772" s="16">
        <v>1250000</v>
      </c>
      <c r="V772" s="16">
        <v>1250000</v>
      </c>
      <c r="W772" s="16">
        <v>1250000</v>
      </c>
      <c r="X772" s="16" t="s">
        <v>7745</v>
      </c>
      <c r="Y772" s="16" t="s">
        <v>129</v>
      </c>
      <c r="Z772" s="16" t="s">
        <v>129</v>
      </c>
    </row>
    <row r="773" spans="2:26" hidden="1">
      <c r="B773" s="16" t="s">
        <v>1621</v>
      </c>
      <c r="C773" s="16" t="s">
        <v>235</v>
      </c>
      <c r="D773" s="16" t="s">
        <v>3054</v>
      </c>
      <c r="E773" s="16" t="s">
        <v>3055</v>
      </c>
      <c r="F773" s="16" t="s">
        <v>3056</v>
      </c>
      <c r="G773" s="16" t="s">
        <v>1669</v>
      </c>
      <c r="H773" s="16" t="s">
        <v>129</v>
      </c>
      <c r="I773" s="16" t="s">
        <v>19</v>
      </c>
      <c r="J773" s="16" t="s">
        <v>7745</v>
      </c>
      <c r="K773" s="16" t="s">
        <v>129</v>
      </c>
      <c r="L773" s="16">
        <v>681625</v>
      </c>
      <c r="M773" s="16">
        <v>681625</v>
      </c>
      <c r="N773" s="16">
        <v>681625</v>
      </c>
      <c r="O773" s="16">
        <v>681625</v>
      </c>
      <c r="P773" s="16">
        <v>681625</v>
      </c>
      <c r="Q773" s="16">
        <v>681625</v>
      </c>
      <c r="R773" s="16">
        <v>681625</v>
      </c>
      <c r="S773" s="16">
        <v>681625</v>
      </c>
      <c r="T773" s="16">
        <v>681625</v>
      </c>
      <c r="U773" s="16">
        <v>681625</v>
      </c>
      <c r="V773" s="16">
        <v>681625</v>
      </c>
      <c r="W773" s="16">
        <v>681625</v>
      </c>
      <c r="X773" s="16" t="s">
        <v>7745</v>
      </c>
      <c r="Y773" s="16" t="s">
        <v>129</v>
      </c>
      <c r="Z773" s="16" t="s">
        <v>129</v>
      </c>
    </row>
    <row r="774" spans="2:26" hidden="1">
      <c r="B774" s="16" t="s">
        <v>1621</v>
      </c>
      <c r="C774" s="16" t="s">
        <v>235</v>
      </c>
      <c r="D774" s="16" t="s">
        <v>2962</v>
      </c>
      <c r="E774" s="16" t="s">
        <v>3058</v>
      </c>
      <c r="F774" s="16" t="s">
        <v>3057</v>
      </c>
      <c r="G774" s="16" t="s">
        <v>1739</v>
      </c>
      <c r="H774" s="16" t="s">
        <v>129</v>
      </c>
      <c r="I774" s="16" t="s">
        <v>19</v>
      </c>
      <c r="J774" s="16" t="s">
        <v>7744</v>
      </c>
      <c r="K774" s="16" t="s">
        <v>129</v>
      </c>
      <c r="L774" s="16">
        <v>1000000</v>
      </c>
      <c r="M774" s="16">
        <v>1000000</v>
      </c>
      <c r="N774" s="16">
        <v>1000000</v>
      </c>
      <c r="O774" s="16">
        <v>1000000</v>
      </c>
      <c r="P774" s="16">
        <v>1000000</v>
      </c>
      <c r="Q774" s="16">
        <v>1000000</v>
      </c>
      <c r="R774" s="16">
        <v>1000000</v>
      </c>
      <c r="S774" s="16">
        <v>1000000</v>
      </c>
      <c r="T774" s="16">
        <v>1000000</v>
      </c>
      <c r="U774" s="16">
        <v>1000000</v>
      </c>
      <c r="V774" s="16">
        <v>1000000</v>
      </c>
      <c r="W774" s="16">
        <v>1000000</v>
      </c>
      <c r="X774" s="16" t="s">
        <v>7744</v>
      </c>
      <c r="Y774" s="16" t="s">
        <v>129</v>
      </c>
      <c r="Z774" s="16" t="s">
        <v>129</v>
      </c>
    </row>
    <row r="775" spans="2:26" hidden="1">
      <c r="B775" s="16" t="s">
        <v>1621</v>
      </c>
      <c r="C775" s="16" t="s">
        <v>235</v>
      </c>
      <c r="D775" s="16" t="s">
        <v>2583</v>
      </c>
      <c r="E775" s="16" t="s">
        <v>3059</v>
      </c>
      <c r="F775" s="16" t="s">
        <v>9067</v>
      </c>
      <c r="G775" s="16" t="s">
        <v>1669</v>
      </c>
      <c r="H775" s="16" t="s">
        <v>129</v>
      </c>
      <c r="I775" s="16" t="s">
        <v>19</v>
      </c>
      <c r="J775" s="16" t="s">
        <v>7745</v>
      </c>
      <c r="K775" s="16" t="s">
        <v>129</v>
      </c>
      <c r="L775" s="16">
        <v>2450000</v>
      </c>
      <c r="M775" s="16">
        <v>2450000</v>
      </c>
      <c r="N775" s="16">
        <v>2450000</v>
      </c>
      <c r="O775" s="16">
        <v>2450000</v>
      </c>
      <c r="P775" s="16">
        <v>2450000</v>
      </c>
      <c r="Q775" s="16">
        <v>2450000</v>
      </c>
      <c r="R775" s="16">
        <v>2450000</v>
      </c>
      <c r="S775" s="16">
        <v>2450000</v>
      </c>
      <c r="T775" s="16">
        <v>2450000</v>
      </c>
      <c r="U775" s="16">
        <v>2450000</v>
      </c>
      <c r="V775" s="16">
        <v>2450000</v>
      </c>
      <c r="W775" s="16">
        <v>2450000</v>
      </c>
      <c r="X775" s="16" t="s">
        <v>7745</v>
      </c>
      <c r="Y775" s="16" t="s">
        <v>129</v>
      </c>
      <c r="Z775" s="16" t="s">
        <v>129</v>
      </c>
    </row>
    <row r="776" spans="2:26" hidden="1">
      <c r="B776" s="16" t="s">
        <v>1621</v>
      </c>
      <c r="C776" s="16" t="s">
        <v>235</v>
      </c>
      <c r="D776" s="16" t="s">
        <v>14987</v>
      </c>
      <c r="E776" s="16" t="s">
        <v>3060</v>
      </c>
      <c r="F776" s="16" t="s">
        <v>15138</v>
      </c>
      <c r="G776" s="16" t="s">
        <v>2073</v>
      </c>
      <c r="H776" s="16" t="s">
        <v>130</v>
      </c>
      <c r="I776" s="16" t="s">
        <v>19</v>
      </c>
      <c r="J776" s="16" t="s">
        <v>7744</v>
      </c>
      <c r="K776" s="16" t="s">
        <v>130</v>
      </c>
      <c r="L776" s="16">
        <v>212500</v>
      </c>
      <c r="M776" s="16">
        <v>212500</v>
      </c>
      <c r="N776" s="16">
        <v>212500</v>
      </c>
      <c r="O776" s="16">
        <v>212500</v>
      </c>
      <c r="P776" s="16">
        <v>212500</v>
      </c>
      <c r="Q776" s="16">
        <v>212500</v>
      </c>
      <c r="R776" s="16">
        <v>212500</v>
      </c>
      <c r="S776" s="16">
        <v>212500</v>
      </c>
      <c r="T776" s="16">
        <v>212500</v>
      </c>
      <c r="U776" s="16">
        <v>212500</v>
      </c>
      <c r="V776" s="16">
        <v>212500</v>
      </c>
      <c r="W776" s="16">
        <v>212500</v>
      </c>
      <c r="X776" s="16" t="s">
        <v>7744</v>
      </c>
      <c r="Y776" s="16" t="s">
        <v>130</v>
      </c>
      <c r="Z776" s="16" t="s">
        <v>130</v>
      </c>
    </row>
    <row r="777" spans="2:26" hidden="1">
      <c r="B777" s="16" t="s">
        <v>1621</v>
      </c>
      <c r="C777" s="16" t="s">
        <v>1622</v>
      </c>
      <c r="D777" s="16" t="s">
        <v>7860</v>
      </c>
      <c r="E777" s="16" t="s">
        <v>3061</v>
      </c>
      <c r="F777" s="16" t="s">
        <v>3062</v>
      </c>
      <c r="G777" s="16" t="s">
        <v>1743</v>
      </c>
      <c r="H777" s="16" t="s">
        <v>129</v>
      </c>
      <c r="I777" s="16" t="s">
        <v>19</v>
      </c>
      <c r="J777" s="16" t="s">
        <v>7745</v>
      </c>
      <c r="K777" s="16" t="s">
        <v>129</v>
      </c>
      <c r="L777" s="16">
        <v>4400000</v>
      </c>
      <c r="M777" s="16">
        <v>4400000</v>
      </c>
      <c r="N777" s="16">
        <v>4400000</v>
      </c>
      <c r="O777" s="16">
        <v>4400000</v>
      </c>
      <c r="P777" s="16">
        <v>4400000</v>
      </c>
      <c r="Q777" s="16">
        <v>4400000</v>
      </c>
      <c r="R777" s="16">
        <v>4400000</v>
      </c>
      <c r="S777" s="16">
        <v>4400000</v>
      </c>
      <c r="T777" s="16">
        <v>4400000</v>
      </c>
      <c r="U777" s="16">
        <v>4400000</v>
      </c>
      <c r="V777" s="16">
        <v>4400000</v>
      </c>
      <c r="W777" s="16">
        <v>4400000</v>
      </c>
      <c r="X777" s="16" t="s">
        <v>7745</v>
      </c>
      <c r="Y777" s="16" t="s">
        <v>129</v>
      </c>
      <c r="Z777" s="16" t="s">
        <v>129</v>
      </c>
    </row>
    <row r="778" spans="2:26" hidden="1">
      <c r="B778" s="16" t="s">
        <v>1621</v>
      </c>
      <c r="C778" s="16" t="s">
        <v>1622</v>
      </c>
      <c r="D778" s="16" t="s">
        <v>7866</v>
      </c>
      <c r="E778" s="16" t="s">
        <v>7867</v>
      </c>
      <c r="F778" s="16" t="s">
        <v>13064</v>
      </c>
      <c r="G778" s="16" t="s">
        <v>1743</v>
      </c>
      <c r="H778" s="16" t="s">
        <v>131</v>
      </c>
      <c r="I778" s="16" t="s">
        <v>19</v>
      </c>
      <c r="J778" s="16" t="s">
        <v>7745</v>
      </c>
      <c r="K778" s="16" t="s">
        <v>131</v>
      </c>
      <c r="L778" s="16">
        <v>20550000</v>
      </c>
      <c r="M778" s="16">
        <v>20550000</v>
      </c>
      <c r="N778" s="16">
        <v>20550000</v>
      </c>
      <c r="O778" s="16">
        <v>20550000</v>
      </c>
      <c r="P778" s="16">
        <v>20550000</v>
      </c>
      <c r="Q778" s="16">
        <v>20550000</v>
      </c>
      <c r="R778" s="16">
        <v>20550000</v>
      </c>
      <c r="S778" s="16">
        <v>20550000</v>
      </c>
      <c r="T778" s="16">
        <v>20550000</v>
      </c>
      <c r="U778" s="16">
        <v>20550000</v>
      </c>
      <c r="V778" s="16">
        <v>20550000</v>
      </c>
      <c r="W778" s="16">
        <v>20550000</v>
      </c>
      <c r="X778" s="16" t="s">
        <v>7745</v>
      </c>
      <c r="Y778" s="16" t="s">
        <v>131</v>
      </c>
      <c r="Z778" s="16" t="s">
        <v>131</v>
      </c>
    </row>
    <row r="779" spans="2:26" hidden="1">
      <c r="B779" s="16" t="s">
        <v>1621</v>
      </c>
      <c r="C779" s="16" t="s">
        <v>1622</v>
      </c>
      <c r="D779" s="16" t="s">
        <v>1954</v>
      </c>
      <c r="E779" s="16" t="s">
        <v>16075</v>
      </c>
      <c r="F779" s="16" t="s">
        <v>16076</v>
      </c>
      <c r="G779" s="16" t="s">
        <v>1739</v>
      </c>
      <c r="H779" s="16" t="s">
        <v>102</v>
      </c>
      <c r="I779" s="16" t="s">
        <v>19</v>
      </c>
      <c r="J779" s="16" t="s">
        <v>7745</v>
      </c>
      <c r="K779" s="16" t="s">
        <v>102</v>
      </c>
      <c r="L779" s="16">
        <v>603720</v>
      </c>
      <c r="M779" s="16">
        <v>603720</v>
      </c>
      <c r="N779" s="16">
        <v>603720</v>
      </c>
      <c r="O779" s="16">
        <v>603720</v>
      </c>
      <c r="P779" s="16">
        <v>603720</v>
      </c>
      <c r="Q779" s="16">
        <v>603720</v>
      </c>
      <c r="R779" s="16">
        <v>603720</v>
      </c>
      <c r="S779" s="16">
        <v>603720</v>
      </c>
      <c r="T779" s="16">
        <v>603720</v>
      </c>
      <c r="U779" s="16">
        <v>603720</v>
      </c>
      <c r="V779" s="16">
        <v>603720</v>
      </c>
      <c r="W779" s="16">
        <v>603720</v>
      </c>
      <c r="X779" s="16" t="s">
        <v>7745</v>
      </c>
      <c r="Y779" s="16" t="s">
        <v>102</v>
      </c>
      <c r="Z779" s="16" t="s">
        <v>102</v>
      </c>
    </row>
    <row r="780" spans="2:26" hidden="1">
      <c r="B780" s="16" t="s">
        <v>1621</v>
      </c>
      <c r="C780" s="16" t="s">
        <v>235</v>
      </c>
      <c r="D780" s="16" t="s">
        <v>2343</v>
      </c>
      <c r="E780" s="16" t="s">
        <v>15655</v>
      </c>
      <c r="F780" s="16" t="s">
        <v>15656</v>
      </c>
      <c r="G780" s="16" t="s">
        <v>1739</v>
      </c>
      <c r="H780" s="16" t="s">
        <v>129</v>
      </c>
      <c r="I780" s="16" t="s">
        <v>19</v>
      </c>
      <c r="J780" s="16" t="s">
        <v>7745</v>
      </c>
      <c r="K780" s="16" t="s">
        <v>129</v>
      </c>
      <c r="L780" s="16">
        <v>153750</v>
      </c>
      <c r="M780" s="16">
        <v>153750</v>
      </c>
      <c r="N780" s="16">
        <v>153750</v>
      </c>
      <c r="O780" s="16">
        <v>153750</v>
      </c>
      <c r="P780" s="16">
        <v>153750</v>
      </c>
      <c r="Q780" s="16">
        <v>153750</v>
      </c>
      <c r="R780" s="16">
        <v>153750</v>
      </c>
      <c r="S780" s="16">
        <v>153750</v>
      </c>
      <c r="T780" s="16">
        <v>153750</v>
      </c>
      <c r="U780" s="16">
        <v>153750</v>
      </c>
      <c r="V780" s="16">
        <v>153750</v>
      </c>
      <c r="W780" s="16">
        <v>153750</v>
      </c>
      <c r="X780" s="16" t="s">
        <v>7745</v>
      </c>
      <c r="Y780" s="16" t="s">
        <v>129</v>
      </c>
      <c r="Z780" s="16" t="s">
        <v>129</v>
      </c>
    </row>
    <row r="781" spans="2:26" hidden="1">
      <c r="B781" s="16" t="s">
        <v>1621</v>
      </c>
      <c r="C781" s="16" t="s">
        <v>235</v>
      </c>
      <c r="D781" s="16" t="s">
        <v>2343</v>
      </c>
      <c r="E781" s="16" t="s">
        <v>3063</v>
      </c>
      <c r="F781" s="16" t="s">
        <v>3064</v>
      </c>
      <c r="G781" s="16" t="s">
        <v>1739</v>
      </c>
      <c r="H781" s="16" t="s">
        <v>129</v>
      </c>
      <c r="I781" s="16" t="s">
        <v>19</v>
      </c>
      <c r="J781" s="16" t="s">
        <v>7745</v>
      </c>
      <c r="K781" s="16" t="s">
        <v>129</v>
      </c>
      <c r="L781" s="16">
        <v>215000</v>
      </c>
      <c r="M781" s="16">
        <v>215000</v>
      </c>
      <c r="N781" s="16">
        <v>215000</v>
      </c>
      <c r="O781" s="16">
        <v>215000</v>
      </c>
      <c r="P781" s="16">
        <v>215000</v>
      </c>
      <c r="Q781" s="16">
        <v>215000</v>
      </c>
      <c r="R781" s="16">
        <v>215000</v>
      </c>
      <c r="S781" s="16">
        <v>215000</v>
      </c>
      <c r="T781" s="16">
        <v>215000</v>
      </c>
      <c r="U781" s="16">
        <v>215000</v>
      </c>
      <c r="V781" s="16">
        <v>215000</v>
      </c>
      <c r="W781" s="16">
        <v>215000</v>
      </c>
      <c r="X781" s="16" t="s">
        <v>7745</v>
      </c>
      <c r="Y781" s="16" t="s">
        <v>129</v>
      </c>
      <c r="Z781" s="16" t="s">
        <v>129</v>
      </c>
    </row>
    <row r="782" spans="2:26" hidden="1">
      <c r="B782" s="16" t="s">
        <v>1621</v>
      </c>
      <c r="C782" s="16" t="s">
        <v>235</v>
      </c>
      <c r="D782" s="16" t="s">
        <v>9456</v>
      </c>
      <c r="E782" s="16" t="s">
        <v>7868</v>
      </c>
      <c r="F782" s="16" t="s">
        <v>3603</v>
      </c>
      <c r="G782" s="16" t="s">
        <v>1739</v>
      </c>
      <c r="H782" s="16" t="s">
        <v>129</v>
      </c>
      <c r="I782" s="16" t="s">
        <v>19</v>
      </c>
      <c r="J782" s="16" t="s">
        <v>7745</v>
      </c>
      <c r="K782" s="16" t="s">
        <v>129</v>
      </c>
      <c r="L782" s="16">
        <v>10000</v>
      </c>
      <c r="M782" s="16">
        <v>10000</v>
      </c>
      <c r="N782" s="16">
        <v>10000</v>
      </c>
      <c r="O782" s="16">
        <v>10000</v>
      </c>
      <c r="P782" s="16">
        <v>10000</v>
      </c>
      <c r="Q782" s="16">
        <v>10000</v>
      </c>
      <c r="R782" s="16">
        <v>10000</v>
      </c>
      <c r="S782" s="16">
        <v>10000</v>
      </c>
      <c r="T782" s="16">
        <v>10000</v>
      </c>
      <c r="U782" s="16">
        <v>10000</v>
      </c>
      <c r="V782" s="16">
        <v>10000</v>
      </c>
      <c r="W782" s="16">
        <v>10000</v>
      </c>
      <c r="X782" s="16" t="s">
        <v>7745</v>
      </c>
      <c r="Y782" s="16" t="s">
        <v>129</v>
      </c>
      <c r="Z782" s="16" t="s">
        <v>129</v>
      </c>
    </row>
    <row r="783" spans="2:26" hidden="1">
      <c r="B783" s="16" t="s">
        <v>1621</v>
      </c>
      <c r="C783" s="16" t="s">
        <v>235</v>
      </c>
      <c r="D783" s="16" t="s">
        <v>3051</v>
      </c>
      <c r="E783" s="16" t="s">
        <v>3065</v>
      </c>
      <c r="F783" s="16" t="s">
        <v>3051</v>
      </c>
      <c r="G783" s="16" t="s">
        <v>1739</v>
      </c>
      <c r="H783" s="16" t="s">
        <v>129</v>
      </c>
      <c r="I783" s="16" t="s">
        <v>19</v>
      </c>
      <c r="J783" s="16" t="s">
        <v>7745</v>
      </c>
      <c r="K783" s="16" t="s">
        <v>129</v>
      </c>
      <c r="L783" s="16">
        <v>152250</v>
      </c>
      <c r="M783" s="16">
        <v>152250</v>
      </c>
      <c r="N783" s="16">
        <v>152250</v>
      </c>
      <c r="O783" s="16">
        <v>152250</v>
      </c>
      <c r="P783" s="16">
        <v>152250</v>
      </c>
      <c r="Q783" s="16">
        <v>152250</v>
      </c>
      <c r="R783" s="16">
        <v>152250</v>
      </c>
      <c r="S783" s="16">
        <v>152250</v>
      </c>
      <c r="T783" s="16">
        <v>152250</v>
      </c>
      <c r="U783" s="16">
        <v>152250</v>
      </c>
      <c r="V783" s="16">
        <v>152250</v>
      </c>
      <c r="W783" s="16">
        <v>152250</v>
      </c>
      <c r="X783" s="16" t="s">
        <v>7745</v>
      </c>
      <c r="Y783" s="16" t="s">
        <v>129</v>
      </c>
      <c r="Z783" s="16" t="s">
        <v>129</v>
      </c>
    </row>
    <row r="784" spans="2:26" hidden="1">
      <c r="B784" s="16" t="s">
        <v>1621</v>
      </c>
      <c r="C784" s="16" t="s">
        <v>1622</v>
      </c>
      <c r="D784" s="16" t="s">
        <v>15031</v>
      </c>
      <c r="E784" s="16" t="s">
        <v>3068</v>
      </c>
      <c r="F784" s="16" t="s">
        <v>3067</v>
      </c>
      <c r="G784" s="16" t="s">
        <v>1743</v>
      </c>
      <c r="H784" s="16" t="s">
        <v>103</v>
      </c>
      <c r="I784" s="16" t="s">
        <v>19</v>
      </c>
      <c r="J784" s="16" t="s">
        <v>7745</v>
      </c>
      <c r="K784" s="16" t="s">
        <v>103</v>
      </c>
      <c r="L784" s="16">
        <v>57600000</v>
      </c>
      <c r="M784" s="16">
        <v>57600000</v>
      </c>
      <c r="N784" s="16">
        <v>57600000</v>
      </c>
      <c r="O784" s="16">
        <v>57600000</v>
      </c>
      <c r="P784" s="16">
        <v>57600000</v>
      </c>
      <c r="Q784" s="16">
        <v>57600000</v>
      </c>
      <c r="R784" s="16">
        <v>57600000</v>
      </c>
      <c r="S784" s="16">
        <v>57600000</v>
      </c>
      <c r="T784" s="16">
        <v>57600000</v>
      </c>
      <c r="U784" s="16">
        <v>57600000</v>
      </c>
      <c r="V784" s="16">
        <v>57600000</v>
      </c>
      <c r="W784" s="16">
        <v>57600000</v>
      </c>
      <c r="X784" s="16" t="s">
        <v>7745</v>
      </c>
      <c r="Y784" s="16" t="s">
        <v>103</v>
      </c>
      <c r="Z784" s="16" t="s">
        <v>103</v>
      </c>
    </row>
    <row r="785" spans="2:26" hidden="1">
      <c r="B785" s="16" t="s">
        <v>1621</v>
      </c>
      <c r="C785" s="16" t="s">
        <v>235</v>
      </c>
      <c r="D785" s="16" t="s">
        <v>3069</v>
      </c>
      <c r="E785" s="16" t="s">
        <v>3070</v>
      </c>
      <c r="F785" s="16" t="s">
        <v>3071</v>
      </c>
      <c r="G785" s="16" t="s">
        <v>1739</v>
      </c>
      <c r="H785" s="16" t="s">
        <v>129</v>
      </c>
      <c r="I785" s="16" t="s">
        <v>19</v>
      </c>
      <c r="J785" s="16" t="s">
        <v>7745</v>
      </c>
      <c r="K785" s="16" t="s">
        <v>129</v>
      </c>
      <c r="L785" s="16">
        <v>206000</v>
      </c>
      <c r="M785" s="16">
        <v>206000</v>
      </c>
      <c r="N785" s="16">
        <v>206000</v>
      </c>
      <c r="O785" s="16">
        <v>206000</v>
      </c>
      <c r="P785" s="16">
        <v>206000</v>
      </c>
      <c r="Q785" s="16">
        <v>206000</v>
      </c>
      <c r="R785" s="16">
        <v>206000</v>
      </c>
      <c r="S785" s="16">
        <v>206000</v>
      </c>
      <c r="T785" s="16">
        <v>206000</v>
      </c>
      <c r="U785" s="16">
        <v>206000</v>
      </c>
      <c r="V785" s="16">
        <v>206000</v>
      </c>
      <c r="W785" s="16">
        <v>206000</v>
      </c>
      <c r="X785" s="16" t="s">
        <v>7745</v>
      </c>
      <c r="Y785" s="16" t="s">
        <v>129</v>
      </c>
      <c r="Z785" s="16" t="s">
        <v>129</v>
      </c>
    </row>
    <row r="786" spans="2:26" hidden="1">
      <c r="B786" s="16" t="s">
        <v>1621</v>
      </c>
      <c r="C786" s="16" t="s">
        <v>235</v>
      </c>
      <c r="D786" s="16" t="s">
        <v>15031</v>
      </c>
      <c r="E786" s="16" t="s">
        <v>3072</v>
      </c>
      <c r="F786" s="16" t="s">
        <v>15140</v>
      </c>
      <c r="G786" s="16" t="s">
        <v>1743</v>
      </c>
      <c r="H786" s="16" t="s">
        <v>131</v>
      </c>
      <c r="I786" s="16" t="s">
        <v>19</v>
      </c>
      <c r="J786" s="16" t="s">
        <v>7744</v>
      </c>
      <c r="K786" s="16" t="s">
        <v>131</v>
      </c>
      <c r="L786" s="16">
        <v>3000000</v>
      </c>
      <c r="M786" s="16">
        <v>3000000</v>
      </c>
      <c r="N786" s="16">
        <v>3000000</v>
      </c>
      <c r="O786" s="16">
        <v>3000000</v>
      </c>
      <c r="P786" s="16">
        <v>3000000</v>
      </c>
      <c r="Q786" s="16">
        <v>3000000</v>
      </c>
      <c r="R786" s="16">
        <v>3000000</v>
      </c>
      <c r="S786" s="16">
        <v>3000000</v>
      </c>
      <c r="T786" s="16">
        <v>3000000</v>
      </c>
      <c r="U786" s="16">
        <v>3000000</v>
      </c>
      <c r="V786" s="16">
        <v>3000000</v>
      </c>
      <c r="W786" s="16">
        <v>3000000</v>
      </c>
      <c r="X786" s="16" t="s">
        <v>7744</v>
      </c>
      <c r="Y786" s="16" t="s">
        <v>131</v>
      </c>
      <c r="Z786" s="16" t="s">
        <v>131</v>
      </c>
    </row>
    <row r="787" spans="2:26" hidden="1">
      <c r="B787" s="16" t="s">
        <v>1621</v>
      </c>
      <c r="C787" s="16" t="s">
        <v>235</v>
      </c>
      <c r="D787" s="16" t="s">
        <v>3073</v>
      </c>
      <c r="E787" s="16" t="s">
        <v>3074</v>
      </c>
      <c r="F787" s="16" t="s">
        <v>3075</v>
      </c>
      <c r="G787" s="16" t="s">
        <v>1743</v>
      </c>
      <c r="H787" s="16" t="s">
        <v>129</v>
      </c>
      <c r="I787" s="16" t="s">
        <v>20</v>
      </c>
      <c r="J787" s="16" t="s">
        <v>7744</v>
      </c>
      <c r="K787" s="16" t="s">
        <v>129</v>
      </c>
      <c r="L787" s="16">
        <v>593750</v>
      </c>
      <c r="M787" s="16">
        <v>593750</v>
      </c>
      <c r="N787" s="16">
        <v>593750</v>
      </c>
      <c r="O787" s="16">
        <v>593750</v>
      </c>
      <c r="P787" s="16">
        <v>593750</v>
      </c>
      <c r="Q787" s="16">
        <v>593750</v>
      </c>
      <c r="R787" s="16">
        <v>593750</v>
      </c>
      <c r="S787" s="16">
        <v>593750</v>
      </c>
      <c r="T787" s="16">
        <v>593750</v>
      </c>
      <c r="U787" s="16">
        <v>593750</v>
      </c>
      <c r="V787" s="16">
        <v>593750</v>
      </c>
      <c r="W787" s="16">
        <v>593750</v>
      </c>
      <c r="X787" s="16" t="s">
        <v>7744</v>
      </c>
      <c r="Y787" s="16" t="s">
        <v>129</v>
      </c>
      <c r="Z787" s="16" t="s">
        <v>129</v>
      </c>
    </row>
    <row r="788" spans="2:26" hidden="1">
      <c r="B788" s="16" t="s">
        <v>1621</v>
      </c>
      <c r="C788" s="16" t="s">
        <v>1622</v>
      </c>
      <c r="D788" s="16" t="s">
        <v>1954</v>
      </c>
      <c r="E788" s="16" t="s">
        <v>16077</v>
      </c>
      <c r="F788" s="16" t="s">
        <v>16078</v>
      </c>
      <c r="G788" s="16" t="s">
        <v>1743</v>
      </c>
      <c r="H788" s="16" t="s">
        <v>102</v>
      </c>
      <c r="I788" s="16" t="s">
        <v>19</v>
      </c>
      <c r="J788" s="16" t="s">
        <v>7745</v>
      </c>
      <c r="K788" s="16" t="s">
        <v>102</v>
      </c>
      <c r="L788" s="16">
        <v>8659154.6600000001</v>
      </c>
      <c r="M788" s="16">
        <v>8659154.6600000001</v>
      </c>
      <c r="N788" s="16">
        <v>8659154.6600000001</v>
      </c>
      <c r="O788" s="16">
        <v>8659154.6600000001</v>
      </c>
      <c r="P788" s="16">
        <v>8659154.6600000001</v>
      </c>
      <c r="Q788" s="16">
        <v>8659154.6600000001</v>
      </c>
      <c r="R788" s="16">
        <v>8659154.6600000001</v>
      </c>
      <c r="S788" s="16">
        <v>8659154.6600000001</v>
      </c>
      <c r="T788" s="16">
        <v>8659154.6600000001</v>
      </c>
      <c r="U788" s="16">
        <v>8659154.6600000001</v>
      </c>
      <c r="V788" s="16">
        <v>8659154.6600000001</v>
      </c>
      <c r="W788" s="16">
        <v>8659154.6600000001</v>
      </c>
      <c r="X788" s="16" t="s">
        <v>7745</v>
      </c>
      <c r="Y788" s="16" t="s">
        <v>102</v>
      </c>
      <c r="Z788" s="16" t="s">
        <v>102</v>
      </c>
    </row>
    <row r="789" spans="2:26" hidden="1">
      <c r="B789" s="16" t="s">
        <v>1621</v>
      </c>
      <c r="C789" s="16" t="s">
        <v>235</v>
      </c>
      <c r="D789" s="16" t="s">
        <v>15042</v>
      </c>
      <c r="E789" s="16" t="s">
        <v>3076</v>
      </c>
      <c r="F789" s="16" t="s">
        <v>3077</v>
      </c>
      <c r="G789" s="16" t="s">
        <v>1743</v>
      </c>
      <c r="H789" s="16" t="s">
        <v>103</v>
      </c>
      <c r="I789" s="16" t="s">
        <v>19</v>
      </c>
      <c r="J789" s="16" t="s">
        <v>7744</v>
      </c>
      <c r="K789" s="16" t="s">
        <v>103</v>
      </c>
      <c r="L789" s="16">
        <v>3623080.32</v>
      </c>
      <c r="M789" s="16">
        <v>3623080.32</v>
      </c>
      <c r="N789" s="16">
        <v>3623080.32</v>
      </c>
      <c r="O789" s="16">
        <v>3623080.32</v>
      </c>
      <c r="P789" s="16">
        <v>3623080.32</v>
      </c>
      <c r="Q789" s="16">
        <v>3623080.32</v>
      </c>
      <c r="R789" s="16">
        <v>3623080.32</v>
      </c>
      <c r="S789" s="16">
        <v>3623080.32</v>
      </c>
      <c r="T789" s="16">
        <v>3623080.32</v>
      </c>
      <c r="U789" s="16">
        <v>3623080.32</v>
      </c>
      <c r="V789" s="16">
        <v>3623080.32</v>
      </c>
      <c r="W789" s="16">
        <v>3623080.32</v>
      </c>
      <c r="X789" s="16" t="s">
        <v>7744</v>
      </c>
      <c r="Y789" s="16" t="s">
        <v>103</v>
      </c>
      <c r="Z789" s="16" t="s">
        <v>103</v>
      </c>
    </row>
    <row r="790" spans="2:26" hidden="1">
      <c r="B790" s="16" t="s">
        <v>1621</v>
      </c>
      <c r="C790" s="16" t="s">
        <v>235</v>
      </c>
      <c r="D790" s="16" t="s">
        <v>2301</v>
      </c>
      <c r="E790" s="16" t="s">
        <v>3078</v>
      </c>
      <c r="F790" s="16" t="s">
        <v>3079</v>
      </c>
      <c r="G790" s="16" t="s">
        <v>2306</v>
      </c>
      <c r="H790" s="16" t="s">
        <v>129</v>
      </c>
      <c r="I790" s="16" t="s">
        <v>19</v>
      </c>
      <c r="J790" s="16" t="s">
        <v>7745</v>
      </c>
      <c r="K790" s="16" t="s">
        <v>129</v>
      </c>
      <c r="L790" s="16">
        <v>95000</v>
      </c>
      <c r="M790" s="16">
        <v>95000</v>
      </c>
      <c r="N790" s="16">
        <v>95000</v>
      </c>
      <c r="O790" s="16">
        <v>95000</v>
      </c>
      <c r="P790" s="16">
        <v>95000</v>
      </c>
      <c r="Q790" s="16">
        <v>95000</v>
      </c>
      <c r="R790" s="16">
        <v>95000</v>
      </c>
      <c r="S790" s="16">
        <v>95000</v>
      </c>
      <c r="T790" s="16">
        <v>95000</v>
      </c>
      <c r="U790" s="16">
        <v>95000</v>
      </c>
      <c r="V790" s="16">
        <v>95000</v>
      </c>
      <c r="W790" s="16">
        <v>95000</v>
      </c>
      <c r="X790" s="16" t="s">
        <v>7745</v>
      </c>
      <c r="Y790" s="16" t="s">
        <v>129</v>
      </c>
      <c r="Z790" s="16" t="s">
        <v>129</v>
      </c>
    </row>
    <row r="791" spans="2:26" hidden="1">
      <c r="B791" s="16" t="s">
        <v>1621</v>
      </c>
      <c r="C791" s="16" t="s">
        <v>235</v>
      </c>
      <c r="D791" s="16" t="s">
        <v>2301</v>
      </c>
      <c r="E791" s="16" t="s">
        <v>3080</v>
      </c>
      <c r="F791" s="16" t="s">
        <v>3081</v>
      </c>
      <c r="G791" s="16" t="s">
        <v>2306</v>
      </c>
      <c r="H791" s="16" t="s">
        <v>129</v>
      </c>
      <c r="I791" s="16" t="s">
        <v>19</v>
      </c>
      <c r="J791" s="16" t="s">
        <v>7745</v>
      </c>
      <c r="K791" s="16" t="s">
        <v>129</v>
      </c>
      <c r="L791" s="16">
        <v>95000</v>
      </c>
      <c r="M791" s="16">
        <v>95000</v>
      </c>
      <c r="N791" s="16">
        <v>95000</v>
      </c>
      <c r="O791" s="16">
        <v>95000</v>
      </c>
      <c r="P791" s="16">
        <v>95000</v>
      </c>
      <c r="Q791" s="16">
        <v>95000</v>
      </c>
      <c r="R791" s="16">
        <v>95000</v>
      </c>
      <c r="S791" s="16">
        <v>95000</v>
      </c>
      <c r="T791" s="16">
        <v>95000</v>
      </c>
      <c r="U791" s="16">
        <v>95000</v>
      </c>
      <c r="V791" s="16">
        <v>95000</v>
      </c>
      <c r="W791" s="16">
        <v>95000</v>
      </c>
      <c r="X791" s="16" t="s">
        <v>7745</v>
      </c>
      <c r="Y791" s="16" t="s">
        <v>129</v>
      </c>
      <c r="Z791" s="16" t="s">
        <v>129</v>
      </c>
    </row>
    <row r="792" spans="2:26" hidden="1">
      <c r="B792" s="16" t="s">
        <v>1621</v>
      </c>
      <c r="C792" s="16" t="s">
        <v>235</v>
      </c>
      <c r="D792" s="16" t="s">
        <v>3082</v>
      </c>
      <c r="E792" s="16" t="s">
        <v>3083</v>
      </c>
      <c r="F792" s="16" t="s">
        <v>3084</v>
      </c>
      <c r="G792" s="16" t="s">
        <v>1669</v>
      </c>
      <c r="H792" s="16" t="s">
        <v>129</v>
      </c>
      <c r="I792" s="16" t="s">
        <v>19</v>
      </c>
      <c r="J792" s="16" t="s">
        <v>7745</v>
      </c>
      <c r="K792" s="16" t="s">
        <v>129</v>
      </c>
      <c r="L792" s="16">
        <v>12300000</v>
      </c>
      <c r="M792" s="16">
        <v>12300000</v>
      </c>
      <c r="N792" s="16">
        <v>12300000</v>
      </c>
      <c r="O792" s="16">
        <v>12300000</v>
      </c>
      <c r="P792" s="16">
        <v>12300000</v>
      </c>
      <c r="Q792" s="16">
        <v>12300000</v>
      </c>
      <c r="R792" s="16">
        <v>12300000</v>
      </c>
      <c r="S792" s="16">
        <v>12300000</v>
      </c>
      <c r="T792" s="16">
        <v>12300000</v>
      </c>
      <c r="U792" s="16">
        <v>12300000</v>
      </c>
      <c r="V792" s="16">
        <v>12300000</v>
      </c>
      <c r="W792" s="16">
        <v>12300000</v>
      </c>
      <c r="X792" s="16" t="s">
        <v>7745</v>
      </c>
      <c r="Y792" s="16" t="s">
        <v>129</v>
      </c>
      <c r="Z792" s="16" t="s">
        <v>129</v>
      </c>
    </row>
    <row r="793" spans="2:26" hidden="1">
      <c r="B793" s="16" t="s">
        <v>1621</v>
      </c>
      <c r="C793" s="16" t="s">
        <v>235</v>
      </c>
      <c r="D793" s="16" t="s">
        <v>2401</v>
      </c>
      <c r="E793" s="16" t="s">
        <v>7869</v>
      </c>
      <c r="F793" s="16" t="s">
        <v>7870</v>
      </c>
      <c r="G793" s="16" t="s">
        <v>1669</v>
      </c>
      <c r="H793" s="16" t="s">
        <v>129</v>
      </c>
      <c r="I793" s="16" t="s">
        <v>19</v>
      </c>
      <c r="J793" s="16" t="s">
        <v>7745</v>
      </c>
      <c r="K793" s="16" t="s">
        <v>129</v>
      </c>
      <c r="L793" s="16">
        <v>8250000</v>
      </c>
      <c r="M793" s="16">
        <v>8250000</v>
      </c>
      <c r="N793" s="16">
        <v>8250000</v>
      </c>
      <c r="O793" s="16">
        <v>8250000</v>
      </c>
      <c r="P793" s="16">
        <v>8250000</v>
      </c>
      <c r="Q793" s="16">
        <v>8250000</v>
      </c>
      <c r="R793" s="16">
        <v>8250000</v>
      </c>
      <c r="S793" s="16">
        <v>8250000</v>
      </c>
      <c r="T793" s="16">
        <v>8250000</v>
      </c>
      <c r="U793" s="16">
        <v>8250000</v>
      </c>
      <c r="V793" s="16">
        <v>8250000</v>
      </c>
      <c r="W793" s="16">
        <v>8250000</v>
      </c>
      <c r="X793" s="16" t="s">
        <v>7745</v>
      </c>
      <c r="Y793" s="16" t="s">
        <v>129</v>
      </c>
      <c r="Z793" s="16" t="s">
        <v>129</v>
      </c>
    </row>
    <row r="794" spans="2:26" hidden="1">
      <c r="B794" s="16" t="s">
        <v>1621</v>
      </c>
      <c r="C794" s="16" t="s">
        <v>235</v>
      </c>
      <c r="D794" s="16" t="s">
        <v>3085</v>
      </c>
      <c r="E794" s="16" t="s">
        <v>1493</v>
      </c>
      <c r="F794" s="16" t="s">
        <v>3086</v>
      </c>
      <c r="G794" s="16" t="s">
        <v>1739</v>
      </c>
      <c r="H794" s="16" t="s">
        <v>129</v>
      </c>
      <c r="I794" s="16" t="s">
        <v>19</v>
      </c>
      <c r="J794" s="16" t="s">
        <v>7744</v>
      </c>
      <c r="K794" s="16" t="s">
        <v>129</v>
      </c>
      <c r="L794" s="16">
        <v>5125</v>
      </c>
      <c r="M794" s="16">
        <v>5125</v>
      </c>
      <c r="N794" s="16">
        <v>5125</v>
      </c>
      <c r="O794" s="16">
        <v>5125</v>
      </c>
      <c r="P794" s="16">
        <v>5125</v>
      </c>
      <c r="Q794" s="16">
        <v>5125</v>
      </c>
      <c r="R794" s="16">
        <v>5125</v>
      </c>
      <c r="S794" s="16">
        <v>5125</v>
      </c>
      <c r="T794" s="16">
        <v>5125</v>
      </c>
      <c r="U794" s="16">
        <v>5125</v>
      </c>
      <c r="V794" s="16">
        <v>5125</v>
      </c>
      <c r="W794" s="16">
        <v>5125</v>
      </c>
      <c r="X794" s="16" t="s">
        <v>7744</v>
      </c>
      <c r="Y794" s="16" t="s">
        <v>129</v>
      </c>
      <c r="Z794" s="16" t="s">
        <v>129</v>
      </c>
    </row>
    <row r="795" spans="2:26" hidden="1">
      <c r="B795" s="16" t="s">
        <v>1621</v>
      </c>
      <c r="C795" s="16" t="s">
        <v>235</v>
      </c>
      <c r="D795" s="16" t="s">
        <v>3085</v>
      </c>
      <c r="E795" s="16" t="s">
        <v>3087</v>
      </c>
      <c r="F795" s="16" t="s">
        <v>3088</v>
      </c>
      <c r="G795" s="16" t="s">
        <v>1739</v>
      </c>
      <c r="H795" s="16" t="s">
        <v>129</v>
      </c>
      <c r="I795" s="16" t="s">
        <v>19</v>
      </c>
      <c r="J795" s="16" t="s">
        <v>7744</v>
      </c>
      <c r="K795" s="16" t="s">
        <v>129</v>
      </c>
      <c r="L795" s="16">
        <v>5000</v>
      </c>
      <c r="M795" s="16">
        <v>5000</v>
      </c>
      <c r="N795" s="16">
        <v>5000</v>
      </c>
      <c r="O795" s="16">
        <v>5000</v>
      </c>
      <c r="P795" s="16">
        <v>5000</v>
      </c>
      <c r="Q795" s="16">
        <v>5000</v>
      </c>
      <c r="R795" s="16">
        <v>5000</v>
      </c>
      <c r="S795" s="16">
        <v>5000</v>
      </c>
      <c r="T795" s="16">
        <v>5000</v>
      </c>
      <c r="U795" s="16">
        <v>5000</v>
      </c>
      <c r="V795" s="16">
        <v>5000</v>
      </c>
      <c r="W795" s="16">
        <v>5000</v>
      </c>
      <c r="X795" s="16" t="s">
        <v>7744</v>
      </c>
      <c r="Y795" s="16" t="s">
        <v>129</v>
      </c>
      <c r="Z795" s="16" t="s">
        <v>129</v>
      </c>
    </row>
    <row r="796" spans="2:26" hidden="1">
      <c r="B796" s="16" t="s">
        <v>1621</v>
      </c>
      <c r="C796" s="16" t="s">
        <v>235</v>
      </c>
      <c r="D796" s="16" t="s">
        <v>7871</v>
      </c>
      <c r="E796" s="16" t="s">
        <v>7872</v>
      </c>
      <c r="F796" s="16" t="s">
        <v>7873</v>
      </c>
      <c r="G796" s="16" t="s">
        <v>1739</v>
      </c>
      <c r="H796" s="16" t="s">
        <v>129</v>
      </c>
      <c r="I796" s="16" t="s">
        <v>19</v>
      </c>
      <c r="J796" s="16" t="s">
        <v>7744</v>
      </c>
      <c r="K796" s="16" t="s">
        <v>129</v>
      </c>
      <c r="L796" s="16">
        <v>3587.5</v>
      </c>
      <c r="M796" s="16">
        <v>3587.5</v>
      </c>
      <c r="N796" s="16">
        <v>3587.5</v>
      </c>
      <c r="O796" s="16">
        <v>3587.5</v>
      </c>
      <c r="P796" s="16">
        <v>3587.5</v>
      </c>
      <c r="Q796" s="16">
        <v>3587.5</v>
      </c>
      <c r="R796" s="16">
        <v>3587.5</v>
      </c>
      <c r="S796" s="16">
        <v>3587.5</v>
      </c>
      <c r="T796" s="16">
        <v>3587.5</v>
      </c>
      <c r="U796" s="16">
        <v>3587.5</v>
      </c>
      <c r="V796" s="16">
        <v>3587.5</v>
      </c>
      <c r="W796" s="16">
        <v>3587.5</v>
      </c>
      <c r="X796" s="16" t="s">
        <v>7744</v>
      </c>
      <c r="Y796" s="16" t="s">
        <v>129</v>
      </c>
      <c r="Z796" s="16" t="s">
        <v>129</v>
      </c>
    </row>
    <row r="797" spans="2:26" hidden="1">
      <c r="B797" s="16" t="s">
        <v>1621</v>
      </c>
      <c r="C797" s="16" t="s">
        <v>235</v>
      </c>
      <c r="D797" s="16" t="s">
        <v>15657</v>
      </c>
      <c r="E797" s="16" t="s">
        <v>15658</v>
      </c>
      <c r="F797" s="16" t="s">
        <v>7874</v>
      </c>
      <c r="G797" s="16" t="s">
        <v>1669</v>
      </c>
      <c r="H797" s="16" t="s">
        <v>129</v>
      </c>
      <c r="I797" s="16" t="s">
        <v>19</v>
      </c>
      <c r="J797" s="16" t="s">
        <v>7745</v>
      </c>
      <c r="K797" s="16" t="s">
        <v>129</v>
      </c>
      <c r="L797" s="16">
        <v>430200</v>
      </c>
      <c r="M797" s="16">
        <v>430200</v>
      </c>
      <c r="N797" s="16">
        <v>430200</v>
      </c>
      <c r="O797" s="16">
        <v>430200</v>
      </c>
      <c r="P797" s="16">
        <v>430200</v>
      </c>
      <c r="Q797" s="16">
        <v>430200</v>
      </c>
      <c r="R797" s="16">
        <v>430200</v>
      </c>
      <c r="S797" s="16">
        <v>430200</v>
      </c>
      <c r="T797" s="16">
        <v>430200</v>
      </c>
      <c r="U797" s="16">
        <v>430200</v>
      </c>
      <c r="V797" s="16">
        <v>430200</v>
      </c>
      <c r="W797" s="16">
        <v>430200</v>
      </c>
      <c r="X797" s="16" t="s">
        <v>7745</v>
      </c>
      <c r="Y797" s="16" t="s">
        <v>129</v>
      </c>
      <c r="Z797" s="16" t="s">
        <v>129</v>
      </c>
    </row>
    <row r="798" spans="2:26" hidden="1">
      <c r="B798" s="16" t="s">
        <v>1621</v>
      </c>
      <c r="C798" s="16" t="s">
        <v>235</v>
      </c>
      <c r="D798" s="16" t="s">
        <v>15657</v>
      </c>
      <c r="E798" s="16" t="s">
        <v>15659</v>
      </c>
      <c r="F798" s="16" t="s">
        <v>15660</v>
      </c>
      <c r="G798" s="16" t="s">
        <v>1669</v>
      </c>
      <c r="H798" s="16" t="s">
        <v>129</v>
      </c>
      <c r="I798" s="16" t="s">
        <v>19</v>
      </c>
      <c r="J798" s="16" t="s">
        <v>7745</v>
      </c>
      <c r="K798" s="16" t="s">
        <v>129</v>
      </c>
      <c r="L798" s="16">
        <v>1047600</v>
      </c>
      <c r="M798" s="16">
        <v>1047600</v>
      </c>
      <c r="N798" s="16">
        <v>1047600</v>
      </c>
      <c r="O798" s="16">
        <v>1047600</v>
      </c>
      <c r="P798" s="16">
        <v>1047600</v>
      </c>
      <c r="Q798" s="16">
        <v>1047600</v>
      </c>
      <c r="R798" s="16">
        <v>1047600</v>
      </c>
      <c r="S798" s="16">
        <v>1047600</v>
      </c>
      <c r="T798" s="16">
        <v>1047600</v>
      </c>
      <c r="U798" s="16">
        <v>1047600</v>
      </c>
      <c r="V798" s="16">
        <v>1047600</v>
      </c>
      <c r="W798" s="16">
        <v>1047600</v>
      </c>
      <c r="X798" s="16" t="s">
        <v>7745</v>
      </c>
      <c r="Y798" s="16" t="s">
        <v>129</v>
      </c>
      <c r="Z798" s="16" t="s">
        <v>129</v>
      </c>
    </row>
    <row r="799" spans="2:26" hidden="1">
      <c r="B799" s="16" t="s">
        <v>1621</v>
      </c>
      <c r="C799" s="16" t="s">
        <v>235</v>
      </c>
      <c r="D799" s="16" t="s">
        <v>15657</v>
      </c>
      <c r="E799" s="16" t="s">
        <v>15661</v>
      </c>
      <c r="F799" s="16" t="s">
        <v>15662</v>
      </c>
      <c r="G799" s="16" t="s">
        <v>1669</v>
      </c>
      <c r="H799" s="16" t="s">
        <v>129</v>
      </c>
      <c r="I799" s="16" t="s">
        <v>19</v>
      </c>
      <c r="J799" s="16" t="s">
        <v>7745</v>
      </c>
      <c r="K799" s="16" t="s">
        <v>129</v>
      </c>
      <c r="L799" s="16">
        <v>1188000</v>
      </c>
      <c r="M799" s="16">
        <v>1188000</v>
      </c>
      <c r="N799" s="16">
        <v>1188000</v>
      </c>
      <c r="O799" s="16">
        <v>1188000</v>
      </c>
      <c r="P799" s="16">
        <v>1188000</v>
      </c>
      <c r="Q799" s="16">
        <v>1188000</v>
      </c>
      <c r="R799" s="16">
        <v>1188000</v>
      </c>
      <c r="S799" s="16">
        <v>1188000</v>
      </c>
      <c r="T799" s="16">
        <v>1188000</v>
      </c>
      <c r="U799" s="16">
        <v>1188000</v>
      </c>
      <c r="V799" s="16">
        <v>1188000</v>
      </c>
      <c r="W799" s="16">
        <v>1188000</v>
      </c>
      <c r="X799" s="16" t="s">
        <v>7745</v>
      </c>
      <c r="Y799" s="16" t="s">
        <v>129</v>
      </c>
      <c r="Z799" s="16" t="s">
        <v>129</v>
      </c>
    </row>
    <row r="800" spans="2:26" hidden="1">
      <c r="B800" s="16" t="s">
        <v>1621</v>
      </c>
      <c r="C800" s="16" t="s">
        <v>235</v>
      </c>
      <c r="D800" s="16" t="s">
        <v>3091</v>
      </c>
      <c r="E800" s="16" t="s">
        <v>3092</v>
      </c>
      <c r="F800" s="16" t="s">
        <v>3091</v>
      </c>
      <c r="G800" s="16" t="s">
        <v>1976</v>
      </c>
      <c r="H800" s="16" t="s">
        <v>129</v>
      </c>
      <c r="I800" s="16" t="s">
        <v>19</v>
      </c>
      <c r="J800" s="16" t="s">
        <v>7744</v>
      </c>
      <c r="K800" s="16" t="s">
        <v>129</v>
      </c>
      <c r="L800" s="16">
        <v>765000</v>
      </c>
      <c r="M800" s="16">
        <v>765000</v>
      </c>
      <c r="N800" s="16">
        <v>765000</v>
      </c>
      <c r="O800" s="16">
        <v>765000</v>
      </c>
      <c r="P800" s="16">
        <v>765000</v>
      </c>
      <c r="Q800" s="16">
        <v>765000</v>
      </c>
      <c r="R800" s="16">
        <v>765000</v>
      </c>
      <c r="S800" s="16">
        <v>765000</v>
      </c>
      <c r="T800" s="16">
        <v>765000</v>
      </c>
      <c r="U800" s="16">
        <v>765000</v>
      </c>
      <c r="V800" s="16">
        <v>765000</v>
      </c>
      <c r="W800" s="16">
        <v>765000</v>
      </c>
      <c r="X800" s="16" t="s">
        <v>7744</v>
      </c>
      <c r="Y800" s="16" t="s">
        <v>129</v>
      </c>
      <c r="Z800" s="16" t="s">
        <v>129</v>
      </c>
    </row>
    <row r="801" spans="2:26" hidden="1">
      <c r="B801" s="16" t="s">
        <v>1621</v>
      </c>
      <c r="C801" s="16" t="s">
        <v>235</v>
      </c>
      <c r="D801" s="16" t="s">
        <v>3093</v>
      </c>
      <c r="E801" s="16" t="s">
        <v>3094</v>
      </c>
      <c r="F801" s="16" t="s">
        <v>3095</v>
      </c>
      <c r="G801" s="16" t="s">
        <v>1739</v>
      </c>
      <c r="H801" s="16" t="s">
        <v>129</v>
      </c>
      <c r="I801" s="16" t="s">
        <v>19</v>
      </c>
      <c r="J801" s="16" t="s">
        <v>7745</v>
      </c>
      <c r="K801" s="16" t="s">
        <v>129</v>
      </c>
      <c r="L801" s="16">
        <v>146000</v>
      </c>
      <c r="M801" s="16">
        <v>146000</v>
      </c>
      <c r="N801" s="16">
        <v>146000</v>
      </c>
      <c r="O801" s="16">
        <v>146000</v>
      </c>
      <c r="P801" s="16">
        <v>146000</v>
      </c>
      <c r="Q801" s="16">
        <v>146000</v>
      </c>
      <c r="R801" s="16">
        <v>146000</v>
      </c>
      <c r="S801" s="16">
        <v>146000</v>
      </c>
      <c r="T801" s="16">
        <v>146000</v>
      </c>
      <c r="U801" s="16">
        <v>146000</v>
      </c>
      <c r="V801" s="16">
        <v>146000</v>
      </c>
      <c r="W801" s="16">
        <v>146000</v>
      </c>
      <c r="X801" s="16" t="s">
        <v>7745</v>
      </c>
      <c r="Y801" s="16" t="s">
        <v>129</v>
      </c>
      <c r="Z801" s="16" t="s">
        <v>129</v>
      </c>
    </row>
    <row r="802" spans="2:26" hidden="1">
      <c r="B802" s="16" t="s">
        <v>1621</v>
      </c>
      <c r="C802" s="16" t="s">
        <v>235</v>
      </c>
      <c r="D802" s="16" t="s">
        <v>3096</v>
      </c>
      <c r="E802" s="16" t="s">
        <v>1477</v>
      </c>
      <c r="F802" s="16" t="s">
        <v>7875</v>
      </c>
      <c r="G802" s="16" t="s">
        <v>2127</v>
      </c>
      <c r="H802" s="16" t="s">
        <v>129</v>
      </c>
      <c r="I802" s="16" t="s">
        <v>19</v>
      </c>
      <c r="J802" s="16" t="s">
        <v>7745</v>
      </c>
      <c r="K802" s="16" t="s">
        <v>129</v>
      </c>
      <c r="L802" s="16">
        <v>200000</v>
      </c>
      <c r="M802" s="16">
        <v>200000</v>
      </c>
      <c r="N802" s="16">
        <v>200000</v>
      </c>
      <c r="O802" s="16">
        <v>200000</v>
      </c>
      <c r="P802" s="16">
        <v>200000</v>
      </c>
      <c r="Q802" s="16">
        <v>200000</v>
      </c>
      <c r="R802" s="16">
        <v>200000</v>
      </c>
      <c r="S802" s="16">
        <v>200000</v>
      </c>
      <c r="T802" s="16">
        <v>200000</v>
      </c>
      <c r="U802" s="16">
        <v>200000</v>
      </c>
      <c r="V802" s="16">
        <v>200000</v>
      </c>
      <c r="W802" s="16">
        <v>200000</v>
      </c>
      <c r="X802" s="16" t="s">
        <v>7745</v>
      </c>
      <c r="Y802" s="16" t="s">
        <v>129</v>
      </c>
      <c r="Z802" s="16" t="s">
        <v>129</v>
      </c>
    </row>
    <row r="803" spans="2:26" hidden="1">
      <c r="B803" s="16" t="s">
        <v>1621</v>
      </c>
      <c r="C803" s="16" t="s">
        <v>1622</v>
      </c>
      <c r="D803" s="16" t="s">
        <v>3097</v>
      </c>
      <c r="E803" s="16" t="s">
        <v>3098</v>
      </c>
      <c r="F803" s="16" t="s">
        <v>3099</v>
      </c>
      <c r="G803" s="16" t="s">
        <v>1743</v>
      </c>
      <c r="H803" s="16" t="s">
        <v>103</v>
      </c>
      <c r="I803" s="16" t="s">
        <v>19</v>
      </c>
      <c r="J803" s="16" t="s">
        <v>7745</v>
      </c>
      <c r="K803" s="16" t="s">
        <v>103</v>
      </c>
      <c r="L803" s="16">
        <v>230.84</v>
      </c>
      <c r="M803" s="16">
        <v>230.84</v>
      </c>
      <c r="N803" s="16">
        <v>230.84</v>
      </c>
      <c r="O803" s="16">
        <v>230.84</v>
      </c>
      <c r="P803" s="16">
        <v>230.84</v>
      </c>
      <c r="Q803" s="16">
        <v>230.84</v>
      </c>
      <c r="R803" s="16">
        <v>230.84</v>
      </c>
      <c r="S803" s="16">
        <v>230.84</v>
      </c>
      <c r="T803" s="16">
        <v>230.84</v>
      </c>
      <c r="U803" s="16">
        <v>230.84</v>
      </c>
      <c r="V803" s="16">
        <v>230.84</v>
      </c>
      <c r="W803" s="16">
        <v>230.84</v>
      </c>
      <c r="X803" s="16" t="s">
        <v>7745</v>
      </c>
      <c r="Y803" s="16" t="s">
        <v>103</v>
      </c>
      <c r="Z803" s="16" t="s">
        <v>103</v>
      </c>
    </row>
    <row r="804" spans="2:26" hidden="1">
      <c r="B804" s="16" t="s">
        <v>1621</v>
      </c>
      <c r="C804" s="16" t="s">
        <v>235</v>
      </c>
      <c r="D804" s="16" t="s">
        <v>2372</v>
      </c>
      <c r="E804" s="16" t="s">
        <v>15663</v>
      </c>
      <c r="F804" s="16" t="s">
        <v>15664</v>
      </c>
      <c r="G804" s="16" t="s">
        <v>1739</v>
      </c>
      <c r="H804" s="16" t="s">
        <v>129</v>
      </c>
      <c r="I804" s="16" t="s">
        <v>19</v>
      </c>
      <c r="J804" s="16" t="s">
        <v>7745</v>
      </c>
      <c r="K804" s="16" t="s">
        <v>129</v>
      </c>
      <c r="L804" s="16">
        <v>15480</v>
      </c>
      <c r="M804" s="16">
        <v>15480</v>
      </c>
      <c r="N804" s="16">
        <v>15480</v>
      </c>
      <c r="O804" s="16">
        <v>15480</v>
      </c>
      <c r="P804" s="16">
        <v>15480</v>
      </c>
      <c r="Q804" s="16">
        <v>15480</v>
      </c>
      <c r="R804" s="16">
        <v>15480</v>
      </c>
      <c r="S804" s="16">
        <v>15480</v>
      </c>
      <c r="T804" s="16">
        <v>15480</v>
      </c>
      <c r="U804" s="16">
        <v>15480</v>
      </c>
      <c r="V804" s="16">
        <v>15480</v>
      </c>
      <c r="W804" s="16">
        <v>15480</v>
      </c>
      <c r="X804" s="16" t="s">
        <v>7745</v>
      </c>
      <c r="Y804" s="16" t="s">
        <v>129</v>
      </c>
      <c r="Z804" s="16" t="s">
        <v>129</v>
      </c>
    </row>
    <row r="805" spans="2:26" hidden="1">
      <c r="B805" s="16" t="s">
        <v>1621</v>
      </c>
      <c r="C805" s="16" t="s">
        <v>235</v>
      </c>
      <c r="D805" s="16" t="s">
        <v>3100</v>
      </c>
      <c r="E805" s="16" t="s">
        <v>3101</v>
      </c>
      <c r="F805" s="16" t="s">
        <v>3100</v>
      </c>
      <c r="G805" s="16" t="s">
        <v>1739</v>
      </c>
      <c r="H805" s="16" t="s">
        <v>129</v>
      </c>
      <c r="I805" s="16" t="s">
        <v>19</v>
      </c>
      <c r="J805" s="16" t="s">
        <v>7744</v>
      </c>
      <c r="K805" s="16" t="s">
        <v>129</v>
      </c>
      <c r="L805" s="16">
        <v>87125</v>
      </c>
      <c r="M805" s="16">
        <v>87125</v>
      </c>
      <c r="N805" s="16">
        <v>87125</v>
      </c>
      <c r="O805" s="16">
        <v>87125</v>
      </c>
      <c r="P805" s="16">
        <v>87125</v>
      </c>
      <c r="Q805" s="16">
        <v>87125</v>
      </c>
      <c r="R805" s="16">
        <v>87125</v>
      </c>
      <c r="S805" s="16">
        <v>87125</v>
      </c>
      <c r="T805" s="16">
        <v>87125</v>
      </c>
      <c r="U805" s="16">
        <v>87125</v>
      </c>
      <c r="V805" s="16">
        <v>87125</v>
      </c>
      <c r="W805" s="16">
        <v>87125</v>
      </c>
      <c r="X805" s="16" t="s">
        <v>7744</v>
      </c>
      <c r="Y805" s="16" t="s">
        <v>129</v>
      </c>
      <c r="Z805" s="16" t="s">
        <v>129</v>
      </c>
    </row>
    <row r="806" spans="2:26" hidden="1">
      <c r="B806" s="16" t="s">
        <v>1621</v>
      </c>
      <c r="C806" s="16" t="s">
        <v>235</v>
      </c>
      <c r="D806" s="16" t="s">
        <v>2455</v>
      </c>
      <c r="E806" s="16" t="s">
        <v>15665</v>
      </c>
      <c r="F806" s="16" t="s">
        <v>15666</v>
      </c>
      <c r="G806" s="16" t="s">
        <v>1724</v>
      </c>
      <c r="H806" s="16" t="s">
        <v>129</v>
      </c>
      <c r="I806" s="16" t="s">
        <v>19</v>
      </c>
      <c r="J806" s="16" t="s">
        <v>7745</v>
      </c>
      <c r="K806" s="16" t="s">
        <v>129</v>
      </c>
      <c r="L806" s="16">
        <v>60000</v>
      </c>
      <c r="M806" s="16">
        <v>60000</v>
      </c>
      <c r="N806" s="16">
        <v>60000</v>
      </c>
      <c r="O806" s="16">
        <v>60000</v>
      </c>
      <c r="P806" s="16">
        <v>60000</v>
      </c>
      <c r="Q806" s="16">
        <v>60000</v>
      </c>
      <c r="R806" s="16">
        <v>60000</v>
      </c>
      <c r="S806" s="16">
        <v>60000</v>
      </c>
      <c r="T806" s="16">
        <v>60000</v>
      </c>
      <c r="U806" s="16">
        <v>60000</v>
      </c>
      <c r="V806" s="16">
        <v>60000</v>
      </c>
      <c r="W806" s="16">
        <v>60000</v>
      </c>
      <c r="X806" s="16" t="s">
        <v>7745</v>
      </c>
      <c r="Y806" s="16" t="s">
        <v>129</v>
      </c>
      <c r="Z806" s="16" t="s">
        <v>129</v>
      </c>
    </row>
    <row r="807" spans="2:26" hidden="1">
      <c r="B807" s="16" t="s">
        <v>1621</v>
      </c>
      <c r="C807" s="16" t="s">
        <v>235</v>
      </c>
      <c r="D807" s="16" t="s">
        <v>2455</v>
      </c>
      <c r="E807" s="16" t="s">
        <v>3102</v>
      </c>
      <c r="F807" s="16" t="s">
        <v>3103</v>
      </c>
      <c r="G807" s="16" t="s">
        <v>1739</v>
      </c>
      <c r="H807" s="16" t="s">
        <v>129</v>
      </c>
      <c r="I807" s="16" t="s">
        <v>19</v>
      </c>
      <c r="J807" s="16" t="s">
        <v>7745</v>
      </c>
      <c r="K807" s="16" t="s">
        <v>129</v>
      </c>
      <c r="L807" s="16">
        <v>31000</v>
      </c>
      <c r="M807" s="16">
        <v>31000</v>
      </c>
      <c r="N807" s="16">
        <v>31000</v>
      </c>
      <c r="O807" s="16">
        <v>31000</v>
      </c>
      <c r="P807" s="16">
        <v>31000</v>
      </c>
      <c r="Q807" s="16">
        <v>31000</v>
      </c>
      <c r="R807" s="16">
        <v>31000</v>
      </c>
      <c r="S807" s="16">
        <v>31000</v>
      </c>
      <c r="T807" s="16">
        <v>31000</v>
      </c>
      <c r="U807" s="16">
        <v>31000</v>
      </c>
      <c r="V807" s="16">
        <v>31000</v>
      </c>
      <c r="W807" s="16">
        <v>31000</v>
      </c>
      <c r="X807" s="16" t="s">
        <v>7745</v>
      </c>
      <c r="Y807" s="16" t="s">
        <v>129</v>
      </c>
      <c r="Z807" s="16" t="s">
        <v>129</v>
      </c>
    </row>
    <row r="808" spans="2:26" hidden="1">
      <c r="B808" s="16" t="s">
        <v>1621</v>
      </c>
      <c r="C808" s="16" t="s">
        <v>235</v>
      </c>
      <c r="D808" s="16" t="s">
        <v>3007</v>
      </c>
      <c r="E808" s="16" t="s">
        <v>3104</v>
      </c>
      <c r="F808" s="16" t="s">
        <v>1998</v>
      </c>
      <c r="G808" s="16" t="s">
        <v>1739</v>
      </c>
      <c r="H808" s="16" t="s">
        <v>131</v>
      </c>
      <c r="I808" s="16" t="s">
        <v>19</v>
      </c>
      <c r="J808" s="16" t="s">
        <v>7744</v>
      </c>
      <c r="K808" s="16" t="s">
        <v>131</v>
      </c>
      <c r="L808" s="16">
        <v>5000000</v>
      </c>
      <c r="M808" s="16">
        <v>5000000</v>
      </c>
      <c r="N808" s="16">
        <v>5000000</v>
      </c>
      <c r="O808" s="16">
        <v>5000000</v>
      </c>
      <c r="P808" s="16">
        <v>5000000</v>
      </c>
      <c r="Q808" s="16">
        <v>5000000</v>
      </c>
      <c r="R808" s="16">
        <v>5000000</v>
      </c>
      <c r="S808" s="16">
        <v>5000000</v>
      </c>
      <c r="T808" s="16">
        <v>5000000</v>
      </c>
      <c r="U808" s="16">
        <v>5000000</v>
      </c>
      <c r="V808" s="16">
        <v>5000000</v>
      </c>
      <c r="W808" s="16">
        <v>5000000</v>
      </c>
      <c r="X808" s="16" t="s">
        <v>7744</v>
      </c>
      <c r="Y808" s="16" t="s">
        <v>131</v>
      </c>
      <c r="Z808" s="16" t="s">
        <v>131</v>
      </c>
    </row>
    <row r="809" spans="2:26" hidden="1">
      <c r="B809" s="16" t="s">
        <v>1621</v>
      </c>
      <c r="C809" s="16" t="s">
        <v>1622</v>
      </c>
      <c r="D809" s="16" t="s">
        <v>1746</v>
      </c>
      <c r="E809" s="16" t="s">
        <v>3105</v>
      </c>
      <c r="F809" s="16" t="s">
        <v>3106</v>
      </c>
      <c r="G809" s="16" t="s">
        <v>1752</v>
      </c>
      <c r="H809" s="16" t="s">
        <v>102</v>
      </c>
      <c r="I809" s="16" t="s">
        <v>19</v>
      </c>
      <c r="J809" s="16" t="s">
        <v>7745</v>
      </c>
      <c r="K809" s="16" t="s">
        <v>102</v>
      </c>
      <c r="L809" s="16">
        <v>3500000</v>
      </c>
      <c r="M809" s="16">
        <v>3500000</v>
      </c>
      <c r="N809" s="16">
        <v>3500000</v>
      </c>
      <c r="O809" s="16">
        <v>3500000</v>
      </c>
      <c r="P809" s="16">
        <v>3500000</v>
      </c>
      <c r="Q809" s="16">
        <v>3500000</v>
      </c>
      <c r="R809" s="16">
        <v>3500000</v>
      </c>
      <c r="S809" s="16">
        <v>3500000</v>
      </c>
      <c r="T809" s="16">
        <v>3500000</v>
      </c>
      <c r="U809" s="16">
        <v>3500000</v>
      </c>
      <c r="V809" s="16">
        <v>3500000</v>
      </c>
      <c r="W809" s="16">
        <v>3500000</v>
      </c>
      <c r="X809" s="16" t="s">
        <v>7745</v>
      </c>
      <c r="Y809" s="16" t="s">
        <v>102</v>
      </c>
      <c r="Z809" s="16" t="s">
        <v>102</v>
      </c>
    </row>
    <row r="810" spans="2:26" hidden="1">
      <c r="B810" s="16" t="s">
        <v>1621</v>
      </c>
      <c r="C810" s="16" t="s">
        <v>1622</v>
      </c>
      <c r="D810" s="16" t="s">
        <v>1746</v>
      </c>
      <c r="E810" s="16" t="s">
        <v>3107</v>
      </c>
      <c r="F810" s="16" t="s">
        <v>3108</v>
      </c>
      <c r="G810" s="16" t="s">
        <v>3109</v>
      </c>
      <c r="H810" s="16" t="s">
        <v>102</v>
      </c>
      <c r="I810" s="16" t="s">
        <v>19</v>
      </c>
      <c r="J810" s="16" t="s">
        <v>7745</v>
      </c>
      <c r="K810" s="16" t="s">
        <v>102</v>
      </c>
      <c r="L810" s="16">
        <v>1200000</v>
      </c>
      <c r="M810" s="16">
        <v>1200000</v>
      </c>
      <c r="N810" s="16">
        <v>1200000</v>
      </c>
      <c r="O810" s="16">
        <v>1200000</v>
      </c>
      <c r="P810" s="16">
        <v>1200000</v>
      </c>
      <c r="Q810" s="16">
        <v>1200000</v>
      </c>
      <c r="R810" s="16">
        <v>1200000</v>
      </c>
      <c r="S810" s="16">
        <v>1200000</v>
      </c>
      <c r="T810" s="16">
        <v>1200000</v>
      </c>
      <c r="U810" s="16">
        <v>1200000</v>
      </c>
      <c r="V810" s="16">
        <v>1200000</v>
      </c>
      <c r="W810" s="16">
        <v>1200000</v>
      </c>
      <c r="X810" s="16" t="s">
        <v>7745</v>
      </c>
      <c r="Y810" s="16" t="s">
        <v>102</v>
      </c>
      <c r="Z810" s="16" t="s">
        <v>102</v>
      </c>
    </row>
    <row r="811" spans="2:26" hidden="1">
      <c r="B811" s="16" t="s">
        <v>1621</v>
      </c>
      <c r="C811" s="16" t="s">
        <v>1622</v>
      </c>
      <c r="D811" s="16" t="s">
        <v>1746</v>
      </c>
      <c r="E811" s="16" t="s">
        <v>3110</v>
      </c>
      <c r="F811" s="16" t="s">
        <v>9165</v>
      </c>
      <c r="G811" s="16" t="s">
        <v>3111</v>
      </c>
      <c r="H811" s="16" t="s">
        <v>102</v>
      </c>
      <c r="I811" s="16" t="s">
        <v>19</v>
      </c>
      <c r="J811" s="16" t="s">
        <v>7745</v>
      </c>
      <c r="K811" s="16" t="s">
        <v>102</v>
      </c>
      <c r="L811" s="16">
        <v>250000</v>
      </c>
      <c r="M811" s="16">
        <v>250000</v>
      </c>
      <c r="N811" s="16">
        <v>250000</v>
      </c>
      <c r="O811" s="16">
        <v>250000</v>
      </c>
      <c r="P811" s="16">
        <v>250000</v>
      </c>
      <c r="Q811" s="16">
        <v>250000</v>
      </c>
      <c r="R811" s="16">
        <v>250000</v>
      </c>
      <c r="S811" s="16">
        <v>250000</v>
      </c>
      <c r="T811" s="16">
        <v>250000</v>
      </c>
      <c r="U811" s="16">
        <v>250000</v>
      </c>
      <c r="V811" s="16">
        <v>250000</v>
      </c>
      <c r="W811" s="16">
        <v>250000</v>
      </c>
      <c r="X811" s="16" t="s">
        <v>7745</v>
      </c>
      <c r="Y811" s="16" t="s">
        <v>102</v>
      </c>
      <c r="Z811" s="16" t="s">
        <v>102</v>
      </c>
    </row>
    <row r="812" spans="2:26" hidden="1">
      <c r="B812" s="16" t="s">
        <v>1621</v>
      </c>
      <c r="C812" s="16" t="s">
        <v>1622</v>
      </c>
      <c r="D812" s="16" t="s">
        <v>1746</v>
      </c>
      <c r="E812" s="16" t="s">
        <v>3112</v>
      </c>
      <c r="F812" s="16" t="s">
        <v>3113</v>
      </c>
      <c r="G812" s="16" t="s">
        <v>1752</v>
      </c>
      <c r="H812" s="16" t="s">
        <v>102</v>
      </c>
      <c r="I812" s="16" t="s">
        <v>19</v>
      </c>
      <c r="J812" s="16" t="s">
        <v>7745</v>
      </c>
      <c r="K812" s="16" t="s">
        <v>102</v>
      </c>
      <c r="L812" s="16">
        <v>4500000</v>
      </c>
      <c r="M812" s="16">
        <v>4500000</v>
      </c>
      <c r="N812" s="16">
        <v>4500000</v>
      </c>
      <c r="O812" s="16">
        <v>4500000</v>
      </c>
      <c r="P812" s="16">
        <v>4500000</v>
      </c>
      <c r="Q812" s="16">
        <v>4500000</v>
      </c>
      <c r="R812" s="16">
        <v>4500000</v>
      </c>
      <c r="S812" s="16">
        <v>4500000</v>
      </c>
      <c r="T812" s="16">
        <v>4500000</v>
      </c>
      <c r="U812" s="16">
        <v>4500000</v>
      </c>
      <c r="V812" s="16">
        <v>4500000</v>
      </c>
      <c r="W812" s="16">
        <v>4500000</v>
      </c>
      <c r="X812" s="16" t="s">
        <v>7745</v>
      </c>
      <c r="Y812" s="16" t="s">
        <v>102</v>
      </c>
      <c r="Z812" s="16" t="s">
        <v>102</v>
      </c>
    </row>
    <row r="813" spans="2:26" hidden="1">
      <c r="B813" s="16" t="s">
        <v>1621</v>
      </c>
      <c r="C813" s="16" t="s">
        <v>1622</v>
      </c>
      <c r="D813" s="16" t="s">
        <v>3114</v>
      </c>
      <c r="E813" s="16" t="s">
        <v>3115</v>
      </c>
      <c r="F813" s="16" t="s">
        <v>3116</v>
      </c>
      <c r="G813" s="16" t="s">
        <v>1669</v>
      </c>
      <c r="H813" s="16" t="s">
        <v>102</v>
      </c>
      <c r="I813" s="16" t="s">
        <v>19</v>
      </c>
      <c r="J813" s="16" t="s">
        <v>7745</v>
      </c>
      <c r="K813" s="16" t="s">
        <v>102</v>
      </c>
      <c r="L813" s="16">
        <v>3000000</v>
      </c>
      <c r="M813" s="16">
        <v>3000000</v>
      </c>
      <c r="N813" s="16">
        <v>3000000</v>
      </c>
      <c r="O813" s="16">
        <v>3000000</v>
      </c>
      <c r="P813" s="16">
        <v>3000000</v>
      </c>
      <c r="Q813" s="16">
        <v>3000000</v>
      </c>
      <c r="R813" s="16">
        <v>3000000</v>
      </c>
      <c r="S813" s="16">
        <v>3000000</v>
      </c>
      <c r="T813" s="16">
        <v>3000000</v>
      </c>
      <c r="U813" s="16">
        <v>3000000</v>
      </c>
      <c r="V813" s="16">
        <v>3000000</v>
      </c>
      <c r="W813" s="16">
        <v>3000000</v>
      </c>
      <c r="X813" s="16" t="s">
        <v>7745</v>
      </c>
      <c r="Y813" s="16" t="s">
        <v>102</v>
      </c>
      <c r="Z813" s="16" t="s">
        <v>102</v>
      </c>
    </row>
    <row r="814" spans="2:26" hidden="1">
      <c r="B814" s="16" t="s">
        <v>1621</v>
      </c>
      <c r="C814" s="16" t="s">
        <v>1622</v>
      </c>
      <c r="D814" s="16" t="s">
        <v>3114</v>
      </c>
      <c r="E814" s="16" t="s">
        <v>3117</v>
      </c>
      <c r="F814" s="16" t="s">
        <v>3118</v>
      </c>
      <c r="G814" s="16" t="s">
        <v>1669</v>
      </c>
      <c r="H814" s="16" t="s">
        <v>102</v>
      </c>
      <c r="I814" s="16" t="s">
        <v>19</v>
      </c>
      <c r="J814" s="16" t="s">
        <v>7745</v>
      </c>
      <c r="K814" s="16" t="s">
        <v>102</v>
      </c>
      <c r="L814" s="16">
        <v>1800000</v>
      </c>
      <c r="M814" s="16">
        <v>1800000</v>
      </c>
      <c r="N814" s="16">
        <v>1800000</v>
      </c>
      <c r="O814" s="16">
        <v>1800000</v>
      </c>
      <c r="P814" s="16">
        <v>1800000</v>
      </c>
      <c r="Q814" s="16">
        <v>1800000</v>
      </c>
      <c r="R814" s="16">
        <v>1800000</v>
      </c>
      <c r="S814" s="16">
        <v>1800000</v>
      </c>
      <c r="T814" s="16">
        <v>1800000</v>
      </c>
      <c r="U814" s="16">
        <v>1800000</v>
      </c>
      <c r="V814" s="16">
        <v>1800000</v>
      </c>
      <c r="W814" s="16">
        <v>1800000</v>
      </c>
      <c r="X814" s="16" t="s">
        <v>7745</v>
      </c>
      <c r="Y814" s="16" t="s">
        <v>102</v>
      </c>
      <c r="Z814" s="16" t="s">
        <v>102</v>
      </c>
    </row>
    <row r="815" spans="2:26" hidden="1">
      <c r="B815" s="16" t="s">
        <v>1621</v>
      </c>
      <c r="C815" s="16" t="s">
        <v>1622</v>
      </c>
      <c r="D815" s="16" t="s">
        <v>3114</v>
      </c>
      <c r="E815" s="16" t="s">
        <v>3119</v>
      </c>
      <c r="F815" s="16" t="s">
        <v>3120</v>
      </c>
      <c r="G815" s="16" t="s">
        <v>1669</v>
      </c>
      <c r="H815" s="16" t="s">
        <v>102</v>
      </c>
      <c r="I815" s="16" t="s">
        <v>19</v>
      </c>
      <c r="J815" s="16" t="s">
        <v>7745</v>
      </c>
      <c r="K815" s="16" t="s">
        <v>102</v>
      </c>
      <c r="L815" s="16">
        <v>2000000</v>
      </c>
      <c r="M815" s="16">
        <v>2000000</v>
      </c>
      <c r="N815" s="16">
        <v>2000000</v>
      </c>
      <c r="O815" s="16">
        <v>2000000</v>
      </c>
      <c r="P815" s="16">
        <v>2000000</v>
      </c>
      <c r="Q815" s="16">
        <v>2000000</v>
      </c>
      <c r="R815" s="16">
        <v>2000000</v>
      </c>
      <c r="S815" s="16">
        <v>2000000</v>
      </c>
      <c r="T815" s="16">
        <v>2000000</v>
      </c>
      <c r="U815" s="16">
        <v>2000000</v>
      </c>
      <c r="V815" s="16">
        <v>2000000</v>
      </c>
      <c r="W815" s="16">
        <v>2000000</v>
      </c>
      <c r="X815" s="16" t="s">
        <v>7745</v>
      </c>
      <c r="Y815" s="16" t="s">
        <v>102</v>
      </c>
      <c r="Z815" s="16" t="s">
        <v>102</v>
      </c>
    </row>
    <row r="816" spans="2:26" hidden="1">
      <c r="B816" s="16" t="s">
        <v>1621</v>
      </c>
      <c r="C816" s="16" t="s">
        <v>235</v>
      </c>
      <c r="D816" s="16" t="s">
        <v>14987</v>
      </c>
      <c r="E816" s="16" t="s">
        <v>3121</v>
      </c>
      <c r="F816" s="16" t="s">
        <v>15141</v>
      </c>
      <c r="G816" s="16" t="s">
        <v>1743</v>
      </c>
      <c r="H816" s="16" t="s">
        <v>130</v>
      </c>
      <c r="I816" s="16" t="s">
        <v>21</v>
      </c>
      <c r="J816" s="16" t="s">
        <v>7745</v>
      </c>
      <c r="K816" s="16" t="s">
        <v>130</v>
      </c>
      <c r="L816" s="16">
        <v>85.41</v>
      </c>
      <c r="M816" s="16">
        <v>85.41</v>
      </c>
      <c r="N816" s="16">
        <v>85.41</v>
      </c>
      <c r="O816" s="16">
        <v>85.41</v>
      </c>
      <c r="P816" s="16">
        <v>85.41</v>
      </c>
      <c r="Q816" s="16">
        <v>85.41</v>
      </c>
      <c r="R816" s="16">
        <v>85.41</v>
      </c>
      <c r="S816" s="16">
        <v>85.41</v>
      </c>
      <c r="T816" s="16">
        <v>85.41</v>
      </c>
      <c r="U816" s="16">
        <v>85.41</v>
      </c>
      <c r="V816" s="16">
        <v>85.41</v>
      </c>
      <c r="W816" s="16">
        <v>85.41</v>
      </c>
      <c r="X816" s="16" t="s">
        <v>7745</v>
      </c>
      <c r="Y816" s="16" t="s">
        <v>130</v>
      </c>
      <c r="Z816" s="16" t="s">
        <v>130</v>
      </c>
    </row>
    <row r="817" spans="2:26" hidden="1">
      <c r="B817" s="16" t="s">
        <v>1621</v>
      </c>
      <c r="C817" s="16" t="s">
        <v>235</v>
      </c>
      <c r="D817" s="16" t="s">
        <v>7876</v>
      </c>
      <c r="E817" s="16" t="s">
        <v>7877</v>
      </c>
      <c r="F817" s="16" t="s">
        <v>7876</v>
      </c>
      <c r="G817" s="16" t="s">
        <v>1704</v>
      </c>
      <c r="H817" s="16" t="s">
        <v>129</v>
      </c>
      <c r="I817" s="16" t="s">
        <v>19</v>
      </c>
      <c r="J817" s="16" t="s">
        <v>7745</v>
      </c>
      <c r="K817" s="16" t="s">
        <v>129</v>
      </c>
      <c r="L817" s="16">
        <v>112000</v>
      </c>
      <c r="M817" s="16">
        <v>112000</v>
      </c>
      <c r="N817" s="16">
        <v>112000</v>
      </c>
      <c r="O817" s="16">
        <v>112000</v>
      </c>
      <c r="P817" s="16">
        <v>112000</v>
      </c>
      <c r="Q817" s="16">
        <v>112000</v>
      </c>
      <c r="R817" s="16">
        <v>112000</v>
      </c>
      <c r="S817" s="16">
        <v>112000</v>
      </c>
      <c r="T817" s="16">
        <v>112000</v>
      </c>
      <c r="U817" s="16">
        <v>112000</v>
      </c>
      <c r="V817" s="16">
        <v>112000</v>
      </c>
      <c r="W817" s="16">
        <v>112000</v>
      </c>
      <c r="X817" s="16" t="s">
        <v>7745</v>
      </c>
      <c r="Y817" s="16" t="s">
        <v>129</v>
      </c>
      <c r="Z817" s="16" t="s">
        <v>129</v>
      </c>
    </row>
    <row r="818" spans="2:26" hidden="1">
      <c r="B818" s="16" t="s">
        <v>1621</v>
      </c>
      <c r="C818" s="16" t="s">
        <v>235</v>
      </c>
      <c r="D818" s="16" t="s">
        <v>3122</v>
      </c>
      <c r="E818" s="16" t="s">
        <v>3123</v>
      </c>
      <c r="F818" s="16" t="s">
        <v>3122</v>
      </c>
      <c r="G818" s="16" t="s">
        <v>1739</v>
      </c>
      <c r="H818" s="16" t="s">
        <v>129</v>
      </c>
      <c r="I818" s="16" t="s">
        <v>19</v>
      </c>
      <c r="J818" s="16" t="s">
        <v>7744</v>
      </c>
      <c r="K818" s="16" t="s">
        <v>129</v>
      </c>
      <c r="L818" s="16">
        <v>134275</v>
      </c>
      <c r="M818" s="16">
        <v>134275</v>
      </c>
      <c r="N818" s="16">
        <v>134275</v>
      </c>
      <c r="O818" s="16">
        <v>134275</v>
      </c>
      <c r="P818" s="16">
        <v>134275</v>
      </c>
      <c r="Q818" s="16">
        <v>134275</v>
      </c>
      <c r="R818" s="16">
        <v>134275</v>
      </c>
      <c r="S818" s="16">
        <v>134275</v>
      </c>
      <c r="T818" s="16">
        <v>134275</v>
      </c>
      <c r="U818" s="16">
        <v>134275</v>
      </c>
      <c r="V818" s="16">
        <v>134275</v>
      </c>
      <c r="W818" s="16">
        <v>134275</v>
      </c>
      <c r="X818" s="16" t="s">
        <v>7744</v>
      </c>
      <c r="Y818" s="16" t="s">
        <v>129</v>
      </c>
      <c r="Z818" s="16" t="s">
        <v>129</v>
      </c>
    </row>
    <row r="819" spans="2:26" hidden="1">
      <c r="B819" s="16" t="s">
        <v>1621</v>
      </c>
      <c r="C819" s="16" t="s">
        <v>235</v>
      </c>
      <c r="D819" s="16" t="s">
        <v>2786</v>
      </c>
      <c r="E819" s="16" t="s">
        <v>3124</v>
      </c>
      <c r="F819" s="16" t="s">
        <v>3125</v>
      </c>
      <c r="G819" s="16" t="s">
        <v>1739</v>
      </c>
      <c r="H819" s="16" t="s">
        <v>129</v>
      </c>
      <c r="I819" s="16" t="s">
        <v>19</v>
      </c>
      <c r="J819" s="16" t="s">
        <v>7744</v>
      </c>
      <c r="K819" s="16" t="s">
        <v>129</v>
      </c>
      <c r="L819" s="16">
        <v>28250</v>
      </c>
      <c r="M819" s="16">
        <v>28250</v>
      </c>
      <c r="N819" s="16">
        <v>28250</v>
      </c>
      <c r="O819" s="16">
        <v>28250</v>
      </c>
      <c r="P819" s="16">
        <v>28250</v>
      </c>
      <c r="Q819" s="16">
        <v>28250</v>
      </c>
      <c r="R819" s="16">
        <v>28250</v>
      </c>
      <c r="S819" s="16">
        <v>28250</v>
      </c>
      <c r="T819" s="16">
        <v>28250</v>
      </c>
      <c r="U819" s="16">
        <v>28250</v>
      </c>
      <c r="V819" s="16">
        <v>28250</v>
      </c>
      <c r="W819" s="16">
        <v>28250</v>
      </c>
      <c r="X819" s="16" t="s">
        <v>7744</v>
      </c>
      <c r="Y819" s="16" t="s">
        <v>129</v>
      </c>
      <c r="Z819" s="16" t="s">
        <v>129</v>
      </c>
    </row>
    <row r="820" spans="2:26" hidden="1">
      <c r="B820" s="16" t="s">
        <v>1621</v>
      </c>
      <c r="C820" s="16" t="s">
        <v>235</v>
      </c>
      <c r="D820" s="16" t="s">
        <v>7878</v>
      </c>
      <c r="E820" s="16" t="s">
        <v>7879</v>
      </c>
      <c r="F820" s="16" t="s">
        <v>7878</v>
      </c>
      <c r="G820" s="16" t="s">
        <v>1743</v>
      </c>
      <c r="H820" s="16" t="s">
        <v>131</v>
      </c>
      <c r="I820" s="16" t="s">
        <v>19</v>
      </c>
      <c r="J820" s="16" t="s">
        <v>7745</v>
      </c>
      <c r="K820" s="16" t="s">
        <v>131</v>
      </c>
      <c r="L820" s="16">
        <v>50000</v>
      </c>
      <c r="M820" s="16">
        <v>50000</v>
      </c>
      <c r="N820" s="16">
        <v>50000</v>
      </c>
      <c r="O820" s="16">
        <v>50000</v>
      </c>
      <c r="P820" s="16">
        <v>50000</v>
      </c>
      <c r="Q820" s="16">
        <v>50000</v>
      </c>
      <c r="R820" s="16">
        <v>50000</v>
      </c>
      <c r="S820" s="16">
        <v>50000</v>
      </c>
      <c r="T820" s="16">
        <v>50000</v>
      </c>
      <c r="U820" s="16">
        <v>50000</v>
      </c>
      <c r="V820" s="16">
        <v>50000</v>
      </c>
      <c r="W820" s="16">
        <v>50000</v>
      </c>
      <c r="X820" s="16" t="s">
        <v>7745</v>
      </c>
      <c r="Y820" s="16" t="s">
        <v>131</v>
      </c>
      <c r="Z820" s="16" t="s">
        <v>131</v>
      </c>
    </row>
    <row r="821" spans="2:26" hidden="1">
      <c r="B821" s="16" t="s">
        <v>1621</v>
      </c>
      <c r="C821" s="16" t="s">
        <v>235</v>
      </c>
      <c r="D821" s="16" t="s">
        <v>3126</v>
      </c>
      <c r="E821" s="16" t="s">
        <v>3127</v>
      </c>
      <c r="F821" s="16" t="s">
        <v>3126</v>
      </c>
      <c r="G821" s="16" t="s">
        <v>1626</v>
      </c>
      <c r="H821" s="16" t="s">
        <v>131</v>
      </c>
      <c r="I821" s="16" t="s">
        <v>19</v>
      </c>
      <c r="J821" s="16" t="s">
        <v>7744</v>
      </c>
      <c r="K821" s="16" t="s">
        <v>131</v>
      </c>
      <c r="L821" s="16">
        <v>2000000</v>
      </c>
      <c r="M821" s="16">
        <v>2000000</v>
      </c>
      <c r="N821" s="16">
        <v>2000000</v>
      </c>
      <c r="O821" s="16">
        <v>2000000</v>
      </c>
      <c r="P821" s="16">
        <v>2000000</v>
      </c>
      <c r="Q821" s="16">
        <v>2000000</v>
      </c>
      <c r="R821" s="16">
        <v>2000000</v>
      </c>
      <c r="S821" s="16">
        <v>2000000</v>
      </c>
      <c r="T821" s="16">
        <v>2000000</v>
      </c>
      <c r="U821" s="16">
        <v>2000000</v>
      </c>
      <c r="V821" s="16">
        <v>2000000</v>
      </c>
      <c r="W821" s="16">
        <v>2000000</v>
      </c>
      <c r="X821" s="16" t="s">
        <v>7744</v>
      </c>
      <c r="Y821" s="16" t="s">
        <v>131</v>
      </c>
      <c r="Z821" s="16" t="s">
        <v>131</v>
      </c>
    </row>
    <row r="822" spans="2:26" hidden="1">
      <c r="B822" s="16" t="s">
        <v>1621</v>
      </c>
      <c r="C822" s="16" t="s">
        <v>235</v>
      </c>
      <c r="D822" s="16" t="s">
        <v>3128</v>
      </c>
      <c r="E822" s="16" t="s">
        <v>3129</v>
      </c>
      <c r="F822" s="16" t="s">
        <v>3130</v>
      </c>
      <c r="G822" s="16" t="s">
        <v>1626</v>
      </c>
      <c r="H822" s="16" t="s">
        <v>131</v>
      </c>
      <c r="I822" s="16" t="s">
        <v>19</v>
      </c>
      <c r="J822" s="16" t="s">
        <v>7744</v>
      </c>
      <c r="K822" s="16" t="s">
        <v>131</v>
      </c>
      <c r="L822" s="16">
        <v>3000000</v>
      </c>
      <c r="M822" s="16">
        <v>3000000</v>
      </c>
      <c r="N822" s="16">
        <v>3000000</v>
      </c>
      <c r="O822" s="16">
        <v>3000000</v>
      </c>
      <c r="P822" s="16">
        <v>3000000</v>
      </c>
      <c r="Q822" s="16">
        <v>3000000</v>
      </c>
      <c r="R822" s="16">
        <v>3000000</v>
      </c>
      <c r="S822" s="16">
        <v>3000000</v>
      </c>
      <c r="T822" s="16">
        <v>3000000</v>
      </c>
      <c r="U822" s="16">
        <v>3000000</v>
      </c>
      <c r="V822" s="16">
        <v>3000000</v>
      </c>
      <c r="W822" s="16">
        <v>3000000</v>
      </c>
      <c r="X822" s="16" t="s">
        <v>7744</v>
      </c>
      <c r="Y822" s="16" t="s">
        <v>131</v>
      </c>
      <c r="Z822" s="16" t="s">
        <v>131</v>
      </c>
    </row>
    <row r="823" spans="2:26" hidden="1">
      <c r="B823" s="16" t="s">
        <v>1621</v>
      </c>
      <c r="C823" s="16" t="s">
        <v>235</v>
      </c>
      <c r="D823" s="16" t="s">
        <v>1805</v>
      </c>
      <c r="E823" s="16" t="s">
        <v>3131</v>
      </c>
      <c r="F823" s="16" t="s">
        <v>3132</v>
      </c>
      <c r="G823" s="16" t="s">
        <v>1743</v>
      </c>
      <c r="H823" s="16" t="s">
        <v>131</v>
      </c>
      <c r="I823" s="16" t="s">
        <v>19</v>
      </c>
      <c r="J823" s="16" t="s">
        <v>7744</v>
      </c>
      <c r="K823" s="16" t="s">
        <v>131</v>
      </c>
      <c r="L823" s="16">
        <v>6500000</v>
      </c>
      <c r="M823" s="16">
        <v>6500000</v>
      </c>
      <c r="N823" s="16">
        <v>6500000</v>
      </c>
      <c r="O823" s="16">
        <v>6500000</v>
      </c>
      <c r="P823" s="16">
        <v>6500000</v>
      </c>
      <c r="Q823" s="16">
        <v>6500000</v>
      </c>
      <c r="R823" s="16">
        <v>6500000</v>
      </c>
      <c r="S823" s="16">
        <v>6500000</v>
      </c>
      <c r="T823" s="16">
        <v>6500000</v>
      </c>
      <c r="U823" s="16">
        <v>6500000</v>
      </c>
      <c r="V823" s="16">
        <v>6500000</v>
      </c>
      <c r="W823" s="16">
        <v>6500000</v>
      </c>
      <c r="X823" s="16" t="s">
        <v>7744</v>
      </c>
      <c r="Y823" s="16" t="s">
        <v>131</v>
      </c>
      <c r="Z823" s="16" t="s">
        <v>131</v>
      </c>
    </row>
    <row r="824" spans="2:26" hidden="1">
      <c r="B824" s="16" t="s">
        <v>1621</v>
      </c>
      <c r="C824" s="16" t="s">
        <v>235</v>
      </c>
      <c r="D824" s="16" t="s">
        <v>1805</v>
      </c>
      <c r="E824" s="16" t="s">
        <v>3133</v>
      </c>
      <c r="F824" s="16" t="s">
        <v>3134</v>
      </c>
      <c r="G824" s="16" t="s">
        <v>1743</v>
      </c>
      <c r="H824" s="16" t="s">
        <v>103</v>
      </c>
      <c r="I824" s="16" t="s">
        <v>19</v>
      </c>
      <c r="J824" s="16" t="s">
        <v>7744</v>
      </c>
      <c r="K824" s="16" t="s">
        <v>103</v>
      </c>
      <c r="L824" s="16">
        <v>6500000</v>
      </c>
      <c r="M824" s="16">
        <v>6500000</v>
      </c>
      <c r="N824" s="16">
        <v>6500000</v>
      </c>
      <c r="O824" s="16">
        <v>6500000</v>
      </c>
      <c r="P824" s="16">
        <v>6500000</v>
      </c>
      <c r="Q824" s="16">
        <v>6500000</v>
      </c>
      <c r="R824" s="16">
        <v>6500000</v>
      </c>
      <c r="S824" s="16">
        <v>6500000</v>
      </c>
      <c r="T824" s="16">
        <v>6500000</v>
      </c>
      <c r="U824" s="16">
        <v>6500000</v>
      </c>
      <c r="V824" s="16">
        <v>6500000</v>
      </c>
      <c r="W824" s="16">
        <v>6500000</v>
      </c>
      <c r="X824" s="16" t="s">
        <v>7744</v>
      </c>
      <c r="Y824" s="16" t="s">
        <v>103</v>
      </c>
      <c r="Z824" s="16" t="s">
        <v>103</v>
      </c>
    </row>
    <row r="825" spans="2:26" hidden="1">
      <c r="B825" s="16" t="s">
        <v>1621</v>
      </c>
      <c r="C825" s="16" t="s">
        <v>235</v>
      </c>
      <c r="D825" s="16" t="s">
        <v>1805</v>
      </c>
      <c r="E825" s="16" t="s">
        <v>3135</v>
      </c>
      <c r="F825" s="16" t="s">
        <v>3136</v>
      </c>
      <c r="G825" s="16" t="s">
        <v>1743</v>
      </c>
      <c r="H825" s="16" t="s">
        <v>131</v>
      </c>
      <c r="I825" s="16" t="s">
        <v>19</v>
      </c>
      <c r="J825" s="16" t="s">
        <v>7745</v>
      </c>
      <c r="K825" s="16" t="s">
        <v>131</v>
      </c>
      <c r="L825" s="16">
        <v>6500000</v>
      </c>
      <c r="M825" s="16">
        <v>6500000</v>
      </c>
      <c r="N825" s="16">
        <v>6500000</v>
      </c>
      <c r="O825" s="16">
        <v>6500000</v>
      </c>
      <c r="P825" s="16">
        <v>6500000</v>
      </c>
      <c r="Q825" s="16">
        <v>6500000</v>
      </c>
      <c r="R825" s="16">
        <v>6500000</v>
      </c>
      <c r="S825" s="16">
        <v>6500000</v>
      </c>
      <c r="T825" s="16">
        <v>6500000</v>
      </c>
      <c r="U825" s="16">
        <v>6500000</v>
      </c>
      <c r="V825" s="16">
        <v>6500000</v>
      </c>
      <c r="W825" s="16">
        <v>6500000</v>
      </c>
      <c r="X825" s="16" t="s">
        <v>7745</v>
      </c>
      <c r="Y825" s="16" t="s">
        <v>131</v>
      </c>
      <c r="Z825" s="16" t="s">
        <v>131</v>
      </c>
    </row>
    <row r="826" spans="2:26" hidden="1">
      <c r="B826" s="16" t="s">
        <v>1621</v>
      </c>
      <c r="C826" s="16" t="s">
        <v>235</v>
      </c>
      <c r="D826" s="16" t="s">
        <v>1805</v>
      </c>
      <c r="E826" s="16" t="s">
        <v>3137</v>
      </c>
      <c r="F826" s="16" t="s">
        <v>3138</v>
      </c>
      <c r="G826" s="16" t="s">
        <v>1743</v>
      </c>
      <c r="H826" s="16" t="s">
        <v>131</v>
      </c>
      <c r="I826" s="16" t="s">
        <v>19</v>
      </c>
      <c r="J826" s="16" t="s">
        <v>7745</v>
      </c>
      <c r="K826" s="16" t="s">
        <v>131</v>
      </c>
      <c r="L826" s="16">
        <v>6500000</v>
      </c>
      <c r="M826" s="16">
        <v>6500000</v>
      </c>
      <c r="N826" s="16">
        <v>6500000</v>
      </c>
      <c r="O826" s="16">
        <v>6500000</v>
      </c>
      <c r="P826" s="16">
        <v>6500000</v>
      </c>
      <c r="Q826" s="16">
        <v>6500000</v>
      </c>
      <c r="R826" s="16">
        <v>6500000</v>
      </c>
      <c r="S826" s="16">
        <v>6500000</v>
      </c>
      <c r="T826" s="16">
        <v>6500000</v>
      </c>
      <c r="U826" s="16">
        <v>6500000</v>
      </c>
      <c r="V826" s="16">
        <v>6500000</v>
      </c>
      <c r="W826" s="16">
        <v>6500000</v>
      </c>
      <c r="X826" s="16" t="s">
        <v>7745</v>
      </c>
      <c r="Y826" s="16" t="s">
        <v>131</v>
      </c>
      <c r="Z826" s="16" t="s">
        <v>131</v>
      </c>
    </row>
    <row r="827" spans="2:26" hidden="1">
      <c r="B827" s="16" t="s">
        <v>1621</v>
      </c>
      <c r="C827" s="16" t="s">
        <v>235</v>
      </c>
      <c r="D827" s="16" t="s">
        <v>1805</v>
      </c>
      <c r="E827" s="16" t="s">
        <v>3139</v>
      </c>
      <c r="F827" s="16" t="s">
        <v>3140</v>
      </c>
      <c r="G827" s="16" t="s">
        <v>1743</v>
      </c>
      <c r="H827" s="16" t="s">
        <v>131</v>
      </c>
      <c r="I827" s="16" t="s">
        <v>19</v>
      </c>
      <c r="J827" s="16" t="s">
        <v>7744</v>
      </c>
      <c r="K827" s="16" t="s">
        <v>131</v>
      </c>
      <c r="L827" s="16">
        <v>6500000</v>
      </c>
      <c r="M827" s="16">
        <v>6500000</v>
      </c>
      <c r="N827" s="16">
        <v>6500000</v>
      </c>
      <c r="O827" s="16">
        <v>6500000</v>
      </c>
      <c r="P827" s="16">
        <v>6500000</v>
      </c>
      <c r="Q827" s="16">
        <v>6500000</v>
      </c>
      <c r="R827" s="16">
        <v>6500000</v>
      </c>
      <c r="S827" s="16">
        <v>6500000</v>
      </c>
      <c r="T827" s="16">
        <v>6500000</v>
      </c>
      <c r="U827" s="16">
        <v>6500000</v>
      </c>
      <c r="V827" s="16">
        <v>6500000</v>
      </c>
      <c r="W827" s="16">
        <v>6500000</v>
      </c>
      <c r="X827" s="16" t="s">
        <v>7744</v>
      </c>
      <c r="Y827" s="16" t="s">
        <v>131</v>
      </c>
      <c r="Z827" s="16" t="s">
        <v>131</v>
      </c>
    </row>
    <row r="828" spans="2:26" hidden="1">
      <c r="B828" s="16" t="s">
        <v>1621</v>
      </c>
      <c r="C828" s="16" t="s">
        <v>235</v>
      </c>
      <c r="D828" s="16" t="s">
        <v>1805</v>
      </c>
      <c r="E828" s="16" t="s">
        <v>3141</v>
      </c>
      <c r="F828" s="16" t="s">
        <v>15365</v>
      </c>
      <c r="G828" s="16" t="s">
        <v>1743</v>
      </c>
      <c r="H828" s="16" t="s">
        <v>103</v>
      </c>
      <c r="I828" s="16" t="s">
        <v>19</v>
      </c>
      <c r="J828" s="16" t="s">
        <v>7744</v>
      </c>
      <c r="K828" s="16" t="s">
        <v>103</v>
      </c>
      <c r="L828" s="16">
        <v>6500000</v>
      </c>
      <c r="M828" s="16">
        <v>6500000</v>
      </c>
      <c r="N828" s="16">
        <v>6500000</v>
      </c>
      <c r="O828" s="16">
        <v>6500000</v>
      </c>
      <c r="P828" s="16">
        <v>6500000</v>
      </c>
      <c r="Q828" s="16">
        <v>6500000</v>
      </c>
      <c r="R828" s="16">
        <v>6500000</v>
      </c>
      <c r="S828" s="16">
        <v>6500000</v>
      </c>
      <c r="T828" s="16">
        <v>6500000</v>
      </c>
      <c r="U828" s="16">
        <v>6500000</v>
      </c>
      <c r="V828" s="16">
        <v>6500000</v>
      </c>
      <c r="W828" s="16">
        <v>6500000</v>
      </c>
      <c r="X828" s="16" t="s">
        <v>7744</v>
      </c>
      <c r="Y828" s="16" t="s">
        <v>103</v>
      </c>
      <c r="Z828" s="16" t="s">
        <v>103</v>
      </c>
    </row>
    <row r="829" spans="2:26" hidden="1">
      <c r="B829" s="16" t="s">
        <v>1621</v>
      </c>
      <c r="C829" s="16" t="s">
        <v>235</v>
      </c>
      <c r="D829" s="16" t="s">
        <v>3142</v>
      </c>
      <c r="E829" s="16" t="s">
        <v>3143</v>
      </c>
      <c r="F829" s="16" t="s">
        <v>3144</v>
      </c>
      <c r="G829" s="16" t="s">
        <v>1743</v>
      </c>
      <c r="H829" s="16" t="s">
        <v>103</v>
      </c>
      <c r="I829" s="16" t="s">
        <v>19</v>
      </c>
      <c r="J829" s="16" t="s">
        <v>7744</v>
      </c>
      <c r="K829" s="16" t="s">
        <v>103</v>
      </c>
      <c r="L829" s="16">
        <v>2800000</v>
      </c>
      <c r="M829" s="16">
        <v>2800000</v>
      </c>
      <c r="N829" s="16">
        <v>2800000</v>
      </c>
      <c r="O829" s="16">
        <v>2800000</v>
      </c>
      <c r="P829" s="16">
        <v>2800000</v>
      </c>
      <c r="Q829" s="16">
        <v>2800000</v>
      </c>
      <c r="R829" s="16">
        <v>2800000</v>
      </c>
      <c r="S829" s="16">
        <v>2800000</v>
      </c>
      <c r="T829" s="16">
        <v>2800000</v>
      </c>
      <c r="U829" s="16">
        <v>2800000</v>
      </c>
      <c r="V829" s="16">
        <v>2800000</v>
      </c>
      <c r="W829" s="16">
        <v>2800000</v>
      </c>
      <c r="X829" s="16" t="s">
        <v>7744</v>
      </c>
      <c r="Y829" s="16" t="s">
        <v>103</v>
      </c>
      <c r="Z829" s="16" t="s">
        <v>103</v>
      </c>
    </row>
    <row r="830" spans="2:26" hidden="1">
      <c r="B830" s="16" t="s">
        <v>1621</v>
      </c>
      <c r="C830" s="16" t="s">
        <v>235</v>
      </c>
      <c r="D830" s="16" t="s">
        <v>3142</v>
      </c>
      <c r="E830" s="16" t="s">
        <v>3145</v>
      </c>
      <c r="F830" s="16" t="s">
        <v>3146</v>
      </c>
      <c r="G830" s="16" t="s">
        <v>1743</v>
      </c>
      <c r="H830" s="16" t="s">
        <v>103</v>
      </c>
      <c r="I830" s="16" t="s">
        <v>19</v>
      </c>
      <c r="J830" s="16" t="s">
        <v>7744</v>
      </c>
      <c r="K830" s="16" t="s">
        <v>103</v>
      </c>
      <c r="L830" s="16">
        <v>2800000</v>
      </c>
      <c r="M830" s="16">
        <v>2800000</v>
      </c>
      <c r="N830" s="16">
        <v>2800000</v>
      </c>
      <c r="O830" s="16">
        <v>2800000</v>
      </c>
      <c r="P830" s="16">
        <v>2800000</v>
      </c>
      <c r="Q830" s="16">
        <v>2800000</v>
      </c>
      <c r="R830" s="16">
        <v>2800000</v>
      </c>
      <c r="S830" s="16">
        <v>2800000</v>
      </c>
      <c r="T830" s="16">
        <v>2800000</v>
      </c>
      <c r="U830" s="16">
        <v>2800000</v>
      </c>
      <c r="V830" s="16">
        <v>2800000</v>
      </c>
      <c r="W830" s="16">
        <v>2800000</v>
      </c>
      <c r="X830" s="16" t="s">
        <v>7744</v>
      </c>
      <c r="Y830" s="16" t="s">
        <v>103</v>
      </c>
      <c r="Z830" s="16" t="s">
        <v>103</v>
      </c>
    </row>
    <row r="831" spans="2:26" hidden="1">
      <c r="B831" s="16" t="s">
        <v>1621</v>
      </c>
      <c r="C831" s="16" t="s">
        <v>235</v>
      </c>
      <c r="D831" s="16" t="s">
        <v>3142</v>
      </c>
      <c r="E831" s="16" t="s">
        <v>3147</v>
      </c>
      <c r="F831" s="16" t="s">
        <v>3148</v>
      </c>
      <c r="G831" s="16" t="s">
        <v>1743</v>
      </c>
      <c r="H831" s="16" t="s">
        <v>103</v>
      </c>
      <c r="I831" s="16" t="s">
        <v>19</v>
      </c>
      <c r="J831" s="16" t="s">
        <v>7744</v>
      </c>
      <c r="K831" s="16" t="s">
        <v>103</v>
      </c>
      <c r="L831" s="16">
        <v>2800000</v>
      </c>
      <c r="M831" s="16">
        <v>2800000</v>
      </c>
      <c r="N831" s="16">
        <v>2800000</v>
      </c>
      <c r="O831" s="16">
        <v>2800000</v>
      </c>
      <c r="P831" s="16">
        <v>2800000</v>
      </c>
      <c r="Q831" s="16">
        <v>2800000</v>
      </c>
      <c r="R831" s="16">
        <v>2800000</v>
      </c>
      <c r="S831" s="16">
        <v>2800000</v>
      </c>
      <c r="T831" s="16">
        <v>2800000</v>
      </c>
      <c r="U831" s="16">
        <v>2800000</v>
      </c>
      <c r="V831" s="16">
        <v>2800000</v>
      </c>
      <c r="W831" s="16">
        <v>2800000</v>
      </c>
      <c r="X831" s="16" t="s">
        <v>7744</v>
      </c>
      <c r="Y831" s="16" t="s">
        <v>103</v>
      </c>
      <c r="Z831" s="16" t="s">
        <v>103</v>
      </c>
    </row>
    <row r="832" spans="2:26" hidden="1">
      <c r="B832" s="16" t="s">
        <v>1621</v>
      </c>
      <c r="C832" s="16" t="s">
        <v>1622</v>
      </c>
      <c r="D832" s="16" t="s">
        <v>14996</v>
      </c>
      <c r="E832" s="16" t="s">
        <v>3149</v>
      </c>
      <c r="F832" s="16" t="s">
        <v>3150</v>
      </c>
      <c r="G832" s="16" t="s">
        <v>1743</v>
      </c>
      <c r="H832" s="16" t="s">
        <v>103</v>
      </c>
      <c r="I832" s="16" t="s">
        <v>19</v>
      </c>
      <c r="J832" s="16" t="s">
        <v>7744</v>
      </c>
      <c r="K832" s="16" t="s">
        <v>103</v>
      </c>
      <c r="L832" s="16">
        <v>1000000</v>
      </c>
      <c r="M832" s="16">
        <v>1000000</v>
      </c>
      <c r="N832" s="16">
        <v>1000000</v>
      </c>
      <c r="O832" s="16">
        <v>1000000</v>
      </c>
      <c r="P832" s="16">
        <v>1000000</v>
      </c>
      <c r="Q832" s="16">
        <v>1000000</v>
      </c>
      <c r="R832" s="16">
        <v>1000000</v>
      </c>
      <c r="S832" s="16">
        <v>1000000</v>
      </c>
      <c r="T832" s="16">
        <v>1000000</v>
      </c>
      <c r="U832" s="16">
        <v>1000000</v>
      </c>
      <c r="V832" s="16">
        <v>1000000</v>
      </c>
      <c r="W832" s="16">
        <v>1000000</v>
      </c>
      <c r="X832" s="16" t="s">
        <v>7744</v>
      </c>
      <c r="Y832" s="16" t="s">
        <v>103</v>
      </c>
      <c r="Z832" s="16" t="s">
        <v>103</v>
      </c>
    </row>
    <row r="833" spans="2:26" hidden="1">
      <c r="B833" s="16" t="s">
        <v>1621</v>
      </c>
      <c r="C833" s="16" t="s">
        <v>235</v>
      </c>
      <c r="D833" s="16" t="s">
        <v>3142</v>
      </c>
      <c r="E833" s="16" t="s">
        <v>3151</v>
      </c>
      <c r="F833" s="16" t="s">
        <v>3152</v>
      </c>
      <c r="G833" s="16" t="s">
        <v>1743</v>
      </c>
      <c r="H833" s="16" t="s">
        <v>103</v>
      </c>
      <c r="I833" s="16" t="s">
        <v>19</v>
      </c>
      <c r="J833" s="16" t="s">
        <v>7744</v>
      </c>
      <c r="K833" s="16" t="s">
        <v>103</v>
      </c>
      <c r="L833" s="16">
        <v>2800000</v>
      </c>
      <c r="M833" s="16">
        <v>2800000</v>
      </c>
      <c r="N833" s="16">
        <v>2800000</v>
      </c>
      <c r="O833" s="16">
        <v>2800000</v>
      </c>
      <c r="P833" s="16">
        <v>2800000</v>
      </c>
      <c r="Q833" s="16">
        <v>2800000</v>
      </c>
      <c r="R833" s="16">
        <v>2800000</v>
      </c>
      <c r="S833" s="16">
        <v>2800000</v>
      </c>
      <c r="T833" s="16">
        <v>2800000</v>
      </c>
      <c r="U833" s="16">
        <v>2800000</v>
      </c>
      <c r="V833" s="16">
        <v>2800000</v>
      </c>
      <c r="W833" s="16">
        <v>2800000</v>
      </c>
      <c r="X833" s="16" t="s">
        <v>7744</v>
      </c>
      <c r="Y833" s="16" t="s">
        <v>103</v>
      </c>
      <c r="Z833" s="16" t="s">
        <v>103</v>
      </c>
    </row>
    <row r="834" spans="2:26" hidden="1">
      <c r="B834" s="16" t="s">
        <v>1621</v>
      </c>
      <c r="C834" s="16" t="s">
        <v>235</v>
      </c>
      <c r="D834" s="16" t="s">
        <v>3142</v>
      </c>
      <c r="E834" s="16" t="s">
        <v>3153</v>
      </c>
      <c r="F834" s="16" t="s">
        <v>15366</v>
      </c>
      <c r="G834" s="16" t="s">
        <v>1743</v>
      </c>
      <c r="H834" s="16" t="s">
        <v>103</v>
      </c>
      <c r="I834" s="16" t="s">
        <v>19</v>
      </c>
      <c r="J834" s="16" t="s">
        <v>7744</v>
      </c>
      <c r="K834" s="16" t="s">
        <v>103</v>
      </c>
      <c r="L834" s="16">
        <v>2800000</v>
      </c>
      <c r="M834" s="16">
        <v>2800000</v>
      </c>
      <c r="N834" s="16">
        <v>2800000</v>
      </c>
      <c r="O834" s="16">
        <v>2800000</v>
      </c>
      <c r="P834" s="16">
        <v>2800000</v>
      </c>
      <c r="Q834" s="16">
        <v>2800000</v>
      </c>
      <c r="R834" s="16">
        <v>2800000</v>
      </c>
      <c r="S834" s="16">
        <v>2800000</v>
      </c>
      <c r="T834" s="16">
        <v>2800000</v>
      </c>
      <c r="U834" s="16">
        <v>2800000</v>
      </c>
      <c r="V834" s="16">
        <v>2800000</v>
      </c>
      <c r="W834" s="16">
        <v>2800000</v>
      </c>
      <c r="X834" s="16" t="s">
        <v>7744</v>
      </c>
      <c r="Y834" s="16" t="s">
        <v>103</v>
      </c>
      <c r="Z834" s="16" t="s">
        <v>103</v>
      </c>
    </row>
    <row r="835" spans="2:26" hidden="1">
      <c r="B835" s="16" t="s">
        <v>1621</v>
      </c>
      <c r="C835" s="16" t="s">
        <v>1622</v>
      </c>
      <c r="D835" s="16" t="s">
        <v>14986</v>
      </c>
      <c r="E835" s="16" t="s">
        <v>3154</v>
      </c>
      <c r="F835" s="16" t="s">
        <v>3155</v>
      </c>
      <c r="G835" s="16" t="s">
        <v>1626</v>
      </c>
      <c r="H835" s="16" t="s">
        <v>103</v>
      </c>
      <c r="I835" s="16" t="s">
        <v>19</v>
      </c>
      <c r="J835" s="16" t="s">
        <v>7745</v>
      </c>
      <c r="K835" s="16" t="s">
        <v>103</v>
      </c>
      <c r="L835" s="16">
        <v>8225000</v>
      </c>
      <c r="M835" s="16">
        <v>8225000</v>
      </c>
      <c r="N835" s="16">
        <v>8225000</v>
      </c>
      <c r="O835" s="16">
        <v>8225000</v>
      </c>
      <c r="P835" s="16">
        <v>8225000</v>
      </c>
      <c r="Q835" s="16">
        <v>8225000</v>
      </c>
      <c r="R835" s="16">
        <v>8225000</v>
      </c>
      <c r="S835" s="16">
        <v>8225000</v>
      </c>
      <c r="T835" s="16">
        <v>8225000</v>
      </c>
      <c r="U835" s="16">
        <v>8225000</v>
      </c>
      <c r="V835" s="16">
        <v>8225000</v>
      </c>
      <c r="W835" s="16">
        <v>8225000</v>
      </c>
      <c r="X835" s="16" t="s">
        <v>7745</v>
      </c>
      <c r="Y835" s="16" t="s">
        <v>103</v>
      </c>
      <c r="Z835" s="16" t="s">
        <v>103</v>
      </c>
    </row>
    <row r="836" spans="2:26" hidden="1">
      <c r="B836" s="16" t="s">
        <v>1621</v>
      </c>
      <c r="C836" s="16" t="s">
        <v>235</v>
      </c>
      <c r="D836" s="16" t="s">
        <v>15667</v>
      </c>
      <c r="E836" s="16" t="s">
        <v>15668</v>
      </c>
      <c r="F836" s="16" t="s">
        <v>15669</v>
      </c>
      <c r="G836" s="16" t="s">
        <v>1669</v>
      </c>
      <c r="H836" s="16" t="s">
        <v>102</v>
      </c>
      <c r="I836" s="16" t="s">
        <v>19</v>
      </c>
      <c r="J836" s="16" t="s">
        <v>7745</v>
      </c>
      <c r="K836" s="16" t="s">
        <v>102</v>
      </c>
      <c r="L836" s="16">
        <v>8200000</v>
      </c>
      <c r="M836" s="16">
        <v>8200000</v>
      </c>
      <c r="N836" s="16">
        <v>8200000</v>
      </c>
      <c r="O836" s="16">
        <v>8200000</v>
      </c>
      <c r="P836" s="16">
        <v>8200000</v>
      </c>
      <c r="Q836" s="16">
        <v>8200000</v>
      </c>
      <c r="R836" s="16">
        <v>8200000</v>
      </c>
      <c r="S836" s="16">
        <v>8200000</v>
      </c>
      <c r="T836" s="16">
        <v>8200000</v>
      </c>
      <c r="U836" s="16">
        <v>8200000</v>
      </c>
      <c r="V836" s="16">
        <v>8200000</v>
      </c>
      <c r="W836" s="16">
        <v>8200000</v>
      </c>
      <c r="X836" s="16" t="s">
        <v>7745</v>
      </c>
      <c r="Y836" s="16" t="s">
        <v>102</v>
      </c>
      <c r="Z836" s="16" t="s">
        <v>102</v>
      </c>
    </row>
    <row r="837" spans="2:26" hidden="1">
      <c r="B837" s="16" t="s">
        <v>1621</v>
      </c>
      <c r="C837" s="16" t="s">
        <v>235</v>
      </c>
      <c r="D837" s="16" t="s">
        <v>15670</v>
      </c>
      <c r="E837" s="16" t="s">
        <v>15671</v>
      </c>
      <c r="F837" s="16" t="s">
        <v>15670</v>
      </c>
      <c r="G837" s="16" t="s">
        <v>1739</v>
      </c>
      <c r="H837" s="16" t="s">
        <v>129</v>
      </c>
      <c r="I837" s="16" t="s">
        <v>19</v>
      </c>
      <c r="J837" s="16" t="s">
        <v>7744</v>
      </c>
      <c r="K837" s="16" t="s">
        <v>129</v>
      </c>
      <c r="L837" s="16">
        <v>1230441.8400000001</v>
      </c>
      <c r="M837" s="16">
        <v>1230441.8400000001</v>
      </c>
      <c r="N837" s="16">
        <v>1230441.8400000001</v>
      </c>
      <c r="O837" s="16">
        <v>1230441.8400000001</v>
      </c>
      <c r="P837" s="16">
        <v>1230441.8400000001</v>
      </c>
      <c r="Q837" s="16">
        <v>1230441.8400000001</v>
      </c>
      <c r="R837" s="16">
        <v>1230441.8400000001</v>
      </c>
      <c r="S837" s="16">
        <v>1230441.8400000001</v>
      </c>
      <c r="T837" s="16">
        <v>1230441.8400000001</v>
      </c>
      <c r="U837" s="16">
        <v>1230441.8400000001</v>
      </c>
      <c r="V837" s="16">
        <v>1230441.8400000001</v>
      </c>
      <c r="W837" s="16">
        <v>1230441.8400000001</v>
      </c>
      <c r="X837" s="16" t="s">
        <v>7744</v>
      </c>
      <c r="Y837" s="16" t="s">
        <v>129</v>
      </c>
      <c r="Z837" s="16" t="s">
        <v>129</v>
      </c>
    </row>
    <row r="838" spans="2:26" hidden="1">
      <c r="B838" s="16" t="s">
        <v>1621</v>
      </c>
      <c r="C838" s="16" t="s">
        <v>235</v>
      </c>
      <c r="D838" s="16" t="s">
        <v>15124</v>
      </c>
      <c r="E838" s="16" t="s">
        <v>3157</v>
      </c>
      <c r="F838" s="16" t="s">
        <v>3156</v>
      </c>
      <c r="G838" s="16" t="s">
        <v>1626</v>
      </c>
      <c r="H838" s="16" t="s">
        <v>129</v>
      </c>
      <c r="I838" s="16" t="s">
        <v>19</v>
      </c>
      <c r="J838" s="16" t="s">
        <v>7744</v>
      </c>
      <c r="K838" s="16" t="s">
        <v>129</v>
      </c>
      <c r="L838" s="16">
        <v>3000000</v>
      </c>
      <c r="M838" s="16">
        <v>3000000</v>
      </c>
      <c r="N838" s="16">
        <v>3000000</v>
      </c>
      <c r="O838" s="16">
        <v>3000000</v>
      </c>
      <c r="P838" s="16">
        <v>3000000</v>
      </c>
      <c r="Q838" s="16">
        <v>3000000</v>
      </c>
      <c r="R838" s="16">
        <v>3000000</v>
      </c>
      <c r="S838" s="16">
        <v>3000000</v>
      </c>
      <c r="T838" s="16">
        <v>3000000</v>
      </c>
      <c r="U838" s="16">
        <v>3000000</v>
      </c>
      <c r="V838" s="16">
        <v>3000000</v>
      </c>
      <c r="W838" s="16">
        <v>3000000</v>
      </c>
      <c r="X838" s="16" t="s">
        <v>7744</v>
      </c>
      <c r="Y838" s="16" t="s">
        <v>129</v>
      </c>
      <c r="Z838" s="16" t="s">
        <v>129</v>
      </c>
    </row>
    <row r="839" spans="2:26" hidden="1">
      <c r="B839" s="16" t="s">
        <v>1621</v>
      </c>
      <c r="C839" s="16" t="s">
        <v>235</v>
      </c>
      <c r="D839" s="16" t="s">
        <v>3158</v>
      </c>
      <c r="E839" s="16" t="s">
        <v>3159</v>
      </c>
      <c r="F839" s="16" t="s">
        <v>3158</v>
      </c>
      <c r="G839" s="16" t="s">
        <v>1739</v>
      </c>
      <c r="H839" s="16" t="s">
        <v>129</v>
      </c>
      <c r="I839" s="16" t="s">
        <v>19</v>
      </c>
      <c r="J839" s="16" t="s">
        <v>7744</v>
      </c>
      <c r="K839" s="16" t="s">
        <v>129</v>
      </c>
      <c r="L839" s="16">
        <v>61500</v>
      </c>
      <c r="M839" s="16">
        <v>61500</v>
      </c>
      <c r="N839" s="16">
        <v>61500</v>
      </c>
      <c r="O839" s="16">
        <v>61500</v>
      </c>
      <c r="P839" s="16">
        <v>61500</v>
      </c>
      <c r="Q839" s="16">
        <v>61500</v>
      </c>
      <c r="R839" s="16">
        <v>61500</v>
      </c>
      <c r="S839" s="16">
        <v>61500</v>
      </c>
      <c r="T839" s="16">
        <v>61500</v>
      </c>
      <c r="U839" s="16">
        <v>61500</v>
      </c>
      <c r="V839" s="16">
        <v>61500</v>
      </c>
      <c r="W839" s="16">
        <v>61500</v>
      </c>
      <c r="X839" s="16" t="s">
        <v>7744</v>
      </c>
      <c r="Y839" s="16" t="s">
        <v>129</v>
      </c>
      <c r="Z839" s="16" t="s">
        <v>129</v>
      </c>
    </row>
    <row r="840" spans="2:26" hidden="1">
      <c r="B840" s="16" t="s">
        <v>1621</v>
      </c>
      <c r="C840" s="16" t="s">
        <v>235</v>
      </c>
      <c r="D840" s="16" t="s">
        <v>7880</v>
      </c>
      <c r="E840" s="16" t="s">
        <v>7881</v>
      </c>
      <c r="F840" s="16" t="s">
        <v>7882</v>
      </c>
      <c r="G840" s="16" t="s">
        <v>1739</v>
      </c>
      <c r="H840" s="16" t="s">
        <v>129</v>
      </c>
      <c r="I840" s="16" t="s">
        <v>19</v>
      </c>
      <c r="J840" s="16" t="s">
        <v>7745</v>
      </c>
      <c r="K840" s="16" t="s">
        <v>129</v>
      </c>
      <c r="L840" s="16">
        <v>49750</v>
      </c>
      <c r="M840" s="16">
        <v>49750</v>
      </c>
      <c r="N840" s="16">
        <v>49750</v>
      </c>
      <c r="O840" s="16">
        <v>49750</v>
      </c>
      <c r="P840" s="16">
        <v>49750</v>
      </c>
      <c r="Q840" s="16">
        <v>49750</v>
      </c>
      <c r="R840" s="16">
        <v>49750</v>
      </c>
      <c r="S840" s="16">
        <v>49750</v>
      </c>
      <c r="T840" s="16">
        <v>49750</v>
      </c>
      <c r="U840" s="16">
        <v>49750</v>
      </c>
      <c r="V840" s="16">
        <v>49750</v>
      </c>
      <c r="W840" s="16">
        <v>49750</v>
      </c>
      <c r="X840" s="16" t="s">
        <v>7745</v>
      </c>
      <c r="Y840" s="16" t="s">
        <v>129</v>
      </c>
      <c r="Z840" s="16" t="s">
        <v>129</v>
      </c>
    </row>
    <row r="841" spans="2:26" hidden="1">
      <c r="B841" s="16" t="s">
        <v>1621</v>
      </c>
      <c r="C841" s="16" t="s">
        <v>235</v>
      </c>
      <c r="D841" s="16" t="s">
        <v>3160</v>
      </c>
      <c r="E841" s="16" t="s">
        <v>3161</v>
      </c>
      <c r="F841" s="16" t="s">
        <v>3160</v>
      </c>
      <c r="G841" s="16" t="s">
        <v>1739</v>
      </c>
      <c r="H841" s="16" t="s">
        <v>129</v>
      </c>
      <c r="I841" s="16" t="s">
        <v>19</v>
      </c>
      <c r="J841" s="16" t="s">
        <v>7744</v>
      </c>
      <c r="K841" s="16" t="s">
        <v>129</v>
      </c>
      <c r="L841" s="16">
        <v>10250</v>
      </c>
      <c r="M841" s="16">
        <v>10250</v>
      </c>
      <c r="N841" s="16">
        <v>10250</v>
      </c>
      <c r="O841" s="16">
        <v>10250</v>
      </c>
      <c r="P841" s="16">
        <v>10250</v>
      </c>
      <c r="Q841" s="16">
        <v>10250</v>
      </c>
      <c r="R841" s="16">
        <v>10250</v>
      </c>
      <c r="S841" s="16">
        <v>10250</v>
      </c>
      <c r="T841" s="16">
        <v>10250</v>
      </c>
      <c r="U841" s="16">
        <v>10250</v>
      </c>
      <c r="V841" s="16">
        <v>10250</v>
      </c>
      <c r="W841" s="16">
        <v>10250</v>
      </c>
      <c r="X841" s="16" t="s">
        <v>7744</v>
      </c>
      <c r="Y841" s="16" t="s">
        <v>129</v>
      </c>
      <c r="Z841" s="16" t="s">
        <v>129</v>
      </c>
    </row>
    <row r="842" spans="2:26" hidden="1">
      <c r="B842" s="16" t="s">
        <v>1621</v>
      </c>
      <c r="C842" s="16" t="s">
        <v>235</v>
      </c>
      <c r="D842" s="16" t="s">
        <v>14992</v>
      </c>
      <c r="E842" s="16" t="s">
        <v>3162</v>
      </c>
      <c r="F842" s="16" t="s">
        <v>3163</v>
      </c>
      <c r="G842" s="16" t="s">
        <v>1739</v>
      </c>
      <c r="H842" s="16" t="s">
        <v>129</v>
      </c>
      <c r="I842" s="16" t="s">
        <v>19</v>
      </c>
      <c r="J842" s="16" t="s">
        <v>7745</v>
      </c>
      <c r="K842" s="16" t="s">
        <v>129</v>
      </c>
      <c r="L842" s="16">
        <v>150000</v>
      </c>
      <c r="M842" s="16">
        <v>150000</v>
      </c>
      <c r="N842" s="16">
        <v>150000</v>
      </c>
      <c r="O842" s="16">
        <v>150000</v>
      </c>
      <c r="P842" s="16">
        <v>150000</v>
      </c>
      <c r="Q842" s="16">
        <v>150000</v>
      </c>
      <c r="R842" s="16">
        <v>150000</v>
      </c>
      <c r="S842" s="16">
        <v>150000</v>
      </c>
      <c r="T842" s="16">
        <v>150000</v>
      </c>
      <c r="U842" s="16">
        <v>150000</v>
      </c>
      <c r="V842" s="16">
        <v>150000</v>
      </c>
      <c r="W842" s="16">
        <v>150000</v>
      </c>
      <c r="X842" s="16" t="s">
        <v>7745</v>
      </c>
      <c r="Y842" s="16" t="s">
        <v>129</v>
      </c>
      <c r="Z842" s="16" t="s">
        <v>129</v>
      </c>
    </row>
    <row r="843" spans="2:26" hidden="1">
      <c r="B843" s="16" t="s">
        <v>1621</v>
      </c>
      <c r="C843" s="16" t="s">
        <v>235</v>
      </c>
      <c r="D843" s="16" t="s">
        <v>3164</v>
      </c>
      <c r="E843" s="16" t="s">
        <v>3165</v>
      </c>
      <c r="F843" s="16" t="s">
        <v>3164</v>
      </c>
      <c r="G843" s="16" t="s">
        <v>1739</v>
      </c>
      <c r="H843" s="16" t="s">
        <v>129</v>
      </c>
      <c r="I843" s="16" t="s">
        <v>19</v>
      </c>
      <c r="J843" s="16" t="s">
        <v>7745</v>
      </c>
      <c r="K843" s="16" t="s">
        <v>129</v>
      </c>
      <c r="L843" s="16">
        <v>262400</v>
      </c>
      <c r="M843" s="16">
        <v>262400</v>
      </c>
      <c r="N843" s="16">
        <v>262400</v>
      </c>
      <c r="O843" s="16">
        <v>262400</v>
      </c>
      <c r="P843" s="16">
        <v>262400</v>
      </c>
      <c r="Q843" s="16">
        <v>262400</v>
      </c>
      <c r="R843" s="16">
        <v>262400</v>
      </c>
      <c r="S843" s="16">
        <v>262400</v>
      </c>
      <c r="T843" s="16">
        <v>262400</v>
      </c>
      <c r="U843" s="16">
        <v>262400</v>
      </c>
      <c r="V843" s="16">
        <v>262400</v>
      </c>
      <c r="W843" s="16">
        <v>262400</v>
      </c>
      <c r="X843" s="16" t="s">
        <v>7745</v>
      </c>
      <c r="Y843" s="16" t="s">
        <v>129</v>
      </c>
      <c r="Z843" s="16" t="s">
        <v>129</v>
      </c>
    </row>
    <row r="844" spans="2:26" hidden="1">
      <c r="B844" s="16" t="s">
        <v>1621</v>
      </c>
      <c r="C844" s="16" t="s">
        <v>235</v>
      </c>
      <c r="D844" s="16" t="s">
        <v>14987</v>
      </c>
      <c r="E844" s="16" t="s">
        <v>3166</v>
      </c>
      <c r="F844" s="16" t="s">
        <v>15144</v>
      </c>
      <c r="G844" s="16" t="s">
        <v>2073</v>
      </c>
      <c r="H844" s="16" t="s">
        <v>130</v>
      </c>
      <c r="I844" s="16" t="s">
        <v>21</v>
      </c>
      <c r="J844" s="16" t="s">
        <v>7744</v>
      </c>
      <c r="K844" s="16" t="s">
        <v>130</v>
      </c>
      <c r="L844" s="16">
        <v>82</v>
      </c>
      <c r="M844" s="16">
        <v>82</v>
      </c>
      <c r="N844" s="16">
        <v>82</v>
      </c>
      <c r="O844" s="16">
        <v>82</v>
      </c>
      <c r="P844" s="16">
        <v>82</v>
      </c>
      <c r="Q844" s="16">
        <v>82</v>
      </c>
      <c r="R844" s="16">
        <v>82</v>
      </c>
      <c r="S844" s="16">
        <v>82</v>
      </c>
      <c r="T844" s="16">
        <v>82</v>
      </c>
      <c r="U844" s="16">
        <v>82</v>
      </c>
      <c r="V844" s="16">
        <v>82</v>
      </c>
      <c r="W844" s="16">
        <v>82</v>
      </c>
      <c r="X844" s="16" t="s">
        <v>7744</v>
      </c>
      <c r="Y844" s="16" t="s">
        <v>130</v>
      </c>
      <c r="Z844" s="16" t="s">
        <v>130</v>
      </c>
    </row>
    <row r="845" spans="2:26" hidden="1">
      <c r="B845" s="16" t="s">
        <v>1621</v>
      </c>
      <c r="C845" s="16" t="s">
        <v>235</v>
      </c>
      <c r="D845" s="16" t="s">
        <v>14987</v>
      </c>
      <c r="E845" s="16" t="s">
        <v>3167</v>
      </c>
      <c r="F845" s="16" t="s">
        <v>15145</v>
      </c>
      <c r="G845" s="16" t="s">
        <v>1743</v>
      </c>
      <c r="H845" s="16" t="s">
        <v>130</v>
      </c>
      <c r="I845" s="16" t="s">
        <v>19</v>
      </c>
      <c r="J845" s="16" t="s">
        <v>7744</v>
      </c>
      <c r="K845" s="16" t="s">
        <v>130</v>
      </c>
      <c r="L845" s="16">
        <v>30000000</v>
      </c>
      <c r="M845" s="16">
        <v>30000000</v>
      </c>
      <c r="N845" s="16">
        <v>30000000</v>
      </c>
      <c r="O845" s="16">
        <v>30000000</v>
      </c>
      <c r="P845" s="16">
        <v>30000000</v>
      </c>
      <c r="Q845" s="16">
        <v>30000000</v>
      </c>
      <c r="R845" s="16">
        <v>30000000</v>
      </c>
      <c r="S845" s="16">
        <v>30000000</v>
      </c>
      <c r="T845" s="16">
        <v>30000000</v>
      </c>
      <c r="U845" s="16">
        <v>30000000</v>
      </c>
      <c r="V845" s="16">
        <v>30000000</v>
      </c>
      <c r="W845" s="16">
        <v>30000000</v>
      </c>
      <c r="X845" s="16" t="s">
        <v>7744</v>
      </c>
      <c r="Y845" s="16" t="s">
        <v>130</v>
      </c>
      <c r="Z845" s="16" t="s">
        <v>130</v>
      </c>
    </row>
    <row r="846" spans="2:26" hidden="1">
      <c r="B846" s="16" t="s">
        <v>1621</v>
      </c>
      <c r="C846" s="16" t="s">
        <v>235</v>
      </c>
      <c r="D846" s="16" t="s">
        <v>14987</v>
      </c>
      <c r="E846" s="16" t="s">
        <v>3168</v>
      </c>
      <c r="F846" s="16" t="s">
        <v>15051</v>
      </c>
      <c r="G846" s="16" t="s">
        <v>1743</v>
      </c>
      <c r="H846" s="16" t="s">
        <v>130</v>
      </c>
      <c r="I846" s="16" t="s">
        <v>19</v>
      </c>
      <c r="J846" s="16" t="s">
        <v>7744</v>
      </c>
      <c r="K846" s="16" t="s">
        <v>130</v>
      </c>
      <c r="L846" s="16">
        <v>15000000</v>
      </c>
      <c r="M846" s="16">
        <v>15000000</v>
      </c>
      <c r="N846" s="16">
        <v>15000000</v>
      </c>
      <c r="O846" s="16">
        <v>15000000</v>
      </c>
      <c r="P846" s="16">
        <v>15000000</v>
      </c>
      <c r="Q846" s="16">
        <v>15000000</v>
      </c>
      <c r="R846" s="16">
        <v>15000000</v>
      </c>
      <c r="S846" s="16">
        <v>15000000</v>
      </c>
      <c r="T846" s="16">
        <v>15000000</v>
      </c>
      <c r="U846" s="16">
        <v>15000000</v>
      </c>
      <c r="V846" s="16">
        <v>15000000</v>
      </c>
      <c r="W846" s="16">
        <v>15000000</v>
      </c>
      <c r="X846" s="16" t="s">
        <v>7744</v>
      </c>
      <c r="Y846" s="16" t="s">
        <v>130</v>
      </c>
      <c r="Z846" s="16" t="s">
        <v>130</v>
      </c>
    </row>
    <row r="847" spans="2:26" hidden="1">
      <c r="B847" s="16" t="s">
        <v>1621</v>
      </c>
      <c r="C847" s="16" t="s">
        <v>235</v>
      </c>
      <c r="D847" s="16" t="s">
        <v>14987</v>
      </c>
      <c r="E847" s="16" t="s">
        <v>3169</v>
      </c>
      <c r="F847" s="16" t="s">
        <v>15147</v>
      </c>
      <c r="G847" s="16" t="s">
        <v>1743</v>
      </c>
      <c r="H847" s="16" t="s">
        <v>130</v>
      </c>
      <c r="I847" s="16" t="s">
        <v>19</v>
      </c>
      <c r="J847" s="16" t="s">
        <v>7744</v>
      </c>
      <c r="K847" s="16" t="s">
        <v>130</v>
      </c>
      <c r="L847" s="16">
        <v>30000000</v>
      </c>
      <c r="M847" s="16">
        <v>30000000</v>
      </c>
      <c r="N847" s="16">
        <v>30000000</v>
      </c>
      <c r="O847" s="16">
        <v>30000000</v>
      </c>
      <c r="P847" s="16">
        <v>30000000</v>
      </c>
      <c r="Q847" s="16">
        <v>30000000</v>
      </c>
      <c r="R847" s="16">
        <v>30000000</v>
      </c>
      <c r="S847" s="16">
        <v>30000000</v>
      </c>
      <c r="T847" s="16">
        <v>30000000</v>
      </c>
      <c r="U847" s="16">
        <v>30000000</v>
      </c>
      <c r="V847" s="16">
        <v>30000000</v>
      </c>
      <c r="W847" s="16">
        <v>30000000</v>
      </c>
      <c r="X847" s="16" t="s">
        <v>7744</v>
      </c>
      <c r="Y847" s="16" t="s">
        <v>130</v>
      </c>
      <c r="Z847" s="16" t="s">
        <v>130</v>
      </c>
    </row>
    <row r="848" spans="2:26" hidden="1">
      <c r="B848" s="16" t="s">
        <v>1621</v>
      </c>
      <c r="C848" s="16" t="s">
        <v>235</v>
      </c>
      <c r="D848" s="16" t="s">
        <v>14987</v>
      </c>
      <c r="E848" s="16" t="s">
        <v>3170</v>
      </c>
      <c r="F848" s="16" t="s">
        <v>15148</v>
      </c>
      <c r="G848" s="16" t="s">
        <v>2073</v>
      </c>
      <c r="H848" s="16" t="s">
        <v>130</v>
      </c>
      <c r="I848" s="16" t="s">
        <v>19</v>
      </c>
      <c r="J848" s="16" t="s">
        <v>7744</v>
      </c>
      <c r="K848" s="16" t="s">
        <v>130</v>
      </c>
      <c r="L848" s="16">
        <v>800000</v>
      </c>
      <c r="M848" s="16">
        <v>800000</v>
      </c>
      <c r="N848" s="16">
        <v>800000</v>
      </c>
      <c r="O848" s="16">
        <v>800000</v>
      </c>
      <c r="P848" s="16">
        <v>800000</v>
      </c>
      <c r="Q848" s="16">
        <v>800000</v>
      </c>
      <c r="R848" s="16">
        <v>800000</v>
      </c>
      <c r="S848" s="16">
        <v>800000</v>
      </c>
      <c r="T848" s="16">
        <v>800000</v>
      </c>
      <c r="U848" s="16">
        <v>800000</v>
      </c>
      <c r="V848" s="16">
        <v>800000</v>
      </c>
      <c r="W848" s="16">
        <v>800000</v>
      </c>
      <c r="X848" s="16" t="s">
        <v>7744</v>
      </c>
      <c r="Y848" s="16" t="s">
        <v>130</v>
      </c>
      <c r="Z848" s="16" t="s">
        <v>130</v>
      </c>
    </row>
    <row r="849" spans="2:26" hidden="1">
      <c r="B849" s="16" t="s">
        <v>1621</v>
      </c>
      <c r="C849" s="16" t="s">
        <v>235</v>
      </c>
      <c r="D849" s="16" t="s">
        <v>14987</v>
      </c>
      <c r="E849" s="16" t="s">
        <v>3171</v>
      </c>
      <c r="F849" s="16" t="s">
        <v>15149</v>
      </c>
      <c r="G849" s="16" t="s">
        <v>2073</v>
      </c>
      <c r="H849" s="16" t="s">
        <v>130</v>
      </c>
      <c r="I849" s="16" t="s">
        <v>20</v>
      </c>
      <c r="J849" s="16" t="s">
        <v>7744</v>
      </c>
      <c r="K849" s="16" t="s">
        <v>130</v>
      </c>
      <c r="L849" s="16">
        <v>10000</v>
      </c>
      <c r="M849" s="16">
        <v>10000</v>
      </c>
      <c r="N849" s="16">
        <v>10000</v>
      </c>
      <c r="O849" s="16">
        <v>10000</v>
      </c>
      <c r="P849" s="16">
        <v>10000</v>
      </c>
      <c r="Q849" s="16">
        <v>10000</v>
      </c>
      <c r="R849" s="16">
        <v>10000</v>
      </c>
      <c r="S849" s="16">
        <v>10000</v>
      </c>
      <c r="T849" s="16">
        <v>10000</v>
      </c>
      <c r="U849" s="16">
        <v>10000</v>
      </c>
      <c r="V849" s="16">
        <v>10000</v>
      </c>
      <c r="W849" s="16">
        <v>10000</v>
      </c>
      <c r="X849" s="16" t="s">
        <v>7744</v>
      </c>
      <c r="Y849" s="16" t="s">
        <v>130</v>
      </c>
      <c r="Z849" s="16" t="s">
        <v>130</v>
      </c>
    </row>
    <row r="850" spans="2:26" hidden="1">
      <c r="B850" s="16" t="s">
        <v>1621</v>
      </c>
      <c r="C850" s="16" t="s">
        <v>235</v>
      </c>
      <c r="D850" s="16" t="s">
        <v>2372</v>
      </c>
      <c r="E850" s="16" t="s">
        <v>3172</v>
      </c>
      <c r="F850" s="16" t="s">
        <v>3173</v>
      </c>
      <c r="G850" s="16" t="s">
        <v>1739</v>
      </c>
      <c r="H850" s="16" t="s">
        <v>129</v>
      </c>
      <c r="I850" s="16" t="s">
        <v>19</v>
      </c>
      <c r="J850" s="16" t="s">
        <v>7745</v>
      </c>
      <c r="K850" s="16" t="s">
        <v>129</v>
      </c>
      <c r="L850" s="16">
        <v>39975</v>
      </c>
      <c r="M850" s="16">
        <v>39975</v>
      </c>
      <c r="N850" s="16">
        <v>39975</v>
      </c>
      <c r="O850" s="16">
        <v>39975</v>
      </c>
      <c r="P850" s="16">
        <v>39975</v>
      </c>
      <c r="Q850" s="16">
        <v>39975</v>
      </c>
      <c r="R850" s="16">
        <v>39975</v>
      </c>
      <c r="S850" s="16">
        <v>39975</v>
      </c>
      <c r="T850" s="16">
        <v>39975</v>
      </c>
      <c r="U850" s="16">
        <v>39975</v>
      </c>
      <c r="V850" s="16">
        <v>39975</v>
      </c>
      <c r="W850" s="16">
        <v>39975</v>
      </c>
      <c r="X850" s="16" t="s">
        <v>7745</v>
      </c>
      <c r="Y850" s="16" t="s">
        <v>129</v>
      </c>
      <c r="Z850" s="16" t="s">
        <v>129</v>
      </c>
    </row>
    <row r="851" spans="2:26" hidden="1">
      <c r="B851" s="16" t="s">
        <v>1621</v>
      </c>
      <c r="C851" s="16" t="s">
        <v>235</v>
      </c>
      <c r="D851" s="16" t="s">
        <v>2372</v>
      </c>
      <c r="E851" s="16" t="s">
        <v>3174</v>
      </c>
      <c r="F851" s="16" t="s">
        <v>3175</v>
      </c>
      <c r="G851" s="16" t="s">
        <v>1739</v>
      </c>
      <c r="H851" s="16" t="s">
        <v>129</v>
      </c>
      <c r="I851" s="16" t="s">
        <v>19</v>
      </c>
      <c r="J851" s="16" t="s">
        <v>7745</v>
      </c>
      <c r="K851" s="16" t="s">
        <v>129</v>
      </c>
      <c r="L851" s="16">
        <v>53813</v>
      </c>
      <c r="M851" s="16">
        <v>53813</v>
      </c>
      <c r="N851" s="16">
        <v>53813</v>
      </c>
      <c r="O851" s="16">
        <v>53813</v>
      </c>
      <c r="P851" s="16">
        <v>53813</v>
      </c>
      <c r="Q851" s="16">
        <v>53813</v>
      </c>
      <c r="R851" s="16">
        <v>53813</v>
      </c>
      <c r="S851" s="16">
        <v>53813</v>
      </c>
      <c r="T851" s="16">
        <v>53813</v>
      </c>
      <c r="U851" s="16">
        <v>53813</v>
      </c>
      <c r="V851" s="16">
        <v>53813</v>
      </c>
      <c r="W851" s="16">
        <v>53813</v>
      </c>
      <c r="X851" s="16" t="s">
        <v>7745</v>
      </c>
      <c r="Y851" s="16" t="s">
        <v>129</v>
      </c>
      <c r="Z851" s="16" t="s">
        <v>129</v>
      </c>
    </row>
    <row r="852" spans="2:26" hidden="1">
      <c r="B852" s="16" t="s">
        <v>1621</v>
      </c>
      <c r="C852" s="16" t="s">
        <v>235</v>
      </c>
      <c r="D852" s="16" t="s">
        <v>3176</v>
      </c>
      <c r="E852" s="16" t="s">
        <v>3177</v>
      </c>
      <c r="F852" s="16" t="s">
        <v>3178</v>
      </c>
      <c r="G852" s="16" t="s">
        <v>1669</v>
      </c>
      <c r="H852" s="16" t="s">
        <v>129</v>
      </c>
      <c r="I852" s="16" t="s">
        <v>19</v>
      </c>
      <c r="J852" s="16" t="s">
        <v>7745</v>
      </c>
      <c r="K852" s="16" t="s">
        <v>129</v>
      </c>
      <c r="L852" s="16">
        <v>6021875</v>
      </c>
      <c r="M852" s="16">
        <v>6021875</v>
      </c>
      <c r="N852" s="16">
        <v>6021875</v>
      </c>
      <c r="O852" s="16">
        <v>6021875</v>
      </c>
      <c r="P852" s="16">
        <v>6021875</v>
      </c>
      <c r="Q852" s="16">
        <v>6021875</v>
      </c>
      <c r="R852" s="16">
        <v>6021875</v>
      </c>
      <c r="S852" s="16">
        <v>6021875</v>
      </c>
      <c r="T852" s="16">
        <v>6021875</v>
      </c>
      <c r="U852" s="16">
        <v>6021875</v>
      </c>
      <c r="V852" s="16">
        <v>6021875</v>
      </c>
      <c r="W852" s="16">
        <v>6021875</v>
      </c>
      <c r="X852" s="16" t="s">
        <v>7745</v>
      </c>
      <c r="Y852" s="16" t="s">
        <v>129</v>
      </c>
      <c r="Z852" s="16" t="s">
        <v>129</v>
      </c>
    </row>
    <row r="853" spans="2:26" hidden="1">
      <c r="B853" s="16" t="s">
        <v>1621</v>
      </c>
      <c r="C853" s="16" t="s">
        <v>235</v>
      </c>
      <c r="D853" s="16" t="s">
        <v>3176</v>
      </c>
      <c r="E853" s="16" t="s">
        <v>3179</v>
      </c>
      <c r="F853" s="16" t="s">
        <v>3180</v>
      </c>
      <c r="G853" s="16" t="s">
        <v>1669</v>
      </c>
      <c r="H853" s="16" t="s">
        <v>129</v>
      </c>
      <c r="I853" s="16" t="s">
        <v>19</v>
      </c>
      <c r="J853" s="16" t="s">
        <v>7745</v>
      </c>
      <c r="K853" s="16" t="s">
        <v>129</v>
      </c>
      <c r="L853" s="16">
        <v>179375</v>
      </c>
      <c r="M853" s="16">
        <v>179375</v>
      </c>
      <c r="N853" s="16">
        <v>179375</v>
      </c>
      <c r="O853" s="16">
        <v>179375</v>
      </c>
      <c r="P853" s="16">
        <v>179375</v>
      </c>
      <c r="Q853" s="16">
        <v>179375</v>
      </c>
      <c r="R853" s="16">
        <v>179375</v>
      </c>
      <c r="S853" s="16">
        <v>179375</v>
      </c>
      <c r="T853" s="16">
        <v>179375</v>
      </c>
      <c r="U853" s="16">
        <v>179375</v>
      </c>
      <c r="V853" s="16">
        <v>179375</v>
      </c>
      <c r="W853" s="16">
        <v>179375</v>
      </c>
      <c r="X853" s="16" t="s">
        <v>7745</v>
      </c>
      <c r="Y853" s="16" t="s">
        <v>129</v>
      </c>
      <c r="Z853" s="16" t="s">
        <v>129</v>
      </c>
    </row>
    <row r="854" spans="2:26" hidden="1">
      <c r="B854" s="16" t="s">
        <v>1621</v>
      </c>
      <c r="C854" s="16" t="s">
        <v>235</v>
      </c>
      <c r="D854" s="16" t="s">
        <v>3176</v>
      </c>
      <c r="E854" s="16" t="s">
        <v>3181</v>
      </c>
      <c r="F854" s="16" t="s">
        <v>3182</v>
      </c>
      <c r="G854" s="16" t="s">
        <v>1669</v>
      </c>
      <c r="H854" s="16" t="s">
        <v>129</v>
      </c>
      <c r="I854" s="16" t="s">
        <v>19</v>
      </c>
      <c r="J854" s="16" t="s">
        <v>7745</v>
      </c>
      <c r="K854" s="16" t="s">
        <v>129</v>
      </c>
      <c r="L854" s="16">
        <v>615000</v>
      </c>
      <c r="M854" s="16">
        <v>615000</v>
      </c>
      <c r="N854" s="16">
        <v>615000</v>
      </c>
      <c r="O854" s="16">
        <v>615000</v>
      </c>
      <c r="P854" s="16">
        <v>615000</v>
      </c>
      <c r="Q854" s="16">
        <v>615000</v>
      </c>
      <c r="R854" s="16">
        <v>615000</v>
      </c>
      <c r="S854" s="16">
        <v>615000</v>
      </c>
      <c r="T854" s="16">
        <v>615000</v>
      </c>
      <c r="U854" s="16">
        <v>615000</v>
      </c>
      <c r="V854" s="16">
        <v>615000</v>
      </c>
      <c r="W854" s="16">
        <v>615000</v>
      </c>
      <c r="X854" s="16" t="s">
        <v>7745</v>
      </c>
      <c r="Y854" s="16" t="s">
        <v>129</v>
      </c>
      <c r="Z854" s="16" t="s">
        <v>129</v>
      </c>
    </row>
    <row r="855" spans="2:26" hidden="1">
      <c r="B855" s="16" t="s">
        <v>1621</v>
      </c>
      <c r="C855" s="16" t="s">
        <v>235</v>
      </c>
      <c r="D855" s="16" t="s">
        <v>3183</v>
      </c>
      <c r="E855" s="16" t="s">
        <v>3184</v>
      </c>
      <c r="F855" s="16" t="s">
        <v>15150</v>
      </c>
      <c r="G855" s="16" t="s">
        <v>3185</v>
      </c>
      <c r="H855" s="16" t="s">
        <v>103</v>
      </c>
      <c r="I855" s="16" t="s">
        <v>19</v>
      </c>
      <c r="J855" s="16" t="s">
        <v>7744</v>
      </c>
      <c r="K855" s="16" t="s">
        <v>103</v>
      </c>
      <c r="L855" s="16">
        <v>1035.78</v>
      </c>
      <c r="M855" s="16">
        <v>1035.78</v>
      </c>
      <c r="N855" s="16">
        <v>1035.78</v>
      </c>
      <c r="O855" s="16">
        <v>1035.78</v>
      </c>
      <c r="P855" s="16">
        <v>1035.78</v>
      </c>
      <c r="Q855" s="16">
        <v>1035.78</v>
      </c>
      <c r="R855" s="16">
        <v>1035.78</v>
      </c>
      <c r="S855" s="16">
        <v>1035.78</v>
      </c>
      <c r="T855" s="16">
        <v>1035.78</v>
      </c>
      <c r="U855" s="16">
        <v>1035.78</v>
      </c>
      <c r="V855" s="16">
        <v>1035.78</v>
      </c>
      <c r="W855" s="16">
        <v>1035.78</v>
      </c>
      <c r="X855" s="16" t="s">
        <v>7744</v>
      </c>
      <c r="Y855" s="16" t="s">
        <v>103</v>
      </c>
      <c r="Z855" s="16" t="s">
        <v>103</v>
      </c>
    </row>
    <row r="856" spans="2:26" hidden="1">
      <c r="B856" s="16" t="s">
        <v>1621</v>
      </c>
      <c r="C856" s="16" t="s">
        <v>235</v>
      </c>
      <c r="D856" s="16" t="s">
        <v>3183</v>
      </c>
      <c r="E856" s="16" t="s">
        <v>3186</v>
      </c>
      <c r="F856" s="16" t="s">
        <v>15151</v>
      </c>
      <c r="G856" s="16" t="s">
        <v>3185</v>
      </c>
      <c r="H856" s="16" t="s">
        <v>103</v>
      </c>
      <c r="I856" s="16" t="s">
        <v>19</v>
      </c>
      <c r="J856" s="16" t="s">
        <v>7744</v>
      </c>
      <c r="K856" s="16" t="s">
        <v>103</v>
      </c>
      <c r="L856" s="16">
        <v>1553.67</v>
      </c>
      <c r="M856" s="16">
        <v>1553.67</v>
      </c>
      <c r="N856" s="16">
        <v>1553.67</v>
      </c>
      <c r="O856" s="16">
        <v>1553.67</v>
      </c>
      <c r="P856" s="16">
        <v>1553.67</v>
      </c>
      <c r="Q856" s="16">
        <v>1553.67</v>
      </c>
      <c r="R856" s="16">
        <v>1553.67</v>
      </c>
      <c r="S856" s="16">
        <v>1553.67</v>
      </c>
      <c r="T856" s="16">
        <v>1553.67</v>
      </c>
      <c r="U856" s="16">
        <v>1553.67</v>
      </c>
      <c r="V856" s="16">
        <v>1553.67</v>
      </c>
      <c r="W856" s="16">
        <v>1553.67</v>
      </c>
      <c r="X856" s="16" t="s">
        <v>7744</v>
      </c>
      <c r="Y856" s="16" t="s">
        <v>103</v>
      </c>
      <c r="Z856" s="16" t="s">
        <v>103</v>
      </c>
    </row>
    <row r="857" spans="2:26" hidden="1">
      <c r="B857" s="16" t="s">
        <v>1621</v>
      </c>
      <c r="C857" s="16" t="s">
        <v>235</v>
      </c>
      <c r="D857" s="16" t="s">
        <v>15984</v>
      </c>
      <c r="E857" s="16" t="s">
        <v>15985</v>
      </c>
      <c r="F857" s="16" t="s">
        <v>15986</v>
      </c>
      <c r="G857" s="16" t="s">
        <v>1739</v>
      </c>
      <c r="H857" s="16" t="s">
        <v>128</v>
      </c>
      <c r="I857" s="16" t="s">
        <v>19</v>
      </c>
      <c r="J857" s="16" t="s">
        <v>7744</v>
      </c>
      <c r="K857" s="16" t="s">
        <v>128</v>
      </c>
      <c r="L857" s="16">
        <v>5500</v>
      </c>
      <c r="M857" s="16">
        <v>5500</v>
      </c>
      <c r="N857" s="16">
        <v>5500</v>
      </c>
      <c r="O857" s="16">
        <v>5500</v>
      </c>
      <c r="P857" s="16">
        <v>5500</v>
      </c>
      <c r="Q857" s="16">
        <v>5500</v>
      </c>
      <c r="R857" s="16">
        <v>5500</v>
      </c>
      <c r="S857" s="16">
        <v>5500</v>
      </c>
      <c r="T857" s="16">
        <v>5500</v>
      </c>
      <c r="U857" s="16">
        <v>5500</v>
      </c>
      <c r="V857" s="16">
        <v>5500</v>
      </c>
      <c r="W857" s="16">
        <v>5500</v>
      </c>
      <c r="X857" s="16" t="s">
        <v>7744</v>
      </c>
      <c r="Y857" s="16" t="s">
        <v>128</v>
      </c>
      <c r="Z857" s="16" t="s">
        <v>128</v>
      </c>
    </row>
    <row r="858" spans="2:26" hidden="1">
      <c r="B858" s="16" t="s">
        <v>1621</v>
      </c>
      <c r="C858" s="16" t="s">
        <v>235</v>
      </c>
      <c r="D858" s="16" t="s">
        <v>3187</v>
      </c>
      <c r="E858" s="16" t="s">
        <v>3188</v>
      </c>
      <c r="F858" s="16" t="s">
        <v>3189</v>
      </c>
      <c r="G858" s="16" t="s">
        <v>1739</v>
      </c>
      <c r="H858" s="16" t="s">
        <v>129</v>
      </c>
      <c r="I858" s="16" t="s">
        <v>19</v>
      </c>
      <c r="J858" s="16" t="s">
        <v>7745</v>
      </c>
      <c r="K858" s="16" t="s">
        <v>129</v>
      </c>
      <c r="L858" s="16">
        <v>270000</v>
      </c>
      <c r="M858" s="16">
        <v>270000</v>
      </c>
      <c r="N858" s="16">
        <v>270000</v>
      </c>
      <c r="O858" s="16">
        <v>270000</v>
      </c>
      <c r="P858" s="16">
        <v>270000</v>
      </c>
      <c r="Q858" s="16">
        <v>270000</v>
      </c>
      <c r="R858" s="16">
        <v>270000</v>
      </c>
      <c r="S858" s="16">
        <v>270000</v>
      </c>
      <c r="T858" s="16">
        <v>270000</v>
      </c>
      <c r="U858" s="16">
        <v>270000</v>
      </c>
      <c r="V858" s="16">
        <v>270000</v>
      </c>
      <c r="W858" s="16">
        <v>270000</v>
      </c>
      <c r="X858" s="16" t="s">
        <v>7745</v>
      </c>
      <c r="Y858" s="16" t="s">
        <v>129</v>
      </c>
      <c r="Z858" s="16" t="s">
        <v>129</v>
      </c>
    </row>
    <row r="859" spans="2:26" hidden="1">
      <c r="B859" s="16" t="s">
        <v>1621</v>
      </c>
      <c r="C859" s="16" t="s">
        <v>235</v>
      </c>
      <c r="D859" s="16" t="s">
        <v>15672</v>
      </c>
      <c r="E859" s="16" t="s">
        <v>15673</v>
      </c>
      <c r="F859" s="16" t="s">
        <v>15672</v>
      </c>
      <c r="G859" s="16" t="s">
        <v>1739</v>
      </c>
      <c r="H859" s="16" t="s">
        <v>129</v>
      </c>
      <c r="I859" s="16" t="s">
        <v>19</v>
      </c>
      <c r="J859" s="16" t="s">
        <v>7745</v>
      </c>
      <c r="K859" s="16" t="s">
        <v>129</v>
      </c>
      <c r="L859" s="16">
        <v>339424.8</v>
      </c>
      <c r="M859" s="16">
        <v>339424.8</v>
      </c>
      <c r="N859" s="16">
        <v>339424.8</v>
      </c>
      <c r="O859" s="16">
        <v>339424.8</v>
      </c>
      <c r="P859" s="16">
        <v>339424.8</v>
      </c>
      <c r="Q859" s="16">
        <v>339424.8</v>
      </c>
      <c r="R859" s="16">
        <v>339424.8</v>
      </c>
      <c r="S859" s="16">
        <v>339424.8</v>
      </c>
      <c r="T859" s="16">
        <v>339424.8</v>
      </c>
      <c r="U859" s="16">
        <v>339424.8</v>
      </c>
      <c r="V859" s="16">
        <v>339424.8</v>
      </c>
      <c r="W859" s="16">
        <v>339424.8</v>
      </c>
      <c r="X859" s="16" t="s">
        <v>7745</v>
      </c>
      <c r="Y859" s="16" t="s">
        <v>129</v>
      </c>
      <c r="Z859" s="16" t="s">
        <v>129</v>
      </c>
    </row>
    <row r="860" spans="2:26" hidden="1">
      <c r="B860" s="16" t="s">
        <v>1621</v>
      </c>
      <c r="C860" s="16" t="s">
        <v>235</v>
      </c>
      <c r="D860" s="16" t="s">
        <v>15674</v>
      </c>
      <c r="E860" s="16" t="s">
        <v>15675</v>
      </c>
      <c r="F860" s="16" t="s">
        <v>15674</v>
      </c>
      <c r="G860" s="16" t="s">
        <v>1739</v>
      </c>
      <c r="H860" s="16" t="s">
        <v>129</v>
      </c>
      <c r="I860" s="16" t="s">
        <v>19</v>
      </c>
      <c r="J860" s="16" t="s">
        <v>7745</v>
      </c>
      <c r="K860" s="16" t="s">
        <v>129</v>
      </c>
      <c r="L860" s="16">
        <v>17867.02</v>
      </c>
      <c r="M860" s="16">
        <v>17867.02</v>
      </c>
      <c r="N860" s="16">
        <v>17867.02</v>
      </c>
      <c r="O860" s="16">
        <v>17867.02</v>
      </c>
      <c r="P860" s="16">
        <v>17867.02</v>
      </c>
      <c r="Q860" s="16">
        <v>17867.02</v>
      </c>
      <c r="R860" s="16">
        <v>17867.02</v>
      </c>
      <c r="S860" s="16">
        <v>17867.02</v>
      </c>
      <c r="T860" s="16">
        <v>17867.02</v>
      </c>
      <c r="U860" s="16">
        <v>17867.02</v>
      </c>
      <c r="V860" s="16">
        <v>17867.02</v>
      </c>
      <c r="W860" s="16">
        <v>17867.02</v>
      </c>
      <c r="X860" s="16" t="s">
        <v>7745</v>
      </c>
      <c r="Y860" s="16" t="s">
        <v>129</v>
      </c>
      <c r="Z860" s="16" t="s">
        <v>129</v>
      </c>
    </row>
    <row r="861" spans="2:26" hidden="1">
      <c r="B861" s="16" t="s">
        <v>1621</v>
      </c>
      <c r="C861" s="16" t="s">
        <v>1622</v>
      </c>
      <c r="D861" s="16" t="s">
        <v>1746</v>
      </c>
      <c r="E861" s="16" t="s">
        <v>3190</v>
      </c>
      <c r="F861" s="16" t="s">
        <v>9166</v>
      </c>
      <c r="G861" s="16" t="s">
        <v>3109</v>
      </c>
      <c r="H861" s="16" t="s">
        <v>102</v>
      </c>
      <c r="I861" s="16" t="s">
        <v>19</v>
      </c>
      <c r="J861" s="16" t="s">
        <v>7745</v>
      </c>
      <c r="K861" s="16" t="s">
        <v>102</v>
      </c>
      <c r="L861" s="16">
        <v>600000</v>
      </c>
      <c r="M861" s="16">
        <v>600000</v>
      </c>
      <c r="N861" s="16">
        <v>600000</v>
      </c>
      <c r="O861" s="16">
        <v>600000</v>
      </c>
      <c r="P861" s="16">
        <v>600000</v>
      </c>
      <c r="Q861" s="16">
        <v>600000</v>
      </c>
      <c r="R861" s="16">
        <v>600000</v>
      </c>
      <c r="S861" s="16">
        <v>600000</v>
      </c>
      <c r="T861" s="16">
        <v>600000</v>
      </c>
      <c r="U861" s="16">
        <v>600000</v>
      </c>
      <c r="V861" s="16">
        <v>600000</v>
      </c>
      <c r="W861" s="16">
        <v>600000</v>
      </c>
      <c r="X861" s="16" t="s">
        <v>7745</v>
      </c>
      <c r="Y861" s="16" t="s">
        <v>102</v>
      </c>
      <c r="Z861" s="16" t="s">
        <v>102</v>
      </c>
    </row>
    <row r="862" spans="2:26" hidden="1">
      <c r="B862" s="16" t="s">
        <v>1621</v>
      </c>
      <c r="C862" s="16" t="s">
        <v>1622</v>
      </c>
      <c r="D862" s="16" t="s">
        <v>1746</v>
      </c>
      <c r="E862" s="16" t="s">
        <v>3191</v>
      </c>
      <c r="F862" s="16" t="s">
        <v>9167</v>
      </c>
      <c r="G862" s="16" t="s">
        <v>1752</v>
      </c>
      <c r="H862" s="16" t="s">
        <v>102</v>
      </c>
      <c r="I862" s="16" t="s">
        <v>19</v>
      </c>
      <c r="J862" s="16" t="s">
        <v>7745</v>
      </c>
      <c r="K862" s="16" t="s">
        <v>102</v>
      </c>
      <c r="L862" s="16">
        <v>3500000</v>
      </c>
      <c r="M862" s="16">
        <v>3500000</v>
      </c>
      <c r="N862" s="16">
        <v>3500000</v>
      </c>
      <c r="O862" s="16">
        <v>3500000</v>
      </c>
      <c r="P862" s="16">
        <v>3500000</v>
      </c>
      <c r="Q862" s="16">
        <v>3500000</v>
      </c>
      <c r="R862" s="16">
        <v>3500000</v>
      </c>
      <c r="S862" s="16">
        <v>3500000</v>
      </c>
      <c r="T862" s="16">
        <v>3500000</v>
      </c>
      <c r="U862" s="16">
        <v>3500000</v>
      </c>
      <c r="V862" s="16">
        <v>3500000</v>
      </c>
      <c r="W862" s="16">
        <v>3500000</v>
      </c>
      <c r="X862" s="16" t="s">
        <v>7745</v>
      </c>
      <c r="Y862" s="16" t="s">
        <v>102</v>
      </c>
      <c r="Z862" s="16" t="s">
        <v>102</v>
      </c>
    </row>
    <row r="863" spans="2:26" hidden="1">
      <c r="B863" s="16" t="s">
        <v>1621</v>
      </c>
      <c r="C863" s="16" t="s">
        <v>235</v>
      </c>
      <c r="D863" s="16" t="s">
        <v>2203</v>
      </c>
      <c r="E863" s="16" t="s">
        <v>3193</v>
      </c>
      <c r="F863" s="16" t="s">
        <v>3194</v>
      </c>
      <c r="G863" s="16" t="s">
        <v>1701</v>
      </c>
      <c r="H863" s="16" t="s">
        <v>129</v>
      </c>
      <c r="I863" s="16" t="s">
        <v>19</v>
      </c>
      <c r="J863" s="16" t="s">
        <v>7745</v>
      </c>
      <c r="K863" s="16" t="s">
        <v>129</v>
      </c>
      <c r="L863" s="16">
        <v>250000</v>
      </c>
      <c r="M863" s="16">
        <v>250000</v>
      </c>
      <c r="N863" s="16">
        <v>250000</v>
      </c>
      <c r="O863" s="16">
        <v>250000</v>
      </c>
      <c r="P863" s="16">
        <v>250000</v>
      </c>
      <c r="Q863" s="16">
        <v>250000</v>
      </c>
      <c r="R863" s="16">
        <v>250000</v>
      </c>
      <c r="S863" s="16">
        <v>250000</v>
      </c>
      <c r="T863" s="16">
        <v>250000</v>
      </c>
      <c r="U863" s="16">
        <v>250000</v>
      </c>
      <c r="V863" s="16">
        <v>250000</v>
      </c>
      <c r="W863" s="16">
        <v>250000</v>
      </c>
      <c r="X863" s="16" t="s">
        <v>7745</v>
      </c>
      <c r="Y863" s="16" t="s">
        <v>129</v>
      </c>
      <c r="Z863" s="16" t="s">
        <v>129</v>
      </c>
    </row>
    <row r="864" spans="2:26" hidden="1">
      <c r="B864" s="16" t="s">
        <v>1621</v>
      </c>
      <c r="C864" s="16" t="s">
        <v>235</v>
      </c>
      <c r="D864" s="16" t="s">
        <v>2395</v>
      </c>
      <c r="E864" s="16" t="s">
        <v>15676</v>
      </c>
      <c r="F864" s="16" t="s">
        <v>15677</v>
      </c>
      <c r="G864" s="16" t="s">
        <v>3456</v>
      </c>
      <c r="H864" s="16" t="s">
        <v>129</v>
      </c>
      <c r="I864" s="16" t="s">
        <v>19</v>
      </c>
      <c r="J864" s="16" t="s">
        <v>7744</v>
      </c>
      <c r="K864" s="16" t="s">
        <v>129</v>
      </c>
      <c r="L864" s="16">
        <v>120000</v>
      </c>
      <c r="M864" s="16">
        <v>120000</v>
      </c>
      <c r="N864" s="16">
        <v>120000</v>
      </c>
      <c r="O864" s="16">
        <v>120000</v>
      </c>
      <c r="P864" s="16">
        <v>120000</v>
      </c>
      <c r="Q864" s="16">
        <v>120000</v>
      </c>
      <c r="R864" s="16">
        <v>120000</v>
      </c>
      <c r="S864" s="16">
        <v>120000</v>
      </c>
      <c r="T864" s="16">
        <v>120000</v>
      </c>
      <c r="U864" s="16">
        <v>120000</v>
      </c>
      <c r="V864" s="16">
        <v>120000</v>
      </c>
      <c r="W864" s="16">
        <v>120000</v>
      </c>
      <c r="X864" s="16" t="s">
        <v>7744</v>
      </c>
      <c r="Y864" s="16" t="s">
        <v>129</v>
      </c>
      <c r="Z864" s="16" t="s">
        <v>129</v>
      </c>
    </row>
    <row r="865" spans="2:26" hidden="1">
      <c r="B865" s="16" t="s">
        <v>1621</v>
      </c>
      <c r="C865" s="16" t="s">
        <v>235</v>
      </c>
      <c r="D865" s="16" t="s">
        <v>3195</v>
      </c>
      <c r="E865" s="16" t="s">
        <v>3196</v>
      </c>
      <c r="F865" s="16" t="s">
        <v>3195</v>
      </c>
      <c r="G865" s="16" t="s">
        <v>1976</v>
      </c>
      <c r="H865" s="16" t="s">
        <v>129</v>
      </c>
      <c r="I865" s="16" t="s">
        <v>19</v>
      </c>
      <c r="J865" s="16" t="s">
        <v>7745</v>
      </c>
      <c r="K865" s="16" t="s">
        <v>129</v>
      </c>
      <c r="L865" s="16">
        <v>165000</v>
      </c>
      <c r="M865" s="16">
        <v>165000</v>
      </c>
      <c r="N865" s="16">
        <v>165000</v>
      </c>
      <c r="O865" s="16">
        <v>165000</v>
      </c>
      <c r="P865" s="16">
        <v>165000</v>
      </c>
      <c r="Q865" s="16">
        <v>165000</v>
      </c>
      <c r="R865" s="16">
        <v>165000</v>
      </c>
      <c r="S865" s="16">
        <v>165000</v>
      </c>
      <c r="T865" s="16">
        <v>165000</v>
      </c>
      <c r="U865" s="16">
        <v>165000</v>
      </c>
      <c r="V865" s="16">
        <v>165000</v>
      </c>
      <c r="W865" s="16">
        <v>165000</v>
      </c>
      <c r="X865" s="16" t="s">
        <v>7745</v>
      </c>
      <c r="Y865" s="16" t="s">
        <v>129</v>
      </c>
      <c r="Z865" s="16" t="s">
        <v>129</v>
      </c>
    </row>
    <row r="866" spans="2:26" hidden="1">
      <c r="B866" s="16" t="s">
        <v>1621</v>
      </c>
      <c r="C866" s="16" t="s">
        <v>1622</v>
      </c>
      <c r="D866" s="16" t="s">
        <v>1923</v>
      </c>
      <c r="E866" s="16" t="s">
        <v>3197</v>
      </c>
      <c r="F866" s="16" t="s">
        <v>3198</v>
      </c>
      <c r="G866" s="16" t="s">
        <v>1778</v>
      </c>
      <c r="H866" s="16" t="s">
        <v>129</v>
      </c>
      <c r="I866" s="16" t="s">
        <v>19</v>
      </c>
      <c r="J866" s="16" t="s">
        <v>7745</v>
      </c>
      <c r="K866" s="16" t="s">
        <v>129</v>
      </c>
      <c r="L866" s="16">
        <v>4500000</v>
      </c>
      <c r="M866" s="16">
        <v>4500000</v>
      </c>
      <c r="N866" s="16">
        <v>4500000</v>
      </c>
      <c r="O866" s="16">
        <v>4500000</v>
      </c>
      <c r="P866" s="16">
        <v>4500000</v>
      </c>
      <c r="Q866" s="16">
        <v>4500000</v>
      </c>
      <c r="R866" s="16">
        <v>4500000</v>
      </c>
      <c r="S866" s="16">
        <v>4500000</v>
      </c>
      <c r="T866" s="16">
        <v>4500000</v>
      </c>
      <c r="U866" s="16">
        <v>4500000</v>
      </c>
      <c r="V866" s="16">
        <v>4500000</v>
      </c>
      <c r="W866" s="16">
        <v>4500000</v>
      </c>
      <c r="X866" s="16" t="s">
        <v>7745</v>
      </c>
      <c r="Y866" s="16" t="s">
        <v>129</v>
      </c>
      <c r="Z866" s="16" t="s">
        <v>129</v>
      </c>
    </row>
    <row r="867" spans="2:26" hidden="1">
      <c r="B867" s="16" t="s">
        <v>1621</v>
      </c>
      <c r="C867" s="16" t="s">
        <v>235</v>
      </c>
      <c r="D867" s="16" t="s">
        <v>2583</v>
      </c>
      <c r="E867" s="16" t="s">
        <v>15987</v>
      </c>
      <c r="F867" s="16" t="s">
        <v>15988</v>
      </c>
      <c r="G867" s="16" t="s">
        <v>1669</v>
      </c>
      <c r="H867" s="16" t="s">
        <v>129</v>
      </c>
      <c r="I867" s="16" t="s">
        <v>19</v>
      </c>
      <c r="J867" s="16" t="s">
        <v>7745</v>
      </c>
      <c r="K867" s="16" t="s">
        <v>129</v>
      </c>
      <c r="L867" s="16">
        <v>49600000</v>
      </c>
      <c r="M867" s="16">
        <v>49600000</v>
      </c>
      <c r="N867" s="16">
        <v>49600000</v>
      </c>
      <c r="O867" s="16">
        <v>49600000</v>
      </c>
      <c r="P867" s="16">
        <v>49600000</v>
      </c>
      <c r="Q867" s="16">
        <v>49600000</v>
      </c>
      <c r="R867" s="16">
        <v>49600000</v>
      </c>
      <c r="S867" s="16">
        <v>49600000</v>
      </c>
      <c r="T867" s="16">
        <v>49600000</v>
      </c>
      <c r="U867" s="16">
        <v>49600000</v>
      </c>
      <c r="V867" s="16">
        <v>49600000</v>
      </c>
      <c r="W867" s="16">
        <v>49600000</v>
      </c>
      <c r="X867" s="16" t="s">
        <v>7745</v>
      </c>
      <c r="Y867" s="16" t="s">
        <v>129</v>
      </c>
      <c r="Z867" s="16" t="s">
        <v>129</v>
      </c>
    </row>
    <row r="868" spans="2:26" hidden="1">
      <c r="B868" s="16" t="s">
        <v>1621</v>
      </c>
      <c r="C868" s="16" t="s">
        <v>235</v>
      </c>
      <c r="D868" s="16" t="s">
        <v>3199</v>
      </c>
      <c r="E868" s="16" t="s">
        <v>3200</v>
      </c>
      <c r="F868" s="16" t="s">
        <v>3201</v>
      </c>
      <c r="G868" s="16" t="s">
        <v>1739</v>
      </c>
      <c r="H868" s="16" t="s">
        <v>129</v>
      </c>
      <c r="I868" s="16" t="s">
        <v>19</v>
      </c>
      <c r="J868" s="16" t="s">
        <v>7745</v>
      </c>
      <c r="K868" s="16" t="s">
        <v>129</v>
      </c>
      <c r="L868" s="16">
        <v>10000</v>
      </c>
      <c r="M868" s="16">
        <v>10000</v>
      </c>
      <c r="N868" s="16">
        <v>10000</v>
      </c>
      <c r="O868" s="16">
        <v>10000</v>
      </c>
      <c r="P868" s="16">
        <v>10000</v>
      </c>
      <c r="Q868" s="16">
        <v>10000</v>
      </c>
      <c r="R868" s="16">
        <v>10000</v>
      </c>
      <c r="S868" s="16">
        <v>10000</v>
      </c>
      <c r="T868" s="16">
        <v>10000</v>
      </c>
      <c r="U868" s="16">
        <v>10000</v>
      </c>
      <c r="V868" s="16">
        <v>10000</v>
      </c>
      <c r="W868" s="16">
        <v>10000</v>
      </c>
      <c r="X868" s="16" t="s">
        <v>7745</v>
      </c>
      <c r="Y868" s="16" t="s">
        <v>129</v>
      </c>
      <c r="Z868" s="16" t="s">
        <v>129</v>
      </c>
    </row>
    <row r="869" spans="2:26" hidden="1">
      <c r="B869" s="16" t="s">
        <v>1621</v>
      </c>
      <c r="C869" s="16" t="s">
        <v>235</v>
      </c>
      <c r="D869" s="16" t="s">
        <v>3202</v>
      </c>
      <c r="E869" s="16" t="s">
        <v>3203</v>
      </c>
      <c r="F869" s="16" t="s">
        <v>3204</v>
      </c>
      <c r="G869" s="16" t="s">
        <v>1739</v>
      </c>
      <c r="H869" s="16" t="s">
        <v>129</v>
      </c>
      <c r="I869" s="16" t="s">
        <v>19</v>
      </c>
      <c r="J869" s="16" t="s">
        <v>7745</v>
      </c>
      <c r="K869" s="16" t="s">
        <v>129</v>
      </c>
      <c r="L869" s="16">
        <v>92700</v>
      </c>
      <c r="M869" s="16">
        <v>92700</v>
      </c>
      <c r="N869" s="16">
        <v>92700</v>
      </c>
      <c r="O869" s="16">
        <v>92700</v>
      </c>
      <c r="P869" s="16">
        <v>92700</v>
      </c>
      <c r="Q869" s="16">
        <v>92700</v>
      </c>
      <c r="R869" s="16">
        <v>92700</v>
      </c>
      <c r="S869" s="16">
        <v>92700</v>
      </c>
      <c r="T869" s="16">
        <v>92700</v>
      </c>
      <c r="U869" s="16">
        <v>92700</v>
      </c>
      <c r="V869" s="16">
        <v>92700</v>
      </c>
      <c r="W869" s="16">
        <v>92700</v>
      </c>
      <c r="X869" s="16" t="s">
        <v>7745</v>
      </c>
      <c r="Y869" s="16" t="s">
        <v>129</v>
      </c>
      <c r="Z869" s="16" t="s">
        <v>129</v>
      </c>
    </row>
    <row r="870" spans="2:26" hidden="1">
      <c r="B870" s="16" t="s">
        <v>1621</v>
      </c>
      <c r="C870" s="16" t="s">
        <v>1622</v>
      </c>
      <c r="D870" s="16" t="s">
        <v>1954</v>
      </c>
      <c r="E870" s="16" t="s">
        <v>16079</v>
      </c>
      <c r="F870" s="16" t="s">
        <v>16080</v>
      </c>
      <c r="G870" s="16" t="s">
        <v>16081</v>
      </c>
      <c r="H870" s="16" t="s">
        <v>102</v>
      </c>
      <c r="I870" s="16" t="s">
        <v>19</v>
      </c>
      <c r="J870" s="16" t="s">
        <v>7744</v>
      </c>
      <c r="K870" s="16" t="s">
        <v>102</v>
      </c>
      <c r="L870" s="16">
        <v>5000000</v>
      </c>
      <c r="M870" s="16">
        <v>5000000</v>
      </c>
      <c r="N870" s="16">
        <v>5000000</v>
      </c>
      <c r="O870" s="16">
        <v>5000000</v>
      </c>
      <c r="P870" s="16">
        <v>5000000</v>
      </c>
      <c r="Q870" s="16">
        <v>5000000</v>
      </c>
      <c r="R870" s="16">
        <v>5000000</v>
      </c>
      <c r="S870" s="16">
        <v>5000000</v>
      </c>
      <c r="T870" s="16">
        <v>5000000</v>
      </c>
      <c r="U870" s="16">
        <v>5000000</v>
      </c>
      <c r="V870" s="16">
        <v>5000000</v>
      </c>
      <c r="W870" s="16">
        <v>5000000</v>
      </c>
      <c r="X870" s="16" t="s">
        <v>7744</v>
      </c>
      <c r="Y870" s="16" t="s">
        <v>102</v>
      </c>
      <c r="Z870" s="16" t="s">
        <v>102</v>
      </c>
    </row>
    <row r="871" spans="2:26" hidden="1">
      <c r="B871" s="16" t="s">
        <v>1621</v>
      </c>
      <c r="C871" s="16" t="s">
        <v>235</v>
      </c>
      <c r="D871" s="16" t="s">
        <v>2422</v>
      </c>
      <c r="E871" s="16" t="s">
        <v>3205</v>
      </c>
      <c r="F871" s="16" t="s">
        <v>3206</v>
      </c>
      <c r="G871" s="16" t="s">
        <v>1739</v>
      </c>
      <c r="H871" s="16" t="s">
        <v>129</v>
      </c>
      <c r="I871" s="16" t="s">
        <v>19</v>
      </c>
      <c r="J871" s="16" t="s">
        <v>7744</v>
      </c>
      <c r="K871" s="16" t="s">
        <v>129</v>
      </c>
      <c r="L871" s="16">
        <v>45000</v>
      </c>
      <c r="M871" s="16">
        <v>45000</v>
      </c>
      <c r="N871" s="16">
        <v>45000</v>
      </c>
      <c r="O871" s="16">
        <v>45000</v>
      </c>
      <c r="P871" s="16">
        <v>45000</v>
      </c>
      <c r="Q871" s="16">
        <v>45000</v>
      </c>
      <c r="R871" s="16">
        <v>45000</v>
      </c>
      <c r="S871" s="16">
        <v>45000</v>
      </c>
      <c r="T871" s="16">
        <v>45000</v>
      </c>
      <c r="U871" s="16">
        <v>45000</v>
      </c>
      <c r="V871" s="16">
        <v>45000</v>
      </c>
      <c r="W871" s="16">
        <v>45000</v>
      </c>
      <c r="X871" s="16" t="s">
        <v>7744</v>
      </c>
      <c r="Y871" s="16" t="s">
        <v>129</v>
      </c>
      <c r="Z871" s="16" t="s">
        <v>129</v>
      </c>
    </row>
    <row r="872" spans="2:26" hidden="1">
      <c r="B872" s="16" t="s">
        <v>1621</v>
      </c>
      <c r="C872" s="16" t="s">
        <v>1622</v>
      </c>
      <c r="D872" s="16" t="s">
        <v>3208</v>
      </c>
      <c r="E872" s="16" t="s">
        <v>3209</v>
      </c>
      <c r="F872" s="16" t="s">
        <v>3208</v>
      </c>
      <c r="G872" s="16" t="s">
        <v>2961</v>
      </c>
      <c r="H872" s="16" t="s">
        <v>102</v>
      </c>
      <c r="I872" s="16" t="s">
        <v>19</v>
      </c>
      <c r="J872" s="16" t="s">
        <v>7745</v>
      </c>
      <c r="K872" s="16" t="s">
        <v>102</v>
      </c>
      <c r="L872" s="16">
        <v>8000000</v>
      </c>
      <c r="M872" s="16">
        <v>8000000</v>
      </c>
      <c r="N872" s="16">
        <v>8000000</v>
      </c>
      <c r="O872" s="16">
        <v>8000000</v>
      </c>
      <c r="P872" s="16">
        <v>8000000</v>
      </c>
      <c r="Q872" s="16">
        <v>8000000</v>
      </c>
      <c r="R872" s="16">
        <v>8000000</v>
      </c>
      <c r="S872" s="16">
        <v>8000000</v>
      </c>
      <c r="T872" s="16">
        <v>8000000</v>
      </c>
      <c r="U872" s="16">
        <v>8000000</v>
      </c>
      <c r="V872" s="16">
        <v>8000000</v>
      </c>
      <c r="W872" s="16">
        <v>8000000</v>
      </c>
      <c r="X872" s="16" t="s">
        <v>7745</v>
      </c>
      <c r="Y872" s="16" t="s">
        <v>102</v>
      </c>
      <c r="Z872" s="16" t="s">
        <v>102</v>
      </c>
    </row>
    <row r="873" spans="2:26" hidden="1">
      <c r="B873" s="16" t="s">
        <v>1621</v>
      </c>
      <c r="C873" s="16" t="s">
        <v>1622</v>
      </c>
      <c r="D873" s="16" t="s">
        <v>15678</v>
      </c>
      <c r="E873" s="16" t="s">
        <v>15679</v>
      </c>
      <c r="F873" s="16" t="s">
        <v>15680</v>
      </c>
      <c r="G873" s="16" t="s">
        <v>2961</v>
      </c>
      <c r="H873" s="16" t="s">
        <v>102</v>
      </c>
      <c r="I873" s="16" t="s">
        <v>19</v>
      </c>
      <c r="J873" s="16" t="s">
        <v>7745</v>
      </c>
      <c r="K873" s="16" t="s">
        <v>102</v>
      </c>
      <c r="L873" s="16">
        <v>4905350</v>
      </c>
      <c r="M873" s="16">
        <v>4905350</v>
      </c>
      <c r="N873" s="16">
        <v>4905350</v>
      </c>
      <c r="O873" s="16">
        <v>4905350</v>
      </c>
      <c r="P873" s="16">
        <v>4905350</v>
      </c>
      <c r="Q873" s="16">
        <v>4905350</v>
      </c>
      <c r="R873" s="16">
        <v>4905350</v>
      </c>
      <c r="S873" s="16">
        <v>4905350</v>
      </c>
      <c r="T873" s="16">
        <v>4905350</v>
      </c>
      <c r="U873" s="16">
        <v>4905350</v>
      </c>
      <c r="V873" s="16">
        <v>4905350</v>
      </c>
      <c r="W873" s="16">
        <v>4905350</v>
      </c>
      <c r="X873" s="16" t="s">
        <v>7745</v>
      </c>
      <c r="Y873" s="16" t="s">
        <v>102</v>
      </c>
      <c r="Z873" s="16" t="s">
        <v>102</v>
      </c>
    </row>
    <row r="874" spans="2:26" hidden="1">
      <c r="B874" s="16" t="s">
        <v>1621</v>
      </c>
      <c r="C874" s="16" t="s">
        <v>1622</v>
      </c>
      <c r="D874" s="16" t="s">
        <v>3114</v>
      </c>
      <c r="E874" s="16" t="s">
        <v>3210</v>
      </c>
      <c r="F874" s="16" t="s">
        <v>3211</v>
      </c>
      <c r="G874" s="16" t="s">
        <v>1669</v>
      </c>
      <c r="H874" s="16" t="s">
        <v>102</v>
      </c>
      <c r="I874" s="16" t="s">
        <v>19</v>
      </c>
      <c r="J874" s="16" t="s">
        <v>7745</v>
      </c>
      <c r="K874" s="16" t="s">
        <v>102</v>
      </c>
      <c r="L874" s="16">
        <v>2000000</v>
      </c>
      <c r="M874" s="16">
        <v>2000000</v>
      </c>
      <c r="N874" s="16">
        <v>2000000</v>
      </c>
      <c r="O874" s="16">
        <v>2000000</v>
      </c>
      <c r="P874" s="16">
        <v>2000000</v>
      </c>
      <c r="Q874" s="16">
        <v>2000000</v>
      </c>
      <c r="R874" s="16">
        <v>2000000</v>
      </c>
      <c r="S874" s="16">
        <v>2000000</v>
      </c>
      <c r="T874" s="16">
        <v>2000000</v>
      </c>
      <c r="U874" s="16">
        <v>2000000</v>
      </c>
      <c r="V874" s="16">
        <v>2000000</v>
      </c>
      <c r="W874" s="16">
        <v>2000000</v>
      </c>
      <c r="X874" s="16" t="s">
        <v>7745</v>
      </c>
      <c r="Y874" s="16" t="s">
        <v>102</v>
      </c>
      <c r="Z874" s="16" t="s">
        <v>102</v>
      </c>
    </row>
    <row r="875" spans="2:26" hidden="1">
      <c r="B875" s="16" t="s">
        <v>1621</v>
      </c>
      <c r="C875" s="16" t="s">
        <v>235</v>
      </c>
      <c r="D875" s="16" t="s">
        <v>2356</v>
      </c>
      <c r="E875" s="16" t="s">
        <v>3212</v>
      </c>
      <c r="F875" s="16" t="s">
        <v>3213</v>
      </c>
      <c r="G875" s="16" t="s">
        <v>1739</v>
      </c>
      <c r="H875" s="16" t="s">
        <v>129</v>
      </c>
      <c r="I875" s="16" t="s">
        <v>19</v>
      </c>
      <c r="J875" s="16" t="s">
        <v>7745</v>
      </c>
      <c r="K875" s="16" t="s">
        <v>129</v>
      </c>
      <c r="L875" s="16">
        <v>322875</v>
      </c>
      <c r="M875" s="16">
        <v>322875</v>
      </c>
      <c r="N875" s="16">
        <v>322875</v>
      </c>
      <c r="O875" s="16">
        <v>322875</v>
      </c>
      <c r="P875" s="16">
        <v>322875</v>
      </c>
      <c r="Q875" s="16">
        <v>322875</v>
      </c>
      <c r="R875" s="16">
        <v>322875</v>
      </c>
      <c r="S875" s="16">
        <v>322875</v>
      </c>
      <c r="T875" s="16">
        <v>322875</v>
      </c>
      <c r="U875" s="16">
        <v>322875</v>
      </c>
      <c r="V875" s="16">
        <v>322875</v>
      </c>
      <c r="W875" s="16">
        <v>322875</v>
      </c>
      <c r="X875" s="16" t="s">
        <v>7745</v>
      </c>
      <c r="Y875" s="16" t="s">
        <v>129</v>
      </c>
      <c r="Z875" s="16" t="s">
        <v>129</v>
      </c>
    </row>
    <row r="876" spans="2:26" hidden="1">
      <c r="B876" s="16" t="s">
        <v>1621</v>
      </c>
      <c r="C876" s="16" t="s">
        <v>235</v>
      </c>
      <c r="D876" s="16" t="s">
        <v>16082</v>
      </c>
      <c r="E876" s="16" t="s">
        <v>16083</v>
      </c>
      <c r="F876" s="16" t="s">
        <v>16084</v>
      </c>
      <c r="G876" s="16" t="s">
        <v>1669</v>
      </c>
      <c r="H876" s="16" t="s">
        <v>129</v>
      </c>
      <c r="I876" s="16" t="s">
        <v>19</v>
      </c>
      <c r="J876" s="16" t="s">
        <v>7745</v>
      </c>
      <c r="K876" s="16" t="s">
        <v>129</v>
      </c>
      <c r="L876" s="16">
        <v>2729683</v>
      </c>
      <c r="M876" s="16">
        <v>2729683</v>
      </c>
      <c r="N876" s="16">
        <v>2729683</v>
      </c>
      <c r="O876" s="16">
        <v>2729683</v>
      </c>
      <c r="P876" s="16">
        <v>2729683</v>
      </c>
      <c r="Q876" s="16">
        <v>2729683</v>
      </c>
      <c r="R876" s="16">
        <v>2729683</v>
      </c>
      <c r="S876" s="16">
        <v>2729683</v>
      </c>
      <c r="T876" s="16">
        <v>2729683</v>
      </c>
      <c r="U876" s="16">
        <v>2729683</v>
      </c>
      <c r="V876" s="16">
        <v>2729683</v>
      </c>
      <c r="W876" s="16">
        <v>2729683</v>
      </c>
      <c r="X876" s="16" t="s">
        <v>7745</v>
      </c>
      <c r="Y876" s="16" t="s">
        <v>129</v>
      </c>
      <c r="Z876" s="16" t="s">
        <v>129</v>
      </c>
    </row>
    <row r="877" spans="2:26" hidden="1">
      <c r="B877" s="16" t="s">
        <v>1621</v>
      </c>
      <c r="C877" s="16" t="s">
        <v>235</v>
      </c>
      <c r="D877" s="16" t="s">
        <v>3214</v>
      </c>
      <c r="E877" s="16" t="s">
        <v>3215</v>
      </c>
      <c r="F877" s="16" t="s">
        <v>3216</v>
      </c>
      <c r="G877" s="16" t="s">
        <v>1669</v>
      </c>
      <c r="H877" s="16" t="s">
        <v>129</v>
      </c>
      <c r="I877" s="16" t="s">
        <v>19</v>
      </c>
      <c r="J877" s="16" t="s">
        <v>7745</v>
      </c>
      <c r="K877" s="16" t="s">
        <v>129</v>
      </c>
      <c r="L877" s="16">
        <v>450000</v>
      </c>
      <c r="M877" s="16">
        <v>450000</v>
      </c>
      <c r="N877" s="16">
        <v>450000</v>
      </c>
      <c r="O877" s="16">
        <v>450000</v>
      </c>
      <c r="P877" s="16">
        <v>450000</v>
      </c>
      <c r="Q877" s="16">
        <v>450000</v>
      </c>
      <c r="R877" s="16">
        <v>450000</v>
      </c>
      <c r="S877" s="16">
        <v>450000</v>
      </c>
      <c r="T877" s="16">
        <v>450000</v>
      </c>
      <c r="U877" s="16">
        <v>450000</v>
      </c>
      <c r="V877" s="16">
        <v>450000</v>
      </c>
      <c r="W877" s="16">
        <v>450000</v>
      </c>
      <c r="X877" s="16" t="s">
        <v>7745</v>
      </c>
      <c r="Y877" s="16" t="s">
        <v>129</v>
      </c>
      <c r="Z877" s="16" t="s">
        <v>129</v>
      </c>
    </row>
    <row r="878" spans="2:26" hidden="1">
      <c r="B878" s="16" t="s">
        <v>1621</v>
      </c>
      <c r="C878" s="16" t="s">
        <v>235</v>
      </c>
      <c r="D878" s="16" t="s">
        <v>2439</v>
      </c>
      <c r="E878" s="16" t="s">
        <v>3217</v>
      </c>
      <c r="F878" s="16" t="s">
        <v>3218</v>
      </c>
      <c r="G878" s="16" t="s">
        <v>2001</v>
      </c>
      <c r="H878" s="16" t="s">
        <v>129</v>
      </c>
      <c r="I878" s="16" t="s">
        <v>19</v>
      </c>
      <c r="J878" s="16" t="s">
        <v>7745</v>
      </c>
      <c r="K878" s="16" t="s">
        <v>129</v>
      </c>
      <c r="L878" s="16">
        <v>90000</v>
      </c>
      <c r="M878" s="16">
        <v>90000</v>
      </c>
      <c r="N878" s="16">
        <v>90000</v>
      </c>
      <c r="O878" s="16">
        <v>90000</v>
      </c>
      <c r="P878" s="16">
        <v>90000</v>
      </c>
      <c r="Q878" s="16">
        <v>90000</v>
      </c>
      <c r="R878" s="16">
        <v>90000</v>
      </c>
      <c r="S878" s="16">
        <v>90000</v>
      </c>
      <c r="T878" s="16">
        <v>90000</v>
      </c>
      <c r="U878" s="16">
        <v>90000</v>
      </c>
      <c r="V878" s="16">
        <v>90000</v>
      </c>
      <c r="W878" s="16">
        <v>90000</v>
      </c>
      <c r="X878" s="16" t="s">
        <v>7745</v>
      </c>
      <c r="Y878" s="16" t="s">
        <v>129</v>
      </c>
      <c r="Z878" s="16" t="s">
        <v>129</v>
      </c>
    </row>
    <row r="879" spans="2:26" hidden="1">
      <c r="B879" s="16" t="s">
        <v>1621</v>
      </c>
      <c r="C879" s="16" t="s">
        <v>235</v>
      </c>
      <c r="D879" s="16" t="s">
        <v>15681</v>
      </c>
      <c r="E879" s="16" t="s">
        <v>15682</v>
      </c>
      <c r="F879" s="16" t="s">
        <v>15681</v>
      </c>
      <c r="G879" s="16" t="s">
        <v>2001</v>
      </c>
      <c r="H879" s="16" t="s">
        <v>129</v>
      </c>
      <c r="I879" s="16" t="s">
        <v>19</v>
      </c>
      <c r="J879" s="16" t="s">
        <v>7745</v>
      </c>
      <c r="K879" s="16" t="s">
        <v>129</v>
      </c>
      <c r="L879" s="16">
        <v>36311.132000000005</v>
      </c>
      <c r="M879" s="16">
        <v>36311.132000000005</v>
      </c>
      <c r="N879" s="16">
        <v>36311.132000000005</v>
      </c>
      <c r="O879" s="16">
        <v>36311.132000000005</v>
      </c>
      <c r="P879" s="16">
        <v>36311.132000000005</v>
      </c>
      <c r="Q879" s="16">
        <v>36311.132000000005</v>
      </c>
      <c r="R879" s="16">
        <v>36311.132000000005</v>
      </c>
      <c r="S879" s="16">
        <v>36311.132000000005</v>
      </c>
      <c r="T879" s="16">
        <v>36311.132000000005</v>
      </c>
      <c r="U879" s="16">
        <v>36311.132000000005</v>
      </c>
      <c r="V879" s="16">
        <v>36311.132000000005</v>
      </c>
      <c r="W879" s="16">
        <v>36311.132000000005</v>
      </c>
      <c r="X879" s="16" t="s">
        <v>7745</v>
      </c>
      <c r="Y879" s="16" t="s">
        <v>129</v>
      </c>
      <c r="Z879" s="16" t="s">
        <v>129</v>
      </c>
    </row>
    <row r="880" spans="2:26" hidden="1">
      <c r="B880" s="16" t="s">
        <v>1621</v>
      </c>
      <c r="C880" s="16" t="s">
        <v>235</v>
      </c>
      <c r="D880" s="16" t="s">
        <v>3220</v>
      </c>
      <c r="E880" s="16" t="s">
        <v>3221</v>
      </c>
      <c r="F880" s="16" t="s">
        <v>3220</v>
      </c>
      <c r="G880" s="16" t="s">
        <v>1669</v>
      </c>
      <c r="H880" s="16" t="s">
        <v>129</v>
      </c>
      <c r="I880" s="16" t="s">
        <v>19</v>
      </c>
      <c r="J880" s="16" t="s">
        <v>7745</v>
      </c>
      <c r="K880" s="16" t="s">
        <v>129</v>
      </c>
      <c r="L880" s="16">
        <v>231000</v>
      </c>
      <c r="M880" s="16">
        <v>231000</v>
      </c>
      <c r="N880" s="16">
        <v>231000</v>
      </c>
      <c r="O880" s="16">
        <v>231000</v>
      </c>
      <c r="P880" s="16">
        <v>231000</v>
      </c>
      <c r="Q880" s="16">
        <v>231000</v>
      </c>
      <c r="R880" s="16">
        <v>231000</v>
      </c>
      <c r="S880" s="16">
        <v>231000</v>
      </c>
      <c r="T880" s="16">
        <v>231000</v>
      </c>
      <c r="U880" s="16">
        <v>231000</v>
      </c>
      <c r="V880" s="16">
        <v>231000</v>
      </c>
      <c r="W880" s="16">
        <v>231000</v>
      </c>
      <c r="X880" s="16" t="s">
        <v>7745</v>
      </c>
      <c r="Y880" s="16" t="s">
        <v>129</v>
      </c>
      <c r="Z880" s="16" t="s">
        <v>129</v>
      </c>
    </row>
    <row r="881" spans="2:26" hidden="1">
      <c r="B881" s="16" t="s">
        <v>1621</v>
      </c>
      <c r="C881" s="16" t="s">
        <v>235</v>
      </c>
      <c r="D881" s="16" t="s">
        <v>15683</v>
      </c>
      <c r="E881" s="16" t="s">
        <v>15684</v>
      </c>
      <c r="F881" s="16" t="s">
        <v>15683</v>
      </c>
      <c r="G881" s="16" t="s">
        <v>1701</v>
      </c>
      <c r="H881" s="16" t="s">
        <v>129</v>
      </c>
      <c r="I881" s="16" t="s">
        <v>19</v>
      </c>
      <c r="J881" s="16" t="s">
        <v>7745</v>
      </c>
      <c r="K881" s="16" t="s">
        <v>129</v>
      </c>
      <c r="L881" s="16">
        <v>23227.119999999999</v>
      </c>
      <c r="M881" s="16">
        <v>23227.119999999999</v>
      </c>
      <c r="N881" s="16">
        <v>23227.119999999999</v>
      </c>
      <c r="O881" s="16">
        <v>23227.119999999999</v>
      </c>
      <c r="P881" s="16">
        <v>23227.119999999999</v>
      </c>
      <c r="Q881" s="16">
        <v>23227.119999999999</v>
      </c>
      <c r="R881" s="16">
        <v>23227.119999999999</v>
      </c>
      <c r="S881" s="16">
        <v>23227.119999999999</v>
      </c>
      <c r="T881" s="16">
        <v>23227.119999999999</v>
      </c>
      <c r="U881" s="16">
        <v>23227.119999999999</v>
      </c>
      <c r="V881" s="16">
        <v>23227.119999999999</v>
      </c>
      <c r="W881" s="16">
        <v>23227.119999999999</v>
      </c>
      <c r="X881" s="16" t="s">
        <v>7745</v>
      </c>
      <c r="Y881" s="16" t="s">
        <v>129</v>
      </c>
      <c r="Z881" s="16" t="s">
        <v>129</v>
      </c>
    </row>
    <row r="882" spans="2:26" hidden="1">
      <c r="B882" s="16" t="s">
        <v>1621</v>
      </c>
      <c r="C882" s="16" t="s">
        <v>235</v>
      </c>
      <c r="D882" s="16" t="s">
        <v>2836</v>
      </c>
      <c r="E882" s="16" t="s">
        <v>3223</v>
      </c>
      <c r="F882" s="16" t="s">
        <v>3224</v>
      </c>
      <c r="G882" s="16" t="s">
        <v>1669</v>
      </c>
      <c r="H882" s="16" t="s">
        <v>129</v>
      </c>
      <c r="I882" s="16" t="s">
        <v>19</v>
      </c>
      <c r="J882" s="16" t="s">
        <v>7745</v>
      </c>
      <c r="K882" s="16" t="s">
        <v>129</v>
      </c>
      <c r="L882" s="16">
        <v>2050000</v>
      </c>
      <c r="M882" s="16">
        <v>2050000</v>
      </c>
      <c r="N882" s="16">
        <v>2050000</v>
      </c>
      <c r="O882" s="16">
        <v>2050000</v>
      </c>
      <c r="P882" s="16">
        <v>2050000</v>
      </c>
      <c r="Q882" s="16">
        <v>2050000</v>
      </c>
      <c r="R882" s="16">
        <v>2050000</v>
      </c>
      <c r="S882" s="16">
        <v>2050000</v>
      </c>
      <c r="T882" s="16">
        <v>2050000</v>
      </c>
      <c r="U882" s="16">
        <v>2050000</v>
      </c>
      <c r="V882" s="16">
        <v>2050000</v>
      </c>
      <c r="W882" s="16">
        <v>2050000</v>
      </c>
      <c r="X882" s="16" t="s">
        <v>7745</v>
      </c>
      <c r="Y882" s="16" t="s">
        <v>129</v>
      </c>
      <c r="Z882" s="16" t="s">
        <v>129</v>
      </c>
    </row>
    <row r="883" spans="2:26" hidden="1">
      <c r="B883" s="16" t="s">
        <v>1621</v>
      </c>
      <c r="C883" s="16" t="s">
        <v>1622</v>
      </c>
      <c r="D883" s="16" t="s">
        <v>3225</v>
      </c>
      <c r="E883" s="16" t="s">
        <v>3226</v>
      </c>
      <c r="F883" s="16" t="s">
        <v>3227</v>
      </c>
      <c r="G883" s="16" t="s">
        <v>1669</v>
      </c>
      <c r="H883" s="16" t="s">
        <v>102</v>
      </c>
      <c r="I883" s="16" t="s">
        <v>19</v>
      </c>
      <c r="J883" s="16" t="s">
        <v>7745</v>
      </c>
      <c r="K883" s="16" t="s">
        <v>102</v>
      </c>
      <c r="L883" s="16">
        <v>11542000</v>
      </c>
      <c r="M883" s="16">
        <v>11542000</v>
      </c>
      <c r="N883" s="16">
        <v>11542000</v>
      </c>
      <c r="O883" s="16">
        <v>11542000</v>
      </c>
      <c r="P883" s="16">
        <v>11542000</v>
      </c>
      <c r="Q883" s="16">
        <v>11542000</v>
      </c>
      <c r="R883" s="16">
        <v>11542000</v>
      </c>
      <c r="S883" s="16">
        <v>11542000</v>
      </c>
      <c r="T883" s="16">
        <v>11542000</v>
      </c>
      <c r="U883" s="16">
        <v>11542000</v>
      </c>
      <c r="V883" s="16">
        <v>11542000</v>
      </c>
      <c r="W883" s="16">
        <v>11542000</v>
      </c>
      <c r="X883" s="16" t="s">
        <v>7745</v>
      </c>
      <c r="Y883" s="16" t="s">
        <v>102</v>
      </c>
      <c r="Z883" s="16" t="s">
        <v>102</v>
      </c>
    </row>
    <row r="884" spans="2:26" hidden="1">
      <c r="B884" s="16" t="s">
        <v>1621</v>
      </c>
      <c r="C884" s="16" t="s">
        <v>235</v>
      </c>
      <c r="D884" s="16" t="s">
        <v>15685</v>
      </c>
      <c r="E884" s="16" t="s">
        <v>15686</v>
      </c>
      <c r="F884" s="16" t="s">
        <v>15685</v>
      </c>
      <c r="G884" s="16" t="s">
        <v>1669</v>
      </c>
      <c r="H884" s="16" t="s">
        <v>129</v>
      </c>
      <c r="I884" s="16" t="s">
        <v>19</v>
      </c>
      <c r="J884" s="16" t="s">
        <v>7745</v>
      </c>
      <c r="K884" s="16" t="s">
        <v>129</v>
      </c>
      <c r="L884" s="16">
        <v>28201619.662</v>
      </c>
      <c r="M884" s="16">
        <v>28201619.662</v>
      </c>
      <c r="N884" s="16">
        <v>28201619.662</v>
      </c>
      <c r="O884" s="16">
        <v>28201619.662</v>
      </c>
      <c r="P884" s="16">
        <v>28201619.662</v>
      </c>
      <c r="Q884" s="16">
        <v>28201619.662</v>
      </c>
      <c r="R884" s="16">
        <v>28201619.662</v>
      </c>
      <c r="S884" s="16">
        <v>28201619.662</v>
      </c>
      <c r="T884" s="16">
        <v>28201619.662</v>
      </c>
      <c r="U884" s="16">
        <v>28201619.662</v>
      </c>
      <c r="V884" s="16">
        <v>28201619.662</v>
      </c>
      <c r="W884" s="16">
        <v>28201619.662</v>
      </c>
      <c r="X884" s="16" t="s">
        <v>7745</v>
      </c>
      <c r="Y884" s="16" t="s">
        <v>129</v>
      </c>
      <c r="Z884" s="16" t="s">
        <v>129</v>
      </c>
    </row>
    <row r="885" spans="2:26" hidden="1">
      <c r="B885" s="16" t="s">
        <v>1621</v>
      </c>
      <c r="C885" s="16" t="s">
        <v>1622</v>
      </c>
      <c r="D885" s="16" t="s">
        <v>15687</v>
      </c>
      <c r="E885" s="16" t="s">
        <v>15688</v>
      </c>
      <c r="F885" s="16" t="s">
        <v>15687</v>
      </c>
      <c r="G885" s="16" t="s">
        <v>15689</v>
      </c>
      <c r="H885" s="16" t="s">
        <v>102</v>
      </c>
      <c r="I885" s="16" t="s">
        <v>19</v>
      </c>
      <c r="J885" s="16" t="s">
        <v>7745</v>
      </c>
      <c r="K885" s="16" t="s">
        <v>102</v>
      </c>
      <c r="L885" s="16">
        <v>236611</v>
      </c>
      <c r="M885" s="16">
        <v>236611</v>
      </c>
      <c r="N885" s="16">
        <v>236611</v>
      </c>
      <c r="O885" s="16">
        <v>236611</v>
      </c>
      <c r="P885" s="16">
        <v>236611</v>
      </c>
      <c r="Q885" s="16">
        <v>236611</v>
      </c>
      <c r="R885" s="16">
        <v>236611</v>
      </c>
      <c r="S885" s="16">
        <v>236611</v>
      </c>
      <c r="T885" s="16">
        <v>236611</v>
      </c>
      <c r="U885" s="16">
        <v>236611</v>
      </c>
      <c r="V885" s="16">
        <v>236611</v>
      </c>
      <c r="W885" s="16">
        <v>236611</v>
      </c>
      <c r="X885" s="16" t="s">
        <v>7745</v>
      </c>
      <c r="Y885" s="16" t="s">
        <v>102</v>
      </c>
      <c r="Z885" s="16" t="s">
        <v>102</v>
      </c>
    </row>
    <row r="886" spans="2:26" hidden="1">
      <c r="B886" s="16" t="s">
        <v>1621</v>
      </c>
      <c r="C886" s="16" t="s">
        <v>235</v>
      </c>
      <c r="D886" s="16" t="s">
        <v>3228</v>
      </c>
      <c r="E886" s="16" t="s">
        <v>3229</v>
      </c>
      <c r="F886" s="16" t="s">
        <v>3228</v>
      </c>
      <c r="G886" s="16" t="s">
        <v>1669</v>
      </c>
      <c r="H886" s="16" t="s">
        <v>129</v>
      </c>
      <c r="I886" s="16" t="s">
        <v>19</v>
      </c>
      <c r="J886" s="16" t="s">
        <v>7745</v>
      </c>
      <c r="K886" s="16" t="s">
        <v>129</v>
      </c>
      <c r="L886" s="16">
        <v>2641889.25</v>
      </c>
      <c r="M886" s="16">
        <v>2641889.25</v>
      </c>
      <c r="N886" s="16">
        <v>2641889.25</v>
      </c>
      <c r="O886" s="16">
        <v>2641889.25</v>
      </c>
      <c r="P886" s="16">
        <v>2641889.25</v>
      </c>
      <c r="Q886" s="16">
        <v>2641889.25</v>
      </c>
      <c r="R886" s="16">
        <v>2641889.25</v>
      </c>
      <c r="S886" s="16">
        <v>2641889.25</v>
      </c>
      <c r="T886" s="16">
        <v>2641889.25</v>
      </c>
      <c r="U886" s="16">
        <v>2641889.25</v>
      </c>
      <c r="V886" s="16">
        <v>2641889.25</v>
      </c>
      <c r="W886" s="16">
        <v>2641889.25</v>
      </c>
      <c r="X886" s="16" t="s">
        <v>7745</v>
      </c>
      <c r="Y886" s="16" t="s">
        <v>129</v>
      </c>
      <c r="Z886" s="16" t="s">
        <v>129</v>
      </c>
    </row>
    <row r="887" spans="2:26" hidden="1">
      <c r="B887" s="16" t="s">
        <v>1621</v>
      </c>
      <c r="C887" s="16" t="s">
        <v>235</v>
      </c>
      <c r="D887" s="16" t="s">
        <v>15690</v>
      </c>
      <c r="E887" s="16" t="s">
        <v>15691</v>
      </c>
      <c r="F887" s="16" t="s">
        <v>15692</v>
      </c>
      <c r="G887" s="16" t="s">
        <v>2047</v>
      </c>
      <c r="H887" s="16" t="s">
        <v>131</v>
      </c>
      <c r="I887" s="16" t="s">
        <v>19</v>
      </c>
      <c r="J887" s="16" t="s">
        <v>7744</v>
      </c>
      <c r="K887" s="16" t="s">
        <v>131</v>
      </c>
      <c r="L887" s="16">
        <v>500000</v>
      </c>
      <c r="M887" s="16">
        <v>500000</v>
      </c>
      <c r="N887" s="16">
        <v>500000</v>
      </c>
      <c r="O887" s="16">
        <v>500000</v>
      </c>
      <c r="P887" s="16">
        <v>500000</v>
      </c>
      <c r="Q887" s="16">
        <v>500000</v>
      </c>
      <c r="R887" s="16">
        <v>500000</v>
      </c>
      <c r="S887" s="16">
        <v>500000</v>
      </c>
      <c r="T887" s="16">
        <v>500000</v>
      </c>
      <c r="U887" s="16">
        <v>500000</v>
      </c>
      <c r="V887" s="16">
        <v>500000</v>
      </c>
      <c r="W887" s="16">
        <v>500000</v>
      </c>
      <c r="X887" s="16" t="s">
        <v>7744</v>
      </c>
      <c r="Y887" s="16" t="s">
        <v>131</v>
      </c>
      <c r="Z887" s="16" t="s">
        <v>131</v>
      </c>
    </row>
    <row r="888" spans="2:26" hidden="1">
      <c r="B888" s="16" t="s">
        <v>1621</v>
      </c>
      <c r="C888" s="16" t="s">
        <v>235</v>
      </c>
      <c r="D888" s="16" t="s">
        <v>7883</v>
      </c>
      <c r="E888" s="16" t="s">
        <v>7884</v>
      </c>
      <c r="F888" s="16" t="s">
        <v>7883</v>
      </c>
      <c r="G888" s="16" t="s">
        <v>1669</v>
      </c>
      <c r="H888" s="16" t="s">
        <v>129</v>
      </c>
      <c r="I888" s="16" t="s">
        <v>19</v>
      </c>
      <c r="J888" s="16" t="s">
        <v>7744</v>
      </c>
      <c r="K888" s="16" t="s">
        <v>129</v>
      </c>
      <c r="L888" s="16">
        <v>1000000</v>
      </c>
      <c r="M888" s="16">
        <v>1000000</v>
      </c>
      <c r="N888" s="16">
        <v>1000000</v>
      </c>
      <c r="O888" s="16">
        <v>1000000</v>
      </c>
      <c r="P888" s="16">
        <v>1000000</v>
      </c>
      <c r="Q888" s="16">
        <v>1000000</v>
      </c>
      <c r="R888" s="16">
        <v>1000000</v>
      </c>
      <c r="S888" s="16">
        <v>1000000</v>
      </c>
      <c r="T888" s="16">
        <v>1000000</v>
      </c>
      <c r="U888" s="16">
        <v>1000000</v>
      </c>
      <c r="V888" s="16">
        <v>1000000</v>
      </c>
      <c r="W888" s="16">
        <v>1000000</v>
      </c>
      <c r="X888" s="16" t="s">
        <v>7744</v>
      </c>
      <c r="Y888" s="16" t="s">
        <v>129</v>
      </c>
      <c r="Z888" s="16" t="s">
        <v>129</v>
      </c>
    </row>
    <row r="889" spans="2:26" hidden="1">
      <c r="B889" s="16" t="s">
        <v>1621</v>
      </c>
      <c r="C889" s="16" t="s">
        <v>235</v>
      </c>
      <c r="D889" s="16" t="s">
        <v>3230</v>
      </c>
      <c r="E889" s="16" t="s">
        <v>3231</v>
      </c>
      <c r="F889" s="16" t="s">
        <v>3232</v>
      </c>
      <c r="G889" s="16" t="s">
        <v>1739</v>
      </c>
      <c r="H889" s="16" t="s">
        <v>129</v>
      </c>
      <c r="I889" s="16" t="s">
        <v>19</v>
      </c>
      <c r="J889" s="16" t="s">
        <v>7745</v>
      </c>
      <c r="K889" s="16" t="s">
        <v>129</v>
      </c>
      <c r="L889" s="16">
        <v>441000</v>
      </c>
      <c r="M889" s="16">
        <v>441000</v>
      </c>
      <c r="N889" s="16">
        <v>441000</v>
      </c>
      <c r="O889" s="16">
        <v>441000</v>
      </c>
      <c r="P889" s="16">
        <v>441000</v>
      </c>
      <c r="Q889" s="16">
        <v>441000</v>
      </c>
      <c r="R889" s="16">
        <v>441000</v>
      </c>
      <c r="S889" s="16">
        <v>441000</v>
      </c>
      <c r="T889" s="16">
        <v>441000</v>
      </c>
      <c r="U889" s="16">
        <v>441000</v>
      </c>
      <c r="V889" s="16">
        <v>441000</v>
      </c>
      <c r="W889" s="16">
        <v>441000</v>
      </c>
      <c r="X889" s="16" t="s">
        <v>7745</v>
      </c>
      <c r="Y889" s="16" t="s">
        <v>129</v>
      </c>
      <c r="Z889" s="16" t="s">
        <v>129</v>
      </c>
    </row>
    <row r="890" spans="2:26" hidden="1">
      <c r="B890" s="16" t="s">
        <v>1621</v>
      </c>
      <c r="C890" s="16" t="s">
        <v>235</v>
      </c>
      <c r="D890" s="16" t="s">
        <v>3233</v>
      </c>
      <c r="E890" s="16" t="s">
        <v>3234</v>
      </c>
      <c r="F890" s="16" t="s">
        <v>3233</v>
      </c>
      <c r="G890" s="16" t="s">
        <v>1760</v>
      </c>
      <c r="H890" s="16" t="s">
        <v>129</v>
      </c>
      <c r="I890" s="16" t="s">
        <v>19</v>
      </c>
      <c r="J890" s="16" t="s">
        <v>7745</v>
      </c>
      <c r="K890" s="16" t="s">
        <v>129</v>
      </c>
      <c r="L890" s="16">
        <v>7687500</v>
      </c>
      <c r="M890" s="16">
        <v>7687500</v>
      </c>
      <c r="N890" s="16">
        <v>7687500</v>
      </c>
      <c r="O890" s="16">
        <v>7687500</v>
      </c>
      <c r="P890" s="16">
        <v>7687500</v>
      </c>
      <c r="Q890" s="16">
        <v>7687500</v>
      </c>
      <c r="R890" s="16">
        <v>7687500</v>
      </c>
      <c r="S890" s="16">
        <v>7687500</v>
      </c>
      <c r="T890" s="16">
        <v>7687500</v>
      </c>
      <c r="U890" s="16">
        <v>7687500</v>
      </c>
      <c r="V890" s="16">
        <v>7687500</v>
      </c>
      <c r="W890" s="16">
        <v>7687500</v>
      </c>
      <c r="X890" s="16" t="s">
        <v>7745</v>
      </c>
      <c r="Y890" s="16" t="s">
        <v>129</v>
      </c>
      <c r="Z890" s="16" t="s">
        <v>129</v>
      </c>
    </row>
    <row r="891" spans="2:26" hidden="1">
      <c r="B891" s="16" t="s">
        <v>1621</v>
      </c>
      <c r="C891" s="16" t="s">
        <v>1622</v>
      </c>
      <c r="D891" s="16" t="s">
        <v>3235</v>
      </c>
      <c r="E891" s="16" t="s">
        <v>3236</v>
      </c>
      <c r="F891" s="16" t="s">
        <v>3237</v>
      </c>
      <c r="G891" s="16" t="s">
        <v>1760</v>
      </c>
      <c r="H891" s="16" t="s">
        <v>102</v>
      </c>
      <c r="I891" s="16" t="s">
        <v>19</v>
      </c>
      <c r="J891" s="16" t="s">
        <v>7745</v>
      </c>
      <c r="K891" s="16" t="s">
        <v>102</v>
      </c>
      <c r="L891" s="16">
        <v>450000</v>
      </c>
      <c r="M891" s="16">
        <v>450000</v>
      </c>
      <c r="N891" s="16">
        <v>450000</v>
      </c>
      <c r="O891" s="16">
        <v>450000</v>
      </c>
      <c r="P891" s="16">
        <v>450000</v>
      </c>
      <c r="Q891" s="16">
        <v>450000</v>
      </c>
      <c r="R891" s="16">
        <v>450000</v>
      </c>
      <c r="S891" s="16">
        <v>450000</v>
      </c>
      <c r="T891" s="16">
        <v>450000</v>
      </c>
      <c r="U891" s="16">
        <v>450000</v>
      </c>
      <c r="V891" s="16">
        <v>450000</v>
      </c>
      <c r="W891" s="16">
        <v>450000</v>
      </c>
      <c r="X891" s="16" t="s">
        <v>7745</v>
      </c>
      <c r="Y891" s="16" t="s">
        <v>102</v>
      </c>
      <c r="Z891" s="16" t="s">
        <v>102</v>
      </c>
    </row>
    <row r="892" spans="2:26" hidden="1">
      <c r="B892" s="16" t="s">
        <v>1621</v>
      </c>
      <c r="C892" s="16" t="s">
        <v>235</v>
      </c>
      <c r="D892" s="16" t="s">
        <v>3238</v>
      </c>
      <c r="E892" s="16" t="s">
        <v>3239</v>
      </c>
      <c r="F892" s="16" t="s">
        <v>3238</v>
      </c>
      <c r="G892" s="16" t="s">
        <v>1739</v>
      </c>
      <c r="H892" s="16" t="s">
        <v>129</v>
      </c>
      <c r="I892" s="16" t="s">
        <v>19</v>
      </c>
      <c r="J892" s="16" t="s">
        <v>7745</v>
      </c>
      <c r="K892" s="16" t="s">
        <v>129</v>
      </c>
      <c r="L892" s="16">
        <v>547596</v>
      </c>
      <c r="M892" s="16">
        <v>547596</v>
      </c>
      <c r="N892" s="16">
        <v>547596</v>
      </c>
      <c r="O892" s="16">
        <v>547596</v>
      </c>
      <c r="P892" s="16">
        <v>547596</v>
      </c>
      <c r="Q892" s="16">
        <v>547596</v>
      </c>
      <c r="R892" s="16">
        <v>547596</v>
      </c>
      <c r="S892" s="16">
        <v>547596</v>
      </c>
      <c r="T892" s="16">
        <v>547596</v>
      </c>
      <c r="U892" s="16">
        <v>547596</v>
      </c>
      <c r="V892" s="16">
        <v>547596</v>
      </c>
      <c r="W892" s="16">
        <v>547596</v>
      </c>
      <c r="X892" s="16" t="s">
        <v>7745</v>
      </c>
      <c r="Y892" s="16" t="s">
        <v>129</v>
      </c>
      <c r="Z892" s="16" t="s">
        <v>129</v>
      </c>
    </row>
    <row r="893" spans="2:26" hidden="1">
      <c r="B893" s="16" t="s">
        <v>1621</v>
      </c>
      <c r="C893" s="16" t="s">
        <v>235</v>
      </c>
      <c r="D893" s="16" t="s">
        <v>3240</v>
      </c>
      <c r="E893" s="16" t="s">
        <v>3241</v>
      </c>
      <c r="F893" s="16" t="s">
        <v>3240</v>
      </c>
      <c r="G893" s="16" t="s">
        <v>1739</v>
      </c>
      <c r="H893" s="16" t="s">
        <v>129</v>
      </c>
      <c r="I893" s="16" t="s">
        <v>19</v>
      </c>
      <c r="J893" s="16" t="s">
        <v>7745</v>
      </c>
      <c r="K893" s="16" t="s">
        <v>129</v>
      </c>
      <c r="L893" s="16">
        <v>779418</v>
      </c>
      <c r="M893" s="16">
        <v>779418</v>
      </c>
      <c r="N893" s="16">
        <v>779418</v>
      </c>
      <c r="O893" s="16">
        <v>779418</v>
      </c>
      <c r="P893" s="16">
        <v>779418</v>
      </c>
      <c r="Q893" s="16">
        <v>779418</v>
      </c>
      <c r="R893" s="16">
        <v>779418</v>
      </c>
      <c r="S893" s="16">
        <v>779418</v>
      </c>
      <c r="T893" s="16">
        <v>779418</v>
      </c>
      <c r="U893" s="16">
        <v>779418</v>
      </c>
      <c r="V893" s="16">
        <v>779418</v>
      </c>
      <c r="W893" s="16">
        <v>779418</v>
      </c>
      <c r="X893" s="16" t="s">
        <v>7745</v>
      </c>
      <c r="Y893" s="16" t="s">
        <v>129</v>
      </c>
      <c r="Z893" s="16" t="s">
        <v>129</v>
      </c>
    </row>
    <row r="894" spans="2:26" hidden="1">
      <c r="B894" s="16" t="s">
        <v>1621</v>
      </c>
      <c r="C894" s="16" t="s">
        <v>235</v>
      </c>
      <c r="D894" s="16" t="s">
        <v>3242</v>
      </c>
      <c r="E894" s="16" t="s">
        <v>3243</v>
      </c>
      <c r="F894" s="16" t="s">
        <v>3242</v>
      </c>
      <c r="G894" s="16" t="s">
        <v>1739</v>
      </c>
      <c r="H894" s="16" t="s">
        <v>129</v>
      </c>
      <c r="I894" s="16" t="s">
        <v>19</v>
      </c>
      <c r="J894" s="16" t="s">
        <v>7745</v>
      </c>
      <c r="K894" s="16" t="s">
        <v>129</v>
      </c>
      <c r="L894" s="16">
        <v>679248</v>
      </c>
      <c r="M894" s="16">
        <v>679248</v>
      </c>
      <c r="N894" s="16">
        <v>679248</v>
      </c>
      <c r="O894" s="16">
        <v>679248</v>
      </c>
      <c r="P894" s="16">
        <v>679248</v>
      </c>
      <c r="Q894" s="16">
        <v>679248</v>
      </c>
      <c r="R894" s="16">
        <v>679248</v>
      </c>
      <c r="S894" s="16">
        <v>679248</v>
      </c>
      <c r="T894" s="16">
        <v>679248</v>
      </c>
      <c r="U894" s="16">
        <v>679248</v>
      </c>
      <c r="V894" s="16">
        <v>679248</v>
      </c>
      <c r="W894" s="16">
        <v>679248</v>
      </c>
      <c r="X894" s="16" t="s">
        <v>7745</v>
      </c>
      <c r="Y894" s="16" t="s">
        <v>129</v>
      </c>
      <c r="Z894" s="16" t="s">
        <v>129</v>
      </c>
    </row>
    <row r="895" spans="2:26" hidden="1">
      <c r="B895" s="16" t="s">
        <v>1621</v>
      </c>
      <c r="C895" s="16" t="s">
        <v>235</v>
      </c>
      <c r="D895" s="16" t="s">
        <v>2881</v>
      </c>
      <c r="E895" s="16" t="s">
        <v>3244</v>
      </c>
      <c r="F895" s="16" t="s">
        <v>3245</v>
      </c>
      <c r="G895" s="16" t="s">
        <v>1739</v>
      </c>
      <c r="H895" s="16" t="s">
        <v>129</v>
      </c>
      <c r="I895" s="16" t="s">
        <v>19</v>
      </c>
      <c r="J895" s="16" t="s">
        <v>7745</v>
      </c>
      <c r="K895" s="16" t="s">
        <v>129</v>
      </c>
      <c r="L895" s="16">
        <v>81675</v>
      </c>
      <c r="M895" s="16">
        <v>81675</v>
      </c>
      <c r="N895" s="16">
        <v>81675</v>
      </c>
      <c r="O895" s="16">
        <v>81675</v>
      </c>
      <c r="P895" s="16">
        <v>81675</v>
      </c>
      <c r="Q895" s="16">
        <v>81675</v>
      </c>
      <c r="R895" s="16">
        <v>81675</v>
      </c>
      <c r="S895" s="16">
        <v>81675</v>
      </c>
      <c r="T895" s="16">
        <v>81675</v>
      </c>
      <c r="U895" s="16">
        <v>81675</v>
      </c>
      <c r="V895" s="16">
        <v>81675</v>
      </c>
      <c r="W895" s="16">
        <v>81675</v>
      </c>
      <c r="X895" s="16" t="s">
        <v>7745</v>
      </c>
      <c r="Y895" s="16" t="s">
        <v>129</v>
      </c>
      <c r="Z895" s="16" t="s">
        <v>129</v>
      </c>
    </row>
    <row r="896" spans="2:26" hidden="1">
      <c r="B896" s="16" t="s">
        <v>1621</v>
      </c>
      <c r="C896" s="16" t="s">
        <v>235</v>
      </c>
      <c r="D896" s="16" t="s">
        <v>2881</v>
      </c>
      <c r="E896" s="16" t="s">
        <v>3246</v>
      </c>
      <c r="F896" s="16" t="s">
        <v>3247</v>
      </c>
      <c r="G896" s="16" t="s">
        <v>1739</v>
      </c>
      <c r="H896" s="16" t="s">
        <v>129</v>
      </c>
      <c r="I896" s="16" t="s">
        <v>19</v>
      </c>
      <c r="J896" s="16" t="s">
        <v>7745</v>
      </c>
      <c r="K896" s="16" t="s">
        <v>129</v>
      </c>
      <c r="L896" s="16">
        <v>74294</v>
      </c>
      <c r="M896" s="16">
        <v>74294</v>
      </c>
      <c r="N896" s="16">
        <v>74294</v>
      </c>
      <c r="O896" s="16">
        <v>74294</v>
      </c>
      <c r="P896" s="16">
        <v>74294</v>
      </c>
      <c r="Q896" s="16">
        <v>74294</v>
      </c>
      <c r="R896" s="16">
        <v>74294</v>
      </c>
      <c r="S896" s="16">
        <v>74294</v>
      </c>
      <c r="T896" s="16">
        <v>74294</v>
      </c>
      <c r="U896" s="16">
        <v>74294</v>
      </c>
      <c r="V896" s="16">
        <v>74294</v>
      </c>
      <c r="W896" s="16">
        <v>74294</v>
      </c>
      <c r="X896" s="16" t="s">
        <v>7745</v>
      </c>
      <c r="Y896" s="16" t="s">
        <v>129</v>
      </c>
      <c r="Z896" s="16" t="s">
        <v>129</v>
      </c>
    </row>
    <row r="897" spans="2:26" hidden="1">
      <c r="B897" s="16" t="s">
        <v>1621</v>
      </c>
      <c r="C897" s="16" t="s">
        <v>235</v>
      </c>
      <c r="D897" s="16" t="s">
        <v>2881</v>
      </c>
      <c r="E897" s="16" t="s">
        <v>3248</v>
      </c>
      <c r="F897" s="16" t="s">
        <v>3249</v>
      </c>
      <c r="G897" s="16" t="s">
        <v>1739</v>
      </c>
      <c r="H897" s="16" t="s">
        <v>129</v>
      </c>
      <c r="I897" s="16" t="s">
        <v>19</v>
      </c>
      <c r="J897" s="16" t="s">
        <v>7745</v>
      </c>
      <c r="K897" s="16" t="s">
        <v>129</v>
      </c>
      <c r="L897" s="16">
        <v>66671</v>
      </c>
      <c r="M897" s="16">
        <v>66671</v>
      </c>
      <c r="N897" s="16">
        <v>66671</v>
      </c>
      <c r="O897" s="16">
        <v>66671</v>
      </c>
      <c r="P897" s="16">
        <v>66671</v>
      </c>
      <c r="Q897" s="16">
        <v>66671</v>
      </c>
      <c r="R897" s="16">
        <v>66671</v>
      </c>
      <c r="S897" s="16">
        <v>66671</v>
      </c>
      <c r="T897" s="16">
        <v>66671</v>
      </c>
      <c r="U897" s="16">
        <v>66671</v>
      </c>
      <c r="V897" s="16">
        <v>66671</v>
      </c>
      <c r="W897" s="16">
        <v>66671</v>
      </c>
      <c r="X897" s="16" t="s">
        <v>7745</v>
      </c>
      <c r="Y897" s="16" t="s">
        <v>129</v>
      </c>
      <c r="Z897" s="16" t="s">
        <v>129</v>
      </c>
    </row>
    <row r="898" spans="2:26" hidden="1">
      <c r="B898" s="16" t="s">
        <v>1621</v>
      </c>
      <c r="C898" s="16" t="s">
        <v>235</v>
      </c>
      <c r="D898" s="16" t="s">
        <v>3250</v>
      </c>
      <c r="E898" s="16" t="s">
        <v>3251</v>
      </c>
      <c r="F898" s="16" t="s">
        <v>3250</v>
      </c>
      <c r="G898" s="16" t="s">
        <v>1739</v>
      </c>
      <c r="H898" s="16" t="s">
        <v>129</v>
      </c>
      <c r="I898" s="16" t="s">
        <v>19</v>
      </c>
      <c r="J898" s="16" t="s">
        <v>7745</v>
      </c>
      <c r="K898" s="16" t="s">
        <v>129</v>
      </c>
      <c r="L898" s="16">
        <v>32319</v>
      </c>
      <c r="M898" s="16">
        <v>32319</v>
      </c>
      <c r="N898" s="16">
        <v>32319</v>
      </c>
      <c r="O898" s="16">
        <v>32319</v>
      </c>
      <c r="P898" s="16">
        <v>32319</v>
      </c>
      <c r="Q898" s="16">
        <v>32319</v>
      </c>
      <c r="R898" s="16">
        <v>32319</v>
      </c>
      <c r="S898" s="16">
        <v>32319</v>
      </c>
      <c r="T898" s="16">
        <v>32319</v>
      </c>
      <c r="U898" s="16">
        <v>32319</v>
      </c>
      <c r="V898" s="16">
        <v>32319</v>
      </c>
      <c r="W898" s="16">
        <v>32319</v>
      </c>
      <c r="X898" s="16" t="s">
        <v>7745</v>
      </c>
      <c r="Y898" s="16" t="s">
        <v>129</v>
      </c>
      <c r="Z898" s="16" t="s">
        <v>129</v>
      </c>
    </row>
    <row r="899" spans="2:26" hidden="1">
      <c r="B899" s="16" t="s">
        <v>1621</v>
      </c>
      <c r="C899" s="16" t="s">
        <v>235</v>
      </c>
      <c r="D899" s="16" t="s">
        <v>2881</v>
      </c>
      <c r="E899" s="16" t="s">
        <v>3252</v>
      </c>
      <c r="F899" s="16" t="s">
        <v>3253</v>
      </c>
      <c r="G899" s="16" t="s">
        <v>1739</v>
      </c>
      <c r="H899" s="16" t="s">
        <v>129</v>
      </c>
      <c r="I899" s="16" t="s">
        <v>19</v>
      </c>
      <c r="J899" s="16" t="s">
        <v>7745</v>
      </c>
      <c r="K899" s="16" t="s">
        <v>129</v>
      </c>
      <c r="L899" s="16">
        <v>123596</v>
      </c>
      <c r="M899" s="16">
        <v>123596</v>
      </c>
      <c r="N899" s="16">
        <v>123596</v>
      </c>
      <c r="O899" s="16">
        <v>123596</v>
      </c>
      <c r="P899" s="16">
        <v>123596</v>
      </c>
      <c r="Q899" s="16">
        <v>123596</v>
      </c>
      <c r="R899" s="16">
        <v>123596</v>
      </c>
      <c r="S899" s="16">
        <v>123596</v>
      </c>
      <c r="T899" s="16">
        <v>123596</v>
      </c>
      <c r="U899" s="16">
        <v>123596</v>
      </c>
      <c r="V899" s="16">
        <v>123596</v>
      </c>
      <c r="W899" s="16">
        <v>123596</v>
      </c>
      <c r="X899" s="16" t="s">
        <v>7745</v>
      </c>
      <c r="Y899" s="16" t="s">
        <v>129</v>
      </c>
      <c r="Z899" s="16" t="s">
        <v>129</v>
      </c>
    </row>
    <row r="900" spans="2:26" hidden="1">
      <c r="B900" s="16" t="s">
        <v>1621</v>
      </c>
      <c r="C900" s="16" t="s">
        <v>235</v>
      </c>
      <c r="D900" s="16" t="s">
        <v>15693</v>
      </c>
      <c r="E900" s="16" t="s">
        <v>15694</v>
      </c>
      <c r="F900" s="16" t="s">
        <v>15693</v>
      </c>
      <c r="G900" s="16" t="s">
        <v>1739</v>
      </c>
      <c r="H900" s="16" t="s">
        <v>129</v>
      </c>
      <c r="I900" s="16" t="s">
        <v>19</v>
      </c>
      <c r="J900" s="16" t="s">
        <v>7745</v>
      </c>
      <c r="K900" s="16" t="s">
        <v>129</v>
      </c>
      <c r="L900" s="16">
        <v>2120392.36</v>
      </c>
      <c r="M900" s="16">
        <v>2120392.36</v>
      </c>
      <c r="N900" s="16">
        <v>2120392.36</v>
      </c>
      <c r="O900" s="16">
        <v>2120392.36</v>
      </c>
      <c r="P900" s="16">
        <v>2120392.36</v>
      </c>
      <c r="Q900" s="16">
        <v>2120392.36</v>
      </c>
      <c r="R900" s="16">
        <v>2120392.36</v>
      </c>
      <c r="S900" s="16">
        <v>2120392.36</v>
      </c>
      <c r="T900" s="16">
        <v>2120392.36</v>
      </c>
      <c r="U900" s="16">
        <v>2120392.36</v>
      </c>
      <c r="V900" s="16">
        <v>2120392.36</v>
      </c>
      <c r="W900" s="16">
        <v>2120392.36</v>
      </c>
      <c r="X900" s="16" t="s">
        <v>7745</v>
      </c>
      <c r="Y900" s="16" t="s">
        <v>129</v>
      </c>
      <c r="Z900" s="16" t="s">
        <v>129</v>
      </c>
    </row>
    <row r="901" spans="2:26" hidden="1">
      <c r="B901" s="16" t="s">
        <v>1621</v>
      </c>
      <c r="C901" s="16" t="s">
        <v>235</v>
      </c>
      <c r="D901" s="16" t="s">
        <v>15695</v>
      </c>
      <c r="E901" s="16" t="s">
        <v>15696</v>
      </c>
      <c r="F901" s="16" t="s">
        <v>15695</v>
      </c>
      <c r="G901" s="16" t="s">
        <v>1704</v>
      </c>
      <c r="H901" s="16" t="s">
        <v>129</v>
      </c>
      <c r="I901" s="16" t="s">
        <v>19</v>
      </c>
      <c r="J901" s="16" t="s">
        <v>7745</v>
      </c>
      <c r="K901" s="16" t="s">
        <v>129</v>
      </c>
      <c r="L901" s="16">
        <v>217676.35</v>
      </c>
      <c r="M901" s="16">
        <v>217676.35</v>
      </c>
      <c r="N901" s="16">
        <v>217676.35</v>
      </c>
      <c r="O901" s="16">
        <v>217676.35</v>
      </c>
      <c r="P901" s="16">
        <v>217676.35</v>
      </c>
      <c r="Q901" s="16">
        <v>217676.35</v>
      </c>
      <c r="R901" s="16">
        <v>217676.35</v>
      </c>
      <c r="S901" s="16">
        <v>217676.35</v>
      </c>
      <c r="T901" s="16">
        <v>217676.35</v>
      </c>
      <c r="U901" s="16">
        <v>217676.35</v>
      </c>
      <c r="V901" s="16">
        <v>217676.35</v>
      </c>
      <c r="W901" s="16">
        <v>217676.35</v>
      </c>
      <c r="X901" s="16" t="s">
        <v>7745</v>
      </c>
      <c r="Y901" s="16" t="s">
        <v>129</v>
      </c>
      <c r="Z901" s="16" t="s">
        <v>129</v>
      </c>
    </row>
    <row r="902" spans="2:26" hidden="1">
      <c r="B902" s="16" t="s">
        <v>1621</v>
      </c>
      <c r="C902" s="16" t="s">
        <v>1622</v>
      </c>
      <c r="D902" s="16" t="s">
        <v>3114</v>
      </c>
      <c r="E902" s="16" t="s">
        <v>3254</v>
      </c>
      <c r="F902" s="16" t="s">
        <v>3255</v>
      </c>
      <c r="G902" s="16" t="s">
        <v>1669</v>
      </c>
      <c r="H902" s="16" t="s">
        <v>102</v>
      </c>
      <c r="I902" s="16" t="s">
        <v>19</v>
      </c>
      <c r="J902" s="16" t="s">
        <v>7745</v>
      </c>
      <c r="K902" s="16" t="s">
        <v>102</v>
      </c>
      <c r="L902" s="16">
        <v>2000000</v>
      </c>
      <c r="M902" s="16">
        <v>2000000</v>
      </c>
      <c r="N902" s="16">
        <v>2000000</v>
      </c>
      <c r="O902" s="16">
        <v>2000000</v>
      </c>
      <c r="P902" s="16">
        <v>2000000</v>
      </c>
      <c r="Q902" s="16">
        <v>2000000</v>
      </c>
      <c r="R902" s="16">
        <v>2000000</v>
      </c>
      <c r="S902" s="16">
        <v>2000000</v>
      </c>
      <c r="T902" s="16">
        <v>2000000</v>
      </c>
      <c r="U902" s="16">
        <v>2000000</v>
      </c>
      <c r="V902" s="16">
        <v>2000000</v>
      </c>
      <c r="W902" s="16">
        <v>2000000</v>
      </c>
      <c r="X902" s="16" t="s">
        <v>7745</v>
      </c>
      <c r="Y902" s="16" t="s">
        <v>102</v>
      </c>
      <c r="Z902" s="16" t="s">
        <v>102</v>
      </c>
    </row>
    <row r="903" spans="2:26" hidden="1">
      <c r="B903" s="16" t="s">
        <v>1621</v>
      </c>
      <c r="C903" s="16" t="s">
        <v>1622</v>
      </c>
      <c r="D903" s="16" t="s">
        <v>1938</v>
      </c>
      <c r="E903" s="16" t="s">
        <v>3256</v>
      </c>
      <c r="F903" s="16" t="s">
        <v>3257</v>
      </c>
      <c r="G903" s="16" t="s">
        <v>1743</v>
      </c>
      <c r="H903" s="16" t="s">
        <v>102</v>
      </c>
      <c r="I903" s="16" t="s">
        <v>19</v>
      </c>
      <c r="J903" s="16" t="s">
        <v>7745</v>
      </c>
      <c r="K903" s="16" t="s">
        <v>102</v>
      </c>
      <c r="L903" s="16">
        <v>284500</v>
      </c>
      <c r="M903" s="16">
        <v>284500</v>
      </c>
      <c r="N903" s="16">
        <v>284500</v>
      </c>
      <c r="O903" s="16">
        <v>284500</v>
      </c>
      <c r="P903" s="16">
        <v>284500</v>
      </c>
      <c r="Q903" s="16">
        <v>284500</v>
      </c>
      <c r="R903" s="16">
        <v>284500</v>
      </c>
      <c r="S903" s="16">
        <v>284500</v>
      </c>
      <c r="T903" s="16">
        <v>284500</v>
      </c>
      <c r="U903" s="16">
        <v>284500</v>
      </c>
      <c r="V903" s="16">
        <v>284500</v>
      </c>
      <c r="W903" s="16">
        <v>284500</v>
      </c>
      <c r="X903" s="16" t="s">
        <v>7745</v>
      </c>
      <c r="Y903" s="16" t="s">
        <v>102</v>
      </c>
      <c r="Z903" s="16" t="s">
        <v>102</v>
      </c>
    </row>
    <row r="904" spans="2:26" hidden="1">
      <c r="B904" s="16" t="s">
        <v>1621</v>
      </c>
      <c r="C904" s="16" t="s">
        <v>1622</v>
      </c>
      <c r="D904" s="16" t="s">
        <v>1900</v>
      </c>
      <c r="E904" s="16" t="s">
        <v>3258</v>
      </c>
      <c r="F904" s="16" t="s">
        <v>3259</v>
      </c>
      <c r="G904" s="16" t="s">
        <v>1669</v>
      </c>
      <c r="H904" s="16" t="s">
        <v>129</v>
      </c>
      <c r="I904" s="16" t="s">
        <v>19</v>
      </c>
      <c r="J904" s="16" t="s">
        <v>7745</v>
      </c>
      <c r="K904" s="16" t="s">
        <v>129</v>
      </c>
      <c r="L904" s="16">
        <v>1365000</v>
      </c>
      <c r="M904" s="16">
        <v>1365000</v>
      </c>
      <c r="N904" s="16">
        <v>1365000</v>
      </c>
      <c r="O904" s="16">
        <v>1365000</v>
      </c>
      <c r="P904" s="16">
        <v>1365000</v>
      </c>
      <c r="Q904" s="16">
        <v>1365000</v>
      </c>
      <c r="R904" s="16">
        <v>1365000</v>
      </c>
      <c r="S904" s="16">
        <v>1365000</v>
      </c>
      <c r="T904" s="16">
        <v>1365000</v>
      </c>
      <c r="U904" s="16">
        <v>1365000</v>
      </c>
      <c r="V904" s="16">
        <v>1365000</v>
      </c>
      <c r="W904" s="16">
        <v>1365000</v>
      </c>
      <c r="X904" s="16" t="s">
        <v>7745</v>
      </c>
      <c r="Y904" s="16" t="s">
        <v>129</v>
      </c>
      <c r="Z904" s="16" t="s">
        <v>129</v>
      </c>
    </row>
    <row r="905" spans="2:26" hidden="1">
      <c r="B905" s="16" t="s">
        <v>1621</v>
      </c>
      <c r="C905" s="16" t="s">
        <v>235</v>
      </c>
      <c r="D905" s="16" t="s">
        <v>15697</v>
      </c>
      <c r="E905" s="16" t="s">
        <v>15698</v>
      </c>
      <c r="F905" s="16" t="s">
        <v>15699</v>
      </c>
      <c r="G905" s="16" t="s">
        <v>1739</v>
      </c>
      <c r="H905" s="16" t="s">
        <v>129</v>
      </c>
      <c r="I905" s="16" t="s">
        <v>19</v>
      </c>
      <c r="J905" s="16" t="s">
        <v>7745</v>
      </c>
      <c r="K905" s="16" t="s">
        <v>129</v>
      </c>
      <c r="L905" s="16">
        <v>500000</v>
      </c>
      <c r="M905" s="16">
        <v>500000</v>
      </c>
      <c r="N905" s="16">
        <v>500000</v>
      </c>
      <c r="O905" s="16">
        <v>500000</v>
      </c>
      <c r="P905" s="16">
        <v>500000</v>
      </c>
      <c r="Q905" s="16">
        <v>500000</v>
      </c>
      <c r="R905" s="16">
        <v>500000</v>
      </c>
      <c r="S905" s="16">
        <v>500000</v>
      </c>
      <c r="T905" s="16">
        <v>500000</v>
      </c>
      <c r="U905" s="16">
        <v>500000</v>
      </c>
      <c r="V905" s="16">
        <v>500000</v>
      </c>
      <c r="W905" s="16">
        <v>500000</v>
      </c>
      <c r="X905" s="16" t="s">
        <v>7745</v>
      </c>
      <c r="Y905" s="16" t="s">
        <v>129</v>
      </c>
      <c r="Z905" s="16" t="s">
        <v>129</v>
      </c>
    </row>
    <row r="906" spans="2:26" hidden="1">
      <c r="B906" s="16" t="s">
        <v>1621</v>
      </c>
      <c r="C906" s="16" t="s">
        <v>235</v>
      </c>
      <c r="D906" s="16" t="s">
        <v>3046</v>
      </c>
      <c r="E906" s="16" t="s">
        <v>3260</v>
      </c>
      <c r="F906" s="16" t="s">
        <v>3261</v>
      </c>
      <c r="G906" s="16" t="s">
        <v>1739</v>
      </c>
      <c r="H906" s="16" t="s">
        <v>129</v>
      </c>
      <c r="I906" s="16" t="s">
        <v>19</v>
      </c>
      <c r="J906" s="16" t="s">
        <v>7744</v>
      </c>
      <c r="K906" s="16" t="s">
        <v>129</v>
      </c>
      <c r="L906" s="16">
        <v>9800</v>
      </c>
      <c r="M906" s="16">
        <v>9800</v>
      </c>
      <c r="N906" s="16">
        <v>9800</v>
      </c>
      <c r="O906" s="16">
        <v>9800</v>
      </c>
      <c r="P906" s="16">
        <v>9800</v>
      </c>
      <c r="Q906" s="16">
        <v>9800</v>
      </c>
      <c r="R906" s="16">
        <v>9800</v>
      </c>
      <c r="S906" s="16">
        <v>9800</v>
      </c>
      <c r="T906" s="16">
        <v>9800</v>
      </c>
      <c r="U906" s="16">
        <v>9800</v>
      </c>
      <c r="V906" s="16">
        <v>9800</v>
      </c>
      <c r="W906" s="16">
        <v>9800</v>
      </c>
      <c r="X906" s="16" t="s">
        <v>7744</v>
      </c>
      <c r="Y906" s="16" t="s">
        <v>129</v>
      </c>
      <c r="Z906" s="16" t="s">
        <v>129</v>
      </c>
    </row>
    <row r="907" spans="2:26" hidden="1">
      <c r="B907" s="16" t="s">
        <v>1621</v>
      </c>
      <c r="C907" s="16" t="s">
        <v>1622</v>
      </c>
      <c r="D907" s="16" t="s">
        <v>16085</v>
      </c>
      <c r="E907" s="16" t="s">
        <v>16086</v>
      </c>
      <c r="F907" s="16" t="s">
        <v>16085</v>
      </c>
      <c r="G907" s="16" t="s">
        <v>3219</v>
      </c>
      <c r="H907" s="16" t="s">
        <v>102</v>
      </c>
      <c r="I907" s="16" t="s">
        <v>19</v>
      </c>
      <c r="J907" s="16" t="s">
        <v>7756</v>
      </c>
      <c r="K907" s="16" t="s">
        <v>102</v>
      </c>
      <c r="L907" s="16">
        <v>9016875</v>
      </c>
      <c r="M907" s="16">
        <v>9016875</v>
      </c>
      <c r="N907" s="16">
        <v>9016875</v>
      </c>
      <c r="O907" s="16">
        <v>9016875</v>
      </c>
      <c r="P907" s="16">
        <v>9016875</v>
      </c>
      <c r="Q907" s="16">
        <v>9016875</v>
      </c>
      <c r="R907" s="16">
        <v>9016875</v>
      </c>
      <c r="S907" s="16">
        <v>9016875</v>
      </c>
      <c r="T907" s="16">
        <v>9016875</v>
      </c>
      <c r="U907" s="16">
        <v>9016875</v>
      </c>
      <c r="V907" s="16">
        <v>9016875</v>
      </c>
      <c r="W907" s="16">
        <v>9016875</v>
      </c>
      <c r="X907" s="16" t="s">
        <v>7756</v>
      </c>
      <c r="Y907" s="16" t="s">
        <v>102</v>
      </c>
      <c r="Z907" s="16" t="s">
        <v>102</v>
      </c>
    </row>
    <row r="908" spans="2:26" hidden="1">
      <c r="B908" s="16" t="s">
        <v>1621</v>
      </c>
      <c r="C908" s="16" t="s">
        <v>1622</v>
      </c>
      <c r="D908" s="16" t="s">
        <v>1746</v>
      </c>
      <c r="E908" s="16" t="s">
        <v>3262</v>
      </c>
      <c r="F908" s="16" t="s">
        <v>9168</v>
      </c>
      <c r="G908" s="16" t="s">
        <v>9169</v>
      </c>
      <c r="H908" s="16" t="s">
        <v>102</v>
      </c>
      <c r="I908" s="16" t="s">
        <v>19</v>
      </c>
      <c r="J908" s="16" t="s">
        <v>7745</v>
      </c>
      <c r="K908" s="16" t="s">
        <v>102</v>
      </c>
      <c r="L908" s="16">
        <v>350000</v>
      </c>
      <c r="M908" s="16">
        <v>350000</v>
      </c>
      <c r="N908" s="16">
        <v>350000</v>
      </c>
      <c r="O908" s="16">
        <v>350000</v>
      </c>
      <c r="P908" s="16">
        <v>350000</v>
      </c>
      <c r="Q908" s="16">
        <v>350000</v>
      </c>
      <c r="R908" s="16">
        <v>350000</v>
      </c>
      <c r="S908" s="16">
        <v>350000</v>
      </c>
      <c r="T908" s="16">
        <v>350000</v>
      </c>
      <c r="U908" s="16">
        <v>350000</v>
      </c>
      <c r="V908" s="16">
        <v>350000</v>
      </c>
      <c r="W908" s="16">
        <v>350000</v>
      </c>
      <c r="X908" s="16" t="s">
        <v>7745</v>
      </c>
      <c r="Y908" s="16" t="s">
        <v>102</v>
      </c>
      <c r="Z908" s="16" t="s">
        <v>102</v>
      </c>
    </row>
    <row r="909" spans="2:26" hidden="1">
      <c r="B909" s="16" t="s">
        <v>1621</v>
      </c>
      <c r="C909" s="16" t="s">
        <v>1622</v>
      </c>
      <c r="D909" s="16" t="s">
        <v>1746</v>
      </c>
      <c r="E909" s="16" t="s">
        <v>3263</v>
      </c>
      <c r="F909" s="16" t="s">
        <v>9170</v>
      </c>
      <c r="G909" s="16" t="s">
        <v>2339</v>
      </c>
      <c r="H909" s="16" t="s">
        <v>102</v>
      </c>
      <c r="I909" s="16" t="s">
        <v>19</v>
      </c>
      <c r="J909" s="16" t="s">
        <v>7745</v>
      </c>
      <c r="K909" s="16" t="s">
        <v>102</v>
      </c>
      <c r="L909" s="16">
        <v>7500</v>
      </c>
      <c r="M909" s="16">
        <v>7500</v>
      </c>
      <c r="N909" s="16">
        <v>7500</v>
      </c>
      <c r="O909" s="16">
        <v>7500</v>
      </c>
      <c r="P909" s="16">
        <v>7500</v>
      </c>
      <c r="Q909" s="16">
        <v>7500</v>
      </c>
      <c r="R909" s="16">
        <v>7500</v>
      </c>
      <c r="S909" s="16">
        <v>7500</v>
      </c>
      <c r="T909" s="16">
        <v>7500</v>
      </c>
      <c r="U909" s="16">
        <v>7500</v>
      </c>
      <c r="V909" s="16">
        <v>7500</v>
      </c>
      <c r="W909" s="16">
        <v>7500</v>
      </c>
      <c r="X909" s="16" t="s">
        <v>7745</v>
      </c>
      <c r="Y909" s="16" t="s">
        <v>102</v>
      </c>
      <c r="Z909" s="16" t="s">
        <v>102</v>
      </c>
    </row>
    <row r="910" spans="2:26" hidden="1">
      <c r="B910" s="16" t="s">
        <v>1621</v>
      </c>
      <c r="C910" s="16" t="s">
        <v>1622</v>
      </c>
      <c r="D910" s="16" t="s">
        <v>1746</v>
      </c>
      <c r="E910" s="16" t="s">
        <v>3264</v>
      </c>
      <c r="F910" s="16" t="s">
        <v>3265</v>
      </c>
      <c r="G910" s="16" t="s">
        <v>1752</v>
      </c>
      <c r="H910" s="16" t="s">
        <v>102</v>
      </c>
      <c r="I910" s="16" t="s">
        <v>19</v>
      </c>
      <c r="J910" s="16" t="s">
        <v>7745</v>
      </c>
      <c r="K910" s="16" t="s">
        <v>102</v>
      </c>
      <c r="L910" s="16">
        <v>3500000</v>
      </c>
      <c r="M910" s="16">
        <v>3500000</v>
      </c>
      <c r="N910" s="16">
        <v>3500000</v>
      </c>
      <c r="O910" s="16">
        <v>3500000</v>
      </c>
      <c r="P910" s="16">
        <v>3500000</v>
      </c>
      <c r="Q910" s="16">
        <v>3500000</v>
      </c>
      <c r="R910" s="16">
        <v>3500000</v>
      </c>
      <c r="S910" s="16">
        <v>3500000</v>
      </c>
      <c r="T910" s="16">
        <v>3500000</v>
      </c>
      <c r="U910" s="16">
        <v>3500000</v>
      </c>
      <c r="V910" s="16">
        <v>3500000</v>
      </c>
      <c r="W910" s="16">
        <v>3500000</v>
      </c>
      <c r="X910" s="16" t="s">
        <v>7745</v>
      </c>
      <c r="Y910" s="16" t="s">
        <v>102</v>
      </c>
      <c r="Z910" s="16" t="s">
        <v>102</v>
      </c>
    </row>
    <row r="911" spans="2:26" hidden="1">
      <c r="B911" s="16" t="s">
        <v>1621</v>
      </c>
      <c r="C911" s="16" t="s">
        <v>1622</v>
      </c>
      <c r="D911" s="16" t="s">
        <v>1746</v>
      </c>
      <c r="E911" s="16" t="s">
        <v>3266</v>
      </c>
      <c r="F911" s="16" t="s">
        <v>3267</v>
      </c>
      <c r="G911" s="16" t="s">
        <v>1749</v>
      </c>
      <c r="H911" s="16" t="s">
        <v>102</v>
      </c>
      <c r="I911" s="16" t="s">
        <v>19</v>
      </c>
      <c r="J911" s="16" t="s">
        <v>7745</v>
      </c>
      <c r="K911" s="16" t="s">
        <v>102</v>
      </c>
      <c r="L911" s="16">
        <v>250000</v>
      </c>
      <c r="M911" s="16">
        <v>250000</v>
      </c>
      <c r="N911" s="16">
        <v>250000</v>
      </c>
      <c r="O911" s="16">
        <v>250000</v>
      </c>
      <c r="P911" s="16">
        <v>250000</v>
      </c>
      <c r="Q911" s="16">
        <v>250000</v>
      </c>
      <c r="R911" s="16">
        <v>250000</v>
      </c>
      <c r="S911" s="16">
        <v>250000</v>
      </c>
      <c r="T911" s="16">
        <v>250000</v>
      </c>
      <c r="U911" s="16">
        <v>250000</v>
      </c>
      <c r="V911" s="16">
        <v>250000</v>
      </c>
      <c r="W911" s="16">
        <v>250000</v>
      </c>
      <c r="X911" s="16" t="s">
        <v>7745</v>
      </c>
      <c r="Y911" s="16" t="s">
        <v>102</v>
      </c>
      <c r="Z911" s="16" t="s">
        <v>102</v>
      </c>
    </row>
    <row r="912" spans="2:26" hidden="1">
      <c r="B912" s="16" t="s">
        <v>1621</v>
      </c>
      <c r="C912" s="16" t="s">
        <v>235</v>
      </c>
      <c r="D912" s="16" t="s">
        <v>3268</v>
      </c>
      <c r="E912" s="16" t="s">
        <v>3269</v>
      </c>
      <c r="F912" s="16" t="s">
        <v>3270</v>
      </c>
      <c r="G912" s="16" t="s">
        <v>3109</v>
      </c>
      <c r="H912" s="16" t="s">
        <v>129</v>
      </c>
      <c r="I912" s="16" t="s">
        <v>19</v>
      </c>
      <c r="J912" s="16" t="s">
        <v>7745</v>
      </c>
      <c r="K912" s="16" t="s">
        <v>129</v>
      </c>
      <c r="L912" s="16">
        <v>6351520</v>
      </c>
      <c r="M912" s="16">
        <v>6351520</v>
      </c>
      <c r="N912" s="16">
        <v>6351520</v>
      </c>
      <c r="O912" s="16">
        <v>6351520</v>
      </c>
      <c r="P912" s="16">
        <v>6351520</v>
      </c>
      <c r="Q912" s="16">
        <v>6351520</v>
      </c>
      <c r="R912" s="16">
        <v>6351520</v>
      </c>
      <c r="S912" s="16">
        <v>6351520</v>
      </c>
      <c r="T912" s="16">
        <v>6351520</v>
      </c>
      <c r="U912" s="16">
        <v>6351520</v>
      </c>
      <c r="V912" s="16">
        <v>6351520</v>
      </c>
      <c r="W912" s="16">
        <v>6351520</v>
      </c>
      <c r="X912" s="16" t="s">
        <v>7745</v>
      </c>
      <c r="Y912" s="16" t="s">
        <v>129</v>
      </c>
      <c r="Z912" s="16" t="s">
        <v>129</v>
      </c>
    </row>
    <row r="913" spans="2:26" hidden="1">
      <c r="B913" s="16" t="s">
        <v>1621</v>
      </c>
      <c r="C913" s="16" t="s">
        <v>1622</v>
      </c>
      <c r="D913" s="16" t="s">
        <v>15700</v>
      </c>
      <c r="E913" s="16" t="s">
        <v>15701</v>
      </c>
      <c r="F913" s="16" t="s">
        <v>15702</v>
      </c>
      <c r="G913" s="16" t="s">
        <v>3219</v>
      </c>
      <c r="H913" s="16" t="s">
        <v>102</v>
      </c>
      <c r="I913" s="16" t="s">
        <v>19</v>
      </c>
      <c r="J913" s="16" t="s">
        <v>7745</v>
      </c>
      <c r="K913" s="16" t="s">
        <v>102</v>
      </c>
      <c r="L913" s="16">
        <v>3895000</v>
      </c>
      <c r="M913" s="16">
        <v>3895000</v>
      </c>
      <c r="N913" s="16">
        <v>3895000</v>
      </c>
      <c r="O913" s="16">
        <v>3895000</v>
      </c>
      <c r="P913" s="16">
        <v>3895000</v>
      </c>
      <c r="Q913" s="16">
        <v>3895000</v>
      </c>
      <c r="R913" s="16">
        <v>3895000</v>
      </c>
      <c r="S913" s="16">
        <v>3895000</v>
      </c>
      <c r="T913" s="16">
        <v>3895000</v>
      </c>
      <c r="U913" s="16">
        <v>3895000</v>
      </c>
      <c r="V913" s="16">
        <v>3895000</v>
      </c>
      <c r="W913" s="16">
        <v>3895000</v>
      </c>
      <c r="X913" s="16" t="s">
        <v>7745</v>
      </c>
      <c r="Y913" s="16" t="s">
        <v>102</v>
      </c>
      <c r="Z913" s="16" t="s">
        <v>102</v>
      </c>
    </row>
    <row r="914" spans="2:26" hidden="1">
      <c r="B914" s="16" t="s">
        <v>1621</v>
      </c>
      <c r="C914" s="16" t="s">
        <v>1622</v>
      </c>
      <c r="D914" s="16" t="s">
        <v>15678</v>
      </c>
      <c r="E914" s="16" t="s">
        <v>15703</v>
      </c>
      <c r="F914" s="16" t="s">
        <v>15704</v>
      </c>
      <c r="G914" s="16" t="s">
        <v>3219</v>
      </c>
      <c r="H914" s="16" t="s">
        <v>102</v>
      </c>
      <c r="I914" s="16" t="s">
        <v>19</v>
      </c>
      <c r="J914" s="16" t="s">
        <v>7745</v>
      </c>
      <c r="K914" s="16" t="s">
        <v>102</v>
      </c>
      <c r="L914" s="16">
        <v>5817643.75</v>
      </c>
      <c r="M914" s="16">
        <v>5817643.75</v>
      </c>
      <c r="N914" s="16">
        <v>5817643.75</v>
      </c>
      <c r="O914" s="16">
        <v>5817643.75</v>
      </c>
      <c r="P914" s="16">
        <v>5817643.75</v>
      </c>
      <c r="Q914" s="16">
        <v>5817643.75</v>
      </c>
      <c r="R914" s="16">
        <v>5817643.75</v>
      </c>
      <c r="S914" s="16">
        <v>5817643.75</v>
      </c>
      <c r="T914" s="16">
        <v>5817643.75</v>
      </c>
      <c r="U914" s="16">
        <v>5817643.75</v>
      </c>
      <c r="V914" s="16">
        <v>5817643.75</v>
      </c>
      <c r="W914" s="16">
        <v>5817643.75</v>
      </c>
      <c r="X914" s="16" t="s">
        <v>7745</v>
      </c>
      <c r="Y914" s="16" t="s">
        <v>102</v>
      </c>
      <c r="Z914" s="16" t="s">
        <v>102</v>
      </c>
    </row>
    <row r="915" spans="2:26" hidden="1">
      <c r="B915" s="16" t="s">
        <v>1621</v>
      </c>
      <c r="C915" s="16" t="s">
        <v>1622</v>
      </c>
      <c r="D915" s="16" t="s">
        <v>3271</v>
      </c>
      <c r="E915" s="16" t="s">
        <v>3272</v>
      </c>
      <c r="F915" s="16" t="s">
        <v>3273</v>
      </c>
      <c r="G915" s="16" t="s">
        <v>3219</v>
      </c>
      <c r="H915" s="16" t="s">
        <v>102</v>
      </c>
      <c r="I915" s="16" t="s">
        <v>19</v>
      </c>
      <c r="J915" s="16" t="s">
        <v>7745</v>
      </c>
      <c r="K915" s="16" t="s">
        <v>102</v>
      </c>
      <c r="L915" s="16">
        <v>4250000</v>
      </c>
      <c r="M915" s="16">
        <v>4250000</v>
      </c>
      <c r="N915" s="16">
        <v>4250000</v>
      </c>
      <c r="O915" s="16">
        <v>4250000</v>
      </c>
      <c r="P915" s="16">
        <v>4250000</v>
      </c>
      <c r="Q915" s="16">
        <v>4250000</v>
      </c>
      <c r="R915" s="16">
        <v>4250000</v>
      </c>
      <c r="S915" s="16">
        <v>4250000</v>
      </c>
      <c r="T915" s="16">
        <v>4250000</v>
      </c>
      <c r="U915" s="16">
        <v>4250000</v>
      </c>
      <c r="V915" s="16">
        <v>4250000</v>
      </c>
      <c r="W915" s="16">
        <v>4250000</v>
      </c>
      <c r="X915" s="16" t="s">
        <v>7745</v>
      </c>
      <c r="Y915" s="16" t="s">
        <v>102</v>
      </c>
      <c r="Z915" s="16" t="s">
        <v>102</v>
      </c>
    </row>
    <row r="916" spans="2:26" hidden="1">
      <c r="B916" s="16" t="s">
        <v>1621</v>
      </c>
      <c r="C916" s="16" t="s">
        <v>235</v>
      </c>
      <c r="D916" s="16" t="s">
        <v>10035</v>
      </c>
      <c r="E916" s="16" t="s">
        <v>3275</v>
      </c>
      <c r="F916" s="16" t="s">
        <v>3274</v>
      </c>
      <c r="G916" s="16" t="s">
        <v>1739</v>
      </c>
      <c r="H916" s="16" t="s">
        <v>129</v>
      </c>
      <c r="I916" s="16" t="s">
        <v>19</v>
      </c>
      <c r="J916" s="16" t="s">
        <v>7744</v>
      </c>
      <c r="K916" s="16" t="s">
        <v>129</v>
      </c>
      <c r="L916" s="16">
        <v>200000</v>
      </c>
      <c r="M916" s="16">
        <v>200000</v>
      </c>
      <c r="N916" s="16">
        <v>200000</v>
      </c>
      <c r="O916" s="16">
        <v>200000</v>
      </c>
      <c r="P916" s="16">
        <v>200000</v>
      </c>
      <c r="Q916" s="16">
        <v>200000</v>
      </c>
      <c r="R916" s="16">
        <v>200000</v>
      </c>
      <c r="S916" s="16">
        <v>200000</v>
      </c>
      <c r="T916" s="16">
        <v>200000</v>
      </c>
      <c r="U916" s="16">
        <v>200000</v>
      </c>
      <c r="V916" s="16">
        <v>200000</v>
      </c>
      <c r="W916" s="16">
        <v>200000</v>
      </c>
      <c r="X916" s="16" t="s">
        <v>7744</v>
      </c>
      <c r="Y916" s="16" t="s">
        <v>129</v>
      </c>
      <c r="Z916" s="16" t="s">
        <v>129</v>
      </c>
    </row>
    <row r="917" spans="2:26" hidden="1">
      <c r="B917" s="16" t="s">
        <v>1621</v>
      </c>
      <c r="C917" s="16" t="s">
        <v>235</v>
      </c>
      <c r="D917" s="16" t="s">
        <v>3277</v>
      </c>
      <c r="E917" s="16" t="s">
        <v>3278</v>
      </c>
      <c r="F917" s="16" t="s">
        <v>3277</v>
      </c>
      <c r="G917" s="16" t="s">
        <v>1739</v>
      </c>
      <c r="H917" s="16" t="s">
        <v>129</v>
      </c>
      <c r="I917" s="16" t="s">
        <v>19</v>
      </c>
      <c r="J917" s="16" t="s">
        <v>7745</v>
      </c>
      <c r="K917" s="16" t="s">
        <v>129</v>
      </c>
      <c r="L917" s="16">
        <v>2273274</v>
      </c>
      <c r="M917" s="16">
        <v>2273274</v>
      </c>
      <c r="N917" s="16">
        <v>2273274</v>
      </c>
      <c r="O917" s="16">
        <v>2273274</v>
      </c>
      <c r="P917" s="16">
        <v>2273274</v>
      </c>
      <c r="Q917" s="16">
        <v>2273274</v>
      </c>
      <c r="R917" s="16">
        <v>2273274</v>
      </c>
      <c r="S917" s="16">
        <v>2273274</v>
      </c>
      <c r="T917" s="16">
        <v>2273274</v>
      </c>
      <c r="U917" s="16">
        <v>2273274</v>
      </c>
      <c r="V917" s="16">
        <v>2273274</v>
      </c>
      <c r="W917" s="16">
        <v>2273274</v>
      </c>
      <c r="X917" s="16" t="s">
        <v>7745</v>
      </c>
      <c r="Y917" s="16" t="s">
        <v>129</v>
      </c>
      <c r="Z917" s="16" t="s">
        <v>129</v>
      </c>
    </row>
    <row r="918" spans="2:26" hidden="1">
      <c r="B918" s="16" t="s">
        <v>1621</v>
      </c>
      <c r="C918" s="16" t="s">
        <v>235</v>
      </c>
      <c r="D918" s="16" t="s">
        <v>2356</v>
      </c>
      <c r="E918" s="16" t="s">
        <v>3279</v>
      </c>
      <c r="F918" s="16" t="s">
        <v>3280</v>
      </c>
      <c r="G918" s="16" t="s">
        <v>1739</v>
      </c>
      <c r="H918" s="16" t="s">
        <v>129</v>
      </c>
      <c r="I918" s="16" t="s">
        <v>19</v>
      </c>
      <c r="J918" s="16" t="s">
        <v>7745</v>
      </c>
      <c r="K918" s="16" t="s">
        <v>129</v>
      </c>
      <c r="L918" s="16">
        <v>471500</v>
      </c>
      <c r="M918" s="16">
        <v>471500</v>
      </c>
      <c r="N918" s="16">
        <v>471500</v>
      </c>
      <c r="O918" s="16">
        <v>471500</v>
      </c>
      <c r="P918" s="16">
        <v>471500</v>
      </c>
      <c r="Q918" s="16">
        <v>471500</v>
      </c>
      <c r="R918" s="16">
        <v>471500</v>
      </c>
      <c r="S918" s="16">
        <v>471500</v>
      </c>
      <c r="T918" s="16">
        <v>471500</v>
      </c>
      <c r="U918" s="16">
        <v>471500</v>
      </c>
      <c r="V918" s="16">
        <v>471500</v>
      </c>
      <c r="W918" s="16">
        <v>471500</v>
      </c>
      <c r="X918" s="16" t="s">
        <v>7745</v>
      </c>
      <c r="Y918" s="16" t="s">
        <v>129</v>
      </c>
      <c r="Z918" s="16" t="s">
        <v>129</v>
      </c>
    </row>
    <row r="919" spans="2:26" hidden="1">
      <c r="B919" s="16" t="s">
        <v>1621</v>
      </c>
      <c r="C919" s="16" t="s">
        <v>235</v>
      </c>
      <c r="D919" s="16" t="s">
        <v>2356</v>
      </c>
      <c r="E919" s="16" t="s">
        <v>3281</v>
      </c>
      <c r="F919" s="16" t="s">
        <v>3282</v>
      </c>
      <c r="G919" s="16" t="s">
        <v>1739</v>
      </c>
      <c r="H919" s="16" t="s">
        <v>129</v>
      </c>
      <c r="I919" s="16" t="s">
        <v>19</v>
      </c>
      <c r="J919" s="16" t="s">
        <v>7745</v>
      </c>
      <c r="K919" s="16" t="s">
        <v>129</v>
      </c>
      <c r="L919" s="16">
        <v>394625</v>
      </c>
      <c r="M919" s="16">
        <v>394625</v>
      </c>
      <c r="N919" s="16">
        <v>394625</v>
      </c>
      <c r="O919" s="16">
        <v>394625</v>
      </c>
      <c r="P919" s="16">
        <v>394625</v>
      </c>
      <c r="Q919" s="16">
        <v>394625</v>
      </c>
      <c r="R919" s="16">
        <v>394625</v>
      </c>
      <c r="S919" s="16">
        <v>394625</v>
      </c>
      <c r="T919" s="16">
        <v>394625</v>
      </c>
      <c r="U919" s="16">
        <v>394625</v>
      </c>
      <c r="V919" s="16">
        <v>394625</v>
      </c>
      <c r="W919" s="16">
        <v>394625</v>
      </c>
      <c r="X919" s="16" t="s">
        <v>7745</v>
      </c>
      <c r="Y919" s="16" t="s">
        <v>129</v>
      </c>
      <c r="Z919" s="16" t="s">
        <v>129</v>
      </c>
    </row>
    <row r="920" spans="2:26" hidden="1">
      <c r="B920" s="16" t="s">
        <v>1621</v>
      </c>
      <c r="C920" s="16" t="s">
        <v>235</v>
      </c>
      <c r="D920" s="16" t="s">
        <v>2496</v>
      </c>
      <c r="E920" s="16" t="s">
        <v>3283</v>
      </c>
      <c r="F920" s="16" t="s">
        <v>3284</v>
      </c>
      <c r="G920" s="16" t="s">
        <v>1739</v>
      </c>
      <c r="H920" s="16" t="s">
        <v>129</v>
      </c>
      <c r="I920" s="16" t="s">
        <v>19</v>
      </c>
      <c r="J920" s="16" t="s">
        <v>7744</v>
      </c>
      <c r="K920" s="16" t="s">
        <v>129</v>
      </c>
      <c r="L920" s="16">
        <v>116550</v>
      </c>
      <c r="M920" s="16">
        <v>116550</v>
      </c>
      <c r="N920" s="16">
        <v>116550</v>
      </c>
      <c r="O920" s="16">
        <v>116550</v>
      </c>
      <c r="P920" s="16">
        <v>116550</v>
      </c>
      <c r="Q920" s="16">
        <v>116550</v>
      </c>
      <c r="R920" s="16">
        <v>116550</v>
      </c>
      <c r="S920" s="16">
        <v>116550</v>
      </c>
      <c r="T920" s="16">
        <v>116550</v>
      </c>
      <c r="U920" s="16">
        <v>116550</v>
      </c>
      <c r="V920" s="16">
        <v>116550</v>
      </c>
      <c r="W920" s="16">
        <v>116550</v>
      </c>
      <c r="X920" s="16" t="s">
        <v>7744</v>
      </c>
      <c r="Y920" s="16" t="s">
        <v>129</v>
      </c>
      <c r="Z920" s="16" t="s">
        <v>129</v>
      </c>
    </row>
    <row r="921" spans="2:26" hidden="1">
      <c r="B921" s="16" t="s">
        <v>1621</v>
      </c>
      <c r="C921" s="16" t="s">
        <v>235</v>
      </c>
      <c r="D921" s="16" t="s">
        <v>3285</v>
      </c>
      <c r="E921" s="16" t="s">
        <v>3286</v>
      </c>
      <c r="F921" s="16" t="s">
        <v>3287</v>
      </c>
      <c r="G921" s="16" t="s">
        <v>1739</v>
      </c>
      <c r="H921" s="16" t="s">
        <v>129</v>
      </c>
      <c r="I921" s="16" t="s">
        <v>19</v>
      </c>
      <c r="J921" s="16" t="s">
        <v>7745</v>
      </c>
      <c r="K921" s="16" t="s">
        <v>129</v>
      </c>
      <c r="L921" s="16">
        <v>11667</v>
      </c>
      <c r="M921" s="16">
        <v>11667</v>
      </c>
      <c r="N921" s="16">
        <v>11667</v>
      </c>
      <c r="O921" s="16">
        <v>11667</v>
      </c>
      <c r="P921" s="16">
        <v>11667</v>
      </c>
      <c r="Q921" s="16">
        <v>11667</v>
      </c>
      <c r="R921" s="16">
        <v>11667</v>
      </c>
      <c r="S921" s="16">
        <v>11667</v>
      </c>
      <c r="T921" s="16">
        <v>11667</v>
      </c>
      <c r="U921" s="16">
        <v>11667</v>
      </c>
      <c r="V921" s="16">
        <v>11667</v>
      </c>
      <c r="W921" s="16">
        <v>11667</v>
      </c>
      <c r="X921" s="16" t="s">
        <v>7745</v>
      </c>
      <c r="Y921" s="16" t="s">
        <v>129</v>
      </c>
      <c r="Z921" s="16" t="s">
        <v>129</v>
      </c>
    </row>
    <row r="922" spans="2:26" hidden="1">
      <c r="B922" s="16" t="s">
        <v>1621</v>
      </c>
      <c r="C922" s="16" t="s">
        <v>235</v>
      </c>
      <c r="D922" s="16" t="s">
        <v>3288</v>
      </c>
      <c r="E922" s="16" t="s">
        <v>3289</v>
      </c>
      <c r="F922" s="16" t="s">
        <v>3290</v>
      </c>
      <c r="G922" s="16" t="s">
        <v>2001</v>
      </c>
      <c r="H922" s="16" t="s">
        <v>129</v>
      </c>
      <c r="I922" s="16" t="s">
        <v>19</v>
      </c>
      <c r="J922" s="16" t="s">
        <v>7745</v>
      </c>
      <c r="K922" s="16" t="s">
        <v>129</v>
      </c>
      <c r="L922" s="16">
        <v>100000</v>
      </c>
      <c r="M922" s="16">
        <v>100000</v>
      </c>
      <c r="N922" s="16">
        <v>100000</v>
      </c>
      <c r="O922" s="16">
        <v>100000</v>
      </c>
      <c r="P922" s="16">
        <v>100000</v>
      </c>
      <c r="Q922" s="16">
        <v>100000</v>
      </c>
      <c r="R922" s="16">
        <v>100000</v>
      </c>
      <c r="S922" s="16">
        <v>100000</v>
      </c>
      <c r="T922" s="16">
        <v>100000</v>
      </c>
      <c r="U922" s="16">
        <v>100000</v>
      </c>
      <c r="V922" s="16">
        <v>100000</v>
      </c>
      <c r="W922" s="16">
        <v>100000</v>
      </c>
      <c r="X922" s="16" t="s">
        <v>7745</v>
      </c>
      <c r="Y922" s="16" t="s">
        <v>129</v>
      </c>
      <c r="Z922" s="16" t="s">
        <v>129</v>
      </c>
    </row>
    <row r="923" spans="2:26" hidden="1">
      <c r="B923" s="16" t="s">
        <v>1621</v>
      </c>
      <c r="C923" s="16" t="s">
        <v>235</v>
      </c>
      <c r="D923" s="16" t="s">
        <v>10035</v>
      </c>
      <c r="E923" s="16" t="s">
        <v>3291</v>
      </c>
      <c r="F923" s="16" t="s">
        <v>15152</v>
      </c>
      <c r="G923" s="16" t="s">
        <v>1739</v>
      </c>
      <c r="H923" s="16" t="s">
        <v>129</v>
      </c>
      <c r="I923" s="16" t="s">
        <v>19</v>
      </c>
      <c r="J923" s="16" t="s">
        <v>7745</v>
      </c>
      <c r="K923" s="16" t="s">
        <v>129</v>
      </c>
      <c r="L923" s="16">
        <v>12000</v>
      </c>
      <c r="M923" s="16">
        <v>12000</v>
      </c>
      <c r="N923" s="16">
        <v>12000</v>
      </c>
      <c r="O923" s="16">
        <v>12000</v>
      </c>
      <c r="P923" s="16">
        <v>12000</v>
      </c>
      <c r="Q923" s="16">
        <v>12000</v>
      </c>
      <c r="R923" s="16">
        <v>12000</v>
      </c>
      <c r="S923" s="16">
        <v>12000</v>
      </c>
      <c r="T923" s="16">
        <v>12000</v>
      </c>
      <c r="U923" s="16">
        <v>12000</v>
      </c>
      <c r="V923" s="16">
        <v>12000</v>
      </c>
      <c r="W923" s="16">
        <v>12000</v>
      </c>
      <c r="X923" s="16" t="s">
        <v>7745</v>
      </c>
      <c r="Y923" s="16" t="s">
        <v>129</v>
      </c>
      <c r="Z923" s="16" t="s">
        <v>129</v>
      </c>
    </row>
    <row r="924" spans="2:26" hidden="1">
      <c r="B924" s="16" t="s">
        <v>1621</v>
      </c>
      <c r="C924" s="16" t="s">
        <v>235</v>
      </c>
      <c r="D924" s="16" t="s">
        <v>3591</v>
      </c>
      <c r="E924" s="16" t="s">
        <v>7885</v>
      </c>
      <c r="F924" s="16" t="s">
        <v>7886</v>
      </c>
      <c r="G924" s="16" t="s">
        <v>1739</v>
      </c>
      <c r="H924" s="16" t="s">
        <v>129</v>
      </c>
      <c r="I924" s="16" t="s">
        <v>19</v>
      </c>
      <c r="J924" s="16" t="s">
        <v>7745</v>
      </c>
      <c r="K924" s="16" t="s">
        <v>129</v>
      </c>
      <c r="L924" s="16">
        <v>258000</v>
      </c>
      <c r="M924" s="16">
        <v>258000</v>
      </c>
      <c r="N924" s="16">
        <v>258000</v>
      </c>
      <c r="O924" s="16">
        <v>258000</v>
      </c>
      <c r="P924" s="16">
        <v>258000</v>
      </c>
      <c r="Q924" s="16">
        <v>258000</v>
      </c>
      <c r="R924" s="16">
        <v>258000</v>
      </c>
      <c r="S924" s="16">
        <v>258000</v>
      </c>
      <c r="T924" s="16">
        <v>258000</v>
      </c>
      <c r="U924" s="16">
        <v>258000</v>
      </c>
      <c r="V924" s="16">
        <v>258000</v>
      </c>
      <c r="W924" s="16">
        <v>258000</v>
      </c>
      <c r="X924" s="16" t="s">
        <v>7745</v>
      </c>
      <c r="Y924" s="16" t="s">
        <v>129</v>
      </c>
      <c r="Z924" s="16" t="s">
        <v>129</v>
      </c>
    </row>
    <row r="925" spans="2:26" hidden="1">
      <c r="B925" s="16" t="s">
        <v>1621</v>
      </c>
      <c r="C925" s="16" t="s">
        <v>235</v>
      </c>
      <c r="D925" s="16" t="s">
        <v>7887</v>
      </c>
      <c r="E925" s="16" t="s">
        <v>7888</v>
      </c>
      <c r="F925" s="16" t="s">
        <v>7887</v>
      </c>
      <c r="G925" s="16" t="s">
        <v>1739</v>
      </c>
      <c r="H925" s="16" t="s">
        <v>129</v>
      </c>
      <c r="I925" s="16" t="s">
        <v>19</v>
      </c>
      <c r="J925" s="16" t="s">
        <v>7745</v>
      </c>
      <c r="K925" s="16" t="s">
        <v>129</v>
      </c>
      <c r="L925" s="16">
        <v>150000</v>
      </c>
      <c r="M925" s="16">
        <v>150000</v>
      </c>
      <c r="N925" s="16">
        <v>150000</v>
      </c>
      <c r="O925" s="16">
        <v>150000</v>
      </c>
      <c r="P925" s="16">
        <v>150000</v>
      </c>
      <c r="Q925" s="16">
        <v>150000</v>
      </c>
      <c r="R925" s="16">
        <v>150000</v>
      </c>
      <c r="S925" s="16">
        <v>150000</v>
      </c>
      <c r="T925" s="16">
        <v>150000</v>
      </c>
      <c r="U925" s="16">
        <v>150000</v>
      </c>
      <c r="V925" s="16">
        <v>150000</v>
      </c>
      <c r="W925" s="16">
        <v>150000</v>
      </c>
      <c r="X925" s="16" t="s">
        <v>7745</v>
      </c>
      <c r="Y925" s="16" t="s">
        <v>129</v>
      </c>
      <c r="Z925" s="16" t="s">
        <v>129</v>
      </c>
    </row>
    <row r="926" spans="2:26" hidden="1">
      <c r="B926" s="16" t="s">
        <v>1621</v>
      </c>
      <c r="C926" s="16" t="s">
        <v>1622</v>
      </c>
      <c r="D926" s="16" t="s">
        <v>15306</v>
      </c>
      <c r="E926" s="16" t="s">
        <v>3292</v>
      </c>
      <c r="F926" s="16" t="s">
        <v>15367</v>
      </c>
      <c r="G926" s="16" t="s">
        <v>1743</v>
      </c>
      <c r="H926" s="16" t="s">
        <v>103</v>
      </c>
      <c r="I926" s="16" t="s">
        <v>19</v>
      </c>
      <c r="J926" s="16" t="s">
        <v>7744</v>
      </c>
      <c r="K926" s="16" t="s">
        <v>103</v>
      </c>
      <c r="L926" s="16">
        <v>100000</v>
      </c>
      <c r="M926" s="16">
        <v>100000</v>
      </c>
      <c r="N926" s="16">
        <v>100000</v>
      </c>
      <c r="O926" s="16">
        <v>100000</v>
      </c>
      <c r="P926" s="16">
        <v>100000</v>
      </c>
      <c r="Q926" s="16">
        <v>100000</v>
      </c>
      <c r="R926" s="16">
        <v>100000</v>
      </c>
      <c r="S926" s="16">
        <v>100000</v>
      </c>
      <c r="T926" s="16">
        <v>100000</v>
      </c>
      <c r="U926" s="16">
        <v>100000</v>
      </c>
      <c r="V926" s="16">
        <v>100000</v>
      </c>
      <c r="W926" s="16">
        <v>100000</v>
      </c>
      <c r="X926" s="16" t="s">
        <v>7744</v>
      </c>
      <c r="Y926" s="16" t="s">
        <v>103</v>
      </c>
      <c r="Z926" s="16" t="s">
        <v>103</v>
      </c>
    </row>
    <row r="927" spans="2:26" hidden="1">
      <c r="B927" s="16" t="s">
        <v>1621</v>
      </c>
      <c r="C927" s="16" t="s">
        <v>1622</v>
      </c>
      <c r="D927" s="16" t="s">
        <v>15306</v>
      </c>
      <c r="E927" s="16" t="s">
        <v>3293</v>
      </c>
      <c r="F927" s="16" t="s">
        <v>15368</v>
      </c>
      <c r="G927" s="16" t="s">
        <v>1743</v>
      </c>
      <c r="H927" s="16" t="s">
        <v>103</v>
      </c>
      <c r="I927" s="16" t="s">
        <v>19</v>
      </c>
      <c r="J927" s="16" t="s">
        <v>7744</v>
      </c>
      <c r="K927" s="16" t="s">
        <v>103</v>
      </c>
      <c r="L927" s="16">
        <v>100000</v>
      </c>
      <c r="M927" s="16">
        <v>100000</v>
      </c>
      <c r="N927" s="16">
        <v>100000</v>
      </c>
      <c r="O927" s="16">
        <v>100000</v>
      </c>
      <c r="P927" s="16">
        <v>100000</v>
      </c>
      <c r="Q927" s="16">
        <v>100000</v>
      </c>
      <c r="R927" s="16">
        <v>100000</v>
      </c>
      <c r="S927" s="16">
        <v>100000</v>
      </c>
      <c r="T927" s="16">
        <v>100000</v>
      </c>
      <c r="U927" s="16">
        <v>100000</v>
      </c>
      <c r="V927" s="16">
        <v>100000</v>
      </c>
      <c r="W927" s="16">
        <v>100000</v>
      </c>
      <c r="X927" s="16" t="s">
        <v>7744</v>
      </c>
      <c r="Y927" s="16" t="s">
        <v>103</v>
      </c>
      <c r="Z927" s="16" t="s">
        <v>103</v>
      </c>
    </row>
    <row r="928" spans="2:26" hidden="1">
      <c r="B928" s="16" t="s">
        <v>1621</v>
      </c>
      <c r="C928" s="16" t="s">
        <v>1622</v>
      </c>
      <c r="D928" s="16" t="s">
        <v>15306</v>
      </c>
      <c r="E928" s="16" t="s">
        <v>3294</v>
      </c>
      <c r="F928" s="16" t="s">
        <v>15369</v>
      </c>
      <c r="G928" s="16" t="s">
        <v>1743</v>
      </c>
      <c r="H928" s="16" t="s">
        <v>103</v>
      </c>
      <c r="I928" s="16" t="s">
        <v>19</v>
      </c>
      <c r="J928" s="16" t="s">
        <v>7744</v>
      </c>
      <c r="K928" s="16" t="s">
        <v>103</v>
      </c>
      <c r="L928" s="16">
        <v>100000</v>
      </c>
      <c r="M928" s="16">
        <v>100000</v>
      </c>
      <c r="N928" s="16">
        <v>100000</v>
      </c>
      <c r="O928" s="16">
        <v>100000</v>
      </c>
      <c r="P928" s="16">
        <v>100000</v>
      </c>
      <c r="Q928" s="16">
        <v>100000</v>
      </c>
      <c r="R928" s="16">
        <v>100000</v>
      </c>
      <c r="S928" s="16">
        <v>100000</v>
      </c>
      <c r="T928" s="16">
        <v>100000</v>
      </c>
      <c r="U928" s="16">
        <v>100000</v>
      </c>
      <c r="V928" s="16">
        <v>100000</v>
      </c>
      <c r="W928" s="16">
        <v>100000</v>
      </c>
      <c r="X928" s="16" t="s">
        <v>7744</v>
      </c>
      <c r="Y928" s="16" t="s">
        <v>103</v>
      </c>
      <c r="Z928" s="16" t="s">
        <v>103</v>
      </c>
    </row>
    <row r="929" spans="2:26" hidden="1">
      <c r="B929" s="16" t="s">
        <v>1621</v>
      </c>
      <c r="C929" s="16" t="s">
        <v>1622</v>
      </c>
      <c r="D929" s="16" t="s">
        <v>15306</v>
      </c>
      <c r="E929" s="16" t="s">
        <v>3295</v>
      </c>
      <c r="F929" s="16" t="s">
        <v>15370</v>
      </c>
      <c r="G929" s="16" t="s">
        <v>1743</v>
      </c>
      <c r="H929" s="16" t="s">
        <v>103</v>
      </c>
      <c r="I929" s="16" t="s">
        <v>19</v>
      </c>
      <c r="J929" s="16" t="s">
        <v>7744</v>
      </c>
      <c r="K929" s="16" t="s">
        <v>103</v>
      </c>
      <c r="L929" s="16">
        <v>100000</v>
      </c>
      <c r="M929" s="16">
        <v>100000</v>
      </c>
      <c r="N929" s="16">
        <v>100000</v>
      </c>
      <c r="O929" s="16">
        <v>100000</v>
      </c>
      <c r="P929" s="16">
        <v>100000</v>
      </c>
      <c r="Q929" s="16">
        <v>100000</v>
      </c>
      <c r="R929" s="16">
        <v>100000</v>
      </c>
      <c r="S929" s="16">
        <v>100000</v>
      </c>
      <c r="T929" s="16">
        <v>100000</v>
      </c>
      <c r="U929" s="16">
        <v>100000</v>
      </c>
      <c r="V929" s="16">
        <v>100000</v>
      </c>
      <c r="W929" s="16">
        <v>100000</v>
      </c>
      <c r="X929" s="16" t="s">
        <v>7744</v>
      </c>
      <c r="Y929" s="16" t="s">
        <v>103</v>
      </c>
      <c r="Z929" s="16" t="s">
        <v>103</v>
      </c>
    </row>
    <row r="930" spans="2:26" hidden="1">
      <c r="B930" s="16" t="s">
        <v>1621</v>
      </c>
      <c r="C930" s="16" t="s">
        <v>1622</v>
      </c>
      <c r="D930" s="16" t="s">
        <v>15306</v>
      </c>
      <c r="E930" s="16" t="s">
        <v>3296</v>
      </c>
      <c r="F930" s="16" t="s">
        <v>15371</v>
      </c>
      <c r="G930" s="16" t="s">
        <v>1743</v>
      </c>
      <c r="H930" s="16" t="s">
        <v>103</v>
      </c>
      <c r="I930" s="16" t="s">
        <v>19</v>
      </c>
      <c r="J930" s="16" t="s">
        <v>7744</v>
      </c>
      <c r="K930" s="16" t="s">
        <v>103</v>
      </c>
      <c r="L930" s="16">
        <v>100000</v>
      </c>
      <c r="M930" s="16">
        <v>100000</v>
      </c>
      <c r="N930" s="16">
        <v>100000</v>
      </c>
      <c r="O930" s="16">
        <v>100000</v>
      </c>
      <c r="P930" s="16">
        <v>100000</v>
      </c>
      <c r="Q930" s="16">
        <v>100000</v>
      </c>
      <c r="R930" s="16">
        <v>100000</v>
      </c>
      <c r="S930" s="16">
        <v>100000</v>
      </c>
      <c r="T930" s="16">
        <v>100000</v>
      </c>
      <c r="U930" s="16">
        <v>100000</v>
      </c>
      <c r="V930" s="16">
        <v>100000</v>
      </c>
      <c r="W930" s="16">
        <v>100000</v>
      </c>
      <c r="X930" s="16" t="s">
        <v>7744</v>
      </c>
      <c r="Y930" s="16" t="s">
        <v>103</v>
      </c>
      <c r="Z930" s="16" t="s">
        <v>103</v>
      </c>
    </row>
    <row r="931" spans="2:26" hidden="1">
      <c r="B931" s="16" t="s">
        <v>1621</v>
      </c>
      <c r="C931" s="16" t="s">
        <v>235</v>
      </c>
      <c r="D931" s="16" t="s">
        <v>3297</v>
      </c>
      <c r="E931" s="16" t="s">
        <v>3298</v>
      </c>
      <c r="F931" s="16" t="s">
        <v>3299</v>
      </c>
      <c r="G931" s="16" t="s">
        <v>1739</v>
      </c>
      <c r="H931" s="16" t="s">
        <v>129</v>
      </c>
      <c r="I931" s="16" t="s">
        <v>19</v>
      </c>
      <c r="J931" s="16" t="s">
        <v>7745</v>
      </c>
      <c r="K931" s="16" t="s">
        <v>129</v>
      </c>
      <c r="L931" s="16">
        <v>144000</v>
      </c>
      <c r="M931" s="16">
        <v>144000</v>
      </c>
      <c r="N931" s="16">
        <v>144000</v>
      </c>
      <c r="O931" s="16">
        <v>144000</v>
      </c>
      <c r="P931" s="16">
        <v>144000</v>
      </c>
      <c r="Q931" s="16">
        <v>144000</v>
      </c>
      <c r="R931" s="16">
        <v>144000</v>
      </c>
      <c r="S931" s="16">
        <v>144000</v>
      </c>
      <c r="T931" s="16">
        <v>144000</v>
      </c>
      <c r="U931" s="16">
        <v>144000</v>
      </c>
      <c r="V931" s="16">
        <v>144000</v>
      </c>
      <c r="W931" s="16">
        <v>144000</v>
      </c>
      <c r="X931" s="16" t="s">
        <v>7745</v>
      </c>
      <c r="Y931" s="16" t="s">
        <v>129</v>
      </c>
      <c r="Z931" s="16" t="s">
        <v>129</v>
      </c>
    </row>
    <row r="932" spans="2:26" hidden="1">
      <c r="B932" s="16" t="s">
        <v>1621</v>
      </c>
      <c r="C932" s="16" t="s">
        <v>235</v>
      </c>
      <c r="D932" s="16" t="s">
        <v>7890</v>
      </c>
      <c r="E932" s="16" t="s">
        <v>7891</v>
      </c>
      <c r="F932" s="16" t="s">
        <v>7890</v>
      </c>
      <c r="G932" s="16" t="s">
        <v>1669</v>
      </c>
      <c r="H932" s="16" t="s">
        <v>129</v>
      </c>
      <c r="I932" s="16" t="s">
        <v>19</v>
      </c>
      <c r="J932" s="16" t="s">
        <v>7745</v>
      </c>
      <c r="K932" s="16" t="s">
        <v>129</v>
      </c>
      <c r="L932" s="16">
        <v>4400000</v>
      </c>
      <c r="M932" s="16">
        <v>4400000</v>
      </c>
      <c r="N932" s="16">
        <v>4400000</v>
      </c>
      <c r="O932" s="16">
        <v>4400000</v>
      </c>
      <c r="P932" s="16">
        <v>4400000</v>
      </c>
      <c r="Q932" s="16">
        <v>4400000</v>
      </c>
      <c r="R932" s="16">
        <v>4400000</v>
      </c>
      <c r="S932" s="16">
        <v>4400000</v>
      </c>
      <c r="T932" s="16">
        <v>4400000</v>
      </c>
      <c r="U932" s="16">
        <v>4400000</v>
      </c>
      <c r="V932" s="16">
        <v>4400000</v>
      </c>
      <c r="W932" s="16">
        <v>4400000</v>
      </c>
      <c r="X932" s="16" t="s">
        <v>7745</v>
      </c>
      <c r="Y932" s="16" t="s">
        <v>129</v>
      </c>
      <c r="Z932" s="16" t="s">
        <v>129</v>
      </c>
    </row>
    <row r="933" spans="2:26" hidden="1">
      <c r="B933" s="16" t="s">
        <v>1621</v>
      </c>
      <c r="C933" s="16" t="s">
        <v>235</v>
      </c>
      <c r="D933" s="16" t="s">
        <v>2958</v>
      </c>
      <c r="E933" s="16" t="s">
        <v>3300</v>
      </c>
      <c r="F933" s="16" t="s">
        <v>3301</v>
      </c>
      <c r="G933" s="16" t="s">
        <v>1626</v>
      </c>
      <c r="H933" s="16" t="s">
        <v>103</v>
      </c>
      <c r="I933" s="16" t="s">
        <v>19</v>
      </c>
      <c r="J933" s="16" t="s">
        <v>7745</v>
      </c>
      <c r="K933" s="16" t="s">
        <v>103</v>
      </c>
      <c r="L933" s="16">
        <v>7500000</v>
      </c>
      <c r="M933" s="16">
        <v>7500000</v>
      </c>
      <c r="N933" s="16">
        <v>7500000</v>
      </c>
      <c r="O933" s="16">
        <v>7500000</v>
      </c>
      <c r="P933" s="16">
        <v>7500000</v>
      </c>
      <c r="Q933" s="16">
        <v>7500000</v>
      </c>
      <c r="R933" s="16">
        <v>7500000</v>
      </c>
      <c r="S933" s="16">
        <v>7500000</v>
      </c>
      <c r="T933" s="16">
        <v>7500000</v>
      </c>
      <c r="U933" s="16">
        <v>7500000</v>
      </c>
      <c r="V933" s="16">
        <v>7500000</v>
      </c>
      <c r="W933" s="16">
        <v>7500000</v>
      </c>
      <c r="X933" s="16" t="s">
        <v>7745</v>
      </c>
      <c r="Y933" s="16" t="s">
        <v>103</v>
      </c>
      <c r="Z933" s="16" t="s">
        <v>103</v>
      </c>
    </row>
    <row r="934" spans="2:26" hidden="1">
      <c r="B934" s="16" t="s">
        <v>1621</v>
      </c>
      <c r="C934" s="16" t="s">
        <v>1622</v>
      </c>
      <c r="D934" s="16" t="s">
        <v>3302</v>
      </c>
      <c r="E934" s="16" t="s">
        <v>3303</v>
      </c>
      <c r="F934" s="16" t="s">
        <v>3302</v>
      </c>
      <c r="G934" s="16" t="s">
        <v>3219</v>
      </c>
      <c r="H934" s="16" t="s">
        <v>102</v>
      </c>
      <c r="I934" s="16" t="s">
        <v>19</v>
      </c>
      <c r="J934" s="16" t="s">
        <v>7745</v>
      </c>
      <c r="K934" s="16" t="s">
        <v>102</v>
      </c>
      <c r="L934" s="16">
        <v>118797500</v>
      </c>
      <c r="M934" s="16">
        <v>118797500</v>
      </c>
      <c r="N934" s="16">
        <v>118797500</v>
      </c>
      <c r="O934" s="16">
        <v>118797500</v>
      </c>
      <c r="P934" s="16">
        <v>118797500</v>
      </c>
      <c r="Q934" s="16">
        <v>118797500</v>
      </c>
      <c r="R934" s="16">
        <v>118797500</v>
      </c>
      <c r="S934" s="16">
        <v>118797500</v>
      </c>
      <c r="T934" s="16">
        <v>118797500</v>
      </c>
      <c r="U934" s="16">
        <v>118797500</v>
      </c>
      <c r="V934" s="16">
        <v>118797500</v>
      </c>
      <c r="W934" s="16">
        <v>118797500</v>
      </c>
      <c r="X934" s="16" t="s">
        <v>7745</v>
      </c>
      <c r="Y934" s="16" t="s">
        <v>102</v>
      </c>
      <c r="Z934" s="16" t="s">
        <v>102</v>
      </c>
    </row>
    <row r="935" spans="2:26" hidden="1">
      <c r="B935" s="16" t="s">
        <v>1621</v>
      </c>
      <c r="C935" s="16" t="s">
        <v>235</v>
      </c>
      <c r="D935" s="16" t="s">
        <v>9068</v>
      </c>
      <c r="E935" s="16" t="s">
        <v>3305</v>
      </c>
      <c r="F935" s="16" t="s">
        <v>3306</v>
      </c>
      <c r="G935" s="16" t="s">
        <v>1739</v>
      </c>
      <c r="H935" s="16" t="s">
        <v>129</v>
      </c>
      <c r="I935" s="16" t="s">
        <v>19</v>
      </c>
      <c r="J935" s="16" t="s">
        <v>7745</v>
      </c>
      <c r="K935" s="16" t="s">
        <v>129</v>
      </c>
      <c r="L935" s="16">
        <v>10628000</v>
      </c>
      <c r="M935" s="16">
        <v>10628000</v>
      </c>
      <c r="N935" s="16">
        <v>10628000</v>
      </c>
      <c r="O935" s="16">
        <v>10628000</v>
      </c>
      <c r="P935" s="16">
        <v>10628000</v>
      </c>
      <c r="Q935" s="16">
        <v>10628000</v>
      </c>
      <c r="R935" s="16">
        <v>10628000</v>
      </c>
      <c r="S935" s="16">
        <v>10628000</v>
      </c>
      <c r="T935" s="16">
        <v>10628000</v>
      </c>
      <c r="U935" s="16">
        <v>10628000</v>
      </c>
      <c r="V935" s="16">
        <v>10628000</v>
      </c>
      <c r="W935" s="16">
        <v>10628000</v>
      </c>
      <c r="X935" s="16" t="s">
        <v>7745</v>
      </c>
      <c r="Y935" s="16" t="s">
        <v>129</v>
      </c>
      <c r="Z935" s="16" t="s">
        <v>129</v>
      </c>
    </row>
    <row r="936" spans="2:26" hidden="1">
      <c r="B936" s="16" t="s">
        <v>1621</v>
      </c>
      <c r="C936" s="16" t="s">
        <v>235</v>
      </c>
      <c r="D936" s="16" t="s">
        <v>9068</v>
      </c>
      <c r="E936" s="16" t="s">
        <v>3307</v>
      </c>
      <c r="F936" s="16" t="s">
        <v>3308</v>
      </c>
      <c r="G936" s="16" t="s">
        <v>1739</v>
      </c>
      <c r="H936" s="16" t="s">
        <v>129</v>
      </c>
      <c r="I936" s="16" t="s">
        <v>19</v>
      </c>
      <c r="J936" s="16" t="s">
        <v>7745</v>
      </c>
      <c r="K936" s="16" t="s">
        <v>129</v>
      </c>
      <c r="L936" s="16">
        <v>5201000</v>
      </c>
      <c r="M936" s="16">
        <v>5201000</v>
      </c>
      <c r="N936" s="16">
        <v>5201000</v>
      </c>
      <c r="O936" s="16">
        <v>5201000</v>
      </c>
      <c r="P936" s="16">
        <v>5201000</v>
      </c>
      <c r="Q936" s="16">
        <v>5201000</v>
      </c>
      <c r="R936" s="16">
        <v>5201000</v>
      </c>
      <c r="S936" s="16">
        <v>5201000</v>
      </c>
      <c r="T936" s="16">
        <v>5201000</v>
      </c>
      <c r="U936" s="16">
        <v>5201000</v>
      </c>
      <c r="V936" s="16">
        <v>5201000</v>
      </c>
      <c r="W936" s="16">
        <v>5201000</v>
      </c>
      <c r="X936" s="16" t="s">
        <v>7745</v>
      </c>
      <c r="Y936" s="16" t="s">
        <v>129</v>
      </c>
      <c r="Z936" s="16" t="s">
        <v>129</v>
      </c>
    </row>
    <row r="937" spans="2:26" hidden="1">
      <c r="B937" s="16" t="s">
        <v>1621</v>
      </c>
      <c r="C937" s="16" t="s">
        <v>235</v>
      </c>
      <c r="D937" s="16" t="s">
        <v>9068</v>
      </c>
      <c r="E937" s="16" t="s">
        <v>3309</v>
      </c>
      <c r="F937" s="16" t="s">
        <v>3310</v>
      </c>
      <c r="G937" s="16" t="s">
        <v>1739</v>
      </c>
      <c r="H937" s="16" t="s">
        <v>129</v>
      </c>
      <c r="I937" s="16" t="s">
        <v>19</v>
      </c>
      <c r="J937" s="16" t="s">
        <v>7745</v>
      </c>
      <c r="K937" s="16" t="s">
        <v>129</v>
      </c>
      <c r="L937" s="16">
        <v>2249000</v>
      </c>
      <c r="M937" s="16">
        <v>2249000</v>
      </c>
      <c r="N937" s="16">
        <v>2249000</v>
      </c>
      <c r="O937" s="16">
        <v>2249000</v>
      </c>
      <c r="P937" s="16">
        <v>2249000</v>
      </c>
      <c r="Q937" s="16">
        <v>2249000</v>
      </c>
      <c r="R937" s="16">
        <v>2249000</v>
      </c>
      <c r="S937" s="16">
        <v>2249000</v>
      </c>
      <c r="T937" s="16">
        <v>2249000</v>
      </c>
      <c r="U937" s="16">
        <v>2249000</v>
      </c>
      <c r="V937" s="16">
        <v>2249000</v>
      </c>
      <c r="W937" s="16">
        <v>2249000</v>
      </c>
      <c r="X937" s="16" t="s">
        <v>7745</v>
      </c>
      <c r="Y937" s="16" t="s">
        <v>129</v>
      </c>
      <c r="Z937" s="16" t="s">
        <v>129</v>
      </c>
    </row>
    <row r="938" spans="2:26" hidden="1">
      <c r="B938" s="16" t="s">
        <v>1621</v>
      </c>
      <c r="C938" s="16" t="s">
        <v>235</v>
      </c>
      <c r="D938" s="16" t="s">
        <v>3304</v>
      </c>
      <c r="E938" s="16" t="s">
        <v>3311</v>
      </c>
      <c r="F938" s="16" t="s">
        <v>3312</v>
      </c>
      <c r="G938" s="16" t="s">
        <v>1739</v>
      </c>
      <c r="H938" s="16" t="s">
        <v>129</v>
      </c>
      <c r="I938" s="16" t="s">
        <v>19</v>
      </c>
      <c r="J938" s="16" t="s">
        <v>7745</v>
      </c>
      <c r="K938" s="16" t="s">
        <v>129</v>
      </c>
      <c r="L938" s="16">
        <v>18101549.440000001</v>
      </c>
      <c r="M938" s="16">
        <v>18101549.440000001</v>
      </c>
      <c r="N938" s="16">
        <v>18101549.440000001</v>
      </c>
      <c r="O938" s="16">
        <v>18101549.440000001</v>
      </c>
      <c r="P938" s="16">
        <v>18101549.440000001</v>
      </c>
      <c r="Q938" s="16">
        <v>18101549.440000001</v>
      </c>
      <c r="R938" s="16">
        <v>18101549.440000001</v>
      </c>
      <c r="S938" s="16">
        <v>18101549.440000001</v>
      </c>
      <c r="T938" s="16">
        <v>18101549.440000001</v>
      </c>
      <c r="U938" s="16">
        <v>18101549.440000001</v>
      </c>
      <c r="V938" s="16">
        <v>18101549.440000001</v>
      </c>
      <c r="W938" s="16">
        <v>18101549.440000001</v>
      </c>
      <c r="X938" s="16" t="s">
        <v>7745</v>
      </c>
      <c r="Y938" s="16" t="s">
        <v>129</v>
      </c>
      <c r="Z938" s="16" t="s">
        <v>129</v>
      </c>
    </row>
    <row r="939" spans="2:26" hidden="1">
      <c r="B939" s="16" t="s">
        <v>1621</v>
      </c>
      <c r="C939" s="16" t="s">
        <v>235</v>
      </c>
      <c r="D939" s="16" t="s">
        <v>3304</v>
      </c>
      <c r="E939" s="16" t="s">
        <v>3313</v>
      </c>
      <c r="F939" s="16" t="s">
        <v>3314</v>
      </c>
      <c r="G939" s="16" t="s">
        <v>1739</v>
      </c>
      <c r="H939" s="16" t="s">
        <v>129</v>
      </c>
      <c r="I939" s="16" t="s">
        <v>19</v>
      </c>
      <c r="J939" s="16" t="s">
        <v>7745</v>
      </c>
      <c r="K939" s="16" t="s">
        <v>129</v>
      </c>
      <c r="L939" s="16">
        <v>6500223.5599999996</v>
      </c>
      <c r="M939" s="16">
        <v>6500223.5599999996</v>
      </c>
      <c r="N939" s="16">
        <v>6500223.5599999996</v>
      </c>
      <c r="O939" s="16">
        <v>6500223.5599999996</v>
      </c>
      <c r="P939" s="16">
        <v>6500223.5599999996</v>
      </c>
      <c r="Q939" s="16">
        <v>6500223.5599999996</v>
      </c>
      <c r="R939" s="16">
        <v>6500223.5599999996</v>
      </c>
      <c r="S939" s="16">
        <v>6500223.5599999996</v>
      </c>
      <c r="T939" s="16">
        <v>6500223.5599999996</v>
      </c>
      <c r="U939" s="16">
        <v>6500223.5599999996</v>
      </c>
      <c r="V939" s="16">
        <v>6500223.5599999996</v>
      </c>
      <c r="W939" s="16">
        <v>6500223.5599999996</v>
      </c>
      <c r="X939" s="16" t="s">
        <v>7745</v>
      </c>
      <c r="Y939" s="16" t="s">
        <v>129</v>
      </c>
      <c r="Z939" s="16" t="s">
        <v>129</v>
      </c>
    </row>
    <row r="940" spans="2:26" hidden="1">
      <c r="B940" s="16" t="s">
        <v>1621</v>
      </c>
      <c r="C940" s="16" t="s">
        <v>235</v>
      </c>
      <c r="D940" s="16" t="s">
        <v>3304</v>
      </c>
      <c r="E940" s="16" t="s">
        <v>3315</v>
      </c>
      <c r="F940" s="16" t="s">
        <v>3316</v>
      </c>
      <c r="G940" s="16" t="s">
        <v>1739</v>
      </c>
      <c r="H940" s="16" t="s">
        <v>129</v>
      </c>
      <c r="I940" s="16" t="s">
        <v>19</v>
      </c>
      <c r="J940" s="16" t="s">
        <v>7745</v>
      </c>
      <c r="K940" s="16" t="s">
        <v>129</v>
      </c>
      <c r="L940" s="16">
        <v>32214876.199999999</v>
      </c>
      <c r="M940" s="16">
        <v>32214876.199999999</v>
      </c>
      <c r="N940" s="16">
        <v>32214876.199999999</v>
      </c>
      <c r="O940" s="16">
        <v>32214876.199999999</v>
      </c>
      <c r="P940" s="16">
        <v>32214876.199999999</v>
      </c>
      <c r="Q940" s="16">
        <v>32214876.199999999</v>
      </c>
      <c r="R940" s="16">
        <v>32214876.199999999</v>
      </c>
      <c r="S940" s="16">
        <v>32214876.199999999</v>
      </c>
      <c r="T940" s="16">
        <v>32214876.199999999</v>
      </c>
      <c r="U940" s="16">
        <v>32214876.199999999</v>
      </c>
      <c r="V940" s="16">
        <v>32214876.199999999</v>
      </c>
      <c r="W940" s="16">
        <v>32214876.199999999</v>
      </c>
      <c r="X940" s="16" t="s">
        <v>7745</v>
      </c>
      <c r="Y940" s="16" t="s">
        <v>129</v>
      </c>
      <c r="Z940" s="16" t="s">
        <v>129</v>
      </c>
    </row>
    <row r="941" spans="2:26" hidden="1">
      <c r="B941" s="16" t="s">
        <v>1621</v>
      </c>
      <c r="C941" s="16" t="s">
        <v>235</v>
      </c>
      <c r="D941" s="16" t="s">
        <v>3304</v>
      </c>
      <c r="E941" s="16" t="s">
        <v>3317</v>
      </c>
      <c r="F941" s="16" t="s">
        <v>3318</v>
      </c>
      <c r="G941" s="16" t="s">
        <v>3319</v>
      </c>
      <c r="H941" s="16" t="s">
        <v>129</v>
      </c>
      <c r="I941" s="16" t="s">
        <v>19</v>
      </c>
      <c r="J941" s="16" t="s">
        <v>7745</v>
      </c>
      <c r="K941" s="16" t="s">
        <v>129</v>
      </c>
      <c r="L941" s="16">
        <v>9500000</v>
      </c>
      <c r="M941" s="16">
        <v>9500000</v>
      </c>
      <c r="N941" s="16">
        <v>9500000</v>
      </c>
      <c r="O941" s="16">
        <v>9500000</v>
      </c>
      <c r="P941" s="16">
        <v>9500000</v>
      </c>
      <c r="Q941" s="16">
        <v>9500000</v>
      </c>
      <c r="R941" s="16">
        <v>9500000</v>
      </c>
      <c r="S941" s="16">
        <v>9500000</v>
      </c>
      <c r="T941" s="16">
        <v>9500000</v>
      </c>
      <c r="U941" s="16">
        <v>9500000</v>
      </c>
      <c r="V941" s="16">
        <v>9500000</v>
      </c>
      <c r="W941" s="16">
        <v>9500000</v>
      </c>
      <c r="X941" s="16" t="s">
        <v>7745</v>
      </c>
      <c r="Y941" s="16" t="s">
        <v>129</v>
      </c>
      <c r="Z941" s="16" t="s">
        <v>129</v>
      </c>
    </row>
    <row r="942" spans="2:26" hidden="1">
      <c r="B942" s="16" t="s">
        <v>1621</v>
      </c>
      <c r="C942" s="16" t="s">
        <v>1622</v>
      </c>
      <c r="D942" s="16" t="s">
        <v>1623</v>
      </c>
      <c r="E942" s="16" t="s">
        <v>3320</v>
      </c>
      <c r="F942" s="16" t="s">
        <v>3321</v>
      </c>
      <c r="G942" s="16" t="s">
        <v>1626</v>
      </c>
      <c r="H942" s="16" t="s">
        <v>103</v>
      </c>
      <c r="I942" s="16" t="s">
        <v>19</v>
      </c>
      <c r="J942" s="16" t="s">
        <v>7744</v>
      </c>
      <c r="K942" s="16" t="s">
        <v>103</v>
      </c>
      <c r="L942" s="16">
        <v>112000</v>
      </c>
      <c r="M942" s="16">
        <v>112000</v>
      </c>
      <c r="N942" s="16">
        <v>112000</v>
      </c>
      <c r="O942" s="16">
        <v>112000</v>
      </c>
      <c r="P942" s="16">
        <v>112000</v>
      </c>
      <c r="Q942" s="16">
        <v>112000</v>
      </c>
      <c r="R942" s="16">
        <v>112000</v>
      </c>
      <c r="S942" s="16">
        <v>112000</v>
      </c>
      <c r="T942" s="16">
        <v>112000</v>
      </c>
      <c r="U942" s="16">
        <v>112000</v>
      </c>
      <c r="V942" s="16">
        <v>112000</v>
      </c>
      <c r="W942" s="16">
        <v>112000</v>
      </c>
      <c r="X942" s="16" t="s">
        <v>7744</v>
      </c>
      <c r="Y942" s="16" t="s">
        <v>103</v>
      </c>
      <c r="Z942" s="16" t="s">
        <v>103</v>
      </c>
    </row>
    <row r="943" spans="2:26" hidden="1">
      <c r="B943" s="16" t="s">
        <v>1621</v>
      </c>
      <c r="C943" s="16" t="s">
        <v>235</v>
      </c>
      <c r="D943" s="16" t="s">
        <v>15705</v>
      </c>
      <c r="E943" s="16" t="s">
        <v>15706</v>
      </c>
      <c r="F943" s="16" t="s">
        <v>15705</v>
      </c>
      <c r="G943" s="16" t="s">
        <v>1739</v>
      </c>
      <c r="H943" s="16" t="s">
        <v>129</v>
      </c>
      <c r="I943" s="16" t="s">
        <v>19</v>
      </c>
      <c r="J943" s="16" t="s">
        <v>7745</v>
      </c>
      <c r="K943" s="16" t="s">
        <v>129</v>
      </c>
      <c r="L943" s="16">
        <v>41000</v>
      </c>
      <c r="M943" s="16">
        <v>41000</v>
      </c>
      <c r="N943" s="16">
        <v>41000</v>
      </c>
      <c r="O943" s="16">
        <v>41000</v>
      </c>
      <c r="P943" s="16">
        <v>41000</v>
      </c>
      <c r="Q943" s="16">
        <v>41000</v>
      </c>
      <c r="R943" s="16">
        <v>41000</v>
      </c>
      <c r="S943" s="16">
        <v>41000</v>
      </c>
      <c r="T943" s="16">
        <v>41000</v>
      </c>
      <c r="U943" s="16">
        <v>41000</v>
      </c>
      <c r="V943" s="16">
        <v>41000</v>
      </c>
      <c r="W943" s="16">
        <v>41000</v>
      </c>
      <c r="X943" s="16" t="s">
        <v>7745</v>
      </c>
      <c r="Y943" s="16" t="s">
        <v>129</v>
      </c>
      <c r="Z943" s="16" t="s">
        <v>129</v>
      </c>
    </row>
    <row r="944" spans="2:26" hidden="1">
      <c r="B944" s="16" t="s">
        <v>1621</v>
      </c>
      <c r="C944" s="16" t="s">
        <v>235</v>
      </c>
      <c r="D944" s="16" t="s">
        <v>2649</v>
      </c>
      <c r="E944" s="16" t="s">
        <v>3322</v>
      </c>
      <c r="F944" s="16" t="s">
        <v>3323</v>
      </c>
      <c r="G944" s="16" t="s">
        <v>1739</v>
      </c>
      <c r="H944" s="16" t="s">
        <v>129</v>
      </c>
      <c r="I944" s="16" t="s">
        <v>19</v>
      </c>
      <c r="J944" s="16" t="s">
        <v>7745</v>
      </c>
      <c r="K944" s="16" t="s">
        <v>129</v>
      </c>
      <c r="L944" s="16">
        <v>320000</v>
      </c>
      <c r="M944" s="16">
        <v>320000</v>
      </c>
      <c r="N944" s="16">
        <v>320000</v>
      </c>
      <c r="O944" s="16">
        <v>320000</v>
      </c>
      <c r="P944" s="16">
        <v>320000</v>
      </c>
      <c r="Q944" s="16">
        <v>320000</v>
      </c>
      <c r="R944" s="16">
        <v>320000</v>
      </c>
      <c r="S944" s="16">
        <v>320000</v>
      </c>
      <c r="T944" s="16">
        <v>320000</v>
      </c>
      <c r="U944" s="16">
        <v>320000</v>
      </c>
      <c r="V944" s="16">
        <v>320000</v>
      </c>
      <c r="W944" s="16">
        <v>320000</v>
      </c>
      <c r="X944" s="16" t="s">
        <v>7745</v>
      </c>
      <c r="Y944" s="16" t="s">
        <v>129</v>
      </c>
      <c r="Z944" s="16" t="s">
        <v>129</v>
      </c>
    </row>
    <row r="945" spans="2:26" hidden="1">
      <c r="B945" s="16" t="s">
        <v>1621</v>
      </c>
      <c r="C945" s="16" t="s">
        <v>235</v>
      </c>
      <c r="D945" s="16" t="s">
        <v>1998</v>
      </c>
      <c r="E945" s="16" t="s">
        <v>3324</v>
      </c>
      <c r="F945" s="16" t="s">
        <v>3325</v>
      </c>
      <c r="G945" s="16" t="s">
        <v>2763</v>
      </c>
      <c r="H945" s="16" t="s">
        <v>129</v>
      </c>
      <c r="I945" s="16" t="s">
        <v>19</v>
      </c>
      <c r="J945" s="16" t="s">
        <v>7744</v>
      </c>
      <c r="K945" s="16" t="s">
        <v>129</v>
      </c>
      <c r="L945" s="16">
        <v>30000000</v>
      </c>
      <c r="M945" s="16">
        <v>30000000</v>
      </c>
      <c r="N945" s="16">
        <v>30000000</v>
      </c>
      <c r="O945" s="16">
        <v>30000000</v>
      </c>
      <c r="P945" s="16">
        <v>30000000</v>
      </c>
      <c r="Q945" s="16">
        <v>30000000</v>
      </c>
      <c r="R945" s="16">
        <v>30000000</v>
      </c>
      <c r="S945" s="16">
        <v>30000000</v>
      </c>
      <c r="T945" s="16">
        <v>30000000</v>
      </c>
      <c r="U945" s="16">
        <v>30000000</v>
      </c>
      <c r="V945" s="16">
        <v>30000000</v>
      </c>
      <c r="W945" s="16">
        <v>30000000</v>
      </c>
      <c r="X945" s="16" t="s">
        <v>7744</v>
      </c>
      <c r="Y945" s="16" t="s">
        <v>129</v>
      </c>
      <c r="Z945" s="16" t="s">
        <v>129</v>
      </c>
    </row>
    <row r="946" spans="2:26" hidden="1">
      <c r="B946" s="16" t="s">
        <v>1621</v>
      </c>
      <c r="C946" s="16" t="s">
        <v>1622</v>
      </c>
      <c r="D946" s="16" t="s">
        <v>3326</v>
      </c>
      <c r="E946" s="16" t="s">
        <v>3327</v>
      </c>
      <c r="F946" s="16" t="s">
        <v>3326</v>
      </c>
      <c r="G946" s="16" t="s">
        <v>1626</v>
      </c>
      <c r="H946" s="16" t="s">
        <v>103</v>
      </c>
      <c r="I946" s="16" t="s">
        <v>19</v>
      </c>
      <c r="J946" s="16" t="s">
        <v>7745</v>
      </c>
      <c r="K946" s="16" t="s">
        <v>103</v>
      </c>
      <c r="L946" s="16">
        <v>63527436.880000003</v>
      </c>
      <c r="M946" s="16">
        <v>63527436.880000003</v>
      </c>
      <c r="N946" s="16">
        <v>63527436.880000003</v>
      </c>
      <c r="O946" s="16">
        <v>63527436.880000003</v>
      </c>
      <c r="P946" s="16">
        <v>63527436.880000003</v>
      </c>
      <c r="Q946" s="16">
        <v>63527436.880000003</v>
      </c>
      <c r="R946" s="16">
        <v>63527436.880000003</v>
      </c>
      <c r="S946" s="16">
        <v>63527436.880000003</v>
      </c>
      <c r="T946" s="16">
        <v>63527436.880000003</v>
      </c>
      <c r="U946" s="16">
        <v>63527436.880000003</v>
      </c>
      <c r="V946" s="16">
        <v>63527436.880000003</v>
      </c>
      <c r="W946" s="16">
        <v>63527436.880000003</v>
      </c>
      <c r="X946" s="16" t="s">
        <v>7745</v>
      </c>
      <c r="Y946" s="16" t="s">
        <v>103</v>
      </c>
      <c r="Z946" s="16" t="s">
        <v>103</v>
      </c>
    </row>
    <row r="947" spans="2:26" hidden="1">
      <c r="B947" s="16" t="s">
        <v>1621</v>
      </c>
      <c r="C947" s="16" t="s">
        <v>235</v>
      </c>
      <c r="D947" s="16" t="s">
        <v>15707</v>
      </c>
      <c r="E947" s="16" t="s">
        <v>15708</v>
      </c>
      <c r="F947" s="16" t="s">
        <v>15709</v>
      </c>
      <c r="G947" s="16" t="s">
        <v>1778</v>
      </c>
      <c r="H947" s="16" t="s">
        <v>131</v>
      </c>
      <c r="I947" s="16" t="s">
        <v>19</v>
      </c>
      <c r="J947" s="16" t="s">
        <v>7744</v>
      </c>
      <c r="K947" s="16" t="s">
        <v>131</v>
      </c>
      <c r="L947" s="16">
        <v>348707.64</v>
      </c>
      <c r="M947" s="16">
        <v>348707.64</v>
      </c>
      <c r="N947" s="16">
        <v>348707.64</v>
      </c>
      <c r="O947" s="16">
        <v>348707.64</v>
      </c>
      <c r="P947" s="16">
        <v>348707.64</v>
      </c>
      <c r="Q947" s="16">
        <v>348707.64</v>
      </c>
      <c r="R947" s="16">
        <v>348707.64</v>
      </c>
      <c r="S947" s="16">
        <v>348707.64</v>
      </c>
      <c r="T947" s="16">
        <v>348707.64</v>
      </c>
      <c r="U947" s="16">
        <v>348707.64</v>
      </c>
      <c r="V947" s="16">
        <v>348707.64</v>
      </c>
      <c r="W947" s="16">
        <v>348707.64</v>
      </c>
      <c r="X947" s="16" t="s">
        <v>7744</v>
      </c>
      <c r="Y947" s="16" t="s">
        <v>131</v>
      </c>
      <c r="Z947" s="16" t="s">
        <v>131</v>
      </c>
    </row>
    <row r="948" spans="2:26" hidden="1">
      <c r="B948" s="16" t="s">
        <v>1621</v>
      </c>
      <c r="C948" s="16" t="s">
        <v>235</v>
      </c>
      <c r="D948" s="16" t="s">
        <v>15707</v>
      </c>
      <c r="E948" s="16" t="s">
        <v>15710</v>
      </c>
      <c r="F948" s="16" t="s">
        <v>15711</v>
      </c>
      <c r="G948" s="16" t="s">
        <v>1778</v>
      </c>
      <c r="H948" s="16" t="s">
        <v>131</v>
      </c>
      <c r="I948" s="16" t="s">
        <v>19</v>
      </c>
      <c r="J948" s="16" t="s">
        <v>7744</v>
      </c>
      <c r="K948" s="16" t="s">
        <v>131</v>
      </c>
      <c r="L948" s="16">
        <v>139483.06</v>
      </c>
      <c r="M948" s="16">
        <v>139483.06</v>
      </c>
      <c r="N948" s="16">
        <v>139483.06</v>
      </c>
      <c r="O948" s="16">
        <v>139483.06</v>
      </c>
      <c r="P948" s="16">
        <v>139483.06</v>
      </c>
      <c r="Q948" s="16">
        <v>139483.06</v>
      </c>
      <c r="R948" s="16">
        <v>139483.06</v>
      </c>
      <c r="S948" s="16">
        <v>139483.06</v>
      </c>
      <c r="T948" s="16">
        <v>139483.06</v>
      </c>
      <c r="U948" s="16">
        <v>139483.06</v>
      </c>
      <c r="V948" s="16">
        <v>139483.06</v>
      </c>
      <c r="W948" s="16">
        <v>139483.06</v>
      </c>
      <c r="X948" s="16" t="s">
        <v>7744</v>
      </c>
      <c r="Y948" s="16" t="s">
        <v>131</v>
      </c>
      <c r="Z948" s="16" t="s">
        <v>131</v>
      </c>
    </row>
    <row r="949" spans="2:26" hidden="1">
      <c r="B949" s="16" t="s">
        <v>1621</v>
      </c>
      <c r="C949" s="16" t="s">
        <v>235</v>
      </c>
      <c r="D949" s="16" t="s">
        <v>15707</v>
      </c>
      <c r="E949" s="16" t="s">
        <v>15712</v>
      </c>
      <c r="F949" s="16" t="s">
        <v>15713</v>
      </c>
      <c r="G949" s="16" t="s">
        <v>1778</v>
      </c>
      <c r="H949" s="16" t="s">
        <v>131</v>
      </c>
      <c r="I949" s="16" t="s">
        <v>19</v>
      </c>
      <c r="J949" s="16" t="s">
        <v>7744</v>
      </c>
      <c r="K949" s="16" t="s">
        <v>131</v>
      </c>
      <c r="L949" s="16">
        <v>334985.14</v>
      </c>
      <c r="M949" s="16">
        <v>334985.14</v>
      </c>
      <c r="N949" s="16">
        <v>334985.14</v>
      </c>
      <c r="O949" s="16">
        <v>334985.14</v>
      </c>
      <c r="P949" s="16">
        <v>334985.14</v>
      </c>
      <c r="Q949" s="16">
        <v>334985.14</v>
      </c>
      <c r="R949" s="16">
        <v>334985.14</v>
      </c>
      <c r="S949" s="16">
        <v>334985.14</v>
      </c>
      <c r="T949" s="16">
        <v>334985.14</v>
      </c>
      <c r="U949" s="16">
        <v>334985.14</v>
      </c>
      <c r="V949" s="16">
        <v>334985.14</v>
      </c>
      <c r="W949" s="16">
        <v>334985.14</v>
      </c>
      <c r="X949" s="16" t="s">
        <v>7744</v>
      </c>
      <c r="Y949" s="16" t="s">
        <v>131</v>
      </c>
      <c r="Z949" s="16" t="s">
        <v>131</v>
      </c>
    </row>
    <row r="950" spans="2:26" hidden="1">
      <c r="B950" s="16" t="s">
        <v>1621</v>
      </c>
      <c r="C950" s="16" t="s">
        <v>235</v>
      </c>
      <c r="D950" s="16" t="s">
        <v>15707</v>
      </c>
      <c r="E950" s="16" t="s">
        <v>15714</v>
      </c>
      <c r="F950" s="16" t="s">
        <v>15715</v>
      </c>
      <c r="G950" s="16" t="s">
        <v>1778</v>
      </c>
      <c r="H950" s="16" t="s">
        <v>131</v>
      </c>
      <c r="I950" s="16" t="s">
        <v>19</v>
      </c>
      <c r="J950" s="16" t="s">
        <v>7744</v>
      </c>
      <c r="K950" s="16" t="s">
        <v>131</v>
      </c>
      <c r="L950" s="16">
        <v>557932.22</v>
      </c>
      <c r="M950" s="16">
        <v>557932.22</v>
      </c>
      <c r="N950" s="16">
        <v>557932.22</v>
      </c>
      <c r="O950" s="16">
        <v>557932.22</v>
      </c>
      <c r="P950" s="16">
        <v>557932.22</v>
      </c>
      <c r="Q950" s="16">
        <v>557932.22</v>
      </c>
      <c r="R950" s="16">
        <v>557932.22</v>
      </c>
      <c r="S950" s="16">
        <v>557932.22</v>
      </c>
      <c r="T950" s="16">
        <v>557932.22</v>
      </c>
      <c r="U950" s="16">
        <v>557932.22</v>
      </c>
      <c r="V950" s="16">
        <v>557932.22</v>
      </c>
      <c r="W950" s="16">
        <v>557932.22</v>
      </c>
      <c r="X950" s="16" t="s">
        <v>7744</v>
      </c>
      <c r="Y950" s="16" t="s">
        <v>131</v>
      </c>
      <c r="Z950" s="16" t="s">
        <v>131</v>
      </c>
    </row>
    <row r="951" spans="2:26" hidden="1">
      <c r="B951" s="16" t="s">
        <v>1621</v>
      </c>
      <c r="C951" s="16" t="s">
        <v>235</v>
      </c>
      <c r="D951" s="16" t="s">
        <v>15707</v>
      </c>
      <c r="E951" s="16" t="s">
        <v>15716</v>
      </c>
      <c r="F951" s="16" t="s">
        <v>15717</v>
      </c>
      <c r="G951" s="16" t="s">
        <v>1778</v>
      </c>
      <c r="H951" s="16" t="s">
        <v>131</v>
      </c>
      <c r="I951" s="16" t="s">
        <v>19</v>
      </c>
      <c r="J951" s="16" t="s">
        <v>7744</v>
      </c>
      <c r="K951" s="16" t="s">
        <v>131</v>
      </c>
      <c r="L951" s="16">
        <v>209224.58</v>
      </c>
      <c r="M951" s="16">
        <v>209224.58</v>
      </c>
      <c r="N951" s="16">
        <v>209224.58</v>
      </c>
      <c r="O951" s="16">
        <v>209224.58</v>
      </c>
      <c r="P951" s="16">
        <v>209224.58</v>
      </c>
      <c r="Q951" s="16">
        <v>209224.58</v>
      </c>
      <c r="R951" s="16">
        <v>209224.58</v>
      </c>
      <c r="S951" s="16">
        <v>209224.58</v>
      </c>
      <c r="T951" s="16">
        <v>209224.58</v>
      </c>
      <c r="U951" s="16">
        <v>209224.58</v>
      </c>
      <c r="V951" s="16">
        <v>209224.58</v>
      </c>
      <c r="W951" s="16">
        <v>209224.58</v>
      </c>
      <c r="X951" s="16" t="s">
        <v>7744</v>
      </c>
      <c r="Y951" s="16" t="s">
        <v>131</v>
      </c>
      <c r="Z951" s="16" t="s">
        <v>131</v>
      </c>
    </row>
    <row r="952" spans="2:26" hidden="1">
      <c r="B952" s="16" t="s">
        <v>1621</v>
      </c>
      <c r="C952" s="16" t="s">
        <v>235</v>
      </c>
      <c r="D952" s="16" t="s">
        <v>15707</v>
      </c>
      <c r="E952" s="16" t="s">
        <v>15718</v>
      </c>
      <c r="F952" s="16" t="s">
        <v>15719</v>
      </c>
      <c r="G952" s="16" t="s">
        <v>1778</v>
      </c>
      <c r="H952" s="16" t="s">
        <v>131</v>
      </c>
      <c r="I952" s="16" t="s">
        <v>19</v>
      </c>
      <c r="J952" s="16" t="s">
        <v>7744</v>
      </c>
      <c r="K952" s="16" t="s">
        <v>131</v>
      </c>
      <c r="L952" s="16">
        <v>278966.11</v>
      </c>
      <c r="M952" s="16">
        <v>278966.11</v>
      </c>
      <c r="N952" s="16">
        <v>278966.11</v>
      </c>
      <c r="O952" s="16">
        <v>278966.11</v>
      </c>
      <c r="P952" s="16">
        <v>278966.11</v>
      </c>
      <c r="Q952" s="16">
        <v>278966.11</v>
      </c>
      <c r="R952" s="16">
        <v>278966.11</v>
      </c>
      <c r="S952" s="16">
        <v>278966.11</v>
      </c>
      <c r="T952" s="16">
        <v>278966.11</v>
      </c>
      <c r="U952" s="16">
        <v>278966.11</v>
      </c>
      <c r="V952" s="16">
        <v>278966.11</v>
      </c>
      <c r="W952" s="16">
        <v>278966.11</v>
      </c>
      <c r="X952" s="16" t="s">
        <v>7744</v>
      </c>
      <c r="Y952" s="16" t="s">
        <v>131</v>
      </c>
      <c r="Z952" s="16" t="s">
        <v>131</v>
      </c>
    </row>
    <row r="953" spans="2:26" hidden="1">
      <c r="B953" s="16" t="s">
        <v>1621</v>
      </c>
      <c r="C953" s="16" t="s">
        <v>235</v>
      </c>
      <c r="D953" s="16" t="s">
        <v>15707</v>
      </c>
      <c r="E953" s="16" t="s">
        <v>15720</v>
      </c>
      <c r="F953" s="16" t="s">
        <v>15721</v>
      </c>
      <c r="G953" s="16" t="s">
        <v>1778</v>
      </c>
      <c r="H953" s="16" t="s">
        <v>131</v>
      </c>
      <c r="I953" s="16" t="s">
        <v>19</v>
      </c>
      <c r="J953" s="16" t="s">
        <v>7744</v>
      </c>
      <c r="K953" s="16" t="s">
        <v>131</v>
      </c>
      <c r="L953" s="16">
        <v>278966.11</v>
      </c>
      <c r="M953" s="16">
        <v>278966.11</v>
      </c>
      <c r="N953" s="16">
        <v>278966.11</v>
      </c>
      <c r="O953" s="16">
        <v>278966.11</v>
      </c>
      <c r="P953" s="16">
        <v>278966.11</v>
      </c>
      <c r="Q953" s="16">
        <v>278966.11</v>
      </c>
      <c r="R953" s="16">
        <v>278966.11</v>
      </c>
      <c r="S953" s="16">
        <v>278966.11</v>
      </c>
      <c r="T953" s="16">
        <v>278966.11</v>
      </c>
      <c r="U953" s="16">
        <v>278966.11</v>
      </c>
      <c r="V953" s="16">
        <v>278966.11</v>
      </c>
      <c r="W953" s="16">
        <v>278966.11</v>
      </c>
      <c r="X953" s="16" t="s">
        <v>7744</v>
      </c>
      <c r="Y953" s="16" t="s">
        <v>131</v>
      </c>
      <c r="Z953" s="16" t="s">
        <v>131</v>
      </c>
    </row>
    <row r="954" spans="2:26" hidden="1">
      <c r="B954" s="16" t="s">
        <v>1621</v>
      </c>
      <c r="C954" s="16" t="s">
        <v>235</v>
      </c>
      <c r="D954" s="16" t="s">
        <v>15707</v>
      </c>
      <c r="E954" s="16" t="s">
        <v>15722</v>
      </c>
      <c r="F954" s="16" t="s">
        <v>15723</v>
      </c>
      <c r="G954" s="16" t="s">
        <v>1778</v>
      </c>
      <c r="H954" s="16" t="s">
        <v>131</v>
      </c>
      <c r="I954" s="16" t="s">
        <v>19</v>
      </c>
      <c r="J954" s="16" t="s">
        <v>7744</v>
      </c>
      <c r="K954" s="16" t="s">
        <v>131</v>
      </c>
      <c r="L954" s="16">
        <v>278966.11</v>
      </c>
      <c r="M954" s="16">
        <v>278966.11</v>
      </c>
      <c r="N954" s="16">
        <v>278966.11</v>
      </c>
      <c r="O954" s="16">
        <v>278966.11</v>
      </c>
      <c r="P954" s="16">
        <v>278966.11</v>
      </c>
      <c r="Q954" s="16">
        <v>278966.11</v>
      </c>
      <c r="R954" s="16">
        <v>278966.11</v>
      </c>
      <c r="S954" s="16">
        <v>278966.11</v>
      </c>
      <c r="T954" s="16">
        <v>278966.11</v>
      </c>
      <c r="U954" s="16">
        <v>278966.11</v>
      </c>
      <c r="V954" s="16">
        <v>278966.11</v>
      </c>
      <c r="W954" s="16">
        <v>278966.11</v>
      </c>
      <c r="X954" s="16" t="s">
        <v>7744</v>
      </c>
      <c r="Y954" s="16" t="s">
        <v>131</v>
      </c>
      <c r="Z954" s="16" t="s">
        <v>131</v>
      </c>
    </row>
    <row r="955" spans="2:26" hidden="1">
      <c r="B955" s="16" t="s">
        <v>1621</v>
      </c>
      <c r="C955" s="16" t="s">
        <v>1622</v>
      </c>
      <c r="D955" s="16" t="s">
        <v>2958</v>
      </c>
      <c r="E955" s="16" t="s">
        <v>15724</v>
      </c>
      <c r="F955" s="16" t="s">
        <v>15725</v>
      </c>
      <c r="G955" s="16" t="s">
        <v>15726</v>
      </c>
      <c r="H955" s="16" t="s">
        <v>103</v>
      </c>
      <c r="I955" s="16" t="s">
        <v>19</v>
      </c>
      <c r="J955" s="16" t="s">
        <v>7745</v>
      </c>
      <c r="K955" s="16" t="s">
        <v>103</v>
      </c>
      <c r="L955" s="16">
        <v>53677778</v>
      </c>
      <c r="M955" s="16">
        <v>53677778</v>
      </c>
      <c r="N955" s="16">
        <v>53677778</v>
      </c>
      <c r="O955" s="16">
        <v>53677778</v>
      </c>
      <c r="P955" s="16">
        <v>53677778</v>
      </c>
      <c r="Q955" s="16">
        <v>53677778</v>
      </c>
      <c r="R955" s="16">
        <v>53677778</v>
      </c>
      <c r="S955" s="16">
        <v>53677778</v>
      </c>
      <c r="T955" s="16">
        <v>53677778</v>
      </c>
      <c r="U955" s="16">
        <v>53677778</v>
      </c>
      <c r="V955" s="16">
        <v>53677778</v>
      </c>
      <c r="W955" s="16">
        <v>53677778</v>
      </c>
      <c r="X955" s="16" t="s">
        <v>7745</v>
      </c>
      <c r="Y955" s="16" t="s">
        <v>103</v>
      </c>
      <c r="Z955" s="16" t="s">
        <v>103</v>
      </c>
    </row>
    <row r="956" spans="2:26" hidden="1">
      <c r="B956" s="16" t="s">
        <v>1621</v>
      </c>
      <c r="C956" s="16" t="s">
        <v>235</v>
      </c>
      <c r="D956" s="16" t="s">
        <v>2836</v>
      </c>
      <c r="E956" s="16" t="s">
        <v>3328</v>
      </c>
      <c r="F956" s="16" t="s">
        <v>3329</v>
      </c>
      <c r="G956" s="16" t="s">
        <v>1669</v>
      </c>
      <c r="H956" s="16" t="s">
        <v>129</v>
      </c>
      <c r="I956" s="16" t="s">
        <v>19</v>
      </c>
      <c r="J956" s="16" t="s">
        <v>7745</v>
      </c>
      <c r="K956" s="16" t="s">
        <v>129</v>
      </c>
      <c r="L956" s="16">
        <v>1435000</v>
      </c>
      <c r="M956" s="16">
        <v>1435000</v>
      </c>
      <c r="N956" s="16">
        <v>1435000</v>
      </c>
      <c r="O956" s="16">
        <v>1435000</v>
      </c>
      <c r="P956" s="16">
        <v>1435000</v>
      </c>
      <c r="Q956" s="16">
        <v>1435000</v>
      </c>
      <c r="R956" s="16">
        <v>1435000</v>
      </c>
      <c r="S956" s="16">
        <v>1435000</v>
      </c>
      <c r="T956" s="16">
        <v>1435000</v>
      </c>
      <c r="U956" s="16">
        <v>1435000</v>
      </c>
      <c r="V956" s="16">
        <v>1435000</v>
      </c>
      <c r="W956" s="16">
        <v>1435000</v>
      </c>
      <c r="X956" s="16" t="s">
        <v>7745</v>
      </c>
      <c r="Y956" s="16" t="s">
        <v>129</v>
      </c>
      <c r="Z956" s="16" t="s">
        <v>129</v>
      </c>
    </row>
    <row r="957" spans="2:26" hidden="1">
      <c r="B957" s="16" t="s">
        <v>1621</v>
      </c>
      <c r="C957" s="16" t="s">
        <v>235</v>
      </c>
      <c r="D957" s="16" t="s">
        <v>2723</v>
      </c>
      <c r="E957" s="16" t="s">
        <v>3330</v>
      </c>
      <c r="F957" s="16" t="s">
        <v>3331</v>
      </c>
      <c r="G957" s="16" t="s">
        <v>1669</v>
      </c>
      <c r="H957" s="16" t="s">
        <v>129</v>
      </c>
      <c r="I957" s="16" t="s">
        <v>19</v>
      </c>
      <c r="J957" s="16" t="s">
        <v>7745</v>
      </c>
      <c r="K957" s="16" t="s">
        <v>129</v>
      </c>
      <c r="L957" s="16">
        <v>11407000</v>
      </c>
      <c r="M957" s="16">
        <v>11407000</v>
      </c>
      <c r="N957" s="16">
        <v>11407000</v>
      </c>
      <c r="O957" s="16">
        <v>11407000</v>
      </c>
      <c r="P957" s="16">
        <v>11407000</v>
      </c>
      <c r="Q957" s="16">
        <v>11407000</v>
      </c>
      <c r="R957" s="16">
        <v>11407000</v>
      </c>
      <c r="S957" s="16">
        <v>11407000</v>
      </c>
      <c r="T957" s="16">
        <v>11407000</v>
      </c>
      <c r="U957" s="16">
        <v>11407000</v>
      </c>
      <c r="V957" s="16">
        <v>11407000</v>
      </c>
      <c r="W957" s="16">
        <v>11407000</v>
      </c>
      <c r="X957" s="16" t="s">
        <v>7745</v>
      </c>
      <c r="Y957" s="16" t="s">
        <v>129</v>
      </c>
      <c r="Z957" s="16" t="s">
        <v>129</v>
      </c>
    </row>
    <row r="958" spans="2:26" hidden="1">
      <c r="B958" s="16" t="s">
        <v>1621</v>
      </c>
      <c r="C958" s="16" t="s">
        <v>235</v>
      </c>
      <c r="D958" s="16" t="s">
        <v>3332</v>
      </c>
      <c r="E958" s="16" t="s">
        <v>3333</v>
      </c>
      <c r="F958" s="16" t="s">
        <v>3334</v>
      </c>
      <c r="G958" s="16" t="s">
        <v>1669</v>
      </c>
      <c r="H958" s="16" t="s">
        <v>129</v>
      </c>
      <c r="I958" s="16" t="s">
        <v>19</v>
      </c>
      <c r="J958" s="16" t="s">
        <v>7745</v>
      </c>
      <c r="K958" s="16" t="s">
        <v>129</v>
      </c>
      <c r="L958" s="16">
        <v>14500000</v>
      </c>
      <c r="M958" s="16">
        <v>14500000</v>
      </c>
      <c r="N958" s="16">
        <v>14500000</v>
      </c>
      <c r="O958" s="16">
        <v>14500000</v>
      </c>
      <c r="P958" s="16">
        <v>14500000</v>
      </c>
      <c r="Q958" s="16">
        <v>14500000</v>
      </c>
      <c r="R958" s="16">
        <v>14500000</v>
      </c>
      <c r="S958" s="16">
        <v>14500000</v>
      </c>
      <c r="T958" s="16">
        <v>14500000</v>
      </c>
      <c r="U958" s="16">
        <v>14500000</v>
      </c>
      <c r="V958" s="16">
        <v>14500000</v>
      </c>
      <c r="W958" s="16">
        <v>14500000</v>
      </c>
      <c r="X958" s="16" t="s">
        <v>7745</v>
      </c>
      <c r="Y958" s="16" t="s">
        <v>129</v>
      </c>
      <c r="Z958" s="16" t="s">
        <v>129</v>
      </c>
    </row>
    <row r="959" spans="2:26" hidden="1">
      <c r="B959" s="16" t="s">
        <v>1621</v>
      </c>
      <c r="C959" s="16" t="s">
        <v>235</v>
      </c>
      <c r="D959" s="16" t="s">
        <v>3335</v>
      </c>
      <c r="E959" s="16" t="s">
        <v>3336</v>
      </c>
      <c r="F959" s="16" t="s">
        <v>3337</v>
      </c>
      <c r="G959" s="16" t="s">
        <v>1669</v>
      </c>
      <c r="H959" s="16" t="s">
        <v>129</v>
      </c>
      <c r="I959" s="16" t="s">
        <v>19</v>
      </c>
      <c r="J959" s="16" t="s">
        <v>7745</v>
      </c>
      <c r="K959" s="16" t="s">
        <v>129</v>
      </c>
      <c r="L959" s="16">
        <v>906400</v>
      </c>
      <c r="M959" s="16">
        <v>906400</v>
      </c>
      <c r="N959" s="16">
        <v>906400</v>
      </c>
      <c r="O959" s="16">
        <v>906400</v>
      </c>
      <c r="P959" s="16">
        <v>906400</v>
      </c>
      <c r="Q959" s="16">
        <v>906400</v>
      </c>
      <c r="R959" s="16">
        <v>906400</v>
      </c>
      <c r="S959" s="16">
        <v>906400</v>
      </c>
      <c r="T959" s="16">
        <v>906400</v>
      </c>
      <c r="U959" s="16">
        <v>906400</v>
      </c>
      <c r="V959" s="16">
        <v>906400</v>
      </c>
      <c r="W959" s="16">
        <v>906400</v>
      </c>
      <c r="X959" s="16" t="s">
        <v>7745</v>
      </c>
      <c r="Y959" s="16" t="s">
        <v>129</v>
      </c>
      <c r="Z959" s="16" t="s">
        <v>129</v>
      </c>
    </row>
    <row r="960" spans="2:26" hidden="1">
      <c r="B960" s="16" t="s">
        <v>1621</v>
      </c>
      <c r="C960" s="16" t="s">
        <v>235</v>
      </c>
      <c r="D960" s="16" t="s">
        <v>2559</v>
      </c>
      <c r="E960" s="16" t="s">
        <v>3338</v>
      </c>
      <c r="F960" s="16" t="s">
        <v>3339</v>
      </c>
      <c r="G960" s="16" t="s">
        <v>1669</v>
      </c>
      <c r="H960" s="16" t="s">
        <v>129</v>
      </c>
      <c r="I960" s="16" t="s">
        <v>19</v>
      </c>
      <c r="J960" s="16" t="s">
        <v>7745</v>
      </c>
      <c r="K960" s="16" t="s">
        <v>129</v>
      </c>
      <c r="L960" s="16">
        <v>16380406.4</v>
      </c>
      <c r="M960" s="16">
        <v>16380406.4</v>
      </c>
      <c r="N960" s="16">
        <v>16380406.4</v>
      </c>
      <c r="O960" s="16">
        <v>16380406.4</v>
      </c>
      <c r="P960" s="16">
        <v>16380406.4</v>
      </c>
      <c r="Q960" s="16">
        <v>16380406.4</v>
      </c>
      <c r="R960" s="16">
        <v>16380406.4</v>
      </c>
      <c r="S960" s="16">
        <v>16380406.4</v>
      </c>
      <c r="T960" s="16">
        <v>16380406.4</v>
      </c>
      <c r="U960" s="16">
        <v>16380406.4</v>
      </c>
      <c r="V960" s="16">
        <v>16380406.4</v>
      </c>
      <c r="W960" s="16">
        <v>16380406.4</v>
      </c>
      <c r="X960" s="16" t="s">
        <v>7745</v>
      </c>
      <c r="Y960" s="16" t="s">
        <v>129</v>
      </c>
      <c r="Z960" s="16" t="s">
        <v>129</v>
      </c>
    </row>
    <row r="961" spans="2:26" hidden="1">
      <c r="B961" s="16" t="s">
        <v>1621</v>
      </c>
      <c r="C961" s="16" t="s">
        <v>235</v>
      </c>
      <c r="D961" s="16" t="s">
        <v>2666</v>
      </c>
      <c r="E961" s="16" t="s">
        <v>3340</v>
      </c>
      <c r="F961" s="16" t="s">
        <v>3341</v>
      </c>
      <c r="G961" s="16" t="s">
        <v>1739</v>
      </c>
      <c r="H961" s="16" t="s">
        <v>129</v>
      </c>
      <c r="I961" s="16" t="s">
        <v>19</v>
      </c>
      <c r="J961" s="16" t="s">
        <v>7745</v>
      </c>
      <c r="K961" s="16" t="s">
        <v>129</v>
      </c>
      <c r="L961" s="16">
        <v>4552</v>
      </c>
      <c r="M961" s="16">
        <v>4552</v>
      </c>
      <c r="N961" s="16">
        <v>4552</v>
      </c>
      <c r="O961" s="16">
        <v>4552</v>
      </c>
      <c r="P961" s="16">
        <v>4552</v>
      </c>
      <c r="Q961" s="16">
        <v>4552</v>
      </c>
      <c r="R961" s="16">
        <v>4552</v>
      </c>
      <c r="S961" s="16">
        <v>4552</v>
      </c>
      <c r="T961" s="16">
        <v>4552</v>
      </c>
      <c r="U961" s="16">
        <v>4552</v>
      </c>
      <c r="V961" s="16">
        <v>4552</v>
      </c>
      <c r="W961" s="16">
        <v>4552</v>
      </c>
      <c r="X961" s="16" t="s">
        <v>7745</v>
      </c>
      <c r="Y961" s="16" t="s">
        <v>129</v>
      </c>
      <c r="Z961" s="16" t="s">
        <v>129</v>
      </c>
    </row>
    <row r="962" spans="2:26" hidden="1">
      <c r="B962" s="16" t="s">
        <v>1621</v>
      </c>
      <c r="C962" s="16" t="s">
        <v>1622</v>
      </c>
      <c r="D962" s="16" t="s">
        <v>15727</v>
      </c>
      <c r="E962" s="16" t="s">
        <v>15728</v>
      </c>
      <c r="F962" s="16" t="s">
        <v>15729</v>
      </c>
      <c r="G962" s="16" t="s">
        <v>1626</v>
      </c>
      <c r="H962" s="16" t="s">
        <v>103</v>
      </c>
      <c r="I962" s="16" t="s">
        <v>19</v>
      </c>
      <c r="J962" s="16" t="s">
        <v>7745</v>
      </c>
      <c r="K962" s="16" t="s">
        <v>103</v>
      </c>
      <c r="L962" s="16">
        <v>1916.14</v>
      </c>
      <c r="M962" s="16">
        <v>1916.14</v>
      </c>
      <c r="N962" s="16">
        <v>1916.14</v>
      </c>
      <c r="O962" s="16">
        <v>1916.14</v>
      </c>
      <c r="P962" s="16">
        <v>1916.14</v>
      </c>
      <c r="Q962" s="16">
        <v>1916.14</v>
      </c>
      <c r="R962" s="16">
        <v>1916.14</v>
      </c>
      <c r="S962" s="16">
        <v>1916.14</v>
      </c>
      <c r="T962" s="16">
        <v>1916.14</v>
      </c>
      <c r="U962" s="16">
        <v>1916.14</v>
      </c>
      <c r="V962" s="16">
        <v>1916.14</v>
      </c>
      <c r="W962" s="16">
        <v>1916.14</v>
      </c>
      <c r="X962" s="16" t="s">
        <v>7745</v>
      </c>
      <c r="Y962" s="16" t="s">
        <v>103</v>
      </c>
      <c r="Z962" s="16" t="s">
        <v>103</v>
      </c>
    </row>
    <row r="963" spans="2:26" hidden="1">
      <c r="B963" s="16" t="s">
        <v>1621</v>
      </c>
      <c r="C963" s="16" t="s">
        <v>235</v>
      </c>
      <c r="D963" s="16" t="s">
        <v>3342</v>
      </c>
      <c r="E963" s="16" t="s">
        <v>3343</v>
      </c>
      <c r="F963" s="16" t="s">
        <v>3344</v>
      </c>
      <c r="G963" s="16" t="s">
        <v>1701</v>
      </c>
      <c r="H963" s="16" t="s">
        <v>129</v>
      </c>
      <c r="I963" s="16" t="s">
        <v>19</v>
      </c>
      <c r="J963" s="16" t="s">
        <v>7745</v>
      </c>
      <c r="K963" s="16" t="s">
        <v>129</v>
      </c>
      <c r="L963" s="16">
        <v>121000</v>
      </c>
      <c r="M963" s="16">
        <v>121000</v>
      </c>
      <c r="N963" s="16">
        <v>121000</v>
      </c>
      <c r="O963" s="16">
        <v>121000</v>
      </c>
      <c r="P963" s="16">
        <v>121000</v>
      </c>
      <c r="Q963" s="16">
        <v>121000</v>
      </c>
      <c r="R963" s="16">
        <v>121000</v>
      </c>
      <c r="S963" s="16">
        <v>121000</v>
      </c>
      <c r="T963" s="16">
        <v>121000</v>
      </c>
      <c r="U963" s="16">
        <v>121000</v>
      </c>
      <c r="V963" s="16">
        <v>121000</v>
      </c>
      <c r="W963" s="16">
        <v>121000</v>
      </c>
      <c r="X963" s="16" t="s">
        <v>7745</v>
      </c>
      <c r="Y963" s="16" t="s">
        <v>129</v>
      </c>
      <c r="Z963" s="16" t="s">
        <v>129</v>
      </c>
    </row>
    <row r="964" spans="2:26" hidden="1">
      <c r="B964" s="16" t="s">
        <v>1621</v>
      </c>
      <c r="C964" s="16" t="s">
        <v>235</v>
      </c>
      <c r="D964" s="16" t="s">
        <v>7892</v>
      </c>
      <c r="E964" s="16" t="s">
        <v>7893</v>
      </c>
      <c r="F964" s="16" t="s">
        <v>7892</v>
      </c>
      <c r="G964" s="16" t="s">
        <v>1739</v>
      </c>
      <c r="H964" s="16" t="s">
        <v>129</v>
      </c>
      <c r="I964" s="16" t="s">
        <v>19</v>
      </c>
      <c r="J964" s="16" t="s">
        <v>7745</v>
      </c>
      <c r="K964" s="16" t="s">
        <v>129</v>
      </c>
      <c r="L964" s="16">
        <v>145000</v>
      </c>
      <c r="M964" s="16">
        <v>145000</v>
      </c>
      <c r="N964" s="16">
        <v>145000</v>
      </c>
      <c r="O964" s="16">
        <v>145000</v>
      </c>
      <c r="P964" s="16">
        <v>145000</v>
      </c>
      <c r="Q964" s="16">
        <v>145000</v>
      </c>
      <c r="R964" s="16">
        <v>145000</v>
      </c>
      <c r="S964" s="16">
        <v>145000</v>
      </c>
      <c r="T964" s="16">
        <v>145000</v>
      </c>
      <c r="U964" s="16">
        <v>145000</v>
      </c>
      <c r="V964" s="16">
        <v>145000</v>
      </c>
      <c r="W964" s="16">
        <v>145000</v>
      </c>
      <c r="X964" s="16" t="s">
        <v>7745</v>
      </c>
      <c r="Y964" s="16" t="s">
        <v>129</v>
      </c>
      <c r="Z964" s="16" t="s">
        <v>129</v>
      </c>
    </row>
    <row r="965" spans="2:26" hidden="1">
      <c r="B965" s="16" t="s">
        <v>1621</v>
      </c>
      <c r="C965" s="16" t="s">
        <v>235</v>
      </c>
      <c r="D965" s="16" t="s">
        <v>2541</v>
      </c>
      <c r="E965" s="16" t="s">
        <v>7894</v>
      </c>
      <c r="F965" s="16" t="s">
        <v>7895</v>
      </c>
      <c r="G965" s="16" t="s">
        <v>1739</v>
      </c>
      <c r="H965" s="16" t="s">
        <v>129</v>
      </c>
      <c r="I965" s="16" t="s">
        <v>19</v>
      </c>
      <c r="J965" s="16" t="s">
        <v>7745</v>
      </c>
      <c r="K965" s="16" t="s">
        <v>129</v>
      </c>
      <c r="L965" s="16">
        <v>315000</v>
      </c>
      <c r="M965" s="16">
        <v>315000</v>
      </c>
      <c r="N965" s="16">
        <v>315000</v>
      </c>
      <c r="O965" s="16">
        <v>315000</v>
      </c>
      <c r="P965" s="16">
        <v>315000</v>
      </c>
      <c r="Q965" s="16">
        <v>315000</v>
      </c>
      <c r="R965" s="16">
        <v>315000</v>
      </c>
      <c r="S965" s="16">
        <v>315000</v>
      </c>
      <c r="T965" s="16">
        <v>315000</v>
      </c>
      <c r="U965" s="16">
        <v>315000</v>
      </c>
      <c r="V965" s="16">
        <v>315000</v>
      </c>
      <c r="W965" s="16">
        <v>315000</v>
      </c>
      <c r="X965" s="16" t="s">
        <v>7745</v>
      </c>
      <c r="Y965" s="16" t="s">
        <v>129</v>
      </c>
      <c r="Z965" s="16" t="s">
        <v>129</v>
      </c>
    </row>
    <row r="966" spans="2:26" hidden="1">
      <c r="B966" s="16" t="s">
        <v>1621</v>
      </c>
      <c r="C966" s="16" t="s">
        <v>235</v>
      </c>
      <c r="D966" s="16" t="s">
        <v>15730</v>
      </c>
      <c r="E966" s="16" t="s">
        <v>15731</v>
      </c>
      <c r="F966" s="16" t="s">
        <v>15732</v>
      </c>
      <c r="G966" s="16" t="s">
        <v>1976</v>
      </c>
      <c r="H966" s="16" t="s">
        <v>129</v>
      </c>
      <c r="I966" s="16" t="s">
        <v>19</v>
      </c>
      <c r="J966" s="16" t="s">
        <v>7745</v>
      </c>
      <c r="K966" s="16" t="s">
        <v>129</v>
      </c>
      <c r="L966" s="16">
        <v>5027983.75</v>
      </c>
      <c r="M966" s="16">
        <v>5027983.75</v>
      </c>
      <c r="N966" s="16">
        <v>5027983.75</v>
      </c>
      <c r="O966" s="16">
        <v>5027983.75</v>
      </c>
      <c r="P966" s="16">
        <v>5027983.75</v>
      </c>
      <c r="Q966" s="16">
        <v>5027983.75</v>
      </c>
      <c r="R966" s="16">
        <v>5027983.75</v>
      </c>
      <c r="S966" s="16">
        <v>5027983.75</v>
      </c>
      <c r="T966" s="16">
        <v>5027983.75</v>
      </c>
      <c r="U966" s="16">
        <v>5027983.75</v>
      </c>
      <c r="V966" s="16">
        <v>5027983.75</v>
      </c>
      <c r="W966" s="16">
        <v>5027983.75</v>
      </c>
      <c r="X966" s="16" t="s">
        <v>7745</v>
      </c>
      <c r="Y966" s="16" t="s">
        <v>129</v>
      </c>
      <c r="Z966" s="16" t="s">
        <v>129</v>
      </c>
    </row>
    <row r="967" spans="2:26" hidden="1">
      <c r="B967" s="16" t="s">
        <v>1621</v>
      </c>
      <c r="C967" s="16" t="s">
        <v>235</v>
      </c>
      <c r="D967" s="16" t="s">
        <v>2413</v>
      </c>
      <c r="E967" s="16" t="s">
        <v>3346</v>
      </c>
      <c r="F967" s="16" t="s">
        <v>3347</v>
      </c>
      <c r="G967" s="16" t="s">
        <v>1739</v>
      </c>
      <c r="H967" s="16" t="s">
        <v>129</v>
      </c>
      <c r="I967" s="16" t="s">
        <v>19</v>
      </c>
      <c r="J967" s="16" t="s">
        <v>7745</v>
      </c>
      <c r="K967" s="16" t="s">
        <v>129</v>
      </c>
      <c r="L967" s="16">
        <v>215000</v>
      </c>
      <c r="M967" s="16">
        <v>215000</v>
      </c>
      <c r="N967" s="16">
        <v>215000</v>
      </c>
      <c r="O967" s="16">
        <v>215000</v>
      </c>
      <c r="P967" s="16">
        <v>215000</v>
      </c>
      <c r="Q967" s="16">
        <v>215000</v>
      </c>
      <c r="R967" s="16">
        <v>215000</v>
      </c>
      <c r="S967" s="16">
        <v>215000</v>
      </c>
      <c r="T967" s="16">
        <v>215000</v>
      </c>
      <c r="U967" s="16">
        <v>215000</v>
      </c>
      <c r="V967" s="16">
        <v>215000</v>
      </c>
      <c r="W967" s="16">
        <v>215000</v>
      </c>
      <c r="X967" s="16" t="s">
        <v>7745</v>
      </c>
      <c r="Y967" s="16" t="s">
        <v>129</v>
      </c>
      <c r="Z967" s="16" t="s">
        <v>129</v>
      </c>
    </row>
    <row r="968" spans="2:26" hidden="1">
      <c r="B968" s="16" t="s">
        <v>1621</v>
      </c>
      <c r="C968" s="16" t="s">
        <v>1622</v>
      </c>
      <c r="D968" s="16" t="s">
        <v>1954</v>
      </c>
      <c r="E968" s="16" t="s">
        <v>3348</v>
      </c>
      <c r="F968" s="16" t="s">
        <v>3349</v>
      </c>
      <c r="G968" s="16" t="s">
        <v>1739</v>
      </c>
      <c r="H968" s="16" t="s">
        <v>102</v>
      </c>
      <c r="I968" s="16" t="s">
        <v>19</v>
      </c>
      <c r="J968" s="16" t="s">
        <v>7745</v>
      </c>
      <c r="K968" s="16" t="s">
        <v>102</v>
      </c>
      <c r="L968" s="16">
        <v>7500000</v>
      </c>
      <c r="M968" s="16">
        <v>7500000</v>
      </c>
      <c r="N968" s="16">
        <v>7500000</v>
      </c>
      <c r="O968" s="16">
        <v>7500000</v>
      </c>
      <c r="P968" s="16">
        <v>7500000</v>
      </c>
      <c r="Q968" s="16">
        <v>7500000</v>
      </c>
      <c r="R968" s="16">
        <v>7500000</v>
      </c>
      <c r="S968" s="16">
        <v>7500000</v>
      </c>
      <c r="T968" s="16">
        <v>7500000</v>
      </c>
      <c r="U968" s="16">
        <v>7500000</v>
      </c>
      <c r="V968" s="16">
        <v>7500000</v>
      </c>
      <c r="W968" s="16">
        <v>7500000</v>
      </c>
      <c r="X968" s="16" t="s">
        <v>7745</v>
      </c>
      <c r="Y968" s="16" t="s">
        <v>102</v>
      </c>
      <c r="Z968" s="16" t="s">
        <v>102</v>
      </c>
    </row>
    <row r="969" spans="2:26" hidden="1">
      <c r="B969" s="16" t="s">
        <v>1621</v>
      </c>
      <c r="C969" s="16" t="s">
        <v>1622</v>
      </c>
      <c r="D969" s="16" t="s">
        <v>1954</v>
      </c>
      <c r="E969" s="16" t="s">
        <v>3350</v>
      </c>
      <c r="F969" s="16" t="s">
        <v>3351</v>
      </c>
      <c r="G969" s="16" t="s">
        <v>1739</v>
      </c>
      <c r="H969" s="16" t="s">
        <v>102</v>
      </c>
      <c r="I969" s="16" t="s">
        <v>19</v>
      </c>
      <c r="J969" s="16" t="s">
        <v>7745</v>
      </c>
      <c r="K969" s="16" t="s">
        <v>102</v>
      </c>
      <c r="L969" s="16">
        <v>8000000</v>
      </c>
      <c r="M969" s="16">
        <v>8000000</v>
      </c>
      <c r="N969" s="16">
        <v>8000000</v>
      </c>
      <c r="O969" s="16">
        <v>8000000</v>
      </c>
      <c r="P969" s="16">
        <v>8000000</v>
      </c>
      <c r="Q969" s="16">
        <v>8000000</v>
      </c>
      <c r="R969" s="16">
        <v>8000000</v>
      </c>
      <c r="S969" s="16">
        <v>8000000</v>
      </c>
      <c r="T969" s="16">
        <v>8000000</v>
      </c>
      <c r="U969" s="16">
        <v>8000000</v>
      </c>
      <c r="V969" s="16">
        <v>8000000</v>
      </c>
      <c r="W969" s="16">
        <v>8000000</v>
      </c>
      <c r="X969" s="16" t="s">
        <v>7745</v>
      </c>
      <c r="Y969" s="16" t="s">
        <v>102</v>
      </c>
      <c r="Z969" s="16" t="s">
        <v>102</v>
      </c>
    </row>
    <row r="970" spans="2:26" hidden="1">
      <c r="B970" s="16" t="s">
        <v>1621</v>
      </c>
      <c r="C970" s="16" t="s">
        <v>1622</v>
      </c>
      <c r="D970" s="16" t="s">
        <v>3352</v>
      </c>
      <c r="E970" s="16" t="s">
        <v>3353</v>
      </c>
      <c r="F970" s="16" t="s">
        <v>3354</v>
      </c>
      <c r="G970" s="16" t="s">
        <v>1739</v>
      </c>
      <c r="H970" s="16" t="s">
        <v>102</v>
      </c>
      <c r="I970" s="16" t="s">
        <v>19</v>
      </c>
      <c r="J970" s="16" t="s">
        <v>7745</v>
      </c>
      <c r="K970" s="16" t="s">
        <v>102</v>
      </c>
      <c r="L970" s="16">
        <v>1100000</v>
      </c>
      <c r="M970" s="16">
        <v>1100000</v>
      </c>
      <c r="N970" s="16">
        <v>1100000</v>
      </c>
      <c r="O970" s="16">
        <v>1100000</v>
      </c>
      <c r="P970" s="16">
        <v>1100000</v>
      </c>
      <c r="Q970" s="16">
        <v>1100000</v>
      </c>
      <c r="R970" s="16">
        <v>1100000</v>
      </c>
      <c r="S970" s="16">
        <v>1100000</v>
      </c>
      <c r="T970" s="16">
        <v>1100000</v>
      </c>
      <c r="U970" s="16">
        <v>1100000</v>
      </c>
      <c r="V970" s="16">
        <v>1100000</v>
      </c>
      <c r="W970" s="16">
        <v>1100000</v>
      </c>
      <c r="X970" s="16" t="s">
        <v>7745</v>
      </c>
      <c r="Y970" s="16" t="s">
        <v>102</v>
      </c>
      <c r="Z970" s="16" t="s">
        <v>102</v>
      </c>
    </row>
    <row r="971" spans="2:26" hidden="1">
      <c r="B971" s="16" t="s">
        <v>1621</v>
      </c>
      <c r="C971" s="16" t="s">
        <v>1622</v>
      </c>
      <c r="D971" s="16" t="s">
        <v>3352</v>
      </c>
      <c r="E971" s="16" t="s">
        <v>3355</v>
      </c>
      <c r="F971" s="16" t="s">
        <v>13065</v>
      </c>
      <c r="G971" s="16" t="s">
        <v>1739</v>
      </c>
      <c r="H971" s="16" t="s">
        <v>102</v>
      </c>
      <c r="I971" s="16" t="s">
        <v>19</v>
      </c>
      <c r="J971" s="16" t="s">
        <v>7745</v>
      </c>
      <c r="K971" s="16" t="s">
        <v>102</v>
      </c>
      <c r="L971" s="16">
        <v>5000000</v>
      </c>
      <c r="M971" s="16">
        <v>5000000</v>
      </c>
      <c r="N971" s="16">
        <v>5000000</v>
      </c>
      <c r="O971" s="16">
        <v>5000000</v>
      </c>
      <c r="P971" s="16">
        <v>5000000</v>
      </c>
      <c r="Q971" s="16">
        <v>5000000</v>
      </c>
      <c r="R971" s="16">
        <v>5000000</v>
      </c>
      <c r="S971" s="16">
        <v>5000000</v>
      </c>
      <c r="T971" s="16">
        <v>5000000</v>
      </c>
      <c r="U971" s="16">
        <v>5000000</v>
      </c>
      <c r="V971" s="16">
        <v>5000000</v>
      </c>
      <c r="W971" s="16">
        <v>5000000</v>
      </c>
      <c r="X971" s="16" t="s">
        <v>7745</v>
      </c>
      <c r="Y971" s="16" t="s">
        <v>102</v>
      </c>
      <c r="Z971" s="16" t="s">
        <v>102</v>
      </c>
    </row>
    <row r="972" spans="2:26" hidden="1">
      <c r="B972" s="16" t="s">
        <v>1621</v>
      </c>
      <c r="C972" s="16" t="s">
        <v>1622</v>
      </c>
      <c r="D972" s="16" t="s">
        <v>3352</v>
      </c>
      <c r="E972" s="16" t="s">
        <v>3356</v>
      </c>
      <c r="F972" s="16" t="s">
        <v>3357</v>
      </c>
      <c r="G972" s="16" t="s">
        <v>1739</v>
      </c>
      <c r="H972" s="16" t="s">
        <v>102</v>
      </c>
      <c r="I972" s="16" t="s">
        <v>19</v>
      </c>
      <c r="J972" s="16" t="s">
        <v>7745</v>
      </c>
      <c r="K972" s="16" t="s">
        <v>102</v>
      </c>
      <c r="L972" s="16">
        <v>10000000</v>
      </c>
      <c r="M972" s="16">
        <v>10000000</v>
      </c>
      <c r="N972" s="16">
        <v>10000000</v>
      </c>
      <c r="O972" s="16">
        <v>10000000</v>
      </c>
      <c r="P972" s="16">
        <v>10000000</v>
      </c>
      <c r="Q972" s="16">
        <v>10000000</v>
      </c>
      <c r="R972" s="16">
        <v>10000000</v>
      </c>
      <c r="S972" s="16">
        <v>10000000</v>
      </c>
      <c r="T972" s="16">
        <v>10000000</v>
      </c>
      <c r="U972" s="16">
        <v>10000000</v>
      </c>
      <c r="V972" s="16">
        <v>10000000</v>
      </c>
      <c r="W972" s="16">
        <v>10000000</v>
      </c>
      <c r="X972" s="16" t="s">
        <v>7745</v>
      </c>
      <c r="Y972" s="16" t="s">
        <v>102</v>
      </c>
      <c r="Z972" s="16" t="s">
        <v>102</v>
      </c>
    </row>
    <row r="973" spans="2:26" hidden="1">
      <c r="B973" s="16" t="s">
        <v>1621</v>
      </c>
      <c r="C973" s="16" t="s">
        <v>1622</v>
      </c>
      <c r="D973" s="16" t="s">
        <v>3352</v>
      </c>
      <c r="E973" s="16" t="s">
        <v>16087</v>
      </c>
      <c r="F973" s="16" t="s">
        <v>16088</v>
      </c>
      <c r="G973" s="16" t="s">
        <v>1739</v>
      </c>
      <c r="H973" s="16" t="s">
        <v>102</v>
      </c>
      <c r="I973" s="16" t="s">
        <v>19</v>
      </c>
      <c r="J973" s="16" t="s">
        <v>7745</v>
      </c>
      <c r="K973" s="16" t="s">
        <v>102</v>
      </c>
      <c r="L973" s="16">
        <v>19000000</v>
      </c>
      <c r="M973" s="16">
        <v>19000000</v>
      </c>
      <c r="N973" s="16">
        <v>19000000</v>
      </c>
      <c r="O973" s="16">
        <v>19000000</v>
      </c>
      <c r="P973" s="16">
        <v>19000000</v>
      </c>
      <c r="Q973" s="16">
        <v>19000000</v>
      </c>
      <c r="R973" s="16">
        <v>19000000</v>
      </c>
      <c r="S973" s="16">
        <v>19000000</v>
      </c>
      <c r="T973" s="16">
        <v>19000000</v>
      </c>
      <c r="U973" s="16">
        <v>19000000</v>
      </c>
      <c r="V973" s="16">
        <v>19000000</v>
      </c>
      <c r="W973" s="16">
        <v>19000000</v>
      </c>
      <c r="X973" s="16" t="s">
        <v>7745</v>
      </c>
      <c r="Y973" s="16" t="s">
        <v>102</v>
      </c>
      <c r="Z973" s="16" t="s">
        <v>102</v>
      </c>
    </row>
    <row r="974" spans="2:26" hidden="1">
      <c r="B974" s="16" t="s">
        <v>1621</v>
      </c>
      <c r="C974" s="16" t="s">
        <v>1622</v>
      </c>
      <c r="D974" s="16" t="s">
        <v>3352</v>
      </c>
      <c r="E974" s="16" t="s">
        <v>16089</v>
      </c>
      <c r="F974" s="16" t="s">
        <v>16090</v>
      </c>
      <c r="G974" s="16" t="s">
        <v>1739</v>
      </c>
      <c r="H974" s="16" t="s">
        <v>102</v>
      </c>
      <c r="I974" s="16" t="s">
        <v>19</v>
      </c>
      <c r="J974" s="16" t="s">
        <v>7745</v>
      </c>
      <c r="K974" s="16" t="s">
        <v>102</v>
      </c>
      <c r="L974" s="16">
        <v>4100000</v>
      </c>
      <c r="M974" s="16">
        <v>4100000</v>
      </c>
      <c r="N974" s="16">
        <v>4100000</v>
      </c>
      <c r="O974" s="16">
        <v>4100000</v>
      </c>
      <c r="P974" s="16">
        <v>4100000</v>
      </c>
      <c r="Q974" s="16">
        <v>4100000</v>
      </c>
      <c r="R974" s="16">
        <v>4100000</v>
      </c>
      <c r="S974" s="16">
        <v>4100000</v>
      </c>
      <c r="T974" s="16">
        <v>4100000</v>
      </c>
      <c r="U974" s="16">
        <v>4100000</v>
      </c>
      <c r="V974" s="16">
        <v>4100000</v>
      </c>
      <c r="W974" s="16">
        <v>4100000</v>
      </c>
      <c r="X974" s="16" t="s">
        <v>7745</v>
      </c>
      <c r="Y974" s="16" t="s">
        <v>102</v>
      </c>
      <c r="Z974" s="16" t="s">
        <v>102</v>
      </c>
    </row>
    <row r="975" spans="2:26" hidden="1">
      <c r="B975" s="16" t="s">
        <v>1621</v>
      </c>
      <c r="C975" s="16" t="s">
        <v>1622</v>
      </c>
      <c r="D975" s="16" t="s">
        <v>1954</v>
      </c>
      <c r="E975" s="16" t="s">
        <v>3358</v>
      </c>
      <c r="F975" s="16" t="s">
        <v>3359</v>
      </c>
      <c r="G975" s="16" t="s">
        <v>1739</v>
      </c>
      <c r="H975" s="16" t="s">
        <v>102</v>
      </c>
      <c r="I975" s="16" t="s">
        <v>19</v>
      </c>
      <c r="J975" s="16" t="s">
        <v>7745</v>
      </c>
      <c r="K975" s="16" t="s">
        <v>102</v>
      </c>
      <c r="L975" s="16">
        <v>1640000</v>
      </c>
      <c r="M975" s="16">
        <v>1640000</v>
      </c>
      <c r="N975" s="16">
        <v>1640000</v>
      </c>
      <c r="O975" s="16">
        <v>1640000</v>
      </c>
      <c r="P975" s="16">
        <v>1640000</v>
      </c>
      <c r="Q975" s="16">
        <v>1640000</v>
      </c>
      <c r="R975" s="16">
        <v>1640000</v>
      </c>
      <c r="S975" s="16">
        <v>1640000</v>
      </c>
      <c r="T975" s="16">
        <v>1640000</v>
      </c>
      <c r="U975" s="16">
        <v>1640000</v>
      </c>
      <c r="V975" s="16">
        <v>1640000</v>
      </c>
      <c r="W975" s="16">
        <v>1640000</v>
      </c>
      <c r="X975" s="16" t="s">
        <v>7745</v>
      </c>
      <c r="Y975" s="16" t="s">
        <v>102</v>
      </c>
      <c r="Z975" s="16" t="s">
        <v>102</v>
      </c>
    </row>
    <row r="976" spans="2:26" hidden="1">
      <c r="B976" s="16" t="s">
        <v>1621</v>
      </c>
      <c r="C976" s="16" t="s">
        <v>235</v>
      </c>
      <c r="D976" s="16" t="s">
        <v>2894</v>
      </c>
      <c r="E976" s="16" t="s">
        <v>3360</v>
      </c>
      <c r="F976" s="16" t="s">
        <v>3361</v>
      </c>
      <c r="G976" s="16" t="s">
        <v>1669</v>
      </c>
      <c r="H976" s="16" t="s">
        <v>129</v>
      </c>
      <c r="I976" s="16" t="s">
        <v>19</v>
      </c>
      <c r="J976" s="16" t="s">
        <v>7745</v>
      </c>
      <c r="K976" s="16" t="s">
        <v>129</v>
      </c>
      <c r="L976" s="16">
        <v>6885000</v>
      </c>
      <c r="M976" s="16">
        <v>6885000</v>
      </c>
      <c r="N976" s="16">
        <v>6885000</v>
      </c>
      <c r="O976" s="16">
        <v>6885000</v>
      </c>
      <c r="P976" s="16">
        <v>6885000</v>
      </c>
      <c r="Q976" s="16">
        <v>6885000</v>
      </c>
      <c r="R976" s="16">
        <v>6885000</v>
      </c>
      <c r="S976" s="16">
        <v>6885000</v>
      </c>
      <c r="T976" s="16">
        <v>6885000</v>
      </c>
      <c r="U976" s="16">
        <v>6885000</v>
      </c>
      <c r="V976" s="16">
        <v>6885000</v>
      </c>
      <c r="W976" s="16">
        <v>6885000</v>
      </c>
      <c r="X976" s="16" t="s">
        <v>7745</v>
      </c>
      <c r="Y976" s="16" t="s">
        <v>129</v>
      </c>
      <c r="Z976" s="16" t="s">
        <v>129</v>
      </c>
    </row>
    <row r="977" spans="2:26" hidden="1">
      <c r="B977" s="16" t="s">
        <v>1621</v>
      </c>
      <c r="C977" s="16" t="s">
        <v>235</v>
      </c>
      <c r="D977" s="16" t="s">
        <v>2194</v>
      </c>
      <c r="E977" s="16" t="s">
        <v>3362</v>
      </c>
      <c r="F977" s="16" t="s">
        <v>3363</v>
      </c>
      <c r="G977" s="16" t="s">
        <v>2127</v>
      </c>
      <c r="H977" s="16" t="s">
        <v>129</v>
      </c>
      <c r="I977" s="16" t="s">
        <v>19</v>
      </c>
      <c r="J977" s="16" t="s">
        <v>7745</v>
      </c>
      <c r="K977" s="16" t="s">
        <v>129</v>
      </c>
      <c r="L977" s="16">
        <v>35000</v>
      </c>
      <c r="M977" s="16">
        <v>35000</v>
      </c>
      <c r="N977" s="16">
        <v>35000</v>
      </c>
      <c r="O977" s="16">
        <v>35000</v>
      </c>
      <c r="P977" s="16">
        <v>35000</v>
      </c>
      <c r="Q977" s="16">
        <v>35000</v>
      </c>
      <c r="R977" s="16">
        <v>35000</v>
      </c>
      <c r="S977" s="16">
        <v>35000</v>
      </c>
      <c r="T977" s="16">
        <v>35000</v>
      </c>
      <c r="U977" s="16">
        <v>35000</v>
      </c>
      <c r="V977" s="16">
        <v>35000</v>
      </c>
      <c r="W977" s="16">
        <v>35000</v>
      </c>
      <c r="X977" s="16" t="s">
        <v>7745</v>
      </c>
      <c r="Y977" s="16" t="s">
        <v>129</v>
      </c>
      <c r="Z977" s="16" t="s">
        <v>129</v>
      </c>
    </row>
    <row r="978" spans="2:26" hidden="1">
      <c r="B978" s="16" t="s">
        <v>1621</v>
      </c>
      <c r="C978" s="16" t="s">
        <v>235</v>
      </c>
      <c r="D978" s="16" t="s">
        <v>2439</v>
      </c>
      <c r="E978" s="16" t="s">
        <v>3364</v>
      </c>
      <c r="F978" s="16" t="s">
        <v>3365</v>
      </c>
      <c r="G978" s="16" t="s">
        <v>1739</v>
      </c>
      <c r="H978" s="16" t="s">
        <v>129</v>
      </c>
      <c r="I978" s="16" t="s">
        <v>19</v>
      </c>
      <c r="J978" s="16" t="s">
        <v>7745</v>
      </c>
      <c r="K978" s="16" t="s">
        <v>129</v>
      </c>
      <c r="L978" s="16">
        <v>900</v>
      </c>
      <c r="M978" s="16">
        <v>900</v>
      </c>
      <c r="N978" s="16">
        <v>900</v>
      </c>
      <c r="O978" s="16">
        <v>900</v>
      </c>
      <c r="P978" s="16">
        <v>900</v>
      </c>
      <c r="Q978" s="16">
        <v>900</v>
      </c>
      <c r="R978" s="16">
        <v>900</v>
      </c>
      <c r="S978" s="16">
        <v>900</v>
      </c>
      <c r="T978" s="16">
        <v>900</v>
      </c>
      <c r="U978" s="16">
        <v>900</v>
      </c>
      <c r="V978" s="16">
        <v>900</v>
      </c>
      <c r="W978" s="16">
        <v>900</v>
      </c>
      <c r="X978" s="16" t="s">
        <v>7745</v>
      </c>
      <c r="Y978" s="16" t="s">
        <v>129</v>
      </c>
      <c r="Z978" s="16" t="s">
        <v>129</v>
      </c>
    </row>
    <row r="979" spans="2:26" hidden="1">
      <c r="B979" s="16" t="s">
        <v>1621</v>
      </c>
      <c r="C979" s="16" t="s">
        <v>1622</v>
      </c>
      <c r="D979" s="16" t="s">
        <v>14987</v>
      </c>
      <c r="E979" s="16" t="s">
        <v>3366</v>
      </c>
      <c r="F979" s="16" t="s">
        <v>15158</v>
      </c>
      <c r="G979" s="16" t="s">
        <v>1743</v>
      </c>
      <c r="H979" s="16" t="s">
        <v>130</v>
      </c>
      <c r="I979" s="16" t="s">
        <v>19</v>
      </c>
      <c r="J979" s="16" t="s">
        <v>7744</v>
      </c>
      <c r="K979" s="16" t="s">
        <v>130</v>
      </c>
      <c r="L979" s="16">
        <v>20000</v>
      </c>
      <c r="M979" s="16">
        <v>20000</v>
      </c>
      <c r="N979" s="16">
        <v>20000</v>
      </c>
      <c r="O979" s="16">
        <v>20000</v>
      </c>
      <c r="P979" s="16">
        <v>20000</v>
      </c>
      <c r="Q979" s="16">
        <v>20000</v>
      </c>
      <c r="R979" s="16">
        <v>20000</v>
      </c>
      <c r="S979" s="16">
        <v>20000</v>
      </c>
      <c r="T979" s="16">
        <v>20000</v>
      </c>
      <c r="U979" s="16">
        <v>20000</v>
      </c>
      <c r="V979" s="16">
        <v>20000</v>
      </c>
      <c r="W979" s="16">
        <v>20000</v>
      </c>
      <c r="X979" s="16" t="s">
        <v>7744</v>
      </c>
      <c r="Y979" s="16" t="s">
        <v>130</v>
      </c>
      <c r="Z979" s="16" t="s">
        <v>130</v>
      </c>
    </row>
    <row r="980" spans="2:26" hidden="1">
      <c r="B980" s="16" t="s">
        <v>1621</v>
      </c>
      <c r="C980" s="16" t="s">
        <v>235</v>
      </c>
      <c r="D980" s="16" t="s">
        <v>3950</v>
      </c>
      <c r="E980" s="16" t="s">
        <v>15733</v>
      </c>
      <c r="F980" s="16" t="s">
        <v>15734</v>
      </c>
      <c r="G980" s="16" t="s">
        <v>1743</v>
      </c>
      <c r="H980" s="16" t="s">
        <v>129</v>
      </c>
      <c r="I980" s="16" t="s">
        <v>19</v>
      </c>
      <c r="J980" s="16" t="s">
        <v>7744</v>
      </c>
      <c r="K980" s="16" t="s">
        <v>129</v>
      </c>
      <c r="L980" s="16">
        <v>103200</v>
      </c>
      <c r="M980" s="16">
        <v>103200</v>
      </c>
      <c r="N980" s="16">
        <v>103200</v>
      </c>
      <c r="O980" s="16">
        <v>103200</v>
      </c>
      <c r="P980" s="16">
        <v>103200</v>
      </c>
      <c r="Q980" s="16">
        <v>103200</v>
      </c>
      <c r="R980" s="16">
        <v>103200</v>
      </c>
      <c r="S980" s="16">
        <v>103200</v>
      </c>
      <c r="T980" s="16">
        <v>103200</v>
      </c>
      <c r="U980" s="16">
        <v>103200</v>
      </c>
      <c r="V980" s="16">
        <v>103200</v>
      </c>
      <c r="W980" s="16">
        <v>103200</v>
      </c>
      <c r="X980" s="16" t="s">
        <v>7744</v>
      </c>
      <c r="Y980" s="16" t="s">
        <v>129</v>
      </c>
      <c r="Z980" s="16" t="s">
        <v>129</v>
      </c>
    </row>
    <row r="981" spans="2:26" hidden="1">
      <c r="B981" s="16" t="s">
        <v>1621</v>
      </c>
      <c r="C981" s="16" t="s">
        <v>235</v>
      </c>
      <c r="D981" s="16" t="s">
        <v>15735</v>
      </c>
      <c r="E981" s="16" t="s">
        <v>15736</v>
      </c>
      <c r="F981" s="16" t="s">
        <v>15735</v>
      </c>
      <c r="G981" s="16" t="s">
        <v>1669</v>
      </c>
      <c r="H981" s="16" t="s">
        <v>129</v>
      </c>
      <c r="I981" s="16" t="s">
        <v>19</v>
      </c>
      <c r="J981" s="16" t="s">
        <v>7745</v>
      </c>
      <c r="K981" s="16" t="s">
        <v>129</v>
      </c>
      <c r="L981" s="16">
        <v>1230000</v>
      </c>
      <c r="M981" s="16">
        <v>1230000</v>
      </c>
      <c r="N981" s="16">
        <v>1230000</v>
      </c>
      <c r="O981" s="16">
        <v>1230000</v>
      </c>
      <c r="P981" s="16">
        <v>1230000</v>
      </c>
      <c r="Q981" s="16">
        <v>1230000</v>
      </c>
      <c r="R981" s="16">
        <v>1230000</v>
      </c>
      <c r="S981" s="16">
        <v>1230000</v>
      </c>
      <c r="T981" s="16">
        <v>1230000</v>
      </c>
      <c r="U981" s="16">
        <v>1230000</v>
      </c>
      <c r="V981" s="16">
        <v>1230000</v>
      </c>
      <c r="W981" s="16">
        <v>1230000</v>
      </c>
      <c r="X981" s="16" t="s">
        <v>7745</v>
      </c>
      <c r="Y981" s="16" t="s">
        <v>129</v>
      </c>
      <c r="Z981" s="16" t="s">
        <v>129</v>
      </c>
    </row>
    <row r="982" spans="2:26" hidden="1">
      <c r="B982" s="16" t="s">
        <v>1621</v>
      </c>
      <c r="C982" s="16" t="s">
        <v>235</v>
      </c>
      <c r="D982" s="16" t="s">
        <v>3368</v>
      </c>
      <c r="E982" s="16" t="s">
        <v>3369</v>
      </c>
      <c r="F982" s="16" t="s">
        <v>3370</v>
      </c>
      <c r="G982" s="16" t="s">
        <v>3207</v>
      </c>
      <c r="H982" s="16" t="s">
        <v>129</v>
      </c>
      <c r="I982" s="16" t="s">
        <v>19</v>
      </c>
      <c r="J982" s="16" t="s">
        <v>7745</v>
      </c>
      <c r="K982" s="16" t="s">
        <v>129</v>
      </c>
      <c r="L982" s="16">
        <v>66000</v>
      </c>
      <c r="M982" s="16">
        <v>66000</v>
      </c>
      <c r="N982" s="16">
        <v>66000</v>
      </c>
      <c r="O982" s="16">
        <v>66000</v>
      </c>
      <c r="P982" s="16">
        <v>66000</v>
      </c>
      <c r="Q982" s="16">
        <v>66000</v>
      </c>
      <c r="R982" s="16">
        <v>66000</v>
      </c>
      <c r="S982" s="16">
        <v>66000</v>
      </c>
      <c r="T982" s="16">
        <v>66000</v>
      </c>
      <c r="U982" s="16">
        <v>66000</v>
      </c>
      <c r="V982" s="16">
        <v>66000</v>
      </c>
      <c r="W982" s="16">
        <v>66000</v>
      </c>
      <c r="X982" s="16" t="s">
        <v>7745</v>
      </c>
      <c r="Y982" s="16" t="s">
        <v>129</v>
      </c>
      <c r="Z982" s="16" t="s">
        <v>129</v>
      </c>
    </row>
    <row r="983" spans="2:26" hidden="1">
      <c r="B983" s="16" t="s">
        <v>1621</v>
      </c>
      <c r="C983" s="16" t="s">
        <v>235</v>
      </c>
      <c r="D983" s="16" t="s">
        <v>2007</v>
      </c>
      <c r="E983" s="16" t="s">
        <v>3371</v>
      </c>
      <c r="F983" s="16" t="s">
        <v>3372</v>
      </c>
      <c r="G983" s="16" t="s">
        <v>1739</v>
      </c>
      <c r="H983" s="16" t="s">
        <v>129</v>
      </c>
      <c r="I983" s="16" t="s">
        <v>19</v>
      </c>
      <c r="J983" s="16" t="s">
        <v>7745</v>
      </c>
      <c r="K983" s="16" t="s">
        <v>129</v>
      </c>
      <c r="L983" s="16">
        <v>1800000</v>
      </c>
      <c r="M983" s="16">
        <v>1800000</v>
      </c>
      <c r="N983" s="16">
        <v>1800000</v>
      </c>
      <c r="O983" s="16">
        <v>1800000</v>
      </c>
      <c r="P983" s="16">
        <v>1800000</v>
      </c>
      <c r="Q983" s="16">
        <v>1800000</v>
      </c>
      <c r="R983" s="16">
        <v>1800000</v>
      </c>
      <c r="S983" s="16">
        <v>1800000</v>
      </c>
      <c r="T983" s="16">
        <v>1800000</v>
      </c>
      <c r="U983" s="16">
        <v>1800000</v>
      </c>
      <c r="V983" s="16">
        <v>1800000</v>
      </c>
      <c r="W983" s="16">
        <v>1800000</v>
      </c>
      <c r="X983" s="16" t="s">
        <v>7745</v>
      </c>
      <c r="Y983" s="16" t="s">
        <v>129</v>
      </c>
      <c r="Z983" s="16" t="s">
        <v>129</v>
      </c>
    </row>
    <row r="984" spans="2:26" hidden="1">
      <c r="B984" s="16" t="s">
        <v>1621</v>
      </c>
      <c r="C984" s="16" t="s">
        <v>235</v>
      </c>
      <c r="D984" s="16" t="s">
        <v>15697</v>
      </c>
      <c r="E984" s="16" t="s">
        <v>15737</v>
      </c>
      <c r="F984" s="16" t="s">
        <v>3268</v>
      </c>
      <c r="G984" s="16" t="s">
        <v>1739</v>
      </c>
      <c r="H984" s="16" t="s">
        <v>129</v>
      </c>
      <c r="I984" s="16" t="s">
        <v>19</v>
      </c>
      <c r="J984" s="16" t="s">
        <v>7745</v>
      </c>
      <c r="K984" s="16" t="s">
        <v>129</v>
      </c>
      <c r="L984" s="16">
        <v>50000</v>
      </c>
      <c r="M984" s="16">
        <v>50000</v>
      </c>
      <c r="N984" s="16">
        <v>50000</v>
      </c>
      <c r="O984" s="16">
        <v>50000</v>
      </c>
      <c r="P984" s="16">
        <v>50000</v>
      </c>
      <c r="Q984" s="16">
        <v>50000</v>
      </c>
      <c r="R984" s="16">
        <v>50000</v>
      </c>
      <c r="S984" s="16">
        <v>50000</v>
      </c>
      <c r="T984" s="16">
        <v>50000</v>
      </c>
      <c r="U984" s="16">
        <v>50000</v>
      </c>
      <c r="V984" s="16">
        <v>50000</v>
      </c>
      <c r="W984" s="16">
        <v>50000</v>
      </c>
      <c r="X984" s="16" t="s">
        <v>7745</v>
      </c>
      <c r="Y984" s="16" t="s">
        <v>129</v>
      </c>
      <c r="Z984" s="16" t="s">
        <v>129</v>
      </c>
    </row>
    <row r="985" spans="2:26" hidden="1">
      <c r="B985" s="16" t="s">
        <v>1621</v>
      </c>
      <c r="C985" s="16" t="s">
        <v>235</v>
      </c>
      <c r="D985" s="16" t="s">
        <v>7896</v>
      </c>
      <c r="E985" s="16" t="s">
        <v>3373</v>
      </c>
      <c r="F985" s="16" t="s">
        <v>7896</v>
      </c>
      <c r="G985" s="16" t="s">
        <v>1739</v>
      </c>
      <c r="H985" s="16" t="s">
        <v>129</v>
      </c>
      <c r="I985" s="16" t="s">
        <v>19</v>
      </c>
      <c r="J985" s="16" t="s">
        <v>7745</v>
      </c>
      <c r="K985" s="16" t="s">
        <v>129</v>
      </c>
      <c r="L985" s="16">
        <v>20000</v>
      </c>
      <c r="M985" s="16">
        <v>20000</v>
      </c>
      <c r="N985" s="16">
        <v>20000</v>
      </c>
      <c r="O985" s="16">
        <v>20000</v>
      </c>
      <c r="P985" s="16">
        <v>20000</v>
      </c>
      <c r="Q985" s="16">
        <v>20000</v>
      </c>
      <c r="R985" s="16">
        <v>20000</v>
      </c>
      <c r="S985" s="16">
        <v>20000</v>
      </c>
      <c r="T985" s="16">
        <v>20000</v>
      </c>
      <c r="U985" s="16">
        <v>20000</v>
      </c>
      <c r="V985" s="16">
        <v>20000</v>
      </c>
      <c r="W985" s="16">
        <v>20000</v>
      </c>
      <c r="X985" s="16" t="s">
        <v>7745</v>
      </c>
      <c r="Y985" s="16" t="s">
        <v>129</v>
      </c>
      <c r="Z985" s="16" t="s">
        <v>129</v>
      </c>
    </row>
    <row r="986" spans="2:26" hidden="1">
      <c r="B986" s="16" t="s">
        <v>1621</v>
      </c>
      <c r="C986" s="16" t="s">
        <v>235</v>
      </c>
      <c r="D986" s="16" t="s">
        <v>2755</v>
      </c>
      <c r="E986" s="16" t="s">
        <v>3374</v>
      </c>
      <c r="F986" s="16" t="s">
        <v>3375</v>
      </c>
      <c r="G986" s="16" t="s">
        <v>1739</v>
      </c>
      <c r="H986" s="16" t="s">
        <v>129</v>
      </c>
      <c r="I986" s="16" t="s">
        <v>19</v>
      </c>
      <c r="J986" s="16" t="s">
        <v>7745</v>
      </c>
      <c r="K986" s="16" t="s">
        <v>129</v>
      </c>
      <c r="L986" s="16">
        <v>22000</v>
      </c>
      <c r="M986" s="16">
        <v>22000</v>
      </c>
      <c r="N986" s="16">
        <v>22000</v>
      </c>
      <c r="O986" s="16">
        <v>22000</v>
      </c>
      <c r="P986" s="16">
        <v>22000</v>
      </c>
      <c r="Q986" s="16">
        <v>22000</v>
      </c>
      <c r="R986" s="16">
        <v>22000</v>
      </c>
      <c r="S986" s="16">
        <v>22000</v>
      </c>
      <c r="T986" s="16">
        <v>22000</v>
      </c>
      <c r="U986" s="16">
        <v>22000</v>
      </c>
      <c r="V986" s="16">
        <v>22000</v>
      </c>
      <c r="W986" s="16">
        <v>22000</v>
      </c>
      <c r="X986" s="16" t="s">
        <v>7745</v>
      </c>
      <c r="Y986" s="16" t="s">
        <v>129</v>
      </c>
      <c r="Z986" s="16" t="s">
        <v>129</v>
      </c>
    </row>
    <row r="987" spans="2:26" hidden="1">
      <c r="B987" s="16" t="s">
        <v>1621</v>
      </c>
      <c r="C987" s="16" t="s">
        <v>235</v>
      </c>
      <c r="D987" s="16" t="s">
        <v>2164</v>
      </c>
      <c r="E987" s="16" t="s">
        <v>15738</v>
      </c>
      <c r="F987" s="16" t="s">
        <v>15739</v>
      </c>
      <c r="G987" s="16" t="s">
        <v>1739</v>
      </c>
      <c r="H987" s="16" t="s">
        <v>129</v>
      </c>
      <c r="I987" s="16" t="s">
        <v>19</v>
      </c>
      <c r="J987" s="16" t="s">
        <v>7745</v>
      </c>
      <c r="K987" s="16" t="s">
        <v>129</v>
      </c>
      <c r="L987" s="16">
        <v>5500</v>
      </c>
      <c r="M987" s="16">
        <v>5500</v>
      </c>
      <c r="N987" s="16">
        <v>5500</v>
      </c>
      <c r="O987" s="16">
        <v>5500</v>
      </c>
      <c r="P987" s="16">
        <v>5500</v>
      </c>
      <c r="Q987" s="16">
        <v>5500</v>
      </c>
      <c r="R987" s="16">
        <v>5500</v>
      </c>
      <c r="S987" s="16">
        <v>5500</v>
      </c>
      <c r="T987" s="16">
        <v>5500</v>
      </c>
      <c r="U987" s="16">
        <v>5500</v>
      </c>
      <c r="V987" s="16">
        <v>5500</v>
      </c>
      <c r="W987" s="16">
        <v>5500</v>
      </c>
      <c r="X987" s="16" t="s">
        <v>7745</v>
      </c>
      <c r="Y987" s="16" t="s">
        <v>129</v>
      </c>
      <c r="Z987" s="16" t="s">
        <v>129</v>
      </c>
    </row>
    <row r="988" spans="2:26" hidden="1">
      <c r="B988" s="16" t="s">
        <v>1621</v>
      </c>
      <c r="C988" s="16" t="s">
        <v>235</v>
      </c>
      <c r="D988" s="16" t="s">
        <v>2164</v>
      </c>
      <c r="E988" s="16" t="s">
        <v>15740</v>
      </c>
      <c r="F988" s="16" t="s">
        <v>15741</v>
      </c>
      <c r="G988" s="16" t="s">
        <v>1739</v>
      </c>
      <c r="H988" s="16" t="s">
        <v>129</v>
      </c>
      <c r="I988" s="16" t="s">
        <v>19</v>
      </c>
      <c r="J988" s="16" t="s">
        <v>7745</v>
      </c>
      <c r="K988" s="16" t="s">
        <v>129</v>
      </c>
      <c r="L988" s="16">
        <v>5500</v>
      </c>
      <c r="M988" s="16">
        <v>5500</v>
      </c>
      <c r="N988" s="16">
        <v>5500</v>
      </c>
      <c r="O988" s="16">
        <v>5500</v>
      </c>
      <c r="P988" s="16">
        <v>5500</v>
      </c>
      <c r="Q988" s="16">
        <v>5500</v>
      </c>
      <c r="R988" s="16">
        <v>5500</v>
      </c>
      <c r="S988" s="16">
        <v>5500</v>
      </c>
      <c r="T988" s="16">
        <v>5500</v>
      </c>
      <c r="U988" s="16">
        <v>5500</v>
      </c>
      <c r="V988" s="16">
        <v>5500</v>
      </c>
      <c r="W988" s="16">
        <v>5500</v>
      </c>
      <c r="X988" s="16" t="s">
        <v>7745</v>
      </c>
      <c r="Y988" s="16" t="s">
        <v>129</v>
      </c>
      <c r="Z988" s="16" t="s">
        <v>129</v>
      </c>
    </row>
    <row r="989" spans="2:26" hidden="1">
      <c r="B989" s="16" t="s">
        <v>1621</v>
      </c>
      <c r="C989" s="16" t="s">
        <v>235</v>
      </c>
      <c r="D989" s="16" t="s">
        <v>2649</v>
      </c>
      <c r="E989" s="16" t="s">
        <v>7897</v>
      </c>
      <c r="F989" s="16" t="s">
        <v>7898</v>
      </c>
      <c r="G989" s="16" t="s">
        <v>1739</v>
      </c>
      <c r="H989" s="16" t="s">
        <v>129</v>
      </c>
      <c r="I989" s="16" t="s">
        <v>19</v>
      </c>
      <c r="J989" s="16" t="s">
        <v>7745</v>
      </c>
      <c r="K989" s="16" t="s">
        <v>129</v>
      </c>
      <c r="L989" s="16">
        <v>85000</v>
      </c>
      <c r="M989" s="16">
        <v>85000</v>
      </c>
      <c r="N989" s="16">
        <v>85000</v>
      </c>
      <c r="O989" s="16">
        <v>85000</v>
      </c>
      <c r="P989" s="16">
        <v>85000</v>
      </c>
      <c r="Q989" s="16">
        <v>85000</v>
      </c>
      <c r="R989" s="16">
        <v>85000</v>
      </c>
      <c r="S989" s="16">
        <v>85000</v>
      </c>
      <c r="T989" s="16">
        <v>85000</v>
      </c>
      <c r="U989" s="16">
        <v>85000</v>
      </c>
      <c r="V989" s="16">
        <v>85000</v>
      </c>
      <c r="W989" s="16">
        <v>85000</v>
      </c>
      <c r="X989" s="16" t="s">
        <v>7745</v>
      </c>
      <c r="Y989" s="16" t="s">
        <v>129</v>
      </c>
      <c r="Z989" s="16" t="s">
        <v>129</v>
      </c>
    </row>
    <row r="990" spans="2:26" hidden="1">
      <c r="B990" s="16" t="s">
        <v>1621</v>
      </c>
      <c r="C990" s="16" t="s">
        <v>235</v>
      </c>
      <c r="D990" s="16" t="s">
        <v>3376</v>
      </c>
      <c r="E990" s="16" t="s">
        <v>3377</v>
      </c>
      <c r="F990" s="16" t="s">
        <v>3378</v>
      </c>
      <c r="G990" s="16" t="s">
        <v>2001</v>
      </c>
      <c r="H990" s="16" t="s">
        <v>129</v>
      </c>
      <c r="I990" s="16" t="s">
        <v>19</v>
      </c>
      <c r="J990" s="16" t="s">
        <v>7744</v>
      </c>
      <c r="K990" s="16" t="s">
        <v>129</v>
      </c>
      <c r="L990" s="16">
        <v>395000</v>
      </c>
      <c r="M990" s="16">
        <v>395000</v>
      </c>
      <c r="N990" s="16">
        <v>395000</v>
      </c>
      <c r="O990" s="16">
        <v>395000</v>
      </c>
      <c r="P990" s="16">
        <v>395000</v>
      </c>
      <c r="Q990" s="16">
        <v>395000</v>
      </c>
      <c r="R990" s="16">
        <v>395000</v>
      </c>
      <c r="S990" s="16">
        <v>395000</v>
      </c>
      <c r="T990" s="16">
        <v>395000</v>
      </c>
      <c r="U990" s="16">
        <v>395000</v>
      </c>
      <c r="V990" s="16">
        <v>395000</v>
      </c>
      <c r="W990" s="16">
        <v>395000</v>
      </c>
      <c r="X990" s="16" t="s">
        <v>7744</v>
      </c>
      <c r="Y990" s="16" t="s">
        <v>129</v>
      </c>
      <c r="Z990" s="16" t="s">
        <v>129</v>
      </c>
    </row>
    <row r="991" spans="2:26" hidden="1">
      <c r="B991" s="16" t="s">
        <v>1621</v>
      </c>
      <c r="C991" s="16" t="s">
        <v>235</v>
      </c>
      <c r="D991" s="16" t="s">
        <v>2836</v>
      </c>
      <c r="E991" s="16" t="s">
        <v>15742</v>
      </c>
      <c r="F991" s="16" t="s">
        <v>15743</v>
      </c>
      <c r="G991" s="16" t="s">
        <v>1669</v>
      </c>
      <c r="H991" s="16" t="s">
        <v>129</v>
      </c>
      <c r="I991" s="16" t="s">
        <v>19</v>
      </c>
      <c r="J991" s="16" t="s">
        <v>7745</v>
      </c>
      <c r="K991" s="16" t="s">
        <v>129</v>
      </c>
      <c r="L991" s="16">
        <v>840500</v>
      </c>
      <c r="M991" s="16">
        <v>840500</v>
      </c>
      <c r="N991" s="16">
        <v>840500</v>
      </c>
      <c r="O991" s="16">
        <v>840500</v>
      </c>
      <c r="P991" s="16">
        <v>840500</v>
      </c>
      <c r="Q991" s="16">
        <v>840500</v>
      </c>
      <c r="R991" s="16">
        <v>840500</v>
      </c>
      <c r="S991" s="16">
        <v>840500</v>
      </c>
      <c r="T991" s="16">
        <v>840500</v>
      </c>
      <c r="U991" s="16">
        <v>840500</v>
      </c>
      <c r="V991" s="16">
        <v>840500</v>
      </c>
      <c r="W991" s="16">
        <v>840500</v>
      </c>
      <c r="X991" s="16" t="s">
        <v>7745</v>
      </c>
      <c r="Y991" s="16" t="s">
        <v>129</v>
      </c>
      <c r="Z991" s="16" t="s">
        <v>129</v>
      </c>
    </row>
    <row r="992" spans="2:26" hidden="1">
      <c r="B992" s="16" t="s">
        <v>1621</v>
      </c>
      <c r="C992" s="16" t="s">
        <v>235</v>
      </c>
      <c r="D992" s="16" t="s">
        <v>15744</v>
      </c>
      <c r="E992" s="16" t="s">
        <v>15745</v>
      </c>
      <c r="F992" s="16" t="s">
        <v>15746</v>
      </c>
      <c r="G992" s="16" t="s">
        <v>1669</v>
      </c>
      <c r="H992" s="16" t="s">
        <v>129</v>
      </c>
      <c r="I992" s="16" t="s">
        <v>19</v>
      </c>
      <c r="J992" s="16" t="s">
        <v>7745</v>
      </c>
      <c r="K992" s="16" t="s">
        <v>129</v>
      </c>
      <c r="L992" s="16">
        <v>39336578.75</v>
      </c>
      <c r="M992" s="16">
        <v>39336578.75</v>
      </c>
      <c r="N992" s="16">
        <v>39336578.75</v>
      </c>
      <c r="O992" s="16">
        <v>39336578.75</v>
      </c>
      <c r="P992" s="16">
        <v>39336578.75</v>
      </c>
      <c r="Q992" s="16">
        <v>39336578.75</v>
      </c>
      <c r="R992" s="16">
        <v>39336578.75</v>
      </c>
      <c r="S992" s="16">
        <v>39336578.75</v>
      </c>
      <c r="T992" s="16">
        <v>39336578.75</v>
      </c>
      <c r="U992" s="16">
        <v>39336578.75</v>
      </c>
      <c r="V992" s="16">
        <v>39336578.75</v>
      </c>
      <c r="W992" s="16">
        <v>39336578.75</v>
      </c>
      <c r="X992" s="16" t="s">
        <v>7745</v>
      </c>
      <c r="Y992" s="16" t="s">
        <v>129</v>
      </c>
      <c r="Z992" s="16" t="s">
        <v>129</v>
      </c>
    </row>
    <row r="993" spans="2:26" hidden="1">
      <c r="B993" s="16" t="s">
        <v>1621</v>
      </c>
      <c r="C993" s="16" t="s">
        <v>235</v>
      </c>
      <c r="D993" s="16" t="s">
        <v>15744</v>
      </c>
      <c r="E993" s="16" t="s">
        <v>15747</v>
      </c>
      <c r="F993" s="16" t="s">
        <v>15748</v>
      </c>
      <c r="G993" s="16" t="s">
        <v>1669</v>
      </c>
      <c r="H993" s="16" t="s">
        <v>129</v>
      </c>
      <c r="I993" s="16" t="s">
        <v>19</v>
      </c>
      <c r="J993" s="16" t="s">
        <v>7745</v>
      </c>
      <c r="K993" s="16" t="s">
        <v>129</v>
      </c>
      <c r="L993" s="16">
        <v>12776994</v>
      </c>
      <c r="M993" s="16">
        <v>12776994</v>
      </c>
      <c r="N993" s="16">
        <v>12776994</v>
      </c>
      <c r="O993" s="16">
        <v>12776994</v>
      </c>
      <c r="P993" s="16">
        <v>12776994</v>
      </c>
      <c r="Q993" s="16">
        <v>12776994</v>
      </c>
      <c r="R993" s="16">
        <v>12776994</v>
      </c>
      <c r="S993" s="16">
        <v>12776994</v>
      </c>
      <c r="T993" s="16">
        <v>12776994</v>
      </c>
      <c r="U993" s="16">
        <v>12776994</v>
      </c>
      <c r="V993" s="16">
        <v>12776994</v>
      </c>
      <c r="W993" s="16">
        <v>12776994</v>
      </c>
      <c r="X993" s="16" t="s">
        <v>7745</v>
      </c>
      <c r="Y993" s="16" t="s">
        <v>129</v>
      </c>
      <c r="Z993" s="16" t="s">
        <v>129</v>
      </c>
    </row>
    <row r="994" spans="2:26" hidden="1">
      <c r="B994" s="16" t="s">
        <v>1621</v>
      </c>
      <c r="C994" s="16" t="s">
        <v>235</v>
      </c>
      <c r="D994" s="16" t="s">
        <v>3379</v>
      </c>
      <c r="E994" s="16" t="s">
        <v>3380</v>
      </c>
      <c r="F994" s="16" t="s">
        <v>3379</v>
      </c>
      <c r="G994" s="16" t="s">
        <v>1669</v>
      </c>
      <c r="H994" s="16" t="s">
        <v>129</v>
      </c>
      <c r="I994" s="16" t="s">
        <v>19</v>
      </c>
      <c r="J994" s="16" t="s">
        <v>7745</v>
      </c>
      <c r="K994" s="16" t="s">
        <v>129</v>
      </c>
      <c r="L994" s="16">
        <v>194250</v>
      </c>
      <c r="M994" s="16">
        <v>194250</v>
      </c>
      <c r="N994" s="16">
        <v>194250</v>
      </c>
      <c r="O994" s="16">
        <v>194250</v>
      </c>
      <c r="P994" s="16">
        <v>194250</v>
      </c>
      <c r="Q994" s="16">
        <v>194250</v>
      </c>
      <c r="R994" s="16">
        <v>194250</v>
      </c>
      <c r="S994" s="16">
        <v>194250</v>
      </c>
      <c r="T994" s="16">
        <v>194250</v>
      </c>
      <c r="U994" s="16">
        <v>194250</v>
      </c>
      <c r="V994" s="16">
        <v>194250</v>
      </c>
      <c r="W994" s="16">
        <v>194250</v>
      </c>
      <c r="X994" s="16" t="s">
        <v>7745</v>
      </c>
      <c r="Y994" s="16" t="s">
        <v>129</v>
      </c>
      <c r="Z994" s="16" t="s">
        <v>129</v>
      </c>
    </row>
    <row r="995" spans="2:26" hidden="1">
      <c r="B995" s="16" t="s">
        <v>1621</v>
      </c>
      <c r="C995" s="16" t="s">
        <v>235</v>
      </c>
      <c r="D995" s="16" t="s">
        <v>3381</v>
      </c>
      <c r="E995" s="16" t="s">
        <v>3382</v>
      </c>
      <c r="F995" s="16" t="s">
        <v>3381</v>
      </c>
      <c r="G995" s="16" t="s">
        <v>2961</v>
      </c>
      <c r="H995" s="16" t="s">
        <v>129</v>
      </c>
      <c r="I995" s="16" t="s">
        <v>19</v>
      </c>
      <c r="J995" s="16" t="s">
        <v>7745</v>
      </c>
      <c r="K995" s="16" t="s">
        <v>129</v>
      </c>
      <c r="L995" s="16">
        <v>288750</v>
      </c>
      <c r="M995" s="16">
        <v>288750</v>
      </c>
      <c r="N995" s="16">
        <v>288750</v>
      </c>
      <c r="O995" s="16">
        <v>288750</v>
      </c>
      <c r="P995" s="16">
        <v>288750</v>
      </c>
      <c r="Q995" s="16">
        <v>288750</v>
      </c>
      <c r="R995" s="16">
        <v>288750</v>
      </c>
      <c r="S995" s="16">
        <v>288750</v>
      </c>
      <c r="T995" s="16">
        <v>288750</v>
      </c>
      <c r="U995" s="16">
        <v>288750</v>
      </c>
      <c r="V995" s="16">
        <v>288750</v>
      </c>
      <c r="W995" s="16">
        <v>288750</v>
      </c>
      <c r="X995" s="16" t="s">
        <v>7745</v>
      </c>
      <c r="Y995" s="16" t="s">
        <v>129</v>
      </c>
      <c r="Z995" s="16" t="s">
        <v>129</v>
      </c>
    </row>
    <row r="996" spans="2:26" hidden="1">
      <c r="B996" s="16" t="s">
        <v>1621</v>
      </c>
      <c r="C996" s="16" t="s">
        <v>235</v>
      </c>
      <c r="D996" s="16" t="s">
        <v>3383</v>
      </c>
      <c r="E996" s="16" t="s">
        <v>3384</v>
      </c>
      <c r="F996" s="16" t="s">
        <v>3385</v>
      </c>
      <c r="G996" s="16" t="s">
        <v>1739</v>
      </c>
      <c r="H996" s="16" t="s">
        <v>129</v>
      </c>
      <c r="I996" s="16" t="s">
        <v>19</v>
      </c>
      <c r="J996" s="16" t="s">
        <v>7745</v>
      </c>
      <c r="K996" s="16" t="s">
        <v>129</v>
      </c>
      <c r="L996" s="16">
        <v>265000</v>
      </c>
      <c r="M996" s="16">
        <v>265000</v>
      </c>
      <c r="N996" s="16">
        <v>265000</v>
      </c>
      <c r="O996" s="16">
        <v>265000</v>
      </c>
      <c r="P996" s="16">
        <v>265000</v>
      </c>
      <c r="Q996" s="16">
        <v>265000</v>
      </c>
      <c r="R996" s="16">
        <v>265000</v>
      </c>
      <c r="S996" s="16">
        <v>265000</v>
      </c>
      <c r="T996" s="16">
        <v>265000</v>
      </c>
      <c r="U996" s="16">
        <v>265000</v>
      </c>
      <c r="V996" s="16">
        <v>265000</v>
      </c>
      <c r="W996" s="16">
        <v>265000</v>
      </c>
      <c r="X996" s="16" t="s">
        <v>7745</v>
      </c>
      <c r="Y996" s="16" t="s">
        <v>129</v>
      </c>
      <c r="Z996" s="16" t="s">
        <v>129</v>
      </c>
    </row>
    <row r="997" spans="2:26" hidden="1">
      <c r="B997" s="16" t="s">
        <v>1621</v>
      </c>
      <c r="C997" s="16" t="s">
        <v>235</v>
      </c>
      <c r="D997" s="16" t="s">
        <v>2832</v>
      </c>
      <c r="E997" s="16" t="s">
        <v>3386</v>
      </c>
      <c r="F997" s="16" t="s">
        <v>9171</v>
      </c>
      <c r="G997" s="16" t="s">
        <v>2834</v>
      </c>
      <c r="H997" s="16" t="s">
        <v>128</v>
      </c>
      <c r="I997" s="16" t="s">
        <v>19</v>
      </c>
      <c r="J997" s="16" t="s">
        <v>7744</v>
      </c>
      <c r="K997" s="16" t="s">
        <v>128</v>
      </c>
      <c r="L997" s="16">
        <v>55000</v>
      </c>
      <c r="M997" s="16">
        <v>55000</v>
      </c>
      <c r="N997" s="16">
        <v>55000</v>
      </c>
      <c r="O997" s="16">
        <v>55000</v>
      </c>
      <c r="P997" s="16">
        <v>55000</v>
      </c>
      <c r="Q997" s="16">
        <v>55000</v>
      </c>
      <c r="R997" s="16">
        <v>55000</v>
      </c>
      <c r="S997" s="16">
        <v>55000</v>
      </c>
      <c r="T997" s="16">
        <v>55000</v>
      </c>
      <c r="U997" s="16">
        <v>55000</v>
      </c>
      <c r="V997" s="16">
        <v>55000</v>
      </c>
      <c r="W997" s="16">
        <v>55000</v>
      </c>
      <c r="X997" s="16" t="s">
        <v>7744</v>
      </c>
      <c r="Y997" s="16" t="s">
        <v>128</v>
      </c>
      <c r="Z997" s="16" t="s">
        <v>128</v>
      </c>
    </row>
    <row r="998" spans="2:26" hidden="1">
      <c r="B998" s="16" t="s">
        <v>1621</v>
      </c>
      <c r="C998" s="16" t="s">
        <v>1622</v>
      </c>
      <c r="D998" s="16" t="s">
        <v>15749</v>
      </c>
      <c r="E998" s="16" t="s">
        <v>15750</v>
      </c>
      <c r="F998" s="16" t="s">
        <v>15751</v>
      </c>
      <c r="G998" s="16" t="s">
        <v>1669</v>
      </c>
      <c r="H998" s="16" t="s">
        <v>129</v>
      </c>
      <c r="I998" s="16" t="s">
        <v>19</v>
      </c>
      <c r="J998" s="16" t="s">
        <v>7745</v>
      </c>
      <c r="K998" s="16" t="s">
        <v>129</v>
      </c>
      <c r="L998" s="16">
        <v>1586700</v>
      </c>
      <c r="M998" s="16">
        <v>1586700</v>
      </c>
      <c r="N998" s="16">
        <v>1586700</v>
      </c>
      <c r="O998" s="16">
        <v>1586700</v>
      </c>
      <c r="P998" s="16">
        <v>1586700</v>
      </c>
      <c r="Q998" s="16">
        <v>1586700</v>
      </c>
      <c r="R998" s="16">
        <v>1586700</v>
      </c>
      <c r="S998" s="16">
        <v>1586700</v>
      </c>
      <c r="T998" s="16">
        <v>1586700</v>
      </c>
      <c r="U998" s="16">
        <v>1586700</v>
      </c>
      <c r="V998" s="16">
        <v>1586700</v>
      </c>
      <c r="W998" s="16">
        <v>1586700</v>
      </c>
      <c r="X998" s="16" t="s">
        <v>7745</v>
      </c>
      <c r="Y998" s="16" t="s">
        <v>129</v>
      </c>
      <c r="Z998" s="16" t="s">
        <v>129</v>
      </c>
    </row>
    <row r="999" spans="2:26" hidden="1">
      <c r="B999" s="16" t="s">
        <v>1621</v>
      </c>
      <c r="C999" s="16" t="s">
        <v>1622</v>
      </c>
      <c r="D999" s="16" t="s">
        <v>15749</v>
      </c>
      <c r="E999" s="16" t="s">
        <v>15752</v>
      </c>
      <c r="F999" s="16" t="s">
        <v>15753</v>
      </c>
      <c r="G999" s="16" t="s">
        <v>1669</v>
      </c>
      <c r="H999" s="16" t="s">
        <v>129</v>
      </c>
      <c r="I999" s="16" t="s">
        <v>19</v>
      </c>
      <c r="J999" s="16" t="s">
        <v>7745</v>
      </c>
      <c r="K999" s="16" t="s">
        <v>129</v>
      </c>
      <c r="L999" s="16">
        <v>1851150</v>
      </c>
      <c r="M999" s="16">
        <v>1851150</v>
      </c>
      <c r="N999" s="16">
        <v>1851150</v>
      </c>
      <c r="O999" s="16">
        <v>1851150</v>
      </c>
      <c r="P999" s="16">
        <v>1851150</v>
      </c>
      <c r="Q999" s="16">
        <v>1851150</v>
      </c>
      <c r="R999" s="16">
        <v>1851150</v>
      </c>
      <c r="S999" s="16">
        <v>1851150</v>
      </c>
      <c r="T999" s="16">
        <v>1851150</v>
      </c>
      <c r="U999" s="16">
        <v>1851150</v>
      </c>
      <c r="V999" s="16">
        <v>1851150</v>
      </c>
      <c r="W999" s="16">
        <v>1851150</v>
      </c>
      <c r="X999" s="16" t="s">
        <v>7745</v>
      </c>
      <c r="Y999" s="16" t="s">
        <v>129</v>
      </c>
      <c r="Z999" s="16" t="s">
        <v>129</v>
      </c>
    </row>
    <row r="1000" spans="2:26" hidden="1">
      <c r="B1000" s="16" t="s">
        <v>1621</v>
      </c>
      <c r="C1000" s="16" t="s">
        <v>1622</v>
      </c>
      <c r="D1000" s="16" t="s">
        <v>15749</v>
      </c>
      <c r="E1000" s="16" t="s">
        <v>15754</v>
      </c>
      <c r="F1000" s="16" t="s">
        <v>15755</v>
      </c>
      <c r="G1000" s="16" t="s">
        <v>1669</v>
      </c>
      <c r="H1000" s="16" t="s">
        <v>129</v>
      </c>
      <c r="I1000" s="16" t="s">
        <v>19</v>
      </c>
      <c r="J1000" s="16" t="s">
        <v>7745</v>
      </c>
      <c r="K1000" s="16" t="s">
        <v>129</v>
      </c>
      <c r="L1000" s="16">
        <v>423120</v>
      </c>
      <c r="M1000" s="16">
        <v>423120</v>
      </c>
      <c r="N1000" s="16">
        <v>423120</v>
      </c>
      <c r="O1000" s="16">
        <v>423120</v>
      </c>
      <c r="P1000" s="16">
        <v>423120</v>
      </c>
      <c r="Q1000" s="16">
        <v>423120</v>
      </c>
      <c r="R1000" s="16">
        <v>423120</v>
      </c>
      <c r="S1000" s="16">
        <v>423120</v>
      </c>
      <c r="T1000" s="16">
        <v>423120</v>
      </c>
      <c r="U1000" s="16">
        <v>423120</v>
      </c>
      <c r="V1000" s="16">
        <v>423120</v>
      </c>
      <c r="W1000" s="16">
        <v>423120</v>
      </c>
      <c r="X1000" s="16" t="s">
        <v>7745</v>
      </c>
      <c r="Y1000" s="16" t="s">
        <v>129</v>
      </c>
      <c r="Z1000" s="16" t="s">
        <v>129</v>
      </c>
    </row>
    <row r="1001" spans="2:26" hidden="1">
      <c r="B1001" s="16" t="s">
        <v>1621</v>
      </c>
      <c r="C1001" s="16" t="s">
        <v>1622</v>
      </c>
      <c r="D1001" s="16" t="s">
        <v>15749</v>
      </c>
      <c r="E1001" s="16" t="s">
        <v>15756</v>
      </c>
      <c r="F1001" s="16" t="s">
        <v>15757</v>
      </c>
      <c r="G1001" s="16" t="s">
        <v>1669</v>
      </c>
      <c r="H1001" s="16" t="s">
        <v>129</v>
      </c>
      <c r="I1001" s="16" t="s">
        <v>19</v>
      </c>
      <c r="J1001" s="16" t="s">
        <v>7745</v>
      </c>
      <c r="K1001" s="16" t="s">
        <v>129</v>
      </c>
      <c r="L1001" s="16">
        <v>423120</v>
      </c>
      <c r="M1001" s="16">
        <v>423120</v>
      </c>
      <c r="N1001" s="16">
        <v>423120</v>
      </c>
      <c r="O1001" s="16">
        <v>423120</v>
      </c>
      <c r="P1001" s="16">
        <v>423120</v>
      </c>
      <c r="Q1001" s="16">
        <v>423120</v>
      </c>
      <c r="R1001" s="16">
        <v>423120</v>
      </c>
      <c r="S1001" s="16">
        <v>423120</v>
      </c>
      <c r="T1001" s="16">
        <v>423120</v>
      </c>
      <c r="U1001" s="16">
        <v>423120</v>
      </c>
      <c r="V1001" s="16">
        <v>423120</v>
      </c>
      <c r="W1001" s="16">
        <v>423120</v>
      </c>
      <c r="X1001" s="16" t="s">
        <v>7745</v>
      </c>
      <c r="Y1001" s="16" t="s">
        <v>129</v>
      </c>
      <c r="Z1001" s="16" t="s">
        <v>129</v>
      </c>
    </row>
    <row r="1002" spans="2:26" hidden="1">
      <c r="B1002" s="16" t="s">
        <v>1621</v>
      </c>
      <c r="C1002" s="16" t="s">
        <v>1622</v>
      </c>
      <c r="D1002" s="16" t="s">
        <v>15749</v>
      </c>
      <c r="E1002" s="16" t="s">
        <v>15758</v>
      </c>
      <c r="F1002" s="16" t="s">
        <v>15759</v>
      </c>
      <c r="G1002" s="16" t="s">
        <v>1669</v>
      </c>
      <c r="H1002" s="16" t="s">
        <v>102</v>
      </c>
      <c r="I1002" s="16" t="s">
        <v>19</v>
      </c>
      <c r="J1002" s="16" t="s">
        <v>7745</v>
      </c>
      <c r="K1002" s="16" t="s">
        <v>102</v>
      </c>
      <c r="L1002" s="16">
        <v>423120</v>
      </c>
      <c r="M1002" s="16">
        <v>423120</v>
      </c>
      <c r="N1002" s="16">
        <v>423120</v>
      </c>
      <c r="O1002" s="16">
        <v>423120</v>
      </c>
      <c r="P1002" s="16">
        <v>423120</v>
      </c>
      <c r="Q1002" s="16">
        <v>423120</v>
      </c>
      <c r="R1002" s="16">
        <v>423120</v>
      </c>
      <c r="S1002" s="16">
        <v>423120</v>
      </c>
      <c r="T1002" s="16">
        <v>423120</v>
      </c>
      <c r="U1002" s="16">
        <v>423120</v>
      </c>
      <c r="V1002" s="16">
        <v>423120</v>
      </c>
      <c r="W1002" s="16">
        <v>423120</v>
      </c>
      <c r="X1002" s="16" t="s">
        <v>7745</v>
      </c>
      <c r="Y1002" s="16" t="s">
        <v>102</v>
      </c>
      <c r="Z1002" s="16" t="s">
        <v>102</v>
      </c>
    </row>
    <row r="1003" spans="2:26" hidden="1">
      <c r="B1003" s="16" t="s">
        <v>1621</v>
      </c>
      <c r="C1003" s="16" t="s">
        <v>1622</v>
      </c>
      <c r="D1003" s="16" t="s">
        <v>15749</v>
      </c>
      <c r="E1003" s="16" t="s">
        <v>15760</v>
      </c>
      <c r="F1003" s="16" t="s">
        <v>15761</v>
      </c>
      <c r="G1003" s="16" t="s">
        <v>1669</v>
      </c>
      <c r="H1003" s="16" t="s">
        <v>129</v>
      </c>
      <c r="I1003" s="16" t="s">
        <v>19</v>
      </c>
      <c r="J1003" s="16" t="s">
        <v>7745</v>
      </c>
      <c r="K1003" s="16" t="s">
        <v>129</v>
      </c>
      <c r="L1003" s="16">
        <v>423120</v>
      </c>
      <c r="M1003" s="16">
        <v>423120</v>
      </c>
      <c r="N1003" s="16">
        <v>423120</v>
      </c>
      <c r="O1003" s="16">
        <v>423120</v>
      </c>
      <c r="P1003" s="16">
        <v>423120</v>
      </c>
      <c r="Q1003" s="16">
        <v>423120</v>
      </c>
      <c r="R1003" s="16">
        <v>423120</v>
      </c>
      <c r="S1003" s="16">
        <v>423120</v>
      </c>
      <c r="T1003" s="16">
        <v>423120</v>
      </c>
      <c r="U1003" s="16">
        <v>423120</v>
      </c>
      <c r="V1003" s="16">
        <v>423120</v>
      </c>
      <c r="W1003" s="16">
        <v>423120</v>
      </c>
      <c r="X1003" s="16" t="s">
        <v>7745</v>
      </c>
      <c r="Y1003" s="16" t="s">
        <v>129</v>
      </c>
      <c r="Z1003" s="16" t="s">
        <v>129</v>
      </c>
    </row>
    <row r="1004" spans="2:26" hidden="1">
      <c r="B1004" s="16" t="s">
        <v>1621</v>
      </c>
      <c r="C1004" s="16" t="s">
        <v>1622</v>
      </c>
      <c r="D1004" s="16" t="s">
        <v>15749</v>
      </c>
      <c r="E1004" s="16" t="s">
        <v>15762</v>
      </c>
      <c r="F1004" s="16" t="s">
        <v>15763</v>
      </c>
      <c r="G1004" s="16" t="s">
        <v>1669</v>
      </c>
      <c r="H1004" s="16" t="s">
        <v>129</v>
      </c>
      <c r="I1004" s="16" t="s">
        <v>19</v>
      </c>
      <c r="J1004" s="16" t="s">
        <v>7745</v>
      </c>
      <c r="K1004" s="16" t="s">
        <v>129</v>
      </c>
      <c r="L1004" s="16">
        <v>2221380</v>
      </c>
      <c r="M1004" s="16">
        <v>2221380</v>
      </c>
      <c r="N1004" s="16">
        <v>2221380</v>
      </c>
      <c r="O1004" s="16">
        <v>2221380</v>
      </c>
      <c r="P1004" s="16">
        <v>2221380</v>
      </c>
      <c r="Q1004" s="16">
        <v>2221380</v>
      </c>
      <c r="R1004" s="16">
        <v>2221380</v>
      </c>
      <c r="S1004" s="16">
        <v>2221380</v>
      </c>
      <c r="T1004" s="16">
        <v>2221380</v>
      </c>
      <c r="U1004" s="16">
        <v>2221380</v>
      </c>
      <c r="V1004" s="16">
        <v>2221380</v>
      </c>
      <c r="W1004" s="16">
        <v>2221380</v>
      </c>
      <c r="X1004" s="16" t="s">
        <v>7745</v>
      </c>
      <c r="Y1004" s="16" t="s">
        <v>129</v>
      </c>
      <c r="Z1004" s="16" t="s">
        <v>129</v>
      </c>
    </row>
    <row r="1005" spans="2:26" hidden="1">
      <c r="B1005" s="16" t="s">
        <v>1621</v>
      </c>
      <c r="C1005" s="16" t="s">
        <v>1622</v>
      </c>
      <c r="D1005" s="16" t="s">
        <v>15749</v>
      </c>
      <c r="E1005" s="16" t="s">
        <v>15764</v>
      </c>
      <c r="F1005" s="16" t="s">
        <v>15765</v>
      </c>
      <c r="G1005" s="16" t="s">
        <v>1669</v>
      </c>
      <c r="H1005" s="16" t="s">
        <v>129</v>
      </c>
      <c r="I1005" s="16" t="s">
        <v>19</v>
      </c>
      <c r="J1005" s="16" t="s">
        <v>7745</v>
      </c>
      <c r="K1005" s="16" t="s">
        <v>129</v>
      </c>
      <c r="L1005" s="16">
        <v>1586700</v>
      </c>
      <c r="M1005" s="16">
        <v>1586700</v>
      </c>
      <c r="N1005" s="16">
        <v>1586700</v>
      </c>
      <c r="O1005" s="16">
        <v>1586700</v>
      </c>
      <c r="P1005" s="16">
        <v>1586700</v>
      </c>
      <c r="Q1005" s="16">
        <v>1586700</v>
      </c>
      <c r="R1005" s="16">
        <v>1586700</v>
      </c>
      <c r="S1005" s="16">
        <v>1586700</v>
      </c>
      <c r="T1005" s="16">
        <v>1586700</v>
      </c>
      <c r="U1005" s="16">
        <v>1586700</v>
      </c>
      <c r="V1005" s="16">
        <v>1586700</v>
      </c>
      <c r="W1005" s="16">
        <v>1586700</v>
      </c>
      <c r="X1005" s="16" t="s">
        <v>7745</v>
      </c>
      <c r="Y1005" s="16" t="s">
        <v>129</v>
      </c>
      <c r="Z1005" s="16" t="s">
        <v>129</v>
      </c>
    </row>
    <row r="1006" spans="2:26" hidden="1">
      <c r="B1006" s="16" t="s">
        <v>1621</v>
      </c>
      <c r="C1006" s="16" t="s">
        <v>1622</v>
      </c>
      <c r="D1006" s="16" t="s">
        <v>15749</v>
      </c>
      <c r="E1006" s="16" t="s">
        <v>15766</v>
      </c>
      <c r="F1006" s="16" t="s">
        <v>15767</v>
      </c>
      <c r="G1006" s="16" t="s">
        <v>1669</v>
      </c>
      <c r="H1006" s="16" t="s">
        <v>129</v>
      </c>
      <c r="I1006" s="16" t="s">
        <v>19</v>
      </c>
      <c r="J1006" s="16" t="s">
        <v>7745</v>
      </c>
      <c r="K1006" s="16" t="s">
        <v>129</v>
      </c>
      <c r="L1006" s="16">
        <v>2644500</v>
      </c>
      <c r="M1006" s="16">
        <v>2644500</v>
      </c>
      <c r="N1006" s="16">
        <v>2644500</v>
      </c>
      <c r="O1006" s="16">
        <v>2644500</v>
      </c>
      <c r="P1006" s="16">
        <v>2644500</v>
      </c>
      <c r="Q1006" s="16">
        <v>2644500</v>
      </c>
      <c r="R1006" s="16">
        <v>2644500</v>
      </c>
      <c r="S1006" s="16">
        <v>2644500</v>
      </c>
      <c r="T1006" s="16">
        <v>2644500</v>
      </c>
      <c r="U1006" s="16">
        <v>2644500</v>
      </c>
      <c r="V1006" s="16">
        <v>2644500</v>
      </c>
      <c r="W1006" s="16">
        <v>2644500</v>
      </c>
      <c r="X1006" s="16" t="s">
        <v>7745</v>
      </c>
      <c r="Y1006" s="16" t="s">
        <v>129</v>
      </c>
      <c r="Z1006" s="16" t="s">
        <v>129</v>
      </c>
    </row>
    <row r="1007" spans="2:26" hidden="1">
      <c r="B1007" s="16" t="s">
        <v>1621</v>
      </c>
      <c r="C1007" s="16" t="s">
        <v>1622</v>
      </c>
      <c r="D1007" s="16" t="s">
        <v>15749</v>
      </c>
      <c r="E1007" s="16" t="s">
        <v>15768</v>
      </c>
      <c r="F1007" s="16" t="s">
        <v>15769</v>
      </c>
      <c r="G1007" s="16" t="s">
        <v>1669</v>
      </c>
      <c r="H1007" s="16" t="s">
        <v>129</v>
      </c>
      <c r="I1007" s="16" t="s">
        <v>19</v>
      </c>
      <c r="J1007" s="16" t="s">
        <v>7745</v>
      </c>
      <c r="K1007" s="16" t="s">
        <v>129</v>
      </c>
      <c r="L1007" s="16">
        <v>2221380</v>
      </c>
      <c r="M1007" s="16">
        <v>2221380</v>
      </c>
      <c r="N1007" s="16">
        <v>2221380</v>
      </c>
      <c r="O1007" s="16">
        <v>2221380</v>
      </c>
      <c r="P1007" s="16">
        <v>2221380</v>
      </c>
      <c r="Q1007" s="16">
        <v>2221380</v>
      </c>
      <c r="R1007" s="16">
        <v>2221380</v>
      </c>
      <c r="S1007" s="16">
        <v>2221380</v>
      </c>
      <c r="T1007" s="16">
        <v>2221380</v>
      </c>
      <c r="U1007" s="16">
        <v>2221380</v>
      </c>
      <c r="V1007" s="16">
        <v>2221380</v>
      </c>
      <c r="W1007" s="16">
        <v>2221380</v>
      </c>
      <c r="X1007" s="16" t="s">
        <v>7745</v>
      </c>
      <c r="Y1007" s="16" t="s">
        <v>129</v>
      </c>
      <c r="Z1007" s="16" t="s">
        <v>129</v>
      </c>
    </row>
    <row r="1008" spans="2:26" hidden="1">
      <c r="B1008" s="16" t="s">
        <v>1621</v>
      </c>
      <c r="C1008" s="16" t="s">
        <v>1622</v>
      </c>
      <c r="D1008" s="16" t="s">
        <v>15749</v>
      </c>
      <c r="E1008" s="16" t="s">
        <v>15770</v>
      </c>
      <c r="F1008" s="16" t="s">
        <v>15771</v>
      </c>
      <c r="G1008" s="16" t="s">
        <v>1669</v>
      </c>
      <c r="H1008" s="16" t="s">
        <v>129</v>
      </c>
      <c r="I1008" s="16" t="s">
        <v>19</v>
      </c>
      <c r="J1008" s="16" t="s">
        <v>7745</v>
      </c>
      <c r="K1008" s="16" t="s">
        <v>129</v>
      </c>
      <c r="L1008" s="16">
        <v>2908950</v>
      </c>
      <c r="M1008" s="16">
        <v>2908950</v>
      </c>
      <c r="N1008" s="16">
        <v>2908950</v>
      </c>
      <c r="O1008" s="16">
        <v>2908950</v>
      </c>
      <c r="P1008" s="16">
        <v>2908950</v>
      </c>
      <c r="Q1008" s="16">
        <v>2908950</v>
      </c>
      <c r="R1008" s="16">
        <v>2908950</v>
      </c>
      <c r="S1008" s="16">
        <v>2908950</v>
      </c>
      <c r="T1008" s="16">
        <v>2908950</v>
      </c>
      <c r="U1008" s="16">
        <v>2908950</v>
      </c>
      <c r="V1008" s="16">
        <v>2908950</v>
      </c>
      <c r="W1008" s="16">
        <v>2908950</v>
      </c>
      <c r="X1008" s="16" t="s">
        <v>7745</v>
      </c>
      <c r="Y1008" s="16" t="s">
        <v>129</v>
      </c>
      <c r="Z1008" s="16" t="s">
        <v>129</v>
      </c>
    </row>
    <row r="1009" spans="2:26" hidden="1">
      <c r="B1009" s="16" t="s">
        <v>1621</v>
      </c>
      <c r="C1009" s="16" t="s">
        <v>235</v>
      </c>
      <c r="D1009" s="16" t="s">
        <v>2119</v>
      </c>
      <c r="E1009" s="16" t="s">
        <v>3387</v>
      </c>
      <c r="F1009" s="16" t="s">
        <v>3388</v>
      </c>
      <c r="G1009" s="16" t="s">
        <v>2121</v>
      </c>
      <c r="H1009" s="16" t="s">
        <v>130</v>
      </c>
      <c r="I1009" s="16" t="s">
        <v>19</v>
      </c>
      <c r="J1009" s="16" t="s">
        <v>7744</v>
      </c>
      <c r="K1009" s="16" t="s">
        <v>130</v>
      </c>
      <c r="L1009" s="16">
        <v>11700000</v>
      </c>
      <c r="M1009" s="16">
        <v>11700000</v>
      </c>
      <c r="N1009" s="16">
        <v>11700000</v>
      </c>
      <c r="O1009" s="16">
        <v>11700000</v>
      </c>
      <c r="P1009" s="16">
        <v>11700000</v>
      </c>
      <c r="Q1009" s="16">
        <v>11700000</v>
      </c>
      <c r="R1009" s="16">
        <v>11700000</v>
      </c>
      <c r="S1009" s="16">
        <v>11700000</v>
      </c>
      <c r="T1009" s="16">
        <v>11700000</v>
      </c>
      <c r="U1009" s="16">
        <v>11700000</v>
      </c>
      <c r="V1009" s="16">
        <v>11700000</v>
      </c>
      <c r="W1009" s="16">
        <v>11700000</v>
      </c>
      <c r="X1009" s="16" t="s">
        <v>7744</v>
      </c>
      <c r="Y1009" s="16" t="s">
        <v>130</v>
      </c>
      <c r="Z1009" s="16" t="s">
        <v>130</v>
      </c>
    </row>
    <row r="1010" spans="2:26" hidden="1">
      <c r="B1010" s="16" t="s">
        <v>1621</v>
      </c>
      <c r="C1010" s="16" t="s">
        <v>235</v>
      </c>
      <c r="D1010" s="16" t="s">
        <v>2119</v>
      </c>
      <c r="E1010" s="16" t="s">
        <v>3389</v>
      </c>
      <c r="F1010" s="16" t="s">
        <v>3390</v>
      </c>
      <c r="G1010" s="16" t="s">
        <v>2121</v>
      </c>
      <c r="H1010" s="16" t="s">
        <v>130</v>
      </c>
      <c r="I1010" s="16" t="s">
        <v>19</v>
      </c>
      <c r="J1010" s="16" t="s">
        <v>7744</v>
      </c>
      <c r="K1010" s="16" t="s">
        <v>130</v>
      </c>
      <c r="L1010" s="16">
        <v>11700000</v>
      </c>
      <c r="M1010" s="16">
        <v>11700000</v>
      </c>
      <c r="N1010" s="16">
        <v>11700000</v>
      </c>
      <c r="O1010" s="16">
        <v>11700000</v>
      </c>
      <c r="P1010" s="16">
        <v>11700000</v>
      </c>
      <c r="Q1010" s="16">
        <v>11700000</v>
      </c>
      <c r="R1010" s="16">
        <v>11700000</v>
      </c>
      <c r="S1010" s="16">
        <v>11700000</v>
      </c>
      <c r="T1010" s="16">
        <v>11700000</v>
      </c>
      <c r="U1010" s="16">
        <v>11700000</v>
      </c>
      <c r="V1010" s="16">
        <v>11700000</v>
      </c>
      <c r="W1010" s="16">
        <v>11700000</v>
      </c>
      <c r="X1010" s="16" t="s">
        <v>7744</v>
      </c>
      <c r="Y1010" s="16" t="s">
        <v>130</v>
      </c>
      <c r="Z1010" s="16" t="s">
        <v>130</v>
      </c>
    </row>
    <row r="1011" spans="2:26" hidden="1">
      <c r="B1011" s="16" t="s">
        <v>1621</v>
      </c>
      <c r="C1011" s="16" t="s">
        <v>235</v>
      </c>
      <c r="D1011" s="16" t="s">
        <v>2119</v>
      </c>
      <c r="E1011" s="16" t="s">
        <v>3391</v>
      </c>
      <c r="F1011" s="16" t="s">
        <v>3392</v>
      </c>
      <c r="G1011" s="16" t="s">
        <v>2121</v>
      </c>
      <c r="H1011" s="16" t="s">
        <v>130</v>
      </c>
      <c r="I1011" s="16" t="s">
        <v>19</v>
      </c>
      <c r="J1011" s="16" t="s">
        <v>7744</v>
      </c>
      <c r="K1011" s="16" t="s">
        <v>130</v>
      </c>
      <c r="L1011" s="16">
        <v>11700000</v>
      </c>
      <c r="M1011" s="16">
        <v>11700000</v>
      </c>
      <c r="N1011" s="16">
        <v>11700000</v>
      </c>
      <c r="O1011" s="16">
        <v>11700000</v>
      </c>
      <c r="P1011" s="16">
        <v>11700000</v>
      </c>
      <c r="Q1011" s="16">
        <v>11700000</v>
      </c>
      <c r="R1011" s="16">
        <v>11700000</v>
      </c>
      <c r="S1011" s="16">
        <v>11700000</v>
      </c>
      <c r="T1011" s="16">
        <v>11700000</v>
      </c>
      <c r="U1011" s="16">
        <v>11700000</v>
      </c>
      <c r="V1011" s="16">
        <v>11700000</v>
      </c>
      <c r="W1011" s="16">
        <v>11700000</v>
      </c>
      <c r="X1011" s="16" t="s">
        <v>7744</v>
      </c>
      <c r="Y1011" s="16" t="s">
        <v>130</v>
      </c>
      <c r="Z1011" s="16" t="s">
        <v>130</v>
      </c>
    </row>
    <row r="1012" spans="2:26" hidden="1">
      <c r="B1012" s="16" t="s">
        <v>1621</v>
      </c>
      <c r="C1012" s="16" t="s">
        <v>235</v>
      </c>
      <c r="D1012" s="16" t="s">
        <v>2119</v>
      </c>
      <c r="E1012" s="16" t="s">
        <v>3393</v>
      </c>
      <c r="F1012" s="16" t="s">
        <v>3394</v>
      </c>
      <c r="G1012" s="16" t="s">
        <v>2121</v>
      </c>
      <c r="H1012" s="16" t="s">
        <v>130</v>
      </c>
      <c r="I1012" s="16" t="s">
        <v>19</v>
      </c>
      <c r="J1012" s="16" t="s">
        <v>7744</v>
      </c>
      <c r="K1012" s="16" t="s">
        <v>130</v>
      </c>
      <c r="L1012" s="16">
        <v>11700000</v>
      </c>
      <c r="M1012" s="16">
        <v>11700000</v>
      </c>
      <c r="N1012" s="16">
        <v>11700000</v>
      </c>
      <c r="O1012" s="16">
        <v>11700000</v>
      </c>
      <c r="P1012" s="16">
        <v>11700000</v>
      </c>
      <c r="Q1012" s="16">
        <v>11700000</v>
      </c>
      <c r="R1012" s="16">
        <v>11700000</v>
      </c>
      <c r="S1012" s="16">
        <v>11700000</v>
      </c>
      <c r="T1012" s="16">
        <v>11700000</v>
      </c>
      <c r="U1012" s="16">
        <v>11700000</v>
      </c>
      <c r="V1012" s="16">
        <v>11700000</v>
      </c>
      <c r="W1012" s="16">
        <v>11700000</v>
      </c>
      <c r="X1012" s="16" t="s">
        <v>7744</v>
      </c>
      <c r="Y1012" s="16" t="s">
        <v>130</v>
      </c>
      <c r="Z1012" s="16" t="s">
        <v>130</v>
      </c>
    </row>
    <row r="1013" spans="2:26" hidden="1">
      <c r="B1013" s="16" t="s">
        <v>1621</v>
      </c>
      <c r="C1013" s="16" t="s">
        <v>1622</v>
      </c>
      <c r="D1013" s="16" t="s">
        <v>1757</v>
      </c>
      <c r="E1013" s="16" t="s">
        <v>15772</v>
      </c>
      <c r="F1013" s="16" t="s">
        <v>15773</v>
      </c>
      <c r="G1013" s="16" t="s">
        <v>1760</v>
      </c>
      <c r="H1013" s="16" t="s">
        <v>102</v>
      </c>
      <c r="I1013" s="16" t="s">
        <v>19</v>
      </c>
      <c r="J1013" s="16" t="s">
        <v>7745</v>
      </c>
      <c r="K1013" s="16" t="s">
        <v>102</v>
      </c>
      <c r="L1013" s="16">
        <v>922500</v>
      </c>
      <c r="M1013" s="16">
        <v>922500</v>
      </c>
      <c r="N1013" s="16">
        <v>922500</v>
      </c>
      <c r="O1013" s="16">
        <v>922500</v>
      </c>
      <c r="P1013" s="16">
        <v>922500</v>
      </c>
      <c r="Q1013" s="16">
        <v>922500</v>
      </c>
      <c r="R1013" s="16">
        <v>922500</v>
      </c>
      <c r="S1013" s="16">
        <v>922500</v>
      </c>
      <c r="T1013" s="16">
        <v>922500</v>
      </c>
      <c r="U1013" s="16">
        <v>922500</v>
      </c>
      <c r="V1013" s="16">
        <v>922500</v>
      </c>
      <c r="W1013" s="16">
        <v>922500</v>
      </c>
      <c r="X1013" s="16" t="s">
        <v>7745</v>
      </c>
      <c r="Y1013" s="16" t="s">
        <v>102</v>
      </c>
      <c r="Z1013" s="16" t="s">
        <v>102</v>
      </c>
    </row>
    <row r="1014" spans="2:26" hidden="1">
      <c r="B1014" s="16" t="s">
        <v>1621</v>
      </c>
      <c r="C1014" s="16" t="s">
        <v>1622</v>
      </c>
      <c r="D1014" s="16" t="s">
        <v>16091</v>
      </c>
      <c r="E1014" s="16" t="s">
        <v>16092</v>
      </c>
      <c r="F1014" s="16" t="s">
        <v>16093</v>
      </c>
      <c r="G1014" s="16" t="s">
        <v>2961</v>
      </c>
      <c r="H1014" s="16" t="s">
        <v>102</v>
      </c>
      <c r="I1014" s="16" t="s">
        <v>19</v>
      </c>
      <c r="J1014" s="16" t="s">
        <v>7745</v>
      </c>
      <c r="K1014" s="16" t="s">
        <v>102</v>
      </c>
      <c r="L1014" s="16">
        <v>44350000</v>
      </c>
      <c r="M1014" s="16">
        <v>44350000</v>
      </c>
      <c r="N1014" s="16">
        <v>44350000</v>
      </c>
      <c r="O1014" s="16">
        <v>44350000</v>
      </c>
      <c r="P1014" s="16">
        <v>44350000</v>
      </c>
      <c r="Q1014" s="16">
        <v>44350000</v>
      </c>
      <c r="R1014" s="16">
        <v>44350000</v>
      </c>
      <c r="S1014" s="16">
        <v>44350000</v>
      </c>
      <c r="T1014" s="16">
        <v>44350000</v>
      </c>
      <c r="U1014" s="16">
        <v>44350000</v>
      </c>
      <c r="V1014" s="16">
        <v>44350000</v>
      </c>
      <c r="W1014" s="16">
        <v>44350000</v>
      </c>
      <c r="X1014" s="16" t="s">
        <v>7745</v>
      </c>
      <c r="Y1014" s="16" t="s">
        <v>102</v>
      </c>
      <c r="Z1014" s="16" t="s">
        <v>102</v>
      </c>
    </row>
    <row r="1015" spans="2:26" hidden="1">
      <c r="B1015" s="16" t="s">
        <v>1621</v>
      </c>
      <c r="C1015" s="16" t="s">
        <v>235</v>
      </c>
      <c r="D1015" s="16" t="s">
        <v>2119</v>
      </c>
      <c r="E1015" s="16" t="s">
        <v>3395</v>
      </c>
      <c r="F1015" s="16" t="s">
        <v>15372</v>
      </c>
      <c r="G1015" s="16" t="s">
        <v>2121</v>
      </c>
      <c r="H1015" s="16" t="s">
        <v>130</v>
      </c>
      <c r="I1015" s="16" t="s">
        <v>19</v>
      </c>
      <c r="J1015" s="16" t="s">
        <v>7744</v>
      </c>
      <c r="K1015" s="16" t="s">
        <v>130</v>
      </c>
      <c r="L1015" s="16">
        <v>500000</v>
      </c>
      <c r="M1015" s="16">
        <v>500000</v>
      </c>
      <c r="N1015" s="16">
        <v>500000</v>
      </c>
      <c r="O1015" s="16">
        <v>500000</v>
      </c>
      <c r="P1015" s="16">
        <v>500000</v>
      </c>
      <c r="Q1015" s="16">
        <v>500000</v>
      </c>
      <c r="R1015" s="16">
        <v>500000</v>
      </c>
      <c r="S1015" s="16">
        <v>500000</v>
      </c>
      <c r="T1015" s="16">
        <v>500000</v>
      </c>
      <c r="U1015" s="16">
        <v>500000</v>
      </c>
      <c r="V1015" s="16">
        <v>500000</v>
      </c>
      <c r="W1015" s="16">
        <v>500000</v>
      </c>
      <c r="X1015" s="16" t="s">
        <v>7744</v>
      </c>
      <c r="Y1015" s="16" t="s">
        <v>130</v>
      </c>
      <c r="Z1015" s="16" t="s">
        <v>130</v>
      </c>
    </row>
    <row r="1016" spans="2:26" hidden="1">
      <c r="B1016" s="16" t="s">
        <v>1621</v>
      </c>
      <c r="C1016" s="16" t="s">
        <v>235</v>
      </c>
      <c r="D1016" s="16" t="s">
        <v>2119</v>
      </c>
      <c r="E1016" s="16" t="s">
        <v>3396</v>
      </c>
      <c r="F1016" s="16" t="s">
        <v>15373</v>
      </c>
      <c r="G1016" s="16" t="s">
        <v>2121</v>
      </c>
      <c r="H1016" s="16" t="s">
        <v>130</v>
      </c>
      <c r="I1016" s="16" t="s">
        <v>19</v>
      </c>
      <c r="J1016" s="16" t="s">
        <v>7744</v>
      </c>
      <c r="K1016" s="16" t="s">
        <v>130</v>
      </c>
      <c r="L1016" s="16">
        <v>500000</v>
      </c>
      <c r="M1016" s="16">
        <v>500000</v>
      </c>
      <c r="N1016" s="16">
        <v>500000</v>
      </c>
      <c r="O1016" s="16">
        <v>500000</v>
      </c>
      <c r="P1016" s="16">
        <v>500000</v>
      </c>
      <c r="Q1016" s="16">
        <v>500000</v>
      </c>
      <c r="R1016" s="16">
        <v>500000</v>
      </c>
      <c r="S1016" s="16">
        <v>500000</v>
      </c>
      <c r="T1016" s="16">
        <v>500000</v>
      </c>
      <c r="U1016" s="16">
        <v>500000</v>
      </c>
      <c r="V1016" s="16">
        <v>500000</v>
      </c>
      <c r="W1016" s="16">
        <v>500000</v>
      </c>
      <c r="X1016" s="16" t="s">
        <v>7744</v>
      </c>
      <c r="Y1016" s="16" t="s">
        <v>130</v>
      </c>
      <c r="Z1016" s="16" t="s">
        <v>130</v>
      </c>
    </row>
    <row r="1017" spans="2:26" hidden="1">
      <c r="B1017" s="16" t="s">
        <v>1621</v>
      </c>
      <c r="C1017" s="16" t="s">
        <v>235</v>
      </c>
      <c r="D1017" s="16" t="s">
        <v>3397</v>
      </c>
      <c r="E1017" s="16" t="s">
        <v>3398</v>
      </c>
      <c r="F1017" s="16" t="s">
        <v>3399</v>
      </c>
      <c r="G1017" s="16" t="s">
        <v>1739</v>
      </c>
      <c r="H1017" s="16" t="s">
        <v>129</v>
      </c>
      <c r="I1017" s="16" t="s">
        <v>19</v>
      </c>
      <c r="J1017" s="16" t="s">
        <v>7745</v>
      </c>
      <c r="K1017" s="16" t="s">
        <v>129</v>
      </c>
      <c r="L1017" s="16">
        <v>18240000</v>
      </c>
      <c r="M1017" s="16">
        <v>18240000</v>
      </c>
      <c r="N1017" s="16">
        <v>18240000</v>
      </c>
      <c r="O1017" s="16">
        <v>18240000</v>
      </c>
      <c r="P1017" s="16">
        <v>18240000</v>
      </c>
      <c r="Q1017" s="16">
        <v>18240000</v>
      </c>
      <c r="R1017" s="16">
        <v>18240000</v>
      </c>
      <c r="S1017" s="16">
        <v>18240000</v>
      </c>
      <c r="T1017" s="16">
        <v>18240000</v>
      </c>
      <c r="U1017" s="16">
        <v>18240000</v>
      </c>
      <c r="V1017" s="16">
        <v>18240000</v>
      </c>
      <c r="W1017" s="16">
        <v>18240000</v>
      </c>
      <c r="X1017" s="16" t="s">
        <v>7745</v>
      </c>
      <c r="Y1017" s="16" t="s">
        <v>129</v>
      </c>
      <c r="Z1017" s="16" t="s">
        <v>129</v>
      </c>
    </row>
    <row r="1018" spans="2:26" hidden="1">
      <c r="B1018" s="16" t="s">
        <v>1621</v>
      </c>
      <c r="C1018" s="16" t="s">
        <v>235</v>
      </c>
      <c r="D1018" s="16" t="s">
        <v>3400</v>
      </c>
      <c r="E1018" s="16" t="s">
        <v>3401</v>
      </c>
      <c r="F1018" s="16" t="s">
        <v>3402</v>
      </c>
      <c r="G1018" s="16" t="s">
        <v>1739</v>
      </c>
      <c r="H1018" s="16" t="s">
        <v>129</v>
      </c>
      <c r="I1018" s="16" t="s">
        <v>19</v>
      </c>
      <c r="J1018" s="16" t="s">
        <v>7745</v>
      </c>
      <c r="K1018" s="16" t="s">
        <v>129</v>
      </c>
      <c r="L1018" s="16">
        <v>315000</v>
      </c>
      <c r="M1018" s="16">
        <v>315000</v>
      </c>
      <c r="N1018" s="16">
        <v>315000</v>
      </c>
      <c r="O1018" s="16">
        <v>315000</v>
      </c>
      <c r="P1018" s="16">
        <v>315000</v>
      </c>
      <c r="Q1018" s="16">
        <v>315000</v>
      </c>
      <c r="R1018" s="16">
        <v>315000</v>
      </c>
      <c r="S1018" s="16">
        <v>315000</v>
      </c>
      <c r="T1018" s="16">
        <v>315000</v>
      </c>
      <c r="U1018" s="16">
        <v>315000</v>
      </c>
      <c r="V1018" s="16">
        <v>315000</v>
      </c>
      <c r="W1018" s="16">
        <v>315000</v>
      </c>
      <c r="X1018" s="16" t="s">
        <v>7745</v>
      </c>
      <c r="Y1018" s="16" t="s">
        <v>129</v>
      </c>
      <c r="Z1018" s="16" t="s">
        <v>129</v>
      </c>
    </row>
    <row r="1019" spans="2:26" hidden="1">
      <c r="B1019" s="16" t="s">
        <v>1621</v>
      </c>
      <c r="C1019" s="16" t="s">
        <v>1622</v>
      </c>
      <c r="D1019" s="16" t="s">
        <v>15774</v>
      </c>
      <c r="E1019" s="16" t="s">
        <v>15775</v>
      </c>
      <c r="F1019" s="16" t="s">
        <v>15776</v>
      </c>
      <c r="G1019" s="16" t="s">
        <v>2961</v>
      </c>
      <c r="H1019" s="16" t="s">
        <v>102</v>
      </c>
      <c r="I1019" s="16" t="s">
        <v>19</v>
      </c>
      <c r="J1019" s="16" t="s">
        <v>7745</v>
      </c>
      <c r="K1019" s="16" t="s">
        <v>102</v>
      </c>
      <c r="L1019" s="16">
        <v>2915000</v>
      </c>
      <c r="M1019" s="16">
        <v>2915000</v>
      </c>
      <c r="N1019" s="16">
        <v>2915000</v>
      </c>
      <c r="O1019" s="16">
        <v>2915000</v>
      </c>
      <c r="P1019" s="16">
        <v>2915000</v>
      </c>
      <c r="Q1019" s="16">
        <v>2915000</v>
      </c>
      <c r="R1019" s="16">
        <v>2915000</v>
      </c>
      <c r="S1019" s="16">
        <v>2915000</v>
      </c>
      <c r="T1019" s="16">
        <v>2915000</v>
      </c>
      <c r="U1019" s="16">
        <v>2915000</v>
      </c>
      <c r="V1019" s="16">
        <v>2915000</v>
      </c>
      <c r="W1019" s="16">
        <v>2915000</v>
      </c>
      <c r="X1019" s="16" t="s">
        <v>7745</v>
      </c>
      <c r="Y1019" s="16" t="s">
        <v>102</v>
      </c>
      <c r="Z1019" s="16" t="s">
        <v>102</v>
      </c>
    </row>
    <row r="1020" spans="2:26" hidden="1">
      <c r="B1020" s="16" t="s">
        <v>1621</v>
      </c>
      <c r="C1020" s="16" t="s">
        <v>235</v>
      </c>
      <c r="D1020" s="16" t="s">
        <v>2696</v>
      </c>
      <c r="E1020" s="16" t="s">
        <v>15777</v>
      </c>
      <c r="F1020" s="16" t="s">
        <v>15778</v>
      </c>
      <c r="G1020" s="16" t="s">
        <v>1701</v>
      </c>
      <c r="H1020" s="16" t="s">
        <v>129</v>
      </c>
      <c r="I1020" s="16" t="s">
        <v>19</v>
      </c>
      <c r="J1020" s="16" t="s">
        <v>7745</v>
      </c>
      <c r="K1020" s="16" t="s">
        <v>129</v>
      </c>
      <c r="L1020" s="16">
        <v>415125</v>
      </c>
      <c r="M1020" s="16">
        <v>415125</v>
      </c>
      <c r="N1020" s="16">
        <v>415125</v>
      </c>
      <c r="O1020" s="16">
        <v>415125</v>
      </c>
      <c r="P1020" s="16">
        <v>415125</v>
      </c>
      <c r="Q1020" s="16">
        <v>415125</v>
      </c>
      <c r="R1020" s="16">
        <v>415125</v>
      </c>
      <c r="S1020" s="16">
        <v>415125</v>
      </c>
      <c r="T1020" s="16">
        <v>415125</v>
      </c>
      <c r="U1020" s="16">
        <v>415125</v>
      </c>
      <c r="V1020" s="16">
        <v>415125</v>
      </c>
      <c r="W1020" s="16">
        <v>415125</v>
      </c>
      <c r="X1020" s="16" t="s">
        <v>7745</v>
      </c>
      <c r="Y1020" s="16" t="s">
        <v>129</v>
      </c>
      <c r="Z1020" s="16" t="s">
        <v>129</v>
      </c>
    </row>
    <row r="1021" spans="2:26" hidden="1">
      <c r="B1021" s="16" t="s">
        <v>1621</v>
      </c>
      <c r="C1021" s="16" t="s">
        <v>1622</v>
      </c>
      <c r="D1021" s="16" t="s">
        <v>16094</v>
      </c>
      <c r="E1021" s="16" t="s">
        <v>16095</v>
      </c>
      <c r="F1021" s="16" t="s">
        <v>16096</v>
      </c>
      <c r="G1021" s="16" t="s">
        <v>1976</v>
      </c>
      <c r="H1021" s="16" t="s">
        <v>102</v>
      </c>
      <c r="I1021" s="16" t="s">
        <v>19</v>
      </c>
      <c r="J1021" s="16" t="s">
        <v>7745</v>
      </c>
      <c r="K1021" s="16" t="s">
        <v>102</v>
      </c>
      <c r="L1021" s="16">
        <v>1548000</v>
      </c>
      <c r="M1021" s="16">
        <v>1548000</v>
      </c>
      <c r="N1021" s="16">
        <v>1548000</v>
      </c>
      <c r="O1021" s="16">
        <v>1548000</v>
      </c>
      <c r="P1021" s="16">
        <v>1548000</v>
      </c>
      <c r="Q1021" s="16">
        <v>1548000</v>
      </c>
      <c r="R1021" s="16">
        <v>1548000</v>
      </c>
      <c r="S1021" s="16">
        <v>1548000</v>
      </c>
      <c r="T1021" s="16">
        <v>1548000</v>
      </c>
      <c r="U1021" s="16">
        <v>1548000</v>
      </c>
      <c r="V1021" s="16">
        <v>1548000</v>
      </c>
      <c r="W1021" s="16">
        <v>1548000</v>
      </c>
      <c r="X1021" s="16" t="s">
        <v>7745</v>
      </c>
      <c r="Y1021" s="16" t="s">
        <v>102</v>
      </c>
      <c r="Z1021" s="16" t="s">
        <v>102</v>
      </c>
    </row>
    <row r="1022" spans="2:26" hidden="1">
      <c r="B1022" s="16" t="s">
        <v>1621</v>
      </c>
      <c r="C1022" s="16" t="s">
        <v>235</v>
      </c>
      <c r="D1022" s="16" t="s">
        <v>2439</v>
      </c>
      <c r="E1022" s="16" t="s">
        <v>3403</v>
      </c>
      <c r="F1022" s="16" t="s">
        <v>3404</v>
      </c>
      <c r="G1022" s="16" t="s">
        <v>2901</v>
      </c>
      <c r="H1022" s="16" t="s">
        <v>129</v>
      </c>
      <c r="I1022" s="16" t="s">
        <v>19</v>
      </c>
      <c r="J1022" s="16" t="s">
        <v>7744</v>
      </c>
      <c r="K1022" s="16" t="s">
        <v>129</v>
      </c>
      <c r="L1022" s="16">
        <v>28855</v>
      </c>
      <c r="M1022" s="16">
        <v>28855</v>
      </c>
      <c r="N1022" s="16">
        <v>28855</v>
      </c>
      <c r="O1022" s="16">
        <v>28855</v>
      </c>
      <c r="P1022" s="16">
        <v>28855</v>
      </c>
      <c r="Q1022" s="16">
        <v>28855</v>
      </c>
      <c r="R1022" s="16">
        <v>28855</v>
      </c>
      <c r="S1022" s="16">
        <v>28855</v>
      </c>
      <c r="T1022" s="16">
        <v>28855</v>
      </c>
      <c r="U1022" s="16">
        <v>28855</v>
      </c>
      <c r="V1022" s="16">
        <v>28855</v>
      </c>
      <c r="W1022" s="16">
        <v>28855</v>
      </c>
      <c r="X1022" s="16" t="s">
        <v>7744</v>
      </c>
      <c r="Y1022" s="16" t="s">
        <v>129</v>
      </c>
      <c r="Z1022" s="16" t="s">
        <v>129</v>
      </c>
    </row>
    <row r="1023" spans="2:26" hidden="1">
      <c r="B1023" s="16" t="s">
        <v>1621</v>
      </c>
      <c r="C1023" s="16" t="s">
        <v>235</v>
      </c>
      <c r="D1023" s="16" t="s">
        <v>3405</v>
      </c>
      <c r="E1023" s="16" t="s">
        <v>3406</v>
      </c>
      <c r="F1023" s="16" t="s">
        <v>3407</v>
      </c>
      <c r="G1023" s="16" t="s">
        <v>1669</v>
      </c>
      <c r="H1023" s="16" t="s">
        <v>129</v>
      </c>
      <c r="I1023" s="16" t="s">
        <v>19</v>
      </c>
      <c r="J1023" s="16" t="s">
        <v>7745</v>
      </c>
      <c r="K1023" s="16" t="s">
        <v>129</v>
      </c>
      <c r="L1023" s="16">
        <v>290000</v>
      </c>
      <c r="M1023" s="16">
        <v>290000</v>
      </c>
      <c r="N1023" s="16">
        <v>290000</v>
      </c>
      <c r="O1023" s="16">
        <v>290000</v>
      </c>
      <c r="P1023" s="16">
        <v>290000</v>
      </c>
      <c r="Q1023" s="16">
        <v>290000</v>
      </c>
      <c r="R1023" s="16">
        <v>290000</v>
      </c>
      <c r="S1023" s="16">
        <v>290000</v>
      </c>
      <c r="T1023" s="16">
        <v>290000</v>
      </c>
      <c r="U1023" s="16">
        <v>290000</v>
      </c>
      <c r="V1023" s="16">
        <v>290000</v>
      </c>
      <c r="W1023" s="16">
        <v>290000</v>
      </c>
      <c r="X1023" s="16" t="s">
        <v>7745</v>
      </c>
      <c r="Y1023" s="16" t="s">
        <v>129</v>
      </c>
      <c r="Z1023" s="16" t="s">
        <v>129</v>
      </c>
    </row>
    <row r="1024" spans="2:26" hidden="1">
      <c r="B1024" s="16" t="s">
        <v>1621</v>
      </c>
      <c r="C1024" s="16" t="s">
        <v>1622</v>
      </c>
      <c r="D1024" s="16" t="s">
        <v>14986</v>
      </c>
      <c r="E1024" s="16" t="s">
        <v>3409</v>
      </c>
      <c r="F1024" s="16" t="s">
        <v>3410</v>
      </c>
      <c r="G1024" s="16" t="s">
        <v>1669</v>
      </c>
      <c r="H1024" s="16" t="s">
        <v>103</v>
      </c>
      <c r="I1024" s="16" t="s">
        <v>19</v>
      </c>
      <c r="J1024" s="16" t="s">
        <v>7744</v>
      </c>
      <c r="K1024" s="16" t="s">
        <v>103</v>
      </c>
      <c r="L1024" s="16">
        <v>7224000</v>
      </c>
      <c r="M1024" s="16">
        <v>7224000</v>
      </c>
      <c r="N1024" s="16">
        <v>7224000</v>
      </c>
      <c r="O1024" s="16">
        <v>7224000</v>
      </c>
      <c r="P1024" s="16">
        <v>7224000</v>
      </c>
      <c r="Q1024" s="16">
        <v>7224000</v>
      </c>
      <c r="R1024" s="16">
        <v>7224000</v>
      </c>
      <c r="S1024" s="16">
        <v>7224000</v>
      </c>
      <c r="T1024" s="16">
        <v>7224000</v>
      </c>
      <c r="U1024" s="16">
        <v>7224000</v>
      </c>
      <c r="V1024" s="16">
        <v>7224000</v>
      </c>
      <c r="W1024" s="16">
        <v>7224000</v>
      </c>
      <c r="X1024" s="16" t="s">
        <v>7744</v>
      </c>
      <c r="Y1024" s="16" t="s">
        <v>103</v>
      </c>
      <c r="Z1024" s="16" t="s">
        <v>103</v>
      </c>
    </row>
    <row r="1025" spans="2:26" hidden="1">
      <c r="B1025" s="16" t="s">
        <v>1621</v>
      </c>
      <c r="C1025" s="16" t="s">
        <v>235</v>
      </c>
      <c r="D1025" s="16" t="s">
        <v>2700</v>
      </c>
      <c r="E1025" s="16" t="s">
        <v>3411</v>
      </c>
      <c r="F1025" s="16" t="s">
        <v>3412</v>
      </c>
      <c r="G1025" s="16" t="s">
        <v>1739</v>
      </c>
      <c r="H1025" s="16" t="s">
        <v>129</v>
      </c>
      <c r="I1025" s="16" t="s">
        <v>19</v>
      </c>
      <c r="J1025" s="16" t="s">
        <v>7745</v>
      </c>
      <c r="K1025" s="16" t="s">
        <v>129</v>
      </c>
      <c r="L1025" s="16">
        <v>410000</v>
      </c>
      <c r="M1025" s="16">
        <v>410000</v>
      </c>
      <c r="N1025" s="16">
        <v>410000</v>
      </c>
      <c r="O1025" s="16">
        <v>410000</v>
      </c>
      <c r="P1025" s="16">
        <v>410000</v>
      </c>
      <c r="Q1025" s="16">
        <v>410000</v>
      </c>
      <c r="R1025" s="16">
        <v>410000</v>
      </c>
      <c r="S1025" s="16">
        <v>410000</v>
      </c>
      <c r="T1025" s="16">
        <v>410000</v>
      </c>
      <c r="U1025" s="16">
        <v>410000</v>
      </c>
      <c r="V1025" s="16">
        <v>410000</v>
      </c>
      <c r="W1025" s="16">
        <v>410000</v>
      </c>
      <c r="X1025" s="16" t="s">
        <v>7745</v>
      </c>
      <c r="Y1025" s="16" t="s">
        <v>129</v>
      </c>
      <c r="Z1025" s="16" t="s">
        <v>129</v>
      </c>
    </row>
    <row r="1026" spans="2:26" hidden="1">
      <c r="B1026" s="16" t="s">
        <v>1621</v>
      </c>
      <c r="C1026" s="16" t="s">
        <v>235</v>
      </c>
      <c r="D1026" s="16" t="s">
        <v>3413</v>
      </c>
      <c r="E1026" s="16" t="s">
        <v>3414</v>
      </c>
      <c r="F1026" s="16" t="s">
        <v>3413</v>
      </c>
      <c r="G1026" s="16" t="s">
        <v>1669</v>
      </c>
      <c r="H1026" s="16" t="s">
        <v>129</v>
      </c>
      <c r="I1026" s="16" t="s">
        <v>19</v>
      </c>
      <c r="J1026" s="16" t="s">
        <v>7745</v>
      </c>
      <c r="K1026" s="16" t="s">
        <v>129</v>
      </c>
      <c r="L1026" s="16">
        <v>288750</v>
      </c>
      <c r="M1026" s="16">
        <v>288750</v>
      </c>
      <c r="N1026" s="16">
        <v>288750</v>
      </c>
      <c r="O1026" s="16">
        <v>288750</v>
      </c>
      <c r="P1026" s="16">
        <v>288750</v>
      </c>
      <c r="Q1026" s="16">
        <v>288750</v>
      </c>
      <c r="R1026" s="16">
        <v>288750</v>
      </c>
      <c r="S1026" s="16">
        <v>288750</v>
      </c>
      <c r="T1026" s="16">
        <v>288750</v>
      </c>
      <c r="U1026" s="16">
        <v>288750</v>
      </c>
      <c r="V1026" s="16">
        <v>288750</v>
      </c>
      <c r="W1026" s="16">
        <v>288750</v>
      </c>
      <c r="X1026" s="16" t="s">
        <v>7745</v>
      </c>
      <c r="Y1026" s="16" t="s">
        <v>129</v>
      </c>
      <c r="Z1026" s="16" t="s">
        <v>129</v>
      </c>
    </row>
    <row r="1027" spans="2:26" hidden="1">
      <c r="B1027" s="16" t="s">
        <v>1621</v>
      </c>
      <c r="C1027" s="16" t="s">
        <v>1622</v>
      </c>
      <c r="D1027" s="16" t="s">
        <v>3415</v>
      </c>
      <c r="E1027" s="16" t="s">
        <v>3416</v>
      </c>
      <c r="F1027" s="16" t="s">
        <v>3415</v>
      </c>
      <c r="G1027" s="16" t="s">
        <v>1976</v>
      </c>
      <c r="H1027" s="16" t="s">
        <v>103</v>
      </c>
      <c r="I1027" s="16" t="s">
        <v>19</v>
      </c>
      <c r="J1027" s="16" t="s">
        <v>7744</v>
      </c>
      <c r="K1027" s="16" t="s">
        <v>103</v>
      </c>
      <c r="L1027" s="16">
        <v>3500000</v>
      </c>
      <c r="M1027" s="16">
        <v>3500000</v>
      </c>
      <c r="N1027" s="16">
        <v>3500000</v>
      </c>
      <c r="O1027" s="16">
        <v>3500000</v>
      </c>
      <c r="P1027" s="16">
        <v>3500000</v>
      </c>
      <c r="Q1027" s="16">
        <v>3500000</v>
      </c>
      <c r="R1027" s="16">
        <v>3500000</v>
      </c>
      <c r="S1027" s="16">
        <v>3500000</v>
      </c>
      <c r="T1027" s="16">
        <v>3500000</v>
      </c>
      <c r="U1027" s="16">
        <v>3500000</v>
      </c>
      <c r="V1027" s="16">
        <v>3500000</v>
      </c>
      <c r="W1027" s="16">
        <v>3500000</v>
      </c>
      <c r="X1027" s="16" t="s">
        <v>7744</v>
      </c>
      <c r="Y1027" s="16" t="s">
        <v>103</v>
      </c>
      <c r="Z1027" s="16" t="s">
        <v>103</v>
      </c>
    </row>
    <row r="1028" spans="2:26" hidden="1">
      <c r="B1028" s="16" t="s">
        <v>1621</v>
      </c>
      <c r="C1028" s="16" t="s">
        <v>1622</v>
      </c>
      <c r="D1028" s="16" t="s">
        <v>3417</v>
      </c>
      <c r="E1028" s="16" t="s">
        <v>3418</v>
      </c>
      <c r="F1028" s="16" t="s">
        <v>3419</v>
      </c>
      <c r="G1028" s="16" t="s">
        <v>1743</v>
      </c>
      <c r="H1028" s="16" t="s">
        <v>102</v>
      </c>
      <c r="I1028" s="16" t="s">
        <v>19</v>
      </c>
      <c r="J1028" s="16" t="s">
        <v>7745</v>
      </c>
      <c r="K1028" s="16" t="s">
        <v>102</v>
      </c>
      <c r="L1028" s="16">
        <v>25000</v>
      </c>
      <c r="M1028" s="16">
        <v>25000</v>
      </c>
      <c r="N1028" s="16">
        <v>25000</v>
      </c>
      <c r="O1028" s="16">
        <v>25000</v>
      </c>
      <c r="P1028" s="16">
        <v>25000</v>
      </c>
      <c r="Q1028" s="16">
        <v>25000</v>
      </c>
      <c r="R1028" s="16">
        <v>25000</v>
      </c>
      <c r="S1028" s="16">
        <v>25000</v>
      </c>
      <c r="T1028" s="16">
        <v>25000</v>
      </c>
      <c r="U1028" s="16">
        <v>25000</v>
      </c>
      <c r="V1028" s="16">
        <v>25000</v>
      </c>
      <c r="W1028" s="16">
        <v>25000</v>
      </c>
      <c r="X1028" s="16" t="s">
        <v>7745</v>
      </c>
      <c r="Y1028" s="16" t="s">
        <v>102</v>
      </c>
      <c r="Z1028" s="16" t="s">
        <v>102</v>
      </c>
    </row>
    <row r="1029" spans="2:26" hidden="1">
      <c r="B1029" s="16" t="s">
        <v>1621</v>
      </c>
      <c r="C1029" s="16" t="s">
        <v>1622</v>
      </c>
      <c r="D1029" s="16" t="s">
        <v>3417</v>
      </c>
      <c r="E1029" s="16" t="s">
        <v>3420</v>
      </c>
      <c r="F1029" s="16" t="s">
        <v>3421</v>
      </c>
      <c r="G1029" s="16" t="s">
        <v>1743</v>
      </c>
      <c r="H1029" s="16" t="s">
        <v>102</v>
      </c>
      <c r="I1029" s="16" t="s">
        <v>19</v>
      </c>
      <c r="J1029" s="16" t="s">
        <v>7745</v>
      </c>
      <c r="K1029" s="16" t="s">
        <v>102</v>
      </c>
      <c r="L1029" s="16">
        <v>30000</v>
      </c>
      <c r="M1029" s="16">
        <v>30000</v>
      </c>
      <c r="N1029" s="16">
        <v>30000</v>
      </c>
      <c r="O1029" s="16">
        <v>30000</v>
      </c>
      <c r="P1029" s="16">
        <v>30000</v>
      </c>
      <c r="Q1029" s="16">
        <v>30000</v>
      </c>
      <c r="R1029" s="16">
        <v>30000</v>
      </c>
      <c r="S1029" s="16">
        <v>30000</v>
      </c>
      <c r="T1029" s="16">
        <v>30000</v>
      </c>
      <c r="U1029" s="16">
        <v>30000</v>
      </c>
      <c r="V1029" s="16">
        <v>30000</v>
      </c>
      <c r="W1029" s="16">
        <v>30000</v>
      </c>
      <c r="X1029" s="16" t="s">
        <v>7745</v>
      </c>
      <c r="Y1029" s="16" t="s">
        <v>102</v>
      </c>
      <c r="Z1029" s="16" t="s">
        <v>102</v>
      </c>
    </row>
    <row r="1030" spans="2:26" hidden="1">
      <c r="B1030" s="16" t="s">
        <v>1621</v>
      </c>
      <c r="C1030" s="16" t="s">
        <v>235</v>
      </c>
      <c r="D1030" s="16" t="s">
        <v>2701</v>
      </c>
      <c r="E1030" s="16" t="s">
        <v>3422</v>
      </c>
      <c r="F1030" s="16" t="s">
        <v>3423</v>
      </c>
      <c r="G1030" s="16" t="s">
        <v>1739</v>
      </c>
      <c r="H1030" s="16" t="s">
        <v>129</v>
      </c>
      <c r="I1030" s="16" t="s">
        <v>19</v>
      </c>
      <c r="J1030" s="16" t="s">
        <v>7745</v>
      </c>
      <c r="K1030" s="16" t="s">
        <v>129</v>
      </c>
      <c r="L1030" s="16">
        <v>1380200</v>
      </c>
      <c r="M1030" s="16">
        <v>1380200</v>
      </c>
      <c r="N1030" s="16">
        <v>1380200</v>
      </c>
      <c r="O1030" s="16">
        <v>1380200</v>
      </c>
      <c r="P1030" s="16">
        <v>1380200</v>
      </c>
      <c r="Q1030" s="16">
        <v>1380200</v>
      </c>
      <c r="R1030" s="16">
        <v>1380200</v>
      </c>
      <c r="S1030" s="16">
        <v>1380200</v>
      </c>
      <c r="T1030" s="16">
        <v>1380200</v>
      </c>
      <c r="U1030" s="16">
        <v>1380200</v>
      </c>
      <c r="V1030" s="16">
        <v>1380200</v>
      </c>
      <c r="W1030" s="16">
        <v>1380200</v>
      </c>
      <c r="X1030" s="16" t="s">
        <v>7745</v>
      </c>
      <c r="Y1030" s="16" t="s">
        <v>129</v>
      </c>
      <c r="Z1030" s="16" t="s">
        <v>129</v>
      </c>
    </row>
    <row r="1031" spans="2:26" hidden="1">
      <c r="B1031" s="16" t="s">
        <v>1621</v>
      </c>
      <c r="C1031" s="16" t="s">
        <v>235</v>
      </c>
      <c r="D1031" s="16" t="s">
        <v>2701</v>
      </c>
      <c r="E1031" s="16" t="s">
        <v>3424</v>
      </c>
      <c r="F1031" s="16" t="s">
        <v>3425</v>
      </c>
      <c r="G1031" s="16" t="s">
        <v>1739</v>
      </c>
      <c r="H1031" s="16" t="s">
        <v>129</v>
      </c>
      <c r="I1031" s="16" t="s">
        <v>19</v>
      </c>
      <c r="J1031" s="16" t="s">
        <v>7745</v>
      </c>
      <c r="K1031" s="16" t="s">
        <v>129</v>
      </c>
      <c r="L1031" s="16">
        <v>1380200</v>
      </c>
      <c r="M1031" s="16">
        <v>1380200</v>
      </c>
      <c r="N1031" s="16">
        <v>1380200</v>
      </c>
      <c r="O1031" s="16">
        <v>1380200</v>
      </c>
      <c r="P1031" s="16">
        <v>1380200</v>
      </c>
      <c r="Q1031" s="16">
        <v>1380200</v>
      </c>
      <c r="R1031" s="16">
        <v>1380200</v>
      </c>
      <c r="S1031" s="16">
        <v>1380200</v>
      </c>
      <c r="T1031" s="16">
        <v>1380200</v>
      </c>
      <c r="U1031" s="16">
        <v>1380200</v>
      </c>
      <c r="V1031" s="16">
        <v>1380200</v>
      </c>
      <c r="W1031" s="16">
        <v>1380200</v>
      </c>
      <c r="X1031" s="16" t="s">
        <v>7745</v>
      </c>
      <c r="Y1031" s="16" t="s">
        <v>129</v>
      </c>
      <c r="Z1031" s="16" t="s">
        <v>129</v>
      </c>
    </row>
    <row r="1032" spans="2:26" hidden="1">
      <c r="B1032" s="16" t="s">
        <v>1621</v>
      </c>
      <c r="C1032" s="16" t="s">
        <v>235</v>
      </c>
      <c r="D1032" s="16" t="s">
        <v>2701</v>
      </c>
      <c r="E1032" s="16" t="s">
        <v>3426</v>
      </c>
      <c r="F1032" s="16" t="s">
        <v>3427</v>
      </c>
      <c r="G1032" s="16" t="s">
        <v>1739</v>
      </c>
      <c r="H1032" s="16" t="s">
        <v>129</v>
      </c>
      <c r="I1032" s="16" t="s">
        <v>19</v>
      </c>
      <c r="J1032" s="16" t="s">
        <v>7745</v>
      </c>
      <c r="K1032" s="16" t="s">
        <v>129</v>
      </c>
      <c r="L1032" s="16">
        <v>1380200</v>
      </c>
      <c r="M1032" s="16">
        <v>1380200</v>
      </c>
      <c r="N1032" s="16">
        <v>1380200</v>
      </c>
      <c r="O1032" s="16">
        <v>1380200</v>
      </c>
      <c r="P1032" s="16">
        <v>1380200</v>
      </c>
      <c r="Q1032" s="16">
        <v>1380200</v>
      </c>
      <c r="R1032" s="16">
        <v>1380200</v>
      </c>
      <c r="S1032" s="16">
        <v>1380200</v>
      </c>
      <c r="T1032" s="16">
        <v>1380200</v>
      </c>
      <c r="U1032" s="16">
        <v>1380200</v>
      </c>
      <c r="V1032" s="16">
        <v>1380200</v>
      </c>
      <c r="W1032" s="16">
        <v>1380200</v>
      </c>
      <c r="X1032" s="16" t="s">
        <v>7745</v>
      </c>
      <c r="Y1032" s="16" t="s">
        <v>129</v>
      </c>
      <c r="Z1032" s="16" t="s">
        <v>129</v>
      </c>
    </row>
    <row r="1033" spans="2:26" hidden="1">
      <c r="B1033" s="16" t="s">
        <v>1621</v>
      </c>
      <c r="C1033" s="16" t="s">
        <v>235</v>
      </c>
      <c r="D1033" s="16" t="s">
        <v>2701</v>
      </c>
      <c r="E1033" s="16" t="s">
        <v>3428</v>
      </c>
      <c r="F1033" s="16" t="s">
        <v>3429</v>
      </c>
      <c r="G1033" s="16" t="s">
        <v>1739</v>
      </c>
      <c r="H1033" s="16" t="s">
        <v>129</v>
      </c>
      <c r="I1033" s="16" t="s">
        <v>19</v>
      </c>
      <c r="J1033" s="16" t="s">
        <v>7745</v>
      </c>
      <c r="K1033" s="16" t="s">
        <v>129</v>
      </c>
      <c r="L1033" s="16">
        <v>1380200</v>
      </c>
      <c r="M1033" s="16">
        <v>1380200</v>
      </c>
      <c r="N1033" s="16">
        <v>1380200</v>
      </c>
      <c r="O1033" s="16">
        <v>1380200</v>
      </c>
      <c r="P1033" s="16">
        <v>1380200</v>
      </c>
      <c r="Q1033" s="16">
        <v>1380200</v>
      </c>
      <c r="R1033" s="16">
        <v>1380200</v>
      </c>
      <c r="S1033" s="16">
        <v>1380200</v>
      </c>
      <c r="T1033" s="16">
        <v>1380200</v>
      </c>
      <c r="U1033" s="16">
        <v>1380200</v>
      </c>
      <c r="V1033" s="16">
        <v>1380200</v>
      </c>
      <c r="W1033" s="16">
        <v>1380200</v>
      </c>
      <c r="X1033" s="16" t="s">
        <v>7745</v>
      </c>
      <c r="Y1033" s="16" t="s">
        <v>129</v>
      </c>
      <c r="Z1033" s="16" t="s">
        <v>129</v>
      </c>
    </row>
    <row r="1034" spans="2:26" hidden="1">
      <c r="B1034" s="16" t="s">
        <v>1621</v>
      </c>
      <c r="C1034" s="16" t="s">
        <v>235</v>
      </c>
      <c r="D1034" s="16" t="s">
        <v>2701</v>
      </c>
      <c r="E1034" s="16" t="s">
        <v>3430</v>
      </c>
      <c r="F1034" s="16" t="s">
        <v>3431</v>
      </c>
      <c r="G1034" s="16" t="s">
        <v>1739</v>
      </c>
      <c r="H1034" s="16" t="s">
        <v>129</v>
      </c>
      <c r="I1034" s="16" t="s">
        <v>19</v>
      </c>
      <c r="J1034" s="16" t="s">
        <v>7745</v>
      </c>
      <c r="K1034" s="16" t="s">
        <v>129</v>
      </c>
      <c r="L1034" s="16">
        <v>1380200</v>
      </c>
      <c r="M1034" s="16">
        <v>1380200</v>
      </c>
      <c r="N1034" s="16">
        <v>1380200</v>
      </c>
      <c r="O1034" s="16">
        <v>1380200</v>
      </c>
      <c r="P1034" s="16">
        <v>1380200</v>
      </c>
      <c r="Q1034" s="16">
        <v>1380200</v>
      </c>
      <c r="R1034" s="16">
        <v>1380200</v>
      </c>
      <c r="S1034" s="16">
        <v>1380200</v>
      </c>
      <c r="T1034" s="16">
        <v>1380200</v>
      </c>
      <c r="U1034" s="16">
        <v>1380200</v>
      </c>
      <c r="V1034" s="16">
        <v>1380200</v>
      </c>
      <c r="W1034" s="16">
        <v>1380200</v>
      </c>
      <c r="X1034" s="16" t="s">
        <v>7745</v>
      </c>
      <c r="Y1034" s="16" t="s">
        <v>129</v>
      </c>
      <c r="Z1034" s="16" t="s">
        <v>129</v>
      </c>
    </row>
    <row r="1035" spans="2:26" hidden="1">
      <c r="B1035" s="16" t="s">
        <v>1621</v>
      </c>
      <c r="C1035" s="16" t="s">
        <v>235</v>
      </c>
      <c r="D1035" s="16" t="s">
        <v>2701</v>
      </c>
      <c r="E1035" s="16" t="s">
        <v>3432</v>
      </c>
      <c r="F1035" s="16" t="s">
        <v>3433</v>
      </c>
      <c r="G1035" s="16" t="s">
        <v>1739</v>
      </c>
      <c r="H1035" s="16" t="s">
        <v>129</v>
      </c>
      <c r="I1035" s="16" t="s">
        <v>19</v>
      </c>
      <c r="J1035" s="16" t="s">
        <v>7745</v>
      </c>
      <c r="K1035" s="16" t="s">
        <v>129</v>
      </c>
      <c r="L1035" s="16">
        <v>1380200</v>
      </c>
      <c r="M1035" s="16">
        <v>1380200</v>
      </c>
      <c r="N1035" s="16">
        <v>1380200</v>
      </c>
      <c r="O1035" s="16">
        <v>1380200</v>
      </c>
      <c r="P1035" s="16">
        <v>1380200</v>
      </c>
      <c r="Q1035" s="16">
        <v>1380200</v>
      </c>
      <c r="R1035" s="16">
        <v>1380200</v>
      </c>
      <c r="S1035" s="16">
        <v>1380200</v>
      </c>
      <c r="T1035" s="16">
        <v>1380200</v>
      </c>
      <c r="U1035" s="16">
        <v>1380200</v>
      </c>
      <c r="V1035" s="16">
        <v>1380200</v>
      </c>
      <c r="W1035" s="16">
        <v>1380200</v>
      </c>
      <c r="X1035" s="16" t="s">
        <v>7745</v>
      </c>
      <c r="Y1035" s="16" t="s">
        <v>129</v>
      </c>
      <c r="Z1035" s="16" t="s">
        <v>129</v>
      </c>
    </row>
    <row r="1036" spans="2:26" hidden="1">
      <c r="B1036" s="16" t="s">
        <v>1621</v>
      </c>
      <c r="C1036" s="16" t="s">
        <v>235</v>
      </c>
      <c r="D1036" s="16" t="s">
        <v>2701</v>
      </c>
      <c r="E1036" s="16" t="s">
        <v>3434</v>
      </c>
      <c r="F1036" s="16" t="s">
        <v>3435</v>
      </c>
      <c r="G1036" s="16" t="s">
        <v>1739</v>
      </c>
      <c r="H1036" s="16" t="s">
        <v>129</v>
      </c>
      <c r="I1036" s="16" t="s">
        <v>19</v>
      </c>
      <c r="J1036" s="16" t="s">
        <v>7745</v>
      </c>
      <c r="K1036" s="16" t="s">
        <v>129</v>
      </c>
      <c r="L1036" s="16">
        <v>2575000</v>
      </c>
      <c r="M1036" s="16">
        <v>2575000</v>
      </c>
      <c r="N1036" s="16">
        <v>2575000</v>
      </c>
      <c r="O1036" s="16">
        <v>2575000</v>
      </c>
      <c r="P1036" s="16">
        <v>2575000</v>
      </c>
      <c r="Q1036" s="16">
        <v>2575000</v>
      </c>
      <c r="R1036" s="16">
        <v>2575000</v>
      </c>
      <c r="S1036" s="16">
        <v>2575000</v>
      </c>
      <c r="T1036" s="16">
        <v>2575000</v>
      </c>
      <c r="U1036" s="16">
        <v>2575000</v>
      </c>
      <c r="V1036" s="16">
        <v>2575000</v>
      </c>
      <c r="W1036" s="16">
        <v>2575000</v>
      </c>
      <c r="X1036" s="16" t="s">
        <v>7745</v>
      </c>
      <c r="Y1036" s="16" t="s">
        <v>129</v>
      </c>
      <c r="Z1036" s="16" t="s">
        <v>129</v>
      </c>
    </row>
    <row r="1037" spans="2:26" hidden="1">
      <c r="B1037" s="16" t="s">
        <v>1621</v>
      </c>
      <c r="C1037" s="16" t="s">
        <v>235</v>
      </c>
      <c r="D1037" s="16" t="s">
        <v>15779</v>
      </c>
      <c r="E1037" s="16" t="s">
        <v>15780</v>
      </c>
      <c r="F1037" s="16" t="s">
        <v>15779</v>
      </c>
      <c r="G1037" s="16" t="s">
        <v>1739</v>
      </c>
      <c r="H1037" s="16" t="s">
        <v>129</v>
      </c>
      <c r="I1037" s="16" t="s">
        <v>19</v>
      </c>
      <c r="J1037" s="16" t="s">
        <v>7744</v>
      </c>
      <c r="K1037" s="16" t="s">
        <v>129</v>
      </c>
      <c r="L1037" s="16">
        <v>250138.22400000002</v>
      </c>
      <c r="M1037" s="16">
        <v>238226.88</v>
      </c>
      <c r="N1037" s="16">
        <v>238226.88</v>
      </c>
      <c r="O1037" s="16">
        <v>238226.88</v>
      </c>
      <c r="P1037" s="16">
        <v>238226.88</v>
      </c>
      <c r="Q1037" s="16">
        <v>238226.88</v>
      </c>
      <c r="R1037" s="16">
        <v>238226.88</v>
      </c>
      <c r="S1037" s="16">
        <v>238226.88</v>
      </c>
      <c r="T1037" s="16">
        <v>238226.88</v>
      </c>
      <c r="U1037" s="16">
        <v>238226.88</v>
      </c>
      <c r="V1037" s="16">
        <v>238226.88</v>
      </c>
      <c r="W1037" s="16">
        <v>238226.88</v>
      </c>
      <c r="X1037" s="16" t="s">
        <v>7744</v>
      </c>
      <c r="Y1037" s="16" t="s">
        <v>129</v>
      </c>
      <c r="Z1037" s="16" t="s">
        <v>129</v>
      </c>
    </row>
    <row r="1038" spans="2:26" hidden="1">
      <c r="B1038" s="16" t="s">
        <v>1621</v>
      </c>
      <c r="C1038" s="16" t="s">
        <v>235</v>
      </c>
      <c r="D1038" s="16" t="s">
        <v>3214</v>
      </c>
      <c r="E1038" s="16" t="s">
        <v>3436</v>
      </c>
      <c r="F1038" s="16" t="s">
        <v>3437</v>
      </c>
      <c r="G1038" s="16" t="s">
        <v>1669</v>
      </c>
      <c r="H1038" s="16" t="s">
        <v>129</v>
      </c>
      <c r="I1038" s="16" t="s">
        <v>19</v>
      </c>
      <c r="J1038" s="16" t="s">
        <v>7745</v>
      </c>
      <c r="K1038" s="16" t="s">
        <v>129</v>
      </c>
      <c r="L1038" s="16">
        <v>660000</v>
      </c>
      <c r="M1038" s="16">
        <v>660000</v>
      </c>
      <c r="N1038" s="16">
        <v>660000</v>
      </c>
      <c r="O1038" s="16">
        <v>660000</v>
      </c>
      <c r="P1038" s="16">
        <v>660000</v>
      </c>
      <c r="Q1038" s="16">
        <v>660000</v>
      </c>
      <c r="R1038" s="16">
        <v>660000</v>
      </c>
      <c r="S1038" s="16">
        <v>660000</v>
      </c>
      <c r="T1038" s="16">
        <v>660000</v>
      </c>
      <c r="U1038" s="16">
        <v>660000</v>
      </c>
      <c r="V1038" s="16">
        <v>660000</v>
      </c>
      <c r="W1038" s="16">
        <v>660000</v>
      </c>
      <c r="X1038" s="16" t="s">
        <v>7745</v>
      </c>
      <c r="Y1038" s="16" t="s">
        <v>129</v>
      </c>
      <c r="Z1038" s="16" t="s">
        <v>129</v>
      </c>
    </row>
    <row r="1039" spans="2:26" hidden="1">
      <c r="B1039" s="16" t="s">
        <v>1621</v>
      </c>
      <c r="C1039" s="16" t="s">
        <v>1622</v>
      </c>
      <c r="D1039" s="16" t="s">
        <v>16097</v>
      </c>
      <c r="E1039" s="16" t="s">
        <v>16098</v>
      </c>
      <c r="F1039" s="16" t="s">
        <v>16097</v>
      </c>
      <c r="G1039" s="16" t="s">
        <v>2961</v>
      </c>
      <c r="H1039" s="16" t="s">
        <v>129</v>
      </c>
      <c r="I1039" s="16" t="s">
        <v>19</v>
      </c>
      <c r="J1039" s="16" t="s">
        <v>7745</v>
      </c>
      <c r="K1039" s="16" t="s">
        <v>129</v>
      </c>
      <c r="L1039" s="16">
        <v>8801500</v>
      </c>
      <c r="M1039" s="16">
        <v>8801500</v>
      </c>
      <c r="N1039" s="16">
        <v>8801500</v>
      </c>
      <c r="O1039" s="16">
        <v>8801500</v>
      </c>
      <c r="P1039" s="16">
        <v>8801500</v>
      </c>
      <c r="Q1039" s="16">
        <v>8801500</v>
      </c>
      <c r="R1039" s="16">
        <v>8801500</v>
      </c>
      <c r="S1039" s="16">
        <v>8801500</v>
      </c>
      <c r="T1039" s="16">
        <v>8801500</v>
      </c>
      <c r="U1039" s="16">
        <v>8801500</v>
      </c>
      <c r="V1039" s="16">
        <v>8801500</v>
      </c>
      <c r="W1039" s="16">
        <v>8801500</v>
      </c>
      <c r="X1039" s="16" t="s">
        <v>7745</v>
      </c>
      <c r="Y1039" s="16" t="s">
        <v>129</v>
      </c>
      <c r="Z1039" s="16" t="s">
        <v>129</v>
      </c>
    </row>
    <row r="1040" spans="2:26" hidden="1">
      <c r="B1040" s="16" t="s">
        <v>1621</v>
      </c>
      <c r="C1040" s="16" t="s">
        <v>235</v>
      </c>
      <c r="D1040" s="16" t="s">
        <v>3438</v>
      </c>
      <c r="E1040" s="16" t="s">
        <v>3439</v>
      </c>
      <c r="F1040" s="16" t="s">
        <v>3438</v>
      </c>
      <c r="G1040" s="16" t="s">
        <v>2073</v>
      </c>
      <c r="H1040" s="16" t="s">
        <v>129</v>
      </c>
      <c r="I1040" s="16" t="s">
        <v>19</v>
      </c>
      <c r="J1040" s="16" t="s">
        <v>7744</v>
      </c>
      <c r="K1040" s="16" t="s">
        <v>129</v>
      </c>
      <c r="L1040" s="16">
        <v>2800000</v>
      </c>
      <c r="M1040" s="16">
        <v>2800000</v>
      </c>
      <c r="N1040" s="16">
        <v>2800000</v>
      </c>
      <c r="O1040" s="16">
        <v>2800000</v>
      </c>
      <c r="P1040" s="16">
        <v>2800000</v>
      </c>
      <c r="Q1040" s="16">
        <v>2800000</v>
      </c>
      <c r="R1040" s="16">
        <v>2800000</v>
      </c>
      <c r="S1040" s="16">
        <v>2800000</v>
      </c>
      <c r="T1040" s="16">
        <v>2800000</v>
      </c>
      <c r="U1040" s="16">
        <v>2800000</v>
      </c>
      <c r="V1040" s="16">
        <v>2800000</v>
      </c>
      <c r="W1040" s="16">
        <v>2800000</v>
      </c>
      <c r="X1040" s="16" t="s">
        <v>7744</v>
      </c>
      <c r="Y1040" s="16" t="s">
        <v>129</v>
      </c>
      <c r="Z1040" s="16" t="s">
        <v>129</v>
      </c>
    </row>
    <row r="1041" spans="2:26" hidden="1">
      <c r="B1041" s="16" t="s">
        <v>1621</v>
      </c>
      <c r="C1041" s="16" t="s">
        <v>235</v>
      </c>
      <c r="D1041" s="16" t="s">
        <v>15781</v>
      </c>
      <c r="E1041" s="16" t="s">
        <v>15782</v>
      </c>
      <c r="F1041" s="16" t="s">
        <v>15781</v>
      </c>
      <c r="G1041" s="16" t="s">
        <v>2001</v>
      </c>
      <c r="H1041" s="16" t="s">
        <v>129</v>
      </c>
      <c r="I1041" s="16" t="s">
        <v>19</v>
      </c>
      <c r="J1041" s="16" t="s">
        <v>7744</v>
      </c>
      <c r="K1041" s="16" t="s">
        <v>129</v>
      </c>
      <c r="L1041" s="16">
        <v>5000</v>
      </c>
      <c r="M1041" s="16">
        <v>5000</v>
      </c>
      <c r="N1041" s="16">
        <v>5000</v>
      </c>
      <c r="O1041" s="16">
        <v>5000</v>
      </c>
      <c r="P1041" s="16">
        <v>5000</v>
      </c>
      <c r="Q1041" s="16">
        <v>5000</v>
      </c>
      <c r="R1041" s="16">
        <v>5000</v>
      </c>
      <c r="S1041" s="16">
        <v>5000</v>
      </c>
      <c r="T1041" s="16">
        <v>5000</v>
      </c>
      <c r="U1041" s="16">
        <v>5000</v>
      </c>
      <c r="V1041" s="16">
        <v>5000</v>
      </c>
      <c r="W1041" s="16">
        <v>5000</v>
      </c>
      <c r="X1041" s="16" t="s">
        <v>7744</v>
      </c>
      <c r="Y1041" s="16" t="s">
        <v>129</v>
      </c>
      <c r="Z1041" s="16" t="s">
        <v>129</v>
      </c>
    </row>
    <row r="1042" spans="2:26" hidden="1">
      <c r="B1042" s="16" t="s">
        <v>1621</v>
      </c>
      <c r="C1042" s="16" t="s">
        <v>1622</v>
      </c>
      <c r="D1042" s="16" t="s">
        <v>15783</v>
      </c>
      <c r="E1042" s="16" t="s">
        <v>15784</v>
      </c>
      <c r="F1042" s="16" t="s">
        <v>15783</v>
      </c>
      <c r="G1042" s="16" t="s">
        <v>1739</v>
      </c>
      <c r="H1042" s="16" t="s">
        <v>102</v>
      </c>
      <c r="I1042" s="16" t="s">
        <v>19</v>
      </c>
      <c r="J1042" s="16" t="s">
        <v>7744</v>
      </c>
      <c r="K1042" s="16" t="s">
        <v>102</v>
      </c>
      <c r="L1042" s="16">
        <v>51250</v>
      </c>
      <c r="M1042" s="16">
        <v>51250</v>
      </c>
      <c r="N1042" s="16">
        <v>51250</v>
      </c>
      <c r="O1042" s="16">
        <v>51250</v>
      </c>
      <c r="P1042" s="16">
        <v>51250</v>
      </c>
      <c r="Q1042" s="16">
        <v>51250</v>
      </c>
      <c r="R1042" s="16">
        <v>51250</v>
      </c>
      <c r="S1042" s="16">
        <v>51250</v>
      </c>
      <c r="T1042" s="16">
        <v>51250</v>
      </c>
      <c r="U1042" s="16">
        <v>51250</v>
      </c>
      <c r="V1042" s="16">
        <v>51250</v>
      </c>
      <c r="W1042" s="16">
        <v>51250</v>
      </c>
      <c r="X1042" s="16" t="s">
        <v>7744</v>
      </c>
      <c r="Y1042" s="16" t="s">
        <v>102</v>
      </c>
      <c r="Z1042" s="16" t="s">
        <v>102</v>
      </c>
    </row>
    <row r="1043" spans="2:26" hidden="1">
      <c r="B1043" s="16" t="s">
        <v>1621</v>
      </c>
      <c r="C1043" s="16" t="s">
        <v>235</v>
      </c>
      <c r="D1043" s="16" t="s">
        <v>2736</v>
      </c>
      <c r="E1043" s="16" t="s">
        <v>3440</v>
      </c>
      <c r="F1043" s="16" t="s">
        <v>13066</v>
      </c>
      <c r="G1043" s="16" t="s">
        <v>1739</v>
      </c>
      <c r="H1043" s="16" t="s">
        <v>129</v>
      </c>
      <c r="I1043" s="16" t="s">
        <v>19</v>
      </c>
      <c r="J1043" s="16" t="s">
        <v>7745</v>
      </c>
      <c r="K1043" s="16" t="s">
        <v>129</v>
      </c>
      <c r="L1043" s="16">
        <v>27500</v>
      </c>
      <c r="M1043" s="16">
        <v>27500</v>
      </c>
      <c r="N1043" s="16">
        <v>27500</v>
      </c>
      <c r="O1043" s="16">
        <v>27500</v>
      </c>
      <c r="P1043" s="16">
        <v>27500</v>
      </c>
      <c r="Q1043" s="16">
        <v>27500</v>
      </c>
      <c r="R1043" s="16">
        <v>27500</v>
      </c>
      <c r="S1043" s="16">
        <v>27500</v>
      </c>
      <c r="T1043" s="16">
        <v>27500</v>
      </c>
      <c r="U1043" s="16">
        <v>27500</v>
      </c>
      <c r="V1043" s="16">
        <v>27500</v>
      </c>
      <c r="W1043" s="16">
        <v>27500</v>
      </c>
      <c r="X1043" s="16" t="s">
        <v>7745</v>
      </c>
      <c r="Y1043" s="16" t="s">
        <v>129</v>
      </c>
      <c r="Z1043" s="16" t="s">
        <v>129</v>
      </c>
    </row>
    <row r="1044" spans="2:26" hidden="1">
      <c r="B1044" s="16" t="s">
        <v>1621</v>
      </c>
      <c r="C1044" s="16" t="s">
        <v>235</v>
      </c>
      <c r="D1044" s="16" t="s">
        <v>2727</v>
      </c>
      <c r="E1044" s="16" t="s">
        <v>3441</v>
      </c>
      <c r="F1044" s="16" t="s">
        <v>3442</v>
      </c>
      <c r="G1044" s="16" t="s">
        <v>1669</v>
      </c>
      <c r="H1044" s="16" t="s">
        <v>129</v>
      </c>
      <c r="I1044" s="16" t="s">
        <v>19</v>
      </c>
      <c r="J1044" s="16" t="s">
        <v>7745</v>
      </c>
      <c r="K1044" s="16" t="s">
        <v>129</v>
      </c>
      <c r="L1044" s="16">
        <v>1500000</v>
      </c>
      <c r="M1044" s="16">
        <v>1500000</v>
      </c>
      <c r="N1044" s="16">
        <v>1500000</v>
      </c>
      <c r="O1044" s="16">
        <v>1500000</v>
      </c>
      <c r="P1044" s="16">
        <v>1500000</v>
      </c>
      <c r="Q1044" s="16">
        <v>1500000</v>
      </c>
      <c r="R1044" s="16">
        <v>1500000</v>
      </c>
      <c r="S1044" s="16">
        <v>1500000</v>
      </c>
      <c r="T1044" s="16">
        <v>1500000</v>
      </c>
      <c r="U1044" s="16">
        <v>1500000</v>
      </c>
      <c r="V1044" s="16">
        <v>1500000</v>
      </c>
      <c r="W1044" s="16">
        <v>1500000</v>
      </c>
      <c r="X1044" s="16" t="s">
        <v>7745</v>
      </c>
      <c r="Y1044" s="16" t="s">
        <v>129</v>
      </c>
      <c r="Z1044" s="16" t="s">
        <v>129</v>
      </c>
    </row>
    <row r="1045" spans="2:26" hidden="1">
      <c r="B1045" s="16" t="s">
        <v>1621</v>
      </c>
      <c r="C1045" s="16" t="s">
        <v>1622</v>
      </c>
      <c r="D1045" s="16" t="s">
        <v>3443</v>
      </c>
      <c r="E1045" s="16" t="s">
        <v>3444</v>
      </c>
      <c r="F1045" s="16" t="s">
        <v>3443</v>
      </c>
      <c r="G1045" s="16" t="s">
        <v>1669</v>
      </c>
      <c r="H1045" s="16" t="s">
        <v>102</v>
      </c>
      <c r="I1045" s="16" t="s">
        <v>19</v>
      </c>
      <c r="J1045" s="16" t="s">
        <v>7745</v>
      </c>
      <c r="K1045" s="16" t="s">
        <v>102</v>
      </c>
      <c r="L1045" s="16">
        <v>4528000</v>
      </c>
      <c r="M1045" s="16">
        <v>4528000</v>
      </c>
      <c r="N1045" s="16">
        <v>4528000</v>
      </c>
      <c r="O1045" s="16">
        <v>4528000</v>
      </c>
      <c r="P1045" s="16">
        <v>4528000</v>
      </c>
      <c r="Q1045" s="16">
        <v>4528000</v>
      </c>
      <c r="R1045" s="16">
        <v>4528000</v>
      </c>
      <c r="S1045" s="16">
        <v>4528000</v>
      </c>
      <c r="T1045" s="16">
        <v>4528000</v>
      </c>
      <c r="U1045" s="16">
        <v>4528000</v>
      </c>
      <c r="V1045" s="16">
        <v>4528000</v>
      </c>
      <c r="W1045" s="16">
        <v>4528000</v>
      </c>
      <c r="X1045" s="16" t="s">
        <v>7745</v>
      </c>
      <c r="Y1045" s="16" t="s">
        <v>102</v>
      </c>
      <c r="Z1045" s="16" t="s">
        <v>102</v>
      </c>
    </row>
    <row r="1046" spans="2:26" hidden="1">
      <c r="B1046" s="16" t="s">
        <v>1621</v>
      </c>
      <c r="C1046" s="16" t="s">
        <v>235</v>
      </c>
      <c r="D1046" s="16" t="s">
        <v>2439</v>
      </c>
      <c r="E1046" s="16" t="s">
        <v>3445</v>
      </c>
      <c r="F1046" s="16" t="s">
        <v>3446</v>
      </c>
      <c r="G1046" s="16" t="s">
        <v>2901</v>
      </c>
      <c r="H1046" s="16" t="s">
        <v>129</v>
      </c>
      <c r="I1046" s="16" t="s">
        <v>19</v>
      </c>
      <c r="J1046" s="16" t="s">
        <v>7744</v>
      </c>
      <c r="K1046" s="16" t="s">
        <v>129</v>
      </c>
      <c r="L1046" s="16">
        <v>330000</v>
      </c>
      <c r="M1046" s="16">
        <v>330000</v>
      </c>
      <c r="N1046" s="16">
        <v>330000</v>
      </c>
      <c r="O1046" s="16">
        <v>330000</v>
      </c>
      <c r="P1046" s="16">
        <v>330000</v>
      </c>
      <c r="Q1046" s="16">
        <v>330000</v>
      </c>
      <c r="R1046" s="16">
        <v>330000</v>
      </c>
      <c r="S1046" s="16">
        <v>330000</v>
      </c>
      <c r="T1046" s="16">
        <v>330000</v>
      </c>
      <c r="U1046" s="16">
        <v>330000</v>
      </c>
      <c r="V1046" s="16">
        <v>330000</v>
      </c>
      <c r="W1046" s="16">
        <v>330000</v>
      </c>
      <c r="X1046" s="16" t="s">
        <v>7744</v>
      </c>
      <c r="Y1046" s="16" t="s">
        <v>129</v>
      </c>
      <c r="Z1046" s="16" t="s">
        <v>129</v>
      </c>
    </row>
    <row r="1047" spans="2:26" hidden="1">
      <c r="B1047" s="16" t="s">
        <v>1621</v>
      </c>
      <c r="C1047" s="16" t="s">
        <v>1622</v>
      </c>
      <c r="D1047" s="16" t="s">
        <v>3447</v>
      </c>
      <c r="E1047" s="16" t="s">
        <v>3448</v>
      </c>
      <c r="F1047" s="16" t="s">
        <v>3447</v>
      </c>
      <c r="G1047" s="16" t="s">
        <v>3219</v>
      </c>
      <c r="H1047" s="16" t="s">
        <v>102</v>
      </c>
      <c r="I1047" s="16" t="s">
        <v>19</v>
      </c>
      <c r="J1047" s="16" t="s">
        <v>7745</v>
      </c>
      <c r="K1047" s="16" t="s">
        <v>102</v>
      </c>
      <c r="L1047" s="16">
        <v>455000</v>
      </c>
      <c r="M1047" s="16">
        <v>455000</v>
      </c>
      <c r="N1047" s="16">
        <v>455000</v>
      </c>
      <c r="O1047" s="16">
        <v>455000</v>
      </c>
      <c r="P1047" s="16">
        <v>455000</v>
      </c>
      <c r="Q1047" s="16">
        <v>455000</v>
      </c>
      <c r="R1047" s="16">
        <v>455000</v>
      </c>
      <c r="S1047" s="16">
        <v>455000</v>
      </c>
      <c r="T1047" s="16">
        <v>455000</v>
      </c>
      <c r="U1047" s="16">
        <v>455000</v>
      </c>
      <c r="V1047" s="16">
        <v>455000</v>
      </c>
      <c r="W1047" s="16">
        <v>455000</v>
      </c>
      <c r="X1047" s="16" t="s">
        <v>7745</v>
      </c>
      <c r="Y1047" s="16" t="s">
        <v>102</v>
      </c>
      <c r="Z1047" s="16" t="s">
        <v>102</v>
      </c>
    </row>
    <row r="1048" spans="2:26" hidden="1">
      <c r="B1048" s="16" t="s">
        <v>1621</v>
      </c>
      <c r="C1048" s="16" t="s">
        <v>1622</v>
      </c>
      <c r="D1048" s="16" t="s">
        <v>16099</v>
      </c>
      <c r="E1048" s="16" t="s">
        <v>16100</v>
      </c>
      <c r="F1048" s="16" t="s">
        <v>16099</v>
      </c>
      <c r="G1048" s="16" t="s">
        <v>3219</v>
      </c>
      <c r="H1048" s="16" t="s">
        <v>102</v>
      </c>
      <c r="I1048" s="16" t="s">
        <v>19</v>
      </c>
      <c r="J1048" s="16" t="s">
        <v>7745</v>
      </c>
      <c r="K1048" s="16" t="s">
        <v>102</v>
      </c>
      <c r="L1048" s="16">
        <v>6180750</v>
      </c>
      <c r="M1048" s="16">
        <v>6180750</v>
      </c>
      <c r="N1048" s="16">
        <v>6180750</v>
      </c>
      <c r="O1048" s="16">
        <v>6180750</v>
      </c>
      <c r="P1048" s="16">
        <v>6180750</v>
      </c>
      <c r="Q1048" s="16">
        <v>6180750</v>
      </c>
      <c r="R1048" s="16">
        <v>6180750</v>
      </c>
      <c r="S1048" s="16">
        <v>6180750</v>
      </c>
      <c r="T1048" s="16">
        <v>6180750</v>
      </c>
      <c r="U1048" s="16">
        <v>6180750</v>
      </c>
      <c r="V1048" s="16">
        <v>6180750</v>
      </c>
      <c r="W1048" s="16">
        <v>6180750</v>
      </c>
      <c r="X1048" s="16" t="s">
        <v>7745</v>
      </c>
      <c r="Y1048" s="16" t="s">
        <v>102</v>
      </c>
      <c r="Z1048" s="16" t="s">
        <v>102</v>
      </c>
    </row>
    <row r="1049" spans="2:26" hidden="1">
      <c r="B1049" s="16" t="s">
        <v>1621</v>
      </c>
      <c r="C1049" s="16" t="s">
        <v>1622</v>
      </c>
      <c r="D1049" s="16" t="s">
        <v>3449</v>
      </c>
      <c r="E1049" s="16" t="s">
        <v>3450</v>
      </c>
      <c r="F1049" s="16" t="s">
        <v>3449</v>
      </c>
      <c r="G1049" s="16" t="s">
        <v>3219</v>
      </c>
      <c r="H1049" s="16" t="s">
        <v>102</v>
      </c>
      <c r="I1049" s="16" t="s">
        <v>19</v>
      </c>
      <c r="J1049" s="16" t="s">
        <v>7745</v>
      </c>
      <c r="K1049" s="16" t="s">
        <v>102</v>
      </c>
      <c r="L1049" s="16">
        <v>4375000</v>
      </c>
      <c r="M1049" s="16">
        <v>4375000</v>
      </c>
      <c r="N1049" s="16">
        <v>4375000</v>
      </c>
      <c r="O1049" s="16">
        <v>4375000</v>
      </c>
      <c r="P1049" s="16">
        <v>4375000</v>
      </c>
      <c r="Q1049" s="16">
        <v>4375000</v>
      </c>
      <c r="R1049" s="16">
        <v>4375000</v>
      </c>
      <c r="S1049" s="16">
        <v>4375000</v>
      </c>
      <c r="T1049" s="16">
        <v>4375000</v>
      </c>
      <c r="U1049" s="16">
        <v>4375000</v>
      </c>
      <c r="V1049" s="16">
        <v>4375000</v>
      </c>
      <c r="W1049" s="16">
        <v>4375000</v>
      </c>
      <c r="X1049" s="16" t="s">
        <v>7745</v>
      </c>
      <c r="Y1049" s="16" t="s">
        <v>102</v>
      </c>
      <c r="Z1049" s="16" t="s">
        <v>102</v>
      </c>
    </row>
    <row r="1050" spans="2:26" hidden="1">
      <c r="B1050" s="16" t="s">
        <v>1621</v>
      </c>
      <c r="C1050" s="16" t="s">
        <v>1622</v>
      </c>
      <c r="D1050" s="16" t="s">
        <v>3451</v>
      </c>
      <c r="E1050" s="16" t="s">
        <v>3452</v>
      </c>
      <c r="F1050" s="16" t="s">
        <v>3451</v>
      </c>
      <c r="G1050" s="16" t="s">
        <v>1778</v>
      </c>
      <c r="H1050" s="16" t="s">
        <v>102</v>
      </c>
      <c r="I1050" s="16" t="s">
        <v>19</v>
      </c>
      <c r="J1050" s="16" t="s">
        <v>7745</v>
      </c>
      <c r="K1050" s="16" t="s">
        <v>102</v>
      </c>
      <c r="L1050" s="16">
        <v>5500000</v>
      </c>
      <c r="M1050" s="16">
        <v>5500000</v>
      </c>
      <c r="N1050" s="16">
        <v>5500000</v>
      </c>
      <c r="O1050" s="16">
        <v>5500000</v>
      </c>
      <c r="P1050" s="16">
        <v>5500000</v>
      </c>
      <c r="Q1050" s="16">
        <v>5500000</v>
      </c>
      <c r="R1050" s="16">
        <v>5500000</v>
      </c>
      <c r="S1050" s="16">
        <v>5500000</v>
      </c>
      <c r="T1050" s="16">
        <v>5500000</v>
      </c>
      <c r="U1050" s="16">
        <v>5500000</v>
      </c>
      <c r="V1050" s="16">
        <v>5500000</v>
      </c>
      <c r="W1050" s="16">
        <v>5500000</v>
      </c>
      <c r="X1050" s="16" t="s">
        <v>7745</v>
      </c>
      <c r="Y1050" s="16" t="s">
        <v>102</v>
      </c>
      <c r="Z1050" s="16" t="s">
        <v>102</v>
      </c>
    </row>
    <row r="1051" spans="2:26" hidden="1">
      <c r="B1051" s="16" t="s">
        <v>1621</v>
      </c>
      <c r="C1051" s="16" t="s">
        <v>235</v>
      </c>
      <c r="D1051" s="16" t="s">
        <v>3453</v>
      </c>
      <c r="E1051" s="16" t="s">
        <v>3454</v>
      </c>
      <c r="F1051" s="16" t="s">
        <v>3455</v>
      </c>
      <c r="G1051" s="16" t="s">
        <v>3456</v>
      </c>
      <c r="H1051" s="16" t="s">
        <v>129</v>
      </c>
      <c r="I1051" s="16" t="s">
        <v>19</v>
      </c>
      <c r="J1051" s="16" t="s">
        <v>7745</v>
      </c>
      <c r="K1051" s="16" t="s">
        <v>129</v>
      </c>
      <c r="L1051" s="16">
        <v>2250000</v>
      </c>
      <c r="M1051" s="16">
        <v>2250000</v>
      </c>
      <c r="N1051" s="16">
        <v>2250000</v>
      </c>
      <c r="O1051" s="16">
        <v>2250000</v>
      </c>
      <c r="P1051" s="16">
        <v>2250000</v>
      </c>
      <c r="Q1051" s="16">
        <v>2250000</v>
      </c>
      <c r="R1051" s="16">
        <v>2250000</v>
      </c>
      <c r="S1051" s="16">
        <v>2250000</v>
      </c>
      <c r="T1051" s="16">
        <v>2250000</v>
      </c>
      <c r="U1051" s="16">
        <v>2250000</v>
      </c>
      <c r="V1051" s="16">
        <v>2250000</v>
      </c>
      <c r="W1051" s="16">
        <v>2250000</v>
      </c>
      <c r="X1051" s="16" t="s">
        <v>7745</v>
      </c>
      <c r="Y1051" s="16" t="s">
        <v>129</v>
      </c>
      <c r="Z1051" s="16" t="s">
        <v>129</v>
      </c>
    </row>
    <row r="1052" spans="2:26" hidden="1">
      <c r="B1052" s="16" t="s">
        <v>1621</v>
      </c>
      <c r="C1052" s="16" t="s">
        <v>235</v>
      </c>
      <c r="D1052" s="16" t="s">
        <v>2649</v>
      </c>
      <c r="E1052" s="16" t="s">
        <v>3457</v>
      </c>
      <c r="F1052" s="16" t="s">
        <v>3458</v>
      </c>
      <c r="G1052" s="16" t="s">
        <v>1739</v>
      </c>
      <c r="H1052" s="16" t="s">
        <v>129</v>
      </c>
      <c r="I1052" s="16" t="s">
        <v>19</v>
      </c>
      <c r="J1052" s="16" t="s">
        <v>7745</v>
      </c>
      <c r="K1052" s="16" t="s">
        <v>129</v>
      </c>
      <c r="L1052" s="16">
        <v>320000</v>
      </c>
      <c r="M1052" s="16">
        <v>320000</v>
      </c>
      <c r="N1052" s="16">
        <v>320000</v>
      </c>
      <c r="O1052" s="16">
        <v>320000</v>
      </c>
      <c r="P1052" s="16">
        <v>320000</v>
      </c>
      <c r="Q1052" s="16">
        <v>320000</v>
      </c>
      <c r="R1052" s="16">
        <v>320000</v>
      </c>
      <c r="S1052" s="16">
        <v>320000</v>
      </c>
      <c r="T1052" s="16">
        <v>320000</v>
      </c>
      <c r="U1052" s="16">
        <v>320000</v>
      </c>
      <c r="V1052" s="16">
        <v>320000</v>
      </c>
      <c r="W1052" s="16">
        <v>320000</v>
      </c>
      <c r="X1052" s="16" t="s">
        <v>7745</v>
      </c>
      <c r="Y1052" s="16" t="s">
        <v>129</v>
      </c>
      <c r="Z1052" s="16" t="s">
        <v>129</v>
      </c>
    </row>
    <row r="1053" spans="2:26" hidden="1">
      <c r="B1053" s="16" t="s">
        <v>1621</v>
      </c>
      <c r="C1053" s="16" t="s">
        <v>235</v>
      </c>
      <c r="D1053" s="16" t="s">
        <v>2727</v>
      </c>
      <c r="E1053" s="16" t="s">
        <v>3459</v>
      </c>
      <c r="F1053" s="16" t="s">
        <v>3460</v>
      </c>
      <c r="G1053" s="16" t="s">
        <v>1739</v>
      </c>
      <c r="H1053" s="16" t="s">
        <v>129</v>
      </c>
      <c r="I1053" s="16" t="s">
        <v>19</v>
      </c>
      <c r="J1053" s="16" t="s">
        <v>7745</v>
      </c>
      <c r="K1053" s="16" t="s">
        <v>129</v>
      </c>
      <c r="L1053" s="16">
        <v>1720100</v>
      </c>
      <c r="M1053" s="16">
        <v>1720100</v>
      </c>
      <c r="N1053" s="16">
        <v>1720100</v>
      </c>
      <c r="O1053" s="16">
        <v>1720100</v>
      </c>
      <c r="P1053" s="16">
        <v>1720100</v>
      </c>
      <c r="Q1053" s="16">
        <v>1720100</v>
      </c>
      <c r="R1053" s="16">
        <v>1720100</v>
      </c>
      <c r="S1053" s="16">
        <v>1720100</v>
      </c>
      <c r="T1053" s="16">
        <v>1720100</v>
      </c>
      <c r="U1053" s="16">
        <v>1720100</v>
      </c>
      <c r="V1053" s="16">
        <v>1720100</v>
      </c>
      <c r="W1053" s="16">
        <v>1720100</v>
      </c>
      <c r="X1053" s="16" t="s">
        <v>7745</v>
      </c>
      <c r="Y1053" s="16" t="s">
        <v>129</v>
      </c>
      <c r="Z1053" s="16" t="s">
        <v>129</v>
      </c>
    </row>
    <row r="1054" spans="2:26" hidden="1">
      <c r="B1054" s="16" t="s">
        <v>1621</v>
      </c>
      <c r="C1054" s="16" t="s">
        <v>1622</v>
      </c>
      <c r="D1054" s="16" t="s">
        <v>1923</v>
      </c>
      <c r="E1054" s="16" t="s">
        <v>3461</v>
      </c>
      <c r="F1054" s="16" t="s">
        <v>3462</v>
      </c>
      <c r="G1054" s="16" t="s">
        <v>1739</v>
      </c>
      <c r="H1054" s="16" t="s">
        <v>102</v>
      </c>
      <c r="I1054" s="16" t="s">
        <v>19</v>
      </c>
      <c r="J1054" s="16" t="s">
        <v>7745</v>
      </c>
      <c r="K1054" s="16" t="s">
        <v>102</v>
      </c>
      <c r="L1054" s="16">
        <v>1250000</v>
      </c>
      <c r="M1054" s="16">
        <v>1250000</v>
      </c>
      <c r="N1054" s="16">
        <v>1250000</v>
      </c>
      <c r="O1054" s="16">
        <v>1250000</v>
      </c>
      <c r="P1054" s="16">
        <v>1250000</v>
      </c>
      <c r="Q1054" s="16">
        <v>1250000</v>
      </c>
      <c r="R1054" s="16">
        <v>1250000</v>
      </c>
      <c r="S1054" s="16">
        <v>1250000</v>
      </c>
      <c r="T1054" s="16">
        <v>1250000</v>
      </c>
      <c r="U1054" s="16">
        <v>1250000</v>
      </c>
      <c r="V1054" s="16">
        <v>1250000</v>
      </c>
      <c r="W1054" s="16">
        <v>1250000</v>
      </c>
      <c r="X1054" s="16" t="s">
        <v>7745</v>
      </c>
      <c r="Y1054" s="16" t="s">
        <v>102</v>
      </c>
      <c r="Z1054" s="16" t="s">
        <v>102</v>
      </c>
    </row>
    <row r="1055" spans="2:26" hidden="1">
      <c r="B1055" s="16" t="s">
        <v>1621</v>
      </c>
      <c r="C1055" s="16" t="s">
        <v>235</v>
      </c>
      <c r="D1055" s="16" t="s">
        <v>2755</v>
      </c>
      <c r="E1055" s="16" t="s">
        <v>3463</v>
      </c>
      <c r="F1055" s="16" t="s">
        <v>3464</v>
      </c>
      <c r="G1055" s="16" t="s">
        <v>1739</v>
      </c>
      <c r="H1055" s="16" t="s">
        <v>129</v>
      </c>
      <c r="I1055" s="16" t="s">
        <v>19</v>
      </c>
      <c r="J1055" s="16" t="s">
        <v>7744</v>
      </c>
      <c r="K1055" s="16" t="s">
        <v>129</v>
      </c>
      <c r="L1055" s="16">
        <v>18700</v>
      </c>
      <c r="M1055" s="16">
        <v>18700</v>
      </c>
      <c r="N1055" s="16">
        <v>18700</v>
      </c>
      <c r="O1055" s="16">
        <v>18700</v>
      </c>
      <c r="P1055" s="16">
        <v>18700</v>
      </c>
      <c r="Q1055" s="16">
        <v>18700</v>
      </c>
      <c r="R1055" s="16">
        <v>18700</v>
      </c>
      <c r="S1055" s="16">
        <v>18700</v>
      </c>
      <c r="T1055" s="16">
        <v>18700</v>
      </c>
      <c r="U1055" s="16">
        <v>18700</v>
      </c>
      <c r="V1055" s="16">
        <v>18700</v>
      </c>
      <c r="W1055" s="16">
        <v>18700</v>
      </c>
      <c r="X1055" s="16" t="s">
        <v>7744</v>
      </c>
      <c r="Y1055" s="16" t="s">
        <v>129</v>
      </c>
      <c r="Z1055" s="16" t="s">
        <v>129</v>
      </c>
    </row>
    <row r="1056" spans="2:26" hidden="1">
      <c r="B1056" s="16" t="s">
        <v>1621</v>
      </c>
      <c r="C1056" s="16" t="s">
        <v>235</v>
      </c>
      <c r="D1056" s="16" t="s">
        <v>3465</v>
      </c>
      <c r="E1056" s="16" t="s">
        <v>3466</v>
      </c>
      <c r="F1056" s="16" t="s">
        <v>3467</v>
      </c>
      <c r="G1056" s="16" t="s">
        <v>1739</v>
      </c>
      <c r="H1056" s="16" t="s">
        <v>129</v>
      </c>
      <c r="I1056" s="16" t="s">
        <v>19</v>
      </c>
      <c r="J1056" s="16" t="s">
        <v>7744</v>
      </c>
      <c r="K1056" s="16" t="s">
        <v>129</v>
      </c>
      <c r="L1056" s="16">
        <v>2697000</v>
      </c>
      <c r="M1056" s="16">
        <v>2697000</v>
      </c>
      <c r="N1056" s="16">
        <v>2697000</v>
      </c>
      <c r="O1056" s="16">
        <v>2697000</v>
      </c>
      <c r="P1056" s="16">
        <v>2697000</v>
      </c>
      <c r="Q1056" s="16">
        <v>2697000</v>
      </c>
      <c r="R1056" s="16">
        <v>2697000</v>
      </c>
      <c r="S1056" s="16">
        <v>2697000</v>
      </c>
      <c r="T1056" s="16">
        <v>2697000</v>
      </c>
      <c r="U1056" s="16">
        <v>2697000</v>
      </c>
      <c r="V1056" s="16">
        <v>2697000</v>
      </c>
      <c r="W1056" s="16">
        <v>2697000</v>
      </c>
      <c r="X1056" s="16" t="s">
        <v>7744</v>
      </c>
      <c r="Y1056" s="16" t="s">
        <v>129</v>
      </c>
      <c r="Z1056" s="16" t="s">
        <v>129</v>
      </c>
    </row>
    <row r="1057" spans="2:26" hidden="1">
      <c r="B1057" s="16" t="s">
        <v>1621</v>
      </c>
      <c r="C1057" s="16" t="s">
        <v>235</v>
      </c>
      <c r="D1057" s="16" t="s">
        <v>2801</v>
      </c>
      <c r="E1057" s="16" t="s">
        <v>3468</v>
      </c>
      <c r="F1057" s="16" t="s">
        <v>3469</v>
      </c>
      <c r="G1057" s="16" t="s">
        <v>1739</v>
      </c>
      <c r="H1057" s="16" t="s">
        <v>129</v>
      </c>
      <c r="I1057" s="16" t="s">
        <v>19</v>
      </c>
      <c r="J1057" s="16" t="s">
        <v>7744</v>
      </c>
      <c r="K1057" s="16" t="s">
        <v>129</v>
      </c>
      <c r="L1057" s="16">
        <v>70000</v>
      </c>
      <c r="M1057" s="16">
        <v>70000</v>
      </c>
      <c r="N1057" s="16">
        <v>70000</v>
      </c>
      <c r="O1057" s="16">
        <v>70000</v>
      </c>
      <c r="P1057" s="16">
        <v>70000</v>
      </c>
      <c r="Q1057" s="16">
        <v>70000</v>
      </c>
      <c r="R1057" s="16">
        <v>70000</v>
      </c>
      <c r="S1057" s="16">
        <v>70000</v>
      </c>
      <c r="T1057" s="16">
        <v>70000</v>
      </c>
      <c r="U1057" s="16">
        <v>70000</v>
      </c>
      <c r="V1057" s="16">
        <v>70000</v>
      </c>
      <c r="W1057" s="16">
        <v>70000</v>
      </c>
      <c r="X1057" s="16" t="s">
        <v>7744</v>
      </c>
      <c r="Y1057" s="16" t="s">
        <v>129</v>
      </c>
      <c r="Z1057" s="16" t="s">
        <v>129</v>
      </c>
    </row>
    <row r="1058" spans="2:26" hidden="1">
      <c r="B1058" s="16" t="s">
        <v>1621</v>
      </c>
      <c r="C1058" s="16" t="s">
        <v>235</v>
      </c>
      <c r="D1058" s="16" t="s">
        <v>2801</v>
      </c>
      <c r="E1058" s="16" t="s">
        <v>3470</v>
      </c>
      <c r="F1058" s="16" t="s">
        <v>3471</v>
      </c>
      <c r="G1058" s="16" t="s">
        <v>1739</v>
      </c>
      <c r="H1058" s="16" t="s">
        <v>129</v>
      </c>
      <c r="I1058" s="16" t="s">
        <v>19</v>
      </c>
      <c r="J1058" s="16" t="s">
        <v>7744</v>
      </c>
      <c r="K1058" s="16" t="s">
        <v>129</v>
      </c>
      <c r="L1058" s="16">
        <v>105000</v>
      </c>
      <c r="M1058" s="16">
        <v>105000</v>
      </c>
      <c r="N1058" s="16">
        <v>105000</v>
      </c>
      <c r="O1058" s="16">
        <v>105000</v>
      </c>
      <c r="P1058" s="16">
        <v>105000</v>
      </c>
      <c r="Q1058" s="16">
        <v>105000</v>
      </c>
      <c r="R1058" s="16">
        <v>105000</v>
      </c>
      <c r="S1058" s="16">
        <v>105000</v>
      </c>
      <c r="T1058" s="16">
        <v>105000</v>
      </c>
      <c r="U1058" s="16">
        <v>105000</v>
      </c>
      <c r="V1058" s="16">
        <v>105000</v>
      </c>
      <c r="W1058" s="16">
        <v>105000</v>
      </c>
      <c r="X1058" s="16" t="s">
        <v>7744</v>
      </c>
      <c r="Y1058" s="16" t="s">
        <v>129</v>
      </c>
      <c r="Z1058" s="16" t="s">
        <v>129</v>
      </c>
    </row>
    <row r="1059" spans="2:26" hidden="1">
      <c r="B1059" s="16" t="s">
        <v>1621</v>
      </c>
      <c r="C1059" s="16" t="s">
        <v>235</v>
      </c>
      <c r="D1059" s="16" t="s">
        <v>2801</v>
      </c>
      <c r="E1059" s="16" t="s">
        <v>3472</v>
      </c>
      <c r="F1059" s="16" t="s">
        <v>3473</v>
      </c>
      <c r="G1059" s="16" t="s">
        <v>1739</v>
      </c>
      <c r="H1059" s="16" t="s">
        <v>129</v>
      </c>
      <c r="I1059" s="16" t="s">
        <v>19</v>
      </c>
      <c r="J1059" s="16" t="s">
        <v>7744</v>
      </c>
      <c r="K1059" s="16" t="s">
        <v>129</v>
      </c>
      <c r="L1059" s="16">
        <v>210000</v>
      </c>
      <c r="M1059" s="16">
        <v>210000</v>
      </c>
      <c r="N1059" s="16">
        <v>210000</v>
      </c>
      <c r="O1059" s="16">
        <v>210000</v>
      </c>
      <c r="P1059" s="16">
        <v>210000</v>
      </c>
      <c r="Q1059" s="16">
        <v>210000</v>
      </c>
      <c r="R1059" s="16">
        <v>210000</v>
      </c>
      <c r="S1059" s="16">
        <v>210000</v>
      </c>
      <c r="T1059" s="16">
        <v>210000</v>
      </c>
      <c r="U1059" s="16">
        <v>210000</v>
      </c>
      <c r="V1059" s="16">
        <v>210000</v>
      </c>
      <c r="W1059" s="16">
        <v>210000</v>
      </c>
      <c r="X1059" s="16" t="s">
        <v>7744</v>
      </c>
      <c r="Y1059" s="16" t="s">
        <v>129</v>
      </c>
      <c r="Z1059" s="16" t="s">
        <v>129</v>
      </c>
    </row>
    <row r="1060" spans="2:26" hidden="1">
      <c r="B1060" s="16" t="s">
        <v>1621</v>
      </c>
      <c r="C1060" s="16" t="s">
        <v>235</v>
      </c>
      <c r="D1060" s="16" t="s">
        <v>2801</v>
      </c>
      <c r="E1060" s="16" t="s">
        <v>3474</v>
      </c>
      <c r="F1060" s="16" t="s">
        <v>3475</v>
      </c>
      <c r="G1060" s="16" t="s">
        <v>1739</v>
      </c>
      <c r="H1060" s="16" t="s">
        <v>129</v>
      </c>
      <c r="I1060" s="16" t="s">
        <v>19</v>
      </c>
      <c r="J1060" s="16" t="s">
        <v>7744</v>
      </c>
      <c r="K1060" s="16" t="s">
        <v>129</v>
      </c>
      <c r="L1060" s="16">
        <v>140000</v>
      </c>
      <c r="M1060" s="16">
        <v>140000</v>
      </c>
      <c r="N1060" s="16">
        <v>140000</v>
      </c>
      <c r="O1060" s="16">
        <v>140000</v>
      </c>
      <c r="P1060" s="16">
        <v>140000</v>
      </c>
      <c r="Q1060" s="16">
        <v>140000</v>
      </c>
      <c r="R1060" s="16">
        <v>140000</v>
      </c>
      <c r="S1060" s="16">
        <v>140000</v>
      </c>
      <c r="T1060" s="16">
        <v>140000</v>
      </c>
      <c r="U1060" s="16">
        <v>140000</v>
      </c>
      <c r="V1060" s="16">
        <v>140000</v>
      </c>
      <c r="W1060" s="16">
        <v>140000</v>
      </c>
      <c r="X1060" s="16" t="s">
        <v>7744</v>
      </c>
      <c r="Y1060" s="16" t="s">
        <v>129</v>
      </c>
      <c r="Z1060" s="16" t="s">
        <v>129</v>
      </c>
    </row>
    <row r="1061" spans="2:26" hidden="1">
      <c r="B1061" s="16" t="s">
        <v>1621</v>
      </c>
      <c r="C1061" s="16" t="s">
        <v>235</v>
      </c>
      <c r="D1061" s="16" t="s">
        <v>2801</v>
      </c>
      <c r="E1061" s="16" t="s">
        <v>3476</v>
      </c>
      <c r="F1061" s="16" t="s">
        <v>3477</v>
      </c>
      <c r="G1061" s="16" t="s">
        <v>1739</v>
      </c>
      <c r="H1061" s="16" t="s">
        <v>129</v>
      </c>
      <c r="I1061" s="16" t="s">
        <v>19</v>
      </c>
      <c r="J1061" s="16" t="s">
        <v>7744</v>
      </c>
      <c r="K1061" s="16" t="s">
        <v>129</v>
      </c>
      <c r="L1061" s="16">
        <v>175000</v>
      </c>
      <c r="M1061" s="16">
        <v>175000</v>
      </c>
      <c r="N1061" s="16">
        <v>175000</v>
      </c>
      <c r="O1061" s="16">
        <v>175000</v>
      </c>
      <c r="P1061" s="16">
        <v>175000</v>
      </c>
      <c r="Q1061" s="16">
        <v>175000</v>
      </c>
      <c r="R1061" s="16">
        <v>175000</v>
      </c>
      <c r="S1061" s="16">
        <v>175000</v>
      </c>
      <c r="T1061" s="16">
        <v>175000</v>
      </c>
      <c r="U1061" s="16">
        <v>175000</v>
      </c>
      <c r="V1061" s="16">
        <v>175000</v>
      </c>
      <c r="W1061" s="16">
        <v>175000</v>
      </c>
      <c r="X1061" s="16" t="s">
        <v>7744</v>
      </c>
      <c r="Y1061" s="16" t="s">
        <v>129</v>
      </c>
      <c r="Z1061" s="16" t="s">
        <v>129</v>
      </c>
    </row>
    <row r="1062" spans="2:26" hidden="1">
      <c r="B1062" s="16" t="s">
        <v>1621</v>
      </c>
      <c r="C1062" s="16" t="s">
        <v>235</v>
      </c>
      <c r="D1062" s="16" t="s">
        <v>3478</v>
      </c>
      <c r="E1062" s="16" t="s">
        <v>3479</v>
      </c>
      <c r="F1062" s="16" t="s">
        <v>3480</v>
      </c>
      <c r="G1062" s="16" t="s">
        <v>1739</v>
      </c>
      <c r="H1062" s="16" t="s">
        <v>129</v>
      </c>
      <c r="I1062" s="16" t="s">
        <v>19</v>
      </c>
      <c r="J1062" s="16" t="s">
        <v>7745</v>
      </c>
      <c r="K1062" s="16" t="s">
        <v>129</v>
      </c>
      <c r="L1062" s="16">
        <v>520000</v>
      </c>
      <c r="M1062" s="16">
        <v>520000</v>
      </c>
      <c r="N1062" s="16">
        <v>520000</v>
      </c>
      <c r="O1062" s="16">
        <v>520000</v>
      </c>
      <c r="P1062" s="16">
        <v>520000</v>
      </c>
      <c r="Q1062" s="16">
        <v>520000</v>
      </c>
      <c r="R1062" s="16">
        <v>520000</v>
      </c>
      <c r="S1062" s="16">
        <v>520000</v>
      </c>
      <c r="T1062" s="16">
        <v>520000</v>
      </c>
      <c r="U1062" s="16">
        <v>520000</v>
      </c>
      <c r="V1062" s="16">
        <v>520000</v>
      </c>
      <c r="W1062" s="16">
        <v>520000</v>
      </c>
      <c r="X1062" s="16" t="s">
        <v>7745</v>
      </c>
      <c r="Y1062" s="16" t="s">
        <v>129</v>
      </c>
      <c r="Z1062" s="16" t="s">
        <v>129</v>
      </c>
    </row>
    <row r="1063" spans="2:26" hidden="1">
      <c r="B1063" s="16" t="s">
        <v>1621</v>
      </c>
      <c r="C1063" s="16" t="s">
        <v>235</v>
      </c>
      <c r="D1063" s="16" t="s">
        <v>3481</v>
      </c>
      <c r="E1063" s="16" t="s">
        <v>3482</v>
      </c>
      <c r="F1063" s="16" t="s">
        <v>7900</v>
      </c>
      <c r="G1063" s="16" t="s">
        <v>1739</v>
      </c>
      <c r="H1063" s="16" t="s">
        <v>129</v>
      </c>
      <c r="I1063" s="16" t="s">
        <v>19</v>
      </c>
      <c r="J1063" s="16" t="s">
        <v>7744</v>
      </c>
      <c r="K1063" s="16" t="s">
        <v>129</v>
      </c>
      <c r="L1063" s="16">
        <v>5000</v>
      </c>
      <c r="M1063" s="16">
        <v>5000</v>
      </c>
      <c r="N1063" s="16">
        <v>5000</v>
      </c>
      <c r="O1063" s="16">
        <v>5000</v>
      </c>
      <c r="P1063" s="16">
        <v>5000</v>
      </c>
      <c r="Q1063" s="16">
        <v>5000</v>
      </c>
      <c r="R1063" s="16">
        <v>5000</v>
      </c>
      <c r="S1063" s="16">
        <v>5000</v>
      </c>
      <c r="T1063" s="16">
        <v>5000</v>
      </c>
      <c r="U1063" s="16">
        <v>5000</v>
      </c>
      <c r="V1063" s="16">
        <v>5000</v>
      </c>
      <c r="W1063" s="16">
        <v>5000</v>
      </c>
      <c r="X1063" s="16" t="s">
        <v>7744</v>
      </c>
      <c r="Y1063" s="16" t="s">
        <v>129</v>
      </c>
      <c r="Z1063" s="16" t="s">
        <v>129</v>
      </c>
    </row>
    <row r="1064" spans="2:26" hidden="1">
      <c r="B1064" s="16" t="s">
        <v>1621</v>
      </c>
      <c r="C1064" s="16" t="s">
        <v>235</v>
      </c>
      <c r="D1064" s="16" t="s">
        <v>3481</v>
      </c>
      <c r="E1064" s="16" t="s">
        <v>3483</v>
      </c>
      <c r="F1064" s="16" t="s">
        <v>3484</v>
      </c>
      <c r="G1064" s="16" t="s">
        <v>1739</v>
      </c>
      <c r="H1064" s="16" t="s">
        <v>129</v>
      </c>
      <c r="I1064" s="16" t="s">
        <v>19</v>
      </c>
      <c r="J1064" s="16" t="s">
        <v>7744</v>
      </c>
      <c r="K1064" s="16" t="s">
        <v>129</v>
      </c>
      <c r="L1064" s="16">
        <v>5000</v>
      </c>
      <c r="M1064" s="16">
        <v>5000</v>
      </c>
      <c r="N1064" s="16">
        <v>5000</v>
      </c>
      <c r="O1064" s="16">
        <v>5000</v>
      </c>
      <c r="P1064" s="16">
        <v>5000</v>
      </c>
      <c r="Q1064" s="16">
        <v>5000</v>
      </c>
      <c r="R1064" s="16">
        <v>5000</v>
      </c>
      <c r="S1064" s="16">
        <v>5000</v>
      </c>
      <c r="T1064" s="16">
        <v>5000</v>
      </c>
      <c r="U1064" s="16">
        <v>5000</v>
      </c>
      <c r="V1064" s="16">
        <v>5000</v>
      </c>
      <c r="W1064" s="16">
        <v>5000</v>
      </c>
      <c r="X1064" s="16" t="s">
        <v>7744</v>
      </c>
      <c r="Y1064" s="16" t="s">
        <v>129</v>
      </c>
      <c r="Z1064" s="16" t="s">
        <v>129</v>
      </c>
    </row>
    <row r="1065" spans="2:26" hidden="1">
      <c r="B1065" s="16" t="s">
        <v>1621</v>
      </c>
      <c r="C1065" s="16" t="s">
        <v>235</v>
      </c>
      <c r="D1065" s="16" t="s">
        <v>15785</v>
      </c>
      <c r="E1065" s="16" t="s">
        <v>15786</v>
      </c>
      <c r="F1065" s="16" t="s">
        <v>15785</v>
      </c>
      <c r="G1065" s="16" t="s">
        <v>1739</v>
      </c>
      <c r="H1065" s="16" t="s">
        <v>131</v>
      </c>
      <c r="I1065" s="16" t="s">
        <v>19</v>
      </c>
      <c r="J1065" s="16" t="s">
        <v>7744</v>
      </c>
      <c r="K1065" s="16" t="s">
        <v>131</v>
      </c>
      <c r="L1065" s="16">
        <v>1786701.6</v>
      </c>
      <c r="M1065" s="16">
        <v>1786701.6</v>
      </c>
      <c r="N1065" s="16">
        <v>1786701.6</v>
      </c>
      <c r="O1065" s="16">
        <v>1786701.6</v>
      </c>
      <c r="P1065" s="16">
        <v>1786701.6</v>
      </c>
      <c r="Q1065" s="16">
        <v>1786701.6</v>
      </c>
      <c r="R1065" s="16">
        <v>1786701.6</v>
      </c>
      <c r="S1065" s="16">
        <v>1786701.6</v>
      </c>
      <c r="T1065" s="16">
        <v>1786701.6</v>
      </c>
      <c r="U1065" s="16">
        <v>1786701.6</v>
      </c>
      <c r="V1065" s="16">
        <v>1786701.6</v>
      </c>
      <c r="W1065" s="16">
        <v>1786701.6</v>
      </c>
      <c r="X1065" s="16" t="s">
        <v>7744</v>
      </c>
      <c r="Y1065" s="16" t="s">
        <v>131</v>
      </c>
      <c r="Z1065" s="16" t="s">
        <v>131</v>
      </c>
    </row>
    <row r="1066" spans="2:26" hidden="1">
      <c r="B1066" s="16" t="s">
        <v>1621</v>
      </c>
      <c r="C1066" s="16" t="s">
        <v>235</v>
      </c>
      <c r="D1066" s="16" t="s">
        <v>3487</v>
      </c>
      <c r="E1066" s="16" t="s">
        <v>3488</v>
      </c>
      <c r="F1066" s="16" t="s">
        <v>3489</v>
      </c>
      <c r="G1066" s="16" t="s">
        <v>2047</v>
      </c>
      <c r="H1066" s="16" t="s">
        <v>102</v>
      </c>
      <c r="I1066" s="16" t="s">
        <v>19</v>
      </c>
      <c r="J1066" s="16" t="s">
        <v>7745</v>
      </c>
      <c r="K1066" s="16" t="s">
        <v>102</v>
      </c>
      <c r="L1066" s="16">
        <v>5000000</v>
      </c>
      <c r="M1066" s="16">
        <v>5000000</v>
      </c>
      <c r="N1066" s="16">
        <v>5000000</v>
      </c>
      <c r="O1066" s="16">
        <v>5000000</v>
      </c>
      <c r="P1066" s="16">
        <v>5000000</v>
      </c>
      <c r="Q1066" s="16">
        <v>5000000</v>
      </c>
      <c r="R1066" s="16">
        <v>5000000</v>
      </c>
      <c r="S1066" s="16">
        <v>5000000</v>
      </c>
      <c r="T1066" s="16">
        <v>5000000</v>
      </c>
      <c r="U1066" s="16">
        <v>5000000</v>
      </c>
      <c r="V1066" s="16">
        <v>5000000</v>
      </c>
      <c r="W1066" s="16">
        <v>5000000</v>
      </c>
      <c r="X1066" s="16" t="s">
        <v>7745</v>
      </c>
      <c r="Y1066" s="16" t="s">
        <v>102</v>
      </c>
      <c r="Z1066" s="16" t="s">
        <v>102</v>
      </c>
    </row>
    <row r="1067" spans="2:26" hidden="1">
      <c r="B1067" s="16" t="s">
        <v>1621</v>
      </c>
      <c r="C1067" s="16" t="s">
        <v>1622</v>
      </c>
      <c r="D1067" s="16" t="s">
        <v>1948</v>
      </c>
      <c r="E1067" s="16" t="s">
        <v>3490</v>
      </c>
      <c r="F1067" s="16" t="s">
        <v>3491</v>
      </c>
      <c r="G1067" s="16" t="s">
        <v>1743</v>
      </c>
      <c r="H1067" s="16" t="s">
        <v>102</v>
      </c>
      <c r="I1067" s="16" t="s">
        <v>19</v>
      </c>
      <c r="J1067" s="16" t="s">
        <v>7744</v>
      </c>
      <c r="K1067" s="16" t="s">
        <v>102</v>
      </c>
      <c r="L1067" s="16">
        <v>285715</v>
      </c>
      <c r="M1067" s="16">
        <v>265307</v>
      </c>
      <c r="N1067" s="16">
        <v>265307</v>
      </c>
      <c r="O1067" s="16">
        <v>265307</v>
      </c>
      <c r="P1067" s="16">
        <v>265307</v>
      </c>
      <c r="Q1067" s="16">
        <v>265307</v>
      </c>
      <c r="R1067" s="16">
        <v>265307</v>
      </c>
      <c r="S1067" s="16">
        <v>265307</v>
      </c>
      <c r="T1067" s="16">
        <v>265307</v>
      </c>
      <c r="U1067" s="16">
        <v>265307</v>
      </c>
      <c r="V1067" s="16">
        <v>265307</v>
      </c>
      <c r="W1067" s="16">
        <v>265307</v>
      </c>
      <c r="X1067" s="16" t="s">
        <v>7744</v>
      </c>
      <c r="Y1067" s="16" t="s">
        <v>102</v>
      </c>
      <c r="Z1067" s="16" t="s">
        <v>102</v>
      </c>
    </row>
    <row r="1068" spans="2:26" hidden="1">
      <c r="B1068" s="16" t="s">
        <v>1621</v>
      </c>
      <c r="C1068" s="16" t="s">
        <v>1622</v>
      </c>
      <c r="D1068" s="16" t="s">
        <v>1948</v>
      </c>
      <c r="E1068" s="16" t="s">
        <v>3492</v>
      </c>
      <c r="F1068" s="16" t="s">
        <v>3493</v>
      </c>
      <c r="G1068" s="16" t="s">
        <v>1743</v>
      </c>
      <c r="H1068" s="16" t="s">
        <v>102</v>
      </c>
      <c r="I1068" s="16" t="s">
        <v>19</v>
      </c>
      <c r="J1068" s="16" t="s">
        <v>7744</v>
      </c>
      <c r="K1068" s="16" t="s">
        <v>102</v>
      </c>
      <c r="L1068" s="16">
        <v>397960</v>
      </c>
      <c r="M1068" s="16">
        <v>367347</v>
      </c>
      <c r="N1068" s="16">
        <v>367347</v>
      </c>
      <c r="O1068" s="16">
        <v>367347</v>
      </c>
      <c r="P1068" s="16">
        <v>367347</v>
      </c>
      <c r="Q1068" s="16">
        <v>367347</v>
      </c>
      <c r="R1068" s="16">
        <v>367347</v>
      </c>
      <c r="S1068" s="16">
        <v>367347</v>
      </c>
      <c r="T1068" s="16">
        <v>367347</v>
      </c>
      <c r="U1068" s="16">
        <v>367347</v>
      </c>
      <c r="V1068" s="16">
        <v>367347</v>
      </c>
      <c r="W1068" s="16">
        <v>367347</v>
      </c>
      <c r="X1068" s="16" t="s">
        <v>7744</v>
      </c>
      <c r="Y1068" s="16" t="s">
        <v>102</v>
      </c>
      <c r="Z1068" s="16" t="s">
        <v>102</v>
      </c>
    </row>
    <row r="1069" spans="2:26" hidden="1">
      <c r="B1069" s="16" t="s">
        <v>1621</v>
      </c>
      <c r="C1069" s="16" t="s">
        <v>235</v>
      </c>
      <c r="D1069" s="16" t="s">
        <v>2958</v>
      </c>
      <c r="E1069" s="16" t="s">
        <v>3494</v>
      </c>
      <c r="F1069" s="16" t="s">
        <v>3495</v>
      </c>
      <c r="G1069" s="16" t="s">
        <v>1626</v>
      </c>
      <c r="H1069" s="16" t="s">
        <v>103</v>
      </c>
      <c r="I1069" s="16" t="s">
        <v>19</v>
      </c>
      <c r="J1069" s="16" t="s">
        <v>7745</v>
      </c>
      <c r="K1069" s="16" t="s">
        <v>103</v>
      </c>
      <c r="L1069" s="16">
        <v>6000000</v>
      </c>
      <c r="M1069" s="16">
        <v>6000000</v>
      </c>
      <c r="N1069" s="16">
        <v>6000000</v>
      </c>
      <c r="O1069" s="16">
        <v>6000000</v>
      </c>
      <c r="P1069" s="16">
        <v>6000000</v>
      </c>
      <c r="Q1069" s="16">
        <v>6000000</v>
      </c>
      <c r="R1069" s="16">
        <v>8000000</v>
      </c>
      <c r="S1069" s="16">
        <v>8000000</v>
      </c>
      <c r="T1069" s="16">
        <v>8000000</v>
      </c>
      <c r="U1069" s="16">
        <v>8000000</v>
      </c>
      <c r="V1069" s="16">
        <v>8000000</v>
      </c>
      <c r="W1069" s="16">
        <v>8000000</v>
      </c>
      <c r="X1069" s="16" t="s">
        <v>7745</v>
      </c>
      <c r="Y1069" s="16" t="s">
        <v>103</v>
      </c>
      <c r="Z1069" s="16" t="s">
        <v>103</v>
      </c>
    </row>
    <row r="1070" spans="2:26" hidden="1">
      <c r="B1070" s="16" t="s">
        <v>1621</v>
      </c>
      <c r="C1070" s="16" t="s">
        <v>1622</v>
      </c>
      <c r="D1070" s="16" t="s">
        <v>14983</v>
      </c>
      <c r="E1070" s="16" t="s">
        <v>3496</v>
      </c>
      <c r="F1070" s="16" t="s">
        <v>3497</v>
      </c>
      <c r="G1070" s="16" t="s">
        <v>1626</v>
      </c>
      <c r="H1070" s="16" t="s">
        <v>103</v>
      </c>
      <c r="I1070" s="16" t="s">
        <v>19</v>
      </c>
      <c r="J1070" s="16" t="s">
        <v>7744</v>
      </c>
      <c r="K1070" s="16" t="s">
        <v>103</v>
      </c>
      <c r="L1070" s="16">
        <v>112000</v>
      </c>
      <c r="M1070" s="16">
        <v>112000</v>
      </c>
      <c r="N1070" s="16">
        <v>112000</v>
      </c>
      <c r="O1070" s="16">
        <v>112000</v>
      </c>
      <c r="P1070" s="16">
        <v>112000</v>
      </c>
      <c r="Q1070" s="16">
        <v>112000</v>
      </c>
      <c r="R1070" s="16">
        <v>112000</v>
      </c>
      <c r="S1070" s="16">
        <v>112000</v>
      </c>
      <c r="T1070" s="16">
        <v>112000</v>
      </c>
      <c r="U1070" s="16">
        <v>112000</v>
      </c>
      <c r="V1070" s="16">
        <v>112000</v>
      </c>
      <c r="W1070" s="16">
        <v>112000</v>
      </c>
      <c r="X1070" s="16" t="s">
        <v>7744</v>
      </c>
      <c r="Y1070" s="16" t="s">
        <v>103</v>
      </c>
      <c r="Z1070" s="16" t="s">
        <v>103</v>
      </c>
    </row>
    <row r="1071" spans="2:26" hidden="1">
      <c r="B1071" s="16" t="s">
        <v>1621</v>
      </c>
      <c r="C1071" s="16" t="s">
        <v>1622</v>
      </c>
      <c r="D1071" s="16" t="s">
        <v>1648</v>
      </c>
      <c r="E1071" s="16" t="s">
        <v>3498</v>
      </c>
      <c r="F1071" s="16" t="s">
        <v>3499</v>
      </c>
      <c r="G1071" s="16" t="s">
        <v>1626</v>
      </c>
      <c r="H1071" s="16" t="s">
        <v>103</v>
      </c>
      <c r="I1071" s="16" t="s">
        <v>19</v>
      </c>
      <c r="J1071" s="16" t="s">
        <v>7744</v>
      </c>
      <c r="K1071" s="16" t="s">
        <v>103</v>
      </c>
      <c r="L1071" s="16">
        <v>369267.89333333331</v>
      </c>
      <c r="M1071" s="16">
        <v>369267.89333333331</v>
      </c>
      <c r="N1071" s="16">
        <v>369267.89333333331</v>
      </c>
      <c r="O1071" s="16">
        <v>369267.89333333331</v>
      </c>
      <c r="P1071" s="16">
        <v>369267.89333333331</v>
      </c>
      <c r="Q1071" s="16">
        <v>369267.89333333331</v>
      </c>
      <c r="R1071" s="16">
        <v>369267.89333333331</v>
      </c>
      <c r="S1071" s="16">
        <v>369267.89333333331</v>
      </c>
      <c r="T1071" s="16">
        <v>369267.89333333331</v>
      </c>
      <c r="U1071" s="16">
        <v>369267.89333333331</v>
      </c>
      <c r="V1071" s="16">
        <v>369267.89333333331</v>
      </c>
      <c r="W1071" s="16">
        <v>369267.89333333331</v>
      </c>
      <c r="X1071" s="16" t="s">
        <v>7744</v>
      </c>
      <c r="Y1071" s="16" t="s">
        <v>103</v>
      </c>
      <c r="Z1071" s="16" t="s">
        <v>103</v>
      </c>
    </row>
    <row r="1072" spans="2:26" hidden="1">
      <c r="B1072" s="16" t="s">
        <v>1621</v>
      </c>
      <c r="C1072" s="16" t="s">
        <v>1622</v>
      </c>
      <c r="D1072" s="16" t="s">
        <v>1648</v>
      </c>
      <c r="E1072" s="16" t="s">
        <v>15787</v>
      </c>
      <c r="F1072" s="16" t="s">
        <v>15788</v>
      </c>
      <c r="G1072" s="16" t="s">
        <v>1626</v>
      </c>
      <c r="H1072" s="16" t="s">
        <v>103</v>
      </c>
      <c r="I1072" s="16" t="s">
        <v>19</v>
      </c>
      <c r="J1072" s="16" t="s">
        <v>7745</v>
      </c>
      <c r="K1072" s="16" t="s">
        <v>103</v>
      </c>
      <c r="L1072" s="16">
        <v>11830.55</v>
      </c>
      <c r="M1072" s="16">
        <v>11830.55</v>
      </c>
      <c r="N1072" s="16">
        <v>11830.55</v>
      </c>
      <c r="O1072" s="16">
        <v>11830.55</v>
      </c>
      <c r="P1072" s="16">
        <v>11830.55</v>
      </c>
      <c r="Q1072" s="16">
        <v>11830.55</v>
      </c>
      <c r="R1072" s="16">
        <v>11830.55</v>
      </c>
      <c r="S1072" s="16">
        <v>11830.55</v>
      </c>
      <c r="T1072" s="16">
        <v>11830.55</v>
      </c>
      <c r="U1072" s="16">
        <v>11830.55</v>
      </c>
      <c r="V1072" s="16">
        <v>11830.55</v>
      </c>
      <c r="W1072" s="16">
        <v>11830.55</v>
      </c>
      <c r="X1072" s="16" t="s">
        <v>7745</v>
      </c>
      <c r="Y1072" s="16" t="s">
        <v>103</v>
      </c>
      <c r="Z1072" s="16" t="s">
        <v>103</v>
      </c>
    </row>
    <row r="1073" spans="2:26" hidden="1">
      <c r="B1073" s="16" t="s">
        <v>1621</v>
      </c>
      <c r="C1073" s="16" t="s">
        <v>1622</v>
      </c>
      <c r="D1073" s="16" t="s">
        <v>1674</v>
      </c>
      <c r="E1073" s="16" t="s">
        <v>3500</v>
      </c>
      <c r="F1073" s="16" t="s">
        <v>3501</v>
      </c>
      <c r="G1073" s="16" t="s">
        <v>1626</v>
      </c>
      <c r="H1073" s="16" t="s">
        <v>103</v>
      </c>
      <c r="I1073" s="16" t="s">
        <v>19</v>
      </c>
      <c r="J1073" s="16" t="s">
        <v>7745</v>
      </c>
      <c r="K1073" s="16" t="s">
        <v>103</v>
      </c>
      <c r="L1073" s="16">
        <v>3849572.3566720001</v>
      </c>
      <c r="M1073" s="16">
        <v>3849572.3566720001</v>
      </c>
      <c r="N1073" s="16">
        <v>3849572.3566720001</v>
      </c>
      <c r="O1073" s="16">
        <v>3849572.3566720001</v>
      </c>
      <c r="P1073" s="16">
        <v>3849572.3566720001</v>
      </c>
      <c r="Q1073" s="16">
        <v>3849572.3566720001</v>
      </c>
      <c r="R1073" s="16">
        <v>4085343.6754339798</v>
      </c>
      <c r="S1073" s="16">
        <v>4085343.6754339798</v>
      </c>
      <c r="T1073" s="16">
        <v>4085343.6754339798</v>
      </c>
      <c r="U1073" s="16">
        <v>4085343.6754339798</v>
      </c>
      <c r="V1073" s="16">
        <v>4085343.6754339798</v>
      </c>
      <c r="W1073" s="16">
        <v>4085343.6754339798</v>
      </c>
      <c r="X1073" s="16" t="s">
        <v>7745</v>
      </c>
      <c r="Y1073" s="16" t="s">
        <v>103</v>
      </c>
      <c r="Z1073" s="16" t="s">
        <v>103</v>
      </c>
    </row>
    <row r="1074" spans="2:26" hidden="1">
      <c r="B1074" s="16" t="s">
        <v>1621</v>
      </c>
      <c r="C1074" s="16" t="s">
        <v>1622</v>
      </c>
      <c r="D1074" s="16" t="s">
        <v>1690</v>
      </c>
      <c r="E1074" s="16" t="s">
        <v>3502</v>
      </c>
      <c r="F1074" s="16" t="s">
        <v>3503</v>
      </c>
      <c r="G1074" s="16" t="s">
        <v>1626</v>
      </c>
      <c r="H1074" s="16" t="s">
        <v>103</v>
      </c>
      <c r="I1074" s="16" t="s">
        <v>19</v>
      </c>
      <c r="J1074" s="16" t="s">
        <v>7745</v>
      </c>
      <c r="K1074" s="16" t="s">
        <v>103</v>
      </c>
      <c r="L1074" s="16">
        <v>7149889</v>
      </c>
      <c r="M1074" s="16">
        <v>7149889</v>
      </c>
      <c r="N1074" s="16">
        <v>7149889</v>
      </c>
      <c r="O1074" s="16">
        <v>7149889</v>
      </c>
      <c r="P1074" s="16">
        <v>7149889</v>
      </c>
      <c r="Q1074" s="16">
        <v>7149889</v>
      </c>
      <c r="R1074" s="16">
        <v>7546070</v>
      </c>
      <c r="S1074" s="16">
        <v>7546070</v>
      </c>
      <c r="T1074" s="16">
        <v>7546070</v>
      </c>
      <c r="U1074" s="16">
        <v>7546070</v>
      </c>
      <c r="V1074" s="16">
        <v>7546070</v>
      </c>
      <c r="W1074" s="16">
        <v>7546070</v>
      </c>
      <c r="X1074" s="16" t="s">
        <v>7745</v>
      </c>
      <c r="Y1074" s="16" t="s">
        <v>103</v>
      </c>
      <c r="Z1074" s="16" t="s">
        <v>103</v>
      </c>
    </row>
    <row r="1075" spans="2:26" hidden="1">
      <c r="B1075" s="16" t="s">
        <v>1621</v>
      </c>
      <c r="C1075" s="16" t="s">
        <v>1622</v>
      </c>
      <c r="D1075" s="16" t="s">
        <v>1690</v>
      </c>
      <c r="E1075" s="16" t="s">
        <v>3504</v>
      </c>
      <c r="F1075" s="16" t="s">
        <v>3505</v>
      </c>
      <c r="G1075" s="16" t="s">
        <v>1626</v>
      </c>
      <c r="H1075" s="16" t="s">
        <v>103</v>
      </c>
      <c r="I1075" s="16" t="s">
        <v>19</v>
      </c>
      <c r="J1075" s="16" t="s">
        <v>7745</v>
      </c>
      <c r="K1075" s="16" t="s">
        <v>103</v>
      </c>
      <c r="L1075" s="16">
        <v>712908</v>
      </c>
      <c r="M1075" s="16">
        <v>712908</v>
      </c>
      <c r="N1075" s="16">
        <v>712908</v>
      </c>
      <c r="O1075" s="16">
        <v>712908</v>
      </c>
      <c r="P1075" s="16">
        <v>712908</v>
      </c>
      <c r="Q1075" s="16">
        <v>712908</v>
      </c>
      <c r="R1075" s="16">
        <v>759247</v>
      </c>
      <c r="S1075" s="16">
        <v>759247</v>
      </c>
      <c r="T1075" s="16">
        <v>759247</v>
      </c>
      <c r="U1075" s="16">
        <v>759247</v>
      </c>
      <c r="V1075" s="16">
        <v>759247</v>
      </c>
      <c r="W1075" s="16">
        <v>759247</v>
      </c>
      <c r="X1075" s="16" t="s">
        <v>7745</v>
      </c>
      <c r="Y1075" s="16" t="s">
        <v>103</v>
      </c>
      <c r="Z1075" s="16" t="s">
        <v>103</v>
      </c>
    </row>
    <row r="1076" spans="2:26" hidden="1">
      <c r="B1076" s="16" t="s">
        <v>1621</v>
      </c>
      <c r="C1076" s="16" t="s">
        <v>1622</v>
      </c>
      <c r="D1076" s="16" t="s">
        <v>14989</v>
      </c>
      <c r="E1076" s="16" t="s">
        <v>3506</v>
      </c>
      <c r="F1076" s="16" t="s">
        <v>3507</v>
      </c>
      <c r="G1076" s="16" t="s">
        <v>1626</v>
      </c>
      <c r="H1076" s="16" t="s">
        <v>103</v>
      </c>
      <c r="I1076" s="16" t="s">
        <v>19</v>
      </c>
      <c r="J1076" s="16" t="s">
        <v>7745</v>
      </c>
      <c r="K1076" s="16" t="s">
        <v>103</v>
      </c>
      <c r="L1076" s="16">
        <v>9469135.1586133335</v>
      </c>
      <c r="M1076" s="16">
        <v>9469135.1586133335</v>
      </c>
      <c r="N1076" s="16">
        <v>9469135.1586133335</v>
      </c>
      <c r="O1076" s="16">
        <v>9469135.1586133335</v>
      </c>
      <c r="P1076" s="16">
        <v>9469135.1586133335</v>
      </c>
      <c r="Q1076" s="16">
        <v>9469135.1586133335</v>
      </c>
      <c r="R1076" s="16">
        <v>10084628.9439232</v>
      </c>
      <c r="S1076" s="16">
        <v>10084628.9439232</v>
      </c>
      <c r="T1076" s="16">
        <v>10084628.9439232</v>
      </c>
      <c r="U1076" s="16">
        <v>10084628.9439232</v>
      </c>
      <c r="V1076" s="16">
        <v>10084628.9439232</v>
      </c>
      <c r="W1076" s="16">
        <v>10084628.9439232</v>
      </c>
      <c r="X1076" s="16" t="s">
        <v>7745</v>
      </c>
      <c r="Y1076" s="16" t="s">
        <v>103</v>
      </c>
      <c r="Z1076" s="16" t="s">
        <v>103</v>
      </c>
    </row>
    <row r="1077" spans="2:26" hidden="1">
      <c r="B1077" s="16" t="s">
        <v>1621</v>
      </c>
      <c r="C1077" s="16" t="s">
        <v>1622</v>
      </c>
      <c r="D1077" s="16" t="s">
        <v>14989</v>
      </c>
      <c r="E1077" s="16" t="s">
        <v>3508</v>
      </c>
      <c r="F1077" s="16" t="s">
        <v>3509</v>
      </c>
      <c r="G1077" s="16" t="s">
        <v>1626</v>
      </c>
      <c r="H1077" s="16" t="s">
        <v>103</v>
      </c>
      <c r="I1077" s="16" t="s">
        <v>19</v>
      </c>
      <c r="J1077" s="16" t="s">
        <v>7745</v>
      </c>
      <c r="K1077" s="16" t="s">
        <v>103</v>
      </c>
      <c r="L1077" s="16">
        <v>971667</v>
      </c>
      <c r="M1077" s="16">
        <v>971667</v>
      </c>
      <c r="N1077" s="16">
        <v>971667</v>
      </c>
      <c r="O1077" s="16">
        <v>971667</v>
      </c>
      <c r="P1077" s="16">
        <v>971667</v>
      </c>
      <c r="Q1077" s="16">
        <v>971667</v>
      </c>
      <c r="R1077" s="16">
        <v>1034825</v>
      </c>
      <c r="S1077" s="16">
        <v>1034825</v>
      </c>
      <c r="T1077" s="16">
        <v>1034825</v>
      </c>
      <c r="U1077" s="16">
        <v>1034825</v>
      </c>
      <c r="V1077" s="16">
        <v>1034825</v>
      </c>
      <c r="W1077" s="16">
        <v>1034825</v>
      </c>
      <c r="X1077" s="16" t="s">
        <v>7745</v>
      </c>
      <c r="Y1077" s="16" t="s">
        <v>103</v>
      </c>
      <c r="Z1077" s="16" t="s">
        <v>103</v>
      </c>
    </row>
    <row r="1078" spans="2:26" hidden="1">
      <c r="B1078" s="16" t="s">
        <v>1621</v>
      </c>
      <c r="C1078" s="16" t="s">
        <v>1622</v>
      </c>
      <c r="D1078" s="16" t="s">
        <v>1856</v>
      </c>
      <c r="E1078" s="16" t="s">
        <v>3510</v>
      </c>
      <c r="F1078" s="16" t="s">
        <v>3511</v>
      </c>
      <c r="G1078" s="16" t="s">
        <v>1626</v>
      </c>
      <c r="H1078" s="16" t="s">
        <v>103</v>
      </c>
      <c r="I1078" s="16" t="s">
        <v>19</v>
      </c>
      <c r="J1078" s="16" t="s">
        <v>7744</v>
      </c>
      <c r="K1078" s="16" t="s">
        <v>103</v>
      </c>
      <c r="L1078" s="16">
        <v>2000000</v>
      </c>
      <c r="M1078" s="16">
        <v>2000000</v>
      </c>
      <c r="N1078" s="16">
        <v>2000000</v>
      </c>
      <c r="O1078" s="16">
        <v>2000000</v>
      </c>
      <c r="P1078" s="16">
        <v>2000000</v>
      </c>
      <c r="Q1078" s="16">
        <v>2000000</v>
      </c>
      <c r="R1078" s="16">
        <v>2000000</v>
      </c>
      <c r="S1078" s="16">
        <v>2000000</v>
      </c>
      <c r="T1078" s="16">
        <v>2000000</v>
      </c>
      <c r="U1078" s="16">
        <v>2000000</v>
      </c>
      <c r="V1078" s="16">
        <v>2000000</v>
      </c>
      <c r="W1078" s="16">
        <v>2000000</v>
      </c>
      <c r="X1078" s="16" t="s">
        <v>7744</v>
      </c>
      <c r="Y1078" s="16" t="s">
        <v>103</v>
      </c>
      <c r="Z1078" s="16" t="s">
        <v>103</v>
      </c>
    </row>
    <row r="1079" spans="2:26" hidden="1">
      <c r="B1079" s="16" t="s">
        <v>1621</v>
      </c>
      <c r="C1079" s="16" t="s">
        <v>1622</v>
      </c>
      <c r="D1079" s="16" t="s">
        <v>15374</v>
      </c>
      <c r="E1079" s="16" t="s">
        <v>3512</v>
      </c>
      <c r="F1079" s="16" t="s">
        <v>15375</v>
      </c>
      <c r="G1079" s="16" t="s">
        <v>1743</v>
      </c>
      <c r="H1079" s="16" t="s">
        <v>103</v>
      </c>
      <c r="I1079" s="16" t="s">
        <v>19</v>
      </c>
      <c r="J1079" s="16" t="s">
        <v>7745</v>
      </c>
      <c r="K1079" s="16" t="s">
        <v>103</v>
      </c>
      <c r="L1079" s="16">
        <v>8300000</v>
      </c>
      <c r="M1079" s="16">
        <v>8300000</v>
      </c>
      <c r="N1079" s="16">
        <v>8300000</v>
      </c>
      <c r="O1079" s="16">
        <v>8300000</v>
      </c>
      <c r="P1079" s="16">
        <v>8300000</v>
      </c>
      <c r="Q1079" s="16">
        <v>8300000</v>
      </c>
      <c r="R1079" s="16">
        <v>8300000</v>
      </c>
      <c r="S1079" s="16">
        <v>8300000</v>
      </c>
      <c r="T1079" s="16">
        <v>8300000</v>
      </c>
      <c r="U1079" s="16">
        <v>8300000</v>
      </c>
      <c r="V1079" s="16">
        <v>8300000</v>
      </c>
      <c r="W1079" s="16">
        <v>8300000</v>
      </c>
      <c r="X1079" s="16" t="s">
        <v>7745</v>
      </c>
      <c r="Y1079" s="16" t="s">
        <v>103</v>
      </c>
      <c r="Z1079" s="16" t="s">
        <v>103</v>
      </c>
    </row>
    <row r="1080" spans="2:26" hidden="1">
      <c r="B1080" s="16" t="s">
        <v>1621</v>
      </c>
      <c r="C1080" s="16" t="s">
        <v>1622</v>
      </c>
      <c r="D1080" s="16" t="s">
        <v>15374</v>
      </c>
      <c r="E1080" s="16" t="s">
        <v>3513</v>
      </c>
      <c r="F1080" s="16" t="s">
        <v>15376</v>
      </c>
      <c r="G1080" s="16" t="s">
        <v>1743</v>
      </c>
      <c r="H1080" s="16" t="s">
        <v>103</v>
      </c>
      <c r="I1080" s="16" t="s">
        <v>19</v>
      </c>
      <c r="J1080" s="16" t="s">
        <v>7745</v>
      </c>
      <c r="K1080" s="16" t="s">
        <v>103</v>
      </c>
      <c r="L1080" s="16">
        <v>8300000</v>
      </c>
      <c r="M1080" s="16">
        <v>8300000</v>
      </c>
      <c r="N1080" s="16">
        <v>8300000</v>
      </c>
      <c r="O1080" s="16">
        <v>8300000</v>
      </c>
      <c r="P1080" s="16">
        <v>8300000</v>
      </c>
      <c r="Q1080" s="16">
        <v>8300000</v>
      </c>
      <c r="R1080" s="16">
        <v>8300000</v>
      </c>
      <c r="S1080" s="16">
        <v>8300000</v>
      </c>
      <c r="T1080" s="16">
        <v>8300000</v>
      </c>
      <c r="U1080" s="16">
        <v>8300000</v>
      </c>
      <c r="V1080" s="16">
        <v>8300000</v>
      </c>
      <c r="W1080" s="16">
        <v>8300000</v>
      </c>
      <c r="X1080" s="16" t="s">
        <v>7745</v>
      </c>
      <c r="Y1080" s="16" t="s">
        <v>103</v>
      </c>
      <c r="Z1080" s="16" t="s">
        <v>103</v>
      </c>
    </row>
    <row r="1081" spans="2:26" hidden="1">
      <c r="B1081" s="16" t="s">
        <v>1621</v>
      </c>
      <c r="C1081" s="16" t="s">
        <v>1622</v>
      </c>
      <c r="D1081" s="16" t="s">
        <v>15374</v>
      </c>
      <c r="E1081" s="16" t="s">
        <v>3514</v>
      </c>
      <c r="F1081" s="16" t="s">
        <v>15377</v>
      </c>
      <c r="G1081" s="16" t="s">
        <v>1743</v>
      </c>
      <c r="H1081" s="16" t="s">
        <v>103</v>
      </c>
      <c r="I1081" s="16" t="s">
        <v>19</v>
      </c>
      <c r="J1081" s="16" t="s">
        <v>7745</v>
      </c>
      <c r="K1081" s="16" t="s">
        <v>103</v>
      </c>
      <c r="L1081" s="16">
        <v>8300000</v>
      </c>
      <c r="M1081" s="16">
        <v>8300000</v>
      </c>
      <c r="N1081" s="16">
        <v>8300000</v>
      </c>
      <c r="O1081" s="16">
        <v>8300000</v>
      </c>
      <c r="P1081" s="16">
        <v>8300000</v>
      </c>
      <c r="Q1081" s="16">
        <v>8300000</v>
      </c>
      <c r="R1081" s="16">
        <v>8300000</v>
      </c>
      <c r="S1081" s="16">
        <v>8300000</v>
      </c>
      <c r="T1081" s="16">
        <v>8300000</v>
      </c>
      <c r="U1081" s="16">
        <v>8300000</v>
      </c>
      <c r="V1081" s="16">
        <v>8300000</v>
      </c>
      <c r="W1081" s="16">
        <v>8300000</v>
      </c>
      <c r="X1081" s="16" t="s">
        <v>7745</v>
      </c>
      <c r="Y1081" s="16" t="s">
        <v>103</v>
      </c>
      <c r="Z1081" s="16" t="s">
        <v>103</v>
      </c>
    </row>
    <row r="1082" spans="2:26" hidden="1">
      <c r="B1082" s="16" t="s">
        <v>1621</v>
      </c>
      <c r="C1082" s="16" t="s">
        <v>1622</v>
      </c>
      <c r="D1082" s="16" t="s">
        <v>15374</v>
      </c>
      <c r="E1082" s="16" t="s">
        <v>3515</v>
      </c>
      <c r="F1082" s="16" t="s">
        <v>15378</v>
      </c>
      <c r="G1082" s="16" t="s">
        <v>1743</v>
      </c>
      <c r="H1082" s="16" t="s">
        <v>103</v>
      </c>
      <c r="I1082" s="16" t="s">
        <v>19</v>
      </c>
      <c r="J1082" s="16" t="s">
        <v>7745</v>
      </c>
      <c r="K1082" s="16" t="s">
        <v>103</v>
      </c>
      <c r="L1082" s="16">
        <v>8300000</v>
      </c>
      <c r="M1082" s="16">
        <v>8300000</v>
      </c>
      <c r="N1082" s="16">
        <v>8300000</v>
      </c>
      <c r="O1082" s="16">
        <v>8300000</v>
      </c>
      <c r="P1082" s="16">
        <v>8300000</v>
      </c>
      <c r="Q1082" s="16">
        <v>8300000</v>
      </c>
      <c r="R1082" s="16">
        <v>8300000</v>
      </c>
      <c r="S1082" s="16">
        <v>8300000</v>
      </c>
      <c r="T1082" s="16">
        <v>8300000</v>
      </c>
      <c r="U1082" s="16">
        <v>8300000</v>
      </c>
      <c r="V1082" s="16">
        <v>8300000</v>
      </c>
      <c r="W1082" s="16">
        <v>8300000</v>
      </c>
      <c r="X1082" s="16" t="s">
        <v>7745</v>
      </c>
      <c r="Y1082" s="16" t="s">
        <v>103</v>
      </c>
      <c r="Z1082" s="16" t="s">
        <v>103</v>
      </c>
    </row>
    <row r="1083" spans="2:26" hidden="1">
      <c r="B1083" s="16" t="s">
        <v>1621</v>
      </c>
      <c r="C1083" s="16" t="s">
        <v>1622</v>
      </c>
      <c r="D1083" s="16" t="s">
        <v>15374</v>
      </c>
      <c r="E1083" s="16" t="s">
        <v>3516</v>
      </c>
      <c r="F1083" s="16" t="s">
        <v>15379</v>
      </c>
      <c r="G1083" s="16" t="s">
        <v>1743</v>
      </c>
      <c r="H1083" s="16" t="s">
        <v>103</v>
      </c>
      <c r="I1083" s="16" t="s">
        <v>19</v>
      </c>
      <c r="J1083" s="16" t="s">
        <v>7745</v>
      </c>
      <c r="K1083" s="16" t="s">
        <v>103</v>
      </c>
      <c r="L1083" s="16">
        <v>8300000</v>
      </c>
      <c r="M1083" s="16">
        <v>8300000</v>
      </c>
      <c r="N1083" s="16">
        <v>8300000</v>
      </c>
      <c r="O1083" s="16">
        <v>8300000</v>
      </c>
      <c r="P1083" s="16">
        <v>8300000</v>
      </c>
      <c r="Q1083" s="16">
        <v>8300000</v>
      </c>
      <c r="R1083" s="16">
        <v>8300000</v>
      </c>
      <c r="S1083" s="16">
        <v>8300000</v>
      </c>
      <c r="T1083" s="16">
        <v>8300000</v>
      </c>
      <c r="U1083" s="16">
        <v>8300000</v>
      </c>
      <c r="V1083" s="16">
        <v>8300000</v>
      </c>
      <c r="W1083" s="16">
        <v>8300000</v>
      </c>
      <c r="X1083" s="16" t="s">
        <v>7745</v>
      </c>
      <c r="Y1083" s="16" t="s">
        <v>103</v>
      </c>
      <c r="Z1083" s="16" t="s">
        <v>103</v>
      </c>
    </row>
    <row r="1084" spans="2:26" hidden="1">
      <c r="B1084" s="16" t="s">
        <v>1621</v>
      </c>
      <c r="C1084" s="16" t="s">
        <v>1622</v>
      </c>
      <c r="D1084" s="16" t="s">
        <v>15374</v>
      </c>
      <c r="E1084" s="16" t="s">
        <v>3517</v>
      </c>
      <c r="F1084" s="16" t="s">
        <v>15380</v>
      </c>
      <c r="G1084" s="16" t="s">
        <v>1743</v>
      </c>
      <c r="H1084" s="16" t="s">
        <v>103</v>
      </c>
      <c r="I1084" s="16" t="s">
        <v>19</v>
      </c>
      <c r="J1084" s="16" t="s">
        <v>7745</v>
      </c>
      <c r="K1084" s="16" t="s">
        <v>103</v>
      </c>
      <c r="L1084" s="16">
        <v>8300000</v>
      </c>
      <c r="M1084" s="16">
        <v>8300000</v>
      </c>
      <c r="N1084" s="16">
        <v>8300000</v>
      </c>
      <c r="O1084" s="16">
        <v>8300000</v>
      </c>
      <c r="P1084" s="16">
        <v>8300000</v>
      </c>
      <c r="Q1084" s="16">
        <v>8300000</v>
      </c>
      <c r="R1084" s="16">
        <v>8300000</v>
      </c>
      <c r="S1084" s="16">
        <v>8300000</v>
      </c>
      <c r="T1084" s="16">
        <v>8300000</v>
      </c>
      <c r="U1084" s="16">
        <v>8300000</v>
      </c>
      <c r="V1084" s="16">
        <v>8300000</v>
      </c>
      <c r="W1084" s="16">
        <v>8300000</v>
      </c>
      <c r="X1084" s="16" t="s">
        <v>7745</v>
      </c>
      <c r="Y1084" s="16" t="s">
        <v>103</v>
      </c>
      <c r="Z1084" s="16" t="s">
        <v>103</v>
      </c>
    </row>
    <row r="1085" spans="2:26" hidden="1">
      <c r="B1085" s="16" t="s">
        <v>1621</v>
      </c>
      <c r="C1085" s="16" t="s">
        <v>1622</v>
      </c>
      <c r="D1085" s="16" t="s">
        <v>15374</v>
      </c>
      <c r="E1085" s="16" t="s">
        <v>3518</v>
      </c>
      <c r="F1085" s="16" t="s">
        <v>15381</v>
      </c>
      <c r="G1085" s="16" t="s">
        <v>1743</v>
      </c>
      <c r="H1085" s="16" t="s">
        <v>103</v>
      </c>
      <c r="I1085" s="16" t="s">
        <v>19</v>
      </c>
      <c r="J1085" s="16" t="s">
        <v>7745</v>
      </c>
      <c r="K1085" s="16" t="s">
        <v>103</v>
      </c>
      <c r="L1085" s="16">
        <v>8300000</v>
      </c>
      <c r="M1085" s="16">
        <v>8300000</v>
      </c>
      <c r="N1085" s="16">
        <v>8300000</v>
      </c>
      <c r="O1085" s="16">
        <v>8300000</v>
      </c>
      <c r="P1085" s="16">
        <v>8300000</v>
      </c>
      <c r="Q1085" s="16">
        <v>8300000</v>
      </c>
      <c r="R1085" s="16">
        <v>8300000</v>
      </c>
      <c r="S1085" s="16">
        <v>8300000</v>
      </c>
      <c r="T1085" s="16">
        <v>8300000</v>
      </c>
      <c r="U1085" s="16">
        <v>8300000</v>
      </c>
      <c r="V1085" s="16">
        <v>8300000</v>
      </c>
      <c r="W1085" s="16">
        <v>8300000</v>
      </c>
      <c r="X1085" s="16" t="s">
        <v>7745</v>
      </c>
      <c r="Y1085" s="16" t="s">
        <v>103</v>
      </c>
      <c r="Z1085" s="16" t="s">
        <v>103</v>
      </c>
    </row>
    <row r="1086" spans="2:26" hidden="1">
      <c r="B1086" s="16" t="s">
        <v>1621</v>
      </c>
      <c r="C1086" s="16" t="s">
        <v>1622</v>
      </c>
      <c r="D1086" s="16" t="s">
        <v>1938</v>
      </c>
      <c r="E1086" s="16" t="s">
        <v>3519</v>
      </c>
      <c r="F1086" s="16" t="s">
        <v>3520</v>
      </c>
      <c r="G1086" s="16" t="s">
        <v>1743</v>
      </c>
      <c r="H1086" s="16" t="s">
        <v>103</v>
      </c>
      <c r="I1086" s="16" t="s">
        <v>19</v>
      </c>
      <c r="J1086" s="16" t="s">
        <v>7745</v>
      </c>
      <c r="K1086" s="16" t="s">
        <v>103</v>
      </c>
      <c r="L1086" s="16">
        <v>299500</v>
      </c>
      <c r="M1086" s="16">
        <v>299500</v>
      </c>
      <c r="N1086" s="16">
        <v>299500</v>
      </c>
      <c r="O1086" s="16">
        <v>299500</v>
      </c>
      <c r="P1086" s="16">
        <v>299500</v>
      </c>
      <c r="Q1086" s="16">
        <v>299500</v>
      </c>
      <c r="R1086" s="16">
        <v>299500</v>
      </c>
      <c r="S1086" s="16">
        <v>299500</v>
      </c>
      <c r="T1086" s="16">
        <v>299500</v>
      </c>
      <c r="U1086" s="16">
        <v>299500</v>
      </c>
      <c r="V1086" s="16">
        <v>299500</v>
      </c>
      <c r="W1086" s="16">
        <v>299500</v>
      </c>
      <c r="X1086" s="16" t="s">
        <v>7745</v>
      </c>
      <c r="Y1086" s="16" t="s">
        <v>103</v>
      </c>
      <c r="Z1086" s="16" t="s">
        <v>103</v>
      </c>
    </row>
    <row r="1087" spans="2:26" hidden="1">
      <c r="B1087" s="16" t="s">
        <v>1621</v>
      </c>
      <c r="C1087" s="16" t="s">
        <v>235</v>
      </c>
      <c r="D1087" s="16" t="s">
        <v>3183</v>
      </c>
      <c r="E1087" s="16" t="s">
        <v>3521</v>
      </c>
      <c r="F1087" s="16" t="s">
        <v>3522</v>
      </c>
      <c r="G1087" s="16" t="s">
        <v>1626</v>
      </c>
      <c r="H1087" s="16" t="s">
        <v>103</v>
      </c>
      <c r="I1087" s="16" t="s">
        <v>19</v>
      </c>
      <c r="J1087" s="16" t="s">
        <v>7744</v>
      </c>
      <c r="K1087" s="16" t="s">
        <v>103</v>
      </c>
      <c r="L1087" s="16">
        <v>20484990.690000001</v>
      </c>
      <c r="M1087" s="16">
        <v>20484990.690000001</v>
      </c>
      <c r="N1087" s="16">
        <v>20484990.690000001</v>
      </c>
      <c r="O1087" s="16">
        <v>20484990.690000001</v>
      </c>
      <c r="P1087" s="16">
        <v>20484990.690000001</v>
      </c>
      <c r="Q1087" s="16">
        <v>20484990.690000001</v>
      </c>
      <c r="R1087" s="16">
        <v>21201247.25</v>
      </c>
      <c r="S1087" s="16">
        <v>21201247.25</v>
      </c>
      <c r="T1087" s="16">
        <v>21201247.25</v>
      </c>
      <c r="U1087" s="16">
        <v>21201247.25</v>
      </c>
      <c r="V1087" s="16">
        <v>21201247.25</v>
      </c>
      <c r="W1087" s="16">
        <v>21201247.25</v>
      </c>
      <c r="X1087" s="16" t="s">
        <v>7744</v>
      </c>
      <c r="Y1087" s="16" t="s">
        <v>103</v>
      </c>
      <c r="Z1087" s="16" t="s">
        <v>103</v>
      </c>
    </row>
    <row r="1088" spans="2:26" hidden="1">
      <c r="B1088" s="16" t="s">
        <v>1621</v>
      </c>
      <c r="C1088" s="16" t="s">
        <v>235</v>
      </c>
      <c r="D1088" s="16" t="s">
        <v>3183</v>
      </c>
      <c r="E1088" s="16" t="s">
        <v>3523</v>
      </c>
      <c r="F1088" s="16" t="s">
        <v>3524</v>
      </c>
      <c r="G1088" s="16" t="s">
        <v>1626</v>
      </c>
      <c r="H1088" s="16" t="s">
        <v>103</v>
      </c>
      <c r="I1088" s="16" t="s">
        <v>19</v>
      </c>
      <c r="J1088" s="16" t="s">
        <v>7744</v>
      </c>
      <c r="K1088" s="16" t="s">
        <v>103</v>
      </c>
      <c r="L1088" s="16">
        <v>10000</v>
      </c>
      <c r="M1088" s="16">
        <v>10000</v>
      </c>
      <c r="N1088" s="16">
        <v>10000</v>
      </c>
      <c r="O1088" s="16">
        <v>10000</v>
      </c>
      <c r="P1088" s="16">
        <v>10000</v>
      </c>
      <c r="Q1088" s="16">
        <v>10000</v>
      </c>
      <c r="R1088" s="16">
        <v>10000</v>
      </c>
      <c r="S1088" s="16">
        <v>10000</v>
      </c>
      <c r="T1088" s="16">
        <v>10000</v>
      </c>
      <c r="U1088" s="16">
        <v>10000</v>
      </c>
      <c r="V1088" s="16">
        <v>10000</v>
      </c>
      <c r="W1088" s="16">
        <v>10000</v>
      </c>
      <c r="X1088" s="16" t="s">
        <v>7744</v>
      </c>
      <c r="Y1088" s="16" t="s">
        <v>103</v>
      </c>
      <c r="Z1088" s="16" t="s">
        <v>103</v>
      </c>
    </row>
    <row r="1089" spans="2:26" hidden="1">
      <c r="B1089" s="16" t="s">
        <v>1621</v>
      </c>
      <c r="C1089" s="16" t="s">
        <v>1622</v>
      </c>
      <c r="D1089" s="16" t="s">
        <v>15989</v>
      </c>
      <c r="E1089" s="16" t="s">
        <v>15990</v>
      </c>
      <c r="F1089" s="16" t="s">
        <v>15991</v>
      </c>
      <c r="G1089" s="16" t="s">
        <v>3219</v>
      </c>
      <c r="H1089" s="16" t="s">
        <v>102</v>
      </c>
      <c r="I1089" s="16" t="s">
        <v>19</v>
      </c>
      <c r="J1089" s="16" t="s">
        <v>7745</v>
      </c>
      <c r="K1089" s="16" t="s">
        <v>102</v>
      </c>
      <c r="L1089" s="16">
        <v>1950000</v>
      </c>
      <c r="M1089" s="16">
        <v>1950000</v>
      </c>
      <c r="N1089" s="16">
        <v>1950000</v>
      </c>
      <c r="O1089" s="16">
        <v>1950000</v>
      </c>
      <c r="P1089" s="16">
        <v>1950000</v>
      </c>
      <c r="Q1089" s="16">
        <v>1950000</v>
      </c>
      <c r="R1089" s="16">
        <v>1950000</v>
      </c>
      <c r="S1089" s="16">
        <v>1950000</v>
      </c>
      <c r="T1089" s="16">
        <v>1950000</v>
      </c>
      <c r="U1089" s="16">
        <v>1950000</v>
      </c>
      <c r="V1089" s="16">
        <v>1950000</v>
      </c>
      <c r="W1089" s="16">
        <v>1950000</v>
      </c>
      <c r="X1089" s="16" t="s">
        <v>7745</v>
      </c>
      <c r="Y1089" s="16" t="s">
        <v>102</v>
      </c>
      <c r="Z1089" s="16" t="s">
        <v>102</v>
      </c>
    </row>
    <row r="1090" spans="2:26" hidden="1">
      <c r="B1090" s="16" t="s">
        <v>1621</v>
      </c>
      <c r="C1090" s="16" t="s">
        <v>235</v>
      </c>
      <c r="D1090" s="16" t="s">
        <v>3304</v>
      </c>
      <c r="E1090" s="16" t="s">
        <v>3525</v>
      </c>
      <c r="F1090" s="16" t="s">
        <v>3526</v>
      </c>
      <c r="G1090" s="16" t="s">
        <v>1739</v>
      </c>
      <c r="H1090" s="16" t="s">
        <v>129</v>
      </c>
      <c r="I1090" s="16" t="s">
        <v>19</v>
      </c>
      <c r="J1090" s="16" t="s">
        <v>7745</v>
      </c>
      <c r="K1090" s="16" t="s">
        <v>129</v>
      </c>
      <c r="L1090" s="16">
        <v>427000</v>
      </c>
      <c r="M1090" s="16">
        <v>427000</v>
      </c>
      <c r="N1090" s="16">
        <v>427000</v>
      </c>
      <c r="O1090" s="16">
        <v>427000</v>
      </c>
      <c r="P1090" s="16">
        <v>427000</v>
      </c>
      <c r="Q1090" s="16">
        <v>427000</v>
      </c>
      <c r="R1090" s="16">
        <v>427000</v>
      </c>
      <c r="S1090" s="16">
        <v>427000</v>
      </c>
      <c r="T1090" s="16">
        <v>427000</v>
      </c>
      <c r="U1090" s="16">
        <v>427000</v>
      </c>
      <c r="V1090" s="16">
        <v>427000</v>
      </c>
      <c r="W1090" s="16">
        <v>427000</v>
      </c>
      <c r="X1090" s="16" t="s">
        <v>7745</v>
      </c>
      <c r="Y1090" s="16" t="s">
        <v>129</v>
      </c>
      <c r="Z1090" s="16" t="s">
        <v>129</v>
      </c>
    </row>
    <row r="1091" spans="2:26" hidden="1">
      <c r="B1091" s="16" t="s">
        <v>1621</v>
      </c>
      <c r="C1091" s="16" t="s">
        <v>235</v>
      </c>
      <c r="D1091" s="16" t="s">
        <v>9068</v>
      </c>
      <c r="E1091" s="16" t="s">
        <v>3527</v>
      </c>
      <c r="F1091" s="16" t="s">
        <v>3528</v>
      </c>
      <c r="G1091" s="16" t="s">
        <v>1739</v>
      </c>
      <c r="H1091" s="16" t="s">
        <v>129</v>
      </c>
      <c r="I1091" s="16" t="s">
        <v>19</v>
      </c>
      <c r="J1091" s="16" t="s">
        <v>7745</v>
      </c>
      <c r="K1091" s="16" t="s">
        <v>129</v>
      </c>
      <c r="L1091" s="16">
        <v>169000</v>
      </c>
      <c r="M1091" s="16">
        <v>169000</v>
      </c>
      <c r="N1091" s="16">
        <v>169000</v>
      </c>
      <c r="O1091" s="16">
        <v>169000</v>
      </c>
      <c r="P1091" s="16">
        <v>169000</v>
      </c>
      <c r="Q1091" s="16">
        <v>169000</v>
      </c>
      <c r="R1091" s="16">
        <v>169000</v>
      </c>
      <c r="S1091" s="16">
        <v>169000</v>
      </c>
      <c r="T1091" s="16">
        <v>169000</v>
      </c>
      <c r="U1091" s="16">
        <v>169000</v>
      </c>
      <c r="V1091" s="16">
        <v>169000</v>
      </c>
      <c r="W1091" s="16">
        <v>169000</v>
      </c>
      <c r="X1091" s="16" t="s">
        <v>7745</v>
      </c>
      <c r="Y1091" s="16" t="s">
        <v>129</v>
      </c>
      <c r="Z1091" s="16" t="s">
        <v>129</v>
      </c>
    </row>
    <row r="1092" spans="2:26" hidden="1">
      <c r="B1092" s="16" t="s">
        <v>1621</v>
      </c>
      <c r="C1092" s="16" t="s">
        <v>235</v>
      </c>
      <c r="D1092" s="16" t="s">
        <v>9068</v>
      </c>
      <c r="E1092" s="16" t="s">
        <v>3529</v>
      </c>
      <c r="F1092" s="16" t="s">
        <v>3530</v>
      </c>
      <c r="G1092" s="16" t="s">
        <v>1739</v>
      </c>
      <c r="H1092" s="16" t="s">
        <v>129</v>
      </c>
      <c r="I1092" s="16" t="s">
        <v>19</v>
      </c>
      <c r="J1092" s="16" t="s">
        <v>7745</v>
      </c>
      <c r="K1092" s="16" t="s">
        <v>129</v>
      </c>
      <c r="L1092" s="16">
        <v>193000</v>
      </c>
      <c r="M1092" s="16">
        <v>193000</v>
      </c>
      <c r="N1092" s="16">
        <v>193000</v>
      </c>
      <c r="O1092" s="16">
        <v>193000</v>
      </c>
      <c r="P1092" s="16">
        <v>193000</v>
      </c>
      <c r="Q1092" s="16">
        <v>193000</v>
      </c>
      <c r="R1092" s="16">
        <v>193000</v>
      </c>
      <c r="S1092" s="16">
        <v>193000</v>
      </c>
      <c r="T1092" s="16">
        <v>193000</v>
      </c>
      <c r="U1092" s="16">
        <v>193000</v>
      </c>
      <c r="V1092" s="16">
        <v>193000</v>
      </c>
      <c r="W1092" s="16">
        <v>193000</v>
      </c>
      <c r="X1092" s="16" t="s">
        <v>7745</v>
      </c>
      <c r="Y1092" s="16" t="s">
        <v>129</v>
      </c>
      <c r="Z1092" s="16" t="s">
        <v>129</v>
      </c>
    </row>
    <row r="1093" spans="2:26" hidden="1">
      <c r="B1093" s="16" t="s">
        <v>1621</v>
      </c>
      <c r="C1093" s="16" t="s">
        <v>235</v>
      </c>
      <c r="D1093" s="16" t="s">
        <v>9068</v>
      </c>
      <c r="E1093" s="16" t="s">
        <v>3531</v>
      </c>
      <c r="F1093" s="16" t="s">
        <v>3532</v>
      </c>
      <c r="G1093" s="16" t="s">
        <v>1739</v>
      </c>
      <c r="H1093" s="16" t="s">
        <v>129</v>
      </c>
      <c r="I1093" s="16" t="s">
        <v>19</v>
      </c>
      <c r="J1093" s="16" t="s">
        <v>7745</v>
      </c>
      <c r="K1093" s="16" t="s">
        <v>129</v>
      </c>
      <c r="L1093" s="16">
        <v>2927000</v>
      </c>
      <c r="M1093" s="16">
        <v>2927000</v>
      </c>
      <c r="N1093" s="16">
        <v>2927000</v>
      </c>
      <c r="O1093" s="16">
        <v>2927000</v>
      </c>
      <c r="P1093" s="16">
        <v>2927000</v>
      </c>
      <c r="Q1093" s="16">
        <v>2927000</v>
      </c>
      <c r="R1093" s="16">
        <v>2927000</v>
      </c>
      <c r="S1093" s="16">
        <v>2927000</v>
      </c>
      <c r="T1093" s="16">
        <v>2927000</v>
      </c>
      <c r="U1093" s="16">
        <v>2927000</v>
      </c>
      <c r="V1093" s="16">
        <v>2927000</v>
      </c>
      <c r="W1093" s="16">
        <v>2927000</v>
      </c>
      <c r="X1093" s="16" t="s">
        <v>7745</v>
      </c>
      <c r="Y1093" s="16" t="s">
        <v>129</v>
      </c>
      <c r="Z1093" s="16" t="s">
        <v>129</v>
      </c>
    </row>
    <row r="1094" spans="2:26" hidden="1">
      <c r="B1094" s="16" t="s">
        <v>1621</v>
      </c>
      <c r="C1094" s="16" t="s">
        <v>235</v>
      </c>
      <c r="D1094" s="16" t="s">
        <v>9068</v>
      </c>
      <c r="E1094" s="16" t="s">
        <v>3533</v>
      </c>
      <c r="F1094" s="16" t="s">
        <v>3534</v>
      </c>
      <c r="G1094" s="16" t="s">
        <v>1739</v>
      </c>
      <c r="H1094" s="16" t="s">
        <v>129</v>
      </c>
      <c r="I1094" s="16" t="s">
        <v>19</v>
      </c>
      <c r="J1094" s="16" t="s">
        <v>7745</v>
      </c>
      <c r="K1094" s="16" t="s">
        <v>129</v>
      </c>
      <c r="L1094" s="16">
        <v>3905000</v>
      </c>
      <c r="M1094" s="16">
        <v>3905000</v>
      </c>
      <c r="N1094" s="16">
        <v>3905000</v>
      </c>
      <c r="O1094" s="16">
        <v>3905000</v>
      </c>
      <c r="P1094" s="16">
        <v>3905000</v>
      </c>
      <c r="Q1094" s="16">
        <v>3905000</v>
      </c>
      <c r="R1094" s="16">
        <v>3905000</v>
      </c>
      <c r="S1094" s="16">
        <v>3905000</v>
      </c>
      <c r="T1094" s="16">
        <v>3905000</v>
      </c>
      <c r="U1094" s="16">
        <v>3905000</v>
      </c>
      <c r="V1094" s="16">
        <v>3905000</v>
      </c>
      <c r="W1094" s="16">
        <v>3905000</v>
      </c>
      <c r="X1094" s="16" t="s">
        <v>7745</v>
      </c>
      <c r="Y1094" s="16" t="s">
        <v>129</v>
      </c>
      <c r="Z1094" s="16" t="s">
        <v>129</v>
      </c>
    </row>
    <row r="1095" spans="2:26" hidden="1">
      <c r="B1095" s="16" t="s">
        <v>1621</v>
      </c>
      <c r="C1095" s="16" t="s">
        <v>235</v>
      </c>
      <c r="D1095" s="16" t="s">
        <v>9068</v>
      </c>
      <c r="E1095" s="16" t="s">
        <v>3535</v>
      </c>
      <c r="F1095" s="16" t="s">
        <v>3536</v>
      </c>
      <c r="G1095" s="16" t="s">
        <v>1739</v>
      </c>
      <c r="H1095" s="16" t="s">
        <v>129</v>
      </c>
      <c r="I1095" s="16" t="s">
        <v>19</v>
      </c>
      <c r="J1095" s="16" t="s">
        <v>7745</v>
      </c>
      <c r="K1095" s="16" t="s">
        <v>129</v>
      </c>
      <c r="L1095" s="16">
        <v>2796000</v>
      </c>
      <c r="M1095" s="16">
        <v>2796000</v>
      </c>
      <c r="N1095" s="16">
        <v>2796000</v>
      </c>
      <c r="O1095" s="16">
        <v>2796000</v>
      </c>
      <c r="P1095" s="16">
        <v>2796000</v>
      </c>
      <c r="Q1095" s="16">
        <v>2796000</v>
      </c>
      <c r="R1095" s="16">
        <v>2796000</v>
      </c>
      <c r="S1095" s="16">
        <v>2796000</v>
      </c>
      <c r="T1095" s="16">
        <v>2796000</v>
      </c>
      <c r="U1095" s="16">
        <v>2796000</v>
      </c>
      <c r="V1095" s="16">
        <v>2796000</v>
      </c>
      <c r="W1095" s="16">
        <v>2796000</v>
      </c>
      <c r="X1095" s="16" t="s">
        <v>7745</v>
      </c>
      <c r="Y1095" s="16" t="s">
        <v>129</v>
      </c>
      <c r="Z1095" s="16" t="s">
        <v>129</v>
      </c>
    </row>
    <row r="1096" spans="2:26" hidden="1">
      <c r="B1096" s="16" t="s">
        <v>1621</v>
      </c>
      <c r="C1096" s="16" t="s">
        <v>235</v>
      </c>
      <c r="D1096" s="16" t="s">
        <v>9068</v>
      </c>
      <c r="E1096" s="16" t="s">
        <v>3537</v>
      </c>
      <c r="F1096" s="16" t="s">
        <v>3538</v>
      </c>
      <c r="G1096" s="16" t="s">
        <v>1739</v>
      </c>
      <c r="H1096" s="16" t="s">
        <v>129</v>
      </c>
      <c r="I1096" s="16" t="s">
        <v>19</v>
      </c>
      <c r="J1096" s="16" t="s">
        <v>7745</v>
      </c>
      <c r="K1096" s="16" t="s">
        <v>129</v>
      </c>
      <c r="L1096" s="16">
        <v>312000</v>
      </c>
      <c r="M1096" s="16">
        <v>312000</v>
      </c>
      <c r="N1096" s="16">
        <v>312000</v>
      </c>
      <c r="O1096" s="16">
        <v>312000</v>
      </c>
      <c r="P1096" s="16">
        <v>312000</v>
      </c>
      <c r="Q1096" s="16">
        <v>312000</v>
      </c>
      <c r="R1096" s="16">
        <v>312000</v>
      </c>
      <c r="S1096" s="16">
        <v>312000</v>
      </c>
      <c r="T1096" s="16">
        <v>312000</v>
      </c>
      <c r="U1096" s="16">
        <v>312000</v>
      </c>
      <c r="V1096" s="16">
        <v>312000</v>
      </c>
      <c r="W1096" s="16">
        <v>312000</v>
      </c>
      <c r="X1096" s="16" t="s">
        <v>7745</v>
      </c>
      <c r="Y1096" s="16" t="s">
        <v>129</v>
      </c>
      <c r="Z1096" s="16" t="s">
        <v>129</v>
      </c>
    </row>
    <row r="1097" spans="2:26" hidden="1">
      <c r="B1097" s="16" t="s">
        <v>1621</v>
      </c>
      <c r="C1097" s="16" t="s">
        <v>235</v>
      </c>
      <c r="D1097" s="16" t="s">
        <v>9068</v>
      </c>
      <c r="E1097" s="16" t="s">
        <v>3539</v>
      </c>
      <c r="F1097" s="16" t="s">
        <v>3540</v>
      </c>
      <c r="G1097" s="16" t="s">
        <v>1739</v>
      </c>
      <c r="H1097" s="16" t="s">
        <v>129</v>
      </c>
      <c r="I1097" s="16" t="s">
        <v>19</v>
      </c>
      <c r="J1097" s="16" t="s">
        <v>7745</v>
      </c>
      <c r="K1097" s="16" t="s">
        <v>129</v>
      </c>
      <c r="L1097" s="16">
        <v>514000</v>
      </c>
      <c r="M1097" s="16">
        <v>514000</v>
      </c>
      <c r="N1097" s="16">
        <v>514000</v>
      </c>
      <c r="O1097" s="16">
        <v>514000</v>
      </c>
      <c r="P1097" s="16">
        <v>514000</v>
      </c>
      <c r="Q1097" s="16">
        <v>514000</v>
      </c>
      <c r="R1097" s="16">
        <v>514000</v>
      </c>
      <c r="S1097" s="16">
        <v>514000</v>
      </c>
      <c r="T1097" s="16">
        <v>514000</v>
      </c>
      <c r="U1097" s="16">
        <v>514000</v>
      </c>
      <c r="V1097" s="16">
        <v>514000</v>
      </c>
      <c r="W1097" s="16">
        <v>514000</v>
      </c>
      <c r="X1097" s="16" t="s">
        <v>7745</v>
      </c>
      <c r="Y1097" s="16" t="s">
        <v>129</v>
      </c>
      <c r="Z1097" s="16" t="s">
        <v>129</v>
      </c>
    </row>
    <row r="1098" spans="2:26" hidden="1">
      <c r="B1098" s="16" t="s">
        <v>1621</v>
      </c>
      <c r="C1098" s="16" t="s">
        <v>235</v>
      </c>
      <c r="D1098" s="16" t="s">
        <v>9068</v>
      </c>
      <c r="E1098" s="16" t="s">
        <v>3541</v>
      </c>
      <c r="F1098" s="16" t="s">
        <v>3542</v>
      </c>
      <c r="G1098" s="16" t="s">
        <v>1739</v>
      </c>
      <c r="H1098" s="16" t="s">
        <v>129</v>
      </c>
      <c r="I1098" s="16" t="s">
        <v>19</v>
      </c>
      <c r="J1098" s="16" t="s">
        <v>7745</v>
      </c>
      <c r="K1098" s="16" t="s">
        <v>129</v>
      </c>
      <c r="L1098" s="16">
        <v>2340000</v>
      </c>
      <c r="M1098" s="16">
        <v>2340000</v>
      </c>
      <c r="N1098" s="16">
        <v>2340000</v>
      </c>
      <c r="O1098" s="16">
        <v>2340000</v>
      </c>
      <c r="P1098" s="16">
        <v>2340000</v>
      </c>
      <c r="Q1098" s="16">
        <v>2340000</v>
      </c>
      <c r="R1098" s="16">
        <v>2340000</v>
      </c>
      <c r="S1098" s="16">
        <v>2340000</v>
      </c>
      <c r="T1098" s="16">
        <v>2340000</v>
      </c>
      <c r="U1098" s="16">
        <v>2340000</v>
      </c>
      <c r="V1098" s="16">
        <v>2340000</v>
      </c>
      <c r="W1098" s="16">
        <v>2340000</v>
      </c>
      <c r="X1098" s="16" t="s">
        <v>7745</v>
      </c>
      <c r="Y1098" s="16" t="s">
        <v>129</v>
      </c>
      <c r="Z1098" s="16" t="s">
        <v>129</v>
      </c>
    </row>
    <row r="1099" spans="2:26" hidden="1">
      <c r="B1099" s="16" t="s">
        <v>1621</v>
      </c>
      <c r="C1099" s="16" t="s">
        <v>235</v>
      </c>
      <c r="D1099" s="16" t="s">
        <v>9068</v>
      </c>
      <c r="E1099" s="16" t="s">
        <v>3543</v>
      </c>
      <c r="F1099" s="16" t="s">
        <v>3544</v>
      </c>
      <c r="G1099" s="16" t="s">
        <v>1739</v>
      </c>
      <c r="H1099" s="16" t="s">
        <v>129</v>
      </c>
      <c r="I1099" s="16" t="s">
        <v>19</v>
      </c>
      <c r="J1099" s="16" t="s">
        <v>7745</v>
      </c>
      <c r="K1099" s="16" t="s">
        <v>129</v>
      </c>
      <c r="L1099" s="16">
        <v>522000</v>
      </c>
      <c r="M1099" s="16">
        <v>522000</v>
      </c>
      <c r="N1099" s="16">
        <v>522000</v>
      </c>
      <c r="O1099" s="16">
        <v>522000</v>
      </c>
      <c r="P1099" s="16">
        <v>522000</v>
      </c>
      <c r="Q1099" s="16">
        <v>522000</v>
      </c>
      <c r="R1099" s="16">
        <v>522000</v>
      </c>
      <c r="S1099" s="16">
        <v>522000</v>
      </c>
      <c r="T1099" s="16">
        <v>522000</v>
      </c>
      <c r="U1099" s="16">
        <v>522000</v>
      </c>
      <c r="V1099" s="16">
        <v>522000</v>
      </c>
      <c r="W1099" s="16">
        <v>522000</v>
      </c>
      <c r="X1099" s="16" t="s">
        <v>7745</v>
      </c>
      <c r="Y1099" s="16" t="s">
        <v>129</v>
      </c>
      <c r="Z1099" s="16" t="s">
        <v>129</v>
      </c>
    </row>
    <row r="1100" spans="2:26" hidden="1">
      <c r="B1100" s="16" t="s">
        <v>1621</v>
      </c>
      <c r="C1100" s="16" t="s">
        <v>235</v>
      </c>
      <c r="D1100" s="16" t="s">
        <v>9068</v>
      </c>
      <c r="E1100" s="16" t="s">
        <v>3545</v>
      </c>
      <c r="F1100" s="16" t="s">
        <v>3546</v>
      </c>
      <c r="G1100" s="16" t="s">
        <v>1739</v>
      </c>
      <c r="H1100" s="16" t="s">
        <v>129</v>
      </c>
      <c r="I1100" s="16" t="s">
        <v>19</v>
      </c>
      <c r="J1100" s="16" t="s">
        <v>7745</v>
      </c>
      <c r="K1100" s="16" t="s">
        <v>129</v>
      </c>
      <c r="L1100" s="16">
        <v>1996000</v>
      </c>
      <c r="M1100" s="16">
        <v>1996000</v>
      </c>
      <c r="N1100" s="16">
        <v>1996000</v>
      </c>
      <c r="O1100" s="16">
        <v>1996000</v>
      </c>
      <c r="P1100" s="16">
        <v>1996000</v>
      </c>
      <c r="Q1100" s="16">
        <v>1996000</v>
      </c>
      <c r="R1100" s="16">
        <v>1996000</v>
      </c>
      <c r="S1100" s="16">
        <v>1996000</v>
      </c>
      <c r="T1100" s="16">
        <v>1996000</v>
      </c>
      <c r="U1100" s="16">
        <v>1996000</v>
      </c>
      <c r="V1100" s="16">
        <v>1996000</v>
      </c>
      <c r="W1100" s="16">
        <v>1996000</v>
      </c>
      <c r="X1100" s="16" t="s">
        <v>7745</v>
      </c>
      <c r="Y1100" s="16" t="s">
        <v>129</v>
      </c>
      <c r="Z1100" s="16" t="s">
        <v>129</v>
      </c>
    </row>
    <row r="1101" spans="2:26" hidden="1">
      <c r="B1101" s="16" t="s">
        <v>1621</v>
      </c>
      <c r="C1101" s="16" t="s">
        <v>235</v>
      </c>
      <c r="D1101" s="16" t="s">
        <v>9068</v>
      </c>
      <c r="E1101" s="16" t="s">
        <v>3547</v>
      </c>
      <c r="F1101" s="16" t="s">
        <v>3548</v>
      </c>
      <c r="G1101" s="16" t="s">
        <v>1739</v>
      </c>
      <c r="H1101" s="16" t="s">
        <v>129</v>
      </c>
      <c r="I1101" s="16" t="s">
        <v>19</v>
      </c>
      <c r="J1101" s="16" t="s">
        <v>7745</v>
      </c>
      <c r="K1101" s="16" t="s">
        <v>129</v>
      </c>
      <c r="L1101" s="16">
        <v>86000</v>
      </c>
      <c r="M1101" s="16">
        <v>86000</v>
      </c>
      <c r="N1101" s="16">
        <v>86000</v>
      </c>
      <c r="O1101" s="16">
        <v>86000</v>
      </c>
      <c r="P1101" s="16">
        <v>86000</v>
      </c>
      <c r="Q1101" s="16">
        <v>86000</v>
      </c>
      <c r="R1101" s="16">
        <v>86000</v>
      </c>
      <c r="S1101" s="16">
        <v>86000</v>
      </c>
      <c r="T1101" s="16">
        <v>86000</v>
      </c>
      <c r="U1101" s="16">
        <v>86000</v>
      </c>
      <c r="V1101" s="16">
        <v>86000</v>
      </c>
      <c r="W1101" s="16">
        <v>86000</v>
      </c>
      <c r="X1101" s="16" t="s">
        <v>7745</v>
      </c>
      <c r="Y1101" s="16" t="s">
        <v>129</v>
      </c>
      <c r="Z1101" s="16" t="s">
        <v>129</v>
      </c>
    </row>
    <row r="1102" spans="2:26" hidden="1">
      <c r="B1102" s="16" t="s">
        <v>1621</v>
      </c>
      <c r="C1102" s="16" t="s">
        <v>235</v>
      </c>
      <c r="D1102" s="16" t="s">
        <v>9068</v>
      </c>
      <c r="E1102" s="16" t="s">
        <v>3549</v>
      </c>
      <c r="F1102" s="16" t="s">
        <v>3550</v>
      </c>
      <c r="G1102" s="16" t="s">
        <v>1739</v>
      </c>
      <c r="H1102" s="16" t="s">
        <v>129</v>
      </c>
      <c r="I1102" s="16" t="s">
        <v>19</v>
      </c>
      <c r="J1102" s="16" t="s">
        <v>7745</v>
      </c>
      <c r="K1102" s="16" t="s">
        <v>129</v>
      </c>
      <c r="L1102" s="16">
        <v>522000</v>
      </c>
      <c r="M1102" s="16">
        <v>522000</v>
      </c>
      <c r="N1102" s="16">
        <v>522000</v>
      </c>
      <c r="O1102" s="16">
        <v>522000</v>
      </c>
      <c r="P1102" s="16">
        <v>522000</v>
      </c>
      <c r="Q1102" s="16">
        <v>522000</v>
      </c>
      <c r="R1102" s="16">
        <v>522000</v>
      </c>
      <c r="S1102" s="16">
        <v>522000</v>
      </c>
      <c r="T1102" s="16">
        <v>522000</v>
      </c>
      <c r="U1102" s="16">
        <v>522000</v>
      </c>
      <c r="V1102" s="16">
        <v>522000</v>
      </c>
      <c r="W1102" s="16">
        <v>522000</v>
      </c>
      <c r="X1102" s="16" t="s">
        <v>7745</v>
      </c>
      <c r="Y1102" s="16" t="s">
        <v>129</v>
      </c>
      <c r="Z1102" s="16" t="s">
        <v>129</v>
      </c>
    </row>
    <row r="1103" spans="2:26" hidden="1">
      <c r="B1103" s="16" t="s">
        <v>1621</v>
      </c>
      <c r="C1103" s="16" t="s">
        <v>235</v>
      </c>
      <c r="D1103" s="16" t="s">
        <v>9068</v>
      </c>
      <c r="E1103" s="16" t="s">
        <v>3551</v>
      </c>
      <c r="F1103" s="16" t="s">
        <v>3552</v>
      </c>
      <c r="G1103" s="16" t="s">
        <v>1739</v>
      </c>
      <c r="H1103" s="16" t="s">
        <v>129</v>
      </c>
      <c r="I1103" s="16" t="s">
        <v>19</v>
      </c>
      <c r="J1103" s="16" t="s">
        <v>7745</v>
      </c>
      <c r="K1103" s="16" t="s">
        <v>129</v>
      </c>
      <c r="L1103" s="16">
        <v>2689000</v>
      </c>
      <c r="M1103" s="16">
        <v>2689000</v>
      </c>
      <c r="N1103" s="16">
        <v>2689000</v>
      </c>
      <c r="O1103" s="16">
        <v>2689000</v>
      </c>
      <c r="P1103" s="16">
        <v>2689000</v>
      </c>
      <c r="Q1103" s="16">
        <v>2689000</v>
      </c>
      <c r="R1103" s="16">
        <v>2689000</v>
      </c>
      <c r="S1103" s="16">
        <v>2689000</v>
      </c>
      <c r="T1103" s="16">
        <v>2689000</v>
      </c>
      <c r="U1103" s="16">
        <v>2689000</v>
      </c>
      <c r="V1103" s="16">
        <v>2689000</v>
      </c>
      <c r="W1103" s="16">
        <v>2689000</v>
      </c>
      <c r="X1103" s="16" t="s">
        <v>7745</v>
      </c>
      <c r="Y1103" s="16" t="s">
        <v>129</v>
      </c>
      <c r="Z1103" s="16" t="s">
        <v>129</v>
      </c>
    </row>
    <row r="1104" spans="2:26" hidden="1">
      <c r="B1104" s="16" t="s">
        <v>1621</v>
      </c>
      <c r="C1104" s="16" t="s">
        <v>235</v>
      </c>
      <c r="D1104" s="16" t="s">
        <v>9068</v>
      </c>
      <c r="E1104" s="16" t="s">
        <v>3553</v>
      </c>
      <c r="F1104" s="16" t="s">
        <v>3554</v>
      </c>
      <c r="G1104" s="16" t="s">
        <v>1739</v>
      </c>
      <c r="H1104" s="16" t="s">
        <v>129</v>
      </c>
      <c r="I1104" s="16" t="s">
        <v>19</v>
      </c>
      <c r="J1104" s="16" t="s">
        <v>7745</v>
      </c>
      <c r="K1104" s="16" t="s">
        <v>129</v>
      </c>
      <c r="L1104" s="16">
        <v>3132000</v>
      </c>
      <c r="M1104" s="16">
        <v>3132000</v>
      </c>
      <c r="N1104" s="16">
        <v>3132000</v>
      </c>
      <c r="O1104" s="16">
        <v>3132000</v>
      </c>
      <c r="P1104" s="16">
        <v>3132000</v>
      </c>
      <c r="Q1104" s="16">
        <v>3132000</v>
      </c>
      <c r="R1104" s="16">
        <v>3132000</v>
      </c>
      <c r="S1104" s="16">
        <v>3132000</v>
      </c>
      <c r="T1104" s="16">
        <v>3132000</v>
      </c>
      <c r="U1104" s="16">
        <v>3132000</v>
      </c>
      <c r="V1104" s="16">
        <v>3132000</v>
      </c>
      <c r="W1104" s="16">
        <v>3132000</v>
      </c>
      <c r="X1104" s="16" t="s">
        <v>7745</v>
      </c>
      <c r="Y1104" s="16" t="s">
        <v>129</v>
      </c>
      <c r="Z1104" s="16" t="s">
        <v>129</v>
      </c>
    </row>
    <row r="1105" spans="2:26" hidden="1">
      <c r="B1105" s="16" t="s">
        <v>1621</v>
      </c>
      <c r="C1105" s="16" t="s">
        <v>235</v>
      </c>
      <c r="D1105" s="16" t="s">
        <v>2656</v>
      </c>
      <c r="E1105" s="16" t="s">
        <v>3555</v>
      </c>
      <c r="F1105" s="16" t="s">
        <v>3556</v>
      </c>
      <c r="G1105" s="16" t="s">
        <v>1724</v>
      </c>
      <c r="H1105" s="16" t="s">
        <v>129</v>
      </c>
      <c r="I1105" s="16" t="s">
        <v>19</v>
      </c>
      <c r="J1105" s="16" t="s">
        <v>7745</v>
      </c>
      <c r="K1105" s="16" t="s">
        <v>129</v>
      </c>
      <c r="L1105" s="16">
        <v>3468</v>
      </c>
      <c r="M1105" s="16">
        <v>3468</v>
      </c>
      <c r="N1105" s="16">
        <v>3468</v>
      </c>
      <c r="O1105" s="16">
        <v>3468</v>
      </c>
      <c r="P1105" s="16">
        <v>3468</v>
      </c>
      <c r="Q1105" s="16">
        <v>3468</v>
      </c>
      <c r="R1105" s="16">
        <v>3468</v>
      </c>
      <c r="S1105" s="16">
        <v>3468</v>
      </c>
      <c r="T1105" s="16">
        <v>3468</v>
      </c>
      <c r="U1105" s="16">
        <v>3468</v>
      </c>
      <c r="V1105" s="16">
        <v>3468</v>
      </c>
      <c r="W1105" s="16">
        <v>3468</v>
      </c>
      <c r="X1105" s="16" t="s">
        <v>7745</v>
      </c>
      <c r="Y1105" s="16" t="s">
        <v>129</v>
      </c>
      <c r="Z1105" s="16" t="s">
        <v>129</v>
      </c>
    </row>
    <row r="1106" spans="2:26" hidden="1">
      <c r="B1106" s="16" t="s">
        <v>1621</v>
      </c>
      <c r="C1106" s="16" t="s">
        <v>235</v>
      </c>
      <c r="D1106" s="16" t="s">
        <v>2380</v>
      </c>
      <c r="E1106" s="16" t="s">
        <v>15789</v>
      </c>
      <c r="F1106" s="16" t="s">
        <v>15790</v>
      </c>
      <c r="G1106" s="16" t="s">
        <v>1724</v>
      </c>
      <c r="H1106" s="16" t="s">
        <v>129</v>
      </c>
      <c r="I1106" s="16" t="s">
        <v>19</v>
      </c>
      <c r="J1106" s="16" t="s">
        <v>7745</v>
      </c>
      <c r="K1106" s="16" t="s">
        <v>129</v>
      </c>
      <c r="L1106" s="16">
        <v>415512</v>
      </c>
      <c r="M1106" s="16">
        <v>415512</v>
      </c>
      <c r="N1106" s="16">
        <v>415512</v>
      </c>
      <c r="O1106" s="16">
        <v>415512</v>
      </c>
      <c r="P1106" s="16">
        <v>415512</v>
      </c>
      <c r="Q1106" s="16">
        <v>415512</v>
      </c>
      <c r="R1106" s="16">
        <v>415512</v>
      </c>
      <c r="S1106" s="16">
        <v>415512</v>
      </c>
      <c r="T1106" s="16">
        <v>415512</v>
      </c>
      <c r="U1106" s="16">
        <v>415512</v>
      </c>
      <c r="V1106" s="16">
        <v>415512</v>
      </c>
      <c r="W1106" s="16">
        <v>415512</v>
      </c>
      <c r="X1106" s="16" t="s">
        <v>7745</v>
      </c>
      <c r="Y1106" s="16" t="s">
        <v>129</v>
      </c>
      <c r="Z1106" s="16" t="s">
        <v>129</v>
      </c>
    </row>
    <row r="1107" spans="2:26" hidden="1">
      <c r="B1107" s="16" t="s">
        <v>1621</v>
      </c>
      <c r="C1107" s="16" t="s">
        <v>1622</v>
      </c>
      <c r="D1107" s="16" t="s">
        <v>3557</v>
      </c>
      <c r="E1107" s="16" t="s">
        <v>3558</v>
      </c>
      <c r="F1107" s="16" t="s">
        <v>3557</v>
      </c>
      <c r="G1107" s="16" t="s">
        <v>1724</v>
      </c>
      <c r="H1107" s="16" t="s">
        <v>131</v>
      </c>
      <c r="I1107" s="16" t="s">
        <v>19</v>
      </c>
      <c r="J1107" s="16" t="s">
        <v>7744</v>
      </c>
      <c r="K1107" s="16" t="s">
        <v>131</v>
      </c>
      <c r="L1107" s="16">
        <v>6080000</v>
      </c>
      <c r="M1107" s="16">
        <v>6080000</v>
      </c>
      <c r="N1107" s="16">
        <v>6080000</v>
      </c>
      <c r="O1107" s="16">
        <v>6080000</v>
      </c>
      <c r="P1107" s="16">
        <v>6080000</v>
      </c>
      <c r="Q1107" s="16">
        <v>6080000</v>
      </c>
      <c r="R1107" s="16">
        <v>6080000</v>
      </c>
      <c r="S1107" s="16">
        <v>6080000</v>
      </c>
      <c r="T1107" s="16">
        <v>6080000</v>
      </c>
      <c r="U1107" s="16">
        <v>6080000</v>
      </c>
      <c r="V1107" s="16">
        <v>6080000</v>
      </c>
      <c r="W1107" s="16">
        <v>6080000</v>
      </c>
      <c r="X1107" s="16" t="s">
        <v>7744</v>
      </c>
      <c r="Y1107" s="16" t="s">
        <v>131</v>
      </c>
      <c r="Z1107" s="16" t="s">
        <v>131</v>
      </c>
    </row>
    <row r="1108" spans="2:26" hidden="1">
      <c r="B1108" s="16" t="s">
        <v>1621</v>
      </c>
      <c r="C1108" s="16" t="s">
        <v>1622</v>
      </c>
      <c r="D1108" s="16" t="s">
        <v>1882</v>
      </c>
      <c r="E1108" s="16" t="s">
        <v>3559</v>
      </c>
      <c r="F1108" s="16" t="s">
        <v>3560</v>
      </c>
      <c r="G1108" s="16" t="s">
        <v>1778</v>
      </c>
      <c r="H1108" s="16" t="s">
        <v>103</v>
      </c>
      <c r="I1108" s="16" t="s">
        <v>19</v>
      </c>
      <c r="J1108" s="16" t="s">
        <v>7745</v>
      </c>
      <c r="K1108" s="16" t="s">
        <v>103</v>
      </c>
      <c r="L1108" s="16">
        <v>78344547.140000001</v>
      </c>
      <c r="M1108" s="16">
        <v>78344547.140000001</v>
      </c>
      <c r="N1108" s="16">
        <v>78344547.140000001</v>
      </c>
      <c r="O1108" s="16">
        <v>78344547.140000001</v>
      </c>
      <c r="P1108" s="16">
        <v>78344547.140000001</v>
      </c>
      <c r="Q1108" s="16">
        <v>78344547.140000001</v>
      </c>
      <c r="R1108" s="16">
        <v>78344547.140000001</v>
      </c>
      <c r="S1108" s="16">
        <v>78344547.140000001</v>
      </c>
      <c r="T1108" s="16">
        <v>78344547.140000001</v>
      </c>
      <c r="U1108" s="16">
        <v>78344547.140000001</v>
      </c>
      <c r="V1108" s="16">
        <v>78344547.140000001</v>
      </c>
      <c r="W1108" s="16">
        <v>78344547.140000001</v>
      </c>
      <c r="X1108" s="16" t="s">
        <v>7745</v>
      </c>
      <c r="Y1108" s="16" t="s">
        <v>103</v>
      </c>
      <c r="Z1108" s="16" t="s">
        <v>103</v>
      </c>
    </row>
    <row r="1109" spans="2:26" hidden="1">
      <c r="B1109" s="16" t="s">
        <v>1621</v>
      </c>
      <c r="C1109" s="16" t="s">
        <v>235</v>
      </c>
      <c r="D1109" s="16" t="s">
        <v>10035</v>
      </c>
      <c r="E1109" s="16" t="s">
        <v>3562</v>
      </c>
      <c r="F1109" s="16" t="s">
        <v>3561</v>
      </c>
      <c r="G1109" s="16" t="s">
        <v>1739</v>
      </c>
      <c r="H1109" s="16" t="s">
        <v>129</v>
      </c>
      <c r="I1109" s="16" t="s">
        <v>19</v>
      </c>
      <c r="J1109" s="16" t="s">
        <v>7745</v>
      </c>
      <c r="K1109" s="16" t="s">
        <v>129</v>
      </c>
      <c r="L1109" s="16">
        <v>3550890</v>
      </c>
      <c r="M1109" s="16">
        <v>3550890</v>
      </c>
      <c r="N1109" s="16">
        <v>3550890</v>
      </c>
      <c r="O1109" s="16">
        <v>3550890</v>
      </c>
      <c r="P1109" s="16">
        <v>3550890</v>
      </c>
      <c r="Q1109" s="16">
        <v>3550890</v>
      </c>
      <c r="R1109" s="16">
        <v>3550890</v>
      </c>
      <c r="S1109" s="16">
        <v>3550890</v>
      </c>
      <c r="T1109" s="16">
        <v>3550890</v>
      </c>
      <c r="U1109" s="16">
        <v>3550890</v>
      </c>
      <c r="V1109" s="16">
        <v>3550890</v>
      </c>
      <c r="W1109" s="16">
        <v>3550890</v>
      </c>
      <c r="X1109" s="16" t="s">
        <v>7745</v>
      </c>
      <c r="Y1109" s="16" t="s">
        <v>129</v>
      </c>
      <c r="Z1109" s="16" t="s">
        <v>129</v>
      </c>
    </row>
    <row r="1110" spans="2:26" hidden="1">
      <c r="B1110" s="16" t="s">
        <v>1621</v>
      </c>
      <c r="C1110" s="16" t="s">
        <v>235</v>
      </c>
      <c r="D1110" s="16" t="s">
        <v>2583</v>
      </c>
      <c r="E1110" s="16" t="s">
        <v>15791</v>
      </c>
      <c r="F1110" s="16" t="s">
        <v>15792</v>
      </c>
      <c r="G1110" s="16" t="s">
        <v>1669</v>
      </c>
      <c r="H1110" s="16" t="s">
        <v>129</v>
      </c>
      <c r="I1110" s="16" t="s">
        <v>19</v>
      </c>
      <c r="J1110" s="16" t="s">
        <v>7745</v>
      </c>
      <c r="K1110" s="16" t="s">
        <v>129</v>
      </c>
      <c r="L1110" s="16">
        <v>9173750</v>
      </c>
      <c r="M1110" s="16">
        <v>9173750</v>
      </c>
      <c r="N1110" s="16">
        <v>9173750</v>
      </c>
      <c r="O1110" s="16">
        <v>9173750</v>
      </c>
      <c r="P1110" s="16">
        <v>9173750</v>
      </c>
      <c r="Q1110" s="16">
        <v>9173750</v>
      </c>
      <c r="R1110" s="16">
        <v>9173750</v>
      </c>
      <c r="S1110" s="16">
        <v>9173750</v>
      </c>
      <c r="T1110" s="16">
        <v>9173750</v>
      </c>
      <c r="U1110" s="16">
        <v>9173750</v>
      </c>
      <c r="V1110" s="16">
        <v>9173750</v>
      </c>
      <c r="W1110" s="16">
        <v>9173750</v>
      </c>
      <c r="X1110" s="16" t="s">
        <v>7745</v>
      </c>
      <c r="Y1110" s="16" t="s">
        <v>129</v>
      </c>
      <c r="Z1110" s="16" t="s">
        <v>129</v>
      </c>
    </row>
    <row r="1111" spans="2:26" hidden="1">
      <c r="B1111" s="16" t="s">
        <v>1621</v>
      </c>
      <c r="C1111" s="16" t="s">
        <v>1622</v>
      </c>
      <c r="D1111" s="16" t="s">
        <v>3066</v>
      </c>
      <c r="E1111" s="16" t="s">
        <v>3563</v>
      </c>
      <c r="F1111" s="16" t="s">
        <v>3564</v>
      </c>
      <c r="G1111" s="16" t="s">
        <v>1669</v>
      </c>
      <c r="H1111" s="16" t="s">
        <v>102</v>
      </c>
      <c r="I1111" s="16" t="s">
        <v>19</v>
      </c>
      <c r="J1111" s="16" t="s">
        <v>7745</v>
      </c>
      <c r="K1111" s="16" t="s">
        <v>102</v>
      </c>
      <c r="L1111" s="16">
        <v>137500</v>
      </c>
      <c r="M1111" s="16">
        <v>137500</v>
      </c>
      <c r="N1111" s="16">
        <v>137500</v>
      </c>
      <c r="O1111" s="16">
        <v>137500</v>
      </c>
      <c r="P1111" s="16">
        <v>137500</v>
      </c>
      <c r="Q1111" s="16">
        <v>137500</v>
      </c>
      <c r="R1111" s="16">
        <v>137500</v>
      </c>
      <c r="S1111" s="16">
        <v>137500</v>
      </c>
      <c r="T1111" s="16">
        <v>137500</v>
      </c>
      <c r="U1111" s="16">
        <v>137500</v>
      </c>
      <c r="V1111" s="16">
        <v>137500</v>
      </c>
      <c r="W1111" s="16">
        <v>137500</v>
      </c>
      <c r="X1111" s="16" t="s">
        <v>7745</v>
      </c>
      <c r="Y1111" s="16" t="s">
        <v>102</v>
      </c>
      <c r="Z1111" s="16" t="s">
        <v>102</v>
      </c>
    </row>
    <row r="1112" spans="2:26" hidden="1">
      <c r="B1112" s="16" t="s">
        <v>1621</v>
      </c>
      <c r="C1112" s="16" t="s">
        <v>1622</v>
      </c>
      <c r="D1112" s="16" t="s">
        <v>3066</v>
      </c>
      <c r="E1112" s="16" t="s">
        <v>3565</v>
      </c>
      <c r="F1112" s="16" t="s">
        <v>3566</v>
      </c>
      <c r="G1112" s="16" t="s">
        <v>1669</v>
      </c>
      <c r="H1112" s="16" t="s">
        <v>102</v>
      </c>
      <c r="I1112" s="16" t="s">
        <v>19</v>
      </c>
      <c r="J1112" s="16" t="s">
        <v>7745</v>
      </c>
      <c r="K1112" s="16" t="s">
        <v>102</v>
      </c>
      <c r="L1112" s="16">
        <v>489000</v>
      </c>
      <c r="M1112" s="16">
        <v>489000</v>
      </c>
      <c r="N1112" s="16">
        <v>489000</v>
      </c>
      <c r="O1112" s="16">
        <v>489000</v>
      </c>
      <c r="P1112" s="16">
        <v>489000</v>
      </c>
      <c r="Q1112" s="16">
        <v>489000</v>
      </c>
      <c r="R1112" s="16">
        <v>489000</v>
      </c>
      <c r="S1112" s="16">
        <v>489000</v>
      </c>
      <c r="T1112" s="16">
        <v>489000</v>
      </c>
      <c r="U1112" s="16">
        <v>489000</v>
      </c>
      <c r="V1112" s="16">
        <v>489000</v>
      </c>
      <c r="W1112" s="16">
        <v>489000</v>
      </c>
      <c r="X1112" s="16" t="s">
        <v>7745</v>
      </c>
      <c r="Y1112" s="16" t="s">
        <v>102</v>
      </c>
      <c r="Z1112" s="16" t="s">
        <v>102</v>
      </c>
    </row>
    <row r="1113" spans="2:26" hidden="1">
      <c r="B1113" s="16" t="s">
        <v>1621</v>
      </c>
      <c r="C1113" s="16" t="s">
        <v>1622</v>
      </c>
      <c r="D1113" s="16" t="s">
        <v>3066</v>
      </c>
      <c r="E1113" s="16" t="s">
        <v>3567</v>
      </c>
      <c r="F1113" s="16" t="s">
        <v>3568</v>
      </c>
      <c r="G1113" s="16" t="s">
        <v>1669</v>
      </c>
      <c r="H1113" s="16" t="s">
        <v>102</v>
      </c>
      <c r="I1113" s="16" t="s">
        <v>19</v>
      </c>
      <c r="J1113" s="16" t="s">
        <v>7745</v>
      </c>
      <c r="K1113" s="16" t="s">
        <v>102</v>
      </c>
      <c r="L1113" s="16">
        <v>625000</v>
      </c>
      <c r="M1113" s="16">
        <v>625000</v>
      </c>
      <c r="N1113" s="16">
        <v>625000</v>
      </c>
      <c r="O1113" s="16">
        <v>625000</v>
      </c>
      <c r="P1113" s="16">
        <v>625000</v>
      </c>
      <c r="Q1113" s="16">
        <v>625000</v>
      </c>
      <c r="R1113" s="16">
        <v>625000</v>
      </c>
      <c r="S1113" s="16">
        <v>625000</v>
      </c>
      <c r="T1113" s="16">
        <v>625000</v>
      </c>
      <c r="U1113" s="16">
        <v>625000</v>
      </c>
      <c r="V1113" s="16">
        <v>625000</v>
      </c>
      <c r="W1113" s="16">
        <v>625000</v>
      </c>
      <c r="X1113" s="16" t="s">
        <v>7745</v>
      </c>
      <c r="Y1113" s="16" t="s">
        <v>102</v>
      </c>
      <c r="Z1113" s="16" t="s">
        <v>102</v>
      </c>
    </row>
    <row r="1114" spans="2:26" hidden="1">
      <c r="B1114" s="16" t="s">
        <v>1621</v>
      </c>
      <c r="C1114" s="16" t="s">
        <v>1622</v>
      </c>
      <c r="D1114" s="16" t="s">
        <v>3066</v>
      </c>
      <c r="E1114" s="16" t="s">
        <v>3569</v>
      </c>
      <c r="F1114" s="16" t="s">
        <v>3570</v>
      </c>
      <c r="G1114" s="16" t="s">
        <v>1669</v>
      </c>
      <c r="H1114" s="16" t="s">
        <v>102</v>
      </c>
      <c r="I1114" s="16" t="s">
        <v>19</v>
      </c>
      <c r="J1114" s="16" t="s">
        <v>7745</v>
      </c>
      <c r="K1114" s="16" t="s">
        <v>102</v>
      </c>
      <c r="L1114" s="16">
        <v>455000</v>
      </c>
      <c r="M1114" s="16">
        <v>455000</v>
      </c>
      <c r="N1114" s="16">
        <v>455000</v>
      </c>
      <c r="O1114" s="16">
        <v>455000</v>
      </c>
      <c r="P1114" s="16">
        <v>455000</v>
      </c>
      <c r="Q1114" s="16">
        <v>455000</v>
      </c>
      <c r="R1114" s="16">
        <v>455000</v>
      </c>
      <c r="S1114" s="16">
        <v>455000</v>
      </c>
      <c r="T1114" s="16">
        <v>455000</v>
      </c>
      <c r="U1114" s="16">
        <v>455000</v>
      </c>
      <c r="V1114" s="16">
        <v>455000</v>
      </c>
      <c r="W1114" s="16">
        <v>455000</v>
      </c>
      <c r="X1114" s="16" t="s">
        <v>7745</v>
      </c>
      <c r="Y1114" s="16" t="s">
        <v>102</v>
      </c>
      <c r="Z1114" s="16" t="s">
        <v>102</v>
      </c>
    </row>
    <row r="1115" spans="2:26" hidden="1">
      <c r="B1115" s="16" t="s">
        <v>1621</v>
      </c>
      <c r="C1115" s="16" t="s">
        <v>1622</v>
      </c>
      <c r="D1115" s="16" t="s">
        <v>3066</v>
      </c>
      <c r="E1115" s="16" t="s">
        <v>3571</v>
      </c>
      <c r="F1115" s="16" t="s">
        <v>3572</v>
      </c>
      <c r="G1115" s="16" t="s">
        <v>1669</v>
      </c>
      <c r="H1115" s="16" t="s">
        <v>102</v>
      </c>
      <c r="I1115" s="16" t="s">
        <v>19</v>
      </c>
      <c r="J1115" s="16" t="s">
        <v>7745</v>
      </c>
      <c r="K1115" s="16" t="s">
        <v>102</v>
      </c>
      <c r="L1115" s="16">
        <v>350000</v>
      </c>
      <c r="M1115" s="16">
        <v>350000</v>
      </c>
      <c r="N1115" s="16">
        <v>350000</v>
      </c>
      <c r="O1115" s="16">
        <v>350000</v>
      </c>
      <c r="P1115" s="16">
        <v>350000</v>
      </c>
      <c r="Q1115" s="16">
        <v>350000</v>
      </c>
      <c r="R1115" s="16">
        <v>350000</v>
      </c>
      <c r="S1115" s="16">
        <v>350000</v>
      </c>
      <c r="T1115" s="16">
        <v>350000</v>
      </c>
      <c r="U1115" s="16">
        <v>350000</v>
      </c>
      <c r="V1115" s="16">
        <v>350000</v>
      </c>
      <c r="W1115" s="16">
        <v>350000</v>
      </c>
      <c r="X1115" s="16" t="s">
        <v>7745</v>
      </c>
      <c r="Y1115" s="16" t="s">
        <v>102</v>
      </c>
      <c r="Z1115" s="16" t="s">
        <v>102</v>
      </c>
    </row>
    <row r="1116" spans="2:26" hidden="1">
      <c r="B1116" s="16" t="s">
        <v>1621</v>
      </c>
      <c r="C1116" s="16" t="s">
        <v>1622</v>
      </c>
      <c r="D1116" s="16" t="s">
        <v>3573</v>
      </c>
      <c r="E1116" s="16" t="s">
        <v>3574</v>
      </c>
      <c r="F1116" s="16" t="s">
        <v>3575</v>
      </c>
      <c r="G1116" s="16" t="s">
        <v>1669</v>
      </c>
      <c r="H1116" s="16" t="s">
        <v>102</v>
      </c>
      <c r="I1116" s="16" t="s">
        <v>19</v>
      </c>
      <c r="J1116" s="16" t="s">
        <v>7745</v>
      </c>
      <c r="K1116" s="16" t="s">
        <v>102</v>
      </c>
      <c r="L1116" s="16">
        <v>7300000</v>
      </c>
      <c r="M1116" s="16">
        <v>7300000</v>
      </c>
      <c r="N1116" s="16">
        <v>7300000</v>
      </c>
      <c r="O1116" s="16">
        <v>7300000</v>
      </c>
      <c r="P1116" s="16">
        <v>7300000</v>
      </c>
      <c r="Q1116" s="16">
        <v>7300000</v>
      </c>
      <c r="R1116" s="16">
        <v>7300000</v>
      </c>
      <c r="S1116" s="16">
        <v>7300000</v>
      </c>
      <c r="T1116" s="16">
        <v>7300000</v>
      </c>
      <c r="U1116" s="16">
        <v>7300000</v>
      </c>
      <c r="V1116" s="16">
        <v>7300000</v>
      </c>
      <c r="W1116" s="16">
        <v>7300000</v>
      </c>
      <c r="X1116" s="16" t="s">
        <v>7745</v>
      </c>
      <c r="Y1116" s="16" t="s">
        <v>102</v>
      </c>
      <c r="Z1116" s="16" t="s">
        <v>102</v>
      </c>
    </row>
    <row r="1117" spans="2:26" hidden="1">
      <c r="B1117" s="16" t="s">
        <v>1621</v>
      </c>
      <c r="C1117" s="16" t="s">
        <v>235</v>
      </c>
      <c r="D1117" s="16" t="s">
        <v>3576</v>
      </c>
      <c r="E1117" s="16" t="s">
        <v>3577</v>
      </c>
      <c r="F1117" s="16" t="s">
        <v>3576</v>
      </c>
      <c r="G1117" s="16" t="s">
        <v>1669</v>
      </c>
      <c r="H1117" s="16" t="s">
        <v>129</v>
      </c>
      <c r="I1117" s="16" t="s">
        <v>19</v>
      </c>
      <c r="J1117" s="16" t="s">
        <v>7745</v>
      </c>
      <c r="K1117" s="16" t="s">
        <v>129</v>
      </c>
      <c r="L1117" s="16">
        <v>575000</v>
      </c>
      <c r="M1117" s="16">
        <v>575000</v>
      </c>
      <c r="N1117" s="16">
        <v>575000</v>
      </c>
      <c r="O1117" s="16">
        <v>575000</v>
      </c>
      <c r="P1117" s="16">
        <v>575000</v>
      </c>
      <c r="Q1117" s="16">
        <v>575000</v>
      </c>
      <c r="R1117" s="16">
        <v>575000</v>
      </c>
      <c r="S1117" s="16">
        <v>575000</v>
      </c>
      <c r="T1117" s="16">
        <v>575000</v>
      </c>
      <c r="U1117" s="16">
        <v>575000</v>
      </c>
      <c r="V1117" s="16">
        <v>575000</v>
      </c>
      <c r="W1117" s="16">
        <v>575000</v>
      </c>
      <c r="X1117" s="16" t="s">
        <v>7745</v>
      </c>
      <c r="Y1117" s="16" t="s">
        <v>129</v>
      </c>
      <c r="Z1117" s="16" t="s">
        <v>129</v>
      </c>
    </row>
    <row r="1118" spans="2:26" hidden="1">
      <c r="B1118" s="16" t="s">
        <v>1621</v>
      </c>
      <c r="C1118" s="16" t="s">
        <v>1622</v>
      </c>
      <c r="D1118" s="16" t="s">
        <v>3578</v>
      </c>
      <c r="E1118" s="16" t="s">
        <v>3579</v>
      </c>
      <c r="F1118" s="16" t="s">
        <v>3578</v>
      </c>
      <c r="G1118" s="16" t="s">
        <v>3219</v>
      </c>
      <c r="H1118" s="16" t="s">
        <v>102</v>
      </c>
      <c r="I1118" s="16" t="s">
        <v>19</v>
      </c>
      <c r="J1118" s="16" t="s">
        <v>7745</v>
      </c>
      <c r="K1118" s="16" t="s">
        <v>102</v>
      </c>
      <c r="L1118" s="16">
        <v>39375000</v>
      </c>
      <c r="M1118" s="16">
        <v>39375000</v>
      </c>
      <c r="N1118" s="16">
        <v>39375000</v>
      </c>
      <c r="O1118" s="16">
        <v>39375000</v>
      </c>
      <c r="P1118" s="16">
        <v>39375000</v>
      </c>
      <c r="Q1118" s="16">
        <v>39375000</v>
      </c>
      <c r="R1118" s="16">
        <v>39375000</v>
      </c>
      <c r="S1118" s="16">
        <v>39375000</v>
      </c>
      <c r="T1118" s="16">
        <v>39375000</v>
      </c>
      <c r="U1118" s="16">
        <v>39375000</v>
      </c>
      <c r="V1118" s="16">
        <v>39375000</v>
      </c>
      <c r="W1118" s="16">
        <v>39375000</v>
      </c>
      <c r="X1118" s="16" t="s">
        <v>7745</v>
      </c>
      <c r="Y1118" s="16" t="s">
        <v>102</v>
      </c>
      <c r="Z1118" s="16" t="s">
        <v>102</v>
      </c>
    </row>
    <row r="1119" spans="2:26" hidden="1">
      <c r="B1119" s="16" t="s">
        <v>1621</v>
      </c>
      <c r="C1119" s="16" t="s">
        <v>235</v>
      </c>
      <c r="D1119" s="16" t="s">
        <v>3580</v>
      </c>
      <c r="E1119" s="16" t="s">
        <v>3581</v>
      </c>
      <c r="F1119" s="16" t="s">
        <v>13067</v>
      </c>
      <c r="G1119" s="16" t="s">
        <v>1979</v>
      </c>
      <c r="H1119" s="16" t="s">
        <v>131</v>
      </c>
      <c r="I1119" s="16" t="s">
        <v>19</v>
      </c>
      <c r="J1119" s="16" t="s">
        <v>7744</v>
      </c>
      <c r="K1119" s="16" t="s">
        <v>131</v>
      </c>
      <c r="L1119" s="16">
        <v>23000000</v>
      </c>
      <c r="M1119" s="16">
        <v>23000000</v>
      </c>
      <c r="N1119" s="16">
        <v>23000000</v>
      </c>
      <c r="O1119" s="16">
        <v>23000000</v>
      </c>
      <c r="P1119" s="16">
        <v>23000000</v>
      </c>
      <c r="Q1119" s="16">
        <v>23000000</v>
      </c>
      <c r="R1119" s="16">
        <v>23000000</v>
      </c>
      <c r="S1119" s="16">
        <v>23000000</v>
      </c>
      <c r="T1119" s="16">
        <v>23000000</v>
      </c>
      <c r="U1119" s="16">
        <v>23000000</v>
      </c>
      <c r="V1119" s="16">
        <v>23000000</v>
      </c>
      <c r="W1119" s="16">
        <v>23000000</v>
      </c>
      <c r="X1119" s="16" t="s">
        <v>7744</v>
      </c>
      <c r="Y1119" s="16" t="s">
        <v>131</v>
      </c>
      <c r="Z1119" s="16" t="s">
        <v>131</v>
      </c>
    </row>
    <row r="1120" spans="2:26" hidden="1">
      <c r="B1120" s="16" t="s">
        <v>1621</v>
      </c>
      <c r="C1120" s="16" t="s">
        <v>235</v>
      </c>
      <c r="D1120" s="16" t="s">
        <v>3582</v>
      </c>
      <c r="E1120" s="16" t="s">
        <v>3583</v>
      </c>
      <c r="F1120" s="16" t="s">
        <v>13068</v>
      </c>
      <c r="G1120" s="16" t="s">
        <v>1979</v>
      </c>
      <c r="H1120" s="16" t="s">
        <v>131</v>
      </c>
      <c r="I1120" s="16" t="s">
        <v>19</v>
      </c>
      <c r="J1120" s="16" t="s">
        <v>7744</v>
      </c>
      <c r="K1120" s="16" t="s">
        <v>131</v>
      </c>
      <c r="L1120" s="16">
        <v>23000000</v>
      </c>
      <c r="M1120" s="16">
        <v>23000000</v>
      </c>
      <c r="N1120" s="16">
        <v>23000000</v>
      </c>
      <c r="O1120" s="16">
        <v>23000000</v>
      </c>
      <c r="P1120" s="16">
        <v>23000000</v>
      </c>
      <c r="Q1120" s="16">
        <v>23000000</v>
      </c>
      <c r="R1120" s="16">
        <v>23000000</v>
      </c>
      <c r="S1120" s="16">
        <v>23000000</v>
      </c>
      <c r="T1120" s="16">
        <v>23000000</v>
      </c>
      <c r="U1120" s="16">
        <v>23000000</v>
      </c>
      <c r="V1120" s="16">
        <v>23000000</v>
      </c>
      <c r="W1120" s="16">
        <v>23000000</v>
      </c>
      <c r="X1120" s="16" t="s">
        <v>7744</v>
      </c>
      <c r="Y1120" s="16" t="s">
        <v>131</v>
      </c>
      <c r="Z1120" s="16" t="s">
        <v>131</v>
      </c>
    </row>
    <row r="1121" spans="2:26" hidden="1">
      <c r="B1121" s="16" t="s">
        <v>1621</v>
      </c>
      <c r="C1121" s="16" t="s">
        <v>235</v>
      </c>
      <c r="D1121" s="16" t="s">
        <v>2439</v>
      </c>
      <c r="E1121" s="16" t="s">
        <v>3584</v>
      </c>
      <c r="F1121" s="16" t="s">
        <v>3585</v>
      </c>
      <c r="G1121" s="16" t="s">
        <v>1976</v>
      </c>
      <c r="H1121" s="16" t="s">
        <v>129</v>
      </c>
      <c r="I1121" s="16" t="s">
        <v>19</v>
      </c>
      <c r="J1121" s="16" t="s">
        <v>7744</v>
      </c>
      <c r="K1121" s="16" t="s">
        <v>129</v>
      </c>
      <c r="L1121" s="16">
        <v>50000</v>
      </c>
      <c r="M1121" s="16">
        <v>50000</v>
      </c>
      <c r="N1121" s="16">
        <v>50000</v>
      </c>
      <c r="O1121" s="16">
        <v>50000</v>
      </c>
      <c r="P1121" s="16">
        <v>50000</v>
      </c>
      <c r="Q1121" s="16">
        <v>50000</v>
      </c>
      <c r="R1121" s="16">
        <v>50000</v>
      </c>
      <c r="S1121" s="16">
        <v>50000</v>
      </c>
      <c r="T1121" s="16">
        <v>50000</v>
      </c>
      <c r="U1121" s="16">
        <v>50000</v>
      </c>
      <c r="V1121" s="16">
        <v>50000</v>
      </c>
      <c r="W1121" s="16">
        <v>50000</v>
      </c>
      <c r="X1121" s="16" t="s">
        <v>7744</v>
      </c>
      <c r="Y1121" s="16" t="s">
        <v>129</v>
      </c>
      <c r="Z1121" s="16" t="s">
        <v>129</v>
      </c>
    </row>
    <row r="1122" spans="2:26" hidden="1">
      <c r="B1122" s="16" t="s">
        <v>1621</v>
      </c>
      <c r="C1122" s="16" t="s">
        <v>235</v>
      </c>
      <c r="D1122" s="16" t="s">
        <v>2372</v>
      </c>
      <c r="E1122" s="16" t="s">
        <v>3588</v>
      </c>
      <c r="F1122" s="16" t="s">
        <v>3589</v>
      </c>
      <c r="G1122" s="16" t="s">
        <v>1739</v>
      </c>
      <c r="H1122" s="16" t="s">
        <v>129</v>
      </c>
      <c r="I1122" s="16" t="s">
        <v>19</v>
      </c>
      <c r="J1122" s="16" t="s">
        <v>7745</v>
      </c>
      <c r="K1122" s="16" t="s">
        <v>129</v>
      </c>
      <c r="L1122" s="16">
        <v>422812.5</v>
      </c>
      <c r="M1122" s="16">
        <v>422812.5</v>
      </c>
      <c r="N1122" s="16">
        <v>422812.5</v>
      </c>
      <c r="O1122" s="16">
        <v>422812.5</v>
      </c>
      <c r="P1122" s="16">
        <v>422812.5</v>
      </c>
      <c r="Q1122" s="16">
        <v>422812.5</v>
      </c>
      <c r="R1122" s="16">
        <v>422812.5</v>
      </c>
      <c r="S1122" s="16">
        <v>422812.5</v>
      </c>
      <c r="T1122" s="16">
        <v>422812.5</v>
      </c>
      <c r="U1122" s="16">
        <v>422812.5</v>
      </c>
      <c r="V1122" s="16">
        <v>422812.5</v>
      </c>
      <c r="W1122" s="16">
        <v>422812.5</v>
      </c>
      <c r="X1122" s="16" t="s">
        <v>7745</v>
      </c>
      <c r="Y1122" s="16" t="s">
        <v>129</v>
      </c>
      <c r="Z1122" s="16" t="s">
        <v>129</v>
      </c>
    </row>
    <row r="1123" spans="2:26" hidden="1">
      <c r="B1123" s="16" t="s">
        <v>1621</v>
      </c>
      <c r="C1123" s="16" t="s">
        <v>235</v>
      </c>
      <c r="D1123" s="16" t="s">
        <v>15744</v>
      </c>
      <c r="E1123" s="16" t="s">
        <v>15793</v>
      </c>
      <c r="F1123" s="16" t="s">
        <v>15794</v>
      </c>
      <c r="G1123" s="16" t="s">
        <v>1739</v>
      </c>
      <c r="H1123" s="16" t="s">
        <v>129</v>
      </c>
      <c r="I1123" s="16" t="s">
        <v>19</v>
      </c>
      <c r="J1123" s="16" t="s">
        <v>7745</v>
      </c>
      <c r="K1123" s="16" t="s">
        <v>129</v>
      </c>
      <c r="L1123" s="16">
        <v>26400000</v>
      </c>
      <c r="M1123" s="16">
        <v>26400000</v>
      </c>
      <c r="N1123" s="16">
        <v>26400000</v>
      </c>
      <c r="O1123" s="16">
        <v>26400000</v>
      </c>
      <c r="P1123" s="16">
        <v>26400000</v>
      </c>
      <c r="Q1123" s="16">
        <v>26400000</v>
      </c>
      <c r="R1123" s="16">
        <v>26400000</v>
      </c>
      <c r="S1123" s="16">
        <v>26400000</v>
      </c>
      <c r="T1123" s="16">
        <v>26400000</v>
      </c>
      <c r="U1123" s="16">
        <v>26400000</v>
      </c>
      <c r="V1123" s="16">
        <v>26400000</v>
      </c>
      <c r="W1123" s="16">
        <v>26400000</v>
      </c>
      <c r="X1123" s="16" t="s">
        <v>7745</v>
      </c>
      <c r="Y1123" s="16" t="s">
        <v>129</v>
      </c>
      <c r="Z1123" s="16" t="s">
        <v>129</v>
      </c>
    </row>
    <row r="1124" spans="2:26" hidden="1">
      <c r="B1124" s="16" t="s">
        <v>1621</v>
      </c>
      <c r="C1124" s="16" t="s">
        <v>235</v>
      </c>
      <c r="D1124" s="16" t="s">
        <v>2004</v>
      </c>
      <c r="E1124" s="16" t="s">
        <v>15795</v>
      </c>
      <c r="F1124" s="16" t="s">
        <v>15796</v>
      </c>
      <c r="G1124" s="16" t="s">
        <v>1739</v>
      </c>
      <c r="H1124" s="16" t="s">
        <v>131</v>
      </c>
      <c r="I1124" s="16" t="s">
        <v>19</v>
      </c>
      <c r="J1124" s="16" t="s">
        <v>7744</v>
      </c>
      <c r="K1124" s="16" t="s">
        <v>131</v>
      </c>
      <c r="L1124" s="16">
        <v>34056</v>
      </c>
      <c r="M1124" s="16">
        <v>34056</v>
      </c>
      <c r="N1124" s="16">
        <v>34056</v>
      </c>
      <c r="O1124" s="16">
        <v>34056</v>
      </c>
      <c r="P1124" s="16">
        <v>34056</v>
      </c>
      <c r="Q1124" s="16">
        <v>34056</v>
      </c>
      <c r="R1124" s="16">
        <v>34056</v>
      </c>
      <c r="S1124" s="16">
        <v>34056</v>
      </c>
      <c r="T1124" s="16">
        <v>34056</v>
      </c>
      <c r="U1124" s="16">
        <v>34056</v>
      </c>
      <c r="V1124" s="16">
        <v>34056</v>
      </c>
      <c r="W1124" s="16">
        <v>34056</v>
      </c>
      <c r="X1124" s="16" t="s">
        <v>7744</v>
      </c>
      <c r="Y1124" s="16" t="s">
        <v>131</v>
      </c>
      <c r="Z1124" s="16" t="s">
        <v>131</v>
      </c>
    </row>
    <row r="1125" spans="2:26" hidden="1">
      <c r="B1125" s="16" t="s">
        <v>1621</v>
      </c>
      <c r="C1125" s="16" t="s">
        <v>1622</v>
      </c>
      <c r="D1125" s="16" t="s">
        <v>15797</v>
      </c>
      <c r="E1125" s="16" t="s">
        <v>16101</v>
      </c>
      <c r="F1125" s="16" t="s">
        <v>16102</v>
      </c>
      <c r="G1125" s="16" t="s">
        <v>3219</v>
      </c>
      <c r="H1125" s="16" t="s">
        <v>102</v>
      </c>
      <c r="I1125" s="16" t="s">
        <v>19</v>
      </c>
      <c r="J1125" s="16" t="s">
        <v>7745</v>
      </c>
      <c r="K1125" s="16" t="s">
        <v>102</v>
      </c>
      <c r="L1125" s="16">
        <v>31803288.48</v>
      </c>
      <c r="M1125" s="16">
        <v>31803288.48</v>
      </c>
      <c r="N1125" s="16">
        <v>31803288.48</v>
      </c>
      <c r="O1125" s="16">
        <v>31803288.48</v>
      </c>
      <c r="P1125" s="16">
        <v>31803288.48</v>
      </c>
      <c r="Q1125" s="16">
        <v>31803288.48</v>
      </c>
      <c r="R1125" s="16">
        <v>31803288.48</v>
      </c>
      <c r="S1125" s="16">
        <v>31803288.48</v>
      </c>
      <c r="T1125" s="16">
        <v>31803288.48</v>
      </c>
      <c r="U1125" s="16">
        <v>31803288.48</v>
      </c>
      <c r="V1125" s="16">
        <v>31803288.48</v>
      </c>
      <c r="W1125" s="16">
        <v>31803288.48</v>
      </c>
      <c r="X1125" s="16" t="s">
        <v>7745</v>
      </c>
      <c r="Y1125" s="16" t="s">
        <v>102</v>
      </c>
      <c r="Z1125" s="16" t="s">
        <v>102</v>
      </c>
    </row>
    <row r="1126" spans="2:26" hidden="1">
      <c r="B1126" s="16" t="s">
        <v>1621</v>
      </c>
      <c r="C1126" s="16" t="s">
        <v>1622</v>
      </c>
      <c r="D1126" s="16" t="s">
        <v>15797</v>
      </c>
      <c r="E1126" s="16" t="s">
        <v>15798</v>
      </c>
      <c r="F1126" s="16" t="s">
        <v>15799</v>
      </c>
      <c r="G1126" s="16" t="s">
        <v>3219</v>
      </c>
      <c r="H1126" s="16" t="s">
        <v>102</v>
      </c>
      <c r="I1126" s="16" t="s">
        <v>19</v>
      </c>
      <c r="J1126" s="16" t="s">
        <v>7745</v>
      </c>
      <c r="K1126" s="16" t="s">
        <v>102</v>
      </c>
      <c r="L1126" s="16">
        <v>46125000</v>
      </c>
      <c r="M1126" s="16">
        <v>46125000</v>
      </c>
      <c r="N1126" s="16">
        <v>46125000</v>
      </c>
      <c r="O1126" s="16">
        <v>46125000</v>
      </c>
      <c r="P1126" s="16">
        <v>46125000</v>
      </c>
      <c r="Q1126" s="16">
        <v>46125000</v>
      </c>
      <c r="R1126" s="16">
        <v>46125000</v>
      </c>
      <c r="S1126" s="16">
        <v>46125000</v>
      </c>
      <c r="T1126" s="16">
        <v>46125000</v>
      </c>
      <c r="U1126" s="16">
        <v>46125000</v>
      </c>
      <c r="V1126" s="16">
        <v>46125000</v>
      </c>
      <c r="W1126" s="16">
        <v>46125000</v>
      </c>
      <c r="X1126" s="16" t="s">
        <v>7745</v>
      </c>
      <c r="Y1126" s="16" t="s">
        <v>102</v>
      </c>
      <c r="Z1126" s="16" t="s">
        <v>102</v>
      </c>
    </row>
    <row r="1127" spans="2:26" hidden="1">
      <c r="B1127" s="16" t="s">
        <v>1621</v>
      </c>
      <c r="C1127" s="16" t="s">
        <v>1622</v>
      </c>
      <c r="D1127" s="16" t="s">
        <v>1882</v>
      </c>
      <c r="E1127" s="16" t="s">
        <v>3592</v>
      </c>
      <c r="F1127" s="16" t="s">
        <v>3593</v>
      </c>
      <c r="G1127" s="16" t="s">
        <v>1778</v>
      </c>
      <c r="H1127" s="16" t="s">
        <v>103</v>
      </c>
      <c r="I1127" s="16" t="s">
        <v>19</v>
      </c>
      <c r="J1127" s="16" t="s">
        <v>7744</v>
      </c>
      <c r="K1127" s="16" t="s">
        <v>103</v>
      </c>
      <c r="L1127" s="16">
        <v>940134565.70000005</v>
      </c>
      <c r="M1127" s="16">
        <v>940134565.70000005</v>
      </c>
      <c r="N1127" s="16">
        <v>940134565.70000005</v>
      </c>
      <c r="O1127" s="16">
        <v>940134565.70000005</v>
      </c>
      <c r="P1127" s="16">
        <v>940134565.70000005</v>
      </c>
      <c r="Q1127" s="16">
        <v>940134565.70000005</v>
      </c>
      <c r="R1127" s="16">
        <v>940134565.70000005</v>
      </c>
      <c r="S1127" s="16">
        <v>940134565.70000005</v>
      </c>
      <c r="T1127" s="16">
        <v>940134565.70000005</v>
      </c>
      <c r="U1127" s="16">
        <v>940134565.70000005</v>
      </c>
      <c r="V1127" s="16">
        <v>940134565.70000005</v>
      </c>
      <c r="W1127" s="16">
        <v>940134565.70000005</v>
      </c>
      <c r="X1127" s="16" t="s">
        <v>7744</v>
      </c>
      <c r="Y1127" s="16" t="s">
        <v>103</v>
      </c>
      <c r="Z1127" s="16" t="s">
        <v>103</v>
      </c>
    </row>
    <row r="1128" spans="2:26" hidden="1">
      <c r="B1128" s="16" t="s">
        <v>1621</v>
      </c>
      <c r="C1128" s="16" t="s">
        <v>1622</v>
      </c>
      <c r="D1128" s="16" t="s">
        <v>1882</v>
      </c>
      <c r="E1128" s="16" t="s">
        <v>3594</v>
      </c>
      <c r="F1128" s="16" t="s">
        <v>3595</v>
      </c>
      <c r="G1128" s="16" t="s">
        <v>1778</v>
      </c>
      <c r="H1128" s="16" t="s">
        <v>103</v>
      </c>
      <c r="I1128" s="16" t="s">
        <v>19</v>
      </c>
      <c r="J1128" s="16" t="s">
        <v>7745</v>
      </c>
      <c r="K1128" s="16" t="s">
        <v>103</v>
      </c>
      <c r="L1128" s="16">
        <v>506000000</v>
      </c>
      <c r="M1128" s="16">
        <v>506000000</v>
      </c>
      <c r="N1128" s="16">
        <v>506000000</v>
      </c>
      <c r="O1128" s="16">
        <v>506000000</v>
      </c>
      <c r="P1128" s="16">
        <v>506000000</v>
      </c>
      <c r="Q1128" s="16">
        <v>506000000</v>
      </c>
      <c r="R1128" s="16">
        <v>506000000</v>
      </c>
      <c r="S1128" s="16">
        <v>506000000</v>
      </c>
      <c r="T1128" s="16">
        <v>506000000</v>
      </c>
      <c r="U1128" s="16">
        <v>506000000</v>
      </c>
      <c r="V1128" s="16">
        <v>506000000</v>
      </c>
      <c r="W1128" s="16">
        <v>506000000</v>
      </c>
      <c r="X1128" s="16" t="s">
        <v>7745</v>
      </c>
      <c r="Y1128" s="16" t="s">
        <v>103</v>
      </c>
      <c r="Z1128" s="16" t="s">
        <v>103</v>
      </c>
    </row>
    <row r="1129" spans="2:26" hidden="1">
      <c r="B1129" s="16" t="s">
        <v>1621</v>
      </c>
      <c r="C1129" s="16" t="s">
        <v>1622</v>
      </c>
      <c r="D1129" s="16" t="s">
        <v>1674</v>
      </c>
      <c r="E1129" s="16" t="s">
        <v>3596</v>
      </c>
      <c r="F1129" s="16" t="s">
        <v>3597</v>
      </c>
      <c r="G1129" s="16" t="s">
        <v>1626</v>
      </c>
      <c r="H1129" s="16" t="s">
        <v>103</v>
      </c>
      <c r="I1129" s="16" t="s">
        <v>19</v>
      </c>
      <c r="J1129" s="16" t="s">
        <v>7745</v>
      </c>
      <c r="K1129" s="16" t="s">
        <v>103</v>
      </c>
      <c r="L1129" s="16">
        <v>3733400</v>
      </c>
      <c r="M1129" s="16">
        <v>3801296</v>
      </c>
      <c r="N1129" s="16">
        <v>3771120</v>
      </c>
      <c r="O1129" s="16">
        <v>3733400</v>
      </c>
      <c r="P1129" s="16">
        <v>3703224</v>
      </c>
      <c r="Q1129" s="16">
        <v>3937088</v>
      </c>
      <c r="R1129" s="16">
        <v>4038630.24</v>
      </c>
      <c r="S1129" s="16">
        <v>3652980.96</v>
      </c>
      <c r="T1129" s="16">
        <v>4255557.96</v>
      </c>
      <c r="U1129" s="16">
        <v>4295729.76</v>
      </c>
      <c r="V1129" s="16">
        <v>4183248.7199999997</v>
      </c>
      <c r="W1129" s="16">
        <v>4151111.28</v>
      </c>
      <c r="X1129" s="16" t="s">
        <v>7745</v>
      </c>
      <c r="Y1129" s="16" t="s">
        <v>103</v>
      </c>
      <c r="Z1129" s="16" t="s">
        <v>103</v>
      </c>
    </row>
    <row r="1130" spans="2:26" hidden="1">
      <c r="B1130" s="16" t="s">
        <v>1621</v>
      </c>
      <c r="C1130" s="16" t="s">
        <v>1622</v>
      </c>
      <c r="D1130" s="16" t="s">
        <v>16103</v>
      </c>
      <c r="E1130" s="16" t="s">
        <v>16104</v>
      </c>
      <c r="F1130" s="16" t="s">
        <v>16105</v>
      </c>
      <c r="G1130" s="16" t="s">
        <v>3219</v>
      </c>
      <c r="H1130" s="16" t="s">
        <v>102</v>
      </c>
      <c r="I1130" s="16" t="s">
        <v>19</v>
      </c>
      <c r="J1130" s="16" t="s">
        <v>7745</v>
      </c>
      <c r="K1130" s="16" t="s">
        <v>102</v>
      </c>
      <c r="L1130" s="16">
        <v>1905815.04</v>
      </c>
      <c r="M1130" s="16">
        <v>1905815.04</v>
      </c>
      <c r="N1130" s="16">
        <v>1905815.04</v>
      </c>
      <c r="O1130" s="16">
        <v>1905815.04</v>
      </c>
      <c r="P1130" s="16">
        <v>1905815.04</v>
      </c>
      <c r="Q1130" s="16">
        <v>1905815.04</v>
      </c>
      <c r="R1130" s="16">
        <v>1905815.04</v>
      </c>
      <c r="S1130" s="16">
        <v>1905815.04</v>
      </c>
      <c r="T1130" s="16">
        <v>1905815.04</v>
      </c>
      <c r="U1130" s="16">
        <v>1905815.04</v>
      </c>
      <c r="V1130" s="16">
        <v>1905815.04</v>
      </c>
      <c r="W1130" s="16">
        <v>1905815.04</v>
      </c>
      <c r="X1130" s="16" t="s">
        <v>7745</v>
      </c>
      <c r="Y1130" s="16" t="s">
        <v>102</v>
      </c>
      <c r="Z1130" s="16" t="s">
        <v>102</v>
      </c>
    </row>
    <row r="1131" spans="2:26" hidden="1">
      <c r="B1131" s="16" t="s">
        <v>1621</v>
      </c>
      <c r="C1131" s="16" t="s">
        <v>1622</v>
      </c>
      <c r="D1131" s="16" t="s">
        <v>16106</v>
      </c>
      <c r="E1131" s="16" t="s">
        <v>16107</v>
      </c>
      <c r="F1131" s="16" t="s">
        <v>16106</v>
      </c>
      <c r="G1131" s="16" t="s">
        <v>3219</v>
      </c>
      <c r="H1131" s="16" t="s">
        <v>102</v>
      </c>
      <c r="I1131" s="16" t="s">
        <v>19</v>
      </c>
      <c r="J1131" s="16" t="s">
        <v>7745</v>
      </c>
      <c r="K1131" s="16" t="s">
        <v>102</v>
      </c>
      <c r="L1131" s="16">
        <v>577500</v>
      </c>
      <c r="M1131" s="16">
        <v>577500</v>
      </c>
      <c r="N1131" s="16">
        <v>577500</v>
      </c>
      <c r="O1131" s="16">
        <v>577500</v>
      </c>
      <c r="P1131" s="16">
        <v>577500</v>
      </c>
      <c r="Q1131" s="16">
        <v>577500</v>
      </c>
      <c r="R1131" s="16">
        <v>577500</v>
      </c>
      <c r="S1131" s="16">
        <v>577500</v>
      </c>
      <c r="T1131" s="16">
        <v>577500</v>
      </c>
      <c r="U1131" s="16">
        <v>577500</v>
      </c>
      <c r="V1131" s="16">
        <v>577500</v>
      </c>
      <c r="W1131" s="16">
        <v>577500</v>
      </c>
      <c r="X1131" s="16" t="s">
        <v>7745</v>
      </c>
      <c r="Y1131" s="16" t="s">
        <v>102</v>
      </c>
      <c r="Z1131" s="16" t="s">
        <v>102</v>
      </c>
    </row>
    <row r="1132" spans="2:26" hidden="1">
      <c r="B1132" s="16" t="s">
        <v>1621</v>
      </c>
      <c r="C1132" s="16" t="s">
        <v>235</v>
      </c>
      <c r="D1132" s="16" t="s">
        <v>3598</v>
      </c>
      <c r="E1132" s="16" t="s">
        <v>3599</v>
      </c>
      <c r="F1132" s="16" t="s">
        <v>3600</v>
      </c>
      <c r="G1132" s="16" t="s">
        <v>1976</v>
      </c>
      <c r="H1132" s="16" t="s">
        <v>129</v>
      </c>
      <c r="I1132" s="16" t="s">
        <v>19</v>
      </c>
      <c r="J1132" s="16" t="s">
        <v>7745</v>
      </c>
      <c r="K1132" s="16" t="s">
        <v>129</v>
      </c>
      <c r="L1132" s="16">
        <v>3657900</v>
      </c>
      <c r="M1132" s="16">
        <v>3657900</v>
      </c>
      <c r="N1132" s="16">
        <v>3657900</v>
      </c>
      <c r="O1132" s="16">
        <v>3657900</v>
      </c>
      <c r="P1132" s="16">
        <v>3657900</v>
      </c>
      <c r="Q1132" s="16">
        <v>3657900</v>
      </c>
      <c r="R1132" s="16">
        <v>3657900</v>
      </c>
      <c r="S1132" s="16">
        <v>3657900</v>
      </c>
      <c r="T1132" s="16">
        <v>3657900</v>
      </c>
      <c r="U1132" s="16">
        <v>3657900</v>
      </c>
      <c r="V1132" s="16">
        <v>3657900</v>
      </c>
      <c r="W1132" s="16">
        <v>3657900</v>
      </c>
      <c r="X1132" s="16" t="s">
        <v>7745</v>
      </c>
      <c r="Y1132" s="16" t="s">
        <v>129</v>
      </c>
      <c r="Z1132" s="16" t="s">
        <v>129</v>
      </c>
    </row>
    <row r="1133" spans="2:26" hidden="1">
      <c r="B1133" s="16" t="s">
        <v>1621</v>
      </c>
      <c r="C1133" s="16" t="s">
        <v>235</v>
      </c>
      <c r="D1133" s="16" t="s">
        <v>3598</v>
      </c>
      <c r="E1133" s="16" t="s">
        <v>16108</v>
      </c>
      <c r="F1133" s="16" t="s">
        <v>16109</v>
      </c>
      <c r="G1133" s="16" t="s">
        <v>16110</v>
      </c>
      <c r="H1133" s="16" t="s">
        <v>129</v>
      </c>
      <c r="I1133" s="16" t="s">
        <v>19</v>
      </c>
      <c r="J1133" s="16" t="s">
        <v>7745</v>
      </c>
      <c r="K1133" s="16" t="s">
        <v>129</v>
      </c>
      <c r="L1133" s="16">
        <v>3815000</v>
      </c>
      <c r="M1133" s="16">
        <v>3815000</v>
      </c>
      <c r="N1133" s="16">
        <v>3815000</v>
      </c>
      <c r="O1133" s="16">
        <v>3815000</v>
      </c>
      <c r="P1133" s="16">
        <v>3815000</v>
      </c>
      <c r="Q1133" s="16">
        <v>3815000</v>
      </c>
      <c r="R1133" s="16">
        <v>3815000</v>
      </c>
      <c r="S1133" s="16">
        <v>3815000</v>
      </c>
      <c r="T1133" s="16">
        <v>3815000</v>
      </c>
      <c r="U1133" s="16">
        <v>3815000</v>
      </c>
      <c r="V1133" s="16">
        <v>3815000</v>
      </c>
      <c r="W1133" s="16">
        <v>3815000</v>
      </c>
      <c r="X1133" s="16" t="s">
        <v>7745</v>
      </c>
      <c r="Y1133" s="16" t="s">
        <v>129</v>
      </c>
      <c r="Z1133" s="16" t="s">
        <v>129</v>
      </c>
    </row>
    <row r="1134" spans="2:26" hidden="1">
      <c r="B1134" s="16" t="s">
        <v>1621</v>
      </c>
      <c r="C1134" s="16" t="s">
        <v>1622</v>
      </c>
      <c r="D1134" s="16" t="s">
        <v>16111</v>
      </c>
      <c r="E1134" s="16" t="s">
        <v>16112</v>
      </c>
      <c r="F1134" s="16" t="s">
        <v>16113</v>
      </c>
      <c r="G1134" s="16" t="s">
        <v>3219</v>
      </c>
      <c r="H1134" s="16" t="s">
        <v>102</v>
      </c>
      <c r="I1134" s="16" t="s">
        <v>19</v>
      </c>
      <c r="J1134" s="16" t="s">
        <v>7745</v>
      </c>
      <c r="K1134" s="16" t="s">
        <v>102</v>
      </c>
      <c r="L1134" s="16">
        <v>4669246.8499999996</v>
      </c>
      <c r="M1134" s="16">
        <v>4669246.8499999996</v>
      </c>
      <c r="N1134" s="16">
        <v>4669246.8499999996</v>
      </c>
      <c r="O1134" s="16">
        <v>4669246.8499999996</v>
      </c>
      <c r="P1134" s="16">
        <v>4669246.8499999996</v>
      </c>
      <c r="Q1134" s="16">
        <v>4669246.8499999996</v>
      </c>
      <c r="R1134" s="16">
        <v>4669246.8499999996</v>
      </c>
      <c r="S1134" s="16">
        <v>4669246.8499999996</v>
      </c>
      <c r="T1134" s="16">
        <v>4669246.8499999996</v>
      </c>
      <c r="U1134" s="16">
        <v>4669246.8499999996</v>
      </c>
      <c r="V1134" s="16">
        <v>4669246.8499999996</v>
      </c>
      <c r="W1134" s="16">
        <v>4669246.8499999996</v>
      </c>
      <c r="X1134" s="16" t="s">
        <v>7745</v>
      </c>
      <c r="Y1134" s="16" t="s">
        <v>102</v>
      </c>
      <c r="Z1134" s="16" t="s">
        <v>102</v>
      </c>
    </row>
    <row r="1135" spans="2:26" hidden="1">
      <c r="B1135" s="16" t="s">
        <v>1621</v>
      </c>
      <c r="C1135" s="16" t="s">
        <v>235</v>
      </c>
      <c r="D1135" s="16" t="s">
        <v>2018</v>
      </c>
      <c r="E1135" s="16" t="s">
        <v>3601</v>
      </c>
      <c r="F1135" s="16" t="s">
        <v>3602</v>
      </c>
      <c r="G1135" s="16" t="s">
        <v>1669</v>
      </c>
      <c r="H1135" s="16" t="s">
        <v>129</v>
      </c>
      <c r="I1135" s="16" t="s">
        <v>19</v>
      </c>
      <c r="J1135" s="16" t="s">
        <v>7745</v>
      </c>
      <c r="K1135" s="16" t="s">
        <v>129</v>
      </c>
      <c r="L1135" s="16">
        <v>7320000</v>
      </c>
      <c r="M1135" s="16">
        <v>7320000</v>
      </c>
      <c r="N1135" s="16">
        <v>7320000</v>
      </c>
      <c r="O1135" s="16">
        <v>7320000</v>
      </c>
      <c r="P1135" s="16">
        <v>7320000</v>
      </c>
      <c r="Q1135" s="16">
        <v>7320000</v>
      </c>
      <c r="R1135" s="16">
        <v>7320000</v>
      </c>
      <c r="S1135" s="16">
        <v>7320000</v>
      </c>
      <c r="T1135" s="16">
        <v>7320000</v>
      </c>
      <c r="U1135" s="16">
        <v>7320000</v>
      </c>
      <c r="V1135" s="16">
        <v>7320000</v>
      </c>
      <c r="W1135" s="16">
        <v>7320000</v>
      </c>
      <c r="X1135" s="16" t="s">
        <v>7745</v>
      </c>
      <c r="Y1135" s="16" t="s">
        <v>129</v>
      </c>
      <c r="Z1135" s="16" t="s">
        <v>129</v>
      </c>
    </row>
    <row r="1136" spans="2:26" hidden="1">
      <c r="B1136" s="16" t="s">
        <v>1621</v>
      </c>
      <c r="C1136" s="16" t="s">
        <v>1622</v>
      </c>
      <c r="D1136" s="16" t="s">
        <v>15800</v>
      </c>
      <c r="E1136" s="16" t="s">
        <v>15801</v>
      </c>
      <c r="F1136" s="16" t="s">
        <v>15802</v>
      </c>
      <c r="G1136" s="16" t="s">
        <v>2961</v>
      </c>
      <c r="H1136" s="16" t="s">
        <v>102</v>
      </c>
      <c r="I1136" s="16" t="s">
        <v>19</v>
      </c>
      <c r="J1136" s="16" t="s">
        <v>7745</v>
      </c>
      <c r="K1136" s="16" t="s">
        <v>102</v>
      </c>
      <c r="L1136" s="16">
        <v>24343750</v>
      </c>
      <c r="M1136" s="16">
        <v>24343750</v>
      </c>
      <c r="N1136" s="16">
        <v>24343750</v>
      </c>
      <c r="O1136" s="16">
        <v>24343750</v>
      </c>
      <c r="P1136" s="16">
        <v>24343750</v>
      </c>
      <c r="Q1136" s="16">
        <v>24343750</v>
      </c>
      <c r="R1136" s="16">
        <v>24343750</v>
      </c>
      <c r="S1136" s="16">
        <v>24343750</v>
      </c>
      <c r="T1136" s="16">
        <v>24343750</v>
      </c>
      <c r="U1136" s="16">
        <v>24343750</v>
      </c>
      <c r="V1136" s="16">
        <v>24343750</v>
      </c>
      <c r="W1136" s="16">
        <v>24343750</v>
      </c>
      <c r="X1136" s="16" t="s">
        <v>7745</v>
      </c>
      <c r="Y1136" s="16" t="s">
        <v>102</v>
      </c>
      <c r="Z1136" s="16" t="s">
        <v>102</v>
      </c>
    </row>
    <row r="1137" spans="2:26" hidden="1">
      <c r="B1137" s="16" t="s">
        <v>1621</v>
      </c>
      <c r="C1137" s="16" t="s">
        <v>235</v>
      </c>
      <c r="D1137" s="16" t="s">
        <v>15803</v>
      </c>
      <c r="E1137" s="16" t="s">
        <v>15804</v>
      </c>
      <c r="F1137" s="16" t="s">
        <v>15803</v>
      </c>
      <c r="G1137" s="16" t="s">
        <v>2961</v>
      </c>
      <c r="H1137" s="16" t="s">
        <v>129</v>
      </c>
      <c r="I1137" s="16" t="s">
        <v>19</v>
      </c>
      <c r="J1137" s="16" t="s">
        <v>7745</v>
      </c>
      <c r="K1137" s="16" t="s">
        <v>129</v>
      </c>
      <c r="L1137" s="16">
        <v>3136500</v>
      </c>
      <c r="M1137" s="16">
        <v>3136500</v>
      </c>
      <c r="N1137" s="16">
        <v>3136500</v>
      </c>
      <c r="O1137" s="16">
        <v>3136500</v>
      </c>
      <c r="P1137" s="16">
        <v>3136500</v>
      </c>
      <c r="Q1137" s="16">
        <v>3136500</v>
      </c>
      <c r="R1137" s="16">
        <v>3136500</v>
      </c>
      <c r="S1137" s="16">
        <v>3136500</v>
      </c>
      <c r="T1137" s="16">
        <v>3136500</v>
      </c>
      <c r="U1137" s="16">
        <v>3136500</v>
      </c>
      <c r="V1137" s="16">
        <v>3136500</v>
      </c>
      <c r="W1137" s="16">
        <v>3136500</v>
      </c>
      <c r="X1137" s="16" t="s">
        <v>7745</v>
      </c>
      <c r="Y1137" s="16" t="s">
        <v>129</v>
      </c>
      <c r="Z1137" s="16" t="s">
        <v>129</v>
      </c>
    </row>
    <row r="1138" spans="2:26" hidden="1">
      <c r="B1138" s="16" t="s">
        <v>1621</v>
      </c>
      <c r="C1138" s="16" t="s">
        <v>235</v>
      </c>
      <c r="D1138" s="16" t="s">
        <v>2727</v>
      </c>
      <c r="E1138" s="16" t="s">
        <v>3604</v>
      </c>
      <c r="F1138" s="16" t="s">
        <v>3605</v>
      </c>
      <c r="G1138" s="16" t="s">
        <v>1669</v>
      </c>
      <c r="H1138" s="16" t="s">
        <v>129</v>
      </c>
      <c r="I1138" s="16" t="s">
        <v>19</v>
      </c>
      <c r="J1138" s="16" t="s">
        <v>7745</v>
      </c>
      <c r="K1138" s="16" t="s">
        <v>129</v>
      </c>
      <c r="L1138" s="16">
        <v>1700000</v>
      </c>
      <c r="M1138" s="16">
        <v>1700000</v>
      </c>
      <c r="N1138" s="16">
        <v>1700000</v>
      </c>
      <c r="O1138" s="16">
        <v>1700000</v>
      </c>
      <c r="P1138" s="16">
        <v>1700000</v>
      </c>
      <c r="Q1138" s="16">
        <v>1700000</v>
      </c>
      <c r="R1138" s="16">
        <v>1700000</v>
      </c>
      <c r="S1138" s="16">
        <v>1700000</v>
      </c>
      <c r="T1138" s="16">
        <v>1700000</v>
      </c>
      <c r="U1138" s="16">
        <v>1700000</v>
      </c>
      <c r="V1138" s="16">
        <v>1700000</v>
      </c>
      <c r="W1138" s="16">
        <v>1700000</v>
      </c>
      <c r="X1138" s="16" t="s">
        <v>7745</v>
      </c>
      <c r="Y1138" s="16" t="s">
        <v>129</v>
      </c>
      <c r="Z1138" s="16" t="s">
        <v>129</v>
      </c>
    </row>
    <row r="1139" spans="2:26" hidden="1">
      <c r="B1139" s="16" t="s">
        <v>1621</v>
      </c>
      <c r="C1139" s="16" t="s">
        <v>1622</v>
      </c>
      <c r="D1139" s="16" t="s">
        <v>1900</v>
      </c>
      <c r="E1139" s="16" t="s">
        <v>3606</v>
      </c>
      <c r="F1139" s="16" t="s">
        <v>3607</v>
      </c>
      <c r="G1139" s="16" t="s">
        <v>1669</v>
      </c>
      <c r="H1139" s="16" t="s">
        <v>102</v>
      </c>
      <c r="I1139" s="16" t="s">
        <v>19</v>
      </c>
      <c r="J1139" s="16" t="s">
        <v>7745</v>
      </c>
      <c r="K1139" s="16" t="s">
        <v>102</v>
      </c>
      <c r="L1139" s="16">
        <v>1500000</v>
      </c>
      <c r="M1139" s="16">
        <v>1500000</v>
      </c>
      <c r="N1139" s="16">
        <v>1500000</v>
      </c>
      <c r="O1139" s="16">
        <v>1500000</v>
      </c>
      <c r="P1139" s="16">
        <v>1500000</v>
      </c>
      <c r="Q1139" s="16">
        <v>1500000</v>
      </c>
      <c r="R1139" s="16">
        <v>1500000</v>
      </c>
      <c r="S1139" s="16">
        <v>1500000</v>
      </c>
      <c r="T1139" s="16">
        <v>1500000</v>
      </c>
      <c r="U1139" s="16">
        <v>1500000</v>
      </c>
      <c r="V1139" s="16">
        <v>1500000</v>
      </c>
      <c r="W1139" s="16">
        <v>1500000</v>
      </c>
      <c r="X1139" s="16" t="s">
        <v>7745</v>
      </c>
      <c r="Y1139" s="16" t="s">
        <v>102</v>
      </c>
      <c r="Z1139" s="16" t="s">
        <v>102</v>
      </c>
    </row>
    <row r="1140" spans="2:26" hidden="1">
      <c r="B1140" s="16" t="s">
        <v>1621</v>
      </c>
      <c r="C1140" s="16" t="s">
        <v>1622</v>
      </c>
      <c r="D1140" s="16" t="s">
        <v>1900</v>
      </c>
      <c r="E1140" s="16" t="s">
        <v>3608</v>
      </c>
      <c r="F1140" s="16" t="s">
        <v>3609</v>
      </c>
      <c r="G1140" s="16" t="s">
        <v>1669</v>
      </c>
      <c r="H1140" s="16" t="s">
        <v>102</v>
      </c>
      <c r="I1140" s="16" t="s">
        <v>19</v>
      </c>
      <c r="J1140" s="16" t="s">
        <v>7745</v>
      </c>
      <c r="K1140" s="16" t="s">
        <v>102</v>
      </c>
      <c r="L1140" s="16">
        <v>2937439</v>
      </c>
      <c r="M1140" s="16">
        <v>2937439</v>
      </c>
      <c r="N1140" s="16">
        <v>2937439</v>
      </c>
      <c r="O1140" s="16">
        <v>2937439</v>
      </c>
      <c r="P1140" s="16">
        <v>2937439</v>
      </c>
      <c r="Q1140" s="16">
        <v>2937439</v>
      </c>
      <c r="R1140" s="16">
        <v>2937439</v>
      </c>
      <c r="S1140" s="16">
        <v>2937439</v>
      </c>
      <c r="T1140" s="16">
        <v>2937439</v>
      </c>
      <c r="U1140" s="16">
        <v>2937439</v>
      </c>
      <c r="V1140" s="16">
        <v>2937439</v>
      </c>
      <c r="W1140" s="16">
        <v>2937439</v>
      </c>
      <c r="X1140" s="16" t="s">
        <v>7745</v>
      </c>
      <c r="Y1140" s="16" t="s">
        <v>102</v>
      </c>
      <c r="Z1140" s="16" t="s">
        <v>102</v>
      </c>
    </row>
    <row r="1141" spans="2:26" hidden="1">
      <c r="B1141" s="16" t="s">
        <v>1621</v>
      </c>
      <c r="C1141" s="16" t="s">
        <v>235</v>
      </c>
      <c r="D1141" s="16" t="s">
        <v>3304</v>
      </c>
      <c r="E1141" s="16" t="s">
        <v>3610</v>
      </c>
      <c r="F1141" s="16" t="s">
        <v>3611</v>
      </c>
      <c r="G1141" s="16" t="s">
        <v>1739</v>
      </c>
      <c r="H1141" s="16" t="s">
        <v>129</v>
      </c>
      <c r="I1141" s="16" t="s">
        <v>19</v>
      </c>
      <c r="J1141" s="16" t="s">
        <v>7745</v>
      </c>
      <c r="K1141" s="16" t="s">
        <v>129</v>
      </c>
      <c r="L1141" s="16">
        <v>26395000</v>
      </c>
      <c r="M1141" s="16">
        <v>26395000</v>
      </c>
      <c r="N1141" s="16">
        <v>26395000</v>
      </c>
      <c r="O1141" s="16">
        <v>26395000</v>
      </c>
      <c r="P1141" s="16">
        <v>26395000</v>
      </c>
      <c r="Q1141" s="16">
        <v>26395000</v>
      </c>
      <c r="R1141" s="16">
        <v>26395000</v>
      </c>
      <c r="S1141" s="16">
        <v>26395000</v>
      </c>
      <c r="T1141" s="16">
        <v>26395000</v>
      </c>
      <c r="U1141" s="16">
        <v>26395000</v>
      </c>
      <c r="V1141" s="16">
        <v>26395000</v>
      </c>
      <c r="W1141" s="16">
        <v>26395000</v>
      </c>
      <c r="X1141" s="16" t="s">
        <v>7745</v>
      </c>
      <c r="Y1141" s="16" t="s">
        <v>129</v>
      </c>
      <c r="Z1141" s="16" t="s">
        <v>129</v>
      </c>
    </row>
    <row r="1142" spans="2:26" hidden="1">
      <c r="B1142" s="16" t="s">
        <v>1621</v>
      </c>
      <c r="C1142" s="16" t="s">
        <v>235</v>
      </c>
      <c r="D1142" s="16" t="s">
        <v>9068</v>
      </c>
      <c r="E1142" s="16" t="s">
        <v>3612</v>
      </c>
      <c r="F1142" s="16" t="s">
        <v>3613</v>
      </c>
      <c r="G1142" s="16" t="s">
        <v>1739</v>
      </c>
      <c r="H1142" s="16" t="s">
        <v>129</v>
      </c>
      <c r="I1142" s="16" t="s">
        <v>19</v>
      </c>
      <c r="J1142" s="16" t="s">
        <v>7745</v>
      </c>
      <c r="K1142" s="16" t="s">
        <v>129</v>
      </c>
      <c r="L1142" s="16">
        <v>9500000</v>
      </c>
      <c r="M1142" s="16">
        <v>9500000</v>
      </c>
      <c r="N1142" s="16">
        <v>9500000</v>
      </c>
      <c r="O1142" s="16">
        <v>9500000</v>
      </c>
      <c r="P1142" s="16">
        <v>9500000</v>
      </c>
      <c r="Q1142" s="16">
        <v>9500000</v>
      </c>
      <c r="R1142" s="16">
        <v>9500000</v>
      </c>
      <c r="S1142" s="16">
        <v>9500000</v>
      </c>
      <c r="T1142" s="16">
        <v>9500000</v>
      </c>
      <c r="U1142" s="16">
        <v>9500000</v>
      </c>
      <c r="V1142" s="16">
        <v>9500000</v>
      </c>
      <c r="W1142" s="16">
        <v>9500000</v>
      </c>
      <c r="X1142" s="16" t="s">
        <v>7745</v>
      </c>
      <c r="Y1142" s="16" t="s">
        <v>129</v>
      </c>
      <c r="Z1142" s="16" t="s">
        <v>129</v>
      </c>
    </row>
    <row r="1143" spans="2:26" hidden="1">
      <c r="B1143" s="16" t="s">
        <v>1621</v>
      </c>
      <c r="C1143" s="16" t="s">
        <v>235</v>
      </c>
      <c r="D1143" s="16" t="s">
        <v>3614</v>
      </c>
      <c r="E1143" s="16" t="s">
        <v>15805</v>
      </c>
      <c r="F1143" s="16" t="s">
        <v>3614</v>
      </c>
      <c r="G1143" s="16" t="s">
        <v>1739</v>
      </c>
      <c r="H1143" s="16" t="s">
        <v>129</v>
      </c>
      <c r="I1143" s="16" t="s">
        <v>19</v>
      </c>
      <c r="J1143" s="16" t="s">
        <v>7744</v>
      </c>
      <c r="K1143" s="16" t="s">
        <v>129</v>
      </c>
      <c r="L1143" s="16">
        <v>5418</v>
      </c>
      <c r="M1143" s="16">
        <v>5418</v>
      </c>
      <c r="N1143" s="16">
        <v>5418</v>
      </c>
      <c r="O1143" s="16">
        <v>5418</v>
      </c>
      <c r="P1143" s="16">
        <v>5418</v>
      </c>
      <c r="Q1143" s="16">
        <v>5418</v>
      </c>
      <c r="R1143" s="16">
        <v>5418</v>
      </c>
      <c r="S1143" s="16">
        <v>5418</v>
      </c>
      <c r="T1143" s="16">
        <v>5418</v>
      </c>
      <c r="U1143" s="16">
        <v>5418</v>
      </c>
      <c r="V1143" s="16">
        <v>5418</v>
      </c>
      <c r="W1143" s="16">
        <v>5418</v>
      </c>
      <c r="X1143" s="16" t="s">
        <v>7744</v>
      </c>
      <c r="Y1143" s="16" t="s">
        <v>129</v>
      </c>
      <c r="Z1143" s="16" t="s">
        <v>129</v>
      </c>
    </row>
    <row r="1144" spans="2:26" hidden="1">
      <c r="B1144" s="16" t="s">
        <v>1621</v>
      </c>
      <c r="C1144" s="16" t="s">
        <v>235</v>
      </c>
      <c r="D1144" s="16" t="s">
        <v>2775</v>
      </c>
      <c r="E1144" s="16" t="s">
        <v>3615</v>
      </c>
      <c r="F1144" s="16" t="s">
        <v>7901</v>
      </c>
      <c r="G1144" s="16" t="s">
        <v>1739</v>
      </c>
      <c r="H1144" s="16" t="s">
        <v>129</v>
      </c>
      <c r="I1144" s="16" t="s">
        <v>19</v>
      </c>
      <c r="J1144" s="16" t="s">
        <v>7744</v>
      </c>
      <c r="K1144" s="16" t="s">
        <v>129</v>
      </c>
      <c r="L1144" s="16">
        <v>171175</v>
      </c>
      <c r="M1144" s="16">
        <v>171175</v>
      </c>
      <c r="N1144" s="16">
        <v>171175</v>
      </c>
      <c r="O1144" s="16">
        <v>171175</v>
      </c>
      <c r="P1144" s="16">
        <v>171175</v>
      </c>
      <c r="Q1144" s="16">
        <v>171175</v>
      </c>
      <c r="R1144" s="16">
        <v>171175</v>
      </c>
      <c r="S1144" s="16">
        <v>171175</v>
      </c>
      <c r="T1144" s="16">
        <v>171175</v>
      </c>
      <c r="U1144" s="16">
        <v>171175</v>
      </c>
      <c r="V1144" s="16">
        <v>171175</v>
      </c>
      <c r="W1144" s="16">
        <v>171175</v>
      </c>
      <c r="X1144" s="16" t="s">
        <v>7744</v>
      </c>
      <c r="Y1144" s="16" t="s">
        <v>129</v>
      </c>
      <c r="Z1144" s="16" t="s">
        <v>129</v>
      </c>
    </row>
    <row r="1145" spans="2:26" hidden="1">
      <c r="B1145" s="16" t="s">
        <v>1621</v>
      </c>
      <c r="C1145" s="16" t="s">
        <v>235</v>
      </c>
      <c r="D1145" s="16" t="s">
        <v>2849</v>
      </c>
      <c r="E1145" s="16" t="s">
        <v>3616</v>
      </c>
      <c r="F1145" s="16" t="s">
        <v>3617</v>
      </c>
      <c r="G1145" s="16" t="s">
        <v>1739</v>
      </c>
      <c r="H1145" s="16" t="s">
        <v>129</v>
      </c>
      <c r="I1145" s="16" t="s">
        <v>19</v>
      </c>
      <c r="J1145" s="16" t="s">
        <v>7744</v>
      </c>
      <c r="K1145" s="16" t="s">
        <v>129</v>
      </c>
      <c r="L1145" s="16">
        <v>14350</v>
      </c>
      <c r="M1145" s="16">
        <v>14350</v>
      </c>
      <c r="N1145" s="16">
        <v>14350</v>
      </c>
      <c r="O1145" s="16">
        <v>14350</v>
      </c>
      <c r="P1145" s="16">
        <v>14350</v>
      </c>
      <c r="Q1145" s="16">
        <v>14350</v>
      </c>
      <c r="R1145" s="16">
        <v>14350</v>
      </c>
      <c r="S1145" s="16">
        <v>14350</v>
      </c>
      <c r="T1145" s="16">
        <v>14350</v>
      </c>
      <c r="U1145" s="16">
        <v>14350</v>
      </c>
      <c r="V1145" s="16">
        <v>14350</v>
      </c>
      <c r="W1145" s="16">
        <v>14350</v>
      </c>
      <c r="X1145" s="16" t="s">
        <v>7744</v>
      </c>
      <c r="Y1145" s="16" t="s">
        <v>129</v>
      </c>
      <c r="Z1145" s="16" t="s">
        <v>129</v>
      </c>
    </row>
    <row r="1146" spans="2:26" hidden="1">
      <c r="B1146" s="16" t="s">
        <v>1621</v>
      </c>
      <c r="C1146" s="16" t="s">
        <v>235</v>
      </c>
      <c r="D1146" s="16" t="s">
        <v>3027</v>
      </c>
      <c r="E1146" s="16" t="s">
        <v>3618</v>
      </c>
      <c r="F1146" s="16" t="s">
        <v>3619</v>
      </c>
      <c r="G1146" s="16" t="s">
        <v>1739</v>
      </c>
      <c r="H1146" s="16" t="s">
        <v>129</v>
      </c>
      <c r="I1146" s="16" t="s">
        <v>19</v>
      </c>
      <c r="J1146" s="16" t="s">
        <v>7744</v>
      </c>
      <c r="K1146" s="16" t="s">
        <v>129</v>
      </c>
      <c r="L1146" s="16">
        <v>24600</v>
      </c>
      <c r="M1146" s="16">
        <v>24600</v>
      </c>
      <c r="N1146" s="16">
        <v>24600</v>
      </c>
      <c r="O1146" s="16">
        <v>24600</v>
      </c>
      <c r="P1146" s="16">
        <v>24600</v>
      </c>
      <c r="Q1146" s="16">
        <v>24600</v>
      </c>
      <c r="R1146" s="16">
        <v>24600</v>
      </c>
      <c r="S1146" s="16">
        <v>24600</v>
      </c>
      <c r="T1146" s="16">
        <v>24600</v>
      </c>
      <c r="U1146" s="16">
        <v>24600</v>
      </c>
      <c r="V1146" s="16">
        <v>24600</v>
      </c>
      <c r="W1146" s="16">
        <v>24600</v>
      </c>
      <c r="X1146" s="16" t="s">
        <v>7744</v>
      </c>
      <c r="Y1146" s="16" t="s">
        <v>129</v>
      </c>
      <c r="Z1146" s="16" t="s">
        <v>129</v>
      </c>
    </row>
    <row r="1147" spans="2:26" hidden="1">
      <c r="B1147" s="16" t="s">
        <v>1621</v>
      </c>
      <c r="C1147" s="16" t="s">
        <v>235</v>
      </c>
      <c r="D1147" s="16" t="s">
        <v>2786</v>
      </c>
      <c r="E1147" s="16" t="s">
        <v>16114</v>
      </c>
      <c r="F1147" s="16" t="s">
        <v>16115</v>
      </c>
      <c r="G1147" s="16" t="s">
        <v>1739</v>
      </c>
      <c r="H1147" s="16" t="s">
        <v>129</v>
      </c>
      <c r="I1147" s="16" t="s">
        <v>19</v>
      </c>
      <c r="J1147" s="16" t="s">
        <v>7744</v>
      </c>
      <c r="K1147" s="16" t="s">
        <v>129</v>
      </c>
      <c r="L1147" s="16">
        <v>78668.75</v>
      </c>
      <c r="M1147" s="16">
        <v>78668.75</v>
      </c>
      <c r="N1147" s="16">
        <v>78668.75</v>
      </c>
      <c r="O1147" s="16">
        <v>78668.75</v>
      </c>
      <c r="P1147" s="16">
        <v>78668.75</v>
      </c>
      <c r="Q1147" s="16">
        <v>78668.75</v>
      </c>
      <c r="R1147" s="16">
        <v>78668.75</v>
      </c>
      <c r="S1147" s="16">
        <v>78668.75</v>
      </c>
      <c r="T1147" s="16">
        <v>78668.75</v>
      </c>
      <c r="U1147" s="16">
        <v>78668.75</v>
      </c>
      <c r="V1147" s="16">
        <v>78668.75</v>
      </c>
      <c r="W1147" s="16">
        <v>78668.75</v>
      </c>
      <c r="X1147" s="16" t="s">
        <v>7744</v>
      </c>
      <c r="Y1147" s="16" t="s">
        <v>129</v>
      </c>
      <c r="Z1147" s="16" t="s">
        <v>129</v>
      </c>
    </row>
    <row r="1148" spans="2:26" hidden="1">
      <c r="B1148" s="16" t="s">
        <v>1621</v>
      </c>
      <c r="C1148" s="16" t="s">
        <v>235</v>
      </c>
      <c r="D1148" s="16" t="s">
        <v>3620</v>
      </c>
      <c r="E1148" s="16" t="s">
        <v>3621</v>
      </c>
      <c r="F1148" s="16" t="s">
        <v>3620</v>
      </c>
      <c r="G1148" s="16" t="s">
        <v>1739</v>
      </c>
      <c r="H1148" s="16" t="s">
        <v>129</v>
      </c>
      <c r="I1148" s="16" t="s">
        <v>19</v>
      </c>
      <c r="J1148" s="16" t="s">
        <v>7744</v>
      </c>
      <c r="K1148" s="16" t="s">
        <v>129</v>
      </c>
      <c r="L1148" s="16">
        <v>15375</v>
      </c>
      <c r="M1148" s="16">
        <v>15375</v>
      </c>
      <c r="N1148" s="16">
        <v>15375</v>
      </c>
      <c r="O1148" s="16">
        <v>15375</v>
      </c>
      <c r="P1148" s="16">
        <v>15375</v>
      </c>
      <c r="Q1148" s="16">
        <v>15375</v>
      </c>
      <c r="R1148" s="16">
        <v>15375</v>
      </c>
      <c r="S1148" s="16">
        <v>15375</v>
      </c>
      <c r="T1148" s="16">
        <v>15375</v>
      </c>
      <c r="U1148" s="16">
        <v>15375</v>
      </c>
      <c r="V1148" s="16">
        <v>15375</v>
      </c>
      <c r="W1148" s="16">
        <v>15375</v>
      </c>
      <c r="X1148" s="16" t="s">
        <v>7744</v>
      </c>
      <c r="Y1148" s="16" t="s">
        <v>129</v>
      </c>
      <c r="Z1148" s="16" t="s">
        <v>129</v>
      </c>
    </row>
    <row r="1149" spans="2:26" hidden="1">
      <c r="B1149" s="16" t="s">
        <v>1621</v>
      </c>
      <c r="C1149" s="16" t="s">
        <v>235</v>
      </c>
      <c r="D1149" s="16" t="s">
        <v>3622</v>
      </c>
      <c r="E1149" s="16" t="s">
        <v>3623</v>
      </c>
      <c r="F1149" s="16" t="s">
        <v>3622</v>
      </c>
      <c r="G1149" s="16" t="s">
        <v>1739</v>
      </c>
      <c r="H1149" s="16" t="s">
        <v>129</v>
      </c>
      <c r="I1149" s="16" t="s">
        <v>19</v>
      </c>
      <c r="J1149" s="16" t="s">
        <v>7744</v>
      </c>
      <c r="K1149" s="16" t="s">
        <v>129</v>
      </c>
      <c r="L1149" s="16">
        <v>61500</v>
      </c>
      <c r="M1149" s="16">
        <v>61500</v>
      </c>
      <c r="N1149" s="16">
        <v>61500</v>
      </c>
      <c r="O1149" s="16">
        <v>61500</v>
      </c>
      <c r="P1149" s="16">
        <v>61500</v>
      </c>
      <c r="Q1149" s="16">
        <v>61500</v>
      </c>
      <c r="R1149" s="16">
        <v>61500</v>
      </c>
      <c r="S1149" s="16">
        <v>61500</v>
      </c>
      <c r="T1149" s="16">
        <v>61500</v>
      </c>
      <c r="U1149" s="16">
        <v>61500</v>
      </c>
      <c r="V1149" s="16">
        <v>61500</v>
      </c>
      <c r="W1149" s="16">
        <v>61500</v>
      </c>
      <c r="X1149" s="16" t="s">
        <v>7744</v>
      </c>
      <c r="Y1149" s="16" t="s">
        <v>129</v>
      </c>
      <c r="Z1149" s="16" t="s">
        <v>129</v>
      </c>
    </row>
    <row r="1150" spans="2:26" hidden="1">
      <c r="B1150" s="16" t="s">
        <v>1621</v>
      </c>
      <c r="C1150" s="16" t="s">
        <v>235</v>
      </c>
      <c r="D1150" s="16" t="s">
        <v>3624</v>
      </c>
      <c r="E1150" s="16" t="s">
        <v>3625</v>
      </c>
      <c r="F1150" s="16" t="s">
        <v>3624</v>
      </c>
      <c r="G1150" s="16" t="s">
        <v>1739</v>
      </c>
      <c r="H1150" s="16" t="s">
        <v>129</v>
      </c>
      <c r="I1150" s="16" t="s">
        <v>19</v>
      </c>
      <c r="J1150" s="16" t="s">
        <v>7744</v>
      </c>
      <c r="K1150" s="16" t="s">
        <v>129</v>
      </c>
      <c r="L1150" s="16">
        <v>8200</v>
      </c>
      <c r="M1150" s="16">
        <v>8200</v>
      </c>
      <c r="N1150" s="16">
        <v>8200</v>
      </c>
      <c r="O1150" s="16">
        <v>8200</v>
      </c>
      <c r="P1150" s="16">
        <v>8200</v>
      </c>
      <c r="Q1150" s="16">
        <v>8200</v>
      </c>
      <c r="R1150" s="16">
        <v>8200</v>
      </c>
      <c r="S1150" s="16">
        <v>8200</v>
      </c>
      <c r="T1150" s="16">
        <v>8200</v>
      </c>
      <c r="U1150" s="16">
        <v>8200</v>
      </c>
      <c r="V1150" s="16">
        <v>8200</v>
      </c>
      <c r="W1150" s="16">
        <v>8200</v>
      </c>
      <c r="X1150" s="16" t="s">
        <v>7744</v>
      </c>
      <c r="Y1150" s="16" t="s">
        <v>129</v>
      </c>
      <c r="Z1150" s="16" t="s">
        <v>129</v>
      </c>
    </row>
    <row r="1151" spans="2:26" hidden="1">
      <c r="B1151" s="16" t="s">
        <v>1621</v>
      </c>
      <c r="C1151" s="16" t="s">
        <v>235</v>
      </c>
      <c r="D1151" s="16" t="s">
        <v>3626</v>
      </c>
      <c r="E1151" s="16" t="s">
        <v>3627</v>
      </c>
      <c r="F1151" s="16" t="s">
        <v>3628</v>
      </c>
      <c r="G1151" s="16" t="s">
        <v>1739</v>
      </c>
      <c r="H1151" s="16" t="s">
        <v>129</v>
      </c>
      <c r="I1151" s="16" t="s">
        <v>19</v>
      </c>
      <c r="J1151" s="16" t="s">
        <v>7745</v>
      </c>
      <c r="K1151" s="16" t="s">
        <v>129</v>
      </c>
      <c r="L1151" s="16">
        <v>1000</v>
      </c>
      <c r="M1151" s="16">
        <v>1000</v>
      </c>
      <c r="N1151" s="16">
        <v>1000</v>
      </c>
      <c r="O1151" s="16">
        <v>1000</v>
      </c>
      <c r="P1151" s="16">
        <v>1000</v>
      </c>
      <c r="Q1151" s="16">
        <v>1000</v>
      </c>
      <c r="R1151" s="16">
        <v>1000</v>
      </c>
      <c r="S1151" s="16">
        <v>1000</v>
      </c>
      <c r="T1151" s="16">
        <v>1000</v>
      </c>
      <c r="U1151" s="16">
        <v>1000</v>
      </c>
      <c r="V1151" s="16">
        <v>1000</v>
      </c>
      <c r="W1151" s="16">
        <v>1000</v>
      </c>
      <c r="X1151" s="16" t="s">
        <v>7745</v>
      </c>
      <c r="Y1151" s="16" t="s">
        <v>129</v>
      </c>
      <c r="Z1151" s="16" t="s">
        <v>129</v>
      </c>
    </row>
    <row r="1152" spans="2:26" hidden="1">
      <c r="B1152" s="16" t="s">
        <v>1621</v>
      </c>
      <c r="C1152" s="16" t="s">
        <v>1622</v>
      </c>
      <c r="D1152" s="16" t="s">
        <v>1998</v>
      </c>
      <c r="E1152" s="16" t="s">
        <v>3629</v>
      </c>
      <c r="F1152" s="16" t="s">
        <v>3630</v>
      </c>
      <c r="G1152" s="16" t="s">
        <v>1626</v>
      </c>
      <c r="H1152" s="16" t="s">
        <v>131</v>
      </c>
      <c r="I1152" s="16" t="s">
        <v>19</v>
      </c>
      <c r="J1152" s="16" t="s">
        <v>7744</v>
      </c>
      <c r="K1152" s="16" t="s">
        <v>131</v>
      </c>
      <c r="L1152" s="16">
        <v>12750000</v>
      </c>
      <c r="M1152" s="16">
        <v>12750000</v>
      </c>
      <c r="N1152" s="16">
        <v>12750000</v>
      </c>
      <c r="O1152" s="16">
        <v>12750000</v>
      </c>
      <c r="P1152" s="16">
        <v>12750000</v>
      </c>
      <c r="Q1152" s="16">
        <v>12750000</v>
      </c>
      <c r="R1152" s="16">
        <v>12750000</v>
      </c>
      <c r="S1152" s="16">
        <v>12750000</v>
      </c>
      <c r="T1152" s="16">
        <v>12750000</v>
      </c>
      <c r="U1152" s="16">
        <v>12750000</v>
      </c>
      <c r="V1152" s="16">
        <v>12750000</v>
      </c>
      <c r="W1152" s="16">
        <v>12750000</v>
      </c>
      <c r="X1152" s="16" t="s">
        <v>7744</v>
      </c>
      <c r="Y1152" s="16" t="s">
        <v>131</v>
      </c>
      <c r="Z1152" s="16" t="s">
        <v>131</v>
      </c>
    </row>
    <row r="1153" spans="2:26" hidden="1">
      <c r="B1153" s="16" t="s">
        <v>1621</v>
      </c>
      <c r="C1153" s="16" t="s">
        <v>1622</v>
      </c>
      <c r="D1153" s="16" t="s">
        <v>1998</v>
      </c>
      <c r="E1153" s="16" t="s">
        <v>3631</v>
      </c>
      <c r="F1153" s="16" t="s">
        <v>3632</v>
      </c>
      <c r="G1153" s="16" t="s">
        <v>1626</v>
      </c>
      <c r="H1153" s="16" t="s">
        <v>131</v>
      </c>
      <c r="I1153" s="16" t="s">
        <v>19</v>
      </c>
      <c r="J1153" s="16" t="s">
        <v>7744</v>
      </c>
      <c r="K1153" s="16" t="s">
        <v>131</v>
      </c>
      <c r="L1153" s="16">
        <v>5000000</v>
      </c>
      <c r="M1153" s="16">
        <v>5000000</v>
      </c>
      <c r="N1153" s="16">
        <v>5000000</v>
      </c>
      <c r="O1153" s="16">
        <v>5000000</v>
      </c>
      <c r="P1153" s="16">
        <v>5000000</v>
      </c>
      <c r="Q1153" s="16">
        <v>5000000</v>
      </c>
      <c r="R1153" s="16">
        <v>5000000</v>
      </c>
      <c r="S1153" s="16">
        <v>5000000</v>
      </c>
      <c r="T1153" s="16">
        <v>5000000</v>
      </c>
      <c r="U1153" s="16">
        <v>5000000</v>
      </c>
      <c r="V1153" s="16">
        <v>5000000</v>
      </c>
      <c r="W1153" s="16">
        <v>5000000</v>
      </c>
      <c r="X1153" s="16" t="s">
        <v>7744</v>
      </c>
      <c r="Y1153" s="16" t="s">
        <v>131</v>
      </c>
      <c r="Z1153" s="16" t="s">
        <v>131</v>
      </c>
    </row>
    <row r="1154" spans="2:26" hidden="1">
      <c r="B1154" s="16" t="s">
        <v>1621</v>
      </c>
      <c r="C1154" s="16" t="s">
        <v>1622</v>
      </c>
      <c r="D1154" s="16" t="s">
        <v>1998</v>
      </c>
      <c r="E1154" s="16" t="s">
        <v>3633</v>
      </c>
      <c r="F1154" s="16" t="s">
        <v>3634</v>
      </c>
      <c r="G1154" s="16" t="s">
        <v>1626</v>
      </c>
      <c r="H1154" s="16" t="s">
        <v>131</v>
      </c>
      <c r="I1154" s="16" t="s">
        <v>19</v>
      </c>
      <c r="J1154" s="16" t="s">
        <v>7744</v>
      </c>
      <c r="K1154" s="16" t="s">
        <v>131</v>
      </c>
      <c r="L1154" s="16">
        <v>5500000</v>
      </c>
      <c r="M1154" s="16">
        <v>5500000</v>
      </c>
      <c r="N1154" s="16">
        <v>5500000</v>
      </c>
      <c r="O1154" s="16">
        <v>5500000</v>
      </c>
      <c r="P1154" s="16">
        <v>5500000</v>
      </c>
      <c r="Q1154" s="16">
        <v>5500000</v>
      </c>
      <c r="R1154" s="16">
        <v>5500000</v>
      </c>
      <c r="S1154" s="16">
        <v>5500000</v>
      </c>
      <c r="T1154" s="16">
        <v>5500000</v>
      </c>
      <c r="U1154" s="16">
        <v>5500000</v>
      </c>
      <c r="V1154" s="16">
        <v>5500000</v>
      </c>
      <c r="W1154" s="16">
        <v>5500000</v>
      </c>
      <c r="X1154" s="16" t="s">
        <v>7744</v>
      </c>
      <c r="Y1154" s="16" t="s">
        <v>131</v>
      </c>
      <c r="Z1154" s="16" t="s">
        <v>131</v>
      </c>
    </row>
    <row r="1155" spans="2:26" hidden="1">
      <c r="B1155" s="16" t="s">
        <v>1621</v>
      </c>
      <c r="C1155" s="16" t="s">
        <v>235</v>
      </c>
      <c r="D1155" s="16" t="s">
        <v>2439</v>
      </c>
      <c r="E1155" s="16" t="s">
        <v>3635</v>
      </c>
      <c r="F1155" s="16" t="s">
        <v>3636</v>
      </c>
      <c r="G1155" s="16" t="s">
        <v>1701</v>
      </c>
      <c r="H1155" s="16" t="s">
        <v>129</v>
      </c>
      <c r="I1155" s="16" t="s">
        <v>19</v>
      </c>
      <c r="J1155" s="16" t="s">
        <v>7745</v>
      </c>
      <c r="K1155" s="16" t="s">
        <v>129</v>
      </c>
      <c r="L1155" s="16">
        <v>236643</v>
      </c>
      <c r="M1155" s="16">
        <v>236643</v>
      </c>
      <c r="N1155" s="16">
        <v>236643</v>
      </c>
      <c r="O1155" s="16">
        <v>236643</v>
      </c>
      <c r="P1155" s="16">
        <v>236643</v>
      </c>
      <c r="Q1155" s="16">
        <v>236643</v>
      </c>
      <c r="R1155" s="16">
        <v>236643</v>
      </c>
      <c r="S1155" s="16">
        <v>236643</v>
      </c>
      <c r="T1155" s="16">
        <v>236643</v>
      </c>
      <c r="U1155" s="16">
        <v>236643</v>
      </c>
      <c r="V1155" s="16">
        <v>236643</v>
      </c>
      <c r="W1155" s="16">
        <v>236643</v>
      </c>
      <c r="X1155" s="16" t="s">
        <v>7745</v>
      </c>
      <c r="Y1155" s="16" t="s">
        <v>129</v>
      </c>
      <c r="Z1155" s="16" t="s">
        <v>129</v>
      </c>
    </row>
    <row r="1156" spans="2:26" hidden="1">
      <c r="B1156" s="16" t="s">
        <v>1621</v>
      </c>
      <c r="C1156" s="16" t="s">
        <v>235</v>
      </c>
      <c r="D1156" s="16" t="s">
        <v>3637</v>
      </c>
      <c r="E1156" s="16" t="s">
        <v>3638</v>
      </c>
      <c r="F1156" s="16" t="s">
        <v>3639</v>
      </c>
      <c r="G1156" s="16" t="s">
        <v>1669</v>
      </c>
      <c r="H1156" s="16" t="s">
        <v>129</v>
      </c>
      <c r="I1156" s="16" t="s">
        <v>19</v>
      </c>
      <c r="J1156" s="16" t="s">
        <v>7745</v>
      </c>
      <c r="K1156" s="16" t="s">
        <v>129</v>
      </c>
      <c r="L1156" s="16">
        <v>3048000</v>
      </c>
      <c r="M1156" s="16">
        <v>3048000</v>
      </c>
      <c r="N1156" s="16">
        <v>3048000</v>
      </c>
      <c r="O1156" s="16">
        <v>3048000</v>
      </c>
      <c r="P1156" s="16">
        <v>3048000</v>
      </c>
      <c r="Q1156" s="16">
        <v>3048000</v>
      </c>
      <c r="R1156" s="16">
        <v>3048000</v>
      </c>
      <c r="S1156" s="16">
        <v>3048000</v>
      </c>
      <c r="T1156" s="16">
        <v>3048000</v>
      </c>
      <c r="U1156" s="16">
        <v>3048000</v>
      </c>
      <c r="V1156" s="16">
        <v>3048000</v>
      </c>
      <c r="W1156" s="16">
        <v>3048000</v>
      </c>
      <c r="X1156" s="16" t="s">
        <v>7745</v>
      </c>
      <c r="Y1156" s="16" t="s">
        <v>129</v>
      </c>
      <c r="Z1156" s="16" t="s">
        <v>129</v>
      </c>
    </row>
    <row r="1157" spans="2:26" hidden="1">
      <c r="B1157" s="16" t="s">
        <v>1621</v>
      </c>
      <c r="C1157" s="16" t="s">
        <v>235</v>
      </c>
      <c r="D1157" s="16" t="s">
        <v>15806</v>
      </c>
      <c r="E1157" s="16" t="s">
        <v>15807</v>
      </c>
      <c r="F1157" s="16" t="s">
        <v>15806</v>
      </c>
      <c r="G1157" s="16" t="s">
        <v>1669</v>
      </c>
      <c r="H1157" s="16" t="s">
        <v>129</v>
      </c>
      <c r="I1157" s="16" t="s">
        <v>19</v>
      </c>
      <c r="J1157" s="16" t="s">
        <v>7745</v>
      </c>
      <c r="K1157" s="16" t="s">
        <v>129</v>
      </c>
      <c r="L1157" s="16">
        <v>1437234.36675</v>
      </c>
      <c r="M1157" s="16">
        <v>1437234.36675</v>
      </c>
      <c r="N1157" s="16">
        <v>1437234.36675</v>
      </c>
      <c r="O1157" s="16">
        <v>1437234.36675</v>
      </c>
      <c r="P1157" s="16">
        <v>1437234.36675</v>
      </c>
      <c r="Q1157" s="16">
        <v>1437234.36675</v>
      </c>
      <c r="R1157" s="16">
        <v>1437234.36675</v>
      </c>
      <c r="S1157" s="16">
        <v>1437234.36675</v>
      </c>
      <c r="T1157" s="16">
        <v>1437234.36675</v>
      </c>
      <c r="U1157" s="16">
        <v>1437234.36675</v>
      </c>
      <c r="V1157" s="16">
        <v>1437234.36675</v>
      </c>
      <c r="W1157" s="16">
        <v>1437234.36675</v>
      </c>
      <c r="X1157" s="16" t="s">
        <v>7745</v>
      </c>
      <c r="Y1157" s="16" t="s">
        <v>129</v>
      </c>
      <c r="Z1157" s="16" t="s">
        <v>129</v>
      </c>
    </row>
    <row r="1158" spans="2:26" hidden="1">
      <c r="B1158" s="16" t="s">
        <v>1621</v>
      </c>
      <c r="C1158" s="16" t="s">
        <v>1622</v>
      </c>
      <c r="D1158" s="16" t="s">
        <v>1954</v>
      </c>
      <c r="E1158" s="16" t="s">
        <v>3640</v>
      </c>
      <c r="F1158" s="16" t="s">
        <v>3641</v>
      </c>
      <c r="G1158" s="16" t="s">
        <v>3219</v>
      </c>
      <c r="H1158" s="16" t="s">
        <v>102</v>
      </c>
      <c r="I1158" s="16" t="s">
        <v>19</v>
      </c>
      <c r="J1158" s="16" t="s">
        <v>7745</v>
      </c>
      <c r="K1158" s="16" t="s">
        <v>102</v>
      </c>
      <c r="L1158" s="16">
        <v>67650000</v>
      </c>
      <c r="M1158" s="16">
        <v>67650000</v>
      </c>
      <c r="N1158" s="16">
        <v>67650000</v>
      </c>
      <c r="O1158" s="16">
        <v>67650000</v>
      </c>
      <c r="P1158" s="16">
        <v>67650000</v>
      </c>
      <c r="Q1158" s="16">
        <v>67650000</v>
      </c>
      <c r="R1158" s="16">
        <v>67650000</v>
      </c>
      <c r="S1158" s="16">
        <v>67650000</v>
      </c>
      <c r="T1158" s="16">
        <v>67650000</v>
      </c>
      <c r="U1158" s="16">
        <v>67650000</v>
      </c>
      <c r="V1158" s="16">
        <v>67650000</v>
      </c>
      <c r="W1158" s="16">
        <v>67650000</v>
      </c>
      <c r="X1158" s="16" t="s">
        <v>7745</v>
      </c>
      <c r="Y1158" s="16" t="s">
        <v>102</v>
      </c>
      <c r="Z1158" s="16" t="s">
        <v>102</v>
      </c>
    </row>
    <row r="1159" spans="2:26" hidden="1">
      <c r="B1159" s="16" t="s">
        <v>1621</v>
      </c>
      <c r="C1159" s="16" t="s">
        <v>235</v>
      </c>
      <c r="D1159" s="16" t="s">
        <v>3642</v>
      </c>
      <c r="E1159" s="16" t="s">
        <v>3643</v>
      </c>
      <c r="F1159" s="16" t="s">
        <v>3642</v>
      </c>
      <c r="G1159" s="16" t="s">
        <v>1739</v>
      </c>
      <c r="H1159" s="16" t="s">
        <v>129</v>
      </c>
      <c r="I1159" s="16" t="s">
        <v>19</v>
      </c>
      <c r="J1159" s="16" t="s">
        <v>7745</v>
      </c>
      <c r="K1159" s="16" t="s">
        <v>129</v>
      </c>
      <c r="L1159" s="16">
        <v>365925</v>
      </c>
      <c r="M1159" s="16">
        <v>365925</v>
      </c>
      <c r="N1159" s="16">
        <v>365925</v>
      </c>
      <c r="O1159" s="16">
        <v>365925</v>
      </c>
      <c r="P1159" s="16">
        <v>365925</v>
      </c>
      <c r="Q1159" s="16">
        <v>365925</v>
      </c>
      <c r="R1159" s="16">
        <v>365925</v>
      </c>
      <c r="S1159" s="16">
        <v>365925</v>
      </c>
      <c r="T1159" s="16">
        <v>365925</v>
      </c>
      <c r="U1159" s="16">
        <v>365925</v>
      </c>
      <c r="V1159" s="16">
        <v>365925</v>
      </c>
      <c r="W1159" s="16">
        <v>365925</v>
      </c>
      <c r="X1159" s="16" t="s">
        <v>7745</v>
      </c>
      <c r="Y1159" s="16" t="s">
        <v>129</v>
      </c>
      <c r="Z1159" s="16" t="s">
        <v>129</v>
      </c>
    </row>
    <row r="1160" spans="2:26" hidden="1">
      <c r="B1160" s="16" t="s">
        <v>1621</v>
      </c>
      <c r="C1160" s="16" t="s">
        <v>1622</v>
      </c>
      <c r="D1160" s="16" t="s">
        <v>14987</v>
      </c>
      <c r="E1160" s="16" t="s">
        <v>3644</v>
      </c>
      <c r="F1160" s="16" t="s">
        <v>15168</v>
      </c>
      <c r="G1160" s="16" t="s">
        <v>2073</v>
      </c>
      <c r="H1160" s="16" t="s">
        <v>130</v>
      </c>
      <c r="I1160" s="16" t="s">
        <v>19</v>
      </c>
      <c r="J1160" s="16" t="s">
        <v>7744</v>
      </c>
      <c r="K1160" s="16" t="s">
        <v>130</v>
      </c>
      <c r="L1160" s="16">
        <v>800000</v>
      </c>
      <c r="M1160" s="16">
        <v>800000</v>
      </c>
      <c r="N1160" s="16">
        <v>800000</v>
      </c>
      <c r="O1160" s="16">
        <v>800000</v>
      </c>
      <c r="P1160" s="16">
        <v>800000</v>
      </c>
      <c r="Q1160" s="16">
        <v>800000</v>
      </c>
      <c r="R1160" s="16">
        <v>800000</v>
      </c>
      <c r="S1160" s="16">
        <v>800000</v>
      </c>
      <c r="T1160" s="16">
        <v>800000</v>
      </c>
      <c r="U1160" s="16">
        <v>800000</v>
      </c>
      <c r="V1160" s="16">
        <v>800000</v>
      </c>
      <c r="W1160" s="16">
        <v>800000</v>
      </c>
      <c r="X1160" s="16" t="s">
        <v>7744</v>
      </c>
      <c r="Y1160" s="16" t="s">
        <v>130</v>
      </c>
      <c r="Z1160" s="16" t="s">
        <v>130</v>
      </c>
    </row>
    <row r="1161" spans="2:26" hidden="1">
      <c r="B1161" s="16" t="s">
        <v>1621</v>
      </c>
      <c r="C1161" s="16" t="s">
        <v>235</v>
      </c>
      <c r="D1161" s="16" t="s">
        <v>2119</v>
      </c>
      <c r="E1161" s="16" t="s">
        <v>3645</v>
      </c>
      <c r="F1161" s="16" t="s">
        <v>3646</v>
      </c>
      <c r="G1161" s="16" t="s">
        <v>3647</v>
      </c>
      <c r="H1161" s="16" t="s">
        <v>130</v>
      </c>
      <c r="I1161" s="16" t="s">
        <v>19</v>
      </c>
      <c r="J1161" s="16" t="s">
        <v>7744</v>
      </c>
      <c r="K1161" s="16" t="s">
        <v>130</v>
      </c>
      <c r="L1161" s="16">
        <v>6000000</v>
      </c>
      <c r="M1161" s="16">
        <v>6000000</v>
      </c>
      <c r="N1161" s="16">
        <v>6000000</v>
      </c>
      <c r="O1161" s="16">
        <v>6000000</v>
      </c>
      <c r="P1161" s="16">
        <v>6000000</v>
      </c>
      <c r="Q1161" s="16">
        <v>6000000</v>
      </c>
      <c r="R1161" s="16">
        <v>6000000</v>
      </c>
      <c r="S1161" s="16">
        <v>6000000</v>
      </c>
      <c r="T1161" s="16">
        <v>6000000</v>
      </c>
      <c r="U1161" s="16">
        <v>6000000</v>
      </c>
      <c r="V1161" s="16">
        <v>6000000</v>
      </c>
      <c r="W1161" s="16">
        <v>6000000</v>
      </c>
      <c r="X1161" s="16" t="s">
        <v>7744</v>
      </c>
      <c r="Y1161" s="16" t="s">
        <v>130</v>
      </c>
      <c r="Z1161" s="16" t="s">
        <v>130</v>
      </c>
    </row>
    <row r="1162" spans="2:26" hidden="1">
      <c r="B1162" s="16" t="s">
        <v>1621</v>
      </c>
      <c r="C1162" s="16" t="s">
        <v>1622</v>
      </c>
      <c r="D1162" s="16" t="s">
        <v>3648</v>
      </c>
      <c r="E1162" s="16" t="s">
        <v>1478</v>
      </c>
      <c r="F1162" s="16" t="s">
        <v>3648</v>
      </c>
      <c r="G1162" s="16" t="s">
        <v>1669</v>
      </c>
      <c r="H1162" s="16" t="s">
        <v>103</v>
      </c>
      <c r="I1162" s="16" t="s">
        <v>20</v>
      </c>
      <c r="J1162" s="919" t="s">
        <v>7745</v>
      </c>
      <c r="K1162" s="919" t="s">
        <v>129</v>
      </c>
      <c r="L1162" s="16">
        <v>63888</v>
      </c>
      <c r="M1162" s="16">
        <v>63888</v>
      </c>
      <c r="N1162" s="16">
        <v>63888</v>
      </c>
      <c r="O1162" s="16">
        <v>63888</v>
      </c>
      <c r="P1162" s="16">
        <v>63888</v>
      </c>
      <c r="Q1162" s="16">
        <v>63888</v>
      </c>
      <c r="R1162" s="16">
        <v>63888</v>
      </c>
      <c r="S1162" s="16">
        <v>63888</v>
      </c>
      <c r="T1162" s="16">
        <v>63888</v>
      </c>
      <c r="U1162" s="919">
        <v>63888</v>
      </c>
      <c r="V1162" s="919">
        <v>63888</v>
      </c>
      <c r="W1162" s="919">
        <v>63888</v>
      </c>
    </row>
    <row r="1163" spans="2:26" hidden="1">
      <c r="B1163" s="16" t="s">
        <v>1621</v>
      </c>
      <c r="C1163" s="16" t="s">
        <v>1622</v>
      </c>
      <c r="D1163" s="16" t="s">
        <v>3649</v>
      </c>
      <c r="E1163" s="16" t="s">
        <v>3650</v>
      </c>
      <c r="F1163" s="16" t="s">
        <v>3649</v>
      </c>
      <c r="G1163" s="16" t="s">
        <v>1739</v>
      </c>
      <c r="H1163" s="16" t="s">
        <v>129</v>
      </c>
      <c r="I1163" s="16" t="s">
        <v>19</v>
      </c>
      <c r="J1163" s="16" t="s">
        <v>7744</v>
      </c>
      <c r="K1163" s="16" t="s">
        <v>129</v>
      </c>
      <c r="L1163" s="16">
        <v>78000</v>
      </c>
      <c r="M1163" s="16">
        <v>78000</v>
      </c>
      <c r="N1163" s="16">
        <v>78000</v>
      </c>
      <c r="O1163" s="16">
        <v>78000</v>
      </c>
      <c r="P1163" s="16">
        <v>78000</v>
      </c>
      <c r="Q1163" s="16">
        <v>78000</v>
      </c>
      <c r="R1163" s="16">
        <v>78000</v>
      </c>
      <c r="S1163" s="16">
        <v>78000</v>
      </c>
      <c r="T1163" s="16">
        <v>78000</v>
      </c>
      <c r="U1163" s="16">
        <v>78000</v>
      </c>
      <c r="V1163" s="16">
        <v>78000</v>
      </c>
      <c r="W1163" s="16">
        <v>78000</v>
      </c>
      <c r="X1163" s="16" t="s">
        <v>7744</v>
      </c>
      <c r="Y1163" s="16" t="s">
        <v>129</v>
      </c>
      <c r="Z1163" s="16" t="s">
        <v>129</v>
      </c>
    </row>
    <row r="1164" spans="2:26" hidden="1">
      <c r="B1164" s="16" t="s">
        <v>1621</v>
      </c>
      <c r="C1164" s="16" t="s">
        <v>235</v>
      </c>
      <c r="D1164" s="16" t="s">
        <v>1971</v>
      </c>
      <c r="E1164" s="16" t="s">
        <v>3651</v>
      </c>
      <c r="F1164" s="16" t="s">
        <v>3652</v>
      </c>
      <c r="G1164" s="16" t="s">
        <v>1739</v>
      </c>
      <c r="H1164" s="16" t="s">
        <v>129</v>
      </c>
      <c r="I1164" s="16" t="s">
        <v>19</v>
      </c>
      <c r="J1164" s="16" t="s">
        <v>7745</v>
      </c>
      <c r="K1164" s="16" t="s">
        <v>129</v>
      </c>
      <c r="L1164" s="16">
        <v>605000</v>
      </c>
      <c r="M1164" s="16">
        <v>605000</v>
      </c>
      <c r="N1164" s="16">
        <v>605000</v>
      </c>
      <c r="O1164" s="16">
        <v>605000</v>
      </c>
      <c r="P1164" s="16">
        <v>605000</v>
      </c>
      <c r="Q1164" s="16">
        <v>605000</v>
      </c>
      <c r="R1164" s="16">
        <v>605000</v>
      </c>
      <c r="S1164" s="16">
        <v>605000</v>
      </c>
      <c r="T1164" s="16">
        <v>605000</v>
      </c>
      <c r="U1164" s="16">
        <v>605000</v>
      </c>
      <c r="V1164" s="16">
        <v>605000</v>
      </c>
      <c r="W1164" s="16">
        <v>605000</v>
      </c>
      <c r="X1164" s="16" t="s">
        <v>7745</v>
      </c>
      <c r="Y1164" s="16" t="s">
        <v>129</v>
      </c>
      <c r="Z1164" s="16" t="s">
        <v>129</v>
      </c>
    </row>
    <row r="1165" spans="2:26" hidden="1">
      <c r="B1165" s="16" t="s">
        <v>1621</v>
      </c>
      <c r="C1165" s="16" t="s">
        <v>235</v>
      </c>
      <c r="D1165" s="16" t="s">
        <v>15808</v>
      </c>
      <c r="E1165" s="16" t="s">
        <v>15809</v>
      </c>
      <c r="F1165" s="16" t="s">
        <v>15808</v>
      </c>
      <c r="G1165" s="16" t="s">
        <v>1739</v>
      </c>
      <c r="H1165" s="16" t="s">
        <v>129</v>
      </c>
      <c r="I1165" s="16" t="s">
        <v>19</v>
      </c>
      <c r="J1165" s="16" t="s">
        <v>7744</v>
      </c>
      <c r="K1165" s="16" t="s">
        <v>129</v>
      </c>
      <c r="L1165" s="16">
        <v>137000</v>
      </c>
      <c r="M1165" s="16">
        <v>137000</v>
      </c>
      <c r="N1165" s="16">
        <v>137000</v>
      </c>
      <c r="O1165" s="16">
        <v>137000</v>
      </c>
      <c r="P1165" s="16">
        <v>137000</v>
      </c>
      <c r="Q1165" s="16">
        <v>137000</v>
      </c>
      <c r="R1165" s="16">
        <v>137000</v>
      </c>
      <c r="S1165" s="16">
        <v>137000</v>
      </c>
      <c r="T1165" s="16">
        <v>137000</v>
      </c>
      <c r="U1165" s="16">
        <v>137000</v>
      </c>
      <c r="V1165" s="16">
        <v>137000</v>
      </c>
      <c r="W1165" s="16">
        <v>137000</v>
      </c>
      <c r="X1165" s="16" t="s">
        <v>7744</v>
      </c>
      <c r="Y1165" s="16" t="s">
        <v>129</v>
      </c>
      <c r="Z1165" s="16" t="s">
        <v>129</v>
      </c>
    </row>
    <row r="1166" spans="2:26" hidden="1">
      <c r="B1166" s="16" t="s">
        <v>1621</v>
      </c>
      <c r="C1166" s="16" t="s">
        <v>235</v>
      </c>
      <c r="D1166" s="16" t="s">
        <v>3653</v>
      </c>
      <c r="E1166" s="16" t="s">
        <v>3654</v>
      </c>
      <c r="F1166" s="16" t="s">
        <v>9069</v>
      </c>
      <c r="G1166" s="16" t="s">
        <v>1739</v>
      </c>
      <c r="H1166" s="16" t="s">
        <v>129</v>
      </c>
      <c r="I1166" s="16" t="s">
        <v>19</v>
      </c>
      <c r="J1166" s="16" t="s">
        <v>7745</v>
      </c>
      <c r="K1166" s="16" t="s">
        <v>129</v>
      </c>
      <c r="L1166" s="16">
        <v>490000</v>
      </c>
      <c r="M1166" s="16">
        <v>490000</v>
      </c>
      <c r="N1166" s="16">
        <v>490000</v>
      </c>
      <c r="O1166" s="16">
        <v>490000</v>
      </c>
      <c r="P1166" s="16">
        <v>490000</v>
      </c>
      <c r="Q1166" s="16">
        <v>490000</v>
      </c>
      <c r="R1166" s="16">
        <v>490000</v>
      </c>
      <c r="S1166" s="16">
        <v>490000</v>
      </c>
      <c r="T1166" s="16">
        <v>490000</v>
      </c>
      <c r="U1166" s="16">
        <v>490000</v>
      </c>
      <c r="V1166" s="16">
        <v>490000</v>
      </c>
      <c r="W1166" s="16">
        <v>490000</v>
      </c>
      <c r="X1166" s="16" t="s">
        <v>7745</v>
      </c>
      <c r="Y1166" s="16" t="s">
        <v>129</v>
      </c>
      <c r="Z1166" s="16" t="s">
        <v>129</v>
      </c>
    </row>
    <row r="1167" spans="2:26" hidden="1">
      <c r="B1167" s="16" t="s">
        <v>1621</v>
      </c>
      <c r="C1167" s="16" t="s">
        <v>235</v>
      </c>
      <c r="D1167" s="16" t="s">
        <v>15810</v>
      </c>
      <c r="E1167" s="16" t="s">
        <v>15811</v>
      </c>
      <c r="F1167" s="16" t="s">
        <v>15812</v>
      </c>
      <c r="G1167" s="16" t="s">
        <v>1739</v>
      </c>
      <c r="H1167" s="16" t="s">
        <v>129</v>
      </c>
      <c r="I1167" s="16" t="s">
        <v>19</v>
      </c>
      <c r="J1167" s="16" t="s">
        <v>7745</v>
      </c>
      <c r="K1167" s="16" t="s">
        <v>129</v>
      </c>
      <c r="L1167" s="16">
        <v>507375</v>
      </c>
      <c r="M1167" s="16">
        <v>507375</v>
      </c>
      <c r="N1167" s="16">
        <v>507375</v>
      </c>
      <c r="O1167" s="16">
        <v>507375</v>
      </c>
      <c r="P1167" s="16">
        <v>507375</v>
      </c>
      <c r="Q1167" s="16">
        <v>507375</v>
      </c>
      <c r="R1167" s="16">
        <v>507375</v>
      </c>
      <c r="S1167" s="16">
        <v>507375</v>
      </c>
      <c r="T1167" s="16">
        <v>507375</v>
      </c>
      <c r="U1167" s="16">
        <v>507375</v>
      </c>
      <c r="V1167" s="16">
        <v>507375</v>
      </c>
      <c r="W1167" s="16">
        <v>507375</v>
      </c>
      <c r="X1167" s="16" t="s">
        <v>7745</v>
      </c>
      <c r="Y1167" s="16" t="s">
        <v>129</v>
      </c>
      <c r="Z1167" s="16" t="s">
        <v>129</v>
      </c>
    </row>
    <row r="1168" spans="2:26" hidden="1">
      <c r="B1168" s="16" t="s">
        <v>1621</v>
      </c>
      <c r="C1168" s="16" t="s">
        <v>235</v>
      </c>
      <c r="D1168" s="16" t="s">
        <v>3655</v>
      </c>
      <c r="E1168" s="16" t="s">
        <v>3656</v>
      </c>
      <c r="F1168" s="16" t="s">
        <v>3655</v>
      </c>
      <c r="G1168" s="16" t="s">
        <v>1739</v>
      </c>
      <c r="H1168" s="16" t="s">
        <v>129</v>
      </c>
      <c r="I1168" s="16" t="s">
        <v>19</v>
      </c>
      <c r="J1168" s="16" t="s">
        <v>7744</v>
      </c>
      <c r="K1168" s="16" t="s">
        <v>129</v>
      </c>
      <c r="L1168" s="16">
        <v>36747</v>
      </c>
      <c r="M1168" s="16">
        <v>36747</v>
      </c>
      <c r="N1168" s="16">
        <v>36747</v>
      </c>
      <c r="O1168" s="16">
        <v>36747</v>
      </c>
      <c r="P1168" s="16">
        <v>36747</v>
      </c>
      <c r="Q1168" s="16">
        <v>36747</v>
      </c>
      <c r="R1168" s="16">
        <v>36747</v>
      </c>
      <c r="S1168" s="16">
        <v>36747</v>
      </c>
      <c r="T1168" s="16">
        <v>36747</v>
      </c>
      <c r="U1168" s="16">
        <v>36747</v>
      </c>
      <c r="V1168" s="16">
        <v>36747</v>
      </c>
      <c r="W1168" s="16">
        <v>36747</v>
      </c>
      <c r="X1168" s="16" t="s">
        <v>7744</v>
      </c>
      <c r="Y1168" s="16" t="s">
        <v>129</v>
      </c>
      <c r="Z1168" s="16" t="s">
        <v>129</v>
      </c>
    </row>
    <row r="1169" spans="2:26" hidden="1">
      <c r="B1169" s="16" t="s">
        <v>1621</v>
      </c>
      <c r="C1169" s="16" t="s">
        <v>235</v>
      </c>
      <c r="D1169" s="16" t="s">
        <v>3657</v>
      </c>
      <c r="E1169" s="16" t="s">
        <v>3658</v>
      </c>
      <c r="F1169" s="16" t="s">
        <v>3657</v>
      </c>
      <c r="G1169" s="16" t="s">
        <v>1739</v>
      </c>
      <c r="H1169" s="16" t="s">
        <v>129</v>
      </c>
      <c r="I1169" s="16" t="s">
        <v>19</v>
      </c>
      <c r="J1169" s="16" t="s">
        <v>7744</v>
      </c>
      <c r="K1169" s="16" t="s">
        <v>129</v>
      </c>
      <c r="L1169" s="16">
        <v>262400</v>
      </c>
      <c r="M1169" s="16">
        <v>262400</v>
      </c>
      <c r="N1169" s="16">
        <v>262400</v>
      </c>
      <c r="O1169" s="16">
        <v>262400</v>
      </c>
      <c r="P1169" s="16">
        <v>262400</v>
      </c>
      <c r="Q1169" s="16">
        <v>262400</v>
      </c>
      <c r="R1169" s="16">
        <v>262400</v>
      </c>
      <c r="S1169" s="16">
        <v>262400</v>
      </c>
      <c r="T1169" s="16">
        <v>262400</v>
      </c>
      <c r="U1169" s="16">
        <v>262400</v>
      </c>
      <c r="V1169" s="16">
        <v>262400</v>
      </c>
      <c r="W1169" s="16">
        <v>262400</v>
      </c>
      <c r="X1169" s="16" t="s">
        <v>7744</v>
      </c>
      <c r="Y1169" s="16" t="s">
        <v>129</v>
      </c>
      <c r="Z1169" s="16" t="s">
        <v>129</v>
      </c>
    </row>
    <row r="1170" spans="2:26" hidden="1">
      <c r="B1170" s="16" t="s">
        <v>1621</v>
      </c>
      <c r="C1170" s="16" t="s">
        <v>235</v>
      </c>
      <c r="D1170" s="16" t="s">
        <v>3659</v>
      </c>
      <c r="E1170" s="16" t="s">
        <v>3660</v>
      </c>
      <c r="F1170" s="16" t="s">
        <v>3661</v>
      </c>
      <c r="G1170" s="16" t="s">
        <v>1739</v>
      </c>
      <c r="H1170" s="16" t="s">
        <v>129</v>
      </c>
      <c r="I1170" s="16" t="s">
        <v>19</v>
      </c>
      <c r="J1170" s="16" t="s">
        <v>7745</v>
      </c>
      <c r="K1170" s="16" t="s">
        <v>129</v>
      </c>
      <c r="L1170" s="16">
        <v>225000</v>
      </c>
      <c r="M1170" s="16">
        <v>225000</v>
      </c>
      <c r="N1170" s="16">
        <v>225000</v>
      </c>
      <c r="O1170" s="16">
        <v>225000</v>
      </c>
      <c r="P1170" s="16">
        <v>225000</v>
      </c>
      <c r="Q1170" s="16">
        <v>225000</v>
      </c>
      <c r="R1170" s="16">
        <v>225000</v>
      </c>
      <c r="S1170" s="16">
        <v>225000</v>
      </c>
      <c r="T1170" s="16">
        <v>225000</v>
      </c>
      <c r="U1170" s="16">
        <v>225000</v>
      </c>
      <c r="V1170" s="16">
        <v>225000</v>
      </c>
      <c r="W1170" s="16">
        <v>225000</v>
      </c>
      <c r="X1170" s="16" t="s">
        <v>7745</v>
      </c>
      <c r="Y1170" s="16" t="s">
        <v>129</v>
      </c>
      <c r="Z1170" s="16" t="s">
        <v>129</v>
      </c>
    </row>
    <row r="1171" spans="2:26" hidden="1">
      <c r="B1171" s="16" t="s">
        <v>1621</v>
      </c>
      <c r="C1171" s="16" t="s">
        <v>235</v>
      </c>
      <c r="D1171" s="16" t="s">
        <v>3659</v>
      </c>
      <c r="E1171" s="16" t="s">
        <v>3662</v>
      </c>
      <c r="F1171" s="16" t="s">
        <v>3663</v>
      </c>
      <c r="G1171" s="16" t="s">
        <v>1739</v>
      </c>
      <c r="H1171" s="16" t="s">
        <v>129</v>
      </c>
      <c r="I1171" s="16" t="s">
        <v>19</v>
      </c>
      <c r="J1171" s="16" t="s">
        <v>7744</v>
      </c>
      <c r="K1171" s="16" t="s">
        <v>129</v>
      </c>
      <c r="L1171" s="16">
        <v>285000</v>
      </c>
      <c r="M1171" s="16">
        <v>285000</v>
      </c>
      <c r="N1171" s="16">
        <v>285000</v>
      </c>
      <c r="O1171" s="16">
        <v>285000</v>
      </c>
      <c r="P1171" s="16">
        <v>285000</v>
      </c>
      <c r="Q1171" s="16">
        <v>285000</v>
      </c>
      <c r="R1171" s="16">
        <v>285000</v>
      </c>
      <c r="S1171" s="16">
        <v>285000</v>
      </c>
      <c r="T1171" s="16">
        <v>285000</v>
      </c>
      <c r="U1171" s="16">
        <v>285000</v>
      </c>
      <c r="V1171" s="16">
        <v>285000</v>
      </c>
      <c r="W1171" s="16">
        <v>285000</v>
      </c>
      <c r="X1171" s="16" t="s">
        <v>7744</v>
      </c>
      <c r="Y1171" s="16" t="s">
        <v>129</v>
      </c>
      <c r="Z1171" s="16" t="s">
        <v>129</v>
      </c>
    </row>
    <row r="1172" spans="2:26" hidden="1">
      <c r="B1172" s="16" t="s">
        <v>1621</v>
      </c>
      <c r="C1172" s="16" t="s">
        <v>235</v>
      </c>
      <c r="D1172" s="16" t="s">
        <v>3664</v>
      </c>
      <c r="E1172" s="16" t="s">
        <v>3665</v>
      </c>
      <c r="F1172" s="16" t="s">
        <v>3666</v>
      </c>
      <c r="G1172" s="16" t="s">
        <v>1739</v>
      </c>
      <c r="H1172" s="16" t="s">
        <v>129</v>
      </c>
      <c r="I1172" s="16" t="s">
        <v>19</v>
      </c>
      <c r="J1172" s="16" t="s">
        <v>7744</v>
      </c>
      <c r="K1172" s="16" t="s">
        <v>129</v>
      </c>
      <c r="L1172" s="16">
        <v>45000</v>
      </c>
      <c r="M1172" s="16">
        <v>45000</v>
      </c>
      <c r="N1172" s="16">
        <v>45000</v>
      </c>
      <c r="O1172" s="16">
        <v>45000</v>
      </c>
      <c r="P1172" s="16">
        <v>45000</v>
      </c>
      <c r="Q1172" s="16">
        <v>45000</v>
      </c>
      <c r="R1172" s="16">
        <v>45000</v>
      </c>
      <c r="S1172" s="16">
        <v>45000</v>
      </c>
      <c r="T1172" s="16">
        <v>45000</v>
      </c>
      <c r="U1172" s="16">
        <v>45000</v>
      </c>
      <c r="V1172" s="16">
        <v>45000</v>
      </c>
      <c r="W1172" s="16">
        <v>45000</v>
      </c>
      <c r="X1172" s="16" t="s">
        <v>7744</v>
      </c>
      <c r="Y1172" s="16" t="s">
        <v>129</v>
      </c>
      <c r="Z1172" s="16" t="s">
        <v>129</v>
      </c>
    </row>
    <row r="1173" spans="2:26" hidden="1">
      <c r="B1173" s="16" t="s">
        <v>1621</v>
      </c>
      <c r="C1173" s="16" t="s">
        <v>235</v>
      </c>
      <c r="D1173" s="16" t="s">
        <v>15813</v>
      </c>
      <c r="E1173" s="16" t="s">
        <v>15814</v>
      </c>
      <c r="F1173" s="16" t="s">
        <v>15813</v>
      </c>
      <c r="G1173" s="16" t="s">
        <v>1739</v>
      </c>
      <c r="H1173" s="16" t="s">
        <v>129</v>
      </c>
      <c r="I1173" s="16" t="s">
        <v>19</v>
      </c>
      <c r="J1173" s="16" t="s">
        <v>7745</v>
      </c>
      <c r="K1173" s="16" t="s">
        <v>129</v>
      </c>
      <c r="L1173" s="16">
        <v>51762.5</v>
      </c>
      <c r="M1173" s="16">
        <v>51762.5</v>
      </c>
      <c r="N1173" s="16">
        <v>51762.5</v>
      </c>
      <c r="O1173" s="16">
        <v>51762.5</v>
      </c>
      <c r="P1173" s="16">
        <v>51762.5</v>
      </c>
      <c r="Q1173" s="16">
        <v>51762.5</v>
      </c>
      <c r="R1173" s="16">
        <v>51762.5</v>
      </c>
      <c r="S1173" s="16">
        <v>51762.5</v>
      </c>
      <c r="T1173" s="16">
        <v>51762.5</v>
      </c>
      <c r="U1173" s="16">
        <v>51762.5</v>
      </c>
      <c r="V1173" s="16">
        <v>51762.5</v>
      </c>
      <c r="W1173" s="16">
        <v>51762.5</v>
      </c>
      <c r="X1173" s="16" t="s">
        <v>7745</v>
      </c>
      <c r="Y1173" s="16" t="s">
        <v>129</v>
      </c>
      <c r="Z1173" s="16" t="s">
        <v>129</v>
      </c>
    </row>
    <row r="1174" spans="2:26" hidden="1">
      <c r="B1174" s="16" t="s">
        <v>1621</v>
      </c>
      <c r="C1174" s="16" t="s">
        <v>235</v>
      </c>
      <c r="D1174" s="16" t="s">
        <v>15815</v>
      </c>
      <c r="E1174" s="16" t="s">
        <v>15816</v>
      </c>
      <c r="F1174" s="16" t="s">
        <v>15815</v>
      </c>
      <c r="G1174" s="16" t="s">
        <v>1739</v>
      </c>
      <c r="H1174" s="16" t="s">
        <v>129</v>
      </c>
      <c r="I1174" s="16" t="s">
        <v>19</v>
      </c>
      <c r="J1174" s="919" t="s">
        <v>7745</v>
      </c>
      <c r="K1174" s="919" t="s">
        <v>129</v>
      </c>
      <c r="L1174" s="16">
        <v>234582.01</v>
      </c>
      <c r="M1174" s="16">
        <v>234582.01</v>
      </c>
      <c r="N1174" s="16">
        <v>234582.01</v>
      </c>
      <c r="O1174" s="16">
        <v>234582.01</v>
      </c>
      <c r="P1174" s="16">
        <v>234582.01</v>
      </c>
      <c r="Q1174" s="16">
        <v>234582.01</v>
      </c>
      <c r="R1174" s="16">
        <v>234582.01</v>
      </c>
      <c r="S1174" s="16">
        <v>234582.01</v>
      </c>
      <c r="T1174" s="16">
        <v>234582.01</v>
      </c>
      <c r="U1174" s="16">
        <v>234582.01</v>
      </c>
      <c r="V1174" s="16">
        <v>234582.01</v>
      </c>
      <c r="W1174" s="16">
        <v>234582.01</v>
      </c>
      <c r="X1174" s="16" t="s">
        <v>7745</v>
      </c>
      <c r="Y1174" s="16" t="s">
        <v>129</v>
      </c>
      <c r="Z1174" s="16" t="s">
        <v>129</v>
      </c>
    </row>
    <row r="1175" spans="2:26" hidden="1">
      <c r="B1175" s="16" t="s">
        <v>1621</v>
      </c>
      <c r="C1175" s="16" t="s">
        <v>235</v>
      </c>
      <c r="D1175" s="16" t="s">
        <v>2458</v>
      </c>
      <c r="E1175" s="16" t="s">
        <v>3667</v>
      </c>
      <c r="F1175" s="16" t="s">
        <v>3668</v>
      </c>
      <c r="G1175" s="16" t="s">
        <v>1739</v>
      </c>
      <c r="H1175" s="16" t="s">
        <v>129</v>
      </c>
      <c r="I1175" s="16" t="s">
        <v>19</v>
      </c>
      <c r="J1175" s="16" t="s">
        <v>7744</v>
      </c>
      <c r="K1175" s="16" t="s">
        <v>129</v>
      </c>
      <c r="L1175" s="16">
        <v>65000</v>
      </c>
      <c r="M1175" s="16">
        <v>65000</v>
      </c>
      <c r="N1175" s="16">
        <v>65000</v>
      </c>
      <c r="O1175" s="16">
        <v>65000</v>
      </c>
      <c r="P1175" s="16">
        <v>65000</v>
      </c>
      <c r="Q1175" s="16">
        <v>65000</v>
      </c>
      <c r="R1175" s="16">
        <v>65000</v>
      </c>
      <c r="S1175" s="16">
        <v>65000</v>
      </c>
      <c r="T1175" s="16">
        <v>65000</v>
      </c>
      <c r="U1175" s="16">
        <v>65000</v>
      </c>
      <c r="V1175" s="16">
        <v>65000</v>
      </c>
      <c r="W1175" s="16">
        <v>65000</v>
      </c>
      <c r="X1175" s="16" t="s">
        <v>7744</v>
      </c>
      <c r="Y1175" s="16" t="s">
        <v>129</v>
      </c>
      <c r="Z1175" s="16" t="s">
        <v>129</v>
      </c>
    </row>
    <row r="1176" spans="2:26" hidden="1">
      <c r="B1176" s="16" t="s">
        <v>1621</v>
      </c>
      <c r="C1176" s="16" t="s">
        <v>235</v>
      </c>
      <c r="D1176" s="16" t="s">
        <v>15817</v>
      </c>
      <c r="E1176" s="16" t="s">
        <v>15818</v>
      </c>
      <c r="F1176" s="16" t="s">
        <v>15817</v>
      </c>
      <c r="G1176" s="16" t="s">
        <v>19</v>
      </c>
      <c r="H1176" s="16" t="s">
        <v>129</v>
      </c>
      <c r="I1176" s="16" t="s">
        <v>19</v>
      </c>
      <c r="J1176" s="16" t="s">
        <v>7744</v>
      </c>
      <c r="K1176" s="16" t="s">
        <v>129</v>
      </c>
      <c r="L1176" s="16">
        <v>5125</v>
      </c>
      <c r="M1176" s="16">
        <v>5125</v>
      </c>
      <c r="N1176" s="16">
        <v>5125</v>
      </c>
      <c r="O1176" s="16">
        <v>5125</v>
      </c>
      <c r="P1176" s="16">
        <v>5125</v>
      </c>
      <c r="Q1176" s="16">
        <v>5125</v>
      </c>
      <c r="R1176" s="16">
        <v>5125</v>
      </c>
      <c r="S1176" s="16">
        <v>5125</v>
      </c>
      <c r="T1176" s="16">
        <v>5125</v>
      </c>
      <c r="U1176" s="16">
        <v>5125</v>
      </c>
      <c r="V1176" s="16">
        <v>5125</v>
      </c>
      <c r="W1176" s="16">
        <v>5125</v>
      </c>
      <c r="X1176" s="16" t="s">
        <v>7744</v>
      </c>
      <c r="Y1176" s="16" t="s">
        <v>129</v>
      </c>
      <c r="Z1176" s="16" t="s">
        <v>129</v>
      </c>
    </row>
    <row r="1177" spans="2:26" hidden="1">
      <c r="B1177" s="16" t="s">
        <v>1621</v>
      </c>
      <c r="C1177" s="16" t="s">
        <v>1622</v>
      </c>
      <c r="D1177" s="16" t="s">
        <v>3669</v>
      </c>
      <c r="E1177" s="16" t="s">
        <v>3670</v>
      </c>
      <c r="F1177" s="16" t="s">
        <v>3671</v>
      </c>
      <c r="G1177" s="16" t="s">
        <v>1760</v>
      </c>
      <c r="H1177" s="16" t="s">
        <v>102</v>
      </c>
      <c r="I1177" s="16" t="s">
        <v>19</v>
      </c>
      <c r="J1177" s="16" t="s">
        <v>7745</v>
      </c>
      <c r="K1177" s="16" t="s">
        <v>102</v>
      </c>
      <c r="L1177" s="16">
        <v>2200000</v>
      </c>
      <c r="M1177" s="16">
        <v>2200000</v>
      </c>
      <c r="N1177" s="16">
        <v>2200000</v>
      </c>
      <c r="O1177" s="16">
        <v>2200000</v>
      </c>
      <c r="P1177" s="16">
        <v>2200000</v>
      </c>
      <c r="Q1177" s="16">
        <v>2200000</v>
      </c>
      <c r="R1177" s="16">
        <v>2200000</v>
      </c>
      <c r="S1177" s="16">
        <v>2200000</v>
      </c>
      <c r="T1177" s="16">
        <v>2200000</v>
      </c>
      <c r="U1177" s="16">
        <v>2200000</v>
      </c>
      <c r="V1177" s="16">
        <v>2200000</v>
      </c>
      <c r="W1177" s="16">
        <v>2200000</v>
      </c>
      <c r="X1177" s="16" t="s">
        <v>7745</v>
      </c>
      <c r="Y1177" s="16" t="s">
        <v>102</v>
      </c>
      <c r="Z1177" s="16" t="s">
        <v>102</v>
      </c>
    </row>
    <row r="1178" spans="2:26" hidden="1">
      <c r="B1178" s="16" t="s">
        <v>1621</v>
      </c>
      <c r="C1178" s="16" t="s">
        <v>1622</v>
      </c>
      <c r="D1178" s="16" t="s">
        <v>3669</v>
      </c>
      <c r="E1178" s="16" t="s">
        <v>3672</v>
      </c>
      <c r="F1178" s="16" t="s">
        <v>3673</v>
      </c>
      <c r="G1178" s="16" t="s">
        <v>1760</v>
      </c>
      <c r="H1178" s="16" t="s">
        <v>102</v>
      </c>
      <c r="I1178" s="16" t="s">
        <v>19</v>
      </c>
      <c r="J1178" s="16" t="s">
        <v>7745</v>
      </c>
      <c r="K1178" s="16" t="s">
        <v>102</v>
      </c>
      <c r="L1178" s="16">
        <v>700000</v>
      </c>
      <c r="M1178" s="16">
        <v>700000</v>
      </c>
      <c r="N1178" s="16">
        <v>700000</v>
      </c>
      <c r="O1178" s="16">
        <v>700000</v>
      </c>
      <c r="P1178" s="16">
        <v>700000</v>
      </c>
      <c r="Q1178" s="16">
        <v>700000</v>
      </c>
      <c r="R1178" s="16">
        <v>700000</v>
      </c>
      <c r="S1178" s="16">
        <v>700000</v>
      </c>
      <c r="T1178" s="16">
        <v>700000</v>
      </c>
      <c r="U1178" s="16">
        <v>700000</v>
      </c>
      <c r="V1178" s="16">
        <v>700000</v>
      </c>
      <c r="W1178" s="16">
        <v>700000</v>
      </c>
      <c r="X1178" s="16" t="s">
        <v>7745</v>
      </c>
      <c r="Y1178" s="16" t="s">
        <v>102</v>
      </c>
      <c r="Z1178" s="16" t="s">
        <v>102</v>
      </c>
    </row>
    <row r="1179" spans="2:26" hidden="1">
      <c r="B1179" s="16" t="s">
        <v>1621</v>
      </c>
      <c r="C1179" s="16" t="s">
        <v>1622</v>
      </c>
      <c r="D1179" s="16" t="s">
        <v>3674</v>
      </c>
      <c r="E1179" s="16" t="s">
        <v>3675</v>
      </c>
      <c r="F1179" s="16" t="s">
        <v>3674</v>
      </c>
      <c r="G1179" s="16" t="s">
        <v>2001</v>
      </c>
      <c r="H1179" s="16" t="s">
        <v>102</v>
      </c>
      <c r="I1179" s="16" t="s">
        <v>19</v>
      </c>
      <c r="J1179" s="16" t="s">
        <v>7745</v>
      </c>
      <c r="K1179" s="16" t="s">
        <v>102</v>
      </c>
      <c r="L1179" s="16">
        <v>90000</v>
      </c>
      <c r="M1179" s="16">
        <v>90000</v>
      </c>
      <c r="N1179" s="16">
        <v>90000</v>
      </c>
      <c r="O1179" s="16">
        <v>90000</v>
      </c>
      <c r="P1179" s="16">
        <v>90000</v>
      </c>
      <c r="Q1179" s="16">
        <v>90000</v>
      </c>
      <c r="R1179" s="16">
        <v>90000</v>
      </c>
      <c r="S1179" s="16">
        <v>90000</v>
      </c>
      <c r="T1179" s="16">
        <v>90000</v>
      </c>
      <c r="U1179" s="16">
        <v>90000</v>
      </c>
      <c r="V1179" s="16">
        <v>90000</v>
      </c>
      <c r="W1179" s="16">
        <v>90000</v>
      </c>
      <c r="X1179" s="16" t="s">
        <v>7745</v>
      </c>
      <c r="Y1179" s="16" t="s">
        <v>102</v>
      </c>
      <c r="Z1179" s="16" t="s">
        <v>102</v>
      </c>
    </row>
    <row r="1180" spans="2:26" hidden="1">
      <c r="B1180" s="16" t="s">
        <v>1621</v>
      </c>
      <c r="C1180" s="16" t="s">
        <v>235</v>
      </c>
      <c r="D1180" s="16" t="s">
        <v>9456</v>
      </c>
      <c r="E1180" s="16" t="s">
        <v>3676</v>
      </c>
      <c r="F1180" s="16" t="s">
        <v>3677</v>
      </c>
      <c r="G1180" s="16" t="s">
        <v>1739</v>
      </c>
      <c r="H1180" s="16" t="s">
        <v>129</v>
      </c>
      <c r="I1180" s="16" t="s">
        <v>19</v>
      </c>
      <c r="J1180" s="16" t="s">
        <v>7745</v>
      </c>
      <c r="K1180" s="16" t="s">
        <v>129</v>
      </c>
      <c r="L1180" s="16">
        <v>500000</v>
      </c>
      <c r="M1180" s="16">
        <v>500000</v>
      </c>
      <c r="N1180" s="16">
        <v>500000</v>
      </c>
      <c r="O1180" s="16">
        <v>500000</v>
      </c>
      <c r="P1180" s="16">
        <v>500000</v>
      </c>
      <c r="Q1180" s="16">
        <v>500000</v>
      </c>
      <c r="R1180" s="16">
        <v>500000</v>
      </c>
      <c r="S1180" s="16">
        <v>500000</v>
      </c>
      <c r="T1180" s="16">
        <v>500000</v>
      </c>
      <c r="U1180" s="16">
        <v>500000</v>
      </c>
      <c r="V1180" s="16">
        <v>500000</v>
      </c>
      <c r="W1180" s="16">
        <v>500000</v>
      </c>
      <c r="X1180" s="16" t="s">
        <v>7745</v>
      </c>
      <c r="Y1180" s="16" t="s">
        <v>129</v>
      </c>
      <c r="Z1180" s="16" t="s">
        <v>129</v>
      </c>
    </row>
    <row r="1181" spans="2:26" hidden="1">
      <c r="B1181" s="16" t="s">
        <v>1621</v>
      </c>
      <c r="C1181" s="16" t="s">
        <v>1622</v>
      </c>
      <c r="D1181" s="16" t="s">
        <v>1954</v>
      </c>
      <c r="E1181" s="16" t="s">
        <v>16116</v>
      </c>
      <c r="F1181" s="16" t="s">
        <v>16117</v>
      </c>
      <c r="G1181" s="16" t="s">
        <v>1739</v>
      </c>
      <c r="H1181" s="16" t="s">
        <v>102</v>
      </c>
      <c r="I1181" s="16" t="s">
        <v>19</v>
      </c>
      <c r="J1181" s="16" t="s">
        <v>7745</v>
      </c>
      <c r="K1181" s="16" t="s">
        <v>102</v>
      </c>
      <c r="L1181" s="16">
        <v>5000000</v>
      </c>
      <c r="M1181" s="16">
        <v>5000000</v>
      </c>
      <c r="N1181" s="16">
        <v>5000000</v>
      </c>
      <c r="O1181" s="16">
        <v>5000000</v>
      </c>
      <c r="P1181" s="16">
        <v>5000000</v>
      </c>
      <c r="Q1181" s="16">
        <v>5000000</v>
      </c>
      <c r="R1181" s="16">
        <v>5000000</v>
      </c>
      <c r="S1181" s="16">
        <v>5000000</v>
      </c>
      <c r="T1181" s="16">
        <v>5000000</v>
      </c>
      <c r="U1181" s="16">
        <v>5000000</v>
      </c>
      <c r="V1181" s="16">
        <v>5000000</v>
      </c>
      <c r="W1181" s="16">
        <v>5000000</v>
      </c>
      <c r="X1181" s="16" t="s">
        <v>7745</v>
      </c>
      <c r="Y1181" s="16" t="s">
        <v>102</v>
      </c>
      <c r="Z1181" s="16" t="s">
        <v>102</v>
      </c>
    </row>
    <row r="1182" spans="2:26" hidden="1">
      <c r="B1182" s="16" t="s">
        <v>1621</v>
      </c>
      <c r="C1182" s="16" t="s">
        <v>1622</v>
      </c>
      <c r="D1182" s="16" t="s">
        <v>2532</v>
      </c>
      <c r="E1182" s="16" t="s">
        <v>15819</v>
      </c>
      <c r="F1182" s="16" t="s">
        <v>15820</v>
      </c>
      <c r="G1182" s="16" t="s">
        <v>1739</v>
      </c>
      <c r="H1182" s="16" t="s">
        <v>103</v>
      </c>
      <c r="I1182" s="16" t="s">
        <v>19</v>
      </c>
      <c r="J1182" s="16" t="s">
        <v>7744</v>
      </c>
      <c r="K1182" s="16" t="s">
        <v>103</v>
      </c>
      <c r="L1182" s="16">
        <v>1074431.6499999999</v>
      </c>
      <c r="M1182" s="16">
        <v>1074431.6499999999</v>
      </c>
      <c r="N1182" s="16">
        <v>1074431.6499999999</v>
      </c>
      <c r="O1182" s="16">
        <v>1074431.6499999999</v>
      </c>
      <c r="P1182" s="16">
        <v>1074431.6499999999</v>
      </c>
      <c r="Q1182" s="16">
        <v>1074431.6499999999</v>
      </c>
      <c r="R1182" s="16">
        <v>1074431.6499999999</v>
      </c>
      <c r="S1182" s="16">
        <v>1074431.6499999999</v>
      </c>
      <c r="T1182" s="16">
        <v>1074431.6499999999</v>
      </c>
      <c r="U1182" s="16">
        <v>1074431.6499999999</v>
      </c>
      <c r="V1182" s="16">
        <v>1074431.6499999999</v>
      </c>
      <c r="W1182" s="16">
        <v>1074431.6499999999</v>
      </c>
      <c r="X1182" s="16" t="s">
        <v>7744</v>
      </c>
      <c r="Y1182" s="16" t="s">
        <v>103</v>
      </c>
      <c r="Z1182" s="16" t="s">
        <v>103</v>
      </c>
    </row>
    <row r="1183" spans="2:26" hidden="1">
      <c r="B1183" s="16" t="s">
        <v>1621</v>
      </c>
      <c r="C1183" s="16" t="s">
        <v>235</v>
      </c>
      <c r="D1183" s="16" t="s">
        <v>15821</v>
      </c>
      <c r="E1183" s="16" t="s">
        <v>15822</v>
      </c>
      <c r="F1183" s="16" t="s">
        <v>15823</v>
      </c>
      <c r="G1183" s="16" t="s">
        <v>1739</v>
      </c>
      <c r="H1183" s="16" t="s">
        <v>129</v>
      </c>
      <c r="I1183" s="16" t="s">
        <v>19</v>
      </c>
      <c r="J1183" s="16" t="s">
        <v>7745</v>
      </c>
      <c r="K1183" s="16" t="s">
        <v>129</v>
      </c>
      <c r="L1183" s="16">
        <v>3311353.63</v>
      </c>
      <c r="M1183" s="16">
        <v>3311353.63</v>
      </c>
      <c r="N1183" s="16">
        <v>3311353.63</v>
      </c>
      <c r="O1183" s="16">
        <v>3311353.63</v>
      </c>
      <c r="P1183" s="16">
        <v>3311353.63</v>
      </c>
      <c r="Q1183" s="16">
        <v>3311353.63</v>
      </c>
      <c r="R1183" s="16">
        <v>3311353.63</v>
      </c>
      <c r="S1183" s="16">
        <v>3311353.63</v>
      </c>
      <c r="T1183" s="16">
        <v>3311353.63</v>
      </c>
      <c r="U1183" s="16">
        <v>3311353.63</v>
      </c>
      <c r="V1183" s="16">
        <v>3311353.63</v>
      </c>
      <c r="W1183" s="16">
        <v>3311353.63</v>
      </c>
      <c r="X1183" s="16" t="s">
        <v>7745</v>
      </c>
      <c r="Y1183" s="16" t="s">
        <v>129</v>
      </c>
      <c r="Z1183" s="16" t="s">
        <v>129</v>
      </c>
    </row>
    <row r="1184" spans="2:26" hidden="1">
      <c r="B1184" s="16" t="s">
        <v>1621</v>
      </c>
      <c r="C1184" s="16" t="s">
        <v>235</v>
      </c>
      <c r="D1184" s="16" t="s">
        <v>2380</v>
      </c>
      <c r="E1184" s="16" t="s">
        <v>3678</v>
      </c>
      <c r="F1184" s="16" t="s">
        <v>3679</v>
      </c>
      <c r="G1184" s="16" t="s">
        <v>2381</v>
      </c>
      <c r="H1184" s="16" t="s">
        <v>129</v>
      </c>
      <c r="I1184" s="16" t="s">
        <v>19</v>
      </c>
      <c r="J1184" s="16" t="s">
        <v>7745</v>
      </c>
      <c r="K1184" s="16" t="s">
        <v>129</v>
      </c>
      <c r="L1184" s="16">
        <v>155000</v>
      </c>
      <c r="M1184" s="16">
        <v>155000</v>
      </c>
      <c r="N1184" s="16">
        <v>155000</v>
      </c>
      <c r="O1184" s="16">
        <v>155000</v>
      </c>
      <c r="P1184" s="16">
        <v>155000</v>
      </c>
      <c r="Q1184" s="16">
        <v>155000</v>
      </c>
      <c r="R1184" s="16">
        <v>155000</v>
      </c>
      <c r="S1184" s="16">
        <v>155000</v>
      </c>
      <c r="T1184" s="16">
        <v>155000</v>
      </c>
      <c r="U1184" s="16">
        <v>155000</v>
      </c>
      <c r="V1184" s="16">
        <v>155000</v>
      </c>
      <c r="W1184" s="16">
        <v>155000</v>
      </c>
      <c r="X1184" s="16" t="s">
        <v>7745</v>
      </c>
      <c r="Y1184" s="16" t="s">
        <v>129</v>
      </c>
      <c r="Z1184" s="16" t="s">
        <v>129</v>
      </c>
    </row>
    <row r="1185" spans="2:26" hidden="1">
      <c r="B1185" s="16" t="s">
        <v>1621</v>
      </c>
      <c r="C1185" s="16" t="s">
        <v>1622</v>
      </c>
      <c r="D1185" s="16" t="s">
        <v>1954</v>
      </c>
      <c r="E1185" s="16" t="s">
        <v>3680</v>
      </c>
      <c r="F1185" s="16" t="s">
        <v>3681</v>
      </c>
      <c r="G1185" s="16" t="s">
        <v>1743</v>
      </c>
      <c r="H1185" s="16" t="s">
        <v>103</v>
      </c>
      <c r="I1185" s="16" t="s">
        <v>19</v>
      </c>
      <c r="J1185" s="16" t="s">
        <v>7745</v>
      </c>
      <c r="K1185" s="16" t="s">
        <v>103</v>
      </c>
      <c r="L1185" s="16">
        <v>8500000</v>
      </c>
      <c r="M1185" s="16">
        <v>8500000</v>
      </c>
      <c r="N1185" s="16">
        <v>8500000</v>
      </c>
      <c r="O1185" s="16">
        <v>8500000</v>
      </c>
      <c r="P1185" s="16">
        <v>8500000</v>
      </c>
      <c r="Q1185" s="16">
        <v>8500000</v>
      </c>
      <c r="R1185" s="16">
        <v>8500000</v>
      </c>
      <c r="S1185" s="16">
        <v>8500000</v>
      </c>
      <c r="T1185" s="16">
        <v>8500000</v>
      </c>
      <c r="U1185" s="16">
        <v>8500000</v>
      </c>
      <c r="V1185" s="16">
        <v>8500000</v>
      </c>
      <c r="W1185" s="16">
        <v>8500000</v>
      </c>
      <c r="X1185" s="16" t="s">
        <v>7745</v>
      </c>
      <c r="Y1185" s="16" t="s">
        <v>103</v>
      </c>
      <c r="Z1185" s="16" t="s">
        <v>103</v>
      </c>
    </row>
    <row r="1186" spans="2:26" hidden="1">
      <c r="B1186" s="16" t="s">
        <v>1621</v>
      </c>
      <c r="C1186" s="16" t="s">
        <v>235</v>
      </c>
      <c r="D1186" s="16" t="s">
        <v>3034</v>
      </c>
      <c r="E1186" s="16" t="s">
        <v>3683</v>
      </c>
      <c r="F1186" s="16" t="s">
        <v>9172</v>
      </c>
      <c r="G1186" s="16" t="s">
        <v>1739</v>
      </c>
      <c r="H1186" s="16" t="s">
        <v>102</v>
      </c>
      <c r="I1186" s="16" t="s">
        <v>19</v>
      </c>
      <c r="J1186" s="16" t="s">
        <v>7745</v>
      </c>
      <c r="K1186" s="16" t="s">
        <v>102</v>
      </c>
      <c r="L1186" s="16">
        <v>1500000</v>
      </c>
      <c r="M1186" s="16">
        <v>1500000</v>
      </c>
      <c r="N1186" s="16">
        <v>1500000</v>
      </c>
      <c r="O1186" s="16">
        <v>1500000</v>
      </c>
      <c r="P1186" s="16">
        <v>1500000</v>
      </c>
      <c r="Q1186" s="16">
        <v>1500000</v>
      </c>
      <c r="R1186" s="16">
        <v>1500000</v>
      </c>
      <c r="S1186" s="16">
        <v>1500000</v>
      </c>
      <c r="T1186" s="16">
        <v>1500000</v>
      </c>
      <c r="U1186" s="16">
        <v>1500000</v>
      </c>
      <c r="V1186" s="16">
        <v>1500000</v>
      </c>
      <c r="W1186" s="16">
        <v>1500000</v>
      </c>
      <c r="X1186" s="16" t="s">
        <v>7745</v>
      </c>
      <c r="Y1186" s="16" t="s">
        <v>102</v>
      </c>
      <c r="Z1186" s="16" t="s">
        <v>102</v>
      </c>
    </row>
    <row r="1187" spans="2:26" hidden="1">
      <c r="B1187" s="16" t="s">
        <v>1621</v>
      </c>
      <c r="C1187" s="16" t="s">
        <v>1622</v>
      </c>
      <c r="D1187" s="16" t="s">
        <v>7902</v>
      </c>
      <c r="E1187" s="16" t="s">
        <v>7903</v>
      </c>
      <c r="F1187" s="16" t="s">
        <v>7902</v>
      </c>
      <c r="G1187" s="16" t="s">
        <v>2073</v>
      </c>
      <c r="H1187" s="16" t="s">
        <v>102</v>
      </c>
      <c r="I1187" s="16" t="s">
        <v>19</v>
      </c>
      <c r="J1187" s="16" t="s">
        <v>7744</v>
      </c>
      <c r="K1187" s="16" t="s">
        <v>102</v>
      </c>
      <c r="L1187" s="16">
        <v>258000</v>
      </c>
      <c r="M1187" s="16">
        <v>258000</v>
      </c>
      <c r="N1187" s="16">
        <v>258000</v>
      </c>
      <c r="O1187" s="16">
        <v>258000</v>
      </c>
      <c r="P1187" s="16">
        <v>258000</v>
      </c>
      <c r="Q1187" s="16">
        <v>258000</v>
      </c>
      <c r="R1187" s="16">
        <v>258000</v>
      </c>
      <c r="S1187" s="16">
        <v>258000</v>
      </c>
      <c r="T1187" s="16">
        <v>258000</v>
      </c>
      <c r="U1187" s="16">
        <v>258000</v>
      </c>
      <c r="V1187" s="16">
        <v>258000</v>
      </c>
      <c r="W1187" s="16">
        <v>258000</v>
      </c>
      <c r="X1187" s="16" t="s">
        <v>7744</v>
      </c>
      <c r="Y1187" s="16" t="s">
        <v>102</v>
      </c>
      <c r="Z1187" s="16" t="s">
        <v>102</v>
      </c>
    </row>
    <row r="1188" spans="2:26" hidden="1">
      <c r="B1188" s="16" t="s">
        <v>1621</v>
      </c>
      <c r="C1188" s="16" t="s">
        <v>235</v>
      </c>
      <c r="D1188" s="16" t="s">
        <v>15824</v>
      </c>
      <c r="E1188" s="16" t="s">
        <v>15825</v>
      </c>
      <c r="F1188" s="16" t="s">
        <v>15824</v>
      </c>
      <c r="G1188" s="16" t="s">
        <v>15826</v>
      </c>
      <c r="H1188" s="16" t="s">
        <v>129</v>
      </c>
      <c r="I1188" s="16" t="s">
        <v>19</v>
      </c>
      <c r="J1188" s="16" t="s">
        <v>7745</v>
      </c>
      <c r="K1188" s="16" t="s">
        <v>129</v>
      </c>
      <c r="L1188" s="16">
        <v>9225000</v>
      </c>
      <c r="M1188" s="16">
        <v>9225000</v>
      </c>
      <c r="N1188" s="16">
        <v>9225000</v>
      </c>
      <c r="O1188" s="16">
        <v>9225000</v>
      </c>
      <c r="P1188" s="16">
        <v>9225000</v>
      </c>
      <c r="Q1188" s="16">
        <v>9225000</v>
      </c>
      <c r="R1188" s="16">
        <v>9225000</v>
      </c>
      <c r="S1188" s="16">
        <v>9225000</v>
      </c>
      <c r="T1188" s="16">
        <v>9225000</v>
      </c>
      <c r="U1188" s="16">
        <v>9225000</v>
      </c>
      <c r="V1188" s="16">
        <v>9225000</v>
      </c>
      <c r="W1188" s="16">
        <v>9225000</v>
      </c>
      <c r="X1188" s="16" t="s">
        <v>7745</v>
      </c>
      <c r="Y1188" s="16" t="s">
        <v>129</v>
      </c>
      <c r="Z1188" s="16" t="s">
        <v>129</v>
      </c>
    </row>
    <row r="1189" spans="2:26" hidden="1">
      <c r="B1189" s="16" t="s">
        <v>1621</v>
      </c>
      <c r="C1189" s="16" t="s">
        <v>235</v>
      </c>
      <c r="D1189" s="16" t="s">
        <v>15169</v>
      </c>
      <c r="E1189" s="16" t="s">
        <v>3684</v>
      </c>
      <c r="F1189" s="16" t="s">
        <v>15170</v>
      </c>
      <c r="G1189" s="16" t="s">
        <v>1743</v>
      </c>
      <c r="H1189" s="16" t="s">
        <v>103</v>
      </c>
      <c r="I1189" s="16" t="s">
        <v>20</v>
      </c>
      <c r="J1189" s="16" t="s">
        <v>7744</v>
      </c>
      <c r="K1189" s="16" t="s">
        <v>103</v>
      </c>
      <c r="L1189" s="16">
        <v>9330</v>
      </c>
      <c r="M1189" s="16">
        <v>9330</v>
      </c>
      <c r="N1189" s="16">
        <v>9330</v>
      </c>
      <c r="O1189" s="16">
        <v>9330</v>
      </c>
      <c r="P1189" s="16">
        <v>9330</v>
      </c>
      <c r="Q1189" s="16">
        <v>9330</v>
      </c>
      <c r="R1189" s="16">
        <v>9330</v>
      </c>
      <c r="S1189" s="16">
        <v>9330</v>
      </c>
      <c r="T1189" s="16">
        <v>9330</v>
      </c>
      <c r="U1189" s="16">
        <v>9330</v>
      </c>
      <c r="V1189" s="16">
        <v>9330</v>
      </c>
      <c r="W1189" s="16">
        <v>9330</v>
      </c>
      <c r="X1189" s="16" t="s">
        <v>7744</v>
      </c>
      <c r="Y1189" s="16" t="s">
        <v>103</v>
      </c>
      <c r="Z1189" s="16" t="s">
        <v>103</v>
      </c>
    </row>
    <row r="1190" spans="2:26" hidden="1">
      <c r="B1190" s="16" t="s">
        <v>1621</v>
      </c>
      <c r="C1190" s="16" t="s">
        <v>1622</v>
      </c>
      <c r="D1190" s="16" t="s">
        <v>15117</v>
      </c>
      <c r="E1190" s="16" t="s">
        <v>3685</v>
      </c>
      <c r="F1190" s="16" t="s">
        <v>15171</v>
      </c>
      <c r="G1190" s="16" t="s">
        <v>1626</v>
      </c>
      <c r="H1190" s="16" t="s">
        <v>103</v>
      </c>
      <c r="I1190" s="16" t="s">
        <v>21</v>
      </c>
      <c r="J1190" s="16" t="s">
        <v>7744</v>
      </c>
      <c r="K1190" s="16" t="s">
        <v>103</v>
      </c>
      <c r="L1190" s="16">
        <v>48759.97</v>
      </c>
      <c r="M1190" s="16">
        <v>48759.97</v>
      </c>
      <c r="N1190" s="16">
        <v>48759.97</v>
      </c>
      <c r="O1190" s="16">
        <v>48759.97</v>
      </c>
      <c r="P1190" s="16">
        <v>48759.97</v>
      </c>
      <c r="Q1190" s="16">
        <v>48759.97</v>
      </c>
      <c r="R1190" s="16">
        <v>48759.97</v>
      </c>
      <c r="S1190" s="16">
        <v>48759.97</v>
      </c>
      <c r="T1190" s="16">
        <v>48759.97</v>
      </c>
      <c r="U1190" s="16">
        <v>48759.97</v>
      </c>
      <c r="V1190" s="16">
        <v>48759.97</v>
      </c>
      <c r="W1190" s="16">
        <v>48759.97</v>
      </c>
      <c r="X1190" s="16" t="s">
        <v>7744</v>
      </c>
      <c r="Y1190" s="16" t="s">
        <v>103</v>
      </c>
      <c r="Z1190" s="16" t="s">
        <v>103</v>
      </c>
    </row>
    <row r="1191" spans="2:26" hidden="1">
      <c r="B1191" s="16" t="s">
        <v>1621</v>
      </c>
      <c r="C1191" s="16" t="s">
        <v>1622</v>
      </c>
      <c r="D1191" s="16" t="s">
        <v>15117</v>
      </c>
      <c r="E1191" s="16" t="s">
        <v>3686</v>
      </c>
      <c r="F1191" s="16" t="s">
        <v>15172</v>
      </c>
      <c r="G1191" s="16" t="s">
        <v>1626</v>
      </c>
      <c r="H1191" s="16" t="s">
        <v>103</v>
      </c>
      <c r="I1191" s="16" t="s">
        <v>21</v>
      </c>
      <c r="J1191" s="16" t="s">
        <v>7744</v>
      </c>
      <c r="K1191" s="16" t="s">
        <v>103</v>
      </c>
      <c r="L1191" s="16">
        <v>29662.44</v>
      </c>
      <c r="M1191" s="16">
        <v>29662.44</v>
      </c>
      <c r="N1191" s="16">
        <v>29662.44</v>
      </c>
      <c r="O1191" s="16">
        <v>29662.44</v>
      </c>
      <c r="P1191" s="16">
        <v>29662.44</v>
      </c>
      <c r="Q1191" s="16">
        <v>29662.44</v>
      </c>
      <c r="R1191" s="16">
        <v>29662.44</v>
      </c>
      <c r="S1191" s="16">
        <v>29662.44</v>
      </c>
      <c r="T1191" s="16">
        <v>29662.44</v>
      </c>
      <c r="U1191" s="16">
        <v>29662.44</v>
      </c>
      <c r="V1191" s="16">
        <v>29662.44</v>
      </c>
      <c r="W1191" s="16">
        <v>29662.44</v>
      </c>
      <c r="X1191" s="16" t="s">
        <v>7744</v>
      </c>
      <c r="Y1191" s="16" t="s">
        <v>103</v>
      </c>
      <c r="Z1191" s="16" t="s">
        <v>103</v>
      </c>
    </row>
    <row r="1192" spans="2:26" hidden="1">
      <c r="B1192" s="16" t="s">
        <v>1621</v>
      </c>
      <c r="C1192" s="16" t="s">
        <v>1622</v>
      </c>
      <c r="D1192" s="16" t="s">
        <v>16118</v>
      </c>
      <c r="E1192" s="16" t="s">
        <v>16119</v>
      </c>
      <c r="F1192" s="16" t="s">
        <v>16118</v>
      </c>
      <c r="G1192" s="16" t="s">
        <v>1669</v>
      </c>
      <c r="H1192" s="16" t="s">
        <v>102</v>
      </c>
      <c r="I1192" s="16" t="s">
        <v>19</v>
      </c>
      <c r="J1192" s="16" t="s">
        <v>7745</v>
      </c>
      <c r="K1192" s="16" t="s">
        <v>102</v>
      </c>
      <c r="L1192" s="16">
        <v>4487598.8499999996</v>
      </c>
      <c r="M1192" s="16">
        <v>4487598.8499999996</v>
      </c>
      <c r="N1192" s="16">
        <v>4487598.8499999996</v>
      </c>
      <c r="O1192" s="16">
        <v>4487598.8499999996</v>
      </c>
      <c r="P1192" s="16">
        <v>4487598.8499999996</v>
      </c>
      <c r="Q1192" s="16">
        <v>4487598.8499999996</v>
      </c>
      <c r="R1192" s="16">
        <v>4487598.8499999996</v>
      </c>
      <c r="S1192" s="16">
        <v>4487598.8499999996</v>
      </c>
      <c r="T1192" s="16">
        <v>4487598.8499999996</v>
      </c>
      <c r="U1192" s="16">
        <v>4487598.8499999996</v>
      </c>
      <c r="V1192" s="16">
        <v>4487598.8499999996</v>
      </c>
      <c r="W1192" s="16">
        <v>4487598.8499999996</v>
      </c>
      <c r="X1192" s="16" t="s">
        <v>7745</v>
      </c>
      <c r="Y1192" s="16" t="s">
        <v>102</v>
      </c>
      <c r="Z1192" s="16" t="s">
        <v>102</v>
      </c>
    </row>
    <row r="1193" spans="2:26" hidden="1">
      <c r="B1193" s="16" t="s">
        <v>1621</v>
      </c>
      <c r="C1193" s="16" t="s">
        <v>1622</v>
      </c>
      <c r="D1193" s="16" t="s">
        <v>15117</v>
      </c>
      <c r="E1193" s="16" t="s">
        <v>3687</v>
      </c>
      <c r="F1193" s="16" t="s">
        <v>15173</v>
      </c>
      <c r="G1193" s="16" t="s">
        <v>1626</v>
      </c>
      <c r="H1193" s="16" t="s">
        <v>103</v>
      </c>
      <c r="I1193" s="16" t="s">
        <v>21</v>
      </c>
      <c r="J1193" s="16" t="s">
        <v>7744</v>
      </c>
      <c r="K1193" s="16" t="s">
        <v>103</v>
      </c>
      <c r="L1193" s="16">
        <v>13117.33</v>
      </c>
      <c r="M1193" s="16">
        <v>13117.33</v>
      </c>
      <c r="N1193" s="16">
        <v>13117.33</v>
      </c>
      <c r="O1193" s="16">
        <v>13117.33</v>
      </c>
      <c r="P1193" s="16">
        <v>13117.33</v>
      </c>
      <c r="Q1193" s="16">
        <v>13117.33</v>
      </c>
      <c r="R1193" s="16">
        <v>13117.33</v>
      </c>
      <c r="S1193" s="16">
        <v>13117.33</v>
      </c>
      <c r="T1193" s="16">
        <v>13117.33</v>
      </c>
      <c r="U1193" s="16">
        <v>13117.33</v>
      </c>
      <c r="V1193" s="16">
        <v>13117.33</v>
      </c>
      <c r="W1193" s="16">
        <v>13117.33</v>
      </c>
      <c r="X1193" s="16" t="s">
        <v>7744</v>
      </c>
      <c r="Y1193" s="16" t="s">
        <v>103</v>
      </c>
      <c r="Z1193" s="16" t="s">
        <v>103</v>
      </c>
    </row>
    <row r="1194" spans="2:26" hidden="1">
      <c r="B1194" s="16" t="s">
        <v>1621</v>
      </c>
      <c r="C1194" s="16" t="s">
        <v>235</v>
      </c>
      <c r="D1194" s="16" t="s">
        <v>2700</v>
      </c>
      <c r="E1194" s="16" t="s">
        <v>3688</v>
      </c>
      <c r="F1194" s="16" t="s">
        <v>3689</v>
      </c>
      <c r="G1194" s="16" t="s">
        <v>1669</v>
      </c>
      <c r="H1194" s="16" t="s">
        <v>129</v>
      </c>
      <c r="I1194" s="16" t="s">
        <v>19</v>
      </c>
      <c r="J1194" s="16" t="s">
        <v>7745</v>
      </c>
      <c r="K1194" s="16" t="s">
        <v>129</v>
      </c>
      <c r="L1194" s="16">
        <v>503000</v>
      </c>
      <c r="M1194" s="16">
        <v>503000</v>
      </c>
      <c r="N1194" s="16">
        <v>503000</v>
      </c>
      <c r="O1194" s="16">
        <v>503000</v>
      </c>
      <c r="P1194" s="16">
        <v>503000</v>
      </c>
      <c r="Q1194" s="16">
        <v>503000</v>
      </c>
      <c r="R1194" s="16">
        <v>503000</v>
      </c>
      <c r="S1194" s="16">
        <v>503000</v>
      </c>
      <c r="T1194" s="16">
        <v>503000</v>
      </c>
      <c r="U1194" s="16">
        <v>503000</v>
      </c>
      <c r="V1194" s="16">
        <v>503000</v>
      </c>
      <c r="W1194" s="16">
        <v>503000</v>
      </c>
      <c r="X1194" s="16" t="s">
        <v>7745</v>
      </c>
      <c r="Y1194" s="16" t="s">
        <v>129</v>
      </c>
      <c r="Z1194" s="16" t="s">
        <v>129</v>
      </c>
    </row>
    <row r="1195" spans="2:26" hidden="1">
      <c r="B1195" s="16" t="s">
        <v>1621</v>
      </c>
      <c r="C1195" s="16" t="s">
        <v>235</v>
      </c>
      <c r="D1195" s="16" t="s">
        <v>3598</v>
      </c>
      <c r="E1195" s="16" t="s">
        <v>3691</v>
      </c>
      <c r="F1195" s="16" t="s">
        <v>7904</v>
      </c>
      <c r="G1195" s="16" t="s">
        <v>1669</v>
      </c>
      <c r="H1195" s="16" t="s">
        <v>129</v>
      </c>
      <c r="I1195" s="16" t="s">
        <v>19</v>
      </c>
      <c r="J1195" s="16" t="s">
        <v>7745</v>
      </c>
      <c r="K1195" s="16" t="s">
        <v>129</v>
      </c>
      <c r="L1195" s="16">
        <v>3893750</v>
      </c>
      <c r="M1195" s="16">
        <v>3893750</v>
      </c>
      <c r="N1195" s="16">
        <v>3893750</v>
      </c>
      <c r="O1195" s="16">
        <v>3893750</v>
      </c>
      <c r="P1195" s="16">
        <v>3893750</v>
      </c>
      <c r="Q1195" s="16">
        <v>3893750</v>
      </c>
      <c r="R1195" s="16">
        <v>3893750</v>
      </c>
      <c r="S1195" s="16">
        <v>3893750</v>
      </c>
      <c r="T1195" s="16">
        <v>3893750</v>
      </c>
      <c r="U1195" s="16">
        <v>3893750</v>
      </c>
      <c r="V1195" s="16">
        <v>3893750</v>
      </c>
      <c r="W1195" s="16">
        <v>3893750</v>
      </c>
      <c r="X1195" s="16" t="s">
        <v>7745</v>
      </c>
      <c r="Y1195" s="16" t="s">
        <v>129</v>
      </c>
      <c r="Z1195" s="16" t="s">
        <v>129</v>
      </c>
    </row>
    <row r="1196" spans="2:26" hidden="1">
      <c r="B1196" s="16" t="s">
        <v>1621</v>
      </c>
      <c r="C1196" s="16" t="s">
        <v>1622</v>
      </c>
      <c r="D1196" s="16" t="s">
        <v>3692</v>
      </c>
      <c r="E1196" s="16" t="s">
        <v>3693</v>
      </c>
      <c r="F1196" s="16" t="s">
        <v>3694</v>
      </c>
      <c r="G1196" s="16" t="s">
        <v>1669</v>
      </c>
      <c r="H1196" s="16" t="s">
        <v>129</v>
      </c>
      <c r="I1196" s="16" t="s">
        <v>19</v>
      </c>
      <c r="J1196" s="16" t="s">
        <v>7745</v>
      </c>
      <c r="K1196" s="16" t="s">
        <v>129</v>
      </c>
      <c r="L1196" s="16">
        <v>600000</v>
      </c>
      <c r="M1196" s="16">
        <v>600000</v>
      </c>
      <c r="N1196" s="16">
        <v>600000</v>
      </c>
      <c r="O1196" s="16">
        <v>600000</v>
      </c>
      <c r="P1196" s="16">
        <v>600000</v>
      </c>
      <c r="Q1196" s="16">
        <v>600000</v>
      </c>
      <c r="R1196" s="16">
        <v>600000</v>
      </c>
      <c r="S1196" s="16">
        <v>600000</v>
      </c>
      <c r="T1196" s="16">
        <v>600000</v>
      </c>
      <c r="U1196" s="16">
        <v>600000</v>
      </c>
      <c r="V1196" s="16">
        <v>600000</v>
      </c>
      <c r="W1196" s="16">
        <v>600000</v>
      </c>
      <c r="X1196" s="16" t="s">
        <v>7745</v>
      </c>
      <c r="Y1196" s="16" t="s">
        <v>129</v>
      </c>
      <c r="Z1196" s="16" t="s">
        <v>129</v>
      </c>
    </row>
    <row r="1197" spans="2:26" hidden="1">
      <c r="B1197" s="16" t="s">
        <v>1621</v>
      </c>
      <c r="C1197" s="16" t="s">
        <v>235</v>
      </c>
      <c r="D1197" s="16" t="s">
        <v>2736</v>
      </c>
      <c r="E1197" s="16" t="s">
        <v>3695</v>
      </c>
      <c r="F1197" s="16" t="s">
        <v>3696</v>
      </c>
      <c r="G1197" s="16" t="s">
        <v>1739</v>
      </c>
      <c r="H1197" s="16" t="s">
        <v>129</v>
      </c>
      <c r="I1197" s="16" t="s">
        <v>19</v>
      </c>
      <c r="J1197" s="16" t="s">
        <v>7745</v>
      </c>
      <c r="K1197" s="16" t="s">
        <v>129</v>
      </c>
      <c r="L1197" s="16">
        <v>154000</v>
      </c>
      <c r="M1197" s="16">
        <v>154000</v>
      </c>
      <c r="N1197" s="16">
        <v>154000</v>
      </c>
      <c r="O1197" s="16">
        <v>154000</v>
      </c>
      <c r="P1197" s="16">
        <v>154000</v>
      </c>
      <c r="Q1197" s="16">
        <v>154000</v>
      </c>
      <c r="R1197" s="16">
        <v>154000</v>
      </c>
      <c r="S1197" s="16">
        <v>154000</v>
      </c>
      <c r="T1197" s="16">
        <v>154000</v>
      </c>
      <c r="U1197" s="16">
        <v>154000</v>
      </c>
      <c r="V1197" s="16">
        <v>154000</v>
      </c>
      <c r="W1197" s="16">
        <v>154000</v>
      </c>
      <c r="X1197" s="16" t="s">
        <v>7745</v>
      </c>
      <c r="Y1197" s="16" t="s">
        <v>129</v>
      </c>
      <c r="Z1197" s="16" t="s">
        <v>129</v>
      </c>
    </row>
    <row r="1198" spans="2:26" hidden="1">
      <c r="B1198" s="16" t="s">
        <v>1621</v>
      </c>
      <c r="C1198" s="16" t="s">
        <v>235</v>
      </c>
      <c r="D1198" s="16" t="s">
        <v>2380</v>
      </c>
      <c r="E1198" s="16" t="s">
        <v>3697</v>
      </c>
      <c r="F1198" s="16" t="s">
        <v>3698</v>
      </c>
      <c r="G1198" s="16" t="s">
        <v>1739</v>
      </c>
      <c r="H1198" s="16" t="s">
        <v>129</v>
      </c>
      <c r="I1198" s="16" t="s">
        <v>19</v>
      </c>
      <c r="J1198" s="16" t="s">
        <v>7745</v>
      </c>
      <c r="K1198" s="16" t="s">
        <v>129</v>
      </c>
      <c r="L1198" s="16">
        <v>75000</v>
      </c>
      <c r="M1198" s="16">
        <v>75000</v>
      </c>
      <c r="N1198" s="16">
        <v>75000</v>
      </c>
      <c r="O1198" s="16">
        <v>75000</v>
      </c>
      <c r="P1198" s="16">
        <v>75000</v>
      </c>
      <c r="Q1198" s="16">
        <v>75000</v>
      </c>
      <c r="R1198" s="16">
        <v>75000</v>
      </c>
      <c r="S1198" s="16">
        <v>75000</v>
      </c>
      <c r="T1198" s="16">
        <v>75000</v>
      </c>
      <c r="U1198" s="16">
        <v>75000</v>
      </c>
      <c r="V1198" s="16">
        <v>75000</v>
      </c>
      <c r="W1198" s="16">
        <v>75000</v>
      </c>
      <c r="X1198" s="16" t="s">
        <v>7745</v>
      </c>
      <c r="Y1198" s="16" t="s">
        <v>129</v>
      </c>
      <c r="Z1198" s="16" t="s">
        <v>129</v>
      </c>
    </row>
    <row r="1199" spans="2:26" hidden="1">
      <c r="B1199" s="16" t="s">
        <v>1621</v>
      </c>
      <c r="C1199" s="16" t="s">
        <v>235</v>
      </c>
      <c r="D1199" s="16" t="s">
        <v>15827</v>
      </c>
      <c r="E1199" s="16" t="s">
        <v>15828</v>
      </c>
      <c r="F1199" s="16" t="s">
        <v>15827</v>
      </c>
      <c r="G1199" s="16" t="s">
        <v>1724</v>
      </c>
      <c r="H1199" s="16" t="s">
        <v>129</v>
      </c>
      <c r="I1199" s="16" t="s">
        <v>19</v>
      </c>
      <c r="J1199" s="16" t="s">
        <v>7744</v>
      </c>
      <c r="K1199" s="16" t="s">
        <v>129</v>
      </c>
      <c r="L1199" s="16">
        <v>28855</v>
      </c>
      <c r="M1199" s="16">
        <v>28855</v>
      </c>
      <c r="N1199" s="16">
        <v>28855</v>
      </c>
      <c r="O1199" s="16">
        <v>28855</v>
      </c>
      <c r="P1199" s="16">
        <v>28855</v>
      </c>
      <c r="Q1199" s="16">
        <v>28855</v>
      </c>
      <c r="R1199" s="16">
        <v>28855</v>
      </c>
      <c r="S1199" s="16">
        <v>28855</v>
      </c>
      <c r="T1199" s="16">
        <v>28855</v>
      </c>
      <c r="U1199" s="16">
        <v>28855</v>
      </c>
      <c r="V1199" s="16">
        <v>28855</v>
      </c>
      <c r="W1199" s="16">
        <v>28855</v>
      </c>
      <c r="X1199" s="16" t="s">
        <v>7744</v>
      </c>
      <c r="Y1199" s="16" t="s">
        <v>129</v>
      </c>
      <c r="Z1199" s="16" t="s">
        <v>129</v>
      </c>
    </row>
    <row r="1200" spans="2:26" hidden="1">
      <c r="B1200" s="16" t="s">
        <v>1621</v>
      </c>
      <c r="C1200" s="16" t="s">
        <v>1622</v>
      </c>
      <c r="D1200" s="16" t="s">
        <v>3114</v>
      </c>
      <c r="E1200" s="16" t="s">
        <v>3699</v>
      </c>
      <c r="F1200" s="16" t="s">
        <v>3700</v>
      </c>
      <c r="G1200" s="16" t="s">
        <v>3219</v>
      </c>
      <c r="H1200" s="16" t="s">
        <v>102</v>
      </c>
      <c r="I1200" s="16" t="s">
        <v>19</v>
      </c>
      <c r="J1200" s="16" t="s">
        <v>7745</v>
      </c>
      <c r="K1200" s="16" t="s">
        <v>102</v>
      </c>
      <c r="L1200" s="16">
        <v>1800000</v>
      </c>
      <c r="M1200" s="16">
        <v>1800000</v>
      </c>
      <c r="N1200" s="16">
        <v>1800000</v>
      </c>
      <c r="O1200" s="16">
        <v>1800000</v>
      </c>
      <c r="P1200" s="16">
        <v>1800000</v>
      </c>
      <c r="Q1200" s="16">
        <v>1800000</v>
      </c>
      <c r="R1200" s="16">
        <v>1800000</v>
      </c>
      <c r="S1200" s="16">
        <v>1800000</v>
      </c>
      <c r="T1200" s="16">
        <v>1800000</v>
      </c>
      <c r="U1200" s="16">
        <v>1800000</v>
      </c>
      <c r="V1200" s="16">
        <v>1800000</v>
      </c>
      <c r="W1200" s="16">
        <v>1800000</v>
      </c>
      <c r="X1200" s="16" t="s">
        <v>7745</v>
      </c>
      <c r="Y1200" s="16" t="s">
        <v>102</v>
      </c>
      <c r="Z1200" s="16" t="s">
        <v>102</v>
      </c>
    </row>
    <row r="1201" spans="2:26" hidden="1">
      <c r="B1201" s="16" t="s">
        <v>1621</v>
      </c>
      <c r="C1201" s="16" t="s">
        <v>1622</v>
      </c>
      <c r="D1201" s="16" t="s">
        <v>3114</v>
      </c>
      <c r="E1201" s="16" t="s">
        <v>3701</v>
      </c>
      <c r="F1201" s="16" t="s">
        <v>3702</v>
      </c>
      <c r="G1201" s="16" t="s">
        <v>3219</v>
      </c>
      <c r="H1201" s="16" t="s">
        <v>102</v>
      </c>
      <c r="I1201" s="16" t="s">
        <v>19</v>
      </c>
      <c r="J1201" s="16" t="s">
        <v>7745</v>
      </c>
      <c r="K1201" s="16" t="s">
        <v>102</v>
      </c>
      <c r="L1201" s="16">
        <v>1800000</v>
      </c>
      <c r="M1201" s="16">
        <v>1800000</v>
      </c>
      <c r="N1201" s="16">
        <v>1800000</v>
      </c>
      <c r="O1201" s="16">
        <v>1800000</v>
      </c>
      <c r="P1201" s="16">
        <v>1800000</v>
      </c>
      <c r="Q1201" s="16">
        <v>1800000</v>
      </c>
      <c r="R1201" s="16">
        <v>1800000</v>
      </c>
      <c r="S1201" s="16">
        <v>1800000</v>
      </c>
      <c r="T1201" s="16">
        <v>1800000</v>
      </c>
      <c r="U1201" s="16">
        <v>1800000</v>
      </c>
      <c r="V1201" s="16">
        <v>1800000</v>
      </c>
      <c r="W1201" s="16">
        <v>1800000</v>
      </c>
      <c r="X1201" s="16" t="s">
        <v>7745</v>
      </c>
      <c r="Y1201" s="16" t="s">
        <v>102</v>
      </c>
      <c r="Z1201" s="16" t="s">
        <v>102</v>
      </c>
    </row>
    <row r="1202" spans="2:26" hidden="1">
      <c r="B1202" s="16" t="s">
        <v>1621</v>
      </c>
      <c r="C1202" s="16" t="s">
        <v>235</v>
      </c>
      <c r="D1202" s="16" t="s">
        <v>3703</v>
      </c>
      <c r="E1202" s="16" t="s">
        <v>3704</v>
      </c>
      <c r="F1202" s="16" t="s">
        <v>3703</v>
      </c>
      <c r="G1202" s="16" t="s">
        <v>1739</v>
      </c>
      <c r="H1202" s="16" t="s">
        <v>129</v>
      </c>
      <c r="I1202" s="16" t="s">
        <v>19</v>
      </c>
      <c r="J1202" s="16" t="s">
        <v>7745</v>
      </c>
      <c r="K1202" s="16" t="s">
        <v>129</v>
      </c>
      <c r="L1202" s="16">
        <v>175000</v>
      </c>
      <c r="M1202" s="16">
        <v>175000</v>
      </c>
      <c r="N1202" s="16">
        <v>175000</v>
      </c>
      <c r="O1202" s="16">
        <v>175000</v>
      </c>
      <c r="P1202" s="16">
        <v>175000</v>
      </c>
      <c r="Q1202" s="16">
        <v>175000</v>
      </c>
      <c r="R1202" s="16">
        <v>175000</v>
      </c>
      <c r="S1202" s="16">
        <v>175000</v>
      </c>
      <c r="T1202" s="16">
        <v>175000</v>
      </c>
      <c r="U1202" s="16">
        <v>175000</v>
      </c>
      <c r="V1202" s="16">
        <v>175000</v>
      </c>
      <c r="W1202" s="16">
        <v>175000</v>
      </c>
      <c r="X1202" s="16" t="s">
        <v>7745</v>
      </c>
      <c r="Y1202" s="16" t="s">
        <v>129</v>
      </c>
      <c r="Z1202" s="16" t="s">
        <v>129</v>
      </c>
    </row>
    <row r="1203" spans="2:26" hidden="1">
      <c r="B1203" s="16" t="s">
        <v>1621</v>
      </c>
      <c r="C1203" s="16" t="s">
        <v>235</v>
      </c>
      <c r="D1203" s="16" t="s">
        <v>15829</v>
      </c>
      <c r="E1203" s="16" t="s">
        <v>15830</v>
      </c>
      <c r="F1203" s="16" t="s">
        <v>15831</v>
      </c>
      <c r="G1203" s="16" t="s">
        <v>1739</v>
      </c>
      <c r="H1203" s="16" t="s">
        <v>129</v>
      </c>
      <c r="I1203" s="16" t="s">
        <v>19</v>
      </c>
      <c r="J1203" s="16" t="s">
        <v>7745</v>
      </c>
      <c r="K1203" s="16" t="s">
        <v>129</v>
      </c>
      <c r="L1203" s="16">
        <v>39489.68</v>
      </c>
      <c r="M1203" s="16">
        <v>39489.68</v>
      </c>
      <c r="N1203" s="16">
        <v>39489.68</v>
      </c>
      <c r="O1203" s="16">
        <v>39489.68</v>
      </c>
      <c r="P1203" s="16">
        <v>39489.68</v>
      </c>
      <c r="Q1203" s="16">
        <v>39489.68</v>
      </c>
      <c r="R1203" s="16">
        <v>39489.68</v>
      </c>
      <c r="S1203" s="16">
        <v>39489.68</v>
      </c>
      <c r="T1203" s="16">
        <v>39489.68</v>
      </c>
      <c r="U1203" s="16">
        <v>39489.68</v>
      </c>
      <c r="V1203" s="16">
        <v>39489.68</v>
      </c>
      <c r="W1203" s="16">
        <v>39489.68</v>
      </c>
      <c r="X1203" s="16" t="s">
        <v>7745</v>
      </c>
      <c r="Y1203" s="16" t="s">
        <v>129</v>
      </c>
      <c r="Z1203" s="16" t="s">
        <v>129</v>
      </c>
    </row>
    <row r="1204" spans="2:26" hidden="1">
      <c r="B1204" s="16" t="s">
        <v>1621</v>
      </c>
      <c r="C1204" s="16" t="s">
        <v>235</v>
      </c>
      <c r="D1204" s="16" t="s">
        <v>3682</v>
      </c>
      <c r="E1204" s="16" t="s">
        <v>3705</v>
      </c>
      <c r="F1204" s="16" t="s">
        <v>3706</v>
      </c>
      <c r="G1204" s="16" t="s">
        <v>1739</v>
      </c>
      <c r="H1204" s="16" t="s">
        <v>129</v>
      </c>
      <c r="I1204" s="16" t="s">
        <v>19</v>
      </c>
      <c r="J1204" s="16" t="s">
        <v>7745</v>
      </c>
      <c r="K1204" s="16" t="s">
        <v>129</v>
      </c>
      <c r="L1204" s="16">
        <v>50000</v>
      </c>
      <c r="M1204" s="16">
        <v>50000</v>
      </c>
      <c r="N1204" s="16">
        <v>50000</v>
      </c>
      <c r="O1204" s="16">
        <v>50000</v>
      </c>
      <c r="P1204" s="16">
        <v>50000</v>
      </c>
      <c r="Q1204" s="16">
        <v>50000</v>
      </c>
      <c r="R1204" s="16">
        <v>50000</v>
      </c>
      <c r="S1204" s="16">
        <v>50000</v>
      </c>
      <c r="T1204" s="16">
        <v>50000</v>
      </c>
      <c r="U1204" s="16">
        <v>50000</v>
      </c>
      <c r="V1204" s="16">
        <v>50000</v>
      </c>
      <c r="W1204" s="16">
        <v>50000</v>
      </c>
      <c r="X1204" s="16" t="s">
        <v>7745</v>
      </c>
      <c r="Y1204" s="16" t="s">
        <v>129</v>
      </c>
      <c r="Z1204" s="16" t="s">
        <v>129</v>
      </c>
    </row>
    <row r="1205" spans="2:26" hidden="1">
      <c r="B1205" s="16" t="s">
        <v>1621</v>
      </c>
      <c r="C1205" s="16" t="s">
        <v>235</v>
      </c>
      <c r="D1205" s="16" t="s">
        <v>2855</v>
      </c>
      <c r="E1205" s="16" t="s">
        <v>3707</v>
      </c>
      <c r="F1205" s="16" t="s">
        <v>3708</v>
      </c>
      <c r="G1205" s="16" t="s">
        <v>1739</v>
      </c>
      <c r="H1205" s="16" t="s">
        <v>129</v>
      </c>
      <c r="I1205" s="16" t="s">
        <v>19</v>
      </c>
      <c r="J1205" s="16" t="s">
        <v>7744</v>
      </c>
      <c r="K1205" s="16" t="s">
        <v>129</v>
      </c>
      <c r="L1205" s="16">
        <v>71750</v>
      </c>
      <c r="M1205" s="16">
        <v>71750</v>
      </c>
      <c r="N1205" s="16">
        <v>71750</v>
      </c>
      <c r="O1205" s="16">
        <v>71750</v>
      </c>
      <c r="P1205" s="16">
        <v>71750</v>
      </c>
      <c r="Q1205" s="16">
        <v>71750</v>
      </c>
      <c r="R1205" s="16">
        <v>71750</v>
      </c>
      <c r="S1205" s="16">
        <v>71750</v>
      </c>
      <c r="T1205" s="16">
        <v>71750</v>
      </c>
      <c r="U1205" s="16">
        <v>71750</v>
      </c>
      <c r="V1205" s="16">
        <v>71750</v>
      </c>
      <c r="W1205" s="16">
        <v>71750</v>
      </c>
      <c r="X1205" s="16" t="s">
        <v>7744</v>
      </c>
      <c r="Y1205" s="16" t="s">
        <v>129</v>
      </c>
      <c r="Z1205" s="16" t="s">
        <v>129</v>
      </c>
    </row>
    <row r="1206" spans="2:26" hidden="1">
      <c r="B1206" s="16" t="s">
        <v>1621</v>
      </c>
      <c r="C1206" s="16" t="s">
        <v>1622</v>
      </c>
      <c r="D1206" s="16" t="s">
        <v>15832</v>
      </c>
      <c r="E1206" s="16" t="s">
        <v>15833</v>
      </c>
      <c r="F1206" s="16" t="s">
        <v>15832</v>
      </c>
      <c r="G1206" s="16" t="s">
        <v>1669</v>
      </c>
      <c r="H1206" s="16" t="s">
        <v>102</v>
      </c>
      <c r="I1206" s="16" t="s">
        <v>19</v>
      </c>
      <c r="J1206" s="16" t="s">
        <v>7744</v>
      </c>
      <c r="K1206" s="16" t="s">
        <v>102</v>
      </c>
      <c r="L1206" s="16">
        <v>400000</v>
      </c>
      <c r="M1206" s="16">
        <v>400000</v>
      </c>
      <c r="N1206" s="16">
        <v>400000</v>
      </c>
      <c r="O1206" s="16">
        <v>400000</v>
      </c>
      <c r="P1206" s="16">
        <v>400000</v>
      </c>
      <c r="Q1206" s="16">
        <v>400000</v>
      </c>
      <c r="R1206" s="16">
        <v>400000</v>
      </c>
      <c r="S1206" s="16">
        <v>400000</v>
      </c>
      <c r="T1206" s="16">
        <v>400000</v>
      </c>
      <c r="U1206" s="16">
        <v>400000</v>
      </c>
      <c r="V1206" s="16">
        <v>400000</v>
      </c>
      <c r="W1206" s="16">
        <v>400000</v>
      </c>
      <c r="X1206" s="16" t="s">
        <v>7744</v>
      </c>
      <c r="Y1206" s="16" t="s">
        <v>102</v>
      </c>
      <c r="Z1206" s="16" t="s">
        <v>102</v>
      </c>
    </row>
    <row r="1207" spans="2:26" hidden="1">
      <c r="B1207" s="16" t="s">
        <v>1621</v>
      </c>
      <c r="C1207" s="16" t="s">
        <v>235</v>
      </c>
      <c r="D1207" s="16" t="s">
        <v>3709</v>
      </c>
      <c r="E1207" s="16" t="s">
        <v>3710</v>
      </c>
      <c r="F1207" s="16" t="s">
        <v>3709</v>
      </c>
      <c r="G1207" s="16" t="s">
        <v>1739</v>
      </c>
      <c r="H1207" s="16" t="s">
        <v>129</v>
      </c>
      <c r="I1207" s="16" t="s">
        <v>19</v>
      </c>
      <c r="J1207" s="16" t="s">
        <v>7745</v>
      </c>
      <c r="K1207" s="16" t="s">
        <v>129</v>
      </c>
      <c r="L1207" s="16">
        <v>60500</v>
      </c>
      <c r="M1207" s="16">
        <v>60500</v>
      </c>
      <c r="N1207" s="16">
        <v>60500</v>
      </c>
      <c r="O1207" s="16">
        <v>60500</v>
      </c>
      <c r="P1207" s="16">
        <v>60500</v>
      </c>
      <c r="Q1207" s="16">
        <v>60500</v>
      </c>
      <c r="R1207" s="16">
        <v>60500</v>
      </c>
      <c r="S1207" s="16">
        <v>60500</v>
      </c>
      <c r="T1207" s="16">
        <v>60500</v>
      </c>
      <c r="U1207" s="16">
        <v>60500</v>
      </c>
      <c r="V1207" s="16">
        <v>60500</v>
      </c>
      <c r="W1207" s="16">
        <v>60500</v>
      </c>
      <c r="X1207" s="16" t="s">
        <v>7745</v>
      </c>
      <c r="Y1207" s="16" t="s">
        <v>129</v>
      </c>
      <c r="Z1207" s="16" t="s">
        <v>129</v>
      </c>
    </row>
    <row r="1208" spans="2:26" hidden="1">
      <c r="B1208" s="16" t="s">
        <v>1621</v>
      </c>
      <c r="C1208" s="16" t="s">
        <v>235</v>
      </c>
      <c r="D1208" s="16" t="s">
        <v>3711</v>
      </c>
      <c r="E1208" s="16" t="s">
        <v>3712</v>
      </c>
      <c r="F1208" s="16" t="s">
        <v>3713</v>
      </c>
      <c r="G1208" s="16" t="s">
        <v>1739</v>
      </c>
      <c r="H1208" s="16" t="s">
        <v>131</v>
      </c>
      <c r="I1208" s="16" t="s">
        <v>19</v>
      </c>
      <c r="J1208" s="16" t="s">
        <v>7744</v>
      </c>
      <c r="K1208" s="16" t="s">
        <v>131</v>
      </c>
      <c r="L1208" s="16">
        <v>500000</v>
      </c>
      <c r="M1208" s="16">
        <v>500000</v>
      </c>
      <c r="N1208" s="16">
        <v>500000</v>
      </c>
      <c r="O1208" s="16">
        <v>500000</v>
      </c>
      <c r="P1208" s="16">
        <v>500000</v>
      </c>
      <c r="Q1208" s="16">
        <v>500000</v>
      </c>
      <c r="R1208" s="16">
        <v>500000</v>
      </c>
      <c r="S1208" s="16">
        <v>500000</v>
      </c>
      <c r="T1208" s="16">
        <v>500000</v>
      </c>
      <c r="U1208" s="16">
        <v>500000</v>
      </c>
      <c r="V1208" s="16">
        <v>500000</v>
      </c>
      <c r="W1208" s="16">
        <v>500000</v>
      </c>
      <c r="X1208" s="16" t="s">
        <v>7744</v>
      </c>
      <c r="Y1208" s="16" t="s">
        <v>131</v>
      </c>
      <c r="Z1208" s="16" t="s">
        <v>131</v>
      </c>
    </row>
    <row r="1209" spans="2:26" hidden="1">
      <c r="B1209" s="16" t="s">
        <v>1621</v>
      </c>
      <c r="C1209" s="16" t="s">
        <v>1622</v>
      </c>
      <c r="D1209" s="16" t="s">
        <v>3714</v>
      </c>
      <c r="E1209" s="16" t="s">
        <v>3715</v>
      </c>
      <c r="F1209" s="16" t="s">
        <v>3714</v>
      </c>
      <c r="G1209" s="16" t="s">
        <v>3219</v>
      </c>
      <c r="H1209" s="16" t="s">
        <v>102</v>
      </c>
      <c r="I1209" s="16" t="s">
        <v>19</v>
      </c>
      <c r="J1209" s="16" t="s">
        <v>7745</v>
      </c>
      <c r="K1209" s="16" t="s">
        <v>102</v>
      </c>
      <c r="L1209" s="16">
        <v>9900000</v>
      </c>
      <c r="M1209" s="16">
        <v>9900000</v>
      </c>
      <c r="N1209" s="16">
        <v>9900000</v>
      </c>
      <c r="O1209" s="16">
        <v>9900000</v>
      </c>
      <c r="P1209" s="16">
        <v>9900000</v>
      </c>
      <c r="Q1209" s="16">
        <v>9900000</v>
      </c>
      <c r="R1209" s="16">
        <v>9900000</v>
      </c>
      <c r="S1209" s="16">
        <v>9900000</v>
      </c>
      <c r="T1209" s="16">
        <v>9900000</v>
      </c>
      <c r="U1209" s="16">
        <v>9900000</v>
      </c>
      <c r="V1209" s="16">
        <v>9900000</v>
      </c>
      <c r="W1209" s="16">
        <v>9900000</v>
      </c>
      <c r="X1209" s="16" t="s">
        <v>7745</v>
      </c>
      <c r="Y1209" s="16" t="s">
        <v>102</v>
      </c>
      <c r="Z1209" s="16" t="s">
        <v>102</v>
      </c>
    </row>
    <row r="1210" spans="2:26" hidden="1">
      <c r="B1210" s="16" t="s">
        <v>1621</v>
      </c>
      <c r="C1210" s="16" t="s">
        <v>235</v>
      </c>
      <c r="D1210" s="16" t="s">
        <v>3230</v>
      </c>
      <c r="E1210" s="16" t="s">
        <v>3716</v>
      </c>
      <c r="F1210" s="16" t="s">
        <v>3717</v>
      </c>
      <c r="G1210" s="16" t="s">
        <v>1739</v>
      </c>
      <c r="H1210" s="16" t="s">
        <v>129</v>
      </c>
      <c r="I1210" s="16" t="s">
        <v>19</v>
      </c>
      <c r="J1210" s="16" t="s">
        <v>7745</v>
      </c>
      <c r="K1210" s="16" t="s">
        <v>129</v>
      </c>
      <c r="L1210" s="16">
        <v>358050</v>
      </c>
      <c r="M1210" s="16">
        <v>358050</v>
      </c>
      <c r="N1210" s="16">
        <v>358050</v>
      </c>
      <c r="O1210" s="16">
        <v>358050</v>
      </c>
      <c r="P1210" s="16">
        <v>358050</v>
      </c>
      <c r="Q1210" s="16">
        <v>358050</v>
      </c>
      <c r="R1210" s="16">
        <v>358050</v>
      </c>
      <c r="S1210" s="16">
        <v>358050</v>
      </c>
      <c r="T1210" s="16">
        <v>358050</v>
      </c>
      <c r="U1210" s="16">
        <v>358050</v>
      </c>
      <c r="V1210" s="16">
        <v>358050</v>
      </c>
      <c r="W1210" s="16">
        <v>358050</v>
      </c>
      <c r="X1210" s="16" t="s">
        <v>7745</v>
      </c>
      <c r="Y1210" s="16" t="s">
        <v>129</v>
      </c>
      <c r="Z1210" s="16" t="s">
        <v>129</v>
      </c>
    </row>
    <row r="1211" spans="2:26" hidden="1">
      <c r="B1211" s="16" t="s">
        <v>1621</v>
      </c>
      <c r="C1211" s="16" t="s">
        <v>235</v>
      </c>
      <c r="D1211" s="16" t="s">
        <v>15834</v>
      </c>
      <c r="E1211" s="16" t="s">
        <v>15835</v>
      </c>
      <c r="F1211" s="16" t="s">
        <v>15836</v>
      </c>
      <c r="G1211" s="16" t="s">
        <v>1739</v>
      </c>
      <c r="H1211" s="16" t="s">
        <v>129</v>
      </c>
      <c r="I1211" s="16" t="s">
        <v>19</v>
      </c>
      <c r="J1211" s="16" t="s">
        <v>7745</v>
      </c>
      <c r="K1211" s="16" t="s">
        <v>129</v>
      </c>
      <c r="L1211" s="16">
        <v>190000</v>
      </c>
      <c r="M1211" s="16">
        <v>190000</v>
      </c>
      <c r="N1211" s="16">
        <v>190000</v>
      </c>
      <c r="O1211" s="16">
        <v>190000</v>
      </c>
      <c r="P1211" s="16">
        <v>190000</v>
      </c>
      <c r="Q1211" s="16">
        <v>190000</v>
      </c>
      <c r="R1211" s="16">
        <v>190000</v>
      </c>
      <c r="S1211" s="16">
        <v>190000</v>
      </c>
      <c r="T1211" s="16">
        <v>190000</v>
      </c>
      <c r="U1211" s="16">
        <v>190000</v>
      </c>
      <c r="V1211" s="16">
        <v>190000</v>
      </c>
      <c r="W1211" s="16">
        <v>190000</v>
      </c>
      <c r="X1211" s="16" t="s">
        <v>7745</v>
      </c>
      <c r="Y1211" s="16" t="s">
        <v>129</v>
      </c>
      <c r="Z1211" s="16" t="s">
        <v>129</v>
      </c>
    </row>
    <row r="1212" spans="2:26" hidden="1">
      <c r="B1212" s="16" t="s">
        <v>1621</v>
      </c>
      <c r="C1212" s="16" t="s">
        <v>235</v>
      </c>
      <c r="D1212" s="16" t="s">
        <v>2124</v>
      </c>
      <c r="E1212" s="16" t="s">
        <v>3718</v>
      </c>
      <c r="F1212" s="16" t="s">
        <v>3719</v>
      </c>
      <c r="G1212" s="16" t="s">
        <v>2127</v>
      </c>
      <c r="H1212" s="16" t="s">
        <v>129</v>
      </c>
      <c r="I1212" s="16" t="s">
        <v>19</v>
      </c>
      <c r="J1212" s="16" t="s">
        <v>7745</v>
      </c>
      <c r="K1212" s="16" t="s">
        <v>129</v>
      </c>
      <c r="L1212" s="16">
        <v>200000</v>
      </c>
      <c r="M1212" s="16">
        <v>200000</v>
      </c>
      <c r="N1212" s="16">
        <v>200000</v>
      </c>
      <c r="O1212" s="16">
        <v>200000</v>
      </c>
      <c r="P1212" s="16">
        <v>200000</v>
      </c>
      <c r="Q1212" s="16">
        <v>200000</v>
      </c>
      <c r="R1212" s="16">
        <v>200000</v>
      </c>
      <c r="S1212" s="16">
        <v>200000</v>
      </c>
      <c r="T1212" s="16">
        <v>200000</v>
      </c>
      <c r="U1212" s="16">
        <v>200000</v>
      </c>
      <c r="V1212" s="16">
        <v>200000</v>
      </c>
      <c r="W1212" s="16">
        <v>200000</v>
      </c>
      <c r="X1212" s="16" t="s">
        <v>7745</v>
      </c>
      <c r="Y1212" s="16" t="s">
        <v>129</v>
      </c>
      <c r="Z1212" s="16" t="s">
        <v>129</v>
      </c>
    </row>
    <row r="1213" spans="2:26" hidden="1">
      <c r="B1213" s="16" t="s">
        <v>1621</v>
      </c>
      <c r="C1213" s="16" t="s">
        <v>235</v>
      </c>
      <c r="D1213" s="16" t="s">
        <v>3199</v>
      </c>
      <c r="E1213" s="16" t="s">
        <v>3720</v>
      </c>
      <c r="F1213" s="16" t="s">
        <v>3721</v>
      </c>
      <c r="G1213" s="16" t="s">
        <v>1739</v>
      </c>
      <c r="H1213" s="16" t="s">
        <v>129</v>
      </c>
      <c r="I1213" s="16" t="s">
        <v>19</v>
      </c>
      <c r="J1213" s="16" t="s">
        <v>7745</v>
      </c>
      <c r="K1213" s="16" t="s">
        <v>129</v>
      </c>
      <c r="L1213" s="16">
        <v>237500</v>
      </c>
      <c r="M1213" s="16">
        <v>237500</v>
      </c>
      <c r="N1213" s="16">
        <v>237500</v>
      </c>
      <c r="O1213" s="16">
        <v>237500</v>
      </c>
      <c r="P1213" s="16">
        <v>237500</v>
      </c>
      <c r="Q1213" s="16">
        <v>237500</v>
      </c>
      <c r="R1213" s="16">
        <v>237500</v>
      </c>
      <c r="S1213" s="16">
        <v>237500</v>
      </c>
      <c r="T1213" s="16">
        <v>237500</v>
      </c>
      <c r="U1213" s="16">
        <v>237500</v>
      </c>
      <c r="V1213" s="16">
        <v>237500</v>
      </c>
      <c r="W1213" s="16">
        <v>237500</v>
      </c>
      <c r="X1213" s="16" t="s">
        <v>7745</v>
      </c>
      <c r="Y1213" s="16" t="s">
        <v>129</v>
      </c>
      <c r="Z1213" s="16" t="s">
        <v>129</v>
      </c>
    </row>
    <row r="1214" spans="2:26" hidden="1">
      <c r="B1214" s="16" t="s">
        <v>1621</v>
      </c>
      <c r="C1214" s="16" t="s">
        <v>235</v>
      </c>
      <c r="D1214" s="16" t="s">
        <v>2314</v>
      </c>
      <c r="E1214" s="16" t="s">
        <v>3722</v>
      </c>
      <c r="F1214" s="16" t="s">
        <v>3723</v>
      </c>
      <c r="G1214" s="16" t="s">
        <v>1739</v>
      </c>
      <c r="H1214" s="16" t="s">
        <v>129</v>
      </c>
      <c r="I1214" s="16" t="s">
        <v>19</v>
      </c>
      <c r="J1214" s="16" t="s">
        <v>7745</v>
      </c>
      <c r="K1214" s="16" t="s">
        <v>129</v>
      </c>
      <c r="L1214" s="16">
        <v>15375</v>
      </c>
      <c r="M1214" s="16">
        <v>15375</v>
      </c>
      <c r="N1214" s="16">
        <v>15375</v>
      </c>
      <c r="O1214" s="16">
        <v>15375</v>
      </c>
      <c r="P1214" s="16">
        <v>15375</v>
      </c>
      <c r="Q1214" s="16">
        <v>15375</v>
      </c>
      <c r="R1214" s="16">
        <v>15375</v>
      </c>
      <c r="S1214" s="16">
        <v>15375</v>
      </c>
      <c r="T1214" s="16">
        <v>15375</v>
      </c>
      <c r="U1214" s="16">
        <v>15375</v>
      </c>
      <c r="V1214" s="16">
        <v>15375</v>
      </c>
      <c r="W1214" s="16">
        <v>15375</v>
      </c>
      <c r="X1214" s="16" t="s">
        <v>7745</v>
      </c>
      <c r="Y1214" s="16" t="s">
        <v>129</v>
      </c>
      <c r="Z1214" s="16" t="s">
        <v>129</v>
      </c>
    </row>
    <row r="1215" spans="2:26" hidden="1">
      <c r="B1215" s="16" t="s">
        <v>1621</v>
      </c>
      <c r="C1215" s="16" t="s">
        <v>1622</v>
      </c>
      <c r="D1215" s="16" t="s">
        <v>16120</v>
      </c>
      <c r="E1215" s="16" t="s">
        <v>16121</v>
      </c>
      <c r="F1215" s="16" t="s">
        <v>16122</v>
      </c>
      <c r="G1215" s="16" t="s">
        <v>3219</v>
      </c>
      <c r="H1215" s="16" t="s">
        <v>102</v>
      </c>
      <c r="I1215" s="16" t="s">
        <v>19</v>
      </c>
      <c r="J1215" s="16" t="s">
        <v>7745</v>
      </c>
      <c r="K1215" s="16" t="s">
        <v>102</v>
      </c>
      <c r="L1215" s="16">
        <v>17807459.280000001</v>
      </c>
      <c r="M1215" s="16">
        <v>17807459.280000001</v>
      </c>
      <c r="N1215" s="16">
        <v>17807459.280000001</v>
      </c>
      <c r="O1215" s="16">
        <v>17807459.280000001</v>
      </c>
      <c r="P1215" s="16">
        <v>17807459.280000001</v>
      </c>
      <c r="Q1215" s="16">
        <v>17807459.280000001</v>
      </c>
      <c r="R1215" s="16">
        <v>17807459.280000001</v>
      </c>
      <c r="S1215" s="16">
        <v>17807459.280000001</v>
      </c>
      <c r="T1215" s="16">
        <v>17807459.280000001</v>
      </c>
      <c r="U1215" s="16">
        <v>17807459.280000001</v>
      </c>
      <c r="V1215" s="16">
        <v>17807459.280000001</v>
      </c>
      <c r="W1215" s="16">
        <v>17807459.280000001</v>
      </c>
      <c r="X1215" s="16" t="s">
        <v>7745</v>
      </c>
      <c r="Y1215" s="16" t="s">
        <v>102</v>
      </c>
      <c r="Z1215" s="16" t="s">
        <v>102</v>
      </c>
    </row>
    <row r="1216" spans="2:26" hidden="1">
      <c r="B1216" s="16" t="s">
        <v>1621</v>
      </c>
      <c r="C1216" s="16" t="s">
        <v>235</v>
      </c>
      <c r="D1216" s="16" t="s">
        <v>2439</v>
      </c>
      <c r="E1216" s="16" t="s">
        <v>3725</v>
      </c>
      <c r="F1216" s="16" t="s">
        <v>9457</v>
      </c>
      <c r="G1216" s="16" t="s">
        <v>2901</v>
      </c>
      <c r="H1216" s="16" t="s">
        <v>129</v>
      </c>
      <c r="I1216" s="16" t="s">
        <v>19</v>
      </c>
      <c r="J1216" s="16" t="s">
        <v>7744</v>
      </c>
      <c r="K1216" s="16" t="s">
        <v>129</v>
      </c>
      <c r="L1216" s="16">
        <v>325000</v>
      </c>
      <c r="M1216" s="16">
        <v>325000</v>
      </c>
      <c r="N1216" s="16">
        <v>325000</v>
      </c>
      <c r="O1216" s="16">
        <v>325000</v>
      </c>
      <c r="P1216" s="16">
        <v>325000</v>
      </c>
      <c r="Q1216" s="16">
        <v>325000</v>
      </c>
      <c r="R1216" s="16">
        <v>325000</v>
      </c>
      <c r="S1216" s="16">
        <v>325000</v>
      </c>
      <c r="T1216" s="16">
        <v>325000</v>
      </c>
      <c r="U1216" s="16">
        <v>325000</v>
      </c>
      <c r="V1216" s="16">
        <v>325000</v>
      </c>
      <c r="W1216" s="16">
        <v>325000</v>
      </c>
      <c r="X1216" s="16" t="s">
        <v>7744</v>
      </c>
      <c r="Y1216" s="16" t="s">
        <v>129</v>
      </c>
      <c r="Z1216" s="16" t="s">
        <v>129</v>
      </c>
    </row>
    <row r="1217" spans="2:26" hidden="1">
      <c r="B1217" s="16" t="s">
        <v>1621</v>
      </c>
      <c r="C1217" s="16" t="s">
        <v>1622</v>
      </c>
      <c r="D1217" s="16" t="s">
        <v>16123</v>
      </c>
      <c r="E1217" s="16" t="s">
        <v>16124</v>
      </c>
      <c r="F1217" s="16" t="s">
        <v>16123</v>
      </c>
      <c r="G1217" s="16" t="s">
        <v>3219</v>
      </c>
      <c r="H1217" s="16" t="s">
        <v>102</v>
      </c>
      <c r="I1217" s="16" t="s">
        <v>19</v>
      </c>
      <c r="J1217" s="16" t="s">
        <v>7745</v>
      </c>
      <c r="K1217" s="16" t="s">
        <v>102</v>
      </c>
      <c r="L1217" s="16">
        <v>8656500</v>
      </c>
      <c r="M1217" s="16">
        <v>8656500</v>
      </c>
      <c r="N1217" s="16">
        <v>8656500</v>
      </c>
      <c r="O1217" s="16">
        <v>8656500</v>
      </c>
      <c r="P1217" s="16">
        <v>8656500</v>
      </c>
      <c r="Q1217" s="16">
        <v>8656500</v>
      </c>
      <c r="R1217" s="16">
        <v>8656500</v>
      </c>
      <c r="S1217" s="16">
        <v>8656500</v>
      </c>
      <c r="T1217" s="16">
        <v>8656500</v>
      </c>
      <c r="U1217" s="16">
        <v>8656500</v>
      </c>
      <c r="V1217" s="16">
        <v>8656500</v>
      </c>
      <c r="W1217" s="16">
        <v>8656500</v>
      </c>
      <c r="X1217" s="16" t="s">
        <v>7745</v>
      </c>
      <c r="Y1217" s="16" t="s">
        <v>102</v>
      </c>
      <c r="Z1217" s="16" t="s">
        <v>102</v>
      </c>
    </row>
    <row r="1218" spans="2:26" hidden="1">
      <c r="B1218" s="16" t="s">
        <v>1621</v>
      </c>
      <c r="C1218" s="16" t="s">
        <v>235</v>
      </c>
      <c r="D1218" s="16" t="s">
        <v>15837</v>
      </c>
      <c r="E1218" s="16" t="s">
        <v>15838</v>
      </c>
      <c r="F1218" s="16" t="s">
        <v>15839</v>
      </c>
      <c r="G1218" s="16" t="s">
        <v>1724</v>
      </c>
      <c r="H1218" s="16" t="s">
        <v>129</v>
      </c>
      <c r="I1218" s="16" t="s">
        <v>19</v>
      </c>
      <c r="J1218" s="16" t="s">
        <v>7745</v>
      </c>
      <c r="K1218" s="16" t="s">
        <v>129</v>
      </c>
      <c r="L1218" s="16">
        <v>585179.4</v>
      </c>
      <c r="M1218" s="16">
        <v>585179.4</v>
      </c>
      <c r="N1218" s="16">
        <v>585179.4</v>
      </c>
      <c r="O1218" s="16">
        <v>585179.4</v>
      </c>
      <c r="P1218" s="16">
        <v>585179.4</v>
      </c>
      <c r="Q1218" s="16">
        <v>585179.4</v>
      </c>
      <c r="R1218" s="16">
        <v>585179.4</v>
      </c>
      <c r="S1218" s="16">
        <v>585179.4</v>
      </c>
      <c r="T1218" s="16">
        <v>585179.4</v>
      </c>
      <c r="U1218" s="16">
        <v>585179.4</v>
      </c>
      <c r="V1218" s="16">
        <v>585179.4</v>
      </c>
      <c r="W1218" s="16">
        <v>585179.4</v>
      </c>
      <c r="X1218" s="16" t="s">
        <v>7745</v>
      </c>
      <c r="Y1218" s="16" t="s">
        <v>129</v>
      </c>
      <c r="Z1218" s="16" t="s">
        <v>129</v>
      </c>
    </row>
    <row r="1219" spans="2:26" hidden="1">
      <c r="B1219" s="16" t="s">
        <v>1621</v>
      </c>
      <c r="C1219" s="16" t="s">
        <v>1622</v>
      </c>
      <c r="D1219" s="16" t="s">
        <v>1948</v>
      </c>
      <c r="E1219" s="16" t="s">
        <v>3727</v>
      </c>
      <c r="F1219" s="16" t="s">
        <v>7905</v>
      </c>
      <c r="G1219" s="16" t="s">
        <v>1743</v>
      </c>
      <c r="H1219" s="16" t="s">
        <v>102</v>
      </c>
      <c r="I1219" s="16" t="s">
        <v>19</v>
      </c>
      <c r="J1219" s="16" t="s">
        <v>7744</v>
      </c>
      <c r="K1219" s="16" t="s">
        <v>102</v>
      </c>
      <c r="L1219" s="16">
        <v>285715</v>
      </c>
      <c r="M1219" s="16">
        <v>224490</v>
      </c>
      <c r="N1219" s="16">
        <v>224490</v>
      </c>
      <c r="O1219" s="16">
        <v>224490</v>
      </c>
      <c r="P1219" s="16">
        <v>224490</v>
      </c>
      <c r="Q1219" s="16">
        <v>224490</v>
      </c>
      <c r="R1219" s="16">
        <v>224490</v>
      </c>
      <c r="S1219" s="16">
        <v>224490</v>
      </c>
      <c r="T1219" s="16">
        <v>224490</v>
      </c>
      <c r="U1219" s="16">
        <v>224490</v>
      </c>
      <c r="V1219" s="16">
        <v>224490</v>
      </c>
      <c r="W1219" s="16">
        <v>224490</v>
      </c>
      <c r="X1219" s="16" t="s">
        <v>7744</v>
      </c>
      <c r="Y1219" s="16" t="s">
        <v>102</v>
      </c>
      <c r="Z1219" s="16" t="s">
        <v>102</v>
      </c>
    </row>
    <row r="1220" spans="2:26" hidden="1">
      <c r="B1220" s="16" t="s">
        <v>1621</v>
      </c>
      <c r="C1220" s="16" t="s">
        <v>1622</v>
      </c>
      <c r="D1220" s="16" t="s">
        <v>3729</v>
      </c>
      <c r="E1220" s="16" t="s">
        <v>3730</v>
      </c>
      <c r="F1220" s="16" t="s">
        <v>3729</v>
      </c>
      <c r="G1220" s="16" t="s">
        <v>3219</v>
      </c>
      <c r="H1220" s="16" t="s">
        <v>102</v>
      </c>
      <c r="I1220" s="16" t="s">
        <v>19</v>
      </c>
      <c r="J1220" s="16" t="s">
        <v>7745</v>
      </c>
      <c r="K1220" s="16" t="s">
        <v>102</v>
      </c>
      <c r="L1220" s="16">
        <v>4732220</v>
      </c>
      <c r="M1220" s="16">
        <v>4732220</v>
      </c>
      <c r="N1220" s="16">
        <v>4732220</v>
      </c>
      <c r="O1220" s="16">
        <v>4732220</v>
      </c>
      <c r="P1220" s="16">
        <v>4732220</v>
      </c>
      <c r="Q1220" s="16">
        <v>4732220</v>
      </c>
      <c r="R1220" s="16">
        <v>4732220</v>
      </c>
      <c r="S1220" s="16">
        <v>4732220</v>
      </c>
      <c r="T1220" s="16">
        <v>4732220</v>
      </c>
      <c r="U1220" s="16">
        <v>4732220</v>
      </c>
      <c r="V1220" s="16">
        <v>4732220</v>
      </c>
      <c r="W1220" s="16">
        <v>4732220</v>
      </c>
      <c r="X1220" s="16" t="s">
        <v>7745</v>
      </c>
      <c r="Y1220" s="16" t="s">
        <v>102</v>
      </c>
      <c r="Z1220" s="16" t="s">
        <v>102</v>
      </c>
    </row>
    <row r="1221" spans="2:26" hidden="1">
      <c r="B1221" s="16" t="s">
        <v>1621</v>
      </c>
      <c r="C1221" s="16" t="s">
        <v>235</v>
      </c>
      <c r="D1221" s="16" t="s">
        <v>15992</v>
      </c>
      <c r="E1221" s="16" t="s">
        <v>15993</v>
      </c>
      <c r="F1221" s="16" t="s">
        <v>15992</v>
      </c>
      <c r="G1221" s="16" t="s">
        <v>1739</v>
      </c>
      <c r="H1221" s="16" t="s">
        <v>129</v>
      </c>
      <c r="I1221" s="16" t="s">
        <v>19</v>
      </c>
      <c r="J1221" s="16" t="s">
        <v>7745</v>
      </c>
      <c r="K1221" s="16" t="s">
        <v>129</v>
      </c>
      <c r="L1221" s="16">
        <v>3450000</v>
      </c>
      <c r="M1221" s="16">
        <v>3450000</v>
      </c>
      <c r="N1221" s="16">
        <v>3450000</v>
      </c>
      <c r="O1221" s="16">
        <v>3450000</v>
      </c>
      <c r="P1221" s="16">
        <v>3450000</v>
      </c>
      <c r="Q1221" s="16">
        <v>3450000</v>
      </c>
      <c r="R1221" s="16">
        <v>3450000</v>
      </c>
      <c r="S1221" s="16">
        <v>3450000</v>
      </c>
      <c r="T1221" s="16">
        <v>3450000</v>
      </c>
      <c r="U1221" s="16">
        <v>3450000</v>
      </c>
      <c r="V1221" s="16">
        <v>3450000</v>
      </c>
      <c r="W1221" s="16">
        <v>3450000</v>
      </c>
      <c r="X1221" s="16" t="s">
        <v>7745</v>
      </c>
      <c r="Y1221" s="16" t="s">
        <v>129</v>
      </c>
      <c r="Z1221" s="16" t="s">
        <v>129</v>
      </c>
    </row>
    <row r="1222" spans="2:26" hidden="1">
      <c r="B1222" s="16" t="s">
        <v>1621</v>
      </c>
      <c r="C1222" s="16" t="s">
        <v>235</v>
      </c>
      <c r="D1222" s="16" t="s">
        <v>15840</v>
      </c>
      <c r="E1222" s="16" t="s">
        <v>15841</v>
      </c>
      <c r="F1222" s="16" t="s">
        <v>15842</v>
      </c>
      <c r="G1222" s="16" t="s">
        <v>1739</v>
      </c>
      <c r="H1222" s="16" t="s">
        <v>129</v>
      </c>
      <c r="I1222" s="16" t="s">
        <v>19</v>
      </c>
      <c r="J1222" s="16" t="s">
        <v>7745</v>
      </c>
      <c r="K1222" s="16" t="s">
        <v>129</v>
      </c>
      <c r="L1222" s="16">
        <v>194750</v>
      </c>
      <c r="M1222" s="16">
        <v>194750</v>
      </c>
      <c r="N1222" s="16">
        <v>194750</v>
      </c>
      <c r="O1222" s="16">
        <v>194750</v>
      </c>
      <c r="P1222" s="16">
        <v>194750</v>
      </c>
      <c r="Q1222" s="16">
        <v>194750</v>
      </c>
      <c r="R1222" s="16">
        <v>194750</v>
      </c>
      <c r="S1222" s="16">
        <v>194750</v>
      </c>
      <c r="T1222" s="16">
        <v>194750</v>
      </c>
      <c r="U1222" s="16">
        <v>194750</v>
      </c>
      <c r="V1222" s="16">
        <v>194750</v>
      </c>
      <c r="W1222" s="16">
        <v>194750</v>
      </c>
      <c r="X1222" s="16" t="s">
        <v>7745</v>
      </c>
      <c r="Y1222" s="16" t="s">
        <v>129</v>
      </c>
      <c r="Z1222" s="16" t="s">
        <v>129</v>
      </c>
    </row>
    <row r="1223" spans="2:26" hidden="1">
      <c r="B1223" s="16" t="s">
        <v>1621</v>
      </c>
      <c r="C1223" s="16" t="s">
        <v>235</v>
      </c>
      <c r="D1223" s="16" t="s">
        <v>3731</v>
      </c>
      <c r="E1223" s="16" t="s">
        <v>3732</v>
      </c>
      <c r="F1223" s="16" t="s">
        <v>3733</v>
      </c>
      <c r="G1223" s="16" t="s">
        <v>1739</v>
      </c>
      <c r="H1223" s="16" t="s">
        <v>129</v>
      </c>
      <c r="I1223" s="16" t="s">
        <v>19</v>
      </c>
      <c r="J1223" s="16" t="s">
        <v>7744</v>
      </c>
      <c r="K1223" s="16" t="s">
        <v>129</v>
      </c>
      <c r="L1223" s="16">
        <v>15375</v>
      </c>
      <c r="M1223" s="16">
        <v>15375</v>
      </c>
      <c r="N1223" s="16">
        <v>15375</v>
      </c>
      <c r="O1223" s="16">
        <v>15375</v>
      </c>
      <c r="P1223" s="16">
        <v>15375</v>
      </c>
      <c r="Q1223" s="16">
        <v>15375</v>
      </c>
      <c r="R1223" s="16">
        <v>15375</v>
      </c>
      <c r="S1223" s="16">
        <v>15375</v>
      </c>
      <c r="T1223" s="16">
        <v>15375</v>
      </c>
      <c r="U1223" s="16">
        <v>15375</v>
      </c>
      <c r="V1223" s="16">
        <v>15375</v>
      </c>
      <c r="W1223" s="16">
        <v>15375</v>
      </c>
      <c r="X1223" s="16" t="s">
        <v>7744</v>
      </c>
      <c r="Y1223" s="16" t="s">
        <v>129</v>
      </c>
      <c r="Z1223" s="16" t="s">
        <v>129</v>
      </c>
    </row>
    <row r="1224" spans="2:26" hidden="1">
      <c r="B1224" s="16" t="s">
        <v>1621</v>
      </c>
      <c r="C1224" s="16" t="s">
        <v>235</v>
      </c>
      <c r="D1224" s="16" t="s">
        <v>3734</v>
      </c>
      <c r="E1224" s="16" t="s">
        <v>3735</v>
      </c>
      <c r="F1224" s="16" t="s">
        <v>3734</v>
      </c>
      <c r="G1224" s="16" t="s">
        <v>1739</v>
      </c>
      <c r="H1224" s="16" t="s">
        <v>129</v>
      </c>
      <c r="I1224" s="16" t="s">
        <v>19</v>
      </c>
      <c r="J1224" s="16" t="s">
        <v>7744</v>
      </c>
      <c r="K1224" s="16" t="s">
        <v>129</v>
      </c>
      <c r="L1224" s="16">
        <v>50000</v>
      </c>
      <c r="M1224" s="16">
        <v>50000</v>
      </c>
      <c r="N1224" s="16">
        <v>50000</v>
      </c>
      <c r="O1224" s="16">
        <v>50000</v>
      </c>
      <c r="P1224" s="16">
        <v>50000</v>
      </c>
      <c r="Q1224" s="16">
        <v>50000</v>
      </c>
      <c r="R1224" s="16">
        <v>50000</v>
      </c>
      <c r="S1224" s="16">
        <v>50000</v>
      </c>
      <c r="T1224" s="16">
        <v>50000</v>
      </c>
      <c r="U1224" s="16">
        <v>50000</v>
      </c>
      <c r="V1224" s="16">
        <v>50000</v>
      </c>
      <c r="W1224" s="16">
        <v>50000</v>
      </c>
      <c r="X1224" s="16" t="s">
        <v>7744</v>
      </c>
      <c r="Y1224" s="16" t="s">
        <v>129</v>
      </c>
      <c r="Z1224" s="16" t="s">
        <v>129</v>
      </c>
    </row>
    <row r="1225" spans="2:26" hidden="1">
      <c r="B1225" s="16" t="s">
        <v>1621</v>
      </c>
      <c r="C1225" s="16" t="s">
        <v>235</v>
      </c>
      <c r="D1225" s="16" t="s">
        <v>3199</v>
      </c>
      <c r="E1225" s="16" t="s">
        <v>15843</v>
      </c>
      <c r="F1225" s="16" t="s">
        <v>15844</v>
      </c>
      <c r="G1225" s="16" t="s">
        <v>1739</v>
      </c>
      <c r="H1225" s="16" t="s">
        <v>129</v>
      </c>
      <c r="I1225" s="16" t="s">
        <v>19</v>
      </c>
      <c r="J1225" s="16" t="s">
        <v>7745</v>
      </c>
      <c r="K1225" s="16" t="s">
        <v>129</v>
      </c>
      <c r="L1225" s="16">
        <v>15375</v>
      </c>
      <c r="M1225" s="16">
        <v>15375</v>
      </c>
      <c r="N1225" s="16">
        <v>15375</v>
      </c>
      <c r="O1225" s="16">
        <v>15375</v>
      </c>
      <c r="P1225" s="16">
        <v>15375</v>
      </c>
      <c r="Q1225" s="16">
        <v>15375</v>
      </c>
      <c r="R1225" s="16">
        <v>15375</v>
      </c>
      <c r="S1225" s="16">
        <v>15375</v>
      </c>
      <c r="T1225" s="16">
        <v>15375</v>
      </c>
      <c r="U1225" s="16">
        <v>15375</v>
      </c>
      <c r="V1225" s="16">
        <v>15375</v>
      </c>
      <c r="W1225" s="16">
        <v>15375</v>
      </c>
      <c r="X1225" s="16" t="s">
        <v>7745</v>
      </c>
      <c r="Y1225" s="16" t="s">
        <v>129</v>
      </c>
      <c r="Z1225" s="16" t="s">
        <v>129</v>
      </c>
    </row>
    <row r="1226" spans="2:26" hidden="1">
      <c r="B1226" s="16" t="s">
        <v>1621</v>
      </c>
      <c r="C1226" s="16" t="s">
        <v>235</v>
      </c>
      <c r="D1226" s="16" t="s">
        <v>3199</v>
      </c>
      <c r="E1226" s="16" t="s">
        <v>3736</v>
      </c>
      <c r="F1226" s="16" t="s">
        <v>3737</v>
      </c>
      <c r="G1226" s="16" t="s">
        <v>1739</v>
      </c>
      <c r="H1226" s="16" t="s">
        <v>129</v>
      </c>
      <c r="I1226" s="16" t="s">
        <v>19</v>
      </c>
      <c r="J1226" s="16" t="s">
        <v>7745</v>
      </c>
      <c r="K1226" s="16" t="s">
        <v>129</v>
      </c>
      <c r="L1226" s="16">
        <v>292500</v>
      </c>
      <c r="M1226" s="16">
        <v>292500</v>
      </c>
      <c r="N1226" s="16">
        <v>292500</v>
      </c>
      <c r="O1226" s="16">
        <v>292500</v>
      </c>
      <c r="P1226" s="16">
        <v>292500</v>
      </c>
      <c r="Q1226" s="16">
        <v>292500</v>
      </c>
      <c r="R1226" s="16">
        <v>292500</v>
      </c>
      <c r="S1226" s="16">
        <v>292500</v>
      </c>
      <c r="T1226" s="16">
        <v>292500</v>
      </c>
      <c r="U1226" s="16">
        <v>292500</v>
      </c>
      <c r="V1226" s="16">
        <v>292500</v>
      </c>
      <c r="W1226" s="16">
        <v>292500</v>
      </c>
      <c r="X1226" s="16" t="s">
        <v>7745</v>
      </c>
      <c r="Y1226" s="16" t="s">
        <v>129</v>
      </c>
      <c r="Z1226" s="16" t="s">
        <v>129</v>
      </c>
    </row>
    <row r="1227" spans="2:26" hidden="1">
      <c r="B1227" s="16" t="s">
        <v>1621</v>
      </c>
      <c r="C1227" s="16" t="s">
        <v>235</v>
      </c>
      <c r="D1227" s="16" t="s">
        <v>3738</v>
      </c>
      <c r="E1227" s="16" t="s">
        <v>3739</v>
      </c>
      <c r="F1227" s="16" t="s">
        <v>3738</v>
      </c>
      <c r="G1227" s="16" t="s">
        <v>1739</v>
      </c>
      <c r="H1227" s="16" t="s">
        <v>129</v>
      </c>
      <c r="I1227" s="16" t="s">
        <v>19</v>
      </c>
      <c r="J1227" s="16" t="s">
        <v>7745</v>
      </c>
      <c r="K1227" s="16" t="s">
        <v>129</v>
      </c>
      <c r="L1227" s="16">
        <v>92250</v>
      </c>
      <c r="M1227" s="16">
        <v>92250</v>
      </c>
      <c r="N1227" s="16">
        <v>92250</v>
      </c>
      <c r="O1227" s="16">
        <v>92250</v>
      </c>
      <c r="P1227" s="16">
        <v>92250</v>
      </c>
      <c r="Q1227" s="16">
        <v>92250</v>
      </c>
      <c r="R1227" s="16">
        <v>92250</v>
      </c>
      <c r="S1227" s="16">
        <v>92250</v>
      </c>
      <c r="T1227" s="16">
        <v>92250</v>
      </c>
      <c r="U1227" s="16">
        <v>92250</v>
      </c>
      <c r="V1227" s="16">
        <v>92250</v>
      </c>
      <c r="W1227" s="16">
        <v>92250</v>
      </c>
      <c r="X1227" s="16" t="s">
        <v>7745</v>
      </c>
      <c r="Y1227" s="16" t="s">
        <v>129</v>
      </c>
      <c r="Z1227" s="16" t="s">
        <v>129</v>
      </c>
    </row>
    <row r="1228" spans="2:26" hidden="1">
      <c r="B1228" s="16" t="s">
        <v>1621</v>
      </c>
      <c r="C1228" s="16" t="s">
        <v>235</v>
      </c>
      <c r="D1228" s="16" t="s">
        <v>2372</v>
      </c>
      <c r="E1228" s="16" t="s">
        <v>3740</v>
      </c>
      <c r="F1228" s="16" t="s">
        <v>3741</v>
      </c>
      <c r="G1228" s="16" t="s">
        <v>1739</v>
      </c>
      <c r="H1228" s="16" t="s">
        <v>129</v>
      </c>
      <c r="I1228" s="16" t="s">
        <v>19</v>
      </c>
      <c r="J1228" s="16" t="s">
        <v>7745</v>
      </c>
      <c r="K1228" s="16" t="s">
        <v>129</v>
      </c>
      <c r="L1228" s="16">
        <v>69188</v>
      </c>
      <c r="M1228" s="16">
        <v>69188</v>
      </c>
      <c r="N1228" s="16">
        <v>69188</v>
      </c>
      <c r="O1228" s="16">
        <v>69188</v>
      </c>
      <c r="P1228" s="16">
        <v>69188</v>
      </c>
      <c r="Q1228" s="16">
        <v>69188</v>
      </c>
      <c r="R1228" s="16">
        <v>69188</v>
      </c>
      <c r="S1228" s="16">
        <v>69188</v>
      </c>
      <c r="T1228" s="16">
        <v>69188</v>
      </c>
      <c r="U1228" s="16">
        <v>69188</v>
      </c>
      <c r="V1228" s="16">
        <v>69188</v>
      </c>
      <c r="W1228" s="16">
        <v>69188</v>
      </c>
      <c r="X1228" s="16" t="s">
        <v>7745</v>
      </c>
      <c r="Y1228" s="16" t="s">
        <v>129</v>
      </c>
      <c r="Z1228" s="16" t="s">
        <v>129</v>
      </c>
    </row>
    <row r="1229" spans="2:26" hidden="1">
      <c r="B1229" s="16" t="s">
        <v>1621</v>
      </c>
      <c r="C1229" s="16" t="s">
        <v>235</v>
      </c>
      <c r="D1229" s="16" t="s">
        <v>3742</v>
      </c>
      <c r="E1229" s="16" t="s">
        <v>3743</v>
      </c>
      <c r="F1229" s="16" t="s">
        <v>3742</v>
      </c>
      <c r="G1229" s="16" t="s">
        <v>2320</v>
      </c>
      <c r="H1229" s="16" t="s">
        <v>129</v>
      </c>
      <c r="I1229" s="16" t="s">
        <v>19</v>
      </c>
      <c r="J1229" s="16" t="s">
        <v>7744</v>
      </c>
      <c r="K1229" s="16" t="s">
        <v>129</v>
      </c>
      <c r="L1229" s="16">
        <v>18962.5</v>
      </c>
      <c r="M1229" s="16">
        <v>18962.5</v>
      </c>
      <c r="N1229" s="16">
        <v>18962.5</v>
      </c>
      <c r="O1229" s="16">
        <v>18962.5</v>
      </c>
      <c r="P1229" s="16">
        <v>18962.5</v>
      </c>
      <c r="Q1229" s="16">
        <v>18962.5</v>
      </c>
      <c r="R1229" s="16">
        <v>18962.5</v>
      </c>
      <c r="S1229" s="16">
        <v>18962.5</v>
      </c>
      <c r="T1229" s="16">
        <v>18962.5</v>
      </c>
      <c r="U1229" s="16">
        <v>18962.5</v>
      </c>
      <c r="V1229" s="16">
        <v>18962.5</v>
      </c>
      <c r="W1229" s="16">
        <v>18962.5</v>
      </c>
      <c r="X1229" s="16" t="s">
        <v>7744</v>
      </c>
      <c r="Y1229" s="16" t="s">
        <v>129</v>
      </c>
      <c r="Z1229" s="16" t="s">
        <v>129</v>
      </c>
    </row>
    <row r="1230" spans="2:26" hidden="1">
      <c r="B1230" s="16" t="s">
        <v>1621</v>
      </c>
      <c r="C1230" s="16" t="s">
        <v>235</v>
      </c>
      <c r="D1230" s="16" t="s">
        <v>2416</v>
      </c>
      <c r="E1230" s="16" t="s">
        <v>3744</v>
      </c>
      <c r="F1230" s="16" t="s">
        <v>3745</v>
      </c>
      <c r="G1230" s="16" t="s">
        <v>1669</v>
      </c>
      <c r="H1230" s="16" t="s">
        <v>129</v>
      </c>
      <c r="I1230" s="16" t="s">
        <v>19</v>
      </c>
      <c r="J1230" s="16" t="s">
        <v>7745</v>
      </c>
      <c r="K1230" s="16" t="s">
        <v>129</v>
      </c>
      <c r="L1230" s="16">
        <v>1742500</v>
      </c>
      <c r="M1230" s="16">
        <v>1742500</v>
      </c>
      <c r="N1230" s="16">
        <v>1742500</v>
      </c>
      <c r="O1230" s="16">
        <v>1742500</v>
      </c>
      <c r="P1230" s="16">
        <v>1742500</v>
      </c>
      <c r="Q1230" s="16">
        <v>1742500</v>
      </c>
      <c r="R1230" s="16">
        <v>1742500</v>
      </c>
      <c r="S1230" s="16">
        <v>1742500</v>
      </c>
      <c r="T1230" s="16">
        <v>1742500</v>
      </c>
      <c r="U1230" s="16">
        <v>1742500</v>
      </c>
      <c r="V1230" s="16">
        <v>1742500</v>
      </c>
      <c r="W1230" s="16">
        <v>1742500</v>
      </c>
      <c r="X1230" s="16" t="s">
        <v>7745</v>
      </c>
      <c r="Y1230" s="16" t="s">
        <v>129</v>
      </c>
      <c r="Z1230" s="16" t="s">
        <v>129</v>
      </c>
    </row>
    <row r="1231" spans="2:26" hidden="1">
      <c r="B1231" s="16" t="s">
        <v>1621</v>
      </c>
      <c r="C1231" s="16" t="s">
        <v>235</v>
      </c>
      <c r="D1231" s="16" t="s">
        <v>3746</v>
      </c>
      <c r="E1231" s="16" t="s">
        <v>3747</v>
      </c>
      <c r="F1231" s="16" t="s">
        <v>3748</v>
      </c>
      <c r="G1231" s="16" t="s">
        <v>1669</v>
      </c>
      <c r="H1231" s="16" t="s">
        <v>129</v>
      </c>
      <c r="I1231" s="16" t="s">
        <v>19</v>
      </c>
      <c r="J1231" s="919" t="s">
        <v>7745</v>
      </c>
      <c r="K1231" s="919" t="s">
        <v>129</v>
      </c>
      <c r="L1231" s="16">
        <v>660779500</v>
      </c>
      <c r="M1231" s="16">
        <v>660779500</v>
      </c>
      <c r="N1231" s="16">
        <v>660779500</v>
      </c>
      <c r="O1231" s="16">
        <v>660779500</v>
      </c>
      <c r="P1231" s="16">
        <v>660779500</v>
      </c>
      <c r="Q1231" s="16">
        <v>660779500</v>
      </c>
      <c r="R1231" s="16">
        <v>660779500</v>
      </c>
      <c r="S1231" s="16">
        <v>660779500</v>
      </c>
      <c r="T1231" s="16">
        <v>660779500</v>
      </c>
      <c r="U1231" s="16">
        <v>660779500</v>
      </c>
      <c r="V1231" s="16">
        <v>660779500</v>
      </c>
      <c r="W1231" s="16">
        <v>660779500</v>
      </c>
      <c r="X1231" s="16" t="s">
        <v>7745</v>
      </c>
      <c r="Y1231" s="16" t="s">
        <v>129</v>
      </c>
      <c r="Z1231" s="16" t="s">
        <v>129</v>
      </c>
    </row>
    <row r="1232" spans="2:26" hidden="1">
      <c r="B1232" s="16" t="s">
        <v>1621</v>
      </c>
      <c r="C1232" s="16" t="s">
        <v>235</v>
      </c>
      <c r="D1232" s="16" t="s">
        <v>3304</v>
      </c>
      <c r="E1232" s="16" t="s">
        <v>3749</v>
      </c>
      <c r="F1232" s="16" t="s">
        <v>3750</v>
      </c>
      <c r="G1232" s="16" t="s">
        <v>1669</v>
      </c>
      <c r="H1232" s="16" t="s">
        <v>129</v>
      </c>
      <c r="I1232" s="16" t="s">
        <v>19</v>
      </c>
      <c r="J1232" s="16" t="s">
        <v>7745</v>
      </c>
      <c r="K1232" s="16" t="s">
        <v>129</v>
      </c>
      <c r="L1232" s="16">
        <v>5990000</v>
      </c>
      <c r="M1232" s="16">
        <v>5990000</v>
      </c>
      <c r="N1232" s="16">
        <v>5990000</v>
      </c>
      <c r="O1232" s="16">
        <v>5990000</v>
      </c>
      <c r="P1232" s="16">
        <v>5990000</v>
      </c>
      <c r="Q1232" s="16">
        <v>5990000</v>
      </c>
      <c r="R1232" s="16">
        <v>5990000</v>
      </c>
      <c r="S1232" s="16">
        <v>5990000</v>
      </c>
      <c r="T1232" s="16">
        <v>5990000</v>
      </c>
      <c r="U1232" s="16">
        <v>5990000</v>
      </c>
      <c r="V1232" s="16">
        <v>5990000</v>
      </c>
      <c r="W1232" s="16">
        <v>5990000</v>
      </c>
      <c r="X1232" s="16" t="s">
        <v>7745</v>
      </c>
      <c r="Y1232" s="16" t="s">
        <v>129</v>
      </c>
      <c r="Z1232" s="16" t="s">
        <v>129</v>
      </c>
    </row>
    <row r="1233" spans="2:26" hidden="1">
      <c r="B1233" s="16" t="s">
        <v>1621</v>
      </c>
      <c r="C1233" s="16" t="s">
        <v>235</v>
      </c>
      <c r="D1233" s="16" t="s">
        <v>3304</v>
      </c>
      <c r="E1233" s="16" t="s">
        <v>3751</v>
      </c>
      <c r="F1233" s="16" t="s">
        <v>3752</v>
      </c>
      <c r="G1233" s="16" t="s">
        <v>1669</v>
      </c>
      <c r="H1233" s="16" t="s">
        <v>129</v>
      </c>
      <c r="I1233" s="16" t="s">
        <v>19</v>
      </c>
      <c r="J1233" s="16" t="s">
        <v>7745</v>
      </c>
      <c r="K1233" s="16" t="s">
        <v>129</v>
      </c>
      <c r="L1233" s="16">
        <v>11870000</v>
      </c>
      <c r="M1233" s="16">
        <v>11870000</v>
      </c>
      <c r="N1233" s="16">
        <v>11870000</v>
      </c>
      <c r="O1233" s="16">
        <v>11870000</v>
      </c>
      <c r="P1233" s="16">
        <v>11870000</v>
      </c>
      <c r="Q1233" s="16">
        <v>11870000</v>
      </c>
      <c r="R1233" s="16">
        <v>11870000</v>
      </c>
      <c r="S1233" s="16">
        <v>11870000</v>
      </c>
      <c r="T1233" s="16">
        <v>11870000</v>
      </c>
      <c r="U1233" s="16">
        <v>11870000</v>
      </c>
      <c r="V1233" s="16">
        <v>11870000</v>
      </c>
      <c r="W1233" s="16">
        <v>11870000</v>
      </c>
      <c r="X1233" s="16" t="s">
        <v>7745</v>
      </c>
      <c r="Y1233" s="16" t="s">
        <v>129</v>
      </c>
      <c r="Z1233" s="16" t="s">
        <v>129</v>
      </c>
    </row>
    <row r="1234" spans="2:26" hidden="1">
      <c r="B1234" s="16" t="s">
        <v>1621</v>
      </c>
      <c r="C1234" s="16" t="s">
        <v>235</v>
      </c>
      <c r="D1234" s="16" t="s">
        <v>2919</v>
      </c>
      <c r="E1234" s="16" t="s">
        <v>3754</v>
      </c>
      <c r="F1234" s="16" t="s">
        <v>3755</v>
      </c>
      <c r="G1234" s="16" t="s">
        <v>1701</v>
      </c>
      <c r="H1234" s="16" t="s">
        <v>129</v>
      </c>
      <c r="I1234" s="16" t="s">
        <v>19</v>
      </c>
      <c r="J1234" s="16" t="s">
        <v>7745</v>
      </c>
      <c r="K1234" s="16" t="s">
        <v>129</v>
      </c>
      <c r="L1234" s="16">
        <v>104000</v>
      </c>
      <c r="M1234" s="16">
        <v>104000</v>
      </c>
      <c r="N1234" s="16">
        <v>104000</v>
      </c>
      <c r="O1234" s="16">
        <v>104000</v>
      </c>
      <c r="P1234" s="16">
        <v>104000</v>
      </c>
      <c r="Q1234" s="16">
        <v>104000</v>
      </c>
      <c r="R1234" s="16">
        <v>104000</v>
      </c>
      <c r="S1234" s="16">
        <v>104000</v>
      </c>
      <c r="T1234" s="16">
        <v>104000</v>
      </c>
      <c r="U1234" s="16">
        <v>104000</v>
      </c>
      <c r="V1234" s="16">
        <v>104000</v>
      </c>
      <c r="W1234" s="16">
        <v>104000</v>
      </c>
      <c r="X1234" s="16" t="s">
        <v>7745</v>
      </c>
      <c r="Y1234" s="16" t="s">
        <v>129</v>
      </c>
      <c r="Z1234" s="16" t="s">
        <v>129</v>
      </c>
    </row>
    <row r="1235" spans="2:26" hidden="1">
      <c r="B1235" s="16" t="s">
        <v>1621</v>
      </c>
      <c r="C1235" s="16" t="s">
        <v>235</v>
      </c>
      <c r="D1235" s="16" t="s">
        <v>2727</v>
      </c>
      <c r="E1235" s="16" t="s">
        <v>3757</v>
      </c>
      <c r="F1235" s="16" t="s">
        <v>3758</v>
      </c>
      <c r="G1235" s="16" t="s">
        <v>1669</v>
      </c>
      <c r="H1235" s="16" t="s">
        <v>129</v>
      </c>
      <c r="I1235" s="16" t="s">
        <v>19</v>
      </c>
      <c r="J1235" s="16" t="s">
        <v>7745</v>
      </c>
      <c r="K1235" s="16" t="s">
        <v>129</v>
      </c>
      <c r="L1235" s="16">
        <v>12800000</v>
      </c>
      <c r="M1235" s="16">
        <v>12800000</v>
      </c>
      <c r="N1235" s="16">
        <v>12800000</v>
      </c>
      <c r="O1235" s="16">
        <v>12800000</v>
      </c>
      <c r="P1235" s="16">
        <v>12800000</v>
      </c>
      <c r="Q1235" s="16">
        <v>12800000</v>
      </c>
      <c r="R1235" s="16">
        <v>12800000</v>
      </c>
      <c r="S1235" s="16">
        <v>12800000</v>
      </c>
      <c r="T1235" s="16">
        <v>12800000</v>
      </c>
      <c r="U1235" s="16">
        <v>12800000</v>
      </c>
      <c r="V1235" s="16">
        <v>12800000</v>
      </c>
      <c r="W1235" s="16">
        <v>12800000</v>
      </c>
      <c r="X1235" s="16" t="s">
        <v>7745</v>
      </c>
      <c r="Y1235" s="16" t="s">
        <v>129</v>
      </c>
      <c r="Z1235" s="16" t="s">
        <v>129</v>
      </c>
    </row>
    <row r="1236" spans="2:26" hidden="1">
      <c r="B1236" s="16" t="s">
        <v>1621</v>
      </c>
      <c r="C1236" s="16" t="s">
        <v>235</v>
      </c>
      <c r="D1236" s="16" t="s">
        <v>2282</v>
      </c>
      <c r="E1236" s="16" t="s">
        <v>15845</v>
      </c>
      <c r="F1236" s="16" t="s">
        <v>15846</v>
      </c>
      <c r="G1236" s="16" t="s">
        <v>1739</v>
      </c>
      <c r="H1236" s="16" t="s">
        <v>129</v>
      </c>
      <c r="I1236" s="16" t="s">
        <v>19</v>
      </c>
      <c r="J1236" s="16" t="s">
        <v>7745</v>
      </c>
      <c r="K1236" s="16" t="s">
        <v>129</v>
      </c>
      <c r="L1236" s="16">
        <v>52890</v>
      </c>
      <c r="M1236" s="16">
        <v>52890</v>
      </c>
      <c r="N1236" s="16">
        <v>52890</v>
      </c>
      <c r="O1236" s="16">
        <v>52890</v>
      </c>
      <c r="P1236" s="16">
        <v>52890</v>
      </c>
      <c r="Q1236" s="16">
        <v>52890</v>
      </c>
      <c r="R1236" s="16">
        <v>52890</v>
      </c>
      <c r="S1236" s="16">
        <v>52890</v>
      </c>
      <c r="T1236" s="16">
        <v>52890</v>
      </c>
      <c r="U1236" s="16">
        <v>52890</v>
      </c>
      <c r="V1236" s="16">
        <v>52890</v>
      </c>
      <c r="W1236" s="16">
        <v>52890</v>
      </c>
      <c r="X1236" s="16" t="s">
        <v>7745</v>
      </c>
      <c r="Y1236" s="16" t="s">
        <v>129</v>
      </c>
      <c r="Z1236" s="16" t="s">
        <v>129</v>
      </c>
    </row>
    <row r="1237" spans="2:26" hidden="1">
      <c r="B1237" s="16" t="s">
        <v>1621</v>
      </c>
      <c r="C1237" s="16" t="s">
        <v>235</v>
      </c>
      <c r="D1237" s="16" t="s">
        <v>2282</v>
      </c>
      <c r="E1237" s="16" t="s">
        <v>15847</v>
      </c>
      <c r="F1237" s="16" t="s">
        <v>15848</v>
      </c>
      <c r="G1237" s="16" t="s">
        <v>1739</v>
      </c>
      <c r="H1237" s="16" t="s">
        <v>129</v>
      </c>
      <c r="I1237" s="16" t="s">
        <v>19</v>
      </c>
      <c r="J1237" s="16" t="s">
        <v>7745</v>
      </c>
      <c r="K1237" s="16" t="s">
        <v>129</v>
      </c>
      <c r="L1237" s="16">
        <v>52890</v>
      </c>
      <c r="M1237" s="16">
        <v>52890</v>
      </c>
      <c r="N1237" s="16">
        <v>52890</v>
      </c>
      <c r="O1237" s="16">
        <v>52890</v>
      </c>
      <c r="P1237" s="16">
        <v>52890</v>
      </c>
      <c r="Q1237" s="16">
        <v>52890</v>
      </c>
      <c r="R1237" s="16">
        <v>52890</v>
      </c>
      <c r="S1237" s="16">
        <v>52890</v>
      </c>
      <c r="T1237" s="16">
        <v>52890</v>
      </c>
      <c r="U1237" s="16">
        <v>52890</v>
      </c>
      <c r="V1237" s="16">
        <v>52890</v>
      </c>
      <c r="W1237" s="16">
        <v>52890</v>
      </c>
      <c r="X1237" s="16" t="s">
        <v>7745</v>
      </c>
      <c r="Y1237" s="16" t="s">
        <v>129</v>
      </c>
      <c r="Z1237" s="16" t="s">
        <v>129</v>
      </c>
    </row>
    <row r="1238" spans="2:26" hidden="1">
      <c r="B1238" s="16" t="s">
        <v>1621</v>
      </c>
      <c r="C1238" s="16" t="s">
        <v>235</v>
      </c>
      <c r="D1238" s="16" t="s">
        <v>2282</v>
      </c>
      <c r="E1238" s="16" t="s">
        <v>15849</v>
      </c>
      <c r="F1238" s="16" t="s">
        <v>15850</v>
      </c>
      <c r="G1238" s="16" t="s">
        <v>1739</v>
      </c>
      <c r="H1238" s="16" t="s">
        <v>129</v>
      </c>
      <c r="I1238" s="16" t="s">
        <v>19</v>
      </c>
      <c r="J1238" s="16" t="s">
        <v>7745</v>
      </c>
      <c r="K1238" s="16" t="s">
        <v>129</v>
      </c>
      <c r="L1238" s="16">
        <v>52890</v>
      </c>
      <c r="M1238" s="16">
        <v>52890</v>
      </c>
      <c r="N1238" s="16">
        <v>52890</v>
      </c>
      <c r="O1238" s="16">
        <v>52890</v>
      </c>
      <c r="P1238" s="16">
        <v>52890</v>
      </c>
      <c r="Q1238" s="16">
        <v>52890</v>
      </c>
      <c r="R1238" s="16">
        <v>52890</v>
      </c>
      <c r="S1238" s="16">
        <v>52890</v>
      </c>
      <c r="T1238" s="16">
        <v>52890</v>
      </c>
      <c r="U1238" s="16">
        <v>52890</v>
      </c>
      <c r="V1238" s="16">
        <v>52890</v>
      </c>
      <c r="W1238" s="16">
        <v>52890</v>
      </c>
      <c r="X1238" s="16" t="s">
        <v>7745</v>
      </c>
      <c r="Y1238" s="16" t="s">
        <v>129</v>
      </c>
      <c r="Z1238" s="16" t="s">
        <v>129</v>
      </c>
    </row>
    <row r="1239" spans="2:26" hidden="1">
      <c r="B1239" s="16" t="s">
        <v>1621</v>
      </c>
      <c r="C1239" s="16" t="s">
        <v>235</v>
      </c>
      <c r="D1239" s="16" t="s">
        <v>15851</v>
      </c>
      <c r="E1239" s="16" t="s">
        <v>15852</v>
      </c>
      <c r="F1239" s="16" t="s">
        <v>15851</v>
      </c>
      <c r="G1239" s="16" t="s">
        <v>1976</v>
      </c>
      <c r="H1239" s="16" t="s">
        <v>129</v>
      </c>
      <c r="I1239" s="16" t="s">
        <v>19</v>
      </c>
      <c r="J1239" s="16" t="s">
        <v>7745</v>
      </c>
      <c r="K1239" s="16" t="s">
        <v>129</v>
      </c>
      <c r="L1239" s="16">
        <v>8565318.1999999993</v>
      </c>
      <c r="M1239" s="16">
        <v>8565318.1999999993</v>
      </c>
      <c r="N1239" s="16">
        <v>8565318.1999999993</v>
      </c>
      <c r="O1239" s="16">
        <v>8565318.1999999993</v>
      </c>
      <c r="P1239" s="16">
        <v>8565318.1999999993</v>
      </c>
      <c r="Q1239" s="16">
        <v>8565318.1999999993</v>
      </c>
      <c r="R1239" s="16">
        <v>8565318.1999999993</v>
      </c>
      <c r="S1239" s="16">
        <v>8565318.1999999993</v>
      </c>
      <c r="T1239" s="16">
        <v>8565318.1999999993</v>
      </c>
      <c r="U1239" s="16">
        <v>8565318.1999999993</v>
      </c>
      <c r="V1239" s="16">
        <v>8565318.1999999993</v>
      </c>
      <c r="W1239" s="16">
        <v>8565318.1999999993</v>
      </c>
      <c r="X1239" s="16" t="s">
        <v>7745</v>
      </c>
      <c r="Y1239" s="16" t="s">
        <v>129</v>
      </c>
      <c r="Z1239" s="16" t="s">
        <v>129</v>
      </c>
    </row>
    <row r="1240" spans="2:26" hidden="1">
      <c r="B1240" s="16" t="s">
        <v>1621</v>
      </c>
      <c r="C1240" s="16" t="s">
        <v>1622</v>
      </c>
      <c r="D1240" s="16" t="s">
        <v>3759</v>
      </c>
      <c r="E1240" s="16" t="s">
        <v>3760</v>
      </c>
      <c r="F1240" s="16" t="s">
        <v>3759</v>
      </c>
      <c r="G1240" s="16" t="s">
        <v>1976</v>
      </c>
      <c r="H1240" s="16" t="s">
        <v>102</v>
      </c>
      <c r="I1240" s="16" t="s">
        <v>19</v>
      </c>
      <c r="J1240" s="16" t="s">
        <v>7744</v>
      </c>
      <c r="K1240" s="16" t="s">
        <v>102</v>
      </c>
      <c r="L1240" s="16">
        <v>2000000</v>
      </c>
      <c r="M1240" s="16">
        <v>2000000</v>
      </c>
      <c r="N1240" s="16">
        <v>2000000</v>
      </c>
      <c r="O1240" s="16">
        <v>2000000</v>
      </c>
      <c r="P1240" s="16">
        <v>2000000</v>
      </c>
      <c r="Q1240" s="16">
        <v>2000000</v>
      </c>
      <c r="R1240" s="16">
        <v>2000000</v>
      </c>
      <c r="S1240" s="16">
        <v>2000000</v>
      </c>
      <c r="T1240" s="16">
        <v>2000000</v>
      </c>
      <c r="U1240" s="16">
        <v>2000000</v>
      </c>
      <c r="V1240" s="16">
        <v>2000000</v>
      </c>
      <c r="W1240" s="16">
        <v>2000000</v>
      </c>
      <c r="X1240" s="16" t="s">
        <v>7744</v>
      </c>
      <c r="Y1240" s="16" t="s">
        <v>102</v>
      </c>
      <c r="Z1240" s="16" t="s">
        <v>102</v>
      </c>
    </row>
    <row r="1241" spans="2:26" hidden="1">
      <c r="B1241" s="16" t="s">
        <v>1621</v>
      </c>
      <c r="C1241" s="16" t="s">
        <v>235</v>
      </c>
      <c r="D1241" s="16" t="s">
        <v>2380</v>
      </c>
      <c r="E1241" s="16" t="s">
        <v>3761</v>
      </c>
      <c r="F1241" s="16" t="s">
        <v>3762</v>
      </c>
      <c r="G1241" s="16" t="s">
        <v>1739</v>
      </c>
      <c r="H1241" s="16" t="s">
        <v>129</v>
      </c>
      <c r="I1241" s="16" t="s">
        <v>19</v>
      </c>
      <c r="J1241" s="16" t="s">
        <v>7745</v>
      </c>
      <c r="K1241" s="16" t="s">
        <v>129</v>
      </c>
      <c r="L1241" s="16">
        <v>55000</v>
      </c>
      <c r="M1241" s="16">
        <v>56300</v>
      </c>
      <c r="N1241" s="16">
        <v>56300</v>
      </c>
      <c r="O1241" s="16">
        <v>56300</v>
      </c>
      <c r="P1241" s="16">
        <v>56300</v>
      </c>
      <c r="Q1241" s="16">
        <v>56300</v>
      </c>
      <c r="R1241" s="16">
        <v>56300</v>
      </c>
      <c r="S1241" s="16">
        <v>56300</v>
      </c>
      <c r="T1241" s="16">
        <v>56300</v>
      </c>
      <c r="U1241" s="16">
        <v>56300</v>
      </c>
      <c r="V1241" s="16">
        <v>56300</v>
      </c>
      <c r="W1241" s="16">
        <v>56300</v>
      </c>
      <c r="X1241" s="16" t="s">
        <v>7745</v>
      </c>
      <c r="Y1241" s="16" t="s">
        <v>129</v>
      </c>
      <c r="Z1241" s="16" t="s">
        <v>129</v>
      </c>
    </row>
    <row r="1242" spans="2:26" hidden="1">
      <c r="B1242" s="16" t="s">
        <v>1621</v>
      </c>
      <c r="C1242" s="16" t="s">
        <v>235</v>
      </c>
      <c r="D1242" s="16" t="s">
        <v>3763</v>
      </c>
      <c r="E1242" s="16" t="s">
        <v>3764</v>
      </c>
      <c r="F1242" s="16" t="s">
        <v>3763</v>
      </c>
      <c r="G1242" s="16" t="s">
        <v>1739</v>
      </c>
      <c r="H1242" s="16" t="s">
        <v>129</v>
      </c>
      <c r="I1242" s="16" t="s">
        <v>19</v>
      </c>
      <c r="J1242" s="16" t="s">
        <v>7744</v>
      </c>
      <c r="K1242" s="16" t="s">
        <v>129</v>
      </c>
      <c r="L1242" s="16">
        <v>52788</v>
      </c>
      <c r="M1242" s="16">
        <v>52788</v>
      </c>
      <c r="N1242" s="16">
        <v>52788</v>
      </c>
      <c r="O1242" s="16">
        <v>52788</v>
      </c>
      <c r="P1242" s="16">
        <v>52788</v>
      </c>
      <c r="Q1242" s="16">
        <v>52788</v>
      </c>
      <c r="R1242" s="16">
        <v>52788</v>
      </c>
      <c r="S1242" s="16">
        <v>52788</v>
      </c>
      <c r="T1242" s="16">
        <v>52788</v>
      </c>
      <c r="U1242" s="16">
        <v>52788</v>
      </c>
      <c r="V1242" s="16">
        <v>52788</v>
      </c>
      <c r="W1242" s="16">
        <v>52788</v>
      </c>
      <c r="X1242" s="16" t="s">
        <v>7744</v>
      </c>
      <c r="Y1242" s="16" t="s">
        <v>129</v>
      </c>
      <c r="Z1242" s="16" t="s">
        <v>129</v>
      </c>
    </row>
    <row r="1243" spans="2:26" hidden="1">
      <c r="B1243" s="16" t="s">
        <v>1621</v>
      </c>
      <c r="C1243" s="16" t="s">
        <v>235</v>
      </c>
      <c r="D1243" s="16" t="s">
        <v>3765</v>
      </c>
      <c r="E1243" s="16" t="s">
        <v>3766</v>
      </c>
      <c r="F1243" s="16" t="s">
        <v>3765</v>
      </c>
      <c r="G1243" s="16" t="s">
        <v>1739</v>
      </c>
      <c r="H1243" s="16" t="s">
        <v>129</v>
      </c>
      <c r="I1243" s="16" t="s">
        <v>19</v>
      </c>
      <c r="J1243" s="16" t="s">
        <v>7744</v>
      </c>
      <c r="K1243" s="16" t="s">
        <v>129</v>
      </c>
      <c r="L1243" s="16">
        <v>24088</v>
      </c>
      <c r="M1243" s="16">
        <v>24088</v>
      </c>
      <c r="N1243" s="16">
        <v>24088</v>
      </c>
      <c r="O1243" s="16">
        <v>24088</v>
      </c>
      <c r="P1243" s="16">
        <v>24088</v>
      </c>
      <c r="Q1243" s="16">
        <v>24088</v>
      </c>
      <c r="R1243" s="16">
        <v>24088</v>
      </c>
      <c r="S1243" s="16">
        <v>24088</v>
      </c>
      <c r="T1243" s="16">
        <v>24088</v>
      </c>
      <c r="U1243" s="16">
        <v>24088</v>
      </c>
      <c r="V1243" s="16">
        <v>24088</v>
      </c>
      <c r="W1243" s="16">
        <v>24088</v>
      </c>
      <c r="X1243" s="16" t="s">
        <v>7744</v>
      </c>
      <c r="Y1243" s="16" t="s">
        <v>129</v>
      </c>
      <c r="Z1243" s="16" t="s">
        <v>129</v>
      </c>
    </row>
    <row r="1244" spans="2:26" hidden="1">
      <c r="B1244" s="16" t="s">
        <v>1621</v>
      </c>
      <c r="C1244" s="16" t="s">
        <v>235</v>
      </c>
      <c r="D1244" s="16" t="s">
        <v>3767</v>
      </c>
      <c r="E1244" s="16" t="s">
        <v>3768</v>
      </c>
      <c r="F1244" s="16" t="s">
        <v>3767</v>
      </c>
      <c r="G1244" s="16" t="s">
        <v>1739</v>
      </c>
      <c r="H1244" s="16" t="s">
        <v>129</v>
      </c>
      <c r="I1244" s="16" t="s">
        <v>19</v>
      </c>
      <c r="J1244" s="16" t="s">
        <v>7744</v>
      </c>
      <c r="K1244" s="16" t="s">
        <v>129</v>
      </c>
      <c r="L1244" s="16">
        <v>125000</v>
      </c>
      <c r="M1244" s="16">
        <v>125000</v>
      </c>
      <c r="N1244" s="16">
        <v>125000</v>
      </c>
      <c r="O1244" s="16">
        <v>125000</v>
      </c>
      <c r="P1244" s="16">
        <v>125000</v>
      </c>
      <c r="Q1244" s="16">
        <v>125000</v>
      </c>
      <c r="R1244" s="16">
        <v>125000</v>
      </c>
      <c r="S1244" s="16">
        <v>125000</v>
      </c>
      <c r="T1244" s="16">
        <v>125000</v>
      </c>
      <c r="U1244" s="16">
        <v>125000</v>
      </c>
      <c r="V1244" s="16">
        <v>125000</v>
      </c>
      <c r="W1244" s="16">
        <v>125000</v>
      </c>
      <c r="X1244" s="16" t="s">
        <v>7744</v>
      </c>
      <c r="Y1244" s="16" t="s">
        <v>129</v>
      </c>
      <c r="Z1244" s="16" t="s">
        <v>129</v>
      </c>
    </row>
    <row r="1245" spans="2:26" hidden="1">
      <c r="B1245" s="16" t="s">
        <v>1621</v>
      </c>
      <c r="C1245" s="16" t="s">
        <v>235</v>
      </c>
      <c r="D1245" s="16" t="s">
        <v>15853</v>
      </c>
      <c r="E1245" s="16" t="s">
        <v>15854</v>
      </c>
      <c r="F1245" s="16" t="s">
        <v>15855</v>
      </c>
      <c r="G1245" s="16" t="s">
        <v>1739</v>
      </c>
      <c r="H1245" s="16" t="s">
        <v>129</v>
      </c>
      <c r="I1245" s="16" t="s">
        <v>19</v>
      </c>
      <c r="J1245" s="16" t="s">
        <v>7744</v>
      </c>
      <c r="K1245" s="16" t="s">
        <v>129</v>
      </c>
      <c r="L1245" s="16">
        <v>177032.35225</v>
      </c>
      <c r="M1245" s="16">
        <v>177032.35225</v>
      </c>
      <c r="N1245" s="16">
        <v>177032.35225</v>
      </c>
      <c r="O1245" s="16">
        <v>177032.35225</v>
      </c>
      <c r="P1245" s="16">
        <v>177032.35225</v>
      </c>
      <c r="Q1245" s="16">
        <v>177032.35225</v>
      </c>
      <c r="R1245" s="16">
        <v>177032.35225</v>
      </c>
      <c r="S1245" s="16">
        <v>177032.35225</v>
      </c>
      <c r="T1245" s="16">
        <v>177032.35225</v>
      </c>
      <c r="U1245" s="16">
        <v>177032.35225</v>
      </c>
      <c r="V1245" s="16">
        <v>177032.35225</v>
      </c>
      <c r="W1245" s="16">
        <v>177032.35225</v>
      </c>
      <c r="X1245" s="16" t="s">
        <v>7744</v>
      </c>
      <c r="Y1245" s="16" t="s">
        <v>129</v>
      </c>
      <c r="Z1245" s="16" t="s">
        <v>129</v>
      </c>
    </row>
    <row r="1246" spans="2:26" hidden="1">
      <c r="B1246" s="16" t="s">
        <v>1621</v>
      </c>
      <c r="C1246" s="16" t="s">
        <v>235</v>
      </c>
      <c r="D1246" s="16" t="s">
        <v>15853</v>
      </c>
      <c r="E1246" s="16" t="s">
        <v>15856</v>
      </c>
      <c r="F1246" s="16" t="s">
        <v>15857</v>
      </c>
      <c r="G1246" s="16" t="s">
        <v>1739</v>
      </c>
      <c r="H1246" s="16" t="s">
        <v>129</v>
      </c>
      <c r="I1246" s="16" t="s">
        <v>19</v>
      </c>
      <c r="J1246" s="16" t="s">
        <v>7744</v>
      </c>
      <c r="K1246" s="16" t="s">
        <v>129</v>
      </c>
      <c r="L1246" s="16">
        <v>481650.08300000004</v>
      </c>
      <c r="M1246" s="16">
        <v>481650.08300000004</v>
      </c>
      <c r="N1246" s="16">
        <v>481650.08300000004</v>
      </c>
      <c r="O1246" s="16">
        <v>481650.08300000004</v>
      </c>
      <c r="P1246" s="16">
        <v>481650.08300000004</v>
      </c>
      <c r="Q1246" s="16">
        <v>481650.08300000004</v>
      </c>
      <c r="R1246" s="16">
        <v>481650.08300000004</v>
      </c>
      <c r="S1246" s="16">
        <v>481650.08300000004</v>
      </c>
      <c r="T1246" s="16">
        <v>481650.08300000004</v>
      </c>
      <c r="U1246" s="16">
        <v>481650.08300000004</v>
      </c>
      <c r="V1246" s="16">
        <v>481650.08300000004</v>
      </c>
      <c r="W1246" s="16">
        <v>481650.08300000004</v>
      </c>
      <c r="X1246" s="16" t="s">
        <v>7744</v>
      </c>
      <c r="Y1246" s="16" t="s">
        <v>129</v>
      </c>
      <c r="Z1246" s="16" t="s">
        <v>129</v>
      </c>
    </row>
    <row r="1247" spans="2:26" hidden="1">
      <c r="B1247" s="16" t="s">
        <v>1621</v>
      </c>
      <c r="C1247" s="16" t="s">
        <v>235</v>
      </c>
      <c r="D1247" s="16" t="s">
        <v>2119</v>
      </c>
      <c r="E1247" s="16" t="s">
        <v>3769</v>
      </c>
      <c r="F1247" s="16" t="s">
        <v>3770</v>
      </c>
      <c r="G1247" s="16" t="s">
        <v>3647</v>
      </c>
      <c r="H1247" s="16" t="s">
        <v>130</v>
      </c>
      <c r="I1247" s="16" t="s">
        <v>19</v>
      </c>
      <c r="J1247" s="16" t="s">
        <v>7744</v>
      </c>
      <c r="K1247" s="16" t="s">
        <v>130</v>
      </c>
      <c r="L1247" s="16">
        <v>6000000</v>
      </c>
      <c r="M1247" s="16">
        <v>6000000</v>
      </c>
      <c r="N1247" s="16">
        <v>6000000</v>
      </c>
      <c r="O1247" s="16">
        <v>6000000</v>
      </c>
      <c r="P1247" s="16">
        <v>6000000</v>
      </c>
      <c r="Q1247" s="16">
        <v>6000000</v>
      </c>
      <c r="R1247" s="16">
        <v>6000000</v>
      </c>
      <c r="S1247" s="16">
        <v>6000000</v>
      </c>
      <c r="T1247" s="16">
        <v>6000000</v>
      </c>
      <c r="U1247" s="16">
        <v>6000000</v>
      </c>
      <c r="V1247" s="16">
        <v>6000000</v>
      </c>
      <c r="W1247" s="16">
        <v>6000000</v>
      </c>
      <c r="X1247" s="16" t="s">
        <v>7744</v>
      </c>
      <c r="Y1247" s="16" t="s">
        <v>130</v>
      </c>
      <c r="Z1247" s="16" t="s">
        <v>130</v>
      </c>
    </row>
    <row r="1248" spans="2:26" hidden="1">
      <c r="B1248" s="16" t="s">
        <v>1621</v>
      </c>
      <c r="C1248" s="16" t="s">
        <v>235</v>
      </c>
      <c r="D1248" s="16" t="s">
        <v>2439</v>
      </c>
      <c r="E1248" s="16" t="s">
        <v>3771</v>
      </c>
      <c r="F1248" s="16" t="s">
        <v>3772</v>
      </c>
      <c r="G1248" s="16" t="s">
        <v>1739</v>
      </c>
      <c r="H1248" s="16" t="s">
        <v>129</v>
      </c>
      <c r="I1248" s="16" t="s">
        <v>19</v>
      </c>
      <c r="J1248" s="16" t="s">
        <v>7745</v>
      </c>
      <c r="K1248" s="16" t="s">
        <v>129</v>
      </c>
      <c r="L1248" s="16">
        <v>88</v>
      </c>
      <c r="M1248" s="16">
        <v>88</v>
      </c>
      <c r="N1248" s="16">
        <v>88</v>
      </c>
      <c r="O1248" s="16">
        <v>88</v>
      </c>
      <c r="P1248" s="16">
        <v>88</v>
      </c>
      <c r="Q1248" s="16">
        <v>88</v>
      </c>
      <c r="R1248" s="16">
        <v>88</v>
      </c>
      <c r="S1248" s="16">
        <v>88</v>
      </c>
      <c r="T1248" s="16">
        <v>88</v>
      </c>
      <c r="U1248" s="16">
        <v>88</v>
      </c>
      <c r="V1248" s="16">
        <v>88</v>
      </c>
      <c r="W1248" s="16">
        <v>88</v>
      </c>
      <c r="X1248" s="16" t="s">
        <v>7745</v>
      </c>
      <c r="Y1248" s="16" t="s">
        <v>129</v>
      </c>
      <c r="Z1248" s="16" t="s">
        <v>129</v>
      </c>
    </row>
    <row r="1249" spans="2:26" hidden="1">
      <c r="B1249" s="16" t="s">
        <v>1621</v>
      </c>
      <c r="C1249" s="16" t="s">
        <v>235</v>
      </c>
      <c r="D1249" s="16" t="s">
        <v>15008</v>
      </c>
      <c r="E1249" s="16" t="s">
        <v>3773</v>
      </c>
      <c r="F1249" s="16" t="s">
        <v>3774</v>
      </c>
      <c r="G1249" s="16" t="s">
        <v>1743</v>
      </c>
      <c r="H1249" s="16" t="s">
        <v>130</v>
      </c>
      <c r="I1249" s="16" t="s">
        <v>19</v>
      </c>
      <c r="J1249" s="16" t="s">
        <v>7744</v>
      </c>
      <c r="K1249" s="16" t="s">
        <v>130</v>
      </c>
      <c r="L1249" s="16">
        <v>5545414</v>
      </c>
      <c r="M1249" s="16">
        <v>5545414</v>
      </c>
      <c r="N1249" s="16">
        <v>5545414</v>
      </c>
      <c r="O1249" s="16">
        <v>5545414</v>
      </c>
      <c r="P1249" s="16">
        <v>5545414</v>
      </c>
      <c r="Q1249" s="16">
        <v>5545414</v>
      </c>
      <c r="R1249" s="16">
        <v>5545414</v>
      </c>
      <c r="S1249" s="16">
        <v>5545414</v>
      </c>
      <c r="T1249" s="16">
        <v>5545414</v>
      </c>
      <c r="U1249" s="16">
        <v>5545414</v>
      </c>
      <c r="V1249" s="16">
        <v>5545414</v>
      </c>
      <c r="W1249" s="16">
        <v>5545414</v>
      </c>
      <c r="X1249" s="16" t="s">
        <v>7744</v>
      </c>
      <c r="Y1249" s="16" t="s">
        <v>130</v>
      </c>
      <c r="Z1249" s="16" t="s">
        <v>130</v>
      </c>
    </row>
    <row r="1250" spans="2:26" hidden="1">
      <c r="B1250" s="16" t="s">
        <v>1621</v>
      </c>
      <c r="C1250" s="16" t="s">
        <v>235</v>
      </c>
      <c r="D1250" s="16" t="s">
        <v>3775</v>
      </c>
      <c r="E1250" s="16" t="s">
        <v>3776</v>
      </c>
      <c r="F1250" s="16" t="s">
        <v>3777</v>
      </c>
      <c r="G1250" s="16" t="s">
        <v>1739</v>
      </c>
      <c r="H1250" s="16" t="s">
        <v>129</v>
      </c>
      <c r="I1250" s="16" t="s">
        <v>19</v>
      </c>
      <c r="J1250" s="16" t="s">
        <v>7745</v>
      </c>
      <c r="K1250" s="16" t="s">
        <v>129</v>
      </c>
      <c r="L1250" s="16">
        <v>2125000</v>
      </c>
      <c r="M1250" s="16">
        <v>2125000</v>
      </c>
      <c r="N1250" s="16">
        <v>2125000</v>
      </c>
      <c r="O1250" s="16">
        <v>2125000</v>
      </c>
      <c r="P1250" s="16">
        <v>2125000</v>
      </c>
      <c r="Q1250" s="16">
        <v>2125000</v>
      </c>
      <c r="R1250" s="16">
        <v>2125000</v>
      </c>
      <c r="S1250" s="16">
        <v>2125000</v>
      </c>
      <c r="T1250" s="16">
        <v>2125000</v>
      </c>
      <c r="U1250" s="16">
        <v>2125000</v>
      </c>
      <c r="V1250" s="16">
        <v>2125000</v>
      </c>
      <c r="W1250" s="16">
        <v>2125000</v>
      </c>
      <c r="X1250" s="16" t="s">
        <v>7745</v>
      </c>
      <c r="Y1250" s="16" t="s">
        <v>129</v>
      </c>
      <c r="Z1250" s="16" t="s">
        <v>129</v>
      </c>
    </row>
    <row r="1251" spans="2:26" hidden="1">
      <c r="B1251" s="16" t="s">
        <v>1621</v>
      </c>
      <c r="C1251" s="16" t="s">
        <v>235</v>
      </c>
      <c r="D1251" s="16" t="s">
        <v>3778</v>
      </c>
      <c r="E1251" s="16" t="s">
        <v>3779</v>
      </c>
      <c r="F1251" s="16" t="s">
        <v>3778</v>
      </c>
      <c r="G1251" s="16" t="s">
        <v>1739</v>
      </c>
      <c r="H1251" s="16" t="s">
        <v>129</v>
      </c>
      <c r="I1251" s="16" t="s">
        <v>19</v>
      </c>
      <c r="J1251" s="16" t="s">
        <v>7744</v>
      </c>
      <c r="K1251" s="16" t="s">
        <v>129</v>
      </c>
      <c r="L1251" s="16">
        <v>150000</v>
      </c>
      <c r="M1251" s="16">
        <v>150000</v>
      </c>
      <c r="N1251" s="16">
        <v>150000</v>
      </c>
      <c r="O1251" s="16">
        <v>150000</v>
      </c>
      <c r="P1251" s="16">
        <v>150000</v>
      </c>
      <c r="Q1251" s="16">
        <v>150000</v>
      </c>
      <c r="R1251" s="16">
        <v>150000</v>
      </c>
      <c r="S1251" s="16">
        <v>150000</v>
      </c>
      <c r="T1251" s="16">
        <v>150000</v>
      </c>
      <c r="U1251" s="16">
        <v>150000</v>
      </c>
      <c r="V1251" s="16">
        <v>150000</v>
      </c>
      <c r="W1251" s="16">
        <v>150000</v>
      </c>
      <c r="X1251" s="16" t="s">
        <v>7744</v>
      </c>
      <c r="Y1251" s="16" t="s">
        <v>129</v>
      </c>
      <c r="Z1251" s="16" t="s">
        <v>129</v>
      </c>
    </row>
    <row r="1252" spans="2:26" hidden="1">
      <c r="B1252" s="16" t="s">
        <v>1621</v>
      </c>
      <c r="C1252" s="16" t="s">
        <v>235</v>
      </c>
      <c r="D1252" s="16" t="s">
        <v>2439</v>
      </c>
      <c r="E1252" s="16" t="s">
        <v>3781</v>
      </c>
      <c r="F1252" s="16" t="s">
        <v>3782</v>
      </c>
      <c r="G1252" s="16" t="s">
        <v>1739</v>
      </c>
      <c r="H1252" s="16" t="s">
        <v>129</v>
      </c>
      <c r="I1252" s="16" t="s">
        <v>19</v>
      </c>
      <c r="J1252" s="16" t="s">
        <v>7745</v>
      </c>
      <c r="K1252" s="16" t="s">
        <v>129</v>
      </c>
      <c r="L1252" s="16">
        <v>550</v>
      </c>
      <c r="M1252" s="16">
        <v>550</v>
      </c>
      <c r="N1252" s="16">
        <v>550</v>
      </c>
      <c r="O1252" s="16">
        <v>550</v>
      </c>
      <c r="P1252" s="16">
        <v>550</v>
      </c>
      <c r="Q1252" s="16">
        <v>550</v>
      </c>
      <c r="R1252" s="16">
        <v>550</v>
      </c>
      <c r="S1252" s="16">
        <v>550</v>
      </c>
      <c r="T1252" s="16">
        <v>550</v>
      </c>
      <c r="U1252" s="16">
        <v>550</v>
      </c>
      <c r="V1252" s="16">
        <v>550</v>
      </c>
      <c r="W1252" s="16">
        <v>550</v>
      </c>
      <c r="X1252" s="16" t="s">
        <v>7745</v>
      </c>
      <c r="Y1252" s="16" t="s">
        <v>129</v>
      </c>
      <c r="Z1252" s="16" t="s">
        <v>129</v>
      </c>
    </row>
    <row r="1253" spans="2:26" hidden="1">
      <c r="B1253" s="16" t="s">
        <v>1621</v>
      </c>
      <c r="C1253" s="16" t="s">
        <v>1622</v>
      </c>
      <c r="D1253" s="16" t="s">
        <v>1674</v>
      </c>
      <c r="E1253" s="16" t="s">
        <v>3783</v>
      </c>
      <c r="F1253" s="16" t="s">
        <v>3784</v>
      </c>
      <c r="G1253" s="16" t="s">
        <v>1626</v>
      </c>
      <c r="H1253" s="16" t="s">
        <v>103</v>
      </c>
      <c r="I1253" s="16" t="s">
        <v>19</v>
      </c>
      <c r="J1253" s="16" t="s">
        <v>7744</v>
      </c>
      <c r="K1253" s="16" t="s">
        <v>103</v>
      </c>
      <c r="L1253" s="16">
        <v>3849572.3566720001</v>
      </c>
      <c r="M1253" s="16">
        <v>3849572.3566720001</v>
      </c>
      <c r="N1253" s="16">
        <v>3849572.3566720001</v>
      </c>
      <c r="O1253" s="16">
        <v>3849572.3566720001</v>
      </c>
      <c r="P1253" s="16">
        <v>3849572.3566720001</v>
      </c>
      <c r="Q1253" s="16">
        <v>3849572.3566720001</v>
      </c>
      <c r="R1253" s="16">
        <v>4085343.6754339798</v>
      </c>
      <c r="S1253" s="16">
        <v>4085343.6754339798</v>
      </c>
      <c r="T1253" s="16">
        <v>4085343.6754339798</v>
      </c>
      <c r="U1253" s="16">
        <v>4085343.6754339798</v>
      </c>
      <c r="V1253" s="16">
        <v>4085343.6754339798</v>
      </c>
      <c r="W1253" s="16">
        <v>4085343.6754339798</v>
      </c>
      <c r="X1253" s="16" t="s">
        <v>7744</v>
      </c>
      <c r="Y1253" s="16" t="s">
        <v>103</v>
      </c>
      <c r="Z1253" s="16" t="s">
        <v>103</v>
      </c>
    </row>
    <row r="1254" spans="2:26" hidden="1">
      <c r="B1254" s="16" t="s">
        <v>1621</v>
      </c>
      <c r="C1254" s="16" t="s">
        <v>235</v>
      </c>
      <c r="D1254" s="16" t="s">
        <v>3785</v>
      </c>
      <c r="E1254" s="16" t="s">
        <v>3786</v>
      </c>
      <c r="F1254" s="16" t="s">
        <v>3785</v>
      </c>
      <c r="G1254" s="16" t="s">
        <v>1743</v>
      </c>
      <c r="H1254" s="16" t="s">
        <v>103</v>
      </c>
      <c r="I1254" s="16" t="s">
        <v>19</v>
      </c>
      <c r="J1254" s="16" t="s">
        <v>7744</v>
      </c>
      <c r="K1254" s="16" t="s">
        <v>103</v>
      </c>
      <c r="L1254" s="16">
        <v>235000</v>
      </c>
      <c r="M1254" s="16">
        <v>235000</v>
      </c>
      <c r="N1254" s="16">
        <v>235000</v>
      </c>
      <c r="O1254" s="16">
        <v>235000</v>
      </c>
      <c r="P1254" s="16">
        <v>235000</v>
      </c>
      <c r="Q1254" s="16">
        <v>235000</v>
      </c>
      <c r="R1254" s="16">
        <v>235000</v>
      </c>
      <c r="S1254" s="16">
        <v>235000</v>
      </c>
      <c r="T1254" s="16">
        <v>235000</v>
      </c>
      <c r="U1254" s="16">
        <v>235000</v>
      </c>
      <c r="V1254" s="16">
        <v>235000</v>
      </c>
      <c r="W1254" s="16">
        <v>235000</v>
      </c>
      <c r="X1254" s="16" t="s">
        <v>7744</v>
      </c>
      <c r="Y1254" s="16" t="s">
        <v>103</v>
      </c>
      <c r="Z1254" s="16" t="s">
        <v>103</v>
      </c>
    </row>
    <row r="1255" spans="2:26" hidden="1">
      <c r="B1255" s="16" t="s">
        <v>1621</v>
      </c>
      <c r="C1255" s="16" t="s">
        <v>235</v>
      </c>
      <c r="D1255" s="16" t="s">
        <v>3787</v>
      </c>
      <c r="E1255" s="16" t="s">
        <v>3788</v>
      </c>
      <c r="F1255" s="16" t="s">
        <v>3789</v>
      </c>
      <c r="G1255" s="16" t="s">
        <v>1739</v>
      </c>
      <c r="H1255" s="16" t="s">
        <v>129</v>
      </c>
      <c r="I1255" s="16" t="s">
        <v>19</v>
      </c>
      <c r="J1255" s="16" t="s">
        <v>7745</v>
      </c>
      <c r="K1255" s="16" t="s">
        <v>129</v>
      </c>
      <c r="L1255" s="16">
        <v>12225</v>
      </c>
      <c r="M1255" s="16">
        <v>12225</v>
      </c>
      <c r="N1255" s="16">
        <v>12225</v>
      </c>
      <c r="O1255" s="16">
        <v>12225</v>
      </c>
      <c r="P1255" s="16">
        <v>12225</v>
      </c>
      <c r="Q1255" s="16">
        <v>12225</v>
      </c>
      <c r="R1255" s="16">
        <v>12225</v>
      </c>
      <c r="S1255" s="16">
        <v>12225</v>
      </c>
      <c r="T1255" s="16">
        <v>12225</v>
      </c>
      <c r="U1255" s="16">
        <v>12225</v>
      </c>
      <c r="V1255" s="16">
        <v>12225</v>
      </c>
      <c r="W1255" s="16">
        <v>12225</v>
      </c>
      <c r="X1255" s="16" t="s">
        <v>7745</v>
      </c>
      <c r="Y1255" s="16" t="s">
        <v>129</v>
      </c>
      <c r="Z1255" s="16" t="s">
        <v>129</v>
      </c>
    </row>
    <row r="1256" spans="2:26" hidden="1">
      <c r="B1256" s="16" t="s">
        <v>1621</v>
      </c>
      <c r="C1256" s="16" t="s">
        <v>235</v>
      </c>
      <c r="D1256" s="16" t="s">
        <v>2372</v>
      </c>
      <c r="E1256" s="16" t="s">
        <v>3790</v>
      </c>
      <c r="F1256" s="16" t="s">
        <v>3791</v>
      </c>
      <c r="G1256" s="16" t="s">
        <v>1739</v>
      </c>
      <c r="H1256" s="16" t="s">
        <v>129</v>
      </c>
      <c r="I1256" s="16" t="s">
        <v>19</v>
      </c>
      <c r="J1256" s="16" t="s">
        <v>7745</v>
      </c>
      <c r="K1256" s="16" t="s">
        <v>129</v>
      </c>
      <c r="L1256" s="16">
        <v>142000</v>
      </c>
      <c r="M1256" s="16">
        <v>142000</v>
      </c>
      <c r="N1256" s="16">
        <v>142000</v>
      </c>
      <c r="O1256" s="16">
        <v>142000</v>
      </c>
      <c r="P1256" s="16">
        <v>142000</v>
      </c>
      <c r="Q1256" s="16">
        <v>142000</v>
      </c>
      <c r="R1256" s="16">
        <v>142000</v>
      </c>
      <c r="S1256" s="16">
        <v>142000</v>
      </c>
      <c r="T1256" s="16">
        <v>142000</v>
      </c>
      <c r="U1256" s="16">
        <v>142000</v>
      </c>
      <c r="V1256" s="16">
        <v>142000</v>
      </c>
      <c r="W1256" s="16">
        <v>142000</v>
      </c>
      <c r="X1256" s="16" t="s">
        <v>7745</v>
      </c>
      <c r="Y1256" s="16" t="s">
        <v>129</v>
      </c>
      <c r="Z1256" s="16" t="s">
        <v>129</v>
      </c>
    </row>
    <row r="1257" spans="2:26" hidden="1">
      <c r="B1257" s="16" t="s">
        <v>1621</v>
      </c>
      <c r="C1257" s="16" t="s">
        <v>235</v>
      </c>
      <c r="D1257" s="16" t="s">
        <v>3792</v>
      </c>
      <c r="E1257" s="16" t="s">
        <v>3793</v>
      </c>
      <c r="F1257" s="16" t="s">
        <v>3794</v>
      </c>
      <c r="G1257" s="16" t="s">
        <v>1739</v>
      </c>
      <c r="H1257" s="16" t="s">
        <v>129</v>
      </c>
      <c r="I1257" s="16" t="s">
        <v>19</v>
      </c>
      <c r="J1257" s="16" t="s">
        <v>7745</v>
      </c>
      <c r="K1257" s="16" t="s">
        <v>129</v>
      </c>
      <c r="L1257" s="16">
        <v>750000</v>
      </c>
      <c r="M1257" s="16">
        <v>750000</v>
      </c>
      <c r="N1257" s="16">
        <v>750000</v>
      </c>
      <c r="O1257" s="16">
        <v>750000</v>
      </c>
      <c r="P1257" s="16">
        <v>750000</v>
      </c>
      <c r="Q1257" s="16">
        <v>750000</v>
      </c>
      <c r="R1257" s="16">
        <v>750000</v>
      </c>
      <c r="S1257" s="16">
        <v>750000</v>
      </c>
      <c r="T1257" s="16">
        <v>750000</v>
      </c>
      <c r="U1257" s="16">
        <v>750000</v>
      </c>
      <c r="V1257" s="16">
        <v>750000</v>
      </c>
      <c r="W1257" s="16">
        <v>750000</v>
      </c>
      <c r="X1257" s="16" t="s">
        <v>7745</v>
      </c>
      <c r="Y1257" s="16" t="s">
        <v>129</v>
      </c>
      <c r="Z1257" s="16" t="s">
        <v>129</v>
      </c>
    </row>
    <row r="1258" spans="2:26" hidden="1">
      <c r="B1258" s="16" t="s">
        <v>1621</v>
      </c>
      <c r="C1258" s="16" t="s">
        <v>235</v>
      </c>
      <c r="D1258" s="16" t="s">
        <v>15858</v>
      </c>
      <c r="E1258" s="16" t="s">
        <v>15859</v>
      </c>
      <c r="F1258" s="16" t="s">
        <v>15860</v>
      </c>
      <c r="G1258" s="16" t="s">
        <v>1739</v>
      </c>
      <c r="H1258" s="16" t="s">
        <v>129</v>
      </c>
      <c r="I1258" s="16" t="s">
        <v>19</v>
      </c>
      <c r="J1258" s="16" t="s">
        <v>7745</v>
      </c>
      <c r="K1258" s="16" t="s">
        <v>129</v>
      </c>
      <c r="L1258" s="16">
        <v>166204.79999999999</v>
      </c>
      <c r="M1258" s="16">
        <v>166204.79999999999</v>
      </c>
      <c r="N1258" s="16">
        <v>166204.79999999999</v>
      </c>
      <c r="O1258" s="16">
        <v>166204.79999999999</v>
      </c>
      <c r="P1258" s="16">
        <v>166204.79999999999</v>
      </c>
      <c r="Q1258" s="16">
        <v>166204.79999999999</v>
      </c>
      <c r="R1258" s="16">
        <v>166204.79999999999</v>
      </c>
      <c r="S1258" s="16">
        <v>166204.79999999999</v>
      </c>
      <c r="T1258" s="16">
        <v>166204.79999999999</v>
      </c>
      <c r="U1258" s="16">
        <v>166204.79999999999</v>
      </c>
      <c r="V1258" s="16">
        <v>166204.79999999999</v>
      </c>
      <c r="W1258" s="16">
        <v>170359.91999999998</v>
      </c>
      <c r="X1258" s="16" t="s">
        <v>7745</v>
      </c>
      <c r="Y1258" s="16" t="s">
        <v>129</v>
      </c>
      <c r="Z1258" s="16" t="s">
        <v>129</v>
      </c>
    </row>
    <row r="1259" spans="2:26" hidden="1">
      <c r="B1259" s="16" t="s">
        <v>1621</v>
      </c>
      <c r="C1259" s="16" t="s">
        <v>235</v>
      </c>
      <c r="D1259" s="16" t="s">
        <v>15858</v>
      </c>
      <c r="E1259" s="16" t="s">
        <v>15861</v>
      </c>
      <c r="F1259" s="16" t="s">
        <v>15862</v>
      </c>
      <c r="G1259" s="16" t="s">
        <v>1739</v>
      </c>
      <c r="H1259" s="16" t="s">
        <v>129</v>
      </c>
      <c r="I1259" s="16" t="s">
        <v>19</v>
      </c>
      <c r="J1259" s="16" t="s">
        <v>7745</v>
      </c>
      <c r="K1259" s="16" t="s">
        <v>129</v>
      </c>
      <c r="L1259" s="16">
        <v>141966.6</v>
      </c>
      <c r="M1259" s="16">
        <v>141966.6</v>
      </c>
      <c r="N1259" s="16">
        <v>141966.6</v>
      </c>
      <c r="O1259" s="16">
        <v>141966.6</v>
      </c>
      <c r="P1259" s="16">
        <v>141966.6</v>
      </c>
      <c r="Q1259" s="16">
        <v>141966.6</v>
      </c>
      <c r="R1259" s="16">
        <v>141966.6</v>
      </c>
      <c r="S1259" s="16">
        <v>141966.6</v>
      </c>
      <c r="T1259" s="16">
        <v>141966.6</v>
      </c>
      <c r="U1259" s="16">
        <v>141966.6</v>
      </c>
      <c r="V1259" s="16">
        <v>141966.6</v>
      </c>
      <c r="W1259" s="16">
        <v>145515.76500000001</v>
      </c>
      <c r="X1259" s="16" t="s">
        <v>7745</v>
      </c>
      <c r="Y1259" s="16" t="s">
        <v>129</v>
      </c>
      <c r="Z1259" s="16" t="s">
        <v>129</v>
      </c>
    </row>
    <row r="1260" spans="2:26" hidden="1">
      <c r="B1260" s="16" t="s">
        <v>1621</v>
      </c>
      <c r="C1260" s="16" t="s">
        <v>235</v>
      </c>
      <c r="D1260" s="16" t="s">
        <v>15858</v>
      </c>
      <c r="E1260" s="16" t="s">
        <v>15863</v>
      </c>
      <c r="F1260" s="16" t="s">
        <v>15864</v>
      </c>
      <c r="G1260" s="16" t="s">
        <v>1739</v>
      </c>
      <c r="H1260" s="16" t="s">
        <v>129</v>
      </c>
      <c r="I1260" s="16" t="s">
        <v>19</v>
      </c>
      <c r="J1260" s="16" t="s">
        <v>7745</v>
      </c>
      <c r="K1260" s="16" t="s">
        <v>129</v>
      </c>
      <c r="L1260" s="16">
        <v>201119.35</v>
      </c>
      <c r="M1260" s="16">
        <v>201119.35</v>
      </c>
      <c r="N1260" s="16">
        <v>201119.35</v>
      </c>
      <c r="O1260" s="16">
        <v>201119.35</v>
      </c>
      <c r="P1260" s="16">
        <v>201119.35</v>
      </c>
      <c r="Q1260" s="16">
        <v>201119.35</v>
      </c>
      <c r="R1260" s="16">
        <v>201119.35</v>
      </c>
      <c r="S1260" s="16">
        <v>201119.35</v>
      </c>
      <c r="T1260" s="16">
        <v>201119.35</v>
      </c>
      <c r="U1260" s="16">
        <v>201119.35</v>
      </c>
      <c r="V1260" s="16">
        <v>201119.35</v>
      </c>
      <c r="W1260" s="16">
        <v>206147.33375000002</v>
      </c>
      <c r="X1260" s="16" t="s">
        <v>7745</v>
      </c>
      <c r="Y1260" s="16" t="s">
        <v>129</v>
      </c>
      <c r="Z1260" s="16" t="s">
        <v>129</v>
      </c>
    </row>
    <row r="1261" spans="2:26" hidden="1">
      <c r="B1261" s="16" t="s">
        <v>1621</v>
      </c>
      <c r="C1261" s="16" t="s">
        <v>1622</v>
      </c>
      <c r="D1261" s="16" t="s">
        <v>1674</v>
      </c>
      <c r="E1261" s="16" t="s">
        <v>3795</v>
      </c>
      <c r="F1261" s="16" t="s">
        <v>3796</v>
      </c>
      <c r="G1261" s="16" t="s">
        <v>1743</v>
      </c>
      <c r="H1261" s="16" t="s">
        <v>103</v>
      </c>
      <c r="I1261" s="16" t="s">
        <v>19</v>
      </c>
      <c r="J1261" s="16" t="s">
        <v>7745</v>
      </c>
      <c r="K1261" s="16" t="s">
        <v>103</v>
      </c>
      <c r="L1261" s="16">
        <v>3733400</v>
      </c>
      <c r="M1261" s="16">
        <v>3801296</v>
      </c>
      <c r="N1261" s="16">
        <v>3771120</v>
      </c>
      <c r="O1261" s="16">
        <v>3733400</v>
      </c>
      <c r="P1261" s="16">
        <v>3703224</v>
      </c>
      <c r="Q1261" s="16">
        <v>3937088</v>
      </c>
      <c r="R1261" s="16">
        <v>4038630.24</v>
      </c>
      <c r="S1261" s="16">
        <v>3652980.96</v>
      </c>
      <c r="T1261" s="16">
        <v>4255557.96</v>
      </c>
      <c r="U1261" s="16">
        <v>4295729.76</v>
      </c>
      <c r="V1261" s="16">
        <v>4183248.7199999997</v>
      </c>
      <c r="W1261" s="16">
        <v>4151111.28</v>
      </c>
      <c r="X1261" s="16" t="s">
        <v>7745</v>
      </c>
      <c r="Y1261" s="16" t="s">
        <v>103</v>
      </c>
      <c r="Z1261" s="16" t="s">
        <v>103</v>
      </c>
    </row>
    <row r="1262" spans="2:26" hidden="1">
      <c r="B1262" s="16" t="s">
        <v>1621</v>
      </c>
      <c r="C1262" s="16" t="s">
        <v>235</v>
      </c>
      <c r="D1262" s="16" t="s">
        <v>2439</v>
      </c>
      <c r="E1262" s="16" t="s">
        <v>3797</v>
      </c>
      <c r="F1262" s="16" t="s">
        <v>3798</v>
      </c>
      <c r="G1262" s="16" t="s">
        <v>1739</v>
      </c>
      <c r="H1262" s="16" t="s">
        <v>129</v>
      </c>
      <c r="I1262" s="16" t="s">
        <v>19</v>
      </c>
      <c r="J1262" s="16" t="s">
        <v>7745</v>
      </c>
      <c r="K1262" s="16" t="s">
        <v>129</v>
      </c>
      <c r="L1262" s="16">
        <v>200</v>
      </c>
      <c r="M1262" s="16">
        <v>200</v>
      </c>
      <c r="N1262" s="16">
        <v>200</v>
      </c>
      <c r="O1262" s="16">
        <v>200</v>
      </c>
      <c r="P1262" s="16">
        <v>200</v>
      </c>
      <c r="Q1262" s="16">
        <v>200</v>
      </c>
      <c r="R1262" s="16">
        <v>200</v>
      </c>
      <c r="S1262" s="16">
        <v>200</v>
      </c>
      <c r="T1262" s="16">
        <v>200</v>
      </c>
      <c r="U1262" s="16">
        <v>200</v>
      </c>
      <c r="V1262" s="16">
        <v>200</v>
      </c>
      <c r="W1262" s="16">
        <v>200</v>
      </c>
      <c r="X1262" s="16" t="s">
        <v>7745</v>
      </c>
      <c r="Y1262" s="16" t="s">
        <v>129</v>
      </c>
      <c r="Z1262" s="16" t="s">
        <v>129</v>
      </c>
    </row>
    <row r="1263" spans="2:26" hidden="1">
      <c r="B1263" s="16" t="s">
        <v>1621</v>
      </c>
      <c r="C1263" s="16" t="s">
        <v>235</v>
      </c>
      <c r="D1263" s="16" t="s">
        <v>2439</v>
      </c>
      <c r="E1263" s="16" t="s">
        <v>3799</v>
      </c>
      <c r="F1263" s="16" t="s">
        <v>3800</v>
      </c>
      <c r="G1263" s="16" t="s">
        <v>1739</v>
      </c>
      <c r="H1263" s="16" t="s">
        <v>129</v>
      </c>
      <c r="I1263" s="16" t="s">
        <v>19</v>
      </c>
      <c r="J1263" s="16" t="s">
        <v>7745</v>
      </c>
      <c r="K1263" s="16" t="s">
        <v>129</v>
      </c>
      <c r="L1263" s="16">
        <v>200</v>
      </c>
      <c r="M1263" s="16">
        <v>200</v>
      </c>
      <c r="N1263" s="16">
        <v>200</v>
      </c>
      <c r="O1263" s="16">
        <v>200</v>
      </c>
      <c r="P1263" s="16">
        <v>200</v>
      </c>
      <c r="Q1263" s="16">
        <v>200</v>
      </c>
      <c r="R1263" s="16">
        <v>200</v>
      </c>
      <c r="S1263" s="16">
        <v>200</v>
      </c>
      <c r="T1263" s="16">
        <v>200</v>
      </c>
      <c r="U1263" s="16">
        <v>200</v>
      </c>
      <c r="V1263" s="16">
        <v>200</v>
      </c>
      <c r="W1263" s="16">
        <v>200</v>
      </c>
      <c r="X1263" s="16" t="s">
        <v>7745</v>
      </c>
      <c r="Y1263" s="16" t="s">
        <v>129</v>
      </c>
      <c r="Z1263" s="16" t="s">
        <v>129</v>
      </c>
    </row>
    <row r="1264" spans="2:26" hidden="1">
      <c r="B1264" s="16" t="s">
        <v>1621</v>
      </c>
      <c r="C1264" s="16" t="s">
        <v>235</v>
      </c>
      <c r="D1264" s="16" t="s">
        <v>2439</v>
      </c>
      <c r="E1264" s="16" t="s">
        <v>3801</v>
      </c>
      <c r="F1264" s="16" t="s">
        <v>3802</v>
      </c>
      <c r="G1264" s="16" t="s">
        <v>1739</v>
      </c>
      <c r="H1264" s="16" t="s">
        <v>129</v>
      </c>
      <c r="I1264" s="16" t="s">
        <v>19</v>
      </c>
      <c r="J1264" s="16" t="s">
        <v>7745</v>
      </c>
      <c r="K1264" s="16" t="s">
        <v>129</v>
      </c>
      <c r="L1264" s="16">
        <v>200</v>
      </c>
      <c r="M1264" s="16">
        <v>200</v>
      </c>
      <c r="N1264" s="16">
        <v>200</v>
      </c>
      <c r="O1264" s="16">
        <v>200</v>
      </c>
      <c r="P1264" s="16">
        <v>200</v>
      </c>
      <c r="Q1264" s="16">
        <v>200</v>
      </c>
      <c r="R1264" s="16">
        <v>200</v>
      </c>
      <c r="S1264" s="16">
        <v>200</v>
      </c>
      <c r="T1264" s="16">
        <v>200</v>
      </c>
      <c r="U1264" s="16">
        <v>200</v>
      </c>
      <c r="V1264" s="16">
        <v>200</v>
      </c>
      <c r="W1264" s="16">
        <v>200</v>
      </c>
      <c r="X1264" s="16" t="s">
        <v>7745</v>
      </c>
      <c r="Y1264" s="16" t="s">
        <v>129</v>
      </c>
      <c r="Z1264" s="16" t="s">
        <v>129</v>
      </c>
    </row>
    <row r="1265" spans="2:26" hidden="1">
      <c r="B1265" s="16" t="s">
        <v>1621</v>
      </c>
      <c r="C1265" s="16" t="s">
        <v>235</v>
      </c>
      <c r="D1265" s="16" t="s">
        <v>2439</v>
      </c>
      <c r="E1265" s="16" t="s">
        <v>3803</v>
      </c>
      <c r="F1265" s="16" t="s">
        <v>3804</v>
      </c>
      <c r="G1265" s="16" t="s">
        <v>1739</v>
      </c>
      <c r="H1265" s="16" t="s">
        <v>129</v>
      </c>
      <c r="I1265" s="16" t="s">
        <v>19</v>
      </c>
      <c r="J1265" s="16" t="s">
        <v>7745</v>
      </c>
      <c r="K1265" s="16" t="s">
        <v>129</v>
      </c>
      <c r="L1265" s="16">
        <v>200</v>
      </c>
      <c r="M1265" s="16">
        <v>200</v>
      </c>
      <c r="N1265" s="16">
        <v>200</v>
      </c>
      <c r="O1265" s="16">
        <v>200</v>
      </c>
      <c r="P1265" s="16">
        <v>200</v>
      </c>
      <c r="Q1265" s="16">
        <v>200</v>
      </c>
      <c r="R1265" s="16">
        <v>200</v>
      </c>
      <c r="S1265" s="16">
        <v>200</v>
      </c>
      <c r="T1265" s="16">
        <v>200</v>
      </c>
      <c r="U1265" s="16">
        <v>200</v>
      </c>
      <c r="V1265" s="16">
        <v>200</v>
      </c>
      <c r="W1265" s="16">
        <v>200</v>
      </c>
      <c r="X1265" s="16" t="s">
        <v>7745</v>
      </c>
      <c r="Y1265" s="16" t="s">
        <v>129</v>
      </c>
      <c r="Z1265" s="16" t="s">
        <v>129</v>
      </c>
    </row>
    <row r="1266" spans="2:26" hidden="1">
      <c r="B1266" s="16" t="s">
        <v>1621</v>
      </c>
      <c r="C1266" s="16" t="s">
        <v>235</v>
      </c>
      <c r="D1266" s="16" t="s">
        <v>2649</v>
      </c>
      <c r="E1266" s="16" t="s">
        <v>3805</v>
      </c>
      <c r="F1266" s="16" t="s">
        <v>3806</v>
      </c>
      <c r="G1266" s="16" t="s">
        <v>1739</v>
      </c>
      <c r="H1266" s="16" t="s">
        <v>129</v>
      </c>
      <c r="I1266" s="16" t="s">
        <v>19</v>
      </c>
      <c r="J1266" s="16" t="s">
        <v>7745</v>
      </c>
      <c r="K1266" s="16" t="s">
        <v>129</v>
      </c>
      <c r="L1266" s="16">
        <v>55000</v>
      </c>
      <c r="M1266" s="16">
        <v>55000</v>
      </c>
      <c r="N1266" s="16">
        <v>55000</v>
      </c>
      <c r="O1266" s="16">
        <v>55000</v>
      </c>
      <c r="P1266" s="16">
        <v>55000</v>
      </c>
      <c r="Q1266" s="16">
        <v>55000</v>
      </c>
      <c r="R1266" s="16">
        <v>55000</v>
      </c>
      <c r="S1266" s="16">
        <v>55000</v>
      </c>
      <c r="T1266" s="16">
        <v>55000</v>
      </c>
      <c r="U1266" s="16">
        <v>55000</v>
      </c>
      <c r="V1266" s="16">
        <v>55000</v>
      </c>
      <c r="W1266" s="16">
        <v>55000</v>
      </c>
      <c r="X1266" s="16" t="s">
        <v>7745</v>
      </c>
      <c r="Y1266" s="16" t="s">
        <v>129</v>
      </c>
      <c r="Z1266" s="16" t="s">
        <v>129</v>
      </c>
    </row>
    <row r="1267" spans="2:26" hidden="1">
      <c r="B1267" s="16" t="s">
        <v>1621</v>
      </c>
      <c r="C1267" s="16" t="s">
        <v>1622</v>
      </c>
      <c r="D1267" s="16" t="s">
        <v>15865</v>
      </c>
      <c r="E1267" s="16" t="s">
        <v>15866</v>
      </c>
      <c r="F1267" s="16" t="s">
        <v>15865</v>
      </c>
      <c r="G1267" s="16" t="s">
        <v>1976</v>
      </c>
      <c r="H1267" s="16" t="s">
        <v>102</v>
      </c>
      <c r="I1267" s="16" t="s">
        <v>19</v>
      </c>
      <c r="J1267" s="16" t="s">
        <v>7745</v>
      </c>
      <c r="K1267" s="16" t="s">
        <v>102</v>
      </c>
      <c r="L1267" s="16">
        <v>20703462.5</v>
      </c>
      <c r="M1267" s="16">
        <v>20703462.5</v>
      </c>
      <c r="N1267" s="16">
        <v>20703462.5</v>
      </c>
      <c r="O1267" s="16">
        <v>20703462.5</v>
      </c>
      <c r="P1267" s="16">
        <v>20703462.5</v>
      </c>
      <c r="Q1267" s="16">
        <v>20703462.5</v>
      </c>
      <c r="R1267" s="16">
        <v>20703462.5</v>
      </c>
      <c r="S1267" s="16">
        <v>20703462.5</v>
      </c>
      <c r="T1267" s="16">
        <v>20703462.5</v>
      </c>
      <c r="U1267" s="16">
        <v>20703462.5</v>
      </c>
      <c r="V1267" s="16">
        <v>20703462.5</v>
      </c>
      <c r="W1267" s="16">
        <v>20703462.5</v>
      </c>
      <c r="X1267" s="16" t="s">
        <v>7745</v>
      </c>
      <c r="Y1267" s="16" t="s">
        <v>102</v>
      </c>
      <c r="Z1267" s="16" t="s">
        <v>102</v>
      </c>
    </row>
    <row r="1268" spans="2:26" hidden="1">
      <c r="B1268" s="16" t="s">
        <v>1621</v>
      </c>
      <c r="C1268" s="16" t="s">
        <v>235</v>
      </c>
      <c r="D1268" s="16" t="s">
        <v>3807</v>
      </c>
      <c r="E1268" s="16" t="s">
        <v>3808</v>
      </c>
      <c r="F1268" s="16" t="s">
        <v>3809</v>
      </c>
      <c r="G1268" s="16" t="s">
        <v>1739</v>
      </c>
      <c r="H1268" s="16" t="s">
        <v>129</v>
      </c>
      <c r="I1268" s="16" t="s">
        <v>19</v>
      </c>
      <c r="J1268" s="16" t="s">
        <v>7745</v>
      </c>
      <c r="K1268" s="16" t="s">
        <v>129</v>
      </c>
      <c r="L1268" s="16">
        <v>145000</v>
      </c>
      <c r="M1268" s="16">
        <v>145000</v>
      </c>
      <c r="N1268" s="16">
        <v>145000</v>
      </c>
      <c r="O1268" s="16">
        <v>145000</v>
      </c>
      <c r="P1268" s="16">
        <v>145000</v>
      </c>
      <c r="Q1268" s="16">
        <v>145000</v>
      </c>
      <c r="R1268" s="16">
        <v>145000</v>
      </c>
      <c r="S1268" s="16">
        <v>145000</v>
      </c>
      <c r="T1268" s="16">
        <v>145000</v>
      </c>
      <c r="U1268" s="16">
        <v>145000</v>
      </c>
      <c r="V1268" s="16">
        <v>145000</v>
      </c>
      <c r="W1268" s="16">
        <v>145000</v>
      </c>
      <c r="X1268" s="16" t="s">
        <v>7745</v>
      </c>
      <c r="Y1268" s="16" t="s">
        <v>129</v>
      </c>
      <c r="Z1268" s="16" t="s">
        <v>129</v>
      </c>
    </row>
    <row r="1269" spans="2:26" hidden="1">
      <c r="B1269" s="16" t="s">
        <v>1621</v>
      </c>
      <c r="C1269" s="16" t="s">
        <v>235</v>
      </c>
      <c r="D1269" s="16" t="s">
        <v>3810</v>
      </c>
      <c r="E1269" s="16" t="s">
        <v>3811</v>
      </c>
      <c r="F1269" s="16" t="s">
        <v>3812</v>
      </c>
      <c r="G1269" s="16" t="s">
        <v>1669</v>
      </c>
      <c r="H1269" s="16" t="s">
        <v>129</v>
      </c>
      <c r="I1269" s="16" t="s">
        <v>19</v>
      </c>
      <c r="J1269" s="16" t="s">
        <v>7745</v>
      </c>
      <c r="K1269" s="16" t="s">
        <v>129</v>
      </c>
      <c r="L1269" s="16">
        <v>478800</v>
      </c>
      <c r="M1269" s="16">
        <v>478800</v>
      </c>
      <c r="N1269" s="16">
        <v>478800</v>
      </c>
      <c r="O1269" s="16">
        <v>478800</v>
      </c>
      <c r="P1269" s="16">
        <v>478800</v>
      </c>
      <c r="Q1269" s="16">
        <v>478800</v>
      </c>
      <c r="R1269" s="16">
        <v>478800</v>
      </c>
      <c r="S1269" s="16">
        <v>478800</v>
      </c>
      <c r="T1269" s="16">
        <v>478800</v>
      </c>
      <c r="U1269" s="16">
        <v>478800</v>
      </c>
      <c r="V1269" s="16">
        <v>478800</v>
      </c>
      <c r="W1269" s="16">
        <v>478800</v>
      </c>
      <c r="X1269" s="16" t="s">
        <v>7745</v>
      </c>
      <c r="Y1269" s="16" t="s">
        <v>129</v>
      </c>
      <c r="Z1269" s="16" t="s">
        <v>129</v>
      </c>
    </row>
    <row r="1270" spans="2:26" hidden="1">
      <c r="B1270" s="16" t="s">
        <v>1621</v>
      </c>
      <c r="C1270" s="16" t="s">
        <v>235</v>
      </c>
      <c r="D1270" s="16" t="s">
        <v>3813</v>
      </c>
      <c r="E1270" s="16" t="s">
        <v>3814</v>
      </c>
      <c r="F1270" s="16" t="s">
        <v>3813</v>
      </c>
      <c r="G1270" s="16" t="s">
        <v>1739</v>
      </c>
      <c r="H1270" s="16" t="s">
        <v>129</v>
      </c>
      <c r="I1270" s="16" t="s">
        <v>19</v>
      </c>
      <c r="J1270" s="16" t="s">
        <v>7745</v>
      </c>
      <c r="K1270" s="16" t="s">
        <v>129</v>
      </c>
      <c r="L1270" s="16">
        <v>13837.5</v>
      </c>
      <c r="M1270" s="16">
        <v>13837.5</v>
      </c>
      <c r="N1270" s="16">
        <v>13837.5</v>
      </c>
      <c r="O1270" s="16">
        <v>13837.5</v>
      </c>
      <c r="P1270" s="16">
        <v>13837.5</v>
      </c>
      <c r="Q1270" s="16">
        <v>13837.5</v>
      </c>
      <c r="R1270" s="16">
        <v>13837.5</v>
      </c>
      <c r="S1270" s="16">
        <v>13837.5</v>
      </c>
      <c r="T1270" s="16">
        <v>13837.5</v>
      </c>
      <c r="U1270" s="16">
        <v>13837.5</v>
      </c>
      <c r="V1270" s="16">
        <v>13837.5</v>
      </c>
      <c r="W1270" s="16">
        <v>13837.5</v>
      </c>
      <c r="X1270" s="16" t="s">
        <v>7745</v>
      </c>
      <c r="Y1270" s="16" t="s">
        <v>129</v>
      </c>
      <c r="Z1270" s="16" t="s">
        <v>129</v>
      </c>
    </row>
    <row r="1271" spans="2:26" hidden="1">
      <c r="B1271" s="16" t="s">
        <v>1621</v>
      </c>
      <c r="C1271" s="16" t="s">
        <v>235</v>
      </c>
      <c r="D1271" s="16" t="s">
        <v>2649</v>
      </c>
      <c r="E1271" s="16" t="s">
        <v>3815</v>
      </c>
      <c r="F1271" s="16" t="s">
        <v>3816</v>
      </c>
      <c r="G1271" s="16" t="s">
        <v>1739</v>
      </c>
      <c r="H1271" s="16" t="s">
        <v>129</v>
      </c>
      <c r="I1271" s="16" t="s">
        <v>19</v>
      </c>
      <c r="J1271" s="16" t="s">
        <v>7745</v>
      </c>
      <c r="K1271" s="16" t="s">
        <v>129</v>
      </c>
      <c r="L1271" s="16">
        <v>320000</v>
      </c>
      <c r="M1271" s="16">
        <v>320000</v>
      </c>
      <c r="N1271" s="16">
        <v>320000</v>
      </c>
      <c r="O1271" s="16">
        <v>320000</v>
      </c>
      <c r="P1271" s="16">
        <v>320000</v>
      </c>
      <c r="Q1271" s="16">
        <v>320000</v>
      </c>
      <c r="R1271" s="16">
        <v>320000</v>
      </c>
      <c r="S1271" s="16">
        <v>320000</v>
      </c>
      <c r="T1271" s="16">
        <v>320000</v>
      </c>
      <c r="U1271" s="16">
        <v>320000</v>
      </c>
      <c r="V1271" s="16">
        <v>320000</v>
      </c>
      <c r="W1271" s="16">
        <v>320000</v>
      </c>
      <c r="X1271" s="16" t="s">
        <v>7745</v>
      </c>
      <c r="Y1271" s="16" t="s">
        <v>129</v>
      </c>
      <c r="Z1271" s="16" t="s">
        <v>129</v>
      </c>
    </row>
    <row r="1272" spans="2:26" hidden="1">
      <c r="B1272" s="16" t="s">
        <v>1621</v>
      </c>
      <c r="C1272" s="16" t="s">
        <v>235</v>
      </c>
      <c r="D1272" s="16" t="s">
        <v>2649</v>
      </c>
      <c r="E1272" s="16" t="s">
        <v>3817</v>
      </c>
      <c r="F1272" s="16" t="s">
        <v>3818</v>
      </c>
      <c r="G1272" s="16" t="s">
        <v>1739</v>
      </c>
      <c r="H1272" s="16" t="s">
        <v>129</v>
      </c>
      <c r="I1272" s="16" t="s">
        <v>19</v>
      </c>
      <c r="J1272" s="16" t="s">
        <v>7745</v>
      </c>
      <c r="K1272" s="16" t="s">
        <v>129</v>
      </c>
      <c r="L1272" s="16">
        <v>320000</v>
      </c>
      <c r="M1272" s="16">
        <v>320000</v>
      </c>
      <c r="N1272" s="16">
        <v>320000</v>
      </c>
      <c r="O1272" s="16">
        <v>320000</v>
      </c>
      <c r="P1272" s="16">
        <v>320000</v>
      </c>
      <c r="Q1272" s="16">
        <v>320000</v>
      </c>
      <c r="R1272" s="16">
        <v>320000</v>
      </c>
      <c r="S1272" s="16">
        <v>320000</v>
      </c>
      <c r="T1272" s="16">
        <v>320000</v>
      </c>
      <c r="U1272" s="16">
        <v>320000</v>
      </c>
      <c r="V1272" s="16">
        <v>320000</v>
      </c>
      <c r="W1272" s="16">
        <v>320000</v>
      </c>
      <c r="X1272" s="16" t="s">
        <v>7745</v>
      </c>
      <c r="Y1272" s="16" t="s">
        <v>129</v>
      </c>
      <c r="Z1272" s="16" t="s">
        <v>129</v>
      </c>
    </row>
    <row r="1273" spans="2:26" hidden="1">
      <c r="B1273" s="16" t="s">
        <v>1621</v>
      </c>
      <c r="C1273" s="16" t="s">
        <v>235</v>
      </c>
      <c r="D1273" s="16" t="s">
        <v>2649</v>
      </c>
      <c r="E1273" s="16" t="s">
        <v>3819</v>
      </c>
      <c r="F1273" s="16" t="s">
        <v>3820</v>
      </c>
      <c r="G1273" s="16" t="s">
        <v>1739</v>
      </c>
      <c r="H1273" s="16" t="s">
        <v>129</v>
      </c>
      <c r="I1273" s="16" t="s">
        <v>19</v>
      </c>
      <c r="J1273" s="16" t="s">
        <v>7745</v>
      </c>
      <c r="K1273" s="16" t="s">
        <v>129</v>
      </c>
      <c r="L1273" s="16">
        <v>320000</v>
      </c>
      <c r="M1273" s="16">
        <v>320000</v>
      </c>
      <c r="N1273" s="16">
        <v>320000</v>
      </c>
      <c r="O1273" s="16">
        <v>320000</v>
      </c>
      <c r="P1273" s="16">
        <v>320000</v>
      </c>
      <c r="Q1273" s="16">
        <v>320000</v>
      </c>
      <c r="R1273" s="16">
        <v>320000</v>
      </c>
      <c r="S1273" s="16">
        <v>320000</v>
      </c>
      <c r="T1273" s="16">
        <v>320000</v>
      </c>
      <c r="U1273" s="16">
        <v>320000</v>
      </c>
      <c r="V1273" s="16">
        <v>320000</v>
      </c>
      <c r="W1273" s="16">
        <v>320000</v>
      </c>
      <c r="X1273" s="16" t="s">
        <v>7745</v>
      </c>
      <c r="Y1273" s="16" t="s">
        <v>129</v>
      </c>
      <c r="Z1273" s="16" t="s">
        <v>129</v>
      </c>
    </row>
    <row r="1274" spans="2:26" hidden="1">
      <c r="B1274" s="16" t="s">
        <v>1621</v>
      </c>
      <c r="C1274" s="16" t="s">
        <v>1622</v>
      </c>
      <c r="D1274" s="16" t="s">
        <v>1938</v>
      </c>
      <c r="E1274" s="16" t="s">
        <v>3821</v>
      </c>
      <c r="F1274" s="16" t="s">
        <v>3822</v>
      </c>
      <c r="G1274" s="16" t="s">
        <v>1743</v>
      </c>
      <c r="H1274" s="16" t="s">
        <v>102</v>
      </c>
      <c r="I1274" s="16" t="s">
        <v>19</v>
      </c>
      <c r="J1274" s="16" t="s">
        <v>7745</v>
      </c>
      <c r="K1274" s="16" t="s">
        <v>102</v>
      </c>
      <c r="L1274" s="16">
        <v>209500</v>
      </c>
      <c r="M1274" s="16">
        <v>209500</v>
      </c>
      <c r="N1274" s="16">
        <v>209500</v>
      </c>
      <c r="O1274" s="16">
        <v>209500</v>
      </c>
      <c r="P1274" s="16">
        <v>209500</v>
      </c>
      <c r="Q1274" s="16">
        <v>209500</v>
      </c>
      <c r="R1274" s="16">
        <v>209500</v>
      </c>
      <c r="S1274" s="16">
        <v>209500</v>
      </c>
      <c r="T1274" s="16">
        <v>209500</v>
      </c>
      <c r="U1274" s="16">
        <v>209500</v>
      </c>
      <c r="V1274" s="16">
        <v>209500</v>
      </c>
      <c r="W1274" s="16">
        <v>209500</v>
      </c>
      <c r="X1274" s="16" t="s">
        <v>7745</v>
      </c>
      <c r="Y1274" s="16" t="s">
        <v>102</v>
      </c>
      <c r="Z1274" s="16" t="s">
        <v>102</v>
      </c>
    </row>
    <row r="1275" spans="2:26" hidden="1">
      <c r="B1275" s="16" t="s">
        <v>1621</v>
      </c>
      <c r="C1275" s="16" t="s">
        <v>1622</v>
      </c>
      <c r="D1275" s="16" t="s">
        <v>1938</v>
      </c>
      <c r="E1275" s="16" t="s">
        <v>3823</v>
      </c>
      <c r="F1275" s="16" t="s">
        <v>3824</v>
      </c>
      <c r="G1275" s="16" t="s">
        <v>1743</v>
      </c>
      <c r="H1275" s="16" t="s">
        <v>102</v>
      </c>
      <c r="I1275" s="16" t="s">
        <v>19</v>
      </c>
      <c r="J1275" s="16" t="s">
        <v>7745</v>
      </c>
      <c r="K1275" s="16" t="s">
        <v>102</v>
      </c>
      <c r="L1275" s="16">
        <v>155000</v>
      </c>
      <c r="M1275" s="16">
        <v>155000</v>
      </c>
      <c r="N1275" s="16">
        <v>155000</v>
      </c>
      <c r="O1275" s="16">
        <v>155000</v>
      </c>
      <c r="P1275" s="16">
        <v>155000</v>
      </c>
      <c r="Q1275" s="16">
        <v>155000</v>
      </c>
      <c r="R1275" s="16">
        <v>155000</v>
      </c>
      <c r="S1275" s="16">
        <v>155000</v>
      </c>
      <c r="T1275" s="16">
        <v>155000</v>
      </c>
      <c r="U1275" s="16">
        <v>155000</v>
      </c>
      <c r="V1275" s="16">
        <v>155000</v>
      </c>
      <c r="W1275" s="16">
        <v>155000</v>
      </c>
      <c r="X1275" s="16" t="s">
        <v>7745</v>
      </c>
      <c r="Y1275" s="16" t="s">
        <v>102</v>
      </c>
      <c r="Z1275" s="16" t="s">
        <v>102</v>
      </c>
    </row>
    <row r="1276" spans="2:26" hidden="1">
      <c r="B1276" s="16" t="s">
        <v>1621</v>
      </c>
      <c r="C1276" s="16" t="s">
        <v>235</v>
      </c>
      <c r="D1276" s="16" t="s">
        <v>3825</v>
      </c>
      <c r="E1276" s="16" t="s">
        <v>3826</v>
      </c>
      <c r="F1276" s="16" t="s">
        <v>3827</v>
      </c>
      <c r="G1276" s="16" t="s">
        <v>2073</v>
      </c>
      <c r="H1276" s="16" t="s">
        <v>130</v>
      </c>
      <c r="I1276" s="16" t="s">
        <v>19</v>
      </c>
      <c r="J1276" s="16" t="s">
        <v>7744</v>
      </c>
      <c r="K1276" s="16" t="s">
        <v>130</v>
      </c>
      <c r="L1276" s="16">
        <v>100000</v>
      </c>
      <c r="M1276" s="16">
        <v>100000</v>
      </c>
      <c r="N1276" s="16">
        <v>100000</v>
      </c>
      <c r="O1276" s="16">
        <v>100000</v>
      </c>
      <c r="P1276" s="16">
        <v>100000</v>
      </c>
      <c r="Q1276" s="16">
        <v>100000</v>
      </c>
      <c r="R1276" s="16">
        <v>100000</v>
      </c>
      <c r="S1276" s="16">
        <v>100000</v>
      </c>
      <c r="T1276" s="16">
        <v>100000</v>
      </c>
      <c r="U1276" s="16">
        <v>100000</v>
      </c>
      <c r="V1276" s="16">
        <v>100000</v>
      </c>
      <c r="W1276" s="16">
        <v>100000</v>
      </c>
      <c r="X1276" s="16" t="s">
        <v>7744</v>
      </c>
      <c r="Y1276" s="16" t="s">
        <v>130</v>
      </c>
      <c r="Z1276" s="16" t="s">
        <v>130</v>
      </c>
    </row>
    <row r="1277" spans="2:26" hidden="1">
      <c r="B1277" s="16" t="s">
        <v>1621</v>
      </c>
      <c r="C1277" s="16" t="s">
        <v>1622</v>
      </c>
      <c r="D1277" s="16" t="s">
        <v>16125</v>
      </c>
      <c r="E1277" s="16" t="s">
        <v>16126</v>
      </c>
      <c r="F1277" s="16" t="s">
        <v>16127</v>
      </c>
      <c r="G1277" s="16" t="s">
        <v>1724</v>
      </c>
      <c r="H1277" s="16" t="s">
        <v>102</v>
      </c>
      <c r="I1277" s="16" t="s">
        <v>19</v>
      </c>
      <c r="J1277" s="16" t="s">
        <v>7744</v>
      </c>
      <c r="K1277" s="16" t="s">
        <v>102</v>
      </c>
      <c r="L1277" s="16">
        <v>1290000</v>
      </c>
      <c r="M1277" s="16">
        <v>1290000</v>
      </c>
      <c r="N1277" s="16">
        <v>1290000</v>
      </c>
      <c r="O1277" s="16">
        <v>1290000</v>
      </c>
      <c r="P1277" s="16">
        <v>1290000</v>
      </c>
      <c r="Q1277" s="16">
        <v>1290000</v>
      </c>
      <c r="R1277" s="16">
        <v>1290000</v>
      </c>
      <c r="S1277" s="16">
        <v>1290000</v>
      </c>
      <c r="T1277" s="16">
        <v>1290000</v>
      </c>
      <c r="U1277" s="16">
        <v>1290000</v>
      </c>
      <c r="V1277" s="16">
        <v>1290000</v>
      </c>
      <c r="W1277" s="16">
        <v>1290000</v>
      </c>
      <c r="X1277" s="16" t="s">
        <v>7744</v>
      </c>
      <c r="Y1277" s="16" t="s">
        <v>102</v>
      </c>
      <c r="Z1277" s="16" t="s">
        <v>102</v>
      </c>
    </row>
    <row r="1278" spans="2:26" hidden="1">
      <c r="B1278" s="16" t="s">
        <v>1621</v>
      </c>
      <c r="C1278" s="16" t="s">
        <v>1622</v>
      </c>
      <c r="D1278" s="16" t="s">
        <v>3828</v>
      </c>
      <c r="E1278" s="16" t="s">
        <v>15867</v>
      </c>
      <c r="F1278" s="16" t="s">
        <v>15868</v>
      </c>
      <c r="G1278" s="16" t="s">
        <v>1743</v>
      </c>
      <c r="H1278" s="16" t="s">
        <v>102</v>
      </c>
      <c r="I1278" s="16" t="s">
        <v>19</v>
      </c>
      <c r="J1278" s="16" t="s">
        <v>7744</v>
      </c>
      <c r="K1278" s="16" t="s">
        <v>102</v>
      </c>
      <c r="L1278" s="16">
        <v>2382268.7999999998</v>
      </c>
      <c r="M1278" s="16">
        <v>2382268.7999999998</v>
      </c>
      <c r="N1278" s="16">
        <v>2382268.7999999998</v>
      </c>
      <c r="O1278" s="16">
        <v>2382268.7999999998</v>
      </c>
      <c r="P1278" s="16">
        <v>2382268.7999999998</v>
      </c>
      <c r="Q1278" s="16">
        <v>2382268.7999999998</v>
      </c>
      <c r="R1278" s="16">
        <v>2382268.7999999998</v>
      </c>
      <c r="S1278" s="16">
        <v>2382268.7999999998</v>
      </c>
      <c r="T1278" s="16">
        <v>2382268.7999999998</v>
      </c>
      <c r="U1278" s="16">
        <v>2382268.7999999998</v>
      </c>
      <c r="V1278" s="16">
        <v>2382268.7999999998</v>
      </c>
      <c r="W1278" s="16">
        <v>2382268.7999999998</v>
      </c>
      <c r="X1278" s="16" t="s">
        <v>7744</v>
      </c>
      <c r="Y1278" s="16" t="s">
        <v>102</v>
      </c>
      <c r="Z1278" s="16" t="s">
        <v>102</v>
      </c>
    </row>
    <row r="1279" spans="2:26" hidden="1">
      <c r="B1279" s="16" t="s">
        <v>1621</v>
      </c>
      <c r="C1279" s="16" t="s">
        <v>1622</v>
      </c>
      <c r="D1279" s="16" t="s">
        <v>3829</v>
      </c>
      <c r="E1279" s="16" t="s">
        <v>3830</v>
      </c>
      <c r="F1279" s="16" t="s">
        <v>3829</v>
      </c>
      <c r="G1279" s="16" t="s">
        <v>1979</v>
      </c>
      <c r="H1279" s="16" t="s">
        <v>131</v>
      </c>
      <c r="I1279" s="16" t="s">
        <v>19</v>
      </c>
      <c r="J1279" s="16" t="s">
        <v>7744</v>
      </c>
      <c r="K1279" s="16" t="s">
        <v>131</v>
      </c>
      <c r="L1279" s="16">
        <v>8000000</v>
      </c>
      <c r="M1279" s="16">
        <v>8000000</v>
      </c>
      <c r="N1279" s="16">
        <v>8000000</v>
      </c>
      <c r="O1279" s="16">
        <v>8000000</v>
      </c>
      <c r="P1279" s="16">
        <v>8000000</v>
      </c>
      <c r="Q1279" s="16">
        <v>8000000</v>
      </c>
      <c r="R1279" s="16">
        <v>8000000</v>
      </c>
      <c r="S1279" s="16">
        <v>8000000</v>
      </c>
      <c r="T1279" s="16">
        <v>8000000</v>
      </c>
      <c r="U1279" s="16">
        <v>8000000</v>
      </c>
      <c r="V1279" s="16">
        <v>8000000</v>
      </c>
      <c r="W1279" s="16">
        <v>8000000</v>
      </c>
      <c r="X1279" s="16" t="s">
        <v>7744</v>
      </c>
      <c r="Y1279" s="16" t="s">
        <v>131</v>
      </c>
      <c r="Z1279" s="16" t="s">
        <v>131</v>
      </c>
    </row>
    <row r="1280" spans="2:26" hidden="1">
      <c r="B1280" s="16" t="s">
        <v>1621</v>
      </c>
      <c r="C1280" s="16" t="s">
        <v>235</v>
      </c>
      <c r="D1280" s="16" t="s">
        <v>3831</v>
      </c>
      <c r="E1280" s="16" t="s">
        <v>3832</v>
      </c>
      <c r="F1280" s="16" t="s">
        <v>3833</v>
      </c>
      <c r="G1280" s="16" t="s">
        <v>1701</v>
      </c>
      <c r="H1280" s="16" t="s">
        <v>129</v>
      </c>
      <c r="I1280" s="16" t="s">
        <v>19</v>
      </c>
      <c r="J1280" s="16" t="s">
        <v>7745</v>
      </c>
      <c r="K1280" s="16" t="s">
        <v>129</v>
      </c>
      <c r="L1280" s="16">
        <v>190960</v>
      </c>
      <c r="M1280" s="16">
        <v>190960</v>
      </c>
      <c r="N1280" s="16">
        <v>190960</v>
      </c>
      <c r="O1280" s="16">
        <v>190960</v>
      </c>
      <c r="P1280" s="16">
        <v>190960</v>
      </c>
      <c r="Q1280" s="16">
        <v>190960</v>
      </c>
      <c r="R1280" s="16">
        <v>190960</v>
      </c>
      <c r="S1280" s="16">
        <v>190960</v>
      </c>
      <c r="T1280" s="16">
        <v>190960</v>
      </c>
      <c r="U1280" s="16">
        <v>190960</v>
      </c>
      <c r="V1280" s="16">
        <v>190960</v>
      </c>
      <c r="W1280" s="16">
        <v>190960</v>
      </c>
      <c r="X1280" s="16" t="s">
        <v>7745</v>
      </c>
      <c r="Y1280" s="16" t="s">
        <v>129</v>
      </c>
      <c r="Z1280" s="16" t="s">
        <v>129</v>
      </c>
    </row>
    <row r="1281" spans="2:26" hidden="1">
      <c r="B1281" s="16" t="s">
        <v>1621</v>
      </c>
      <c r="C1281" s="16" t="s">
        <v>235</v>
      </c>
      <c r="D1281" s="16" t="s">
        <v>1900</v>
      </c>
      <c r="E1281" s="16" t="s">
        <v>3834</v>
      </c>
      <c r="F1281" s="16" t="s">
        <v>3835</v>
      </c>
      <c r="G1281" s="16" t="s">
        <v>1669</v>
      </c>
      <c r="H1281" s="16" t="s">
        <v>129</v>
      </c>
      <c r="I1281" s="16" t="s">
        <v>19</v>
      </c>
      <c r="J1281" s="16" t="s">
        <v>7745</v>
      </c>
      <c r="K1281" s="16" t="s">
        <v>129</v>
      </c>
      <c r="L1281" s="16">
        <v>3465000</v>
      </c>
      <c r="M1281" s="16">
        <v>3465000</v>
      </c>
      <c r="N1281" s="16">
        <v>3465000</v>
      </c>
      <c r="O1281" s="16">
        <v>3465000</v>
      </c>
      <c r="P1281" s="16">
        <v>3465000</v>
      </c>
      <c r="Q1281" s="16">
        <v>3465000</v>
      </c>
      <c r="R1281" s="16">
        <v>3465000</v>
      </c>
      <c r="S1281" s="16">
        <v>3465000</v>
      </c>
      <c r="T1281" s="16">
        <v>3465000</v>
      </c>
      <c r="U1281" s="16">
        <v>3465000</v>
      </c>
      <c r="V1281" s="16">
        <v>3465000</v>
      </c>
      <c r="W1281" s="16">
        <v>3465000</v>
      </c>
      <c r="X1281" s="16" t="s">
        <v>7745</v>
      </c>
      <c r="Y1281" s="16" t="s">
        <v>129</v>
      </c>
      <c r="Z1281" s="16" t="s">
        <v>129</v>
      </c>
    </row>
    <row r="1282" spans="2:26" hidden="1">
      <c r="B1282" s="16" t="s">
        <v>1621</v>
      </c>
      <c r="C1282" s="16" t="s">
        <v>235</v>
      </c>
      <c r="D1282" s="16" t="s">
        <v>3837</v>
      </c>
      <c r="E1282" s="16" t="s">
        <v>3838</v>
      </c>
      <c r="F1282" s="16" t="s">
        <v>3839</v>
      </c>
      <c r="G1282" s="16" t="s">
        <v>1739</v>
      </c>
      <c r="H1282" s="16" t="s">
        <v>129</v>
      </c>
      <c r="I1282" s="16" t="s">
        <v>19</v>
      </c>
      <c r="J1282" s="16" t="s">
        <v>7745</v>
      </c>
      <c r="K1282" s="16" t="s">
        <v>129</v>
      </c>
      <c r="L1282" s="16">
        <v>3587500</v>
      </c>
      <c r="M1282" s="16">
        <v>3587500</v>
      </c>
      <c r="N1282" s="16">
        <v>3587500</v>
      </c>
      <c r="O1282" s="16">
        <v>3587500</v>
      </c>
      <c r="P1282" s="16">
        <v>3587500</v>
      </c>
      <c r="Q1282" s="16">
        <v>3587500</v>
      </c>
      <c r="R1282" s="16">
        <v>3587500</v>
      </c>
      <c r="S1282" s="16">
        <v>3587500</v>
      </c>
      <c r="T1282" s="16">
        <v>3587500</v>
      </c>
      <c r="U1282" s="16">
        <v>3587500</v>
      </c>
      <c r="V1282" s="16">
        <v>3587500</v>
      </c>
      <c r="W1282" s="16">
        <v>3587500</v>
      </c>
      <c r="X1282" s="16" t="s">
        <v>7745</v>
      </c>
      <c r="Y1282" s="16" t="s">
        <v>129</v>
      </c>
      <c r="Z1282" s="16" t="s">
        <v>129</v>
      </c>
    </row>
    <row r="1283" spans="2:26" hidden="1">
      <c r="B1283" s="16" t="s">
        <v>1621</v>
      </c>
      <c r="C1283" s="16" t="s">
        <v>235</v>
      </c>
      <c r="D1283" s="16" t="s">
        <v>3840</v>
      </c>
      <c r="E1283" s="16" t="s">
        <v>3841</v>
      </c>
      <c r="F1283" s="16" t="s">
        <v>3842</v>
      </c>
      <c r="G1283" s="16" t="s">
        <v>1739</v>
      </c>
      <c r="H1283" s="16" t="s">
        <v>129</v>
      </c>
      <c r="I1283" s="16" t="s">
        <v>19</v>
      </c>
      <c r="J1283" s="16" t="s">
        <v>7745</v>
      </c>
      <c r="K1283" s="16" t="s">
        <v>129</v>
      </c>
      <c r="L1283" s="16">
        <v>80975</v>
      </c>
      <c r="M1283" s="16">
        <v>80975</v>
      </c>
      <c r="N1283" s="16">
        <v>80975</v>
      </c>
      <c r="O1283" s="16">
        <v>80975</v>
      </c>
      <c r="P1283" s="16">
        <v>80975</v>
      </c>
      <c r="Q1283" s="16">
        <v>80975</v>
      </c>
      <c r="R1283" s="16">
        <v>80975</v>
      </c>
      <c r="S1283" s="16">
        <v>80975</v>
      </c>
      <c r="T1283" s="16">
        <v>80975</v>
      </c>
      <c r="U1283" s="16">
        <v>80975</v>
      </c>
      <c r="V1283" s="16">
        <v>80975</v>
      </c>
      <c r="W1283" s="16">
        <v>80975</v>
      </c>
      <c r="X1283" s="16" t="s">
        <v>7745</v>
      </c>
      <c r="Y1283" s="16" t="s">
        <v>129</v>
      </c>
      <c r="Z1283" s="16" t="s">
        <v>129</v>
      </c>
    </row>
    <row r="1284" spans="2:26" hidden="1">
      <c r="B1284" s="16" t="s">
        <v>1621</v>
      </c>
      <c r="C1284" s="16" t="s">
        <v>235</v>
      </c>
      <c r="D1284" s="16" t="s">
        <v>3843</v>
      </c>
      <c r="E1284" s="16" t="s">
        <v>3844</v>
      </c>
      <c r="F1284" s="16" t="s">
        <v>3845</v>
      </c>
      <c r="G1284" s="16" t="s">
        <v>1739</v>
      </c>
      <c r="H1284" s="16" t="s">
        <v>129</v>
      </c>
      <c r="I1284" s="16" t="s">
        <v>19</v>
      </c>
      <c r="J1284" s="16" t="s">
        <v>7744</v>
      </c>
      <c r="K1284" s="16" t="s">
        <v>129</v>
      </c>
      <c r="L1284" s="16">
        <v>30750</v>
      </c>
      <c r="M1284" s="16">
        <v>30750</v>
      </c>
      <c r="N1284" s="16">
        <v>30750</v>
      </c>
      <c r="O1284" s="16">
        <v>30750</v>
      </c>
      <c r="P1284" s="16">
        <v>30750</v>
      </c>
      <c r="Q1284" s="16">
        <v>30750</v>
      </c>
      <c r="R1284" s="16">
        <v>30750</v>
      </c>
      <c r="S1284" s="16">
        <v>30750</v>
      </c>
      <c r="T1284" s="16">
        <v>30750</v>
      </c>
      <c r="U1284" s="16">
        <v>30750</v>
      </c>
      <c r="V1284" s="16">
        <v>30750</v>
      </c>
      <c r="W1284" s="16">
        <v>30750</v>
      </c>
      <c r="X1284" s="16" t="s">
        <v>7744</v>
      </c>
      <c r="Y1284" s="16" t="s">
        <v>129</v>
      </c>
      <c r="Z1284" s="16" t="s">
        <v>129</v>
      </c>
    </row>
    <row r="1285" spans="2:26" hidden="1">
      <c r="B1285" s="16" t="s">
        <v>1621</v>
      </c>
      <c r="C1285" s="16" t="s">
        <v>235</v>
      </c>
      <c r="D1285" s="16" t="s">
        <v>3836</v>
      </c>
      <c r="E1285" s="16" t="s">
        <v>3846</v>
      </c>
      <c r="F1285" s="16" t="s">
        <v>3847</v>
      </c>
      <c r="G1285" s="16" t="s">
        <v>1739</v>
      </c>
      <c r="H1285" s="16" t="s">
        <v>129</v>
      </c>
      <c r="I1285" s="16" t="s">
        <v>19</v>
      </c>
      <c r="J1285" s="16" t="s">
        <v>7744</v>
      </c>
      <c r="K1285" s="16" t="s">
        <v>129</v>
      </c>
      <c r="L1285" s="16">
        <v>90200</v>
      </c>
      <c r="M1285" s="16">
        <v>90200</v>
      </c>
      <c r="N1285" s="16">
        <v>90200</v>
      </c>
      <c r="O1285" s="16">
        <v>90200</v>
      </c>
      <c r="P1285" s="16">
        <v>90200</v>
      </c>
      <c r="Q1285" s="16">
        <v>90200</v>
      </c>
      <c r="R1285" s="16">
        <v>90200</v>
      </c>
      <c r="S1285" s="16">
        <v>90200</v>
      </c>
      <c r="T1285" s="16">
        <v>90200</v>
      </c>
      <c r="U1285" s="16">
        <v>90200</v>
      </c>
      <c r="V1285" s="16">
        <v>90200</v>
      </c>
      <c r="W1285" s="16">
        <v>90200</v>
      </c>
      <c r="X1285" s="16" t="s">
        <v>7744</v>
      </c>
      <c r="Y1285" s="16" t="s">
        <v>129</v>
      </c>
      <c r="Z1285" s="16" t="s">
        <v>129</v>
      </c>
    </row>
    <row r="1286" spans="2:26" hidden="1">
      <c r="B1286" s="16" t="s">
        <v>1621</v>
      </c>
      <c r="C1286" s="16" t="s">
        <v>235</v>
      </c>
      <c r="D1286" s="16" t="s">
        <v>15869</v>
      </c>
      <c r="E1286" s="16" t="s">
        <v>15870</v>
      </c>
      <c r="F1286" s="16" t="s">
        <v>15869</v>
      </c>
      <c r="G1286" s="16" t="s">
        <v>1739</v>
      </c>
      <c r="H1286" s="16" t="s">
        <v>129</v>
      </c>
      <c r="I1286" s="16" t="s">
        <v>19</v>
      </c>
      <c r="J1286" s="16" t="s">
        <v>7745</v>
      </c>
      <c r="K1286" s="16" t="s">
        <v>129</v>
      </c>
      <c r="L1286" s="16">
        <v>30000</v>
      </c>
      <c r="M1286" s="16">
        <v>30000</v>
      </c>
      <c r="N1286" s="16">
        <v>30000</v>
      </c>
      <c r="O1286" s="16">
        <v>30000</v>
      </c>
      <c r="P1286" s="16">
        <v>30000</v>
      </c>
      <c r="Q1286" s="16">
        <v>30000</v>
      </c>
      <c r="R1286" s="16">
        <v>30000</v>
      </c>
      <c r="S1286" s="16">
        <v>30000</v>
      </c>
      <c r="T1286" s="16">
        <v>30000</v>
      </c>
      <c r="U1286" s="16">
        <v>30000</v>
      </c>
      <c r="V1286" s="16">
        <v>30000</v>
      </c>
      <c r="W1286" s="16">
        <v>30000</v>
      </c>
      <c r="X1286" s="16" t="s">
        <v>7745</v>
      </c>
      <c r="Y1286" s="16" t="s">
        <v>129</v>
      </c>
      <c r="Z1286" s="16" t="s">
        <v>129</v>
      </c>
    </row>
    <row r="1287" spans="2:26" hidden="1">
      <c r="B1287" s="16" t="s">
        <v>1621</v>
      </c>
      <c r="C1287" s="16" t="s">
        <v>235</v>
      </c>
      <c r="D1287" s="16" t="s">
        <v>2624</v>
      </c>
      <c r="E1287" s="16" t="s">
        <v>3848</v>
      </c>
      <c r="F1287" s="16" t="s">
        <v>3849</v>
      </c>
      <c r="G1287" s="16" t="s">
        <v>1701</v>
      </c>
      <c r="H1287" s="16" t="s">
        <v>129</v>
      </c>
      <c r="I1287" s="16" t="s">
        <v>19</v>
      </c>
      <c r="J1287" s="16" t="s">
        <v>7744</v>
      </c>
      <c r="K1287" s="16" t="s">
        <v>129</v>
      </c>
      <c r="L1287" s="16">
        <v>313650</v>
      </c>
      <c r="M1287" s="16">
        <v>313650</v>
      </c>
      <c r="N1287" s="16">
        <v>313650</v>
      </c>
      <c r="O1287" s="16">
        <v>313650</v>
      </c>
      <c r="P1287" s="16">
        <v>313650</v>
      </c>
      <c r="Q1287" s="16">
        <v>313650</v>
      </c>
      <c r="R1287" s="16">
        <v>313650</v>
      </c>
      <c r="S1287" s="16">
        <v>313650</v>
      </c>
      <c r="T1287" s="16">
        <v>313650</v>
      </c>
      <c r="U1287" s="16">
        <v>313650</v>
      </c>
      <c r="V1287" s="16">
        <v>313650</v>
      </c>
      <c r="W1287" s="16">
        <v>313650</v>
      </c>
      <c r="X1287" s="16" t="s">
        <v>7744</v>
      </c>
      <c r="Y1287" s="16" t="s">
        <v>129</v>
      </c>
      <c r="Z1287" s="16" t="s">
        <v>129</v>
      </c>
    </row>
    <row r="1288" spans="2:26" hidden="1">
      <c r="B1288" s="16" t="s">
        <v>1621</v>
      </c>
      <c r="C1288" s="16" t="s">
        <v>235</v>
      </c>
      <c r="D1288" s="16" t="s">
        <v>3590</v>
      </c>
      <c r="E1288" s="16" t="s">
        <v>3850</v>
      </c>
      <c r="F1288" s="16" t="s">
        <v>3851</v>
      </c>
      <c r="G1288" s="16" t="s">
        <v>1739</v>
      </c>
      <c r="H1288" s="16" t="s">
        <v>129</v>
      </c>
      <c r="I1288" s="16" t="s">
        <v>19</v>
      </c>
      <c r="J1288" s="16" t="s">
        <v>7744</v>
      </c>
      <c r="K1288" s="16" t="s">
        <v>129</v>
      </c>
      <c r="L1288" s="16">
        <v>61500</v>
      </c>
      <c r="M1288" s="16">
        <v>61500</v>
      </c>
      <c r="N1288" s="16">
        <v>61500</v>
      </c>
      <c r="O1288" s="16">
        <v>61500</v>
      </c>
      <c r="P1288" s="16">
        <v>61500</v>
      </c>
      <c r="Q1288" s="16">
        <v>61500</v>
      </c>
      <c r="R1288" s="16">
        <v>61500</v>
      </c>
      <c r="S1288" s="16">
        <v>61500</v>
      </c>
      <c r="T1288" s="16">
        <v>61500</v>
      </c>
      <c r="U1288" s="16">
        <v>61500</v>
      </c>
      <c r="V1288" s="16">
        <v>61500</v>
      </c>
      <c r="W1288" s="16">
        <v>61500</v>
      </c>
      <c r="X1288" s="16" t="s">
        <v>7744</v>
      </c>
      <c r="Y1288" s="16" t="s">
        <v>129</v>
      </c>
      <c r="Z1288" s="16" t="s">
        <v>129</v>
      </c>
    </row>
    <row r="1289" spans="2:26" hidden="1">
      <c r="B1289" s="16" t="s">
        <v>1621</v>
      </c>
      <c r="C1289" s="16" t="s">
        <v>235</v>
      </c>
      <c r="D1289" s="16" t="s">
        <v>3122</v>
      </c>
      <c r="E1289" s="16" t="s">
        <v>3852</v>
      </c>
      <c r="F1289" s="16" t="s">
        <v>3853</v>
      </c>
      <c r="G1289" s="16" t="s">
        <v>1739</v>
      </c>
      <c r="H1289" s="16" t="s">
        <v>129</v>
      </c>
      <c r="I1289" s="16" t="s">
        <v>19</v>
      </c>
      <c r="J1289" s="16" t="s">
        <v>7744</v>
      </c>
      <c r="K1289" s="16" t="s">
        <v>129</v>
      </c>
      <c r="L1289" s="16">
        <v>134275</v>
      </c>
      <c r="M1289" s="16">
        <v>134275</v>
      </c>
      <c r="N1289" s="16">
        <v>134275</v>
      </c>
      <c r="O1289" s="16">
        <v>134275</v>
      </c>
      <c r="P1289" s="16">
        <v>134275</v>
      </c>
      <c r="Q1289" s="16">
        <v>134275</v>
      </c>
      <c r="R1289" s="16">
        <v>134275</v>
      </c>
      <c r="S1289" s="16">
        <v>134275</v>
      </c>
      <c r="T1289" s="16">
        <v>134275</v>
      </c>
      <c r="U1289" s="16">
        <v>134275</v>
      </c>
      <c r="V1289" s="16">
        <v>134275</v>
      </c>
      <c r="W1289" s="16">
        <v>134275</v>
      </c>
      <c r="X1289" s="16" t="s">
        <v>7744</v>
      </c>
      <c r="Y1289" s="16" t="s">
        <v>129</v>
      </c>
      <c r="Z1289" s="16" t="s">
        <v>129</v>
      </c>
    </row>
    <row r="1290" spans="2:26" hidden="1">
      <c r="B1290" s="16" t="s">
        <v>1621</v>
      </c>
      <c r="C1290" s="16" t="s">
        <v>235</v>
      </c>
      <c r="D1290" s="16" t="s">
        <v>3854</v>
      </c>
      <c r="E1290" s="16" t="s">
        <v>3855</v>
      </c>
      <c r="F1290" s="16" t="s">
        <v>3856</v>
      </c>
      <c r="G1290" s="16" t="s">
        <v>1739</v>
      </c>
      <c r="H1290" s="16" t="s">
        <v>129</v>
      </c>
      <c r="I1290" s="16" t="s">
        <v>19</v>
      </c>
      <c r="J1290" s="16" t="s">
        <v>7744</v>
      </c>
      <c r="K1290" s="16" t="s">
        <v>129</v>
      </c>
      <c r="L1290" s="16">
        <v>275000</v>
      </c>
      <c r="M1290" s="16">
        <v>275000</v>
      </c>
      <c r="N1290" s="16">
        <v>275000</v>
      </c>
      <c r="O1290" s="16">
        <v>275000</v>
      </c>
      <c r="P1290" s="16">
        <v>275000</v>
      </c>
      <c r="Q1290" s="16">
        <v>275000</v>
      </c>
      <c r="R1290" s="16">
        <v>275000</v>
      </c>
      <c r="S1290" s="16">
        <v>275000</v>
      </c>
      <c r="T1290" s="16">
        <v>275000</v>
      </c>
      <c r="U1290" s="16">
        <v>275000</v>
      </c>
      <c r="V1290" s="16">
        <v>275000</v>
      </c>
      <c r="W1290" s="16">
        <v>275000</v>
      </c>
      <c r="X1290" s="16" t="s">
        <v>7744</v>
      </c>
      <c r="Y1290" s="16" t="s">
        <v>129</v>
      </c>
      <c r="Z1290" s="16" t="s">
        <v>129</v>
      </c>
    </row>
    <row r="1291" spans="2:26" hidden="1">
      <c r="B1291" s="16" t="s">
        <v>1621</v>
      </c>
      <c r="C1291" s="16" t="s">
        <v>235</v>
      </c>
      <c r="D1291" s="16" t="s">
        <v>3857</v>
      </c>
      <c r="E1291" s="16" t="s">
        <v>3858</v>
      </c>
      <c r="F1291" s="16" t="s">
        <v>3859</v>
      </c>
      <c r="G1291" s="16" t="s">
        <v>1739</v>
      </c>
      <c r="H1291" s="16" t="s">
        <v>129</v>
      </c>
      <c r="I1291" s="16" t="s">
        <v>19</v>
      </c>
      <c r="J1291" s="16" t="s">
        <v>7745</v>
      </c>
      <c r="K1291" s="16" t="s">
        <v>129</v>
      </c>
      <c r="L1291" s="16">
        <v>80975</v>
      </c>
      <c r="M1291" s="16">
        <v>80975</v>
      </c>
      <c r="N1291" s="16">
        <v>80975</v>
      </c>
      <c r="O1291" s="16">
        <v>80975</v>
      </c>
      <c r="P1291" s="16">
        <v>80975</v>
      </c>
      <c r="Q1291" s="16">
        <v>80975</v>
      </c>
      <c r="R1291" s="16">
        <v>80975</v>
      </c>
      <c r="S1291" s="16">
        <v>80975</v>
      </c>
      <c r="T1291" s="16">
        <v>80975</v>
      </c>
      <c r="U1291" s="16">
        <v>80975</v>
      </c>
      <c r="V1291" s="16">
        <v>80975</v>
      </c>
      <c r="W1291" s="16">
        <v>80975</v>
      </c>
      <c r="X1291" s="16" t="s">
        <v>7745</v>
      </c>
      <c r="Y1291" s="16" t="s">
        <v>129</v>
      </c>
      <c r="Z1291" s="16" t="s">
        <v>129</v>
      </c>
    </row>
    <row r="1292" spans="2:26" hidden="1">
      <c r="B1292" s="16" t="s">
        <v>1621</v>
      </c>
      <c r="C1292" s="16" t="s">
        <v>1622</v>
      </c>
      <c r="D1292" s="16" t="s">
        <v>16128</v>
      </c>
      <c r="E1292" s="16" t="s">
        <v>16129</v>
      </c>
      <c r="F1292" s="16" t="s">
        <v>16130</v>
      </c>
      <c r="G1292" s="16" t="s">
        <v>1739</v>
      </c>
      <c r="H1292" s="16" t="s">
        <v>102</v>
      </c>
      <c r="I1292" s="16" t="s">
        <v>19</v>
      </c>
      <c r="J1292" s="16" t="s">
        <v>7745</v>
      </c>
      <c r="K1292" s="16" t="s">
        <v>102</v>
      </c>
      <c r="L1292" s="16">
        <v>20500000</v>
      </c>
      <c r="M1292" s="16">
        <v>20500000</v>
      </c>
      <c r="N1292" s="16">
        <v>20500000</v>
      </c>
      <c r="O1292" s="16">
        <v>20500000</v>
      </c>
      <c r="P1292" s="16">
        <v>20500000</v>
      </c>
      <c r="Q1292" s="16">
        <v>20500000</v>
      </c>
      <c r="R1292" s="16">
        <v>20500000</v>
      </c>
      <c r="S1292" s="16">
        <v>20500000</v>
      </c>
      <c r="T1292" s="16">
        <v>20500000</v>
      </c>
      <c r="U1292" s="16">
        <v>20500000</v>
      </c>
      <c r="V1292" s="16">
        <v>20500000</v>
      </c>
      <c r="W1292" s="16">
        <v>20500000</v>
      </c>
      <c r="X1292" s="16" t="s">
        <v>7745</v>
      </c>
      <c r="Y1292" s="16" t="s">
        <v>102</v>
      </c>
      <c r="Z1292" s="16" t="s">
        <v>102</v>
      </c>
    </row>
    <row r="1293" spans="2:26" hidden="1">
      <c r="B1293" s="16" t="s">
        <v>1621</v>
      </c>
      <c r="C1293" s="16" t="s">
        <v>1622</v>
      </c>
      <c r="D1293" s="16" t="s">
        <v>16131</v>
      </c>
      <c r="E1293" s="16" t="s">
        <v>16132</v>
      </c>
      <c r="F1293" s="16" t="s">
        <v>16131</v>
      </c>
      <c r="G1293" s="16" t="s">
        <v>1976</v>
      </c>
      <c r="H1293" s="16" t="s">
        <v>102</v>
      </c>
      <c r="I1293" s="16" t="s">
        <v>19</v>
      </c>
      <c r="J1293" s="16" t="s">
        <v>7745</v>
      </c>
      <c r="K1293" s="16" t="s">
        <v>102</v>
      </c>
      <c r="L1293" s="16">
        <v>17807459.280000001</v>
      </c>
      <c r="M1293" s="16">
        <v>17807459.280000001</v>
      </c>
      <c r="N1293" s="16">
        <v>17807459.280000001</v>
      </c>
      <c r="O1293" s="16">
        <v>17807459.280000001</v>
      </c>
      <c r="P1293" s="16">
        <v>17807459.280000001</v>
      </c>
      <c r="Q1293" s="16">
        <v>17807459.280000001</v>
      </c>
      <c r="R1293" s="16">
        <v>17807459.280000001</v>
      </c>
      <c r="S1293" s="16">
        <v>17807459.280000001</v>
      </c>
      <c r="T1293" s="16">
        <v>17807459.280000001</v>
      </c>
      <c r="U1293" s="16">
        <v>17807459.280000001</v>
      </c>
      <c r="V1293" s="16">
        <v>17807459.280000001</v>
      </c>
      <c r="W1293" s="16">
        <v>17807459.280000001</v>
      </c>
      <c r="X1293" s="16" t="s">
        <v>7745</v>
      </c>
      <c r="Y1293" s="16" t="s">
        <v>102</v>
      </c>
      <c r="Z1293" s="16" t="s">
        <v>102</v>
      </c>
    </row>
    <row r="1294" spans="2:26" hidden="1">
      <c r="B1294" s="16" t="s">
        <v>1621</v>
      </c>
      <c r="C1294" s="16" t="s">
        <v>1622</v>
      </c>
      <c r="D1294" s="16" t="s">
        <v>16133</v>
      </c>
      <c r="E1294" s="16" t="s">
        <v>16134</v>
      </c>
      <c r="F1294" s="16" t="s">
        <v>16133</v>
      </c>
      <c r="G1294" s="16" t="s">
        <v>1976</v>
      </c>
      <c r="H1294" s="16" t="s">
        <v>102</v>
      </c>
      <c r="I1294" s="16" t="s">
        <v>19</v>
      </c>
      <c r="J1294" s="16" t="s">
        <v>7745</v>
      </c>
      <c r="K1294" s="16" t="s">
        <v>102</v>
      </c>
      <c r="L1294" s="16">
        <v>27634318.079999998</v>
      </c>
      <c r="M1294" s="16">
        <v>27634318.079999998</v>
      </c>
      <c r="N1294" s="16">
        <v>27634318.079999998</v>
      </c>
      <c r="O1294" s="16">
        <v>27634318.079999998</v>
      </c>
      <c r="P1294" s="16">
        <v>27634318.079999998</v>
      </c>
      <c r="Q1294" s="16">
        <v>27634318.079999998</v>
      </c>
      <c r="R1294" s="16">
        <v>27634318.079999998</v>
      </c>
      <c r="S1294" s="16">
        <v>27634318.079999998</v>
      </c>
      <c r="T1294" s="16">
        <v>27634318.079999998</v>
      </c>
      <c r="U1294" s="16">
        <v>27634318.079999998</v>
      </c>
      <c r="V1294" s="16">
        <v>27634318.079999998</v>
      </c>
      <c r="W1294" s="16">
        <v>27634318.079999998</v>
      </c>
      <c r="X1294" s="16" t="s">
        <v>7745</v>
      </c>
      <c r="Y1294" s="16" t="s">
        <v>102</v>
      </c>
      <c r="Z1294" s="16" t="s">
        <v>102</v>
      </c>
    </row>
    <row r="1295" spans="2:26" hidden="1">
      <c r="B1295" s="16" t="s">
        <v>1621</v>
      </c>
      <c r="C1295" s="16" t="s">
        <v>1622</v>
      </c>
      <c r="D1295" s="16" t="s">
        <v>16135</v>
      </c>
      <c r="E1295" s="16" t="s">
        <v>16136</v>
      </c>
      <c r="F1295" s="16" t="s">
        <v>16135</v>
      </c>
      <c r="G1295" s="16" t="s">
        <v>3219</v>
      </c>
      <c r="H1295" s="16" t="s">
        <v>102</v>
      </c>
      <c r="I1295" s="16" t="s">
        <v>19</v>
      </c>
      <c r="J1295" s="16" t="s">
        <v>7745</v>
      </c>
      <c r="K1295" s="16" t="s">
        <v>102</v>
      </c>
      <c r="L1295" s="16">
        <v>262645135.19999999</v>
      </c>
      <c r="M1295" s="16">
        <v>262645135.19999999</v>
      </c>
      <c r="N1295" s="16">
        <v>262645135.19999999</v>
      </c>
      <c r="O1295" s="16">
        <v>262645135.19999999</v>
      </c>
      <c r="P1295" s="16">
        <v>262645135.19999999</v>
      </c>
      <c r="Q1295" s="16">
        <v>262645135.19999999</v>
      </c>
      <c r="R1295" s="16">
        <v>262645135.19999999</v>
      </c>
      <c r="S1295" s="16">
        <v>262645135.19999999</v>
      </c>
      <c r="T1295" s="16">
        <v>262645135.19999999</v>
      </c>
      <c r="U1295" s="16">
        <v>262645135.19999999</v>
      </c>
      <c r="V1295" s="16">
        <v>262645135.19999999</v>
      </c>
      <c r="W1295" s="16">
        <v>262645135.19999999</v>
      </c>
      <c r="X1295" s="16" t="s">
        <v>7745</v>
      </c>
      <c r="Y1295" s="16" t="s">
        <v>102</v>
      </c>
      <c r="Z1295" s="16" t="s">
        <v>102</v>
      </c>
    </row>
    <row r="1296" spans="2:26" hidden="1">
      <c r="B1296" s="16" t="s">
        <v>1621</v>
      </c>
      <c r="C1296" s="16" t="s">
        <v>1622</v>
      </c>
      <c r="D1296" s="16" t="s">
        <v>15871</v>
      </c>
      <c r="E1296" s="16" t="s">
        <v>15872</v>
      </c>
      <c r="F1296" s="16" t="s">
        <v>15873</v>
      </c>
      <c r="G1296" s="16" t="s">
        <v>1760</v>
      </c>
      <c r="H1296" s="16" t="s">
        <v>102</v>
      </c>
      <c r="I1296" s="16" t="s">
        <v>19</v>
      </c>
      <c r="J1296" s="16" t="s">
        <v>7745</v>
      </c>
      <c r="K1296" s="16" t="s">
        <v>102</v>
      </c>
      <c r="L1296" s="16">
        <v>1537500</v>
      </c>
      <c r="M1296" s="16">
        <v>1537500</v>
      </c>
      <c r="N1296" s="16">
        <v>1537500</v>
      </c>
      <c r="O1296" s="16">
        <v>1537500</v>
      </c>
      <c r="P1296" s="16">
        <v>1537500</v>
      </c>
      <c r="Q1296" s="16">
        <v>1537500</v>
      </c>
      <c r="R1296" s="16">
        <v>1537500</v>
      </c>
      <c r="S1296" s="16">
        <v>1537500</v>
      </c>
      <c r="T1296" s="16">
        <v>1537500</v>
      </c>
      <c r="U1296" s="16">
        <v>1537500</v>
      </c>
      <c r="V1296" s="16">
        <v>1537500</v>
      </c>
      <c r="W1296" s="16">
        <v>1537500</v>
      </c>
      <c r="X1296" s="16" t="s">
        <v>7745</v>
      </c>
      <c r="Y1296" s="16" t="s">
        <v>102</v>
      </c>
      <c r="Z1296" s="16" t="s">
        <v>102</v>
      </c>
    </row>
    <row r="1297" spans="2:26" hidden="1">
      <c r="B1297" s="16" t="s">
        <v>1621</v>
      </c>
      <c r="C1297" s="16" t="s">
        <v>235</v>
      </c>
      <c r="D1297" s="16" t="s">
        <v>15874</v>
      </c>
      <c r="E1297" s="16" t="s">
        <v>15875</v>
      </c>
      <c r="F1297" s="16" t="s">
        <v>15876</v>
      </c>
      <c r="G1297" s="16" t="s">
        <v>1976</v>
      </c>
      <c r="H1297" s="16" t="s">
        <v>129</v>
      </c>
      <c r="I1297" s="16" t="s">
        <v>19</v>
      </c>
      <c r="J1297" s="16" t="s">
        <v>7745</v>
      </c>
      <c r="K1297" s="16" t="s">
        <v>129</v>
      </c>
      <c r="L1297" s="16">
        <v>10250000</v>
      </c>
      <c r="M1297" s="16">
        <v>10250000</v>
      </c>
      <c r="N1297" s="16">
        <v>10250000</v>
      </c>
      <c r="O1297" s="16">
        <v>10250000</v>
      </c>
      <c r="P1297" s="16">
        <v>10250000</v>
      </c>
      <c r="Q1297" s="16">
        <v>10250000</v>
      </c>
      <c r="R1297" s="16">
        <v>10250000</v>
      </c>
      <c r="S1297" s="16">
        <v>10250000</v>
      </c>
      <c r="T1297" s="16">
        <v>10250000</v>
      </c>
      <c r="U1297" s="16">
        <v>10250000</v>
      </c>
      <c r="V1297" s="16">
        <v>10250000</v>
      </c>
      <c r="W1297" s="16">
        <v>10250000</v>
      </c>
      <c r="X1297" s="16" t="s">
        <v>7745</v>
      </c>
      <c r="Y1297" s="16" t="s">
        <v>129</v>
      </c>
      <c r="Z1297" s="16" t="s">
        <v>129</v>
      </c>
    </row>
    <row r="1298" spans="2:26" hidden="1">
      <c r="B1298" s="16" t="s">
        <v>1621</v>
      </c>
      <c r="C1298" s="16" t="s">
        <v>1622</v>
      </c>
      <c r="D1298" s="16" t="s">
        <v>15877</v>
      </c>
      <c r="E1298" s="16" t="s">
        <v>15878</v>
      </c>
      <c r="F1298" s="16" t="s">
        <v>15879</v>
      </c>
      <c r="G1298" s="16" t="s">
        <v>1976</v>
      </c>
      <c r="H1298" s="16" t="s">
        <v>102</v>
      </c>
      <c r="I1298" s="16" t="s">
        <v>19</v>
      </c>
      <c r="J1298" s="16" t="s">
        <v>7745</v>
      </c>
      <c r="K1298" s="16" t="s">
        <v>102</v>
      </c>
      <c r="L1298" s="16">
        <v>2050000</v>
      </c>
      <c r="M1298" s="16">
        <v>2050000</v>
      </c>
      <c r="N1298" s="16">
        <v>2050000</v>
      </c>
      <c r="O1298" s="16">
        <v>2050000</v>
      </c>
      <c r="P1298" s="16">
        <v>2050000</v>
      </c>
      <c r="Q1298" s="16">
        <v>2050000</v>
      </c>
      <c r="R1298" s="16">
        <v>2050000</v>
      </c>
      <c r="S1298" s="16">
        <v>2050000</v>
      </c>
      <c r="T1298" s="16">
        <v>2050000</v>
      </c>
      <c r="U1298" s="16">
        <v>2050000</v>
      </c>
      <c r="V1298" s="16">
        <v>2050000</v>
      </c>
      <c r="W1298" s="16">
        <v>2050000</v>
      </c>
      <c r="X1298" s="16" t="s">
        <v>7745</v>
      </c>
      <c r="Y1298" s="16" t="s">
        <v>102</v>
      </c>
      <c r="Z1298" s="16" t="s">
        <v>102</v>
      </c>
    </row>
    <row r="1299" spans="2:26" hidden="1">
      <c r="B1299" s="16" t="s">
        <v>1621</v>
      </c>
      <c r="C1299" s="16" t="s">
        <v>1622</v>
      </c>
      <c r="D1299" s="16" t="s">
        <v>3089</v>
      </c>
      <c r="E1299" s="16" t="s">
        <v>3860</v>
      </c>
      <c r="F1299" s="16" t="s">
        <v>3861</v>
      </c>
      <c r="G1299" s="16" t="s">
        <v>1739</v>
      </c>
      <c r="H1299" s="16" t="s">
        <v>102</v>
      </c>
      <c r="I1299" s="16" t="s">
        <v>19</v>
      </c>
      <c r="J1299" s="16" t="s">
        <v>7745</v>
      </c>
      <c r="K1299" s="16" t="s">
        <v>102</v>
      </c>
      <c r="L1299" s="16">
        <v>315000</v>
      </c>
      <c r="M1299" s="16">
        <v>315000</v>
      </c>
      <c r="N1299" s="16">
        <v>315000</v>
      </c>
      <c r="O1299" s="16">
        <v>315000</v>
      </c>
      <c r="P1299" s="16">
        <v>315000</v>
      </c>
      <c r="Q1299" s="16">
        <v>315000</v>
      </c>
      <c r="R1299" s="16">
        <v>315000</v>
      </c>
      <c r="S1299" s="16">
        <v>315000</v>
      </c>
      <c r="T1299" s="16">
        <v>315000</v>
      </c>
      <c r="U1299" s="16">
        <v>315000</v>
      </c>
      <c r="V1299" s="16">
        <v>315000</v>
      </c>
      <c r="W1299" s="16">
        <v>315000</v>
      </c>
      <c r="X1299" s="16" t="s">
        <v>7745</v>
      </c>
      <c r="Y1299" s="16" t="s">
        <v>102</v>
      </c>
      <c r="Z1299" s="16" t="s">
        <v>102</v>
      </c>
    </row>
    <row r="1300" spans="2:26" hidden="1">
      <c r="B1300" s="16" t="s">
        <v>1621</v>
      </c>
      <c r="C1300" s="16" t="s">
        <v>235</v>
      </c>
      <c r="D1300" s="16" t="s">
        <v>4426</v>
      </c>
      <c r="E1300" s="16" t="s">
        <v>15880</v>
      </c>
      <c r="F1300" s="16" t="s">
        <v>15881</v>
      </c>
      <c r="G1300" s="16" t="s">
        <v>1739</v>
      </c>
      <c r="H1300" s="16" t="s">
        <v>129</v>
      </c>
      <c r="I1300" s="16" t="s">
        <v>19</v>
      </c>
      <c r="J1300" s="16" t="s">
        <v>7745</v>
      </c>
      <c r="K1300" s="16" t="s">
        <v>129</v>
      </c>
      <c r="L1300" s="16">
        <v>9606812.5</v>
      </c>
      <c r="M1300" s="16">
        <v>9606812.5</v>
      </c>
      <c r="N1300" s="16">
        <v>9606812.5</v>
      </c>
      <c r="O1300" s="16">
        <v>9606812.5</v>
      </c>
      <c r="P1300" s="16">
        <v>9606812.5</v>
      </c>
      <c r="Q1300" s="16">
        <v>9606812.5</v>
      </c>
      <c r="R1300" s="16">
        <v>9606812.5</v>
      </c>
      <c r="S1300" s="16">
        <v>9606812.5</v>
      </c>
      <c r="T1300" s="16">
        <v>9606812.5</v>
      </c>
      <c r="U1300" s="16">
        <v>9606812.5</v>
      </c>
      <c r="V1300" s="16">
        <v>9606812.5</v>
      </c>
      <c r="W1300" s="16">
        <v>9606812.5</v>
      </c>
      <c r="X1300" s="16" t="s">
        <v>7745</v>
      </c>
      <c r="Y1300" s="16" t="s">
        <v>129</v>
      </c>
      <c r="Z1300" s="16" t="s">
        <v>129</v>
      </c>
    </row>
    <row r="1301" spans="2:26" hidden="1">
      <c r="B1301" s="16" t="s">
        <v>1621</v>
      </c>
      <c r="C1301" s="16" t="s">
        <v>235</v>
      </c>
      <c r="D1301" s="16" t="s">
        <v>2849</v>
      </c>
      <c r="E1301" s="16" t="s">
        <v>16137</v>
      </c>
      <c r="F1301" s="16" t="s">
        <v>16138</v>
      </c>
      <c r="G1301" s="16" t="s">
        <v>1739</v>
      </c>
      <c r="H1301" s="16" t="s">
        <v>129</v>
      </c>
      <c r="I1301" s="16" t="s">
        <v>19</v>
      </c>
      <c r="J1301" s="16" t="s">
        <v>7744</v>
      </c>
      <c r="K1301" s="16" t="s">
        <v>129</v>
      </c>
      <c r="L1301" s="16">
        <v>1460625</v>
      </c>
      <c r="M1301" s="16">
        <v>1460625</v>
      </c>
      <c r="N1301" s="16">
        <v>1460625</v>
      </c>
      <c r="O1301" s="16">
        <v>1460625</v>
      </c>
      <c r="P1301" s="16">
        <v>1460625</v>
      </c>
      <c r="Q1301" s="16">
        <v>1460625</v>
      </c>
      <c r="R1301" s="16">
        <v>1460625</v>
      </c>
      <c r="S1301" s="16">
        <v>1460625</v>
      </c>
      <c r="T1301" s="16">
        <v>1460625</v>
      </c>
      <c r="U1301" s="16">
        <v>1460625</v>
      </c>
      <c r="V1301" s="16">
        <v>1460625</v>
      </c>
      <c r="W1301" s="16">
        <v>1460625</v>
      </c>
      <c r="X1301" s="16" t="s">
        <v>7744</v>
      </c>
      <c r="Y1301" s="16" t="s">
        <v>129</v>
      </c>
      <c r="Z1301" s="16" t="s">
        <v>129</v>
      </c>
    </row>
    <row r="1302" spans="2:26" hidden="1">
      <c r="B1302" s="16" t="s">
        <v>1621</v>
      </c>
      <c r="C1302" s="16" t="s">
        <v>235</v>
      </c>
      <c r="D1302" s="16" t="s">
        <v>3863</v>
      </c>
      <c r="E1302" s="16" t="s">
        <v>15882</v>
      </c>
      <c r="F1302" s="16" t="s">
        <v>15883</v>
      </c>
      <c r="G1302" s="16" t="s">
        <v>1739</v>
      </c>
      <c r="H1302" s="16" t="s">
        <v>129</v>
      </c>
      <c r="I1302" s="16" t="s">
        <v>19</v>
      </c>
      <c r="J1302" s="16" t="s">
        <v>7745</v>
      </c>
      <c r="K1302" s="16" t="s">
        <v>129</v>
      </c>
      <c r="L1302" s="16">
        <v>15867</v>
      </c>
      <c r="M1302" s="16">
        <v>15867</v>
      </c>
      <c r="N1302" s="16">
        <v>15867</v>
      </c>
      <c r="O1302" s="16">
        <v>15867</v>
      </c>
      <c r="P1302" s="16">
        <v>15867</v>
      </c>
      <c r="Q1302" s="16">
        <v>15867</v>
      </c>
      <c r="R1302" s="16">
        <v>15867</v>
      </c>
      <c r="S1302" s="16">
        <v>15867</v>
      </c>
      <c r="T1302" s="16">
        <v>15867</v>
      </c>
      <c r="U1302" s="16">
        <v>15867</v>
      </c>
      <c r="V1302" s="16">
        <v>15867</v>
      </c>
      <c r="W1302" s="16">
        <v>15867</v>
      </c>
      <c r="X1302" s="16" t="s">
        <v>7745</v>
      </c>
      <c r="Y1302" s="16" t="s">
        <v>129</v>
      </c>
      <c r="Z1302" s="16" t="s">
        <v>129</v>
      </c>
    </row>
    <row r="1303" spans="2:26" hidden="1">
      <c r="B1303" s="16" t="s">
        <v>1621</v>
      </c>
      <c r="C1303" s="16" t="s">
        <v>235</v>
      </c>
      <c r="D1303" s="16" t="s">
        <v>15884</v>
      </c>
      <c r="E1303" s="16" t="s">
        <v>15885</v>
      </c>
      <c r="F1303" s="16" t="s">
        <v>15884</v>
      </c>
      <c r="G1303" s="16" t="s">
        <v>1739</v>
      </c>
      <c r="H1303" s="16" t="s">
        <v>129</v>
      </c>
      <c r="I1303" s="16" t="s">
        <v>19</v>
      </c>
      <c r="J1303" s="16" t="s">
        <v>7745</v>
      </c>
      <c r="K1303" s="16" t="s">
        <v>129</v>
      </c>
      <c r="L1303" s="16">
        <v>1412869.92</v>
      </c>
      <c r="M1303" s="16">
        <v>1412869.92</v>
      </c>
      <c r="N1303" s="16">
        <v>1412869.92</v>
      </c>
      <c r="O1303" s="16">
        <v>1412869.92</v>
      </c>
      <c r="P1303" s="16">
        <v>1412869.92</v>
      </c>
      <c r="Q1303" s="16">
        <v>1412869.92</v>
      </c>
      <c r="R1303" s="16">
        <v>1412869.92</v>
      </c>
      <c r="S1303" s="16">
        <v>1412869.92</v>
      </c>
      <c r="T1303" s="16">
        <v>1412869.92</v>
      </c>
      <c r="U1303" s="16">
        <v>1412869.92</v>
      </c>
      <c r="V1303" s="16">
        <v>1412869.92</v>
      </c>
      <c r="W1303" s="16">
        <v>1412869.92</v>
      </c>
      <c r="X1303" s="16" t="s">
        <v>7745</v>
      </c>
      <c r="Y1303" s="16" t="s">
        <v>129</v>
      </c>
      <c r="Z1303" s="16" t="s">
        <v>129</v>
      </c>
    </row>
    <row r="1304" spans="2:26" hidden="1">
      <c r="B1304" s="16" t="s">
        <v>1621</v>
      </c>
      <c r="C1304" s="16" t="s">
        <v>235</v>
      </c>
      <c r="D1304" s="16" t="s">
        <v>15886</v>
      </c>
      <c r="E1304" s="16" t="s">
        <v>15887</v>
      </c>
      <c r="F1304" s="16" t="s">
        <v>15888</v>
      </c>
      <c r="G1304" s="16" t="s">
        <v>1739</v>
      </c>
      <c r="H1304" s="16" t="s">
        <v>129</v>
      </c>
      <c r="I1304" s="16" t="s">
        <v>19</v>
      </c>
      <c r="J1304" s="16" t="s">
        <v>7744</v>
      </c>
      <c r="K1304" s="16" t="s">
        <v>129</v>
      </c>
      <c r="L1304" s="16">
        <v>204538.75</v>
      </c>
      <c r="M1304" s="16">
        <v>204538.28828828875</v>
      </c>
      <c r="N1304" s="16">
        <v>204538.28828828875</v>
      </c>
      <c r="O1304" s="16">
        <v>204538.28828828875</v>
      </c>
      <c r="P1304" s="16">
        <v>204538.28828828875</v>
      </c>
      <c r="Q1304" s="16">
        <v>204538.28828828875</v>
      </c>
      <c r="R1304" s="16">
        <v>204538.28828828875</v>
      </c>
      <c r="S1304" s="16">
        <v>204538.28828828875</v>
      </c>
      <c r="T1304" s="16">
        <v>204538.28828828875</v>
      </c>
      <c r="U1304" s="16">
        <v>204538.28828828875</v>
      </c>
      <c r="V1304" s="16">
        <v>204538.28828828875</v>
      </c>
      <c r="W1304" s="16">
        <v>204538.28828828875</v>
      </c>
      <c r="X1304" s="16" t="s">
        <v>7744</v>
      </c>
      <c r="Y1304" s="16" t="s">
        <v>129</v>
      </c>
      <c r="Z1304" s="16" t="s">
        <v>129</v>
      </c>
    </row>
    <row r="1305" spans="2:26" hidden="1">
      <c r="B1305" s="16" t="s">
        <v>1621</v>
      </c>
      <c r="C1305" s="16" t="s">
        <v>235</v>
      </c>
      <c r="D1305" s="16" t="s">
        <v>2755</v>
      </c>
      <c r="E1305" s="16" t="s">
        <v>15889</v>
      </c>
      <c r="F1305" s="16" t="s">
        <v>15890</v>
      </c>
      <c r="G1305" s="16" t="s">
        <v>1739</v>
      </c>
      <c r="H1305" s="16" t="s">
        <v>129</v>
      </c>
      <c r="I1305" s="16" t="s">
        <v>19</v>
      </c>
      <c r="J1305" s="16" t="s">
        <v>7744</v>
      </c>
      <c r="K1305" s="16" t="s">
        <v>129</v>
      </c>
      <c r="L1305" s="16">
        <v>118659.90990991425</v>
      </c>
      <c r="M1305" s="16">
        <v>118659.90990991425</v>
      </c>
      <c r="N1305" s="16">
        <v>118659.90990991425</v>
      </c>
      <c r="O1305" s="16">
        <v>118659.90990991425</v>
      </c>
      <c r="P1305" s="16">
        <v>118659.90990991425</v>
      </c>
      <c r="Q1305" s="16">
        <v>118659.90990991425</v>
      </c>
      <c r="R1305" s="16">
        <v>118659.90990991425</v>
      </c>
      <c r="S1305" s="16">
        <v>118659.90990991425</v>
      </c>
      <c r="T1305" s="16">
        <v>118659.90990991425</v>
      </c>
      <c r="U1305" s="16">
        <v>118659.90990991425</v>
      </c>
      <c r="V1305" s="16">
        <v>118659.90990991425</v>
      </c>
      <c r="W1305" s="16">
        <v>118659.90990991425</v>
      </c>
      <c r="X1305" s="16" t="s">
        <v>7744</v>
      </c>
      <c r="Y1305" s="16" t="s">
        <v>129</v>
      </c>
      <c r="Z1305" s="16" t="s">
        <v>129</v>
      </c>
    </row>
    <row r="1306" spans="2:26" hidden="1">
      <c r="B1306" s="16" t="s">
        <v>1621</v>
      </c>
      <c r="C1306" s="16" t="s">
        <v>235</v>
      </c>
      <c r="D1306" s="16" t="s">
        <v>3865</v>
      </c>
      <c r="E1306" s="16" t="s">
        <v>16139</v>
      </c>
      <c r="F1306" s="16" t="s">
        <v>16140</v>
      </c>
      <c r="G1306" s="16" t="s">
        <v>1739</v>
      </c>
      <c r="H1306" s="16" t="s">
        <v>129</v>
      </c>
      <c r="I1306" s="16" t="s">
        <v>19</v>
      </c>
      <c r="J1306" s="16" t="s">
        <v>7745</v>
      </c>
      <c r="K1306" s="16" t="s">
        <v>129</v>
      </c>
      <c r="L1306" s="16">
        <v>92250</v>
      </c>
      <c r="M1306" s="16">
        <v>92250</v>
      </c>
      <c r="N1306" s="16">
        <v>92250</v>
      </c>
      <c r="O1306" s="16">
        <v>92250</v>
      </c>
      <c r="P1306" s="16">
        <v>92250</v>
      </c>
      <c r="Q1306" s="16">
        <v>92250</v>
      </c>
      <c r="R1306" s="16">
        <v>92250</v>
      </c>
      <c r="S1306" s="16">
        <v>92250</v>
      </c>
      <c r="T1306" s="16">
        <v>92250</v>
      </c>
      <c r="U1306" s="16">
        <v>92250</v>
      </c>
      <c r="V1306" s="16">
        <v>92250</v>
      </c>
      <c r="W1306" s="16">
        <v>92250</v>
      </c>
      <c r="X1306" s="16" t="s">
        <v>7745</v>
      </c>
      <c r="Y1306" s="16" t="s">
        <v>129</v>
      </c>
      <c r="Z1306" s="16" t="s">
        <v>129</v>
      </c>
    </row>
    <row r="1307" spans="2:26" hidden="1">
      <c r="B1307" s="16" t="s">
        <v>1621</v>
      </c>
      <c r="C1307" s="16" t="s">
        <v>235</v>
      </c>
      <c r="D1307" s="16" t="s">
        <v>3865</v>
      </c>
      <c r="E1307" s="16" t="s">
        <v>3866</v>
      </c>
      <c r="F1307" s="16" t="s">
        <v>3867</v>
      </c>
      <c r="G1307" s="16" t="s">
        <v>1739</v>
      </c>
      <c r="H1307" s="16" t="s">
        <v>129</v>
      </c>
      <c r="I1307" s="16" t="s">
        <v>19</v>
      </c>
      <c r="J1307" s="16" t="s">
        <v>7745</v>
      </c>
      <c r="K1307" s="16" t="s">
        <v>129</v>
      </c>
      <c r="L1307" s="16">
        <v>199875</v>
      </c>
      <c r="M1307" s="16">
        <v>199875</v>
      </c>
      <c r="N1307" s="16">
        <v>199875</v>
      </c>
      <c r="O1307" s="16">
        <v>199875</v>
      </c>
      <c r="P1307" s="16">
        <v>199875</v>
      </c>
      <c r="Q1307" s="16">
        <v>199875</v>
      </c>
      <c r="R1307" s="16">
        <v>199875</v>
      </c>
      <c r="S1307" s="16">
        <v>199875</v>
      </c>
      <c r="T1307" s="16">
        <v>199875</v>
      </c>
      <c r="U1307" s="16">
        <v>199875</v>
      </c>
      <c r="V1307" s="16">
        <v>199875</v>
      </c>
      <c r="W1307" s="16">
        <v>199875</v>
      </c>
      <c r="X1307" s="16" t="s">
        <v>7745</v>
      </c>
      <c r="Y1307" s="16" t="s">
        <v>129</v>
      </c>
      <c r="Z1307" s="16" t="s">
        <v>129</v>
      </c>
    </row>
    <row r="1308" spans="2:26" hidden="1">
      <c r="B1308" s="16" t="s">
        <v>1621</v>
      </c>
      <c r="C1308" s="16" t="s">
        <v>235</v>
      </c>
      <c r="D1308" s="16" t="s">
        <v>2904</v>
      </c>
      <c r="E1308" s="16" t="s">
        <v>15891</v>
      </c>
      <c r="F1308" s="16" t="s">
        <v>15892</v>
      </c>
      <c r="G1308" s="16" t="s">
        <v>1739</v>
      </c>
      <c r="H1308" s="16" t="s">
        <v>129</v>
      </c>
      <c r="I1308" s="16" t="s">
        <v>19</v>
      </c>
      <c r="J1308" s="16" t="s">
        <v>7745</v>
      </c>
      <c r="K1308" s="16" t="s">
        <v>129</v>
      </c>
      <c r="L1308" s="16">
        <v>32756.196</v>
      </c>
      <c r="M1308" s="16">
        <v>32756.196</v>
      </c>
      <c r="N1308" s="16">
        <v>32756.196</v>
      </c>
      <c r="O1308" s="16">
        <v>32756.196</v>
      </c>
      <c r="P1308" s="16">
        <v>32756.196</v>
      </c>
      <c r="Q1308" s="16">
        <v>32756.196</v>
      </c>
      <c r="R1308" s="16">
        <v>32756.196</v>
      </c>
      <c r="S1308" s="16">
        <v>32756.196</v>
      </c>
      <c r="T1308" s="16">
        <v>32756.196</v>
      </c>
      <c r="U1308" s="16">
        <v>32756.196</v>
      </c>
      <c r="V1308" s="16">
        <v>32756.196</v>
      </c>
      <c r="W1308" s="16">
        <v>32756.196</v>
      </c>
      <c r="X1308" s="16" t="s">
        <v>7745</v>
      </c>
      <c r="Y1308" s="16" t="s">
        <v>129</v>
      </c>
      <c r="Z1308" s="16" t="s">
        <v>129</v>
      </c>
    </row>
    <row r="1309" spans="2:26" hidden="1">
      <c r="B1309" s="16" t="s">
        <v>1621</v>
      </c>
      <c r="C1309" s="16" t="s">
        <v>235</v>
      </c>
      <c r="D1309" s="16" t="s">
        <v>2343</v>
      </c>
      <c r="E1309" s="16" t="s">
        <v>3868</v>
      </c>
      <c r="F1309" s="16" t="s">
        <v>3869</v>
      </c>
      <c r="G1309" s="16" t="s">
        <v>2001</v>
      </c>
      <c r="H1309" s="16" t="s">
        <v>129</v>
      </c>
      <c r="I1309" s="16" t="s">
        <v>19</v>
      </c>
      <c r="J1309" s="16" t="s">
        <v>7745</v>
      </c>
      <c r="K1309" s="16" t="s">
        <v>129</v>
      </c>
      <c r="L1309" s="16">
        <v>63180</v>
      </c>
      <c r="M1309" s="16">
        <v>63180</v>
      </c>
      <c r="N1309" s="16">
        <v>63180</v>
      </c>
      <c r="O1309" s="16">
        <v>63180</v>
      </c>
      <c r="P1309" s="16">
        <v>63180</v>
      </c>
      <c r="Q1309" s="16">
        <v>63180</v>
      </c>
      <c r="R1309" s="16">
        <v>63180</v>
      </c>
      <c r="S1309" s="16">
        <v>63180</v>
      </c>
      <c r="T1309" s="16">
        <v>63180</v>
      </c>
      <c r="U1309" s="16">
        <v>63180</v>
      </c>
      <c r="V1309" s="16">
        <v>63180</v>
      </c>
      <c r="W1309" s="16">
        <v>63180</v>
      </c>
      <c r="X1309" s="16" t="s">
        <v>7745</v>
      </c>
      <c r="Y1309" s="16" t="s">
        <v>129</v>
      </c>
      <c r="Z1309" s="16" t="s">
        <v>129</v>
      </c>
    </row>
    <row r="1310" spans="2:26" hidden="1">
      <c r="B1310" s="16" t="s">
        <v>1621</v>
      </c>
      <c r="C1310" s="16" t="s">
        <v>235</v>
      </c>
      <c r="D1310" s="16" t="s">
        <v>15893</v>
      </c>
      <c r="E1310" s="16" t="s">
        <v>15894</v>
      </c>
      <c r="F1310" s="16" t="s">
        <v>15893</v>
      </c>
      <c r="G1310" s="16" t="s">
        <v>1739</v>
      </c>
      <c r="H1310" s="16" t="s">
        <v>129</v>
      </c>
      <c r="I1310" s="16" t="s">
        <v>19</v>
      </c>
      <c r="J1310" s="16" t="s">
        <v>7745</v>
      </c>
      <c r="K1310" s="16" t="s">
        <v>129</v>
      </c>
      <c r="L1310" s="16">
        <v>142803</v>
      </c>
      <c r="M1310" s="16">
        <v>142803</v>
      </c>
      <c r="N1310" s="16">
        <v>142803</v>
      </c>
      <c r="O1310" s="16">
        <v>142803</v>
      </c>
      <c r="P1310" s="16">
        <v>142803</v>
      </c>
      <c r="Q1310" s="16">
        <v>142803</v>
      </c>
      <c r="R1310" s="16">
        <v>142803</v>
      </c>
      <c r="S1310" s="16">
        <v>142803</v>
      </c>
      <c r="T1310" s="16">
        <v>142803</v>
      </c>
      <c r="U1310" s="16">
        <v>142803</v>
      </c>
      <c r="V1310" s="16">
        <v>142803</v>
      </c>
      <c r="W1310" s="16">
        <v>142803</v>
      </c>
      <c r="X1310" s="16" t="s">
        <v>7745</v>
      </c>
      <c r="Y1310" s="16" t="s">
        <v>129</v>
      </c>
      <c r="Z1310" s="16" t="s">
        <v>129</v>
      </c>
    </row>
    <row r="1311" spans="2:26" hidden="1">
      <c r="B1311" s="16" t="s">
        <v>1621</v>
      </c>
      <c r="C1311" s="16" t="s">
        <v>235</v>
      </c>
      <c r="D1311" s="16" t="s">
        <v>3659</v>
      </c>
      <c r="E1311" s="16" t="s">
        <v>15994</v>
      </c>
      <c r="F1311" s="16" t="s">
        <v>15995</v>
      </c>
      <c r="G1311" s="16" t="s">
        <v>1739</v>
      </c>
      <c r="H1311" s="16" t="s">
        <v>129</v>
      </c>
      <c r="I1311" s="16" t="s">
        <v>19</v>
      </c>
      <c r="J1311" s="16" t="s">
        <v>7745</v>
      </c>
      <c r="K1311" s="16" t="s">
        <v>129</v>
      </c>
      <c r="L1311" s="16">
        <v>157500</v>
      </c>
      <c r="M1311" s="16">
        <v>157500</v>
      </c>
      <c r="N1311" s="16">
        <v>157500</v>
      </c>
      <c r="O1311" s="16">
        <v>157500</v>
      </c>
      <c r="P1311" s="16">
        <v>157500</v>
      </c>
      <c r="Q1311" s="16">
        <v>157500</v>
      </c>
      <c r="R1311" s="16">
        <v>157500</v>
      </c>
      <c r="S1311" s="16">
        <v>157500</v>
      </c>
      <c r="T1311" s="16">
        <v>157500</v>
      </c>
      <c r="U1311" s="16">
        <v>157500</v>
      </c>
      <c r="V1311" s="16">
        <v>157500</v>
      </c>
      <c r="W1311" s="16">
        <v>157500</v>
      </c>
      <c r="X1311" s="16" t="s">
        <v>7745</v>
      </c>
      <c r="Y1311" s="16" t="s">
        <v>129</v>
      </c>
      <c r="Z1311" s="16" t="s">
        <v>129</v>
      </c>
    </row>
    <row r="1312" spans="2:26" hidden="1">
      <c r="B1312" s="16" t="s">
        <v>1621</v>
      </c>
      <c r="C1312" s="16" t="s">
        <v>235</v>
      </c>
      <c r="D1312" s="16" t="s">
        <v>3870</v>
      </c>
      <c r="E1312" s="16" t="s">
        <v>3871</v>
      </c>
      <c r="F1312" s="16" t="s">
        <v>3872</v>
      </c>
      <c r="G1312" s="16" t="s">
        <v>1979</v>
      </c>
      <c r="H1312" s="16" t="s">
        <v>131</v>
      </c>
      <c r="I1312" s="16" t="s">
        <v>19</v>
      </c>
      <c r="J1312" s="16" t="s">
        <v>7744</v>
      </c>
      <c r="K1312" s="16" t="s">
        <v>131</v>
      </c>
      <c r="L1312" s="16">
        <v>5000000</v>
      </c>
      <c r="M1312" s="16">
        <v>5000000</v>
      </c>
      <c r="N1312" s="16">
        <v>5000000</v>
      </c>
      <c r="O1312" s="16">
        <v>5000000</v>
      </c>
      <c r="P1312" s="16">
        <v>5000000</v>
      </c>
      <c r="Q1312" s="16">
        <v>5000000</v>
      </c>
      <c r="R1312" s="16">
        <v>5000000</v>
      </c>
      <c r="S1312" s="16">
        <v>5000000</v>
      </c>
      <c r="T1312" s="16">
        <v>5000000</v>
      </c>
      <c r="U1312" s="16">
        <v>5000000</v>
      </c>
      <c r="V1312" s="16">
        <v>5000000</v>
      </c>
      <c r="W1312" s="16">
        <v>5000000</v>
      </c>
      <c r="X1312" s="16" t="s">
        <v>7744</v>
      </c>
      <c r="Y1312" s="16" t="s">
        <v>131</v>
      </c>
      <c r="Z1312" s="16" t="s">
        <v>131</v>
      </c>
    </row>
    <row r="1313" spans="2:26" hidden="1">
      <c r="B1313" s="16" t="s">
        <v>1621</v>
      </c>
      <c r="C1313" s="16" t="s">
        <v>235</v>
      </c>
      <c r="D1313" s="16" t="s">
        <v>15895</v>
      </c>
      <c r="E1313" s="16" t="s">
        <v>15896</v>
      </c>
      <c r="F1313" s="16" t="s">
        <v>15895</v>
      </c>
      <c r="G1313" s="16" t="s">
        <v>1739</v>
      </c>
      <c r="H1313" s="16" t="s">
        <v>129</v>
      </c>
      <c r="I1313" s="16" t="s">
        <v>19</v>
      </c>
      <c r="J1313" s="16" t="s">
        <v>7744</v>
      </c>
      <c r="K1313" s="16" t="s">
        <v>129</v>
      </c>
      <c r="L1313" s="16">
        <v>56650</v>
      </c>
      <c r="M1313" s="16">
        <v>56650</v>
      </c>
      <c r="N1313" s="16">
        <v>56650</v>
      </c>
      <c r="O1313" s="16">
        <v>56650</v>
      </c>
      <c r="P1313" s="16">
        <v>56650</v>
      </c>
      <c r="Q1313" s="16">
        <v>56650</v>
      </c>
      <c r="R1313" s="16">
        <v>56650</v>
      </c>
      <c r="S1313" s="16">
        <v>56650</v>
      </c>
      <c r="T1313" s="16">
        <v>56650</v>
      </c>
      <c r="U1313" s="16">
        <v>56650</v>
      </c>
      <c r="V1313" s="16">
        <v>56650</v>
      </c>
      <c r="W1313" s="16">
        <v>56650</v>
      </c>
      <c r="X1313" s="16" t="s">
        <v>7744</v>
      </c>
      <c r="Y1313" s="16" t="s">
        <v>129</v>
      </c>
      <c r="Z1313" s="16" t="s">
        <v>129</v>
      </c>
    </row>
    <row r="1314" spans="2:26" hidden="1">
      <c r="B1314" s="16" t="s">
        <v>1621</v>
      </c>
      <c r="C1314" s="16" t="s">
        <v>1622</v>
      </c>
      <c r="D1314" s="16" t="s">
        <v>3873</v>
      </c>
      <c r="E1314" s="16" t="s">
        <v>3874</v>
      </c>
      <c r="F1314" s="16" t="s">
        <v>3873</v>
      </c>
      <c r="G1314" s="16" t="s">
        <v>1743</v>
      </c>
      <c r="H1314" s="16" t="s">
        <v>131</v>
      </c>
      <c r="I1314" s="16" t="s">
        <v>19</v>
      </c>
      <c r="J1314" s="16" t="s">
        <v>7744</v>
      </c>
      <c r="K1314" s="16" t="s">
        <v>131</v>
      </c>
      <c r="L1314" s="16">
        <v>700000</v>
      </c>
      <c r="M1314" s="16">
        <v>700000</v>
      </c>
      <c r="N1314" s="16">
        <v>700000</v>
      </c>
      <c r="O1314" s="16">
        <v>700000</v>
      </c>
      <c r="P1314" s="16">
        <v>700000</v>
      </c>
      <c r="Q1314" s="16">
        <v>700000</v>
      </c>
      <c r="R1314" s="16">
        <v>700000</v>
      </c>
      <c r="S1314" s="16">
        <v>700000</v>
      </c>
      <c r="T1314" s="16">
        <v>700000</v>
      </c>
      <c r="U1314" s="16">
        <v>700000</v>
      </c>
      <c r="V1314" s="16">
        <v>700000</v>
      </c>
      <c r="W1314" s="16">
        <v>700000</v>
      </c>
      <c r="X1314" s="16" t="s">
        <v>7744</v>
      </c>
      <c r="Y1314" s="16" t="s">
        <v>131</v>
      </c>
      <c r="Z1314" s="16" t="s">
        <v>131</v>
      </c>
    </row>
    <row r="1315" spans="2:26" hidden="1">
      <c r="B1315" s="16" t="s">
        <v>1621</v>
      </c>
      <c r="C1315" s="16" t="s">
        <v>1622</v>
      </c>
      <c r="D1315" s="16" t="s">
        <v>3875</v>
      </c>
      <c r="E1315" s="16" t="s">
        <v>3876</v>
      </c>
      <c r="F1315" s="16" t="s">
        <v>3875</v>
      </c>
      <c r="G1315" s="16" t="s">
        <v>1743</v>
      </c>
      <c r="H1315" s="16" t="s">
        <v>131</v>
      </c>
      <c r="I1315" s="16" t="s">
        <v>19</v>
      </c>
      <c r="J1315" s="16" t="s">
        <v>7744</v>
      </c>
      <c r="K1315" s="16" t="s">
        <v>131</v>
      </c>
      <c r="L1315" s="16">
        <v>700000</v>
      </c>
      <c r="M1315" s="16">
        <v>700000</v>
      </c>
      <c r="N1315" s="16">
        <v>700000</v>
      </c>
      <c r="O1315" s="16">
        <v>700000</v>
      </c>
      <c r="P1315" s="16">
        <v>700000</v>
      </c>
      <c r="Q1315" s="16">
        <v>700000</v>
      </c>
      <c r="R1315" s="16">
        <v>700000</v>
      </c>
      <c r="S1315" s="16">
        <v>700000</v>
      </c>
      <c r="T1315" s="16">
        <v>700000</v>
      </c>
      <c r="U1315" s="16">
        <v>700000</v>
      </c>
      <c r="V1315" s="16">
        <v>700000</v>
      </c>
      <c r="W1315" s="16">
        <v>700000</v>
      </c>
      <c r="X1315" s="16" t="s">
        <v>7744</v>
      </c>
      <c r="Y1315" s="16" t="s">
        <v>131</v>
      </c>
      <c r="Z1315" s="16" t="s">
        <v>131</v>
      </c>
    </row>
    <row r="1316" spans="2:26" hidden="1">
      <c r="B1316" s="16" t="s">
        <v>1621</v>
      </c>
      <c r="C1316" s="16" t="s">
        <v>235</v>
      </c>
      <c r="D1316" s="16" t="s">
        <v>3304</v>
      </c>
      <c r="E1316" s="16" t="s">
        <v>3877</v>
      </c>
      <c r="F1316" s="16" t="s">
        <v>3878</v>
      </c>
      <c r="G1316" s="16" t="s">
        <v>1739</v>
      </c>
      <c r="H1316" s="16" t="s">
        <v>129</v>
      </c>
      <c r="I1316" s="16" t="s">
        <v>19</v>
      </c>
      <c r="J1316" s="16" t="s">
        <v>7745</v>
      </c>
      <c r="K1316" s="16" t="s">
        <v>129</v>
      </c>
      <c r="L1316" s="16">
        <v>7200000</v>
      </c>
      <c r="M1316" s="16">
        <v>7200000</v>
      </c>
      <c r="N1316" s="16">
        <v>7200000</v>
      </c>
      <c r="O1316" s="16">
        <v>7200000</v>
      </c>
      <c r="P1316" s="16">
        <v>7200000</v>
      </c>
      <c r="Q1316" s="16">
        <v>7200000</v>
      </c>
      <c r="R1316" s="16">
        <v>7200000</v>
      </c>
      <c r="S1316" s="16">
        <v>7200000</v>
      </c>
      <c r="T1316" s="16">
        <v>7200000</v>
      </c>
      <c r="U1316" s="16">
        <v>7200000</v>
      </c>
      <c r="V1316" s="16">
        <v>7200000</v>
      </c>
      <c r="W1316" s="16">
        <v>7200000</v>
      </c>
      <c r="X1316" s="16" t="s">
        <v>7745</v>
      </c>
      <c r="Y1316" s="16" t="s">
        <v>129</v>
      </c>
      <c r="Z1316" s="16" t="s">
        <v>129</v>
      </c>
    </row>
    <row r="1317" spans="2:26" hidden="1">
      <c r="B1317" s="16" t="s">
        <v>1621</v>
      </c>
      <c r="C1317" s="16" t="s">
        <v>235</v>
      </c>
      <c r="D1317" s="16" t="s">
        <v>3304</v>
      </c>
      <c r="E1317" s="16" t="s">
        <v>3879</v>
      </c>
      <c r="F1317" s="16" t="s">
        <v>3880</v>
      </c>
      <c r="G1317" s="16" t="s">
        <v>1739</v>
      </c>
      <c r="H1317" s="16" t="s">
        <v>129</v>
      </c>
      <c r="I1317" s="16" t="s">
        <v>19</v>
      </c>
      <c r="J1317" s="16" t="s">
        <v>7745</v>
      </c>
      <c r="K1317" s="16" t="s">
        <v>129</v>
      </c>
      <c r="L1317" s="16">
        <v>14000000</v>
      </c>
      <c r="M1317" s="16">
        <v>14000000</v>
      </c>
      <c r="N1317" s="16">
        <v>14000000</v>
      </c>
      <c r="O1317" s="16">
        <v>14000000</v>
      </c>
      <c r="P1317" s="16">
        <v>14000000</v>
      </c>
      <c r="Q1317" s="16">
        <v>14000000</v>
      </c>
      <c r="R1317" s="16">
        <v>14000000</v>
      </c>
      <c r="S1317" s="16">
        <v>14000000</v>
      </c>
      <c r="T1317" s="16">
        <v>14000000</v>
      </c>
      <c r="U1317" s="16">
        <v>14000000</v>
      </c>
      <c r="V1317" s="16">
        <v>14000000</v>
      </c>
      <c r="W1317" s="16">
        <v>14000000</v>
      </c>
      <c r="X1317" s="16" t="s">
        <v>7745</v>
      </c>
      <c r="Y1317" s="16" t="s">
        <v>129</v>
      </c>
      <c r="Z1317" s="16" t="s">
        <v>129</v>
      </c>
    </row>
    <row r="1318" spans="2:26" hidden="1">
      <c r="B1318" s="16" t="s">
        <v>1621</v>
      </c>
      <c r="C1318" s="16" t="s">
        <v>1622</v>
      </c>
      <c r="D1318" s="16" t="s">
        <v>1923</v>
      </c>
      <c r="E1318" s="16" t="s">
        <v>3881</v>
      </c>
      <c r="F1318" s="16" t="s">
        <v>3882</v>
      </c>
      <c r="G1318" s="16" t="s">
        <v>1778</v>
      </c>
      <c r="H1318" s="16" t="s">
        <v>129</v>
      </c>
      <c r="I1318" s="16" t="s">
        <v>19</v>
      </c>
      <c r="J1318" s="16" t="s">
        <v>7745</v>
      </c>
      <c r="K1318" s="16" t="s">
        <v>129</v>
      </c>
      <c r="L1318" s="16">
        <v>4500000</v>
      </c>
      <c r="M1318" s="16">
        <v>4500000</v>
      </c>
      <c r="N1318" s="16">
        <v>4500000</v>
      </c>
      <c r="O1318" s="16">
        <v>4500000</v>
      </c>
      <c r="P1318" s="16">
        <v>4500000</v>
      </c>
      <c r="Q1318" s="16">
        <v>4500000</v>
      </c>
      <c r="R1318" s="16">
        <v>4500000</v>
      </c>
      <c r="S1318" s="16">
        <v>4500000</v>
      </c>
      <c r="T1318" s="16">
        <v>4500000</v>
      </c>
      <c r="U1318" s="16">
        <v>4500000</v>
      </c>
      <c r="V1318" s="16">
        <v>4500000</v>
      </c>
      <c r="W1318" s="16">
        <v>4500000</v>
      </c>
      <c r="X1318" s="16" t="s">
        <v>7745</v>
      </c>
      <c r="Y1318" s="16" t="s">
        <v>129</v>
      </c>
      <c r="Z1318" s="16" t="s">
        <v>129</v>
      </c>
    </row>
    <row r="1319" spans="2:26" hidden="1">
      <c r="B1319" s="16" t="s">
        <v>1621</v>
      </c>
      <c r="C1319" s="16" t="s">
        <v>235</v>
      </c>
      <c r="D1319" s="16" t="s">
        <v>15897</v>
      </c>
      <c r="E1319" s="16" t="s">
        <v>15898</v>
      </c>
      <c r="F1319" s="16" t="s">
        <v>15897</v>
      </c>
      <c r="G1319" s="16" t="s">
        <v>1739</v>
      </c>
      <c r="H1319" s="16" t="s">
        <v>131</v>
      </c>
      <c r="I1319" s="16" t="s">
        <v>19</v>
      </c>
      <c r="J1319" s="16" t="s">
        <v>7744</v>
      </c>
      <c r="K1319" s="16" t="s">
        <v>131</v>
      </c>
      <c r="L1319" s="16">
        <v>25625</v>
      </c>
      <c r="M1319" s="16">
        <v>25625</v>
      </c>
      <c r="N1319" s="16">
        <v>25625</v>
      </c>
      <c r="O1319" s="16">
        <v>25625</v>
      </c>
      <c r="P1319" s="16">
        <v>25625</v>
      </c>
      <c r="Q1319" s="16">
        <v>25625</v>
      </c>
      <c r="R1319" s="16">
        <v>25625</v>
      </c>
      <c r="S1319" s="16">
        <v>25625</v>
      </c>
      <c r="T1319" s="16">
        <v>25625</v>
      </c>
      <c r="U1319" s="16">
        <v>25625</v>
      </c>
      <c r="V1319" s="16">
        <v>25625</v>
      </c>
      <c r="W1319" s="16">
        <v>25625</v>
      </c>
      <c r="X1319" s="16" t="s">
        <v>7744</v>
      </c>
      <c r="Y1319" s="16" t="s">
        <v>131</v>
      </c>
      <c r="Z1319" s="16" t="s">
        <v>131</v>
      </c>
    </row>
    <row r="1320" spans="2:26" hidden="1">
      <c r="B1320" s="16" t="s">
        <v>1621</v>
      </c>
      <c r="C1320" s="16" t="s">
        <v>235</v>
      </c>
      <c r="D1320" s="16" t="s">
        <v>2479</v>
      </c>
      <c r="E1320" s="16" t="s">
        <v>3884</v>
      </c>
      <c r="F1320" s="16" t="s">
        <v>3885</v>
      </c>
      <c r="G1320" s="16" t="s">
        <v>1739</v>
      </c>
      <c r="H1320" s="16" t="s">
        <v>129</v>
      </c>
      <c r="I1320" s="16" t="s">
        <v>19</v>
      </c>
      <c r="J1320" s="16" t="s">
        <v>7745</v>
      </c>
      <c r="K1320" s="16" t="s">
        <v>129</v>
      </c>
      <c r="L1320" s="16">
        <v>35000</v>
      </c>
      <c r="M1320" s="16">
        <v>35000</v>
      </c>
      <c r="N1320" s="16">
        <v>35000</v>
      </c>
      <c r="O1320" s="16">
        <v>35000</v>
      </c>
      <c r="P1320" s="16">
        <v>35000</v>
      </c>
      <c r="Q1320" s="16">
        <v>35000</v>
      </c>
      <c r="R1320" s="16">
        <v>35000</v>
      </c>
      <c r="S1320" s="16">
        <v>35000</v>
      </c>
      <c r="T1320" s="16">
        <v>35000</v>
      </c>
      <c r="U1320" s="16">
        <v>35000</v>
      </c>
      <c r="V1320" s="16">
        <v>35000</v>
      </c>
      <c r="W1320" s="16">
        <v>35000</v>
      </c>
      <c r="X1320" s="16" t="s">
        <v>7745</v>
      </c>
      <c r="Y1320" s="16" t="s">
        <v>129</v>
      </c>
      <c r="Z1320" s="16" t="s">
        <v>129</v>
      </c>
    </row>
    <row r="1321" spans="2:26" hidden="1">
      <c r="B1321" s="16" t="s">
        <v>1621</v>
      </c>
      <c r="C1321" s="16" t="s">
        <v>1622</v>
      </c>
      <c r="D1321" s="16" t="s">
        <v>3886</v>
      </c>
      <c r="E1321" s="16" t="s">
        <v>3887</v>
      </c>
      <c r="F1321" s="16" t="s">
        <v>3886</v>
      </c>
      <c r="G1321" s="16" t="s">
        <v>1626</v>
      </c>
      <c r="H1321" s="16" t="s">
        <v>102</v>
      </c>
      <c r="I1321" s="16" t="s">
        <v>19</v>
      </c>
      <c r="J1321" s="16" t="s">
        <v>7745</v>
      </c>
      <c r="K1321" s="16" t="s">
        <v>102</v>
      </c>
      <c r="L1321" s="16">
        <v>55440000</v>
      </c>
      <c r="M1321" s="16">
        <v>55440000</v>
      </c>
      <c r="N1321" s="16">
        <v>55440000</v>
      </c>
      <c r="O1321" s="16">
        <v>55440000</v>
      </c>
      <c r="P1321" s="16">
        <v>55440000</v>
      </c>
      <c r="Q1321" s="16">
        <v>55440000</v>
      </c>
      <c r="R1321" s="16">
        <v>55440000</v>
      </c>
      <c r="S1321" s="16">
        <v>55440000</v>
      </c>
      <c r="T1321" s="16">
        <v>55440000</v>
      </c>
      <c r="U1321" s="16">
        <v>55440000</v>
      </c>
      <c r="V1321" s="16">
        <v>55440000</v>
      </c>
      <c r="W1321" s="16">
        <v>55440000</v>
      </c>
      <c r="X1321" s="16" t="s">
        <v>7745</v>
      </c>
      <c r="Y1321" s="16" t="s">
        <v>102</v>
      </c>
      <c r="Z1321" s="16" t="s">
        <v>102</v>
      </c>
    </row>
    <row r="1322" spans="2:26" hidden="1">
      <c r="B1322" s="16" t="s">
        <v>1621</v>
      </c>
      <c r="C1322" s="16" t="s">
        <v>1622</v>
      </c>
      <c r="D1322" s="16" t="s">
        <v>1954</v>
      </c>
      <c r="E1322" s="16" t="s">
        <v>16141</v>
      </c>
      <c r="F1322" s="16" t="s">
        <v>16142</v>
      </c>
      <c r="G1322" s="16" t="s">
        <v>1976</v>
      </c>
      <c r="H1322" s="16" t="s">
        <v>102</v>
      </c>
      <c r="I1322" s="16" t="s">
        <v>19</v>
      </c>
      <c r="J1322" s="16" t="s">
        <v>7745</v>
      </c>
      <c r="K1322" s="16" t="s">
        <v>102</v>
      </c>
      <c r="L1322" s="16">
        <v>35076000</v>
      </c>
      <c r="M1322" s="16">
        <v>35076000</v>
      </c>
      <c r="N1322" s="16">
        <v>35076000</v>
      </c>
      <c r="O1322" s="16">
        <v>35076000</v>
      </c>
      <c r="P1322" s="16">
        <v>35076000</v>
      </c>
      <c r="Q1322" s="16">
        <v>35076000</v>
      </c>
      <c r="R1322" s="16">
        <v>35076000</v>
      </c>
      <c r="S1322" s="16">
        <v>35076000</v>
      </c>
      <c r="T1322" s="16">
        <v>35076000</v>
      </c>
      <c r="U1322" s="16">
        <v>35076000</v>
      </c>
      <c r="V1322" s="16">
        <v>35076000</v>
      </c>
      <c r="W1322" s="16">
        <v>35076000</v>
      </c>
      <c r="X1322" s="16" t="s">
        <v>7745</v>
      </c>
      <c r="Y1322" s="16" t="s">
        <v>102</v>
      </c>
      <c r="Z1322" s="16" t="s">
        <v>102</v>
      </c>
    </row>
    <row r="1323" spans="2:26" hidden="1">
      <c r="B1323" s="16" t="s">
        <v>1621</v>
      </c>
      <c r="C1323" s="16" t="s">
        <v>235</v>
      </c>
      <c r="D1323" s="16" t="s">
        <v>2356</v>
      </c>
      <c r="E1323" s="16" t="s">
        <v>3888</v>
      </c>
      <c r="F1323" s="16" t="s">
        <v>3889</v>
      </c>
      <c r="G1323" s="16" t="s">
        <v>1739</v>
      </c>
      <c r="H1323" s="16" t="s">
        <v>129</v>
      </c>
      <c r="I1323" s="16" t="s">
        <v>19</v>
      </c>
      <c r="J1323" s="16" t="s">
        <v>7745</v>
      </c>
      <c r="K1323" s="16" t="s">
        <v>129</v>
      </c>
      <c r="L1323" s="16">
        <v>41513</v>
      </c>
      <c r="M1323" s="16">
        <v>41513</v>
      </c>
      <c r="N1323" s="16">
        <v>41513</v>
      </c>
      <c r="O1323" s="16">
        <v>41513</v>
      </c>
      <c r="P1323" s="16">
        <v>41513</v>
      </c>
      <c r="Q1323" s="16">
        <v>41513</v>
      </c>
      <c r="R1323" s="16">
        <v>41513</v>
      </c>
      <c r="S1323" s="16">
        <v>41513</v>
      </c>
      <c r="T1323" s="16">
        <v>41513</v>
      </c>
      <c r="U1323" s="16">
        <v>41513</v>
      </c>
      <c r="V1323" s="16">
        <v>41513</v>
      </c>
      <c r="W1323" s="16">
        <v>41513</v>
      </c>
      <c r="X1323" s="16" t="s">
        <v>7745</v>
      </c>
      <c r="Y1323" s="16" t="s">
        <v>129</v>
      </c>
      <c r="Z1323" s="16" t="s">
        <v>129</v>
      </c>
    </row>
    <row r="1324" spans="2:26" hidden="1">
      <c r="B1324" s="16" t="s">
        <v>1621</v>
      </c>
      <c r="C1324" s="16" t="s">
        <v>235</v>
      </c>
      <c r="D1324" s="16" t="s">
        <v>2356</v>
      </c>
      <c r="E1324" s="16" t="s">
        <v>3890</v>
      </c>
      <c r="F1324" s="16" t="s">
        <v>3891</v>
      </c>
      <c r="G1324" s="16" t="s">
        <v>1739</v>
      </c>
      <c r="H1324" s="16" t="s">
        <v>129</v>
      </c>
      <c r="I1324" s="16" t="s">
        <v>19</v>
      </c>
      <c r="J1324" s="16" t="s">
        <v>7745</v>
      </c>
      <c r="K1324" s="16" t="s">
        <v>129</v>
      </c>
      <c r="L1324" s="16">
        <v>36388</v>
      </c>
      <c r="M1324" s="16">
        <v>36388</v>
      </c>
      <c r="N1324" s="16">
        <v>36388</v>
      </c>
      <c r="O1324" s="16">
        <v>36388</v>
      </c>
      <c r="P1324" s="16">
        <v>36388</v>
      </c>
      <c r="Q1324" s="16">
        <v>36388</v>
      </c>
      <c r="R1324" s="16">
        <v>36388</v>
      </c>
      <c r="S1324" s="16">
        <v>36388</v>
      </c>
      <c r="T1324" s="16">
        <v>36388</v>
      </c>
      <c r="U1324" s="16">
        <v>36388</v>
      </c>
      <c r="V1324" s="16">
        <v>36388</v>
      </c>
      <c r="W1324" s="16">
        <v>36388</v>
      </c>
      <c r="X1324" s="16" t="s">
        <v>7745</v>
      </c>
      <c r="Y1324" s="16" t="s">
        <v>129</v>
      </c>
      <c r="Z1324" s="16" t="s">
        <v>129</v>
      </c>
    </row>
    <row r="1325" spans="2:26" hidden="1">
      <c r="B1325" s="16" t="s">
        <v>1621</v>
      </c>
      <c r="C1325" s="16" t="s">
        <v>235</v>
      </c>
      <c r="D1325" s="16" t="s">
        <v>3731</v>
      </c>
      <c r="E1325" s="16" t="s">
        <v>15899</v>
      </c>
      <c r="F1325" s="16" t="s">
        <v>15900</v>
      </c>
      <c r="G1325" s="16" t="s">
        <v>1739</v>
      </c>
      <c r="H1325" s="16" t="s">
        <v>129</v>
      </c>
      <c r="I1325" s="16" t="s">
        <v>19</v>
      </c>
      <c r="J1325" s="16" t="s">
        <v>7744</v>
      </c>
      <c r="K1325" s="16" t="s">
        <v>129</v>
      </c>
      <c r="L1325" s="16">
        <v>17745.825000000001</v>
      </c>
      <c r="M1325" s="16">
        <v>17745.825000000001</v>
      </c>
      <c r="N1325" s="16">
        <v>17745.825000000001</v>
      </c>
      <c r="O1325" s="16">
        <v>17745.825000000001</v>
      </c>
      <c r="P1325" s="16">
        <v>17745.825000000001</v>
      </c>
      <c r="Q1325" s="16">
        <v>17745.825000000001</v>
      </c>
      <c r="R1325" s="16">
        <v>17745.825000000001</v>
      </c>
      <c r="S1325" s="16">
        <v>17745.825000000001</v>
      </c>
      <c r="T1325" s="16">
        <v>17745.825000000001</v>
      </c>
      <c r="U1325" s="16">
        <v>17745.825000000001</v>
      </c>
      <c r="V1325" s="16">
        <v>17745.825000000001</v>
      </c>
      <c r="W1325" s="16">
        <v>17745.825000000001</v>
      </c>
      <c r="X1325" s="16" t="s">
        <v>7744</v>
      </c>
      <c r="Y1325" s="16" t="s">
        <v>129</v>
      </c>
      <c r="Z1325" s="16" t="s">
        <v>129</v>
      </c>
    </row>
    <row r="1326" spans="2:26" hidden="1">
      <c r="B1326" s="16" t="s">
        <v>1621</v>
      </c>
      <c r="C1326" s="16" t="s">
        <v>235</v>
      </c>
      <c r="D1326" s="16" t="s">
        <v>3731</v>
      </c>
      <c r="E1326" s="16" t="s">
        <v>15901</v>
      </c>
      <c r="F1326" s="16" t="s">
        <v>15902</v>
      </c>
      <c r="G1326" s="16" t="s">
        <v>1739</v>
      </c>
      <c r="H1326" s="16" t="s">
        <v>129</v>
      </c>
      <c r="I1326" s="16" t="s">
        <v>19</v>
      </c>
      <c r="J1326" s="16" t="s">
        <v>7744</v>
      </c>
      <c r="K1326" s="16" t="s">
        <v>129</v>
      </c>
      <c r="L1326" s="16">
        <v>20111.935000000001</v>
      </c>
      <c r="M1326" s="16">
        <v>20111.935000000001</v>
      </c>
      <c r="N1326" s="16">
        <v>20111.935000000001</v>
      </c>
      <c r="O1326" s="16">
        <v>20111.935000000001</v>
      </c>
      <c r="P1326" s="16">
        <v>20111.935000000001</v>
      </c>
      <c r="Q1326" s="16">
        <v>20111.935000000001</v>
      </c>
      <c r="R1326" s="16">
        <v>20111.935000000001</v>
      </c>
      <c r="S1326" s="16">
        <v>20111.935000000001</v>
      </c>
      <c r="T1326" s="16">
        <v>20111.935000000001</v>
      </c>
      <c r="U1326" s="16">
        <v>20111.935000000001</v>
      </c>
      <c r="V1326" s="16">
        <v>20111.935000000001</v>
      </c>
      <c r="W1326" s="16">
        <v>20111.935000000001</v>
      </c>
      <c r="X1326" s="16" t="s">
        <v>7744</v>
      </c>
      <c r="Y1326" s="16" t="s">
        <v>129</v>
      </c>
      <c r="Z1326" s="16" t="s">
        <v>129</v>
      </c>
    </row>
    <row r="1327" spans="2:26" hidden="1">
      <c r="B1327" s="16" t="s">
        <v>1621</v>
      </c>
      <c r="C1327" s="16" t="s">
        <v>1622</v>
      </c>
      <c r="D1327" s="16" t="s">
        <v>1954</v>
      </c>
      <c r="E1327" s="16" t="s">
        <v>3892</v>
      </c>
      <c r="F1327" s="16" t="s">
        <v>3893</v>
      </c>
      <c r="G1327" s="16" t="s">
        <v>1724</v>
      </c>
      <c r="H1327" s="16" t="s">
        <v>102</v>
      </c>
      <c r="I1327" s="16" t="s">
        <v>19</v>
      </c>
      <c r="J1327" s="16" t="s">
        <v>7744</v>
      </c>
      <c r="K1327" s="16" t="s">
        <v>102</v>
      </c>
      <c r="L1327" s="16">
        <v>15260000</v>
      </c>
      <c r="M1327" s="16">
        <v>15260000</v>
      </c>
      <c r="N1327" s="16">
        <v>15260000</v>
      </c>
      <c r="O1327" s="16">
        <v>15260000</v>
      </c>
      <c r="P1327" s="16">
        <v>15260000</v>
      </c>
      <c r="Q1327" s="16">
        <v>15260000</v>
      </c>
      <c r="R1327" s="16">
        <v>15260000</v>
      </c>
      <c r="S1327" s="16">
        <v>15260000</v>
      </c>
      <c r="T1327" s="16">
        <v>15260000</v>
      </c>
      <c r="U1327" s="16">
        <v>15260000</v>
      </c>
      <c r="V1327" s="16">
        <v>15260000</v>
      </c>
      <c r="W1327" s="16">
        <v>15260000</v>
      </c>
      <c r="X1327" s="16" t="s">
        <v>7744</v>
      </c>
      <c r="Y1327" s="16" t="s">
        <v>102</v>
      </c>
      <c r="Z1327" s="16" t="s">
        <v>102</v>
      </c>
    </row>
    <row r="1328" spans="2:26" hidden="1">
      <c r="B1328" s="16" t="s">
        <v>1621</v>
      </c>
      <c r="C1328" s="16" t="s">
        <v>1622</v>
      </c>
      <c r="D1328" s="16" t="s">
        <v>1954</v>
      </c>
      <c r="E1328" s="16" t="s">
        <v>16143</v>
      </c>
      <c r="F1328" s="16" t="s">
        <v>16144</v>
      </c>
      <c r="G1328" s="16" t="s">
        <v>1743</v>
      </c>
      <c r="H1328" s="16" t="s">
        <v>102</v>
      </c>
      <c r="I1328" s="16" t="s">
        <v>19</v>
      </c>
      <c r="J1328" s="16" t="s">
        <v>7744</v>
      </c>
      <c r="K1328" s="16" t="s">
        <v>102</v>
      </c>
      <c r="L1328" s="16">
        <v>3096000</v>
      </c>
      <c r="M1328" s="16">
        <v>3096000</v>
      </c>
      <c r="N1328" s="16">
        <v>3096000</v>
      </c>
      <c r="O1328" s="16">
        <v>3096000</v>
      </c>
      <c r="P1328" s="16">
        <v>3096000</v>
      </c>
      <c r="Q1328" s="16">
        <v>3096000</v>
      </c>
      <c r="R1328" s="16">
        <v>3096000</v>
      </c>
      <c r="S1328" s="16">
        <v>3096000</v>
      </c>
      <c r="T1328" s="16">
        <v>3096000</v>
      </c>
      <c r="U1328" s="16">
        <v>3096000</v>
      </c>
      <c r="V1328" s="16">
        <v>3096000</v>
      </c>
      <c r="W1328" s="16">
        <v>3096000</v>
      </c>
      <c r="X1328" s="16" t="s">
        <v>7744</v>
      </c>
      <c r="Y1328" s="16" t="s">
        <v>102</v>
      </c>
      <c r="Z1328" s="16" t="s">
        <v>102</v>
      </c>
    </row>
    <row r="1329" spans="2:26" hidden="1">
      <c r="B1329" s="16" t="s">
        <v>1621</v>
      </c>
      <c r="C1329" s="16" t="s">
        <v>235</v>
      </c>
      <c r="D1329" s="16" t="s">
        <v>3731</v>
      </c>
      <c r="E1329" s="16" t="s">
        <v>15903</v>
      </c>
      <c r="F1329" s="16" t="s">
        <v>15904</v>
      </c>
      <c r="G1329" s="16" t="s">
        <v>1739</v>
      </c>
      <c r="H1329" s="16" t="s">
        <v>129</v>
      </c>
      <c r="I1329" s="16" t="s">
        <v>19</v>
      </c>
      <c r="J1329" s="16" t="s">
        <v>7744</v>
      </c>
      <c r="K1329" s="16" t="s">
        <v>129</v>
      </c>
      <c r="L1329" s="16">
        <v>27700.799999999999</v>
      </c>
      <c r="M1329" s="16">
        <v>27700.799999999999</v>
      </c>
      <c r="N1329" s="16">
        <v>27700.799999999999</v>
      </c>
      <c r="O1329" s="16">
        <v>27700.799999999999</v>
      </c>
      <c r="P1329" s="16">
        <v>27700.799999999999</v>
      </c>
      <c r="Q1329" s="16">
        <v>27700.799999999999</v>
      </c>
      <c r="R1329" s="16">
        <v>27700.799999999999</v>
      </c>
      <c r="S1329" s="16">
        <v>27700.799999999999</v>
      </c>
      <c r="T1329" s="16">
        <v>27700.799999999999</v>
      </c>
      <c r="U1329" s="16">
        <v>27700.799999999999</v>
      </c>
      <c r="V1329" s="16">
        <v>27700.799999999999</v>
      </c>
      <c r="W1329" s="16">
        <v>27700.799999999999</v>
      </c>
      <c r="X1329" s="16" t="s">
        <v>7744</v>
      </c>
      <c r="Y1329" s="16" t="s">
        <v>129</v>
      </c>
      <c r="Z1329" s="16" t="s">
        <v>129</v>
      </c>
    </row>
    <row r="1330" spans="2:26" hidden="1">
      <c r="B1330" s="16" t="s">
        <v>1621</v>
      </c>
      <c r="C1330" s="16" t="s">
        <v>235</v>
      </c>
      <c r="D1330" s="16" t="s">
        <v>2818</v>
      </c>
      <c r="E1330" s="16" t="s">
        <v>3894</v>
      </c>
      <c r="F1330" s="16" t="s">
        <v>3895</v>
      </c>
      <c r="G1330" s="16" t="s">
        <v>1743</v>
      </c>
      <c r="H1330" s="16" t="s">
        <v>131</v>
      </c>
      <c r="I1330" s="16" t="s">
        <v>19</v>
      </c>
      <c r="J1330" s="16" t="s">
        <v>7744</v>
      </c>
      <c r="K1330" s="16" t="s">
        <v>131</v>
      </c>
      <c r="L1330" s="16">
        <v>300000</v>
      </c>
      <c r="M1330" s="16">
        <v>300000</v>
      </c>
      <c r="N1330" s="16">
        <v>300000</v>
      </c>
      <c r="O1330" s="16">
        <v>300000</v>
      </c>
      <c r="P1330" s="16">
        <v>300000</v>
      </c>
      <c r="Q1330" s="16">
        <v>300000</v>
      </c>
      <c r="R1330" s="16">
        <v>300000</v>
      </c>
      <c r="S1330" s="16">
        <v>300000</v>
      </c>
      <c r="T1330" s="16">
        <v>300000</v>
      </c>
      <c r="U1330" s="16">
        <v>300000</v>
      </c>
      <c r="V1330" s="16">
        <v>300000</v>
      </c>
      <c r="W1330" s="16">
        <v>300000</v>
      </c>
      <c r="X1330" s="16" t="s">
        <v>7744</v>
      </c>
      <c r="Y1330" s="16" t="s">
        <v>131</v>
      </c>
      <c r="Z1330" s="16" t="s">
        <v>131</v>
      </c>
    </row>
    <row r="1331" spans="2:26" hidden="1">
      <c r="B1331" s="16" t="s">
        <v>1621</v>
      </c>
      <c r="C1331" s="16" t="s">
        <v>235</v>
      </c>
      <c r="D1331" s="16" t="s">
        <v>2818</v>
      </c>
      <c r="E1331" s="16" t="s">
        <v>3896</v>
      </c>
      <c r="F1331" s="16" t="s">
        <v>3897</v>
      </c>
      <c r="G1331" s="16" t="s">
        <v>1743</v>
      </c>
      <c r="H1331" s="16" t="s">
        <v>131</v>
      </c>
      <c r="I1331" s="16" t="s">
        <v>19</v>
      </c>
      <c r="J1331" s="16" t="s">
        <v>7744</v>
      </c>
      <c r="K1331" s="16" t="s">
        <v>131</v>
      </c>
      <c r="L1331" s="16">
        <v>200000</v>
      </c>
      <c r="M1331" s="16">
        <v>200000</v>
      </c>
      <c r="N1331" s="16">
        <v>200000</v>
      </c>
      <c r="O1331" s="16">
        <v>200000</v>
      </c>
      <c r="P1331" s="16">
        <v>200000</v>
      </c>
      <c r="Q1331" s="16">
        <v>200000</v>
      </c>
      <c r="R1331" s="16">
        <v>200000</v>
      </c>
      <c r="S1331" s="16">
        <v>200000</v>
      </c>
      <c r="T1331" s="16">
        <v>200000</v>
      </c>
      <c r="U1331" s="16">
        <v>200000</v>
      </c>
      <c r="V1331" s="16">
        <v>200000</v>
      </c>
      <c r="W1331" s="16">
        <v>200000</v>
      </c>
      <c r="X1331" s="16" t="s">
        <v>7744</v>
      </c>
      <c r="Y1331" s="16" t="s">
        <v>131</v>
      </c>
      <c r="Z1331" s="16" t="s">
        <v>131</v>
      </c>
    </row>
    <row r="1332" spans="2:26" hidden="1">
      <c r="B1332" s="16" t="s">
        <v>1621</v>
      </c>
      <c r="C1332" s="16" t="s">
        <v>235</v>
      </c>
      <c r="D1332" s="16" t="s">
        <v>2818</v>
      </c>
      <c r="E1332" s="16" t="s">
        <v>3898</v>
      </c>
      <c r="F1332" s="16" t="s">
        <v>3899</v>
      </c>
      <c r="G1332" s="16" t="s">
        <v>1743</v>
      </c>
      <c r="H1332" s="16" t="s">
        <v>131</v>
      </c>
      <c r="I1332" s="16" t="s">
        <v>19</v>
      </c>
      <c r="J1332" s="16" t="s">
        <v>7744</v>
      </c>
      <c r="K1332" s="16" t="s">
        <v>131</v>
      </c>
      <c r="L1332" s="16">
        <v>100000</v>
      </c>
      <c r="M1332" s="16">
        <v>100000</v>
      </c>
      <c r="N1332" s="16">
        <v>100000</v>
      </c>
      <c r="O1332" s="16">
        <v>100000</v>
      </c>
      <c r="P1332" s="16">
        <v>100000</v>
      </c>
      <c r="Q1332" s="16">
        <v>100000</v>
      </c>
      <c r="R1332" s="16">
        <v>100000</v>
      </c>
      <c r="S1332" s="16">
        <v>100000</v>
      </c>
      <c r="T1332" s="16">
        <v>100000</v>
      </c>
      <c r="U1332" s="16">
        <v>100000</v>
      </c>
      <c r="V1332" s="16">
        <v>100000</v>
      </c>
      <c r="W1332" s="16">
        <v>100000</v>
      </c>
      <c r="X1332" s="16" t="s">
        <v>7744</v>
      </c>
      <c r="Y1332" s="16" t="s">
        <v>131</v>
      </c>
      <c r="Z1332" s="16" t="s">
        <v>131</v>
      </c>
    </row>
    <row r="1333" spans="2:26" hidden="1">
      <c r="B1333" s="16" t="s">
        <v>1621</v>
      </c>
      <c r="C1333" s="16" t="s">
        <v>235</v>
      </c>
      <c r="D1333" s="16" t="s">
        <v>2825</v>
      </c>
      <c r="E1333" s="16" t="s">
        <v>3900</v>
      </c>
      <c r="F1333" s="16" t="s">
        <v>3901</v>
      </c>
      <c r="G1333" s="16" t="s">
        <v>1743</v>
      </c>
      <c r="H1333" s="16" t="s">
        <v>131</v>
      </c>
      <c r="I1333" s="16" t="s">
        <v>19</v>
      </c>
      <c r="J1333" s="16" t="s">
        <v>7744</v>
      </c>
      <c r="K1333" s="16" t="s">
        <v>131</v>
      </c>
      <c r="L1333" s="16">
        <v>300000</v>
      </c>
      <c r="M1333" s="16">
        <v>300000</v>
      </c>
      <c r="N1333" s="16">
        <v>300000</v>
      </c>
      <c r="O1333" s="16">
        <v>300000</v>
      </c>
      <c r="P1333" s="16">
        <v>300000</v>
      </c>
      <c r="Q1333" s="16">
        <v>300000</v>
      </c>
      <c r="R1333" s="16">
        <v>300000</v>
      </c>
      <c r="S1333" s="16">
        <v>300000</v>
      </c>
      <c r="T1333" s="16">
        <v>300000</v>
      </c>
      <c r="U1333" s="16">
        <v>300000</v>
      </c>
      <c r="V1333" s="16">
        <v>300000</v>
      </c>
      <c r="W1333" s="16">
        <v>300000</v>
      </c>
      <c r="X1333" s="16" t="s">
        <v>7744</v>
      </c>
      <c r="Y1333" s="16" t="s">
        <v>131</v>
      </c>
      <c r="Z1333" s="16" t="s">
        <v>131</v>
      </c>
    </row>
    <row r="1334" spans="2:26" hidden="1">
      <c r="B1334" s="16" t="s">
        <v>1621</v>
      </c>
      <c r="C1334" s="16" t="s">
        <v>1622</v>
      </c>
      <c r="D1334" s="16" t="s">
        <v>1954</v>
      </c>
      <c r="E1334" s="16" t="s">
        <v>16145</v>
      </c>
      <c r="F1334" s="16" t="s">
        <v>16146</v>
      </c>
      <c r="G1334" s="16" t="s">
        <v>1743</v>
      </c>
      <c r="H1334" s="16" t="s">
        <v>102</v>
      </c>
      <c r="I1334" s="16" t="s">
        <v>19</v>
      </c>
      <c r="J1334" s="16" t="s">
        <v>7744</v>
      </c>
      <c r="K1334" s="16" t="s">
        <v>102</v>
      </c>
      <c r="L1334" s="16">
        <v>1053156</v>
      </c>
      <c r="M1334" s="16">
        <v>1053156</v>
      </c>
      <c r="N1334" s="16">
        <v>1053156</v>
      </c>
      <c r="O1334" s="16">
        <v>1053156</v>
      </c>
      <c r="P1334" s="16">
        <v>1053156</v>
      </c>
      <c r="Q1334" s="16">
        <v>1053156</v>
      </c>
      <c r="R1334" s="16">
        <v>1053156</v>
      </c>
      <c r="S1334" s="16">
        <v>1053156</v>
      </c>
      <c r="T1334" s="16">
        <v>1053156</v>
      </c>
      <c r="U1334" s="16">
        <v>1053156</v>
      </c>
      <c r="V1334" s="16">
        <v>1053156</v>
      </c>
      <c r="W1334" s="16">
        <v>1053156</v>
      </c>
      <c r="X1334" s="16" t="s">
        <v>7744</v>
      </c>
      <c r="Y1334" s="16" t="s">
        <v>102</v>
      </c>
      <c r="Z1334" s="16" t="s">
        <v>102</v>
      </c>
    </row>
    <row r="1335" spans="2:26" hidden="1">
      <c r="B1335" s="16" t="s">
        <v>1621</v>
      </c>
      <c r="C1335" s="16" t="s">
        <v>235</v>
      </c>
      <c r="D1335" s="16" t="s">
        <v>2257</v>
      </c>
      <c r="E1335" s="16" t="s">
        <v>3902</v>
      </c>
      <c r="F1335" s="16" t="s">
        <v>3903</v>
      </c>
      <c r="G1335" s="16" t="s">
        <v>1743</v>
      </c>
      <c r="H1335" s="16" t="s">
        <v>129</v>
      </c>
      <c r="I1335" s="16" t="s">
        <v>19</v>
      </c>
      <c r="J1335" s="16" t="s">
        <v>7745</v>
      </c>
      <c r="K1335" s="16" t="s">
        <v>129</v>
      </c>
      <c r="L1335" s="16">
        <v>6171</v>
      </c>
      <c r="M1335" s="16">
        <v>6171</v>
      </c>
      <c r="N1335" s="16">
        <v>6171</v>
      </c>
      <c r="O1335" s="16">
        <v>6171</v>
      </c>
      <c r="P1335" s="16">
        <v>6171</v>
      </c>
      <c r="Q1335" s="16">
        <v>6171</v>
      </c>
      <c r="R1335" s="16">
        <v>6171</v>
      </c>
      <c r="S1335" s="16">
        <v>6171</v>
      </c>
      <c r="T1335" s="16">
        <v>6171</v>
      </c>
      <c r="U1335" s="16">
        <v>6171</v>
      </c>
      <c r="V1335" s="16">
        <v>6171</v>
      </c>
      <c r="W1335" s="16">
        <v>6171</v>
      </c>
      <c r="X1335" s="16" t="s">
        <v>7745</v>
      </c>
      <c r="Y1335" s="16" t="s">
        <v>129</v>
      </c>
      <c r="Z1335" s="16" t="s">
        <v>129</v>
      </c>
    </row>
    <row r="1336" spans="2:26" hidden="1">
      <c r="B1336" s="16" t="s">
        <v>1621</v>
      </c>
      <c r="C1336" s="16" t="s">
        <v>1622</v>
      </c>
      <c r="D1336" s="16" t="s">
        <v>3904</v>
      </c>
      <c r="E1336" s="16" t="s">
        <v>3905</v>
      </c>
      <c r="F1336" s="16" t="s">
        <v>3906</v>
      </c>
      <c r="G1336" s="16" t="s">
        <v>1669</v>
      </c>
      <c r="H1336" s="16" t="s">
        <v>103</v>
      </c>
      <c r="I1336" s="16" t="s">
        <v>19</v>
      </c>
      <c r="J1336" s="16" t="s">
        <v>7745</v>
      </c>
      <c r="K1336" s="16" t="s">
        <v>103</v>
      </c>
      <c r="L1336" s="16">
        <v>2000000</v>
      </c>
      <c r="M1336" s="16">
        <v>2000000</v>
      </c>
      <c r="N1336" s="16">
        <v>2000000</v>
      </c>
      <c r="O1336" s="16">
        <v>2000000</v>
      </c>
      <c r="P1336" s="16">
        <v>2000000</v>
      </c>
      <c r="Q1336" s="16">
        <v>2000000</v>
      </c>
      <c r="R1336" s="16">
        <v>2000000</v>
      </c>
      <c r="S1336" s="16">
        <v>2000000</v>
      </c>
      <c r="T1336" s="16">
        <v>2000000</v>
      </c>
      <c r="U1336" s="16">
        <v>2000000</v>
      </c>
      <c r="V1336" s="16">
        <v>2000000</v>
      </c>
      <c r="W1336" s="16">
        <v>2000000</v>
      </c>
      <c r="X1336" s="16" t="s">
        <v>7745</v>
      </c>
      <c r="Y1336" s="16" t="s">
        <v>103</v>
      </c>
      <c r="Z1336" s="16" t="s">
        <v>103</v>
      </c>
    </row>
    <row r="1337" spans="2:26" hidden="1">
      <c r="B1337" s="16" t="s">
        <v>1621</v>
      </c>
      <c r="C1337" s="16" t="s">
        <v>1622</v>
      </c>
      <c r="D1337" s="16" t="s">
        <v>1954</v>
      </c>
      <c r="E1337" s="16" t="s">
        <v>15996</v>
      </c>
      <c r="F1337" s="16" t="s">
        <v>15997</v>
      </c>
      <c r="G1337" s="16" t="s">
        <v>1743</v>
      </c>
      <c r="H1337" s="16" t="s">
        <v>102</v>
      </c>
      <c r="I1337" s="16" t="s">
        <v>19</v>
      </c>
      <c r="J1337" s="16" t="s">
        <v>7744</v>
      </c>
      <c r="K1337" s="16" t="s">
        <v>102</v>
      </c>
      <c r="L1337" s="16">
        <v>7500000</v>
      </c>
      <c r="M1337" s="16">
        <v>7500000</v>
      </c>
      <c r="N1337" s="16">
        <v>7500000</v>
      </c>
      <c r="O1337" s="16">
        <v>7500000</v>
      </c>
      <c r="P1337" s="16">
        <v>7500000</v>
      </c>
      <c r="Q1337" s="16">
        <v>7500000</v>
      </c>
      <c r="R1337" s="16">
        <v>7500000</v>
      </c>
      <c r="S1337" s="16">
        <v>7500000</v>
      </c>
      <c r="T1337" s="16">
        <v>7500000</v>
      </c>
      <c r="U1337" s="16">
        <v>7500000</v>
      </c>
      <c r="V1337" s="16">
        <v>7500000</v>
      </c>
      <c r="W1337" s="16">
        <v>7500000</v>
      </c>
      <c r="X1337" s="16" t="s">
        <v>7744</v>
      </c>
      <c r="Y1337" s="16" t="s">
        <v>102</v>
      </c>
      <c r="Z1337" s="16" t="s">
        <v>102</v>
      </c>
    </row>
    <row r="1338" spans="2:26" hidden="1">
      <c r="B1338" s="16" t="s">
        <v>1621</v>
      </c>
      <c r="C1338" s="16" t="s">
        <v>1622</v>
      </c>
      <c r="D1338" s="16" t="s">
        <v>1954</v>
      </c>
      <c r="E1338" s="16" t="s">
        <v>3907</v>
      </c>
      <c r="F1338" s="16" t="s">
        <v>3908</v>
      </c>
      <c r="G1338" s="16" t="s">
        <v>2073</v>
      </c>
      <c r="H1338" s="16" t="s">
        <v>102</v>
      </c>
      <c r="I1338" s="16" t="s">
        <v>19</v>
      </c>
      <c r="J1338" s="16" t="s">
        <v>7744</v>
      </c>
      <c r="K1338" s="16" t="s">
        <v>102</v>
      </c>
      <c r="L1338" s="16">
        <v>14237250</v>
      </c>
      <c r="M1338" s="16">
        <v>14237250</v>
      </c>
      <c r="N1338" s="16">
        <v>14237250</v>
      </c>
      <c r="O1338" s="16">
        <v>14237250</v>
      </c>
      <c r="P1338" s="16">
        <v>14237250</v>
      </c>
      <c r="Q1338" s="16">
        <v>14237250</v>
      </c>
      <c r="R1338" s="16">
        <v>14237250</v>
      </c>
      <c r="S1338" s="16">
        <v>14237250</v>
      </c>
      <c r="T1338" s="16">
        <v>14237250</v>
      </c>
      <c r="U1338" s="16">
        <v>14237250</v>
      </c>
      <c r="V1338" s="16">
        <v>14237250</v>
      </c>
      <c r="W1338" s="16">
        <v>14237250</v>
      </c>
      <c r="X1338" s="16" t="s">
        <v>7744</v>
      </c>
      <c r="Y1338" s="16" t="s">
        <v>102</v>
      </c>
      <c r="Z1338" s="16" t="s">
        <v>102</v>
      </c>
    </row>
    <row r="1339" spans="2:26" hidden="1">
      <c r="B1339" s="16" t="s">
        <v>1621</v>
      </c>
      <c r="C1339" s="16" t="s">
        <v>1622</v>
      </c>
      <c r="D1339" s="16" t="s">
        <v>3192</v>
      </c>
      <c r="E1339" s="16" t="s">
        <v>3909</v>
      </c>
      <c r="F1339" s="16" t="s">
        <v>3910</v>
      </c>
      <c r="G1339" s="16" t="s">
        <v>1743</v>
      </c>
      <c r="H1339" s="16" t="s">
        <v>102</v>
      </c>
      <c r="I1339" s="16" t="s">
        <v>19</v>
      </c>
      <c r="J1339" s="16" t="s">
        <v>7744</v>
      </c>
      <c r="K1339" s="16" t="s">
        <v>102</v>
      </c>
      <c r="L1339" s="16">
        <v>1500000</v>
      </c>
      <c r="M1339" s="16">
        <v>1500000</v>
      </c>
      <c r="N1339" s="16">
        <v>1500000</v>
      </c>
      <c r="O1339" s="16">
        <v>1500000</v>
      </c>
      <c r="P1339" s="16">
        <v>1500000</v>
      </c>
      <c r="Q1339" s="16">
        <v>1500000</v>
      </c>
      <c r="R1339" s="16">
        <v>1500000</v>
      </c>
      <c r="S1339" s="16">
        <v>1500000</v>
      </c>
      <c r="T1339" s="16">
        <v>1500000</v>
      </c>
      <c r="U1339" s="16">
        <v>1500000</v>
      </c>
      <c r="V1339" s="16">
        <v>1500000</v>
      </c>
      <c r="W1339" s="16">
        <v>1500000</v>
      </c>
      <c r="X1339" s="16" t="s">
        <v>7744</v>
      </c>
      <c r="Y1339" s="16" t="s">
        <v>102</v>
      </c>
      <c r="Z1339" s="16" t="s">
        <v>102</v>
      </c>
    </row>
    <row r="1340" spans="2:26" hidden="1">
      <c r="B1340" s="16" t="s">
        <v>1621</v>
      </c>
      <c r="C1340" s="16" t="s">
        <v>1622</v>
      </c>
      <c r="D1340" s="16" t="s">
        <v>3192</v>
      </c>
      <c r="E1340" s="16" t="s">
        <v>3911</v>
      </c>
      <c r="F1340" s="16" t="s">
        <v>3912</v>
      </c>
      <c r="G1340" s="16" t="s">
        <v>1743</v>
      </c>
      <c r="H1340" s="16" t="s">
        <v>102</v>
      </c>
      <c r="I1340" s="16" t="s">
        <v>19</v>
      </c>
      <c r="J1340" s="16" t="s">
        <v>7744</v>
      </c>
      <c r="K1340" s="16" t="s">
        <v>102</v>
      </c>
      <c r="L1340" s="16">
        <v>1500000</v>
      </c>
      <c r="M1340" s="16">
        <v>1500000</v>
      </c>
      <c r="N1340" s="16">
        <v>1500000</v>
      </c>
      <c r="O1340" s="16">
        <v>1500000</v>
      </c>
      <c r="P1340" s="16">
        <v>1500000</v>
      </c>
      <c r="Q1340" s="16">
        <v>1500000</v>
      </c>
      <c r="R1340" s="16">
        <v>1500000</v>
      </c>
      <c r="S1340" s="16">
        <v>1500000</v>
      </c>
      <c r="T1340" s="16">
        <v>1500000</v>
      </c>
      <c r="U1340" s="16">
        <v>1500000</v>
      </c>
      <c r="V1340" s="16">
        <v>1500000</v>
      </c>
      <c r="W1340" s="16">
        <v>1500000</v>
      </c>
      <c r="X1340" s="16" t="s">
        <v>7744</v>
      </c>
      <c r="Y1340" s="16" t="s">
        <v>102</v>
      </c>
      <c r="Z1340" s="16" t="s">
        <v>102</v>
      </c>
    </row>
    <row r="1341" spans="2:26" hidden="1">
      <c r="B1341" s="16" t="s">
        <v>1621</v>
      </c>
      <c r="C1341" s="16" t="s">
        <v>1622</v>
      </c>
      <c r="D1341" s="16" t="s">
        <v>3192</v>
      </c>
      <c r="E1341" s="16" t="s">
        <v>3913</v>
      </c>
      <c r="F1341" s="16" t="s">
        <v>3914</v>
      </c>
      <c r="G1341" s="16" t="s">
        <v>1743</v>
      </c>
      <c r="H1341" s="16" t="s">
        <v>102</v>
      </c>
      <c r="I1341" s="16" t="s">
        <v>19</v>
      </c>
      <c r="J1341" s="16" t="s">
        <v>7744</v>
      </c>
      <c r="K1341" s="16" t="s">
        <v>102</v>
      </c>
      <c r="L1341" s="16">
        <v>1000000</v>
      </c>
      <c r="M1341" s="16">
        <v>1000000</v>
      </c>
      <c r="N1341" s="16">
        <v>1000000</v>
      </c>
      <c r="O1341" s="16">
        <v>1000000</v>
      </c>
      <c r="P1341" s="16">
        <v>1000000</v>
      </c>
      <c r="Q1341" s="16">
        <v>1000000</v>
      </c>
      <c r="R1341" s="16">
        <v>1000000</v>
      </c>
      <c r="S1341" s="16">
        <v>1000000</v>
      </c>
      <c r="T1341" s="16">
        <v>1000000</v>
      </c>
      <c r="U1341" s="16">
        <v>1000000</v>
      </c>
      <c r="V1341" s="16">
        <v>1000000</v>
      </c>
      <c r="W1341" s="16">
        <v>1000000</v>
      </c>
      <c r="X1341" s="16" t="s">
        <v>7744</v>
      </c>
      <c r="Y1341" s="16" t="s">
        <v>102</v>
      </c>
      <c r="Z1341" s="16" t="s">
        <v>102</v>
      </c>
    </row>
    <row r="1342" spans="2:26" hidden="1">
      <c r="B1342" s="16" t="s">
        <v>1621</v>
      </c>
      <c r="C1342" s="16" t="s">
        <v>235</v>
      </c>
      <c r="D1342" s="16" t="s">
        <v>3915</v>
      </c>
      <c r="E1342" s="16" t="s">
        <v>3916</v>
      </c>
      <c r="F1342" s="16" t="s">
        <v>3917</v>
      </c>
      <c r="G1342" s="16" t="s">
        <v>1724</v>
      </c>
      <c r="H1342" s="16" t="s">
        <v>131</v>
      </c>
      <c r="I1342" s="16" t="s">
        <v>19</v>
      </c>
      <c r="J1342" s="16" t="s">
        <v>7744</v>
      </c>
      <c r="K1342" s="16" t="s">
        <v>131</v>
      </c>
      <c r="L1342" s="16">
        <v>1000000</v>
      </c>
      <c r="M1342" s="16">
        <v>1000000</v>
      </c>
      <c r="N1342" s="16">
        <v>1000000</v>
      </c>
      <c r="O1342" s="16">
        <v>1000000</v>
      </c>
      <c r="P1342" s="16">
        <v>1000000</v>
      </c>
      <c r="Q1342" s="16">
        <v>1000000</v>
      </c>
      <c r="R1342" s="16">
        <v>1000000</v>
      </c>
      <c r="S1342" s="16">
        <v>1000000</v>
      </c>
      <c r="T1342" s="16">
        <v>1000000</v>
      </c>
      <c r="U1342" s="16">
        <v>1000000</v>
      </c>
      <c r="V1342" s="16">
        <v>1000000</v>
      </c>
      <c r="W1342" s="16">
        <v>1000000</v>
      </c>
      <c r="X1342" s="16" t="s">
        <v>7744</v>
      </c>
      <c r="Y1342" s="16" t="s">
        <v>131</v>
      </c>
      <c r="Z1342" s="16" t="s">
        <v>131</v>
      </c>
    </row>
    <row r="1343" spans="2:26" hidden="1">
      <c r="B1343" s="16" t="s">
        <v>1621</v>
      </c>
      <c r="C1343" s="16" t="s">
        <v>235</v>
      </c>
      <c r="D1343" s="16" t="s">
        <v>3915</v>
      </c>
      <c r="E1343" s="16" t="s">
        <v>3918</v>
      </c>
      <c r="F1343" s="16" t="s">
        <v>3919</v>
      </c>
      <c r="G1343" s="16" t="s">
        <v>1724</v>
      </c>
      <c r="H1343" s="16" t="s">
        <v>131</v>
      </c>
      <c r="I1343" s="16" t="s">
        <v>19</v>
      </c>
      <c r="J1343" s="16" t="s">
        <v>7744</v>
      </c>
      <c r="K1343" s="16" t="s">
        <v>131</v>
      </c>
      <c r="L1343" s="16">
        <v>1000000</v>
      </c>
      <c r="M1343" s="16">
        <v>1000000</v>
      </c>
      <c r="N1343" s="16">
        <v>1000000</v>
      </c>
      <c r="O1343" s="16">
        <v>1000000</v>
      </c>
      <c r="P1343" s="16">
        <v>1000000</v>
      </c>
      <c r="Q1343" s="16">
        <v>1000000</v>
      </c>
      <c r="R1343" s="16">
        <v>1000000</v>
      </c>
      <c r="S1343" s="16">
        <v>1000000</v>
      </c>
      <c r="T1343" s="16">
        <v>1000000</v>
      </c>
      <c r="U1343" s="16">
        <v>1000000</v>
      </c>
      <c r="V1343" s="16">
        <v>1000000</v>
      </c>
      <c r="W1343" s="16">
        <v>1000000</v>
      </c>
      <c r="X1343" s="16" t="s">
        <v>7744</v>
      </c>
      <c r="Y1343" s="16" t="s">
        <v>131</v>
      </c>
      <c r="Z1343" s="16" t="s">
        <v>131</v>
      </c>
    </row>
    <row r="1344" spans="2:26" hidden="1">
      <c r="B1344" s="16" t="s">
        <v>1621</v>
      </c>
      <c r="C1344" s="16" t="s">
        <v>235</v>
      </c>
      <c r="D1344" s="16" t="s">
        <v>7906</v>
      </c>
      <c r="E1344" s="16" t="s">
        <v>3920</v>
      </c>
      <c r="F1344" s="16" t="s">
        <v>7906</v>
      </c>
      <c r="G1344" s="16" t="s">
        <v>1669</v>
      </c>
      <c r="H1344" s="16" t="s">
        <v>129</v>
      </c>
      <c r="I1344" s="16" t="s">
        <v>19</v>
      </c>
      <c r="J1344" s="16" t="s">
        <v>7744</v>
      </c>
      <c r="K1344" s="16" t="s">
        <v>129</v>
      </c>
      <c r="L1344" s="16">
        <v>2000000</v>
      </c>
      <c r="M1344" s="16">
        <v>2000000</v>
      </c>
      <c r="N1344" s="16">
        <v>2000000</v>
      </c>
      <c r="O1344" s="16">
        <v>2000000</v>
      </c>
      <c r="P1344" s="16">
        <v>2000000</v>
      </c>
      <c r="Q1344" s="16">
        <v>2000000</v>
      </c>
      <c r="R1344" s="16">
        <v>2000000</v>
      </c>
      <c r="S1344" s="16">
        <v>2000000</v>
      </c>
      <c r="T1344" s="16">
        <v>2000000</v>
      </c>
      <c r="U1344" s="16">
        <v>2000000</v>
      </c>
      <c r="V1344" s="16">
        <v>2000000</v>
      </c>
      <c r="W1344" s="16">
        <v>2000000</v>
      </c>
      <c r="X1344" s="16" t="s">
        <v>7744</v>
      </c>
      <c r="Y1344" s="16" t="s">
        <v>129</v>
      </c>
      <c r="Z1344" s="16" t="s">
        <v>129</v>
      </c>
    </row>
    <row r="1345" spans="2:26" hidden="1">
      <c r="B1345" s="16" t="s">
        <v>1621</v>
      </c>
      <c r="C1345" s="16" t="s">
        <v>1622</v>
      </c>
      <c r="D1345" s="16" t="s">
        <v>3921</v>
      </c>
      <c r="E1345" s="16" t="s">
        <v>3922</v>
      </c>
      <c r="F1345" s="16" t="s">
        <v>9459</v>
      </c>
      <c r="G1345" s="16" t="s">
        <v>1724</v>
      </c>
      <c r="H1345" s="16" t="s">
        <v>131</v>
      </c>
      <c r="I1345" s="16" t="s">
        <v>19</v>
      </c>
      <c r="J1345" s="16" t="s">
        <v>7744</v>
      </c>
      <c r="K1345" s="16" t="s">
        <v>131</v>
      </c>
      <c r="L1345" s="16">
        <v>3000000</v>
      </c>
      <c r="M1345" s="16">
        <v>3000000</v>
      </c>
      <c r="N1345" s="16">
        <v>3000000</v>
      </c>
      <c r="O1345" s="16">
        <v>3000000</v>
      </c>
      <c r="P1345" s="16">
        <v>3000000</v>
      </c>
      <c r="Q1345" s="16">
        <v>3000000</v>
      </c>
      <c r="R1345" s="16">
        <v>3000000</v>
      </c>
      <c r="S1345" s="16">
        <v>3000000</v>
      </c>
      <c r="T1345" s="16">
        <v>3000000</v>
      </c>
      <c r="U1345" s="16">
        <v>3000000</v>
      </c>
      <c r="V1345" s="16">
        <v>3000000</v>
      </c>
      <c r="W1345" s="16">
        <v>3000000</v>
      </c>
      <c r="X1345" s="16" t="s">
        <v>7744</v>
      </c>
      <c r="Y1345" s="16" t="s">
        <v>131</v>
      </c>
      <c r="Z1345" s="16" t="s">
        <v>131</v>
      </c>
    </row>
    <row r="1346" spans="2:26" hidden="1">
      <c r="B1346" s="16" t="s">
        <v>1621</v>
      </c>
      <c r="C1346" s="16" t="s">
        <v>235</v>
      </c>
      <c r="D1346" s="16" t="s">
        <v>1998</v>
      </c>
      <c r="E1346" s="16" t="s">
        <v>3923</v>
      </c>
      <c r="F1346" s="16" t="s">
        <v>3924</v>
      </c>
      <c r="G1346" s="16" t="s">
        <v>1626</v>
      </c>
      <c r="H1346" s="16" t="s">
        <v>131</v>
      </c>
      <c r="I1346" s="16" t="s">
        <v>19</v>
      </c>
      <c r="J1346" s="16" t="s">
        <v>7744</v>
      </c>
      <c r="K1346" s="16" t="s">
        <v>131</v>
      </c>
      <c r="L1346" s="16">
        <v>3750000</v>
      </c>
      <c r="M1346" s="16">
        <v>3750000</v>
      </c>
      <c r="N1346" s="16">
        <v>3750000</v>
      </c>
      <c r="O1346" s="16">
        <v>3750000</v>
      </c>
      <c r="P1346" s="16">
        <v>3750000</v>
      </c>
      <c r="Q1346" s="16">
        <v>3750000</v>
      </c>
      <c r="R1346" s="16">
        <v>3750000</v>
      </c>
      <c r="S1346" s="16">
        <v>3750000</v>
      </c>
      <c r="T1346" s="16">
        <v>3750000</v>
      </c>
      <c r="U1346" s="16">
        <v>3750000</v>
      </c>
      <c r="V1346" s="16">
        <v>3750000</v>
      </c>
      <c r="W1346" s="16">
        <v>3750000</v>
      </c>
      <c r="X1346" s="16" t="s">
        <v>7744</v>
      </c>
      <c r="Y1346" s="16" t="s">
        <v>131</v>
      </c>
      <c r="Z1346" s="16" t="s">
        <v>131</v>
      </c>
    </row>
    <row r="1347" spans="2:26" hidden="1">
      <c r="B1347" s="16" t="s">
        <v>1621</v>
      </c>
      <c r="C1347" s="16" t="s">
        <v>1622</v>
      </c>
      <c r="D1347" s="16" t="s">
        <v>1998</v>
      </c>
      <c r="E1347" s="16" t="s">
        <v>3925</v>
      </c>
      <c r="F1347" s="16" t="s">
        <v>3926</v>
      </c>
      <c r="G1347" s="16" t="s">
        <v>1626</v>
      </c>
      <c r="H1347" s="16" t="s">
        <v>131</v>
      </c>
      <c r="I1347" s="16" t="s">
        <v>19</v>
      </c>
      <c r="J1347" s="16" t="s">
        <v>7744</v>
      </c>
      <c r="K1347" s="16" t="s">
        <v>131</v>
      </c>
      <c r="L1347" s="16">
        <v>2500000</v>
      </c>
      <c r="M1347" s="16">
        <v>2500000</v>
      </c>
      <c r="N1347" s="16">
        <v>2500000</v>
      </c>
      <c r="O1347" s="16">
        <v>2500000</v>
      </c>
      <c r="P1347" s="16">
        <v>2500000</v>
      </c>
      <c r="Q1347" s="16">
        <v>2500000</v>
      </c>
      <c r="R1347" s="16">
        <v>2500000</v>
      </c>
      <c r="S1347" s="16">
        <v>2500000</v>
      </c>
      <c r="T1347" s="16">
        <v>2500000</v>
      </c>
      <c r="U1347" s="16">
        <v>2500000</v>
      </c>
      <c r="V1347" s="16">
        <v>2500000</v>
      </c>
      <c r="W1347" s="16">
        <v>2500000</v>
      </c>
      <c r="X1347" s="16" t="s">
        <v>7744</v>
      </c>
      <c r="Y1347" s="16" t="s">
        <v>131</v>
      </c>
      <c r="Z1347" s="16" t="s">
        <v>131</v>
      </c>
    </row>
    <row r="1348" spans="2:26" hidden="1">
      <c r="B1348" s="16" t="s">
        <v>1621</v>
      </c>
      <c r="C1348" s="16" t="s">
        <v>235</v>
      </c>
      <c r="D1348" s="16" t="s">
        <v>10035</v>
      </c>
      <c r="E1348" s="16" t="s">
        <v>3928</v>
      </c>
      <c r="F1348" s="16" t="s">
        <v>3927</v>
      </c>
      <c r="G1348" s="16" t="s">
        <v>1626</v>
      </c>
      <c r="H1348" s="16" t="s">
        <v>129</v>
      </c>
      <c r="I1348" s="16" t="s">
        <v>19</v>
      </c>
      <c r="J1348" s="16" t="s">
        <v>7744</v>
      </c>
      <c r="K1348" s="16" t="s">
        <v>129</v>
      </c>
      <c r="L1348" s="16">
        <v>3500000</v>
      </c>
      <c r="M1348" s="16">
        <v>3500000</v>
      </c>
      <c r="N1348" s="16">
        <v>3500000</v>
      </c>
      <c r="O1348" s="16">
        <v>3500000</v>
      </c>
      <c r="P1348" s="16">
        <v>3500000</v>
      </c>
      <c r="Q1348" s="16">
        <v>3500000</v>
      </c>
      <c r="R1348" s="16">
        <v>3500000</v>
      </c>
      <c r="S1348" s="16">
        <v>3500000</v>
      </c>
      <c r="T1348" s="16">
        <v>3500000</v>
      </c>
      <c r="U1348" s="16">
        <v>3500000</v>
      </c>
      <c r="V1348" s="16">
        <v>3500000</v>
      </c>
      <c r="W1348" s="16">
        <v>3500000</v>
      </c>
      <c r="X1348" s="16" t="s">
        <v>7744</v>
      </c>
      <c r="Y1348" s="16" t="s">
        <v>129</v>
      </c>
      <c r="Z1348" s="16" t="s">
        <v>129</v>
      </c>
    </row>
    <row r="1349" spans="2:26" hidden="1">
      <c r="B1349" s="16" t="s">
        <v>1621</v>
      </c>
      <c r="C1349" s="16" t="s">
        <v>235</v>
      </c>
      <c r="D1349" s="16" t="s">
        <v>14983</v>
      </c>
      <c r="E1349" s="16" t="s">
        <v>3929</v>
      </c>
      <c r="F1349" s="16" t="s">
        <v>3930</v>
      </c>
      <c r="G1349" s="16" t="s">
        <v>1626</v>
      </c>
      <c r="H1349" s="16" t="s">
        <v>103</v>
      </c>
      <c r="I1349" s="16" t="s">
        <v>19</v>
      </c>
      <c r="J1349" s="16" t="s">
        <v>7744</v>
      </c>
      <c r="K1349" s="16" t="s">
        <v>103</v>
      </c>
      <c r="L1349" s="16">
        <v>112000</v>
      </c>
      <c r="M1349" s="16">
        <v>112000</v>
      </c>
      <c r="N1349" s="16">
        <v>112000</v>
      </c>
      <c r="O1349" s="16">
        <v>112000</v>
      </c>
      <c r="P1349" s="16">
        <v>112000</v>
      </c>
      <c r="Q1349" s="16">
        <v>112000</v>
      </c>
      <c r="R1349" s="16">
        <v>112000</v>
      </c>
      <c r="S1349" s="16">
        <v>112000</v>
      </c>
      <c r="T1349" s="16">
        <v>112000</v>
      </c>
      <c r="U1349" s="16">
        <v>112000</v>
      </c>
      <c r="V1349" s="16">
        <v>112000</v>
      </c>
      <c r="W1349" s="16">
        <v>112000</v>
      </c>
      <c r="X1349" s="16" t="s">
        <v>7744</v>
      </c>
      <c r="Y1349" s="16" t="s">
        <v>103</v>
      </c>
      <c r="Z1349" s="16" t="s">
        <v>103</v>
      </c>
    </row>
    <row r="1350" spans="2:26" hidden="1">
      <c r="B1350" s="16" t="s">
        <v>1621</v>
      </c>
      <c r="C1350" s="16" t="s">
        <v>235</v>
      </c>
      <c r="D1350" s="16" t="s">
        <v>14983</v>
      </c>
      <c r="E1350" s="16" t="s">
        <v>3931</v>
      </c>
      <c r="F1350" s="16" t="s">
        <v>3932</v>
      </c>
      <c r="G1350" s="16" t="s">
        <v>1626</v>
      </c>
      <c r="H1350" s="16" t="s">
        <v>103</v>
      </c>
      <c r="I1350" s="16" t="s">
        <v>19</v>
      </c>
      <c r="J1350" s="16" t="s">
        <v>7744</v>
      </c>
      <c r="K1350" s="16" t="s">
        <v>103</v>
      </c>
      <c r="L1350" s="16">
        <v>112000</v>
      </c>
      <c r="M1350" s="16">
        <v>112000</v>
      </c>
      <c r="N1350" s="16">
        <v>112000</v>
      </c>
      <c r="O1350" s="16">
        <v>112000</v>
      </c>
      <c r="P1350" s="16">
        <v>112000</v>
      </c>
      <c r="Q1350" s="16">
        <v>112000</v>
      </c>
      <c r="R1350" s="16">
        <v>112000</v>
      </c>
      <c r="S1350" s="16">
        <v>112000</v>
      </c>
      <c r="T1350" s="16">
        <v>112000</v>
      </c>
      <c r="U1350" s="16">
        <v>112000</v>
      </c>
      <c r="V1350" s="16">
        <v>112000</v>
      </c>
      <c r="W1350" s="16">
        <v>112000</v>
      </c>
      <c r="X1350" s="16" t="s">
        <v>7744</v>
      </c>
      <c r="Y1350" s="16" t="s">
        <v>103</v>
      </c>
      <c r="Z1350" s="16" t="s">
        <v>103</v>
      </c>
    </row>
    <row r="1351" spans="2:26" hidden="1">
      <c r="B1351" s="16" t="s">
        <v>1621</v>
      </c>
      <c r="C1351" s="16" t="s">
        <v>235</v>
      </c>
      <c r="D1351" s="16" t="s">
        <v>14983</v>
      </c>
      <c r="E1351" s="16" t="s">
        <v>3933</v>
      </c>
      <c r="F1351" s="16" t="s">
        <v>3934</v>
      </c>
      <c r="G1351" s="16" t="s">
        <v>1626</v>
      </c>
      <c r="H1351" s="16" t="s">
        <v>103</v>
      </c>
      <c r="I1351" s="16" t="s">
        <v>19</v>
      </c>
      <c r="J1351" s="16" t="s">
        <v>7744</v>
      </c>
      <c r="K1351" s="16" t="s">
        <v>103</v>
      </c>
      <c r="L1351" s="16">
        <v>112000</v>
      </c>
      <c r="M1351" s="16">
        <v>112000</v>
      </c>
      <c r="N1351" s="16">
        <v>112000</v>
      </c>
      <c r="O1351" s="16">
        <v>112000</v>
      </c>
      <c r="P1351" s="16">
        <v>112000</v>
      </c>
      <c r="Q1351" s="16">
        <v>112000</v>
      </c>
      <c r="R1351" s="16">
        <v>112000</v>
      </c>
      <c r="S1351" s="16">
        <v>112000</v>
      </c>
      <c r="T1351" s="16">
        <v>112000</v>
      </c>
      <c r="U1351" s="16">
        <v>112000</v>
      </c>
      <c r="V1351" s="16">
        <v>112000</v>
      </c>
      <c r="W1351" s="16">
        <v>112000</v>
      </c>
      <c r="X1351" s="16" t="s">
        <v>7744</v>
      </c>
      <c r="Y1351" s="16" t="s">
        <v>103</v>
      </c>
      <c r="Z1351" s="16" t="s">
        <v>103</v>
      </c>
    </row>
    <row r="1352" spans="2:26" hidden="1">
      <c r="B1352" s="16" t="s">
        <v>1621</v>
      </c>
      <c r="C1352" s="16" t="s">
        <v>1622</v>
      </c>
      <c r="D1352" s="16" t="s">
        <v>15306</v>
      </c>
      <c r="E1352" s="16" t="s">
        <v>3935</v>
      </c>
      <c r="F1352" s="16" t="s">
        <v>15382</v>
      </c>
      <c r="G1352" s="16" t="s">
        <v>1743</v>
      </c>
      <c r="H1352" s="16" t="s">
        <v>103</v>
      </c>
      <c r="I1352" s="16" t="s">
        <v>19</v>
      </c>
      <c r="J1352" s="16" t="s">
        <v>7744</v>
      </c>
      <c r="K1352" s="16" t="s">
        <v>103</v>
      </c>
      <c r="L1352" s="16">
        <v>100000</v>
      </c>
      <c r="M1352" s="16">
        <v>100000</v>
      </c>
      <c r="N1352" s="16">
        <v>100000</v>
      </c>
      <c r="O1352" s="16">
        <v>100000</v>
      </c>
      <c r="P1352" s="16">
        <v>100000</v>
      </c>
      <c r="Q1352" s="16">
        <v>100000</v>
      </c>
      <c r="R1352" s="16">
        <v>100000</v>
      </c>
      <c r="S1352" s="16">
        <v>100000</v>
      </c>
      <c r="T1352" s="16">
        <v>100000</v>
      </c>
      <c r="U1352" s="16">
        <v>100000</v>
      </c>
      <c r="V1352" s="16">
        <v>100000</v>
      </c>
      <c r="W1352" s="16">
        <v>100000</v>
      </c>
      <c r="X1352" s="16" t="s">
        <v>7744</v>
      </c>
      <c r="Y1352" s="16" t="s">
        <v>103</v>
      </c>
      <c r="Z1352" s="16" t="s">
        <v>103</v>
      </c>
    </row>
    <row r="1353" spans="2:26" hidden="1">
      <c r="B1353" s="16" t="s">
        <v>1621</v>
      </c>
      <c r="C1353" s="16" t="s">
        <v>235</v>
      </c>
      <c r="D1353" s="16" t="s">
        <v>14987</v>
      </c>
      <c r="E1353" s="16" t="s">
        <v>3936</v>
      </c>
      <c r="F1353" s="16" t="s">
        <v>15177</v>
      </c>
      <c r="G1353" s="16" t="s">
        <v>1743</v>
      </c>
      <c r="H1353" s="16" t="s">
        <v>130</v>
      </c>
      <c r="I1353" s="16" t="s">
        <v>19</v>
      </c>
      <c r="J1353" s="16" t="s">
        <v>7744</v>
      </c>
      <c r="K1353" s="16" t="s">
        <v>130</v>
      </c>
      <c r="L1353" s="16">
        <v>500000</v>
      </c>
      <c r="M1353" s="16">
        <v>500000</v>
      </c>
      <c r="N1353" s="16">
        <v>500000</v>
      </c>
      <c r="O1353" s="16">
        <v>500000</v>
      </c>
      <c r="P1353" s="16">
        <v>500000</v>
      </c>
      <c r="Q1353" s="16">
        <v>500000</v>
      </c>
      <c r="R1353" s="16">
        <v>500000</v>
      </c>
      <c r="S1353" s="16">
        <v>500000</v>
      </c>
      <c r="T1353" s="16">
        <v>500000</v>
      </c>
      <c r="U1353" s="16">
        <v>500000</v>
      </c>
      <c r="V1353" s="16">
        <v>500000</v>
      </c>
      <c r="W1353" s="16">
        <v>500000</v>
      </c>
      <c r="X1353" s="16" t="s">
        <v>7744</v>
      </c>
      <c r="Y1353" s="16" t="s">
        <v>130</v>
      </c>
      <c r="Z1353" s="16" t="s">
        <v>130</v>
      </c>
    </row>
    <row r="1354" spans="2:26" hidden="1">
      <c r="B1354" s="16" t="s">
        <v>1621</v>
      </c>
      <c r="C1354" s="16" t="s">
        <v>235</v>
      </c>
      <c r="D1354" s="16" t="s">
        <v>14987</v>
      </c>
      <c r="E1354" s="16" t="s">
        <v>3937</v>
      </c>
      <c r="F1354" s="16" t="s">
        <v>15178</v>
      </c>
      <c r="G1354" s="16" t="s">
        <v>1743</v>
      </c>
      <c r="H1354" s="16" t="s">
        <v>130</v>
      </c>
      <c r="I1354" s="16" t="s">
        <v>19</v>
      </c>
      <c r="J1354" s="16" t="s">
        <v>7744</v>
      </c>
      <c r="K1354" s="16" t="s">
        <v>130</v>
      </c>
      <c r="L1354" s="16">
        <v>500000</v>
      </c>
      <c r="M1354" s="16">
        <v>500000</v>
      </c>
      <c r="N1354" s="16">
        <v>500000</v>
      </c>
      <c r="O1354" s="16">
        <v>500000</v>
      </c>
      <c r="P1354" s="16">
        <v>500000</v>
      </c>
      <c r="Q1354" s="16">
        <v>500000</v>
      </c>
      <c r="R1354" s="16">
        <v>500000</v>
      </c>
      <c r="S1354" s="16">
        <v>500000</v>
      </c>
      <c r="T1354" s="16">
        <v>500000</v>
      </c>
      <c r="U1354" s="16">
        <v>500000</v>
      </c>
      <c r="V1354" s="16">
        <v>500000</v>
      </c>
      <c r="W1354" s="16">
        <v>500000</v>
      </c>
      <c r="X1354" s="16" t="s">
        <v>7744</v>
      </c>
      <c r="Y1354" s="16" t="s">
        <v>130</v>
      </c>
      <c r="Z1354" s="16" t="s">
        <v>130</v>
      </c>
    </row>
    <row r="1355" spans="2:26" hidden="1">
      <c r="B1355" s="16" t="s">
        <v>1621</v>
      </c>
      <c r="C1355" s="16" t="s">
        <v>235</v>
      </c>
      <c r="D1355" s="16" t="s">
        <v>14987</v>
      </c>
      <c r="E1355" s="16" t="s">
        <v>3938</v>
      </c>
      <c r="F1355" s="16" t="s">
        <v>15179</v>
      </c>
      <c r="G1355" s="16" t="s">
        <v>1743</v>
      </c>
      <c r="H1355" s="16" t="s">
        <v>130</v>
      </c>
      <c r="I1355" s="16" t="s">
        <v>19</v>
      </c>
      <c r="J1355" s="16" t="s">
        <v>7744</v>
      </c>
      <c r="K1355" s="16" t="s">
        <v>130</v>
      </c>
      <c r="L1355" s="16">
        <v>250000</v>
      </c>
      <c r="M1355" s="16">
        <v>250000</v>
      </c>
      <c r="N1355" s="16">
        <v>250000</v>
      </c>
      <c r="O1355" s="16">
        <v>250000</v>
      </c>
      <c r="P1355" s="16">
        <v>250000</v>
      </c>
      <c r="Q1355" s="16">
        <v>250000</v>
      </c>
      <c r="R1355" s="16">
        <v>250000</v>
      </c>
      <c r="S1355" s="16">
        <v>250000</v>
      </c>
      <c r="T1355" s="16">
        <v>250000</v>
      </c>
      <c r="U1355" s="16">
        <v>250000</v>
      </c>
      <c r="V1355" s="16">
        <v>250000</v>
      </c>
      <c r="W1355" s="16">
        <v>250000</v>
      </c>
      <c r="X1355" s="16" t="s">
        <v>7744</v>
      </c>
      <c r="Y1355" s="16" t="s">
        <v>130</v>
      </c>
      <c r="Z1355" s="16" t="s">
        <v>130</v>
      </c>
    </row>
    <row r="1356" spans="2:26" hidden="1">
      <c r="B1356" s="16" t="s">
        <v>1621</v>
      </c>
      <c r="C1356" s="16" t="s">
        <v>235</v>
      </c>
      <c r="D1356" s="16" t="s">
        <v>14987</v>
      </c>
      <c r="E1356" s="16" t="s">
        <v>3939</v>
      </c>
      <c r="F1356" s="16" t="s">
        <v>15180</v>
      </c>
      <c r="G1356" s="16" t="s">
        <v>1743</v>
      </c>
      <c r="H1356" s="16" t="s">
        <v>130</v>
      </c>
      <c r="I1356" s="16" t="s">
        <v>19</v>
      </c>
      <c r="J1356" s="16" t="s">
        <v>7744</v>
      </c>
      <c r="K1356" s="16" t="s">
        <v>130</v>
      </c>
      <c r="L1356" s="16">
        <v>250000</v>
      </c>
      <c r="M1356" s="16">
        <v>250000</v>
      </c>
      <c r="N1356" s="16">
        <v>250000</v>
      </c>
      <c r="O1356" s="16">
        <v>250000</v>
      </c>
      <c r="P1356" s="16">
        <v>250000</v>
      </c>
      <c r="Q1356" s="16">
        <v>250000</v>
      </c>
      <c r="R1356" s="16">
        <v>250000</v>
      </c>
      <c r="S1356" s="16">
        <v>250000</v>
      </c>
      <c r="T1356" s="16">
        <v>250000</v>
      </c>
      <c r="U1356" s="16">
        <v>250000</v>
      </c>
      <c r="V1356" s="16">
        <v>250000</v>
      </c>
      <c r="W1356" s="16">
        <v>250000</v>
      </c>
      <c r="X1356" s="16" t="s">
        <v>7744</v>
      </c>
      <c r="Y1356" s="16" t="s">
        <v>130</v>
      </c>
      <c r="Z1356" s="16" t="s">
        <v>130</v>
      </c>
    </row>
    <row r="1357" spans="2:26" hidden="1">
      <c r="B1357" s="16" t="s">
        <v>1621</v>
      </c>
      <c r="C1357" s="16" t="s">
        <v>235</v>
      </c>
      <c r="D1357" s="16" t="s">
        <v>15905</v>
      </c>
      <c r="E1357" s="16" t="s">
        <v>15906</v>
      </c>
      <c r="F1357" s="16" t="s">
        <v>15907</v>
      </c>
      <c r="G1357" s="16" t="s">
        <v>1669</v>
      </c>
      <c r="H1357" s="16" t="s">
        <v>129</v>
      </c>
      <c r="I1357" s="16" t="s">
        <v>19</v>
      </c>
      <c r="J1357" s="16" t="s">
        <v>7745</v>
      </c>
      <c r="K1357" s="16" t="s">
        <v>129</v>
      </c>
      <c r="L1357" s="16">
        <v>12700000</v>
      </c>
      <c r="M1357" s="16">
        <v>12700000</v>
      </c>
      <c r="N1357" s="16">
        <v>12700000</v>
      </c>
      <c r="O1357" s="16">
        <v>12700000</v>
      </c>
      <c r="P1357" s="16">
        <v>12700000</v>
      </c>
      <c r="Q1357" s="16">
        <v>12700000</v>
      </c>
      <c r="R1357" s="16">
        <v>12700000</v>
      </c>
      <c r="S1357" s="16">
        <v>12700000</v>
      </c>
      <c r="T1357" s="16">
        <v>12700000</v>
      </c>
      <c r="U1357" s="16">
        <v>12700000</v>
      </c>
      <c r="V1357" s="16">
        <v>12700000</v>
      </c>
      <c r="W1357" s="16">
        <v>12700000</v>
      </c>
      <c r="X1357" s="16" t="s">
        <v>7745</v>
      </c>
      <c r="Y1357" s="16" t="s">
        <v>129</v>
      </c>
      <c r="Z1357" s="16" t="s">
        <v>129</v>
      </c>
    </row>
    <row r="1358" spans="2:26" hidden="1">
      <c r="B1358" s="16" t="s">
        <v>1621</v>
      </c>
      <c r="C1358" s="16" t="s">
        <v>235</v>
      </c>
      <c r="D1358" s="16" t="s">
        <v>2894</v>
      </c>
      <c r="E1358" s="16" t="s">
        <v>3940</v>
      </c>
      <c r="F1358" s="16" t="s">
        <v>3941</v>
      </c>
      <c r="G1358" s="16" t="s">
        <v>1669</v>
      </c>
      <c r="H1358" s="16" t="s">
        <v>129</v>
      </c>
      <c r="I1358" s="16" t="s">
        <v>19</v>
      </c>
      <c r="J1358" s="16" t="s">
        <v>7745</v>
      </c>
      <c r="K1358" s="16" t="s">
        <v>129</v>
      </c>
      <c r="L1358" s="16">
        <v>1210000</v>
      </c>
      <c r="M1358" s="16">
        <v>1210000</v>
      </c>
      <c r="N1358" s="16">
        <v>1210000</v>
      </c>
      <c r="O1358" s="16">
        <v>1210000</v>
      </c>
      <c r="P1358" s="16">
        <v>1210000</v>
      </c>
      <c r="Q1358" s="16">
        <v>1210000</v>
      </c>
      <c r="R1358" s="16">
        <v>1210000</v>
      </c>
      <c r="S1358" s="16">
        <v>1210000</v>
      </c>
      <c r="T1358" s="16">
        <v>1210000</v>
      </c>
      <c r="U1358" s="16">
        <v>1210000</v>
      </c>
      <c r="V1358" s="16">
        <v>1210000</v>
      </c>
      <c r="W1358" s="16">
        <v>1210000</v>
      </c>
      <c r="X1358" s="16" t="s">
        <v>7745</v>
      </c>
      <c r="Y1358" s="16" t="s">
        <v>129</v>
      </c>
      <c r="Z1358" s="16" t="s">
        <v>129</v>
      </c>
    </row>
    <row r="1359" spans="2:26" hidden="1">
      <c r="B1359" s="16" t="s">
        <v>1621</v>
      </c>
      <c r="C1359" s="16" t="s">
        <v>1622</v>
      </c>
      <c r="D1359" s="16" t="s">
        <v>3942</v>
      </c>
      <c r="E1359" s="16" t="s">
        <v>3943</v>
      </c>
      <c r="F1359" s="16" t="s">
        <v>3944</v>
      </c>
      <c r="G1359" s="16" t="s">
        <v>1724</v>
      </c>
      <c r="H1359" s="16" t="s">
        <v>103</v>
      </c>
      <c r="I1359" s="16" t="s">
        <v>19</v>
      </c>
      <c r="J1359" s="16" t="s">
        <v>7744</v>
      </c>
      <c r="K1359" s="16" t="s">
        <v>103</v>
      </c>
      <c r="L1359" s="16">
        <v>14500000</v>
      </c>
      <c r="M1359" s="16">
        <v>14500000</v>
      </c>
      <c r="N1359" s="16">
        <v>14500000</v>
      </c>
      <c r="O1359" s="16">
        <v>14500000</v>
      </c>
      <c r="P1359" s="16">
        <v>14500000</v>
      </c>
      <c r="Q1359" s="16">
        <v>14500000</v>
      </c>
      <c r="R1359" s="16">
        <v>14500000</v>
      </c>
      <c r="S1359" s="16">
        <v>14500000</v>
      </c>
      <c r="T1359" s="16">
        <v>14500000</v>
      </c>
      <c r="U1359" s="16">
        <v>14500000</v>
      </c>
      <c r="V1359" s="16">
        <v>14500000</v>
      </c>
      <c r="W1359" s="16">
        <v>14500000</v>
      </c>
      <c r="X1359" s="16" t="s">
        <v>7744</v>
      </c>
      <c r="Y1359" s="16" t="s">
        <v>103</v>
      </c>
      <c r="Z1359" s="16" t="s">
        <v>103</v>
      </c>
    </row>
    <row r="1360" spans="2:26" hidden="1">
      <c r="B1360" s="16" t="s">
        <v>1621</v>
      </c>
      <c r="C1360" s="16" t="s">
        <v>1622</v>
      </c>
      <c r="D1360" s="16" t="s">
        <v>3945</v>
      </c>
      <c r="E1360" s="16" t="s">
        <v>3946</v>
      </c>
      <c r="F1360" s="16" t="s">
        <v>3945</v>
      </c>
      <c r="G1360" s="16" t="s">
        <v>1724</v>
      </c>
      <c r="H1360" s="16" t="s">
        <v>103</v>
      </c>
      <c r="I1360" s="16" t="s">
        <v>19</v>
      </c>
      <c r="J1360" s="16" t="s">
        <v>7744</v>
      </c>
      <c r="K1360" s="16" t="s">
        <v>103</v>
      </c>
      <c r="L1360" s="16">
        <v>3000000</v>
      </c>
      <c r="M1360" s="16">
        <v>3000000</v>
      </c>
      <c r="N1360" s="16">
        <v>3000000</v>
      </c>
      <c r="O1360" s="16">
        <v>3000000</v>
      </c>
      <c r="P1360" s="16">
        <v>3000000</v>
      </c>
      <c r="Q1360" s="16">
        <v>3000000</v>
      </c>
      <c r="R1360" s="16">
        <v>3000000</v>
      </c>
      <c r="S1360" s="16">
        <v>3000000</v>
      </c>
      <c r="T1360" s="16">
        <v>3000000</v>
      </c>
      <c r="U1360" s="16">
        <v>3000000</v>
      </c>
      <c r="V1360" s="16">
        <v>3000000</v>
      </c>
      <c r="W1360" s="16">
        <v>3000000</v>
      </c>
      <c r="X1360" s="16" t="s">
        <v>7744</v>
      </c>
      <c r="Y1360" s="16" t="s">
        <v>103</v>
      </c>
      <c r="Z1360" s="16" t="s">
        <v>103</v>
      </c>
    </row>
    <row r="1361" spans="2:26" hidden="1">
      <c r="B1361" s="16" t="s">
        <v>1621</v>
      </c>
      <c r="C1361" s="16" t="s">
        <v>1622</v>
      </c>
      <c r="D1361" s="16" t="s">
        <v>14986</v>
      </c>
      <c r="E1361" s="16" t="s">
        <v>3947</v>
      </c>
      <c r="F1361" s="16" t="s">
        <v>3948</v>
      </c>
      <c r="G1361" s="16" t="s">
        <v>1669</v>
      </c>
      <c r="H1361" s="16" t="s">
        <v>103</v>
      </c>
      <c r="I1361" s="16" t="s">
        <v>19</v>
      </c>
      <c r="J1361" s="16" t="s">
        <v>7744</v>
      </c>
      <c r="K1361" s="16" t="s">
        <v>103</v>
      </c>
      <c r="L1361" s="16">
        <v>5700000</v>
      </c>
      <c r="M1361" s="16">
        <v>5700000</v>
      </c>
      <c r="N1361" s="16">
        <v>5700000</v>
      </c>
      <c r="O1361" s="16">
        <v>5700000</v>
      </c>
      <c r="P1361" s="16">
        <v>5700000</v>
      </c>
      <c r="Q1361" s="16">
        <v>5700000</v>
      </c>
      <c r="R1361" s="16">
        <v>5700000</v>
      </c>
      <c r="S1361" s="16">
        <v>5700000</v>
      </c>
      <c r="T1361" s="16">
        <v>5700000</v>
      </c>
      <c r="U1361" s="16">
        <v>5700000</v>
      </c>
      <c r="V1361" s="16">
        <v>5700000</v>
      </c>
      <c r="W1361" s="16">
        <v>5700000</v>
      </c>
      <c r="X1361" s="16" t="s">
        <v>7744</v>
      </c>
      <c r="Y1361" s="16" t="s">
        <v>103</v>
      </c>
      <c r="Z1361" s="16" t="s">
        <v>103</v>
      </c>
    </row>
    <row r="1362" spans="2:26" hidden="1">
      <c r="B1362" s="16" t="s">
        <v>1621</v>
      </c>
      <c r="C1362" s="16" t="s">
        <v>235</v>
      </c>
      <c r="D1362" s="16" t="s">
        <v>3950</v>
      </c>
      <c r="E1362" s="16" t="s">
        <v>3951</v>
      </c>
      <c r="F1362" s="16" t="s">
        <v>15383</v>
      </c>
      <c r="G1362" s="16" t="s">
        <v>1743</v>
      </c>
      <c r="H1362" s="16" t="s">
        <v>130</v>
      </c>
      <c r="I1362" s="16" t="s">
        <v>19</v>
      </c>
      <c r="J1362" s="16" t="s">
        <v>7744</v>
      </c>
      <c r="K1362" s="16" t="s">
        <v>130</v>
      </c>
      <c r="L1362" s="16">
        <v>1032000</v>
      </c>
      <c r="M1362" s="16">
        <v>1032000</v>
      </c>
      <c r="N1362" s="16">
        <v>1032000</v>
      </c>
      <c r="O1362" s="16">
        <v>1032000</v>
      </c>
      <c r="P1362" s="16">
        <v>1032000</v>
      </c>
      <c r="Q1362" s="16">
        <v>1032000</v>
      </c>
      <c r="R1362" s="16">
        <v>1032000</v>
      </c>
      <c r="S1362" s="16">
        <v>1032000</v>
      </c>
      <c r="T1362" s="16">
        <v>1032000</v>
      </c>
      <c r="U1362" s="16">
        <v>1032000</v>
      </c>
      <c r="V1362" s="16">
        <v>1032000</v>
      </c>
      <c r="W1362" s="16">
        <v>1032000</v>
      </c>
      <c r="X1362" s="16" t="s">
        <v>7744</v>
      </c>
      <c r="Y1362" s="16" t="s">
        <v>130</v>
      </c>
      <c r="Z1362" s="16" t="s">
        <v>130</v>
      </c>
    </row>
    <row r="1363" spans="2:26" hidden="1">
      <c r="B1363" s="16" t="s">
        <v>1621</v>
      </c>
      <c r="C1363" s="16" t="s">
        <v>235</v>
      </c>
      <c r="D1363" s="16" t="s">
        <v>3952</v>
      </c>
      <c r="E1363" s="16" t="s">
        <v>3953</v>
      </c>
      <c r="F1363" s="16" t="s">
        <v>3954</v>
      </c>
      <c r="G1363" s="16" t="s">
        <v>1743</v>
      </c>
      <c r="H1363" s="16" t="s">
        <v>131</v>
      </c>
      <c r="I1363" s="16" t="s">
        <v>19</v>
      </c>
      <c r="J1363" s="16" t="s">
        <v>7744</v>
      </c>
      <c r="K1363" s="16" t="s">
        <v>131</v>
      </c>
      <c r="L1363" s="16">
        <v>200000</v>
      </c>
      <c r="M1363" s="16">
        <v>200000</v>
      </c>
      <c r="N1363" s="16">
        <v>200000</v>
      </c>
      <c r="O1363" s="16">
        <v>200000</v>
      </c>
      <c r="P1363" s="16">
        <v>200000</v>
      </c>
      <c r="Q1363" s="16">
        <v>200000</v>
      </c>
      <c r="R1363" s="16">
        <v>200000</v>
      </c>
      <c r="S1363" s="16">
        <v>200000</v>
      </c>
      <c r="T1363" s="16">
        <v>200000</v>
      </c>
      <c r="U1363" s="16">
        <v>200000</v>
      </c>
      <c r="V1363" s="16">
        <v>200000</v>
      </c>
      <c r="W1363" s="16">
        <v>200000</v>
      </c>
      <c r="X1363" s="16" t="s">
        <v>7744</v>
      </c>
      <c r="Y1363" s="16" t="s">
        <v>131</v>
      </c>
      <c r="Z1363" s="16" t="s">
        <v>131</v>
      </c>
    </row>
    <row r="1364" spans="2:26" hidden="1">
      <c r="B1364" s="16" t="s">
        <v>1621</v>
      </c>
      <c r="C1364" s="16" t="s">
        <v>235</v>
      </c>
      <c r="D1364" s="16" t="s">
        <v>2700</v>
      </c>
      <c r="E1364" s="16" t="s">
        <v>3955</v>
      </c>
      <c r="F1364" s="16" t="s">
        <v>3956</v>
      </c>
      <c r="G1364" s="16" t="s">
        <v>1739</v>
      </c>
      <c r="H1364" s="16" t="s">
        <v>129</v>
      </c>
      <c r="I1364" s="16" t="s">
        <v>19</v>
      </c>
      <c r="J1364" s="16" t="s">
        <v>7745</v>
      </c>
      <c r="K1364" s="16" t="s">
        <v>129</v>
      </c>
      <c r="L1364" s="16">
        <v>707000</v>
      </c>
      <c r="M1364" s="16">
        <v>707000</v>
      </c>
      <c r="N1364" s="16">
        <v>707000</v>
      </c>
      <c r="O1364" s="16">
        <v>707000</v>
      </c>
      <c r="P1364" s="16">
        <v>707000</v>
      </c>
      <c r="Q1364" s="16">
        <v>707000</v>
      </c>
      <c r="R1364" s="16">
        <v>707000</v>
      </c>
      <c r="S1364" s="16">
        <v>707000</v>
      </c>
      <c r="T1364" s="16">
        <v>707000</v>
      </c>
      <c r="U1364" s="16">
        <v>707000</v>
      </c>
      <c r="V1364" s="16">
        <v>707000</v>
      </c>
      <c r="W1364" s="16">
        <v>707000</v>
      </c>
      <c r="X1364" s="16" t="s">
        <v>7745</v>
      </c>
      <c r="Y1364" s="16" t="s">
        <v>129</v>
      </c>
      <c r="Z1364" s="16" t="s">
        <v>129</v>
      </c>
    </row>
    <row r="1365" spans="2:26" hidden="1">
      <c r="B1365" s="16" t="s">
        <v>1621</v>
      </c>
      <c r="C1365" s="16" t="s">
        <v>1622</v>
      </c>
      <c r="D1365" s="16" t="s">
        <v>1882</v>
      </c>
      <c r="E1365" s="16" t="s">
        <v>3957</v>
      </c>
      <c r="F1365" s="16" t="s">
        <v>3958</v>
      </c>
      <c r="G1365" s="16" t="s">
        <v>1778</v>
      </c>
      <c r="H1365" s="16" t="s">
        <v>103</v>
      </c>
      <c r="I1365" s="16" t="s">
        <v>19</v>
      </c>
      <c r="J1365" s="16" t="s">
        <v>7745</v>
      </c>
      <c r="K1365" s="16" t="s">
        <v>103</v>
      </c>
      <c r="L1365" s="16">
        <v>276000000</v>
      </c>
      <c r="M1365" s="16">
        <v>276000000</v>
      </c>
      <c r="N1365" s="16">
        <v>276000000</v>
      </c>
      <c r="O1365" s="16">
        <v>276000000</v>
      </c>
      <c r="P1365" s="16">
        <v>276000000</v>
      </c>
      <c r="Q1365" s="16">
        <v>276000000</v>
      </c>
      <c r="R1365" s="16">
        <v>276000000</v>
      </c>
      <c r="S1365" s="16">
        <v>276000000</v>
      </c>
      <c r="T1365" s="16">
        <v>276000000</v>
      </c>
      <c r="U1365" s="16">
        <v>276000000</v>
      </c>
      <c r="V1365" s="16">
        <v>276000000</v>
      </c>
      <c r="W1365" s="16">
        <v>276000000</v>
      </c>
      <c r="X1365" s="16" t="s">
        <v>7745</v>
      </c>
      <c r="Y1365" s="16" t="s">
        <v>103</v>
      </c>
      <c r="Z1365" s="16" t="s">
        <v>103</v>
      </c>
    </row>
    <row r="1366" spans="2:26" hidden="1">
      <c r="B1366" s="16" t="s">
        <v>1621</v>
      </c>
      <c r="C1366" s="16" t="s">
        <v>235</v>
      </c>
      <c r="D1366" s="16" t="s">
        <v>3959</v>
      </c>
      <c r="E1366" s="16" t="s">
        <v>3960</v>
      </c>
      <c r="F1366" s="16" t="s">
        <v>3959</v>
      </c>
      <c r="G1366" s="16" t="s">
        <v>1743</v>
      </c>
      <c r="H1366" s="16" t="s">
        <v>131</v>
      </c>
      <c r="I1366" s="16" t="s">
        <v>19</v>
      </c>
      <c r="J1366" s="16" t="s">
        <v>7744</v>
      </c>
      <c r="K1366" s="16" t="s">
        <v>131</v>
      </c>
      <c r="L1366" s="16">
        <v>100000</v>
      </c>
      <c r="M1366" s="16">
        <v>100000</v>
      </c>
      <c r="N1366" s="16">
        <v>100000</v>
      </c>
      <c r="O1366" s="16">
        <v>100000</v>
      </c>
      <c r="P1366" s="16">
        <v>100000</v>
      </c>
      <c r="Q1366" s="16">
        <v>100000</v>
      </c>
      <c r="R1366" s="16">
        <v>100000</v>
      </c>
      <c r="S1366" s="16">
        <v>100000</v>
      </c>
      <c r="T1366" s="16">
        <v>100000</v>
      </c>
      <c r="U1366" s="16">
        <v>100000</v>
      </c>
      <c r="V1366" s="16">
        <v>100000</v>
      </c>
      <c r="W1366" s="16">
        <v>100000</v>
      </c>
      <c r="X1366" s="16" t="s">
        <v>7744</v>
      </c>
      <c r="Y1366" s="16" t="s">
        <v>131</v>
      </c>
      <c r="Z1366" s="16" t="s">
        <v>131</v>
      </c>
    </row>
    <row r="1367" spans="2:26" hidden="1">
      <c r="B1367" s="16" t="s">
        <v>1621</v>
      </c>
      <c r="C1367" s="16" t="s">
        <v>235</v>
      </c>
      <c r="D1367" s="16" t="s">
        <v>2439</v>
      </c>
      <c r="E1367" s="16" t="s">
        <v>3961</v>
      </c>
      <c r="F1367" s="16" t="s">
        <v>3962</v>
      </c>
      <c r="G1367" s="16" t="s">
        <v>2901</v>
      </c>
      <c r="H1367" s="16" t="s">
        <v>129</v>
      </c>
      <c r="I1367" s="16" t="s">
        <v>19</v>
      </c>
      <c r="J1367" s="16" t="s">
        <v>7744</v>
      </c>
      <c r="K1367" s="16" t="s">
        <v>129</v>
      </c>
      <c r="L1367" s="16">
        <v>135000</v>
      </c>
      <c r="M1367" s="16">
        <v>135000</v>
      </c>
      <c r="N1367" s="16">
        <v>135000</v>
      </c>
      <c r="O1367" s="16">
        <v>135000</v>
      </c>
      <c r="P1367" s="16">
        <v>135000</v>
      </c>
      <c r="Q1367" s="16">
        <v>135000</v>
      </c>
      <c r="R1367" s="16">
        <v>135000</v>
      </c>
      <c r="S1367" s="16">
        <v>135000</v>
      </c>
      <c r="T1367" s="16">
        <v>135000</v>
      </c>
      <c r="U1367" s="16">
        <v>135000</v>
      </c>
      <c r="V1367" s="16">
        <v>135000</v>
      </c>
      <c r="W1367" s="16">
        <v>135000</v>
      </c>
      <c r="X1367" s="16" t="s">
        <v>7744</v>
      </c>
      <c r="Y1367" s="16" t="s">
        <v>129</v>
      </c>
      <c r="Z1367" s="16" t="s">
        <v>129</v>
      </c>
    </row>
    <row r="1368" spans="2:26" hidden="1">
      <c r="B1368" s="16" t="s">
        <v>1621</v>
      </c>
      <c r="C1368" s="16" t="s">
        <v>1622</v>
      </c>
      <c r="D1368" s="16" t="s">
        <v>15169</v>
      </c>
      <c r="E1368" s="16" t="s">
        <v>3963</v>
      </c>
      <c r="F1368" s="16" t="s">
        <v>15182</v>
      </c>
      <c r="G1368" s="16" t="s">
        <v>1743</v>
      </c>
      <c r="H1368" s="16" t="s">
        <v>131</v>
      </c>
      <c r="I1368" s="16" t="s">
        <v>20</v>
      </c>
      <c r="J1368" s="16" t="s">
        <v>7744</v>
      </c>
      <c r="K1368" s="16" t="s">
        <v>131</v>
      </c>
      <c r="L1368" s="16">
        <v>1230000</v>
      </c>
      <c r="M1368" s="16">
        <v>1230000</v>
      </c>
      <c r="N1368" s="16">
        <v>1230000</v>
      </c>
      <c r="O1368" s="16">
        <v>1230000</v>
      </c>
      <c r="P1368" s="16">
        <v>1230000</v>
      </c>
      <c r="Q1368" s="16">
        <v>1230000</v>
      </c>
      <c r="R1368" s="16">
        <v>1230000</v>
      </c>
      <c r="S1368" s="16">
        <v>1230000</v>
      </c>
      <c r="T1368" s="16">
        <v>1230000</v>
      </c>
      <c r="U1368" s="16">
        <v>1230000</v>
      </c>
      <c r="V1368" s="16">
        <v>1230000</v>
      </c>
      <c r="W1368" s="16">
        <v>1230000</v>
      </c>
      <c r="X1368" s="16" t="s">
        <v>7744</v>
      </c>
      <c r="Y1368" s="16" t="s">
        <v>131</v>
      </c>
      <c r="Z1368" s="16" t="s">
        <v>131</v>
      </c>
    </row>
    <row r="1369" spans="2:26" hidden="1">
      <c r="B1369" s="16" t="s">
        <v>1621</v>
      </c>
      <c r="C1369" s="16" t="s">
        <v>1622</v>
      </c>
      <c r="D1369" s="16" t="s">
        <v>15169</v>
      </c>
      <c r="E1369" s="16" t="s">
        <v>3964</v>
      </c>
      <c r="F1369" s="16" t="s">
        <v>15183</v>
      </c>
      <c r="G1369" s="16" t="s">
        <v>1743</v>
      </c>
      <c r="H1369" s="16" t="s">
        <v>131</v>
      </c>
      <c r="I1369" s="16" t="s">
        <v>20</v>
      </c>
      <c r="J1369" s="16" t="s">
        <v>7744</v>
      </c>
      <c r="K1369" s="16" t="s">
        <v>131</v>
      </c>
      <c r="L1369" s="16">
        <v>55000</v>
      </c>
      <c r="M1369" s="16">
        <v>55000</v>
      </c>
      <c r="N1369" s="16">
        <v>55000</v>
      </c>
      <c r="O1369" s="16">
        <v>55000</v>
      </c>
      <c r="P1369" s="16">
        <v>55000</v>
      </c>
      <c r="Q1369" s="16">
        <v>55000</v>
      </c>
      <c r="R1369" s="16">
        <v>55000</v>
      </c>
      <c r="S1369" s="16">
        <v>55000</v>
      </c>
      <c r="T1369" s="16">
        <v>55000</v>
      </c>
      <c r="U1369" s="16">
        <v>55000</v>
      </c>
      <c r="V1369" s="16">
        <v>55000</v>
      </c>
      <c r="W1369" s="16">
        <v>55000</v>
      </c>
      <c r="X1369" s="16" t="s">
        <v>7744</v>
      </c>
      <c r="Y1369" s="16" t="s">
        <v>131</v>
      </c>
      <c r="Z1369" s="16" t="s">
        <v>131</v>
      </c>
    </row>
    <row r="1370" spans="2:26" hidden="1">
      <c r="B1370" s="16" t="s">
        <v>1621</v>
      </c>
      <c r="C1370" s="16" t="s">
        <v>1622</v>
      </c>
      <c r="D1370" s="16" t="s">
        <v>15169</v>
      </c>
      <c r="E1370" s="16" t="s">
        <v>3965</v>
      </c>
      <c r="F1370" s="16" t="s">
        <v>15184</v>
      </c>
      <c r="G1370" s="16" t="s">
        <v>1743</v>
      </c>
      <c r="H1370" s="16" t="s">
        <v>131</v>
      </c>
      <c r="I1370" s="16" t="s">
        <v>20</v>
      </c>
      <c r="J1370" s="16" t="s">
        <v>7744</v>
      </c>
      <c r="K1370" s="16" t="s">
        <v>131</v>
      </c>
      <c r="L1370" s="16">
        <v>230000</v>
      </c>
      <c r="M1370" s="16">
        <v>230000</v>
      </c>
      <c r="N1370" s="16">
        <v>230000</v>
      </c>
      <c r="O1370" s="16">
        <v>230000</v>
      </c>
      <c r="P1370" s="16">
        <v>230000</v>
      </c>
      <c r="Q1370" s="16">
        <v>230000</v>
      </c>
      <c r="R1370" s="16">
        <v>230000</v>
      </c>
      <c r="S1370" s="16">
        <v>230000</v>
      </c>
      <c r="T1370" s="16">
        <v>230000</v>
      </c>
      <c r="U1370" s="16">
        <v>230000</v>
      </c>
      <c r="V1370" s="16">
        <v>230000</v>
      </c>
      <c r="W1370" s="16">
        <v>230000</v>
      </c>
      <c r="X1370" s="16" t="s">
        <v>7744</v>
      </c>
      <c r="Y1370" s="16" t="s">
        <v>131</v>
      </c>
      <c r="Z1370" s="16" t="s">
        <v>131</v>
      </c>
    </row>
    <row r="1371" spans="2:26" hidden="1">
      <c r="B1371" s="16" t="s">
        <v>1621</v>
      </c>
      <c r="C1371" s="16" t="s">
        <v>1622</v>
      </c>
      <c r="D1371" s="16" t="s">
        <v>15169</v>
      </c>
      <c r="E1371" s="16" t="s">
        <v>3967</v>
      </c>
      <c r="F1371" s="16" t="s">
        <v>15185</v>
      </c>
      <c r="G1371" s="16" t="s">
        <v>1743</v>
      </c>
      <c r="H1371" s="16" t="s">
        <v>131</v>
      </c>
      <c r="I1371" s="16" t="s">
        <v>20</v>
      </c>
      <c r="J1371" s="16" t="s">
        <v>7744</v>
      </c>
      <c r="K1371" s="16" t="s">
        <v>131</v>
      </c>
      <c r="L1371" s="16">
        <v>650000</v>
      </c>
      <c r="M1371" s="16">
        <v>650000</v>
      </c>
      <c r="N1371" s="16">
        <v>650000</v>
      </c>
      <c r="O1371" s="16">
        <v>650000</v>
      </c>
      <c r="P1371" s="16">
        <v>650000</v>
      </c>
      <c r="Q1371" s="16">
        <v>650000</v>
      </c>
      <c r="R1371" s="16">
        <v>650000</v>
      </c>
      <c r="S1371" s="16">
        <v>650000</v>
      </c>
      <c r="T1371" s="16">
        <v>650000</v>
      </c>
      <c r="U1371" s="16">
        <v>650000</v>
      </c>
      <c r="V1371" s="16">
        <v>650000</v>
      </c>
      <c r="W1371" s="16">
        <v>650000</v>
      </c>
      <c r="X1371" s="16" t="s">
        <v>7744</v>
      </c>
      <c r="Y1371" s="16" t="s">
        <v>131</v>
      </c>
      <c r="Z1371" s="16" t="s">
        <v>131</v>
      </c>
    </row>
    <row r="1372" spans="2:26" hidden="1">
      <c r="B1372" s="16" t="s">
        <v>1621</v>
      </c>
      <c r="C1372" s="16" t="s">
        <v>1622</v>
      </c>
      <c r="D1372" s="16" t="s">
        <v>15169</v>
      </c>
      <c r="E1372" s="16" t="s">
        <v>3969</v>
      </c>
      <c r="F1372" s="16" t="s">
        <v>10308</v>
      </c>
      <c r="G1372" s="16" t="s">
        <v>1743</v>
      </c>
      <c r="H1372" s="16" t="s">
        <v>131</v>
      </c>
      <c r="I1372" s="16" t="s">
        <v>20</v>
      </c>
      <c r="J1372" s="16" t="s">
        <v>7744</v>
      </c>
      <c r="K1372" s="16" t="s">
        <v>131</v>
      </c>
      <c r="L1372" s="16">
        <v>17600</v>
      </c>
      <c r="M1372" s="16">
        <v>17600</v>
      </c>
      <c r="N1372" s="16">
        <v>17600</v>
      </c>
      <c r="O1372" s="16">
        <v>17600</v>
      </c>
      <c r="P1372" s="16">
        <v>17600</v>
      </c>
      <c r="Q1372" s="16">
        <v>17600</v>
      </c>
      <c r="R1372" s="16">
        <v>17600</v>
      </c>
      <c r="S1372" s="16">
        <v>17600</v>
      </c>
      <c r="T1372" s="16">
        <v>17600</v>
      </c>
      <c r="U1372" s="16">
        <v>17600</v>
      </c>
      <c r="V1372" s="16">
        <v>17600</v>
      </c>
      <c r="W1372" s="16">
        <v>17600</v>
      </c>
      <c r="X1372" s="16" t="s">
        <v>7744</v>
      </c>
      <c r="Y1372" s="16" t="s">
        <v>131</v>
      </c>
      <c r="Z1372" s="16" t="s">
        <v>131</v>
      </c>
    </row>
    <row r="1373" spans="2:26" hidden="1">
      <c r="B1373" s="16" t="s">
        <v>1621</v>
      </c>
      <c r="C1373" s="16" t="s">
        <v>1622</v>
      </c>
      <c r="D1373" s="16" t="s">
        <v>15169</v>
      </c>
      <c r="E1373" s="16" t="s">
        <v>3970</v>
      </c>
      <c r="F1373" s="16" t="s">
        <v>15186</v>
      </c>
      <c r="G1373" s="16" t="s">
        <v>1743</v>
      </c>
      <c r="H1373" s="16" t="s">
        <v>131</v>
      </c>
      <c r="I1373" s="16" t="s">
        <v>20</v>
      </c>
      <c r="J1373" s="16" t="s">
        <v>7744</v>
      </c>
      <c r="K1373" s="16" t="s">
        <v>131</v>
      </c>
      <c r="L1373" s="16">
        <v>270000</v>
      </c>
      <c r="M1373" s="16">
        <v>270000</v>
      </c>
      <c r="N1373" s="16">
        <v>270000</v>
      </c>
      <c r="O1373" s="16">
        <v>270000</v>
      </c>
      <c r="P1373" s="16">
        <v>270000</v>
      </c>
      <c r="Q1373" s="16">
        <v>270000</v>
      </c>
      <c r="R1373" s="16">
        <v>270000</v>
      </c>
      <c r="S1373" s="16">
        <v>270000</v>
      </c>
      <c r="T1373" s="16">
        <v>270000</v>
      </c>
      <c r="U1373" s="16">
        <v>270000</v>
      </c>
      <c r="V1373" s="16">
        <v>270000</v>
      </c>
      <c r="W1373" s="16">
        <v>270000</v>
      </c>
      <c r="X1373" s="16" t="s">
        <v>7744</v>
      </c>
      <c r="Y1373" s="16" t="s">
        <v>131</v>
      </c>
      <c r="Z1373" s="16" t="s">
        <v>131</v>
      </c>
    </row>
    <row r="1374" spans="2:26" hidden="1">
      <c r="B1374" s="16" t="s">
        <v>1621</v>
      </c>
      <c r="C1374" s="16" t="s">
        <v>1622</v>
      </c>
      <c r="D1374" s="16" t="s">
        <v>15169</v>
      </c>
      <c r="E1374" s="16" t="s">
        <v>3971</v>
      </c>
      <c r="F1374" s="16" t="s">
        <v>15187</v>
      </c>
      <c r="G1374" s="16" t="s">
        <v>1743</v>
      </c>
      <c r="H1374" s="16" t="s">
        <v>131</v>
      </c>
      <c r="I1374" s="16" t="s">
        <v>20</v>
      </c>
      <c r="J1374" s="16" t="s">
        <v>7744</v>
      </c>
      <c r="K1374" s="16" t="s">
        <v>131</v>
      </c>
      <c r="L1374" s="16">
        <v>110000</v>
      </c>
      <c r="M1374" s="16">
        <v>110000</v>
      </c>
      <c r="N1374" s="16">
        <v>110000</v>
      </c>
      <c r="O1374" s="16">
        <v>110000</v>
      </c>
      <c r="P1374" s="16">
        <v>110000</v>
      </c>
      <c r="Q1374" s="16">
        <v>110000</v>
      </c>
      <c r="R1374" s="16">
        <v>110000</v>
      </c>
      <c r="S1374" s="16">
        <v>110000</v>
      </c>
      <c r="T1374" s="16">
        <v>110000</v>
      </c>
      <c r="U1374" s="16">
        <v>110000</v>
      </c>
      <c r="V1374" s="16">
        <v>110000</v>
      </c>
      <c r="W1374" s="16">
        <v>110000</v>
      </c>
      <c r="X1374" s="16" t="s">
        <v>7744</v>
      </c>
      <c r="Y1374" s="16" t="s">
        <v>131</v>
      </c>
      <c r="Z1374" s="16" t="s">
        <v>131</v>
      </c>
    </row>
    <row r="1375" spans="2:26" hidden="1">
      <c r="B1375" s="16" t="s">
        <v>1621</v>
      </c>
      <c r="C1375" s="16" t="s">
        <v>1622</v>
      </c>
      <c r="D1375" s="16" t="s">
        <v>15169</v>
      </c>
      <c r="E1375" s="16" t="s">
        <v>3972</v>
      </c>
      <c r="F1375" s="16" t="s">
        <v>15188</v>
      </c>
      <c r="G1375" s="16" t="s">
        <v>1743</v>
      </c>
      <c r="H1375" s="16" t="s">
        <v>131</v>
      </c>
      <c r="I1375" s="16" t="s">
        <v>20</v>
      </c>
      <c r="J1375" s="16" t="s">
        <v>7744</v>
      </c>
      <c r="K1375" s="16" t="s">
        <v>131</v>
      </c>
      <c r="L1375" s="16">
        <v>20000</v>
      </c>
      <c r="M1375" s="16">
        <v>20000</v>
      </c>
      <c r="N1375" s="16">
        <v>20000</v>
      </c>
      <c r="O1375" s="16">
        <v>20000</v>
      </c>
      <c r="P1375" s="16">
        <v>20000</v>
      </c>
      <c r="Q1375" s="16">
        <v>20000</v>
      </c>
      <c r="R1375" s="16">
        <v>20000</v>
      </c>
      <c r="S1375" s="16">
        <v>20000</v>
      </c>
      <c r="T1375" s="16">
        <v>20000</v>
      </c>
      <c r="U1375" s="16">
        <v>20000</v>
      </c>
      <c r="V1375" s="16">
        <v>20000</v>
      </c>
      <c r="W1375" s="16">
        <v>20000</v>
      </c>
      <c r="X1375" s="16" t="s">
        <v>7744</v>
      </c>
      <c r="Y1375" s="16" t="s">
        <v>131</v>
      </c>
      <c r="Z1375" s="16" t="s">
        <v>131</v>
      </c>
    </row>
    <row r="1376" spans="2:26" hidden="1">
      <c r="B1376" s="16" t="s">
        <v>1621</v>
      </c>
      <c r="C1376" s="16" t="s">
        <v>1622</v>
      </c>
      <c r="D1376" s="16" t="s">
        <v>15169</v>
      </c>
      <c r="E1376" s="16" t="s">
        <v>3973</v>
      </c>
      <c r="F1376" s="16" t="s">
        <v>15189</v>
      </c>
      <c r="G1376" s="16" t="s">
        <v>1743</v>
      </c>
      <c r="H1376" s="16" t="s">
        <v>131</v>
      </c>
      <c r="I1376" s="16" t="s">
        <v>20</v>
      </c>
      <c r="J1376" s="16" t="s">
        <v>7744</v>
      </c>
      <c r="K1376" s="16" t="s">
        <v>131</v>
      </c>
      <c r="L1376" s="16">
        <v>110000</v>
      </c>
      <c r="M1376" s="16">
        <v>110000</v>
      </c>
      <c r="N1376" s="16">
        <v>110000</v>
      </c>
      <c r="O1376" s="16">
        <v>110000</v>
      </c>
      <c r="P1376" s="16">
        <v>110000</v>
      </c>
      <c r="Q1376" s="16">
        <v>110000</v>
      </c>
      <c r="R1376" s="16">
        <v>110000</v>
      </c>
      <c r="S1376" s="16">
        <v>110000</v>
      </c>
      <c r="T1376" s="16">
        <v>110000</v>
      </c>
      <c r="U1376" s="16">
        <v>110000</v>
      </c>
      <c r="V1376" s="16">
        <v>110000</v>
      </c>
      <c r="W1376" s="16">
        <v>110000</v>
      </c>
      <c r="X1376" s="16" t="s">
        <v>7744</v>
      </c>
      <c r="Y1376" s="16" t="s">
        <v>131</v>
      </c>
      <c r="Z1376" s="16" t="s">
        <v>131</v>
      </c>
    </row>
    <row r="1377" spans="2:26" hidden="1">
      <c r="B1377" s="16" t="s">
        <v>1621</v>
      </c>
      <c r="C1377" s="16" t="s">
        <v>1622</v>
      </c>
      <c r="D1377" s="16" t="s">
        <v>15169</v>
      </c>
      <c r="E1377" s="16" t="s">
        <v>3974</v>
      </c>
      <c r="F1377" s="16" t="s">
        <v>3966</v>
      </c>
      <c r="G1377" s="16" t="s">
        <v>1743</v>
      </c>
      <c r="H1377" s="16" t="s">
        <v>131</v>
      </c>
      <c r="I1377" s="16" t="s">
        <v>20</v>
      </c>
      <c r="J1377" s="16" t="s">
        <v>7744</v>
      </c>
      <c r="K1377" s="16" t="s">
        <v>131</v>
      </c>
      <c r="L1377" s="16">
        <v>12000</v>
      </c>
      <c r="M1377" s="16">
        <v>12000</v>
      </c>
      <c r="N1377" s="16">
        <v>12000</v>
      </c>
      <c r="O1377" s="16">
        <v>12000</v>
      </c>
      <c r="P1377" s="16">
        <v>12000</v>
      </c>
      <c r="Q1377" s="16">
        <v>12000</v>
      </c>
      <c r="R1377" s="16">
        <v>12000</v>
      </c>
      <c r="S1377" s="16">
        <v>12000</v>
      </c>
      <c r="T1377" s="16">
        <v>12000</v>
      </c>
      <c r="U1377" s="16">
        <v>12000</v>
      </c>
      <c r="V1377" s="16">
        <v>12000</v>
      </c>
      <c r="W1377" s="16">
        <v>12000</v>
      </c>
      <c r="X1377" s="16" t="s">
        <v>7744</v>
      </c>
      <c r="Y1377" s="16" t="s">
        <v>131</v>
      </c>
      <c r="Z1377" s="16" t="s">
        <v>131</v>
      </c>
    </row>
    <row r="1378" spans="2:26" hidden="1">
      <c r="B1378" s="16" t="s">
        <v>1621</v>
      </c>
      <c r="C1378" s="16" t="s">
        <v>1622</v>
      </c>
      <c r="D1378" s="16" t="s">
        <v>15169</v>
      </c>
      <c r="E1378" s="16" t="s">
        <v>3975</v>
      </c>
      <c r="F1378" s="16" t="s">
        <v>3968</v>
      </c>
      <c r="G1378" s="16" t="s">
        <v>1743</v>
      </c>
      <c r="H1378" s="16" t="s">
        <v>131</v>
      </c>
      <c r="I1378" s="16" t="s">
        <v>20</v>
      </c>
      <c r="J1378" s="16" t="s">
        <v>7744</v>
      </c>
      <c r="K1378" s="16" t="s">
        <v>131</v>
      </c>
      <c r="L1378" s="16">
        <v>1500</v>
      </c>
      <c r="M1378" s="16">
        <v>1500</v>
      </c>
      <c r="N1378" s="16">
        <v>1500</v>
      </c>
      <c r="O1378" s="16">
        <v>1500</v>
      </c>
      <c r="P1378" s="16">
        <v>1500</v>
      </c>
      <c r="Q1378" s="16">
        <v>1500</v>
      </c>
      <c r="R1378" s="16">
        <v>1500</v>
      </c>
      <c r="S1378" s="16">
        <v>1500</v>
      </c>
      <c r="T1378" s="16">
        <v>1500</v>
      </c>
      <c r="U1378" s="16">
        <v>1500</v>
      </c>
      <c r="V1378" s="16">
        <v>1500</v>
      </c>
      <c r="W1378" s="16">
        <v>1500</v>
      </c>
      <c r="X1378" s="16" t="s">
        <v>7744</v>
      </c>
      <c r="Y1378" s="16" t="s">
        <v>131</v>
      </c>
      <c r="Z1378" s="16" t="s">
        <v>131</v>
      </c>
    </row>
    <row r="1379" spans="2:26" hidden="1">
      <c r="B1379" s="16" t="s">
        <v>1621</v>
      </c>
      <c r="C1379" s="16" t="s">
        <v>235</v>
      </c>
      <c r="D1379" s="16" t="s">
        <v>2515</v>
      </c>
      <c r="E1379" s="16" t="s">
        <v>3976</v>
      </c>
      <c r="F1379" s="16" t="s">
        <v>3977</v>
      </c>
      <c r="G1379" s="16" t="s">
        <v>3456</v>
      </c>
      <c r="H1379" s="16" t="s">
        <v>129</v>
      </c>
      <c r="I1379" s="16" t="s">
        <v>19</v>
      </c>
      <c r="J1379" s="16" t="s">
        <v>7745</v>
      </c>
      <c r="K1379" s="16" t="s">
        <v>129</v>
      </c>
      <c r="L1379" s="16">
        <v>208800</v>
      </c>
      <c r="M1379" s="16">
        <v>208800</v>
      </c>
      <c r="N1379" s="16">
        <v>208800</v>
      </c>
      <c r="O1379" s="16">
        <v>208800</v>
      </c>
      <c r="P1379" s="16">
        <v>208800</v>
      </c>
      <c r="Q1379" s="16">
        <v>208800</v>
      </c>
      <c r="R1379" s="16">
        <v>208800</v>
      </c>
      <c r="S1379" s="16">
        <v>208800</v>
      </c>
      <c r="T1379" s="16">
        <v>208800</v>
      </c>
      <c r="U1379" s="16">
        <v>208800</v>
      </c>
      <c r="V1379" s="16">
        <v>208800</v>
      </c>
      <c r="W1379" s="16">
        <v>208800</v>
      </c>
      <c r="X1379" s="16" t="s">
        <v>7745</v>
      </c>
      <c r="Y1379" s="16" t="s">
        <v>129</v>
      </c>
      <c r="Z1379" s="16" t="s">
        <v>129</v>
      </c>
    </row>
    <row r="1380" spans="2:26" hidden="1">
      <c r="B1380" s="16" t="s">
        <v>1621</v>
      </c>
      <c r="C1380" s="16" t="s">
        <v>235</v>
      </c>
      <c r="D1380" s="16" t="s">
        <v>2955</v>
      </c>
      <c r="E1380" s="16" t="s">
        <v>3978</v>
      </c>
      <c r="F1380" s="16" t="s">
        <v>3979</v>
      </c>
      <c r="G1380" s="16" t="s">
        <v>1778</v>
      </c>
      <c r="H1380" s="16" t="s">
        <v>131</v>
      </c>
      <c r="I1380" s="16" t="s">
        <v>19</v>
      </c>
      <c r="J1380" s="16" t="s">
        <v>7744</v>
      </c>
      <c r="K1380" s="16" t="s">
        <v>131</v>
      </c>
      <c r="L1380" s="16">
        <v>300000000</v>
      </c>
      <c r="M1380" s="16">
        <v>300000000</v>
      </c>
      <c r="N1380" s="16">
        <v>300000000</v>
      </c>
      <c r="O1380" s="16">
        <v>300000000</v>
      </c>
      <c r="P1380" s="16">
        <v>300000000</v>
      </c>
      <c r="Q1380" s="16">
        <v>300000000</v>
      </c>
      <c r="R1380" s="16">
        <v>300000000</v>
      </c>
      <c r="S1380" s="16">
        <v>300000000</v>
      </c>
      <c r="T1380" s="16">
        <v>300000000</v>
      </c>
      <c r="U1380" s="16">
        <v>300000000</v>
      </c>
      <c r="V1380" s="16">
        <v>300000000</v>
      </c>
      <c r="W1380" s="16">
        <v>300000000</v>
      </c>
      <c r="X1380" s="16" t="s">
        <v>7744</v>
      </c>
      <c r="Y1380" s="16" t="s">
        <v>131</v>
      </c>
      <c r="Z1380" s="16" t="s">
        <v>131</v>
      </c>
    </row>
    <row r="1381" spans="2:26" hidden="1">
      <c r="B1381" s="16" t="s">
        <v>1621</v>
      </c>
      <c r="C1381" s="16" t="s">
        <v>235</v>
      </c>
      <c r="D1381" s="16" t="s">
        <v>2955</v>
      </c>
      <c r="E1381" s="16" t="s">
        <v>3980</v>
      </c>
      <c r="F1381" s="16" t="s">
        <v>3981</v>
      </c>
      <c r="G1381" s="16" t="s">
        <v>1778</v>
      </c>
      <c r="H1381" s="16" t="s">
        <v>131</v>
      </c>
      <c r="I1381" s="16" t="s">
        <v>19</v>
      </c>
      <c r="J1381" s="16" t="s">
        <v>7744</v>
      </c>
      <c r="K1381" s="16" t="s">
        <v>131</v>
      </c>
      <c r="L1381" s="16">
        <v>300000000</v>
      </c>
      <c r="M1381" s="16">
        <v>300000000</v>
      </c>
      <c r="N1381" s="16">
        <v>300000000</v>
      </c>
      <c r="O1381" s="16">
        <v>300000000</v>
      </c>
      <c r="P1381" s="16">
        <v>300000000</v>
      </c>
      <c r="Q1381" s="16">
        <v>300000000</v>
      </c>
      <c r="R1381" s="16">
        <v>300000000</v>
      </c>
      <c r="S1381" s="16">
        <v>300000000</v>
      </c>
      <c r="T1381" s="16">
        <v>300000000</v>
      </c>
      <c r="U1381" s="16">
        <v>300000000</v>
      </c>
      <c r="V1381" s="16">
        <v>300000000</v>
      </c>
      <c r="W1381" s="16">
        <v>300000000</v>
      </c>
      <c r="X1381" s="16" t="s">
        <v>7744</v>
      </c>
      <c r="Y1381" s="16" t="s">
        <v>131</v>
      </c>
      <c r="Z1381" s="16" t="s">
        <v>131</v>
      </c>
    </row>
    <row r="1382" spans="2:26" hidden="1">
      <c r="B1382" s="16" t="s">
        <v>1621</v>
      </c>
      <c r="C1382" s="16" t="s">
        <v>1622</v>
      </c>
      <c r="D1382" s="16" t="s">
        <v>1900</v>
      </c>
      <c r="E1382" s="16" t="s">
        <v>3982</v>
      </c>
      <c r="F1382" s="16" t="s">
        <v>3983</v>
      </c>
      <c r="G1382" s="16" t="s">
        <v>1669</v>
      </c>
      <c r="H1382" s="16" t="s">
        <v>102</v>
      </c>
      <c r="I1382" s="16" t="s">
        <v>19</v>
      </c>
      <c r="J1382" s="16" t="s">
        <v>7745</v>
      </c>
      <c r="K1382" s="16" t="s">
        <v>102</v>
      </c>
      <c r="L1382" s="16">
        <v>2064000</v>
      </c>
      <c r="M1382" s="16">
        <v>2064000</v>
      </c>
      <c r="N1382" s="16">
        <v>2064000</v>
      </c>
      <c r="O1382" s="16">
        <v>2064000</v>
      </c>
      <c r="P1382" s="16">
        <v>2064000</v>
      </c>
      <c r="Q1382" s="16">
        <v>2064000</v>
      </c>
      <c r="R1382" s="16">
        <v>2064000</v>
      </c>
      <c r="S1382" s="16">
        <v>2064000</v>
      </c>
      <c r="T1382" s="16">
        <v>2064000</v>
      </c>
      <c r="U1382" s="16">
        <v>2064000</v>
      </c>
      <c r="V1382" s="16">
        <v>2064000</v>
      </c>
      <c r="W1382" s="16">
        <v>2064000</v>
      </c>
      <c r="X1382" s="16" t="s">
        <v>7745</v>
      </c>
      <c r="Y1382" s="16" t="s">
        <v>102</v>
      </c>
      <c r="Z1382" s="16" t="s">
        <v>102</v>
      </c>
    </row>
    <row r="1383" spans="2:26" hidden="1">
      <c r="B1383" s="16" t="s">
        <v>1621</v>
      </c>
      <c r="C1383" s="16" t="s">
        <v>235</v>
      </c>
      <c r="D1383" s="16" t="s">
        <v>3985</v>
      </c>
      <c r="E1383" s="16" t="s">
        <v>3986</v>
      </c>
      <c r="F1383" s="16" t="s">
        <v>13069</v>
      </c>
      <c r="G1383" s="16" t="s">
        <v>1669</v>
      </c>
      <c r="H1383" s="16" t="s">
        <v>129</v>
      </c>
      <c r="I1383" s="16" t="s">
        <v>19</v>
      </c>
      <c r="J1383" s="16" t="s">
        <v>7745</v>
      </c>
      <c r="K1383" s="16" t="s">
        <v>129</v>
      </c>
      <c r="L1383" s="16">
        <v>8870000</v>
      </c>
      <c r="M1383" s="16">
        <v>8870000</v>
      </c>
      <c r="N1383" s="16">
        <v>8870000</v>
      </c>
      <c r="O1383" s="16">
        <v>8870000</v>
      </c>
      <c r="P1383" s="16">
        <v>8870000</v>
      </c>
      <c r="Q1383" s="16">
        <v>8870000</v>
      </c>
      <c r="R1383" s="16">
        <v>8870000</v>
      </c>
      <c r="S1383" s="16">
        <v>8870000</v>
      </c>
      <c r="T1383" s="16">
        <v>8870000</v>
      </c>
      <c r="U1383" s="16">
        <v>8870000</v>
      </c>
      <c r="V1383" s="16">
        <v>8870000</v>
      </c>
      <c r="W1383" s="16">
        <v>8870000</v>
      </c>
      <c r="X1383" s="16" t="s">
        <v>7745</v>
      </c>
      <c r="Y1383" s="16" t="s">
        <v>129</v>
      </c>
      <c r="Z1383" s="16" t="s">
        <v>129</v>
      </c>
    </row>
    <row r="1384" spans="2:26" hidden="1">
      <c r="B1384" s="16" t="s">
        <v>1621</v>
      </c>
      <c r="C1384" s="16" t="s">
        <v>1622</v>
      </c>
      <c r="D1384" s="16" t="s">
        <v>1998</v>
      </c>
      <c r="E1384" s="16" t="s">
        <v>3987</v>
      </c>
      <c r="F1384" s="16" t="s">
        <v>3988</v>
      </c>
      <c r="G1384" s="16" t="s">
        <v>1743</v>
      </c>
      <c r="H1384" s="16" t="s">
        <v>103</v>
      </c>
      <c r="I1384" s="16" t="s">
        <v>19</v>
      </c>
      <c r="J1384" s="16" t="s">
        <v>7744</v>
      </c>
      <c r="K1384" s="16" t="s">
        <v>103</v>
      </c>
      <c r="L1384" s="16">
        <v>35000</v>
      </c>
      <c r="M1384" s="16">
        <v>35000</v>
      </c>
      <c r="N1384" s="16">
        <v>35000</v>
      </c>
      <c r="O1384" s="16">
        <v>35000</v>
      </c>
      <c r="P1384" s="16">
        <v>35000</v>
      </c>
      <c r="Q1384" s="16">
        <v>35000</v>
      </c>
      <c r="R1384" s="16">
        <v>35000</v>
      </c>
      <c r="S1384" s="16">
        <v>35000</v>
      </c>
      <c r="T1384" s="16">
        <v>35000</v>
      </c>
      <c r="U1384" s="16">
        <v>35000</v>
      </c>
      <c r="V1384" s="16">
        <v>35000</v>
      </c>
      <c r="W1384" s="16">
        <v>35000</v>
      </c>
      <c r="X1384" s="16" t="s">
        <v>7744</v>
      </c>
      <c r="Y1384" s="16" t="s">
        <v>103</v>
      </c>
      <c r="Z1384" s="16" t="s">
        <v>103</v>
      </c>
    </row>
    <row r="1385" spans="2:26" hidden="1">
      <c r="B1385" s="16" t="s">
        <v>1621</v>
      </c>
      <c r="C1385" s="16" t="s">
        <v>235</v>
      </c>
      <c r="D1385" s="16" t="s">
        <v>14987</v>
      </c>
      <c r="E1385" s="16" t="s">
        <v>3989</v>
      </c>
      <c r="F1385" s="16" t="s">
        <v>15190</v>
      </c>
      <c r="G1385" s="16" t="s">
        <v>1743</v>
      </c>
      <c r="H1385" s="16" t="s">
        <v>130</v>
      </c>
      <c r="I1385" s="16" t="s">
        <v>19</v>
      </c>
      <c r="J1385" s="16" t="s">
        <v>7744</v>
      </c>
      <c r="K1385" s="16" t="s">
        <v>130</v>
      </c>
      <c r="L1385" s="16">
        <v>50000000</v>
      </c>
      <c r="M1385" s="16">
        <v>50000000</v>
      </c>
      <c r="N1385" s="16">
        <v>50000000</v>
      </c>
      <c r="O1385" s="16">
        <v>50000000</v>
      </c>
      <c r="P1385" s="16">
        <v>50000000</v>
      </c>
      <c r="Q1385" s="16">
        <v>50000000</v>
      </c>
      <c r="R1385" s="16">
        <v>50000000</v>
      </c>
      <c r="S1385" s="16">
        <v>50000000</v>
      </c>
      <c r="T1385" s="16">
        <v>50000000</v>
      </c>
      <c r="U1385" s="16">
        <v>50000000</v>
      </c>
      <c r="V1385" s="16">
        <v>50000000</v>
      </c>
      <c r="W1385" s="16">
        <v>50000000</v>
      </c>
      <c r="X1385" s="16" t="s">
        <v>7744</v>
      </c>
      <c r="Y1385" s="16" t="s">
        <v>130</v>
      </c>
      <c r="Z1385" s="16" t="s">
        <v>130</v>
      </c>
    </row>
    <row r="1386" spans="2:26" hidden="1">
      <c r="B1386" s="16" t="s">
        <v>1621</v>
      </c>
      <c r="C1386" s="16" t="s">
        <v>235</v>
      </c>
      <c r="D1386" s="16" t="s">
        <v>14987</v>
      </c>
      <c r="E1386" s="16" t="s">
        <v>3995</v>
      </c>
      <c r="F1386" s="16" t="s">
        <v>3996</v>
      </c>
      <c r="G1386" s="16" t="s">
        <v>1743</v>
      </c>
      <c r="H1386" s="16" t="s">
        <v>130</v>
      </c>
      <c r="I1386" s="16" t="s">
        <v>19</v>
      </c>
      <c r="J1386" s="16" t="s">
        <v>7744</v>
      </c>
      <c r="K1386" s="16" t="s">
        <v>130</v>
      </c>
      <c r="L1386" s="16">
        <v>500000</v>
      </c>
      <c r="M1386" s="16">
        <v>500000</v>
      </c>
      <c r="N1386" s="16">
        <v>500000</v>
      </c>
      <c r="O1386" s="16">
        <v>500000</v>
      </c>
      <c r="P1386" s="16">
        <v>500000</v>
      </c>
      <c r="Q1386" s="16">
        <v>500000</v>
      </c>
      <c r="R1386" s="16">
        <v>500000</v>
      </c>
      <c r="S1386" s="16">
        <v>500000</v>
      </c>
      <c r="T1386" s="16">
        <v>500000</v>
      </c>
      <c r="U1386" s="16">
        <v>500000</v>
      </c>
      <c r="V1386" s="16">
        <v>500000</v>
      </c>
      <c r="W1386" s="16">
        <v>500000</v>
      </c>
      <c r="X1386" s="16" t="s">
        <v>7744</v>
      </c>
      <c r="Y1386" s="16" t="s">
        <v>130</v>
      </c>
      <c r="Z1386" s="16" t="s">
        <v>130</v>
      </c>
    </row>
    <row r="1387" spans="2:26" hidden="1">
      <c r="B1387" s="16" t="s">
        <v>1621</v>
      </c>
      <c r="C1387" s="16" t="s">
        <v>1622</v>
      </c>
      <c r="D1387" s="16" t="s">
        <v>2997</v>
      </c>
      <c r="E1387" s="16" t="s">
        <v>3997</v>
      </c>
      <c r="F1387" s="16" t="s">
        <v>3998</v>
      </c>
      <c r="G1387" s="16" t="s">
        <v>1669</v>
      </c>
      <c r="H1387" s="16" t="s">
        <v>103</v>
      </c>
      <c r="I1387" s="16" t="s">
        <v>19</v>
      </c>
      <c r="J1387" s="16" t="s">
        <v>7745</v>
      </c>
      <c r="K1387" s="16" t="s">
        <v>103</v>
      </c>
      <c r="L1387" s="16">
        <v>2250000</v>
      </c>
      <c r="M1387" s="16">
        <v>2250000</v>
      </c>
      <c r="N1387" s="16">
        <v>2250000</v>
      </c>
      <c r="O1387" s="16">
        <v>2250000</v>
      </c>
      <c r="P1387" s="16">
        <v>2250000</v>
      </c>
      <c r="Q1387" s="16">
        <v>2250000</v>
      </c>
      <c r="R1387" s="16">
        <v>2250000</v>
      </c>
      <c r="S1387" s="16">
        <v>2250000</v>
      </c>
      <c r="T1387" s="16">
        <v>2250000</v>
      </c>
      <c r="U1387" s="16">
        <v>2250000</v>
      </c>
      <c r="V1387" s="16">
        <v>2250000</v>
      </c>
      <c r="W1387" s="16">
        <v>2250000</v>
      </c>
      <c r="X1387" s="16" t="s">
        <v>7745</v>
      </c>
      <c r="Y1387" s="16" t="s">
        <v>103</v>
      </c>
      <c r="Z1387" s="16" t="s">
        <v>103</v>
      </c>
    </row>
    <row r="1388" spans="2:26" hidden="1">
      <c r="B1388" s="16" t="s">
        <v>1621</v>
      </c>
      <c r="C1388" s="16" t="s">
        <v>1622</v>
      </c>
      <c r="D1388" s="16" t="s">
        <v>3999</v>
      </c>
      <c r="E1388" s="16" t="s">
        <v>4000</v>
      </c>
      <c r="F1388" s="16" t="s">
        <v>3999</v>
      </c>
      <c r="G1388" s="16" t="s">
        <v>1976</v>
      </c>
      <c r="H1388" s="16" t="s">
        <v>102</v>
      </c>
      <c r="I1388" s="16" t="s">
        <v>19</v>
      </c>
      <c r="J1388" s="16" t="s">
        <v>7745</v>
      </c>
      <c r="K1388" s="16" t="s">
        <v>102</v>
      </c>
      <c r="L1388" s="16">
        <v>135000000</v>
      </c>
      <c r="M1388" s="16">
        <v>135000000</v>
      </c>
      <c r="N1388" s="16">
        <v>135000000</v>
      </c>
      <c r="O1388" s="16">
        <v>135000000</v>
      </c>
      <c r="P1388" s="16">
        <v>135000000</v>
      </c>
      <c r="Q1388" s="16">
        <v>135000000</v>
      </c>
      <c r="R1388" s="16">
        <v>135000000</v>
      </c>
      <c r="S1388" s="16">
        <v>135000000</v>
      </c>
      <c r="T1388" s="16">
        <v>135000000</v>
      </c>
      <c r="U1388" s="16">
        <v>135000000</v>
      </c>
      <c r="V1388" s="16">
        <v>135000000</v>
      </c>
      <c r="W1388" s="16">
        <v>135000000</v>
      </c>
      <c r="X1388" s="16" t="s">
        <v>7745</v>
      </c>
      <c r="Y1388" s="16" t="s">
        <v>102</v>
      </c>
      <c r="Z1388" s="16" t="s">
        <v>102</v>
      </c>
    </row>
    <row r="1389" spans="2:26" hidden="1">
      <c r="B1389" s="16" t="s">
        <v>1621</v>
      </c>
      <c r="C1389" s="16" t="s">
        <v>235</v>
      </c>
      <c r="D1389" s="16" t="s">
        <v>2194</v>
      </c>
      <c r="E1389" s="16" t="s">
        <v>4001</v>
      </c>
      <c r="F1389" s="16" t="s">
        <v>4002</v>
      </c>
      <c r="G1389" s="16" t="s">
        <v>1724</v>
      </c>
      <c r="H1389" s="16" t="s">
        <v>129</v>
      </c>
      <c r="I1389" s="16" t="s">
        <v>19</v>
      </c>
      <c r="J1389" s="16" t="s">
        <v>7744</v>
      </c>
      <c r="K1389" s="16" t="s">
        <v>129</v>
      </c>
      <c r="L1389" s="16">
        <v>70000</v>
      </c>
      <c r="M1389" s="16">
        <v>70000</v>
      </c>
      <c r="N1389" s="16">
        <v>70000</v>
      </c>
      <c r="O1389" s="16">
        <v>70000</v>
      </c>
      <c r="P1389" s="16">
        <v>70000</v>
      </c>
      <c r="Q1389" s="16">
        <v>70000</v>
      </c>
      <c r="R1389" s="16">
        <v>70000</v>
      </c>
      <c r="S1389" s="16">
        <v>70000</v>
      </c>
      <c r="T1389" s="16">
        <v>70000</v>
      </c>
      <c r="U1389" s="16">
        <v>70000</v>
      </c>
      <c r="V1389" s="16">
        <v>70000</v>
      </c>
      <c r="W1389" s="16">
        <v>70000</v>
      </c>
      <c r="X1389" s="16" t="s">
        <v>7744</v>
      </c>
      <c r="Y1389" s="16" t="s">
        <v>129</v>
      </c>
      <c r="Z1389" s="16" t="s">
        <v>129</v>
      </c>
    </row>
    <row r="1390" spans="2:26" hidden="1">
      <c r="B1390" s="16" t="s">
        <v>1621</v>
      </c>
      <c r="C1390" s="16" t="s">
        <v>1622</v>
      </c>
      <c r="D1390" s="16" t="s">
        <v>9458</v>
      </c>
      <c r="E1390" s="16" t="s">
        <v>4003</v>
      </c>
      <c r="F1390" s="16" t="s">
        <v>4004</v>
      </c>
      <c r="G1390" s="16" t="s">
        <v>1743</v>
      </c>
      <c r="H1390" s="16" t="s">
        <v>103</v>
      </c>
      <c r="I1390" s="16" t="s">
        <v>19</v>
      </c>
      <c r="J1390" s="16" t="s">
        <v>7744</v>
      </c>
      <c r="K1390" s="16" t="s">
        <v>103</v>
      </c>
      <c r="L1390" s="16">
        <v>220000</v>
      </c>
      <c r="M1390" s="16">
        <v>220000</v>
      </c>
      <c r="N1390" s="16">
        <v>220000</v>
      </c>
      <c r="O1390" s="16">
        <v>220000</v>
      </c>
      <c r="P1390" s="16">
        <v>220000</v>
      </c>
      <c r="Q1390" s="16">
        <v>220000</v>
      </c>
      <c r="R1390" s="16">
        <v>220000</v>
      </c>
      <c r="S1390" s="16">
        <v>220000</v>
      </c>
      <c r="T1390" s="16">
        <v>220000</v>
      </c>
      <c r="U1390" s="16">
        <v>220000</v>
      </c>
      <c r="V1390" s="16">
        <v>220000</v>
      </c>
      <c r="W1390" s="16">
        <v>220000</v>
      </c>
      <c r="X1390" s="16" t="s">
        <v>7744</v>
      </c>
      <c r="Y1390" s="16" t="s">
        <v>103</v>
      </c>
      <c r="Z1390" s="16" t="s">
        <v>103</v>
      </c>
    </row>
    <row r="1391" spans="2:26" hidden="1">
      <c r="B1391" s="16" t="s">
        <v>1621</v>
      </c>
      <c r="C1391" s="16" t="s">
        <v>1622</v>
      </c>
      <c r="D1391" s="16" t="s">
        <v>14983</v>
      </c>
      <c r="E1391" s="16" t="s">
        <v>4005</v>
      </c>
      <c r="F1391" s="16" t="s">
        <v>4006</v>
      </c>
      <c r="G1391" s="16" t="s">
        <v>1626</v>
      </c>
      <c r="H1391" s="16" t="s">
        <v>103</v>
      </c>
      <c r="I1391" s="16" t="s">
        <v>19</v>
      </c>
      <c r="J1391" s="16" t="s">
        <v>7744</v>
      </c>
      <c r="K1391" s="16" t="s">
        <v>103</v>
      </c>
      <c r="L1391" s="16">
        <v>192487</v>
      </c>
      <c r="M1391" s="16">
        <v>192487</v>
      </c>
      <c r="N1391" s="16">
        <v>192487</v>
      </c>
      <c r="O1391" s="16">
        <v>192487</v>
      </c>
      <c r="P1391" s="16">
        <v>192487</v>
      </c>
      <c r="Q1391" s="16">
        <v>192487</v>
      </c>
      <c r="R1391" s="16">
        <v>192487</v>
      </c>
      <c r="S1391" s="16">
        <v>192487</v>
      </c>
      <c r="T1391" s="16">
        <v>192487</v>
      </c>
      <c r="U1391" s="16">
        <v>192487</v>
      </c>
      <c r="V1391" s="16">
        <v>192487</v>
      </c>
      <c r="W1391" s="16">
        <v>192487</v>
      </c>
      <c r="X1391" s="16" t="s">
        <v>7744</v>
      </c>
      <c r="Y1391" s="16" t="s">
        <v>103</v>
      </c>
      <c r="Z1391" s="16" t="s">
        <v>103</v>
      </c>
    </row>
    <row r="1392" spans="2:26" hidden="1">
      <c r="B1392" s="16" t="s">
        <v>1621</v>
      </c>
      <c r="C1392" s="16" t="s">
        <v>1622</v>
      </c>
      <c r="D1392" s="16" t="s">
        <v>1858</v>
      </c>
      <c r="E1392" s="16" t="s">
        <v>7907</v>
      </c>
      <c r="F1392" s="16" t="s">
        <v>7908</v>
      </c>
      <c r="G1392" s="16" t="s">
        <v>1626</v>
      </c>
      <c r="H1392" s="16" t="s">
        <v>103</v>
      </c>
      <c r="I1392" s="16" t="s">
        <v>19</v>
      </c>
      <c r="J1392" s="16" t="s">
        <v>7744</v>
      </c>
      <c r="K1392" s="16" t="s">
        <v>103</v>
      </c>
      <c r="L1392" s="16">
        <v>1000000</v>
      </c>
      <c r="M1392" s="16">
        <v>1000000</v>
      </c>
      <c r="N1392" s="16">
        <v>1000000</v>
      </c>
      <c r="O1392" s="16">
        <v>1000000</v>
      </c>
      <c r="P1392" s="16">
        <v>1000000</v>
      </c>
      <c r="Q1392" s="16">
        <v>1000000</v>
      </c>
      <c r="R1392" s="16">
        <v>1000000</v>
      </c>
      <c r="S1392" s="16">
        <v>1000000</v>
      </c>
      <c r="T1392" s="16">
        <v>1000000</v>
      </c>
      <c r="U1392" s="16">
        <v>1000000</v>
      </c>
      <c r="V1392" s="16">
        <v>1000000</v>
      </c>
      <c r="W1392" s="16">
        <v>1000000</v>
      </c>
      <c r="X1392" s="16" t="s">
        <v>7744</v>
      </c>
      <c r="Y1392" s="16" t="s">
        <v>103</v>
      </c>
      <c r="Z1392" s="16" t="s">
        <v>103</v>
      </c>
    </row>
    <row r="1393" spans="2:26" hidden="1">
      <c r="B1393" s="16" t="s">
        <v>1621</v>
      </c>
      <c r="C1393" s="16" t="s">
        <v>235</v>
      </c>
      <c r="D1393" s="16" t="s">
        <v>2955</v>
      </c>
      <c r="E1393" s="16" t="s">
        <v>7910</v>
      </c>
      <c r="F1393" s="16" t="s">
        <v>7911</v>
      </c>
      <c r="G1393" s="16" t="s">
        <v>1778</v>
      </c>
      <c r="H1393" s="16" t="s">
        <v>131</v>
      </c>
      <c r="I1393" s="16" t="s">
        <v>19</v>
      </c>
      <c r="J1393" s="16" t="s">
        <v>7744</v>
      </c>
      <c r="K1393" s="16" t="s">
        <v>131</v>
      </c>
      <c r="L1393" s="16">
        <v>50000000</v>
      </c>
      <c r="M1393" s="16">
        <v>50000000</v>
      </c>
      <c r="N1393" s="16">
        <v>50000000</v>
      </c>
      <c r="O1393" s="16">
        <v>50000000</v>
      </c>
      <c r="P1393" s="16">
        <v>50000000</v>
      </c>
      <c r="Q1393" s="16">
        <v>50000000</v>
      </c>
      <c r="R1393" s="16">
        <v>50000000</v>
      </c>
      <c r="S1393" s="16">
        <v>50000000</v>
      </c>
      <c r="T1393" s="16">
        <v>50000000</v>
      </c>
      <c r="U1393" s="16">
        <v>50000000</v>
      </c>
      <c r="V1393" s="16">
        <v>50000000</v>
      </c>
      <c r="W1393" s="16">
        <v>50000000</v>
      </c>
      <c r="X1393" s="16" t="s">
        <v>7744</v>
      </c>
      <c r="Y1393" s="16" t="s">
        <v>131</v>
      </c>
      <c r="Z1393" s="16" t="s">
        <v>131</v>
      </c>
    </row>
    <row r="1394" spans="2:26" hidden="1">
      <c r="B1394" s="16" t="s">
        <v>1621</v>
      </c>
      <c r="C1394" s="16" t="s">
        <v>1622</v>
      </c>
      <c r="D1394" s="16" t="s">
        <v>15908</v>
      </c>
      <c r="E1394" s="16" t="s">
        <v>15909</v>
      </c>
      <c r="F1394" s="16" t="s">
        <v>15908</v>
      </c>
      <c r="G1394" s="16" t="s">
        <v>2961</v>
      </c>
      <c r="H1394" s="16" t="s">
        <v>103</v>
      </c>
      <c r="I1394" s="16" t="s">
        <v>19</v>
      </c>
      <c r="J1394" s="16" t="s">
        <v>7745</v>
      </c>
      <c r="K1394" s="16" t="s">
        <v>103</v>
      </c>
      <c r="L1394" s="16">
        <v>750000</v>
      </c>
      <c r="M1394" s="16">
        <v>750000</v>
      </c>
      <c r="N1394" s="16">
        <v>750000</v>
      </c>
      <c r="O1394" s="16">
        <v>750000</v>
      </c>
      <c r="P1394" s="16">
        <v>750000</v>
      </c>
      <c r="Q1394" s="16">
        <v>750000</v>
      </c>
      <c r="R1394" s="16">
        <v>750000</v>
      </c>
      <c r="S1394" s="16">
        <v>750000</v>
      </c>
      <c r="T1394" s="16">
        <v>750000</v>
      </c>
      <c r="U1394" s="16">
        <v>750000</v>
      </c>
      <c r="V1394" s="16">
        <v>750000</v>
      </c>
      <c r="W1394" s="16">
        <v>750000</v>
      </c>
      <c r="X1394" s="16" t="s">
        <v>7745</v>
      </c>
      <c r="Y1394" s="16" t="s">
        <v>103</v>
      </c>
      <c r="Z1394" s="16" t="s">
        <v>103</v>
      </c>
    </row>
    <row r="1395" spans="2:26" hidden="1">
      <c r="B1395" s="16" t="s">
        <v>1621</v>
      </c>
      <c r="C1395" s="16" t="s">
        <v>235</v>
      </c>
      <c r="D1395" s="16" t="s">
        <v>2955</v>
      </c>
      <c r="E1395" s="16" t="s">
        <v>7912</v>
      </c>
      <c r="F1395" s="16" t="s">
        <v>7913</v>
      </c>
      <c r="G1395" s="16" t="s">
        <v>1778</v>
      </c>
      <c r="H1395" s="16" t="s">
        <v>131</v>
      </c>
      <c r="I1395" s="16" t="s">
        <v>19</v>
      </c>
      <c r="J1395" s="16" t="s">
        <v>7744</v>
      </c>
      <c r="K1395" s="16" t="s">
        <v>131</v>
      </c>
      <c r="L1395" s="16">
        <v>5000000</v>
      </c>
      <c r="M1395" s="16">
        <v>5000000</v>
      </c>
      <c r="N1395" s="16">
        <v>5000000</v>
      </c>
      <c r="O1395" s="16">
        <v>5000000</v>
      </c>
      <c r="P1395" s="16">
        <v>5000000</v>
      </c>
      <c r="Q1395" s="16">
        <v>5000000</v>
      </c>
      <c r="R1395" s="16">
        <v>5000000</v>
      </c>
      <c r="S1395" s="16">
        <v>5000000</v>
      </c>
      <c r="T1395" s="16">
        <v>5000000</v>
      </c>
      <c r="U1395" s="16">
        <v>5000000</v>
      </c>
      <c r="V1395" s="16">
        <v>5000000</v>
      </c>
      <c r="W1395" s="16">
        <v>5000000</v>
      </c>
      <c r="X1395" s="16" t="s">
        <v>7744</v>
      </c>
      <c r="Y1395" s="16" t="s">
        <v>131</v>
      </c>
      <c r="Z1395" s="16" t="s">
        <v>131</v>
      </c>
    </row>
    <row r="1396" spans="2:26" hidden="1">
      <c r="B1396" s="16" t="s">
        <v>1621</v>
      </c>
      <c r="C1396" s="16" t="s">
        <v>235</v>
      </c>
      <c r="D1396" s="16" t="s">
        <v>7914</v>
      </c>
      <c r="E1396" s="16" t="s">
        <v>7915</v>
      </c>
      <c r="F1396" s="16" t="s">
        <v>7914</v>
      </c>
      <c r="G1396" s="16" t="s">
        <v>1739</v>
      </c>
      <c r="H1396" s="16" t="s">
        <v>129</v>
      </c>
      <c r="I1396" s="16" t="s">
        <v>19</v>
      </c>
      <c r="J1396" s="16" t="s">
        <v>7745</v>
      </c>
      <c r="K1396" s="16" t="s">
        <v>129</v>
      </c>
      <c r="L1396" s="16">
        <v>110000</v>
      </c>
      <c r="M1396" s="16">
        <v>110000</v>
      </c>
      <c r="N1396" s="16">
        <v>110000</v>
      </c>
      <c r="O1396" s="16">
        <v>110000</v>
      </c>
      <c r="P1396" s="16">
        <v>110000</v>
      </c>
      <c r="Q1396" s="16">
        <v>110000</v>
      </c>
      <c r="R1396" s="16">
        <v>110000</v>
      </c>
      <c r="S1396" s="16">
        <v>110000</v>
      </c>
      <c r="T1396" s="16">
        <v>110000</v>
      </c>
      <c r="U1396" s="16">
        <v>110000</v>
      </c>
      <c r="V1396" s="16">
        <v>110000</v>
      </c>
      <c r="W1396" s="16">
        <v>110000</v>
      </c>
      <c r="X1396" s="16" t="s">
        <v>7745</v>
      </c>
      <c r="Y1396" s="16" t="s">
        <v>129</v>
      </c>
      <c r="Z1396" s="16" t="s">
        <v>129</v>
      </c>
    </row>
    <row r="1397" spans="2:26" hidden="1">
      <c r="B1397" s="16" t="s">
        <v>1621</v>
      </c>
      <c r="C1397" s="16" t="s">
        <v>1622</v>
      </c>
      <c r="D1397" s="16" t="s">
        <v>7786</v>
      </c>
      <c r="E1397" s="16" t="s">
        <v>7916</v>
      </c>
      <c r="F1397" s="16" t="s">
        <v>7917</v>
      </c>
      <c r="G1397" s="16" t="s">
        <v>1626</v>
      </c>
      <c r="H1397" s="16" t="s">
        <v>103</v>
      </c>
      <c r="I1397" s="16" t="s">
        <v>20</v>
      </c>
      <c r="J1397" s="16" t="s">
        <v>7744</v>
      </c>
      <c r="K1397" s="16" t="s">
        <v>103</v>
      </c>
      <c r="L1397" s="16">
        <v>696931</v>
      </c>
      <c r="M1397" s="16">
        <v>696931</v>
      </c>
      <c r="N1397" s="16">
        <v>696931</v>
      </c>
      <c r="O1397" s="16">
        <v>696931</v>
      </c>
      <c r="P1397" s="16">
        <v>696931</v>
      </c>
      <c r="Q1397" s="16">
        <v>696931</v>
      </c>
      <c r="R1397" s="16">
        <v>696931</v>
      </c>
      <c r="S1397" s="16">
        <v>696931</v>
      </c>
      <c r="T1397" s="16">
        <v>696931</v>
      </c>
      <c r="U1397" s="16">
        <v>696931</v>
      </c>
      <c r="V1397" s="16">
        <v>696931</v>
      </c>
      <c r="W1397" s="16">
        <v>696931</v>
      </c>
      <c r="X1397" s="16" t="s">
        <v>7744</v>
      </c>
      <c r="Y1397" s="16" t="s">
        <v>103</v>
      </c>
      <c r="Z1397" s="16" t="s">
        <v>103</v>
      </c>
    </row>
    <row r="1398" spans="2:26" hidden="1">
      <c r="B1398" s="16" t="s">
        <v>1621</v>
      </c>
      <c r="C1398" s="16" t="s">
        <v>235</v>
      </c>
      <c r="D1398" s="16" t="s">
        <v>2801</v>
      </c>
      <c r="E1398" s="16" t="s">
        <v>7918</v>
      </c>
      <c r="F1398" s="16" t="s">
        <v>7919</v>
      </c>
      <c r="G1398" s="16" t="s">
        <v>1739</v>
      </c>
      <c r="H1398" s="16" t="s">
        <v>129</v>
      </c>
      <c r="I1398" s="16" t="s">
        <v>19</v>
      </c>
      <c r="J1398" s="16" t="s">
        <v>7744</v>
      </c>
      <c r="K1398" s="16" t="s">
        <v>129</v>
      </c>
      <c r="L1398" s="16">
        <v>315000</v>
      </c>
      <c r="M1398" s="16">
        <v>315000</v>
      </c>
      <c r="N1398" s="16">
        <v>315000</v>
      </c>
      <c r="O1398" s="16">
        <v>315000</v>
      </c>
      <c r="P1398" s="16">
        <v>315000</v>
      </c>
      <c r="Q1398" s="16">
        <v>315000</v>
      </c>
      <c r="R1398" s="16">
        <v>315000</v>
      </c>
      <c r="S1398" s="16">
        <v>315000</v>
      </c>
      <c r="T1398" s="16">
        <v>315000</v>
      </c>
      <c r="U1398" s="16">
        <v>315000</v>
      </c>
      <c r="V1398" s="16">
        <v>315000</v>
      </c>
      <c r="W1398" s="16">
        <v>315000</v>
      </c>
      <c r="X1398" s="16" t="s">
        <v>7744</v>
      </c>
      <c r="Y1398" s="16" t="s">
        <v>129</v>
      </c>
      <c r="Z1398" s="16" t="s">
        <v>129</v>
      </c>
    </row>
    <row r="1399" spans="2:26" hidden="1">
      <c r="B1399" s="16" t="s">
        <v>1621</v>
      </c>
      <c r="C1399" s="16" t="s">
        <v>1622</v>
      </c>
      <c r="D1399" s="16" t="s">
        <v>7920</v>
      </c>
      <c r="E1399" s="16" t="s">
        <v>7921</v>
      </c>
      <c r="F1399" s="16" t="s">
        <v>7920</v>
      </c>
      <c r="G1399" s="16" t="s">
        <v>3219</v>
      </c>
      <c r="H1399" s="16" t="s">
        <v>102</v>
      </c>
      <c r="I1399" s="16" t="s">
        <v>19</v>
      </c>
      <c r="J1399" s="16" t="s">
        <v>7745</v>
      </c>
      <c r="K1399" s="16" t="s">
        <v>102</v>
      </c>
      <c r="L1399" s="16">
        <v>3500000</v>
      </c>
      <c r="M1399" s="16">
        <v>3500000</v>
      </c>
      <c r="N1399" s="16">
        <v>3500000</v>
      </c>
      <c r="O1399" s="16">
        <v>3500000</v>
      </c>
      <c r="P1399" s="16">
        <v>3500000</v>
      </c>
      <c r="Q1399" s="16">
        <v>3500000</v>
      </c>
      <c r="R1399" s="16">
        <v>3500000</v>
      </c>
      <c r="S1399" s="16">
        <v>3500000</v>
      </c>
      <c r="T1399" s="16">
        <v>3500000</v>
      </c>
      <c r="U1399" s="16">
        <v>3500000</v>
      </c>
      <c r="V1399" s="16">
        <v>3500000</v>
      </c>
      <c r="W1399" s="16">
        <v>3500000</v>
      </c>
      <c r="X1399" s="16" t="s">
        <v>7745</v>
      </c>
      <c r="Y1399" s="16" t="s">
        <v>102</v>
      </c>
      <c r="Z1399" s="16" t="s">
        <v>102</v>
      </c>
    </row>
    <row r="1400" spans="2:26" hidden="1">
      <c r="B1400" s="16" t="s">
        <v>1621</v>
      </c>
      <c r="C1400" s="16" t="s">
        <v>1622</v>
      </c>
      <c r="D1400" s="16" t="s">
        <v>3828</v>
      </c>
      <c r="E1400" s="16" t="s">
        <v>7922</v>
      </c>
      <c r="F1400" s="16" t="s">
        <v>7923</v>
      </c>
      <c r="G1400" s="16" t="s">
        <v>1743</v>
      </c>
      <c r="H1400" s="16" t="s">
        <v>131</v>
      </c>
      <c r="I1400" s="16" t="s">
        <v>19</v>
      </c>
      <c r="J1400" s="16" t="s">
        <v>7744</v>
      </c>
      <c r="K1400" s="16" t="s">
        <v>131</v>
      </c>
      <c r="L1400" s="16">
        <v>4000000</v>
      </c>
      <c r="M1400" s="16">
        <v>4000000</v>
      </c>
      <c r="N1400" s="16">
        <v>4000000</v>
      </c>
      <c r="O1400" s="16">
        <v>4000000</v>
      </c>
      <c r="P1400" s="16">
        <v>4000000</v>
      </c>
      <c r="Q1400" s="16">
        <v>4000000</v>
      </c>
      <c r="R1400" s="16">
        <v>4000000</v>
      </c>
      <c r="S1400" s="16">
        <v>4000000</v>
      </c>
      <c r="T1400" s="16">
        <v>4000000</v>
      </c>
      <c r="U1400" s="16">
        <v>4000000</v>
      </c>
      <c r="V1400" s="16">
        <v>4000000</v>
      </c>
      <c r="W1400" s="16">
        <v>4000000</v>
      </c>
      <c r="X1400" s="16" t="s">
        <v>7744</v>
      </c>
      <c r="Y1400" s="16" t="s">
        <v>131</v>
      </c>
      <c r="Z1400" s="16" t="s">
        <v>131</v>
      </c>
    </row>
    <row r="1401" spans="2:26" hidden="1">
      <c r="B1401" s="16" t="s">
        <v>1621</v>
      </c>
      <c r="C1401" s="16" t="s">
        <v>1622</v>
      </c>
      <c r="D1401" s="16" t="s">
        <v>15910</v>
      </c>
      <c r="E1401" s="16" t="s">
        <v>15911</v>
      </c>
      <c r="F1401" s="16" t="s">
        <v>15910</v>
      </c>
      <c r="G1401" s="16" t="s">
        <v>1669</v>
      </c>
      <c r="H1401" s="16" t="s">
        <v>102</v>
      </c>
      <c r="I1401" s="16" t="s">
        <v>19</v>
      </c>
      <c r="J1401" s="16" t="s">
        <v>7744</v>
      </c>
      <c r="K1401" s="16" t="s">
        <v>102</v>
      </c>
      <c r="L1401" s="16">
        <v>153750</v>
      </c>
      <c r="M1401" s="16">
        <v>153750</v>
      </c>
      <c r="N1401" s="16">
        <v>153750</v>
      </c>
      <c r="O1401" s="16">
        <v>153750</v>
      </c>
      <c r="P1401" s="16">
        <v>153750</v>
      </c>
      <c r="Q1401" s="16">
        <v>153750</v>
      </c>
      <c r="R1401" s="16">
        <v>153750</v>
      </c>
      <c r="S1401" s="16">
        <v>153750</v>
      </c>
      <c r="T1401" s="16">
        <v>153750</v>
      </c>
      <c r="U1401" s="16">
        <v>153750</v>
      </c>
      <c r="V1401" s="16">
        <v>153750</v>
      </c>
      <c r="W1401" s="16">
        <v>153750</v>
      </c>
      <c r="X1401" s="16" t="s">
        <v>7744</v>
      </c>
      <c r="Y1401" s="16" t="s">
        <v>102</v>
      </c>
      <c r="Z1401" s="16" t="s">
        <v>102</v>
      </c>
    </row>
    <row r="1402" spans="2:26" hidden="1">
      <c r="B1402" s="16" t="s">
        <v>1621</v>
      </c>
      <c r="C1402" s="16" t="s">
        <v>235</v>
      </c>
      <c r="D1402" s="16" t="s">
        <v>2439</v>
      </c>
      <c r="E1402" s="16" t="s">
        <v>7924</v>
      </c>
      <c r="F1402" s="16" t="s">
        <v>7925</v>
      </c>
      <c r="G1402" s="16" t="s">
        <v>1739</v>
      </c>
      <c r="H1402" s="16" t="s">
        <v>129</v>
      </c>
      <c r="I1402" s="16" t="s">
        <v>19</v>
      </c>
      <c r="J1402" s="16" t="s">
        <v>7744</v>
      </c>
      <c r="K1402" s="16" t="s">
        <v>129</v>
      </c>
      <c r="L1402" s="16">
        <v>400</v>
      </c>
      <c r="M1402" s="16">
        <v>400</v>
      </c>
      <c r="N1402" s="16">
        <v>400</v>
      </c>
      <c r="O1402" s="16">
        <v>400</v>
      </c>
      <c r="P1402" s="16">
        <v>400</v>
      </c>
      <c r="Q1402" s="16">
        <v>400</v>
      </c>
      <c r="R1402" s="16">
        <v>400</v>
      </c>
      <c r="S1402" s="16">
        <v>400</v>
      </c>
      <c r="T1402" s="16">
        <v>400</v>
      </c>
      <c r="U1402" s="16">
        <v>400</v>
      </c>
      <c r="V1402" s="16">
        <v>400</v>
      </c>
      <c r="W1402" s="16">
        <v>400</v>
      </c>
      <c r="X1402" s="16" t="s">
        <v>7744</v>
      </c>
      <c r="Y1402" s="16" t="s">
        <v>129</v>
      </c>
      <c r="Z1402" s="16" t="s">
        <v>129</v>
      </c>
    </row>
    <row r="1403" spans="2:26" hidden="1">
      <c r="B1403" s="16" t="s">
        <v>1621</v>
      </c>
      <c r="C1403" s="16" t="s">
        <v>235</v>
      </c>
      <c r="D1403" s="16" t="s">
        <v>2439</v>
      </c>
      <c r="E1403" s="16" t="s">
        <v>7926</v>
      </c>
      <c r="F1403" s="16" t="s">
        <v>7927</v>
      </c>
      <c r="G1403" s="16" t="s">
        <v>2901</v>
      </c>
      <c r="H1403" s="16" t="s">
        <v>129</v>
      </c>
      <c r="I1403" s="16" t="s">
        <v>19</v>
      </c>
      <c r="J1403" s="16" t="s">
        <v>7745</v>
      </c>
      <c r="K1403" s="16" t="s">
        <v>129</v>
      </c>
      <c r="L1403" s="16">
        <v>15000</v>
      </c>
      <c r="M1403" s="16">
        <v>15000</v>
      </c>
      <c r="N1403" s="16">
        <v>15000</v>
      </c>
      <c r="O1403" s="16">
        <v>15000</v>
      </c>
      <c r="P1403" s="16">
        <v>15000</v>
      </c>
      <c r="Q1403" s="16">
        <v>15000</v>
      </c>
      <c r="R1403" s="16">
        <v>15000</v>
      </c>
      <c r="S1403" s="16">
        <v>15000</v>
      </c>
      <c r="T1403" s="16">
        <v>15000</v>
      </c>
      <c r="U1403" s="16">
        <v>15000</v>
      </c>
      <c r="V1403" s="16">
        <v>15000</v>
      </c>
      <c r="W1403" s="16">
        <v>15000</v>
      </c>
      <c r="X1403" s="16" t="s">
        <v>7745</v>
      </c>
      <c r="Y1403" s="16" t="s">
        <v>129</v>
      </c>
      <c r="Z1403" s="16" t="s">
        <v>129</v>
      </c>
    </row>
    <row r="1404" spans="2:26" hidden="1">
      <c r="B1404" s="16" t="s">
        <v>1621</v>
      </c>
      <c r="C1404" s="16" t="s">
        <v>235</v>
      </c>
      <c r="D1404" s="16" t="s">
        <v>2413</v>
      </c>
      <c r="E1404" s="16" t="s">
        <v>7928</v>
      </c>
      <c r="F1404" s="16" t="s">
        <v>7929</v>
      </c>
      <c r="G1404" s="16" t="s">
        <v>1669</v>
      </c>
      <c r="H1404" s="16" t="s">
        <v>129</v>
      </c>
      <c r="I1404" s="16" t="s">
        <v>19</v>
      </c>
      <c r="J1404" s="16" t="s">
        <v>7745</v>
      </c>
      <c r="K1404" s="16" t="s">
        <v>129</v>
      </c>
      <c r="L1404" s="16">
        <v>995000</v>
      </c>
      <c r="M1404" s="16">
        <v>995000</v>
      </c>
      <c r="N1404" s="16">
        <v>995000</v>
      </c>
      <c r="O1404" s="16">
        <v>995000</v>
      </c>
      <c r="P1404" s="16">
        <v>995000</v>
      </c>
      <c r="Q1404" s="16">
        <v>995000</v>
      </c>
      <c r="R1404" s="16">
        <v>995000</v>
      </c>
      <c r="S1404" s="16">
        <v>995000</v>
      </c>
      <c r="T1404" s="16">
        <v>995000</v>
      </c>
      <c r="U1404" s="16">
        <v>995000</v>
      </c>
      <c r="V1404" s="16">
        <v>995000</v>
      </c>
      <c r="W1404" s="16">
        <v>995000</v>
      </c>
      <c r="X1404" s="16" t="s">
        <v>7745</v>
      </c>
      <c r="Y1404" s="16" t="s">
        <v>129</v>
      </c>
      <c r="Z1404" s="16" t="s">
        <v>129</v>
      </c>
    </row>
    <row r="1405" spans="2:26" hidden="1">
      <c r="B1405" s="16" t="s">
        <v>1621</v>
      </c>
      <c r="C1405" s="16" t="s">
        <v>1622</v>
      </c>
      <c r="D1405" s="16" t="s">
        <v>1923</v>
      </c>
      <c r="E1405" s="16" t="s">
        <v>7930</v>
      </c>
      <c r="F1405" s="16" t="s">
        <v>7931</v>
      </c>
      <c r="G1405" s="16" t="s">
        <v>1669</v>
      </c>
      <c r="H1405" s="16" t="s">
        <v>129</v>
      </c>
      <c r="I1405" s="16" t="s">
        <v>19</v>
      </c>
      <c r="J1405" s="16" t="s">
        <v>7745</v>
      </c>
      <c r="K1405" s="16" t="s">
        <v>129</v>
      </c>
      <c r="L1405" s="16">
        <v>900000</v>
      </c>
      <c r="M1405" s="16">
        <v>900000</v>
      </c>
      <c r="N1405" s="16">
        <v>900000</v>
      </c>
      <c r="O1405" s="16">
        <v>900000</v>
      </c>
      <c r="P1405" s="16">
        <v>900000</v>
      </c>
      <c r="Q1405" s="16">
        <v>900000</v>
      </c>
      <c r="R1405" s="16">
        <v>900000</v>
      </c>
      <c r="S1405" s="16">
        <v>900000</v>
      </c>
      <c r="T1405" s="16">
        <v>900000</v>
      </c>
      <c r="U1405" s="16">
        <v>900000</v>
      </c>
      <c r="V1405" s="16">
        <v>900000</v>
      </c>
      <c r="W1405" s="16">
        <v>900000</v>
      </c>
      <c r="X1405" s="16" t="s">
        <v>7745</v>
      </c>
      <c r="Y1405" s="16" t="s">
        <v>129</v>
      </c>
      <c r="Z1405" s="16" t="s">
        <v>129</v>
      </c>
    </row>
    <row r="1406" spans="2:26" hidden="1">
      <c r="B1406" s="16" t="s">
        <v>1621</v>
      </c>
      <c r="C1406" s="16" t="s">
        <v>235</v>
      </c>
      <c r="D1406" s="16" t="s">
        <v>2741</v>
      </c>
      <c r="E1406" s="16" t="s">
        <v>7932</v>
      </c>
      <c r="F1406" s="16" t="s">
        <v>7933</v>
      </c>
      <c r="G1406" s="16" t="s">
        <v>1739</v>
      </c>
      <c r="H1406" s="16" t="s">
        <v>129</v>
      </c>
      <c r="I1406" s="16" t="s">
        <v>19</v>
      </c>
      <c r="J1406" s="16" t="s">
        <v>7745</v>
      </c>
      <c r="K1406" s="16" t="s">
        <v>129</v>
      </c>
      <c r="L1406" s="16">
        <v>2342</v>
      </c>
      <c r="M1406" s="16">
        <v>2342</v>
      </c>
      <c r="N1406" s="16">
        <v>2342</v>
      </c>
      <c r="O1406" s="16">
        <v>2342</v>
      </c>
      <c r="P1406" s="16">
        <v>2342</v>
      </c>
      <c r="Q1406" s="16">
        <v>2342</v>
      </c>
      <c r="R1406" s="16">
        <v>2342</v>
      </c>
      <c r="S1406" s="16">
        <v>2342</v>
      </c>
      <c r="T1406" s="16">
        <v>2342</v>
      </c>
      <c r="U1406" s="16">
        <v>2342</v>
      </c>
      <c r="V1406" s="16">
        <v>2342</v>
      </c>
      <c r="W1406" s="16">
        <v>2342</v>
      </c>
      <c r="X1406" s="16" t="s">
        <v>7745</v>
      </c>
      <c r="Y1406" s="16" t="s">
        <v>129</v>
      </c>
      <c r="Z1406" s="16" t="s">
        <v>129</v>
      </c>
    </row>
    <row r="1407" spans="2:26" hidden="1">
      <c r="B1407" s="16" t="s">
        <v>1621</v>
      </c>
      <c r="C1407" s="16" t="s">
        <v>1622</v>
      </c>
      <c r="D1407" s="16" t="s">
        <v>7934</v>
      </c>
      <c r="E1407" s="16" t="s">
        <v>7935</v>
      </c>
      <c r="F1407" s="16" t="s">
        <v>7934</v>
      </c>
      <c r="G1407" s="16" t="s">
        <v>1760</v>
      </c>
      <c r="H1407" s="16" t="s">
        <v>102</v>
      </c>
      <c r="I1407" s="16" t="s">
        <v>19</v>
      </c>
      <c r="J1407" s="16" t="s">
        <v>7744</v>
      </c>
      <c r="K1407" s="16" t="s">
        <v>102</v>
      </c>
      <c r="L1407" s="16">
        <v>75000</v>
      </c>
      <c r="M1407" s="16">
        <v>75000</v>
      </c>
      <c r="N1407" s="16">
        <v>75000</v>
      </c>
      <c r="O1407" s="16">
        <v>75000</v>
      </c>
      <c r="P1407" s="16">
        <v>75000</v>
      </c>
      <c r="Q1407" s="16">
        <v>75000</v>
      </c>
      <c r="R1407" s="16">
        <v>75000</v>
      </c>
      <c r="S1407" s="16">
        <v>75000</v>
      </c>
      <c r="T1407" s="16">
        <v>75000</v>
      </c>
      <c r="U1407" s="16">
        <v>75000</v>
      </c>
      <c r="V1407" s="16">
        <v>75000</v>
      </c>
      <c r="W1407" s="16">
        <v>75000</v>
      </c>
      <c r="X1407" s="16" t="s">
        <v>7744</v>
      </c>
      <c r="Y1407" s="16" t="s">
        <v>102</v>
      </c>
      <c r="Z1407" s="16" t="s">
        <v>102</v>
      </c>
    </row>
    <row r="1408" spans="2:26" hidden="1">
      <c r="B1408" s="16" t="s">
        <v>1621</v>
      </c>
      <c r="C1408" s="16" t="s">
        <v>235</v>
      </c>
      <c r="D1408" s="16" t="s">
        <v>2413</v>
      </c>
      <c r="E1408" s="16" t="s">
        <v>7936</v>
      </c>
      <c r="F1408" s="16" t="s">
        <v>7937</v>
      </c>
      <c r="G1408" s="16" t="s">
        <v>1669</v>
      </c>
      <c r="H1408" s="16" t="s">
        <v>129</v>
      </c>
      <c r="I1408" s="16" t="s">
        <v>19</v>
      </c>
      <c r="J1408" s="16" t="s">
        <v>7745</v>
      </c>
      <c r="K1408" s="16" t="s">
        <v>129</v>
      </c>
      <c r="L1408" s="16">
        <v>1150000</v>
      </c>
      <c r="M1408" s="16">
        <v>1150000</v>
      </c>
      <c r="N1408" s="16">
        <v>1150000</v>
      </c>
      <c r="O1408" s="16">
        <v>1150000</v>
      </c>
      <c r="P1408" s="16">
        <v>1150000</v>
      </c>
      <c r="Q1408" s="16">
        <v>1150000</v>
      </c>
      <c r="R1408" s="16">
        <v>1150000</v>
      </c>
      <c r="S1408" s="16">
        <v>1150000</v>
      </c>
      <c r="T1408" s="16">
        <v>1150000</v>
      </c>
      <c r="U1408" s="16">
        <v>1150000</v>
      </c>
      <c r="V1408" s="16">
        <v>1150000</v>
      </c>
      <c r="W1408" s="16">
        <v>1150000</v>
      </c>
      <c r="X1408" s="16" t="s">
        <v>7745</v>
      </c>
      <c r="Y1408" s="16" t="s">
        <v>129</v>
      </c>
      <c r="Z1408" s="16" t="s">
        <v>129</v>
      </c>
    </row>
    <row r="1409" spans="2:26" hidden="1">
      <c r="B1409" s="16" t="s">
        <v>1621</v>
      </c>
      <c r="C1409" s="16" t="s">
        <v>1622</v>
      </c>
      <c r="D1409" s="16" t="s">
        <v>1746</v>
      </c>
      <c r="E1409" s="16" t="s">
        <v>7938</v>
      </c>
      <c r="F1409" s="16" t="s">
        <v>10029</v>
      </c>
      <c r="G1409" s="16" t="s">
        <v>3319</v>
      </c>
      <c r="H1409" s="16" t="s">
        <v>102</v>
      </c>
      <c r="I1409" s="16" t="s">
        <v>19</v>
      </c>
      <c r="J1409" s="16" t="s">
        <v>7745</v>
      </c>
      <c r="K1409" s="16" t="s">
        <v>102</v>
      </c>
      <c r="L1409" s="16">
        <v>250000</v>
      </c>
      <c r="M1409" s="16">
        <v>250000</v>
      </c>
      <c r="N1409" s="16">
        <v>250000</v>
      </c>
      <c r="O1409" s="16">
        <v>250000</v>
      </c>
      <c r="P1409" s="16">
        <v>250000</v>
      </c>
      <c r="Q1409" s="16">
        <v>250000</v>
      </c>
      <c r="R1409" s="16">
        <v>250000</v>
      </c>
      <c r="S1409" s="16">
        <v>250000</v>
      </c>
      <c r="T1409" s="16">
        <v>250000</v>
      </c>
      <c r="U1409" s="16">
        <v>250000</v>
      </c>
      <c r="V1409" s="16">
        <v>250000</v>
      </c>
      <c r="W1409" s="16">
        <v>250000</v>
      </c>
      <c r="X1409" s="16" t="s">
        <v>7745</v>
      </c>
      <c r="Y1409" s="16" t="s">
        <v>102</v>
      </c>
      <c r="Z1409" s="16" t="s">
        <v>102</v>
      </c>
    </row>
    <row r="1410" spans="2:26" hidden="1">
      <c r="B1410" s="16" t="s">
        <v>1621</v>
      </c>
      <c r="C1410" s="16" t="s">
        <v>235</v>
      </c>
      <c r="D1410" s="16" t="s">
        <v>7939</v>
      </c>
      <c r="E1410" s="16" t="s">
        <v>7940</v>
      </c>
      <c r="F1410" s="16" t="s">
        <v>7939</v>
      </c>
      <c r="G1410" s="16" t="s">
        <v>1976</v>
      </c>
      <c r="H1410" s="16" t="s">
        <v>129</v>
      </c>
      <c r="I1410" s="16" t="s">
        <v>19</v>
      </c>
      <c r="J1410" s="16" t="s">
        <v>7745</v>
      </c>
      <c r="K1410" s="16" t="s">
        <v>129</v>
      </c>
      <c r="L1410" s="16">
        <v>3300000</v>
      </c>
      <c r="M1410" s="16">
        <v>3300000</v>
      </c>
      <c r="N1410" s="16">
        <v>3300000</v>
      </c>
      <c r="O1410" s="16">
        <v>3300000</v>
      </c>
      <c r="P1410" s="16">
        <v>3300000</v>
      </c>
      <c r="Q1410" s="16">
        <v>3300000</v>
      </c>
      <c r="R1410" s="16">
        <v>3300000</v>
      </c>
      <c r="S1410" s="16">
        <v>3300000</v>
      </c>
      <c r="T1410" s="16">
        <v>3300000</v>
      </c>
      <c r="U1410" s="16">
        <v>3300000</v>
      </c>
      <c r="V1410" s="16">
        <v>3300000</v>
      </c>
      <c r="W1410" s="16">
        <v>3300000</v>
      </c>
      <c r="X1410" s="16" t="s">
        <v>7745</v>
      </c>
      <c r="Y1410" s="16" t="s">
        <v>129</v>
      </c>
      <c r="Z1410" s="16" t="s">
        <v>129</v>
      </c>
    </row>
    <row r="1411" spans="2:26" hidden="1">
      <c r="B1411" s="16" t="s">
        <v>1621</v>
      </c>
      <c r="C1411" s="16" t="s">
        <v>235</v>
      </c>
      <c r="D1411" s="16" t="s">
        <v>2124</v>
      </c>
      <c r="E1411" s="16" t="s">
        <v>7941</v>
      </c>
      <c r="F1411" s="16" t="s">
        <v>7942</v>
      </c>
      <c r="G1411" s="16" t="s">
        <v>2127</v>
      </c>
      <c r="H1411" s="16" t="s">
        <v>129</v>
      </c>
      <c r="I1411" s="16" t="s">
        <v>19</v>
      </c>
      <c r="J1411" s="16" t="s">
        <v>7745</v>
      </c>
      <c r="K1411" s="16" t="s">
        <v>129</v>
      </c>
      <c r="L1411" s="16">
        <v>200000</v>
      </c>
      <c r="M1411" s="16">
        <v>200000</v>
      </c>
      <c r="N1411" s="16">
        <v>200000</v>
      </c>
      <c r="O1411" s="16">
        <v>200000</v>
      </c>
      <c r="P1411" s="16">
        <v>200000</v>
      </c>
      <c r="Q1411" s="16">
        <v>200000</v>
      </c>
      <c r="R1411" s="16">
        <v>200000</v>
      </c>
      <c r="S1411" s="16">
        <v>200000</v>
      </c>
      <c r="T1411" s="16">
        <v>200000</v>
      </c>
      <c r="U1411" s="16">
        <v>200000</v>
      </c>
      <c r="V1411" s="16">
        <v>200000</v>
      </c>
      <c r="W1411" s="16">
        <v>200000</v>
      </c>
      <c r="X1411" s="16" t="s">
        <v>7745</v>
      </c>
      <c r="Y1411" s="16" t="s">
        <v>129</v>
      </c>
      <c r="Z1411" s="16" t="s">
        <v>129</v>
      </c>
    </row>
    <row r="1412" spans="2:26" hidden="1">
      <c r="B1412" s="16" t="s">
        <v>1621</v>
      </c>
      <c r="C1412" s="16" t="s">
        <v>235</v>
      </c>
      <c r="D1412" s="16" t="s">
        <v>1948</v>
      </c>
      <c r="E1412" s="16" t="s">
        <v>7943</v>
      </c>
      <c r="F1412" s="16" t="s">
        <v>7944</v>
      </c>
      <c r="G1412" s="16" t="s">
        <v>1743</v>
      </c>
      <c r="H1412" s="16" t="s">
        <v>102</v>
      </c>
      <c r="I1412" s="16" t="s">
        <v>19</v>
      </c>
      <c r="J1412" s="16" t="s">
        <v>7744</v>
      </c>
      <c r="K1412" s="16" t="s">
        <v>102</v>
      </c>
      <c r="L1412" s="16">
        <v>244898</v>
      </c>
      <c r="M1412" s="16">
        <v>244898</v>
      </c>
      <c r="N1412" s="16">
        <v>244898</v>
      </c>
      <c r="O1412" s="16">
        <v>244898</v>
      </c>
      <c r="P1412" s="16">
        <v>244898</v>
      </c>
      <c r="Q1412" s="16">
        <v>244898</v>
      </c>
      <c r="R1412" s="16">
        <v>244898</v>
      </c>
      <c r="S1412" s="16">
        <v>244898</v>
      </c>
      <c r="T1412" s="16">
        <v>244898</v>
      </c>
      <c r="U1412" s="16">
        <v>244898</v>
      </c>
      <c r="V1412" s="16">
        <v>244898</v>
      </c>
      <c r="W1412" s="16">
        <v>244898</v>
      </c>
      <c r="X1412" s="16" t="s">
        <v>7744</v>
      </c>
      <c r="Y1412" s="16" t="s">
        <v>102</v>
      </c>
      <c r="Z1412" s="16" t="s">
        <v>102</v>
      </c>
    </row>
    <row r="1413" spans="2:26" hidden="1">
      <c r="B1413" s="16" t="s">
        <v>1621</v>
      </c>
      <c r="C1413" s="16" t="s">
        <v>235</v>
      </c>
      <c r="D1413" s="16" t="s">
        <v>1948</v>
      </c>
      <c r="E1413" s="16" t="s">
        <v>7945</v>
      </c>
      <c r="F1413" s="16" t="s">
        <v>7946</v>
      </c>
      <c r="G1413" s="16" t="s">
        <v>1743</v>
      </c>
      <c r="H1413" s="16" t="s">
        <v>102</v>
      </c>
      <c r="I1413" s="16" t="s">
        <v>19</v>
      </c>
      <c r="J1413" s="16" t="s">
        <v>7744</v>
      </c>
      <c r="K1413" s="16" t="s">
        <v>102</v>
      </c>
      <c r="L1413" s="16">
        <v>397960</v>
      </c>
      <c r="M1413" s="16">
        <v>397960</v>
      </c>
      <c r="N1413" s="16">
        <v>397960</v>
      </c>
      <c r="O1413" s="16">
        <v>397960</v>
      </c>
      <c r="P1413" s="16">
        <v>397960</v>
      </c>
      <c r="Q1413" s="16">
        <v>397960</v>
      </c>
      <c r="R1413" s="16">
        <v>397960</v>
      </c>
      <c r="S1413" s="16">
        <v>397960</v>
      </c>
      <c r="T1413" s="16">
        <v>397960</v>
      </c>
      <c r="U1413" s="16">
        <v>397960</v>
      </c>
      <c r="V1413" s="16">
        <v>397960</v>
      </c>
      <c r="W1413" s="16">
        <v>397960</v>
      </c>
      <c r="X1413" s="16" t="s">
        <v>7744</v>
      </c>
      <c r="Y1413" s="16" t="s">
        <v>102</v>
      </c>
      <c r="Z1413" s="16" t="s">
        <v>102</v>
      </c>
    </row>
    <row r="1414" spans="2:26" hidden="1">
      <c r="B1414" s="16" t="s">
        <v>1621</v>
      </c>
      <c r="C1414" s="16" t="s">
        <v>1622</v>
      </c>
      <c r="D1414" s="16" t="s">
        <v>1893</v>
      </c>
      <c r="E1414" s="16" t="s">
        <v>7948</v>
      </c>
      <c r="F1414" s="16" t="s">
        <v>7949</v>
      </c>
      <c r="G1414" s="16" t="s">
        <v>1743</v>
      </c>
      <c r="H1414" s="16" t="s">
        <v>103</v>
      </c>
      <c r="I1414" s="16" t="s">
        <v>19</v>
      </c>
      <c r="J1414" s="16" t="s">
        <v>7744</v>
      </c>
      <c r="K1414" s="16" t="s">
        <v>103</v>
      </c>
      <c r="L1414" s="16">
        <v>950000</v>
      </c>
      <c r="M1414" s="16">
        <v>950000</v>
      </c>
      <c r="N1414" s="16">
        <v>950000</v>
      </c>
      <c r="O1414" s="16">
        <v>950000</v>
      </c>
      <c r="P1414" s="16">
        <v>950000</v>
      </c>
      <c r="Q1414" s="16">
        <v>950000</v>
      </c>
      <c r="R1414" s="16">
        <v>950000</v>
      </c>
      <c r="S1414" s="16">
        <v>950000</v>
      </c>
      <c r="T1414" s="16">
        <v>950000</v>
      </c>
      <c r="U1414" s="16">
        <v>950000</v>
      </c>
      <c r="V1414" s="16">
        <v>950000</v>
      </c>
      <c r="W1414" s="16">
        <v>950000</v>
      </c>
      <c r="X1414" s="16" t="s">
        <v>7744</v>
      </c>
      <c r="Y1414" s="16" t="s">
        <v>103</v>
      </c>
      <c r="Z1414" s="16" t="s">
        <v>103</v>
      </c>
    </row>
    <row r="1415" spans="2:26" hidden="1">
      <c r="B1415" s="16" t="s">
        <v>1621</v>
      </c>
      <c r="C1415" s="16" t="s">
        <v>1622</v>
      </c>
      <c r="D1415" s="16" t="s">
        <v>1893</v>
      </c>
      <c r="E1415" s="16" t="s">
        <v>7950</v>
      </c>
      <c r="F1415" s="16" t="s">
        <v>7951</v>
      </c>
      <c r="G1415" s="16" t="s">
        <v>1743</v>
      </c>
      <c r="H1415" s="16" t="s">
        <v>103</v>
      </c>
      <c r="I1415" s="16" t="s">
        <v>19</v>
      </c>
      <c r="J1415" s="16" t="s">
        <v>7744</v>
      </c>
      <c r="K1415" s="16" t="s">
        <v>103</v>
      </c>
      <c r="L1415" s="16">
        <v>950000</v>
      </c>
      <c r="M1415" s="16">
        <v>950000</v>
      </c>
      <c r="N1415" s="16">
        <v>950000</v>
      </c>
      <c r="O1415" s="16">
        <v>950000</v>
      </c>
      <c r="P1415" s="16">
        <v>950000</v>
      </c>
      <c r="Q1415" s="16">
        <v>950000</v>
      </c>
      <c r="R1415" s="16">
        <v>950000</v>
      </c>
      <c r="S1415" s="16">
        <v>950000</v>
      </c>
      <c r="T1415" s="16">
        <v>950000</v>
      </c>
      <c r="U1415" s="16">
        <v>950000</v>
      </c>
      <c r="V1415" s="16">
        <v>950000</v>
      </c>
      <c r="W1415" s="16">
        <v>950000</v>
      </c>
      <c r="X1415" s="16" t="s">
        <v>7744</v>
      </c>
      <c r="Y1415" s="16" t="s">
        <v>103</v>
      </c>
      <c r="Z1415" s="16" t="s">
        <v>103</v>
      </c>
    </row>
    <row r="1416" spans="2:26" hidden="1">
      <c r="B1416" s="16" t="s">
        <v>1621</v>
      </c>
      <c r="C1416" s="16" t="s">
        <v>235</v>
      </c>
      <c r="D1416" s="16" t="s">
        <v>7952</v>
      </c>
      <c r="E1416" s="16" t="s">
        <v>7953</v>
      </c>
      <c r="F1416" s="16" t="s">
        <v>7954</v>
      </c>
      <c r="G1416" s="16" t="s">
        <v>1724</v>
      </c>
      <c r="H1416" s="16" t="s">
        <v>129</v>
      </c>
      <c r="I1416" s="16" t="s">
        <v>19</v>
      </c>
      <c r="J1416" s="16" t="s">
        <v>7745</v>
      </c>
      <c r="K1416" s="16" t="s">
        <v>129</v>
      </c>
      <c r="L1416" s="16">
        <v>30000</v>
      </c>
      <c r="M1416" s="16">
        <v>30000</v>
      </c>
      <c r="N1416" s="16">
        <v>30000</v>
      </c>
      <c r="O1416" s="16">
        <v>30000</v>
      </c>
      <c r="P1416" s="16">
        <v>30000</v>
      </c>
      <c r="Q1416" s="16">
        <v>30000</v>
      </c>
      <c r="R1416" s="16">
        <v>30000</v>
      </c>
      <c r="S1416" s="16">
        <v>30000</v>
      </c>
      <c r="T1416" s="16">
        <v>30000</v>
      </c>
      <c r="U1416" s="16">
        <v>30000</v>
      </c>
      <c r="V1416" s="16">
        <v>30000</v>
      </c>
      <c r="W1416" s="16">
        <v>30000</v>
      </c>
      <c r="X1416" s="16" t="s">
        <v>7745</v>
      </c>
      <c r="Y1416" s="16" t="s">
        <v>129</v>
      </c>
      <c r="Z1416" s="16" t="s">
        <v>129</v>
      </c>
    </row>
    <row r="1417" spans="2:26" hidden="1">
      <c r="B1417" s="16" t="s">
        <v>1621</v>
      </c>
      <c r="C1417" s="16" t="s">
        <v>235</v>
      </c>
      <c r="D1417" s="16" t="s">
        <v>7955</v>
      </c>
      <c r="E1417" s="16" t="s">
        <v>7956</v>
      </c>
      <c r="F1417" s="16" t="s">
        <v>7955</v>
      </c>
      <c r="G1417" s="16" t="s">
        <v>1739</v>
      </c>
      <c r="H1417" s="16" t="s">
        <v>129</v>
      </c>
      <c r="I1417" s="16" t="s">
        <v>19</v>
      </c>
      <c r="J1417" s="16" t="s">
        <v>7745</v>
      </c>
      <c r="K1417" s="16" t="s">
        <v>129</v>
      </c>
      <c r="L1417" s="16">
        <v>1211037.5</v>
      </c>
      <c r="M1417" s="16">
        <v>1211037.5</v>
      </c>
      <c r="N1417" s="16">
        <v>1211037.5</v>
      </c>
      <c r="O1417" s="16">
        <v>1211037.5</v>
      </c>
      <c r="P1417" s="16">
        <v>1211037.5</v>
      </c>
      <c r="Q1417" s="16">
        <v>1211037.5</v>
      </c>
      <c r="R1417" s="16">
        <v>1211037.5</v>
      </c>
      <c r="S1417" s="16">
        <v>1211037.5</v>
      </c>
      <c r="T1417" s="16">
        <v>1211037.5</v>
      </c>
      <c r="U1417" s="16">
        <v>1211037.5</v>
      </c>
      <c r="V1417" s="16">
        <v>1211037.5</v>
      </c>
      <c r="W1417" s="16">
        <v>1211037.5</v>
      </c>
      <c r="X1417" s="16" t="s">
        <v>7745</v>
      </c>
      <c r="Y1417" s="16" t="s">
        <v>129</v>
      </c>
      <c r="Z1417" s="16" t="s">
        <v>129</v>
      </c>
    </row>
    <row r="1418" spans="2:26" hidden="1">
      <c r="B1418" s="16" t="s">
        <v>1621</v>
      </c>
      <c r="C1418" s="16" t="s">
        <v>235</v>
      </c>
      <c r="D1418" s="16" t="s">
        <v>2124</v>
      </c>
      <c r="E1418" s="16" t="s">
        <v>7957</v>
      </c>
      <c r="F1418" s="16" t="s">
        <v>7958</v>
      </c>
      <c r="G1418" s="16" t="s">
        <v>2127</v>
      </c>
      <c r="H1418" s="16" t="s">
        <v>129</v>
      </c>
      <c r="I1418" s="16" t="s">
        <v>19</v>
      </c>
      <c r="J1418" s="16" t="s">
        <v>7745</v>
      </c>
      <c r="K1418" s="16" t="s">
        <v>129</v>
      </c>
      <c r="L1418" s="16">
        <v>200000</v>
      </c>
      <c r="M1418" s="16">
        <v>200000</v>
      </c>
      <c r="N1418" s="16">
        <v>200000</v>
      </c>
      <c r="O1418" s="16">
        <v>200000</v>
      </c>
      <c r="P1418" s="16">
        <v>200000</v>
      </c>
      <c r="Q1418" s="16">
        <v>200000</v>
      </c>
      <c r="R1418" s="16">
        <v>200000</v>
      </c>
      <c r="S1418" s="16">
        <v>200000</v>
      </c>
      <c r="T1418" s="16">
        <v>200000</v>
      </c>
      <c r="U1418" s="16">
        <v>200000</v>
      </c>
      <c r="V1418" s="16">
        <v>200000</v>
      </c>
      <c r="W1418" s="16">
        <v>200000</v>
      </c>
      <c r="X1418" s="16" t="s">
        <v>7745</v>
      </c>
      <c r="Y1418" s="16" t="s">
        <v>129</v>
      </c>
      <c r="Z1418" s="16" t="s">
        <v>129</v>
      </c>
    </row>
    <row r="1419" spans="2:26" hidden="1">
      <c r="B1419" s="16" t="s">
        <v>1621</v>
      </c>
      <c r="C1419" s="16" t="s">
        <v>235</v>
      </c>
      <c r="D1419" s="16" t="s">
        <v>7959</v>
      </c>
      <c r="E1419" s="16" t="s">
        <v>7960</v>
      </c>
      <c r="F1419" s="16" t="s">
        <v>7961</v>
      </c>
      <c r="G1419" s="16" t="s">
        <v>1739</v>
      </c>
      <c r="H1419" s="16" t="s">
        <v>129</v>
      </c>
      <c r="I1419" s="16" t="s">
        <v>19</v>
      </c>
      <c r="J1419" s="16" t="s">
        <v>7745</v>
      </c>
      <c r="K1419" s="16" t="s">
        <v>129</v>
      </c>
      <c r="L1419" s="16">
        <v>660000</v>
      </c>
      <c r="M1419" s="16">
        <v>660000</v>
      </c>
      <c r="N1419" s="16">
        <v>660000</v>
      </c>
      <c r="O1419" s="16">
        <v>660000</v>
      </c>
      <c r="P1419" s="16">
        <v>660000</v>
      </c>
      <c r="Q1419" s="16">
        <v>660000</v>
      </c>
      <c r="R1419" s="16">
        <v>660000</v>
      </c>
      <c r="S1419" s="16">
        <v>660000</v>
      </c>
      <c r="T1419" s="16">
        <v>660000</v>
      </c>
      <c r="U1419" s="16">
        <v>660000</v>
      </c>
      <c r="V1419" s="16">
        <v>660000</v>
      </c>
      <c r="W1419" s="16">
        <v>660000</v>
      </c>
      <c r="X1419" s="16" t="s">
        <v>7745</v>
      </c>
      <c r="Y1419" s="16" t="s">
        <v>129</v>
      </c>
      <c r="Z1419" s="16" t="s">
        <v>129</v>
      </c>
    </row>
    <row r="1420" spans="2:26" hidden="1">
      <c r="B1420" s="16" t="s">
        <v>1621</v>
      </c>
      <c r="C1420" s="16" t="s">
        <v>235</v>
      </c>
      <c r="D1420" s="16" t="s">
        <v>7962</v>
      </c>
      <c r="E1420" s="16" t="s">
        <v>7963</v>
      </c>
      <c r="F1420" s="16" t="s">
        <v>7964</v>
      </c>
      <c r="G1420" s="16" t="s">
        <v>1739</v>
      </c>
      <c r="H1420" s="16" t="s">
        <v>129</v>
      </c>
      <c r="I1420" s="16" t="s">
        <v>19</v>
      </c>
      <c r="J1420" s="16" t="s">
        <v>7744</v>
      </c>
      <c r="K1420" s="16" t="s">
        <v>129</v>
      </c>
      <c r="L1420" s="16">
        <v>100000</v>
      </c>
      <c r="M1420" s="16">
        <v>100000</v>
      </c>
      <c r="N1420" s="16">
        <v>100000</v>
      </c>
      <c r="O1420" s="16">
        <v>100000</v>
      </c>
      <c r="P1420" s="16">
        <v>100000</v>
      </c>
      <c r="Q1420" s="16">
        <v>100000</v>
      </c>
      <c r="R1420" s="16">
        <v>100000</v>
      </c>
      <c r="S1420" s="16">
        <v>100000</v>
      </c>
      <c r="T1420" s="16">
        <v>100000</v>
      </c>
      <c r="U1420" s="16">
        <v>100000</v>
      </c>
      <c r="V1420" s="16">
        <v>100000</v>
      </c>
      <c r="W1420" s="16">
        <v>100000</v>
      </c>
      <c r="X1420" s="16" t="s">
        <v>7744</v>
      </c>
      <c r="Y1420" s="16" t="s">
        <v>129</v>
      </c>
      <c r="Z1420" s="16" t="s">
        <v>129</v>
      </c>
    </row>
    <row r="1421" spans="2:26" hidden="1">
      <c r="B1421" s="16" t="s">
        <v>1621</v>
      </c>
      <c r="C1421" s="16" t="s">
        <v>1622</v>
      </c>
      <c r="D1421" s="16" t="s">
        <v>14983</v>
      </c>
      <c r="E1421" s="16" t="s">
        <v>7965</v>
      </c>
      <c r="F1421" s="16" t="s">
        <v>7966</v>
      </c>
      <c r="G1421" s="16" t="s">
        <v>1626</v>
      </c>
      <c r="H1421" s="16" t="s">
        <v>103</v>
      </c>
      <c r="I1421" s="16" t="s">
        <v>19</v>
      </c>
      <c r="J1421" s="16" t="s">
        <v>7744</v>
      </c>
      <c r="K1421" s="16" t="s">
        <v>103</v>
      </c>
      <c r="L1421" s="16">
        <v>112000</v>
      </c>
      <c r="M1421" s="16">
        <v>112000</v>
      </c>
      <c r="N1421" s="16">
        <v>112000</v>
      </c>
      <c r="O1421" s="16">
        <v>112000</v>
      </c>
      <c r="P1421" s="16">
        <v>112000</v>
      </c>
      <c r="Q1421" s="16">
        <v>112000</v>
      </c>
      <c r="R1421" s="16">
        <v>112000</v>
      </c>
      <c r="S1421" s="16">
        <v>112000</v>
      </c>
      <c r="T1421" s="16">
        <v>112000</v>
      </c>
      <c r="U1421" s="16">
        <v>112000</v>
      </c>
      <c r="V1421" s="16">
        <v>112000</v>
      </c>
      <c r="W1421" s="16">
        <v>112000</v>
      </c>
      <c r="X1421" s="16" t="s">
        <v>7744</v>
      </c>
      <c r="Y1421" s="16" t="s">
        <v>103</v>
      </c>
      <c r="Z1421" s="16" t="s">
        <v>103</v>
      </c>
    </row>
    <row r="1422" spans="2:26" hidden="1">
      <c r="B1422" s="16" t="s">
        <v>1621</v>
      </c>
      <c r="C1422" s="16" t="s">
        <v>1622</v>
      </c>
      <c r="D1422" s="16" t="s">
        <v>7968</v>
      </c>
      <c r="E1422" s="16" t="s">
        <v>7969</v>
      </c>
      <c r="F1422" s="16" t="s">
        <v>7968</v>
      </c>
      <c r="G1422" s="16" t="s">
        <v>1743</v>
      </c>
      <c r="H1422" s="16" t="s">
        <v>103</v>
      </c>
      <c r="I1422" s="16" t="s">
        <v>19</v>
      </c>
      <c r="J1422" s="16" t="s">
        <v>7744</v>
      </c>
      <c r="K1422" s="16" t="s">
        <v>103</v>
      </c>
      <c r="L1422" s="16">
        <v>16800</v>
      </c>
      <c r="M1422" s="16">
        <v>16800</v>
      </c>
      <c r="N1422" s="16">
        <v>16800</v>
      </c>
      <c r="O1422" s="16">
        <v>16800</v>
      </c>
      <c r="P1422" s="16">
        <v>16800</v>
      </c>
      <c r="Q1422" s="16">
        <v>16800</v>
      </c>
      <c r="R1422" s="16">
        <v>16800</v>
      </c>
      <c r="S1422" s="16">
        <v>16800</v>
      </c>
      <c r="T1422" s="16">
        <v>16800</v>
      </c>
      <c r="U1422" s="16">
        <v>16800</v>
      </c>
      <c r="V1422" s="16">
        <v>16800</v>
      </c>
      <c r="W1422" s="16">
        <v>16800</v>
      </c>
      <c r="X1422" s="16" t="s">
        <v>7744</v>
      </c>
      <c r="Y1422" s="16" t="s">
        <v>103</v>
      </c>
      <c r="Z1422" s="16" t="s">
        <v>103</v>
      </c>
    </row>
    <row r="1423" spans="2:26" hidden="1">
      <c r="B1423" s="16" t="s">
        <v>1621</v>
      </c>
      <c r="C1423" s="16" t="s">
        <v>235</v>
      </c>
      <c r="D1423" s="16" t="s">
        <v>2666</v>
      </c>
      <c r="E1423" s="16" t="s">
        <v>7970</v>
      </c>
      <c r="F1423" s="16" t="s">
        <v>7971</v>
      </c>
      <c r="G1423" s="16" t="s">
        <v>1739</v>
      </c>
      <c r="H1423" s="16" t="s">
        <v>129</v>
      </c>
      <c r="I1423" s="16" t="s">
        <v>19</v>
      </c>
      <c r="J1423" s="16" t="s">
        <v>7745</v>
      </c>
      <c r="K1423" s="16" t="s">
        <v>129</v>
      </c>
      <c r="L1423" s="16">
        <v>3703</v>
      </c>
      <c r="M1423" s="16">
        <v>3703</v>
      </c>
      <c r="N1423" s="16">
        <v>3703</v>
      </c>
      <c r="O1423" s="16">
        <v>3703</v>
      </c>
      <c r="P1423" s="16">
        <v>3703</v>
      </c>
      <c r="Q1423" s="16">
        <v>3703</v>
      </c>
      <c r="R1423" s="16">
        <v>3703</v>
      </c>
      <c r="S1423" s="16">
        <v>3703</v>
      </c>
      <c r="T1423" s="16">
        <v>3703</v>
      </c>
      <c r="U1423" s="16">
        <v>3703</v>
      </c>
      <c r="V1423" s="16">
        <v>3703</v>
      </c>
      <c r="W1423" s="16">
        <v>3703</v>
      </c>
      <c r="X1423" s="16" t="s">
        <v>7745</v>
      </c>
      <c r="Y1423" s="16" t="s">
        <v>129</v>
      </c>
      <c r="Z1423" s="16" t="s">
        <v>129</v>
      </c>
    </row>
    <row r="1424" spans="2:26" hidden="1">
      <c r="B1424" s="16" t="s">
        <v>1621</v>
      </c>
      <c r="C1424" s="16" t="s">
        <v>235</v>
      </c>
      <c r="D1424" s="16" t="s">
        <v>2666</v>
      </c>
      <c r="E1424" s="16" t="s">
        <v>7972</v>
      </c>
      <c r="F1424" s="16" t="s">
        <v>7973</v>
      </c>
      <c r="G1424" s="16" t="s">
        <v>1739</v>
      </c>
      <c r="H1424" s="16" t="s">
        <v>129</v>
      </c>
      <c r="I1424" s="16" t="s">
        <v>19</v>
      </c>
      <c r="J1424" s="16" t="s">
        <v>7745</v>
      </c>
      <c r="K1424" s="16" t="s">
        <v>129</v>
      </c>
      <c r="L1424" s="16">
        <v>3822</v>
      </c>
      <c r="M1424" s="16">
        <v>3822</v>
      </c>
      <c r="N1424" s="16">
        <v>3822</v>
      </c>
      <c r="O1424" s="16">
        <v>3822</v>
      </c>
      <c r="P1424" s="16">
        <v>3822</v>
      </c>
      <c r="Q1424" s="16">
        <v>3822</v>
      </c>
      <c r="R1424" s="16">
        <v>3822</v>
      </c>
      <c r="S1424" s="16">
        <v>3822</v>
      </c>
      <c r="T1424" s="16">
        <v>3822</v>
      </c>
      <c r="U1424" s="16">
        <v>3822</v>
      </c>
      <c r="V1424" s="16">
        <v>3822</v>
      </c>
      <c r="W1424" s="16">
        <v>3822</v>
      </c>
      <c r="X1424" s="16" t="s">
        <v>7745</v>
      </c>
      <c r="Y1424" s="16" t="s">
        <v>129</v>
      </c>
      <c r="Z1424" s="16" t="s">
        <v>129</v>
      </c>
    </row>
    <row r="1425" spans="2:26" hidden="1">
      <c r="B1425" s="16" t="s">
        <v>1621</v>
      </c>
      <c r="C1425" s="16" t="s">
        <v>235</v>
      </c>
      <c r="D1425" s="16" t="s">
        <v>2792</v>
      </c>
      <c r="E1425" s="16" t="s">
        <v>15912</v>
      </c>
      <c r="F1425" s="16" t="s">
        <v>15913</v>
      </c>
      <c r="G1425" s="16" t="s">
        <v>1739</v>
      </c>
      <c r="H1425" s="16" t="s">
        <v>129</v>
      </c>
      <c r="I1425" s="16" t="s">
        <v>19</v>
      </c>
      <c r="J1425" s="16" t="s">
        <v>7744</v>
      </c>
      <c r="K1425" s="16" t="s">
        <v>129</v>
      </c>
      <c r="L1425" s="16">
        <v>410300</v>
      </c>
      <c r="M1425" s="16">
        <v>410300</v>
      </c>
      <c r="N1425" s="16">
        <v>410300</v>
      </c>
      <c r="O1425" s="16">
        <v>410300</v>
      </c>
      <c r="P1425" s="16">
        <v>410300</v>
      </c>
      <c r="Q1425" s="16">
        <v>410300</v>
      </c>
      <c r="R1425" s="16">
        <v>410300</v>
      </c>
      <c r="S1425" s="16">
        <v>410300</v>
      </c>
      <c r="T1425" s="16">
        <v>410300</v>
      </c>
      <c r="U1425" s="16">
        <v>410300</v>
      </c>
      <c r="V1425" s="16">
        <v>410300</v>
      </c>
      <c r="W1425" s="16">
        <v>410300</v>
      </c>
      <c r="X1425" s="16" t="s">
        <v>7744</v>
      </c>
      <c r="Y1425" s="16" t="s">
        <v>129</v>
      </c>
      <c r="Z1425" s="16" t="s">
        <v>129</v>
      </c>
    </row>
    <row r="1426" spans="2:26" hidden="1">
      <c r="B1426" s="16" t="s">
        <v>1621</v>
      </c>
      <c r="C1426" s="16" t="s">
        <v>235</v>
      </c>
      <c r="D1426" s="16" t="s">
        <v>15914</v>
      </c>
      <c r="E1426" s="16" t="s">
        <v>15915</v>
      </c>
      <c r="F1426" s="16" t="s">
        <v>15916</v>
      </c>
      <c r="G1426" s="16" t="s">
        <v>1739</v>
      </c>
      <c r="H1426" s="16" t="s">
        <v>129</v>
      </c>
      <c r="I1426" s="16" t="s">
        <v>19</v>
      </c>
      <c r="J1426" s="16" t="s">
        <v>7745</v>
      </c>
      <c r="K1426" s="16" t="s">
        <v>129</v>
      </c>
      <c r="L1426" s="16">
        <v>1332500</v>
      </c>
      <c r="M1426" s="16">
        <v>1332500</v>
      </c>
      <c r="N1426" s="16">
        <v>1332500</v>
      </c>
      <c r="O1426" s="16">
        <v>1332500</v>
      </c>
      <c r="P1426" s="16">
        <v>1332500</v>
      </c>
      <c r="Q1426" s="16">
        <v>1332500</v>
      </c>
      <c r="R1426" s="16">
        <v>1332500</v>
      </c>
      <c r="S1426" s="16">
        <v>1332500</v>
      </c>
      <c r="T1426" s="16">
        <v>1332500</v>
      </c>
      <c r="U1426" s="16">
        <v>1332500</v>
      </c>
      <c r="V1426" s="16">
        <v>1332500</v>
      </c>
      <c r="W1426" s="16">
        <v>1332500</v>
      </c>
      <c r="X1426" s="16" t="s">
        <v>7745</v>
      </c>
      <c r="Y1426" s="16" t="s">
        <v>129</v>
      </c>
      <c r="Z1426" s="16" t="s">
        <v>129</v>
      </c>
    </row>
    <row r="1427" spans="2:26" hidden="1">
      <c r="B1427" s="16" t="s">
        <v>1621</v>
      </c>
      <c r="C1427" s="16" t="s">
        <v>235</v>
      </c>
      <c r="D1427" s="16" t="s">
        <v>2727</v>
      </c>
      <c r="E1427" s="16" t="s">
        <v>9070</v>
      </c>
      <c r="F1427" s="16" t="s">
        <v>9071</v>
      </c>
      <c r="G1427" s="16" t="s">
        <v>1739</v>
      </c>
      <c r="H1427" s="16" t="s">
        <v>129</v>
      </c>
      <c r="I1427" s="16" t="s">
        <v>19</v>
      </c>
      <c r="J1427" s="16" t="s">
        <v>7745</v>
      </c>
      <c r="K1427" s="16" t="s">
        <v>129</v>
      </c>
      <c r="L1427" s="16">
        <v>7700000</v>
      </c>
      <c r="M1427" s="16">
        <v>7700000</v>
      </c>
      <c r="N1427" s="16">
        <v>7700000</v>
      </c>
      <c r="O1427" s="16">
        <v>7700000</v>
      </c>
      <c r="P1427" s="16">
        <v>7700000</v>
      </c>
      <c r="Q1427" s="16">
        <v>7700000</v>
      </c>
      <c r="R1427" s="16">
        <v>7700000</v>
      </c>
      <c r="S1427" s="16">
        <v>7700000</v>
      </c>
      <c r="T1427" s="16">
        <v>7700000</v>
      </c>
      <c r="U1427" s="16">
        <v>7700000</v>
      </c>
      <c r="V1427" s="16">
        <v>7700000</v>
      </c>
      <c r="W1427" s="16">
        <v>7700000</v>
      </c>
      <c r="X1427" s="16" t="s">
        <v>7745</v>
      </c>
      <c r="Y1427" s="16" t="s">
        <v>129</v>
      </c>
      <c r="Z1427" s="16" t="s">
        <v>129</v>
      </c>
    </row>
    <row r="1428" spans="2:26" hidden="1">
      <c r="B1428" s="16" t="s">
        <v>1621</v>
      </c>
      <c r="C1428" s="16" t="s">
        <v>235</v>
      </c>
      <c r="D1428" s="16" t="s">
        <v>2727</v>
      </c>
      <c r="E1428" s="16" t="s">
        <v>9072</v>
      </c>
      <c r="F1428" s="16" t="s">
        <v>9073</v>
      </c>
      <c r="G1428" s="16" t="s">
        <v>1739</v>
      </c>
      <c r="H1428" s="16" t="s">
        <v>129</v>
      </c>
      <c r="I1428" s="16" t="s">
        <v>19</v>
      </c>
      <c r="J1428" s="16" t="s">
        <v>7745</v>
      </c>
      <c r="K1428" s="16" t="s">
        <v>129</v>
      </c>
      <c r="L1428" s="16">
        <v>3750000</v>
      </c>
      <c r="M1428" s="16">
        <v>3750000</v>
      </c>
      <c r="N1428" s="16">
        <v>3750000</v>
      </c>
      <c r="O1428" s="16">
        <v>3750000</v>
      </c>
      <c r="P1428" s="16">
        <v>3750000</v>
      </c>
      <c r="Q1428" s="16">
        <v>3750000</v>
      </c>
      <c r="R1428" s="16">
        <v>3750000</v>
      </c>
      <c r="S1428" s="16">
        <v>3750000</v>
      </c>
      <c r="T1428" s="16">
        <v>3750000</v>
      </c>
      <c r="U1428" s="16">
        <v>3750000</v>
      </c>
      <c r="V1428" s="16">
        <v>3750000</v>
      </c>
      <c r="W1428" s="16">
        <v>3750000</v>
      </c>
      <c r="X1428" s="16" t="s">
        <v>7745</v>
      </c>
      <c r="Y1428" s="16" t="s">
        <v>129</v>
      </c>
      <c r="Z1428" s="16" t="s">
        <v>129</v>
      </c>
    </row>
    <row r="1429" spans="2:26" hidden="1">
      <c r="B1429" s="16" t="s">
        <v>1621</v>
      </c>
      <c r="C1429" s="16" t="s">
        <v>235</v>
      </c>
      <c r="D1429" s="16" t="s">
        <v>2675</v>
      </c>
      <c r="E1429" s="16" t="s">
        <v>9074</v>
      </c>
      <c r="F1429" s="16" t="s">
        <v>9075</v>
      </c>
      <c r="G1429" s="16" t="s">
        <v>1739</v>
      </c>
      <c r="H1429" s="16" t="s">
        <v>129</v>
      </c>
      <c r="I1429" s="16" t="s">
        <v>19</v>
      </c>
      <c r="J1429" s="16" t="s">
        <v>7745</v>
      </c>
      <c r="K1429" s="16" t="s">
        <v>129</v>
      </c>
      <c r="L1429" s="16">
        <v>1670</v>
      </c>
      <c r="M1429" s="16">
        <v>1491</v>
      </c>
      <c r="N1429" s="16">
        <v>1491</v>
      </c>
      <c r="O1429" s="16">
        <v>1491</v>
      </c>
      <c r="P1429" s="16">
        <v>1491</v>
      </c>
      <c r="Q1429" s="16">
        <v>1491</v>
      </c>
      <c r="R1429" s="16">
        <v>1491</v>
      </c>
      <c r="S1429" s="16">
        <v>1491</v>
      </c>
      <c r="T1429" s="16">
        <v>1491</v>
      </c>
      <c r="U1429" s="16">
        <v>1491</v>
      </c>
      <c r="V1429" s="16">
        <v>1491</v>
      </c>
      <c r="W1429" s="16">
        <v>1491</v>
      </c>
      <c r="X1429" s="16" t="s">
        <v>7745</v>
      </c>
      <c r="Y1429" s="16" t="s">
        <v>129</v>
      </c>
      <c r="Z1429" s="16" t="s">
        <v>129</v>
      </c>
    </row>
    <row r="1430" spans="2:26" hidden="1">
      <c r="B1430" s="16" t="s">
        <v>1621</v>
      </c>
      <c r="C1430" s="16" t="s">
        <v>235</v>
      </c>
      <c r="D1430" s="16" t="s">
        <v>3367</v>
      </c>
      <c r="E1430" s="16" t="s">
        <v>9076</v>
      </c>
      <c r="F1430" s="16" t="s">
        <v>9077</v>
      </c>
      <c r="G1430" s="16" t="s">
        <v>1739</v>
      </c>
      <c r="H1430" s="16" t="s">
        <v>129</v>
      </c>
      <c r="I1430" s="16" t="s">
        <v>19</v>
      </c>
      <c r="J1430" s="16" t="s">
        <v>7745</v>
      </c>
      <c r="K1430" s="16" t="s">
        <v>129</v>
      </c>
      <c r="L1430" s="16">
        <v>328000</v>
      </c>
      <c r="M1430" s="16">
        <v>328000</v>
      </c>
      <c r="N1430" s="16">
        <v>328000</v>
      </c>
      <c r="O1430" s="16">
        <v>328000</v>
      </c>
      <c r="P1430" s="16">
        <v>328000</v>
      </c>
      <c r="Q1430" s="16">
        <v>328000</v>
      </c>
      <c r="R1430" s="16">
        <v>328000</v>
      </c>
      <c r="S1430" s="16">
        <v>328000</v>
      </c>
      <c r="T1430" s="16">
        <v>328000</v>
      </c>
      <c r="U1430" s="16">
        <v>328000</v>
      </c>
      <c r="V1430" s="16">
        <v>328000</v>
      </c>
      <c r="W1430" s="16">
        <v>328000</v>
      </c>
      <c r="X1430" s="16" t="s">
        <v>7745</v>
      </c>
      <c r="Y1430" s="16" t="s">
        <v>129</v>
      </c>
      <c r="Z1430" s="16" t="s">
        <v>129</v>
      </c>
    </row>
    <row r="1431" spans="2:26" hidden="1">
      <c r="B1431" s="16" t="s">
        <v>1621</v>
      </c>
      <c r="C1431" s="16" t="s">
        <v>235</v>
      </c>
      <c r="D1431" s="16" t="s">
        <v>9078</v>
      </c>
      <c r="E1431" s="16" t="s">
        <v>9079</v>
      </c>
      <c r="F1431" s="16" t="s">
        <v>9078</v>
      </c>
      <c r="G1431" s="16" t="s">
        <v>1739</v>
      </c>
      <c r="H1431" s="16" t="s">
        <v>129</v>
      </c>
      <c r="I1431" s="16" t="s">
        <v>19</v>
      </c>
      <c r="J1431" s="16" t="s">
        <v>7745</v>
      </c>
      <c r="K1431" s="16" t="s">
        <v>129</v>
      </c>
      <c r="L1431" s="16">
        <v>115000</v>
      </c>
      <c r="M1431" s="16">
        <v>115000</v>
      </c>
      <c r="N1431" s="16">
        <v>115000</v>
      </c>
      <c r="O1431" s="16">
        <v>115000</v>
      </c>
      <c r="P1431" s="16">
        <v>115000</v>
      </c>
      <c r="Q1431" s="16">
        <v>115000</v>
      </c>
      <c r="R1431" s="16">
        <v>115000</v>
      </c>
      <c r="S1431" s="16">
        <v>115000</v>
      </c>
      <c r="T1431" s="16">
        <v>115000</v>
      </c>
      <c r="U1431" s="16">
        <v>115000</v>
      </c>
      <c r="V1431" s="16">
        <v>115000</v>
      </c>
      <c r="W1431" s="16">
        <v>115000</v>
      </c>
      <c r="X1431" s="16" t="s">
        <v>7745</v>
      </c>
      <c r="Y1431" s="16" t="s">
        <v>129</v>
      </c>
      <c r="Z1431" s="16" t="s">
        <v>129</v>
      </c>
    </row>
    <row r="1432" spans="2:26" hidden="1">
      <c r="B1432" s="16" t="s">
        <v>1621</v>
      </c>
      <c r="C1432" s="16" t="s">
        <v>235</v>
      </c>
      <c r="D1432" s="16" t="s">
        <v>3949</v>
      </c>
      <c r="E1432" s="16" t="s">
        <v>9460</v>
      </c>
      <c r="F1432" s="16" t="s">
        <v>9461</v>
      </c>
      <c r="G1432" s="16" t="s">
        <v>1739</v>
      </c>
      <c r="H1432" s="16" t="s">
        <v>129</v>
      </c>
      <c r="I1432" s="16" t="s">
        <v>19</v>
      </c>
      <c r="J1432" s="16" t="s">
        <v>7745</v>
      </c>
      <c r="K1432" s="16" t="s">
        <v>129</v>
      </c>
      <c r="L1432" s="16">
        <v>2010250</v>
      </c>
      <c r="M1432" s="16">
        <v>2010250</v>
      </c>
      <c r="N1432" s="16">
        <v>2010250</v>
      </c>
      <c r="O1432" s="16">
        <v>2010250</v>
      </c>
      <c r="P1432" s="16">
        <v>2010250</v>
      </c>
      <c r="Q1432" s="16">
        <v>2010250</v>
      </c>
      <c r="R1432" s="16">
        <v>2010250</v>
      </c>
      <c r="S1432" s="16">
        <v>2010250</v>
      </c>
      <c r="T1432" s="16">
        <v>2010250</v>
      </c>
      <c r="U1432" s="16">
        <v>2010250</v>
      </c>
      <c r="V1432" s="16">
        <v>2010250</v>
      </c>
      <c r="W1432" s="16">
        <v>2010250</v>
      </c>
      <c r="X1432" s="16" t="s">
        <v>7745</v>
      </c>
      <c r="Y1432" s="16" t="s">
        <v>129</v>
      </c>
      <c r="Z1432" s="16" t="s">
        <v>129</v>
      </c>
    </row>
    <row r="1433" spans="2:26" hidden="1">
      <c r="B1433" s="16" t="s">
        <v>1621</v>
      </c>
      <c r="C1433" s="16" t="s">
        <v>235</v>
      </c>
      <c r="D1433" s="16" t="s">
        <v>9462</v>
      </c>
      <c r="E1433" s="16" t="s">
        <v>9463</v>
      </c>
      <c r="F1433" s="16" t="s">
        <v>9464</v>
      </c>
      <c r="G1433" s="16" t="s">
        <v>1739</v>
      </c>
      <c r="H1433" s="16" t="s">
        <v>129</v>
      </c>
      <c r="I1433" s="16" t="s">
        <v>19</v>
      </c>
      <c r="J1433" s="16" t="s">
        <v>7744</v>
      </c>
      <c r="K1433" s="16" t="s">
        <v>129</v>
      </c>
      <c r="L1433" s="16">
        <v>200000</v>
      </c>
      <c r="M1433" s="16">
        <v>200000</v>
      </c>
      <c r="N1433" s="16">
        <v>200000</v>
      </c>
      <c r="O1433" s="16">
        <v>200000</v>
      </c>
      <c r="P1433" s="16">
        <v>200000</v>
      </c>
      <c r="Q1433" s="16">
        <v>200000</v>
      </c>
      <c r="R1433" s="16">
        <v>200000</v>
      </c>
      <c r="S1433" s="16">
        <v>200000</v>
      </c>
      <c r="T1433" s="16">
        <v>200000</v>
      </c>
      <c r="U1433" s="16">
        <v>200000</v>
      </c>
      <c r="V1433" s="16">
        <v>200000</v>
      </c>
      <c r="W1433" s="16">
        <v>200000</v>
      </c>
      <c r="X1433" s="16" t="s">
        <v>7744</v>
      </c>
      <c r="Y1433" s="16" t="s">
        <v>129</v>
      </c>
      <c r="Z1433" s="16" t="s">
        <v>129</v>
      </c>
    </row>
    <row r="1434" spans="2:26" hidden="1">
      <c r="B1434" s="16" t="s">
        <v>1621</v>
      </c>
      <c r="C1434" s="16" t="s">
        <v>235</v>
      </c>
      <c r="D1434" s="16" t="s">
        <v>10030</v>
      </c>
      <c r="E1434" s="16" t="s">
        <v>10031</v>
      </c>
      <c r="F1434" s="16" t="s">
        <v>10032</v>
      </c>
      <c r="G1434" s="16" t="s">
        <v>1739</v>
      </c>
      <c r="H1434" s="16" t="s">
        <v>129</v>
      </c>
      <c r="I1434" s="16" t="s">
        <v>19</v>
      </c>
      <c r="J1434" s="16" t="s">
        <v>7745</v>
      </c>
      <c r="K1434" s="16" t="s">
        <v>129</v>
      </c>
      <c r="L1434" s="16">
        <v>55000</v>
      </c>
      <c r="M1434" s="16">
        <v>55000</v>
      </c>
      <c r="N1434" s="16">
        <v>55000</v>
      </c>
      <c r="O1434" s="16">
        <v>55000</v>
      </c>
      <c r="P1434" s="16">
        <v>55000</v>
      </c>
      <c r="Q1434" s="16">
        <v>55000</v>
      </c>
      <c r="R1434" s="16">
        <v>55000</v>
      </c>
      <c r="S1434" s="16">
        <v>55000</v>
      </c>
      <c r="T1434" s="16">
        <v>55000</v>
      </c>
      <c r="U1434" s="16">
        <v>55000</v>
      </c>
      <c r="V1434" s="16">
        <v>55000</v>
      </c>
      <c r="W1434" s="16">
        <v>55000</v>
      </c>
      <c r="X1434" s="16" t="s">
        <v>7745</v>
      </c>
      <c r="Y1434" s="16" t="s">
        <v>129</v>
      </c>
      <c r="Z1434" s="16" t="s">
        <v>129</v>
      </c>
    </row>
    <row r="1435" spans="2:26" hidden="1">
      <c r="B1435" s="16" t="s">
        <v>1621</v>
      </c>
      <c r="C1435" s="16" t="s">
        <v>235</v>
      </c>
      <c r="D1435" s="16" t="s">
        <v>4141</v>
      </c>
      <c r="E1435" s="16" t="s">
        <v>9081</v>
      </c>
      <c r="F1435" s="16" t="s">
        <v>9082</v>
      </c>
      <c r="G1435" s="16" t="s">
        <v>1739</v>
      </c>
      <c r="H1435" s="16" t="s">
        <v>129</v>
      </c>
      <c r="I1435" s="16" t="s">
        <v>19</v>
      </c>
      <c r="J1435" s="16" t="s">
        <v>7744</v>
      </c>
      <c r="K1435" s="16" t="s">
        <v>129</v>
      </c>
      <c r="L1435" s="16">
        <v>9737.5</v>
      </c>
      <c r="M1435" s="16">
        <v>9737.5</v>
      </c>
      <c r="N1435" s="16">
        <v>9737.5</v>
      </c>
      <c r="O1435" s="16">
        <v>9737.5</v>
      </c>
      <c r="P1435" s="16">
        <v>9737.5</v>
      </c>
      <c r="Q1435" s="16">
        <v>9737.5</v>
      </c>
      <c r="R1435" s="16">
        <v>9737.5</v>
      </c>
      <c r="S1435" s="16">
        <v>9737.5</v>
      </c>
      <c r="T1435" s="16">
        <v>9737.5</v>
      </c>
      <c r="U1435" s="16">
        <v>9737.5</v>
      </c>
      <c r="V1435" s="16">
        <v>9737.5</v>
      </c>
      <c r="W1435" s="16">
        <v>9737.5</v>
      </c>
      <c r="X1435" s="16" t="s">
        <v>7744</v>
      </c>
      <c r="Y1435" s="16" t="s">
        <v>129</v>
      </c>
      <c r="Z1435" s="16" t="s">
        <v>129</v>
      </c>
    </row>
    <row r="1436" spans="2:26" hidden="1">
      <c r="B1436" s="16" t="s">
        <v>1621</v>
      </c>
      <c r="C1436" s="16" t="s">
        <v>235</v>
      </c>
      <c r="D1436" s="16" t="s">
        <v>2928</v>
      </c>
      <c r="E1436" s="16" t="s">
        <v>9083</v>
      </c>
      <c r="F1436" s="16" t="s">
        <v>15917</v>
      </c>
      <c r="G1436" s="16" t="s">
        <v>1739</v>
      </c>
      <c r="H1436" s="16" t="s">
        <v>129</v>
      </c>
      <c r="I1436" s="16" t="s">
        <v>19</v>
      </c>
      <c r="J1436" s="16" t="s">
        <v>7745</v>
      </c>
      <c r="K1436" s="16" t="s">
        <v>129</v>
      </c>
      <c r="L1436" s="16">
        <v>3126250</v>
      </c>
      <c r="M1436" s="16">
        <v>3126250</v>
      </c>
      <c r="N1436" s="16">
        <v>3126250</v>
      </c>
      <c r="O1436" s="16">
        <v>3126250</v>
      </c>
      <c r="P1436" s="16">
        <v>3126250</v>
      </c>
      <c r="Q1436" s="16">
        <v>3126250</v>
      </c>
      <c r="R1436" s="16">
        <v>3126250</v>
      </c>
      <c r="S1436" s="16">
        <v>3126250</v>
      </c>
      <c r="T1436" s="16">
        <v>3126250</v>
      </c>
      <c r="U1436" s="16">
        <v>3126250</v>
      </c>
      <c r="V1436" s="16">
        <v>3126250</v>
      </c>
      <c r="W1436" s="16">
        <v>3126250</v>
      </c>
      <c r="X1436" s="16" t="s">
        <v>7745</v>
      </c>
      <c r="Y1436" s="16" t="s">
        <v>129</v>
      </c>
      <c r="Z1436" s="16" t="s">
        <v>129</v>
      </c>
    </row>
    <row r="1437" spans="2:26" hidden="1">
      <c r="B1437" s="16" t="s">
        <v>1621</v>
      </c>
      <c r="C1437" s="16" t="s">
        <v>235</v>
      </c>
      <c r="D1437" s="16" t="s">
        <v>2792</v>
      </c>
      <c r="E1437" s="16" t="s">
        <v>9084</v>
      </c>
      <c r="F1437" s="16" t="s">
        <v>9085</v>
      </c>
      <c r="G1437" s="16" t="s">
        <v>1739</v>
      </c>
      <c r="H1437" s="16" t="s">
        <v>129</v>
      </c>
      <c r="I1437" s="16" t="s">
        <v>19</v>
      </c>
      <c r="J1437" s="16" t="s">
        <v>7744</v>
      </c>
      <c r="K1437" s="16" t="s">
        <v>129</v>
      </c>
      <c r="L1437" s="16">
        <v>328000</v>
      </c>
      <c r="M1437" s="16">
        <v>328000</v>
      </c>
      <c r="N1437" s="16">
        <v>328000</v>
      </c>
      <c r="O1437" s="16">
        <v>328000</v>
      </c>
      <c r="P1437" s="16">
        <v>328000</v>
      </c>
      <c r="Q1437" s="16">
        <v>328000</v>
      </c>
      <c r="R1437" s="16">
        <v>328000</v>
      </c>
      <c r="S1437" s="16">
        <v>328000</v>
      </c>
      <c r="T1437" s="16">
        <v>328000</v>
      </c>
      <c r="U1437" s="16">
        <v>328000</v>
      </c>
      <c r="V1437" s="16">
        <v>328000</v>
      </c>
      <c r="W1437" s="16">
        <v>328000</v>
      </c>
      <c r="X1437" s="16" t="s">
        <v>7744</v>
      </c>
      <c r="Y1437" s="16" t="s">
        <v>129</v>
      </c>
      <c r="Z1437" s="16" t="s">
        <v>129</v>
      </c>
    </row>
    <row r="1438" spans="2:26" hidden="1">
      <c r="B1438" s="16" t="s">
        <v>1621</v>
      </c>
      <c r="C1438" s="16" t="s">
        <v>235</v>
      </c>
      <c r="D1438" s="16" t="s">
        <v>2786</v>
      </c>
      <c r="E1438" s="16" t="s">
        <v>9086</v>
      </c>
      <c r="F1438" s="16" t="s">
        <v>9087</v>
      </c>
      <c r="G1438" s="16" t="s">
        <v>1739</v>
      </c>
      <c r="H1438" s="16" t="s">
        <v>129</v>
      </c>
      <c r="I1438" s="16" t="s">
        <v>19</v>
      </c>
      <c r="J1438" s="16" t="s">
        <v>7744</v>
      </c>
      <c r="K1438" s="16" t="s">
        <v>129</v>
      </c>
      <c r="L1438" s="16">
        <v>76875</v>
      </c>
      <c r="M1438" s="16">
        <v>76875</v>
      </c>
      <c r="N1438" s="16">
        <v>76875</v>
      </c>
      <c r="O1438" s="16">
        <v>76875</v>
      </c>
      <c r="P1438" s="16">
        <v>76875</v>
      </c>
      <c r="Q1438" s="16">
        <v>76875</v>
      </c>
      <c r="R1438" s="16">
        <v>76875</v>
      </c>
      <c r="S1438" s="16">
        <v>76875</v>
      </c>
      <c r="T1438" s="16">
        <v>76875</v>
      </c>
      <c r="U1438" s="16">
        <v>76875</v>
      </c>
      <c r="V1438" s="16">
        <v>76875</v>
      </c>
      <c r="W1438" s="16">
        <v>76875</v>
      </c>
      <c r="X1438" s="16" t="s">
        <v>7744</v>
      </c>
      <c r="Y1438" s="16" t="s">
        <v>129</v>
      </c>
      <c r="Z1438" s="16" t="s">
        <v>129</v>
      </c>
    </row>
    <row r="1439" spans="2:26" hidden="1">
      <c r="B1439" s="16" t="s">
        <v>1621</v>
      </c>
      <c r="C1439" s="16" t="s">
        <v>235</v>
      </c>
      <c r="D1439" s="16" t="s">
        <v>2786</v>
      </c>
      <c r="E1439" s="16" t="s">
        <v>9088</v>
      </c>
      <c r="F1439" s="16" t="s">
        <v>9089</v>
      </c>
      <c r="G1439" s="16" t="s">
        <v>1739</v>
      </c>
      <c r="H1439" s="16" t="s">
        <v>129</v>
      </c>
      <c r="I1439" s="16" t="s">
        <v>19</v>
      </c>
      <c r="J1439" s="16" t="s">
        <v>7744</v>
      </c>
      <c r="K1439" s="16" t="s">
        <v>129</v>
      </c>
      <c r="L1439" s="16">
        <v>49252</v>
      </c>
      <c r="M1439" s="16">
        <v>49252</v>
      </c>
      <c r="N1439" s="16">
        <v>49252</v>
      </c>
      <c r="O1439" s="16">
        <v>49252</v>
      </c>
      <c r="P1439" s="16">
        <v>49252</v>
      </c>
      <c r="Q1439" s="16">
        <v>49252</v>
      </c>
      <c r="R1439" s="16">
        <v>49252</v>
      </c>
      <c r="S1439" s="16">
        <v>49252</v>
      </c>
      <c r="T1439" s="16">
        <v>49252</v>
      </c>
      <c r="U1439" s="16">
        <v>49252</v>
      </c>
      <c r="V1439" s="16">
        <v>49252</v>
      </c>
      <c r="W1439" s="16">
        <v>49252</v>
      </c>
      <c r="X1439" s="16" t="s">
        <v>7744</v>
      </c>
      <c r="Y1439" s="16" t="s">
        <v>129</v>
      </c>
      <c r="Z1439" s="16" t="s">
        <v>129</v>
      </c>
    </row>
    <row r="1440" spans="2:26" hidden="1">
      <c r="B1440" s="16" t="s">
        <v>1621</v>
      </c>
      <c r="C1440" s="16" t="s">
        <v>235</v>
      </c>
      <c r="D1440" s="16" t="s">
        <v>2220</v>
      </c>
      <c r="E1440" s="16" t="s">
        <v>9090</v>
      </c>
      <c r="F1440" s="16" t="s">
        <v>9091</v>
      </c>
      <c r="G1440" s="16" t="s">
        <v>1739</v>
      </c>
      <c r="H1440" s="16" t="s">
        <v>129</v>
      </c>
      <c r="I1440" s="16" t="s">
        <v>19</v>
      </c>
      <c r="J1440" s="16" t="s">
        <v>7744</v>
      </c>
      <c r="K1440" s="16" t="s">
        <v>129</v>
      </c>
      <c r="L1440" s="16">
        <v>87125</v>
      </c>
      <c r="M1440" s="16">
        <v>87125</v>
      </c>
      <c r="N1440" s="16">
        <v>87125</v>
      </c>
      <c r="O1440" s="16">
        <v>87125</v>
      </c>
      <c r="P1440" s="16">
        <v>87125</v>
      </c>
      <c r="Q1440" s="16">
        <v>87125</v>
      </c>
      <c r="R1440" s="16">
        <v>87125</v>
      </c>
      <c r="S1440" s="16">
        <v>87125</v>
      </c>
      <c r="T1440" s="16">
        <v>87125</v>
      </c>
      <c r="U1440" s="16">
        <v>87125</v>
      </c>
      <c r="V1440" s="16">
        <v>87125</v>
      </c>
      <c r="W1440" s="16">
        <v>87125</v>
      </c>
      <c r="X1440" s="16" t="s">
        <v>7744</v>
      </c>
      <c r="Y1440" s="16" t="s">
        <v>129</v>
      </c>
      <c r="Z1440" s="16" t="s">
        <v>129</v>
      </c>
    </row>
    <row r="1441" spans="2:26" hidden="1">
      <c r="B1441" s="16" t="s">
        <v>1621</v>
      </c>
      <c r="C1441" s="16" t="s">
        <v>235</v>
      </c>
      <c r="D1441" s="16" t="s">
        <v>2784</v>
      </c>
      <c r="E1441" s="16" t="s">
        <v>9092</v>
      </c>
      <c r="F1441" s="16" t="s">
        <v>9093</v>
      </c>
      <c r="G1441" s="16" t="s">
        <v>1739</v>
      </c>
      <c r="H1441" s="16" t="s">
        <v>129</v>
      </c>
      <c r="I1441" s="16" t="s">
        <v>19</v>
      </c>
      <c r="J1441" s="16" t="s">
        <v>7744</v>
      </c>
      <c r="K1441" s="16" t="s">
        <v>129</v>
      </c>
      <c r="L1441" s="16">
        <v>3587.5</v>
      </c>
      <c r="M1441" s="16">
        <v>3587.5</v>
      </c>
      <c r="N1441" s="16">
        <v>3587.5</v>
      </c>
      <c r="O1441" s="16">
        <v>3587.5</v>
      </c>
      <c r="P1441" s="16">
        <v>3587.5</v>
      </c>
      <c r="Q1441" s="16">
        <v>3587.5</v>
      </c>
      <c r="R1441" s="16">
        <v>3587.5</v>
      </c>
      <c r="S1441" s="16">
        <v>3587.5</v>
      </c>
      <c r="T1441" s="16">
        <v>3587.5</v>
      </c>
      <c r="U1441" s="16">
        <v>3587.5</v>
      </c>
      <c r="V1441" s="16">
        <v>3587.5</v>
      </c>
      <c r="W1441" s="16">
        <v>3587.5</v>
      </c>
      <c r="X1441" s="16" t="s">
        <v>7744</v>
      </c>
      <c r="Y1441" s="16" t="s">
        <v>129</v>
      </c>
      <c r="Z1441" s="16" t="s">
        <v>129</v>
      </c>
    </row>
    <row r="1442" spans="2:26" hidden="1">
      <c r="B1442" s="16" t="s">
        <v>1621</v>
      </c>
      <c r="C1442" s="16" t="s">
        <v>235</v>
      </c>
      <c r="D1442" s="16" t="s">
        <v>2842</v>
      </c>
      <c r="E1442" s="16" t="s">
        <v>9094</v>
      </c>
      <c r="F1442" s="16" t="s">
        <v>9095</v>
      </c>
      <c r="G1442" s="16" t="s">
        <v>1739</v>
      </c>
      <c r="H1442" s="16" t="s">
        <v>129</v>
      </c>
      <c r="I1442" s="16" t="s">
        <v>19</v>
      </c>
      <c r="J1442" s="16" t="s">
        <v>7744</v>
      </c>
      <c r="K1442" s="16" t="s">
        <v>129</v>
      </c>
      <c r="L1442" s="16">
        <v>4100</v>
      </c>
      <c r="M1442" s="16">
        <v>4100</v>
      </c>
      <c r="N1442" s="16">
        <v>4100</v>
      </c>
      <c r="O1442" s="16">
        <v>4100</v>
      </c>
      <c r="P1442" s="16">
        <v>4100</v>
      </c>
      <c r="Q1442" s="16">
        <v>4100</v>
      </c>
      <c r="R1442" s="16">
        <v>4100</v>
      </c>
      <c r="S1442" s="16">
        <v>4100</v>
      </c>
      <c r="T1442" s="16">
        <v>4100</v>
      </c>
      <c r="U1442" s="16">
        <v>4100</v>
      </c>
      <c r="V1442" s="16">
        <v>4100</v>
      </c>
      <c r="W1442" s="16">
        <v>4100</v>
      </c>
      <c r="X1442" s="16" t="s">
        <v>7744</v>
      </c>
      <c r="Y1442" s="16" t="s">
        <v>129</v>
      </c>
      <c r="Z1442" s="16" t="s">
        <v>129</v>
      </c>
    </row>
    <row r="1443" spans="2:26" hidden="1">
      <c r="B1443" s="16" t="s">
        <v>1621</v>
      </c>
      <c r="C1443" s="16" t="s">
        <v>235</v>
      </c>
      <c r="D1443" s="16" t="s">
        <v>4118</v>
      </c>
      <c r="E1443" s="16" t="s">
        <v>9096</v>
      </c>
      <c r="F1443" s="16" t="s">
        <v>9097</v>
      </c>
      <c r="G1443" s="16" t="s">
        <v>1739</v>
      </c>
      <c r="H1443" s="16" t="s">
        <v>129</v>
      </c>
      <c r="I1443" s="16" t="s">
        <v>19</v>
      </c>
      <c r="J1443" s="16" t="s">
        <v>7744</v>
      </c>
      <c r="K1443" s="16" t="s">
        <v>129</v>
      </c>
      <c r="L1443" s="16">
        <v>23575</v>
      </c>
      <c r="M1443" s="16">
        <v>23575</v>
      </c>
      <c r="N1443" s="16">
        <v>23575</v>
      </c>
      <c r="O1443" s="16">
        <v>23575</v>
      </c>
      <c r="P1443" s="16">
        <v>23575</v>
      </c>
      <c r="Q1443" s="16">
        <v>23575</v>
      </c>
      <c r="R1443" s="16">
        <v>23575</v>
      </c>
      <c r="S1443" s="16">
        <v>23575</v>
      </c>
      <c r="T1443" s="16">
        <v>23575</v>
      </c>
      <c r="U1443" s="16">
        <v>23575</v>
      </c>
      <c r="V1443" s="16">
        <v>23575</v>
      </c>
      <c r="W1443" s="16">
        <v>23575</v>
      </c>
      <c r="X1443" s="16" t="s">
        <v>7744</v>
      </c>
      <c r="Y1443" s="16" t="s">
        <v>129</v>
      </c>
      <c r="Z1443" s="16" t="s">
        <v>129</v>
      </c>
    </row>
    <row r="1444" spans="2:26" hidden="1">
      <c r="B1444" s="16" t="s">
        <v>1621</v>
      </c>
      <c r="C1444" s="16" t="s">
        <v>235</v>
      </c>
      <c r="D1444" s="16" t="s">
        <v>9098</v>
      </c>
      <c r="E1444" s="16" t="s">
        <v>9099</v>
      </c>
      <c r="F1444" s="16" t="s">
        <v>9100</v>
      </c>
      <c r="G1444" s="16" t="s">
        <v>1739</v>
      </c>
      <c r="H1444" s="16" t="s">
        <v>129</v>
      </c>
      <c r="I1444" s="16" t="s">
        <v>19</v>
      </c>
      <c r="J1444" s="16" t="s">
        <v>7744</v>
      </c>
      <c r="K1444" s="16" t="s">
        <v>129</v>
      </c>
      <c r="L1444" s="16">
        <v>24600</v>
      </c>
      <c r="M1444" s="16">
        <v>24600</v>
      </c>
      <c r="N1444" s="16">
        <v>24600</v>
      </c>
      <c r="O1444" s="16">
        <v>24600</v>
      </c>
      <c r="P1444" s="16">
        <v>24600</v>
      </c>
      <c r="Q1444" s="16">
        <v>24600</v>
      </c>
      <c r="R1444" s="16">
        <v>24600</v>
      </c>
      <c r="S1444" s="16">
        <v>24600</v>
      </c>
      <c r="T1444" s="16">
        <v>24600</v>
      </c>
      <c r="U1444" s="16">
        <v>24600</v>
      </c>
      <c r="V1444" s="16">
        <v>24600</v>
      </c>
      <c r="W1444" s="16">
        <v>24600</v>
      </c>
      <c r="X1444" s="16" t="s">
        <v>7744</v>
      </c>
      <c r="Y1444" s="16" t="s">
        <v>129</v>
      </c>
      <c r="Z1444" s="16" t="s">
        <v>129</v>
      </c>
    </row>
    <row r="1445" spans="2:26" hidden="1">
      <c r="B1445" s="16" t="s">
        <v>1621</v>
      </c>
      <c r="C1445" s="16" t="s">
        <v>235</v>
      </c>
      <c r="D1445" s="16" t="s">
        <v>16147</v>
      </c>
      <c r="E1445" s="16" t="s">
        <v>16148</v>
      </c>
      <c r="F1445" s="16" t="s">
        <v>16149</v>
      </c>
      <c r="G1445" s="16" t="s">
        <v>1739</v>
      </c>
      <c r="H1445" s="16" t="s">
        <v>129</v>
      </c>
      <c r="I1445" s="16" t="s">
        <v>19</v>
      </c>
      <c r="J1445" s="16" t="s">
        <v>7744</v>
      </c>
      <c r="K1445" s="16" t="s">
        <v>129</v>
      </c>
      <c r="L1445" s="16">
        <v>100000</v>
      </c>
      <c r="M1445" s="16">
        <v>100000</v>
      </c>
      <c r="N1445" s="16">
        <v>100000</v>
      </c>
      <c r="O1445" s="16">
        <v>100000</v>
      </c>
      <c r="P1445" s="16">
        <v>100000</v>
      </c>
      <c r="Q1445" s="16">
        <v>100000</v>
      </c>
      <c r="R1445" s="16">
        <v>100000</v>
      </c>
      <c r="S1445" s="16">
        <v>100000</v>
      </c>
      <c r="T1445" s="16">
        <v>100000</v>
      </c>
      <c r="U1445" s="16">
        <v>100000</v>
      </c>
      <c r="V1445" s="16">
        <v>100000</v>
      </c>
      <c r="W1445" s="16">
        <v>100000</v>
      </c>
      <c r="X1445" s="16" t="s">
        <v>7744</v>
      </c>
      <c r="Y1445" s="16" t="s">
        <v>129</v>
      </c>
      <c r="Z1445" s="16" t="s">
        <v>129</v>
      </c>
    </row>
    <row r="1446" spans="2:26" hidden="1">
      <c r="B1446" s="16" t="s">
        <v>1621</v>
      </c>
      <c r="C1446" s="16" t="s">
        <v>235</v>
      </c>
      <c r="D1446" s="16" t="s">
        <v>16147</v>
      </c>
      <c r="E1446" s="16" t="s">
        <v>16150</v>
      </c>
      <c r="F1446" s="16" t="s">
        <v>16151</v>
      </c>
      <c r="G1446" s="16" t="s">
        <v>1739</v>
      </c>
      <c r="H1446" s="16" t="s">
        <v>129</v>
      </c>
      <c r="I1446" s="16" t="s">
        <v>19</v>
      </c>
      <c r="J1446" s="16" t="s">
        <v>7744</v>
      </c>
      <c r="K1446" s="16" t="s">
        <v>129</v>
      </c>
      <c r="L1446" s="16">
        <v>50000</v>
      </c>
      <c r="M1446" s="16">
        <v>50000</v>
      </c>
      <c r="N1446" s="16">
        <v>50000</v>
      </c>
      <c r="O1446" s="16">
        <v>50000</v>
      </c>
      <c r="P1446" s="16">
        <v>50000</v>
      </c>
      <c r="Q1446" s="16">
        <v>50000</v>
      </c>
      <c r="R1446" s="16">
        <v>50000</v>
      </c>
      <c r="S1446" s="16">
        <v>50000</v>
      </c>
      <c r="T1446" s="16">
        <v>50000</v>
      </c>
      <c r="U1446" s="16">
        <v>50000</v>
      </c>
      <c r="V1446" s="16">
        <v>50000</v>
      </c>
      <c r="W1446" s="16">
        <v>50000</v>
      </c>
      <c r="X1446" s="16" t="s">
        <v>7744</v>
      </c>
      <c r="Y1446" s="16" t="s">
        <v>129</v>
      </c>
      <c r="Z1446" s="16" t="s">
        <v>129</v>
      </c>
    </row>
    <row r="1447" spans="2:26" hidden="1">
      <c r="B1447" s="16" t="s">
        <v>1621</v>
      </c>
      <c r="C1447" s="16" t="s">
        <v>235</v>
      </c>
      <c r="D1447" s="16" t="s">
        <v>15918</v>
      </c>
      <c r="E1447" s="16" t="s">
        <v>15919</v>
      </c>
      <c r="F1447" s="16" t="s">
        <v>15920</v>
      </c>
      <c r="G1447" s="16" t="s">
        <v>1739</v>
      </c>
      <c r="H1447" s="16" t="s">
        <v>129</v>
      </c>
      <c r="I1447" s="16" t="s">
        <v>19</v>
      </c>
      <c r="J1447" s="16" t="s">
        <v>7744</v>
      </c>
      <c r="K1447" s="16" t="s">
        <v>129</v>
      </c>
      <c r="L1447" s="16">
        <v>15375</v>
      </c>
      <c r="M1447" s="16">
        <v>15375</v>
      </c>
      <c r="N1447" s="16">
        <v>15375</v>
      </c>
      <c r="O1447" s="16">
        <v>15375</v>
      </c>
      <c r="P1447" s="16">
        <v>15375</v>
      </c>
      <c r="Q1447" s="16">
        <v>15375</v>
      </c>
      <c r="R1447" s="16">
        <v>15375</v>
      </c>
      <c r="S1447" s="16">
        <v>15375</v>
      </c>
      <c r="T1447" s="16">
        <v>15375</v>
      </c>
      <c r="U1447" s="16">
        <v>15375</v>
      </c>
      <c r="V1447" s="16">
        <v>15375</v>
      </c>
      <c r="W1447" s="16">
        <v>15375</v>
      </c>
      <c r="X1447" s="16" t="s">
        <v>7744</v>
      </c>
      <c r="Y1447" s="16" t="s">
        <v>129</v>
      </c>
      <c r="Z1447" s="16" t="s">
        <v>129</v>
      </c>
    </row>
    <row r="1448" spans="2:26" hidden="1">
      <c r="B1448" s="16" t="s">
        <v>1621</v>
      </c>
      <c r="C1448" s="16" t="s">
        <v>235</v>
      </c>
      <c r="D1448" s="16" t="s">
        <v>9101</v>
      </c>
      <c r="E1448" s="16" t="s">
        <v>9102</v>
      </c>
      <c r="F1448" s="16" t="s">
        <v>9103</v>
      </c>
      <c r="G1448" s="16" t="s">
        <v>1739</v>
      </c>
      <c r="H1448" s="16" t="s">
        <v>129</v>
      </c>
      <c r="I1448" s="16" t="s">
        <v>19</v>
      </c>
      <c r="J1448" s="16" t="s">
        <v>7745</v>
      </c>
      <c r="K1448" s="16" t="s">
        <v>129</v>
      </c>
      <c r="L1448" s="16">
        <v>5100000</v>
      </c>
      <c r="M1448" s="16">
        <v>5100000</v>
      </c>
      <c r="N1448" s="16">
        <v>5100000</v>
      </c>
      <c r="O1448" s="16">
        <v>5100000</v>
      </c>
      <c r="P1448" s="16">
        <v>5100000</v>
      </c>
      <c r="Q1448" s="16">
        <v>5100000</v>
      </c>
      <c r="R1448" s="16">
        <v>5100000</v>
      </c>
      <c r="S1448" s="16">
        <v>5100000</v>
      </c>
      <c r="T1448" s="16">
        <v>5100000</v>
      </c>
      <c r="U1448" s="16">
        <v>5100000</v>
      </c>
      <c r="V1448" s="16">
        <v>5100000</v>
      </c>
      <c r="W1448" s="16">
        <v>5100000</v>
      </c>
      <c r="X1448" s="16" t="s">
        <v>7745</v>
      </c>
      <c r="Y1448" s="16" t="s">
        <v>129</v>
      </c>
      <c r="Z1448" s="16" t="s">
        <v>129</v>
      </c>
    </row>
    <row r="1449" spans="2:26" hidden="1">
      <c r="B1449" s="16" t="s">
        <v>1621</v>
      </c>
      <c r="C1449" s="16" t="s">
        <v>235</v>
      </c>
      <c r="D1449" s="16" t="s">
        <v>9104</v>
      </c>
      <c r="E1449" s="16" t="s">
        <v>9105</v>
      </c>
      <c r="F1449" s="16" t="s">
        <v>9106</v>
      </c>
      <c r="G1449" s="16" t="s">
        <v>1739</v>
      </c>
      <c r="H1449" s="16" t="s">
        <v>129</v>
      </c>
      <c r="I1449" s="16" t="s">
        <v>19</v>
      </c>
      <c r="J1449" s="16" t="s">
        <v>7745</v>
      </c>
      <c r="K1449" s="16" t="s">
        <v>129</v>
      </c>
      <c r="L1449" s="16">
        <v>1150000</v>
      </c>
      <c r="M1449" s="16">
        <v>1150000</v>
      </c>
      <c r="N1449" s="16">
        <v>1150000</v>
      </c>
      <c r="O1449" s="16">
        <v>1150000</v>
      </c>
      <c r="P1449" s="16">
        <v>1150000</v>
      </c>
      <c r="Q1449" s="16">
        <v>1150000</v>
      </c>
      <c r="R1449" s="16">
        <v>1150000</v>
      </c>
      <c r="S1449" s="16">
        <v>1150000</v>
      </c>
      <c r="T1449" s="16">
        <v>1150000</v>
      </c>
      <c r="U1449" s="16">
        <v>1150000</v>
      </c>
      <c r="V1449" s="16">
        <v>1150000</v>
      </c>
      <c r="W1449" s="16">
        <v>1150000</v>
      </c>
      <c r="X1449" s="16" t="s">
        <v>7745</v>
      </c>
      <c r="Y1449" s="16" t="s">
        <v>129</v>
      </c>
      <c r="Z1449" s="16" t="s">
        <v>129</v>
      </c>
    </row>
    <row r="1450" spans="2:26" hidden="1">
      <c r="B1450" s="16" t="s">
        <v>1621</v>
      </c>
      <c r="C1450" s="16" t="s">
        <v>235</v>
      </c>
      <c r="D1450" s="16" t="s">
        <v>3405</v>
      </c>
      <c r="E1450" s="16" t="s">
        <v>9107</v>
      </c>
      <c r="F1450" s="16" t="s">
        <v>9108</v>
      </c>
      <c r="G1450" s="16" t="s">
        <v>1739</v>
      </c>
      <c r="H1450" s="16" t="s">
        <v>129</v>
      </c>
      <c r="I1450" s="16" t="s">
        <v>19</v>
      </c>
      <c r="J1450" s="16" t="s">
        <v>7745</v>
      </c>
      <c r="K1450" s="16" t="s">
        <v>129</v>
      </c>
      <c r="L1450" s="16">
        <v>215000</v>
      </c>
      <c r="M1450" s="16">
        <v>215000</v>
      </c>
      <c r="N1450" s="16">
        <v>215000</v>
      </c>
      <c r="O1450" s="16">
        <v>215000</v>
      </c>
      <c r="P1450" s="16">
        <v>215000</v>
      </c>
      <c r="Q1450" s="16">
        <v>215000</v>
      </c>
      <c r="R1450" s="16">
        <v>215000</v>
      </c>
      <c r="S1450" s="16">
        <v>215000</v>
      </c>
      <c r="T1450" s="16">
        <v>215000</v>
      </c>
      <c r="U1450" s="16">
        <v>215000</v>
      </c>
      <c r="V1450" s="16">
        <v>215000</v>
      </c>
      <c r="W1450" s="16">
        <v>215000</v>
      </c>
      <c r="X1450" s="16" t="s">
        <v>7745</v>
      </c>
      <c r="Y1450" s="16" t="s">
        <v>129</v>
      </c>
      <c r="Z1450" s="16" t="s">
        <v>129</v>
      </c>
    </row>
    <row r="1451" spans="2:26" hidden="1">
      <c r="B1451" s="16" t="s">
        <v>1621</v>
      </c>
      <c r="C1451" s="16" t="s">
        <v>235</v>
      </c>
      <c r="D1451" s="16" t="s">
        <v>3405</v>
      </c>
      <c r="E1451" s="16" t="s">
        <v>9109</v>
      </c>
      <c r="F1451" s="16" t="s">
        <v>9110</v>
      </c>
      <c r="G1451" s="16" t="s">
        <v>1739</v>
      </c>
      <c r="H1451" s="16" t="s">
        <v>129</v>
      </c>
      <c r="I1451" s="16" t="s">
        <v>19</v>
      </c>
      <c r="J1451" s="16" t="s">
        <v>7745</v>
      </c>
      <c r="K1451" s="16" t="s">
        <v>129</v>
      </c>
      <c r="L1451" s="16">
        <v>384375</v>
      </c>
      <c r="M1451" s="16">
        <v>384375</v>
      </c>
      <c r="N1451" s="16">
        <v>384375</v>
      </c>
      <c r="O1451" s="16">
        <v>384375</v>
      </c>
      <c r="P1451" s="16">
        <v>384375</v>
      </c>
      <c r="Q1451" s="16">
        <v>384375</v>
      </c>
      <c r="R1451" s="16">
        <v>384375</v>
      </c>
      <c r="S1451" s="16">
        <v>384375</v>
      </c>
      <c r="T1451" s="16">
        <v>384375</v>
      </c>
      <c r="U1451" s="16">
        <v>384375</v>
      </c>
      <c r="V1451" s="16">
        <v>384375</v>
      </c>
      <c r="W1451" s="16">
        <v>384375</v>
      </c>
      <c r="X1451" s="16" t="s">
        <v>7745</v>
      </c>
      <c r="Y1451" s="16" t="s">
        <v>129</v>
      </c>
      <c r="Z1451" s="16" t="s">
        <v>129</v>
      </c>
    </row>
    <row r="1452" spans="2:26" hidden="1">
      <c r="B1452" s="16" t="s">
        <v>1621</v>
      </c>
      <c r="C1452" s="16" t="s">
        <v>1622</v>
      </c>
      <c r="D1452" s="16" t="s">
        <v>3994</v>
      </c>
      <c r="E1452" s="16" t="s">
        <v>9111</v>
      </c>
      <c r="F1452" s="16" t="s">
        <v>7243</v>
      </c>
      <c r="G1452" s="16" t="s">
        <v>1743</v>
      </c>
      <c r="H1452" s="16" t="s">
        <v>102</v>
      </c>
      <c r="I1452" s="16" t="s">
        <v>19</v>
      </c>
      <c r="J1452" s="16" t="s">
        <v>7745</v>
      </c>
      <c r="K1452" s="16" t="s">
        <v>102</v>
      </c>
      <c r="L1452" s="16">
        <v>5125000</v>
      </c>
      <c r="M1452" s="16">
        <v>5125000</v>
      </c>
      <c r="N1452" s="16">
        <v>5125000</v>
      </c>
      <c r="O1452" s="16">
        <v>5125000</v>
      </c>
      <c r="P1452" s="16">
        <v>5125000</v>
      </c>
      <c r="Q1452" s="16">
        <v>5125000</v>
      </c>
      <c r="R1452" s="16">
        <v>5125000</v>
      </c>
      <c r="S1452" s="16">
        <v>5125000</v>
      </c>
      <c r="T1452" s="16">
        <v>5125000</v>
      </c>
      <c r="U1452" s="16">
        <v>5125000</v>
      </c>
      <c r="V1452" s="16">
        <v>5125000</v>
      </c>
      <c r="W1452" s="16">
        <v>5125000</v>
      </c>
      <c r="X1452" s="16" t="s">
        <v>7745</v>
      </c>
      <c r="Y1452" s="16" t="s">
        <v>102</v>
      </c>
      <c r="Z1452" s="16" t="s">
        <v>102</v>
      </c>
    </row>
    <row r="1453" spans="2:26" hidden="1">
      <c r="B1453" s="16" t="s">
        <v>1621</v>
      </c>
      <c r="C1453" s="16" t="s">
        <v>1622</v>
      </c>
      <c r="D1453" s="16" t="s">
        <v>3994</v>
      </c>
      <c r="E1453" s="16" t="s">
        <v>9112</v>
      </c>
      <c r="F1453" s="16" t="s">
        <v>7244</v>
      </c>
      <c r="G1453" s="16" t="s">
        <v>1743</v>
      </c>
      <c r="H1453" s="16" t="s">
        <v>102</v>
      </c>
      <c r="I1453" s="16" t="s">
        <v>19</v>
      </c>
      <c r="J1453" s="16" t="s">
        <v>7745</v>
      </c>
      <c r="K1453" s="16" t="s">
        <v>102</v>
      </c>
      <c r="L1453" s="16">
        <v>5125000</v>
      </c>
      <c r="M1453" s="16">
        <v>5125000</v>
      </c>
      <c r="N1453" s="16">
        <v>5125000</v>
      </c>
      <c r="O1453" s="16">
        <v>5125000</v>
      </c>
      <c r="P1453" s="16">
        <v>5125000</v>
      </c>
      <c r="Q1453" s="16">
        <v>5125000</v>
      </c>
      <c r="R1453" s="16">
        <v>5125000</v>
      </c>
      <c r="S1453" s="16">
        <v>5125000</v>
      </c>
      <c r="T1453" s="16">
        <v>5125000</v>
      </c>
      <c r="U1453" s="16">
        <v>5125000</v>
      </c>
      <c r="V1453" s="16">
        <v>5125000</v>
      </c>
      <c r="W1453" s="16">
        <v>5125000</v>
      </c>
      <c r="X1453" s="16" t="s">
        <v>7745</v>
      </c>
      <c r="Y1453" s="16" t="s">
        <v>102</v>
      </c>
      <c r="Z1453" s="16" t="s">
        <v>102</v>
      </c>
    </row>
    <row r="1454" spans="2:26" hidden="1">
      <c r="B1454" s="16" t="s">
        <v>1621</v>
      </c>
      <c r="C1454" s="16" t="s">
        <v>235</v>
      </c>
      <c r="D1454" s="16" t="s">
        <v>2690</v>
      </c>
      <c r="E1454" s="16" t="s">
        <v>9113</v>
      </c>
      <c r="F1454" s="16" t="s">
        <v>9114</v>
      </c>
      <c r="G1454" s="16" t="s">
        <v>1739</v>
      </c>
      <c r="H1454" s="16" t="s">
        <v>129</v>
      </c>
      <c r="I1454" s="16" t="s">
        <v>19</v>
      </c>
      <c r="J1454" s="16" t="s">
        <v>7745</v>
      </c>
      <c r="K1454" s="16" t="s">
        <v>129</v>
      </c>
      <c r="L1454" s="16">
        <v>75900</v>
      </c>
      <c r="M1454" s="16">
        <v>75900</v>
      </c>
      <c r="N1454" s="16">
        <v>75900</v>
      </c>
      <c r="O1454" s="16">
        <v>75900</v>
      </c>
      <c r="P1454" s="16">
        <v>75900</v>
      </c>
      <c r="Q1454" s="16">
        <v>75900</v>
      </c>
      <c r="R1454" s="16">
        <v>75900</v>
      </c>
      <c r="S1454" s="16">
        <v>75900</v>
      </c>
      <c r="T1454" s="16">
        <v>75900</v>
      </c>
      <c r="U1454" s="16">
        <v>75900</v>
      </c>
      <c r="V1454" s="16">
        <v>75900</v>
      </c>
      <c r="W1454" s="16">
        <v>75900</v>
      </c>
      <c r="X1454" s="16" t="s">
        <v>7745</v>
      </c>
      <c r="Y1454" s="16" t="s">
        <v>129</v>
      </c>
      <c r="Z1454" s="16" t="s">
        <v>129</v>
      </c>
    </row>
    <row r="1455" spans="2:26" hidden="1">
      <c r="B1455" s="16" t="s">
        <v>1621</v>
      </c>
      <c r="C1455" s="16" t="s">
        <v>1622</v>
      </c>
      <c r="D1455" s="16" t="s">
        <v>15921</v>
      </c>
      <c r="E1455" s="16" t="s">
        <v>15922</v>
      </c>
      <c r="F1455" s="16" t="s">
        <v>15921</v>
      </c>
      <c r="G1455" s="16" t="s">
        <v>3219</v>
      </c>
      <c r="H1455" s="16" t="s">
        <v>102</v>
      </c>
      <c r="I1455" s="16" t="s">
        <v>19</v>
      </c>
      <c r="J1455" s="16" t="s">
        <v>7745</v>
      </c>
      <c r="K1455" s="16" t="s">
        <v>102</v>
      </c>
      <c r="L1455" s="16">
        <v>103217500</v>
      </c>
      <c r="M1455" s="16">
        <v>103217500</v>
      </c>
      <c r="N1455" s="16">
        <v>103217500</v>
      </c>
      <c r="O1455" s="16">
        <v>103217500</v>
      </c>
      <c r="P1455" s="16">
        <v>103217500</v>
      </c>
      <c r="Q1455" s="16">
        <v>103217500</v>
      </c>
      <c r="R1455" s="16">
        <v>103217500</v>
      </c>
      <c r="S1455" s="16">
        <v>103217500</v>
      </c>
      <c r="T1455" s="16">
        <v>103217500</v>
      </c>
      <c r="U1455" s="16">
        <v>103217500</v>
      </c>
      <c r="V1455" s="16">
        <v>103217500</v>
      </c>
      <c r="W1455" s="16">
        <v>103217500</v>
      </c>
      <c r="X1455" s="16" t="s">
        <v>7745</v>
      </c>
      <c r="Y1455" s="16" t="s">
        <v>102</v>
      </c>
      <c r="Z1455" s="16" t="s">
        <v>102</v>
      </c>
    </row>
    <row r="1456" spans="2:26" hidden="1">
      <c r="B1456" s="16" t="s">
        <v>1621</v>
      </c>
      <c r="C1456" s="16" t="s">
        <v>1622</v>
      </c>
      <c r="D1456" s="16" t="s">
        <v>16152</v>
      </c>
      <c r="E1456" s="16" t="s">
        <v>16153</v>
      </c>
      <c r="F1456" s="16" t="s">
        <v>16154</v>
      </c>
      <c r="G1456" s="16" t="s">
        <v>3219</v>
      </c>
      <c r="H1456" s="16" t="s">
        <v>102</v>
      </c>
      <c r="I1456" s="16" t="s">
        <v>19</v>
      </c>
      <c r="J1456" s="16" t="s">
        <v>7745</v>
      </c>
      <c r="K1456" s="16" t="s">
        <v>102</v>
      </c>
      <c r="L1456" s="16">
        <v>14862500</v>
      </c>
      <c r="M1456" s="16">
        <v>14862500</v>
      </c>
      <c r="N1456" s="16">
        <v>14862500</v>
      </c>
      <c r="O1456" s="16">
        <v>14862500</v>
      </c>
      <c r="P1456" s="16">
        <v>14862500</v>
      </c>
      <c r="Q1456" s="16">
        <v>14862500</v>
      </c>
      <c r="R1456" s="16">
        <v>14862500</v>
      </c>
      <c r="S1456" s="16">
        <v>14862500</v>
      </c>
      <c r="T1456" s="16">
        <v>14862500</v>
      </c>
      <c r="U1456" s="16">
        <v>14862500</v>
      </c>
      <c r="V1456" s="16">
        <v>14862500</v>
      </c>
      <c r="W1456" s="16">
        <v>14862500</v>
      </c>
      <c r="X1456" s="16" t="s">
        <v>7745</v>
      </c>
      <c r="Y1456" s="16" t="s">
        <v>102</v>
      </c>
      <c r="Z1456" s="16" t="s">
        <v>102</v>
      </c>
    </row>
    <row r="1457" spans="2:26" hidden="1">
      <c r="B1457" s="16" t="s">
        <v>1621</v>
      </c>
      <c r="C1457" s="16" t="s">
        <v>1622</v>
      </c>
      <c r="D1457" s="16" t="s">
        <v>7889</v>
      </c>
      <c r="E1457" s="16" t="s">
        <v>16155</v>
      </c>
      <c r="F1457" s="16" t="s">
        <v>16156</v>
      </c>
      <c r="G1457" s="16" t="s">
        <v>3219</v>
      </c>
      <c r="H1457" s="16" t="s">
        <v>102</v>
      </c>
      <c r="I1457" s="16" t="s">
        <v>19</v>
      </c>
      <c r="J1457" s="16" t="s">
        <v>7745</v>
      </c>
      <c r="K1457" s="16" t="s">
        <v>102</v>
      </c>
      <c r="L1457" s="16">
        <v>386937.5</v>
      </c>
      <c r="M1457" s="16">
        <v>386937.5</v>
      </c>
      <c r="N1457" s="16">
        <v>386937.5</v>
      </c>
      <c r="O1457" s="16">
        <v>386937.5</v>
      </c>
      <c r="P1457" s="16">
        <v>386937.5</v>
      </c>
      <c r="Q1457" s="16">
        <v>386937.5</v>
      </c>
      <c r="R1457" s="16">
        <v>386937.5</v>
      </c>
      <c r="S1457" s="16">
        <v>386937.5</v>
      </c>
      <c r="T1457" s="16">
        <v>386937.5</v>
      </c>
      <c r="U1457" s="16">
        <v>386937.5</v>
      </c>
      <c r="V1457" s="16">
        <v>386937.5</v>
      </c>
      <c r="W1457" s="16">
        <v>386937.5</v>
      </c>
      <c r="X1457" s="16" t="s">
        <v>7745</v>
      </c>
      <c r="Y1457" s="16" t="s">
        <v>102</v>
      </c>
      <c r="Z1457" s="16" t="s">
        <v>102</v>
      </c>
    </row>
    <row r="1458" spans="2:26" hidden="1">
      <c r="B1458" s="16" t="s">
        <v>1621</v>
      </c>
      <c r="C1458" s="16" t="s">
        <v>235</v>
      </c>
      <c r="D1458" s="16" t="s">
        <v>3046</v>
      </c>
      <c r="E1458" s="16" t="s">
        <v>9115</v>
      </c>
      <c r="F1458" s="16" t="s">
        <v>9116</v>
      </c>
      <c r="G1458" s="16" t="s">
        <v>1739</v>
      </c>
      <c r="H1458" s="16" t="s">
        <v>129</v>
      </c>
      <c r="I1458" s="16" t="s">
        <v>19</v>
      </c>
      <c r="J1458" s="16" t="s">
        <v>7744</v>
      </c>
      <c r="K1458" s="16" t="s">
        <v>129</v>
      </c>
      <c r="L1458" s="16">
        <v>4500</v>
      </c>
      <c r="M1458" s="16">
        <v>4500</v>
      </c>
      <c r="N1458" s="16">
        <v>4500</v>
      </c>
      <c r="O1458" s="16">
        <v>4500</v>
      </c>
      <c r="P1458" s="16">
        <v>4500</v>
      </c>
      <c r="Q1458" s="16">
        <v>4500</v>
      </c>
      <c r="R1458" s="16">
        <v>4500</v>
      </c>
      <c r="S1458" s="16">
        <v>4500</v>
      </c>
      <c r="T1458" s="16">
        <v>4500</v>
      </c>
      <c r="U1458" s="16">
        <v>4500</v>
      </c>
      <c r="V1458" s="16">
        <v>4500</v>
      </c>
      <c r="W1458" s="16">
        <v>4500</v>
      </c>
      <c r="X1458" s="16" t="s">
        <v>7744</v>
      </c>
      <c r="Y1458" s="16" t="s">
        <v>129</v>
      </c>
      <c r="Z1458" s="16" t="s">
        <v>129</v>
      </c>
    </row>
    <row r="1459" spans="2:26" hidden="1">
      <c r="B1459" s="16" t="s">
        <v>1621</v>
      </c>
      <c r="C1459" s="16" t="s">
        <v>1622</v>
      </c>
      <c r="D1459" s="16" t="s">
        <v>9117</v>
      </c>
      <c r="E1459" s="16" t="s">
        <v>9118</v>
      </c>
      <c r="F1459" s="16" t="s">
        <v>9117</v>
      </c>
      <c r="G1459" s="16" t="s">
        <v>1743</v>
      </c>
      <c r="H1459" s="16" t="s">
        <v>102</v>
      </c>
      <c r="I1459" s="16" t="s">
        <v>19</v>
      </c>
      <c r="J1459" s="16" t="s">
        <v>7745</v>
      </c>
      <c r="K1459" s="16" t="s">
        <v>102</v>
      </c>
      <c r="L1459" s="16">
        <v>165000</v>
      </c>
      <c r="M1459" s="16">
        <v>165000</v>
      </c>
      <c r="N1459" s="16">
        <v>165000</v>
      </c>
      <c r="O1459" s="16">
        <v>165000</v>
      </c>
      <c r="P1459" s="16">
        <v>165000</v>
      </c>
      <c r="Q1459" s="16">
        <v>165000</v>
      </c>
      <c r="R1459" s="16">
        <v>165000</v>
      </c>
      <c r="S1459" s="16">
        <v>165000</v>
      </c>
      <c r="T1459" s="16">
        <v>165000</v>
      </c>
      <c r="U1459" s="16">
        <v>165000</v>
      </c>
      <c r="V1459" s="16">
        <v>165000</v>
      </c>
      <c r="W1459" s="16">
        <v>165000</v>
      </c>
      <c r="X1459" s="16" t="s">
        <v>7745</v>
      </c>
      <c r="Y1459" s="16" t="s">
        <v>102</v>
      </c>
      <c r="Z1459" s="16" t="s">
        <v>102</v>
      </c>
    </row>
    <row r="1460" spans="2:26" hidden="1">
      <c r="B1460" s="16" t="s">
        <v>1621</v>
      </c>
      <c r="C1460" s="16" t="s">
        <v>1622</v>
      </c>
      <c r="D1460" s="16" t="s">
        <v>9080</v>
      </c>
      <c r="E1460" s="16" t="s">
        <v>9119</v>
      </c>
      <c r="F1460" s="16" t="s">
        <v>9080</v>
      </c>
      <c r="G1460" s="16" t="s">
        <v>3219</v>
      </c>
      <c r="H1460" s="16" t="s">
        <v>102</v>
      </c>
      <c r="I1460" s="16" t="s">
        <v>19</v>
      </c>
      <c r="J1460" s="16" t="s">
        <v>7745</v>
      </c>
      <c r="K1460" s="16" t="s">
        <v>102</v>
      </c>
      <c r="L1460" s="16">
        <v>8000000</v>
      </c>
      <c r="M1460" s="16">
        <v>8000000</v>
      </c>
      <c r="N1460" s="16">
        <v>8000000</v>
      </c>
      <c r="O1460" s="16">
        <v>8000000</v>
      </c>
      <c r="P1460" s="16">
        <v>8000000</v>
      </c>
      <c r="Q1460" s="16">
        <v>8000000</v>
      </c>
      <c r="R1460" s="16">
        <v>8000000</v>
      </c>
      <c r="S1460" s="16">
        <v>8000000</v>
      </c>
      <c r="T1460" s="16">
        <v>8000000</v>
      </c>
      <c r="U1460" s="16">
        <v>8000000</v>
      </c>
      <c r="V1460" s="16">
        <v>8000000</v>
      </c>
      <c r="W1460" s="16">
        <v>8000000</v>
      </c>
      <c r="X1460" s="16" t="s">
        <v>7745</v>
      </c>
      <c r="Y1460" s="16" t="s">
        <v>102</v>
      </c>
      <c r="Z1460" s="16" t="s">
        <v>102</v>
      </c>
    </row>
    <row r="1461" spans="2:26" hidden="1">
      <c r="B1461" s="16" t="s">
        <v>1621</v>
      </c>
      <c r="C1461" s="16" t="s">
        <v>235</v>
      </c>
      <c r="D1461" s="16" t="s">
        <v>9068</v>
      </c>
      <c r="E1461" s="16" t="s">
        <v>9120</v>
      </c>
      <c r="F1461" s="16" t="s">
        <v>9121</v>
      </c>
      <c r="G1461" s="16" t="s">
        <v>1739</v>
      </c>
      <c r="H1461" s="16" t="s">
        <v>129</v>
      </c>
      <c r="I1461" s="16" t="s">
        <v>19</v>
      </c>
      <c r="J1461" s="16" t="s">
        <v>7745</v>
      </c>
      <c r="K1461" s="16" t="s">
        <v>129</v>
      </c>
      <c r="L1461" s="16">
        <v>3022000</v>
      </c>
      <c r="M1461" s="16">
        <v>3022000</v>
      </c>
      <c r="N1461" s="16">
        <v>3022000</v>
      </c>
      <c r="O1461" s="16">
        <v>3022000</v>
      </c>
      <c r="P1461" s="16">
        <v>3022000</v>
      </c>
      <c r="Q1461" s="16">
        <v>3022000</v>
      </c>
      <c r="R1461" s="16">
        <v>3022000</v>
      </c>
      <c r="S1461" s="16">
        <v>3022000</v>
      </c>
      <c r="T1461" s="16">
        <v>3022000</v>
      </c>
      <c r="U1461" s="16">
        <v>3022000</v>
      </c>
      <c r="V1461" s="16">
        <v>3022000</v>
      </c>
      <c r="W1461" s="16">
        <v>3022000</v>
      </c>
      <c r="X1461" s="16" t="s">
        <v>7745</v>
      </c>
      <c r="Y1461" s="16" t="s">
        <v>129</v>
      </c>
      <c r="Z1461" s="16" t="s">
        <v>129</v>
      </c>
    </row>
    <row r="1462" spans="2:26" hidden="1">
      <c r="B1462" s="16" t="s">
        <v>1621</v>
      </c>
      <c r="C1462" s="16" t="s">
        <v>235</v>
      </c>
      <c r="D1462" s="16" t="s">
        <v>9068</v>
      </c>
      <c r="E1462" s="16" t="s">
        <v>9122</v>
      </c>
      <c r="F1462" s="16" t="s">
        <v>9123</v>
      </c>
      <c r="G1462" s="16" t="s">
        <v>1739</v>
      </c>
      <c r="H1462" s="16" t="s">
        <v>129</v>
      </c>
      <c r="I1462" s="16" t="s">
        <v>19</v>
      </c>
      <c r="J1462" s="16" t="s">
        <v>7745</v>
      </c>
      <c r="K1462" s="16" t="s">
        <v>129</v>
      </c>
      <c r="L1462" s="16">
        <v>4250000</v>
      </c>
      <c r="M1462" s="16">
        <v>4250000</v>
      </c>
      <c r="N1462" s="16">
        <v>4250000</v>
      </c>
      <c r="O1462" s="16">
        <v>4250000</v>
      </c>
      <c r="P1462" s="16">
        <v>4250000</v>
      </c>
      <c r="Q1462" s="16">
        <v>4250000</v>
      </c>
      <c r="R1462" s="16">
        <v>4250000</v>
      </c>
      <c r="S1462" s="16">
        <v>4250000</v>
      </c>
      <c r="T1462" s="16">
        <v>4250000</v>
      </c>
      <c r="U1462" s="16">
        <v>4250000</v>
      </c>
      <c r="V1462" s="16">
        <v>4250000</v>
      </c>
      <c r="W1462" s="16">
        <v>4250000</v>
      </c>
      <c r="X1462" s="16" t="s">
        <v>7745</v>
      </c>
      <c r="Y1462" s="16" t="s">
        <v>129</v>
      </c>
      <c r="Z1462" s="16" t="s">
        <v>129</v>
      </c>
    </row>
    <row r="1463" spans="2:26" hidden="1">
      <c r="B1463" s="16" t="s">
        <v>1621</v>
      </c>
      <c r="C1463" s="16" t="s">
        <v>235</v>
      </c>
      <c r="D1463" s="16" t="s">
        <v>9068</v>
      </c>
      <c r="E1463" s="16" t="s">
        <v>9124</v>
      </c>
      <c r="F1463" s="16" t="s">
        <v>9125</v>
      </c>
      <c r="G1463" s="16" t="s">
        <v>1739</v>
      </c>
      <c r="H1463" s="16" t="s">
        <v>129</v>
      </c>
      <c r="I1463" s="16" t="s">
        <v>19</v>
      </c>
      <c r="J1463" s="16" t="s">
        <v>7745</v>
      </c>
      <c r="K1463" s="16" t="s">
        <v>129</v>
      </c>
      <c r="L1463" s="16">
        <v>387000</v>
      </c>
      <c r="M1463" s="16">
        <v>387000</v>
      </c>
      <c r="N1463" s="16">
        <v>387000</v>
      </c>
      <c r="O1463" s="16">
        <v>387000</v>
      </c>
      <c r="P1463" s="16">
        <v>387000</v>
      </c>
      <c r="Q1463" s="16">
        <v>387000</v>
      </c>
      <c r="R1463" s="16">
        <v>387000</v>
      </c>
      <c r="S1463" s="16">
        <v>387000</v>
      </c>
      <c r="T1463" s="16">
        <v>387000</v>
      </c>
      <c r="U1463" s="16">
        <v>387000</v>
      </c>
      <c r="V1463" s="16">
        <v>387000</v>
      </c>
      <c r="W1463" s="16">
        <v>387000</v>
      </c>
      <c r="X1463" s="16" t="s">
        <v>7745</v>
      </c>
      <c r="Y1463" s="16" t="s">
        <v>129</v>
      </c>
      <c r="Z1463" s="16" t="s">
        <v>129</v>
      </c>
    </row>
    <row r="1464" spans="2:26" hidden="1">
      <c r="B1464" s="16" t="s">
        <v>1621</v>
      </c>
      <c r="C1464" s="16" t="s">
        <v>1622</v>
      </c>
      <c r="D1464" s="16" t="s">
        <v>3225</v>
      </c>
      <c r="E1464" s="16" t="s">
        <v>9126</v>
      </c>
      <c r="F1464" s="16" t="s">
        <v>9127</v>
      </c>
      <c r="G1464" s="16" t="s">
        <v>1669</v>
      </c>
      <c r="H1464" s="16" t="s">
        <v>102</v>
      </c>
      <c r="I1464" s="16" t="s">
        <v>19</v>
      </c>
      <c r="J1464" s="16" t="s">
        <v>7745</v>
      </c>
      <c r="K1464" s="16" t="s">
        <v>102</v>
      </c>
      <c r="L1464" s="16">
        <v>7500000</v>
      </c>
      <c r="M1464" s="16">
        <v>7500000</v>
      </c>
      <c r="N1464" s="16">
        <v>7500000</v>
      </c>
      <c r="O1464" s="16">
        <v>7500000</v>
      </c>
      <c r="P1464" s="16">
        <v>7500000</v>
      </c>
      <c r="Q1464" s="16">
        <v>7500000</v>
      </c>
      <c r="R1464" s="16">
        <v>7500000</v>
      </c>
      <c r="S1464" s="16">
        <v>7500000</v>
      </c>
      <c r="T1464" s="16">
        <v>7500000</v>
      </c>
      <c r="U1464" s="16">
        <v>7500000</v>
      </c>
      <c r="V1464" s="16">
        <v>7500000</v>
      </c>
      <c r="W1464" s="16">
        <v>7500000</v>
      </c>
      <c r="X1464" s="16" t="s">
        <v>7745</v>
      </c>
      <c r="Y1464" s="16" t="s">
        <v>102</v>
      </c>
      <c r="Z1464" s="16" t="s">
        <v>102</v>
      </c>
    </row>
    <row r="1465" spans="2:26" hidden="1">
      <c r="B1465" s="16" t="s">
        <v>1621</v>
      </c>
      <c r="C1465" s="16" t="s">
        <v>1622</v>
      </c>
      <c r="D1465" s="16" t="s">
        <v>3225</v>
      </c>
      <c r="E1465" s="16" t="s">
        <v>9129</v>
      </c>
      <c r="F1465" s="16" t="s">
        <v>9130</v>
      </c>
      <c r="G1465" s="16" t="s">
        <v>1669</v>
      </c>
      <c r="H1465" s="16" t="s">
        <v>102</v>
      </c>
      <c r="I1465" s="16" t="s">
        <v>19</v>
      </c>
      <c r="J1465" s="16" t="s">
        <v>7745</v>
      </c>
      <c r="K1465" s="16" t="s">
        <v>102</v>
      </c>
      <c r="L1465" s="16">
        <v>6000000</v>
      </c>
      <c r="M1465" s="16">
        <v>6000000</v>
      </c>
      <c r="N1465" s="16">
        <v>6000000</v>
      </c>
      <c r="O1465" s="16">
        <v>6000000</v>
      </c>
      <c r="P1465" s="16">
        <v>6000000</v>
      </c>
      <c r="Q1465" s="16">
        <v>6000000</v>
      </c>
      <c r="R1465" s="16">
        <v>6000000</v>
      </c>
      <c r="S1465" s="16">
        <v>6000000</v>
      </c>
      <c r="T1465" s="16">
        <v>6000000</v>
      </c>
      <c r="U1465" s="16">
        <v>6000000</v>
      </c>
      <c r="V1465" s="16">
        <v>6000000</v>
      </c>
      <c r="W1465" s="16">
        <v>6000000</v>
      </c>
      <c r="X1465" s="16" t="s">
        <v>7745</v>
      </c>
      <c r="Y1465" s="16" t="s">
        <v>102</v>
      </c>
      <c r="Z1465" s="16" t="s">
        <v>102</v>
      </c>
    </row>
    <row r="1466" spans="2:26" hidden="1">
      <c r="B1466" s="16" t="s">
        <v>1621</v>
      </c>
      <c r="C1466" s="16" t="s">
        <v>1622</v>
      </c>
      <c r="D1466" s="16" t="s">
        <v>3192</v>
      </c>
      <c r="E1466" s="16" t="s">
        <v>15923</v>
      </c>
      <c r="F1466" s="16" t="s">
        <v>15924</v>
      </c>
      <c r="G1466" s="16" t="s">
        <v>1739</v>
      </c>
      <c r="H1466" s="16" t="s">
        <v>102</v>
      </c>
      <c r="I1466" s="16" t="s">
        <v>19</v>
      </c>
      <c r="J1466" s="16" t="s">
        <v>7745</v>
      </c>
      <c r="K1466" s="16" t="s">
        <v>102</v>
      </c>
      <c r="L1466" s="16">
        <v>2600000</v>
      </c>
      <c r="M1466" s="16">
        <v>2600000</v>
      </c>
      <c r="N1466" s="16">
        <v>2600000</v>
      </c>
      <c r="O1466" s="16">
        <v>2600000</v>
      </c>
      <c r="P1466" s="16">
        <v>2600000</v>
      </c>
      <c r="Q1466" s="16">
        <v>2600000</v>
      </c>
      <c r="R1466" s="16">
        <v>2600000</v>
      </c>
      <c r="S1466" s="16">
        <v>2600000</v>
      </c>
      <c r="T1466" s="16">
        <v>2600000</v>
      </c>
      <c r="U1466" s="16">
        <v>2600000</v>
      </c>
      <c r="V1466" s="16">
        <v>2600000</v>
      </c>
      <c r="W1466" s="16">
        <v>2600000</v>
      </c>
      <c r="X1466" s="16" t="s">
        <v>7745</v>
      </c>
      <c r="Y1466" s="16" t="s">
        <v>102</v>
      </c>
      <c r="Z1466" s="16" t="s">
        <v>102</v>
      </c>
    </row>
    <row r="1467" spans="2:26" hidden="1">
      <c r="B1467" s="16" t="s">
        <v>1621</v>
      </c>
      <c r="C1467" s="16" t="s">
        <v>1622</v>
      </c>
      <c r="D1467" s="16" t="s">
        <v>7889</v>
      </c>
      <c r="E1467" s="16" t="s">
        <v>9173</v>
      </c>
      <c r="F1467" s="16" t="s">
        <v>9174</v>
      </c>
      <c r="G1467" s="16" t="s">
        <v>1976</v>
      </c>
      <c r="H1467" s="16" t="s">
        <v>102</v>
      </c>
      <c r="I1467" s="16" t="s">
        <v>19</v>
      </c>
      <c r="J1467" s="16" t="s">
        <v>7745</v>
      </c>
      <c r="K1467" s="16" t="s">
        <v>102</v>
      </c>
      <c r="L1467" s="16">
        <v>1500000</v>
      </c>
      <c r="M1467" s="16">
        <v>1500000</v>
      </c>
      <c r="N1467" s="16">
        <v>1500000</v>
      </c>
      <c r="O1467" s="16">
        <v>1500000</v>
      </c>
      <c r="P1467" s="16">
        <v>1500000</v>
      </c>
      <c r="Q1467" s="16">
        <v>1500000</v>
      </c>
      <c r="R1467" s="16">
        <v>1500000</v>
      </c>
      <c r="S1467" s="16">
        <v>1500000</v>
      </c>
      <c r="T1467" s="16">
        <v>1500000</v>
      </c>
      <c r="U1467" s="16">
        <v>1500000</v>
      </c>
      <c r="V1467" s="16">
        <v>1500000</v>
      </c>
      <c r="W1467" s="16">
        <v>1500000</v>
      </c>
      <c r="X1467" s="16" t="s">
        <v>7745</v>
      </c>
      <c r="Y1467" s="16" t="s">
        <v>102</v>
      </c>
      <c r="Z1467" s="16" t="s">
        <v>102</v>
      </c>
    </row>
    <row r="1468" spans="2:26" hidden="1">
      <c r="B1468" s="16" t="s">
        <v>1621</v>
      </c>
      <c r="C1468" s="16" t="s">
        <v>235</v>
      </c>
      <c r="D1468" s="16" t="s">
        <v>2832</v>
      </c>
      <c r="E1468" s="16" t="s">
        <v>9131</v>
      </c>
      <c r="F1468" s="16" t="s">
        <v>9132</v>
      </c>
      <c r="G1468" s="16" t="s">
        <v>2834</v>
      </c>
      <c r="H1468" s="16" t="s">
        <v>128</v>
      </c>
      <c r="I1468" s="16" t="s">
        <v>19</v>
      </c>
      <c r="J1468" s="16" t="s">
        <v>7744</v>
      </c>
      <c r="K1468" s="16" t="s">
        <v>128</v>
      </c>
      <c r="L1468" s="16">
        <v>9900</v>
      </c>
      <c r="M1468" s="16">
        <v>9900</v>
      </c>
      <c r="N1468" s="16">
        <v>9900</v>
      </c>
      <c r="O1468" s="16">
        <v>9900</v>
      </c>
      <c r="P1468" s="16">
        <v>9900</v>
      </c>
      <c r="Q1468" s="16">
        <v>9900</v>
      </c>
      <c r="R1468" s="16">
        <v>9900</v>
      </c>
      <c r="S1468" s="16">
        <v>9900</v>
      </c>
      <c r="T1468" s="16">
        <v>9900</v>
      </c>
      <c r="U1468" s="16">
        <v>9900</v>
      </c>
      <c r="V1468" s="16">
        <v>9900</v>
      </c>
      <c r="W1468" s="16">
        <v>9900</v>
      </c>
      <c r="X1468" s="16" t="s">
        <v>7744</v>
      </c>
      <c r="Y1468" s="16" t="s">
        <v>128</v>
      </c>
      <c r="Z1468" s="16" t="s">
        <v>128</v>
      </c>
    </row>
    <row r="1469" spans="2:26" hidden="1">
      <c r="B1469" s="16" t="s">
        <v>1621</v>
      </c>
      <c r="C1469" s="16" t="s">
        <v>235</v>
      </c>
      <c r="D1469" s="16" t="s">
        <v>2832</v>
      </c>
      <c r="E1469" s="16" t="s">
        <v>9133</v>
      </c>
      <c r="F1469" s="16" t="s">
        <v>9134</v>
      </c>
      <c r="G1469" s="16" t="s">
        <v>2834</v>
      </c>
      <c r="H1469" s="16" t="s">
        <v>128</v>
      </c>
      <c r="I1469" s="16" t="s">
        <v>19</v>
      </c>
      <c r="J1469" s="16" t="s">
        <v>7744</v>
      </c>
      <c r="K1469" s="16" t="s">
        <v>128</v>
      </c>
      <c r="L1469" s="16">
        <v>9900</v>
      </c>
      <c r="M1469" s="16">
        <v>9900</v>
      </c>
      <c r="N1469" s="16">
        <v>9900</v>
      </c>
      <c r="O1469" s="16">
        <v>9900</v>
      </c>
      <c r="P1469" s="16">
        <v>9900</v>
      </c>
      <c r="Q1469" s="16">
        <v>9900</v>
      </c>
      <c r="R1469" s="16">
        <v>9900</v>
      </c>
      <c r="S1469" s="16">
        <v>9900</v>
      </c>
      <c r="T1469" s="16">
        <v>9900</v>
      </c>
      <c r="U1469" s="16">
        <v>9900</v>
      </c>
      <c r="V1469" s="16">
        <v>9900</v>
      </c>
      <c r="W1469" s="16">
        <v>9900</v>
      </c>
      <c r="X1469" s="16" t="s">
        <v>7744</v>
      </c>
      <c r="Y1469" s="16" t="s">
        <v>128</v>
      </c>
      <c r="Z1469" s="16" t="s">
        <v>128</v>
      </c>
    </row>
    <row r="1470" spans="2:26" hidden="1">
      <c r="B1470" s="16" t="s">
        <v>1621</v>
      </c>
      <c r="C1470" s="16" t="s">
        <v>235</v>
      </c>
      <c r="D1470" s="16" t="s">
        <v>2832</v>
      </c>
      <c r="E1470" s="16" t="s">
        <v>9135</v>
      </c>
      <c r="F1470" s="16" t="s">
        <v>9136</v>
      </c>
      <c r="G1470" s="16" t="s">
        <v>2834</v>
      </c>
      <c r="H1470" s="16" t="s">
        <v>128</v>
      </c>
      <c r="I1470" s="16" t="s">
        <v>19</v>
      </c>
      <c r="J1470" s="16" t="s">
        <v>7744</v>
      </c>
      <c r="K1470" s="16" t="s">
        <v>128</v>
      </c>
      <c r="L1470" s="16">
        <v>55000</v>
      </c>
      <c r="M1470" s="16">
        <v>55000</v>
      </c>
      <c r="N1470" s="16">
        <v>55000</v>
      </c>
      <c r="O1470" s="16">
        <v>55000</v>
      </c>
      <c r="P1470" s="16">
        <v>55000</v>
      </c>
      <c r="Q1470" s="16">
        <v>55000</v>
      </c>
      <c r="R1470" s="16">
        <v>55000</v>
      </c>
      <c r="S1470" s="16">
        <v>55000</v>
      </c>
      <c r="T1470" s="16">
        <v>55000</v>
      </c>
      <c r="U1470" s="16">
        <v>55000</v>
      </c>
      <c r="V1470" s="16">
        <v>55000</v>
      </c>
      <c r="W1470" s="16">
        <v>55000</v>
      </c>
      <c r="X1470" s="16" t="s">
        <v>7744</v>
      </c>
      <c r="Y1470" s="16" t="s">
        <v>128</v>
      </c>
      <c r="Z1470" s="16" t="s">
        <v>128</v>
      </c>
    </row>
    <row r="1471" spans="2:26" hidden="1">
      <c r="B1471" s="16" t="s">
        <v>1621</v>
      </c>
      <c r="C1471" s="16" t="s">
        <v>235</v>
      </c>
      <c r="D1471" s="16" t="s">
        <v>9175</v>
      </c>
      <c r="E1471" s="16" t="s">
        <v>16157</v>
      </c>
      <c r="F1471" s="16" t="s">
        <v>9175</v>
      </c>
      <c r="G1471" s="16" t="s">
        <v>1739</v>
      </c>
      <c r="H1471" s="16" t="s">
        <v>129</v>
      </c>
      <c r="I1471" s="16" t="s">
        <v>19</v>
      </c>
      <c r="J1471" s="16" t="s">
        <v>7745</v>
      </c>
      <c r="K1471" s="16" t="s">
        <v>129</v>
      </c>
      <c r="L1471" s="16">
        <v>4185000</v>
      </c>
      <c r="M1471" s="16">
        <v>4185000</v>
      </c>
      <c r="N1471" s="16">
        <v>4185000</v>
      </c>
      <c r="O1471" s="16">
        <v>4185000</v>
      </c>
      <c r="P1471" s="16">
        <v>4185000</v>
      </c>
      <c r="Q1471" s="16">
        <v>4185000</v>
      </c>
      <c r="R1471" s="16">
        <v>4185000</v>
      </c>
      <c r="S1471" s="16">
        <v>4185000</v>
      </c>
      <c r="T1471" s="16">
        <v>4185000</v>
      </c>
      <c r="U1471" s="16">
        <v>4185000</v>
      </c>
      <c r="V1471" s="16">
        <v>4185000</v>
      </c>
      <c r="W1471" s="16">
        <v>4185000</v>
      </c>
      <c r="X1471" s="16" t="s">
        <v>7745</v>
      </c>
      <c r="Y1471" s="16" t="s">
        <v>129</v>
      </c>
      <c r="Z1471" s="16" t="s">
        <v>129</v>
      </c>
    </row>
    <row r="1472" spans="2:26" hidden="1">
      <c r="B1472" s="16" t="s">
        <v>1621</v>
      </c>
      <c r="C1472" s="16" t="s">
        <v>235</v>
      </c>
      <c r="D1472" s="16" t="s">
        <v>15925</v>
      </c>
      <c r="E1472" s="16" t="s">
        <v>15926</v>
      </c>
      <c r="F1472" s="16" t="s">
        <v>15925</v>
      </c>
      <c r="G1472" s="16" t="s">
        <v>1739</v>
      </c>
      <c r="H1472" s="16" t="s">
        <v>129</v>
      </c>
      <c r="I1472" s="16" t="s">
        <v>19</v>
      </c>
      <c r="J1472" s="16" t="s">
        <v>7745</v>
      </c>
      <c r="K1472" s="16" t="s">
        <v>129</v>
      </c>
      <c r="L1472" s="16">
        <v>180000</v>
      </c>
      <c r="M1472" s="16">
        <v>180000</v>
      </c>
      <c r="N1472" s="16">
        <v>180000</v>
      </c>
      <c r="O1472" s="16">
        <v>180000</v>
      </c>
      <c r="P1472" s="16">
        <v>180000</v>
      </c>
      <c r="Q1472" s="16">
        <v>180000</v>
      </c>
      <c r="R1472" s="16">
        <v>180000</v>
      </c>
      <c r="S1472" s="16">
        <v>180000</v>
      </c>
      <c r="T1472" s="16">
        <v>180000</v>
      </c>
      <c r="U1472" s="16">
        <v>180000</v>
      </c>
      <c r="V1472" s="16">
        <v>180000</v>
      </c>
      <c r="W1472" s="16">
        <v>180000</v>
      </c>
      <c r="X1472" s="16" t="s">
        <v>7745</v>
      </c>
      <c r="Y1472" s="16" t="s">
        <v>129</v>
      </c>
      <c r="Z1472" s="16" t="s">
        <v>129</v>
      </c>
    </row>
    <row r="1473" spans="2:26" hidden="1">
      <c r="B1473" s="16" t="s">
        <v>1621</v>
      </c>
      <c r="C1473" s="16" t="s">
        <v>235</v>
      </c>
      <c r="D1473" s="16" t="s">
        <v>15927</v>
      </c>
      <c r="E1473" s="16" t="s">
        <v>15928</v>
      </c>
      <c r="F1473" s="16" t="s">
        <v>15927</v>
      </c>
      <c r="G1473" s="16" t="s">
        <v>1739</v>
      </c>
      <c r="H1473" s="16" t="s">
        <v>129</v>
      </c>
      <c r="I1473" s="16" t="s">
        <v>19</v>
      </c>
      <c r="J1473" s="16" t="s">
        <v>7745</v>
      </c>
      <c r="K1473" s="16" t="s">
        <v>129</v>
      </c>
      <c r="L1473" s="16">
        <v>180000</v>
      </c>
      <c r="M1473" s="16">
        <v>180000</v>
      </c>
      <c r="N1473" s="16">
        <v>180000</v>
      </c>
      <c r="O1473" s="16">
        <v>180000</v>
      </c>
      <c r="P1473" s="16">
        <v>180000</v>
      </c>
      <c r="Q1473" s="16">
        <v>180000</v>
      </c>
      <c r="R1473" s="16">
        <v>180000</v>
      </c>
      <c r="S1473" s="16">
        <v>180000</v>
      </c>
      <c r="T1473" s="16">
        <v>180000</v>
      </c>
      <c r="U1473" s="16">
        <v>180000</v>
      </c>
      <c r="V1473" s="16">
        <v>180000</v>
      </c>
      <c r="W1473" s="16">
        <v>180000</v>
      </c>
      <c r="X1473" s="16" t="s">
        <v>7745</v>
      </c>
      <c r="Y1473" s="16" t="s">
        <v>129</v>
      </c>
      <c r="Z1473" s="16" t="s">
        <v>129</v>
      </c>
    </row>
    <row r="1474" spans="2:26" hidden="1">
      <c r="B1474" s="16" t="s">
        <v>1621</v>
      </c>
      <c r="C1474" s="16" t="s">
        <v>235</v>
      </c>
      <c r="D1474" s="16" t="s">
        <v>16158</v>
      </c>
      <c r="E1474" s="16" t="s">
        <v>16159</v>
      </c>
      <c r="F1474" s="16" t="s">
        <v>16158</v>
      </c>
      <c r="G1474" s="16" t="s">
        <v>1739</v>
      </c>
      <c r="H1474" s="16" t="s">
        <v>129</v>
      </c>
      <c r="I1474" s="16" t="s">
        <v>19</v>
      </c>
      <c r="J1474" s="16" t="s">
        <v>7745</v>
      </c>
      <c r="K1474" s="16" t="s">
        <v>129</v>
      </c>
      <c r="L1474" s="16">
        <v>4100000</v>
      </c>
      <c r="M1474" s="16">
        <v>4100000</v>
      </c>
      <c r="N1474" s="16">
        <v>4100000</v>
      </c>
      <c r="O1474" s="16">
        <v>4100000</v>
      </c>
      <c r="P1474" s="16">
        <v>4100000</v>
      </c>
      <c r="Q1474" s="16">
        <v>4100000</v>
      </c>
      <c r="R1474" s="16">
        <v>4100000</v>
      </c>
      <c r="S1474" s="16">
        <v>4100000</v>
      </c>
      <c r="T1474" s="16">
        <v>4100000</v>
      </c>
      <c r="U1474" s="16">
        <v>4100000</v>
      </c>
      <c r="V1474" s="16">
        <v>4100000</v>
      </c>
      <c r="W1474" s="16">
        <v>4100000</v>
      </c>
      <c r="X1474" s="16" t="s">
        <v>7745</v>
      </c>
      <c r="Y1474" s="16" t="s">
        <v>129</v>
      </c>
      <c r="Z1474" s="16" t="s">
        <v>129</v>
      </c>
    </row>
    <row r="1475" spans="2:26" hidden="1">
      <c r="B1475" s="16" t="s">
        <v>1621</v>
      </c>
      <c r="C1475" s="16" t="s">
        <v>235</v>
      </c>
      <c r="D1475" s="16" t="s">
        <v>1923</v>
      </c>
      <c r="E1475" s="16" t="s">
        <v>9177</v>
      </c>
      <c r="F1475" s="16" t="s">
        <v>9176</v>
      </c>
      <c r="G1475" s="16" t="s">
        <v>1739</v>
      </c>
      <c r="H1475" s="16" t="s">
        <v>129</v>
      </c>
      <c r="I1475" s="16" t="s">
        <v>19</v>
      </c>
      <c r="J1475" s="16" t="s">
        <v>7745</v>
      </c>
      <c r="K1475" s="16" t="s">
        <v>129</v>
      </c>
      <c r="L1475" s="16">
        <v>550000</v>
      </c>
      <c r="M1475" s="16">
        <v>550000</v>
      </c>
      <c r="N1475" s="16">
        <v>550000</v>
      </c>
      <c r="O1475" s="16">
        <v>550000</v>
      </c>
      <c r="P1475" s="16">
        <v>550000</v>
      </c>
      <c r="Q1475" s="16">
        <v>550000</v>
      </c>
      <c r="R1475" s="16">
        <v>550000</v>
      </c>
      <c r="S1475" s="16">
        <v>550000</v>
      </c>
      <c r="T1475" s="16">
        <v>550000</v>
      </c>
      <c r="U1475" s="16">
        <v>550000</v>
      </c>
      <c r="V1475" s="16">
        <v>550000</v>
      </c>
      <c r="W1475" s="16">
        <v>550000</v>
      </c>
      <c r="X1475" s="16" t="s">
        <v>7745</v>
      </c>
      <c r="Y1475" s="16" t="s">
        <v>129</v>
      </c>
      <c r="Z1475" s="16" t="s">
        <v>129</v>
      </c>
    </row>
    <row r="1476" spans="2:26" hidden="1">
      <c r="B1476" s="16" t="s">
        <v>1621</v>
      </c>
      <c r="C1476" s="16" t="s">
        <v>235</v>
      </c>
      <c r="D1476" s="16" t="s">
        <v>9178</v>
      </c>
      <c r="E1476" s="16" t="s">
        <v>9179</v>
      </c>
      <c r="F1476" s="16" t="s">
        <v>9178</v>
      </c>
      <c r="G1476" s="16" t="s">
        <v>1739</v>
      </c>
      <c r="H1476" s="16" t="s">
        <v>129</v>
      </c>
      <c r="I1476" s="16" t="s">
        <v>19</v>
      </c>
      <c r="J1476" s="16" t="s">
        <v>7745</v>
      </c>
      <c r="K1476" s="16" t="s">
        <v>129</v>
      </c>
      <c r="L1476" s="16">
        <v>50000</v>
      </c>
      <c r="M1476" s="16">
        <v>50000</v>
      </c>
      <c r="N1476" s="16">
        <v>50000</v>
      </c>
      <c r="O1476" s="16">
        <v>50000</v>
      </c>
      <c r="P1476" s="16">
        <v>50000</v>
      </c>
      <c r="Q1476" s="16">
        <v>50000</v>
      </c>
      <c r="R1476" s="16">
        <v>50000</v>
      </c>
      <c r="S1476" s="16">
        <v>50000</v>
      </c>
      <c r="T1476" s="16">
        <v>50000</v>
      </c>
      <c r="U1476" s="16">
        <v>50000</v>
      </c>
      <c r="V1476" s="16">
        <v>50000</v>
      </c>
      <c r="W1476" s="16">
        <v>50000</v>
      </c>
      <c r="X1476" s="16" t="s">
        <v>7745</v>
      </c>
      <c r="Y1476" s="16" t="s">
        <v>129</v>
      </c>
      <c r="Z1476" s="16" t="s">
        <v>129</v>
      </c>
    </row>
    <row r="1477" spans="2:26" hidden="1">
      <c r="B1477" s="16" t="s">
        <v>1621</v>
      </c>
      <c r="C1477" s="16" t="s">
        <v>235</v>
      </c>
      <c r="D1477" s="16" t="s">
        <v>9180</v>
      </c>
      <c r="E1477" s="16" t="s">
        <v>9181</v>
      </c>
      <c r="F1477" s="16" t="s">
        <v>9180</v>
      </c>
      <c r="G1477" s="16" t="s">
        <v>1739</v>
      </c>
      <c r="H1477" s="16" t="s">
        <v>129</v>
      </c>
      <c r="I1477" s="16" t="s">
        <v>19</v>
      </c>
      <c r="J1477" s="16" t="s">
        <v>7745</v>
      </c>
      <c r="K1477" s="16" t="s">
        <v>129</v>
      </c>
      <c r="L1477" s="16">
        <v>9628</v>
      </c>
      <c r="M1477" s="16">
        <v>9628</v>
      </c>
      <c r="N1477" s="16">
        <v>9628</v>
      </c>
      <c r="O1477" s="16">
        <v>9628</v>
      </c>
      <c r="P1477" s="16">
        <v>9628</v>
      </c>
      <c r="Q1477" s="16">
        <v>9628</v>
      </c>
      <c r="R1477" s="16">
        <v>9628</v>
      </c>
      <c r="S1477" s="16">
        <v>9628</v>
      </c>
      <c r="T1477" s="16">
        <v>9628</v>
      </c>
      <c r="U1477" s="16">
        <v>9628</v>
      </c>
      <c r="V1477" s="16">
        <v>9628</v>
      </c>
      <c r="W1477" s="16">
        <v>9628</v>
      </c>
      <c r="X1477" s="16" t="s">
        <v>7745</v>
      </c>
      <c r="Y1477" s="16" t="s">
        <v>129</v>
      </c>
      <c r="Z1477" s="16" t="s">
        <v>129</v>
      </c>
    </row>
    <row r="1478" spans="2:26" hidden="1">
      <c r="B1478" s="16" t="s">
        <v>1621</v>
      </c>
      <c r="C1478" s="16" t="s">
        <v>235</v>
      </c>
      <c r="D1478" s="16" t="s">
        <v>9182</v>
      </c>
      <c r="E1478" s="16" t="s">
        <v>9183</v>
      </c>
      <c r="F1478" s="16" t="s">
        <v>9182</v>
      </c>
      <c r="G1478" s="16" t="s">
        <v>1739</v>
      </c>
      <c r="H1478" s="16" t="s">
        <v>129</v>
      </c>
      <c r="I1478" s="16" t="s">
        <v>19</v>
      </c>
      <c r="J1478" s="16" t="s">
        <v>7745</v>
      </c>
      <c r="K1478" s="16" t="s">
        <v>129</v>
      </c>
      <c r="L1478" s="16">
        <v>9628</v>
      </c>
      <c r="M1478" s="16">
        <v>9628</v>
      </c>
      <c r="N1478" s="16">
        <v>9628</v>
      </c>
      <c r="O1478" s="16">
        <v>9628</v>
      </c>
      <c r="P1478" s="16">
        <v>9628</v>
      </c>
      <c r="Q1478" s="16">
        <v>9628</v>
      </c>
      <c r="R1478" s="16">
        <v>9628</v>
      </c>
      <c r="S1478" s="16">
        <v>9628</v>
      </c>
      <c r="T1478" s="16">
        <v>9628</v>
      </c>
      <c r="U1478" s="16">
        <v>9628</v>
      </c>
      <c r="V1478" s="16">
        <v>9628</v>
      </c>
      <c r="W1478" s="16">
        <v>9628</v>
      </c>
      <c r="X1478" s="16" t="s">
        <v>7745</v>
      </c>
      <c r="Y1478" s="16" t="s">
        <v>129</v>
      </c>
      <c r="Z1478" s="16" t="s">
        <v>129</v>
      </c>
    </row>
    <row r="1479" spans="2:26" hidden="1">
      <c r="B1479" s="16" t="s">
        <v>1621</v>
      </c>
      <c r="C1479" s="16" t="s">
        <v>235</v>
      </c>
      <c r="D1479" s="16" t="s">
        <v>9184</v>
      </c>
      <c r="E1479" s="16" t="s">
        <v>9185</v>
      </c>
      <c r="F1479" s="16" t="s">
        <v>9184</v>
      </c>
      <c r="G1479" s="16" t="s">
        <v>1739</v>
      </c>
      <c r="H1479" s="16" t="s">
        <v>129</v>
      </c>
      <c r="I1479" s="16" t="s">
        <v>19</v>
      </c>
      <c r="J1479" s="16" t="s">
        <v>7745</v>
      </c>
      <c r="K1479" s="16" t="s">
        <v>129</v>
      </c>
      <c r="L1479" s="16">
        <v>9628</v>
      </c>
      <c r="M1479" s="16">
        <v>9628</v>
      </c>
      <c r="N1479" s="16">
        <v>9628</v>
      </c>
      <c r="O1479" s="16">
        <v>9628</v>
      </c>
      <c r="P1479" s="16">
        <v>9628</v>
      </c>
      <c r="Q1479" s="16">
        <v>9628</v>
      </c>
      <c r="R1479" s="16">
        <v>9628</v>
      </c>
      <c r="S1479" s="16">
        <v>9628</v>
      </c>
      <c r="T1479" s="16">
        <v>9628</v>
      </c>
      <c r="U1479" s="16">
        <v>9628</v>
      </c>
      <c r="V1479" s="16">
        <v>9628</v>
      </c>
      <c r="W1479" s="16">
        <v>9628</v>
      </c>
      <c r="X1479" s="16" t="s">
        <v>7745</v>
      </c>
      <c r="Y1479" s="16" t="s">
        <v>129</v>
      </c>
      <c r="Z1479" s="16" t="s">
        <v>129</v>
      </c>
    </row>
    <row r="1480" spans="2:26" hidden="1">
      <c r="B1480" s="16" t="s">
        <v>1621</v>
      </c>
      <c r="C1480" s="16" t="s">
        <v>235</v>
      </c>
      <c r="D1480" s="16" t="s">
        <v>15929</v>
      </c>
      <c r="E1480" s="16" t="s">
        <v>15930</v>
      </c>
      <c r="F1480" s="16" t="s">
        <v>15929</v>
      </c>
      <c r="G1480" s="16" t="s">
        <v>1739</v>
      </c>
      <c r="H1480" s="16" t="s">
        <v>129</v>
      </c>
      <c r="I1480" s="16" t="s">
        <v>19</v>
      </c>
      <c r="J1480" s="16" t="s">
        <v>7745</v>
      </c>
      <c r="K1480" s="16" t="s">
        <v>129</v>
      </c>
      <c r="L1480" s="16">
        <v>1947500</v>
      </c>
      <c r="M1480" s="16">
        <v>1947500</v>
      </c>
      <c r="N1480" s="16">
        <v>1947500</v>
      </c>
      <c r="O1480" s="16">
        <v>1947500</v>
      </c>
      <c r="P1480" s="16">
        <v>1947500</v>
      </c>
      <c r="Q1480" s="16">
        <v>1947500</v>
      </c>
      <c r="R1480" s="16">
        <v>1947500</v>
      </c>
      <c r="S1480" s="16">
        <v>1947500</v>
      </c>
      <c r="T1480" s="16">
        <v>1947500</v>
      </c>
      <c r="U1480" s="16">
        <v>1947500</v>
      </c>
      <c r="V1480" s="16">
        <v>1947500</v>
      </c>
      <c r="W1480" s="16">
        <v>1947500</v>
      </c>
      <c r="X1480" s="16" t="s">
        <v>7745</v>
      </c>
      <c r="Y1480" s="16" t="s">
        <v>129</v>
      </c>
      <c r="Z1480" s="16" t="s">
        <v>129</v>
      </c>
    </row>
    <row r="1481" spans="2:26" hidden="1">
      <c r="B1481" s="16" t="s">
        <v>1621</v>
      </c>
      <c r="C1481" s="16" t="s">
        <v>1622</v>
      </c>
      <c r="D1481" s="16" t="s">
        <v>3192</v>
      </c>
      <c r="E1481" s="16" t="s">
        <v>9186</v>
      </c>
      <c r="F1481" s="16" t="s">
        <v>9187</v>
      </c>
      <c r="G1481" s="16" t="s">
        <v>1743</v>
      </c>
      <c r="H1481" s="16" t="s">
        <v>102</v>
      </c>
      <c r="I1481" s="16" t="s">
        <v>19</v>
      </c>
      <c r="J1481" s="16" t="s">
        <v>7745</v>
      </c>
      <c r="K1481" s="16" t="s">
        <v>102</v>
      </c>
      <c r="L1481" s="16">
        <v>1500000</v>
      </c>
      <c r="M1481" s="16">
        <v>1500000</v>
      </c>
      <c r="N1481" s="16">
        <v>1500000</v>
      </c>
      <c r="O1481" s="16">
        <v>1500000</v>
      </c>
      <c r="P1481" s="16">
        <v>1500000</v>
      </c>
      <c r="Q1481" s="16">
        <v>1500000</v>
      </c>
      <c r="R1481" s="16">
        <v>1500000</v>
      </c>
      <c r="S1481" s="16">
        <v>1500000</v>
      </c>
      <c r="T1481" s="16">
        <v>1500000</v>
      </c>
      <c r="U1481" s="16">
        <v>1500000</v>
      </c>
      <c r="V1481" s="16">
        <v>1500000</v>
      </c>
      <c r="W1481" s="16">
        <v>1500000</v>
      </c>
      <c r="X1481" s="16" t="s">
        <v>7745</v>
      </c>
      <c r="Y1481" s="16" t="s">
        <v>102</v>
      </c>
      <c r="Z1481" s="16" t="s">
        <v>102</v>
      </c>
    </row>
    <row r="1482" spans="2:26" hidden="1">
      <c r="B1482" s="16" t="s">
        <v>1621</v>
      </c>
      <c r="C1482" s="16" t="s">
        <v>1622</v>
      </c>
      <c r="D1482" s="16" t="s">
        <v>1954</v>
      </c>
      <c r="E1482" s="16" t="s">
        <v>15931</v>
      </c>
      <c r="F1482" s="16" t="s">
        <v>15932</v>
      </c>
      <c r="G1482" s="16" t="s">
        <v>2047</v>
      </c>
      <c r="H1482" s="16" t="s">
        <v>102</v>
      </c>
      <c r="I1482" s="16" t="s">
        <v>19</v>
      </c>
      <c r="J1482" s="16" t="s">
        <v>7744</v>
      </c>
      <c r="K1482" s="16" t="s">
        <v>102</v>
      </c>
      <c r="L1482" s="16">
        <v>11714468.75</v>
      </c>
      <c r="M1482" s="16">
        <v>11714468.75</v>
      </c>
      <c r="N1482" s="16">
        <v>11714468.75</v>
      </c>
      <c r="O1482" s="16">
        <v>11714468.75</v>
      </c>
      <c r="P1482" s="16">
        <v>11714468.75</v>
      </c>
      <c r="Q1482" s="16">
        <v>11714468.75</v>
      </c>
      <c r="R1482" s="16">
        <v>11714468.75</v>
      </c>
      <c r="S1482" s="16">
        <v>11714468.75</v>
      </c>
      <c r="T1482" s="16">
        <v>11714468.75</v>
      </c>
      <c r="U1482" s="16">
        <v>11714468.75</v>
      </c>
      <c r="V1482" s="16">
        <v>11714468.75</v>
      </c>
      <c r="W1482" s="16">
        <v>11714468.75</v>
      </c>
      <c r="X1482" s="16" t="s">
        <v>7744</v>
      </c>
      <c r="Y1482" s="16" t="s">
        <v>102</v>
      </c>
      <c r="Z1482" s="16" t="s">
        <v>102</v>
      </c>
    </row>
    <row r="1483" spans="2:26" hidden="1">
      <c r="B1483" s="16" t="s">
        <v>1621</v>
      </c>
      <c r="C1483" s="16" t="s">
        <v>235</v>
      </c>
      <c r="D1483" s="16" t="s">
        <v>3326</v>
      </c>
      <c r="E1483" s="16" t="s">
        <v>16160</v>
      </c>
      <c r="F1483" s="16" t="s">
        <v>16161</v>
      </c>
      <c r="G1483" s="16" t="s">
        <v>1739</v>
      </c>
      <c r="H1483" s="16" t="s">
        <v>129</v>
      </c>
      <c r="I1483" s="16" t="s">
        <v>19</v>
      </c>
      <c r="J1483" s="16" t="s">
        <v>7745</v>
      </c>
      <c r="K1483" s="16" t="s">
        <v>129</v>
      </c>
      <c r="L1483" s="16">
        <v>60000000</v>
      </c>
      <c r="M1483" s="16">
        <v>60000000</v>
      </c>
      <c r="N1483" s="16">
        <v>60000000</v>
      </c>
      <c r="O1483" s="16">
        <v>60000000</v>
      </c>
      <c r="P1483" s="16">
        <v>60000000</v>
      </c>
      <c r="Q1483" s="16">
        <v>60000000</v>
      </c>
      <c r="R1483" s="16">
        <v>60000000</v>
      </c>
      <c r="S1483" s="16">
        <v>60000000</v>
      </c>
      <c r="T1483" s="16">
        <v>60000000</v>
      </c>
      <c r="U1483" s="16">
        <v>60000000</v>
      </c>
      <c r="V1483" s="16">
        <v>60000000</v>
      </c>
      <c r="W1483" s="16">
        <v>60000000</v>
      </c>
      <c r="X1483" s="16" t="s">
        <v>7745</v>
      </c>
      <c r="Y1483" s="16" t="s">
        <v>129</v>
      </c>
      <c r="Z1483" s="16" t="s">
        <v>129</v>
      </c>
    </row>
    <row r="1484" spans="2:26" hidden="1">
      <c r="B1484" s="16" t="s">
        <v>1621</v>
      </c>
      <c r="C1484" s="16" t="s">
        <v>235</v>
      </c>
      <c r="D1484" s="16" t="s">
        <v>9188</v>
      </c>
      <c r="E1484" s="16" t="s">
        <v>9189</v>
      </c>
      <c r="F1484" s="16" t="s">
        <v>9188</v>
      </c>
      <c r="G1484" s="16" t="s">
        <v>1739</v>
      </c>
      <c r="H1484" s="16" t="s">
        <v>129</v>
      </c>
      <c r="I1484" s="16" t="s">
        <v>19</v>
      </c>
      <c r="J1484" s="16" t="s">
        <v>7745</v>
      </c>
      <c r="K1484" s="16" t="s">
        <v>129</v>
      </c>
      <c r="L1484" s="16">
        <v>1870000</v>
      </c>
      <c r="M1484" s="16">
        <v>1870000</v>
      </c>
      <c r="N1484" s="16">
        <v>1870000</v>
      </c>
      <c r="O1484" s="16">
        <v>1870000</v>
      </c>
      <c r="P1484" s="16">
        <v>1870000</v>
      </c>
      <c r="Q1484" s="16">
        <v>1870000</v>
      </c>
      <c r="R1484" s="16">
        <v>1870000</v>
      </c>
      <c r="S1484" s="16">
        <v>1870000</v>
      </c>
      <c r="T1484" s="16">
        <v>1870000</v>
      </c>
      <c r="U1484" s="16">
        <v>1870000</v>
      </c>
      <c r="V1484" s="16">
        <v>1870000</v>
      </c>
      <c r="W1484" s="16">
        <v>1870000</v>
      </c>
      <c r="X1484" s="16" t="s">
        <v>7745</v>
      </c>
      <c r="Y1484" s="16" t="s">
        <v>129</v>
      </c>
      <c r="Z1484" s="16" t="s">
        <v>129</v>
      </c>
    </row>
    <row r="1485" spans="2:26" hidden="1">
      <c r="B1485" s="16" t="s">
        <v>1621</v>
      </c>
      <c r="C1485" s="16" t="s">
        <v>235</v>
      </c>
      <c r="D1485" s="16" t="s">
        <v>9190</v>
      </c>
      <c r="E1485" s="16" t="s">
        <v>9191</v>
      </c>
      <c r="F1485" s="16" t="s">
        <v>9190</v>
      </c>
      <c r="G1485" s="16" t="s">
        <v>1739</v>
      </c>
      <c r="H1485" s="16" t="s">
        <v>129</v>
      </c>
      <c r="I1485" s="16" t="s">
        <v>19</v>
      </c>
      <c r="J1485" s="16" t="s">
        <v>7745</v>
      </c>
      <c r="K1485" s="16" t="s">
        <v>129</v>
      </c>
      <c r="L1485" s="16">
        <v>45000</v>
      </c>
      <c r="M1485" s="16">
        <v>45000</v>
      </c>
      <c r="N1485" s="16">
        <v>45000</v>
      </c>
      <c r="O1485" s="16">
        <v>45000</v>
      </c>
      <c r="P1485" s="16">
        <v>45000</v>
      </c>
      <c r="Q1485" s="16">
        <v>45000</v>
      </c>
      <c r="R1485" s="16">
        <v>45000</v>
      </c>
      <c r="S1485" s="16">
        <v>45000</v>
      </c>
      <c r="T1485" s="16">
        <v>45000</v>
      </c>
      <c r="U1485" s="16">
        <v>45000</v>
      </c>
      <c r="V1485" s="16">
        <v>45000</v>
      </c>
      <c r="W1485" s="16">
        <v>45000</v>
      </c>
      <c r="X1485" s="16" t="s">
        <v>7745</v>
      </c>
      <c r="Y1485" s="16" t="s">
        <v>129</v>
      </c>
      <c r="Z1485" s="16" t="s">
        <v>129</v>
      </c>
    </row>
    <row r="1486" spans="2:26" hidden="1">
      <c r="B1486" s="16" t="s">
        <v>1621</v>
      </c>
      <c r="C1486" s="16" t="s">
        <v>1622</v>
      </c>
      <c r="D1486" s="16" t="s">
        <v>9192</v>
      </c>
      <c r="E1486" s="16" t="s">
        <v>9193</v>
      </c>
      <c r="F1486" s="16" t="s">
        <v>9192</v>
      </c>
      <c r="G1486" s="16" t="s">
        <v>3219</v>
      </c>
      <c r="H1486" s="16" t="s">
        <v>102</v>
      </c>
      <c r="I1486" s="16" t="s">
        <v>19</v>
      </c>
      <c r="J1486" s="16" t="s">
        <v>7745</v>
      </c>
      <c r="K1486" s="16" t="s">
        <v>102</v>
      </c>
      <c r="L1486" s="16">
        <v>1325000</v>
      </c>
      <c r="M1486" s="16">
        <v>1325000</v>
      </c>
      <c r="N1486" s="16">
        <v>1325000</v>
      </c>
      <c r="O1486" s="16">
        <v>1325000</v>
      </c>
      <c r="P1486" s="16">
        <v>1325000</v>
      </c>
      <c r="Q1486" s="16">
        <v>1325000</v>
      </c>
      <c r="R1486" s="16">
        <v>1325000</v>
      </c>
      <c r="S1486" s="16">
        <v>1325000</v>
      </c>
      <c r="T1486" s="16">
        <v>1325000</v>
      </c>
      <c r="U1486" s="16">
        <v>1325000</v>
      </c>
      <c r="V1486" s="16">
        <v>1325000</v>
      </c>
      <c r="W1486" s="16">
        <v>1325000</v>
      </c>
      <c r="X1486" s="16" t="s">
        <v>7745</v>
      </c>
      <c r="Y1486" s="16" t="s">
        <v>102</v>
      </c>
      <c r="Z1486" s="16" t="s">
        <v>102</v>
      </c>
    </row>
    <row r="1487" spans="2:26" hidden="1">
      <c r="B1487" s="16" t="s">
        <v>1621</v>
      </c>
      <c r="C1487" s="16" t="s">
        <v>235</v>
      </c>
      <c r="D1487" s="16" t="s">
        <v>7860</v>
      </c>
      <c r="E1487" s="16" t="s">
        <v>9194</v>
      </c>
      <c r="F1487" s="16" t="s">
        <v>9195</v>
      </c>
      <c r="G1487" s="16" t="s">
        <v>1743</v>
      </c>
      <c r="H1487" s="16" t="s">
        <v>102</v>
      </c>
      <c r="I1487" s="16" t="s">
        <v>19</v>
      </c>
      <c r="J1487" s="16" t="s">
        <v>7745</v>
      </c>
      <c r="K1487" s="16" t="s">
        <v>102</v>
      </c>
      <c r="L1487" s="16">
        <v>3488000</v>
      </c>
      <c r="M1487" s="16">
        <v>3488000</v>
      </c>
      <c r="N1487" s="16">
        <v>3488000</v>
      </c>
      <c r="O1487" s="16">
        <v>3488000</v>
      </c>
      <c r="P1487" s="16">
        <v>3488000</v>
      </c>
      <c r="Q1487" s="16">
        <v>3488000</v>
      </c>
      <c r="R1487" s="16">
        <v>3488000</v>
      </c>
      <c r="S1487" s="16">
        <v>3488000</v>
      </c>
      <c r="T1487" s="16">
        <v>3488000</v>
      </c>
      <c r="U1487" s="16">
        <v>3488000</v>
      </c>
      <c r="V1487" s="16">
        <v>3488000</v>
      </c>
      <c r="W1487" s="16">
        <v>3488000</v>
      </c>
      <c r="X1487" s="16" t="s">
        <v>7745</v>
      </c>
      <c r="Y1487" s="16" t="s">
        <v>102</v>
      </c>
      <c r="Z1487" s="16" t="s">
        <v>102</v>
      </c>
    </row>
    <row r="1488" spans="2:26" hidden="1">
      <c r="B1488" s="16" t="s">
        <v>1621</v>
      </c>
      <c r="C1488" s="16" t="s">
        <v>1622</v>
      </c>
      <c r="D1488" s="16" t="s">
        <v>1954</v>
      </c>
      <c r="E1488" s="16" t="s">
        <v>9196</v>
      </c>
      <c r="F1488" s="16" t="s">
        <v>9197</v>
      </c>
      <c r="G1488" s="16" t="s">
        <v>2047</v>
      </c>
      <c r="H1488" s="16" t="s">
        <v>102</v>
      </c>
      <c r="I1488" s="16" t="s">
        <v>19</v>
      </c>
      <c r="J1488" s="16" t="s">
        <v>7745</v>
      </c>
      <c r="K1488" s="16" t="s">
        <v>102</v>
      </c>
      <c r="L1488" s="16">
        <v>7500000</v>
      </c>
      <c r="M1488" s="16">
        <v>7500000</v>
      </c>
      <c r="N1488" s="16">
        <v>7500000</v>
      </c>
      <c r="O1488" s="16">
        <v>7500000</v>
      </c>
      <c r="P1488" s="16">
        <v>7500000</v>
      </c>
      <c r="Q1488" s="16">
        <v>7500000</v>
      </c>
      <c r="R1488" s="16">
        <v>7500000</v>
      </c>
      <c r="S1488" s="16">
        <v>7500000</v>
      </c>
      <c r="T1488" s="16">
        <v>7500000</v>
      </c>
      <c r="U1488" s="16">
        <v>7500000</v>
      </c>
      <c r="V1488" s="16">
        <v>7500000</v>
      </c>
      <c r="W1488" s="16">
        <v>7500000</v>
      </c>
      <c r="X1488" s="16" t="s">
        <v>7745</v>
      </c>
      <c r="Y1488" s="16" t="s">
        <v>102</v>
      </c>
      <c r="Z1488" s="16" t="s">
        <v>102</v>
      </c>
    </row>
    <row r="1489" spans="2:26" hidden="1">
      <c r="B1489" s="16" t="s">
        <v>1621</v>
      </c>
      <c r="C1489" s="16" t="s">
        <v>235</v>
      </c>
      <c r="D1489" s="16" t="s">
        <v>9198</v>
      </c>
      <c r="E1489" s="16" t="s">
        <v>9199</v>
      </c>
      <c r="F1489" s="16" t="s">
        <v>9198</v>
      </c>
      <c r="G1489" s="16" t="s">
        <v>1739</v>
      </c>
      <c r="H1489" s="16" t="s">
        <v>129</v>
      </c>
      <c r="I1489" s="16" t="s">
        <v>19</v>
      </c>
      <c r="J1489" s="16" t="s">
        <v>7745</v>
      </c>
      <c r="K1489" s="16" t="s">
        <v>129</v>
      </c>
      <c r="L1489" s="16">
        <v>5500000</v>
      </c>
      <c r="M1489" s="16">
        <v>5500000</v>
      </c>
      <c r="N1489" s="16">
        <v>5500000</v>
      </c>
      <c r="O1489" s="16">
        <v>5500000</v>
      </c>
      <c r="P1489" s="16">
        <v>5500000</v>
      </c>
      <c r="Q1489" s="16">
        <v>5500000</v>
      </c>
      <c r="R1489" s="16">
        <v>5500000</v>
      </c>
      <c r="S1489" s="16">
        <v>5500000</v>
      </c>
      <c r="T1489" s="16">
        <v>5500000</v>
      </c>
      <c r="U1489" s="16">
        <v>5500000</v>
      </c>
      <c r="V1489" s="16">
        <v>5500000</v>
      </c>
      <c r="W1489" s="16">
        <v>5500000</v>
      </c>
      <c r="X1489" s="16" t="s">
        <v>7745</v>
      </c>
      <c r="Y1489" s="16" t="s">
        <v>129</v>
      </c>
      <c r="Z1489" s="16" t="s">
        <v>129</v>
      </c>
    </row>
    <row r="1490" spans="2:26" hidden="1">
      <c r="B1490" s="16" t="s">
        <v>1621</v>
      </c>
      <c r="C1490" s="16" t="s">
        <v>235</v>
      </c>
      <c r="D1490" s="16" t="s">
        <v>9201</v>
      </c>
      <c r="E1490" s="16" t="s">
        <v>9202</v>
      </c>
      <c r="F1490" s="16" t="s">
        <v>15384</v>
      </c>
      <c r="G1490" s="16" t="s">
        <v>1739</v>
      </c>
      <c r="H1490" s="16" t="s">
        <v>129</v>
      </c>
      <c r="I1490" s="16" t="s">
        <v>19</v>
      </c>
      <c r="J1490" s="16" t="s">
        <v>7745</v>
      </c>
      <c r="K1490" s="16" t="s">
        <v>129</v>
      </c>
      <c r="L1490" s="16">
        <v>35000000</v>
      </c>
      <c r="M1490" s="16">
        <v>35000000</v>
      </c>
      <c r="N1490" s="16">
        <v>35000000</v>
      </c>
      <c r="O1490" s="16">
        <v>35000000</v>
      </c>
      <c r="P1490" s="16">
        <v>35000000</v>
      </c>
      <c r="Q1490" s="16">
        <v>35000000</v>
      </c>
      <c r="R1490" s="16">
        <v>35000000</v>
      </c>
      <c r="S1490" s="16">
        <v>35000000</v>
      </c>
      <c r="T1490" s="16">
        <v>35000000</v>
      </c>
      <c r="U1490" s="16">
        <v>35000000</v>
      </c>
      <c r="V1490" s="16">
        <v>35000000</v>
      </c>
      <c r="W1490" s="16">
        <v>35000000</v>
      </c>
      <c r="X1490" s="16" t="s">
        <v>7745</v>
      </c>
      <c r="Y1490" s="16" t="s">
        <v>129</v>
      </c>
      <c r="Z1490" s="16" t="s">
        <v>129</v>
      </c>
    </row>
    <row r="1491" spans="2:26" hidden="1">
      <c r="B1491" s="16" t="s">
        <v>1621</v>
      </c>
      <c r="C1491" s="16" t="s">
        <v>235</v>
      </c>
      <c r="D1491" s="16" t="s">
        <v>9203</v>
      </c>
      <c r="E1491" s="16" t="s">
        <v>9204</v>
      </c>
      <c r="F1491" s="16" t="s">
        <v>9203</v>
      </c>
      <c r="G1491" s="16" t="s">
        <v>1743</v>
      </c>
      <c r="H1491" s="16" t="s">
        <v>102</v>
      </c>
      <c r="I1491" s="16" t="s">
        <v>19</v>
      </c>
      <c r="J1491" s="16" t="s">
        <v>7745</v>
      </c>
      <c r="K1491" s="16" t="s">
        <v>102</v>
      </c>
      <c r="L1491" s="16">
        <v>75000</v>
      </c>
      <c r="M1491" s="16">
        <v>75000</v>
      </c>
      <c r="N1491" s="16">
        <v>75000</v>
      </c>
      <c r="O1491" s="16">
        <v>75000</v>
      </c>
      <c r="P1491" s="16">
        <v>75000</v>
      </c>
      <c r="Q1491" s="16">
        <v>75000</v>
      </c>
      <c r="R1491" s="16">
        <v>75000</v>
      </c>
      <c r="S1491" s="16">
        <v>75000</v>
      </c>
      <c r="T1491" s="16">
        <v>75000</v>
      </c>
      <c r="U1491" s="16">
        <v>75000</v>
      </c>
      <c r="V1491" s="16">
        <v>75000</v>
      </c>
      <c r="W1491" s="16">
        <v>75000</v>
      </c>
      <c r="X1491" s="16" t="s">
        <v>7745</v>
      </c>
      <c r="Y1491" s="16" t="s">
        <v>102</v>
      </c>
      <c r="Z1491" s="16" t="s">
        <v>102</v>
      </c>
    </row>
    <row r="1492" spans="2:26" hidden="1">
      <c r="B1492" s="16" t="s">
        <v>1621</v>
      </c>
      <c r="C1492" s="16" t="s">
        <v>235</v>
      </c>
      <c r="D1492" s="16" t="s">
        <v>9205</v>
      </c>
      <c r="E1492" s="16" t="s">
        <v>9206</v>
      </c>
      <c r="F1492" s="16" t="s">
        <v>9207</v>
      </c>
      <c r="G1492" s="16" t="s">
        <v>1739</v>
      </c>
      <c r="H1492" s="16" t="s">
        <v>129</v>
      </c>
      <c r="I1492" s="16" t="s">
        <v>19</v>
      </c>
      <c r="J1492" s="16" t="s">
        <v>7745</v>
      </c>
      <c r="K1492" s="16" t="s">
        <v>129</v>
      </c>
      <c r="L1492" s="16">
        <v>337000</v>
      </c>
      <c r="M1492" s="16">
        <v>337000</v>
      </c>
      <c r="N1492" s="16">
        <v>337000</v>
      </c>
      <c r="O1492" s="16">
        <v>337000</v>
      </c>
      <c r="P1492" s="16">
        <v>337000</v>
      </c>
      <c r="Q1492" s="16">
        <v>337000</v>
      </c>
      <c r="R1492" s="16">
        <v>337000</v>
      </c>
      <c r="S1492" s="16">
        <v>337000</v>
      </c>
      <c r="T1492" s="16">
        <v>337000</v>
      </c>
      <c r="U1492" s="16">
        <v>337000</v>
      </c>
      <c r="V1492" s="16">
        <v>337000</v>
      </c>
      <c r="W1492" s="16">
        <v>337000</v>
      </c>
      <c r="X1492" s="16" t="s">
        <v>7745</v>
      </c>
      <c r="Y1492" s="16" t="s">
        <v>129</v>
      </c>
      <c r="Z1492" s="16" t="s">
        <v>129</v>
      </c>
    </row>
    <row r="1493" spans="2:26" hidden="1">
      <c r="B1493" s="16" t="s">
        <v>1621</v>
      </c>
      <c r="C1493" s="16" t="s">
        <v>1622</v>
      </c>
      <c r="D1493" s="16" t="s">
        <v>1954</v>
      </c>
      <c r="E1493" s="16" t="s">
        <v>9208</v>
      </c>
      <c r="F1493" s="16" t="s">
        <v>9209</v>
      </c>
      <c r="G1493" s="16" t="s">
        <v>2047</v>
      </c>
      <c r="H1493" s="16" t="s">
        <v>103</v>
      </c>
      <c r="I1493" s="16" t="s">
        <v>19</v>
      </c>
      <c r="J1493" s="16" t="s">
        <v>7745</v>
      </c>
      <c r="K1493" s="16" t="s">
        <v>103</v>
      </c>
      <c r="L1493" s="16">
        <v>615000</v>
      </c>
      <c r="M1493" s="16">
        <v>615000</v>
      </c>
      <c r="N1493" s="16">
        <v>615000</v>
      </c>
      <c r="O1493" s="16">
        <v>615000</v>
      </c>
      <c r="P1493" s="16">
        <v>615000</v>
      </c>
      <c r="Q1493" s="16">
        <v>615000</v>
      </c>
      <c r="R1493" s="16">
        <v>615000</v>
      </c>
      <c r="S1493" s="16">
        <v>615000</v>
      </c>
      <c r="T1493" s="16">
        <v>615000</v>
      </c>
      <c r="U1493" s="16">
        <v>615000</v>
      </c>
      <c r="V1493" s="16">
        <v>615000</v>
      </c>
      <c r="W1493" s="16">
        <v>615000</v>
      </c>
      <c r="X1493" s="16" t="s">
        <v>7745</v>
      </c>
      <c r="Y1493" s="16" t="s">
        <v>103</v>
      </c>
      <c r="Z1493" s="16" t="s">
        <v>103</v>
      </c>
    </row>
    <row r="1494" spans="2:26" hidden="1">
      <c r="B1494" s="16" t="s">
        <v>1621</v>
      </c>
      <c r="C1494" s="16" t="s">
        <v>1622</v>
      </c>
      <c r="D1494" s="16" t="s">
        <v>1954</v>
      </c>
      <c r="E1494" s="16" t="s">
        <v>9210</v>
      </c>
      <c r="F1494" s="16" t="s">
        <v>9211</v>
      </c>
      <c r="G1494" s="16" t="s">
        <v>2047</v>
      </c>
      <c r="H1494" s="16" t="s">
        <v>103</v>
      </c>
      <c r="I1494" s="16" t="s">
        <v>19</v>
      </c>
      <c r="J1494" s="16" t="s">
        <v>7745</v>
      </c>
      <c r="K1494" s="16" t="s">
        <v>103</v>
      </c>
      <c r="L1494" s="16">
        <v>615000</v>
      </c>
      <c r="M1494" s="16">
        <v>615000</v>
      </c>
      <c r="N1494" s="16">
        <v>615000</v>
      </c>
      <c r="O1494" s="16">
        <v>615000</v>
      </c>
      <c r="P1494" s="16">
        <v>615000</v>
      </c>
      <c r="Q1494" s="16">
        <v>615000</v>
      </c>
      <c r="R1494" s="16">
        <v>615000</v>
      </c>
      <c r="S1494" s="16">
        <v>615000</v>
      </c>
      <c r="T1494" s="16">
        <v>615000</v>
      </c>
      <c r="U1494" s="16">
        <v>615000</v>
      </c>
      <c r="V1494" s="16">
        <v>615000</v>
      </c>
      <c r="W1494" s="16">
        <v>615000</v>
      </c>
      <c r="X1494" s="16" t="s">
        <v>7745</v>
      </c>
      <c r="Y1494" s="16" t="s">
        <v>103</v>
      </c>
      <c r="Z1494" s="16" t="s">
        <v>103</v>
      </c>
    </row>
    <row r="1495" spans="2:26" hidden="1">
      <c r="B1495" s="16" t="s">
        <v>1621</v>
      </c>
      <c r="C1495" s="16" t="s">
        <v>1622</v>
      </c>
      <c r="D1495" s="16" t="s">
        <v>1954</v>
      </c>
      <c r="E1495" s="16" t="s">
        <v>9212</v>
      </c>
      <c r="F1495" s="16" t="s">
        <v>9213</v>
      </c>
      <c r="G1495" s="16" t="s">
        <v>2047</v>
      </c>
      <c r="H1495" s="16" t="s">
        <v>103</v>
      </c>
      <c r="I1495" s="16" t="s">
        <v>19</v>
      </c>
      <c r="J1495" s="16" t="s">
        <v>7745</v>
      </c>
      <c r="K1495" s="16" t="s">
        <v>103</v>
      </c>
      <c r="L1495" s="16">
        <v>615000</v>
      </c>
      <c r="M1495" s="16">
        <v>615000</v>
      </c>
      <c r="N1495" s="16">
        <v>615000</v>
      </c>
      <c r="O1495" s="16">
        <v>615000</v>
      </c>
      <c r="P1495" s="16">
        <v>615000</v>
      </c>
      <c r="Q1495" s="16">
        <v>615000</v>
      </c>
      <c r="R1495" s="16">
        <v>615000</v>
      </c>
      <c r="S1495" s="16">
        <v>615000</v>
      </c>
      <c r="T1495" s="16">
        <v>615000</v>
      </c>
      <c r="U1495" s="16">
        <v>615000</v>
      </c>
      <c r="V1495" s="16">
        <v>615000</v>
      </c>
      <c r="W1495" s="16">
        <v>615000</v>
      </c>
      <c r="X1495" s="16" t="s">
        <v>7745</v>
      </c>
      <c r="Y1495" s="16" t="s">
        <v>103</v>
      </c>
      <c r="Z1495" s="16" t="s">
        <v>103</v>
      </c>
    </row>
    <row r="1496" spans="2:26" hidden="1">
      <c r="B1496" s="16" t="s">
        <v>1621</v>
      </c>
      <c r="C1496" s="16" t="s">
        <v>1622</v>
      </c>
      <c r="D1496" s="16" t="s">
        <v>1954</v>
      </c>
      <c r="E1496" s="16" t="s">
        <v>9214</v>
      </c>
      <c r="F1496" s="16" t="s">
        <v>9215</v>
      </c>
      <c r="G1496" s="16" t="s">
        <v>2047</v>
      </c>
      <c r="H1496" s="16" t="s">
        <v>102</v>
      </c>
      <c r="I1496" s="16" t="s">
        <v>19</v>
      </c>
      <c r="J1496" s="16" t="s">
        <v>7745</v>
      </c>
      <c r="K1496" s="16" t="s">
        <v>102</v>
      </c>
      <c r="L1496" s="16">
        <v>1500000</v>
      </c>
      <c r="M1496" s="16">
        <v>1500000</v>
      </c>
      <c r="N1496" s="16">
        <v>1500000</v>
      </c>
      <c r="O1496" s="16">
        <v>1500000</v>
      </c>
      <c r="P1496" s="16">
        <v>1500000</v>
      </c>
      <c r="Q1496" s="16">
        <v>1500000</v>
      </c>
      <c r="R1496" s="16">
        <v>1500000</v>
      </c>
      <c r="S1496" s="16">
        <v>1500000</v>
      </c>
      <c r="T1496" s="16">
        <v>1500000</v>
      </c>
      <c r="U1496" s="16">
        <v>1500000</v>
      </c>
      <c r="V1496" s="16">
        <v>1500000</v>
      </c>
      <c r="W1496" s="16">
        <v>1500000</v>
      </c>
      <c r="X1496" s="16" t="s">
        <v>7745</v>
      </c>
      <c r="Y1496" s="16" t="s">
        <v>102</v>
      </c>
      <c r="Z1496" s="16" t="s">
        <v>102</v>
      </c>
    </row>
    <row r="1497" spans="2:26" hidden="1">
      <c r="B1497" s="16" t="s">
        <v>1621</v>
      </c>
      <c r="C1497" s="16" t="s">
        <v>1622</v>
      </c>
      <c r="D1497" s="16" t="s">
        <v>1954</v>
      </c>
      <c r="E1497" s="16" t="s">
        <v>9216</v>
      </c>
      <c r="F1497" s="16" t="s">
        <v>9217</v>
      </c>
      <c r="G1497" s="16" t="s">
        <v>2047</v>
      </c>
      <c r="H1497" s="16" t="s">
        <v>102</v>
      </c>
      <c r="I1497" s="16" t="s">
        <v>19</v>
      </c>
      <c r="J1497" s="16" t="s">
        <v>7745</v>
      </c>
      <c r="K1497" s="16" t="s">
        <v>102</v>
      </c>
      <c r="L1497" s="16">
        <v>1500000</v>
      </c>
      <c r="M1497" s="16">
        <v>1500000</v>
      </c>
      <c r="N1497" s="16">
        <v>1500000</v>
      </c>
      <c r="O1497" s="16">
        <v>1500000</v>
      </c>
      <c r="P1497" s="16">
        <v>1500000</v>
      </c>
      <c r="Q1497" s="16">
        <v>1500000</v>
      </c>
      <c r="R1497" s="16">
        <v>1500000</v>
      </c>
      <c r="S1497" s="16">
        <v>1500000</v>
      </c>
      <c r="T1497" s="16">
        <v>1500000</v>
      </c>
      <c r="U1497" s="16">
        <v>1500000</v>
      </c>
      <c r="V1497" s="16">
        <v>1500000</v>
      </c>
      <c r="W1497" s="16">
        <v>1500000</v>
      </c>
      <c r="X1497" s="16" t="s">
        <v>7745</v>
      </c>
      <c r="Y1497" s="16" t="s">
        <v>102</v>
      </c>
      <c r="Z1497" s="16" t="s">
        <v>102</v>
      </c>
    </row>
    <row r="1498" spans="2:26" hidden="1">
      <c r="B1498" s="16" t="s">
        <v>1621</v>
      </c>
      <c r="C1498" s="16" t="s">
        <v>1622</v>
      </c>
      <c r="D1498" s="16" t="s">
        <v>1954</v>
      </c>
      <c r="E1498" s="16" t="s">
        <v>9218</v>
      </c>
      <c r="F1498" s="16" t="s">
        <v>9219</v>
      </c>
      <c r="G1498" s="16" t="s">
        <v>2047</v>
      </c>
      <c r="H1498" s="16" t="s">
        <v>102</v>
      </c>
      <c r="I1498" s="16" t="s">
        <v>19</v>
      </c>
      <c r="J1498" s="16" t="s">
        <v>7745</v>
      </c>
      <c r="K1498" s="16" t="s">
        <v>102</v>
      </c>
      <c r="L1498" s="16">
        <v>1500000</v>
      </c>
      <c r="M1498" s="16">
        <v>1500000</v>
      </c>
      <c r="N1498" s="16">
        <v>1500000</v>
      </c>
      <c r="O1498" s="16">
        <v>1500000</v>
      </c>
      <c r="P1498" s="16">
        <v>1500000</v>
      </c>
      <c r="Q1498" s="16">
        <v>1500000</v>
      </c>
      <c r="R1498" s="16">
        <v>1500000</v>
      </c>
      <c r="S1498" s="16">
        <v>1500000</v>
      </c>
      <c r="T1498" s="16">
        <v>1500000</v>
      </c>
      <c r="U1498" s="16">
        <v>1500000</v>
      </c>
      <c r="V1498" s="16">
        <v>1500000</v>
      </c>
      <c r="W1498" s="16">
        <v>1500000</v>
      </c>
      <c r="X1498" s="16" t="s">
        <v>7745</v>
      </c>
      <c r="Y1498" s="16" t="s">
        <v>102</v>
      </c>
      <c r="Z1498" s="16" t="s">
        <v>102</v>
      </c>
    </row>
    <row r="1499" spans="2:26" hidden="1">
      <c r="B1499" s="16" t="s">
        <v>1621</v>
      </c>
      <c r="C1499" s="16" t="s">
        <v>1622</v>
      </c>
      <c r="D1499" s="16" t="s">
        <v>1954</v>
      </c>
      <c r="E1499" s="16" t="s">
        <v>9220</v>
      </c>
      <c r="F1499" s="16" t="s">
        <v>9221</v>
      </c>
      <c r="G1499" s="16" t="s">
        <v>2047</v>
      </c>
      <c r="H1499" s="16" t="s">
        <v>102</v>
      </c>
      <c r="I1499" s="16" t="s">
        <v>19</v>
      </c>
      <c r="J1499" s="16" t="s">
        <v>7745</v>
      </c>
      <c r="K1499" s="16" t="s">
        <v>102</v>
      </c>
      <c r="L1499" s="16">
        <v>1500000</v>
      </c>
      <c r="M1499" s="16">
        <v>1500000</v>
      </c>
      <c r="N1499" s="16">
        <v>1500000</v>
      </c>
      <c r="O1499" s="16">
        <v>1500000</v>
      </c>
      <c r="P1499" s="16">
        <v>1500000</v>
      </c>
      <c r="Q1499" s="16">
        <v>1500000</v>
      </c>
      <c r="R1499" s="16">
        <v>1500000</v>
      </c>
      <c r="S1499" s="16">
        <v>1500000</v>
      </c>
      <c r="T1499" s="16">
        <v>1500000</v>
      </c>
      <c r="U1499" s="16">
        <v>1500000</v>
      </c>
      <c r="V1499" s="16">
        <v>1500000</v>
      </c>
      <c r="W1499" s="16">
        <v>1500000</v>
      </c>
      <c r="X1499" s="16" t="s">
        <v>7745</v>
      </c>
      <c r="Y1499" s="16" t="s">
        <v>102</v>
      </c>
      <c r="Z1499" s="16" t="s">
        <v>102</v>
      </c>
    </row>
    <row r="1500" spans="2:26" hidden="1">
      <c r="B1500" s="16" t="s">
        <v>1621</v>
      </c>
      <c r="C1500" s="16" t="s">
        <v>235</v>
      </c>
      <c r="D1500" s="16" t="s">
        <v>9456</v>
      </c>
      <c r="E1500" s="16" t="s">
        <v>9222</v>
      </c>
      <c r="F1500" s="16" t="s">
        <v>9223</v>
      </c>
      <c r="G1500" s="16" t="s">
        <v>1739</v>
      </c>
      <c r="H1500" s="16" t="s">
        <v>129</v>
      </c>
      <c r="I1500" s="16" t="s">
        <v>19</v>
      </c>
      <c r="J1500" s="16" t="s">
        <v>7745</v>
      </c>
      <c r="K1500" s="16" t="s">
        <v>129</v>
      </c>
      <c r="L1500" s="16">
        <v>350000</v>
      </c>
      <c r="M1500" s="16">
        <v>350000</v>
      </c>
      <c r="N1500" s="16">
        <v>350000</v>
      </c>
      <c r="O1500" s="16">
        <v>350000</v>
      </c>
      <c r="P1500" s="16">
        <v>350000</v>
      </c>
      <c r="Q1500" s="16">
        <v>350000</v>
      </c>
      <c r="R1500" s="16">
        <v>350000</v>
      </c>
      <c r="S1500" s="16">
        <v>350000</v>
      </c>
      <c r="T1500" s="16">
        <v>350000</v>
      </c>
      <c r="U1500" s="16">
        <v>350000</v>
      </c>
      <c r="V1500" s="16">
        <v>350000</v>
      </c>
      <c r="W1500" s="16">
        <v>350000</v>
      </c>
      <c r="X1500" s="16" t="s">
        <v>7745</v>
      </c>
      <c r="Y1500" s="16" t="s">
        <v>129</v>
      </c>
      <c r="Z1500" s="16" t="s">
        <v>129</v>
      </c>
    </row>
    <row r="1501" spans="2:26" hidden="1">
      <c r="B1501" s="16" t="s">
        <v>1621</v>
      </c>
      <c r="C1501" s="16" t="s">
        <v>235</v>
      </c>
      <c r="D1501" s="16" t="s">
        <v>9456</v>
      </c>
      <c r="E1501" s="16" t="s">
        <v>9224</v>
      </c>
      <c r="F1501" s="16" t="s">
        <v>9225</v>
      </c>
      <c r="G1501" s="16" t="s">
        <v>1739</v>
      </c>
      <c r="H1501" s="16" t="s">
        <v>129</v>
      </c>
      <c r="I1501" s="16" t="s">
        <v>19</v>
      </c>
      <c r="J1501" s="16" t="s">
        <v>7745</v>
      </c>
      <c r="K1501" s="16" t="s">
        <v>129</v>
      </c>
      <c r="L1501" s="16">
        <v>850000</v>
      </c>
      <c r="M1501" s="16">
        <v>850000</v>
      </c>
      <c r="N1501" s="16">
        <v>850000</v>
      </c>
      <c r="O1501" s="16">
        <v>850000</v>
      </c>
      <c r="P1501" s="16">
        <v>850000</v>
      </c>
      <c r="Q1501" s="16">
        <v>850000</v>
      </c>
      <c r="R1501" s="16">
        <v>850000</v>
      </c>
      <c r="S1501" s="16">
        <v>850000</v>
      </c>
      <c r="T1501" s="16">
        <v>850000</v>
      </c>
      <c r="U1501" s="16">
        <v>850000</v>
      </c>
      <c r="V1501" s="16">
        <v>850000</v>
      </c>
      <c r="W1501" s="16">
        <v>850000</v>
      </c>
      <c r="X1501" s="16" t="s">
        <v>7745</v>
      </c>
      <c r="Y1501" s="16" t="s">
        <v>129</v>
      </c>
      <c r="Z1501" s="16" t="s">
        <v>129</v>
      </c>
    </row>
    <row r="1502" spans="2:26" hidden="1">
      <c r="B1502" s="16" t="s">
        <v>1621</v>
      </c>
      <c r="C1502" s="16" t="s">
        <v>235</v>
      </c>
      <c r="D1502" s="16" t="s">
        <v>9456</v>
      </c>
      <c r="E1502" s="16" t="s">
        <v>9226</v>
      </c>
      <c r="F1502" s="16" t="s">
        <v>9227</v>
      </c>
      <c r="G1502" s="16" t="s">
        <v>1739</v>
      </c>
      <c r="H1502" s="16" t="s">
        <v>129</v>
      </c>
      <c r="I1502" s="16" t="s">
        <v>19</v>
      </c>
      <c r="J1502" s="16" t="s">
        <v>7745</v>
      </c>
      <c r="K1502" s="16" t="s">
        <v>129</v>
      </c>
      <c r="L1502" s="16">
        <v>350000</v>
      </c>
      <c r="M1502" s="16">
        <v>350000</v>
      </c>
      <c r="N1502" s="16">
        <v>350000</v>
      </c>
      <c r="O1502" s="16">
        <v>350000</v>
      </c>
      <c r="P1502" s="16">
        <v>350000</v>
      </c>
      <c r="Q1502" s="16">
        <v>350000</v>
      </c>
      <c r="R1502" s="16">
        <v>350000</v>
      </c>
      <c r="S1502" s="16">
        <v>350000</v>
      </c>
      <c r="T1502" s="16">
        <v>350000</v>
      </c>
      <c r="U1502" s="16">
        <v>350000</v>
      </c>
      <c r="V1502" s="16">
        <v>350000</v>
      </c>
      <c r="W1502" s="16">
        <v>350000</v>
      </c>
      <c r="X1502" s="16" t="s">
        <v>7745</v>
      </c>
      <c r="Y1502" s="16" t="s">
        <v>129</v>
      </c>
      <c r="Z1502" s="16" t="s">
        <v>129</v>
      </c>
    </row>
    <row r="1503" spans="2:26" hidden="1">
      <c r="B1503" s="16" t="s">
        <v>1621</v>
      </c>
      <c r="C1503" s="16" t="s">
        <v>1622</v>
      </c>
      <c r="D1503" s="16" t="s">
        <v>9456</v>
      </c>
      <c r="E1503" s="16" t="s">
        <v>9228</v>
      </c>
      <c r="F1503" s="16" t="s">
        <v>9229</v>
      </c>
      <c r="G1503" s="16" t="s">
        <v>3219</v>
      </c>
      <c r="H1503" s="16" t="s">
        <v>102</v>
      </c>
      <c r="I1503" s="16" t="s">
        <v>19</v>
      </c>
      <c r="J1503" s="16" t="s">
        <v>7745</v>
      </c>
      <c r="K1503" s="16" t="s">
        <v>102</v>
      </c>
      <c r="L1503" s="16">
        <v>950000</v>
      </c>
      <c r="M1503" s="16">
        <v>950000</v>
      </c>
      <c r="N1503" s="16">
        <v>950000</v>
      </c>
      <c r="O1503" s="16">
        <v>950000</v>
      </c>
      <c r="P1503" s="16">
        <v>950000</v>
      </c>
      <c r="Q1503" s="16">
        <v>950000</v>
      </c>
      <c r="R1503" s="16">
        <v>950000</v>
      </c>
      <c r="S1503" s="16">
        <v>950000</v>
      </c>
      <c r="T1503" s="16">
        <v>950000</v>
      </c>
      <c r="U1503" s="16">
        <v>950000</v>
      </c>
      <c r="V1503" s="16">
        <v>950000</v>
      </c>
      <c r="W1503" s="16">
        <v>950000</v>
      </c>
      <c r="X1503" s="16" t="s">
        <v>7745</v>
      </c>
      <c r="Y1503" s="16" t="s">
        <v>102</v>
      </c>
      <c r="Z1503" s="16" t="s">
        <v>102</v>
      </c>
    </row>
    <row r="1504" spans="2:26" hidden="1">
      <c r="B1504" s="16" t="s">
        <v>1621</v>
      </c>
      <c r="C1504" s="16" t="s">
        <v>1622</v>
      </c>
      <c r="D1504" s="16" t="s">
        <v>2958</v>
      </c>
      <c r="E1504" s="16" t="s">
        <v>16162</v>
      </c>
      <c r="F1504" s="16" t="s">
        <v>16163</v>
      </c>
      <c r="G1504" s="16" t="s">
        <v>1626</v>
      </c>
      <c r="H1504" s="16" t="s">
        <v>102</v>
      </c>
      <c r="I1504" s="16" t="s">
        <v>19</v>
      </c>
      <c r="J1504" s="16" t="s">
        <v>7745</v>
      </c>
      <c r="K1504" s="16" t="s">
        <v>102</v>
      </c>
      <c r="L1504" s="16">
        <v>8712500</v>
      </c>
      <c r="M1504" s="16">
        <v>8712500</v>
      </c>
      <c r="N1504" s="16">
        <v>8712500</v>
      </c>
      <c r="O1504" s="16">
        <v>8712500</v>
      </c>
      <c r="P1504" s="16">
        <v>8712500</v>
      </c>
      <c r="Q1504" s="16">
        <v>8712500</v>
      </c>
      <c r="R1504" s="16">
        <v>8712500</v>
      </c>
      <c r="S1504" s="16">
        <v>8712500</v>
      </c>
      <c r="T1504" s="16">
        <v>8712500</v>
      </c>
      <c r="U1504" s="16">
        <v>8712500</v>
      </c>
      <c r="V1504" s="16">
        <v>8712500</v>
      </c>
      <c r="W1504" s="16">
        <v>8712500</v>
      </c>
      <c r="X1504" s="16" t="s">
        <v>7745</v>
      </c>
      <c r="Y1504" s="16" t="s">
        <v>102</v>
      </c>
      <c r="Z1504" s="16" t="s">
        <v>102</v>
      </c>
    </row>
    <row r="1505" spans="2:26" hidden="1">
      <c r="B1505" s="16" t="s">
        <v>1621</v>
      </c>
      <c r="C1505" s="16" t="s">
        <v>1622</v>
      </c>
      <c r="D1505" s="16" t="s">
        <v>1954</v>
      </c>
      <c r="E1505" s="16" t="s">
        <v>16164</v>
      </c>
      <c r="F1505" s="16" t="s">
        <v>16165</v>
      </c>
      <c r="G1505" s="16" t="s">
        <v>2047</v>
      </c>
      <c r="H1505" s="16" t="s">
        <v>102</v>
      </c>
      <c r="I1505" s="16" t="s">
        <v>19</v>
      </c>
      <c r="J1505" s="16" t="s">
        <v>7745</v>
      </c>
      <c r="K1505" s="16" t="s">
        <v>102</v>
      </c>
      <c r="L1505" s="16">
        <v>30000000</v>
      </c>
      <c r="M1505" s="16">
        <v>30000000</v>
      </c>
      <c r="N1505" s="16">
        <v>30000000</v>
      </c>
      <c r="O1505" s="16">
        <v>30000000</v>
      </c>
      <c r="P1505" s="16">
        <v>30000000</v>
      </c>
      <c r="Q1505" s="16">
        <v>30000000</v>
      </c>
      <c r="R1505" s="16">
        <v>30000000</v>
      </c>
      <c r="S1505" s="16">
        <v>30000000</v>
      </c>
      <c r="T1505" s="16">
        <v>30000000</v>
      </c>
      <c r="U1505" s="16">
        <v>30000000</v>
      </c>
      <c r="V1505" s="16">
        <v>30000000</v>
      </c>
      <c r="W1505" s="16">
        <v>30000000</v>
      </c>
      <c r="X1505" s="16" t="s">
        <v>7745</v>
      </c>
      <c r="Y1505" s="16" t="s">
        <v>102</v>
      </c>
      <c r="Z1505" s="16" t="s">
        <v>102</v>
      </c>
    </row>
    <row r="1506" spans="2:26" hidden="1">
      <c r="B1506" s="16" t="s">
        <v>1621</v>
      </c>
      <c r="C1506" s="16" t="s">
        <v>1622</v>
      </c>
      <c r="D1506" s="16" t="s">
        <v>1954</v>
      </c>
      <c r="E1506" s="16" t="s">
        <v>16166</v>
      </c>
      <c r="F1506" s="16" t="s">
        <v>16167</v>
      </c>
      <c r="G1506" s="16" t="s">
        <v>2047</v>
      </c>
      <c r="H1506" s="16" t="s">
        <v>102</v>
      </c>
      <c r="I1506" s="16" t="s">
        <v>19</v>
      </c>
      <c r="J1506" s="16" t="s">
        <v>7745</v>
      </c>
      <c r="K1506" s="16" t="s">
        <v>102</v>
      </c>
      <c r="L1506" s="16">
        <v>30000000</v>
      </c>
      <c r="M1506" s="16">
        <v>30000000</v>
      </c>
      <c r="N1506" s="16">
        <v>30000000</v>
      </c>
      <c r="O1506" s="16">
        <v>30000000</v>
      </c>
      <c r="P1506" s="16">
        <v>30000000</v>
      </c>
      <c r="Q1506" s="16">
        <v>30000000</v>
      </c>
      <c r="R1506" s="16">
        <v>30000000</v>
      </c>
      <c r="S1506" s="16">
        <v>30000000</v>
      </c>
      <c r="T1506" s="16">
        <v>30000000</v>
      </c>
      <c r="U1506" s="16">
        <v>30000000</v>
      </c>
      <c r="V1506" s="16">
        <v>30000000</v>
      </c>
      <c r="W1506" s="16">
        <v>30000000</v>
      </c>
      <c r="X1506" s="16" t="s">
        <v>7745</v>
      </c>
      <c r="Y1506" s="16" t="s">
        <v>102</v>
      </c>
      <c r="Z1506" s="16" t="s">
        <v>102</v>
      </c>
    </row>
    <row r="1507" spans="2:26" hidden="1">
      <c r="B1507" s="16" t="s">
        <v>1621</v>
      </c>
      <c r="C1507" s="16" t="s">
        <v>1622</v>
      </c>
      <c r="D1507" s="16" t="s">
        <v>1954</v>
      </c>
      <c r="E1507" s="16" t="s">
        <v>16168</v>
      </c>
      <c r="F1507" s="16" t="s">
        <v>16169</v>
      </c>
      <c r="G1507" s="16" t="s">
        <v>2047</v>
      </c>
      <c r="H1507" s="16" t="s">
        <v>102</v>
      </c>
      <c r="I1507" s="16" t="s">
        <v>19</v>
      </c>
      <c r="J1507" s="16" t="s">
        <v>7745</v>
      </c>
      <c r="K1507" s="16" t="s">
        <v>102</v>
      </c>
      <c r="L1507" s="16">
        <v>30000000</v>
      </c>
      <c r="M1507" s="16">
        <v>30000000</v>
      </c>
      <c r="N1507" s="16">
        <v>30000000</v>
      </c>
      <c r="O1507" s="16">
        <v>30000000</v>
      </c>
      <c r="P1507" s="16">
        <v>30000000</v>
      </c>
      <c r="Q1507" s="16">
        <v>30000000</v>
      </c>
      <c r="R1507" s="16">
        <v>30000000</v>
      </c>
      <c r="S1507" s="16">
        <v>30000000</v>
      </c>
      <c r="T1507" s="16">
        <v>30000000</v>
      </c>
      <c r="U1507" s="16">
        <v>30000000</v>
      </c>
      <c r="V1507" s="16">
        <v>30000000</v>
      </c>
      <c r="W1507" s="16">
        <v>30000000</v>
      </c>
      <c r="X1507" s="16" t="s">
        <v>7745</v>
      </c>
      <c r="Y1507" s="16" t="s">
        <v>102</v>
      </c>
      <c r="Z1507" s="16" t="s">
        <v>102</v>
      </c>
    </row>
    <row r="1508" spans="2:26" hidden="1">
      <c r="B1508" s="16" t="s">
        <v>1621</v>
      </c>
      <c r="C1508" s="16" t="s">
        <v>1622</v>
      </c>
      <c r="D1508" s="16" t="s">
        <v>1954</v>
      </c>
      <c r="E1508" s="16" t="s">
        <v>16170</v>
      </c>
      <c r="F1508" s="16" t="s">
        <v>16171</v>
      </c>
      <c r="G1508" s="16" t="s">
        <v>1743</v>
      </c>
      <c r="H1508" s="16" t="s">
        <v>102</v>
      </c>
      <c r="I1508" s="16" t="s">
        <v>19</v>
      </c>
      <c r="J1508" s="16" t="s">
        <v>7745</v>
      </c>
      <c r="K1508" s="16" t="s">
        <v>102</v>
      </c>
      <c r="L1508" s="16">
        <v>3177500</v>
      </c>
      <c r="M1508" s="16">
        <v>3177500</v>
      </c>
      <c r="N1508" s="16">
        <v>3177500</v>
      </c>
      <c r="O1508" s="16">
        <v>3177500</v>
      </c>
      <c r="P1508" s="16">
        <v>3177500</v>
      </c>
      <c r="Q1508" s="16">
        <v>3177500</v>
      </c>
      <c r="R1508" s="16">
        <v>3177500</v>
      </c>
      <c r="S1508" s="16">
        <v>3177500</v>
      </c>
      <c r="T1508" s="16">
        <v>3177500</v>
      </c>
      <c r="U1508" s="16">
        <v>3177500</v>
      </c>
      <c r="V1508" s="16">
        <v>3177500</v>
      </c>
      <c r="W1508" s="16">
        <v>3177500</v>
      </c>
      <c r="X1508" s="16" t="s">
        <v>7745</v>
      </c>
      <c r="Y1508" s="16" t="s">
        <v>102</v>
      </c>
      <c r="Z1508" s="16" t="s">
        <v>102</v>
      </c>
    </row>
    <row r="1509" spans="2:26" hidden="1">
      <c r="B1509" s="16" t="s">
        <v>1621</v>
      </c>
      <c r="C1509" s="16" t="s">
        <v>1622</v>
      </c>
      <c r="D1509" s="16" t="s">
        <v>1954</v>
      </c>
      <c r="E1509" s="16" t="s">
        <v>16172</v>
      </c>
      <c r="F1509" s="16" t="s">
        <v>16173</v>
      </c>
      <c r="G1509" s="16" t="s">
        <v>2047</v>
      </c>
      <c r="H1509" s="16" t="s">
        <v>102</v>
      </c>
      <c r="I1509" s="16" t="s">
        <v>19</v>
      </c>
      <c r="J1509" s="16" t="s">
        <v>7745</v>
      </c>
      <c r="K1509" s="16" t="s">
        <v>102</v>
      </c>
      <c r="L1509" s="16">
        <v>17425000</v>
      </c>
      <c r="M1509" s="16">
        <v>17425000</v>
      </c>
      <c r="N1509" s="16">
        <v>17425000</v>
      </c>
      <c r="O1509" s="16">
        <v>17425000</v>
      </c>
      <c r="P1509" s="16">
        <v>17425000</v>
      </c>
      <c r="Q1509" s="16">
        <v>17425000</v>
      </c>
      <c r="R1509" s="16">
        <v>17425000</v>
      </c>
      <c r="S1509" s="16">
        <v>17425000</v>
      </c>
      <c r="T1509" s="16">
        <v>17425000</v>
      </c>
      <c r="U1509" s="16">
        <v>17425000</v>
      </c>
      <c r="V1509" s="16">
        <v>17425000</v>
      </c>
      <c r="W1509" s="16">
        <v>17425000</v>
      </c>
      <c r="X1509" s="16" t="s">
        <v>7745</v>
      </c>
      <c r="Y1509" s="16" t="s">
        <v>102</v>
      </c>
      <c r="Z1509" s="16" t="s">
        <v>102</v>
      </c>
    </row>
    <row r="1510" spans="2:26" hidden="1">
      <c r="B1510" s="16" t="s">
        <v>1621</v>
      </c>
      <c r="C1510" s="16" t="s">
        <v>235</v>
      </c>
      <c r="D1510" s="16" t="s">
        <v>1948</v>
      </c>
      <c r="E1510" s="16" t="s">
        <v>9465</v>
      </c>
      <c r="F1510" s="16" t="s">
        <v>9466</v>
      </c>
      <c r="G1510" s="16" t="s">
        <v>1743</v>
      </c>
      <c r="H1510" s="16" t="s">
        <v>102</v>
      </c>
      <c r="I1510" s="16" t="s">
        <v>19</v>
      </c>
      <c r="J1510" s="16" t="s">
        <v>7744</v>
      </c>
      <c r="K1510" s="16" t="s">
        <v>102</v>
      </c>
      <c r="L1510" s="16">
        <v>244898</v>
      </c>
      <c r="M1510" s="16">
        <v>244898</v>
      </c>
      <c r="N1510" s="16">
        <v>244898</v>
      </c>
      <c r="O1510" s="16">
        <v>244898</v>
      </c>
      <c r="P1510" s="16">
        <v>244898</v>
      </c>
      <c r="Q1510" s="16">
        <v>244898</v>
      </c>
      <c r="R1510" s="16">
        <v>244898</v>
      </c>
      <c r="S1510" s="16">
        <v>244898</v>
      </c>
      <c r="T1510" s="16">
        <v>244898</v>
      </c>
      <c r="U1510" s="16">
        <v>244898</v>
      </c>
      <c r="V1510" s="16">
        <v>244898</v>
      </c>
      <c r="W1510" s="16">
        <v>244898</v>
      </c>
      <c r="X1510" s="16" t="s">
        <v>7744</v>
      </c>
      <c r="Y1510" s="16" t="s">
        <v>102</v>
      </c>
      <c r="Z1510" s="16" t="s">
        <v>102</v>
      </c>
    </row>
    <row r="1511" spans="2:26" hidden="1">
      <c r="B1511" s="16" t="s">
        <v>1621</v>
      </c>
      <c r="C1511" s="16" t="s">
        <v>235</v>
      </c>
      <c r="D1511" s="16" t="s">
        <v>9467</v>
      </c>
      <c r="E1511" s="16" t="s">
        <v>9468</v>
      </c>
      <c r="F1511" s="16" t="s">
        <v>9469</v>
      </c>
      <c r="G1511" s="16" t="s">
        <v>1739</v>
      </c>
      <c r="H1511" s="16" t="s">
        <v>129</v>
      </c>
      <c r="I1511" s="16" t="s">
        <v>19</v>
      </c>
      <c r="J1511" s="16" t="s">
        <v>7744</v>
      </c>
      <c r="K1511" s="16" t="s">
        <v>129</v>
      </c>
      <c r="L1511" s="16">
        <v>21525</v>
      </c>
      <c r="M1511" s="16">
        <v>21525</v>
      </c>
      <c r="N1511" s="16">
        <v>21525</v>
      </c>
      <c r="O1511" s="16">
        <v>21525</v>
      </c>
      <c r="P1511" s="16">
        <v>21525</v>
      </c>
      <c r="Q1511" s="16">
        <v>21525</v>
      </c>
      <c r="R1511" s="16">
        <v>21525</v>
      </c>
      <c r="S1511" s="16">
        <v>21525</v>
      </c>
      <c r="T1511" s="16">
        <v>21525</v>
      </c>
      <c r="U1511" s="16">
        <v>21525</v>
      </c>
      <c r="V1511" s="16">
        <v>21525</v>
      </c>
      <c r="W1511" s="16">
        <v>14350</v>
      </c>
      <c r="X1511" s="16" t="s">
        <v>7744</v>
      </c>
      <c r="Y1511" s="16" t="s">
        <v>129</v>
      </c>
      <c r="Z1511" s="16" t="s">
        <v>129</v>
      </c>
    </row>
    <row r="1512" spans="2:26" hidden="1">
      <c r="B1512" s="16" t="s">
        <v>1621</v>
      </c>
      <c r="C1512" s="16" t="s">
        <v>235</v>
      </c>
      <c r="D1512" s="16" t="s">
        <v>15933</v>
      </c>
      <c r="E1512" s="16" t="s">
        <v>15934</v>
      </c>
      <c r="F1512" s="16" t="s">
        <v>15933</v>
      </c>
      <c r="G1512" s="16" t="s">
        <v>1739</v>
      </c>
      <c r="H1512" s="16" t="s">
        <v>129</v>
      </c>
      <c r="I1512" s="16" t="s">
        <v>19</v>
      </c>
      <c r="J1512" s="16" t="s">
        <v>7745</v>
      </c>
      <c r="K1512" s="16" t="s">
        <v>129</v>
      </c>
      <c r="L1512" s="16">
        <v>324925</v>
      </c>
      <c r="M1512" s="16">
        <v>324925</v>
      </c>
      <c r="N1512" s="16">
        <v>324925</v>
      </c>
      <c r="O1512" s="16">
        <v>324925</v>
      </c>
      <c r="P1512" s="16">
        <v>324925</v>
      </c>
      <c r="Q1512" s="16">
        <v>324925</v>
      </c>
      <c r="R1512" s="16">
        <v>324925</v>
      </c>
      <c r="S1512" s="16">
        <v>324925</v>
      </c>
      <c r="T1512" s="16">
        <v>324925</v>
      </c>
      <c r="U1512" s="16">
        <v>324925</v>
      </c>
      <c r="V1512" s="16">
        <v>324925</v>
      </c>
      <c r="W1512" s="16">
        <v>324925</v>
      </c>
      <c r="X1512" s="16" t="s">
        <v>7745</v>
      </c>
      <c r="Y1512" s="16" t="s">
        <v>129</v>
      </c>
      <c r="Z1512" s="16" t="s">
        <v>129</v>
      </c>
    </row>
    <row r="1513" spans="2:26" hidden="1">
      <c r="B1513" s="16" t="s">
        <v>1621</v>
      </c>
      <c r="C1513" s="16" t="s">
        <v>235</v>
      </c>
      <c r="D1513" s="16" t="s">
        <v>7947</v>
      </c>
      <c r="E1513" s="16" t="s">
        <v>9470</v>
      </c>
      <c r="F1513" s="16" t="s">
        <v>9471</v>
      </c>
      <c r="G1513" s="16" t="s">
        <v>1739</v>
      </c>
      <c r="H1513" s="16" t="s">
        <v>129</v>
      </c>
      <c r="I1513" s="16" t="s">
        <v>19</v>
      </c>
      <c r="J1513" s="16" t="s">
        <v>7745</v>
      </c>
      <c r="K1513" s="16" t="s">
        <v>129</v>
      </c>
      <c r="L1513" s="16">
        <v>1400000</v>
      </c>
      <c r="M1513" s="16">
        <v>1400000</v>
      </c>
      <c r="N1513" s="16">
        <v>1400000</v>
      </c>
      <c r="O1513" s="16">
        <v>1400000</v>
      </c>
      <c r="P1513" s="16">
        <v>1400000</v>
      </c>
      <c r="Q1513" s="16">
        <v>1400000</v>
      </c>
      <c r="R1513" s="16">
        <v>1400000</v>
      </c>
      <c r="S1513" s="16">
        <v>1400000</v>
      </c>
      <c r="T1513" s="16">
        <v>1400000</v>
      </c>
      <c r="U1513" s="16">
        <v>1400000</v>
      </c>
      <c r="V1513" s="16">
        <v>1400000</v>
      </c>
      <c r="W1513" s="16">
        <v>1400000</v>
      </c>
      <c r="X1513" s="16" t="s">
        <v>7745</v>
      </c>
      <c r="Y1513" s="16" t="s">
        <v>129</v>
      </c>
      <c r="Z1513" s="16" t="s">
        <v>129</v>
      </c>
    </row>
    <row r="1514" spans="2:26" hidden="1">
      <c r="B1514" s="16" t="s">
        <v>1621</v>
      </c>
      <c r="C1514" s="16" t="s">
        <v>235</v>
      </c>
      <c r="D1514" s="16" t="s">
        <v>9472</v>
      </c>
      <c r="E1514" s="16" t="s">
        <v>9473</v>
      </c>
      <c r="F1514" s="16" t="s">
        <v>9472</v>
      </c>
      <c r="G1514" s="16" t="s">
        <v>1739</v>
      </c>
      <c r="H1514" s="16" t="s">
        <v>129</v>
      </c>
      <c r="I1514" s="16" t="s">
        <v>19</v>
      </c>
      <c r="J1514" s="16" t="s">
        <v>7745</v>
      </c>
      <c r="K1514" s="16" t="s">
        <v>129</v>
      </c>
      <c r="L1514" s="16">
        <v>713400</v>
      </c>
      <c r="M1514" s="16">
        <v>713400</v>
      </c>
      <c r="N1514" s="16">
        <v>713400</v>
      </c>
      <c r="O1514" s="16">
        <v>713400</v>
      </c>
      <c r="P1514" s="16">
        <v>713400</v>
      </c>
      <c r="Q1514" s="16">
        <v>713400</v>
      </c>
      <c r="R1514" s="16">
        <v>713400</v>
      </c>
      <c r="S1514" s="16">
        <v>713400</v>
      </c>
      <c r="T1514" s="16">
        <v>713400</v>
      </c>
      <c r="U1514" s="16">
        <v>713400</v>
      </c>
      <c r="V1514" s="16">
        <v>713400</v>
      </c>
      <c r="W1514" s="16">
        <v>713400</v>
      </c>
      <c r="X1514" s="16" t="s">
        <v>7745</v>
      </c>
      <c r="Y1514" s="16" t="s">
        <v>129</v>
      </c>
      <c r="Z1514" s="16" t="s">
        <v>129</v>
      </c>
    </row>
    <row r="1515" spans="2:26" hidden="1">
      <c r="B1515" s="16" t="s">
        <v>1621</v>
      </c>
      <c r="C1515" s="16" t="s">
        <v>1622</v>
      </c>
      <c r="D1515" s="16" t="s">
        <v>1954</v>
      </c>
      <c r="E1515" s="16" t="s">
        <v>16174</v>
      </c>
      <c r="F1515" s="16" t="s">
        <v>16175</v>
      </c>
      <c r="G1515" s="16" t="s">
        <v>2047</v>
      </c>
      <c r="H1515" s="16" t="s">
        <v>102</v>
      </c>
      <c r="I1515" s="16" t="s">
        <v>19</v>
      </c>
      <c r="J1515" s="16" t="s">
        <v>7745</v>
      </c>
      <c r="K1515" s="16" t="s">
        <v>102</v>
      </c>
      <c r="L1515" s="16">
        <v>17425000</v>
      </c>
      <c r="M1515" s="16">
        <v>17425000</v>
      </c>
      <c r="N1515" s="16">
        <v>17425000</v>
      </c>
      <c r="O1515" s="16">
        <v>17425000</v>
      </c>
      <c r="P1515" s="16">
        <v>17425000</v>
      </c>
      <c r="Q1515" s="16">
        <v>17425000</v>
      </c>
      <c r="R1515" s="16">
        <v>17425000</v>
      </c>
      <c r="S1515" s="16">
        <v>17425000</v>
      </c>
      <c r="T1515" s="16">
        <v>17425000</v>
      </c>
      <c r="U1515" s="16">
        <v>17425000</v>
      </c>
      <c r="V1515" s="16">
        <v>17425000</v>
      </c>
      <c r="W1515" s="16">
        <v>17425000</v>
      </c>
      <c r="X1515" s="16" t="s">
        <v>7745</v>
      </c>
      <c r="Y1515" s="16" t="s">
        <v>102</v>
      </c>
      <c r="Z1515" s="16" t="s">
        <v>102</v>
      </c>
    </row>
    <row r="1516" spans="2:26" hidden="1">
      <c r="B1516" s="16" t="s">
        <v>1621</v>
      </c>
      <c r="C1516" s="16" t="s">
        <v>1622</v>
      </c>
      <c r="D1516" s="16" t="s">
        <v>1954</v>
      </c>
      <c r="E1516" s="16" t="s">
        <v>16176</v>
      </c>
      <c r="F1516" s="16" t="s">
        <v>16177</v>
      </c>
      <c r="G1516" s="16" t="s">
        <v>2047</v>
      </c>
      <c r="H1516" s="16" t="s">
        <v>102</v>
      </c>
      <c r="I1516" s="16" t="s">
        <v>19</v>
      </c>
      <c r="J1516" s="16" t="s">
        <v>7745</v>
      </c>
      <c r="K1516" s="16" t="s">
        <v>102</v>
      </c>
      <c r="L1516" s="16">
        <v>17425000</v>
      </c>
      <c r="M1516" s="16">
        <v>17425000</v>
      </c>
      <c r="N1516" s="16">
        <v>17425000</v>
      </c>
      <c r="O1516" s="16">
        <v>17425000</v>
      </c>
      <c r="P1516" s="16">
        <v>17425000</v>
      </c>
      <c r="Q1516" s="16">
        <v>17425000</v>
      </c>
      <c r="R1516" s="16">
        <v>17425000</v>
      </c>
      <c r="S1516" s="16">
        <v>17425000</v>
      </c>
      <c r="T1516" s="16">
        <v>17425000</v>
      </c>
      <c r="U1516" s="16">
        <v>17425000</v>
      </c>
      <c r="V1516" s="16">
        <v>17425000</v>
      </c>
      <c r="W1516" s="16">
        <v>17425000</v>
      </c>
      <c r="X1516" s="16" t="s">
        <v>7745</v>
      </c>
      <c r="Y1516" s="16" t="s">
        <v>102</v>
      </c>
      <c r="Z1516" s="16" t="s">
        <v>102</v>
      </c>
    </row>
    <row r="1517" spans="2:26" hidden="1">
      <c r="B1517" s="16" t="s">
        <v>1621</v>
      </c>
      <c r="C1517" s="16" t="s">
        <v>1622</v>
      </c>
      <c r="D1517" s="16" t="s">
        <v>1954</v>
      </c>
      <c r="E1517" s="16" t="s">
        <v>16178</v>
      </c>
      <c r="F1517" s="16" t="s">
        <v>16179</v>
      </c>
      <c r="G1517" s="16" t="s">
        <v>1743</v>
      </c>
      <c r="H1517" s="16" t="s">
        <v>102</v>
      </c>
      <c r="I1517" s="16" t="s">
        <v>19</v>
      </c>
      <c r="J1517" s="16" t="s">
        <v>7745</v>
      </c>
      <c r="K1517" s="16" t="s">
        <v>102</v>
      </c>
      <c r="L1517" s="16">
        <v>1640000</v>
      </c>
      <c r="M1517" s="16">
        <v>1640000</v>
      </c>
      <c r="N1517" s="16">
        <v>1640000</v>
      </c>
      <c r="O1517" s="16">
        <v>1640000</v>
      </c>
      <c r="P1517" s="16">
        <v>1640000</v>
      </c>
      <c r="Q1517" s="16">
        <v>1640000</v>
      </c>
      <c r="R1517" s="16">
        <v>1640000</v>
      </c>
      <c r="S1517" s="16">
        <v>1640000</v>
      </c>
      <c r="T1517" s="16">
        <v>1640000</v>
      </c>
      <c r="U1517" s="16">
        <v>1640000</v>
      </c>
      <c r="V1517" s="16">
        <v>1640000</v>
      </c>
      <c r="W1517" s="16">
        <v>1640000</v>
      </c>
      <c r="X1517" s="16" t="s">
        <v>7745</v>
      </c>
      <c r="Y1517" s="16" t="s">
        <v>102</v>
      </c>
      <c r="Z1517" s="16" t="s">
        <v>102</v>
      </c>
    </row>
    <row r="1518" spans="2:26" hidden="1">
      <c r="B1518" s="16" t="s">
        <v>1621</v>
      </c>
      <c r="C1518" s="16" t="s">
        <v>235</v>
      </c>
      <c r="D1518" s="16" t="s">
        <v>9462</v>
      </c>
      <c r="E1518" s="16" t="s">
        <v>9474</v>
      </c>
      <c r="F1518" s="16" t="s">
        <v>9475</v>
      </c>
      <c r="G1518" s="16" t="s">
        <v>1739</v>
      </c>
      <c r="H1518" s="16" t="s">
        <v>102</v>
      </c>
      <c r="I1518" s="16" t="s">
        <v>19</v>
      </c>
      <c r="J1518" s="16" t="s">
        <v>7744</v>
      </c>
      <c r="K1518" s="16" t="s">
        <v>102</v>
      </c>
      <c r="L1518" s="16">
        <v>85000</v>
      </c>
      <c r="M1518" s="16">
        <v>85000</v>
      </c>
      <c r="N1518" s="16">
        <v>85000</v>
      </c>
      <c r="O1518" s="16">
        <v>85000</v>
      </c>
      <c r="P1518" s="16">
        <v>85000</v>
      </c>
      <c r="Q1518" s="16">
        <v>85000</v>
      </c>
      <c r="R1518" s="16">
        <v>85000</v>
      </c>
      <c r="S1518" s="16">
        <v>85000</v>
      </c>
      <c r="T1518" s="16">
        <v>85000</v>
      </c>
      <c r="U1518" s="16">
        <v>85000</v>
      </c>
      <c r="V1518" s="16">
        <v>85000</v>
      </c>
      <c r="W1518" s="16">
        <v>85000</v>
      </c>
      <c r="X1518" s="16" t="s">
        <v>7744</v>
      </c>
      <c r="Y1518" s="16" t="s">
        <v>102</v>
      </c>
      <c r="Z1518" s="16" t="s">
        <v>102</v>
      </c>
    </row>
    <row r="1519" spans="2:26" hidden="1">
      <c r="B1519" s="16" t="s">
        <v>1621</v>
      </c>
      <c r="C1519" s="16" t="s">
        <v>235</v>
      </c>
      <c r="D1519" s="16" t="s">
        <v>9476</v>
      </c>
      <c r="E1519" s="16" t="s">
        <v>9432</v>
      </c>
      <c r="F1519" s="16" t="s">
        <v>15969</v>
      </c>
      <c r="G1519" s="16" t="s">
        <v>15998</v>
      </c>
      <c r="H1519" s="16" t="s">
        <v>129</v>
      </c>
      <c r="I1519" s="16" t="s">
        <v>19</v>
      </c>
      <c r="J1519" s="16" t="s">
        <v>7745</v>
      </c>
      <c r="K1519" s="16" t="s">
        <v>129</v>
      </c>
      <c r="L1519" s="16">
        <v>2183000</v>
      </c>
      <c r="M1519" s="16">
        <v>2183000</v>
      </c>
      <c r="N1519" s="16">
        <v>2183000</v>
      </c>
      <c r="O1519" s="16">
        <v>2183000</v>
      </c>
      <c r="P1519" s="16">
        <v>2183000</v>
      </c>
      <c r="Q1519" s="16">
        <v>2183000</v>
      </c>
      <c r="R1519" s="16">
        <v>2183000</v>
      </c>
      <c r="S1519" s="16">
        <v>2183000</v>
      </c>
      <c r="T1519" s="16">
        <v>2183000</v>
      </c>
      <c r="U1519" s="16">
        <v>2183000</v>
      </c>
      <c r="V1519" s="16">
        <v>2183000</v>
      </c>
      <c r="W1519" s="16">
        <v>2183000</v>
      </c>
      <c r="X1519" s="16" t="s">
        <v>7745</v>
      </c>
      <c r="Y1519" s="16" t="s">
        <v>129</v>
      </c>
      <c r="Z1519" s="16" t="s">
        <v>129</v>
      </c>
    </row>
    <row r="1520" spans="2:26" hidden="1">
      <c r="B1520" s="16" t="s">
        <v>1621</v>
      </c>
      <c r="C1520" s="16" t="s">
        <v>1622</v>
      </c>
      <c r="D1520" s="16" t="s">
        <v>15935</v>
      </c>
      <c r="E1520" s="16" t="s">
        <v>15936</v>
      </c>
      <c r="F1520" s="16" t="s">
        <v>15935</v>
      </c>
      <c r="G1520" s="16" t="s">
        <v>1669</v>
      </c>
      <c r="H1520" s="16" t="s">
        <v>102</v>
      </c>
      <c r="I1520" s="16" t="s">
        <v>19</v>
      </c>
      <c r="J1520" s="16" t="s">
        <v>7744</v>
      </c>
      <c r="K1520" s="16" t="s">
        <v>102</v>
      </c>
      <c r="L1520" s="16">
        <v>2562500</v>
      </c>
      <c r="M1520" s="16">
        <v>2562500</v>
      </c>
      <c r="N1520" s="16">
        <v>2562500</v>
      </c>
      <c r="O1520" s="16">
        <v>2562500</v>
      </c>
      <c r="P1520" s="16">
        <v>2562500</v>
      </c>
      <c r="Q1520" s="16">
        <v>2562500</v>
      </c>
      <c r="R1520" s="16">
        <v>2562500</v>
      </c>
      <c r="S1520" s="16">
        <v>2562500</v>
      </c>
      <c r="T1520" s="16">
        <v>2562500</v>
      </c>
      <c r="U1520" s="16">
        <v>2562500</v>
      </c>
      <c r="V1520" s="16">
        <v>2562500</v>
      </c>
      <c r="W1520" s="16">
        <v>2562500</v>
      </c>
      <c r="X1520" s="16" t="s">
        <v>7744</v>
      </c>
      <c r="Y1520" s="16" t="s">
        <v>102</v>
      </c>
      <c r="Z1520" s="16" t="s">
        <v>102</v>
      </c>
    </row>
    <row r="1521" spans="2:26" hidden="1">
      <c r="B1521" s="16" t="s">
        <v>1621</v>
      </c>
      <c r="C1521" s="16" t="s">
        <v>1622</v>
      </c>
      <c r="D1521" s="16" t="s">
        <v>15937</v>
      </c>
      <c r="E1521" s="16" t="s">
        <v>15938</v>
      </c>
      <c r="F1521" s="16" t="s">
        <v>15937</v>
      </c>
      <c r="G1521" s="16" t="s">
        <v>15939</v>
      </c>
      <c r="H1521" s="16" t="s">
        <v>102</v>
      </c>
      <c r="I1521" s="16" t="s">
        <v>19</v>
      </c>
      <c r="J1521" s="16" t="s">
        <v>7745</v>
      </c>
      <c r="K1521" s="16" t="s">
        <v>102</v>
      </c>
      <c r="L1521" s="16">
        <v>1178750</v>
      </c>
      <c r="M1521" s="16">
        <v>1178750</v>
      </c>
      <c r="N1521" s="16">
        <v>1178750</v>
      </c>
      <c r="O1521" s="16">
        <v>1178750</v>
      </c>
      <c r="P1521" s="16">
        <v>1178750</v>
      </c>
      <c r="Q1521" s="16">
        <v>1178750</v>
      </c>
      <c r="R1521" s="16">
        <v>1178750</v>
      </c>
      <c r="S1521" s="16">
        <v>1178750</v>
      </c>
      <c r="T1521" s="16">
        <v>1178750</v>
      </c>
      <c r="U1521" s="16">
        <v>1178750</v>
      </c>
      <c r="V1521" s="16">
        <v>1178750</v>
      </c>
      <c r="W1521" s="16">
        <v>1178750</v>
      </c>
      <c r="X1521" s="16" t="s">
        <v>7745</v>
      </c>
      <c r="Y1521" s="16" t="s">
        <v>102</v>
      </c>
      <c r="Z1521" s="16" t="s">
        <v>102</v>
      </c>
    </row>
    <row r="1522" spans="2:26" hidden="1">
      <c r="B1522" s="16" t="s">
        <v>1621</v>
      </c>
      <c r="C1522" s="16" t="s">
        <v>1622</v>
      </c>
      <c r="D1522" s="16" t="s">
        <v>1954</v>
      </c>
      <c r="E1522" s="16" t="s">
        <v>16180</v>
      </c>
      <c r="F1522" s="16" t="s">
        <v>16181</v>
      </c>
      <c r="G1522" s="16" t="s">
        <v>1724</v>
      </c>
      <c r="H1522" s="16" t="s">
        <v>102</v>
      </c>
      <c r="I1522" s="16" t="s">
        <v>19</v>
      </c>
      <c r="J1522" s="16" t="s">
        <v>7745</v>
      </c>
      <c r="K1522" s="16" t="s">
        <v>102</v>
      </c>
      <c r="L1522" s="16">
        <v>24600000</v>
      </c>
      <c r="M1522" s="16">
        <v>24600000</v>
      </c>
      <c r="N1522" s="16">
        <v>24600000</v>
      </c>
      <c r="O1522" s="16">
        <v>24600000</v>
      </c>
      <c r="P1522" s="16">
        <v>24600000</v>
      </c>
      <c r="Q1522" s="16">
        <v>24600000</v>
      </c>
      <c r="R1522" s="16">
        <v>24600000</v>
      </c>
      <c r="S1522" s="16">
        <v>24600000</v>
      </c>
      <c r="T1522" s="16">
        <v>24600000</v>
      </c>
      <c r="U1522" s="16">
        <v>24600000</v>
      </c>
      <c r="V1522" s="16">
        <v>24600000</v>
      </c>
      <c r="W1522" s="16">
        <v>24600000</v>
      </c>
      <c r="X1522" s="16" t="s">
        <v>7745</v>
      </c>
      <c r="Y1522" s="16" t="s">
        <v>102</v>
      </c>
      <c r="Z1522" s="16" t="s">
        <v>102</v>
      </c>
    </row>
    <row r="1523" spans="2:26" hidden="1">
      <c r="B1523" s="16" t="s">
        <v>1621</v>
      </c>
      <c r="C1523" s="16" t="s">
        <v>235</v>
      </c>
      <c r="D1523" s="16" t="s">
        <v>3586</v>
      </c>
      <c r="E1523" s="16" t="s">
        <v>9477</v>
      </c>
      <c r="F1523" s="16" t="s">
        <v>9478</v>
      </c>
      <c r="G1523" s="16" t="s">
        <v>1739</v>
      </c>
      <c r="H1523" s="16" t="s">
        <v>129</v>
      </c>
      <c r="I1523" s="16" t="s">
        <v>19</v>
      </c>
      <c r="J1523" s="16" t="s">
        <v>7745</v>
      </c>
      <c r="K1523" s="16" t="s">
        <v>129</v>
      </c>
      <c r="L1523" s="16">
        <v>1985000</v>
      </c>
      <c r="M1523" s="16">
        <v>1985000</v>
      </c>
      <c r="N1523" s="16">
        <v>1985000</v>
      </c>
      <c r="O1523" s="16">
        <v>1985000</v>
      </c>
      <c r="P1523" s="16">
        <v>1985000</v>
      </c>
      <c r="Q1523" s="16">
        <v>1985000</v>
      </c>
      <c r="R1523" s="16">
        <v>1985000</v>
      </c>
      <c r="S1523" s="16">
        <v>1985000</v>
      </c>
      <c r="T1523" s="16">
        <v>1985000</v>
      </c>
      <c r="U1523" s="16">
        <v>1985000</v>
      </c>
      <c r="V1523" s="16">
        <v>1985000</v>
      </c>
      <c r="W1523" s="16">
        <v>1985000</v>
      </c>
      <c r="X1523" s="16" t="s">
        <v>7745</v>
      </c>
      <c r="Y1523" s="16" t="s">
        <v>129</v>
      </c>
      <c r="Z1523" s="16" t="s">
        <v>129</v>
      </c>
    </row>
    <row r="1524" spans="2:26" hidden="1">
      <c r="B1524" s="16" t="s">
        <v>1621</v>
      </c>
      <c r="C1524" s="16" t="s">
        <v>235</v>
      </c>
      <c r="D1524" s="16" t="s">
        <v>15940</v>
      </c>
      <c r="E1524" s="16" t="s">
        <v>15941</v>
      </c>
      <c r="F1524" s="16" t="s">
        <v>15942</v>
      </c>
      <c r="G1524" s="16" t="s">
        <v>1739</v>
      </c>
      <c r="H1524" s="16" t="s">
        <v>129</v>
      </c>
      <c r="I1524" s="16" t="s">
        <v>19</v>
      </c>
      <c r="J1524" s="16" t="s">
        <v>7745</v>
      </c>
      <c r="K1524" s="16" t="s">
        <v>129</v>
      </c>
      <c r="L1524" s="16">
        <v>3850000</v>
      </c>
      <c r="M1524" s="16">
        <v>3850000</v>
      </c>
      <c r="N1524" s="16">
        <v>3850000</v>
      </c>
      <c r="O1524" s="16">
        <v>3850000</v>
      </c>
      <c r="P1524" s="16">
        <v>3850000</v>
      </c>
      <c r="Q1524" s="16">
        <v>3850000</v>
      </c>
      <c r="R1524" s="16">
        <v>3850000</v>
      </c>
      <c r="S1524" s="16">
        <v>3850000</v>
      </c>
      <c r="T1524" s="16">
        <v>3850000</v>
      </c>
      <c r="U1524" s="16">
        <v>3850000</v>
      </c>
      <c r="V1524" s="16">
        <v>3850000</v>
      </c>
      <c r="W1524" s="16">
        <v>3850000</v>
      </c>
      <c r="X1524" s="16" t="s">
        <v>7745</v>
      </c>
      <c r="Y1524" s="16" t="s">
        <v>129</v>
      </c>
      <c r="Z1524" s="16" t="s">
        <v>129</v>
      </c>
    </row>
    <row r="1525" spans="2:26" hidden="1">
      <c r="B1525" s="16" t="s">
        <v>1621</v>
      </c>
      <c r="C1525" s="16" t="s">
        <v>235</v>
      </c>
      <c r="D1525" s="16" t="s">
        <v>9479</v>
      </c>
      <c r="E1525" s="16" t="s">
        <v>9480</v>
      </c>
      <c r="F1525" s="16" t="s">
        <v>9481</v>
      </c>
      <c r="G1525" s="16" t="s">
        <v>1739</v>
      </c>
      <c r="H1525" s="16" t="s">
        <v>129</v>
      </c>
      <c r="I1525" s="16" t="s">
        <v>19</v>
      </c>
      <c r="J1525" s="16" t="s">
        <v>7745</v>
      </c>
      <c r="K1525" s="16" t="s">
        <v>129</v>
      </c>
      <c r="L1525" s="16">
        <v>215000</v>
      </c>
      <c r="M1525" s="16">
        <v>215000</v>
      </c>
      <c r="N1525" s="16">
        <v>215000</v>
      </c>
      <c r="O1525" s="16">
        <v>215000</v>
      </c>
      <c r="P1525" s="16">
        <v>215000</v>
      </c>
      <c r="Q1525" s="16">
        <v>215000</v>
      </c>
      <c r="R1525" s="16">
        <v>215000</v>
      </c>
      <c r="S1525" s="16">
        <v>215000</v>
      </c>
      <c r="T1525" s="16">
        <v>215000</v>
      </c>
      <c r="U1525" s="16">
        <v>215000</v>
      </c>
      <c r="V1525" s="16">
        <v>215000</v>
      </c>
      <c r="W1525" s="16">
        <v>215000</v>
      </c>
      <c r="X1525" s="16" t="s">
        <v>7745</v>
      </c>
      <c r="Y1525" s="16" t="s">
        <v>129</v>
      </c>
      <c r="Z1525" s="16" t="s">
        <v>129</v>
      </c>
    </row>
    <row r="1526" spans="2:26" hidden="1">
      <c r="B1526" s="16" t="s">
        <v>1621</v>
      </c>
      <c r="C1526" s="16" t="s">
        <v>235</v>
      </c>
      <c r="D1526" s="16" t="s">
        <v>9482</v>
      </c>
      <c r="E1526" s="16" t="s">
        <v>9483</v>
      </c>
      <c r="F1526" s="16" t="s">
        <v>9484</v>
      </c>
      <c r="G1526" s="16" t="s">
        <v>1739</v>
      </c>
      <c r="H1526" s="16" t="s">
        <v>129</v>
      </c>
      <c r="I1526" s="16" t="s">
        <v>19</v>
      </c>
      <c r="J1526" s="16" t="s">
        <v>7745</v>
      </c>
      <c r="K1526" s="16" t="s">
        <v>129</v>
      </c>
      <c r="L1526" s="16">
        <v>885000</v>
      </c>
      <c r="M1526" s="16">
        <v>885000</v>
      </c>
      <c r="N1526" s="16">
        <v>885000</v>
      </c>
      <c r="O1526" s="16">
        <v>885000</v>
      </c>
      <c r="P1526" s="16">
        <v>885000</v>
      </c>
      <c r="Q1526" s="16">
        <v>885000</v>
      </c>
      <c r="R1526" s="16">
        <v>885000</v>
      </c>
      <c r="S1526" s="16">
        <v>885000</v>
      </c>
      <c r="T1526" s="16">
        <v>885000</v>
      </c>
      <c r="U1526" s="16">
        <v>885000</v>
      </c>
      <c r="V1526" s="16">
        <v>885000</v>
      </c>
      <c r="W1526" s="16">
        <v>885000</v>
      </c>
      <c r="X1526" s="16" t="s">
        <v>7745</v>
      </c>
      <c r="Y1526" s="16" t="s">
        <v>129</v>
      </c>
      <c r="Z1526" s="16" t="s">
        <v>129</v>
      </c>
    </row>
    <row r="1527" spans="2:26" hidden="1">
      <c r="B1527" s="16" t="s">
        <v>1621</v>
      </c>
      <c r="C1527" s="16" t="s">
        <v>1622</v>
      </c>
      <c r="D1527" s="16" t="s">
        <v>1954</v>
      </c>
      <c r="E1527" s="16" t="s">
        <v>16182</v>
      </c>
      <c r="F1527" s="16" t="s">
        <v>16183</v>
      </c>
      <c r="G1527" s="16" t="s">
        <v>2047</v>
      </c>
      <c r="H1527" s="16" t="s">
        <v>102</v>
      </c>
      <c r="I1527" s="16" t="s">
        <v>19</v>
      </c>
      <c r="J1527" s="16" t="s">
        <v>7744</v>
      </c>
      <c r="K1527" s="16" t="s">
        <v>102</v>
      </c>
      <c r="L1527" s="16">
        <v>17425000</v>
      </c>
      <c r="M1527" s="16">
        <v>17425000</v>
      </c>
      <c r="N1527" s="16">
        <v>17425000</v>
      </c>
      <c r="O1527" s="16">
        <v>17425000</v>
      </c>
      <c r="P1527" s="16">
        <v>17425000</v>
      </c>
      <c r="Q1527" s="16">
        <v>17425000</v>
      </c>
      <c r="R1527" s="16">
        <v>17425000</v>
      </c>
      <c r="S1527" s="16">
        <v>17425000</v>
      </c>
      <c r="T1527" s="16">
        <v>17425000</v>
      </c>
      <c r="U1527" s="16">
        <v>17425000</v>
      </c>
      <c r="V1527" s="16">
        <v>17425000</v>
      </c>
      <c r="W1527" s="16">
        <v>17425000</v>
      </c>
      <c r="X1527" s="16" t="s">
        <v>7744</v>
      </c>
      <c r="Y1527" s="16" t="s">
        <v>102</v>
      </c>
      <c r="Z1527" s="16" t="s">
        <v>102</v>
      </c>
    </row>
    <row r="1528" spans="2:26" hidden="1">
      <c r="B1528" s="16" t="s">
        <v>1621</v>
      </c>
      <c r="C1528" s="16" t="s">
        <v>235</v>
      </c>
      <c r="D1528" s="16" t="s">
        <v>9485</v>
      </c>
      <c r="E1528" s="16" t="s">
        <v>9486</v>
      </c>
      <c r="F1528" s="16" t="s">
        <v>9487</v>
      </c>
      <c r="G1528" s="16" t="s">
        <v>1739</v>
      </c>
      <c r="H1528" s="16" t="s">
        <v>131</v>
      </c>
      <c r="I1528" s="16" t="s">
        <v>19</v>
      </c>
      <c r="J1528" s="16" t="s">
        <v>7744</v>
      </c>
      <c r="K1528" s="16" t="s">
        <v>131</v>
      </c>
      <c r="L1528" s="16">
        <v>50000</v>
      </c>
      <c r="M1528" s="16">
        <v>50000</v>
      </c>
      <c r="N1528" s="16">
        <v>50000</v>
      </c>
      <c r="O1528" s="16">
        <v>50000</v>
      </c>
      <c r="P1528" s="16">
        <v>50000</v>
      </c>
      <c r="Q1528" s="16">
        <v>50000</v>
      </c>
      <c r="R1528" s="16">
        <v>50000</v>
      </c>
      <c r="S1528" s="16">
        <v>50000</v>
      </c>
      <c r="T1528" s="16">
        <v>50000</v>
      </c>
      <c r="U1528" s="16">
        <v>50000</v>
      </c>
      <c r="V1528" s="16">
        <v>50000</v>
      </c>
      <c r="W1528" s="16">
        <v>50000</v>
      </c>
      <c r="X1528" s="16" t="s">
        <v>7744</v>
      </c>
      <c r="Y1528" s="16" t="s">
        <v>131</v>
      </c>
      <c r="Z1528" s="16" t="s">
        <v>131</v>
      </c>
    </row>
    <row r="1529" spans="2:26" hidden="1">
      <c r="B1529" s="16" t="s">
        <v>1621</v>
      </c>
      <c r="C1529" s="16" t="s">
        <v>235</v>
      </c>
      <c r="D1529" s="16" t="s">
        <v>1954</v>
      </c>
      <c r="E1529" s="16" t="s">
        <v>16184</v>
      </c>
      <c r="F1529" s="16" t="s">
        <v>16185</v>
      </c>
      <c r="G1529" s="16" t="s">
        <v>2047</v>
      </c>
      <c r="H1529" s="16" t="s">
        <v>102</v>
      </c>
      <c r="I1529" s="16" t="s">
        <v>19</v>
      </c>
      <c r="J1529" s="16" t="s">
        <v>7744</v>
      </c>
      <c r="K1529" s="16" t="s">
        <v>102</v>
      </c>
      <c r="L1529" s="16">
        <v>17425000</v>
      </c>
      <c r="M1529" s="16">
        <v>17425000</v>
      </c>
      <c r="N1529" s="16">
        <v>17425000</v>
      </c>
      <c r="O1529" s="16">
        <v>17425000</v>
      </c>
      <c r="P1529" s="16">
        <v>17425000</v>
      </c>
      <c r="Q1529" s="16">
        <v>17425000</v>
      </c>
      <c r="R1529" s="16">
        <v>17425000</v>
      </c>
      <c r="S1529" s="16">
        <v>17425000</v>
      </c>
      <c r="T1529" s="16">
        <v>17425000</v>
      </c>
      <c r="U1529" s="16">
        <v>17425000</v>
      </c>
      <c r="V1529" s="16">
        <v>17425000</v>
      </c>
      <c r="W1529" s="16">
        <v>17425000</v>
      </c>
      <c r="X1529" s="16" t="s">
        <v>7744</v>
      </c>
      <c r="Y1529" s="16" t="s">
        <v>102</v>
      </c>
      <c r="Z1529" s="16" t="s">
        <v>102</v>
      </c>
    </row>
    <row r="1530" spans="2:26" hidden="1">
      <c r="B1530" s="16" t="s">
        <v>1621</v>
      </c>
      <c r="C1530" s="16" t="s">
        <v>235</v>
      </c>
      <c r="D1530" s="16" t="s">
        <v>16186</v>
      </c>
      <c r="E1530" s="16" t="s">
        <v>16187</v>
      </c>
      <c r="F1530" s="16" t="s">
        <v>16186</v>
      </c>
      <c r="G1530" s="16" t="s">
        <v>1739</v>
      </c>
      <c r="H1530" s="16" t="s">
        <v>102</v>
      </c>
      <c r="I1530" s="16" t="s">
        <v>19</v>
      </c>
      <c r="J1530" s="16" t="s">
        <v>7744</v>
      </c>
      <c r="K1530" s="16" t="s">
        <v>102</v>
      </c>
      <c r="L1530" s="16">
        <v>500000</v>
      </c>
      <c r="M1530" s="16">
        <v>500000</v>
      </c>
      <c r="N1530" s="16">
        <v>500000</v>
      </c>
      <c r="O1530" s="16">
        <v>500000</v>
      </c>
      <c r="P1530" s="16">
        <v>500000</v>
      </c>
      <c r="Q1530" s="16">
        <v>500000</v>
      </c>
      <c r="R1530" s="16">
        <v>500000</v>
      </c>
      <c r="S1530" s="16">
        <v>500000</v>
      </c>
      <c r="T1530" s="16">
        <v>500000</v>
      </c>
      <c r="U1530" s="16">
        <v>500000</v>
      </c>
      <c r="V1530" s="16">
        <v>500000</v>
      </c>
      <c r="W1530" s="16">
        <v>500000</v>
      </c>
      <c r="X1530" s="16" t="s">
        <v>7744</v>
      </c>
      <c r="Y1530" s="16" t="s">
        <v>102</v>
      </c>
      <c r="Z1530" s="16" t="s">
        <v>102</v>
      </c>
    </row>
    <row r="1531" spans="2:26" hidden="1">
      <c r="B1531" s="16" t="s">
        <v>1621</v>
      </c>
      <c r="C1531" s="16" t="s">
        <v>1622</v>
      </c>
      <c r="D1531" s="16" t="s">
        <v>1954</v>
      </c>
      <c r="E1531" s="16" t="s">
        <v>16188</v>
      </c>
      <c r="F1531" s="16" t="s">
        <v>16189</v>
      </c>
      <c r="G1531" s="16" t="s">
        <v>2047</v>
      </c>
      <c r="H1531" s="16" t="s">
        <v>102</v>
      </c>
      <c r="I1531" s="16" t="s">
        <v>19</v>
      </c>
      <c r="J1531" s="16" t="s">
        <v>7744</v>
      </c>
      <c r="K1531" s="16" t="s">
        <v>102</v>
      </c>
      <c r="L1531" s="16">
        <v>21253375</v>
      </c>
      <c r="M1531" s="16">
        <v>21253375</v>
      </c>
      <c r="N1531" s="16">
        <v>21253375</v>
      </c>
      <c r="O1531" s="16">
        <v>21253375</v>
      </c>
      <c r="P1531" s="16">
        <v>21253375</v>
      </c>
      <c r="Q1531" s="16">
        <v>21253375</v>
      </c>
      <c r="R1531" s="16">
        <v>21253375</v>
      </c>
      <c r="S1531" s="16">
        <v>21253375</v>
      </c>
      <c r="T1531" s="16">
        <v>21253375</v>
      </c>
      <c r="U1531" s="16">
        <v>21253375</v>
      </c>
      <c r="V1531" s="16">
        <v>21253375</v>
      </c>
      <c r="W1531" s="16">
        <v>21253375</v>
      </c>
      <c r="X1531" s="16" t="s">
        <v>7744</v>
      </c>
      <c r="Y1531" s="16" t="s">
        <v>102</v>
      </c>
      <c r="Z1531" s="16" t="s">
        <v>102</v>
      </c>
    </row>
    <row r="1532" spans="2:26" hidden="1">
      <c r="B1532" s="16" t="s">
        <v>1621</v>
      </c>
      <c r="C1532" s="16" t="s">
        <v>235</v>
      </c>
      <c r="D1532" s="16" t="s">
        <v>9488</v>
      </c>
      <c r="E1532" s="16" t="s">
        <v>9489</v>
      </c>
      <c r="F1532" s="16" t="s">
        <v>9490</v>
      </c>
      <c r="G1532" s="16" t="s">
        <v>1739</v>
      </c>
      <c r="H1532" s="16" t="s">
        <v>131</v>
      </c>
      <c r="I1532" s="16" t="s">
        <v>19</v>
      </c>
      <c r="J1532" s="16" t="s">
        <v>7744</v>
      </c>
      <c r="K1532" s="16" t="s">
        <v>131</v>
      </c>
      <c r="L1532" s="16">
        <v>400000</v>
      </c>
      <c r="M1532" s="16">
        <v>400000</v>
      </c>
      <c r="N1532" s="16">
        <v>400000</v>
      </c>
      <c r="O1532" s="16">
        <v>400000</v>
      </c>
      <c r="P1532" s="16">
        <v>400000</v>
      </c>
      <c r="Q1532" s="16">
        <v>400000</v>
      </c>
      <c r="R1532" s="16">
        <v>400000</v>
      </c>
      <c r="S1532" s="16">
        <v>400000</v>
      </c>
      <c r="T1532" s="16">
        <v>400000</v>
      </c>
      <c r="U1532" s="16">
        <v>400000</v>
      </c>
      <c r="V1532" s="16">
        <v>400000</v>
      </c>
      <c r="W1532" s="16">
        <v>400000</v>
      </c>
      <c r="X1532" s="16" t="s">
        <v>7744</v>
      </c>
      <c r="Y1532" s="16" t="s">
        <v>131</v>
      </c>
      <c r="Z1532" s="16" t="s">
        <v>131</v>
      </c>
    </row>
    <row r="1533" spans="2:26" hidden="1">
      <c r="B1533" s="16" t="s">
        <v>1621</v>
      </c>
      <c r="C1533" s="16" t="s">
        <v>235</v>
      </c>
      <c r="D1533" s="16" t="s">
        <v>9488</v>
      </c>
      <c r="E1533" s="16" t="s">
        <v>9491</v>
      </c>
      <c r="F1533" s="16" t="s">
        <v>9492</v>
      </c>
      <c r="G1533" s="16" t="s">
        <v>1739</v>
      </c>
      <c r="H1533" s="16" t="s">
        <v>131</v>
      </c>
      <c r="I1533" s="16" t="s">
        <v>19</v>
      </c>
      <c r="J1533" s="16" t="s">
        <v>7744</v>
      </c>
      <c r="K1533" s="16" t="s">
        <v>131</v>
      </c>
      <c r="L1533" s="16">
        <v>300000</v>
      </c>
      <c r="M1533" s="16">
        <v>300000</v>
      </c>
      <c r="N1533" s="16">
        <v>300000</v>
      </c>
      <c r="O1533" s="16">
        <v>300000</v>
      </c>
      <c r="P1533" s="16">
        <v>300000</v>
      </c>
      <c r="Q1533" s="16">
        <v>300000</v>
      </c>
      <c r="R1533" s="16">
        <v>300000</v>
      </c>
      <c r="S1533" s="16">
        <v>300000</v>
      </c>
      <c r="T1533" s="16">
        <v>300000</v>
      </c>
      <c r="U1533" s="16">
        <v>300000</v>
      </c>
      <c r="V1533" s="16">
        <v>300000</v>
      </c>
      <c r="W1533" s="16">
        <v>300000</v>
      </c>
      <c r="X1533" s="16" t="s">
        <v>7744</v>
      </c>
      <c r="Y1533" s="16" t="s">
        <v>131</v>
      </c>
      <c r="Z1533" s="16" t="s">
        <v>131</v>
      </c>
    </row>
    <row r="1534" spans="2:26" hidden="1">
      <c r="B1534" s="16" t="s">
        <v>1621</v>
      </c>
      <c r="C1534" s="16" t="s">
        <v>235</v>
      </c>
      <c r="D1534" s="16" t="s">
        <v>9488</v>
      </c>
      <c r="E1534" s="16" t="s">
        <v>9493</v>
      </c>
      <c r="F1534" s="16" t="s">
        <v>9494</v>
      </c>
      <c r="G1534" s="16" t="s">
        <v>1739</v>
      </c>
      <c r="H1534" s="16" t="s">
        <v>131</v>
      </c>
      <c r="I1534" s="16" t="s">
        <v>19</v>
      </c>
      <c r="J1534" s="16" t="s">
        <v>7744</v>
      </c>
      <c r="K1534" s="16" t="s">
        <v>131</v>
      </c>
      <c r="L1534" s="16">
        <v>200000</v>
      </c>
      <c r="M1534" s="16">
        <v>200000</v>
      </c>
      <c r="N1534" s="16">
        <v>200000</v>
      </c>
      <c r="O1534" s="16">
        <v>200000</v>
      </c>
      <c r="P1534" s="16">
        <v>200000</v>
      </c>
      <c r="Q1534" s="16">
        <v>200000</v>
      </c>
      <c r="R1534" s="16">
        <v>200000</v>
      </c>
      <c r="S1534" s="16">
        <v>200000</v>
      </c>
      <c r="T1534" s="16">
        <v>200000</v>
      </c>
      <c r="U1534" s="16">
        <v>200000</v>
      </c>
      <c r="V1534" s="16">
        <v>200000</v>
      </c>
      <c r="W1534" s="16">
        <v>200000</v>
      </c>
      <c r="X1534" s="16" t="s">
        <v>7744</v>
      </c>
      <c r="Y1534" s="16" t="s">
        <v>131</v>
      </c>
      <c r="Z1534" s="16" t="s">
        <v>131</v>
      </c>
    </row>
    <row r="1535" spans="2:26" hidden="1">
      <c r="B1535" s="16" t="s">
        <v>1621</v>
      </c>
      <c r="C1535" s="16" t="s">
        <v>235</v>
      </c>
      <c r="D1535" s="16" t="s">
        <v>9488</v>
      </c>
      <c r="E1535" s="16" t="s">
        <v>9495</v>
      </c>
      <c r="F1535" s="16" t="s">
        <v>9496</v>
      </c>
      <c r="G1535" s="16" t="s">
        <v>1739</v>
      </c>
      <c r="H1535" s="16" t="s">
        <v>131</v>
      </c>
      <c r="I1535" s="16" t="s">
        <v>19</v>
      </c>
      <c r="J1535" s="16" t="s">
        <v>7744</v>
      </c>
      <c r="K1535" s="16" t="s">
        <v>131</v>
      </c>
      <c r="L1535" s="16">
        <v>100000</v>
      </c>
      <c r="M1535" s="16">
        <v>100000</v>
      </c>
      <c r="N1535" s="16">
        <v>100000</v>
      </c>
      <c r="O1535" s="16">
        <v>100000</v>
      </c>
      <c r="P1535" s="16">
        <v>100000</v>
      </c>
      <c r="Q1535" s="16">
        <v>100000</v>
      </c>
      <c r="R1535" s="16">
        <v>100000</v>
      </c>
      <c r="S1535" s="16">
        <v>100000</v>
      </c>
      <c r="T1535" s="16">
        <v>100000</v>
      </c>
      <c r="U1535" s="16">
        <v>100000</v>
      </c>
      <c r="V1535" s="16">
        <v>100000</v>
      </c>
      <c r="W1535" s="16">
        <v>100000</v>
      </c>
      <c r="X1535" s="16" t="s">
        <v>7744</v>
      </c>
      <c r="Y1535" s="16" t="s">
        <v>131</v>
      </c>
      <c r="Z1535" s="16" t="s">
        <v>131</v>
      </c>
    </row>
    <row r="1536" spans="2:26" hidden="1">
      <c r="B1536" s="16" t="s">
        <v>1621</v>
      </c>
      <c r="C1536" s="16" t="s">
        <v>235</v>
      </c>
      <c r="D1536" s="16" t="s">
        <v>4750</v>
      </c>
      <c r="E1536" s="16" t="s">
        <v>9497</v>
      </c>
      <c r="F1536" s="16" t="s">
        <v>9498</v>
      </c>
      <c r="G1536" s="16" t="s">
        <v>1739</v>
      </c>
      <c r="H1536" s="16" t="s">
        <v>129</v>
      </c>
      <c r="I1536" s="16" t="s">
        <v>19</v>
      </c>
      <c r="J1536" s="16" t="s">
        <v>7745</v>
      </c>
      <c r="K1536" s="16" t="s">
        <v>129</v>
      </c>
      <c r="L1536" s="16">
        <v>753375</v>
      </c>
      <c r="M1536" s="16">
        <v>753375</v>
      </c>
      <c r="N1536" s="16">
        <v>753375</v>
      </c>
      <c r="O1536" s="16">
        <v>753375</v>
      </c>
      <c r="P1536" s="16">
        <v>753375</v>
      </c>
      <c r="Q1536" s="16">
        <v>753375</v>
      </c>
      <c r="R1536" s="16">
        <v>753375</v>
      </c>
      <c r="S1536" s="16">
        <v>753375</v>
      </c>
      <c r="T1536" s="16">
        <v>753375</v>
      </c>
      <c r="U1536" s="16">
        <v>753375</v>
      </c>
      <c r="V1536" s="16">
        <v>753375</v>
      </c>
      <c r="W1536" s="16">
        <v>753375</v>
      </c>
      <c r="X1536" s="16" t="s">
        <v>7745</v>
      </c>
      <c r="Y1536" s="16" t="s">
        <v>129</v>
      </c>
      <c r="Z1536" s="16" t="s">
        <v>129</v>
      </c>
    </row>
    <row r="1537" spans="2:26" hidden="1">
      <c r="B1537" s="16" t="s">
        <v>1621</v>
      </c>
      <c r="C1537" s="16" t="s">
        <v>235</v>
      </c>
      <c r="D1537" s="16" t="s">
        <v>10033</v>
      </c>
      <c r="E1537" s="16" t="s">
        <v>10034</v>
      </c>
      <c r="F1537" s="16" t="s">
        <v>10033</v>
      </c>
      <c r="G1537" s="16" t="s">
        <v>1739</v>
      </c>
      <c r="H1537" s="16" t="s">
        <v>129</v>
      </c>
      <c r="I1537" s="16" t="s">
        <v>19</v>
      </c>
      <c r="J1537" s="16" t="s">
        <v>7745</v>
      </c>
      <c r="K1537" s="16" t="s">
        <v>129</v>
      </c>
      <c r="L1537" s="16">
        <v>920000</v>
      </c>
      <c r="M1537" s="16">
        <v>920000</v>
      </c>
      <c r="N1537" s="16">
        <v>920000</v>
      </c>
      <c r="O1537" s="16">
        <v>920000</v>
      </c>
      <c r="P1537" s="16">
        <v>920000</v>
      </c>
      <c r="Q1537" s="16">
        <v>920000</v>
      </c>
      <c r="R1537" s="16">
        <v>920000</v>
      </c>
      <c r="S1537" s="16">
        <v>920000</v>
      </c>
      <c r="T1537" s="16">
        <v>920000</v>
      </c>
      <c r="U1537" s="16">
        <v>920000</v>
      </c>
      <c r="V1537" s="16">
        <v>920000</v>
      </c>
      <c r="W1537" s="16">
        <v>920000</v>
      </c>
      <c r="X1537" s="16" t="s">
        <v>7745</v>
      </c>
      <c r="Y1537" s="16" t="s">
        <v>129</v>
      </c>
      <c r="Z1537" s="16" t="s">
        <v>129</v>
      </c>
    </row>
    <row r="1538" spans="2:26" hidden="1">
      <c r="B1538" s="16" t="s">
        <v>1621</v>
      </c>
      <c r="C1538" s="16" t="s">
        <v>235</v>
      </c>
      <c r="D1538" s="16" t="s">
        <v>15943</v>
      </c>
      <c r="E1538" s="16" t="s">
        <v>15944</v>
      </c>
      <c r="F1538" s="16" t="s">
        <v>15945</v>
      </c>
      <c r="G1538" s="16" t="s">
        <v>1739</v>
      </c>
      <c r="H1538" s="16" t="s">
        <v>129</v>
      </c>
      <c r="I1538" s="16" t="s">
        <v>19</v>
      </c>
      <c r="J1538" s="16" t="s">
        <v>7745</v>
      </c>
      <c r="K1538" s="16" t="s">
        <v>129</v>
      </c>
      <c r="L1538" s="16">
        <v>1127500</v>
      </c>
      <c r="M1538" s="16">
        <v>1127500</v>
      </c>
      <c r="N1538" s="16">
        <v>1127500</v>
      </c>
      <c r="O1538" s="16">
        <v>1127500</v>
      </c>
      <c r="P1538" s="16">
        <v>1127500</v>
      </c>
      <c r="Q1538" s="16">
        <v>1127500</v>
      </c>
      <c r="R1538" s="16">
        <v>1127500</v>
      </c>
      <c r="S1538" s="16">
        <v>1127500</v>
      </c>
      <c r="T1538" s="16">
        <v>1127500</v>
      </c>
      <c r="U1538" s="16">
        <v>1127500</v>
      </c>
      <c r="V1538" s="16">
        <v>1127500</v>
      </c>
      <c r="W1538" s="16">
        <v>1127500</v>
      </c>
      <c r="X1538" s="16" t="s">
        <v>7745</v>
      </c>
      <c r="Y1538" s="16" t="s">
        <v>129</v>
      </c>
      <c r="Z1538" s="16" t="s">
        <v>129</v>
      </c>
    </row>
    <row r="1539" spans="2:26" hidden="1">
      <c r="B1539" s="16" t="s">
        <v>1621</v>
      </c>
      <c r="C1539" s="16" t="s">
        <v>1622</v>
      </c>
      <c r="D1539" s="16" t="s">
        <v>16190</v>
      </c>
      <c r="E1539" s="16" t="s">
        <v>16191</v>
      </c>
      <c r="F1539" s="16" t="s">
        <v>16190</v>
      </c>
      <c r="G1539" s="16" t="s">
        <v>2047</v>
      </c>
      <c r="H1539" s="16" t="s">
        <v>102</v>
      </c>
      <c r="I1539" s="16" t="s">
        <v>19</v>
      </c>
      <c r="J1539" s="16" t="s">
        <v>7745</v>
      </c>
      <c r="K1539" s="16" t="s">
        <v>102</v>
      </c>
      <c r="L1539" s="16">
        <v>5077166.6666666325</v>
      </c>
      <c r="M1539" s="16">
        <v>5077166.6666666325</v>
      </c>
      <c r="N1539" s="16">
        <v>5077166.6666666325</v>
      </c>
      <c r="O1539" s="16">
        <v>5077166.6666666325</v>
      </c>
      <c r="P1539" s="16">
        <v>5077166.6666666325</v>
      </c>
      <c r="Q1539" s="16">
        <v>5077166.6666666325</v>
      </c>
      <c r="R1539" s="16">
        <v>5077166.6666666325</v>
      </c>
      <c r="S1539" s="16">
        <v>5077166.6666666325</v>
      </c>
      <c r="T1539" s="16">
        <v>5077166.6666666325</v>
      </c>
      <c r="U1539" s="16">
        <v>5077166.6666666325</v>
      </c>
      <c r="V1539" s="16">
        <v>5077166.6666666325</v>
      </c>
      <c r="W1539" s="16">
        <v>5077166.6666666325</v>
      </c>
      <c r="X1539" s="16" t="s">
        <v>7745</v>
      </c>
      <c r="Y1539" s="16" t="s">
        <v>102</v>
      </c>
      <c r="Z1539" s="16" t="s">
        <v>102</v>
      </c>
    </row>
    <row r="1540" spans="2:26" hidden="1">
      <c r="B1540" s="16" t="s">
        <v>1621</v>
      </c>
      <c r="C1540" s="16" t="s">
        <v>1622</v>
      </c>
      <c r="D1540" s="16" t="s">
        <v>16192</v>
      </c>
      <c r="E1540" s="16" t="s">
        <v>16193</v>
      </c>
      <c r="F1540" s="16" t="s">
        <v>16192</v>
      </c>
      <c r="G1540" s="16" t="s">
        <v>2047</v>
      </c>
      <c r="H1540" s="16" t="s">
        <v>102</v>
      </c>
      <c r="I1540" s="16" t="s">
        <v>19</v>
      </c>
      <c r="J1540" s="16" t="s">
        <v>7745</v>
      </c>
      <c r="K1540" s="16" t="s">
        <v>102</v>
      </c>
      <c r="L1540" s="16">
        <v>5081997.8333333675</v>
      </c>
      <c r="M1540" s="16">
        <v>5081997.8333333675</v>
      </c>
      <c r="N1540" s="16">
        <v>5081997.8333333675</v>
      </c>
      <c r="O1540" s="16">
        <v>5081997.8333333675</v>
      </c>
      <c r="P1540" s="16">
        <v>5081997.8333333675</v>
      </c>
      <c r="Q1540" s="16">
        <v>5081997.8333333675</v>
      </c>
      <c r="R1540" s="16">
        <v>5081997.8333333675</v>
      </c>
      <c r="S1540" s="16">
        <v>5081997.8333333675</v>
      </c>
      <c r="T1540" s="16">
        <v>5081997.8333333675</v>
      </c>
      <c r="U1540" s="16">
        <v>5081997.8333333675</v>
      </c>
      <c r="V1540" s="16">
        <v>5081997.8333333675</v>
      </c>
      <c r="W1540" s="16">
        <v>5081997.8333333675</v>
      </c>
      <c r="X1540" s="16" t="s">
        <v>7745</v>
      </c>
      <c r="Y1540" s="16" t="s">
        <v>102</v>
      </c>
      <c r="Z1540" s="16" t="s">
        <v>102</v>
      </c>
    </row>
    <row r="1541" spans="2:26" hidden="1">
      <c r="B1541" s="16" t="s">
        <v>1621</v>
      </c>
      <c r="C1541" s="16" t="s">
        <v>1622</v>
      </c>
      <c r="D1541" s="16" t="s">
        <v>9499</v>
      </c>
      <c r="E1541" s="16" t="s">
        <v>9500</v>
      </c>
      <c r="F1541" s="16" t="s">
        <v>9499</v>
      </c>
      <c r="G1541" s="16" t="s">
        <v>2047</v>
      </c>
      <c r="H1541" s="16" t="s">
        <v>102</v>
      </c>
      <c r="I1541" s="16" t="s">
        <v>19</v>
      </c>
      <c r="J1541" s="16" t="s">
        <v>7745</v>
      </c>
      <c r="K1541" s="16" t="s">
        <v>102</v>
      </c>
      <c r="L1541" s="16">
        <v>7000000</v>
      </c>
      <c r="M1541" s="16">
        <v>7000000</v>
      </c>
      <c r="N1541" s="16">
        <v>7000000</v>
      </c>
      <c r="O1541" s="16">
        <v>7000000</v>
      </c>
      <c r="P1541" s="16">
        <v>7000000</v>
      </c>
      <c r="Q1541" s="16">
        <v>7000000</v>
      </c>
      <c r="R1541" s="16">
        <v>7000000</v>
      </c>
      <c r="S1541" s="16">
        <v>7000000</v>
      </c>
      <c r="T1541" s="16">
        <v>7000000</v>
      </c>
      <c r="U1541" s="16">
        <v>7000000</v>
      </c>
      <c r="V1541" s="16">
        <v>7000000</v>
      </c>
      <c r="W1541" s="16">
        <v>7000000</v>
      </c>
      <c r="X1541" s="16" t="s">
        <v>7745</v>
      </c>
      <c r="Y1541" s="16" t="s">
        <v>102</v>
      </c>
      <c r="Z1541" s="16" t="s">
        <v>102</v>
      </c>
    </row>
    <row r="1542" spans="2:26" hidden="1">
      <c r="B1542" s="16" t="s">
        <v>1621</v>
      </c>
      <c r="C1542" s="16" t="s">
        <v>1622</v>
      </c>
      <c r="D1542" s="16" t="s">
        <v>15946</v>
      </c>
      <c r="E1542" s="16" t="s">
        <v>15947</v>
      </c>
      <c r="F1542" s="16" t="s">
        <v>15946</v>
      </c>
      <c r="G1542" s="16" t="s">
        <v>2047</v>
      </c>
      <c r="H1542" s="16" t="s">
        <v>102</v>
      </c>
      <c r="I1542" s="16" t="s">
        <v>19</v>
      </c>
      <c r="J1542" s="16" t="s">
        <v>7745</v>
      </c>
      <c r="K1542" s="16" t="s">
        <v>102</v>
      </c>
      <c r="L1542" s="16">
        <v>33000000</v>
      </c>
      <c r="M1542" s="16">
        <v>33000000</v>
      </c>
      <c r="N1542" s="16">
        <v>33000000</v>
      </c>
      <c r="O1542" s="16">
        <v>33000000</v>
      </c>
      <c r="P1542" s="16">
        <v>33000000</v>
      </c>
      <c r="Q1542" s="16">
        <v>33000000</v>
      </c>
      <c r="R1542" s="16">
        <v>33000000</v>
      </c>
      <c r="S1542" s="16">
        <v>33000000</v>
      </c>
      <c r="T1542" s="16">
        <v>33000000</v>
      </c>
      <c r="U1542" s="16">
        <v>33000000</v>
      </c>
      <c r="V1542" s="16">
        <v>33000000</v>
      </c>
      <c r="W1542" s="16">
        <v>33000000</v>
      </c>
      <c r="X1542" s="16" t="s">
        <v>7745</v>
      </c>
      <c r="Y1542" s="16" t="s">
        <v>102</v>
      </c>
      <c r="Z1542" s="16" t="s">
        <v>102</v>
      </c>
    </row>
    <row r="1543" spans="2:26" hidden="1">
      <c r="B1543" s="16" t="s">
        <v>1621</v>
      </c>
      <c r="C1543" s="16" t="s">
        <v>1622</v>
      </c>
      <c r="D1543" s="16" t="s">
        <v>9501</v>
      </c>
      <c r="E1543" s="16" t="s">
        <v>9502</v>
      </c>
      <c r="F1543" s="16" t="s">
        <v>9501</v>
      </c>
      <c r="G1543" s="16" t="s">
        <v>1743</v>
      </c>
      <c r="H1543" s="16" t="s">
        <v>131</v>
      </c>
      <c r="I1543" s="16" t="s">
        <v>19</v>
      </c>
      <c r="J1543" s="16" t="s">
        <v>7744</v>
      </c>
      <c r="K1543" s="16" t="s">
        <v>131</v>
      </c>
      <c r="L1543" s="16">
        <v>700000</v>
      </c>
      <c r="M1543" s="16">
        <v>700000</v>
      </c>
      <c r="N1543" s="16">
        <v>700000</v>
      </c>
      <c r="O1543" s="16">
        <v>700000</v>
      </c>
      <c r="P1543" s="16">
        <v>700000</v>
      </c>
      <c r="Q1543" s="16">
        <v>700000</v>
      </c>
      <c r="R1543" s="16">
        <v>700000</v>
      </c>
      <c r="S1543" s="16">
        <v>700000</v>
      </c>
      <c r="T1543" s="16">
        <v>700000</v>
      </c>
      <c r="U1543" s="16">
        <v>700000</v>
      </c>
      <c r="V1543" s="16">
        <v>700000</v>
      </c>
      <c r="W1543" s="16">
        <v>700000</v>
      </c>
      <c r="X1543" s="16" t="s">
        <v>7744</v>
      </c>
      <c r="Y1543" s="16" t="s">
        <v>131</v>
      </c>
      <c r="Z1543" s="16" t="s">
        <v>131</v>
      </c>
    </row>
    <row r="1544" spans="2:26" hidden="1">
      <c r="B1544" s="16" t="s">
        <v>1621</v>
      </c>
      <c r="C1544" s="16" t="s">
        <v>235</v>
      </c>
      <c r="D1544" s="16" t="s">
        <v>15948</v>
      </c>
      <c r="E1544" s="16" t="s">
        <v>15949</v>
      </c>
      <c r="F1544" s="16" t="s">
        <v>15948</v>
      </c>
      <c r="G1544" s="16" t="s">
        <v>1669</v>
      </c>
      <c r="H1544" s="16" t="s">
        <v>129</v>
      </c>
      <c r="I1544" s="16" t="s">
        <v>19</v>
      </c>
      <c r="J1544" s="16" t="s">
        <v>7745</v>
      </c>
      <c r="K1544" s="16" t="s">
        <v>129</v>
      </c>
      <c r="L1544" s="16">
        <v>6150000</v>
      </c>
      <c r="M1544" s="16">
        <v>6150000</v>
      </c>
      <c r="N1544" s="16">
        <v>6150000</v>
      </c>
      <c r="O1544" s="16">
        <v>6150000</v>
      </c>
      <c r="P1544" s="16">
        <v>6150000</v>
      </c>
      <c r="Q1544" s="16">
        <v>6150000</v>
      </c>
      <c r="R1544" s="16">
        <v>6150000</v>
      </c>
      <c r="S1544" s="16">
        <v>6150000</v>
      </c>
      <c r="T1544" s="16">
        <v>6150000</v>
      </c>
      <c r="U1544" s="16">
        <v>6150000</v>
      </c>
      <c r="V1544" s="16">
        <v>6150000</v>
      </c>
      <c r="W1544" s="16">
        <v>6150000</v>
      </c>
      <c r="X1544" s="16" t="s">
        <v>7745</v>
      </c>
      <c r="Y1544" s="16" t="s">
        <v>129</v>
      </c>
      <c r="Z1544" s="16" t="s">
        <v>129</v>
      </c>
    </row>
    <row r="1545" spans="2:26" hidden="1">
      <c r="B1545" s="16" t="s">
        <v>1621</v>
      </c>
      <c r="C1545" s="16" t="s">
        <v>235</v>
      </c>
      <c r="D1545" s="16" t="s">
        <v>8369</v>
      </c>
      <c r="E1545" s="16" t="s">
        <v>15950</v>
      </c>
      <c r="F1545" s="16" t="s">
        <v>15951</v>
      </c>
      <c r="G1545" s="16" t="s">
        <v>1669</v>
      </c>
      <c r="H1545" s="16" t="s">
        <v>129</v>
      </c>
      <c r="I1545" s="16" t="s">
        <v>19</v>
      </c>
      <c r="J1545" s="16" t="s">
        <v>7745</v>
      </c>
      <c r="K1545" s="16" t="s">
        <v>129</v>
      </c>
      <c r="L1545" s="16">
        <v>10250000</v>
      </c>
      <c r="M1545" s="16">
        <v>10250000</v>
      </c>
      <c r="N1545" s="16">
        <v>10250000</v>
      </c>
      <c r="O1545" s="16">
        <v>10250000</v>
      </c>
      <c r="P1545" s="16">
        <v>10250000</v>
      </c>
      <c r="Q1545" s="16">
        <v>10250000</v>
      </c>
      <c r="R1545" s="16">
        <v>10250000</v>
      </c>
      <c r="S1545" s="16">
        <v>10250000</v>
      </c>
      <c r="T1545" s="16">
        <v>10250000</v>
      </c>
      <c r="U1545" s="16">
        <v>10250000</v>
      </c>
      <c r="V1545" s="16">
        <v>10250000</v>
      </c>
      <c r="W1545" s="16">
        <v>10250000</v>
      </c>
      <c r="X1545" s="16" t="s">
        <v>7745</v>
      </c>
      <c r="Y1545" s="16" t="s">
        <v>129</v>
      </c>
      <c r="Z1545" s="16" t="s">
        <v>129</v>
      </c>
    </row>
    <row r="1546" spans="2:26" hidden="1">
      <c r="B1546" s="16" t="s">
        <v>1621</v>
      </c>
      <c r="C1546" s="16" t="s">
        <v>235</v>
      </c>
      <c r="D1546" s="16" t="s">
        <v>2408</v>
      </c>
      <c r="E1546" s="16" t="s">
        <v>9503</v>
      </c>
      <c r="F1546" s="16" t="s">
        <v>9504</v>
      </c>
      <c r="G1546" s="16" t="s">
        <v>1669</v>
      </c>
      <c r="H1546" s="16" t="s">
        <v>129</v>
      </c>
      <c r="I1546" s="16" t="s">
        <v>19</v>
      </c>
      <c r="J1546" s="16" t="s">
        <v>7745</v>
      </c>
      <c r="K1546" s="16" t="s">
        <v>129</v>
      </c>
      <c r="L1546" s="16">
        <v>461250</v>
      </c>
      <c r="M1546" s="16">
        <v>461250</v>
      </c>
      <c r="N1546" s="16">
        <v>461250</v>
      </c>
      <c r="O1546" s="16">
        <v>461250</v>
      </c>
      <c r="P1546" s="16">
        <v>461250</v>
      </c>
      <c r="Q1546" s="16">
        <v>461250</v>
      </c>
      <c r="R1546" s="16">
        <v>461250</v>
      </c>
      <c r="S1546" s="16">
        <v>461250</v>
      </c>
      <c r="T1546" s="16">
        <v>461250</v>
      </c>
      <c r="U1546" s="16">
        <v>461250</v>
      </c>
      <c r="V1546" s="16">
        <v>461250</v>
      </c>
      <c r="W1546" s="16">
        <v>461250</v>
      </c>
      <c r="X1546" s="16" t="s">
        <v>7745</v>
      </c>
      <c r="Y1546" s="16" t="s">
        <v>129</v>
      </c>
      <c r="Z1546" s="16" t="s">
        <v>129</v>
      </c>
    </row>
    <row r="1547" spans="2:26" hidden="1">
      <c r="B1547" s="16" t="s">
        <v>1621</v>
      </c>
      <c r="C1547" s="16" t="s">
        <v>235</v>
      </c>
      <c r="D1547" s="16" t="s">
        <v>8369</v>
      </c>
      <c r="E1547" s="16" t="s">
        <v>15952</v>
      </c>
      <c r="F1547" s="16" t="s">
        <v>15953</v>
      </c>
      <c r="G1547" s="16" t="s">
        <v>1739</v>
      </c>
      <c r="H1547" s="16" t="s">
        <v>129</v>
      </c>
      <c r="I1547" s="16" t="s">
        <v>19</v>
      </c>
      <c r="J1547" s="16" t="s">
        <v>7745</v>
      </c>
      <c r="K1547" s="16" t="s">
        <v>129</v>
      </c>
      <c r="L1547" s="16">
        <v>9000000</v>
      </c>
      <c r="M1547" s="16">
        <v>9000000</v>
      </c>
      <c r="N1547" s="16">
        <v>9000000</v>
      </c>
      <c r="O1547" s="16">
        <v>9000000</v>
      </c>
      <c r="P1547" s="16">
        <v>9000000</v>
      </c>
      <c r="Q1547" s="16">
        <v>9000000</v>
      </c>
      <c r="R1547" s="16">
        <v>9000000</v>
      </c>
      <c r="S1547" s="16">
        <v>9000000</v>
      </c>
      <c r="T1547" s="16">
        <v>9000000</v>
      </c>
      <c r="U1547" s="16">
        <v>9000000</v>
      </c>
      <c r="V1547" s="16">
        <v>9000000</v>
      </c>
      <c r="W1547" s="16">
        <v>9000000</v>
      </c>
      <c r="X1547" s="16" t="s">
        <v>7745</v>
      </c>
      <c r="Y1547" s="16" t="s">
        <v>129</v>
      </c>
      <c r="Z1547" s="16" t="s">
        <v>129</v>
      </c>
    </row>
    <row r="1548" spans="2:26" hidden="1">
      <c r="B1548" s="16" t="s">
        <v>1621</v>
      </c>
      <c r="C1548" s="16" t="s">
        <v>235</v>
      </c>
      <c r="D1548" s="16" t="s">
        <v>2727</v>
      </c>
      <c r="E1548" s="16" t="s">
        <v>9505</v>
      </c>
      <c r="F1548" s="16" t="s">
        <v>9506</v>
      </c>
      <c r="G1548" s="16" t="s">
        <v>1669</v>
      </c>
      <c r="H1548" s="16" t="s">
        <v>129</v>
      </c>
      <c r="I1548" s="16" t="s">
        <v>19</v>
      </c>
      <c r="J1548" s="16" t="s">
        <v>7745</v>
      </c>
      <c r="K1548" s="16" t="s">
        <v>129</v>
      </c>
      <c r="L1548" s="16">
        <v>10900000</v>
      </c>
      <c r="M1548" s="16">
        <v>10900000</v>
      </c>
      <c r="N1548" s="16">
        <v>10900000</v>
      </c>
      <c r="O1548" s="16">
        <v>10900000</v>
      </c>
      <c r="P1548" s="16">
        <v>10900000</v>
      </c>
      <c r="Q1548" s="16">
        <v>10900000</v>
      </c>
      <c r="R1548" s="16">
        <v>10900000</v>
      </c>
      <c r="S1548" s="16">
        <v>10900000</v>
      </c>
      <c r="T1548" s="16">
        <v>10900000</v>
      </c>
      <c r="U1548" s="16">
        <v>10900000</v>
      </c>
      <c r="V1548" s="16">
        <v>10900000</v>
      </c>
      <c r="W1548" s="16">
        <v>10900000</v>
      </c>
      <c r="X1548" s="16" t="s">
        <v>7745</v>
      </c>
      <c r="Y1548" s="16" t="s">
        <v>129</v>
      </c>
      <c r="Z1548" s="16" t="s">
        <v>129</v>
      </c>
    </row>
    <row r="1549" spans="2:26" hidden="1">
      <c r="B1549" s="16" t="s">
        <v>1621</v>
      </c>
      <c r="C1549" s="16" t="s">
        <v>1622</v>
      </c>
      <c r="D1549" s="16" t="s">
        <v>2992</v>
      </c>
      <c r="E1549" s="16" t="s">
        <v>9507</v>
      </c>
      <c r="F1549" s="16" t="s">
        <v>9508</v>
      </c>
      <c r="G1549" s="16" t="s">
        <v>1626</v>
      </c>
      <c r="H1549" s="16" t="s">
        <v>131</v>
      </c>
      <c r="I1549" s="16" t="s">
        <v>19</v>
      </c>
      <c r="J1549" s="16" t="s">
        <v>7744</v>
      </c>
      <c r="K1549" s="16" t="s">
        <v>131</v>
      </c>
      <c r="L1549" s="16">
        <v>700000</v>
      </c>
      <c r="M1549" s="16">
        <v>700000</v>
      </c>
      <c r="N1549" s="16">
        <v>700000</v>
      </c>
      <c r="O1549" s="16">
        <v>700000</v>
      </c>
      <c r="P1549" s="16">
        <v>700000</v>
      </c>
      <c r="Q1549" s="16">
        <v>700000</v>
      </c>
      <c r="R1549" s="16">
        <v>700000</v>
      </c>
      <c r="S1549" s="16">
        <v>700000</v>
      </c>
      <c r="T1549" s="16">
        <v>700000</v>
      </c>
      <c r="U1549" s="16">
        <v>700000</v>
      </c>
      <c r="V1549" s="16">
        <v>700000</v>
      </c>
      <c r="W1549" s="16">
        <v>700000</v>
      </c>
      <c r="X1549" s="16" t="s">
        <v>7744</v>
      </c>
      <c r="Y1549" s="16" t="s">
        <v>131</v>
      </c>
      <c r="Z1549" s="16" t="s">
        <v>131</v>
      </c>
    </row>
    <row r="1550" spans="2:26" hidden="1">
      <c r="B1550" s="16" t="s">
        <v>1621</v>
      </c>
      <c r="C1550" s="16" t="s">
        <v>235</v>
      </c>
      <c r="D1550" s="16" t="s">
        <v>9467</v>
      </c>
      <c r="E1550" s="16" t="s">
        <v>9509</v>
      </c>
      <c r="F1550" s="16" t="s">
        <v>9510</v>
      </c>
      <c r="G1550" s="16" t="s">
        <v>1739</v>
      </c>
      <c r="H1550" s="16" t="s">
        <v>129</v>
      </c>
      <c r="I1550" s="16" t="s">
        <v>19</v>
      </c>
      <c r="J1550" s="16" t="s">
        <v>7744</v>
      </c>
      <c r="K1550" s="16" t="s">
        <v>129</v>
      </c>
      <c r="L1550" s="16">
        <v>20500</v>
      </c>
      <c r="M1550" s="16">
        <v>20500</v>
      </c>
      <c r="N1550" s="16">
        <v>20500</v>
      </c>
      <c r="O1550" s="16">
        <v>20500</v>
      </c>
      <c r="P1550" s="16">
        <v>20500</v>
      </c>
      <c r="Q1550" s="16">
        <v>20500</v>
      </c>
      <c r="R1550" s="16">
        <v>20500</v>
      </c>
      <c r="S1550" s="16">
        <v>20500</v>
      </c>
      <c r="T1550" s="16">
        <v>20500</v>
      </c>
      <c r="U1550" s="16">
        <v>20500</v>
      </c>
      <c r="V1550" s="16">
        <v>20500</v>
      </c>
      <c r="W1550" s="16">
        <v>20500</v>
      </c>
      <c r="X1550" s="16" t="s">
        <v>7744</v>
      </c>
      <c r="Y1550" s="16" t="s">
        <v>129</v>
      </c>
      <c r="Z1550" s="16" t="s">
        <v>129</v>
      </c>
    </row>
    <row r="1551" spans="2:26" hidden="1">
      <c r="B1551" s="16" t="s">
        <v>1621</v>
      </c>
      <c r="C1551" s="16" t="s">
        <v>235</v>
      </c>
      <c r="D1551" s="16" t="s">
        <v>9511</v>
      </c>
      <c r="E1551" s="16" t="s">
        <v>9512</v>
      </c>
      <c r="F1551" s="16" t="s">
        <v>9513</v>
      </c>
      <c r="G1551" s="16" t="s">
        <v>1739</v>
      </c>
      <c r="H1551" s="16" t="s">
        <v>131</v>
      </c>
      <c r="I1551" s="16" t="s">
        <v>19</v>
      </c>
      <c r="J1551" s="16" t="s">
        <v>7744</v>
      </c>
      <c r="K1551" s="16" t="s">
        <v>131</v>
      </c>
      <c r="L1551" s="16">
        <v>500000</v>
      </c>
      <c r="M1551" s="16">
        <v>500000</v>
      </c>
      <c r="N1551" s="16">
        <v>500000</v>
      </c>
      <c r="O1551" s="16">
        <v>500000</v>
      </c>
      <c r="P1551" s="16">
        <v>500000</v>
      </c>
      <c r="Q1551" s="16">
        <v>500000</v>
      </c>
      <c r="R1551" s="16">
        <v>500000</v>
      </c>
      <c r="S1551" s="16">
        <v>500000</v>
      </c>
      <c r="T1551" s="16">
        <v>500000</v>
      </c>
      <c r="U1551" s="16">
        <v>500000</v>
      </c>
      <c r="V1551" s="16">
        <v>500000</v>
      </c>
      <c r="W1551" s="16">
        <v>500000</v>
      </c>
      <c r="X1551" s="16" t="s">
        <v>7744</v>
      </c>
      <c r="Y1551" s="16" t="s">
        <v>131</v>
      </c>
      <c r="Z1551" s="16" t="s">
        <v>131</v>
      </c>
    </row>
    <row r="1552" spans="2:26" hidden="1">
      <c r="B1552" s="16" t="s">
        <v>1621</v>
      </c>
      <c r="C1552" s="16" t="s">
        <v>235</v>
      </c>
      <c r="D1552" s="16" t="s">
        <v>9511</v>
      </c>
      <c r="E1552" s="16" t="s">
        <v>9514</v>
      </c>
      <c r="F1552" s="16" t="s">
        <v>9515</v>
      </c>
      <c r="G1552" s="16" t="s">
        <v>1739</v>
      </c>
      <c r="H1552" s="16" t="s">
        <v>131</v>
      </c>
      <c r="I1552" s="16" t="s">
        <v>19</v>
      </c>
      <c r="J1552" s="16" t="s">
        <v>7744</v>
      </c>
      <c r="K1552" s="16" t="s">
        <v>131</v>
      </c>
      <c r="L1552" s="16">
        <v>400000</v>
      </c>
      <c r="M1552" s="16">
        <v>400000</v>
      </c>
      <c r="N1552" s="16">
        <v>400000</v>
      </c>
      <c r="O1552" s="16">
        <v>400000</v>
      </c>
      <c r="P1552" s="16">
        <v>400000</v>
      </c>
      <c r="Q1552" s="16">
        <v>400000</v>
      </c>
      <c r="R1552" s="16">
        <v>400000</v>
      </c>
      <c r="S1552" s="16">
        <v>400000</v>
      </c>
      <c r="T1552" s="16">
        <v>400000</v>
      </c>
      <c r="U1552" s="16">
        <v>400000</v>
      </c>
      <c r="V1552" s="16">
        <v>400000</v>
      </c>
      <c r="W1552" s="16">
        <v>400000</v>
      </c>
      <c r="X1552" s="16" t="s">
        <v>7744</v>
      </c>
      <c r="Y1552" s="16" t="s">
        <v>131</v>
      </c>
      <c r="Z1552" s="16" t="s">
        <v>131</v>
      </c>
    </row>
    <row r="1553" spans="2:26" hidden="1">
      <c r="B1553" s="16" t="s">
        <v>1621</v>
      </c>
      <c r="C1553" s="16" t="s">
        <v>235</v>
      </c>
      <c r="D1553" s="16" t="s">
        <v>9511</v>
      </c>
      <c r="E1553" s="16" t="s">
        <v>9516</v>
      </c>
      <c r="F1553" s="16" t="s">
        <v>9517</v>
      </c>
      <c r="G1553" s="16" t="s">
        <v>1739</v>
      </c>
      <c r="H1553" s="16" t="s">
        <v>131</v>
      </c>
      <c r="I1553" s="16" t="s">
        <v>19</v>
      </c>
      <c r="J1553" s="16" t="s">
        <v>7744</v>
      </c>
      <c r="K1553" s="16" t="s">
        <v>131</v>
      </c>
      <c r="L1553" s="16">
        <v>300000</v>
      </c>
      <c r="M1553" s="16">
        <v>300000</v>
      </c>
      <c r="N1553" s="16">
        <v>300000</v>
      </c>
      <c r="O1553" s="16">
        <v>300000</v>
      </c>
      <c r="P1553" s="16">
        <v>300000</v>
      </c>
      <c r="Q1553" s="16">
        <v>300000</v>
      </c>
      <c r="R1553" s="16">
        <v>300000</v>
      </c>
      <c r="S1553" s="16">
        <v>300000</v>
      </c>
      <c r="T1553" s="16">
        <v>300000</v>
      </c>
      <c r="U1553" s="16">
        <v>300000</v>
      </c>
      <c r="V1553" s="16">
        <v>300000</v>
      </c>
      <c r="W1553" s="16">
        <v>300000</v>
      </c>
      <c r="X1553" s="16" t="s">
        <v>7744</v>
      </c>
      <c r="Y1553" s="16" t="s">
        <v>131</v>
      </c>
      <c r="Z1553" s="16" t="s">
        <v>131</v>
      </c>
    </row>
    <row r="1554" spans="2:26" hidden="1">
      <c r="B1554" s="16" t="s">
        <v>1621</v>
      </c>
      <c r="C1554" s="16" t="s">
        <v>235</v>
      </c>
      <c r="D1554" s="16" t="s">
        <v>9456</v>
      </c>
      <c r="E1554" s="16" t="s">
        <v>9518</v>
      </c>
      <c r="F1554" s="16" t="s">
        <v>9519</v>
      </c>
      <c r="G1554" s="16" t="s">
        <v>1739</v>
      </c>
      <c r="H1554" s="16" t="s">
        <v>102</v>
      </c>
      <c r="I1554" s="16" t="s">
        <v>19</v>
      </c>
      <c r="J1554" s="16" t="s">
        <v>7745</v>
      </c>
      <c r="K1554" s="16" t="s">
        <v>102</v>
      </c>
      <c r="L1554" s="16">
        <v>1500000</v>
      </c>
      <c r="M1554" s="16">
        <v>1500000</v>
      </c>
      <c r="N1554" s="16">
        <v>1500000</v>
      </c>
      <c r="O1554" s="16">
        <v>1500000</v>
      </c>
      <c r="P1554" s="16">
        <v>1500000</v>
      </c>
      <c r="Q1554" s="16">
        <v>1500000</v>
      </c>
      <c r="R1554" s="16">
        <v>1500000</v>
      </c>
      <c r="S1554" s="16">
        <v>1500000</v>
      </c>
      <c r="T1554" s="16">
        <v>1500000</v>
      </c>
      <c r="U1554" s="16">
        <v>1500000</v>
      </c>
      <c r="V1554" s="16">
        <v>1500000</v>
      </c>
      <c r="W1554" s="16">
        <v>1500000</v>
      </c>
      <c r="X1554" s="16" t="s">
        <v>7745</v>
      </c>
      <c r="Y1554" s="16" t="s">
        <v>102</v>
      </c>
      <c r="Z1554" s="16" t="s">
        <v>102</v>
      </c>
    </row>
    <row r="1555" spans="2:26" hidden="1">
      <c r="B1555" s="16" t="s">
        <v>1621</v>
      </c>
      <c r="C1555" s="16" t="s">
        <v>235</v>
      </c>
      <c r="D1555" s="16" t="s">
        <v>2962</v>
      </c>
      <c r="E1555" s="16" t="s">
        <v>9520</v>
      </c>
      <c r="F1555" s="16" t="s">
        <v>9521</v>
      </c>
      <c r="G1555" s="16" t="s">
        <v>2688</v>
      </c>
      <c r="H1555" s="16" t="s">
        <v>131</v>
      </c>
      <c r="I1555" s="16" t="s">
        <v>19</v>
      </c>
      <c r="J1555" s="16" t="s">
        <v>7744</v>
      </c>
      <c r="K1555" s="16" t="s">
        <v>131</v>
      </c>
      <c r="L1555" s="16">
        <v>1200000</v>
      </c>
      <c r="M1555" s="16">
        <v>1200000</v>
      </c>
      <c r="N1555" s="16">
        <v>1200000</v>
      </c>
      <c r="O1555" s="16">
        <v>1200000</v>
      </c>
      <c r="P1555" s="16">
        <v>1200000</v>
      </c>
      <c r="Q1555" s="16">
        <v>1200000</v>
      </c>
      <c r="R1555" s="16">
        <v>1200000</v>
      </c>
      <c r="S1555" s="16">
        <v>1200000</v>
      </c>
      <c r="T1555" s="16">
        <v>1200000</v>
      </c>
      <c r="U1555" s="16">
        <v>1200000</v>
      </c>
      <c r="V1555" s="16">
        <v>1200000</v>
      </c>
      <c r="W1555" s="16">
        <v>1200000</v>
      </c>
      <c r="X1555" s="16" t="s">
        <v>7744</v>
      </c>
      <c r="Y1555" s="16" t="s">
        <v>131</v>
      </c>
      <c r="Z1555" s="16" t="s">
        <v>131</v>
      </c>
    </row>
    <row r="1556" spans="2:26" hidden="1">
      <c r="B1556" s="16" t="s">
        <v>1621</v>
      </c>
      <c r="C1556" s="16" t="s">
        <v>1622</v>
      </c>
      <c r="D1556" s="16" t="s">
        <v>9522</v>
      </c>
      <c r="E1556" s="16" t="s">
        <v>9523</v>
      </c>
      <c r="F1556" s="16" t="s">
        <v>9524</v>
      </c>
      <c r="G1556" s="16" t="s">
        <v>1743</v>
      </c>
      <c r="H1556" s="16" t="s">
        <v>131</v>
      </c>
      <c r="I1556" s="16" t="s">
        <v>19</v>
      </c>
      <c r="J1556" s="16" t="s">
        <v>7744</v>
      </c>
      <c r="K1556" s="16" t="s">
        <v>131</v>
      </c>
      <c r="L1556" s="16">
        <v>700000</v>
      </c>
      <c r="M1556" s="16">
        <v>700000</v>
      </c>
      <c r="N1556" s="16">
        <v>700000</v>
      </c>
      <c r="O1556" s="16">
        <v>700000</v>
      </c>
      <c r="P1556" s="16">
        <v>700000</v>
      </c>
      <c r="Q1556" s="16">
        <v>700000</v>
      </c>
      <c r="R1556" s="16">
        <v>700000</v>
      </c>
      <c r="S1556" s="16">
        <v>700000</v>
      </c>
      <c r="T1556" s="16">
        <v>700000</v>
      </c>
      <c r="U1556" s="16">
        <v>700000</v>
      </c>
      <c r="V1556" s="16">
        <v>700000</v>
      </c>
      <c r="W1556" s="16">
        <v>700000</v>
      </c>
      <c r="X1556" s="16" t="s">
        <v>7744</v>
      </c>
      <c r="Y1556" s="16" t="s">
        <v>131</v>
      </c>
      <c r="Z1556" s="16" t="s">
        <v>131</v>
      </c>
    </row>
    <row r="1557" spans="2:26" hidden="1">
      <c r="B1557" s="16" t="s">
        <v>1621</v>
      </c>
      <c r="C1557" s="16" t="s">
        <v>235</v>
      </c>
      <c r="D1557" s="16" t="s">
        <v>2649</v>
      </c>
      <c r="E1557" s="16" t="s">
        <v>9525</v>
      </c>
      <c r="F1557" s="16" t="s">
        <v>9526</v>
      </c>
      <c r="G1557" s="16" t="s">
        <v>1739</v>
      </c>
      <c r="H1557" s="16" t="s">
        <v>129</v>
      </c>
      <c r="I1557" s="16" t="s">
        <v>19</v>
      </c>
      <c r="J1557" s="16" t="s">
        <v>7745</v>
      </c>
      <c r="K1557" s="16" t="s">
        <v>129</v>
      </c>
      <c r="L1557" s="16">
        <v>320000</v>
      </c>
      <c r="M1557" s="16">
        <v>320000</v>
      </c>
      <c r="N1557" s="16">
        <v>320000</v>
      </c>
      <c r="O1557" s="16">
        <v>320000</v>
      </c>
      <c r="P1557" s="16">
        <v>320000</v>
      </c>
      <c r="Q1557" s="16">
        <v>320000</v>
      </c>
      <c r="R1557" s="16">
        <v>320000</v>
      </c>
      <c r="S1557" s="16">
        <v>320000</v>
      </c>
      <c r="T1557" s="16">
        <v>320000</v>
      </c>
      <c r="U1557" s="16">
        <v>320000</v>
      </c>
      <c r="V1557" s="16">
        <v>320000</v>
      </c>
      <c r="W1557" s="16">
        <v>320000</v>
      </c>
      <c r="X1557" s="16" t="s">
        <v>7745</v>
      </c>
      <c r="Y1557" s="16" t="s">
        <v>129</v>
      </c>
      <c r="Z1557" s="16" t="s">
        <v>129</v>
      </c>
    </row>
    <row r="1558" spans="2:26" hidden="1">
      <c r="B1558" s="16" t="s">
        <v>1621</v>
      </c>
      <c r="C1558" s="16" t="s">
        <v>235</v>
      </c>
      <c r="D1558" s="16" t="s">
        <v>14987</v>
      </c>
      <c r="E1558" s="16" t="s">
        <v>9527</v>
      </c>
      <c r="F1558" s="16" t="s">
        <v>15191</v>
      </c>
      <c r="G1558" s="16" t="s">
        <v>1743</v>
      </c>
      <c r="H1558" s="16" t="s">
        <v>130</v>
      </c>
      <c r="I1558" s="16" t="s">
        <v>19</v>
      </c>
      <c r="J1558" s="16" t="s">
        <v>7744</v>
      </c>
      <c r="K1558" s="16" t="s">
        <v>130</v>
      </c>
      <c r="L1558" s="16">
        <v>1800000</v>
      </c>
      <c r="M1558" s="16">
        <v>1800000</v>
      </c>
      <c r="N1558" s="16">
        <v>1800000</v>
      </c>
      <c r="O1558" s="16">
        <v>1800000</v>
      </c>
      <c r="P1558" s="16">
        <v>1800000</v>
      </c>
      <c r="Q1558" s="16">
        <v>1800000</v>
      </c>
      <c r="R1558" s="16">
        <v>1800000</v>
      </c>
      <c r="S1558" s="16">
        <v>1800000</v>
      </c>
      <c r="T1558" s="16">
        <v>1800000</v>
      </c>
      <c r="U1558" s="16">
        <v>1800000</v>
      </c>
      <c r="V1558" s="16">
        <v>1800000</v>
      </c>
      <c r="W1558" s="16">
        <v>1800000</v>
      </c>
      <c r="X1558" s="16" t="s">
        <v>7744</v>
      </c>
      <c r="Y1558" s="16" t="s">
        <v>130</v>
      </c>
      <c r="Z1558" s="16" t="s">
        <v>130</v>
      </c>
    </row>
    <row r="1559" spans="2:26" hidden="1">
      <c r="B1559" s="16" t="s">
        <v>1621</v>
      </c>
      <c r="C1559" s="16" t="s">
        <v>235</v>
      </c>
      <c r="D1559" s="16" t="s">
        <v>14987</v>
      </c>
      <c r="E1559" s="16" t="s">
        <v>9528</v>
      </c>
      <c r="F1559" s="16" t="s">
        <v>15192</v>
      </c>
      <c r="G1559" s="16" t="s">
        <v>1743</v>
      </c>
      <c r="H1559" s="16" t="s">
        <v>130</v>
      </c>
      <c r="I1559" s="16" t="s">
        <v>19</v>
      </c>
      <c r="J1559" s="16" t="s">
        <v>7744</v>
      </c>
      <c r="K1559" s="16" t="s">
        <v>130</v>
      </c>
      <c r="L1559" s="16">
        <v>2500000</v>
      </c>
      <c r="M1559" s="16">
        <v>2500000</v>
      </c>
      <c r="N1559" s="16">
        <v>2500000</v>
      </c>
      <c r="O1559" s="16">
        <v>2500000</v>
      </c>
      <c r="P1559" s="16">
        <v>2500000</v>
      </c>
      <c r="Q1559" s="16">
        <v>2500000</v>
      </c>
      <c r="R1559" s="16">
        <v>2500000</v>
      </c>
      <c r="S1559" s="16">
        <v>2500000</v>
      </c>
      <c r="T1559" s="16">
        <v>2500000</v>
      </c>
      <c r="U1559" s="16">
        <v>2500000</v>
      </c>
      <c r="V1559" s="16">
        <v>2500000</v>
      </c>
      <c r="W1559" s="16">
        <v>2500000</v>
      </c>
      <c r="X1559" s="16" t="s">
        <v>7744</v>
      </c>
      <c r="Y1559" s="16" t="s">
        <v>130</v>
      </c>
      <c r="Z1559" s="16" t="s">
        <v>130</v>
      </c>
    </row>
    <row r="1560" spans="2:26" hidden="1">
      <c r="B1560" s="16" t="s">
        <v>1621</v>
      </c>
      <c r="C1560" s="16" t="s">
        <v>235</v>
      </c>
      <c r="D1560" s="16" t="s">
        <v>14987</v>
      </c>
      <c r="E1560" s="16" t="s">
        <v>9529</v>
      </c>
      <c r="F1560" s="16" t="s">
        <v>15193</v>
      </c>
      <c r="G1560" s="16" t="s">
        <v>1743</v>
      </c>
      <c r="H1560" s="16" t="s">
        <v>130</v>
      </c>
      <c r="I1560" s="16" t="s">
        <v>19</v>
      </c>
      <c r="J1560" s="16" t="s">
        <v>7744</v>
      </c>
      <c r="K1560" s="16" t="s">
        <v>130</v>
      </c>
      <c r="L1560" s="16">
        <v>2500000</v>
      </c>
      <c r="M1560" s="16">
        <v>2500000</v>
      </c>
      <c r="N1560" s="16">
        <v>2500000</v>
      </c>
      <c r="O1560" s="16">
        <v>2500000</v>
      </c>
      <c r="P1560" s="16">
        <v>2500000</v>
      </c>
      <c r="Q1560" s="16">
        <v>2500000</v>
      </c>
      <c r="R1560" s="16">
        <v>2500000</v>
      </c>
      <c r="S1560" s="16">
        <v>2500000</v>
      </c>
      <c r="T1560" s="16">
        <v>2500000</v>
      </c>
      <c r="U1560" s="16">
        <v>2500000</v>
      </c>
      <c r="V1560" s="16">
        <v>2500000</v>
      </c>
      <c r="W1560" s="16">
        <v>2500000</v>
      </c>
      <c r="X1560" s="16" t="s">
        <v>7744</v>
      </c>
      <c r="Y1560" s="16" t="s">
        <v>130</v>
      </c>
      <c r="Z1560" s="16" t="s">
        <v>130</v>
      </c>
    </row>
    <row r="1561" spans="2:26" hidden="1">
      <c r="B1561" s="16" t="s">
        <v>1621</v>
      </c>
      <c r="C1561" s="16" t="s">
        <v>235</v>
      </c>
      <c r="D1561" s="16" t="s">
        <v>14987</v>
      </c>
      <c r="E1561" s="16" t="s">
        <v>9530</v>
      </c>
      <c r="F1561" s="16" t="s">
        <v>15194</v>
      </c>
      <c r="G1561" s="16" t="s">
        <v>1743</v>
      </c>
      <c r="H1561" s="16" t="s">
        <v>130</v>
      </c>
      <c r="I1561" s="16" t="s">
        <v>19</v>
      </c>
      <c r="J1561" s="16" t="s">
        <v>7744</v>
      </c>
      <c r="K1561" s="16" t="s">
        <v>130</v>
      </c>
      <c r="L1561" s="16">
        <v>2500000</v>
      </c>
      <c r="M1561" s="16">
        <v>2500000</v>
      </c>
      <c r="N1561" s="16">
        <v>2500000</v>
      </c>
      <c r="O1561" s="16">
        <v>2500000</v>
      </c>
      <c r="P1561" s="16">
        <v>2500000</v>
      </c>
      <c r="Q1561" s="16">
        <v>2500000</v>
      </c>
      <c r="R1561" s="16">
        <v>2500000</v>
      </c>
      <c r="S1561" s="16">
        <v>2500000</v>
      </c>
      <c r="T1561" s="16">
        <v>2500000</v>
      </c>
      <c r="U1561" s="16">
        <v>2500000</v>
      </c>
      <c r="V1561" s="16">
        <v>2500000</v>
      </c>
      <c r="W1561" s="16">
        <v>2500000</v>
      </c>
      <c r="X1561" s="16" t="s">
        <v>7744</v>
      </c>
      <c r="Y1561" s="16" t="s">
        <v>130</v>
      </c>
      <c r="Z1561" s="16" t="s">
        <v>130</v>
      </c>
    </row>
    <row r="1562" spans="2:26" hidden="1">
      <c r="B1562" s="16" t="s">
        <v>1621</v>
      </c>
      <c r="C1562" s="16" t="s">
        <v>235</v>
      </c>
      <c r="D1562" s="16" t="s">
        <v>14987</v>
      </c>
      <c r="E1562" s="16" t="s">
        <v>9531</v>
      </c>
      <c r="F1562" s="16" t="s">
        <v>15195</v>
      </c>
      <c r="G1562" s="16" t="s">
        <v>1743</v>
      </c>
      <c r="H1562" s="16" t="s">
        <v>130</v>
      </c>
      <c r="I1562" s="16" t="s">
        <v>19</v>
      </c>
      <c r="J1562" s="16" t="s">
        <v>7744</v>
      </c>
      <c r="K1562" s="16" t="s">
        <v>130</v>
      </c>
      <c r="L1562" s="16">
        <v>25000000</v>
      </c>
      <c r="M1562" s="16">
        <v>25000000</v>
      </c>
      <c r="N1562" s="16">
        <v>25000000</v>
      </c>
      <c r="O1562" s="16">
        <v>25000000</v>
      </c>
      <c r="P1562" s="16">
        <v>25000000</v>
      </c>
      <c r="Q1562" s="16">
        <v>25000000</v>
      </c>
      <c r="R1562" s="16">
        <v>25000000</v>
      </c>
      <c r="S1562" s="16">
        <v>25000000</v>
      </c>
      <c r="T1562" s="16">
        <v>25000000</v>
      </c>
      <c r="U1562" s="16">
        <v>25000000</v>
      </c>
      <c r="V1562" s="16">
        <v>25000000</v>
      </c>
      <c r="W1562" s="16">
        <v>25000000</v>
      </c>
      <c r="X1562" s="16" t="s">
        <v>7744</v>
      </c>
      <c r="Y1562" s="16" t="s">
        <v>130</v>
      </c>
      <c r="Z1562" s="16" t="s">
        <v>130</v>
      </c>
    </row>
    <row r="1563" spans="2:26" hidden="1">
      <c r="B1563" s="16" t="s">
        <v>1621</v>
      </c>
      <c r="C1563" s="16" t="s">
        <v>235</v>
      </c>
      <c r="D1563" s="16" t="s">
        <v>14987</v>
      </c>
      <c r="E1563" s="16" t="s">
        <v>9532</v>
      </c>
      <c r="F1563" s="16" t="s">
        <v>15196</v>
      </c>
      <c r="G1563" s="16" t="s">
        <v>1743</v>
      </c>
      <c r="H1563" s="16" t="s">
        <v>130</v>
      </c>
      <c r="I1563" s="16" t="s">
        <v>19</v>
      </c>
      <c r="J1563" s="16" t="s">
        <v>7744</v>
      </c>
      <c r="K1563" s="16" t="s">
        <v>130</v>
      </c>
      <c r="L1563" s="16">
        <v>35000000</v>
      </c>
      <c r="M1563" s="16">
        <v>35000000</v>
      </c>
      <c r="N1563" s="16">
        <v>35000000</v>
      </c>
      <c r="O1563" s="16">
        <v>35000000</v>
      </c>
      <c r="P1563" s="16">
        <v>35000000</v>
      </c>
      <c r="Q1563" s="16">
        <v>35000000</v>
      </c>
      <c r="R1563" s="16">
        <v>35000000</v>
      </c>
      <c r="S1563" s="16">
        <v>35000000</v>
      </c>
      <c r="T1563" s="16">
        <v>35000000</v>
      </c>
      <c r="U1563" s="16">
        <v>35000000</v>
      </c>
      <c r="V1563" s="16">
        <v>35000000</v>
      </c>
      <c r="W1563" s="16">
        <v>35000000</v>
      </c>
      <c r="X1563" s="16" t="s">
        <v>7744</v>
      </c>
      <c r="Y1563" s="16" t="s">
        <v>130</v>
      </c>
      <c r="Z1563" s="16" t="s">
        <v>130</v>
      </c>
    </row>
    <row r="1564" spans="2:26" hidden="1">
      <c r="B1564" s="16" t="s">
        <v>1621</v>
      </c>
      <c r="C1564" s="16" t="s">
        <v>235</v>
      </c>
      <c r="D1564" s="16" t="s">
        <v>14987</v>
      </c>
      <c r="E1564" s="16" t="s">
        <v>9533</v>
      </c>
      <c r="F1564" s="16" t="s">
        <v>15197</v>
      </c>
      <c r="G1564" s="16" t="s">
        <v>1743</v>
      </c>
      <c r="H1564" s="16" t="s">
        <v>130</v>
      </c>
      <c r="I1564" s="16" t="s">
        <v>19</v>
      </c>
      <c r="J1564" s="16" t="s">
        <v>7744</v>
      </c>
      <c r="K1564" s="16" t="s">
        <v>130</v>
      </c>
      <c r="L1564" s="16">
        <v>45000000</v>
      </c>
      <c r="M1564" s="16">
        <v>45000000</v>
      </c>
      <c r="N1564" s="16">
        <v>45000000</v>
      </c>
      <c r="O1564" s="16">
        <v>45000000</v>
      </c>
      <c r="P1564" s="16">
        <v>45000000</v>
      </c>
      <c r="Q1564" s="16">
        <v>45000000</v>
      </c>
      <c r="R1564" s="16">
        <v>45000000</v>
      </c>
      <c r="S1564" s="16">
        <v>45000000</v>
      </c>
      <c r="T1564" s="16">
        <v>45000000</v>
      </c>
      <c r="U1564" s="16">
        <v>45000000</v>
      </c>
      <c r="V1564" s="16">
        <v>45000000</v>
      </c>
      <c r="W1564" s="16">
        <v>45000000</v>
      </c>
      <c r="X1564" s="16" t="s">
        <v>7744</v>
      </c>
      <c r="Y1564" s="16" t="s">
        <v>130</v>
      </c>
      <c r="Z1564" s="16" t="s">
        <v>130</v>
      </c>
    </row>
    <row r="1565" spans="2:26" hidden="1">
      <c r="B1565" s="16" t="s">
        <v>1621</v>
      </c>
      <c r="C1565" s="16" t="s">
        <v>235</v>
      </c>
      <c r="D1565" s="16" t="s">
        <v>14987</v>
      </c>
      <c r="E1565" s="16" t="s">
        <v>9534</v>
      </c>
      <c r="F1565" s="16" t="s">
        <v>15198</v>
      </c>
      <c r="G1565" s="16" t="s">
        <v>1743</v>
      </c>
      <c r="H1565" s="16" t="s">
        <v>130</v>
      </c>
      <c r="I1565" s="16" t="s">
        <v>19</v>
      </c>
      <c r="J1565" s="16" t="s">
        <v>7744</v>
      </c>
      <c r="K1565" s="16" t="s">
        <v>130</v>
      </c>
      <c r="L1565" s="16">
        <v>15000000</v>
      </c>
      <c r="M1565" s="16">
        <v>15000000</v>
      </c>
      <c r="N1565" s="16">
        <v>15000000</v>
      </c>
      <c r="O1565" s="16">
        <v>15000000</v>
      </c>
      <c r="P1565" s="16">
        <v>15000000</v>
      </c>
      <c r="Q1565" s="16">
        <v>15000000</v>
      </c>
      <c r="R1565" s="16">
        <v>15000000</v>
      </c>
      <c r="S1565" s="16">
        <v>15000000</v>
      </c>
      <c r="T1565" s="16">
        <v>15000000</v>
      </c>
      <c r="U1565" s="16">
        <v>15000000</v>
      </c>
      <c r="V1565" s="16">
        <v>15000000</v>
      </c>
      <c r="W1565" s="16">
        <v>15000000</v>
      </c>
      <c r="X1565" s="16" t="s">
        <v>7744</v>
      </c>
      <c r="Y1565" s="16" t="s">
        <v>130</v>
      </c>
      <c r="Z1565" s="16" t="s">
        <v>130</v>
      </c>
    </row>
    <row r="1566" spans="2:26" hidden="1">
      <c r="B1566" s="16" t="s">
        <v>1621</v>
      </c>
      <c r="C1566" s="16" t="s">
        <v>235</v>
      </c>
      <c r="D1566" s="16" t="s">
        <v>14987</v>
      </c>
      <c r="E1566" s="16" t="s">
        <v>9535</v>
      </c>
      <c r="F1566" s="16" t="s">
        <v>15199</v>
      </c>
      <c r="G1566" s="16" t="s">
        <v>1743</v>
      </c>
      <c r="H1566" s="16" t="s">
        <v>130</v>
      </c>
      <c r="I1566" s="16" t="s">
        <v>19</v>
      </c>
      <c r="J1566" s="16" t="s">
        <v>7744</v>
      </c>
      <c r="K1566" s="16" t="s">
        <v>130</v>
      </c>
      <c r="L1566" s="16">
        <v>15000000</v>
      </c>
      <c r="M1566" s="16">
        <v>15000000</v>
      </c>
      <c r="N1566" s="16">
        <v>15000000</v>
      </c>
      <c r="O1566" s="16">
        <v>15000000</v>
      </c>
      <c r="P1566" s="16">
        <v>15000000</v>
      </c>
      <c r="Q1566" s="16">
        <v>15000000</v>
      </c>
      <c r="R1566" s="16">
        <v>15000000</v>
      </c>
      <c r="S1566" s="16">
        <v>15000000</v>
      </c>
      <c r="T1566" s="16">
        <v>15000000</v>
      </c>
      <c r="U1566" s="16">
        <v>15000000</v>
      </c>
      <c r="V1566" s="16">
        <v>15000000</v>
      </c>
      <c r="W1566" s="16">
        <v>15000000</v>
      </c>
      <c r="X1566" s="16" t="s">
        <v>7744</v>
      </c>
      <c r="Y1566" s="16" t="s">
        <v>130</v>
      </c>
      <c r="Z1566" s="16" t="s">
        <v>130</v>
      </c>
    </row>
    <row r="1567" spans="2:26" hidden="1">
      <c r="B1567" s="16" t="s">
        <v>1621</v>
      </c>
      <c r="C1567" s="16" t="s">
        <v>235</v>
      </c>
      <c r="D1567" s="16" t="s">
        <v>14987</v>
      </c>
      <c r="E1567" s="16" t="s">
        <v>9536</v>
      </c>
      <c r="F1567" s="16" t="s">
        <v>15201</v>
      </c>
      <c r="G1567" s="16" t="s">
        <v>1743</v>
      </c>
      <c r="H1567" s="16" t="s">
        <v>130</v>
      </c>
      <c r="I1567" s="16" t="s">
        <v>19</v>
      </c>
      <c r="J1567" s="16" t="s">
        <v>7744</v>
      </c>
      <c r="K1567" s="16" t="s">
        <v>130</v>
      </c>
      <c r="L1567" s="16">
        <v>1800000</v>
      </c>
      <c r="M1567" s="16">
        <v>1800000</v>
      </c>
      <c r="N1567" s="16">
        <v>1800000</v>
      </c>
      <c r="O1567" s="16">
        <v>1800000</v>
      </c>
      <c r="P1567" s="16">
        <v>1800000</v>
      </c>
      <c r="Q1567" s="16">
        <v>1800000</v>
      </c>
      <c r="R1567" s="16">
        <v>1800000</v>
      </c>
      <c r="S1567" s="16">
        <v>1800000</v>
      </c>
      <c r="T1567" s="16">
        <v>1800000</v>
      </c>
      <c r="U1567" s="16">
        <v>1800000</v>
      </c>
      <c r="V1567" s="16">
        <v>1800000</v>
      </c>
      <c r="W1567" s="16">
        <v>1800000</v>
      </c>
      <c r="X1567" s="16" t="s">
        <v>7744</v>
      </c>
      <c r="Y1567" s="16" t="s">
        <v>130</v>
      </c>
      <c r="Z1567" s="16" t="s">
        <v>130</v>
      </c>
    </row>
    <row r="1568" spans="2:26" hidden="1">
      <c r="B1568" s="16" t="s">
        <v>1621</v>
      </c>
      <c r="C1568" s="16" t="s">
        <v>235</v>
      </c>
      <c r="D1568" s="16" t="s">
        <v>14987</v>
      </c>
      <c r="E1568" s="16" t="s">
        <v>9537</v>
      </c>
      <c r="F1568" s="16" t="s">
        <v>15202</v>
      </c>
      <c r="G1568" s="16" t="s">
        <v>1743</v>
      </c>
      <c r="H1568" s="16" t="s">
        <v>130</v>
      </c>
      <c r="I1568" s="16" t="s">
        <v>19</v>
      </c>
      <c r="J1568" s="16" t="s">
        <v>7744</v>
      </c>
      <c r="K1568" s="16" t="s">
        <v>130</v>
      </c>
      <c r="L1568" s="16">
        <v>2500000</v>
      </c>
      <c r="M1568" s="16">
        <v>2500000</v>
      </c>
      <c r="N1568" s="16">
        <v>2500000</v>
      </c>
      <c r="O1568" s="16">
        <v>2500000</v>
      </c>
      <c r="P1568" s="16">
        <v>2500000</v>
      </c>
      <c r="Q1568" s="16">
        <v>2500000</v>
      </c>
      <c r="R1568" s="16">
        <v>2500000</v>
      </c>
      <c r="S1568" s="16">
        <v>2500000</v>
      </c>
      <c r="T1568" s="16">
        <v>2500000</v>
      </c>
      <c r="U1568" s="16">
        <v>2500000</v>
      </c>
      <c r="V1568" s="16">
        <v>2500000</v>
      </c>
      <c r="W1568" s="16">
        <v>2500000</v>
      </c>
      <c r="X1568" s="16" t="s">
        <v>7744</v>
      </c>
      <c r="Y1568" s="16" t="s">
        <v>130</v>
      </c>
      <c r="Z1568" s="16" t="s">
        <v>130</v>
      </c>
    </row>
    <row r="1569" spans="2:26" hidden="1">
      <c r="B1569" s="16" t="s">
        <v>1621</v>
      </c>
      <c r="C1569" s="16" t="s">
        <v>235</v>
      </c>
      <c r="D1569" s="16" t="s">
        <v>14987</v>
      </c>
      <c r="E1569" s="16" t="s">
        <v>9538</v>
      </c>
      <c r="F1569" s="16" t="s">
        <v>15203</v>
      </c>
      <c r="G1569" s="16" t="s">
        <v>1743</v>
      </c>
      <c r="H1569" s="16" t="s">
        <v>130</v>
      </c>
      <c r="I1569" s="16" t="s">
        <v>19</v>
      </c>
      <c r="J1569" s="16" t="s">
        <v>7744</v>
      </c>
      <c r="K1569" s="16" t="s">
        <v>130</v>
      </c>
      <c r="L1569" s="16">
        <v>2500000</v>
      </c>
      <c r="M1569" s="16">
        <v>2500000</v>
      </c>
      <c r="N1569" s="16">
        <v>2500000</v>
      </c>
      <c r="O1569" s="16">
        <v>2500000</v>
      </c>
      <c r="P1569" s="16">
        <v>2500000</v>
      </c>
      <c r="Q1569" s="16">
        <v>2500000</v>
      </c>
      <c r="R1569" s="16">
        <v>2500000</v>
      </c>
      <c r="S1569" s="16">
        <v>2500000</v>
      </c>
      <c r="T1569" s="16">
        <v>2500000</v>
      </c>
      <c r="U1569" s="16">
        <v>2500000</v>
      </c>
      <c r="V1569" s="16">
        <v>2500000</v>
      </c>
      <c r="W1569" s="16">
        <v>2500000</v>
      </c>
      <c r="X1569" s="16" t="s">
        <v>7744</v>
      </c>
      <c r="Y1569" s="16" t="s">
        <v>130</v>
      </c>
      <c r="Z1569" s="16" t="s">
        <v>130</v>
      </c>
    </row>
    <row r="1570" spans="2:26" hidden="1">
      <c r="B1570" s="16" t="s">
        <v>1621</v>
      </c>
      <c r="C1570" s="16" t="s">
        <v>235</v>
      </c>
      <c r="D1570" s="16" t="s">
        <v>14987</v>
      </c>
      <c r="E1570" s="16" t="s">
        <v>9539</v>
      </c>
      <c r="F1570" s="16" t="s">
        <v>15204</v>
      </c>
      <c r="G1570" s="16" t="s">
        <v>1743</v>
      </c>
      <c r="H1570" s="16" t="s">
        <v>130</v>
      </c>
      <c r="I1570" s="16" t="s">
        <v>19</v>
      </c>
      <c r="J1570" s="16" t="s">
        <v>7744</v>
      </c>
      <c r="K1570" s="16" t="s">
        <v>130</v>
      </c>
      <c r="L1570" s="16">
        <v>2500000</v>
      </c>
      <c r="M1570" s="16">
        <v>2500000</v>
      </c>
      <c r="N1570" s="16">
        <v>2500000</v>
      </c>
      <c r="O1570" s="16">
        <v>2500000</v>
      </c>
      <c r="P1570" s="16">
        <v>2500000</v>
      </c>
      <c r="Q1570" s="16">
        <v>2500000</v>
      </c>
      <c r="R1570" s="16">
        <v>2500000</v>
      </c>
      <c r="S1570" s="16">
        <v>2500000</v>
      </c>
      <c r="T1570" s="16">
        <v>2500000</v>
      </c>
      <c r="U1570" s="16">
        <v>2500000</v>
      </c>
      <c r="V1570" s="16">
        <v>2500000</v>
      </c>
      <c r="W1570" s="16">
        <v>2500000</v>
      </c>
      <c r="X1570" s="16" t="s">
        <v>7744</v>
      </c>
      <c r="Y1570" s="16" t="s">
        <v>130</v>
      </c>
      <c r="Z1570" s="16" t="s">
        <v>130</v>
      </c>
    </row>
    <row r="1571" spans="2:26" hidden="1">
      <c r="B1571" s="16" t="s">
        <v>1621</v>
      </c>
      <c r="C1571" s="16" t="s">
        <v>1622</v>
      </c>
      <c r="D1571" s="16" t="s">
        <v>15039</v>
      </c>
      <c r="E1571" s="16" t="s">
        <v>9540</v>
      </c>
      <c r="F1571" s="16" t="s">
        <v>9541</v>
      </c>
      <c r="G1571" s="16" t="s">
        <v>1743</v>
      </c>
      <c r="H1571" s="16" t="s">
        <v>103</v>
      </c>
      <c r="I1571" s="16" t="s">
        <v>19</v>
      </c>
      <c r="J1571" s="16" t="s">
        <v>7744</v>
      </c>
      <c r="K1571" s="16" t="s">
        <v>103</v>
      </c>
      <c r="L1571" s="16">
        <v>950000</v>
      </c>
      <c r="M1571" s="16">
        <v>950000</v>
      </c>
      <c r="N1571" s="16">
        <v>950000</v>
      </c>
      <c r="O1571" s="16">
        <v>950000</v>
      </c>
      <c r="P1571" s="16">
        <v>950000</v>
      </c>
      <c r="Q1571" s="16">
        <v>950000</v>
      </c>
      <c r="R1571" s="16">
        <v>950000</v>
      </c>
      <c r="S1571" s="16">
        <v>950000</v>
      </c>
      <c r="T1571" s="16">
        <v>950000</v>
      </c>
      <c r="U1571" s="16">
        <v>950000</v>
      </c>
      <c r="V1571" s="16">
        <v>950000</v>
      </c>
      <c r="W1571" s="16">
        <v>950000</v>
      </c>
      <c r="X1571" s="16" t="s">
        <v>7744</v>
      </c>
      <c r="Y1571" s="16" t="s">
        <v>103</v>
      </c>
      <c r="Z1571" s="16" t="s">
        <v>103</v>
      </c>
    </row>
    <row r="1572" spans="2:26" hidden="1">
      <c r="B1572" s="16" t="s">
        <v>1621</v>
      </c>
      <c r="C1572" s="16" t="s">
        <v>1622</v>
      </c>
      <c r="D1572" s="16" t="s">
        <v>15039</v>
      </c>
      <c r="E1572" s="16" t="s">
        <v>9542</v>
      </c>
      <c r="F1572" s="16" t="s">
        <v>9543</v>
      </c>
      <c r="G1572" s="16" t="s">
        <v>1743</v>
      </c>
      <c r="H1572" s="16" t="s">
        <v>103</v>
      </c>
      <c r="I1572" s="16" t="s">
        <v>19</v>
      </c>
      <c r="J1572" s="16" t="s">
        <v>7744</v>
      </c>
      <c r="K1572" s="16" t="s">
        <v>103</v>
      </c>
      <c r="L1572" s="16">
        <v>950000</v>
      </c>
      <c r="M1572" s="16">
        <v>950000</v>
      </c>
      <c r="N1572" s="16">
        <v>950000</v>
      </c>
      <c r="O1572" s="16">
        <v>950000</v>
      </c>
      <c r="P1572" s="16">
        <v>950000</v>
      </c>
      <c r="Q1572" s="16">
        <v>950000</v>
      </c>
      <c r="R1572" s="16">
        <v>950000</v>
      </c>
      <c r="S1572" s="16">
        <v>950000</v>
      </c>
      <c r="T1572" s="16">
        <v>950000</v>
      </c>
      <c r="U1572" s="16">
        <v>950000</v>
      </c>
      <c r="V1572" s="16">
        <v>950000</v>
      </c>
      <c r="W1572" s="16">
        <v>950000</v>
      </c>
      <c r="X1572" s="16" t="s">
        <v>7744</v>
      </c>
      <c r="Y1572" s="16" t="s">
        <v>103</v>
      </c>
      <c r="Z1572" s="16" t="s">
        <v>103</v>
      </c>
    </row>
    <row r="1573" spans="2:26" hidden="1">
      <c r="B1573" s="16" t="s">
        <v>1621</v>
      </c>
      <c r="C1573" s="16" t="s">
        <v>235</v>
      </c>
      <c r="D1573" s="16" t="s">
        <v>2962</v>
      </c>
      <c r="E1573" s="16" t="s">
        <v>9544</v>
      </c>
      <c r="F1573" s="16" t="s">
        <v>9545</v>
      </c>
      <c r="G1573" s="16" t="s">
        <v>2047</v>
      </c>
      <c r="H1573" s="16" t="s">
        <v>130</v>
      </c>
      <c r="I1573" s="16" t="s">
        <v>19</v>
      </c>
      <c r="J1573" s="16" t="s">
        <v>7744</v>
      </c>
      <c r="K1573" s="16" t="s">
        <v>130</v>
      </c>
      <c r="L1573" s="16">
        <v>3500000</v>
      </c>
      <c r="M1573" s="16">
        <v>3500000</v>
      </c>
      <c r="N1573" s="16">
        <v>3500000</v>
      </c>
      <c r="O1573" s="16">
        <v>3500000</v>
      </c>
      <c r="P1573" s="16">
        <v>3500000</v>
      </c>
      <c r="Q1573" s="16">
        <v>3500000</v>
      </c>
      <c r="R1573" s="16">
        <v>3500000</v>
      </c>
      <c r="S1573" s="16">
        <v>3500000</v>
      </c>
      <c r="T1573" s="16">
        <v>3500000</v>
      </c>
      <c r="U1573" s="16">
        <v>3500000</v>
      </c>
      <c r="V1573" s="16">
        <v>3500000</v>
      </c>
      <c r="W1573" s="16">
        <v>3500000</v>
      </c>
      <c r="X1573" s="16" t="s">
        <v>7744</v>
      </c>
      <c r="Y1573" s="16" t="s">
        <v>130</v>
      </c>
      <c r="Z1573" s="16" t="s">
        <v>130</v>
      </c>
    </row>
    <row r="1574" spans="2:26" hidden="1">
      <c r="B1574" s="16" t="s">
        <v>1621</v>
      </c>
      <c r="C1574" s="16" t="s">
        <v>1622</v>
      </c>
      <c r="D1574" s="16" t="s">
        <v>1884</v>
      </c>
      <c r="E1574" s="16" t="s">
        <v>9546</v>
      </c>
      <c r="F1574" s="16" t="s">
        <v>9547</v>
      </c>
      <c r="G1574" s="16" t="s">
        <v>1743</v>
      </c>
      <c r="H1574" s="16" t="s">
        <v>103</v>
      </c>
      <c r="I1574" s="16" t="s">
        <v>19</v>
      </c>
      <c r="J1574" s="16" t="s">
        <v>7744</v>
      </c>
      <c r="K1574" s="16" t="s">
        <v>103</v>
      </c>
      <c r="L1574" s="16">
        <v>3450000</v>
      </c>
      <c r="M1574" s="16">
        <v>3450000</v>
      </c>
      <c r="N1574" s="16">
        <v>3450000</v>
      </c>
      <c r="O1574" s="16">
        <v>3450000</v>
      </c>
      <c r="P1574" s="16">
        <v>3450000</v>
      </c>
      <c r="Q1574" s="16">
        <v>3450000</v>
      </c>
      <c r="R1574" s="16">
        <v>3450000</v>
      </c>
      <c r="S1574" s="16">
        <v>3450000</v>
      </c>
      <c r="T1574" s="16">
        <v>3450000</v>
      </c>
      <c r="U1574" s="16">
        <v>3450000</v>
      </c>
      <c r="V1574" s="16">
        <v>3450000</v>
      </c>
      <c r="W1574" s="16">
        <v>3450000</v>
      </c>
      <c r="X1574" s="16" t="s">
        <v>7744</v>
      </c>
      <c r="Y1574" s="16" t="s">
        <v>103</v>
      </c>
      <c r="Z1574" s="16" t="s">
        <v>103</v>
      </c>
    </row>
    <row r="1575" spans="2:26" hidden="1">
      <c r="B1575" s="16" t="s">
        <v>1621</v>
      </c>
      <c r="C1575" s="16" t="s">
        <v>1622</v>
      </c>
      <c r="D1575" s="16" t="s">
        <v>1884</v>
      </c>
      <c r="E1575" s="16" t="s">
        <v>9548</v>
      </c>
      <c r="F1575" s="16" t="s">
        <v>9549</v>
      </c>
      <c r="G1575" s="16" t="s">
        <v>1743</v>
      </c>
      <c r="H1575" s="16" t="s">
        <v>103</v>
      </c>
      <c r="I1575" s="16" t="s">
        <v>19</v>
      </c>
      <c r="J1575" s="16" t="s">
        <v>7744</v>
      </c>
      <c r="K1575" s="16" t="s">
        <v>103</v>
      </c>
      <c r="L1575" s="16">
        <v>3450000</v>
      </c>
      <c r="M1575" s="16">
        <v>3450000</v>
      </c>
      <c r="N1575" s="16">
        <v>3450000</v>
      </c>
      <c r="O1575" s="16">
        <v>3450000</v>
      </c>
      <c r="P1575" s="16">
        <v>3450000</v>
      </c>
      <c r="Q1575" s="16">
        <v>3450000</v>
      </c>
      <c r="R1575" s="16">
        <v>3450000</v>
      </c>
      <c r="S1575" s="16">
        <v>3450000</v>
      </c>
      <c r="T1575" s="16">
        <v>3450000</v>
      </c>
      <c r="U1575" s="16">
        <v>3450000</v>
      </c>
      <c r="V1575" s="16">
        <v>3450000</v>
      </c>
      <c r="W1575" s="16">
        <v>3450000</v>
      </c>
      <c r="X1575" s="16" t="s">
        <v>7744</v>
      </c>
      <c r="Y1575" s="16" t="s">
        <v>103</v>
      </c>
      <c r="Z1575" s="16" t="s">
        <v>103</v>
      </c>
    </row>
    <row r="1576" spans="2:26" hidden="1">
      <c r="B1576" s="16" t="s">
        <v>1621</v>
      </c>
      <c r="C1576" s="16" t="s">
        <v>235</v>
      </c>
      <c r="D1576" s="16" t="s">
        <v>14983</v>
      </c>
      <c r="E1576" s="16" t="s">
        <v>9550</v>
      </c>
      <c r="F1576" s="16" t="s">
        <v>9551</v>
      </c>
      <c r="G1576" s="16" t="s">
        <v>1626</v>
      </c>
      <c r="H1576" s="16" t="s">
        <v>103</v>
      </c>
      <c r="I1576" s="16" t="s">
        <v>19</v>
      </c>
      <c r="J1576" s="16" t="s">
        <v>7744</v>
      </c>
      <c r="K1576" s="16" t="s">
        <v>103</v>
      </c>
      <c r="L1576" s="16">
        <v>112000</v>
      </c>
      <c r="M1576" s="16">
        <v>112000</v>
      </c>
      <c r="N1576" s="16">
        <v>112000</v>
      </c>
      <c r="O1576" s="16">
        <v>112000</v>
      </c>
      <c r="P1576" s="16">
        <v>112000</v>
      </c>
      <c r="Q1576" s="16">
        <v>112000</v>
      </c>
      <c r="R1576" s="16">
        <v>112000</v>
      </c>
      <c r="S1576" s="16">
        <v>112000</v>
      </c>
      <c r="T1576" s="16">
        <v>112000</v>
      </c>
      <c r="U1576" s="16">
        <v>112000</v>
      </c>
      <c r="V1576" s="16">
        <v>112000</v>
      </c>
      <c r="W1576" s="16">
        <v>112000</v>
      </c>
      <c r="X1576" s="16" t="s">
        <v>7744</v>
      </c>
      <c r="Y1576" s="16" t="s">
        <v>103</v>
      </c>
      <c r="Z1576" s="16" t="s">
        <v>103</v>
      </c>
    </row>
    <row r="1577" spans="2:26" hidden="1">
      <c r="B1577" s="16" t="s">
        <v>1621</v>
      </c>
      <c r="C1577" s="16" t="s">
        <v>235</v>
      </c>
      <c r="D1577" s="16" t="s">
        <v>14987</v>
      </c>
      <c r="E1577" s="16" t="s">
        <v>9552</v>
      </c>
      <c r="F1577" s="16" t="s">
        <v>15205</v>
      </c>
      <c r="G1577" s="16" t="s">
        <v>2073</v>
      </c>
      <c r="H1577" s="16" t="s">
        <v>130</v>
      </c>
      <c r="I1577" s="16" t="s">
        <v>19</v>
      </c>
      <c r="J1577" s="16" t="s">
        <v>7744</v>
      </c>
      <c r="K1577" s="16" t="s">
        <v>130</v>
      </c>
      <c r="L1577" s="16">
        <v>1200000</v>
      </c>
      <c r="M1577" s="16">
        <v>1200000</v>
      </c>
      <c r="N1577" s="16">
        <v>1200000</v>
      </c>
      <c r="O1577" s="16">
        <v>1200000</v>
      </c>
      <c r="P1577" s="16">
        <v>1200000</v>
      </c>
      <c r="Q1577" s="16">
        <v>1200000</v>
      </c>
      <c r="R1577" s="16">
        <v>1200000</v>
      </c>
      <c r="S1577" s="16">
        <v>1200000</v>
      </c>
      <c r="T1577" s="16">
        <v>1200000</v>
      </c>
      <c r="U1577" s="16">
        <v>1200000</v>
      </c>
      <c r="V1577" s="16">
        <v>1200000</v>
      </c>
      <c r="W1577" s="16">
        <v>1200000</v>
      </c>
      <c r="X1577" s="16" t="s">
        <v>7744</v>
      </c>
      <c r="Y1577" s="16" t="s">
        <v>130</v>
      </c>
      <c r="Z1577" s="16" t="s">
        <v>130</v>
      </c>
    </row>
    <row r="1578" spans="2:26" hidden="1">
      <c r="B1578" s="16" t="s">
        <v>1621</v>
      </c>
      <c r="C1578" s="16" t="s">
        <v>235</v>
      </c>
      <c r="D1578" s="16" t="s">
        <v>14987</v>
      </c>
      <c r="E1578" s="16" t="s">
        <v>9553</v>
      </c>
      <c r="F1578" s="16" t="s">
        <v>15206</v>
      </c>
      <c r="G1578" s="16" t="s">
        <v>2073</v>
      </c>
      <c r="H1578" s="16" t="s">
        <v>130</v>
      </c>
      <c r="I1578" s="16" t="s">
        <v>19</v>
      </c>
      <c r="J1578" s="16" t="s">
        <v>7744</v>
      </c>
      <c r="K1578" s="16" t="s">
        <v>130</v>
      </c>
      <c r="L1578" s="16">
        <v>1200000</v>
      </c>
      <c r="M1578" s="16">
        <v>1200000</v>
      </c>
      <c r="N1578" s="16">
        <v>1200000</v>
      </c>
      <c r="O1578" s="16">
        <v>1200000</v>
      </c>
      <c r="P1578" s="16">
        <v>1200000</v>
      </c>
      <c r="Q1578" s="16">
        <v>1200000</v>
      </c>
      <c r="R1578" s="16">
        <v>1200000</v>
      </c>
      <c r="S1578" s="16">
        <v>1200000</v>
      </c>
      <c r="T1578" s="16">
        <v>1200000</v>
      </c>
      <c r="U1578" s="16">
        <v>1200000</v>
      </c>
      <c r="V1578" s="16">
        <v>1200000</v>
      </c>
      <c r="W1578" s="16">
        <v>1200000</v>
      </c>
      <c r="X1578" s="16" t="s">
        <v>7744</v>
      </c>
      <c r="Y1578" s="16" t="s">
        <v>130</v>
      </c>
      <c r="Z1578" s="16" t="s">
        <v>130</v>
      </c>
    </row>
    <row r="1579" spans="2:26" hidden="1">
      <c r="B1579" s="16" t="s">
        <v>1621</v>
      </c>
      <c r="C1579" s="16" t="s">
        <v>235</v>
      </c>
      <c r="D1579" s="16" t="s">
        <v>14987</v>
      </c>
      <c r="E1579" s="16" t="s">
        <v>9554</v>
      </c>
      <c r="F1579" s="16" t="s">
        <v>15207</v>
      </c>
      <c r="G1579" s="16" t="s">
        <v>2073</v>
      </c>
      <c r="H1579" s="16" t="s">
        <v>130</v>
      </c>
      <c r="I1579" s="16" t="s">
        <v>19</v>
      </c>
      <c r="J1579" s="16" t="s">
        <v>7744</v>
      </c>
      <c r="K1579" s="16" t="s">
        <v>130</v>
      </c>
      <c r="L1579" s="16">
        <v>2500000</v>
      </c>
      <c r="M1579" s="16">
        <v>2500000</v>
      </c>
      <c r="N1579" s="16">
        <v>2500000</v>
      </c>
      <c r="O1579" s="16">
        <v>2500000</v>
      </c>
      <c r="P1579" s="16">
        <v>2500000</v>
      </c>
      <c r="Q1579" s="16">
        <v>2500000</v>
      </c>
      <c r="R1579" s="16">
        <v>2500000</v>
      </c>
      <c r="S1579" s="16">
        <v>2500000</v>
      </c>
      <c r="T1579" s="16">
        <v>2500000</v>
      </c>
      <c r="U1579" s="16">
        <v>2500000</v>
      </c>
      <c r="V1579" s="16">
        <v>2500000</v>
      </c>
      <c r="W1579" s="16">
        <v>2500000</v>
      </c>
      <c r="X1579" s="16" t="s">
        <v>7744</v>
      </c>
      <c r="Y1579" s="16" t="s">
        <v>130</v>
      </c>
      <c r="Z1579" s="16" t="s">
        <v>130</v>
      </c>
    </row>
    <row r="1580" spans="2:26" hidden="1">
      <c r="B1580" s="16" t="s">
        <v>1621</v>
      </c>
      <c r="C1580" s="16" t="s">
        <v>235</v>
      </c>
      <c r="D1580" s="16" t="s">
        <v>14987</v>
      </c>
      <c r="E1580" s="16" t="s">
        <v>9555</v>
      </c>
      <c r="F1580" s="16" t="s">
        <v>15208</v>
      </c>
      <c r="G1580" s="16" t="s">
        <v>2073</v>
      </c>
      <c r="H1580" s="16" t="s">
        <v>130</v>
      </c>
      <c r="I1580" s="16" t="s">
        <v>19</v>
      </c>
      <c r="J1580" s="16" t="s">
        <v>7744</v>
      </c>
      <c r="K1580" s="16" t="s">
        <v>130</v>
      </c>
      <c r="L1580" s="16">
        <v>1200000</v>
      </c>
      <c r="M1580" s="16">
        <v>1200000</v>
      </c>
      <c r="N1580" s="16">
        <v>1200000</v>
      </c>
      <c r="O1580" s="16">
        <v>1200000</v>
      </c>
      <c r="P1580" s="16">
        <v>1200000</v>
      </c>
      <c r="Q1580" s="16">
        <v>1200000</v>
      </c>
      <c r="R1580" s="16">
        <v>1200000</v>
      </c>
      <c r="S1580" s="16">
        <v>1200000</v>
      </c>
      <c r="T1580" s="16">
        <v>1200000</v>
      </c>
      <c r="U1580" s="16">
        <v>1200000</v>
      </c>
      <c r="V1580" s="16">
        <v>1200000</v>
      </c>
      <c r="W1580" s="16">
        <v>1200000</v>
      </c>
      <c r="X1580" s="16" t="s">
        <v>7744</v>
      </c>
      <c r="Y1580" s="16" t="s">
        <v>130</v>
      </c>
      <c r="Z1580" s="16" t="s">
        <v>130</v>
      </c>
    </row>
    <row r="1581" spans="2:26" hidden="1">
      <c r="B1581" s="16" t="s">
        <v>1621</v>
      </c>
      <c r="C1581" s="16" t="s">
        <v>235</v>
      </c>
      <c r="D1581" s="16" t="s">
        <v>14987</v>
      </c>
      <c r="E1581" s="16" t="s">
        <v>9556</v>
      </c>
      <c r="F1581" s="16" t="s">
        <v>15209</v>
      </c>
      <c r="G1581" s="16" t="s">
        <v>2073</v>
      </c>
      <c r="H1581" s="16" t="s">
        <v>130</v>
      </c>
      <c r="I1581" s="16" t="s">
        <v>19</v>
      </c>
      <c r="J1581" s="16" t="s">
        <v>7744</v>
      </c>
      <c r="K1581" s="16" t="s">
        <v>130</v>
      </c>
      <c r="L1581" s="16">
        <v>1200000</v>
      </c>
      <c r="M1581" s="16">
        <v>1200000</v>
      </c>
      <c r="N1581" s="16">
        <v>1200000</v>
      </c>
      <c r="O1581" s="16">
        <v>1200000</v>
      </c>
      <c r="P1581" s="16">
        <v>1200000</v>
      </c>
      <c r="Q1581" s="16">
        <v>1200000</v>
      </c>
      <c r="R1581" s="16">
        <v>1200000</v>
      </c>
      <c r="S1581" s="16">
        <v>1200000</v>
      </c>
      <c r="T1581" s="16">
        <v>1200000</v>
      </c>
      <c r="U1581" s="16">
        <v>1200000</v>
      </c>
      <c r="V1581" s="16">
        <v>1200000</v>
      </c>
      <c r="W1581" s="16">
        <v>1200000</v>
      </c>
      <c r="X1581" s="16" t="s">
        <v>7744</v>
      </c>
      <c r="Y1581" s="16" t="s">
        <v>130</v>
      </c>
      <c r="Z1581" s="16" t="s">
        <v>130</v>
      </c>
    </row>
    <row r="1582" spans="2:26" hidden="1">
      <c r="B1582" s="16" t="s">
        <v>1621</v>
      </c>
      <c r="C1582" s="16" t="s">
        <v>235</v>
      </c>
      <c r="D1582" s="16" t="s">
        <v>14987</v>
      </c>
      <c r="E1582" s="16" t="s">
        <v>9557</v>
      </c>
      <c r="F1582" s="16" t="s">
        <v>15210</v>
      </c>
      <c r="G1582" s="16" t="s">
        <v>2073</v>
      </c>
      <c r="H1582" s="16" t="s">
        <v>130</v>
      </c>
      <c r="I1582" s="16" t="s">
        <v>19</v>
      </c>
      <c r="J1582" s="16" t="s">
        <v>7744</v>
      </c>
      <c r="K1582" s="16" t="s">
        <v>130</v>
      </c>
      <c r="L1582" s="16">
        <v>2500000</v>
      </c>
      <c r="M1582" s="16">
        <v>2500000</v>
      </c>
      <c r="N1582" s="16">
        <v>2500000</v>
      </c>
      <c r="O1582" s="16">
        <v>2500000</v>
      </c>
      <c r="P1582" s="16">
        <v>2500000</v>
      </c>
      <c r="Q1582" s="16">
        <v>2500000</v>
      </c>
      <c r="R1582" s="16">
        <v>2500000</v>
      </c>
      <c r="S1582" s="16">
        <v>2500000</v>
      </c>
      <c r="T1582" s="16">
        <v>2500000</v>
      </c>
      <c r="U1582" s="16">
        <v>2500000</v>
      </c>
      <c r="V1582" s="16">
        <v>2500000</v>
      </c>
      <c r="W1582" s="16">
        <v>2500000</v>
      </c>
      <c r="X1582" s="16" t="s">
        <v>7744</v>
      </c>
      <c r="Y1582" s="16" t="s">
        <v>130</v>
      </c>
      <c r="Z1582" s="16" t="s">
        <v>130</v>
      </c>
    </row>
    <row r="1583" spans="2:26" hidden="1">
      <c r="B1583" s="16" t="s">
        <v>1621</v>
      </c>
      <c r="C1583" s="16" t="s">
        <v>1622</v>
      </c>
      <c r="D1583" s="16" t="s">
        <v>1954</v>
      </c>
      <c r="E1583" s="16" t="s">
        <v>9559</v>
      </c>
      <c r="F1583" s="16" t="s">
        <v>9560</v>
      </c>
      <c r="G1583" s="16" t="s">
        <v>2047</v>
      </c>
      <c r="H1583" s="16" t="s">
        <v>102</v>
      </c>
      <c r="I1583" s="16" t="s">
        <v>19</v>
      </c>
      <c r="J1583" s="16" t="s">
        <v>7744</v>
      </c>
      <c r="K1583" s="16" t="s">
        <v>102</v>
      </c>
      <c r="L1583" s="16">
        <v>3000000</v>
      </c>
      <c r="M1583" s="16">
        <v>3000000</v>
      </c>
      <c r="N1583" s="16">
        <v>3000000</v>
      </c>
      <c r="O1583" s="16">
        <v>3000000</v>
      </c>
      <c r="P1583" s="16">
        <v>3000000</v>
      </c>
      <c r="Q1583" s="16">
        <v>3000000</v>
      </c>
      <c r="R1583" s="16">
        <v>3000000</v>
      </c>
      <c r="S1583" s="16">
        <v>3000000</v>
      </c>
      <c r="T1583" s="16">
        <v>3000000</v>
      </c>
      <c r="U1583" s="16">
        <v>3000000</v>
      </c>
      <c r="V1583" s="16">
        <v>3000000</v>
      </c>
      <c r="W1583" s="16">
        <v>3000000</v>
      </c>
      <c r="X1583" s="16" t="s">
        <v>7744</v>
      </c>
      <c r="Y1583" s="16" t="s">
        <v>102</v>
      </c>
      <c r="Z1583" s="16" t="s">
        <v>102</v>
      </c>
    </row>
    <row r="1584" spans="2:26" hidden="1">
      <c r="B1584" s="16" t="s">
        <v>1621</v>
      </c>
      <c r="C1584" s="16" t="s">
        <v>1622</v>
      </c>
      <c r="D1584" s="16" t="s">
        <v>3829</v>
      </c>
      <c r="E1584" s="16" t="s">
        <v>9561</v>
      </c>
      <c r="F1584" s="16" t="s">
        <v>9562</v>
      </c>
      <c r="G1584" s="16" t="s">
        <v>2047</v>
      </c>
      <c r="H1584" s="16" t="s">
        <v>131</v>
      </c>
      <c r="I1584" s="16" t="s">
        <v>19</v>
      </c>
      <c r="J1584" s="16" t="s">
        <v>7744</v>
      </c>
      <c r="K1584" s="16" t="s">
        <v>131</v>
      </c>
      <c r="L1584" s="16">
        <v>33000000</v>
      </c>
      <c r="M1584" s="16">
        <v>33000000</v>
      </c>
      <c r="N1584" s="16">
        <v>33000000</v>
      </c>
      <c r="O1584" s="16">
        <v>33000000</v>
      </c>
      <c r="P1584" s="16">
        <v>33000000</v>
      </c>
      <c r="Q1584" s="16">
        <v>33000000</v>
      </c>
      <c r="R1584" s="16">
        <v>33000000</v>
      </c>
      <c r="S1584" s="16">
        <v>33000000</v>
      </c>
      <c r="T1584" s="16">
        <v>33000000</v>
      </c>
      <c r="U1584" s="16">
        <v>33000000</v>
      </c>
      <c r="V1584" s="16">
        <v>33000000</v>
      </c>
      <c r="W1584" s="16">
        <v>33000000</v>
      </c>
      <c r="X1584" s="16" t="s">
        <v>7744</v>
      </c>
      <c r="Y1584" s="16" t="s">
        <v>131</v>
      </c>
      <c r="Z1584" s="16" t="s">
        <v>131</v>
      </c>
    </row>
    <row r="1585" spans="2:26" hidden="1">
      <c r="B1585" s="16" t="s">
        <v>1621</v>
      </c>
      <c r="C1585" s="16" t="s">
        <v>1622</v>
      </c>
      <c r="D1585" s="16" t="s">
        <v>1954</v>
      </c>
      <c r="E1585" s="16" t="s">
        <v>9563</v>
      </c>
      <c r="F1585" s="16" t="s">
        <v>9564</v>
      </c>
      <c r="G1585" s="16" t="s">
        <v>2047</v>
      </c>
      <c r="H1585" s="16" t="s">
        <v>102</v>
      </c>
      <c r="I1585" s="16" t="s">
        <v>19</v>
      </c>
      <c r="J1585" s="16" t="s">
        <v>7744</v>
      </c>
      <c r="K1585" s="16" t="s">
        <v>102</v>
      </c>
      <c r="L1585" s="16">
        <v>5000000</v>
      </c>
      <c r="M1585" s="16">
        <v>5000000</v>
      </c>
      <c r="N1585" s="16">
        <v>5000000</v>
      </c>
      <c r="O1585" s="16">
        <v>5000000</v>
      </c>
      <c r="P1585" s="16">
        <v>5000000</v>
      </c>
      <c r="Q1585" s="16">
        <v>5000000</v>
      </c>
      <c r="R1585" s="16">
        <v>5000000</v>
      </c>
      <c r="S1585" s="16">
        <v>5000000</v>
      </c>
      <c r="T1585" s="16">
        <v>5000000</v>
      </c>
      <c r="U1585" s="16">
        <v>5000000</v>
      </c>
      <c r="V1585" s="16">
        <v>5000000</v>
      </c>
      <c r="W1585" s="16">
        <v>5000000</v>
      </c>
      <c r="X1585" s="16" t="s">
        <v>7744</v>
      </c>
      <c r="Y1585" s="16" t="s">
        <v>102</v>
      </c>
      <c r="Z1585" s="16" t="s">
        <v>102</v>
      </c>
    </row>
    <row r="1586" spans="2:26" hidden="1">
      <c r="B1586" s="16" t="s">
        <v>1621</v>
      </c>
      <c r="C1586" s="16" t="s">
        <v>1622</v>
      </c>
      <c r="D1586" s="16" t="s">
        <v>1954</v>
      </c>
      <c r="E1586" s="16" t="s">
        <v>9565</v>
      </c>
      <c r="F1586" s="16" t="s">
        <v>9566</v>
      </c>
      <c r="G1586" s="16" t="s">
        <v>2047</v>
      </c>
      <c r="H1586" s="16" t="s">
        <v>102</v>
      </c>
      <c r="I1586" s="16" t="s">
        <v>19</v>
      </c>
      <c r="J1586" s="16" t="s">
        <v>7744</v>
      </c>
      <c r="K1586" s="16" t="s">
        <v>102</v>
      </c>
      <c r="L1586" s="16">
        <v>800000</v>
      </c>
      <c r="M1586" s="16">
        <v>800000</v>
      </c>
      <c r="N1586" s="16">
        <v>800000</v>
      </c>
      <c r="O1586" s="16">
        <v>800000</v>
      </c>
      <c r="P1586" s="16">
        <v>800000</v>
      </c>
      <c r="Q1586" s="16">
        <v>800000</v>
      </c>
      <c r="R1586" s="16">
        <v>800000</v>
      </c>
      <c r="S1586" s="16">
        <v>800000</v>
      </c>
      <c r="T1586" s="16">
        <v>800000</v>
      </c>
      <c r="U1586" s="16">
        <v>800000</v>
      </c>
      <c r="V1586" s="16">
        <v>800000</v>
      </c>
      <c r="W1586" s="16">
        <v>800000</v>
      </c>
      <c r="X1586" s="16" t="s">
        <v>7744</v>
      </c>
      <c r="Y1586" s="16" t="s">
        <v>102</v>
      </c>
      <c r="Z1586" s="16" t="s">
        <v>102</v>
      </c>
    </row>
    <row r="1587" spans="2:26" hidden="1">
      <c r="B1587" s="16" t="s">
        <v>1621</v>
      </c>
      <c r="C1587" s="16" t="s">
        <v>1622</v>
      </c>
      <c r="D1587" s="16" t="s">
        <v>1954</v>
      </c>
      <c r="E1587" s="16" t="s">
        <v>9567</v>
      </c>
      <c r="F1587" s="16" t="s">
        <v>9568</v>
      </c>
      <c r="G1587" s="16" t="s">
        <v>2047</v>
      </c>
      <c r="H1587" s="16" t="s">
        <v>102</v>
      </c>
      <c r="I1587" s="16" t="s">
        <v>19</v>
      </c>
      <c r="J1587" s="16" t="s">
        <v>7744</v>
      </c>
      <c r="K1587" s="16" t="s">
        <v>102</v>
      </c>
      <c r="L1587" s="16">
        <v>2000000</v>
      </c>
      <c r="M1587" s="16">
        <v>2000000</v>
      </c>
      <c r="N1587" s="16">
        <v>2000000</v>
      </c>
      <c r="O1587" s="16">
        <v>2000000</v>
      </c>
      <c r="P1587" s="16">
        <v>2000000</v>
      </c>
      <c r="Q1587" s="16">
        <v>2000000</v>
      </c>
      <c r="R1587" s="16">
        <v>2000000</v>
      </c>
      <c r="S1587" s="16">
        <v>2000000</v>
      </c>
      <c r="T1587" s="16">
        <v>2000000</v>
      </c>
      <c r="U1587" s="16">
        <v>2000000</v>
      </c>
      <c r="V1587" s="16">
        <v>2000000</v>
      </c>
      <c r="W1587" s="16">
        <v>2000000</v>
      </c>
      <c r="X1587" s="16" t="s">
        <v>7744</v>
      </c>
      <c r="Y1587" s="16" t="s">
        <v>102</v>
      </c>
      <c r="Z1587" s="16" t="s">
        <v>102</v>
      </c>
    </row>
    <row r="1588" spans="2:26" hidden="1">
      <c r="B1588" s="16" t="s">
        <v>1621</v>
      </c>
      <c r="C1588" s="16" t="s">
        <v>1622</v>
      </c>
      <c r="D1588" s="16" t="s">
        <v>1954</v>
      </c>
      <c r="E1588" s="16" t="s">
        <v>9569</v>
      </c>
      <c r="F1588" s="16" t="s">
        <v>9570</v>
      </c>
      <c r="G1588" s="16" t="s">
        <v>2047</v>
      </c>
      <c r="H1588" s="16" t="s">
        <v>102</v>
      </c>
      <c r="I1588" s="16" t="s">
        <v>19</v>
      </c>
      <c r="J1588" s="16" t="s">
        <v>7744</v>
      </c>
      <c r="K1588" s="16" t="s">
        <v>102</v>
      </c>
      <c r="L1588" s="16">
        <v>50000000</v>
      </c>
      <c r="M1588" s="16">
        <v>50000000</v>
      </c>
      <c r="N1588" s="16">
        <v>50000000</v>
      </c>
      <c r="O1588" s="16">
        <v>50000000</v>
      </c>
      <c r="P1588" s="16">
        <v>50000000</v>
      </c>
      <c r="Q1588" s="16">
        <v>50000000</v>
      </c>
      <c r="R1588" s="16">
        <v>50000000</v>
      </c>
      <c r="S1588" s="16">
        <v>50000000</v>
      </c>
      <c r="T1588" s="16">
        <v>50000000</v>
      </c>
      <c r="U1588" s="16">
        <v>50000000</v>
      </c>
      <c r="V1588" s="16">
        <v>50000000</v>
      </c>
      <c r="W1588" s="16">
        <v>50000000</v>
      </c>
      <c r="X1588" s="16" t="s">
        <v>7744</v>
      </c>
      <c r="Y1588" s="16" t="s">
        <v>102</v>
      </c>
      <c r="Z1588" s="16" t="s">
        <v>102</v>
      </c>
    </row>
    <row r="1589" spans="2:26" hidden="1">
      <c r="B1589" s="16" t="s">
        <v>1621</v>
      </c>
      <c r="C1589" s="16" t="s">
        <v>1622</v>
      </c>
      <c r="D1589" s="16" t="s">
        <v>1954</v>
      </c>
      <c r="E1589" s="16" t="s">
        <v>9571</v>
      </c>
      <c r="F1589" s="16" t="s">
        <v>10288</v>
      </c>
      <c r="G1589" s="16" t="s">
        <v>2047</v>
      </c>
      <c r="H1589" s="16" t="s">
        <v>102</v>
      </c>
      <c r="I1589" s="16" t="s">
        <v>19</v>
      </c>
      <c r="J1589" s="16" t="s">
        <v>7744</v>
      </c>
      <c r="K1589" s="16" t="s">
        <v>102</v>
      </c>
      <c r="L1589" s="16">
        <v>50000000</v>
      </c>
      <c r="M1589" s="16">
        <v>50000000</v>
      </c>
      <c r="N1589" s="16">
        <v>50000000</v>
      </c>
      <c r="O1589" s="16">
        <v>50000000</v>
      </c>
      <c r="P1589" s="16">
        <v>50000000</v>
      </c>
      <c r="Q1589" s="16">
        <v>50000000</v>
      </c>
      <c r="R1589" s="16">
        <v>50000000</v>
      </c>
      <c r="S1589" s="16">
        <v>50000000</v>
      </c>
      <c r="T1589" s="16">
        <v>50000000</v>
      </c>
      <c r="U1589" s="16">
        <v>50000000</v>
      </c>
      <c r="V1589" s="16">
        <v>50000000</v>
      </c>
      <c r="W1589" s="16">
        <v>50000000</v>
      </c>
      <c r="X1589" s="16" t="s">
        <v>7744</v>
      </c>
      <c r="Y1589" s="16" t="s">
        <v>102</v>
      </c>
      <c r="Z1589" s="16" t="s">
        <v>102</v>
      </c>
    </row>
    <row r="1590" spans="2:26" hidden="1">
      <c r="B1590" s="16" t="s">
        <v>1621</v>
      </c>
      <c r="C1590" s="16" t="s">
        <v>1622</v>
      </c>
      <c r="D1590" s="16" t="s">
        <v>1954</v>
      </c>
      <c r="E1590" s="16" t="s">
        <v>9572</v>
      </c>
      <c r="F1590" s="16" t="s">
        <v>9573</v>
      </c>
      <c r="G1590" s="16" t="s">
        <v>2047</v>
      </c>
      <c r="H1590" s="16" t="s">
        <v>102</v>
      </c>
      <c r="I1590" s="16" t="s">
        <v>19</v>
      </c>
      <c r="J1590" s="16" t="s">
        <v>7744</v>
      </c>
      <c r="K1590" s="16" t="s">
        <v>102</v>
      </c>
      <c r="L1590" s="16">
        <v>6000000</v>
      </c>
      <c r="M1590" s="16">
        <v>6000000</v>
      </c>
      <c r="N1590" s="16">
        <v>6000000</v>
      </c>
      <c r="O1590" s="16">
        <v>6000000</v>
      </c>
      <c r="P1590" s="16">
        <v>6000000</v>
      </c>
      <c r="Q1590" s="16">
        <v>6000000</v>
      </c>
      <c r="R1590" s="16">
        <v>6000000</v>
      </c>
      <c r="S1590" s="16">
        <v>6000000</v>
      </c>
      <c r="T1590" s="16">
        <v>6000000</v>
      </c>
      <c r="U1590" s="16">
        <v>6000000</v>
      </c>
      <c r="V1590" s="16">
        <v>6000000</v>
      </c>
      <c r="W1590" s="16">
        <v>6000000</v>
      </c>
      <c r="X1590" s="16" t="s">
        <v>7744</v>
      </c>
      <c r="Y1590" s="16" t="s">
        <v>102</v>
      </c>
      <c r="Z1590" s="16" t="s">
        <v>102</v>
      </c>
    </row>
    <row r="1591" spans="2:26" hidden="1">
      <c r="B1591" s="16" t="s">
        <v>1621</v>
      </c>
      <c r="C1591" s="16" t="s">
        <v>1622</v>
      </c>
      <c r="D1591" s="16" t="s">
        <v>9574</v>
      </c>
      <c r="E1591" s="16" t="s">
        <v>9575</v>
      </c>
      <c r="F1591" s="16" t="s">
        <v>9574</v>
      </c>
      <c r="G1591" s="16" t="s">
        <v>1743</v>
      </c>
      <c r="H1591" s="16" t="s">
        <v>131</v>
      </c>
      <c r="I1591" s="16" t="s">
        <v>19</v>
      </c>
      <c r="J1591" s="16" t="s">
        <v>7744</v>
      </c>
      <c r="K1591" s="16" t="s">
        <v>131</v>
      </c>
      <c r="L1591" s="16">
        <v>700000</v>
      </c>
      <c r="M1591" s="16">
        <v>700000</v>
      </c>
      <c r="N1591" s="16">
        <v>700000</v>
      </c>
      <c r="O1591" s="16">
        <v>700000</v>
      </c>
      <c r="P1591" s="16">
        <v>700000</v>
      </c>
      <c r="Q1591" s="16">
        <v>700000</v>
      </c>
      <c r="R1591" s="16">
        <v>700000</v>
      </c>
      <c r="S1591" s="16">
        <v>700000</v>
      </c>
      <c r="T1591" s="16">
        <v>700000</v>
      </c>
      <c r="U1591" s="16">
        <v>700000</v>
      </c>
      <c r="V1591" s="16">
        <v>700000</v>
      </c>
      <c r="W1591" s="16">
        <v>700000</v>
      </c>
      <c r="X1591" s="16" t="s">
        <v>7744</v>
      </c>
      <c r="Y1591" s="16" t="s">
        <v>131</v>
      </c>
      <c r="Z1591" s="16" t="s">
        <v>131</v>
      </c>
    </row>
    <row r="1592" spans="2:26" hidden="1">
      <c r="B1592" s="16" t="s">
        <v>1621</v>
      </c>
      <c r="C1592" s="16" t="s">
        <v>1622</v>
      </c>
      <c r="D1592" s="16" t="s">
        <v>1954</v>
      </c>
      <c r="E1592" s="16" t="s">
        <v>9576</v>
      </c>
      <c r="F1592" s="16" t="s">
        <v>9577</v>
      </c>
      <c r="G1592" s="16" t="s">
        <v>2047</v>
      </c>
      <c r="H1592" s="16" t="s">
        <v>102</v>
      </c>
      <c r="I1592" s="16" t="s">
        <v>19</v>
      </c>
      <c r="J1592" s="16" t="s">
        <v>7744</v>
      </c>
      <c r="K1592" s="16" t="s">
        <v>102</v>
      </c>
      <c r="L1592" s="16">
        <v>3000000</v>
      </c>
      <c r="M1592" s="16">
        <v>3000000</v>
      </c>
      <c r="N1592" s="16">
        <v>3000000</v>
      </c>
      <c r="O1592" s="16">
        <v>3000000</v>
      </c>
      <c r="P1592" s="16">
        <v>3000000</v>
      </c>
      <c r="Q1592" s="16">
        <v>3000000</v>
      </c>
      <c r="R1592" s="16">
        <v>3000000</v>
      </c>
      <c r="S1592" s="16">
        <v>3000000</v>
      </c>
      <c r="T1592" s="16">
        <v>3000000</v>
      </c>
      <c r="U1592" s="16">
        <v>3000000</v>
      </c>
      <c r="V1592" s="16">
        <v>3000000</v>
      </c>
      <c r="W1592" s="16">
        <v>3000000</v>
      </c>
      <c r="X1592" s="16" t="s">
        <v>7744</v>
      </c>
      <c r="Y1592" s="16" t="s">
        <v>102</v>
      </c>
      <c r="Z1592" s="16" t="s">
        <v>102</v>
      </c>
    </row>
    <row r="1593" spans="2:26" hidden="1">
      <c r="B1593" s="16" t="s">
        <v>1621</v>
      </c>
      <c r="C1593" s="16" t="s">
        <v>235</v>
      </c>
      <c r="D1593" s="16" t="s">
        <v>9578</v>
      </c>
      <c r="E1593" s="16" t="s">
        <v>9579</v>
      </c>
      <c r="F1593" s="16" t="s">
        <v>9580</v>
      </c>
      <c r="G1593" s="16" t="s">
        <v>2047</v>
      </c>
      <c r="H1593" s="16" t="s">
        <v>129</v>
      </c>
      <c r="I1593" s="16" t="s">
        <v>19</v>
      </c>
      <c r="J1593" s="16" t="s">
        <v>7744</v>
      </c>
      <c r="K1593" s="16" t="s">
        <v>129</v>
      </c>
      <c r="L1593" s="16">
        <v>20000</v>
      </c>
      <c r="M1593" s="16">
        <v>20000</v>
      </c>
      <c r="N1593" s="16">
        <v>20000</v>
      </c>
      <c r="O1593" s="16">
        <v>20000</v>
      </c>
      <c r="P1593" s="16">
        <v>20000</v>
      </c>
      <c r="Q1593" s="16">
        <v>20000</v>
      </c>
      <c r="R1593" s="16">
        <v>20000</v>
      </c>
      <c r="S1593" s="16">
        <v>20000</v>
      </c>
      <c r="T1593" s="16">
        <v>20000</v>
      </c>
      <c r="U1593" s="16">
        <v>20000</v>
      </c>
      <c r="V1593" s="16">
        <v>20000</v>
      </c>
      <c r="W1593" s="16">
        <v>20000</v>
      </c>
      <c r="X1593" s="16" t="s">
        <v>7744</v>
      </c>
      <c r="Y1593" s="16" t="s">
        <v>129</v>
      </c>
      <c r="Z1593" s="16" t="s">
        <v>129</v>
      </c>
    </row>
    <row r="1594" spans="2:26" hidden="1">
      <c r="B1594" s="16" t="s">
        <v>1621</v>
      </c>
      <c r="C1594" s="16" t="s">
        <v>1622</v>
      </c>
      <c r="D1594" s="16" t="s">
        <v>9581</v>
      </c>
      <c r="E1594" s="16" t="s">
        <v>9582</v>
      </c>
      <c r="F1594" s="16" t="s">
        <v>9583</v>
      </c>
      <c r="G1594" s="16" t="s">
        <v>1739</v>
      </c>
      <c r="H1594" s="16" t="s">
        <v>103</v>
      </c>
      <c r="I1594" s="16" t="s">
        <v>19</v>
      </c>
      <c r="J1594" s="16" t="s">
        <v>7744</v>
      </c>
      <c r="K1594" s="16" t="s">
        <v>103</v>
      </c>
      <c r="L1594" s="16">
        <v>300000</v>
      </c>
      <c r="M1594" s="16">
        <v>300000</v>
      </c>
      <c r="N1594" s="16">
        <v>300000</v>
      </c>
      <c r="O1594" s="16">
        <v>300000</v>
      </c>
      <c r="P1594" s="16">
        <v>300000</v>
      </c>
      <c r="Q1594" s="16">
        <v>300000</v>
      </c>
      <c r="R1594" s="16">
        <v>300000</v>
      </c>
      <c r="S1594" s="16">
        <v>300000</v>
      </c>
      <c r="T1594" s="16">
        <v>300000</v>
      </c>
      <c r="U1594" s="16">
        <v>300000</v>
      </c>
      <c r="V1594" s="16">
        <v>300000</v>
      </c>
      <c r="W1594" s="16">
        <v>300000</v>
      </c>
      <c r="X1594" s="16" t="s">
        <v>7744</v>
      </c>
      <c r="Y1594" s="16" t="s">
        <v>103</v>
      </c>
      <c r="Z1594" s="16" t="s">
        <v>103</v>
      </c>
    </row>
    <row r="1595" spans="2:26" hidden="1">
      <c r="B1595" s="16" t="s">
        <v>1621</v>
      </c>
      <c r="C1595" s="16" t="s">
        <v>235</v>
      </c>
      <c r="D1595" s="16" t="s">
        <v>9584</v>
      </c>
      <c r="E1595" s="16" t="s">
        <v>9585</v>
      </c>
      <c r="F1595" s="16" t="s">
        <v>9586</v>
      </c>
      <c r="G1595" s="16" t="s">
        <v>1739</v>
      </c>
      <c r="H1595" s="16" t="s">
        <v>131</v>
      </c>
      <c r="I1595" s="16" t="s">
        <v>19</v>
      </c>
      <c r="J1595" s="16" t="s">
        <v>7744</v>
      </c>
      <c r="K1595" s="16" t="s">
        <v>131</v>
      </c>
      <c r="L1595" s="16">
        <v>1500000</v>
      </c>
      <c r="M1595" s="16">
        <v>1500000</v>
      </c>
      <c r="N1595" s="16">
        <v>1500000</v>
      </c>
      <c r="O1595" s="16">
        <v>1500000</v>
      </c>
      <c r="P1595" s="16">
        <v>1500000</v>
      </c>
      <c r="Q1595" s="16">
        <v>1500000</v>
      </c>
      <c r="R1595" s="16">
        <v>1500000</v>
      </c>
      <c r="S1595" s="16">
        <v>1500000</v>
      </c>
      <c r="T1595" s="16">
        <v>1500000</v>
      </c>
      <c r="U1595" s="16">
        <v>1500000</v>
      </c>
      <c r="V1595" s="16">
        <v>1500000</v>
      </c>
      <c r="W1595" s="16">
        <v>1500000</v>
      </c>
      <c r="X1595" s="16" t="s">
        <v>7744</v>
      </c>
      <c r="Y1595" s="16" t="s">
        <v>131</v>
      </c>
      <c r="Z1595" s="16" t="s">
        <v>131</v>
      </c>
    </row>
    <row r="1596" spans="2:26" hidden="1">
      <c r="B1596" s="16" t="s">
        <v>1621</v>
      </c>
      <c r="C1596" s="16" t="s">
        <v>235</v>
      </c>
      <c r="D1596" s="16" t="s">
        <v>9584</v>
      </c>
      <c r="E1596" s="16" t="s">
        <v>9587</v>
      </c>
      <c r="F1596" s="16" t="s">
        <v>9588</v>
      </c>
      <c r="G1596" s="16" t="s">
        <v>1739</v>
      </c>
      <c r="H1596" s="16" t="s">
        <v>131</v>
      </c>
      <c r="I1596" s="16" t="s">
        <v>19</v>
      </c>
      <c r="J1596" s="16" t="s">
        <v>7744</v>
      </c>
      <c r="K1596" s="16" t="s">
        <v>131</v>
      </c>
      <c r="L1596" s="16">
        <v>1500000</v>
      </c>
      <c r="M1596" s="16">
        <v>1500000</v>
      </c>
      <c r="N1596" s="16">
        <v>1500000</v>
      </c>
      <c r="O1596" s="16">
        <v>1500000</v>
      </c>
      <c r="P1596" s="16">
        <v>1500000</v>
      </c>
      <c r="Q1596" s="16">
        <v>1500000</v>
      </c>
      <c r="R1596" s="16">
        <v>1500000</v>
      </c>
      <c r="S1596" s="16">
        <v>1500000</v>
      </c>
      <c r="T1596" s="16">
        <v>1500000</v>
      </c>
      <c r="U1596" s="16">
        <v>1500000</v>
      </c>
      <c r="V1596" s="16">
        <v>1500000</v>
      </c>
      <c r="W1596" s="16">
        <v>1500000</v>
      </c>
      <c r="X1596" s="16" t="s">
        <v>7744</v>
      </c>
      <c r="Y1596" s="16" t="s">
        <v>131</v>
      </c>
      <c r="Z1596" s="16" t="s">
        <v>131</v>
      </c>
    </row>
    <row r="1597" spans="2:26" hidden="1">
      <c r="B1597" s="16" t="s">
        <v>1621</v>
      </c>
      <c r="C1597" s="16" t="s">
        <v>235</v>
      </c>
      <c r="D1597" s="16" t="s">
        <v>9584</v>
      </c>
      <c r="E1597" s="16" t="s">
        <v>9589</v>
      </c>
      <c r="F1597" s="16" t="s">
        <v>9590</v>
      </c>
      <c r="G1597" s="16" t="s">
        <v>1739</v>
      </c>
      <c r="H1597" s="16" t="s">
        <v>131</v>
      </c>
      <c r="I1597" s="16" t="s">
        <v>19</v>
      </c>
      <c r="J1597" s="16" t="s">
        <v>7744</v>
      </c>
      <c r="K1597" s="16" t="s">
        <v>131</v>
      </c>
      <c r="L1597" s="16">
        <v>3000000</v>
      </c>
      <c r="M1597" s="16">
        <v>3000000</v>
      </c>
      <c r="N1597" s="16">
        <v>3000000</v>
      </c>
      <c r="O1597" s="16">
        <v>3000000</v>
      </c>
      <c r="P1597" s="16">
        <v>3000000</v>
      </c>
      <c r="Q1597" s="16">
        <v>3000000</v>
      </c>
      <c r="R1597" s="16">
        <v>3000000</v>
      </c>
      <c r="S1597" s="16">
        <v>3000000</v>
      </c>
      <c r="T1597" s="16">
        <v>3000000</v>
      </c>
      <c r="U1597" s="16">
        <v>3000000</v>
      </c>
      <c r="V1597" s="16">
        <v>3000000</v>
      </c>
      <c r="W1597" s="16">
        <v>3000000</v>
      </c>
      <c r="X1597" s="16" t="s">
        <v>7744</v>
      </c>
      <c r="Y1597" s="16" t="s">
        <v>131</v>
      </c>
      <c r="Z1597" s="16" t="s">
        <v>131</v>
      </c>
    </row>
    <row r="1598" spans="2:26" hidden="1">
      <c r="B1598" s="16" t="s">
        <v>1621</v>
      </c>
      <c r="C1598" s="16" t="s">
        <v>235</v>
      </c>
      <c r="D1598" s="16" t="s">
        <v>9584</v>
      </c>
      <c r="E1598" s="16" t="s">
        <v>9591</v>
      </c>
      <c r="F1598" s="16" t="s">
        <v>9592</v>
      </c>
      <c r="G1598" s="16" t="s">
        <v>1743</v>
      </c>
      <c r="H1598" s="16" t="s">
        <v>131</v>
      </c>
      <c r="I1598" s="16" t="s">
        <v>19</v>
      </c>
      <c r="J1598" s="16" t="s">
        <v>7744</v>
      </c>
      <c r="K1598" s="16" t="s">
        <v>131</v>
      </c>
      <c r="L1598" s="16">
        <v>3000000</v>
      </c>
      <c r="M1598" s="16">
        <v>3000000</v>
      </c>
      <c r="N1598" s="16">
        <v>3000000</v>
      </c>
      <c r="O1598" s="16">
        <v>3000000</v>
      </c>
      <c r="P1598" s="16">
        <v>3000000</v>
      </c>
      <c r="Q1598" s="16">
        <v>3000000</v>
      </c>
      <c r="R1598" s="16">
        <v>3000000</v>
      </c>
      <c r="S1598" s="16">
        <v>3000000</v>
      </c>
      <c r="T1598" s="16">
        <v>3000000</v>
      </c>
      <c r="U1598" s="16">
        <v>3000000</v>
      </c>
      <c r="V1598" s="16">
        <v>3000000</v>
      </c>
      <c r="W1598" s="16">
        <v>3000000</v>
      </c>
      <c r="X1598" s="16" t="s">
        <v>7744</v>
      </c>
      <c r="Y1598" s="16" t="s">
        <v>131</v>
      </c>
      <c r="Z1598" s="16" t="s">
        <v>131</v>
      </c>
    </row>
    <row r="1599" spans="2:26" hidden="1">
      <c r="B1599" s="16" t="s">
        <v>1621</v>
      </c>
      <c r="C1599" s="16" t="s">
        <v>235</v>
      </c>
      <c r="D1599" s="16" t="s">
        <v>7909</v>
      </c>
      <c r="E1599" s="16" t="s">
        <v>9593</v>
      </c>
      <c r="F1599" s="16" t="s">
        <v>13553</v>
      </c>
      <c r="G1599" s="16" t="s">
        <v>1743</v>
      </c>
      <c r="H1599" s="16" t="s">
        <v>129</v>
      </c>
      <c r="I1599" s="16" t="s">
        <v>19</v>
      </c>
      <c r="J1599" s="16" t="s">
        <v>7745</v>
      </c>
      <c r="K1599" s="16" t="s">
        <v>129</v>
      </c>
      <c r="L1599" s="16">
        <v>12761250</v>
      </c>
      <c r="M1599" s="16">
        <v>12761250</v>
      </c>
      <c r="N1599" s="16">
        <v>12761250</v>
      </c>
      <c r="O1599" s="16">
        <v>12761250</v>
      </c>
      <c r="P1599" s="16">
        <v>12761250</v>
      </c>
      <c r="Q1599" s="16">
        <v>12761250</v>
      </c>
      <c r="R1599" s="16">
        <v>12761250</v>
      </c>
      <c r="S1599" s="16">
        <v>12761250</v>
      </c>
      <c r="T1599" s="16">
        <v>12761250</v>
      </c>
      <c r="U1599" s="16">
        <v>12761250</v>
      </c>
      <c r="V1599" s="16">
        <v>12761250</v>
      </c>
      <c r="W1599" s="16">
        <v>12761250</v>
      </c>
      <c r="X1599" s="16" t="s">
        <v>7745</v>
      </c>
      <c r="Y1599" s="16" t="s">
        <v>129</v>
      </c>
      <c r="Z1599" s="16" t="s">
        <v>129</v>
      </c>
    </row>
    <row r="1600" spans="2:26" hidden="1">
      <c r="B1600" s="16" t="s">
        <v>1621</v>
      </c>
      <c r="C1600" s="16" t="s">
        <v>235</v>
      </c>
      <c r="D1600" s="16" t="s">
        <v>9594</v>
      </c>
      <c r="E1600" s="16" t="s">
        <v>9595</v>
      </c>
      <c r="F1600" s="16" t="s">
        <v>9596</v>
      </c>
      <c r="G1600" s="16" t="s">
        <v>1743</v>
      </c>
      <c r="H1600" s="16" t="s">
        <v>131</v>
      </c>
      <c r="I1600" s="16" t="s">
        <v>19</v>
      </c>
      <c r="J1600" s="16" t="s">
        <v>7744</v>
      </c>
      <c r="K1600" s="16" t="s">
        <v>131</v>
      </c>
      <c r="L1600" s="16">
        <v>6000000</v>
      </c>
      <c r="M1600" s="16">
        <v>6000000</v>
      </c>
      <c r="N1600" s="16">
        <v>6000000</v>
      </c>
      <c r="O1600" s="16">
        <v>6000000</v>
      </c>
      <c r="P1600" s="16">
        <v>6000000</v>
      </c>
      <c r="Q1600" s="16">
        <v>6000000</v>
      </c>
      <c r="R1600" s="16">
        <v>6000000</v>
      </c>
      <c r="S1600" s="16">
        <v>6000000</v>
      </c>
      <c r="T1600" s="16">
        <v>6000000</v>
      </c>
      <c r="U1600" s="16">
        <v>6000000</v>
      </c>
      <c r="V1600" s="16">
        <v>6000000</v>
      </c>
      <c r="W1600" s="16">
        <v>6000000</v>
      </c>
      <c r="X1600" s="16" t="s">
        <v>7744</v>
      </c>
      <c r="Y1600" s="16" t="s">
        <v>131</v>
      </c>
      <c r="Z1600" s="16" t="s">
        <v>131</v>
      </c>
    </row>
    <row r="1601" spans="2:26" hidden="1">
      <c r="B1601" s="16" t="s">
        <v>1621</v>
      </c>
      <c r="C1601" s="16" t="s">
        <v>235</v>
      </c>
      <c r="D1601" s="16" t="s">
        <v>9594</v>
      </c>
      <c r="E1601" s="16" t="s">
        <v>9597</v>
      </c>
      <c r="F1601" s="16" t="s">
        <v>9598</v>
      </c>
      <c r="G1601" s="16" t="s">
        <v>1743</v>
      </c>
      <c r="H1601" s="16" t="s">
        <v>131</v>
      </c>
      <c r="I1601" s="16" t="s">
        <v>19</v>
      </c>
      <c r="J1601" s="16" t="s">
        <v>7744</v>
      </c>
      <c r="K1601" s="16" t="s">
        <v>131</v>
      </c>
      <c r="L1601" s="16">
        <v>7000000</v>
      </c>
      <c r="M1601" s="16">
        <v>7000000</v>
      </c>
      <c r="N1601" s="16">
        <v>7000000</v>
      </c>
      <c r="O1601" s="16">
        <v>7000000</v>
      </c>
      <c r="P1601" s="16">
        <v>7000000</v>
      </c>
      <c r="Q1601" s="16">
        <v>7000000</v>
      </c>
      <c r="R1601" s="16">
        <v>7000000</v>
      </c>
      <c r="S1601" s="16">
        <v>7000000</v>
      </c>
      <c r="T1601" s="16">
        <v>7000000</v>
      </c>
      <c r="U1601" s="16">
        <v>7000000</v>
      </c>
      <c r="V1601" s="16">
        <v>7000000</v>
      </c>
      <c r="W1601" s="16">
        <v>7000000</v>
      </c>
      <c r="X1601" s="16" t="s">
        <v>7744</v>
      </c>
      <c r="Y1601" s="16" t="s">
        <v>131</v>
      </c>
      <c r="Z1601" s="16" t="s">
        <v>131</v>
      </c>
    </row>
    <row r="1602" spans="2:26" hidden="1">
      <c r="B1602" s="16" t="s">
        <v>1621</v>
      </c>
      <c r="C1602" s="16" t="s">
        <v>235</v>
      </c>
      <c r="D1602" s="16" t="s">
        <v>9594</v>
      </c>
      <c r="E1602" s="16" t="s">
        <v>9599</v>
      </c>
      <c r="F1602" s="16" t="s">
        <v>9600</v>
      </c>
      <c r="G1602" s="16" t="s">
        <v>1739</v>
      </c>
      <c r="H1602" s="16" t="s">
        <v>131</v>
      </c>
      <c r="I1602" s="16" t="s">
        <v>19</v>
      </c>
      <c r="J1602" s="16" t="s">
        <v>7744</v>
      </c>
      <c r="K1602" s="16" t="s">
        <v>131</v>
      </c>
      <c r="L1602" s="16">
        <v>1200000</v>
      </c>
      <c r="M1602" s="16">
        <v>1200000</v>
      </c>
      <c r="N1602" s="16">
        <v>1200000</v>
      </c>
      <c r="O1602" s="16">
        <v>1200000</v>
      </c>
      <c r="P1602" s="16">
        <v>1200000</v>
      </c>
      <c r="Q1602" s="16">
        <v>1200000</v>
      </c>
      <c r="R1602" s="16">
        <v>1200000</v>
      </c>
      <c r="S1602" s="16">
        <v>1200000</v>
      </c>
      <c r="T1602" s="16">
        <v>1200000</v>
      </c>
      <c r="U1602" s="16">
        <v>1200000</v>
      </c>
      <c r="V1602" s="16">
        <v>1200000</v>
      </c>
      <c r="W1602" s="16">
        <v>1200000</v>
      </c>
      <c r="X1602" s="16" t="s">
        <v>7744</v>
      </c>
      <c r="Y1602" s="16" t="s">
        <v>131</v>
      </c>
      <c r="Z1602" s="16" t="s">
        <v>131</v>
      </c>
    </row>
    <row r="1603" spans="2:26" hidden="1">
      <c r="B1603" s="16" t="s">
        <v>1621</v>
      </c>
      <c r="C1603" s="16" t="s">
        <v>235</v>
      </c>
      <c r="D1603" s="16" t="s">
        <v>9594</v>
      </c>
      <c r="E1603" s="16" t="s">
        <v>9601</v>
      </c>
      <c r="F1603" s="16" t="s">
        <v>9602</v>
      </c>
      <c r="G1603" s="16" t="s">
        <v>2047</v>
      </c>
      <c r="H1603" s="16" t="s">
        <v>131</v>
      </c>
      <c r="I1603" s="16" t="s">
        <v>19</v>
      </c>
      <c r="J1603" s="16" t="s">
        <v>7744</v>
      </c>
      <c r="K1603" s="16" t="s">
        <v>131</v>
      </c>
      <c r="L1603" s="16">
        <v>750000</v>
      </c>
      <c r="M1603" s="16">
        <v>750000</v>
      </c>
      <c r="N1603" s="16">
        <v>750000</v>
      </c>
      <c r="O1603" s="16">
        <v>750000</v>
      </c>
      <c r="P1603" s="16">
        <v>750000</v>
      </c>
      <c r="Q1603" s="16">
        <v>750000</v>
      </c>
      <c r="R1603" s="16">
        <v>750000</v>
      </c>
      <c r="S1603" s="16">
        <v>750000</v>
      </c>
      <c r="T1603" s="16">
        <v>750000</v>
      </c>
      <c r="U1603" s="16">
        <v>750000</v>
      </c>
      <c r="V1603" s="16">
        <v>750000</v>
      </c>
      <c r="W1603" s="16">
        <v>750000</v>
      </c>
      <c r="X1603" s="16" t="s">
        <v>7744</v>
      </c>
      <c r="Y1603" s="16" t="s">
        <v>131</v>
      </c>
      <c r="Z1603" s="16" t="s">
        <v>131</v>
      </c>
    </row>
    <row r="1604" spans="2:26" hidden="1">
      <c r="B1604" s="16" t="s">
        <v>1621</v>
      </c>
      <c r="C1604" s="16" t="s">
        <v>235</v>
      </c>
      <c r="D1604" s="16" t="s">
        <v>9594</v>
      </c>
      <c r="E1604" s="16" t="s">
        <v>9603</v>
      </c>
      <c r="F1604" s="16" t="s">
        <v>9604</v>
      </c>
      <c r="G1604" s="16" t="s">
        <v>2047</v>
      </c>
      <c r="H1604" s="16" t="s">
        <v>131</v>
      </c>
      <c r="I1604" s="16" t="s">
        <v>19</v>
      </c>
      <c r="J1604" s="16" t="s">
        <v>7744</v>
      </c>
      <c r="K1604" s="16" t="s">
        <v>131</v>
      </c>
      <c r="L1604" s="16">
        <v>6700000</v>
      </c>
      <c r="M1604" s="16">
        <v>6700000</v>
      </c>
      <c r="N1604" s="16">
        <v>6700000</v>
      </c>
      <c r="O1604" s="16">
        <v>6700000</v>
      </c>
      <c r="P1604" s="16">
        <v>6700000</v>
      </c>
      <c r="Q1604" s="16">
        <v>6700000</v>
      </c>
      <c r="R1604" s="16">
        <v>6700000</v>
      </c>
      <c r="S1604" s="16">
        <v>6700000</v>
      </c>
      <c r="T1604" s="16">
        <v>6700000</v>
      </c>
      <c r="U1604" s="16">
        <v>6700000</v>
      </c>
      <c r="V1604" s="16">
        <v>6700000</v>
      </c>
      <c r="W1604" s="16">
        <v>6700000</v>
      </c>
      <c r="X1604" s="16" t="s">
        <v>7744</v>
      </c>
      <c r="Y1604" s="16" t="s">
        <v>131</v>
      </c>
      <c r="Z1604" s="16" t="s">
        <v>131</v>
      </c>
    </row>
    <row r="1605" spans="2:26" hidden="1">
      <c r="B1605" s="16" t="s">
        <v>1621</v>
      </c>
      <c r="C1605" s="16" t="s">
        <v>235</v>
      </c>
      <c r="D1605" s="16" t="s">
        <v>9594</v>
      </c>
      <c r="E1605" s="16" t="s">
        <v>9605</v>
      </c>
      <c r="F1605" s="16" t="s">
        <v>9606</v>
      </c>
      <c r="G1605" s="16" t="s">
        <v>2047</v>
      </c>
      <c r="H1605" s="16" t="s">
        <v>102</v>
      </c>
      <c r="I1605" s="16" t="s">
        <v>19</v>
      </c>
      <c r="J1605" s="16" t="s">
        <v>7744</v>
      </c>
      <c r="K1605" s="16" t="s">
        <v>102</v>
      </c>
      <c r="L1605" s="16">
        <v>47000000</v>
      </c>
      <c r="M1605" s="16">
        <v>47000000</v>
      </c>
      <c r="N1605" s="16">
        <v>47000000</v>
      </c>
      <c r="O1605" s="16">
        <v>47000000</v>
      </c>
      <c r="P1605" s="16">
        <v>47000000</v>
      </c>
      <c r="Q1605" s="16">
        <v>47000000</v>
      </c>
      <c r="R1605" s="16">
        <v>47000000</v>
      </c>
      <c r="S1605" s="16">
        <v>47000000</v>
      </c>
      <c r="T1605" s="16">
        <v>47000000</v>
      </c>
      <c r="U1605" s="16">
        <v>47000000</v>
      </c>
      <c r="V1605" s="16">
        <v>47000000</v>
      </c>
      <c r="W1605" s="16">
        <v>47000000</v>
      </c>
      <c r="X1605" s="16" t="s">
        <v>7744</v>
      </c>
      <c r="Y1605" s="16" t="s">
        <v>102</v>
      </c>
      <c r="Z1605" s="16" t="s">
        <v>102</v>
      </c>
    </row>
    <row r="1606" spans="2:26" hidden="1">
      <c r="B1606" s="16" t="s">
        <v>1621</v>
      </c>
      <c r="C1606" s="16" t="s">
        <v>235</v>
      </c>
      <c r="D1606" s="16" t="s">
        <v>9607</v>
      </c>
      <c r="E1606" s="16" t="s">
        <v>9608</v>
      </c>
      <c r="F1606" s="16" t="s">
        <v>9609</v>
      </c>
      <c r="G1606" s="16" t="s">
        <v>2047</v>
      </c>
      <c r="H1606" s="16" t="s">
        <v>131</v>
      </c>
      <c r="I1606" s="16" t="s">
        <v>19</v>
      </c>
      <c r="J1606" s="16" t="s">
        <v>7744</v>
      </c>
      <c r="K1606" s="16" t="s">
        <v>131</v>
      </c>
      <c r="L1606" s="16">
        <v>1000000</v>
      </c>
      <c r="M1606" s="16">
        <v>1000000</v>
      </c>
      <c r="N1606" s="16">
        <v>1000000</v>
      </c>
      <c r="O1606" s="16">
        <v>1000000</v>
      </c>
      <c r="P1606" s="16">
        <v>1000000</v>
      </c>
      <c r="Q1606" s="16">
        <v>1000000</v>
      </c>
      <c r="R1606" s="16">
        <v>1000000</v>
      </c>
      <c r="S1606" s="16">
        <v>1000000</v>
      </c>
      <c r="T1606" s="16">
        <v>1000000</v>
      </c>
      <c r="U1606" s="16">
        <v>1000000</v>
      </c>
      <c r="V1606" s="16">
        <v>1000000</v>
      </c>
      <c r="W1606" s="16">
        <v>1000000</v>
      </c>
      <c r="X1606" s="16" t="s">
        <v>7744</v>
      </c>
      <c r="Y1606" s="16" t="s">
        <v>131</v>
      </c>
      <c r="Z1606" s="16" t="s">
        <v>131</v>
      </c>
    </row>
    <row r="1607" spans="2:26" hidden="1">
      <c r="B1607" s="16" t="s">
        <v>1621</v>
      </c>
      <c r="C1607" s="16" t="s">
        <v>235</v>
      </c>
      <c r="D1607" s="16" t="s">
        <v>9607</v>
      </c>
      <c r="E1607" s="16" t="s">
        <v>9610</v>
      </c>
      <c r="F1607" s="16" t="s">
        <v>9611</v>
      </c>
      <c r="G1607" s="16" t="s">
        <v>2047</v>
      </c>
      <c r="H1607" s="16" t="s">
        <v>131</v>
      </c>
      <c r="I1607" s="16" t="s">
        <v>19</v>
      </c>
      <c r="J1607" s="16" t="s">
        <v>7744</v>
      </c>
      <c r="K1607" s="16" t="s">
        <v>131</v>
      </c>
      <c r="L1607" s="16">
        <v>1000000</v>
      </c>
      <c r="M1607" s="16">
        <v>1000000</v>
      </c>
      <c r="N1607" s="16">
        <v>1000000</v>
      </c>
      <c r="O1607" s="16">
        <v>1000000</v>
      </c>
      <c r="P1607" s="16">
        <v>1000000</v>
      </c>
      <c r="Q1607" s="16">
        <v>1000000</v>
      </c>
      <c r="R1607" s="16">
        <v>1000000</v>
      </c>
      <c r="S1607" s="16">
        <v>1000000</v>
      </c>
      <c r="T1607" s="16">
        <v>1000000</v>
      </c>
      <c r="U1607" s="16">
        <v>1000000</v>
      </c>
      <c r="V1607" s="16">
        <v>1000000</v>
      </c>
      <c r="W1607" s="16">
        <v>1000000</v>
      </c>
      <c r="X1607" s="16" t="s">
        <v>7744</v>
      </c>
      <c r="Y1607" s="16" t="s">
        <v>131</v>
      </c>
      <c r="Z1607" s="16" t="s">
        <v>131</v>
      </c>
    </row>
    <row r="1608" spans="2:26" hidden="1">
      <c r="B1608" s="16" t="s">
        <v>1621</v>
      </c>
      <c r="C1608" s="16" t="s">
        <v>235</v>
      </c>
      <c r="D1608" s="16" t="s">
        <v>10035</v>
      </c>
      <c r="E1608" s="16" t="s">
        <v>10036</v>
      </c>
      <c r="F1608" s="16" t="s">
        <v>10037</v>
      </c>
      <c r="G1608" s="16" t="s">
        <v>3456</v>
      </c>
      <c r="H1608" s="16" t="s">
        <v>129</v>
      </c>
      <c r="I1608" s="16" t="s">
        <v>19</v>
      </c>
      <c r="J1608" s="16" t="s">
        <v>7744</v>
      </c>
      <c r="K1608" s="16" t="s">
        <v>129</v>
      </c>
      <c r="L1608" s="16">
        <v>50500</v>
      </c>
      <c r="M1608" s="16">
        <v>50500</v>
      </c>
      <c r="N1608" s="16">
        <v>50500</v>
      </c>
      <c r="O1608" s="16">
        <v>50500</v>
      </c>
      <c r="P1608" s="16">
        <v>50500</v>
      </c>
      <c r="Q1608" s="16">
        <v>50500</v>
      </c>
      <c r="R1608" s="16">
        <v>51762.5</v>
      </c>
      <c r="S1608" s="16">
        <v>51762.5</v>
      </c>
      <c r="T1608" s="16">
        <v>51762.5</v>
      </c>
      <c r="U1608" s="16">
        <v>51762.5</v>
      </c>
      <c r="V1608" s="16">
        <v>51762.5</v>
      </c>
      <c r="W1608" s="16">
        <v>51762.5</v>
      </c>
      <c r="X1608" s="16" t="s">
        <v>7744</v>
      </c>
      <c r="Y1608" s="16" t="s">
        <v>129</v>
      </c>
      <c r="Z1608" s="16" t="s">
        <v>129</v>
      </c>
    </row>
    <row r="1609" spans="2:26" hidden="1">
      <c r="B1609" s="16" t="s">
        <v>1621</v>
      </c>
      <c r="C1609" s="16" t="s">
        <v>235</v>
      </c>
      <c r="D1609" s="16" t="s">
        <v>10035</v>
      </c>
      <c r="E1609" s="16" t="s">
        <v>10038</v>
      </c>
      <c r="F1609" s="16" t="s">
        <v>10039</v>
      </c>
      <c r="G1609" s="16" t="s">
        <v>3456</v>
      </c>
      <c r="H1609" s="16" t="s">
        <v>129</v>
      </c>
      <c r="I1609" s="16" t="s">
        <v>19</v>
      </c>
      <c r="J1609" s="16" t="s">
        <v>7744</v>
      </c>
      <c r="K1609" s="16" t="s">
        <v>129</v>
      </c>
      <c r="L1609" s="16">
        <v>65500</v>
      </c>
      <c r="M1609" s="16">
        <v>65500</v>
      </c>
      <c r="N1609" s="16">
        <v>65500</v>
      </c>
      <c r="O1609" s="16">
        <v>65500</v>
      </c>
      <c r="P1609" s="16">
        <v>65500</v>
      </c>
      <c r="Q1609" s="16">
        <v>65500</v>
      </c>
      <c r="R1609" s="16">
        <v>67137.5</v>
      </c>
      <c r="S1609" s="16">
        <v>67137.5</v>
      </c>
      <c r="T1609" s="16">
        <v>67137.5</v>
      </c>
      <c r="U1609" s="16">
        <v>67137.5</v>
      </c>
      <c r="V1609" s="16">
        <v>67137.5</v>
      </c>
      <c r="W1609" s="16">
        <v>67137.5</v>
      </c>
      <c r="X1609" s="16" t="s">
        <v>7744</v>
      </c>
      <c r="Y1609" s="16" t="s">
        <v>129</v>
      </c>
      <c r="Z1609" s="16" t="s">
        <v>129</v>
      </c>
    </row>
    <row r="1610" spans="2:26" hidden="1">
      <c r="B1610" s="16" t="s">
        <v>1621</v>
      </c>
      <c r="C1610" s="16" t="s">
        <v>235</v>
      </c>
      <c r="D1610" s="16" t="s">
        <v>10035</v>
      </c>
      <c r="E1610" s="16" t="s">
        <v>10040</v>
      </c>
      <c r="F1610" s="16" t="s">
        <v>10041</v>
      </c>
      <c r="G1610" s="16" t="s">
        <v>1739</v>
      </c>
      <c r="H1610" s="16" t="s">
        <v>129</v>
      </c>
      <c r="I1610" s="16" t="s">
        <v>19</v>
      </c>
      <c r="J1610" s="16" t="s">
        <v>7744</v>
      </c>
      <c r="K1610" s="16" t="s">
        <v>129</v>
      </c>
      <c r="L1610" s="16">
        <v>42000</v>
      </c>
      <c r="M1610" s="16">
        <v>42000</v>
      </c>
      <c r="N1610" s="16">
        <v>42000</v>
      </c>
      <c r="O1610" s="16">
        <v>42000</v>
      </c>
      <c r="P1610" s="16">
        <v>42000</v>
      </c>
      <c r="Q1610" s="16">
        <v>42000</v>
      </c>
      <c r="R1610" s="16">
        <v>43050</v>
      </c>
      <c r="S1610" s="16">
        <v>43050</v>
      </c>
      <c r="T1610" s="16">
        <v>43050</v>
      </c>
      <c r="U1610" s="16">
        <v>43050</v>
      </c>
      <c r="V1610" s="16">
        <v>43050</v>
      </c>
      <c r="W1610" s="16">
        <v>43050</v>
      </c>
      <c r="X1610" s="16" t="s">
        <v>7744</v>
      </c>
      <c r="Y1610" s="16" t="s">
        <v>129</v>
      </c>
      <c r="Z1610" s="16" t="s">
        <v>129</v>
      </c>
    </row>
    <row r="1611" spans="2:26" hidden="1">
      <c r="B1611" s="16" t="s">
        <v>1621</v>
      </c>
      <c r="C1611" s="16" t="s">
        <v>235</v>
      </c>
      <c r="D1611" s="16" t="s">
        <v>10035</v>
      </c>
      <c r="E1611" s="16" t="s">
        <v>10042</v>
      </c>
      <c r="F1611" s="16" t="s">
        <v>10043</v>
      </c>
      <c r="G1611" s="16" t="s">
        <v>1739</v>
      </c>
      <c r="H1611" s="16" t="s">
        <v>129</v>
      </c>
      <c r="I1611" s="16" t="s">
        <v>19</v>
      </c>
      <c r="J1611" s="16" t="s">
        <v>7744</v>
      </c>
      <c r="K1611" s="16" t="s">
        <v>129</v>
      </c>
      <c r="L1611" s="16">
        <v>239000</v>
      </c>
      <c r="M1611" s="16">
        <v>239000</v>
      </c>
      <c r="N1611" s="16">
        <v>239000</v>
      </c>
      <c r="O1611" s="16">
        <v>239000</v>
      </c>
      <c r="P1611" s="16">
        <v>239000</v>
      </c>
      <c r="Q1611" s="16">
        <v>239000</v>
      </c>
      <c r="R1611" s="16">
        <v>244975</v>
      </c>
      <c r="S1611" s="16">
        <v>244975</v>
      </c>
      <c r="T1611" s="16">
        <v>244975</v>
      </c>
      <c r="U1611" s="16">
        <v>244975</v>
      </c>
      <c r="V1611" s="16">
        <v>244975</v>
      </c>
      <c r="W1611" s="16">
        <v>244975</v>
      </c>
      <c r="X1611" s="16" t="s">
        <v>7744</v>
      </c>
      <c r="Y1611" s="16" t="s">
        <v>129</v>
      </c>
      <c r="Z1611" s="16" t="s">
        <v>129</v>
      </c>
    </row>
    <row r="1612" spans="2:26" hidden="1">
      <c r="B1612" s="16" t="s">
        <v>1621</v>
      </c>
      <c r="C1612" s="16" t="s">
        <v>235</v>
      </c>
      <c r="D1612" s="16" t="s">
        <v>10035</v>
      </c>
      <c r="E1612" s="16" t="s">
        <v>10044</v>
      </c>
      <c r="F1612" s="16" t="s">
        <v>10045</v>
      </c>
      <c r="G1612" s="16" t="s">
        <v>10046</v>
      </c>
      <c r="H1612" s="16" t="s">
        <v>129</v>
      </c>
      <c r="I1612" s="16" t="s">
        <v>19</v>
      </c>
      <c r="J1612" s="16" t="s">
        <v>7744</v>
      </c>
      <c r="K1612" s="16" t="s">
        <v>129</v>
      </c>
      <c r="L1612" s="16">
        <v>361200</v>
      </c>
      <c r="M1612" s="16">
        <v>361200</v>
      </c>
      <c r="N1612" s="16">
        <v>361200</v>
      </c>
      <c r="O1612" s="16">
        <v>361200</v>
      </c>
      <c r="P1612" s="16">
        <v>361200</v>
      </c>
      <c r="Q1612" s="16">
        <v>361200</v>
      </c>
      <c r="R1612" s="16">
        <v>370230</v>
      </c>
      <c r="S1612" s="16">
        <v>370230</v>
      </c>
      <c r="T1612" s="16">
        <v>370230</v>
      </c>
      <c r="U1612" s="16">
        <v>370230</v>
      </c>
      <c r="V1612" s="16">
        <v>370230</v>
      </c>
      <c r="W1612" s="16">
        <v>370230</v>
      </c>
      <c r="X1612" s="16" t="s">
        <v>7744</v>
      </c>
      <c r="Y1612" s="16" t="s">
        <v>129</v>
      </c>
      <c r="Z1612" s="16" t="s">
        <v>129</v>
      </c>
    </row>
    <row r="1613" spans="2:26" hidden="1">
      <c r="B1613" s="16" t="s">
        <v>1621</v>
      </c>
      <c r="C1613" s="16" t="s">
        <v>235</v>
      </c>
      <c r="D1613" s="16" t="s">
        <v>10035</v>
      </c>
      <c r="E1613" s="16" t="s">
        <v>10047</v>
      </c>
      <c r="F1613" s="16" t="s">
        <v>10048</v>
      </c>
      <c r="G1613" s="16" t="s">
        <v>1739</v>
      </c>
      <c r="H1613" s="16" t="s">
        <v>129</v>
      </c>
      <c r="I1613" s="16" t="s">
        <v>19</v>
      </c>
      <c r="J1613" s="16" t="s">
        <v>7744</v>
      </c>
      <c r="K1613" s="16" t="s">
        <v>129</v>
      </c>
      <c r="L1613" s="16">
        <v>110000</v>
      </c>
      <c r="M1613" s="16">
        <v>110000</v>
      </c>
      <c r="N1613" s="16">
        <v>110000</v>
      </c>
      <c r="O1613" s="16">
        <v>110000</v>
      </c>
      <c r="P1613" s="16">
        <v>110000</v>
      </c>
      <c r="Q1613" s="16">
        <v>110000</v>
      </c>
      <c r="R1613" s="16">
        <v>112750</v>
      </c>
      <c r="S1613" s="16">
        <v>112750</v>
      </c>
      <c r="T1613" s="16">
        <v>112750</v>
      </c>
      <c r="U1613" s="16">
        <v>112750</v>
      </c>
      <c r="V1613" s="16">
        <v>112750</v>
      </c>
      <c r="W1613" s="16">
        <v>112750</v>
      </c>
      <c r="X1613" s="16" t="s">
        <v>7744</v>
      </c>
      <c r="Y1613" s="16" t="s">
        <v>129</v>
      </c>
      <c r="Z1613" s="16" t="s">
        <v>129</v>
      </c>
    </row>
    <row r="1614" spans="2:26" hidden="1">
      <c r="B1614" s="16" t="s">
        <v>1621</v>
      </c>
      <c r="C1614" s="16" t="s">
        <v>235</v>
      </c>
      <c r="D1614" s="16" t="s">
        <v>10035</v>
      </c>
      <c r="E1614" s="16" t="s">
        <v>10049</v>
      </c>
      <c r="F1614" s="16" t="s">
        <v>10050</v>
      </c>
      <c r="G1614" s="16" t="s">
        <v>1739</v>
      </c>
      <c r="H1614" s="16" t="s">
        <v>129</v>
      </c>
      <c r="I1614" s="16" t="s">
        <v>19</v>
      </c>
      <c r="J1614" s="16" t="s">
        <v>7744</v>
      </c>
      <c r="K1614" s="16" t="s">
        <v>129</v>
      </c>
      <c r="L1614" s="16">
        <v>57800</v>
      </c>
      <c r="M1614" s="16">
        <v>57800</v>
      </c>
      <c r="N1614" s="16">
        <v>57800</v>
      </c>
      <c r="O1614" s="16">
        <v>57800</v>
      </c>
      <c r="P1614" s="16">
        <v>57800</v>
      </c>
      <c r="Q1614" s="16">
        <v>57800</v>
      </c>
      <c r="R1614" s="16">
        <v>59245</v>
      </c>
      <c r="S1614" s="16">
        <v>59245</v>
      </c>
      <c r="T1614" s="16">
        <v>59245</v>
      </c>
      <c r="U1614" s="16">
        <v>59245</v>
      </c>
      <c r="V1614" s="16">
        <v>59245</v>
      </c>
      <c r="W1614" s="16">
        <v>59245</v>
      </c>
      <c r="X1614" s="16" t="s">
        <v>7744</v>
      </c>
      <c r="Y1614" s="16" t="s">
        <v>129</v>
      </c>
      <c r="Z1614" s="16" t="s">
        <v>129</v>
      </c>
    </row>
    <row r="1615" spans="2:26" hidden="1">
      <c r="B1615" s="16" t="s">
        <v>1621</v>
      </c>
      <c r="C1615" s="16" t="s">
        <v>235</v>
      </c>
      <c r="D1615" s="16" t="s">
        <v>10035</v>
      </c>
      <c r="E1615" s="16" t="s">
        <v>10051</v>
      </c>
      <c r="F1615" s="16" t="s">
        <v>10052</v>
      </c>
      <c r="G1615" s="16" t="s">
        <v>8278</v>
      </c>
      <c r="H1615" s="16" t="s">
        <v>129</v>
      </c>
      <c r="I1615" s="16" t="s">
        <v>19</v>
      </c>
      <c r="J1615" s="16" t="s">
        <v>7744</v>
      </c>
      <c r="K1615" s="16" t="s">
        <v>129</v>
      </c>
      <c r="L1615" s="16">
        <v>47500</v>
      </c>
      <c r="M1615" s="16">
        <v>47500</v>
      </c>
      <c r="N1615" s="16">
        <v>47500</v>
      </c>
      <c r="O1615" s="16">
        <v>47500</v>
      </c>
      <c r="P1615" s="16">
        <v>47500</v>
      </c>
      <c r="Q1615" s="16">
        <v>47500</v>
      </c>
      <c r="R1615" s="16">
        <v>48687.5</v>
      </c>
      <c r="S1615" s="16">
        <v>48687.5</v>
      </c>
      <c r="T1615" s="16">
        <v>48687.5</v>
      </c>
      <c r="U1615" s="16">
        <v>48687.5</v>
      </c>
      <c r="V1615" s="16">
        <v>48687.5</v>
      </c>
      <c r="W1615" s="16">
        <v>48687.5</v>
      </c>
      <c r="X1615" s="16" t="s">
        <v>7744</v>
      </c>
      <c r="Y1615" s="16" t="s">
        <v>129</v>
      </c>
      <c r="Z1615" s="16" t="s">
        <v>129</v>
      </c>
    </row>
    <row r="1616" spans="2:26" hidden="1">
      <c r="B1616" s="16" t="s">
        <v>1621</v>
      </c>
      <c r="C1616" s="16" t="s">
        <v>235</v>
      </c>
      <c r="D1616" s="16" t="s">
        <v>10035</v>
      </c>
      <c r="E1616" s="16" t="s">
        <v>10053</v>
      </c>
      <c r="F1616" s="16" t="s">
        <v>10054</v>
      </c>
      <c r="G1616" s="16" t="s">
        <v>8278</v>
      </c>
      <c r="H1616" s="16" t="s">
        <v>129</v>
      </c>
      <c r="I1616" s="16" t="s">
        <v>19</v>
      </c>
      <c r="J1616" s="16" t="s">
        <v>7744</v>
      </c>
      <c r="K1616" s="16" t="s">
        <v>129</v>
      </c>
      <c r="L1616" s="16">
        <v>41000</v>
      </c>
      <c r="M1616" s="16">
        <v>41000</v>
      </c>
      <c r="N1616" s="16">
        <v>41000</v>
      </c>
      <c r="O1616" s="16">
        <v>41000</v>
      </c>
      <c r="P1616" s="16">
        <v>41000</v>
      </c>
      <c r="Q1616" s="16">
        <v>41000</v>
      </c>
      <c r="R1616" s="16">
        <v>42025</v>
      </c>
      <c r="S1616" s="16">
        <v>42025</v>
      </c>
      <c r="T1616" s="16">
        <v>42025</v>
      </c>
      <c r="U1616" s="16">
        <v>42025</v>
      </c>
      <c r="V1616" s="16">
        <v>42025</v>
      </c>
      <c r="W1616" s="16">
        <v>42025</v>
      </c>
      <c r="X1616" s="16" t="s">
        <v>7744</v>
      </c>
      <c r="Y1616" s="16" t="s">
        <v>129</v>
      </c>
      <c r="Z1616" s="16" t="s">
        <v>129</v>
      </c>
    </row>
    <row r="1617" spans="2:26" hidden="1">
      <c r="B1617" s="16" t="s">
        <v>1621</v>
      </c>
      <c r="C1617" s="16" t="s">
        <v>235</v>
      </c>
      <c r="D1617" s="16" t="s">
        <v>10035</v>
      </c>
      <c r="E1617" s="16" t="s">
        <v>10055</v>
      </c>
      <c r="F1617" s="16" t="s">
        <v>10056</v>
      </c>
      <c r="G1617" s="16" t="s">
        <v>1739</v>
      </c>
      <c r="H1617" s="16" t="s">
        <v>129</v>
      </c>
      <c r="I1617" s="16" t="s">
        <v>19</v>
      </c>
      <c r="J1617" s="16" t="s">
        <v>7744</v>
      </c>
      <c r="K1617" s="16" t="s">
        <v>129</v>
      </c>
      <c r="L1617" s="16">
        <v>114600</v>
      </c>
      <c r="M1617" s="16">
        <v>114600</v>
      </c>
      <c r="N1617" s="16">
        <v>114600</v>
      </c>
      <c r="O1617" s="16">
        <v>114600</v>
      </c>
      <c r="P1617" s="16">
        <v>114600</v>
      </c>
      <c r="Q1617" s="16">
        <v>114600</v>
      </c>
      <c r="R1617" s="16">
        <v>117465</v>
      </c>
      <c r="S1617" s="16">
        <v>117465</v>
      </c>
      <c r="T1617" s="16">
        <v>117465</v>
      </c>
      <c r="U1617" s="16">
        <v>117465</v>
      </c>
      <c r="V1617" s="16">
        <v>117465</v>
      </c>
      <c r="W1617" s="16">
        <v>117465</v>
      </c>
      <c r="X1617" s="16" t="s">
        <v>7744</v>
      </c>
      <c r="Y1617" s="16" t="s">
        <v>129</v>
      </c>
      <c r="Z1617" s="16" t="s">
        <v>129</v>
      </c>
    </row>
    <row r="1618" spans="2:26" hidden="1">
      <c r="B1618" s="16" t="s">
        <v>1621</v>
      </c>
      <c r="C1618" s="16" t="s">
        <v>235</v>
      </c>
      <c r="D1618" s="16" t="s">
        <v>10035</v>
      </c>
      <c r="E1618" s="16" t="s">
        <v>10057</v>
      </c>
      <c r="F1618" s="16" t="s">
        <v>10058</v>
      </c>
      <c r="G1618" s="16" t="s">
        <v>1739</v>
      </c>
      <c r="H1618" s="16" t="s">
        <v>129</v>
      </c>
      <c r="I1618" s="16" t="s">
        <v>19</v>
      </c>
      <c r="J1618" s="16" t="s">
        <v>7744</v>
      </c>
      <c r="K1618" s="16" t="s">
        <v>129</v>
      </c>
      <c r="L1618" s="16">
        <v>256600</v>
      </c>
      <c r="M1618" s="16">
        <v>256600</v>
      </c>
      <c r="N1618" s="16">
        <v>256600</v>
      </c>
      <c r="O1618" s="16">
        <v>256600</v>
      </c>
      <c r="P1618" s="16">
        <v>256600</v>
      </c>
      <c r="Q1618" s="16">
        <v>256600</v>
      </c>
      <c r="R1618" s="16">
        <v>263015</v>
      </c>
      <c r="S1618" s="16">
        <v>263015</v>
      </c>
      <c r="T1618" s="16">
        <v>263015</v>
      </c>
      <c r="U1618" s="16">
        <v>263015</v>
      </c>
      <c r="V1618" s="16">
        <v>263015</v>
      </c>
      <c r="W1618" s="16">
        <v>263015</v>
      </c>
      <c r="X1618" s="16" t="s">
        <v>7744</v>
      </c>
      <c r="Y1618" s="16" t="s">
        <v>129</v>
      </c>
      <c r="Z1618" s="16" t="s">
        <v>129</v>
      </c>
    </row>
    <row r="1619" spans="2:26" hidden="1">
      <c r="B1619" s="16" t="s">
        <v>1621</v>
      </c>
      <c r="C1619" s="16" t="s">
        <v>235</v>
      </c>
      <c r="D1619" s="16" t="s">
        <v>10035</v>
      </c>
      <c r="E1619" s="16" t="s">
        <v>10059</v>
      </c>
      <c r="F1619" s="16" t="s">
        <v>10060</v>
      </c>
      <c r="G1619" s="16" t="s">
        <v>1739</v>
      </c>
      <c r="H1619" s="16" t="s">
        <v>129</v>
      </c>
      <c r="I1619" s="16" t="s">
        <v>19</v>
      </c>
      <c r="J1619" s="16" t="s">
        <v>7744</v>
      </c>
      <c r="K1619" s="16" t="s">
        <v>129</v>
      </c>
      <c r="L1619" s="16">
        <v>43000</v>
      </c>
      <c r="M1619" s="16">
        <v>43000</v>
      </c>
      <c r="N1619" s="16">
        <v>43000</v>
      </c>
      <c r="O1619" s="16">
        <v>43000</v>
      </c>
      <c r="P1619" s="16">
        <v>43000</v>
      </c>
      <c r="Q1619" s="16">
        <v>43000</v>
      </c>
      <c r="R1619" s="16">
        <v>44075</v>
      </c>
      <c r="S1619" s="16">
        <v>44075</v>
      </c>
      <c r="T1619" s="16">
        <v>44075</v>
      </c>
      <c r="U1619" s="16">
        <v>44075</v>
      </c>
      <c r="V1619" s="16">
        <v>44075</v>
      </c>
      <c r="W1619" s="16">
        <v>44075</v>
      </c>
      <c r="X1619" s="16" t="s">
        <v>7744</v>
      </c>
      <c r="Y1619" s="16" t="s">
        <v>129</v>
      </c>
      <c r="Z1619" s="16" t="s">
        <v>129</v>
      </c>
    </row>
    <row r="1620" spans="2:26" hidden="1">
      <c r="B1620" s="16" t="s">
        <v>1621</v>
      </c>
      <c r="C1620" s="16" t="s">
        <v>235</v>
      </c>
      <c r="D1620" s="16" t="s">
        <v>10035</v>
      </c>
      <c r="E1620" s="16" t="s">
        <v>10061</v>
      </c>
      <c r="F1620" s="16" t="s">
        <v>10062</v>
      </c>
      <c r="G1620" s="16" t="s">
        <v>1739</v>
      </c>
      <c r="H1620" s="16" t="s">
        <v>129</v>
      </c>
      <c r="I1620" s="16" t="s">
        <v>19</v>
      </c>
      <c r="J1620" s="16" t="s">
        <v>7744</v>
      </c>
      <c r="K1620" s="16" t="s">
        <v>129</v>
      </c>
      <c r="L1620" s="16">
        <v>19700</v>
      </c>
      <c r="M1620" s="16">
        <v>19700</v>
      </c>
      <c r="N1620" s="16">
        <v>19700</v>
      </c>
      <c r="O1620" s="16">
        <v>19700</v>
      </c>
      <c r="P1620" s="16">
        <v>19700</v>
      </c>
      <c r="Q1620" s="16">
        <v>19700</v>
      </c>
      <c r="R1620" s="16">
        <v>20192.5</v>
      </c>
      <c r="S1620" s="16">
        <v>20192.5</v>
      </c>
      <c r="T1620" s="16">
        <v>20192.5</v>
      </c>
      <c r="U1620" s="16">
        <v>20192.5</v>
      </c>
      <c r="V1620" s="16">
        <v>20192.5</v>
      </c>
      <c r="W1620" s="16">
        <v>20192.5</v>
      </c>
      <c r="X1620" s="16" t="s">
        <v>7744</v>
      </c>
      <c r="Y1620" s="16" t="s">
        <v>129</v>
      </c>
      <c r="Z1620" s="16" t="s">
        <v>129</v>
      </c>
    </row>
    <row r="1621" spans="2:26" hidden="1">
      <c r="B1621" s="16" t="s">
        <v>1621</v>
      </c>
      <c r="C1621" s="16" t="s">
        <v>235</v>
      </c>
      <c r="D1621" s="16" t="s">
        <v>10035</v>
      </c>
      <c r="E1621" s="16" t="s">
        <v>10063</v>
      </c>
      <c r="F1621" s="16" t="s">
        <v>10064</v>
      </c>
      <c r="G1621" s="16" t="s">
        <v>10046</v>
      </c>
      <c r="H1621" s="16" t="s">
        <v>129</v>
      </c>
      <c r="I1621" s="16" t="s">
        <v>19</v>
      </c>
      <c r="J1621" s="16" t="s">
        <v>7744</v>
      </c>
      <c r="K1621" s="16" t="s">
        <v>129</v>
      </c>
      <c r="L1621" s="16">
        <v>250000</v>
      </c>
      <c r="M1621" s="16">
        <v>250000</v>
      </c>
      <c r="N1621" s="16">
        <v>250000</v>
      </c>
      <c r="O1621" s="16">
        <v>250000</v>
      </c>
      <c r="P1621" s="16">
        <v>250000</v>
      </c>
      <c r="Q1621" s="16">
        <v>250000</v>
      </c>
      <c r="R1621" s="16">
        <v>250000</v>
      </c>
      <c r="S1621" s="16">
        <v>250000</v>
      </c>
      <c r="T1621" s="16">
        <v>250000</v>
      </c>
      <c r="U1621" s="16">
        <v>250000</v>
      </c>
      <c r="V1621" s="16">
        <v>250000</v>
      </c>
      <c r="W1621" s="16">
        <v>250000</v>
      </c>
      <c r="X1621" s="16" t="s">
        <v>7744</v>
      </c>
      <c r="Y1621" s="16" t="s">
        <v>129</v>
      </c>
      <c r="Z1621" s="16" t="s">
        <v>129</v>
      </c>
    </row>
    <row r="1622" spans="2:26" hidden="1">
      <c r="B1622" s="16" t="s">
        <v>1621</v>
      </c>
      <c r="C1622" s="16" t="s">
        <v>235</v>
      </c>
      <c r="D1622" s="16" t="s">
        <v>10035</v>
      </c>
      <c r="E1622" s="16" t="s">
        <v>10065</v>
      </c>
      <c r="F1622" s="16" t="s">
        <v>10066</v>
      </c>
      <c r="G1622" s="16" t="s">
        <v>2047</v>
      </c>
      <c r="H1622" s="16" t="s">
        <v>129</v>
      </c>
      <c r="I1622" s="16" t="s">
        <v>19</v>
      </c>
      <c r="J1622" s="16" t="s">
        <v>7744</v>
      </c>
      <c r="K1622" s="16" t="s">
        <v>129</v>
      </c>
      <c r="L1622" s="16">
        <v>40000</v>
      </c>
      <c r="M1622" s="16">
        <v>40000</v>
      </c>
      <c r="N1622" s="16">
        <v>40000</v>
      </c>
      <c r="O1622" s="16">
        <v>40000</v>
      </c>
      <c r="P1622" s="16">
        <v>40000</v>
      </c>
      <c r="Q1622" s="16">
        <v>40000</v>
      </c>
      <c r="R1622" s="16">
        <v>41000</v>
      </c>
      <c r="S1622" s="16">
        <v>41000</v>
      </c>
      <c r="T1622" s="16">
        <v>41000</v>
      </c>
      <c r="U1622" s="16">
        <v>41000</v>
      </c>
      <c r="V1622" s="16">
        <v>41000</v>
      </c>
      <c r="W1622" s="16">
        <v>41000</v>
      </c>
      <c r="X1622" s="16" t="s">
        <v>7744</v>
      </c>
      <c r="Y1622" s="16" t="s">
        <v>129</v>
      </c>
      <c r="Z1622" s="16" t="s">
        <v>129</v>
      </c>
    </row>
    <row r="1623" spans="2:26" hidden="1">
      <c r="B1623" s="16" t="s">
        <v>1621</v>
      </c>
      <c r="C1623" s="16" t="s">
        <v>235</v>
      </c>
      <c r="D1623" s="16" t="s">
        <v>10035</v>
      </c>
      <c r="E1623" s="16" t="s">
        <v>10067</v>
      </c>
      <c r="F1623" s="16" t="s">
        <v>10068</v>
      </c>
      <c r="G1623" s="16" t="s">
        <v>1739</v>
      </c>
      <c r="H1623" s="16" t="s">
        <v>129</v>
      </c>
      <c r="I1623" s="16" t="s">
        <v>19</v>
      </c>
      <c r="J1623" s="16" t="s">
        <v>7744</v>
      </c>
      <c r="K1623" s="16" t="s">
        <v>129</v>
      </c>
      <c r="L1623" s="16">
        <v>23500</v>
      </c>
      <c r="M1623" s="16">
        <v>23500</v>
      </c>
      <c r="N1623" s="16">
        <v>23500</v>
      </c>
      <c r="O1623" s="16">
        <v>23500</v>
      </c>
      <c r="P1623" s="16">
        <v>23500</v>
      </c>
      <c r="Q1623" s="16">
        <v>23500</v>
      </c>
      <c r="R1623" s="16">
        <v>24087.5</v>
      </c>
      <c r="S1623" s="16">
        <v>24087.5</v>
      </c>
      <c r="T1623" s="16">
        <v>24087.5</v>
      </c>
      <c r="U1623" s="16">
        <v>24087.5</v>
      </c>
      <c r="V1623" s="16">
        <v>24087.5</v>
      </c>
      <c r="W1623" s="16">
        <v>24087.5</v>
      </c>
      <c r="X1623" s="16" t="s">
        <v>7744</v>
      </c>
      <c r="Y1623" s="16" t="s">
        <v>129</v>
      </c>
      <c r="Z1623" s="16" t="s">
        <v>129</v>
      </c>
    </row>
    <row r="1624" spans="2:26" hidden="1">
      <c r="B1624" s="16" t="s">
        <v>1621</v>
      </c>
      <c r="C1624" s="16" t="s">
        <v>235</v>
      </c>
      <c r="D1624" s="16" t="s">
        <v>10035</v>
      </c>
      <c r="E1624" s="16" t="s">
        <v>10069</v>
      </c>
      <c r="F1624" s="16" t="s">
        <v>10070</v>
      </c>
      <c r="G1624" s="16" t="s">
        <v>8278</v>
      </c>
      <c r="H1624" s="16" t="s">
        <v>129</v>
      </c>
      <c r="I1624" s="16" t="s">
        <v>19</v>
      </c>
      <c r="J1624" s="16" t="s">
        <v>7744</v>
      </c>
      <c r="K1624" s="16" t="s">
        <v>129</v>
      </c>
      <c r="L1624" s="16">
        <v>15500</v>
      </c>
      <c r="M1624" s="16">
        <v>15500</v>
      </c>
      <c r="N1624" s="16">
        <v>15500</v>
      </c>
      <c r="O1624" s="16">
        <v>15500</v>
      </c>
      <c r="P1624" s="16">
        <v>15500</v>
      </c>
      <c r="Q1624" s="16">
        <v>15500</v>
      </c>
      <c r="R1624" s="16">
        <v>15887.5</v>
      </c>
      <c r="S1624" s="16">
        <v>15887.5</v>
      </c>
      <c r="T1624" s="16">
        <v>15887.5</v>
      </c>
      <c r="U1624" s="16">
        <v>15887.5</v>
      </c>
      <c r="V1624" s="16">
        <v>15887.5</v>
      </c>
      <c r="W1624" s="16">
        <v>15887.5</v>
      </c>
      <c r="X1624" s="16" t="s">
        <v>7744</v>
      </c>
      <c r="Y1624" s="16" t="s">
        <v>129</v>
      </c>
      <c r="Z1624" s="16" t="s">
        <v>129</v>
      </c>
    </row>
    <row r="1625" spans="2:26" hidden="1">
      <c r="B1625" s="16" t="s">
        <v>1621</v>
      </c>
      <c r="C1625" s="16" t="s">
        <v>235</v>
      </c>
      <c r="D1625" s="16" t="s">
        <v>10035</v>
      </c>
      <c r="E1625" s="16" t="s">
        <v>10071</v>
      </c>
      <c r="F1625" s="16" t="s">
        <v>10072</v>
      </c>
      <c r="G1625" s="16" t="s">
        <v>1739</v>
      </c>
      <c r="H1625" s="16" t="s">
        <v>129</v>
      </c>
      <c r="I1625" s="16" t="s">
        <v>19</v>
      </c>
      <c r="J1625" s="16" t="s">
        <v>7744</v>
      </c>
      <c r="K1625" s="16" t="s">
        <v>129</v>
      </c>
      <c r="L1625" s="16">
        <v>216500</v>
      </c>
      <c r="M1625" s="16">
        <v>216500</v>
      </c>
      <c r="N1625" s="16">
        <v>216500</v>
      </c>
      <c r="O1625" s="16">
        <v>216500</v>
      </c>
      <c r="P1625" s="16">
        <v>216500</v>
      </c>
      <c r="Q1625" s="16">
        <v>216500</v>
      </c>
      <c r="R1625" s="16">
        <v>221912.5</v>
      </c>
      <c r="S1625" s="16">
        <v>221912.5</v>
      </c>
      <c r="T1625" s="16">
        <v>221912.5</v>
      </c>
      <c r="U1625" s="16">
        <v>221912.5</v>
      </c>
      <c r="V1625" s="16">
        <v>221912.5</v>
      </c>
      <c r="W1625" s="16">
        <v>221912.5</v>
      </c>
      <c r="X1625" s="16" t="s">
        <v>7744</v>
      </c>
      <c r="Y1625" s="16" t="s">
        <v>129</v>
      </c>
      <c r="Z1625" s="16" t="s">
        <v>129</v>
      </c>
    </row>
    <row r="1626" spans="2:26" hidden="1">
      <c r="B1626" s="16" t="s">
        <v>1621</v>
      </c>
      <c r="C1626" s="16" t="s">
        <v>235</v>
      </c>
      <c r="D1626" s="16" t="s">
        <v>10035</v>
      </c>
      <c r="E1626" s="16" t="s">
        <v>10073</v>
      </c>
      <c r="F1626" s="16" t="s">
        <v>10074</v>
      </c>
      <c r="G1626" s="16" t="s">
        <v>1739</v>
      </c>
      <c r="H1626" s="16" t="s">
        <v>129</v>
      </c>
      <c r="I1626" s="16" t="s">
        <v>19</v>
      </c>
      <c r="J1626" s="16" t="s">
        <v>7744</v>
      </c>
      <c r="K1626" s="16" t="s">
        <v>129</v>
      </c>
      <c r="L1626" s="16">
        <v>125000</v>
      </c>
      <c r="M1626" s="16">
        <v>125000</v>
      </c>
      <c r="N1626" s="16">
        <v>125000</v>
      </c>
      <c r="O1626" s="16">
        <v>125000</v>
      </c>
      <c r="P1626" s="16">
        <v>125000</v>
      </c>
      <c r="Q1626" s="16">
        <v>125000</v>
      </c>
      <c r="R1626" s="16">
        <v>128125</v>
      </c>
      <c r="S1626" s="16">
        <v>128125</v>
      </c>
      <c r="T1626" s="16">
        <v>128125</v>
      </c>
      <c r="U1626" s="16">
        <v>128125</v>
      </c>
      <c r="V1626" s="16">
        <v>128125</v>
      </c>
      <c r="W1626" s="16">
        <v>128125</v>
      </c>
      <c r="X1626" s="16" t="s">
        <v>7744</v>
      </c>
      <c r="Y1626" s="16" t="s">
        <v>129</v>
      </c>
      <c r="Z1626" s="16" t="s">
        <v>129</v>
      </c>
    </row>
    <row r="1627" spans="2:26" hidden="1">
      <c r="B1627" s="16" t="s">
        <v>1621</v>
      </c>
      <c r="C1627" s="16" t="s">
        <v>235</v>
      </c>
      <c r="D1627" s="16" t="s">
        <v>10035</v>
      </c>
      <c r="E1627" s="16" t="s">
        <v>10075</v>
      </c>
      <c r="F1627" s="16" t="s">
        <v>10076</v>
      </c>
      <c r="G1627" s="16" t="s">
        <v>1739</v>
      </c>
      <c r="H1627" s="16" t="s">
        <v>129</v>
      </c>
      <c r="I1627" s="16" t="s">
        <v>19</v>
      </c>
      <c r="J1627" s="16" t="s">
        <v>7744</v>
      </c>
      <c r="K1627" s="16" t="s">
        <v>129</v>
      </c>
      <c r="L1627" s="16">
        <v>147000</v>
      </c>
      <c r="M1627" s="16">
        <v>147000</v>
      </c>
      <c r="N1627" s="16">
        <v>147000</v>
      </c>
      <c r="O1627" s="16">
        <v>147000</v>
      </c>
      <c r="P1627" s="16">
        <v>147000</v>
      </c>
      <c r="Q1627" s="16">
        <v>147000</v>
      </c>
      <c r="R1627" s="16">
        <v>150675</v>
      </c>
      <c r="S1627" s="16">
        <v>150675</v>
      </c>
      <c r="T1627" s="16">
        <v>150675</v>
      </c>
      <c r="U1627" s="16">
        <v>150675</v>
      </c>
      <c r="V1627" s="16">
        <v>150675</v>
      </c>
      <c r="W1627" s="16">
        <v>150675</v>
      </c>
      <c r="X1627" s="16" t="s">
        <v>7744</v>
      </c>
      <c r="Y1627" s="16" t="s">
        <v>129</v>
      </c>
      <c r="Z1627" s="16" t="s">
        <v>129</v>
      </c>
    </row>
    <row r="1628" spans="2:26" hidden="1">
      <c r="B1628" s="16" t="s">
        <v>1621</v>
      </c>
      <c r="C1628" s="16" t="s">
        <v>235</v>
      </c>
      <c r="D1628" s="16" t="s">
        <v>10035</v>
      </c>
      <c r="E1628" s="16" t="s">
        <v>10077</v>
      </c>
      <c r="F1628" s="16" t="s">
        <v>10078</v>
      </c>
      <c r="G1628" s="16" t="s">
        <v>1739</v>
      </c>
      <c r="H1628" s="16" t="s">
        <v>129</v>
      </c>
      <c r="I1628" s="16" t="s">
        <v>19</v>
      </c>
      <c r="J1628" s="16" t="s">
        <v>7744</v>
      </c>
      <c r="K1628" s="16" t="s">
        <v>129</v>
      </c>
      <c r="L1628" s="16">
        <v>11000</v>
      </c>
      <c r="M1628" s="16">
        <v>11000</v>
      </c>
      <c r="N1628" s="16">
        <v>11000</v>
      </c>
      <c r="O1628" s="16">
        <v>11000</v>
      </c>
      <c r="P1628" s="16">
        <v>11000</v>
      </c>
      <c r="Q1628" s="16">
        <v>11000</v>
      </c>
      <c r="R1628" s="16">
        <v>11275</v>
      </c>
      <c r="S1628" s="16">
        <v>11275</v>
      </c>
      <c r="T1628" s="16">
        <v>11275</v>
      </c>
      <c r="U1628" s="16">
        <v>11275</v>
      </c>
      <c r="V1628" s="16">
        <v>11275</v>
      </c>
      <c r="W1628" s="16">
        <v>11275</v>
      </c>
      <c r="X1628" s="16" t="s">
        <v>7744</v>
      </c>
      <c r="Y1628" s="16" t="s">
        <v>129</v>
      </c>
      <c r="Z1628" s="16" t="s">
        <v>129</v>
      </c>
    </row>
    <row r="1629" spans="2:26" hidden="1">
      <c r="B1629" s="16" t="s">
        <v>1621</v>
      </c>
      <c r="C1629" s="16" t="s">
        <v>235</v>
      </c>
      <c r="D1629" s="16" t="s">
        <v>10035</v>
      </c>
      <c r="E1629" s="16" t="s">
        <v>10079</v>
      </c>
      <c r="F1629" s="16" t="s">
        <v>10080</v>
      </c>
      <c r="G1629" s="16" t="s">
        <v>1739</v>
      </c>
      <c r="H1629" s="16" t="s">
        <v>129</v>
      </c>
      <c r="I1629" s="16" t="s">
        <v>19</v>
      </c>
      <c r="J1629" s="16" t="s">
        <v>7744</v>
      </c>
      <c r="K1629" s="16" t="s">
        <v>129</v>
      </c>
      <c r="L1629" s="16">
        <v>55000</v>
      </c>
      <c r="M1629" s="16">
        <v>55000</v>
      </c>
      <c r="N1629" s="16">
        <v>55000</v>
      </c>
      <c r="O1629" s="16">
        <v>55000</v>
      </c>
      <c r="P1629" s="16">
        <v>55000</v>
      </c>
      <c r="Q1629" s="16">
        <v>55000</v>
      </c>
      <c r="R1629" s="16">
        <v>56375</v>
      </c>
      <c r="S1629" s="16">
        <v>56375</v>
      </c>
      <c r="T1629" s="16">
        <v>56375</v>
      </c>
      <c r="U1629" s="16">
        <v>56375</v>
      </c>
      <c r="V1629" s="16">
        <v>56375</v>
      </c>
      <c r="W1629" s="16">
        <v>56375</v>
      </c>
      <c r="X1629" s="16" t="s">
        <v>7744</v>
      </c>
      <c r="Y1629" s="16" t="s">
        <v>129</v>
      </c>
      <c r="Z1629" s="16" t="s">
        <v>129</v>
      </c>
    </row>
    <row r="1630" spans="2:26" hidden="1">
      <c r="B1630" s="16" t="s">
        <v>1621</v>
      </c>
      <c r="C1630" s="16" t="s">
        <v>235</v>
      </c>
      <c r="D1630" s="16" t="s">
        <v>10035</v>
      </c>
      <c r="E1630" s="16" t="s">
        <v>10081</v>
      </c>
      <c r="F1630" s="16" t="s">
        <v>10082</v>
      </c>
      <c r="G1630" s="16" t="s">
        <v>8278</v>
      </c>
      <c r="H1630" s="16" t="s">
        <v>129</v>
      </c>
      <c r="I1630" s="16" t="s">
        <v>19</v>
      </c>
      <c r="J1630" s="16" t="s">
        <v>7744</v>
      </c>
      <c r="K1630" s="16" t="s">
        <v>129</v>
      </c>
      <c r="L1630" s="16">
        <v>11000</v>
      </c>
      <c r="M1630" s="16">
        <v>11000</v>
      </c>
      <c r="N1630" s="16">
        <v>11000</v>
      </c>
      <c r="O1630" s="16">
        <v>11000</v>
      </c>
      <c r="P1630" s="16">
        <v>11000</v>
      </c>
      <c r="Q1630" s="16">
        <v>11000</v>
      </c>
      <c r="R1630" s="16">
        <v>11275</v>
      </c>
      <c r="S1630" s="16">
        <v>11275</v>
      </c>
      <c r="T1630" s="16">
        <v>11275</v>
      </c>
      <c r="U1630" s="16">
        <v>11275</v>
      </c>
      <c r="V1630" s="16">
        <v>11275</v>
      </c>
      <c r="W1630" s="16">
        <v>11275</v>
      </c>
      <c r="X1630" s="16" t="s">
        <v>7744</v>
      </c>
      <c r="Y1630" s="16" t="s">
        <v>129</v>
      </c>
      <c r="Z1630" s="16" t="s">
        <v>129</v>
      </c>
    </row>
    <row r="1631" spans="2:26" hidden="1">
      <c r="B1631" s="16" t="s">
        <v>1621</v>
      </c>
      <c r="C1631" s="16" t="s">
        <v>235</v>
      </c>
      <c r="D1631" s="16" t="s">
        <v>10035</v>
      </c>
      <c r="E1631" s="16" t="s">
        <v>10083</v>
      </c>
      <c r="F1631" s="16" t="s">
        <v>10084</v>
      </c>
      <c r="G1631" s="16" t="s">
        <v>1739</v>
      </c>
      <c r="H1631" s="16" t="s">
        <v>129</v>
      </c>
      <c r="I1631" s="16" t="s">
        <v>19</v>
      </c>
      <c r="J1631" s="16" t="s">
        <v>7744</v>
      </c>
      <c r="K1631" s="16" t="s">
        <v>129</v>
      </c>
      <c r="L1631" s="16">
        <v>21200</v>
      </c>
      <c r="M1631" s="16">
        <v>21200</v>
      </c>
      <c r="N1631" s="16">
        <v>21200</v>
      </c>
      <c r="O1631" s="16">
        <v>21200</v>
      </c>
      <c r="P1631" s="16">
        <v>21200</v>
      </c>
      <c r="Q1631" s="16">
        <v>21200</v>
      </c>
      <c r="R1631" s="16">
        <v>21730</v>
      </c>
      <c r="S1631" s="16">
        <v>21730</v>
      </c>
      <c r="T1631" s="16">
        <v>21730</v>
      </c>
      <c r="U1631" s="16">
        <v>21730</v>
      </c>
      <c r="V1631" s="16">
        <v>21730</v>
      </c>
      <c r="W1631" s="16">
        <v>21730</v>
      </c>
      <c r="X1631" s="16" t="s">
        <v>7744</v>
      </c>
      <c r="Y1631" s="16" t="s">
        <v>129</v>
      </c>
      <c r="Z1631" s="16" t="s">
        <v>129</v>
      </c>
    </row>
    <row r="1632" spans="2:26" hidden="1">
      <c r="B1632" s="16" t="s">
        <v>1621</v>
      </c>
      <c r="C1632" s="16" t="s">
        <v>235</v>
      </c>
      <c r="D1632" s="16" t="s">
        <v>10035</v>
      </c>
      <c r="E1632" s="16" t="s">
        <v>10085</v>
      </c>
      <c r="F1632" s="16" t="s">
        <v>10086</v>
      </c>
      <c r="G1632" s="16" t="s">
        <v>1739</v>
      </c>
      <c r="H1632" s="16" t="s">
        <v>129</v>
      </c>
      <c r="I1632" s="16" t="s">
        <v>19</v>
      </c>
      <c r="J1632" s="16" t="s">
        <v>7744</v>
      </c>
      <c r="K1632" s="16" t="s">
        <v>129</v>
      </c>
      <c r="L1632" s="16">
        <v>186000</v>
      </c>
      <c r="M1632" s="16">
        <v>186000</v>
      </c>
      <c r="N1632" s="16">
        <v>186000</v>
      </c>
      <c r="O1632" s="16">
        <v>186000</v>
      </c>
      <c r="P1632" s="16">
        <v>186000</v>
      </c>
      <c r="Q1632" s="16">
        <v>186000</v>
      </c>
      <c r="R1632" s="16">
        <v>190650</v>
      </c>
      <c r="S1632" s="16">
        <v>190650</v>
      </c>
      <c r="T1632" s="16">
        <v>190650</v>
      </c>
      <c r="U1632" s="16">
        <v>190650</v>
      </c>
      <c r="V1632" s="16">
        <v>190650</v>
      </c>
      <c r="W1632" s="16">
        <v>190650</v>
      </c>
      <c r="X1632" s="16" t="s">
        <v>7744</v>
      </c>
      <c r="Y1632" s="16" t="s">
        <v>129</v>
      </c>
      <c r="Z1632" s="16" t="s">
        <v>129</v>
      </c>
    </row>
    <row r="1633" spans="2:26" hidden="1">
      <c r="B1633" s="16" t="s">
        <v>1621</v>
      </c>
      <c r="C1633" s="16" t="s">
        <v>235</v>
      </c>
      <c r="D1633" s="16" t="s">
        <v>10035</v>
      </c>
      <c r="E1633" s="16" t="s">
        <v>10087</v>
      </c>
      <c r="F1633" s="16" t="s">
        <v>10088</v>
      </c>
      <c r="G1633" s="16" t="s">
        <v>1739</v>
      </c>
      <c r="H1633" s="16" t="s">
        <v>129</v>
      </c>
      <c r="I1633" s="16" t="s">
        <v>19</v>
      </c>
      <c r="J1633" s="16" t="s">
        <v>7744</v>
      </c>
      <c r="K1633" s="16" t="s">
        <v>129</v>
      </c>
      <c r="L1633" s="16">
        <v>86700</v>
      </c>
      <c r="M1633" s="16">
        <v>86700</v>
      </c>
      <c r="N1633" s="16">
        <v>86700</v>
      </c>
      <c r="O1633" s="16">
        <v>86700</v>
      </c>
      <c r="P1633" s="16">
        <v>86700</v>
      </c>
      <c r="Q1633" s="16">
        <v>86700</v>
      </c>
      <c r="R1633" s="16">
        <v>88867.5</v>
      </c>
      <c r="S1633" s="16">
        <v>88867.5</v>
      </c>
      <c r="T1633" s="16">
        <v>88867.5</v>
      </c>
      <c r="U1633" s="16">
        <v>88867.5</v>
      </c>
      <c r="V1633" s="16">
        <v>88867.5</v>
      </c>
      <c r="W1633" s="16">
        <v>88867.5</v>
      </c>
      <c r="X1633" s="16" t="s">
        <v>7744</v>
      </c>
      <c r="Y1633" s="16" t="s">
        <v>129</v>
      </c>
      <c r="Z1633" s="16" t="s">
        <v>129</v>
      </c>
    </row>
    <row r="1634" spans="2:26" hidden="1">
      <c r="B1634" s="16" t="s">
        <v>1621</v>
      </c>
      <c r="C1634" s="16" t="s">
        <v>235</v>
      </c>
      <c r="D1634" s="16" t="s">
        <v>10035</v>
      </c>
      <c r="E1634" s="16" t="s">
        <v>10089</v>
      </c>
      <c r="F1634" s="16" t="s">
        <v>10090</v>
      </c>
      <c r="G1634" s="16" t="s">
        <v>1739</v>
      </c>
      <c r="H1634" s="16" t="s">
        <v>129</v>
      </c>
      <c r="I1634" s="16" t="s">
        <v>19</v>
      </c>
      <c r="J1634" s="16" t="s">
        <v>7744</v>
      </c>
      <c r="K1634" s="16" t="s">
        <v>129</v>
      </c>
      <c r="L1634" s="16">
        <v>60000</v>
      </c>
      <c r="M1634" s="16">
        <v>60000</v>
      </c>
      <c r="N1634" s="16">
        <v>60000</v>
      </c>
      <c r="O1634" s="16">
        <v>60000</v>
      </c>
      <c r="P1634" s="16">
        <v>60000</v>
      </c>
      <c r="Q1634" s="16">
        <v>60000</v>
      </c>
      <c r="R1634" s="16">
        <v>61500</v>
      </c>
      <c r="S1634" s="16">
        <v>61500</v>
      </c>
      <c r="T1634" s="16">
        <v>61500</v>
      </c>
      <c r="U1634" s="16">
        <v>61500</v>
      </c>
      <c r="V1634" s="16">
        <v>61500</v>
      </c>
      <c r="W1634" s="16">
        <v>61500</v>
      </c>
      <c r="X1634" s="16" t="s">
        <v>7744</v>
      </c>
      <c r="Y1634" s="16" t="s">
        <v>129</v>
      </c>
      <c r="Z1634" s="16" t="s">
        <v>129</v>
      </c>
    </row>
    <row r="1635" spans="2:26" hidden="1">
      <c r="B1635" s="16" t="s">
        <v>1621</v>
      </c>
      <c r="C1635" s="16" t="s">
        <v>235</v>
      </c>
      <c r="D1635" s="16" t="s">
        <v>10035</v>
      </c>
      <c r="E1635" s="16" t="s">
        <v>10091</v>
      </c>
      <c r="F1635" s="16" t="s">
        <v>10092</v>
      </c>
      <c r="G1635" s="16" t="s">
        <v>1739</v>
      </c>
      <c r="H1635" s="16" t="s">
        <v>129</v>
      </c>
      <c r="I1635" s="16" t="s">
        <v>19</v>
      </c>
      <c r="J1635" s="16" t="s">
        <v>7744</v>
      </c>
      <c r="K1635" s="16" t="s">
        <v>129</v>
      </c>
      <c r="L1635" s="16">
        <v>60600</v>
      </c>
      <c r="M1635" s="16">
        <v>60600</v>
      </c>
      <c r="N1635" s="16">
        <v>60600</v>
      </c>
      <c r="O1635" s="16">
        <v>60600</v>
      </c>
      <c r="P1635" s="16">
        <v>60600</v>
      </c>
      <c r="Q1635" s="16">
        <v>60600</v>
      </c>
      <c r="R1635" s="16">
        <v>62115</v>
      </c>
      <c r="S1635" s="16">
        <v>62115</v>
      </c>
      <c r="T1635" s="16">
        <v>62115</v>
      </c>
      <c r="U1635" s="16">
        <v>62115</v>
      </c>
      <c r="V1635" s="16">
        <v>62115</v>
      </c>
      <c r="W1635" s="16">
        <v>62115</v>
      </c>
      <c r="X1635" s="16" t="s">
        <v>7744</v>
      </c>
      <c r="Y1635" s="16" t="s">
        <v>129</v>
      </c>
      <c r="Z1635" s="16" t="s">
        <v>129</v>
      </c>
    </row>
    <row r="1636" spans="2:26" hidden="1">
      <c r="B1636" s="16" t="s">
        <v>1621</v>
      </c>
      <c r="C1636" s="16" t="s">
        <v>235</v>
      </c>
      <c r="D1636" s="16" t="s">
        <v>10035</v>
      </c>
      <c r="E1636" s="16" t="s">
        <v>10093</v>
      </c>
      <c r="F1636" s="16" t="s">
        <v>10094</v>
      </c>
      <c r="G1636" s="16" t="s">
        <v>1739</v>
      </c>
      <c r="H1636" s="16" t="s">
        <v>129</v>
      </c>
      <c r="I1636" s="16" t="s">
        <v>19</v>
      </c>
      <c r="J1636" s="16" t="s">
        <v>7744</v>
      </c>
      <c r="K1636" s="16" t="s">
        <v>129</v>
      </c>
      <c r="L1636" s="16">
        <v>81000</v>
      </c>
      <c r="M1636" s="16">
        <v>81000</v>
      </c>
      <c r="N1636" s="16">
        <v>81000</v>
      </c>
      <c r="O1636" s="16">
        <v>81000</v>
      </c>
      <c r="P1636" s="16">
        <v>81000</v>
      </c>
      <c r="Q1636" s="16">
        <v>81000</v>
      </c>
      <c r="R1636" s="16">
        <v>83025</v>
      </c>
      <c r="S1636" s="16">
        <v>83025</v>
      </c>
      <c r="T1636" s="16">
        <v>83025</v>
      </c>
      <c r="U1636" s="16">
        <v>83025</v>
      </c>
      <c r="V1636" s="16">
        <v>83025</v>
      </c>
      <c r="W1636" s="16">
        <v>83025</v>
      </c>
      <c r="X1636" s="16" t="s">
        <v>7744</v>
      </c>
      <c r="Y1636" s="16" t="s">
        <v>129</v>
      </c>
      <c r="Z1636" s="16" t="s">
        <v>129</v>
      </c>
    </row>
    <row r="1637" spans="2:26" hidden="1">
      <c r="B1637" s="16" t="s">
        <v>1621</v>
      </c>
      <c r="C1637" s="16" t="s">
        <v>235</v>
      </c>
      <c r="D1637" s="16" t="s">
        <v>10035</v>
      </c>
      <c r="E1637" s="16" t="s">
        <v>10095</v>
      </c>
      <c r="F1637" s="16" t="s">
        <v>10096</v>
      </c>
      <c r="G1637" s="16" t="s">
        <v>1739</v>
      </c>
      <c r="H1637" s="16" t="s">
        <v>129</v>
      </c>
      <c r="I1637" s="16" t="s">
        <v>19</v>
      </c>
      <c r="J1637" s="16" t="s">
        <v>7744</v>
      </c>
      <c r="K1637" s="16" t="s">
        <v>129</v>
      </c>
      <c r="L1637" s="16">
        <v>128700</v>
      </c>
      <c r="M1637" s="16">
        <v>128700</v>
      </c>
      <c r="N1637" s="16">
        <v>128700</v>
      </c>
      <c r="O1637" s="16">
        <v>128700</v>
      </c>
      <c r="P1637" s="16">
        <v>128700</v>
      </c>
      <c r="Q1637" s="16">
        <v>128700</v>
      </c>
      <c r="R1637" s="16">
        <v>131917.5</v>
      </c>
      <c r="S1637" s="16">
        <v>131917.5</v>
      </c>
      <c r="T1637" s="16">
        <v>131917.5</v>
      </c>
      <c r="U1637" s="16">
        <v>131917.5</v>
      </c>
      <c r="V1637" s="16">
        <v>131917.5</v>
      </c>
      <c r="W1637" s="16">
        <v>131917.5</v>
      </c>
      <c r="X1637" s="16" t="s">
        <v>7744</v>
      </c>
      <c r="Y1637" s="16" t="s">
        <v>129</v>
      </c>
      <c r="Z1637" s="16" t="s">
        <v>129</v>
      </c>
    </row>
    <row r="1638" spans="2:26" hidden="1">
      <c r="B1638" s="16" t="s">
        <v>1621</v>
      </c>
      <c r="C1638" s="16" t="s">
        <v>235</v>
      </c>
      <c r="D1638" s="16" t="s">
        <v>10035</v>
      </c>
      <c r="E1638" s="16" t="s">
        <v>10097</v>
      </c>
      <c r="F1638" s="16" t="s">
        <v>10098</v>
      </c>
      <c r="G1638" s="16" t="s">
        <v>1739</v>
      </c>
      <c r="H1638" s="16" t="s">
        <v>129</v>
      </c>
      <c r="I1638" s="16" t="s">
        <v>19</v>
      </c>
      <c r="J1638" s="16" t="s">
        <v>7744</v>
      </c>
      <c r="K1638" s="16" t="s">
        <v>129</v>
      </c>
      <c r="L1638" s="16">
        <v>80000</v>
      </c>
      <c r="M1638" s="16">
        <v>80000</v>
      </c>
      <c r="N1638" s="16">
        <v>80000</v>
      </c>
      <c r="O1638" s="16">
        <v>80000</v>
      </c>
      <c r="P1638" s="16">
        <v>80000</v>
      </c>
      <c r="Q1638" s="16">
        <v>80000</v>
      </c>
      <c r="R1638" s="16">
        <v>82000</v>
      </c>
      <c r="S1638" s="16">
        <v>82000</v>
      </c>
      <c r="T1638" s="16">
        <v>82000</v>
      </c>
      <c r="U1638" s="16">
        <v>82000</v>
      </c>
      <c r="V1638" s="16">
        <v>82000</v>
      </c>
      <c r="W1638" s="16">
        <v>82000</v>
      </c>
      <c r="X1638" s="16" t="s">
        <v>7744</v>
      </c>
      <c r="Y1638" s="16" t="s">
        <v>129</v>
      </c>
      <c r="Z1638" s="16" t="s">
        <v>129</v>
      </c>
    </row>
    <row r="1639" spans="2:26" hidden="1">
      <c r="B1639" s="16" t="s">
        <v>1621</v>
      </c>
      <c r="C1639" s="16" t="s">
        <v>235</v>
      </c>
      <c r="D1639" s="16" t="s">
        <v>10035</v>
      </c>
      <c r="E1639" s="16" t="s">
        <v>10099</v>
      </c>
      <c r="F1639" s="16" t="s">
        <v>10100</v>
      </c>
      <c r="G1639" s="16" t="s">
        <v>1739</v>
      </c>
      <c r="H1639" s="16" t="s">
        <v>129</v>
      </c>
      <c r="I1639" s="16" t="s">
        <v>19</v>
      </c>
      <c r="J1639" s="16" t="s">
        <v>7744</v>
      </c>
      <c r="K1639" s="16" t="s">
        <v>129</v>
      </c>
      <c r="L1639" s="16">
        <v>3612000</v>
      </c>
      <c r="M1639" s="16">
        <v>3612000</v>
      </c>
      <c r="N1639" s="16">
        <v>3612000</v>
      </c>
      <c r="O1639" s="16">
        <v>3612000</v>
      </c>
      <c r="P1639" s="16">
        <v>3612000</v>
      </c>
      <c r="Q1639" s="16">
        <v>3612000</v>
      </c>
      <c r="R1639" s="16">
        <v>3702300</v>
      </c>
      <c r="S1639" s="16">
        <v>3702300</v>
      </c>
      <c r="T1639" s="16">
        <v>3702300</v>
      </c>
      <c r="U1639" s="16">
        <v>3702300</v>
      </c>
      <c r="V1639" s="16">
        <v>3702300</v>
      </c>
      <c r="W1639" s="16">
        <v>3702300</v>
      </c>
      <c r="X1639" s="16" t="s">
        <v>7744</v>
      </c>
      <c r="Y1639" s="16" t="s">
        <v>129</v>
      </c>
      <c r="Z1639" s="16" t="s">
        <v>129</v>
      </c>
    </row>
    <row r="1640" spans="2:26" hidden="1">
      <c r="B1640" s="16" t="s">
        <v>1621</v>
      </c>
      <c r="C1640" s="16" t="s">
        <v>235</v>
      </c>
      <c r="D1640" s="16" t="s">
        <v>10035</v>
      </c>
      <c r="E1640" s="16" t="s">
        <v>10101</v>
      </c>
      <c r="F1640" s="16" t="s">
        <v>10102</v>
      </c>
      <c r="G1640" s="16" t="s">
        <v>1739</v>
      </c>
      <c r="H1640" s="16" t="s">
        <v>129</v>
      </c>
      <c r="I1640" s="16" t="s">
        <v>19</v>
      </c>
      <c r="J1640" s="16" t="s">
        <v>7744</v>
      </c>
      <c r="K1640" s="16" t="s">
        <v>129</v>
      </c>
      <c r="L1640" s="16">
        <v>37500</v>
      </c>
      <c r="M1640" s="16">
        <v>37500</v>
      </c>
      <c r="N1640" s="16">
        <v>37500</v>
      </c>
      <c r="O1640" s="16">
        <v>37500</v>
      </c>
      <c r="P1640" s="16">
        <v>37500</v>
      </c>
      <c r="Q1640" s="16">
        <v>37500</v>
      </c>
      <c r="R1640" s="16">
        <v>38437.5</v>
      </c>
      <c r="S1640" s="16">
        <v>38437.5</v>
      </c>
      <c r="T1640" s="16">
        <v>38437.5</v>
      </c>
      <c r="U1640" s="16">
        <v>38437.5</v>
      </c>
      <c r="V1640" s="16">
        <v>38437.5</v>
      </c>
      <c r="W1640" s="16">
        <v>38437.5</v>
      </c>
      <c r="X1640" s="16" t="s">
        <v>7744</v>
      </c>
      <c r="Y1640" s="16" t="s">
        <v>129</v>
      </c>
      <c r="Z1640" s="16" t="s">
        <v>129</v>
      </c>
    </row>
    <row r="1641" spans="2:26" hidden="1">
      <c r="B1641" s="16" t="s">
        <v>1621</v>
      </c>
      <c r="C1641" s="16" t="s">
        <v>235</v>
      </c>
      <c r="D1641" s="16" t="s">
        <v>10035</v>
      </c>
      <c r="E1641" s="16" t="s">
        <v>10103</v>
      </c>
      <c r="F1641" s="16" t="s">
        <v>10104</v>
      </c>
      <c r="G1641" s="16" t="s">
        <v>1739</v>
      </c>
      <c r="H1641" s="16" t="s">
        <v>129</v>
      </c>
      <c r="I1641" s="16" t="s">
        <v>19</v>
      </c>
      <c r="J1641" s="16" t="s">
        <v>7744</v>
      </c>
      <c r="K1641" s="16" t="s">
        <v>129</v>
      </c>
      <c r="L1641" s="16">
        <v>60000</v>
      </c>
      <c r="M1641" s="16">
        <v>60000</v>
      </c>
      <c r="N1641" s="16">
        <v>60000</v>
      </c>
      <c r="O1641" s="16">
        <v>60000</v>
      </c>
      <c r="P1641" s="16">
        <v>60000</v>
      </c>
      <c r="Q1641" s="16">
        <v>60000</v>
      </c>
      <c r="R1641" s="16">
        <v>61500</v>
      </c>
      <c r="S1641" s="16">
        <v>61500</v>
      </c>
      <c r="T1641" s="16">
        <v>61500</v>
      </c>
      <c r="U1641" s="16">
        <v>61500</v>
      </c>
      <c r="V1641" s="16">
        <v>61500</v>
      </c>
      <c r="W1641" s="16">
        <v>61500</v>
      </c>
      <c r="X1641" s="16" t="s">
        <v>7744</v>
      </c>
      <c r="Y1641" s="16" t="s">
        <v>129</v>
      </c>
      <c r="Z1641" s="16" t="s">
        <v>129</v>
      </c>
    </row>
    <row r="1642" spans="2:26" hidden="1">
      <c r="B1642" s="16" t="s">
        <v>1621</v>
      </c>
      <c r="C1642" s="16" t="s">
        <v>235</v>
      </c>
      <c r="D1642" s="16" t="s">
        <v>10035</v>
      </c>
      <c r="E1642" s="16" t="s">
        <v>10105</v>
      </c>
      <c r="F1642" s="16" t="s">
        <v>10106</v>
      </c>
      <c r="G1642" s="16" t="s">
        <v>1739</v>
      </c>
      <c r="H1642" s="16" t="s">
        <v>129</v>
      </c>
      <c r="I1642" s="16" t="s">
        <v>19</v>
      </c>
      <c r="J1642" s="16" t="s">
        <v>7744</v>
      </c>
      <c r="K1642" s="16" t="s">
        <v>129</v>
      </c>
      <c r="L1642" s="16">
        <v>62000</v>
      </c>
      <c r="M1642" s="16">
        <v>62000</v>
      </c>
      <c r="N1642" s="16">
        <v>62000</v>
      </c>
      <c r="O1642" s="16">
        <v>62000</v>
      </c>
      <c r="P1642" s="16">
        <v>62000</v>
      </c>
      <c r="Q1642" s="16">
        <v>62000</v>
      </c>
      <c r="R1642" s="16">
        <v>63550</v>
      </c>
      <c r="S1642" s="16">
        <v>63550</v>
      </c>
      <c r="T1642" s="16">
        <v>63550</v>
      </c>
      <c r="U1642" s="16">
        <v>63550</v>
      </c>
      <c r="V1642" s="16">
        <v>63550</v>
      </c>
      <c r="W1642" s="16">
        <v>63550</v>
      </c>
      <c r="X1642" s="16" t="s">
        <v>7744</v>
      </c>
      <c r="Y1642" s="16" t="s">
        <v>129</v>
      </c>
      <c r="Z1642" s="16" t="s">
        <v>129</v>
      </c>
    </row>
    <row r="1643" spans="2:26" hidden="1">
      <c r="B1643" s="16" t="s">
        <v>1621</v>
      </c>
      <c r="C1643" s="16" t="s">
        <v>235</v>
      </c>
      <c r="D1643" s="16" t="s">
        <v>10035</v>
      </c>
      <c r="E1643" s="16" t="s">
        <v>10107</v>
      </c>
      <c r="F1643" s="16" t="s">
        <v>10108</v>
      </c>
      <c r="G1643" s="16" t="s">
        <v>1739</v>
      </c>
      <c r="H1643" s="16" t="s">
        <v>129</v>
      </c>
      <c r="I1643" s="16" t="s">
        <v>19</v>
      </c>
      <c r="J1643" s="16" t="s">
        <v>7744</v>
      </c>
      <c r="K1643" s="16" t="s">
        <v>129</v>
      </c>
      <c r="L1643" s="16">
        <v>516000</v>
      </c>
      <c r="M1643" s="16">
        <v>516000</v>
      </c>
      <c r="N1643" s="16">
        <v>516000</v>
      </c>
      <c r="O1643" s="16">
        <v>516000</v>
      </c>
      <c r="P1643" s="16">
        <v>516000</v>
      </c>
      <c r="Q1643" s="16">
        <v>516000</v>
      </c>
      <c r="R1643" s="16">
        <v>528900</v>
      </c>
      <c r="S1643" s="16">
        <v>528900</v>
      </c>
      <c r="T1643" s="16">
        <v>528900</v>
      </c>
      <c r="U1643" s="16">
        <v>528900</v>
      </c>
      <c r="V1643" s="16">
        <v>528900</v>
      </c>
      <c r="W1643" s="16">
        <v>528900</v>
      </c>
      <c r="X1643" s="16" t="s">
        <v>7744</v>
      </c>
      <c r="Y1643" s="16" t="s">
        <v>129</v>
      </c>
      <c r="Z1643" s="16" t="s">
        <v>129</v>
      </c>
    </row>
    <row r="1644" spans="2:26" hidden="1">
      <c r="B1644" s="16" t="s">
        <v>1621</v>
      </c>
      <c r="C1644" s="16" t="s">
        <v>235</v>
      </c>
      <c r="D1644" s="16" t="s">
        <v>10035</v>
      </c>
      <c r="E1644" s="16" t="s">
        <v>10109</v>
      </c>
      <c r="F1644" s="16" t="s">
        <v>10110</v>
      </c>
      <c r="G1644" s="16" t="s">
        <v>1739</v>
      </c>
      <c r="H1644" s="16" t="s">
        <v>129</v>
      </c>
      <c r="I1644" s="16" t="s">
        <v>19</v>
      </c>
      <c r="J1644" s="16" t="s">
        <v>7744</v>
      </c>
      <c r="K1644" s="16" t="s">
        <v>129</v>
      </c>
      <c r="L1644" s="16">
        <v>57792</v>
      </c>
      <c r="M1644" s="16">
        <v>57792</v>
      </c>
      <c r="N1644" s="16">
        <v>57792</v>
      </c>
      <c r="O1644" s="16">
        <v>57792</v>
      </c>
      <c r="P1644" s="16">
        <v>57792</v>
      </c>
      <c r="Q1644" s="16">
        <v>57792</v>
      </c>
      <c r="R1644" s="16">
        <v>59236.800000000003</v>
      </c>
      <c r="S1644" s="16">
        <v>59236.800000000003</v>
      </c>
      <c r="T1644" s="16">
        <v>59236.800000000003</v>
      </c>
      <c r="U1644" s="16">
        <v>59236.800000000003</v>
      </c>
      <c r="V1644" s="16">
        <v>59236.800000000003</v>
      </c>
      <c r="W1644" s="16">
        <v>59236.800000000003</v>
      </c>
      <c r="X1644" s="16" t="s">
        <v>7744</v>
      </c>
      <c r="Y1644" s="16" t="s">
        <v>129</v>
      </c>
      <c r="Z1644" s="16" t="s">
        <v>129</v>
      </c>
    </row>
    <row r="1645" spans="2:26" hidden="1">
      <c r="B1645" s="16" t="s">
        <v>1621</v>
      </c>
      <c r="C1645" s="16" t="s">
        <v>235</v>
      </c>
      <c r="D1645" s="16" t="s">
        <v>10035</v>
      </c>
      <c r="E1645" s="16" t="s">
        <v>10111</v>
      </c>
      <c r="F1645" s="16" t="s">
        <v>10112</v>
      </c>
      <c r="G1645" s="16" t="s">
        <v>1739</v>
      </c>
      <c r="H1645" s="16" t="s">
        <v>129</v>
      </c>
      <c r="I1645" s="16" t="s">
        <v>19</v>
      </c>
      <c r="J1645" s="16" t="s">
        <v>7744</v>
      </c>
      <c r="K1645" s="16" t="s">
        <v>129</v>
      </c>
      <c r="L1645" s="16">
        <v>38500</v>
      </c>
      <c r="M1645" s="16">
        <v>38500</v>
      </c>
      <c r="N1645" s="16">
        <v>38500</v>
      </c>
      <c r="O1645" s="16">
        <v>38500</v>
      </c>
      <c r="P1645" s="16">
        <v>38500</v>
      </c>
      <c r="Q1645" s="16">
        <v>38500</v>
      </c>
      <c r="R1645" s="16">
        <v>39462.5</v>
      </c>
      <c r="S1645" s="16">
        <v>39462.5</v>
      </c>
      <c r="T1645" s="16">
        <v>39462.5</v>
      </c>
      <c r="U1645" s="16">
        <v>39462.5</v>
      </c>
      <c r="V1645" s="16">
        <v>39462.5</v>
      </c>
      <c r="W1645" s="16">
        <v>39462.5</v>
      </c>
      <c r="X1645" s="16" t="s">
        <v>7744</v>
      </c>
      <c r="Y1645" s="16" t="s">
        <v>129</v>
      </c>
      <c r="Z1645" s="16" t="s">
        <v>129</v>
      </c>
    </row>
    <row r="1646" spans="2:26" hidden="1">
      <c r="B1646" s="16" t="s">
        <v>1621</v>
      </c>
      <c r="C1646" s="16" t="s">
        <v>235</v>
      </c>
      <c r="D1646" s="16" t="s">
        <v>10035</v>
      </c>
      <c r="E1646" s="16" t="s">
        <v>10113</v>
      </c>
      <c r="F1646" s="16" t="s">
        <v>10114</v>
      </c>
      <c r="G1646" s="16" t="s">
        <v>1739</v>
      </c>
      <c r="H1646" s="16" t="s">
        <v>129</v>
      </c>
      <c r="I1646" s="16" t="s">
        <v>19</v>
      </c>
      <c r="J1646" s="16" t="s">
        <v>7744</v>
      </c>
      <c r="K1646" s="16" t="s">
        <v>129</v>
      </c>
      <c r="L1646" s="16">
        <v>70692</v>
      </c>
      <c r="M1646" s="16">
        <v>70692</v>
      </c>
      <c r="N1646" s="16">
        <v>70692</v>
      </c>
      <c r="O1646" s="16">
        <v>70692</v>
      </c>
      <c r="P1646" s="16">
        <v>70692</v>
      </c>
      <c r="Q1646" s="16">
        <v>70692</v>
      </c>
      <c r="R1646" s="16">
        <v>72459.3</v>
      </c>
      <c r="S1646" s="16">
        <v>72459.3</v>
      </c>
      <c r="T1646" s="16">
        <v>72459.3</v>
      </c>
      <c r="U1646" s="16">
        <v>72459.3</v>
      </c>
      <c r="V1646" s="16">
        <v>72459.3</v>
      </c>
      <c r="W1646" s="16">
        <v>72459.3</v>
      </c>
      <c r="X1646" s="16" t="s">
        <v>7744</v>
      </c>
      <c r="Y1646" s="16" t="s">
        <v>129</v>
      </c>
      <c r="Z1646" s="16" t="s">
        <v>129</v>
      </c>
    </row>
    <row r="1647" spans="2:26" hidden="1">
      <c r="B1647" s="16" t="s">
        <v>1621</v>
      </c>
      <c r="C1647" s="16" t="s">
        <v>235</v>
      </c>
      <c r="D1647" s="16" t="s">
        <v>10035</v>
      </c>
      <c r="E1647" s="16" t="s">
        <v>10115</v>
      </c>
      <c r="F1647" s="16" t="s">
        <v>10116</v>
      </c>
      <c r="G1647" s="16" t="s">
        <v>1739</v>
      </c>
      <c r="H1647" s="16" t="s">
        <v>129</v>
      </c>
      <c r="I1647" s="16" t="s">
        <v>19</v>
      </c>
      <c r="J1647" s="16" t="s">
        <v>7744</v>
      </c>
      <c r="K1647" s="16" t="s">
        <v>129</v>
      </c>
      <c r="L1647" s="16">
        <v>26500</v>
      </c>
      <c r="M1647" s="16">
        <v>26500</v>
      </c>
      <c r="N1647" s="16">
        <v>26500</v>
      </c>
      <c r="O1647" s="16">
        <v>26500</v>
      </c>
      <c r="P1647" s="16">
        <v>26500</v>
      </c>
      <c r="Q1647" s="16">
        <v>26500</v>
      </c>
      <c r="R1647" s="16">
        <v>27162.5</v>
      </c>
      <c r="S1647" s="16">
        <v>27162.5</v>
      </c>
      <c r="T1647" s="16">
        <v>27162.5</v>
      </c>
      <c r="U1647" s="16">
        <v>27162.5</v>
      </c>
      <c r="V1647" s="16">
        <v>27162.5</v>
      </c>
      <c r="W1647" s="16">
        <v>27162.5</v>
      </c>
      <c r="X1647" s="16" t="s">
        <v>7744</v>
      </c>
      <c r="Y1647" s="16" t="s">
        <v>129</v>
      </c>
      <c r="Z1647" s="16" t="s">
        <v>129</v>
      </c>
    </row>
    <row r="1648" spans="2:26" hidden="1">
      <c r="B1648" s="16" t="s">
        <v>1621</v>
      </c>
      <c r="C1648" s="16" t="s">
        <v>235</v>
      </c>
      <c r="D1648" s="16" t="s">
        <v>10035</v>
      </c>
      <c r="E1648" s="16" t="s">
        <v>10117</v>
      </c>
      <c r="F1648" s="16" t="s">
        <v>10118</v>
      </c>
      <c r="G1648" s="16" t="s">
        <v>1739</v>
      </c>
      <c r="H1648" s="16" t="s">
        <v>129</v>
      </c>
      <c r="I1648" s="16" t="s">
        <v>19</v>
      </c>
      <c r="J1648" s="16" t="s">
        <v>7744</v>
      </c>
      <c r="K1648" s="16" t="s">
        <v>129</v>
      </c>
      <c r="L1648" s="16">
        <v>50000</v>
      </c>
      <c r="M1648" s="16">
        <v>50000</v>
      </c>
      <c r="N1648" s="16">
        <v>50000</v>
      </c>
      <c r="O1648" s="16">
        <v>50000</v>
      </c>
      <c r="P1648" s="16">
        <v>50000</v>
      </c>
      <c r="Q1648" s="16">
        <v>50000</v>
      </c>
      <c r="R1648" s="16">
        <v>51250</v>
      </c>
      <c r="S1648" s="16">
        <v>51250</v>
      </c>
      <c r="T1648" s="16">
        <v>51250</v>
      </c>
      <c r="U1648" s="16">
        <v>51250</v>
      </c>
      <c r="V1648" s="16">
        <v>51250</v>
      </c>
      <c r="W1648" s="16">
        <v>51250</v>
      </c>
      <c r="X1648" s="16" t="s">
        <v>7744</v>
      </c>
      <c r="Y1648" s="16" t="s">
        <v>129</v>
      </c>
      <c r="Z1648" s="16" t="s">
        <v>129</v>
      </c>
    </row>
    <row r="1649" spans="2:26" hidden="1">
      <c r="B1649" s="16" t="s">
        <v>1621</v>
      </c>
      <c r="C1649" s="16" t="s">
        <v>235</v>
      </c>
      <c r="D1649" s="16" t="s">
        <v>10035</v>
      </c>
      <c r="E1649" s="16" t="s">
        <v>10119</v>
      </c>
      <c r="F1649" s="16" t="s">
        <v>10120</v>
      </c>
      <c r="G1649" s="16" t="s">
        <v>1739</v>
      </c>
      <c r="H1649" s="16" t="s">
        <v>129</v>
      </c>
      <c r="I1649" s="16" t="s">
        <v>19</v>
      </c>
      <c r="J1649" s="16" t="s">
        <v>7744</v>
      </c>
      <c r="K1649" s="16" t="s">
        <v>129</v>
      </c>
      <c r="L1649" s="16">
        <v>23500</v>
      </c>
      <c r="M1649" s="16">
        <v>23500</v>
      </c>
      <c r="N1649" s="16">
        <v>23500</v>
      </c>
      <c r="O1649" s="16">
        <v>23500</v>
      </c>
      <c r="P1649" s="16">
        <v>23500</v>
      </c>
      <c r="Q1649" s="16">
        <v>23500</v>
      </c>
      <c r="R1649" s="16">
        <v>24087.5</v>
      </c>
      <c r="S1649" s="16">
        <v>24087.5</v>
      </c>
      <c r="T1649" s="16">
        <v>24087.5</v>
      </c>
      <c r="U1649" s="16">
        <v>24087.5</v>
      </c>
      <c r="V1649" s="16">
        <v>24087.5</v>
      </c>
      <c r="W1649" s="16">
        <v>24087.5</v>
      </c>
      <c r="X1649" s="16" t="s">
        <v>7744</v>
      </c>
      <c r="Y1649" s="16" t="s">
        <v>129</v>
      </c>
      <c r="Z1649" s="16" t="s">
        <v>129</v>
      </c>
    </row>
    <row r="1650" spans="2:26" hidden="1">
      <c r="B1650" s="16" t="s">
        <v>1621</v>
      </c>
      <c r="C1650" s="16" t="s">
        <v>235</v>
      </c>
      <c r="D1650" s="16" t="s">
        <v>10035</v>
      </c>
      <c r="E1650" s="16" t="s">
        <v>10121</v>
      </c>
      <c r="F1650" s="16" t="s">
        <v>10122</v>
      </c>
      <c r="G1650" s="16" t="s">
        <v>1739</v>
      </c>
      <c r="H1650" s="16" t="s">
        <v>129</v>
      </c>
      <c r="I1650" s="16" t="s">
        <v>19</v>
      </c>
      <c r="J1650" s="16" t="s">
        <v>7744</v>
      </c>
      <c r="K1650" s="16" t="s">
        <v>129</v>
      </c>
      <c r="L1650" s="16">
        <v>107500</v>
      </c>
      <c r="M1650" s="16">
        <v>107500</v>
      </c>
      <c r="N1650" s="16">
        <v>107500</v>
      </c>
      <c r="O1650" s="16">
        <v>107500</v>
      </c>
      <c r="P1650" s="16">
        <v>107500</v>
      </c>
      <c r="Q1650" s="16">
        <v>107500</v>
      </c>
      <c r="R1650" s="16">
        <v>110187.5</v>
      </c>
      <c r="S1650" s="16">
        <v>110187.5</v>
      </c>
      <c r="T1650" s="16">
        <v>110187.5</v>
      </c>
      <c r="U1650" s="16">
        <v>110187.5</v>
      </c>
      <c r="V1650" s="16">
        <v>110187.5</v>
      </c>
      <c r="W1650" s="16">
        <v>110187.5</v>
      </c>
      <c r="X1650" s="16" t="s">
        <v>7744</v>
      </c>
      <c r="Y1650" s="16" t="s">
        <v>129</v>
      </c>
      <c r="Z1650" s="16" t="s">
        <v>129</v>
      </c>
    </row>
    <row r="1651" spans="2:26" hidden="1">
      <c r="B1651" s="16" t="s">
        <v>1621</v>
      </c>
      <c r="C1651" s="16" t="s">
        <v>235</v>
      </c>
      <c r="D1651" s="16" t="s">
        <v>10035</v>
      </c>
      <c r="E1651" s="16" t="s">
        <v>10123</v>
      </c>
      <c r="F1651" s="16" t="s">
        <v>10124</v>
      </c>
      <c r="G1651" s="16" t="s">
        <v>1739</v>
      </c>
      <c r="H1651" s="16" t="s">
        <v>129</v>
      </c>
      <c r="I1651" s="16" t="s">
        <v>19</v>
      </c>
      <c r="J1651" s="16" t="s">
        <v>7744</v>
      </c>
      <c r="K1651" s="16" t="s">
        <v>129</v>
      </c>
      <c r="L1651" s="16">
        <v>16500</v>
      </c>
      <c r="M1651" s="16">
        <v>16500</v>
      </c>
      <c r="N1651" s="16">
        <v>16500</v>
      </c>
      <c r="O1651" s="16">
        <v>16500</v>
      </c>
      <c r="P1651" s="16">
        <v>16500</v>
      </c>
      <c r="Q1651" s="16">
        <v>16500</v>
      </c>
      <c r="R1651" s="16">
        <v>16912.5</v>
      </c>
      <c r="S1651" s="16">
        <v>16912.5</v>
      </c>
      <c r="T1651" s="16">
        <v>16912.5</v>
      </c>
      <c r="U1651" s="16">
        <v>16912.5</v>
      </c>
      <c r="V1651" s="16">
        <v>16912.5</v>
      </c>
      <c r="W1651" s="16">
        <v>16912.5</v>
      </c>
      <c r="X1651" s="16" t="s">
        <v>7744</v>
      </c>
      <c r="Y1651" s="16" t="s">
        <v>129</v>
      </c>
      <c r="Z1651" s="16" t="s">
        <v>129</v>
      </c>
    </row>
    <row r="1652" spans="2:26" hidden="1">
      <c r="B1652" s="16" t="s">
        <v>1621</v>
      </c>
      <c r="C1652" s="16" t="s">
        <v>235</v>
      </c>
      <c r="D1652" s="16" t="s">
        <v>10035</v>
      </c>
      <c r="E1652" s="16" t="s">
        <v>10125</v>
      </c>
      <c r="F1652" s="16" t="s">
        <v>10126</v>
      </c>
      <c r="G1652" s="16" t="s">
        <v>1739</v>
      </c>
      <c r="H1652" s="16" t="s">
        <v>129</v>
      </c>
      <c r="I1652" s="16" t="s">
        <v>19</v>
      </c>
      <c r="J1652" s="16" t="s">
        <v>7744</v>
      </c>
      <c r="K1652" s="16" t="s">
        <v>129</v>
      </c>
      <c r="L1652" s="16">
        <v>8000</v>
      </c>
      <c r="M1652" s="16">
        <v>8000</v>
      </c>
      <c r="N1652" s="16">
        <v>8000</v>
      </c>
      <c r="O1652" s="16">
        <v>8000</v>
      </c>
      <c r="P1652" s="16">
        <v>8000</v>
      </c>
      <c r="Q1652" s="16">
        <v>8000</v>
      </c>
      <c r="R1652" s="16">
        <v>8200</v>
      </c>
      <c r="S1652" s="16">
        <v>8200</v>
      </c>
      <c r="T1652" s="16">
        <v>8200</v>
      </c>
      <c r="U1652" s="16">
        <v>8200</v>
      </c>
      <c r="V1652" s="16">
        <v>8200</v>
      </c>
      <c r="W1652" s="16">
        <v>8200</v>
      </c>
      <c r="X1652" s="16" t="s">
        <v>7744</v>
      </c>
      <c r="Y1652" s="16" t="s">
        <v>129</v>
      </c>
      <c r="Z1652" s="16" t="s">
        <v>129</v>
      </c>
    </row>
    <row r="1653" spans="2:26" hidden="1">
      <c r="B1653" s="16" t="s">
        <v>1621</v>
      </c>
      <c r="C1653" s="16" t="s">
        <v>235</v>
      </c>
      <c r="D1653" s="16" t="s">
        <v>10035</v>
      </c>
      <c r="E1653" s="16" t="s">
        <v>10127</v>
      </c>
      <c r="F1653" s="16" t="s">
        <v>10128</v>
      </c>
      <c r="G1653" s="16" t="s">
        <v>1739</v>
      </c>
      <c r="H1653" s="16" t="s">
        <v>129</v>
      </c>
      <c r="I1653" s="16" t="s">
        <v>19</v>
      </c>
      <c r="J1653" s="16" t="s">
        <v>7744</v>
      </c>
      <c r="K1653" s="16" t="s">
        <v>129</v>
      </c>
      <c r="L1653" s="16">
        <v>125000</v>
      </c>
      <c r="M1653" s="16">
        <v>125000</v>
      </c>
      <c r="N1653" s="16">
        <v>125000</v>
      </c>
      <c r="O1653" s="16">
        <v>125000</v>
      </c>
      <c r="P1653" s="16">
        <v>125000</v>
      </c>
      <c r="Q1653" s="16">
        <v>125000</v>
      </c>
      <c r="R1653" s="16">
        <v>128125</v>
      </c>
      <c r="S1653" s="16">
        <v>128125</v>
      </c>
      <c r="T1653" s="16">
        <v>128125</v>
      </c>
      <c r="U1653" s="16">
        <v>128125</v>
      </c>
      <c r="V1653" s="16">
        <v>128125</v>
      </c>
      <c r="W1653" s="16">
        <v>128125</v>
      </c>
      <c r="X1653" s="16" t="s">
        <v>7744</v>
      </c>
      <c r="Y1653" s="16" t="s">
        <v>129</v>
      </c>
      <c r="Z1653" s="16" t="s">
        <v>129</v>
      </c>
    </row>
    <row r="1654" spans="2:26" hidden="1">
      <c r="B1654" s="16" t="s">
        <v>1621</v>
      </c>
      <c r="C1654" s="16" t="s">
        <v>235</v>
      </c>
      <c r="D1654" s="16" t="s">
        <v>10035</v>
      </c>
      <c r="E1654" s="16" t="s">
        <v>10129</v>
      </c>
      <c r="F1654" s="16" t="s">
        <v>2398</v>
      </c>
      <c r="G1654" s="16" t="s">
        <v>8278</v>
      </c>
      <c r="H1654" s="16" t="s">
        <v>129</v>
      </c>
      <c r="I1654" s="16" t="s">
        <v>19</v>
      </c>
      <c r="J1654" s="16" t="s">
        <v>7744</v>
      </c>
      <c r="K1654" s="16" t="s">
        <v>129</v>
      </c>
      <c r="L1654" s="16">
        <v>14200</v>
      </c>
      <c r="M1654" s="16">
        <v>14200</v>
      </c>
      <c r="N1654" s="16">
        <v>14200</v>
      </c>
      <c r="O1654" s="16">
        <v>14200</v>
      </c>
      <c r="P1654" s="16">
        <v>14200</v>
      </c>
      <c r="Q1654" s="16">
        <v>14200</v>
      </c>
      <c r="R1654" s="16">
        <v>14555</v>
      </c>
      <c r="S1654" s="16">
        <v>14555</v>
      </c>
      <c r="T1654" s="16">
        <v>14555</v>
      </c>
      <c r="U1654" s="16">
        <v>14555</v>
      </c>
      <c r="V1654" s="16">
        <v>14555</v>
      </c>
      <c r="W1654" s="16">
        <v>14555</v>
      </c>
      <c r="X1654" s="16" t="s">
        <v>7744</v>
      </c>
      <c r="Y1654" s="16" t="s">
        <v>129</v>
      </c>
      <c r="Z1654" s="16" t="s">
        <v>129</v>
      </c>
    </row>
    <row r="1655" spans="2:26" hidden="1">
      <c r="B1655" s="16" t="s">
        <v>1621</v>
      </c>
      <c r="C1655" s="16" t="s">
        <v>235</v>
      </c>
      <c r="D1655" s="16" t="s">
        <v>10035</v>
      </c>
      <c r="E1655" s="16" t="s">
        <v>10130</v>
      </c>
      <c r="F1655" s="16" t="s">
        <v>10131</v>
      </c>
      <c r="G1655" s="16" t="s">
        <v>1739</v>
      </c>
      <c r="H1655" s="16" t="s">
        <v>129</v>
      </c>
      <c r="I1655" s="16" t="s">
        <v>19</v>
      </c>
      <c r="J1655" s="16" t="s">
        <v>7744</v>
      </c>
      <c r="K1655" s="16" t="s">
        <v>129</v>
      </c>
      <c r="L1655" s="16">
        <v>20600</v>
      </c>
      <c r="M1655" s="16">
        <v>20600</v>
      </c>
      <c r="N1655" s="16">
        <v>20600</v>
      </c>
      <c r="O1655" s="16">
        <v>20600</v>
      </c>
      <c r="P1655" s="16">
        <v>20600</v>
      </c>
      <c r="Q1655" s="16">
        <v>20600</v>
      </c>
      <c r="R1655" s="16">
        <v>21115</v>
      </c>
      <c r="S1655" s="16">
        <v>21115</v>
      </c>
      <c r="T1655" s="16">
        <v>21115</v>
      </c>
      <c r="U1655" s="16">
        <v>21115</v>
      </c>
      <c r="V1655" s="16">
        <v>21115</v>
      </c>
      <c r="W1655" s="16">
        <v>21115</v>
      </c>
      <c r="X1655" s="16" t="s">
        <v>7744</v>
      </c>
      <c r="Y1655" s="16" t="s">
        <v>129</v>
      </c>
      <c r="Z1655" s="16" t="s">
        <v>129</v>
      </c>
    </row>
    <row r="1656" spans="2:26" hidden="1">
      <c r="B1656" s="16" t="s">
        <v>1621</v>
      </c>
      <c r="C1656" s="16" t="s">
        <v>235</v>
      </c>
      <c r="D1656" s="16" t="s">
        <v>10035</v>
      </c>
      <c r="E1656" s="16" t="s">
        <v>10132</v>
      </c>
      <c r="F1656" s="16" t="s">
        <v>10133</v>
      </c>
      <c r="G1656" s="16" t="s">
        <v>1739</v>
      </c>
      <c r="H1656" s="16" t="s">
        <v>129</v>
      </c>
      <c r="I1656" s="16" t="s">
        <v>19</v>
      </c>
      <c r="J1656" s="16" t="s">
        <v>7744</v>
      </c>
      <c r="K1656" s="16" t="s">
        <v>129</v>
      </c>
      <c r="L1656" s="16">
        <v>19800</v>
      </c>
      <c r="M1656" s="16">
        <v>19800</v>
      </c>
      <c r="N1656" s="16">
        <v>19800</v>
      </c>
      <c r="O1656" s="16">
        <v>19800</v>
      </c>
      <c r="P1656" s="16">
        <v>19800</v>
      </c>
      <c r="Q1656" s="16">
        <v>19800</v>
      </c>
      <c r="R1656" s="16">
        <v>20295</v>
      </c>
      <c r="S1656" s="16">
        <v>20295</v>
      </c>
      <c r="T1656" s="16">
        <v>20295</v>
      </c>
      <c r="U1656" s="16">
        <v>20295</v>
      </c>
      <c r="V1656" s="16">
        <v>20295</v>
      </c>
      <c r="W1656" s="16">
        <v>20295</v>
      </c>
      <c r="X1656" s="16" t="s">
        <v>7744</v>
      </c>
      <c r="Y1656" s="16" t="s">
        <v>129</v>
      </c>
      <c r="Z1656" s="16" t="s">
        <v>129</v>
      </c>
    </row>
    <row r="1657" spans="2:26" hidden="1">
      <c r="B1657" s="16" t="s">
        <v>1621</v>
      </c>
      <c r="C1657" s="16" t="s">
        <v>235</v>
      </c>
      <c r="D1657" s="16" t="s">
        <v>10035</v>
      </c>
      <c r="E1657" s="16" t="s">
        <v>10134</v>
      </c>
      <c r="F1657" s="16" t="s">
        <v>10135</v>
      </c>
      <c r="G1657" s="16" t="s">
        <v>1739</v>
      </c>
      <c r="H1657" s="16" t="s">
        <v>129</v>
      </c>
      <c r="I1657" s="16" t="s">
        <v>19</v>
      </c>
      <c r="J1657" s="16" t="s">
        <v>7744</v>
      </c>
      <c r="K1657" s="16" t="s">
        <v>129</v>
      </c>
      <c r="L1657" s="16">
        <v>74500</v>
      </c>
      <c r="M1657" s="16">
        <v>74500</v>
      </c>
      <c r="N1657" s="16">
        <v>74500</v>
      </c>
      <c r="O1657" s="16">
        <v>74500</v>
      </c>
      <c r="P1657" s="16">
        <v>74500</v>
      </c>
      <c r="Q1657" s="16">
        <v>74500</v>
      </c>
      <c r="R1657" s="16">
        <v>76362.5</v>
      </c>
      <c r="S1657" s="16">
        <v>76362.5</v>
      </c>
      <c r="T1657" s="16">
        <v>76362.5</v>
      </c>
      <c r="U1657" s="16">
        <v>76362.5</v>
      </c>
      <c r="V1657" s="16">
        <v>76362.5</v>
      </c>
      <c r="W1657" s="16">
        <v>76362.5</v>
      </c>
      <c r="X1657" s="16" t="s">
        <v>7744</v>
      </c>
      <c r="Y1657" s="16" t="s">
        <v>129</v>
      </c>
      <c r="Z1657" s="16" t="s">
        <v>129</v>
      </c>
    </row>
    <row r="1658" spans="2:26" hidden="1">
      <c r="B1658" s="16" t="s">
        <v>1621</v>
      </c>
      <c r="C1658" s="16" t="s">
        <v>235</v>
      </c>
      <c r="D1658" s="16" t="s">
        <v>10035</v>
      </c>
      <c r="E1658" s="16" t="s">
        <v>10136</v>
      </c>
      <c r="F1658" s="16" t="s">
        <v>10137</v>
      </c>
      <c r="G1658" s="16" t="s">
        <v>1739</v>
      </c>
      <c r="H1658" s="16" t="s">
        <v>129</v>
      </c>
      <c r="I1658" s="16" t="s">
        <v>19</v>
      </c>
      <c r="J1658" s="16" t="s">
        <v>7744</v>
      </c>
      <c r="K1658" s="16" t="s">
        <v>129</v>
      </c>
      <c r="L1658" s="16">
        <v>192000</v>
      </c>
      <c r="M1658" s="16">
        <v>192000</v>
      </c>
      <c r="N1658" s="16">
        <v>192000</v>
      </c>
      <c r="O1658" s="16">
        <v>192000</v>
      </c>
      <c r="P1658" s="16">
        <v>192000</v>
      </c>
      <c r="Q1658" s="16">
        <v>192000</v>
      </c>
      <c r="R1658" s="16">
        <v>196800</v>
      </c>
      <c r="S1658" s="16">
        <v>196800</v>
      </c>
      <c r="T1658" s="16">
        <v>196800</v>
      </c>
      <c r="U1658" s="16">
        <v>196800</v>
      </c>
      <c r="V1658" s="16">
        <v>196800</v>
      </c>
      <c r="W1658" s="16">
        <v>196800</v>
      </c>
      <c r="X1658" s="16" t="s">
        <v>7744</v>
      </c>
      <c r="Y1658" s="16" t="s">
        <v>129</v>
      </c>
      <c r="Z1658" s="16" t="s">
        <v>129</v>
      </c>
    </row>
    <row r="1659" spans="2:26" hidden="1">
      <c r="B1659" s="16" t="s">
        <v>1621</v>
      </c>
      <c r="C1659" s="16" t="s">
        <v>235</v>
      </c>
      <c r="D1659" s="16" t="s">
        <v>10035</v>
      </c>
      <c r="E1659" s="16" t="s">
        <v>10138</v>
      </c>
      <c r="F1659" s="16" t="s">
        <v>10139</v>
      </c>
      <c r="G1659" s="16" t="s">
        <v>10046</v>
      </c>
      <c r="H1659" s="16" t="s">
        <v>129</v>
      </c>
      <c r="I1659" s="16" t="s">
        <v>19</v>
      </c>
      <c r="J1659" s="16" t="s">
        <v>7744</v>
      </c>
      <c r="K1659" s="16" t="s">
        <v>129</v>
      </c>
      <c r="L1659" s="16">
        <v>309600</v>
      </c>
      <c r="M1659" s="16">
        <v>309600</v>
      </c>
      <c r="N1659" s="16">
        <v>309600</v>
      </c>
      <c r="O1659" s="16">
        <v>309600</v>
      </c>
      <c r="P1659" s="16">
        <v>309600</v>
      </c>
      <c r="Q1659" s="16">
        <v>309600</v>
      </c>
      <c r="R1659" s="16">
        <v>317340</v>
      </c>
      <c r="S1659" s="16">
        <v>317340</v>
      </c>
      <c r="T1659" s="16">
        <v>317340</v>
      </c>
      <c r="U1659" s="16">
        <v>317340</v>
      </c>
      <c r="V1659" s="16">
        <v>317340</v>
      </c>
      <c r="W1659" s="16">
        <v>317340</v>
      </c>
      <c r="X1659" s="16" t="s">
        <v>7744</v>
      </c>
      <c r="Y1659" s="16" t="s">
        <v>129</v>
      </c>
      <c r="Z1659" s="16" t="s">
        <v>129</v>
      </c>
    </row>
    <row r="1660" spans="2:26" hidden="1">
      <c r="B1660" s="16" t="s">
        <v>1621</v>
      </c>
      <c r="C1660" s="16" t="s">
        <v>235</v>
      </c>
      <c r="D1660" s="16" t="s">
        <v>10035</v>
      </c>
      <c r="E1660" s="16" t="s">
        <v>10140</v>
      </c>
      <c r="F1660" s="16" t="s">
        <v>10141</v>
      </c>
      <c r="G1660" s="16" t="s">
        <v>1739</v>
      </c>
      <c r="H1660" s="16" t="s">
        <v>129</v>
      </c>
      <c r="I1660" s="16" t="s">
        <v>19</v>
      </c>
      <c r="J1660" s="16" t="s">
        <v>7744</v>
      </c>
      <c r="K1660" s="16" t="s">
        <v>129</v>
      </c>
      <c r="L1660" s="16">
        <v>167000</v>
      </c>
      <c r="M1660" s="16">
        <v>167000</v>
      </c>
      <c r="N1660" s="16">
        <v>167000</v>
      </c>
      <c r="O1660" s="16">
        <v>167000</v>
      </c>
      <c r="P1660" s="16">
        <v>167000</v>
      </c>
      <c r="Q1660" s="16">
        <v>167000</v>
      </c>
      <c r="R1660" s="16">
        <v>171175</v>
      </c>
      <c r="S1660" s="16">
        <v>171175</v>
      </c>
      <c r="T1660" s="16">
        <v>171175</v>
      </c>
      <c r="U1660" s="16">
        <v>171175</v>
      </c>
      <c r="V1660" s="16">
        <v>171175</v>
      </c>
      <c r="W1660" s="16">
        <v>171175</v>
      </c>
      <c r="X1660" s="16" t="s">
        <v>7744</v>
      </c>
      <c r="Y1660" s="16" t="s">
        <v>129</v>
      </c>
      <c r="Z1660" s="16" t="s">
        <v>129</v>
      </c>
    </row>
    <row r="1661" spans="2:26" hidden="1">
      <c r="B1661" s="16" t="s">
        <v>1621</v>
      </c>
      <c r="C1661" s="16" t="s">
        <v>235</v>
      </c>
      <c r="D1661" s="16" t="s">
        <v>10035</v>
      </c>
      <c r="E1661" s="16" t="s">
        <v>10142</v>
      </c>
      <c r="F1661" s="16" t="s">
        <v>10143</v>
      </c>
      <c r="G1661" s="16" t="s">
        <v>1739</v>
      </c>
      <c r="H1661" s="16" t="s">
        <v>129</v>
      </c>
      <c r="I1661" s="16" t="s">
        <v>19</v>
      </c>
      <c r="J1661" s="16" t="s">
        <v>7744</v>
      </c>
      <c r="K1661" s="16" t="s">
        <v>129</v>
      </c>
      <c r="L1661" s="16">
        <v>72300</v>
      </c>
      <c r="M1661" s="16">
        <v>72300</v>
      </c>
      <c r="N1661" s="16">
        <v>72300</v>
      </c>
      <c r="O1661" s="16">
        <v>72300</v>
      </c>
      <c r="P1661" s="16">
        <v>72300</v>
      </c>
      <c r="Q1661" s="16">
        <v>72300</v>
      </c>
      <c r="R1661" s="16">
        <v>74107.5</v>
      </c>
      <c r="S1661" s="16">
        <v>74107.5</v>
      </c>
      <c r="T1661" s="16">
        <v>74107.5</v>
      </c>
      <c r="U1661" s="16">
        <v>74107.5</v>
      </c>
      <c r="V1661" s="16">
        <v>74107.5</v>
      </c>
      <c r="W1661" s="16">
        <v>74107.5</v>
      </c>
      <c r="X1661" s="16" t="s">
        <v>7744</v>
      </c>
      <c r="Y1661" s="16" t="s">
        <v>129</v>
      </c>
      <c r="Z1661" s="16" t="s">
        <v>129</v>
      </c>
    </row>
    <row r="1662" spans="2:26" hidden="1">
      <c r="B1662" s="16" t="s">
        <v>1621</v>
      </c>
      <c r="C1662" s="16" t="s">
        <v>235</v>
      </c>
      <c r="D1662" s="16" t="s">
        <v>10035</v>
      </c>
      <c r="E1662" s="16" t="s">
        <v>10144</v>
      </c>
      <c r="F1662" s="16" t="s">
        <v>10145</v>
      </c>
      <c r="G1662" s="16" t="s">
        <v>8278</v>
      </c>
      <c r="H1662" s="16" t="s">
        <v>129</v>
      </c>
      <c r="I1662" s="16" t="s">
        <v>19</v>
      </c>
      <c r="J1662" s="16" t="s">
        <v>7744</v>
      </c>
      <c r="K1662" s="16" t="s">
        <v>129</v>
      </c>
      <c r="L1662" s="16">
        <v>15500</v>
      </c>
      <c r="M1662" s="16">
        <v>15500</v>
      </c>
      <c r="N1662" s="16">
        <v>15500</v>
      </c>
      <c r="O1662" s="16">
        <v>15500</v>
      </c>
      <c r="P1662" s="16">
        <v>15500</v>
      </c>
      <c r="Q1662" s="16">
        <v>15500</v>
      </c>
      <c r="R1662" s="16">
        <v>15887.5</v>
      </c>
      <c r="S1662" s="16">
        <v>15887.5</v>
      </c>
      <c r="T1662" s="16">
        <v>15887.5</v>
      </c>
      <c r="U1662" s="16">
        <v>15887.5</v>
      </c>
      <c r="V1662" s="16">
        <v>15887.5</v>
      </c>
      <c r="W1662" s="16">
        <v>15887.5</v>
      </c>
      <c r="X1662" s="16" t="s">
        <v>7744</v>
      </c>
      <c r="Y1662" s="16" t="s">
        <v>129</v>
      </c>
      <c r="Z1662" s="16" t="s">
        <v>129</v>
      </c>
    </row>
    <row r="1663" spans="2:26" hidden="1">
      <c r="B1663" s="16" t="s">
        <v>1621</v>
      </c>
      <c r="C1663" s="16" t="s">
        <v>235</v>
      </c>
      <c r="D1663" s="16" t="s">
        <v>10035</v>
      </c>
      <c r="E1663" s="16" t="s">
        <v>10146</v>
      </c>
      <c r="F1663" s="16" t="s">
        <v>10147</v>
      </c>
      <c r="G1663" s="16" t="s">
        <v>1739</v>
      </c>
      <c r="H1663" s="16" t="s">
        <v>129</v>
      </c>
      <c r="I1663" s="16" t="s">
        <v>19</v>
      </c>
      <c r="J1663" s="16" t="s">
        <v>7744</v>
      </c>
      <c r="K1663" s="16" t="s">
        <v>129</v>
      </c>
      <c r="L1663" s="16">
        <v>8000</v>
      </c>
      <c r="M1663" s="16">
        <v>8000</v>
      </c>
      <c r="N1663" s="16">
        <v>8000</v>
      </c>
      <c r="O1663" s="16">
        <v>8000</v>
      </c>
      <c r="P1663" s="16">
        <v>8000</v>
      </c>
      <c r="Q1663" s="16">
        <v>8000</v>
      </c>
      <c r="R1663" s="16">
        <v>8200</v>
      </c>
      <c r="S1663" s="16">
        <v>8200</v>
      </c>
      <c r="T1663" s="16">
        <v>8200</v>
      </c>
      <c r="U1663" s="16">
        <v>8200</v>
      </c>
      <c r="V1663" s="16">
        <v>8200</v>
      </c>
      <c r="W1663" s="16">
        <v>8200</v>
      </c>
      <c r="X1663" s="16" t="s">
        <v>7744</v>
      </c>
      <c r="Y1663" s="16" t="s">
        <v>129</v>
      </c>
      <c r="Z1663" s="16" t="s">
        <v>129</v>
      </c>
    </row>
    <row r="1664" spans="2:26" hidden="1">
      <c r="B1664" s="16" t="s">
        <v>1621</v>
      </c>
      <c r="C1664" s="16" t="s">
        <v>235</v>
      </c>
      <c r="D1664" s="16" t="s">
        <v>10035</v>
      </c>
      <c r="E1664" s="16" t="s">
        <v>10148</v>
      </c>
      <c r="F1664" s="16" t="s">
        <v>10149</v>
      </c>
      <c r="G1664" s="16" t="s">
        <v>1739</v>
      </c>
      <c r="H1664" s="16" t="s">
        <v>129</v>
      </c>
      <c r="I1664" s="16" t="s">
        <v>19</v>
      </c>
      <c r="J1664" s="16" t="s">
        <v>7744</v>
      </c>
      <c r="K1664" s="16" t="s">
        <v>129</v>
      </c>
      <c r="L1664" s="16">
        <v>16800</v>
      </c>
      <c r="M1664" s="16">
        <v>16800</v>
      </c>
      <c r="N1664" s="16">
        <v>16800</v>
      </c>
      <c r="O1664" s="16">
        <v>16800</v>
      </c>
      <c r="P1664" s="16">
        <v>16800</v>
      </c>
      <c r="Q1664" s="16">
        <v>16800</v>
      </c>
      <c r="R1664" s="16">
        <v>17220</v>
      </c>
      <c r="S1664" s="16">
        <v>17220</v>
      </c>
      <c r="T1664" s="16">
        <v>17220</v>
      </c>
      <c r="U1664" s="16">
        <v>17220</v>
      </c>
      <c r="V1664" s="16">
        <v>17220</v>
      </c>
      <c r="W1664" s="16">
        <v>17220</v>
      </c>
      <c r="X1664" s="16" t="s">
        <v>7744</v>
      </c>
      <c r="Y1664" s="16" t="s">
        <v>129</v>
      </c>
      <c r="Z1664" s="16" t="s">
        <v>129</v>
      </c>
    </row>
    <row r="1665" spans="2:26" hidden="1">
      <c r="B1665" s="16" t="s">
        <v>1621</v>
      </c>
      <c r="C1665" s="16" t="s">
        <v>235</v>
      </c>
      <c r="D1665" s="16" t="s">
        <v>10035</v>
      </c>
      <c r="E1665" s="16" t="s">
        <v>10150</v>
      </c>
      <c r="F1665" s="16" t="s">
        <v>10151</v>
      </c>
      <c r="G1665" s="16" t="s">
        <v>1739</v>
      </c>
      <c r="H1665" s="16" t="s">
        <v>129</v>
      </c>
      <c r="I1665" s="16" t="s">
        <v>19</v>
      </c>
      <c r="J1665" s="16" t="s">
        <v>7744</v>
      </c>
      <c r="K1665" s="16" t="s">
        <v>129</v>
      </c>
      <c r="L1665" s="16">
        <v>9000</v>
      </c>
      <c r="M1665" s="16">
        <v>9000</v>
      </c>
      <c r="N1665" s="16">
        <v>9000</v>
      </c>
      <c r="O1665" s="16">
        <v>9000</v>
      </c>
      <c r="P1665" s="16">
        <v>9000</v>
      </c>
      <c r="Q1665" s="16">
        <v>9000</v>
      </c>
      <c r="R1665" s="16">
        <v>9225</v>
      </c>
      <c r="S1665" s="16">
        <v>9225</v>
      </c>
      <c r="T1665" s="16">
        <v>9225</v>
      </c>
      <c r="U1665" s="16">
        <v>9225</v>
      </c>
      <c r="V1665" s="16">
        <v>9225</v>
      </c>
      <c r="W1665" s="16">
        <v>9225</v>
      </c>
      <c r="X1665" s="16" t="s">
        <v>7744</v>
      </c>
      <c r="Y1665" s="16" t="s">
        <v>129</v>
      </c>
      <c r="Z1665" s="16" t="s">
        <v>129</v>
      </c>
    </row>
    <row r="1666" spans="2:26" hidden="1">
      <c r="B1666" s="16" t="s">
        <v>1621</v>
      </c>
      <c r="C1666" s="16" t="s">
        <v>235</v>
      </c>
      <c r="D1666" s="16" t="s">
        <v>10035</v>
      </c>
      <c r="E1666" s="16" t="s">
        <v>10152</v>
      </c>
      <c r="F1666" s="16" t="s">
        <v>10153</v>
      </c>
      <c r="G1666" s="16" t="s">
        <v>1739</v>
      </c>
      <c r="H1666" s="16" t="s">
        <v>129</v>
      </c>
      <c r="I1666" s="16" t="s">
        <v>19</v>
      </c>
      <c r="J1666" s="16" t="s">
        <v>7744</v>
      </c>
      <c r="K1666" s="16" t="s">
        <v>129</v>
      </c>
      <c r="L1666" s="16">
        <v>52000</v>
      </c>
      <c r="M1666" s="16">
        <v>52000</v>
      </c>
      <c r="N1666" s="16">
        <v>52000</v>
      </c>
      <c r="O1666" s="16">
        <v>52000</v>
      </c>
      <c r="P1666" s="16">
        <v>52000</v>
      </c>
      <c r="Q1666" s="16">
        <v>52000</v>
      </c>
      <c r="R1666" s="16">
        <v>53300</v>
      </c>
      <c r="S1666" s="16">
        <v>53300</v>
      </c>
      <c r="T1666" s="16">
        <v>53300</v>
      </c>
      <c r="U1666" s="16">
        <v>53300</v>
      </c>
      <c r="V1666" s="16">
        <v>53300</v>
      </c>
      <c r="W1666" s="16">
        <v>53300</v>
      </c>
      <c r="X1666" s="16" t="s">
        <v>7744</v>
      </c>
      <c r="Y1666" s="16" t="s">
        <v>129</v>
      </c>
      <c r="Z1666" s="16" t="s">
        <v>129</v>
      </c>
    </row>
    <row r="1667" spans="2:26" hidden="1">
      <c r="B1667" s="16" t="s">
        <v>1621</v>
      </c>
      <c r="C1667" s="16" t="s">
        <v>235</v>
      </c>
      <c r="D1667" s="16" t="s">
        <v>10035</v>
      </c>
      <c r="E1667" s="16" t="s">
        <v>10154</v>
      </c>
      <c r="F1667" s="16" t="s">
        <v>10155</v>
      </c>
      <c r="G1667" s="16" t="s">
        <v>1739</v>
      </c>
      <c r="H1667" s="16" t="s">
        <v>129</v>
      </c>
      <c r="I1667" s="16" t="s">
        <v>19</v>
      </c>
      <c r="J1667" s="16" t="s">
        <v>7744</v>
      </c>
      <c r="K1667" s="16" t="s">
        <v>129</v>
      </c>
      <c r="L1667" s="16">
        <v>18000</v>
      </c>
      <c r="M1667" s="16">
        <v>18000</v>
      </c>
      <c r="N1667" s="16">
        <v>18000</v>
      </c>
      <c r="O1667" s="16">
        <v>18000</v>
      </c>
      <c r="P1667" s="16">
        <v>18000</v>
      </c>
      <c r="Q1667" s="16">
        <v>18000</v>
      </c>
      <c r="R1667" s="16">
        <v>18450</v>
      </c>
      <c r="S1667" s="16">
        <v>18450</v>
      </c>
      <c r="T1667" s="16">
        <v>18450</v>
      </c>
      <c r="U1667" s="16">
        <v>18450</v>
      </c>
      <c r="V1667" s="16">
        <v>18450</v>
      </c>
      <c r="W1667" s="16">
        <v>18450</v>
      </c>
      <c r="X1667" s="16" t="s">
        <v>7744</v>
      </c>
      <c r="Y1667" s="16" t="s">
        <v>129</v>
      </c>
      <c r="Z1667" s="16" t="s">
        <v>129</v>
      </c>
    </row>
    <row r="1668" spans="2:26" hidden="1">
      <c r="B1668" s="16" t="s">
        <v>1621</v>
      </c>
      <c r="C1668" s="16" t="s">
        <v>235</v>
      </c>
      <c r="D1668" s="16" t="s">
        <v>10035</v>
      </c>
      <c r="E1668" s="16" t="s">
        <v>10156</v>
      </c>
      <c r="F1668" s="16" t="s">
        <v>10157</v>
      </c>
      <c r="G1668" s="16" t="s">
        <v>1739</v>
      </c>
      <c r="H1668" s="16" t="s">
        <v>129</v>
      </c>
      <c r="I1668" s="16" t="s">
        <v>19</v>
      </c>
      <c r="J1668" s="16" t="s">
        <v>7744</v>
      </c>
      <c r="K1668" s="16" t="s">
        <v>129</v>
      </c>
      <c r="L1668" s="16">
        <v>63700</v>
      </c>
      <c r="M1668" s="16">
        <v>63700</v>
      </c>
      <c r="N1668" s="16">
        <v>63700</v>
      </c>
      <c r="O1668" s="16">
        <v>63700</v>
      </c>
      <c r="P1668" s="16">
        <v>63700</v>
      </c>
      <c r="Q1668" s="16">
        <v>63700</v>
      </c>
      <c r="R1668" s="16">
        <v>65292.5</v>
      </c>
      <c r="S1668" s="16">
        <v>65292.5</v>
      </c>
      <c r="T1668" s="16">
        <v>65292.5</v>
      </c>
      <c r="U1668" s="16">
        <v>65292.5</v>
      </c>
      <c r="V1668" s="16">
        <v>65292.5</v>
      </c>
      <c r="W1668" s="16">
        <v>65292.5</v>
      </c>
      <c r="X1668" s="16" t="s">
        <v>7744</v>
      </c>
      <c r="Y1668" s="16" t="s">
        <v>129</v>
      </c>
      <c r="Z1668" s="16" t="s">
        <v>129</v>
      </c>
    </row>
    <row r="1669" spans="2:26" hidden="1">
      <c r="B1669" s="16" t="s">
        <v>1621</v>
      </c>
      <c r="C1669" s="16" t="s">
        <v>235</v>
      </c>
      <c r="D1669" s="16" t="s">
        <v>10035</v>
      </c>
      <c r="E1669" s="16" t="s">
        <v>10158</v>
      </c>
      <c r="F1669" s="16" t="s">
        <v>10159</v>
      </c>
      <c r="G1669" s="16" t="s">
        <v>1739</v>
      </c>
      <c r="H1669" s="16" t="s">
        <v>129</v>
      </c>
      <c r="I1669" s="16" t="s">
        <v>19</v>
      </c>
      <c r="J1669" s="16" t="s">
        <v>7744</v>
      </c>
      <c r="K1669" s="16" t="s">
        <v>129</v>
      </c>
      <c r="L1669" s="16">
        <v>10700</v>
      </c>
      <c r="M1669" s="16">
        <v>10700</v>
      </c>
      <c r="N1669" s="16">
        <v>10700</v>
      </c>
      <c r="O1669" s="16">
        <v>10700</v>
      </c>
      <c r="P1669" s="16">
        <v>10700</v>
      </c>
      <c r="Q1669" s="16">
        <v>10700</v>
      </c>
      <c r="R1669" s="16">
        <v>10967.5</v>
      </c>
      <c r="S1669" s="16">
        <v>10967.5</v>
      </c>
      <c r="T1669" s="16">
        <v>10967.5</v>
      </c>
      <c r="U1669" s="16">
        <v>10967.5</v>
      </c>
      <c r="V1669" s="16">
        <v>10967.5</v>
      </c>
      <c r="W1669" s="16">
        <v>10967.5</v>
      </c>
      <c r="X1669" s="16" t="s">
        <v>7744</v>
      </c>
      <c r="Y1669" s="16" t="s">
        <v>129</v>
      </c>
      <c r="Z1669" s="16" t="s">
        <v>129</v>
      </c>
    </row>
    <row r="1670" spans="2:26" hidden="1">
      <c r="B1670" s="16" t="s">
        <v>1621</v>
      </c>
      <c r="C1670" s="16" t="s">
        <v>235</v>
      </c>
      <c r="D1670" s="16" t="s">
        <v>10035</v>
      </c>
      <c r="E1670" s="16" t="s">
        <v>10160</v>
      </c>
      <c r="F1670" s="16" t="s">
        <v>10161</v>
      </c>
      <c r="G1670" s="16" t="s">
        <v>1739</v>
      </c>
      <c r="H1670" s="16" t="s">
        <v>129</v>
      </c>
      <c r="I1670" s="16" t="s">
        <v>19</v>
      </c>
      <c r="J1670" s="16" t="s">
        <v>7744</v>
      </c>
      <c r="K1670" s="16" t="s">
        <v>129</v>
      </c>
      <c r="L1670" s="16">
        <v>104000</v>
      </c>
      <c r="M1670" s="16">
        <v>104000</v>
      </c>
      <c r="N1670" s="16">
        <v>104000</v>
      </c>
      <c r="O1670" s="16">
        <v>104000</v>
      </c>
      <c r="P1670" s="16">
        <v>104000</v>
      </c>
      <c r="Q1670" s="16">
        <v>104000</v>
      </c>
      <c r="R1670" s="16">
        <v>106600</v>
      </c>
      <c r="S1670" s="16">
        <v>106600</v>
      </c>
      <c r="T1670" s="16">
        <v>106600</v>
      </c>
      <c r="U1670" s="16">
        <v>106600</v>
      </c>
      <c r="V1670" s="16">
        <v>106600</v>
      </c>
      <c r="W1670" s="16">
        <v>106600</v>
      </c>
      <c r="X1670" s="16" t="s">
        <v>7744</v>
      </c>
      <c r="Y1670" s="16" t="s">
        <v>129</v>
      </c>
      <c r="Z1670" s="16" t="s">
        <v>129</v>
      </c>
    </row>
    <row r="1671" spans="2:26" hidden="1">
      <c r="B1671" s="16" t="s">
        <v>1621</v>
      </c>
      <c r="C1671" s="16" t="s">
        <v>235</v>
      </c>
      <c r="D1671" s="16" t="s">
        <v>10035</v>
      </c>
      <c r="E1671" s="16" t="s">
        <v>10162</v>
      </c>
      <c r="F1671" s="16" t="s">
        <v>10163</v>
      </c>
      <c r="G1671" s="16" t="s">
        <v>8278</v>
      </c>
      <c r="H1671" s="16" t="s">
        <v>129</v>
      </c>
      <c r="I1671" s="16" t="s">
        <v>19</v>
      </c>
      <c r="J1671" s="16" t="s">
        <v>7744</v>
      </c>
      <c r="K1671" s="16" t="s">
        <v>129</v>
      </c>
      <c r="L1671" s="16">
        <v>21500</v>
      </c>
      <c r="M1671" s="16">
        <v>21500</v>
      </c>
      <c r="N1671" s="16">
        <v>21500</v>
      </c>
      <c r="O1671" s="16">
        <v>21500</v>
      </c>
      <c r="P1671" s="16">
        <v>21500</v>
      </c>
      <c r="Q1671" s="16">
        <v>21500</v>
      </c>
      <c r="R1671" s="16">
        <v>22037.5</v>
      </c>
      <c r="S1671" s="16">
        <v>22037.5</v>
      </c>
      <c r="T1671" s="16">
        <v>22037.5</v>
      </c>
      <c r="U1671" s="16">
        <v>22037.5</v>
      </c>
      <c r="V1671" s="16">
        <v>22037.5</v>
      </c>
      <c r="W1671" s="16">
        <v>22037.5</v>
      </c>
      <c r="X1671" s="16" t="s">
        <v>7744</v>
      </c>
      <c r="Y1671" s="16" t="s">
        <v>129</v>
      </c>
      <c r="Z1671" s="16" t="s">
        <v>129</v>
      </c>
    </row>
    <row r="1672" spans="2:26" hidden="1">
      <c r="B1672" s="16" t="s">
        <v>1621</v>
      </c>
      <c r="C1672" s="16" t="s">
        <v>235</v>
      </c>
      <c r="D1672" s="16" t="s">
        <v>10035</v>
      </c>
      <c r="E1672" s="16" t="s">
        <v>10164</v>
      </c>
      <c r="F1672" s="16" t="s">
        <v>10165</v>
      </c>
      <c r="G1672" s="16" t="s">
        <v>1739</v>
      </c>
      <c r="H1672" s="16" t="s">
        <v>129</v>
      </c>
      <c r="I1672" s="16" t="s">
        <v>19</v>
      </c>
      <c r="J1672" s="16" t="s">
        <v>7744</v>
      </c>
      <c r="K1672" s="16" t="s">
        <v>129</v>
      </c>
      <c r="L1672" s="16">
        <v>69600</v>
      </c>
      <c r="M1672" s="16">
        <v>69600</v>
      </c>
      <c r="N1672" s="16">
        <v>69600</v>
      </c>
      <c r="O1672" s="16">
        <v>69600</v>
      </c>
      <c r="P1672" s="16">
        <v>69600</v>
      </c>
      <c r="Q1672" s="16">
        <v>69600</v>
      </c>
      <c r="R1672" s="16">
        <v>71340</v>
      </c>
      <c r="S1672" s="16">
        <v>71340</v>
      </c>
      <c r="T1672" s="16">
        <v>71340</v>
      </c>
      <c r="U1672" s="16">
        <v>71340</v>
      </c>
      <c r="V1672" s="16">
        <v>71340</v>
      </c>
      <c r="W1672" s="16">
        <v>71340</v>
      </c>
      <c r="X1672" s="16" t="s">
        <v>7744</v>
      </c>
      <c r="Y1672" s="16" t="s">
        <v>129</v>
      </c>
      <c r="Z1672" s="16" t="s">
        <v>129</v>
      </c>
    </row>
    <row r="1673" spans="2:26" hidden="1">
      <c r="B1673" s="16" t="s">
        <v>1621</v>
      </c>
      <c r="C1673" s="16" t="s">
        <v>235</v>
      </c>
      <c r="D1673" s="16" t="s">
        <v>10035</v>
      </c>
      <c r="E1673" s="16" t="s">
        <v>10166</v>
      </c>
      <c r="F1673" s="16" t="s">
        <v>10167</v>
      </c>
      <c r="G1673" s="16" t="s">
        <v>1739</v>
      </c>
      <c r="H1673" s="16" t="s">
        <v>129</v>
      </c>
      <c r="I1673" s="16" t="s">
        <v>19</v>
      </c>
      <c r="J1673" s="16" t="s">
        <v>7744</v>
      </c>
      <c r="K1673" s="16" t="s">
        <v>129</v>
      </c>
      <c r="L1673" s="16">
        <v>294000</v>
      </c>
      <c r="M1673" s="16">
        <v>294000</v>
      </c>
      <c r="N1673" s="16">
        <v>294000</v>
      </c>
      <c r="O1673" s="16">
        <v>294000</v>
      </c>
      <c r="P1673" s="16">
        <v>294000</v>
      </c>
      <c r="Q1673" s="16">
        <v>294000</v>
      </c>
      <c r="R1673" s="16">
        <v>301350</v>
      </c>
      <c r="S1673" s="16">
        <v>301350</v>
      </c>
      <c r="T1673" s="16">
        <v>301350</v>
      </c>
      <c r="U1673" s="16">
        <v>301350</v>
      </c>
      <c r="V1673" s="16">
        <v>301350</v>
      </c>
      <c r="W1673" s="16">
        <v>301350</v>
      </c>
      <c r="X1673" s="16" t="s">
        <v>7744</v>
      </c>
      <c r="Y1673" s="16" t="s">
        <v>129</v>
      </c>
      <c r="Z1673" s="16" t="s">
        <v>129</v>
      </c>
    </row>
    <row r="1674" spans="2:26" hidden="1">
      <c r="B1674" s="16" t="s">
        <v>1621</v>
      </c>
      <c r="C1674" s="16" t="s">
        <v>1622</v>
      </c>
      <c r="D1674" s="16" t="s">
        <v>16194</v>
      </c>
      <c r="E1674" s="16" t="s">
        <v>16195</v>
      </c>
      <c r="F1674" s="16" t="s">
        <v>16196</v>
      </c>
      <c r="G1674" s="16" t="s">
        <v>1743</v>
      </c>
      <c r="H1674" s="16" t="s">
        <v>102</v>
      </c>
      <c r="I1674" s="16" t="s">
        <v>19</v>
      </c>
      <c r="J1674" s="16" t="s">
        <v>7745</v>
      </c>
      <c r="K1674" s="16" t="s">
        <v>102</v>
      </c>
      <c r="L1674" s="16">
        <v>3075000</v>
      </c>
      <c r="M1674" s="16">
        <v>3075000</v>
      </c>
      <c r="N1674" s="16">
        <v>3075000</v>
      </c>
      <c r="O1674" s="16">
        <v>3075000</v>
      </c>
      <c r="P1674" s="16">
        <v>3075000</v>
      </c>
      <c r="Q1674" s="16">
        <v>3075000</v>
      </c>
      <c r="R1674" s="16">
        <v>3075000</v>
      </c>
      <c r="S1674" s="16">
        <v>3075000</v>
      </c>
      <c r="T1674" s="16">
        <v>3075000</v>
      </c>
      <c r="U1674" s="16">
        <v>3075000</v>
      </c>
      <c r="V1674" s="16">
        <v>3075000</v>
      </c>
      <c r="W1674" s="16">
        <v>3075000</v>
      </c>
      <c r="X1674" s="16" t="s">
        <v>7745</v>
      </c>
      <c r="Y1674" s="16" t="s">
        <v>102</v>
      </c>
      <c r="Z1674" s="16" t="s">
        <v>102</v>
      </c>
    </row>
    <row r="1675" spans="2:26" hidden="1">
      <c r="B1675" s="16" t="s">
        <v>1621</v>
      </c>
      <c r="C1675" s="16" t="s">
        <v>235</v>
      </c>
      <c r="D1675" s="16" t="s">
        <v>10289</v>
      </c>
      <c r="E1675" s="16" t="s">
        <v>10290</v>
      </c>
      <c r="F1675" s="16" t="s">
        <v>10291</v>
      </c>
      <c r="G1675" s="16" t="s">
        <v>1743</v>
      </c>
      <c r="H1675" s="16" t="s">
        <v>129</v>
      </c>
      <c r="I1675" s="16" t="s">
        <v>19</v>
      </c>
      <c r="J1675" s="16" t="s">
        <v>7745</v>
      </c>
      <c r="K1675" s="16" t="s">
        <v>129</v>
      </c>
      <c r="L1675" s="16">
        <v>1000000</v>
      </c>
      <c r="M1675" s="16">
        <v>1000000</v>
      </c>
      <c r="N1675" s="16">
        <v>1000000</v>
      </c>
      <c r="O1675" s="16">
        <v>1000000</v>
      </c>
      <c r="P1675" s="16">
        <v>1000000</v>
      </c>
      <c r="Q1675" s="16">
        <v>1000000</v>
      </c>
      <c r="R1675" s="16">
        <v>1000000</v>
      </c>
      <c r="S1675" s="16">
        <v>1000000</v>
      </c>
      <c r="T1675" s="16">
        <v>1000000</v>
      </c>
      <c r="U1675" s="16">
        <v>1000000</v>
      </c>
      <c r="V1675" s="16">
        <v>1000000</v>
      </c>
      <c r="W1675" s="16">
        <v>1000000</v>
      </c>
      <c r="X1675" s="16" t="s">
        <v>7745</v>
      </c>
      <c r="Y1675" s="16" t="s">
        <v>129</v>
      </c>
      <c r="Z1675" s="16" t="s">
        <v>129</v>
      </c>
    </row>
    <row r="1676" spans="2:26" hidden="1">
      <c r="B1676" s="16" t="s">
        <v>1621</v>
      </c>
      <c r="C1676" s="16" t="s">
        <v>235</v>
      </c>
      <c r="D1676" s="16" t="s">
        <v>10292</v>
      </c>
      <c r="E1676" s="16" t="s">
        <v>10293</v>
      </c>
      <c r="F1676" s="16" t="s">
        <v>10294</v>
      </c>
      <c r="G1676" s="16" t="s">
        <v>2047</v>
      </c>
      <c r="H1676" s="16" t="s">
        <v>131</v>
      </c>
      <c r="I1676" s="16" t="s">
        <v>19</v>
      </c>
      <c r="J1676" s="16" t="s">
        <v>7744</v>
      </c>
      <c r="K1676" s="16" t="s">
        <v>131</v>
      </c>
      <c r="L1676" s="16">
        <v>5650000</v>
      </c>
      <c r="M1676" s="16">
        <v>5650000</v>
      </c>
      <c r="N1676" s="16">
        <v>5650000</v>
      </c>
      <c r="O1676" s="16">
        <v>5650000</v>
      </c>
      <c r="P1676" s="16">
        <v>5650000</v>
      </c>
      <c r="Q1676" s="16">
        <v>5650000</v>
      </c>
      <c r="R1676" s="16">
        <v>5650000</v>
      </c>
      <c r="S1676" s="16">
        <v>5650000</v>
      </c>
      <c r="T1676" s="16">
        <v>5650000</v>
      </c>
      <c r="U1676" s="16">
        <v>5650000</v>
      </c>
      <c r="V1676" s="16">
        <v>5650000</v>
      </c>
      <c r="W1676" s="16">
        <v>5650000</v>
      </c>
      <c r="X1676" s="16" t="s">
        <v>7744</v>
      </c>
      <c r="Y1676" s="16" t="s">
        <v>131</v>
      </c>
      <c r="Z1676" s="16" t="s">
        <v>131</v>
      </c>
    </row>
    <row r="1677" spans="2:26" hidden="1">
      <c r="B1677" s="16" t="s">
        <v>1621</v>
      </c>
      <c r="C1677" s="16" t="s">
        <v>235</v>
      </c>
      <c r="D1677" s="16" t="s">
        <v>15042</v>
      </c>
      <c r="E1677" s="16" t="s">
        <v>10295</v>
      </c>
      <c r="F1677" s="16" t="s">
        <v>10296</v>
      </c>
      <c r="G1677" s="16" t="s">
        <v>1743</v>
      </c>
      <c r="H1677" s="16" t="s">
        <v>103</v>
      </c>
      <c r="I1677" s="16" t="s">
        <v>19</v>
      </c>
      <c r="J1677" s="16" t="s">
        <v>7744</v>
      </c>
      <c r="K1677" s="16" t="s">
        <v>103</v>
      </c>
      <c r="L1677" s="16">
        <v>500000</v>
      </c>
      <c r="M1677" s="16">
        <v>500000</v>
      </c>
      <c r="N1677" s="16">
        <v>500000</v>
      </c>
      <c r="O1677" s="16">
        <v>500000</v>
      </c>
      <c r="P1677" s="16">
        <v>500000</v>
      </c>
      <c r="Q1677" s="16">
        <v>500000</v>
      </c>
      <c r="R1677" s="16">
        <v>500000</v>
      </c>
      <c r="S1677" s="16">
        <v>500000</v>
      </c>
      <c r="T1677" s="16">
        <v>500000</v>
      </c>
      <c r="U1677" s="16">
        <v>500000</v>
      </c>
      <c r="V1677" s="16">
        <v>500000</v>
      </c>
      <c r="W1677" s="16">
        <v>500000</v>
      </c>
      <c r="X1677" s="16" t="s">
        <v>7744</v>
      </c>
      <c r="Y1677" s="16" t="s">
        <v>103</v>
      </c>
      <c r="Z1677" s="16" t="s">
        <v>103</v>
      </c>
    </row>
    <row r="1678" spans="2:26" hidden="1">
      <c r="B1678" s="16" t="s">
        <v>1621</v>
      </c>
      <c r="C1678" s="16" t="s">
        <v>235</v>
      </c>
      <c r="D1678" s="16" t="s">
        <v>10297</v>
      </c>
      <c r="E1678" s="16" t="s">
        <v>10298</v>
      </c>
      <c r="F1678" s="16" t="s">
        <v>10299</v>
      </c>
      <c r="G1678" s="16" t="s">
        <v>1739</v>
      </c>
      <c r="H1678" s="16" t="s">
        <v>103</v>
      </c>
      <c r="I1678" s="16" t="s">
        <v>19</v>
      </c>
      <c r="J1678" s="16" t="s">
        <v>7744</v>
      </c>
      <c r="K1678" s="16" t="s">
        <v>103</v>
      </c>
      <c r="L1678" s="16">
        <v>58208600</v>
      </c>
      <c r="M1678" s="16">
        <v>58208600</v>
      </c>
      <c r="N1678" s="16">
        <v>58208600</v>
      </c>
      <c r="O1678" s="16">
        <v>58208600</v>
      </c>
      <c r="P1678" s="16">
        <v>58208600</v>
      </c>
      <c r="Q1678" s="16">
        <v>58208600</v>
      </c>
      <c r="R1678" s="16">
        <v>58208600</v>
      </c>
      <c r="S1678" s="16">
        <v>58208600</v>
      </c>
      <c r="T1678" s="16">
        <v>58208600</v>
      </c>
      <c r="U1678" s="16">
        <v>58208600</v>
      </c>
      <c r="V1678" s="16">
        <v>58208600</v>
      </c>
      <c r="W1678" s="16">
        <v>58208600</v>
      </c>
      <c r="X1678" s="16" t="s">
        <v>7744</v>
      </c>
      <c r="Y1678" s="16" t="s">
        <v>103</v>
      </c>
      <c r="Z1678" s="16" t="s">
        <v>103</v>
      </c>
    </row>
    <row r="1679" spans="2:26" hidden="1">
      <c r="B1679" s="16" t="s">
        <v>1621</v>
      </c>
      <c r="C1679" s="16" t="s">
        <v>1622</v>
      </c>
      <c r="D1679" s="16" t="s">
        <v>1938</v>
      </c>
      <c r="E1679" s="16" t="s">
        <v>10300</v>
      </c>
      <c r="F1679" s="16" t="s">
        <v>10301</v>
      </c>
      <c r="G1679" s="16" t="s">
        <v>1739</v>
      </c>
      <c r="H1679" s="16" t="s">
        <v>102</v>
      </c>
      <c r="I1679" s="16" t="s">
        <v>19</v>
      </c>
      <c r="J1679" s="16" t="s">
        <v>7745</v>
      </c>
      <c r="K1679" s="16" t="s">
        <v>102</v>
      </c>
      <c r="L1679" s="16">
        <v>789250</v>
      </c>
      <c r="M1679" s="16">
        <v>789250</v>
      </c>
      <c r="N1679" s="16">
        <v>789250</v>
      </c>
      <c r="O1679" s="16">
        <v>789250</v>
      </c>
      <c r="P1679" s="16">
        <v>789250</v>
      </c>
      <c r="Q1679" s="16">
        <v>789250</v>
      </c>
      <c r="R1679" s="16">
        <v>789250</v>
      </c>
      <c r="S1679" s="16">
        <v>789250</v>
      </c>
      <c r="T1679" s="16">
        <v>789250</v>
      </c>
      <c r="U1679" s="16">
        <v>789250</v>
      </c>
      <c r="V1679" s="16">
        <v>789250</v>
      </c>
      <c r="W1679" s="16">
        <v>789250</v>
      </c>
      <c r="X1679" s="16" t="s">
        <v>7745</v>
      </c>
      <c r="Y1679" s="16" t="s">
        <v>102</v>
      </c>
      <c r="Z1679" s="16" t="s">
        <v>102</v>
      </c>
    </row>
    <row r="1680" spans="2:26" hidden="1">
      <c r="B1680" s="16" t="s">
        <v>1621</v>
      </c>
      <c r="C1680" s="16" t="s">
        <v>235</v>
      </c>
      <c r="D1680" s="16" t="s">
        <v>15169</v>
      </c>
      <c r="E1680" s="16" t="s">
        <v>10302</v>
      </c>
      <c r="F1680" s="16" t="s">
        <v>15215</v>
      </c>
      <c r="G1680" s="16" t="s">
        <v>1743</v>
      </c>
      <c r="H1680" s="16" t="s">
        <v>131</v>
      </c>
      <c r="I1680" s="16" t="s">
        <v>20</v>
      </c>
      <c r="J1680" s="16" t="s">
        <v>7744</v>
      </c>
      <c r="K1680" s="16" t="s">
        <v>131</v>
      </c>
      <c r="L1680" s="16">
        <v>8000</v>
      </c>
      <c r="M1680" s="16">
        <v>8000</v>
      </c>
      <c r="N1680" s="16">
        <v>8000</v>
      </c>
      <c r="O1680" s="16">
        <v>8000</v>
      </c>
      <c r="P1680" s="16">
        <v>8000</v>
      </c>
      <c r="Q1680" s="16">
        <v>8000</v>
      </c>
      <c r="R1680" s="16">
        <v>8000</v>
      </c>
      <c r="S1680" s="16">
        <v>8000</v>
      </c>
      <c r="T1680" s="16">
        <v>8000</v>
      </c>
      <c r="U1680" s="16">
        <v>8000</v>
      </c>
      <c r="V1680" s="16">
        <v>8000</v>
      </c>
      <c r="W1680" s="16">
        <v>8000</v>
      </c>
      <c r="X1680" s="16" t="s">
        <v>7744</v>
      </c>
      <c r="Y1680" s="16" t="s">
        <v>131</v>
      </c>
      <c r="Z1680" s="16" t="s">
        <v>131</v>
      </c>
    </row>
    <row r="1681" spans="2:26" hidden="1">
      <c r="B1681" s="16" t="s">
        <v>1621</v>
      </c>
      <c r="C1681" s="16" t="s">
        <v>235</v>
      </c>
      <c r="D1681" s="16" t="s">
        <v>3073</v>
      </c>
      <c r="E1681" s="16" t="s">
        <v>10303</v>
      </c>
      <c r="F1681" s="16" t="s">
        <v>10304</v>
      </c>
      <c r="G1681" s="16" t="s">
        <v>1743</v>
      </c>
      <c r="H1681" s="16" t="s">
        <v>131</v>
      </c>
      <c r="I1681" s="16" t="s">
        <v>20</v>
      </c>
      <c r="J1681" s="16" t="s">
        <v>7744</v>
      </c>
      <c r="K1681" s="16" t="s">
        <v>131</v>
      </c>
      <c r="L1681" s="16">
        <v>230000</v>
      </c>
      <c r="M1681" s="16">
        <v>230000</v>
      </c>
      <c r="N1681" s="16">
        <v>230000</v>
      </c>
      <c r="O1681" s="16">
        <v>230000</v>
      </c>
      <c r="P1681" s="16">
        <v>230000</v>
      </c>
      <c r="Q1681" s="16">
        <v>230000</v>
      </c>
      <c r="R1681" s="16">
        <v>230000</v>
      </c>
      <c r="S1681" s="16">
        <v>230000</v>
      </c>
      <c r="T1681" s="16">
        <v>230000</v>
      </c>
      <c r="U1681" s="16">
        <v>230000</v>
      </c>
      <c r="V1681" s="16">
        <v>230000</v>
      </c>
      <c r="W1681" s="16">
        <v>230000</v>
      </c>
      <c r="X1681" s="16" t="s">
        <v>7744</v>
      </c>
      <c r="Y1681" s="16" t="s">
        <v>131</v>
      </c>
      <c r="Z1681" s="16" t="s">
        <v>131</v>
      </c>
    </row>
    <row r="1682" spans="2:26" hidden="1">
      <c r="B1682" s="16" t="s">
        <v>1621</v>
      </c>
      <c r="C1682" s="16" t="s">
        <v>235</v>
      </c>
      <c r="D1682" s="16" t="s">
        <v>3073</v>
      </c>
      <c r="E1682" s="16" t="s">
        <v>10305</v>
      </c>
      <c r="F1682" s="16" t="s">
        <v>10306</v>
      </c>
      <c r="G1682" s="16" t="s">
        <v>1743</v>
      </c>
      <c r="H1682" s="16" t="s">
        <v>131</v>
      </c>
      <c r="I1682" s="16" t="s">
        <v>20</v>
      </c>
      <c r="J1682" s="16" t="s">
        <v>7744</v>
      </c>
      <c r="K1682" s="16" t="s">
        <v>131</v>
      </c>
      <c r="L1682" s="16">
        <v>650000</v>
      </c>
      <c r="M1682" s="16">
        <v>650000</v>
      </c>
      <c r="N1682" s="16">
        <v>650000</v>
      </c>
      <c r="O1682" s="16">
        <v>650000</v>
      </c>
      <c r="P1682" s="16">
        <v>650000</v>
      </c>
      <c r="Q1682" s="16">
        <v>650000</v>
      </c>
      <c r="R1682" s="16">
        <v>650000</v>
      </c>
      <c r="S1682" s="16">
        <v>650000</v>
      </c>
      <c r="T1682" s="16">
        <v>650000</v>
      </c>
      <c r="U1682" s="16">
        <v>650000</v>
      </c>
      <c r="V1682" s="16">
        <v>650000</v>
      </c>
      <c r="W1682" s="16">
        <v>650000</v>
      </c>
      <c r="X1682" s="16" t="s">
        <v>7744</v>
      </c>
      <c r="Y1682" s="16" t="s">
        <v>131</v>
      </c>
      <c r="Z1682" s="16" t="s">
        <v>131</v>
      </c>
    </row>
    <row r="1683" spans="2:26" hidden="1">
      <c r="B1683" s="16" t="s">
        <v>1621</v>
      </c>
      <c r="C1683" s="16" t="s">
        <v>235</v>
      </c>
      <c r="D1683" s="16" t="s">
        <v>3073</v>
      </c>
      <c r="E1683" s="16" t="s">
        <v>10307</v>
      </c>
      <c r="F1683" s="16" t="s">
        <v>10308</v>
      </c>
      <c r="G1683" s="16" t="s">
        <v>1743</v>
      </c>
      <c r="H1683" s="16" t="s">
        <v>131</v>
      </c>
      <c r="I1683" s="16" t="s">
        <v>20</v>
      </c>
      <c r="J1683" s="16" t="s">
        <v>7744</v>
      </c>
      <c r="K1683" s="16" t="s">
        <v>131</v>
      </c>
      <c r="L1683" s="16">
        <v>15000</v>
      </c>
      <c r="M1683" s="16">
        <v>15000</v>
      </c>
      <c r="N1683" s="16">
        <v>15000</v>
      </c>
      <c r="O1683" s="16">
        <v>15000</v>
      </c>
      <c r="P1683" s="16">
        <v>15000</v>
      </c>
      <c r="Q1683" s="16">
        <v>15000</v>
      </c>
      <c r="R1683" s="16">
        <v>15000</v>
      </c>
      <c r="S1683" s="16">
        <v>15000</v>
      </c>
      <c r="T1683" s="16">
        <v>15000</v>
      </c>
      <c r="U1683" s="16">
        <v>15000</v>
      </c>
      <c r="V1683" s="16">
        <v>15000</v>
      </c>
      <c r="W1683" s="16">
        <v>15000</v>
      </c>
      <c r="X1683" s="16" t="s">
        <v>7744</v>
      </c>
      <c r="Y1683" s="16" t="s">
        <v>131</v>
      </c>
      <c r="Z1683" s="16" t="s">
        <v>131</v>
      </c>
    </row>
    <row r="1684" spans="2:26" hidden="1">
      <c r="B1684" s="16" t="s">
        <v>1621</v>
      </c>
      <c r="C1684" s="16" t="s">
        <v>235</v>
      </c>
      <c r="D1684" s="16" t="s">
        <v>3073</v>
      </c>
      <c r="E1684" s="16" t="s">
        <v>10309</v>
      </c>
      <c r="F1684" s="16" t="s">
        <v>10310</v>
      </c>
      <c r="G1684" s="16" t="s">
        <v>1743</v>
      </c>
      <c r="H1684" s="16" t="s">
        <v>131</v>
      </c>
      <c r="I1684" s="16" t="s">
        <v>20</v>
      </c>
      <c r="J1684" s="16" t="s">
        <v>7744</v>
      </c>
      <c r="K1684" s="16" t="s">
        <v>131</v>
      </c>
      <c r="L1684" s="16">
        <v>210000</v>
      </c>
      <c r="M1684" s="16">
        <v>210000</v>
      </c>
      <c r="N1684" s="16">
        <v>210000</v>
      </c>
      <c r="O1684" s="16">
        <v>210000</v>
      </c>
      <c r="P1684" s="16">
        <v>210000</v>
      </c>
      <c r="Q1684" s="16">
        <v>210000</v>
      </c>
      <c r="R1684" s="16">
        <v>210000</v>
      </c>
      <c r="S1684" s="16">
        <v>210000</v>
      </c>
      <c r="T1684" s="16">
        <v>210000</v>
      </c>
      <c r="U1684" s="16">
        <v>210000</v>
      </c>
      <c r="V1684" s="16">
        <v>210000</v>
      </c>
      <c r="W1684" s="16">
        <v>210000</v>
      </c>
      <c r="X1684" s="16" t="s">
        <v>7744</v>
      </c>
      <c r="Y1684" s="16" t="s">
        <v>131</v>
      </c>
      <c r="Z1684" s="16" t="s">
        <v>131</v>
      </c>
    </row>
    <row r="1685" spans="2:26" hidden="1">
      <c r="B1685" s="16" t="s">
        <v>1621</v>
      </c>
      <c r="C1685" s="16" t="s">
        <v>235</v>
      </c>
      <c r="D1685" s="16" t="s">
        <v>3073</v>
      </c>
      <c r="E1685" s="16" t="s">
        <v>10311</v>
      </c>
      <c r="F1685" s="16" t="s">
        <v>10312</v>
      </c>
      <c r="G1685" s="16" t="s">
        <v>1743</v>
      </c>
      <c r="H1685" s="16" t="s">
        <v>131</v>
      </c>
      <c r="I1685" s="16" t="s">
        <v>20</v>
      </c>
      <c r="J1685" s="16" t="s">
        <v>7744</v>
      </c>
      <c r="K1685" s="16" t="s">
        <v>131</v>
      </c>
      <c r="L1685" s="16">
        <v>9330</v>
      </c>
      <c r="M1685" s="16">
        <v>9330</v>
      </c>
      <c r="N1685" s="16">
        <v>9330</v>
      </c>
      <c r="O1685" s="16">
        <v>9330</v>
      </c>
      <c r="P1685" s="16">
        <v>9330</v>
      </c>
      <c r="Q1685" s="16">
        <v>9330</v>
      </c>
      <c r="R1685" s="16">
        <v>9330</v>
      </c>
      <c r="S1685" s="16">
        <v>9330</v>
      </c>
      <c r="T1685" s="16">
        <v>9330</v>
      </c>
      <c r="U1685" s="16">
        <v>9330</v>
      </c>
      <c r="V1685" s="16">
        <v>9330</v>
      </c>
      <c r="W1685" s="16">
        <v>9330</v>
      </c>
      <c r="X1685" s="16" t="s">
        <v>7744</v>
      </c>
      <c r="Y1685" s="16" t="s">
        <v>131</v>
      </c>
      <c r="Z1685" s="16" t="s">
        <v>131</v>
      </c>
    </row>
    <row r="1686" spans="2:26" hidden="1">
      <c r="B1686" s="16" t="s">
        <v>1621</v>
      </c>
      <c r="C1686" s="16" t="s">
        <v>235</v>
      </c>
      <c r="D1686" s="16" t="s">
        <v>3073</v>
      </c>
      <c r="E1686" s="16" t="s">
        <v>10313</v>
      </c>
      <c r="F1686" s="16" t="s">
        <v>10314</v>
      </c>
      <c r="G1686" s="16" t="s">
        <v>1743</v>
      </c>
      <c r="H1686" s="16" t="s">
        <v>131</v>
      </c>
      <c r="I1686" s="16" t="s">
        <v>20</v>
      </c>
      <c r="J1686" s="16" t="s">
        <v>7744</v>
      </c>
      <c r="K1686" s="16" t="s">
        <v>131</v>
      </c>
      <c r="L1686" s="16">
        <v>270000</v>
      </c>
      <c r="M1686" s="16">
        <v>270000</v>
      </c>
      <c r="N1686" s="16">
        <v>270000</v>
      </c>
      <c r="O1686" s="16">
        <v>270000</v>
      </c>
      <c r="P1686" s="16">
        <v>270000</v>
      </c>
      <c r="Q1686" s="16">
        <v>270000</v>
      </c>
      <c r="R1686" s="16">
        <v>270000</v>
      </c>
      <c r="S1686" s="16">
        <v>270000</v>
      </c>
      <c r="T1686" s="16">
        <v>270000</v>
      </c>
      <c r="U1686" s="16">
        <v>270000</v>
      </c>
      <c r="V1686" s="16">
        <v>270000</v>
      </c>
      <c r="W1686" s="16">
        <v>270000</v>
      </c>
      <c r="X1686" s="16" t="s">
        <v>7744</v>
      </c>
      <c r="Y1686" s="16" t="s">
        <v>131</v>
      </c>
      <c r="Z1686" s="16" t="s">
        <v>131</v>
      </c>
    </row>
    <row r="1687" spans="2:26" hidden="1">
      <c r="B1687" s="16" t="s">
        <v>1621</v>
      </c>
      <c r="C1687" s="16" t="s">
        <v>235</v>
      </c>
      <c r="D1687" s="16" t="s">
        <v>3073</v>
      </c>
      <c r="E1687" s="16" t="s">
        <v>10315</v>
      </c>
      <c r="F1687" s="16" t="s">
        <v>10316</v>
      </c>
      <c r="G1687" s="16" t="s">
        <v>1743</v>
      </c>
      <c r="H1687" s="16" t="s">
        <v>131</v>
      </c>
      <c r="I1687" s="16" t="s">
        <v>20</v>
      </c>
      <c r="J1687" s="16" t="s">
        <v>7744</v>
      </c>
      <c r="K1687" s="16" t="s">
        <v>131</v>
      </c>
      <c r="L1687" s="16">
        <v>110000</v>
      </c>
      <c r="M1687" s="16">
        <v>110000</v>
      </c>
      <c r="N1687" s="16">
        <v>110000</v>
      </c>
      <c r="O1687" s="16">
        <v>110000</v>
      </c>
      <c r="P1687" s="16">
        <v>110000</v>
      </c>
      <c r="Q1687" s="16">
        <v>110000</v>
      </c>
      <c r="R1687" s="16">
        <v>110000</v>
      </c>
      <c r="S1687" s="16">
        <v>110000</v>
      </c>
      <c r="T1687" s="16">
        <v>110000</v>
      </c>
      <c r="U1687" s="16">
        <v>110000</v>
      </c>
      <c r="V1687" s="16">
        <v>110000</v>
      </c>
      <c r="W1687" s="16">
        <v>110000</v>
      </c>
      <c r="X1687" s="16" t="s">
        <v>7744</v>
      </c>
      <c r="Y1687" s="16" t="s">
        <v>131</v>
      </c>
      <c r="Z1687" s="16" t="s">
        <v>131</v>
      </c>
    </row>
    <row r="1688" spans="2:26" hidden="1">
      <c r="B1688" s="16" t="s">
        <v>1621</v>
      </c>
      <c r="C1688" s="16" t="s">
        <v>235</v>
      </c>
      <c r="D1688" s="16" t="s">
        <v>3073</v>
      </c>
      <c r="E1688" s="16" t="s">
        <v>10317</v>
      </c>
      <c r="F1688" s="16" t="s">
        <v>10318</v>
      </c>
      <c r="G1688" s="16" t="s">
        <v>1743</v>
      </c>
      <c r="H1688" s="16" t="s">
        <v>131</v>
      </c>
      <c r="I1688" s="16" t="s">
        <v>20</v>
      </c>
      <c r="J1688" s="16" t="s">
        <v>7744</v>
      </c>
      <c r="K1688" s="16" t="s">
        <v>131</v>
      </c>
      <c r="L1688" s="16">
        <v>20000</v>
      </c>
      <c r="M1688" s="16">
        <v>20000</v>
      </c>
      <c r="N1688" s="16">
        <v>20000</v>
      </c>
      <c r="O1688" s="16">
        <v>20000</v>
      </c>
      <c r="P1688" s="16">
        <v>20000</v>
      </c>
      <c r="Q1688" s="16">
        <v>20000</v>
      </c>
      <c r="R1688" s="16">
        <v>20000</v>
      </c>
      <c r="S1688" s="16">
        <v>20000</v>
      </c>
      <c r="T1688" s="16">
        <v>20000</v>
      </c>
      <c r="U1688" s="16">
        <v>20000</v>
      </c>
      <c r="V1688" s="16">
        <v>20000</v>
      </c>
      <c r="W1688" s="16">
        <v>20000</v>
      </c>
      <c r="X1688" s="16" t="s">
        <v>7744</v>
      </c>
      <c r="Y1688" s="16" t="s">
        <v>131</v>
      </c>
      <c r="Z1688" s="16" t="s">
        <v>131</v>
      </c>
    </row>
    <row r="1689" spans="2:26" hidden="1">
      <c r="B1689" s="16" t="s">
        <v>1621</v>
      </c>
      <c r="C1689" s="16" t="s">
        <v>235</v>
      </c>
      <c r="D1689" s="16" t="s">
        <v>3073</v>
      </c>
      <c r="E1689" s="16" t="s">
        <v>10319</v>
      </c>
      <c r="F1689" s="16" t="s">
        <v>10320</v>
      </c>
      <c r="G1689" s="16" t="s">
        <v>1743</v>
      </c>
      <c r="H1689" s="16" t="s">
        <v>131</v>
      </c>
      <c r="I1689" s="16" t="s">
        <v>20</v>
      </c>
      <c r="J1689" s="16" t="s">
        <v>7744</v>
      </c>
      <c r="K1689" s="16" t="s">
        <v>131</v>
      </c>
      <c r="L1689" s="16">
        <v>20000</v>
      </c>
      <c r="M1689" s="16">
        <v>20000</v>
      </c>
      <c r="N1689" s="16">
        <v>20000</v>
      </c>
      <c r="O1689" s="16">
        <v>20000</v>
      </c>
      <c r="P1689" s="16">
        <v>20000</v>
      </c>
      <c r="Q1689" s="16">
        <v>20000</v>
      </c>
      <c r="R1689" s="16">
        <v>20000</v>
      </c>
      <c r="S1689" s="16">
        <v>20000</v>
      </c>
      <c r="T1689" s="16">
        <v>20000</v>
      </c>
      <c r="U1689" s="16">
        <v>20000</v>
      </c>
      <c r="V1689" s="16">
        <v>20000</v>
      </c>
      <c r="W1689" s="16">
        <v>20000</v>
      </c>
      <c r="X1689" s="16" t="s">
        <v>7744</v>
      </c>
      <c r="Y1689" s="16" t="s">
        <v>131</v>
      </c>
      <c r="Z1689" s="16" t="s">
        <v>131</v>
      </c>
    </row>
    <row r="1690" spans="2:26" hidden="1">
      <c r="B1690" s="16" t="s">
        <v>1621</v>
      </c>
      <c r="C1690" s="16" t="s">
        <v>235</v>
      </c>
      <c r="D1690" s="16" t="s">
        <v>2656</v>
      </c>
      <c r="E1690" s="16" t="s">
        <v>10321</v>
      </c>
      <c r="F1690" s="16" t="s">
        <v>10322</v>
      </c>
      <c r="G1690" s="16" t="s">
        <v>1743</v>
      </c>
      <c r="H1690" s="16" t="s">
        <v>129</v>
      </c>
      <c r="I1690" s="16" t="s">
        <v>19</v>
      </c>
      <c r="J1690" s="16" t="s">
        <v>7745</v>
      </c>
      <c r="K1690" s="16" t="s">
        <v>129</v>
      </c>
      <c r="L1690" s="16">
        <v>15300</v>
      </c>
      <c r="M1690" s="16">
        <v>15300</v>
      </c>
      <c r="N1690" s="16">
        <v>15300</v>
      </c>
      <c r="O1690" s="16">
        <v>15300</v>
      </c>
      <c r="P1690" s="16">
        <v>15300</v>
      </c>
      <c r="Q1690" s="16">
        <v>15300</v>
      </c>
      <c r="R1690" s="16">
        <v>15300</v>
      </c>
      <c r="S1690" s="16">
        <v>15300</v>
      </c>
      <c r="T1690" s="16">
        <v>15300</v>
      </c>
      <c r="U1690" s="16">
        <v>15300</v>
      </c>
      <c r="V1690" s="16">
        <v>15300</v>
      </c>
      <c r="W1690" s="16">
        <v>15300</v>
      </c>
      <c r="X1690" s="16" t="s">
        <v>7745</v>
      </c>
      <c r="Y1690" s="16" t="s">
        <v>129</v>
      </c>
      <c r="Z1690" s="16" t="s">
        <v>129</v>
      </c>
    </row>
    <row r="1691" spans="2:26" hidden="1">
      <c r="B1691" s="16" t="s">
        <v>1621</v>
      </c>
      <c r="C1691" s="16" t="s">
        <v>235</v>
      </c>
      <c r="D1691" s="16" t="s">
        <v>2656</v>
      </c>
      <c r="E1691" s="16" t="s">
        <v>10323</v>
      </c>
      <c r="F1691" s="16" t="s">
        <v>10324</v>
      </c>
      <c r="G1691" s="16" t="s">
        <v>1743</v>
      </c>
      <c r="H1691" s="16" t="s">
        <v>129</v>
      </c>
      <c r="I1691" s="16" t="s">
        <v>19</v>
      </c>
      <c r="J1691" s="16" t="s">
        <v>7745</v>
      </c>
      <c r="K1691" s="16" t="s">
        <v>129</v>
      </c>
      <c r="L1691" s="16">
        <v>38400</v>
      </c>
      <c r="M1691" s="16">
        <v>38400</v>
      </c>
      <c r="N1691" s="16">
        <v>38400</v>
      </c>
      <c r="O1691" s="16">
        <v>38400</v>
      </c>
      <c r="P1691" s="16">
        <v>38400</v>
      </c>
      <c r="Q1691" s="16">
        <v>38400</v>
      </c>
      <c r="R1691" s="16">
        <v>38400</v>
      </c>
      <c r="S1691" s="16">
        <v>38400</v>
      </c>
      <c r="T1691" s="16">
        <v>38400</v>
      </c>
      <c r="U1691" s="16">
        <v>38400</v>
      </c>
      <c r="V1691" s="16">
        <v>38400</v>
      </c>
      <c r="W1691" s="16">
        <v>38400</v>
      </c>
      <c r="X1691" s="16" t="s">
        <v>7745</v>
      </c>
      <c r="Y1691" s="16" t="s">
        <v>129</v>
      </c>
      <c r="Z1691" s="16" t="s">
        <v>129</v>
      </c>
    </row>
    <row r="1692" spans="2:26" hidden="1">
      <c r="B1692" s="16" t="s">
        <v>1621</v>
      </c>
      <c r="C1692" s="16" t="s">
        <v>235</v>
      </c>
      <c r="D1692" s="16" t="s">
        <v>10325</v>
      </c>
      <c r="E1692" s="16" t="s">
        <v>10326</v>
      </c>
      <c r="F1692" s="16" t="s">
        <v>10327</v>
      </c>
      <c r="G1692" s="16" t="s">
        <v>1743</v>
      </c>
      <c r="H1692" s="16" t="s">
        <v>129</v>
      </c>
      <c r="I1692" s="16" t="s">
        <v>19</v>
      </c>
      <c r="J1692" s="16" t="s">
        <v>7745</v>
      </c>
      <c r="K1692" s="16" t="s">
        <v>129</v>
      </c>
      <c r="L1692" s="16">
        <v>44710</v>
      </c>
      <c r="M1692" s="16">
        <v>44710</v>
      </c>
      <c r="N1692" s="16">
        <v>44710</v>
      </c>
      <c r="O1692" s="16">
        <v>44710</v>
      </c>
      <c r="P1692" s="16">
        <v>44710</v>
      </c>
      <c r="Q1692" s="16">
        <v>44710</v>
      </c>
      <c r="R1692" s="16">
        <v>44710</v>
      </c>
      <c r="S1692" s="16">
        <v>44710</v>
      </c>
      <c r="T1692" s="16">
        <v>44710</v>
      </c>
      <c r="U1692" s="16">
        <v>44710</v>
      </c>
      <c r="V1692" s="16">
        <v>44710</v>
      </c>
      <c r="W1692" s="16">
        <v>44710</v>
      </c>
      <c r="X1692" s="16" t="s">
        <v>7745</v>
      </c>
      <c r="Y1692" s="16" t="s">
        <v>129</v>
      </c>
      <c r="Z1692" s="16" t="s">
        <v>129</v>
      </c>
    </row>
    <row r="1693" spans="2:26" hidden="1">
      <c r="B1693" s="16" t="s">
        <v>1621</v>
      </c>
      <c r="C1693" s="16" t="s">
        <v>235</v>
      </c>
      <c r="D1693" s="16" t="s">
        <v>10328</v>
      </c>
      <c r="E1693" s="16" t="s">
        <v>10331</v>
      </c>
      <c r="F1693" s="16" t="s">
        <v>10332</v>
      </c>
      <c r="G1693" s="16" t="s">
        <v>1743</v>
      </c>
      <c r="H1693" s="16" t="s">
        <v>130</v>
      </c>
      <c r="I1693" s="16" t="s">
        <v>19</v>
      </c>
      <c r="J1693" s="16" t="s">
        <v>7744</v>
      </c>
      <c r="K1693" s="16" t="s">
        <v>130</v>
      </c>
      <c r="L1693" s="16">
        <v>73400</v>
      </c>
      <c r="M1693" s="16">
        <v>73400</v>
      </c>
      <c r="N1693" s="16">
        <v>73400</v>
      </c>
      <c r="O1693" s="16">
        <v>73400</v>
      </c>
      <c r="P1693" s="16">
        <v>73400</v>
      </c>
      <c r="Q1693" s="16">
        <v>73400</v>
      </c>
      <c r="R1693" s="16">
        <v>73400</v>
      </c>
      <c r="S1693" s="16">
        <v>73400</v>
      </c>
      <c r="T1693" s="16">
        <v>73400</v>
      </c>
      <c r="U1693" s="16">
        <v>73400</v>
      </c>
      <c r="V1693" s="16">
        <v>73400</v>
      </c>
      <c r="W1693" s="16">
        <v>73400</v>
      </c>
      <c r="X1693" s="16" t="s">
        <v>7744</v>
      </c>
      <c r="Y1693" s="16" t="s">
        <v>130</v>
      </c>
      <c r="Z1693" s="16" t="s">
        <v>130</v>
      </c>
    </row>
    <row r="1694" spans="2:26" hidden="1">
      <c r="B1694" s="16" t="s">
        <v>1621</v>
      </c>
      <c r="C1694" s="16" t="s">
        <v>235</v>
      </c>
      <c r="D1694" s="16" t="s">
        <v>10328</v>
      </c>
      <c r="E1694" s="16" t="s">
        <v>10333</v>
      </c>
      <c r="F1694" s="16" t="s">
        <v>10334</v>
      </c>
      <c r="G1694" s="16" t="s">
        <v>1743</v>
      </c>
      <c r="H1694" s="16" t="s">
        <v>130</v>
      </c>
      <c r="I1694" s="16" t="s">
        <v>19</v>
      </c>
      <c r="J1694" s="16" t="s">
        <v>7744</v>
      </c>
      <c r="K1694" s="16" t="s">
        <v>130</v>
      </c>
      <c r="L1694" s="16">
        <v>2500</v>
      </c>
      <c r="M1694" s="16">
        <v>2500</v>
      </c>
      <c r="N1694" s="16">
        <v>2500</v>
      </c>
      <c r="O1694" s="16">
        <v>2500</v>
      </c>
      <c r="P1694" s="16">
        <v>2500</v>
      </c>
      <c r="Q1694" s="16">
        <v>2500</v>
      </c>
      <c r="R1694" s="16">
        <v>2500</v>
      </c>
      <c r="S1694" s="16">
        <v>2500</v>
      </c>
      <c r="T1694" s="16">
        <v>2500</v>
      </c>
      <c r="U1694" s="16">
        <v>2500</v>
      </c>
      <c r="V1694" s="16">
        <v>2500</v>
      </c>
      <c r="W1694" s="16">
        <v>2500</v>
      </c>
      <c r="X1694" s="16" t="s">
        <v>7744</v>
      </c>
      <c r="Y1694" s="16" t="s">
        <v>130</v>
      </c>
      <c r="Z1694" s="16" t="s">
        <v>130</v>
      </c>
    </row>
    <row r="1695" spans="2:26" hidden="1">
      <c r="B1695" s="16" t="s">
        <v>1621</v>
      </c>
      <c r="C1695" s="16" t="s">
        <v>235</v>
      </c>
      <c r="D1695" s="16" t="s">
        <v>10328</v>
      </c>
      <c r="E1695" s="16" t="s">
        <v>10335</v>
      </c>
      <c r="F1695" s="16" t="s">
        <v>10336</v>
      </c>
      <c r="G1695" s="16" t="s">
        <v>1743</v>
      </c>
      <c r="H1695" s="16" t="s">
        <v>130</v>
      </c>
      <c r="I1695" s="16" t="s">
        <v>19</v>
      </c>
      <c r="J1695" s="16" t="s">
        <v>7744</v>
      </c>
      <c r="K1695" s="16" t="s">
        <v>130</v>
      </c>
      <c r="L1695" s="16">
        <v>96000</v>
      </c>
      <c r="M1695" s="16">
        <v>96000</v>
      </c>
      <c r="N1695" s="16">
        <v>96000</v>
      </c>
      <c r="O1695" s="16">
        <v>96000</v>
      </c>
      <c r="P1695" s="16">
        <v>96000</v>
      </c>
      <c r="Q1695" s="16">
        <v>96000</v>
      </c>
      <c r="R1695" s="16">
        <v>96000</v>
      </c>
      <c r="S1695" s="16">
        <v>96000</v>
      </c>
      <c r="T1695" s="16">
        <v>96000</v>
      </c>
      <c r="U1695" s="16">
        <v>96000</v>
      </c>
      <c r="V1695" s="16">
        <v>96000</v>
      </c>
      <c r="W1695" s="16">
        <v>96000</v>
      </c>
      <c r="X1695" s="16" t="s">
        <v>7744</v>
      </c>
      <c r="Y1695" s="16" t="s">
        <v>130</v>
      </c>
      <c r="Z1695" s="16" t="s">
        <v>130</v>
      </c>
    </row>
    <row r="1696" spans="2:26" hidden="1">
      <c r="B1696" s="16" t="s">
        <v>1621</v>
      </c>
      <c r="C1696" s="16" t="s">
        <v>235</v>
      </c>
      <c r="D1696" s="16" t="s">
        <v>10328</v>
      </c>
      <c r="E1696" s="16" t="s">
        <v>10339</v>
      </c>
      <c r="F1696" s="16" t="s">
        <v>10340</v>
      </c>
      <c r="G1696" s="16" t="s">
        <v>1743</v>
      </c>
      <c r="H1696" s="16" t="s">
        <v>130</v>
      </c>
      <c r="I1696" s="16" t="s">
        <v>19</v>
      </c>
      <c r="J1696" s="16" t="s">
        <v>7744</v>
      </c>
      <c r="K1696" s="16" t="s">
        <v>130</v>
      </c>
      <c r="L1696" s="16">
        <v>35650</v>
      </c>
      <c r="M1696" s="16">
        <v>35650</v>
      </c>
      <c r="N1696" s="16">
        <v>35650</v>
      </c>
      <c r="O1696" s="16">
        <v>35650</v>
      </c>
      <c r="P1696" s="16">
        <v>35650</v>
      </c>
      <c r="Q1696" s="16">
        <v>35650</v>
      </c>
      <c r="R1696" s="16">
        <v>35650</v>
      </c>
      <c r="S1696" s="16">
        <v>35650</v>
      </c>
      <c r="T1696" s="16">
        <v>35650</v>
      </c>
      <c r="U1696" s="16">
        <v>35650</v>
      </c>
      <c r="V1696" s="16">
        <v>35650</v>
      </c>
      <c r="W1696" s="16">
        <v>35650</v>
      </c>
      <c r="X1696" s="16" t="s">
        <v>7744</v>
      </c>
      <c r="Y1696" s="16" t="s">
        <v>130</v>
      </c>
      <c r="Z1696" s="16" t="s">
        <v>130</v>
      </c>
    </row>
    <row r="1697" spans="2:26" hidden="1">
      <c r="B1697" s="16" t="s">
        <v>1621</v>
      </c>
      <c r="C1697" s="16" t="s">
        <v>235</v>
      </c>
      <c r="D1697" s="16" t="s">
        <v>10328</v>
      </c>
      <c r="E1697" s="16" t="s">
        <v>10341</v>
      </c>
      <c r="F1697" s="16" t="s">
        <v>10342</v>
      </c>
      <c r="G1697" s="16" t="s">
        <v>1743</v>
      </c>
      <c r="H1697" s="16" t="s">
        <v>130</v>
      </c>
      <c r="I1697" s="16" t="s">
        <v>19</v>
      </c>
      <c r="J1697" s="16" t="s">
        <v>7744</v>
      </c>
      <c r="K1697" s="16" t="s">
        <v>130</v>
      </c>
      <c r="L1697" s="16">
        <v>1400</v>
      </c>
      <c r="M1697" s="16">
        <v>1400</v>
      </c>
      <c r="N1697" s="16">
        <v>1400</v>
      </c>
      <c r="O1697" s="16">
        <v>1400</v>
      </c>
      <c r="P1697" s="16">
        <v>1400</v>
      </c>
      <c r="Q1697" s="16">
        <v>1400</v>
      </c>
      <c r="R1697" s="16">
        <v>1400</v>
      </c>
      <c r="S1697" s="16">
        <v>1400</v>
      </c>
      <c r="T1697" s="16">
        <v>1400</v>
      </c>
      <c r="U1697" s="16">
        <v>1400</v>
      </c>
      <c r="V1697" s="16">
        <v>1400</v>
      </c>
      <c r="W1697" s="16">
        <v>1400</v>
      </c>
      <c r="X1697" s="16" t="s">
        <v>7744</v>
      </c>
      <c r="Y1697" s="16" t="s">
        <v>130</v>
      </c>
      <c r="Z1697" s="16" t="s">
        <v>130</v>
      </c>
    </row>
    <row r="1698" spans="2:26" hidden="1">
      <c r="B1698" s="16" t="s">
        <v>1621</v>
      </c>
      <c r="C1698" s="16" t="s">
        <v>235</v>
      </c>
      <c r="D1698" s="16" t="s">
        <v>10328</v>
      </c>
      <c r="E1698" s="16" t="s">
        <v>10345</v>
      </c>
      <c r="F1698" s="16" t="s">
        <v>10346</v>
      </c>
      <c r="G1698" s="16" t="s">
        <v>1743</v>
      </c>
      <c r="H1698" s="16" t="s">
        <v>130</v>
      </c>
      <c r="I1698" s="16" t="s">
        <v>19</v>
      </c>
      <c r="J1698" s="16" t="s">
        <v>7744</v>
      </c>
      <c r="K1698" s="16" t="s">
        <v>130</v>
      </c>
      <c r="L1698" s="16">
        <v>37540</v>
      </c>
      <c r="M1698" s="16">
        <v>37540</v>
      </c>
      <c r="N1698" s="16">
        <v>37540</v>
      </c>
      <c r="O1698" s="16">
        <v>37540</v>
      </c>
      <c r="P1698" s="16">
        <v>37540</v>
      </c>
      <c r="Q1698" s="16">
        <v>37540</v>
      </c>
      <c r="R1698" s="16">
        <v>37540</v>
      </c>
      <c r="S1698" s="16">
        <v>37540</v>
      </c>
      <c r="T1698" s="16">
        <v>37540</v>
      </c>
      <c r="U1698" s="16">
        <v>37540</v>
      </c>
      <c r="V1698" s="16">
        <v>37540</v>
      </c>
      <c r="W1698" s="16">
        <v>37540</v>
      </c>
      <c r="X1698" s="16" t="s">
        <v>7744</v>
      </c>
      <c r="Y1698" s="16" t="s">
        <v>130</v>
      </c>
      <c r="Z1698" s="16" t="s">
        <v>130</v>
      </c>
    </row>
    <row r="1699" spans="2:26" hidden="1">
      <c r="B1699" s="16" t="s">
        <v>1621</v>
      </c>
      <c r="C1699" s="16" t="s">
        <v>235</v>
      </c>
      <c r="D1699" s="16" t="s">
        <v>10328</v>
      </c>
      <c r="E1699" s="16" t="s">
        <v>10353</v>
      </c>
      <c r="F1699" s="16" t="s">
        <v>10354</v>
      </c>
      <c r="G1699" s="16" t="s">
        <v>1743</v>
      </c>
      <c r="H1699" s="16" t="s">
        <v>130</v>
      </c>
      <c r="I1699" s="16" t="s">
        <v>19</v>
      </c>
      <c r="J1699" s="16" t="s">
        <v>7744</v>
      </c>
      <c r="K1699" s="16" t="s">
        <v>130</v>
      </c>
      <c r="L1699" s="16">
        <v>50000</v>
      </c>
      <c r="M1699" s="16">
        <v>50000</v>
      </c>
      <c r="N1699" s="16">
        <v>50000</v>
      </c>
      <c r="O1699" s="16">
        <v>50000</v>
      </c>
      <c r="P1699" s="16">
        <v>50000</v>
      </c>
      <c r="Q1699" s="16">
        <v>50000</v>
      </c>
      <c r="R1699" s="16">
        <v>50000</v>
      </c>
      <c r="S1699" s="16">
        <v>50000</v>
      </c>
      <c r="T1699" s="16">
        <v>50000</v>
      </c>
      <c r="U1699" s="16">
        <v>50000</v>
      </c>
      <c r="V1699" s="16">
        <v>50000</v>
      </c>
      <c r="W1699" s="16">
        <v>50000</v>
      </c>
      <c r="X1699" s="16" t="s">
        <v>7744</v>
      </c>
      <c r="Y1699" s="16" t="s">
        <v>130</v>
      </c>
      <c r="Z1699" s="16" t="s">
        <v>130</v>
      </c>
    </row>
    <row r="1700" spans="2:26" hidden="1">
      <c r="B1700" s="16" t="s">
        <v>1621</v>
      </c>
      <c r="C1700" s="16" t="s">
        <v>1622</v>
      </c>
      <c r="D1700" s="16" t="s">
        <v>1954</v>
      </c>
      <c r="E1700" s="16" t="s">
        <v>10355</v>
      </c>
      <c r="F1700" s="16" t="s">
        <v>10356</v>
      </c>
      <c r="G1700" s="16" t="s">
        <v>1743</v>
      </c>
      <c r="H1700" s="16" t="s">
        <v>103</v>
      </c>
      <c r="I1700" s="16" t="s">
        <v>19</v>
      </c>
      <c r="J1700" s="16" t="s">
        <v>7744</v>
      </c>
      <c r="K1700" s="16" t="s">
        <v>103</v>
      </c>
      <c r="L1700" s="16">
        <v>30000000</v>
      </c>
      <c r="M1700" s="16">
        <v>30000000</v>
      </c>
      <c r="N1700" s="16">
        <v>30000000</v>
      </c>
      <c r="O1700" s="16">
        <v>30000000</v>
      </c>
      <c r="P1700" s="16">
        <v>30000000</v>
      </c>
      <c r="Q1700" s="16">
        <v>30000000</v>
      </c>
      <c r="R1700" s="16">
        <v>30000000</v>
      </c>
      <c r="S1700" s="16">
        <v>30000000</v>
      </c>
      <c r="T1700" s="16">
        <v>30000000</v>
      </c>
      <c r="U1700" s="16">
        <v>30000000</v>
      </c>
      <c r="V1700" s="16">
        <v>30000000</v>
      </c>
      <c r="W1700" s="16">
        <v>30000000</v>
      </c>
      <c r="X1700" s="16" t="s">
        <v>7744</v>
      </c>
      <c r="Y1700" s="16" t="s">
        <v>103</v>
      </c>
      <c r="Z1700" s="16" t="s">
        <v>103</v>
      </c>
    </row>
    <row r="1701" spans="2:26" hidden="1">
      <c r="B1701" s="16" t="s">
        <v>1621</v>
      </c>
      <c r="C1701" s="16" t="s">
        <v>1622</v>
      </c>
      <c r="D1701" s="16" t="s">
        <v>1954</v>
      </c>
      <c r="E1701" s="16" t="s">
        <v>10357</v>
      </c>
      <c r="F1701" s="16" t="s">
        <v>10358</v>
      </c>
      <c r="G1701" s="16" t="s">
        <v>1743</v>
      </c>
      <c r="H1701" s="16" t="s">
        <v>103</v>
      </c>
      <c r="I1701" s="16" t="s">
        <v>19</v>
      </c>
      <c r="J1701" s="16" t="s">
        <v>7744</v>
      </c>
      <c r="K1701" s="16" t="s">
        <v>103</v>
      </c>
      <c r="L1701" s="16">
        <v>6000000</v>
      </c>
      <c r="M1701" s="16">
        <v>6000000</v>
      </c>
      <c r="N1701" s="16">
        <v>6000000</v>
      </c>
      <c r="O1701" s="16">
        <v>6000000</v>
      </c>
      <c r="P1701" s="16">
        <v>6000000</v>
      </c>
      <c r="Q1701" s="16">
        <v>6000000</v>
      </c>
      <c r="R1701" s="16">
        <v>6000000</v>
      </c>
      <c r="S1701" s="16">
        <v>6000000</v>
      </c>
      <c r="T1701" s="16">
        <v>6000000</v>
      </c>
      <c r="U1701" s="16">
        <v>6000000</v>
      </c>
      <c r="V1701" s="16">
        <v>6000000</v>
      </c>
      <c r="W1701" s="16">
        <v>6000000</v>
      </c>
      <c r="X1701" s="16" t="s">
        <v>7744</v>
      </c>
      <c r="Y1701" s="16" t="s">
        <v>103</v>
      </c>
      <c r="Z1701" s="16" t="s">
        <v>103</v>
      </c>
    </row>
    <row r="1702" spans="2:26" hidden="1">
      <c r="B1702" s="16" t="s">
        <v>1621</v>
      </c>
      <c r="C1702" s="16" t="s">
        <v>1622</v>
      </c>
      <c r="D1702" s="16" t="s">
        <v>1954</v>
      </c>
      <c r="E1702" s="16" t="s">
        <v>10359</v>
      </c>
      <c r="F1702" s="16" t="s">
        <v>10360</v>
      </c>
      <c r="G1702" s="16" t="s">
        <v>1743</v>
      </c>
      <c r="H1702" s="16" t="s">
        <v>103</v>
      </c>
      <c r="I1702" s="16" t="s">
        <v>19</v>
      </c>
      <c r="J1702" s="16" t="s">
        <v>7744</v>
      </c>
      <c r="K1702" s="16" t="s">
        <v>103</v>
      </c>
      <c r="L1702" s="16">
        <v>11500000</v>
      </c>
      <c r="M1702" s="16">
        <v>11500000</v>
      </c>
      <c r="N1702" s="16">
        <v>11500000</v>
      </c>
      <c r="O1702" s="16">
        <v>11500000</v>
      </c>
      <c r="P1702" s="16">
        <v>11500000</v>
      </c>
      <c r="Q1702" s="16">
        <v>11500000</v>
      </c>
      <c r="R1702" s="16">
        <v>11500000</v>
      </c>
      <c r="S1702" s="16">
        <v>11500000</v>
      </c>
      <c r="T1702" s="16">
        <v>11500000</v>
      </c>
      <c r="U1702" s="16">
        <v>11500000</v>
      </c>
      <c r="V1702" s="16">
        <v>11500000</v>
      </c>
      <c r="W1702" s="16">
        <v>11500000</v>
      </c>
      <c r="X1702" s="16" t="s">
        <v>7744</v>
      </c>
      <c r="Y1702" s="16" t="s">
        <v>103</v>
      </c>
      <c r="Z1702" s="16" t="s">
        <v>103</v>
      </c>
    </row>
    <row r="1703" spans="2:26" hidden="1">
      <c r="B1703" s="16" t="s">
        <v>1621</v>
      </c>
      <c r="C1703" s="16" t="s">
        <v>235</v>
      </c>
      <c r="D1703" s="16" t="s">
        <v>10361</v>
      </c>
      <c r="E1703" s="16" t="s">
        <v>10362</v>
      </c>
      <c r="F1703" s="16" t="s">
        <v>10363</v>
      </c>
      <c r="G1703" s="16" t="s">
        <v>2047</v>
      </c>
      <c r="H1703" s="16" t="s">
        <v>128</v>
      </c>
      <c r="I1703" s="16" t="s">
        <v>19</v>
      </c>
      <c r="J1703" s="16" t="s">
        <v>7744</v>
      </c>
      <c r="K1703" s="16" t="s">
        <v>128</v>
      </c>
      <c r="L1703" s="16">
        <v>9000</v>
      </c>
      <c r="M1703" s="16">
        <v>9000</v>
      </c>
      <c r="N1703" s="16">
        <v>9000</v>
      </c>
      <c r="O1703" s="16">
        <v>9000</v>
      </c>
      <c r="P1703" s="16">
        <v>9000</v>
      </c>
      <c r="Q1703" s="16">
        <v>9000</v>
      </c>
      <c r="R1703" s="16">
        <v>9000</v>
      </c>
      <c r="S1703" s="16">
        <v>9000</v>
      </c>
      <c r="T1703" s="16">
        <v>9000</v>
      </c>
      <c r="U1703" s="16">
        <v>9000</v>
      </c>
      <c r="V1703" s="16">
        <v>9000</v>
      </c>
      <c r="W1703" s="16">
        <v>9000</v>
      </c>
      <c r="X1703" s="16" t="s">
        <v>7744</v>
      </c>
      <c r="Y1703" s="16" t="s">
        <v>128</v>
      </c>
      <c r="Z1703" s="16" t="s">
        <v>128</v>
      </c>
    </row>
    <row r="1704" spans="2:26" hidden="1">
      <c r="B1704" s="16" t="s">
        <v>1621</v>
      </c>
      <c r="C1704" s="16" t="s">
        <v>235</v>
      </c>
      <c r="D1704" s="16" t="s">
        <v>10364</v>
      </c>
      <c r="E1704" s="16" t="s">
        <v>10365</v>
      </c>
      <c r="F1704" s="16" t="s">
        <v>10366</v>
      </c>
      <c r="G1704" s="16" t="s">
        <v>2047</v>
      </c>
      <c r="H1704" s="16" t="s">
        <v>102</v>
      </c>
      <c r="I1704" s="16" t="s">
        <v>19</v>
      </c>
      <c r="J1704" s="16" t="s">
        <v>7745</v>
      </c>
      <c r="K1704" s="16" t="s">
        <v>102</v>
      </c>
      <c r="L1704" s="16">
        <v>81648000</v>
      </c>
      <c r="M1704" s="16">
        <v>81648000</v>
      </c>
      <c r="N1704" s="16">
        <v>81648000</v>
      </c>
      <c r="O1704" s="16">
        <v>81648000</v>
      </c>
      <c r="P1704" s="16">
        <v>81648000</v>
      </c>
      <c r="Q1704" s="16">
        <v>81648000</v>
      </c>
      <c r="R1704" s="16">
        <v>81648000</v>
      </c>
      <c r="S1704" s="16">
        <v>81648000</v>
      </c>
      <c r="T1704" s="16">
        <v>81648000</v>
      </c>
      <c r="U1704" s="16">
        <v>81648000</v>
      </c>
      <c r="V1704" s="16">
        <v>81648000</v>
      </c>
      <c r="W1704" s="16">
        <v>81648000</v>
      </c>
      <c r="X1704" s="16" t="s">
        <v>7745</v>
      </c>
      <c r="Y1704" s="16" t="s">
        <v>102</v>
      </c>
      <c r="Z1704" s="16" t="s">
        <v>102</v>
      </c>
    </row>
    <row r="1705" spans="2:26" hidden="1">
      <c r="B1705" s="16" t="s">
        <v>1621</v>
      </c>
      <c r="C1705" s="16" t="s">
        <v>1622</v>
      </c>
      <c r="D1705" s="16" t="s">
        <v>10364</v>
      </c>
      <c r="E1705" s="16" t="s">
        <v>10367</v>
      </c>
      <c r="F1705" s="16" t="s">
        <v>10368</v>
      </c>
      <c r="G1705" s="16" t="s">
        <v>2047</v>
      </c>
      <c r="H1705" s="16" t="s">
        <v>102</v>
      </c>
      <c r="I1705" s="16" t="s">
        <v>19</v>
      </c>
      <c r="J1705" s="16" t="s">
        <v>7745</v>
      </c>
      <c r="K1705" s="16" t="s">
        <v>102</v>
      </c>
      <c r="L1705" s="16">
        <v>14175000</v>
      </c>
      <c r="M1705" s="16">
        <v>14175000</v>
      </c>
      <c r="N1705" s="16">
        <v>14175000</v>
      </c>
      <c r="O1705" s="16">
        <v>14175000</v>
      </c>
      <c r="P1705" s="16">
        <v>14175000</v>
      </c>
      <c r="Q1705" s="16">
        <v>14175000</v>
      </c>
      <c r="R1705" s="16">
        <v>14175000</v>
      </c>
      <c r="S1705" s="16">
        <v>14175000</v>
      </c>
      <c r="T1705" s="16">
        <v>14175000</v>
      </c>
      <c r="U1705" s="16">
        <v>14175000</v>
      </c>
      <c r="V1705" s="16">
        <v>14175000</v>
      </c>
      <c r="W1705" s="16">
        <v>14175000</v>
      </c>
      <c r="X1705" s="16" t="s">
        <v>7745</v>
      </c>
      <c r="Y1705" s="16" t="s">
        <v>102</v>
      </c>
      <c r="Z1705" s="16" t="s">
        <v>102</v>
      </c>
    </row>
    <row r="1706" spans="2:26" hidden="1">
      <c r="B1706" s="16" t="s">
        <v>1621</v>
      </c>
      <c r="C1706" s="16" t="s">
        <v>235</v>
      </c>
      <c r="D1706" s="16" t="s">
        <v>10369</v>
      </c>
      <c r="E1706" s="16" t="s">
        <v>10370</v>
      </c>
      <c r="F1706" s="16" t="s">
        <v>10369</v>
      </c>
      <c r="G1706" s="16" t="s">
        <v>1669</v>
      </c>
      <c r="H1706" s="16" t="s">
        <v>129</v>
      </c>
      <c r="I1706" s="16" t="s">
        <v>19</v>
      </c>
      <c r="J1706" s="16" t="s">
        <v>7745</v>
      </c>
      <c r="K1706" s="16" t="s">
        <v>129</v>
      </c>
      <c r="L1706" s="16">
        <v>971660.02500000002</v>
      </c>
      <c r="M1706" s="16">
        <v>971660.02500000002</v>
      </c>
      <c r="N1706" s="16">
        <v>971660.02500000002</v>
      </c>
      <c r="O1706" s="16">
        <v>971660.02500000002</v>
      </c>
      <c r="P1706" s="16">
        <v>971660.02500000002</v>
      </c>
      <c r="Q1706" s="16">
        <v>971660.02500000002</v>
      </c>
      <c r="R1706" s="16">
        <v>971660.02500000002</v>
      </c>
      <c r="S1706" s="16">
        <v>971660.02500000002</v>
      </c>
      <c r="T1706" s="16">
        <v>971660.02500000002</v>
      </c>
      <c r="U1706" s="16">
        <v>971660.02500000002</v>
      </c>
      <c r="V1706" s="16">
        <v>971660.02500000002</v>
      </c>
      <c r="W1706" s="16">
        <v>971660.02500000002</v>
      </c>
      <c r="X1706" s="16" t="s">
        <v>7745</v>
      </c>
      <c r="Y1706" s="16" t="s">
        <v>129</v>
      </c>
      <c r="Z1706" s="16" t="s">
        <v>129</v>
      </c>
    </row>
    <row r="1707" spans="2:26" hidden="1">
      <c r="B1707" s="16" t="s">
        <v>1621</v>
      </c>
      <c r="C1707" s="16" t="s">
        <v>235</v>
      </c>
      <c r="D1707" s="16" t="s">
        <v>2789</v>
      </c>
      <c r="E1707" s="16" t="s">
        <v>15954</v>
      </c>
      <c r="F1707" s="16" t="s">
        <v>2789</v>
      </c>
      <c r="G1707" s="16" t="s">
        <v>1669</v>
      </c>
      <c r="H1707" s="16" t="s">
        <v>129</v>
      </c>
      <c r="I1707" s="16" t="s">
        <v>19</v>
      </c>
      <c r="J1707" s="16" t="s">
        <v>7745</v>
      </c>
      <c r="K1707" s="16" t="s">
        <v>129</v>
      </c>
      <c r="L1707" s="16">
        <v>116693.175</v>
      </c>
      <c r="M1707" s="16">
        <v>116693.175</v>
      </c>
      <c r="N1707" s="16">
        <v>116693.175</v>
      </c>
      <c r="O1707" s="16">
        <v>116693.175</v>
      </c>
      <c r="P1707" s="16">
        <v>116693.175</v>
      </c>
      <c r="Q1707" s="16">
        <v>116693.175</v>
      </c>
      <c r="R1707" s="16">
        <v>116693.175</v>
      </c>
      <c r="S1707" s="16">
        <v>116693.175</v>
      </c>
      <c r="T1707" s="16">
        <v>116693.175</v>
      </c>
      <c r="U1707" s="16">
        <v>116693.175</v>
      </c>
      <c r="V1707" s="16">
        <v>116693.175</v>
      </c>
      <c r="W1707" s="16">
        <v>116693.175</v>
      </c>
      <c r="X1707" s="16" t="s">
        <v>7745</v>
      </c>
      <c r="Y1707" s="16" t="s">
        <v>129</v>
      </c>
      <c r="Z1707" s="16" t="s">
        <v>129</v>
      </c>
    </row>
    <row r="1708" spans="2:26" hidden="1">
      <c r="B1708" s="16" t="s">
        <v>1621</v>
      </c>
      <c r="C1708" s="16" t="s">
        <v>235</v>
      </c>
      <c r="D1708" s="16" t="s">
        <v>10371</v>
      </c>
      <c r="E1708" s="16" t="s">
        <v>10372</v>
      </c>
      <c r="F1708" s="16" t="s">
        <v>10371</v>
      </c>
      <c r="G1708" s="16" t="s">
        <v>1739</v>
      </c>
      <c r="H1708" s="16" t="s">
        <v>130</v>
      </c>
      <c r="I1708" s="16" t="s">
        <v>19</v>
      </c>
      <c r="J1708" s="16" t="s">
        <v>7744</v>
      </c>
      <c r="K1708" s="16" t="s">
        <v>130</v>
      </c>
      <c r="L1708" s="16">
        <v>5000000</v>
      </c>
      <c r="M1708" s="16">
        <v>5000000</v>
      </c>
      <c r="N1708" s="16">
        <v>5000000</v>
      </c>
      <c r="O1708" s="16">
        <v>5000000</v>
      </c>
      <c r="P1708" s="16">
        <v>5000000</v>
      </c>
      <c r="Q1708" s="16">
        <v>5000000</v>
      </c>
      <c r="R1708" s="16">
        <v>5000000</v>
      </c>
      <c r="S1708" s="16">
        <v>5000000</v>
      </c>
      <c r="T1708" s="16">
        <v>5000000</v>
      </c>
      <c r="U1708" s="16">
        <v>5000000</v>
      </c>
      <c r="V1708" s="16">
        <v>5000000</v>
      </c>
      <c r="W1708" s="16">
        <v>5000000</v>
      </c>
      <c r="X1708" s="16" t="s">
        <v>7744</v>
      </c>
      <c r="Y1708" s="16" t="s">
        <v>130</v>
      </c>
      <c r="Z1708" s="16" t="s">
        <v>130</v>
      </c>
    </row>
    <row r="1709" spans="2:26" hidden="1">
      <c r="B1709" s="16" t="s">
        <v>1621</v>
      </c>
      <c r="C1709" s="16" t="s">
        <v>235</v>
      </c>
      <c r="D1709" s="16" t="s">
        <v>9759</v>
      </c>
      <c r="E1709" s="16" t="s">
        <v>10373</v>
      </c>
      <c r="F1709" s="16" t="s">
        <v>10374</v>
      </c>
      <c r="G1709" s="16" t="s">
        <v>1739</v>
      </c>
      <c r="H1709" s="16" t="s">
        <v>129</v>
      </c>
      <c r="I1709" s="16" t="s">
        <v>19</v>
      </c>
      <c r="J1709" s="16" t="s">
        <v>7745</v>
      </c>
      <c r="K1709" s="16" t="s">
        <v>129</v>
      </c>
      <c r="L1709" s="16">
        <v>350000</v>
      </c>
      <c r="M1709" s="16">
        <v>350000</v>
      </c>
      <c r="N1709" s="16">
        <v>350000</v>
      </c>
      <c r="O1709" s="16">
        <v>350000</v>
      </c>
      <c r="P1709" s="16">
        <v>350000</v>
      </c>
      <c r="Q1709" s="16">
        <v>350000</v>
      </c>
      <c r="R1709" s="16">
        <v>350000</v>
      </c>
      <c r="S1709" s="16">
        <v>350000</v>
      </c>
      <c r="T1709" s="16">
        <v>350000</v>
      </c>
      <c r="U1709" s="16">
        <v>350000</v>
      </c>
      <c r="V1709" s="16">
        <v>350000</v>
      </c>
      <c r="W1709" s="16">
        <v>350000</v>
      </c>
      <c r="X1709" s="16" t="s">
        <v>7745</v>
      </c>
      <c r="Y1709" s="16" t="s">
        <v>129</v>
      </c>
      <c r="Z1709" s="16" t="s">
        <v>129</v>
      </c>
    </row>
    <row r="1710" spans="2:26" hidden="1">
      <c r="B1710" s="16" t="s">
        <v>1621</v>
      </c>
      <c r="C1710" s="16" t="s">
        <v>235</v>
      </c>
      <c r="D1710" s="16" t="s">
        <v>2825</v>
      </c>
      <c r="E1710" s="16" t="s">
        <v>10375</v>
      </c>
      <c r="F1710" s="16" t="s">
        <v>10376</v>
      </c>
      <c r="G1710" s="16" t="s">
        <v>1743</v>
      </c>
      <c r="H1710" s="16" t="s">
        <v>131</v>
      </c>
      <c r="I1710" s="16" t="s">
        <v>19</v>
      </c>
      <c r="J1710" s="16" t="s">
        <v>7744</v>
      </c>
      <c r="K1710" s="16" t="s">
        <v>131</v>
      </c>
      <c r="L1710" s="16">
        <v>50000</v>
      </c>
      <c r="M1710" s="16">
        <v>50000</v>
      </c>
      <c r="N1710" s="16">
        <v>50000</v>
      </c>
      <c r="O1710" s="16">
        <v>50000</v>
      </c>
      <c r="P1710" s="16">
        <v>50000</v>
      </c>
      <c r="Q1710" s="16">
        <v>50000</v>
      </c>
      <c r="R1710" s="16">
        <v>50000</v>
      </c>
      <c r="S1710" s="16">
        <v>50000</v>
      </c>
      <c r="T1710" s="16">
        <v>50000</v>
      </c>
      <c r="U1710" s="16">
        <v>50000</v>
      </c>
      <c r="V1710" s="16">
        <v>50000</v>
      </c>
      <c r="W1710" s="16">
        <v>50000</v>
      </c>
      <c r="X1710" s="16" t="s">
        <v>7744</v>
      </c>
      <c r="Y1710" s="16" t="s">
        <v>131</v>
      </c>
      <c r="Z1710" s="16" t="s">
        <v>131</v>
      </c>
    </row>
    <row r="1711" spans="2:26" hidden="1">
      <c r="B1711" s="16" t="s">
        <v>1621</v>
      </c>
      <c r="C1711" s="16" t="s">
        <v>235</v>
      </c>
      <c r="D1711" s="16" t="s">
        <v>2825</v>
      </c>
      <c r="E1711" s="16" t="s">
        <v>10377</v>
      </c>
      <c r="F1711" s="16" t="s">
        <v>10378</v>
      </c>
      <c r="G1711" s="16" t="s">
        <v>1626</v>
      </c>
      <c r="H1711" s="16" t="s">
        <v>131</v>
      </c>
      <c r="I1711" s="16" t="s">
        <v>19</v>
      </c>
      <c r="J1711" s="16" t="s">
        <v>7744</v>
      </c>
      <c r="K1711" s="16" t="s">
        <v>131</v>
      </c>
      <c r="L1711" s="16">
        <v>30000</v>
      </c>
      <c r="M1711" s="16">
        <v>30000</v>
      </c>
      <c r="N1711" s="16">
        <v>30000</v>
      </c>
      <c r="O1711" s="16">
        <v>30000</v>
      </c>
      <c r="P1711" s="16">
        <v>30000</v>
      </c>
      <c r="Q1711" s="16">
        <v>30000</v>
      </c>
      <c r="R1711" s="16">
        <v>30000</v>
      </c>
      <c r="S1711" s="16">
        <v>30000</v>
      </c>
      <c r="T1711" s="16">
        <v>30000</v>
      </c>
      <c r="U1711" s="16">
        <v>30000</v>
      </c>
      <c r="V1711" s="16">
        <v>30000</v>
      </c>
      <c r="W1711" s="16">
        <v>30000</v>
      </c>
      <c r="X1711" s="16" t="s">
        <v>7744</v>
      </c>
      <c r="Y1711" s="16" t="s">
        <v>131</v>
      </c>
      <c r="Z1711" s="16" t="s">
        <v>131</v>
      </c>
    </row>
    <row r="1712" spans="2:26" hidden="1">
      <c r="B1712" s="16" t="s">
        <v>1621</v>
      </c>
      <c r="C1712" s="16" t="s">
        <v>235</v>
      </c>
      <c r="D1712" s="16" t="s">
        <v>3304</v>
      </c>
      <c r="E1712" s="16" t="s">
        <v>10379</v>
      </c>
      <c r="F1712" s="16" t="s">
        <v>10380</v>
      </c>
      <c r="G1712" s="16" t="s">
        <v>1739</v>
      </c>
      <c r="H1712" s="16" t="s">
        <v>129</v>
      </c>
      <c r="I1712" s="16" t="s">
        <v>19</v>
      </c>
      <c r="J1712" s="16" t="s">
        <v>7745</v>
      </c>
      <c r="K1712" s="16" t="s">
        <v>129</v>
      </c>
      <c r="L1712" s="16">
        <v>970000</v>
      </c>
      <c r="M1712" s="16">
        <v>970000</v>
      </c>
      <c r="N1712" s="16">
        <v>970000</v>
      </c>
      <c r="O1712" s="16">
        <v>970000</v>
      </c>
      <c r="P1712" s="16">
        <v>970000</v>
      </c>
      <c r="Q1712" s="16">
        <v>970000</v>
      </c>
      <c r="R1712" s="16">
        <v>970000</v>
      </c>
      <c r="S1712" s="16">
        <v>970000</v>
      </c>
      <c r="T1712" s="16">
        <v>970000</v>
      </c>
      <c r="U1712" s="16">
        <v>970000</v>
      </c>
      <c r="V1712" s="16">
        <v>970000</v>
      </c>
      <c r="W1712" s="16">
        <v>970000</v>
      </c>
      <c r="X1712" s="16" t="s">
        <v>7745</v>
      </c>
      <c r="Y1712" s="16" t="s">
        <v>129</v>
      </c>
      <c r="Z1712" s="16" t="s">
        <v>129</v>
      </c>
    </row>
    <row r="1713" spans="2:26" hidden="1">
      <c r="B1713" s="16" t="s">
        <v>1621</v>
      </c>
      <c r="C1713" s="16" t="s">
        <v>235</v>
      </c>
      <c r="D1713" s="16" t="s">
        <v>2486</v>
      </c>
      <c r="E1713" s="16" t="s">
        <v>10381</v>
      </c>
      <c r="F1713" s="16" t="s">
        <v>10382</v>
      </c>
      <c r="G1713" s="16" t="s">
        <v>1739</v>
      </c>
      <c r="H1713" s="16" t="s">
        <v>129</v>
      </c>
      <c r="I1713" s="16" t="s">
        <v>19</v>
      </c>
      <c r="J1713" s="16" t="s">
        <v>7745</v>
      </c>
      <c r="K1713" s="16" t="s">
        <v>129</v>
      </c>
      <c r="L1713" s="16">
        <v>543865</v>
      </c>
      <c r="M1713" s="16">
        <v>543865</v>
      </c>
      <c r="N1713" s="16">
        <v>543865</v>
      </c>
      <c r="O1713" s="16">
        <v>543865</v>
      </c>
      <c r="P1713" s="16">
        <v>543865</v>
      </c>
      <c r="Q1713" s="16">
        <v>543865</v>
      </c>
      <c r="R1713" s="16">
        <v>543865</v>
      </c>
      <c r="S1713" s="16">
        <v>543865</v>
      </c>
      <c r="T1713" s="16">
        <v>543865</v>
      </c>
      <c r="U1713" s="16">
        <v>543865</v>
      </c>
      <c r="V1713" s="16">
        <v>543865</v>
      </c>
      <c r="W1713" s="16">
        <v>543865</v>
      </c>
      <c r="X1713" s="16" t="s">
        <v>7745</v>
      </c>
      <c r="Y1713" s="16" t="s">
        <v>129</v>
      </c>
      <c r="Z1713" s="16" t="s">
        <v>129</v>
      </c>
    </row>
    <row r="1714" spans="2:26" hidden="1">
      <c r="B1714" s="16" t="s">
        <v>1621</v>
      </c>
      <c r="C1714" s="16" t="s">
        <v>235</v>
      </c>
      <c r="D1714" s="16" t="s">
        <v>10383</v>
      </c>
      <c r="E1714" s="16" t="s">
        <v>10384</v>
      </c>
      <c r="F1714" s="16" t="s">
        <v>10385</v>
      </c>
      <c r="G1714" s="16" t="s">
        <v>1739</v>
      </c>
      <c r="H1714" s="16" t="s">
        <v>129</v>
      </c>
      <c r="I1714" s="16" t="s">
        <v>19</v>
      </c>
      <c r="J1714" s="16" t="s">
        <v>7745</v>
      </c>
      <c r="K1714" s="16" t="s">
        <v>129</v>
      </c>
      <c r="L1714" s="16">
        <v>596755</v>
      </c>
      <c r="M1714" s="16">
        <v>596755</v>
      </c>
      <c r="N1714" s="16">
        <v>596755</v>
      </c>
      <c r="O1714" s="16">
        <v>596755</v>
      </c>
      <c r="P1714" s="16">
        <v>596755</v>
      </c>
      <c r="Q1714" s="16">
        <v>596755</v>
      </c>
      <c r="R1714" s="16">
        <v>596755</v>
      </c>
      <c r="S1714" s="16">
        <v>596755</v>
      </c>
      <c r="T1714" s="16">
        <v>596755</v>
      </c>
      <c r="U1714" s="16">
        <v>596755</v>
      </c>
      <c r="V1714" s="16">
        <v>596755</v>
      </c>
      <c r="W1714" s="16">
        <v>596755</v>
      </c>
      <c r="X1714" s="16" t="s">
        <v>7745</v>
      </c>
      <c r="Y1714" s="16" t="s">
        <v>129</v>
      </c>
      <c r="Z1714" s="16" t="s">
        <v>129</v>
      </c>
    </row>
    <row r="1715" spans="2:26" hidden="1">
      <c r="B1715" s="16" t="s">
        <v>1621</v>
      </c>
      <c r="C1715" s="16" t="s">
        <v>235</v>
      </c>
      <c r="D1715" s="16" t="s">
        <v>7846</v>
      </c>
      <c r="E1715" s="16" t="s">
        <v>10386</v>
      </c>
      <c r="F1715" s="16" t="s">
        <v>7846</v>
      </c>
      <c r="G1715" s="16" t="s">
        <v>1739</v>
      </c>
      <c r="H1715" s="16" t="s">
        <v>129</v>
      </c>
      <c r="I1715" s="16" t="s">
        <v>19</v>
      </c>
      <c r="J1715" s="16" t="s">
        <v>7745</v>
      </c>
      <c r="K1715" s="16" t="s">
        <v>129</v>
      </c>
      <c r="L1715" s="16">
        <v>20000</v>
      </c>
      <c r="M1715" s="16">
        <v>20000</v>
      </c>
      <c r="N1715" s="16">
        <v>20000</v>
      </c>
      <c r="O1715" s="16">
        <v>20000</v>
      </c>
      <c r="P1715" s="16">
        <v>20000</v>
      </c>
      <c r="Q1715" s="16">
        <v>20000</v>
      </c>
      <c r="R1715" s="16">
        <v>20000</v>
      </c>
      <c r="S1715" s="16">
        <v>20000</v>
      </c>
      <c r="T1715" s="16">
        <v>20000</v>
      </c>
      <c r="U1715" s="16">
        <v>20000</v>
      </c>
      <c r="V1715" s="16">
        <v>20000</v>
      </c>
      <c r="W1715" s="16">
        <v>20000</v>
      </c>
      <c r="X1715" s="16" t="s">
        <v>7745</v>
      </c>
      <c r="Y1715" s="16" t="s">
        <v>129</v>
      </c>
      <c r="Z1715" s="16" t="s">
        <v>129</v>
      </c>
    </row>
    <row r="1716" spans="2:26" hidden="1">
      <c r="B1716" s="16" t="s">
        <v>1621</v>
      </c>
      <c r="C1716" s="16" t="s">
        <v>235</v>
      </c>
      <c r="D1716" s="16" t="s">
        <v>2363</v>
      </c>
      <c r="E1716" s="16" t="s">
        <v>10388</v>
      </c>
      <c r="F1716" s="16" t="s">
        <v>10389</v>
      </c>
      <c r="G1716" s="16" t="s">
        <v>1739</v>
      </c>
      <c r="H1716" s="16" t="s">
        <v>129</v>
      </c>
      <c r="I1716" s="16" t="s">
        <v>19</v>
      </c>
      <c r="J1716" s="16" t="s">
        <v>7745</v>
      </c>
      <c r="K1716" s="16" t="s">
        <v>129</v>
      </c>
      <c r="L1716" s="16">
        <v>34440</v>
      </c>
      <c r="M1716" s="16">
        <v>34440</v>
      </c>
      <c r="N1716" s="16">
        <v>34440</v>
      </c>
      <c r="O1716" s="16">
        <v>34440</v>
      </c>
      <c r="P1716" s="16">
        <v>34440</v>
      </c>
      <c r="Q1716" s="16">
        <v>34440</v>
      </c>
      <c r="R1716" s="16">
        <v>34440</v>
      </c>
      <c r="S1716" s="16">
        <v>34440</v>
      </c>
      <c r="T1716" s="16">
        <v>34440</v>
      </c>
      <c r="U1716" s="16">
        <v>34440</v>
      </c>
      <c r="V1716" s="16">
        <v>34440</v>
      </c>
      <c r="W1716" s="16">
        <v>34440</v>
      </c>
      <c r="X1716" s="16" t="s">
        <v>7745</v>
      </c>
      <c r="Y1716" s="16" t="s">
        <v>129</v>
      </c>
      <c r="Z1716" s="16" t="s">
        <v>129</v>
      </c>
    </row>
    <row r="1717" spans="2:26" hidden="1">
      <c r="B1717" s="16" t="s">
        <v>1621</v>
      </c>
      <c r="C1717" s="16" t="s">
        <v>235</v>
      </c>
      <c r="D1717" s="16" t="s">
        <v>2363</v>
      </c>
      <c r="E1717" s="16" t="s">
        <v>10390</v>
      </c>
      <c r="F1717" s="16" t="s">
        <v>10391</v>
      </c>
      <c r="G1717" s="16" t="s">
        <v>1669</v>
      </c>
      <c r="H1717" s="16" t="s">
        <v>129</v>
      </c>
      <c r="I1717" s="16" t="s">
        <v>19</v>
      </c>
      <c r="J1717" s="16" t="s">
        <v>7745</v>
      </c>
      <c r="K1717" s="16" t="s">
        <v>129</v>
      </c>
      <c r="L1717" s="16">
        <v>133455</v>
      </c>
      <c r="M1717" s="16">
        <v>133455</v>
      </c>
      <c r="N1717" s="16">
        <v>133455</v>
      </c>
      <c r="O1717" s="16">
        <v>133455</v>
      </c>
      <c r="P1717" s="16">
        <v>133455</v>
      </c>
      <c r="Q1717" s="16">
        <v>133455</v>
      </c>
      <c r="R1717" s="16">
        <v>133455</v>
      </c>
      <c r="S1717" s="16">
        <v>133455</v>
      </c>
      <c r="T1717" s="16">
        <v>133455</v>
      </c>
      <c r="U1717" s="16">
        <v>133455</v>
      </c>
      <c r="V1717" s="16">
        <v>133455</v>
      </c>
      <c r="W1717" s="16">
        <v>133455</v>
      </c>
      <c r="X1717" s="16" t="s">
        <v>7745</v>
      </c>
      <c r="Y1717" s="16" t="s">
        <v>129</v>
      </c>
      <c r="Z1717" s="16" t="s">
        <v>129</v>
      </c>
    </row>
    <row r="1718" spans="2:26" hidden="1">
      <c r="B1718" s="16" t="s">
        <v>1621</v>
      </c>
      <c r="C1718" s="16" t="s">
        <v>235</v>
      </c>
      <c r="D1718" s="16" t="s">
        <v>2363</v>
      </c>
      <c r="E1718" s="16" t="s">
        <v>10392</v>
      </c>
      <c r="F1718" s="16" t="s">
        <v>10393</v>
      </c>
      <c r="G1718" s="16" t="s">
        <v>1669</v>
      </c>
      <c r="H1718" s="16" t="s">
        <v>129</v>
      </c>
      <c r="I1718" s="16" t="s">
        <v>19</v>
      </c>
      <c r="J1718" s="16" t="s">
        <v>7745</v>
      </c>
      <c r="K1718" s="16" t="s">
        <v>129</v>
      </c>
      <c r="L1718" s="16">
        <v>53812.5</v>
      </c>
      <c r="M1718" s="16">
        <v>53812.5</v>
      </c>
      <c r="N1718" s="16">
        <v>53812.5</v>
      </c>
      <c r="O1718" s="16">
        <v>53812.5</v>
      </c>
      <c r="P1718" s="16">
        <v>53812.5</v>
      </c>
      <c r="Q1718" s="16">
        <v>53812.5</v>
      </c>
      <c r="R1718" s="16">
        <v>53812.5</v>
      </c>
      <c r="S1718" s="16">
        <v>53812.5</v>
      </c>
      <c r="T1718" s="16">
        <v>53812.5</v>
      </c>
      <c r="U1718" s="16">
        <v>53812.5</v>
      </c>
      <c r="V1718" s="16">
        <v>53812.5</v>
      </c>
      <c r="W1718" s="16">
        <v>53812.5</v>
      </c>
      <c r="X1718" s="16" t="s">
        <v>7745</v>
      </c>
      <c r="Y1718" s="16" t="s">
        <v>129</v>
      </c>
      <c r="Z1718" s="16" t="s">
        <v>129</v>
      </c>
    </row>
    <row r="1719" spans="2:26" hidden="1">
      <c r="B1719" s="16" t="s">
        <v>1621</v>
      </c>
      <c r="C1719" s="16" t="s">
        <v>1622</v>
      </c>
      <c r="D1719" s="16" t="s">
        <v>1954</v>
      </c>
      <c r="E1719" s="16" t="s">
        <v>10394</v>
      </c>
      <c r="F1719" s="16" t="s">
        <v>10395</v>
      </c>
      <c r="G1719" s="16" t="s">
        <v>1739</v>
      </c>
      <c r="H1719" s="16" t="s">
        <v>102</v>
      </c>
      <c r="I1719" s="16" t="s">
        <v>19</v>
      </c>
      <c r="J1719" s="16" t="s">
        <v>7744</v>
      </c>
      <c r="K1719" s="16" t="s">
        <v>102</v>
      </c>
      <c r="L1719" s="16">
        <v>50000000</v>
      </c>
      <c r="M1719" s="16">
        <v>50000000</v>
      </c>
      <c r="N1719" s="16">
        <v>50000000</v>
      </c>
      <c r="O1719" s="16">
        <v>50000000</v>
      </c>
      <c r="P1719" s="16">
        <v>50000000</v>
      </c>
      <c r="Q1719" s="16">
        <v>50000000</v>
      </c>
      <c r="R1719" s="16">
        <v>50000000</v>
      </c>
      <c r="S1719" s="16">
        <v>50000000</v>
      </c>
      <c r="T1719" s="16">
        <v>50000000</v>
      </c>
      <c r="U1719" s="16">
        <v>50000000</v>
      </c>
      <c r="V1719" s="16">
        <v>50000000</v>
      </c>
      <c r="W1719" s="16">
        <v>50000000</v>
      </c>
      <c r="X1719" s="16" t="s">
        <v>7744</v>
      </c>
      <c r="Y1719" s="16" t="s">
        <v>102</v>
      </c>
      <c r="Z1719" s="16" t="s">
        <v>102</v>
      </c>
    </row>
    <row r="1720" spans="2:26" hidden="1">
      <c r="B1720" s="16" t="s">
        <v>1621</v>
      </c>
      <c r="C1720" s="16" t="s">
        <v>1622</v>
      </c>
      <c r="D1720" s="16" t="s">
        <v>1954</v>
      </c>
      <c r="E1720" s="16" t="s">
        <v>10396</v>
      </c>
      <c r="F1720" s="16" t="s">
        <v>10397</v>
      </c>
      <c r="G1720" s="16" t="s">
        <v>1739</v>
      </c>
      <c r="H1720" s="16" t="s">
        <v>102</v>
      </c>
      <c r="I1720" s="16" t="s">
        <v>19</v>
      </c>
      <c r="J1720" s="16" t="s">
        <v>7744</v>
      </c>
      <c r="K1720" s="16" t="s">
        <v>102</v>
      </c>
      <c r="L1720" s="16">
        <v>50000000</v>
      </c>
      <c r="M1720" s="16">
        <v>50000000</v>
      </c>
      <c r="N1720" s="16">
        <v>50000000</v>
      </c>
      <c r="O1720" s="16">
        <v>50000000</v>
      </c>
      <c r="P1720" s="16">
        <v>50000000</v>
      </c>
      <c r="Q1720" s="16">
        <v>50000000</v>
      </c>
      <c r="R1720" s="16">
        <v>50000000</v>
      </c>
      <c r="S1720" s="16">
        <v>50000000</v>
      </c>
      <c r="T1720" s="16">
        <v>50000000</v>
      </c>
      <c r="U1720" s="16">
        <v>50000000</v>
      </c>
      <c r="V1720" s="16">
        <v>50000000</v>
      </c>
      <c r="W1720" s="16">
        <v>50000000</v>
      </c>
      <c r="X1720" s="16" t="s">
        <v>7744</v>
      </c>
      <c r="Y1720" s="16" t="s">
        <v>102</v>
      </c>
      <c r="Z1720" s="16" t="s">
        <v>102</v>
      </c>
    </row>
    <row r="1721" spans="2:26" hidden="1">
      <c r="B1721" s="16" t="s">
        <v>1621</v>
      </c>
      <c r="C1721" s="16" t="s">
        <v>1622</v>
      </c>
      <c r="D1721" s="16" t="s">
        <v>1954</v>
      </c>
      <c r="E1721" s="16" t="s">
        <v>10398</v>
      </c>
      <c r="F1721" s="16" t="s">
        <v>10399</v>
      </c>
      <c r="G1721" s="16" t="s">
        <v>2047</v>
      </c>
      <c r="H1721" s="16" t="s">
        <v>102</v>
      </c>
      <c r="I1721" s="16" t="s">
        <v>19</v>
      </c>
      <c r="J1721" s="16" t="s">
        <v>7745</v>
      </c>
      <c r="K1721" s="16" t="s">
        <v>102</v>
      </c>
      <c r="L1721" s="16">
        <v>50000000</v>
      </c>
      <c r="M1721" s="16">
        <v>50000000</v>
      </c>
      <c r="N1721" s="16">
        <v>50000000</v>
      </c>
      <c r="O1721" s="16">
        <v>50000000</v>
      </c>
      <c r="P1721" s="16">
        <v>50000000</v>
      </c>
      <c r="Q1721" s="16">
        <v>50000000</v>
      </c>
      <c r="R1721" s="16">
        <v>50000000</v>
      </c>
      <c r="S1721" s="16">
        <v>50000000</v>
      </c>
      <c r="T1721" s="16">
        <v>50000000</v>
      </c>
      <c r="U1721" s="16">
        <v>50000000</v>
      </c>
      <c r="V1721" s="16">
        <v>50000000</v>
      </c>
      <c r="W1721" s="16">
        <v>50000000</v>
      </c>
      <c r="X1721" s="16" t="s">
        <v>7745</v>
      </c>
      <c r="Y1721" s="16" t="s">
        <v>102</v>
      </c>
      <c r="Z1721" s="16" t="s">
        <v>102</v>
      </c>
    </row>
    <row r="1722" spans="2:26" hidden="1">
      <c r="B1722" s="16" t="s">
        <v>1621</v>
      </c>
      <c r="C1722" s="16" t="s">
        <v>1622</v>
      </c>
      <c r="D1722" s="16" t="s">
        <v>10400</v>
      </c>
      <c r="E1722" s="16" t="s">
        <v>10401</v>
      </c>
      <c r="F1722" s="16" t="s">
        <v>10400</v>
      </c>
      <c r="G1722" s="16" t="s">
        <v>1739</v>
      </c>
      <c r="H1722" s="16" t="s">
        <v>102</v>
      </c>
      <c r="I1722" s="16" t="s">
        <v>19</v>
      </c>
      <c r="J1722" s="16" t="s">
        <v>7745</v>
      </c>
      <c r="K1722" s="16" t="s">
        <v>102</v>
      </c>
      <c r="L1722" s="16">
        <v>29500000</v>
      </c>
      <c r="M1722" s="16">
        <v>29500000</v>
      </c>
      <c r="N1722" s="16">
        <v>29500000</v>
      </c>
      <c r="O1722" s="16">
        <v>29500000</v>
      </c>
      <c r="P1722" s="16">
        <v>29500000</v>
      </c>
      <c r="Q1722" s="16">
        <v>29500000</v>
      </c>
      <c r="R1722" s="16">
        <v>29500000</v>
      </c>
      <c r="S1722" s="16">
        <v>29500000</v>
      </c>
      <c r="T1722" s="16">
        <v>29500000</v>
      </c>
      <c r="U1722" s="16">
        <v>29500000</v>
      </c>
      <c r="V1722" s="16">
        <v>29500000</v>
      </c>
      <c r="W1722" s="16">
        <v>29500000</v>
      </c>
      <c r="X1722" s="16" t="s">
        <v>7745</v>
      </c>
      <c r="Y1722" s="16" t="s">
        <v>102</v>
      </c>
      <c r="Z1722" s="16" t="s">
        <v>102</v>
      </c>
    </row>
    <row r="1723" spans="2:26" hidden="1">
      <c r="B1723" s="16" t="s">
        <v>1621</v>
      </c>
      <c r="C1723" s="16" t="s">
        <v>235</v>
      </c>
      <c r="D1723" s="16" t="s">
        <v>10402</v>
      </c>
      <c r="E1723" s="16" t="s">
        <v>10403</v>
      </c>
      <c r="F1723" s="16" t="s">
        <v>10404</v>
      </c>
      <c r="G1723" s="16" t="s">
        <v>2047</v>
      </c>
      <c r="H1723" s="16" t="s">
        <v>129</v>
      </c>
      <c r="I1723" s="16" t="s">
        <v>19</v>
      </c>
      <c r="J1723" s="16" t="s">
        <v>7745</v>
      </c>
      <c r="K1723" s="16" t="s">
        <v>129</v>
      </c>
      <c r="L1723" s="16">
        <v>165000</v>
      </c>
      <c r="M1723" s="16">
        <v>165000</v>
      </c>
      <c r="N1723" s="16">
        <v>165000</v>
      </c>
      <c r="O1723" s="16">
        <v>165000</v>
      </c>
      <c r="P1723" s="16">
        <v>165000</v>
      </c>
      <c r="Q1723" s="16">
        <v>165000</v>
      </c>
      <c r="R1723" s="16">
        <v>165000</v>
      </c>
      <c r="S1723" s="16">
        <v>165000</v>
      </c>
      <c r="T1723" s="16">
        <v>165000</v>
      </c>
      <c r="U1723" s="16">
        <v>165000</v>
      </c>
      <c r="V1723" s="16">
        <v>165000</v>
      </c>
      <c r="W1723" s="16">
        <v>165000</v>
      </c>
      <c r="X1723" s="16" t="s">
        <v>7745</v>
      </c>
      <c r="Y1723" s="16" t="s">
        <v>129</v>
      </c>
      <c r="Z1723" s="16" t="s">
        <v>129</v>
      </c>
    </row>
    <row r="1724" spans="2:26" hidden="1">
      <c r="B1724" s="16" t="s">
        <v>1621</v>
      </c>
      <c r="C1724" s="16" t="s">
        <v>235</v>
      </c>
      <c r="D1724" s="16" t="s">
        <v>10402</v>
      </c>
      <c r="E1724" s="16" t="s">
        <v>10405</v>
      </c>
      <c r="F1724" s="16" t="s">
        <v>10406</v>
      </c>
      <c r="G1724" s="16" t="s">
        <v>2047</v>
      </c>
      <c r="H1724" s="16" t="s">
        <v>129</v>
      </c>
      <c r="I1724" s="16" t="s">
        <v>19</v>
      </c>
      <c r="J1724" s="16" t="s">
        <v>7745</v>
      </c>
      <c r="K1724" s="16" t="s">
        <v>129</v>
      </c>
      <c r="L1724" s="16">
        <v>550000</v>
      </c>
      <c r="M1724" s="16">
        <v>550000</v>
      </c>
      <c r="N1724" s="16">
        <v>550000</v>
      </c>
      <c r="O1724" s="16">
        <v>550000</v>
      </c>
      <c r="P1724" s="16">
        <v>550000</v>
      </c>
      <c r="Q1724" s="16">
        <v>550000</v>
      </c>
      <c r="R1724" s="16">
        <v>550000</v>
      </c>
      <c r="S1724" s="16">
        <v>550000</v>
      </c>
      <c r="T1724" s="16">
        <v>550000</v>
      </c>
      <c r="U1724" s="16">
        <v>550000</v>
      </c>
      <c r="V1724" s="16">
        <v>550000</v>
      </c>
      <c r="W1724" s="16">
        <v>550000</v>
      </c>
      <c r="X1724" s="16" t="s">
        <v>7745</v>
      </c>
      <c r="Y1724" s="16" t="s">
        <v>129</v>
      </c>
      <c r="Z1724" s="16" t="s">
        <v>129</v>
      </c>
    </row>
    <row r="1725" spans="2:26" hidden="1">
      <c r="B1725" s="16" t="s">
        <v>1621</v>
      </c>
      <c r="C1725" s="16" t="s">
        <v>235</v>
      </c>
      <c r="D1725" s="16" t="s">
        <v>10407</v>
      </c>
      <c r="E1725" s="16" t="s">
        <v>10408</v>
      </c>
      <c r="F1725" s="16" t="s">
        <v>10407</v>
      </c>
      <c r="G1725" s="16" t="s">
        <v>2961</v>
      </c>
      <c r="H1725" s="16" t="s">
        <v>129</v>
      </c>
      <c r="I1725" s="16" t="s">
        <v>19</v>
      </c>
      <c r="J1725" s="16" t="s">
        <v>7744</v>
      </c>
      <c r="K1725" s="16" t="s">
        <v>129</v>
      </c>
      <c r="L1725" s="16">
        <v>290000</v>
      </c>
      <c r="M1725" s="16">
        <v>290000</v>
      </c>
      <c r="N1725" s="16">
        <v>290000</v>
      </c>
      <c r="O1725" s="16">
        <v>290000</v>
      </c>
      <c r="P1725" s="16">
        <v>290000</v>
      </c>
      <c r="Q1725" s="16">
        <v>290000</v>
      </c>
      <c r="R1725" s="16">
        <v>290000</v>
      </c>
      <c r="S1725" s="16">
        <v>290000</v>
      </c>
      <c r="T1725" s="16">
        <v>290000</v>
      </c>
      <c r="U1725" s="16">
        <v>290000</v>
      </c>
      <c r="V1725" s="16">
        <v>290000</v>
      </c>
      <c r="W1725" s="16">
        <v>290000</v>
      </c>
      <c r="X1725" s="16" t="s">
        <v>7744</v>
      </c>
      <c r="Y1725" s="16" t="s">
        <v>129</v>
      </c>
      <c r="Z1725" s="16" t="s">
        <v>129</v>
      </c>
    </row>
    <row r="1726" spans="2:26" hidden="1">
      <c r="B1726" s="16" t="s">
        <v>1621</v>
      </c>
      <c r="C1726" s="16" t="s">
        <v>1622</v>
      </c>
      <c r="D1726" s="16" t="s">
        <v>15042</v>
      </c>
      <c r="E1726" s="16" t="s">
        <v>10410</v>
      </c>
      <c r="F1726" s="16" t="s">
        <v>10409</v>
      </c>
      <c r="G1726" s="16" t="s">
        <v>1743</v>
      </c>
      <c r="H1726" s="16" t="s">
        <v>103</v>
      </c>
      <c r="I1726" s="16" t="s">
        <v>19</v>
      </c>
      <c r="J1726" s="16" t="s">
        <v>7744</v>
      </c>
      <c r="K1726" s="16" t="s">
        <v>103</v>
      </c>
      <c r="L1726" s="16">
        <v>490000</v>
      </c>
      <c r="M1726" s="16">
        <v>490000</v>
      </c>
      <c r="N1726" s="16">
        <v>490000</v>
      </c>
      <c r="O1726" s="16">
        <v>490000</v>
      </c>
      <c r="P1726" s="16">
        <v>490000</v>
      </c>
      <c r="Q1726" s="16">
        <v>490000</v>
      </c>
      <c r="R1726" s="16">
        <v>490000</v>
      </c>
      <c r="S1726" s="16">
        <v>490000</v>
      </c>
      <c r="T1726" s="16">
        <v>490000</v>
      </c>
      <c r="U1726" s="16">
        <v>490000</v>
      </c>
      <c r="V1726" s="16">
        <v>490000</v>
      </c>
      <c r="W1726" s="16">
        <v>490000</v>
      </c>
      <c r="X1726" s="16" t="s">
        <v>7744</v>
      </c>
      <c r="Y1726" s="16" t="s">
        <v>103</v>
      </c>
      <c r="Z1726" s="16" t="s">
        <v>103</v>
      </c>
    </row>
    <row r="1727" spans="2:26" hidden="1">
      <c r="B1727" s="16" t="s">
        <v>1621</v>
      </c>
      <c r="C1727" s="16" t="s">
        <v>235</v>
      </c>
      <c r="D1727" s="16" t="s">
        <v>10411</v>
      </c>
      <c r="E1727" s="16" t="s">
        <v>10412</v>
      </c>
      <c r="F1727" s="16" t="s">
        <v>10413</v>
      </c>
      <c r="G1727" s="16" t="s">
        <v>1739</v>
      </c>
      <c r="H1727" s="16" t="s">
        <v>129</v>
      </c>
      <c r="I1727" s="16" t="s">
        <v>19</v>
      </c>
      <c r="J1727" s="16" t="s">
        <v>7745</v>
      </c>
      <c r="K1727" s="16" t="s">
        <v>129</v>
      </c>
      <c r="L1727" s="16">
        <v>9122500</v>
      </c>
      <c r="M1727" s="16">
        <v>9122500</v>
      </c>
      <c r="N1727" s="16">
        <v>9122500</v>
      </c>
      <c r="O1727" s="16">
        <v>9122500</v>
      </c>
      <c r="P1727" s="16">
        <v>9122500</v>
      </c>
      <c r="Q1727" s="16">
        <v>9122500</v>
      </c>
      <c r="R1727" s="16">
        <v>9122500</v>
      </c>
      <c r="S1727" s="16">
        <v>9122500</v>
      </c>
      <c r="T1727" s="16">
        <v>9122500</v>
      </c>
      <c r="U1727" s="16">
        <v>9122500</v>
      </c>
      <c r="V1727" s="16">
        <v>9122500</v>
      </c>
      <c r="W1727" s="16">
        <v>9122500</v>
      </c>
      <c r="X1727" s="16" t="s">
        <v>7745</v>
      </c>
      <c r="Y1727" s="16" t="s">
        <v>129</v>
      </c>
      <c r="Z1727" s="16" t="s">
        <v>129</v>
      </c>
    </row>
    <row r="1728" spans="2:26" hidden="1">
      <c r="B1728" s="16" t="s">
        <v>1621</v>
      </c>
      <c r="C1728" s="16" t="s">
        <v>235</v>
      </c>
      <c r="D1728" s="16" t="s">
        <v>10414</v>
      </c>
      <c r="E1728" s="16" t="s">
        <v>10415</v>
      </c>
      <c r="F1728" s="16" t="s">
        <v>10416</v>
      </c>
      <c r="G1728" s="16" t="s">
        <v>1739</v>
      </c>
      <c r="H1728" s="16" t="s">
        <v>129</v>
      </c>
      <c r="I1728" s="16" t="s">
        <v>19</v>
      </c>
      <c r="J1728" s="16" t="s">
        <v>7745</v>
      </c>
      <c r="K1728" s="16" t="s">
        <v>129</v>
      </c>
      <c r="L1728" s="16">
        <v>160000</v>
      </c>
      <c r="M1728" s="16">
        <v>160000</v>
      </c>
      <c r="N1728" s="16">
        <v>160000</v>
      </c>
      <c r="O1728" s="16">
        <v>160000</v>
      </c>
      <c r="P1728" s="16">
        <v>160000</v>
      </c>
      <c r="Q1728" s="16">
        <v>160000</v>
      </c>
      <c r="R1728" s="16">
        <v>160000</v>
      </c>
      <c r="S1728" s="16">
        <v>160000</v>
      </c>
      <c r="T1728" s="16">
        <v>160000</v>
      </c>
      <c r="U1728" s="16">
        <v>160000</v>
      </c>
      <c r="V1728" s="16">
        <v>160000</v>
      </c>
      <c r="W1728" s="16">
        <v>160000</v>
      </c>
      <c r="X1728" s="16" t="s">
        <v>7745</v>
      </c>
      <c r="Y1728" s="16" t="s">
        <v>129</v>
      </c>
      <c r="Z1728" s="16" t="s">
        <v>129</v>
      </c>
    </row>
    <row r="1729" spans="2:26" hidden="1">
      <c r="B1729" s="16" t="s">
        <v>1621</v>
      </c>
      <c r="C1729" s="16" t="s">
        <v>235</v>
      </c>
      <c r="D1729" s="16" t="s">
        <v>3486</v>
      </c>
      <c r="E1729" s="16" t="s">
        <v>10417</v>
      </c>
      <c r="F1729" s="16" t="s">
        <v>16197</v>
      </c>
      <c r="G1729" s="16" t="s">
        <v>1743</v>
      </c>
      <c r="H1729" s="16" t="s">
        <v>129</v>
      </c>
      <c r="I1729" s="16" t="s">
        <v>19</v>
      </c>
      <c r="J1729" s="16" t="s">
        <v>7745</v>
      </c>
      <c r="K1729" s="16" t="s">
        <v>129</v>
      </c>
      <c r="L1729" s="16">
        <v>2767.5</v>
      </c>
      <c r="M1729" s="16">
        <v>2767.5</v>
      </c>
      <c r="N1729" s="16">
        <v>2767.5</v>
      </c>
      <c r="O1729" s="16">
        <v>2767.5</v>
      </c>
      <c r="P1729" s="16">
        <v>2767.5</v>
      </c>
      <c r="Q1729" s="16">
        <v>2767.5</v>
      </c>
      <c r="R1729" s="16">
        <v>2767.5</v>
      </c>
      <c r="S1729" s="16">
        <v>2767.5</v>
      </c>
      <c r="T1729" s="16">
        <v>2767.5</v>
      </c>
      <c r="U1729" s="16">
        <v>2767.5</v>
      </c>
      <c r="V1729" s="16">
        <v>2767.5</v>
      </c>
      <c r="W1729" s="16">
        <v>2767.5</v>
      </c>
      <c r="X1729" s="16" t="s">
        <v>7745</v>
      </c>
      <c r="Y1729" s="16" t="s">
        <v>129</v>
      </c>
      <c r="Z1729" s="16" t="s">
        <v>129</v>
      </c>
    </row>
    <row r="1730" spans="2:26" hidden="1">
      <c r="B1730" s="16" t="s">
        <v>1621</v>
      </c>
      <c r="C1730" s="16" t="s">
        <v>235</v>
      </c>
      <c r="D1730" s="16" t="s">
        <v>2479</v>
      </c>
      <c r="E1730" s="16" t="s">
        <v>10418</v>
      </c>
      <c r="F1730" s="16" t="s">
        <v>10419</v>
      </c>
      <c r="G1730" s="16" t="s">
        <v>1669</v>
      </c>
      <c r="H1730" s="16" t="s">
        <v>129</v>
      </c>
      <c r="I1730" s="16" t="s">
        <v>19</v>
      </c>
      <c r="J1730" s="16" t="s">
        <v>7745</v>
      </c>
      <c r="K1730" s="16" t="s">
        <v>129</v>
      </c>
      <c r="L1730" s="16">
        <v>35000</v>
      </c>
      <c r="M1730" s="16">
        <v>35000</v>
      </c>
      <c r="N1730" s="16">
        <v>35000</v>
      </c>
      <c r="O1730" s="16">
        <v>35000</v>
      </c>
      <c r="P1730" s="16">
        <v>35000</v>
      </c>
      <c r="Q1730" s="16">
        <v>35000</v>
      </c>
      <c r="R1730" s="16">
        <v>35000</v>
      </c>
      <c r="S1730" s="16">
        <v>35000</v>
      </c>
      <c r="T1730" s="16">
        <v>35000</v>
      </c>
      <c r="U1730" s="16">
        <v>35000</v>
      </c>
      <c r="V1730" s="16">
        <v>35000</v>
      </c>
      <c r="W1730" s="16">
        <v>35000</v>
      </c>
      <c r="X1730" s="16" t="s">
        <v>7745</v>
      </c>
      <c r="Y1730" s="16" t="s">
        <v>129</v>
      </c>
      <c r="Z1730" s="16" t="s">
        <v>129</v>
      </c>
    </row>
    <row r="1731" spans="2:26" hidden="1">
      <c r="B1731" s="16" t="s">
        <v>1621</v>
      </c>
      <c r="C1731" s="16" t="s">
        <v>1622</v>
      </c>
      <c r="D1731" s="16" t="s">
        <v>10420</v>
      </c>
      <c r="E1731" s="16" t="s">
        <v>10421</v>
      </c>
      <c r="F1731" s="16" t="s">
        <v>10420</v>
      </c>
      <c r="G1731" s="16" t="s">
        <v>1739</v>
      </c>
      <c r="H1731" s="16" t="s">
        <v>129</v>
      </c>
      <c r="I1731" s="16" t="s">
        <v>19</v>
      </c>
      <c r="J1731" s="16" t="s">
        <v>7744</v>
      </c>
      <c r="K1731" s="16" t="s">
        <v>129</v>
      </c>
      <c r="L1731" s="16">
        <v>10000</v>
      </c>
      <c r="M1731" s="16">
        <v>10000</v>
      </c>
      <c r="N1731" s="16">
        <v>10000</v>
      </c>
      <c r="O1731" s="16">
        <v>10000</v>
      </c>
      <c r="P1731" s="16">
        <v>10000</v>
      </c>
      <c r="Q1731" s="16">
        <v>10000</v>
      </c>
      <c r="R1731" s="16">
        <v>10000</v>
      </c>
      <c r="S1731" s="16">
        <v>10000</v>
      </c>
      <c r="T1731" s="16">
        <v>10000</v>
      </c>
      <c r="U1731" s="16">
        <v>10000</v>
      </c>
      <c r="V1731" s="16">
        <v>10000</v>
      </c>
      <c r="W1731" s="16">
        <v>10000</v>
      </c>
      <c r="X1731" s="16" t="s">
        <v>7744</v>
      </c>
      <c r="Y1731" s="16" t="s">
        <v>129</v>
      </c>
      <c r="Z1731" s="16" t="s">
        <v>129</v>
      </c>
    </row>
    <row r="1732" spans="2:26" hidden="1">
      <c r="B1732" s="16" t="s">
        <v>1621</v>
      </c>
      <c r="C1732" s="16" t="s">
        <v>1622</v>
      </c>
      <c r="D1732" s="16" t="s">
        <v>16198</v>
      </c>
      <c r="E1732" s="16" t="s">
        <v>16199</v>
      </c>
      <c r="F1732" s="16" t="s">
        <v>16198</v>
      </c>
      <c r="G1732" s="16" t="s">
        <v>1739</v>
      </c>
      <c r="H1732" s="16" t="s">
        <v>103</v>
      </c>
      <c r="I1732" s="16" t="s">
        <v>19</v>
      </c>
      <c r="J1732" s="16" t="s">
        <v>7744</v>
      </c>
      <c r="K1732" s="16" t="s">
        <v>103</v>
      </c>
      <c r="L1732" s="16">
        <v>45510</v>
      </c>
      <c r="M1732" s="16">
        <v>45510</v>
      </c>
      <c r="N1732" s="16">
        <v>45510</v>
      </c>
      <c r="O1732" s="16">
        <v>45510</v>
      </c>
      <c r="P1732" s="16">
        <v>45510</v>
      </c>
      <c r="Q1732" s="16">
        <v>45510</v>
      </c>
      <c r="R1732" s="16">
        <v>45510</v>
      </c>
      <c r="S1732" s="16">
        <v>45510</v>
      </c>
      <c r="T1732" s="16">
        <v>45510</v>
      </c>
      <c r="U1732" s="16">
        <v>45510</v>
      </c>
      <c r="V1732" s="16">
        <v>45510</v>
      </c>
      <c r="W1732" s="16">
        <v>45510</v>
      </c>
      <c r="X1732" s="16" t="s">
        <v>7744</v>
      </c>
      <c r="Y1732" s="16" t="s">
        <v>103</v>
      </c>
      <c r="Z1732" s="16" t="s">
        <v>103</v>
      </c>
    </row>
    <row r="1733" spans="2:26" hidden="1">
      <c r="B1733" s="16" t="s">
        <v>1621</v>
      </c>
      <c r="C1733" s="16" t="s">
        <v>235</v>
      </c>
      <c r="D1733" s="16" t="s">
        <v>16200</v>
      </c>
      <c r="E1733" s="16" t="s">
        <v>16201</v>
      </c>
      <c r="F1733" s="16" t="s">
        <v>16202</v>
      </c>
      <c r="G1733" s="16" t="s">
        <v>1739</v>
      </c>
      <c r="H1733" s="16" t="s">
        <v>129</v>
      </c>
      <c r="I1733" s="16" t="s">
        <v>19</v>
      </c>
      <c r="J1733" s="16" t="s">
        <v>7745</v>
      </c>
      <c r="K1733" s="16" t="s">
        <v>129</v>
      </c>
      <c r="L1733" s="16">
        <v>2665000</v>
      </c>
      <c r="M1733" s="16">
        <v>2665000</v>
      </c>
      <c r="N1733" s="16">
        <v>2665000</v>
      </c>
      <c r="O1733" s="16">
        <v>2665000</v>
      </c>
      <c r="P1733" s="16">
        <v>2665000</v>
      </c>
      <c r="Q1733" s="16">
        <v>2665000</v>
      </c>
      <c r="R1733" s="16">
        <v>2665000</v>
      </c>
      <c r="S1733" s="16">
        <v>2665000</v>
      </c>
      <c r="T1733" s="16">
        <v>2665000</v>
      </c>
      <c r="U1733" s="16">
        <v>2665000</v>
      </c>
      <c r="V1733" s="16">
        <v>2665000</v>
      </c>
      <c r="W1733" s="16">
        <v>2665000</v>
      </c>
      <c r="X1733" s="16" t="s">
        <v>7745</v>
      </c>
      <c r="Y1733" s="16" t="s">
        <v>129</v>
      </c>
      <c r="Z1733" s="16" t="s">
        <v>129</v>
      </c>
    </row>
    <row r="1734" spans="2:26" hidden="1">
      <c r="B1734" s="16" t="s">
        <v>1621</v>
      </c>
      <c r="C1734" s="16" t="s">
        <v>235</v>
      </c>
      <c r="D1734" s="16" t="s">
        <v>2361</v>
      </c>
      <c r="E1734" s="16" t="s">
        <v>16203</v>
      </c>
      <c r="F1734" s="16" t="s">
        <v>16204</v>
      </c>
      <c r="G1734" s="16" t="s">
        <v>1743</v>
      </c>
      <c r="H1734" s="16" t="s">
        <v>129</v>
      </c>
      <c r="I1734" s="16" t="s">
        <v>19</v>
      </c>
      <c r="J1734" s="16" t="s">
        <v>7745</v>
      </c>
      <c r="K1734" s="16" t="s">
        <v>129</v>
      </c>
      <c r="L1734" s="16">
        <v>3075</v>
      </c>
      <c r="M1734" s="16">
        <v>3075</v>
      </c>
      <c r="N1734" s="16">
        <v>3075</v>
      </c>
      <c r="O1734" s="16">
        <v>3075</v>
      </c>
      <c r="P1734" s="16">
        <v>3075</v>
      </c>
      <c r="Q1734" s="16">
        <v>3075</v>
      </c>
      <c r="R1734" s="16">
        <v>3075</v>
      </c>
      <c r="S1734" s="16">
        <v>3075</v>
      </c>
      <c r="T1734" s="16">
        <v>3075</v>
      </c>
      <c r="U1734" s="16">
        <v>3075</v>
      </c>
      <c r="V1734" s="16">
        <v>3075</v>
      </c>
      <c r="W1734" s="16">
        <v>3075</v>
      </c>
      <c r="X1734" s="16" t="s">
        <v>7745</v>
      </c>
      <c r="Y1734" s="16" t="s">
        <v>129</v>
      </c>
      <c r="Z1734" s="16" t="s">
        <v>129</v>
      </c>
    </row>
    <row r="1735" spans="2:26" hidden="1">
      <c r="B1735" s="16" t="s">
        <v>1621</v>
      </c>
      <c r="C1735" s="16" t="s">
        <v>235</v>
      </c>
      <c r="D1735" s="16" t="s">
        <v>10422</v>
      </c>
      <c r="E1735" s="16" t="s">
        <v>10423</v>
      </c>
      <c r="F1735" s="16" t="s">
        <v>10422</v>
      </c>
      <c r="G1735" s="16" t="s">
        <v>1739</v>
      </c>
      <c r="H1735" s="16" t="s">
        <v>129</v>
      </c>
      <c r="I1735" s="16" t="s">
        <v>19</v>
      </c>
      <c r="J1735" s="16" t="s">
        <v>7745</v>
      </c>
      <c r="K1735" s="16" t="s">
        <v>129</v>
      </c>
      <c r="L1735" s="16">
        <v>85000</v>
      </c>
      <c r="M1735" s="16">
        <v>85000</v>
      </c>
      <c r="N1735" s="16">
        <v>85000</v>
      </c>
      <c r="O1735" s="16">
        <v>85000</v>
      </c>
      <c r="P1735" s="16">
        <v>85000</v>
      </c>
      <c r="Q1735" s="16">
        <v>85000</v>
      </c>
      <c r="R1735" s="16">
        <v>85000</v>
      </c>
      <c r="S1735" s="16">
        <v>85000</v>
      </c>
      <c r="T1735" s="16">
        <v>85000</v>
      </c>
      <c r="U1735" s="16">
        <v>85000</v>
      </c>
      <c r="V1735" s="16">
        <v>85000</v>
      </c>
      <c r="W1735" s="16">
        <v>85000</v>
      </c>
      <c r="X1735" s="16" t="s">
        <v>7745</v>
      </c>
      <c r="Y1735" s="16" t="s">
        <v>129</v>
      </c>
      <c r="Z1735" s="16" t="s">
        <v>129</v>
      </c>
    </row>
    <row r="1736" spans="2:26" hidden="1">
      <c r="B1736" s="16" t="s">
        <v>1621</v>
      </c>
      <c r="C1736" s="16" t="s">
        <v>235</v>
      </c>
      <c r="D1736" s="16" t="s">
        <v>10035</v>
      </c>
      <c r="E1736" s="16" t="s">
        <v>10424</v>
      </c>
      <c r="F1736" s="16" t="s">
        <v>10425</v>
      </c>
      <c r="G1736" s="16" t="s">
        <v>1739</v>
      </c>
      <c r="H1736" s="16" t="s">
        <v>129</v>
      </c>
      <c r="I1736" s="16" t="s">
        <v>19</v>
      </c>
      <c r="J1736" s="16" t="s">
        <v>7744</v>
      </c>
      <c r="K1736" s="16" t="s">
        <v>129</v>
      </c>
      <c r="L1736" s="16">
        <v>95000</v>
      </c>
      <c r="M1736" s="16">
        <v>95000</v>
      </c>
      <c r="N1736" s="16">
        <v>95000</v>
      </c>
      <c r="O1736" s="16">
        <v>95000</v>
      </c>
      <c r="P1736" s="16">
        <v>95000</v>
      </c>
      <c r="Q1736" s="16">
        <v>95000</v>
      </c>
      <c r="R1736" s="16">
        <v>97375</v>
      </c>
      <c r="S1736" s="16">
        <v>97375</v>
      </c>
      <c r="T1736" s="16">
        <v>97375</v>
      </c>
      <c r="U1736" s="16">
        <v>97375</v>
      </c>
      <c r="V1736" s="16">
        <v>97375</v>
      </c>
      <c r="W1736" s="16">
        <v>97375</v>
      </c>
      <c r="X1736" s="16" t="s">
        <v>7744</v>
      </c>
      <c r="Y1736" s="16" t="s">
        <v>129</v>
      </c>
      <c r="Z1736" s="16" t="s">
        <v>129</v>
      </c>
    </row>
    <row r="1737" spans="2:26" hidden="1">
      <c r="B1737" s="16" t="s">
        <v>1621</v>
      </c>
      <c r="C1737" s="16" t="s">
        <v>235</v>
      </c>
      <c r="D1737" s="16" t="s">
        <v>10035</v>
      </c>
      <c r="E1737" s="16" t="s">
        <v>10426</v>
      </c>
      <c r="F1737" s="16" t="s">
        <v>10427</v>
      </c>
      <c r="G1737" s="16" t="s">
        <v>1739</v>
      </c>
      <c r="H1737" s="16" t="s">
        <v>129</v>
      </c>
      <c r="I1737" s="16" t="s">
        <v>19</v>
      </c>
      <c r="J1737" s="16" t="s">
        <v>7744</v>
      </c>
      <c r="K1737" s="16" t="s">
        <v>129</v>
      </c>
      <c r="L1737" s="16">
        <v>70000</v>
      </c>
      <c r="M1737" s="16">
        <v>70000</v>
      </c>
      <c r="N1737" s="16">
        <v>70000</v>
      </c>
      <c r="O1737" s="16">
        <v>70000</v>
      </c>
      <c r="P1737" s="16">
        <v>70000</v>
      </c>
      <c r="Q1737" s="16">
        <v>70000</v>
      </c>
      <c r="R1737" s="16">
        <v>71750</v>
      </c>
      <c r="S1737" s="16">
        <v>71750</v>
      </c>
      <c r="T1737" s="16">
        <v>71750</v>
      </c>
      <c r="U1737" s="16">
        <v>71750</v>
      </c>
      <c r="V1737" s="16">
        <v>71750</v>
      </c>
      <c r="W1737" s="16">
        <v>71750</v>
      </c>
      <c r="X1737" s="16" t="s">
        <v>7744</v>
      </c>
      <c r="Y1737" s="16" t="s">
        <v>129</v>
      </c>
      <c r="Z1737" s="16" t="s">
        <v>129</v>
      </c>
    </row>
    <row r="1738" spans="2:26" hidden="1">
      <c r="B1738" s="16" t="s">
        <v>1621</v>
      </c>
      <c r="C1738" s="16" t="s">
        <v>235</v>
      </c>
      <c r="D1738" s="16" t="s">
        <v>10035</v>
      </c>
      <c r="E1738" s="16" t="s">
        <v>10428</v>
      </c>
      <c r="F1738" s="16" t="s">
        <v>10429</v>
      </c>
      <c r="G1738" s="16" t="s">
        <v>1739</v>
      </c>
      <c r="H1738" s="16" t="s">
        <v>129</v>
      </c>
      <c r="I1738" s="16" t="s">
        <v>19</v>
      </c>
      <c r="J1738" s="16" t="s">
        <v>7744</v>
      </c>
      <c r="K1738" s="16" t="s">
        <v>129</v>
      </c>
      <c r="L1738" s="16">
        <v>319000</v>
      </c>
      <c r="M1738" s="16">
        <v>319000</v>
      </c>
      <c r="N1738" s="16">
        <v>319000</v>
      </c>
      <c r="O1738" s="16">
        <v>319000</v>
      </c>
      <c r="P1738" s="16">
        <v>319000</v>
      </c>
      <c r="Q1738" s="16">
        <v>319000</v>
      </c>
      <c r="R1738" s="16">
        <v>326975</v>
      </c>
      <c r="S1738" s="16">
        <v>326975</v>
      </c>
      <c r="T1738" s="16">
        <v>326975</v>
      </c>
      <c r="U1738" s="16">
        <v>326975</v>
      </c>
      <c r="V1738" s="16">
        <v>326975</v>
      </c>
      <c r="W1738" s="16">
        <v>326975</v>
      </c>
      <c r="X1738" s="16" t="s">
        <v>7744</v>
      </c>
      <c r="Y1738" s="16" t="s">
        <v>129</v>
      </c>
      <c r="Z1738" s="16" t="s">
        <v>129</v>
      </c>
    </row>
    <row r="1739" spans="2:26" hidden="1">
      <c r="B1739" s="16" t="s">
        <v>1621</v>
      </c>
      <c r="C1739" s="16" t="s">
        <v>235</v>
      </c>
      <c r="D1739" s="16" t="s">
        <v>10035</v>
      </c>
      <c r="E1739" s="16" t="s">
        <v>10430</v>
      </c>
      <c r="F1739" s="16" t="s">
        <v>10431</v>
      </c>
      <c r="G1739" s="16" t="s">
        <v>1739</v>
      </c>
      <c r="H1739" s="16" t="s">
        <v>129</v>
      </c>
      <c r="I1739" s="16" t="s">
        <v>19</v>
      </c>
      <c r="J1739" s="16" t="s">
        <v>7744</v>
      </c>
      <c r="K1739" s="16" t="s">
        <v>129</v>
      </c>
      <c r="L1739" s="16">
        <v>73500</v>
      </c>
      <c r="M1739" s="16">
        <v>73500</v>
      </c>
      <c r="N1739" s="16">
        <v>73500</v>
      </c>
      <c r="O1739" s="16">
        <v>73500</v>
      </c>
      <c r="P1739" s="16">
        <v>73500</v>
      </c>
      <c r="Q1739" s="16">
        <v>73500</v>
      </c>
      <c r="R1739" s="16">
        <v>75337.5</v>
      </c>
      <c r="S1739" s="16">
        <v>75337.5</v>
      </c>
      <c r="T1739" s="16">
        <v>75337.5</v>
      </c>
      <c r="U1739" s="16">
        <v>75337.5</v>
      </c>
      <c r="V1739" s="16">
        <v>75337.5</v>
      </c>
      <c r="W1739" s="16">
        <v>75337.5</v>
      </c>
      <c r="X1739" s="16" t="s">
        <v>7744</v>
      </c>
      <c r="Y1739" s="16" t="s">
        <v>129</v>
      </c>
      <c r="Z1739" s="16" t="s">
        <v>129</v>
      </c>
    </row>
    <row r="1740" spans="2:26" hidden="1">
      <c r="B1740" s="16" t="s">
        <v>1621</v>
      </c>
      <c r="C1740" s="16" t="s">
        <v>235</v>
      </c>
      <c r="D1740" s="16" t="s">
        <v>10035</v>
      </c>
      <c r="E1740" s="16" t="s">
        <v>10432</v>
      </c>
      <c r="F1740" s="16" t="s">
        <v>10433</v>
      </c>
      <c r="G1740" s="16" t="s">
        <v>1739</v>
      </c>
      <c r="H1740" s="16" t="s">
        <v>129</v>
      </c>
      <c r="I1740" s="16" t="s">
        <v>19</v>
      </c>
      <c r="J1740" s="16" t="s">
        <v>7744</v>
      </c>
      <c r="K1740" s="16" t="s">
        <v>129</v>
      </c>
      <c r="L1740" s="16">
        <v>12500</v>
      </c>
      <c r="M1740" s="16">
        <v>12500</v>
      </c>
      <c r="N1740" s="16">
        <v>12500</v>
      </c>
      <c r="O1740" s="16">
        <v>12500</v>
      </c>
      <c r="P1740" s="16">
        <v>12500</v>
      </c>
      <c r="Q1740" s="16">
        <v>12500</v>
      </c>
      <c r="R1740" s="16">
        <v>12812.5</v>
      </c>
      <c r="S1740" s="16">
        <v>12812.5</v>
      </c>
      <c r="T1740" s="16">
        <v>12812.5</v>
      </c>
      <c r="U1740" s="16">
        <v>12812.5</v>
      </c>
      <c r="V1740" s="16">
        <v>12812.5</v>
      </c>
      <c r="W1740" s="16">
        <v>12812.5</v>
      </c>
      <c r="X1740" s="16" t="s">
        <v>7744</v>
      </c>
      <c r="Y1740" s="16" t="s">
        <v>129</v>
      </c>
      <c r="Z1740" s="16" t="s">
        <v>129</v>
      </c>
    </row>
    <row r="1741" spans="2:26" hidden="1">
      <c r="B1741" s="16" t="s">
        <v>1621</v>
      </c>
      <c r="C1741" s="16" t="s">
        <v>1622</v>
      </c>
      <c r="D1741" s="16" t="s">
        <v>1923</v>
      </c>
      <c r="E1741" s="16" t="s">
        <v>10434</v>
      </c>
      <c r="F1741" s="16" t="s">
        <v>10435</v>
      </c>
      <c r="G1741" s="16" t="s">
        <v>1669</v>
      </c>
      <c r="H1741" s="16" t="s">
        <v>102</v>
      </c>
      <c r="I1741" s="16" t="s">
        <v>19</v>
      </c>
      <c r="J1741" s="16" t="s">
        <v>7745</v>
      </c>
      <c r="K1741" s="16" t="s">
        <v>102</v>
      </c>
      <c r="L1741" s="16">
        <v>850000</v>
      </c>
      <c r="M1741" s="16">
        <v>850000</v>
      </c>
      <c r="N1741" s="16">
        <v>850000</v>
      </c>
      <c r="O1741" s="16">
        <v>850000</v>
      </c>
      <c r="P1741" s="16">
        <v>850000</v>
      </c>
      <c r="Q1741" s="16">
        <v>850000</v>
      </c>
      <c r="R1741" s="16">
        <v>850000</v>
      </c>
      <c r="S1741" s="16">
        <v>850000</v>
      </c>
      <c r="T1741" s="16">
        <v>850000</v>
      </c>
      <c r="U1741" s="16">
        <v>850000</v>
      </c>
      <c r="V1741" s="16">
        <v>850000</v>
      </c>
      <c r="W1741" s="16">
        <v>850000</v>
      </c>
      <c r="X1741" s="16" t="s">
        <v>7745</v>
      </c>
      <c r="Y1741" s="16" t="s">
        <v>102</v>
      </c>
      <c r="Z1741" s="16" t="s">
        <v>102</v>
      </c>
    </row>
    <row r="1742" spans="2:26" hidden="1">
      <c r="B1742" s="16" t="s">
        <v>1621</v>
      </c>
      <c r="C1742" s="16" t="s">
        <v>1622</v>
      </c>
      <c r="D1742" s="16" t="s">
        <v>1923</v>
      </c>
      <c r="E1742" s="16" t="s">
        <v>10436</v>
      </c>
      <c r="F1742" s="16" t="s">
        <v>10437</v>
      </c>
      <c r="G1742" s="16" t="s">
        <v>1669</v>
      </c>
      <c r="H1742" s="16" t="s">
        <v>102</v>
      </c>
      <c r="I1742" s="16" t="s">
        <v>19</v>
      </c>
      <c r="J1742" s="16" t="s">
        <v>7745</v>
      </c>
      <c r="K1742" s="16" t="s">
        <v>102</v>
      </c>
      <c r="L1742" s="16">
        <v>650000</v>
      </c>
      <c r="M1742" s="16">
        <v>650000</v>
      </c>
      <c r="N1742" s="16">
        <v>650000</v>
      </c>
      <c r="O1742" s="16">
        <v>650000</v>
      </c>
      <c r="P1742" s="16">
        <v>650000</v>
      </c>
      <c r="Q1742" s="16">
        <v>650000</v>
      </c>
      <c r="R1742" s="16">
        <v>650000</v>
      </c>
      <c r="S1742" s="16">
        <v>650000</v>
      </c>
      <c r="T1742" s="16">
        <v>650000</v>
      </c>
      <c r="U1742" s="16">
        <v>650000</v>
      </c>
      <c r="V1742" s="16">
        <v>650000</v>
      </c>
      <c r="W1742" s="16">
        <v>650000</v>
      </c>
      <c r="X1742" s="16" t="s">
        <v>7745</v>
      </c>
      <c r="Y1742" s="16" t="s">
        <v>102</v>
      </c>
      <c r="Z1742" s="16" t="s">
        <v>102</v>
      </c>
    </row>
    <row r="1743" spans="2:26" hidden="1">
      <c r="B1743" s="16" t="s">
        <v>1621</v>
      </c>
      <c r="C1743" s="16" t="s">
        <v>235</v>
      </c>
      <c r="D1743" s="16" t="s">
        <v>3990</v>
      </c>
      <c r="E1743" s="16" t="s">
        <v>10438</v>
      </c>
      <c r="F1743" s="16" t="s">
        <v>10439</v>
      </c>
      <c r="G1743" s="16" t="s">
        <v>1739</v>
      </c>
      <c r="H1743" s="16" t="s">
        <v>129</v>
      </c>
      <c r="I1743" s="16" t="s">
        <v>19</v>
      </c>
      <c r="J1743" s="16" t="s">
        <v>7745</v>
      </c>
      <c r="K1743" s="16" t="s">
        <v>129</v>
      </c>
      <c r="L1743" s="16">
        <v>6901000</v>
      </c>
      <c r="M1743" s="16">
        <v>6901000</v>
      </c>
      <c r="N1743" s="16">
        <v>6901000</v>
      </c>
      <c r="O1743" s="16">
        <v>6901000</v>
      </c>
      <c r="P1743" s="16">
        <v>6901000</v>
      </c>
      <c r="Q1743" s="16">
        <v>6901000</v>
      </c>
      <c r="R1743" s="16">
        <v>6901000</v>
      </c>
      <c r="S1743" s="16">
        <v>6901000</v>
      </c>
      <c r="T1743" s="16">
        <v>6901000</v>
      </c>
      <c r="U1743" s="16">
        <v>6901000</v>
      </c>
      <c r="V1743" s="16">
        <v>6901000</v>
      </c>
      <c r="W1743" s="16">
        <v>6901000</v>
      </c>
      <c r="X1743" s="16" t="s">
        <v>7745</v>
      </c>
      <c r="Y1743" s="16" t="s">
        <v>129</v>
      </c>
      <c r="Z1743" s="16" t="s">
        <v>129</v>
      </c>
    </row>
    <row r="1744" spans="2:26" hidden="1">
      <c r="B1744" s="16" t="s">
        <v>1621</v>
      </c>
      <c r="C1744" s="16" t="s">
        <v>235</v>
      </c>
      <c r="D1744" s="16" t="s">
        <v>15385</v>
      </c>
      <c r="E1744" s="16" t="s">
        <v>10440</v>
      </c>
      <c r="F1744" s="16" t="s">
        <v>15385</v>
      </c>
      <c r="G1744" s="16" t="s">
        <v>1743</v>
      </c>
      <c r="H1744" s="16" t="s">
        <v>130</v>
      </c>
      <c r="I1744" s="16" t="s">
        <v>19</v>
      </c>
      <c r="J1744" s="16" t="s">
        <v>7744</v>
      </c>
      <c r="K1744" s="16" t="s">
        <v>130</v>
      </c>
      <c r="L1744" s="16">
        <v>450000</v>
      </c>
      <c r="M1744" s="16">
        <v>450000</v>
      </c>
      <c r="N1744" s="16">
        <v>450000</v>
      </c>
      <c r="O1744" s="16">
        <v>450000</v>
      </c>
      <c r="P1744" s="16">
        <v>450000</v>
      </c>
      <c r="Q1744" s="16">
        <v>450000</v>
      </c>
      <c r="R1744" s="16">
        <v>450000</v>
      </c>
      <c r="S1744" s="16">
        <v>450000</v>
      </c>
      <c r="T1744" s="16">
        <v>450000</v>
      </c>
      <c r="U1744" s="16">
        <v>450000</v>
      </c>
      <c r="V1744" s="16">
        <v>450000</v>
      </c>
      <c r="W1744" s="16">
        <v>450000</v>
      </c>
      <c r="X1744" s="16" t="s">
        <v>7744</v>
      </c>
      <c r="Y1744" s="16" t="s">
        <v>130</v>
      </c>
      <c r="Z1744" s="16" t="s">
        <v>130</v>
      </c>
    </row>
    <row r="1745" spans="2:26" hidden="1">
      <c r="B1745" s="16" t="s">
        <v>1621</v>
      </c>
      <c r="C1745" s="16" t="s">
        <v>235</v>
      </c>
      <c r="D1745" s="16" t="s">
        <v>10035</v>
      </c>
      <c r="E1745" s="16" t="s">
        <v>12463</v>
      </c>
      <c r="F1745" s="16" t="s">
        <v>12464</v>
      </c>
      <c r="G1745" s="16" t="s">
        <v>1739</v>
      </c>
      <c r="H1745" s="16" t="s">
        <v>129</v>
      </c>
      <c r="I1745" s="16" t="s">
        <v>19</v>
      </c>
      <c r="J1745" s="16" t="s">
        <v>7744</v>
      </c>
      <c r="K1745" s="16" t="s">
        <v>129</v>
      </c>
      <c r="L1745" s="16">
        <v>50000</v>
      </c>
      <c r="M1745" s="16">
        <v>50000</v>
      </c>
      <c r="N1745" s="16">
        <v>50000</v>
      </c>
      <c r="O1745" s="16">
        <v>50000</v>
      </c>
      <c r="P1745" s="16">
        <v>50000</v>
      </c>
      <c r="Q1745" s="16">
        <v>50000</v>
      </c>
      <c r="R1745" s="16">
        <v>51250</v>
      </c>
      <c r="S1745" s="16">
        <v>51250</v>
      </c>
      <c r="T1745" s="16">
        <v>51250</v>
      </c>
      <c r="U1745" s="16">
        <v>51250</v>
      </c>
      <c r="V1745" s="16">
        <v>51250</v>
      </c>
      <c r="W1745" s="16">
        <v>51250</v>
      </c>
      <c r="X1745" s="16" t="s">
        <v>7744</v>
      </c>
      <c r="Y1745" s="16" t="s">
        <v>129</v>
      </c>
      <c r="Z1745" s="16" t="s">
        <v>129</v>
      </c>
    </row>
    <row r="1746" spans="2:26" hidden="1">
      <c r="B1746" s="16" t="s">
        <v>1621</v>
      </c>
      <c r="C1746" s="16" t="s">
        <v>235</v>
      </c>
      <c r="D1746" s="16" t="s">
        <v>10035</v>
      </c>
      <c r="E1746" s="16" t="s">
        <v>12465</v>
      </c>
      <c r="F1746" s="16" t="s">
        <v>12466</v>
      </c>
      <c r="G1746" s="16" t="s">
        <v>1739</v>
      </c>
      <c r="H1746" s="16" t="s">
        <v>129</v>
      </c>
      <c r="I1746" s="16" t="s">
        <v>19</v>
      </c>
      <c r="J1746" s="16" t="s">
        <v>7745</v>
      </c>
      <c r="K1746" s="16" t="s">
        <v>129</v>
      </c>
      <c r="L1746" s="16">
        <v>75000</v>
      </c>
      <c r="M1746" s="16">
        <v>75000</v>
      </c>
      <c r="N1746" s="16">
        <v>75000</v>
      </c>
      <c r="O1746" s="16">
        <v>75000</v>
      </c>
      <c r="P1746" s="16">
        <v>75000</v>
      </c>
      <c r="Q1746" s="16">
        <v>75000</v>
      </c>
      <c r="R1746" s="16">
        <v>76875</v>
      </c>
      <c r="S1746" s="16">
        <v>76875</v>
      </c>
      <c r="T1746" s="16">
        <v>76875</v>
      </c>
      <c r="U1746" s="16">
        <v>76875</v>
      </c>
      <c r="V1746" s="16">
        <v>76875</v>
      </c>
      <c r="W1746" s="16">
        <v>76875</v>
      </c>
      <c r="X1746" s="16" t="s">
        <v>7745</v>
      </c>
      <c r="Y1746" s="16" t="s">
        <v>129</v>
      </c>
      <c r="Z1746" s="16" t="s">
        <v>129</v>
      </c>
    </row>
    <row r="1747" spans="2:26" hidden="1">
      <c r="B1747" s="16" t="s">
        <v>1621</v>
      </c>
      <c r="C1747" s="16" t="s">
        <v>235</v>
      </c>
      <c r="D1747" s="16" t="s">
        <v>10035</v>
      </c>
      <c r="E1747" s="16" t="s">
        <v>12467</v>
      </c>
      <c r="F1747" s="16" t="s">
        <v>12468</v>
      </c>
      <c r="G1747" s="16" t="s">
        <v>1739</v>
      </c>
      <c r="H1747" s="16" t="s">
        <v>129</v>
      </c>
      <c r="I1747" s="16" t="s">
        <v>19</v>
      </c>
      <c r="J1747" s="16" t="s">
        <v>7745</v>
      </c>
      <c r="K1747" s="16" t="s">
        <v>129</v>
      </c>
      <c r="L1747" s="16">
        <v>76500</v>
      </c>
      <c r="M1747" s="16">
        <v>76500</v>
      </c>
      <c r="N1747" s="16">
        <v>76500</v>
      </c>
      <c r="O1747" s="16">
        <v>76500</v>
      </c>
      <c r="P1747" s="16">
        <v>76500</v>
      </c>
      <c r="Q1747" s="16">
        <v>76500</v>
      </c>
      <c r="R1747" s="16">
        <v>78412.5</v>
      </c>
      <c r="S1747" s="16">
        <v>78412.5</v>
      </c>
      <c r="T1747" s="16">
        <v>78412.5</v>
      </c>
      <c r="U1747" s="16">
        <v>78412.5</v>
      </c>
      <c r="V1747" s="16">
        <v>78412.5</v>
      </c>
      <c r="W1747" s="16">
        <v>78412.5</v>
      </c>
      <c r="X1747" s="16" t="s">
        <v>7745</v>
      </c>
      <c r="Y1747" s="16" t="s">
        <v>129</v>
      </c>
      <c r="Z1747" s="16" t="s">
        <v>129</v>
      </c>
    </row>
    <row r="1748" spans="2:26" hidden="1">
      <c r="B1748" s="16" t="s">
        <v>1621</v>
      </c>
      <c r="C1748" s="16" t="s">
        <v>235</v>
      </c>
      <c r="D1748" s="16" t="s">
        <v>10035</v>
      </c>
      <c r="E1748" s="16" t="s">
        <v>12469</v>
      </c>
      <c r="F1748" s="16" t="s">
        <v>12470</v>
      </c>
      <c r="G1748" s="16" t="s">
        <v>1739</v>
      </c>
      <c r="H1748" s="16" t="s">
        <v>129</v>
      </c>
      <c r="I1748" s="16" t="s">
        <v>19</v>
      </c>
      <c r="J1748" s="16" t="s">
        <v>7745</v>
      </c>
      <c r="K1748" s="16" t="s">
        <v>129</v>
      </c>
      <c r="L1748" s="16">
        <v>87500</v>
      </c>
      <c r="M1748" s="16">
        <v>87500</v>
      </c>
      <c r="N1748" s="16">
        <v>87500</v>
      </c>
      <c r="O1748" s="16">
        <v>87500</v>
      </c>
      <c r="P1748" s="16">
        <v>87500</v>
      </c>
      <c r="Q1748" s="16">
        <v>87500</v>
      </c>
      <c r="R1748" s="16">
        <v>89687.5</v>
      </c>
      <c r="S1748" s="16">
        <v>89687.5</v>
      </c>
      <c r="T1748" s="16">
        <v>89687.5</v>
      </c>
      <c r="U1748" s="16">
        <v>89687.5</v>
      </c>
      <c r="V1748" s="16">
        <v>89687.5</v>
      </c>
      <c r="W1748" s="16">
        <v>89687.5</v>
      </c>
      <c r="X1748" s="16" t="s">
        <v>7745</v>
      </c>
      <c r="Y1748" s="16" t="s">
        <v>129</v>
      </c>
      <c r="Z1748" s="16" t="s">
        <v>129</v>
      </c>
    </row>
    <row r="1749" spans="2:26" hidden="1">
      <c r="B1749" s="16" t="s">
        <v>1621</v>
      </c>
      <c r="C1749" s="16" t="s">
        <v>235</v>
      </c>
      <c r="D1749" s="16" t="s">
        <v>10035</v>
      </c>
      <c r="E1749" s="16" t="s">
        <v>12471</v>
      </c>
      <c r="F1749" s="16" t="s">
        <v>2420</v>
      </c>
      <c r="G1749" s="16" t="s">
        <v>1724</v>
      </c>
      <c r="H1749" s="16" t="s">
        <v>129</v>
      </c>
      <c r="I1749" s="16" t="s">
        <v>19</v>
      </c>
      <c r="J1749" s="16" t="s">
        <v>7744</v>
      </c>
      <c r="K1749" s="16" t="s">
        <v>129</v>
      </c>
      <c r="L1749" s="16">
        <v>46475</v>
      </c>
      <c r="M1749" s="16">
        <v>46475</v>
      </c>
      <c r="N1749" s="16">
        <v>46475</v>
      </c>
      <c r="O1749" s="16">
        <v>46475</v>
      </c>
      <c r="P1749" s="16">
        <v>46475</v>
      </c>
      <c r="Q1749" s="16">
        <v>46475</v>
      </c>
      <c r="R1749" s="16">
        <v>47636.875</v>
      </c>
      <c r="S1749" s="16">
        <v>47636.875</v>
      </c>
      <c r="T1749" s="16">
        <v>47636.875</v>
      </c>
      <c r="U1749" s="16">
        <v>47636.875</v>
      </c>
      <c r="V1749" s="16">
        <v>47636.875</v>
      </c>
      <c r="W1749" s="16">
        <v>47636.875</v>
      </c>
      <c r="X1749" s="16" t="s">
        <v>7744</v>
      </c>
      <c r="Y1749" s="16" t="s">
        <v>129</v>
      </c>
      <c r="Z1749" s="16" t="s">
        <v>129</v>
      </c>
    </row>
    <row r="1750" spans="2:26" hidden="1">
      <c r="B1750" s="16" t="s">
        <v>1621</v>
      </c>
      <c r="C1750" s="16" t="s">
        <v>235</v>
      </c>
      <c r="D1750" s="16" t="s">
        <v>10035</v>
      </c>
      <c r="E1750" s="16" t="s">
        <v>12472</v>
      </c>
      <c r="F1750" s="16" t="s">
        <v>12473</v>
      </c>
      <c r="G1750" s="16" t="s">
        <v>1739</v>
      </c>
      <c r="H1750" s="16" t="s">
        <v>129</v>
      </c>
      <c r="I1750" s="16" t="s">
        <v>19</v>
      </c>
      <c r="J1750" s="16" t="s">
        <v>7744</v>
      </c>
      <c r="K1750" s="16" t="s">
        <v>129</v>
      </c>
      <c r="L1750" s="16">
        <v>35000</v>
      </c>
      <c r="M1750" s="16">
        <v>35000</v>
      </c>
      <c r="N1750" s="16">
        <v>35000</v>
      </c>
      <c r="O1750" s="16">
        <v>35000</v>
      </c>
      <c r="P1750" s="16">
        <v>35000</v>
      </c>
      <c r="Q1750" s="16">
        <v>35000</v>
      </c>
      <c r="R1750" s="16">
        <v>35875</v>
      </c>
      <c r="S1750" s="16">
        <v>35875</v>
      </c>
      <c r="T1750" s="16">
        <v>35875</v>
      </c>
      <c r="U1750" s="16">
        <v>35875</v>
      </c>
      <c r="V1750" s="16">
        <v>35875</v>
      </c>
      <c r="W1750" s="16">
        <v>35875</v>
      </c>
      <c r="X1750" s="16" t="s">
        <v>7744</v>
      </c>
      <c r="Y1750" s="16" t="s">
        <v>129</v>
      </c>
      <c r="Z1750" s="16" t="s">
        <v>129</v>
      </c>
    </row>
    <row r="1751" spans="2:26" hidden="1">
      <c r="B1751" s="16" t="s">
        <v>1621</v>
      </c>
      <c r="C1751" s="16" t="s">
        <v>235</v>
      </c>
      <c r="D1751" s="16" t="s">
        <v>10035</v>
      </c>
      <c r="E1751" s="16" t="s">
        <v>12474</v>
      </c>
      <c r="F1751" s="16" t="s">
        <v>12475</v>
      </c>
      <c r="G1751" s="16" t="s">
        <v>1739</v>
      </c>
      <c r="H1751" s="16" t="s">
        <v>129</v>
      </c>
      <c r="I1751" s="16" t="s">
        <v>19</v>
      </c>
      <c r="J1751" s="16" t="s">
        <v>7744</v>
      </c>
      <c r="K1751" s="16" t="s">
        <v>129</v>
      </c>
      <c r="L1751" s="16">
        <v>275000</v>
      </c>
      <c r="M1751" s="16">
        <v>275000</v>
      </c>
      <c r="N1751" s="16">
        <v>275000</v>
      </c>
      <c r="O1751" s="16">
        <v>275000</v>
      </c>
      <c r="P1751" s="16">
        <v>275000</v>
      </c>
      <c r="Q1751" s="16">
        <v>275000</v>
      </c>
      <c r="R1751" s="16">
        <v>281875</v>
      </c>
      <c r="S1751" s="16">
        <v>281875</v>
      </c>
      <c r="T1751" s="16">
        <v>281875</v>
      </c>
      <c r="U1751" s="16">
        <v>281875</v>
      </c>
      <c r="V1751" s="16">
        <v>281875</v>
      </c>
      <c r="W1751" s="16">
        <v>281875</v>
      </c>
      <c r="X1751" s="16" t="s">
        <v>7744</v>
      </c>
      <c r="Y1751" s="16" t="s">
        <v>129</v>
      </c>
      <c r="Z1751" s="16" t="s">
        <v>129</v>
      </c>
    </row>
    <row r="1752" spans="2:26" hidden="1">
      <c r="B1752" s="16" t="s">
        <v>1621</v>
      </c>
      <c r="C1752" s="16" t="s">
        <v>235</v>
      </c>
      <c r="D1752" s="16" t="s">
        <v>10035</v>
      </c>
      <c r="E1752" s="16" t="s">
        <v>12476</v>
      </c>
      <c r="F1752" s="16" t="s">
        <v>12477</v>
      </c>
      <c r="G1752" s="16" t="s">
        <v>1739</v>
      </c>
      <c r="H1752" s="16" t="s">
        <v>129</v>
      </c>
      <c r="I1752" s="16" t="s">
        <v>19</v>
      </c>
      <c r="J1752" s="16" t="s">
        <v>7744</v>
      </c>
      <c r="K1752" s="16" t="s">
        <v>129</v>
      </c>
      <c r="L1752" s="16">
        <v>50000</v>
      </c>
      <c r="M1752" s="16">
        <v>50000</v>
      </c>
      <c r="N1752" s="16">
        <v>50000</v>
      </c>
      <c r="O1752" s="16">
        <v>50000</v>
      </c>
      <c r="P1752" s="16">
        <v>50000</v>
      </c>
      <c r="Q1752" s="16">
        <v>50000</v>
      </c>
      <c r="R1752" s="16">
        <v>51250</v>
      </c>
      <c r="S1752" s="16">
        <v>51250</v>
      </c>
      <c r="T1752" s="16">
        <v>51250</v>
      </c>
      <c r="U1752" s="16">
        <v>51250</v>
      </c>
      <c r="V1752" s="16">
        <v>51250</v>
      </c>
      <c r="W1752" s="16">
        <v>51250</v>
      </c>
      <c r="X1752" s="16" t="s">
        <v>7744</v>
      </c>
      <c r="Y1752" s="16" t="s">
        <v>129</v>
      </c>
      <c r="Z1752" s="16" t="s">
        <v>129</v>
      </c>
    </row>
    <row r="1753" spans="2:26" hidden="1">
      <c r="B1753" s="16" t="s">
        <v>1621</v>
      </c>
      <c r="C1753" s="16" t="s">
        <v>235</v>
      </c>
      <c r="D1753" s="16" t="s">
        <v>2727</v>
      </c>
      <c r="E1753" s="16" t="s">
        <v>12478</v>
      </c>
      <c r="F1753" s="16" t="s">
        <v>12479</v>
      </c>
      <c r="G1753" s="16" t="s">
        <v>1739</v>
      </c>
      <c r="H1753" s="16" t="s">
        <v>129</v>
      </c>
      <c r="I1753" s="16" t="s">
        <v>19</v>
      </c>
      <c r="J1753" s="16" t="s">
        <v>7745</v>
      </c>
      <c r="K1753" s="16" t="s">
        <v>129</v>
      </c>
      <c r="L1753" s="16">
        <v>600000</v>
      </c>
      <c r="M1753" s="16">
        <v>600000</v>
      </c>
      <c r="N1753" s="16">
        <v>600000</v>
      </c>
      <c r="O1753" s="16">
        <v>600000</v>
      </c>
      <c r="P1753" s="16">
        <v>600000</v>
      </c>
      <c r="Q1753" s="16">
        <v>600000</v>
      </c>
      <c r="R1753" s="16">
        <v>600000</v>
      </c>
      <c r="S1753" s="16">
        <v>600000</v>
      </c>
      <c r="T1753" s="16">
        <v>600000</v>
      </c>
      <c r="U1753" s="16">
        <v>600000</v>
      </c>
      <c r="V1753" s="16">
        <v>600000</v>
      </c>
      <c r="W1753" s="16">
        <v>600000</v>
      </c>
      <c r="X1753" s="16" t="s">
        <v>7745</v>
      </c>
      <c r="Y1753" s="16" t="s">
        <v>129</v>
      </c>
      <c r="Z1753" s="16" t="s">
        <v>129</v>
      </c>
    </row>
    <row r="1754" spans="2:26" hidden="1">
      <c r="B1754" s="16" t="s">
        <v>1621</v>
      </c>
      <c r="C1754" s="16" t="s">
        <v>235</v>
      </c>
      <c r="D1754" s="16" t="s">
        <v>10035</v>
      </c>
      <c r="E1754" s="16" t="s">
        <v>12480</v>
      </c>
      <c r="F1754" s="16" t="s">
        <v>12481</v>
      </c>
      <c r="G1754" s="16" t="s">
        <v>1739</v>
      </c>
      <c r="H1754" s="16" t="s">
        <v>129</v>
      </c>
      <c r="I1754" s="16" t="s">
        <v>19</v>
      </c>
      <c r="J1754" s="16" t="s">
        <v>7744</v>
      </c>
      <c r="K1754" s="16" t="s">
        <v>129</v>
      </c>
      <c r="L1754" s="16">
        <v>20000</v>
      </c>
      <c r="M1754" s="16">
        <v>20000</v>
      </c>
      <c r="N1754" s="16">
        <v>20000</v>
      </c>
      <c r="O1754" s="16">
        <v>20000</v>
      </c>
      <c r="P1754" s="16">
        <v>20000</v>
      </c>
      <c r="Q1754" s="16">
        <v>20000</v>
      </c>
      <c r="R1754" s="16">
        <v>20500</v>
      </c>
      <c r="S1754" s="16">
        <v>20500</v>
      </c>
      <c r="T1754" s="16">
        <v>20500</v>
      </c>
      <c r="U1754" s="16">
        <v>20500</v>
      </c>
      <c r="V1754" s="16">
        <v>20500</v>
      </c>
      <c r="W1754" s="16">
        <v>20500</v>
      </c>
      <c r="X1754" s="16" t="s">
        <v>7744</v>
      </c>
      <c r="Y1754" s="16" t="s">
        <v>129</v>
      </c>
      <c r="Z1754" s="16" t="s">
        <v>129</v>
      </c>
    </row>
    <row r="1755" spans="2:26" hidden="1">
      <c r="B1755" s="16" t="s">
        <v>1621</v>
      </c>
      <c r="C1755" s="16" t="s">
        <v>1622</v>
      </c>
      <c r="D1755" s="16" t="s">
        <v>1900</v>
      </c>
      <c r="E1755" s="16" t="s">
        <v>16205</v>
      </c>
      <c r="F1755" s="16" t="s">
        <v>16206</v>
      </c>
      <c r="G1755" s="16" t="s">
        <v>1739</v>
      </c>
      <c r="H1755" s="16" t="s">
        <v>102</v>
      </c>
      <c r="I1755" s="16" t="s">
        <v>19</v>
      </c>
      <c r="J1755" s="16" t="s">
        <v>7744</v>
      </c>
      <c r="K1755" s="16" t="s">
        <v>102</v>
      </c>
      <c r="L1755" s="16">
        <v>358750</v>
      </c>
      <c r="M1755" s="16">
        <v>358750</v>
      </c>
      <c r="N1755" s="16">
        <v>358750</v>
      </c>
      <c r="O1755" s="16">
        <v>358750</v>
      </c>
      <c r="P1755" s="16">
        <v>358750</v>
      </c>
      <c r="Q1755" s="16">
        <v>358750</v>
      </c>
      <c r="R1755" s="16">
        <v>358750</v>
      </c>
      <c r="S1755" s="16">
        <v>358750</v>
      </c>
      <c r="T1755" s="16">
        <v>358750</v>
      </c>
      <c r="U1755" s="16">
        <v>358750</v>
      </c>
      <c r="V1755" s="16">
        <v>358750</v>
      </c>
      <c r="W1755" s="16">
        <v>358750</v>
      </c>
      <c r="X1755" s="16" t="s">
        <v>7744</v>
      </c>
      <c r="Y1755" s="16" t="s">
        <v>102</v>
      </c>
      <c r="Z1755" s="16" t="s">
        <v>102</v>
      </c>
    </row>
    <row r="1756" spans="2:26" hidden="1">
      <c r="B1756" s="16" t="s">
        <v>1621</v>
      </c>
      <c r="C1756" s="16" t="s">
        <v>235</v>
      </c>
      <c r="D1756" s="16" t="s">
        <v>12483</v>
      </c>
      <c r="E1756" s="16" t="s">
        <v>12484</v>
      </c>
      <c r="F1756" s="16" t="s">
        <v>12483</v>
      </c>
      <c r="G1756" s="16" t="s">
        <v>1739</v>
      </c>
      <c r="H1756" s="16" t="s">
        <v>129</v>
      </c>
      <c r="I1756" s="16" t="s">
        <v>19</v>
      </c>
      <c r="J1756" s="16" t="s">
        <v>7745</v>
      </c>
      <c r="K1756" s="16" t="s">
        <v>129</v>
      </c>
      <c r="L1756" s="16">
        <v>1717200</v>
      </c>
      <c r="M1756" s="16">
        <v>1717200</v>
      </c>
      <c r="N1756" s="16">
        <v>1717200</v>
      </c>
      <c r="O1756" s="16">
        <v>1717200</v>
      </c>
      <c r="P1756" s="16">
        <v>1717200</v>
      </c>
      <c r="Q1756" s="16">
        <v>1717200</v>
      </c>
      <c r="R1756" s="16">
        <v>1717200</v>
      </c>
      <c r="S1756" s="16">
        <v>1717200</v>
      </c>
      <c r="T1756" s="16">
        <v>1717200</v>
      </c>
      <c r="U1756" s="16">
        <v>1717200</v>
      </c>
      <c r="V1756" s="16">
        <v>1717200</v>
      </c>
      <c r="W1756" s="16">
        <v>1717200</v>
      </c>
      <c r="X1756" s="16" t="s">
        <v>7745</v>
      </c>
      <c r="Y1756" s="16" t="s">
        <v>129</v>
      </c>
      <c r="Z1756" s="16" t="s">
        <v>129</v>
      </c>
    </row>
    <row r="1757" spans="2:26" hidden="1">
      <c r="B1757" s="16" t="s">
        <v>1621</v>
      </c>
      <c r="C1757" s="16" t="s">
        <v>1622</v>
      </c>
      <c r="D1757" s="16" t="s">
        <v>12485</v>
      </c>
      <c r="E1757" s="16" t="s">
        <v>12486</v>
      </c>
      <c r="F1757" s="16" t="s">
        <v>15217</v>
      </c>
      <c r="G1757" s="16" t="s">
        <v>1739</v>
      </c>
      <c r="H1757" s="16" t="s">
        <v>103</v>
      </c>
      <c r="I1757" s="16" t="s">
        <v>19</v>
      </c>
      <c r="J1757" s="16" t="s">
        <v>7745</v>
      </c>
      <c r="K1757" s="16" t="s">
        <v>103</v>
      </c>
      <c r="L1757" s="16">
        <v>12864764</v>
      </c>
      <c r="M1757" s="16">
        <v>12864764</v>
      </c>
      <c r="N1757" s="16">
        <v>12864764</v>
      </c>
      <c r="O1757" s="16">
        <v>12864764</v>
      </c>
      <c r="P1757" s="16">
        <v>12864764</v>
      </c>
      <c r="Q1757" s="16">
        <v>12864764</v>
      </c>
      <c r="R1757" s="16">
        <v>12864764</v>
      </c>
      <c r="S1757" s="16">
        <v>12864764</v>
      </c>
      <c r="T1757" s="16">
        <v>12864764</v>
      </c>
      <c r="U1757" s="16">
        <v>12864764</v>
      </c>
      <c r="V1757" s="16">
        <v>12864764</v>
      </c>
      <c r="W1757" s="16">
        <v>12864764</v>
      </c>
      <c r="X1757" s="16" t="s">
        <v>7745</v>
      </c>
      <c r="Y1757" s="16" t="s">
        <v>103</v>
      </c>
      <c r="Z1757" s="16" t="s">
        <v>103</v>
      </c>
    </row>
    <row r="1758" spans="2:26" hidden="1">
      <c r="B1758" s="16" t="s">
        <v>1621</v>
      </c>
      <c r="C1758" s="16" t="s">
        <v>235</v>
      </c>
      <c r="D1758" s="16" t="s">
        <v>2649</v>
      </c>
      <c r="E1758" s="16" t="s">
        <v>13070</v>
      </c>
      <c r="F1758" s="16" t="s">
        <v>13071</v>
      </c>
      <c r="G1758" s="16" t="s">
        <v>1739</v>
      </c>
      <c r="H1758" s="16" t="s">
        <v>129</v>
      </c>
      <c r="I1758" s="16" t="s">
        <v>19</v>
      </c>
      <c r="J1758" s="16" t="s">
        <v>7745</v>
      </c>
      <c r="K1758" s="16" t="s">
        <v>129</v>
      </c>
      <c r="L1758" s="16">
        <v>320000</v>
      </c>
      <c r="M1758" s="16">
        <v>320000</v>
      </c>
      <c r="N1758" s="16">
        <v>320000</v>
      </c>
      <c r="O1758" s="16">
        <v>320000</v>
      </c>
      <c r="P1758" s="16">
        <v>320000</v>
      </c>
      <c r="Q1758" s="16">
        <v>320000</v>
      </c>
      <c r="R1758" s="16">
        <v>320000</v>
      </c>
      <c r="S1758" s="16">
        <v>320000</v>
      </c>
      <c r="T1758" s="16">
        <v>320000</v>
      </c>
      <c r="U1758" s="16">
        <v>320000</v>
      </c>
      <c r="V1758" s="16">
        <v>320000</v>
      </c>
      <c r="W1758" s="16">
        <v>320000</v>
      </c>
      <c r="X1758" s="16" t="s">
        <v>7745</v>
      </c>
      <c r="Y1758" s="16" t="s">
        <v>129</v>
      </c>
      <c r="Z1758" s="16" t="s">
        <v>129</v>
      </c>
    </row>
    <row r="1759" spans="2:26" hidden="1">
      <c r="B1759" s="16" t="s">
        <v>1621</v>
      </c>
      <c r="C1759" s="16" t="s">
        <v>235</v>
      </c>
      <c r="D1759" s="16" t="s">
        <v>2649</v>
      </c>
      <c r="E1759" s="16" t="s">
        <v>13072</v>
      </c>
      <c r="F1759" s="16" t="s">
        <v>13073</v>
      </c>
      <c r="G1759" s="16" t="s">
        <v>1739</v>
      </c>
      <c r="H1759" s="16" t="s">
        <v>129</v>
      </c>
      <c r="I1759" s="16" t="s">
        <v>19</v>
      </c>
      <c r="J1759" s="16" t="s">
        <v>7745</v>
      </c>
      <c r="K1759" s="16" t="s">
        <v>129</v>
      </c>
      <c r="L1759" s="16">
        <v>320000</v>
      </c>
      <c r="M1759" s="16">
        <v>320000</v>
      </c>
      <c r="N1759" s="16">
        <v>320000</v>
      </c>
      <c r="O1759" s="16">
        <v>320000</v>
      </c>
      <c r="P1759" s="16">
        <v>320000</v>
      </c>
      <c r="Q1759" s="16">
        <v>320000</v>
      </c>
      <c r="R1759" s="16">
        <v>320000</v>
      </c>
      <c r="S1759" s="16">
        <v>320000</v>
      </c>
      <c r="T1759" s="16">
        <v>320000</v>
      </c>
      <c r="U1759" s="16">
        <v>320000</v>
      </c>
      <c r="V1759" s="16">
        <v>320000</v>
      </c>
      <c r="W1759" s="16">
        <v>320000</v>
      </c>
      <c r="X1759" s="16" t="s">
        <v>7745</v>
      </c>
      <c r="Y1759" s="16" t="s">
        <v>129</v>
      </c>
      <c r="Z1759" s="16" t="s">
        <v>129</v>
      </c>
    </row>
    <row r="1760" spans="2:26" hidden="1">
      <c r="B1760" s="16" t="s">
        <v>1621</v>
      </c>
      <c r="C1760" s="16" t="s">
        <v>235</v>
      </c>
      <c r="D1760" s="16" t="s">
        <v>9558</v>
      </c>
      <c r="E1760" s="16" t="s">
        <v>15218</v>
      </c>
      <c r="F1760" s="16" t="s">
        <v>15219</v>
      </c>
      <c r="G1760" s="16" t="s">
        <v>1739</v>
      </c>
      <c r="H1760" s="16" t="s">
        <v>102</v>
      </c>
      <c r="I1760" s="16" t="s">
        <v>19</v>
      </c>
      <c r="J1760" s="16" t="s">
        <v>7745</v>
      </c>
      <c r="K1760" s="16" t="s">
        <v>102</v>
      </c>
      <c r="L1760" s="16">
        <v>16675000</v>
      </c>
      <c r="M1760" s="16">
        <v>16675000</v>
      </c>
      <c r="N1760" s="16">
        <v>16675000</v>
      </c>
      <c r="O1760" s="16">
        <v>16675000</v>
      </c>
      <c r="P1760" s="16">
        <v>16675000</v>
      </c>
      <c r="Q1760" s="16">
        <v>16675000</v>
      </c>
      <c r="R1760" s="16">
        <v>16675000</v>
      </c>
      <c r="S1760" s="16">
        <v>16675000</v>
      </c>
      <c r="T1760" s="16">
        <v>16675000</v>
      </c>
      <c r="U1760" s="16">
        <v>16675000</v>
      </c>
      <c r="V1760" s="16">
        <v>16675000</v>
      </c>
      <c r="W1760" s="16">
        <v>16675000</v>
      </c>
      <c r="X1760" s="16" t="s">
        <v>7745</v>
      </c>
      <c r="Y1760" s="16" t="s">
        <v>102</v>
      </c>
      <c r="Z1760" s="16" t="s">
        <v>102</v>
      </c>
    </row>
    <row r="1761" spans="2:26" hidden="1">
      <c r="B1761" s="16" t="s">
        <v>1621</v>
      </c>
      <c r="C1761" s="16" t="s">
        <v>235</v>
      </c>
      <c r="D1761" s="16" t="s">
        <v>9558</v>
      </c>
      <c r="E1761" s="16" t="s">
        <v>15220</v>
      </c>
      <c r="F1761" s="16" t="s">
        <v>15221</v>
      </c>
      <c r="G1761" s="16" t="s">
        <v>1739</v>
      </c>
      <c r="H1761" s="16" t="s">
        <v>102</v>
      </c>
      <c r="I1761" s="16" t="s">
        <v>19</v>
      </c>
      <c r="J1761" s="16" t="s">
        <v>7745</v>
      </c>
      <c r="K1761" s="16" t="s">
        <v>102</v>
      </c>
      <c r="L1761" s="16">
        <v>20000000</v>
      </c>
      <c r="M1761" s="16">
        <v>20000000</v>
      </c>
      <c r="N1761" s="16">
        <v>20000000</v>
      </c>
      <c r="O1761" s="16">
        <v>20000000</v>
      </c>
      <c r="P1761" s="16">
        <v>20000000</v>
      </c>
      <c r="Q1761" s="16">
        <v>20000000</v>
      </c>
      <c r="R1761" s="16">
        <v>20000000</v>
      </c>
      <c r="S1761" s="16">
        <v>20000000</v>
      </c>
      <c r="T1761" s="16">
        <v>20000000</v>
      </c>
      <c r="U1761" s="16">
        <v>20000000</v>
      </c>
      <c r="V1761" s="16">
        <v>20000000</v>
      </c>
      <c r="W1761" s="16">
        <v>20000000</v>
      </c>
      <c r="X1761" s="16" t="s">
        <v>7745</v>
      </c>
      <c r="Y1761" s="16" t="s">
        <v>102</v>
      </c>
      <c r="Z1761" s="16" t="s">
        <v>102</v>
      </c>
    </row>
    <row r="1762" spans="2:26" hidden="1">
      <c r="B1762" s="16" t="s">
        <v>1621</v>
      </c>
      <c r="C1762" s="16" t="s">
        <v>235</v>
      </c>
      <c r="D1762" s="16" t="s">
        <v>9558</v>
      </c>
      <c r="E1762" s="16" t="s">
        <v>15222</v>
      </c>
      <c r="F1762" s="16" t="s">
        <v>15223</v>
      </c>
      <c r="G1762" s="16" t="s">
        <v>1739</v>
      </c>
      <c r="H1762" s="16" t="s">
        <v>102</v>
      </c>
      <c r="I1762" s="16" t="s">
        <v>19</v>
      </c>
      <c r="J1762" s="16" t="s">
        <v>7745</v>
      </c>
      <c r="K1762" s="16" t="s">
        <v>102</v>
      </c>
      <c r="L1762" s="16">
        <v>17500000</v>
      </c>
      <c r="M1762" s="16">
        <v>17500000</v>
      </c>
      <c r="N1762" s="16">
        <v>17500000</v>
      </c>
      <c r="O1762" s="16">
        <v>17500000</v>
      </c>
      <c r="P1762" s="16">
        <v>17500000</v>
      </c>
      <c r="Q1762" s="16">
        <v>17500000</v>
      </c>
      <c r="R1762" s="16">
        <v>17500000</v>
      </c>
      <c r="S1762" s="16">
        <v>17500000</v>
      </c>
      <c r="T1762" s="16">
        <v>17500000</v>
      </c>
      <c r="U1762" s="16">
        <v>17500000</v>
      </c>
      <c r="V1762" s="16">
        <v>17500000</v>
      </c>
      <c r="W1762" s="16">
        <v>17500000</v>
      </c>
      <c r="X1762" s="16" t="s">
        <v>7745</v>
      </c>
      <c r="Y1762" s="16" t="s">
        <v>102</v>
      </c>
      <c r="Z1762" s="16" t="s">
        <v>102</v>
      </c>
    </row>
    <row r="1763" spans="2:26" hidden="1">
      <c r="B1763" s="16" t="s">
        <v>1621</v>
      </c>
      <c r="C1763" s="16" t="s">
        <v>235</v>
      </c>
      <c r="D1763" s="16" t="s">
        <v>9558</v>
      </c>
      <c r="E1763" s="16" t="s">
        <v>15224</v>
      </c>
      <c r="F1763" s="16" t="s">
        <v>15225</v>
      </c>
      <c r="G1763" s="16" t="s">
        <v>1739</v>
      </c>
      <c r="H1763" s="16" t="s">
        <v>102</v>
      </c>
      <c r="I1763" s="16" t="s">
        <v>19</v>
      </c>
      <c r="J1763" s="16" t="s">
        <v>7745</v>
      </c>
      <c r="K1763" s="16" t="s">
        <v>102</v>
      </c>
      <c r="L1763" s="16">
        <v>13000000</v>
      </c>
      <c r="M1763" s="16">
        <v>13000000</v>
      </c>
      <c r="N1763" s="16">
        <v>13000000</v>
      </c>
      <c r="O1763" s="16">
        <v>13000000</v>
      </c>
      <c r="P1763" s="16">
        <v>13000000</v>
      </c>
      <c r="Q1763" s="16">
        <v>13000000</v>
      </c>
      <c r="R1763" s="16">
        <v>13000000</v>
      </c>
      <c r="S1763" s="16">
        <v>13000000</v>
      </c>
      <c r="T1763" s="16">
        <v>13000000</v>
      </c>
      <c r="U1763" s="16">
        <v>13000000</v>
      </c>
      <c r="V1763" s="16">
        <v>13000000</v>
      </c>
      <c r="W1763" s="16">
        <v>13000000</v>
      </c>
      <c r="X1763" s="16" t="s">
        <v>7745</v>
      </c>
      <c r="Y1763" s="16" t="s">
        <v>102</v>
      </c>
      <c r="Z1763" s="16" t="s">
        <v>102</v>
      </c>
    </row>
    <row r="1764" spans="2:26" hidden="1">
      <c r="B1764" s="16" t="s">
        <v>1621</v>
      </c>
      <c r="C1764" s="16" t="s">
        <v>235</v>
      </c>
      <c r="D1764" s="16" t="s">
        <v>9558</v>
      </c>
      <c r="E1764" s="16" t="s">
        <v>15226</v>
      </c>
      <c r="F1764" s="16" t="s">
        <v>15227</v>
      </c>
      <c r="G1764" s="16" t="s">
        <v>1739</v>
      </c>
      <c r="H1764" s="16" t="s">
        <v>102</v>
      </c>
      <c r="I1764" s="16" t="s">
        <v>19</v>
      </c>
      <c r="J1764" s="16" t="s">
        <v>7745</v>
      </c>
      <c r="K1764" s="16" t="s">
        <v>102</v>
      </c>
      <c r="L1764" s="16">
        <v>5000000</v>
      </c>
      <c r="M1764" s="16">
        <v>5000000</v>
      </c>
      <c r="N1764" s="16">
        <v>5000000</v>
      </c>
      <c r="O1764" s="16">
        <v>5000000</v>
      </c>
      <c r="P1764" s="16">
        <v>5000000</v>
      </c>
      <c r="Q1764" s="16">
        <v>5000000</v>
      </c>
      <c r="R1764" s="16">
        <v>5000000</v>
      </c>
      <c r="S1764" s="16">
        <v>5000000</v>
      </c>
      <c r="T1764" s="16">
        <v>5000000</v>
      </c>
      <c r="U1764" s="16">
        <v>5000000</v>
      </c>
      <c r="V1764" s="16">
        <v>5000000</v>
      </c>
      <c r="W1764" s="16">
        <v>5000000</v>
      </c>
      <c r="X1764" s="16" t="s">
        <v>7745</v>
      </c>
      <c r="Y1764" s="16" t="s">
        <v>102</v>
      </c>
      <c r="Z1764" s="16" t="s">
        <v>102</v>
      </c>
    </row>
    <row r="1765" spans="2:26" hidden="1">
      <c r="B1765" s="16" t="s">
        <v>1621</v>
      </c>
      <c r="C1765" s="16" t="s">
        <v>235</v>
      </c>
      <c r="D1765" s="16" t="s">
        <v>9558</v>
      </c>
      <c r="E1765" s="16" t="s">
        <v>15228</v>
      </c>
      <c r="F1765" s="16" t="s">
        <v>15229</v>
      </c>
      <c r="G1765" s="16" t="s">
        <v>1739</v>
      </c>
      <c r="H1765" s="16" t="s">
        <v>102</v>
      </c>
      <c r="I1765" s="16" t="s">
        <v>19</v>
      </c>
      <c r="J1765" s="16" t="s">
        <v>7745</v>
      </c>
      <c r="K1765" s="16" t="s">
        <v>102</v>
      </c>
      <c r="L1765" s="16">
        <v>5000000</v>
      </c>
      <c r="M1765" s="16">
        <v>5000000</v>
      </c>
      <c r="N1765" s="16">
        <v>5000000</v>
      </c>
      <c r="O1765" s="16">
        <v>5000000</v>
      </c>
      <c r="P1765" s="16">
        <v>5000000</v>
      </c>
      <c r="Q1765" s="16">
        <v>5000000</v>
      </c>
      <c r="R1765" s="16">
        <v>5000000</v>
      </c>
      <c r="S1765" s="16">
        <v>5000000</v>
      </c>
      <c r="T1765" s="16">
        <v>5000000</v>
      </c>
      <c r="U1765" s="16">
        <v>5000000</v>
      </c>
      <c r="V1765" s="16">
        <v>5000000</v>
      </c>
      <c r="W1765" s="16">
        <v>5000000</v>
      </c>
      <c r="X1765" s="16" t="s">
        <v>7745</v>
      </c>
      <c r="Y1765" s="16" t="s">
        <v>102</v>
      </c>
      <c r="Z1765" s="16" t="s">
        <v>102</v>
      </c>
    </row>
    <row r="1766" spans="2:26" hidden="1">
      <c r="B1766" s="16" t="s">
        <v>1621</v>
      </c>
      <c r="C1766" s="16" t="s">
        <v>235</v>
      </c>
      <c r="D1766" s="16" t="s">
        <v>2343</v>
      </c>
      <c r="E1766" s="16" t="s">
        <v>13554</v>
      </c>
      <c r="F1766" s="16" t="s">
        <v>13555</v>
      </c>
      <c r="G1766" s="16" t="s">
        <v>1739</v>
      </c>
      <c r="H1766" s="16" t="s">
        <v>129</v>
      </c>
      <c r="I1766" s="16" t="s">
        <v>19</v>
      </c>
      <c r="J1766" s="16" t="s">
        <v>7745</v>
      </c>
      <c r="K1766" s="16" t="s">
        <v>129</v>
      </c>
      <c r="L1766" s="16">
        <v>75000</v>
      </c>
      <c r="M1766" s="16">
        <v>75000</v>
      </c>
      <c r="N1766" s="16">
        <v>75000</v>
      </c>
      <c r="O1766" s="16">
        <v>75000</v>
      </c>
      <c r="P1766" s="16">
        <v>75000</v>
      </c>
      <c r="Q1766" s="16">
        <v>75000</v>
      </c>
      <c r="R1766" s="16">
        <v>75000</v>
      </c>
      <c r="S1766" s="16">
        <v>75000</v>
      </c>
      <c r="T1766" s="16">
        <v>75000</v>
      </c>
      <c r="U1766" s="16">
        <v>75000</v>
      </c>
      <c r="V1766" s="16">
        <v>75000</v>
      </c>
      <c r="W1766" s="16">
        <v>75000</v>
      </c>
      <c r="X1766" s="16" t="s">
        <v>7745</v>
      </c>
      <c r="Y1766" s="16" t="s">
        <v>129</v>
      </c>
      <c r="Z1766" s="16" t="s">
        <v>129</v>
      </c>
    </row>
    <row r="1767" spans="2:26" hidden="1">
      <c r="B1767" s="16" t="s">
        <v>1621</v>
      </c>
      <c r="C1767" s="16" t="s">
        <v>235</v>
      </c>
      <c r="D1767" s="16" t="s">
        <v>10387</v>
      </c>
      <c r="E1767" s="16" t="s">
        <v>12869</v>
      </c>
      <c r="F1767" s="16" t="s">
        <v>13074</v>
      </c>
      <c r="G1767" s="16" t="s">
        <v>1760</v>
      </c>
      <c r="H1767" s="16" t="s">
        <v>129</v>
      </c>
      <c r="I1767" s="16" t="s">
        <v>19</v>
      </c>
      <c r="J1767" s="16" t="s">
        <v>7745</v>
      </c>
      <c r="K1767" s="16" t="s">
        <v>129</v>
      </c>
      <c r="L1767" s="16">
        <v>5000000</v>
      </c>
      <c r="M1767" s="16">
        <v>5000000</v>
      </c>
      <c r="N1767" s="16">
        <v>5000000</v>
      </c>
      <c r="O1767" s="16">
        <v>5000000</v>
      </c>
      <c r="P1767" s="16">
        <v>5000000</v>
      </c>
      <c r="Q1767" s="16">
        <v>5000000</v>
      </c>
      <c r="R1767" s="16">
        <v>5000000</v>
      </c>
      <c r="S1767" s="16">
        <v>5000000</v>
      </c>
      <c r="T1767" s="16">
        <v>5000000</v>
      </c>
      <c r="U1767" s="16">
        <v>5000000</v>
      </c>
      <c r="V1767" s="16">
        <v>5000000</v>
      </c>
      <c r="W1767" s="16">
        <v>5000000</v>
      </c>
      <c r="X1767" s="16" t="s">
        <v>7745</v>
      </c>
      <c r="Y1767" s="16" t="s">
        <v>129</v>
      </c>
      <c r="Z1767" s="16" t="s">
        <v>129</v>
      </c>
    </row>
    <row r="1768" spans="2:26" hidden="1">
      <c r="B1768" s="16" t="s">
        <v>1621</v>
      </c>
      <c r="C1768" s="16" t="s">
        <v>235</v>
      </c>
      <c r="D1768" s="16" t="s">
        <v>13075</v>
      </c>
      <c r="E1768" s="16" t="s">
        <v>13076</v>
      </c>
      <c r="F1768" s="16" t="s">
        <v>13556</v>
      </c>
      <c r="G1768" s="16" t="s">
        <v>1669</v>
      </c>
      <c r="H1768" s="16" t="s">
        <v>129</v>
      </c>
      <c r="I1768" s="16" t="s">
        <v>19</v>
      </c>
      <c r="J1768" s="16" t="s">
        <v>7745</v>
      </c>
      <c r="K1768" s="16" t="s">
        <v>129</v>
      </c>
      <c r="L1768" s="16">
        <v>7930000</v>
      </c>
      <c r="M1768" s="16">
        <v>7930000</v>
      </c>
      <c r="N1768" s="16">
        <v>7930000</v>
      </c>
      <c r="O1768" s="16">
        <v>7930000</v>
      </c>
      <c r="P1768" s="16">
        <v>7930000</v>
      </c>
      <c r="Q1768" s="16">
        <v>7930000</v>
      </c>
      <c r="R1768" s="16">
        <v>7930000</v>
      </c>
      <c r="S1768" s="16">
        <v>7930000</v>
      </c>
      <c r="T1768" s="16">
        <v>7930000</v>
      </c>
      <c r="U1768" s="16">
        <v>7930000</v>
      </c>
      <c r="V1768" s="16">
        <v>7930000</v>
      </c>
      <c r="W1768" s="16">
        <v>7930000</v>
      </c>
      <c r="X1768" s="16" t="s">
        <v>7745</v>
      </c>
      <c r="Y1768" s="16" t="s">
        <v>129</v>
      </c>
      <c r="Z1768" s="16" t="s">
        <v>129</v>
      </c>
    </row>
    <row r="1769" spans="2:26" hidden="1">
      <c r="B1769" s="16" t="s">
        <v>1621</v>
      </c>
      <c r="C1769" s="16" t="s">
        <v>1622</v>
      </c>
      <c r="D1769" s="16" t="s">
        <v>9200</v>
      </c>
      <c r="E1769" s="16" t="s">
        <v>13495</v>
      </c>
      <c r="F1769" s="16" t="s">
        <v>13496</v>
      </c>
      <c r="G1769" s="16" t="s">
        <v>1743</v>
      </c>
      <c r="H1769" s="16" t="s">
        <v>102</v>
      </c>
      <c r="I1769" s="16" t="s">
        <v>19</v>
      </c>
      <c r="J1769" s="16" t="s">
        <v>7745</v>
      </c>
      <c r="K1769" s="16" t="s">
        <v>102</v>
      </c>
      <c r="L1769" s="16">
        <v>12500000</v>
      </c>
      <c r="M1769" s="16">
        <v>12500000</v>
      </c>
      <c r="N1769" s="16">
        <v>12500000</v>
      </c>
      <c r="O1769" s="16">
        <v>12500000</v>
      </c>
      <c r="P1769" s="16">
        <v>12500000</v>
      </c>
      <c r="Q1769" s="16">
        <v>12500000</v>
      </c>
      <c r="R1769" s="16">
        <v>12500000</v>
      </c>
      <c r="S1769" s="16">
        <v>12500000</v>
      </c>
      <c r="T1769" s="16">
        <v>12500000</v>
      </c>
      <c r="U1769" s="16">
        <v>12500000</v>
      </c>
      <c r="V1769" s="16">
        <v>12500000</v>
      </c>
      <c r="W1769" s="16">
        <v>12500000</v>
      </c>
      <c r="X1769" s="16" t="s">
        <v>7745</v>
      </c>
      <c r="Y1769" s="16" t="s">
        <v>102</v>
      </c>
      <c r="Z1769" s="16" t="s">
        <v>102</v>
      </c>
    </row>
    <row r="1770" spans="2:26" hidden="1">
      <c r="B1770" s="16" t="s">
        <v>1621</v>
      </c>
      <c r="C1770" s="16" t="s">
        <v>235</v>
      </c>
      <c r="D1770" s="16" t="s">
        <v>3990</v>
      </c>
      <c r="E1770" s="16" t="s">
        <v>13557</v>
      </c>
      <c r="F1770" s="16" t="s">
        <v>13558</v>
      </c>
      <c r="G1770" s="16" t="s">
        <v>1669</v>
      </c>
      <c r="H1770" s="16" t="s">
        <v>129</v>
      </c>
      <c r="I1770" s="16" t="s">
        <v>19</v>
      </c>
      <c r="J1770" s="16" t="s">
        <v>7745</v>
      </c>
      <c r="K1770" s="16" t="s">
        <v>129</v>
      </c>
      <c r="L1770" s="16">
        <v>7645000</v>
      </c>
      <c r="M1770" s="16">
        <v>7645000</v>
      </c>
      <c r="N1770" s="16">
        <v>7645000</v>
      </c>
      <c r="O1770" s="16">
        <v>7645000</v>
      </c>
      <c r="P1770" s="16">
        <v>7645000</v>
      </c>
      <c r="Q1770" s="16">
        <v>7645000</v>
      </c>
      <c r="R1770" s="16">
        <v>7645000</v>
      </c>
      <c r="S1770" s="16">
        <v>7645000</v>
      </c>
      <c r="T1770" s="16">
        <v>7645000</v>
      </c>
      <c r="U1770" s="16">
        <v>7645000</v>
      </c>
      <c r="V1770" s="16">
        <v>7645000</v>
      </c>
      <c r="W1770" s="16">
        <v>7645000</v>
      </c>
      <c r="X1770" s="16" t="s">
        <v>7745</v>
      </c>
      <c r="Y1770" s="16" t="s">
        <v>129</v>
      </c>
      <c r="Z1770" s="16" t="s">
        <v>129</v>
      </c>
    </row>
    <row r="1771" spans="2:26" hidden="1">
      <c r="B1771" s="16" t="s">
        <v>1621</v>
      </c>
      <c r="C1771" s="16" t="s">
        <v>235</v>
      </c>
      <c r="D1771" s="16" t="s">
        <v>13497</v>
      </c>
      <c r="E1771" s="16" t="s">
        <v>13498</v>
      </c>
      <c r="F1771" s="16" t="s">
        <v>13499</v>
      </c>
      <c r="G1771" s="16" t="s">
        <v>1739</v>
      </c>
      <c r="H1771" s="16" t="s">
        <v>129</v>
      </c>
      <c r="I1771" s="16" t="s">
        <v>19</v>
      </c>
      <c r="J1771" s="16" t="s">
        <v>7745</v>
      </c>
      <c r="K1771" s="16" t="s">
        <v>129</v>
      </c>
      <c r="L1771" s="16">
        <v>37000</v>
      </c>
      <c r="M1771" s="16">
        <v>37000</v>
      </c>
      <c r="N1771" s="16">
        <v>37000</v>
      </c>
      <c r="O1771" s="16">
        <v>37000</v>
      </c>
      <c r="P1771" s="16">
        <v>37000</v>
      </c>
      <c r="Q1771" s="16">
        <v>37000</v>
      </c>
      <c r="R1771" s="16">
        <v>37000</v>
      </c>
      <c r="S1771" s="16">
        <v>37000</v>
      </c>
      <c r="T1771" s="16">
        <v>37000</v>
      </c>
      <c r="U1771" s="16">
        <v>37000</v>
      </c>
      <c r="V1771" s="16">
        <v>37000</v>
      </c>
      <c r="W1771" s="16">
        <v>37000</v>
      </c>
      <c r="X1771" s="16" t="s">
        <v>7745</v>
      </c>
      <c r="Y1771" s="16" t="s">
        <v>129</v>
      </c>
      <c r="Z1771" s="16" t="s">
        <v>129</v>
      </c>
    </row>
    <row r="1772" spans="2:26" hidden="1">
      <c r="B1772" s="16" t="s">
        <v>1621</v>
      </c>
      <c r="C1772" s="16" t="s">
        <v>235</v>
      </c>
      <c r="D1772" s="16" t="s">
        <v>13500</v>
      </c>
      <c r="E1772" s="16" t="s">
        <v>13501</v>
      </c>
      <c r="F1772" s="16" t="s">
        <v>13502</v>
      </c>
      <c r="G1772" s="16" t="s">
        <v>1739</v>
      </c>
      <c r="H1772" s="16" t="s">
        <v>129</v>
      </c>
      <c r="I1772" s="16" t="s">
        <v>19</v>
      </c>
      <c r="J1772" s="16" t="s">
        <v>7745</v>
      </c>
      <c r="K1772" s="16" t="s">
        <v>129</v>
      </c>
      <c r="L1772" s="16">
        <v>72500</v>
      </c>
      <c r="M1772" s="16">
        <v>72500</v>
      </c>
      <c r="N1772" s="16">
        <v>72500</v>
      </c>
      <c r="O1772" s="16">
        <v>72500</v>
      </c>
      <c r="P1772" s="16">
        <v>72500</v>
      </c>
      <c r="Q1772" s="16">
        <v>72500</v>
      </c>
      <c r="R1772" s="16">
        <v>72500</v>
      </c>
      <c r="S1772" s="16">
        <v>72500</v>
      </c>
      <c r="T1772" s="16">
        <v>72500</v>
      </c>
      <c r="U1772" s="16">
        <v>72500</v>
      </c>
      <c r="V1772" s="16">
        <v>72500</v>
      </c>
      <c r="W1772" s="16">
        <v>72500</v>
      </c>
      <c r="X1772" s="16" t="s">
        <v>7745</v>
      </c>
      <c r="Y1772" s="16" t="s">
        <v>129</v>
      </c>
      <c r="Z1772" s="16" t="s">
        <v>129</v>
      </c>
    </row>
    <row r="1773" spans="2:26" hidden="1">
      <c r="B1773" s="16" t="s">
        <v>1621</v>
      </c>
      <c r="C1773" s="16" t="s">
        <v>235</v>
      </c>
      <c r="D1773" s="16" t="s">
        <v>13503</v>
      </c>
      <c r="E1773" s="16" t="s">
        <v>13504</v>
      </c>
      <c r="F1773" s="16" t="s">
        <v>13505</v>
      </c>
      <c r="G1773" s="16" t="s">
        <v>1739</v>
      </c>
      <c r="H1773" s="16" t="s">
        <v>129</v>
      </c>
      <c r="I1773" s="16" t="s">
        <v>19</v>
      </c>
      <c r="J1773" s="16" t="s">
        <v>7745</v>
      </c>
      <c r="K1773" s="16" t="s">
        <v>129</v>
      </c>
      <c r="L1773" s="16">
        <v>102000</v>
      </c>
      <c r="M1773" s="16">
        <v>102000</v>
      </c>
      <c r="N1773" s="16">
        <v>102000</v>
      </c>
      <c r="O1773" s="16">
        <v>102000</v>
      </c>
      <c r="P1773" s="16">
        <v>102000</v>
      </c>
      <c r="Q1773" s="16">
        <v>102000</v>
      </c>
      <c r="R1773" s="16">
        <v>102000</v>
      </c>
      <c r="S1773" s="16">
        <v>102000</v>
      </c>
      <c r="T1773" s="16">
        <v>102000</v>
      </c>
      <c r="U1773" s="16">
        <v>102000</v>
      </c>
      <c r="V1773" s="16">
        <v>102000</v>
      </c>
      <c r="W1773" s="16">
        <v>102000</v>
      </c>
      <c r="X1773" s="16" t="s">
        <v>7745</v>
      </c>
      <c r="Y1773" s="16" t="s">
        <v>129</v>
      </c>
      <c r="Z1773" s="16" t="s">
        <v>129</v>
      </c>
    </row>
    <row r="1774" spans="2:26" hidden="1">
      <c r="B1774" s="16" t="s">
        <v>1621</v>
      </c>
      <c r="C1774" s="16" t="s">
        <v>235</v>
      </c>
      <c r="D1774" s="16" t="s">
        <v>13506</v>
      </c>
      <c r="E1774" s="16" t="s">
        <v>13507</v>
      </c>
      <c r="F1774" s="16" t="s">
        <v>13508</v>
      </c>
      <c r="G1774" s="16" t="s">
        <v>1739</v>
      </c>
      <c r="H1774" s="16" t="s">
        <v>129</v>
      </c>
      <c r="I1774" s="16" t="s">
        <v>19</v>
      </c>
      <c r="J1774" s="16" t="s">
        <v>7745</v>
      </c>
      <c r="K1774" s="16" t="s">
        <v>129</v>
      </c>
      <c r="L1774" s="16">
        <v>25000</v>
      </c>
      <c r="M1774" s="16">
        <v>25000</v>
      </c>
      <c r="N1774" s="16">
        <v>25000</v>
      </c>
      <c r="O1774" s="16">
        <v>25000</v>
      </c>
      <c r="P1774" s="16">
        <v>25000</v>
      </c>
      <c r="Q1774" s="16">
        <v>25000</v>
      </c>
      <c r="R1774" s="16">
        <v>25000</v>
      </c>
      <c r="S1774" s="16">
        <v>25000</v>
      </c>
      <c r="T1774" s="16">
        <v>25000</v>
      </c>
      <c r="U1774" s="16">
        <v>25000</v>
      </c>
      <c r="V1774" s="16">
        <v>25000</v>
      </c>
      <c r="W1774" s="16">
        <v>25000</v>
      </c>
      <c r="X1774" s="16" t="s">
        <v>7745</v>
      </c>
      <c r="Y1774" s="16" t="s">
        <v>129</v>
      </c>
      <c r="Z1774" s="16" t="s">
        <v>129</v>
      </c>
    </row>
    <row r="1775" spans="2:26" hidden="1">
      <c r="B1775" s="16" t="s">
        <v>1621</v>
      </c>
      <c r="C1775" s="16" t="s">
        <v>235</v>
      </c>
      <c r="D1775" s="16" t="s">
        <v>15386</v>
      </c>
      <c r="E1775" s="16" t="s">
        <v>13077</v>
      </c>
      <c r="F1775" s="16" t="s">
        <v>13078</v>
      </c>
      <c r="G1775" s="16" t="s">
        <v>1724</v>
      </c>
      <c r="H1775" s="16" t="s">
        <v>129</v>
      </c>
      <c r="I1775" s="16" t="s">
        <v>19</v>
      </c>
      <c r="J1775" s="16" t="s">
        <v>7744</v>
      </c>
      <c r="K1775" s="16" t="s">
        <v>129</v>
      </c>
      <c r="L1775" s="16">
        <v>17000</v>
      </c>
      <c r="M1775" s="16">
        <v>17000</v>
      </c>
      <c r="N1775" s="16">
        <v>17000</v>
      </c>
      <c r="O1775" s="16">
        <v>17000</v>
      </c>
      <c r="P1775" s="16">
        <v>17000</v>
      </c>
      <c r="Q1775" s="16">
        <v>17000</v>
      </c>
      <c r="R1775" s="16">
        <v>17000</v>
      </c>
      <c r="S1775" s="16">
        <v>17000</v>
      </c>
      <c r="T1775" s="16">
        <v>17000</v>
      </c>
      <c r="U1775" s="16">
        <v>17000</v>
      </c>
      <c r="V1775" s="16">
        <v>17000</v>
      </c>
      <c r="W1775" s="16">
        <v>17000</v>
      </c>
      <c r="X1775" s="16" t="s">
        <v>7744</v>
      </c>
      <c r="Y1775" s="16" t="s">
        <v>129</v>
      </c>
      <c r="Z1775" s="16" t="s">
        <v>129</v>
      </c>
    </row>
    <row r="1776" spans="2:26" hidden="1">
      <c r="B1776" s="16" t="s">
        <v>1621</v>
      </c>
      <c r="C1776" s="16" t="s">
        <v>235</v>
      </c>
      <c r="D1776" s="16" t="s">
        <v>15386</v>
      </c>
      <c r="E1776" s="16" t="s">
        <v>13079</v>
      </c>
      <c r="F1776" s="16" t="s">
        <v>13080</v>
      </c>
      <c r="G1776" s="16" t="s">
        <v>1724</v>
      </c>
      <c r="H1776" s="16" t="s">
        <v>129</v>
      </c>
      <c r="I1776" s="16" t="s">
        <v>19</v>
      </c>
      <c r="J1776" s="16" t="s">
        <v>7744</v>
      </c>
      <c r="K1776" s="16" t="s">
        <v>129</v>
      </c>
      <c r="L1776" s="16">
        <v>13500</v>
      </c>
      <c r="M1776" s="16">
        <v>13500</v>
      </c>
      <c r="N1776" s="16">
        <v>13500</v>
      </c>
      <c r="O1776" s="16">
        <v>13500</v>
      </c>
      <c r="P1776" s="16">
        <v>13500</v>
      </c>
      <c r="Q1776" s="16">
        <v>13500</v>
      </c>
      <c r="R1776" s="16">
        <v>13500</v>
      </c>
      <c r="S1776" s="16">
        <v>13500</v>
      </c>
      <c r="T1776" s="16">
        <v>13500</v>
      </c>
      <c r="U1776" s="16">
        <v>13500</v>
      </c>
      <c r="V1776" s="16">
        <v>13500</v>
      </c>
      <c r="W1776" s="16">
        <v>13500</v>
      </c>
      <c r="X1776" s="16" t="s">
        <v>7744</v>
      </c>
      <c r="Y1776" s="16" t="s">
        <v>129</v>
      </c>
      <c r="Z1776" s="16" t="s">
        <v>129</v>
      </c>
    </row>
    <row r="1777" spans="2:26" hidden="1">
      <c r="B1777" s="16" t="s">
        <v>1621</v>
      </c>
      <c r="C1777" s="16" t="s">
        <v>235</v>
      </c>
      <c r="D1777" s="16" t="s">
        <v>13509</v>
      </c>
      <c r="E1777" s="16" t="s">
        <v>13510</v>
      </c>
      <c r="F1777" s="16" t="s">
        <v>13509</v>
      </c>
      <c r="G1777" s="16" t="s">
        <v>1669</v>
      </c>
      <c r="H1777" s="16" t="s">
        <v>129</v>
      </c>
      <c r="I1777" s="16" t="s">
        <v>19</v>
      </c>
      <c r="J1777" s="16" t="s">
        <v>7745</v>
      </c>
      <c r="K1777" s="16" t="s">
        <v>129</v>
      </c>
      <c r="L1777" s="16">
        <v>1850000</v>
      </c>
      <c r="M1777" s="16">
        <v>1850000</v>
      </c>
      <c r="N1777" s="16">
        <v>1850000</v>
      </c>
      <c r="O1777" s="16">
        <v>1850000</v>
      </c>
      <c r="P1777" s="16">
        <v>1850000</v>
      </c>
      <c r="Q1777" s="16">
        <v>1850000</v>
      </c>
      <c r="R1777" s="16">
        <v>1850000</v>
      </c>
      <c r="S1777" s="16">
        <v>1850000</v>
      </c>
      <c r="T1777" s="16">
        <v>1850000</v>
      </c>
      <c r="U1777" s="16">
        <v>1850000</v>
      </c>
      <c r="V1777" s="16">
        <v>1850000</v>
      </c>
      <c r="W1777" s="16">
        <v>1850000</v>
      </c>
      <c r="X1777" s="16" t="s">
        <v>7745</v>
      </c>
      <c r="Y1777" s="16" t="s">
        <v>129</v>
      </c>
      <c r="Z1777" s="16" t="s">
        <v>129</v>
      </c>
    </row>
    <row r="1778" spans="2:26" hidden="1">
      <c r="B1778" s="16" t="s">
        <v>1621</v>
      </c>
      <c r="C1778" s="16" t="s">
        <v>235</v>
      </c>
      <c r="D1778" s="16" t="s">
        <v>3576</v>
      </c>
      <c r="E1778" s="16" t="s">
        <v>13081</v>
      </c>
      <c r="F1778" s="16" t="s">
        <v>13082</v>
      </c>
      <c r="G1778" s="16" t="s">
        <v>1739</v>
      </c>
      <c r="H1778" s="16" t="s">
        <v>129</v>
      </c>
      <c r="I1778" s="16" t="s">
        <v>19</v>
      </c>
      <c r="J1778" s="16" t="s">
        <v>7745</v>
      </c>
      <c r="K1778" s="16" t="s">
        <v>129</v>
      </c>
      <c r="L1778" s="16">
        <v>575000</v>
      </c>
      <c r="M1778" s="16">
        <v>575000</v>
      </c>
      <c r="N1778" s="16">
        <v>575000</v>
      </c>
      <c r="O1778" s="16">
        <v>575000</v>
      </c>
      <c r="P1778" s="16">
        <v>575000</v>
      </c>
      <c r="Q1778" s="16">
        <v>575000</v>
      </c>
      <c r="R1778" s="16">
        <v>575000</v>
      </c>
      <c r="S1778" s="16">
        <v>575000</v>
      </c>
      <c r="T1778" s="16">
        <v>575000</v>
      </c>
      <c r="U1778" s="16">
        <v>575000</v>
      </c>
      <c r="V1778" s="16">
        <v>575000</v>
      </c>
      <c r="W1778" s="16">
        <v>575000</v>
      </c>
      <c r="X1778" s="16" t="s">
        <v>7745</v>
      </c>
      <c r="Y1778" s="16" t="s">
        <v>129</v>
      </c>
      <c r="Z1778" s="16" t="s">
        <v>129</v>
      </c>
    </row>
    <row r="1779" spans="2:26" hidden="1">
      <c r="B1779" s="16" t="s">
        <v>1621</v>
      </c>
      <c r="C1779" s="16" t="s">
        <v>1622</v>
      </c>
      <c r="D1779" s="16" t="s">
        <v>13083</v>
      </c>
      <c r="E1779" s="16" t="s">
        <v>13084</v>
      </c>
      <c r="F1779" s="16" t="s">
        <v>13085</v>
      </c>
      <c r="G1779" s="16" t="s">
        <v>1743</v>
      </c>
      <c r="H1779" s="16" t="s">
        <v>131</v>
      </c>
      <c r="I1779" s="16" t="s">
        <v>19</v>
      </c>
      <c r="J1779" s="16" t="s">
        <v>7744</v>
      </c>
      <c r="K1779" s="16" t="s">
        <v>131</v>
      </c>
      <c r="L1779" s="16">
        <v>700000</v>
      </c>
      <c r="M1779" s="16">
        <v>700000</v>
      </c>
      <c r="N1779" s="16">
        <v>700000</v>
      </c>
      <c r="O1779" s="16">
        <v>700000</v>
      </c>
      <c r="P1779" s="16">
        <v>700000</v>
      </c>
      <c r="Q1779" s="16">
        <v>700000</v>
      </c>
      <c r="R1779" s="16">
        <v>700000</v>
      </c>
      <c r="S1779" s="16">
        <v>700000</v>
      </c>
      <c r="T1779" s="16">
        <v>700000</v>
      </c>
      <c r="U1779" s="16">
        <v>700000</v>
      </c>
      <c r="V1779" s="16">
        <v>700000</v>
      </c>
      <c r="W1779" s="16">
        <v>700000</v>
      </c>
      <c r="X1779" s="16" t="s">
        <v>7744</v>
      </c>
      <c r="Y1779" s="16" t="s">
        <v>131</v>
      </c>
      <c r="Z1779" s="16" t="s">
        <v>131</v>
      </c>
    </row>
    <row r="1780" spans="2:26" hidden="1">
      <c r="B1780" s="16" t="s">
        <v>1621</v>
      </c>
      <c r="C1780" s="16" t="s">
        <v>1622</v>
      </c>
      <c r="D1780" s="16" t="s">
        <v>13086</v>
      </c>
      <c r="E1780" s="16" t="s">
        <v>13087</v>
      </c>
      <c r="F1780" s="16" t="s">
        <v>13088</v>
      </c>
      <c r="G1780" s="16" t="s">
        <v>1669</v>
      </c>
      <c r="H1780" s="16" t="s">
        <v>103</v>
      </c>
      <c r="I1780" s="16" t="s">
        <v>19</v>
      </c>
      <c r="J1780" s="16" t="s">
        <v>7745</v>
      </c>
      <c r="K1780" s="16" t="s">
        <v>103</v>
      </c>
      <c r="L1780" s="16">
        <v>5000000</v>
      </c>
      <c r="M1780" s="16">
        <v>5000000</v>
      </c>
      <c r="N1780" s="16">
        <v>5000000</v>
      </c>
      <c r="O1780" s="16">
        <v>5000000</v>
      </c>
      <c r="P1780" s="16">
        <v>5000000</v>
      </c>
      <c r="Q1780" s="16">
        <v>5000000</v>
      </c>
      <c r="R1780" s="16">
        <v>5000000</v>
      </c>
      <c r="S1780" s="16">
        <v>5000000</v>
      </c>
      <c r="T1780" s="16">
        <v>5000000</v>
      </c>
      <c r="U1780" s="16">
        <v>5000000</v>
      </c>
      <c r="V1780" s="16">
        <v>5000000</v>
      </c>
      <c r="W1780" s="16">
        <v>5000000</v>
      </c>
      <c r="X1780" s="16" t="s">
        <v>7745</v>
      </c>
      <c r="Y1780" s="16" t="s">
        <v>103</v>
      </c>
      <c r="Z1780" s="16" t="s">
        <v>103</v>
      </c>
    </row>
    <row r="1781" spans="2:26" hidden="1">
      <c r="B1781" s="16" t="s">
        <v>1621</v>
      </c>
      <c r="C1781" s="16" t="s">
        <v>235</v>
      </c>
      <c r="D1781" s="16" t="s">
        <v>7757</v>
      </c>
      <c r="E1781" s="16" t="s">
        <v>13089</v>
      </c>
      <c r="F1781" s="16" t="s">
        <v>13090</v>
      </c>
      <c r="G1781" s="16" t="s">
        <v>1626</v>
      </c>
      <c r="H1781" s="16" t="s">
        <v>131</v>
      </c>
      <c r="I1781" s="16" t="s">
        <v>19</v>
      </c>
      <c r="J1781" s="16" t="s">
        <v>7744</v>
      </c>
      <c r="K1781" s="16" t="s">
        <v>131</v>
      </c>
      <c r="L1781" s="16">
        <v>1000000</v>
      </c>
      <c r="M1781" s="16">
        <v>1000000</v>
      </c>
      <c r="N1781" s="16">
        <v>1000000</v>
      </c>
      <c r="O1781" s="16">
        <v>1000000</v>
      </c>
      <c r="P1781" s="16">
        <v>1000000</v>
      </c>
      <c r="Q1781" s="16">
        <v>1000000</v>
      </c>
      <c r="R1781" s="16">
        <v>1000000</v>
      </c>
      <c r="S1781" s="16">
        <v>1000000</v>
      </c>
      <c r="T1781" s="16">
        <v>1000000</v>
      </c>
      <c r="U1781" s="16">
        <v>1000000</v>
      </c>
      <c r="V1781" s="16">
        <v>1000000</v>
      </c>
      <c r="W1781" s="16">
        <v>1000000</v>
      </c>
      <c r="X1781" s="16" t="s">
        <v>7744</v>
      </c>
      <c r="Y1781" s="16" t="s">
        <v>131</v>
      </c>
      <c r="Z1781" s="16" t="s">
        <v>131</v>
      </c>
    </row>
    <row r="1782" spans="2:26" hidden="1">
      <c r="B1782" s="16" t="s">
        <v>1621</v>
      </c>
      <c r="C1782" s="16" t="s">
        <v>235</v>
      </c>
      <c r="D1782" s="16" t="s">
        <v>3176</v>
      </c>
      <c r="E1782" s="16" t="s">
        <v>13559</v>
      </c>
      <c r="F1782" s="16" t="s">
        <v>13560</v>
      </c>
      <c r="G1782" s="16" t="s">
        <v>1739</v>
      </c>
      <c r="H1782" s="16" t="s">
        <v>129</v>
      </c>
      <c r="I1782" s="16" t="s">
        <v>19</v>
      </c>
      <c r="J1782" s="16" t="s">
        <v>7745</v>
      </c>
      <c r="K1782" s="16" t="s">
        <v>129</v>
      </c>
      <c r="L1782" s="16">
        <v>8250000</v>
      </c>
      <c r="M1782" s="16">
        <v>8250000</v>
      </c>
      <c r="N1782" s="16">
        <v>8250000</v>
      </c>
      <c r="O1782" s="16">
        <v>8250000</v>
      </c>
      <c r="P1782" s="16">
        <v>8250000</v>
      </c>
      <c r="Q1782" s="16">
        <v>8250000</v>
      </c>
      <c r="R1782" s="16">
        <v>8250000</v>
      </c>
      <c r="S1782" s="16">
        <v>8250000</v>
      </c>
      <c r="T1782" s="16">
        <v>8250000</v>
      </c>
      <c r="U1782" s="16">
        <v>8250000</v>
      </c>
      <c r="V1782" s="16">
        <v>8250000</v>
      </c>
      <c r="W1782" s="16">
        <v>8250000</v>
      </c>
      <c r="X1782" s="16" t="s">
        <v>7745</v>
      </c>
      <c r="Y1782" s="16" t="s">
        <v>129</v>
      </c>
      <c r="Z1782" s="16" t="s">
        <v>129</v>
      </c>
    </row>
    <row r="1783" spans="2:26" hidden="1">
      <c r="B1783" s="16" t="s">
        <v>1621</v>
      </c>
      <c r="C1783" s="16" t="s">
        <v>235</v>
      </c>
      <c r="D1783" s="16" t="s">
        <v>3176</v>
      </c>
      <c r="E1783" s="16" t="s">
        <v>13561</v>
      </c>
      <c r="F1783" s="16" t="s">
        <v>13562</v>
      </c>
      <c r="G1783" s="16" t="s">
        <v>1739</v>
      </c>
      <c r="H1783" s="16" t="s">
        <v>129</v>
      </c>
      <c r="I1783" s="16" t="s">
        <v>19</v>
      </c>
      <c r="J1783" s="16" t="s">
        <v>7745</v>
      </c>
      <c r="K1783" s="16" t="s">
        <v>129</v>
      </c>
      <c r="L1783" s="16">
        <v>1250000</v>
      </c>
      <c r="M1783" s="16">
        <v>1250000</v>
      </c>
      <c r="N1783" s="16">
        <v>1250000</v>
      </c>
      <c r="O1783" s="16">
        <v>1250000</v>
      </c>
      <c r="P1783" s="16">
        <v>1250000</v>
      </c>
      <c r="Q1783" s="16">
        <v>1250000</v>
      </c>
      <c r="R1783" s="16">
        <v>1250000</v>
      </c>
      <c r="S1783" s="16">
        <v>1250000</v>
      </c>
      <c r="T1783" s="16">
        <v>1250000</v>
      </c>
      <c r="U1783" s="16">
        <v>1250000</v>
      </c>
      <c r="V1783" s="16">
        <v>1250000</v>
      </c>
      <c r="W1783" s="16">
        <v>1250000</v>
      </c>
      <c r="X1783" s="16" t="s">
        <v>7745</v>
      </c>
      <c r="Y1783" s="16" t="s">
        <v>129</v>
      </c>
      <c r="Z1783" s="16" t="s">
        <v>129</v>
      </c>
    </row>
    <row r="1784" spans="2:26" hidden="1">
      <c r="B1784" s="16" t="s">
        <v>1621</v>
      </c>
      <c r="C1784" s="16" t="s">
        <v>235</v>
      </c>
      <c r="D1784" s="16" t="s">
        <v>3176</v>
      </c>
      <c r="E1784" s="16" t="s">
        <v>13563</v>
      </c>
      <c r="F1784" s="16" t="s">
        <v>13564</v>
      </c>
      <c r="G1784" s="16" t="s">
        <v>1739</v>
      </c>
      <c r="H1784" s="16" t="s">
        <v>129</v>
      </c>
      <c r="I1784" s="16" t="s">
        <v>19</v>
      </c>
      <c r="J1784" s="16" t="s">
        <v>7745</v>
      </c>
      <c r="K1784" s="16" t="s">
        <v>129</v>
      </c>
      <c r="L1784" s="16">
        <v>2300000</v>
      </c>
      <c r="M1784" s="16">
        <v>2300000</v>
      </c>
      <c r="N1784" s="16">
        <v>2300000</v>
      </c>
      <c r="O1784" s="16">
        <v>2300000</v>
      </c>
      <c r="P1784" s="16">
        <v>2300000</v>
      </c>
      <c r="Q1784" s="16">
        <v>2300000</v>
      </c>
      <c r="R1784" s="16">
        <v>2300000</v>
      </c>
      <c r="S1784" s="16">
        <v>2300000</v>
      </c>
      <c r="T1784" s="16">
        <v>2300000</v>
      </c>
      <c r="U1784" s="16">
        <v>2300000</v>
      </c>
      <c r="V1784" s="16">
        <v>2300000</v>
      </c>
      <c r="W1784" s="16">
        <v>2300000</v>
      </c>
      <c r="X1784" s="16" t="s">
        <v>7745</v>
      </c>
      <c r="Y1784" s="16" t="s">
        <v>129</v>
      </c>
      <c r="Z1784" s="16" t="s">
        <v>129</v>
      </c>
    </row>
    <row r="1785" spans="2:26" hidden="1">
      <c r="B1785" s="16" t="s">
        <v>1621</v>
      </c>
      <c r="C1785" s="16" t="s">
        <v>235</v>
      </c>
      <c r="D1785" s="16" t="s">
        <v>13565</v>
      </c>
      <c r="E1785" s="16" t="s">
        <v>13566</v>
      </c>
      <c r="F1785" s="16" t="s">
        <v>13567</v>
      </c>
      <c r="G1785" s="16" t="s">
        <v>1739</v>
      </c>
      <c r="H1785" s="16" t="s">
        <v>129</v>
      </c>
      <c r="I1785" s="16" t="s">
        <v>19</v>
      </c>
      <c r="J1785" s="16" t="s">
        <v>7745</v>
      </c>
      <c r="K1785" s="16" t="s">
        <v>129</v>
      </c>
      <c r="L1785" s="16">
        <v>12800000</v>
      </c>
      <c r="M1785" s="16">
        <v>12800000</v>
      </c>
      <c r="N1785" s="16">
        <v>12800000</v>
      </c>
      <c r="O1785" s="16">
        <v>12800000</v>
      </c>
      <c r="P1785" s="16">
        <v>12800000</v>
      </c>
      <c r="Q1785" s="16">
        <v>12800000</v>
      </c>
      <c r="R1785" s="16">
        <v>12800000</v>
      </c>
      <c r="S1785" s="16">
        <v>12800000</v>
      </c>
      <c r="T1785" s="16">
        <v>12800000</v>
      </c>
      <c r="U1785" s="16">
        <v>12800000</v>
      </c>
      <c r="V1785" s="16">
        <v>12800000</v>
      </c>
      <c r="W1785" s="16">
        <v>12800000</v>
      </c>
      <c r="X1785" s="16" t="s">
        <v>7745</v>
      </c>
      <c r="Y1785" s="16" t="s">
        <v>129</v>
      </c>
      <c r="Z1785" s="16" t="s">
        <v>129</v>
      </c>
    </row>
    <row r="1786" spans="2:26" hidden="1">
      <c r="B1786" s="16" t="s">
        <v>1621</v>
      </c>
      <c r="C1786" s="16" t="s">
        <v>1622</v>
      </c>
      <c r="D1786" s="16" t="s">
        <v>15230</v>
      </c>
      <c r="E1786" s="16" t="s">
        <v>15231</v>
      </c>
      <c r="F1786" s="16" t="s">
        <v>15230</v>
      </c>
      <c r="G1786" s="16" t="s">
        <v>2047</v>
      </c>
      <c r="H1786" s="16" t="s">
        <v>102</v>
      </c>
      <c r="I1786" s="16" t="s">
        <v>19</v>
      </c>
      <c r="J1786" s="16" t="s">
        <v>7745</v>
      </c>
      <c r="K1786" s="16" t="s">
        <v>102</v>
      </c>
      <c r="L1786" s="16">
        <v>32000000</v>
      </c>
      <c r="M1786" s="16">
        <v>32000000</v>
      </c>
      <c r="N1786" s="16">
        <v>32000000</v>
      </c>
      <c r="O1786" s="16">
        <v>32000000</v>
      </c>
      <c r="P1786" s="16">
        <v>32000000</v>
      </c>
      <c r="Q1786" s="16">
        <v>32000000</v>
      </c>
      <c r="R1786" s="16">
        <v>32000000</v>
      </c>
      <c r="S1786" s="16">
        <v>32000000</v>
      </c>
      <c r="T1786" s="16">
        <v>32000000</v>
      </c>
      <c r="U1786" s="16">
        <v>32000000</v>
      </c>
      <c r="V1786" s="16">
        <v>32000000</v>
      </c>
      <c r="W1786" s="16">
        <v>32000000</v>
      </c>
      <c r="X1786" s="16" t="s">
        <v>7745</v>
      </c>
      <c r="Y1786" s="16" t="s">
        <v>102</v>
      </c>
      <c r="Z1786" s="16" t="s">
        <v>102</v>
      </c>
    </row>
    <row r="1787" spans="2:26" hidden="1">
      <c r="B1787" s="16" t="s">
        <v>1621</v>
      </c>
      <c r="C1787" s="16" t="s">
        <v>1622</v>
      </c>
      <c r="D1787" s="16" t="s">
        <v>13511</v>
      </c>
      <c r="E1787" s="16" t="s">
        <v>13512</v>
      </c>
      <c r="F1787" s="16" t="s">
        <v>15387</v>
      </c>
      <c r="G1787" s="16" t="s">
        <v>1743</v>
      </c>
      <c r="H1787" s="16" t="s">
        <v>102</v>
      </c>
      <c r="I1787" s="16" t="s">
        <v>19</v>
      </c>
      <c r="J1787" s="16" t="s">
        <v>7745</v>
      </c>
      <c r="K1787" s="16" t="s">
        <v>102</v>
      </c>
      <c r="L1787" s="16">
        <v>10000000</v>
      </c>
      <c r="M1787" s="16">
        <v>10000000</v>
      </c>
      <c r="N1787" s="16">
        <v>10000000</v>
      </c>
      <c r="O1787" s="16">
        <v>10000000</v>
      </c>
      <c r="P1787" s="16">
        <v>10000000</v>
      </c>
      <c r="Q1787" s="16">
        <v>10000000</v>
      </c>
      <c r="R1787" s="16">
        <v>10000000</v>
      </c>
      <c r="S1787" s="16">
        <v>10000000</v>
      </c>
      <c r="T1787" s="16">
        <v>10000000</v>
      </c>
      <c r="U1787" s="16">
        <v>10000000</v>
      </c>
      <c r="V1787" s="16">
        <v>10000000</v>
      </c>
      <c r="W1787" s="16">
        <v>10000000</v>
      </c>
      <c r="X1787" s="16" t="s">
        <v>7745</v>
      </c>
      <c r="Y1787" s="16" t="s">
        <v>102</v>
      </c>
      <c r="Z1787" s="16" t="s">
        <v>102</v>
      </c>
    </row>
    <row r="1788" spans="2:26" hidden="1">
      <c r="B1788" s="16" t="s">
        <v>1621</v>
      </c>
      <c r="C1788" s="16" t="s">
        <v>235</v>
      </c>
      <c r="D1788" s="16" t="s">
        <v>15232</v>
      </c>
      <c r="E1788" s="16" t="s">
        <v>15233</v>
      </c>
      <c r="F1788" s="16" t="s">
        <v>15232</v>
      </c>
      <c r="G1788" s="16" t="s">
        <v>1739</v>
      </c>
      <c r="H1788" s="16" t="s">
        <v>129</v>
      </c>
      <c r="I1788" s="16" t="s">
        <v>19</v>
      </c>
      <c r="J1788" s="16" t="s">
        <v>7744</v>
      </c>
      <c r="K1788" s="16" t="s">
        <v>129</v>
      </c>
      <c r="L1788" s="16">
        <v>5000</v>
      </c>
      <c r="M1788" s="16">
        <v>5000</v>
      </c>
      <c r="N1788" s="16">
        <v>5000</v>
      </c>
      <c r="O1788" s="16">
        <v>5000</v>
      </c>
      <c r="P1788" s="16">
        <v>5000</v>
      </c>
      <c r="Q1788" s="16">
        <v>5000</v>
      </c>
      <c r="R1788" s="16">
        <v>5000</v>
      </c>
      <c r="S1788" s="16">
        <v>5000</v>
      </c>
      <c r="T1788" s="16">
        <v>5000</v>
      </c>
      <c r="U1788" s="16">
        <v>5000</v>
      </c>
      <c r="V1788" s="16">
        <v>5000</v>
      </c>
      <c r="W1788" s="16">
        <v>5000</v>
      </c>
      <c r="X1788" s="16" t="s">
        <v>7744</v>
      </c>
      <c r="Y1788" s="16" t="s">
        <v>129</v>
      </c>
      <c r="Z1788" s="16" t="s">
        <v>129</v>
      </c>
    </row>
    <row r="1789" spans="2:26" hidden="1">
      <c r="B1789" s="16" t="s">
        <v>1621</v>
      </c>
      <c r="C1789" s="16" t="s">
        <v>235</v>
      </c>
      <c r="D1789" s="16" t="s">
        <v>13513</v>
      </c>
      <c r="E1789" s="16" t="s">
        <v>13514</v>
      </c>
      <c r="F1789" s="16" t="s">
        <v>13513</v>
      </c>
      <c r="G1789" s="16" t="s">
        <v>1739</v>
      </c>
      <c r="H1789" s="16" t="s">
        <v>129</v>
      </c>
      <c r="I1789" s="16" t="s">
        <v>19</v>
      </c>
      <c r="J1789" s="16" t="s">
        <v>7745</v>
      </c>
      <c r="K1789" s="16" t="s">
        <v>129</v>
      </c>
      <c r="L1789" s="16">
        <v>4351200</v>
      </c>
      <c r="M1789" s="16">
        <v>4351200</v>
      </c>
      <c r="N1789" s="16">
        <v>4351200</v>
      </c>
      <c r="O1789" s="16">
        <v>4351200</v>
      </c>
      <c r="P1789" s="16">
        <v>4351200</v>
      </c>
      <c r="Q1789" s="16">
        <v>4351200</v>
      </c>
      <c r="R1789" s="16">
        <v>4351200</v>
      </c>
      <c r="S1789" s="16">
        <v>4351200</v>
      </c>
      <c r="T1789" s="16">
        <v>4351200</v>
      </c>
      <c r="U1789" s="16">
        <v>4351200</v>
      </c>
      <c r="V1789" s="16">
        <v>4351200</v>
      </c>
      <c r="W1789" s="16">
        <v>4351200</v>
      </c>
      <c r="X1789" s="16" t="s">
        <v>7745</v>
      </c>
      <c r="Y1789" s="16" t="s">
        <v>129</v>
      </c>
      <c r="Z1789" s="16" t="s">
        <v>129</v>
      </c>
    </row>
    <row r="1790" spans="2:26" hidden="1">
      <c r="B1790" s="16" t="s">
        <v>1621</v>
      </c>
      <c r="C1790" s="16" t="s">
        <v>235</v>
      </c>
      <c r="D1790" s="16" t="s">
        <v>3780</v>
      </c>
      <c r="E1790" s="16" t="s">
        <v>15234</v>
      </c>
      <c r="F1790" s="16" t="s">
        <v>15235</v>
      </c>
      <c r="G1790" s="16" t="s">
        <v>1669</v>
      </c>
      <c r="H1790" s="16" t="s">
        <v>129</v>
      </c>
      <c r="I1790" s="16" t="s">
        <v>19</v>
      </c>
      <c r="J1790" s="16" t="s">
        <v>7745</v>
      </c>
      <c r="K1790" s="16" t="s">
        <v>129</v>
      </c>
      <c r="L1790" s="16">
        <v>2541500</v>
      </c>
      <c r="M1790" s="16">
        <v>2541500</v>
      </c>
      <c r="N1790" s="16">
        <v>2541500</v>
      </c>
      <c r="O1790" s="16">
        <v>2541500</v>
      </c>
      <c r="P1790" s="16">
        <v>2541500</v>
      </c>
      <c r="Q1790" s="16">
        <v>2541500</v>
      </c>
      <c r="R1790" s="16">
        <v>2541500</v>
      </c>
      <c r="S1790" s="16">
        <v>2541500</v>
      </c>
      <c r="T1790" s="16">
        <v>2541500</v>
      </c>
      <c r="U1790" s="16">
        <v>2541500</v>
      </c>
      <c r="V1790" s="16">
        <v>2541500</v>
      </c>
      <c r="W1790" s="16">
        <v>2541500</v>
      </c>
      <c r="X1790" s="16" t="s">
        <v>7745</v>
      </c>
      <c r="Y1790" s="16" t="s">
        <v>129</v>
      </c>
      <c r="Z1790" s="16" t="s">
        <v>129</v>
      </c>
    </row>
    <row r="1791" spans="2:26" hidden="1">
      <c r="B1791" s="16" t="s">
        <v>1621</v>
      </c>
      <c r="C1791" s="16" t="s">
        <v>235</v>
      </c>
      <c r="D1791" s="16" t="s">
        <v>13515</v>
      </c>
      <c r="E1791" s="16" t="s">
        <v>13516</v>
      </c>
      <c r="F1791" s="16" t="s">
        <v>13515</v>
      </c>
      <c r="G1791" s="16" t="s">
        <v>1739</v>
      </c>
      <c r="H1791" s="16" t="s">
        <v>129</v>
      </c>
      <c r="I1791" s="16" t="s">
        <v>19</v>
      </c>
      <c r="J1791" s="16" t="s">
        <v>7745</v>
      </c>
      <c r="K1791" s="16" t="s">
        <v>129</v>
      </c>
      <c r="L1791" s="16">
        <v>700000</v>
      </c>
      <c r="M1791" s="16">
        <v>700000</v>
      </c>
      <c r="N1791" s="16">
        <v>700000</v>
      </c>
      <c r="O1791" s="16">
        <v>700000</v>
      </c>
      <c r="P1791" s="16">
        <v>700000</v>
      </c>
      <c r="Q1791" s="16">
        <v>700000</v>
      </c>
      <c r="R1791" s="16">
        <v>700000</v>
      </c>
      <c r="S1791" s="16">
        <v>700000</v>
      </c>
      <c r="T1791" s="16">
        <v>700000</v>
      </c>
      <c r="U1791" s="16">
        <v>700000</v>
      </c>
      <c r="V1791" s="16">
        <v>700000</v>
      </c>
      <c r="W1791" s="16">
        <v>700000</v>
      </c>
      <c r="X1791" s="16" t="s">
        <v>7745</v>
      </c>
      <c r="Y1791" s="16" t="s">
        <v>129</v>
      </c>
      <c r="Z1791" s="16" t="s">
        <v>129</v>
      </c>
    </row>
    <row r="1792" spans="2:26" hidden="1">
      <c r="B1792" s="16" t="s">
        <v>1621</v>
      </c>
      <c r="C1792" s="16" t="s">
        <v>235</v>
      </c>
      <c r="D1792" s="16" t="s">
        <v>3367</v>
      </c>
      <c r="E1792" s="16" t="s">
        <v>13517</v>
      </c>
      <c r="F1792" s="16" t="s">
        <v>13518</v>
      </c>
      <c r="G1792" s="16" t="s">
        <v>1739</v>
      </c>
      <c r="H1792" s="16" t="s">
        <v>129</v>
      </c>
      <c r="I1792" s="16" t="s">
        <v>19</v>
      </c>
      <c r="J1792" s="16" t="s">
        <v>7745</v>
      </c>
      <c r="K1792" s="16" t="s">
        <v>129</v>
      </c>
      <c r="L1792" s="16">
        <v>328000</v>
      </c>
      <c r="M1792" s="16">
        <v>328000</v>
      </c>
      <c r="N1792" s="16">
        <v>328000</v>
      </c>
      <c r="O1792" s="16">
        <v>328000</v>
      </c>
      <c r="P1792" s="16">
        <v>328000</v>
      </c>
      <c r="Q1792" s="16">
        <v>328000</v>
      </c>
      <c r="R1792" s="16">
        <v>328000</v>
      </c>
      <c r="S1792" s="16">
        <v>328000</v>
      </c>
      <c r="T1792" s="16">
        <v>328000</v>
      </c>
      <c r="U1792" s="16">
        <v>328000</v>
      </c>
      <c r="V1792" s="16">
        <v>328000</v>
      </c>
      <c r="W1792" s="16">
        <v>328000</v>
      </c>
      <c r="X1792" s="16" t="s">
        <v>7745</v>
      </c>
      <c r="Y1792" s="16" t="s">
        <v>129</v>
      </c>
      <c r="Z1792" s="16" t="s">
        <v>129</v>
      </c>
    </row>
    <row r="1793" spans="2:26" hidden="1">
      <c r="B1793" s="16" t="s">
        <v>1621</v>
      </c>
      <c r="C1793" s="16" t="s">
        <v>235</v>
      </c>
      <c r="D1793" s="16" t="s">
        <v>13091</v>
      </c>
      <c r="E1793" s="16" t="s">
        <v>13092</v>
      </c>
      <c r="F1793" s="16" t="s">
        <v>13091</v>
      </c>
      <c r="G1793" s="16" t="s">
        <v>1626</v>
      </c>
      <c r="H1793" s="16" t="s">
        <v>103</v>
      </c>
      <c r="I1793" s="16" t="s">
        <v>19</v>
      </c>
      <c r="J1793" s="16" t="s">
        <v>7745</v>
      </c>
      <c r="K1793" s="16" t="s">
        <v>103</v>
      </c>
      <c r="L1793" s="16">
        <v>3000000</v>
      </c>
      <c r="M1793" s="16">
        <v>3000000</v>
      </c>
      <c r="N1793" s="16">
        <v>3000000</v>
      </c>
      <c r="O1793" s="16">
        <v>3000000</v>
      </c>
      <c r="P1793" s="16">
        <v>3000000</v>
      </c>
      <c r="Q1793" s="16">
        <v>3000000</v>
      </c>
      <c r="R1793" s="16">
        <v>3000000</v>
      </c>
      <c r="S1793" s="16">
        <v>3000000</v>
      </c>
      <c r="T1793" s="16">
        <v>3000000</v>
      </c>
      <c r="U1793" s="16">
        <v>3000000</v>
      </c>
      <c r="V1793" s="16">
        <v>3000000</v>
      </c>
      <c r="W1793" s="16">
        <v>3000000</v>
      </c>
      <c r="X1793" s="16" t="s">
        <v>7745</v>
      </c>
      <c r="Y1793" s="16" t="s">
        <v>103</v>
      </c>
      <c r="Z1793" s="16" t="s">
        <v>103</v>
      </c>
    </row>
    <row r="1794" spans="2:26" hidden="1">
      <c r="B1794" s="16" t="s">
        <v>1621</v>
      </c>
      <c r="C1794" s="16" t="s">
        <v>235</v>
      </c>
      <c r="D1794" s="16" t="s">
        <v>13519</v>
      </c>
      <c r="E1794" s="16" t="s">
        <v>13520</v>
      </c>
      <c r="F1794" s="16" t="s">
        <v>13519</v>
      </c>
      <c r="G1794" s="16" t="s">
        <v>1976</v>
      </c>
      <c r="H1794" s="16" t="s">
        <v>129</v>
      </c>
      <c r="I1794" s="16" t="s">
        <v>19</v>
      </c>
      <c r="J1794" s="16" t="s">
        <v>7744</v>
      </c>
      <c r="K1794" s="16" t="s">
        <v>129</v>
      </c>
      <c r="L1794" s="16">
        <v>25000</v>
      </c>
      <c r="M1794" s="16">
        <v>25000</v>
      </c>
      <c r="N1794" s="16">
        <v>25000</v>
      </c>
      <c r="O1794" s="16">
        <v>25000</v>
      </c>
      <c r="P1794" s="16">
        <v>25000</v>
      </c>
      <c r="Q1794" s="16">
        <v>25000</v>
      </c>
      <c r="R1794" s="16">
        <v>25000</v>
      </c>
      <c r="S1794" s="16">
        <v>25000</v>
      </c>
      <c r="T1794" s="16">
        <v>25000</v>
      </c>
      <c r="U1794" s="16">
        <v>25000</v>
      </c>
      <c r="V1794" s="16">
        <v>25000</v>
      </c>
      <c r="W1794" s="16">
        <v>25000</v>
      </c>
      <c r="X1794" s="16" t="s">
        <v>7744</v>
      </c>
      <c r="Y1794" s="16" t="s">
        <v>129</v>
      </c>
      <c r="Z1794" s="16" t="s">
        <v>129</v>
      </c>
    </row>
    <row r="1795" spans="2:26" hidden="1">
      <c r="B1795" s="16" t="s">
        <v>1621</v>
      </c>
      <c r="C1795" s="16" t="s">
        <v>235</v>
      </c>
      <c r="D1795" s="16" t="s">
        <v>2413</v>
      </c>
      <c r="E1795" s="16" t="s">
        <v>13521</v>
      </c>
      <c r="F1795" s="16" t="s">
        <v>13522</v>
      </c>
      <c r="G1795" s="16" t="s">
        <v>1669</v>
      </c>
      <c r="H1795" s="16" t="s">
        <v>129</v>
      </c>
      <c r="I1795" s="16" t="s">
        <v>19</v>
      </c>
      <c r="J1795" s="16" t="s">
        <v>7745</v>
      </c>
      <c r="K1795" s="16" t="s">
        <v>129</v>
      </c>
      <c r="L1795" s="16">
        <v>7000000</v>
      </c>
      <c r="M1795" s="16">
        <v>7000000</v>
      </c>
      <c r="N1795" s="16">
        <v>7000000</v>
      </c>
      <c r="O1795" s="16">
        <v>7000000</v>
      </c>
      <c r="P1795" s="16">
        <v>7000000</v>
      </c>
      <c r="Q1795" s="16">
        <v>7000000</v>
      </c>
      <c r="R1795" s="16">
        <v>7000000</v>
      </c>
      <c r="S1795" s="16">
        <v>7000000</v>
      </c>
      <c r="T1795" s="16">
        <v>7000000</v>
      </c>
      <c r="U1795" s="16">
        <v>7000000</v>
      </c>
      <c r="V1795" s="16">
        <v>7000000</v>
      </c>
      <c r="W1795" s="16">
        <v>7000000</v>
      </c>
      <c r="X1795" s="16" t="s">
        <v>7745</v>
      </c>
      <c r="Y1795" s="16" t="s">
        <v>129</v>
      </c>
      <c r="Z1795" s="16" t="s">
        <v>129</v>
      </c>
    </row>
    <row r="1796" spans="2:26" hidden="1">
      <c r="B1796" s="16" t="s">
        <v>1621</v>
      </c>
      <c r="C1796" s="16" t="s">
        <v>235</v>
      </c>
      <c r="D1796" s="16" t="s">
        <v>2916</v>
      </c>
      <c r="E1796" s="16" t="s">
        <v>13523</v>
      </c>
      <c r="F1796" s="16" t="s">
        <v>13524</v>
      </c>
      <c r="G1796" s="16" t="s">
        <v>1669</v>
      </c>
      <c r="H1796" s="16" t="s">
        <v>129</v>
      </c>
      <c r="I1796" s="16" t="s">
        <v>19</v>
      </c>
      <c r="J1796" s="16" t="s">
        <v>7745</v>
      </c>
      <c r="K1796" s="16" t="s">
        <v>129</v>
      </c>
      <c r="L1796" s="16">
        <v>8075000</v>
      </c>
      <c r="M1796" s="16">
        <v>8075000</v>
      </c>
      <c r="N1796" s="16">
        <v>8075000</v>
      </c>
      <c r="O1796" s="16">
        <v>8075000</v>
      </c>
      <c r="P1796" s="16">
        <v>8075000</v>
      </c>
      <c r="Q1796" s="16">
        <v>8075000</v>
      </c>
      <c r="R1796" s="16">
        <v>8075000</v>
      </c>
      <c r="S1796" s="16">
        <v>8075000</v>
      </c>
      <c r="T1796" s="16">
        <v>8075000</v>
      </c>
      <c r="U1796" s="16">
        <v>8075000</v>
      </c>
      <c r="V1796" s="16">
        <v>8075000</v>
      </c>
      <c r="W1796" s="16">
        <v>8075000</v>
      </c>
      <c r="X1796" s="16" t="s">
        <v>7745</v>
      </c>
      <c r="Y1796" s="16" t="s">
        <v>129</v>
      </c>
      <c r="Z1796" s="16" t="s">
        <v>129</v>
      </c>
    </row>
    <row r="1797" spans="2:26" hidden="1">
      <c r="B1797" s="16" t="s">
        <v>1621</v>
      </c>
      <c r="C1797" s="16" t="s">
        <v>235</v>
      </c>
      <c r="D1797" s="16" t="s">
        <v>15236</v>
      </c>
      <c r="E1797" s="16" t="s">
        <v>15237</v>
      </c>
      <c r="F1797" s="16" t="s">
        <v>15238</v>
      </c>
      <c r="G1797" s="16" t="s">
        <v>1739</v>
      </c>
      <c r="H1797" s="16" t="s">
        <v>129</v>
      </c>
      <c r="I1797" s="16" t="s">
        <v>19</v>
      </c>
      <c r="J1797" s="16" t="s">
        <v>7745</v>
      </c>
      <c r="K1797" s="16" t="s">
        <v>129</v>
      </c>
      <c r="L1797" s="16">
        <v>145000</v>
      </c>
      <c r="M1797" s="16">
        <v>145000</v>
      </c>
      <c r="N1797" s="16">
        <v>145000</v>
      </c>
      <c r="O1797" s="16">
        <v>145000</v>
      </c>
      <c r="P1797" s="16">
        <v>145000</v>
      </c>
      <c r="Q1797" s="16">
        <v>145000</v>
      </c>
      <c r="R1797" s="16">
        <v>145000</v>
      </c>
      <c r="S1797" s="16">
        <v>145000</v>
      </c>
      <c r="T1797" s="16">
        <v>145000</v>
      </c>
      <c r="U1797" s="16">
        <v>145000</v>
      </c>
      <c r="V1797" s="16">
        <v>145000</v>
      </c>
      <c r="W1797" s="16">
        <v>145000</v>
      </c>
      <c r="X1797" s="16" t="s">
        <v>7745</v>
      </c>
      <c r="Y1797" s="16" t="s">
        <v>129</v>
      </c>
      <c r="Z1797" s="16" t="s">
        <v>129</v>
      </c>
    </row>
    <row r="1798" spans="2:26" hidden="1">
      <c r="B1798" s="16" t="s">
        <v>1621</v>
      </c>
      <c r="C1798" s="16" t="s">
        <v>235</v>
      </c>
      <c r="D1798" s="16" t="s">
        <v>13094</v>
      </c>
      <c r="E1798" s="16" t="s">
        <v>13093</v>
      </c>
      <c r="F1798" s="16" t="s">
        <v>13094</v>
      </c>
      <c r="G1798" s="16" t="s">
        <v>1739</v>
      </c>
      <c r="H1798" s="16" t="s">
        <v>129</v>
      </c>
      <c r="I1798" s="16" t="s">
        <v>19</v>
      </c>
      <c r="J1798" s="16" t="s">
        <v>7745</v>
      </c>
      <c r="K1798" s="16" t="s">
        <v>129</v>
      </c>
      <c r="L1798" s="16">
        <v>530000</v>
      </c>
      <c r="M1798" s="16">
        <v>530000</v>
      </c>
      <c r="N1798" s="16">
        <v>530000</v>
      </c>
      <c r="O1798" s="16">
        <v>530000</v>
      </c>
      <c r="P1798" s="16">
        <v>530000</v>
      </c>
      <c r="Q1798" s="16">
        <v>530000</v>
      </c>
      <c r="R1798" s="16">
        <v>530000</v>
      </c>
      <c r="S1798" s="16">
        <v>530000</v>
      </c>
      <c r="T1798" s="16">
        <v>530000</v>
      </c>
      <c r="U1798" s="16">
        <v>530000</v>
      </c>
      <c r="V1798" s="16">
        <v>530000</v>
      </c>
      <c r="W1798" s="16">
        <v>530000</v>
      </c>
      <c r="X1798" s="16" t="s">
        <v>7745</v>
      </c>
      <c r="Y1798" s="16" t="s">
        <v>129</v>
      </c>
      <c r="Z1798" s="16" t="s">
        <v>129</v>
      </c>
    </row>
    <row r="1799" spans="2:26" hidden="1">
      <c r="B1799" s="16" t="s">
        <v>1621</v>
      </c>
      <c r="C1799" s="16" t="s">
        <v>235</v>
      </c>
      <c r="D1799" s="16" t="s">
        <v>2700</v>
      </c>
      <c r="E1799" s="16" t="s">
        <v>13568</v>
      </c>
      <c r="F1799" s="16" t="s">
        <v>13569</v>
      </c>
      <c r="G1799" s="16" t="s">
        <v>1739</v>
      </c>
      <c r="H1799" s="16" t="s">
        <v>129</v>
      </c>
      <c r="I1799" s="16" t="s">
        <v>19</v>
      </c>
      <c r="J1799" s="16" t="s">
        <v>7745</v>
      </c>
      <c r="K1799" s="16" t="s">
        <v>129</v>
      </c>
      <c r="L1799" s="16">
        <v>885000</v>
      </c>
      <c r="M1799" s="16">
        <v>885000</v>
      </c>
      <c r="N1799" s="16">
        <v>885000</v>
      </c>
      <c r="O1799" s="16">
        <v>885000</v>
      </c>
      <c r="P1799" s="16">
        <v>885000</v>
      </c>
      <c r="Q1799" s="16">
        <v>885000</v>
      </c>
      <c r="R1799" s="16">
        <v>885000</v>
      </c>
      <c r="S1799" s="16">
        <v>885000</v>
      </c>
      <c r="T1799" s="16">
        <v>885000</v>
      </c>
      <c r="U1799" s="16">
        <v>885000</v>
      </c>
      <c r="V1799" s="16">
        <v>885000</v>
      </c>
      <c r="W1799" s="16">
        <v>885000</v>
      </c>
      <c r="X1799" s="16" t="s">
        <v>7745</v>
      </c>
      <c r="Y1799" s="16" t="s">
        <v>129</v>
      </c>
      <c r="Z1799" s="16" t="s">
        <v>129</v>
      </c>
    </row>
    <row r="1800" spans="2:26" hidden="1">
      <c r="B1800" s="16" t="s">
        <v>1621</v>
      </c>
      <c r="C1800" s="16" t="s">
        <v>235</v>
      </c>
      <c r="D1800" s="16" t="s">
        <v>4694</v>
      </c>
      <c r="E1800" s="16" t="s">
        <v>13095</v>
      </c>
      <c r="F1800" s="16" t="s">
        <v>4694</v>
      </c>
      <c r="G1800" s="16" t="s">
        <v>1739</v>
      </c>
      <c r="H1800" s="16" t="s">
        <v>129</v>
      </c>
      <c r="I1800" s="16" t="s">
        <v>19</v>
      </c>
      <c r="J1800" s="16" t="s">
        <v>7745</v>
      </c>
      <c r="K1800" s="16" t="s">
        <v>129</v>
      </c>
      <c r="L1800" s="16">
        <v>90500</v>
      </c>
      <c r="M1800" s="16">
        <v>90500</v>
      </c>
      <c r="N1800" s="16">
        <v>90500</v>
      </c>
      <c r="O1800" s="16">
        <v>90500</v>
      </c>
      <c r="P1800" s="16">
        <v>90500</v>
      </c>
      <c r="Q1800" s="16">
        <v>90500</v>
      </c>
      <c r="R1800" s="16">
        <v>90500</v>
      </c>
      <c r="S1800" s="16">
        <v>90500</v>
      </c>
      <c r="T1800" s="16">
        <v>90500</v>
      </c>
      <c r="U1800" s="16">
        <v>90500</v>
      </c>
      <c r="V1800" s="16">
        <v>90500</v>
      </c>
      <c r="W1800" s="16">
        <v>90500</v>
      </c>
      <c r="X1800" s="16" t="s">
        <v>7745</v>
      </c>
      <c r="Y1800" s="16" t="s">
        <v>129</v>
      </c>
      <c r="Z1800" s="16" t="s">
        <v>129</v>
      </c>
    </row>
    <row r="1801" spans="2:26" hidden="1">
      <c r="B1801" s="16" t="s">
        <v>1621</v>
      </c>
      <c r="C1801" s="16" t="s">
        <v>235</v>
      </c>
      <c r="D1801" s="16" t="s">
        <v>15388</v>
      </c>
      <c r="E1801" s="16" t="s">
        <v>13096</v>
      </c>
      <c r="F1801" s="16" t="s">
        <v>15388</v>
      </c>
      <c r="G1801" s="16" t="s">
        <v>1739</v>
      </c>
      <c r="H1801" s="16" t="s">
        <v>129</v>
      </c>
      <c r="I1801" s="16" t="s">
        <v>19</v>
      </c>
      <c r="J1801" s="16" t="s">
        <v>7744</v>
      </c>
      <c r="K1801" s="16" t="s">
        <v>129</v>
      </c>
      <c r="L1801" s="16">
        <v>25000</v>
      </c>
      <c r="M1801" s="16">
        <v>25000</v>
      </c>
      <c r="N1801" s="16">
        <v>25000</v>
      </c>
      <c r="O1801" s="16">
        <v>25000</v>
      </c>
      <c r="P1801" s="16">
        <v>25000</v>
      </c>
      <c r="Q1801" s="16">
        <v>25000</v>
      </c>
      <c r="R1801" s="16">
        <v>25000</v>
      </c>
      <c r="S1801" s="16">
        <v>25000</v>
      </c>
      <c r="T1801" s="16">
        <v>25000</v>
      </c>
      <c r="U1801" s="16">
        <v>25000</v>
      </c>
      <c r="V1801" s="16">
        <v>25000</v>
      </c>
      <c r="W1801" s="16">
        <v>25000</v>
      </c>
      <c r="X1801" s="16" t="s">
        <v>7744</v>
      </c>
      <c r="Y1801" s="16" t="s">
        <v>129</v>
      </c>
      <c r="Z1801" s="16" t="s">
        <v>129</v>
      </c>
    </row>
    <row r="1802" spans="2:26" hidden="1">
      <c r="B1802" s="16" t="s">
        <v>1621</v>
      </c>
      <c r="C1802" s="16" t="s">
        <v>235</v>
      </c>
      <c r="D1802" s="16" t="s">
        <v>12487</v>
      </c>
      <c r="E1802" s="16" t="s">
        <v>12488</v>
      </c>
      <c r="F1802" s="16" t="s">
        <v>12489</v>
      </c>
      <c r="G1802" s="16" t="s">
        <v>1739</v>
      </c>
      <c r="H1802" s="16" t="s">
        <v>129</v>
      </c>
      <c r="I1802" s="16" t="s">
        <v>19</v>
      </c>
      <c r="J1802" s="16" t="s">
        <v>7744</v>
      </c>
      <c r="K1802" s="16" t="s">
        <v>129</v>
      </c>
      <c r="L1802" s="16">
        <v>20379.52</v>
      </c>
      <c r="M1802" s="16">
        <v>20379.52</v>
      </c>
      <c r="N1802" s="16">
        <v>20379.52</v>
      </c>
      <c r="O1802" s="16">
        <v>20379.52</v>
      </c>
      <c r="P1802" s="16">
        <v>20379.52</v>
      </c>
      <c r="Q1802" s="16">
        <v>20379.52</v>
      </c>
      <c r="R1802" s="16">
        <v>20379.52</v>
      </c>
      <c r="S1802" s="16">
        <v>20379.52</v>
      </c>
      <c r="T1802" s="16">
        <v>20379.52</v>
      </c>
      <c r="U1802" s="16">
        <v>20379.52</v>
      </c>
      <c r="V1802" s="16">
        <v>20379.52</v>
      </c>
      <c r="W1802" s="16">
        <v>20379.52</v>
      </c>
      <c r="X1802" s="16" t="s">
        <v>7744</v>
      </c>
      <c r="Y1802" s="16" t="s">
        <v>129</v>
      </c>
      <c r="Z1802" s="16" t="s">
        <v>129</v>
      </c>
    </row>
    <row r="1803" spans="2:26" hidden="1">
      <c r="B1803" s="16" t="s">
        <v>1621</v>
      </c>
      <c r="C1803" s="16" t="s">
        <v>1622</v>
      </c>
      <c r="D1803" s="16" t="s">
        <v>12490</v>
      </c>
      <c r="E1803" s="16" t="s">
        <v>12491</v>
      </c>
      <c r="F1803" s="16" t="s">
        <v>12492</v>
      </c>
      <c r="G1803" s="16" t="s">
        <v>1743</v>
      </c>
      <c r="H1803" s="16" t="s">
        <v>102</v>
      </c>
      <c r="I1803" s="16" t="s">
        <v>19</v>
      </c>
      <c r="J1803" s="16" t="s">
        <v>7745</v>
      </c>
      <c r="K1803" s="16" t="s">
        <v>102</v>
      </c>
      <c r="L1803" s="16">
        <v>8000000</v>
      </c>
      <c r="M1803" s="16">
        <v>8000000</v>
      </c>
      <c r="N1803" s="16">
        <v>8000000</v>
      </c>
      <c r="O1803" s="16">
        <v>8000000</v>
      </c>
      <c r="P1803" s="16">
        <v>8000000</v>
      </c>
      <c r="Q1803" s="16">
        <v>8000000</v>
      </c>
      <c r="R1803" s="16">
        <v>8000000</v>
      </c>
      <c r="S1803" s="16">
        <v>8000000</v>
      </c>
      <c r="T1803" s="16">
        <v>8000000</v>
      </c>
      <c r="U1803" s="16">
        <v>8000000</v>
      </c>
      <c r="V1803" s="16">
        <v>8000000</v>
      </c>
      <c r="W1803" s="16">
        <v>8000000</v>
      </c>
      <c r="X1803" s="16" t="s">
        <v>7745</v>
      </c>
      <c r="Y1803" s="16" t="s">
        <v>102</v>
      </c>
      <c r="Z1803" s="16" t="s">
        <v>102</v>
      </c>
    </row>
    <row r="1804" spans="2:26" hidden="1">
      <c r="B1804" s="16" t="s">
        <v>1621</v>
      </c>
      <c r="C1804" s="16" t="s">
        <v>1622</v>
      </c>
      <c r="D1804" s="16" t="s">
        <v>13097</v>
      </c>
      <c r="E1804" s="16" t="s">
        <v>13098</v>
      </c>
      <c r="F1804" s="16" t="s">
        <v>13099</v>
      </c>
      <c r="G1804" s="16" t="s">
        <v>1626</v>
      </c>
      <c r="H1804" s="16" t="s">
        <v>102</v>
      </c>
      <c r="I1804" s="16" t="s">
        <v>19</v>
      </c>
      <c r="J1804" s="16" t="s">
        <v>7745</v>
      </c>
      <c r="K1804" s="16" t="s">
        <v>102</v>
      </c>
      <c r="L1804" s="16">
        <v>80000000</v>
      </c>
      <c r="M1804" s="16">
        <v>80000000</v>
      </c>
      <c r="N1804" s="16">
        <v>80000000</v>
      </c>
      <c r="O1804" s="16">
        <v>80000000</v>
      </c>
      <c r="P1804" s="16">
        <v>80000000</v>
      </c>
      <c r="Q1804" s="16">
        <v>80000000</v>
      </c>
      <c r="R1804" s="16">
        <v>80000000</v>
      </c>
      <c r="S1804" s="16">
        <v>80000000</v>
      </c>
      <c r="T1804" s="16">
        <v>80000000</v>
      </c>
      <c r="U1804" s="16">
        <v>80000000</v>
      </c>
      <c r="V1804" s="16">
        <v>80000000</v>
      </c>
      <c r="W1804" s="16">
        <v>80000000</v>
      </c>
      <c r="X1804" s="16" t="s">
        <v>7745</v>
      </c>
      <c r="Y1804" s="16" t="s">
        <v>102</v>
      </c>
      <c r="Z1804" s="16" t="s">
        <v>102</v>
      </c>
    </row>
    <row r="1805" spans="2:26" hidden="1">
      <c r="B1805" s="16" t="s">
        <v>1621</v>
      </c>
      <c r="C1805" s="16" t="s">
        <v>1622</v>
      </c>
      <c r="D1805" s="16" t="s">
        <v>13097</v>
      </c>
      <c r="E1805" s="16" t="s">
        <v>13100</v>
      </c>
      <c r="F1805" s="16" t="s">
        <v>13101</v>
      </c>
      <c r="G1805" s="16" t="s">
        <v>1626</v>
      </c>
      <c r="H1805" s="16" t="s">
        <v>102</v>
      </c>
      <c r="I1805" s="16" t="s">
        <v>19</v>
      </c>
      <c r="J1805" s="16" t="s">
        <v>7745</v>
      </c>
      <c r="K1805" s="16" t="s">
        <v>102</v>
      </c>
      <c r="L1805" s="16">
        <v>80000000</v>
      </c>
      <c r="M1805" s="16">
        <v>80000000</v>
      </c>
      <c r="N1805" s="16">
        <v>80000000</v>
      </c>
      <c r="O1805" s="16">
        <v>80000000</v>
      </c>
      <c r="P1805" s="16">
        <v>80000000</v>
      </c>
      <c r="Q1805" s="16">
        <v>80000000</v>
      </c>
      <c r="R1805" s="16">
        <v>80000000</v>
      </c>
      <c r="S1805" s="16">
        <v>80000000</v>
      </c>
      <c r="T1805" s="16">
        <v>80000000</v>
      </c>
      <c r="U1805" s="16">
        <v>80000000</v>
      </c>
      <c r="V1805" s="16">
        <v>80000000</v>
      </c>
      <c r="W1805" s="16">
        <v>80000000</v>
      </c>
      <c r="X1805" s="16" t="s">
        <v>7745</v>
      </c>
      <c r="Y1805" s="16" t="s">
        <v>102</v>
      </c>
      <c r="Z1805" s="16" t="s">
        <v>102</v>
      </c>
    </row>
    <row r="1806" spans="2:26" hidden="1">
      <c r="B1806" s="16" t="s">
        <v>1621</v>
      </c>
      <c r="C1806" s="16" t="s">
        <v>1622</v>
      </c>
      <c r="D1806" s="16" t="s">
        <v>13097</v>
      </c>
      <c r="E1806" s="16" t="s">
        <v>13102</v>
      </c>
      <c r="F1806" s="16" t="s">
        <v>13103</v>
      </c>
      <c r="G1806" s="16" t="s">
        <v>1626</v>
      </c>
      <c r="H1806" s="16" t="s">
        <v>102</v>
      </c>
      <c r="I1806" s="16" t="s">
        <v>19</v>
      </c>
      <c r="J1806" s="16" t="s">
        <v>7745</v>
      </c>
      <c r="K1806" s="16" t="s">
        <v>102</v>
      </c>
      <c r="L1806" s="16">
        <v>80000000</v>
      </c>
      <c r="M1806" s="16">
        <v>80000000</v>
      </c>
      <c r="N1806" s="16">
        <v>80000000</v>
      </c>
      <c r="O1806" s="16">
        <v>80000000</v>
      </c>
      <c r="P1806" s="16">
        <v>80000000</v>
      </c>
      <c r="Q1806" s="16">
        <v>80000000</v>
      </c>
      <c r="R1806" s="16">
        <v>80000000</v>
      </c>
      <c r="S1806" s="16">
        <v>80000000</v>
      </c>
      <c r="T1806" s="16">
        <v>80000000</v>
      </c>
      <c r="U1806" s="16">
        <v>80000000</v>
      </c>
      <c r="V1806" s="16">
        <v>80000000</v>
      </c>
      <c r="W1806" s="16">
        <v>80000000</v>
      </c>
      <c r="X1806" s="16" t="s">
        <v>7745</v>
      </c>
      <c r="Y1806" s="16" t="s">
        <v>102</v>
      </c>
      <c r="Z1806" s="16" t="s">
        <v>102</v>
      </c>
    </row>
    <row r="1807" spans="2:26" hidden="1">
      <c r="B1807" s="16" t="s">
        <v>1621</v>
      </c>
      <c r="C1807" s="16" t="s">
        <v>1622</v>
      </c>
      <c r="D1807" s="16" t="s">
        <v>13097</v>
      </c>
      <c r="E1807" s="16" t="s">
        <v>13104</v>
      </c>
      <c r="F1807" s="16" t="s">
        <v>13105</v>
      </c>
      <c r="G1807" s="16" t="s">
        <v>1626</v>
      </c>
      <c r="H1807" s="16" t="s">
        <v>102</v>
      </c>
      <c r="I1807" s="16" t="s">
        <v>19</v>
      </c>
      <c r="J1807" s="16" t="s">
        <v>7745</v>
      </c>
      <c r="K1807" s="16" t="s">
        <v>102</v>
      </c>
      <c r="L1807" s="16">
        <v>35000000</v>
      </c>
      <c r="M1807" s="16">
        <v>35000000</v>
      </c>
      <c r="N1807" s="16">
        <v>35000000</v>
      </c>
      <c r="O1807" s="16">
        <v>35000000</v>
      </c>
      <c r="P1807" s="16">
        <v>35000000</v>
      </c>
      <c r="Q1807" s="16">
        <v>35000000</v>
      </c>
      <c r="R1807" s="16">
        <v>35000000</v>
      </c>
      <c r="S1807" s="16">
        <v>35000000</v>
      </c>
      <c r="T1807" s="16">
        <v>35000000</v>
      </c>
      <c r="U1807" s="16">
        <v>35000000</v>
      </c>
      <c r="V1807" s="16">
        <v>35000000</v>
      </c>
      <c r="W1807" s="16">
        <v>35000000</v>
      </c>
      <c r="X1807" s="16" t="s">
        <v>7745</v>
      </c>
      <c r="Y1807" s="16" t="s">
        <v>102</v>
      </c>
      <c r="Z1807" s="16" t="s">
        <v>102</v>
      </c>
    </row>
    <row r="1808" spans="2:26" hidden="1">
      <c r="B1808" s="16" t="s">
        <v>1621</v>
      </c>
      <c r="C1808" s="16" t="s">
        <v>235</v>
      </c>
      <c r="D1808" s="16" t="s">
        <v>3780</v>
      </c>
      <c r="E1808" s="16" t="s">
        <v>15239</v>
      </c>
      <c r="F1808" s="16" t="s">
        <v>15240</v>
      </c>
      <c r="G1808" s="16" t="s">
        <v>1669</v>
      </c>
      <c r="H1808" s="16" t="s">
        <v>129</v>
      </c>
      <c r="I1808" s="16" t="s">
        <v>19</v>
      </c>
      <c r="J1808" s="16" t="s">
        <v>7745</v>
      </c>
      <c r="K1808" s="16" t="s">
        <v>129</v>
      </c>
      <c r="L1808" s="16">
        <v>2500000</v>
      </c>
      <c r="M1808" s="16">
        <v>2500000</v>
      </c>
      <c r="N1808" s="16">
        <v>2500000</v>
      </c>
      <c r="O1808" s="16">
        <v>2500000</v>
      </c>
      <c r="P1808" s="16">
        <v>2500000</v>
      </c>
      <c r="Q1808" s="16">
        <v>2500000</v>
      </c>
      <c r="R1808" s="16">
        <v>2500000</v>
      </c>
      <c r="S1808" s="16">
        <v>2500000</v>
      </c>
      <c r="T1808" s="16">
        <v>2500000</v>
      </c>
      <c r="U1808" s="16">
        <v>2500000</v>
      </c>
      <c r="V1808" s="16">
        <v>2500000</v>
      </c>
      <c r="W1808" s="16">
        <v>2500000</v>
      </c>
      <c r="X1808" s="16" t="s">
        <v>7745</v>
      </c>
      <c r="Y1808" s="16" t="s">
        <v>129</v>
      </c>
      <c r="Z1808" s="16" t="s">
        <v>129</v>
      </c>
    </row>
    <row r="1809" spans="2:26" hidden="1">
      <c r="B1809" s="16" t="s">
        <v>1621</v>
      </c>
      <c r="C1809" s="16" t="s">
        <v>235</v>
      </c>
      <c r="D1809" s="16" t="s">
        <v>15241</v>
      </c>
      <c r="E1809" s="16" t="s">
        <v>15242</v>
      </c>
      <c r="F1809" s="16" t="s">
        <v>15241</v>
      </c>
      <c r="G1809" s="16" t="s">
        <v>1669</v>
      </c>
      <c r="H1809" s="16" t="s">
        <v>129</v>
      </c>
      <c r="I1809" s="16" t="s">
        <v>19</v>
      </c>
      <c r="J1809" s="16" t="s">
        <v>7745</v>
      </c>
      <c r="K1809" s="16" t="s">
        <v>129</v>
      </c>
      <c r="L1809" s="16">
        <v>225000</v>
      </c>
      <c r="M1809" s="16">
        <v>225000</v>
      </c>
      <c r="N1809" s="16">
        <v>225000</v>
      </c>
      <c r="O1809" s="16">
        <v>225000</v>
      </c>
      <c r="P1809" s="16">
        <v>225000</v>
      </c>
      <c r="Q1809" s="16">
        <v>225000</v>
      </c>
      <c r="R1809" s="16">
        <v>225000</v>
      </c>
      <c r="S1809" s="16">
        <v>225000</v>
      </c>
      <c r="T1809" s="16">
        <v>225000</v>
      </c>
      <c r="U1809" s="16">
        <v>225000</v>
      </c>
      <c r="V1809" s="16">
        <v>225000</v>
      </c>
      <c r="W1809" s="16">
        <v>225000</v>
      </c>
      <c r="X1809" s="16" t="s">
        <v>7745</v>
      </c>
      <c r="Y1809" s="16" t="s">
        <v>129</v>
      </c>
      <c r="Z1809" s="16" t="s">
        <v>129</v>
      </c>
    </row>
    <row r="1810" spans="2:26" hidden="1">
      <c r="B1810" s="16" t="s">
        <v>1621</v>
      </c>
      <c r="C1810" s="16" t="s">
        <v>1622</v>
      </c>
      <c r="D1810" s="16" t="s">
        <v>1900</v>
      </c>
      <c r="E1810" s="16" t="s">
        <v>15243</v>
      </c>
      <c r="F1810" s="16" t="s">
        <v>15389</v>
      </c>
      <c r="G1810" s="16" t="s">
        <v>1669</v>
      </c>
      <c r="H1810" s="16" t="s">
        <v>102</v>
      </c>
      <c r="I1810" s="16" t="s">
        <v>19</v>
      </c>
      <c r="J1810" s="16" t="s">
        <v>7745</v>
      </c>
      <c r="K1810" s="16" t="s">
        <v>102</v>
      </c>
      <c r="L1810" s="16">
        <v>4500000</v>
      </c>
      <c r="M1810" s="16">
        <v>4500000</v>
      </c>
      <c r="N1810" s="16">
        <v>4500000</v>
      </c>
      <c r="O1810" s="16">
        <v>4500000</v>
      </c>
      <c r="P1810" s="16">
        <v>4500000</v>
      </c>
      <c r="Q1810" s="16">
        <v>4500000</v>
      </c>
      <c r="R1810" s="16">
        <v>4500000</v>
      </c>
      <c r="S1810" s="16">
        <v>4500000</v>
      </c>
      <c r="T1810" s="16">
        <v>4500000</v>
      </c>
      <c r="U1810" s="16">
        <v>4500000</v>
      </c>
      <c r="V1810" s="16">
        <v>4500000</v>
      </c>
      <c r="W1810" s="16">
        <v>4500000</v>
      </c>
      <c r="X1810" s="16" t="s">
        <v>7745</v>
      </c>
      <c r="Y1810" s="16" t="s">
        <v>102</v>
      </c>
      <c r="Z1810" s="16" t="s">
        <v>102</v>
      </c>
    </row>
    <row r="1811" spans="2:26" hidden="1">
      <c r="B1811" s="16" t="s">
        <v>1621</v>
      </c>
      <c r="C1811" s="16" t="s">
        <v>1622</v>
      </c>
      <c r="D1811" s="16" t="s">
        <v>15390</v>
      </c>
      <c r="E1811" s="16" t="s">
        <v>15244</v>
      </c>
      <c r="F1811" s="16" t="s">
        <v>15390</v>
      </c>
      <c r="G1811" s="16" t="s">
        <v>2961</v>
      </c>
      <c r="H1811" s="16" t="s">
        <v>102</v>
      </c>
      <c r="I1811" s="16" t="s">
        <v>19</v>
      </c>
      <c r="J1811" s="16" t="s">
        <v>7745</v>
      </c>
      <c r="K1811" s="16" t="s">
        <v>102</v>
      </c>
      <c r="L1811" s="16">
        <v>5000000</v>
      </c>
      <c r="M1811" s="16">
        <v>5000000</v>
      </c>
      <c r="N1811" s="16">
        <v>5000000</v>
      </c>
      <c r="O1811" s="16">
        <v>5000000</v>
      </c>
      <c r="P1811" s="16">
        <v>5000000</v>
      </c>
      <c r="Q1811" s="16">
        <v>5000000</v>
      </c>
      <c r="R1811" s="16">
        <v>5000000</v>
      </c>
      <c r="S1811" s="16">
        <v>5000000</v>
      </c>
      <c r="T1811" s="16">
        <v>5000000</v>
      </c>
      <c r="U1811" s="16">
        <v>5000000</v>
      </c>
      <c r="V1811" s="16">
        <v>5000000</v>
      </c>
      <c r="W1811" s="16">
        <v>5000000</v>
      </c>
      <c r="X1811" s="16" t="s">
        <v>7745</v>
      </c>
      <c r="Y1811" s="16" t="s">
        <v>102</v>
      </c>
      <c r="Z1811" s="16" t="s">
        <v>102</v>
      </c>
    </row>
    <row r="1812" spans="2:26" hidden="1">
      <c r="B1812" s="16" t="s">
        <v>1621</v>
      </c>
      <c r="C1812" s="16" t="s">
        <v>1622</v>
      </c>
      <c r="D1812" s="16" t="s">
        <v>15245</v>
      </c>
      <c r="E1812" s="16" t="s">
        <v>15246</v>
      </c>
      <c r="F1812" s="16" t="s">
        <v>15391</v>
      </c>
      <c r="G1812" s="16" t="s">
        <v>2961</v>
      </c>
      <c r="H1812" s="16" t="s">
        <v>102</v>
      </c>
      <c r="I1812" s="16" t="s">
        <v>19</v>
      </c>
      <c r="J1812" s="16" t="s">
        <v>7745</v>
      </c>
      <c r="K1812" s="16" t="s">
        <v>102</v>
      </c>
      <c r="L1812" s="16">
        <v>19376000</v>
      </c>
      <c r="M1812" s="16">
        <v>19376000</v>
      </c>
      <c r="N1812" s="16">
        <v>19376000</v>
      </c>
      <c r="O1812" s="16">
        <v>19376000</v>
      </c>
      <c r="P1812" s="16">
        <v>19376000</v>
      </c>
      <c r="Q1812" s="16">
        <v>19376000</v>
      </c>
      <c r="R1812" s="16">
        <v>19376000</v>
      </c>
      <c r="S1812" s="16">
        <v>19376000</v>
      </c>
      <c r="T1812" s="16">
        <v>19376000</v>
      </c>
      <c r="U1812" s="16">
        <v>19376000</v>
      </c>
      <c r="V1812" s="16">
        <v>19376000</v>
      </c>
      <c r="W1812" s="16">
        <v>19376000</v>
      </c>
      <c r="X1812" s="16" t="s">
        <v>7745</v>
      </c>
      <c r="Y1812" s="16" t="s">
        <v>102</v>
      </c>
      <c r="Z1812" s="16" t="s">
        <v>102</v>
      </c>
    </row>
    <row r="1813" spans="2:26" hidden="1">
      <c r="B1813" s="16" t="s">
        <v>1621</v>
      </c>
      <c r="C1813" s="16" t="s">
        <v>1622</v>
      </c>
      <c r="D1813" s="16" t="s">
        <v>13525</v>
      </c>
      <c r="E1813" s="16" t="s">
        <v>13526</v>
      </c>
      <c r="F1813" s="16" t="s">
        <v>13525</v>
      </c>
      <c r="G1813" s="16" t="s">
        <v>1626</v>
      </c>
      <c r="H1813" s="16" t="s">
        <v>103</v>
      </c>
      <c r="I1813" s="16" t="s">
        <v>19</v>
      </c>
      <c r="J1813" s="16" t="s">
        <v>7745</v>
      </c>
      <c r="K1813" s="16" t="s">
        <v>103</v>
      </c>
      <c r="L1813" s="16">
        <v>16000000</v>
      </c>
      <c r="M1813" s="16">
        <v>16000000</v>
      </c>
      <c r="N1813" s="16">
        <v>16000000</v>
      </c>
      <c r="O1813" s="16">
        <v>16000000</v>
      </c>
      <c r="P1813" s="16">
        <v>16000000</v>
      </c>
      <c r="Q1813" s="16">
        <v>16000000</v>
      </c>
      <c r="R1813" s="16">
        <v>16000000</v>
      </c>
      <c r="S1813" s="16">
        <v>16000000</v>
      </c>
      <c r="T1813" s="16">
        <v>16000000</v>
      </c>
      <c r="U1813" s="16">
        <v>16000000</v>
      </c>
      <c r="V1813" s="16">
        <v>16000000</v>
      </c>
      <c r="W1813" s="16">
        <v>16000000</v>
      </c>
      <c r="X1813" s="16" t="s">
        <v>7745</v>
      </c>
      <c r="Y1813" s="16" t="s">
        <v>103</v>
      </c>
      <c r="Z1813" s="16" t="s">
        <v>103</v>
      </c>
    </row>
    <row r="1814" spans="2:26" hidden="1">
      <c r="B1814" s="16" t="s">
        <v>1621</v>
      </c>
      <c r="C1814" s="16" t="s">
        <v>1622</v>
      </c>
      <c r="D1814" s="16" t="s">
        <v>15392</v>
      </c>
      <c r="E1814" s="16" t="s">
        <v>15393</v>
      </c>
      <c r="F1814" s="16" t="s">
        <v>15394</v>
      </c>
      <c r="G1814" s="16" t="s">
        <v>2961</v>
      </c>
      <c r="H1814" s="16" t="s">
        <v>129</v>
      </c>
      <c r="I1814" s="16" t="s">
        <v>19</v>
      </c>
      <c r="J1814" s="16" t="s">
        <v>7745</v>
      </c>
      <c r="K1814" s="16" t="s">
        <v>129</v>
      </c>
      <c r="L1814" s="16">
        <v>545000</v>
      </c>
      <c r="M1814" s="16">
        <v>545000</v>
      </c>
      <c r="N1814" s="16">
        <v>545000</v>
      </c>
      <c r="O1814" s="16">
        <v>545000</v>
      </c>
      <c r="P1814" s="16">
        <v>545000</v>
      </c>
      <c r="Q1814" s="16">
        <v>545000</v>
      </c>
      <c r="R1814" s="16">
        <v>545000</v>
      </c>
      <c r="S1814" s="16">
        <v>545000</v>
      </c>
      <c r="T1814" s="16">
        <v>545000</v>
      </c>
      <c r="U1814" s="16">
        <v>545000</v>
      </c>
      <c r="V1814" s="16">
        <v>545000</v>
      </c>
      <c r="W1814" s="16">
        <v>545000</v>
      </c>
      <c r="X1814" s="16" t="s">
        <v>7745</v>
      </c>
      <c r="Y1814" s="16" t="s">
        <v>129</v>
      </c>
      <c r="Z1814" s="16" t="s">
        <v>129</v>
      </c>
    </row>
    <row r="1815" spans="2:26" hidden="1">
      <c r="B1815" s="16" t="s">
        <v>1621</v>
      </c>
      <c r="C1815" s="16" t="s">
        <v>235</v>
      </c>
      <c r="D1815" s="16" t="s">
        <v>13527</v>
      </c>
      <c r="E1815" s="16" t="s">
        <v>13528</v>
      </c>
      <c r="F1815" s="16" t="s">
        <v>15395</v>
      </c>
      <c r="G1815" s="16" t="s">
        <v>1739</v>
      </c>
      <c r="H1815" s="16" t="s">
        <v>129</v>
      </c>
      <c r="I1815" s="16" t="s">
        <v>19</v>
      </c>
      <c r="J1815" s="16" t="s">
        <v>7745</v>
      </c>
      <c r="K1815" s="16" t="s">
        <v>129</v>
      </c>
      <c r="L1815" s="16">
        <v>273000</v>
      </c>
      <c r="M1815" s="16">
        <v>273000</v>
      </c>
      <c r="N1815" s="16">
        <v>273000</v>
      </c>
      <c r="O1815" s="16">
        <v>273000</v>
      </c>
      <c r="P1815" s="16">
        <v>273000</v>
      </c>
      <c r="Q1815" s="16">
        <v>273000</v>
      </c>
      <c r="R1815" s="16">
        <v>273000</v>
      </c>
      <c r="S1815" s="16">
        <v>273000</v>
      </c>
      <c r="T1815" s="16">
        <v>273000</v>
      </c>
      <c r="U1815" s="16">
        <v>273000</v>
      </c>
      <c r="V1815" s="16">
        <v>273000</v>
      </c>
      <c r="W1815" s="16">
        <v>273000</v>
      </c>
      <c r="X1815" s="16" t="s">
        <v>7745</v>
      </c>
      <c r="Y1815" s="16" t="s">
        <v>129</v>
      </c>
      <c r="Z1815" s="16" t="s">
        <v>129</v>
      </c>
    </row>
    <row r="1816" spans="2:26" hidden="1">
      <c r="B1816" s="16" t="s">
        <v>1621</v>
      </c>
      <c r="C1816" s="16" t="s">
        <v>1622</v>
      </c>
      <c r="D1816" s="16" t="s">
        <v>13106</v>
      </c>
      <c r="E1816" s="16" t="s">
        <v>13107</v>
      </c>
      <c r="F1816" s="16" t="s">
        <v>15396</v>
      </c>
      <c r="G1816" s="16" t="s">
        <v>2961</v>
      </c>
      <c r="H1816" s="16" t="s">
        <v>102</v>
      </c>
      <c r="I1816" s="16" t="s">
        <v>19</v>
      </c>
      <c r="J1816" s="16" t="s">
        <v>7745</v>
      </c>
      <c r="K1816" s="16" t="s">
        <v>102</v>
      </c>
      <c r="L1816" s="16">
        <v>135665000</v>
      </c>
      <c r="M1816" s="16">
        <v>135665000</v>
      </c>
      <c r="N1816" s="16">
        <v>135665000</v>
      </c>
      <c r="O1816" s="16">
        <v>135665000</v>
      </c>
      <c r="P1816" s="16">
        <v>135665000</v>
      </c>
      <c r="Q1816" s="16">
        <v>135665000</v>
      </c>
      <c r="R1816" s="16">
        <v>135665000</v>
      </c>
      <c r="S1816" s="16">
        <v>135665000</v>
      </c>
      <c r="T1816" s="16">
        <v>135665000</v>
      </c>
      <c r="U1816" s="16">
        <v>135665000</v>
      </c>
      <c r="V1816" s="16">
        <v>135665000</v>
      </c>
      <c r="W1816" s="16">
        <v>135665000</v>
      </c>
      <c r="X1816" s="16" t="s">
        <v>7745</v>
      </c>
      <c r="Y1816" s="16" t="s">
        <v>102</v>
      </c>
      <c r="Z1816" s="16" t="s">
        <v>102</v>
      </c>
    </row>
    <row r="1817" spans="2:26" hidden="1">
      <c r="B1817" s="16" t="s">
        <v>1621</v>
      </c>
      <c r="C1817" s="16" t="s">
        <v>235</v>
      </c>
      <c r="D1817" s="16" t="s">
        <v>7899</v>
      </c>
      <c r="E1817" s="16" t="s">
        <v>13570</v>
      </c>
      <c r="F1817" s="16" t="s">
        <v>15397</v>
      </c>
      <c r="G1817" s="16" t="s">
        <v>1739</v>
      </c>
      <c r="H1817" s="16" t="s">
        <v>129</v>
      </c>
      <c r="I1817" s="16" t="s">
        <v>19</v>
      </c>
      <c r="J1817" s="16" t="s">
        <v>7745</v>
      </c>
      <c r="K1817" s="16" t="s">
        <v>129</v>
      </c>
      <c r="L1817" s="16">
        <v>9750000</v>
      </c>
      <c r="M1817" s="16">
        <v>9750000</v>
      </c>
      <c r="N1817" s="16">
        <v>9750000</v>
      </c>
      <c r="O1817" s="16">
        <v>9750000</v>
      </c>
      <c r="P1817" s="16">
        <v>9750000</v>
      </c>
      <c r="Q1817" s="16">
        <v>9750000</v>
      </c>
      <c r="R1817" s="16">
        <v>9750000</v>
      </c>
      <c r="S1817" s="16">
        <v>9750000</v>
      </c>
      <c r="T1817" s="16">
        <v>9750000</v>
      </c>
      <c r="U1817" s="16">
        <v>9750000</v>
      </c>
      <c r="V1817" s="16">
        <v>9750000</v>
      </c>
      <c r="W1817" s="16">
        <v>9750000</v>
      </c>
      <c r="X1817" s="16" t="s">
        <v>7745</v>
      </c>
      <c r="Y1817" s="16" t="s">
        <v>129</v>
      </c>
      <c r="Z1817" s="16" t="s">
        <v>129</v>
      </c>
    </row>
    <row r="1818" spans="2:26" hidden="1">
      <c r="B1818" s="16" t="s">
        <v>1621</v>
      </c>
      <c r="C1818" s="16" t="s">
        <v>235</v>
      </c>
      <c r="D1818" s="16" t="s">
        <v>3659</v>
      </c>
      <c r="E1818" s="16" t="s">
        <v>13571</v>
      </c>
      <c r="F1818" s="16" t="s">
        <v>15398</v>
      </c>
      <c r="G1818" s="16" t="s">
        <v>1739</v>
      </c>
      <c r="H1818" s="16" t="s">
        <v>129</v>
      </c>
      <c r="I1818" s="16" t="s">
        <v>19</v>
      </c>
      <c r="J1818" s="16" t="s">
        <v>7745</v>
      </c>
      <c r="K1818" s="16" t="s">
        <v>129</v>
      </c>
      <c r="L1818" s="16">
        <v>157500</v>
      </c>
      <c r="M1818" s="16">
        <v>157500</v>
      </c>
      <c r="N1818" s="16">
        <v>157500</v>
      </c>
      <c r="O1818" s="16">
        <v>157500</v>
      </c>
      <c r="P1818" s="16">
        <v>157500</v>
      </c>
      <c r="Q1818" s="16">
        <v>157500</v>
      </c>
      <c r="R1818" s="16">
        <v>157500</v>
      </c>
      <c r="S1818" s="16">
        <v>157500</v>
      </c>
      <c r="T1818" s="16">
        <v>157500</v>
      </c>
      <c r="U1818" s="16">
        <v>157500</v>
      </c>
      <c r="V1818" s="16">
        <v>157500</v>
      </c>
      <c r="W1818" s="16">
        <v>157500</v>
      </c>
      <c r="X1818" s="16" t="s">
        <v>7745</v>
      </c>
      <c r="Y1818" s="16" t="s">
        <v>129</v>
      </c>
      <c r="Z1818" s="16" t="s">
        <v>129</v>
      </c>
    </row>
    <row r="1819" spans="2:26" hidden="1">
      <c r="B1819" s="16" t="s">
        <v>1621</v>
      </c>
      <c r="C1819" s="16" t="s">
        <v>235</v>
      </c>
      <c r="D1819" s="16" t="s">
        <v>4554</v>
      </c>
      <c r="E1819" s="16" t="s">
        <v>15247</v>
      </c>
      <c r="F1819" s="16" t="s">
        <v>15248</v>
      </c>
      <c r="G1819" s="16" t="s">
        <v>1739</v>
      </c>
      <c r="H1819" s="16" t="s">
        <v>129</v>
      </c>
      <c r="I1819" s="16" t="s">
        <v>19</v>
      </c>
      <c r="J1819" s="16" t="s">
        <v>7745</v>
      </c>
      <c r="K1819" s="16" t="s">
        <v>129</v>
      </c>
      <c r="L1819" s="16">
        <v>87500</v>
      </c>
      <c r="M1819" s="16">
        <v>87500</v>
      </c>
      <c r="N1819" s="16">
        <v>87500</v>
      </c>
      <c r="O1819" s="16">
        <v>87500</v>
      </c>
      <c r="P1819" s="16">
        <v>87500</v>
      </c>
      <c r="Q1819" s="16">
        <v>87500</v>
      </c>
      <c r="R1819" s="16">
        <v>87500</v>
      </c>
      <c r="S1819" s="16">
        <v>87500</v>
      </c>
      <c r="T1819" s="16">
        <v>87500</v>
      </c>
      <c r="U1819" s="16">
        <v>87500</v>
      </c>
      <c r="V1819" s="16">
        <v>87500</v>
      </c>
      <c r="W1819" s="16">
        <v>87500</v>
      </c>
      <c r="X1819" s="16" t="s">
        <v>7745</v>
      </c>
      <c r="Y1819" s="16" t="s">
        <v>129</v>
      </c>
      <c r="Z1819" s="16" t="s">
        <v>129</v>
      </c>
    </row>
    <row r="1820" spans="2:26" hidden="1">
      <c r="B1820" s="16" t="s">
        <v>1621</v>
      </c>
      <c r="C1820" s="16" t="s">
        <v>235</v>
      </c>
      <c r="D1820" s="16" t="s">
        <v>13108</v>
      </c>
      <c r="E1820" s="16" t="s">
        <v>13109</v>
      </c>
      <c r="F1820" s="16" t="s">
        <v>13110</v>
      </c>
      <c r="G1820" s="16" t="s">
        <v>1739</v>
      </c>
      <c r="H1820" s="16" t="s">
        <v>129</v>
      </c>
      <c r="I1820" s="16" t="s">
        <v>19</v>
      </c>
      <c r="J1820" s="16" t="s">
        <v>7745</v>
      </c>
      <c r="K1820" s="16" t="s">
        <v>129</v>
      </c>
      <c r="L1820" s="16">
        <v>27500</v>
      </c>
      <c r="M1820" s="16">
        <v>27500</v>
      </c>
      <c r="N1820" s="16">
        <v>27500</v>
      </c>
      <c r="O1820" s="16">
        <v>27500</v>
      </c>
      <c r="P1820" s="16">
        <v>27500</v>
      </c>
      <c r="Q1820" s="16">
        <v>27500</v>
      </c>
      <c r="R1820" s="16">
        <v>27500</v>
      </c>
      <c r="S1820" s="16">
        <v>27500</v>
      </c>
      <c r="T1820" s="16">
        <v>27500</v>
      </c>
      <c r="U1820" s="16">
        <v>27500</v>
      </c>
      <c r="V1820" s="16">
        <v>27500</v>
      </c>
      <c r="W1820" s="16">
        <v>27500</v>
      </c>
      <c r="X1820" s="16" t="s">
        <v>7745</v>
      </c>
      <c r="Y1820" s="16" t="s">
        <v>129</v>
      </c>
      <c r="Z1820" s="16" t="s">
        <v>129</v>
      </c>
    </row>
    <row r="1821" spans="2:26" hidden="1">
      <c r="B1821" s="16" t="s">
        <v>1621</v>
      </c>
      <c r="C1821" s="16" t="s">
        <v>235</v>
      </c>
      <c r="D1821" s="16" t="s">
        <v>12482</v>
      </c>
      <c r="E1821" s="16" t="s">
        <v>13529</v>
      </c>
      <c r="F1821" s="16" t="s">
        <v>4782</v>
      </c>
      <c r="G1821" s="16" t="s">
        <v>1739</v>
      </c>
      <c r="H1821" s="16" t="s">
        <v>129</v>
      </c>
      <c r="I1821" s="16" t="s">
        <v>19</v>
      </c>
      <c r="J1821" s="16" t="s">
        <v>7745</v>
      </c>
      <c r="K1821" s="16" t="s">
        <v>129</v>
      </c>
      <c r="L1821" s="16">
        <v>2214000</v>
      </c>
      <c r="M1821" s="16">
        <v>2214000</v>
      </c>
      <c r="N1821" s="16">
        <v>2214000</v>
      </c>
      <c r="O1821" s="16">
        <v>2214000</v>
      </c>
      <c r="P1821" s="16">
        <v>2214000</v>
      </c>
      <c r="Q1821" s="16">
        <v>2214000</v>
      </c>
      <c r="R1821" s="16">
        <v>2214000</v>
      </c>
      <c r="S1821" s="16">
        <v>2214000</v>
      </c>
      <c r="T1821" s="16">
        <v>2214000</v>
      </c>
      <c r="U1821" s="16">
        <v>2214000</v>
      </c>
      <c r="V1821" s="16">
        <v>2214000</v>
      </c>
      <c r="W1821" s="16">
        <v>2214000</v>
      </c>
      <c r="X1821" s="16" t="s">
        <v>7745</v>
      </c>
      <c r="Y1821" s="16" t="s">
        <v>129</v>
      </c>
      <c r="Z1821" s="16" t="s">
        <v>129</v>
      </c>
    </row>
    <row r="1822" spans="2:26" hidden="1">
      <c r="B1822" s="16" t="s">
        <v>1621</v>
      </c>
      <c r="C1822" s="16" t="s">
        <v>235</v>
      </c>
      <c r="D1822" s="16" t="s">
        <v>13111</v>
      </c>
      <c r="E1822" s="16" t="s">
        <v>13112</v>
      </c>
      <c r="F1822" s="16" t="s">
        <v>13111</v>
      </c>
      <c r="G1822" s="16" t="s">
        <v>1739</v>
      </c>
      <c r="H1822" s="16" t="s">
        <v>129</v>
      </c>
      <c r="I1822" s="16" t="s">
        <v>19</v>
      </c>
      <c r="J1822" s="16" t="s">
        <v>7745</v>
      </c>
      <c r="K1822" s="16" t="s">
        <v>129</v>
      </c>
      <c r="L1822" s="16">
        <v>5164000</v>
      </c>
      <c r="M1822" s="16">
        <v>5164000</v>
      </c>
      <c r="N1822" s="16">
        <v>5164000</v>
      </c>
      <c r="O1822" s="16">
        <v>5164000</v>
      </c>
      <c r="P1822" s="16">
        <v>5164000</v>
      </c>
      <c r="Q1822" s="16">
        <v>5164000</v>
      </c>
      <c r="R1822" s="16">
        <v>5164000</v>
      </c>
      <c r="S1822" s="16">
        <v>5164000</v>
      </c>
      <c r="T1822" s="16">
        <v>5164000</v>
      </c>
      <c r="U1822" s="16">
        <v>5164000</v>
      </c>
      <c r="V1822" s="16">
        <v>5164000</v>
      </c>
      <c r="W1822" s="16">
        <v>5164000</v>
      </c>
      <c r="X1822" s="16" t="s">
        <v>7745</v>
      </c>
      <c r="Y1822" s="16" t="s">
        <v>129</v>
      </c>
      <c r="Z1822" s="16" t="s">
        <v>129</v>
      </c>
    </row>
    <row r="1823" spans="2:26" hidden="1">
      <c r="B1823" s="16" t="s">
        <v>1621</v>
      </c>
      <c r="C1823" s="16" t="s">
        <v>235</v>
      </c>
      <c r="D1823" s="16" t="s">
        <v>15399</v>
      </c>
      <c r="E1823" s="16" t="s">
        <v>15400</v>
      </c>
      <c r="F1823" s="16" t="s">
        <v>15401</v>
      </c>
      <c r="G1823" s="16" t="s">
        <v>1739</v>
      </c>
      <c r="H1823" s="16" t="s">
        <v>129</v>
      </c>
      <c r="I1823" s="16" t="s">
        <v>19</v>
      </c>
      <c r="J1823" s="16" t="s">
        <v>7745</v>
      </c>
      <c r="K1823" s="16" t="s">
        <v>129</v>
      </c>
      <c r="L1823" s="16">
        <v>1025950</v>
      </c>
      <c r="M1823" s="16">
        <v>1025950</v>
      </c>
      <c r="N1823" s="16">
        <v>1025950</v>
      </c>
      <c r="O1823" s="16">
        <v>1025950</v>
      </c>
      <c r="P1823" s="16">
        <v>1025950</v>
      </c>
      <c r="Q1823" s="16">
        <v>1025950</v>
      </c>
      <c r="R1823" s="16">
        <v>1025950</v>
      </c>
      <c r="S1823" s="16">
        <v>1025950</v>
      </c>
      <c r="T1823" s="16">
        <v>1025950</v>
      </c>
      <c r="U1823" s="16">
        <v>1025950</v>
      </c>
      <c r="V1823" s="16">
        <v>1025950</v>
      </c>
      <c r="W1823" s="16">
        <v>1025950</v>
      </c>
      <c r="X1823" s="16" t="s">
        <v>7745</v>
      </c>
      <c r="Y1823" s="16" t="s">
        <v>129</v>
      </c>
      <c r="Z1823" s="16" t="s">
        <v>129</v>
      </c>
    </row>
    <row r="1824" spans="2:26" hidden="1">
      <c r="B1824" s="16" t="s">
        <v>1621</v>
      </c>
      <c r="C1824" s="16" t="s">
        <v>235</v>
      </c>
      <c r="D1824" s="16" t="s">
        <v>15249</v>
      </c>
      <c r="E1824" s="16" t="s">
        <v>15250</v>
      </c>
      <c r="F1824" s="16" t="s">
        <v>15249</v>
      </c>
      <c r="G1824" s="16" t="s">
        <v>1739</v>
      </c>
      <c r="H1824" s="16" t="s">
        <v>129</v>
      </c>
      <c r="I1824" s="16" t="s">
        <v>19</v>
      </c>
      <c r="J1824" s="16" t="s">
        <v>7745</v>
      </c>
      <c r="K1824" s="16" t="s">
        <v>129</v>
      </c>
      <c r="L1824" s="16">
        <v>1350000</v>
      </c>
      <c r="M1824" s="16">
        <v>1350000</v>
      </c>
      <c r="N1824" s="16">
        <v>1350000</v>
      </c>
      <c r="O1824" s="16">
        <v>1350000</v>
      </c>
      <c r="P1824" s="16">
        <v>1350000</v>
      </c>
      <c r="Q1824" s="16">
        <v>1350000</v>
      </c>
      <c r="R1824" s="16">
        <v>1350000</v>
      </c>
      <c r="S1824" s="16">
        <v>1350000</v>
      </c>
      <c r="T1824" s="16">
        <v>1350000</v>
      </c>
      <c r="U1824" s="16">
        <v>1350000</v>
      </c>
      <c r="V1824" s="16">
        <v>1350000</v>
      </c>
      <c r="W1824" s="16">
        <v>1350000</v>
      </c>
      <c r="X1824" s="16" t="s">
        <v>7745</v>
      </c>
      <c r="Y1824" s="16" t="s">
        <v>129</v>
      </c>
      <c r="Z1824" s="16" t="s">
        <v>129</v>
      </c>
    </row>
    <row r="1825" spans="2:26" hidden="1">
      <c r="B1825" s="16" t="s">
        <v>1621</v>
      </c>
      <c r="C1825" s="16" t="s">
        <v>235</v>
      </c>
      <c r="D1825" s="16" t="s">
        <v>13530</v>
      </c>
      <c r="E1825" s="16" t="s">
        <v>13531</v>
      </c>
      <c r="F1825" s="16" t="s">
        <v>15402</v>
      </c>
      <c r="G1825" s="16" t="s">
        <v>1739</v>
      </c>
      <c r="H1825" s="16" t="s">
        <v>129</v>
      </c>
      <c r="I1825" s="16" t="s">
        <v>19</v>
      </c>
      <c r="J1825" s="16" t="s">
        <v>7745</v>
      </c>
      <c r="K1825" s="16" t="s">
        <v>129</v>
      </c>
      <c r="L1825" s="16">
        <v>145000</v>
      </c>
      <c r="M1825" s="16">
        <v>145000</v>
      </c>
      <c r="N1825" s="16">
        <v>145000</v>
      </c>
      <c r="O1825" s="16">
        <v>145000</v>
      </c>
      <c r="P1825" s="16">
        <v>145000</v>
      </c>
      <c r="Q1825" s="16">
        <v>145000</v>
      </c>
      <c r="R1825" s="16">
        <v>145000</v>
      </c>
      <c r="S1825" s="16">
        <v>145000</v>
      </c>
      <c r="T1825" s="16">
        <v>145000</v>
      </c>
      <c r="U1825" s="16">
        <v>145000</v>
      </c>
      <c r="V1825" s="16">
        <v>145000</v>
      </c>
      <c r="W1825" s="16">
        <v>145000</v>
      </c>
      <c r="X1825" s="16" t="s">
        <v>7745</v>
      </c>
      <c r="Y1825" s="16" t="s">
        <v>129</v>
      </c>
      <c r="Z1825" s="16" t="s">
        <v>129</v>
      </c>
    </row>
    <row r="1826" spans="2:26" hidden="1">
      <c r="B1826" s="16" t="s">
        <v>1621</v>
      </c>
      <c r="C1826" s="16" t="s">
        <v>235</v>
      </c>
      <c r="D1826" s="16" t="s">
        <v>15251</v>
      </c>
      <c r="E1826" s="16" t="s">
        <v>15252</v>
      </c>
      <c r="F1826" s="16" t="s">
        <v>15251</v>
      </c>
      <c r="G1826" s="16" t="s">
        <v>1739</v>
      </c>
      <c r="H1826" s="16" t="s">
        <v>129</v>
      </c>
      <c r="I1826" s="16" t="s">
        <v>19</v>
      </c>
      <c r="J1826" s="16" t="s">
        <v>7745</v>
      </c>
      <c r="K1826" s="16" t="s">
        <v>129</v>
      </c>
      <c r="L1826" s="16">
        <v>337500</v>
      </c>
      <c r="M1826" s="16">
        <v>337500</v>
      </c>
      <c r="N1826" s="16">
        <v>337500</v>
      </c>
      <c r="O1826" s="16">
        <v>337500</v>
      </c>
      <c r="P1826" s="16">
        <v>337500</v>
      </c>
      <c r="Q1826" s="16">
        <v>337500</v>
      </c>
      <c r="R1826" s="16">
        <v>337500</v>
      </c>
      <c r="S1826" s="16">
        <v>337500</v>
      </c>
      <c r="T1826" s="16">
        <v>337500</v>
      </c>
      <c r="U1826" s="16">
        <v>337500</v>
      </c>
      <c r="V1826" s="16">
        <v>337500</v>
      </c>
      <c r="W1826" s="16">
        <v>337500</v>
      </c>
      <c r="X1826" s="16" t="s">
        <v>7745</v>
      </c>
      <c r="Y1826" s="16" t="s">
        <v>129</v>
      </c>
      <c r="Z1826" s="16" t="s">
        <v>129</v>
      </c>
    </row>
    <row r="1827" spans="2:26" hidden="1">
      <c r="B1827" s="16" t="s">
        <v>1621</v>
      </c>
      <c r="C1827" s="16" t="s">
        <v>235</v>
      </c>
      <c r="D1827" s="16" t="s">
        <v>2343</v>
      </c>
      <c r="E1827" s="16" t="s">
        <v>12867</v>
      </c>
      <c r="F1827" s="16" t="s">
        <v>13113</v>
      </c>
      <c r="G1827" s="16" t="s">
        <v>1739</v>
      </c>
      <c r="H1827" s="16" t="s">
        <v>129</v>
      </c>
      <c r="I1827" s="16" t="s">
        <v>19</v>
      </c>
      <c r="J1827" s="16" t="s">
        <v>7745</v>
      </c>
      <c r="K1827" s="16" t="s">
        <v>129</v>
      </c>
      <c r="L1827" s="16">
        <v>95000</v>
      </c>
      <c r="M1827" s="16">
        <v>95000</v>
      </c>
      <c r="N1827" s="16">
        <v>95000</v>
      </c>
      <c r="O1827" s="16">
        <v>95000</v>
      </c>
      <c r="P1827" s="16">
        <v>95000</v>
      </c>
      <c r="Q1827" s="16">
        <v>95000</v>
      </c>
      <c r="R1827" s="16">
        <v>95000</v>
      </c>
      <c r="S1827" s="16">
        <v>95000</v>
      </c>
      <c r="T1827" s="16">
        <v>95000</v>
      </c>
      <c r="U1827" s="16">
        <v>95000</v>
      </c>
      <c r="V1827" s="16">
        <v>95000</v>
      </c>
      <c r="W1827" s="16">
        <v>95000</v>
      </c>
      <c r="X1827" s="16" t="s">
        <v>7745</v>
      </c>
      <c r="Y1827" s="16" t="s">
        <v>129</v>
      </c>
      <c r="Z1827" s="16" t="s">
        <v>129</v>
      </c>
    </row>
    <row r="1828" spans="2:26" hidden="1">
      <c r="B1828" s="16" t="s">
        <v>1621</v>
      </c>
      <c r="C1828" s="16" t="s">
        <v>235</v>
      </c>
      <c r="D1828" s="16" t="s">
        <v>15403</v>
      </c>
      <c r="E1828" s="16" t="s">
        <v>15404</v>
      </c>
      <c r="F1828" s="16" t="s">
        <v>15405</v>
      </c>
      <c r="G1828" s="16" t="s">
        <v>1739</v>
      </c>
      <c r="H1828" s="16" t="s">
        <v>129</v>
      </c>
      <c r="I1828" s="16" t="s">
        <v>19</v>
      </c>
      <c r="J1828" s="16" t="s">
        <v>7745</v>
      </c>
      <c r="K1828" s="16" t="s">
        <v>129</v>
      </c>
      <c r="L1828" s="16">
        <v>50000</v>
      </c>
      <c r="M1828" s="16">
        <v>50000</v>
      </c>
      <c r="N1828" s="16">
        <v>50000</v>
      </c>
      <c r="O1828" s="16">
        <v>50000</v>
      </c>
      <c r="P1828" s="16">
        <v>50000</v>
      </c>
      <c r="Q1828" s="16">
        <v>50000</v>
      </c>
      <c r="R1828" s="16">
        <v>50000</v>
      </c>
      <c r="S1828" s="16">
        <v>50000</v>
      </c>
      <c r="T1828" s="16">
        <v>50000</v>
      </c>
      <c r="U1828" s="16">
        <v>50000</v>
      </c>
      <c r="V1828" s="16">
        <v>50000</v>
      </c>
      <c r="W1828" s="16">
        <v>50000</v>
      </c>
      <c r="X1828" s="16" t="s">
        <v>7745</v>
      </c>
      <c r="Y1828" s="16" t="s">
        <v>129</v>
      </c>
      <c r="Z1828" s="16" t="s">
        <v>129</v>
      </c>
    </row>
    <row r="1829" spans="2:26" hidden="1">
      <c r="B1829" s="16" t="s">
        <v>1621</v>
      </c>
      <c r="C1829" s="16" t="s">
        <v>235</v>
      </c>
      <c r="D1829" s="16" t="s">
        <v>15406</v>
      </c>
      <c r="E1829" s="16" t="s">
        <v>15407</v>
      </c>
      <c r="F1829" s="16" t="s">
        <v>15406</v>
      </c>
      <c r="G1829" s="16" t="s">
        <v>1739</v>
      </c>
      <c r="H1829" s="16" t="s">
        <v>129</v>
      </c>
      <c r="I1829" s="16" t="s">
        <v>19</v>
      </c>
      <c r="J1829" s="16" t="s">
        <v>7745</v>
      </c>
      <c r="K1829" s="16" t="s">
        <v>129</v>
      </c>
      <c r="L1829" s="16">
        <v>25000000</v>
      </c>
      <c r="M1829" s="16">
        <v>25000000</v>
      </c>
      <c r="N1829" s="16">
        <v>25000000</v>
      </c>
      <c r="O1829" s="16">
        <v>25000000</v>
      </c>
      <c r="P1829" s="16">
        <v>25000000</v>
      </c>
      <c r="Q1829" s="16">
        <v>25000000</v>
      </c>
      <c r="R1829" s="16">
        <v>25000000</v>
      </c>
      <c r="S1829" s="16">
        <v>25000000</v>
      </c>
      <c r="T1829" s="16">
        <v>25000000</v>
      </c>
      <c r="U1829" s="16">
        <v>25000000</v>
      </c>
      <c r="V1829" s="16">
        <v>25000000</v>
      </c>
      <c r="W1829" s="16">
        <v>25000000</v>
      </c>
      <c r="X1829" s="16" t="s">
        <v>7745</v>
      </c>
      <c r="Y1829" s="16" t="s">
        <v>129</v>
      </c>
      <c r="Z1829" s="16" t="s">
        <v>129</v>
      </c>
    </row>
    <row r="1830" spans="2:26" hidden="1">
      <c r="B1830" s="16" t="s">
        <v>1621</v>
      </c>
      <c r="C1830" s="16" t="s">
        <v>1622</v>
      </c>
      <c r="D1830" s="16" t="s">
        <v>13114</v>
      </c>
      <c r="E1830" s="16" t="s">
        <v>13115</v>
      </c>
      <c r="F1830" s="16" t="s">
        <v>13116</v>
      </c>
      <c r="G1830" s="16" t="s">
        <v>2961</v>
      </c>
      <c r="H1830" s="16" t="s">
        <v>102</v>
      </c>
      <c r="I1830" s="16" t="s">
        <v>19</v>
      </c>
      <c r="J1830" s="16" t="s">
        <v>7745</v>
      </c>
      <c r="K1830" s="16" t="s">
        <v>102</v>
      </c>
      <c r="L1830" s="16">
        <v>58550000</v>
      </c>
      <c r="M1830" s="16">
        <v>58550000</v>
      </c>
      <c r="N1830" s="16">
        <v>58550000</v>
      </c>
      <c r="O1830" s="16">
        <v>58550000</v>
      </c>
      <c r="P1830" s="16">
        <v>58550000</v>
      </c>
      <c r="Q1830" s="16">
        <v>58550000</v>
      </c>
      <c r="R1830" s="16">
        <v>58550000</v>
      </c>
      <c r="S1830" s="16">
        <v>58550000</v>
      </c>
      <c r="T1830" s="16">
        <v>58550000</v>
      </c>
      <c r="U1830" s="16">
        <v>58550000</v>
      </c>
      <c r="V1830" s="16">
        <v>58550000</v>
      </c>
      <c r="W1830" s="16">
        <v>58550000</v>
      </c>
      <c r="X1830" s="16" t="s">
        <v>7745</v>
      </c>
      <c r="Y1830" s="16" t="s">
        <v>102</v>
      </c>
      <c r="Z1830" s="16" t="s">
        <v>102</v>
      </c>
    </row>
    <row r="1831" spans="2:26" hidden="1">
      <c r="B1831" s="16" t="s">
        <v>1621</v>
      </c>
      <c r="C1831" s="16" t="s">
        <v>1622</v>
      </c>
      <c r="D1831" s="16" t="s">
        <v>1954</v>
      </c>
      <c r="E1831" s="16" t="s">
        <v>13117</v>
      </c>
      <c r="F1831" s="16" t="s">
        <v>13118</v>
      </c>
      <c r="G1831" s="16" t="s">
        <v>2047</v>
      </c>
      <c r="H1831" s="16" t="s">
        <v>102</v>
      </c>
      <c r="I1831" s="16" t="s">
        <v>19</v>
      </c>
      <c r="J1831" s="16" t="s">
        <v>7745</v>
      </c>
      <c r="K1831" s="16" t="s">
        <v>102</v>
      </c>
      <c r="L1831" s="16">
        <v>2000000</v>
      </c>
      <c r="M1831" s="16">
        <v>2000000</v>
      </c>
      <c r="N1831" s="16">
        <v>2000000</v>
      </c>
      <c r="O1831" s="16">
        <v>2000000</v>
      </c>
      <c r="P1831" s="16">
        <v>2000000</v>
      </c>
      <c r="Q1831" s="16">
        <v>2000000</v>
      </c>
      <c r="R1831" s="16">
        <v>2000000</v>
      </c>
      <c r="S1831" s="16">
        <v>2000000</v>
      </c>
      <c r="T1831" s="16">
        <v>2000000</v>
      </c>
      <c r="U1831" s="16">
        <v>2000000</v>
      </c>
      <c r="V1831" s="16">
        <v>2000000</v>
      </c>
      <c r="W1831" s="16">
        <v>2000000</v>
      </c>
      <c r="X1831" s="16" t="s">
        <v>7745</v>
      </c>
      <c r="Y1831" s="16" t="s">
        <v>102</v>
      </c>
      <c r="Z1831" s="16" t="s">
        <v>102</v>
      </c>
    </row>
    <row r="1832" spans="2:26" hidden="1">
      <c r="B1832" s="16" t="s">
        <v>1621</v>
      </c>
      <c r="C1832" s="16" t="s">
        <v>235</v>
      </c>
      <c r="D1832" s="16" t="s">
        <v>15253</v>
      </c>
      <c r="E1832" s="16" t="s">
        <v>15254</v>
      </c>
      <c r="F1832" s="16" t="s">
        <v>15255</v>
      </c>
      <c r="G1832" s="16" t="s">
        <v>1739</v>
      </c>
      <c r="H1832" s="16" t="s">
        <v>102</v>
      </c>
      <c r="I1832" s="16" t="s">
        <v>19</v>
      </c>
      <c r="J1832" s="16" t="s">
        <v>7745</v>
      </c>
      <c r="K1832" s="16" t="s">
        <v>102</v>
      </c>
      <c r="L1832" s="16">
        <v>1120000</v>
      </c>
      <c r="M1832" s="16">
        <v>1120000</v>
      </c>
      <c r="N1832" s="16">
        <v>1120000</v>
      </c>
      <c r="O1832" s="16">
        <v>1120000</v>
      </c>
      <c r="P1832" s="16">
        <v>1120000</v>
      </c>
      <c r="Q1832" s="16">
        <v>1120000</v>
      </c>
      <c r="R1832" s="16">
        <v>1120000</v>
      </c>
      <c r="S1832" s="16">
        <v>1120000</v>
      </c>
      <c r="T1832" s="16">
        <v>1120000</v>
      </c>
      <c r="U1832" s="16">
        <v>1120000</v>
      </c>
      <c r="V1832" s="16">
        <v>1120000</v>
      </c>
      <c r="W1832" s="16">
        <v>1120000</v>
      </c>
      <c r="X1832" s="16" t="s">
        <v>7745</v>
      </c>
      <c r="Y1832" s="16" t="s">
        <v>102</v>
      </c>
      <c r="Z1832" s="16" t="s">
        <v>102</v>
      </c>
    </row>
    <row r="1833" spans="2:26" hidden="1">
      <c r="B1833" s="16" t="s">
        <v>1621</v>
      </c>
      <c r="C1833" s="16" t="s">
        <v>1622</v>
      </c>
      <c r="D1833" s="16" t="s">
        <v>13119</v>
      </c>
      <c r="E1833" s="16" t="s">
        <v>13120</v>
      </c>
      <c r="F1833" s="16" t="s">
        <v>13121</v>
      </c>
      <c r="G1833" s="16" t="s">
        <v>2961</v>
      </c>
      <c r="H1833" s="16" t="s">
        <v>102</v>
      </c>
      <c r="I1833" s="16" t="s">
        <v>19</v>
      </c>
      <c r="J1833" s="16" t="s">
        <v>7745</v>
      </c>
      <c r="K1833" s="16" t="s">
        <v>102</v>
      </c>
      <c r="L1833" s="16">
        <v>50110000</v>
      </c>
      <c r="M1833" s="16">
        <v>50110000</v>
      </c>
      <c r="N1833" s="16">
        <v>50110000</v>
      </c>
      <c r="O1833" s="16">
        <v>50110000</v>
      </c>
      <c r="P1833" s="16">
        <v>50110000</v>
      </c>
      <c r="Q1833" s="16">
        <v>50110000</v>
      </c>
      <c r="R1833" s="16">
        <v>50110000</v>
      </c>
      <c r="S1833" s="16">
        <v>50110000</v>
      </c>
      <c r="T1833" s="16">
        <v>50110000</v>
      </c>
      <c r="U1833" s="16">
        <v>50110000</v>
      </c>
      <c r="V1833" s="16">
        <v>50110000</v>
      </c>
      <c r="W1833" s="16">
        <v>50110000</v>
      </c>
      <c r="X1833" s="16" t="s">
        <v>7745</v>
      </c>
      <c r="Y1833" s="16" t="s">
        <v>102</v>
      </c>
      <c r="Z1833" s="16" t="s">
        <v>102</v>
      </c>
    </row>
    <row r="1834" spans="2:26" hidden="1">
      <c r="B1834" s="16" t="s">
        <v>1621</v>
      </c>
      <c r="C1834" s="16" t="s">
        <v>1622</v>
      </c>
      <c r="D1834" s="16" t="s">
        <v>9200</v>
      </c>
      <c r="E1834" s="16" t="s">
        <v>13532</v>
      </c>
      <c r="F1834" s="16" t="s">
        <v>13533</v>
      </c>
      <c r="G1834" s="16" t="s">
        <v>1743</v>
      </c>
      <c r="H1834" s="16" t="s">
        <v>102</v>
      </c>
      <c r="I1834" s="16" t="s">
        <v>19</v>
      </c>
      <c r="J1834" s="16" t="s">
        <v>7745</v>
      </c>
      <c r="K1834" s="16" t="s">
        <v>102</v>
      </c>
      <c r="L1834" s="16">
        <v>10000000</v>
      </c>
      <c r="M1834" s="16">
        <v>10000000</v>
      </c>
      <c r="N1834" s="16">
        <v>10000000</v>
      </c>
      <c r="O1834" s="16">
        <v>10000000</v>
      </c>
      <c r="P1834" s="16">
        <v>10000000</v>
      </c>
      <c r="Q1834" s="16">
        <v>10000000</v>
      </c>
      <c r="R1834" s="16">
        <v>10000000</v>
      </c>
      <c r="S1834" s="16">
        <v>10000000</v>
      </c>
      <c r="T1834" s="16">
        <v>10000000</v>
      </c>
      <c r="U1834" s="16">
        <v>10000000</v>
      </c>
      <c r="V1834" s="16">
        <v>10000000</v>
      </c>
      <c r="W1834" s="16">
        <v>10000000</v>
      </c>
      <c r="X1834" s="16" t="s">
        <v>7745</v>
      </c>
      <c r="Y1834" s="16" t="s">
        <v>102</v>
      </c>
      <c r="Z1834" s="16" t="s">
        <v>102</v>
      </c>
    </row>
    <row r="1835" spans="2:26" hidden="1">
      <c r="B1835" s="16" t="s">
        <v>1621</v>
      </c>
      <c r="C1835" s="16" t="s">
        <v>1622</v>
      </c>
      <c r="D1835" s="16" t="s">
        <v>13572</v>
      </c>
      <c r="E1835" s="16" t="s">
        <v>13573</v>
      </c>
      <c r="F1835" s="16" t="s">
        <v>13574</v>
      </c>
      <c r="G1835" s="16" t="s">
        <v>2961</v>
      </c>
      <c r="H1835" s="16" t="s">
        <v>102</v>
      </c>
      <c r="I1835" s="16" t="s">
        <v>19</v>
      </c>
      <c r="J1835" s="16" t="s">
        <v>7744</v>
      </c>
      <c r="K1835" s="16" t="s">
        <v>102</v>
      </c>
      <c r="L1835" s="16">
        <v>274150000</v>
      </c>
      <c r="M1835" s="16">
        <v>274150000</v>
      </c>
      <c r="N1835" s="16">
        <v>274150000</v>
      </c>
      <c r="O1835" s="16">
        <v>274150000</v>
      </c>
      <c r="P1835" s="16">
        <v>274150000</v>
      </c>
      <c r="Q1835" s="16">
        <v>274150000</v>
      </c>
      <c r="R1835" s="16">
        <v>274150000</v>
      </c>
      <c r="S1835" s="16">
        <v>274150000</v>
      </c>
      <c r="T1835" s="16">
        <v>274150000</v>
      </c>
      <c r="U1835" s="16">
        <v>274150000</v>
      </c>
      <c r="V1835" s="16">
        <v>274150000</v>
      </c>
      <c r="W1835" s="16">
        <v>274150000</v>
      </c>
      <c r="X1835" s="16" t="s">
        <v>7744</v>
      </c>
      <c r="Y1835" s="16" t="s">
        <v>102</v>
      </c>
      <c r="Z1835" s="16" t="s">
        <v>102</v>
      </c>
    </row>
    <row r="1836" spans="2:26" hidden="1">
      <c r="B1836" s="16" t="s">
        <v>1621</v>
      </c>
      <c r="C1836" s="16" t="s">
        <v>1622</v>
      </c>
      <c r="D1836" s="16" t="s">
        <v>13575</v>
      </c>
      <c r="E1836" s="16" t="s">
        <v>13576</v>
      </c>
      <c r="F1836" s="16" t="s">
        <v>13575</v>
      </c>
      <c r="G1836" s="16" t="s">
        <v>2961</v>
      </c>
      <c r="H1836" s="16" t="s">
        <v>102</v>
      </c>
      <c r="I1836" s="16" t="s">
        <v>19</v>
      </c>
      <c r="J1836" s="16" t="s">
        <v>7744</v>
      </c>
      <c r="K1836" s="16" t="s">
        <v>102</v>
      </c>
      <c r="L1836" s="16">
        <v>14000000</v>
      </c>
      <c r="M1836" s="16">
        <v>14000000</v>
      </c>
      <c r="N1836" s="16">
        <v>14000000</v>
      </c>
      <c r="O1836" s="16">
        <v>14000000</v>
      </c>
      <c r="P1836" s="16">
        <v>14000000</v>
      </c>
      <c r="Q1836" s="16">
        <v>14000000</v>
      </c>
      <c r="R1836" s="16">
        <v>14000000</v>
      </c>
      <c r="S1836" s="16">
        <v>14000000</v>
      </c>
      <c r="T1836" s="16">
        <v>14000000</v>
      </c>
      <c r="U1836" s="16">
        <v>14000000</v>
      </c>
      <c r="V1836" s="16">
        <v>14000000</v>
      </c>
      <c r="W1836" s="16">
        <v>14000000</v>
      </c>
      <c r="X1836" s="16" t="s">
        <v>7744</v>
      </c>
      <c r="Y1836" s="16" t="s">
        <v>102</v>
      </c>
      <c r="Z1836" s="16" t="s">
        <v>102</v>
      </c>
    </row>
    <row r="1837" spans="2:26" hidden="1">
      <c r="B1837" s="16" t="s">
        <v>1621</v>
      </c>
      <c r="C1837" s="16" t="s">
        <v>1622</v>
      </c>
      <c r="D1837" s="16" t="s">
        <v>1954</v>
      </c>
      <c r="E1837" s="16" t="s">
        <v>15408</v>
      </c>
      <c r="F1837" s="16" t="s">
        <v>15409</v>
      </c>
      <c r="G1837" s="16" t="s">
        <v>2047</v>
      </c>
      <c r="H1837" s="16" t="s">
        <v>102</v>
      </c>
      <c r="I1837" s="16" t="s">
        <v>19</v>
      </c>
      <c r="J1837" s="16" t="s">
        <v>7745</v>
      </c>
      <c r="K1837" s="16" t="s">
        <v>102</v>
      </c>
      <c r="L1837" s="16">
        <v>47500000</v>
      </c>
      <c r="M1837" s="16">
        <v>47500000</v>
      </c>
      <c r="N1837" s="16">
        <v>47500000</v>
      </c>
      <c r="O1837" s="16">
        <v>47500000</v>
      </c>
      <c r="P1837" s="16">
        <v>47500000</v>
      </c>
      <c r="Q1837" s="16">
        <v>47500000</v>
      </c>
      <c r="R1837" s="16">
        <v>47500000</v>
      </c>
      <c r="S1837" s="16">
        <v>47500000</v>
      </c>
      <c r="T1837" s="16">
        <v>47500000</v>
      </c>
      <c r="U1837" s="16">
        <v>47500000</v>
      </c>
      <c r="V1837" s="16">
        <v>47500000</v>
      </c>
      <c r="W1837" s="16">
        <v>47500000</v>
      </c>
      <c r="X1837" s="16" t="s">
        <v>7745</v>
      </c>
      <c r="Y1837" s="16" t="s">
        <v>102</v>
      </c>
      <c r="Z1837" s="16" t="s">
        <v>102</v>
      </c>
    </row>
    <row r="1838" spans="2:26" hidden="1">
      <c r="B1838" s="16" t="s">
        <v>1621</v>
      </c>
      <c r="C1838" s="16" t="s">
        <v>1622</v>
      </c>
      <c r="D1838" s="16" t="s">
        <v>15256</v>
      </c>
      <c r="E1838" s="16" t="s">
        <v>15257</v>
      </c>
      <c r="F1838" s="16" t="s">
        <v>15258</v>
      </c>
      <c r="G1838" s="16" t="s">
        <v>3219</v>
      </c>
      <c r="H1838" s="16" t="s">
        <v>102</v>
      </c>
      <c r="I1838" s="16" t="s">
        <v>19</v>
      </c>
      <c r="J1838" s="16" t="s">
        <v>7745</v>
      </c>
      <c r="K1838" s="16" t="s">
        <v>102</v>
      </c>
      <c r="L1838" s="16">
        <v>5000000</v>
      </c>
      <c r="M1838" s="16">
        <v>5000000</v>
      </c>
      <c r="N1838" s="16">
        <v>5000000</v>
      </c>
      <c r="O1838" s="16">
        <v>5000000</v>
      </c>
      <c r="P1838" s="16">
        <v>5000000</v>
      </c>
      <c r="Q1838" s="16">
        <v>5000000</v>
      </c>
      <c r="R1838" s="16">
        <v>5000000</v>
      </c>
      <c r="S1838" s="16">
        <v>5000000</v>
      </c>
      <c r="T1838" s="16">
        <v>5000000</v>
      </c>
      <c r="U1838" s="16">
        <v>5000000</v>
      </c>
      <c r="V1838" s="16">
        <v>5000000</v>
      </c>
      <c r="W1838" s="16">
        <v>5000000</v>
      </c>
      <c r="X1838" s="16" t="s">
        <v>7745</v>
      </c>
      <c r="Y1838" s="16" t="s">
        <v>102</v>
      </c>
      <c r="Z1838" s="16" t="s">
        <v>102</v>
      </c>
    </row>
    <row r="1839" spans="2:26" hidden="1">
      <c r="B1839" s="16" t="s">
        <v>1621</v>
      </c>
      <c r="C1839" s="16" t="s">
        <v>1622</v>
      </c>
      <c r="D1839" s="16" t="s">
        <v>13122</v>
      </c>
      <c r="E1839" s="16" t="s">
        <v>13123</v>
      </c>
      <c r="F1839" s="16" t="s">
        <v>13124</v>
      </c>
      <c r="G1839" s="16" t="s">
        <v>2961</v>
      </c>
      <c r="H1839" s="16" t="s">
        <v>102</v>
      </c>
      <c r="I1839" s="16" t="s">
        <v>19</v>
      </c>
      <c r="J1839" s="16" t="s">
        <v>7745</v>
      </c>
      <c r="K1839" s="16" t="s">
        <v>102</v>
      </c>
      <c r="L1839" s="16">
        <v>4250000</v>
      </c>
      <c r="M1839" s="16">
        <v>4250000</v>
      </c>
      <c r="N1839" s="16">
        <v>4250000</v>
      </c>
      <c r="O1839" s="16">
        <v>4250000</v>
      </c>
      <c r="P1839" s="16">
        <v>4250000</v>
      </c>
      <c r="Q1839" s="16">
        <v>4250000</v>
      </c>
      <c r="R1839" s="16">
        <v>4250000</v>
      </c>
      <c r="S1839" s="16">
        <v>4250000</v>
      </c>
      <c r="T1839" s="16">
        <v>4250000</v>
      </c>
      <c r="U1839" s="16">
        <v>4250000</v>
      </c>
      <c r="V1839" s="16">
        <v>4250000</v>
      </c>
      <c r="W1839" s="16">
        <v>4250000</v>
      </c>
      <c r="X1839" s="16" t="s">
        <v>7745</v>
      </c>
      <c r="Y1839" s="16" t="s">
        <v>102</v>
      </c>
      <c r="Z1839" s="16" t="s">
        <v>102</v>
      </c>
    </row>
    <row r="1840" spans="2:26" hidden="1">
      <c r="B1840" s="16" t="s">
        <v>1621</v>
      </c>
      <c r="C1840" s="16" t="s">
        <v>1622</v>
      </c>
      <c r="D1840" s="16" t="s">
        <v>13534</v>
      </c>
      <c r="E1840" s="16" t="s">
        <v>13535</v>
      </c>
      <c r="F1840" s="16" t="s">
        <v>13536</v>
      </c>
      <c r="G1840" s="16" t="s">
        <v>2961</v>
      </c>
      <c r="H1840" s="16" t="s">
        <v>102</v>
      </c>
      <c r="I1840" s="16" t="s">
        <v>19</v>
      </c>
      <c r="J1840" s="16" t="s">
        <v>7745</v>
      </c>
      <c r="K1840" s="16" t="s">
        <v>102</v>
      </c>
      <c r="L1840" s="16">
        <v>1000000</v>
      </c>
      <c r="M1840" s="16">
        <v>1000000</v>
      </c>
      <c r="N1840" s="16">
        <v>1000000</v>
      </c>
      <c r="O1840" s="16">
        <v>1000000</v>
      </c>
      <c r="P1840" s="16">
        <v>1000000</v>
      </c>
      <c r="Q1840" s="16">
        <v>1000000</v>
      </c>
      <c r="R1840" s="16">
        <v>1000000</v>
      </c>
      <c r="S1840" s="16">
        <v>1000000</v>
      </c>
      <c r="T1840" s="16">
        <v>1000000</v>
      </c>
      <c r="U1840" s="16">
        <v>1000000</v>
      </c>
      <c r="V1840" s="16">
        <v>1000000</v>
      </c>
      <c r="W1840" s="16">
        <v>1000000</v>
      </c>
      <c r="X1840" s="16" t="s">
        <v>7745</v>
      </c>
      <c r="Y1840" s="16" t="s">
        <v>102</v>
      </c>
      <c r="Z1840" s="16" t="s">
        <v>102</v>
      </c>
    </row>
    <row r="1841" spans="2:26" hidden="1">
      <c r="B1841" s="16" t="s">
        <v>1621</v>
      </c>
      <c r="C1841" s="16" t="s">
        <v>1622</v>
      </c>
      <c r="D1841" s="16" t="s">
        <v>13577</v>
      </c>
      <c r="E1841" s="16" t="s">
        <v>13578</v>
      </c>
      <c r="F1841" s="16" t="s">
        <v>13577</v>
      </c>
      <c r="G1841" s="16" t="s">
        <v>2047</v>
      </c>
      <c r="H1841" s="16" t="s">
        <v>102</v>
      </c>
      <c r="I1841" s="16" t="s">
        <v>19</v>
      </c>
      <c r="J1841" s="16" t="s">
        <v>7745</v>
      </c>
      <c r="K1841" s="16" t="s">
        <v>102</v>
      </c>
      <c r="L1841" s="16">
        <v>92000000</v>
      </c>
      <c r="M1841" s="16">
        <v>92000000</v>
      </c>
      <c r="N1841" s="16">
        <v>92000000</v>
      </c>
      <c r="O1841" s="16">
        <v>92000000</v>
      </c>
      <c r="P1841" s="16">
        <v>92000000</v>
      </c>
      <c r="Q1841" s="16">
        <v>92000000</v>
      </c>
      <c r="R1841" s="16">
        <v>92000000</v>
      </c>
      <c r="S1841" s="16">
        <v>92000000</v>
      </c>
      <c r="T1841" s="16">
        <v>92000000</v>
      </c>
      <c r="U1841" s="16">
        <v>92000000</v>
      </c>
      <c r="V1841" s="16">
        <v>92000000</v>
      </c>
      <c r="W1841" s="16">
        <v>92000000</v>
      </c>
      <c r="X1841" s="16" t="s">
        <v>7745</v>
      </c>
      <c r="Y1841" s="16" t="s">
        <v>102</v>
      </c>
      <c r="Z1841" s="16" t="s">
        <v>102</v>
      </c>
    </row>
    <row r="1842" spans="2:26" hidden="1">
      <c r="B1842" s="16" t="s">
        <v>1621</v>
      </c>
      <c r="C1842" s="16" t="s">
        <v>1622</v>
      </c>
      <c r="D1842" s="16" t="s">
        <v>16248</v>
      </c>
      <c r="E1842" s="16" t="s">
        <v>13537</v>
      </c>
      <c r="F1842" s="16" t="s">
        <v>16247</v>
      </c>
      <c r="G1842" s="16" t="s">
        <v>1739</v>
      </c>
      <c r="H1842" s="16" t="s">
        <v>130</v>
      </c>
      <c r="I1842" s="16" t="s">
        <v>19</v>
      </c>
      <c r="J1842" s="16" t="s">
        <v>7745</v>
      </c>
      <c r="K1842" s="16" t="s">
        <v>102</v>
      </c>
      <c r="L1842" s="16">
        <v>3000000</v>
      </c>
      <c r="M1842" s="919">
        <v>3000000</v>
      </c>
      <c r="N1842" s="919">
        <v>3000000</v>
      </c>
      <c r="O1842" s="919">
        <v>3000000</v>
      </c>
      <c r="P1842" s="919">
        <v>3000000</v>
      </c>
      <c r="Q1842" s="919">
        <v>3000000</v>
      </c>
      <c r="R1842" s="919">
        <v>3000000</v>
      </c>
      <c r="S1842" s="919">
        <v>3000000</v>
      </c>
      <c r="T1842" s="919">
        <v>3000000</v>
      </c>
      <c r="U1842" s="919">
        <v>3000000</v>
      </c>
      <c r="V1842" s="919">
        <v>3000000</v>
      </c>
      <c r="W1842" s="919">
        <v>3000000</v>
      </c>
      <c r="X1842" s="16" t="s">
        <v>7745</v>
      </c>
      <c r="Y1842" s="16" t="s">
        <v>102</v>
      </c>
      <c r="Z1842" s="16" t="s">
        <v>102</v>
      </c>
    </row>
    <row r="1843" spans="2:26" hidden="1">
      <c r="B1843" s="16" t="s">
        <v>1621</v>
      </c>
      <c r="C1843" s="16" t="s">
        <v>1622</v>
      </c>
      <c r="D1843" s="16" t="s">
        <v>13579</v>
      </c>
      <c r="E1843" s="16" t="s">
        <v>13580</v>
      </c>
      <c r="F1843" s="16" t="s">
        <v>13579</v>
      </c>
      <c r="G1843" s="16" t="s">
        <v>1739</v>
      </c>
      <c r="H1843" s="16" t="s">
        <v>129</v>
      </c>
      <c r="I1843" s="16" t="s">
        <v>19</v>
      </c>
      <c r="J1843" s="16" t="s">
        <v>7745</v>
      </c>
      <c r="K1843" s="16" t="s">
        <v>129</v>
      </c>
      <c r="L1843" s="16">
        <v>800000</v>
      </c>
      <c r="M1843" s="16">
        <v>800000</v>
      </c>
      <c r="N1843" s="16">
        <v>800000</v>
      </c>
      <c r="O1843" s="16">
        <v>800000</v>
      </c>
      <c r="P1843" s="16">
        <v>800000</v>
      </c>
      <c r="Q1843" s="16">
        <v>800000</v>
      </c>
      <c r="R1843" s="16">
        <v>800000</v>
      </c>
      <c r="S1843" s="16">
        <v>800000</v>
      </c>
      <c r="T1843" s="16">
        <v>800000</v>
      </c>
      <c r="U1843" s="16">
        <v>800000</v>
      </c>
      <c r="V1843" s="16">
        <v>800000</v>
      </c>
      <c r="W1843" s="16">
        <v>800000</v>
      </c>
      <c r="X1843" s="16" t="s">
        <v>7745</v>
      </c>
      <c r="Y1843" s="16" t="s">
        <v>129</v>
      </c>
      <c r="Z1843" s="16" t="s">
        <v>129</v>
      </c>
    </row>
    <row r="1844" spans="2:26" hidden="1">
      <c r="B1844" s="16" t="s">
        <v>1621</v>
      </c>
      <c r="C1844" s="16" t="s">
        <v>235</v>
      </c>
      <c r="D1844" s="16" t="s">
        <v>15410</v>
      </c>
      <c r="E1844" s="16" t="s">
        <v>15411</v>
      </c>
      <c r="F1844" s="16" t="s">
        <v>15412</v>
      </c>
      <c r="G1844" s="16" t="s">
        <v>1739</v>
      </c>
      <c r="H1844" s="16" t="s">
        <v>129</v>
      </c>
      <c r="I1844" s="16" t="s">
        <v>19</v>
      </c>
      <c r="J1844" s="16" t="s">
        <v>7745</v>
      </c>
      <c r="K1844" s="16" t="s">
        <v>129</v>
      </c>
      <c r="L1844" s="16">
        <v>70000000</v>
      </c>
      <c r="M1844" s="16">
        <v>70000000</v>
      </c>
      <c r="N1844" s="16">
        <v>70000000</v>
      </c>
      <c r="O1844" s="16">
        <v>70000000</v>
      </c>
      <c r="P1844" s="16">
        <v>70000000</v>
      </c>
      <c r="Q1844" s="16">
        <v>70000000</v>
      </c>
      <c r="R1844" s="16">
        <v>70000000</v>
      </c>
      <c r="S1844" s="16">
        <v>70000000</v>
      </c>
      <c r="T1844" s="16">
        <v>70000000</v>
      </c>
      <c r="U1844" s="16">
        <v>70000000</v>
      </c>
      <c r="V1844" s="16">
        <v>70000000</v>
      </c>
      <c r="W1844" s="16">
        <v>70000000</v>
      </c>
      <c r="X1844" s="16" t="s">
        <v>7745</v>
      </c>
      <c r="Y1844" s="16" t="s">
        <v>129</v>
      </c>
      <c r="Z1844" s="16" t="s">
        <v>129</v>
      </c>
    </row>
    <row r="1845" spans="2:26" hidden="1">
      <c r="B1845" s="16" t="s">
        <v>1621</v>
      </c>
      <c r="C1845" s="16" t="s">
        <v>235</v>
      </c>
      <c r="D1845" s="16" t="s">
        <v>15259</v>
      </c>
      <c r="E1845" s="16" t="s">
        <v>15260</v>
      </c>
      <c r="F1845" s="16" t="s">
        <v>15261</v>
      </c>
      <c r="G1845" s="16" t="s">
        <v>1739</v>
      </c>
      <c r="H1845" s="16" t="s">
        <v>129</v>
      </c>
      <c r="I1845" s="16" t="s">
        <v>19</v>
      </c>
      <c r="J1845" s="16" t="s">
        <v>7745</v>
      </c>
      <c r="K1845" s="16" t="s">
        <v>129</v>
      </c>
      <c r="L1845" s="16">
        <v>275000</v>
      </c>
      <c r="M1845" s="16">
        <v>275000</v>
      </c>
      <c r="N1845" s="16">
        <v>275000</v>
      </c>
      <c r="O1845" s="16">
        <v>275000</v>
      </c>
      <c r="P1845" s="16">
        <v>275000</v>
      </c>
      <c r="Q1845" s="16">
        <v>275000</v>
      </c>
      <c r="R1845" s="16">
        <v>275000</v>
      </c>
      <c r="S1845" s="16">
        <v>275000</v>
      </c>
      <c r="T1845" s="16">
        <v>275000</v>
      </c>
      <c r="U1845" s="16">
        <v>275000</v>
      </c>
      <c r="V1845" s="16">
        <v>275000</v>
      </c>
      <c r="W1845" s="16">
        <v>275000</v>
      </c>
      <c r="X1845" s="16" t="s">
        <v>7745</v>
      </c>
      <c r="Y1845" s="16" t="s">
        <v>129</v>
      </c>
      <c r="Z1845" s="16" t="s">
        <v>129</v>
      </c>
    </row>
    <row r="1846" spans="2:26" hidden="1">
      <c r="B1846" s="16" t="s">
        <v>1621</v>
      </c>
      <c r="C1846" s="16" t="s">
        <v>1622</v>
      </c>
      <c r="D1846" s="16" t="s">
        <v>1954</v>
      </c>
      <c r="E1846" s="16" t="s">
        <v>13581</v>
      </c>
      <c r="F1846" s="16" t="s">
        <v>13582</v>
      </c>
      <c r="G1846" s="16" t="s">
        <v>2047</v>
      </c>
      <c r="H1846" s="16" t="s">
        <v>102</v>
      </c>
      <c r="I1846" s="16" t="s">
        <v>19</v>
      </c>
      <c r="J1846" s="16" t="s">
        <v>7745</v>
      </c>
      <c r="K1846" s="16" t="s">
        <v>102</v>
      </c>
      <c r="L1846" s="16">
        <v>20000000</v>
      </c>
      <c r="M1846" s="16">
        <v>20000000</v>
      </c>
      <c r="N1846" s="16">
        <v>20000000</v>
      </c>
      <c r="O1846" s="16">
        <v>20000000</v>
      </c>
      <c r="P1846" s="16">
        <v>20000000</v>
      </c>
      <c r="Q1846" s="16">
        <v>20000000</v>
      </c>
      <c r="R1846" s="16">
        <v>20000000</v>
      </c>
      <c r="S1846" s="16">
        <v>20000000</v>
      </c>
      <c r="T1846" s="16">
        <v>20000000</v>
      </c>
      <c r="U1846" s="16">
        <v>20000000</v>
      </c>
      <c r="V1846" s="16">
        <v>20000000</v>
      </c>
      <c r="W1846" s="16">
        <v>20000000</v>
      </c>
      <c r="X1846" s="16" t="s">
        <v>7745</v>
      </c>
      <c r="Y1846" s="16" t="s">
        <v>102</v>
      </c>
      <c r="Z1846" s="16" t="s">
        <v>102</v>
      </c>
    </row>
    <row r="1847" spans="2:26" hidden="1">
      <c r="B1847" s="16" t="s">
        <v>1621</v>
      </c>
      <c r="C1847" s="16" t="s">
        <v>235</v>
      </c>
      <c r="D1847" s="16" t="s">
        <v>13125</v>
      </c>
      <c r="E1847" s="16" t="s">
        <v>13126</v>
      </c>
      <c r="F1847" s="16" t="s">
        <v>13127</v>
      </c>
      <c r="G1847" s="16" t="s">
        <v>1669</v>
      </c>
      <c r="H1847" s="16" t="s">
        <v>129</v>
      </c>
      <c r="I1847" s="16" t="s">
        <v>19</v>
      </c>
      <c r="J1847" s="16" t="s">
        <v>7745</v>
      </c>
      <c r="K1847" s="16" t="s">
        <v>129</v>
      </c>
      <c r="L1847" s="16">
        <v>3750000</v>
      </c>
      <c r="M1847" s="16">
        <v>3750000</v>
      </c>
      <c r="N1847" s="16">
        <v>3750000</v>
      </c>
      <c r="O1847" s="16">
        <v>3750000</v>
      </c>
      <c r="P1847" s="16">
        <v>3750000</v>
      </c>
      <c r="Q1847" s="16">
        <v>3750000</v>
      </c>
      <c r="R1847" s="16">
        <v>3750000</v>
      </c>
      <c r="S1847" s="16">
        <v>3750000</v>
      </c>
      <c r="T1847" s="16">
        <v>3750000</v>
      </c>
      <c r="U1847" s="16">
        <v>3750000</v>
      </c>
      <c r="V1847" s="16">
        <v>3750000</v>
      </c>
      <c r="W1847" s="16">
        <v>3750000</v>
      </c>
      <c r="X1847" s="16" t="s">
        <v>7745</v>
      </c>
      <c r="Y1847" s="16" t="s">
        <v>129</v>
      </c>
      <c r="Z1847" s="16" t="s">
        <v>129</v>
      </c>
    </row>
    <row r="1848" spans="2:26" hidden="1">
      <c r="B1848" s="16" t="s">
        <v>1621</v>
      </c>
      <c r="C1848" s="16" t="s">
        <v>235</v>
      </c>
      <c r="D1848" s="16" t="s">
        <v>13538</v>
      </c>
      <c r="E1848" s="16" t="s">
        <v>13539</v>
      </c>
      <c r="F1848" s="16" t="s">
        <v>13538</v>
      </c>
      <c r="G1848" s="16" t="s">
        <v>1739</v>
      </c>
      <c r="H1848" s="16" t="s">
        <v>129</v>
      </c>
      <c r="I1848" s="16" t="s">
        <v>19</v>
      </c>
      <c r="J1848" s="16" t="s">
        <v>7745</v>
      </c>
      <c r="K1848" s="16" t="s">
        <v>129</v>
      </c>
      <c r="L1848" s="16">
        <v>4100000</v>
      </c>
      <c r="M1848" s="16">
        <v>4100000</v>
      </c>
      <c r="N1848" s="16">
        <v>4100000</v>
      </c>
      <c r="O1848" s="16">
        <v>4100000</v>
      </c>
      <c r="P1848" s="16">
        <v>4100000</v>
      </c>
      <c r="Q1848" s="16">
        <v>4100000</v>
      </c>
      <c r="R1848" s="16">
        <v>4100000</v>
      </c>
      <c r="S1848" s="16">
        <v>4100000</v>
      </c>
      <c r="T1848" s="16">
        <v>4100000</v>
      </c>
      <c r="U1848" s="16">
        <v>4100000</v>
      </c>
      <c r="V1848" s="16">
        <v>4100000</v>
      </c>
      <c r="W1848" s="16">
        <v>4100000</v>
      </c>
      <c r="X1848" s="16" t="s">
        <v>7745</v>
      </c>
      <c r="Y1848" s="16" t="s">
        <v>129</v>
      </c>
      <c r="Z1848" s="16" t="s">
        <v>129</v>
      </c>
    </row>
    <row r="1849" spans="2:26" hidden="1">
      <c r="B1849" s="16" t="s">
        <v>1621</v>
      </c>
      <c r="C1849" s="16" t="s">
        <v>235</v>
      </c>
      <c r="D1849" s="16" t="s">
        <v>13583</v>
      </c>
      <c r="E1849" s="16" t="s">
        <v>13584</v>
      </c>
      <c r="F1849" s="16" t="s">
        <v>13585</v>
      </c>
      <c r="G1849" s="16" t="s">
        <v>2961</v>
      </c>
      <c r="H1849" s="16" t="s">
        <v>129</v>
      </c>
      <c r="I1849" s="16" t="s">
        <v>19</v>
      </c>
      <c r="J1849" s="16" t="s">
        <v>7745</v>
      </c>
      <c r="K1849" s="16" t="s">
        <v>129</v>
      </c>
      <c r="L1849" s="16">
        <v>150000</v>
      </c>
      <c r="M1849" s="16">
        <v>150000</v>
      </c>
      <c r="N1849" s="16">
        <v>150000</v>
      </c>
      <c r="O1849" s="16">
        <v>150000</v>
      </c>
      <c r="P1849" s="16">
        <v>150000</v>
      </c>
      <c r="Q1849" s="16">
        <v>150000</v>
      </c>
      <c r="R1849" s="16">
        <v>150000</v>
      </c>
      <c r="S1849" s="16">
        <v>150000</v>
      </c>
      <c r="T1849" s="16">
        <v>150000</v>
      </c>
      <c r="U1849" s="16">
        <v>150000</v>
      </c>
      <c r="V1849" s="16">
        <v>150000</v>
      </c>
      <c r="W1849" s="16">
        <v>150000</v>
      </c>
      <c r="X1849" s="16" t="s">
        <v>7745</v>
      </c>
      <c r="Y1849" s="16" t="s">
        <v>129</v>
      </c>
      <c r="Z1849" s="16" t="s">
        <v>129</v>
      </c>
    </row>
    <row r="1850" spans="2:26" hidden="1">
      <c r="B1850" s="16" t="s">
        <v>1621</v>
      </c>
      <c r="C1850" s="16" t="s">
        <v>1622</v>
      </c>
      <c r="D1850" s="16" t="s">
        <v>13128</v>
      </c>
      <c r="E1850" s="16" t="s">
        <v>13129</v>
      </c>
      <c r="F1850" s="16" t="s">
        <v>13128</v>
      </c>
      <c r="G1850" s="16" t="s">
        <v>2961</v>
      </c>
      <c r="H1850" s="16" t="s">
        <v>102</v>
      </c>
      <c r="I1850" s="16" t="s">
        <v>19</v>
      </c>
      <c r="J1850" s="16" t="s">
        <v>7745</v>
      </c>
      <c r="K1850" s="16" t="s">
        <v>102</v>
      </c>
      <c r="L1850" s="16">
        <v>57000000</v>
      </c>
      <c r="M1850" s="16">
        <v>57000000</v>
      </c>
      <c r="N1850" s="16">
        <v>57000000</v>
      </c>
      <c r="O1850" s="16">
        <v>57000000</v>
      </c>
      <c r="P1850" s="16">
        <v>57000000</v>
      </c>
      <c r="Q1850" s="16">
        <v>57000000</v>
      </c>
      <c r="R1850" s="16">
        <v>57000000</v>
      </c>
      <c r="S1850" s="16">
        <v>57000000</v>
      </c>
      <c r="T1850" s="16">
        <v>57000000</v>
      </c>
      <c r="U1850" s="16">
        <v>57000000</v>
      </c>
      <c r="V1850" s="16">
        <v>57000000</v>
      </c>
      <c r="W1850" s="16">
        <v>57000000</v>
      </c>
      <c r="X1850" s="16" t="s">
        <v>7745</v>
      </c>
      <c r="Y1850" s="16" t="s">
        <v>102</v>
      </c>
      <c r="Z1850" s="16" t="s">
        <v>102</v>
      </c>
    </row>
    <row r="1851" spans="2:26" hidden="1">
      <c r="B1851" s="16" t="s">
        <v>1621</v>
      </c>
      <c r="C1851" s="16" t="s">
        <v>235</v>
      </c>
      <c r="D1851" s="16" t="s">
        <v>13130</v>
      </c>
      <c r="E1851" s="16" t="s">
        <v>13131</v>
      </c>
      <c r="F1851" s="16" t="s">
        <v>13130</v>
      </c>
      <c r="G1851" s="16" t="s">
        <v>1669</v>
      </c>
      <c r="H1851" s="16" t="s">
        <v>129</v>
      </c>
      <c r="I1851" s="16" t="s">
        <v>19</v>
      </c>
      <c r="J1851" s="16" t="s">
        <v>7745</v>
      </c>
      <c r="K1851" s="16" t="s">
        <v>129</v>
      </c>
      <c r="L1851" s="16">
        <v>11255000</v>
      </c>
      <c r="M1851" s="16">
        <v>11255000</v>
      </c>
      <c r="N1851" s="16">
        <v>11255000</v>
      </c>
      <c r="O1851" s="16">
        <v>11255000</v>
      </c>
      <c r="P1851" s="16">
        <v>11255000</v>
      </c>
      <c r="Q1851" s="16">
        <v>11255000</v>
      </c>
      <c r="R1851" s="16">
        <v>11255000</v>
      </c>
      <c r="S1851" s="16">
        <v>11255000</v>
      </c>
      <c r="T1851" s="16">
        <v>11255000</v>
      </c>
      <c r="U1851" s="16">
        <v>11255000</v>
      </c>
      <c r="V1851" s="16">
        <v>11255000</v>
      </c>
      <c r="W1851" s="16">
        <v>11255000</v>
      </c>
      <c r="X1851" s="16" t="s">
        <v>7745</v>
      </c>
      <c r="Y1851" s="16" t="s">
        <v>129</v>
      </c>
      <c r="Z1851" s="16" t="s">
        <v>129</v>
      </c>
    </row>
    <row r="1852" spans="2:26" hidden="1">
      <c r="B1852" s="16" t="s">
        <v>1621</v>
      </c>
      <c r="C1852" s="16" t="s">
        <v>1622</v>
      </c>
      <c r="D1852" s="16" t="s">
        <v>13132</v>
      </c>
      <c r="E1852" s="16" t="s">
        <v>13133</v>
      </c>
      <c r="F1852" s="16" t="s">
        <v>13132</v>
      </c>
      <c r="G1852" s="16" t="s">
        <v>1743</v>
      </c>
      <c r="H1852" s="16" t="s">
        <v>102</v>
      </c>
      <c r="I1852" s="16" t="s">
        <v>19</v>
      </c>
      <c r="J1852" s="16" t="s">
        <v>7745</v>
      </c>
      <c r="K1852" s="16" t="s">
        <v>102</v>
      </c>
      <c r="L1852" s="16">
        <v>5000000</v>
      </c>
      <c r="M1852" s="16">
        <v>5000000</v>
      </c>
      <c r="N1852" s="16">
        <v>5000000</v>
      </c>
      <c r="O1852" s="16">
        <v>5000000</v>
      </c>
      <c r="P1852" s="16">
        <v>5000000</v>
      </c>
      <c r="Q1852" s="16">
        <v>5000000</v>
      </c>
      <c r="R1852" s="16">
        <v>5000000</v>
      </c>
      <c r="S1852" s="16">
        <v>5000000</v>
      </c>
      <c r="T1852" s="16">
        <v>5000000</v>
      </c>
      <c r="U1852" s="16">
        <v>5000000</v>
      </c>
      <c r="V1852" s="16">
        <v>5000000</v>
      </c>
      <c r="W1852" s="16">
        <v>5000000</v>
      </c>
      <c r="X1852" s="16" t="s">
        <v>7745</v>
      </c>
      <c r="Y1852" s="16" t="s">
        <v>102</v>
      </c>
      <c r="Z1852" s="16" t="s">
        <v>102</v>
      </c>
    </row>
    <row r="1853" spans="2:26" hidden="1">
      <c r="B1853" s="16" t="s">
        <v>1621</v>
      </c>
      <c r="C1853" s="16" t="s">
        <v>235</v>
      </c>
      <c r="D1853" s="16" t="s">
        <v>12493</v>
      </c>
      <c r="E1853" s="16" t="s">
        <v>12494</v>
      </c>
      <c r="F1853" s="16" t="s">
        <v>12493</v>
      </c>
      <c r="G1853" s="16" t="s">
        <v>1739</v>
      </c>
      <c r="H1853" s="16" t="s">
        <v>129</v>
      </c>
      <c r="I1853" s="16" t="s">
        <v>19</v>
      </c>
      <c r="J1853" s="16" t="s">
        <v>7745</v>
      </c>
      <c r="K1853" s="16" t="s">
        <v>129</v>
      </c>
      <c r="L1853" s="16">
        <v>240000</v>
      </c>
      <c r="M1853" s="16">
        <v>240000</v>
      </c>
      <c r="N1853" s="16">
        <v>240000</v>
      </c>
      <c r="O1853" s="16">
        <v>240000</v>
      </c>
      <c r="P1853" s="16">
        <v>240000</v>
      </c>
      <c r="Q1853" s="16">
        <v>240000</v>
      </c>
      <c r="R1853" s="16">
        <v>240000</v>
      </c>
      <c r="S1853" s="16">
        <v>240000</v>
      </c>
      <c r="T1853" s="16">
        <v>240000</v>
      </c>
      <c r="U1853" s="16">
        <v>240000</v>
      </c>
      <c r="V1853" s="16">
        <v>240000</v>
      </c>
      <c r="W1853" s="16">
        <v>240000</v>
      </c>
      <c r="X1853" s="16" t="s">
        <v>7745</v>
      </c>
      <c r="Y1853" s="16" t="s">
        <v>129</v>
      </c>
      <c r="Z1853" s="16" t="s">
        <v>129</v>
      </c>
    </row>
    <row r="1854" spans="2:26" hidden="1">
      <c r="B1854" s="16" t="s">
        <v>1621</v>
      </c>
      <c r="C1854" s="16" t="s">
        <v>235</v>
      </c>
      <c r="D1854" s="16" t="s">
        <v>4382</v>
      </c>
      <c r="E1854" s="16" t="s">
        <v>12495</v>
      </c>
      <c r="F1854" s="16" t="s">
        <v>13134</v>
      </c>
      <c r="G1854" s="16" t="s">
        <v>1739</v>
      </c>
      <c r="H1854" s="16" t="s">
        <v>129</v>
      </c>
      <c r="I1854" s="16" t="s">
        <v>19</v>
      </c>
      <c r="J1854" s="16" t="s">
        <v>7745</v>
      </c>
      <c r="K1854" s="16" t="s">
        <v>129</v>
      </c>
      <c r="L1854" s="16">
        <v>393000</v>
      </c>
      <c r="M1854" s="16">
        <v>393000</v>
      </c>
      <c r="N1854" s="16">
        <v>393000</v>
      </c>
      <c r="O1854" s="16">
        <v>393000</v>
      </c>
      <c r="P1854" s="16">
        <v>393000</v>
      </c>
      <c r="Q1854" s="16">
        <v>393000</v>
      </c>
      <c r="R1854" s="16">
        <v>393000</v>
      </c>
      <c r="S1854" s="16">
        <v>393000</v>
      </c>
      <c r="T1854" s="16">
        <v>393000</v>
      </c>
      <c r="U1854" s="16">
        <v>393000</v>
      </c>
      <c r="V1854" s="16">
        <v>393000</v>
      </c>
      <c r="W1854" s="16">
        <v>393000</v>
      </c>
      <c r="X1854" s="16" t="s">
        <v>7745</v>
      </c>
      <c r="Y1854" s="16" t="s">
        <v>129</v>
      </c>
      <c r="Z1854" s="16" t="s">
        <v>129</v>
      </c>
    </row>
    <row r="1855" spans="2:26" hidden="1">
      <c r="B1855" s="16" t="s">
        <v>1621</v>
      </c>
      <c r="C1855" s="16" t="s">
        <v>235</v>
      </c>
      <c r="D1855" s="16" t="s">
        <v>7857</v>
      </c>
      <c r="E1855" s="16" t="s">
        <v>12496</v>
      </c>
      <c r="F1855" s="16" t="s">
        <v>13540</v>
      </c>
      <c r="G1855" s="16" t="s">
        <v>1669</v>
      </c>
      <c r="H1855" s="16" t="s">
        <v>129</v>
      </c>
      <c r="I1855" s="16" t="s">
        <v>19</v>
      </c>
      <c r="J1855" s="16" t="s">
        <v>7745</v>
      </c>
      <c r="K1855" s="16" t="s">
        <v>129</v>
      </c>
      <c r="L1855" s="16">
        <v>3500000</v>
      </c>
      <c r="M1855" s="16">
        <v>3500000</v>
      </c>
      <c r="N1855" s="16">
        <v>3500000</v>
      </c>
      <c r="O1855" s="16">
        <v>3500000</v>
      </c>
      <c r="P1855" s="16">
        <v>3500000</v>
      </c>
      <c r="Q1855" s="16">
        <v>3500000</v>
      </c>
      <c r="R1855" s="16">
        <v>3500000</v>
      </c>
      <c r="S1855" s="16">
        <v>3500000</v>
      </c>
      <c r="T1855" s="16">
        <v>3500000</v>
      </c>
      <c r="U1855" s="16">
        <v>3500000</v>
      </c>
      <c r="V1855" s="16">
        <v>3500000</v>
      </c>
      <c r="W1855" s="16">
        <v>3500000</v>
      </c>
      <c r="X1855" s="16" t="s">
        <v>7745</v>
      </c>
      <c r="Y1855" s="16" t="s">
        <v>129</v>
      </c>
      <c r="Z1855" s="16" t="s">
        <v>129</v>
      </c>
    </row>
    <row r="1856" spans="2:26" hidden="1">
      <c r="B1856" s="16" t="s">
        <v>1621</v>
      </c>
      <c r="C1856" s="16" t="s">
        <v>235</v>
      </c>
      <c r="D1856" s="16" t="s">
        <v>3591</v>
      </c>
      <c r="E1856" s="16" t="s">
        <v>12497</v>
      </c>
      <c r="F1856" s="16" t="s">
        <v>3591</v>
      </c>
      <c r="G1856" s="16" t="s">
        <v>1739</v>
      </c>
      <c r="H1856" s="16" t="s">
        <v>129</v>
      </c>
      <c r="I1856" s="16" t="s">
        <v>19</v>
      </c>
      <c r="J1856" s="16" t="s">
        <v>7745</v>
      </c>
      <c r="K1856" s="16" t="s">
        <v>129</v>
      </c>
      <c r="L1856" s="16">
        <v>15000</v>
      </c>
      <c r="M1856" s="16">
        <v>15000</v>
      </c>
      <c r="N1856" s="16">
        <v>15000</v>
      </c>
      <c r="O1856" s="16">
        <v>15000</v>
      </c>
      <c r="P1856" s="16">
        <v>15000</v>
      </c>
      <c r="Q1856" s="16">
        <v>15000</v>
      </c>
      <c r="R1856" s="16">
        <v>15000</v>
      </c>
      <c r="S1856" s="16">
        <v>15000</v>
      </c>
      <c r="T1856" s="16">
        <v>15000</v>
      </c>
      <c r="U1856" s="16">
        <v>15000</v>
      </c>
      <c r="V1856" s="16">
        <v>15000</v>
      </c>
      <c r="W1856" s="16">
        <v>15000</v>
      </c>
      <c r="X1856" s="16" t="s">
        <v>7745</v>
      </c>
      <c r="Y1856" s="16" t="s">
        <v>129</v>
      </c>
      <c r="Z1856" s="16" t="s">
        <v>129</v>
      </c>
    </row>
    <row r="1857" spans="2:26" hidden="1">
      <c r="B1857" s="16" t="s">
        <v>1621</v>
      </c>
      <c r="C1857" s="16" t="s">
        <v>235</v>
      </c>
      <c r="D1857" s="16" t="s">
        <v>2736</v>
      </c>
      <c r="E1857" s="16" t="s">
        <v>13137</v>
      </c>
      <c r="F1857" s="16" t="s">
        <v>13138</v>
      </c>
      <c r="G1857" s="16" t="s">
        <v>1739</v>
      </c>
      <c r="H1857" s="16" t="s">
        <v>129</v>
      </c>
      <c r="I1857" s="16" t="s">
        <v>19</v>
      </c>
      <c r="J1857" s="16" t="s">
        <v>7745</v>
      </c>
      <c r="K1857" s="16" t="s">
        <v>129</v>
      </c>
      <c r="L1857" s="16">
        <v>50000</v>
      </c>
      <c r="M1857" s="16">
        <v>50000</v>
      </c>
      <c r="N1857" s="16">
        <v>50000</v>
      </c>
      <c r="O1857" s="16">
        <v>50000</v>
      </c>
      <c r="P1857" s="16">
        <v>50000</v>
      </c>
      <c r="Q1857" s="16">
        <v>50000</v>
      </c>
      <c r="R1857" s="16">
        <v>50000</v>
      </c>
      <c r="S1857" s="16">
        <v>50000</v>
      </c>
      <c r="T1857" s="16">
        <v>50000</v>
      </c>
      <c r="U1857" s="16">
        <v>50000</v>
      </c>
      <c r="V1857" s="16">
        <v>50000</v>
      </c>
      <c r="W1857" s="16">
        <v>50000</v>
      </c>
      <c r="X1857" s="16" t="s">
        <v>7745</v>
      </c>
      <c r="Y1857" s="16" t="s">
        <v>129</v>
      </c>
      <c r="Z1857" s="16" t="s">
        <v>129</v>
      </c>
    </row>
    <row r="1858" spans="2:26" hidden="1">
      <c r="B1858" s="16" t="s">
        <v>1621</v>
      </c>
      <c r="C1858" s="16" t="s">
        <v>235</v>
      </c>
      <c r="D1858" s="16" t="s">
        <v>13139</v>
      </c>
      <c r="E1858" s="16" t="s">
        <v>13140</v>
      </c>
      <c r="F1858" s="16" t="s">
        <v>13139</v>
      </c>
      <c r="G1858" s="16" t="s">
        <v>1739</v>
      </c>
      <c r="H1858" s="16" t="s">
        <v>102</v>
      </c>
      <c r="I1858" s="16" t="s">
        <v>19</v>
      </c>
      <c r="J1858" s="16" t="s">
        <v>7745</v>
      </c>
      <c r="K1858" s="16" t="s">
        <v>102</v>
      </c>
      <c r="L1858" s="16">
        <v>4250000</v>
      </c>
      <c r="M1858" s="16">
        <v>4250000</v>
      </c>
      <c r="N1858" s="16">
        <v>4250000</v>
      </c>
      <c r="O1858" s="16">
        <v>4250000</v>
      </c>
      <c r="P1858" s="16">
        <v>4250000</v>
      </c>
      <c r="Q1858" s="16">
        <v>4250000</v>
      </c>
      <c r="R1858" s="16">
        <v>4250000</v>
      </c>
      <c r="S1858" s="16">
        <v>4250000</v>
      </c>
      <c r="T1858" s="16">
        <v>4250000</v>
      </c>
      <c r="U1858" s="16">
        <v>4250000</v>
      </c>
      <c r="V1858" s="16">
        <v>4250000</v>
      </c>
      <c r="W1858" s="16">
        <v>4250000</v>
      </c>
      <c r="X1858" s="16" t="s">
        <v>7745</v>
      </c>
      <c r="Y1858" s="16" t="s">
        <v>102</v>
      </c>
      <c r="Z1858" s="16" t="s">
        <v>102</v>
      </c>
    </row>
    <row r="1859" spans="2:26" hidden="1">
      <c r="B1859" s="16" t="s">
        <v>1621</v>
      </c>
      <c r="C1859" s="16" t="s">
        <v>235</v>
      </c>
      <c r="D1859" s="16" t="s">
        <v>9578</v>
      </c>
      <c r="E1859" s="16" t="s">
        <v>13141</v>
      </c>
      <c r="F1859" s="16" t="s">
        <v>13142</v>
      </c>
      <c r="G1859" s="16" t="s">
        <v>1739</v>
      </c>
      <c r="H1859" s="16" t="s">
        <v>131</v>
      </c>
      <c r="I1859" s="16" t="s">
        <v>19</v>
      </c>
      <c r="J1859" s="16" t="s">
        <v>7744</v>
      </c>
      <c r="K1859" s="16" t="s">
        <v>131</v>
      </c>
      <c r="L1859" s="16">
        <v>80000</v>
      </c>
      <c r="M1859" s="16">
        <v>80000</v>
      </c>
      <c r="N1859" s="16">
        <v>80000</v>
      </c>
      <c r="O1859" s="16">
        <v>80000</v>
      </c>
      <c r="P1859" s="16">
        <v>80000</v>
      </c>
      <c r="Q1859" s="16">
        <v>80000</v>
      </c>
      <c r="R1859" s="16">
        <v>80000</v>
      </c>
      <c r="S1859" s="16">
        <v>80000</v>
      </c>
      <c r="T1859" s="16">
        <v>80000</v>
      </c>
      <c r="U1859" s="16">
        <v>80000</v>
      </c>
      <c r="V1859" s="16">
        <v>80000</v>
      </c>
      <c r="W1859" s="16">
        <v>80000</v>
      </c>
      <c r="X1859" s="16" t="s">
        <v>7744</v>
      </c>
      <c r="Y1859" s="16" t="s">
        <v>131</v>
      </c>
      <c r="Z1859" s="16" t="s">
        <v>131</v>
      </c>
    </row>
    <row r="1860" spans="2:26" hidden="1">
      <c r="B1860" s="16" t="s">
        <v>1621</v>
      </c>
      <c r="C1860" s="16" t="s">
        <v>235</v>
      </c>
      <c r="D1860" s="16" t="s">
        <v>3753</v>
      </c>
      <c r="E1860" s="16" t="s">
        <v>13143</v>
      </c>
      <c r="F1860" s="16" t="s">
        <v>13144</v>
      </c>
      <c r="G1860" s="16" t="s">
        <v>1669</v>
      </c>
      <c r="H1860" s="16" t="s">
        <v>102</v>
      </c>
      <c r="I1860" s="16" t="s">
        <v>19</v>
      </c>
      <c r="J1860" s="16" t="s">
        <v>7745</v>
      </c>
      <c r="K1860" s="16" t="s">
        <v>102</v>
      </c>
      <c r="L1860" s="16">
        <v>10000000</v>
      </c>
      <c r="M1860" s="16">
        <v>10000000</v>
      </c>
      <c r="N1860" s="16">
        <v>10000000</v>
      </c>
      <c r="O1860" s="16">
        <v>10000000</v>
      </c>
      <c r="P1860" s="16">
        <v>10000000</v>
      </c>
      <c r="Q1860" s="16">
        <v>10000000</v>
      </c>
      <c r="R1860" s="16">
        <v>10000000</v>
      </c>
      <c r="S1860" s="16">
        <v>10000000</v>
      </c>
      <c r="T1860" s="16">
        <v>10000000</v>
      </c>
      <c r="U1860" s="16">
        <v>10000000</v>
      </c>
      <c r="V1860" s="16">
        <v>10000000</v>
      </c>
      <c r="W1860" s="16">
        <v>10000000</v>
      </c>
      <c r="X1860" s="16" t="s">
        <v>7745</v>
      </c>
      <c r="Y1860" s="16" t="s">
        <v>102</v>
      </c>
      <c r="Z1860" s="16" t="s">
        <v>102</v>
      </c>
    </row>
    <row r="1861" spans="2:26" hidden="1">
      <c r="B1861" s="16" t="s">
        <v>1621</v>
      </c>
      <c r="C1861" s="16" t="s">
        <v>1622</v>
      </c>
      <c r="D1861" s="16" t="s">
        <v>13145</v>
      </c>
      <c r="E1861" s="16" t="s">
        <v>13146</v>
      </c>
      <c r="F1861" s="16" t="s">
        <v>13147</v>
      </c>
      <c r="G1861" s="16" t="s">
        <v>1669</v>
      </c>
      <c r="H1861" s="16" t="s">
        <v>102</v>
      </c>
      <c r="I1861" s="16" t="s">
        <v>19</v>
      </c>
      <c r="J1861" s="16" t="s">
        <v>7745</v>
      </c>
      <c r="K1861" s="16" t="s">
        <v>102</v>
      </c>
      <c r="L1861" s="16">
        <v>140000000</v>
      </c>
      <c r="M1861" s="16">
        <v>140000000</v>
      </c>
      <c r="N1861" s="16">
        <v>140000000</v>
      </c>
      <c r="O1861" s="16">
        <v>140000000</v>
      </c>
      <c r="P1861" s="16">
        <v>140000000</v>
      </c>
      <c r="Q1861" s="16">
        <v>140000000</v>
      </c>
      <c r="R1861" s="16">
        <v>140000000</v>
      </c>
      <c r="S1861" s="16">
        <v>140000000</v>
      </c>
      <c r="T1861" s="16">
        <v>140000000</v>
      </c>
      <c r="U1861" s="16">
        <v>140000000</v>
      </c>
      <c r="V1861" s="16">
        <v>140000000</v>
      </c>
      <c r="W1861" s="16">
        <v>140000000</v>
      </c>
      <c r="X1861" s="16" t="s">
        <v>7745</v>
      </c>
      <c r="Y1861" s="16" t="s">
        <v>102</v>
      </c>
      <c r="Z1861" s="16" t="s">
        <v>102</v>
      </c>
    </row>
    <row r="1862" spans="2:26" hidden="1">
      <c r="B1862" s="16" t="s">
        <v>1621</v>
      </c>
      <c r="C1862" s="16" t="s">
        <v>1622</v>
      </c>
      <c r="D1862" s="16" t="s">
        <v>13145</v>
      </c>
      <c r="E1862" s="16" t="s">
        <v>13148</v>
      </c>
      <c r="F1862" s="16" t="s">
        <v>13149</v>
      </c>
      <c r="G1862" s="16" t="s">
        <v>1669</v>
      </c>
      <c r="H1862" s="16" t="s">
        <v>102</v>
      </c>
      <c r="I1862" s="16" t="s">
        <v>19</v>
      </c>
      <c r="J1862" s="16" t="s">
        <v>7745</v>
      </c>
      <c r="K1862" s="16" t="s">
        <v>102</v>
      </c>
      <c r="L1862" s="16">
        <v>70000000</v>
      </c>
      <c r="M1862" s="16">
        <v>70000000</v>
      </c>
      <c r="N1862" s="16">
        <v>70000000</v>
      </c>
      <c r="O1862" s="16">
        <v>70000000</v>
      </c>
      <c r="P1862" s="16">
        <v>70000000</v>
      </c>
      <c r="Q1862" s="16">
        <v>70000000</v>
      </c>
      <c r="R1862" s="16">
        <v>70000000</v>
      </c>
      <c r="S1862" s="16">
        <v>70000000</v>
      </c>
      <c r="T1862" s="16">
        <v>70000000</v>
      </c>
      <c r="U1862" s="16">
        <v>70000000</v>
      </c>
      <c r="V1862" s="16">
        <v>70000000</v>
      </c>
      <c r="W1862" s="16">
        <v>70000000</v>
      </c>
      <c r="X1862" s="16" t="s">
        <v>7745</v>
      </c>
      <c r="Y1862" s="16" t="s">
        <v>102</v>
      </c>
      <c r="Z1862" s="16" t="s">
        <v>102</v>
      </c>
    </row>
    <row r="1863" spans="2:26" hidden="1">
      <c r="B1863" s="16" t="s">
        <v>1621</v>
      </c>
      <c r="C1863" s="16" t="s">
        <v>1622</v>
      </c>
      <c r="D1863" s="16" t="s">
        <v>13145</v>
      </c>
      <c r="E1863" s="16" t="s">
        <v>13150</v>
      </c>
      <c r="F1863" s="16" t="s">
        <v>13151</v>
      </c>
      <c r="G1863" s="16" t="s">
        <v>1669</v>
      </c>
      <c r="H1863" s="16" t="s">
        <v>102</v>
      </c>
      <c r="I1863" s="16" t="s">
        <v>19</v>
      </c>
      <c r="J1863" s="16" t="s">
        <v>7745</v>
      </c>
      <c r="K1863" s="16" t="s">
        <v>102</v>
      </c>
      <c r="L1863" s="16">
        <v>70000000</v>
      </c>
      <c r="M1863" s="16">
        <v>70000000</v>
      </c>
      <c r="N1863" s="16">
        <v>70000000</v>
      </c>
      <c r="O1863" s="16">
        <v>70000000</v>
      </c>
      <c r="P1863" s="16">
        <v>70000000</v>
      </c>
      <c r="Q1863" s="16">
        <v>70000000</v>
      </c>
      <c r="R1863" s="16">
        <v>70000000</v>
      </c>
      <c r="S1863" s="16">
        <v>70000000</v>
      </c>
      <c r="T1863" s="16">
        <v>70000000</v>
      </c>
      <c r="U1863" s="16">
        <v>70000000</v>
      </c>
      <c r="V1863" s="16">
        <v>70000000</v>
      </c>
      <c r="W1863" s="16">
        <v>70000000</v>
      </c>
      <c r="X1863" s="16" t="s">
        <v>7745</v>
      </c>
      <c r="Y1863" s="16" t="s">
        <v>102</v>
      </c>
      <c r="Z1863" s="16" t="s">
        <v>102</v>
      </c>
    </row>
    <row r="1864" spans="2:26" hidden="1">
      <c r="B1864" s="16" t="s">
        <v>1621</v>
      </c>
      <c r="C1864" s="16" t="s">
        <v>1622</v>
      </c>
      <c r="D1864" s="16" t="s">
        <v>13145</v>
      </c>
      <c r="E1864" s="16" t="s">
        <v>13152</v>
      </c>
      <c r="F1864" s="16" t="s">
        <v>13153</v>
      </c>
      <c r="G1864" s="16" t="s">
        <v>1669</v>
      </c>
      <c r="H1864" s="16" t="s">
        <v>102</v>
      </c>
      <c r="I1864" s="16" t="s">
        <v>19</v>
      </c>
      <c r="J1864" s="16" t="s">
        <v>7745</v>
      </c>
      <c r="K1864" s="16" t="s">
        <v>102</v>
      </c>
      <c r="L1864" s="16">
        <v>70000000</v>
      </c>
      <c r="M1864" s="16">
        <v>70000000</v>
      </c>
      <c r="N1864" s="16">
        <v>70000000</v>
      </c>
      <c r="O1864" s="16">
        <v>70000000</v>
      </c>
      <c r="P1864" s="16">
        <v>70000000</v>
      </c>
      <c r="Q1864" s="16">
        <v>70000000</v>
      </c>
      <c r="R1864" s="16">
        <v>70000000</v>
      </c>
      <c r="S1864" s="16">
        <v>70000000</v>
      </c>
      <c r="T1864" s="16">
        <v>70000000</v>
      </c>
      <c r="U1864" s="16">
        <v>70000000</v>
      </c>
      <c r="V1864" s="16">
        <v>70000000</v>
      </c>
      <c r="W1864" s="16">
        <v>70000000</v>
      </c>
      <c r="X1864" s="16" t="s">
        <v>7745</v>
      </c>
      <c r="Y1864" s="16" t="s">
        <v>102</v>
      </c>
      <c r="Z1864" s="16" t="s">
        <v>102</v>
      </c>
    </row>
    <row r="1865" spans="2:26" hidden="1">
      <c r="B1865" s="16" t="s">
        <v>1621</v>
      </c>
      <c r="C1865" s="16" t="s">
        <v>1622</v>
      </c>
      <c r="D1865" s="16" t="s">
        <v>13135</v>
      </c>
      <c r="E1865" s="16" t="s">
        <v>13541</v>
      </c>
      <c r="F1865" s="16" t="s">
        <v>13135</v>
      </c>
      <c r="G1865" s="16" t="s">
        <v>1760</v>
      </c>
      <c r="H1865" s="16" t="s">
        <v>102</v>
      </c>
      <c r="I1865" s="16" t="s">
        <v>19</v>
      </c>
      <c r="J1865" s="16" t="s">
        <v>7745</v>
      </c>
      <c r="K1865" s="16" t="s">
        <v>102</v>
      </c>
      <c r="L1865" s="16">
        <v>5000000</v>
      </c>
      <c r="M1865" s="16">
        <v>5000000</v>
      </c>
      <c r="N1865" s="16">
        <v>5000000</v>
      </c>
      <c r="O1865" s="16">
        <v>5000000</v>
      </c>
      <c r="P1865" s="16">
        <v>5000000</v>
      </c>
      <c r="Q1865" s="16">
        <v>5000000</v>
      </c>
      <c r="R1865" s="16">
        <v>5000000</v>
      </c>
      <c r="S1865" s="16">
        <v>5000000</v>
      </c>
      <c r="T1865" s="16">
        <v>5000000</v>
      </c>
      <c r="U1865" s="16">
        <v>5000000</v>
      </c>
      <c r="V1865" s="16">
        <v>5000000</v>
      </c>
      <c r="W1865" s="16">
        <v>5000000</v>
      </c>
      <c r="X1865" s="16" t="s">
        <v>7745</v>
      </c>
      <c r="Y1865" s="16" t="s">
        <v>102</v>
      </c>
      <c r="Z1865" s="16" t="s">
        <v>102</v>
      </c>
    </row>
    <row r="1866" spans="2:26" hidden="1">
      <c r="B1866" s="16" t="s">
        <v>1621</v>
      </c>
      <c r="C1866" s="16" t="s">
        <v>1622</v>
      </c>
      <c r="D1866" s="16" t="s">
        <v>3408</v>
      </c>
      <c r="E1866" s="16" t="s">
        <v>13542</v>
      </c>
      <c r="F1866" s="16" t="s">
        <v>13136</v>
      </c>
      <c r="G1866" s="16" t="s">
        <v>1739</v>
      </c>
      <c r="H1866" s="16" t="s">
        <v>102</v>
      </c>
      <c r="I1866" s="16" t="s">
        <v>19</v>
      </c>
      <c r="J1866" s="16" t="s">
        <v>7744</v>
      </c>
      <c r="K1866" s="16" t="s">
        <v>102</v>
      </c>
      <c r="L1866" s="16">
        <v>8000</v>
      </c>
      <c r="M1866" s="16">
        <v>8000</v>
      </c>
      <c r="N1866" s="16">
        <v>8000</v>
      </c>
      <c r="O1866" s="16">
        <v>8000</v>
      </c>
      <c r="P1866" s="16">
        <v>8000</v>
      </c>
      <c r="Q1866" s="16">
        <v>8000</v>
      </c>
      <c r="R1866" s="16">
        <v>8000</v>
      </c>
      <c r="S1866" s="16">
        <v>8000</v>
      </c>
      <c r="T1866" s="16">
        <v>8000</v>
      </c>
      <c r="U1866" s="16">
        <v>8000</v>
      </c>
      <c r="V1866" s="16">
        <v>8000</v>
      </c>
      <c r="W1866" s="16">
        <v>8000</v>
      </c>
      <c r="X1866" s="16" t="s">
        <v>7744</v>
      </c>
      <c r="Y1866" s="16" t="s">
        <v>102</v>
      </c>
      <c r="Z1866" s="16" t="s">
        <v>102</v>
      </c>
    </row>
    <row r="1867" spans="2:26" hidden="1">
      <c r="B1867" s="16" t="s">
        <v>1621</v>
      </c>
      <c r="C1867" s="16" t="s">
        <v>235</v>
      </c>
      <c r="D1867" s="16" t="s">
        <v>3865</v>
      </c>
      <c r="E1867" s="16" t="s">
        <v>13543</v>
      </c>
      <c r="F1867" s="16" t="s">
        <v>13544</v>
      </c>
      <c r="G1867" s="16" t="s">
        <v>1739</v>
      </c>
      <c r="H1867" s="16" t="s">
        <v>129</v>
      </c>
      <c r="I1867" s="16" t="s">
        <v>19</v>
      </c>
      <c r="J1867" s="16" t="s">
        <v>7745</v>
      </c>
      <c r="K1867" s="16" t="s">
        <v>129</v>
      </c>
      <c r="L1867" s="16">
        <v>175000</v>
      </c>
      <c r="M1867" s="16">
        <v>175000</v>
      </c>
      <c r="N1867" s="16">
        <v>175000</v>
      </c>
      <c r="O1867" s="16">
        <v>175000</v>
      </c>
      <c r="P1867" s="16">
        <v>175000</v>
      </c>
      <c r="Q1867" s="16">
        <v>175000</v>
      </c>
      <c r="R1867" s="16">
        <v>175000</v>
      </c>
      <c r="S1867" s="16">
        <v>175000</v>
      </c>
      <c r="T1867" s="16">
        <v>175000</v>
      </c>
      <c r="U1867" s="16">
        <v>175000</v>
      </c>
      <c r="V1867" s="16">
        <v>175000</v>
      </c>
      <c r="W1867" s="16">
        <v>175000</v>
      </c>
      <c r="X1867" s="16" t="s">
        <v>7745</v>
      </c>
      <c r="Y1867" s="16" t="s">
        <v>129</v>
      </c>
      <c r="Z1867" s="16" t="s">
        <v>129</v>
      </c>
    </row>
    <row r="1868" spans="2:26" hidden="1">
      <c r="B1868" s="16" t="s">
        <v>1621</v>
      </c>
      <c r="C1868" s="16" t="s">
        <v>235</v>
      </c>
      <c r="D1868" s="16" t="s">
        <v>13545</v>
      </c>
      <c r="E1868" s="16" t="s">
        <v>13546</v>
      </c>
      <c r="F1868" s="16" t="s">
        <v>13545</v>
      </c>
      <c r="G1868" s="16" t="s">
        <v>1739</v>
      </c>
      <c r="H1868" s="16" t="s">
        <v>129</v>
      </c>
      <c r="I1868" s="16" t="s">
        <v>19</v>
      </c>
      <c r="J1868" s="16" t="s">
        <v>7745</v>
      </c>
      <c r="K1868" s="16" t="s">
        <v>129</v>
      </c>
      <c r="L1868" s="16">
        <v>3600000</v>
      </c>
      <c r="M1868" s="16">
        <v>3600000</v>
      </c>
      <c r="N1868" s="16">
        <v>3600000</v>
      </c>
      <c r="O1868" s="16">
        <v>3600000</v>
      </c>
      <c r="P1868" s="16">
        <v>3600000</v>
      </c>
      <c r="Q1868" s="16">
        <v>3600000</v>
      </c>
      <c r="R1868" s="16">
        <v>3600000</v>
      </c>
      <c r="S1868" s="16">
        <v>3600000</v>
      </c>
      <c r="T1868" s="16">
        <v>3600000</v>
      </c>
      <c r="U1868" s="16">
        <v>3600000</v>
      </c>
      <c r="V1868" s="16">
        <v>3600000</v>
      </c>
      <c r="W1868" s="16">
        <v>3600000</v>
      </c>
      <c r="X1868" s="16" t="s">
        <v>7745</v>
      </c>
      <c r="Y1868" s="16" t="s">
        <v>129</v>
      </c>
      <c r="Z1868" s="16" t="s">
        <v>129</v>
      </c>
    </row>
    <row r="1869" spans="2:26" hidden="1">
      <c r="B1869" s="16" t="s">
        <v>1621</v>
      </c>
      <c r="C1869" s="16" t="s">
        <v>235</v>
      </c>
      <c r="D1869" s="16" t="s">
        <v>3367</v>
      </c>
      <c r="E1869" s="16" t="s">
        <v>13547</v>
      </c>
      <c r="F1869" s="16" t="s">
        <v>13548</v>
      </c>
      <c r="G1869" s="16" t="s">
        <v>1739</v>
      </c>
      <c r="H1869" s="16" t="s">
        <v>129</v>
      </c>
      <c r="I1869" s="16" t="s">
        <v>19</v>
      </c>
      <c r="J1869" s="16" t="s">
        <v>7745</v>
      </c>
      <c r="K1869" s="16" t="s">
        <v>129</v>
      </c>
      <c r="L1869" s="16">
        <v>328000</v>
      </c>
      <c r="M1869" s="16">
        <v>328000</v>
      </c>
      <c r="N1869" s="16">
        <v>328000</v>
      </c>
      <c r="O1869" s="16">
        <v>328000</v>
      </c>
      <c r="P1869" s="16">
        <v>328000</v>
      </c>
      <c r="Q1869" s="16">
        <v>328000</v>
      </c>
      <c r="R1869" s="16">
        <v>328000</v>
      </c>
      <c r="S1869" s="16">
        <v>328000</v>
      </c>
      <c r="T1869" s="16">
        <v>328000</v>
      </c>
      <c r="U1869" s="16">
        <v>328000</v>
      </c>
      <c r="V1869" s="16">
        <v>328000</v>
      </c>
      <c r="W1869" s="16">
        <v>328000</v>
      </c>
      <c r="X1869" s="16" t="s">
        <v>7745</v>
      </c>
      <c r="Y1869" s="16" t="s">
        <v>129</v>
      </c>
      <c r="Z1869" s="16" t="s">
        <v>129</v>
      </c>
    </row>
    <row r="1870" spans="2:26" hidden="1">
      <c r="B1870" s="16" t="s">
        <v>1621</v>
      </c>
      <c r="C1870" s="16" t="s">
        <v>1622</v>
      </c>
      <c r="D1870" s="16" t="s">
        <v>1954</v>
      </c>
      <c r="E1870" s="16" t="s">
        <v>13586</v>
      </c>
      <c r="F1870" s="16" t="s">
        <v>13587</v>
      </c>
      <c r="G1870" s="16" t="s">
        <v>2047</v>
      </c>
      <c r="H1870" s="16" t="s">
        <v>102</v>
      </c>
      <c r="I1870" s="16" t="s">
        <v>19</v>
      </c>
      <c r="J1870" s="16" t="s">
        <v>7745</v>
      </c>
      <c r="K1870" s="16" t="s">
        <v>102</v>
      </c>
      <c r="L1870" s="16">
        <v>12000000</v>
      </c>
      <c r="M1870" s="16">
        <v>12000000</v>
      </c>
      <c r="N1870" s="16">
        <v>12000000</v>
      </c>
      <c r="O1870" s="16">
        <v>12000000</v>
      </c>
      <c r="P1870" s="16">
        <v>12000000</v>
      </c>
      <c r="Q1870" s="16">
        <v>12000000</v>
      </c>
      <c r="R1870" s="16">
        <v>12000000</v>
      </c>
      <c r="S1870" s="16">
        <v>12000000</v>
      </c>
      <c r="T1870" s="16">
        <v>12000000</v>
      </c>
      <c r="U1870" s="16">
        <v>12000000</v>
      </c>
      <c r="V1870" s="16">
        <v>12000000</v>
      </c>
      <c r="W1870" s="16">
        <v>12000000</v>
      </c>
      <c r="X1870" s="16" t="s">
        <v>7745</v>
      </c>
      <c r="Y1870" s="16" t="s">
        <v>102</v>
      </c>
      <c r="Z1870" s="16" t="s">
        <v>102</v>
      </c>
    </row>
    <row r="1871" spans="2:26" hidden="1">
      <c r="B1871" s="16" t="s">
        <v>1621</v>
      </c>
      <c r="C1871" s="16" t="s">
        <v>235</v>
      </c>
      <c r="D1871" s="16" t="s">
        <v>3653</v>
      </c>
      <c r="E1871" s="16" t="s">
        <v>15262</v>
      </c>
      <c r="F1871" s="16" t="s">
        <v>15263</v>
      </c>
      <c r="G1871" s="16" t="s">
        <v>1739</v>
      </c>
      <c r="H1871" s="16" t="s">
        <v>129</v>
      </c>
      <c r="I1871" s="16" t="s">
        <v>19</v>
      </c>
      <c r="J1871" s="16" t="s">
        <v>7745</v>
      </c>
      <c r="K1871" s="16" t="s">
        <v>129</v>
      </c>
      <c r="L1871" s="16">
        <v>485000</v>
      </c>
      <c r="M1871" s="16">
        <v>485000</v>
      </c>
      <c r="N1871" s="16">
        <v>485000</v>
      </c>
      <c r="O1871" s="16">
        <v>485000</v>
      </c>
      <c r="P1871" s="16">
        <v>485000</v>
      </c>
      <c r="Q1871" s="16">
        <v>485000</v>
      </c>
      <c r="R1871" s="16">
        <v>485000</v>
      </c>
      <c r="S1871" s="16">
        <v>485000</v>
      </c>
      <c r="T1871" s="16">
        <v>485000</v>
      </c>
      <c r="U1871" s="16">
        <v>485000</v>
      </c>
      <c r="V1871" s="16">
        <v>485000</v>
      </c>
      <c r="W1871" s="16">
        <v>485000</v>
      </c>
      <c r="X1871" s="16" t="s">
        <v>7745</v>
      </c>
      <c r="Y1871" s="16" t="s">
        <v>129</v>
      </c>
      <c r="Z1871" s="16" t="s">
        <v>129</v>
      </c>
    </row>
    <row r="1872" spans="2:26" hidden="1">
      <c r="B1872" s="16" t="s">
        <v>1621</v>
      </c>
      <c r="C1872" s="16" t="s">
        <v>1622</v>
      </c>
      <c r="D1872" s="16" t="s">
        <v>13588</v>
      </c>
      <c r="E1872" s="16" t="s">
        <v>13589</v>
      </c>
      <c r="F1872" s="16" t="s">
        <v>13588</v>
      </c>
      <c r="G1872" s="16" t="s">
        <v>1976</v>
      </c>
      <c r="H1872" s="16" t="s">
        <v>102</v>
      </c>
      <c r="I1872" s="16" t="s">
        <v>19</v>
      </c>
      <c r="J1872" s="16" t="s">
        <v>7745</v>
      </c>
      <c r="K1872" s="16" t="s">
        <v>102</v>
      </c>
      <c r="L1872" s="16">
        <v>1850000</v>
      </c>
      <c r="M1872" s="16">
        <v>1850000</v>
      </c>
      <c r="N1872" s="16">
        <v>1850000</v>
      </c>
      <c r="O1872" s="16">
        <v>1850000</v>
      </c>
      <c r="P1872" s="16">
        <v>1850000</v>
      </c>
      <c r="Q1872" s="16">
        <v>1850000</v>
      </c>
      <c r="R1872" s="16">
        <v>1850000</v>
      </c>
      <c r="S1872" s="16">
        <v>1850000</v>
      </c>
      <c r="T1872" s="16">
        <v>1850000</v>
      </c>
      <c r="U1872" s="16">
        <v>1850000</v>
      </c>
      <c r="V1872" s="16">
        <v>1850000</v>
      </c>
      <c r="W1872" s="16">
        <v>1850000</v>
      </c>
      <c r="X1872" s="16" t="s">
        <v>7745</v>
      </c>
      <c r="Y1872" s="16" t="s">
        <v>102</v>
      </c>
      <c r="Z1872" s="16" t="s">
        <v>102</v>
      </c>
    </row>
    <row r="1873" spans="2:26" hidden="1">
      <c r="B1873" s="16" t="s">
        <v>1621</v>
      </c>
      <c r="C1873" s="16" t="s">
        <v>1622</v>
      </c>
      <c r="D1873" s="16" t="s">
        <v>13590</v>
      </c>
      <c r="E1873" s="16" t="s">
        <v>13591</v>
      </c>
      <c r="F1873" s="16" t="s">
        <v>13592</v>
      </c>
      <c r="G1873" s="16" t="s">
        <v>1778</v>
      </c>
      <c r="H1873" s="16" t="s">
        <v>102</v>
      </c>
      <c r="I1873" s="16" t="s">
        <v>19</v>
      </c>
      <c r="J1873" s="16" t="s">
        <v>7745</v>
      </c>
      <c r="K1873" s="16" t="s">
        <v>102</v>
      </c>
      <c r="L1873" s="16">
        <v>5000000</v>
      </c>
      <c r="M1873" s="16">
        <v>5000000</v>
      </c>
      <c r="N1873" s="16">
        <v>5000000</v>
      </c>
      <c r="O1873" s="16">
        <v>5000000</v>
      </c>
      <c r="P1873" s="16">
        <v>5000000</v>
      </c>
      <c r="Q1873" s="16">
        <v>5000000</v>
      </c>
      <c r="R1873" s="16">
        <v>5000000</v>
      </c>
      <c r="S1873" s="16">
        <v>5000000</v>
      </c>
      <c r="T1873" s="16">
        <v>5000000</v>
      </c>
      <c r="U1873" s="16">
        <v>5000000</v>
      </c>
      <c r="V1873" s="16">
        <v>5000000</v>
      </c>
      <c r="W1873" s="16">
        <v>5000000</v>
      </c>
      <c r="X1873" s="16" t="s">
        <v>7745</v>
      </c>
      <c r="Y1873" s="16" t="s">
        <v>102</v>
      </c>
      <c r="Z1873" s="16" t="s">
        <v>102</v>
      </c>
    </row>
    <row r="1874" spans="2:26" hidden="1">
      <c r="B1874" s="16" t="s">
        <v>1621</v>
      </c>
      <c r="C1874" s="16" t="s">
        <v>1622</v>
      </c>
      <c r="D1874" s="16" t="s">
        <v>13590</v>
      </c>
      <c r="E1874" s="16" t="s">
        <v>13593</v>
      </c>
      <c r="F1874" s="16" t="s">
        <v>13594</v>
      </c>
      <c r="G1874" s="16" t="s">
        <v>1778</v>
      </c>
      <c r="H1874" s="16" t="s">
        <v>102</v>
      </c>
      <c r="I1874" s="16" t="s">
        <v>21</v>
      </c>
      <c r="J1874" s="16" t="s">
        <v>7745</v>
      </c>
      <c r="K1874" s="16" t="s">
        <v>102</v>
      </c>
      <c r="L1874" s="16">
        <v>468</v>
      </c>
      <c r="M1874" s="16">
        <v>468</v>
      </c>
      <c r="N1874" s="16">
        <v>468</v>
      </c>
      <c r="O1874" s="16">
        <v>468</v>
      </c>
      <c r="P1874" s="16">
        <v>468</v>
      </c>
      <c r="Q1874" s="16">
        <v>468</v>
      </c>
      <c r="R1874" s="16">
        <v>468</v>
      </c>
      <c r="S1874" s="16">
        <v>468</v>
      </c>
      <c r="T1874" s="16">
        <v>468</v>
      </c>
      <c r="U1874" s="16">
        <v>468</v>
      </c>
      <c r="V1874" s="16">
        <v>468</v>
      </c>
      <c r="W1874" s="16">
        <v>468</v>
      </c>
      <c r="X1874" s="16" t="s">
        <v>7745</v>
      </c>
      <c r="Y1874" s="16" t="s">
        <v>102</v>
      </c>
      <c r="Z1874" s="16" t="s">
        <v>102</v>
      </c>
    </row>
    <row r="1875" spans="2:26" hidden="1">
      <c r="B1875" s="16" t="s">
        <v>1621</v>
      </c>
      <c r="C1875" s="16" t="s">
        <v>1622</v>
      </c>
      <c r="D1875" s="16" t="s">
        <v>2997</v>
      </c>
      <c r="E1875" s="16" t="s">
        <v>13595</v>
      </c>
      <c r="F1875" s="16" t="s">
        <v>13596</v>
      </c>
      <c r="G1875" s="16" t="s">
        <v>1626</v>
      </c>
      <c r="H1875" s="16" t="s">
        <v>103</v>
      </c>
      <c r="I1875" s="16" t="s">
        <v>19</v>
      </c>
      <c r="J1875" s="16" t="s">
        <v>7745</v>
      </c>
      <c r="K1875" s="16" t="s">
        <v>103</v>
      </c>
      <c r="L1875" s="16">
        <v>450000</v>
      </c>
      <c r="M1875" s="16">
        <v>450000</v>
      </c>
      <c r="N1875" s="16">
        <v>450000</v>
      </c>
      <c r="O1875" s="16">
        <v>450000</v>
      </c>
      <c r="P1875" s="16">
        <v>450000</v>
      </c>
      <c r="Q1875" s="16">
        <v>450000</v>
      </c>
      <c r="R1875" s="16">
        <v>450000</v>
      </c>
      <c r="S1875" s="16">
        <v>450000</v>
      </c>
      <c r="T1875" s="16">
        <v>450000</v>
      </c>
      <c r="U1875" s="16">
        <v>450000</v>
      </c>
      <c r="V1875" s="16">
        <v>450000</v>
      </c>
      <c r="W1875" s="16">
        <v>450000</v>
      </c>
      <c r="X1875" s="16" t="s">
        <v>7745</v>
      </c>
      <c r="Y1875" s="16" t="s">
        <v>103</v>
      </c>
      <c r="Z1875" s="16" t="s">
        <v>103</v>
      </c>
    </row>
    <row r="1876" spans="2:26" hidden="1">
      <c r="B1876" s="16" t="s">
        <v>1621</v>
      </c>
      <c r="C1876" s="16" t="s">
        <v>235</v>
      </c>
      <c r="D1876" s="16" t="s">
        <v>2551</v>
      </c>
      <c r="E1876" s="16" t="s">
        <v>13551</v>
      </c>
      <c r="F1876" s="16" t="s">
        <v>13597</v>
      </c>
      <c r="G1876" s="16" t="s">
        <v>1739</v>
      </c>
      <c r="H1876" s="16" t="s">
        <v>129</v>
      </c>
      <c r="I1876" s="16" t="s">
        <v>19</v>
      </c>
      <c r="J1876" s="16" t="s">
        <v>7745</v>
      </c>
      <c r="K1876" s="16" t="s">
        <v>129</v>
      </c>
      <c r="L1876" s="16">
        <v>9924000</v>
      </c>
      <c r="M1876" s="16">
        <v>9924000</v>
      </c>
      <c r="N1876" s="16">
        <v>9924000</v>
      </c>
      <c r="O1876" s="16">
        <v>9924000</v>
      </c>
      <c r="P1876" s="16">
        <v>9924000</v>
      </c>
      <c r="Q1876" s="16">
        <v>9924000</v>
      </c>
      <c r="R1876" s="16">
        <v>9924000</v>
      </c>
      <c r="S1876" s="16">
        <v>9924000</v>
      </c>
      <c r="T1876" s="16">
        <v>9924000</v>
      </c>
      <c r="U1876" s="16">
        <v>9924000</v>
      </c>
      <c r="V1876" s="16">
        <v>9924000</v>
      </c>
      <c r="W1876" s="16">
        <v>9924000</v>
      </c>
      <c r="X1876" s="16" t="s">
        <v>7745</v>
      </c>
      <c r="Y1876" s="16" t="s">
        <v>129</v>
      </c>
      <c r="Z1876" s="16" t="s">
        <v>129</v>
      </c>
    </row>
    <row r="1877" spans="2:26" hidden="1">
      <c r="B1877" s="16" t="s">
        <v>1621</v>
      </c>
      <c r="C1877" s="16" t="s">
        <v>235</v>
      </c>
      <c r="D1877" s="16" t="s">
        <v>13598</v>
      </c>
      <c r="E1877" s="16" t="s">
        <v>13599</v>
      </c>
      <c r="F1877" s="16" t="s">
        <v>13600</v>
      </c>
      <c r="G1877" s="16" t="s">
        <v>1669</v>
      </c>
      <c r="H1877" s="16" t="s">
        <v>129</v>
      </c>
      <c r="I1877" s="16" t="s">
        <v>19</v>
      </c>
      <c r="J1877" s="16" t="s">
        <v>7744</v>
      </c>
      <c r="K1877" s="16" t="s">
        <v>129</v>
      </c>
      <c r="L1877" s="16">
        <v>10000000</v>
      </c>
      <c r="M1877" s="16">
        <v>10000000</v>
      </c>
      <c r="N1877" s="16">
        <v>10000000</v>
      </c>
      <c r="O1877" s="16">
        <v>10000000</v>
      </c>
      <c r="P1877" s="16">
        <v>10000000</v>
      </c>
      <c r="Q1877" s="16">
        <v>10000000</v>
      </c>
      <c r="R1877" s="16">
        <v>10000000</v>
      </c>
      <c r="S1877" s="16">
        <v>10000000</v>
      </c>
      <c r="T1877" s="16">
        <v>10000000</v>
      </c>
      <c r="U1877" s="16">
        <v>10000000</v>
      </c>
      <c r="V1877" s="16">
        <v>10000000</v>
      </c>
      <c r="W1877" s="16">
        <v>10000000</v>
      </c>
      <c r="X1877" s="16" t="s">
        <v>7744</v>
      </c>
      <c r="Y1877" s="16" t="s">
        <v>129</v>
      </c>
      <c r="Z1877" s="16" t="s">
        <v>129</v>
      </c>
    </row>
    <row r="1878" spans="2:26" hidden="1">
      <c r="B1878" s="16" t="s">
        <v>1621</v>
      </c>
      <c r="C1878" s="16" t="s">
        <v>1622</v>
      </c>
      <c r="D1878" s="16" t="s">
        <v>12485</v>
      </c>
      <c r="E1878" s="16" t="s">
        <v>15264</v>
      </c>
      <c r="F1878" s="16" t="s">
        <v>15265</v>
      </c>
      <c r="G1878" s="16" t="s">
        <v>1739</v>
      </c>
      <c r="H1878" s="16" t="s">
        <v>103</v>
      </c>
      <c r="I1878" s="16" t="s">
        <v>20</v>
      </c>
      <c r="J1878" s="16" t="s">
        <v>7745</v>
      </c>
      <c r="K1878" s="16" t="s">
        <v>103</v>
      </c>
      <c r="L1878" s="16">
        <v>55486</v>
      </c>
      <c r="M1878" s="16">
        <v>55486</v>
      </c>
      <c r="N1878" s="16">
        <v>55486</v>
      </c>
      <c r="O1878" s="16">
        <v>55486</v>
      </c>
      <c r="P1878" s="16">
        <v>55486</v>
      </c>
      <c r="Q1878" s="16">
        <v>55486</v>
      </c>
      <c r="R1878" s="16">
        <v>55486</v>
      </c>
      <c r="S1878" s="16">
        <v>55486</v>
      </c>
      <c r="T1878" s="16">
        <v>55486</v>
      </c>
      <c r="U1878" s="16">
        <v>55486</v>
      </c>
      <c r="V1878" s="16">
        <v>55486</v>
      </c>
      <c r="W1878" s="16">
        <v>55486</v>
      </c>
      <c r="X1878" s="16" t="s">
        <v>7745</v>
      </c>
      <c r="Y1878" s="16" t="s">
        <v>103</v>
      </c>
      <c r="Z1878" s="16" t="s">
        <v>103</v>
      </c>
    </row>
    <row r="1879" spans="2:26" hidden="1">
      <c r="B1879" s="16" t="s">
        <v>1621</v>
      </c>
      <c r="C1879" s="16" t="s">
        <v>1622</v>
      </c>
      <c r="D1879" s="16" t="s">
        <v>12485</v>
      </c>
      <c r="E1879" s="16" t="s">
        <v>15266</v>
      </c>
      <c r="F1879" s="16" t="s">
        <v>15267</v>
      </c>
      <c r="G1879" s="16" t="s">
        <v>1739</v>
      </c>
      <c r="H1879" s="16" t="s">
        <v>103</v>
      </c>
      <c r="I1879" s="16" t="s">
        <v>21</v>
      </c>
      <c r="J1879" s="16" t="s">
        <v>7745</v>
      </c>
      <c r="K1879" s="16" t="s">
        <v>103</v>
      </c>
      <c r="L1879" s="16">
        <v>586.55999999999995</v>
      </c>
      <c r="M1879" s="16">
        <v>586.55999999999995</v>
      </c>
      <c r="N1879" s="16">
        <v>586.55999999999995</v>
      </c>
      <c r="O1879" s="16">
        <v>586.55999999999995</v>
      </c>
      <c r="P1879" s="16">
        <v>586.55999999999995</v>
      </c>
      <c r="Q1879" s="16">
        <v>586.55999999999995</v>
      </c>
      <c r="R1879" s="16">
        <v>586.55999999999995</v>
      </c>
      <c r="S1879" s="16">
        <v>586.55999999999995</v>
      </c>
      <c r="T1879" s="16">
        <v>586.55999999999995</v>
      </c>
      <c r="U1879" s="16">
        <v>586.55999999999995</v>
      </c>
      <c r="V1879" s="16">
        <v>586.55999999999995</v>
      </c>
      <c r="W1879" s="16">
        <v>586.55999999999995</v>
      </c>
      <c r="X1879" s="16" t="s">
        <v>7745</v>
      </c>
      <c r="Y1879" s="16" t="s">
        <v>103</v>
      </c>
      <c r="Z1879" s="16" t="s">
        <v>103</v>
      </c>
    </row>
    <row r="1880" spans="2:26" hidden="1">
      <c r="B1880" s="16" t="s">
        <v>1621</v>
      </c>
      <c r="C1880" s="16" t="s">
        <v>1622</v>
      </c>
      <c r="D1880" s="16" t="s">
        <v>12485</v>
      </c>
      <c r="E1880" s="16" t="s">
        <v>15268</v>
      </c>
      <c r="F1880" s="16" t="s">
        <v>15269</v>
      </c>
      <c r="G1880" s="16" t="s">
        <v>1739</v>
      </c>
      <c r="H1880" s="16" t="s">
        <v>103</v>
      </c>
      <c r="I1880" s="16" t="s">
        <v>20</v>
      </c>
      <c r="J1880" s="16" t="s">
        <v>7745</v>
      </c>
      <c r="K1880" s="16" t="s">
        <v>103</v>
      </c>
      <c r="L1880" s="16">
        <v>88214</v>
      </c>
      <c r="M1880" s="16">
        <v>88214</v>
      </c>
      <c r="N1880" s="16">
        <v>88214</v>
      </c>
      <c r="O1880" s="16">
        <v>88214</v>
      </c>
      <c r="P1880" s="16">
        <v>88214</v>
      </c>
      <c r="Q1880" s="16">
        <v>88214</v>
      </c>
      <c r="R1880" s="16">
        <v>88214</v>
      </c>
      <c r="S1880" s="16">
        <v>88214</v>
      </c>
      <c r="T1880" s="16">
        <v>88214</v>
      </c>
      <c r="U1880" s="16">
        <v>88214</v>
      </c>
      <c r="V1880" s="16">
        <v>88214</v>
      </c>
      <c r="W1880" s="16">
        <v>88214</v>
      </c>
      <c r="X1880" s="16" t="s">
        <v>7745</v>
      </c>
      <c r="Y1880" s="16" t="s">
        <v>103</v>
      </c>
      <c r="Z1880" s="16" t="s">
        <v>103</v>
      </c>
    </row>
    <row r="1881" spans="2:26" hidden="1">
      <c r="B1881" s="16" t="s">
        <v>1621</v>
      </c>
      <c r="C1881" s="16" t="s">
        <v>235</v>
      </c>
      <c r="D1881" s="16" t="s">
        <v>2372</v>
      </c>
      <c r="E1881" s="16" t="s">
        <v>15270</v>
      </c>
      <c r="F1881" s="16" t="s">
        <v>15271</v>
      </c>
      <c r="G1881" s="16" t="s">
        <v>1739</v>
      </c>
      <c r="H1881" s="16" t="s">
        <v>129</v>
      </c>
      <c r="I1881" s="16" t="s">
        <v>19</v>
      </c>
      <c r="J1881" s="16" t="s">
        <v>7745</v>
      </c>
      <c r="K1881" s="16" t="s">
        <v>129</v>
      </c>
      <c r="L1881" s="16">
        <v>45000</v>
      </c>
      <c r="M1881" s="16">
        <v>45000</v>
      </c>
      <c r="N1881" s="16">
        <v>45000</v>
      </c>
      <c r="O1881" s="16">
        <v>45000</v>
      </c>
      <c r="P1881" s="16">
        <v>45000</v>
      </c>
      <c r="Q1881" s="16">
        <v>45000</v>
      </c>
      <c r="R1881" s="16">
        <v>45000</v>
      </c>
      <c r="S1881" s="16">
        <v>45000</v>
      </c>
      <c r="T1881" s="16">
        <v>45000</v>
      </c>
      <c r="U1881" s="16">
        <v>45000</v>
      </c>
      <c r="V1881" s="16">
        <v>45000</v>
      </c>
      <c r="W1881" s="16">
        <v>45000</v>
      </c>
      <c r="X1881" s="16" t="s">
        <v>7745</v>
      </c>
      <c r="Y1881" s="16" t="s">
        <v>129</v>
      </c>
      <c r="Z1881" s="16" t="s">
        <v>129</v>
      </c>
    </row>
    <row r="1882" spans="2:26" hidden="1">
      <c r="B1882" s="16" t="s">
        <v>1621</v>
      </c>
      <c r="C1882" s="16" t="s">
        <v>235</v>
      </c>
      <c r="D1882" s="16" t="s">
        <v>8369</v>
      </c>
      <c r="E1882" s="16" t="s">
        <v>15272</v>
      </c>
      <c r="F1882" s="16" t="s">
        <v>15273</v>
      </c>
      <c r="G1882" s="16" t="s">
        <v>1739</v>
      </c>
      <c r="H1882" s="16" t="s">
        <v>129</v>
      </c>
      <c r="I1882" s="16" t="s">
        <v>19</v>
      </c>
      <c r="J1882" s="16" t="s">
        <v>7745</v>
      </c>
      <c r="K1882" s="16" t="s">
        <v>129</v>
      </c>
      <c r="L1882" s="16">
        <v>3400000</v>
      </c>
      <c r="M1882" s="16">
        <v>3400000</v>
      </c>
      <c r="N1882" s="16">
        <v>3400000</v>
      </c>
      <c r="O1882" s="16">
        <v>3400000</v>
      </c>
      <c r="P1882" s="16">
        <v>3400000</v>
      </c>
      <c r="Q1882" s="16">
        <v>3400000</v>
      </c>
      <c r="R1882" s="16">
        <v>3400000</v>
      </c>
      <c r="S1882" s="16">
        <v>3400000</v>
      </c>
      <c r="T1882" s="16">
        <v>3400000</v>
      </c>
      <c r="U1882" s="16">
        <v>3400000</v>
      </c>
      <c r="V1882" s="16">
        <v>3400000</v>
      </c>
      <c r="W1882" s="16">
        <v>3400000</v>
      </c>
      <c r="X1882" s="16" t="s">
        <v>7745</v>
      </c>
      <c r="Y1882" s="16" t="s">
        <v>129</v>
      </c>
      <c r="Z1882" s="16" t="s">
        <v>129</v>
      </c>
    </row>
    <row r="1883" spans="2:26" hidden="1">
      <c r="B1883" s="16" t="s">
        <v>1621</v>
      </c>
      <c r="C1883" s="16" t="s">
        <v>235</v>
      </c>
      <c r="D1883" s="16" t="s">
        <v>8369</v>
      </c>
      <c r="E1883" s="16" t="s">
        <v>15274</v>
      </c>
      <c r="F1883" s="16" t="s">
        <v>15413</v>
      </c>
      <c r="G1883" s="16" t="s">
        <v>1739</v>
      </c>
      <c r="H1883" s="16" t="s">
        <v>129</v>
      </c>
      <c r="I1883" s="16" t="s">
        <v>19</v>
      </c>
      <c r="J1883" s="16" t="s">
        <v>7745</v>
      </c>
      <c r="K1883" s="16" t="s">
        <v>129</v>
      </c>
      <c r="L1883" s="16">
        <v>3100000</v>
      </c>
      <c r="M1883" s="16">
        <v>3100000</v>
      </c>
      <c r="N1883" s="16">
        <v>3100000</v>
      </c>
      <c r="O1883" s="16">
        <v>3100000</v>
      </c>
      <c r="P1883" s="16">
        <v>3100000</v>
      </c>
      <c r="Q1883" s="16">
        <v>3100000</v>
      </c>
      <c r="R1883" s="16">
        <v>3100000</v>
      </c>
      <c r="S1883" s="16">
        <v>3100000</v>
      </c>
      <c r="T1883" s="16">
        <v>3100000</v>
      </c>
      <c r="U1883" s="16">
        <v>3100000</v>
      </c>
      <c r="V1883" s="16">
        <v>3100000</v>
      </c>
      <c r="W1883" s="16">
        <v>3100000</v>
      </c>
      <c r="X1883" s="16" t="s">
        <v>7745</v>
      </c>
      <c r="Y1883" s="16" t="s">
        <v>129</v>
      </c>
      <c r="Z1883" s="16" t="s">
        <v>129</v>
      </c>
    </row>
    <row r="1884" spans="2:26" hidden="1">
      <c r="B1884" s="16" t="s">
        <v>1621</v>
      </c>
      <c r="C1884" s="16" t="s">
        <v>235</v>
      </c>
      <c r="D1884" s="16" t="s">
        <v>8369</v>
      </c>
      <c r="E1884" s="16" t="s">
        <v>15275</v>
      </c>
      <c r="F1884" s="16" t="s">
        <v>15276</v>
      </c>
      <c r="G1884" s="16" t="s">
        <v>1739</v>
      </c>
      <c r="H1884" s="16" t="s">
        <v>129</v>
      </c>
      <c r="I1884" s="16" t="s">
        <v>19</v>
      </c>
      <c r="J1884" s="16" t="s">
        <v>7745</v>
      </c>
      <c r="K1884" s="16" t="s">
        <v>129</v>
      </c>
      <c r="L1884" s="16">
        <v>1200000</v>
      </c>
      <c r="M1884" s="16">
        <v>1200000</v>
      </c>
      <c r="N1884" s="16">
        <v>1200000</v>
      </c>
      <c r="O1884" s="16">
        <v>1200000</v>
      </c>
      <c r="P1884" s="16">
        <v>1200000</v>
      </c>
      <c r="Q1884" s="16">
        <v>1200000</v>
      </c>
      <c r="R1884" s="16">
        <v>1200000</v>
      </c>
      <c r="S1884" s="16">
        <v>1200000</v>
      </c>
      <c r="T1884" s="16">
        <v>1200000</v>
      </c>
      <c r="U1884" s="16">
        <v>1200000</v>
      </c>
      <c r="V1884" s="16">
        <v>1200000</v>
      </c>
      <c r="W1884" s="16">
        <v>1200000</v>
      </c>
      <c r="X1884" s="16" t="s">
        <v>7745</v>
      </c>
      <c r="Y1884" s="16" t="s">
        <v>129</v>
      </c>
      <c r="Z1884" s="16" t="s">
        <v>129</v>
      </c>
    </row>
    <row r="1885" spans="2:26" hidden="1">
      <c r="B1885" s="16" t="s">
        <v>1621</v>
      </c>
      <c r="C1885" s="16" t="s">
        <v>235</v>
      </c>
      <c r="D1885" s="16" t="s">
        <v>8369</v>
      </c>
      <c r="E1885" s="16" t="s">
        <v>15277</v>
      </c>
      <c r="F1885" s="16" t="s">
        <v>15278</v>
      </c>
      <c r="G1885" s="16" t="s">
        <v>1739</v>
      </c>
      <c r="H1885" s="16" t="s">
        <v>129</v>
      </c>
      <c r="I1885" s="16" t="s">
        <v>19</v>
      </c>
      <c r="J1885" s="16" t="s">
        <v>7745</v>
      </c>
      <c r="K1885" s="16" t="s">
        <v>129</v>
      </c>
      <c r="L1885" s="16">
        <v>150000</v>
      </c>
      <c r="M1885" s="16">
        <v>150000</v>
      </c>
      <c r="N1885" s="16">
        <v>150000</v>
      </c>
      <c r="O1885" s="16">
        <v>150000</v>
      </c>
      <c r="P1885" s="16">
        <v>150000</v>
      </c>
      <c r="Q1885" s="16">
        <v>150000</v>
      </c>
      <c r="R1885" s="16">
        <v>150000</v>
      </c>
      <c r="S1885" s="16">
        <v>150000</v>
      </c>
      <c r="T1885" s="16">
        <v>150000</v>
      </c>
      <c r="U1885" s="16">
        <v>150000</v>
      </c>
      <c r="V1885" s="16">
        <v>150000</v>
      </c>
      <c r="W1885" s="16">
        <v>150000</v>
      </c>
      <c r="X1885" s="16" t="s">
        <v>7745</v>
      </c>
      <c r="Y1885" s="16" t="s">
        <v>129</v>
      </c>
      <c r="Z1885" s="16" t="s">
        <v>129</v>
      </c>
    </row>
    <row r="1886" spans="2:26" hidden="1">
      <c r="B1886" s="16" t="s">
        <v>1621</v>
      </c>
      <c r="C1886" s="16" t="s">
        <v>235</v>
      </c>
      <c r="D1886" s="16" t="s">
        <v>8369</v>
      </c>
      <c r="E1886" s="16" t="s">
        <v>15279</v>
      </c>
      <c r="F1886" s="16" t="s">
        <v>15280</v>
      </c>
      <c r="G1886" s="16" t="s">
        <v>1739</v>
      </c>
      <c r="H1886" s="16" t="s">
        <v>129</v>
      </c>
      <c r="I1886" s="16" t="s">
        <v>19</v>
      </c>
      <c r="J1886" s="16" t="s">
        <v>7745</v>
      </c>
      <c r="K1886" s="16" t="s">
        <v>129</v>
      </c>
      <c r="L1886" s="16">
        <v>375000</v>
      </c>
      <c r="M1886" s="16">
        <v>375000</v>
      </c>
      <c r="N1886" s="16">
        <v>375000</v>
      </c>
      <c r="O1886" s="16">
        <v>375000</v>
      </c>
      <c r="P1886" s="16">
        <v>375000</v>
      </c>
      <c r="Q1886" s="16">
        <v>375000</v>
      </c>
      <c r="R1886" s="16">
        <v>375000</v>
      </c>
      <c r="S1886" s="16">
        <v>375000</v>
      </c>
      <c r="T1886" s="16">
        <v>375000</v>
      </c>
      <c r="U1886" s="16">
        <v>375000</v>
      </c>
      <c r="V1886" s="16">
        <v>375000</v>
      </c>
      <c r="W1886" s="16">
        <v>375000</v>
      </c>
      <c r="X1886" s="16" t="s">
        <v>7745</v>
      </c>
      <c r="Y1886" s="16" t="s">
        <v>129</v>
      </c>
      <c r="Z1886" s="16" t="s">
        <v>129</v>
      </c>
    </row>
    <row r="1887" spans="2:26" hidden="1">
      <c r="B1887" s="16" t="s">
        <v>1621</v>
      </c>
      <c r="C1887" s="16" t="s">
        <v>235</v>
      </c>
      <c r="D1887" s="16" t="s">
        <v>3728</v>
      </c>
      <c r="E1887" s="16" t="s">
        <v>15281</v>
      </c>
      <c r="F1887" s="16" t="s">
        <v>15414</v>
      </c>
      <c r="G1887" s="16" t="s">
        <v>1739</v>
      </c>
      <c r="H1887" s="16" t="s">
        <v>129</v>
      </c>
      <c r="I1887" s="16" t="s">
        <v>19</v>
      </c>
      <c r="J1887" s="16" t="s">
        <v>7745</v>
      </c>
      <c r="K1887" s="16" t="s">
        <v>129</v>
      </c>
      <c r="L1887" s="16">
        <v>600000</v>
      </c>
      <c r="M1887" s="16">
        <v>600000</v>
      </c>
      <c r="N1887" s="16">
        <v>600000</v>
      </c>
      <c r="O1887" s="16">
        <v>600000</v>
      </c>
      <c r="P1887" s="16">
        <v>600000</v>
      </c>
      <c r="Q1887" s="16">
        <v>600000</v>
      </c>
      <c r="R1887" s="16">
        <v>600000</v>
      </c>
      <c r="S1887" s="16">
        <v>600000</v>
      </c>
      <c r="T1887" s="16">
        <v>600000</v>
      </c>
      <c r="U1887" s="16">
        <v>600000</v>
      </c>
      <c r="V1887" s="16">
        <v>600000</v>
      </c>
      <c r="W1887" s="16">
        <v>600000</v>
      </c>
      <c r="X1887" s="16" t="s">
        <v>7745</v>
      </c>
      <c r="Y1887" s="16" t="s">
        <v>129</v>
      </c>
      <c r="Z1887" s="16" t="s">
        <v>129</v>
      </c>
    </row>
    <row r="1888" spans="2:26" hidden="1">
      <c r="B1888" s="16" t="s">
        <v>1621</v>
      </c>
      <c r="C1888" s="16" t="s">
        <v>235</v>
      </c>
      <c r="D1888" s="16" t="s">
        <v>15282</v>
      </c>
      <c r="E1888" s="16" t="s">
        <v>15283</v>
      </c>
      <c r="F1888" s="16" t="s">
        <v>15282</v>
      </c>
      <c r="G1888" s="16" t="s">
        <v>1739</v>
      </c>
      <c r="H1888" s="16" t="s">
        <v>129</v>
      </c>
      <c r="I1888" s="16" t="s">
        <v>19</v>
      </c>
      <c r="J1888" s="16" t="s">
        <v>7745</v>
      </c>
      <c r="K1888" s="16" t="s">
        <v>129</v>
      </c>
      <c r="L1888" s="16">
        <v>300000</v>
      </c>
      <c r="M1888" s="16">
        <v>300000</v>
      </c>
      <c r="N1888" s="16">
        <v>300000</v>
      </c>
      <c r="O1888" s="16">
        <v>300000</v>
      </c>
      <c r="P1888" s="16">
        <v>300000</v>
      </c>
      <c r="Q1888" s="16">
        <v>300000</v>
      </c>
      <c r="R1888" s="16">
        <v>300000</v>
      </c>
      <c r="S1888" s="16">
        <v>300000</v>
      </c>
      <c r="T1888" s="16">
        <v>300000</v>
      </c>
      <c r="U1888" s="16">
        <v>300000</v>
      </c>
      <c r="V1888" s="16">
        <v>300000</v>
      </c>
      <c r="W1888" s="16">
        <v>300000</v>
      </c>
      <c r="X1888" s="16" t="s">
        <v>7745</v>
      </c>
      <c r="Y1888" s="16" t="s">
        <v>129</v>
      </c>
      <c r="Z1888" s="16" t="s">
        <v>129</v>
      </c>
    </row>
    <row r="1889" spans="2:26" hidden="1">
      <c r="B1889" s="16" t="s">
        <v>1621</v>
      </c>
      <c r="C1889" s="16" t="s">
        <v>1622</v>
      </c>
      <c r="D1889" s="16" t="s">
        <v>1954</v>
      </c>
      <c r="E1889" s="16" t="s">
        <v>15284</v>
      </c>
      <c r="F1889" s="16" t="s">
        <v>15415</v>
      </c>
      <c r="G1889" s="16" t="s">
        <v>2047</v>
      </c>
      <c r="H1889" s="16" t="s">
        <v>129</v>
      </c>
      <c r="I1889" s="16" t="s">
        <v>19</v>
      </c>
      <c r="J1889" s="16" t="s">
        <v>7745</v>
      </c>
      <c r="K1889" s="16" t="s">
        <v>129</v>
      </c>
      <c r="L1889" s="16">
        <v>39540000</v>
      </c>
      <c r="M1889" s="16">
        <v>39540000</v>
      </c>
      <c r="N1889" s="16">
        <v>39540000</v>
      </c>
      <c r="O1889" s="16">
        <v>39540000</v>
      </c>
      <c r="P1889" s="16">
        <v>39540000</v>
      </c>
      <c r="Q1889" s="16">
        <v>39540000</v>
      </c>
      <c r="R1889" s="16">
        <v>39540000</v>
      </c>
      <c r="S1889" s="16">
        <v>39540000</v>
      </c>
      <c r="T1889" s="16">
        <v>39540000</v>
      </c>
      <c r="U1889" s="16">
        <v>39540000</v>
      </c>
      <c r="V1889" s="16">
        <v>39540000</v>
      </c>
      <c r="W1889" s="16">
        <v>39540000</v>
      </c>
      <c r="X1889" s="16" t="s">
        <v>7745</v>
      </c>
      <c r="Y1889" s="16" t="s">
        <v>129</v>
      </c>
      <c r="Z1889" s="16" t="s">
        <v>129</v>
      </c>
    </row>
    <row r="1890" spans="2:26" hidden="1">
      <c r="B1890" s="16" t="s">
        <v>1621</v>
      </c>
      <c r="C1890" s="16" t="s">
        <v>235</v>
      </c>
      <c r="D1890" s="16" t="s">
        <v>15285</v>
      </c>
      <c r="E1890" s="16" t="s">
        <v>15286</v>
      </c>
      <c r="F1890" s="16" t="s">
        <v>15285</v>
      </c>
      <c r="G1890" s="16" t="s">
        <v>1739</v>
      </c>
      <c r="H1890" s="16" t="s">
        <v>129</v>
      </c>
      <c r="I1890" s="16" t="s">
        <v>19</v>
      </c>
      <c r="J1890" s="16" t="s">
        <v>7745</v>
      </c>
      <c r="K1890" s="16" t="s">
        <v>129</v>
      </c>
      <c r="L1890" s="16">
        <v>30000</v>
      </c>
      <c r="M1890" s="16">
        <v>30000</v>
      </c>
      <c r="N1890" s="16">
        <v>30000</v>
      </c>
      <c r="O1890" s="16">
        <v>30000</v>
      </c>
      <c r="P1890" s="16">
        <v>30000</v>
      </c>
      <c r="Q1890" s="16">
        <v>30000</v>
      </c>
      <c r="R1890" s="16">
        <v>30000</v>
      </c>
      <c r="S1890" s="16">
        <v>30000</v>
      </c>
      <c r="T1890" s="16">
        <v>30000</v>
      </c>
      <c r="U1890" s="16">
        <v>30000</v>
      </c>
      <c r="V1890" s="16">
        <v>30000</v>
      </c>
      <c r="W1890" s="16">
        <v>30000</v>
      </c>
      <c r="X1890" s="16" t="s">
        <v>7745</v>
      </c>
      <c r="Y1890" s="16" t="s">
        <v>129</v>
      </c>
      <c r="Z1890" s="16" t="s">
        <v>129</v>
      </c>
    </row>
    <row r="1891" spans="2:26" hidden="1">
      <c r="B1891" s="16" t="s">
        <v>1621</v>
      </c>
      <c r="C1891" s="16" t="s">
        <v>235</v>
      </c>
      <c r="D1891" s="16" t="s">
        <v>3485</v>
      </c>
      <c r="E1891" s="16" t="s">
        <v>15416</v>
      </c>
      <c r="F1891" s="16" t="s">
        <v>15293</v>
      </c>
      <c r="G1891" s="16" t="s">
        <v>1739</v>
      </c>
      <c r="H1891" s="16" t="s">
        <v>129</v>
      </c>
      <c r="I1891" s="16" t="s">
        <v>19</v>
      </c>
      <c r="J1891" s="16" t="s">
        <v>7745</v>
      </c>
      <c r="K1891" s="16" t="s">
        <v>129</v>
      </c>
      <c r="L1891" s="16">
        <v>15000000</v>
      </c>
      <c r="M1891" s="16">
        <v>15000000</v>
      </c>
      <c r="N1891" s="16">
        <v>15000000</v>
      </c>
      <c r="O1891" s="16">
        <v>15000000</v>
      </c>
      <c r="P1891" s="16">
        <v>15000000</v>
      </c>
      <c r="Q1891" s="16">
        <v>15000000</v>
      </c>
      <c r="R1891" s="16">
        <v>15000000</v>
      </c>
      <c r="S1891" s="16">
        <v>15000000</v>
      </c>
      <c r="T1891" s="16">
        <v>15000000</v>
      </c>
      <c r="U1891" s="16">
        <v>15000000</v>
      </c>
      <c r="V1891" s="16">
        <v>15000000</v>
      </c>
      <c r="W1891" s="16">
        <v>15000000</v>
      </c>
      <c r="X1891" s="16" t="s">
        <v>7745</v>
      </c>
      <c r="Y1891" s="16" t="s">
        <v>129</v>
      </c>
      <c r="Z1891" s="16" t="s">
        <v>129</v>
      </c>
    </row>
    <row r="1892" spans="2:26" hidden="1">
      <c r="B1892" s="16" t="s">
        <v>1621</v>
      </c>
      <c r="C1892" s="16" t="s">
        <v>235</v>
      </c>
      <c r="D1892" s="16" t="s">
        <v>7751</v>
      </c>
      <c r="E1892" s="16" t="s">
        <v>15417</v>
      </c>
      <c r="F1892" s="16" t="s">
        <v>15418</v>
      </c>
      <c r="G1892" s="16" t="s">
        <v>2901</v>
      </c>
      <c r="H1892" s="16" t="s">
        <v>129</v>
      </c>
      <c r="I1892" s="16" t="s">
        <v>19</v>
      </c>
      <c r="J1892" s="16" t="s">
        <v>7744</v>
      </c>
      <c r="K1892" s="16" t="s">
        <v>129</v>
      </c>
      <c r="L1892" s="16">
        <v>500000</v>
      </c>
      <c r="M1892" s="16">
        <v>500000</v>
      </c>
      <c r="N1892" s="16">
        <v>500000</v>
      </c>
      <c r="O1892" s="16">
        <v>500000</v>
      </c>
      <c r="P1892" s="16">
        <v>500000</v>
      </c>
      <c r="Q1892" s="16">
        <v>500000</v>
      </c>
      <c r="R1892" s="16">
        <v>500000</v>
      </c>
      <c r="S1892" s="16">
        <v>500000</v>
      </c>
      <c r="T1892" s="16">
        <v>500000</v>
      </c>
      <c r="U1892" s="16">
        <v>500000</v>
      </c>
      <c r="V1892" s="16">
        <v>500000</v>
      </c>
      <c r="W1892" s="16">
        <v>500000</v>
      </c>
      <c r="X1892" s="16" t="s">
        <v>7744</v>
      </c>
      <c r="Y1892" s="16" t="s">
        <v>129</v>
      </c>
      <c r="Z1892" s="16" t="s">
        <v>129</v>
      </c>
    </row>
    <row r="1893" spans="2:26" hidden="1">
      <c r="B1893" s="16" t="s">
        <v>1621</v>
      </c>
      <c r="C1893" s="16" t="s">
        <v>235</v>
      </c>
      <c r="D1893" s="16" t="s">
        <v>15287</v>
      </c>
      <c r="E1893" s="16" t="s">
        <v>15288</v>
      </c>
      <c r="F1893" s="16" t="s">
        <v>15287</v>
      </c>
      <c r="G1893" s="16" t="s">
        <v>1739</v>
      </c>
      <c r="H1893" s="16" t="s">
        <v>129</v>
      </c>
      <c r="I1893" s="16" t="s">
        <v>19</v>
      </c>
      <c r="J1893" s="16" t="s">
        <v>7745</v>
      </c>
      <c r="K1893" s="16" t="s">
        <v>129</v>
      </c>
      <c r="L1893" s="16">
        <v>100000</v>
      </c>
      <c r="M1893" s="16">
        <v>100000</v>
      </c>
      <c r="N1893" s="16">
        <v>100000</v>
      </c>
      <c r="O1893" s="16">
        <v>100000</v>
      </c>
      <c r="P1893" s="16">
        <v>100000</v>
      </c>
      <c r="Q1893" s="16">
        <v>100000</v>
      </c>
      <c r="R1893" s="16">
        <v>100000</v>
      </c>
      <c r="S1893" s="16">
        <v>100000</v>
      </c>
      <c r="T1893" s="16">
        <v>100000</v>
      </c>
      <c r="U1893" s="16">
        <v>100000</v>
      </c>
      <c r="V1893" s="16">
        <v>100000</v>
      </c>
      <c r="W1893" s="16">
        <v>100000</v>
      </c>
      <c r="X1893" s="16" t="s">
        <v>7745</v>
      </c>
      <c r="Y1893" s="16" t="s">
        <v>129</v>
      </c>
      <c r="Z1893" s="16" t="s">
        <v>129</v>
      </c>
    </row>
    <row r="1894" spans="2:26" hidden="1">
      <c r="B1894" s="16" t="s">
        <v>1621</v>
      </c>
      <c r="C1894" s="16" t="s">
        <v>235</v>
      </c>
      <c r="D1894" s="16" t="s">
        <v>15289</v>
      </c>
      <c r="E1894" s="16" t="s">
        <v>15290</v>
      </c>
      <c r="F1894" s="16" t="s">
        <v>15289</v>
      </c>
      <c r="G1894" s="16" t="s">
        <v>1739</v>
      </c>
      <c r="H1894" s="16" t="s">
        <v>129</v>
      </c>
      <c r="I1894" s="16" t="s">
        <v>19</v>
      </c>
      <c r="J1894" s="16" t="s">
        <v>7745</v>
      </c>
      <c r="K1894" s="16" t="s">
        <v>129</v>
      </c>
      <c r="L1894" s="16">
        <v>450000</v>
      </c>
      <c r="M1894" s="16">
        <v>450000</v>
      </c>
      <c r="N1894" s="16">
        <v>450000</v>
      </c>
      <c r="O1894" s="16">
        <v>450000</v>
      </c>
      <c r="P1894" s="16">
        <v>450000</v>
      </c>
      <c r="Q1894" s="16">
        <v>450000</v>
      </c>
      <c r="R1894" s="16">
        <v>450000</v>
      </c>
      <c r="S1894" s="16">
        <v>450000</v>
      </c>
      <c r="T1894" s="16">
        <v>450000</v>
      </c>
      <c r="U1894" s="16">
        <v>450000</v>
      </c>
      <c r="V1894" s="16">
        <v>450000</v>
      </c>
      <c r="W1894" s="16">
        <v>450000</v>
      </c>
      <c r="X1894" s="16" t="s">
        <v>7745</v>
      </c>
      <c r="Y1894" s="16" t="s">
        <v>129</v>
      </c>
      <c r="Z1894" s="16" t="s">
        <v>129</v>
      </c>
    </row>
    <row r="1895" spans="2:26" hidden="1">
      <c r="B1895" s="16" t="s">
        <v>1621</v>
      </c>
      <c r="C1895" s="16" t="s">
        <v>235</v>
      </c>
      <c r="D1895" s="16" t="s">
        <v>15291</v>
      </c>
      <c r="E1895" s="16" t="s">
        <v>15292</v>
      </c>
      <c r="F1895" s="16" t="s">
        <v>15291</v>
      </c>
      <c r="G1895" s="16" t="s">
        <v>1739</v>
      </c>
      <c r="H1895" s="16" t="s">
        <v>129</v>
      </c>
      <c r="I1895" s="16" t="s">
        <v>19</v>
      </c>
      <c r="J1895" s="16" t="s">
        <v>7745</v>
      </c>
      <c r="K1895" s="16" t="s">
        <v>129</v>
      </c>
      <c r="L1895" s="16">
        <v>125000</v>
      </c>
      <c r="M1895" s="16">
        <v>125000</v>
      </c>
      <c r="N1895" s="16">
        <v>125000</v>
      </c>
      <c r="O1895" s="16">
        <v>125000</v>
      </c>
      <c r="P1895" s="16">
        <v>125000</v>
      </c>
      <c r="Q1895" s="16">
        <v>125000</v>
      </c>
      <c r="R1895" s="16">
        <v>125000</v>
      </c>
      <c r="S1895" s="16">
        <v>125000</v>
      </c>
      <c r="T1895" s="16">
        <v>125000</v>
      </c>
      <c r="U1895" s="16">
        <v>125000</v>
      </c>
      <c r="V1895" s="16">
        <v>125000</v>
      </c>
      <c r="W1895" s="16">
        <v>125000</v>
      </c>
      <c r="X1895" s="16" t="s">
        <v>7745</v>
      </c>
      <c r="Y1895" s="16" t="s">
        <v>129</v>
      </c>
      <c r="Z1895" s="16" t="s">
        <v>129</v>
      </c>
    </row>
    <row r="1896" spans="2:26" hidden="1">
      <c r="B1896" s="16" t="s">
        <v>1621</v>
      </c>
      <c r="C1896" s="16" t="s">
        <v>1622</v>
      </c>
      <c r="D1896" s="16" t="s">
        <v>1954</v>
      </c>
      <c r="E1896" s="16" t="s">
        <v>15419</v>
      </c>
      <c r="F1896" s="16" t="s">
        <v>15420</v>
      </c>
      <c r="G1896" s="16" t="s">
        <v>2047</v>
      </c>
      <c r="H1896" s="16" t="s">
        <v>102</v>
      </c>
      <c r="I1896" s="16" t="s">
        <v>19</v>
      </c>
      <c r="J1896" s="16" t="s">
        <v>7745</v>
      </c>
      <c r="K1896" s="16" t="s">
        <v>102</v>
      </c>
      <c r="L1896" s="16">
        <v>3000000</v>
      </c>
      <c r="M1896" s="16">
        <v>3000000</v>
      </c>
      <c r="N1896" s="16">
        <v>3000000</v>
      </c>
      <c r="O1896" s="16">
        <v>3000000</v>
      </c>
      <c r="P1896" s="16">
        <v>3000000</v>
      </c>
      <c r="Q1896" s="16">
        <v>3000000</v>
      </c>
      <c r="R1896" s="16">
        <v>3000000</v>
      </c>
      <c r="S1896" s="16">
        <v>3000000</v>
      </c>
      <c r="T1896" s="16">
        <v>3000000</v>
      </c>
      <c r="U1896" s="16">
        <v>3000000</v>
      </c>
      <c r="V1896" s="16">
        <v>3000000</v>
      </c>
      <c r="W1896" s="16">
        <v>3000000</v>
      </c>
      <c r="X1896" s="16" t="s">
        <v>7745</v>
      </c>
      <c r="Y1896" s="16" t="s">
        <v>102</v>
      </c>
      <c r="Z1896" s="16" t="s">
        <v>102</v>
      </c>
    </row>
    <row r="1897" spans="2:26" hidden="1">
      <c r="B1897" s="16" t="s">
        <v>1621</v>
      </c>
      <c r="C1897" s="16" t="s">
        <v>1622</v>
      </c>
      <c r="D1897" s="16" t="s">
        <v>1954</v>
      </c>
      <c r="E1897" s="16" t="s">
        <v>15421</v>
      </c>
      <c r="F1897" s="16" t="s">
        <v>15422</v>
      </c>
      <c r="G1897" s="16" t="s">
        <v>2047</v>
      </c>
      <c r="H1897" s="16" t="s">
        <v>102</v>
      </c>
      <c r="I1897" s="16" t="s">
        <v>19</v>
      </c>
      <c r="J1897" s="16" t="s">
        <v>7745</v>
      </c>
      <c r="K1897" s="16" t="s">
        <v>102</v>
      </c>
      <c r="L1897" s="16">
        <v>3000000</v>
      </c>
      <c r="M1897" s="16">
        <v>3000000</v>
      </c>
      <c r="N1897" s="16">
        <v>3000000</v>
      </c>
      <c r="O1897" s="16">
        <v>3000000</v>
      </c>
      <c r="P1897" s="16">
        <v>3000000</v>
      </c>
      <c r="Q1897" s="16">
        <v>3000000</v>
      </c>
      <c r="R1897" s="16">
        <v>3000000</v>
      </c>
      <c r="S1897" s="16">
        <v>3000000</v>
      </c>
      <c r="T1897" s="16">
        <v>3000000</v>
      </c>
      <c r="U1897" s="16">
        <v>3000000</v>
      </c>
      <c r="V1897" s="16">
        <v>3000000</v>
      </c>
      <c r="W1897" s="16">
        <v>3000000</v>
      </c>
      <c r="X1897" s="16" t="s">
        <v>7745</v>
      </c>
      <c r="Y1897" s="16" t="s">
        <v>102</v>
      </c>
      <c r="Z1897" s="16" t="s">
        <v>102</v>
      </c>
    </row>
    <row r="1898" spans="2:26" hidden="1">
      <c r="B1898" s="16" t="s">
        <v>1621</v>
      </c>
      <c r="C1898" s="16" t="s">
        <v>1622</v>
      </c>
      <c r="D1898" s="16" t="s">
        <v>1954</v>
      </c>
      <c r="E1898" s="16" t="s">
        <v>15423</v>
      </c>
      <c r="F1898" s="16" t="s">
        <v>15424</v>
      </c>
      <c r="G1898" s="16" t="s">
        <v>2047</v>
      </c>
      <c r="H1898" s="16" t="s">
        <v>102</v>
      </c>
      <c r="I1898" s="16" t="s">
        <v>19</v>
      </c>
      <c r="J1898" s="16" t="s">
        <v>7745</v>
      </c>
      <c r="K1898" s="16" t="s">
        <v>102</v>
      </c>
      <c r="L1898" s="16">
        <v>3000000</v>
      </c>
      <c r="M1898" s="16">
        <v>3000000</v>
      </c>
      <c r="N1898" s="16">
        <v>3000000</v>
      </c>
      <c r="O1898" s="16">
        <v>3000000</v>
      </c>
      <c r="P1898" s="16">
        <v>3000000</v>
      </c>
      <c r="Q1898" s="16">
        <v>3000000</v>
      </c>
      <c r="R1898" s="16">
        <v>3000000</v>
      </c>
      <c r="S1898" s="16">
        <v>3000000</v>
      </c>
      <c r="T1898" s="16">
        <v>3000000</v>
      </c>
      <c r="U1898" s="16">
        <v>3000000</v>
      </c>
      <c r="V1898" s="16">
        <v>3000000</v>
      </c>
      <c r="W1898" s="16">
        <v>3000000</v>
      </c>
      <c r="X1898" s="16" t="s">
        <v>7745</v>
      </c>
      <c r="Y1898" s="16" t="s">
        <v>102</v>
      </c>
      <c r="Z1898" s="16" t="s">
        <v>102</v>
      </c>
    </row>
    <row r="1899" spans="2:26" hidden="1">
      <c r="B1899" s="16" t="s">
        <v>1621</v>
      </c>
      <c r="C1899" s="16" t="s">
        <v>235</v>
      </c>
      <c r="D1899" s="16" t="s">
        <v>3304</v>
      </c>
      <c r="E1899" s="16" t="s">
        <v>15425</v>
      </c>
      <c r="F1899" s="16" t="s">
        <v>15426</v>
      </c>
      <c r="G1899" s="16" t="s">
        <v>1739</v>
      </c>
      <c r="H1899" s="16" t="s">
        <v>129</v>
      </c>
      <c r="I1899" s="16" t="s">
        <v>19</v>
      </c>
      <c r="J1899" s="16" t="s">
        <v>7745</v>
      </c>
      <c r="K1899" s="16" t="s">
        <v>129</v>
      </c>
      <c r="L1899" s="16">
        <v>102000</v>
      </c>
      <c r="M1899" s="16">
        <v>102000</v>
      </c>
      <c r="N1899" s="16">
        <v>102000</v>
      </c>
      <c r="O1899" s="16">
        <v>102000</v>
      </c>
      <c r="P1899" s="16">
        <v>102000</v>
      </c>
      <c r="Q1899" s="16">
        <v>102000</v>
      </c>
      <c r="R1899" s="16">
        <v>102000</v>
      </c>
      <c r="S1899" s="16">
        <v>102000</v>
      </c>
      <c r="T1899" s="16">
        <v>102000</v>
      </c>
      <c r="U1899" s="16">
        <v>102000</v>
      </c>
      <c r="V1899" s="16">
        <v>102000</v>
      </c>
      <c r="W1899" s="16">
        <v>102000</v>
      </c>
      <c r="X1899" s="16" t="s">
        <v>7745</v>
      </c>
      <c r="Y1899" s="16" t="s">
        <v>129</v>
      </c>
      <c r="Z1899" s="16" t="s">
        <v>129</v>
      </c>
    </row>
    <row r="1900" spans="2:26" hidden="1">
      <c r="B1900" s="16" t="s">
        <v>1621</v>
      </c>
      <c r="C1900" s="16" t="s">
        <v>235</v>
      </c>
      <c r="D1900" s="16" t="s">
        <v>3304</v>
      </c>
      <c r="E1900" s="16" t="s">
        <v>15427</v>
      </c>
      <c r="F1900" s="16" t="s">
        <v>15428</v>
      </c>
      <c r="G1900" s="16" t="s">
        <v>1739</v>
      </c>
      <c r="H1900" s="16" t="s">
        <v>129</v>
      </c>
      <c r="I1900" s="16" t="s">
        <v>19</v>
      </c>
      <c r="J1900" s="16" t="s">
        <v>7745</v>
      </c>
      <c r="K1900" s="16" t="s">
        <v>129</v>
      </c>
      <c r="L1900" s="16">
        <v>3777000</v>
      </c>
      <c r="M1900" s="16">
        <v>3777000</v>
      </c>
      <c r="N1900" s="16">
        <v>3777000</v>
      </c>
      <c r="O1900" s="16">
        <v>3777000</v>
      </c>
      <c r="P1900" s="16">
        <v>3777000</v>
      </c>
      <c r="Q1900" s="16">
        <v>3777000</v>
      </c>
      <c r="R1900" s="16">
        <v>3777000</v>
      </c>
      <c r="S1900" s="16">
        <v>3777000</v>
      </c>
      <c r="T1900" s="16">
        <v>3777000</v>
      </c>
      <c r="U1900" s="16">
        <v>3777000</v>
      </c>
      <c r="V1900" s="16">
        <v>3777000</v>
      </c>
      <c r="W1900" s="16">
        <v>3777000</v>
      </c>
      <c r="X1900" s="16" t="s">
        <v>7745</v>
      </c>
      <c r="Y1900" s="16" t="s">
        <v>129</v>
      </c>
      <c r="Z1900" s="16" t="s">
        <v>129</v>
      </c>
    </row>
    <row r="1901" spans="2:26" hidden="1">
      <c r="B1901" s="16" t="s">
        <v>1621</v>
      </c>
      <c r="C1901" s="16" t="s">
        <v>235</v>
      </c>
      <c r="D1901" s="16" t="s">
        <v>3304</v>
      </c>
      <c r="E1901" s="16" t="s">
        <v>15429</v>
      </c>
      <c r="F1901" s="16" t="s">
        <v>9128</v>
      </c>
      <c r="G1901" s="16" t="s">
        <v>1739</v>
      </c>
      <c r="H1901" s="16" t="s">
        <v>129</v>
      </c>
      <c r="I1901" s="16" t="s">
        <v>19</v>
      </c>
      <c r="J1901" s="16" t="s">
        <v>7745</v>
      </c>
      <c r="K1901" s="16" t="s">
        <v>129</v>
      </c>
      <c r="L1901" s="16">
        <v>17006000</v>
      </c>
      <c r="M1901" s="16">
        <v>17006000</v>
      </c>
      <c r="N1901" s="16">
        <v>17006000</v>
      </c>
      <c r="O1901" s="16">
        <v>17006000</v>
      </c>
      <c r="P1901" s="16">
        <v>17006000</v>
      </c>
      <c r="Q1901" s="16">
        <v>17006000</v>
      </c>
      <c r="R1901" s="16">
        <v>17006000</v>
      </c>
      <c r="S1901" s="16">
        <v>17006000</v>
      </c>
      <c r="T1901" s="16">
        <v>17006000</v>
      </c>
      <c r="U1901" s="16">
        <v>17006000</v>
      </c>
      <c r="V1901" s="16">
        <v>17006000</v>
      </c>
      <c r="W1901" s="16">
        <v>17006000</v>
      </c>
      <c r="X1901" s="16" t="s">
        <v>7745</v>
      </c>
      <c r="Y1901" s="16" t="s">
        <v>129</v>
      </c>
      <c r="Z1901" s="16" t="s">
        <v>129</v>
      </c>
    </row>
    <row r="1902" spans="2:26" hidden="1">
      <c r="B1902" s="16" t="s">
        <v>1621</v>
      </c>
      <c r="C1902" s="16" t="s">
        <v>235</v>
      </c>
      <c r="D1902" s="16" t="s">
        <v>9068</v>
      </c>
      <c r="E1902" s="16" t="s">
        <v>15430</v>
      </c>
      <c r="F1902" s="16" t="s">
        <v>15431</v>
      </c>
      <c r="G1902" s="16" t="s">
        <v>1739</v>
      </c>
      <c r="H1902" s="16" t="s">
        <v>129</v>
      </c>
      <c r="I1902" s="16" t="s">
        <v>19</v>
      </c>
      <c r="J1902" s="16" t="s">
        <v>7745</v>
      </c>
      <c r="K1902" s="16" t="s">
        <v>129</v>
      </c>
      <c r="L1902" s="16">
        <v>2423000</v>
      </c>
      <c r="M1902" s="16">
        <v>2423000</v>
      </c>
      <c r="N1902" s="16">
        <v>2423000</v>
      </c>
      <c r="O1902" s="16">
        <v>2423000</v>
      </c>
      <c r="P1902" s="16">
        <v>2423000</v>
      </c>
      <c r="Q1902" s="16">
        <v>2423000</v>
      </c>
      <c r="R1902" s="16">
        <v>2423000</v>
      </c>
      <c r="S1902" s="16">
        <v>2423000</v>
      </c>
      <c r="T1902" s="16">
        <v>2423000</v>
      </c>
      <c r="U1902" s="16">
        <v>2423000</v>
      </c>
      <c r="V1902" s="16">
        <v>2423000</v>
      </c>
      <c r="W1902" s="16">
        <v>2423000</v>
      </c>
      <c r="X1902" s="16" t="s">
        <v>7745</v>
      </c>
      <c r="Y1902" s="16" t="s">
        <v>129</v>
      </c>
      <c r="Z1902" s="16" t="s">
        <v>129</v>
      </c>
    </row>
    <row r="1903" spans="2:26" hidden="1">
      <c r="B1903" s="16" t="s">
        <v>1621</v>
      </c>
      <c r="C1903" s="16" t="s">
        <v>235</v>
      </c>
      <c r="D1903" s="16" t="s">
        <v>9068</v>
      </c>
      <c r="E1903" s="16" t="s">
        <v>15432</v>
      </c>
      <c r="F1903" s="16" t="s">
        <v>15433</v>
      </c>
      <c r="G1903" s="16" t="s">
        <v>1739</v>
      </c>
      <c r="H1903" s="16" t="s">
        <v>129</v>
      </c>
      <c r="I1903" s="16" t="s">
        <v>19</v>
      </c>
      <c r="J1903" s="16" t="s">
        <v>7745</v>
      </c>
      <c r="K1903" s="16" t="s">
        <v>129</v>
      </c>
      <c r="L1903" s="16">
        <v>1702000</v>
      </c>
      <c r="M1903" s="16">
        <v>1702000</v>
      </c>
      <c r="N1903" s="16">
        <v>1702000</v>
      </c>
      <c r="O1903" s="16">
        <v>1702000</v>
      </c>
      <c r="P1903" s="16">
        <v>1702000</v>
      </c>
      <c r="Q1903" s="16">
        <v>1702000</v>
      </c>
      <c r="R1903" s="16">
        <v>1702000</v>
      </c>
      <c r="S1903" s="16">
        <v>1702000</v>
      </c>
      <c r="T1903" s="16">
        <v>1702000</v>
      </c>
      <c r="U1903" s="16">
        <v>1702000</v>
      </c>
      <c r="V1903" s="16">
        <v>1702000</v>
      </c>
      <c r="W1903" s="16">
        <v>1702000</v>
      </c>
      <c r="X1903" s="16" t="s">
        <v>7745</v>
      </c>
      <c r="Y1903" s="16" t="s">
        <v>129</v>
      </c>
      <c r="Z1903" s="16" t="s">
        <v>129</v>
      </c>
    </row>
    <row r="1904" spans="2:26" hidden="1">
      <c r="B1904" s="16" t="s">
        <v>1621</v>
      </c>
      <c r="C1904" s="16" t="s">
        <v>235</v>
      </c>
      <c r="D1904" s="16" t="s">
        <v>2727</v>
      </c>
      <c r="E1904" s="16" t="s">
        <v>15434</v>
      </c>
      <c r="F1904" s="16" t="s">
        <v>15435</v>
      </c>
      <c r="G1904" s="16" t="s">
        <v>1739</v>
      </c>
      <c r="H1904" s="16" t="s">
        <v>129</v>
      </c>
      <c r="I1904" s="16" t="s">
        <v>19</v>
      </c>
      <c r="J1904" s="16" t="s">
        <v>7745</v>
      </c>
      <c r="K1904" s="16" t="s">
        <v>129</v>
      </c>
      <c r="L1904" s="16">
        <v>12190000</v>
      </c>
      <c r="M1904" s="16">
        <v>12190000</v>
      </c>
      <c r="N1904" s="16">
        <v>12190000</v>
      </c>
      <c r="O1904" s="16">
        <v>12190000</v>
      </c>
      <c r="P1904" s="16">
        <v>12190000</v>
      </c>
      <c r="Q1904" s="16">
        <v>12190000</v>
      </c>
      <c r="R1904" s="16">
        <v>12190000</v>
      </c>
      <c r="S1904" s="16">
        <v>12190000</v>
      </c>
      <c r="T1904" s="16">
        <v>12190000</v>
      </c>
      <c r="U1904" s="16">
        <v>12190000</v>
      </c>
      <c r="V1904" s="16">
        <v>12190000</v>
      </c>
      <c r="W1904" s="16">
        <v>12190000</v>
      </c>
      <c r="X1904" s="16" t="s">
        <v>7745</v>
      </c>
      <c r="Y1904" s="16" t="s">
        <v>129</v>
      </c>
      <c r="Z1904" s="16" t="s">
        <v>129</v>
      </c>
    </row>
    <row r="1905" spans="2:26" hidden="1">
      <c r="B1905" s="16" t="s">
        <v>1621</v>
      </c>
      <c r="C1905" s="16" t="s">
        <v>235</v>
      </c>
      <c r="D1905" s="16" t="s">
        <v>14987</v>
      </c>
      <c r="E1905" s="16" t="s">
        <v>15436</v>
      </c>
      <c r="F1905" s="16" t="s">
        <v>14995</v>
      </c>
      <c r="G1905" s="16" t="s">
        <v>2073</v>
      </c>
      <c r="H1905" s="16" t="s">
        <v>130</v>
      </c>
      <c r="I1905" s="16" t="s">
        <v>21</v>
      </c>
      <c r="J1905" s="16" t="s">
        <v>7744</v>
      </c>
      <c r="K1905" s="16" t="s">
        <v>130</v>
      </c>
      <c r="L1905" s="16">
        <v>62</v>
      </c>
      <c r="M1905" s="16">
        <v>62</v>
      </c>
      <c r="N1905" s="16">
        <v>62</v>
      </c>
      <c r="O1905" s="16">
        <v>62</v>
      </c>
      <c r="P1905" s="16">
        <v>62</v>
      </c>
      <c r="Q1905" s="16">
        <v>62</v>
      </c>
      <c r="R1905" s="16">
        <v>62</v>
      </c>
      <c r="S1905" s="16">
        <v>62</v>
      </c>
      <c r="T1905" s="16">
        <v>62</v>
      </c>
      <c r="U1905" s="16">
        <v>62</v>
      </c>
      <c r="V1905" s="16">
        <v>62</v>
      </c>
      <c r="W1905" s="16">
        <v>62</v>
      </c>
      <c r="X1905" s="16" t="s">
        <v>7744</v>
      </c>
      <c r="Y1905" s="16" t="s">
        <v>130</v>
      </c>
      <c r="Z1905" s="16" t="s">
        <v>130</v>
      </c>
    </row>
    <row r="1906" spans="2:26" hidden="1">
      <c r="B1906" s="16" t="s">
        <v>1621</v>
      </c>
      <c r="C1906" s="16" t="s">
        <v>235</v>
      </c>
      <c r="D1906" s="16" t="s">
        <v>14987</v>
      </c>
      <c r="E1906" s="16" t="s">
        <v>15437</v>
      </c>
      <c r="F1906" s="16" t="s">
        <v>14997</v>
      </c>
      <c r="G1906" s="16" t="s">
        <v>2073</v>
      </c>
      <c r="H1906" s="16" t="s">
        <v>130</v>
      </c>
      <c r="I1906" s="16" t="s">
        <v>21</v>
      </c>
      <c r="J1906" s="16" t="s">
        <v>7744</v>
      </c>
      <c r="K1906" s="16" t="s">
        <v>130</v>
      </c>
      <c r="L1906" s="16">
        <v>62</v>
      </c>
      <c r="M1906" s="16">
        <v>62</v>
      </c>
      <c r="N1906" s="16">
        <v>62</v>
      </c>
      <c r="O1906" s="16">
        <v>62</v>
      </c>
      <c r="P1906" s="16">
        <v>62</v>
      </c>
      <c r="Q1906" s="16">
        <v>62</v>
      </c>
      <c r="R1906" s="16">
        <v>62</v>
      </c>
      <c r="S1906" s="16">
        <v>62</v>
      </c>
      <c r="T1906" s="16">
        <v>62</v>
      </c>
      <c r="U1906" s="16">
        <v>62</v>
      </c>
      <c r="V1906" s="16">
        <v>62</v>
      </c>
      <c r="W1906" s="16">
        <v>62</v>
      </c>
      <c r="X1906" s="16" t="s">
        <v>7744</v>
      </c>
      <c r="Y1906" s="16" t="s">
        <v>130</v>
      </c>
      <c r="Z1906" s="16" t="s">
        <v>130</v>
      </c>
    </row>
    <row r="1907" spans="2:26" hidden="1">
      <c r="B1907" s="16" t="s">
        <v>1621</v>
      </c>
      <c r="C1907" s="16" t="s">
        <v>235</v>
      </c>
      <c r="D1907" s="16" t="s">
        <v>14987</v>
      </c>
      <c r="E1907" s="16" t="s">
        <v>15438</v>
      </c>
      <c r="F1907" s="16" t="s">
        <v>14998</v>
      </c>
      <c r="G1907" s="16" t="s">
        <v>2073</v>
      </c>
      <c r="H1907" s="16" t="s">
        <v>130</v>
      </c>
      <c r="I1907" s="16" t="s">
        <v>21</v>
      </c>
      <c r="J1907" s="16" t="s">
        <v>7744</v>
      </c>
      <c r="K1907" s="16" t="s">
        <v>130</v>
      </c>
      <c r="L1907" s="16">
        <v>70</v>
      </c>
      <c r="M1907" s="16">
        <v>70</v>
      </c>
      <c r="N1907" s="16">
        <v>70</v>
      </c>
      <c r="O1907" s="16">
        <v>70</v>
      </c>
      <c r="P1907" s="16">
        <v>70</v>
      </c>
      <c r="Q1907" s="16">
        <v>70</v>
      </c>
      <c r="R1907" s="16">
        <v>70</v>
      </c>
      <c r="S1907" s="16">
        <v>70</v>
      </c>
      <c r="T1907" s="16">
        <v>70</v>
      </c>
      <c r="U1907" s="16">
        <v>70</v>
      </c>
      <c r="V1907" s="16">
        <v>70</v>
      </c>
      <c r="W1907" s="16">
        <v>70</v>
      </c>
      <c r="X1907" s="16" t="s">
        <v>7744</v>
      </c>
      <c r="Y1907" s="16" t="s">
        <v>130</v>
      </c>
      <c r="Z1907" s="16" t="s">
        <v>130</v>
      </c>
    </row>
    <row r="1908" spans="2:26" hidden="1">
      <c r="B1908" s="16" t="s">
        <v>1621</v>
      </c>
      <c r="C1908" s="16" t="s">
        <v>235</v>
      </c>
      <c r="D1908" s="16" t="s">
        <v>14987</v>
      </c>
      <c r="E1908" s="16" t="s">
        <v>15439</v>
      </c>
      <c r="F1908" s="16" t="s">
        <v>14999</v>
      </c>
      <c r="G1908" s="16" t="s">
        <v>2073</v>
      </c>
      <c r="H1908" s="16" t="s">
        <v>130</v>
      </c>
      <c r="I1908" s="16" t="s">
        <v>21</v>
      </c>
      <c r="J1908" s="16" t="s">
        <v>7744</v>
      </c>
      <c r="K1908" s="16" t="s">
        <v>130</v>
      </c>
      <c r="L1908" s="16">
        <v>70</v>
      </c>
      <c r="M1908" s="16">
        <v>70</v>
      </c>
      <c r="N1908" s="16">
        <v>70</v>
      </c>
      <c r="O1908" s="16">
        <v>70</v>
      </c>
      <c r="P1908" s="16">
        <v>70</v>
      </c>
      <c r="Q1908" s="16">
        <v>70</v>
      </c>
      <c r="R1908" s="16">
        <v>70</v>
      </c>
      <c r="S1908" s="16">
        <v>70</v>
      </c>
      <c r="T1908" s="16">
        <v>70</v>
      </c>
      <c r="U1908" s="16">
        <v>70</v>
      </c>
      <c r="V1908" s="16">
        <v>70</v>
      </c>
      <c r="W1908" s="16">
        <v>70</v>
      </c>
      <c r="X1908" s="16" t="s">
        <v>7744</v>
      </c>
      <c r="Y1908" s="16" t="s">
        <v>130</v>
      </c>
      <c r="Z1908" s="16" t="s">
        <v>130</v>
      </c>
    </row>
    <row r="1909" spans="2:26" hidden="1">
      <c r="B1909" s="16" t="s">
        <v>1621</v>
      </c>
      <c r="C1909" s="16" t="s">
        <v>235</v>
      </c>
      <c r="D1909" s="16" t="s">
        <v>14987</v>
      </c>
      <c r="E1909" s="16" t="s">
        <v>15440</v>
      </c>
      <c r="F1909" s="16" t="s">
        <v>15000</v>
      </c>
      <c r="G1909" s="16" t="s">
        <v>2073</v>
      </c>
      <c r="H1909" s="16" t="s">
        <v>130</v>
      </c>
      <c r="I1909" s="16" t="s">
        <v>21</v>
      </c>
      <c r="J1909" s="16" t="s">
        <v>7744</v>
      </c>
      <c r="K1909" s="16" t="s">
        <v>130</v>
      </c>
      <c r="L1909" s="16">
        <v>75</v>
      </c>
      <c r="M1909" s="16">
        <v>75</v>
      </c>
      <c r="N1909" s="16">
        <v>75</v>
      </c>
      <c r="O1909" s="16">
        <v>75</v>
      </c>
      <c r="P1909" s="16">
        <v>75</v>
      </c>
      <c r="Q1909" s="16">
        <v>75</v>
      </c>
      <c r="R1909" s="16">
        <v>75</v>
      </c>
      <c r="S1909" s="16">
        <v>75</v>
      </c>
      <c r="T1909" s="16">
        <v>75</v>
      </c>
      <c r="U1909" s="16">
        <v>75</v>
      </c>
      <c r="V1909" s="16">
        <v>75</v>
      </c>
      <c r="W1909" s="16">
        <v>75</v>
      </c>
      <c r="X1909" s="16" t="s">
        <v>7744</v>
      </c>
      <c r="Y1909" s="16" t="s">
        <v>130</v>
      </c>
      <c r="Z1909" s="16" t="s">
        <v>130</v>
      </c>
    </row>
    <row r="1910" spans="2:26" hidden="1">
      <c r="B1910" s="16" t="s">
        <v>1621</v>
      </c>
      <c r="C1910" s="16" t="s">
        <v>235</v>
      </c>
      <c r="D1910" s="16" t="s">
        <v>14987</v>
      </c>
      <c r="E1910" s="16" t="s">
        <v>15441</v>
      </c>
      <c r="F1910" s="16" t="s">
        <v>15001</v>
      </c>
      <c r="G1910" s="16" t="s">
        <v>2073</v>
      </c>
      <c r="H1910" s="16" t="s">
        <v>130</v>
      </c>
      <c r="I1910" s="16" t="s">
        <v>21</v>
      </c>
      <c r="J1910" s="16" t="s">
        <v>7744</v>
      </c>
      <c r="K1910" s="16" t="s">
        <v>130</v>
      </c>
      <c r="L1910" s="16">
        <v>75</v>
      </c>
      <c r="M1910" s="16">
        <v>75</v>
      </c>
      <c r="N1910" s="16">
        <v>75</v>
      </c>
      <c r="O1910" s="16">
        <v>75</v>
      </c>
      <c r="P1910" s="16">
        <v>75</v>
      </c>
      <c r="Q1910" s="16">
        <v>75</v>
      </c>
      <c r="R1910" s="16">
        <v>75</v>
      </c>
      <c r="S1910" s="16">
        <v>75</v>
      </c>
      <c r="T1910" s="16">
        <v>75</v>
      </c>
      <c r="U1910" s="16">
        <v>75</v>
      </c>
      <c r="V1910" s="16">
        <v>75</v>
      </c>
      <c r="W1910" s="16">
        <v>75</v>
      </c>
      <c r="X1910" s="16" t="s">
        <v>7744</v>
      </c>
      <c r="Y1910" s="16" t="s">
        <v>130</v>
      </c>
      <c r="Z1910" s="16" t="s">
        <v>130</v>
      </c>
    </row>
    <row r="1911" spans="2:26" hidden="1">
      <c r="B1911" s="16" t="s">
        <v>1621</v>
      </c>
      <c r="C1911" s="16" t="s">
        <v>235</v>
      </c>
      <c r="D1911" s="16" t="s">
        <v>14987</v>
      </c>
      <c r="E1911" s="16" t="s">
        <v>15442</v>
      </c>
      <c r="F1911" s="16" t="s">
        <v>15002</v>
      </c>
      <c r="G1911" s="16" t="s">
        <v>2073</v>
      </c>
      <c r="H1911" s="16" t="s">
        <v>130</v>
      </c>
      <c r="I1911" s="16" t="s">
        <v>19</v>
      </c>
      <c r="J1911" s="16" t="s">
        <v>7744</v>
      </c>
      <c r="K1911" s="16" t="s">
        <v>130</v>
      </c>
      <c r="L1911" s="16">
        <v>12500</v>
      </c>
      <c r="M1911" s="16">
        <v>12500</v>
      </c>
      <c r="N1911" s="16">
        <v>12500</v>
      </c>
      <c r="O1911" s="16">
        <v>12500</v>
      </c>
      <c r="P1911" s="16">
        <v>12500</v>
      </c>
      <c r="Q1911" s="16">
        <v>12500</v>
      </c>
      <c r="R1911" s="16">
        <v>12500</v>
      </c>
      <c r="S1911" s="16">
        <v>12500</v>
      </c>
      <c r="T1911" s="16">
        <v>12500</v>
      </c>
      <c r="U1911" s="16">
        <v>12500</v>
      </c>
      <c r="V1911" s="16">
        <v>12500</v>
      </c>
      <c r="W1911" s="16">
        <v>12500</v>
      </c>
      <c r="X1911" s="16" t="s">
        <v>7744</v>
      </c>
      <c r="Y1911" s="16" t="s">
        <v>130</v>
      </c>
      <c r="Z1911" s="16" t="s">
        <v>130</v>
      </c>
    </row>
    <row r="1912" spans="2:26" hidden="1">
      <c r="B1912" s="16" t="s">
        <v>1621</v>
      </c>
      <c r="C1912" s="16" t="s">
        <v>1622</v>
      </c>
      <c r="D1912" s="16" t="s">
        <v>14996</v>
      </c>
      <c r="E1912" s="16" t="s">
        <v>15443</v>
      </c>
      <c r="F1912" s="16" t="s">
        <v>15003</v>
      </c>
      <c r="G1912" s="16" t="s">
        <v>1743</v>
      </c>
      <c r="H1912" s="16" t="s">
        <v>131</v>
      </c>
      <c r="I1912" s="16" t="s">
        <v>19</v>
      </c>
      <c r="J1912" s="16" t="s">
        <v>7744</v>
      </c>
      <c r="K1912" s="16" t="s">
        <v>131</v>
      </c>
      <c r="L1912" s="16">
        <v>500000</v>
      </c>
      <c r="M1912" s="16">
        <v>500000</v>
      </c>
      <c r="N1912" s="16">
        <v>500000</v>
      </c>
      <c r="O1912" s="16">
        <v>500000</v>
      </c>
      <c r="P1912" s="16">
        <v>500000</v>
      </c>
      <c r="Q1912" s="16">
        <v>500000</v>
      </c>
      <c r="R1912" s="16">
        <v>500000</v>
      </c>
      <c r="S1912" s="16">
        <v>500000</v>
      </c>
      <c r="T1912" s="16">
        <v>500000</v>
      </c>
      <c r="U1912" s="16">
        <v>500000</v>
      </c>
      <c r="V1912" s="16">
        <v>500000</v>
      </c>
      <c r="W1912" s="16">
        <v>500000</v>
      </c>
      <c r="X1912" s="16" t="s">
        <v>7744</v>
      </c>
      <c r="Y1912" s="16" t="s">
        <v>131</v>
      </c>
      <c r="Z1912" s="16" t="s">
        <v>131</v>
      </c>
    </row>
    <row r="1913" spans="2:26" hidden="1">
      <c r="B1913" s="16" t="s">
        <v>1621</v>
      </c>
      <c r="C1913" s="16" t="s">
        <v>1622</v>
      </c>
      <c r="D1913" s="16" t="s">
        <v>14996</v>
      </c>
      <c r="E1913" s="16" t="s">
        <v>15444</v>
      </c>
      <c r="F1913" s="16" t="s">
        <v>15004</v>
      </c>
      <c r="G1913" s="16" t="s">
        <v>1743</v>
      </c>
      <c r="H1913" s="16" t="s">
        <v>131</v>
      </c>
      <c r="I1913" s="16" t="s">
        <v>19</v>
      </c>
      <c r="J1913" s="16" t="s">
        <v>7744</v>
      </c>
      <c r="K1913" s="16" t="s">
        <v>131</v>
      </c>
      <c r="L1913" s="16">
        <v>500000</v>
      </c>
      <c r="M1913" s="16">
        <v>500000</v>
      </c>
      <c r="N1913" s="16">
        <v>500000</v>
      </c>
      <c r="O1913" s="16">
        <v>500000</v>
      </c>
      <c r="P1913" s="16">
        <v>500000</v>
      </c>
      <c r="Q1913" s="16">
        <v>500000</v>
      </c>
      <c r="R1913" s="16">
        <v>500000</v>
      </c>
      <c r="S1913" s="16">
        <v>500000</v>
      </c>
      <c r="T1913" s="16">
        <v>500000</v>
      </c>
      <c r="U1913" s="16">
        <v>500000</v>
      </c>
      <c r="V1913" s="16">
        <v>500000</v>
      </c>
      <c r="W1913" s="16">
        <v>500000</v>
      </c>
      <c r="X1913" s="16" t="s">
        <v>7744</v>
      </c>
      <c r="Y1913" s="16" t="s">
        <v>131</v>
      </c>
      <c r="Z1913" s="16" t="s">
        <v>131</v>
      </c>
    </row>
    <row r="1914" spans="2:26" hidden="1">
      <c r="B1914" s="16" t="s">
        <v>1621</v>
      </c>
      <c r="C1914" s="16" t="s">
        <v>1622</v>
      </c>
      <c r="D1914" s="16" t="s">
        <v>14996</v>
      </c>
      <c r="E1914" s="16" t="s">
        <v>15445</v>
      </c>
      <c r="F1914" s="16" t="s">
        <v>15005</v>
      </c>
      <c r="G1914" s="16" t="s">
        <v>1743</v>
      </c>
      <c r="H1914" s="16" t="s">
        <v>131</v>
      </c>
      <c r="I1914" s="16" t="s">
        <v>19</v>
      </c>
      <c r="J1914" s="16" t="s">
        <v>7744</v>
      </c>
      <c r="K1914" s="16" t="s">
        <v>131</v>
      </c>
      <c r="L1914" s="16">
        <v>500000</v>
      </c>
      <c r="M1914" s="16">
        <v>500000</v>
      </c>
      <c r="N1914" s="16">
        <v>500000</v>
      </c>
      <c r="O1914" s="16">
        <v>500000</v>
      </c>
      <c r="P1914" s="16">
        <v>500000</v>
      </c>
      <c r="Q1914" s="16">
        <v>500000</v>
      </c>
      <c r="R1914" s="16">
        <v>500000</v>
      </c>
      <c r="S1914" s="16">
        <v>500000</v>
      </c>
      <c r="T1914" s="16">
        <v>500000</v>
      </c>
      <c r="U1914" s="16">
        <v>500000</v>
      </c>
      <c r="V1914" s="16">
        <v>500000</v>
      </c>
      <c r="W1914" s="16">
        <v>500000</v>
      </c>
      <c r="X1914" s="16" t="s">
        <v>7744</v>
      </c>
      <c r="Y1914" s="16" t="s">
        <v>131</v>
      </c>
      <c r="Z1914" s="16" t="s">
        <v>131</v>
      </c>
    </row>
    <row r="1915" spans="2:26" hidden="1">
      <c r="B1915" s="16" t="s">
        <v>1621</v>
      </c>
      <c r="C1915" s="16" t="s">
        <v>1622</v>
      </c>
      <c r="D1915" s="16" t="s">
        <v>14996</v>
      </c>
      <c r="E1915" s="16" t="s">
        <v>15446</v>
      </c>
      <c r="F1915" s="16" t="s">
        <v>15006</v>
      </c>
      <c r="G1915" s="16" t="s">
        <v>1743</v>
      </c>
      <c r="H1915" s="16" t="s">
        <v>131</v>
      </c>
      <c r="I1915" s="16" t="s">
        <v>19</v>
      </c>
      <c r="J1915" s="16" t="s">
        <v>7744</v>
      </c>
      <c r="K1915" s="16" t="s">
        <v>131</v>
      </c>
      <c r="L1915" s="16">
        <v>500000</v>
      </c>
      <c r="M1915" s="16">
        <v>500000</v>
      </c>
      <c r="N1915" s="16">
        <v>500000</v>
      </c>
      <c r="O1915" s="16">
        <v>500000</v>
      </c>
      <c r="P1915" s="16">
        <v>500000</v>
      </c>
      <c r="Q1915" s="16">
        <v>500000</v>
      </c>
      <c r="R1915" s="16">
        <v>500000</v>
      </c>
      <c r="S1915" s="16">
        <v>500000</v>
      </c>
      <c r="T1915" s="16">
        <v>500000</v>
      </c>
      <c r="U1915" s="16">
        <v>500000</v>
      </c>
      <c r="V1915" s="16">
        <v>500000</v>
      </c>
      <c r="W1915" s="16">
        <v>500000</v>
      </c>
      <c r="X1915" s="16" t="s">
        <v>7744</v>
      </c>
      <c r="Y1915" s="16" t="s">
        <v>131</v>
      </c>
      <c r="Z1915" s="16" t="s">
        <v>131</v>
      </c>
    </row>
    <row r="1916" spans="2:26" hidden="1">
      <c r="B1916" s="16" t="s">
        <v>1621</v>
      </c>
      <c r="C1916" s="16" t="s">
        <v>1622</v>
      </c>
      <c r="D1916" s="16" t="s">
        <v>14996</v>
      </c>
      <c r="E1916" s="16" t="s">
        <v>15447</v>
      </c>
      <c r="F1916" s="16" t="s">
        <v>15007</v>
      </c>
      <c r="G1916" s="16" t="s">
        <v>1743</v>
      </c>
      <c r="H1916" s="16" t="s">
        <v>131</v>
      </c>
      <c r="I1916" s="16" t="s">
        <v>19</v>
      </c>
      <c r="J1916" s="16" t="s">
        <v>7744</v>
      </c>
      <c r="K1916" s="16" t="s">
        <v>131</v>
      </c>
      <c r="L1916" s="16">
        <v>500000</v>
      </c>
      <c r="M1916" s="16">
        <v>500000</v>
      </c>
      <c r="N1916" s="16">
        <v>500000</v>
      </c>
      <c r="O1916" s="16">
        <v>500000</v>
      </c>
      <c r="P1916" s="16">
        <v>500000</v>
      </c>
      <c r="Q1916" s="16">
        <v>500000</v>
      </c>
      <c r="R1916" s="16">
        <v>500000</v>
      </c>
      <c r="S1916" s="16">
        <v>500000</v>
      </c>
      <c r="T1916" s="16">
        <v>500000</v>
      </c>
      <c r="U1916" s="16">
        <v>500000</v>
      </c>
      <c r="V1916" s="16">
        <v>500000</v>
      </c>
      <c r="W1916" s="16">
        <v>500000</v>
      </c>
      <c r="X1916" s="16" t="s">
        <v>7744</v>
      </c>
      <c r="Y1916" s="16" t="s">
        <v>131</v>
      </c>
      <c r="Z1916" s="16" t="s">
        <v>131</v>
      </c>
    </row>
    <row r="1917" spans="2:26" hidden="1">
      <c r="B1917" s="16" t="s">
        <v>1621</v>
      </c>
      <c r="C1917" s="16" t="s">
        <v>1622</v>
      </c>
      <c r="D1917" s="16" t="s">
        <v>15008</v>
      </c>
      <c r="E1917" s="16" t="s">
        <v>15448</v>
      </c>
      <c r="F1917" s="16" t="s">
        <v>15009</v>
      </c>
      <c r="G1917" s="16" t="s">
        <v>1743</v>
      </c>
      <c r="H1917" s="16" t="s">
        <v>131</v>
      </c>
      <c r="I1917" s="16" t="s">
        <v>19</v>
      </c>
      <c r="J1917" s="16" t="s">
        <v>7744</v>
      </c>
      <c r="K1917" s="16" t="s">
        <v>131</v>
      </c>
      <c r="L1917" s="16">
        <v>2000000</v>
      </c>
      <c r="M1917" s="16">
        <v>2000000</v>
      </c>
      <c r="N1917" s="16">
        <v>2000000</v>
      </c>
      <c r="O1917" s="16">
        <v>2000000</v>
      </c>
      <c r="P1917" s="16">
        <v>2000000</v>
      </c>
      <c r="Q1917" s="16">
        <v>2000000</v>
      </c>
      <c r="R1917" s="16">
        <v>2000000</v>
      </c>
      <c r="S1917" s="16">
        <v>2000000</v>
      </c>
      <c r="T1917" s="16">
        <v>2000000</v>
      </c>
      <c r="U1917" s="16">
        <v>2000000</v>
      </c>
      <c r="V1917" s="16">
        <v>2000000</v>
      </c>
      <c r="W1917" s="16">
        <v>2000000</v>
      </c>
      <c r="X1917" s="16" t="s">
        <v>7744</v>
      </c>
      <c r="Y1917" s="16" t="s">
        <v>131</v>
      </c>
      <c r="Z1917" s="16" t="s">
        <v>131</v>
      </c>
    </row>
    <row r="1918" spans="2:26" hidden="1">
      <c r="B1918" s="16" t="s">
        <v>1621</v>
      </c>
      <c r="C1918" s="16" t="s">
        <v>1622</v>
      </c>
      <c r="D1918" s="16" t="s">
        <v>15008</v>
      </c>
      <c r="E1918" s="16" t="s">
        <v>15449</v>
      </c>
      <c r="F1918" s="16" t="s">
        <v>15010</v>
      </c>
      <c r="G1918" s="16" t="s">
        <v>1778</v>
      </c>
      <c r="H1918" s="16" t="s">
        <v>131</v>
      </c>
      <c r="I1918" s="16" t="s">
        <v>21</v>
      </c>
      <c r="J1918" s="16" t="s">
        <v>7744</v>
      </c>
      <c r="K1918" s="16" t="s">
        <v>131</v>
      </c>
      <c r="L1918" s="16">
        <v>1200</v>
      </c>
      <c r="M1918" s="16">
        <v>1200</v>
      </c>
      <c r="N1918" s="16">
        <v>1200</v>
      </c>
      <c r="O1918" s="16">
        <v>1200</v>
      </c>
      <c r="P1918" s="16">
        <v>1200</v>
      </c>
      <c r="Q1918" s="16">
        <v>1200</v>
      </c>
      <c r="R1918" s="16">
        <v>1200</v>
      </c>
      <c r="S1918" s="16">
        <v>1200</v>
      </c>
      <c r="T1918" s="16">
        <v>1200</v>
      </c>
      <c r="U1918" s="16">
        <v>1200</v>
      </c>
      <c r="V1918" s="16">
        <v>1200</v>
      </c>
      <c r="W1918" s="16">
        <v>1200</v>
      </c>
      <c r="X1918" s="16" t="s">
        <v>7744</v>
      </c>
      <c r="Y1918" s="16" t="s">
        <v>131</v>
      </c>
      <c r="Z1918" s="16" t="s">
        <v>131</v>
      </c>
    </row>
    <row r="1919" spans="2:26" hidden="1">
      <c r="B1919" s="16" t="s">
        <v>1621</v>
      </c>
      <c r="C1919" s="16" t="s">
        <v>1622</v>
      </c>
      <c r="D1919" s="16" t="s">
        <v>15008</v>
      </c>
      <c r="E1919" s="16" t="s">
        <v>15450</v>
      </c>
      <c r="F1919" s="16" t="s">
        <v>15011</v>
      </c>
      <c r="G1919" s="16" t="s">
        <v>1743</v>
      </c>
      <c r="H1919" s="16" t="s">
        <v>131</v>
      </c>
      <c r="I1919" s="16" t="s">
        <v>19</v>
      </c>
      <c r="J1919" s="16" t="s">
        <v>7744</v>
      </c>
      <c r="K1919" s="16" t="s">
        <v>131</v>
      </c>
      <c r="L1919" s="16">
        <v>1750000</v>
      </c>
      <c r="M1919" s="16">
        <v>1750000</v>
      </c>
      <c r="N1919" s="16">
        <v>1750000</v>
      </c>
      <c r="O1919" s="16">
        <v>1750000</v>
      </c>
      <c r="P1919" s="16">
        <v>1750000</v>
      </c>
      <c r="Q1919" s="16">
        <v>1750000</v>
      </c>
      <c r="R1919" s="16">
        <v>2000000</v>
      </c>
      <c r="S1919" s="16">
        <v>2000000</v>
      </c>
      <c r="T1919" s="16">
        <v>2000000</v>
      </c>
      <c r="U1919" s="16">
        <v>2000000</v>
      </c>
      <c r="V1919" s="16">
        <v>2000000</v>
      </c>
      <c r="W1919" s="16">
        <v>2000000</v>
      </c>
      <c r="X1919" s="16" t="s">
        <v>7744</v>
      </c>
      <c r="Y1919" s="16" t="s">
        <v>131</v>
      </c>
      <c r="Z1919" s="16" t="s">
        <v>131</v>
      </c>
    </row>
    <row r="1920" spans="2:26" hidden="1">
      <c r="B1920" s="16" t="s">
        <v>1621</v>
      </c>
      <c r="C1920" s="16" t="s">
        <v>1622</v>
      </c>
      <c r="D1920" s="16" t="s">
        <v>15008</v>
      </c>
      <c r="E1920" s="16" t="s">
        <v>15451</v>
      </c>
      <c r="F1920" s="16" t="s">
        <v>15012</v>
      </c>
      <c r="G1920" s="16" t="s">
        <v>1743</v>
      </c>
      <c r="H1920" s="16" t="s">
        <v>131</v>
      </c>
      <c r="I1920" s="16" t="s">
        <v>19</v>
      </c>
      <c r="J1920" s="16" t="s">
        <v>7744</v>
      </c>
      <c r="K1920" s="16" t="s">
        <v>131</v>
      </c>
      <c r="L1920" s="16">
        <v>8600000</v>
      </c>
      <c r="M1920" s="16">
        <v>8600000</v>
      </c>
      <c r="N1920" s="16">
        <v>8600000</v>
      </c>
      <c r="O1920" s="16">
        <v>8600000</v>
      </c>
      <c r="P1920" s="16">
        <v>8600000</v>
      </c>
      <c r="Q1920" s="16">
        <v>8600000</v>
      </c>
      <c r="R1920" s="16">
        <v>8900000</v>
      </c>
      <c r="S1920" s="16">
        <v>8900000</v>
      </c>
      <c r="T1920" s="16">
        <v>8900000</v>
      </c>
      <c r="U1920" s="16">
        <v>8900000</v>
      </c>
      <c r="V1920" s="16">
        <v>8900000</v>
      </c>
      <c r="W1920" s="16">
        <v>8900000</v>
      </c>
      <c r="X1920" s="16" t="s">
        <v>7744</v>
      </c>
      <c r="Y1920" s="16" t="s">
        <v>131</v>
      </c>
      <c r="Z1920" s="16" t="s">
        <v>131</v>
      </c>
    </row>
    <row r="1921" spans="2:26" hidden="1">
      <c r="B1921" s="16" t="s">
        <v>1621</v>
      </c>
      <c r="C1921" s="16" t="s">
        <v>1622</v>
      </c>
      <c r="D1921" s="16" t="s">
        <v>15008</v>
      </c>
      <c r="E1921" s="16" t="s">
        <v>15452</v>
      </c>
      <c r="F1921" s="16" t="s">
        <v>15013</v>
      </c>
      <c r="G1921" s="16" t="s">
        <v>1743</v>
      </c>
      <c r="H1921" s="16" t="s">
        <v>131</v>
      </c>
      <c r="I1921" s="16" t="s">
        <v>19</v>
      </c>
      <c r="J1921" s="16" t="s">
        <v>7744</v>
      </c>
      <c r="K1921" s="16" t="s">
        <v>131</v>
      </c>
      <c r="L1921" s="16">
        <v>8500000</v>
      </c>
      <c r="M1921" s="16">
        <v>8500000</v>
      </c>
      <c r="N1921" s="16">
        <v>8500000</v>
      </c>
      <c r="O1921" s="16">
        <v>8500000</v>
      </c>
      <c r="P1921" s="16">
        <v>8500000</v>
      </c>
      <c r="Q1921" s="16">
        <v>8500000</v>
      </c>
      <c r="R1921" s="16">
        <v>10000000</v>
      </c>
      <c r="S1921" s="16">
        <v>10000000</v>
      </c>
      <c r="T1921" s="16">
        <v>10000000</v>
      </c>
      <c r="U1921" s="16">
        <v>10000000</v>
      </c>
      <c r="V1921" s="16">
        <v>10000000</v>
      </c>
      <c r="W1921" s="16">
        <v>10000000</v>
      </c>
      <c r="X1921" s="16" t="s">
        <v>7744</v>
      </c>
      <c r="Y1921" s="16" t="s">
        <v>131</v>
      </c>
      <c r="Z1921" s="16" t="s">
        <v>131</v>
      </c>
    </row>
    <row r="1922" spans="2:26" hidden="1">
      <c r="B1922" s="16" t="s">
        <v>1621</v>
      </c>
      <c r="C1922" s="16" t="s">
        <v>1622</v>
      </c>
      <c r="D1922" s="16" t="s">
        <v>15008</v>
      </c>
      <c r="E1922" s="16" t="s">
        <v>15453</v>
      </c>
      <c r="F1922" s="16" t="s">
        <v>15014</v>
      </c>
      <c r="G1922" s="16" t="s">
        <v>1743</v>
      </c>
      <c r="H1922" s="16" t="s">
        <v>131</v>
      </c>
      <c r="I1922" s="16" t="s">
        <v>19</v>
      </c>
      <c r="J1922" s="16" t="s">
        <v>7744</v>
      </c>
      <c r="K1922" s="16" t="s">
        <v>131</v>
      </c>
      <c r="L1922" s="16">
        <v>3500000</v>
      </c>
      <c r="M1922" s="16">
        <v>3500000</v>
      </c>
      <c r="N1922" s="16">
        <v>3500000</v>
      </c>
      <c r="O1922" s="16">
        <v>3500000</v>
      </c>
      <c r="P1922" s="16">
        <v>3500000</v>
      </c>
      <c r="Q1922" s="16">
        <v>3500000</v>
      </c>
      <c r="R1922" s="16">
        <v>4000000</v>
      </c>
      <c r="S1922" s="16">
        <v>4000000</v>
      </c>
      <c r="T1922" s="16">
        <v>4000000</v>
      </c>
      <c r="U1922" s="16">
        <v>4000000</v>
      </c>
      <c r="V1922" s="16">
        <v>4000000</v>
      </c>
      <c r="W1922" s="16">
        <v>4000000</v>
      </c>
      <c r="X1922" s="16" t="s">
        <v>7744</v>
      </c>
      <c r="Y1922" s="16" t="s">
        <v>131</v>
      </c>
      <c r="Z1922" s="16" t="s">
        <v>131</v>
      </c>
    </row>
    <row r="1923" spans="2:26" hidden="1">
      <c r="B1923" s="16" t="s">
        <v>1621</v>
      </c>
      <c r="C1923" s="16" t="s">
        <v>1622</v>
      </c>
      <c r="D1923" s="16" t="s">
        <v>15008</v>
      </c>
      <c r="E1923" s="16" t="s">
        <v>15454</v>
      </c>
      <c r="F1923" s="16" t="s">
        <v>15015</v>
      </c>
      <c r="G1923" s="16" t="s">
        <v>1743</v>
      </c>
      <c r="H1923" s="16" t="s">
        <v>131</v>
      </c>
      <c r="I1923" s="16" t="s">
        <v>19</v>
      </c>
      <c r="J1923" s="16" t="s">
        <v>7744</v>
      </c>
      <c r="K1923" s="16" t="s">
        <v>131</v>
      </c>
      <c r="L1923" s="16">
        <v>400000</v>
      </c>
      <c r="M1923" s="16">
        <v>400000</v>
      </c>
      <c r="N1923" s="16">
        <v>400000</v>
      </c>
      <c r="O1923" s="16">
        <v>400000</v>
      </c>
      <c r="P1923" s="16">
        <v>400000</v>
      </c>
      <c r="Q1923" s="16">
        <v>400000</v>
      </c>
      <c r="R1923" s="16">
        <v>400000</v>
      </c>
      <c r="S1923" s="16">
        <v>400000</v>
      </c>
      <c r="T1923" s="16">
        <v>400000</v>
      </c>
      <c r="U1923" s="16">
        <v>400000</v>
      </c>
      <c r="V1923" s="16">
        <v>400000</v>
      </c>
      <c r="W1923" s="16">
        <v>400000</v>
      </c>
      <c r="X1923" s="16" t="s">
        <v>7744</v>
      </c>
      <c r="Y1923" s="16" t="s">
        <v>131</v>
      </c>
      <c r="Z1923" s="16" t="s">
        <v>131</v>
      </c>
    </row>
    <row r="1924" spans="2:26" hidden="1">
      <c r="B1924" s="16" t="s">
        <v>1621</v>
      </c>
      <c r="C1924" s="16" t="s">
        <v>1622</v>
      </c>
      <c r="D1924" s="16" t="s">
        <v>15008</v>
      </c>
      <c r="E1924" s="16" t="s">
        <v>15455</v>
      </c>
      <c r="F1924" s="16" t="s">
        <v>15016</v>
      </c>
      <c r="G1924" s="16" t="s">
        <v>1743</v>
      </c>
      <c r="H1924" s="16" t="s">
        <v>131</v>
      </c>
      <c r="I1924" s="16" t="s">
        <v>19</v>
      </c>
      <c r="J1924" s="16" t="s">
        <v>7744</v>
      </c>
      <c r="K1924" s="16" t="s">
        <v>131</v>
      </c>
      <c r="L1924" s="16">
        <v>500000</v>
      </c>
      <c r="M1924" s="16">
        <v>500000</v>
      </c>
      <c r="N1924" s="16">
        <v>500000</v>
      </c>
      <c r="O1924" s="16">
        <v>500000</v>
      </c>
      <c r="P1924" s="16">
        <v>500000</v>
      </c>
      <c r="Q1924" s="16">
        <v>500000</v>
      </c>
      <c r="R1924" s="16">
        <v>500000</v>
      </c>
      <c r="S1924" s="16">
        <v>500000</v>
      </c>
      <c r="T1924" s="16">
        <v>500000</v>
      </c>
      <c r="U1924" s="16">
        <v>500000</v>
      </c>
      <c r="V1924" s="16">
        <v>500000</v>
      </c>
      <c r="W1924" s="16">
        <v>500000</v>
      </c>
      <c r="X1924" s="16" t="s">
        <v>7744</v>
      </c>
      <c r="Y1924" s="16" t="s">
        <v>131</v>
      </c>
      <c r="Z1924" s="16" t="s">
        <v>131</v>
      </c>
    </row>
    <row r="1925" spans="2:26" hidden="1">
      <c r="B1925" s="16" t="s">
        <v>1621</v>
      </c>
      <c r="C1925" s="16" t="s">
        <v>1622</v>
      </c>
      <c r="D1925" s="16" t="s">
        <v>15008</v>
      </c>
      <c r="E1925" s="16" t="s">
        <v>15456</v>
      </c>
      <c r="F1925" s="16" t="s">
        <v>15017</v>
      </c>
      <c r="G1925" s="16" t="s">
        <v>1743</v>
      </c>
      <c r="H1925" s="16" t="s">
        <v>131</v>
      </c>
      <c r="I1925" s="16" t="s">
        <v>19</v>
      </c>
      <c r="J1925" s="16" t="s">
        <v>7744</v>
      </c>
      <c r="K1925" s="16" t="s">
        <v>131</v>
      </c>
      <c r="L1925" s="16">
        <v>7500000</v>
      </c>
      <c r="M1925" s="16">
        <v>7500000</v>
      </c>
      <c r="N1925" s="16">
        <v>7500000</v>
      </c>
      <c r="O1925" s="16">
        <v>7500000</v>
      </c>
      <c r="P1925" s="16">
        <v>7500000</v>
      </c>
      <c r="Q1925" s="16">
        <v>7500000</v>
      </c>
      <c r="R1925" s="16">
        <v>7500000</v>
      </c>
      <c r="S1925" s="16">
        <v>7500000</v>
      </c>
      <c r="T1925" s="16">
        <v>7500000</v>
      </c>
      <c r="U1925" s="16">
        <v>7500000</v>
      </c>
      <c r="V1925" s="16">
        <v>7500000</v>
      </c>
      <c r="W1925" s="16">
        <v>7500000</v>
      </c>
      <c r="X1925" s="16" t="s">
        <v>7744</v>
      </c>
      <c r="Y1925" s="16" t="s">
        <v>131</v>
      </c>
      <c r="Z1925" s="16" t="s">
        <v>131</v>
      </c>
    </row>
    <row r="1926" spans="2:26" hidden="1">
      <c r="B1926" s="16" t="s">
        <v>1621</v>
      </c>
      <c r="C1926" s="16" t="s">
        <v>1622</v>
      </c>
      <c r="D1926" s="16" t="s">
        <v>15008</v>
      </c>
      <c r="E1926" s="16" t="s">
        <v>15457</v>
      </c>
      <c r="F1926" s="16" t="s">
        <v>15018</v>
      </c>
      <c r="G1926" s="16" t="s">
        <v>1743</v>
      </c>
      <c r="H1926" s="16" t="s">
        <v>131</v>
      </c>
      <c r="I1926" s="16" t="s">
        <v>19</v>
      </c>
      <c r="J1926" s="16" t="s">
        <v>7744</v>
      </c>
      <c r="K1926" s="16" t="s">
        <v>131</v>
      </c>
      <c r="L1926" s="16">
        <v>1400000</v>
      </c>
      <c r="M1926" s="16">
        <v>1400000</v>
      </c>
      <c r="N1926" s="16">
        <v>1400000</v>
      </c>
      <c r="O1926" s="16">
        <v>1400000</v>
      </c>
      <c r="P1926" s="16">
        <v>1400000</v>
      </c>
      <c r="Q1926" s="16">
        <v>1400000</v>
      </c>
      <c r="R1926" s="16">
        <v>1400000</v>
      </c>
      <c r="S1926" s="16">
        <v>1400000</v>
      </c>
      <c r="T1926" s="16">
        <v>1400000</v>
      </c>
      <c r="U1926" s="16">
        <v>1400000</v>
      </c>
      <c r="V1926" s="16">
        <v>1400000</v>
      </c>
      <c r="W1926" s="16">
        <v>1400000</v>
      </c>
      <c r="X1926" s="16" t="s">
        <v>7744</v>
      </c>
      <c r="Y1926" s="16" t="s">
        <v>131</v>
      </c>
      <c r="Z1926" s="16" t="s">
        <v>131</v>
      </c>
    </row>
    <row r="1927" spans="2:26" hidden="1">
      <c r="B1927" s="16" t="s">
        <v>1621</v>
      </c>
      <c r="C1927" s="16" t="s">
        <v>1622</v>
      </c>
      <c r="D1927" s="16" t="s">
        <v>15008</v>
      </c>
      <c r="E1927" s="16" t="s">
        <v>15458</v>
      </c>
      <c r="F1927" s="16" t="s">
        <v>15019</v>
      </c>
      <c r="G1927" s="16" t="s">
        <v>1626</v>
      </c>
      <c r="H1927" s="16" t="s">
        <v>103</v>
      </c>
      <c r="I1927" s="16" t="s">
        <v>19</v>
      </c>
      <c r="J1927" s="16" t="s">
        <v>7744</v>
      </c>
      <c r="K1927" s="16" t="s">
        <v>103</v>
      </c>
      <c r="L1927" s="16">
        <v>25908804.100000001</v>
      </c>
      <c r="M1927" s="16">
        <v>25908804.100000001</v>
      </c>
      <c r="N1927" s="16">
        <v>25908804.100000001</v>
      </c>
      <c r="O1927" s="16">
        <v>25908804.100000001</v>
      </c>
      <c r="P1927" s="16">
        <v>25908804.100000001</v>
      </c>
      <c r="Q1927" s="16">
        <v>25908804.100000001</v>
      </c>
      <c r="R1927" s="16">
        <v>25908804.100000001</v>
      </c>
      <c r="S1927" s="16">
        <v>25908804.100000001</v>
      </c>
      <c r="T1927" s="16">
        <v>25908804.100000001</v>
      </c>
      <c r="U1927" s="16">
        <v>25908804.100000001</v>
      </c>
      <c r="V1927" s="16">
        <v>25908804.100000001</v>
      </c>
      <c r="W1927" s="16">
        <v>25908804.100000001</v>
      </c>
      <c r="X1927" s="16" t="s">
        <v>7744</v>
      </c>
      <c r="Y1927" s="16" t="s">
        <v>103</v>
      </c>
      <c r="Z1927" s="16" t="s">
        <v>103</v>
      </c>
    </row>
    <row r="1928" spans="2:26" hidden="1">
      <c r="B1928" s="16" t="s">
        <v>1621</v>
      </c>
      <c r="C1928" s="16" t="s">
        <v>235</v>
      </c>
      <c r="D1928" s="16" t="s">
        <v>14987</v>
      </c>
      <c r="E1928" s="16" t="s">
        <v>15459</v>
      </c>
      <c r="F1928" s="16" t="s">
        <v>15020</v>
      </c>
      <c r="G1928" s="16" t="s">
        <v>2073</v>
      </c>
      <c r="H1928" s="16" t="s">
        <v>130</v>
      </c>
      <c r="I1928" s="16" t="s">
        <v>19</v>
      </c>
      <c r="J1928" s="16" t="s">
        <v>7744</v>
      </c>
      <c r="K1928" s="16" t="s">
        <v>130</v>
      </c>
      <c r="L1928" s="16">
        <v>12500</v>
      </c>
      <c r="M1928" s="16">
        <v>12500</v>
      </c>
      <c r="N1928" s="16">
        <v>12500</v>
      </c>
      <c r="O1928" s="16">
        <v>12500</v>
      </c>
      <c r="P1928" s="16">
        <v>12500</v>
      </c>
      <c r="Q1928" s="16">
        <v>12500</v>
      </c>
      <c r="R1928" s="16">
        <v>12500</v>
      </c>
      <c r="S1928" s="16">
        <v>12500</v>
      </c>
      <c r="T1928" s="16">
        <v>12500</v>
      </c>
      <c r="U1928" s="16">
        <v>12500</v>
      </c>
      <c r="V1928" s="16">
        <v>12500</v>
      </c>
      <c r="W1928" s="16">
        <v>12500</v>
      </c>
      <c r="X1928" s="16" t="s">
        <v>7744</v>
      </c>
      <c r="Y1928" s="16" t="s">
        <v>130</v>
      </c>
      <c r="Z1928" s="16" t="s">
        <v>130</v>
      </c>
    </row>
    <row r="1929" spans="2:26" hidden="1">
      <c r="B1929" s="16" t="s">
        <v>1621</v>
      </c>
      <c r="C1929" s="16" t="s">
        <v>235</v>
      </c>
      <c r="D1929" s="16" t="s">
        <v>14987</v>
      </c>
      <c r="E1929" s="16" t="s">
        <v>15460</v>
      </c>
      <c r="F1929" s="16" t="s">
        <v>15021</v>
      </c>
      <c r="G1929" s="16" t="s">
        <v>2073</v>
      </c>
      <c r="H1929" s="16" t="s">
        <v>130</v>
      </c>
      <c r="I1929" s="16" t="s">
        <v>19</v>
      </c>
      <c r="J1929" s="16" t="s">
        <v>7744</v>
      </c>
      <c r="K1929" s="16" t="s">
        <v>130</v>
      </c>
      <c r="L1929" s="16">
        <v>20000</v>
      </c>
      <c r="M1929" s="16">
        <v>20000</v>
      </c>
      <c r="N1929" s="16">
        <v>20000</v>
      </c>
      <c r="O1929" s="16">
        <v>20000</v>
      </c>
      <c r="P1929" s="16">
        <v>20000</v>
      </c>
      <c r="Q1929" s="16">
        <v>20000</v>
      </c>
      <c r="R1929" s="16">
        <v>20000</v>
      </c>
      <c r="S1929" s="16">
        <v>20000</v>
      </c>
      <c r="T1929" s="16">
        <v>20000</v>
      </c>
      <c r="U1929" s="16">
        <v>20000</v>
      </c>
      <c r="V1929" s="16">
        <v>20000</v>
      </c>
      <c r="W1929" s="16">
        <v>20000</v>
      </c>
      <c r="X1929" s="16" t="s">
        <v>7744</v>
      </c>
      <c r="Y1929" s="16" t="s">
        <v>130</v>
      </c>
      <c r="Z1929" s="16" t="s">
        <v>130</v>
      </c>
    </row>
    <row r="1930" spans="2:26" hidden="1">
      <c r="B1930" s="16" t="s">
        <v>1621</v>
      </c>
      <c r="C1930" s="16" t="s">
        <v>235</v>
      </c>
      <c r="D1930" s="16" t="s">
        <v>14987</v>
      </c>
      <c r="E1930" s="16" t="s">
        <v>15461</v>
      </c>
      <c r="F1930" s="16" t="s">
        <v>15022</v>
      </c>
      <c r="G1930" s="16" t="s">
        <v>2073</v>
      </c>
      <c r="H1930" s="16" t="s">
        <v>130</v>
      </c>
      <c r="I1930" s="16" t="s">
        <v>19</v>
      </c>
      <c r="J1930" s="16" t="s">
        <v>7744</v>
      </c>
      <c r="K1930" s="16" t="s">
        <v>130</v>
      </c>
      <c r="L1930" s="16">
        <v>20000</v>
      </c>
      <c r="M1930" s="16">
        <v>20000</v>
      </c>
      <c r="N1930" s="16">
        <v>20000</v>
      </c>
      <c r="O1930" s="16">
        <v>20000</v>
      </c>
      <c r="P1930" s="16">
        <v>20000</v>
      </c>
      <c r="Q1930" s="16">
        <v>20000</v>
      </c>
      <c r="R1930" s="16">
        <v>20000</v>
      </c>
      <c r="S1930" s="16">
        <v>20000</v>
      </c>
      <c r="T1930" s="16">
        <v>20000</v>
      </c>
      <c r="U1930" s="16">
        <v>20000</v>
      </c>
      <c r="V1930" s="16">
        <v>20000</v>
      </c>
      <c r="W1930" s="16">
        <v>20000</v>
      </c>
      <c r="X1930" s="16" t="s">
        <v>7744</v>
      </c>
      <c r="Y1930" s="16" t="s">
        <v>130</v>
      </c>
      <c r="Z1930" s="16" t="s">
        <v>130</v>
      </c>
    </row>
    <row r="1931" spans="2:26" hidden="1">
      <c r="B1931" s="16" t="s">
        <v>1621</v>
      </c>
      <c r="C1931" s="16" t="s">
        <v>235</v>
      </c>
      <c r="D1931" s="16" t="s">
        <v>14987</v>
      </c>
      <c r="E1931" s="16" t="s">
        <v>15462</v>
      </c>
      <c r="F1931" s="16" t="s">
        <v>15023</v>
      </c>
      <c r="G1931" s="16" t="s">
        <v>2073</v>
      </c>
      <c r="H1931" s="16" t="s">
        <v>130</v>
      </c>
      <c r="I1931" s="16" t="s">
        <v>19</v>
      </c>
      <c r="J1931" s="16" t="s">
        <v>7744</v>
      </c>
      <c r="K1931" s="16" t="s">
        <v>130</v>
      </c>
      <c r="L1931" s="16">
        <v>20000</v>
      </c>
      <c r="M1931" s="16">
        <v>20000</v>
      </c>
      <c r="N1931" s="16">
        <v>20000</v>
      </c>
      <c r="O1931" s="16">
        <v>20000</v>
      </c>
      <c r="P1931" s="16">
        <v>20000</v>
      </c>
      <c r="Q1931" s="16">
        <v>20000</v>
      </c>
      <c r="R1931" s="16">
        <v>20000</v>
      </c>
      <c r="S1931" s="16">
        <v>20000</v>
      </c>
      <c r="T1931" s="16">
        <v>20000</v>
      </c>
      <c r="U1931" s="16">
        <v>20000</v>
      </c>
      <c r="V1931" s="16">
        <v>20000</v>
      </c>
      <c r="W1931" s="16">
        <v>20000</v>
      </c>
      <c r="X1931" s="16" t="s">
        <v>7744</v>
      </c>
      <c r="Y1931" s="16" t="s">
        <v>130</v>
      </c>
      <c r="Z1931" s="16" t="s">
        <v>130</v>
      </c>
    </row>
    <row r="1932" spans="2:26" hidden="1">
      <c r="B1932" s="16" t="s">
        <v>1621</v>
      </c>
      <c r="C1932" s="16" t="s">
        <v>235</v>
      </c>
      <c r="D1932" s="16" t="s">
        <v>14987</v>
      </c>
      <c r="E1932" s="16" t="s">
        <v>15463</v>
      </c>
      <c r="F1932" s="16" t="s">
        <v>15024</v>
      </c>
      <c r="G1932" s="16" t="s">
        <v>2073</v>
      </c>
      <c r="H1932" s="16" t="s">
        <v>130</v>
      </c>
      <c r="I1932" s="16" t="s">
        <v>19</v>
      </c>
      <c r="J1932" s="16" t="s">
        <v>7744</v>
      </c>
      <c r="K1932" s="16" t="s">
        <v>130</v>
      </c>
      <c r="L1932" s="16">
        <v>20000</v>
      </c>
      <c r="M1932" s="16">
        <v>20000</v>
      </c>
      <c r="N1932" s="16">
        <v>20000</v>
      </c>
      <c r="O1932" s="16">
        <v>20000</v>
      </c>
      <c r="P1932" s="16">
        <v>20000</v>
      </c>
      <c r="Q1932" s="16">
        <v>20000</v>
      </c>
      <c r="R1932" s="16">
        <v>20000</v>
      </c>
      <c r="S1932" s="16">
        <v>20000</v>
      </c>
      <c r="T1932" s="16">
        <v>20000</v>
      </c>
      <c r="U1932" s="16">
        <v>20000</v>
      </c>
      <c r="V1932" s="16">
        <v>20000</v>
      </c>
      <c r="W1932" s="16">
        <v>20000</v>
      </c>
      <c r="X1932" s="16" t="s">
        <v>7744</v>
      </c>
      <c r="Y1932" s="16" t="s">
        <v>130</v>
      </c>
      <c r="Z1932" s="16" t="s">
        <v>130</v>
      </c>
    </row>
    <row r="1933" spans="2:26" hidden="1">
      <c r="B1933" s="16" t="s">
        <v>1621</v>
      </c>
      <c r="C1933" s="16" t="s">
        <v>235</v>
      </c>
      <c r="D1933" s="16" t="s">
        <v>14987</v>
      </c>
      <c r="E1933" s="16" t="s">
        <v>15464</v>
      </c>
      <c r="F1933" s="16" t="s">
        <v>15025</v>
      </c>
      <c r="G1933" s="16" t="s">
        <v>2073</v>
      </c>
      <c r="H1933" s="16" t="s">
        <v>130</v>
      </c>
      <c r="I1933" s="16" t="s">
        <v>19</v>
      </c>
      <c r="J1933" s="16" t="s">
        <v>7744</v>
      </c>
      <c r="K1933" s="16" t="s">
        <v>130</v>
      </c>
      <c r="L1933" s="16">
        <v>12500</v>
      </c>
      <c r="M1933" s="16">
        <v>12500</v>
      </c>
      <c r="N1933" s="16">
        <v>12500</v>
      </c>
      <c r="O1933" s="16">
        <v>12500</v>
      </c>
      <c r="P1933" s="16">
        <v>12500</v>
      </c>
      <c r="Q1933" s="16">
        <v>12500</v>
      </c>
      <c r="R1933" s="16">
        <v>12500</v>
      </c>
      <c r="S1933" s="16">
        <v>12500</v>
      </c>
      <c r="T1933" s="16">
        <v>12500</v>
      </c>
      <c r="U1933" s="16">
        <v>12500</v>
      </c>
      <c r="V1933" s="16">
        <v>12500</v>
      </c>
      <c r="W1933" s="16">
        <v>12500</v>
      </c>
      <c r="X1933" s="16" t="s">
        <v>7744</v>
      </c>
      <c r="Y1933" s="16" t="s">
        <v>130</v>
      </c>
      <c r="Z1933" s="16" t="s">
        <v>130</v>
      </c>
    </row>
    <row r="1934" spans="2:26" hidden="1">
      <c r="B1934" s="16" t="s">
        <v>1621</v>
      </c>
      <c r="C1934" s="16" t="s">
        <v>1622</v>
      </c>
      <c r="D1934" s="16" t="s">
        <v>15031</v>
      </c>
      <c r="E1934" s="16" t="s">
        <v>15465</v>
      </c>
      <c r="F1934" s="16" t="s">
        <v>15032</v>
      </c>
      <c r="G1934" s="16" t="s">
        <v>1743</v>
      </c>
      <c r="H1934" s="16" t="s">
        <v>131</v>
      </c>
      <c r="I1934" s="16" t="s">
        <v>19</v>
      </c>
      <c r="J1934" s="16" t="s">
        <v>7744</v>
      </c>
      <c r="K1934" s="16" t="s">
        <v>131</v>
      </c>
      <c r="L1934" s="16">
        <v>1500000</v>
      </c>
      <c r="M1934" s="16">
        <v>1500000</v>
      </c>
      <c r="N1934" s="16">
        <v>1500000</v>
      </c>
      <c r="O1934" s="16">
        <v>1500000</v>
      </c>
      <c r="P1934" s="16">
        <v>1500000</v>
      </c>
      <c r="Q1934" s="16">
        <v>1500000</v>
      </c>
      <c r="R1934" s="16">
        <v>2000000</v>
      </c>
      <c r="S1934" s="16">
        <v>2000000</v>
      </c>
      <c r="T1934" s="16">
        <v>2000000</v>
      </c>
      <c r="U1934" s="16">
        <v>2000000</v>
      </c>
      <c r="V1934" s="16">
        <v>2000000</v>
      </c>
      <c r="W1934" s="16">
        <v>2000000</v>
      </c>
      <c r="X1934" s="16" t="s">
        <v>7744</v>
      </c>
      <c r="Y1934" s="16" t="s">
        <v>131</v>
      </c>
      <c r="Z1934" s="16" t="s">
        <v>131</v>
      </c>
    </row>
    <row r="1935" spans="2:26" hidden="1">
      <c r="B1935" s="16" t="s">
        <v>1621</v>
      </c>
      <c r="C1935" s="16" t="s">
        <v>235</v>
      </c>
      <c r="D1935" s="16" t="s">
        <v>14987</v>
      </c>
      <c r="E1935" s="16" t="s">
        <v>15466</v>
      </c>
      <c r="F1935" s="16" t="s">
        <v>15033</v>
      </c>
      <c r="G1935" s="16" t="s">
        <v>2073</v>
      </c>
      <c r="H1935" s="16" t="s">
        <v>130</v>
      </c>
      <c r="I1935" s="16" t="s">
        <v>19</v>
      </c>
      <c r="J1935" s="16" t="s">
        <v>7744</v>
      </c>
      <c r="K1935" s="16" t="s">
        <v>130</v>
      </c>
      <c r="L1935" s="16">
        <v>12500</v>
      </c>
      <c r="M1935" s="16">
        <v>12500</v>
      </c>
      <c r="N1935" s="16">
        <v>12500</v>
      </c>
      <c r="O1935" s="16">
        <v>12500</v>
      </c>
      <c r="P1935" s="16">
        <v>12500</v>
      </c>
      <c r="Q1935" s="16">
        <v>12500</v>
      </c>
      <c r="R1935" s="16">
        <v>12500</v>
      </c>
      <c r="S1935" s="16">
        <v>12500</v>
      </c>
      <c r="T1935" s="16">
        <v>12500</v>
      </c>
      <c r="U1935" s="16">
        <v>12500</v>
      </c>
      <c r="V1935" s="16">
        <v>12500</v>
      </c>
      <c r="W1935" s="16">
        <v>12500</v>
      </c>
      <c r="X1935" s="16" t="s">
        <v>7744</v>
      </c>
      <c r="Y1935" s="16" t="s">
        <v>130</v>
      </c>
      <c r="Z1935" s="16" t="s">
        <v>130</v>
      </c>
    </row>
    <row r="1936" spans="2:26" hidden="1">
      <c r="B1936" s="16" t="s">
        <v>1621</v>
      </c>
      <c r="C1936" s="16" t="s">
        <v>235</v>
      </c>
      <c r="D1936" s="16" t="s">
        <v>14987</v>
      </c>
      <c r="E1936" s="16" t="s">
        <v>15467</v>
      </c>
      <c r="F1936" s="16" t="s">
        <v>15034</v>
      </c>
      <c r="G1936" s="16" t="s">
        <v>2073</v>
      </c>
      <c r="H1936" s="16" t="s">
        <v>130</v>
      </c>
      <c r="I1936" s="16" t="s">
        <v>19</v>
      </c>
      <c r="J1936" s="16" t="s">
        <v>7744</v>
      </c>
      <c r="K1936" s="16" t="s">
        <v>130</v>
      </c>
      <c r="L1936" s="16">
        <v>20000</v>
      </c>
      <c r="M1936" s="16">
        <v>20000</v>
      </c>
      <c r="N1936" s="16">
        <v>20000</v>
      </c>
      <c r="O1936" s="16">
        <v>20000</v>
      </c>
      <c r="P1936" s="16">
        <v>20000</v>
      </c>
      <c r="Q1936" s="16">
        <v>20000</v>
      </c>
      <c r="R1936" s="16">
        <v>20000</v>
      </c>
      <c r="S1936" s="16">
        <v>20000</v>
      </c>
      <c r="T1936" s="16">
        <v>20000</v>
      </c>
      <c r="U1936" s="16">
        <v>20000</v>
      </c>
      <c r="V1936" s="16">
        <v>20000</v>
      </c>
      <c r="W1936" s="16">
        <v>20000</v>
      </c>
      <c r="X1936" s="16" t="s">
        <v>7744</v>
      </c>
      <c r="Y1936" s="16" t="s">
        <v>130</v>
      </c>
      <c r="Z1936" s="16" t="s">
        <v>130</v>
      </c>
    </row>
    <row r="1937" spans="2:26" hidden="1">
      <c r="B1937" s="16" t="s">
        <v>1621</v>
      </c>
      <c r="C1937" s="16" t="s">
        <v>235</v>
      </c>
      <c r="D1937" s="16" t="s">
        <v>14987</v>
      </c>
      <c r="E1937" s="16" t="s">
        <v>15468</v>
      </c>
      <c r="F1937" s="16" t="s">
        <v>15035</v>
      </c>
      <c r="G1937" s="16" t="s">
        <v>2073</v>
      </c>
      <c r="H1937" s="16" t="s">
        <v>130</v>
      </c>
      <c r="I1937" s="16" t="s">
        <v>19</v>
      </c>
      <c r="J1937" s="16" t="s">
        <v>7744</v>
      </c>
      <c r="K1937" s="16" t="s">
        <v>130</v>
      </c>
      <c r="L1937" s="16">
        <v>20000</v>
      </c>
      <c r="M1937" s="16">
        <v>20000</v>
      </c>
      <c r="N1937" s="16">
        <v>20000</v>
      </c>
      <c r="O1937" s="16">
        <v>20000</v>
      </c>
      <c r="P1937" s="16">
        <v>20000</v>
      </c>
      <c r="Q1937" s="16">
        <v>20000</v>
      </c>
      <c r="R1937" s="16">
        <v>20000</v>
      </c>
      <c r="S1937" s="16">
        <v>20000</v>
      </c>
      <c r="T1937" s="16">
        <v>20000</v>
      </c>
      <c r="U1937" s="16">
        <v>20000</v>
      </c>
      <c r="V1937" s="16">
        <v>20000</v>
      </c>
      <c r="W1937" s="16">
        <v>20000</v>
      </c>
      <c r="X1937" s="16" t="s">
        <v>7744</v>
      </c>
      <c r="Y1937" s="16" t="s">
        <v>130</v>
      </c>
      <c r="Z1937" s="16" t="s">
        <v>130</v>
      </c>
    </row>
    <row r="1938" spans="2:26" hidden="1">
      <c r="B1938" s="16" t="s">
        <v>1621</v>
      </c>
      <c r="C1938" s="16" t="s">
        <v>235</v>
      </c>
      <c r="D1938" s="16" t="s">
        <v>14987</v>
      </c>
      <c r="E1938" s="16" t="s">
        <v>15469</v>
      </c>
      <c r="F1938" s="16" t="s">
        <v>15036</v>
      </c>
      <c r="G1938" s="16" t="s">
        <v>2073</v>
      </c>
      <c r="H1938" s="16" t="s">
        <v>130</v>
      </c>
      <c r="I1938" s="16" t="s">
        <v>19</v>
      </c>
      <c r="J1938" s="16" t="s">
        <v>7744</v>
      </c>
      <c r="K1938" s="16" t="s">
        <v>130</v>
      </c>
      <c r="L1938" s="16">
        <v>20000</v>
      </c>
      <c r="M1938" s="16">
        <v>20000</v>
      </c>
      <c r="N1938" s="16">
        <v>20000</v>
      </c>
      <c r="O1938" s="16">
        <v>20000</v>
      </c>
      <c r="P1938" s="16">
        <v>20000</v>
      </c>
      <c r="Q1938" s="16">
        <v>20000</v>
      </c>
      <c r="R1938" s="16">
        <v>20000</v>
      </c>
      <c r="S1938" s="16">
        <v>20000</v>
      </c>
      <c r="T1938" s="16">
        <v>20000</v>
      </c>
      <c r="U1938" s="16">
        <v>20000</v>
      </c>
      <c r="V1938" s="16">
        <v>20000</v>
      </c>
      <c r="W1938" s="16">
        <v>20000</v>
      </c>
      <c r="X1938" s="16" t="s">
        <v>7744</v>
      </c>
      <c r="Y1938" s="16" t="s">
        <v>130</v>
      </c>
      <c r="Z1938" s="16" t="s">
        <v>130</v>
      </c>
    </row>
    <row r="1939" spans="2:26" hidden="1">
      <c r="B1939" s="16" t="s">
        <v>1621</v>
      </c>
      <c r="C1939" s="16" t="s">
        <v>235</v>
      </c>
      <c r="D1939" s="16" t="s">
        <v>10035</v>
      </c>
      <c r="E1939" s="16" t="s">
        <v>15470</v>
      </c>
      <c r="F1939" s="16" t="s">
        <v>15037</v>
      </c>
      <c r="G1939" s="16" t="s">
        <v>1739</v>
      </c>
      <c r="H1939" s="16" t="s">
        <v>129</v>
      </c>
      <c r="I1939" s="16" t="s">
        <v>19</v>
      </c>
      <c r="J1939" s="16" t="s">
        <v>7744</v>
      </c>
      <c r="K1939" s="16" t="s">
        <v>129</v>
      </c>
      <c r="L1939" s="16">
        <v>65000</v>
      </c>
      <c r="M1939" s="16">
        <v>65000</v>
      </c>
      <c r="N1939" s="16">
        <v>65000</v>
      </c>
      <c r="O1939" s="16">
        <v>65000</v>
      </c>
      <c r="P1939" s="16">
        <v>65000</v>
      </c>
      <c r="Q1939" s="16">
        <v>65000</v>
      </c>
      <c r="R1939" s="16">
        <v>65000</v>
      </c>
      <c r="S1939" s="16">
        <v>65000</v>
      </c>
      <c r="T1939" s="16">
        <v>65000</v>
      </c>
      <c r="U1939" s="16">
        <v>65000</v>
      </c>
      <c r="V1939" s="16">
        <v>65000</v>
      </c>
      <c r="W1939" s="16">
        <v>65000</v>
      </c>
      <c r="X1939" s="16" t="s">
        <v>7744</v>
      </c>
      <c r="Y1939" s="16" t="s">
        <v>129</v>
      </c>
      <c r="Z1939" s="16" t="s">
        <v>129</v>
      </c>
    </row>
    <row r="1940" spans="2:26" hidden="1">
      <c r="B1940" s="16" t="s">
        <v>1621</v>
      </c>
      <c r="C1940" s="16" t="s">
        <v>235</v>
      </c>
      <c r="D1940" s="16" t="s">
        <v>10035</v>
      </c>
      <c r="E1940" s="16" t="s">
        <v>15471</v>
      </c>
      <c r="F1940" s="16" t="s">
        <v>15038</v>
      </c>
      <c r="G1940" s="16" t="s">
        <v>1739</v>
      </c>
      <c r="H1940" s="16" t="s">
        <v>129</v>
      </c>
      <c r="I1940" s="16" t="s">
        <v>19</v>
      </c>
      <c r="J1940" s="16" t="s">
        <v>7745</v>
      </c>
      <c r="K1940" s="16" t="s">
        <v>129</v>
      </c>
      <c r="L1940" s="16">
        <v>107500</v>
      </c>
      <c r="M1940" s="16">
        <v>107500</v>
      </c>
      <c r="N1940" s="16">
        <v>107500</v>
      </c>
      <c r="O1940" s="16">
        <v>107500</v>
      </c>
      <c r="P1940" s="16">
        <v>107500</v>
      </c>
      <c r="Q1940" s="16">
        <v>107500</v>
      </c>
      <c r="R1940" s="16">
        <v>110187.5</v>
      </c>
      <c r="S1940" s="16">
        <v>110187.5</v>
      </c>
      <c r="T1940" s="16">
        <v>110187.5</v>
      </c>
      <c r="U1940" s="16">
        <v>110187.5</v>
      </c>
      <c r="V1940" s="16">
        <v>110187.5</v>
      </c>
      <c r="W1940" s="16">
        <v>110187.5</v>
      </c>
      <c r="X1940" s="16" t="s">
        <v>7745</v>
      </c>
      <c r="Y1940" s="16" t="s">
        <v>129</v>
      </c>
      <c r="Z1940" s="16" t="s">
        <v>129</v>
      </c>
    </row>
    <row r="1941" spans="2:26" hidden="1">
      <c r="B1941" s="16" t="s">
        <v>1621</v>
      </c>
      <c r="C1941" s="16" t="s">
        <v>235</v>
      </c>
      <c r="D1941" s="16" t="s">
        <v>10035</v>
      </c>
      <c r="E1941" s="16" t="s">
        <v>15472</v>
      </c>
      <c r="F1941" s="16" t="s">
        <v>15040</v>
      </c>
      <c r="G1941" s="16" t="s">
        <v>1739</v>
      </c>
      <c r="H1941" s="16" t="s">
        <v>129</v>
      </c>
      <c r="I1941" s="16" t="s">
        <v>19</v>
      </c>
      <c r="J1941" s="16" t="s">
        <v>7745</v>
      </c>
      <c r="K1941" s="16" t="s">
        <v>129</v>
      </c>
      <c r="L1941" s="16">
        <v>107500</v>
      </c>
      <c r="M1941" s="16">
        <v>107500</v>
      </c>
      <c r="N1941" s="16">
        <v>107500</v>
      </c>
      <c r="O1941" s="16">
        <v>107500</v>
      </c>
      <c r="P1941" s="16">
        <v>107500</v>
      </c>
      <c r="Q1941" s="16">
        <v>107500</v>
      </c>
      <c r="R1941" s="16">
        <v>110187.5</v>
      </c>
      <c r="S1941" s="16">
        <v>110187.5</v>
      </c>
      <c r="T1941" s="16">
        <v>110187.5</v>
      </c>
      <c r="U1941" s="16">
        <v>110187.5</v>
      </c>
      <c r="V1941" s="16">
        <v>110187.5</v>
      </c>
      <c r="W1941" s="16">
        <v>110187.5</v>
      </c>
      <c r="X1941" s="16" t="s">
        <v>7745</v>
      </c>
      <c r="Y1941" s="16" t="s">
        <v>129</v>
      </c>
      <c r="Z1941" s="16" t="s">
        <v>129</v>
      </c>
    </row>
    <row r="1942" spans="2:26" hidden="1">
      <c r="B1942" s="16" t="s">
        <v>1621</v>
      </c>
      <c r="C1942" s="16" t="s">
        <v>235</v>
      </c>
      <c r="D1942" s="16" t="s">
        <v>14987</v>
      </c>
      <c r="E1942" s="16" t="s">
        <v>15473</v>
      </c>
      <c r="F1942" s="16" t="s">
        <v>15041</v>
      </c>
      <c r="G1942" s="16" t="s">
        <v>2073</v>
      </c>
      <c r="H1942" s="16" t="s">
        <v>130</v>
      </c>
      <c r="I1942" s="16" t="s">
        <v>19</v>
      </c>
      <c r="J1942" s="16" t="s">
        <v>7744</v>
      </c>
      <c r="K1942" s="16" t="s">
        <v>130</v>
      </c>
      <c r="L1942" s="16">
        <v>20000</v>
      </c>
      <c r="M1942" s="16">
        <v>20000</v>
      </c>
      <c r="N1942" s="16">
        <v>20000</v>
      </c>
      <c r="O1942" s="16">
        <v>20000</v>
      </c>
      <c r="P1942" s="16">
        <v>20000</v>
      </c>
      <c r="Q1942" s="16">
        <v>20000</v>
      </c>
      <c r="R1942" s="16">
        <v>20000</v>
      </c>
      <c r="S1942" s="16">
        <v>20000</v>
      </c>
      <c r="T1942" s="16">
        <v>20000</v>
      </c>
      <c r="U1942" s="16">
        <v>20000</v>
      </c>
      <c r="V1942" s="16">
        <v>20000</v>
      </c>
      <c r="W1942" s="16">
        <v>20000</v>
      </c>
      <c r="X1942" s="16" t="s">
        <v>7744</v>
      </c>
      <c r="Y1942" s="16" t="s">
        <v>130</v>
      </c>
      <c r="Z1942" s="16" t="s">
        <v>130</v>
      </c>
    </row>
    <row r="1943" spans="2:26" hidden="1">
      <c r="B1943" s="16" t="s">
        <v>1621</v>
      </c>
      <c r="C1943" s="16" t="s">
        <v>235</v>
      </c>
      <c r="D1943" s="16" t="s">
        <v>14987</v>
      </c>
      <c r="E1943" s="16" t="s">
        <v>15474</v>
      </c>
      <c r="F1943" s="16" t="s">
        <v>15050</v>
      </c>
      <c r="G1943" s="16" t="s">
        <v>2073</v>
      </c>
      <c r="H1943" s="16" t="s">
        <v>130</v>
      </c>
      <c r="I1943" s="16" t="s">
        <v>19</v>
      </c>
      <c r="J1943" s="16" t="s">
        <v>7744</v>
      </c>
      <c r="K1943" s="16" t="s">
        <v>130</v>
      </c>
      <c r="L1943" s="16">
        <v>12500</v>
      </c>
      <c r="M1943" s="16">
        <v>12500</v>
      </c>
      <c r="N1943" s="16">
        <v>12500</v>
      </c>
      <c r="O1943" s="16">
        <v>12500</v>
      </c>
      <c r="P1943" s="16">
        <v>12500</v>
      </c>
      <c r="Q1943" s="16">
        <v>12500</v>
      </c>
      <c r="R1943" s="16">
        <v>12500</v>
      </c>
      <c r="S1943" s="16">
        <v>12500</v>
      </c>
      <c r="T1943" s="16">
        <v>12500</v>
      </c>
      <c r="U1943" s="16">
        <v>12500</v>
      </c>
      <c r="V1943" s="16">
        <v>12500</v>
      </c>
      <c r="W1943" s="16">
        <v>12500</v>
      </c>
      <c r="X1943" s="16" t="s">
        <v>7744</v>
      </c>
      <c r="Y1943" s="16" t="s">
        <v>130</v>
      </c>
      <c r="Z1943" s="16" t="s">
        <v>130</v>
      </c>
    </row>
    <row r="1944" spans="2:26" hidden="1">
      <c r="B1944" s="16" t="s">
        <v>1621</v>
      </c>
      <c r="C1944" s="16" t="s">
        <v>235</v>
      </c>
      <c r="D1944" s="16" t="s">
        <v>14987</v>
      </c>
      <c r="E1944" s="16" t="s">
        <v>15475</v>
      </c>
      <c r="F1944" s="16" t="s">
        <v>15146</v>
      </c>
      <c r="G1944" s="16" t="s">
        <v>1743</v>
      </c>
      <c r="H1944" s="16" t="s">
        <v>130</v>
      </c>
      <c r="I1944" s="16" t="s">
        <v>19</v>
      </c>
      <c r="J1944" s="16" t="s">
        <v>7744</v>
      </c>
      <c r="K1944" s="16" t="s">
        <v>130</v>
      </c>
      <c r="L1944" s="16">
        <v>15000000</v>
      </c>
      <c r="M1944" s="16">
        <v>15000000</v>
      </c>
      <c r="N1944" s="16">
        <v>15000000</v>
      </c>
      <c r="O1944" s="16">
        <v>15000000</v>
      </c>
      <c r="P1944" s="16">
        <v>15000000</v>
      </c>
      <c r="Q1944" s="16">
        <v>15000000</v>
      </c>
      <c r="R1944" s="16">
        <v>15000000</v>
      </c>
      <c r="S1944" s="16">
        <v>15000000</v>
      </c>
      <c r="T1944" s="16">
        <v>15000000</v>
      </c>
      <c r="U1944" s="16">
        <v>15000000</v>
      </c>
      <c r="V1944" s="16">
        <v>15000000</v>
      </c>
      <c r="W1944" s="16">
        <v>15000000</v>
      </c>
      <c r="X1944" s="16" t="s">
        <v>7744</v>
      </c>
      <c r="Y1944" s="16" t="s">
        <v>130</v>
      </c>
      <c r="Z1944" s="16" t="s">
        <v>130</v>
      </c>
    </row>
    <row r="1945" spans="2:26" hidden="1">
      <c r="B1945" s="16" t="s">
        <v>1621</v>
      </c>
      <c r="C1945" s="16" t="s">
        <v>235</v>
      </c>
      <c r="D1945" s="16" t="s">
        <v>14987</v>
      </c>
      <c r="E1945" s="16" t="s">
        <v>15476</v>
      </c>
      <c r="F1945" s="16" t="s">
        <v>15053</v>
      </c>
      <c r="G1945" s="16" t="s">
        <v>1743</v>
      </c>
      <c r="H1945" s="16" t="s">
        <v>130</v>
      </c>
      <c r="I1945" s="16" t="s">
        <v>19</v>
      </c>
      <c r="J1945" s="16" t="s">
        <v>7744</v>
      </c>
      <c r="K1945" s="16" t="s">
        <v>130</v>
      </c>
      <c r="L1945" s="16">
        <v>15000000</v>
      </c>
      <c r="M1945" s="16">
        <v>15000000</v>
      </c>
      <c r="N1945" s="16">
        <v>15000000</v>
      </c>
      <c r="O1945" s="16">
        <v>15000000</v>
      </c>
      <c r="P1945" s="16">
        <v>15000000</v>
      </c>
      <c r="Q1945" s="16">
        <v>15000000</v>
      </c>
      <c r="R1945" s="16">
        <v>15000000</v>
      </c>
      <c r="S1945" s="16">
        <v>15000000</v>
      </c>
      <c r="T1945" s="16">
        <v>15000000</v>
      </c>
      <c r="U1945" s="16">
        <v>15000000</v>
      </c>
      <c r="V1945" s="16">
        <v>15000000</v>
      </c>
      <c r="W1945" s="16">
        <v>15000000</v>
      </c>
      <c r="X1945" s="16" t="s">
        <v>7744</v>
      </c>
      <c r="Y1945" s="16" t="s">
        <v>130</v>
      </c>
      <c r="Z1945" s="16" t="s">
        <v>130</v>
      </c>
    </row>
    <row r="1946" spans="2:26" hidden="1">
      <c r="B1946" s="16" t="s">
        <v>1621</v>
      </c>
      <c r="C1946" s="16" t="s">
        <v>235</v>
      </c>
      <c r="D1946" s="16" t="s">
        <v>14987</v>
      </c>
      <c r="E1946" s="16" t="s">
        <v>15477</v>
      </c>
      <c r="F1946" s="16" t="s">
        <v>15054</v>
      </c>
      <c r="G1946" s="16" t="s">
        <v>2073</v>
      </c>
      <c r="H1946" s="16" t="s">
        <v>130</v>
      </c>
      <c r="I1946" s="16" t="s">
        <v>19</v>
      </c>
      <c r="J1946" s="16" t="s">
        <v>7744</v>
      </c>
      <c r="K1946" s="16" t="s">
        <v>130</v>
      </c>
      <c r="L1946" s="16">
        <v>12500</v>
      </c>
      <c r="M1946" s="16">
        <v>12500</v>
      </c>
      <c r="N1946" s="16">
        <v>12500</v>
      </c>
      <c r="O1946" s="16">
        <v>12500</v>
      </c>
      <c r="P1946" s="16">
        <v>12500</v>
      </c>
      <c r="Q1946" s="16">
        <v>12500</v>
      </c>
      <c r="R1946" s="16">
        <v>12500</v>
      </c>
      <c r="S1946" s="16">
        <v>12500</v>
      </c>
      <c r="T1946" s="16">
        <v>12500</v>
      </c>
      <c r="U1946" s="16">
        <v>12500</v>
      </c>
      <c r="V1946" s="16">
        <v>12500</v>
      </c>
      <c r="W1946" s="16">
        <v>12500</v>
      </c>
      <c r="X1946" s="16" t="s">
        <v>7744</v>
      </c>
      <c r="Y1946" s="16" t="s">
        <v>130</v>
      </c>
      <c r="Z1946" s="16" t="s">
        <v>130</v>
      </c>
    </row>
    <row r="1947" spans="2:26" hidden="1">
      <c r="B1947" s="16" t="s">
        <v>1621</v>
      </c>
      <c r="C1947" s="16" t="s">
        <v>235</v>
      </c>
      <c r="D1947" s="16" t="s">
        <v>14987</v>
      </c>
      <c r="E1947" s="16" t="s">
        <v>15478</v>
      </c>
      <c r="F1947" s="16" t="s">
        <v>15056</v>
      </c>
      <c r="G1947" s="16" t="s">
        <v>1743</v>
      </c>
      <c r="H1947" s="16" t="s">
        <v>130</v>
      </c>
      <c r="I1947" s="16" t="s">
        <v>19</v>
      </c>
      <c r="J1947" s="16" t="s">
        <v>7744</v>
      </c>
      <c r="K1947" s="16" t="s">
        <v>130</v>
      </c>
      <c r="L1947" s="16">
        <v>30000000</v>
      </c>
      <c r="M1947" s="16">
        <v>30000000</v>
      </c>
      <c r="N1947" s="16">
        <v>30000000</v>
      </c>
      <c r="O1947" s="16">
        <v>30000000</v>
      </c>
      <c r="P1947" s="16">
        <v>30000000</v>
      </c>
      <c r="Q1947" s="16">
        <v>30000000</v>
      </c>
      <c r="R1947" s="16">
        <v>30000000</v>
      </c>
      <c r="S1947" s="16">
        <v>30000000</v>
      </c>
      <c r="T1947" s="16">
        <v>30000000</v>
      </c>
      <c r="U1947" s="16">
        <v>30000000</v>
      </c>
      <c r="V1947" s="16">
        <v>30000000</v>
      </c>
      <c r="W1947" s="16">
        <v>30000000</v>
      </c>
      <c r="X1947" s="16" t="s">
        <v>7744</v>
      </c>
      <c r="Y1947" s="16" t="s">
        <v>130</v>
      </c>
      <c r="Z1947" s="16" t="s">
        <v>130</v>
      </c>
    </row>
    <row r="1948" spans="2:26" hidden="1">
      <c r="B1948" s="16" t="s">
        <v>1621</v>
      </c>
      <c r="C1948" s="16" t="s">
        <v>235</v>
      </c>
      <c r="D1948" s="16" t="s">
        <v>14987</v>
      </c>
      <c r="E1948" s="16" t="s">
        <v>15479</v>
      </c>
      <c r="F1948" s="16" t="s">
        <v>15058</v>
      </c>
      <c r="G1948" s="16" t="s">
        <v>1743</v>
      </c>
      <c r="H1948" s="16" t="s">
        <v>130</v>
      </c>
      <c r="I1948" s="16" t="s">
        <v>19</v>
      </c>
      <c r="J1948" s="16" t="s">
        <v>7744</v>
      </c>
      <c r="K1948" s="16" t="s">
        <v>130</v>
      </c>
      <c r="L1948" s="16">
        <v>30000000</v>
      </c>
      <c r="M1948" s="16">
        <v>30000000</v>
      </c>
      <c r="N1948" s="16">
        <v>30000000</v>
      </c>
      <c r="O1948" s="16">
        <v>30000000</v>
      </c>
      <c r="P1948" s="16">
        <v>30000000</v>
      </c>
      <c r="Q1948" s="16">
        <v>30000000</v>
      </c>
      <c r="R1948" s="16">
        <v>30000000</v>
      </c>
      <c r="S1948" s="16">
        <v>30000000</v>
      </c>
      <c r="T1948" s="16">
        <v>30000000</v>
      </c>
      <c r="U1948" s="16">
        <v>30000000</v>
      </c>
      <c r="V1948" s="16">
        <v>30000000</v>
      </c>
      <c r="W1948" s="16">
        <v>30000000</v>
      </c>
      <c r="X1948" s="16" t="s">
        <v>7744</v>
      </c>
      <c r="Y1948" s="16" t="s">
        <v>130</v>
      </c>
      <c r="Z1948" s="16" t="s">
        <v>130</v>
      </c>
    </row>
    <row r="1949" spans="2:26" hidden="1">
      <c r="B1949" s="16" t="s">
        <v>1621</v>
      </c>
      <c r="C1949" s="16" t="s">
        <v>235</v>
      </c>
      <c r="D1949" s="16" t="s">
        <v>14987</v>
      </c>
      <c r="E1949" s="16" t="s">
        <v>15480</v>
      </c>
      <c r="F1949" s="16" t="s">
        <v>15061</v>
      </c>
      <c r="G1949" s="16" t="s">
        <v>2073</v>
      </c>
      <c r="H1949" s="16" t="s">
        <v>130</v>
      </c>
      <c r="I1949" s="16" t="s">
        <v>19</v>
      </c>
      <c r="J1949" s="16" t="s">
        <v>7744</v>
      </c>
      <c r="K1949" s="16" t="s">
        <v>130</v>
      </c>
      <c r="L1949" s="16">
        <v>27500</v>
      </c>
      <c r="M1949" s="16">
        <v>27500</v>
      </c>
      <c r="N1949" s="16">
        <v>27500</v>
      </c>
      <c r="O1949" s="16">
        <v>27500</v>
      </c>
      <c r="P1949" s="16">
        <v>27500</v>
      </c>
      <c r="Q1949" s="16">
        <v>27500</v>
      </c>
      <c r="R1949" s="16">
        <v>27500</v>
      </c>
      <c r="S1949" s="16">
        <v>27500</v>
      </c>
      <c r="T1949" s="16">
        <v>27500</v>
      </c>
      <c r="U1949" s="16">
        <v>27500</v>
      </c>
      <c r="V1949" s="16">
        <v>27500</v>
      </c>
      <c r="W1949" s="16">
        <v>27500</v>
      </c>
      <c r="X1949" s="16" t="s">
        <v>7744</v>
      </c>
      <c r="Y1949" s="16" t="s">
        <v>130</v>
      </c>
      <c r="Z1949" s="16" t="s">
        <v>130</v>
      </c>
    </row>
    <row r="1950" spans="2:26" hidden="1">
      <c r="B1950" s="16" t="s">
        <v>1621</v>
      </c>
      <c r="C1950" s="16" t="s">
        <v>235</v>
      </c>
      <c r="D1950" s="16" t="s">
        <v>14987</v>
      </c>
      <c r="E1950" s="16" t="s">
        <v>15481</v>
      </c>
      <c r="F1950" s="16" t="s">
        <v>15062</v>
      </c>
      <c r="G1950" s="16" t="s">
        <v>2073</v>
      </c>
      <c r="H1950" s="16" t="s">
        <v>130</v>
      </c>
      <c r="I1950" s="16" t="s">
        <v>19</v>
      </c>
      <c r="J1950" s="16" t="s">
        <v>7744</v>
      </c>
      <c r="K1950" s="16" t="s">
        <v>130</v>
      </c>
      <c r="L1950" s="16">
        <v>27500</v>
      </c>
      <c r="M1950" s="16">
        <v>27500</v>
      </c>
      <c r="N1950" s="16">
        <v>27500</v>
      </c>
      <c r="O1950" s="16">
        <v>27500</v>
      </c>
      <c r="P1950" s="16">
        <v>27500</v>
      </c>
      <c r="Q1950" s="16">
        <v>27500</v>
      </c>
      <c r="R1950" s="16">
        <v>27500</v>
      </c>
      <c r="S1950" s="16">
        <v>27500</v>
      </c>
      <c r="T1950" s="16">
        <v>27500</v>
      </c>
      <c r="U1950" s="16">
        <v>27500</v>
      </c>
      <c r="V1950" s="16">
        <v>27500</v>
      </c>
      <c r="W1950" s="16">
        <v>27500</v>
      </c>
      <c r="X1950" s="16" t="s">
        <v>7744</v>
      </c>
      <c r="Y1950" s="16" t="s">
        <v>130</v>
      </c>
      <c r="Z1950" s="16" t="s">
        <v>130</v>
      </c>
    </row>
    <row r="1951" spans="2:26" hidden="1">
      <c r="B1951" s="16" t="s">
        <v>1621</v>
      </c>
      <c r="C1951" s="16" t="s">
        <v>235</v>
      </c>
      <c r="D1951" s="16" t="s">
        <v>14987</v>
      </c>
      <c r="E1951" s="16" t="s">
        <v>15482</v>
      </c>
      <c r="F1951" s="16" t="s">
        <v>15063</v>
      </c>
      <c r="G1951" s="16" t="s">
        <v>2073</v>
      </c>
      <c r="H1951" s="16" t="s">
        <v>130</v>
      </c>
      <c r="I1951" s="16" t="s">
        <v>19</v>
      </c>
      <c r="J1951" s="16" t="s">
        <v>7744</v>
      </c>
      <c r="K1951" s="16" t="s">
        <v>130</v>
      </c>
      <c r="L1951" s="16">
        <v>27500</v>
      </c>
      <c r="M1951" s="16">
        <v>27500</v>
      </c>
      <c r="N1951" s="16">
        <v>27500</v>
      </c>
      <c r="O1951" s="16">
        <v>27500</v>
      </c>
      <c r="P1951" s="16">
        <v>27500</v>
      </c>
      <c r="Q1951" s="16">
        <v>27500</v>
      </c>
      <c r="R1951" s="16">
        <v>27500</v>
      </c>
      <c r="S1951" s="16">
        <v>27500</v>
      </c>
      <c r="T1951" s="16">
        <v>27500</v>
      </c>
      <c r="U1951" s="16">
        <v>27500</v>
      </c>
      <c r="V1951" s="16">
        <v>27500</v>
      </c>
      <c r="W1951" s="16">
        <v>27500</v>
      </c>
      <c r="X1951" s="16" t="s">
        <v>7744</v>
      </c>
      <c r="Y1951" s="16" t="s">
        <v>130</v>
      </c>
      <c r="Z1951" s="16" t="s">
        <v>130</v>
      </c>
    </row>
    <row r="1952" spans="2:26" hidden="1">
      <c r="B1952" s="16" t="s">
        <v>1621</v>
      </c>
      <c r="C1952" s="16" t="s">
        <v>235</v>
      </c>
      <c r="D1952" s="16" t="s">
        <v>14987</v>
      </c>
      <c r="E1952" s="16" t="s">
        <v>15483</v>
      </c>
      <c r="F1952" s="16" t="s">
        <v>15064</v>
      </c>
      <c r="G1952" s="16" t="s">
        <v>2073</v>
      </c>
      <c r="H1952" s="16" t="s">
        <v>130</v>
      </c>
      <c r="I1952" s="16" t="s">
        <v>19</v>
      </c>
      <c r="J1952" s="16" t="s">
        <v>7744</v>
      </c>
      <c r="K1952" s="16" t="s">
        <v>130</v>
      </c>
      <c r="L1952" s="16">
        <v>27500</v>
      </c>
      <c r="M1952" s="16">
        <v>27500</v>
      </c>
      <c r="N1952" s="16">
        <v>27500</v>
      </c>
      <c r="O1952" s="16">
        <v>27500</v>
      </c>
      <c r="P1952" s="16">
        <v>27500</v>
      </c>
      <c r="Q1952" s="16">
        <v>27500</v>
      </c>
      <c r="R1952" s="16">
        <v>27500</v>
      </c>
      <c r="S1952" s="16">
        <v>27500</v>
      </c>
      <c r="T1952" s="16">
        <v>27500</v>
      </c>
      <c r="U1952" s="16">
        <v>27500</v>
      </c>
      <c r="V1952" s="16">
        <v>27500</v>
      </c>
      <c r="W1952" s="16">
        <v>27500</v>
      </c>
      <c r="X1952" s="16" t="s">
        <v>7744</v>
      </c>
      <c r="Y1952" s="16" t="s">
        <v>130</v>
      </c>
      <c r="Z1952" s="16" t="s">
        <v>130</v>
      </c>
    </row>
    <row r="1953" spans="2:26" hidden="1">
      <c r="B1953" s="16" t="s">
        <v>1621</v>
      </c>
      <c r="C1953" s="16" t="s">
        <v>235</v>
      </c>
      <c r="D1953" s="16" t="s">
        <v>14987</v>
      </c>
      <c r="E1953" s="16" t="s">
        <v>15484</v>
      </c>
      <c r="F1953" s="16" t="s">
        <v>15066</v>
      </c>
      <c r="G1953" s="16" t="s">
        <v>1743</v>
      </c>
      <c r="H1953" s="16" t="s">
        <v>130</v>
      </c>
      <c r="I1953" s="16" t="s">
        <v>19</v>
      </c>
      <c r="J1953" s="16" t="s">
        <v>7744</v>
      </c>
      <c r="K1953" s="16" t="s">
        <v>130</v>
      </c>
      <c r="L1953" s="16">
        <v>35000000</v>
      </c>
      <c r="M1953" s="16">
        <v>35000000</v>
      </c>
      <c r="N1953" s="16">
        <v>35000000</v>
      </c>
      <c r="O1953" s="16">
        <v>35000000</v>
      </c>
      <c r="P1953" s="16">
        <v>35000000</v>
      </c>
      <c r="Q1953" s="16">
        <v>35000000</v>
      </c>
      <c r="R1953" s="16">
        <v>35000000</v>
      </c>
      <c r="S1953" s="16">
        <v>35000000</v>
      </c>
      <c r="T1953" s="16">
        <v>35000000</v>
      </c>
      <c r="U1953" s="16">
        <v>35000000</v>
      </c>
      <c r="V1953" s="16">
        <v>35000000</v>
      </c>
      <c r="W1953" s="16">
        <v>35000000</v>
      </c>
      <c r="X1953" s="16" t="s">
        <v>7744</v>
      </c>
      <c r="Y1953" s="16" t="s">
        <v>130</v>
      </c>
      <c r="Z1953" s="16" t="s">
        <v>130</v>
      </c>
    </row>
    <row r="1954" spans="2:26" hidden="1">
      <c r="B1954" s="16" t="s">
        <v>1621</v>
      </c>
      <c r="C1954" s="16" t="s">
        <v>235</v>
      </c>
      <c r="D1954" s="16" t="s">
        <v>14987</v>
      </c>
      <c r="E1954" s="16" t="s">
        <v>15485</v>
      </c>
      <c r="F1954" s="16" t="s">
        <v>15071</v>
      </c>
      <c r="G1954" s="16" t="s">
        <v>2073</v>
      </c>
      <c r="H1954" s="16" t="s">
        <v>130</v>
      </c>
      <c r="I1954" s="16" t="s">
        <v>19</v>
      </c>
      <c r="J1954" s="16" t="s">
        <v>7744</v>
      </c>
      <c r="K1954" s="16" t="s">
        <v>130</v>
      </c>
      <c r="L1954" s="16">
        <v>22500</v>
      </c>
      <c r="M1954" s="16">
        <v>22500</v>
      </c>
      <c r="N1954" s="16">
        <v>22500</v>
      </c>
      <c r="O1954" s="16">
        <v>22500</v>
      </c>
      <c r="P1954" s="16">
        <v>22500</v>
      </c>
      <c r="Q1954" s="16">
        <v>22500</v>
      </c>
      <c r="R1954" s="16">
        <v>22500</v>
      </c>
      <c r="S1954" s="16">
        <v>22500</v>
      </c>
      <c r="T1954" s="16">
        <v>22500</v>
      </c>
      <c r="U1954" s="16">
        <v>22500</v>
      </c>
      <c r="V1954" s="16">
        <v>22500</v>
      </c>
      <c r="W1954" s="16">
        <v>22500</v>
      </c>
      <c r="X1954" s="16" t="s">
        <v>7744</v>
      </c>
      <c r="Y1954" s="16" t="s">
        <v>130</v>
      </c>
      <c r="Z1954" s="16" t="s">
        <v>130</v>
      </c>
    </row>
    <row r="1955" spans="2:26" hidden="1">
      <c r="B1955" s="16" t="s">
        <v>1621</v>
      </c>
      <c r="C1955" s="16" t="s">
        <v>235</v>
      </c>
      <c r="D1955" s="16" t="s">
        <v>14987</v>
      </c>
      <c r="E1955" s="16" t="s">
        <v>15486</v>
      </c>
      <c r="F1955" s="16" t="s">
        <v>15072</v>
      </c>
      <c r="G1955" s="16" t="s">
        <v>2073</v>
      </c>
      <c r="H1955" s="16" t="s">
        <v>130</v>
      </c>
      <c r="I1955" s="16" t="s">
        <v>19</v>
      </c>
      <c r="J1955" s="16" t="s">
        <v>7744</v>
      </c>
      <c r="K1955" s="16" t="s">
        <v>130</v>
      </c>
      <c r="L1955" s="16">
        <v>22500</v>
      </c>
      <c r="M1955" s="16">
        <v>22500</v>
      </c>
      <c r="N1955" s="16">
        <v>22500</v>
      </c>
      <c r="O1955" s="16">
        <v>22500</v>
      </c>
      <c r="P1955" s="16">
        <v>22500</v>
      </c>
      <c r="Q1955" s="16">
        <v>22500</v>
      </c>
      <c r="R1955" s="16">
        <v>22500</v>
      </c>
      <c r="S1955" s="16">
        <v>22500</v>
      </c>
      <c r="T1955" s="16">
        <v>22500</v>
      </c>
      <c r="U1955" s="16">
        <v>22500</v>
      </c>
      <c r="V1955" s="16">
        <v>22500</v>
      </c>
      <c r="W1955" s="16">
        <v>22500</v>
      </c>
      <c r="X1955" s="16" t="s">
        <v>7744</v>
      </c>
      <c r="Y1955" s="16" t="s">
        <v>130</v>
      </c>
      <c r="Z1955" s="16" t="s">
        <v>130</v>
      </c>
    </row>
    <row r="1956" spans="2:26" hidden="1">
      <c r="B1956" s="16" t="s">
        <v>1621</v>
      </c>
      <c r="C1956" s="16" t="s">
        <v>235</v>
      </c>
      <c r="D1956" s="16" t="s">
        <v>14987</v>
      </c>
      <c r="E1956" s="16" t="s">
        <v>15487</v>
      </c>
      <c r="F1956" s="16" t="s">
        <v>15074</v>
      </c>
      <c r="G1956" s="16" t="s">
        <v>2073</v>
      </c>
      <c r="H1956" s="16" t="s">
        <v>130</v>
      </c>
      <c r="I1956" s="16" t="s">
        <v>19</v>
      </c>
      <c r="J1956" s="16" t="s">
        <v>7744</v>
      </c>
      <c r="K1956" s="16" t="s">
        <v>130</v>
      </c>
      <c r="L1956" s="16">
        <v>30000</v>
      </c>
      <c r="M1956" s="16">
        <v>30000</v>
      </c>
      <c r="N1956" s="16">
        <v>30000</v>
      </c>
      <c r="O1956" s="16">
        <v>30000</v>
      </c>
      <c r="P1956" s="16">
        <v>30000</v>
      </c>
      <c r="Q1956" s="16">
        <v>30000</v>
      </c>
      <c r="R1956" s="16">
        <v>30000</v>
      </c>
      <c r="S1956" s="16">
        <v>30000</v>
      </c>
      <c r="T1956" s="16">
        <v>30000</v>
      </c>
      <c r="U1956" s="16">
        <v>30000</v>
      </c>
      <c r="V1956" s="16">
        <v>30000</v>
      </c>
      <c r="W1956" s="16">
        <v>30000</v>
      </c>
      <c r="X1956" s="16" t="s">
        <v>7744</v>
      </c>
      <c r="Y1956" s="16" t="s">
        <v>130</v>
      </c>
      <c r="Z1956" s="16" t="s">
        <v>130</v>
      </c>
    </row>
    <row r="1957" spans="2:26" hidden="1">
      <c r="B1957" s="16" t="s">
        <v>1621</v>
      </c>
      <c r="C1957" s="16" t="s">
        <v>235</v>
      </c>
      <c r="D1957" s="16" t="s">
        <v>14987</v>
      </c>
      <c r="E1957" s="16" t="s">
        <v>15488</v>
      </c>
      <c r="F1957" s="16" t="s">
        <v>15092</v>
      </c>
      <c r="G1957" s="16" t="s">
        <v>2073</v>
      </c>
      <c r="H1957" s="16" t="s">
        <v>130</v>
      </c>
      <c r="I1957" s="16" t="s">
        <v>19</v>
      </c>
      <c r="J1957" s="16" t="s">
        <v>7744</v>
      </c>
      <c r="K1957" s="16" t="s">
        <v>130</v>
      </c>
      <c r="L1957" s="16">
        <v>30000</v>
      </c>
      <c r="M1957" s="16">
        <v>30000</v>
      </c>
      <c r="N1957" s="16">
        <v>30000</v>
      </c>
      <c r="O1957" s="16">
        <v>30000</v>
      </c>
      <c r="P1957" s="16">
        <v>30000</v>
      </c>
      <c r="Q1957" s="16">
        <v>30000</v>
      </c>
      <c r="R1957" s="16">
        <v>30000</v>
      </c>
      <c r="S1957" s="16">
        <v>30000</v>
      </c>
      <c r="T1957" s="16">
        <v>30000</v>
      </c>
      <c r="U1957" s="16">
        <v>30000</v>
      </c>
      <c r="V1957" s="16">
        <v>30000</v>
      </c>
      <c r="W1957" s="16">
        <v>30000</v>
      </c>
      <c r="X1957" s="16" t="s">
        <v>7744</v>
      </c>
      <c r="Y1957" s="16" t="s">
        <v>130</v>
      </c>
      <c r="Z1957" s="16" t="s">
        <v>130</v>
      </c>
    </row>
    <row r="1958" spans="2:26" hidden="1">
      <c r="B1958" s="16" t="s">
        <v>1621</v>
      </c>
      <c r="C1958" s="16" t="s">
        <v>235</v>
      </c>
      <c r="D1958" s="16" t="s">
        <v>14987</v>
      </c>
      <c r="E1958" s="16" t="s">
        <v>15489</v>
      </c>
      <c r="F1958" s="16" t="s">
        <v>15093</v>
      </c>
      <c r="G1958" s="16" t="s">
        <v>2073</v>
      </c>
      <c r="H1958" s="16" t="s">
        <v>130</v>
      </c>
      <c r="I1958" s="16" t="s">
        <v>19</v>
      </c>
      <c r="J1958" s="16" t="s">
        <v>7744</v>
      </c>
      <c r="K1958" s="16" t="s">
        <v>130</v>
      </c>
      <c r="L1958" s="16">
        <v>35000</v>
      </c>
      <c r="M1958" s="16">
        <v>35000</v>
      </c>
      <c r="N1958" s="16">
        <v>35000</v>
      </c>
      <c r="O1958" s="16">
        <v>35000</v>
      </c>
      <c r="P1958" s="16">
        <v>35000</v>
      </c>
      <c r="Q1958" s="16">
        <v>35000</v>
      </c>
      <c r="R1958" s="16">
        <v>35000</v>
      </c>
      <c r="S1958" s="16">
        <v>35000</v>
      </c>
      <c r="T1958" s="16">
        <v>35000</v>
      </c>
      <c r="U1958" s="16">
        <v>35000</v>
      </c>
      <c r="V1958" s="16">
        <v>35000</v>
      </c>
      <c r="W1958" s="16">
        <v>35000</v>
      </c>
      <c r="X1958" s="16" t="s">
        <v>7744</v>
      </c>
      <c r="Y1958" s="16" t="s">
        <v>130</v>
      </c>
      <c r="Z1958" s="16" t="s">
        <v>130</v>
      </c>
    </row>
    <row r="1959" spans="2:26" hidden="1">
      <c r="B1959" s="16" t="s">
        <v>1621</v>
      </c>
      <c r="C1959" s="16" t="s">
        <v>235</v>
      </c>
      <c r="D1959" s="16" t="s">
        <v>14987</v>
      </c>
      <c r="E1959" s="16" t="s">
        <v>15490</v>
      </c>
      <c r="F1959" s="16" t="s">
        <v>15094</v>
      </c>
      <c r="G1959" s="16" t="s">
        <v>2073</v>
      </c>
      <c r="H1959" s="16" t="s">
        <v>130</v>
      </c>
      <c r="I1959" s="16" t="s">
        <v>19</v>
      </c>
      <c r="J1959" s="16" t="s">
        <v>7744</v>
      </c>
      <c r="K1959" s="16" t="s">
        <v>130</v>
      </c>
      <c r="L1959" s="16">
        <v>40000</v>
      </c>
      <c r="M1959" s="16">
        <v>40000</v>
      </c>
      <c r="N1959" s="16">
        <v>40000</v>
      </c>
      <c r="O1959" s="16">
        <v>40000</v>
      </c>
      <c r="P1959" s="16">
        <v>40000</v>
      </c>
      <c r="Q1959" s="16">
        <v>40000</v>
      </c>
      <c r="R1959" s="16">
        <v>40000</v>
      </c>
      <c r="S1959" s="16">
        <v>40000</v>
      </c>
      <c r="T1959" s="16">
        <v>40000</v>
      </c>
      <c r="U1959" s="16">
        <v>40000</v>
      </c>
      <c r="V1959" s="16">
        <v>40000</v>
      </c>
      <c r="W1959" s="16">
        <v>40000</v>
      </c>
      <c r="X1959" s="16" t="s">
        <v>7744</v>
      </c>
      <c r="Y1959" s="16" t="s">
        <v>130</v>
      </c>
      <c r="Z1959" s="16" t="s">
        <v>130</v>
      </c>
    </row>
    <row r="1960" spans="2:26" hidden="1">
      <c r="B1960" s="16" t="s">
        <v>1621</v>
      </c>
      <c r="C1960" s="16" t="s">
        <v>235</v>
      </c>
      <c r="D1960" s="16" t="s">
        <v>14987</v>
      </c>
      <c r="E1960" s="16" t="s">
        <v>15491</v>
      </c>
      <c r="F1960" s="16" t="s">
        <v>15095</v>
      </c>
      <c r="G1960" s="16" t="s">
        <v>2073</v>
      </c>
      <c r="H1960" s="16" t="s">
        <v>130</v>
      </c>
      <c r="I1960" s="16" t="s">
        <v>19</v>
      </c>
      <c r="J1960" s="16" t="s">
        <v>7744</v>
      </c>
      <c r="K1960" s="16" t="s">
        <v>130</v>
      </c>
      <c r="L1960" s="16">
        <v>50000</v>
      </c>
      <c r="M1960" s="16">
        <v>50000</v>
      </c>
      <c r="N1960" s="16">
        <v>50000</v>
      </c>
      <c r="O1960" s="16">
        <v>50000</v>
      </c>
      <c r="P1960" s="16">
        <v>50000</v>
      </c>
      <c r="Q1960" s="16">
        <v>50000</v>
      </c>
      <c r="R1960" s="16">
        <v>50000</v>
      </c>
      <c r="S1960" s="16">
        <v>50000</v>
      </c>
      <c r="T1960" s="16">
        <v>50000</v>
      </c>
      <c r="U1960" s="16">
        <v>50000</v>
      </c>
      <c r="V1960" s="16">
        <v>50000</v>
      </c>
      <c r="W1960" s="16">
        <v>50000</v>
      </c>
      <c r="X1960" s="16" t="s">
        <v>7744</v>
      </c>
      <c r="Y1960" s="16" t="s">
        <v>130</v>
      </c>
      <c r="Z1960" s="16" t="s">
        <v>130</v>
      </c>
    </row>
    <row r="1961" spans="2:26" hidden="1">
      <c r="B1961" s="16" t="s">
        <v>1621</v>
      </c>
      <c r="C1961" s="16" t="s">
        <v>235</v>
      </c>
      <c r="D1961" s="16" t="s">
        <v>14987</v>
      </c>
      <c r="E1961" s="16" t="s">
        <v>15492</v>
      </c>
      <c r="F1961" s="16" t="s">
        <v>15096</v>
      </c>
      <c r="G1961" s="16" t="s">
        <v>2073</v>
      </c>
      <c r="H1961" s="16" t="s">
        <v>130</v>
      </c>
      <c r="I1961" s="16" t="s">
        <v>19</v>
      </c>
      <c r="J1961" s="16" t="s">
        <v>7744</v>
      </c>
      <c r="K1961" s="16" t="s">
        <v>130</v>
      </c>
      <c r="L1961" s="16">
        <v>60000</v>
      </c>
      <c r="M1961" s="16">
        <v>60000</v>
      </c>
      <c r="N1961" s="16">
        <v>60000</v>
      </c>
      <c r="O1961" s="16">
        <v>60000</v>
      </c>
      <c r="P1961" s="16">
        <v>60000</v>
      </c>
      <c r="Q1961" s="16">
        <v>60000</v>
      </c>
      <c r="R1961" s="16">
        <v>60000</v>
      </c>
      <c r="S1961" s="16">
        <v>60000</v>
      </c>
      <c r="T1961" s="16">
        <v>60000</v>
      </c>
      <c r="U1961" s="16">
        <v>60000</v>
      </c>
      <c r="V1961" s="16">
        <v>60000</v>
      </c>
      <c r="W1961" s="16">
        <v>60000</v>
      </c>
      <c r="X1961" s="16" t="s">
        <v>7744</v>
      </c>
      <c r="Y1961" s="16" t="s">
        <v>130</v>
      </c>
      <c r="Z1961" s="16" t="s">
        <v>130</v>
      </c>
    </row>
    <row r="1962" spans="2:26" hidden="1">
      <c r="B1962" s="16" t="s">
        <v>1621</v>
      </c>
      <c r="C1962" s="16" t="s">
        <v>235</v>
      </c>
      <c r="D1962" s="16" t="s">
        <v>14987</v>
      </c>
      <c r="E1962" s="16" t="s">
        <v>15493</v>
      </c>
      <c r="F1962" s="16" t="s">
        <v>15097</v>
      </c>
      <c r="G1962" s="16" t="s">
        <v>2073</v>
      </c>
      <c r="H1962" s="16" t="s">
        <v>130</v>
      </c>
      <c r="I1962" s="16" t="s">
        <v>19</v>
      </c>
      <c r="J1962" s="16" t="s">
        <v>7744</v>
      </c>
      <c r="K1962" s="16" t="s">
        <v>130</v>
      </c>
      <c r="L1962" s="16">
        <v>30000</v>
      </c>
      <c r="M1962" s="16">
        <v>30000</v>
      </c>
      <c r="N1962" s="16">
        <v>30000</v>
      </c>
      <c r="O1962" s="16">
        <v>30000</v>
      </c>
      <c r="P1962" s="16">
        <v>30000</v>
      </c>
      <c r="Q1962" s="16">
        <v>30000</v>
      </c>
      <c r="R1962" s="16">
        <v>30000</v>
      </c>
      <c r="S1962" s="16">
        <v>30000</v>
      </c>
      <c r="T1962" s="16">
        <v>30000</v>
      </c>
      <c r="U1962" s="16">
        <v>30000</v>
      </c>
      <c r="V1962" s="16">
        <v>30000</v>
      </c>
      <c r="W1962" s="16">
        <v>30000</v>
      </c>
      <c r="X1962" s="16" t="s">
        <v>7744</v>
      </c>
      <c r="Y1962" s="16" t="s">
        <v>130</v>
      </c>
      <c r="Z1962" s="16" t="s">
        <v>130</v>
      </c>
    </row>
    <row r="1963" spans="2:26" hidden="1">
      <c r="B1963" s="16" t="s">
        <v>1621</v>
      </c>
      <c r="C1963" s="16" t="s">
        <v>235</v>
      </c>
      <c r="D1963" s="16" t="s">
        <v>14987</v>
      </c>
      <c r="E1963" s="16" t="s">
        <v>15494</v>
      </c>
      <c r="F1963" s="16" t="s">
        <v>15098</v>
      </c>
      <c r="G1963" s="16" t="s">
        <v>2073</v>
      </c>
      <c r="H1963" s="16" t="s">
        <v>130</v>
      </c>
      <c r="I1963" s="16" t="s">
        <v>19</v>
      </c>
      <c r="J1963" s="16" t="s">
        <v>7744</v>
      </c>
      <c r="K1963" s="16" t="s">
        <v>130</v>
      </c>
      <c r="L1963" s="16">
        <v>35000</v>
      </c>
      <c r="M1963" s="16">
        <v>35000</v>
      </c>
      <c r="N1963" s="16">
        <v>35000</v>
      </c>
      <c r="O1963" s="16">
        <v>35000</v>
      </c>
      <c r="P1963" s="16">
        <v>35000</v>
      </c>
      <c r="Q1963" s="16">
        <v>35000</v>
      </c>
      <c r="R1963" s="16">
        <v>35000</v>
      </c>
      <c r="S1963" s="16">
        <v>35000</v>
      </c>
      <c r="T1963" s="16">
        <v>35000</v>
      </c>
      <c r="U1963" s="16">
        <v>35000</v>
      </c>
      <c r="V1963" s="16">
        <v>35000</v>
      </c>
      <c r="W1963" s="16">
        <v>35000</v>
      </c>
      <c r="X1963" s="16" t="s">
        <v>7744</v>
      </c>
      <c r="Y1963" s="16" t="s">
        <v>130</v>
      </c>
      <c r="Z1963" s="16" t="s">
        <v>130</v>
      </c>
    </row>
    <row r="1964" spans="2:26" hidden="1">
      <c r="B1964" s="16" t="s">
        <v>1621</v>
      </c>
      <c r="C1964" s="16" t="s">
        <v>235</v>
      </c>
      <c r="D1964" s="16" t="s">
        <v>14987</v>
      </c>
      <c r="E1964" s="16" t="s">
        <v>15495</v>
      </c>
      <c r="F1964" s="16" t="s">
        <v>15099</v>
      </c>
      <c r="G1964" s="16" t="s">
        <v>2073</v>
      </c>
      <c r="H1964" s="16" t="s">
        <v>130</v>
      </c>
      <c r="I1964" s="16" t="s">
        <v>19</v>
      </c>
      <c r="J1964" s="16" t="s">
        <v>7744</v>
      </c>
      <c r="K1964" s="16" t="s">
        <v>130</v>
      </c>
      <c r="L1964" s="16">
        <v>40000</v>
      </c>
      <c r="M1964" s="16">
        <v>40000</v>
      </c>
      <c r="N1964" s="16">
        <v>40000</v>
      </c>
      <c r="O1964" s="16">
        <v>40000</v>
      </c>
      <c r="P1964" s="16">
        <v>40000</v>
      </c>
      <c r="Q1964" s="16">
        <v>40000</v>
      </c>
      <c r="R1964" s="16">
        <v>40000</v>
      </c>
      <c r="S1964" s="16">
        <v>40000</v>
      </c>
      <c r="T1964" s="16">
        <v>40000</v>
      </c>
      <c r="U1964" s="16">
        <v>40000</v>
      </c>
      <c r="V1964" s="16">
        <v>40000</v>
      </c>
      <c r="W1964" s="16">
        <v>40000</v>
      </c>
      <c r="X1964" s="16" t="s">
        <v>7744</v>
      </c>
      <c r="Y1964" s="16" t="s">
        <v>130</v>
      </c>
      <c r="Z1964" s="16" t="s">
        <v>130</v>
      </c>
    </row>
    <row r="1965" spans="2:26" hidden="1">
      <c r="B1965" s="16" t="s">
        <v>1621</v>
      </c>
      <c r="C1965" s="16" t="s">
        <v>235</v>
      </c>
      <c r="D1965" s="16" t="s">
        <v>14987</v>
      </c>
      <c r="E1965" s="16" t="s">
        <v>15496</v>
      </c>
      <c r="F1965" s="16" t="s">
        <v>15100</v>
      </c>
      <c r="G1965" s="16" t="s">
        <v>2073</v>
      </c>
      <c r="H1965" s="16" t="s">
        <v>130</v>
      </c>
      <c r="I1965" s="16" t="s">
        <v>19</v>
      </c>
      <c r="J1965" s="16" t="s">
        <v>7744</v>
      </c>
      <c r="K1965" s="16" t="s">
        <v>130</v>
      </c>
      <c r="L1965" s="16">
        <v>50000</v>
      </c>
      <c r="M1965" s="16">
        <v>50000</v>
      </c>
      <c r="N1965" s="16">
        <v>50000</v>
      </c>
      <c r="O1965" s="16">
        <v>50000</v>
      </c>
      <c r="P1965" s="16">
        <v>50000</v>
      </c>
      <c r="Q1965" s="16">
        <v>50000</v>
      </c>
      <c r="R1965" s="16">
        <v>50000</v>
      </c>
      <c r="S1965" s="16">
        <v>50000</v>
      </c>
      <c r="T1965" s="16">
        <v>50000</v>
      </c>
      <c r="U1965" s="16">
        <v>50000</v>
      </c>
      <c r="V1965" s="16">
        <v>50000</v>
      </c>
      <c r="W1965" s="16">
        <v>50000</v>
      </c>
      <c r="X1965" s="16" t="s">
        <v>7744</v>
      </c>
      <c r="Y1965" s="16" t="s">
        <v>130</v>
      </c>
      <c r="Z1965" s="16" t="s">
        <v>130</v>
      </c>
    </row>
    <row r="1966" spans="2:26" hidden="1">
      <c r="B1966" s="16" t="s">
        <v>1621</v>
      </c>
      <c r="C1966" s="16" t="s">
        <v>235</v>
      </c>
      <c r="D1966" s="16" t="s">
        <v>14987</v>
      </c>
      <c r="E1966" s="16" t="s">
        <v>15497</v>
      </c>
      <c r="F1966" s="16" t="s">
        <v>15101</v>
      </c>
      <c r="G1966" s="16" t="s">
        <v>2073</v>
      </c>
      <c r="H1966" s="16" t="s">
        <v>130</v>
      </c>
      <c r="I1966" s="16" t="s">
        <v>19</v>
      </c>
      <c r="J1966" s="16" t="s">
        <v>7744</v>
      </c>
      <c r="K1966" s="16" t="s">
        <v>130</v>
      </c>
      <c r="L1966" s="16">
        <v>60000</v>
      </c>
      <c r="M1966" s="16">
        <v>60000</v>
      </c>
      <c r="N1966" s="16">
        <v>60000</v>
      </c>
      <c r="O1966" s="16">
        <v>60000</v>
      </c>
      <c r="P1966" s="16">
        <v>60000</v>
      </c>
      <c r="Q1966" s="16">
        <v>60000</v>
      </c>
      <c r="R1966" s="16">
        <v>60000</v>
      </c>
      <c r="S1966" s="16">
        <v>60000</v>
      </c>
      <c r="T1966" s="16">
        <v>60000</v>
      </c>
      <c r="U1966" s="16">
        <v>60000</v>
      </c>
      <c r="V1966" s="16">
        <v>60000</v>
      </c>
      <c r="W1966" s="16">
        <v>60000</v>
      </c>
      <c r="X1966" s="16" t="s">
        <v>7744</v>
      </c>
      <c r="Y1966" s="16" t="s">
        <v>130</v>
      </c>
      <c r="Z1966" s="16" t="s">
        <v>130</v>
      </c>
    </row>
    <row r="1967" spans="2:26" hidden="1">
      <c r="B1967" s="16" t="s">
        <v>1621</v>
      </c>
      <c r="C1967" s="16" t="s">
        <v>235</v>
      </c>
      <c r="D1967" s="16" t="s">
        <v>2119</v>
      </c>
      <c r="E1967" s="16" t="s">
        <v>15498</v>
      </c>
      <c r="F1967" s="16" t="s">
        <v>15114</v>
      </c>
      <c r="G1967" s="16" t="s">
        <v>2121</v>
      </c>
      <c r="H1967" s="16" t="s">
        <v>130</v>
      </c>
      <c r="I1967" s="16" t="s">
        <v>19</v>
      </c>
      <c r="J1967" s="16" t="s">
        <v>7744</v>
      </c>
      <c r="K1967" s="16" t="s">
        <v>130</v>
      </c>
      <c r="L1967" s="16">
        <v>600000</v>
      </c>
      <c r="M1967" s="16">
        <v>600000</v>
      </c>
      <c r="N1967" s="16">
        <v>600000</v>
      </c>
      <c r="O1967" s="16">
        <v>600000</v>
      </c>
      <c r="P1967" s="16">
        <v>600000</v>
      </c>
      <c r="Q1967" s="16">
        <v>600000</v>
      </c>
      <c r="R1967" s="16">
        <v>600000</v>
      </c>
      <c r="S1967" s="16">
        <v>600000</v>
      </c>
      <c r="T1967" s="16">
        <v>600000</v>
      </c>
      <c r="U1967" s="16">
        <v>600000</v>
      </c>
      <c r="V1967" s="16">
        <v>600000</v>
      </c>
      <c r="W1967" s="16">
        <v>600000</v>
      </c>
      <c r="X1967" s="16" t="s">
        <v>7744</v>
      </c>
      <c r="Y1967" s="16" t="s">
        <v>130</v>
      </c>
      <c r="Z1967" s="16" t="s">
        <v>130</v>
      </c>
    </row>
    <row r="1968" spans="2:26" hidden="1">
      <c r="B1968" s="16" t="s">
        <v>1621</v>
      </c>
      <c r="C1968" s="16" t="s">
        <v>235</v>
      </c>
      <c r="D1968" s="16" t="s">
        <v>10035</v>
      </c>
      <c r="E1968" s="16" t="s">
        <v>15499</v>
      </c>
      <c r="F1968" s="16" t="s">
        <v>12462</v>
      </c>
      <c r="G1968" s="16" t="s">
        <v>1739</v>
      </c>
      <c r="H1968" s="16" t="s">
        <v>129</v>
      </c>
      <c r="I1968" s="16" t="s">
        <v>19</v>
      </c>
      <c r="J1968" s="16" t="s">
        <v>7744</v>
      </c>
      <c r="K1968" s="16" t="s">
        <v>129</v>
      </c>
      <c r="L1968" s="16">
        <v>15000</v>
      </c>
      <c r="M1968" s="16">
        <v>15000</v>
      </c>
      <c r="N1968" s="16">
        <v>15000</v>
      </c>
      <c r="O1968" s="16">
        <v>15000</v>
      </c>
      <c r="P1968" s="16">
        <v>15000</v>
      </c>
      <c r="Q1968" s="16">
        <v>15000</v>
      </c>
      <c r="R1968" s="16">
        <v>1230</v>
      </c>
      <c r="S1968" s="16">
        <v>1230</v>
      </c>
      <c r="T1968" s="16">
        <v>1230</v>
      </c>
      <c r="U1968" s="16">
        <v>1230</v>
      </c>
      <c r="V1968" s="16">
        <v>1230</v>
      </c>
      <c r="W1968" s="16">
        <v>1230</v>
      </c>
      <c r="X1968" s="16" t="s">
        <v>7744</v>
      </c>
      <c r="Y1968" s="16" t="s">
        <v>129</v>
      </c>
      <c r="Z1968" s="16" t="s">
        <v>129</v>
      </c>
    </row>
    <row r="1969" spans="2:26" hidden="1">
      <c r="B1969" s="16" t="s">
        <v>1621</v>
      </c>
      <c r="C1969" s="16" t="s">
        <v>235</v>
      </c>
      <c r="D1969" s="16" t="s">
        <v>14987</v>
      </c>
      <c r="E1969" s="16" t="s">
        <v>15500</v>
      </c>
      <c r="F1969" s="16" t="s">
        <v>15125</v>
      </c>
      <c r="G1969" s="16" t="s">
        <v>2073</v>
      </c>
      <c r="H1969" s="16" t="s">
        <v>130</v>
      </c>
      <c r="I1969" s="16" t="s">
        <v>19</v>
      </c>
      <c r="J1969" s="16" t="s">
        <v>7744</v>
      </c>
      <c r="K1969" s="16" t="s">
        <v>130</v>
      </c>
      <c r="L1969" s="16">
        <v>30000</v>
      </c>
      <c r="M1969" s="16">
        <v>30000</v>
      </c>
      <c r="N1969" s="16">
        <v>30000</v>
      </c>
      <c r="O1969" s="16">
        <v>30000</v>
      </c>
      <c r="P1969" s="16">
        <v>30000</v>
      </c>
      <c r="Q1969" s="16">
        <v>30000</v>
      </c>
      <c r="R1969" s="16">
        <v>30000</v>
      </c>
      <c r="S1969" s="16">
        <v>30000</v>
      </c>
      <c r="T1969" s="16">
        <v>30000</v>
      </c>
      <c r="U1969" s="16">
        <v>30000</v>
      </c>
      <c r="V1969" s="16">
        <v>30000</v>
      </c>
      <c r="W1969" s="16">
        <v>30000</v>
      </c>
      <c r="X1969" s="16" t="s">
        <v>7744</v>
      </c>
      <c r="Y1969" s="16" t="s">
        <v>130</v>
      </c>
      <c r="Z1969" s="16" t="s">
        <v>130</v>
      </c>
    </row>
    <row r="1970" spans="2:26" hidden="1">
      <c r="B1970" s="16" t="s">
        <v>1621</v>
      </c>
      <c r="C1970" s="16" t="s">
        <v>235</v>
      </c>
      <c r="D1970" s="16" t="s">
        <v>14987</v>
      </c>
      <c r="E1970" s="16" t="s">
        <v>15501</v>
      </c>
      <c r="F1970" s="16" t="s">
        <v>15126</v>
      </c>
      <c r="G1970" s="16" t="s">
        <v>2073</v>
      </c>
      <c r="H1970" s="16" t="s">
        <v>130</v>
      </c>
      <c r="I1970" s="16" t="s">
        <v>19</v>
      </c>
      <c r="J1970" s="16" t="s">
        <v>7744</v>
      </c>
      <c r="K1970" s="16" t="s">
        <v>130</v>
      </c>
      <c r="L1970" s="16">
        <v>30000</v>
      </c>
      <c r="M1970" s="16">
        <v>30000</v>
      </c>
      <c r="N1970" s="16">
        <v>30000</v>
      </c>
      <c r="O1970" s="16">
        <v>30000</v>
      </c>
      <c r="P1970" s="16">
        <v>30000</v>
      </c>
      <c r="Q1970" s="16">
        <v>30000</v>
      </c>
      <c r="R1970" s="16">
        <v>30000</v>
      </c>
      <c r="S1970" s="16">
        <v>30000</v>
      </c>
      <c r="T1970" s="16">
        <v>30000</v>
      </c>
      <c r="U1970" s="16">
        <v>30000</v>
      </c>
      <c r="V1970" s="16">
        <v>30000</v>
      </c>
      <c r="W1970" s="16">
        <v>30000</v>
      </c>
      <c r="X1970" s="16" t="s">
        <v>7744</v>
      </c>
      <c r="Y1970" s="16" t="s">
        <v>130</v>
      </c>
      <c r="Z1970" s="16" t="s">
        <v>130</v>
      </c>
    </row>
    <row r="1971" spans="2:26" hidden="1">
      <c r="B1971" s="16" t="s">
        <v>1621</v>
      </c>
      <c r="C1971" s="16" t="s">
        <v>235</v>
      </c>
      <c r="D1971" s="16" t="s">
        <v>14987</v>
      </c>
      <c r="E1971" s="16" t="s">
        <v>15502</v>
      </c>
      <c r="F1971" s="16" t="s">
        <v>15127</v>
      </c>
      <c r="G1971" s="16" t="s">
        <v>2073</v>
      </c>
      <c r="H1971" s="16" t="s">
        <v>130</v>
      </c>
      <c r="I1971" s="16" t="s">
        <v>19</v>
      </c>
      <c r="J1971" s="16" t="s">
        <v>7744</v>
      </c>
      <c r="K1971" s="16" t="s">
        <v>130</v>
      </c>
      <c r="L1971" s="16">
        <v>30000</v>
      </c>
      <c r="M1971" s="16">
        <v>30000</v>
      </c>
      <c r="N1971" s="16">
        <v>30000</v>
      </c>
      <c r="O1971" s="16">
        <v>30000</v>
      </c>
      <c r="P1971" s="16">
        <v>30000</v>
      </c>
      <c r="Q1971" s="16">
        <v>30000</v>
      </c>
      <c r="R1971" s="16">
        <v>30000</v>
      </c>
      <c r="S1971" s="16">
        <v>30000</v>
      </c>
      <c r="T1971" s="16">
        <v>30000</v>
      </c>
      <c r="U1971" s="16">
        <v>30000</v>
      </c>
      <c r="V1971" s="16">
        <v>30000</v>
      </c>
      <c r="W1971" s="16">
        <v>30000</v>
      </c>
      <c r="X1971" s="16" t="s">
        <v>7744</v>
      </c>
      <c r="Y1971" s="16" t="s">
        <v>130</v>
      </c>
      <c r="Z1971" s="16" t="s">
        <v>130</v>
      </c>
    </row>
    <row r="1972" spans="2:26" hidden="1">
      <c r="B1972" s="16" t="s">
        <v>1621</v>
      </c>
      <c r="C1972" s="16" t="s">
        <v>235</v>
      </c>
      <c r="D1972" s="16" t="s">
        <v>14987</v>
      </c>
      <c r="E1972" s="16" t="s">
        <v>15503</v>
      </c>
      <c r="F1972" s="16" t="s">
        <v>15128</v>
      </c>
      <c r="G1972" s="16" t="s">
        <v>2073</v>
      </c>
      <c r="H1972" s="16" t="s">
        <v>130</v>
      </c>
      <c r="I1972" s="16" t="s">
        <v>19</v>
      </c>
      <c r="J1972" s="16" t="s">
        <v>7744</v>
      </c>
      <c r="K1972" s="16" t="s">
        <v>130</v>
      </c>
      <c r="L1972" s="16">
        <v>22500</v>
      </c>
      <c r="M1972" s="16">
        <v>22500</v>
      </c>
      <c r="N1972" s="16">
        <v>22500</v>
      </c>
      <c r="O1972" s="16">
        <v>22500</v>
      </c>
      <c r="P1972" s="16">
        <v>22500</v>
      </c>
      <c r="Q1972" s="16">
        <v>22500</v>
      </c>
      <c r="R1972" s="16">
        <v>22500</v>
      </c>
      <c r="S1972" s="16">
        <v>22500</v>
      </c>
      <c r="T1972" s="16">
        <v>22500</v>
      </c>
      <c r="U1972" s="16">
        <v>22500</v>
      </c>
      <c r="V1972" s="16">
        <v>22500</v>
      </c>
      <c r="W1972" s="16">
        <v>22500</v>
      </c>
      <c r="X1972" s="16" t="s">
        <v>7744</v>
      </c>
      <c r="Y1972" s="16" t="s">
        <v>130</v>
      </c>
      <c r="Z1972" s="16" t="s">
        <v>130</v>
      </c>
    </row>
    <row r="1973" spans="2:26" hidden="1">
      <c r="B1973" s="16" t="s">
        <v>1621</v>
      </c>
      <c r="C1973" s="16" t="s">
        <v>235</v>
      </c>
      <c r="D1973" s="16" t="s">
        <v>14987</v>
      </c>
      <c r="E1973" s="16" t="s">
        <v>15504</v>
      </c>
      <c r="F1973" s="16" t="s">
        <v>15129</v>
      </c>
      <c r="G1973" s="16" t="s">
        <v>2073</v>
      </c>
      <c r="H1973" s="16" t="s">
        <v>130</v>
      </c>
      <c r="I1973" s="16" t="s">
        <v>19</v>
      </c>
      <c r="J1973" s="16" t="s">
        <v>7744</v>
      </c>
      <c r="K1973" s="16" t="s">
        <v>130</v>
      </c>
      <c r="L1973" s="16">
        <v>22500</v>
      </c>
      <c r="M1973" s="16">
        <v>22500</v>
      </c>
      <c r="N1973" s="16">
        <v>22500</v>
      </c>
      <c r="O1973" s="16">
        <v>22500</v>
      </c>
      <c r="P1973" s="16">
        <v>22500</v>
      </c>
      <c r="Q1973" s="16">
        <v>22500</v>
      </c>
      <c r="R1973" s="16">
        <v>22500</v>
      </c>
      <c r="S1973" s="16">
        <v>22500</v>
      </c>
      <c r="T1973" s="16">
        <v>22500</v>
      </c>
      <c r="U1973" s="16">
        <v>22500</v>
      </c>
      <c r="V1973" s="16">
        <v>22500</v>
      </c>
      <c r="W1973" s="16">
        <v>22500</v>
      </c>
      <c r="X1973" s="16" t="s">
        <v>7744</v>
      </c>
      <c r="Y1973" s="16" t="s">
        <v>130</v>
      </c>
      <c r="Z1973" s="16" t="s">
        <v>130</v>
      </c>
    </row>
    <row r="1974" spans="2:26" hidden="1">
      <c r="B1974" s="16" t="s">
        <v>1621</v>
      </c>
      <c r="C1974" s="16" t="s">
        <v>235</v>
      </c>
      <c r="D1974" s="16" t="s">
        <v>14987</v>
      </c>
      <c r="E1974" s="16" t="s">
        <v>15505</v>
      </c>
      <c r="F1974" s="16" t="s">
        <v>15130</v>
      </c>
      <c r="G1974" s="16" t="s">
        <v>2073</v>
      </c>
      <c r="H1974" s="16" t="s">
        <v>130</v>
      </c>
      <c r="I1974" s="16" t="s">
        <v>19</v>
      </c>
      <c r="J1974" s="16" t="s">
        <v>7744</v>
      </c>
      <c r="K1974" s="16" t="s">
        <v>130</v>
      </c>
      <c r="L1974" s="16">
        <v>50000</v>
      </c>
      <c r="M1974" s="16">
        <v>50000</v>
      </c>
      <c r="N1974" s="16">
        <v>50000</v>
      </c>
      <c r="O1974" s="16">
        <v>50000</v>
      </c>
      <c r="P1974" s="16">
        <v>50000</v>
      </c>
      <c r="Q1974" s="16">
        <v>50000</v>
      </c>
      <c r="R1974" s="16">
        <v>50000</v>
      </c>
      <c r="S1974" s="16">
        <v>50000</v>
      </c>
      <c r="T1974" s="16">
        <v>50000</v>
      </c>
      <c r="U1974" s="16">
        <v>50000</v>
      </c>
      <c r="V1974" s="16">
        <v>50000</v>
      </c>
      <c r="W1974" s="16">
        <v>50000</v>
      </c>
      <c r="X1974" s="16" t="s">
        <v>7744</v>
      </c>
      <c r="Y1974" s="16" t="s">
        <v>130</v>
      </c>
      <c r="Z1974" s="16" t="s">
        <v>130</v>
      </c>
    </row>
    <row r="1975" spans="2:26" hidden="1">
      <c r="B1975" s="16" t="s">
        <v>1621</v>
      </c>
      <c r="C1975" s="16" t="s">
        <v>235</v>
      </c>
      <c r="D1975" s="16" t="s">
        <v>14987</v>
      </c>
      <c r="E1975" s="16" t="s">
        <v>15506</v>
      </c>
      <c r="F1975" s="16" t="s">
        <v>15131</v>
      </c>
      <c r="G1975" s="16" t="s">
        <v>2073</v>
      </c>
      <c r="H1975" s="16" t="s">
        <v>130</v>
      </c>
      <c r="I1975" s="16" t="s">
        <v>19</v>
      </c>
      <c r="J1975" s="16" t="s">
        <v>7744</v>
      </c>
      <c r="K1975" s="16" t="s">
        <v>130</v>
      </c>
      <c r="L1975" s="16">
        <v>50000</v>
      </c>
      <c r="M1975" s="16">
        <v>50000</v>
      </c>
      <c r="N1975" s="16">
        <v>50000</v>
      </c>
      <c r="O1975" s="16">
        <v>50000</v>
      </c>
      <c r="P1975" s="16">
        <v>50000</v>
      </c>
      <c r="Q1975" s="16">
        <v>50000</v>
      </c>
      <c r="R1975" s="16">
        <v>50000</v>
      </c>
      <c r="S1975" s="16">
        <v>50000</v>
      </c>
      <c r="T1975" s="16">
        <v>50000</v>
      </c>
      <c r="U1975" s="16">
        <v>50000</v>
      </c>
      <c r="V1975" s="16">
        <v>50000</v>
      </c>
      <c r="W1975" s="16">
        <v>50000</v>
      </c>
      <c r="X1975" s="16" t="s">
        <v>7744</v>
      </c>
      <c r="Y1975" s="16" t="s">
        <v>130</v>
      </c>
      <c r="Z1975" s="16" t="s">
        <v>130</v>
      </c>
    </row>
    <row r="1976" spans="2:26" hidden="1">
      <c r="B1976" s="16" t="s">
        <v>1621</v>
      </c>
      <c r="C1976" s="16" t="s">
        <v>235</v>
      </c>
      <c r="D1976" s="16" t="s">
        <v>14987</v>
      </c>
      <c r="E1976" s="16" t="s">
        <v>15507</v>
      </c>
      <c r="F1976" s="16" t="s">
        <v>15132</v>
      </c>
      <c r="G1976" s="16" t="s">
        <v>2073</v>
      </c>
      <c r="H1976" s="16" t="s">
        <v>130</v>
      </c>
      <c r="I1976" s="16" t="s">
        <v>19</v>
      </c>
      <c r="J1976" s="16" t="s">
        <v>7744</v>
      </c>
      <c r="K1976" s="16" t="s">
        <v>130</v>
      </c>
      <c r="L1976" s="16">
        <v>50000</v>
      </c>
      <c r="M1976" s="16">
        <v>50000</v>
      </c>
      <c r="N1976" s="16">
        <v>50000</v>
      </c>
      <c r="O1976" s="16">
        <v>50000</v>
      </c>
      <c r="P1976" s="16">
        <v>50000</v>
      </c>
      <c r="Q1976" s="16">
        <v>50000</v>
      </c>
      <c r="R1976" s="16">
        <v>50000</v>
      </c>
      <c r="S1976" s="16">
        <v>50000</v>
      </c>
      <c r="T1976" s="16">
        <v>50000</v>
      </c>
      <c r="U1976" s="16">
        <v>50000</v>
      </c>
      <c r="V1976" s="16">
        <v>50000</v>
      </c>
      <c r="W1976" s="16">
        <v>50000</v>
      </c>
      <c r="X1976" s="16" t="s">
        <v>7744</v>
      </c>
      <c r="Y1976" s="16" t="s">
        <v>130</v>
      </c>
      <c r="Z1976" s="16" t="s">
        <v>130</v>
      </c>
    </row>
    <row r="1977" spans="2:26" hidden="1">
      <c r="B1977" s="16" t="s">
        <v>1621</v>
      </c>
      <c r="C1977" s="16" t="s">
        <v>235</v>
      </c>
      <c r="D1977" s="16" t="s">
        <v>14987</v>
      </c>
      <c r="E1977" s="16" t="s">
        <v>15508</v>
      </c>
      <c r="F1977" s="16" t="s">
        <v>15133</v>
      </c>
      <c r="G1977" s="16" t="s">
        <v>2073</v>
      </c>
      <c r="H1977" s="16" t="s">
        <v>130</v>
      </c>
      <c r="I1977" s="16" t="s">
        <v>19</v>
      </c>
      <c r="J1977" s="16" t="s">
        <v>7744</v>
      </c>
      <c r="K1977" s="16" t="s">
        <v>130</v>
      </c>
      <c r="L1977" s="16">
        <v>50000</v>
      </c>
      <c r="M1977" s="16">
        <v>50000</v>
      </c>
      <c r="N1977" s="16">
        <v>50000</v>
      </c>
      <c r="O1977" s="16">
        <v>50000</v>
      </c>
      <c r="P1977" s="16">
        <v>50000</v>
      </c>
      <c r="Q1977" s="16">
        <v>50000</v>
      </c>
      <c r="R1977" s="16">
        <v>50000</v>
      </c>
      <c r="S1977" s="16">
        <v>50000</v>
      </c>
      <c r="T1977" s="16">
        <v>50000</v>
      </c>
      <c r="U1977" s="16">
        <v>50000</v>
      </c>
      <c r="V1977" s="16">
        <v>50000</v>
      </c>
      <c r="W1977" s="16">
        <v>50000</v>
      </c>
      <c r="X1977" s="16" t="s">
        <v>7744</v>
      </c>
      <c r="Y1977" s="16" t="s">
        <v>130</v>
      </c>
      <c r="Z1977" s="16" t="s">
        <v>130</v>
      </c>
    </row>
    <row r="1978" spans="2:26" hidden="1">
      <c r="B1978" s="16" t="s">
        <v>1621</v>
      </c>
      <c r="C1978" s="16" t="s">
        <v>235</v>
      </c>
      <c r="D1978" s="16" t="s">
        <v>14987</v>
      </c>
      <c r="E1978" s="16" t="s">
        <v>15509</v>
      </c>
      <c r="F1978" s="16" t="s">
        <v>15139</v>
      </c>
      <c r="G1978" s="16" t="s">
        <v>2073</v>
      </c>
      <c r="H1978" s="16" t="s">
        <v>130</v>
      </c>
      <c r="I1978" s="16" t="s">
        <v>20</v>
      </c>
      <c r="J1978" s="16" t="s">
        <v>7744</v>
      </c>
      <c r="K1978" s="16" t="s">
        <v>130</v>
      </c>
      <c r="L1978" s="16">
        <v>10000</v>
      </c>
      <c r="M1978" s="16">
        <v>10000</v>
      </c>
      <c r="N1978" s="16">
        <v>10000</v>
      </c>
      <c r="O1978" s="16">
        <v>10000</v>
      </c>
      <c r="P1978" s="16">
        <v>10000</v>
      </c>
      <c r="Q1978" s="16">
        <v>10000</v>
      </c>
      <c r="R1978" s="16">
        <v>10000</v>
      </c>
      <c r="S1978" s="16">
        <v>10000</v>
      </c>
      <c r="T1978" s="16">
        <v>10000</v>
      </c>
      <c r="U1978" s="16">
        <v>10000</v>
      </c>
      <c r="V1978" s="16">
        <v>10000</v>
      </c>
      <c r="W1978" s="16">
        <v>10000</v>
      </c>
      <c r="X1978" s="16" t="s">
        <v>7744</v>
      </c>
      <c r="Y1978" s="16" t="s">
        <v>130</v>
      </c>
      <c r="Z1978" s="16" t="s">
        <v>130</v>
      </c>
    </row>
    <row r="1979" spans="2:26" hidden="1">
      <c r="B1979" s="16" t="s">
        <v>1621</v>
      </c>
      <c r="C1979" s="16" t="s">
        <v>235</v>
      </c>
      <c r="D1979" s="16" t="s">
        <v>14987</v>
      </c>
      <c r="E1979" s="16" t="s">
        <v>15510</v>
      </c>
      <c r="F1979" s="16" t="s">
        <v>15142</v>
      </c>
      <c r="G1979" s="16" t="s">
        <v>2073</v>
      </c>
      <c r="H1979" s="16" t="s">
        <v>130</v>
      </c>
      <c r="I1979" s="16" t="s">
        <v>20</v>
      </c>
      <c r="J1979" s="16" t="s">
        <v>7744</v>
      </c>
      <c r="K1979" s="16" t="s">
        <v>130</v>
      </c>
      <c r="L1979" s="16">
        <v>10000</v>
      </c>
      <c r="M1979" s="16">
        <v>10000</v>
      </c>
      <c r="N1979" s="16">
        <v>10000</v>
      </c>
      <c r="O1979" s="16">
        <v>10000</v>
      </c>
      <c r="P1979" s="16">
        <v>10000</v>
      </c>
      <c r="Q1979" s="16">
        <v>10000</v>
      </c>
      <c r="R1979" s="16">
        <v>10000</v>
      </c>
      <c r="S1979" s="16">
        <v>10000</v>
      </c>
      <c r="T1979" s="16">
        <v>10000</v>
      </c>
      <c r="U1979" s="16">
        <v>10000</v>
      </c>
      <c r="V1979" s="16">
        <v>10000</v>
      </c>
      <c r="W1979" s="16">
        <v>10000</v>
      </c>
      <c r="X1979" s="16" t="s">
        <v>7744</v>
      </c>
      <c r="Y1979" s="16" t="s">
        <v>130</v>
      </c>
      <c r="Z1979" s="16" t="s">
        <v>130</v>
      </c>
    </row>
    <row r="1980" spans="2:26" hidden="1">
      <c r="B1980" s="16" t="s">
        <v>1621</v>
      </c>
      <c r="C1980" s="16" t="s">
        <v>235</v>
      </c>
      <c r="D1980" s="16" t="s">
        <v>14987</v>
      </c>
      <c r="E1980" s="16" t="s">
        <v>15511</v>
      </c>
      <c r="F1980" s="16" t="s">
        <v>15143</v>
      </c>
      <c r="G1980" s="16" t="s">
        <v>2073</v>
      </c>
      <c r="H1980" s="16" t="s">
        <v>130</v>
      </c>
      <c r="I1980" s="16" t="s">
        <v>20</v>
      </c>
      <c r="J1980" s="16" t="s">
        <v>7744</v>
      </c>
      <c r="K1980" s="16" t="s">
        <v>130</v>
      </c>
      <c r="L1980" s="16">
        <v>10000</v>
      </c>
      <c r="M1980" s="16">
        <v>10000</v>
      </c>
      <c r="N1980" s="16">
        <v>10000</v>
      </c>
      <c r="O1980" s="16">
        <v>10000</v>
      </c>
      <c r="P1980" s="16">
        <v>10000</v>
      </c>
      <c r="Q1980" s="16">
        <v>10000</v>
      </c>
      <c r="R1980" s="16">
        <v>10000</v>
      </c>
      <c r="S1980" s="16">
        <v>10000</v>
      </c>
      <c r="T1980" s="16">
        <v>10000</v>
      </c>
      <c r="U1980" s="16">
        <v>10000</v>
      </c>
      <c r="V1980" s="16">
        <v>10000</v>
      </c>
      <c r="W1980" s="16">
        <v>10000</v>
      </c>
      <c r="X1980" s="16" t="s">
        <v>7744</v>
      </c>
      <c r="Y1980" s="16" t="s">
        <v>130</v>
      </c>
      <c r="Z1980" s="16" t="s">
        <v>130</v>
      </c>
    </row>
    <row r="1981" spans="2:26" hidden="1">
      <c r="B1981" s="16" t="s">
        <v>1621</v>
      </c>
      <c r="C1981" s="16" t="s">
        <v>235</v>
      </c>
      <c r="D1981" s="16" t="s">
        <v>14987</v>
      </c>
      <c r="E1981" s="16" t="s">
        <v>15512</v>
      </c>
      <c r="F1981" s="16" t="s">
        <v>15153</v>
      </c>
      <c r="G1981" s="16" t="s">
        <v>2073</v>
      </c>
      <c r="H1981" s="16" t="s">
        <v>130</v>
      </c>
      <c r="I1981" s="16" t="s">
        <v>20</v>
      </c>
      <c r="J1981" s="16" t="s">
        <v>7744</v>
      </c>
      <c r="K1981" s="16" t="s">
        <v>130</v>
      </c>
      <c r="L1981" s="16">
        <v>15000</v>
      </c>
      <c r="M1981" s="16">
        <v>15000</v>
      </c>
      <c r="N1981" s="16">
        <v>15000</v>
      </c>
      <c r="O1981" s="16">
        <v>15000</v>
      </c>
      <c r="P1981" s="16">
        <v>15000</v>
      </c>
      <c r="Q1981" s="16">
        <v>15000</v>
      </c>
      <c r="R1981" s="16">
        <v>15000</v>
      </c>
      <c r="S1981" s="16">
        <v>15000</v>
      </c>
      <c r="T1981" s="16">
        <v>15000</v>
      </c>
      <c r="U1981" s="16">
        <v>15000</v>
      </c>
      <c r="V1981" s="16">
        <v>15000</v>
      </c>
      <c r="W1981" s="16">
        <v>15000</v>
      </c>
      <c r="X1981" s="16" t="s">
        <v>7744</v>
      </c>
      <c r="Y1981" s="16" t="s">
        <v>130</v>
      </c>
      <c r="Z1981" s="16" t="s">
        <v>130</v>
      </c>
    </row>
    <row r="1982" spans="2:26" hidden="1">
      <c r="B1982" s="16" t="s">
        <v>1621</v>
      </c>
      <c r="C1982" s="16" t="s">
        <v>235</v>
      </c>
      <c r="D1982" s="16" t="s">
        <v>14987</v>
      </c>
      <c r="E1982" s="16" t="s">
        <v>15513</v>
      </c>
      <c r="F1982" s="16" t="s">
        <v>15154</v>
      </c>
      <c r="G1982" s="16" t="s">
        <v>2073</v>
      </c>
      <c r="H1982" s="16" t="s">
        <v>130</v>
      </c>
      <c r="I1982" s="16" t="s">
        <v>20</v>
      </c>
      <c r="J1982" s="16" t="s">
        <v>7744</v>
      </c>
      <c r="K1982" s="16" t="s">
        <v>130</v>
      </c>
      <c r="L1982" s="16">
        <v>15000</v>
      </c>
      <c r="M1982" s="16">
        <v>15000</v>
      </c>
      <c r="N1982" s="16">
        <v>15000</v>
      </c>
      <c r="O1982" s="16">
        <v>15000</v>
      </c>
      <c r="P1982" s="16">
        <v>15000</v>
      </c>
      <c r="Q1982" s="16">
        <v>15000</v>
      </c>
      <c r="R1982" s="16">
        <v>15000</v>
      </c>
      <c r="S1982" s="16">
        <v>15000</v>
      </c>
      <c r="T1982" s="16">
        <v>15000</v>
      </c>
      <c r="U1982" s="16">
        <v>15000</v>
      </c>
      <c r="V1982" s="16">
        <v>15000</v>
      </c>
      <c r="W1982" s="16">
        <v>15000</v>
      </c>
      <c r="X1982" s="16" t="s">
        <v>7744</v>
      </c>
      <c r="Y1982" s="16" t="s">
        <v>130</v>
      </c>
      <c r="Z1982" s="16" t="s">
        <v>130</v>
      </c>
    </row>
    <row r="1983" spans="2:26" hidden="1">
      <c r="B1983" s="16" t="s">
        <v>1621</v>
      </c>
      <c r="C1983" s="16" t="s">
        <v>235</v>
      </c>
      <c r="D1983" s="16" t="s">
        <v>14987</v>
      </c>
      <c r="E1983" s="16" t="s">
        <v>15514</v>
      </c>
      <c r="F1983" s="16" t="s">
        <v>15155</v>
      </c>
      <c r="G1983" s="16" t="s">
        <v>2073</v>
      </c>
      <c r="H1983" s="16" t="s">
        <v>130</v>
      </c>
      <c r="I1983" s="16" t="s">
        <v>21</v>
      </c>
      <c r="J1983" s="16" t="s">
        <v>7744</v>
      </c>
      <c r="K1983" s="16" t="s">
        <v>130</v>
      </c>
      <c r="L1983" s="16">
        <v>150</v>
      </c>
      <c r="M1983" s="16">
        <v>150</v>
      </c>
      <c r="N1983" s="16">
        <v>150</v>
      </c>
      <c r="O1983" s="16">
        <v>150</v>
      </c>
      <c r="P1983" s="16">
        <v>150</v>
      </c>
      <c r="Q1983" s="16">
        <v>150</v>
      </c>
      <c r="R1983" s="16">
        <v>150</v>
      </c>
      <c r="S1983" s="16">
        <v>150</v>
      </c>
      <c r="T1983" s="16">
        <v>150</v>
      </c>
      <c r="U1983" s="16">
        <v>150</v>
      </c>
      <c r="V1983" s="16">
        <v>150</v>
      </c>
      <c r="W1983" s="16">
        <v>150</v>
      </c>
      <c r="X1983" s="16" t="s">
        <v>7744</v>
      </c>
      <c r="Y1983" s="16" t="s">
        <v>130</v>
      </c>
      <c r="Z1983" s="16" t="s">
        <v>130</v>
      </c>
    </row>
    <row r="1984" spans="2:26" hidden="1">
      <c r="B1984" s="16" t="s">
        <v>1621</v>
      </c>
      <c r="C1984" s="16" t="s">
        <v>235</v>
      </c>
      <c r="D1984" s="16" t="s">
        <v>14987</v>
      </c>
      <c r="E1984" s="16" t="s">
        <v>15515</v>
      </c>
      <c r="F1984" s="16" t="s">
        <v>15156</v>
      </c>
      <c r="G1984" s="16" t="s">
        <v>2073</v>
      </c>
      <c r="H1984" s="16" t="s">
        <v>130</v>
      </c>
      <c r="I1984" s="16" t="s">
        <v>21</v>
      </c>
      <c r="J1984" s="16" t="s">
        <v>7744</v>
      </c>
      <c r="K1984" s="16" t="s">
        <v>130</v>
      </c>
      <c r="L1984" s="16">
        <v>150</v>
      </c>
      <c r="M1984" s="16">
        <v>150</v>
      </c>
      <c r="N1984" s="16">
        <v>150</v>
      </c>
      <c r="O1984" s="16">
        <v>150</v>
      </c>
      <c r="P1984" s="16">
        <v>150</v>
      </c>
      <c r="Q1984" s="16">
        <v>150</v>
      </c>
      <c r="R1984" s="16">
        <v>150</v>
      </c>
      <c r="S1984" s="16">
        <v>150</v>
      </c>
      <c r="T1984" s="16">
        <v>150</v>
      </c>
      <c r="U1984" s="16">
        <v>150</v>
      </c>
      <c r="V1984" s="16">
        <v>150</v>
      </c>
      <c r="W1984" s="16">
        <v>150</v>
      </c>
      <c r="X1984" s="16" t="s">
        <v>7744</v>
      </c>
      <c r="Y1984" s="16" t="s">
        <v>130</v>
      </c>
      <c r="Z1984" s="16" t="s">
        <v>130</v>
      </c>
    </row>
    <row r="1985" spans="2:26" hidden="1">
      <c r="B1985" s="16" t="s">
        <v>1621</v>
      </c>
      <c r="C1985" s="16" t="s">
        <v>235</v>
      </c>
      <c r="D1985" s="16" t="s">
        <v>14987</v>
      </c>
      <c r="E1985" s="16" t="s">
        <v>15516</v>
      </c>
      <c r="F1985" s="16" t="s">
        <v>15157</v>
      </c>
      <c r="G1985" s="16" t="s">
        <v>2073</v>
      </c>
      <c r="H1985" s="16" t="s">
        <v>130</v>
      </c>
      <c r="I1985" s="16" t="s">
        <v>21</v>
      </c>
      <c r="J1985" s="16" t="s">
        <v>7744</v>
      </c>
      <c r="K1985" s="16" t="s">
        <v>130</v>
      </c>
      <c r="L1985" s="16">
        <v>200</v>
      </c>
      <c r="M1985" s="16">
        <v>200</v>
      </c>
      <c r="N1985" s="16">
        <v>200</v>
      </c>
      <c r="O1985" s="16">
        <v>200</v>
      </c>
      <c r="P1985" s="16">
        <v>200</v>
      </c>
      <c r="Q1985" s="16">
        <v>200</v>
      </c>
      <c r="R1985" s="16">
        <v>200</v>
      </c>
      <c r="S1985" s="16">
        <v>200</v>
      </c>
      <c r="T1985" s="16">
        <v>200</v>
      </c>
      <c r="U1985" s="16">
        <v>200</v>
      </c>
      <c r="V1985" s="16">
        <v>200</v>
      </c>
      <c r="W1985" s="16">
        <v>200</v>
      </c>
      <c r="X1985" s="16" t="s">
        <v>7744</v>
      </c>
      <c r="Y1985" s="16" t="s">
        <v>130</v>
      </c>
      <c r="Z1985" s="16" t="s">
        <v>130</v>
      </c>
    </row>
    <row r="1986" spans="2:26" hidden="1">
      <c r="B1986" s="16" t="s">
        <v>1621</v>
      </c>
      <c r="C1986" s="16" t="s">
        <v>235</v>
      </c>
      <c r="D1986" s="16" t="s">
        <v>2119</v>
      </c>
      <c r="E1986" s="16" t="s">
        <v>15517</v>
      </c>
      <c r="F1986" s="16" t="s">
        <v>15159</v>
      </c>
      <c r="G1986" s="16" t="s">
        <v>2121</v>
      </c>
      <c r="H1986" s="16" t="s">
        <v>130</v>
      </c>
      <c r="I1986" s="16" t="s">
        <v>19</v>
      </c>
      <c r="J1986" s="16" t="s">
        <v>7744</v>
      </c>
      <c r="K1986" s="16" t="s">
        <v>130</v>
      </c>
      <c r="L1986" s="16">
        <v>600000</v>
      </c>
      <c r="M1986" s="16">
        <v>600000</v>
      </c>
      <c r="N1986" s="16">
        <v>600000</v>
      </c>
      <c r="O1986" s="16">
        <v>600000</v>
      </c>
      <c r="P1986" s="16">
        <v>600000</v>
      </c>
      <c r="Q1986" s="16">
        <v>600000</v>
      </c>
      <c r="R1986" s="16">
        <v>600000</v>
      </c>
      <c r="S1986" s="16">
        <v>600000</v>
      </c>
      <c r="T1986" s="16">
        <v>600000</v>
      </c>
      <c r="U1986" s="16">
        <v>600000</v>
      </c>
      <c r="V1986" s="16">
        <v>600000</v>
      </c>
      <c r="W1986" s="16">
        <v>600000</v>
      </c>
      <c r="X1986" s="16" t="s">
        <v>7744</v>
      </c>
      <c r="Y1986" s="16" t="s">
        <v>130</v>
      </c>
      <c r="Z1986" s="16" t="s">
        <v>130</v>
      </c>
    </row>
    <row r="1987" spans="2:26" hidden="1">
      <c r="B1987" s="16" t="s">
        <v>1621</v>
      </c>
      <c r="C1987" s="16" t="s">
        <v>235</v>
      </c>
      <c r="D1987" s="16" t="s">
        <v>2119</v>
      </c>
      <c r="E1987" s="16" t="s">
        <v>15518</v>
      </c>
      <c r="F1987" s="16" t="s">
        <v>15160</v>
      </c>
      <c r="G1987" s="16" t="s">
        <v>2121</v>
      </c>
      <c r="H1987" s="16" t="s">
        <v>130</v>
      </c>
      <c r="I1987" s="16" t="s">
        <v>19</v>
      </c>
      <c r="J1987" s="16" t="s">
        <v>7744</v>
      </c>
      <c r="K1987" s="16" t="s">
        <v>130</v>
      </c>
      <c r="L1987" s="16">
        <v>600000</v>
      </c>
      <c r="M1987" s="16">
        <v>600000</v>
      </c>
      <c r="N1987" s="16">
        <v>600000</v>
      </c>
      <c r="O1987" s="16">
        <v>600000</v>
      </c>
      <c r="P1987" s="16">
        <v>600000</v>
      </c>
      <c r="Q1987" s="16">
        <v>600000</v>
      </c>
      <c r="R1987" s="16">
        <v>600000</v>
      </c>
      <c r="S1987" s="16">
        <v>600000</v>
      </c>
      <c r="T1987" s="16">
        <v>600000</v>
      </c>
      <c r="U1987" s="16">
        <v>600000</v>
      </c>
      <c r="V1987" s="16">
        <v>600000</v>
      </c>
      <c r="W1987" s="16">
        <v>600000</v>
      </c>
      <c r="X1987" s="16" t="s">
        <v>7744</v>
      </c>
      <c r="Y1987" s="16" t="s">
        <v>130</v>
      </c>
      <c r="Z1987" s="16" t="s">
        <v>130</v>
      </c>
    </row>
    <row r="1988" spans="2:26" hidden="1">
      <c r="B1988" s="16" t="s">
        <v>1621</v>
      </c>
      <c r="C1988" s="16" t="s">
        <v>235</v>
      </c>
      <c r="D1988" s="16" t="s">
        <v>2119</v>
      </c>
      <c r="E1988" s="16" t="s">
        <v>15519</v>
      </c>
      <c r="F1988" s="16" t="s">
        <v>15161</v>
      </c>
      <c r="G1988" s="16" t="s">
        <v>2121</v>
      </c>
      <c r="H1988" s="16" t="s">
        <v>130</v>
      </c>
      <c r="I1988" s="16" t="s">
        <v>19</v>
      </c>
      <c r="J1988" s="16" t="s">
        <v>7744</v>
      </c>
      <c r="K1988" s="16" t="s">
        <v>130</v>
      </c>
      <c r="L1988" s="16">
        <v>600000</v>
      </c>
      <c r="M1988" s="16">
        <v>600000</v>
      </c>
      <c r="N1988" s="16">
        <v>600000</v>
      </c>
      <c r="O1988" s="16">
        <v>600000</v>
      </c>
      <c r="P1988" s="16">
        <v>600000</v>
      </c>
      <c r="Q1988" s="16">
        <v>600000</v>
      </c>
      <c r="R1988" s="16">
        <v>600000</v>
      </c>
      <c r="S1988" s="16">
        <v>600000</v>
      </c>
      <c r="T1988" s="16">
        <v>600000</v>
      </c>
      <c r="U1988" s="16">
        <v>600000</v>
      </c>
      <c r="V1988" s="16">
        <v>600000</v>
      </c>
      <c r="W1988" s="16">
        <v>600000</v>
      </c>
      <c r="X1988" s="16" t="s">
        <v>7744</v>
      </c>
      <c r="Y1988" s="16" t="s">
        <v>130</v>
      </c>
      <c r="Z1988" s="16" t="s">
        <v>130</v>
      </c>
    </row>
    <row r="1989" spans="2:26" hidden="1">
      <c r="B1989" s="16" t="s">
        <v>1621</v>
      </c>
      <c r="C1989" s="16" t="s">
        <v>235</v>
      </c>
      <c r="D1989" s="16" t="s">
        <v>10035</v>
      </c>
      <c r="E1989" s="16" t="s">
        <v>15520</v>
      </c>
      <c r="F1989" s="16" t="s">
        <v>15162</v>
      </c>
      <c r="G1989" s="16" t="s">
        <v>1739</v>
      </c>
      <c r="H1989" s="16" t="s">
        <v>129</v>
      </c>
      <c r="I1989" s="16" t="s">
        <v>19</v>
      </c>
      <c r="J1989" s="16" t="s">
        <v>7745</v>
      </c>
      <c r="K1989" s="16" t="s">
        <v>129</v>
      </c>
      <c r="L1989" s="16">
        <v>60000</v>
      </c>
      <c r="M1989" s="16">
        <v>60000</v>
      </c>
      <c r="N1989" s="16">
        <v>60000</v>
      </c>
      <c r="O1989" s="16">
        <v>60000</v>
      </c>
      <c r="P1989" s="16">
        <v>60000</v>
      </c>
      <c r="Q1989" s="16">
        <v>60000</v>
      </c>
      <c r="R1989" s="16">
        <v>60000</v>
      </c>
      <c r="S1989" s="16">
        <v>60000</v>
      </c>
      <c r="T1989" s="16">
        <v>60000</v>
      </c>
      <c r="U1989" s="16">
        <v>60000</v>
      </c>
      <c r="V1989" s="16">
        <v>60000</v>
      </c>
      <c r="W1989" s="16">
        <v>60000</v>
      </c>
      <c r="X1989" s="16" t="s">
        <v>7745</v>
      </c>
      <c r="Y1989" s="16" t="s">
        <v>129</v>
      </c>
      <c r="Z1989" s="16" t="s">
        <v>129</v>
      </c>
    </row>
    <row r="1990" spans="2:26" hidden="1">
      <c r="B1990" s="16" t="s">
        <v>1621</v>
      </c>
      <c r="C1990" s="16" t="s">
        <v>235</v>
      </c>
      <c r="D1990" s="16" t="s">
        <v>10035</v>
      </c>
      <c r="E1990" s="16" t="s">
        <v>15521</v>
      </c>
      <c r="F1990" s="16" t="s">
        <v>15163</v>
      </c>
      <c r="G1990" s="16" t="s">
        <v>1739</v>
      </c>
      <c r="H1990" s="16" t="s">
        <v>129</v>
      </c>
      <c r="I1990" s="16" t="s">
        <v>19</v>
      </c>
      <c r="J1990" s="16" t="s">
        <v>7745</v>
      </c>
      <c r="K1990" s="16" t="s">
        <v>129</v>
      </c>
      <c r="L1990" s="16">
        <v>125000</v>
      </c>
      <c r="M1990" s="16">
        <v>125000</v>
      </c>
      <c r="N1990" s="16">
        <v>125000</v>
      </c>
      <c r="O1990" s="16">
        <v>125000</v>
      </c>
      <c r="P1990" s="16">
        <v>125000</v>
      </c>
      <c r="Q1990" s="16">
        <v>125000</v>
      </c>
      <c r="R1990" s="16">
        <v>125000</v>
      </c>
      <c r="S1990" s="16">
        <v>125000</v>
      </c>
      <c r="T1990" s="16">
        <v>125000</v>
      </c>
      <c r="U1990" s="16">
        <v>125000</v>
      </c>
      <c r="V1990" s="16">
        <v>125000</v>
      </c>
      <c r="W1990" s="16">
        <v>125000</v>
      </c>
      <c r="X1990" s="16" t="s">
        <v>7745</v>
      </c>
      <c r="Y1990" s="16" t="s">
        <v>129</v>
      </c>
      <c r="Z1990" s="16" t="s">
        <v>129</v>
      </c>
    </row>
    <row r="1991" spans="2:26" hidden="1">
      <c r="B1991" s="16" t="s">
        <v>1621</v>
      </c>
      <c r="C1991" s="16" t="s">
        <v>235</v>
      </c>
      <c r="D1991" s="16" t="s">
        <v>10035</v>
      </c>
      <c r="E1991" s="16" t="s">
        <v>15522</v>
      </c>
      <c r="F1991" s="16" t="s">
        <v>15164</v>
      </c>
      <c r="G1991" s="16" t="s">
        <v>1739</v>
      </c>
      <c r="H1991" s="16" t="s">
        <v>129</v>
      </c>
      <c r="I1991" s="16" t="s">
        <v>19</v>
      </c>
      <c r="J1991" s="16" t="s">
        <v>7744</v>
      </c>
      <c r="K1991" s="16" t="s">
        <v>129</v>
      </c>
      <c r="L1991" s="16">
        <v>200000</v>
      </c>
      <c r="M1991" s="16">
        <v>200000</v>
      </c>
      <c r="N1991" s="16">
        <v>200000</v>
      </c>
      <c r="O1991" s="16">
        <v>200000</v>
      </c>
      <c r="P1991" s="16">
        <v>200000</v>
      </c>
      <c r="Q1991" s="16">
        <v>200000</v>
      </c>
      <c r="R1991" s="16">
        <v>200000</v>
      </c>
      <c r="S1991" s="16">
        <v>200000</v>
      </c>
      <c r="T1991" s="16">
        <v>200000</v>
      </c>
      <c r="U1991" s="16">
        <v>200000</v>
      </c>
      <c r="V1991" s="16">
        <v>200000</v>
      </c>
      <c r="W1991" s="16">
        <v>200000</v>
      </c>
      <c r="X1991" s="16" t="s">
        <v>7744</v>
      </c>
      <c r="Y1991" s="16" t="s">
        <v>129</v>
      </c>
      <c r="Z1991" s="16" t="s">
        <v>129</v>
      </c>
    </row>
    <row r="1992" spans="2:26" hidden="1">
      <c r="B1992" s="16" t="s">
        <v>1621</v>
      </c>
      <c r="C1992" s="16" t="s">
        <v>235</v>
      </c>
      <c r="D1992" s="16" t="s">
        <v>14987</v>
      </c>
      <c r="E1992" s="16" t="s">
        <v>15523</v>
      </c>
      <c r="F1992" s="16" t="s">
        <v>15165</v>
      </c>
      <c r="G1992" s="16" t="s">
        <v>2073</v>
      </c>
      <c r="H1992" s="16" t="s">
        <v>130</v>
      </c>
      <c r="I1992" s="16" t="s">
        <v>21</v>
      </c>
      <c r="J1992" s="16" t="s">
        <v>7744</v>
      </c>
      <c r="K1992" s="16" t="s">
        <v>130</v>
      </c>
      <c r="L1992" s="16">
        <v>200</v>
      </c>
      <c r="M1992" s="16">
        <v>200</v>
      </c>
      <c r="N1992" s="16">
        <v>200</v>
      </c>
      <c r="O1992" s="16">
        <v>200</v>
      </c>
      <c r="P1992" s="16">
        <v>200</v>
      </c>
      <c r="Q1992" s="16">
        <v>200</v>
      </c>
      <c r="R1992" s="16">
        <v>200</v>
      </c>
      <c r="S1992" s="16">
        <v>200</v>
      </c>
      <c r="T1992" s="16">
        <v>200</v>
      </c>
      <c r="U1992" s="16">
        <v>200</v>
      </c>
      <c r="V1992" s="16">
        <v>200</v>
      </c>
      <c r="W1992" s="16">
        <v>200</v>
      </c>
      <c r="X1992" s="16" t="s">
        <v>7744</v>
      </c>
      <c r="Y1992" s="16" t="s">
        <v>130</v>
      </c>
      <c r="Z1992" s="16" t="s">
        <v>130</v>
      </c>
    </row>
    <row r="1993" spans="2:26" hidden="1">
      <c r="B1993" s="16" t="s">
        <v>1621</v>
      </c>
      <c r="C1993" s="16" t="s">
        <v>235</v>
      </c>
      <c r="D1993" s="16" t="s">
        <v>14987</v>
      </c>
      <c r="E1993" s="16" t="s">
        <v>15524</v>
      </c>
      <c r="F1993" s="16" t="s">
        <v>15166</v>
      </c>
      <c r="G1993" s="16" t="s">
        <v>2073</v>
      </c>
      <c r="H1993" s="16" t="s">
        <v>130</v>
      </c>
      <c r="I1993" s="16" t="s">
        <v>21</v>
      </c>
      <c r="J1993" s="16" t="s">
        <v>7744</v>
      </c>
      <c r="K1993" s="16" t="s">
        <v>130</v>
      </c>
      <c r="L1993" s="16">
        <v>200</v>
      </c>
      <c r="M1993" s="16">
        <v>200</v>
      </c>
      <c r="N1993" s="16">
        <v>200</v>
      </c>
      <c r="O1993" s="16">
        <v>200</v>
      </c>
      <c r="P1993" s="16">
        <v>200</v>
      </c>
      <c r="Q1993" s="16">
        <v>200</v>
      </c>
      <c r="R1993" s="16">
        <v>200</v>
      </c>
      <c r="S1993" s="16">
        <v>200</v>
      </c>
      <c r="T1993" s="16">
        <v>200</v>
      </c>
      <c r="U1993" s="16">
        <v>200</v>
      </c>
      <c r="V1993" s="16">
        <v>200</v>
      </c>
      <c r="W1993" s="16">
        <v>200</v>
      </c>
      <c r="X1993" s="16" t="s">
        <v>7744</v>
      </c>
      <c r="Y1993" s="16" t="s">
        <v>130</v>
      </c>
      <c r="Z1993" s="16" t="s">
        <v>130</v>
      </c>
    </row>
    <row r="1994" spans="2:26" hidden="1">
      <c r="B1994" s="16" t="s">
        <v>1621</v>
      </c>
      <c r="C1994" s="16" t="s">
        <v>235</v>
      </c>
      <c r="D1994" s="16" t="s">
        <v>10035</v>
      </c>
      <c r="E1994" s="16" t="s">
        <v>15525</v>
      </c>
      <c r="F1994" s="16" t="s">
        <v>15167</v>
      </c>
      <c r="G1994" s="16" t="s">
        <v>1739</v>
      </c>
      <c r="H1994" s="16" t="s">
        <v>129</v>
      </c>
      <c r="I1994" s="16" t="s">
        <v>19</v>
      </c>
      <c r="J1994" s="16" t="s">
        <v>7744</v>
      </c>
      <c r="K1994" s="16" t="s">
        <v>129</v>
      </c>
      <c r="L1994" s="16">
        <v>15000</v>
      </c>
      <c r="M1994" s="16">
        <v>15000</v>
      </c>
      <c r="N1994" s="16">
        <v>15000</v>
      </c>
      <c r="O1994" s="16">
        <v>15000</v>
      </c>
      <c r="P1994" s="16">
        <v>15000</v>
      </c>
      <c r="Q1994" s="16">
        <v>15000</v>
      </c>
      <c r="R1994" s="16">
        <v>15000</v>
      </c>
      <c r="S1994" s="16">
        <v>15000</v>
      </c>
      <c r="T1994" s="16">
        <v>15000</v>
      </c>
      <c r="U1994" s="16">
        <v>15000</v>
      </c>
      <c r="V1994" s="16">
        <v>15000</v>
      </c>
      <c r="W1994" s="16">
        <v>15000</v>
      </c>
      <c r="X1994" s="16" t="s">
        <v>7744</v>
      </c>
      <c r="Y1994" s="16" t="s">
        <v>129</v>
      </c>
      <c r="Z1994" s="16" t="s">
        <v>129</v>
      </c>
    </row>
    <row r="1995" spans="2:26" hidden="1">
      <c r="B1995" s="16" t="s">
        <v>1621</v>
      </c>
      <c r="C1995" s="16" t="s">
        <v>235</v>
      </c>
      <c r="D1995" s="16" t="s">
        <v>14987</v>
      </c>
      <c r="E1995" s="16" t="s">
        <v>15526</v>
      </c>
      <c r="F1995" s="16" t="s">
        <v>15174</v>
      </c>
      <c r="G1995" s="16" t="s">
        <v>2073</v>
      </c>
      <c r="H1995" s="16" t="s">
        <v>130</v>
      </c>
      <c r="I1995" s="16" t="s">
        <v>21</v>
      </c>
      <c r="J1995" s="16" t="s">
        <v>7744</v>
      </c>
      <c r="K1995" s="16" t="s">
        <v>130</v>
      </c>
      <c r="L1995" s="16">
        <v>200</v>
      </c>
      <c r="M1995" s="16">
        <v>200</v>
      </c>
      <c r="N1995" s="16">
        <v>200</v>
      </c>
      <c r="O1995" s="16">
        <v>200</v>
      </c>
      <c r="P1995" s="16">
        <v>200</v>
      </c>
      <c r="Q1995" s="16">
        <v>200</v>
      </c>
      <c r="R1995" s="16">
        <v>200</v>
      </c>
      <c r="S1995" s="16">
        <v>200</v>
      </c>
      <c r="T1995" s="16">
        <v>200</v>
      </c>
      <c r="U1995" s="16">
        <v>200</v>
      </c>
      <c r="V1995" s="16">
        <v>200</v>
      </c>
      <c r="W1995" s="16">
        <v>200</v>
      </c>
      <c r="X1995" s="16" t="s">
        <v>7744</v>
      </c>
      <c r="Y1995" s="16" t="s">
        <v>130</v>
      </c>
      <c r="Z1995" s="16" t="s">
        <v>130</v>
      </c>
    </row>
    <row r="1996" spans="2:26" hidden="1">
      <c r="B1996" s="16" t="s">
        <v>1621</v>
      </c>
      <c r="C1996" s="16" t="s">
        <v>235</v>
      </c>
      <c r="D1996" s="16" t="s">
        <v>14987</v>
      </c>
      <c r="E1996" s="16" t="s">
        <v>15527</v>
      </c>
      <c r="F1996" s="16" t="s">
        <v>15175</v>
      </c>
      <c r="G1996" s="16" t="s">
        <v>2073</v>
      </c>
      <c r="H1996" s="16" t="s">
        <v>130</v>
      </c>
      <c r="I1996" s="16" t="s">
        <v>21</v>
      </c>
      <c r="J1996" s="16" t="s">
        <v>7744</v>
      </c>
      <c r="K1996" s="16" t="s">
        <v>130</v>
      </c>
      <c r="L1996" s="16">
        <v>150</v>
      </c>
      <c r="M1996" s="16">
        <v>150</v>
      </c>
      <c r="N1996" s="16">
        <v>150</v>
      </c>
      <c r="O1996" s="16">
        <v>150</v>
      </c>
      <c r="P1996" s="16">
        <v>150</v>
      </c>
      <c r="Q1996" s="16">
        <v>150</v>
      </c>
      <c r="R1996" s="16">
        <v>150</v>
      </c>
      <c r="S1996" s="16">
        <v>150</v>
      </c>
      <c r="T1996" s="16">
        <v>150</v>
      </c>
      <c r="U1996" s="16">
        <v>150</v>
      </c>
      <c r="V1996" s="16">
        <v>150</v>
      </c>
      <c r="W1996" s="16">
        <v>150</v>
      </c>
      <c r="X1996" s="16" t="s">
        <v>7744</v>
      </c>
      <c r="Y1996" s="16" t="s">
        <v>130</v>
      </c>
      <c r="Z1996" s="16" t="s">
        <v>130</v>
      </c>
    </row>
    <row r="1997" spans="2:26" hidden="1">
      <c r="B1997" s="16" t="s">
        <v>1621</v>
      </c>
      <c r="C1997" s="16" t="s">
        <v>235</v>
      </c>
      <c r="D1997" s="16" t="s">
        <v>14987</v>
      </c>
      <c r="E1997" s="16" t="s">
        <v>15528</v>
      </c>
      <c r="F1997" s="16" t="s">
        <v>15176</v>
      </c>
      <c r="G1997" s="16" t="s">
        <v>2073</v>
      </c>
      <c r="H1997" s="16" t="s">
        <v>130</v>
      </c>
      <c r="I1997" s="16" t="s">
        <v>21</v>
      </c>
      <c r="J1997" s="16" t="s">
        <v>7744</v>
      </c>
      <c r="K1997" s="16" t="s">
        <v>130</v>
      </c>
      <c r="L1997" s="16">
        <v>150</v>
      </c>
      <c r="M1997" s="16">
        <v>150</v>
      </c>
      <c r="N1997" s="16">
        <v>150</v>
      </c>
      <c r="O1997" s="16">
        <v>150</v>
      </c>
      <c r="P1997" s="16">
        <v>150</v>
      </c>
      <c r="Q1997" s="16">
        <v>150</v>
      </c>
      <c r="R1997" s="16">
        <v>150</v>
      </c>
      <c r="S1997" s="16">
        <v>150</v>
      </c>
      <c r="T1997" s="16">
        <v>150</v>
      </c>
      <c r="U1997" s="16">
        <v>150</v>
      </c>
      <c r="V1997" s="16">
        <v>150</v>
      </c>
      <c r="W1997" s="16">
        <v>150</v>
      </c>
      <c r="X1997" s="16" t="s">
        <v>7744</v>
      </c>
      <c r="Y1997" s="16" t="s">
        <v>130</v>
      </c>
      <c r="Z1997" s="16" t="s">
        <v>130</v>
      </c>
    </row>
    <row r="1998" spans="2:26" hidden="1">
      <c r="B1998" s="16" t="s">
        <v>1621</v>
      </c>
      <c r="C1998" s="16" t="s">
        <v>1622</v>
      </c>
      <c r="D1998" s="16" t="s">
        <v>15031</v>
      </c>
      <c r="E1998" s="16" t="s">
        <v>15529</v>
      </c>
      <c r="F1998" s="16" t="s">
        <v>15181</v>
      </c>
      <c r="G1998" s="16" t="s">
        <v>1743</v>
      </c>
      <c r="H1998" s="16" t="s">
        <v>129</v>
      </c>
      <c r="I1998" s="16" t="s">
        <v>19</v>
      </c>
      <c r="J1998" s="16" t="s">
        <v>7744</v>
      </c>
      <c r="K1998" s="16" t="s">
        <v>129</v>
      </c>
      <c r="L1998" s="16">
        <v>500000</v>
      </c>
      <c r="M1998" s="16">
        <v>500000</v>
      </c>
      <c r="N1998" s="16">
        <v>500000</v>
      </c>
      <c r="O1998" s="16">
        <v>500000</v>
      </c>
      <c r="P1998" s="16">
        <v>500000</v>
      </c>
      <c r="Q1998" s="16">
        <v>500000</v>
      </c>
      <c r="R1998" s="16">
        <v>500000</v>
      </c>
      <c r="S1998" s="16">
        <v>500000</v>
      </c>
      <c r="T1998" s="16">
        <v>500000</v>
      </c>
      <c r="U1998" s="16">
        <v>500000</v>
      </c>
      <c r="V1998" s="16">
        <v>500000</v>
      </c>
      <c r="W1998" s="16">
        <v>500000</v>
      </c>
      <c r="X1998" s="16" t="s">
        <v>7744</v>
      </c>
      <c r="Y1998" s="16" t="s">
        <v>129</v>
      </c>
      <c r="Z1998" s="16" t="s">
        <v>129</v>
      </c>
    </row>
    <row r="1999" spans="2:26" hidden="1">
      <c r="B1999" s="16" t="s">
        <v>1621</v>
      </c>
      <c r="C1999" s="16" t="s">
        <v>235</v>
      </c>
      <c r="D1999" s="16" t="s">
        <v>14987</v>
      </c>
      <c r="E1999" s="16" t="s">
        <v>15530</v>
      </c>
      <c r="F1999" s="16" t="s">
        <v>15200</v>
      </c>
      <c r="G1999" s="16" t="s">
        <v>1743</v>
      </c>
      <c r="H1999" s="16" t="s">
        <v>130</v>
      </c>
      <c r="I1999" s="16" t="s">
        <v>19</v>
      </c>
      <c r="J1999" s="16" t="s">
        <v>7744</v>
      </c>
      <c r="K1999" s="16" t="s">
        <v>130</v>
      </c>
      <c r="L1999" s="16">
        <v>15000000</v>
      </c>
      <c r="M1999" s="16">
        <v>15000000</v>
      </c>
      <c r="N1999" s="16">
        <v>15000000</v>
      </c>
      <c r="O1999" s="16">
        <v>15000000</v>
      </c>
      <c r="P1999" s="16">
        <v>15000000</v>
      </c>
      <c r="Q1999" s="16">
        <v>15000000</v>
      </c>
      <c r="R1999" s="16">
        <v>15000000</v>
      </c>
      <c r="S1999" s="16">
        <v>15000000</v>
      </c>
      <c r="T1999" s="16">
        <v>15000000</v>
      </c>
      <c r="U1999" s="16">
        <v>15000000</v>
      </c>
      <c r="V1999" s="16">
        <v>15000000</v>
      </c>
      <c r="W1999" s="16">
        <v>15000000</v>
      </c>
      <c r="X1999" s="16" t="s">
        <v>7744</v>
      </c>
      <c r="Y1999" s="16" t="s">
        <v>130</v>
      </c>
      <c r="Z1999" s="16" t="s">
        <v>130</v>
      </c>
    </row>
    <row r="2000" spans="2:26" hidden="1">
      <c r="B2000" s="16" t="s">
        <v>1621</v>
      </c>
      <c r="C2000" s="16" t="s">
        <v>235</v>
      </c>
      <c r="D2000" s="16" t="s">
        <v>14987</v>
      </c>
      <c r="E2000" s="16" t="s">
        <v>15531</v>
      </c>
      <c r="F2000" s="16" t="s">
        <v>15211</v>
      </c>
      <c r="G2000" s="16" t="s">
        <v>2073</v>
      </c>
      <c r="H2000" s="16" t="s">
        <v>130</v>
      </c>
      <c r="I2000" s="16" t="s">
        <v>21</v>
      </c>
      <c r="J2000" s="16" t="s">
        <v>7744</v>
      </c>
      <c r="K2000" s="16" t="s">
        <v>130</v>
      </c>
      <c r="L2000" s="16">
        <v>200</v>
      </c>
      <c r="M2000" s="16">
        <v>200</v>
      </c>
      <c r="N2000" s="16">
        <v>200</v>
      </c>
      <c r="O2000" s="16">
        <v>200</v>
      </c>
      <c r="P2000" s="16">
        <v>200</v>
      </c>
      <c r="Q2000" s="16">
        <v>200</v>
      </c>
      <c r="R2000" s="16">
        <v>200</v>
      </c>
      <c r="S2000" s="16">
        <v>200</v>
      </c>
      <c r="T2000" s="16">
        <v>200</v>
      </c>
      <c r="U2000" s="16">
        <v>200</v>
      </c>
      <c r="V2000" s="16">
        <v>200</v>
      </c>
      <c r="W2000" s="16">
        <v>200</v>
      </c>
      <c r="X2000" s="16" t="s">
        <v>7744</v>
      </c>
      <c r="Y2000" s="16" t="s">
        <v>130</v>
      </c>
      <c r="Z2000" s="16" t="s">
        <v>130</v>
      </c>
    </row>
    <row r="2001" spans="2:26" hidden="1">
      <c r="B2001" s="16" t="s">
        <v>1621</v>
      </c>
      <c r="C2001" s="16" t="s">
        <v>235</v>
      </c>
      <c r="D2001" s="16" t="s">
        <v>14987</v>
      </c>
      <c r="E2001" s="16" t="s">
        <v>15532</v>
      </c>
      <c r="F2001" s="16" t="s">
        <v>15212</v>
      </c>
      <c r="G2001" s="16" t="s">
        <v>2073</v>
      </c>
      <c r="H2001" s="16" t="s">
        <v>130</v>
      </c>
      <c r="I2001" s="16" t="s">
        <v>21</v>
      </c>
      <c r="J2001" s="16" t="s">
        <v>7744</v>
      </c>
      <c r="K2001" s="16" t="s">
        <v>130</v>
      </c>
      <c r="L2001" s="16">
        <v>200</v>
      </c>
      <c r="M2001" s="16">
        <v>200</v>
      </c>
      <c r="N2001" s="16">
        <v>200</v>
      </c>
      <c r="O2001" s="16">
        <v>200</v>
      </c>
      <c r="P2001" s="16">
        <v>200</v>
      </c>
      <c r="Q2001" s="16">
        <v>200</v>
      </c>
      <c r="R2001" s="16">
        <v>200</v>
      </c>
      <c r="S2001" s="16">
        <v>200</v>
      </c>
      <c r="T2001" s="16">
        <v>200</v>
      </c>
      <c r="U2001" s="16">
        <v>200</v>
      </c>
      <c r="V2001" s="16">
        <v>200</v>
      </c>
      <c r="W2001" s="16">
        <v>200</v>
      </c>
      <c r="X2001" s="16" t="s">
        <v>7744</v>
      </c>
      <c r="Y2001" s="16" t="s">
        <v>130</v>
      </c>
      <c r="Z2001" s="16" t="s">
        <v>130</v>
      </c>
    </row>
    <row r="2002" spans="2:26" hidden="1">
      <c r="B2002" s="16" t="s">
        <v>1621</v>
      </c>
      <c r="C2002" s="16" t="s">
        <v>235</v>
      </c>
      <c r="D2002" s="16" t="s">
        <v>14987</v>
      </c>
      <c r="E2002" s="16" t="s">
        <v>15533</v>
      </c>
      <c r="F2002" s="16" t="s">
        <v>15213</v>
      </c>
      <c r="G2002" s="16" t="s">
        <v>2073</v>
      </c>
      <c r="H2002" s="16" t="s">
        <v>130</v>
      </c>
      <c r="I2002" s="16" t="s">
        <v>21</v>
      </c>
      <c r="J2002" s="16" t="s">
        <v>7744</v>
      </c>
      <c r="K2002" s="16" t="s">
        <v>130</v>
      </c>
      <c r="L2002" s="16">
        <v>200</v>
      </c>
      <c r="M2002" s="16">
        <v>200</v>
      </c>
      <c r="N2002" s="16">
        <v>200</v>
      </c>
      <c r="O2002" s="16">
        <v>200</v>
      </c>
      <c r="P2002" s="16">
        <v>200</v>
      </c>
      <c r="Q2002" s="16">
        <v>200</v>
      </c>
      <c r="R2002" s="16">
        <v>200</v>
      </c>
      <c r="S2002" s="16">
        <v>200</v>
      </c>
      <c r="T2002" s="16">
        <v>200</v>
      </c>
      <c r="U2002" s="16">
        <v>200</v>
      </c>
      <c r="V2002" s="16">
        <v>200</v>
      </c>
      <c r="W2002" s="16">
        <v>200</v>
      </c>
      <c r="X2002" s="16" t="s">
        <v>7744</v>
      </c>
      <c r="Y2002" s="16" t="s">
        <v>130</v>
      </c>
      <c r="Z2002" s="16" t="s">
        <v>130</v>
      </c>
    </row>
    <row r="2003" spans="2:26" hidden="1">
      <c r="B2003" s="16" t="s">
        <v>1621</v>
      </c>
      <c r="C2003" s="16" t="s">
        <v>235</v>
      </c>
      <c r="D2003" s="16" t="s">
        <v>14987</v>
      </c>
      <c r="E2003" s="16" t="s">
        <v>15534</v>
      </c>
      <c r="F2003" s="16" t="s">
        <v>15214</v>
      </c>
      <c r="G2003" s="16" t="s">
        <v>2073</v>
      </c>
      <c r="H2003" s="16" t="s">
        <v>130</v>
      </c>
      <c r="I2003" s="16" t="s">
        <v>21</v>
      </c>
      <c r="J2003" s="16" t="s">
        <v>7744</v>
      </c>
      <c r="K2003" s="16" t="s">
        <v>130</v>
      </c>
      <c r="L2003" s="16">
        <v>200</v>
      </c>
      <c r="M2003" s="16">
        <v>200</v>
      </c>
      <c r="N2003" s="16">
        <v>200</v>
      </c>
      <c r="O2003" s="16">
        <v>200</v>
      </c>
      <c r="P2003" s="16">
        <v>200</v>
      </c>
      <c r="Q2003" s="16">
        <v>200</v>
      </c>
      <c r="R2003" s="16">
        <v>200</v>
      </c>
      <c r="S2003" s="16">
        <v>200</v>
      </c>
      <c r="T2003" s="16">
        <v>200</v>
      </c>
      <c r="U2003" s="16">
        <v>200</v>
      </c>
      <c r="V2003" s="16">
        <v>200</v>
      </c>
      <c r="W2003" s="16">
        <v>200</v>
      </c>
      <c r="X2003" s="16" t="s">
        <v>7744</v>
      </c>
      <c r="Y2003" s="16" t="s">
        <v>130</v>
      </c>
      <c r="Z2003" s="16" t="s">
        <v>130</v>
      </c>
    </row>
    <row r="2004" spans="2:26" hidden="1">
      <c r="B2004" s="16" t="s">
        <v>1621</v>
      </c>
      <c r="C2004" s="16" t="s">
        <v>235</v>
      </c>
      <c r="D2004" s="16" t="s">
        <v>10035</v>
      </c>
      <c r="E2004" s="16" t="s">
        <v>15535</v>
      </c>
      <c r="F2004" s="16" t="s">
        <v>10064</v>
      </c>
      <c r="G2004" s="16" t="s">
        <v>10046</v>
      </c>
      <c r="H2004" s="16" t="s">
        <v>129</v>
      </c>
      <c r="I2004" s="16" t="s">
        <v>19</v>
      </c>
      <c r="J2004" s="16" t="s">
        <v>7744</v>
      </c>
      <c r="K2004" s="16" t="s">
        <v>129</v>
      </c>
      <c r="L2004" s="16">
        <v>250000</v>
      </c>
      <c r="M2004" s="16">
        <v>250000</v>
      </c>
      <c r="N2004" s="16">
        <v>250000</v>
      </c>
      <c r="O2004" s="16">
        <v>250000</v>
      </c>
      <c r="P2004" s="16">
        <v>250000</v>
      </c>
      <c r="Q2004" s="16">
        <v>250000</v>
      </c>
      <c r="R2004" s="16">
        <v>250000</v>
      </c>
      <c r="S2004" s="16">
        <v>250000</v>
      </c>
      <c r="T2004" s="16">
        <v>250000</v>
      </c>
      <c r="U2004" s="16">
        <v>250000</v>
      </c>
      <c r="V2004" s="16">
        <v>250000</v>
      </c>
      <c r="W2004" s="16">
        <v>250000</v>
      </c>
      <c r="X2004" s="16" t="s">
        <v>7744</v>
      </c>
      <c r="Y2004" s="16" t="s">
        <v>129</v>
      </c>
      <c r="Z2004" s="16" t="s">
        <v>129</v>
      </c>
    </row>
    <row r="2005" spans="2:26" hidden="1">
      <c r="B2005" s="16" t="s">
        <v>1621</v>
      </c>
      <c r="C2005" s="16" t="s">
        <v>235</v>
      </c>
      <c r="D2005" s="16" t="s">
        <v>2119</v>
      </c>
      <c r="E2005" s="16" t="s">
        <v>15536</v>
      </c>
      <c r="F2005" s="16" t="s">
        <v>15216</v>
      </c>
      <c r="G2005" s="16" t="s">
        <v>2121</v>
      </c>
      <c r="H2005" s="16" t="s">
        <v>130</v>
      </c>
      <c r="I2005" s="16" t="s">
        <v>19</v>
      </c>
      <c r="J2005" s="16" t="s">
        <v>7744</v>
      </c>
      <c r="K2005" s="16" t="s">
        <v>130</v>
      </c>
      <c r="L2005" s="16">
        <v>600000</v>
      </c>
      <c r="M2005" s="16">
        <v>600000</v>
      </c>
      <c r="N2005" s="16">
        <v>600000</v>
      </c>
      <c r="O2005" s="16">
        <v>600000</v>
      </c>
      <c r="P2005" s="16">
        <v>600000</v>
      </c>
      <c r="Q2005" s="16">
        <v>600000</v>
      </c>
      <c r="R2005" s="16">
        <v>600000</v>
      </c>
      <c r="S2005" s="16">
        <v>600000</v>
      </c>
      <c r="T2005" s="16">
        <v>600000</v>
      </c>
      <c r="U2005" s="16">
        <v>600000</v>
      </c>
      <c r="V2005" s="16">
        <v>600000</v>
      </c>
      <c r="W2005" s="16">
        <v>600000</v>
      </c>
      <c r="X2005" s="16" t="s">
        <v>7744</v>
      </c>
      <c r="Y2005" s="16" t="s">
        <v>130</v>
      </c>
      <c r="Z2005" s="16" t="s">
        <v>130</v>
      </c>
    </row>
    <row r="2006" spans="2:26" hidden="1">
      <c r="B2006" s="16" t="s">
        <v>1621</v>
      </c>
      <c r="C2006" s="16" t="s">
        <v>1622</v>
      </c>
      <c r="D2006" s="16" t="s">
        <v>1882</v>
      </c>
      <c r="E2006" s="16" t="s">
        <v>15537</v>
      </c>
      <c r="F2006" s="16" t="s">
        <v>14984</v>
      </c>
      <c r="G2006" s="16" t="s">
        <v>1778</v>
      </c>
      <c r="H2006" s="16" t="s">
        <v>103</v>
      </c>
      <c r="I2006" s="16" t="s">
        <v>19</v>
      </c>
      <c r="J2006" s="16" t="s">
        <v>7744</v>
      </c>
      <c r="K2006" s="16" t="s">
        <v>103</v>
      </c>
      <c r="L2006" s="16">
        <v>276000000</v>
      </c>
      <c r="M2006" s="16">
        <v>276000000</v>
      </c>
      <c r="N2006" s="16">
        <v>276000000</v>
      </c>
      <c r="O2006" s="16">
        <v>276000000</v>
      </c>
      <c r="P2006" s="16">
        <v>276000000</v>
      </c>
      <c r="Q2006" s="16">
        <v>276000000</v>
      </c>
      <c r="R2006" s="16">
        <v>276000000</v>
      </c>
      <c r="S2006" s="16">
        <v>276000000</v>
      </c>
      <c r="T2006" s="16">
        <v>276000000</v>
      </c>
      <c r="U2006" s="16">
        <v>276000000</v>
      </c>
      <c r="V2006" s="16">
        <v>276000000</v>
      </c>
      <c r="W2006" s="16">
        <v>276000000</v>
      </c>
      <c r="X2006" s="16" t="s">
        <v>7744</v>
      </c>
      <c r="Y2006" s="16" t="s">
        <v>103</v>
      </c>
      <c r="Z2006" s="16" t="s">
        <v>103</v>
      </c>
    </row>
    <row r="2007" spans="2:26" hidden="1">
      <c r="B2007" s="16" t="s">
        <v>1621</v>
      </c>
      <c r="C2007" s="16" t="s">
        <v>235</v>
      </c>
      <c r="D2007" s="16" t="s">
        <v>14987</v>
      </c>
      <c r="E2007" s="16" t="s">
        <v>15538</v>
      </c>
      <c r="F2007" s="16" t="s">
        <v>14988</v>
      </c>
      <c r="G2007" s="16" t="s">
        <v>2073</v>
      </c>
      <c r="H2007" s="16" t="s">
        <v>130</v>
      </c>
      <c r="I2007" s="16" t="s">
        <v>21</v>
      </c>
      <c r="J2007" s="16" t="s">
        <v>7744</v>
      </c>
      <c r="K2007" s="16" t="s">
        <v>130</v>
      </c>
      <c r="L2007" s="16">
        <v>55</v>
      </c>
      <c r="M2007" s="16">
        <v>55</v>
      </c>
      <c r="N2007" s="16">
        <v>55</v>
      </c>
      <c r="O2007" s="16">
        <v>55</v>
      </c>
      <c r="P2007" s="16">
        <v>55</v>
      </c>
      <c r="Q2007" s="16">
        <v>55</v>
      </c>
      <c r="R2007" s="16">
        <v>55</v>
      </c>
      <c r="S2007" s="16">
        <v>55</v>
      </c>
      <c r="T2007" s="16">
        <v>55</v>
      </c>
      <c r="U2007" s="16">
        <v>55</v>
      </c>
      <c r="V2007" s="16">
        <v>55</v>
      </c>
      <c r="W2007" s="16">
        <v>55</v>
      </c>
      <c r="X2007" s="16" t="s">
        <v>7744</v>
      </c>
      <c r="Y2007" s="16" t="s">
        <v>130</v>
      </c>
      <c r="Z2007" s="16" t="s">
        <v>130</v>
      </c>
    </row>
    <row r="2008" spans="2:26" hidden="1">
      <c r="B2008" s="16" t="s">
        <v>1621</v>
      </c>
      <c r="C2008" s="16" t="s">
        <v>235</v>
      </c>
      <c r="D2008" s="16" t="s">
        <v>10035</v>
      </c>
      <c r="E2008" s="16" t="s">
        <v>15539</v>
      </c>
      <c r="F2008" s="16" t="s">
        <v>14991</v>
      </c>
      <c r="G2008" s="16" t="s">
        <v>1739</v>
      </c>
      <c r="H2008" s="16" t="s">
        <v>129</v>
      </c>
      <c r="I2008" s="16" t="s">
        <v>19</v>
      </c>
      <c r="J2008" s="16" t="s">
        <v>7744</v>
      </c>
      <c r="K2008" s="16" t="s">
        <v>129</v>
      </c>
      <c r="L2008" s="16">
        <v>40000</v>
      </c>
      <c r="M2008" s="16">
        <v>40000</v>
      </c>
      <c r="N2008" s="16">
        <v>40000</v>
      </c>
      <c r="O2008" s="16">
        <v>40000</v>
      </c>
      <c r="P2008" s="16">
        <v>40000</v>
      </c>
      <c r="Q2008" s="16">
        <v>40000</v>
      </c>
      <c r="R2008" s="16">
        <v>40000</v>
      </c>
      <c r="S2008" s="16">
        <v>40000</v>
      </c>
      <c r="T2008" s="16">
        <v>40000</v>
      </c>
      <c r="U2008" s="16">
        <v>40000</v>
      </c>
      <c r="V2008" s="16">
        <v>40000</v>
      </c>
      <c r="W2008" s="16">
        <v>40000</v>
      </c>
      <c r="X2008" s="16" t="s">
        <v>7744</v>
      </c>
      <c r="Y2008" s="16" t="s">
        <v>129</v>
      </c>
      <c r="Z2008" s="16" t="s">
        <v>129</v>
      </c>
    </row>
    <row r="2009" spans="2:26" hidden="1">
      <c r="B2009" s="16" t="s">
        <v>1621</v>
      </c>
      <c r="C2009" s="16" t="s">
        <v>235</v>
      </c>
      <c r="D2009" s="16" t="s">
        <v>14987</v>
      </c>
      <c r="E2009" s="16" t="s">
        <v>15540</v>
      </c>
      <c r="F2009" s="16" t="s">
        <v>14993</v>
      </c>
      <c r="G2009" s="16" t="s">
        <v>2073</v>
      </c>
      <c r="H2009" s="16" t="s">
        <v>130</v>
      </c>
      <c r="I2009" s="16" t="s">
        <v>21</v>
      </c>
      <c r="J2009" s="16" t="s">
        <v>7744</v>
      </c>
      <c r="K2009" s="16" t="s">
        <v>130</v>
      </c>
      <c r="L2009" s="16">
        <v>55</v>
      </c>
      <c r="M2009" s="16">
        <v>55</v>
      </c>
      <c r="N2009" s="16">
        <v>55</v>
      </c>
      <c r="O2009" s="16">
        <v>55</v>
      </c>
      <c r="P2009" s="16">
        <v>55</v>
      </c>
      <c r="Q2009" s="16">
        <v>55</v>
      </c>
      <c r="R2009" s="16">
        <v>55</v>
      </c>
      <c r="S2009" s="16">
        <v>55</v>
      </c>
      <c r="T2009" s="16">
        <v>55</v>
      </c>
      <c r="U2009" s="16">
        <v>55</v>
      </c>
      <c r="V2009" s="16">
        <v>55</v>
      </c>
      <c r="W2009" s="16">
        <v>55</v>
      </c>
      <c r="X2009" s="16" t="s">
        <v>7744</v>
      </c>
      <c r="Y2009" s="16" t="s">
        <v>130</v>
      </c>
      <c r="Z2009" s="16" t="s">
        <v>130</v>
      </c>
    </row>
    <row r="2010" spans="2:26" hidden="1">
      <c r="B2010" s="16" t="s">
        <v>1621</v>
      </c>
      <c r="C2010" s="16" t="s">
        <v>235</v>
      </c>
      <c r="D2010" s="16" t="s">
        <v>3438</v>
      </c>
      <c r="E2010" s="16" t="s">
        <v>15541</v>
      </c>
      <c r="F2010" s="16" t="s">
        <v>15542</v>
      </c>
      <c r="G2010" s="16" t="s">
        <v>1626</v>
      </c>
      <c r="H2010" s="16" t="s">
        <v>103</v>
      </c>
      <c r="I2010" s="16" t="s">
        <v>19</v>
      </c>
      <c r="J2010" s="16" t="s">
        <v>7744</v>
      </c>
      <c r="K2010" s="16" t="s">
        <v>103</v>
      </c>
      <c r="L2010" s="16">
        <v>840000</v>
      </c>
      <c r="M2010" s="16">
        <v>840000</v>
      </c>
      <c r="N2010" s="16">
        <v>840000</v>
      </c>
      <c r="O2010" s="16">
        <v>840000</v>
      </c>
      <c r="P2010" s="16">
        <v>840000</v>
      </c>
      <c r="Q2010" s="16">
        <v>840000</v>
      </c>
      <c r="R2010" s="16">
        <v>840000</v>
      </c>
      <c r="S2010" s="16">
        <v>840000</v>
      </c>
      <c r="T2010" s="16">
        <v>840000</v>
      </c>
      <c r="U2010" s="16">
        <v>840000</v>
      </c>
      <c r="V2010" s="16">
        <v>840000</v>
      </c>
      <c r="W2010" s="16">
        <v>840000</v>
      </c>
      <c r="X2010" s="16" t="s">
        <v>7744</v>
      </c>
      <c r="Y2010" s="16" t="s">
        <v>103</v>
      </c>
      <c r="Z2010" s="16" t="s">
        <v>103</v>
      </c>
    </row>
    <row r="2011" spans="2:26" hidden="1">
      <c r="B2011" s="16" t="s">
        <v>1621</v>
      </c>
      <c r="C2011" s="16" t="s">
        <v>235</v>
      </c>
      <c r="D2011" s="16" t="s">
        <v>15810</v>
      </c>
      <c r="E2011" s="16" t="s">
        <v>15955</v>
      </c>
      <c r="F2011" s="16" t="s">
        <v>15956</v>
      </c>
      <c r="G2011" s="16" t="s">
        <v>1739</v>
      </c>
      <c r="H2011" s="16" t="s">
        <v>129</v>
      </c>
      <c r="I2011" s="16" t="s">
        <v>19</v>
      </c>
      <c r="J2011" s="16" t="s">
        <v>7745</v>
      </c>
      <c r="K2011" s="16" t="s">
        <v>129</v>
      </c>
      <c r="L2011" s="16">
        <v>990000</v>
      </c>
      <c r="M2011" s="16">
        <v>990000</v>
      </c>
      <c r="N2011" s="16">
        <v>990000</v>
      </c>
      <c r="O2011" s="16">
        <v>990000</v>
      </c>
      <c r="P2011" s="16">
        <v>990000</v>
      </c>
      <c r="Q2011" s="16">
        <v>990000</v>
      </c>
      <c r="R2011" s="16">
        <v>990000</v>
      </c>
      <c r="S2011" s="16">
        <v>990000</v>
      </c>
      <c r="T2011" s="16">
        <v>990000</v>
      </c>
      <c r="U2011" s="16">
        <v>990000</v>
      </c>
      <c r="V2011" s="16">
        <v>990000</v>
      </c>
      <c r="W2011" s="16">
        <v>990000</v>
      </c>
      <c r="X2011" s="16" t="s">
        <v>7745</v>
      </c>
      <c r="Y2011" s="16" t="s">
        <v>129</v>
      </c>
      <c r="Z2011" s="16" t="s">
        <v>129</v>
      </c>
    </row>
    <row r="2012" spans="2:26" hidden="1">
      <c r="B2012" s="16" t="s">
        <v>1621</v>
      </c>
      <c r="C2012" s="16" t="s">
        <v>235</v>
      </c>
      <c r="D2012" s="16" t="s">
        <v>15999</v>
      </c>
      <c r="E2012" s="16" t="s">
        <v>16000</v>
      </c>
      <c r="F2012" s="16" t="s">
        <v>15999</v>
      </c>
      <c r="G2012" s="16" t="s">
        <v>1739</v>
      </c>
      <c r="H2012" s="16" t="s">
        <v>129</v>
      </c>
      <c r="I2012" s="16" t="s">
        <v>19</v>
      </c>
      <c r="J2012" s="16" t="s">
        <v>7745</v>
      </c>
      <c r="K2012" s="16" t="s">
        <v>129</v>
      </c>
      <c r="L2012" s="16">
        <v>235000</v>
      </c>
      <c r="M2012" s="16">
        <v>235000</v>
      </c>
      <c r="N2012" s="16">
        <v>235000</v>
      </c>
      <c r="O2012" s="16">
        <v>235000</v>
      </c>
      <c r="P2012" s="16">
        <v>235000</v>
      </c>
      <c r="Q2012" s="16">
        <v>235000</v>
      </c>
      <c r="R2012" s="16">
        <v>235000</v>
      </c>
      <c r="S2012" s="16">
        <v>235000</v>
      </c>
      <c r="T2012" s="16">
        <v>235000</v>
      </c>
      <c r="U2012" s="16">
        <v>235000</v>
      </c>
      <c r="V2012" s="16">
        <v>235000</v>
      </c>
      <c r="W2012" s="16">
        <v>235000</v>
      </c>
      <c r="X2012" s="16" t="s">
        <v>7745</v>
      </c>
      <c r="Y2012" s="16" t="s">
        <v>129</v>
      </c>
      <c r="Z2012" s="16" t="s">
        <v>129</v>
      </c>
    </row>
    <row r="2013" spans="2:26" hidden="1">
      <c r="B2013" s="16" t="s">
        <v>1621</v>
      </c>
      <c r="C2013" s="16" t="s">
        <v>1622</v>
      </c>
      <c r="D2013" s="16" t="s">
        <v>3192</v>
      </c>
      <c r="E2013" s="16" t="s">
        <v>15957</v>
      </c>
      <c r="F2013" s="16" t="s">
        <v>15958</v>
      </c>
      <c r="G2013" s="16" t="s">
        <v>1739</v>
      </c>
      <c r="H2013" s="16" t="s">
        <v>102</v>
      </c>
      <c r="I2013" s="16" t="s">
        <v>19</v>
      </c>
      <c r="J2013" s="16" t="s">
        <v>7745</v>
      </c>
      <c r="K2013" s="16" t="s">
        <v>102</v>
      </c>
      <c r="L2013" s="16">
        <v>2600000</v>
      </c>
      <c r="M2013" s="16">
        <v>2600000</v>
      </c>
      <c r="N2013" s="16">
        <v>2600000</v>
      </c>
      <c r="O2013" s="16">
        <v>2600000</v>
      </c>
      <c r="P2013" s="16">
        <v>2600000</v>
      </c>
      <c r="Q2013" s="16">
        <v>2600000</v>
      </c>
      <c r="R2013" s="16">
        <v>2600000</v>
      </c>
      <c r="S2013" s="16">
        <v>2600000</v>
      </c>
      <c r="T2013" s="16">
        <v>2600000</v>
      </c>
      <c r="U2013" s="16">
        <v>2600000</v>
      </c>
      <c r="V2013" s="16">
        <v>2600000</v>
      </c>
      <c r="W2013" s="16">
        <v>2600000</v>
      </c>
      <c r="X2013" s="16" t="s">
        <v>7745</v>
      </c>
      <c r="Y2013" s="16" t="s">
        <v>102</v>
      </c>
      <c r="Z2013" s="16" t="s">
        <v>102</v>
      </c>
    </row>
    <row r="2014" spans="2:26" hidden="1">
      <c r="B2014" s="16" t="s">
        <v>1621</v>
      </c>
      <c r="C2014" s="16" t="s">
        <v>235</v>
      </c>
      <c r="D2014" s="16" t="s">
        <v>15959</v>
      </c>
      <c r="E2014" s="16" t="s">
        <v>15960</v>
      </c>
      <c r="F2014" s="16" t="s">
        <v>15961</v>
      </c>
      <c r="G2014" s="16" t="s">
        <v>1739</v>
      </c>
      <c r="H2014" s="16" t="s">
        <v>129</v>
      </c>
      <c r="I2014" s="16" t="s">
        <v>19</v>
      </c>
      <c r="J2014" s="16" t="s">
        <v>7745</v>
      </c>
      <c r="K2014" s="16" t="s">
        <v>129</v>
      </c>
      <c r="L2014" s="16">
        <v>2161550</v>
      </c>
      <c r="M2014" s="16">
        <v>2161550</v>
      </c>
      <c r="N2014" s="16">
        <v>2161550</v>
      </c>
      <c r="O2014" s="16">
        <v>2161550</v>
      </c>
      <c r="P2014" s="16">
        <v>2161550</v>
      </c>
      <c r="Q2014" s="16">
        <v>2161550</v>
      </c>
      <c r="R2014" s="16">
        <v>2161550</v>
      </c>
      <c r="S2014" s="16">
        <v>2161550</v>
      </c>
      <c r="T2014" s="16">
        <v>2161550</v>
      </c>
      <c r="U2014" s="16">
        <v>2161550</v>
      </c>
      <c r="V2014" s="16">
        <v>2161550</v>
      </c>
      <c r="W2014" s="16">
        <v>2161550</v>
      </c>
      <c r="X2014" s="16" t="s">
        <v>7745</v>
      </c>
      <c r="Y2014" s="16" t="s">
        <v>129</v>
      </c>
      <c r="Z2014" s="16" t="s">
        <v>129</v>
      </c>
    </row>
    <row r="2015" spans="2:26" hidden="1">
      <c r="B2015" s="16" t="s">
        <v>1621</v>
      </c>
      <c r="C2015" s="16" t="s">
        <v>1622</v>
      </c>
      <c r="D2015" s="16" t="s">
        <v>15962</v>
      </c>
      <c r="E2015" s="16" t="s">
        <v>15963</v>
      </c>
      <c r="F2015" s="16" t="s">
        <v>15964</v>
      </c>
      <c r="G2015" s="16" t="s">
        <v>1739</v>
      </c>
      <c r="H2015" s="16" t="s">
        <v>129</v>
      </c>
      <c r="I2015" s="16" t="s">
        <v>19</v>
      </c>
      <c r="J2015" s="16" t="s">
        <v>7745</v>
      </c>
      <c r="K2015" s="16" t="s">
        <v>129</v>
      </c>
      <c r="L2015" s="16">
        <v>118000</v>
      </c>
      <c r="M2015" s="16">
        <v>118000</v>
      </c>
      <c r="N2015" s="16">
        <v>118000</v>
      </c>
      <c r="O2015" s="16">
        <v>118000</v>
      </c>
      <c r="P2015" s="16">
        <v>118000</v>
      </c>
      <c r="Q2015" s="16">
        <v>118000</v>
      </c>
      <c r="R2015" s="16">
        <v>118000</v>
      </c>
      <c r="S2015" s="16">
        <v>118000</v>
      </c>
      <c r="T2015" s="16">
        <v>118000</v>
      </c>
      <c r="U2015" s="16">
        <v>118000</v>
      </c>
      <c r="V2015" s="16">
        <v>118000</v>
      </c>
      <c r="W2015" s="16">
        <v>118000</v>
      </c>
      <c r="X2015" s="16" t="s">
        <v>7745</v>
      </c>
      <c r="Y2015" s="16" t="s">
        <v>129</v>
      </c>
      <c r="Z2015" s="16" t="s">
        <v>129</v>
      </c>
    </row>
    <row r="2016" spans="2:26" hidden="1">
      <c r="B2016" s="16" t="s">
        <v>1621</v>
      </c>
      <c r="C2016" s="16" t="s">
        <v>235</v>
      </c>
      <c r="D2016" s="16" t="s">
        <v>15834</v>
      </c>
      <c r="E2016" s="16" t="s">
        <v>15965</v>
      </c>
      <c r="F2016" s="16" t="s">
        <v>15966</v>
      </c>
      <c r="G2016" s="16" t="s">
        <v>1739</v>
      </c>
      <c r="H2016" s="16" t="s">
        <v>129</v>
      </c>
      <c r="I2016" s="16" t="s">
        <v>19</v>
      </c>
      <c r="J2016" s="16" t="s">
        <v>7745</v>
      </c>
      <c r="K2016" s="16" t="s">
        <v>129</v>
      </c>
      <c r="L2016" s="16">
        <v>1050000</v>
      </c>
      <c r="M2016" s="16">
        <v>1050000</v>
      </c>
      <c r="N2016" s="16">
        <v>1050000</v>
      </c>
      <c r="O2016" s="16">
        <v>1050000</v>
      </c>
      <c r="P2016" s="16">
        <v>1050000</v>
      </c>
      <c r="Q2016" s="16">
        <v>1050000</v>
      </c>
      <c r="R2016" s="16">
        <v>1050000</v>
      </c>
      <c r="S2016" s="16">
        <v>1050000</v>
      </c>
      <c r="T2016" s="16">
        <v>1050000</v>
      </c>
      <c r="U2016" s="16">
        <v>1050000</v>
      </c>
      <c r="V2016" s="16">
        <v>1050000</v>
      </c>
      <c r="W2016" s="16">
        <v>1050000</v>
      </c>
      <c r="X2016" s="16" t="s">
        <v>7745</v>
      </c>
      <c r="Y2016" s="16" t="s">
        <v>129</v>
      </c>
      <c r="Z2016" s="16" t="s">
        <v>129</v>
      </c>
    </row>
    <row r="2017" spans="2:26" hidden="1">
      <c r="B2017" s="16" t="s">
        <v>1621</v>
      </c>
      <c r="C2017" s="16" t="s">
        <v>235</v>
      </c>
      <c r="D2017" s="16" t="s">
        <v>15967</v>
      </c>
      <c r="E2017" s="16" t="s">
        <v>15968</v>
      </c>
      <c r="F2017" s="16" t="s">
        <v>15967</v>
      </c>
      <c r="G2017" s="16" t="s">
        <v>1739</v>
      </c>
      <c r="H2017" s="16" t="s">
        <v>129</v>
      </c>
      <c r="I2017" s="16" t="s">
        <v>19</v>
      </c>
      <c r="J2017" s="16" t="s">
        <v>7745</v>
      </c>
      <c r="K2017" s="16" t="s">
        <v>129</v>
      </c>
      <c r="L2017" s="16">
        <v>17000000</v>
      </c>
      <c r="M2017" s="16">
        <v>17000000</v>
      </c>
      <c r="N2017" s="16">
        <v>17000000</v>
      </c>
      <c r="O2017" s="16">
        <v>17000000</v>
      </c>
      <c r="P2017" s="16">
        <v>17000000</v>
      </c>
      <c r="Q2017" s="16">
        <v>17000000</v>
      </c>
      <c r="R2017" s="16">
        <v>17000000</v>
      </c>
      <c r="S2017" s="16">
        <v>17000000</v>
      </c>
      <c r="T2017" s="16">
        <v>17000000</v>
      </c>
      <c r="U2017" s="16">
        <v>17000000</v>
      </c>
      <c r="V2017" s="16">
        <v>17000000</v>
      </c>
      <c r="W2017" s="16">
        <v>17000000</v>
      </c>
      <c r="X2017" s="16" t="s">
        <v>7745</v>
      </c>
      <c r="Y2017" s="16" t="s">
        <v>129</v>
      </c>
      <c r="Z2017" s="16" t="s">
        <v>129</v>
      </c>
    </row>
    <row r="2018" spans="2:26" hidden="1">
      <c r="B2018" s="16" t="s">
        <v>1621</v>
      </c>
      <c r="C2018" s="16" t="s">
        <v>235</v>
      </c>
      <c r="D2018" s="16" t="s">
        <v>2996</v>
      </c>
      <c r="E2018" s="16" t="s">
        <v>16001</v>
      </c>
      <c r="F2018" s="16" t="s">
        <v>16002</v>
      </c>
      <c r="G2018" s="16" t="s">
        <v>1739</v>
      </c>
      <c r="H2018" s="16" t="s">
        <v>129</v>
      </c>
      <c r="I2018" s="16" t="s">
        <v>19</v>
      </c>
      <c r="J2018" s="16" t="s">
        <v>7744</v>
      </c>
      <c r="K2018" s="16" t="s">
        <v>129</v>
      </c>
      <c r="L2018" s="16">
        <v>27000</v>
      </c>
      <c r="M2018" s="16">
        <v>27000</v>
      </c>
      <c r="N2018" s="16">
        <v>27000</v>
      </c>
      <c r="O2018" s="16">
        <v>27000</v>
      </c>
      <c r="P2018" s="16">
        <v>27000</v>
      </c>
      <c r="Q2018" s="16">
        <v>27000</v>
      </c>
      <c r="R2018" s="16">
        <v>27000</v>
      </c>
      <c r="S2018" s="16">
        <v>27000</v>
      </c>
      <c r="T2018" s="16">
        <v>27000</v>
      </c>
      <c r="U2018" s="16">
        <v>27000</v>
      </c>
      <c r="V2018" s="16">
        <v>27000</v>
      </c>
      <c r="W2018" s="16">
        <v>27000</v>
      </c>
      <c r="X2018" s="16" t="s">
        <v>7744</v>
      </c>
      <c r="Y2018" s="16" t="s">
        <v>129</v>
      </c>
      <c r="Z2018" s="16" t="s">
        <v>129</v>
      </c>
    </row>
    <row r="2019" spans="2:26" hidden="1">
      <c r="B2019" s="16" t="s">
        <v>1621</v>
      </c>
      <c r="C2019" s="16" t="s">
        <v>235</v>
      </c>
      <c r="D2019" s="16" t="s">
        <v>16003</v>
      </c>
      <c r="E2019" s="16" t="s">
        <v>16004</v>
      </c>
      <c r="F2019" s="16" t="s">
        <v>16003</v>
      </c>
      <c r="G2019" s="16" t="s">
        <v>1739</v>
      </c>
      <c r="H2019" s="16" t="s">
        <v>129</v>
      </c>
      <c r="I2019" s="16" t="s">
        <v>19</v>
      </c>
      <c r="J2019" s="16" t="s">
        <v>7745</v>
      </c>
      <c r="K2019" s="16" t="s">
        <v>129</v>
      </c>
      <c r="L2019" s="16">
        <v>500000</v>
      </c>
      <c r="M2019" s="16">
        <v>500000</v>
      </c>
      <c r="N2019" s="16">
        <v>500000</v>
      </c>
      <c r="O2019" s="16">
        <v>500000</v>
      </c>
      <c r="P2019" s="16">
        <v>500000</v>
      </c>
      <c r="Q2019" s="16">
        <v>500000</v>
      </c>
      <c r="R2019" s="16">
        <v>500000</v>
      </c>
      <c r="S2019" s="16">
        <v>500000</v>
      </c>
      <c r="T2019" s="16">
        <v>500000</v>
      </c>
      <c r="U2019" s="16">
        <v>500000</v>
      </c>
      <c r="V2019" s="16">
        <v>500000</v>
      </c>
      <c r="W2019" s="16">
        <v>500000</v>
      </c>
      <c r="X2019" s="16" t="s">
        <v>7745</v>
      </c>
      <c r="Y2019" s="16" t="s">
        <v>129</v>
      </c>
      <c r="Z2019" s="16" t="s">
        <v>129</v>
      </c>
    </row>
    <row r="2020" spans="2:26" hidden="1">
      <c r="B2020" s="16" t="s">
        <v>1621</v>
      </c>
      <c r="C2020" s="16" t="s">
        <v>1622</v>
      </c>
      <c r="D2020" s="16" t="s">
        <v>3192</v>
      </c>
      <c r="E2020" s="16" t="s">
        <v>16005</v>
      </c>
      <c r="F2020" s="16" t="s">
        <v>16006</v>
      </c>
      <c r="G2020" s="16" t="s">
        <v>1739</v>
      </c>
      <c r="H2020" s="16" t="s">
        <v>102</v>
      </c>
      <c r="I2020" s="16" t="s">
        <v>19</v>
      </c>
      <c r="J2020" s="16" t="s">
        <v>7745</v>
      </c>
      <c r="K2020" s="16" t="s">
        <v>102</v>
      </c>
      <c r="L2020" s="16">
        <v>4600000</v>
      </c>
      <c r="M2020" s="16">
        <v>4600000</v>
      </c>
      <c r="N2020" s="16">
        <v>4600000</v>
      </c>
      <c r="O2020" s="16">
        <v>4600000</v>
      </c>
      <c r="P2020" s="16">
        <v>4600000</v>
      </c>
      <c r="Q2020" s="16">
        <v>4600000</v>
      </c>
      <c r="R2020" s="16">
        <v>4600000</v>
      </c>
      <c r="S2020" s="16">
        <v>4600000</v>
      </c>
      <c r="T2020" s="16">
        <v>4600000</v>
      </c>
      <c r="U2020" s="16">
        <v>4600000</v>
      </c>
      <c r="V2020" s="16">
        <v>4600000</v>
      </c>
      <c r="W2020" s="16">
        <v>4600000</v>
      </c>
      <c r="X2020" s="16" t="s">
        <v>7745</v>
      </c>
      <c r="Y2020" s="16" t="s">
        <v>102</v>
      </c>
      <c r="Z2020" s="16" t="s">
        <v>102</v>
      </c>
    </row>
    <row r="2021" spans="2:26" hidden="1">
      <c r="B2021" s="16" t="s">
        <v>1621</v>
      </c>
      <c r="C2021" s="16" t="s">
        <v>235</v>
      </c>
      <c r="D2021" s="16" t="s">
        <v>16207</v>
      </c>
      <c r="E2021" s="16" t="s">
        <v>16208</v>
      </c>
      <c r="F2021" s="16" t="s">
        <v>16209</v>
      </c>
      <c r="G2021" s="16" t="s">
        <v>1739</v>
      </c>
      <c r="H2021" s="16" t="s">
        <v>129</v>
      </c>
      <c r="I2021" s="16" t="s">
        <v>19</v>
      </c>
      <c r="J2021" s="16" t="s">
        <v>7745</v>
      </c>
      <c r="K2021" s="16" t="s">
        <v>129</v>
      </c>
      <c r="L2021" s="16">
        <v>2150000</v>
      </c>
      <c r="M2021" s="16">
        <v>2150000</v>
      </c>
      <c r="N2021" s="16">
        <v>2150000</v>
      </c>
      <c r="O2021" s="16">
        <v>2150000</v>
      </c>
      <c r="P2021" s="16">
        <v>2150000</v>
      </c>
      <c r="Q2021" s="16">
        <v>2150000</v>
      </c>
      <c r="R2021" s="16">
        <v>2150000</v>
      </c>
      <c r="S2021" s="16">
        <v>2150000</v>
      </c>
      <c r="T2021" s="16">
        <v>2150000</v>
      </c>
      <c r="U2021" s="16">
        <v>2150000</v>
      </c>
      <c r="V2021" s="16">
        <v>2150000</v>
      </c>
      <c r="W2021" s="16">
        <v>2150000</v>
      </c>
      <c r="X2021" s="16" t="s">
        <v>7745</v>
      </c>
      <c r="Y2021" s="16" t="s">
        <v>129</v>
      </c>
      <c r="Z2021" s="16" t="s">
        <v>129</v>
      </c>
    </row>
    <row r="2022" spans="2:26" hidden="1">
      <c r="B2022" s="16" t="s">
        <v>1621</v>
      </c>
      <c r="C2022" s="16" t="s">
        <v>235</v>
      </c>
      <c r="D2022" s="16" t="s">
        <v>16007</v>
      </c>
      <c r="E2022" s="16" t="s">
        <v>16008</v>
      </c>
      <c r="F2022" s="16" t="s">
        <v>16009</v>
      </c>
      <c r="G2022" s="16" t="s">
        <v>1739</v>
      </c>
      <c r="H2022" s="16" t="s">
        <v>129</v>
      </c>
      <c r="I2022" s="16" t="s">
        <v>19</v>
      </c>
      <c r="J2022" s="16" t="s">
        <v>7745</v>
      </c>
      <c r="K2022" s="16" t="s">
        <v>129</v>
      </c>
      <c r="L2022" s="16">
        <v>78000</v>
      </c>
      <c r="M2022" s="16">
        <v>78000</v>
      </c>
      <c r="N2022" s="16">
        <v>78000</v>
      </c>
      <c r="O2022" s="16">
        <v>78000</v>
      </c>
      <c r="P2022" s="16">
        <v>78000</v>
      </c>
      <c r="Q2022" s="16">
        <v>78000</v>
      </c>
      <c r="R2022" s="16">
        <v>78000</v>
      </c>
      <c r="S2022" s="16">
        <v>78000</v>
      </c>
      <c r="T2022" s="16">
        <v>78000</v>
      </c>
      <c r="U2022" s="16">
        <v>78000</v>
      </c>
      <c r="V2022" s="16">
        <v>78000</v>
      </c>
      <c r="W2022" s="16">
        <v>78000</v>
      </c>
      <c r="X2022" s="16" t="s">
        <v>7745</v>
      </c>
      <c r="Y2022" s="16" t="s">
        <v>129</v>
      </c>
      <c r="Z2022" s="16" t="s">
        <v>129</v>
      </c>
    </row>
    <row r="2023" spans="2:26" hidden="1">
      <c r="B2023" s="16" t="s">
        <v>1621</v>
      </c>
      <c r="C2023" s="16" t="s">
        <v>235</v>
      </c>
      <c r="D2023" s="16" t="s">
        <v>16010</v>
      </c>
      <c r="E2023" s="16" t="s">
        <v>16011</v>
      </c>
      <c r="F2023" s="16" t="s">
        <v>16012</v>
      </c>
      <c r="G2023" s="16" t="s">
        <v>1739</v>
      </c>
      <c r="H2023" s="16" t="s">
        <v>129</v>
      </c>
      <c r="I2023" s="16" t="s">
        <v>19</v>
      </c>
      <c r="J2023" s="16" t="s">
        <v>7745</v>
      </c>
      <c r="K2023" s="16" t="s">
        <v>129</v>
      </c>
      <c r="L2023" s="16">
        <v>136000</v>
      </c>
      <c r="M2023" s="16">
        <v>136000</v>
      </c>
      <c r="N2023" s="16">
        <v>136000</v>
      </c>
      <c r="O2023" s="16">
        <v>136000</v>
      </c>
      <c r="P2023" s="16">
        <v>136000</v>
      </c>
      <c r="Q2023" s="16">
        <v>136000</v>
      </c>
      <c r="R2023" s="16">
        <v>136000</v>
      </c>
      <c r="S2023" s="16">
        <v>136000</v>
      </c>
      <c r="T2023" s="16">
        <v>136000</v>
      </c>
      <c r="U2023" s="16">
        <v>136000</v>
      </c>
      <c r="V2023" s="16">
        <v>136000</v>
      </c>
      <c r="W2023" s="16">
        <v>136000</v>
      </c>
      <c r="X2023" s="16" t="s">
        <v>7745</v>
      </c>
      <c r="Y2023" s="16" t="s">
        <v>129</v>
      </c>
      <c r="Z2023" s="16" t="s">
        <v>129</v>
      </c>
    </row>
    <row r="2024" spans="2:26" hidden="1">
      <c r="B2024" s="16" t="s">
        <v>1621</v>
      </c>
      <c r="C2024" s="16" t="s">
        <v>235</v>
      </c>
      <c r="D2024" s="16" t="s">
        <v>16210</v>
      </c>
      <c r="E2024" s="16" t="s">
        <v>16211</v>
      </c>
      <c r="F2024" s="16" t="s">
        <v>16212</v>
      </c>
      <c r="G2024" s="16" t="s">
        <v>1739</v>
      </c>
      <c r="H2024" s="16" t="s">
        <v>129</v>
      </c>
      <c r="I2024" s="16" t="s">
        <v>19</v>
      </c>
      <c r="J2024" s="16" t="s">
        <v>7745</v>
      </c>
      <c r="K2024" s="16" t="s">
        <v>129</v>
      </c>
      <c r="L2024" s="16">
        <v>185000</v>
      </c>
      <c r="M2024" s="16">
        <v>185000</v>
      </c>
      <c r="N2024" s="16">
        <v>185000</v>
      </c>
      <c r="O2024" s="16">
        <v>185000</v>
      </c>
      <c r="P2024" s="16">
        <v>185000</v>
      </c>
      <c r="Q2024" s="16">
        <v>185000</v>
      </c>
      <c r="R2024" s="16">
        <v>185000</v>
      </c>
      <c r="S2024" s="16">
        <v>185000</v>
      </c>
      <c r="T2024" s="16">
        <v>185000</v>
      </c>
      <c r="U2024" s="16">
        <v>185000</v>
      </c>
      <c r="V2024" s="16">
        <v>185000</v>
      </c>
      <c r="W2024" s="16">
        <v>185000</v>
      </c>
      <c r="X2024" s="16" t="s">
        <v>7745</v>
      </c>
      <c r="Y2024" s="16" t="s">
        <v>129</v>
      </c>
      <c r="Z2024" s="16" t="s">
        <v>129</v>
      </c>
    </row>
    <row r="2025" spans="2:26" hidden="1">
      <c r="B2025" s="16" t="s">
        <v>1621</v>
      </c>
      <c r="C2025" s="16" t="s">
        <v>235</v>
      </c>
      <c r="D2025" s="16" t="s">
        <v>14987</v>
      </c>
      <c r="E2025" s="16" t="s">
        <v>2097</v>
      </c>
      <c r="F2025" s="16" t="s">
        <v>16013</v>
      </c>
      <c r="G2025" s="16" t="s">
        <v>2073</v>
      </c>
      <c r="H2025" s="16" t="s">
        <v>130</v>
      </c>
      <c r="I2025" s="16" t="s">
        <v>20</v>
      </c>
      <c r="J2025" s="16" t="s">
        <v>7744</v>
      </c>
      <c r="K2025" s="16" t="s">
        <v>130</v>
      </c>
      <c r="L2025" s="16">
        <v>5700</v>
      </c>
      <c r="M2025" s="16">
        <v>5700</v>
      </c>
      <c r="N2025" s="16">
        <v>5700</v>
      </c>
      <c r="O2025" s="16">
        <v>5700</v>
      </c>
      <c r="P2025" s="16">
        <v>5700</v>
      </c>
      <c r="Q2025" s="16">
        <v>5700</v>
      </c>
      <c r="R2025" s="16">
        <v>5700</v>
      </c>
      <c r="S2025" s="16">
        <v>5700</v>
      </c>
      <c r="T2025" s="16">
        <v>5700</v>
      </c>
      <c r="U2025" s="16">
        <v>5700</v>
      </c>
      <c r="V2025" s="16">
        <v>5700</v>
      </c>
      <c r="W2025" s="16">
        <v>5700</v>
      </c>
      <c r="X2025" s="16" t="s">
        <v>7744</v>
      </c>
      <c r="Y2025" s="16" t="s">
        <v>130</v>
      </c>
      <c r="Z2025" s="16" t="s">
        <v>130</v>
      </c>
    </row>
    <row r="2026" spans="2:26" hidden="1">
      <c r="B2026" s="16" t="s">
        <v>1621</v>
      </c>
      <c r="C2026" s="16" t="s">
        <v>235</v>
      </c>
      <c r="D2026" s="16" t="s">
        <v>14987</v>
      </c>
      <c r="E2026" s="16" t="s">
        <v>2098</v>
      </c>
      <c r="F2026" s="16" t="s">
        <v>16014</v>
      </c>
      <c r="G2026" s="16" t="s">
        <v>2073</v>
      </c>
      <c r="H2026" s="16" t="s">
        <v>130</v>
      </c>
      <c r="I2026" s="16" t="s">
        <v>20</v>
      </c>
      <c r="J2026" s="16" t="s">
        <v>7744</v>
      </c>
      <c r="K2026" s="16" t="s">
        <v>130</v>
      </c>
      <c r="L2026" s="16">
        <v>6500</v>
      </c>
      <c r="M2026" s="16">
        <v>6500</v>
      </c>
      <c r="N2026" s="16">
        <v>6500</v>
      </c>
      <c r="O2026" s="16">
        <v>6500</v>
      </c>
      <c r="P2026" s="16">
        <v>6500</v>
      </c>
      <c r="Q2026" s="16">
        <v>6500</v>
      </c>
      <c r="R2026" s="16">
        <v>6500</v>
      </c>
      <c r="S2026" s="16">
        <v>6500</v>
      </c>
      <c r="T2026" s="16">
        <v>6500</v>
      </c>
      <c r="U2026" s="16">
        <v>6500</v>
      </c>
      <c r="V2026" s="16">
        <v>6500</v>
      </c>
      <c r="W2026" s="16">
        <v>6500</v>
      </c>
      <c r="X2026" s="16" t="s">
        <v>7744</v>
      </c>
      <c r="Y2026" s="16" t="s">
        <v>130</v>
      </c>
      <c r="Z2026" s="16" t="s">
        <v>130</v>
      </c>
    </row>
    <row r="2027" spans="2:26" hidden="1">
      <c r="B2027" s="16" t="s">
        <v>1621</v>
      </c>
      <c r="C2027" s="16" t="s">
        <v>235</v>
      </c>
      <c r="D2027" s="16" t="s">
        <v>14987</v>
      </c>
      <c r="E2027" s="16" t="s">
        <v>2101</v>
      </c>
      <c r="F2027" s="16" t="s">
        <v>16015</v>
      </c>
      <c r="G2027" s="16" t="s">
        <v>2073</v>
      </c>
      <c r="H2027" s="16" t="s">
        <v>130</v>
      </c>
      <c r="I2027" s="16" t="s">
        <v>21</v>
      </c>
      <c r="J2027" s="16" t="s">
        <v>7744</v>
      </c>
      <c r="K2027" s="16" t="s">
        <v>130</v>
      </c>
      <c r="L2027" s="16">
        <v>57</v>
      </c>
      <c r="M2027" s="16">
        <v>57</v>
      </c>
      <c r="N2027" s="16">
        <v>57</v>
      </c>
      <c r="O2027" s="16">
        <v>57</v>
      </c>
      <c r="P2027" s="16">
        <v>57</v>
      </c>
      <c r="Q2027" s="16">
        <v>57</v>
      </c>
      <c r="R2027" s="16">
        <v>57</v>
      </c>
      <c r="S2027" s="16">
        <v>57</v>
      </c>
      <c r="T2027" s="16">
        <v>57</v>
      </c>
      <c r="U2027" s="16">
        <v>57</v>
      </c>
      <c r="V2027" s="16">
        <v>57</v>
      </c>
      <c r="W2027" s="16">
        <v>57</v>
      </c>
      <c r="X2027" s="16" t="s">
        <v>7744</v>
      </c>
      <c r="Y2027" s="16" t="s">
        <v>130</v>
      </c>
      <c r="Z2027" s="16" t="s">
        <v>130</v>
      </c>
    </row>
    <row r="2028" spans="2:26" hidden="1">
      <c r="B2028" s="16" t="s">
        <v>1621</v>
      </c>
      <c r="C2028" s="16" t="s">
        <v>235</v>
      </c>
      <c r="D2028" s="16" t="s">
        <v>14987</v>
      </c>
      <c r="E2028" s="16" t="s">
        <v>2106</v>
      </c>
      <c r="F2028" s="16" t="s">
        <v>16016</v>
      </c>
      <c r="G2028" s="16" t="s">
        <v>2073</v>
      </c>
      <c r="H2028" s="16" t="s">
        <v>130</v>
      </c>
      <c r="I2028" s="16" t="s">
        <v>21</v>
      </c>
      <c r="J2028" s="16" t="s">
        <v>7744</v>
      </c>
      <c r="K2028" s="16" t="s">
        <v>130</v>
      </c>
      <c r="L2028" s="16">
        <v>65</v>
      </c>
      <c r="M2028" s="16">
        <v>65</v>
      </c>
      <c r="N2028" s="16">
        <v>65</v>
      </c>
      <c r="O2028" s="16">
        <v>65</v>
      </c>
      <c r="P2028" s="16">
        <v>65</v>
      </c>
      <c r="Q2028" s="16">
        <v>65</v>
      </c>
      <c r="R2028" s="16">
        <v>65</v>
      </c>
      <c r="S2028" s="16">
        <v>65</v>
      </c>
      <c r="T2028" s="16">
        <v>65</v>
      </c>
      <c r="U2028" s="16">
        <v>65</v>
      </c>
      <c r="V2028" s="16">
        <v>65</v>
      </c>
      <c r="W2028" s="16">
        <v>65</v>
      </c>
      <c r="X2028" s="16" t="s">
        <v>7744</v>
      </c>
      <c r="Y2028" s="16" t="s">
        <v>130</v>
      </c>
      <c r="Z2028" s="16" t="s">
        <v>130</v>
      </c>
    </row>
    <row r="2029" spans="2:26" hidden="1">
      <c r="B2029" s="16" t="s">
        <v>1621</v>
      </c>
      <c r="C2029" s="16" t="s">
        <v>235</v>
      </c>
      <c r="D2029" s="16" t="s">
        <v>14987</v>
      </c>
      <c r="E2029" s="16" t="s">
        <v>16017</v>
      </c>
      <c r="F2029" s="16" t="s">
        <v>16018</v>
      </c>
      <c r="G2029" s="16" t="s">
        <v>2073</v>
      </c>
      <c r="H2029" s="16" t="s">
        <v>130</v>
      </c>
      <c r="I2029" s="16" t="s">
        <v>21</v>
      </c>
      <c r="J2029" s="16" t="s">
        <v>7744</v>
      </c>
      <c r="K2029" s="16" t="s">
        <v>130</v>
      </c>
      <c r="L2029" s="16">
        <v>82</v>
      </c>
      <c r="M2029" s="16">
        <v>82</v>
      </c>
      <c r="N2029" s="16">
        <v>82</v>
      </c>
      <c r="O2029" s="16">
        <v>82</v>
      </c>
      <c r="P2029" s="16">
        <v>82</v>
      </c>
      <c r="Q2029" s="16">
        <v>82</v>
      </c>
      <c r="R2029" s="16">
        <v>82</v>
      </c>
      <c r="S2029" s="16">
        <v>82</v>
      </c>
      <c r="T2029" s="16">
        <v>82</v>
      </c>
      <c r="U2029" s="16">
        <v>82</v>
      </c>
      <c r="V2029" s="16">
        <v>82</v>
      </c>
      <c r="W2029" s="16">
        <v>82</v>
      </c>
      <c r="X2029" s="16" t="s">
        <v>7744</v>
      </c>
      <c r="Y2029" s="16" t="s">
        <v>130</v>
      </c>
      <c r="Z2029" s="16" t="s">
        <v>130</v>
      </c>
    </row>
    <row r="2030" spans="2:26" hidden="1">
      <c r="B2030" s="16" t="s">
        <v>1621</v>
      </c>
      <c r="C2030" s="16" t="s">
        <v>235</v>
      </c>
      <c r="D2030" s="16" t="s">
        <v>16019</v>
      </c>
      <c r="E2030" s="16" t="s">
        <v>16020</v>
      </c>
      <c r="F2030" s="16" t="s">
        <v>16021</v>
      </c>
      <c r="G2030" s="16" t="s">
        <v>1739</v>
      </c>
      <c r="H2030" s="16" t="s">
        <v>129</v>
      </c>
      <c r="I2030" s="16" t="s">
        <v>19</v>
      </c>
      <c r="J2030" s="16" t="s">
        <v>7745</v>
      </c>
      <c r="K2030" s="16" t="s">
        <v>129</v>
      </c>
      <c r="L2030" s="16">
        <v>360000</v>
      </c>
      <c r="M2030" s="16">
        <v>360000</v>
      </c>
      <c r="N2030" s="16">
        <v>360000</v>
      </c>
      <c r="O2030" s="16">
        <v>360000</v>
      </c>
      <c r="P2030" s="16">
        <v>360000</v>
      </c>
      <c r="Q2030" s="16">
        <v>360000</v>
      </c>
      <c r="R2030" s="16">
        <v>360000</v>
      </c>
      <c r="S2030" s="16">
        <v>360000</v>
      </c>
      <c r="T2030" s="16">
        <v>360000</v>
      </c>
      <c r="U2030" s="16">
        <v>360000</v>
      </c>
      <c r="V2030" s="16">
        <v>360000</v>
      </c>
      <c r="W2030" s="16">
        <v>360000</v>
      </c>
      <c r="X2030" s="16" t="s">
        <v>7745</v>
      </c>
      <c r="Y2030" s="16" t="s">
        <v>129</v>
      </c>
      <c r="Z2030" s="16" t="s">
        <v>129</v>
      </c>
    </row>
    <row r="2031" spans="2:26" hidden="1">
      <c r="B2031" s="16" t="s">
        <v>1621</v>
      </c>
      <c r="C2031" s="16" t="s">
        <v>1622</v>
      </c>
      <c r="D2031" s="16" t="s">
        <v>16022</v>
      </c>
      <c r="E2031" s="16" t="s">
        <v>16023</v>
      </c>
      <c r="F2031" s="16" t="s">
        <v>16024</v>
      </c>
      <c r="G2031" s="16" t="s">
        <v>2961</v>
      </c>
      <c r="H2031" s="16" t="s">
        <v>102</v>
      </c>
      <c r="I2031" s="16" t="s">
        <v>19</v>
      </c>
      <c r="J2031" s="16" t="s">
        <v>7744</v>
      </c>
      <c r="K2031" s="16" t="s">
        <v>102</v>
      </c>
      <c r="L2031" s="16">
        <v>154870000</v>
      </c>
      <c r="M2031" s="16">
        <v>154870000</v>
      </c>
      <c r="N2031" s="16">
        <v>154870000</v>
      </c>
      <c r="O2031" s="16">
        <v>154870000</v>
      </c>
      <c r="P2031" s="16">
        <v>154870000</v>
      </c>
      <c r="Q2031" s="16">
        <v>154870000</v>
      </c>
      <c r="R2031" s="16">
        <v>154870000</v>
      </c>
      <c r="S2031" s="16">
        <v>154870000</v>
      </c>
      <c r="T2031" s="16">
        <v>154870000</v>
      </c>
      <c r="U2031" s="16">
        <v>154870000</v>
      </c>
      <c r="V2031" s="16">
        <v>154870000</v>
      </c>
      <c r="W2031" s="16">
        <v>154870000</v>
      </c>
      <c r="X2031" s="16" t="s">
        <v>7744</v>
      </c>
      <c r="Y2031" s="16" t="s">
        <v>102</v>
      </c>
      <c r="Z2031" s="16" t="s">
        <v>102</v>
      </c>
    </row>
    <row r="2032" spans="2:26" hidden="1">
      <c r="B2032" s="16" t="s">
        <v>1621</v>
      </c>
      <c r="C2032" s="16" t="s">
        <v>235</v>
      </c>
      <c r="D2032" s="16" t="s">
        <v>16213</v>
      </c>
      <c r="E2032" s="16" t="s">
        <v>16214</v>
      </c>
      <c r="F2032" s="16" t="s">
        <v>16213</v>
      </c>
      <c r="G2032" s="16" t="s">
        <v>1976</v>
      </c>
      <c r="H2032" s="16" t="s">
        <v>102</v>
      </c>
      <c r="I2032" s="16" t="s">
        <v>19</v>
      </c>
      <c r="J2032" s="16" t="s">
        <v>7744</v>
      </c>
      <c r="K2032" s="16" t="s">
        <v>102</v>
      </c>
      <c r="L2032" s="16">
        <v>17000000</v>
      </c>
      <c r="M2032" s="16">
        <v>17000000</v>
      </c>
      <c r="N2032" s="16">
        <v>17000000</v>
      </c>
      <c r="O2032" s="16">
        <v>17000000</v>
      </c>
      <c r="P2032" s="16">
        <v>17000000</v>
      </c>
      <c r="Q2032" s="16">
        <v>17000000</v>
      </c>
      <c r="R2032" s="16">
        <v>17000000</v>
      </c>
      <c r="S2032" s="16">
        <v>17000000</v>
      </c>
      <c r="T2032" s="16">
        <v>17000000</v>
      </c>
      <c r="U2032" s="16">
        <v>17000000</v>
      </c>
      <c r="V2032" s="16">
        <v>17000000</v>
      </c>
      <c r="W2032" s="16">
        <v>17000000</v>
      </c>
      <c r="X2032" s="16" t="s">
        <v>7744</v>
      </c>
      <c r="Y2032" s="16" t="s">
        <v>102</v>
      </c>
      <c r="Z2032" s="16" t="s">
        <v>102</v>
      </c>
    </row>
    <row r="2033" spans="2:26" hidden="1">
      <c r="B2033" s="16" t="s">
        <v>1621</v>
      </c>
      <c r="C2033" s="16" t="s">
        <v>16215</v>
      </c>
      <c r="D2033" s="16" t="s">
        <v>16216</v>
      </c>
      <c r="E2033" s="16" t="s">
        <v>16217</v>
      </c>
      <c r="F2033" s="16" t="s">
        <v>16216</v>
      </c>
      <c r="G2033" s="16" t="s">
        <v>2961</v>
      </c>
      <c r="H2033" s="16" t="s">
        <v>129</v>
      </c>
      <c r="I2033" s="16" t="s">
        <v>19</v>
      </c>
      <c r="J2033" s="16" t="s">
        <v>7745</v>
      </c>
      <c r="K2033" s="16" t="s">
        <v>129</v>
      </c>
      <c r="L2033" s="16">
        <v>4500000</v>
      </c>
      <c r="M2033" s="16">
        <v>4500000</v>
      </c>
      <c r="N2033" s="16">
        <v>4500000</v>
      </c>
      <c r="O2033" s="16">
        <v>4500000</v>
      </c>
      <c r="P2033" s="16">
        <v>4500000</v>
      </c>
      <c r="Q2033" s="16">
        <v>4500000</v>
      </c>
      <c r="R2033" s="16">
        <v>4500000</v>
      </c>
      <c r="S2033" s="16">
        <v>4500000</v>
      </c>
      <c r="T2033" s="16">
        <v>4500000</v>
      </c>
      <c r="U2033" s="16">
        <v>4500000</v>
      </c>
      <c r="V2033" s="16">
        <v>4500000</v>
      </c>
      <c r="W2033" s="16">
        <v>4500000</v>
      </c>
      <c r="X2033" s="16" t="s">
        <v>7745</v>
      </c>
      <c r="Y2033" s="16" t="s">
        <v>129</v>
      </c>
      <c r="Z2033" s="16" t="s">
        <v>129</v>
      </c>
    </row>
    <row r="2034" spans="2:26" hidden="1">
      <c r="B2034" s="16" t="s">
        <v>1621</v>
      </c>
      <c r="C2034" s="16" t="s">
        <v>235</v>
      </c>
      <c r="D2034" s="16" t="s">
        <v>16218</v>
      </c>
      <c r="E2034" s="16" t="s">
        <v>16219</v>
      </c>
      <c r="F2034" s="16" t="s">
        <v>16220</v>
      </c>
      <c r="G2034" s="16" t="s">
        <v>1724</v>
      </c>
      <c r="H2034" s="16" t="s">
        <v>129</v>
      </c>
      <c r="I2034" s="16" t="s">
        <v>19</v>
      </c>
      <c r="J2034" s="16" t="s">
        <v>7744</v>
      </c>
      <c r="K2034" s="16" t="s">
        <v>129</v>
      </c>
      <c r="L2034" s="16">
        <v>50000</v>
      </c>
      <c r="M2034" s="16">
        <v>50000</v>
      </c>
      <c r="N2034" s="16">
        <v>50000</v>
      </c>
      <c r="O2034" s="16">
        <v>50000</v>
      </c>
      <c r="P2034" s="16">
        <v>50000</v>
      </c>
      <c r="Q2034" s="16">
        <v>50000</v>
      </c>
      <c r="R2034" s="16">
        <v>50000</v>
      </c>
      <c r="S2034" s="16">
        <v>50000</v>
      </c>
      <c r="T2034" s="16">
        <v>50000</v>
      </c>
      <c r="U2034" s="16">
        <v>50000</v>
      </c>
      <c r="V2034" s="16">
        <v>50000</v>
      </c>
      <c r="W2034" s="16">
        <v>50000</v>
      </c>
      <c r="X2034" s="16" t="s">
        <v>7744</v>
      </c>
      <c r="Y2034" s="16" t="s">
        <v>129</v>
      </c>
      <c r="Z2034" s="16" t="s">
        <v>129</v>
      </c>
    </row>
    <row r="2035" spans="2:26" hidden="1">
      <c r="B2035" s="16" t="s">
        <v>1621</v>
      </c>
      <c r="C2035" s="16" t="s">
        <v>235</v>
      </c>
      <c r="D2035" s="16" t="s">
        <v>10328</v>
      </c>
      <c r="E2035" s="16" t="s">
        <v>16221</v>
      </c>
      <c r="F2035" s="16" t="s">
        <v>16222</v>
      </c>
      <c r="G2035" s="16" t="s">
        <v>1743</v>
      </c>
      <c r="H2035" s="16" t="s">
        <v>130</v>
      </c>
      <c r="I2035" s="16" t="s">
        <v>20</v>
      </c>
      <c r="J2035" s="16" t="s">
        <v>7744</v>
      </c>
      <c r="K2035" s="16" t="s">
        <v>130</v>
      </c>
      <c r="L2035" s="16">
        <v>250000</v>
      </c>
      <c r="M2035" s="16">
        <v>250000</v>
      </c>
      <c r="N2035" s="16">
        <v>250000</v>
      </c>
      <c r="O2035" s="16">
        <v>250000</v>
      </c>
      <c r="P2035" s="16">
        <v>250000</v>
      </c>
      <c r="Q2035" s="16">
        <v>250000</v>
      </c>
      <c r="R2035" s="16">
        <v>250000</v>
      </c>
      <c r="S2035" s="16">
        <v>250000</v>
      </c>
      <c r="T2035" s="16">
        <v>250000</v>
      </c>
      <c r="U2035" s="16">
        <v>250000</v>
      </c>
      <c r="V2035" s="16">
        <v>250000</v>
      </c>
      <c r="W2035" s="16">
        <v>250000</v>
      </c>
      <c r="X2035" s="16" t="s">
        <v>7744</v>
      </c>
      <c r="Y2035" s="16" t="s">
        <v>130</v>
      </c>
      <c r="Z2035" s="16" t="s">
        <v>130</v>
      </c>
    </row>
    <row r="2036" spans="2:26" hidden="1">
      <c r="B2036" s="16" t="s">
        <v>1621</v>
      </c>
      <c r="C2036" s="16" t="s">
        <v>235</v>
      </c>
      <c r="D2036" s="16" t="s">
        <v>10328</v>
      </c>
      <c r="E2036" s="16" t="s">
        <v>16223</v>
      </c>
      <c r="F2036" s="16" t="s">
        <v>16224</v>
      </c>
      <c r="G2036" s="16" t="s">
        <v>1743</v>
      </c>
      <c r="H2036" s="16" t="s">
        <v>130</v>
      </c>
      <c r="I2036" s="16" t="s">
        <v>20</v>
      </c>
      <c r="J2036" s="16" t="s">
        <v>7744</v>
      </c>
      <c r="K2036" s="16" t="s">
        <v>130</v>
      </c>
      <c r="L2036" s="16">
        <v>30000</v>
      </c>
      <c r="M2036" s="16">
        <v>30000</v>
      </c>
      <c r="N2036" s="16">
        <v>30000</v>
      </c>
      <c r="O2036" s="16">
        <v>30000</v>
      </c>
      <c r="P2036" s="16">
        <v>30000</v>
      </c>
      <c r="Q2036" s="16">
        <v>30000</v>
      </c>
      <c r="R2036" s="16">
        <v>30000</v>
      </c>
      <c r="S2036" s="16">
        <v>30000</v>
      </c>
      <c r="T2036" s="16">
        <v>30000</v>
      </c>
      <c r="U2036" s="16">
        <v>30000</v>
      </c>
      <c r="V2036" s="16">
        <v>30000</v>
      </c>
      <c r="W2036" s="16">
        <v>30000</v>
      </c>
      <c r="X2036" s="16" t="s">
        <v>7744</v>
      </c>
      <c r="Y2036" s="16" t="s">
        <v>130</v>
      </c>
      <c r="Z2036" s="16" t="s">
        <v>130</v>
      </c>
    </row>
    <row r="2037" spans="2:26" hidden="1">
      <c r="B2037" s="16" t="s">
        <v>1621</v>
      </c>
      <c r="C2037" s="16" t="s">
        <v>235</v>
      </c>
      <c r="D2037" s="16" t="s">
        <v>10328</v>
      </c>
      <c r="E2037" s="16" t="s">
        <v>16225</v>
      </c>
      <c r="F2037" s="16" t="s">
        <v>16226</v>
      </c>
      <c r="G2037" s="16" t="s">
        <v>1743</v>
      </c>
      <c r="H2037" s="16" t="s">
        <v>130</v>
      </c>
      <c r="I2037" s="16" t="s">
        <v>20</v>
      </c>
      <c r="J2037" s="16" t="s">
        <v>7744</v>
      </c>
      <c r="K2037" s="16" t="s">
        <v>130</v>
      </c>
      <c r="L2037" s="16">
        <v>50000</v>
      </c>
      <c r="M2037" s="16">
        <v>50000</v>
      </c>
      <c r="N2037" s="16">
        <v>50000</v>
      </c>
      <c r="O2037" s="16">
        <v>50000</v>
      </c>
      <c r="P2037" s="16">
        <v>50000</v>
      </c>
      <c r="Q2037" s="16">
        <v>50000</v>
      </c>
      <c r="R2037" s="16">
        <v>50000</v>
      </c>
      <c r="S2037" s="16">
        <v>50000</v>
      </c>
      <c r="T2037" s="16">
        <v>50000</v>
      </c>
      <c r="U2037" s="16">
        <v>50000</v>
      </c>
      <c r="V2037" s="16">
        <v>50000</v>
      </c>
      <c r="W2037" s="16">
        <v>50000</v>
      </c>
      <c r="X2037" s="16" t="s">
        <v>7744</v>
      </c>
      <c r="Y2037" s="16" t="s">
        <v>130</v>
      </c>
      <c r="Z2037" s="16" t="s">
        <v>130</v>
      </c>
    </row>
    <row r="2038" spans="2:26" hidden="1">
      <c r="B2038" s="16" t="s">
        <v>1621</v>
      </c>
      <c r="C2038" s="16" t="s">
        <v>235</v>
      </c>
      <c r="D2038" s="16" t="s">
        <v>10328</v>
      </c>
      <c r="E2038" s="16" t="s">
        <v>16227</v>
      </c>
      <c r="F2038" s="16" t="s">
        <v>16228</v>
      </c>
      <c r="G2038" s="16" t="s">
        <v>1743</v>
      </c>
      <c r="H2038" s="16" t="s">
        <v>130</v>
      </c>
      <c r="I2038" s="16" t="s">
        <v>20</v>
      </c>
      <c r="J2038" s="16" t="s">
        <v>7744</v>
      </c>
      <c r="K2038" s="16" t="s">
        <v>130</v>
      </c>
      <c r="L2038" s="16">
        <v>70000</v>
      </c>
      <c r="M2038" s="16">
        <v>70000</v>
      </c>
      <c r="N2038" s="16">
        <v>70000</v>
      </c>
      <c r="O2038" s="16">
        <v>70000</v>
      </c>
      <c r="P2038" s="16">
        <v>70000</v>
      </c>
      <c r="Q2038" s="16">
        <v>70000</v>
      </c>
      <c r="R2038" s="16">
        <v>70000</v>
      </c>
      <c r="S2038" s="16">
        <v>70000</v>
      </c>
      <c r="T2038" s="16">
        <v>70000</v>
      </c>
      <c r="U2038" s="16">
        <v>70000</v>
      </c>
      <c r="V2038" s="16">
        <v>70000</v>
      </c>
      <c r="W2038" s="16">
        <v>70000</v>
      </c>
      <c r="X2038" s="16" t="s">
        <v>7744</v>
      </c>
      <c r="Y2038" s="16" t="s">
        <v>130</v>
      </c>
      <c r="Z2038" s="16" t="s">
        <v>130</v>
      </c>
    </row>
    <row r="2039" spans="2:26" hidden="1">
      <c r="B2039" s="16" t="s">
        <v>1621</v>
      </c>
      <c r="C2039" s="16" t="s">
        <v>235</v>
      </c>
      <c r="D2039" s="16" t="s">
        <v>10328</v>
      </c>
      <c r="E2039" s="16" t="s">
        <v>16229</v>
      </c>
      <c r="F2039" s="16" t="s">
        <v>16230</v>
      </c>
      <c r="G2039" s="16" t="s">
        <v>1743</v>
      </c>
      <c r="H2039" s="16" t="s">
        <v>130</v>
      </c>
      <c r="I2039" s="16" t="s">
        <v>20</v>
      </c>
      <c r="J2039" s="16" t="s">
        <v>7744</v>
      </c>
      <c r="K2039" s="16" t="s">
        <v>130</v>
      </c>
      <c r="L2039" s="16">
        <v>6750</v>
      </c>
      <c r="M2039" s="16">
        <v>6750</v>
      </c>
      <c r="N2039" s="16">
        <v>6750</v>
      </c>
      <c r="O2039" s="16">
        <v>6750</v>
      </c>
      <c r="P2039" s="16">
        <v>6750</v>
      </c>
      <c r="Q2039" s="16">
        <v>6750</v>
      </c>
      <c r="R2039" s="16">
        <v>6750</v>
      </c>
      <c r="S2039" s="16">
        <v>6750</v>
      </c>
      <c r="T2039" s="16">
        <v>6750</v>
      </c>
      <c r="U2039" s="16">
        <v>6750</v>
      </c>
      <c r="V2039" s="16">
        <v>6750</v>
      </c>
      <c r="W2039" s="16">
        <v>6750</v>
      </c>
      <c r="X2039" s="16" t="s">
        <v>7744</v>
      </c>
      <c r="Y2039" s="16" t="s">
        <v>130</v>
      </c>
      <c r="Z2039" s="16" t="s">
        <v>130</v>
      </c>
    </row>
    <row r="2040" spans="2:26" hidden="1">
      <c r="B2040" s="16" t="s">
        <v>1621</v>
      </c>
      <c r="C2040" s="16" t="s">
        <v>235</v>
      </c>
      <c r="D2040" s="16" t="s">
        <v>10328</v>
      </c>
      <c r="E2040" s="16" t="s">
        <v>16231</v>
      </c>
      <c r="F2040" s="16" t="s">
        <v>16232</v>
      </c>
      <c r="G2040" s="16" t="s">
        <v>1743</v>
      </c>
      <c r="H2040" s="16" t="s">
        <v>130</v>
      </c>
      <c r="I2040" s="16" t="s">
        <v>20</v>
      </c>
      <c r="J2040" s="16" t="s">
        <v>7744</v>
      </c>
      <c r="K2040" s="16" t="s">
        <v>130</v>
      </c>
      <c r="L2040" s="16">
        <v>2000</v>
      </c>
      <c r="M2040" s="16">
        <v>2000</v>
      </c>
      <c r="N2040" s="16">
        <v>2000</v>
      </c>
      <c r="O2040" s="16">
        <v>2000</v>
      </c>
      <c r="P2040" s="16">
        <v>2000</v>
      </c>
      <c r="Q2040" s="16">
        <v>2000</v>
      </c>
      <c r="R2040" s="16">
        <v>2000</v>
      </c>
      <c r="S2040" s="16">
        <v>2000</v>
      </c>
      <c r="T2040" s="16">
        <v>2000</v>
      </c>
      <c r="U2040" s="16">
        <v>2000</v>
      </c>
      <c r="V2040" s="16">
        <v>2000</v>
      </c>
      <c r="W2040" s="16">
        <v>2000</v>
      </c>
      <c r="X2040" s="16" t="s">
        <v>7744</v>
      </c>
      <c r="Y2040" s="16" t="s">
        <v>130</v>
      </c>
      <c r="Z2040" s="16" t="s">
        <v>130</v>
      </c>
    </row>
    <row r="2041" spans="2:26" hidden="1">
      <c r="B2041" s="16" t="s">
        <v>1621</v>
      </c>
      <c r="C2041" s="16" t="s">
        <v>235</v>
      </c>
      <c r="D2041" s="16" t="s">
        <v>10328</v>
      </c>
      <c r="E2041" s="16" t="s">
        <v>16233</v>
      </c>
      <c r="F2041" s="16" t="s">
        <v>16234</v>
      </c>
      <c r="G2041" s="16" t="s">
        <v>1743</v>
      </c>
      <c r="H2041" s="16" t="s">
        <v>130</v>
      </c>
      <c r="I2041" s="16" t="s">
        <v>20</v>
      </c>
      <c r="J2041" s="16" t="s">
        <v>7744</v>
      </c>
      <c r="K2041" s="16" t="s">
        <v>130</v>
      </c>
      <c r="L2041" s="16">
        <v>7000</v>
      </c>
      <c r="M2041" s="16">
        <v>7000</v>
      </c>
      <c r="N2041" s="16">
        <v>7000</v>
      </c>
      <c r="O2041" s="16">
        <v>7000</v>
      </c>
      <c r="P2041" s="16">
        <v>7000</v>
      </c>
      <c r="Q2041" s="16">
        <v>7000</v>
      </c>
      <c r="R2041" s="16">
        <v>7000</v>
      </c>
      <c r="S2041" s="16">
        <v>7000</v>
      </c>
      <c r="T2041" s="16">
        <v>7000</v>
      </c>
      <c r="U2041" s="16">
        <v>7000</v>
      </c>
      <c r="V2041" s="16">
        <v>7000</v>
      </c>
      <c r="W2041" s="16">
        <v>7000</v>
      </c>
      <c r="X2041" s="16" t="s">
        <v>7744</v>
      </c>
      <c r="Y2041" s="16" t="s">
        <v>130</v>
      </c>
      <c r="Z2041" s="16" t="s">
        <v>130</v>
      </c>
    </row>
    <row r="2042" spans="2:26" hidden="1">
      <c r="B2042" s="16" t="s">
        <v>1621</v>
      </c>
      <c r="C2042" s="16" t="s">
        <v>235</v>
      </c>
      <c r="D2042" s="16" t="s">
        <v>10328</v>
      </c>
      <c r="E2042" s="16" t="s">
        <v>16235</v>
      </c>
      <c r="F2042" s="16" t="s">
        <v>16236</v>
      </c>
      <c r="G2042" s="16" t="s">
        <v>1743</v>
      </c>
      <c r="H2042" s="16" t="s">
        <v>130</v>
      </c>
      <c r="I2042" s="16" t="s">
        <v>20</v>
      </c>
      <c r="J2042" s="16" t="s">
        <v>7744</v>
      </c>
      <c r="K2042" s="16" t="s">
        <v>130</v>
      </c>
      <c r="L2042" s="16">
        <v>8000</v>
      </c>
      <c r="M2042" s="16">
        <v>8000</v>
      </c>
      <c r="N2042" s="16">
        <v>8000</v>
      </c>
      <c r="O2042" s="16">
        <v>8000</v>
      </c>
      <c r="P2042" s="16">
        <v>8000</v>
      </c>
      <c r="Q2042" s="16">
        <v>8000</v>
      </c>
      <c r="R2042" s="16">
        <v>8000</v>
      </c>
      <c r="S2042" s="16">
        <v>8000</v>
      </c>
      <c r="T2042" s="16">
        <v>8000</v>
      </c>
      <c r="U2042" s="16">
        <v>8000</v>
      </c>
      <c r="V2042" s="16">
        <v>8000</v>
      </c>
      <c r="W2042" s="16">
        <v>8000</v>
      </c>
      <c r="X2042" s="16" t="s">
        <v>7744</v>
      </c>
      <c r="Y2042" s="16" t="s">
        <v>130</v>
      </c>
      <c r="Z2042" s="16" t="s">
        <v>130</v>
      </c>
    </row>
    <row r="2043" spans="2:26" hidden="1">
      <c r="B2043" s="16" t="s">
        <v>1621</v>
      </c>
      <c r="C2043" s="16" t="s">
        <v>235</v>
      </c>
      <c r="D2043" s="16" t="s">
        <v>10328</v>
      </c>
      <c r="E2043" s="16" t="s">
        <v>16237</v>
      </c>
      <c r="F2043" s="16" t="s">
        <v>16238</v>
      </c>
      <c r="G2043" s="16" t="s">
        <v>1743</v>
      </c>
      <c r="H2043" s="16" t="s">
        <v>130</v>
      </c>
      <c r="I2043" s="16" t="s">
        <v>20</v>
      </c>
      <c r="J2043" s="16" t="s">
        <v>7744</v>
      </c>
      <c r="K2043" s="16" t="s">
        <v>130</v>
      </c>
      <c r="L2043" s="16">
        <v>50000</v>
      </c>
      <c r="M2043" s="16">
        <v>50000</v>
      </c>
      <c r="N2043" s="16">
        <v>50000</v>
      </c>
      <c r="O2043" s="16">
        <v>50000</v>
      </c>
      <c r="P2043" s="16">
        <v>50000</v>
      </c>
      <c r="Q2043" s="16">
        <v>50000</v>
      </c>
      <c r="R2043" s="16">
        <v>50000</v>
      </c>
      <c r="S2043" s="16">
        <v>50000</v>
      </c>
      <c r="T2043" s="16">
        <v>50000</v>
      </c>
      <c r="U2043" s="16">
        <v>50000</v>
      </c>
      <c r="V2043" s="16">
        <v>50000</v>
      </c>
      <c r="W2043" s="16">
        <v>50000</v>
      </c>
      <c r="X2043" s="16" t="s">
        <v>7744</v>
      </c>
      <c r="Y2043" s="16" t="s">
        <v>130</v>
      </c>
      <c r="Z2043" s="16" t="s">
        <v>130</v>
      </c>
    </row>
    <row r="2044" spans="2:26" hidden="1">
      <c r="B2044" s="16" t="s">
        <v>1621</v>
      </c>
      <c r="C2044" s="16" t="s">
        <v>235</v>
      </c>
      <c r="D2044" s="16" t="s">
        <v>10328</v>
      </c>
      <c r="E2044" s="16" t="s">
        <v>16239</v>
      </c>
      <c r="F2044" s="16" t="s">
        <v>10354</v>
      </c>
      <c r="G2044" s="16" t="s">
        <v>1743</v>
      </c>
      <c r="H2044" s="16" t="s">
        <v>130</v>
      </c>
      <c r="I2044" s="16" t="s">
        <v>20</v>
      </c>
      <c r="J2044" s="16" t="s">
        <v>7744</v>
      </c>
      <c r="K2044" s="16" t="s">
        <v>130</v>
      </c>
      <c r="L2044" s="16">
        <v>50000</v>
      </c>
      <c r="M2044" s="16">
        <v>50000</v>
      </c>
      <c r="N2044" s="16">
        <v>50000</v>
      </c>
      <c r="O2044" s="16">
        <v>50000</v>
      </c>
      <c r="P2044" s="16">
        <v>50000</v>
      </c>
      <c r="Q2044" s="16">
        <v>50000</v>
      </c>
      <c r="R2044" s="16">
        <v>50000</v>
      </c>
      <c r="S2044" s="16">
        <v>50000</v>
      </c>
      <c r="T2044" s="16">
        <v>50000</v>
      </c>
      <c r="U2044" s="16">
        <v>50000</v>
      </c>
      <c r="V2044" s="16">
        <v>50000</v>
      </c>
      <c r="W2044" s="16">
        <v>50000</v>
      </c>
      <c r="X2044" s="16" t="s">
        <v>7744</v>
      </c>
      <c r="Y2044" s="16" t="s">
        <v>130</v>
      </c>
      <c r="Z2044" s="16" t="s">
        <v>130</v>
      </c>
    </row>
    <row r="2045" spans="2:26" hidden="1">
      <c r="B2045" s="16" t="s">
        <v>1621</v>
      </c>
      <c r="C2045" s="16" t="s">
        <v>235</v>
      </c>
      <c r="D2045" s="16" t="s">
        <v>10328</v>
      </c>
      <c r="E2045" s="16" t="s">
        <v>10329</v>
      </c>
      <c r="F2045" s="16" t="s">
        <v>10330</v>
      </c>
      <c r="G2045" s="16" t="s">
        <v>1743</v>
      </c>
      <c r="H2045" s="16" t="s">
        <v>130</v>
      </c>
      <c r="I2045" s="16" t="s">
        <v>20</v>
      </c>
      <c r="J2045" s="16" t="s">
        <v>7744</v>
      </c>
      <c r="K2045" s="16" t="s">
        <v>130</v>
      </c>
      <c r="L2045" s="16">
        <v>250000</v>
      </c>
      <c r="M2045" s="16">
        <v>250000</v>
      </c>
      <c r="N2045" s="16">
        <v>250000</v>
      </c>
      <c r="O2045" s="16">
        <v>250000</v>
      </c>
      <c r="P2045" s="16">
        <v>250000</v>
      </c>
      <c r="Q2045" s="16">
        <v>250000</v>
      </c>
      <c r="R2045" s="16">
        <v>250000</v>
      </c>
      <c r="S2045" s="16">
        <v>250000</v>
      </c>
      <c r="T2045" s="16">
        <v>250000</v>
      </c>
      <c r="U2045" s="16">
        <v>250000</v>
      </c>
      <c r="V2045" s="16">
        <v>250000</v>
      </c>
      <c r="W2045" s="16">
        <v>250000</v>
      </c>
      <c r="X2045" s="16" t="s">
        <v>7744</v>
      </c>
      <c r="Y2045" s="16" t="s">
        <v>130</v>
      </c>
      <c r="Z2045" s="16" t="s">
        <v>130</v>
      </c>
    </row>
    <row r="2046" spans="2:26" hidden="1">
      <c r="B2046" s="16" t="s">
        <v>1621</v>
      </c>
      <c r="C2046" s="16" t="s">
        <v>235</v>
      </c>
      <c r="D2046" s="16" t="s">
        <v>10328</v>
      </c>
      <c r="E2046" s="16" t="s">
        <v>16240</v>
      </c>
      <c r="F2046" s="16" t="s">
        <v>16241</v>
      </c>
      <c r="G2046" s="16" t="s">
        <v>1743</v>
      </c>
      <c r="H2046" s="16" t="s">
        <v>130</v>
      </c>
      <c r="I2046" s="16" t="s">
        <v>20</v>
      </c>
      <c r="J2046" s="16" t="s">
        <v>7744</v>
      </c>
      <c r="K2046" s="16" t="s">
        <v>130</v>
      </c>
      <c r="L2046" s="16">
        <v>55500</v>
      </c>
      <c r="M2046" s="16">
        <v>55500</v>
      </c>
      <c r="N2046" s="16">
        <v>55500</v>
      </c>
      <c r="O2046" s="16">
        <v>55500</v>
      </c>
      <c r="P2046" s="16">
        <v>55500</v>
      </c>
      <c r="Q2046" s="16">
        <v>55500</v>
      </c>
      <c r="R2046" s="16">
        <v>55500</v>
      </c>
      <c r="S2046" s="16">
        <v>55500</v>
      </c>
      <c r="T2046" s="16">
        <v>55500</v>
      </c>
      <c r="U2046" s="16">
        <v>55500</v>
      </c>
      <c r="V2046" s="16">
        <v>55500</v>
      </c>
      <c r="W2046" s="16">
        <v>55500</v>
      </c>
      <c r="X2046" s="16" t="s">
        <v>7744</v>
      </c>
      <c r="Y2046" s="16" t="s">
        <v>130</v>
      </c>
      <c r="Z2046" s="16" t="s">
        <v>130</v>
      </c>
    </row>
    <row r="2047" spans="2:26" hidden="1">
      <c r="B2047" s="16" t="s">
        <v>1621</v>
      </c>
      <c r="C2047" s="16" t="s">
        <v>235</v>
      </c>
      <c r="D2047" s="16" t="s">
        <v>10328</v>
      </c>
      <c r="E2047" s="16" t="s">
        <v>10343</v>
      </c>
      <c r="F2047" s="16" t="s">
        <v>10344</v>
      </c>
      <c r="G2047" s="16" t="s">
        <v>1743</v>
      </c>
      <c r="H2047" s="16" t="s">
        <v>130</v>
      </c>
      <c r="I2047" s="16" t="s">
        <v>20</v>
      </c>
      <c r="J2047" s="16" t="s">
        <v>7744</v>
      </c>
      <c r="K2047" s="16" t="s">
        <v>130</v>
      </c>
      <c r="L2047" s="16">
        <v>27000</v>
      </c>
      <c r="M2047" s="16">
        <v>27000</v>
      </c>
      <c r="N2047" s="16">
        <v>27000</v>
      </c>
      <c r="O2047" s="16">
        <v>27000</v>
      </c>
      <c r="P2047" s="16">
        <v>27000</v>
      </c>
      <c r="Q2047" s="16">
        <v>27000</v>
      </c>
      <c r="R2047" s="16">
        <v>27000</v>
      </c>
      <c r="S2047" s="16">
        <v>27000</v>
      </c>
      <c r="T2047" s="16">
        <v>27000</v>
      </c>
      <c r="U2047" s="16">
        <v>27000</v>
      </c>
      <c r="V2047" s="16">
        <v>27000</v>
      </c>
      <c r="W2047" s="16">
        <v>27000</v>
      </c>
      <c r="X2047" s="16" t="s">
        <v>7744</v>
      </c>
      <c r="Y2047" s="16" t="s">
        <v>130</v>
      </c>
      <c r="Z2047" s="16" t="s">
        <v>130</v>
      </c>
    </row>
    <row r="2048" spans="2:26" hidden="1">
      <c r="B2048" s="16" t="s">
        <v>1621</v>
      </c>
      <c r="C2048" s="16" t="s">
        <v>235</v>
      </c>
      <c r="D2048" s="16" t="s">
        <v>10328</v>
      </c>
      <c r="E2048" s="16" t="s">
        <v>10337</v>
      </c>
      <c r="F2048" s="16" t="s">
        <v>10338</v>
      </c>
      <c r="G2048" s="16" t="s">
        <v>1743</v>
      </c>
      <c r="H2048" s="16" t="s">
        <v>130</v>
      </c>
      <c r="I2048" s="16" t="s">
        <v>20</v>
      </c>
      <c r="J2048" s="16" t="s">
        <v>7744</v>
      </c>
      <c r="K2048" s="16" t="s">
        <v>130</v>
      </c>
      <c r="L2048" s="16">
        <v>33000</v>
      </c>
      <c r="M2048" s="16">
        <v>33000</v>
      </c>
      <c r="N2048" s="16">
        <v>33000</v>
      </c>
      <c r="O2048" s="16">
        <v>33000</v>
      </c>
      <c r="P2048" s="16">
        <v>33000</v>
      </c>
      <c r="Q2048" s="16">
        <v>33000</v>
      </c>
      <c r="R2048" s="16">
        <v>33000</v>
      </c>
      <c r="S2048" s="16">
        <v>33000</v>
      </c>
      <c r="T2048" s="16">
        <v>33000</v>
      </c>
      <c r="U2048" s="16">
        <v>33000</v>
      </c>
      <c r="V2048" s="16">
        <v>33000</v>
      </c>
      <c r="W2048" s="16">
        <v>33000</v>
      </c>
      <c r="X2048" s="16" t="s">
        <v>7744</v>
      </c>
      <c r="Y2048" s="16" t="s">
        <v>130</v>
      </c>
      <c r="Z2048" s="16" t="s">
        <v>130</v>
      </c>
    </row>
    <row r="2049" spans="1:27" hidden="1">
      <c r="B2049" s="16" t="s">
        <v>1621</v>
      </c>
      <c r="C2049" s="16" t="s">
        <v>235</v>
      </c>
      <c r="D2049" s="16" t="s">
        <v>10328</v>
      </c>
      <c r="E2049" s="16" t="s">
        <v>10351</v>
      </c>
      <c r="F2049" s="16" t="s">
        <v>10352</v>
      </c>
      <c r="G2049" s="16" t="s">
        <v>1743</v>
      </c>
      <c r="H2049" s="16" t="s">
        <v>130</v>
      </c>
      <c r="I2049" s="16" t="s">
        <v>20</v>
      </c>
      <c r="J2049" s="16" t="s">
        <v>7744</v>
      </c>
      <c r="K2049" s="16" t="s">
        <v>130</v>
      </c>
      <c r="L2049" s="16">
        <v>400</v>
      </c>
      <c r="M2049" s="16">
        <v>400</v>
      </c>
      <c r="N2049" s="16">
        <v>400</v>
      </c>
      <c r="O2049" s="16">
        <v>400</v>
      </c>
      <c r="P2049" s="16">
        <v>400</v>
      </c>
      <c r="Q2049" s="16">
        <v>400</v>
      </c>
      <c r="R2049" s="16">
        <v>400</v>
      </c>
      <c r="S2049" s="16">
        <v>400</v>
      </c>
      <c r="T2049" s="16">
        <v>400</v>
      </c>
      <c r="U2049" s="16">
        <v>400</v>
      </c>
      <c r="V2049" s="16">
        <v>400</v>
      </c>
      <c r="W2049" s="16">
        <v>400</v>
      </c>
      <c r="X2049" s="16" t="s">
        <v>7744</v>
      </c>
      <c r="Y2049" s="16" t="s">
        <v>130</v>
      </c>
      <c r="Z2049" s="16" t="s">
        <v>130</v>
      </c>
    </row>
    <row r="2050" spans="1:27" hidden="1">
      <c r="B2050" s="16" t="s">
        <v>1621</v>
      </c>
      <c r="C2050" s="16" t="s">
        <v>235</v>
      </c>
      <c r="D2050" s="16" t="s">
        <v>10328</v>
      </c>
      <c r="E2050" s="16" t="s">
        <v>10347</v>
      </c>
      <c r="F2050" s="16" t="s">
        <v>10348</v>
      </c>
      <c r="G2050" s="16" t="s">
        <v>1743</v>
      </c>
      <c r="H2050" s="16" t="s">
        <v>130</v>
      </c>
      <c r="I2050" s="16" t="s">
        <v>20</v>
      </c>
      <c r="J2050" s="16" t="s">
        <v>7744</v>
      </c>
      <c r="K2050" s="16" t="s">
        <v>130</v>
      </c>
      <c r="L2050" s="16">
        <v>4383</v>
      </c>
      <c r="M2050" s="16">
        <v>4383</v>
      </c>
      <c r="N2050" s="16">
        <v>4383</v>
      </c>
      <c r="O2050" s="16">
        <v>4383</v>
      </c>
      <c r="P2050" s="16">
        <v>4383</v>
      </c>
      <c r="Q2050" s="16">
        <v>4383</v>
      </c>
      <c r="R2050" s="16">
        <v>4383</v>
      </c>
      <c r="S2050" s="16">
        <v>4383</v>
      </c>
      <c r="T2050" s="16">
        <v>4383</v>
      </c>
      <c r="U2050" s="16">
        <v>4383</v>
      </c>
      <c r="V2050" s="16">
        <v>4383</v>
      </c>
      <c r="W2050" s="16">
        <v>4383</v>
      </c>
      <c r="X2050" s="16" t="s">
        <v>7744</v>
      </c>
      <c r="Y2050" s="16" t="s">
        <v>130</v>
      </c>
      <c r="Z2050" s="16" t="s">
        <v>130</v>
      </c>
    </row>
    <row r="2051" spans="1:27" hidden="1">
      <c r="B2051" s="16" t="s">
        <v>1621</v>
      </c>
      <c r="C2051" s="16" t="s">
        <v>235</v>
      </c>
      <c r="D2051" s="16" t="s">
        <v>10328</v>
      </c>
      <c r="E2051" s="16" t="s">
        <v>10349</v>
      </c>
      <c r="F2051" s="16" t="s">
        <v>10350</v>
      </c>
      <c r="G2051" s="16" t="s">
        <v>1743</v>
      </c>
      <c r="H2051" s="16" t="s">
        <v>130</v>
      </c>
      <c r="I2051" s="16" t="s">
        <v>20</v>
      </c>
      <c r="J2051" s="16" t="s">
        <v>7744</v>
      </c>
      <c r="K2051" s="16" t="s">
        <v>130</v>
      </c>
      <c r="L2051" s="16">
        <v>25527</v>
      </c>
      <c r="M2051" s="16">
        <v>25527</v>
      </c>
      <c r="N2051" s="16">
        <v>25527</v>
      </c>
      <c r="O2051" s="16">
        <v>25527</v>
      </c>
      <c r="P2051" s="16">
        <v>25527</v>
      </c>
      <c r="Q2051" s="16">
        <v>25527</v>
      </c>
      <c r="R2051" s="16">
        <v>25527</v>
      </c>
      <c r="S2051" s="16">
        <v>25527</v>
      </c>
      <c r="T2051" s="16">
        <v>25527</v>
      </c>
      <c r="U2051" s="16">
        <v>25527</v>
      </c>
      <c r="V2051" s="16">
        <v>25527</v>
      </c>
      <c r="W2051" s="16">
        <v>25527</v>
      </c>
      <c r="X2051" s="16" t="s">
        <v>7744</v>
      </c>
      <c r="Y2051" s="16" t="s">
        <v>130</v>
      </c>
      <c r="Z2051" s="16" t="s">
        <v>130</v>
      </c>
    </row>
    <row r="2052" spans="1:27" s="714" customFormat="1" hidden="1">
      <c r="A2052" s="919"/>
      <c r="B2052" s="919" t="s">
        <v>1621</v>
      </c>
      <c r="C2052" s="919" t="s">
        <v>235</v>
      </c>
      <c r="D2052" s="919" t="s">
        <v>16245</v>
      </c>
      <c r="E2052" s="919" t="s">
        <v>16246</v>
      </c>
      <c r="F2052" s="919" t="s">
        <v>16245</v>
      </c>
      <c r="G2052" s="919" t="s">
        <v>1739</v>
      </c>
      <c r="H2052" s="919" t="s">
        <v>129</v>
      </c>
      <c r="I2052" s="919" t="s">
        <v>19</v>
      </c>
      <c r="J2052" s="919" t="s">
        <v>7744</v>
      </c>
      <c r="K2052" s="919" t="s">
        <v>130</v>
      </c>
      <c r="L2052" s="919">
        <v>600000</v>
      </c>
      <c r="M2052" s="919">
        <v>600000</v>
      </c>
      <c r="N2052" s="919">
        <v>600000</v>
      </c>
      <c r="O2052" s="919">
        <v>600000</v>
      </c>
      <c r="P2052" s="919">
        <v>600000</v>
      </c>
      <c r="Q2052" s="919">
        <v>600000</v>
      </c>
      <c r="R2052" s="919">
        <v>600000</v>
      </c>
      <c r="S2052" s="919">
        <v>600000</v>
      </c>
      <c r="T2052" s="919">
        <v>600000</v>
      </c>
      <c r="U2052" s="919">
        <v>600000</v>
      </c>
      <c r="V2052" s="919">
        <v>600000</v>
      </c>
      <c r="W2052" s="919">
        <v>600000</v>
      </c>
      <c r="X2052" s="919" t="s">
        <v>7744</v>
      </c>
      <c r="Y2052" s="919" t="s">
        <v>130</v>
      </c>
      <c r="Z2052" s="919" t="s">
        <v>130</v>
      </c>
    </row>
    <row r="2053" spans="1:27" s="714" customFormat="1" hidden="1">
      <c r="A2053" s="919"/>
      <c r="B2053" s="919" t="s">
        <v>1621</v>
      </c>
      <c r="C2053" s="919" t="s">
        <v>235</v>
      </c>
      <c r="D2053" s="919"/>
      <c r="E2053" s="919"/>
      <c r="F2053" s="919"/>
      <c r="G2053" s="919"/>
      <c r="H2053" s="919"/>
      <c r="I2053" s="919"/>
      <c r="J2053" s="919" t="s">
        <v>7744</v>
      </c>
      <c r="K2053" s="919" t="s">
        <v>130</v>
      </c>
      <c r="L2053" s="919">
        <v>25527</v>
      </c>
      <c r="M2053" s="919">
        <v>25527</v>
      </c>
      <c r="N2053" s="919">
        <v>25527</v>
      </c>
      <c r="O2053" s="919">
        <v>25527</v>
      </c>
      <c r="P2053" s="919">
        <v>25527</v>
      </c>
      <c r="Q2053" s="919">
        <v>25527</v>
      </c>
      <c r="R2053" s="919">
        <v>25527</v>
      </c>
      <c r="S2053" s="919">
        <v>25527</v>
      </c>
      <c r="T2053" s="919">
        <v>25527</v>
      </c>
      <c r="U2053" s="919">
        <v>25527</v>
      </c>
      <c r="V2053" s="919">
        <v>25527</v>
      </c>
      <c r="W2053" s="919">
        <v>25527</v>
      </c>
      <c r="X2053" s="919" t="s">
        <v>7744</v>
      </c>
      <c r="Y2053" s="919" t="s">
        <v>130</v>
      </c>
      <c r="Z2053" s="919" t="s">
        <v>130</v>
      </c>
    </row>
    <row r="2054" spans="1:27">
      <c r="A2054" s="714"/>
      <c r="B2054" s="1061" t="s">
        <v>234</v>
      </c>
      <c r="C2054" s="1061" t="s">
        <v>235</v>
      </c>
      <c r="D2054" s="1061" t="s">
        <v>4929</v>
      </c>
      <c r="E2054" s="1061" t="s">
        <v>9700</v>
      </c>
      <c r="F2054" s="1061" t="s">
        <v>4930</v>
      </c>
      <c r="G2054" s="1061" t="s">
        <v>1739</v>
      </c>
      <c r="H2054" s="1061" t="s">
        <v>129</v>
      </c>
      <c r="I2054" s="1061" t="s">
        <v>21</v>
      </c>
      <c r="J2054" s="1061" t="s">
        <v>7975</v>
      </c>
      <c r="K2054" s="1061" t="s">
        <v>14849</v>
      </c>
      <c r="L2054" s="1061">
        <v>0.17</v>
      </c>
      <c r="M2054" s="1061">
        <v>0.17</v>
      </c>
      <c r="N2054" s="1061">
        <v>0.17</v>
      </c>
      <c r="O2054" s="1061">
        <v>0.17</v>
      </c>
      <c r="P2054" s="1061">
        <v>0.17</v>
      </c>
      <c r="Q2054" s="1061">
        <v>0.17</v>
      </c>
      <c r="R2054" s="1061">
        <v>0.17</v>
      </c>
      <c r="S2054" s="1061">
        <v>0.17</v>
      </c>
      <c r="T2054" s="1061">
        <v>0.17</v>
      </c>
      <c r="U2054" s="1061">
        <v>0.17</v>
      </c>
      <c r="V2054" s="1061">
        <v>0.17</v>
      </c>
      <c r="W2054" s="1061">
        <v>0.17</v>
      </c>
      <c r="AA2054" s="16"/>
    </row>
    <row r="2055" spans="1:27">
      <c r="A2055" s="714"/>
      <c r="B2055" s="1061" t="s">
        <v>234</v>
      </c>
      <c r="C2055" s="1061" t="s">
        <v>235</v>
      </c>
      <c r="D2055" s="1061" t="s">
        <v>4929</v>
      </c>
      <c r="E2055" s="1061" t="s">
        <v>9701</v>
      </c>
      <c r="F2055" s="1061" t="s">
        <v>4931</v>
      </c>
      <c r="G2055" s="1061" t="s">
        <v>1739</v>
      </c>
      <c r="H2055" s="1061" t="s">
        <v>129</v>
      </c>
      <c r="I2055" s="1061" t="s">
        <v>21</v>
      </c>
      <c r="J2055" s="1061" t="s">
        <v>7975</v>
      </c>
      <c r="K2055" s="1061" t="s">
        <v>14849</v>
      </c>
      <c r="L2055" s="1061">
        <v>0.27</v>
      </c>
      <c r="M2055" s="1061">
        <v>0.27</v>
      </c>
      <c r="N2055" s="1061">
        <v>0.27</v>
      </c>
      <c r="O2055" s="1061">
        <v>0.27</v>
      </c>
      <c r="P2055" s="1061">
        <v>0.27</v>
      </c>
      <c r="Q2055" s="1061">
        <v>0.27</v>
      </c>
      <c r="R2055" s="1061">
        <v>0.27</v>
      </c>
      <c r="S2055" s="1061">
        <v>0.27</v>
      </c>
      <c r="T2055" s="1061">
        <v>0.27</v>
      </c>
      <c r="U2055" s="1061">
        <v>0.27</v>
      </c>
      <c r="V2055" s="1061">
        <v>0.27</v>
      </c>
      <c r="W2055" s="1061">
        <v>0.27</v>
      </c>
      <c r="AA2055" s="16"/>
    </row>
    <row r="2056" spans="1:27">
      <c r="A2056" s="714"/>
      <c r="B2056" s="1061" t="s">
        <v>234</v>
      </c>
      <c r="C2056" s="1061" t="s">
        <v>235</v>
      </c>
      <c r="D2056" s="1061" t="s">
        <v>4929</v>
      </c>
      <c r="E2056" s="1061" t="s">
        <v>9702</v>
      </c>
      <c r="F2056" s="1061" t="s">
        <v>4932</v>
      </c>
      <c r="G2056" s="1061" t="s">
        <v>1739</v>
      </c>
      <c r="H2056" s="1061" t="s">
        <v>129</v>
      </c>
      <c r="I2056" s="1061" t="s">
        <v>21</v>
      </c>
      <c r="J2056" s="1061" t="s">
        <v>7975</v>
      </c>
      <c r="K2056" s="1061" t="s">
        <v>14849</v>
      </c>
      <c r="L2056" s="1061">
        <v>0.54</v>
      </c>
      <c r="M2056" s="1061">
        <v>0.54</v>
      </c>
      <c r="N2056" s="1061">
        <v>0.54</v>
      </c>
      <c r="O2056" s="1061">
        <v>0.54</v>
      </c>
      <c r="P2056" s="1061">
        <v>0.54</v>
      </c>
      <c r="Q2056" s="1061">
        <v>0.54</v>
      </c>
      <c r="R2056" s="1061">
        <v>0.54</v>
      </c>
      <c r="S2056" s="1061">
        <v>0.54</v>
      </c>
      <c r="T2056" s="1061">
        <v>0.54</v>
      </c>
      <c r="U2056" s="1061">
        <v>0.54</v>
      </c>
      <c r="V2056" s="1061">
        <v>0.54</v>
      </c>
      <c r="W2056" s="1061">
        <v>0.54</v>
      </c>
      <c r="AA2056" s="16"/>
    </row>
    <row r="2057" spans="1:27">
      <c r="A2057" s="908"/>
      <c r="B2057" s="1061" t="s">
        <v>234</v>
      </c>
      <c r="C2057" s="1061" t="s">
        <v>235</v>
      </c>
      <c r="D2057" s="1061" t="s">
        <v>4929</v>
      </c>
      <c r="E2057" s="1061" t="s">
        <v>9703</v>
      </c>
      <c r="F2057" s="1061" t="s">
        <v>4933</v>
      </c>
      <c r="G2057" s="1061" t="s">
        <v>1739</v>
      </c>
      <c r="H2057" s="1061" t="s">
        <v>129</v>
      </c>
      <c r="I2057" s="1061" t="s">
        <v>21</v>
      </c>
      <c r="J2057" s="1061" t="s">
        <v>7975</v>
      </c>
      <c r="K2057" s="1061" t="s">
        <v>14849</v>
      </c>
      <c r="L2057" s="1061">
        <v>0.28000000000000003</v>
      </c>
      <c r="M2057" s="1061">
        <v>0.28000000000000003</v>
      </c>
      <c r="N2057" s="1061">
        <v>0.28000000000000003</v>
      </c>
      <c r="O2057" s="1061">
        <v>0.28000000000000003</v>
      </c>
      <c r="P2057" s="1061">
        <v>0.28000000000000003</v>
      </c>
      <c r="Q2057" s="1061">
        <v>0.28000000000000003</v>
      </c>
      <c r="R2057" s="1061">
        <v>0.28000000000000003</v>
      </c>
      <c r="S2057" s="1061">
        <v>0.28000000000000003</v>
      </c>
      <c r="T2057" s="1061">
        <v>0.28000000000000003</v>
      </c>
      <c r="U2057" s="1061">
        <v>0.28000000000000003</v>
      </c>
      <c r="V2057" s="1061">
        <v>0.28000000000000003</v>
      </c>
      <c r="W2057" s="1061">
        <v>0.28000000000000003</v>
      </c>
    </row>
    <row r="2058" spans="1:27">
      <c r="A2058" s="908"/>
      <c r="B2058" s="1061" t="s">
        <v>234</v>
      </c>
      <c r="C2058" s="1061" t="s">
        <v>235</v>
      </c>
      <c r="D2058" s="1061" t="s">
        <v>4929</v>
      </c>
      <c r="E2058" s="1061" t="s">
        <v>9704</v>
      </c>
      <c r="F2058" s="1061" t="s">
        <v>4934</v>
      </c>
      <c r="G2058" s="1061" t="s">
        <v>1739</v>
      </c>
      <c r="H2058" s="1061" t="s">
        <v>129</v>
      </c>
      <c r="I2058" s="1061" t="s">
        <v>21</v>
      </c>
      <c r="J2058" s="1061" t="s">
        <v>7975</v>
      </c>
      <c r="K2058" s="1061" t="s">
        <v>14849</v>
      </c>
      <c r="L2058" s="1061">
        <v>0.39</v>
      </c>
      <c r="M2058" s="1061">
        <v>0.39</v>
      </c>
      <c r="N2058" s="1061">
        <v>0.39</v>
      </c>
      <c r="O2058" s="1061">
        <v>0.39</v>
      </c>
      <c r="P2058" s="1061">
        <v>0.39</v>
      </c>
      <c r="Q2058" s="1061">
        <v>0.39</v>
      </c>
      <c r="R2058" s="1061">
        <v>0.39</v>
      </c>
      <c r="S2058" s="1061">
        <v>0.39</v>
      </c>
      <c r="T2058" s="1061">
        <v>0.39</v>
      </c>
      <c r="U2058" s="1061">
        <v>0.39</v>
      </c>
      <c r="V2058" s="1061">
        <v>0.39</v>
      </c>
      <c r="W2058" s="1061">
        <v>0.39</v>
      </c>
    </row>
    <row r="2059" spans="1:27">
      <c r="A2059" s="908"/>
      <c r="B2059" s="1061" t="s">
        <v>234</v>
      </c>
      <c r="C2059" s="1061" t="s">
        <v>235</v>
      </c>
      <c r="D2059" s="1061" t="s">
        <v>4872</v>
      </c>
      <c r="E2059" s="1061" t="s">
        <v>9707</v>
      </c>
      <c r="F2059" s="1061" t="s">
        <v>9708</v>
      </c>
      <c r="G2059" s="1061" t="s">
        <v>1739</v>
      </c>
      <c r="H2059" s="1061" t="s">
        <v>129</v>
      </c>
      <c r="I2059" s="1061" t="s">
        <v>21</v>
      </c>
      <c r="J2059" s="1061" t="s">
        <v>7975</v>
      </c>
      <c r="K2059" s="1061" t="s">
        <v>14849</v>
      </c>
      <c r="L2059" s="1061">
        <v>210.99</v>
      </c>
      <c r="M2059" s="1061">
        <v>210.99</v>
      </c>
      <c r="N2059" s="1061">
        <v>210.99</v>
      </c>
      <c r="O2059" s="1061">
        <v>210.99</v>
      </c>
      <c r="P2059" s="1061">
        <v>210.99</v>
      </c>
      <c r="Q2059" s="1061">
        <v>210.99</v>
      </c>
      <c r="R2059" s="1061">
        <v>210.99</v>
      </c>
      <c r="S2059" s="1061">
        <v>210.99</v>
      </c>
      <c r="T2059" s="1061">
        <v>210.99</v>
      </c>
      <c r="U2059" s="1061">
        <v>210.99</v>
      </c>
      <c r="V2059" s="1061">
        <v>210.99</v>
      </c>
      <c r="W2059" s="1061">
        <v>210.99</v>
      </c>
    </row>
    <row r="2060" spans="1:27">
      <c r="A2060" s="908"/>
      <c r="B2060" s="1061" t="s">
        <v>234</v>
      </c>
      <c r="C2060" s="1061" t="s">
        <v>235</v>
      </c>
      <c r="D2060" s="1061" t="s">
        <v>4872</v>
      </c>
      <c r="E2060" s="1061" t="s">
        <v>9709</v>
      </c>
      <c r="F2060" s="1061" t="s">
        <v>9710</v>
      </c>
      <c r="G2060" s="1061" t="s">
        <v>1739</v>
      </c>
      <c r="H2060" s="1061" t="s">
        <v>129</v>
      </c>
      <c r="I2060" s="1061" t="s">
        <v>21</v>
      </c>
      <c r="J2060" s="1061" t="s">
        <v>7975</v>
      </c>
      <c r="K2060" s="1061" t="s">
        <v>14849</v>
      </c>
      <c r="L2060" s="1061">
        <v>128.07</v>
      </c>
      <c r="M2060" s="1061">
        <v>128.07</v>
      </c>
      <c r="N2060" s="1061">
        <v>128.07</v>
      </c>
      <c r="O2060" s="1061">
        <v>128.07</v>
      </c>
      <c r="P2060" s="1061">
        <v>128.07</v>
      </c>
      <c r="Q2060" s="1061">
        <v>128.07</v>
      </c>
      <c r="R2060" s="1061">
        <v>128.07</v>
      </c>
      <c r="S2060" s="1061">
        <v>128.07</v>
      </c>
      <c r="T2060" s="1061">
        <v>128.07</v>
      </c>
      <c r="U2060" s="1061">
        <v>128.07</v>
      </c>
      <c r="V2060" s="1061">
        <v>128.07</v>
      </c>
      <c r="W2060" s="1061">
        <v>128.07</v>
      </c>
    </row>
    <row r="2061" spans="1:27">
      <c r="A2061" s="908"/>
      <c r="B2061" s="1061" t="s">
        <v>234</v>
      </c>
      <c r="C2061" s="1061" t="s">
        <v>235</v>
      </c>
      <c r="D2061" s="1061" t="s">
        <v>239</v>
      </c>
      <c r="E2061" s="1061" t="s">
        <v>12872</v>
      </c>
      <c r="F2061" s="1061" t="s">
        <v>6771</v>
      </c>
      <c r="G2061" s="1061" t="s">
        <v>1739</v>
      </c>
      <c r="H2061" s="1061" t="s">
        <v>129</v>
      </c>
      <c r="I2061" s="1061" t="s">
        <v>21</v>
      </c>
      <c r="J2061" s="1061" t="s">
        <v>7975</v>
      </c>
      <c r="K2061" s="1061" t="s">
        <v>14849</v>
      </c>
      <c r="L2061" s="1061">
        <v>19.100000000000001</v>
      </c>
      <c r="M2061" s="1061">
        <v>19.100000000000001</v>
      </c>
      <c r="N2061" s="1061">
        <v>19.100000000000001</v>
      </c>
      <c r="O2061" s="1061">
        <v>19.100000000000001</v>
      </c>
      <c r="P2061" s="1061">
        <v>19.100000000000001</v>
      </c>
      <c r="Q2061" s="1061">
        <v>19.100000000000001</v>
      </c>
      <c r="R2061" s="1061">
        <v>19.100000000000001</v>
      </c>
      <c r="S2061" s="1061">
        <v>19.100000000000001</v>
      </c>
      <c r="T2061" s="1061">
        <v>19.100000000000001</v>
      </c>
      <c r="U2061" s="1061">
        <v>19.100000000000001</v>
      </c>
      <c r="V2061" s="1061">
        <v>19.100000000000001</v>
      </c>
      <c r="W2061" s="1061">
        <v>19.100000000000001</v>
      </c>
    </row>
    <row r="2062" spans="1:27">
      <c r="A2062" s="908"/>
      <c r="B2062" s="1061" t="s">
        <v>234</v>
      </c>
      <c r="C2062" s="1061" t="s">
        <v>235</v>
      </c>
      <c r="D2062" s="1061" t="s">
        <v>239</v>
      </c>
      <c r="E2062" s="1061" t="s">
        <v>12873</v>
      </c>
      <c r="F2062" s="1061" t="s">
        <v>6770</v>
      </c>
      <c r="G2062" s="1061" t="s">
        <v>1739</v>
      </c>
      <c r="H2062" s="1061" t="s">
        <v>129</v>
      </c>
      <c r="I2062" s="1061" t="s">
        <v>21</v>
      </c>
      <c r="J2062" s="1061" t="s">
        <v>7975</v>
      </c>
      <c r="K2062" s="1061" t="s">
        <v>14849</v>
      </c>
      <c r="L2062" s="1061">
        <v>18.91</v>
      </c>
      <c r="M2062" s="1061">
        <v>18.91</v>
      </c>
      <c r="N2062" s="1061">
        <v>18.91</v>
      </c>
      <c r="O2062" s="1061">
        <v>18.91</v>
      </c>
      <c r="P2062" s="1061">
        <v>18.91</v>
      </c>
      <c r="Q2062" s="1061">
        <v>18.91</v>
      </c>
      <c r="R2062" s="1061">
        <v>18.91</v>
      </c>
      <c r="S2062" s="1061">
        <v>18.91</v>
      </c>
      <c r="T2062" s="1061">
        <v>18.91</v>
      </c>
      <c r="U2062" s="1061">
        <v>18.91</v>
      </c>
      <c r="V2062" s="1061">
        <v>18.91</v>
      </c>
      <c r="W2062" s="1061">
        <v>18.91</v>
      </c>
    </row>
    <row r="2063" spans="1:27">
      <c r="A2063" s="908"/>
      <c r="B2063" s="1061" t="s">
        <v>234</v>
      </c>
      <c r="C2063" s="1061" t="s">
        <v>235</v>
      </c>
      <c r="D2063" s="1061" t="s">
        <v>239</v>
      </c>
      <c r="E2063" s="1061" t="s">
        <v>6768</v>
      </c>
      <c r="F2063" s="1061" t="s">
        <v>6769</v>
      </c>
      <c r="G2063" s="1061" t="s">
        <v>1739</v>
      </c>
      <c r="H2063" s="1061" t="s">
        <v>129</v>
      </c>
      <c r="I2063" s="1061" t="s">
        <v>21</v>
      </c>
      <c r="J2063" s="1061" t="s">
        <v>7975</v>
      </c>
      <c r="K2063" s="1061" t="s">
        <v>14849</v>
      </c>
      <c r="L2063" s="1061">
        <v>30.4</v>
      </c>
      <c r="M2063" s="1061">
        <v>30.4</v>
      </c>
      <c r="N2063" s="1061">
        <v>30.4</v>
      </c>
      <c r="O2063" s="1061">
        <v>30.4</v>
      </c>
      <c r="P2063" s="1061">
        <v>30.4</v>
      </c>
      <c r="Q2063" s="1061">
        <v>30.4</v>
      </c>
      <c r="R2063" s="1061">
        <v>30.4</v>
      </c>
      <c r="S2063" s="1061">
        <v>30.4</v>
      </c>
      <c r="T2063" s="1061">
        <v>30.4</v>
      </c>
      <c r="U2063" s="1061">
        <v>30.4</v>
      </c>
      <c r="V2063" s="1061">
        <v>30.4</v>
      </c>
      <c r="W2063" s="1061">
        <v>30.4</v>
      </c>
    </row>
    <row r="2064" spans="1:27">
      <c r="A2064" s="908"/>
      <c r="B2064" s="1061" t="s">
        <v>234</v>
      </c>
      <c r="C2064" s="1061" t="s">
        <v>235</v>
      </c>
      <c r="D2064" s="1061" t="s">
        <v>4428</v>
      </c>
      <c r="E2064" s="1061">
        <v>2296411</v>
      </c>
      <c r="F2064" s="1061" t="s">
        <v>8016</v>
      </c>
      <c r="G2064" s="1061" t="s">
        <v>1739</v>
      </c>
      <c r="H2064" s="1061" t="s">
        <v>129</v>
      </c>
      <c r="I2064" s="1061" t="s">
        <v>21</v>
      </c>
      <c r="J2064" s="1061" t="s">
        <v>7975</v>
      </c>
      <c r="K2064" s="1061" t="s">
        <v>14849</v>
      </c>
      <c r="L2064" s="1061">
        <v>9.02</v>
      </c>
      <c r="M2064" s="1061">
        <v>9.02</v>
      </c>
      <c r="N2064" s="1061">
        <v>9.02</v>
      </c>
      <c r="O2064" s="1061">
        <v>9.02</v>
      </c>
      <c r="P2064" s="1061">
        <v>9.02</v>
      </c>
      <c r="Q2064" s="1061">
        <v>9.02</v>
      </c>
      <c r="R2064" s="1061">
        <v>9.02</v>
      </c>
      <c r="S2064" s="1061">
        <v>9.02</v>
      </c>
      <c r="T2064" s="1061">
        <v>9.02</v>
      </c>
      <c r="U2064" s="1061">
        <v>9.02</v>
      </c>
      <c r="V2064" s="1061">
        <v>9.02</v>
      </c>
      <c r="W2064" s="1061">
        <v>9.02</v>
      </c>
    </row>
    <row r="2065" spans="1:23">
      <c r="A2065" s="908"/>
      <c r="B2065" s="1061" t="s">
        <v>234</v>
      </c>
      <c r="C2065" s="1061" t="s">
        <v>235</v>
      </c>
      <c r="D2065" s="1061" t="s">
        <v>4611</v>
      </c>
      <c r="E2065" s="1061" t="s">
        <v>13898</v>
      </c>
      <c r="F2065" s="1061" t="s">
        <v>4611</v>
      </c>
      <c r="G2065" s="1061" t="s">
        <v>1739</v>
      </c>
      <c r="H2065" s="1061" t="s">
        <v>129</v>
      </c>
      <c r="I2065" s="1061" t="s">
        <v>21</v>
      </c>
      <c r="J2065" s="1061" t="s">
        <v>7975</v>
      </c>
      <c r="K2065" s="1061" t="s">
        <v>14849</v>
      </c>
      <c r="L2065" s="1061">
        <v>2.76</v>
      </c>
      <c r="M2065" s="1061">
        <v>2.76</v>
      </c>
      <c r="N2065" s="1061">
        <v>2.76</v>
      </c>
      <c r="O2065" s="1061">
        <v>2.76</v>
      </c>
      <c r="P2065" s="1061">
        <v>2.76</v>
      </c>
      <c r="Q2065" s="1061">
        <v>2.76</v>
      </c>
      <c r="R2065" s="1061">
        <v>2.76</v>
      </c>
      <c r="S2065" s="1061">
        <v>2.76</v>
      </c>
      <c r="T2065" s="1061">
        <v>2.76</v>
      </c>
      <c r="U2065" s="1061">
        <v>2.76</v>
      </c>
      <c r="V2065" s="1061">
        <v>2.76</v>
      </c>
      <c r="W2065" s="1061">
        <v>2.76</v>
      </c>
    </row>
    <row r="2066" spans="1:23">
      <c r="A2066" s="908"/>
      <c r="B2066" s="1061" t="s">
        <v>234</v>
      </c>
      <c r="C2066" s="1061" t="s">
        <v>235</v>
      </c>
      <c r="D2066" s="1061" t="s">
        <v>4916</v>
      </c>
      <c r="E2066" s="1061">
        <v>28142808</v>
      </c>
      <c r="F2066" s="1061" t="s">
        <v>14656</v>
      </c>
      <c r="G2066" s="1061" t="s">
        <v>1739</v>
      </c>
      <c r="H2066" s="1061" t="s">
        <v>129</v>
      </c>
      <c r="I2066" s="1061" t="s">
        <v>21</v>
      </c>
      <c r="J2066" s="1061" t="s">
        <v>7975</v>
      </c>
      <c r="K2066" s="1061" t="s">
        <v>14849</v>
      </c>
      <c r="L2066" s="1061">
        <v>862.04</v>
      </c>
      <c r="M2066" s="1061">
        <v>862.04</v>
      </c>
      <c r="N2066" s="1061">
        <v>862.04</v>
      </c>
      <c r="O2066" s="1061">
        <v>862.04</v>
      </c>
      <c r="P2066" s="1061">
        <v>862.04</v>
      </c>
      <c r="Q2066" s="1061">
        <v>862.04</v>
      </c>
      <c r="R2066" s="1061">
        <v>862.04</v>
      </c>
      <c r="S2066" s="1061">
        <v>862.04</v>
      </c>
      <c r="T2066" s="1061">
        <v>862.04</v>
      </c>
      <c r="U2066" s="1061">
        <v>862.04</v>
      </c>
      <c r="V2066" s="1061">
        <v>862.04</v>
      </c>
      <c r="W2066" s="1061">
        <v>862.04</v>
      </c>
    </row>
    <row r="2067" spans="1:23">
      <c r="A2067" s="908"/>
      <c r="B2067" s="1061" t="s">
        <v>234</v>
      </c>
      <c r="C2067" s="1061" t="s">
        <v>235</v>
      </c>
      <c r="D2067" s="1061" t="s">
        <v>4519</v>
      </c>
      <c r="E2067" s="1061">
        <v>403742</v>
      </c>
      <c r="F2067" s="1061" t="s">
        <v>14749</v>
      </c>
      <c r="G2067" s="1061" t="s">
        <v>1739</v>
      </c>
      <c r="H2067" s="1061" t="s">
        <v>129</v>
      </c>
      <c r="I2067" s="1061" t="s">
        <v>20</v>
      </c>
      <c r="J2067" s="1061" t="s">
        <v>7975</v>
      </c>
      <c r="K2067" s="1061" t="s">
        <v>14849</v>
      </c>
      <c r="L2067" s="1061">
        <v>11550</v>
      </c>
      <c r="M2067" s="1061">
        <v>11550</v>
      </c>
      <c r="N2067" s="1061">
        <v>11550</v>
      </c>
      <c r="O2067" s="1061">
        <v>11550</v>
      </c>
      <c r="P2067" s="1061">
        <v>11550</v>
      </c>
      <c r="Q2067" s="1061">
        <v>11550</v>
      </c>
      <c r="R2067" s="1061">
        <v>11550</v>
      </c>
      <c r="S2067" s="1061">
        <v>11550</v>
      </c>
      <c r="T2067" s="1061">
        <v>11550</v>
      </c>
      <c r="U2067" s="1061">
        <v>11550</v>
      </c>
      <c r="V2067" s="1061">
        <v>11550</v>
      </c>
      <c r="W2067" s="1061">
        <v>11550</v>
      </c>
    </row>
    <row r="2068" spans="1:23">
      <c r="A2068" s="908"/>
      <c r="B2068" s="1061" t="s">
        <v>234</v>
      </c>
      <c r="C2068" s="1061" t="s">
        <v>235</v>
      </c>
      <c r="D2068" s="1061" t="s">
        <v>4797</v>
      </c>
      <c r="E2068" s="1061" t="s">
        <v>9773</v>
      </c>
      <c r="F2068" s="1061" t="s">
        <v>9774</v>
      </c>
      <c r="G2068" s="1061" t="s">
        <v>1739</v>
      </c>
      <c r="H2068" s="1061" t="s">
        <v>129</v>
      </c>
      <c r="I2068" s="1061" t="s">
        <v>20</v>
      </c>
      <c r="J2068" s="1061" t="s">
        <v>7975</v>
      </c>
      <c r="K2068" s="1061" t="s">
        <v>14849</v>
      </c>
      <c r="L2068" s="1061">
        <v>206000</v>
      </c>
      <c r="M2068" s="1061">
        <v>206000</v>
      </c>
      <c r="N2068" s="1061">
        <v>206000</v>
      </c>
      <c r="O2068" s="1061">
        <v>206000</v>
      </c>
      <c r="P2068" s="1061">
        <v>206000</v>
      </c>
      <c r="Q2068" s="1061">
        <v>206000</v>
      </c>
      <c r="R2068" s="1061">
        <v>206000</v>
      </c>
      <c r="S2068" s="1061">
        <v>206000</v>
      </c>
      <c r="T2068" s="1061">
        <v>206000</v>
      </c>
      <c r="U2068" s="1061">
        <v>206000</v>
      </c>
      <c r="V2068" s="1061">
        <v>206000</v>
      </c>
      <c r="W2068" s="1061">
        <v>206000</v>
      </c>
    </row>
    <row r="2069" spans="1:23">
      <c r="A2069" s="908"/>
      <c r="B2069" s="1061" t="s">
        <v>234</v>
      </c>
      <c r="C2069" s="1061" t="s">
        <v>235</v>
      </c>
      <c r="D2069" s="1061" t="s">
        <v>4519</v>
      </c>
      <c r="E2069" s="1061">
        <v>408128</v>
      </c>
      <c r="F2069" s="1061" t="s">
        <v>9775</v>
      </c>
      <c r="G2069" s="1061" t="s">
        <v>1739</v>
      </c>
      <c r="H2069" s="1061" t="s">
        <v>129</v>
      </c>
      <c r="I2069" s="1061" t="s">
        <v>20</v>
      </c>
      <c r="J2069" s="1061" t="s">
        <v>7975</v>
      </c>
      <c r="K2069" s="1061" t="s">
        <v>14849</v>
      </c>
      <c r="L2069" s="1061">
        <v>9000</v>
      </c>
      <c r="M2069" s="1061">
        <v>9000</v>
      </c>
      <c r="N2069" s="1061">
        <v>9000</v>
      </c>
      <c r="O2069" s="1061">
        <v>9000</v>
      </c>
      <c r="P2069" s="1061">
        <v>9000</v>
      </c>
      <c r="Q2069" s="1061">
        <v>9000</v>
      </c>
      <c r="R2069" s="1061">
        <v>9000</v>
      </c>
      <c r="S2069" s="1061">
        <v>9000</v>
      </c>
      <c r="T2069" s="1061">
        <v>9000</v>
      </c>
      <c r="U2069" s="1061">
        <v>9000</v>
      </c>
      <c r="V2069" s="1061">
        <v>9000</v>
      </c>
      <c r="W2069" s="1061">
        <v>9000</v>
      </c>
    </row>
    <row r="2070" spans="1:23">
      <c r="A2070" s="908"/>
      <c r="B2070" s="1061" t="s">
        <v>234</v>
      </c>
      <c r="C2070" s="1061" t="s">
        <v>235</v>
      </c>
      <c r="D2070" s="1061" t="s">
        <v>9776</v>
      </c>
      <c r="E2070" s="1061">
        <v>410758</v>
      </c>
      <c r="F2070" s="1061" t="s">
        <v>9777</v>
      </c>
      <c r="G2070" s="1061" t="s">
        <v>1739</v>
      </c>
      <c r="H2070" s="1061" t="s">
        <v>129</v>
      </c>
      <c r="I2070" s="1061" t="s">
        <v>20</v>
      </c>
      <c r="J2070" s="1061" t="s">
        <v>7975</v>
      </c>
      <c r="K2070" s="1061" t="s">
        <v>14849</v>
      </c>
      <c r="L2070" s="1061">
        <v>29000</v>
      </c>
      <c r="M2070" s="1061">
        <v>29000</v>
      </c>
      <c r="N2070" s="1061">
        <v>29000</v>
      </c>
      <c r="O2070" s="1061">
        <v>29000</v>
      </c>
      <c r="P2070" s="1061">
        <v>29000</v>
      </c>
      <c r="Q2070" s="1061">
        <v>29000</v>
      </c>
      <c r="R2070" s="1061">
        <v>29000</v>
      </c>
      <c r="S2070" s="1061">
        <v>29000</v>
      </c>
      <c r="T2070" s="1061">
        <v>29000</v>
      </c>
      <c r="U2070" s="1061">
        <v>29000</v>
      </c>
      <c r="V2070" s="1061">
        <v>29000</v>
      </c>
      <c r="W2070" s="1061">
        <v>29000</v>
      </c>
    </row>
    <row r="2071" spans="1:23">
      <c r="A2071" s="908"/>
      <c r="B2071" s="1061" t="s">
        <v>234</v>
      </c>
      <c r="C2071" s="1061" t="s">
        <v>235</v>
      </c>
      <c r="D2071" s="1061" t="s">
        <v>239</v>
      </c>
      <c r="E2071" s="1061">
        <v>410993</v>
      </c>
      <c r="F2071" s="1061" t="s">
        <v>6779</v>
      </c>
      <c r="G2071" s="1061" t="s">
        <v>1976</v>
      </c>
      <c r="H2071" s="1061" t="s">
        <v>129</v>
      </c>
      <c r="I2071" s="1061" t="s">
        <v>20</v>
      </c>
      <c r="J2071" s="1061" t="s">
        <v>7975</v>
      </c>
      <c r="K2071" s="1061" t="s">
        <v>14849</v>
      </c>
      <c r="L2071" s="1061">
        <v>17145</v>
      </c>
      <c r="M2071" s="1061">
        <v>17145</v>
      </c>
      <c r="N2071" s="1061">
        <v>17145</v>
      </c>
      <c r="O2071" s="1061">
        <v>17145</v>
      </c>
      <c r="P2071" s="1061">
        <v>17145</v>
      </c>
      <c r="Q2071" s="1061">
        <v>17145</v>
      </c>
      <c r="R2071" s="1061">
        <v>17145</v>
      </c>
      <c r="S2071" s="1061">
        <v>17145</v>
      </c>
      <c r="T2071" s="1061">
        <v>17145</v>
      </c>
      <c r="U2071" s="1061">
        <v>17145</v>
      </c>
      <c r="V2071" s="1061">
        <v>17145</v>
      </c>
      <c r="W2071" s="1061">
        <v>17145</v>
      </c>
    </row>
    <row r="2072" spans="1:23">
      <c r="A2072" s="908"/>
      <c r="B2072" s="1061" t="s">
        <v>234</v>
      </c>
      <c r="C2072" s="1061" t="s">
        <v>235</v>
      </c>
      <c r="D2072" s="1061" t="s">
        <v>239</v>
      </c>
      <c r="E2072" s="1061">
        <v>412287</v>
      </c>
      <c r="F2072" s="1061" t="s">
        <v>14744</v>
      </c>
      <c r="G2072" s="1061" t="s">
        <v>1739</v>
      </c>
      <c r="H2072" s="1061" t="s">
        <v>129</v>
      </c>
      <c r="I2072" s="1061" t="s">
        <v>20</v>
      </c>
      <c r="J2072" s="1061" t="s">
        <v>7975</v>
      </c>
      <c r="K2072" s="1061" t="s">
        <v>14849</v>
      </c>
      <c r="L2072" s="1061">
        <v>3150</v>
      </c>
      <c r="M2072" s="1061">
        <v>3150</v>
      </c>
      <c r="N2072" s="1061">
        <v>3150</v>
      </c>
      <c r="O2072" s="1061">
        <v>3150</v>
      </c>
      <c r="P2072" s="1061">
        <v>3150</v>
      </c>
      <c r="Q2072" s="1061">
        <v>3150</v>
      </c>
      <c r="R2072" s="1061">
        <v>3150</v>
      </c>
      <c r="S2072" s="1061">
        <v>3150</v>
      </c>
      <c r="T2072" s="1061">
        <v>3150</v>
      </c>
      <c r="U2072" s="1061">
        <v>3150</v>
      </c>
      <c r="V2072" s="1061">
        <v>3150</v>
      </c>
      <c r="W2072" s="1061">
        <v>3150</v>
      </c>
    </row>
    <row r="2073" spans="1:23">
      <c r="A2073" s="908"/>
      <c r="B2073" s="1061" t="s">
        <v>234</v>
      </c>
      <c r="C2073" s="1061" t="s">
        <v>235</v>
      </c>
      <c r="D2073" s="1061" t="s">
        <v>4519</v>
      </c>
      <c r="E2073" s="1061">
        <v>415171</v>
      </c>
      <c r="F2073" s="1061" t="s">
        <v>14750</v>
      </c>
      <c r="G2073" s="1061" t="s">
        <v>1739</v>
      </c>
      <c r="H2073" s="1061" t="s">
        <v>129</v>
      </c>
      <c r="I2073" s="1061" t="s">
        <v>20</v>
      </c>
      <c r="J2073" s="1061" t="s">
        <v>7975</v>
      </c>
      <c r="K2073" s="1061" t="s">
        <v>14849</v>
      </c>
      <c r="L2073" s="1061">
        <v>4200</v>
      </c>
      <c r="M2073" s="1061">
        <v>4200</v>
      </c>
      <c r="N2073" s="1061">
        <v>4200</v>
      </c>
      <c r="O2073" s="1061">
        <v>4200</v>
      </c>
      <c r="P2073" s="1061">
        <v>4200</v>
      </c>
      <c r="Q2073" s="1061">
        <v>4200</v>
      </c>
      <c r="R2073" s="1061">
        <v>4200</v>
      </c>
      <c r="S2073" s="1061">
        <v>4200</v>
      </c>
      <c r="T2073" s="1061">
        <v>4200</v>
      </c>
      <c r="U2073" s="1061">
        <v>4200</v>
      </c>
      <c r="V2073" s="1061">
        <v>4200</v>
      </c>
      <c r="W2073" s="1061">
        <v>4200</v>
      </c>
    </row>
    <row r="2074" spans="1:23">
      <c r="A2074" s="908"/>
      <c r="B2074" s="1061" t="s">
        <v>234</v>
      </c>
      <c r="C2074" s="1061" t="s">
        <v>235</v>
      </c>
      <c r="D2074" s="1061" t="s">
        <v>12255</v>
      </c>
      <c r="E2074" s="1061">
        <v>416157</v>
      </c>
      <c r="F2074" s="1061" t="s">
        <v>8024</v>
      </c>
      <c r="G2074" s="1061" t="s">
        <v>1739</v>
      </c>
      <c r="H2074" s="1061" t="s">
        <v>129</v>
      </c>
      <c r="I2074" s="1061" t="s">
        <v>20</v>
      </c>
      <c r="J2074" s="1061" t="s">
        <v>7975</v>
      </c>
      <c r="K2074" s="1061" t="s">
        <v>14849</v>
      </c>
      <c r="L2074" s="1061">
        <v>35000</v>
      </c>
      <c r="M2074" s="1061">
        <v>35000</v>
      </c>
      <c r="N2074" s="1061">
        <v>35000</v>
      </c>
      <c r="O2074" s="1061">
        <v>35000</v>
      </c>
      <c r="P2074" s="1061">
        <v>35000</v>
      </c>
      <c r="Q2074" s="1061">
        <v>35000</v>
      </c>
      <c r="R2074" s="1061">
        <v>35000</v>
      </c>
      <c r="S2074" s="1061">
        <v>35000</v>
      </c>
      <c r="T2074" s="1061">
        <v>35000</v>
      </c>
      <c r="U2074" s="1061">
        <v>35000</v>
      </c>
      <c r="V2074" s="1061">
        <v>35000</v>
      </c>
      <c r="W2074" s="1061">
        <v>35000</v>
      </c>
    </row>
    <row r="2075" spans="1:23">
      <c r="A2075" s="908"/>
      <c r="B2075" s="1061" t="s">
        <v>234</v>
      </c>
      <c r="C2075" s="1061" t="s">
        <v>235</v>
      </c>
      <c r="D2075" s="1061" t="s">
        <v>12255</v>
      </c>
      <c r="E2075" s="1061">
        <v>416158</v>
      </c>
      <c r="F2075" s="1061" t="s">
        <v>8025</v>
      </c>
      <c r="G2075" s="1061" t="s">
        <v>1739</v>
      </c>
      <c r="H2075" s="1061" t="s">
        <v>129</v>
      </c>
      <c r="I2075" s="1061" t="s">
        <v>20</v>
      </c>
      <c r="J2075" s="1061" t="s">
        <v>7975</v>
      </c>
      <c r="K2075" s="1061" t="s">
        <v>14849</v>
      </c>
      <c r="L2075" s="1061">
        <v>35000</v>
      </c>
      <c r="M2075" s="1061">
        <v>35000</v>
      </c>
      <c r="N2075" s="1061">
        <v>35000</v>
      </c>
      <c r="O2075" s="1061">
        <v>35000</v>
      </c>
      <c r="P2075" s="1061">
        <v>35000</v>
      </c>
      <c r="Q2075" s="1061">
        <v>35000</v>
      </c>
      <c r="R2075" s="1061">
        <v>35000</v>
      </c>
      <c r="S2075" s="1061">
        <v>35000</v>
      </c>
      <c r="T2075" s="1061">
        <v>35000</v>
      </c>
      <c r="U2075" s="1061">
        <v>35000</v>
      </c>
      <c r="V2075" s="1061">
        <v>35000</v>
      </c>
      <c r="W2075" s="1061">
        <v>35000</v>
      </c>
    </row>
    <row r="2076" spans="1:23">
      <c r="A2076" s="908"/>
      <c r="B2076" s="1061" t="s">
        <v>234</v>
      </c>
      <c r="C2076" s="1061" t="s">
        <v>235</v>
      </c>
      <c r="D2076" s="1061" t="s">
        <v>14751</v>
      </c>
      <c r="E2076" s="1061">
        <v>416555</v>
      </c>
      <c r="F2076" s="1061" t="s">
        <v>9778</v>
      </c>
      <c r="G2076" s="1061" t="s">
        <v>1739</v>
      </c>
      <c r="H2076" s="1061" t="s">
        <v>129</v>
      </c>
      <c r="I2076" s="1061" t="s">
        <v>20</v>
      </c>
      <c r="J2076" s="1061" t="s">
        <v>7975</v>
      </c>
      <c r="K2076" s="1061" t="s">
        <v>14849</v>
      </c>
      <c r="L2076" s="1061">
        <v>37800</v>
      </c>
      <c r="M2076" s="1061">
        <v>37800</v>
      </c>
      <c r="N2076" s="1061">
        <v>37800</v>
      </c>
      <c r="O2076" s="1061">
        <v>37800</v>
      </c>
      <c r="P2076" s="1061">
        <v>37800</v>
      </c>
      <c r="Q2076" s="1061">
        <v>37800</v>
      </c>
      <c r="R2076" s="1061">
        <v>37800</v>
      </c>
      <c r="S2076" s="1061">
        <v>37800</v>
      </c>
      <c r="T2076" s="1061">
        <v>37800</v>
      </c>
      <c r="U2076" s="1061">
        <v>37800</v>
      </c>
      <c r="V2076" s="1061">
        <v>37800</v>
      </c>
      <c r="W2076" s="1061">
        <v>37800</v>
      </c>
    </row>
    <row r="2077" spans="1:23">
      <c r="A2077" s="908"/>
      <c r="B2077" s="1061" t="s">
        <v>234</v>
      </c>
      <c r="C2077" s="1061" t="s">
        <v>235</v>
      </c>
      <c r="D2077" s="1061" t="s">
        <v>14751</v>
      </c>
      <c r="E2077" s="1061" t="s">
        <v>8026</v>
      </c>
      <c r="F2077" s="1061" t="s">
        <v>9778</v>
      </c>
      <c r="G2077" s="1061" t="s">
        <v>1739</v>
      </c>
      <c r="H2077" s="1061" t="s">
        <v>129</v>
      </c>
      <c r="I2077" s="1061" t="s">
        <v>20</v>
      </c>
      <c r="J2077" s="1061" t="s">
        <v>7975</v>
      </c>
      <c r="K2077" s="1061" t="s">
        <v>14849</v>
      </c>
      <c r="L2077" s="1061">
        <v>41850</v>
      </c>
      <c r="M2077" s="1061">
        <v>41850</v>
      </c>
      <c r="N2077" s="1061">
        <v>41850</v>
      </c>
      <c r="O2077" s="1061">
        <v>41850</v>
      </c>
      <c r="P2077" s="1061">
        <v>41850</v>
      </c>
      <c r="Q2077" s="1061">
        <v>41850</v>
      </c>
      <c r="R2077" s="1061">
        <v>41850</v>
      </c>
      <c r="S2077" s="1061">
        <v>41850</v>
      </c>
      <c r="T2077" s="1061">
        <v>41850</v>
      </c>
      <c r="U2077" s="1061">
        <v>41850</v>
      </c>
      <c r="V2077" s="1061">
        <v>41850</v>
      </c>
      <c r="W2077" s="1061">
        <v>41850</v>
      </c>
    </row>
    <row r="2078" spans="1:23">
      <c r="A2078" s="908"/>
      <c r="B2078" s="1061" t="s">
        <v>234</v>
      </c>
      <c r="C2078" s="1061" t="s">
        <v>235</v>
      </c>
      <c r="D2078" s="1061" t="s">
        <v>239</v>
      </c>
      <c r="E2078" s="1061">
        <v>418229</v>
      </c>
      <c r="F2078" s="1061" t="s">
        <v>9779</v>
      </c>
      <c r="G2078" s="1061" t="s">
        <v>1976</v>
      </c>
      <c r="H2078" s="1061" t="s">
        <v>129</v>
      </c>
      <c r="I2078" s="1061" t="s">
        <v>20</v>
      </c>
      <c r="J2078" s="1061" t="s">
        <v>7975</v>
      </c>
      <c r="K2078" s="1061" t="s">
        <v>14849</v>
      </c>
      <c r="L2078" s="1061">
        <v>31785</v>
      </c>
      <c r="M2078" s="1061">
        <v>31785</v>
      </c>
      <c r="N2078" s="1061">
        <v>31785</v>
      </c>
      <c r="O2078" s="1061">
        <v>31785</v>
      </c>
      <c r="P2078" s="1061">
        <v>31785</v>
      </c>
      <c r="Q2078" s="1061">
        <v>31785</v>
      </c>
      <c r="R2078" s="1061">
        <v>31785</v>
      </c>
      <c r="S2078" s="1061">
        <v>31785</v>
      </c>
      <c r="T2078" s="1061">
        <v>31785</v>
      </c>
      <c r="U2078" s="1061">
        <v>31785</v>
      </c>
      <c r="V2078" s="1061">
        <v>31785</v>
      </c>
      <c r="W2078" s="1061">
        <v>31785</v>
      </c>
    </row>
    <row r="2079" spans="1:23">
      <c r="A2079" s="908"/>
      <c r="B2079" s="1061" t="s">
        <v>234</v>
      </c>
      <c r="C2079" s="1061" t="s">
        <v>235</v>
      </c>
      <c r="D2079" s="1061" t="s">
        <v>4936</v>
      </c>
      <c r="E2079" s="1061" t="s">
        <v>13899</v>
      </c>
      <c r="F2079" s="1061" t="s">
        <v>4938</v>
      </c>
      <c r="G2079" s="1061" t="s">
        <v>1739</v>
      </c>
      <c r="H2079" s="1061" t="s">
        <v>129</v>
      </c>
      <c r="I2079" s="1061" t="s">
        <v>21</v>
      </c>
      <c r="J2079" s="1061" t="s">
        <v>7975</v>
      </c>
      <c r="K2079" s="1061" t="s">
        <v>14849</v>
      </c>
      <c r="L2079" s="1061">
        <v>89.9</v>
      </c>
      <c r="M2079" s="1061">
        <v>89.9</v>
      </c>
      <c r="N2079" s="1061">
        <v>89.9</v>
      </c>
      <c r="O2079" s="1061">
        <v>89.9</v>
      </c>
      <c r="P2079" s="1061">
        <v>89.9</v>
      </c>
      <c r="Q2079" s="1061">
        <v>89.9</v>
      </c>
      <c r="R2079" s="1061">
        <v>89.9</v>
      </c>
      <c r="S2079" s="1061">
        <v>89.9</v>
      </c>
      <c r="T2079" s="1061">
        <v>89.9</v>
      </c>
      <c r="U2079" s="1061">
        <v>89.9</v>
      </c>
      <c r="V2079" s="1061">
        <v>89.9</v>
      </c>
      <c r="W2079" s="1061">
        <v>89.9</v>
      </c>
    </row>
    <row r="2080" spans="1:23">
      <c r="A2080" s="908"/>
      <c r="B2080" s="1061" t="s">
        <v>234</v>
      </c>
      <c r="C2080" s="1061" t="s">
        <v>235</v>
      </c>
      <c r="D2080" s="1061" t="s">
        <v>4936</v>
      </c>
      <c r="E2080" s="1061" t="s">
        <v>6790</v>
      </c>
      <c r="F2080" s="1061" t="s">
        <v>6099</v>
      </c>
      <c r="G2080" s="1061" t="s">
        <v>1739</v>
      </c>
      <c r="H2080" s="1061" t="s">
        <v>129</v>
      </c>
      <c r="I2080" s="1061" t="s">
        <v>21</v>
      </c>
      <c r="J2080" s="1061" t="s">
        <v>7975</v>
      </c>
      <c r="K2080" s="1061" t="s">
        <v>14849</v>
      </c>
      <c r="L2080" s="1061">
        <v>85.61</v>
      </c>
      <c r="M2080" s="1061">
        <v>85.61</v>
      </c>
      <c r="N2080" s="1061">
        <v>85.61</v>
      </c>
      <c r="O2080" s="1061">
        <v>85.61</v>
      </c>
      <c r="P2080" s="1061">
        <v>85.61</v>
      </c>
      <c r="Q2080" s="1061">
        <v>85.61</v>
      </c>
      <c r="R2080" s="1061">
        <v>85.61</v>
      </c>
      <c r="S2080" s="1061">
        <v>85.61</v>
      </c>
      <c r="T2080" s="1061">
        <v>85.61</v>
      </c>
      <c r="U2080" s="1061">
        <v>85.61</v>
      </c>
      <c r="V2080" s="1061">
        <v>85.61</v>
      </c>
      <c r="W2080" s="1061">
        <v>85.61</v>
      </c>
    </row>
    <row r="2081" spans="1:23">
      <c r="A2081" s="908"/>
      <c r="B2081" s="1061" t="s">
        <v>234</v>
      </c>
      <c r="C2081" s="1061" t="s">
        <v>235</v>
      </c>
      <c r="D2081" s="1061" t="s">
        <v>4936</v>
      </c>
      <c r="E2081" s="1061" t="s">
        <v>9613</v>
      </c>
      <c r="F2081" s="1061" t="s">
        <v>4937</v>
      </c>
      <c r="G2081" s="1061" t="s">
        <v>1739</v>
      </c>
      <c r="H2081" s="1061" t="s">
        <v>129</v>
      </c>
      <c r="I2081" s="1061" t="s">
        <v>21</v>
      </c>
      <c r="J2081" s="1061" t="s">
        <v>7975</v>
      </c>
      <c r="K2081" s="1061" t="s">
        <v>14849</v>
      </c>
      <c r="L2081" s="1061">
        <v>56</v>
      </c>
      <c r="M2081" s="1061">
        <v>56</v>
      </c>
      <c r="N2081" s="1061">
        <v>56</v>
      </c>
      <c r="O2081" s="1061">
        <v>56</v>
      </c>
      <c r="P2081" s="1061">
        <v>56</v>
      </c>
      <c r="Q2081" s="1061">
        <v>56</v>
      </c>
      <c r="R2081" s="1061">
        <v>56</v>
      </c>
      <c r="S2081" s="1061">
        <v>56</v>
      </c>
      <c r="T2081" s="1061">
        <v>56</v>
      </c>
      <c r="U2081" s="1061">
        <v>56</v>
      </c>
      <c r="V2081" s="1061">
        <v>56</v>
      </c>
      <c r="W2081" s="1061">
        <v>56</v>
      </c>
    </row>
    <row r="2082" spans="1:23">
      <c r="A2082" s="908"/>
      <c r="B2082" s="1061" t="s">
        <v>234</v>
      </c>
      <c r="C2082" s="1061" t="s">
        <v>235</v>
      </c>
      <c r="D2082" s="1061" t="s">
        <v>4936</v>
      </c>
      <c r="E2082" s="1061" t="s">
        <v>4940</v>
      </c>
      <c r="F2082" s="1061" t="s">
        <v>4939</v>
      </c>
      <c r="G2082" s="1061" t="s">
        <v>1739</v>
      </c>
      <c r="H2082" s="1061" t="s">
        <v>129</v>
      </c>
      <c r="I2082" s="1061" t="s">
        <v>21</v>
      </c>
      <c r="J2082" s="1061" t="s">
        <v>7975</v>
      </c>
      <c r="K2082" s="1061" t="s">
        <v>14849</v>
      </c>
      <c r="L2082" s="1061">
        <v>56</v>
      </c>
      <c r="M2082" s="1061">
        <v>56</v>
      </c>
      <c r="N2082" s="1061">
        <v>56</v>
      </c>
      <c r="O2082" s="1061">
        <v>56</v>
      </c>
      <c r="P2082" s="1061">
        <v>56</v>
      </c>
      <c r="Q2082" s="1061">
        <v>56</v>
      </c>
      <c r="R2082" s="1061">
        <v>56</v>
      </c>
      <c r="S2082" s="1061">
        <v>56</v>
      </c>
      <c r="T2082" s="1061">
        <v>56</v>
      </c>
      <c r="U2082" s="1061">
        <v>56</v>
      </c>
      <c r="V2082" s="1061">
        <v>56</v>
      </c>
      <c r="W2082" s="1061">
        <v>56</v>
      </c>
    </row>
    <row r="2083" spans="1:23">
      <c r="A2083" s="908"/>
      <c r="B2083" s="1061" t="s">
        <v>234</v>
      </c>
      <c r="C2083" s="1061" t="s">
        <v>235</v>
      </c>
      <c r="D2083" s="1061" t="s">
        <v>4936</v>
      </c>
      <c r="E2083" s="1061" t="s">
        <v>6791</v>
      </c>
      <c r="F2083" s="1061" t="s">
        <v>4938</v>
      </c>
      <c r="G2083" s="1061" t="s">
        <v>1739</v>
      </c>
      <c r="H2083" s="1061" t="s">
        <v>129</v>
      </c>
      <c r="I2083" s="1061" t="s">
        <v>21</v>
      </c>
      <c r="J2083" s="1061" t="s">
        <v>7975</v>
      </c>
      <c r="K2083" s="1061" t="s">
        <v>14849</v>
      </c>
      <c r="L2083" s="1061">
        <v>39.54</v>
      </c>
      <c r="M2083" s="1061">
        <v>39.54</v>
      </c>
      <c r="N2083" s="1061">
        <v>39.54</v>
      </c>
      <c r="O2083" s="1061">
        <v>39.54</v>
      </c>
      <c r="P2083" s="1061">
        <v>39.54</v>
      </c>
      <c r="Q2083" s="1061">
        <v>39.54</v>
      </c>
      <c r="R2083" s="1061">
        <v>39.54</v>
      </c>
      <c r="S2083" s="1061">
        <v>39.54</v>
      </c>
      <c r="T2083" s="1061">
        <v>39.54</v>
      </c>
      <c r="U2083" s="1061">
        <v>39.54</v>
      </c>
      <c r="V2083" s="1061">
        <v>39.54</v>
      </c>
      <c r="W2083" s="1061">
        <v>39.54</v>
      </c>
    </row>
    <row r="2084" spans="1:23">
      <c r="A2084" s="908"/>
      <c r="B2084" s="1061" t="s">
        <v>234</v>
      </c>
      <c r="C2084" s="1061" t="s">
        <v>235</v>
      </c>
      <c r="D2084" s="1061" t="s">
        <v>4978</v>
      </c>
      <c r="E2084" s="1061" t="s">
        <v>9614</v>
      </c>
      <c r="F2084" s="1061" t="s">
        <v>4978</v>
      </c>
      <c r="G2084" s="1061" t="s">
        <v>1739</v>
      </c>
      <c r="H2084" s="1061" t="s">
        <v>129</v>
      </c>
      <c r="I2084" s="1061" t="s">
        <v>21</v>
      </c>
      <c r="J2084" s="1061" t="s">
        <v>7975</v>
      </c>
      <c r="K2084" s="1061" t="s">
        <v>14849</v>
      </c>
      <c r="L2084" s="1061">
        <v>57.8</v>
      </c>
      <c r="M2084" s="1061">
        <v>57.8</v>
      </c>
      <c r="N2084" s="1061">
        <v>57.8</v>
      </c>
      <c r="O2084" s="1061">
        <v>57.8</v>
      </c>
      <c r="P2084" s="1061">
        <v>57.8</v>
      </c>
      <c r="Q2084" s="1061">
        <v>57.8</v>
      </c>
      <c r="R2084" s="1061">
        <v>57.8</v>
      </c>
      <c r="S2084" s="1061">
        <v>57.8</v>
      </c>
      <c r="T2084" s="1061">
        <v>57.8</v>
      </c>
      <c r="U2084" s="1061">
        <v>57.8</v>
      </c>
      <c r="V2084" s="1061">
        <v>57.8</v>
      </c>
      <c r="W2084" s="1061">
        <v>57.8</v>
      </c>
    </row>
    <row r="2085" spans="1:23">
      <c r="A2085" s="908"/>
      <c r="B2085" s="1061" t="s">
        <v>234</v>
      </c>
      <c r="C2085" s="1061" t="s">
        <v>235</v>
      </c>
      <c r="D2085" s="1061" t="s">
        <v>4389</v>
      </c>
      <c r="E2085" s="1061" t="s">
        <v>9615</v>
      </c>
      <c r="F2085" s="1061" t="s">
        <v>4389</v>
      </c>
      <c r="G2085" s="1061" t="s">
        <v>1739</v>
      </c>
      <c r="H2085" s="1061" t="s">
        <v>129</v>
      </c>
      <c r="I2085" s="1061" t="s">
        <v>21</v>
      </c>
      <c r="J2085" s="1061" t="s">
        <v>7975</v>
      </c>
      <c r="K2085" s="1061" t="s">
        <v>14849</v>
      </c>
      <c r="L2085" s="1061">
        <v>39.729999999999997</v>
      </c>
      <c r="M2085" s="1061">
        <v>39.729999999999997</v>
      </c>
      <c r="N2085" s="1061">
        <v>39.729999999999997</v>
      </c>
      <c r="O2085" s="1061">
        <v>39.729999999999997</v>
      </c>
      <c r="P2085" s="1061">
        <v>39.729999999999997</v>
      </c>
      <c r="Q2085" s="1061">
        <v>39.729999999999997</v>
      </c>
      <c r="R2085" s="1061">
        <v>39.729999999999997</v>
      </c>
      <c r="S2085" s="1061">
        <v>39.729999999999997</v>
      </c>
      <c r="T2085" s="1061">
        <v>39.729999999999997</v>
      </c>
      <c r="U2085" s="1061">
        <v>39.729999999999997</v>
      </c>
      <c r="V2085" s="1061">
        <v>39.729999999999997</v>
      </c>
      <c r="W2085" s="1061">
        <v>39.729999999999997</v>
      </c>
    </row>
    <row r="2086" spans="1:23">
      <c r="A2086" s="908"/>
      <c r="B2086" s="1061" t="s">
        <v>234</v>
      </c>
      <c r="C2086" s="1061" t="s">
        <v>235</v>
      </c>
      <c r="D2086" s="1061" t="s">
        <v>4604</v>
      </c>
      <c r="E2086" s="1061" t="s">
        <v>9616</v>
      </c>
      <c r="F2086" s="1061" t="s">
        <v>4604</v>
      </c>
      <c r="G2086" s="1061" t="s">
        <v>1739</v>
      </c>
      <c r="H2086" s="1061" t="s">
        <v>129</v>
      </c>
      <c r="I2086" s="1061" t="s">
        <v>21</v>
      </c>
      <c r="J2086" s="1061" t="s">
        <v>7975</v>
      </c>
      <c r="K2086" s="1061" t="s">
        <v>14849</v>
      </c>
      <c r="L2086" s="1061">
        <v>162.56</v>
      </c>
      <c r="M2086" s="1061">
        <v>162.56</v>
      </c>
      <c r="N2086" s="1061">
        <v>162.56</v>
      </c>
      <c r="O2086" s="1061">
        <v>162.56</v>
      </c>
      <c r="P2086" s="1061">
        <v>162.56</v>
      </c>
      <c r="Q2086" s="1061">
        <v>162.56</v>
      </c>
      <c r="R2086" s="1061">
        <v>162.56</v>
      </c>
      <c r="S2086" s="1061">
        <v>162.56</v>
      </c>
      <c r="T2086" s="1061">
        <v>162.56</v>
      </c>
      <c r="U2086" s="1061">
        <v>162.56</v>
      </c>
      <c r="V2086" s="1061">
        <v>162.56</v>
      </c>
      <c r="W2086" s="1061">
        <v>162.56</v>
      </c>
    </row>
    <row r="2087" spans="1:23">
      <c r="A2087" s="908"/>
      <c r="B2087" s="1061" t="s">
        <v>234</v>
      </c>
      <c r="C2087" s="1061" t="s">
        <v>235</v>
      </c>
      <c r="D2087" s="1061" t="s">
        <v>4981</v>
      </c>
      <c r="E2087" s="1061" t="s">
        <v>9617</v>
      </c>
      <c r="F2087" s="1061" t="s">
        <v>4981</v>
      </c>
      <c r="G2087" s="1061" t="s">
        <v>1739</v>
      </c>
      <c r="H2087" s="1061" t="s">
        <v>129</v>
      </c>
      <c r="I2087" s="1061" t="s">
        <v>21</v>
      </c>
      <c r="J2087" s="1061" t="s">
        <v>7975</v>
      </c>
      <c r="K2087" s="1061" t="s">
        <v>14849</v>
      </c>
      <c r="L2087" s="1061">
        <v>80.2</v>
      </c>
      <c r="M2087" s="1061">
        <v>80.2</v>
      </c>
      <c r="N2087" s="1061">
        <v>80.2</v>
      </c>
      <c r="O2087" s="1061">
        <v>80.2</v>
      </c>
      <c r="P2087" s="1061">
        <v>80.2</v>
      </c>
      <c r="Q2087" s="1061">
        <v>80.2</v>
      </c>
      <c r="R2087" s="1061">
        <v>80.2</v>
      </c>
      <c r="S2087" s="1061">
        <v>80.2</v>
      </c>
      <c r="T2087" s="1061">
        <v>80.2</v>
      </c>
      <c r="U2087" s="1061">
        <v>80.2</v>
      </c>
      <c r="V2087" s="1061">
        <v>80.2</v>
      </c>
      <c r="W2087" s="1061">
        <v>80.2</v>
      </c>
    </row>
    <row r="2088" spans="1:23">
      <c r="A2088" s="908"/>
      <c r="B2088" s="1061" t="s">
        <v>234</v>
      </c>
      <c r="C2088" s="1061" t="s">
        <v>235</v>
      </c>
      <c r="D2088" s="1061" t="s">
        <v>4936</v>
      </c>
      <c r="E2088" s="1061" t="s">
        <v>13900</v>
      </c>
      <c r="F2088" s="1061" t="s">
        <v>4938</v>
      </c>
      <c r="G2088" s="1061" t="s">
        <v>1739</v>
      </c>
      <c r="H2088" s="1061" t="s">
        <v>129</v>
      </c>
      <c r="I2088" s="1061" t="s">
        <v>21</v>
      </c>
      <c r="J2088" s="1061" t="s">
        <v>7975</v>
      </c>
      <c r="K2088" s="1061" t="s">
        <v>14849</v>
      </c>
      <c r="L2088" s="1061">
        <v>118.34</v>
      </c>
      <c r="M2088" s="1061">
        <v>118.34</v>
      </c>
      <c r="N2088" s="1061">
        <v>118.34</v>
      </c>
      <c r="O2088" s="1061">
        <v>118.34</v>
      </c>
      <c r="P2088" s="1061">
        <v>118.34</v>
      </c>
      <c r="Q2088" s="1061">
        <v>118.34</v>
      </c>
      <c r="R2088" s="1061">
        <v>118.34</v>
      </c>
      <c r="S2088" s="1061">
        <v>118.34</v>
      </c>
      <c r="T2088" s="1061">
        <v>118.34</v>
      </c>
      <c r="U2088" s="1061">
        <v>118.34</v>
      </c>
      <c r="V2088" s="1061">
        <v>118.34</v>
      </c>
      <c r="W2088" s="1061">
        <v>118.34</v>
      </c>
    </row>
    <row r="2089" spans="1:23">
      <c r="A2089" s="908"/>
      <c r="B2089" s="1061" t="s">
        <v>234</v>
      </c>
      <c r="C2089" s="1061" t="s">
        <v>235</v>
      </c>
      <c r="D2089" s="1061" t="s">
        <v>4936</v>
      </c>
      <c r="E2089" s="1061" t="s">
        <v>13901</v>
      </c>
      <c r="F2089" s="1061" t="s">
        <v>4939</v>
      </c>
      <c r="G2089" s="1061" t="s">
        <v>1739</v>
      </c>
      <c r="H2089" s="1061" t="s">
        <v>129</v>
      </c>
      <c r="I2089" s="1061" t="s">
        <v>21</v>
      </c>
      <c r="J2089" s="1061" t="s">
        <v>7975</v>
      </c>
      <c r="K2089" s="1061" t="s">
        <v>14849</v>
      </c>
      <c r="L2089" s="1061">
        <v>41.52</v>
      </c>
      <c r="M2089" s="1061">
        <v>41.52</v>
      </c>
      <c r="N2089" s="1061">
        <v>41.52</v>
      </c>
      <c r="O2089" s="1061">
        <v>41.52</v>
      </c>
      <c r="P2089" s="1061">
        <v>41.52</v>
      </c>
      <c r="Q2089" s="1061">
        <v>41.52</v>
      </c>
      <c r="R2089" s="1061">
        <v>41.52</v>
      </c>
      <c r="S2089" s="1061">
        <v>41.52</v>
      </c>
      <c r="T2089" s="1061">
        <v>41.52</v>
      </c>
      <c r="U2089" s="1061">
        <v>41.52</v>
      </c>
      <c r="V2089" s="1061">
        <v>41.52</v>
      </c>
      <c r="W2089" s="1061">
        <v>41.52</v>
      </c>
    </row>
    <row r="2090" spans="1:23">
      <c r="A2090" s="908"/>
      <c r="B2090" s="1061" t="s">
        <v>234</v>
      </c>
      <c r="C2090" s="1061" t="s">
        <v>235</v>
      </c>
      <c r="D2090" s="1061" t="s">
        <v>4384</v>
      </c>
      <c r="E2090" s="1061" t="s">
        <v>14549</v>
      </c>
      <c r="F2090" s="1061" t="s">
        <v>4941</v>
      </c>
      <c r="G2090" s="1061" t="s">
        <v>1739</v>
      </c>
      <c r="H2090" s="1061" t="s">
        <v>129</v>
      </c>
      <c r="I2090" s="1061" t="s">
        <v>21</v>
      </c>
      <c r="J2090" s="1061" t="s">
        <v>7975</v>
      </c>
      <c r="K2090" s="1061" t="s">
        <v>14849</v>
      </c>
      <c r="L2090" s="1061">
        <v>41.64</v>
      </c>
      <c r="M2090" s="1061">
        <v>41.64</v>
      </c>
      <c r="N2090" s="1061">
        <v>41.64</v>
      </c>
      <c r="O2090" s="1061">
        <v>41.64</v>
      </c>
      <c r="P2090" s="1061">
        <v>41.64</v>
      </c>
      <c r="Q2090" s="1061">
        <v>41.64</v>
      </c>
      <c r="R2090" s="1061">
        <v>41.64</v>
      </c>
      <c r="S2090" s="1061">
        <v>41.64</v>
      </c>
      <c r="T2090" s="1061">
        <v>41.64</v>
      </c>
      <c r="U2090" s="1061">
        <v>41.64</v>
      </c>
      <c r="V2090" s="1061">
        <v>41.64</v>
      </c>
      <c r="W2090" s="1061">
        <v>41.64</v>
      </c>
    </row>
    <row r="2091" spans="1:23">
      <c r="A2091" s="908"/>
      <c r="B2091" s="1061" t="s">
        <v>234</v>
      </c>
      <c r="C2091" s="1061" t="s">
        <v>235</v>
      </c>
      <c r="D2091" s="1061" t="s">
        <v>4936</v>
      </c>
      <c r="E2091" s="1061" t="s">
        <v>13902</v>
      </c>
      <c r="F2091" s="1061" t="s">
        <v>4937</v>
      </c>
      <c r="G2091" s="1061" t="s">
        <v>1739</v>
      </c>
      <c r="H2091" s="1061" t="s">
        <v>129</v>
      </c>
      <c r="I2091" s="1061" t="s">
        <v>21</v>
      </c>
      <c r="J2091" s="1061" t="s">
        <v>7975</v>
      </c>
      <c r="K2091" s="1061" t="s">
        <v>14849</v>
      </c>
      <c r="L2091" s="1061">
        <v>89.9</v>
      </c>
      <c r="M2091" s="1061">
        <v>89.9</v>
      </c>
      <c r="N2091" s="1061">
        <v>89.9</v>
      </c>
      <c r="O2091" s="1061">
        <v>89.9</v>
      </c>
      <c r="P2091" s="1061">
        <v>89.9</v>
      </c>
      <c r="Q2091" s="1061">
        <v>89.9</v>
      </c>
      <c r="R2091" s="1061">
        <v>89.9</v>
      </c>
      <c r="S2091" s="1061">
        <v>89.9</v>
      </c>
      <c r="T2091" s="1061">
        <v>89.9</v>
      </c>
      <c r="U2091" s="1061">
        <v>89.9</v>
      </c>
      <c r="V2091" s="1061">
        <v>89.9</v>
      </c>
      <c r="W2091" s="1061">
        <v>89.9</v>
      </c>
    </row>
    <row r="2092" spans="1:23">
      <c r="A2092" s="908"/>
      <c r="B2092" s="1061" t="s">
        <v>234</v>
      </c>
      <c r="C2092" s="1061" t="s">
        <v>235</v>
      </c>
      <c r="D2092" s="1061" t="s">
        <v>4936</v>
      </c>
      <c r="E2092" s="1061" t="s">
        <v>6853</v>
      </c>
      <c r="F2092" s="1061" t="s">
        <v>4938</v>
      </c>
      <c r="G2092" s="1061" t="s">
        <v>1739</v>
      </c>
      <c r="H2092" s="1061" t="s">
        <v>129</v>
      </c>
      <c r="I2092" s="1061" t="s">
        <v>21</v>
      </c>
      <c r="J2092" s="1061" t="s">
        <v>7975</v>
      </c>
      <c r="K2092" s="1061" t="s">
        <v>14849</v>
      </c>
      <c r="L2092" s="1061">
        <v>61.96</v>
      </c>
      <c r="M2092" s="1061">
        <v>61.96</v>
      </c>
      <c r="N2092" s="1061">
        <v>61.96</v>
      </c>
      <c r="O2092" s="1061">
        <v>61.96</v>
      </c>
      <c r="P2092" s="1061">
        <v>61.96</v>
      </c>
      <c r="Q2092" s="1061">
        <v>61.96</v>
      </c>
      <c r="R2092" s="1061">
        <v>61.96</v>
      </c>
      <c r="S2092" s="1061">
        <v>61.96</v>
      </c>
      <c r="T2092" s="1061">
        <v>61.96</v>
      </c>
      <c r="U2092" s="1061">
        <v>61.96</v>
      </c>
      <c r="V2092" s="1061">
        <v>61.96</v>
      </c>
      <c r="W2092" s="1061">
        <v>61.96</v>
      </c>
    </row>
    <row r="2093" spans="1:23">
      <c r="A2093" s="908"/>
      <c r="B2093" s="1061" t="s">
        <v>234</v>
      </c>
      <c r="C2093" s="1061" t="s">
        <v>235</v>
      </c>
      <c r="D2093" s="1061" t="s">
        <v>4936</v>
      </c>
      <c r="E2093" s="1061" t="s">
        <v>6854</v>
      </c>
      <c r="F2093" s="1061" t="s">
        <v>4937</v>
      </c>
      <c r="G2093" s="1061" t="s">
        <v>1739</v>
      </c>
      <c r="H2093" s="1061" t="s">
        <v>129</v>
      </c>
      <c r="I2093" s="1061" t="s">
        <v>21</v>
      </c>
      <c r="J2093" s="1061" t="s">
        <v>7975</v>
      </c>
      <c r="K2093" s="1061" t="s">
        <v>14849</v>
      </c>
      <c r="L2093" s="1061">
        <v>52.92</v>
      </c>
      <c r="M2093" s="1061">
        <v>52.92</v>
      </c>
      <c r="N2093" s="1061">
        <v>52.92</v>
      </c>
      <c r="O2093" s="1061">
        <v>52.92</v>
      </c>
      <c r="P2093" s="1061">
        <v>52.92</v>
      </c>
      <c r="Q2093" s="1061">
        <v>52.92</v>
      </c>
      <c r="R2093" s="1061">
        <v>52.92</v>
      </c>
      <c r="S2093" s="1061">
        <v>52.92</v>
      </c>
      <c r="T2093" s="1061">
        <v>52.92</v>
      </c>
      <c r="U2093" s="1061">
        <v>52.92</v>
      </c>
      <c r="V2093" s="1061">
        <v>52.92</v>
      </c>
      <c r="W2093" s="1061">
        <v>52.92</v>
      </c>
    </row>
    <row r="2094" spans="1:23">
      <c r="A2094" s="908"/>
      <c r="B2094" s="1061" t="s">
        <v>234</v>
      </c>
      <c r="C2094" s="1061" t="s">
        <v>235</v>
      </c>
      <c r="D2094" s="1061" t="s">
        <v>4936</v>
      </c>
      <c r="E2094" s="1061" t="s">
        <v>6855</v>
      </c>
      <c r="F2094" s="1061" t="s">
        <v>4939</v>
      </c>
      <c r="G2094" s="1061" t="s">
        <v>1739</v>
      </c>
      <c r="H2094" s="1061" t="s">
        <v>129</v>
      </c>
      <c r="I2094" s="1061" t="s">
        <v>21</v>
      </c>
      <c r="J2094" s="1061" t="s">
        <v>7975</v>
      </c>
      <c r="K2094" s="1061" t="s">
        <v>14849</v>
      </c>
      <c r="L2094" s="1061">
        <v>38.68</v>
      </c>
      <c r="M2094" s="1061">
        <v>38.68</v>
      </c>
      <c r="N2094" s="1061">
        <v>38.68</v>
      </c>
      <c r="O2094" s="1061">
        <v>38.68</v>
      </c>
      <c r="P2094" s="1061">
        <v>38.68</v>
      </c>
      <c r="Q2094" s="1061">
        <v>38.68</v>
      </c>
      <c r="R2094" s="1061">
        <v>38.68</v>
      </c>
      <c r="S2094" s="1061">
        <v>38.68</v>
      </c>
      <c r="T2094" s="1061">
        <v>38.68</v>
      </c>
      <c r="U2094" s="1061">
        <v>38.68</v>
      </c>
      <c r="V2094" s="1061">
        <v>38.68</v>
      </c>
      <c r="W2094" s="1061">
        <v>38.68</v>
      </c>
    </row>
    <row r="2095" spans="1:23">
      <c r="A2095" s="908"/>
      <c r="B2095" s="1061" t="s">
        <v>234</v>
      </c>
      <c r="C2095" s="1061" t="s">
        <v>235</v>
      </c>
      <c r="D2095" s="1061" t="s">
        <v>4428</v>
      </c>
      <c r="E2095" s="1061" t="s">
        <v>8028</v>
      </c>
      <c r="F2095" s="1061" t="s">
        <v>8029</v>
      </c>
      <c r="G2095" s="1061" t="s">
        <v>1739</v>
      </c>
      <c r="H2095" s="1061" t="s">
        <v>129</v>
      </c>
      <c r="I2095" s="1061" t="s">
        <v>21</v>
      </c>
      <c r="J2095" s="1061" t="s">
        <v>7975</v>
      </c>
      <c r="K2095" s="1061" t="s">
        <v>14849</v>
      </c>
      <c r="L2095" s="1061">
        <v>463.04</v>
      </c>
      <c r="M2095" s="1061">
        <v>463.04</v>
      </c>
      <c r="N2095" s="1061">
        <v>463.04</v>
      </c>
      <c r="O2095" s="1061">
        <v>463.04</v>
      </c>
      <c r="P2095" s="1061">
        <v>463.04</v>
      </c>
      <c r="Q2095" s="1061">
        <v>463.04</v>
      </c>
      <c r="R2095" s="1061">
        <v>463.04</v>
      </c>
      <c r="S2095" s="1061">
        <v>463.04</v>
      </c>
      <c r="T2095" s="1061">
        <v>463.04</v>
      </c>
      <c r="U2095" s="1061">
        <v>463.04</v>
      </c>
      <c r="V2095" s="1061">
        <v>463.04</v>
      </c>
      <c r="W2095" s="1061">
        <v>463.04</v>
      </c>
    </row>
    <row r="2096" spans="1:23">
      <c r="A2096" s="908"/>
      <c r="B2096" s="1061" t="s">
        <v>234</v>
      </c>
      <c r="C2096" s="1061" t="s">
        <v>235</v>
      </c>
      <c r="D2096" s="1061" t="s">
        <v>4428</v>
      </c>
      <c r="E2096" s="1061" t="s">
        <v>8030</v>
      </c>
      <c r="F2096" s="1061" t="s">
        <v>8031</v>
      </c>
      <c r="G2096" s="1061" t="s">
        <v>1739</v>
      </c>
      <c r="H2096" s="1061" t="s">
        <v>129</v>
      </c>
      <c r="I2096" s="1061" t="s">
        <v>21</v>
      </c>
      <c r="J2096" s="1061" t="s">
        <v>7975</v>
      </c>
      <c r="K2096" s="1061" t="s">
        <v>14849</v>
      </c>
      <c r="L2096" s="1061">
        <v>463.04</v>
      </c>
      <c r="M2096" s="1061">
        <v>463.04</v>
      </c>
      <c r="N2096" s="1061">
        <v>463.04</v>
      </c>
      <c r="O2096" s="1061">
        <v>463.04</v>
      </c>
      <c r="P2096" s="1061">
        <v>463.04</v>
      </c>
      <c r="Q2096" s="1061">
        <v>463.04</v>
      </c>
      <c r="R2096" s="1061">
        <v>463.04</v>
      </c>
      <c r="S2096" s="1061">
        <v>463.04</v>
      </c>
      <c r="T2096" s="1061">
        <v>463.04</v>
      </c>
      <c r="U2096" s="1061">
        <v>463.04</v>
      </c>
      <c r="V2096" s="1061">
        <v>463.04</v>
      </c>
      <c r="W2096" s="1061">
        <v>463.04</v>
      </c>
    </row>
    <row r="2097" spans="1:23">
      <c r="A2097" s="908"/>
      <c r="B2097" s="1061" t="s">
        <v>234</v>
      </c>
      <c r="C2097" s="1061" t="s">
        <v>235</v>
      </c>
      <c r="D2097" s="1061" t="s">
        <v>4428</v>
      </c>
      <c r="E2097" s="1061" t="s">
        <v>8032</v>
      </c>
      <c r="F2097" s="1061" t="s">
        <v>8033</v>
      </c>
      <c r="G2097" s="1061" t="s">
        <v>1739</v>
      </c>
      <c r="H2097" s="1061" t="s">
        <v>129</v>
      </c>
      <c r="I2097" s="1061" t="s">
        <v>21</v>
      </c>
      <c r="J2097" s="1061" t="s">
        <v>7975</v>
      </c>
      <c r="K2097" s="1061" t="s">
        <v>14849</v>
      </c>
      <c r="L2097" s="1061">
        <v>463.04</v>
      </c>
      <c r="M2097" s="1061">
        <v>463.04</v>
      </c>
      <c r="N2097" s="1061">
        <v>463.04</v>
      </c>
      <c r="O2097" s="1061">
        <v>463.04</v>
      </c>
      <c r="P2097" s="1061">
        <v>463.04</v>
      </c>
      <c r="Q2097" s="1061">
        <v>463.04</v>
      </c>
      <c r="R2097" s="1061">
        <v>463.04</v>
      </c>
      <c r="S2097" s="1061">
        <v>463.04</v>
      </c>
      <c r="T2097" s="1061">
        <v>463.04</v>
      </c>
      <c r="U2097" s="1061">
        <v>463.04</v>
      </c>
      <c r="V2097" s="1061">
        <v>463.04</v>
      </c>
      <c r="W2097" s="1061">
        <v>463.04</v>
      </c>
    </row>
    <row r="2098" spans="1:23">
      <c r="A2098" s="908"/>
      <c r="B2098" s="1061" t="s">
        <v>234</v>
      </c>
      <c r="C2098" s="1061" t="s">
        <v>235</v>
      </c>
      <c r="D2098" s="1061" t="s">
        <v>4428</v>
      </c>
      <c r="E2098" s="1061" t="s">
        <v>8034</v>
      </c>
      <c r="F2098" s="1061" t="s">
        <v>8035</v>
      </c>
      <c r="G2098" s="1061" t="s">
        <v>1739</v>
      </c>
      <c r="H2098" s="1061" t="s">
        <v>129</v>
      </c>
      <c r="I2098" s="1061" t="s">
        <v>21</v>
      </c>
      <c r="J2098" s="1061" t="s">
        <v>7975</v>
      </c>
      <c r="K2098" s="1061" t="s">
        <v>14849</v>
      </c>
      <c r="L2098" s="1061">
        <v>463.04</v>
      </c>
      <c r="M2098" s="1061">
        <v>463.04</v>
      </c>
      <c r="N2098" s="1061">
        <v>463.04</v>
      </c>
      <c r="O2098" s="1061">
        <v>463.04</v>
      </c>
      <c r="P2098" s="1061">
        <v>463.04</v>
      </c>
      <c r="Q2098" s="1061">
        <v>463.04</v>
      </c>
      <c r="R2098" s="1061">
        <v>463.04</v>
      </c>
      <c r="S2098" s="1061">
        <v>463.04</v>
      </c>
      <c r="T2098" s="1061">
        <v>463.04</v>
      </c>
      <c r="U2098" s="1061">
        <v>463.04</v>
      </c>
      <c r="V2098" s="1061">
        <v>463.04</v>
      </c>
      <c r="W2098" s="1061">
        <v>463.04</v>
      </c>
    </row>
    <row r="2099" spans="1:23">
      <c r="A2099" s="908"/>
      <c r="B2099" s="1061" t="s">
        <v>234</v>
      </c>
      <c r="C2099" s="1061" t="s">
        <v>235</v>
      </c>
      <c r="D2099" s="1061" t="s">
        <v>4428</v>
      </c>
      <c r="E2099" s="1061" t="s">
        <v>8036</v>
      </c>
      <c r="F2099" s="1061" t="s">
        <v>4428</v>
      </c>
      <c r="G2099" s="1061" t="s">
        <v>1739</v>
      </c>
      <c r="H2099" s="1061" t="s">
        <v>129</v>
      </c>
      <c r="I2099" s="1061" t="s">
        <v>21</v>
      </c>
      <c r="J2099" s="1061" t="s">
        <v>7975</v>
      </c>
      <c r="K2099" s="1061" t="s">
        <v>14849</v>
      </c>
      <c r="L2099" s="1061">
        <v>463.04</v>
      </c>
      <c r="M2099" s="1061">
        <v>463.04</v>
      </c>
      <c r="N2099" s="1061">
        <v>463.04</v>
      </c>
      <c r="O2099" s="1061">
        <v>463.04</v>
      </c>
      <c r="P2099" s="1061">
        <v>463.04</v>
      </c>
      <c r="Q2099" s="1061">
        <v>463.04</v>
      </c>
      <c r="R2099" s="1061">
        <v>463.04</v>
      </c>
      <c r="S2099" s="1061">
        <v>463.04</v>
      </c>
      <c r="T2099" s="1061">
        <v>463.04</v>
      </c>
      <c r="U2099" s="1061">
        <v>463.04</v>
      </c>
      <c r="V2099" s="1061">
        <v>463.04</v>
      </c>
      <c r="W2099" s="1061">
        <v>463.04</v>
      </c>
    </row>
    <row r="2100" spans="1:23">
      <c r="A2100" s="908"/>
      <c r="B2100" s="1061" t="s">
        <v>234</v>
      </c>
      <c r="C2100" s="1061" t="s">
        <v>235</v>
      </c>
      <c r="D2100" s="1061" t="s">
        <v>4978</v>
      </c>
      <c r="E2100" s="1061" t="s">
        <v>8037</v>
      </c>
      <c r="F2100" s="1061" t="s">
        <v>8038</v>
      </c>
      <c r="G2100" s="1061" t="s">
        <v>1739</v>
      </c>
      <c r="H2100" s="1061" t="s">
        <v>129</v>
      </c>
      <c r="I2100" s="1061" t="s">
        <v>21</v>
      </c>
      <c r="J2100" s="1061" t="s">
        <v>7975</v>
      </c>
      <c r="K2100" s="1061" t="s">
        <v>14849</v>
      </c>
      <c r="L2100" s="1061">
        <v>92.61</v>
      </c>
      <c r="M2100" s="1061">
        <v>92.61</v>
      </c>
      <c r="N2100" s="1061">
        <v>92.61</v>
      </c>
      <c r="O2100" s="1061">
        <v>92.61</v>
      </c>
      <c r="P2100" s="1061">
        <v>92.61</v>
      </c>
      <c r="Q2100" s="1061">
        <v>92.61</v>
      </c>
      <c r="R2100" s="1061">
        <v>92.61</v>
      </c>
      <c r="S2100" s="1061">
        <v>92.61</v>
      </c>
      <c r="T2100" s="1061">
        <v>92.61</v>
      </c>
      <c r="U2100" s="1061">
        <v>92.61</v>
      </c>
      <c r="V2100" s="1061">
        <v>92.61</v>
      </c>
      <c r="W2100" s="1061">
        <v>92.61</v>
      </c>
    </row>
    <row r="2101" spans="1:23">
      <c r="A2101" s="908"/>
      <c r="B2101" s="1061" t="s">
        <v>234</v>
      </c>
      <c r="C2101" s="1061" t="s">
        <v>235</v>
      </c>
      <c r="D2101" s="1061" t="s">
        <v>4632</v>
      </c>
      <c r="E2101" s="1061" t="s">
        <v>4942</v>
      </c>
      <c r="F2101" s="1061" t="s">
        <v>4943</v>
      </c>
      <c r="G2101" s="1061" t="s">
        <v>1739</v>
      </c>
      <c r="H2101" s="1061" t="s">
        <v>129</v>
      </c>
      <c r="I2101" s="1061" t="s">
        <v>21</v>
      </c>
      <c r="J2101" s="1061" t="s">
        <v>7975</v>
      </c>
      <c r="K2101" s="1061" t="s">
        <v>14849</v>
      </c>
      <c r="L2101" s="1061">
        <v>2.46</v>
      </c>
      <c r="M2101" s="1061">
        <v>2.46</v>
      </c>
      <c r="N2101" s="1061">
        <v>2.46</v>
      </c>
      <c r="O2101" s="1061">
        <v>2.46</v>
      </c>
      <c r="P2101" s="1061">
        <v>2.46</v>
      </c>
      <c r="Q2101" s="1061">
        <v>2.46</v>
      </c>
      <c r="R2101" s="1061">
        <v>2.46</v>
      </c>
      <c r="S2101" s="1061">
        <v>2.46</v>
      </c>
      <c r="T2101" s="1061">
        <v>2.46</v>
      </c>
      <c r="U2101" s="1061">
        <v>2.46</v>
      </c>
      <c r="V2101" s="1061">
        <v>2.46</v>
      </c>
      <c r="W2101" s="1061">
        <v>2.46</v>
      </c>
    </row>
    <row r="2102" spans="1:23">
      <c r="A2102" s="908"/>
      <c r="B2102" s="1061" t="s">
        <v>234</v>
      </c>
      <c r="C2102" s="1061" t="s">
        <v>235</v>
      </c>
      <c r="D2102" s="1061" t="s">
        <v>4428</v>
      </c>
      <c r="E2102" s="1061" t="s">
        <v>8040</v>
      </c>
      <c r="F2102" s="1061" t="s">
        <v>8039</v>
      </c>
      <c r="G2102" s="1061" t="s">
        <v>1739</v>
      </c>
      <c r="H2102" s="1061" t="s">
        <v>129</v>
      </c>
      <c r="I2102" s="1061" t="s">
        <v>21</v>
      </c>
      <c r="J2102" s="1061" t="s">
        <v>7975</v>
      </c>
      <c r="K2102" s="1061" t="s">
        <v>14849</v>
      </c>
      <c r="L2102" s="1061">
        <v>13.79</v>
      </c>
      <c r="M2102" s="1061">
        <v>13.79</v>
      </c>
      <c r="N2102" s="1061">
        <v>13.79</v>
      </c>
      <c r="O2102" s="1061">
        <v>13.79</v>
      </c>
      <c r="P2102" s="1061">
        <v>13.79</v>
      </c>
      <c r="Q2102" s="1061">
        <v>13.79</v>
      </c>
      <c r="R2102" s="1061">
        <v>13.79</v>
      </c>
      <c r="S2102" s="1061">
        <v>13.79</v>
      </c>
      <c r="T2102" s="1061">
        <v>13.79</v>
      </c>
      <c r="U2102" s="1061">
        <v>13.79</v>
      </c>
      <c r="V2102" s="1061">
        <v>13.79</v>
      </c>
      <c r="W2102" s="1061">
        <v>13.79</v>
      </c>
    </row>
    <row r="2103" spans="1:23">
      <c r="A2103" s="908"/>
      <c r="B2103" s="1061" t="s">
        <v>234</v>
      </c>
      <c r="C2103" s="1061" t="s">
        <v>235</v>
      </c>
      <c r="D2103" s="1061" t="s">
        <v>4428</v>
      </c>
      <c r="E2103" s="1061" t="s">
        <v>8041</v>
      </c>
      <c r="F2103" s="1061" t="s">
        <v>8039</v>
      </c>
      <c r="G2103" s="1061" t="s">
        <v>1739</v>
      </c>
      <c r="H2103" s="1061" t="s">
        <v>129</v>
      </c>
      <c r="I2103" s="1061" t="s">
        <v>21</v>
      </c>
      <c r="J2103" s="1061" t="s">
        <v>7975</v>
      </c>
      <c r="K2103" s="1061" t="s">
        <v>14849</v>
      </c>
      <c r="L2103" s="1061">
        <v>23.74</v>
      </c>
      <c r="M2103" s="1061">
        <v>23.74</v>
      </c>
      <c r="N2103" s="1061">
        <v>23.74</v>
      </c>
      <c r="O2103" s="1061">
        <v>23.74</v>
      </c>
      <c r="P2103" s="1061">
        <v>23.74</v>
      </c>
      <c r="Q2103" s="1061">
        <v>23.74</v>
      </c>
      <c r="R2103" s="1061">
        <v>23.74</v>
      </c>
      <c r="S2103" s="1061">
        <v>23.74</v>
      </c>
      <c r="T2103" s="1061">
        <v>23.74</v>
      </c>
      <c r="U2103" s="1061">
        <v>23.74</v>
      </c>
      <c r="V2103" s="1061">
        <v>23.74</v>
      </c>
      <c r="W2103" s="1061">
        <v>23.74</v>
      </c>
    </row>
    <row r="2104" spans="1:23">
      <c r="A2104" s="908"/>
      <c r="B2104" s="1061" t="s">
        <v>234</v>
      </c>
      <c r="C2104" s="1061" t="s">
        <v>235</v>
      </c>
      <c r="D2104" s="1061" t="s">
        <v>4428</v>
      </c>
      <c r="E2104" s="1061" t="s">
        <v>8042</v>
      </c>
      <c r="F2104" s="1061" t="s">
        <v>8039</v>
      </c>
      <c r="G2104" s="1061" t="s">
        <v>1739</v>
      </c>
      <c r="H2104" s="1061" t="s">
        <v>129</v>
      </c>
      <c r="I2104" s="1061" t="s">
        <v>21</v>
      </c>
      <c r="J2104" s="1061" t="s">
        <v>7975</v>
      </c>
      <c r="K2104" s="1061" t="s">
        <v>14849</v>
      </c>
      <c r="L2104" s="1061">
        <v>23.74</v>
      </c>
      <c r="M2104" s="1061">
        <v>23.74</v>
      </c>
      <c r="N2104" s="1061">
        <v>23.74</v>
      </c>
      <c r="O2104" s="1061">
        <v>23.74</v>
      </c>
      <c r="P2104" s="1061">
        <v>23.74</v>
      </c>
      <c r="Q2104" s="1061">
        <v>23.74</v>
      </c>
      <c r="R2104" s="1061">
        <v>23.74</v>
      </c>
      <c r="S2104" s="1061">
        <v>23.74</v>
      </c>
      <c r="T2104" s="1061">
        <v>23.74</v>
      </c>
      <c r="U2104" s="1061">
        <v>23.74</v>
      </c>
      <c r="V2104" s="1061">
        <v>23.74</v>
      </c>
      <c r="W2104" s="1061">
        <v>23.74</v>
      </c>
    </row>
    <row r="2105" spans="1:23">
      <c r="A2105" s="908"/>
      <c r="B2105" s="1061" t="s">
        <v>234</v>
      </c>
      <c r="C2105" s="1061" t="s">
        <v>235</v>
      </c>
      <c r="D2105" s="1061" t="s">
        <v>4428</v>
      </c>
      <c r="E2105" s="1061" t="s">
        <v>8043</v>
      </c>
      <c r="F2105" s="1061" t="s">
        <v>8039</v>
      </c>
      <c r="G2105" s="1061" t="s">
        <v>1739</v>
      </c>
      <c r="H2105" s="1061" t="s">
        <v>129</v>
      </c>
      <c r="I2105" s="1061" t="s">
        <v>21</v>
      </c>
      <c r="J2105" s="1061" t="s">
        <v>7975</v>
      </c>
      <c r="K2105" s="1061" t="s">
        <v>14849</v>
      </c>
      <c r="L2105" s="1061">
        <v>23.74</v>
      </c>
      <c r="M2105" s="1061">
        <v>23.74</v>
      </c>
      <c r="N2105" s="1061">
        <v>23.74</v>
      </c>
      <c r="O2105" s="1061">
        <v>23.74</v>
      </c>
      <c r="P2105" s="1061">
        <v>23.74</v>
      </c>
      <c r="Q2105" s="1061">
        <v>23.74</v>
      </c>
      <c r="R2105" s="1061">
        <v>23.74</v>
      </c>
      <c r="S2105" s="1061">
        <v>23.74</v>
      </c>
      <c r="T2105" s="1061">
        <v>23.74</v>
      </c>
      <c r="U2105" s="1061">
        <v>23.74</v>
      </c>
      <c r="V2105" s="1061">
        <v>23.74</v>
      </c>
      <c r="W2105" s="1061">
        <v>23.74</v>
      </c>
    </row>
    <row r="2106" spans="1:23">
      <c r="A2106" s="908"/>
      <c r="B2106" s="1061" t="s">
        <v>234</v>
      </c>
      <c r="C2106" s="1061" t="s">
        <v>235</v>
      </c>
      <c r="D2106" s="1061" t="s">
        <v>4428</v>
      </c>
      <c r="E2106" s="1061" t="s">
        <v>8044</v>
      </c>
      <c r="F2106" s="1061" t="s">
        <v>8039</v>
      </c>
      <c r="G2106" s="1061" t="s">
        <v>1739</v>
      </c>
      <c r="H2106" s="1061" t="s">
        <v>129</v>
      </c>
      <c r="I2106" s="1061" t="s">
        <v>21</v>
      </c>
      <c r="J2106" s="1061" t="s">
        <v>7975</v>
      </c>
      <c r="K2106" s="1061" t="s">
        <v>14849</v>
      </c>
      <c r="L2106" s="1061">
        <v>23.74</v>
      </c>
      <c r="M2106" s="1061">
        <v>23.74</v>
      </c>
      <c r="N2106" s="1061">
        <v>23.74</v>
      </c>
      <c r="O2106" s="1061">
        <v>23.74</v>
      </c>
      <c r="P2106" s="1061">
        <v>23.74</v>
      </c>
      <c r="Q2106" s="1061">
        <v>23.74</v>
      </c>
      <c r="R2106" s="1061">
        <v>23.74</v>
      </c>
      <c r="S2106" s="1061">
        <v>23.74</v>
      </c>
      <c r="T2106" s="1061">
        <v>23.74</v>
      </c>
      <c r="U2106" s="1061">
        <v>23.74</v>
      </c>
      <c r="V2106" s="1061">
        <v>23.74</v>
      </c>
      <c r="W2106" s="1061">
        <v>23.74</v>
      </c>
    </row>
    <row r="2107" spans="1:23">
      <c r="A2107" s="908"/>
      <c r="B2107" s="1061" t="s">
        <v>234</v>
      </c>
      <c r="C2107" s="1061" t="s">
        <v>235</v>
      </c>
      <c r="D2107" s="1061" t="s">
        <v>4428</v>
      </c>
      <c r="E2107" s="1061" t="s">
        <v>8045</v>
      </c>
      <c r="F2107" s="1061" t="s">
        <v>8039</v>
      </c>
      <c r="G2107" s="1061" t="s">
        <v>1739</v>
      </c>
      <c r="H2107" s="1061" t="s">
        <v>129</v>
      </c>
      <c r="I2107" s="1061" t="s">
        <v>21</v>
      </c>
      <c r="J2107" s="1061" t="s">
        <v>7975</v>
      </c>
      <c r="K2107" s="1061" t="s">
        <v>14849</v>
      </c>
      <c r="L2107" s="1061">
        <v>26.76</v>
      </c>
      <c r="M2107" s="1061">
        <v>26.76</v>
      </c>
      <c r="N2107" s="1061">
        <v>26.76</v>
      </c>
      <c r="O2107" s="1061">
        <v>26.76</v>
      </c>
      <c r="P2107" s="1061">
        <v>26.76</v>
      </c>
      <c r="Q2107" s="1061">
        <v>26.76</v>
      </c>
      <c r="R2107" s="1061">
        <v>26.76</v>
      </c>
      <c r="S2107" s="1061">
        <v>26.76</v>
      </c>
      <c r="T2107" s="1061">
        <v>26.76</v>
      </c>
      <c r="U2107" s="1061">
        <v>26.76</v>
      </c>
      <c r="V2107" s="1061">
        <v>26.76</v>
      </c>
      <c r="W2107" s="1061">
        <v>26.76</v>
      </c>
    </row>
    <row r="2108" spans="1:23">
      <c r="A2108" s="908"/>
      <c r="B2108" s="1061" t="s">
        <v>234</v>
      </c>
      <c r="C2108" s="1061" t="s">
        <v>235</v>
      </c>
      <c r="D2108" s="1061" t="s">
        <v>4428</v>
      </c>
      <c r="E2108" s="1061" t="s">
        <v>8046</v>
      </c>
      <c r="F2108" s="1061" t="s">
        <v>8039</v>
      </c>
      <c r="G2108" s="1061" t="s">
        <v>1739</v>
      </c>
      <c r="H2108" s="1061" t="s">
        <v>129</v>
      </c>
      <c r="I2108" s="1061" t="s">
        <v>21</v>
      </c>
      <c r="J2108" s="1061" t="s">
        <v>7975</v>
      </c>
      <c r="K2108" s="1061" t="s">
        <v>14849</v>
      </c>
      <c r="L2108" s="1061">
        <v>26.76</v>
      </c>
      <c r="M2108" s="1061">
        <v>26.76</v>
      </c>
      <c r="N2108" s="1061">
        <v>26.76</v>
      </c>
      <c r="O2108" s="1061">
        <v>26.76</v>
      </c>
      <c r="P2108" s="1061">
        <v>26.76</v>
      </c>
      <c r="Q2108" s="1061">
        <v>26.76</v>
      </c>
      <c r="R2108" s="1061">
        <v>26.76</v>
      </c>
      <c r="S2108" s="1061">
        <v>26.76</v>
      </c>
      <c r="T2108" s="1061">
        <v>26.76</v>
      </c>
      <c r="U2108" s="1061">
        <v>26.76</v>
      </c>
      <c r="V2108" s="1061">
        <v>26.76</v>
      </c>
      <c r="W2108" s="1061">
        <v>26.76</v>
      </c>
    </row>
    <row r="2109" spans="1:23">
      <c r="A2109" s="908"/>
      <c r="B2109" s="1061" t="s">
        <v>234</v>
      </c>
      <c r="C2109" s="1061" t="s">
        <v>235</v>
      </c>
      <c r="D2109" s="1061" t="s">
        <v>4428</v>
      </c>
      <c r="E2109" s="1061" t="s">
        <v>8047</v>
      </c>
      <c r="F2109" s="1061" t="s">
        <v>8039</v>
      </c>
      <c r="G2109" s="1061" t="s">
        <v>1739</v>
      </c>
      <c r="H2109" s="1061" t="s">
        <v>129</v>
      </c>
      <c r="I2109" s="1061" t="s">
        <v>21</v>
      </c>
      <c r="J2109" s="1061" t="s">
        <v>7975</v>
      </c>
      <c r="K2109" s="1061" t="s">
        <v>14849</v>
      </c>
      <c r="L2109" s="1061">
        <v>31.37</v>
      </c>
      <c r="M2109" s="1061">
        <v>31.37</v>
      </c>
      <c r="N2109" s="1061">
        <v>31.37</v>
      </c>
      <c r="O2109" s="1061">
        <v>31.37</v>
      </c>
      <c r="P2109" s="1061">
        <v>31.37</v>
      </c>
      <c r="Q2109" s="1061">
        <v>31.37</v>
      </c>
      <c r="R2109" s="1061">
        <v>31.37</v>
      </c>
      <c r="S2109" s="1061">
        <v>31.37</v>
      </c>
      <c r="T2109" s="1061">
        <v>31.37</v>
      </c>
      <c r="U2109" s="1061">
        <v>31.37</v>
      </c>
      <c r="V2109" s="1061">
        <v>31.37</v>
      </c>
      <c r="W2109" s="1061">
        <v>31.37</v>
      </c>
    </row>
    <row r="2110" spans="1:23">
      <c r="A2110" s="908"/>
      <c r="B2110" s="1061" t="s">
        <v>234</v>
      </c>
      <c r="C2110" s="1061" t="s">
        <v>235</v>
      </c>
      <c r="D2110" s="1061" t="s">
        <v>4632</v>
      </c>
      <c r="E2110" s="1061" t="s">
        <v>4944</v>
      </c>
      <c r="F2110" s="1061" t="s">
        <v>4945</v>
      </c>
      <c r="G2110" s="1061" t="s">
        <v>3456</v>
      </c>
      <c r="H2110" s="1061" t="s">
        <v>129</v>
      </c>
      <c r="I2110" s="1061" t="s">
        <v>21</v>
      </c>
      <c r="J2110" s="1061" t="s">
        <v>7975</v>
      </c>
      <c r="K2110" s="1061" t="s">
        <v>14849</v>
      </c>
      <c r="L2110" s="1061">
        <v>7.88</v>
      </c>
      <c r="M2110" s="1061">
        <v>7.88</v>
      </c>
      <c r="N2110" s="1061">
        <v>7.88</v>
      </c>
      <c r="O2110" s="1061">
        <v>7.88</v>
      </c>
      <c r="P2110" s="1061">
        <v>7.88</v>
      </c>
      <c r="Q2110" s="1061">
        <v>7.88</v>
      </c>
      <c r="R2110" s="1061">
        <v>7.88</v>
      </c>
      <c r="S2110" s="1061">
        <v>7.88</v>
      </c>
      <c r="T2110" s="1061">
        <v>7.88</v>
      </c>
      <c r="U2110" s="1061">
        <v>7.88</v>
      </c>
      <c r="V2110" s="1061">
        <v>7.88</v>
      </c>
      <c r="W2110" s="1061">
        <v>7.88</v>
      </c>
    </row>
    <row r="2111" spans="1:23">
      <c r="A2111" s="908"/>
      <c r="B2111" s="1061" t="s">
        <v>234</v>
      </c>
      <c r="C2111" s="1061" t="s">
        <v>235</v>
      </c>
      <c r="D2111" s="1061" t="s">
        <v>4611</v>
      </c>
      <c r="E2111" s="1061" t="s">
        <v>8048</v>
      </c>
      <c r="F2111" s="1061" t="s">
        <v>7766</v>
      </c>
      <c r="G2111" s="1061" t="s">
        <v>1739</v>
      </c>
      <c r="H2111" s="1061" t="s">
        <v>129</v>
      </c>
      <c r="I2111" s="1061" t="s">
        <v>21</v>
      </c>
      <c r="J2111" s="1061" t="s">
        <v>7975</v>
      </c>
      <c r="K2111" s="1061" t="s">
        <v>14849</v>
      </c>
      <c r="L2111" s="1061">
        <v>1.47</v>
      </c>
      <c r="M2111" s="1061">
        <v>1.47</v>
      </c>
      <c r="N2111" s="1061">
        <v>1.47</v>
      </c>
      <c r="O2111" s="1061">
        <v>1.47</v>
      </c>
      <c r="P2111" s="1061">
        <v>1.47</v>
      </c>
      <c r="Q2111" s="1061">
        <v>1.47</v>
      </c>
      <c r="R2111" s="1061">
        <v>1.47</v>
      </c>
      <c r="S2111" s="1061">
        <v>1.47</v>
      </c>
      <c r="T2111" s="1061">
        <v>1.47</v>
      </c>
      <c r="U2111" s="1061">
        <v>1.47</v>
      </c>
      <c r="V2111" s="1061">
        <v>1.47</v>
      </c>
      <c r="W2111" s="1061">
        <v>1.47</v>
      </c>
    </row>
    <row r="2112" spans="1:23">
      <c r="A2112" s="908"/>
      <c r="B2112" s="1061" t="s">
        <v>234</v>
      </c>
      <c r="C2112" s="1061" t="s">
        <v>235</v>
      </c>
      <c r="D2112" s="1061" t="s">
        <v>4519</v>
      </c>
      <c r="E2112" s="1061">
        <v>424793</v>
      </c>
      <c r="F2112" s="1061" t="s">
        <v>9780</v>
      </c>
      <c r="G2112" s="1061" t="s">
        <v>1739</v>
      </c>
      <c r="H2112" s="1061" t="s">
        <v>129</v>
      </c>
      <c r="I2112" s="1061" t="s">
        <v>20</v>
      </c>
      <c r="J2112" s="1061" t="s">
        <v>7975</v>
      </c>
      <c r="K2112" s="1061" t="s">
        <v>14849</v>
      </c>
      <c r="L2112" s="1061">
        <v>36000</v>
      </c>
      <c r="M2112" s="1061">
        <v>36000</v>
      </c>
      <c r="N2112" s="1061">
        <v>36000</v>
      </c>
      <c r="O2112" s="1061">
        <v>36000</v>
      </c>
      <c r="P2112" s="1061">
        <v>36000</v>
      </c>
      <c r="Q2112" s="1061">
        <v>36000</v>
      </c>
      <c r="R2112" s="1061">
        <v>36000</v>
      </c>
      <c r="S2112" s="1061">
        <v>36000</v>
      </c>
      <c r="T2112" s="1061">
        <v>36000</v>
      </c>
      <c r="U2112" s="1061">
        <v>36000</v>
      </c>
      <c r="V2112" s="1061">
        <v>36000</v>
      </c>
      <c r="W2112" s="1061">
        <v>36000</v>
      </c>
    </row>
    <row r="2113" spans="1:23">
      <c r="A2113" s="908"/>
      <c r="B2113" s="1061" t="s">
        <v>234</v>
      </c>
      <c r="C2113" s="1061" t="s">
        <v>235</v>
      </c>
      <c r="D2113" s="1061" t="s">
        <v>3863</v>
      </c>
      <c r="E2113" s="1061">
        <v>425002</v>
      </c>
      <c r="F2113" s="1061" t="s">
        <v>2361</v>
      </c>
      <c r="G2113" s="1061" t="s">
        <v>1739</v>
      </c>
      <c r="H2113" s="1061" t="s">
        <v>129</v>
      </c>
      <c r="I2113" s="1061" t="s">
        <v>20</v>
      </c>
      <c r="J2113" s="1061" t="s">
        <v>7975</v>
      </c>
      <c r="K2113" s="1061" t="s">
        <v>14849</v>
      </c>
      <c r="L2113" s="1061">
        <v>5700</v>
      </c>
      <c r="M2113" s="1061">
        <v>5700</v>
      </c>
      <c r="N2113" s="1061">
        <v>5700</v>
      </c>
      <c r="O2113" s="1061">
        <v>5700</v>
      </c>
      <c r="P2113" s="1061">
        <v>5700</v>
      </c>
      <c r="Q2113" s="1061">
        <v>5700</v>
      </c>
      <c r="R2113" s="1061">
        <v>5700</v>
      </c>
      <c r="S2113" s="1061">
        <v>5700</v>
      </c>
      <c r="T2113" s="1061">
        <v>5700</v>
      </c>
      <c r="U2113" s="1061">
        <v>5700</v>
      </c>
      <c r="V2113" s="1061">
        <v>5700</v>
      </c>
      <c r="W2113" s="1061">
        <v>5700</v>
      </c>
    </row>
    <row r="2114" spans="1:23">
      <c r="A2114" s="908"/>
      <c r="B2114" s="1061" t="s">
        <v>234</v>
      </c>
      <c r="C2114" s="1061" t="s">
        <v>235</v>
      </c>
      <c r="D2114" s="1061" t="s">
        <v>4519</v>
      </c>
      <c r="E2114" s="1061">
        <v>425543</v>
      </c>
      <c r="F2114" s="1061" t="s">
        <v>9781</v>
      </c>
      <c r="G2114" s="1061" t="s">
        <v>1739</v>
      </c>
      <c r="H2114" s="1061" t="s">
        <v>129</v>
      </c>
      <c r="I2114" s="1061" t="s">
        <v>20</v>
      </c>
      <c r="J2114" s="1061" t="s">
        <v>7975</v>
      </c>
      <c r="K2114" s="1061" t="s">
        <v>14849</v>
      </c>
      <c r="L2114" s="1061">
        <v>11000</v>
      </c>
      <c r="M2114" s="1061">
        <v>11000</v>
      </c>
      <c r="N2114" s="1061">
        <v>11000</v>
      </c>
      <c r="O2114" s="1061">
        <v>11000</v>
      </c>
      <c r="P2114" s="1061">
        <v>11000</v>
      </c>
      <c r="Q2114" s="1061">
        <v>11000</v>
      </c>
      <c r="R2114" s="1061">
        <v>11000</v>
      </c>
      <c r="S2114" s="1061">
        <v>11000</v>
      </c>
      <c r="T2114" s="1061">
        <v>11000</v>
      </c>
      <c r="U2114" s="1061">
        <v>11000</v>
      </c>
      <c r="V2114" s="1061">
        <v>11000</v>
      </c>
      <c r="W2114" s="1061">
        <v>11000</v>
      </c>
    </row>
    <row r="2115" spans="1:23">
      <c r="A2115" s="908"/>
      <c r="B2115" s="1061" t="s">
        <v>234</v>
      </c>
      <c r="C2115" s="1061" t="s">
        <v>235</v>
      </c>
      <c r="D2115" s="1061" t="s">
        <v>4519</v>
      </c>
      <c r="E2115" s="1061">
        <v>425555</v>
      </c>
      <c r="F2115" s="1061" t="s">
        <v>9782</v>
      </c>
      <c r="G2115" s="1061" t="s">
        <v>1739</v>
      </c>
      <c r="H2115" s="1061" t="s">
        <v>129</v>
      </c>
      <c r="I2115" s="1061" t="s">
        <v>20</v>
      </c>
      <c r="J2115" s="1061" t="s">
        <v>7975</v>
      </c>
      <c r="K2115" s="1061" t="s">
        <v>14849</v>
      </c>
      <c r="L2115" s="1061">
        <v>11000</v>
      </c>
      <c r="M2115" s="1061">
        <v>11000</v>
      </c>
      <c r="N2115" s="1061">
        <v>11000</v>
      </c>
      <c r="O2115" s="1061">
        <v>11000</v>
      </c>
      <c r="P2115" s="1061">
        <v>11000</v>
      </c>
      <c r="Q2115" s="1061">
        <v>11000</v>
      </c>
      <c r="R2115" s="1061">
        <v>11000</v>
      </c>
      <c r="S2115" s="1061">
        <v>11000</v>
      </c>
      <c r="T2115" s="1061">
        <v>11000</v>
      </c>
      <c r="U2115" s="1061">
        <v>11000</v>
      </c>
      <c r="V2115" s="1061">
        <v>11000</v>
      </c>
      <c r="W2115" s="1061">
        <v>11000</v>
      </c>
    </row>
    <row r="2116" spans="1:23">
      <c r="A2116" s="908"/>
      <c r="B2116" s="1061" t="s">
        <v>234</v>
      </c>
      <c r="C2116" s="1061" t="s">
        <v>235</v>
      </c>
      <c r="D2116" s="1061" t="s">
        <v>4519</v>
      </c>
      <c r="E2116" s="1061">
        <v>425575</v>
      </c>
      <c r="F2116" s="1061" t="s">
        <v>9783</v>
      </c>
      <c r="G2116" s="1061" t="s">
        <v>1739</v>
      </c>
      <c r="H2116" s="1061" t="s">
        <v>129</v>
      </c>
      <c r="I2116" s="1061" t="s">
        <v>20</v>
      </c>
      <c r="J2116" s="1061" t="s">
        <v>7975</v>
      </c>
      <c r="K2116" s="1061" t="s">
        <v>14849</v>
      </c>
      <c r="L2116" s="1061">
        <v>88000</v>
      </c>
      <c r="M2116" s="1061">
        <v>88000</v>
      </c>
      <c r="N2116" s="1061">
        <v>88000</v>
      </c>
      <c r="O2116" s="1061">
        <v>88000</v>
      </c>
      <c r="P2116" s="1061">
        <v>88000</v>
      </c>
      <c r="Q2116" s="1061">
        <v>88000</v>
      </c>
      <c r="R2116" s="1061">
        <v>88000</v>
      </c>
      <c r="S2116" s="1061">
        <v>88000</v>
      </c>
      <c r="T2116" s="1061">
        <v>88000</v>
      </c>
      <c r="U2116" s="1061">
        <v>88000</v>
      </c>
      <c r="V2116" s="1061">
        <v>88000</v>
      </c>
      <c r="W2116" s="1061">
        <v>88000</v>
      </c>
    </row>
    <row r="2117" spans="1:23">
      <c r="A2117" s="908"/>
      <c r="B2117" s="1061" t="s">
        <v>234</v>
      </c>
      <c r="C2117" s="1061" t="s">
        <v>235</v>
      </c>
      <c r="D2117" s="1061" t="s">
        <v>4384</v>
      </c>
      <c r="E2117" s="1061">
        <v>426960</v>
      </c>
      <c r="F2117" s="1061" t="s">
        <v>14643</v>
      </c>
      <c r="G2117" s="1061" t="s">
        <v>1976</v>
      </c>
      <c r="H2117" s="1061" t="s">
        <v>129</v>
      </c>
      <c r="I2117" s="1061" t="s">
        <v>20</v>
      </c>
      <c r="J2117" s="1061" t="s">
        <v>7975</v>
      </c>
      <c r="K2117" s="1061" t="s">
        <v>14849</v>
      </c>
      <c r="L2117" s="1061">
        <v>19950</v>
      </c>
      <c r="M2117" s="1061">
        <v>19950</v>
      </c>
      <c r="N2117" s="1061">
        <v>19950</v>
      </c>
      <c r="O2117" s="1061">
        <v>19950</v>
      </c>
      <c r="P2117" s="1061">
        <v>19950</v>
      </c>
      <c r="Q2117" s="1061">
        <v>19950</v>
      </c>
      <c r="R2117" s="1061">
        <v>19950</v>
      </c>
      <c r="S2117" s="1061">
        <v>19950</v>
      </c>
      <c r="T2117" s="1061">
        <v>19950</v>
      </c>
      <c r="U2117" s="1061">
        <v>19950</v>
      </c>
      <c r="V2117" s="1061">
        <v>19950</v>
      </c>
      <c r="W2117" s="1061">
        <v>19950</v>
      </c>
    </row>
    <row r="2118" spans="1:23">
      <c r="A2118" s="908"/>
      <c r="B2118" s="1061" t="s">
        <v>234</v>
      </c>
      <c r="C2118" s="1061" t="s">
        <v>235</v>
      </c>
      <c r="D2118" s="1061" t="s">
        <v>4610</v>
      </c>
      <c r="E2118" s="1061" t="s">
        <v>9784</v>
      </c>
      <c r="F2118" s="1061" t="s">
        <v>8049</v>
      </c>
      <c r="G2118" s="1061" t="s">
        <v>1739</v>
      </c>
      <c r="H2118" s="1061" t="s">
        <v>129</v>
      </c>
      <c r="I2118" s="1061" t="s">
        <v>20</v>
      </c>
      <c r="J2118" s="1061" t="s">
        <v>7975</v>
      </c>
      <c r="K2118" s="1061" t="s">
        <v>14849</v>
      </c>
      <c r="L2118" s="1061">
        <v>171300</v>
      </c>
      <c r="M2118" s="1061">
        <v>171300</v>
      </c>
      <c r="N2118" s="1061">
        <v>171300</v>
      </c>
      <c r="O2118" s="1061">
        <v>171300</v>
      </c>
      <c r="P2118" s="1061">
        <v>171300</v>
      </c>
      <c r="Q2118" s="1061">
        <v>171300</v>
      </c>
      <c r="R2118" s="1061">
        <v>171300</v>
      </c>
      <c r="S2118" s="1061">
        <v>171300</v>
      </c>
      <c r="T2118" s="1061">
        <v>171300</v>
      </c>
      <c r="U2118" s="1061">
        <v>171300</v>
      </c>
      <c r="V2118" s="1061">
        <v>171300</v>
      </c>
      <c r="W2118" s="1061">
        <v>171300</v>
      </c>
    </row>
    <row r="2119" spans="1:23">
      <c r="A2119" s="908"/>
      <c r="B2119" s="1061" t="s">
        <v>234</v>
      </c>
      <c r="C2119" s="1061" t="s">
        <v>235</v>
      </c>
      <c r="D2119" s="1061" t="s">
        <v>4947</v>
      </c>
      <c r="E2119" s="1061" t="s">
        <v>14349</v>
      </c>
      <c r="F2119" s="1061" t="s">
        <v>4947</v>
      </c>
      <c r="G2119" s="1061" t="s">
        <v>1739</v>
      </c>
      <c r="H2119" s="1061" t="s">
        <v>129</v>
      </c>
      <c r="I2119" s="1061" t="s">
        <v>21</v>
      </c>
      <c r="J2119" s="1061" t="s">
        <v>7975</v>
      </c>
      <c r="K2119" s="1061" t="s">
        <v>14849</v>
      </c>
      <c r="L2119" s="1061">
        <v>37.94</v>
      </c>
      <c r="M2119" s="1061">
        <v>37.94</v>
      </c>
      <c r="N2119" s="1061">
        <v>37.94</v>
      </c>
      <c r="O2119" s="1061">
        <v>37.94</v>
      </c>
      <c r="P2119" s="1061">
        <v>37.94</v>
      </c>
      <c r="Q2119" s="1061">
        <v>37.94</v>
      </c>
      <c r="R2119" s="1061">
        <v>37.94</v>
      </c>
      <c r="S2119" s="1061">
        <v>37.94</v>
      </c>
      <c r="T2119" s="1061">
        <v>37.94</v>
      </c>
      <c r="U2119" s="1061">
        <v>37.94</v>
      </c>
      <c r="V2119" s="1061">
        <v>37.94</v>
      </c>
      <c r="W2119" s="1061">
        <v>37.94</v>
      </c>
    </row>
    <row r="2120" spans="1:23">
      <c r="A2120" s="908"/>
      <c r="B2120" s="1061" t="s">
        <v>234</v>
      </c>
      <c r="C2120" s="1061" t="s">
        <v>235</v>
      </c>
      <c r="D2120" s="1061" t="s">
        <v>4389</v>
      </c>
      <c r="E2120" s="1061" t="s">
        <v>14345</v>
      </c>
      <c r="F2120" s="1061" t="s">
        <v>14346</v>
      </c>
      <c r="G2120" s="1061" t="s">
        <v>1739</v>
      </c>
      <c r="H2120" s="1061" t="s">
        <v>129</v>
      </c>
      <c r="I2120" s="1061" t="s">
        <v>21</v>
      </c>
      <c r="J2120" s="1061" t="s">
        <v>7975</v>
      </c>
      <c r="K2120" s="1061" t="s">
        <v>14849</v>
      </c>
      <c r="L2120" s="1061">
        <v>84.49</v>
      </c>
      <c r="M2120" s="1061">
        <v>84.49</v>
      </c>
      <c r="N2120" s="1061">
        <v>84.49</v>
      </c>
      <c r="O2120" s="1061">
        <v>84.49</v>
      </c>
      <c r="P2120" s="1061">
        <v>84.49</v>
      </c>
      <c r="Q2120" s="1061">
        <v>84.49</v>
      </c>
      <c r="R2120" s="1061">
        <v>84.49</v>
      </c>
      <c r="S2120" s="1061">
        <v>84.49</v>
      </c>
      <c r="T2120" s="1061">
        <v>84.49</v>
      </c>
      <c r="U2120" s="1061">
        <v>84.49</v>
      </c>
      <c r="V2120" s="1061">
        <v>84.49</v>
      </c>
      <c r="W2120" s="1061">
        <v>84.49</v>
      </c>
    </row>
    <row r="2121" spans="1:23">
      <c r="A2121" s="908"/>
      <c r="B2121" s="1061" t="s">
        <v>234</v>
      </c>
      <c r="C2121" s="1061" t="s">
        <v>235</v>
      </c>
      <c r="D2121" s="1061" t="s">
        <v>4282</v>
      </c>
      <c r="E2121" s="1061" t="s">
        <v>14550</v>
      </c>
      <c r="F2121" s="1061" t="s">
        <v>14551</v>
      </c>
      <c r="G2121" s="1061" t="s">
        <v>1739</v>
      </c>
      <c r="H2121" s="1061" t="s">
        <v>129</v>
      </c>
      <c r="I2121" s="1061" t="s">
        <v>21</v>
      </c>
      <c r="J2121" s="1061" t="s">
        <v>7975</v>
      </c>
      <c r="K2121" s="1061" t="s">
        <v>14849</v>
      </c>
      <c r="L2121" s="1061">
        <v>12.93</v>
      </c>
      <c r="M2121" s="1061">
        <v>12.93</v>
      </c>
      <c r="N2121" s="1061">
        <v>12.93</v>
      </c>
      <c r="O2121" s="1061">
        <v>12.93</v>
      </c>
      <c r="P2121" s="1061">
        <v>12.93</v>
      </c>
      <c r="Q2121" s="1061">
        <v>12.93</v>
      </c>
      <c r="R2121" s="1061">
        <v>12.93</v>
      </c>
      <c r="S2121" s="1061">
        <v>12.93</v>
      </c>
      <c r="T2121" s="1061">
        <v>12.93</v>
      </c>
      <c r="U2121" s="1061">
        <v>12.93</v>
      </c>
      <c r="V2121" s="1061">
        <v>12.93</v>
      </c>
      <c r="W2121" s="1061">
        <v>12.93</v>
      </c>
    </row>
    <row r="2122" spans="1:23">
      <c r="A2122" s="908"/>
      <c r="B2122" s="1061" t="s">
        <v>234</v>
      </c>
      <c r="C2122" s="1061" t="s">
        <v>235</v>
      </c>
      <c r="D2122" s="1061" t="s">
        <v>4282</v>
      </c>
      <c r="E2122" s="1061" t="s">
        <v>4950</v>
      </c>
      <c r="F2122" s="1061" t="s">
        <v>4951</v>
      </c>
      <c r="G2122" s="1061" t="s">
        <v>1739</v>
      </c>
      <c r="H2122" s="1061" t="s">
        <v>129</v>
      </c>
      <c r="I2122" s="1061" t="s">
        <v>21</v>
      </c>
      <c r="J2122" s="1061" t="s">
        <v>7975</v>
      </c>
      <c r="K2122" s="1061" t="s">
        <v>14849</v>
      </c>
      <c r="L2122" s="1061">
        <v>7.63</v>
      </c>
      <c r="M2122" s="1061">
        <v>7.63</v>
      </c>
      <c r="N2122" s="1061">
        <v>7.63</v>
      </c>
      <c r="O2122" s="1061">
        <v>7.63</v>
      </c>
      <c r="P2122" s="1061">
        <v>7.63</v>
      </c>
      <c r="Q2122" s="1061">
        <v>7.63</v>
      </c>
      <c r="R2122" s="1061">
        <v>7.63</v>
      </c>
      <c r="S2122" s="1061">
        <v>7.63</v>
      </c>
      <c r="T2122" s="1061">
        <v>7.63</v>
      </c>
      <c r="U2122" s="1061">
        <v>7.63</v>
      </c>
      <c r="V2122" s="1061">
        <v>7.63</v>
      </c>
      <c r="W2122" s="1061">
        <v>7.63</v>
      </c>
    </row>
    <row r="2123" spans="1:23">
      <c r="A2123" s="908"/>
      <c r="B2123" s="1061" t="s">
        <v>234</v>
      </c>
      <c r="C2123" s="1061" t="s">
        <v>235</v>
      </c>
      <c r="D2123" s="1061" t="s">
        <v>239</v>
      </c>
      <c r="E2123" s="1061" t="s">
        <v>4952</v>
      </c>
      <c r="F2123" s="1061" t="s">
        <v>10448</v>
      </c>
      <c r="G2123" s="1061" t="s">
        <v>1739</v>
      </c>
      <c r="H2123" s="1061" t="s">
        <v>129</v>
      </c>
      <c r="I2123" s="1061" t="s">
        <v>21</v>
      </c>
      <c r="J2123" s="1061" t="s">
        <v>7975</v>
      </c>
      <c r="K2123" s="1061" t="s">
        <v>14849</v>
      </c>
      <c r="L2123" s="1061">
        <v>145.13999999999999</v>
      </c>
      <c r="M2123" s="1061">
        <v>145.13999999999999</v>
      </c>
      <c r="N2123" s="1061">
        <v>145.13999999999999</v>
      </c>
      <c r="O2123" s="1061">
        <v>145.13999999999999</v>
      </c>
      <c r="P2123" s="1061">
        <v>145.13999999999999</v>
      </c>
      <c r="Q2123" s="1061">
        <v>145.13999999999999</v>
      </c>
      <c r="R2123" s="1061">
        <v>145.13999999999999</v>
      </c>
      <c r="S2123" s="1061">
        <v>145.13999999999999</v>
      </c>
      <c r="T2123" s="1061">
        <v>145.13999999999999</v>
      </c>
      <c r="U2123" s="1061">
        <v>145.13999999999999</v>
      </c>
      <c r="V2123" s="1061">
        <v>145.13999999999999</v>
      </c>
      <c r="W2123" s="1061">
        <v>145.13999999999999</v>
      </c>
    </row>
    <row r="2124" spans="1:23">
      <c r="A2124" s="908"/>
      <c r="B2124" s="1061" t="s">
        <v>234</v>
      </c>
      <c r="C2124" s="1061" t="s">
        <v>235</v>
      </c>
      <c r="D2124" s="1061" t="s">
        <v>2186</v>
      </c>
      <c r="E2124" s="1061" t="s">
        <v>4953</v>
      </c>
      <c r="F2124" s="1061" t="s">
        <v>12191</v>
      </c>
      <c r="G2124" s="1061" t="s">
        <v>1739</v>
      </c>
      <c r="H2124" s="1061" t="s">
        <v>129</v>
      </c>
      <c r="I2124" s="1061" t="s">
        <v>21</v>
      </c>
      <c r="J2124" s="1061" t="s">
        <v>7975</v>
      </c>
      <c r="K2124" s="1061" t="s">
        <v>14849</v>
      </c>
      <c r="L2124" s="1061">
        <v>59.12</v>
      </c>
      <c r="M2124" s="1061">
        <v>59.12</v>
      </c>
      <c r="N2124" s="1061">
        <v>59.12</v>
      </c>
      <c r="O2124" s="1061">
        <v>59.12</v>
      </c>
      <c r="P2124" s="1061">
        <v>59.12</v>
      </c>
      <c r="Q2124" s="1061">
        <v>59.12</v>
      </c>
      <c r="R2124" s="1061">
        <v>59.12</v>
      </c>
      <c r="S2124" s="1061">
        <v>59.12</v>
      </c>
      <c r="T2124" s="1061">
        <v>59.12</v>
      </c>
      <c r="U2124" s="1061">
        <v>59.12</v>
      </c>
      <c r="V2124" s="1061">
        <v>59.12</v>
      </c>
      <c r="W2124" s="1061">
        <v>59.12</v>
      </c>
    </row>
    <row r="2125" spans="1:23">
      <c r="A2125" s="908"/>
      <c r="B2125" s="1061" t="s">
        <v>234</v>
      </c>
      <c r="C2125" s="1061" t="s">
        <v>235</v>
      </c>
      <c r="D2125" s="1061" t="s">
        <v>4270</v>
      </c>
      <c r="E2125" s="1061" t="s">
        <v>4954</v>
      </c>
      <c r="F2125" s="1061" t="s">
        <v>4955</v>
      </c>
      <c r="G2125" s="1061" t="s">
        <v>1739</v>
      </c>
      <c r="H2125" s="1061" t="s">
        <v>129</v>
      </c>
      <c r="I2125" s="1061" t="s">
        <v>21</v>
      </c>
      <c r="J2125" s="1061" t="s">
        <v>7975</v>
      </c>
      <c r="K2125" s="1061" t="s">
        <v>14849</v>
      </c>
      <c r="L2125" s="1061">
        <v>13.14</v>
      </c>
      <c r="M2125" s="1061">
        <v>13.14</v>
      </c>
      <c r="N2125" s="1061">
        <v>13.14</v>
      </c>
      <c r="O2125" s="1061">
        <v>13.14</v>
      </c>
      <c r="P2125" s="1061">
        <v>13.14</v>
      </c>
      <c r="Q2125" s="1061">
        <v>13.14</v>
      </c>
      <c r="R2125" s="1061">
        <v>13.14</v>
      </c>
      <c r="S2125" s="1061">
        <v>13.14</v>
      </c>
      <c r="T2125" s="1061">
        <v>13.14</v>
      </c>
      <c r="U2125" s="1061">
        <v>13.14</v>
      </c>
      <c r="V2125" s="1061">
        <v>13.14</v>
      </c>
      <c r="W2125" s="1061">
        <v>13.14</v>
      </c>
    </row>
    <row r="2126" spans="1:23">
      <c r="A2126" s="908"/>
      <c r="B2126" s="1061" t="s">
        <v>234</v>
      </c>
      <c r="C2126" s="1061" t="s">
        <v>235</v>
      </c>
      <c r="D2126" s="1061" t="s">
        <v>4956</v>
      </c>
      <c r="E2126" s="1061" t="s">
        <v>14350</v>
      </c>
      <c r="F2126" s="1061" t="s">
        <v>14351</v>
      </c>
      <c r="G2126" s="1061" t="s">
        <v>1739</v>
      </c>
      <c r="H2126" s="1061" t="s">
        <v>129</v>
      </c>
      <c r="I2126" s="1061" t="s">
        <v>21</v>
      </c>
      <c r="J2126" s="1061" t="s">
        <v>7975</v>
      </c>
      <c r="K2126" s="1061" t="s">
        <v>14849</v>
      </c>
      <c r="L2126" s="1061">
        <v>14.65</v>
      </c>
      <c r="M2126" s="1061">
        <v>14.65</v>
      </c>
      <c r="N2126" s="1061">
        <v>14.65</v>
      </c>
      <c r="O2126" s="1061">
        <v>14.65</v>
      </c>
      <c r="P2126" s="1061">
        <v>14.65</v>
      </c>
      <c r="Q2126" s="1061">
        <v>14.65</v>
      </c>
      <c r="R2126" s="1061">
        <v>14.65</v>
      </c>
      <c r="S2126" s="1061">
        <v>14.65</v>
      </c>
      <c r="T2126" s="1061">
        <v>14.65</v>
      </c>
      <c r="U2126" s="1061">
        <v>14.65</v>
      </c>
      <c r="V2126" s="1061">
        <v>14.65</v>
      </c>
      <c r="W2126" s="1061">
        <v>14.65</v>
      </c>
    </row>
    <row r="2127" spans="1:23">
      <c r="A2127" s="908"/>
      <c r="B2127" s="1061" t="s">
        <v>234</v>
      </c>
      <c r="C2127" s="1061" t="s">
        <v>235</v>
      </c>
      <c r="D2127" s="1061" t="s">
        <v>4284</v>
      </c>
      <c r="E2127" s="1061" t="s">
        <v>13903</v>
      </c>
      <c r="F2127" s="1061" t="s">
        <v>13904</v>
      </c>
      <c r="G2127" s="1061" t="s">
        <v>1739</v>
      </c>
      <c r="H2127" s="1061" t="s">
        <v>129</v>
      </c>
      <c r="I2127" s="1061" t="s">
        <v>21</v>
      </c>
      <c r="J2127" s="1061" t="s">
        <v>7975</v>
      </c>
      <c r="K2127" s="1061" t="s">
        <v>14849</v>
      </c>
      <c r="L2127" s="1061">
        <v>78.45</v>
      </c>
      <c r="M2127" s="1061">
        <v>78.45</v>
      </c>
      <c r="N2127" s="1061">
        <v>78.45</v>
      </c>
      <c r="O2127" s="1061">
        <v>78.45</v>
      </c>
      <c r="P2127" s="1061">
        <v>78.45</v>
      </c>
      <c r="Q2127" s="1061">
        <v>78.45</v>
      </c>
      <c r="R2127" s="1061">
        <v>78.45</v>
      </c>
      <c r="S2127" s="1061">
        <v>78.45</v>
      </c>
      <c r="T2127" s="1061">
        <v>78.45</v>
      </c>
      <c r="U2127" s="1061">
        <v>78.45</v>
      </c>
      <c r="V2127" s="1061">
        <v>78.45</v>
      </c>
      <c r="W2127" s="1061">
        <v>78.45</v>
      </c>
    </row>
    <row r="2128" spans="1:23">
      <c r="A2128" s="908"/>
      <c r="B2128" s="1061" t="s">
        <v>234</v>
      </c>
      <c r="C2128" s="1061" t="s">
        <v>235</v>
      </c>
      <c r="D2128" s="1061" t="s">
        <v>4956</v>
      </c>
      <c r="E2128" s="1061" t="s">
        <v>14352</v>
      </c>
      <c r="F2128" s="1061" t="s">
        <v>14353</v>
      </c>
      <c r="G2128" s="1061" t="s">
        <v>1739</v>
      </c>
      <c r="H2128" s="1061" t="s">
        <v>129</v>
      </c>
      <c r="I2128" s="1061" t="s">
        <v>21</v>
      </c>
      <c r="J2128" s="1061" t="s">
        <v>7975</v>
      </c>
      <c r="K2128" s="1061" t="s">
        <v>14849</v>
      </c>
      <c r="L2128" s="1061">
        <v>35.35</v>
      </c>
      <c r="M2128" s="1061">
        <v>35.35</v>
      </c>
      <c r="N2128" s="1061">
        <v>35.35</v>
      </c>
      <c r="O2128" s="1061">
        <v>35.35</v>
      </c>
      <c r="P2128" s="1061">
        <v>35.35</v>
      </c>
      <c r="Q2128" s="1061">
        <v>35.35</v>
      </c>
      <c r="R2128" s="1061">
        <v>35.35</v>
      </c>
      <c r="S2128" s="1061">
        <v>35.35</v>
      </c>
      <c r="T2128" s="1061">
        <v>35.35</v>
      </c>
      <c r="U2128" s="1061">
        <v>35.35</v>
      </c>
      <c r="V2128" s="1061">
        <v>35.35</v>
      </c>
      <c r="W2128" s="1061">
        <v>35.35</v>
      </c>
    </row>
    <row r="2129" spans="1:23">
      <c r="A2129" s="908"/>
      <c r="B2129" s="1061" t="s">
        <v>234</v>
      </c>
      <c r="C2129" s="1061" t="s">
        <v>235</v>
      </c>
      <c r="D2129" s="1061" t="s">
        <v>4738</v>
      </c>
      <c r="E2129" s="1061" t="s">
        <v>13905</v>
      </c>
      <c r="F2129" s="1061" t="s">
        <v>13906</v>
      </c>
      <c r="G2129" s="1061" t="s">
        <v>1739</v>
      </c>
      <c r="H2129" s="1061" t="s">
        <v>129</v>
      </c>
      <c r="I2129" s="1061" t="s">
        <v>21</v>
      </c>
      <c r="J2129" s="1061" t="s">
        <v>7975</v>
      </c>
      <c r="K2129" s="1061" t="s">
        <v>14849</v>
      </c>
      <c r="L2129" s="1061">
        <v>11.22</v>
      </c>
      <c r="M2129" s="1061">
        <v>11.22</v>
      </c>
      <c r="N2129" s="1061">
        <v>11.22</v>
      </c>
      <c r="O2129" s="1061">
        <v>11.22</v>
      </c>
      <c r="P2129" s="1061">
        <v>11.22</v>
      </c>
      <c r="Q2129" s="1061">
        <v>11.22</v>
      </c>
      <c r="R2129" s="1061">
        <v>11.22</v>
      </c>
      <c r="S2129" s="1061">
        <v>11.22</v>
      </c>
      <c r="T2129" s="1061">
        <v>11.22</v>
      </c>
      <c r="U2129" s="1061">
        <v>11.22</v>
      </c>
      <c r="V2129" s="1061">
        <v>11.22</v>
      </c>
      <c r="W2129" s="1061">
        <v>11.22</v>
      </c>
    </row>
    <row r="2130" spans="1:23">
      <c r="A2130" s="908"/>
      <c r="B2130" s="1061" t="s">
        <v>234</v>
      </c>
      <c r="C2130" s="1061" t="s">
        <v>235</v>
      </c>
      <c r="D2130" s="1061" t="s">
        <v>4957</v>
      </c>
      <c r="E2130" s="1061" t="s">
        <v>4958</v>
      </c>
      <c r="F2130" s="1061" t="s">
        <v>4959</v>
      </c>
      <c r="G2130" s="1061" t="s">
        <v>1739</v>
      </c>
      <c r="H2130" s="1061" t="s">
        <v>129</v>
      </c>
      <c r="I2130" s="1061" t="s">
        <v>21</v>
      </c>
      <c r="J2130" s="1061" t="s">
        <v>7975</v>
      </c>
      <c r="K2130" s="1061" t="s">
        <v>14849</v>
      </c>
      <c r="L2130" s="1061">
        <v>21.98</v>
      </c>
      <c r="M2130" s="1061">
        <v>21.98</v>
      </c>
      <c r="N2130" s="1061">
        <v>21.98</v>
      </c>
      <c r="O2130" s="1061">
        <v>21.98</v>
      </c>
      <c r="P2130" s="1061">
        <v>21.98</v>
      </c>
      <c r="Q2130" s="1061">
        <v>21.98</v>
      </c>
      <c r="R2130" s="1061">
        <v>21.98</v>
      </c>
      <c r="S2130" s="1061">
        <v>21.98</v>
      </c>
      <c r="T2130" s="1061">
        <v>21.98</v>
      </c>
      <c r="U2130" s="1061">
        <v>21.98</v>
      </c>
      <c r="V2130" s="1061">
        <v>21.98</v>
      </c>
      <c r="W2130" s="1061">
        <v>21.98</v>
      </c>
    </row>
    <row r="2131" spans="1:23">
      <c r="A2131" s="908"/>
      <c r="B2131" s="1061" t="s">
        <v>234</v>
      </c>
      <c r="C2131" s="1061" t="s">
        <v>235</v>
      </c>
      <c r="D2131" s="1061" t="s">
        <v>4632</v>
      </c>
      <c r="E2131" s="1061" t="s">
        <v>13907</v>
      </c>
      <c r="F2131" s="1061" t="s">
        <v>13908</v>
      </c>
      <c r="G2131" s="1061" t="s">
        <v>1739</v>
      </c>
      <c r="H2131" s="1061" t="s">
        <v>129</v>
      </c>
      <c r="I2131" s="1061" t="s">
        <v>21</v>
      </c>
      <c r="J2131" s="1061" t="s">
        <v>7975</v>
      </c>
      <c r="K2131" s="1061" t="s">
        <v>14849</v>
      </c>
      <c r="L2131" s="1061">
        <v>12.93</v>
      </c>
      <c r="M2131" s="1061">
        <v>12.93</v>
      </c>
      <c r="N2131" s="1061">
        <v>12.93</v>
      </c>
      <c r="O2131" s="1061">
        <v>12.93</v>
      </c>
      <c r="P2131" s="1061">
        <v>12.93</v>
      </c>
      <c r="Q2131" s="1061">
        <v>12.93</v>
      </c>
      <c r="R2131" s="1061">
        <v>12.93</v>
      </c>
      <c r="S2131" s="1061">
        <v>12.93</v>
      </c>
      <c r="T2131" s="1061">
        <v>12.93</v>
      </c>
      <c r="U2131" s="1061">
        <v>12.93</v>
      </c>
      <c r="V2131" s="1061">
        <v>12.93</v>
      </c>
      <c r="W2131" s="1061">
        <v>12.93</v>
      </c>
    </row>
    <row r="2132" spans="1:23">
      <c r="A2132" s="908"/>
      <c r="B2132" s="1061" t="s">
        <v>234</v>
      </c>
      <c r="C2132" s="1061" t="s">
        <v>235</v>
      </c>
      <c r="D2132" s="1061" t="s">
        <v>4738</v>
      </c>
      <c r="E2132" s="1061" t="s">
        <v>14354</v>
      </c>
      <c r="F2132" s="1061" t="s">
        <v>14355</v>
      </c>
      <c r="G2132" s="1061" t="s">
        <v>1739</v>
      </c>
      <c r="H2132" s="1061" t="s">
        <v>129</v>
      </c>
      <c r="I2132" s="1061" t="s">
        <v>21</v>
      </c>
      <c r="J2132" s="1061" t="s">
        <v>7975</v>
      </c>
      <c r="K2132" s="1061" t="s">
        <v>14849</v>
      </c>
      <c r="L2132" s="1061">
        <v>50.87</v>
      </c>
      <c r="M2132" s="1061">
        <v>50.87</v>
      </c>
      <c r="N2132" s="1061">
        <v>50.87</v>
      </c>
      <c r="O2132" s="1061">
        <v>50.87</v>
      </c>
      <c r="P2132" s="1061">
        <v>50.87</v>
      </c>
      <c r="Q2132" s="1061">
        <v>50.87</v>
      </c>
      <c r="R2132" s="1061">
        <v>50.87</v>
      </c>
      <c r="S2132" s="1061">
        <v>50.87</v>
      </c>
      <c r="T2132" s="1061">
        <v>50.87</v>
      </c>
      <c r="U2132" s="1061">
        <v>50.87</v>
      </c>
      <c r="V2132" s="1061">
        <v>50.87</v>
      </c>
      <c r="W2132" s="1061">
        <v>50.87</v>
      </c>
    </row>
    <row r="2133" spans="1:23">
      <c r="A2133" s="908"/>
      <c r="B2133" s="1061" t="s">
        <v>234</v>
      </c>
      <c r="C2133" s="1061" t="s">
        <v>235</v>
      </c>
      <c r="D2133" s="1061" t="s">
        <v>4948</v>
      </c>
      <c r="E2133" s="1061" t="s">
        <v>14356</v>
      </c>
      <c r="F2133" s="1061" t="s">
        <v>14357</v>
      </c>
      <c r="G2133" s="1061" t="s">
        <v>1739</v>
      </c>
      <c r="H2133" s="1061" t="s">
        <v>129</v>
      </c>
      <c r="I2133" s="1061" t="s">
        <v>21</v>
      </c>
      <c r="J2133" s="1061" t="s">
        <v>7975</v>
      </c>
      <c r="K2133" s="1061" t="s">
        <v>14849</v>
      </c>
      <c r="L2133" s="1061">
        <v>6.89</v>
      </c>
      <c r="M2133" s="1061">
        <v>6.89</v>
      </c>
      <c r="N2133" s="1061">
        <v>6.89</v>
      </c>
      <c r="O2133" s="1061">
        <v>6.89</v>
      </c>
      <c r="P2133" s="1061">
        <v>6.89</v>
      </c>
      <c r="Q2133" s="1061">
        <v>6.89</v>
      </c>
      <c r="R2133" s="1061">
        <v>6.89</v>
      </c>
      <c r="S2133" s="1061">
        <v>6.89</v>
      </c>
      <c r="T2133" s="1061">
        <v>6.89</v>
      </c>
      <c r="U2133" s="1061">
        <v>6.89</v>
      </c>
      <c r="V2133" s="1061">
        <v>6.89</v>
      </c>
      <c r="W2133" s="1061">
        <v>6.89</v>
      </c>
    </row>
    <row r="2134" spans="1:23">
      <c r="A2134" s="908"/>
      <c r="B2134" s="1061" t="s">
        <v>234</v>
      </c>
      <c r="C2134" s="1061" t="s">
        <v>235</v>
      </c>
      <c r="D2134" s="1061" t="s">
        <v>4284</v>
      </c>
      <c r="E2134" s="1061" t="s">
        <v>14358</v>
      </c>
      <c r="F2134" s="1061" t="s">
        <v>14359</v>
      </c>
      <c r="G2134" s="1061" t="s">
        <v>1739</v>
      </c>
      <c r="H2134" s="1061" t="s">
        <v>129</v>
      </c>
      <c r="I2134" s="1061" t="s">
        <v>21</v>
      </c>
      <c r="J2134" s="1061" t="s">
        <v>7975</v>
      </c>
      <c r="K2134" s="1061" t="s">
        <v>14849</v>
      </c>
      <c r="L2134" s="1061">
        <v>12.34</v>
      </c>
      <c r="M2134" s="1061">
        <v>12.34</v>
      </c>
      <c r="N2134" s="1061">
        <v>12.34</v>
      </c>
      <c r="O2134" s="1061">
        <v>12.34</v>
      </c>
      <c r="P2134" s="1061">
        <v>12.34</v>
      </c>
      <c r="Q2134" s="1061">
        <v>12.34</v>
      </c>
      <c r="R2134" s="1061">
        <v>12.34</v>
      </c>
      <c r="S2134" s="1061">
        <v>12.34</v>
      </c>
      <c r="T2134" s="1061">
        <v>12.34</v>
      </c>
      <c r="U2134" s="1061">
        <v>12.34</v>
      </c>
      <c r="V2134" s="1061">
        <v>12.34</v>
      </c>
      <c r="W2134" s="1061">
        <v>12.34</v>
      </c>
    </row>
    <row r="2135" spans="1:23">
      <c r="A2135" s="908"/>
      <c r="B2135" s="1061" t="s">
        <v>234</v>
      </c>
      <c r="C2135" s="1061" t="s">
        <v>235</v>
      </c>
      <c r="D2135" s="1061" t="s">
        <v>4611</v>
      </c>
      <c r="E2135" s="1061" t="s">
        <v>14360</v>
      </c>
      <c r="F2135" s="1061" t="s">
        <v>14361</v>
      </c>
      <c r="G2135" s="1061" t="s">
        <v>1739</v>
      </c>
      <c r="H2135" s="1061" t="s">
        <v>129</v>
      </c>
      <c r="I2135" s="1061" t="s">
        <v>21</v>
      </c>
      <c r="J2135" s="1061" t="s">
        <v>7975</v>
      </c>
      <c r="K2135" s="1061" t="s">
        <v>14849</v>
      </c>
      <c r="L2135" s="1061">
        <v>14.83</v>
      </c>
      <c r="M2135" s="1061">
        <v>14.83</v>
      </c>
      <c r="N2135" s="1061">
        <v>14.83</v>
      </c>
      <c r="O2135" s="1061">
        <v>14.83</v>
      </c>
      <c r="P2135" s="1061">
        <v>14.83</v>
      </c>
      <c r="Q2135" s="1061">
        <v>14.83</v>
      </c>
      <c r="R2135" s="1061">
        <v>14.83</v>
      </c>
      <c r="S2135" s="1061">
        <v>14.83</v>
      </c>
      <c r="T2135" s="1061">
        <v>14.83</v>
      </c>
      <c r="U2135" s="1061">
        <v>14.83</v>
      </c>
      <c r="V2135" s="1061">
        <v>14.83</v>
      </c>
      <c r="W2135" s="1061">
        <v>14.83</v>
      </c>
    </row>
    <row r="2136" spans="1:23">
      <c r="A2136" s="908"/>
      <c r="B2136" s="1061" t="s">
        <v>234</v>
      </c>
      <c r="C2136" s="1061" t="s">
        <v>235</v>
      </c>
      <c r="D2136" s="1061" t="s">
        <v>4960</v>
      </c>
      <c r="E2136" s="1061" t="s">
        <v>4961</v>
      </c>
      <c r="F2136" s="1061" t="s">
        <v>4962</v>
      </c>
      <c r="G2136" s="1061" t="s">
        <v>1739</v>
      </c>
      <c r="H2136" s="1061" t="s">
        <v>129</v>
      </c>
      <c r="I2136" s="1061" t="s">
        <v>21</v>
      </c>
      <c r="J2136" s="1061" t="s">
        <v>7975</v>
      </c>
      <c r="K2136" s="1061" t="s">
        <v>14849</v>
      </c>
      <c r="L2136" s="1061">
        <v>160.09</v>
      </c>
      <c r="M2136" s="1061">
        <v>160.09</v>
      </c>
      <c r="N2136" s="1061">
        <v>160.09</v>
      </c>
      <c r="O2136" s="1061">
        <v>160.09</v>
      </c>
      <c r="P2136" s="1061">
        <v>160.09</v>
      </c>
      <c r="Q2136" s="1061">
        <v>160.09</v>
      </c>
      <c r="R2136" s="1061">
        <v>160.09</v>
      </c>
      <c r="S2136" s="1061">
        <v>160.09</v>
      </c>
      <c r="T2136" s="1061">
        <v>160.09</v>
      </c>
      <c r="U2136" s="1061">
        <v>160.09</v>
      </c>
      <c r="V2136" s="1061">
        <v>160.09</v>
      </c>
      <c r="W2136" s="1061">
        <v>160.09</v>
      </c>
    </row>
    <row r="2137" spans="1:23">
      <c r="A2137" s="908"/>
      <c r="B2137" s="1061" t="s">
        <v>234</v>
      </c>
      <c r="C2137" s="1061" t="s">
        <v>235</v>
      </c>
      <c r="D2137" s="1061" t="s">
        <v>4632</v>
      </c>
      <c r="E2137" s="1061" t="s">
        <v>4963</v>
      </c>
      <c r="F2137" s="1061" t="s">
        <v>4964</v>
      </c>
      <c r="G2137" s="1061" t="s">
        <v>1739</v>
      </c>
      <c r="H2137" s="1061" t="s">
        <v>129</v>
      </c>
      <c r="I2137" s="1061" t="s">
        <v>21</v>
      </c>
      <c r="J2137" s="1061" t="s">
        <v>7975</v>
      </c>
      <c r="K2137" s="1061" t="s">
        <v>14849</v>
      </c>
      <c r="L2137" s="1061">
        <v>37.36</v>
      </c>
      <c r="M2137" s="1061">
        <v>37.36</v>
      </c>
      <c r="N2137" s="1061">
        <v>37.36</v>
      </c>
      <c r="O2137" s="1061">
        <v>37.36</v>
      </c>
      <c r="P2137" s="1061">
        <v>37.36</v>
      </c>
      <c r="Q2137" s="1061">
        <v>37.36</v>
      </c>
      <c r="R2137" s="1061">
        <v>37.36</v>
      </c>
      <c r="S2137" s="1061">
        <v>37.36</v>
      </c>
      <c r="T2137" s="1061">
        <v>37.36</v>
      </c>
      <c r="U2137" s="1061">
        <v>37.36</v>
      </c>
      <c r="V2137" s="1061">
        <v>37.36</v>
      </c>
      <c r="W2137" s="1061">
        <v>37.36</v>
      </c>
    </row>
    <row r="2138" spans="1:23">
      <c r="A2138" s="908"/>
      <c r="B2138" s="1061" t="s">
        <v>234</v>
      </c>
      <c r="C2138" s="1061" t="s">
        <v>235</v>
      </c>
      <c r="D2138" s="1061" t="s">
        <v>4444</v>
      </c>
      <c r="E2138" s="1061" t="s">
        <v>14362</v>
      </c>
      <c r="F2138" s="1061" t="s">
        <v>4444</v>
      </c>
      <c r="G2138" s="1061" t="s">
        <v>1739</v>
      </c>
      <c r="H2138" s="1061" t="s">
        <v>129</v>
      </c>
      <c r="I2138" s="1061" t="s">
        <v>21</v>
      </c>
      <c r="J2138" s="1061" t="s">
        <v>7975</v>
      </c>
      <c r="K2138" s="1061" t="s">
        <v>14849</v>
      </c>
      <c r="L2138" s="1061">
        <v>154.30000000000001</v>
      </c>
      <c r="M2138" s="1061">
        <v>154.30000000000001</v>
      </c>
      <c r="N2138" s="1061">
        <v>154.30000000000001</v>
      </c>
      <c r="O2138" s="1061">
        <v>154.30000000000001</v>
      </c>
      <c r="P2138" s="1061">
        <v>154.30000000000001</v>
      </c>
      <c r="Q2138" s="1061">
        <v>154.30000000000001</v>
      </c>
      <c r="R2138" s="1061">
        <v>154.30000000000001</v>
      </c>
      <c r="S2138" s="1061">
        <v>154.30000000000001</v>
      </c>
      <c r="T2138" s="1061">
        <v>154.30000000000001</v>
      </c>
      <c r="U2138" s="1061">
        <v>154.30000000000001</v>
      </c>
      <c r="V2138" s="1061">
        <v>154.30000000000001</v>
      </c>
      <c r="W2138" s="1061">
        <v>154.30000000000001</v>
      </c>
    </row>
    <row r="2139" spans="1:23">
      <c r="A2139" s="908"/>
      <c r="B2139" s="1061" t="s">
        <v>234</v>
      </c>
      <c r="C2139" s="1061" t="s">
        <v>235</v>
      </c>
      <c r="D2139" s="1061" t="s">
        <v>4270</v>
      </c>
      <c r="E2139" s="1061" t="s">
        <v>4965</v>
      </c>
      <c r="F2139" s="1061" t="s">
        <v>4966</v>
      </c>
      <c r="G2139" s="1061" t="s">
        <v>1739</v>
      </c>
      <c r="H2139" s="1061" t="s">
        <v>129</v>
      </c>
      <c r="I2139" s="1061" t="s">
        <v>21</v>
      </c>
      <c r="J2139" s="1061" t="s">
        <v>7975</v>
      </c>
      <c r="K2139" s="1061" t="s">
        <v>14849</v>
      </c>
      <c r="L2139" s="1061">
        <v>2.95</v>
      </c>
      <c r="M2139" s="1061">
        <v>2.95</v>
      </c>
      <c r="N2139" s="1061">
        <v>2.95</v>
      </c>
      <c r="O2139" s="1061">
        <v>2.95</v>
      </c>
      <c r="P2139" s="1061">
        <v>2.95</v>
      </c>
      <c r="Q2139" s="1061">
        <v>2.95</v>
      </c>
      <c r="R2139" s="1061">
        <v>2.95</v>
      </c>
      <c r="S2139" s="1061">
        <v>2.95</v>
      </c>
      <c r="T2139" s="1061">
        <v>2.95</v>
      </c>
      <c r="U2139" s="1061">
        <v>2.95</v>
      </c>
      <c r="V2139" s="1061">
        <v>2.95</v>
      </c>
      <c r="W2139" s="1061">
        <v>2.95</v>
      </c>
    </row>
    <row r="2140" spans="1:23">
      <c r="A2140" s="908"/>
      <c r="B2140" s="1061" t="s">
        <v>234</v>
      </c>
      <c r="C2140" s="1061" t="s">
        <v>235</v>
      </c>
      <c r="D2140" s="1061" t="s">
        <v>14363</v>
      </c>
      <c r="E2140" s="1061" t="s">
        <v>14364</v>
      </c>
      <c r="F2140" s="1061" t="s">
        <v>14365</v>
      </c>
      <c r="G2140" s="1061" t="s">
        <v>1739</v>
      </c>
      <c r="H2140" s="1061" t="s">
        <v>129</v>
      </c>
      <c r="I2140" s="1061" t="s">
        <v>21</v>
      </c>
      <c r="J2140" s="1061" t="s">
        <v>7975</v>
      </c>
      <c r="K2140" s="1061" t="s">
        <v>14849</v>
      </c>
      <c r="L2140" s="1061">
        <v>1.21</v>
      </c>
      <c r="M2140" s="1061">
        <v>1.21</v>
      </c>
      <c r="N2140" s="1061">
        <v>1.21</v>
      </c>
      <c r="O2140" s="1061">
        <v>1.21</v>
      </c>
      <c r="P2140" s="1061">
        <v>1.21</v>
      </c>
      <c r="Q2140" s="1061">
        <v>1.21</v>
      </c>
      <c r="R2140" s="1061">
        <v>1.21</v>
      </c>
      <c r="S2140" s="1061">
        <v>1.21</v>
      </c>
      <c r="T2140" s="1061">
        <v>1.21</v>
      </c>
      <c r="U2140" s="1061">
        <v>1.21</v>
      </c>
      <c r="V2140" s="1061">
        <v>1.21</v>
      </c>
      <c r="W2140" s="1061">
        <v>1.21</v>
      </c>
    </row>
    <row r="2141" spans="1:23">
      <c r="A2141" s="908"/>
      <c r="B2141" s="1061" t="s">
        <v>234</v>
      </c>
      <c r="C2141" s="1061" t="s">
        <v>235</v>
      </c>
      <c r="D2141" s="1061" t="s">
        <v>4270</v>
      </c>
      <c r="E2141" s="1061" t="s">
        <v>14366</v>
      </c>
      <c r="F2141" s="1061" t="s">
        <v>4270</v>
      </c>
      <c r="G2141" s="1061" t="s">
        <v>1739</v>
      </c>
      <c r="H2141" s="1061" t="s">
        <v>129</v>
      </c>
      <c r="I2141" s="1061" t="s">
        <v>21</v>
      </c>
      <c r="J2141" s="1061" t="s">
        <v>7975</v>
      </c>
      <c r="K2141" s="1061" t="s">
        <v>14849</v>
      </c>
      <c r="L2141" s="1061">
        <v>2.23</v>
      </c>
      <c r="M2141" s="1061">
        <v>2.23</v>
      </c>
      <c r="N2141" s="1061">
        <v>2.23</v>
      </c>
      <c r="O2141" s="1061">
        <v>2.23</v>
      </c>
      <c r="P2141" s="1061">
        <v>2.23</v>
      </c>
      <c r="Q2141" s="1061">
        <v>2.23</v>
      </c>
      <c r="R2141" s="1061">
        <v>2.23</v>
      </c>
      <c r="S2141" s="1061">
        <v>2.23</v>
      </c>
      <c r="T2141" s="1061">
        <v>2.23</v>
      </c>
      <c r="U2141" s="1061">
        <v>2.23</v>
      </c>
      <c r="V2141" s="1061">
        <v>2.23</v>
      </c>
      <c r="W2141" s="1061">
        <v>2.23</v>
      </c>
    </row>
    <row r="2142" spans="1:23">
      <c r="A2142" s="908"/>
      <c r="B2142" s="1061" t="s">
        <v>234</v>
      </c>
      <c r="C2142" s="1061" t="s">
        <v>235</v>
      </c>
      <c r="D2142" s="1061" t="s">
        <v>4270</v>
      </c>
      <c r="E2142" s="1061" t="s">
        <v>8308</v>
      </c>
      <c r="F2142" s="1061" t="s">
        <v>4270</v>
      </c>
      <c r="G2142" s="1061" t="s">
        <v>1739</v>
      </c>
      <c r="H2142" s="1061" t="s">
        <v>129</v>
      </c>
      <c r="I2142" s="1061" t="s">
        <v>21</v>
      </c>
      <c r="J2142" s="1061" t="s">
        <v>7975</v>
      </c>
      <c r="K2142" s="1061" t="s">
        <v>14849</v>
      </c>
      <c r="L2142" s="1061">
        <v>2.46</v>
      </c>
      <c r="M2142" s="1061">
        <v>2.46</v>
      </c>
      <c r="N2142" s="1061">
        <v>2.46</v>
      </c>
      <c r="O2142" s="1061">
        <v>2.46</v>
      </c>
      <c r="P2142" s="1061">
        <v>2.46</v>
      </c>
      <c r="Q2142" s="1061">
        <v>2.46</v>
      </c>
      <c r="R2142" s="1061">
        <v>2.46</v>
      </c>
      <c r="S2142" s="1061">
        <v>2.46</v>
      </c>
      <c r="T2142" s="1061">
        <v>2.46</v>
      </c>
      <c r="U2142" s="1061">
        <v>2.46</v>
      </c>
      <c r="V2142" s="1061">
        <v>2.46</v>
      </c>
      <c r="W2142" s="1061">
        <v>2.46</v>
      </c>
    </row>
    <row r="2143" spans="1:23">
      <c r="A2143" s="908"/>
      <c r="B2143" s="1061" t="s">
        <v>234</v>
      </c>
      <c r="C2143" s="1061" t="s">
        <v>235</v>
      </c>
      <c r="D2143" s="1061" t="s">
        <v>4282</v>
      </c>
      <c r="E2143" s="1061" t="s">
        <v>6849</v>
      </c>
      <c r="F2143" s="1061" t="s">
        <v>4949</v>
      </c>
      <c r="G2143" s="1061" t="s">
        <v>1739</v>
      </c>
      <c r="H2143" s="1061" t="s">
        <v>129</v>
      </c>
      <c r="I2143" s="1061" t="s">
        <v>21</v>
      </c>
      <c r="J2143" s="1061" t="s">
        <v>7975</v>
      </c>
      <c r="K2143" s="1061" t="s">
        <v>14849</v>
      </c>
      <c r="L2143" s="1061">
        <v>11.98</v>
      </c>
      <c r="M2143" s="1061">
        <v>11.98</v>
      </c>
      <c r="N2143" s="1061">
        <v>11.98</v>
      </c>
      <c r="O2143" s="1061">
        <v>11.98</v>
      </c>
      <c r="P2143" s="1061">
        <v>11.98</v>
      </c>
      <c r="Q2143" s="1061">
        <v>11.98</v>
      </c>
      <c r="R2143" s="1061">
        <v>11.98</v>
      </c>
      <c r="S2143" s="1061">
        <v>11.98</v>
      </c>
      <c r="T2143" s="1061">
        <v>11.98</v>
      </c>
      <c r="U2143" s="1061">
        <v>11.98</v>
      </c>
      <c r="V2143" s="1061">
        <v>11.98</v>
      </c>
      <c r="W2143" s="1061">
        <v>11.98</v>
      </c>
    </row>
    <row r="2144" spans="1:23">
      <c r="A2144" s="908"/>
      <c r="B2144" s="1061" t="s">
        <v>234</v>
      </c>
      <c r="C2144" s="1061" t="s">
        <v>235</v>
      </c>
      <c r="D2144" s="1061" t="s">
        <v>4968</v>
      </c>
      <c r="E2144" s="1061" t="s">
        <v>4969</v>
      </c>
      <c r="F2144" s="1061" t="s">
        <v>4968</v>
      </c>
      <c r="G2144" s="1061" t="s">
        <v>1739</v>
      </c>
      <c r="H2144" s="1061" t="s">
        <v>129</v>
      </c>
      <c r="I2144" s="1061" t="s">
        <v>21</v>
      </c>
      <c r="J2144" s="1061" t="s">
        <v>7975</v>
      </c>
      <c r="K2144" s="1061" t="s">
        <v>14849</v>
      </c>
      <c r="L2144" s="1061">
        <v>15.35</v>
      </c>
      <c r="M2144" s="1061">
        <v>15.35</v>
      </c>
      <c r="N2144" s="1061">
        <v>15.35</v>
      </c>
      <c r="O2144" s="1061">
        <v>15.35</v>
      </c>
      <c r="P2144" s="1061">
        <v>15.35</v>
      </c>
      <c r="Q2144" s="1061">
        <v>15.35</v>
      </c>
      <c r="R2144" s="1061">
        <v>15.35</v>
      </c>
      <c r="S2144" s="1061">
        <v>15.35</v>
      </c>
      <c r="T2144" s="1061">
        <v>15.35</v>
      </c>
      <c r="U2144" s="1061">
        <v>15.35</v>
      </c>
      <c r="V2144" s="1061">
        <v>15.35</v>
      </c>
      <c r="W2144" s="1061">
        <v>15.35</v>
      </c>
    </row>
    <row r="2145" spans="1:23">
      <c r="A2145" s="908"/>
      <c r="B2145" s="1061" t="s">
        <v>234</v>
      </c>
      <c r="C2145" s="1061" t="s">
        <v>235</v>
      </c>
      <c r="D2145" s="1061" t="s">
        <v>4693</v>
      </c>
      <c r="E2145" s="1061" t="s">
        <v>13909</v>
      </c>
      <c r="F2145" s="1061" t="s">
        <v>13910</v>
      </c>
      <c r="G2145" s="1061" t="s">
        <v>1739</v>
      </c>
      <c r="H2145" s="1061" t="s">
        <v>129</v>
      </c>
      <c r="I2145" s="1061" t="s">
        <v>21</v>
      </c>
      <c r="J2145" s="1061" t="s">
        <v>7975</v>
      </c>
      <c r="K2145" s="1061" t="s">
        <v>14849</v>
      </c>
      <c r="L2145" s="1061">
        <v>1.55</v>
      </c>
      <c r="M2145" s="1061">
        <v>1.55</v>
      </c>
      <c r="N2145" s="1061">
        <v>1.55</v>
      </c>
      <c r="O2145" s="1061">
        <v>1.55</v>
      </c>
      <c r="P2145" s="1061">
        <v>1.55</v>
      </c>
      <c r="Q2145" s="1061">
        <v>1.55</v>
      </c>
      <c r="R2145" s="1061">
        <v>1.55</v>
      </c>
      <c r="S2145" s="1061">
        <v>1.55</v>
      </c>
      <c r="T2145" s="1061">
        <v>1.55</v>
      </c>
      <c r="U2145" s="1061">
        <v>1.55</v>
      </c>
      <c r="V2145" s="1061">
        <v>1.55</v>
      </c>
      <c r="W2145" s="1061">
        <v>1.55</v>
      </c>
    </row>
    <row r="2146" spans="1:23">
      <c r="A2146" s="908"/>
      <c r="B2146" s="1061" t="s">
        <v>234</v>
      </c>
      <c r="C2146" s="1061" t="s">
        <v>235</v>
      </c>
      <c r="D2146" s="1061" t="s">
        <v>4270</v>
      </c>
      <c r="E2146" s="1061" t="s">
        <v>13911</v>
      </c>
      <c r="F2146" s="1061" t="s">
        <v>4967</v>
      </c>
      <c r="G2146" s="1061" t="s">
        <v>1739</v>
      </c>
      <c r="H2146" s="1061" t="s">
        <v>129</v>
      </c>
      <c r="I2146" s="1061" t="s">
        <v>21</v>
      </c>
      <c r="J2146" s="1061" t="s">
        <v>7975</v>
      </c>
      <c r="K2146" s="1061" t="s">
        <v>14849</v>
      </c>
      <c r="L2146" s="1061">
        <v>1.8</v>
      </c>
      <c r="M2146" s="1061">
        <v>1.8</v>
      </c>
      <c r="N2146" s="1061">
        <v>1.8</v>
      </c>
      <c r="O2146" s="1061">
        <v>1.8</v>
      </c>
      <c r="P2146" s="1061">
        <v>1.8</v>
      </c>
      <c r="Q2146" s="1061">
        <v>1.8</v>
      </c>
      <c r="R2146" s="1061">
        <v>1.8</v>
      </c>
      <c r="S2146" s="1061">
        <v>1.8</v>
      </c>
      <c r="T2146" s="1061">
        <v>1.8</v>
      </c>
      <c r="U2146" s="1061">
        <v>1.8</v>
      </c>
      <c r="V2146" s="1061">
        <v>1.8</v>
      </c>
      <c r="W2146" s="1061">
        <v>1.8</v>
      </c>
    </row>
    <row r="2147" spans="1:23">
      <c r="A2147" s="908"/>
      <c r="B2147" s="1061" t="s">
        <v>234</v>
      </c>
      <c r="C2147" s="1061" t="s">
        <v>235</v>
      </c>
      <c r="D2147" s="1061" t="s">
        <v>4970</v>
      </c>
      <c r="E2147" s="1061" t="s">
        <v>14432</v>
      </c>
      <c r="F2147" s="1061" t="s">
        <v>14433</v>
      </c>
      <c r="G2147" s="1061" t="s">
        <v>1739</v>
      </c>
      <c r="H2147" s="1061" t="s">
        <v>129</v>
      </c>
      <c r="I2147" s="1061" t="s">
        <v>21</v>
      </c>
      <c r="J2147" s="1061" t="s">
        <v>7975</v>
      </c>
      <c r="K2147" s="1061" t="s">
        <v>14849</v>
      </c>
      <c r="L2147" s="1061">
        <v>28.03</v>
      </c>
      <c r="M2147" s="1061">
        <v>28.03</v>
      </c>
      <c r="N2147" s="1061">
        <v>28.03</v>
      </c>
      <c r="O2147" s="1061">
        <v>28.03</v>
      </c>
      <c r="P2147" s="1061">
        <v>28.03</v>
      </c>
      <c r="Q2147" s="1061">
        <v>28.03</v>
      </c>
      <c r="R2147" s="1061">
        <v>28.03</v>
      </c>
      <c r="S2147" s="1061">
        <v>28.03</v>
      </c>
      <c r="T2147" s="1061">
        <v>28.03</v>
      </c>
      <c r="U2147" s="1061">
        <v>28.03</v>
      </c>
      <c r="V2147" s="1061">
        <v>28.03</v>
      </c>
      <c r="W2147" s="1061">
        <v>28.03</v>
      </c>
    </row>
    <row r="2148" spans="1:23">
      <c r="A2148" s="908"/>
      <c r="B2148" s="1061" t="s">
        <v>234</v>
      </c>
      <c r="C2148" s="1061" t="s">
        <v>235</v>
      </c>
      <c r="D2148" s="1061" t="s">
        <v>4970</v>
      </c>
      <c r="E2148" s="1061" t="s">
        <v>14552</v>
      </c>
      <c r="F2148" s="1061" t="s">
        <v>14553</v>
      </c>
      <c r="G2148" s="1061" t="s">
        <v>1739</v>
      </c>
      <c r="H2148" s="1061" t="s">
        <v>129</v>
      </c>
      <c r="I2148" s="1061" t="s">
        <v>21</v>
      </c>
      <c r="J2148" s="1061" t="s">
        <v>7975</v>
      </c>
      <c r="K2148" s="1061" t="s">
        <v>14849</v>
      </c>
      <c r="L2148" s="1061">
        <v>48.27</v>
      </c>
      <c r="M2148" s="1061">
        <v>48.27</v>
      </c>
      <c r="N2148" s="1061">
        <v>48.27</v>
      </c>
      <c r="O2148" s="1061">
        <v>48.27</v>
      </c>
      <c r="P2148" s="1061">
        <v>48.27</v>
      </c>
      <c r="Q2148" s="1061">
        <v>48.27</v>
      </c>
      <c r="R2148" s="1061">
        <v>48.27</v>
      </c>
      <c r="S2148" s="1061">
        <v>48.27</v>
      </c>
      <c r="T2148" s="1061">
        <v>48.27</v>
      </c>
      <c r="U2148" s="1061">
        <v>48.27</v>
      </c>
      <c r="V2148" s="1061">
        <v>48.27</v>
      </c>
      <c r="W2148" s="1061">
        <v>48.27</v>
      </c>
    </row>
    <row r="2149" spans="1:23">
      <c r="A2149" s="908"/>
      <c r="B2149" s="1061" t="s">
        <v>234</v>
      </c>
      <c r="C2149" s="1061" t="s">
        <v>235</v>
      </c>
      <c r="D2149" s="1061" t="s">
        <v>13912</v>
      </c>
      <c r="E2149" s="1061" t="s">
        <v>13913</v>
      </c>
      <c r="F2149" s="1061" t="s">
        <v>13912</v>
      </c>
      <c r="G2149" s="1061" t="s">
        <v>1739</v>
      </c>
      <c r="H2149" s="1061" t="s">
        <v>129</v>
      </c>
      <c r="I2149" s="1061" t="s">
        <v>21</v>
      </c>
      <c r="J2149" s="1061" t="s">
        <v>7975</v>
      </c>
      <c r="K2149" s="1061" t="s">
        <v>14849</v>
      </c>
      <c r="L2149" s="1061">
        <v>31.03</v>
      </c>
      <c r="M2149" s="1061">
        <v>31.03</v>
      </c>
      <c r="N2149" s="1061">
        <v>31.03</v>
      </c>
      <c r="O2149" s="1061">
        <v>31.03</v>
      </c>
      <c r="P2149" s="1061">
        <v>31.03</v>
      </c>
      <c r="Q2149" s="1061">
        <v>31.03</v>
      </c>
      <c r="R2149" s="1061">
        <v>31.03</v>
      </c>
      <c r="S2149" s="1061">
        <v>31.03</v>
      </c>
      <c r="T2149" s="1061">
        <v>31.03</v>
      </c>
      <c r="U2149" s="1061">
        <v>31.03</v>
      </c>
      <c r="V2149" s="1061">
        <v>31.03</v>
      </c>
      <c r="W2149" s="1061">
        <v>31.03</v>
      </c>
    </row>
    <row r="2150" spans="1:23">
      <c r="A2150" s="908"/>
      <c r="B2150" s="1061" t="s">
        <v>234</v>
      </c>
      <c r="C2150" s="1061" t="s">
        <v>235</v>
      </c>
      <c r="D2150" s="1061" t="s">
        <v>4452</v>
      </c>
      <c r="E2150" s="1061" t="s">
        <v>4971</v>
      </c>
      <c r="F2150" s="1061" t="s">
        <v>4452</v>
      </c>
      <c r="G2150" s="1061" t="s">
        <v>1739</v>
      </c>
      <c r="H2150" s="1061" t="s">
        <v>129</v>
      </c>
      <c r="I2150" s="1061" t="s">
        <v>21</v>
      </c>
      <c r="J2150" s="1061" t="s">
        <v>7975</v>
      </c>
      <c r="K2150" s="1061" t="s">
        <v>14849</v>
      </c>
      <c r="L2150" s="1061">
        <v>5.91</v>
      </c>
      <c r="M2150" s="1061">
        <v>5.91</v>
      </c>
      <c r="N2150" s="1061">
        <v>5.91</v>
      </c>
      <c r="O2150" s="1061">
        <v>5.91</v>
      </c>
      <c r="P2150" s="1061">
        <v>5.91</v>
      </c>
      <c r="Q2150" s="1061">
        <v>5.91</v>
      </c>
      <c r="R2150" s="1061">
        <v>5.91</v>
      </c>
      <c r="S2150" s="1061">
        <v>5.91</v>
      </c>
      <c r="T2150" s="1061">
        <v>5.91</v>
      </c>
      <c r="U2150" s="1061">
        <v>5.91</v>
      </c>
      <c r="V2150" s="1061">
        <v>5.91</v>
      </c>
      <c r="W2150" s="1061">
        <v>5.91</v>
      </c>
    </row>
    <row r="2151" spans="1:23">
      <c r="A2151" s="908"/>
      <c r="B2151" s="1061" t="s">
        <v>234</v>
      </c>
      <c r="C2151" s="1061" t="s">
        <v>235</v>
      </c>
      <c r="D2151" s="1061" t="s">
        <v>4312</v>
      </c>
      <c r="E2151" s="1061" t="s">
        <v>13914</v>
      </c>
      <c r="F2151" s="1061" t="s">
        <v>4973</v>
      </c>
      <c r="G2151" s="1061" t="s">
        <v>1739</v>
      </c>
      <c r="H2151" s="1061" t="s">
        <v>129</v>
      </c>
      <c r="I2151" s="1061" t="s">
        <v>21</v>
      </c>
      <c r="J2151" s="1061" t="s">
        <v>7975</v>
      </c>
      <c r="K2151" s="1061" t="s">
        <v>14849</v>
      </c>
      <c r="L2151" s="1061">
        <v>14.22</v>
      </c>
      <c r="M2151" s="1061">
        <v>14.22</v>
      </c>
      <c r="N2151" s="1061">
        <v>14.22</v>
      </c>
      <c r="O2151" s="1061">
        <v>14.22</v>
      </c>
      <c r="P2151" s="1061">
        <v>14.22</v>
      </c>
      <c r="Q2151" s="1061">
        <v>14.22</v>
      </c>
      <c r="R2151" s="1061">
        <v>14.22</v>
      </c>
      <c r="S2151" s="1061">
        <v>14.22</v>
      </c>
      <c r="T2151" s="1061">
        <v>14.22</v>
      </c>
      <c r="U2151" s="1061">
        <v>14.22</v>
      </c>
      <c r="V2151" s="1061">
        <v>14.22</v>
      </c>
      <c r="W2151" s="1061">
        <v>14.22</v>
      </c>
    </row>
    <row r="2152" spans="1:23">
      <c r="A2152" s="908"/>
      <c r="B2152" s="1061" t="s">
        <v>234</v>
      </c>
      <c r="C2152" s="1061" t="s">
        <v>235</v>
      </c>
      <c r="D2152" s="1061" t="s">
        <v>6974</v>
      </c>
      <c r="E2152" s="1061" t="s">
        <v>6975</v>
      </c>
      <c r="F2152" s="1061" t="s">
        <v>8051</v>
      </c>
      <c r="G2152" s="1061" t="s">
        <v>1739</v>
      </c>
      <c r="H2152" s="1061" t="s">
        <v>129</v>
      </c>
      <c r="I2152" s="1061" t="s">
        <v>21</v>
      </c>
      <c r="J2152" s="1061" t="s">
        <v>7975</v>
      </c>
      <c r="K2152" s="1061" t="s">
        <v>14849</v>
      </c>
      <c r="L2152" s="1061">
        <v>1.31</v>
      </c>
      <c r="M2152" s="1061">
        <v>1.31</v>
      </c>
      <c r="N2152" s="1061">
        <v>1.31</v>
      </c>
      <c r="O2152" s="1061">
        <v>1.31</v>
      </c>
      <c r="P2152" s="1061">
        <v>1.31</v>
      </c>
      <c r="Q2152" s="1061">
        <v>1.31</v>
      </c>
      <c r="R2152" s="1061">
        <v>1.31</v>
      </c>
      <c r="S2152" s="1061">
        <v>1.31</v>
      </c>
      <c r="T2152" s="1061">
        <v>1.31</v>
      </c>
      <c r="U2152" s="1061">
        <v>1.31</v>
      </c>
      <c r="V2152" s="1061">
        <v>1.31</v>
      </c>
      <c r="W2152" s="1061">
        <v>1.31</v>
      </c>
    </row>
    <row r="2153" spans="1:23">
      <c r="A2153" s="908"/>
      <c r="B2153" s="1061" t="s">
        <v>234</v>
      </c>
      <c r="C2153" s="1061" t="s">
        <v>235</v>
      </c>
      <c r="D2153" s="1061" t="s">
        <v>4428</v>
      </c>
      <c r="E2153" s="1061" t="s">
        <v>12192</v>
      </c>
      <c r="F2153" s="1061" t="s">
        <v>12193</v>
      </c>
      <c r="G2153" s="1061" t="s">
        <v>1739</v>
      </c>
      <c r="H2153" s="1061" t="s">
        <v>129</v>
      </c>
      <c r="I2153" s="1061" t="s">
        <v>21</v>
      </c>
      <c r="J2153" s="1061" t="s">
        <v>7975</v>
      </c>
      <c r="K2153" s="1061" t="s">
        <v>14849</v>
      </c>
      <c r="L2153" s="1061">
        <v>32.83</v>
      </c>
      <c r="M2153" s="1061">
        <v>32.83</v>
      </c>
      <c r="N2153" s="1061">
        <v>32.83</v>
      </c>
      <c r="O2153" s="1061">
        <v>32.83</v>
      </c>
      <c r="P2153" s="1061">
        <v>32.83</v>
      </c>
      <c r="Q2153" s="1061">
        <v>32.83</v>
      </c>
      <c r="R2153" s="1061">
        <v>32.83</v>
      </c>
      <c r="S2153" s="1061">
        <v>32.83</v>
      </c>
      <c r="T2153" s="1061">
        <v>32.83</v>
      </c>
      <c r="U2153" s="1061">
        <v>32.83</v>
      </c>
      <c r="V2153" s="1061">
        <v>32.83</v>
      </c>
      <c r="W2153" s="1061">
        <v>32.83</v>
      </c>
    </row>
    <row r="2154" spans="1:23">
      <c r="A2154" s="908"/>
      <c r="B2154" s="1061" t="s">
        <v>234</v>
      </c>
      <c r="C2154" s="1061" t="s">
        <v>235</v>
      </c>
      <c r="D2154" s="1061" t="s">
        <v>4193</v>
      </c>
      <c r="E2154" s="1061" t="s">
        <v>8054</v>
      </c>
      <c r="F2154" s="1061" t="s">
        <v>8055</v>
      </c>
      <c r="G2154" s="1061" t="s">
        <v>1739</v>
      </c>
      <c r="H2154" s="1061" t="s">
        <v>129</v>
      </c>
      <c r="I2154" s="1061" t="s">
        <v>21</v>
      </c>
      <c r="J2154" s="1061" t="s">
        <v>7975</v>
      </c>
      <c r="K2154" s="1061" t="s">
        <v>14849</v>
      </c>
      <c r="L2154" s="1061">
        <v>59.76</v>
      </c>
      <c r="M2154" s="1061">
        <v>59.76</v>
      </c>
      <c r="N2154" s="1061">
        <v>59.76</v>
      </c>
      <c r="O2154" s="1061">
        <v>59.76</v>
      </c>
      <c r="P2154" s="1061">
        <v>59.76</v>
      </c>
      <c r="Q2154" s="1061">
        <v>59.76</v>
      </c>
      <c r="R2154" s="1061">
        <v>59.76</v>
      </c>
      <c r="S2154" s="1061">
        <v>59.76</v>
      </c>
      <c r="T2154" s="1061">
        <v>59.76</v>
      </c>
      <c r="U2154" s="1061">
        <v>59.76</v>
      </c>
      <c r="V2154" s="1061">
        <v>59.76</v>
      </c>
      <c r="W2154" s="1061">
        <v>59.76</v>
      </c>
    </row>
    <row r="2155" spans="1:23">
      <c r="A2155" s="908"/>
      <c r="B2155" s="1061" t="s">
        <v>234</v>
      </c>
      <c r="C2155" s="1061" t="s">
        <v>235</v>
      </c>
      <c r="D2155" s="1061" t="s">
        <v>2401</v>
      </c>
      <c r="E2155" s="1061" t="s">
        <v>8056</v>
      </c>
      <c r="F2155" s="1061" t="s">
        <v>3991</v>
      </c>
      <c r="G2155" s="1061" t="s">
        <v>1739</v>
      </c>
      <c r="H2155" s="1061" t="s">
        <v>129</v>
      </c>
      <c r="I2155" s="1061" t="s">
        <v>21</v>
      </c>
      <c r="J2155" s="1061" t="s">
        <v>7975</v>
      </c>
      <c r="K2155" s="1061" t="s">
        <v>14849</v>
      </c>
      <c r="L2155" s="1061">
        <v>64.03</v>
      </c>
      <c r="M2155" s="1061">
        <v>64.03</v>
      </c>
      <c r="N2155" s="1061">
        <v>64.03</v>
      </c>
      <c r="O2155" s="1061">
        <v>64.03</v>
      </c>
      <c r="P2155" s="1061">
        <v>64.03</v>
      </c>
      <c r="Q2155" s="1061">
        <v>64.03</v>
      </c>
      <c r="R2155" s="1061">
        <v>64.03</v>
      </c>
      <c r="S2155" s="1061">
        <v>64.03</v>
      </c>
      <c r="T2155" s="1061">
        <v>64.03</v>
      </c>
      <c r="U2155" s="1061">
        <v>64.03</v>
      </c>
      <c r="V2155" s="1061">
        <v>64.03</v>
      </c>
      <c r="W2155" s="1061">
        <v>64.03</v>
      </c>
    </row>
    <row r="2156" spans="1:23">
      <c r="A2156" s="908"/>
      <c r="B2156" s="1061" t="s">
        <v>234</v>
      </c>
      <c r="C2156" s="1061" t="s">
        <v>235</v>
      </c>
      <c r="D2156" s="1061" t="s">
        <v>2401</v>
      </c>
      <c r="E2156" s="1061" t="s">
        <v>8057</v>
      </c>
      <c r="F2156" s="1061" t="s">
        <v>8058</v>
      </c>
      <c r="G2156" s="1061" t="s">
        <v>1739</v>
      </c>
      <c r="H2156" s="1061" t="s">
        <v>129</v>
      </c>
      <c r="I2156" s="1061" t="s">
        <v>21</v>
      </c>
      <c r="J2156" s="1061" t="s">
        <v>7975</v>
      </c>
      <c r="K2156" s="1061" t="s">
        <v>14849</v>
      </c>
      <c r="L2156" s="1061">
        <v>26.69</v>
      </c>
      <c r="M2156" s="1061">
        <v>26.69</v>
      </c>
      <c r="N2156" s="1061">
        <v>26.69</v>
      </c>
      <c r="O2156" s="1061">
        <v>26.69</v>
      </c>
      <c r="P2156" s="1061">
        <v>26.69</v>
      </c>
      <c r="Q2156" s="1061">
        <v>26.69</v>
      </c>
      <c r="R2156" s="1061">
        <v>26.69</v>
      </c>
      <c r="S2156" s="1061">
        <v>26.69</v>
      </c>
      <c r="T2156" s="1061">
        <v>26.69</v>
      </c>
      <c r="U2156" s="1061">
        <v>26.69</v>
      </c>
      <c r="V2156" s="1061">
        <v>26.69</v>
      </c>
      <c r="W2156" s="1061">
        <v>26.69</v>
      </c>
    </row>
    <row r="2157" spans="1:23">
      <c r="A2157" s="908"/>
      <c r="B2157" s="1061" t="s">
        <v>234</v>
      </c>
      <c r="C2157" s="1061" t="s">
        <v>235</v>
      </c>
      <c r="D2157" s="1061" t="s">
        <v>3486</v>
      </c>
      <c r="E2157" s="1061" t="s">
        <v>8059</v>
      </c>
      <c r="F2157" s="1061" t="s">
        <v>8060</v>
      </c>
      <c r="G2157" s="1061" t="s">
        <v>1739</v>
      </c>
      <c r="H2157" s="1061" t="s">
        <v>129</v>
      </c>
      <c r="I2157" s="1061" t="s">
        <v>21</v>
      </c>
      <c r="J2157" s="1061" t="s">
        <v>7975</v>
      </c>
      <c r="K2157" s="1061" t="s">
        <v>14849</v>
      </c>
      <c r="L2157" s="1061">
        <v>9.85</v>
      </c>
      <c r="M2157" s="1061">
        <v>9.85</v>
      </c>
      <c r="N2157" s="1061">
        <v>9.85</v>
      </c>
      <c r="O2157" s="1061">
        <v>9.85</v>
      </c>
      <c r="P2157" s="1061">
        <v>9.85</v>
      </c>
      <c r="Q2157" s="1061">
        <v>9.85</v>
      </c>
      <c r="R2157" s="1061">
        <v>9.85</v>
      </c>
      <c r="S2157" s="1061">
        <v>9.85</v>
      </c>
      <c r="T2157" s="1061">
        <v>9.85</v>
      </c>
      <c r="U2157" s="1061">
        <v>9.85</v>
      </c>
      <c r="V2157" s="1061">
        <v>9.85</v>
      </c>
      <c r="W2157" s="1061">
        <v>9.85</v>
      </c>
    </row>
    <row r="2158" spans="1:23">
      <c r="A2158" s="908"/>
      <c r="B2158" s="1061" t="s">
        <v>234</v>
      </c>
      <c r="C2158" s="1061" t="s">
        <v>235</v>
      </c>
      <c r="D2158" s="1061" t="s">
        <v>12194</v>
      </c>
      <c r="E2158" s="1061" t="s">
        <v>12111</v>
      </c>
      <c r="F2158" s="1061" t="s">
        <v>12195</v>
      </c>
      <c r="G2158" s="1061" t="s">
        <v>1739</v>
      </c>
      <c r="H2158" s="1061" t="s">
        <v>129</v>
      </c>
      <c r="I2158" s="1061" t="s">
        <v>21</v>
      </c>
      <c r="J2158" s="1061" t="s">
        <v>7975</v>
      </c>
      <c r="K2158" s="1061" t="s">
        <v>14849</v>
      </c>
      <c r="L2158" s="1061">
        <v>4.75</v>
      </c>
      <c r="M2158" s="1061">
        <v>4.75</v>
      </c>
      <c r="N2158" s="1061">
        <v>4.75</v>
      </c>
      <c r="O2158" s="1061">
        <v>4.75</v>
      </c>
      <c r="P2158" s="1061">
        <v>4.75</v>
      </c>
      <c r="Q2158" s="1061">
        <v>4.75</v>
      </c>
      <c r="R2158" s="1061">
        <v>4.75</v>
      </c>
      <c r="S2158" s="1061">
        <v>4.75</v>
      </c>
      <c r="T2158" s="1061">
        <v>4.75</v>
      </c>
      <c r="U2158" s="1061">
        <v>4.75</v>
      </c>
      <c r="V2158" s="1061">
        <v>4.75</v>
      </c>
      <c r="W2158" s="1061">
        <v>4.75</v>
      </c>
    </row>
    <row r="2159" spans="1:23">
      <c r="A2159" s="908"/>
      <c r="B2159" s="1061" t="s">
        <v>234</v>
      </c>
      <c r="C2159" s="1061" t="s">
        <v>235</v>
      </c>
      <c r="D2159" s="1061" t="s">
        <v>4193</v>
      </c>
      <c r="E2159" s="1061" t="s">
        <v>8061</v>
      </c>
      <c r="F2159" s="1061" t="s">
        <v>8062</v>
      </c>
      <c r="G2159" s="1061" t="s">
        <v>1739</v>
      </c>
      <c r="H2159" s="1061" t="s">
        <v>129</v>
      </c>
      <c r="I2159" s="1061" t="s">
        <v>21</v>
      </c>
      <c r="J2159" s="1061" t="s">
        <v>7975</v>
      </c>
      <c r="K2159" s="1061" t="s">
        <v>14849</v>
      </c>
      <c r="L2159" s="1061">
        <v>77.09</v>
      </c>
      <c r="M2159" s="1061">
        <v>77.09</v>
      </c>
      <c r="N2159" s="1061">
        <v>77.09</v>
      </c>
      <c r="O2159" s="1061">
        <v>77.09</v>
      </c>
      <c r="P2159" s="1061">
        <v>77.09</v>
      </c>
      <c r="Q2159" s="1061">
        <v>77.09</v>
      </c>
      <c r="R2159" s="1061">
        <v>77.09</v>
      </c>
      <c r="S2159" s="1061">
        <v>77.09</v>
      </c>
      <c r="T2159" s="1061">
        <v>77.09</v>
      </c>
      <c r="U2159" s="1061">
        <v>77.09</v>
      </c>
      <c r="V2159" s="1061">
        <v>77.09</v>
      </c>
      <c r="W2159" s="1061">
        <v>77.09</v>
      </c>
    </row>
    <row r="2160" spans="1:23">
      <c r="A2160" s="908"/>
      <c r="B2160" s="1061" t="s">
        <v>234</v>
      </c>
      <c r="C2160" s="1061" t="s">
        <v>235</v>
      </c>
      <c r="D2160" s="1061" t="s">
        <v>4193</v>
      </c>
      <c r="E2160" s="1061" t="s">
        <v>8063</v>
      </c>
      <c r="F2160" s="1061" t="s">
        <v>8064</v>
      </c>
      <c r="G2160" s="1061" t="s">
        <v>1739</v>
      </c>
      <c r="H2160" s="1061" t="s">
        <v>129</v>
      </c>
      <c r="I2160" s="1061" t="s">
        <v>21</v>
      </c>
      <c r="J2160" s="1061" t="s">
        <v>7975</v>
      </c>
      <c r="K2160" s="1061" t="s">
        <v>14849</v>
      </c>
      <c r="L2160" s="1061">
        <v>5.08</v>
      </c>
      <c r="M2160" s="1061">
        <v>5.08</v>
      </c>
      <c r="N2160" s="1061">
        <v>5.08</v>
      </c>
      <c r="O2160" s="1061">
        <v>5.08</v>
      </c>
      <c r="P2160" s="1061">
        <v>5.08</v>
      </c>
      <c r="Q2160" s="1061">
        <v>5.08</v>
      </c>
      <c r="R2160" s="1061">
        <v>5.08</v>
      </c>
      <c r="S2160" s="1061">
        <v>5.08</v>
      </c>
      <c r="T2160" s="1061">
        <v>5.08</v>
      </c>
      <c r="U2160" s="1061">
        <v>5.08</v>
      </c>
      <c r="V2160" s="1061">
        <v>5.08</v>
      </c>
      <c r="W2160" s="1061">
        <v>5.08</v>
      </c>
    </row>
    <row r="2161" spans="1:23">
      <c r="A2161" s="908"/>
      <c r="B2161" s="1061" t="s">
        <v>234</v>
      </c>
      <c r="C2161" s="1061" t="s">
        <v>235</v>
      </c>
      <c r="D2161" s="1061" t="s">
        <v>4428</v>
      </c>
      <c r="E2161" s="1061" t="s">
        <v>6976</v>
      </c>
      <c r="F2161" s="1061" t="s">
        <v>8065</v>
      </c>
      <c r="G2161" s="1061" t="s">
        <v>1739</v>
      </c>
      <c r="H2161" s="1061" t="s">
        <v>129</v>
      </c>
      <c r="I2161" s="1061" t="s">
        <v>21</v>
      </c>
      <c r="J2161" s="1061" t="s">
        <v>7975</v>
      </c>
      <c r="K2161" s="1061" t="s">
        <v>14849</v>
      </c>
      <c r="L2161" s="1061">
        <v>59.68</v>
      </c>
      <c r="M2161" s="1061">
        <v>59.68</v>
      </c>
      <c r="N2161" s="1061">
        <v>59.68</v>
      </c>
      <c r="O2161" s="1061">
        <v>59.68</v>
      </c>
      <c r="P2161" s="1061">
        <v>59.68</v>
      </c>
      <c r="Q2161" s="1061">
        <v>59.68</v>
      </c>
      <c r="R2161" s="1061">
        <v>59.68</v>
      </c>
      <c r="S2161" s="1061">
        <v>59.68</v>
      </c>
      <c r="T2161" s="1061">
        <v>59.68</v>
      </c>
      <c r="U2161" s="1061">
        <v>59.68</v>
      </c>
      <c r="V2161" s="1061">
        <v>59.68</v>
      </c>
      <c r="W2161" s="1061">
        <v>59.68</v>
      </c>
    </row>
    <row r="2162" spans="1:23">
      <c r="A2162" s="908"/>
      <c r="B2162" s="1061" t="s">
        <v>234</v>
      </c>
      <c r="C2162" s="1061" t="s">
        <v>235</v>
      </c>
      <c r="D2162" s="1061" t="s">
        <v>8276</v>
      </c>
      <c r="E2162" s="1061" t="s">
        <v>12874</v>
      </c>
      <c r="F2162" s="1061" t="s">
        <v>12875</v>
      </c>
      <c r="G2162" s="1061" t="s">
        <v>1739</v>
      </c>
      <c r="H2162" s="1061" t="s">
        <v>129</v>
      </c>
      <c r="I2162" s="1061" t="s">
        <v>21</v>
      </c>
      <c r="J2162" s="1061" t="s">
        <v>7975</v>
      </c>
      <c r="K2162" s="1061" t="s">
        <v>14849</v>
      </c>
      <c r="L2162" s="1061">
        <v>1.89</v>
      </c>
      <c r="M2162" s="1061">
        <v>1.89</v>
      </c>
      <c r="N2162" s="1061">
        <v>1.89</v>
      </c>
      <c r="O2162" s="1061">
        <v>1.89</v>
      </c>
      <c r="P2162" s="1061">
        <v>1.89</v>
      </c>
      <c r="Q2162" s="1061">
        <v>1.89</v>
      </c>
      <c r="R2162" s="1061">
        <v>1.89</v>
      </c>
      <c r="S2162" s="1061">
        <v>1.89</v>
      </c>
      <c r="T2162" s="1061">
        <v>1.89</v>
      </c>
      <c r="U2162" s="1061">
        <v>1.89</v>
      </c>
      <c r="V2162" s="1061">
        <v>1.89</v>
      </c>
      <c r="W2162" s="1061">
        <v>1.89</v>
      </c>
    </row>
    <row r="2163" spans="1:23">
      <c r="A2163" s="908"/>
      <c r="B2163" s="1061" t="s">
        <v>234</v>
      </c>
      <c r="C2163" s="1061" t="s">
        <v>235</v>
      </c>
      <c r="D2163" s="1061" t="s">
        <v>4976</v>
      </c>
      <c r="E2163" s="1061" t="s">
        <v>13915</v>
      </c>
      <c r="F2163" s="1061" t="s">
        <v>13916</v>
      </c>
      <c r="G2163" s="1061" t="s">
        <v>1739</v>
      </c>
      <c r="H2163" s="1061" t="s">
        <v>129</v>
      </c>
      <c r="I2163" s="1061" t="s">
        <v>21</v>
      </c>
      <c r="J2163" s="1061" t="s">
        <v>7975</v>
      </c>
      <c r="K2163" s="1061" t="s">
        <v>14849</v>
      </c>
      <c r="L2163" s="1061">
        <v>108.19</v>
      </c>
      <c r="M2163" s="1061">
        <v>108.19</v>
      </c>
      <c r="N2163" s="1061">
        <v>108.19</v>
      </c>
      <c r="O2163" s="1061">
        <v>108.19</v>
      </c>
      <c r="P2163" s="1061">
        <v>108.19</v>
      </c>
      <c r="Q2163" s="1061">
        <v>108.19</v>
      </c>
      <c r="R2163" s="1061">
        <v>108.19</v>
      </c>
      <c r="S2163" s="1061">
        <v>108.19</v>
      </c>
      <c r="T2163" s="1061">
        <v>108.19</v>
      </c>
      <c r="U2163" s="1061">
        <v>108.19</v>
      </c>
      <c r="V2163" s="1061">
        <v>108.19</v>
      </c>
      <c r="W2163" s="1061">
        <v>108.19</v>
      </c>
    </row>
    <row r="2164" spans="1:23">
      <c r="A2164" s="908"/>
      <c r="B2164" s="1061" t="s">
        <v>234</v>
      </c>
      <c r="C2164" s="1061" t="s">
        <v>235</v>
      </c>
      <c r="D2164" s="1061" t="s">
        <v>4693</v>
      </c>
      <c r="E2164" s="1061" t="s">
        <v>4977</v>
      </c>
      <c r="F2164" s="1061" t="s">
        <v>12876</v>
      </c>
      <c r="G2164" s="1061" t="s">
        <v>1739</v>
      </c>
      <c r="H2164" s="1061" t="s">
        <v>129</v>
      </c>
      <c r="I2164" s="1061" t="s">
        <v>21</v>
      </c>
      <c r="J2164" s="1061" t="s">
        <v>7975</v>
      </c>
      <c r="K2164" s="1061" t="s">
        <v>14849</v>
      </c>
      <c r="L2164" s="1061">
        <v>63.34</v>
      </c>
      <c r="M2164" s="1061">
        <v>63.34</v>
      </c>
      <c r="N2164" s="1061">
        <v>63.34</v>
      </c>
      <c r="O2164" s="1061">
        <v>63.34</v>
      </c>
      <c r="P2164" s="1061">
        <v>63.34</v>
      </c>
      <c r="Q2164" s="1061">
        <v>63.34</v>
      </c>
      <c r="R2164" s="1061">
        <v>63.34</v>
      </c>
      <c r="S2164" s="1061">
        <v>63.34</v>
      </c>
      <c r="T2164" s="1061">
        <v>63.34</v>
      </c>
      <c r="U2164" s="1061">
        <v>63.34</v>
      </c>
      <c r="V2164" s="1061">
        <v>63.34</v>
      </c>
      <c r="W2164" s="1061">
        <v>63.34</v>
      </c>
    </row>
    <row r="2165" spans="1:23">
      <c r="A2165" s="908"/>
      <c r="B2165" s="1061" t="s">
        <v>234</v>
      </c>
      <c r="C2165" s="1061" t="s">
        <v>235</v>
      </c>
      <c r="D2165" s="1061" t="s">
        <v>4610</v>
      </c>
      <c r="E2165" s="1061" t="s">
        <v>14850</v>
      </c>
      <c r="F2165" s="1061" t="s">
        <v>14753</v>
      </c>
      <c r="G2165" s="1061" t="s">
        <v>1739</v>
      </c>
      <c r="H2165" s="1061" t="s">
        <v>129</v>
      </c>
      <c r="I2165" s="1061" t="s">
        <v>20</v>
      </c>
      <c r="J2165" s="1061" t="s">
        <v>7975</v>
      </c>
      <c r="K2165" s="1061" t="s">
        <v>14849</v>
      </c>
      <c r="L2165" s="1061">
        <v>367500</v>
      </c>
      <c r="M2165" s="1061">
        <v>367500</v>
      </c>
      <c r="N2165" s="1061">
        <v>367500</v>
      </c>
      <c r="O2165" s="1061">
        <v>367500</v>
      </c>
      <c r="P2165" s="1061">
        <v>367500</v>
      </c>
      <c r="Q2165" s="1061">
        <v>367500</v>
      </c>
      <c r="R2165" s="1061">
        <v>367500</v>
      </c>
      <c r="S2165" s="1061">
        <v>367500</v>
      </c>
      <c r="T2165" s="1061">
        <v>367500</v>
      </c>
      <c r="U2165" s="1061">
        <v>367500</v>
      </c>
      <c r="V2165" s="1061">
        <v>367500</v>
      </c>
      <c r="W2165" s="1061">
        <v>367500</v>
      </c>
    </row>
    <row r="2166" spans="1:23">
      <c r="A2166" s="908"/>
      <c r="B2166" s="1061" t="s">
        <v>234</v>
      </c>
      <c r="C2166" s="1061" t="s">
        <v>235</v>
      </c>
      <c r="D2166" s="1061" t="s">
        <v>4610</v>
      </c>
      <c r="E2166" s="1061" t="s">
        <v>13917</v>
      </c>
      <c r="F2166" s="1061" t="s">
        <v>13918</v>
      </c>
      <c r="G2166" s="1061" t="s">
        <v>1739</v>
      </c>
      <c r="H2166" s="1061" t="s">
        <v>129</v>
      </c>
      <c r="I2166" s="1061" t="s">
        <v>20</v>
      </c>
      <c r="J2166" s="1061" t="s">
        <v>7975</v>
      </c>
      <c r="K2166" s="1061" t="s">
        <v>14849</v>
      </c>
      <c r="L2166" s="1061">
        <v>207900</v>
      </c>
      <c r="M2166" s="1061">
        <v>207900</v>
      </c>
      <c r="N2166" s="1061">
        <v>207900</v>
      </c>
      <c r="O2166" s="1061">
        <v>207900</v>
      </c>
      <c r="P2166" s="1061">
        <v>207900</v>
      </c>
      <c r="Q2166" s="1061">
        <v>207900</v>
      </c>
      <c r="R2166" s="1061">
        <v>207900</v>
      </c>
      <c r="S2166" s="1061">
        <v>207900</v>
      </c>
      <c r="T2166" s="1061">
        <v>207900</v>
      </c>
      <c r="U2166" s="1061">
        <v>207900</v>
      </c>
      <c r="V2166" s="1061">
        <v>207900</v>
      </c>
      <c r="W2166" s="1061">
        <v>207900</v>
      </c>
    </row>
    <row r="2167" spans="1:23">
      <c r="A2167" s="908"/>
      <c r="B2167" s="1061" t="s">
        <v>234</v>
      </c>
      <c r="C2167" s="1061" t="s">
        <v>235</v>
      </c>
      <c r="D2167" s="1061" t="s">
        <v>239</v>
      </c>
      <c r="E2167" s="1061">
        <v>433952</v>
      </c>
      <c r="F2167" s="1061" t="s">
        <v>9785</v>
      </c>
      <c r="G2167" s="1061" t="s">
        <v>1976</v>
      </c>
      <c r="H2167" s="1061" t="s">
        <v>129</v>
      </c>
      <c r="I2167" s="1061" t="s">
        <v>20</v>
      </c>
      <c r="J2167" s="1061" t="s">
        <v>7975</v>
      </c>
      <c r="K2167" s="1061" t="s">
        <v>14849</v>
      </c>
      <c r="L2167" s="1061">
        <v>72000</v>
      </c>
      <c r="M2167" s="1061">
        <v>72000</v>
      </c>
      <c r="N2167" s="1061">
        <v>72000</v>
      </c>
      <c r="O2167" s="1061">
        <v>72000</v>
      </c>
      <c r="P2167" s="1061">
        <v>72000</v>
      </c>
      <c r="Q2167" s="1061">
        <v>72000</v>
      </c>
      <c r="R2167" s="1061">
        <v>72000</v>
      </c>
      <c r="S2167" s="1061">
        <v>72000</v>
      </c>
      <c r="T2167" s="1061">
        <v>72000</v>
      </c>
      <c r="U2167" s="1061">
        <v>72000</v>
      </c>
      <c r="V2167" s="1061">
        <v>72000</v>
      </c>
      <c r="W2167" s="1061">
        <v>72000</v>
      </c>
    </row>
    <row r="2168" spans="1:23">
      <c r="A2168" s="908"/>
      <c r="B2168" s="1061" t="s">
        <v>234</v>
      </c>
      <c r="C2168" s="1061" t="s">
        <v>235</v>
      </c>
      <c r="D2168" s="1061" t="s">
        <v>239</v>
      </c>
      <c r="E2168" s="1061">
        <v>434465</v>
      </c>
      <c r="F2168" s="1061" t="s">
        <v>9786</v>
      </c>
      <c r="G2168" s="1061" t="s">
        <v>1976</v>
      </c>
      <c r="H2168" s="1061" t="s">
        <v>129</v>
      </c>
      <c r="I2168" s="1061" t="s">
        <v>20</v>
      </c>
      <c r="J2168" s="1061" t="s">
        <v>7975</v>
      </c>
      <c r="K2168" s="1061" t="s">
        <v>14849</v>
      </c>
      <c r="L2168" s="1061">
        <v>52000</v>
      </c>
      <c r="M2168" s="1061">
        <v>52000</v>
      </c>
      <c r="N2168" s="1061">
        <v>52000</v>
      </c>
      <c r="O2168" s="1061">
        <v>52000</v>
      </c>
      <c r="P2168" s="1061">
        <v>52000</v>
      </c>
      <c r="Q2168" s="1061">
        <v>52000</v>
      </c>
      <c r="R2168" s="1061">
        <v>52000</v>
      </c>
      <c r="S2168" s="1061">
        <v>52000</v>
      </c>
      <c r="T2168" s="1061">
        <v>52000</v>
      </c>
      <c r="U2168" s="1061">
        <v>52000</v>
      </c>
      <c r="V2168" s="1061">
        <v>52000</v>
      </c>
      <c r="W2168" s="1061">
        <v>52000</v>
      </c>
    </row>
    <row r="2169" spans="1:23">
      <c r="A2169" s="908"/>
      <c r="B2169" s="1061" t="s">
        <v>234</v>
      </c>
      <c r="C2169" s="1061" t="s">
        <v>235</v>
      </c>
      <c r="D2169" s="1061" t="s">
        <v>4519</v>
      </c>
      <c r="E2169" s="1061">
        <v>438684</v>
      </c>
      <c r="F2169" s="1061" t="s">
        <v>14752</v>
      </c>
      <c r="G2169" s="1061" t="s">
        <v>1739</v>
      </c>
      <c r="H2169" s="1061" t="s">
        <v>129</v>
      </c>
      <c r="I2169" s="1061" t="s">
        <v>20</v>
      </c>
      <c r="J2169" s="1061" t="s">
        <v>7975</v>
      </c>
      <c r="K2169" s="1061" t="s">
        <v>14849</v>
      </c>
      <c r="L2169" s="1061">
        <v>6300</v>
      </c>
      <c r="M2169" s="1061">
        <v>6300</v>
      </c>
      <c r="N2169" s="1061">
        <v>6300</v>
      </c>
      <c r="O2169" s="1061">
        <v>6300</v>
      </c>
      <c r="P2169" s="1061">
        <v>6300</v>
      </c>
      <c r="Q2169" s="1061">
        <v>6300</v>
      </c>
      <c r="R2169" s="1061">
        <v>6300</v>
      </c>
      <c r="S2169" s="1061">
        <v>6300</v>
      </c>
      <c r="T2169" s="1061">
        <v>6300</v>
      </c>
      <c r="U2169" s="1061">
        <v>6300</v>
      </c>
      <c r="V2169" s="1061">
        <v>6300</v>
      </c>
      <c r="W2169" s="1061">
        <v>6300</v>
      </c>
    </row>
    <row r="2170" spans="1:23">
      <c r="A2170" s="908"/>
      <c r="B2170" s="1061" t="s">
        <v>234</v>
      </c>
      <c r="C2170" s="1061" t="s">
        <v>235</v>
      </c>
      <c r="D2170" s="1061" t="s">
        <v>4519</v>
      </c>
      <c r="E2170" s="1061">
        <v>438709</v>
      </c>
      <c r="F2170" s="1061" t="s">
        <v>9787</v>
      </c>
      <c r="G2170" s="1061" t="s">
        <v>1739</v>
      </c>
      <c r="H2170" s="1061" t="s">
        <v>129</v>
      </c>
      <c r="I2170" s="1061" t="s">
        <v>20</v>
      </c>
      <c r="J2170" s="1061" t="s">
        <v>7975</v>
      </c>
      <c r="K2170" s="1061" t="s">
        <v>14849</v>
      </c>
      <c r="L2170" s="1061">
        <v>16000</v>
      </c>
      <c r="M2170" s="1061">
        <v>16000</v>
      </c>
      <c r="N2170" s="1061">
        <v>16000</v>
      </c>
      <c r="O2170" s="1061">
        <v>16000</v>
      </c>
      <c r="P2170" s="1061">
        <v>16000</v>
      </c>
      <c r="Q2170" s="1061">
        <v>16000</v>
      </c>
      <c r="R2170" s="1061">
        <v>16000</v>
      </c>
      <c r="S2170" s="1061">
        <v>16000</v>
      </c>
      <c r="T2170" s="1061">
        <v>16000</v>
      </c>
      <c r="U2170" s="1061">
        <v>16000</v>
      </c>
      <c r="V2170" s="1061">
        <v>16000</v>
      </c>
      <c r="W2170" s="1061">
        <v>16000</v>
      </c>
    </row>
    <row r="2171" spans="1:23">
      <c r="A2171" s="908"/>
      <c r="B2171" s="1061" t="s">
        <v>234</v>
      </c>
      <c r="C2171" s="1061" t="s">
        <v>235</v>
      </c>
      <c r="D2171" s="1061" t="s">
        <v>4555</v>
      </c>
      <c r="E2171" s="1061">
        <v>439681</v>
      </c>
      <c r="F2171" s="1061" t="s">
        <v>14729</v>
      </c>
      <c r="G2171" s="1061" t="s">
        <v>1739</v>
      </c>
      <c r="H2171" s="1061" t="s">
        <v>129</v>
      </c>
      <c r="I2171" s="1061" t="s">
        <v>20</v>
      </c>
      <c r="J2171" s="1061" t="s">
        <v>7975</v>
      </c>
      <c r="K2171" s="1061" t="s">
        <v>14849</v>
      </c>
      <c r="L2171" s="1061">
        <v>61950</v>
      </c>
      <c r="M2171" s="1061">
        <v>61950</v>
      </c>
      <c r="N2171" s="1061">
        <v>61950</v>
      </c>
      <c r="O2171" s="1061">
        <v>61950</v>
      </c>
      <c r="P2171" s="1061">
        <v>61950</v>
      </c>
      <c r="Q2171" s="1061">
        <v>61950</v>
      </c>
      <c r="R2171" s="1061">
        <v>61950</v>
      </c>
      <c r="S2171" s="1061">
        <v>61950</v>
      </c>
      <c r="T2171" s="1061">
        <v>61950</v>
      </c>
      <c r="U2171" s="1061">
        <v>61950</v>
      </c>
      <c r="V2171" s="1061">
        <v>61950</v>
      </c>
      <c r="W2171" s="1061">
        <v>61950</v>
      </c>
    </row>
    <row r="2172" spans="1:23">
      <c r="A2172" s="908"/>
      <c r="B2172" s="1061" t="s">
        <v>234</v>
      </c>
      <c r="C2172" s="1061" t="s">
        <v>235</v>
      </c>
      <c r="D2172" s="1061" t="s">
        <v>4555</v>
      </c>
      <c r="E2172" s="1061">
        <v>439682</v>
      </c>
      <c r="F2172" s="1061" t="s">
        <v>14730</v>
      </c>
      <c r="G2172" s="1061" t="s">
        <v>1739</v>
      </c>
      <c r="H2172" s="1061" t="s">
        <v>129</v>
      </c>
      <c r="I2172" s="1061" t="s">
        <v>20</v>
      </c>
      <c r="J2172" s="1061" t="s">
        <v>7975</v>
      </c>
      <c r="K2172" s="1061" t="s">
        <v>14849</v>
      </c>
      <c r="L2172" s="1061">
        <v>29400</v>
      </c>
      <c r="M2172" s="1061">
        <v>29400</v>
      </c>
      <c r="N2172" s="1061">
        <v>29400</v>
      </c>
      <c r="O2172" s="1061">
        <v>29400</v>
      </c>
      <c r="P2172" s="1061">
        <v>29400</v>
      </c>
      <c r="Q2172" s="1061">
        <v>29400</v>
      </c>
      <c r="R2172" s="1061">
        <v>29400</v>
      </c>
      <c r="S2172" s="1061">
        <v>29400</v>
      </c>
      <c r="T2172" s="1061">
        <v>29400</v>
      </c>
      <c r="U2172" s="1061">
        <v>29400</v>
      </c>
      <c r="V2172" s="1061">
        <v>29400</v>
      </c>
      <c r="W2172" s="1061">
        <v>29400</v>
      </c>
    </row>
    <row r="2173" spans="1:23">
      <c r="A2173" s="908"/>
      <c r="B2173" s="1061" t="s">
        <v>234</v>
      </c>
      <c r="C2173" s="1061" t="s">
        <v>235</v>
      </c>
      <c r="D2173" s="1061" t="s">
        <v>4555</v>
      </c>
      <c r="E2173" s="1061">
        <v>452509</v>
      </c>
      <c r="F2173" s="1061" t="s">
        <v>14731</v>
      </c>
      <c r="G2173" s="1061" t="s">
        <v>1739</v>
      </c>
      <c r="H2173" s="1061" t="s">
        <v>129</v>
      </c>
      <c r="I2173" s="1061" t="s">
        <v>20</v>
      </c>
      <c r="J2173" s="1061" t="s">
        <v>7975</v>
      </c>
      <c r="K2173" s="1061" t="s">
        <v>14849</v>
      </c>
      <c r="L2173" s="1061">
        <v>39900</v>
      </c>
      <c r="M2173" s="1061">
        <v>39900</v>
      </c>
      <c r="N2173" s="1061">
        <v>39900</v>
      </c>
      <c r="O2173" s="1061">
        <v>39900</v>
      </c>
      <c r="P2173" s="1061">
        <v>39900</v>
      </c>
      <c r="Q2173" s="1061">
        <v>39900</v>
      </c>
      <c r="R2173" s="1061">
        <v>39900</v>
      </c>
      <c r="S2173" s="1061">
        <v>39900</v>
      </c>
      <c r="T2173" s="1061">
        <v>39900</v>
      </c>
      <c r="U2173" s="1061">
        <v>39900</v>
      </c>
      <c r="V2173" s="1061">
        <v>39900</v>
      </c>
      <c r="W2173" s="1061">
        <v>39900</v>
      </c>
    </row>
    <row r="2174" spans="1:23">
      <c r="A2174" s="908"/>
      <c r="B2174" s="1061" t="s">
        <v>234</v>
      </c>
      <c r="C2174" s="1061" t="s">
        <v>235</v>
      </c>
      <c r="D2174" s="1061" t="s">
        <v>14644</v>
      </c>
      <c r="E2174" s="1061">
        <v>467625</v>
      </c>
      <c r="F2174" s="1061" t="s">
        <v>14645</v>
      </c>
      <c r="G2174" s="1061" t="s">
        <v>1739</v>
      </c>
      <c r="H2174" s="1061" t="s">
        <v>129</v>
      </c>
      <c r="I2174" s="1061" t="s">
        <v>20</v>
      </c>
      <c r="J2174" s="1061" t="s">
        <v>7975</v>
      </c>
      <c r="K2174" s="1061" t="s">
        <v>14849</v>
      </c>
      <c r="L2174" s="1061">
        <v>311850</v>
      </c>
      <c r="M2174" s="1061">
        <v>311850</v>
      </c>
      <c r="N2174" s="1061">
        <v>311850</v>
      </c>
      <c r="O2174" s="1061">
        <v>311850</v>
      </c>
      <c r="P2174" s="1061">
        <v>311850</v>
      </c>
      <c r="Q2174" s="1061">
        <v>311850</v>
      </c>
      <c r="R2174" s="1061">
        <v>311850</v>
      </c>
      <c r="S2174" s="1061">
        <v>311850</v>
      </c>
      <c r="T2174" s="1061">
        <v>311850</v>
      </c>
      <c r="U2174" s="1061">
        <v>311850</v>
      </c>
      <c r="V2174" s="1061">
        <v>311850</v>
      </c>
      <c r="W2174" s="1061">
        <v>311850</v>
      </c>
    </row>
    <row r="2175" spans="1:23">
      <c r="A2175" s="908"/>
      <c r="B2175" s="1061" t="s">
        <v>234</v>
      </c>
      <c r="C2175" s="1061" t="s">
        <v>235</v>
      </c>
      <c r="D2175" s="1061" t="s">
        <v>14644</v>
      </c>
      <c r="E2175" s="1061">
        <v>467628</v>
      </c>
      <c r="F2175" s="1061" t="s">
        <v>14646</v>
      </c>
      <c r="G2175" s="1061" t="s">
        <v>1739</v>
      </c>
      <c r="H2175" s="1061" t="s">
        <v>129</v>
      </c>
      <c r="I2175" s="1061" t="s">
        <v>20</v>
      </c>
      <c r="J2175" s="1061" t="s">
        <v>7975</v>
      </c>
      <c r="K2175" s="1061" t="s">
        <v>14849</v>
      </c>
      <c r="L2175" s="1061">
        <v>282450</v>
      </c>
      <c r="M2175" s="1061">
        <v>282450</v>
      </c>
      <c r="N2175" s="1061">
        <v>282450</v>
      </c>
      <c r="O2175" s="1061">
        <v>282450</v>
      </c>
      <c r="P2175" s="1061">
        <v>282450</v>
      </c>
      <c r="Q2175" s="1061">
        <v>282450</v>
      </c>
      <c r="R2175" s="1061">
        <v>282450</v>
      </c>
      <c r="S2175" s="1061">
        <v>282450</v>
      </c>
      <c r="T2175" s="1061">
        <v>282450</v>
      </c>
      <c r="U2175" s="1061">
        <v>282450</v>
      </c>
      <c r="V2175" s="1061">
        <v>282450</v>
      </c>
      <c r="W2175" s="1061">
        <v>282450</v>
      </c>
    </row>
    <row r="2176" spans="1:23">
      <c r="A2176" s="908"/>
      <c r="B2176" s="1061" t="s">
        <v>234</v>
      </c>
      <c r="C2176" s="1061" t="s">
        <v>235</v>
      </c>
      <c r="D2176" s="1061" t="s">
        <v>5191</v>
      </c>
      <c r="E2176" s="1061">
        <v>473282</v>
      </c>
      <c r="F2176" s="1061" t="s">
        <v>14732</v>
      </c>
      <c r="G2176" s="1061" t="s">
        <v>1739</v>
      </c>
      <c r="H2176" s="1061" t="s">
        <v>129</v>
      </c>
      <c r="I2176" s="1061" t="s">
        <v>20</v>
      </c>
      <c r="J2176" s="1061" t="s">
        <v>7975</v>
      </c>
      <c r="K2176" s="1061" t="s">
        <v>14849</v>
      </c>
      <c r="L2176" s="1061">
        <v>15750</v>
      </c>
      <c r="M2176" s="1061">
        <v>15750</v>
      </c>
      <c r="N2176" s="1061">
        <v>15750</v>
      </c>
      <c r="O2176" s="1061">
        <v>15750</v>
      </c>
      <c r="P2176" s="1061">
        <v>15750</v>
      </c>
      <c r="Q2176" s="1061">
        <v>15750</v>
      </c>
      <c r="R2176" s="1061">
        <v>15750</v>
      </c>
      <c r="S2176" s="1061">
        <v>15750</v>
      </c>
      <c r="T2176" s="1061">
        <v>15750</v>
      </c>
      <c r="U2176" s="1061">
        <v>15750</v>
      </c>
      <c r="V2176" s="1061">
        <v>15750</v>
      </c>
      <c r="W2176" s="1061">
        <v>15750</v>
      </c>
    </row>
    <row r="2177" spans="1:23">
      <c r="A2177" s="908"/>
      <c r="B2177" s="1061" t="s">
        <v>234</v>
      </c>
      <c r="C2177" s="1061" t="s">
        <v>235</v>
      </c>
      <c r="D2177" s="1061" t="s">
        <v>4429</v>
      </c>
      <c r="E2177" s="1061">
        <v>4800600680</v>
      </c>
      <c r="F2177" s="1061" t="s">
        <v>4925</v>
      </c>
      <c r="G2177" s="1061" t="s">
        <v>1739</v>
      </c>
      <c r="H2177" s="1061" t="s">
        <v>129</v>
      </c>
      <c r="I2177" s="1061" t="s">
        <v>21</v>
      </c>
      <c r="J2177" s="1061" t="s">
        <v>7975</v>
      </c>
      <c r="K2177" s="1061" t="s">
        <v>14849</v>
      </c>
      <c r="L2177" s="1061">
        <v>4.93</v>
      </c>
      <c r="M2177" s="1061">
        <v>4.93</v>
      </c>
      <c r="N2177" s="1061">
        <v>4.93</v>
      </c>
      <c r="O2177" s="1061">
        <v>4.93</v>
      </c>
      <c r="P2177" s="1061">
        <v>4.93</v>
      </c>
      <c r="Q2177" s="1061">
        <v>4.93</v>
      </c>
      <c r="R2177" s="1061">
        <v>4.93</v>
      </c>
      <c r="S2177" s="1061">
        <v>4.93</v>
      </c>
      <c r="T2177" s="1061">
        <v>4.93</v>
      </c>
      <c r="U2177" s="1061">
        <v>4.93</v>
      </c>
      <c r="V2177" s="1061">
        <v>4.93</v>
      </c>
      <c r="W2177" s="1061">
        <v>4.93</v>
      </c>
    </row>
    <row r="2178" spans="1:23">
      <c r="A2178" s="908"/>
      <c r="B2178" s="1061" t="s">
        <v>234</v>
      </c>
      <c r="C2178" s="1061" t="s">
        <v>235</v>
      </c>
      <c r="D2178" s="1061" t="s">
        <v>4429</v>
      </c>
      <c r="E2178" s="1061">
        <v>4800600690</v>
      </c>
      <c r="F2178" s="1061" t="s">
        <v>4926</v>
      </c>
      <c r="G2178" s="1061" t="s">
        <v>1739</v>
      </c>
      <c r="H2178" s="1061" t="s">
        <v>129</v>
      </c>
      <c r="I2178" s="1061" t="s">
        <v>21</v>
      </c>
      <c r="J2178" s="1061" t="s">
        <v>7975</v>
      </c>
      <c r="K2178" s="1061" t="s">
        <v>14849</v>
      </c>
      <c r="L2178" s="1061">
        <v>4.1100000000000003</v>
      </c>
      <c r="M2178" s="1061">
        <v>4.1100000000000003</v>
      </c>
      <c r="N2178" s="1061">
        <v>4.1100000000000003</v>
      </c>
      <c r="O2178" s="1061">
        <v>4.1100000000000003</v>
      </c>
      <c r="P2178" s="1061">
        <v>4.1100000000000003</v>
      </c>
      <c r="Q2178" s="1061">
        <v>4.1100000000000003</v>
      </c>
      <c r="R2178" s="1061">
        <v>4.1100000000000003</v>
      </c>
      <c r="S2178" s="1061">
        <v>4.1100000000000003</v>
      </c>
      <c r="T2178" s="1061">
        <v>4.1100000000000003</v>
      </c>
      <c r="U2178" s="1061">
        <v>4.1100000000000003</v>
      </c>
      <c r="V2178" s="1061">
        <v>4.1100000000000003</v>
      </c>
      <c r="W2178" s="1061">
        <v>4.1100000000000003</v>
      </c>
    </row>
    <row r="2179" spans="1:23">
      <c r="A2179" s="908"/>
      <c r="B2179" s="1061" t="s">
        <v>234</v>
      </c>
      <c r="C2179" s="1061" t="s">
        <v>235</v>
      </c>
      <c r="D2179" s="1061" t="s">
        <v>13704</v>
      </c>
      <c r="E2179" s="1061">
        <v>4818000380</v>
      </c>
      <c r="F2179" s="1061" t="s">
        <v>13705</v>
      </c>
      <c r="G2179" s="1061" t="s">
        <v>1739</v>
      </c>
      <c r="H2179" s="1061" t="s">
        <v>129</v>
      </c>
      <c r="I2179" s="1061" t="s">
        <v>21</v>
      </c>
      <c r="J2179" s="1061" t="s">
        <v>7975</v>
      </c>
      <c r="K2179" s="1061" t="s">
        <v>14849</v>
      </c>
      <c r="L2179" s="1061">
        <v>644.48</v>
      </c>
      <c r="M2179" s="1061">
        <v>644.48</v>
      </c>
      <c r="N2179" s="1061">
        <v>644.48</v>
      </c>
      <c r="O2179" s="1061">
        <v>644.48</v>
      </c>
      <c r="P2179" s="1061">
        <v>644.48</v>
      </c>
      <c r="Q2179" s="1061">
        <v>644.48</v>
      </c>
      <c r="R2179" s="1061">
        <v>644.48</v>
      </c>
      <c r="S2179" s="1061">
        <v>644.48</v>
      </c>
      <c r="T2179" s="1061">
        <v>644.48</v>
      </c>
      <c r="U2179" s="1061">
        <v>644.48</v>
      </c>
      <c r="V2179" s="1061">
        <v>644.48</v>
      </c>
      <c r="W2179" s="1061">
        <v>644.48</v>
      </c>
    </row>
    <row r="2180" spans="1:23">
      <c r="A2180" s="908"/>
      <c r="B2180" s="1061" t="s">
        <v>234</v>
      </c>
      <c r="C2180" s="1061" t="s">
        <v>235</v>
      </c>
      <c r="D2180" s="1061" t="s">
        <v>4384</v>
      </c>
      <c r="E2180" s="1061">
        <v>48316671</v>
      </c>
      <c r="F2180" s="1061" t="s">
        <v>4918</v>
      </c>
      <c r="G2180" s="1061" t="s">
        <v>1739</v>
      </c>
      <c r="H2180" s="1061" t="s">
        <v>129</v>
      </c>
      <c r="I2180" s="1061" t="s">
        <v>21</v>
      </c>
      <c r="J2180" s="1061" t="s">
        <v>7975</v>
      </c>
      <c r="K2180" s="1061" t="s">
        <v>14849</v>
      </c>
      <c r="L2180" s="1061">
        <v>102.63</v>
      </c>
      <c r="M2180" s="1061">
        <v>102.63</v>
      </c>
      <c r="N2180" s="1061">
        <v>102.63</v>
      </c>
      <c r="O2180" s="1061">
        <v>102.63</v>
      </c>
      <c r="P2180" s="1061">
        <v>102.63</v>
      </c>
      <c r="Q2180" s="1061">
        <v>102.63</v>
      </c>
      <c r="R2180" s="1061">
        <v>102.63</v>
      </c>
      <c r="S2180" s="1061">
        <v>102.63</v>
      </c>
      <c r="T2180" s="1061">
        <v>102.63</v>
      </c>
      <c r="U2180" s="1061">
        <v>102.63</v>
      </c>
      <c r="V2180" s="1061">
        <v>102.63</v>
      </c>
      <c r="W2180" s="1061">
        <v>102.63</v>
      </c>
    </row>
    <row r="2181" spans="1:23">
      <c r="A2181" s="908"/>
      <c r="B2181" s="1061" t="s">
        <v>234</v>
      </c>
      <c r="C2181" s="1061" t="s">
        <v>235</v>
      </c>
      <c r="D2181" s="1061" t="s">
        <v>4632</v>
      </c>
      <c r="E2181" s="1061">
        <v>48316677</v>
      </c>
      <c r="F2181" s="1061" t="s">
        <v>4919</v>
      </c>
      <c r="G2181" s="1061" t="s">
        <v>1739</v>
      </c>
      <c r="H2181" s="1061" t="s">
        <v>129</v>
      </c>
      <c r="I2181" s="1061" t="s">
        <v>21</v>
      </c>
      <c r="J2181" s="1061" t="s">
        <v>7975</v>
      </c>
      <c r="K2181" s="1061" t="s">
        <v>14849</v>
      </c>
      <c r="L2181" s="1061">
        <v>98.53</v>
      </c>
      <c r="M2181" s="1061">
        <v>98.53</v>
      </c>
      <c r="N2181" s="1061">
        <v>98.53</v>
      </c>
      <c r="O2181" s="1061">
        <v>98.53</v>
      </c>
      <c r="P2181" s="1061">
        <v>98.53</v>
      </c>
      <c r="Q2181" s="1061">
        <v>98.53</v>
      </c>
      <c r="R2181" s="1061">
        <v>98.53</v>
      </c>
      <c r="S2181" s="1061">
        <v>98.53</v>
      </c>
      <c r="T2181" s="1061">
        <v>98.53</v>
      </c>
      <c r="U2181" s="1061">
        <v>98.53</v>
      </c>
      <c r="V2181" s="1061">
        <v>98.53</v>
      </c>
      <c r="W2181" s="1061">
        <v>98.53</v>
      </c>
    </row>
    <row r="2182" spans="1:23">
      <c r="A2182" s="908"/>
      <c r="B2182" s="1061" t="s">
        <v>234</v>
      </c>
      <c r="C2182" s="1061" t="s">
        <v>235</v>
      </c>
      <c r="D2182" s="1061" t="s">
        <v>4555</v>
      </c>
      <c r="E2182" s="1061">
        <v>484787</v>
      </c>
      <c r="F2182" s="1061" t="s">
        <v>14647</v>
      </c>
      <c r="G2182" s="1061" t="s">
        <v>1739</v>
      </c>
      <c r="H2182" s="1061" t="s">
        <v>129</v>
      </c>
      <c r="I2182" s="1061" t="s">
        <v>20</v>
      </c>
      <c r="J2182" s="1061" t="s">
        <v>7975</v>
      </c>
      <c r="K2182" s="1061" t="s">
        <v>14849</v>
      </c>
      <c r="L2182" s="1061">
        <v>232050</v>
      </c>
      <c r="M2182" s="1061">
        <v>232050</v>
      </c>
      <c r="N2182" s="1061">
        <v>232050</v>
      </c>
      <c r="O2182" s="1061">
        <v>232050</v>
      </c>
      <c r="P2182" s="1061">
        <v>232050</v>
      </c>
      <c r="Q2182" s="1061">
        <v>232050</v>
      </c>
      <c r="R2182" s="1061">
        <v>232050</v>
      </c>
      <c r="S2182" s="1061">
        <v>232050</v>
      </c>
      <c r="T2182" s="1061">
        <v>232050</v>
      </c>
      <c r="U2182" s="1061">
        <v>232050</v>
      </c>
      <c r="V2182" s="1061">
        <v>232050</v>
      </c>
      <c r="W2182" s="1061">
        <v>232050</v>
      </c>
    </row>
    <row r="2183" spans="1:23">
      <c r="A2183" s="908"/>
      <c r="B2183" s="1061" t="s">
        <v>234</v>
      </c>
      <c r="C2183" s="1061" t="s">
        <v>235</v>
      </c>
      <c r="D2183" s="1061" t="s">
        <v>5277</v>
      </c>
      <c r="E2183" s="1061">
        <v>485292</v>
      </c>
      <c r="F2183" s="1061" t="s">
        <v>9788</v>
      </c>
      <c r="G2183" s="1061" t="s">
        <v>1739</v>
      </c>
      <c r="H2183" s="1061" t="s">
        <v>129</v>
      </c>
      <c r="I2183" s="1061" t="s">
        <v>20</v>
      </c>
      <c r="J2183" s="1061" t="s">
        <v>7975</v>
      </c>
      <c r="K2183" s="1061" t="s">
        <v>14849</v>
      </c>
      <c r="L2183" s="1061">
        <v>10000</v>
      </c>
      <c r="M2183" s="1061">
        <v>10000</v>
      </c>
      <c r="N2183" s="1061">
        <v>10000</v>
      </c>
      <c r="O2183" s="1061">
        <v>10000</v>
      </c>
      <c r="P2183" s="1061">
        <v>10000</v>
      </c>
      <c r="Q2183" s="1061">
        <v>10000</v>
      </c>
      <c r="R2183" s="1061">
        <v>10000</v>
      </c>
      <c r="S2183" s="1061">
        <v>10000</v>
      </c>
      <c r="T2183" s="1061">
        <v>10000</v>
      </c>
      <c r="U2183" s="1061">
        <v>10000</v>
      </c>
      <c r="V2183" s="1061">
        <v>10000</v>
      </c>
      <c r="W2183" s="1061">
        <v>10000</v>
      </c>
    </row>
    <row r="2184" spans="1:23">
      <c r="A2184" s="908"/>
      <c r="B2184" s="1061" t="s">
        <v>234</v>
      </c>
      <c r="C2184" s="1061" t="s">
        <v>235</v>
      </c>
      <c r="D2184" s="1061" t="s">
        <v>4519</v>
      </c>
      <c r="E2184" s="1061">
        <v>485572</v>
      </c>
      <c r="F2184" s="1061" t="s">
        <v>9789</v>
      </c>
      <c r="G2184" s="1061" t="s">
        <v>1739</v>
      </c>
      <c r="H2184" s="1061" t="s">
        <v>129</v>
      </c>
      <c r="I2184" s="1061" t="s">
        <v>20</v>
      </c>
      <c r="J2184" s="1061" t="s">
        <v>7975</v>
      </c>
      <c r="K2184" s="1061" t="s">
        <v>14849</v>
      </c>
      <c r="L2184" s="1061">
        <v>6000</v>
      </c>
      <c r="M2184" s="1061">
        <v>6000</v>
      </c>
      <c r="N2184" s="1061">
        <v>6000</v>
      </c>
      <c r="O2184" s="1061">
        <v>6000</v>
      </c>
      <c r="P2184" s="1061">
        <v>6000</v>
      </c>
      <c r="Q2184" s="1061">
        <v>6000</v>
      </c>
      <c r="R2184" s="1061">
        <v>6000</v>
      </c>
      <c r="S2184" s="1061">
        <v>6000</v>
      </c>
      <c r="T2184" s="1061">
        <v>6000</v>
      </c>
      <c r="U2184" s="1061">
        <v>6000</v>
      </c>
      <c r="V2184" s="1061">
        <v>6000</v>
      </c>
      <c r="W2184" s="1061">
        <v>6000</v>
      </c>
    </row>
    <row r="2185" spans="1:23">
      <c r="A2185" s="908"/>
      <c r="B2185" s="1061" t="s">
        <v>234</v>
      </c>
      <c r="C2185" s="1061" t="s">
        <v>235</v>
      </c>
      <c r="D2185" s="1061" t="s">
        <v>4519</v>
      </c>
      <c r="E2185" s="1061">
        <v>485598</v>
      </c>
      <c r="F2185" s="1061" t="s">
        <v>9790</v>
      </c>
      <c r="G2185" s="1061" t="s">
        <v>1739</v>
      </c>
      <c r="H2185" s="1061" t="s">
        <v>129</v>
      </c>
      <c r="I2185" s="1061" t="s">
        <v>20</v>
      </c>
      <c r="J2185" s="1061" t="s">
        <v>7975</v>
      </c>
      <c r="K2185" s="1061" t="s">
        <v>14849</v>
      </c>
      <c r="L2185" s="1061">
        <v>5000</v>
      </c>
      <c r="M2185" s="1061">
        <v>5000</v>
      </c>
      <c r="N2185" s="1061">
        <v>5000</v>
      </c>
      <c r="O2185" s="1061">
        <v>5000</v>
      </c>
      <c r="P2185" s="1061">
        <v>5000</v>
      </c>
      <c r="Q2185" s="1061">
        <v>5000</v>
      </c>
      <c r="R2185" s="1061">
        <v>5000</v>
      </c>
      <c r="S2185" s="1061">
        <v>5000</v>
      </c>
      <c r="T2185" s="1061">
        <v>5000</v>
      </c>
      <c r="U2185" s="1061">
        <v>5000</v>
      </c>
      <c r="V2185" s="1061">
        <v>5000</v>
      </c>
      <c r="W2185" s="1061">
        <v>5000</v>
      </c>
    </row>
    <row r="2186" spans="1:23">
      <c r="A2186" s="908"/>
      <c r="B2186" s="1061" t="s">
        <v>234</v>
      </c>
      <c r="C2186" s="1061" t="s">
        <v>235</v>
      </c>
      <c r="D2186" s="1061" t="s">
        <v>2727</v>
      </c>
      <c r="E2186" s="1061">
        <v>48770014</v>
      </c>
      <c r="F2186" s="1061" t="s">
        <v>4922</v>
      </c>
      <c r="G2186" s="1061" t="s">
        <v>1739</v>
      </c>
      <c r="H2186" s="1061" t="s">
        <v>129</v>
      </c>
      <c r="I2186" s="1061" t="s">
        <v>21</v>
      </c>
      <c r="J2186" s="1061" t="s">
        <v>7975</v>
      </c>
      <c r="K2186" s="1061" t="s">
        <v>14849</v>
      </c>
      <c r="L2186" s="1061">
        <v>251.23</v>
      </c>
      <c r="M2186" s="1061">
        <v>251.23</v>
      </c>
      <c r="N2186" s="1061">
        <v>251.23</v>
      </c>
      <c r="O2186" s="1061">
        <v>251.23</v>
      </c>
      <c r="P2186" s="1061">
        <v>251.23</v>
      </c>
      <c r="Q2186" s="1061">
        <v>251.23</v>
      </c>
      <c r="R2186" s="1061">
        <v>251.23</v>
      </c>
      <c r="S2186" s="1061">
        <v>251.23</v>
      </c>
      <c r="T2186" s="1061">
        <v>251.23</v>
      </c>
      <c r="U2186" s="1061">
        <v>251.23</v>
      </c>
      <c r="V2186" s="1061">
        <v>251.23</v>
      </c>
      <c r="W2186" s="1061">
        <v>251.23</v>
      </c>
    </row>
    <row r="2187" spans="1:23">
      <c r="A2187" s="908"/>
      <c r="B2187" s="1061" t="s">
        <v>234</v>
      </c>
      <c r="C2187" s="1061" t="s">
        <v>235</v>
      </c>
      <c r="D2187" s="1061" t="s">
        <v>4935</v>
      </c>
      <c r="E2187" s="1061" t="s">
        <v>4979</v>
      </c>
      <c r="F2187" s="1061" t="s">
        <v>4980</v>
      </c>
      <c r="G2187" s="1061" t="s">
        <v>1739</v>
      </c>
      <c r="H2187" s="1061" t="s">
        <v>129</v>
      </c>
      <c r="I2187" s="1061" t="s">
        <v>21</v>
      </c>
      <c r="J2187" s="1061" t="s">
        <v>7975</v>
      </c>
      <c r="K2187" s="1061" t="s">
        <v>14849</v>
      </c>
      <c r="L2187" s="1061">
        <v>29.55</v>
      </c>
      <c r="M2187" s="1061">
        <v>29.55</v>
      </c>
      <c r="N2187" s="1061">
        <v>29.55</v>
      </c>
      <c r="O2187" s="1061">
        <v>29.55</v>
      </c>
      <c r="P2187" s="1061">
        <v>29.55</v>
      </c>
      <c r="Q2187" s="1061">
        <v>29.55</v>
      </c>
      <c r="R2187" s="1061">
        <v>29.55</v>
      </c>
      <c r="S2187" s="1061">
        <v>29.55</v>
      </c>
      <c r="T2187" s="1061">
        <v>29.55</v>
      </c>
      <c r="U2187" s="1061">
        <v>29.55</v>
      </c>
      <c r="V2187" s="1061">
        <v>29.55</v>
      </c>
      <c r="W2187" s="1061">
        <v>29.55</v>
      </c>
    </row>
    <row r="2188" spans="1:23">
      <c r="A2188" s="908"/>
      <c r="B2188" s="1061" t="s">
        <v>234</v>
      </c>
      <c r="C2188" s="1061" t="s">
        <v>235</v>
      </c>
      <c r="D2188" s="1061" t="s">
        <v>4201</v>
      </c>
      <c r="E2188" s="1061" t="s">
        <v>13919</v>
      </c>
      <c r="F2188" s="1061" t="s">
        <v>13920</v>
      </c>
      <c r="G2188" s="1061" t="s">
        <v>1739</v>
      </c>
      <c r="H2188" s="1061" t="s">
        <v>129</v>
      </c>
      <c r="I2188" s="1061" t="s">
        <v>21</v>
      </c>
      <c r="J2188" s="1061" t="s">
        <v>7975</v>
      </c>
      <c r="K2188" s="1061" t="s">
        <v>14849</v>
      </c>
      <c r="L2188" s="1061">
        <v>15.52</v>
      </c>
      <c r="M2188" s="1061">
        <v>15.52</v>
      </c>
      <c r="N2188" s="1061">
        <v>15.52</v>
      </c>
      <c r="O2188" s="1061">
        <v>15.52</v>
      </c>
      <c r="P2188" s="1061">
        <v>15.52</v>
      </c>
      <c r="Q2188" s="1061">
        <v>15.52</v>
      </c>
      <c r="R2188" s="1061">
        <v>15.52</v>
      </c>
      <c r="S2188" s="1061">
        <v>15.52</v>
      </c>
      <c r="T2188" s="1061">
        <v>15.52</v>
      </c>
      <c r="U2188" s="1061">
        <v>15.52</v>
      </c>
      <c r="V2188" s="1061">
        <v>15.52</v>
      </c>
      <c r="W2188" s="1061">
        <v>15.52</v>
      </c>
    </row>
    <row r="2189" spans="1:23">
      <c r="A2189" s="908"/>
      <c r="B2189" s="1061" t="s">
        <v>234</v>
      </c>
      <c r="C2189" s="1061" t="s">
        <v>235</v>
      </c>
      <c r="D2189" s="1061" t="s">
        <v>4981</v>
      </c>
      <c r="E2189" s="1061" t="s">
        <v>13921</v>
      </c>
      <c r="F2189" s="1061" t="s">
        <v>4981</v>
      </c>
      <c r="G2189" s="1061" t="s">
        <v>1739</v>
      </c>
      <c r="H2189" s="1061" t="s">
        <v>129</v>
      </c>
      <c r="I2189" s="1061" t="s">
        <v>21</v>
      </c>
      <c r="J2189" s="1061" t="s">
        <v>7975</v>
      </c>
      <c r="K2189" s="1061" t="s">
        <v>14849</v>
      </c>
      <c r="L2189" s="1061">
        <v>21.55</v>
      </c>
      <c r="M2189" s="1061">
        <v>21.55</v>
      </c>
      <c r="N2189" s="1061">
        <v>21.55</v>
      </c>
      <c r="O2189" s="1061">
        <v>21.55</v>
      </c>
      <c r="P2189" s="1061">
        <v>21.55</v>
      </c>
      <c r="Q2189" s="1061">
        <v>21.55</v>
      </c>
      <c r="R2189" s="1061">
        <v>21.55</v>
      </c>
      <c r="S2189" s="1061">
        <v>21.55</v>
      </c>
      <c r="T2189" s="1061">
        <v>21.55</v>
      </c>
      <c r="U2189" s="1061">
        <v>21.55</v>
      </c>
      <c r="V2189" s="1061">
        <v>21.55</v>
      </c>
      <c r="W2189" s="1061">
        <v>21.55</v>
      </c>
    </row>
    <row r="2190" spans="1:23">
      <c r="A2190" s="908"/>
      <c r="B2190" s="1061" t="s">
        <v>234</v>
      </c>
      <c r="C2190" s="1061" t="s">
        <v>235</v>
      </c>
      <c r="D2190" s="1061" t="s">
        <v>14554</v>
      </c>
      <c r="E2190" s="1061" t="s">
        <v>14555</v>
      </c>
      <c r="F2190" s="1061" t="s">
        <v>14851</v>
      </c>
      <c r="G2190" s="1061" t="s">
        <v>1739</v>
      </c>
      <c r="H2190" s="1061" t="s">
        <v>129</v>
      </c>
      <c r="I2190" s="1061" t="s">
        <v>21</v>
      </c>
      <c r="J2190" s="1061" t="s">
        <v>7975</v>
      </c>
      <c r="K2190" s="1061" t="s">
        <v>14849</v>
      </c>
      <c r="L2190" s="1061">
        <v>15.52</v>
      </c>
      <c r="M2190" s="1061">
        <v>15.52</v>
      </c>
      <c r="N2190" s="1061">
        <v>15.52</v>
      </c>
      <c r="O2190" s="1061">
        <v>15.52</v>
      </c>
      <c r="P2190" s="1061">
        <v>15.52</v>
      </c>
      <c r="Q2190" s="1061">
        <v>15.52</v>
      </c>
      <c r="R2190" s="1061">
        <v>15.52</v>
      </c>
      <c r="S2190" s="1061">
        <v>15.52</v>
      </c>
      <c r="T2190" s="1061">
        <v>15.52</v>
      </c>
      <c r="U2190" s="1061">
        <v>15.52</v>
      </c>
      <c r="V2190" s="1061">
        <v>15.52</v>
      </c>
      <c r="W2190" s="1061">
        <v>15.52</v>
      </c>
    </row>
    <row r="2191" spans="1:23">
      <c r="A2191" s="908"/>
      <c r="B2191" s="1061" t="s">
        <v>234</v>
      </c>
      <c r="C2191" s="1061" t="s">
        <v>235</v>
      </c>
      <c r="D2191" s="1061" t="s">
        <v>5006</v>
      </c>
      <c r="E2191" s="1061" t="s">
        <v>8310</v>
      </c>
      <c r="F2191" s="1061" t="s">
        <v>5006</v>
      </c>
      <c r="G2191" s="1061" t="s">
        <v>1739</v>
      </c>
      <c r="H2191" s="1061" t="s">
        <v>129</v>
      </c>
      <c r="I2191" s="1061" t="s">
        <v>21</v>
      </c>
      <c r="J2191" s="1061" t="s">
        <v>7975</v>
      </c>
      <c r="K2191" s="1061" t="s">
        <v>14849</v>
      </c>
      <c r="L2191" s="1061">
        <v>14.78</v>
      </c>
      <c r="M2191" s="1061">
        <v>14.78</v>
      </c>
      <c r="N2191" s="1061">
        <v>14.78</v>
      </c>
      <c r="O2191" s="1061">
        <v>14.78</v>
      </c>
      <c r="P2191" s="1061">
        <v>14.78</v>
      </c>
      <c r="Q2191" s="1061">
        <v>14.78</v>
      </c>
      <c r="R2191" s="1061">
        <v>14.78</v>
      </c>
      <c r="S2191" s="1061">
        <v>14.78</v>
      </c>
      <c r="T2191" s="1061">
        <v>14.78</v>
      </c>
      <c r="U2191" s="1061">
        <v>14.78</v>
      </c>
      <c r="V2191" s="1061">
        <v>14.78</v>
      </c>
      <c r="W2191" s="1061">
        <v>14.78</v>
      </c>
    </row>
    <row r="2192" spans="1:23">
      <c r="A2192" s="908"/>
      <c r="B2192" s="1061" t="s">
        <v>234</v>
      </c>
      <c r="C2192" s="1061" t="s">
        <v>235</v>
      </c>
      <c r="D2192" s="1061" t="s">
        <v>5006</v>
      </c>
      <c r="E2192" s="1061" t="s">
        <v>8311</v>
      </c>
      <c r="F2192" s="1061" t="s">
        <v>5006</v>
      </c>
      <c r="G2192" s="1061" t="s">
        <v>1739</v>
      </c>
      <c r="H2192" s="1061" t="s">
        <v>129</v>
      </c>
      <c r="I2192" s="1061" t="s">
        <v>21</v>
      </c>
      <c r="J2192" s="1061" t="s">
        <v>7975</v>
      </c>
      <c r="K2192" s="1061" t="s">
        <v>14849</v>
      </c>
      <c r="L2192" s="1061">
        <v>14.78</v>
      </c>
      <c r="M2192" s="1061">
        <v>14.78</v>
      </c>
      <c r="N2192" s="1061">
        <v>14.78</v>
      </c>
      <c r="O2192" s="1061">
        <v>14.78</v>
      </c>
      <c r="P2192" s="1061">
        <v>14.78</v>
      </c>
      <c r="Q2192" s="1061">
        <v>14.78</v>
      </c>
      <c r="R2192" s="1061">
        <v>14.78</v>
      </c>
      <c r="S2192" s="1061">
        <v>14.78</v>
      </c>
      <c r="T2192" s="1061">
        <v>14.78</v>
      </c>
      <c r="U2192" s="1061">
        <v>14.78</v>
      </c>
      <c r="V2192" s="1061">
        <v>14.78</v>
      </c>
      <c r="W2192" s="1061">
        <v>14.78</v>
      </c>
    </row>
    <row r="2193" spans="1:23">
      <c r="A2193" s="908"/>
      <c r="B2193" s="1061" t="s">
        <v>234</v>
      </c>
      <c r="C2193" s="1061" t="s">
        <v>235</v>
      </c>
      <c r="D2193" s="1061" t="s">
        <v>4465</v>
      </c>
      <c r="E2193" s="1061" t="s">
        <v>13922</v>
      </c>
      <c r="F2193" s="1061" t="s">
        <v>4982</v>
      </c>
      <c r="G2193" s="1061" t="s">
        <v>1739</v>
      </c>
      <c r="H2193" s="1061" t="s">
        <v>129</v>
      </c>
      <c r="I2193" s="1061" t="s">
        <v>21</v>
      </c>
      <c r="J2193" s="1061" t="s">
        <v>7975</v>
      </c>
      <c r="K2193" s="1061" t="s">
        <v>14849</v>
      </c>
      <c r="L2193" s="1061">
        <v>15.52</v>
      </c>
      <c r="M2193" s="1061">
        <v>15.52</v>
      </c>
      <c r="N2193" s="1061">
        <v>15.52</v>
      </c>
      <c r="O2193" s="1061">
        <v>15.52</v>
      </c>
      <c r="P2193" s="1061">
        <v>15.52</v>
      </c>
      <c r="Q2193" s="1061">
        <v>15.52</v>
      </c>
      <c r="R2193" s="1061">
        <v>15.52</v>
      </c>
      <c r="S2193" s="1061">
        <v>15.52</v>
      </c>
      <c r="T2193" s="1061">
        <v>15.52</v>
      </c>
      <c r="U2193" s="1061">
        <v>15.52</v>
      </c>
      <c r="V2193" s="1061">
        <v>15.52</v>
      </c>
      <c r="W2193" s="1061">
        <v>15.52</v>
      </c>
    </row>
    <row r="2194" spans="1:23">
      <c r="A2194" s="908"/>
      <c r="B2194" s="1061" t="s">
        <v>234</v>
      </c>
      <c r="C2194" s="1061" t="s">
        <v>235</v>
      </c>
      <c r="D2194" s="1061" t="s">
        <v>4465</v>
      </c>
      <c r="E2194" s="1061" t="s">
        <v>4983</v>
      </c>
      <c r="F2194" s="1061" t="s">
        <v>4982</v>
      </c>
      <c r="G2194" s="1061" t="s">
        <v>1739</v>
      </c>
      <c r="H2194" s="1061" t="s">
        <v>129</v>
      </c>
      <c r="I2194" s="1061" t="s">
        <v>21</v>
      </c>
      <c r="J2194" s="1061" t="s">
        <v>7975</v>
      </c>
      <c r="K2194" s="1061" t="s">
        <v>14849</v>
      </c>
      <c r="L2194" s="1061">
        <v>14.78</v>
      </c>
      <c r="M2194" s="1061">
        <v>14.78</v>
      </c>
      <c r="N2194" s="1061">
        <v>14.78</v>
      </c>
      <c r="O2194" s="1061">
        <v>14.78</v>
      </c>
      <c r="P2194" s="1061">
        <v>14.78</v>
      </c>
      <c r="Q2194" s="1061">
        <v>14.78</v>
      </c>
      <c r="R2194" s="1061">
        <v>14.78</v>
      </c>
      <c r="S2194" s="1061">
        <v>14.78</v>
      </c>
      <c r="T2194" s="1061">
        <v>14.78</v>
      </c>
      <c r="U2194" s="1061">
        <v>14.78</v>
      </c>
      <c r="V2194" s="1061">
        <v>14.78</v>
      </c>
      <c r="W2194" s="1061">
        <v>14.78</v>
      </c>
    </row>
    <row r="2195" spans="1:23">
      <c r="A2195" s="908"/>
      <c r="B2195" s="1061" t="s">
        <v>234</v>
      </c>
      <c r="C2195" s="1061" t="s">
        <v>235</v>
      </c>
      <c r="D2195" s="1061" t="s">
        <v>4465</v>
      </c>
      <c r="E2195" s="1061" t="s">
        <v>6993</v>
      </c>
      <c r="F2195" s="1061" t="s">
        <v>4982</v>
      </c>
      <c r="G2195" s="1061" t="s">
        <v>1739</v>
      </c>
      <c r="H2195" s="1061" t="s">
        <v>129</v>
      </c>
      <c r="I2195" s="1061" t="s">
        <v>21</v>
      </c>
      <c r="J2195" s="1061" t="s">
        <v>7975</v>
      </c>
      <c r="K2195" s="1061" t="s">
        <v>14849</v>
      </c>
      <c r="L2195" s="1061">
        <v>14.78</v>
      </c>
      <c r="M2195" s="1061">
        <v>14.78</v>
      </c>
      <c r="N2195" s="1061">
        <v>14.78</v>
      </c>
      <c r="O2195" s="1061">
        <v>14.78</v>
      </c>
      <c r="P2195" s="1061">
        <v>14.78</v>
      </c>
      <c r="Q2195" s="1061">
        <v>14.78</v>
      </c>
      <c r="R2195" s="1061">
        <v>14.78</v>
      </c>
      <c r="S2195" s="1061">
        <v>14.78</v>
      </c>
      <c r="T2195" s="1061">
        <v>14.78</v>
      </c>
      <c r="U2195" s="1061">
        <v>14.78</v>
      </c>
      <c r="V2195" s="1061">
        <v>14.78</v>
      </c>
      <c r="W2195" s="1061">
        <v>14.78</v>
      </c>
    </row>
    <row r="2196" spans="1:23">
      <c r="A2196" s="908"/>
      <c r="B2196" s="1061" t="s">
        <v>234</v>
      </c>
      <c r="C2196" s="1061" t="s">
        <v>235</v>
      </c>
      <c r="D2196" s="1061" t="s">
        <v>4465</v>
      </c>
      <c r="E2196" s="1061" t="s">
        <v>13923</v>
      </c>
      <c r="F2196" s="1061" t="s">
        <v>4982</v>
      </c>
      <c r="G2196" s="1061" t="s">
        <v>1739</v>
      </c>
      <c r="H2196" s="1061" t="s">
        <v>129</v>
      </c>
      <c r="I2196" s="1061" t="s">
        <v>21</v>
      </c>
      <c r="J2196" s="1061" t="s">
        <v>7975</v>
      </c>
      <c r="K2196" s="1061" t="s">
        <v>14849</v>
      </c>
      <c r="L2196" s="1061">
        <v>15.52</v>
      </c>
      <c r="M2196" s="1061">
        <v>15.52</v>
      </c>
      <c r="N2196" s="1061">
        <v>15.52</v>
      </c>
      <c r="O2196" s="1061">
        <v>15.52</v>
      </c>
      <c r="P2196" s="1061">
        <v>15.52</v>
      </c>
      <c r="Q2196" s="1061">
        <v>15.52</v>
      </c>
      <c r="R2196" s="1061">
        <v>15.52</v>
      </c>
      <c r="S2196" s="1061">
        <v>15.52</v>
      </c>
      <c r="T2196" s="1061">
        <v>15.52</v>
      </c>
      <c r="U2196" s="1061">
        <v>15.52</v>
      </c>
      <c r="V2196" s="1061">
        <v>15.52</v>
      </c>
      <c r="W2196" s="1061">
        <v>15.52</v>
      </c>
    </row>
    <row r="2197" spans="1:23">
      <c r="A2197" s="908"/>
      <c r="B2197" s="1061" t="s">
        <v>234</v>
      </c>
      <c r="C2197" s="1061" t="s">
        <v>235</v>
      </c>
      <c r="D2197" s="1061" t="s">
        <v>4465</v>
      </c>
      <c r="E2197" s="1061" t="s">
        <v>4984</v>
      </c>
      <c r="F2197" s="1061" t="s">
        <v>4982</v>
      </c>
      <c r="G2197" s="1061" t="s">
        <v>1739</v>
      </c>
      <c r="H2197" s="1061" t="s">
        <v>129</v>
      </c>
      <c r="I2197" s="1061" t="s">
        <v>21</v>
      </c>
      <c r="J2197" s="1061" t="s">
        <v>7975</v>
      </c>
      <c r="K2197" s="1061" t="s">
        <v>14849</v>
      </c>
      <c r="L2197" s="1061">
        <v>14.78</v>
      </c>
      <c r="M2197" s="1061">
        <v>14.78</v>
      </c>
      <c r="N2197" s="1061">
        <v>14.78</v>
      </c>
      <c r="O2197" s="1061">
        <v>14.78</v>
      </c>
      <c r="P2197" s="1061">
        <v>14.78</v>
      </c>
      <c r="Q2197" s="1061">
        <v>14.78</v>
      </c>
      <c r="R2197" s="1061">
        <v>14.78</v>
      </c>
      <c r="S2197" s="1061">
        <v>14.78</v>
      </c>
      <c r="T2197" s="1061">
        <v>14.78</v>
      </c>
      <c r="U2197" s="1061">
        <v>14.78</v>
      </c>
      <c r="V2197" s="1061">
        <v>14.78</v>
      </c>
      <c r="W2197" s="1061">
        <v>14.78</v>
      </c>
    </row>
    <row r="2198" spans="1:23">
      <c r="A2198" s="908"/>
      <c r="B2198" s="1061" t="s">
        <v>234</v>
      </c>
      <c r="C2198" s="1061" t="s">
        <v>235</v>
      </c>
      <c r="D2198" s="1061" t="s">
        <v>4465</v>
      </c>
      <c r="E2198" s="1061" t="s">
        <v>13924</v>
      </c>
      <c r="F2198" s="1061" t="s">
        <v>4982</v>
      </c>
      <c r="G2198" s="1061" t="s">
        <v>1739</v>
      </c>
      <c r="H2198" s="1061" t="s">
        <v>129</v>
      </c>
      <c r="I2198" s="1061" t="s">
        <v>21</v>
      </c>
      <c r="J2198" s="1061" t="s">
        <v>7975</v>
      </c>
      <c r="K2198" s="1061" t="s">
        <v>14849</v>
      </c>
      <c r="L2198" s="1061">
        <v>15.52</v>
      </c>
      <c r="M2198" s="1061">
        <v>15.52</v>
      </c>
      <c r="N2198" s="1061">
        <v>15.52</v>
      </c>
      <c r="O2198" s="1061">
        <v>15.52</v>
      </c>
      <c r="P2198" s="1061">
        <v>15.52</v>
      </c>
      <c r="Q2198" s="1061">
        <v>15.52</v>
      </c>
      <c r="R2198" s="1061">
        <v>15.52</v>
      </c>
      <c r="S2198" s="1061">
        <v>15.52</v>
      </c>
      <c r="T2198" s="1061">
        <v>15.52</v>
      </c>
      <c r="U2198" s="1061">
        <v>15.52</v>
      </c>
      <c r="V2198" s="1061">
        <v>15.52</v>
      </c>
      <c r="W2198" s="1061">
        <v>15.52</v>
      </c>
    </row>
    <row r="2199" spans="1:23">
      <c r="A2199" s="908"/>
      <c r="B2199" s="1061" t="s">
        <v>234</v>
      </c>
      <c r="C2199" s="1061" t="s">
        <v>235</v>
      </c>
      <c r="D2199" s="1061" t="s">
        <v>4465</v>
      </c>
      <c r="E2199" s="1061" t="s">
        <v>8312</v>
      </c>
      <c r="F2199" s="1061" t="s">
        <v>4982</v>
      </c>
      <c r="G2199" s="1061" t="s">
        <v>1739</v>
      </c>
      <c r="H2199" s="1061" t="s">
        <v>129</v>
      </c>
      <c r="I2199" s="1061" t="s">
        <v>21</v>
      </c>
      <c r="J2199" s="1061" t="s">
        <v>7975</v>
      </c>
      <c r="K2199" s="1061" t="s">
        <v>14849</v>
      </c>
      <c r="L2199" s="1061">
        <v>14.78</v>
      </c>
      <c r="M2199" s="1061">
        <v>14.78</v>
      </c>
      <c r="N2199" s="1061">
        <v>14.78</v>
      </c>
      <c r="O2199" s="1061">
        <v>14.78</v>
      </c>
      <c r="P2199" s="1061">
        <v>14.78</v>
      </c>
      <c r="Q2199" s="1061">
        <v>14.78</v>
      </c>
      <c r="R2199" s="1061">
        <v>14.78</v>
      </c>
      <c r="S2199" s="1061">
        <v>14.78</v>
      </c>
      <c r="T2199" s="1061">
        <v>14.78</v>
      </c>
      <c r="U2199" s="1061">
        <v>14.78</v>
      </c>
      <c r="V2199" s="1061">
        <v>14.78</v>
      </c>
      <c r="W2199" s="1061">
        <v>14.78</v>
      </c>
    </row>
    <row r="2200" spans="1:23">
      <c r="A2200" s="908"/>
      <c r="B2200" s="1061" t="s">
        <v>234</v>
      </c>
      <c r="C2200" s="1061" t="s">
        <v>235</v>
      </c>
      <c r="D2200" s="1061" t="s">
        <v>4284</v>
      </c>
      <c r="E2200" s="1061" t="s">
        <v>8313</v>
      </c>
      <c r="F2200" s="1061" t="s">
        <v>5045</v>
      </c>
      <c r="G2200" s="1061" t="s">
        <v>1739</v>
      </c>
      <c r="H2200" s="1061" t="s">
        <v>129</v>
      </c>
      <c r="I2200" s="1061" t="s">
        <v>21</v>
      </c>
      <c r="J2200" s="1061" t="s">
        <v>7975</v>
      </c>
      <c r="K2200" s="1061" t="s">
        <v>14849</v>
      </c>
      <c r="L2200" s="1061">
        <v>8.2100000000000009</v>
      </c>
      <c r="M2200" s="1061">
        <v>8.2100000000000009</v>
      </c>
      <c r="N2200" s="1061">
        <v>8.2100000000000009</v>
      </c>
      <c r="O2200" s="1061">
        <v>8.2100000000000009</v>
      </c>
      <c r="P2200" s="1061">
        <v>8.2100000000000009</v>
      </c>
      <c r="Q2200" s="1061">
        <v>8.2100000000000009</v>
      </c>
      <c r="R2200" s="1061">
        <v>8.2100000000000009</v>
      </c>
      <c r="S2200" s="1061">
        <v>8.2100000000000009</v>
      </c>
      <c r="T2200" s="1061">
        <v>8.2100000000000009</v>
      </c>
      <c r="U2200" s="1061">
        <v>8.2100000000000009</v>
      </c>
      <c r="V2200" s="1061">
        <v>8.2100000000000009</v>
      </c>
      <c r="W2200" s="1061">
        <v>8.2100000000000009</v>
      </c>
    </row>
    <row r="2201" spans="1:23">
      <c r="A2201" s="908"/>
      <c r="B2201" s="1061" t="s">
        <v>234</v>
      </c>
      <c r="C2201" s="1061" t="s">
        <v>235</v>
      </c>
      <c r="D2201" s="1061" t="s">
        <v>4985</v>
      </c>
      <c r="E2201" s="1061" t="s">
        <v>4987</v>
      </c>
      <c r="F2201" s="1061" t="s">
        <v>4988</v>
      </c>
      <c r="G2201" s="1061" t="s">
        <v>1739</v>
      </c>
      <c r="H2201" s="1061" t="s">
        <v>129</v>
      </c>
      <c r="I2201" s="1061" t="s">
        <v>21</v>
      </c>
      <c r="J2201" s="1061" t="s">
        <v>7975</v>
      </c>
      <c r="K2201" s="1061" t="s">
        <v>14849</v>
      </c>
      <c r="L2201" s="1061">
        <v>29.97</v>
      </c>
      <c r="M2201" s="1061">
        <v>29.97</v>
      </c>
      <c r="N2201" s="1061">
        <v>29.97</v>
      </c>
      <c r="O2201" s="1061">
        <v>29.97</v>
      </c>
      <c r="P2201" s="1061">
        <v>29.97</v>
      </c>
      <c r="Q2201" s="1061">
        <v>29.97</v>
      </c>
      <c r="R2201" s="1061">
        <v>29.97</v>
      </c>
      <c r="S2201" s="1061">
        <v>29.97</v>
      </c>
      <c r="T2201" s="1061">
        <v>29.97</v>
      </c>
      <c r="U2201" s="1061">
        <v>29.97</v>
      </c>
      <c r="V2201" s="1061">
        <v>29.97</v>
      </c>
      <c r="W2201" s="1061">
        <v>29.97</v>
      </c>
    </row>
    <row r="2202" spans="1:23">
      <c r="A2202" s="908"/>
      <c r="B2202" s="1061" t="s">
        <v>234</v>
      </c>
      <c r="C2202" s="1061" t="s">
        <v>235</v>
      </c>
      <c r="D2202" s="1061" t="s">
        <v>4989</v>
      </c>
      <c r="E2202" s="1061" t="s">
        <v>4990</v>
      </c>
      <c r="F2202" s="1061" t="s">
        <v>4991</v>
      </c>
      <c r="G2202" s="1061" t="s">
        <v>1739</v>
      </c>
      <c r="H2202" s="1061" t="s">
        <v>129</v>
      </c>
      <c r="I2202" s="1061" t="s">
        <v>21</v>
      </c>
      <c r="J2202" s="1061" t="s">
        <v>7975</v>
      </c>
      <c r="K2202" s="1061" t="s">
        <v>14849</v>
      </c>
      <c r="L2202" s="1061">
        <v>34.479999999999997</v>
      </c>
      <c r="M2202" s="1061">
        <v>34.479999999999997</v>
      </c>
      <c r="N2202" s="1061">
        <v>34.479999999999997</v>
      </c>
      <c r="O2202" s="1061">
        <v>34.479999999999997</v>
      </c>
      <c r="P2202" s="1061">
        <v>34.479999999999997</v>
      </c>
      <c r="Q2202" s="1061">
        <v>34.479999999999997</v>
      </c>
      <c r="R2202" s="1061">
        <v>34.479999999999997</v>
      </c>
      <c r="S2202" s="1061">
        <v>34.479999999999997</v>
      </c>
      <c r="T2202" s="1061">
        <v>34.479999999999997</v>
      </c>
      <c r="U2202" s="1061">
        <v>34.479999999999997</v>
      </c>
      <c r="V2202" s="1061">
        <v>34.479999999999997</v>
      </c>
      <c r="W2202" s="1061">
        <v>34.479999999999997</v>
      </c>
    </row>
    <row r="2203" spans="1:23">
      <c r="A2203" s="908"/>
      <c r="B2203" s="1061" t="s">
        <v>234</v>
      </c>
      <c r="C2203" s="1061" t="s">
        <v>235</v>
      </c>
      <c r="D2203" s="1061" t="s">
        <v>4611</v>
      </c>
      <c r="E2203" s="1061" t="s">
        <v>8314</v>
      </c>
      <c r="F2203" s="1061" t="s">
        <v>8315</v>
      </c>
      <c r="G2203" s="1061" t="s">
        <v>1739</v>
      </c>
      <c r="H2203" s="1061" t="s">
        <v>129</v>
      </c>
      <c r="I2203" s="1061" t="s">
        <v>21</v>
      </c>
      <c r="J2203" s="1061" t="s">
        <v>7975</v>
      </c>
      <c r="K2203" s="1061" t="s">
        <v>14849</v>
      </c>
      <c r="L2203" s="1061">
        <v>14.78</v>
      </c>
      <c r="M2203" s="1061">
        <v>14.78</v>
      </c>
      <c r="N2203" s="1061">
        <v>14.78</v>
      </c>
      <c r="O2203" s="1061">
        <v>14.78</v>
      </c>
      <c r="P2203" s="1061">
        <v>14.78</v>
      </c>
      <c r="Q2203" s="1061">
        <v>14.78</v>
      </c>
      <c r="R2203" s="1061">
        <v>14.78</v>
      </c>
      <c r="S2203" s="1061">
        <v>14.78</v>
      </c>
      <c r="T2203" s="1061">
        <v>14.78</v>
      </c>
      <c r="U2203" s="1061">
        <v>14.78</v>
      </c>
      <c r="V2203" s="1061">
        <v>14.78</v>
      </c>
      <c r="W2203" s="1061">
        <v>14.78</v>
      </c>
    </row>
    <row r="2204" spans="1:23">
      <c r="A2204" s="908"/>
      <c r="B2204" s="1061" t="s">
        <v>234</v>
      </c>
      <c r="C2204" s="1061" t="s">
        <v>235</v>
      </c>
      <c r="D2204" s="1061" t="s">
        <v>4611</v>
      </c>
      <c r="E2204" s="1061" t="s">
        <v>14556</v>
      </c>
      <c r="F2204" s="1061" t="s">
        <v>14557</v>
      </c>
      <c r="G2204" s="1061" t="s">
        <v>1739</v>
      </c>
      <c r="H2204" s="1061" t="s">
        <v>129</v>
      </c>
      <c r="I2204" s="1061" t="s">
        <v>21</v>
      </c>
      <c r="J2204" s="1061" t="s">
        <v>7975</v>
      </c>
      <c r="K2204" s="1061" t="s">
        <v>14849</v>
      </c>
      <c r="L2204" s="1061">
        <v>7.75</v>
      </c>
      <c r="M2204" s="1061">
        <v>7.75</v>
      </c>
      <c r="N2204" s="1061">
        <v>7.75</v>
      </c>
      <c r="O2204" s="1061">
        <v>7.75</v>
      </c>
      <c r="P2204" s="1061">
        <v>7.75</v>
      </c>
      <c r="Q2204" s="1061">
        <v>7.75</v>
      </c>
      <c r="R2204" s="1061">
        <v>7.75</v>
      </c>
      <c r="S2204" s="1061">
        <v>7.75</v>
      </c>
      <c r="T2204" s="1061">
        <v>7.75</v>
      </c>
      <c r="U2204" s="1061">
        <v>7.75</v>
      </c>
      <c r="V2204" s="1061">
        <v>7.75</v>
      </c>
      <c r="W2204" s="1061">
        <v>7.75</v>
      </c>
    </row>
    <row r="2205" spans="1:23">
      <c r="A2205" s="908"/>
      <c r="B2205" s="1061" t="s">
        <v>234</v>
      </c>
      <c r="C2205" s="1061" t="s">
        <v>235</v>
      </c>
      <c r="D2205" s="1061" t="s">
        <v>4992</v>
      </c>
      <c r="E2205" s="1061" t="s">
        <v>4993</v>
      </c>
      <c r="F2205" s="1061" t="s">
        <v>5008</v>
      </c>
      <c r="G2205" s="1061" t="s">
        <v>1739</v>
      </c>
      <c r="H2205" s="1061" t="s">
        <v>129</v>
      </c>
      <c r="I2205" s="1061" t="s">
        <v>21</v>
      </c>
      <c r="J2205" s="1061" t="s">
        <v>7975</v>
      </c>
      <c r="K2205" s="1061" t="s">
        <v>14849</v>
      </c>
      <c r="L2205" s="1061">
        <v>18.09</v>
      </c>
      <c r="M2205" s="1061">
        <v>18.09</v>
      </c>
      <c r="N2205" s="1061">
        <v>18.09</v>
      </c>
      <c r="O2205" s="1061">
        <v>18.09</v>
      </c>
      <c r="P2205" s="1061">
        <v>18.09</v>
      </c>
      <c r="Q2205" s="1061">
        <v>18.09</v>
      </c>
      <c r="R2205" s="1061">
        <v>18.09</v>
      </c>
      <c r="S2205" s="1061">
        <v>18.09</v>
      </c>
      <c r="T2205" s="1061">
        <v>18.09</v>
      </c>
      <c r="U2205" s="1061">
        <v>18.09</v>
      </c>
      <c r="V2205" s="1061">
        <v>18.09</v>
      </c>
      <c r="W2205" s="1061">
        <v>18.09</v>
      </c>
    </row>
    <row r="2206" spans="1:23">
      <c r="A2206" s="908"/>
      <c r="B2206" s="1061" t="s">
        <v>234</v>
      </c>
      <c r="C2206" s="1061" t="s">
        <v>235</v>
      </c>
      <c r="D2206" s="1061" t="s">
        <v>4611</v>
      </c>
      <c r="E2206" s="1061" t="s">
        <v>8316</v>
      </c>
      <c r="F2206" s="1061" t="s">
        <v>5041</v>
      </c>
      <c r="G2206" s="1061" t="s">
        <v>1739</v>
      </c>
      <c r="H2206" s="1061" t="s">
        <v>129</v>
      </c>
      <c r="I2206" s="1061" t="s">
        <v>21</v>
      </c>
      <c r="J2206" s="1061" t="s">
        <v>7975</v>
      </c>
      <c r="K2206" s="1061" t="s">
        <v>14849</v>
      </c>
      <c r="L2206" s="1061">
        <v>42.68</v>
      </c>
      <c r="M2206" s="1061">
        <v>42.68</v>
      </c>
      <c r="N2206" s="1061">
        <v>42.68</v>
      </c>
      <c r="O2206" s="1061">
        <v>42.68</v>
      </c>
      <c r="P2206" s="1061">
        <v>42.68</v>
      </c>
      <c r="Q2206" s="1061">
        <v>42.68</v>
      </c>
      <c r="R2206" s="1061">
        <v>42.68</v>
      </c>
      <c r="S2206" s="1061">
        <v>42.68</v>
      </c>
      <c r="T2206" s="1061">
        <v>42.68</v>
      </c>
      <c r="U2206" s="1061">
        <v>42.68</v>
      </c>
      <c r="V2206" s="1061">
        <v>42.68</v>
      </c>
      <c r="W2206" s="1061">
        <v>42.68</v>
      </c>
    </row>
    <row r="2207" spans="1:23">
      <c r="A2207" s="908"/>
      <c r="B2207" s="1061" t="s">
        <v>234</v>
      </c>
      <c r="C2207" s="1061" t="s">
        <v>235</v>
      </c>
      <c r="D2207" s="1061" t="s">
        <v>4948</v>
      </c>
      <c r="E2207" s="1061" t="s">
        <v>14558</v>
      </c>
      <c r="F2207" s="1061" t="s">
        <v>4994</v>
      </c>
      <c r="G2207" s="1061" t="s">
        <v>1739</v>
      </c>
      <c r="H2207" s="1061" t="s">
        <v>129</v>
      </c>
      <c r="I2207" s="1061" t="s">
        <v>21</v>
      </c>
      <c r="J2207" s="1061" t="s">
        <v>7975</v>
      </c>
      <c r="K2207" s="1061" t="s">
        <v>14849</v>
      </c>
      <c r="L2207" s="1061">
        <v>73.28</v>
      </c>
      <c r="M2207" s="1061">
        <v>73.28</v>
      </c>
      <c r="N2207" s="1061">
        <v>73.28</v>
      </c>
      <c r="O2207" s="1061">
        <v>73.28</v>
      </c>
      <c r="P2207" s="1061">
        <v>73.28</v>
      </c>
      <c r="Q2207" s="1061">
        <v>73.28</v>
      </c>
      <c r="R2207" s="1061">
        <v>73.28</v>
      </c>
      <c r="S2207" s="1061">
        <v>73.28</v>
      </c>
      <c r="T2207" s="1061">
        <v>73.28</v>
      </c>
      <c r="U2207" s="1061">
        <v>73.28</v>
      </c>
      <c r="V2207" s="1061">
        <v>73.28</v>
      </c>
      <c r="W2207" s="1061">
        <v>73.28</v>
      </c>
    </row>
    <row r="2208" spans="1:23">
      <c r="A2208" s="908"/>
      <c r="B2208" s="1061" t="s">
        <v>234</v>
      </c>
      <c r="C2208" s="1061" t="s">
        <v>235</v>
      </c>
      <c r="D2208" s="1061" t="s">
        <v>4270</v>
      </c>
      <c r="E2208" s="1061" t="s">
        <v>4996</v>
      </c>
      <c r="F2208" s="1061" t="s">
        <v>4997</v>
      </c>
      <c r="G2208" s="1061" t="s">
        <v>1739</v>
      </c>
      <c r="H2208" s="1061" t="s">
        <v>129</v>
      </c>
      <c r="I2208" s="1061" t="s">
        <v>21</v>
      </c>
      <c r="J2208" s="1061" t="s">
        <v>7975</v>
      </c>
      <c r="K2208" s="1061" t="s">
        <v>14849</v>
      </c>
      <c r="L2208" s="1061">
        <v>3.69</v>
      </c>
      <c r="M2208" s="1061">
        <v>3.69</v>
      </c>
      <c r="N2208" s="1061">
        <v>3.69</v>
      </c>
      <c r="O2208" s="1061">
        <v>3.69</v>
      </c>
      <c r="P2208" s="1061">
        <v>3.69</v>
      </c>
      <c r="Q2208" s="1061">
        <v>3.69</v>
      </c>
      <c r="R2208" s="1061">
        <v>3.69</v>
      </c>
      <c r="S2208" s="1061">
        <v>3.69</v>
      </c>
      <c r="T2208" s="1061">
        <v>3.69</v>
      </c>
      <c r="U2208" s="1061">
        <v>3.69</v>
      </c>
      <c r="V2208" s="1061">
        <v>3.69</v>
      </c>
      <c r="W2208" s="1061">
        <v>3.69</v>
      </c>
    </row>
    <row r="2209" spans="1:23">
      <c r="A2209" s="908"/>
      <c r="B2209" s="1061" t="s">
        <v>234</v>
      </c>
      <c r="C2209" s="1061" t="s">
        <v>235</v>
      </c>
      <c r="D2209" s="1061" t="s">
        <v>4384</v>
      </c>
      <c r="E2209" s="1061" t="s">
        <v>14367</v>
      </c>
      <c r="F2209" s="1061" t="s">
        <v>4998</v>
      </c>
      <c r="G2209" s="1061" t="s">
        <v>1739</v>
      </c>
      <c r="H2209" s="1061" t="s">
        <v>129</v>
      </c>
      <c r="I2209" s="1061" t="s">
        <v>21</v>
      </c>
      <c r="J2209" s="1061" t="s">
        <v>7975</v>
      </c>
      <c r="K2209" s="1061" t="s">
        <v>14849</v>
      </c>
      <c r="L2209" s="1061">
        <v>0.88</v>
      </c>
      <c r="M2209" s="1061">
        <v>0.88</v>
      </c>
      <c r="N2209" s="1061">
        <v>0.88</v>
      </c>
      <c r="O2209" s="1061">
        <v>0.88</v>
      </c>
      <c r="P2209" s="1061">
        <v>0.88</v>
      </c>
      <c r="Q2209" s="1061">
        <v>0.88</v>
      </c>
      <c r="R2209" s="1061">
        <v>0.88</v>
      </c>
      <c r="S2209" s="1061">
        <v>0.88</v>
      </c>
      <c r="T2209" s="1061">
        <v>0.88</v>
      </c>
      <c r="U2209" s="1061">
        <v>0.88</v>
      </c>
      <c r="V2209" s="1061">
        <v>0.88</v>
      </c>
      <c r="W2209" s="1061">
        <v>0.88</v>
      </c>
    </row>
    <row r="2210" spans="1:23">
      <c r="A2210" s="908"/>
      <c r="B2210" s="1061" t="s">
        <v>234</v>
      </c>
      <c r="C2210" s="1061" t="s">
        <v>235</v>
      </c>
      <c r="D2210" s="1061" t="s">
        <v>4270</v>
      </c>
      <c r="E2210" s="1061" t="s">
        <v>13643</v>
      </c>
      <c r="F2210" s="1061" t="s">
        <v>4999</v>
      </c>
      <c r="G2210" s="1061" t="s">
        <v>1739</v>
      </c>
      <c r="H2210" s="1061" t="s">
        <v>129</v>
      </c>
      <c r="I2210" s="1061" t="s">
        <v>21</v>
      </c>
      <c r="J2210" s="1061" t="s">
        <v>7975</v>
      </c>
      <c r="K2210" s="1061" t="s">
        <v>14849</v>
      </c>
      <c r="L2210" s="1061">
        <v>10.45</v>
      </c>
      <c r="M2210" s="1061">
        <v>10.45</v>
      </c>
      <c r="N2210" s="1061">
        <v>10.45</v>
      </c>
      <c r="O2210" s="1061">
        <v>10.45</v>
      </c>
      <c r="P2210" s="1061">
        <v>10.45</v>
      </c>
      <c r="Q2210" s="1061">
        <v>10.45</v>
      </c>
      <c r="R2210" s="1061">
        <v>10.45</v>
      </c>
      <c r="S2210" s="1061">
        <v>10.45</v>
      </c>
      <c r="T2210" s="1061">
        <v>10.45</v>
      </c>
      <c r="U2210" s="1061">
        <v>10.45</v>
      </c>
      <c r="V2210" s="1061">
        <v>10.45</v>
      </c>
      <c r="W2210" s="1061">
        <v>10.45</v>
      </c>
    </row>
    <row r="2211" spans="1:23">
      <c r="A2211" s="908"/>
      <c r="B2211" s="1061" t="s">
        <v>234</v>
      </c>
      <c r="C2211" s="1061" t="s">
        <v>235</v>
      </c>
      <c r="D2211" s="1061" t="s">
        <v>4992</v>
      </c>
      <c r="E2211" s="1061" t="s">
        <v>5000</v>
      </c>
      <c r="F2211" s="1061" t="s">
        <v>4992</v>
      </c>
      <c r="G2211" s="1061" t="s">
        <v>1739</v>
      </c>
      <c r="H2211" s="1061" t="s">
        <v>129</v>
      </c>
      <c r="I2211" s="1061" t="s">
        <v>21</v>
      </c>
      <c r="J2211" s="1061" t="s">
        <v>7975</v>
      </c>
      <c r="K2211" s="1061" t="s">
        <v>14849</v>
      </c>
      <c r="L2211" s="1061">
        <v>9.85</v>
      </c>
      <c r="M2211" s="1061">
        <v>9.85</v>
      </c>
      <c r="N2211" s="1061">
        <v>9.85</v>
      </c>
      <c r="O2211" s="1061">
        <v>9.85</v>
      </c>
      <c r="P2211" s="1061">
        <v>9.85</v>
      </c>
      <c r="Q2211" s="1061">
        <v>9.85</v>
      </c>
      <c r="R2211" s="1061">
        <v>9.85</v>
      </c>
      <c r="S2211" s="1061">
        <v>9.85</v>
      </c>
      <c r="T2211" s="1061">
        <v>9.85</v>
      </c>
      <c r="U2211" s="1061">
        <v>9.85</v>
      </c>
      <c r="V2211" s="1061">
        <v>9.85</v>
      </c>
      <c r="W2211" s="1061">
        <v>9.85</v>
      </c>
    </row>
    <row r="2212" spans="1:23">
      <c r="A2212" s="908"/>
      <c r="B2212" s="1061" t="s">
        <v>234</v>
      </c>
      <c r="C2212" s="1061" t="s">
        <v>235</v>
      </c>
      <c r="D2212" s="1061" t="s">
        <v>239</v>
      </c>
      <c r="E2212" s="1061" t="s">
        <v>14559</v>
      </c>
      <c r="F2212" s="1061" t="s">
        <v>5001</v>
      </c>
      <c r="G2212" s="1061" t="s">
        <v>1739</v>
      </c>
      <c r="H2212" s="1061" t="s">
        <v>129</v>
      </c>
      <c r="I2212" s="1061" t="s">
        <v>21</v>
      </c>
      <c r="J2212" s="1061" t="s">
        <v>7975</v>
      </c>
      <c r="K2212" s="1061" t="s">
        <v>14849</v>
      </c>
      <c r="L2212" s="1061">
        <v>14.65</v>
      </c>
      <c r="M2212" s="1061">
        <v>14.65</v>
      </c>
      <c r="N2212" s="1061">
        <v>14.65</v>
      </c>
      <c r="O2212" s="1061">
        <v>14.65</v>
      </c>
      <c r="P2212" s="1061">
        <v>14.65</v>
      </c>
      <c r="Q2212" s="1061">
        <v>14.65</v>
      </c>
      <c r="R2212" s="1061">
        <v>14.65</v>
      </c>
      <c r="S2212" s="1061">
        <v>14.65</v>
      </c>
      <c r="T2212" s="1061">
        <v>14.65</v>
      </c>
      <c r="U2212" s="1061">
        <v>14.65</v>
      </c>
      <c r="V2212" s="1061">
        <v>14.65</v>
      </c>
      <c r="W2212" s="1061">
        <v>14.65</v>
      </c>
    </row>
    <row r="2213" spans="1:23">
      <c r="A2213" s="908"/>
      <c r="B2213" s="1061" t="s">
        <v>234</v>
      </c>
      <c r="C2213" s="1061" t="s">
        <v>235</v>
      </c>
      <c r="D2213" s="1061" t="s">
        <v>4970</v>
      </c>
      <c r="E2213" s="1061" t="s">
        <v>13925</v>
      </c>
      <c r="F2213" s="1061" t="s">
        <v>4970</v>
      </c>
      <c r="G2213" s="1061" t="s">
        <v>1739</v>
      </c>
      <c r="H2213" s="1061" t="s">
        <v>129</v>
      </c>
      <c r="I2213" s="1061" t="s">
        <v>21</v>
      </c>
      <c r="J2213" s="1061" t="s">
        <v>7975</v>
      </c>
      <c r="K2213" s="1061" t="s">
        <v>14849</v>
      </c>
      <c r="L2213" s="1061">
        <v>68.95</v>
      </c>
      <c r="M2213" s="1061">
        <v>68.95</v>
      </c>
      <c r="N2213" s="1061">
        <v>68.95</v>
      </c>
      <c r="O2213" s="1061">
        <v>68.95</v>
      </c>
      <c r="P2213" s="1061">
        <v>68.95</v>
      </c>
      <c r="Q2213" s="1061">
        <v>68.95</v>
      </c>
      <c r="R2213" s="1061">
        <v>68.95</v>
      </c>
      <c r="S2213" s="1061">
        <v>68.95</v>
      </c>
      <c r="T2213" s="1061">
        <v>68.95</v>
      </c>
      <c r="U2213" s="1061">
        <v>68.95</v>
      </c>
      <c r="V2213" s="1061">
        <v>68.95</v>
      </c>
      <c r="W2213" s="1061">
        <v>68.95</v>
      </c>
    </row>
    <row r="2214" spans="1:23">
      <c r="A2214" s="908"/>
      <c r="B2214" s="1061" t="s">
        <v>234</v>
      </c>
      <c r="C2214" s="1061" t="s">
        <v>235</v>
      </c>
      <c r="D2214" s="1061" t="s">
        <v>4270</v>
      </c>
      <c r="E2214" s="1061" t="s">
        <v>14368</v>
      </c>
      <c r="F2214" s="1061" t="s">
        <v>14369</v>
      </c>
      <c r="G2214" s="1061" t="s">
        <v>1739</v>
      </c>
      <c r="H2214" s="1061" t="s">
        <v>129</v>
      </c>
      <c r="I2214" s="1061" t="s">
        <v>21</v>
      </c>
      <c r="J2214" s="1061" t="s">
        <v>7975</v>
      </c>
      <c r="K2214" s="1061" t="s">
        <v>14849</v>
      </c>
      <c r="L2214" s="1061">
        <v>0.26</v>
      </c>
      <c r="M2214" s="1061">
        <v>0.26</v>
      </c>
      <c r="N2214" s="1061">
        <v>0.26</v>
      </c>
      <c r="O2214" s="1061">
        <v>0.26</v>
      </c>
      <c r="P2214" s="1061">
        <v>0.26</v>
      </c>
      <c r="Q2214" s="1061">
        <v>0.26</v>
      </c>
      <c r="R2214" s="1061">
        <v>0.26</v>
      </c>
      <c r="S2214" s="1061">
        <v>0.26</v>
      </c>
      <c r="T2214" s="1061">
        <v>0.26</v>
      </c>
      <c r="U2214" s="1061">
        <v>0.26</v>
      </c>
      <c r="V2214" s="1061">
        <v>0.26</v>
      </c>
      <c r="W2214" s="1061">
        <v>0.26</v>
      </c>
    </row>
    <row r="2215" spans="1:23">
      <c r="A2215" s="908"/>
      <c r="B2215" s="1061" t="s">
        <v>234</v>
      </c>
      <c r="C2215" s="1061" t="s">
        <v>235</v>
      </c>
      <c r="D2215" s="1061" t="s">
        <v>4978</v>
      </c>
      <c r="E2215" s="1061" t="s">
        <v>5004</v>
      </c>
      <c r="F2215" s="1061" t="s">
        <v>5005</v>
      </c>
      <c r="G2215" s="1061" t="s">
        <v>1739</v>
      </c>
      <c r="H2215" s="1061" t="s">
        <v>129</v>
      </c>
      <c r="I2215" s="1061" t="s">
        <v>21</v>
      </c>
      <c r="J2215" s="1061" t="s">
        <v>7975</v>
      </c>
      <c r="K2215" s="1061" t="s">
        <v>14849</v>
      </c>
      <c r="L2215" s="1061">
        <v>36.950000000000003</v>
      </c>
      <c r="M2215" s="1061">
        <v>36.950000000000003</v>
      </c>
      <c r="N2215" s="1061">
        <v>36.950000000000003</v>
      </c>
      <c r="O2215" s="1061">
        <v>36.950000000000003</v>
      </c>
      <c r="P2215" s="1061">
        <v>36.950000000000003</v>
      </c>
      <c r="Q2215" s="1061">
        <v>36.950000000000003</v>
      </c>
      <c r="R2215" s="1061">
        <v>36.950000000000003</v>
      </c>
      <c r="S2215" s="1061">
        <v>36.950000000000003</v>
      </c>
      <c r="T2215" s="1061">
        <v>36.950000000000003</v>
      </c>
      <c r="U2215" s="1061">
        <v>36.950000000000003</v>
      </c>
      <c r="V2215" s="1061">
        <v>36.950000000000003</v>
      </c>
      <c r="W2215" s="1061">
        <v>36.950000000000003</v>
      </c>
    </row>
    <row r="2216" spans="1:23">
      <c r="A2216" s="908"/>
      <c r="B2216" s="1061" t="s">
        <v>234</v>
      </c>
      <c r="C2216" s="1061" t="s">
        <v>235</v>
      </c>
      <c r="D2216" s="1061" t="s">
        <v>4270</v>
      </c>
      <c r="E2216" s="1061" t="s">
        <v>13644</v>
      </c>
      <c r="F2216" s="1061" t="s">
        <v>13645</v>
      </c>
      <c r="G2216" s="1061" t="s">
        <v>1739</v>
      </c>
      <c r="H2216" s="1061" t="s">
        <v>129</v>
      </c>
      <c r="I2216" s="1061" t="s">
        <v>21</v>
      </c>
      <c r="J2216" s="1061" t="s">
        <v>7975</v>
      </c>
      <c r="K2216" s="1061" t="s">
        <v>14849</v>
      </c>
      <c r="L2216" s="1061">
        <v>0.83</v>
      </c>
      <c r="M2216" s="1061">
        <v>0.83</v>
      </c>
      <c r="N2216" s="1061">
        <v>0.83</v>
      </c>
      <c r="O2216" s="1061">
        <v>0.83</v>
      </c>
      <c r="P2216" s="1061">
        <v>0.83</v>
      </c>
      <c r="Q2216" s="1061">
        <v>0.83</v>
      </c>
      <c r="R2216" s="1061">
        <v>0.83</v>
      </c>
      <c r="S2216" s="1061">
        <v>0.83</v>
      </c>
      <c r="T2216" s="1061">
        <v>0.83</v>
      </c>
      <c r="U2216" s="1061">
        <v>0.83</v>
      </c>
      <c r="V2216" s="1061">
        <v>0.83</v>
      </c>
      <c r="W2216" s="1061">
        <v>0.83</v>
      </c>
    </row>
    <row r="2217" spans="1:23">
      <c r="A2217" s="908"/>
      <c r="B2217" s="1061" t="s">
        <v>234</v>
      </c>
      <c r="C2217" s="1061" t="s">
        <v>235</v>
      </c>
      <c r="D2217" s="1061" t="s">
        <v>4270</v>
      </c>
      <c r="E2217" s="1061" t="s">
        <v>6877</v>
      </c>
      <c r="F2217" s="1061" t="s">
        <v>10450</v>
      </c>
      <c r="G2217" s="1061" t="s">
        <v>1739</v>
      </c>
      <c r="H2217" s="1061" t="s">
        <v>129</v>
      </c>
      <c r="I2217" s="1061" t="s">
        <v>21</v>
      </c>
      <c r="J2217" s="1061" t="s">
        <v>7975</v>
      </c>
      <c r="K2217" s="1061" t="s">
        <v>14849</v>
      </c>
      <c r="L2217" s="1061">
        <v>1.1499999999999999</v>
      </c>
      <c r="M2217" s="1061">
        <v>1.1499999999999999</v>
      </c>
      <c r="N2217" s="1061">
        <v>1.1499999999999999</v>
      </c>
      <c r="O2217" s="1061">
        <v>1.1499999999999999</v>
      </c>
      <c r="P2217" s="1061">
        <v>1.1499999999999999</v>
      </c>
      <c r="Q2217" s="1061">
        <v>1.1499999999999999</v>
      </c>
      <c r="R2217" s="1061">
        <v>1.1499999999999999</v>
      </c>
      <c r="S2217" s="1061">
        <v>1.1499999999999999</v>
      </c>
      <c r="T2217" s="1061">
        <v>1.1499999999999999</v>
      </c>
      <c r="U2217" s="1061">
        <v>1.1499999999999999</v>
      </c>
      <c r="V2217" s="1061">
        <v>1.1499999999999999</v>
      </c>
      <c r="W2217" s="1061">
        <v>1.1499999999999999</v>
      </c>
    </row>
    <row r="2218" spans="1:23">
      <c r="A2218" s="908"/>
      <c r="B2218" s="1061" t="s">
        <v>234</v>
      </c>
      <c r="C2218" s="1061" t="s">
        <v>235</v>
      </c>
      <c r="D2218" s="1061" t="s">
        <v>4992</v>
      </c>
      <c r="E2218" s="1061" t="s">
        <v>5007</v>
      </c>
      <c r="F2218" s="1061" t="s">
        <v>5008</v>
      </c>
      <c r="G2218" s="1061" t="s">
        <v>1739</v>
      </c>
      <c r="H2218" s="1061" t="s">
        <v>129</v>
      </c>
      <c r="I2218" s="1061" t="s">
        <v>21</v>
      </c>
      <c r="J2218" s="1061" t="s">
        <v>7975</v>
      </c>
      <c r="K2218" s="1061" t="s">
        <v>14849</v>
      </c>
      <c r="L2218" s="1061">
        <v>16.43</v>
      </c>
      <c r="M2218" s="1061">
        <v>16.43</v>
      </c>
      <c r="N2218" s="1061">
        <v>16.43</v>
      </c>
      <c r="O2218" s="1061">
        <v>16.43</v>
      </c>
      <c r="P2218" s="1061">
        <v>16.43</v>
      </c>
      <c r="Q2218" s="1061">
        <v>16.43</v>
      </c>
      <c r="R2218" s="1061">
        <v>16.43</v>
      </c>
      <c r="S2218" s="1061">
        <v>16.43</v>
      </c>
      <c r="T2218" s="1061">
        <v>16.43</v>
      </c>
      <c r="U2218" s="1061">
        <v>16.43</v>
      </c>
      <c r="V2218" s="1061">
        <v>16.43</v>
      </c>
      <c r="W2218" s="1061">
        <v>16.43</v>
      </c>
    </row>
    <row r="2219" spans="1:23">
      <c r="A2219" s="908"/>
      <c r="B2219" s="1061" t="s">
        <v>234</v>
      </c>
      <c r="C2219" s="1061" t="s">
        <v>235</v>
      </c>
      <c r="D2219" s="1061" t="s">
        <v>4956</v>
      </c>
      <c r="E2219" s="1061" t="s">
        <v>13926</v>
      </c>
      <c r="F2219" s="1061" t="s">
        <v>13927</v>
      </c>
      <c r="G2219" s="1061" t="s">
        <v>1739</v>
      </c>
      <c r="H2219" s="1061" t="s">
        <v>129</v>
      </c>
      <c r="I2219" s="1061" t="s">
        <v>21</v>
      </c>
      <c r="J2219" s="1061" t="s">
        <v>7975</v>
      </c>
      <c r="K2219" s="1061" t="s">
        <v>14849</v>
      </c>
      <c r="L2219" s="1061">
        <v>7.75</v>
      </c>
      <c r="M2219" s="1061">
        <v>7.75</v>
      </c>
      <c r="N2219" s="1061">
        <v>7.75</v>
      </c>
      <c r="O2219" s="1061">
        <v>7.75</v>
      </c>
      <c r="P2219" s="1061">
        <v>7.75</v>
      </c>
      <c r="Q2219" s="1061">
        <v>7.75</v>
      </c>
      <c r="R2219" s="1061">
        <v>7.75</v>
      </c>
      <c r="S2219" s="1061">
        <v>7.75</v>
      </c>
      <c r="T2219" s="1061">
        <v>7.75</v>
      </c>
      <c r="U2219" s="1061">
        <v>7.75</v>
      </c>
      <c r="V2219" s="1061">
        <v>7.75</v>
      </c>
      <c r="W2219" s="1061">
        <v>7.75</v>
      </c>
    </row>
    <row r="2220" spans="1:23">
      <c r="A2220" s="908"/>
      <c r="B2220" s="1061" t="s">
        <v>234</v>
      </c>
      <c r="C2220" s="1061" t="s">
        <v>235</v>
      </c>
      <c r="D2220" s="1061" t="s">
        <v>4970</v>
      </c>
      <c r="E2220" s="1061" t="s">
        <v>13928</v>
      </c>
      <c r="F2220" s="1061" t="s">
        <v>13929</v>
      </c>
      <c r="G2220" s="1061" t="s">
        <v>1739</v>
      </c>
      <c r="H2220" s="1061" t="s">
        <v>129</v>
      </c>
      <c r="I2220" s="1061" t="s">
        <v>21</v>
      </c>
      <c r="J2220" s="1061" t="s">
        <v>7975</v>
      </c>
      <c r="K2220" s="1061" t="s">
        <v>14849</v>
      </c>
      <c r="L2220" s="1061">
        <v>34.479999999999997</v>
      </c>
      <c r="M2220" s="1061">
        <v>34.479999999999997</v>
      </c>
      <c r="N2220" s="1061">
        <v>34.479999999999997</v>
      </c>
      <c r="O2220" s="1061">
        <v>34.479999999999997</v>
      </c>
      <c r="P2220" s="1061">
        <v>34.479999999999997</v>
      </c>
      <c r="Q2220" s="1061">
        <v>34.479999999999997</v>
      </c>
      <c r="R2220" s="1061">
        <v>34.479999999999997</v>
      </c>
      <c r="S2220" s="1061">
        <v>34.479999999999997</v>
      </c>
      <c r="T2220" s="1061">
        <v>34.479999999999997</v>
      </c>
      <c r="U2220" s="1061">
        <v>34.479999999999997</v>
      </c>
      <c r="V2220" s="1061">
        <v>34.479999999999997</v>
      </c>
      <c r="W2220" s="1061">
        <v>34.479999999999997</v>
      </c>
    </row>
    <row r="2221" spans="1:23">
      <c r="A2221" s="908"/>
      <c r="B2221" s="1061" t="s">
        <v>234</v>
      </c>
      <c r="C2221" s="1061" t="s">
        <v>235</v>
      </c>
      <c r="D2221" s="1061" t="s">
        <v>4270</v>
      </c>
      <c r="E2221" s="1061" t="s">
        <v>5010</v>
      </c>
      <c r="F2221" s="1061" t="s">
        <v>5011</v>
      </c>
      <c r="G2221" s="1061" t="s">
        <v>1739</v>
      </c>
      <c r="H2221" s="1061" t="s">
        <v>129</v>
      </c>
      <c r="I2221" s="1061" t="s">
        <v>21</v>
      </c>
      <c r="J2221" s="1061" t="s">
        <v>7975</v>
      </c>
      <c r="K2221" s="1061" t="s">
        <v>14849</v>
      </c>
      <c r="L2221" s="1061">
        <v>0.7</v>
      </c>
      <c r="M2221" s="1061">
        <v>0.7</v>
      </c>
      <c r="N2221" s="1061">
        <v>0.7</v>
      </c>
      <c r="O2221" s="1061">
        <v>0.7</v>
      </c>
      <c r="P2221" s="1061">
        <v>0.7</v>
      </c>
      <c r="Q2221" s="1061">
        <v>0.7</v>
      </c>
      <c r="R2221" s="1061">
        <v>0.7</v>
      </c>
      <c r="S2221" s="1061">
        <v>0.7</v>
      </c>
      <c r="T2221" s="1061">
        <v>0.7</v>
      </c>
      <c r="U2221" s="1061">
        <v>0.7</v>
      </c>
      <c r="V2221" s="1061">
        <v>0.7</v>
      </c>
      <c r="W2221" s="1061">
        <v>0.7</v>
      </c>
    </row>
    <row r="2222" spans="1:23">
      <c r="A2222" s="908"/>
      <c r="B2222" s="1061" t="s">
        <v>234</v>
      </c>
      <c r="C2222" s="1061" t="s">
        <v>235</v>
      </c>
      <c r="D2222" s="1061" t="s">
        <v>4970</v>
      </c>
      <c r="E2222" s="1061" t="s">
        <v>5012</v>
      </c>
      <c r="F2222" s="1061" t="s">
        <v>4970</v>
      </c>
      <c r="G2222" s="1061" t="s">
        <v>1739</v>
      </c>
      <c r="H2222" s="1061" t="s">
        <v>129</v>
      </c>
      <c r="I2222" s="1061" t="s">
        <v>21</v>
      </c>
      <c r="J2222" s="1061" t="s">
        <v>7975</v>
      </c>
      <c r="K2222" s="1061" t="s">
        <v>14849</v>
      </c>
      <c r="L2222" s="1061">
        <v>49.26</v>
      </c>
      <c r="M2222" s="1061">
        <v>49.26</v>
      </c>
      <c r="N2222" s="1061">
        <v>49.26</v>
      </c>
      <c r="O2222" s="1061">
        <v>49.26</v>
      </c>
      <c r="P2222" s="1061">
        <v>49.26</v>
      </c>
      <c r="Q2222" s="1061">
        <v>49.26</v>
      </c>
      <c r="R2222" s="1061">
        <v>49.26</v>
      </c>
      <c r="S2222" s="1061">
        <v>49.26</v>
      </c>
      <c r="T2222" s="1061">
        <v>49.26</v>
      </c>
      <c r="U2222" s="1061">
        <v>49.26</v>
      </c>
      <c r="V2222" s="1061">
        <v>49.26</v>
      </c>
      <c r="W2222" s="1061">
        <v>49.26</v>
      </c>
    </row>
    <row r="2223" spans="1:23">
      <c r="A2223" s="908"/>
      <c r="B2223" s="1061" t="s">
        <v>234</v>
      </c>
      <c r="C2223" s="1061" t="s">
        <v>235</v>
      </c>
      <c r="D2223" s="1061" t="s">
        <v>4970</v>
      </c>
      <c r="E2223" s="1061" t="s">
        <v>14560</v>
      </c>
      <c r="F2223" s="1061" t="s">
        <v>14561</v>
      </c>
      <c r="G2223" s="1061" t="s">
        <v>1739</v>
      </c>
      <c r="H2223" s="1061" t="s">
        <v>129</v>
      </c>
      <c r="I2223" s="1061" t="s">
        <v>21</v>
      </c>
      <c r="J2223" s="1061" t="s">
        <v>7975</v>
      </c>
      <c r="K2223" s="1061" t="s">
        <v>14849</v>
      </c>
      <c r="L2223" s="1061">
        <v>21.55</v>
      </c>
      <c r="M2223" s="1061">
        <v>21.55</v>
      </c>
      <c r="N2223" s="1061">
        <v>21.55</v>
      </c>
      <c r="O2223" s="1061">
        <v>21.55</v>
      </c>
      <c r="P2223" s="1061">
        <v>21.55</v>
      </c>
      <c r="Q2223" s="1061">
        <v>21.55</v>
      </c>
      <c r="R2223" s="1061">
        <v>21.55</v>
      </c>
      <c r="S2223" s="1061">
        <v>21.55</v>
      </c>
      <c r="T2223" s="1061">
        <v>21.55</v>
      </c>
      <c r="U2223" s="1061">
        <v>21.55</v>
      </c>
      <c r="V2223" s="1061">
        <v>21.55</v>
      </c>
      <c r="W2223" s="1061">
        <v>21.55</v>
      </c>
    </row>
    <row r="2224" spans="1:23">
      <c r="A2224" s="908"/>
      <c r="B2224" s="1061" t="s">
        <v>234</v>
      </c>
      <c r="C2224" s="1061" t="s">
        <v>235</v>
      </c>
      <c r="D2224" s="1061" t="s">
        <v>4384</v>
      </c>
      <c r="E2224" s="1061" t="s">
        <v>14852</v>
      </c>
      <c r="F2224" s="1061" t="s">
        <v>5013</v>
      </c>
      <c r="G2224" s="1061" t="s">
        <v>1739</v>
      </c>
      <c r="H2224" s="1061" t="s">
        <v>129</v>
      </c>
      <c r="I2224" s="1061" t="s">
        <v>21</v>
      </c>
      <c r="J2224" s="1061" t="s">
        <v>7975</v>
      </c>
      <c r="K2224" s="1061" t="s">
        <v>14849</v>
      </c>
      <c r="L2224" s="1061">
        <v>53.8</v>
      </c>
      <c r="M2224" s="1061">
        <v>53.8</v>
      </c>
      <c r="N2224" s="1061">
        <v>53.8</v>
      </c>
      <c r="O2224" s="1061">
        <v>53.8</v>
      </c>
      <c r="P2224" s="1061">
        <v>53.8</v>
      </c>
      <c r="Q2224" s="1061">
        <v>53.8</v>
      </c>
      <c r="R2224" s="1061">
        <v>53.8</v>
      </c>
      <c r="S2224" s="1061">
        <v>53.8</v>
      </c>
      <c r="T2224" s="1061">
        <v>53.8</v>
      </c>
      <c r="U2224" s="1061">
        <v>53.8</v>
      </c>
      <c r="V2224" s="1061">
        <v>53.8</v>
      </c>
      <c r="W2224" s="1061">
        <v>53.8</v>
      </c>
    </row>
    <row r="2225" spans="1:23">
      <c r="A2225" s="908"/>
      <c r="B2225" s="1061" t="s">
        <v>234</v>
      </c>
      <c r="C2225" s="1061" t="s">
        <v>235</v>
      </c>
      <c r="D2225" s="1061" t="s">
        <v>4632</v>
      </c>
      <c r="E2225" s="1061" t="s">
        <v>8317</v>
      </c>
      <c r="F2225" s="1061" t="s">
        <v>8067</v>
      </c>
      <c r="G2225" s="1061" t="s">
        <v>1739</v>
      </c>
      <c r="H2225" s="1061" t="s">
        <v>129</v>
      </c>
      <c r="I2225" s="1061" t="s">
        <v>21</v>
      </c>
      <c r="J2225" s="1061" t="s">
        <v>7975</v>
      </c>
      <c r="K2225" s="1061" t="s">
        <v>14849</v>
      </c>
      <c r="L2225" s="1061">
        <v>49.26</v>
      </c>
      <c r="M2225" s="1061">
        <v>49.26</v>
      </c>
      <c r="N2225" s="1061">
        <v>49.26</v>
      </c>
      <c r="O2225" s="1061">
        <v>49.26</v>
      </c>
      <c r="P2225" s="1061">
        <v>49.26</v>
      </c>
      <c r="Q2225" s="1061">
        <v>49.26</v>
      </c>
      <c r="R2225" s="1061">
        <v>49.26</v>
      </c>
      <c r="S2225" s="1061">
        <v>49.26</v>
      </c>
      <c r="T2225" s="1061">
        <v>49.26</v>
      </c>
      <c r="U2225" s="1061">
        <v>49.26</v>
      </c>
      <c r="V2225" s="1061">
        <v>49.26</v>
      </c>
      <c r="W2225" s="1061">
        <v>49.26</v>
      </c>
    </row>
    <row r="2226" spans="1:23">
      <c r="A2226" s="908"/>
      <c r="B2226" s="1061" t="s">
        <v>234</v>
      </c>
      <c r="C2226" s="1061" t="s">
        <v>235</v>
      </c>
      <c r="D2226" s="1061" t="s">
        <v>4970</v>
      </c>
      <c r="E2226" s="1061" t="s">
        <v>8318</v>
      </c>
      <c r="F2226" s="1061" t="s">
        <v>4970</v>
      </c>
      <c r="G2226" s="1061" t="s">
        <v>1739</v>
      </c>
      <c r="H2226" s="1061" t="s">
        <v>129</v>
      </c>
      <c r="I2226" s="1061" t="s">
        <v>21</v>
      </c>
      <c r="J2226" s="1061" t="s">
        <v>7975</v>
      </c>
      <c r="K2226" s="1061" t="s">
        <v>14849</v>
      </c>
      <c r="L2226" s="1061">
        <v>57.47</v>
      </c>
      <c r="M2226" s="1061">
        <v>57.47</v>
      </c>
      <c r="N2226" s="1061">
        <v>57.47</v>
      </c>
      <c r="O2226" s="1061">
        <v>57.47</v>
      </c>
      <c r="P2226" s="1061">
        <v>57.47</v>
      </c>
      <c r="Q2226" s="1061">
        <v>57.47</v>
      </c>
      <c r="R2226" s="1061">
        <v>57.47</v>
      </c>
      <c r="S2226" s="1061">
        <v>57.47</v>
      </c>
      <c r="T2226" s="1061">
        <v>57.47</v>
      </c>
      <c r="U2226" s="1061">
        <v>57.47</v>
      </c>
      <c r="V2226" s="1061">
        <v>57.47</v>
      </c>
      <c r="W2226" s="1061">
        <v>57.47</v>
      </c>
    </row>
    <row r="2227" spans="1:23">
      <c r="A2227" s="908"/>
      <c r="B2227" s="1061" t="s">
        <v>234</v>
      </c>
      <c r="C2227" s="1061" t="s">
        <v>235</v>
      </c>
      <c r="D2227" s="1061" t="s">
        <v>4970</v>
      </c>
      <c r="E2227" s="1061" t="s">
        <v>14562</v>
      </c>
      <c r="F2227" s="1061" t="s">
        <v>14561</v>
      </c>
      <c r="G2227" s="1061" t="s">
        <v>1739</v>
      </c>
      <c r="H2227" s="1061" t="s">
        <v>129</v>
      </c>
      <c r="I2227" s="1061" t="s">
        <v>21</v>
      </c>
      <c r="J2227" s="1061" t="s">
        <v>7975</v>
      </c>
      <c r="K2227" s="1061" t="s">
        <v>14849</v>
      </c>
      <c r="L2227" s="1061">
        <v>21.55</v>
      </c>
      <c r="M2227" s="1061">
        <v>21.55</v>
      </c>
      <c r="N2227" s="1061">
        <v>21.55</v>
      </c>
      <c r="O2227" s="1061">
        <v>21.55</v>
      </c>
      <c r="P2227" s="1061">
        <v>21.55</v>
      </c>
      <c r="Q2227" s="1061">
        <v>21.55</v>
      </c>
      <c r="R2227" s="1061">
        <v>21.55</v>
      </c>
      <c r="S2227" s="1061">
        <v>21.55</v>
      </c>
      <c r="T2227" s="1061">
        <v>21.55</v>
      </c>
      <c r="U2227" s="1061">
        <v>21.55</v>
      </c>
      <c r="V2227" s="1061">
        <v>21.55</v>
      </c>
      <c r="W2227" s="1061">
        <v>21.55</v>
      </c>
    </row>
    <row r="2228" spans="1:23">
      <c r="A2228" s="908"/>
      <c r="B2228" s="1061" t="s">
        <v>234</v>
      </c>
      <c r="C2228" s="1061" t="s">
        <v>235</v>
      </c>
      <c r="D2228" s="1061" t="s">
        <v>2552</v>
      </c>
      <c r="E2228" s="1061" t="s">
        <v>5014</v>
      </c>
      <c r="F2228" s="1061" t="s">
        <v>2552</v>
      </c>
      <c r="G2228" s="1061" t="s">
        <v>1739</v>
      </c>
      <c r="H2228" s="1061" t="s">
        <v>129</v>
      </c>
      <c r="I2228" s="1061" t="s">
        <v>21</v>
      </c>
      <c r="J2228" s="1061" t="s">
        <v>7975</v>
      </c>
      <c r="K2228" s="1061" t="s">
        <v>14849</v>
      </c>
      <c r="L2228" s="1061">
        <v>123.16</v>
      </c>
      <c r="M2228" s="1061">
        <v>123.16</v>
      </c>
      <c r="N2228" s="1061">
        <v>123.16</v>
      </c>
      <c r="O2228" s="1061">
        <v>123.16</v>
      </c>
      <c r="P2228" s="1061">
        <v>123.16</v>
      </c>
      <c r="Q2228" s="1061">
        <v>123.16</v>
      </c>
      <c r="R2228" s="1061">
        <v>123.16</v>
      </c>
      <c r="S2228" s="1061">
        <v>123.16</v>
      </c>
      <c r="T2228" s="1061">
        <v>123.16</v>
      </c>
      <c r="U2228" s="1061">
        <v>123.16</v>
      </c>
      <c r="V2228" s="1061">
        <v>123.16</v>
      </c>
      <c r="W2228" s="1061">
        <v>123.16</v>
      </c>
    </row>
    <row r="2229" spans="1:23">
      <c r="A2229" s="908"/>
      <c r="B2229" s="1061" t="s">
        <v>234</v>
      </c>
      <c r="C2229" s="1061" t="s">
        <v>235</v>
      </c>
      <c r="D2229" s="1061" t="s">
        <v>4604</v>
      </c>
      <c r="E2229" s="1061" t="s">
        <v>5015</v>
      </c>
      <c r="F2229" s="1061" t="s">
        <v>12256</v>
      </c>
      <c r="G2229" s="1061" t="s">
        <v>1739</v>
      </c>
      <c r="H2229" s="1061" t="s">
        <v>129</v>
      </c>
      <c r="I2229" s="1061" t="s">
        <v>21</v>
      </c>
      <c r="J2229" s="1061" t="s">
        <v>7975</v>
      </c>
      <c r="K2229" s="1061" t="s">
        <v>14849</v>
      </c>
      <c r="L2229" s="1061">
        <v>119.91</v>
      </c>
      <c r="M2229" s="1061">
        <v>119.91</v>
      </c>
      <c r="N2229" s="1061">
        <v>119.91</v>
      </c>
      <c r="O2229" s="1061">
        <v>119.91</v>
      </c>
      <c r="P2229" s="1061">
        <v>119.91</v>
      </c>
      <c r="Q2229" s="1061">
        <v>119.91</v>
      </c>
      <c r="R2229" s="1061">
        <v>119.91</v>
      </c>
      <c r="S2229" s="1061">
        <v>119.91</v>
      </c>
      <c r="T2229" s="1061">
        <v>119.91</v>
      </c>
      <c r="U2229" s="1061">
        <v>119.91</v>
      </c>
      <c r="V2229" s="1061">
        <v>119.91</v>
      </c>
      <c r="W2229" s="1061">
        <v>119.91</v>
      </c>
    </row>
    <row r="2230" spans="1:23">
      <c r="A2230" s="908"/>
      <c r="B2230" s="1061" t="s">
        <v>234</v>
      </c>
      <c r="C2230" s="1061" t="s">
        <v>235</v>
      </c>
      <c r="D2230" s="1061" t="s">
        <v>4604</v>
      </c>
      <c r="E2230" s="1061" t="s">
        <v>13930</v>
      </c>
      <c r="F2230" s="1061" t="s">
        <v>13931</v>
      </c>
      <c r="G2230" s="1061" t="s">
        <v>1739</v>
      </c>
      <c r="H2230" s="1061" t="s">
        <v>129</v>
      </c>
      <c r="I2230" s="1061" t="s">
        <v>21</v>
      </c>
      <c r="J2230" s="1061" t="s">
        <v>7975</v>
      </c>
      <c r="K2230" s="1061" t="s">
        <v>14849</v>
      </c>
      <c r="L2230" s="1061">
        <v>70.69</v>
      </c>
      <c r="M2230" s="1061">
        <v>70.69</v>
      </c>
      <c r="N2230" s="1061">
        <v>70.69</v>
      </c>
      <c r="O2230" s="1061">
        <v>70.69</v>
      </c>
      <c r="P2230" s="1061">
        <v>70.69</v>
      </c>
      <c r="Q2230" s="1061">
        <v>70.69</v>
      </c>
      <c r="R2230" s="1061">
        <v>70.69</v>
      </c>
      <c r="S2230" s="1061">
        <v>70.69</v>
      </c>
      <c r="T2230" s="1061">
        <v>70.69</v>
      </c>
      <c r="U2230" s="1061">
        <v>70.69</v>
      </c>
      <c r="V2230" s="1061">
        <v>70.69</v>
      </c>
      <c r="W2230" s="1061">
        <v>70.69</v>
      </c>
    </row>
    <row r="2231" spans="1:23">
      <c r="A2231" s="908"/>
      <c r="B2231" s="1061" t="s">
        <v>234</v>
      </c>
      <c r="C2231" s="1061" t="s">
        <v>235</v>
      </c>
      <c r="D2231" s="1061" t="s">
        <v>4389</v>
      </c>
      <c r="E2231" s="1061" t="s">
        <v>6846</v>
      </c>
      <c r="F2231" s="1061" t="s">
        <v>6847</v>
      </c>
      <c r="G2231" s="1061" t="s">
        <v>1739</v>
      </c>
      <c r="H2231" s="1061" t="s">
        <v>129</v>
      </c>
      <c r="I2231" s="1061" t="s">
        <v>21</v>
      </c>
      <c r="J2231" s="1061" t="s">
        <v>7975</v>
      </c>
      <c r="K2231" s="1061" t="s">
        <v>14849</v>
      </c>
      <c r="L2231" s="1061">
        <v>16.43</v>
      </c>
      <c r="M2231" s="1061">
        <v>16.43</v>
      </c>
      <c r="N2231" s="1061">
        <v>16.43</v>
      </c>
      <c r="O2231" s="1061">
        <v>16.43</v>
      </c>
      <c r="P2231" s="1061">
        <v>16.43</v>
      </c>
      <c r="Q2231" s="1061">
        <v>16.43</v>
      </c>
      <c r="R2231" s="1061">
        <v>16.43</v>
      </c>
      <c r="S2231" s="1061">
        <v>16.43</v>
      </c>
      <c r="T2231" s="1061">
        <v>16.43</v>
      </c>
      <c r="U2231" s="1061">
        <v>16.43</v>
      </c>
      <c r="V2231" s="1061">
        <v>16.43</v>
      </c>
      <c r="W2231" s="1061">
        <v>16.43</v>
      </c>
    </row>
    <row r="2232" spans="1:23">
      <c r="A2232" s="908"/>
      <c r="B2232" s="1061" t="s">
        <v>234</v>
      </c>
      <c r="C2232" s="1061" t="s">
        <v>235</v>
      </c>
      <c r="D2232" s="1061" t="s">
        <v>4270</v>
      </c>
      <c r="E2232" s="1061" t="s">
        <v>5016</v>
      </c>
      <c r="F2232" s="1061" t="s">
        <v>5017</v>
      </c>
      <c r="G2232" s="1061" t="s">
        <v>1739</v>
      </c>
      <c r="H2232" s="1061" t="s">
        <v>129</v>
      </c>
      <c r="I2232" s="1061" t="s">
        <v>21</v>
      </c>
      <c r="J2232" s="1061" t="s">
        <v>7975</v>
      </c>
      <c r="K2232" s="1061" t="s">
        <v>14849</v>
      </c>
      <c r="L2232" s="1061">
        <v>0.7</v>
      </c>
      <c r="M2232" s="1061">
        <v>0.7</v>
      </c>
      <c r="N2232" s="1061">
        <v>0.7</v>
      </c>
      <c r="O2232" s="1061">
        <v>0.7</v>
      </c>
      <c r="P2232" s="1061">
        <v>0.7</v>
      </c>
      <c r="Q2232" s="1061">
        <v>0.7</v>
      </c>
      <c r="R2232" s="1061">
        <v>0.7</v>
      </c>
      <c r="S2232" s="1061">
        <v>0.7</v>
      </c>
      <c r="T2232" s="1061">
        <v>0.7</v>
      </c>
      <c r="U2232" s="1061">
        <v>0.7</v>
      </c>
      <c r="V2232" s="1061">
        <v>0.7</v>
      </c>
      <c r="W2232" s="1061">
        <v>0.7</v>
      </c>
    </row>
    <row r="2233" spans="1:23">
      <c r="A2233" s="908"/>
      <c r="B2233" s="1061" t="s">
        <v>234</v>
      </c>
      <c r="C2233" s="1061" t="s">
        <v>235</v>
      </c>
      <c r="D2233" s="1061" t="s">
        <v>4270</v>
      </c>
      <c r="E2233" s="1061" t="s">
        <v>14563</v>
      </c>
      <c r="F2233" s="1061" t="s">
        <v>4270</v>
      </c>
      <c r="G2233" s="1061" t="s">
        <v>1739</v>
      </c>
      <c r="H2233" s="1061" t="s">
        <v>129</v>
      </c>
      <c r="I2233" s="1061" t="s">
        <v>21</v>
      </c>
      <c r="J2233" s="1061" t="s">
        <v>7975</v>
      </c>
      <c r="K2233" s="1061" t="s">
        <v>14849</v>
      </c>
      <c r="L2233" s="1061">
        <v>0.88</v>
      </c>
      <c r="M2233" s="1061">
        <v>0.88</v>
      </c>
      <c r="N2233" s="1061">
        <v>0.88</v>
      </c>
      <c r="O2233" s="1061">
        <v>0.88</v>
      </c>
      <c r="P2233" s="1061">
        <v>0.88</v>
      </c>
      <c r="Q2233" s="1061">
        <v>0.88</v>
      </c>
      <c r="R2233" s="1061">
        <v>0.88</v>
      </c>
      <c r="S2233" s="1061">
        <v>0.88</v>
      </c>
      <c r="T2233" s="1061">
        <v>0.88</v>
      </c>
      <c r="U2233" s="1061">
        <v>0.88</v>
      </c>
      <c r="V2233" s="1061">
        <v>0.88</v>
      </c>
      <c r="W2233" s="1061">
        <v>0.88</v>
      </c>
    </row>
    <row r="2234" spans="1:23">
      <c r="A2234" s="908"/>
      <c r="B2234" s="1061" t="s">
        <v>234</v>
      </c>
      <c r="C2234" s="1061" t="s">
        <v>235</v>
      </c>
      <c r="D2234" s="1061" t="s">
        <v>4978</v>
      </c>
      <c r="E2234" s="1061" t="s">
        <v>14434</v>
      </c>
      <c r="F2234" s="1061" t="s">
        <v>4980</v>
      </c>
      <c r="G2234" s="1061" t="s">
        <v>1739</v>
      </c>
      <c r="H2234" s="1061" t="s">
        <v>129</v>
      </c>
      <c r="I2234" s="1061" t="s">
        <v>21</v>
      </c>
      <c r="J2234" s="1061" t="s">
        <v>7975</v>
      </c>
      <c r="K2234" s="1061" t="s">
        <v>14849</v>
      </c>
      <c r="L2234" s="1061">
        <v>17.97</v>
      </c>
      <c r="M2234" s="1061">
        <v>17.97</v>
      </c>
      <c r="N2234" s="1061">
        <v>17.97</v>
      </c>
      <c r="O2234" s="1061">
        <v>17.97</v>
      </c>
      <c r="P2234" s="1061">
        <v>17.97</v>
      </c>
      <c r="Q2234" s="1061">
        <v>17.97</v>
      </c>
      <c r="R2234" s="1061">
        <v>17.97</v>
      </c>
      <c r="S2234" s="1061">
        <v>17.97</v>
      </c>
      <c r="T2234" s="1061">
        <v>17.97</v>
      </c>
      <c r="U2234" s="1061">
        <v>17.97</v>
      </c>
      <c r="V2234" s="1061">
        <v>17.97</v>
      </c>
      <c r="W2234" s="1061">
        <v>17.97</v>
      </c>
    </row>
    <row r="2235" spans="1:23">
      <c r="A2235" s="908"/>
      <c r="B2235" s="1061" t="s">
        <v>234</v>
      </c>
      <c r="C2235" s="1061" t="s">
        <v>235</v>
      </c>
      <c r="D2235" s="1061" t="s">
        <v>4978</v>
      </c>
      <c r="E2235" s="1061" t="s">
        <v>5018</v>
      </c>
      <c r="F2235" s="1061" t="s">
        <v>5019</v>
      </c>
      <c r="G2235" s="1061" t="s">
        <v>1739</v>
      </c>
      <c r="H2235" s="1061" t="s">
        <v>129</v>
      </c>
      <c r="I2235" s="1061" t="s">
        <v>21</v>
      </c>
      <c r="J2235" s="1061" t="s">
        <v>7975</v>
      </c>
      <c r="K2235" s="1061" t="s">
        <v>14849</v>
      </c>
      <c r="L2235" s="1061">
        <v>4.95</v>
      </c>
      <c r="M2235" s="1061">
        <v>4.95</v>
      </c>
      <c r="N2235" s="1061">
        <v>4.95</v>
      </c>
      <c r="O2235" s="1061">
        <v>4.95</v>
      </c>
      <c r="P2235" s="1061">
        <v>4.95</v>
      </c>
      <c r="Q2235" s="1061">
        <v>4.95</v>
      </c>
      <c r="R2235" s="1061">
        <v>4.95</v>
      </c>
      <c r="S2235" s="1061">
        <v>4.95</v>
      </c>
      <c r="T2235" s="1061">
        <v>4.95</v>
      </c>
      <c r="U2235" s="1061">
        <v>4.95</v>
      </c>
      <c r="V2235" s="1061">
        <v>4.95</v>
      </c>
      <c r="W2235" s="1061">
        <v>4.95</v>
      </c>
    </row>
    <row r="2236" spans="1:23">
      <c r="A2236" s="908"/>
      <c r="B2236" s="1061" t="s">
        <v>234</v>
      </c>
      <c r="C2236" s="1061" t="s">
        <v>235</v>
      </c>
      <c r="D2236" s="1061" t="s">
        <v>4936</v>
      </c>
      <c r="E2236" s="1061" t="s">
        <v>14661</v>
      </c>
      <c r="F2236" s="1061" t="s">
        <v>5020</v>
      </c>
      <c r="G2236" s="1061" t="s">
        <v>1739</v>
      </c>
      <c r="H2236" s="1061" t="s">
        <v>129</v>
      </c>
      <c r="I2236" s="1061" t="s">
        <v>21</v>
      </c>
      <c r="J2236" s="1061" t="s">
        <v>7975</v>
      </c>
      <c r="K2236" s="1061" t="s">
        <v>14849</v>
      </c>
      <c r="L2236" s="1061">
        <v>47.41</v>
      </c>
      <c r="M2236" s="1061">
        <v>47.41</v>
      </c>
      <c r="N2236" s="1061">
        <v>47.41</v>
      </c>
      <c r="O2236" s="1061">
        <v>47.41</v>
      </c>
      <c r="P2236" s="1061">
        <v>47.41</v>
      </c>
      <c r="Q2236" s="1061">
        <v>47.41</v>
      </c>
      <c r="R2236" s="1061">
        <v>47.41</v>
      </c>
      <c r="S2236" s="1061">
        <v>47.41</v>
      </c>
      <c r="T2236" s="1061">
        <v>47.41</v>
      </c>
      <c r="U2236" s="1061">
        <v>47.41</v>
      </c>
      <c r="V2236" s="1061">
        <v>47.41</v>
      </c>
      <c r="W2236" s="1061">
        <v>47.41</v>
      </c>
    </row>
    <row r="2237" spans="1:23">
      <c r="A2237" s="908"/>
      <c r="B2237" s="1061" t="s">
        <v>234</v>
      </c>
      <c r="C2237" s="1061" t="s">
        <v>235</v>
      </c>
      <c r="D2237" s="1061" t="s">
        <v>12257</v>
      </c>
      <c r="E2237" s="1061" t="s">
        <v>12258</v>
      </c>
      <c r="F2237" s="1061" t="s">
        <v>5020</v>
      </c>
      <c r="G2237" s="1061" t="s">
        <v>1739</v>
      </c>
      <c r="H2237" s="1061" t="s">
        <v>129</v>
      </c>
      <c r="I2237" s="1061" t="s">
        <v>21</v>
      </c>
      <c r="J2237" s="1061" t="s">
        <v>7975</v>
      </c>
      <c r="K2237" s="1061" t="s">
        <v>14849</v>
      </c>
      <c r="L2237" s="1061">
        <v>23.4</v>
      </c>
      <c r="M2237" s="1061">
        <v>23.4</v>
      </c>
      <c r="N2237" s="1061">
        <v>23.4</v>
      </c>
      <c r="O2237" s="1061">
        <v>23.4</v>
      </c>
      <c r="P2237" s="1061">
        <v>23.4</v>
      </c>
      <c r="Q2237" s="1061">
        <v>23.4</v>
      </c>
      <c r="R2237" s="1061">
        <v>23.4</v>
      </c>
      <c r="S2237" s="1061">
        <v>23.4</v>
      </c>
      <c r="T2237" s="1061">
        <v>23.4</v>
      </c>
      <c r="U2237" s="1061">
        <v>23.4</v>
      </c>
      <c r="V2237" s="1061">
        <v>23.4</v>
      </c>
      <c r="W2237" s="1061">
        <v>23.4</v>
      </c>
    </row>
    <row r="2238" spans="1:23">
      <c r="A2238" s="908"/>
      <c r="B2238" s="1061" t="s">
        <v>234</v>
      </c>
      <c r="C2238" s="1061" t="s">
        <v>235</v>
      </c>
      <c r="D2238" s="1061" t="s">
        <v>4270</v>
      </c>
      <c r="E2238" s="1061" t="s">
        <v>13932</v>
      </c>
      <c r="F2238" s="1061" t="s">
        <v>13933</v>
      </c>
      <c r="G2238" s="1061" t="s">
        <v>1739</v>
      </c>
      <c r="H2238" s="1061" t="s">
        <v>129</v>
      </c>
      <c r="I2238" s="1061" t="s">
        <v>21</v>
      </c>
      <c r="J2238" s="1061" t="s">
        <v>7975</v>
      </c>
      <c r="K2238" s="1061" t="s">
        <v>14849</v>
      </c>
      <c r="L2238" s="1061">
        <v>0.42</v>
      </c>
      <c r="M2238" s="1061">
        <v>0.42</v>
      </c>
      <c r="N2238" s="1061">
        <v>0.42</v>
      </c>
      <c r="O2238" s="1061">
        <v>0.42</v>
      </c>
      <c r="P2238" s="1061">
        <v>0.42</v>
      </c>
      <c r="Q2238" s="1061">
        <v>0.42</v>
      </c>
      <c r="R2238" s="1061">
        <v>0.42</v>
      </c>
      <c r="S2238" s="1061">
        <v>0.42</v>
      </c>
      <c r="T2238" s="1061">
        <v>0.42</v>
      </c>
      <c r="U2238" s="1061">
        <v>0.42</v>
      </c>
      <c r="V2238" s="1061">
        <v>0.42</v>
      </c>
      <c r="W2238" s="1061">
        <v>0.42</v>
      </c>
    </row>
    <row r="2239" spans="1:23">
      <c r="A2239" s="908"/>
      <c r="B2239" s="1061" t="s">
        <v>234</v>
      </c>
      <c r="C2239" s="1061" t="s">
        <v>235</v>
      </c>
      <c r="D2239" s="1061" t="s">
        <v>4465</v>
      </c>
      <c r="E2239" s="1061" t="s">
        <v>13934</v>
      </c>
      <c r="F2239" s="1061" t="s">
        <v>4982</v>
      </c>
      <c r="G2239" s="1061" t="s">
        <v>1739</v>
      </c>
      <c r="H2239" s="1061" t="s">
        <v>129</v>
      </c>
      <c r="I2239" s="1061" t="s">
        <v>21</v>
      </c>
      <c r="J2239" s="1061" t="s">
        <v>7975</v>
      </c>
      <c r="K2239" s="1061" t="s">
        <v>14849</v>
      </c>
      <c r="L2239" s="1061">
        <v>8.58</v>
      </c>
      <c r="M2239" s="1061">
        <v>8.58</v>
      </c>
      <c r="N2239" s="1061">
        <v>8.58</v>
      </c>
      <c r="O2239" s="1061">
        <v>8.58</v>
      </c>
      <c r="P2239" s="1061">
        <v>8.58</v>
      </c>
      <c r="Q2239" s="1061">
        <v>8.58</v>
      </c>
      <c r="R2239" s="1061">
        <v>8.58</v>
      </c>
      <c r="S2239" s="1061">
        <v>8.58</v>
      </c>
      <c r="T2239" s="1061">
        <v>8.58</v>
      </c>
      <c r="U2239" s="1061">
        <v>8.58</v>
      </c>
      <c r="V2239" s="1061">
        <v>8.58</v>
      </c>
      <c r="W2239" s="1061">
        <v>8.58</v>
      </c>
    </row>
    <row r="2240" spans="1:23">
      <c r="A2240" s="908"/>
      <c r="B2240" s="1061" t="s">
        <v>234</v>
      </c>
      <c r="C2240" s="1061" t="s">
        <v>235</v>
      </c>
      <c r="D2240" s="1061" t="s">
        <v>4465</v>
      </c>
      <c r="E2240" s="1061" t="s">
        <v>5021</v>
      </c>
      <c r="F2240" s="1061" t="s">
        <v>4982</v>
      </c>
      <c r="G2240" s="1061" t="s">
        <v>1739</v>
      </c>
      <c r="H2240" s="1061" t="s">
        <v>129</v>
      </c>
      <c r="I2240" s="1061" t="s">
        <v>21</v>
      </c>
      <c r="J2240" s="1061" t="s">
        <v>7975</v>
      </c>
      <c r="K2240" s="1061" t="s">
        <v>14849</v>
      </c>
      <c r="L2240" s="1061">
        <v>8.17</v>
      </c>
      <c r="M2240" s="1061">
        <v>8.17</v>
      </c>
      <c r="N2240" s="1061">
        <v>8.17</v>
      </c>
      <c r="O2240" s="1061">
        <v>8.17</v>
      </c>
      <c r="P2240" s="1061">
        <v>8.17</v>
      </c>
      <c r="Q2240" s="1061">
        <v>8.17</v>
      </c>
      <c r="R2240" s="1061">
        <v>8.17</v>
      </c>
      <c r="S2240" s="1061">
        <v>8.17</v>
      </c>
      <c r="T2240" s="1061">
        <v>8.17</v>
      </c>
      <c r="U2240" s="1061">
        <v>8.17</v>
      </c>
      <c r="V2240" s="1061">
        <v>8.17</v>
      </c>
      <c r="W2240" s="1061">
        <v>8.17</v>
      </c>
    </row>
    <row r="2241" spans="1:23">
      <c r="A2241" s="908"/>
      <c r="B2241" s="1061" t="s">
        <v>234</v>
      </c>
      <c r="C2241" s="1061" t="s">
        <v>235</v>
      </c>
      <c r="D2241" s="1061" t="s">
        <v>4465</v>
      </c>
      <c r="E2241" s="1061" t="s">
        <v>5022</v>
      </c>
      <c r="F2241" s="1061" t="s">
        <v>4982</v>
      </c>
      <c r="G2241" s="1061" t="s">
        <v>1739</v>
      </c>
      <c r="H2241" s="1061" t="s">
        <v>129</v>
      </c>
      <c r="I2241" s="1061" t="s">
        <v>21</v>
      </c>
      <c r="J2241" s="1061" t="s">
        <v>7975</v>
      </c>
      <c r="K2241" s="1061" t="s">
        <v>14849</v>
      </c>
      <c r="L2241" s="1061">
        <v>8.17</v>
      </c>
      <c r="M2241" s="1061">
        <v>8.17</v>
      </c>
      <c r="N2241" s="1061">
        <v>8.17</v>
      </c>
      <c r="O2241" s="1061">
        <v>8.17</v>
      </c>
      <c r="P2241" s="1061">
        <v>8.17</v>
      </c>
      <c r="Q2241" s="1061">
        <v>8.17</v>
      </c>
      <c r="R2241" s="1061">
        <v>8.17</v>
      </c>
      <c r="S2241" s="1061">
        <v>8.17</v>
      </c>
      <c r="T2241" s="1061">
        <v>8.17</v>
      </c>
      <c r="U2241" s="1061">
        <v>8.17</v>
      </c>
      <c r="V2241" s="1061">
        <v>8.17</v>
      </c>
      <c r="W2241" s="1061">
        <v>8.17</v>
      </c>
    </row>
    <row r="2242" spans="1:23">
      <c r="A2242" s="908"/>
      <c r="B2242" s="1061" t="s">
        <v>234</v>
      </c>
      <c r="C2242" s="1061" t="s">
        <v>235</v>
      </c>
      <c r="D2242" s="1061" t="s">
        <v>4465</v>
      </c>
      <c r="E2242" s="1061" t="s">
        <v>5023</v>
      </c>
      <c r="F2242" s="1061" t="s">
        <v>4982</v>
      </c>
      <c r="G2242" s="1061" t="s">
        <v>1739</v>
      </c>
      <c r="H2242" s="1061" t="s">
        <v>129</v>
      </c>
      <c r="I2242" s="1061" t="s">
        <v>21</v>
      </c>
      <c r="J2242" s="1061" t="s">
        <v>7975</v>
      </c>
      <c r="K2242" s="1061" t="s">
        <v>14849</v>
      </c>
      <c r="L2242" s="1061">
        <v>8.17</v>
      </c>
      <c r="M2242" s="1061">
        <v>8.17</v>
      </c>
      <c r="N2242" s="1061">
        <v>8.17</v>
      </c>
      <c r="O2242" s="1061">
        <v>8.17</v>
      </c>
      <c r="P2242" s="1061">
        <v>8.17</v>
      </c>
      <c r="Q2242" s="1061">
        <v>8.17</v>
      </c>
      <c r="R2242" s="1061">
        <v>8.17</v>
      </c>
      <c r="S2242" s="1061">
        <v>8.17</v>
      </c>
      <c r="T2242" s="1061">
        <v>8.17</v>
      </c>
      <c r="U2242" s="1061">
        <v>8.17</v>
      </c>
      <c r="V2242" s="1061">
        <v>8.17</v>
      </c>
      <c r="W2242" s="1061">
        <v>8.17</v>
      </c>
    </row>
    <row r="2243" spans="1:23">
      <c r="A2243" s="908"/>
      <c r="B2243" s="1061" t="s">
        <v>234</v>
      </c>
      <c r="C2243" s="1061" t="s">
        <v>235</v>
      </c>
      <c r="D2243" s="1061" t="s">
        <v>4465</v>
      </c>
      <c r="E2243" s="1061" t="s">
        <v>5024</v>
      </c>
      <c r="F2243" s="1061" t="s">
        <v>4982</v>
      </c>
      <c r="G2243" s="1061" t="s">
        <v>1739</v>
      </c>
      <c r="H2243" s="1061" t="s">
        <v>129</v>
      </c>
      <c r="I2243" s="1061" t="s">
        <v>21</v>
      </c>
      <c r="J2243" s="1061" t="s">
        <v>7975</v>
      </c>
      <c r="K2243" s="1061" t="s">
        <v>14849</v>
      </c>
      <c r="L2243" s="1061">
        <v>8.17</v>
      </c>
      <c r="M2243" s="1061">
        <v>8.17</v>
      </c>
      <c r="N2243" s="1061">
        <v>8.17</v>
      </c>
      <c r="O2243" s="1061">
        <v>8.17</v>
      </c>
      <c r="P2243" s="1061">
        <v>8.17</v>
      </c>
      <c r="Q2243" s="1061">
        <v>8.17</v>
      </c>
      <c r="R2243" s="1061">
        <v>8.17</v>
      </c>
      <c r="S2243" s="1061">
        <v>8.17</v>
      </c>
      <c r="T2243" s="1061">
        <v>8.17</v>
      </c>
      <c r="U2243" s="1061">
        <v>8.17</v>
      </c>
      <c r="V2243" s="1061">
        <v>8.17</v>
      </c>
      <c r="W2243" s="1061">
        <v>8.17</v>
      </c>
    </row>
    <row r="2244" spans="1:23">
      <c r="A2244" s="908"/>
      <c r="B2244" s="1061" t="s">
        <v>234</v>
      </c>
      <c r="C2244" s="1061" t="s">
        <v>235</v>
      </c>
      <c r="D2244" s="1061" t="s">
        <v>4465</v>
      </c>
      <c r="E2244" s="1061" t="s">
        <v>14853</v>
      </c>
      <c r="F2244" s="1061" t="s">
        <v>4982</v>
      </c>
      <c r="G2244" s="1061" t="s">
        <v>1739</v>
      </c>
      <c r="H2244" s="1061" t="s">
        <v>129</v>
      </c>
      <c r="I2244" s="1061" t="s">
        <v>21</v>
      </c>
      <c r="J2244" s="1061" t="s">
        <v>7975</v>
      </c>
      <c r="K2244" s="1061" t="s">
        <v>14849</v>
      </c>
      <c r="L2244" s="1061">
        <v>8.17</v>
      </c>
      <c r="M2244" s="1061">
        <v>8.17</v>
      </c>
      <c r="N2244" s="1061">
        <v>8.17</v>
      </c>
      <c r="O2244" s="1061">
        <v>8.17</v>
      </c>
      <c r="P2244" s="1061">
        <v>8.17</v>
      </c>
      <c r="Q2244" s="1061">
        <v>8.17</v>
      </c>
      <c r="R2244" s="1061">
        <v>8.17</v>
      </c>
      <c r="S2244" s="1061">
        <v>8.17</v>
      </c>
      <c r="T2244" s="1061">
        <v>8.17</v>
      </c>
      <c r="U2244" s="1061">
        <v>8.17</v>
      </c>
      <c r="V2244" s="1061">
        <v>8.17</v>
      </c>
      <c r="W2244" s="1061">
        <v>8.17</v>
      </c>
    </row>
    <row r="2245" spans="1:23">
      <c r="A2245" s="908"/>
      <c r="B2245" s="1061" t="s">
        <v>234</v>
      </c>
      <c r="C2245" s="1061" t="s">
        <v>235</v>
      </c>
      <c r="D2245" s="1061" t="s">
        <v>4465</v>
      </c>
      <c r="E2245" s="1061" t="s">
        <v>5025</v>
      </c>
      <c r="F2245" s="1061" t="s">
        <v>4982</v>
      </c>
      <c r="G2245" s="1061" t="s">
        <v>1739</v>
      </c>
      <c r="H2245" s="1061" t="s">
        <v>129</v>
      </c>
      <c r="I2245" s="1061" t="s">
        <v>21</v>
      </c>
      <c r="J2245" s="1061" t="s">
        <v>7975</v>
      </c>
      <c r="K2245" s="1061" t="s">
        <v>14849</v>
      </c>
      <c r="L2245" s="1061">
        <v>8.17</v>
      </c>
      <c r="M2245" s="1061">
        <v>8.17</v>
      </c>
      <c r="N2245" s="1061">
        <v>8.17</v>
      </c>
      <c r="O2245" s="1061">
        <v>8.17</v>
      </c>
      <c r="P2245" s="1061">
        <v>8.17</v>
      </c>
      <c r="Q2245" s="1061">
        <v>8.17</v>
      </c>
      <c r="R2245" s="1061">
        <v>8.17</v>
      </c>
      <c r="S2245" s="1061">
        <v>8.17</v>
      </c>
      <c r="T2245" s="1061">
        <v>8.17</v>
      </c>
      <c r="U2245" s="1061">
        <v>8.17</v>
      </c>
      <c r="V2245" s="1061">
        <v>8.17</v>
      </c>
      <c r="W2245" s="1061">
        <v>8.17</v>
      </c>
    </row>
    <row r="2246" spans="1:23">
      <c r="A2246" s="908"/>
      <c r="B2246" s="1061" t="s">
        <v>234</v>
      </c>
      <c r="C2246" s="1061" t="s">
        <v>235</v>
      </c>
      <c r="D2246" s="1061" t="s">
        <v>4465</v>
      </c>
      <c r="E2246" s="1061" t="s">
        <v>5026</v>
      </c>
      <c r="F2246" s="1061" t="s">
        <v>4982</v>
      </c>
      <c r="G2246" s="1061" t="s">
        <v>1739</v>
      </c>
      <c r="H2246" s="1061" t="s">
        <v>129</v>
      </c>
      <c r="I2246" s="1061" t="s">
        <v>21</v>
      </c>
      <c r="J2246" s="1061" t="s">
        <v>7975</v>
      </c>
      <c r="K2246" s="1061" t="s">
        <v>14849</v>
      </c>
      <c r="L2246" s="1061">
        <v>8.17</v>
      </c>
      <c r="M2246" s="1061">
        <v>8.17</v>
      </c>
      <c r="N2246" s="1061">
        <v>8.17</v>
      </c>
      <c r="O2246" s="1061">
        <v>8.17</v>
      </c>
      <c r="P2246" s="1061">
        <v>8.17</v>
      </c>
      <c r="Q2246" s="1061">
        <v>8.17</v>
      </c>
      <c r="R2246" s="1061">
        <v>8.17</v>
      </c>
      <c r="S2246" s="1061">
        <v>8.17</v>
      </c>
      <c r="T2246" s="1061">
        <v>8.17</v>
      </c>
      <c r="U2246" s="1061">
        <v>8.17</v>
      </c>
      <c r="V2246" s="1061">
        <v>8.17</v>
      </c>
      <c r="W2246" s="1061">
        <v>8.17</v>
      </c>
    </row>
    <row r="2247" spans="1:23">
      <c r="A2247" s="908"/>
      <c r="B2247" s="1061" t="s">
        <v>234</v>
      </c>
      <c r="C2247" s="1061" t="s">
        <v>235</v>
      </c>
      <c r="D2247" s="1061" t="s">
        <v>4465</v>
      </c>
      <c r="E2247" s="1061" t="s">
        <v>5027</v>
      </c>
      <c r="F2247" s="1061" t="s">
        <v>4982</v>
      </c>
      <c r="G2247" s="1061" t="s">
        <v>1739</v>
      </c>
      <c r="H2247" s="1061" t="s">
        <v>129</v>
      </c>
      <c r="I2247" s="1061" t="s">
        <v>21</v>
      </c>
      <c r="J2247" s="1061" t="s">
        <v>7975</v>
      </c>
      <c r="K2247" s="1061" t="s">
        <v>14849</v>
      </c>
      <c r="L2247" s="1061">
        <v>8.17</v>
      </c>
      <c r="M2247" s="1061">
        <v>8.17</v>
      </c>
      <c r="N2247" s="1061">
        <v>8.17</v>
      </c>
      <c r="O2247" s="1061">
        <v>8.17</v>
      </c>
      <c r="P2247" s="1061">
        <v>8.17</v>
      </c>
      <c r="Q2247" s="1061">
        <v>8.17</v>
      </c>
      <c r="R2247" s="1061">
        <v>8.17</v>
      </c>
      <c r="S2247" s="1061">
        <v>8.17</v>
      </c>
      <c r="T2247" s="1061">
        <v>8.17</v>
      </c>
      <c r="U2247" s="1061">
        <v>8.17</v>
      </c>
      <c r="V2247" s="1061">
        <v>8.17</v>
      </c>
      <c r="W2247" s="1061">
        <v>8.17</v>
      </c>
    </row>
    <row r="2248" spans="1:23">
      <c r="A2248" s="908"/>
      <c r="B2248" s="1061" t="s">
        <v>234</v>
      </c>
      <c r="C2248" s="1061" t="s">
        <v>235</v>
      </c>
      <c r="D2248" s="1061" t="s">
        <v>4465</v>
      </c>
      <c r="E2248" s="1061" t="s">
        <v>5028</v>
      </c>
      <c r="F2248" s="1061" t="s">
        <v>4982</v>
      </c>
      <c r="G2248" s="1061" t="s">
        <v>1739</v>
      </c>
      <c r="H2248" s="1061" t="s">
        <v>129</v>
      </c>
      <c r="I2248" s="1061" t="s">
        <v>21</v>
      </c>
      <c r="J2248" s="1061" t="s">
        <v>7975</v>
      </c>
      <c r="K2248" s="1061" t="s">
        <v>14849</v>
      </c>
      <c r="L2248" s="1061">
        <v>8.17</v>
      </c>
      <c r="M2248" s="1061">
        <v>8.17</v>
      </c>
      <c r="N2248" s="1061">
        <v>8.17</v>
      </c>
      <c r="O2248" s="1061">
        <v>8.17</v>
      </c>
      <c r="P2248" s="1061">
        <v>8.17</v>
      </c>
      <c r="Q2248" s="1061">
        <v>8.17</v>
      </c>
      <c r="R2248" s="1061">
        <v>8.17</v>
      </c>
      <c r="S2248" s="1061">
        <v>8.17</v>
      </c>
      <c r="T2248" s="1061">
        <v>8.17</v>
      </c>
      <c r="U2248" s="1061">
        <v>8.17</v>
      </c>
      <c r="V2248" s="1061">
        <v>8.17</v>
      </c>
      <c r="W2248" s="1061">
        <v>8.17</v>
      </c>
    </row>
    <row r="2249" spans="1:23">
      <c r="A2249" s="908"/>
      <c r="B2249" s="1061" t="s">
        <v>234</v>
      </c>
      <c r="C2249" s="1061" t="s">
        <v>235</v>
      </c>
      <c r="D2249" s="1061" t="s">
        <v>4465</v>
      </c>
      <c r="E2249" s="1061" t="s">
        <v>5029</v>
      </c>
      <c r="F2249" s="1061" t="s">
        <v>4982</v>
      </c>
      <c r="G2249" s="1061" t="s">
        <v>1739</v>
      </c>
      <c r="H2249" s="1061" t="s">
        <v>129</v>
      </c>
      <c r="I2249" s="1061" t="s">
        <v>21</v>
      </c>
      <c r="J2249" s="1061" t="s">
        <v>7975</v>
      </c>
      <c r="K2249" s="1061" t="s">
        <v>14849</v>
      </c>
      <c r="L2249" s="1061">
        <v>8.17</v>
      </c>
      <c r="M2249" s="1061">
        <v>8.17</v>
      </c>
      <c r="N2249" s="1061">
        <v>8.17</v>
      </c>
      <c r="O2249" s="1061">
        <v>8.17</v>
      </c>
      <c r="P2249" s="1061">
        <v>8.17</v>
      </c>
      <c r="Q2249" s="1061">
        <v>8.17</v>
      </c>
      <c r="R2249" s="1061">
        <v>8.17</v>
      </c>
      <c r="S2249" s="1061">
        <v>8.17</v>
      </c>
      <c r="T2249" s="1061">
        <v>8.17</v>
      </c>
      <c r="U2249" s="1061">
        <v>8.17</v>
      </c>
      <c r="V2249" s="1061">
        <v>8.17</v>
      </c>
      <c r="W2249" s="1061">
        <v>8.17</v>
      </c>
    </row>
    <row r="2250" spans="1:23">
      <c r="A2250" s="908"/>
      <c r="B2250" s="1061" t="s">
        <v>234</v>
      </c>
      <c r="C2250" s="1061" t="s">
        <v>235</v>
      </c>
      <c r="D2250" s="1061" t="s">
        <v>4465</v>
      </c>
      <c r="E2250" s="1061" t="s">
        <v>5030</v>
      </c>
      <c r="F2250" s="1061" t="s">
        <v>8066</v>
      </c>
      <c r="G2250" s="1061" t="s">
        <v>1739</v>
      </c>
      <c r="H2250" s="1061" t="s">
        <v>129</v>
      </c>
      <c r="I2250" s="1061" t="s">
        <v>21</v>
      </c>
      <c r="J2250" s="1061" t="s">
        <v>7975</v>
      </c>
      <c r="K2250" s="1061" t="s">
        <v>14849</v>
      </c>
      <c r="L2250" s="1061">
        <v>8.17</v>
      </c>
      <c r="M2250" s="1061">
        <v>8.17</v>
      </c>
      <c r="N2250" s="1061">
        <v>8.17</v>
      </c>
      <c r="O2250" s="1061">
        <v>8.17</v>
      </c>
      <c r="P2250" s="1061">
        <v>8.17</v>
      </c>
      <c r="Q2250" s="1061">
        <v>8.17</v>
      </c>
      <c r="R2250" s="1061">
        <v>8.17</v>
      </c>
      <c r="S2250" s="1061">
        <v>8.17</v>
      </c>
      <c r="T2250" s="1061">
        <v>8.17</v>
      </c>
      <c r="U2250" s="1061">
        <v>8.17</v>
      </c>
      <c r="V2250" s="1061">
        <v>8.17</v>
      </c>
      <c r="W2250" s="1061">
        <v>8.17</v>
      </c>
    </row>
    <row r="2251" spans="1:23">
      <c r="A2251" s="908"/>
      <c r="B2251" s="1061" t="s">
        <v>234</v>
      </c>
      <c r="C2251" s="1061" t="s">
        <v>235</v>
      </c>
      <c r="D2251" s="1061" t="s">
        <v>4465</v>
      </c>
      <c r="E2251" s="1061" t="s">
        <v>5031</v>
      </c>
      <c r="F2251" s="1061" t="s">
        <v>4982</v>
      </c>
      <c r="G2251" s="1061" t="s">
        <v>1739</v>
      </c>
      <c r="H2251" s="1061" t="s">
        <v>129</v>
      </c>
      <c r="I2251" s="1061" t="s">
        <v>21</v>
      </c>
      <c r="J2251" s="1061" t="s">
        <v>7975</v>
      </c>
      <c r="K2251" s="1061" t="s">
        <v>14849</v>
      </c>
      <c r="L2251" s="1061">
        <v>8.17</v>
      </c>
      <c r="M2251" s="1061">
        <v>8.17</v>
      </c>
      <c r="N2251" s="1061">
        <v>8.17</v>
      </c>
      <c r="O2251" s="1061">
        <v>8.17</v>
      </c>
      <c r="P2251" s="1061">
        <v>8.17</v>
      </c>
      <c r="Q2251" s="1061">
        <v>8.17</v>
      </c>
      <c r="R2251" s="1061">
        <v>8.17</v>
      </c>
      <c r="S2251" s="1061">
        <v>8.17</v>
      </c>
      <c r="T2251" s="1061">
        <v>8.17</v>
      </c>
      <c r="U2251" s="1061">
        <v>8.17</v>
      </c>
      <c r="V2251" s="1061">
        <v>8.17</v>
      </c>
      <c r="W2251" s="1061">
        <v>8.17</v>
      </c>
    </row>
    <row r="2252" spans="1:23">
      <c r="A2252" s="908"/>
      <c r="B2252" s="1061" t="s">
        <v>234</v>
      </c>
      <c r="C2252" s="1061" t="s">
        <v>235</v>
      </c>
      <c r="D2252" s="1061" t="s">
        <v>4465</v>
      </c>
      <c r="E2252" s="1061" t="s">
        <v>5032</v>
      </c>
      <c r="F2252" s="1061" t="s">
        <v>4982</v>
      </c>
      <c r="G2252" s="1061" t="s">
        <v>1739</v>
      </c>
      <c r="H2252" s="1061" t="s">
        <v>129</v>
      </c>
      <c r="I2252" s="1061" t="s">
        <v>21</v>
      </c>
      <c r="J2252" s="1061" t="s">
        <v>7975</v>
      </c>
      <c r="K2252" s="1061" t="s">
        <v>14849</v>
      </c>
      <c r="L2252" s="1061">
        <v>8.17</v>
      </c>
      <c r="M2252" s="1061">
        <v>8.17</v>
      </c>
      <c r="N2252" s="1061">
        <v>8.17</v>
      </c>
      <c r="O2252" s="1061">
        <v>8.17</v>
      </c>
      <c r="P2252" s="1061">
        <v>8.17</v>
      </c>
      <c r="Q2252" s="1061">
        <v>8.17</v>
      </c>
      <c r="R2252" s="1061">
        <v>8.17</v>
      </c>
      <c r="S2252" s="1061">
        <v>8.17</v>
      </c>
      <c r="T2252" s="1061">
        <v>8.17</v>
      </c>
      <c r="U2252" s="1061">
        <v>8.17</v>
      </c>
      <c r="V2252" s="1061">
        <v>8.17</v>
      </c>
      <c r="W2252" s="1061">
        <v>8.17</v>
      </c>
    </row>
    <row r="2253" spans="1:23">
      <c r="A2253" s="908"/>
      <c r="B2253" s="1061" t="s">
        <v>234</v>
      </c>
      <c r="C2253" s="1061" t="s">
        <v>235</v>
      </c>
      <c r="D2253" s="1061" t="s">
        <v>4465</v>
      </c>
      <c r="E2253" s="1061" t="s">
        <v>5033</v>
      </c>
      <c r="F2253" s="1061" t="s">
        <v>4982</v>
      </c>
      <c r="G2253" s="1061" t="s">
        <v>1739</v>
      </c>
      <c r="H2253" s="1061" t="s">
        <v>129</v>
      </c>
      <c r="I2253" s="1061" t="s">
        <v>21</v>
      </c>
      <c r="J2253" s="1061" t="s">
        <v>7975</v>
      </c>
      <c r="K2253" s="1061" t="s">
        <v>14849</v>
      </c>
      <c r="L2253" s="1061">
        <v>8.17</v>
      </c>
      <c r="M2253" s="1061">
        <v>8.17</v>
      </c>
      <c r="N2253" s="1061">
        <v>8.17</v>
      </c>
      <c r="O2253" s="1061">
        <v>8.17</v>
      </c>
      <c r="P2253" s="1061">
        <v>8.17</v>
      </c>
      <c r="Q2253" s="1061">
        <v>8.17</v>
      </c>
      <c r="R2253" s="1061">
        <v>8.17</v>
      </c>
      <c r="S2253" s="1061">
        <v>8.17</v>
      </c>
      <c r="T2253" s="1061">
        <v>8.17</v>
      </c>
      <c r="U2253" s="1061">
        <v>8.17</v>
      </c>
      <c r="V2253" s="1061">
        <v>8.17</v>
      </c>
      <c r="W2253" s="1061">
        <v>8.17</v>
      </c>
    </row>
    <row r="2254" spans="1:23">
      <c r="A2254" s="908"/>
      <c r="B2254" s="1061" t="s">
        <v>234</v>
      </c>
      <c r="C2254" s="1061" t="s">
        <v>235</v>
      </c>
      <c r="D2254" s="1061" t="s">
        <v>4465</v>
      </c>
      <c r="E2254" s="1061" t="s">
        <v>5034</v>
      </c>
      <c r="F2254" s="1061" t="s">
        <v>8066</v>
      </c>
      <c r="G2254" s="1061" t="s">
        <v>1739</v>
      </c>
      <c r="H2254" s="1061" t="s">
        <v>129</v>
      </c>
      <c r="I2254" s="1061" t="s">
        <v>21</v>
      </c>
      <c r="J2254" s="1061" t="s">
        <v>7975</v>
      </c>
      <c r="K2254" s="1061" t="s">
        <v>14849</v>
      </c>
      <c r="L2254" s="1061">
        <v>8.17</v>
      </c>
      <c r="M2254" s="1061">
        <v>8.17</v>
      </c>
      <c r="N2254" s="1061">
        <v>8.17</v>
      </c>
      <c r="O2254" s="1061">
        <v>8.17</v>
      </c>
      <c r="P2254" s="1061">
        <v>8.17</v>
      </c>
      <c r="Q2254" s="1061">
        <v>8.17</v>
      </c>
      <c r="R2254" s="1061">
        <v>8.17</v>
      </c>
      <c r="S2254" s="1061">
        <v>8.17</v>
      </c>
      <c r="T2254" s="1061">
        <v>8.17</v>
      </c>
      <c r="U2254" s="1061">
        <v>8.17</v>
      </c>
      <c r="V2254" s="1061">
        <v>8.17</v>
      </c>
      <c r="W2254" s="1061">
        <v>8.17</v>
      </c>
    </row>
    <row r="2255" spans="1:23">
      <c r="A2255" s="908"/>
      <c r="B2255" s="1061" t="s">
        <v>234</v>
      </c>
      <c r="C2255" s="1061" t="s">
        <v>235</v>
      </c>
      <c r="D2255" s="1061" t="s">
        <v>4465</v>
      </c>
      <c r="E2255" s="1061" t="s">
        <v>5035</v>
      </c>
      <c r="F2255" s="1061" t="s">
        <v>4982</v>
      </c>
      <c r="G2255" s="1061" t="s">
        <v>1739</v>
      </c>
      <c r="H2255" s="1061" t="s">
        <v>129</v>
      </c>
      <c r="I2255" s="1061" t="s">
        <v>21</v>
      </c>
      <c r="J2255" s="1061" t="s">
        <v>7975</v>
      </c>
      <c r="K2255" s="1061" t="s">
        <v>14849</v>
      </c>
      <c r="L2255" s="1061">
        <v>8.17</v>
      </c>
      <c r="M2255" s="1061">
        <v>8.17</v>
      </c>
      <c r="N2255" s="1061">
        <v>8.17</v>
      </c>
      <c r="O2255" s="1061">
        <v>8.17</v>
      </c>
      <c r="P2255" s="1061">
        <v>8.17</v>
      </c>
      <c r="Q2255" s="1061">
        <v>8.17</v>
      </c>
      <c r="R2255" s="1061">
        <v>8.17</v>
      </c>
      <c r="S2255" s="1061">
        <v>8.17</v>
      </c>
      <c r="T2255" s="1061">
        <v>8.17</v>
      </c>
      <c r="U2255" s="1061">
        <v>8.17</v>
      </c>
      <c r="V2255" s="1061">
        <v>8.17</v>
      </c>
      <c r="W2255" s="1061">
        <v>8.17</v>
      </c>
    </row>
    <row r="2256" spans="1:23">
      <c r="A2256" s="908"/>
      <c r="B2256" s="1061" t="s">
        <v>234</v>
      </c>
      <c r="C2256" s="1061" t="s">
        <v>235</v>
      </c>
      <c r="D2256" s="1061" t="s">
        <v>4465</v>
      </c>
      <c r="E2256" s="1061" t="s">
        <v>5036</v>
      </c>
      <c r="F2256" s="1061" t="s">
        <v>4982</v>
      </c>
      <c r="G2256" s="1061" t="s">
        <v>1739</v>
      </c>
      <c r="H2256" s="1061" t="s">
        <v>129</v>
      </c>
      <c r="I2256" s="1061" t="s">
        <v>21</v>
      </c>
      <c r="J2256" s="1061" t="s">
        <v>7975</v>
      </c>
      <c r="K2256" s="1061" t="s">
        <v>14849</v>
      </c>
      <c r="L2256" s="1061">
        <v>8.17</v>
      </c>
      <c r="M2256" s="1061">
        <v>8.17</v>
      </c>
      <c r="N2256" s="1061">
        <v>8.17</v>
      </c>
      <c r="O2256" s="1061">
        <v>8.17</v>
      </c>
      <c r="P2256" s="1061">
        <v>8.17</v>
      </c>
      <c r="Q2256" s="1061">
        <v>8.17</v>
      </c>
      <c r="R2256" s="1061">
        <v>8.17</v>
      </c>
      <c r="S2256" s="1061">
        <v>8.17</v>
      </c>
      <c r="T2256" s="1061">
        <v>8.17</v>
      </c>
      <c r="U2256" s="1061">
        <v>8.17</v>
      </c>
      <c r="V2256" s="1061">
        <v>8.17</v>
      </c>
      <c r="W2256" s="1061">
        <v>8.17</v>
      </c>
    </row>
    <row r="2257" spans="1:23">
      <c r="A2257" s="908"/>
      <c r="B2257" s="1061" t="s">
        <v>234</v>
      </c>
      <c r="C2257" s="1061" t="s">
        <v>235</v>
      </c>
      <c r="D2257" s="1061" t="s">
        <v>4465</v>
      </c>
      <c r="E2257" s="1061" t="s">
        <v>5037</v>
      </c>
      <c r="F2257" s="1061" t="s">
        <v>4982</v>
      </c>
      <c r="G2257" s="1061" t="s">
        <v>1739</v>
      </c>
      <c r="H2257" s="1061" t="s">
        <v>129</v>
      </c>
      <c r="I2257" s="1061" t="s">
        <v>21</v>
      </c>
      <c r="J2257" s="1061" t="s">
        <v>7975</v>
      </c>
      <c r="K2257" s="1061" t="s">
        <v>14849</v>
      </c>
      <c r="L2257" s="1061">
        <v>8.17</v>
      </c>
      <c r="M2257" s="1061">
        <v>8.17</v>
      </c>
      <c r="N2257" s="1061">
        <v>8.17</v>
      </c>
      <c r="O2257" s="1061">
        <v>8.17</v>
      </c>
      <c r="P2257" s="1061">
        <v>8.17</v>
      </c>
      <c r="Q2257" s="1061">
        <v>8.17</v>
      </c>
      <c r="R2257" s="1061">
        <v>8.17</v>
      </c>
      <c r="S2257" s="1061">
        <v>8.17</v>
      </c>
      <c r="T2257" s="1061">
        <v>8.17</v>
      </c>
      <c r="U2257" s="1061">
        <v>8.17</v>
      </c>
      <c r="V2257" s="1061">
        <v>8.17</v>
      </c>
      <c r="W2257" s="1061">
        <v>8.17</v>
      </c>
    </row>
    <row r="2258" spans="1:23">
      <c r="A2258" s="908"/>
      <c r="B2258" s="1061" t="s">
        <v>234</v>
      </c>
      <c r="C2258" s="1061" t="s">
        <v>235</v>
      </c>
      <c r="D2258" s="1061" t="s">
        <v>4465</v>
      </c>
      <c r="E2258" s="1061" t="s">
        <v>14564</v>
      </c>
      <c r="F2258" s="1061" t="s">
        <v>4982</v>
      </c>
      <c r="G2258" s="1061" t="s">
        <v>1739</v>
      </c>
      <c r="H2258" s="1061" t="s">
        <v>129</v>
      </c>
      <c r="I2258" s="1061" t="s">
        <v>21</v>
      </c>
      <c r="J2258" s="1061" t="s">
        <v>7975</v>
      </c>
      <c r="K2258" s="1061" t="s">
        <v>14849</v>
      </c>
      <c r="L2258" s="1061">
        <v>8.58</v>
      </c>
      <c r="M2258" s="1061">
        <v>8.58</v>
      </c>
      <c r="N2258" s="1061">
        <v>8.58</v>
      </c>
      <c r="O2258" s="1061">
        <v>8.58</v>
      </c>
      <c r="P2258" s="1061">
        <v>8.58</v>
      </c>
      <c r="Q2258" s="1061">
        <v>8.58</v>
      </c>
      <c r="R2258" s="1061">
        <v>8.58</v>
      </c>
      <c r="S2258" s="1061">
        <v>8.58</v>
      </c>
      <c r="T2258" s="1061">
        <v>8.58</v>
      </c>
      <c r="U2258" s="1061">
        <v>8.58</v>
      </c>
      <c r="V2258" s="1061">
        <v>8.58</v>
      </c>
      <c r="W2258" s="1061">
        <v>8.58</v>
      </c>
    </row>
    <row r="2259" spans="1:23">
      <c r="A2259" s="908"/>
      <c r="B2259" s="1061" t="s">
        <v>234</v>
      </c>
      <c r="C2259" s="1061" t="s">
        <v>235</v>
      </c>
      <c r="D2259" s="1061" t="s">
        <v>4465</v>
      </c>
      <c r="E2259" s="1061" t="s">
        <v>5038</v>
      </c>
      <c r="F2259" s="1061" t="s">
        <v>5039</v>
      </c>
      <c r="G2259" s="1061" t="s">
        <v>1739</v>
      </c>
      <c r="H2259" s="1061" t="s">
        <v>129</v>
      </c>
      <c r="I2259" s="1061" t="s">
        <v>21</v>
      </c>
      <c r="J2259" s="1061" t="s">
        <v>7975</v>
      </c>
      <c r="K2259" s="1061" t="s">
        <v>14849</v>
      </c>
      <c r="L2259" s="1061">
        <v>3.11</v>
      </c>
      <c r="M2259" s="1061">
        <v>3.11</v>
      </c>
      <c r="N2259" s="1061">
        <v>3.11</v>
      </c>
      <c r="O2259" s="1061">
        <v>3.11</v>
      </c>
      <c r="P2259" s="1061">
        <v>3.11</v>
      </c>
      <c r="Q2259" s="1061">
        <v>3.11</v>
      </c>
      <c r="R2259" s="1061">
        <v>3.11</v>
      </c>
      <c r="S2259" s="1061">
        <v>3.11</v>
      </c>
      <c r="T2259" s="1061">
        <v>3.11</v>
      </c>
      <c r="U2259" s="1061">
        <v>3.11</v>
      </c>
      <c r="V2259" s="1061">
        <v>3.11</v>
      </c>
      <c r="W2259" s="1061">
        <v>3.11</v>
      </c>
    </row>
    <row r="2260" spans="1:23">
      <c r="A2260" s="908"/>
      <c r="B2260" s="1061" t="s">
        <v>234</v>
      </c>
      <c r="C2260" s="1061" t="s">
        <v>235</v>
      </c>
      <c r="D2260" s="1061" t="s">
        <v>4632</v>
      </c>
      <c r="E2260" s="1061" t="s">
        <v>8319</v>
      </c>
      <c r="F2260" s="1061" t="s">
        <v>4632</v>
      </c>
      <c r="G2260" s="1061" t="s">
        <v>1739</v>
      </c>
      <c r="H2260" s="1061" t="s">
        <v>129</v>
      </c>
      <c r="I2260" s="1061" t="s">
        <v>21</v>
      </c>
      <c r="J2260" s="1061" t="s">
        <v>7975</v>
      </c>
      <c r="K2260" s="1061" t="s">
        <v>14849</v>
      </c>
      <c r="L2260" s="1061">
        <v>6.82</v>
      </c>
      <c r="M2260" s="1061">
        <v>6.82</v>
      </c>
      <c r="N2260" s="1061">
        <v>6.82</v>
      </c>
      <c r="O2260" s="1061">
        <v>6.82</v>
      </c>
      <c r="P2260" s="1061">
        <v>6.82</v>
      </c>
      <c r="Q2260" s="1061">
        <v>6.82</v>
      </c>
      <c r="R2260" s="1061">
        <v>6.82</v>
      </c>
      <c r="S2260" s="1061">
        <v>6.82</v>
      </c>
      <c r="T2260" s="1061">
        <v>6.82</v>
      </c>
      <c r="U2260" s="1061">
        <v>6.82</v>
      </c>
      <c r="V2260" s="1061">
        <v>6.82</v>
      </c>
      <c r="W2260" s="1061">
        <v>6.82</v>
      </c>
    </row>
    <row r="2261" spans="1:23">
      <c r="A2261" s="908"/>
      <c r="B2261" s="1061" t="s">
        <v>234</v>
      </c>
      <c r="C2261" s="1061" t="s">
        <v>235</v>
      </c>
      <c r="D2261" s="1061" t="s">
        <v>4935</v>
      </c>
      <c r="E2261" s="1061" t="s">
        <v>5040</v>
      </c>
      <c r="F2261" s="1061" t="s">
        <v>8273</v>
      </c>
      <c r="G2261" s="1061" t="s">
        <v>1739</v>
      </c>
      <c r="H2261" s="1061" t="s">
        <v>129</v>
      </c>
      <c r="I2261" s="1061" t="s">
        <v>21</v>
      </c>
      <c r="J2261" s="1061" t="s">
        <v>7975</v>
      </c>
      <c r="K2261" s="1061" t="s">
        <v>14849</v>
      </c>
      <c r="L2261" s="1061">
        <v>9.91</v>
      </c>
      <c r="M2261" s="1061">
        <v>9.91</v>
      </c>
      <c r="N2261" s="1061">
        <v>9.91</v>
      </c>
      <c r="O2261" s="1061">
        <v>9.91</v>
      </c>
      <c r="P2261" s="1061">
        <v>9.91</v>
      </c>
      <c r="Q2261" s="1061">
        <v>9.91</v>
      </c>
      <c r="R2261" s="1061">
        <v>9.91</v>
      </c>
      <c r="S2261" s="1061">
        <v>9.91</v>
      </c>
      <c r="T2261" s="1061">
        <v>9.91</v>
      </c>
      <c r="U2261" s="1061">
        <v>9.91</v>
      </c>
      <c r="V2261" s="1061">
        <v>9.91</v>
      </c>
      <c r="W2261" s="1061">
        <v>9.91</v>
      </c>
    </row>
    <row r="2262" spans="1:23">
      <c r="A2262" s="908"/>
      <c r="B2262" s="1061" t="s">
        <v>234</v>
      </c>
      <c r="C2262" s="1061" t="s">
        <v>235</v>
      </c>
      <c r="D2262" s="1061" t="s">
        <v>4992</v>
      </c>
      <c r="E2262" s="1061" t="s">
        <v>8320</v>
      </c>
      <c r="F2262" s="1061" t="s">
        <v>5008</v>
      </c>
      <c r="G2262" s="1061" t="s">
        <v>1739</v>
      </c>
      <c r="H2262" s="1061" t="s">
        <v>129</v>
      </c>
      <c r="I2262" s="1061" t="s">
        <v>21</v>
      </c>
      <c r="J2262" s="1061" t="s">
        <v>7975</v>
      </c>
      <c r="K2262" s="1061" t="s">
        <v>14849</v>
      </c>
      <c r="L2262" s="1061">
        <v>10.35</v>
      </c>
      <c r="M2262" s="1061">
        <v>10.35</v>
      </c>
      <c r="N2262" s="1061">
        <v>10.35</v>
      </c>
      <c r="O2262" s="1061">
        <v>10.35</v>
      </c>
      <c r="P2262" s="1061">
        <v>10.35</v>
      </c>
      <c r="Q2262" s="1061">
        <v>10.35</v>
      </c>
      <c r="R2262" s="1061">
        <v>10.35</v>
      </c>
      <c r="S2262" s="1061">
        <v>10.35</v>
      </c>
      <c r="T2262" s="1061">
        <v>10.35</v>
      </c>
      <c r="U2262" s="1061">
        <v>10.35</v>
      </c>
      <c r="V2262" s="1061">
        <v>10.35</v>
      </c>
      <c r="W2262" s="1061">
        <v>10.35</v>
      </c>
    </row>
    <row r="2263" spans="1:23">
      <c r="A2263" s="908"/>
      <c r="B2263" s="1061" t="s">
        <v>234</v>
      </c>
      <c r="C2263" s="1061" t="s">
        <v>235</v>
      </c>
      <c r="D2263" s="1061" t="s">
        <v>4948</v>
      </c>
      <c r="E2263" s="1061" t="s">
        <v>5043</v>
      </c>
      <c r="F2263" s="1061" t="s">
        <v>5044</v>
      </c>
      <c r="G2263" s="1061" t="s">
        <v>1739</v>
      </c>
      <c r="H2263" s="1061" t="s">
        <v>129</v>
      </c>
      <c r="I2263" s="1061" t="s">
        <v>21</v>
      </c>
      <c r="J2263" s="1061" t="s">
        <v>7975</v>
      </c>
      <c r="K2263" s="1061" t="s">
        <v>14849</v>
      </c>
      <c r="L2263" s="1061">
        <v>12.39</v>
      </c>
      <c r="M2263" s="1061">
        <v>12.39</v>
      </c>
      <c r="N2263" s="1061">
        <v>12.39</v>
      </c>
      <c r="O2263" s="1061">
        <v>12.39</v>
      </c>
      <c r="P2263" s="1061">
        <v>12.39</v>
      </c>
      <c r="Q2263" s="1061">
        <v>12.39</v>
      </c>
      <c r="R2263" s="1061">
        <v>12.39</v>
      </c>
      <c r="S2263" s="1061">
        <v>12.39</v>
      </c>
      <c r="T2263" s="1061">
        <v>12.39</v>
      </c>
      <c r="U2263" s="1061">
        <v>12.39</v>
      </c>
      <c r="V2263" s="1061">
        <v>12.39</v>
      </c>
      <c r="W2263" s="1061">
        <v>12.39</v>
      </c>
    </row>
    <row r="2264" spans="1:23">
      <c r="A2264" s="908"/>
      <c r="B2264" s="1061" t="s">
        <v>234</v>
      </c>
      <c r="C2264" s="1061" t="s">
        <v>235</v>
      </c>
      <c r="D2264" s="1061" t="s">
        <v>4270</v>
      </c>
      <c r="E2264" s="1061" t="s">
        <v>5046</v>
      </c>
      <c r="F2264" s="1061" t="s">
        <v>5047</v>
      </c>
      <c r="G2264" s="1061" t="s">
        <v>1739</v>
      </c>
      <c r="H2264" s="1061" t="s">
        <v>129</v>
      </c>
      <c r="I2264" s="1061" t="s">
        <v>21</v>
      </c>
      <c r="J2264" s="1061" t="s">
        <v>7975</v>
      </c>
      <c r="K2264" s="1061" t="s">
        <v>14849</v>
      </c>
      <c r="L2264" s="1061">
        <v>0.66</v>
      </c>
      <c r="M2264" s="1061">
        <v>0.66</v>
      </c>
      <c r="N2264" s="1061">
        <v>0.66</v>
      </c>
      <c r="O2264" s="1061">
        <v>0.66</v>
      </c>
      <c r="P2264" s="1061">
        <v>0.66</v>
      </c>
      <c r="Q2264" s="1061">
        <v>0.66</v>
      </c>
      <c r="R2264" s="1061">
        <v>0.66</v>
      </c>
      <c r="S2264" s="1061">
        <v>0.66</v>
      </c>
      <c r="T2264" s="1061">
        <v>0.66</v>
      </c>
      <c r="U2264" s="1061">
        <v>0.66</v>
      </c>
      <c r="V2264" s="1061">
        <v>0.66</v>
      </c>
      <c r="W2264" s="1061">
        <v>0.66</v>
      </c>
    </row>
    <row r="2265" spans="1:23">
      <c r="A2265" s="908"/>
      <c r="B2265" s="1061" t="s">
        <v>234</v>
      </c>
      <c r="C2265" s="1061" t="s">
        <v>235</v>
      </c>
      <c r="D2265" s="1061" t="s">
        <v>4270</v>
      </c>
      <c r="E2265" s="1061" t="s">
        <v>5048</v>
      </c>
      <c r="F2265" s="1061" t="s">
        <v>12259</v>
      </c>
      <c r="G2265" s="1061" t="s">
        <v>1739</v>
      </c>
      <c r="H2265" s="1061" t="s">
        <v>129</v>
      </c>
      <c r="I2265" s="1061" t="s">
        <v>21</v>
      </c>
      <c r="J2265" s="1061" t="s">
        <v>7975</v>
      </c>
      <c r="K2265" s="1061" t="s">
        <v>14849</v>
      </c>
      <c r="L2265" s="1061">
        <v>0.66</v>
      </c>
      <c r="M2265" s="1061">
        <v>0.66</v>
      </c>
      <c r="N2265" s="1061">
        <v>0.66</v>
      </c>
      <c r="O2265" s="1061">
        <v>0.66</v>
      </c>
      <c r="P2265" s="1061">
        <v>0.66</v>
      </c>
      <c r="Q2265" s="1061">
        <v>0.66</v>
      </c>
      <c r="R2265" s="1061">
        <v>0.66</v>
      </c>
      <c r="S2265" s="1061">
        <v>0.66</v>
      </c>
      <c r="T2265" s="1061">
        <v>0.66</v>
      </c>
      <c r="U2265" s="1061">
        <v>0.66</v>
      </c>
      <c r="V2265" s="1061">
        <v>0.66</v>
      </c>
      <c r="W2265" s="1061">
        <v>0.66</v>
      </c>
    </row>
    <row r="2266" spans="1:23">
      <c r="A2266" s="908"/>
      <c r="B2266" s="1061" t="s">
        <v>234</v>
      </c>
      <c r="C2266" s="1061" t="s">
        <v>235</v>
      </c>
      <c r="D2266" s="1061" t="s">
        <v>4270</v>
      </c>
      <c r="E2266" s="1061" t="s">
        <v>5049</v>
      </c>
      <c r="F2266" s="1061" t="s">
        <v>4999</v>
      </c>
      <c r="G2266" s="1061" t="s">
        <v>1739</v>
      </c>
      <c r="H2266" s="1061" t="s">
        <v>129</v>
      </c>
      <c r="I2266" s="1061" t="s">
        <v>21</v>
      </c>
      <c r="J2266" s="1061" t="s">
        <v>7975</v>
      </c>
      <c r="K2266" s="1061" t="s">
        <v>14849</v>
      </c>
      <c r="L2266" s="1061">
        <v>0.48</v>
      </c>
      <c r="M2266" s="1061">
        <v>0.48</v>
      </c>
      <c r="N2266" s="1061">
        <v>0.48</v>
      </c>
      <c r="O2266" s="1061">
        <v>0.48</v>
      </c>
      <c r="P2266" s="1061">
        <v>0.48</v>
      </c>
      <c r="Q2266" s="1061">
        <v>0.48</v>
      </c>
      <c r="R2266" s="1061">
        <v>0.48</v>
      </c>
      <c r="S2266" s="1061">
        <v>0.48</v>
      </c>
      <c r="T2266" s="1061">
        <v>0.48</v>
      </c>
      <c r="U2266" s="1061">
        <v>0.48</v>
      </c>
      <c r="V2266" s="1061">
        <v>0.48</v>
      </c>
      <c r="W2266" s="1061">
        <v>0.48</v>
      </c>
    </row>
    <row r="2267" spans="1:23">
      <c r="A2267" s="908"/>
      <c r="B2267" s="1061" t="s">
        <v>234</v>
      </c>
      <c r="C2267" s="1061" t="s">
        <v>235</v>
      </c>
      <c r="D2267" s="1061" t="s">
        <v>4992</v>
      </c>
      <c r="E2267" s="1061" t="s">
        <v>5050</v>
      </c>
      <c r="F2267" s="1061" t="s">
        <v>4992</v>
      </c>
      <c r="G2267" s="1061" t="s">
        <v>1739</v>
      </c>
      <c r="H2267" s="1061" t="s">
        <v>129</v>
      </c>
      <c r="I2267" s="1061" t="s">
        <v>21</v>
      </c>
      <c r="J2267" s="1061" t="s">
        <v>7975</v>
      </c>
      <c r="K2267" s="1061" t="s">
        <v>14849</v>
      </c>
      <c r="L2267" s="1061">
        <v>5.25</v>
      </c>
      <c r="M2267" s="1061">
        <v>5.25</v>
      </c>
      <c r="N2267" s="1061">
        <v>5.25</v>
      </c>
      <c r="O2267" s="1061">
        <v>5.25</v>
      </c>
      <c r="P2267" s="1061">
        <v>5.25</v>
      </c>
      <c r="Q2267" s="1061">
        <v>5.25</v>
      </c>
      <c r="R2267" s="1061">
        <v>5.25</v>
      </c>
      <c r="S2267" s="1061">
        <v>5.25</v>
      </c>
      <c r="T2267" s="1061">
        <v>5.25</v>
      </c>
      <c r="U2267" s="1061">
        <v>5.25</v>
      </c>
      <c r="V2267" s="1061">
        <v>5.25</v>
      </c>
      <c r="W2267" s="1061">
        <v>5.25</v>
      </c>
    </row>
    <row r="2268" spans="1:23">
      <c r="A2268" s="908"/>
      <c r="B2268" s="1061" t="s">
        <v>234</v>
      </c>
      <c r="C2268" s="1061" t="s">
        <v>235</v>
      </c>
      <c r="D2268" s="1061" t="s">
        <v>4992</v>
      </c>
      <c r="E2268" s="1061" t="s">
        <v>13737</v>
      </c>
      <c r="F2268" s="1061" t="s">
        <v>4992</v>
      </c>
      <c r="G2268" s="1061" t="s">
        <v>1739</v>
      </c>
      <c r="H2268" s="1061" t="s">
        <v>129</v>
      </c>
      <c r="I2268" s="1061" t="s">
        <v>21</v>
      </c>
      <c r="J2268" s="1061" t="s">
        <v>7975</v>
      </c>
      <c r="K2268" s="1061" t="s">
        <v>14849</v>
      </c>
      <c r="L2268" s="1061">
        <v>5.52</v>
      </c>
      <c r="M2268" s="1061">
        <v>5.52</v>
      </c>
      <c r="N2268" s="1061">
        <v>5.52</v>
      </c>
      <c r="O2268" s="1061">
        <v>5.52</v>
      </c>
      <c r="P2268" s="1061">
        <v>5.52</v>
      </c>
      <c r="Q2268" s="1061">
        <v>5.52</v>
      </c>
      <c r="R2268" s="1061">
        <v>5.52</v>
      </c>
      <c r="S2268" s="1061">
        <v>5.52</v>
      </c>
      <c r="T2268" s="1061">
        <v>5.52</v>
      </c>
      <c r="U2268" s="1061">
        <v>5.52</v>
      </c>
      <c r="V2268" s="1061">
        <v>5.52</v>
      </c>
      <c r="W2268" s="1061">
        <v>5.52</v>
      </c>
    </row>
    <row r="2269" spans="1:23">
      <c r="A2269" s="908"/>
      <c r="B2269" s="1061" t="s">
        <v>234</v>
      </c>
      <c r="C2269" s="1061" t="s">
        <v>235</v>
      </c>
      <c r="D2269" s="1061" t="s">
        <v>4992</v>
      </c>
      <c r="E2269" s="1061" t="s">
        <v>5051</v>
      </c>
      <c r="F2269" s="1061" t="s">
        <v>4992</v>
      </c>
      <c r="G2269" s="1061" t="s">
        <v>1739</v>
      </c>
      <c r="H2269" s="1061" t="s">
        <v>129</v>
      </c>
      <c r="I2269" s="1061" t="s">
        <v>21</v>
      </c>
      <c r="J2269" s="1061" t="s">
        <v>7975</v>
      </c>
      <c r="K2269" s="1061" t="s">
        <v>14849</v>
      </c>
      <c r="L2269" s="1061">
        <v>5.25</v>
      </c>
      <c r="M2269" s="1061">
        <v>5.25</v>
      </c>
      <c r="N2269" s="1061">
        <v>5.25</v>
      </c>
      <c r="O2269" s="1061">
        <v>5.25</v>
      </c>
      <c r="P2269" s="1061">
        <v>5.25</v>
      </c>
      <c r="Q2269" s="1061">
        <v>5.25</v>
      </c>
      <c r="R2269" s="1061">
        <v>5.25</v>
      </c>
      <c r="S2269" s="1061">
        <v>5.25</v>
      </c>
      <c r="T2269" s="1061">
        <v>5.25</v>
      </c>
      <c r="U2269" s="1061">
        <v>5.25</v>
      </c>
      <c r="V2269" s="1061">
        <v>5.25</v>
      </c>
      <c r="W2269" s="1061">
        <v>5.25</v>
      </c>
    </row>
    <row r="2270" spans="1:23">
      <c r="A2270" s="908"/>
      <c r="B2270" s="1061" t="s">
        <v>234</v>
      </c>
      <c r="C2270" s="1061" t="s">
        <v>235</v>
      </c>
      <c r="D2270" s="1061" t="s">
        <v>4992</v>
      </c>
      <c r="E2270" s="1061" t="s">
        <v>5052</v>
      </c>
      <c r="F2270" s="1061" t="s">
        <v>4992</v>
      </c>
      <c r="G2270" s="1061" t="s">
        <v>1739</v>
      </c>
      <c r="H2270" s="1061" t="s">
        <v>129</v>
      </c>
      <c r="I2270" s="1061" t="s">
        <v>21</v>
      </c>
      <c r="J2270" s="1061" t="s">
        <v>7975</v>
      </c>
      <c r="K2270" s="1061" t="s">
        <v>14849</v>
      </c>
      <c r="L2270" s="1061">
        <v>5.25</v>
      </c>
      <c r="M2270" s="1061">
        <v>5.25</v>
      </c>
      <c r="N2270" s="1061">
        <v>5.25</v>
      </c>
      <c r="O2270" s="1061">
        <v>5.25</v>
      </c>
      <c r="P2270" s="1061">
        <v>5.25</v>
      </c>
      <c r="Q2270" s="1061">
        <v>5.25</v>
      </c>
      <c r="R2270" s="1061">
        <v>5.25</v>
      </c>
      <c r="S2270" s="1061">
        <v>5.25</v>
      </c>
      <c r="T2270" s="1061">
        <v>5.25</v>
      </c>
      <c r="U2270" s="1061">
        <v>5.25</v>
      </c>
      <c r="V2270" s="1061">
        <v>5.25</v>
      </c>
      <c r="W2270" s="1061">
        <v>5.25</v>
      </c>
    </row>
    <row r="2271" spans="1:23">
      <c r="A2271" s="908"/>
      <c r="B2271" s="1061" t="s">
        <v>234</v>
      </c>
      <c r="C2271" s="1061" t="s">
        <v>235</v>
      </c>
      <c r="D2271" s="1061" t="s">
        <v>4992</v>
      </c>
      <c r="E2271" s="1061" t="s">
        <v>13646</v>
      </c>
      <c r="F2271" s="1061" t="s">
        <v>4992</v>
      </c>
      <c r="G2271" s="1061" t="s">
        <v>1739</v>
      </c>
      <c r="H2271" s="1061" t="s">
        <v>129</v>
      </c>
      <c r="I2271" s="1061" t="s">
        <v>21</v>
      </c>
      <c r="J2271" s="1061" t="s">
        <v>7975</v>
      </c>
      <c r="K2271" s="1061" t="s">
        <v>14849</v>
      </c>
      <c r="L2271" s="1061">
        <v>5.25</v>
      </c>
      <c r="M2271" s="1061">
        <v>5.25</v>
      </c>
      <c r="N2271" s="1061">
        <v>5.25</v>
      </c>
      <c r="O2271" s="1061">
        <v>5.25</v>
      </c>
      <c r="P2271" s="1061">
        <v>5.25</v>
      </c>
      <c r="Q2271" s="1061">
        <v>5.25</v>
      </c>
      <c r="R2271" s="1061">
        <v>5.25</v>
      </c>
      <c r="S2271" s="1061">
        <v>5.25</v>
      </c>
      <c r="T2271" s="1061">
        <v>5.25</v>
      </c>
      <c r="U2271" s="1061">
        <v>5.25</v>
      </c>
      <c r="V2271" s="1061">
        <v>5.25</v>
      </c>
      <c r="W2271" s="1061">
        <v>5.25</v>
      </c>
    </row>
    <row r="2272" spans="1:23">
      <c r="A2272" s="908"/>
      <c r="B2272" s="1061" t="s">
        <v>234</v>
      </c>
      <c r="C2272" s="1061" t="s">
        <v>235</v>
      </c>
      <c r="D2272" s="1061" t="s">
        <v>4992</v>
      </c>
      <c r="E2272" s="1061" t="s">
        <v>5053</v>
      </c>
      <c r="F2272" s="1061" t="s">
        <v>4992</v>
      </c>
      <c r="G2272" s="1061" t="s">
        <v>1739</v>
      </c>
      <c r="H2272" s="1061" t="s">
        <v>129</v>
      </c>
      <c r="I2272" s="1061" t="s">
        <v>21</v>
      </c>
      <c r="J2272" s="1061" t="s">
        <v>7975</v>
      </c>
      <c r="K2272" s="1061" t="s">
        <v>14849</v>
      </c>
      <c r="L2272" s="1061">
        <v>5.25</v>
      </c>
      <c r="M2272" s="1061">
        <v>5.25</v>
      </c>
      <c r="N2272" s="1061">
        <v>5.25</v>
      </c>
      <c r="O2272" s="1061">
        <v>5.25</v>
      </c>
      <c r="P2272" s="1061">
        <v>5.25</v>
      </c>
      <c r="Q2272" s="1061">
        <v>5.25</v>
      </c>
      <c r="R2272" s="1061">
        <v>5.25</v>
      </c>
      <c r="S2272" s="1061">
        <v>5.25</v>
      </c>
      <c r="T2272" s="1061">
        <v>5.25</v>
      </c>
      <c r="U2272" s="1061">
        <v>5.25</v>
      </c>
      <c r="V2272" s="1061">
        <v>5.25</v>
      </c>
      <c r="W2272" s="1061">
        <v>5.25</v>
      </c>
    </row>
    <row r="2273" spans="1:23">
      <c r="A2273" s="908"/>
      <c r="B2273" s="1061" t="s">
        <v>234</v>
      </c>
      <c r="C2273" s="1061" t="s">
        <v>235</v>
      </c>
      <c r="D2273" s="1061" t="s">
        <v>4992</v>
      </c>
      <c r="E2273" s="1061" t="s">
        <v>5054</v>
      </c>
      <c r="F2273" s="1061" t="s">
        <v>4992</v>
      </c>
      <c r="G2273" s="1061" t="s">
        <v>1739</v>
      </c>
      <c r="H2273" s="1061" t="s">
        <v>129</v>
      </c>
      <c r="I2273" s="1061" t="s">
        <v>21</v>
      </c>
      <c r="J2273" s="1061" t="s">
        <v>7975</v>
      </c>
      <c r="K2273" s="1061" t="s">
        <v>14849</v>
      </c>
      <c r="L2273" s="1061">
        <v>5.25</v>
      </c>
      <c r="M2273" s="1061">
        <v>5.25</v>
      </c>
      <c r="N2273" s="1061">
        <v>5.25</v>
      </c>
      <c r="O2273" s="1061">
        <v>5.25</v>
      </c>
      <c r="P2273" s="1061">
        <v>5.25</v>
      </c>
      <c r="Q2273" s="1061">
        <v>5.25</v>
      </c>
      <c r="R2273" s="1061">
        <v>5.25</v>
      </c>
      <c r="S2273" s="1061">
        <v>5.25</v>
      </c>
      <c r="T2273" s="1061">
        <v>5.25</v>
      </c>
      <c r="U2273" s="1061">
        <v>5.25</v>
      </c>
      <c r="V2273" s="1061">
        <v>5.25</v>
      </c>
      <c r="W2273" s="1061">
        <v>5.25</v>
      </c>
    </row>
    <row r="2274" spans="1:23">
      <c r="A2274" s="908"/>
      <c r="B2274" s="1061" t="s">
        <v>234</v>
      </c>
      <c r="C2274" s="1061" t="s">
        <v>235</v>
      </c>
      <c r="D2274" s="1061" t="s">
        <v>4992</v>
      </c>
      <c r="E2274" s="1061" t="s">
        <v>5055</v>
      </c>
      <c r="F2274" s="1061" t="s">
        <v>4992</v>
      </c>
      <c r="G2274" s="1061" t="s">
        <v>1739</v>
      </c>
      <c r="H2274" s="1061" t="s">
        <v>129</v>
      </c>
      <c r="I2274" s="1061" t="s">
        <v>21</v>
      </c>
      <c r="J2274" s="1061" t="s">
        <v>7975</v>
      </c>
      <c r="K2274" s="1061" t="s">
        <v>14849</v>
      </c>
      <c r="L2274" s="1061">
        <v>5.25</v>
      </c>
      <c r="M2274" s="1061">
        <v>5.25</v>
      </c>
      <c r="N2274" s="1061">
        <v>5.25</v>
      </c>
      <c r="O2274" s="1061">
        <v>5.25</v>
      </c>
      <c r="P2274" s="1061">
        <v>5.25</v>
      </c>
      <c r="Q2274" s="1061">
        <v>5.25</v>
      </c>
      <c r="R2274" s="1061">
        <v>5.25</v>
      </c>
      <c r="S2274" s="1061">
        <v>5.25</v>
      </c>
      <c r="T2274" s="1061">
        <v>5.25</v>
      </c>
      <c r="U2274" s="1061">
        <v>5.25</v>
      </c>
      <c r="V2274" s="1061">
        <v>5.25</v>
      </c>
      <c r="W2274" s="1061">
        <v>5.25</v>
      </c>
    </row>
    <row r="2275" spans="1:23">
      <c r="A2275" s="908"/>
      <c r="B2275" s="1061" t="s">
        <v>234</v>
      </c>
      <c r="C2275" s="1061" t="s">
        <v>235</v>
      </c>
      <c r="D2275" s="1061" t="s">
        <v>4992</v>
      </c>
      <c r="E2275" s="1061" t="s">
        <v>5056</v>
      </c>
      <c r="F2275" s="1061" t="s">
        <v>4992</v>
      </c>
      <c r="G2275" s="1061" t="s">
        <v>1739</v>
      </c>
      <c r="H2275" s="1061" t="s">
        <v>129</v>
      </c>
      <c r="I2275" s="1061" t="s">
        <v>21</v>
      </c>
      <c r="J2275" s="1061" t="s">
        <v>7975</v>
      </c>
      <c r="K2275" s="1061" t="s">
        <v>14849</v>
      </c>
      <c r="L2275" s="1061">
        <v>5.25</v>
      </c>
      <c r="M2275" s="1061">
        <v>5.25</v>
      </c>
      <c r="N2275" s="1061">
        <v>5.25</v>
      </c>
      <c r="O2275" s="1061">
        <v>5.25</v>
      </c>
      <c r="P2275" s="1061">
        <v>5.25</v>
      </c>
      <c r="Q2275" s="1061">
        <v>5.25</v>
      </c>
      <c r="R2275" s="1061">
        <v>5.25</v>
      </c>
      <c r="S2275" s="1061">
        <v>5.25</v>
      </c>
      <c r="T2275" s="1061">
        <v>5.25</v>
      </c>
      <c r="U2275" s="1061">
        <v>5.25</v>
      </c>
      <c r="V2275" s="1061">
        <v>5.25</v>
      </c>
      <c r="W2275" s="1061">
        <v>5.25</v>
      </c>
    </row>
    <row r="2276" spans="1:23">
      <c r="A2276" s="908"/>
      <c r="B2276" s="1061" t="s">
        <v>234</v>
      </c>
      <c r="C2276" s="1061" t="s">
        <v>235</v>
      </c>
      <c r="D2276" s="1061" t="s">
        <v>4992</v>
      </c>
      <c r="E2276" s="1061" t="s">
        <v>5057</v>
      </c>
      <c r="F2276" s="1061" t="s">
        <v>4992</v>
      </c>
      <c r="G2276" s="1061" t="s">
        <v>1739</v>
      </c>
      <c r="H2276" s="1061" t="s">
        <v>129</v>
      </c>
      <c r="I2276" s="1061" t="s">
        <v>21</v>
      </c>
      <c r="J2276" s="1061" t="s">
        <v>7975</v>
      </c>
      <c r="K2276" s="1061" t="s">
        <v>14849</v>
      </c>
      <c r="L2276" s="1061">
        <v>5.25</v>
      </c>
      <c r="M2276" s="1061">
        <v>5.25</v>
      </c>
      <c r="N2276" s="1061">
        <v>5.25</v>
      </c>
      <c r="O2276" s="1061">
        <v>5.25</v>
      </c>
      <c r="P2276" s="1061">
        <v>5.25</v>
      </c>
      <c r="Q2276" s="1061">
        <v>5.25</v>
      </c>
      <c r="R2276" s="1061">
        <v>5.25</v>
      </c>
      <c r="S2276" s="1061">
        <v>5.25</v>
      </c>
      <c r="T2276" s="1061">
        <v>5.25</v>
      </c>
      <c r="U2276" s="1061">
        <v>5.25</v>
      </c>
      <c r="V2276" s="1061">
        <v>5.25</v>
      </c>
      <c r="W2276" s="1061">
        <v>5.25</v>
      </c>
    </row>
    <row r="2277" spans="1:23">
      <c r="A2277" s="908"/>
      <c r="B2277" s="1061" t="s">
        <v>234</v>
      </c>
      <c r="C2277" s="1061" t="s">
        <v>235</v>
      </c>
      <c r="D2277" s="1061" t="s">
        <v>4992</v>
      </c>
      <c r="E2277" s="1061" t="s">
        <v>5058</v>
      </c>
      <c r="F2277" s="1061" t="s">
        <v>4992</v>
      </c>
      <c r="G2277" s="1061" t="s">
        <v>1739</v>
      </c>
      <c r="H2277" s="1061" t="s">
        <v>129</v>
      </c>
      <c r="I2277" s="1061" t="s">
        <v>21</v>
      </c>
      <c r="J2277" s="1061" t="s">
        <v>7975</v>
      </c>
      <c r="K2277" s="1061" t="s">
        <v>14849</v>
      </c>
      <c r="L2277" s="1061">
        <v>5.25</v>
      </c>
      <c r="M2277" s="1061">
        <v>5.25</v>
      </c>
      <c r="N2277" s="1061">
        <v>5.25</v>
      </c>
      <c r="O2277" s="1061">
        <v>5.25</v>
      </c>
      <c r="P2277" s="1061">
        <v>5.25</v>
      </c>
      <c r="Q2277" s="1061">
        <v>5.25</v>
      </c>
      <c r="R2277" s="1061">
        <v>5.25</v>
      </c>
      <c r="S2277" s="1061">
        <v>5.25</v>
      </c>
      <c r="T2277" s="1061">
        <v>5.25</v>
      </c>
      <c r="U2277" s="1061">
        <v>5.25</v>
      </c>
      <c r="V2277" s="1061">
        <v>5.25</v>
      </c>
      <c r="W2277" s="1061">
        <v>5.25</v>
      </c>
    </row>
    <row r="2278" spans="1:23">
      <c r="A2278" s="908"/>
      <c r="B2278" s="1061" t="s">
        <v>234</v>
      </c>
      <c r="C2278" s="1061" t="s">
        <v>235</v>
      </c>
      <c r="D2278" s="1061" t="s">
        <v>4992</v>
      </c>
      <c r="E2278" s="1061" t="s">
        <v>5059</v>
      </c>
      <c r="F2278" s="1061" t="s">
        <v>4992</v>
      </c>
      <c r="G2278" s="1061" t="s">
        <v>1739</v>
      </c>
      <c r="H2278" s="1061" t="s">
        <v>129</v>
      </c>
      <c r="I2278" s="1061" t="s">
        <v>21</v>
      </c>
      <c r="J2278" s="1061" t="s">
        <v>7975</v>
      </c>
      <c r="K2278" s="1061" t="s">
        <v>14849</v>
      </c>
      <c r="L2278" s="1061">
        <v>5.25</v>
      </c>
      <c r="M2278" s="1061">
        <v>5.25</v>
      </c>
      <c r="N2278" s="1061">
        <v>5.25</v>
      </c>
      <c r="O2278" s="1061">
        <v>5.25</v>
      </c>
      <c r="P2278" s="1061">
        <v>5.25</v>
      </c>
      <c r="Q2278" s="1061">
        <v>5.25</v>
      </c>
      <c r="R2278" s="1061">
        <v>5.25</v>
      </c>
      <c r="S2278" s="1061">
        <v>5.25</v>
      </c>
      <c r="T2278" s="1061">
        <v>5.25</v>
      </c>
      <c r="U2278" s="1061">
        <v>5.25</v>
      </c>
      <c r="V2278" s="1061">
        <v>5.25</v>
      </c>
      <c r="W2278" s="1061">
        <v>5.25</v>
      </c>
    </row>
    <row r="2279" spans="1:23">
      <c r="A2279" s="908"/>
      <c r="B2279" s="1061" t="s">
        <v>234</v>
      </c>
      <c r="C2279" s="1061" t="s">
        <v>235</v>
      </c>
      <c r="D2279" s="1061" t="s">
        <v>4992</v>
      </c>
      <c r="E2279" s="1061" t="s">
        <v>5060</v>
      </c>
      <c r="F2279" s="1061" t="s">
        <v>4992</v>
      </c>
      <c r="G2279" s="1061" t="s">
        <v>8721</v>
      </c>
      <c r="H2279" s="1061" t="s">
        <v>129</v>
      </c>
      <c r="I2279" s="1061" t="s">
        <v>21</v>
      </c>
      <c r="J2279" s="1061" t="s">
        <v>7975</v>
      </c>
      <c r="K2279" s="1061" t="s">
        <v>14849</v>
      </c>
      <c r="L2279" s="1061">
        <v>5.25</v>
      </c>
      <c r="M2279" s="1061">
        <v>5.25</v>
      </c>
      <c r="N2279" s="1061">
        <v>5.25</v>
      </c>
      <c r="O2279" s="1061">
        <v>5.25</v>
      </c>
      <c r="P2279" s="1061">
        <v>5.25</v>
      </c>
      <c r="Q2279" s="1061">
        <v>5.25</v>
      </c>
      <c r="R2279" s="1061">
        <v>5.25</v>
      </c>
      <c r="S2279" s="1061">
        <v>5.25</v>
      </c>
      <c r="T2279" s="1061">
        <v>5.25</v>
      </c>
      <c r="U2279" s="1061">
        <v>5.25</v>
      </c>
      <c r="V2279" s="1061">
        <v>5.25</v>
      </c>
      <c r="W2279" s="1061">
        <v>5.25</v>
      </c>
    </row>
    <row r="2280" spans="1:23">
      <c r="A2280" s="908"/>
      <c r="B2280" s="1061" t="s">
        <v>234</v>
      </c>
      <c r="C2280" s="1061" t="s">
        <v>235</v>
      </c>
      <c r="D2280" s="1061" t="s">
        <v>4992</v>
      </c>
      <c r="E2280" s="1061" t="s">
        <v>5061</v>
      </c>
      <c r="F2280" s="1061" t="s">
        <v>4992</v>
      </c>
      <c r="G2280" s="1061" t="s">
        <v>1739</v>
      </c>
      <c r="H2280" s="1061" t="s">
        <v>129</v>
      </c>
      <c r="I2280" s="1061" t="s">
        <v>21</v>
      </c>
      <c r="J2280" s="1061" t="s">
        <v>7975</v>
      </c>
      <c r="K2280" s="1061" t="s">
        <v>14849</v>
      </c>
      <c r="L2280" s="1061">
        <v>5.25</v>
      </c>
      <c r="M2280" s="1061">
        <v>5.25</v>
      </c>
      <c r="N2280" s="1061">
        <v>5.25</v>
      </c>
      <c r="O2280" s="1061">
        <v>5.25</v>
      </c>
      <c r="P2280" s="1061">
        <v>5.25</v>
      </c>
      <c r="Q2280" s="1061">
        <v>5.25</v>
      </c>
      <c r="R2280" s="1061">
        <v>5.25</v>
      </c>
      <c r="S2280" s="1061">
        <v>5.25</v>
      </c>
      <c r="T2280" s="1061">
        <v>5.25</v>
      </c>
      <c r="U2280" s="1061">
        <v>5.25</v>
      </c>
      <c r="V2280" s="1061">
        <v>5.25</v>
      </c>
      <c r="W2280" s="1061">
        <v>5.25</v>
      </c>
    </row>
    <row r="2281" spans="1:23">
      <c r="A2281" s="908"/>
      <c r="B2281" s="1061" t="s">
        <v>234</v>
      </c>
      <c r="C2281" s="1061" t="s">
        <v>235</v>
      </c>
      <c r="D2281" s="1061" t="s">
        <v>4992</v>
      </c>
      <c r="E2281" s="1061" t="s">
        <v>5062</v>
      </c>
      <c r="F2281" s="1061" t="s">
        <v>4992</v>
      </c>
      <c r="G2281" s="1061" t="s">
        <v>1739</v>
      </c>
      <c r="H2281" s="1061" t="s">
        <v>129</v>
      </c>
      <c r="I2281" s="1061" t="s">
        <v>21</v>
      </c>
      <c r="J2281" s="1061" t="s">
        <v>7975</v>
      </c>
      <c r="K2281" s="1061" t="s">
        <v>14849</v>
      </c>
      <c r="L2281" s="1061">
        <v>5.25</v>
      </c>
      <c r="M2281" s="1061">
        <v>5.25</v>
      </c>
      <c r="N2281" s="1061">
        <v>5.25</v>
      </c>
      <c r="O2281" s="1061">
        <v>5.25</v>
      </c>
      <c r="P2281" s="1061">
        <v>5.25</v>
      </c>
      <c r="Q2281" s="1061">
        <v>5.25</v>
      </c>
      <c r="R2281" s="1061">
        <v>5.25</v>
      </c>
      <c r="S2281" s="1061">
        <v>5.25</v>
      </c>
      <c r="T2281" s="1061">
        <v>5.25</v>
      </c>
      <c r="U2281" s="1061">
        <v>5.25</v>
      </c>
      <c r="V2281" s="1061">
        <v>5.25</v>
      </c>
      <c r="W2281" s="1061">
        <v>5.25</v>
      </c>
    </row>
    <row r="2282" spans="1:23">
      <c r="A2282" s="908"/>
      <c r="B2282" s="1061" t="s">
        <v>234</v>
      </c>
      <c r="C2282" s="1061" t="s">
        <v>235</v>
      </c>
      <c r="D2282" s="1061" t="s">
        <v>4992</v>
      </c>
      <c r="E2282" s="1061" t="s">
        <v>5063</v>
      </c>
      <c r="F2282" s="1061" t="s">
        <v>4992</v>
      </c>
      <c r="G2282" s="1061" t="s">
        <v>1739</v>
      </c>
      <c r="H2282" s="1061" t="s">
        <v>129</v>
      </c>
      <c r="I2282" s="1061" t="s">
        <v>21</v>
      </c>
      <c r="J2282" s="1061" t="s">
        <v>7975</v>
      </c>
      <c r="K2282" s="1061" t="s">
        <v>14849</v>
      </c>
      <c r="L2282" s="1061">
        <v>5.25</v>
      </c>
      <c r="M2282" s="1061">
        <v>5.25</v>
      </c>
      <c r="N2282" s="1061">
        <v>5.25</v>
      </c>
      <c r="O2282" s="1061">
        <v>5.25</v>
      </c>
      <c r="P2282" s="1061">
        <v>5.25</v>
      </c>
      <c r="Q2282" s="1061">
        <v>5.25</v>
      </c>
      <c r="R2282" s="1061">
        <v>5.25</v>
      </c>
      <c r="S2282" s="1061">
        <v>5.25</v>
      </c>
      <c r="T2282" s="1061">
        <v>5.25</v>
      </c>
      <c r="U2282" s="1061">
        <v>5.25</v>
      </c>
      <c r="V2282" s="1061">
        <v>5.25</v>
      </c>
      <c r="W2282" s="1061">
        <v>5.25</v>
      </c>
    </row>
    <row r="2283" spans="1:23">
      <c r="A2283" s="908"/>
      <c r="B2283" s="1061" t="s">
        <v>234</v>
      </c>
      <c r="C2283" s="1061" t="s">
        <v>235</v>
      </c>
      <c r="D2283" s="1061" t="s">
        <v>4992</v>
      </c>
      <c r="E2283" s="1061" t="s">
        <v>6783</v>
      </c>
      <c r="F2283" s="1061" t="s">
        <v>4992</v>
      </c>
      <c r="G2283" s="1061" t="s">
        <v>1739</v>
      </c>
      <c r="H2283" s="1061" t="s">
        <v>129</v>
      </c>
      <c r="I2283" s="1061" t="s">
        <v>21</v>
      </c>
      <c r="J2283" s="1061" t="s">
        <v>7975</v>
      </c>
      <c r="K2283" s="1061" t="s">
        <v>14849</v>
      </c>
      <c r="L2283" s="1061">
        <v>5.25</v>
      </c>
      <c r="M2283" s="1061">
        <v>5.25</v>
      </c>
      <c r="N2283" s="1061">
        <v>5.25</v>
      </c>
      <c r="O2283" s="1061">
        <v>5.25</v>
      </c>
      <c r="P2283" s="1061">
        <v>5.25</v>
      </c>
      <c r="Q2283" s="1061">
        <v>5.25</v>
      </c>
      <c r="R2283" s="1061">
        <v>5.25</v>
      </c>
      <c r="S2283" s="1061">
        <v>5.25</v>
      </c>
      <c r="T2283" s="1061">
        <v>5.25</v>
      </c>
      <c r="U2283" s="1061">
        <v>5.25</v>
      </c>
      <c r="V2283" s="1061">
        <v>5.25</v>
      </c>
      <c r="W2283" s="1061">
        <v>5.25</v>
      </c>
    </row>
    <row r="2284" spans="1:23">
      <c r="A2284" s="908"/>
      <c r="B2284" s="1061" t="s">
        <v>234</v>
      </c>
      <c r="C2284" s="1061" t="s">
        <v>235</v>
      </c>
      <c r="D2284" s="1061" t="s">
        <v>4992</v>
      </c>
      <c r="E2284" s="1061" t="s">
        <v>5064</v>
      </c>
      <c r="F2284" s="1061" t="s">
        <v>4992</v>
      </c>
      <c r="G2284" s="1061" t="s">
        <v>1739</v>
      </c>
      <c r="H2284" s="1061" t="s">
        <v>129</v>
      </c>
      <c r="I2284" s="1061" t="s">
        <v>21</v>
      </c>
      <c r="J2284" s="1061" t="s">
        <v>7975</v>
      </c>
      <c r="K2284" s="1061" t="s">
        <v>14849</v>
      </c>
      <c r="L2284" s="1061">
        <v>5.25</v>
      </c>
      <c r="M2284" s="1061">
        <v>5.25</v>
      </c>
      <c r="N2284" s="1061">
        <v>5.25</v>
      </c>
      <c r="O2284" s="1061">
        <v>5.25</v>
      </c>
      <c r="P2284" s="1061">
        <v>5.25</v>
      </c>
      <c r="Q2284" s="1061">
        <v>5.25</v>
      </c>
      <c r="R2284" s="1061">
        <v>5.25</v>
      </c>
      <c r="S2284" s="1061">
        <v>5.25</v>
      </c>
      <c r="T2284" s="1061">
        <v>5.25</v>
      </c>
      <c r="U2284" s="1061">
        <v>5.25</v>
      </c>
      <c r="V2284" s="1061">
        <v>5.25</v>
      </c>
      <c r="W2284" s="1061">
        <v>5.25</v>
      </c>
    </row>
    <row r="2285" spans="1:23">
      <c r="A2285" s="908"/>
      <c r="B2285" s="1061" t="s">
        <v>234</v>
      </c>
      <c r="C2285" s="1061" t="s">
        <v>235</v>
      </c>
      <c r="D2285" s="1061" t="s">
        <v>4632</v>
      </c>
      <c r="E2285" s="1061" t="s">
        <v>5065</v>
      </c>
      <c r="F2285" s="1061" t="s">
        <v>5066</v>
      </c>
      <c r="G2285" s="1061" t="s">
        <v>1739</v>
      </c>
      <c r="H2285" s="1061" t="s">
        <v>129</v>
      </c>
      <c r="I2285" s="1061" t="s">
        <v>21</v>
      </c>
      <c r="J2285" s="1061" t="s">
        <v>7975</v>
      </c>
      <c r="K2285" s="1061" t="s">
        <v>14849</v>
      </c>
      <c r="L2285" s="1061">
        <v>18.579999999999998</v>
      </c>
      <c r="M2285" s="1061">
        <v>18.579999999999998</v>
      </c>
      <c r="N2285" s="1061">
        <v>18.579999999999998</v>
      </c>
      <c r="O2285" s="1061">
        <v>18.579999999999998</v>
      </c>
      <c r="P2285" s="1061">
        <v>18.579999999999998</v>
      </c>
      <c r="Q2285" s="1061">
        <v>18.579999999999998</v>
      </c>
      <c r="R2285" s="1061">
        <v>18.579999999999998</v>
      </c>
      <c r="S2285" s="1061">
        <v>18.579999999999998</v>
      </c>
      <c r="T2285" s="1061">
        <v>18.579999999999998</v>
      </c>
      <c r="U2285" s="1061">
        <v>18.579999999999998</v>
      </c>
      <c r="V2285" s="1061">
        <v>18.579999999999998</v>
      </c>
      <c r="W2285" s="1061">
        <v>18.579999999999998</v>
      </c>
    </row>
    <row r="2286" spans="1:23">
      <c r="A2286" s="908"/>
      <c r="B2286" s="1061" t="s">
        <v>234</v>
      </c>
      <c r="C2286" s="1061" t="s">
        <v>235</v>
      </c>
      <c r="D2286" s="1061" t="s">
        <v>4384</v>
      </c>
      <c r="E2286" s="1061" t="s">
        <v>14678</v>
      </c>
      <c r="F2286" s="1061" t="s">
        <v>5067</v>
      </c>
      <c r="G2286" s="1061" t="s">
        <v>1739</v>
      </c>
      <c r="H2286" s="1061" t="s">
        <v>129</v>
      </c>
      <c r="I2286" s="1061" t="s">
        <v>21</v>
      </c>
      <c r="J2286" s="1061" t="s">
        <v>7975</v>
      </c>
      <c r="K2286" s="1061" t="s">
        <v>14849</v>
      </c>
      <c r="L2286" s="1061">
        <v>16.399999999999999</v>
      </c>
      <c r="M2286" s="1061">
        <v>16.399999999999999</v>
      </c>
      <c r="N2286" s="1061">
        <v>16.399999999999999</v>
      </c>
      <c r="O2286" s="1061">
        <v>16.399999999999999</v>
      </c>
      <c r="P2286" s="1061">
        <v>16.399999999999999</v>
      </c>
      <c r="Q2286" s="1061">
        <v>16.399999999999999</v>
      </c>
      <c r="R2286" s="1061">
        <v>16.399999999999999</v>
      </c>
      <c r="S2286" s="1061">
        <v>16.399999999999999</v>
      </c>
      <c r="T2286" s="1061">
        <v>16.399999999999999</v>
      </c>
      <c r="U2286" s="1061">
        <v>16.399999999999999</v>
      </c>
      <c r="V2286" s="1061">
        <v>16.399999999999999</v>
      </c>
      <c r="W2286" s="1061">
        <v>16.399999999999999</v>
      </c>
    </row>
    <row r="2287" spans="1:23">
      <c r="A2287" s="908"/>
      <c r="B2287" s="1061" t="s">
        <v>234</v>
      </c>
      <c r="C2287" s="1061" t="s">
        <v>235</v>
      </c>
      <c r="D2287" s="1061" t="s">
        <v>4384</v>
      </c>
      <c r="E2287" s="1061" t="s">
        <v>5068</v>
      </c>
      <c r="F2287" s="1061" t="s">
        <v>5067</v>
      </c>
      <c r="G2287" s="1061" t="s">
        <v>1739</v>
      </c>
      <c r="H2287" s="1061" t="s">
        <v>129</v>
      </c>
      <c r="I2287" s="1061" t="s">
        <v>21</v>
      </c>
      <c r="J2287" s="1061" t="s">
        <v>7975</v>
      </c>
      <c r="K2287" s="1061" t="s">
        <v>14849</v>
      </c>
      <c r="L2287" s="1061">
        <v>15.61</v>
      </c>
      <c r="M2287" s="1061">
        <v>15.61</v>
      </c>
      <c r="N2287" s="1061">
        <v>15.61</v>
      </c>
      <c r="O2287" s="1061">
        <v>15.61</v>
      </c>
      <c r="P2287" s="1061">
        <v>15.61</v>
      </c>
      <c r="Q2287" s="1061">
        <v>15.61</v>
      </c>
      <c r="R2287" s="1061">
        <v>15.61</v>
      </c>
      <c r="S2287" s="1061">
        <v>15.61</v>
      </c>
      <c r="T2287" s="1061">
        <v>15.61</v>
      </c>
      <c r="U2287" s="1061">
        <v>15.61</v>
      </c>
      <c r="V2287" s="1061">
        <v>15.61</v>
      </c>
      <c r="W2287" s="1061">
        <v>15.61</v>
      </c>
    </row>
    <row r="2288" spans="1:23">
      <c r="A2288" s="908"/>
      <c r="B2288" s="1061" t="s">
        <v>234</v>
      </c>
      <c r="C2288" s="1061" t="s">
        <v>235</v>
      </c>
      <c r="D2288" s="1061" t="s">
        <v>4384</v>
      </c>
      <c r="E2288" s="1061" t="s">
        <v>8321</v>
      </c>
      <c r="F2288" s="1061" t="s">
        <v>5067</v>
      </c>
      <c r="G2288" s="1061" t="s">
        <v>1739</v>
      </c>
      <c r="H2288" s="1061" t="s">
        <v>129</v>
      </c>
      <c r="I2288" s="1061" t="s">
        <v>21</v>
      </c>
      <c r="J2288" s="1061" t="s">
        <v>7975</v>
      </c>
      <c r="K2288" s="1061" t="s">
        <v>14849</v>
      </c>
      <c r="L2288" s="1061">
        <v>24.63</v>
      </c>
      <c r="M2288" s="1061">
        <v>24.63</v>
      </c>
      <c r="N2288" s="1061">
        <v>24.63</v>
      </c>
      <c r="O2288" s="1061">
        <v>24.63</v>
      </c>
      <c r="P2288" s="1061">
        <v>24.63</v>
      </c>
      <c r="Q2288" s="1061">
        <v>24.63</v>
      </c>
      <c r="R2288" s="1061">
        <v>24.63</v>
      </c>
      <c r="S2288" s="1061">
        <v>24.63</v>
      </c>
      <c r="T2288" s="1061">
        <v>24.63</v>
      </c>
      <c r="U2288" s="1061">
        <v>24.63</v>
      </c>
      <c r="V2288" s="1061">
        <v>24.63</v>
      </c>
      <c r="W2288" s="1061">
        <v>24.63</v>
      </c>
    </row>
    <row r="2289" spans="1:23">
      <c r="A2289" s="908"/>
      <c r="B2289" s="1061" t="s">
        <v>234</v>
      </c>
      <c r="C2289" s="1061" t="s">
        <v>235</v>
      </c>
      <c r="D2289" s="1061" t="s">
        <v>4384</v>
      </c>
      <c r="E2289" s="1061" t="s">
        <v>5069</v>
      </c>
      <c r="F2289" s="1061" t="s">
        <v>5067</v>
      </c>
      <c r="G2289" s="1061" t="s">
        <v>1739</v>
      </c>
      <c r="H2289" s="1061" t="s">
        <v>129</v>
      </c>
      <c r="I2289" s="1061" t="s">
        <v>21</v>
      </c>
      <c r="J2289" s="1061" t="s">
        <v>7975</v>
      </c>
      <c r="K2289" s="1061" t="s">
        <v>14849</v>
      </c>
      <c r="L2289" s="1061">
        <v>15.61</v>
      </c>
      <c r="M2289" s="1061">
        <v>15.61</v>
      </c>
      <c r="N2289" s="1061">
        <v>15.61</v>
      </c>
      <c r="O2289" s="1061">
        <v>15.61</v>
      </c>
      <c r="P2289" s="1061">
        <v>15.61</v>
      </c>
      <c r="Q2289" s="1061">
        <v>15.61</v>
      </c>
      <c r="R2289" s="1061">
        <v>15.61</v>
      </c>
      <c r="S2289" s="1061">
        <v>15.61</v>
      </c>
      <c r="T2289" s="1061">
        <v>15.61</v>
      </c>
      <c r="U2289" s="1061">
        <v>15.61</v>
      </c>
      <c r="V2289" s="1061">
        <v>15.61</v>
      </c>
      <c r="W2289" s="1061">
        <v>15.61</v>
      </c>
    </row>
    <row r="2290" spans="1:23">
      <c r="A2290" s="908"/>
      <c r="B2290" s="1061" t="s">
        <v>234</v>
      </c>
      <c r="C2290" s="1061" t="s">
        <v>235</v>
      </c>
      <c r="D2290" s="1061" t="s">
        <v>5070</v>
      </c>
      <c r="E2290" s="1061" t="s">
        <v>5071</v>
      </c>
      <c r="F2290" s="1061" t="s">
        <v>5072</v>
      </c>
      <c r="G2290" s="1061" t="s">
        <v>1739</v>
      </c>
      <c r="H2290" s="1061" t="s">
        <v>129</v>
      </c>
      <c r="I2290" s="1061" t="s">
        <v>21</v>
      </c>
      <c r="J2290" s="1061" t="s">
        <v>7975</v>
      </c>
      <c r="K2290" s="1061" t="s">
        <v>14849</v>
      </c>
      <c r="L2290" s="1061">
        <v>21.68</v>
      </c>
      <c r="M2290" s="1061">
        <v>21.68</v>
      </c>
      <c r="N2290" s="1061">
        <v>21.68</v>
      </c>
      <c r="O2290" s="1061">
        <v>21.68</v>
      </c>
      <c r="P2290" s="1061">
        <v>21.68</v>
      </c>
      <c r="Q2290" s="1061">
        <v>21.68</v>
      </c>
      <c r="R2290" s="1061">
        <v>21.68</v>
      </c>
      <c r="S2290" s="1061">
        <v>21.68</v>
      </c>
      <c r="T2290" s="1061">
        <v>21.68</v>
      </c>
      <c r="U2290" s="1061">
        <v>21.68</v>
      </c>
      <c r="V2290" s="1061">
        <v>21.68</v>
      </c>
      <c r="W2290" s="1061">
        <v>21.68</v>
      </c>
    </row>
    <row r="2291" spans="1:23">
      <c r="A2291" s="908"/>
      <c r="B2291" s="1061" t="s">
        <v>234</v>
      </c>
      <c r="C2291" s="1061" t="s">
        <v>235</v>
      </c>
      <c r="D2291" s="1061" t="s">
        <v>5070</v>
      </c>
      <c r="E2291" s="1061" t="s">
        <v>5073</v>
      </c>
      <c r="F2291" s="1061" t="s">
        <v>5072</v>
      </c>
      <c r="G2291" s="1061" t="s">
        <v>1739</v>
      </c>
      <c r="H2291" s="1061" t="s">
        <v>129</v>
      </c>
      <c r="I2291" s="1061" t="s">
        <v>21</v>
      </c>
      <c r="J2291" s="1061" t="s">
        <v>7975</v>
      </c>
      <c r="K2291" s="1061" t="s">
        <v>14849</v>
      </c>
      <c r="L2291" s="1061">
        <v>21.68</v>
      </c>
      <c r="M2291" s="1061">
        <v>21.68</v>
      </c>
      <c r="N2291" s="1061">
        <v>21.68</v>
      </c>
      <c r="O2291" s="1061">
        <v>21.68</v>
      </c>
      <c r="P2291" s="1061">
        <v>21.68</v>
      </c>
      <c r="Q2291" s="1061">
        <v>21.68</v>
      </c>
      <c r="R2291" s="1061">
        <v>21.68</v>
      </c>
      <c r="S2291" s="1061">
        <v>21.68</v>
      </c>
      <c r="T2291" s="1061">
        <v>21.68</v>
      </c>
      <c r="U2291" s="1061">
        <v>21.68</v>
      </c>
      <c r="V2291" s="1061">
        <v>21.68</v>
      </c>
      <c r="W2291" s="1061">
        <v>21.68</v>
      </c>
    </row>
    <row r="2292" spans="1:23">
      <c r="A2292" s="908"/>
      <c r="B2292" s="1061" t="s">
        <v>234</v>
      </c>
      <c r="C2292" s="1061" t="s">
        <v>235</v>
      </c>
      <c r="D2292" s="1061" t="s">
        <v>5070</v>
      </c>
      <c r="E2292" s="1061" t="s">
        <v>5074</v>
      </c>
      <c r="F2292" s="1061" t="s">
        <v>5072</v>
      </c>
      <c r="G2292" s="1061" t="s">
        <v>1739</v>
      </c>
      <c r="H2292" s="1061" t="s">
        <v>129</v>
      </c>
      <c r="I2292" s="1061" t="s">
        <v>21</v>
      </c>
      <c r="J2292" s="1061" t="s">
        <v>7975</v>
      </c>
      <c r="K2292" s="1061" t="s">
        <v>14849</v>
      </c>
      <c r="L2292" s="1061">
        <v>21.68</v>
      </c>
      <c r="M2292" s="1061">
        <v>21.68</v>
      </c>
      <c r="N2292" s="1061">
        <v>21.68</v>
      </c>
      <c r="O2292" s="1061">
        <v>21.68</v>
      </c>
      <c r="P2292" s="1061">
        <v>21.68</v>
      </c>
      <c r="Q2292" s="1061">
        <v>21.68</v>
      </c>
      <c r="R2292" s="1061">
        <v>21.68</v>
      </c>
      <c r="S2292" s="1061">
        <v>21.68</v>
      </c>
      <c r="T2292" s="1061">
        <v>21.68</v>
      </c>
      <c r="U2292" s="1061">
        <v>21.68</v>
      </c>
      <c r="V2292" s="1061">
        <v>21.68</v>
      </c>
      <c r="W2292" s="1061">
        <v>21.68</v>
      </c>
    </row>
    <row r="2293" spans="1:23">
      <c r="A2293" s="908"/>
      <c r="B2293" s="1061" t="s">
        <v>234</v>
      </c>
      <c r="C2293" s="1061" t="s">
        <v>235</v>
      </c>
      <c r="D2293" s="1061" t="s">
        <v>4270</v>
      </c>
      <c r="E2293" s="1061" t="s">
        <v>5075</v>
      </c>
      <c r="F2293" s="1061" t="s">
        <v>5076</v>
      </c>
      <c r="G2293" s="1061" t="s">
        <v>1739</v>
      </c>
      <c r="H2293" s="1061" t="s">
        <v>129</v>
      </c>
      <c r="I2293" s="1061" t="s">
        <v>21</v>
      </c>
      <c r="J2293" s="1061" t="s">
        <v>7975</v>
      </c>
      <c r="K2293" s="1061" t="s">
        <v>14849</v>
      </c>
      <c r="L2293" s="1061">
        <v>0.57999999999999996</v>
      </c>
      <c r="M2293" s="1061">
        <v>0.57999999999999996</v>
      </c>
      <c r="N2293" s="1061">
        <v>0.57999999999999996</v>
      </c>
      <c r="O2293" s="1061">
        <v>0.57999999999999996</v>
      </c>
      <c r="P2293" s="1061">
        <v>0.57999999999999996</v>
      </c>
      <c r="Q2293" s="1061">
        <v>0.57999999999999996</v>
      </c>
      <c r="R2293" s="1061">
        <v>0.57999999999999996</v>
      </c>
      <c r="S2293" s="1061">
        <v>0.57999999999999996</v>
      </c>
      <c r="T2293" s="1061">
        <v>0.57999999999999996</v>
      </c>
      <c r="U2293" s="1061">
        <v>0.57999999999999996</v>
      </c>
      <c r="V2293" s="1061">
        <v>0.57999999999999996</v>
      </c>
      <c r="W2293" s="1061">
        <v>0.57999999999999996</v>
      </c>
    </row>
    <row r="2294" spans="1:23">
      <c r="A2294" s="908"/>
      <c r="B2294" s="1061" t="s">
        <v>234</v>
      </c>
      <c r="C2294" s="1061" t="s">
        <v>235</v>
      </c>
      <c r="D2294" s="1061" t="s">
        <v>4270</v>
      </c>
      <c r="E2294" s="1061" t="s">
        <v>5077</v>
      </c>
      <c r="F2294" s="1061" t="s">
        <v>10451</v>
      </c>
      <c r="G2294" s="1061" t="s">
        <v>1739</v>
      </c>
      <c r="H2294" s="1061" t="s">
        <v>129</v>
      </c>
      <c r="I2294" s="1061" t="s">
        <v>21</v>
      </c>
      <c r="J2294" s="1061" t="s">
        <v>7975</v>
      </c>
      <c r="K2294" s="1061" t="s">
        <v>14849</v>
      </c>
      <c r="L2294" s="1061">
        <v>0.6</v>
      </c>
      <c r="M2294" s="1061">
        <v>0.6</v>
      </c>
      <c r="N2294" s="1061">
        <v>0.6</v>
      </c>
      <c r="O2294" s="1061">
        <v>0.6</v>
      </c>
      <c r="P2294" s="1061">
        <v>0.6</v>
      </c>
      <c r="Q2294" s="1061">
        <v>0.6</v>
      </c>
      <c r="R2294" s="1061">
        <v>0.6</v>
      </c>
      <c r="S2294" s="1061">
        <v>0.6</v>
      </c>
      <c r="T2294" s="1061">
        <v>0.6</v>
      </c>
      <c r="U2294" s="1061">
        <v>0.6</v>
      </c>
      <c r="V2294" s="1061">
        <v>0.6</v>
      </c>
      <c r="W2294" s="1061">
        <v>0.6</v>
      </c>
    </row>
    <row r="2295" spans="1:23">
      <c r="A2295" s="908"/>
      <c r="B2295" s="1061" t="s">
        <v>234</v>
      </c>
      <c r="C2295" s="1061" t="s">
        <v>235</v>
      </c>
      <c r="D2295" s="1061" t="s">
        <v>2552</v>
      </c>
      <c r="E2295" s="1061" t="s">
        <v>5078</v>
      </c>
      <c r="F2295" s="1061" t="s">
        <v>5079</v>
      </c>
      <c r="G2295" s="1061" t="s">
        <v>1739</v>
      </c>
      <c r="H2295" s="1061" t="s">
        <v>129</v>
      </c>
      <c r="I2295" s="1061" t="s">
        <v>21</v>
      </c>
      <c r="J2295" s="1061" t="s">
        <v>7975</v>
      </c>
      <c r="K2295" s="1061" t="s">
        <v>14849</v>
      </c>
      <c r="L2295" s="1061">
        <v>80.53</v>
      </c>
      <c r="M2295" s="1061">
        <v>80.53</v>
      </c>
      <c r="N2295" s="1061">
        <v>80.53</v>
      </c>
      <c r="O2295" s="1061">
        <v>80.53</v>
      </c>
      <c r="P2295" s="1061">
        <v>80.53</v>
      </c>
      <c r="Q2295" s="1061">
        <v>80.53</v>
      </c>
      <c r="R2295" s="1061">
        <v>80.53</v>
      </c>
      <c r="S2295" s="1061">
        <v>80.53</v>
      </c>
      <c r="T2295" s="1061">
        <v>80.53</v>
      </c>
      <c r="U2295" s="1061">
        <v>80.53</v>
      </c>
      <c r="V2295" s="1061">
        <v>80.53</v>
      </c>
      <c r="W2295" s="1061">
        <v>80.53</v>
      </c>
    </row>
    <row r="2296" spans="1:23">
      <c r="A2296" s="908"/>
      <c r="B2296" s="1061" t="s">
        <v>234</v>
      </c>
      <c r="C2296" s="1061" t="s">
        <v>235</v>
      </c>
      <c r="D2296" s="1061" t="s">
        <v>4632</v>
      </c>
      <c r="E2296" s="1061" t="s">
        <v>13935</v>
      </c>
      <c r="F2296" s="1061" t="s">
        <v>5080</v>
      </c>
      <c r="G2296" s="1061" t="s">
        <v>1739</v>
      </c>
      <c r="H2296" s="1061" t="s">
        <v>129</v>
      </c>
      <c r="I2296" s="1061" t="s">
        <v>21</v>
      </c>
      <c r="J2296" s="1061" t="s">
        <v>7975</v>
      </c>
      <c r="K2296" s="1061" t="s">
        <v>14849</v>
      </c>
      <c r="L2296" s="1061">
        <v>58.53</v>
      </c>
      <c r="M2296" s="1061">
        <v>58.53</v>
      </c>
      <c r="N2296" s="1061">
        <v>58.53</v>
      </c>
      <c r="O2296" s="1061">
        <v>58.53</v>
      </c>
      <c r="P2296" s="1061">
        <v>58.53</v>
      </c>
      <c r="Q2296" s="1061">
        <v>58.53</v>
      </c>
      <c r="R2296" s="1061">
        <v>58.53</v>
      </c>
      <c r="S2296" s="1061">
        <v>58.53</v>
      </c>
      <c r="T2296" s="1061">
        <v>58.53</v>
      </c>
      <c r="U2296" s="1061">
        <v>58.53</v>
      </c>
      <c r="V2296" s="1061">
        <v>58.53</v>
      </c>
      <c r="W2296" s="1061">
        <v>58.53</v>
      </c>
    </row>
    <row r="2297" spans="1:23">
      <c r="A2297" s="908"/>
      <c r="B2297" s="1061" t="s">
        <v>234</v>
      </c>
      <c r="C2297" s="1061" t="s">
        <v>235</v>
      </c>
      <c r="D2297" s="1061" t="s">
        <v>4989</v>
      </c>
      <c r="E2297" s="1061" t="s">
        <v>5081</v>
      </c>
      <c r="F2297" s="1061" t="s">
        <v>4991</v>
      </c>
      <c r="G2297" s="1061" t="s">
        <v>1739</v>
      </c>
      <c r="H2297" s="1061" t="s">
        <v>129</v>
      </c>
      <c r="I2297" s="1061" t="s">
        <v>21</v>
      </c>
      <c r="J2297" s="1061" t="s">
        <v>7975</v>
      </c>
      <c r="K2297" s="1061" t="s">
        <v>14849</v>
      </c>
      <c r="L2297" s="1061">
        <v>12.39</v>
      </c>
      <c r="M2297" s="1061">
        <v>12.39</v>
      </c>
      <c r="N2297" s="1061">
        <v>12.39</v>
      </c>
      <c r="O2297" s="1061">
        <v>12.39</v>
      </c>
      <c r="P2297" s="1061">
        <v>12.39</v>
      </c>
      <c r="Q2297" s="1061">
        <v>12.39</v>
      </c>
      <c r="R2297" s="1061">
        <v>12.39</v>
      </c>
      <c r="S2297" s="1061">
        <v>12.39</v>
      </c>
      <c r="T2297" s="1061">
        <v>12.39</v>
      </c>
      <c r="U2297" s="1061">
        <v>12.39</v>
      </c>
      <c r="V2297" s="1061">
        <v>12.39</v>
      </c>
      <c r="W2297" s="1061">
        <v>12.39</v>
      </c>
    </row>
    <row r="2298" spans="1:23">
      <c r="A2298" s="908"/>
      <c r="B2298" s="1061" t="s">
        <v>234</v>
      </c>
      <c r="C2298" s="1061" t="s">
        <v>235</v>
      </c>
      <c r="D2298" s="1061" t="s">
        <v>5171</v>
      </c>
      <c r="E2298" s="1061" t="s">
        <v>5082</v>
      </c>
      <c r="F2298" s="1061" t="s">
        <v>5083</v>
      </c>
      <c r="G2298" s="1061" t="s">
        <v>1739</v>
      </c>
      <c r="H2298" s="1061" t="s">
        <v>129</v>
      </c>
      <c r="I2298" s="1061" t="s">
        <v>21</v>
      </c>
      <c r="J2298" s="1061" t="s">
        <v>7975</v>
      </c>
      <c r="K2298" s="1061" t="s">
        <v>14849</v>
      </c>
      <c r="L2298" s="1061">
        <v>64.03</v>
      </c>
      <c r="M2298" s="1061">
        <v>64.03</v>
      </c>
      <c r="N2298" s="1061">
        <v>64.03</v>
      </c>
      <c r="O2298" s="1061">
        <v>64.03</v>
      </c>
      <c r="P2298" s="1061">
        <v>64.03</v>
      </c>
      <c r="Q2298" s="1061">
        <v>64.03</v>
      </c>
      <c r="R2298" s="1061">
        <v>64.03</v>
      </c>
      <c r="S2298" s="1061">
        <v>64.03</v>
      </c>
      <c r="T2298" s="1061">
        <v>64.03</v>
      </c>
      <c r="U2298" s="1061">
        <v>64.03</v>
      </c>
      <c r="V2298" s="1061">
        <v>64.03</v>
      </c>
      <c r="W2298" s="1061">
        <v>64.03</v>
      </c>
    </row>
    <row r="2299" spans="1:23">
      <c r="A2299" s="908"/>
      <c r="B2299" s="1061" t="s">
        <v>234</v>
      </c>
      <c r="C2299" s="1061" t="s">
        <v>235</v>
      </c>
      <c r="D2299" s="1061" t="s">
        <v>5171</v>
      </c>
      <c r="E2299" s="1061" t="s">
        <v>14370</v>
      </c>
      <c r="F2299" s="1061" t="s">
        <v>13940</v>
      </c>
      <c r="G2299" s="1061" t="s">
        <v>1739</v>
      </c>
      <c r="H2299" s="1061" t="s">
        <v>129</v>
      </c>
      <c r="I2299" s="1061" t="s">
        <v>21</v>
      </c>
      <c r="J2299" s="1061" t="s">
        <v>7975</v>
      </c>
      <c r="K2299" s="1061" t="s">
        <v>14849</v>
      </c>
      <c r="L2299" s="1061">
        <v>20.28</v>
      </c>
      <c r="M2299" s="1061">
        <v>20.28</v>
      </c>
      <c r="N2299" s="1061">
        <v>20.28</v>
      </c>
      <c r="O2299" s="1061">
        <v>20.28</v>
      </c>
      <c r="P2299" s="1061">
        <v>20.28</v>
      </c>
      <c r="Q2299" s="1061">
        <v>20.28</v>
      </c>
      <c r="R2299" s="1061">
        <v>20.28</v>
      </c>
      <c r="S2299" s="1061">
        <v>20.28</v>
      </c>
      <c r="T2299" s="1061">
        <v>20.28</v>
      </c>
      <c r="U2299" s="1061">
        <v>20.28</v>
      </c>
      <c r="V2299" s="1061">
        <v>20.28</v>
      </c>
      <c r="W2299" s="1061">
        <v>20.28</v>
      </c>
    </row>
    <row r="2300" spans="1:23">
      <c r="A2300" s="908"/>
      <c r="B2300" s="1061" t="s">
        <v>234</v>
      </c>
      <c r="C2300" s="1061" t="s">
        <v>235</v>
      </c>
      <c r="D2300" s="1061" t="s">
        <v>4389</v>
      </c>
      <c r="E2300" s="1061" t="s">
        <v>5085</v>
      </c>
      <c r="F2300" s="1061" t="s">
        <v>5086</v>
      </c>
      <c r="G2300" s="1061" t="s">
        <v>1739</v>
      </c>
      <c r="H2300" s="1061" t="s">
        <v>129</v>
      </c>
      <c r="I2300" s="1061" t="s">
        <v>21</v>
      </c>
      <c r="J2300" s="1061" t="s">
        <v>7975</v>
      </c>
      <c r="K2300" s="1061" t="s">
        <v>14849</v>
      </c>
      <c r="L2300" s="1061">
        <v>4.3600000000000003</v>
      </c>
      <c r="M2300" s="1061">
        <v>4.3600000000000003</v>
      </c>
      <c r="N2300" s="1061">
        <v>4.3600000000000003</v>
      </c>
      <c r="O2300" s="1061">
        <v>4.3600000000000003</v>
      </c>
      <c r="P2300" s="1061">
        <v>4.3600000000000003</v>
      </c>
      <c r="Q2300" s="1061">
        <v>4.3600000000000003</v>
      </c>
      <c r="R2300" s="1061">
        <v>4.3600000000000003</v>
      </c>
      <c r="S2300" s="1061">
        <v>4.3600000000000003</v>
      </c>
      <c r="T2300" s="1061">
        <v>4.3600000000000003</v>
      </c>
      <c r="U2300" s="1061">
        <v>4.3600000000000003</v>
      </c>
      <c r="V2300" s="1061">
        <v>4.3600000000000003</v>
      </c>
      <c r="W2300" s="1061">
        <v>4.3600000000000003</v>
      </c>
    </row>
    <row r="2301" spans="1:23">
      <c r="A2301" s="908"/>
      <c r="B2301" s="1061" t="s">
        <v>234</v>
      </c>
      <c r="C2301" s="1061" t="s">
        <v>235</v>
      </c>
      <c r="D2301" s="1061" t="s">
        <v>4270</v>
      </c>
      <c r="E2301" s="1061" t="s">
        <v>5087</v>
      </c>
      <c r="F2301" s="1061" t="s">
        <v>5088</v>
      </c>
      <c r="G2301" s="1061" t="s">
        <v>1739</v>
      </c>
      <c r="H2301" s="1061" t="s">
        <v>129</v>
      </c>
      <c r="I2301" s="1061" t="s">
        <v>21</v>
      </c>
      <c r="J2301" s="1061" t="s">
        <v>7975</v>
      </c>
      <c r="K2301" s="1061" t="s">
        <v>14849</v>
      </c>
      <c r="L2301" s="1061">
        <v>1.89</v>
      </c>
      <c r="M2301" s="1061">
        <v>1.89</v>
      </c>
      <c r="N2301" s="1061">
        <v>1.89</v>
      </c>
      <c r="O2301" s="1061">
        <v>1.89</v>
      </c>
      <c r="P2301" s="1061">
        <v>1.89</v>
      </c>
      <c r="Q2301" s="1061">
        <v>1.89</v>
      </c>
      <c r="R2301" s="1061">
        <v>1.89</v>
      </c>
      <c r="S2301" s="1061">
        <v>1.89</v>
      </c>
      <c r="T2301" s="1061">
        <v>1.89</v>
      </c>
      <c r="U2301" s="1061">
        <v>1.89</v>
      </c>
      <c r="V2301" s="1061">
        <v>1.89</v>
      </c>
      <c r="W2301" s="1061">
        <v>1.89</v>
      </c>
    </row>
    <row r="2302" spans="1:23">
      <c r="A2302" s="908"/>
      <c r="B2302" s="1061" t="s">
        <v>234</v>
      </c>
      <c r="C2302" s="1061" t="s">
        <v>235</v>
      </c>
      <c r="D2302" s="1061" t="s">
        <v>4948</v>
      </c>
      <c r="E2302" s="1061" t="s">
        <v>13936</v>
      </c>
      <c r="F2302" s="1061" t="s">
        <v>13937</v>
      </c>
      <c r="G2302" s="1061" t="s">
        <v>1739</v>
      </c>
      <c r="H2302" s="1061" t="s">
        <v>129</v>
      </c>
      <c r="I2302" s="1061" t="s">
        <v>21</v>
      </c>
      <c r="J2302" s="1061" t="s">
        <v>7975</v>
      </c>
      <c r="K2302" s="1061" t="s">
        <v>14849</v>
      </c>
      <c r="L2302" s="1061">
        <v>32.53</v>
      </c>
      <c r="M2302" s="1061">
        <v>32.53</v>
      </c>
      <c r="N2302" s="1061">
        <v>32.53</v>
      </c>
      <c r="O2302" s="1061">
        <v>32.53</v>
      </c>
      <c r="P2302" s="1061">
        <v>32.53</v>
      </c>
      <c r="Q2302" s="1061">
        <v>32.53</v>
      </c>
      <c r="R2302" s="1061">
        <v>32.53</v>
      </c>
      <c r="S2302" s="1061">
        <v>32.53</v>
      </c>
      <c r="T2302" s="1061">
        <v>32.53</v>
      </c>
      <c r="U2302" s="1061">
        <v>32.53</v>
      </c>
      <c r="V2302" s="1061">
        <v>32.53</v>
      </c>
      <c r="W2302" s="1061">
        <v>32.53</v>
      </c>
    </row>
    <row r="2303" spans="1:23">
      <c r="A2303" s="908"/>
      <c r="B2303" s="1061" t="s">
        <v>234</v>
      </c>
      <c r="C2303" s="1061" t="s">
        <v>235</v>
      </c>
      <c r="D2303" s="1061" t="s">
        <v>4995</v>
      </c>
      <c r="E2303" s="1061" t="s">
        <v>5089</v>
      </c>
      <c r="F2303" s="1061" t="s">
        <v>5090</v>
      </c>
      <c r="G2303" s="1061" t="s">
        <v>1739</v>
      </c>
      <c r="H2303" s="1061" t="s">
        <v>129</v>
      </c>
      <c r="I2303" s="1061" t="s">
        <v>21</v>
      </c>
      <c r="J2303" s="1061" t="s">
        <v>7975</v>
      </c>
      <c r="K2303" s="1061" t="s">
        <v>14849</v>
      </c>
      <c r="L2303" s="1061">
        <v>25.93</v>
      </c>
      <c r="M2303" s="1061">
        <v>25.93</v>
      </c>
      <c r="N2303" s="1061">
        <v>25.93</v>
      </c>
      <c r="O2303" s="1061">
        <v>25.93</v>
      </c>
      <c r="P2303" s="1061">
        <v>25.93</v>
      </c>
      <c r="Q2303" s="1061">
        <v>25.93</v>
      </c>
      <c r="R2303" s="1061">
        <v>25.93</v>
      </c>
      <c r="S2303" s="1061">
        <v>25.93</v>
      </c>
      <c r="T2303" s="1061">
        <v>25.93</v>
      </c>
      <c r="U2303" s="1061">
        <v>25.93</v>
      </c>
      <c r="V2303" s="1061">
        <v>25.93</v>
      </c>
      <c r="W2303" s="1061">
        <v>25.93</v>
      </c>
    </row>
    <row r="2304" spans="1:23">
      <c r="A2304" s="908"/>
      <c r="B2304" s="1061" t="s">
        <v>234</v>
      </c>
      <c r="C2304" s="1061" t="s">
        <v>235</v>
      </c>
      <c r="D2304" s="1061" t="s">
        <v>4995</v>
      </c>
      <c r="E2304" s="1061" t="s">
        <v>5091</v>
      </c>
      <c r="F2304" s="1061" t="s">
        <v>5090</v>
      </c>
      <c r="G2304" s="1061" t="s">
        <v>1739</v>
      </c>
      <c r="H2304" s="1061" t="s">
        <v>129</v>
      </c>
      <c r="I2304" s="1061" t="s">
        <v>21</v>
      </c>
      <c r="J2304" s="1061" t="s">
        <v>7975</v>
      </c>
      <c r="K2304" s="1061" t="s">
        <v>14849</v>
      </c>
      <c r="L2304" s="1061">
        <v>25.93</v>
      </c>
      <c r="M2304" s="1061">
        <v>25.93</v>
      </c>
      <c r="N2304" s="1061">
        <v>25.93</v>
      </c>
      <c r="O2304" s="1061">
        <v>25.93</v>
      </c>
      <c r="P2304" s="1061">
        <v>25.93</v>
      </c>
      <c r="Q2304" s="1061">
        <v>25.93</v>
      </c>
      <c r="R2304" s="1061">
        <v>25.93</v>
      </c>
      <c r="S2304" s="1061">
        <v>25.93</v>
      </c>
      <c r="T2304" s="1061">
        <v>25.93</v>
      </c>
      <c r="U2304" s="1061">
        <v>25.93</v>
      </c>
      <c r="V2304" s="1061">
        <v>25.93</v>
      </c>
      <c r="W2304" s="1061">
        <v>25.93</v>
      </c>
    </row>
    <row r="2305" spans="1:23">
      <c r="A2305" s="908"/>
      <c r="B2305" s="1061" t="s">
        <v>234</v>
      </c>
      <c r="C2305" s="1061" t="s">
        <v>235</v>
      </c>
      <c r="D2305" s="1061" t="s">
        <v>4384</v>
      </c>
      <c r="E2305" s="1061" t="s">
        <v>14565</v>
      </c>
      <c r="F2305" s="1061" t="s">
        <v>5013</v>
      </c>
      <c r="G2305" s="1061" t="s">
        <v>1739</v>
      </c>
      <c r="H2305" s="1061" t="s">
        <v>129</v>
      </c>
      <c r="I2305" s="1061" t="s">
        <v>21</v>
      </c>
      <c r="J2305" s="1061" t="s">
        <v>7975</v>
      </c>
      <c r="K2305" s="1061" t="s">
        <v>14849</v>
      </c>
      <c r="L2305" s="1061">
        <v>17.68</v>
      </c>
      <c r="M2305" s="1061">
        <v>17.68</v>
      </c>
      <c r="N2305" s="1061">
        <v>17.68</v>
      </c>
      <c r="O2305" s="1061">
        <v>17.68</v>
      </c>
      <c r="P2305" s="1061">
        <v>17.68</v>
      </c>
      <c r="Q2305" s="1061">
        <v>17.68</v>
      </c>
      <c r="R2305" s="1061">
        <v>17.68</v>
      </c>
      <c r="S2305" s="1061">
        <v>17.68</v>
      </c>
      <c r="T2305" s="1061">
        <v>17.68</v>
      </c>
      <c r="U2305" s="1061">
        <v>17.68</v>
      </c>
      <c r="V2305" s="1061">
        <v>17.68</v>
      </c>
      <c r="W2305" s="1061">
        <v>17.68</v>
      </c>
    </row>
    <row r="2306" spans="1:23">
      <c r="A2306" s="908"/>
      <c r="B2306" s="1061" t="s">
        <v>234</v>
      </c>
      <c r="C2306" s="1061" t="s">
        <v>235</v>
      </c>
      <c r="D2306" s="1061" t="s">
        <v>4936</v>
      </c>
      <c r="E2306" s="1061" t="s">
        <v>14566</v>
      </c>
      <c r="F2306" s="1061" t="s">
        <v>4937</v>
      </c>
      <c r="G2306" s="1061" t="s">
        <v>1739</v>
      </c>
      <c r="H2306" s="1061" t="s">
        <v>129</v>
      </c>
      <c r="I2306" s="1061" t="s">
        <v>21</v>
      </c>
      <c r="J2306" s="1061" t="s">
        <v>7975</v>
      </c>
      <c r="K2306" s="1061" t="s">
        <v>14849</v>
      </c>
      <c r="L2306" s="1061">
        <v>17.12</v>
      </c>
      <c r="M2306" s="1061">
        <v>17.12</v>
      </c>
      <c r="N2306" s="1061">
        <v>17.12</v>
      </c>
      <c r="O2306" s="1061">
        <v>17.12</v>
      </c>
      <c r="P2306" s="1061">
        <v>17.12</v>
      </c>
      <c r="Q2306" s="1061">
        <v>17.12</v>
      </c>
      <c r="R2306" s="1061">
        <v>17.12</v>
      </c>
      <c r="S2306" s="1061">
        <v>17.12</v>
      </c>
      <c r="T2306" s="1061">
        <v>17.12</v>
      </c>
      <c r="U2306" s="1061">
        <v>17.12</v>
      </c>
      <c r="V2306" s="1061">
        <v>17.12</v>
      </c>
      <c r="W2306" s="1061">
        <v>17.12</v>
      </c>
    </row>
    <row r="2307" spans="1:23">
      <c r="A2307" s="908"/>
      <c r="B2307" s="1061" t="s">
        <v>234</v>
      </c>
      <c r="C2307" s="1061" t="s">
        <v>235</v>
      </c>
      <c r="D2307" s="1061" t="s">
        <v>4384</v>
      </c>
      <c r="E2307" s="1061" t="s">
        <v>5092</v>
      </c>
      <c r="F2307" s="1061" t="s">
        <v>5093</v>
      </c>
      <c r="G2307" s="1061" t="s">
        <v>1739</v>
      </c>
      <c r="H2307" s="1061" t="s">
        <v>129</v>
      </c>
      <c r="I2307" s="1061" t="s">
        <v>21</v>
      </c>
      <c r="J2307" s="1061" t="s">
        <v>7975</v>
      </c>
      <c r="K2307" s="1061" t="s">
        <v>14849</v>
      </c>
      <c r="L2307" s="1061">
        <v>44.73</v>
      </c>
      <c r="M2307" s="1061">
        <v>44.73</v>
      </c>
      <c r="N2307" s="1061">
        <v>44.73</v>
      </c>
      <c r="O2307" s="1061">
        <v>44.73</v>
      </c>
      <c r="P2307" s="1061">
        <v>44.73</v>
      </c>
      <c r="Q2307" s="1061">
        <v>44.73</v>
      </c>
      <c r="R2307" s="1061">
        <v>44.73</v>
      </c>
      <c r="S2307" s="1061">
        <v>44.73</v>
      </c>
      <c r="T2307" s="1061">
        <v>44.73</v>
      </c>
      <c r="U2307" s="1061">
        <v>44.73</v>
      </c>
      <c r="V2307" s="1061">
        <v>44.73</v>
      </c>
      <c r="W2307" s="1061">
        <v>44.73</v>
      </c>
    </row>
    <row r="2308" spans="1:23">
      <c r="A2308" s="908"/>
      <c r="B2308" s="1061" t="s">
        <v>234</v>
      </c>
      <c r="C2308" s="1061" t="s">
        <v>235</v>
      </c>
      <c r="D2308" s="1061" t="s">
        <v>4384</v>
      </c>
      <c r="E2308" s="1061" t="s">
        <v>5094</v>
      </c>
      <c r="F2308" s="1061" t="s">
        <v>5095</v>
      </c>
      <c r="G2308" s="1061" t="s">
        <v>1739</v>
      </c>
      <c r="H2308" s="1061" t="s">
        <v>129</v>
      </c>
      <c r="I2308" s="1061" t="s">
        <v>21</v>
      </c>
      <c r="J2308" s="1061" t="s">
        <v>7975</v>
      </c>
      <c r="K2308" s="1061" t="s">
        <v>14849</v>
      </c>
      <c r="L2308" s="1061">
        <v>9.31</v>
      </c>
      <c r="M2308" s="1061">
        <v>9.31</v>
      </c>
      <c r="N2308" s="1061">
        <v>9.31</v>
      </c>
      <c r="O2308" s="1061">
        <v>9.31</v>
      </c>
      <c r="P2308" s="1061">
        <v>9.31</v>
      </c>
      <c r="Q2308" s="1061">
        <v>9.31</v>
      </c>
      <c r="R2308" s="1061">
        <v>9.31</v>
      </c>
      <c r="S2308" s="1061">
        <v>9.31</v>
      </c>
      <c r="T2308" s="1061">
        <v>9.31</v>
      </c>
      <c r="U2308" s="1061">
        <v>9.31</v>
      </c>
      <c r="V2308" s="1061">
        <v>9.31</v>
      </c>
      <c r="W2308" s="1061">
        <v>9.31</v>
      </c>
    </row>
    <row r="2309" spans="1:23">
      <c r="A2309" s="908"/>
      <c r="B2309" s="1061" t="s">
        <v>234</v>
      </c>
      <c r="C2309" s="1061" t="s">
        <v>235</v>
      </c>
      <c r="D2309" s="1061" t="s">
        <v>4935</v>
      </c>
      <c r="E2309" s="1061" t="s">
        <v>14854</v>
      </c>
      <c r="F2309" s="1061" t="s">
        <v>14855</v>
      </c>
      <c r="G2309" s="1061" t="s">
        <v>1739</v>
      </c>
      <c r="H2309" s="1061" t="s">
        <v>129</v>
      </c>
      <c r="I2309" s="1061" t="s">
        <v>21</v>
      </c>
      <c r="J2309" s="1061" t="s">
        <v>7975</v>
      </c>
      <c r="K2309" s="1061" t="s">
        <v>14849</v>
      </c>
      <c r="L2309" s="1061">
        <v>1.86</v>
      </c>
      <c r="M2309" s="1061">
        <v>1.86</v>
      </c>
      <c r="N2309" s="1061">
        <v>1.86</v>
      </c>
      <c r="O2309" s="1061">
        <v>1.86</v>
      </c>
      <c r="P2309" s="1061">
        <v>1.86</v>
      </c>
      <c r="Q2309" s="1061">
        <v>1.86</v>
      </c>
      <c r="R2309" s="1061">
        <v>1.86</v>
      </c>
      <c r="S2309" s="1061">
        <v>1.86</v>
      </c>
      <c r="T2309" s="1061">
        <v>1.86</v>
      </c>
      <c r="U2309" s="1061">
        <v>1.86</v>
      </c>
      <c r="V2309" s="1061">
        <v>1.86</v>
      </c>
      <c r="W2309" s="1061">
        <v>1.86</v>
      </c>
    </row>
    <row r="2310" spans="1:23">
      <c r="A2310" s="908"/>
      <c r="B2310" s="1061" t="s">
        <v>234</v>
      </c>
      <c r="C2310" s="1061" t="s">
        <v>235</v>
      </c>
      <c r="D2310" s="1061" t="s">
        <v>239</v>
      </c>
      <c r="E2310" s="1061" t="s">
        <v>5096</v>
      </c>
      <c r="F2310" s="1061" t="s">
        <v>5001</v>
      </c>
      <c r="G2310" s="1061" t="s">
        <v>1739</v>
      </c>
      <c r="H2310" s="1061" t="s">
        <v>129</v>
      </c>
      <c r="I2310" s="1061" t="s">
        <v>21</v>
      </c>
      <c r="J2310" s="1061" t="s">
        <v>7975</v>
      </c>
      <c r="K2310" s="1061" t="s">
        <v>14849</v>
      </c>
      <c r="L2310" s="1061">
        <v>28.74</v>
      </c>
      <c r="M2310" s="1061">
        <v>28.74</v>
      </c>
      <c r="N2310" s="1061">
        <v>28.74</v>
      </c>
      <c r="O2310" s="1061">
        <v>28.74</v>
      </c>
      <c r="P2310" s="1061">
        <v>28.74</v>
      </c>
      <c r="Q2310" s="1061">
        <v>28.74</v>
      </c>
      <c r="R2310" s="1061">
        <v>28.74</v>
      </c>
      <c r="S2310" s="1061">
        <v>28.74</v>
      </c>
      <c r="T2310" s="1061">
        <v>28.74</v>
      </c>
      <c r="U2310" s="1061">
        <v>28.74</v>
      </c>
      <c r="V2310" s="1061">
        <v>28.74</v>
      </c>
      <c r="W2310" s="1061">
        <v>28.74</v>
      </c>
    </row>
    <row r="2311" spans="1:23">
      <c r="A2311" s="908"/>
      <c r="B2311" s="1061" t="s">
        <v>234</v>
      </c>
      <c r="C2311" s="1061" t="s">
        <v>235</v>
      </c>
      <c r="D2311" s="1061" t="s">
        <v>239</v>
      </c>
      <c r="E2311" s="1061" t="s">
        <v>5097</v>
      </c>
      <c r="F2311" s="1061" t="s">
        <v>5001</v>
      </c>
      <c r="G2311" s="1061" t="s">
        <v>1739</v>
      </c>
      <c r="H2311" s="1061" t="s">
        <v>129</v>
      </c>
      <c r="I2311" s="1061" t="s">
        <v>21</v>
      </c>
      <c r="J2311" s="1061" t="s">
        <v>7975</v>
      </c>
      <c r="K2311" s="1061" t="s">
        <v>14849</v>
      </c>
      <c r="L2311" s="1061">
        <v>28.74</v>
      </c>
      <c r="M2311" s="1061">
        <v>28.74</v>
      </c>
      <c r="N2311" s="1061">
        <v>28.74</v>
      </c>
      <c r="O2311" s="1061">
        <v>28.74</v>
      </c>
      <c r="P2311" s="1061">
        <v>28.74</v>
      </c>
      <c r="Q2311" s="1061">
        <v>28.74</v>
      </c>
      <c r="R2311" s="1061">
        <v>28.74</v>
      </c>
      <c r="S2311" s="1061">
        <v>28.74</v>
      </c>
      <c r="T2311" s="1061">
        <v>28.74</v>
      </c>
      <c r="U2311" s="1061">
        <v>28.74</v>
      </c>
      <c r="V2311" s="1061">
        <v>28.74</v>
      </c>
      <c r="W2311" s="1061">
        <v>28.74</v>
      </c>
    </row>
    <row r="2312" spans="1:23">
      <c r="A2312" s="908"/>
      <c r="B2312" s="1061" t="s">
        <v>234</v>
      </c>
      <c r="C2312" s="1061" t="s">
        <v>235</v>
      </c>
      <c r="D2312" s="1061" t="s">
        <v>239</v>
      </c>
      <c r="E2312" s="1061" t="s">
        <v>5098</v>
      </c>
      <c r="F2312" s="1061" t="s">
        <v>5001</v>
      </c>
      <c r="G2312" s="1061" t="s">
        <v>1739</v>
      </c>
      <c r="H2312" s="1061" t="s">
        <v>129</v>
      </c>
      <c r="I2312" s="1061" t="s">
        <v>21</v>
      </c>
      <c r="J2312" s="1061" t="s">
        <v>7975</v>
      </c>
      <c r="K2312" s="1061" t="s">
        <v>14849</v>
      </c>
      <c r="L2312" s="1061">
        <v>28.74</v>
      </c>
      <c r="M2312" s="1061">
        <v>28.74</v>
      </c>
      <c r="N2312" s="1061">
        <v>28.74</v>
      </c>
      <c r="O2312" s="1061">
        <v>28.74</v>
      </c>
      <c r="P2312" s="1061">
        <v>28.74</v>
      </c>
      <c r="Q2312" s="1061">
        <v>28.74</v>
      </c>
      <c r="R2312" s="1061">
        <v>28.74</v>
      </c>
      <c r="S2312" s="1061">
        <v>28.74</v>
      </c>
      <c r="T2312" s="1061">
        <v>28.74</v>
      </c>
      <c r="U2312" s="1061">
        <v>28.74</v>
      </c>
      <c r="V2312" s="1061">
        <v>28.74</v>
      </c>
      <c r="W2312" s="1061">
        <v>28.74</v>
      </c>
    </row>
    <row r="2313" spans="1:23">
      <c r="A2313" s="908"/>
      <c r="B2313" s="1061" t="s">
        <v>234</v>
      </c>
      <c r="C2313" s="1061" t="s">
        <v>235</v>
      </c>
      <c r="D2313" s="1061" t="s">
        <v>239</v>
      </c>
      <c r="E2313" s="1061" t="s">
        <v>5099</v>
      </c>
      <c r="F2313" s="1061" t="s">
        <v>5001</v>
      </c>
      <c r="G2313" s="1061" t="s">
        <v>1739</v>
      </c>
      <c r="H2313" s="1061" t="s">
        <v>129</v>
      </c>
      <c r="I2313" s="1061" t="s">
        <v>21</v>
      </c>
      <c r="J2313" s="1061" t="s">
        <v>7975</v>
      </c>
      <c r="K2313" s="1061" t="s">
        <v>14849</v>
      </c>
      <c r="L2313" s="1061">
        <v>30.18</v>
      </c>
      <c r="M2313" s="1061">
        <v>30.18</v>
      </c>
      <c r="N2313" s="1061">
        <v>30.18</v>
      </c>
      <c r="O2313" s="1061">
        <v>30.18</v>
      </c>
      <c r="P2313" s="1061">
        <v>30.18</v>
      </c>
      <c r="Q2313" s="1061">
        <v>30.18</v>
      </c>
      <c r="R2313" s="1061">
        <v>30.18</v>
      </c>
      <c r="S2313" s="1061">
        <v>30.18</v>
      </c>
      <c r="T2313" s="1061">
        <v>30.18</v>
      </c>
      <c r="U2313" s="1061">
        <v>30.18</v>
      </c>
      <c r="V2313" s="1061">
        <v>30.18</v>
      </c>
      <c r="W2313" s="1061">
        <v>30.18</v>
      </c>
    </row>
    <row r="2314" spans="1:23">
      <c r="A2314" s="908"/>
      <c r="B2314" s="1061" t="s">
        <v>234</v>
      </c>
      <c r="C2314" s="1061" t="s">
        <v>235</v>
      </c>
      <c r="D2314" s="1061" t="s">
        <v>4270</v>
      </c>
      <c r="E2314" s="1061" t="s">
        <v>5100</v>
      </c>
      <c r="F2314" s="1061" t="s">
        <v>5101</v>
      </c>
      <c r="G2314" s="1061" t="s">
        <v>1739</v>
      </c>
      <c r="H2314" s="1061" t="s">
        <v>129</v>
      </c>
      <c r="I2314" s="1061" t="s">
        <v>21</v>
      </c>
      <c r="J2314" s="1061" t="s">
        <v>7975</v>
      </c>
      <c r="K2314" s="1061" t="s">
        <v>14849</v>
      </c>
      <c r="L2314" s="1061">
        <v>0.62</v>
      </c>
      <c r="M2314" s="1061">
        <v>0.62</v>
      </c>
      <c r="N2314" s="1061">
        <v>0.62</v>
      </c>
      <c r="O2314" s="1061">
        <v>0.62</v>
      </c>
      <c r="P2314" s="1061">
        <v>0.62</v>
      </c>
      <c r="Q2314" s="1061">
        <v>0.62</v>
      </c>
      <c r="R2314" s="1061">
        <v>0.62</v>
      </c>
      <c r="S2314" s="1061">
        <v>0.62</v>
      </c>
      <c r="T2314" s="1061">
        <v>0.62</v>
      </c>
      <c r="U2314" s="1061">
        <v>0.62</v>
      </c>
      <c r="V2314" s="1061">
        <v>0.62</v>
      </c>
      <c r="W2314" s="1061">
        <v>0.62</v>
      </c>
    </row>
    <row r="2315" spans="1:23">
      <c r="A2315" s="908"/>
      <c r="B2315" s="1061" t="s">
        <v>234</v>
      </c>
      <c r="C2315" s="1061" t="s">
        <v>235</v>
      </c>
      <c r="D2315" s="1061" t="s">
        <v>239</v>
      </c>
      <c r="E2315" s="1061" t="s">
        <v>13938</v>
      </c>
      <c r="F2315" s="1061" t="s">
        <v>5102</v>
      </c>
      <c r="G2315" s="1061" t="s">
        <v>1739</v>
      </c>
      <c r="H2315" s="1061" t="s">
        <v>129</v>
      </c>
      <c r="I2315" s="1061" t="s">
        <v>21</v>
      </c>
      <c r="J2315" s="1061" t="s">
        <v>7975</v>
      </c>
      <c r="K2315" s="1061" t="s">
        <v>14849</v>
      </c>
      <c r="L2315" s="1061">
        <v>37.07</v>
      </c>
      <c r="M2315" s="1061">
        <v>37.07</v>
      </c>
      <c r="N2315" s="1061">
        <v>37.07</v>
      </c>
      <c r="O2315" s="1061">
        <v>37.07</v>
      </c>
      <c r="P2315" s="1061">
        <v>37.07</v>
      </c>
      <c r="Q2315" s="1061">
        <v>37.07</v>
      </c>
      <c r="R2315" s="1061">
        <v>37.07</v>
      </c>
      <c r="S2315" s="1061">
        <v>37.07</v>
      </c>
      <c r="T2315" s="1061">
        <v>37.07</v>
      </c>
      <c r="U2315" s="1061">
        <v>37.07</v>
      </c>
      <c r="V2315" s="1061">
        <v>37.07</v>
      </c>
      <c r="W2315" s="1061">
        <v>37.07</v>
      </c>
    </row>
    <row r="2316" spans="1:23">
      <c r="A2316" s="908"/>
      <c r="B2316" s="1061" t="s">
        <v>234</v>
      </c>
      <c r="C2316" s="1061" t="s">
        <v>235</v>
      </c>
      <c r="D2316" s="1061" t="s">
        <v>239</v>
      </c>
      <c r="E2316" s="1061" t="s">
        <v>5103</v>
      </c>
      <c r="F2316" s="1061" t="s">
        <v>8261</v>
      </c>
      <c r="G2316" s="1061" t="s">
        <v>1739</v>
      </c>
      <c r="H2316" s="1061" t="s">
        <v>129</v>
      </c>
      <c r="I2316" s="1061" t="s">
        <v>21</v>
      </c>
      <c r="J2316" s="1061" t="s">
        <v>7975</v>
      </c>
      <c r="K2316" s="1061" t="s">
        <v>14849</v>
      </c>
      <c r="L2316" s="1061">
        <v>35.299999999999997</v>
      </c>
      <c r="M2316" s="1061">
        <v>35.299999999999997</v>
      </c>
      <c r="N2316" s="1061">
        <v>35.299999999999997</v>
      </c>
      <c r="O2316" s="1061">
        <v>35.299999999999997</v>
      </c>
      <c r="P2316" s="1061">
        <v>35.299999999999997</v>
      </c>
      <c r="Q2316" s="1061">
        <v>35.299999999999997</v>
      </c>
      <c r="R2316" s="1061">
        <v>35.299999999999997</v>
      </c>
      <c r="S2316" s="1061">
        <v>35.299999999999997</v>
      </c>
      <c r="T2316" s="1061">
        <v>35.299999999999997</v>
      </c>
      <c r="U2316" s="1061">
        <v>35.299999999999997</v>
      </c>
      <c r="V2316" s="1061">
        <v>35.299999999999997</v>
      </c>
      <c r="W2316" s="1061">
        <v>35.299999999999997</v>
      </c>
    </row>
    <row r="2317" spans="1:23">
      <c r="A2317" s="908"/>
      <c r="B2317" s="1061" t="s">
        <v>234</v>
      </c>
      <c r="C2317" s="1061" t="s">
        <v>235</v>
      </c>
      <c r="D2317" s="1061" t="s">
        <v>3863</v>
      </c>
      <c r="E2317" s="1061" t="s">
        <v>8068</v>
      </c>
      <c r="F2317" s="1061" t="s">
        <v>2361</v>
      </c>
      <c r="G2317" s="1061" t="s">
        <v>1739</v>
      </c>
      <c r="H2317" s="1061" t="s">
        <v>129</v>
      </c>
      <c r="I2317" s="1061" t="s">
        <v>21</v>
      </c>
      <c r="J2317" s="1061" t="s">
        <v>7975</v>
      </c>
      <c r="K2317" s="1061" t="s">
        <v>14849</v>
      </c>
      <c r="L2317" s="1061">
        <v>12.51</v>
      </c>
      <c r="M2317" s="1061">
        <v>12.51</v>
      </c>
      <c r="N2317" s="1061">
        <v>12.51</v>
      </c>
      <c r="O2317" s="1061">
        <v>12.51</v>
      </c>
      <c r="P2317" s="1061">
        <v>12.51</v>
      </c>
      <c r="Q2317" s="1061">
        <v>12.51</v>
      </c>
      <c r="R2317" s="1061">
        <v>12.51</v>
      </c>
      <c r="S2317" s="1061">
        <v>12.51</v>
      </c>
      <c r="T2317" s="1061">
        <v>12.51</v>
      </c>
      <c r="U2317" s="1061">
        <v>12.51</v>
      </c>
      <c r="V2317" s="1061">
        <v>12.51</v>
      </c>
      <c r="W2317" s="1061">
        <v>12.51</v>
      </c>
    </row>
    <row r="2318" spans="1:23">
      <c r="A2318" s="908"/>
      <c r="B2318" s="1061" t="s">
        <v>234</v>
      </c>
      <c r="C2318" s="1061" t="s">
        <v>235</v>
      </c>
      <c r="D2318" s="1061" t="s">
        <v>5104</v>
      </c>
      <c r="E2318" s="1061" t="s">
        <v>5105</v>
      </c>
      <c r="F2318" s="1061" t="s">
        <v>5106</v>
      </c>
      <c r="G2318" s="1061" t="s">
        <v>1739</v>
      </c>
      <c r="H2318" s="1061" t="s">
        <v>129</v>
      </c>
      <c r="I2318" s="1061" t="s">
        <v>21</v>
      </c>
      <c r="J2318" s="1061" t="s">
        <v>7975</v>
      </c>
      <c r="K2318" s="1061" t="s">
        <v>14849</v>
      </c>
      <c r="L2318" s="1061">
        <v>0.14000000000000001</v>
      </c>
      <c r="M2318" s="1061">
        <v>0.14000000000000001</v>
      </c>
      <c r="N2318" s="1061">
        <v>0.14000000000000001</v>
      </c>
      <c r="O2318" s="1061">
        <v>0.14000000000000001</v>
      </c>
      <c r="P2318" s="1061">
        <v>0.14000000000000001</v>
      </c>
      <c r="Q2318" s="1061">
        <v>0.14000000000000001</v>
      </c>
      <c r="R2318" s="1061">
        <v>0.14000000000000001</v>
      </c>
      <c r="S2318" s="1061">
        <v>0.14000000000000001</v>
      </c>
      <c r="T2318" s="1061">
        <v>0.14000000000000001</v>
      </c>
      <c r="U2318" s="1061">
        <v>0.14000000000000001</v>
      </c>
      <c r="V2318" s="1061">
        <v>0.14000000000000001</v>
      </c>
      <c r="W2318" s="1061">
        <v>0.14000000000000001</v>
      </c>
    </row>
    <row r="2319" spans="1:23">
      <c r="A2319" s="908"/>
      <c r="B2319" s="1061" t="s">
        <v>234</v>
      </c>
      <c r="C2319" s="1061" t="s">
        <v>235</v>
      </c>
      <c r="D2319" s="1061" t="s">
        <v>4611</v>
      </c>
      <c r="E2319" s="1061" t="s">
        <v>5107</v>
      </c>
      <c r="F2319" s="1061" t="s">
        <v>10452</v>
      </c>
      <c r="G2319" s="1061" t="s">
        <v>1739</v>
      </c>
      <c r="H2319" s="1061" t="s">
        <v>129</v>
      </c>
      <c r="I2319" s="1061" t="s">
        <v>21</v>
      </c>
      <c r="J2319" s="1061" t="s">
        <v>7975</v>
      </c>
      <c r="K2319" s="1061" t="s">
        <v>14849</v>
      </c>
      <c r="L2319" s="1061">
        <v>0.71</v>
      </c>
      <c r="M2319" s="1061">
        <v>0.71</v>
      </c>
      <c r="N2319" s="1061">
        <v>0.71</v>
      </c>
      <c r="O2319" s="1061">
        <v>0.71</v>
      </c>
      <c r="P2319" s="1061">
        <v>0.71</v>
      </c>
      <c r="Q2319" s="1061">
        <v>0.71</v>
      </c>
      <c r="R2319" s="1061">
        <v>0.71</v>
      </c>
      <c r="S2319" s="1061">
        <v>0.71</v>
      </c>
      <c r="T2319" s="1061">
        <v>0.71</v>
      </c>
      <c r="U2319" s="1061">
        <v>0.71</v>
      </c>
      <c r="V2319" s="1061">
        <v>0.71</v>
      </c>
      <c r="W2319" s="1061">
        <v>0.71</v>
      </c>
    </row>
    <row r="2320" spans="1:23">
      <c r="A2320" s="908"/>
      <c r="B2320" s="1061" t="s">
        <v>234</v>
      </c>
      <c r="C2320" s="1061" t="s">
        <v>235</v>
      </c>
      <c r="D2320" s="1061" t="s">
        <v>4611</v>
      </c>
      <c r="E2320" s="1061" t="s">
        <v>5108</v>
      </c>
      <c r="F2320" s="1061" t="s">
        <v>5109</v>
      </c>
      <c r="G2320" s="1061" t="s">
        <v>1739</v>
      </c>
      <c r="H2320" s="1061" t="s">
        <v>129</v>
      </c>
      <c r="I2320" s="1061" t="s">
        <v>21</v>
      </c>
      <c r="J2320" s="1061" t="s">
        <v>7975</v>
      </c>
      <c r="K2320" s="1061" t="s">
        <v>14849</v>
      </c>
      <c r="L2320" s="1061">
        <v>0.6</v>
      </c>
      <c r="M2320" s="1061">
        <v>0.6</v>
      </c>
      <c r="N2320" s="1061">
        <v>0.6</v>
      </c>
      <c r="O2320" s="1061">
        <v>0.6</v>
      </c>
      <c r="P2320" s="1061">
        <v>0.6</v>
      </c>
      <c r="Q2320" s="1061">
        <v>0.6</v>
      </c>
      <c r="R2320" s="1061">
        <v>0.6</v>
      </c>
      <c r="S2320" s="1061">
        <v>0.6</v>
      </c>
      <c r="T2320" s="1061">
        <v>0.6</v>
      </c>
      <c r="U2320" s="1061">
        <v>0.6</v>
      </c>
      <c r="V2320" s="1061">
        <v>0.6</v>
      </c>
      <c r="W2320" s="1061">
        <v>0.6</v>
      </c>
    </row>
    <row r="2321" spans="1:23">
      <c r="A2321" s="908"/>
      <c r="B2321" s="1061" t="s">
        <v>234</v>
      </c>
      <c r="C2321" s="1061" t="s">
        <v>235</v>
      </c>
      <c r="D2321" s="1061" t="s">
        <v>4611</v>
      </c>
      <c r="E2321" s="1061" t="s">
        <v>13647</v>
      </c>
      <c r="F2321" s="1061" t="s">
        <v>13648</v>
      </c>
      <c r="G2321" s="1061" t="s">
        <v>1739</v>
      </c>
      <c r="H2321" s="1061" t="s">
        <v>129</v>
      </c>
      <c r="I2321" s="1061" t="s">
        <v>21</v>
      </c>
      <c r="J2321" s="1061" t="s">
        <v>7975</v>
      </c>
      <c r="K2321" s="1061" t="s">
        <v>14849</v>
      </c>
      <c r="L2321" s="1061">
        <v>0.35</v>
      </c>
      <c r="M2321" s="1061">
        <v>0.35</v>
      </c>
      <c r="N2321" s="1061">
        <v>0.35</v>
      </c>
      <c r="O2321" s="1061">
        <v>0.35</v>
      </c>
      <c r="P2321" s="1061">
        <v>0.35</v>
      </c>
      <c r="Q2321" s="1061">
        <v>0.35</v>
      </c>
      <c r="R2321" s="1061">
        <v>0.35</v>
      </c>
      <c r="S2321" s="1061">
        <v>0.35</v>
      </c>
      <c r="T2321" s="1061">
        <v>0.35</v>
      </c>
      <c r="U2321" s="1061">
        <v>0.35</v>
      </c>
      <c r="V2321" s="1061">
        <v>0.35</v>
      </c>
      <c r="W2321" s="1061">
        <v>0.35</v>
      </c>
    </row>
    <row r="2322" spans="1:23">
      <c r="A2322" s="908"/>
      <c r="B2322" s="1061" t="s">
        <v>234</v>
      </c>
      <c r="C2322" s="1061" t="s">
        <v>235</v>
      </c>
      <c r="D2322" s="1061" t="s">
        <v>4270</v>
      </c>
      <c r="E2322" s="1061" t="s">
        <v>5110</v>
      </c>
      <c r="F2322" s="1061" t="s">
        <v>5017</v>
      </c>
      <c r="G2322" s="1061" t="s">
        <v>1739</v>
      </c>
      <c r="H2322" s="1061" t="s">
        <v>129</v>
      </c>
      <c r="I2322" s="1061" t="s">
        <v>21</v>
      </c>
      <c r="J2322" s="1061" t="s">
        <v>7975</v>
      </c>
      <c r="K2322" s="1061" t="s">
        <v>14849</v>
      </c>
      <c r="L2322" s="1061">
        <v>1.25</v>
      </c>
      <c r="M2322" s="1061">
        <v>1.25</v>
      </c>
      <c r="N2322" s="1061">
        <v>1.25</v>
      </c>
      <c r="O2322" s="1061">
        <v>1.25</v>
      </c>
      <c r="P2322" s="1061">
        <v>1.25</v>
      </c>
      <c r="Q2322" s="1061">
        <v>1.25</v>
      </c>
      <c r="R2322" s="1061">
        <v>1.25</v>
      </c>
      <c r="S2322" s="1061">
        <v>1.25</v>
      </c>
      <c r="T2322" s="1061">
        <v>1.25</v>
      </c>
      <c r="U2322" s="1061">
        <v>1.25</v>
      </c>
      <c r="V2322" s="1061">
        <v>1.25</v>
      </c>
      <c r="W2322" s="1061">
        <v>1.25</v>
      </c>
    </row>
    <row r="2323" spans="1:23">
      <c r="A2323" s="908"/>
      <c r="B2323" s="1061" t="s">
        <v>234</v>
      </c>
      <c r="C2323" s="1061" t="s">
        <v>235</v>
      </c>
      <c r="D2323" s="1061" t="s">
        <v>4970</v>
      </c>
      <c r="E2323" s="1061" t="s">
        <v>10453</v>
      </c>
      <c r="F2323" s="1061" t="s">
        <v>5114</v>
      </c>
      <c r="G2323" s="1061" t="s">
        <v>1739</v>
      </c>
      <c r="H2323" s="1061" t="s">
        <v>129</v>
      </c>
      <c r="I2323" s="1061" t="s">
        <v>21</v>
      </c>
      <c r="J2323" s="1061" t="s">
        <v>7975</v>
      </c>
      <c r="K2323" s="1061" t="s">
        <v>14849</v>
      </c>
      <c r="L2323" s="1061">
        <v>53.36</v>
      </c>
      <c r="M2323" s="1061">
        <v>53.36</v>
      </c>
      <c r="N2323" s="1061">
        <v>53.36</v>
      </c>
      <c r="O2323" s="1061">
        <v>53.36</v>
      </c>
      <c r="P2323" s="1061">
        <v>53.36</v>
      </c>
      <c r="Q2323" s="1061">
        <v>53.36</v>
      </c>
      <c r="R2323" s="1061">
        <v>53.36</v>
      </c>
      <c r="S2323" s="1061">
        <v>53.36</v>
      </c>
      <c r="T2323" s="1061">
        <v>53.36</v>
      </c>
      <c r="U2323" s="1061">
        <v>53.36</v>
      </c>
      <c r="V2323" s="1061">
        <v>53.36</v>
      </c>
      <c r="W2323" s="1061">
        <v>53.36</v>
      </c>
    </row>
    <row r="2324" spans="1:23">
      <c r="A2324" s="908"/>
      <c r="B2324" s="1061" t="s">
        <v>234</v>
      </c>
      <c r="C2324" s="1061" t="s">
        <v>235</v>
      </c>
      <c r="D2324" s="1061" t="s">
        <v>4970</v>
      </c>
      <c r="E2324" s="1061" t="s">
        <v>12196</v>
      </c>
      <c r="F2324" s="1061" t="s">
        <v>9791</v>
      </c>
      <c r="G2324" s="1061" t="s">
        <v>1739</v>
      </c>
      <c r="H2324" s="1061" t="s">
        <v>129</v>
      </c>
      <c r="I2324" s="1061" t="s">
        <v>21</v>
      </c>
      <c r="J2324" s="1061" t="s">
        <v>7975</v>
      </c>
      <c r="K2324" s="1061" t="s">
        <v>14849</v>
      </c>
      <c r="L2324" s="1061">
        <v>43.18</v>
      </c>
      <c r="M2324" s="1061">
        <v>43.18</v>
      </c>
      <c r="N2324" s="1061">
        <v>43.18</v>
      </c>
      <c r="O2324" s="1061">
        <v>43.18</v>
      </c>
      <c r="P2324" s="1061">
        <v>43.18</v>
      </c>
      <c r="Q2324" s="1061">
        <v>43.18</v>
      </c>
      <c r="R2324" s="1061">
        <v>43.18</v>
      </c>
      <c r="S2324" s="1061">
        <v>43.18</v>
      </c>
      <c r="T2324" s="1061">
        <v>43.18</v>
      </c>
      <c r="U2324" s="1061">
        <v>43.18</v>
      </c>
      <c r="V2324" s="1061">
        <v>43.18</v>
      </c>
      <c r="W2324" s="1061">
        <v>43.18</v>
      </c>
    </row>
    <row r="2325" spans="1:23">
      <c r="A2325" s="908"/>
      <c r="B2325" s="1061" t="s">
        <v>234</v>
      </c>
      <c r="C2325" s="1061" t="s">
        <v>235</v>
      </c>
      <c r="D2325" s="1061" t="s">
        <v>4970</v>
      </c>
      <c r="E2325" s="1061" t="s">
        <v>13351</v>
      </c>
      <c r="F2325" s="1061" t="s">
        <v>5121</v>
      </c>
      <c r="G2325" s="1061" t="s">
        <v>1739</v>
      </c>
      <c r="H2325" s="1061" t="s">
        <v>129</v>
      </c>
      <c r="I2325" s="1061" t="s">
        <v>21</v>
      </c>
      <c r="J2325" s="1061" t="s">
        <v>7975</v>
      </c>
      <c r="K2325" s="1061" t="s">
        <v>14849</v>
      </c>
      <c r="L2325" s="1061">
        <v>20.36</v>
      </c>
      <c r="M2325" s="1061">
        <v>20.36</v>
      </c>
      <c r="N2325" s="1061">
        <v>20.36</v>
      </c>
      <c r="O2325" s="1061">
        <v>20.36</v>
      </c>
      <c r="P2325" s="1061">
        <v>20.36</v>
      </c>
      <c r="Q2325" s="1061">
        <v>20.36</v>
      </c>
      <c r="R2325" s="1061">
        <v>20.36</v>
      </c>
      <c r="S2325" s="1061">
        <v>20.36</v>
      </c>
      <c r="T2325" s="1061">
        <v>20.36</v>
      </c>
      <c r="U2325" s="1061">
        <v>20.36</v>
      </c>
      <c r="V2325" s="1061">
        <v>20.36</v>
      </c>
      <c r="W2325" s="1061">
        <v>20.36</v>
      </c>
    </row>
    <row r="2326" spans="1:23">
      <c r="A2326" s="908"/>
      <c r="B2326" s="1061" t="s">
        <v>234</v>
      </c>
      <c r="C2326" s="1061" t="s">
        <v>235</v>
      </c>
      <c r="D2326" s="1061" t="s">
        <v>4970</v>
      </c>
      <c r="E2326" s="1061" t="s">
        <v>8069</v>
      </c>
      <c r="F2326" s="1061" t="s">
        <v>8070</v>
      </c>
      <c r="G2326" s="1061" t="s">
        <v>1739</v>
      </c>
      <c r="H2326" s="1061" t="s">
        <v>129</v>
      </c>
      <c r="I2326" s="1061" t="s">
        <v>21</v>
      </c>
      <c r="J2326" s="1061" t="s">
        <v>7975</v>
      </c>
      <c r="K2326" s="1061" t="s">
        <v>14849</v>
      </c>
      <c r="L2326" s="1061">
        <v>196.96</v>
      </c>
      <c r="M2326" s="1061">
        <v>196.96</v>
      </c>
      <c r="N2326" s="1061">
        <v>196.96</v>
      </c>
      <c r="O2326" s="1061">
        <v>196.96</v>
      </c>
      <c r="P2326" s="1061">
        <v>196.96</v>
      </c>
      <c r="Q2326" s="1061">
        <v>196.96</v>
      </c>
      <c r="R2326" s="1061">
        <v>196.96</v>
      </c>
      <c r="S2326" s="1061">
        <v>196.96</v>
      </c>
      <c r="T2326" s="1061">
        <v>196.96</v>
      </c>
      <c r="U2326" s="1061">
        <v>196.96</v>
      </c>
      <c r="V2326" s="1061">
        <v>196.96</v>
      </c>
      <c r="W2326" s="1061">
        <v>196.96</v>
      </c>
    </row>
    <row r="2327" spans="1:23">
      <c r="A2327" s="908"/>
      <c r="B2327" s="1061" t="s">
        <v>234</v>
      </c>
      <c r="C2327" s="1061" t="s">
        <v>235</v>
      </c>
      <c r="D2327" s="1061" t="s">
        <v>4428</v>
      </c>
      <c r="E2327" s="1061" t="s">
        <v>14856</v>
      </c>
      <c r="F2327" s="1061" t="s">
        <v>14857</v>
      </c>
      <c r="G2327" s="1061" t="s">
        <v>1739</v>
      </c>
      <c r="H2327" s="1061" t="s">
        <v>129</v>
      </c>
      <c r="I2327" s="1061" t="s">
        <v>21</v>
      </c>
      <c r="J2327" s="1061" t="s">
        <v>7975</v>
      </c>
      <c r="K2327" s="1061" t="s">
        <v>14849</v>
      </c>
      <c r="L2327" s="1061">
        <v>18.39</v>
      </c>
      <c r="M2327" s="1061">
        <v>18.39</v>
      </c>
      <c r="N2327" s="1061">
        <v>18.39</v>
      </c>
      <c r="O2327" s="1061">
        <v>18.39</v>
      </c>
      <c r="P2327" s="1061">
        <v>18.39</v>
      </c>
      <c r="Q2327" s="1061">
        <v>18.39</v>
      </c>
      <c r="R2327" s="1061">
        <v>18.39</v>
      </c>
      <c r="S2327" s="1061">
        <v>18.39</v>
      </c>
      <c r="T2327" s="1061">
        <v>18.39</v>
      </c>
      <c r="U2327" s="1061">
        <v>18.39</v>
      </c>
      <c r="V2327" s="1061">
        <v>18.39</v>
      </c>
      <c r="W2327" s="1061">
        <v>18.39</v>
      </c>
    </row>
    <row r="2328" spans="1:23">
      <c r="A2328" s="908"/>
      <c r="B2328" s="1061" t="s">
        <v>234</v>
      </c>
      <c r="C2328" s="1061" t="s">
        <v>235</v>
      </c>
      <c r="D2328" s="1061" t="s">
        <v>5171</v>
      </c>
      <c r="E2328" s="1061" t="s">
        <v>5115</v>
      </c>
      <c r="F2328" s="1061" t="s">
        <v>5083</v>
      </c>
      <c r="G2328" s="1061" t="s">
        <v>1739</v>
      </c>
      <c r="H2328" s="1061" t="s">
        <v>129</v>
      </c>
      <c r="I2328" s="1061" t="s">
        <v>21</v>
      </c>
      <c r="J2328" s="1061" t="s">
        <v>7975</v>
      </c>
      <c r="K2328" s="1061" t="s">
        <v>14849</v>
      </c>
      <c r="L2328" s="1061">
        <v>18.579999999999998</v>
      </c>
      <c r="M2328" s="1061">
        <v>18.579999999999998</v>
      </c>
      <c r="N2328" s="1061">
        <v>18.579999999999998</v>
      </c>
      <c r="O2328" s="1061">
        <v>18.579999999999998</v>
      </c>
      <c r="P2328" s="1061">
        <v>18.579999999999998</v>
      </c>
      <c r="Q2328" s="1061">
        <v>18.579999999999998</v>
      </c>
      <c r="R2328" s="1061">
        <v>18.579999999999998</v>
      </c>
      <c r="S2328" s="1061">
        <v>18.579999999999998</v>
      </c>
      <c r="T2328" s="1061">
        <v>18.579999999999998</v>
      </c>
      <c r="U2328" s="1061">
        <v>18.579999999999998</v>
      </c>
      <c r="V2328" s="1061">
        <v>18.579999999999998</v>
      </c>
      <c r="W2328" s="1061">
        <v>18.579999999999998</v>
      </c>
    </row>
    <row r="2329" spans="1:23">
      <c r="A2329" s="908"/>
      <c r="B2329" s="1061" t="s">
        <v>234</v>
      </c>
      <c r="C2329" s="1061" t="s">
        <v>235</v>
      </c>
      <c r="D2329" s="1061" t="s">
        <v>5171</v>
      </c>
      <c r="E2329" s="1061" t="s">
        <v>13939</v>
      </c>
      <c r="F2329" s="1061" t="s">
        <v>13940</v>
      </c>
      <c r="G2329" s="1061" t="s">
        <v>1739</v>
      </c>
      <c r="H2329" s="1061" t="s">
        <v>129</v>
      </c>
      <c r="I2329" s="1061" t="s">
        <v>21</v>
      </c>
      <c r="J2329" s="1061" t="s">
        <v>7975</v>
      </c>
      <c r="K2329" s="1061" t="s">
        <v>14849</v>
      </c>
      <c r="L2329" s="1061">
        <v>19.510000000000002</v>
      </c>
      <c r="M2329" s="1061">
        <v>19.510000000000002</v>
      </c>
      <c r="N2329" s="1061">
        <v>19.510000000000002</v>
      </c>
      <c r="O2329" s="1061">
        <v>19.510000000000002</v>
      </c>
      <c r="P2329" s="1061">
        <v>19.510000000000002</v>
      </c>
      <c r="Q2329" s="1061">
        <v>19.510000000000002</v>
      </c>
      <c r="R2329" s="1061">
        <v>19.510000000000002</v>
      </c>
      <c r="S2329" s="1061">
        <v>19.510000000000002</v>
      </c>
      <c r="T2329" s="1061">
        <v>19.510000000000002</v>
      </c>
      <c r="U2329" s="1061">
        <v>19.510000000000002</v>
      </c>
      <c r="V2329" s="1061">
        <v>19.510000000000002</v>
      </c>
      <c r="W2329" s="1061">
        <v>19.510000000000002</v>
      </c>
    </row>
    <row r="2330" spans="1:23">
      <c r="A2330" s="908"/>
      <c r="B2330" s="1061" t="s">
        <v>234</v>
      </c>
      <c r="C2330" s="1061" t="s">
        <v>235</v>
      </c>
      <c r="D2330" s="1061" t="s">
        <v>4970</v>
      </c>
      <c r="E2330" s="1061" t="s">
        <v>5116</v>
      </c>
      <c r="F2330" s="1061" t="s">
        <v>5117</v>
      </c>
      <c r="G2330" s="1061" t="s">
        <v>1739</v>
      </c>
      <c r="H2330" s="1061" t="s">
        <v>129</v>
      </c>
      <c r="I2330" s="1061" t="s">
        <v>21</v>
      </c>
      <c r="J2330" s="1061" t="s">
        <v>7975</v>
      </c>
      <c r="K2330" s="1061" t="s">
        <v>14849</v>
      </c>
      <c r="L2330" s="1061">
        <v>36.29</v>
      </c>
      <c r="M2330" s="1061">
        <v>36.29</v>
      </c>
      <c r="N2330" s="1061">
        <v>36.29</v>
      </c>
      <c r="O2330" s="1061">
        <v>36.29</v>
      </c>
      <c r="P2330" s="1061">
        <v>36.29</v>
      </c>
      <c r="Q2330" s="1061">
        <v>36.29</v>
      </c>
      <c r="R2330" s="1061">
        <v>36.29</v>
      </c>
      <c r="S2330" s="1061">
        <v>36.29</v>
      </c>
      <c r="T2330" s="1061">
        <v>36.29</v>
      </c>
      <c r="U2330" s="1061">
        <v>36.29</v>
      </c>
      <c r="V2330" s="1061">
        <v>36.29</v>
      </c>
      <c r="W2330" s="1061">
        <v>36.29</v>
      </c>
    </row>
    <row r="2331" spans="1:23">
      <c r="A2331" s="908"/>
      <c r="B2331" s="1061" t="s">
        <v>234</v>
      </c>
      <c r="C2331" s="1061" t="s">
        <v>235</v>
      </c>
      <c r="D2331" s="1061" t="s">
        <v>4970</v>
      </c>
      <c r="E2331" s="1061" t="s">
        <v>8322</v>
      </c>
      <c r="F2331" s="1061" t="s">
        <v>5117</v>
      </c>
      <c r="G2331" s="1061" t="s">
        <v>1739</v>
      </c>
      <c r="H2331" s="1061" t="s">
        <v>129</v>
      </c>
      <c r="I2331" s="1061" t="s">
        <v>21</v>
      </c>
      <c r="J2331" s="1061" t="s">
        <v>7975</v>
      </c>
      <c r="K2331" s="1061" t="s">
        <v>14849</v>
      </c>
      <c r="L2331" s="1061">
        <v>36.29</v>
      </c>
      <c r="M2331" s="1061">
        <v>36.29</v>
      </c>
      <c r="N2331" s="1061">
        <v>36.29</v>
      </c>
      <c r="O2331" s="1061">
        <v>36.29</v>
      </c>
      <c r="P2331" s="1061">
        <v>36.29</v>
      </c>
      <c r="Q2331" s="1061">
        <v>36.29</v>
      </c>
      <c r="R2331" s="1061">
        <v>36.29</v>
      </c>
      <c r="S2331" s="1061">
        <v>36.29</v>
      </c>
      <c r="T2331" s="1061">
        <v>36.29</v>
      </c>
      <c r="U2331" s="1061">
        <v>36.29</v>
      </c>
      <c r="V2331" s="1061">
        <v>36.29</v>
      </c>
      <c r="W2331" s="1061">
        <v>36.29</v>
      </c>
    </row>
    <row r="2332" spans="1:23">
      <c r="A2332" s="908"/>
      <c r="B2332" s="1061" t="s">
        <v>234</v>
      </c>
      <c r="C2332" s="1061" t="s">
        <v>235</v>
      </c>
      <c r="D2332" s="1061" t="s">
        <v>4389</v>
      </c>
      <c r="E2332" s="1061" t="s">
        <v>5118</v>
      </c>
      <c r="F2332" s="1061" t="s">
        <v>5086</v>
      </c>
      <c r="G2332" s="1061" t="s">
        <v>1739</v>
      </c>
      <c r="H2332" s="1061" t="s">
        <v>129</v>
      </c>
      <c r="I2332" s="1061" t="s">
        <v>21</v>
      </c>
      <c r="J2332" s="1061" t="s">
        <v>7975</v>
      </c>
      <c r="K2332" s="1061" t="s">
        <v>14849</v>
      </c>
      <c r="L2332" s="1061">
        <v>13.87</v>
      </c>
      <c r="M2332" s="1061">
        <v>13.87</v>
      </c>
      <c r="N2332" s="1061">
        <v>13.87</v>
      </c>
      <c r="O2332" s="1061">
        <v>13.87</v>
      </c>
      <c r="P2332" s="1061">
        <v>13.87</v>
      </c>
      <c r="Q2332" s="1061">
        <v>13.87</v>
      </c>
      <c r="R2332" s="1061">
        <v>13.87</v>
      </c>
      <c r="S2332" s="1061">
        <v>13.87</v>
      </c>
      <c r="T2332" s="1061">
        <v>13.87</v>
      </c>
      <c r="U2332" s="1061">
        <v>13.87</v>
      </c>
      <c r="V2332" s="1061">
        <v>13.87</v>
      </c>
      <c r="W2332" s="1061">
        <v>13.87</v>
      </c>
    </row>
    <row r="2333" spans="1:23">
      <c r="A2333" s="908"/>
      <c r="B2333" s="1061" t="s">
        <v>234</v>
      </c>
      <c r="C2333" s="1061" t="s">
        <v>235</v>
      </c>
      <c r="D2333" s="1061" t="s">
        <v>4270</v>
      </c>
      <c r="E2333" s="1061" t="s">
        <v>5119</v>
      </c>
      <c r="F2333" s="1061" t="s">
        <v>5120</v>
      </c>
      <c r="G2333" s="1061" t="s">
        <v>1739</v>
      </c>
      <c r="H2333" s="1061" t="s">
        <v>129</v>
      </c>
      <c r="I2333" s="1061" t="s">
        <v>21</v>
      </c>
      <c r="J2333" s="1061" t="s">
        <v>7975</v>
      </c>
      <c r="K2333" s="1061" t="s">
        <v>14849</v>
      </c>
      <c r="L2333" s="1061">
        <v>1.25</v>
      </c>
      <c r="M2333" s="1061">
        <v>1.25</v>
      </c>
      <c r="N2333" s="1061">
        <v>1.25</v>
      </c>
      <c r="O2333" s="1061">
        <v>1.25</v>
      </c>
      <c r="P2333" s="1061">
        <v>1.25</v>
      </c>
      <c r="Q2333" s="1061">
        <v>1.25</v>
      </c>
      <c r="R2333" s="1061">
        <v>1.25</v>
      </c>
      <c r="S2333" s="1061">
        <v>1.25</v>
      </c>
      <c r="T2333" s="1061">
        <v>1.25</v>
      </c>
      <c r="U2333" s="1061">
        <v>1.25</v>
      </c>
      <c r="V2333" s="1061">
        <v>1.25</v>
      </c>
      <c r="W2333" s="1061">
        <v>1.25</v>
      </c>
    </row>
    <row r="2334" spans="1:23">
      <c r="A2334" s="908"/>
      <c r="B2334" s="1061" t="s">
        <v>234</v>
      </c>
      <c r="C2334" s="1061" t="s">
        <v>235</v>
      </c>
      <c r="D2334" s="1061" t="s">
        <v>239</v>
      </c>
      <c r="E2334" s="1061" t="s">
        <v>8323</v>
      </c>
      <c r="F2334" s="1061" t="s">
        <v>7084</v>
      </c>
      <c r="G2334" s="1061" t="s">
        <v>1739</v>
      </c>
      <c r="H2334" s="1061" t="s">
        <v>129</v>
      </c>
      <c r="I2334" s="1061" t="s">
        <v>21</v>
      </c>
      <c r="J2334" s="1061" t="s">
        <v>7975</v>
      </c>
      <c r="K2334" s="1061" t="s">
        <v>14849</v>
      </c>
      <c r="L2334" s="1061">
        <v>20.52</v>
      </c>
      <c r="M2334" s="1061">
        <v>20.52</v>
      </c>
      <c r="N2334" s="1061">
        <v>20.52</v>
      </c>
      <c r="O2334" s="1061">
        <v>20.52</v>
      </c>
      <c r="P2334" s="1061">
        <v>20.52</v>
      </c>
      <c r="Q2334" s="1061">
        <v>20.52</v>
      </c>
      <c r="R2334" s="1061">
        <v>20.52</v>
      </c>
      <c r="S2334" s="1061">
        <v>20.52</v>
      </c>
      <c r="T2334" s="1061">
        <v>20.52</v>
      </c>
      <c r="U2334" s="1061">
        <v>20.52</v>
      </c>
      <c r="V2334" s="1061">
        <v>20.52</v>
      </c>
      <c r="W2334" s="1061">
        <v>20.52</v>
      </c>
    </row>
    <row r="2335" spans="1:23">
      <c r="A2335" s="908"/>
      <c r="B2335" s="1061" t="s">
        <v>234</v>
      </c>
      <c r="C2335" s="1061" t="s">
        <v>235</v>
      </c>
      <c r="D2335" s="1061" t="s">
        <v>239</v>
      </c>
      <c r="E2335" s="1061" t="s">
        <v>5123</v>
      </c>
      <c r="F2335" s="1061" t="s">
        <v>7084</v>
      </c>
      <c r="G2335" s="1061" t="s">
        <v>1739</v>
      </c>
      <c r="H2335" s="1061" t="s">
        <v>129</v>
      </c>
      <c r="I2335" s="1061" t="s">
        <v>21</v>
      </c>
      <c r="J2335" s="1061" t="s">
        <v>7975</v>
      </c>
      <c r="K2335" s="1061" t="s">
        <v>14849</v>
      </c>
      <c r="L2335" s="1061">
        <v>20.52</v>
      </c>
      <c r="M2335" s="1061">
        <v>20.52</v>
      </c>
      <c r="N2335" s="1061">
        <v>20.52</v>
      </c>
      <c r="O2335" s="1061">
        <v>20.52</v>
      </c>
      <c r="P2335" s="1061">
        <v>20.52</v>
      </c>
      <c r="Q2335" s="1061">
        <v>20.52</v>
      </c>
      <c r="R2335" s="1061">
        <v>20.52</v>
      </c>
      <c r="S2335" s="1061">
        <v>20.52</v>
      </c>
      <c r="T2335" s="1061">
        <v>20.52</v>
      </c>
      <c r="U2335" s="1061">
        <v>20.52</v>
      </c>
      <c r="V2335" s="1061">
        <v>20.52</v>
      </c>
      <c r="W2335" s="1061">
        <v>20.52</v>
      </c>
    </row>
    <row r="2336" spans="1:23">
      <c r="A2336" s="908"/>
      <c r="B2336" s="1061" t="s">
        <v>234</v>
      </c>
      <c r="C2336" s="1061" t="s">
        <v>235</v>
      </c>
      <c r="D2336" s="1061" t="s">
        <v>239</v>
      </c>
      <c r="E2336" s="1061" t="s">
        <v>5124</v>
      </c>
      <c r="F2336" s="1061" t="s">
        <v>5001</v>
      </c>
      <c r="G2336" s="1061" t="s">
        <v>1739</v>
      </c>
      <c r="H2336" s="1061" t="s">
        <v>129</v>
      </c>
      <c r="I2336" s="1061" t="s">
        <v>21</v>
      </c>
      <c r="J2336" s="1061" t="s">
        <v>7975</v>
      </c>
      <c r="K2336" s="1061" t="s">
        <v>14849</v>
      </c>
      <c r="L2336" s="1061">
        <v>20.52</v>
      </c>
      <c r="M2336" s="1061">
        <v>20.52</v>
      </c>
      <c r="N2336" s="1061">
        <v>20.52</v>
      </c>
      <c r="O2336" s="1061">
        <v>20.52</v>
      </c>
      <c r="P2336" s="1061">
        <v>20.52</v>
      </c>
      <c r="Q2336" s="1061">
        <v>20.52</v>
      </c>
      <c r="R2336" s="1061">
        <v>20.52</v>
      </c>
      <c r="S2336" s="1061">
        <v>20.52</v>
      </c>
      <c r="T2336" s="1061">
        <v>20.52</v>
      </c>
      <c r="U2336" s="1061">
        <v>20.52</v>
      </c>
      <c r="V2336" s="1061">
        <v>20.52</v>
      </c>
      <c r="W2336" s="1061">
        <v>20.52</v>
      </c>
    </row>
    <row r="2337" spans="1:23">
      <c r="A2337" s="908"/>
      <c r="B2337" s="1061" t="s">
        <v>234</v>
      </c>
      <c r="C2337" s="1061" t="s">
        <v>235</v>
      </c>
      <c r="D2337" s="1061" t="s">
        <v>239</v>
      </c>
      <c r="E2337" s="1061" t="s">
        <v>8324</v>
      </c>
      <c r="F2337" s="1061" t="s">
        <v>5001</v>
      </c>
      <c r="G2337" s="1061" t="s">
        <v>1739</v>
      </c>
      <c r="H2337" s="1061" t="s">
        <v>129</v>
      </c>
      <c r="I2337" s="1061" t="s">
        <v>21</v>
      </c>
      <c r="J2337" s="1061" t="s">
        <v>7975</v>
      </c>
      <c r="K2337" s="1061" t="s">
        <v>14849</v>
      </c>
      <c r="L2337" s="1061">
        <v>20.52</v>
      </c>
      <c r="M2337" s="1061">
        <v>20.52</v>
      </c>
      <c r="N2337" s="1061">
        <v>20.52</v>
      </c>
      <c r="O2337" s="1061">
        <v>20.52</v>
      </c>
      <c r="P2337" s="1061">
        <v>20.52</v>
      </c>
      <c r="Q2337" s="1061">
        <v>20.52</v>
      </c>
      <c r="R2337" s="1061">
        <v>20.52</v>
      </c>
      <c r="S2337" s="1061">
        <v>20.52</v>
      </c>
      <c r="T2337" s="1061">
        <v>20.52</v>
      </c>
      <c r="U2337" s="1061">
        <v>20.52</v>
      </c>
      <c r="V2337" s="1061">
        <v>20.52</v>
      </c>
      <c r="W2337" s="1061">
        <v>20.52</v>
      </c>
    </row>
    <row r="2338" spans="1:23">
      <c r="A2338" s="908"/>
      <c r="B2338" s="1061" t="s">
        <v>234</v>
      </c>
      <c r="C2338" s="1061" t="s">
        <v>235</v>
      </c>
      <c r="D2338" s="1061" t="s">
        <v>239</v>
      </c>
      <c r="E2338" s="1061" t="s">
        <v>5125</v>
      </c>
      <c r="F2338" s="1061" t="s">
        <v>5001</v>
      </c>
      <c r="G2338" s="1061" t="s">
        <v>1739</v>
      </c>
      <c r="H2338" s="1061" t="s">
        <v>129</v>
      </c>
      <c r="I2338" s="1061" t="s">
        <v>21</v>
      </c>
      <c r="J2338" s="1061" t="s">
        <v>7975</v>
      </c>
      <c r="K2338" s="1061" t="s">
        <v>14849</v>
      </c>
      <c r="L2338" s="1061">
        <v>20.52</v>
      </c>
      <c r="M2338" s="1061">
        <v>20.52</v>
      </c>
      <c r="N2338" s="1061">
        <v>20.52</v>
      </c>
      <c r="O2338" s="1061">
        <v>20.52</v>
      </c>
      <c r="P2338" s="1061">
        <v>20.52</v>
      </c>
      <c r="Q2338" s="1061">
        <v>20.52</v>
      </c>
      <c r="R2338" s="1061">
        <v>20.52</v>
      </c>
      <c r="S2338" s="1061">
        <v>20.52</v>
      </c>
      <c r="T2338" s="1061">
        <v>20.52</v>
      </c>
      <c r="U2338" s="1061">
        <v>20.52</v>
      </c>
      <c r="V2338" s="1061">
        <v>20.52</v>
      </c>
      <c r="W2338" s="1061">
        <v>20.52</v>
      </c>
    </row>
    <row r="2339" spans="1:23">
      <c r="A2339" s="908"/>
      <c r="B2339" s="1061" t="s">
        <v>234</v>
      </c>
      <c r="C2339" s="1061" t="s">
        <v>235</v>
      </c>
      <c r="D2339" s="1061" t="s">
        <v>239</v>
      </c>
      <c r="E2339" s="1061" t="s">
        <v>8071</v>
      </c>
      <c r="F2339" s="1061" t="s">
        <v>10178</v>
      </c>
      <c r="G2339" s="1061" t="s">
        <v>1739</v>
      </c>
      <c r="H2339" s="1061" t="s">
        <v>129</v>
      </c>
      <c r="I2339" s="1061" t="s">
        <v>21</v>
      </c>
      <c r="J2339" s="1061" t="s">
        <v>7975</v>
      </c>
      <c r="K2339" s="1061" t="s">
        <v>14849</v>
      </c>
      <c r="L2339" s="1061">
        <v>20.52</v>
      </c>
      <c r="M2339" s="1061">
        <v>20.52</v>
      </c>
      <c r="N2339" s="1061">
        <v>20.52</v>
      </c>
      <c r="O2339" s="1061">
        <v>20.52</v>
      </c>
      <c r="P2339" s="1061">
        <v>20.52</v>
      </c>
      <c r="Q2339" s="1061">
        <v>20.52</v>
      </c>
      <c r="R2339" s="1061">
        <v>20.52</v>
      </c>
      <c r="S2339" s="1061">
        <v>20.52</v>
      </c>
      <c r="T2339" s="1061">
        <v>20.52</v>
      </c>
      <c r="U2339" s="1061">
        <v>20.52</v>
      </c>
      <c r="V2339" s="1061">
        <v>20.52</v>
      </c>
      <c r="W2339" s="1061">
        <v>20.52</v>
      </c>
    </row>
    <row r="2340" spans="1:23">
      <c r="A2340" s="908"/>
      <c r="B2340" s="1061" t="s">
        <v>234</v>
      </c>
      <c r="C2340" s="1061" t="s">
        <v>235</v>
      </c>
      <c r="D2340" s="1061" t="s">
        <v>239</v>
      </c>
      <c r="E2340" s="1061" t="s">
        <v>5126</v>
      </c>
      <c r="F2340" s="1061" t="s">
        <v>5002</v>
      </c>
      <c r="G2340" s="1061" t="s">
        <v>1739</v>
      </c>
      <c r="H2340" s="1061" t="s">
        <v>129</v>
      </c>
      <c r="I2340" s="1061" t="s">
        <v>21</v>
      </c>
      <c r="J2340" s="1061" t="s">
        <v>7975</v>
      </c>
      <c r="K2340" s="1061" t="s">
        <v>14849</v>
      </c>
      <c r="L2340" s="1061">
        <v>20.52</v>
      </c>
      <c r="M2340" s="1061">
        <v>20.52</v>
      </c>
      <c r="N2340" s="1061">
        <v>20.52</v>
      </c>
      <c r="O2340" s="1061">
        <v>20.52</v>
      </c>
      <c r="P2340" s="1061">
        <v>20.52</v>
      </c>
      <c r="Q2340" s="1061">
        <v>20.52</v>
      </c>
      <c r="R2340" s="1061">
        <v>20.52</v>
      </c>
      <c r="S2340" s="1061">
        <v>20.52</v>
      </c>
      <c r="T2340" s="1061">
        <v>20.52</v>
      </c>
      <c r="U2340" s="1061">
        <v>20.52</v>
      </c>
      <c r="V2340" s="1061">
        <v>20.52</v>
      </c>
      <c r="W2340" s="1061">
        <v>20.52</v>
      </c>
    </row>
    <row r="2341" spans="1:23">
      <c r="A2341" s="908"/>
      <c r="B2341" s="1061" t="s">
        <v>234</v>
      </c>
      <c r="C2341" s="1061" t="s">
        <v>235</v>
      </c>
      <c r="D2341" s="1061" t="s">
        <v>239</v>
      </c>
      <c r="E2341" s="1061" t="s">
        <v>5127</v>
      </c>
      <c r="F2341" s="1061" t="s">
        <v>5002</v>
      </c>
      <c r="G2341" s="1061" t="s">
        <v>1739</v>
      </c>
      <c r="H2341" s="1061" t="s">
        <v>129</v>
      </c>
      <c r="I2341" s="1061" t="s">
        <v>21</v>
      </c>
      <c r="J2341" s="1061" t="s">
        <v>7975</v>
      </c>
      <c r="K2341" s="1061" t="s">
        <v>14849</v>
      </c>
      <c r="L2341" s="1061">
        <v>20.52</v>
      </c>
      <c r="M2341" s="1061">
        <v>20.52</v>
      </c>
      <c r="N2341" s="1061">
        <v>20.52</v>
      </c>
      <c r="O2341" s="1061">
        <v>20.52</v>
      </c>
      <c r="P2341" s="1061">
        <v>20.52</v>
      </c>
      <c r="Q2341" s="1061">
        <v>20.52</v>
      </c>
      <c r="R2341" s="1061">
        <v>20.52</v>
      </c>
      <c r="S2341" s="1061">
        <v>20.52</v>
      </c>
      <c r="T2341" s="1061">
        <v>20.52</v>
      </c>
      <c r="U2341" s="1061">
        <v>20.52</v>
      </c>
      <c r="V2341" s="1061">
        <v>20.52</v>
      </c>
      <c r="W2341" s="1061">
        <v>20.52</v>
      </c>
    </row>
    <row r="2342" spans="1:23">
      <c r="A2342" s="908"/>
      <c r="B2342" s="1061" t="s">
        <v>234</v>
      </c>
      <c r="C2342" s="1061" t="s">
        <v>235</v>
      </c>
      <c r="D2342" s="1061" t="s">
        <v>239</v>
      </c>
      <c r="E2342" s="1061" t="s">
        <v>8325</v>
      </c>
      <c r="F2342" s="1061" t="s">
        <v>5002</v>
      </c>
      <c r="G2342" s="1061" t="s">
        <v>1739</v>
      </c>
      <c r="H2342" s="1061" t="s">
        <v>129</v>
      </c>
      <c r="I2342" s="1061" t="s">
        <v>21</v>
      </c>
      <c r="J2342" s="1061" t="s">
        <v>7975</v>
      </c>
      <c r="K2342" s="1061" t="s">
        <v>14849</v>
      </c>
      <c r="L2342" s="1061">
        <v>20.52</v>
      </c>
      <c r="M2342" s="1061">
        <v>20.52</v>
      </c>
      <c r="N2342" s="1061">
        <v>20.52</v>
      </c>
      <c r="O2342" s="1061">
        <v>20.52</v>
      </c>
      <c r="P2342" s="1061">
        <v>20.52</v>
      </c>
      <c r="Q2342" s="1061">
        <v>20.52</v>
      </c>
      <c r="R2342" s="1061">
        <v>20.52</v>
      </c>
      <c r="S2342" s="1061">
        <v>20.52</v>
      </c>
      <c r="T2342" s="1061">
        <v>20.52</v>
      </c>
      <c r="U2342" s="1061">
        <v>20.52</v>
      </c>
      <c r="V2342" s="1061">
        <v>20.52</v>
      </c>
      <c r="W2342" s="1061">
        <v>20.52</v>
      </c>
    </row>
    <row r="2343" spans="1:23">
      <c r="A2343" s="908"/>
      <c r="B2343" s="1061" t="s">
        <v>234</v>
      </c>
      <c r="C2343" s="1061" t="s">
        <v>235</v>
      </c>
      <c r="D2343" s="1061" t="s">
        <v>239</v>
      </c>
      <c r="E2343" s="1061" t="s">
        <v>14567</v>
      </c>
      <c r="F2343" s="1061" t="s">
        <v>5002</v>
      </c>
      <c r="G2343" s="1061" t="s">
        <v>1739</v>
      </c>
      <c r="H2343" s="1061" t="s">
        <v>129</v>
      </c>
      <c r="I2343" s="1061" t="s">
        <v>21</v>
      </c>
      <c r="J2343" s="1061" t="s">
        <v>7975</v>
      </c>
      <c r="K2343" s="1061" t="s">
        <v>14849</v>
      </c>
      <c r="L2343" s="1061">
        <v>21.55</v>
      </c>
      <c r="M2343" s="1061">
        <v>21.55</v>
      </c>
      <c r="N2343" s="1061">
        <v>21.55</v>
      </c>
      <c r="O2343" s="1061">
        <v>21.55</v>
      </c>
      <c r="P2343" s="1061">
        <v>21.55</v>
      </c>
      <c r="Q2343" s="1061">
        <v>21.55</v>
      </c>
      <c r="R2343" s="1061">
        <v>21.55</v>
      </c>
      <c r="S2343" s="1061">
        <v>21.55</v>
      </c>
      <c r="T2343" s="1061">
        <v>21.55</v>
      </c>
      <c r="U2343" s="1061">
        <v>21.55</v>
      </c>
      <c r="V2343" s="1061">
        <v>21.55</v>
      </c>
      <c r="W2343" s="1061">
        <v>21.55</v>
      </c>
    </row>
    <row r="2344" spans="1:23">
      <c r="A2344" s="908"/>
      <c r="B2344" s="1061" t="s">
        <v>234</v>
      </c>
      <c r="C2344" s="1061" t="s">
        <v>235</v>
      </c>
      <c r="D2344" s="1061" t="s">
        <v>239</v>
      </c>
      <c r="E2344" s="1061" t="s">
        <v>5128</v>
      </c>
      <c r="F2344" s="1061" t="s">
        <v>10178</v>
      </c>
      <c r="G2344" s="1061" t="s">
        <v>1739</v>
      </c>
      <c r="H2344" s="1061" t="s">
        <v>129</v>
      </c>
      <c r="I2344" s="1061" t="s">
        <v>21</v>
      </c>
      <c r="J2344" s="1061" t="s">
        <v>7975</v>
      </c>
      <c r="K2344" s="1061" t="s">
        <v>14849</v>
      </c>
      <c r="L2344" s="1061">
        <v>20.52</v>
      </c>
      <c r="M2344" s="1061">
        <v>20.52</v>
      </c>
      <c r="N2344" s="1061">
        <v>20.52</v>
      </c>
      <c r="O2344" s="1061">
        <v>20.52</v>
      </c>
      <c r="P2344" s="1061">
        <v>20.52</v>
      </c>
      <c r="Q2344" s="1061">
        <v>20.52</v>
      </c>
      <c r="R2344" s="1061">
        <v>20.52</v>
      </c>
      <c r="S2344" s="1061">
        <v>20.52</v>
      </c>
      <c r="T2344" s="1061">
        <v>20.52</v>
      </c>
      <c r="U2344" s="1061">
        <v>20.52</v>
      </c>
      <c r="V2344" s="1061">
        <v>20.52</v>
      </c>
      <c r="W2344" s="1061">
        <v>20.52</v>
      </c>
    </row>
    <row r="2345" spans="1:23">
      <c r="A2345" s="908"/>
      <c r="B2345" s="1061" t="s">
        <v>234</v>
      </c>
      <c r="C2345" s="1061" t="s">
        <v>235</v>
      </c>
      <c r="D2345" s="1061" t="s">
        <v>4632</v>
      </c>
      <c r="E2345" s="1061" t="s">
        <v>10454</v>
      </c>
      <c r="F2345" s="1061" t="s">
        <v>10455</v>
      </c>
      <c r="G2345" s="1061" t="s">
        <v>1739</v>
      </c>
      <c r="H2345" s="1061" t="s">
        <v>129</v>
      </c>
      <c r="I2345" s="1061" t="s">
        <v>21</v>
      </c>
      <c r="J2345" s="1061" t="s">
        <v>7975</v>
      </c>
      <c r="K2345" s="1061" t="s">
        <v>14849</v>
      </c>
      <c r="L2345" s="1061">
        <v>11.5</v>
      </c>
      <c r="M2345" s="1061">
        <v>11.5</v>
      </c>
      <c r="N2345" s="1061">
        <v>11.5</v>
      </c>
      <c r="O2345" s="1061">
        <v>11.5</v>
      </c>
      <c r="P2345" s="1061">
        <v>11.5</v>
      </c>
      <c r="Q2345" s="1061">
        <v>11.5</v>
      </c>
      <c r="R2345" s="1061">
        <v>11.5</v>
      </c>
      <c r="S2345" s="1061">
        <v>11.5</v>
      </c>
      <c r="T2345" s="1061">
        <v>11.5</v>
      </c>
      <c r="U2345" s="1061">
        <v>11.5</v>
      </c>
      <c r="V2345" s="1061">
        <v>11.5</v>
      </c>
      <c r="W2345" s="1061">
        <v>11.5</v>
      </c>
    </row>
    <row r="2346" spans="1:23">
      <c r="A2346" s="908"/>
      <c r="B2346" s="1061" t="s">
        <v>234</v>
      </c>
      <c r="C2346" s="1061" t="s">
        <v>235</v>
      </c>
      <c r="D2346" s="1061" t="s">
        <v>4632</v>
      </c>
      <c r="E2346" s="1061" t="s">
        <v>8326</v>
      </c>
      <c r="F2346" s="1061" t="s">
        <v>8073</v>
      </c>
      <c r="G2346" s="1061" t="s">
        <v>1739</v>
      </c>
      <c r="H2346" s="1061" t="s">
        <v>129</v>
      </c>
      <c r="I2346" s="1061" t="s">
        <v>21</v>
      </c>
      <c r="J2346" s="1061" t="s">
        <v>7975</v>
      </c>
      <c r="K2346" s="1061" t="s">
        <v>14849</v>
      </c>
      <c r="L2346" s="1061">
        <v>8.3699999999999992</v>
      </c>
      <c r="M2346" s="1061">
        <v>8.3699999999999992</v>
      </c>
      <c r="N2346" s="1061">
        <v>8.3699999999999992</v>
      </c>
      <c r="O2346" s="1061">
        <v>8.3699999999999992</v>
      </c>
      <c r="P2346" s="1061">
        <v>8.3699999999999992</v>
      </c>
      <c r="Q2346" s="1061">
        <v>8.3699999999999992</v>
      </c>
      <c r="R2346" s="1061">
        <v>8.3699999999999992</v>
      </c>
      <c r="S2346" s="1061">
        <v>8.3699999999999992</v>
      </c>
      <c r="T2346" s="1061">
        <v>8.3699999999999992</v>
      </c>
      <c r="U2346" s="1061">
        <v>8.3699999999999992</v>
      </c>
      <c r="V2346" s="1061">
        <v>8.3699999999999992</v>
      </c>
      <c r="W2346" s="1061">
        <v>8.3699999999999992</v>
      </c>
    </row>
    <row r="2347" spans="1:23">
      <c r="A2347" s="908"/>
      <c r="B2347" s="1061" t="s">
        <v>234</v>
      </c>
      <c r="C2347" s="1061" t="s">
        <v>235</v>
      </c>
      <c r="D2347" s="1061" t="s">
        <v>4270</v>
      </c>
      <c r="E2347" s="1061" t="s">
        <v>5129</v>
      </c>
      <c r="F2347" s="1061" t="s">
        <v>4998</v>
      </c>
      <c r="G2347" s="1061" t="s">
        <v>1739</v>
      </c>
      <c r="H2347" s="1061" t="s">
        <v>129</v>
      </c>
      <c r="I2347" s="1061" t="s">
        <v>21</v>
      </c>
      <c r="J2347" s="1061" t="s">
        <v>7975</v>
      </c>
      <c r="K2347" s="1061" t="s">
        <v>14849</v>
      </c>
      <c r="L2347" s="1061">
        <v>0.83</v>
      </c>
      <c r="M2347" s="1061">
        <v>0.83</v>
      </c>
      <c r="N2347" s="1061">
        <v>0.83</v>
      </c>
      <c r="O2347" s="1061">
        <v>0.83</v>
      </c>
      <c r="P2347" s="1061">
        <v>0.83</v>
      </c>
      <c r="Q2347" s="1061">
        <v>0.83</v>
      </c>
      <c r="R2347" s="1061">
        <v>0.83</v>
      </c>
      <c r="S2347" s="1061">
        <v>0.83</v>
      </c>
      <c r="T2347" s="1061">
        <v>0.83</v>
      </c>
      <c r="U2347" s="1061">
        <v>0.83</v>
      </c>
      <c r="V2347" s="1061">
        <v>0.83</v>
      </c>
      <c r="W2347" s="1061">
        <v>0.83</v>
      </c>
    </row>
    <row r="2348" spans="1:23">
      <c r="A2348" s="908"/>
      <c r="B2348" s="1061" t="s">
        <v>234</v>
      </c>
      <c r="C2348" s="1061" t="s">
        <v>235</v>
      </c>
      <c r="D2348" s="1061" t="s">
        <v>4947</v>
      </c>
      <c r="E2348" s="1061" t="s">
        <v>8327</v>
      </c>
      <c r="F2348" s="1061" t="s">
        <v>4947</v>
      </c>
      <c r="G2348" s="1061" t="s">
        <v>1739</v>
      </c>
      <c r="H2348" s="1061" t="s">
        <v>129</v>
      </c>
      <c r="I2348" s="1061" t="s">
        <v>21</v>
      </c>
      <c r="J2348" s="1061" t="s">
        <v>7975</v>
      </c>
      <c r="K2348" s="1061" t="s">
        <v>14849</v>
      </c>
      <c r="L2348" s="1061">
        <v>24.63</v>
      </c>
      <c r="M2348" s="1061">
        <v>24.63</v>
      </c>
      <c r="N2348" s="1061">
        <v>24.63</v>
      </c>
      <c r="O2348" s="1061">
        <v>24.63</v>
      </c>
      <c r="P2348" s="1061">
        <v>24.63</v>
      </c>
      <c r="Q2348" s="1061">
        <v>24.63</v>
      </c>
      <c r="R2348" s="1061">
        <v>24.63</v>
      </c>
      <c r="S2348" s="1061">
        <v>24.63</v>
      </c>
      <c r="T2348" s="1061">
        <v>24.63</v>
      </c>
      <c r="U2348" s="1061">
        <v>24.63</v>
      </c>
      <c r="V2348" s="1061">
        <v>24.63</v>
      </c>
      <c r="W2348" s="1061">
        <v>24.63</v>
      </c>
    </row>
    <row r="2349" spans="1:23">
      <c r="A2349" s="908"/>
      <c r="B2349" s="1061" t="s">
        <v>234</v>
      </c>
      <c r="C2349" s="1061" t="s">
        <v>235</v>
      </c>
      <c r="D2349" s="1061" t="s">
        <v>4270</v>
      </c>
      <c r="E2349" s="1061" t="s">
        <v>14371</v>
      </c>
      <c r="F2349" s="1061" t="s">
        <v>14372</v>
      </c>
      <c r="G2349" s="1061" t="s">
        <v>1739</v>
      </c>
      <c r="H2349" s="1061" t="s">
        <v>129</v>
      </c>
      <c r="I2349" s="1061" t="s">
        <v>21</v>
      </c>
      <c r="J2349" s="1061" t="s">
        <v>7975</v>
      </c>
      <c r="K2349" s="1061" t="s">
        <v>14849</v>
      </c>
      <c r="L2349" s="1061">
        <v>1.55</v>
      </c>
      <c r="M2349" s="1061">
        <v>1.55</v>
      </c>
      <c r="N2349" s="1061">
        <v>1.55</v>
      </c>
      <c r="O2349" s="1061">
        <v>1.55</v>
      </c>
      <c r="P2349" s="1061">
        <v>1.55</v>
      </c>
      <c r="Q2349" s="1061">
        <v>1.55</v>
      </c>
      <c r="R2349" s="1061">
        <v>1.55</v>
      </c>
      <c r="S2349" s="1061">
        <v>1.55</v>
      </c>
      <c r="T2349" s="1061">
        <v>1.55</v>
      </c>
      <c r="U2349" s="1061">
        <v>1.55</v>
      </c>
      <c r="V2349" s="1061">
        <v>1.55</v>
      </c>
      <c r="W2349" s="1061">
        <v>1.55</v>
      </c>
    </row>
    <row r="2350" spans="1:23">
      <c r="A2350" s="908"/>
      <c r="B2350" s="1061" t="s">
        <v>234</v>
      </c>
      <c r="C2350" s="1061" t="s">
        <v>235</v>
      </c>
      <c r="D2350" s="1061" t="s">
        <v>14072</v>
      </c>
      <c r="E2350" s="1061" t="s">
        <v>14568</v>
      </c>
      <c r="F2350" s="1061" t="s">
        <v>14569</v>
      </c>
      <c r="G2350" s="1061" t="s">
        <v>1739</v>
      </c>
      <c r="H2350" s="1061" t="s">
        <v>129</v>
      </c>
      <c r="I2350" s="1061" t="s">
        <v>21</v>
      </c>
      <c r="J2350" s="1061" t="s">
        <v>7975</v>
      </c>
      <c r="K2350" s="1061" t="s">
        <v>14849</v>
      </c>
      <c r="L2350" s="1061">
        <v>59.49</v>
      </c>
      <c r="M2350" s="1061">
        <v>59.49</v>
      </c>
      <c r="N2350" s="1061">
        <v>59.49</v>
      </c>
      <c r="O2350" s="1061">
        <v>59.49</v>
      </c>
      <c r="P2350" s="1061">
        <v>59.49</v>
      </c>
      <c r="Q2350" s="1061">
        <v>59.49</v>
      </c>
      <c r="R2350" s="1061">
        <v>59.49</v>
      </c>
      <c r="S2350" s="1061">
        <v>59.49</v>
      </c>
      <c r="T2350" s="1061">
        <v>59.49</v>
      </c>
      <c r="U2350" s="1061">
        <v>59.49</v>
      </c>
      <c r="V2350" s="1061">
        <v>59.49</v>
      </c>
      <c r="W2350" s="1061">
        <v>59.49</v>
      </c>
    </row>
    <row r="2351" spans="1:23">
      <c r="A2351" s="908"/>
      <c r="B2351" s="1061" t="s">
        <v>234</v>
      </c>
      <c r="C2351" s="1061" t="s">
        <v>235</v>
      </c>
      <c r="D2351" s="1061" t="s">
        <v>4970</v>
      </c>
      <c r="E2351" s="1061" t="s">
        <v>13941</v>
      </c>
      <c r="F2351" s="1061" t="s">
        <v>5121</v>
      </c>
      <c r="G2351" s="1061" t="s">
        <v>1739</v>
      </c>
      <c r="H2351" s="1061" t="s">
        <v>129</v>
      </c>
      <c r="I2351" s="1061" t="s">
        <v>21</v>
      </c>
      <c r="J2351" s="1061" t="s">
        <v>7975</v>
      </c>
      <c r="K2351" s="1061" t="s">
        <v>14849</v>
      </c>
      <c r="L2351" s="1061">
        <v>14.22</v>
      </c>
      <c r="M2351" s="1061">
        <v>14.22</v>
      </c>
      <c r="N2351" s="1061">
        <v>14.22</v>
      </c>
      <c r="O2351" s="1061">
        <v>14.22</v>
      </c>
      <c r="P2351" s="1061">
        <v>14.22</v>
      </c>
      <c r="Q2351" s="1061">
        <v>14.22</v>
      </c>
      <c r="R2351" s="1061">
        <v>14.22</v>
      </c>
      <c r="S2351" s="1061">
        <v>14.22</v>
      </c>
      <c r="T2351" s="1061">
        <v>14.22</v>
      </c>
      <c r="U2351" s="1061">
        <v>14.22</v>
      </c>
      <c r="V2351" s="1061">
        <v>14.22</v>
      </c>
      <c r="W2351" s="1061">
        <v>14.22</v>
      </c>
    </row>
    <row r="2352" spans="1:23">
      <c r="A2352" s="908"/>
      <c r="B2352" s="1061" t="s">
        <v>234</v>
      </c>
      <c r="C2352" s="1061" t="s">
        <v>235</v>
      </c>
      <c r="D2352" s="1061" t="s">
        <v>2552</v>
      </c>
      <c r="E2352" s="1061" t="s">
        <v>14435</v>
      </c>
      <c r="F2352" s="1061" t="s">
        <v>2552</v>
      </c>
      <c r="G2352" s="1061" t="s">
        <v>1739</v>
      </c>
      <c r="H2352" s="1061" t="s">
        <v>129</v>
      </c>
      <c r="I2352" s="1061" t="s">
        <v>21</v>
      </c>
      <c r="J2352" s="1061" t="s">
        <v>7975</v>
      </c>
      <c r="K2352" s="1061" t="s">
        <v>14849</v>
      </c>
      <c r="L2352" s="1061">
        <v>30.18</v>
      </c>
      <c r="M2352" s="1061">
        <v>30.18</v>
      </c>
      <c r="N2352" s="1061">
        <v>30.18</v>
      </c>
      <c r="O2352" s="1061">
        <v>30.18</v>
      </c>
      <c r="P2352" s="1061">
        <v>30.18</v>
      </c>
      <c r="Q2352" s="1061">
        <v>30.18</v>
      </c>
      <c r="R2352" s="1061">
        <v>30.18</v>
      </c>
      <c r="S2352" s="1061">
        <v>30.18</v>
      </c>
      <c r="T2352" s="1061">
        <v>30.18</v>
      </c>
      <c r="U2352" s="1061">
        <v>30.18</v>
      </c>
      <c r="V2352" s="1061">
        <v>30.18</v>
      </c>
      <c r="W2352" s="1061">
        <v>30.18</v>
      </c>
    </row>
    <row r="2353" spans="1:23">
      <c r="A2353" s="908"/>
      <c r="B2353" s="1061" t="s">
        <v>234</v>
      </c>
      <c r="C2353" s="1061" t="s">
        <v>235</v>
      </c>
      <c r="D2353" s="1061" t="s">
        <v>2552</v>
      </c>
      <c r="E2353" s="1061" t="s">
        <v>14570</v>
      </c>
      <c r="F2353" s="1061" t="s">
        <v>2552</v>
      </c>
      <c r="G2353" s="1061" t="s">
        <v>1739</v>
      </c>
      <c r="H2353" s="1061" t="s">
        <v>129</v>
      </c>
      <c r="I2353" s="1061" t="s">
        <v>21</v>
      </c>
      <c r="J2353" s="1061" t="s">
        <v>7975</v>
      </c>
      <c r="K2353" s="1061" t="s">
        <v>14849</v>
      </c>
      <c r="L2353" s="1061">
        <v>31.89</v>
      </c>
      <c r="M2353" s="1061">
        <v>31.89</v>
      </c>
      <c r="N2353" s="1061">
        <v>31.89</v>
      </c>
      <c r="O2353" s="1061">
        <v>31.89</v>
      </c>
      <c r="P2353" s="1061">
        <v>31.89</v>
      </c>
      <c r="Q2353" s="1061">
        <v>31.89</v>
      </c>
      <c r="R2353" s="1061">
        <v>31.89</v>
      </c>
      <c r="S2353" s="1061">
        <v>31.89</v>
      </c>
      <c r="T2353" s="1061">
        <v>31.89</v>
      </c>
      <c r="U2353" s="1061">
        <v>31.89</v>
      </c>
      <c r="V2353" s="1061">
        <v>31.89</v>
      </c>
      <c r="W2353" s="1061">
        <v>31.89</v>
      </c>
    </row>
    <row r="2354" spans="1:23">
      <c r="A2354" s="908"/>
      <c r="B2354" s="1061" t="s">
        <v>234</v>
      </c>
      <c r="C2354" s="1061" t="s">
        <v>235</v>
      </c>
      <c r="D2354" s="1061" t="s">
        <v>4948</v>
      </c>
      <c r="E2354" s="1061" t="s">
        <v>8072</v>
      </c>
      <c r="F2354" s="1061" t="s">
        <v>4994</v>
      </c>
      <c r="G2354" s="1061" t="s">
        <v>1739</v>
      </c>
      <c r="H2354" s="1061" t="s">
        <v>129</v>
      </c>
      <c r="I2354" s="1061" t="s">
        <v>21</v>
      </c>
      <c r="J2354" s="1061" t="s">
        <v>7975</v>
      </c>
      <c r="K2354" s="1061" t="s">
        <v>14849</v>
      </c>
      <c r="L2354" s="1061">
        <v>19.7</v>
      </c>
      <c r="M2354" s="1061">
        <v>19.7</v>
      </c>
      <c r="N2354" s="1061">
        <v>19.7</v>
      </c>
      <c r="O2354" s="1061">
        <v>19.7</v>
      </c>
      <c r="P2354" s="1061">
        <v>19.7</v>
      </c>
      <c r="Q2354" s="1061">
        <v>19.7</v>
      </c>
      <c r="R2354" s="1061">
        <v>19.7</v>
      </c>
      <c r="S2354" s="1061">
        <v>19.7</v>
      </c>
      <c r="T2354" s="1061">
        <v>19.7</v>
      </c>
      <c r="U2354" s="1061">
        <v>19.7</v>
      </c>
      <c r="V2354" s="1061">
        <v>19.7</v>
      </c>
      <c r="W2354" s="1061">
        <v>19.7</v>
      </c>
    </row>
    <row r="2355" spans="1:23">
      <c r="A2355" s="908"/>
      <c r="B2355" s="1061" t="s">
        <v>234</v>
      </c>
      <c r="C2355" s="1061" t="s">
        <v>235</v>
      </c>
      <c r="D2355" s="1061" t="s">
        <v>13885</v>
      </c>
      <c r="E2355" s="1061" t="s">
        <v>5130</v>
      </c>
      <c r="F2355" s="1061" t="s">
        <v>4986</v>
      </c>
      <c r="G2355" s="1061" t="s">
        <v>1739</v>
      </c>
      <c r="H2355" s="1061" t="s">
        <v>129</v>
      </c>
      <c r="I2355" s="1061" t="s">
        <v>21</v>
      </c>
      <c r="J2355" s="1061" t="s">
        <v>7975</v>
      </c>
      <c r="K2355" s="1061" t="s">
        <v>14849</v>
      </c>
      <c r="L2355" s="1061">
        <v>15.61</v>
      </c>
      <c r="M2355" s="1061">
        <v>15.61</v>
      </c>
      <c r="N2355" s="1061">
        <v>15.61</v>
      </c>
      <c r="O2355" s="1061">
        <v>15.61</v>
      </c>
      <c r="P2355" s="1061">
        <v>15.61</v>
      </c>
      <c r="Q2355" s="1061">
        <v>15.61</v>
      </c>
      <c r="R2355" s="1061">
        <v>15.61</v>
      </c>
      <c r="S2355" s="1061">
        <v>15.61</v>
      </c>
      <c r="T2355" s="1061">
        <v>15.61</v>
      </c>
      <c r="U2355" s="1061">
        <v>15.61</v>
      </c>
      <c r="V2355" s="1061">
        <v>15.61</v>
      </c>
      <c r="W2355" s="1061">
        <v>15.61</v>
      </c>
    </row>
    <row r="2356" spans="1:23">
      <c r="A2356" s="908"/>
      <c r="B2356" s="1061" t="s">
        <v>234</v>
      </c>
      <c r="C2356" s="1061" t="s">
        <v>235</v>
      </c>
      <c r="D2356" s="1061" t="s">
        <v>13885</v>
      </c>
      <c r="E2356" s="1061" t="s">
        <v>13942</v>
      </c>
      <c r="F2356" s="1061" t="s">
        <v>13943</v>
      </c>
      <c r="G2356" s="1061" t="s">
        <v>1739</v>
      </c>
      <c r="H2356" s="1061" t="s">
        <v>129</v>
      </c>
      <c r="I2356" s="1061" t="s">
        <v>21</v>
      </c>
      <c r="J2356" s="1061" t="s">
        <v>7975</v>
      </c>
      <c r="K2356" s="1061" t="s">
        <v>14849</v>
      </c>
      <c r="L2356" s="1061">
        <v>1.21</v>
      </c>
      <c r="M2356" s="1061">
        <v>1.21</v>
      </c>
      <c r="N2356" s="1061">
        <v>1.21</v>
      </c>
      <c r="O2356" s="1061">
        <v>1.21</v>
      </c>
      <c r="P2356" s="1061">
        <v>1.21</v>
      </c>
      <c r="Q2356" s="1061">
        <v>1.21</v>
      </c>
      <c r="R2356" s="1061">
        <v>1.21</v>
      </c>
      <c r="S2356" s="1061">
        <v>1.21</v>
      </c>
      <c r="T2356" s="1061">
        <v>1.21</v>
      </c>
      <c r="U2356" s="1061">
        <v>1.21</v>
      </c>
      <c r="V2356" s="1061">
        <v>1.21</v>
      </c>
      <c r="W2356" s="1061">
        <v>1.21</v>
      </c>
    </row>
    <row r="2357" spans="1:23">
      <c r="A2357" s="908"/>
      <c r="B2357" s="1061" t="s">
        <v>234</v>
      </c>
      <c r="C2357" s="1061" t="s">
        <v>235</v>
      </c>
      <c r="D2357" s="1061" t="s">
        <v>4989</v>
      </c>
      <c r="E2357" s="1061" t="s">
        <v>14571</v>
      </c>
      <c r="F2357" s="1061" t="s">
        <v>4991</v>
      </c>
      <c r="G2357" s="1061" t="s">
        <v>1739</v>
      </c>
      <c r="H2357" s="1061" t="s">
        <v>129</v>
      </c>
      <c r="I2357" s="1061" t="s">
        <v>21</v>
      </c>
      <c r="J2357" s="1061" t="s">
        <v>7975</v>
      </c>
      <c r="K2357" s="1061" t="s">
        <v>14849</v>
      </c>
      <c r="L2357" s="1061">
        <v>3.8</v>
      </c>
      <c r="M2357" s="1061">
        <v>3.8</v>
      </c>
      <c r="N2357" s="1061">
        <v>3.8</v>
      </c>
      <c r="O2357" s="1061">
        <v>3.8</v>
      </c>
      <c r="P2357" s="1061">
        <v>3.8</v>
      </c>
      <c r="Q2357" s="1061">
        <v>3.8</v>
      </c>
      <c r="R2357" s="1061">
        <v>3.8</v>
      </c>
      <c r="S2357" s="1061">
        <v>3.8</v>
      </c>
      <c r="T2357" s="1061">
        <v>3.8</v>
      </c>
      <c r="U2357" s="1061">
        <v>3.8</v>
      </c>
      <c r="V2357" s="1061">
        <v>3.8</v>
      </c>
      <c r="W2357" s="1061">
        <v>3.8</v>
      </c>
    </row>
    <row r="2358" spans="1:23">
      <c r="A2358" s="908"/>
      <c r="B2358" s="1061" t="s">
        <v>234</v>
      </c>
      <c r="C2358" s="1061" t="s">
        <v>235</v>
      </c>
      <c r="D2358" s="1061" t="s">
        <v>4384</v>
      </c>
      <c r="E2358" s="1061" t="s">
        <v>5132</v>
      </c>
      <c r="F2358" s="1061" t="s">
        <v>5013</v>
      </c>
      <c r="G2358" s="1061" t="s">
        <v>1739</v>
      </c>
      <c r="H2358" s="1061" t="s">
        <v>129</v>
      </c>
      <c r="I2358" s="1061" t="s">
        <v>21</v>
      </c>
      <c r="J2358" s="1061" t="s">
        <v>7975</v>
      </c>
      <c r="K2358" s="1061" t="s">
        <v>14849</v>
      </c>
      <c r="L2358" s="1061">
        <v>4.7699999999999996</v>
      </c>
      <c r="M2358" s="1061">
        <v>4.7699999999999996</v>
      </c>
      <c r="N2358" s="1061">
        <v>4.7699999999999996</v>
      </c>
      <c r="O2358" s="1061">
        <v>4.7699999999999996</v>
      </c>
      <c r="P2358" s="1061">
        <v>4.7699999999999996</v>
      </c>
      <c r="Q2358" s="1061">
        <v>4.7699999999999996</v>
      </c>
      <c r="R2358" s="1061">
        <v>4.7699999999999996</v>
      </c>
      <c r="S2358" s="1061">
        <v>4.7699999999999996</v>
      </c>
      <c r="T2358" s="1061">
        <v>4.7699999999999996</v>
      </c>
      <c r="U2358" s="1061">
        <v>4.7699999999999996</v>
      </c>
      <c r="V2358" s="1061">
        <v>4.7699999999999996</v>
      </c>
      <c r="W2358" s="1061">
        <v>4.7699999999999996</v>
      </c>
    </row>
    <row r="2359" spans="1:23">
      <c r="A2359" s="908"/>
      <c r="B2359" s="1061" t="s">
        <v>234</v>
      </c>
      <c r="C2359" s="1061" t="s">
        <v>235</v>
      </c>
      <c r="D2359" s="1061" t="s">
        <v>4995</v>
      </c>
      <c r="E2359" s="1061" t="s">
        <v>5133</v>
      </c>
      <c r="F2359" s="1061" t="s">
        <v>5090</v>
      </c>
      <c r="G2359" s="1061" t="s">
        <v>1739</v>
      </c>
      <c r="H2359" s="1061" t="s">
        <v>129</v>
      </c>
      <c r="I2359" s="1061" t="s">
        <v>21</v>
      </c>
      <c r="J2359" s="1061" t="s">
        <v>7975</v>
      </c>
      <c r="K2359" s="1061" t="s">
        <v>14849</v>
      </c>
      <c r="L2359" s="1061">
        <v>5.88</v>
      </c>
      <c r="M2359" s="1061">
        <v>5.88</v>
      </c>
      <c r="N2359" s="1061">
        <v>5.88</v>
      </c>
      <c r="O2359" s="1061">
        <v>5.88</v>
      </c>
      <c r="P2359" s="1061">
        <v>5.88</v>
      </c>
      <c r="Q2359" s="1061">
        <v>5.88</v>
      </c>
      <c r="R2359" s="1061">
        <v>5.88</v>
      </c>
      <c r="S2359" s="1061">
        <v>5.88</v>
      </c>
      <c r="T2359" s="1061">
        <v>5.88</v>
      </c>
      <c r="U2359" s="1061">
        <v>5.88</v>
      </c>
      <c r="V2359" s="1061">
        <v>5.88</v>
      </c>
      <c r="W2359" s="1061">
        <v>5.88</v>
      </c>
    </row>
    <row r="2360" spans="1:23">
      <c r="A2360" s="908"/>
      <c r="B2360" s="1061" t="s">
        <v>234</v>
      </c>
      <c r="C2360" s="1061" t="s">
        <v>235</v>
      </c>
      <c r="D2360" s="1061" t="s">
        <v>5171</v>
      </c>
      <c r="E2360" s="1061" t="s">
        <v>5134</v>
      </c>
      <c r="F2360" s="1061" t="s">
        <v>5135</v>
      </c>
      <c r="G2360" s="1061" t="s">
        <v>1739</v>
      </c>
      <c r="H2360" s="1061" t="s">
        <v>129</v>
      </c>
      <c r="I2360" s="1061" t="s">
        <v>21</v>
      </c>
      <c r="J2360" s="1061" t="s">
        <v>7975</v>
      </c>
      <c r="K2360" s="1061" t="s">
        <v>14849</v>
      </c>
      <c r="L2360" s="1061">
        <v>11.5</v>
      </c>
      <c r="M2360" s="1061">
        <v>11.5</v>
      </c>
      <c r="N2360" s="1061">
        <v>11.5</v>
      </c>
      <c r="O2360" s="1061">
        <v>11.5</v>
      </c>
      <c r="P2360" s="1061">
        <v>11.5</v>
      </c>
      <c r="Q2360" s="1061">
        <v>11.5</v>
      </c>
      <c r="R2360" s="1061">
        <v>11.5</v>
      </c>
      <c r="S2360" s="1061">
        <v>11.5</v>
      </c>
      <c r="T2360" s="1061">
        <v>11.5</v>
      </c>
      <c r="U2360" s="1061">
        <v>11.5</v>
      </c>
      <c r="V2360" s="1061">
        <v>11.5</v>
      </c>
      <c r="W2360" s="1061">
        <v>11.5</v>
      </c>
    </row>
    <row r="2361" spans="1:23">
      <c r="A2361" s="908"/>
      <c r="B2361" s="1061" t="s">
        <v>234</v>
      </c>
      <c r="C2361" s="1061" t="s">
        <v>235</v>
      </c>
      <c r="D2361" s="1061" t="s">
        <v>5171</v>
      </c>
      <c r="E2361" s="1061" t="s">
        <v>5136</v>
      </c>
      <c r="F2361" s="1061" t="s">
        <v>5084</v>
      </c>
      <c r="G2361" s="1061" t="s">
        <v>1739</v>
      </c>
      <c r="H2361" s="1061" t="s">
        <v>129</v>
      </c>
      <c r="I2361" s="1061" t="s">
        <v>21</v>
      </c>
      <c r="J2361" s="1061" t="s">
        <v>7975</v>
      </c>
      <c r="K2361" s="1061" t="s">
        <v>14849</v>
      </c>
      <c r="L2361" s="1061">
        <v>11.55</v>
      </c>
      <c r="M2361" s="1061">
        <v>11.55</v>
      </c>
      <c r="N2361" s="1061">
        <v>11.55</v>
      </c>
      <c r="O2361" s="1061">
        <v>11.55</v>
      </c>
      <c r="P2361" s="1061">
        <v>11.55</v>
      </c>
      <c r="Q2361" s="1061">
        <v>11.55</v>
      </c>
      <c r="R2361" s="1061">
        <v>11.55</v>
      </c>
      <c r="S2361" s="1061">
        <v>11.55</v>
      </c>
      <c r="T2361" s="1061">
        <v>11.55</v>
      </c>
      <c r="U2361" s="1061">
        <v>11.55</v>
      </c>
      <c r="V2361" s="1061">
        <v>11.55</v>
      </c>
      <c r="W2361" s="1061">
        <v>11.55</v>
      </c>
    </row>
    <row r="2362" spans="1:23">
      <c r="A2362" s="908"/>
      <c r="B2362" s="1061" t="s">
        <v>234</v>
      </c>
      <c r="C2362" s="1061" t="s">
        <v>235</v>
      </c>
      <c r="D2362" s="1061" t="s">
        <v>5171</v>
      </c>
      <c r="E2362" s="1061" t="s">
        <v>5137</v>
      </c>
      <c r="F2362" s="1061" t="s">
        <v>5084</v>
      </c>
      <c r="G2362" s="1061" t="s">
        <v>1739</v>
      </c>
      <c r="H2362" s="1061" t="s">
        <v>129</v>
      </c>
      <c r="I2362" s="1061" t="s">
        <v>21</v>
      </c>
      <c r="J2362" s="1061" t="s">
        <v>7975</v>
      </c>
      <c r="K2362" s="1061" t="s">
        <v>14849</v>
      </c>
      <c r="L2362" s="1061">
        <v>12.08</v>
      </c>
      <c r="M2362" s="1061">
        <v>12.08</v>
      </c>
      <c r="N2362" s="1061">
        <v>12.08</v>
      </c>
      <c r="O2362" s="1061">
        <v>12.08</v>
      </c>
      <c r="P2362" s="1061">
        <v>12.08</v>
      </c>
      <c r="Q2362" s="1061">
        <v>12.08</v>
      </c>
      <c r="R2362" s="1061">
        <v>12.08</v>
      </c>
      <c r="S2362" s="1061">
        <v>12.08</v>
      </c>
      <c r="T2362" s="1061">
        <v>12.08</v>
      </c>
      <c r="U2362" s="1061">
        <v>12.08</v>
      </c>
      <c r="V2362" s="1061">
        <v>12.08</v>
      </c>
      <c r="W2362" s="1061">
        <v>12.08</v>
      </c>
    </row>
    <row r="2363" spans="1:23">
      <c r="A2363" s="908"/>
      <c r="B2363" s="1061" t="s">
        <v>234</v>
      </c>
      <c r="C2363" s="1061" t="s">
        <v>235</v>
      </c>
      <c r="D2363" s="1061" t="s">
        <v>4632</v>
      </c>
      <c r="E2363" s="1061" t="s">
        <v>5138</v>
      </c>
      <c r="F2363" s="1061" t="s">
        <v>5080</v>
      </c>
      <c r="G2363" s="1061" t="s">
        <v>1739</v>
      </c>
      <c r="H2363" s="1061" t="s">
        <v>129</v>
      </c>
      <c r="I2363" s="1061" t="s">
        <v>21</v>
      </c>
      <c r="J2363" s="1061" t="s">
        <v>7975</v>
      </c>
      <c r="K2363" s="1061" t="s">
        <v>14849</v>
      </c>
      <c r="L2363" s="1061">
        <v>29.97</v>
      </c>
      <c r="M2363" s="1061">
        <v>29.97</v>
      </c>
      <c r="N2363" s="1061">
        <v>29.97</v>
      </c>
      <c r="O2363" s="1061">
        <v>29.97</v>
      </c>
      <c r="P2363" s="1061">
        <v>29.97</v>
      </c>
      <c r="Q2363" s="1061">
        <v>29.97</v>
      </c>
      <c r="R2363" s="1061">
        <v>29.97</v>
      </c>
      <c r="S2363" s="1061">
        <v>29.97</v>
      </c>
      <c r="T2363" s="1061">
        <v>29.97</v>
      </c>
      <c r="U2363" s="1061">
        <v>29.97</v>
      </c>
      <c r="V2363" s="1061">
        <v>29.97</v>
      </c>
      <c r="W2363" s="1061">
        <v>29.97</v>
      </c>
    </row>
    <row r="2364" spans="1:23">
      <c r="A2364" s="908"/>
      <c r="B2364" s="1061" t="s">
        <v>234</v>
      </c>
      <c r="C2364" s="1061" t="s">
        <v>235</v>
      </c>
      <c r="D2364" s="1061" t="s">
        <v>4384</v>
      </c>
      <c r="E2364" s="1061" t="s">
        <v>5139</v>
      </c>
      <c r="F2364" s="1061" t="s">
        <v>5067</v>
      </c>
      <c r="G2364" s="1061" t="s">
        <v>1739</v>
      </c>
      <c r="H2364" s="1061" t="s">
        <v>129</v>
      </c>
      <c r="I2364" s="1061" t="s">
        <v>21</v>
      </c>
      <c r="J2364" s="1061" t="s">
        <v>7975</v>
      </c>
      <c r="K2364" s="1061" t="s">
        <v>14849</v>
      </c>
      <c r="L2364" s="1061">
        <v>7.35</v>
      </c>
      <c r="M2364" s="1061">
        <v>7.35</v>
      </c>
      <c r="N2364" s="1061">
        <v>7.35</v>
      </c>
      <c r="O2364" s="1061">
        <v>7.35</v>
      </c>
      <c r="P2364" s="1061">
        <v>7.35</v>
      </c>
      <c r="Q2364" s="1061">
        <v>7.35</v>
      </c>
      <c r="R2364" s="1061">
        <v>7.35</v>
      </c>
      <c r="S2364" s="1061">
        <v>7.35</v>
      </c>
      <c r="T2364" s="1061">
        <v>7.35</v>
      </c>
      <c r="U2364" s="1061">
        <v>7.35</v>
      </c>
      <c r="V2364" s="1061">
        <v>7.35</v>
      </c>
      <c r="W2364" s="1061">
        <v>7.35</v>
      </c>
    </row>
    <row r="2365" spans="1:23">
      <c r="A2365" s="908"/>
      <c r="B2365" s="1061" t="s">
        <v>234</v>
      </c>
      <c r="C2365" s="1061" t="s">
        <v>235</v>
      </c>
      <c r="D2365" s="1061" t="s">
        <v>4384</v>
      </c>
      <c r="E2365" s="1061" t="s">
        <v>5140</v>
      </c>
      <c r="F2365" s="1061" t="s">
        <v>5067</v>
      </c>
      <c r="G2365" s="1061" t="s">
        <v>1739</v>
      </c>
      <c r="H2365" s="1061" t="s">
        <v>129</v>
      </c>
      <c r="I2365" s="1061" t="s">
        <v>21</v>
      </c>
      <c r="J2365" s="1061" t="s">
        <v>7975</v>
      </c>
      <c r="K2365" s="1061" t="s">
        <v>14849</v>
      </c>
      <c r="L2365" s="1061">
        <v>6.82</v>
      </c>
      <c r="M2365" s="1061">
        <v>6.82</v>
      </c>
      <c r="N2365" s="1061">
        <v>6.82</v>
      </c>
      <c r="O2365" s="1061">
        <v>6.82</v>
      </c>
      <c r="P2365" s="1061">
        <v>6.82</v>
      </c>
      <c r="Q2365" s="1061">
        <v>6.82</v>
      </c>
      <c r="R2365" s="1061">
        <v>6.82</v>
      </c>
      <c r="S2365" s="1061">
        <v>6.82</v>
      </c>
      <c r="T2365" s="1061">
        <v>6.82</v>
      </c>
      <c r="U2365" s="1061">
        <v>6.82</v>
      </c>
      <c r="V2365" s="1061">
        <v>6.82</v>
      </c>
      <c r="W2365" s="1061">
        <v>6.82</v>
      </c>
    </row>
    <row r="2366" spans="1:23">
      <c r="A2366" s="908"/>
      <c r="B2366" s="1061" t="s">
        <v>234</v>
      </c>
      <c r="C2366" s="1061" t="s">
        <v>235</v>
      </c>
      <c r="D2366" s="1061" t="s">
        <v>4384</v>
      </c>
      <c r="E2366" s="1061" t="s">
        <v>5141</v>
      </c>
      <c r="F2366" s="1061" t="s">
        <v>5067</v>
      </c>
      <c r="G2366" s="1061" t="s">
        <v>1739</v>
      </c>
      <c r="H2366" s="1061" t="s">
        <v>129</v>
      </c>
      <c r="I2366" s="1061" t="s">
        <v>21</v>
      </c>
      <c r="J2366" s="1061" t="s">
        <v>7975</v>
      </c>
      <c r="K2366" s="1061" t="s">
        <v>14849</v>
      </c>
      <c r="L2366" s="1061">
        <v>22.98</v>
      </c>
      <c r="M2366" s="1061">
        <v>22.98</v>
      </c>
      <c r="N2366" s="1061">
        <v>22.98</v>
      </c>
      <c r="O2366" s="1061">
        <v>22.98</v>
      </c>
      <c r="P2366" s="1061">
        <v>22.98</v>
      </c>
      <c r="Q2366" s="1061">
        <v>22.98</v>
      </c>
      <c r="R2366" s="1061">
        <v>22.98</v>
      </c>
      <c r="S2366" s="1061">
        <v>22.98</v>
      </c>
      <c r="T2366" s="1061">
        <v>22.98</v>
      </c>
      <c r="U2366" s="1061">
        <v>22.98</v>
      </c>
      <c r="V2366" s="1061">
        <v>22.98</v>
      </c>
      <c r="W2366" s="1061">
        <v>22.98</v>
      </c>
    </row>
    <row r="2367" spans="1:23">
      <c r="A2367" s="908"/>
      <c r="B2367" s="1061" t="s">
        <v>234</v>
      </c>
      <c r="C2367" s="1061" t="s">
        <v>235</v>
      </c>
      <c r="D2367" s="1061" t="s">
        <v>4384</v>
      </c>
      <c r="E2367" s="1061" t="s">
        <v>5142</v>
      </c>
      <c r="F2367" s="1061" t="s">
        <v>5067</v>
      </c>
      <c r="G2367" s="1061" t="s">
        <v>1739</v>
      </c>
      <c r="H2367" s="1061" t="s">
        <v>129</v>
      </c>
      <c r="I2367" s="1061" t="s">
        <v>21</v>
      </c>
      <c r="J2367" s="1061" t="s">
        <v>7975</v>
      </c>
      <c r="K2367" s="1061" t="s">
        <v>14849</v>
      </c>
      <c r="L2367" s="1061">
        <v>26.81</v>
      </c>
      <c r="M2367" s="1061">
        <v>26.81</v>
      </c>
      <c r="N2367" s="1061">
        <v>26.81</v>
      </c>
      <c r="O2367" s="1061">
        <v>26.81</v>
      </c>
      <c r="P2367" s="1061">
        <v>26.81</v>
      </c>
      <c r="Q2367" s="1061">
        <v>26.81</v>
      </c>
      <c r="R2367" s="1061">
        <v>26.81</v>
      </c>
      <c r="S2367" s="1061">
        <v>26.81</v>
      </c>
      <c r="T2367" s="1061">
        <v>26.81</v>
      </c>
      <c r="U2367" s="1061">
        <v>26.81</v>
      </c>
      <c r="V2367" s="1061">
        <v>26.81</v>
      </c>
      <c r="W2367" s="1061">
        <v>26.81</v>
      </c>
    </row>
    <row r="2368" spans="1:23">
      <c r="A2368" s="908"/>
      <c r="B2368" s="1061" t="s">
        <v>234</v>
      </c>
      <c r="C2368" s="1061" t="s">
        <v>235</v>
      </c>
      <c r="D2368" s="1061" t="s">
        <v>4384</v>
      </c>
      <c r="E2368" s="1061" t="s">
        <v>14572</v>
      </c>
      <c r="F2368" s="1061" t="s">
        <v>5067</v>
      </c>
      <c r="G2368" s="1061" t="s">
        <v>1739</v>
      </c>
      <c r="H2368" s="1061" t="s">
        <v>129</v>
      </c>
      <c r="I2368" s="1061" t="s">
        <v>21</v>
      </c>
      <c r="J2368" s="1061" t="s">
        <v>7975</v>
      </c>
      <c r="K2368" s="1061" t="s">
        <v>14849</v>
      </c>
      <c r="L2368" s="1061">
        <v>15.01</v>
      </c>
      <c r="M2368" s="1061">
        <v>15.01</v>
      </c>
      <c r="N2368" s="1061">
        <v>15.01</v>
      </c>
      <c r="O2368" s="1061">
        <v>15.01</v>
      </c>
      <c r="P2368" s="1061">
        <v>15.01</v>
      </c>
      <c r="Q2368" s="1061">
        <v>15.01</v>
      </c>
      <c r="R2368" s="1061">
        <v>15.01</v>
      </c>
      <c r="S2368" s="1061">
        <v>15.01</v>
      </c>
      <c r="T2368" s="1061">
        <v>15.01</v>
      </c>
      <c r="U2368" s="1061">
        <v>15.01</v>
      </c>
      <c r="V2368" s="1061">
        <v>15.01</v>
      </c>
      <c r="W2368" s="1061">
        <v>15.01</v>
      </c>
    </row>
    <row r="2369" spans="1:23">
      <c r="A2369" s="908"/>
      <c r="B2369" s="1061" t="s">
        <v>234</v>
      </c>
      <c r="C2369" s="1061" t="s">
        <v>235</v>
      </c>
      <c r="D2369" s="1061" t="s">
        <v>4384</v>
      </c>
      <c r="E2369" s="1061" t="s">
        <v>14858</v>
      </c>
      <c r="F2369" s="1061" t="s">
        <v>5067</v>
      </c>
      <c r="G2369" s="1061" t="s">
        <v>1739</v>
      </c>
      <c r="H2369" s="1061" t="s">
        <v>129</v>
      </c>
      <c r="I2369" s="1061" t="s">
        <v>21</v>
      </c>
      <c r="J2369" s="1061" t="s">
        <v>7975</v>
      </c>
      <c r="K2369" s="1061" t="s">
        <v>14849</v>
      </c>
      <c r="L2369" s="1061">
        <v>14.29</v>
      </c>
      <c r="M2369" s="1061">
        <v>14.29</v>
      </c>
      <c r="N2369" s="1061">
        <v>14.29</v>
      </c>
      <c r="O2369" s="1061">
        <v>14.29</v>
      </c>
      <c r="P2369" s="1061">
        <v>14.29</v>
      </c>
      <c r="Q2369" s="1061">
        <v>14.29</v>
      </c>
      <c r="R2369" s="1061">
        <v>14.29</v>
      </c>
      <c r="S2369" s="1061">
        <v>14.29</v>
      </c>
      <c r="T2369" s="1061">
        <v>14.29</v>
      </c>
      <c r="U2369" s="1061">
        <v>14.29</v>
      </c>
      <c r="V2369" s="1061">
        <v>14.29</v>
      </c>
      <c r="W2369" s="1061">
        <v>14.29</v>
      </c>
    </row>
    <row r="2370" spans="1:23">
      <c r="A2370" s="908"/>
      <c r="B2370" s="1061" t="s">
        <v>234</v>
      </c>
      <c r="C2370" s="1061" t="s">
        <v>235</v>
      </c>
      <c r="D2370" s="1061" t="s">
        <v>5070</v>
      </c>
      <c r="E2370" s="1061" t="s">
        <v>5143</v>
      </c>
      <c r="F2370" s="1061" t="s">
        <v>5144</v>
      </c>
      <c r="G2370" s="1061" t="s">
        <v>1739</v>
      </c>
      <c r="H2370" s="1061" t="s">
        <v>129</v>
      </c>
      <c r="I2370" s="1061" t="s">
        <v>21</v>
      </c>
      <c r="J2370" s="1061" t="s">
        <v>7975</v>
      </c>
      <c r="K2370" s="1061" t="s">
        <v>14849</v>
      </c>
      <c r="L2370" s="1061">
        <v>17.260000000000002</v>
      </c>
      <c r="M2370" s="1061">
        <v>17.260000000000002</v>
      </c>
      <c r="N2370" s="1061">
        <v>17.260000000000002</v>
      </c>
      <c r="O2370" s="1061">
        <v>17.260000000000002</v>
      </c>
      <c r="P2370" s="1061">
        <v>17.260000000000002</v>
      </c>
      <c r="Q2370" s="1061">
        <v>17.260000000000002</v>
      </c>
      <c r="R2370" s="1061">
        <v>17.260000000000002</v>
      </c>
      <c r="S2370" s="1061">
        <v>17.260000000000002</v>
      </c>
      <c r="T2370" s="1061">
        <v>17.260000000000002</v>
      </c>
      <c r="U2370" s="1061">
        <v>17.260000000000002</v>
      </c>
      <c r="V2370" s="1061">
        <v>17.260000000000002</v>
      </c>
      <c r="W2370" s="1061">
        <v>17.260000000000002</v>
      </c>
    </row>
    <row r="2371" spans="1:23">
      <c r="A2371" s="908"/>
      <c r="B2371" s="1061" t="s">
        <v>234</v>
      </c>
      <c r="C2371" s="1061" t="s">
        <v>235</v>
      </c>
      <c r="D2371" s="1061" t="s">
        <v>5070</v>
      </c>
      <c r="E2371" s="1061" t="s">
        <v>5145</v>
      </c>
      <c r="F2371" s="1061" t="s">
        <v>5144</v>
      </c>
      <c r="G2371" s="1061" t="s">
        <v>1739</v>
      </c>
      <c r="H2371" s="1061" t="s">
        <v>129</v>
      </c>
      <c r="I2371" s="1061" t="s">
        <v>21</v>
      </c>
      <c r="J2371" s="1061" t="s">
        <v>7975</v>
      </c>
      <c r="K2371" s="1061" t="s">
        <v>14849</v>
      </c>
      <c r="L2371" s="1061">
        <v>17.260000000000002</v>
      </c>
      <c r="M2371" s="1061">
        <v>17.260000000000002</v>
      </c>
      <c r="N2371" s="1061">
        <v>17.260000000000002</v>
      </c>
      <c r="O2371" s="1061">
        <v>17.260000000000002</v>
      </c>
      <c r="P2371" s="1061">
        <v>17.260000000000002</v>
      </c>
      <c r="Q2371" s="1061">
        <v>17.260000000000002</v>
      </c>
      <c r="R2371" s="1061">
        <v>17.260000000000002</v>
      </c>
      <c r="S2371" s="1061">
        <v>17.260000000000002</v>
      </c>
      <c r="T2371" s="1061">
        <v>17.260000000000002</v>
      </c>
      <c r="U2371" s="1061">
        <v>17.260000000000002</v>
      </c>
      <c r="V2371" s="1061">
        <v>17.260000000000002</v>
      </c>
      <c r="W2371" s="1061">
        <v>17.260000000000002</v>
      </c>
    </row>
    <row r="2372" spans="1:23">
      <c r="A2372" s="908"/>
      <c r="B2372" s="1061" t="s">
        <v>234</v>
      </c>
      <c r="C2372" s="1061" t="s">
        <v>235</v>
      </c>
      <c r="D2372" s="1061" t="s">
        <v>5070</v>
      </c>
      <c r="E2372" s="1061" t="s">
        <v>5146</v>
      </c>
      <c r="F2372" s="1061" t="s">
        <v>5144</v>
      </c>
      <c r="G2372" s="1061" t="s">
        <v>1739</v>
      </c>
      <c r="H2372" s="1061" t="s">
        <v>129</v>
      </c>
      <c r="I2372" s="1061" t="s">
        <v>21</v>
      </c>
      <c r="J2372" s="1061" t="s">
        <v>7975</v>
      </c>
      <c r="K2372" s="1061" t="s">
        <v>14849</v>
      </c>
      <c r="L2372" s="1061">
        <v>17.260000000000002</v>
      </c>
      <c r="M2372" s="1061">
        <v>17.260000000000002</v>
      </c>
      <c r="N2372" s="1061">
        <v>17.260000000000002</v>
      </c>
      <c r="O2372" s="1061">
        <v>17.260000000000002</v>
      </c>
      <c r="P2372" s="1061">
        <v>17.260000000000002</v>
      </c>
      <c r="Q2372" s="1061">
        <v>17.260000000000002</v>
      </c>
      <c r="R2372" s="1061">
        <v>17.260000000000002</v>
      </c>
      <c r="S2372" s="1061">
        <v>17.260000000000002</v>
      </c>
      <c r="T2372" s="1061">
        <v>17.260000000000002</v>
      </c>
      <c r="U2372" s="1061">
        <v>17.260000000000002</v>
      </c>
      <c r="V2372" s="1061">
        <v>17.260000000000002</v>
      </c>
      <c r="W2372" s="1061">
        <v>17.260000000000002</v>
      </c>
    </row>
    <row r="2373" spans="1:23">
      <c r="A2373" s="908"/>
      <c r="B2373" s="1061" t="s">
        <v>234</v>
      </c>
      <c r="C2373" s="1061" t="s">
        <v>235</v>
      </c>
      <c r="D2373" s="1061" t="s">
        <v>5070</v>
      </c>
      <c r="E2373" s="1061" t="s">
        <v>5147</v>
      </c>
      <c r="F2373" s="1061" t="s">
        <v>5144</v>
      </c>
      <c r="G2373" s="1061" t="s">
        <v>1739</v>
      </c>
      <c r="H2373" s="1061" t="s">
        <v>129</v>
      </c>
      <c r="I2373" s="1061" t="s">
        <v>21</v>
      </c>
      <c r="J2373" s="1061" t="s">
        <v>7975</v>
      </c>
      <c r="K2373" s="1061" t="s">
        <v>14849</v>
      </c>
      <c r="L2373" s="1061">
        <v>17.260000000000002</v>
      </c>
      <c r="M2373" s="1061">
        <v>17.260000000000002</v>
      </c>
      <c r="N2373" s="1061">
        <v>17.260000000000002</v>
      </c>
      <c r="O2373" s="1061">
        <v>17.260000000000002</v>
      </c>
      <c r="P2373" s="1061">
        <v>17.260000000000002</v>
      </c>
      <c r="Q2373" s="1061">
        <v>17.260000000000002</v>
      </c>
      <c r="R2373" s="1061">
        <v>17.260000000000002</v>
      </c>
      <c r="S2373" s="1061">
        <v>17.260000000000002</v>
      </c>
      <c r="T2373" s="1061">
        <v>17.260000000000002</v>
      </c>
      <c r="U2373" s="1061">
        <v>17.260000000000002</v>
      </c>
      <c r="V2373" s="1061">
        <v>17.260000000000002</v>
      </c>
      <c r="W2373" s="1061">
        <v>17.260000000000002</v>
      </c>
    </row>
    <row r="2374" spans="1:23">
      <c r="A2374" s="908"/>
      <c r="B2374" s="1061" t="s">
        <v>234</v>
      </c>
      <c r="C2374" s="1061" t="s">
        <v>235</v>
      </c>
      <c r="D2374" s="1061" t="s">
        <v>5070</v>
      </c>
      <c r="E2374" s="1061" t="s">
        <v>13649</v>
      </c>
      <c r="F2374" s="1061" t="s">
        <v>5144</v>
      </c>
      <c r="G2374" s="1061" t="s">
        <v>1739</v>
      </c>
      <c r="H2374" s="1061" t="s">
        <v>129</v>
      </c>
      <c r="I2374" s="1061" t="s">
        <v>21</v>
      </c>
      <c r="J2374" s="1061" t="s">
        <v>7975</v>
      </c>
      <c r="K2374" s="1061" t="s">
        <v>14849</v>
      </c>
      <c r="L2374" s="1061">
        <v>41.06</v>
      </c>
      <c r="M2374" s="1061">
        <v>41.06</v>
      </c>
      <c r="N2374" s="1061">
        <v>41.06</v>
      </c>
      <c r="O2374" s="1061">
        <v>41.06</v>
      </c>
      <c r="P2374" s="1061">
        <v>41.06</v>
      </c>
      <c r="Q2374" s="1061">
        <v>41.06</v>
      </c>
      <c r="R2374" s="1061">
        <v>41.06</v>
      </c>
      <c r="S2374" s="1061">
        <v>41.06</v>
      </c>
      <c r="T2374" s="1061">
        <v>41.06</v>
      </c>
      <c r="U2374" s="1061">
        <v>41.06</v>
      </c>
      <c r="V2374" s="1061">
        <v>41.06</v>
      </c>
      <c r="W2374" s="1061">
        <v>41.06</v>
      </c>
    </row>
    <row r="2375" spans="1:23">
      <c r="A2375" s="908"/>
      <c r="B2375" s="1061" t="s">
        <v>234</v>
      </c>
      <c r="C2375" s="1061" t="s">
        <v>235</v>
      </c>
      <c r="D2375" s="1061" t="s">
        <v>4632</v>
      </c>
      <c r="E2375" s="1061" t="s">
        <v>5149</v>
      </c>
      <c r="F2375" s="1061" t="s">
        <v>5148</v>
      </c>
      <c r="G2375" s="1061" t="s">
        <v>1739</v>
      </c>
      <c r="H2375" s="1061" t="s">
        <v>129</v>
      </c>
      <c r="I2375" s="1061" t="s">
        <v>21</v>
      </c>
      <c r="J2375" s="1061" t="s">
        <v>7975</v>
      </c>
      <c r="K2375" s="1061" t="s">
        <v>14849</v>
      </c>
      <c r="L2375" s="1061">
        <v>25.87</v>
      </c>
      <c r="M2375" s="1061">
        <v>25.87</v>
      </c>
      <c r="N2375" s="1061">
        <v>25.87</v>
      </c>
      <c r="O2375" s="1061">
        <v>25.87</v>
      </c>
      <c r="P2375" s="1061">
        <v>25.87</v>
      </c>
      <c r="Q2375" s="1061">
        <v>25.87</v>
      </c>
      <c r="R2375" s="1061">
        <v>25.87</v>
      </c>
      <c r="S2375" s="1061">
        <v>25.87</v>
      </c>
      <c r="T2375" s="1061">
        <v>25.87</v>
      </c>
      <c r="U2375" s="1061">
        <v>25.87</v>
      </c>
      <c r="V2375" s="1061">
        <v>25.87</v>
      </c>
      <c r="W2375" s="1061">
        <v>25.87</v>
      </c>
    </row>
    <row r="2376" spans="1:23">
      <c r="A2376" s="908"/>
      <c r="B2376" s="1061" t="s">
        <v>234</v>
      </c>
      <c r="C2376" s="1061" t="s">
        <v>235</v>
      </c>
      <c r="D2376" s="1061" t="s">
        <v>4632</v>
      </c>
      <c r="E2376" s="1061" t="s">
        <v>5150</v>
      </c>
      <c r="F2376" s="1061" t="s">
        <v>5148</v>
      </c>
      <c r="G2376" s="1061" t="s">
        <v>1739</v>
      </c>
      <c r="H2376" s="1061" t="s">
        <v>129</v>
      </c>
      <c r="I2376" s="1061" t="s">
        <v>21</v>
      </c>
      <c r="J2376" s="1061" t="s">
        <v>7975</v>
      </c>
      <c r="K2376" s="1061" t="s">
        <v>14849</v>
      </c>
      <c r="L2376" s="1061">
        <v>24.63</v>
      </c>
      <c r="M2376" s="1061">
        <v>24.63</v>
      </c>
      <c r="N2376" s="1061">
        <v>24.63</v>
      </c>
      <c r="O2376" s="1061">
        <v>24.63</v>
      </c>
      <c r="P2376" s="1061">
        <v>24.63</v>
      </c>
      <c r="Q2376" s="1061">
        <v>24.63</v>
      </c>
      <c r="R2376" s="1061">
        <v>24.63</v>
      </c>
      <c r="S2376" s="1061">
        <v>24.63</v>
      </c>
      <c r="T2376" s="1061">
        <v>24.63</v>
      </c>
      <c r="U2376" s="1061">
        <v>24.63</v>
      </c>
      <c r="V2376" s="1061">
        <v>24.63</v>
      </c>
      <c r="W2376" s="1061">
        <v>24.63</v>
      </c>
    </row>
    <row r="2377" spans="1:23">
      <c r="A2377" s="908"/>
      <c r="B2377" s="1061" t="s">
        <v>234</v>
      </c>
      <c r="C2377" s="1061" t="s">
        <v>235</v>
      </c>
      <c r="D2377" s="1061" t="s">
        <v>4632</v>
      </c>
      <c r="E2377" s="1061" t="s">
        <v>5151</v>
      </c>
      <c r="F2377" s="1061" t="s">
        <v>5148</v>
      </c>
      <c r="G2377" s="1061" t="s">
        <v>1739</v>
      </c>
      <c r="H2377" s="1061" t="s">
        <v>129</v>
      </c>
      <c r="I2377" s="1061" t="s">
        <v>21</v>
      </c>
      <c r="J2377" s="1061" t="s">
        <v>7975</v>
      </c>
      <c r="K2377" s="1061" t="s">
        <v>14849</v>
      </c>
      <c r="L2377" s="1061">
        <v>25.87</v>
      </c>
      <c r="M2377" s="1061">
        <v>25.87</v>
      </c>
      <c r="N2377" s="1061">
        <v>25.87</v>
      </c>
      <c r="O2377" s="1061">
        <v>25.87</v>
      </c>
      <c r="P2377" s="1061">
        <v>25.87</v>
      </c>
      <c r="Q2377" s="1061">
        <v>25.87</v>
      </c>
      <c r="R2377" s="1061">
        <v>25.87</v>
      </c>
      <c r="S2377" s="1061">
        <v>25.87</v>
      </c>
      <c r="T2377" s="1061">
        <v>25.87</v>
      </c>
      <c r="U2377" s="1061">
        <v>25.87</v>
      </c>
      <c r="V2377" s="1061">
        <v>25.87</v>
      </c>
      <c r="W2377" s="1061">
        <v>25.87</v>
      </c>
    </row>
    <row r="2378" spans="1:23">
      <c r="A2378" s="908"/>
      <c r="B2378" s="1061" t="s">
        <v>234</v>
      </c>
      <c r="C2378" s="1061" t="s">
        <v>235</v>
      </c>
      <c r="D2378" s="1061" t="s">
        <v>4632</v>
      </c>
      <c r="E2378" s="1061" t="s">
        <v>5152</v>
      </c>
      <c r="F2378" s="1061" t="s">
        <v>5148</v>
      </c>
      <c r="G2378" s="1061" t="s">
        <v>1739</v>
      </c>
      <c r="H2378" s="1061" t="s">
        <v>129</v>
      </c>
      <c r="I2378" s="1061" t="s">
        <v>21</v>
      </c>
      <c r="J2378" s="1061" t="s">
        <v>7975</v>
      </c>
      <c r="K2378" s="1061" t="s">
        <v>14849</v>
      </c>
      <c r="L2378" s="1061">
        <v>24.63</v>
      </c>
      <c r="M2378" s="1061">
        <v>24.63</v>
      </c>
      <c r="N2378" s="1061">
        <v>24.63</v>
      </c>
      <c r="O2378" s="1061">
        <v>24.63</v>
      </c>
      <c r="P2378" s="1061">
        <v>24.63</v>
      </c>
      <c r="Q2378" s="1061">
        <v>24.63</v>
      </c>
      <c r="R2378" s="1061">
        <v>24.63</v>
      </c>
      <c r="S2378" s="1061">
        <v>24.63</v>
      </c>
      <c r="T2378" s="1061">
        <v>24.63</v>
      </c>
      <c r="U2378" s="1061">
        <v>24.63</v>
      </c>
      <c r="V2378" s="1061">
        <v>24.63</v>
      </c>
      <c r="W2378" s="1061">
        <v>24.63</v>
      </c>
    </row>
    <row r="2379" spans="1:23">
      <c r="A2379" s="908"/>
      <c r="B2379" s="1061" t="s">
        <v>234</v>
      </c>
      <c r="C2379" s="1061" t="s">
        <v>235</v>
      </c>
      <c r="D2379" s="1061" t="s">
        <v>4384</v>
      </c>
      <c r="E2379" s="1061" t="s">
        <v>5153</v>
      </c>
      <c r="F2379" s="1061" t="s">
        <v>5093</v>
      </c>
      <c r="G2379" s="1061" t="s">
        <v>1739</v>
      </c>
      <c r="H2379" s="1061" t="s">
        <v>129</v>
      </c>
      <c r="I2379" s="1061" t="s">
        <v>21</v>
      </c>
      <c r="J2379" s="1061" t="s">
        <v>7975</v>
      </c>
      <c r="K2379" s="1061" t="s">
        <v>14849</v>
      </c>
      <c r="L2379" s="1061">
        <v>5.93</v>
      </c>
      <c r="M2379" s="1061">
        <v>5.93</v>
      </c>
      <c r="N2379" s="1061">
        <v>5.93</v>
      </c>
      <c r="O2379" s="1061">
        <v>5.93</v>
      </c>
      <c r="P2379" s="1061">
        <v>5.93</v>
      </c>
      <c r="Q2379" s="1061">
        <v>5.93</v>
      </c>
      <c r="R2379" s="1061">
        <v>5.93</v>
      </c>
      <c r="S2379" s="1061">
        <v>5.93</v>
      </c>
      <c r="T2379" s="1061">
        <v>5.93</v>
      </c>
      <c r="U2379" s="1061">
        <v>5.93</v>
      </c>
      <c r="V2379" s="1061">
        <v>5.93</v>
      </c>
      <c r="W2379" s="1061">
        <v>5.93</v>
      </c>
    </row>
    <row r="2380" spans="1:23">
      <c r="A2380" s="908"/>
      <c r="B2380" s="1061" t="s">
        <v>234</v>
      </c>
      <c r="C2380" s="1061" t="s">
        <v>235</v>
      </c>
      <c r="D2380" s="1061" t="s">
        <v>4384</v>
      </c>
      <c r="E2380" s="1061" t="s">
        <v>5154</v>
      </c>
      <c r="F2380" s="1061" t="s">
        <v>5093</v>
      </c>
      <c r="G2380" s="1061" t="s">
        <v>1739</v>
      </c>
      <c r="H2380" s="1061" t="s">
        <v>129</v>
      </c>
      <c r="I2380" s="1061" t="s">
        <v>21</v>
      </c>
      <c r="J2380" s="1061" t="s">
        <v>7975</v>
      </c>
      <c r="K2380" s="1061" t="s">
        <v>14849</v>
      </c>
      <c r="L2380" s="1061">
        <v>4.93</v>
      </c>
      <c r="M2380" s="1061">
        <v>4.93</v>
      </c>
      <c r="N2380" s="1061">
        <v>4.93</v>
      </c>
      <c r="O2380" s="1061">
        <v>4.93</v>
      </c>
      <c r="P2380" s="1061">
        <v>4.93</v>
      </c>
      <c r="Q2380" s="1061">
        <v>4.93</v>
      </c>
      <c r="R2380" s="1061">
        <v>4.93</v>
      </c>
      <c r="S2380" s="1061">
        <v>4.93</v>
      </c>
      <c r="T2380" s="1061">
        <v>4.93</v>
      </c>
      <c r="U2380" s="1061">
        <v>4.93</v>
      </c>
      <c r="V2380" s="1061">
        <v>4.93</v>
      </c>
      <c r="W2380" s="1061">
        <v>4.93</v>
      </c>
    </row>
    <row r="2381" spans="1:23">
      <c r="A2381" s="908"/>
      <c r="B2381" s="1061" t="s">
        <v>234</v>
      </c>
      <c r="C2381" s="1061" t="s">
        <v>235</v>
      </c>
      <c r="D2381" s="1061" t="s">
        <v>239</v>
      </c>
      <c r="E2381" s="1061" t="s">
        <v>5155</v>
      </c>
      <c r="F2381" s="1061" t="s">
        <v>5001</v>
      </c>
      <c r="G2381" s="1061" t="s">
        <v>1739</v>
      </c>
      <c r="H2381" s="1061" t="s">
        <v>129</v>
      </c>
      <c r="I2381" s="1061" t="s">
        <v>21</v>
      </c>
      <c r="J2381" s="1061" t="s">
        <v>7975</v>
      </c>
      <c r="K2381" s="1061" t="s">
        <v>14849</v>
      </c>
      <c r="L2381" s="1061">
        <v>12.23</v>
      </c>
      <c r="M2381" s="1061">
        <v>12.23</v>
      </c>
      <c r="N2381" s="1061">
        <v>12.23</v>
      </c>
      <c r="O2381" s="1061">
        <v>12.23</v>
      </c>
      <c r="P2381" s="1061">
        <v>12.23</v>
      </c>
      <c r="Q2381" s="1061">
        <v>12.23</v>
      </c>
      <c r="R2381" s="1061">
        <v>12.23</v>
      </c>
      <c r="S2381" s="1061">
        <v>12.23</v>
      </c>
      <c r="T2381" s="1061">
        <v>12.23</v>
      </c>
      <c r="U2381" s="1061">
        <v>12.23</v>
      </c>
      <c r="V2381" s="1061">
        <v>12.23</v>
      </c>
      <c r="W2381" s="1061">
        <v>12.23</v>
      </c>
    </row>
    <row r="2382" spans="1:23">
      <c r="A2382" s="908"/>
      <c r="B2382" s="1061" t="s">
        <v>234</v>
      </c>
      <c r="C2382" s="1061" t="s">
        <v>235</v>
      </c>
      <c r="D2382" s="1061" t="s">
        <v>239</v>
      </c>
      <c r="E2382" s="1061" t="s">
        <v>5156</v>
      </c>
      <c r="F2382" s="1061" t="s">
        <v>5001</v>
      </c>
      <c r="G2382" s="1061" t="s">
        <v>1739</v>
      </c>
      <c r="H2382" s="1061" t="s">
        <v>129</v>
      </c>
      <c r="I2382" s="1061" t="s">
        <v>21</v>
      </c>
      <c r="J2382" s="1061" t="s">
        <v>7975</v>
      </c>
      <c r="K2382" s="1061" t="s">
        <v>14849</v>
      </c>
      <c r="L2382" s="1061">
        <v>12.23</v>
      </c>
      <c r="M2382" s="1061">
        <v>12.23</v>
      </c>
      <c r="N2382" s="1061">
        <v>12.23</v>
      </c>
      <c r="O2382" s="1061">
        <v>12.23</v>
      </c>
      <c r="P2382" s="1061">
        <v>12.23</v>
      </c>
      <c r="Q2382" s="1061">
        <v>12.23</v>
      </c>
      <c r="R2382" s="1061">
        <v>12.23</v>
      </c>
      <c r="S2382" s="1061">
        <v>12.23</v>
      </c>
      <c r="T2382" s="1061">
        <v>12.23</v>
      </c>
      <c r="U2382" s="1061">
        <v>12.23</v>
      </c>
      <c r="V2382" s="1061">
        <v>12.23</v>
      </c>
      <c r="W2382" s="1061">
        <v>12.23</v>
      </c>
    </row>
    <row r="2383" spans="1:23">
      <c r="A2383" s="908"/>
      <c r="B2383" s="1061" t="s">
        <v>234</v>
      </c>
      <c r="C2383" s="1061" t="s">
        <v>235</v>
      </c>
      <c r="D2383" s="1061" t="s">
        <v>239</v>
      </c>
      <c r="E2383" s="1061" t="s">
        <v>13650</v>
      </c>
      <c r="F2383" s="1061" t="s">
        <v>5001</v>
      </c>
      <c r="G2383" s="1061" t="s">
        <v>1739</v>
      </c>
      <c r="H2383" s="1061" t="s">
        <v>129</v>
      </c>
      <c r="I2383" s="1061" t="s">
        <v>21</v>
      </c>
      <c r="J2383" s="1061" t="s">
        <v>7975</v>
      </c>
      <c r="K2383" s="1061" t="s">
        <v>14849</v>
      </c>
      <c r="L2383" s="1061">
        <v>13.73</v>
      </c>
      <c r="M2383" s="1061">
        <v>13.73</v>
      </c>
      <c r="N2383" s="1061">
        <v>13.73</v>
      </c>
      <c r="O2383" s="1061">
        <v>13.73</v>
      </c>
      <c r="P2383" s="1061">
        <v>13.73</v>
      </c>
      <c r="Q2383" s="1061">
        <v>13.73</v>
      </c>
      <c r="R2383" s="1061">
        <v>13.73</v>
      </c>
      <c r="S2383" s="1061">
        <v>13.73</v>
      </c>
      <c r="T2383" s="1061">
        <v>13.73</v>
      </c>
      <c r="U2383" s="1061">
        <v>13.73</v>
      </c>
      <c r="V2383" s="1061">
        <v>13.73</v>
      </c>
      <c r="W2383" s="1061">
        <v>13.73</v>
      </c>
    </row>
    <row r="2384" spans="1:23">
      <c r="A2384" s="908"/>
      <c r="B2384" s="1061" t="s">
        <v>234</v>
      </c>
      <c r="C2384" s="1061" t="s">
        <v>235</v>
      </c>
      <c r="D2384" s="1061" t="s">
        <v>239</v>
      </c>
      <c r="E2384" s="1061" t="s">
        <v>5157</v>
      </c>
      <c r="F2384" s="1061" t="s">
        <v>5102</v>
      </c>
      <c r="G2384" s="1061" t="s">
        <v>1739</v>
      </c>
      <c r="H2384" s="1061" t="s">
        <v>129</v>
      </c>
      <c r="I2384" s="1061" t="s">
        <v>21</v>
      </c>
      <c r="J2384" s="1061" t="s">
        <v>7975</v>
      </c>
      <c r="K2384" s="1061" t="s">
        <v>14849</v>
      </c>
      <c r="L2384" s="1061">
        <v>35.97</v>
      </c>
      <c r="M2384" s="1061">
        <v>35.97</v>
      </c>
      <c r="N2384" s="1061">
        <v>35.97</v>
      </c>
      <c r="O2384" s="1061">
        <v>35.97</v>
      </c>
      <c r="P2384" s="1061">
        <v>35.97</v>
      </c>
      <c r="Q2384" s="1061">
        <v>35.97</v>
      </c>
      <c r="R2384" s="1061">
        <v>35.97</v>
      </c>
      <c r="S2384" s="1061">
        <v>35.97</v>
      </c>
      <c r="T2384" s="1061">
        <v>35.97</v>
      </c>
      <c r="U2384" s="1061">
        <v>35.97</v>
      </c>
      <c r="V2384" s="1061">
        <v>35.97</v>
      </c>
      <c r="W2384" s="1061">
        <v>35.97</v>
      </c>
    </row>
    <row r="2385" spans="1:23">
      <c r="A2385" s="908"/>
      <c r="B2385" s="1061" t="s">
        <v>234</v>
      </c>
      <c r="C2385" s="1061" t="s">
        <v>235</v>
      </c>
      <c r="D2385" s="1061" t="s">
        <v>239</v>
      </c>
      <c r="E2385" s="1061" t="s">
        <v>5158</v>
      </c>
      <c r="F2385" s="1061" t="s">
        <v>5102</v>
      </c>
      <c r="G2385" s="1061" t="s">
        <v>1739</v>
      </c>
      <c r="H2385" s="1061" t="s">
        <v>129</v>
      </c>
      <c r="I2385" s="1061" t="s">
        <v>21</v>
      </c>
      <c r="J2385" s="1061" t="s">
        <v>7975</v>
      </c>
      <c r="K2385" s="1061" t="s">
        <v>14849</v>
      </c>
      <c r="L2385" s="1061">
        <v>41.48</v>
      </c>
      <c r="M2385" s="1061">
        <v>41.48</v>
      </c>
      <c r="N2385" s="1061">
        <v>41.48</v>
      </c>
      <c r="O2385" s="1061">
        <v>41.48</v>
      </c>
      <c r="P2385" s="1061">
        <v>41.48</v>
      </c>
      <c r="Q2385" s="1061">
        <v>41.48</v>
      </c>
      <c r="R2385" s="1061">
        <v>41.48</v>
      </c>
      <c r="S2385" s="1061">
        <v>41.48</v>
      </c>
      <c r="T2385" s="1061">
        <v>41.48</v>
      </c>
      <c r="U2385" s="1061">
        <v>41.48</v>
      </c>
      <c r="V2385" s="1061">
        <v>41.48</v>
      </c>
      <c r="W2385" s="1061">
        <v>41.48</v>
      </c>
    </row>
    <row r="2386" spans="1:23">
      <c r="A2386" s="908"/>
      <c r="B2386" s="1061" t="s">
        <v>234</v>
      </c>
      <c r="C2386" s="1061" t="s">
        <v>235</v>
      </c>
      <c r="D2386" s="1061" t="s">
        <v>239</v>
      </c>
      <c r="E2386" s="1061" t="s">
        <v>5159</v>
      </c>
      <c r="F2386" s="1061" t="s">
        <v>12260</v>
      </c>
      <c r="G2386" s="1061" t="s">
        <v>1739</v>
      </c>
      <c r="H2386" s="1061" t="s">
        <v>129</v>
      </c>
      <c r="I2386" s="1061" t="s">
        <v>21</v>
      </c>
      <c r="J2386" s="1061" t="s">
        <v>7975</v>
      </c>
      <c r="K2386" s="1061" t="s">
        <v>14849</v>
      </c>
      <c r="L2386" s="1061">
        <v>44.04</v>
      </c>
      <c r="M2386" s="1061">
        <v>44.04</v>
      </c>
      <c r="N2386" s="1061">
        <v>44.04</v>
      </c>
      <c r="O2386" s="1061">
        <v>44.04</v>
      </c>
      <c r="P2386" s="1061">
        <v>44.04</v>
      </c>
      <c r="Q2386" s="1061">
        <v>44.04</v>
      </c>
      <c r="R2386" s="1061">
        <v>44.04</v>
      </c>
      <c r="S2386" s="1061">
        <v>44.04</v>
      </c>
      <c r="T2386" s="1061">
        <v>44.04</v>
      </c>
      <c r="U2386" s="1061">
        <v>44.04</v>
      </c>
      <c r="V2386" s="1061">
        <v>44.04</v>
      </c>
      <c r="W2386" s="1061">
        <v>44.04</v>
      </c>
    </row>
    <row r="2387" spans="1:23">
      <c r="A2387" s="908"/>
      <c r="B2387" s="1061" t="s">
        <v>234</v>
      </c>
      <c r="C2387" s="1061" t="s">
        <v>235</v>
      </c>
      <c r="D2387" s="1061" t="s">
        <v>239</v>
      </c>
      <c r="E2387" s="1061" t="s">
        <v>5160</v>
      </c>
      <c r="F2387" s="1061" t="s">
        <v>8261</v>
      </c>
      <c r="G2387" s="1061" t="s">
        <v>1739</v>
      </c>
      <c r="H2387" s="1061" t="s">
        <v>129</v>
      </c>
      <c r="I2387" s="1061" t="s">
        <v>21</v>
      </c>
      <c r="J2387" s="1061" t="s">
        <v>7975</v>
      </c>
      <c r="K2387" s="1061" t="s">
        <v>14849</v>
      </c>
      <c r="L2387" s="1061">
        <v>38.86</v>
      </c>
      <c r="M2387" s="1061">
        <v>38.86</v>
      </c>
      <c r="N2387" s="1061">
        <v>38.86</v>
      </c>
      <c r="O2387" s="1061">
        <v>38.86</v>
      </c>
      <c r="P2387" s="1061">
        <v>38.86</v>
      </c>
      <c r="Q2387" s="1061">
        <v>38.86</v>
      </c>
      <c r="R2387" s="1061">
        <v>38.86</v>
      </c>
      <c r="S2387" s="1061">
        <v>38.86</v>
      </c>
      <c r="T2387" s="1061">
        <v>38.86</v>
      </c>
      <c r="U2387" s="1061">
        <v>38.86</v>
      </c>
      <c r="V2387" s="1061">
        <v>38.86</v>
      </c>
      <c r="W2387" s="1061">
        <v>38.86</v>
      </c>
    </row>
    <row r="2388" spans="1:23">
      <c r="A2388" s="908"/>
      <c r="B2388" s="1061" t="s">
        <v>234</v>
      </c>
      <c r="C2388" s="1061" t="s">
        <v>235</v>
      </c>
      <c r="D2388" s="1061" t="s">
        <v>239</v>
      </c>
      <c r="E2388" s="1061" t="s">
        <v>5161</v>
      </c>
      <c r="F2388" s="1061" t="s">
        <v>5162</v>
      </c>
      <c r="G2388" s="1061" t="s">
        <v>1739</v>
      </c>
      <c r="H2388" s="1061" t="s">
        <v>129</v>
      </c>
      <c r="I2388" s="1061" t="s">
        <v>21</v>
      </c>
      <c r="J2388" s="1061" t="s">
        <v>7975</v>
      </c>
      <c r="K2388" s="1061" t="s">
        <v>14849</v>
      </c>
      <c r="L2388" s="1061">
        <v>43.37</v>
      </c>
      <c r="M2388" s="1061">
        <v>43.37</v>
      </c>
      <c r="N2388" s="1061">
        <v>43.37</v>
      </c>
      <c r="O2388" s="1061">
        <v>43.37</v>
      </c>
      <c r="P2388" s="1061">
        <v>43.37</v>
      </c>
      <c r="Q2388" s="1061">
        <v>43.37</v>
      </c>
      <c r="R2388" s="1061">
        <v>43.37</v>
      </c>
      <c r="S2388" s="1061">
        <v>43.37</v>
      </c>
      <c r="T2388" s="1061">
        <v>43.37</v>
      </c>
      <c r="U2388" s="1061">
        <v>43.37</v>
      </c>
      <c r="V2388" s="1061">
        <v>43.37</v>
      </c>
      <c r="W2388" s="1061">
        <v>43.37</v>
      </c>
    </row>
    <row r="2389" spans="1:23">
      <c r="A2389" s="908"/>
      <c r="B2389" s="1061" t="s">
        <v>234</v>
      </c>
      <c r="C2389" s="1061" t="s">
        <v>235</v>
      </c>
      <c r="D2389" s="1061" t="s">
        <v>4978</v>
      </c>
      <c r="E2389" s="1061" t="s">
        <v>5163</v>
      </c>
      <c r="F2389" s="1061" t="s">
        <v>4978</v>
      </c>
      <c r="G2389" s="1061" t="s">
        <v>1739</v>
      </c>
      <c r="H2389" s="1061" t="s">
        <v>129</v>
      </c>
      <c r="I2389" s="1061" t="s">
        <v>21</v>
      </c>
      <c r="J2389" s="1061" t="s">
        <v>7975</v>
      </c>
      <c r="K2389" s="1061" t="s">
        <v>14849</v>
      </c>
      <c r="L2389" s="1061">
        <v>9.85</v>
      </c>
      <c r="M2389" s="1061">
        <v>9.85</v>
      </c>
      <c r="N2389" s="1061">
        <v>9.85</v>
      </c>
      <c r="O2389" s="1061">
        <v>9.85</v>
      </c>
      <c r="P2389" s="1061">
        <v>9.85</v>
      </c>
      <c r="Q2389" s="1061">
        <v>9.85</v>
      </c>
      <c r="R2389" s="1061">
        <v>9.85</v>
      </c>
      <c r="S2389" s="1061">
        <v>9.85</v>
      </c>
      <c r="T2389" s="1061">
        <v>9.85</v>
      </c>
      <c r="U2389" s="1061">
        <v>9.85</v>
      </c>
      <c r="V2389" s="1061">
        <v>9.85</v>
      </c>
      <c r="W2389" s="1061">
        <v>9.85</v>
      </c>
    </row>
    <row r="2390" spans="1:23">
      <c r="A2390" s="908"/>
      <c r="B2390" s="1061" t="s">
        <v>234</v>
      </c>
      <c r="C2390" s="1061" t="s">
        <v>235</v>
      </c>
      <c r="D2390" s="1061" t="s">
        <v>4270</v>
      </c>
      <c r="E2390" s="1061" t="s">
        <v>5164</v>
      </c>
      <c r="F2390" s="1061" t="s">
        <v>4999</v>
      </c>
      <c r="G2390" s="1061" t="s">
        <v>1739</v>
      </c>
      <c r="H2390" s="1061" t="s">
        <v>129</v>
      </c>
      <c r="I2390" s="1061" t="s">
        <v>21</v>
      </c>
      <c r="J2390" s="1061" t="s">
        <v>7975</v>
      </c>
      <c r="K2390" s="1061" t="s">
        <v>14849</v>
      </c>
      <c r="L2390" s="1061">
        <v>0.74</v>
      </c>
      <c r="M2390" s="1061">
        <v>0.74</v>
      </c>
      <c r="N2390" s="1061">
        <v>0.74</v>
      </c>
      <c r="O2390" s="1061">
        <v>0.74</v>
      </c>
      <c r="P2390" s="1061">
        <v>0.74</v>
      </c>
      <c r="Q2390" s="1061">
        <v>0.74</v>
      </c>
      <c r="R2390" s="1061">
        <v>0.74</v>
      </c>
      <c r="S2390" s="1061">
        <v>0.74</v>
      </c>
      <c r="T2390" s="1061">
        <v>0.74</v>
      </c>
      <c r="U2390" s="1061">
        <v>0.74</v>
      </c>
      <c r="V2390" s="1061">
        <v>0.74</v>
      </c>
      <c r="W2390" s="1061">
        <v>0.74</v>
      </c>
    </row>
    <row r="2391" spans="1:23">
      <c r="A2391" s="908"/>
      <c r="B2391" s="1061" t="s">
        <v>234</v>
      </c>
      <c r="C2391" s="1061" t="s">
        <v>235</v>
      </c>
      <c r="D2391" s="1061" t="s">
        <v>4270</v>
      </c>
      <c r="E2391" s="1061" t="s">
        <v>5165</v>
      </c>
      <c r="F2391" s="1061" t="s">
        <v>5166</v>
      </c>
      <c r="G2391" s="1061" t="s">
        <v>1739</v>
      </c>
      <c r="H2391" s="1061" t="s">
        <v>129</v>
      </c>
      <c r="I2391" s="1061" t="s">
        <v>21</v>
      </c>
      <c r="J2391" s="1061" t="s">
        <v>7975</v>
      </c>
      <c r="K2391" s="1061" t="s">
        <v>14849</v>
      </c>
      <c r="L2391" s="1061">
        <v>0.66</v>
      </c>
      <c r="M2391" s="1061">
        <v>0.66</v>
      </c>
      <c r="N2391" s="1061">
        <v>0.66</v>
      </c>
      <c r="O2391" s="1061">
        <v>0.66</v>
      </c>
      <c r="P2391" s="1061">
        <v>0.66</v>
      </c>
      <c r="Q2391" s="1061">
        <v>0.66</v>
      </c>
      <c r="R2391" s="1061">
        <v>0.66</v>
      </c>
      <c r="S2391" s="1061">
        <v>0.66</v>
      </c>
      <c r="T2391" s="1061">
        <v>0.66</v>
      </c>
      <c r="U2391" s="1061">
        <v>0.66</v>
      </c>
      <c r="V2391" s="1061">
        <v>0.66</v>
      </c>
      <c r="W2391" s="1061">
        <v>0.66</v>
      </c>
    </row>
    <row r="2392" spans="1:23">
      <c r="A2392" s="908"/>
      <c r="B2392" s="1061" t="s">
        <v>234</v>
      </c>
      <c r="C2392" s="1061" t="s">
        <v>235</v>
      </c>
      <c r="D2392" s="1061" t="s">
        <v>4270</v>
      </c>
      <c r="E2392" s="1061" t="s">
        <v>5167</v>
      </c>
      <c r="F2392" s="1061" t="s">
        <v>5166</v>
      </c>
      <c r="G2392" s="1061" t="s">
        <v>1739</v>
      </c>
      <c r="H2392" s="1061" t="s">
        <v>129</v>
      </c>
      <c r="I2392" s="1061" t="s">
        <v>21</v>
      </c>
      <c r="J2392" s="1061" t="s">
        <v>7975</v>
      </c>
      <c r="K2392" s="1061" t="s">
        <v>14849</v>
      </c>
      <c r="L2392" s="1061">
        <v>0.66</v>
      </c>
      <c r="M2392" s="1061">
        <v>0.66</v>
      </c>
      <c r="N2392" s="1061">
        <v>0.66</v>
      </c>
      <c r="O2392" s="1061">
        <v>0.66</v>
      </c>
      <c r="P2392" s="1061">
        <v>0.66</v>
      </c>
      <c r="Q2392" s="1061">
        <v>0.66</v>
      </c>
      <c r="R2392" s="1061">
        <v>0.66</v>
      </c>
      <c r="S2392" s="1061">
        <v>0.66</v>
      </c>
      <c r="T2392" s="1061">
        <v>0.66</v>
      </c>
      <c r="U2392" s="1061">
        <v>0.66</v>
      </c>
      <c r="V2392" s="1061">
        <v>0.66</v>
      </c>
      <c r="W2392" s="1061">
        <v>0.66</v>
      </c>
    </row>
    <row r="2393" spans="1:23">
      <c r="A2393" s="908"/>
      <c r="B2393" s="1061" t="s">
        <v>234</v>
      </c>
      <c r="C2393" s="1061" t="s">
        <v>235</v>
      </c>
      <c r="D2393" s="1061" t="s">
        <v>4270</v>
      </c>
      <c r="E2393" s="1061" t="s">
        <v>5168</v>
      </c>
      <c r="F2393" s="1061" t="s">
        <v>5166</v>
      </c>
      <c r="G2393" s="1061" t="s">
        <v>1739</v>
      </c>
      <c r="H2393" s="1061" t="s">
        <v>129</v>
      </c>
      <c r="I2393" s="1061" t="s">
        <v>21</v>
      </c>
      <c r="J2393" s="1061" t="s">
        <v>7975</v>
      </c>
      <c r="K2393" s="1061" t="s">
        <v>14849</v>
      </c>
      <c r="L2393" s="1061">
        <v>0.66</v>
      </c>
      <c r="M2393" s="1061">
        <v>0.66</v>
      </c>
      <c r="N2393" s="1061">
        <v>0.66</v>
      </c>
      <c r="O2393" s="1061">
        <v>0.66</v>
      </c>
      <c r="P2393" s="1061">
        <v>0.66</v>
      </c>
      <c r="Q2393" s="1061">
        <v>0.66</v>
      </c>
      <c r="R2393" s="1061">
        <v>0.66</v>
      </c>
      <c r="S2393" s="1061">
        <v>0.66</v>
      </c>
      <c r="T2393" s="1061">
        <v>0.66</v>
      </c>
      <c r="U2393" s="1061">
        <v>0.66</v>
      </c>
      <c r="V2393" s="1061">
        <v>0.66</v>
      </c>
      <c r="W2393" s="1061">
        <v>0.66</v>
      </c>
    </row>
    <row r="2394" spans="1:23">
      <c r="A2394" s="908"/>
      <c r="B2394" s="1061" t="s">
        <v>234</v>
      </c>
      <c r="C2394" s="1061" t="s">
        <v>235</v>
      </c>
      <c r="D2394" s="1061" t="s">
        <v>4384</v>
      </c>
      <c r="E2394" s="1061" t="s">
        <v>6861</v>
      </c>
      <c r="F2394" s="1061" t="s">
        <v>5067</v>
      </c>
      <c r="G2394" s="1061" t="s">
        <v>1739</v>
      </c>
      <c r="H2394" s="1061" t="s">
        <v>129</v>
      </c>
      <c r="I2394" s="1061" t="s">
        <v>21</v>
      </c>
      <c r="J2394" s="1061" t="s">
        <v>7975</v>
      </c>
      <c r="K2394" s="1061" t="s">
        <v>14849</v>
      </c>
      <c r="L2394" s="1061">
        <v>14.78</v>
      </c>
      <c r="M2394" s="1061">
        <v>14.78</v>
      </c>
      <c r="N2394" s="1061">
        <v>14.78</v>
      </c>
      <c r="O2394" s="1061">
        <v>14.78</v>
      </c>
      <c r="P2394" s="1061">
        <v>14.78</v>
      </c>
      <c r="Q2394" s="1061">
        <v>14.78</v>
      </c>
      <c r="R2394" s="1061">
        <v>14.78</v>
      </c>
      <c r="S2394" s="1061">
        <v>14.78</v>
      </c>
      <c r="T2394" s="1061">
        <v>14.78</v>
      </c>
      <c r="U2394" s="1061">
        <v>14.78</v>
      </c>
      <c r="V2394" s="1061">
        <v>14.78</v>
      </c>
      <c r="W2394" s="1061">
        <v>14.78</v>
      </c>
    </row>
    <row r="2395" spans="1:23">
      <c r="A2395" s="908"/>
      <c r="B2395" s="1061" t="s">
        <v>234</v>
      </c>
      <c r="C2395" s="1061" t="s">
        <v>235</v>
      </c>
      <c r="D2395" s="1061" t="s">
        <v>4270</v>
      </c>
      <c r="E2395" s="1061" t="s">
        <v>5169</v>
      </c>
      <c r="F2395" s="1061" t="s">
        <v>5170</v>
      </c>
      <c r="G2395" s="1061" t="s">
        <v>1739</v>
      </c>
      <c r="H2395" s="1061" t="s">
        <v>129</v>
      </c>
      <c r="I2395" s="1061" t="s">
        <v>21</v>
      </c>
      <c r="J2395" s="1061" t="s">
        <v>7975</v>
      </c>
      <c r="K2395" s="1061" t="s">
        <v>14849</v>
      </c>
      <c r="L2395" s="1061">
        <v>23.81</v>
      </c>
      <c r="M2395" s="1061">
        <v>23.81</v>
      </c>
      <c r="N2395" s="1061">
        <v>23.81</v>
      </c>
      <c r="O2395" s="1061">
        <v>23.81</v>
      </c>
      <c r="P2395" s="1061">
        <v>23.81</v>
      </c>
      <c r="Q2395" s="1061">
        <v>23.81</v>
      </c>
      <c r="R2395" s="1061">
        <v>23.81</v>
      </c>
      <c r="S2395" s="1061">
        <v>23.81</v>
      </c>
      <c r="T2395" s="1061">
        <v>23.81</v>
      </c>
      <c r="U2395" s="1061">
        <v>23.81</v>
      </c>
      <c r="V2395" s="1061">
        <v>23.81</v>
      </c>
      <c r="W2395" s="1061">
        <v>23.81</v>
      </c>
    </row>
    <row r="2396" spans="1:23">
      <c r="A2396" s="908"/>
      <c r="B2396" s="1061" t="s">
        <v>234</v>
      </c>
      <c r="C2396" s="1061" t="s">
        <v>235</v>
      </c>
      <c r="D2396" s="1061" t="s">
        <v>5171</v>
      </c>
      <c r="E2396" s="1061" t="s">
        <v>13651</v>
      </c>
      <c r="F2396" s="1061" t="s">
        <v>5172</v>
      </c>
      <c r="G2396" s="1061" t="s">
        <v>1739</v>
      </c>
      <c r="H2396" s="1061" t="s">
        <v>129</v>
      </c>
      <c r="I2396" s="1061" t="s">
        <v>21</v>
      </c>
      <c r="J2396" s="1061" t="s">
        <v>7975</v>
      </c>
      <c r="K2396" s="1061" t="s">
        <v>14849</v>
      </c>
      <c r="L2396" s="1061">
        <v>16.91</v>
      </c>
      <c r="M2396" s="1061">
        <v>16.91</v>
      </c>
      <c r="N2396" s="1061">
        <v>16.91</v>
      </c>
      <c r="O2396" s="1061">
        <v>16.91</v>
      </c>
      <c r="P2396" s="1061">
        <v>16.91</v>
      </c>
      <c r="Q2396" s="1061">
        <v>16.91</v>
      </c>
      <c r="R2396" s="1061">
        <v>16.91</v>
      </c>
      <c r="S2396" s="1061">
        <v>16.91</v>
      </c>
      <c r="T2396" s="1061">
        <v>16.91</v>
      </c>
      <c r="U2396" s="1061">
        <v>16.91</v>
      </c>
      <c r="V2396" s="1061">
        <v>16.91</v>
      </c>
      <c r="W2396" s="1061">
        <v>16.91</v>
      </c>
    </row>
    <row r="2397" spans="1:23">
      <c r="A2397" s="908"/>
      <c r="B2397" s="1061" t="s">
        <v>234</v>
      </c>
      <c r="C2397" s="1061" t="s">
        <v>235</v>
      </c>
      <c r="D2397" s="1061" t="s">
        <v>4880</v>
      </c>
      <c r="E2397" s="1061" t="s">
        <v>14573</v>
      </c>
      <c r="F2397" s="1061" t="s">
        <v>14574</v>
      </c>
      <c r="G2397" s="1061" t="s">
        <v>1739</v>
      </c>
      <c r="H2397" s="1061" t="s">
        <v>129</v>
      </c>
      <c r="I2397" s="1061" t="s">
        <v>21</v>
      </c>
      <c r="J2397" s="1061" t="s">
        <v>7975</v>
      </c>
      <c r="K2397" s="1061" t="s">
        <v>14849</v>
      </c>
      <c r="L2397" s="1061">
        <v>1.38</v>
      </c>
      <c r="M2397" s="1061">
        <v>1.38</v>
      </c>
      <c r="N2397" s="1061">
        <v>1.38</v>
      </c>
      <c r="O2397" s="1061">
        <v>1.38</v>
      </c>
      <c r="P2397" s="1061">
        <v>1.38</v>
      </c>
      <c r="Q2397" s="1061">
        <v>1.38</v>
      </c>
      <c r="R2397" s="1061">
        <v>1.38</v>
      </c>
      <c r="S2397" s="1061">
        <v>1.38</v>
      </c>
      <c r="T2397" s="1061">
        <v>1.38</v>
      </c>
      <c r="U2397" s="1061">
        <v>1.38</v>
      </c>
      <c r="V2397" s="1061">
        <v>1.38</v>
      </c>
      <c r="W2397" s="1061">
        <v>1.38</v>
      </c>
    </row>
    <row r="2398" spans="1:23">
      <c r="A2398" s="908"/>
      <c r="B2398" s="1061" t="s">
        <v>234</v>
      </c>
      <c r="C2398" s="1061" t="s">
        <v>235</v>
      </c>
      <c r="D2398" s="1061" t="s">
        <v>4611</v>
      </c>
      <c r="E2398" s="1061" t="s">
        <v>5173</v>
      </c>
      <c r="F2398" s="1061" t="s">
        <v>10456</v>
      </c>
      <c r="G2398" s="1061" t="s">
        <v>1739</v>
      </c>
      <c r="H2398" s="1061" t="s">
        <v>129</v>
      </c>
      <c r="I2398" s="1061" t="s">
        <v>21</v>
      </c>
      <c r="J2398" s="1061" t="s">
        <v>7975</v>
      </c>
      <c r="K2398" s="1061" t="s">
        <v>14849</v>
      </c>
      <c r="L2398" s="1061">
        <v>0.77</v>
      </c>
      <c r="M2398" s="1061">
        <v>0.77</v>
      </c>
      <c r="N2398" s="1061">
        <v>0.77</v>
      </c>
      <c r="O2398" s="1061">
        <v>0.77</v>
      </c>
      <c r="P2398" s="1061">
        <v>0.77</v>
      </c>
      <c r="Q2398" s="1061">
        <v>0.77</v>
      </c>
      <c r="R2398" s="1061">
        <v>0.77</v>
      </c>
      <c r="S2398" s="1061">
        <v>0.77</v>
      </c>
      <c r="T2398" s="1061">
        <v>0.77</v>
      </c>
      <c r="U2398" s="1061">
        <v>0.77</v>
      </c>
      <c r="V2398" s="1061">
        <v>0.77</v>
      </c>
      <c r="W2398" s="1061">
        <v>0.77</v>
      </c>
    </row>
    <row r="2399" spans="1:23">
      <c r="A2399" s="908"/>
      <c r="B2399" s="1061" t="s">
        <v>234</v>
      </c>
      <c r="C2399" s="1061" t="s">
        <v>235</v>
      </c>
      <c r="D2399" s="1061" t="s">
        <v>4611</v>
      </c>
      <c r="E2399" s="1061" t="s">
        <v>13944</v>
      </c>
      <c r="F2399" s="1061" t="s">
        <v>13945</v>
      </c>
      <c r="G2399" s="1061" t="s">
        <v>1739</v>
      </c>
      <c r="H2399" s="1061" t="s">
        <v>129</v>
      </c>
      <c r="I2399" s="1061" t="s">
        <v>21</v>
      </c>
      <c r="J2399" s="1061" t="s">
        <v>7975</v>
      </c>
      <c r="K2399" s="1061" t="s">
        <v>14849</v>
      </c>
      <c r="L2399" s="1061">
        <v>0.16</v>
      </c>
      <c r="M2399" s="1061">
        <v>0.16</v>
      </c>
      <c r="N2399" s="1061">
        <v>0.16</v>
      </c>
      <c r="O2399" s="1061">
        <v>0.16</v>
      </c>
      <c r="P2399" s="1061">
        <v>0.16</v>
      </c>
      <c r="Q2399" s="1061">
        <v>0.16</v>
      </c>
      <c r="R2399" s="1061">
        <v>0.16</v>
      </c>
      <c r="S2399" s="1061">
        <v>0.16</v>
      </c>
      <c r="T2399" s="1061">
        <v>0.16</v>
      </c>
      <c r="U2399" s="1061">
        <v>0.16</v>
      </c>
      <c r="V2399" s="1061">
        <v>0.16</v>
      </c>
      <c r="W2399" s="1061">
        <v>0.16</v>
      </c>
    </row>
    <row r="2400" spans="1:23">
      <c r="A2400" s="908"/>
      <c r="B2400" s="1061" t="s">
        <v>234</v>
      </c>
      <c r="C2400" s="1061" t="s">
        <v>235</v>
      </c>
      <c r="D2400" s="1061" t="s">
        <v>4935</v>
      </c>
      <c r="E2400" s="1061" t="s">
        <v>5174</v>
      </c>
      <c r="F2400" s="1061" t="s">
        <v>5175</v>
      </c>
      <c r="G2400" s="1061" t="s">
        <v>1739</v>
      </c>
      <c r="H2400" s="1061" t="s">
        <v>129</v>
      </c>
      <c r="I2400" s="1061" t="s">
        <v>21</v>
      </c>
      <c r="J2400" s="1061" t="s">
        <v>7975</v>
      </c>
      <c r="K2400" s="1061" t="s">
        <v>14849</v>
      </c>
      <c r="L2400" s="1061">
        <v>0.22</v>
      </c>
      <c r="M2400" s="1061">
        <v>0.22</v>
      </c>
      <c r="N2400" s="1061">
        <v>0.22</v>
      </c>
      <c r="O2400" s="1061">
        <v>0.22</v>
      </c>
      <c r="P2400" s="1061">
        <v>0.22</v>
      </c>
      <c r="Q2400" s="1061">
        <v>0.22</v>
      </c>
      <c r="R2400" s="1061">
        <v>0.22</v>
      </c>
      <c r="S2400" s="1061">
        <v>0.22</v>
      </c>
      <c r="T2400" s="1061">
        <v>0.22</v>
      </c>
      <c r="U2400" s="1061">
        <v>0.22</v>
      </c>
      <c r="V2400" s="1061">
        <v>0.22</v>
      </c>
      <c r="W2400" s="1061">
        <v>0.22</v>
      </c>
    </row>
    <row r="2401" spans="1:23">
      <c r="A2401" s="908"/>
      <c r="B2401" s="1061" t="s">
        <v>234</v>
      </c>
      <c r="C2401" s="1061" t="s">
        <v>235</v>
      </c>
      <c r="D2401" s="1061" t="s">
        <v>5176</v>
      </c>
      <c r="E2401" s="1061" t="s">
        <v>14859</v>
      </c>
      <c r="F2401" s="1061" t="s">
        <v>14860</v>
      </c>
      <c r="G2401" s="1061" t="s">
        <v>1739</v>
      </c>
      <c r="H2401" s="1061" t="s">
        <v>129</v>
      </c>
      <c r="I2401" s="1061" t="s">
        <v>21</v>
      </c>
      <c r="J2401" s="1061" t="s">
        <v>7975</v>
      </c>
      <c r="K2401" s="1061" t="s">
        <v>14849</v>
      </c>
      <c r="L2401" s="1061">
        <v>0.08</v>
      </c>
      <c r="M2401" s="1061">
        <v>0.08</v>
      </c>
      <c r="N2401" s="1061">
        <v>0.08</v>
      </c>
      <c r="O2401" s="1061">
        <v>0.08</v>
      </c>
      <c r="P2401" s="1061">
        <v>0.08</v>
      </c>
      <c r="Q2401" s="1061">
        <v>0.08</v>
      </c>
      <c r="R2401" s="1061">
        <v>0.08</v>
      </c>
      <c r="S2401" s="1061">
        <v>0.08</v>
      </c>
      <c r="T2401" s="1061">
        <v>0.08</v>
      </c>
      <c r="U2401" s="1061">
        <v>0.08</v>
      </c>
      <c r="V2401" s="1061">
        <v>0.08</v>
      </c>
      <c r="W2401" s="1061">
        <v>0.08</v>
      </c>
    </row>
    <row r="2402" spans="1:23">
      <c r="A2402" s="908"/>
      <c r="B2402" s="1061" t="s">
        <v>234</v>
      </c>
      <c r="C2402" s="1061" t="s">
        <v>235</v>
      </c>
      <c r="D2402" s="1061" t="s">
        <v>5176</v>
      </c>
      <c r="E2402" s="1061" t="s">
        <v>14861</v>
      </c>
      <c r="F2402" s="1061" t="s">
        <v>14862</v>
      </c>
      <c r="G2402" s="1061" t="s">
        <v>1739</v>
      </c>
      <c r="H2402" s="1061" t="s">
        <v>129</v>
      </c>
      <c r="I2402" s="1061" t="s">
        <v>21</v>
      </c>
      <c r="J2402" s="1061" t="s">
        <v>7975</v>
      </c>
      <c r="K2402" s="1061" t="s">
        <v>14849</v>
      </c>
      <c r="L2402" s="1061">
        <v>0.08</v>
      </c>
      <c r="M2402" s="1061">
        <v>0.08</v>
      </c>
      <c r="N2402" s="1061">
        <v>0.08</v>
      </c>
      <c r="O2402" s="1061">
        <v>0.08</v>
      </c>
      <c r="P2402" s="1061">
        <v>0.08</v>
      </c>
      <c r="Q2402" s="1061">
        <v>0.08</v>
      </c>
      <c r="R2402" s="1061">
        <v>0.08</v>
      </c>
      <c r="S2402" s="1061">
        <v>0.08</v>
      </c>
      <c r="T2402" s="1061">
        <v>0.08</v>
      </c>
      <c r="U2402" s="1061">
        <v>0.08</v>
      </c>
      <c r="V2402" s="1061">
        <v>0.08</v>
      </c>
      <c r="W2402" s="1061">
        <v>0.08</v>
      </c>
    </row>
    <row r="2403" spans="1:23">
      <c r="A2403" s="908"/>
      <c r="B2403" s="1061" t="s">
        <v>234</v>
      </c>
      <c r="C2403" s="1061" t="s">
        <v>235</v>
      </c>
      <c r="D2403" s="1061" t="s">
        <v>9618</v>
      </c>
      <c r="E2403" s="1061" t="s">
        <v>8074</v>
      </c>
      <c r="F2403" s="1061" t="s">
        <v>8075</v>
      </c>
      <c r="G2403" s="1061" t="s">
        <v>1739</v>
      </c>
      <c r="H2403" s="1061" t="s">
        <v>129</v>
      </c>
      <c r="I2403" s="1061" t="s">
        <v>21</v>
      </c>
      <c r="J2403" s="1061" t="s">
        <v>7975</v>
      </c>
      <c r="K2403" s="1061" t="s">
        <v>14849</v>
      </c>
      <c r="L2403" s="1061">
        <v>213.46</v>
      </c>
      <c r="M2403" s="1061">
        <v>213.46</v>
      </c>
      <c r="N2403" s="1061">
        <v>213.46</v>
      </c>
      <c r="O2403" s="1061">
        <v>213.46</v>
      </c>
      <c r="P2403" s="1061">
        <v>213.46</v>
      </c>
      <c r="Q2403" s="1061">
        <v>213.46</v>
      </c>
      <c r="R2403" s="1061">
        <v>213.46</v>
      </c>
      <c r="S2403" s="1061">
        <v>213.46</v>
      </c>
      <c r="T2403" s="1061">
        <v>213.46</v>
      </c>
      <c r="U2403" s="1061">
        <v>213.46</v>
      </c>
      <c r="V2403" s="1061">
        <v>213.46</v>
      </c>
      <c r="W2403" s="1061">
        <v>213.46</v>
      </c>
    </row>
    <row r="2404" spans="1:23">
      <c r="A2404" s="908"/>
      <c r="B2404" s="1061" t="s">
        <v>234</v>
      </c>
      <c r="C2404" s="1061" t="s">
        <v>235</v>
      </c>
      <c r="D2404" s="1061" t="s">
        <v>4995</v>
      </c>
      <c r="E2404" s="1061" t="s">
        <v>5177</v>
      </c>
      <c r="F2404" s="1061" t="s">
        <v>5090</v>
      </c>
      <c r="G2404" s="1061" t="s">
        <v>1739</v>
      </c>
      <c r="H2404" s="1061" t="s">
        <v>129</v>
      </c>
      <c r="I2404" s="1061" t="s">
        <v>21</v>
      </c>
      <c r="J2404" s="1061" t="s">
        <v>7975</v>
      </c>
      <c r="K2404" s="1061" t="s">
        <v>14849</v>
      </c>
      <c r="L2404" s="1061">
        <v>68.02</v>
      </c>
      <c r="M2404" s="1061">
        <v>68.02</v>
      </c>
      <c r="N2404" s="1061">
        <v>68.02</v>
      </c>
      <c r="O2404" s="1061">
        <v>68.02</v>
      </c>
      <c r="P2404" s="1061">
        <v>68.02</v>
      </c>
      <c r="Q2404" s="1061">
        <v>68.02</v>
      </c>
      <c r="R2404" s="1061">
        <v>68.02</v>
      </c>
      <c r="S2404" s="1061">
        <v>68.02</v>
      </c>
      <c r="T2404" s="1061">
        <v>68.02</v>
      </c>
      <c r="U2404" s="1061">
        <v>68.02</v>
      </c>
      <c r="V2404" s="1061">
        <v>68.02</v>
      </c>
      <c r="W2404" s="1061">
        <v>68.02</v>
      </c>
    </row>
    <row r="2405" spans="1:23">
      <c r="A2405" s="908"/>
      <c r="B2405" s="1061" t="s">
        <v>234</v>
      </c>
      <c r="C2405" s="1061" t="s">
        <v>235</v>
      </c>
      <c r="D2405" s="1061" t="s">
        <v>4389</v>
      </c>
      <c r="E2405" s="1061" t="s">
        <v>13946</v>
      </c>
      <c r="F2405" s="1061" t="s">
        <v>13947</v>
      </c>
      <c r="G2405" s="1061" t="s">
        <v>1739</v>
      </c>
      <c r="H2405" s="1061" t="s">
        <v>129</v>
      </c>
      <c r="I2405" s="1061" t="s">
        <v>21</v>
      </c>
      <c r="J2405" s="1061" t="s">
        <v>7975</v>
      </c>
      <c r="K2405" s="1061" t="s">
        <v>14849</v>
      </c>
      <c r="L2405" s="1061">
        <v>64.66</v>
      </c>
      <c r="M2405" s="1061">
        <v>64.66</v>
      </c>
      <c r="N2405" s="1061">
        <v>64.66</v>
      </c>
      <c r="O2405" s="1061">
        <v>64.66</v>
      </c>
      <c r="P2405" s="1061">
        <v>64.66</v>
      </c>
      <c r="Q2405" s="1061">
        <v>64.66</v>
      </c>
      <c r="R2405" s="1061">
        <v>64.66</v>
      </c>
      <c r="S2405" s="1061">
        <v>64.66</v>
      </c>
      <c r="T2405" s="1061">
        <v>64.66</v>
      </c>
      <c r="U2405" s="1061">
        <v>64.66</v>
      </c>
      <c r="V2405" s="1061">
        <v>64.66</v>
      </c>
      <c r="W2405" s="1061">
        <v>64.66</v>
      </c>
    </row>
    <row r="2406" spans="1:23">
      <c r="A2406" s="908"/>
      <c r="B2406" s="1061" t="s">
        <v>234</v>
      </c>
      <c r="C2406" s="1061" t="s">
        <v>235</v>
      </c>
      <c r="D2406" s="1061" t="s">
        <v>239</v>
      </c>
      <c r="E2406" s="1061" t="s">
        <v>8328</v>
      </c>
      <c r="F2406" s="1061" t="s">
        <v>7084</v>
      </c>
      <c r="G2406" s="1061" t="s">
        <v>1739</v>
      </c>
      <c r="H2406" s="1061" t="s">
        <v>129</v>
      </c>
      <c r="I2406" s="1061" t="s">
        <v>21</v>
      </c>
      <c r="J2406" s="1061" t="s">
        <v>7975</v>
      </c>
      <c r="K2406" s="1061" t="s">
        <v>14849</v>
      </c>
      <c r="L2406" s="1061">
        <v>39.42</v>
      </c>
      <c r="M2406" s="1061">
        <v>39.42</v>
      </c>
      <c r="N2406" s="1061">
        <v>39.42</v>
      </c>
      <c r="O2406" s="1061">
        <v>39.42</v>
      </c>
      <c r="P2406" s="1061">
        <v>39.42</v>
      </c>
      <c r="Q2406" s="1061">
        <v>39.42</v>
      </c>
      <c r="R2406" s="1061">
        <v>39.42</v>
      </c>
      <c r="S2406" s="1061">
        <v>39.42</v>
      </c>
      <c r="T2406" s="1061">
        <v>39.42</v>
      </c>
      <c r="U2406" s="1061">
        <v>39.42</v>
      </c>
      <c r="V2406" s="1061">
        <v>39.42</v>
      </c>
      <c r="W2406" s="1061">
        <v>39.42</v>
      </c>
    </row>
    <row r="2407" spans="1:23">
      <c r="A2407" s="908"/>
      <c r="B2407" s="1061" t="s">
        <v>234</v>
      </c>
      <c r="C2407" s="1061" t="s">
        <v>235</v>
      </c>
      <c r="D2407" s="1061" t="s">
        <v>239</v>
      </c>
      <c r="E2407" s="1061" t="s">
        <v>8329</v>
      </c>
      <c r="F2407" s="1061" t="s">
        <v>239</v>
      </c>
      <c r="G2407" s="1061" t="s">
        <v>1739</v>
      </c>
      <c r="H2407" s="1061" t="s">
        <v>129</v>
      </c>
      <c r="I2407" s="1061" t="s">
        <v>21</v>
      </c>
      <c r="J2407" s="1061" t="s">
        <v>7975</v>
      </c>
      <c r="K2407" s="1061" t="s">
        <v>14849</v>
      </c>
      <c r="L2407" s="1061">
        <v>131.37</v>
      </c>
      <c r="M2407" s="1061">
        <v>131.37</v>
      </c>
      <c r="N2407" s="1061">
        <v>131.37</v>
      </c>
      <c r="O2407" s="1061">
        <v>131.37</v>
      </c>
      <c r="P2407" s="1061">
        <v>131.37</v>
      </c>
      <c r="Q2407" s="1061">
        <v>131.37</v>
      </c>
      <c r="R2407" s="1061">
        <v>131.37</v>
      </c>
      <c r="S2407" s="1061">
        <v>131.37</v>
      </c>
      <c r="T2407" s="1061">
        <v>131.37</v>
      </c>
      <c r="U2407" s="1061">
        <v>131.37</v>
      </c>
      <c r="V2407" s="1061">
        <v>131.37</v>
      </c>
      <c r="W2407" s="1061">
        <v>131.37</v>
      </c>
    </row>
    <row r="2408" spans="1:23">
      <c r="A2408" s="908"/>
      <c r="B2408" s="1061" t="s">
        <v>234</v>
      </c>
      <c r="C2408" s="1061" t="s">
        <v>235</v>
      </c>
      <c r="D2408" s="1061" t="s">
        <v>239</v>
      </c>
      <c r="E2408" s="1061" t="s">
        <v>10173</v>
      </c>
      <c r="F2408" s="1061" t="s">
        <v>5001</v>
      </c>
      <c r="G2408" s="1061" t="s">
        <v>1739</v>
      </c>
      <c r="H2408" s="1061" t="s">
        <v>129</v>
      </c>
      <c r="I2408" s="1061" t="s">
        <v>21</v>
      </c>
      <c r="J2408" s="1061" t="s">
        <v>7975</v>
      </c>
      <c r="K2408" s="1061" t="s">
        <v>14849</v>
      </c>
      <c r="L2408" s="1061">
        <v>162.22</v>
      </c>
      <c r="M2408" s="1061">
        <v>162.22</v>
      </c>
      <c r="N2408" s="1061">
        <v>162.22</v>
      </c>
      <c r="O2408" s="1061">
        <v>162.22</v>
      </c>
      <c r="P2408" s="1061">
        <v>162.22</v>
      </c>
      <c r="Q2408" s="1061">
        <v>162.22</v>
      </c>
      <c r="R2408" s="1061">
        <v>162.22</v>
      </c>
      <c r="S2408" s="1061">
        <v>162.22</v>
      </c>
      <c r="T2408" s="1061">
        <v>162.22</v>
      </c>
      <c r="U2408" s="1061">
        <v>162.22</v>
      </c>
      <c r="V2408" s="1061">
        <v>162.22</v>
      </c>
      <c r="W2408" s="1061">
        <v>162.22</v>
      </c>
    </row>
    <row r="2409" spans="1:23">
      <c r="A2409" s="908"/>
      <c r="B2409" s="1061" t="s">
        <v>234</v>
      </c>
      <c r="C2409" s="1061" t="s">
        <v>235</v>
      </c>
      <c r="D2409" s="1061" t="s">
        <v>5131</v>
      </c>
      <c r="E2409" s="1061" t="s">
        <v>10457</v>
      </c>
      <c r="F2409" s="1061" t="s">
        <v>10458</v>
      </c>
      <c r="G2409" s="1061" t="s">
        <v>1739</v>
      </c>
      <c r="H2409" s="1061" t="s">
        <v>129</v>
      </c>
      <c r="I2409" s="1061" t="s">
        <v>21</v>
      </c>
      <c r="J2409" s="1061" t="s">
        <v>7975</v>
      </c>
      <c r="K2409" s="1061" t="s">
        <v>14849</v>
      </c>
      <c r="L2409" s="1061">
        <v>22.16</v>
      </c>
      <c r="M2409" s="1061">
        <v>22.16</v>
      </c>
      <c r="N2409" s="1061">
        <v>22.16</v>
      </c>
      <c r="O2409" s="1061">
        <v>22.16</v>
      </c>
      <c r="P2409" s="1061">
        <v>22.16</v>
      </c>
      <c r="Q2409" s="1061">
        <v>22.16</v>
      </c>
      <c r="R2409" s="1061">
        <v>22.16</v>
      </c>
      <c r="S2409" s="1061">
        <v>22.16</v>
      </c>
      <c r="T2409" s="1061">
        <v>22.16</v>
      </c>
      <c r="U2409" s="1061">
        <v>22.16</v>
      </c>
      <c r="V2409" s="1061">
        <v>22.16</v>
      </c>
      <c r="W2409" s="1061">
        <v>22.16</v>
      </c>
    </row>
    <row r="2410" spans="1:23">
      <c r="A2410" s="908"/>
      <c r="B2410" s="1061" t="s">
        <v>234</v>
      </c>
      <c r="C2410" s="1061" t="s">
        <v>235</v>
      </c>
      <c r="D2410" s="1061" t="s">
        <v>4570</v>
      </c>
      <c r="E2410" s="1061" t="s">
        <v>13652</v>
      </c>
      <c r="F2410" s="1061" t="s">
        <v>7072</v>
      </c>
      <c r="G2410" s="1061" t="s">
        <v>1739</v>
      </c>
      <c r="H2410" s="1061" t="s">
        <v>129</v>
      </c>
      <c r="I2410" s="1061" t="s">
        <v>21</v>
      </c>
      <c r="J2410" s="1061" t="s">
        <v>7975</v>
      </c>
      <c r="K2410" s="1061" t="s">
        <v>14849</v>
      </c>
      <c r="L2410" s="1061">
        <v>32.83</v>
      </c>
      <c r="M2410" s="1061">
        <v>32.83</v>
      </c>
      <c r="N2410" s="1061">
        <v>32.83</v>
      </c>
      <c r="O2410" s="1061">
        <v>32.83</v>
      </c>
      <c r="P2410" s="1061">
        <v>32.83</v>
      </c>
      <c r="Q2410" s="1061">
        <v>32.83</v>
      </c>
      <c r="R2410" s="1061">
        <v>32.83</v>
      </c>
      <c r="S2410" s="1061">
        <v>32.83</v>
      </c>
      <c r="T2410" s="1061">
        <v>32.83</v>
      </c>
      <c r="U2410" s="1061">
        <v>32.83</v>
      </c>
      <c r="V2410" s="1061">
        <v>32.83</v>
      </c>
      <c r="W2410" s="1061">
        <v>32.83</v>
      </c>
    </row>
    <row r="2411" spans="1:23">
      <c r="A2411" s="908"/>
      <c r="B2411" s="1061" t="s">
        <v>234</v>
      </c>
      <c r="C2411" s="1061" t="s">
        <v>235</v>
      </c>
      <c r="D2411" s="1061" t="s">
        <v>4570</v>
      </c>
      <c r="E2411" s="1061" t="s">
        <v>7073</v>
      </c>
      <c r="F2411" s="1061" t="s">
        <v>7072</v>
      </c>
      <c r="G2411" s="1061" t="s">
        <v>1739</v>
      </c>
      <c r="H2411" s="1061" t="s">
        <v>129</v>
      </c>
      <c r="I2411" s="1061" t="s">
        <v>21</v>
      </c>
      <c r="J2411" s="1061" t="s">
        <v>7975</v>
      </c>
      <c r="K2411" s="1061" t="s">
        <v>14849</v>
      </c>
      <c r="L2411" s="1061">
        <v>32.83</v>
      </c>
      <c r="M2411" s="1061">
        <v>32.83</v>
      </c>
      <c r="N2411" s="1061">
        <v>32.83</v>
      </c>
      <c r="O2411" s="1061">
        <v>32.83</v>
      </c>
      <c r="P2411" s="1061">
        <v>32.83</v>
      </c>
      <c r="Q2411" s="1061">
        <v>32.83</v>
      </c>
      <c r="R2411" s="1061">
        <v>32.83</v>
      </c>
      <c r="S2411" s="1061">
        <v>32.83</v>
      </c>
      <c r="T2411" s="1061">
        <v>32.83</v>
      </c>
      <c r="U2411" s="1061">
        <v>32.83</v>
      </c>
      <c r="V2411" s="1061">
        <v>32.83</v>
      </c>
      <c r="W2411" s="1061">
        <v>32.83</v>
      </c>
    </row>
    <row r="2412" spans="1:23">
      <c r="A2412" s="908"/>
      <c r="B2412" s="1061" t="s">
        <v>234</v>
      </c>
      <c r="C2412" s="1061" t="s">
        <v>235</v>
      </c>
      <c r="D2412" s="1061" t="s">
        <v>4570</v>
      </c>
      <c r="E2412" s="1061" t="s">
        <v>7071</v>
      </c>
      <c r="F2412" s="1061" t="s">
        <v>7072</v>
      </c>
      <c r="G2412" s="1061" t="s">
        <v>1739</v>
      </c>
      <c r="H2412" s="1061" t="s">
        <v>129</v>
      </c>
      <c r="I2412" s="1061" t="s">
        <v>21</v>
      </c>
      <c r="J2412" s="1061" t="s">
        <v>7975</v>
      </c>
      <c r="K2412" s="1061" t="s">
        <v>14849</v>
      </c>
      <c r="L2412" s="1061">
        <v>32.83</v>
      </c>
      <c r="M2412" s="1061">
        <v>32.83</v>
      </c>
      <c r="N2412" s="1061">
        <v>32.83</v>
      </c>
      <c r="O2412" s="1061">
        <v>32.83</v>
      </c>
      <c r="P2412" s="1061">
        <v>32.83</v>
      </c>
      <c r="Q2412" s="1061">
        <v>32.83</v>
      </c>
      <c r="R2412" s="1061">
        <v>32.83</v>
      </c>
      <c r="S2412" s="1061">
        <v>32.83</v>
      </c>
      <c r="T2412" s="1061">
        <v>32.83</v>
      </c>
      <c r="U2412" s="1061">
        <v>32.83</v>
      </c>
      <c r="V2412" s="1061">
        <v>32.83</v>
      </c>
      <c r="W2412" s="1061">
        <v>32.83</v>
      </c>
    </row>
    <row r="2413" spans="1:23">
      <c r="A2413" s="908"/>
      <c r="B2413" s="1061" t="s">
        <v>234</v>
      </c>
      <c r="C2413" s="1061" t="s">
        <v>235</v>
      </c>
      <c r="D2413" s="1061" t="s">
        <v>4384</v>
      </c>
      <c r="E2413" s="1061" t="s">
        <v>7075</v>
      </c>
      <c r="F2413" s="1061" t="s">
        <v>5067</v>
      </c>
      <c r="G2413" s="1061" t="s">
        <v>1739</v>
      </c>
      <c r="H2413" s="1061" t="s">
        <v>129</v>
      </c>
      <c r="I2413" s="1061" t="s">
        <v>21</v>
      </c>
      <c r="J2413" s="1061" t="s">
        <v>7975</v>
      </c>
      <c r="K2413" s="1061" t="s">
        <v>14849</v>
      </c>
      <c r="L2413" s="1061">
        <v>57.47</v>
      </c>
      <c r="M2413" s="1061">
        <v>57.47</v>
      </c>
      <c r="N2413" s="1061">
        <v>57.47</v>
      </c>
      <c r="O2413" s="1061">
        <v>57.47</v>
      </c>
      <c r="P2413" s="1061">
        <v>57.47</v>
      </c>
      <c r="Q2413" s="1061">
        <v>57.47</v>
      </c>
      <c r="R2413" s="1061">
        <v>57.47</v>
      </c>
      <c r="S2413" s="1061">
        <v>57.47</v>
      </c>
      <c r="T2413" s="1061">
        <v>57.47</v>
      </c>
      <c r="U2413" s="1061">
        <v>57.47</v>
      </c>
      <c r="V2413" s="1061">
        <v>57.47</v>
      </c>
      <c r="W2413" s="1061">
        <v>57.47</v>
      </c>
    </row>
    <row r="2414" spans="1:23">
      <c r="A2414" s="908"/>
      <c r="B2414" s="1061" t="s">
        <v>234</v>
      </c>
      <c r="C2414" s="1061" t="s">
        <v>235</v>
      </c>
      <c r="D2414" s="1061" t="s">
        <v>4970</v>
      </c>
      <c r="E2414" s="1061" t="s">
        <v>8330</v>
      </c>
      <c r="F2414" s="1061" t="s">
        <v>5121</v>
      </c>
      <c r="G2414" s="1061" t="s">
        <v>1739</v>
      </c>
      <c r="H2414" s="1061" t="s">
        <v>129</v>
      </c>
      <c r="I2414" s="1061" t="s">
        <v>21</v>
      </c>
      <c r="J2414" s="1061" t="s">
        <v>7975</v>
      </c>
      <c r="K2414" s="1061" t="s">
        <v>14849</v>
      </c>
      <c r="L2414" s="1061">
        <v>60.75</v>
      </c>
      <c r="M2414" s="1061">
        <v>60.75</v>
      </c>
      <c r="N2414" s="1061">
        <v>60.75</v>
      </c>
      <c r="O2414" s="1061">
        <v>60.75</v>
      </c>
      <c r="P2414" s="1061">
        <v>60.75</v>
      </c>
      <c r="Q2414" s="1061">
        <v>60.75</v>
      </c>
      <c r="R2414" s="1061">
        <v>60.75</v>
      </c>
      <c r="S2414" s="1061">
        <v>60.75</v>
      </c>
      <c r="T2414" s="1061">
        <v>60.75</v>
      </c>
      <c r="U2414" s="1061">
        <v>60.75</v>
      </c>
      <c r="V2414" s="1061">
        <v>60.75</v>
      </c>
      <c r="W2414" s="1061">
        <v>60.75</v>
      </c>
    </row>
    <row r="2415" spans="1:23">
      <c r="A2415" s="908"/>
      <c r="B2415" s="1061" t="s">
        <v>234</v>
      </c>
      <c r="C2415" s="1061" t="s">
        <v>235</v>
      </c>
      <c r="D2415" s="1061" t="s">
        <v>4956</v>
      </c>
      <c r="E2415" s="1061" t="s">
        <v>5178</v>
      </c>
      <c r="F2415" s="1061" t="s">
        <v>5122</v>
      </c>
      <c r="G2415" s="1061" t="s">
        <v>1739</v>
      </c>
      <c r="H2415" s="1061" t="s">
        <v>129</v>
      </c>
      <c r="I2415" s="1061" t="s">
        <v>21</v>
      </c>
      <c r="J2415" s="1061" t="s">
        <v>7975</v>
      </c>
      <c r="K2415" s="1061" t="s">
        <v>14849</v>
      </c>
      <c r="L2415" s="1061">
        <v>36.6</v>
      </c>
      <c r="M2415" s="1061">
        <v>36.6</v>
      </c>
      <c r="N2415" s="1061">
        <v>36.6</v>
      </c>
      <c r="O2415" s="1061">
        <v>36.6</v>
      </c>
      <c r="P2415" s="1061">
        <v>36.6</v>
      </c>
      <c r="Q2415" s="1061">
        <v>36.6</v>
      </c>
      <c r="R2415" s="1061">
        <v>36.6</v>
      </c>
      <c r="S2415" s="1061">
        <v>36.6</v>
      </c>
      <c r="T2415" s="1061">
        <v>36.6</v>
      </c>
      <c r="U2415" s="1061">
        <v>36.6</v>
      </c>
      <c r="V2415" s="1061">
        <v>36.6</v>
      </c>
      <c r="W2415" s="1061">
        <v>36.6</v>
      </c>
    </row>
    <row r="2416" spans="1:23">
      <c r="A2416" s="908"/>
      <c r="B2416" s="1061" t="s">
        <v>234</v>
      </c>
      <c r="C2416" s="1061" t="s">
        <v>235</v>
      </c>
      <c r="D2416" s="1061" t="s">
        <v>4270</v>
      </c>
      <c r="E2416" s="1061" t="s">
        <v>6882</v>
      </c>
      <c r="F2416" s="1061" t="s">
        <v>6883</v>
      </c>
      <c r="G2416" s="1061" t="s">
        <v>1739</v>
      </c>
      <c r="H2416" s="1061" t="s">
        <v>129</v>
      </c>
      <c r="I2416" s="1061" t="s">
        <v>21</v>
      </c>
      <c r="J2416" s="1061" t="s">
        <v>7975</v>
      </c>
      <c r="K2416" s="1061" t="s">
        <v>14849</v>
      </c>
      <c r="L2416" s="1061">
        <v>1.8</v>
      </c>
      <c r="M2416" s="1061">
        <v>1.8</v>
      </c>
      <c r="N2416" s="1061">
        <v>1.8</v>
      </c>
      <c r="O2416" s="1061">
        <v>1.8</v>
      </c>
      <c r="P2416" s="1061">
        <v>1.8</v>
      </c>
      <c r="Q2416" s="1061">
        <v>1.8</v>
      </c>
      <c r="R2416" s="1061">
        <v>1.8</v>
      </c>
      <c r="S2416" s="1061">
        <v>1.8</v>
      </c>
      <c r="T2416" s="1061">
        <v>1.8</v>
      </c>
      <c r="U2416" s="1061">
        <v>1.8</v>
      </c>
      <c r="V2416" s="1061">
        <v>1.8</v>
      </c>
      <c r="W2416" s="1061">
        <v>1.8</v>
      </c>
    </row>
    <row r="2417" spans="1:23">
      <c r="A2417" s="908"/>
      <c r="B2417" s="1061" t="s">
        <v>234</v>
      </c>
      <c r="C2417" s="1061" t="s">
        <v>235</v>
      </c>
      <c r="D2417" s="1061" t="s">
        <v>4270</v>
      </c>
      <c r="E2417" s="1061" t="s">
        <v>6884</v>
      </c>
      <c r="F2417" s="1061" t="s">
        <v>6885</v>
      </c>
      <c r="G2417" s="1061" t="s">
        <v>1739</v>
      </c>
      <c r="H2417" s="1061" t="s">
        <v>129</v>
      </c>
      <c r="I2417" s="1061" t="s">
        <v>21</v>
      </c>
      <c r="J2417" s="1061" t="s">
        <v>7975</v>
      </c>
      <c r="K2417" s="1061" t="s">
        <v>14849</v>
      </c>
      <c r="L2417" s="1061">
        <v>2.12</v>
      </c>
      <c r="M2417" s="1061">
        <v>2.12</v>
      </c>
      <c r="N2417" s="1061">
        <v>2.12</v>
      </c>
      <c r="O2417" s="1061">
        <v>2.12</v>
      </c>
      <c r="P2417" s="1061">
        <v>2.12</v>
      </c>
      <c r="Q2417" s="1061">
        <v>2.12</v>
      </c>
      <c r="R2417" s="1061">
        <v>2.12</v>
      </c>
      <c r="S2417" s="1061">
        <v>2.12</v>
      </c>
      <c r="T2417" s="1061">
        <v>2.12</v>
      </c>
      <c r="U2417" s="1061">
        <v>2.12</v>
      </c>
      <c r="V2417" s="1061">
        <v>2.12</v>
      </c>
      <c r="W2417" s="1061">
        <v>2.12</v>
      </c>
    </row>
    <row r="2418" spans="1:23">
      <c r="A2418" s="908"/>
      <c r="B2418" s="1061" t="s">
        <v>234</v>
      </c>
      <c r="C2418" s="1061" t="s">
        <v>235</v>
      </c>
      <c r="D2418" s="1061" t="s">
        <v>4270</v>
      </c>
      <c r="E2418" s="1061" t="s">
        <v>6880</v>
      </c>
      <c r="F2418" s="1061" t="s">
        <v>5101</v>
      </c>
      <c r="G2418" s="1061" t="s">
        <v>1739</v>
      </c>
      <c r="H2418" s="1061" t="s">
        <v>129</v>
      </c>
      <c r="I2418" s="1061" t="s">
        <v>21</v>
      </c>
      <c r="J2418" s="1061" t="s">
        <v>7975</v>
      </c>
      <c r="K2418" s="1061" t="s">
        <v>14849</v>
      </c>
      <c r="L2418" s="1061">
        <v>4.7699999999999996</v>
      </c>
      <c r="M2418" s="1061">
        <v>4.7699999999999996</v>
      </c>
      <c r="N2418" s="1061">
        <v>4.7699999999999996</v>
      </c>
      <c r="O2418" s="1061">
        <v>4.7699999999999996</v>
      </c>
      <c r="P2418" s="1061">
        <v>4.7699999999999996</v>
      </c>
      <c r="Q2418" s="1061">
        <v>4.7699999999999996</v>
      </c>
      <c r="R2418" s="1061">
        <v>4.7699999999999996</v>
      </c>
      <c r="S2418" s="1061">
        <v>4.7699999999999996</v>
      </c>
      <c r="T2418" s="1061">
        <v>4.7699999999999996</v>
      </c>
      <c r="U2418" s="1061">
        <v>4.7699999999999996</v>
      </c>
      <c r="V2418" s="1061">
        <v>4.7699999999999996</v>
      </c>
      <c r="W2418" s="1061">
        <v>4.7699999999999996</v>
      </c>
    </row>
    <row r="2419" spans="1:23">
      <c r="A2419" s="908"/>
      <c r="B2419" s="1061" t="s">
        <v>234</v>
      </c>
      <c r="C2419" s="1061" t="s">
        <v>235</v>
      </c>
      <c r="D2419" s="1061" t="s">
        <v>4270</v>
      </c>
      <c r="E2419" s="1061" t="s">
        <v>6878</v>
      </c>
      <c r="F2419" s="1061" t="s">
        <v>5120</v>
      </c>
      <c r="G2419" s="1061" t="s">
        <v>1739</v>
      </c>
      <c r="H2419" s="1061" t="s">
        <v>129</v>
      </c>
      <c r="I2419" s="1061" t="s">
        <v>21</v>
      </c>
      <c r="J2419" s="1061" t="s">
        <v>7975</v>
      </c>
      <c r="K2419" s="1061" t="s">
        <v>14849</v>
      </c>
      <c r="L2419" s="1061">
        <v>0.83</v>
      </c>
      <c r="M2419" s="1061">
        <v>0.83</v>
      </c>
      <c r="N2419" s="1061">
        <v>0.83</v>
      </c>
      <c r="O2419" s="1061">
        <v>0.83</v>
      </c>
      <c r="P2419" s="1061">
        <v>0.83</v>
      </c>
      <c r="Q2419" s="1061">
        <v>0.83</v>
      </c>
      <c r="R2419" s="1061">
        <v>0.83</v>
      </c>
      <c r="S2419" s="1061">
        <v>0.83</v>
      </c>
      <c r="T2419" s="1061">
        <v>0.83</v>
      </c>
      <c r="U2419" s="1061">
        <v>0.83</v>
      </c>
      <c r="V2419" s="1061">
        <v>0.83</v>
      </c>
      <c r="W2419" s="1061">
        <v>0.83</v>
      </c>
    </row>
    <row r="2420" spans="1:23">
      <c r="A2420" s="908"/>
      <c r="B2420" s="1061" t="s">
        <v>234</v>
      </c>
      <c r="C2420" s="1061" t="s">
        <v>235</v>
      </c>
      <c r="D2420" s="1061" t="s">
        <v>4270</v>
      </c>
      <c r="E2420" s="1061" t="s">
        <v>6881</v>
      </c>
      <c r="F2420" s="1061" t="s">
        <v>5017</v>
      </c>
      <c r="G2420" s="1061" t="s">
        <v>1739</v>
      </c>
      <c r="H2420" s="1061" t="s">
        <v>129</v>
      </c>
      <c r="I2420" s="1061" t="s">
        <v>21</v>
      </c>
      <c r="J2420" s="1061" t="s">
        <v>7975</v>
      </c>
      <c r="K2420" s="1061" t="s">
        <v>14849</v>
      </c>
      <c r="L2420" s="1061">
        <v>1.08</v>
      </c>
      <c r="M2420" s="1061">
        <v>1.08</v>
      </c>
      <c r="N2420" s="1061">
        <v>1.08</v>
      </c>
      <c r="O2420" s="1061">
        <v>1.08</v>
      </c>
      <c r="P2420" s="1061">
        <v>1.08</v>
      </c>
      <c r="Q2420" s="1061">
        <v>1.08</v>
      </c>
      <c r="R2420" s="1061">
        <v>1.08</v>
      </c>
      <c r="S2420" s="1061">
        <v>1.08</v>
      </c>
      <c r="T2420" s="1061">
        <v>1.08</v>
      </c>
      <c r="U2420" s="1061">
        <v>1.08</v>
      </c>
      <c r="V2420" s="1061">
        <v>1.08</v>
      </c>
      <c r="W2420" s="1061">
        <v>1.08</v>
      </c>
    </row>
    <row r="2421" spans="1:23">
      <c r="A2421" s="908"/>
      <c r="B2421" s="1061" t="s">
        <v>234</v>
      </c>
      <c r="C2421" s="1061" t="s">
        <v>235</v>
      </c>
      <c r="D2421" s="1061" t="s">
        <v>4270</v>
      </c>
      <c r="E2421" s="1061" t="s">
        <v>6879</v>
      </c>
      <c r="F2421" s="1061" t="s">
        <v>5170</v>
      </c>
      <c r="G2421" s="1061" t="s">
        <v>1739</v>
      </c>
      <c r="H2421" s="1061" t="s">
        <v>129</v>
      </c>
      <c r="I2421" s="1061" t="s">
        <v>21</v>
      </c>
      <c r="J2421" s="1061" t="s">
        <v>7975</v>
      </c>
      <c r="K2421" s="1061" t="s">
        <v>14849</v>
      </c>
      <c r="L2421" s="1061">
        <v>4.63</v>
      </c>
      <c r="M2421" s="1061">
        <v>4.63</v>
      </c>
      <c r="N2421" s="1061">
        <v>4.63</v>
      </c>
      <c r="O2421" s="1061">
        <v>4.63</v>
      </c>
      <c r="P2421" s="1061">
        <v>4.63</v>
      </c>
      <c r="Q2421" s="1061">
        <v>4.63</v>
      </c>
      <c r="R2421" s="1061">
        <v>4.63</v>
      </c>
      <c r="S2421" s="1061">
        <v>4.63</v>
      </c>
      <c r="T2421" s="1061">
        <v>4.63</v>
      </c>
      <c r="U2421" s="1061">
        <v>4.63</v>
      </c>
      <c r="V2421" s="1061">
        <v>4.63</v>
      </c>
      <c r="W2421" s="1061">
        <v>4.63</v>
      </c>
    </row>
    <row r="2422" spans="1:23">
      <c r="A2422" s="908"/>
      <c r="B2422" s="1061" t="s">
        <v>234</v>
      </c>
      <c r="C2422" s="1061" t="s">
        <v>235</v>
      </c>
      <c r="D2422" s="1061" t="s">
        <v>4995</v>
      </c>
      <c r="E2422" s="1061" t="s">
        <v>7070</v>
      </c>
      <c r="F2422" s="1061" t="s">
        <v>5090</v>
      </c>
      <c r="G2422" s="1061" t="s">
        <v>1739</v>
      </c>
      <c r="H2422" s="1061" t="s">
        <v>129</v>
      </c>
      <c r="I2422" s="1061" t="s">
        <v>21</v>
      </c>
      <c r="J2422" s="1061" t="s">
        <v>7975</v>
      </c>
      <c r="K2422" s="1061" t="s">
        <v>14849</v>
      </c>
      <c r="L2422" s="1061">
        <v>97.86</v>
      </c>
      <c r="M2422" s="1061">
        <v>97.86</v>
      </c>
      <c r="N2422" s="1061">
        <v>97.86</v>
      </c>
      <c r="O2422" s="1061">
        <v>97.86</v>
      </c>
      <c r="P2422" s="1061">
        <v>97.86</v>
      </c>
      <c r="Q2422" s="1061">
        <v>97.86</v>
      </c>
      <c r="R2422" s="1061">
        <v>97.86</v>
      </c>
      <c r="S2422" s="1061">
        <v>97.86</v>
      </c>
      <c r="T2422" s="1061">
        <v>97.86</v>
      </c>
      <c r="U2422" s="1061">
        <v>97.86</v>
      </c>
      <c r="V2422" s="1061">
        <v>97.86</v>
      </c>
      <c r="W2422" s="1061">
        <v>97.86</v>
      </c>
    </row>
    <row r="2423" spans="1:23">
      <c r="A2423" s="908"/>
      <c r="B2423" s="1061" t="s">
        <v>234</v>
      </c>
      <c r="C2423" s="1061" t="s">
        <v>235</v>
      </c>
      <c r="D2423" s="1061" t="s">
        <v>10003</v>
      </c>
      <c r="E2423" s="1061" t="s">
        <v>7082</v>
      </c>
      <c r="F2423" s="1061" t="s">
        <v>10004</v>
      </c>
      <c r="G2423" s="1061" t="s">
        <v>1739</v>
      </c>
      <c r="H2423" s="1061" t="s">
        <v>129</v>
      </c>
      <c r="I2423" s="1061" t="s">
        <v>21</v>
      </c>
      <c r="J2423" s="1061" t="s">
        <v>7975</v>
      </c>
      <c r="K2423" s="1061" t="s">
        <v>14849</v>
      </c>
      <c r="L2423" s="1061">
        <v>43.35</v>
      </c>
      <c r="M2423" s="1061">
        <v>43.35</v>
      </c>
      <c r="N2423" s="1061">
        <v>43.35</v>
      </c>
      <c r="O2423" s="1061">
        <v>43.35</v>
      </c>
      <c r="P2423" s="1061">
        <v>43.35</v>
      </c>
      <c r="Q2423" s="1061">
        <v>43.35</v>
      </c>
      <c r="R2423" s="1061">
        <v>43.35</v>
      </c>
      <c r="S2423" s="1061">
        <v>43.35</v>
      </c>
      <c r="T2423" s="1061">
        <v>43.35</v>
      </c>
      <c r="U2423" s="1061">
        <v>43.35</v>
      </c>
      <c r="V2423" s="1061">
        <v>43.35</v>
      </c>
      <c r="W2423" s="1061">
        <v>43.35</v>
      </c>
    </row>
    <row r="2424" spans="1:23">
      <c r="A2424" s="908"/>
      <c r="B2424" s="1061" t="s">
        <v>234</v>
      </c>
      <c r="C2424" s="1061" t="s">
        <v>235</v>
      </c>
      <c r="D2424" s="1061" t="s">
        <v>239</v>
      </c>
      <c r="E2424" s="1061" t="s">
        <v>7083</v>
      </c>
      <c r="F2424" s="1061" t="s">
        <v>7084</v>
      </c>
      <c r="G2424" s="1061" t="s">
        <v>1739</v>
      </c>
      <c r="H2424" s="1061" t="s">
        <v>129</v>
      </c>
      <c r="I2424" s="1061" t="s">
        <v>21</v>
      </c>
      <c r="J2424" s="1061" t="s">
        <v>7975</v>
      </c>
      <c r="K2424" s="1061" t="s">
        <v>14849</v>
      </c>
      <c r="L2424" s="1061">
        <v>205.25</v>
      </c>
      <c r="M2424" s="1061">
        <v>205.25</v>
      </c>
      <c r="N2424" s="1061">
        <v>205.25</v>
      </c>
      <c r="O2424" s="1061">
        <v>205.25</v>
      </c>
      <c r="P2424" s="1061">
        <v>205.25</v>
      </c>
      <c r="Q2424" s="1061">
        <v>205.25</v>
      </c>
      <c r="R2424" s="1061">
        <v>205.25</v>
      </c>
      <c r="S2424" s="1061">
        <v>205.25</v>
      </c>
      <c r="T2424" s="1061">
        <v>205.25</v>
      </c>
      <c r="U2424" s="1061">
        <v>205.25</v>
      </c>
      <c r="V2424" s="1061">
        <v>205.25</v>
      </c>
      <c r="W2424" s="1061">
        <v>205.25</v>
      </c>
    </row>
    <row r="2425" spans="1:23">
      <c r="A2425" s="908"/>
      <c r="B2425" s="1061" t="s">
        <v>234</v>
      </c>
      <c r="C2425" s="1061" t="s">
        <v>235</v>
      </c>
      <c r="D2425" s="1061" t="s">
        <v>239</v>
      </c>
      <c r="E2425" s="1061" t="s">
        <v>7076</v>
      </c>
      <c r="F2425" s="1061" t="s">
        <v>5002</v>
      </c>
      <c r="G2425" s="1061" t="s">
        <v>1739</v>
      </c>
      <c r="H2425" s="1061" t="s">
        <v>129</v>
      </c>
      <c r="I2425" s="1061" t="s">
        <v>21</v>
      </c>
      <c r="J2425" s="1061" t="s">
        <v>7975</v>
      </c>
      <c r="K2425" s="1061" t="s">
        <v>14849</v>
      </c>
      <c r="L2425" s="1061">
        <v>115.76</v>
      </c>
      <c r="M2425" s="1061">
        <v>115.76</v>
      </c>
      <c r="N2425" s="1061">
        <v>115.76</v>
      </c>
      <c r="O2425" s="1061">
        <v>115.76</v>
      </c>
      <c r="P2425" s="1061">
        <v>115.76</v>
      </c>
      <c r="Q2425" s="1061">
        <v>115.76</v>
      </c>
      <c r="R2425" s="1061">
        <v>115.76</v>
      </c>
      <c r="S2425" s="1061">
        <v>115.76</v>
      </c>
      <c r="T2425" s="1061">
        <v>115.76</v>
      </c>
      <c r="U2425" s="1061">
        <v>115.76</v>
      </c>
      <c r="V2425" s="1061">
        <v>115.76</v>
      </c>
      <c r="W2425" s="1061">
        <v>115.76</v>
      </c>
    </row>
    <row r="2426" spans="1:23">
      <c r="A2426" s="908"/>
      <c r="B2426" s="1061" t="s">
        <v>234</v>
      </c>
      <c r="C2426" s="1061" t="s">
        <v>235</v>
      </c>
      <c r="D2426" s="1061" t="s">
        <v>239</v>
      </c>
      <c r="E2426" s="1061" t="s">
        <v>7085</v>
      </c>
      <c r="F2426" s="1061" t="s">
        <v>5003</v>
      </c>
      <c r="G2426" s="1061" t="s">
        <v>1739</v>
      </c>
      <c r="H2426" s="1061" t="s">
        <v>129</v>
      </c>
      <c r="I2426" s="1061" t="s">
        <v>21</v>
      </c>
      <c r="J2426" s="1061" t="s">
        <v>7975</v>
      </c>
      <c r="K2426" s="1061" t="s">
        <v>14849</v>
      </c>
      <c r="L2426" s="1061">
        <v>77.7</v>
      </c>
      <c r="M2426" s="1061">
        <v>77.7</v>
      </c>
      <c r="N2426" s="1061">
        <v>77.7</v>
      </c>
      <c r="O2426" s="1061">
        <v>77.7</v>
      </c>
      <c r="P2426" s="1061">
        <v>77.7</v>
      </c>
      <c r="Q2426" s="1061">
        <v>77.7</v>
      </c>
      <c r="R2426" s="1061">
        <v>77.7</v>
      </c>
      <c r="S2426" s="1061">
        <v>77.7</v>
      </c>
      <c r="T2426" s="1061">
        <v>77.7</v>
      </c>
      <c r="U2426" s="1061">
        <v>77.7</v>
      </c>
      <c r="V2426" s="1061">
        <v>77.7</v>
      </c>
      <c r="W2426" s="1061">
        <v>77.7</v>
      </c>
    </row>
    <row r="2427" spans="1:23">
      <c r="A2427" s="908"/>
      <c r="B2427" s="1061" t="s">
        <v>234</v>
      </c>
      <c r="C2427" s="1061" t="s">
        <v>235</v>
      </c>
      <c r="D2427" s="1061" t="s">
        <v>4465</v>
      </c>
      <c r="E2427" s="1061" t="s">
        <v>7078</v>
      </c>
      <c r="F2427" s="1061" t="s">
        <v>7079</v>
      </c>
      <c r="G2427" s="1061" t="s">
        <v>1739</v>
      </c>
      <c r="H2427" s="1061" t="s">
        <v>129</v>
      </c>
      <c r="I2427" s="1061" t="s">
        <v>21</v>
      </c>
      <c r="J2427" s="1061" t="s">
        <v>7975</v>
      </c>
      <c r="K2427" s="1061" t="s">
        <v>14849</v>
      </c>
      <c r="L2427" s="1061">
        <v>23.81</v>
      </c>
      <c r="M2427" s="1061">
        <v>23.81</v>
      </c>
      <c r="N2427" s="1061">
        <v>23.81</v>
      </c>
      <c r="O2427" s="1061">
        <v>23.81</v>
      </c>
      <c r="P2427" s="1061">
        <v>23.81</v>
      </c>
      <c r="Q2427" s="1061">
        <v>23.81</v>
      </c>
      <c r="R2427" s="1061">
        <v>23.81</v>
      </c>
      <c r="S2427" s="1061">
        <v>23.81</v>
      </c>
      <c r="T2427" s="1061">
        <v>23.81</v>
      </c>
      <c r="U2427" s="1061">
        <v>23.81</v>
      </c>
      <c r="V2427" s="1061">
        <v>23.81</v>
      </c>
      <c r="W2427" s="1061">
        <v>23.81</v>
      </c>
    </row>
    <row r="2428" spans="1:23">
      <c r="A2428" s="908"/>
      <c r="B2428" s="1061" t="s">
        <v>234</v>
      </c>
      <c r="C2428" s="1061" t="s">
        <v>235</v>
      </c>
      <c r="D2428" s="1061" t="s">
        <v>4970</v>
      </c>
      <c r="E2428" s="1061" t="s">
        <v>6988</v>
      </c>
      <c r="F2428" s="1061" t="s">
        <v>5117</v>
      </c>
      <c r="G2428" s="1061" t="s">
        <v>1739</v>
      </c>
      <c r="H2428" s="1061" t="s">
        <v>129</v>
      </c>
      <c r="I2428" s="1061" t="s">
        <v>21</v>
      </c>
      <c r="J2428" s="1061" t="s">
        <v>7975</v>
      </c>
      <c r="K2428" s="1061" t="s">
        <v>14849</v>
      </c>
      <c r="L2428" s="1061">
        <v>5.5</v>
      </c>
      <c r="M2428" s="1061">
        <v>5.5</v>
      </c>
      <c r="N2428" s="1061">
        <v>5.5</v>
      </c>
      <c r="O2428" s="1061">
        <v>5.5</v>
      </c>
      <c r="P2428" s="1061">
        <v>5.5</v>
      </c>
      <c r="Q2428" s="1061">
        <v>5.5</v>
      </c>
      <c r="R2428" s="1061">
        <v>5.5</v>
      </c>
      <c r="S2428" s="1061">
        <v>5.5</v>
      </c>
      <c r="T2428" s="1061">
        <v>5.5</v>
      </c>
      <c r="U2428" s="1061">
        <v>5.5</v>
      </c>
      <c r="V2428" s="1061">
        <v>5.5</v>
      </c>
      <c r="W2428" s="1061">
        <v>5.5</v>
      </c>
    </row>
    <row r="2429" spans="1:23">
      <c r="A2429" s="908"/>
      <c r="B2429" s="1061" t="s">
        <v>234</v>
      </c>
      <c r="C2429" s="1061" t="s">
        <v>235</v>
      </c>
      <c r="D2429" s="1061" t="s">
        <v>4384</v>
      </c>
      <c r="E2429" s="1061" t="s">
        <v>6987</v>
      </c>
      <c r="F2429" s="1061" t="s">
        <v>5067</v>
      </c>
      <c r="G2429" s="1061" t="s">
        <v>1739</v>
      </c>
      <c r="H2429" s="1061" t="s">
        <v>129</v>
      </c>
      <c r="I2429" s="1061" t="s">
        <v>21</v>
      </c>
      <c r="J2429" s="1061" t="s">
        <v>7975</v>
      </c>
      <c r="K2429" s="1061" t="s">
        <v>14849</v>
      </c>
      <c r="L2429" s="1061">
        <v>5.46</v>
      </c>
      <c r="M2429" s="1061">
        <v>5.46</v>
      </c>
      <c r="N2429" s="1061">
        <v>5.46</v>
      </c>
      <c r="O2429" s="1061">
        <v>5.46</v>
      </c>
      <c r="P2429" s="1061">
        <v>5.46</v>
      </c>
      <c r="Q2429" s="1061">
        <v>5.46</v>
      </c>
      <c r="R2429" s="1061">
        <v>5.46</v>
      </c>
      <c r="S2429" s="1061">
        <v>5.46</v>
      </c>
      <c r="T2429" s="1061">
        <v>5.46</v>
      </c>
      <c r="U2429" s="1061">
        <v>5.46</v>
      </c>
      <c r="V2429" s="1061">
        <v>5.46</v>
      </c>
      <c r="W2429" s="1061">
        <v>5.46</v>
      </c>
    </row>
    <row r="2430" spans="1:23">
      <c r="A2430" s="908"/>
      <c r="B2430" s="1061" t="s">
        <v>234</v>
      </c>
      <c r="C2430" s="1061" t="s">
        <v>235</v>
      </c>
      <c r="D2430" s="1061" t="s">
        <v>4384</v>
      </c>
      <c r="E2430" s="1061" t="s">
        <v>6989</v>
      </c>
      <c r="F2430" s="1061" t="s">
        <v>5093</v>
      </c>
      <c r="G2430" s="1061" t="s">
        <v>1739</v>
      </c>
      <c r="H2430" s="1061" t="s">
        <v>129</v>
      </c>
      <c r="I2430" s="1061" t="s">
        <v>21</v>
      </c>
      <c r="J2430" s="1061" t="s">
        <v>7975</v>
      </c>
      <c r="K2430" s="1061" t="s">
        <v>14849</v>
      </c>
      <c r="L2430" s="1061">
        <v>1.08</v>
      </c>
      <c r="M2430" s="1061">
        <v>1.08</v>
      </c>
      <c r="N2430" s="1061">
        <v>1.08</v>
      </c>
      <c r="O2430" s="1061">
        <v>1.08</v>
      </c>
      <c r="P2430" s="1061">
        <v>1.08</v>
      </c>
      <c r="Q2430" s="1061">
        <v>1.08</v>
      </c>
      <c r="R2430" s="1061">
        <v>1.08</v>
      </c>
      <c r="S2430" s="1061">
        <v>1.08</v>
      </c>
      <c r="T2430" s="1061">
        <v>1.08</v>
      </c>
      <c r="U2430" s="1061">
        <v>1.08</v>
      </c>
      <c r="V2430" s="1061">
        <v>1.08</v>
      </c>
      <c r="W2430" s="1061">
        <v>1.08</v>
      </c>
    </row>
    <row r="2431" spans="1:23">
      <c r="A2431" s="908"/>
      <c r="B2431" s="1061" t="s">
        <v>234</v>
      </c>
      <c r="C2431" s="1061" t="s">
        <v>235</v>
      </c>
      <c r="D2431" s="1061" t="s">
        <v>5429</v>
      </c>
      <c r="E2431" s="1061" t="s">
        <v>7086</v>
      </c>
      <c r="F2431" s="1061" t="s">
        <v>7087</v>
      </c>
      <c r="G2431" s="1061" t="s">
        <v>1739</v>
      </c>
      <c r="H2431" s="1061" t="s">
        <v>129</v>
      </c>
      <c r="I2431" s="1061" t="s">
        <v>21</v>
      </c>
      <c r="J2431" s="1061" t="s">
        <v>7975</v>
      </c>
      <c r="K2431" s="1061" t="s">
        <v>14849</v>
      </c>
      <c r="L2431" s="1061">
        <v>48.66</v>
      </c>
      <c r="M2431" s="1061">
        <v>48.66</v>
      </c>
      <c r="N2431" s="1061">
        <v>48.66</v>
      </c>
      <c r="O2431" s="1061">
        <v>48.66</v>
      </c>
      <c r="P2431" s="1061">
        <v>48.66</v>
      </c>
      <c r="Q2431" s="1061">
        <v>48.66</v>
      </c>
      <c r="R2431" s="1061">
        <v>48.66</v>
      </c>
      <c r="S2431" s="1061">
        <v>48.66</v>
      </c>
      <c r="T2431" s="1061">
        <v>48.66</v>
      </c>
      <c r="U2431" s="1061">
        <v>48.66</v>
      </c>
      <c r="V2431" s="1061">
        <v>48.66</v>
      </c>
      <c r="W2431" s="1061">
        <v>48.66</v>
      </c>
    </row>
    <row r="2432" spans="1:23">
      <c r="A2432" s="908"/>
      <c r="B2432" s="1061" t="s">
        <v>234</v>
      </c>
      <c r="C2432" s="1061" t="s">
        <v>235</v>
      </c>
      <c r="D2432" s="1061" t="s">
        <v>4339</v>
      </c>
      <c r="E2432" s="1061" t="s">
        <v>7088</v>
      </c>
      <c r="F2432" s="1061" t="s">
        <v>7089</v>
      </c>
      <c r="G2432" s="1061" t="s">
        <v>1739</v>
      </c>
      <c r="H2432" s="1061" t="s">
        <v>129</v>
      </c>
      <c r="I2432" s="1061" t="s">
        <v>21</v>
      </c>
      <c r="J2432" s="1061" t="s">
        <v>7975</v>
      </c>
      <c r="K2432" s="1061" t="s">
        <v>14849</v>
      </c>
      <c r="L2432" s="1061">
        <v>29.73</v>
      </c>
      <c r="M2432" s="1061">
        <v>29.73</v>
      </c>
      <c r="N2432" s="1061">
        <v>29.73</v>
      </c>
      <c r="O2432" s="1061">
        <v>29.73</v>
      </c>
      <c r="P2432" s="1061">
        <v>29.73</v>
      </c>
      <c r="Q2432" s="1061">
        <v>29.73</v>
      </c>
      <c r="R2432" s="1061">
        <v>29.73</v>
      </c>
      <c r="S2432" s="1061">
        <v>29.73</v>
      </c>
      <c r="T2432" s="1061">
        <v>29.73</v>
      </c>
      <c r="U2432" s="1061">
        <v>29.73</v>
      </c>
      <c r="V2432" s="1061">
        <v>29.73</v>
      </c>
      <c r="W2432" s="1061">
        <v>29.73</v>
      </c>
    </row>
    <row r="2433" spans="1:23">
      <c r="A2433" s="908"/>
      <c r="B2433" s="1061" t="s">
        <v>234</v>
      </c>
      <c r="C2433" s="1061" t="s">
        <v>235</v>
      </c>
      <c r="D2433" s="1061" t="s">
        <v>4017</v>
      </c>
      <c r="E2433" s="1061" t="s">
        <v>7090</v>
      </c>
      <c r="F2433" s="1061" t="s">
        <v>7091</v>
      </c>
      <c r="G2433" s="1061" t="s">
        <v>1739</v>
      </c>
      <c r="H2433" s="1061" t="s">
        <v>129</v>
      </c>
      <c r="I2433" s="1061" t="s">
        <v>21</v>
      </c>
      <c r="J2433" s="1061" t="s">
        <v>7975</v>
      </c>
      <c r="K2433" s="1061" t="s">
        <v>14849</v>
      </c>
      <c r="L2433" s="1061">
        <v>5.67</v>
      </c>
      <c r="M2433" s="1061">
        <v>5.67</v>
      </c>
      <c r="N2433" s="1061">
        <v>5.67</v>
      </c>
      <c r="O2433" s="1061">
        <v>5.67</v>
      </c>
      <c r="P2433" s="1061">
        <v>5.67</v>
      </c>
      <c r="Q2433" s="1061">
        <v>5.67</v>
      </c>
      <c r="R2433" s="1061">
        <v>5.67</v>
      </c>
      <c r="S2433" s="1061">
        <v>5.67</v>
      </c>
      <c r="T2433" s="1061">
        <v>5.67</v>
      </c>
      <c r="U2433" s="1061">
        <v>5.67</v>
      </c>
      <c r="V2433" s="1061">
        <v>5.67</v>
      </c>
      <c r="W2433" s="1061">
        <v>5.67</v>
      </c>
    </row>
    <row r="2434" spans="1:23">
      <c r="A2434" s="908"/>
      <c r="B2434" s="1061" t="s">
        <v>234</v>
      </c>
      <c r="C2434" s="1061" t="s">
        <v>235</v>
      </c>
      <c r="D2434" s="1061" t="s">
        <v>4331</v>
      </c>
      <c r="E2434" s="1061" t="s">
        <v>13948</v>
      </c>
      <c r="F2434" s="1061" t="s">
        <v>5179</v>
      </c>
      <c r="G2434" s="1061" t="s">
        <v>1739</v>
      </c>
      <c r="H2434" s="1061" t="s">
        <v>129</v>
      </c>
      <c r="I2434" s="1061" t="s">
        <v>21</v>
      </c>
      <c r="J2434" s="1061" t="s">
        <v>7975</v>
      </c>
      <c r="K2434" s="1061" t="s">
        <v>14849</v>
      </c>
      <c r="L2434" s="1061">
        <v>3.8</v>
      </c>
      <c r="M2434" s="1061">
        <v>3.8</v>
      </c>
      <c r="N2434" s="1061">
        <v>3.8</v>
      </c>
      <c r="O2434" s="1061">
        <v>3.8</v>
      </c>
      <c r="P2434" s="1061">
        <v>3.8</v>
      </c>
      <c r="Q2434" s="1061">
        <v>3.8</v>
      </c>
      <c r="R2434" s="1061">
        <v>3.8</v>
      </c>
      <c r="S2434" s="1061">
        <v>3.8</v>
      </c>
      <c r="T2434" s="1061">
        <v>3.8</v>
      </c>
      <c r="U2434" s="1061">
        <v>3.8</v>
      </c>
      <c r="V2434" s="1061">
        <v>3.8</v>
      </c>
      <c r="W2434" s="1061">
        <v>3.8</v>
      </c>
    </row>
    <row r="2435" spans="1:23">
      <c r="A2435" s="908"/>
      <c r="B2435" s="1061" t="s">
        <v>234</v>
      </c>
      <c r="C2435" s="1061" t="s">
        <v>235</v>
      </c>
      <c r="D2435" s="1061" t="s">
        <v>4160</v>
      </c>
      <c r="E2435" s="1061" t="s">
        <v>5180</v>
      </c>
      <c r="F2435" s="1061" t="s">
        <v>5181</v>
      </c>
      <c r="G2435" s="1061" t="s">
        <v>1739</v>
      </c>
      <c r="H2435" s="1061" t="s">
        <v>129</v>
      </c>
      <c r="I2435" s="1061" t="s">
        <v>21</v>
      </c>
      <c r="J2435" s="1061" t="s">
        <v>7975</v>
      </c>
      <c r="K2435" s="1061" t="s">
        <v>14849</v>
      </c>
      <c r="L2435" s="1061">
        <v>10.92</v>
      </c>
      <c r="M2435" s="1061">
        <v>10.92</v>
      </c>
      <c r="N2435" s="1061">
        <v>10.92</v>
      </c>
      <c r="O2435" s="1061">
        <v>10.92</v>
      </c>
      <c r="P2435" s="1061">
        <v>10.92</v>
      </c>
      <c r="Q2435" s="1061">
        <v>10.92</v>
      </c>
      <c r="R2435" s="1061">
        <v>10.92</v>
      </c>
      <c r="S2435" s="1061">
        <v>10.92</v>
      </c>
      <c r="T2435" s="1061">
        <v>10.92</v>
      </c>
      <c r="U2435" s="1061">
        <v>10.92</v>
      </c>
      <c r="V2435" s="1061">
        <v>10.92</v>
      </c>
      <c r="W2435" s="1061">
        <v>10.92</v>
      </c>
    </row>
    <row r="2436" spans="1:23">
      <c r="A2436" s="908"/>
      <c r="B2436" s="1061" t="s">
        <v>234</v>
      </c>
      <c r="C2436" s="1061" t="s">
        <v>235</v>
      </c>
      <c r="D2436" s="1061" t="s">
        <v>4160</v>
      </c>
      <c r="E2436" s="1061" t="s">
        <v>5182</v>
      </c>
      <c r="F2436" s="1061" t="s">
        <v>5181</v>
      </c>
      <c r="G2436" s="1061" t="s">
        <v>1739</v>
      </c>
      <c r="H2436" s="1061" t="s">
        <v>129</v>
      </c>
      <c r="I2436" s="1061" t="s">
        <v>21</v>
      </c>
      <c r="J2436" s="1061" t="s">
        <v>7975</v>
      </c>
      <c r="K2436" s="1061" t="s">
        <v>14849</v>
      </c>
      <c r="L2436" s="1061">
        <v>10.92</v>
      </c>
      <c r="M2436" s="1061">
        <v>10.92</v>
      </c>
      <c r="N2436" s="1061">
        <v>10.92</v>
      </c>
      <c r="O2436" s="1061">
        <v>10.92</v>
      </c>
      <c r="P2436" s="1061">
        <v>10.92</v>
      </c>
      <c r="Q2436" s="1061">
        <v>10.92</v>
      </c>
      <c r="R2436" s="1061">
        <v>10.92</v>
      </c>
      <c r="S2436" s="1061">
        <v>10.92</v>
      </c>
      <c r="T2436" s="1061">
        <v>10.92</v>
      </c>
      <c r="U2436" s="1061">
        <v>10.92</v>
      </c>
      <c r="V2436" s="1061">
        <v>10.92</v>
      </c>
      <c r="W2436" s="1061">
        <v>10.92</v>
      </c>
    </row>
    <row r="2437" spans="1:23">
      <c r="A2437" s="908"/>
      <c r="B2437" s="1061" t="s">
        <v>234</v>
      </c>
      <c r="C2437" s="1061" t="s">
        <v>235</v>
      </c>
      <c r="D2437" s="1061" t="s">
        <v>5455</v>
      </c>
      <c r="E2437" s="1061" t="s">
        <v>5183</v>
      </c>
      <c r="F2437" s="1061" t="s">
        <v>12877</v>
      </c>
      <c r="G2437" s="1061" t="s">
        <v>1739</v>
      </c>
      <c r="H2437" s="1061" t="s">
        <v>129</v>
      </c>
      <c r="I2437" s="1061" t="s">
        <v>21</v>
      </c>
      <c r="J2437" s="1061" t="s">
        <v>7975</v>
      </c>
      <c r="K2437" s="1061" t="s">
        <v>14849</v>
      </c>
      <c r="L2437" s="1061">
        <v>214.28</v>
      </c>
      <c r="M2437" s="1061">
        <v>214.28</v>
      </c>
      <c r="N2437" s="1061">
        <v>214.28</v>
      </c>
      <c r="O2437" s="1061">
        <v>214.28</v>
      </c>
      <c r="P2437" s="1061">
        <v>214.28</v>
      </c>
      <c r="Q2437" s="1061">
        <v>214.28</v>
      </c>
      <c r="R2437" s="1061">
        <v>214.28</v>
      </c>
      <c r="S2437" s="1061">
        <v>214.28</v>
      </c>
      <c r="T2437" s="1061">
        <v>214.28</v>
      </c>
      <c r="U2437" s="1061">
        <v>214.28</v>
      </c>
      <c r="V2437" s="1061">
        <v>214.28</v>
      </c>
      <c r="W2437" s="1061">
        <v>214.28</v>
      </c>
    </row>
    <row r="2438" spans="1:23">
      <c r="A2438" s="908"/>
      <c r="B2438" s="1061" t="s">
        <v>234</v>
      </c>
      <c r="C2438" s="1061" t="s">
        <v>235</v>
      </c>
      <c r="D2438" s="1061" t="s">
        <v>4446</v>
      </c>
      <c r="E2438" s="1061" t="s">
        <v>8331</v>
      </c>
      <c r="F2438" s="1061" t="s">
        <v>8332</v>
      </c>
      <c r="G2438" s="1061" t="s">
        <v>1739</v>
      </c>
      <c r="H2438" s="1061" t="s">
        <v>129</v>
      </c>
      <c r="I2438" s="1061" t="s">
        <v>21</v>
      </c>
      <c r="J2438" s="1061" t="s">
        <v>7975</v>
      </c>
      <c r="K2438" s="1061" t="s">
        <v>14849</v>
      </c>
      <c r="L2438" s="1061">
        <v>25.45</v>
      </c>
      <c r="M2438" s="1061">
        <v>25.45</v>
      </c>
      <c r="N2438" s="1061">
        <v>25.45</v>
      </c>
      <c r="O2438" s="1061">
        <v>25.45</v>
      </c>
      <c r="P2438" s="1061">
        <v>25.45</v>
      </c>
      <c r="Q2438" s="1061">
        <v>25.45</v>
      </c>
      <c r="R2438" s="1061">
        <v>25.45</v>
      </c>
      <c r="S2438" s="1061">
        <v>25.45</v>
      </c>
      <c r="T2438" s="1061">
        <v>25.45</v>
      </c>
      <c r="U2438" s="1061">
        <v>25.45</v>
      </c>
      <c r="V2438" s="1061">
        <v>25.45</v>
      </c>
      <c r="W2438" s="1061">
        <v>25.45</v>
      </c>
    </row>
    <row r="2439" spans="1:23">
      <c r="A2439" s="908"/>
      <c r="B2439" s="1061" t="s">
        <v>234</v>
      </c>
      <c r="C2439" s="1061" t="s">
        <v>235</v>
      </c>
      <c r="D2439" s="1061" t="s">
        <v>4946</v>
      </c>
      <c r="E2439" s="1061" t="s">
        <v>5184</v>
      </c>
      <c r="F2439" s="1061" t="s">
        <v>5185</v>
      </c>
      <c r="G2439" s="1061" t="s">
        <v>1739</v>
      </c>
      <c r="H2439" s="1061" t="s">
        <v>129</v>
      </c>
      <c r="I2439" s="1061" t="s">
        <v>21</v>
      </c>
      <c r="J2439" s="1061" t="s">
        <v>7975</v>
      </c>
      <c r="K2439" s="1061" t="s">
        <v>14849</v>
      </c>
      <c r="L2439" s="1061">
        <v>37.86</v>
      </c>
      <c r="M2439" s="1061">
        <v>37.86</v>
      </c>
      <c r="N2439" s="1061">
        <v>37.86</v>
      </c>
      <c r="O2439" s="1061">
        <v>37.86</v>
      </c>
      <c r="P2439" s="1061">
        <v>37.86</v>
      </c>
      <c r="Q2439" s="1061">
        <v>37.86</v>
      </c>
      <c r="R2439" s="1061">
        <v>37.86</v>
      </c>
      <c r="S2439" s="1061">
        <v>37.86</v>
      </c>
      <c r="T2439" s="1061">
        <v>37.86</v>
      </c>
      <c r="U2439" s="1061">
        <v>37.86</v>
      </c>
      <c r="V2439" s="1061">
        <v>37.86</v>
      </c>
      <c r="W2439" s="1061">
        <v>37.86</v>
      </c>
    </row>
    <row r="2440" spans="1:23">
      <c r="A2440" s="908"/>
      <c r="B2440" s="1061" t="s">
        <v>234</v>
      </c>
      <c r="C2440" s="1061" t="s">
        <v>235</v>
      </c>
      <c r="D2440" s="1061" t="s">
        <v>239</v>
      </c>
      <c r="E2440" s="1061" t="s">
        <v>237</v>
      </c>
      <c r="F2440" s="1061" t="s">
        <v>236</v>
      </c>
      <c r="G2440" s="1061" t="s">
        <v>1739</v>
      </c>
      <c r="H2440" s="1061" t="s">
        <v>129</v>
      </c>
      <c r="I2440" s="1061" t="s">
        <v>21</v>
      </c>
      <c r="J2440" s="1061" t="s">
        <v>7975</v>
      </c>
      <c r="K2440" s="1061" t="s">
        <v>14849</v>
      </c>
      <c r="L2440" s="1061">
        <v>21.11</v>
      </c>
      <c r="M2440" s="1061">
        <v>21.11</v>
      </c>
      <c r="N2440" s="1061">
        <v>21.11</v>
      </c>
      <c r="O2440" s="1061">
        <v>21.11</v>
      </c>
      <c r="P2440" s="1061">
        <v>21.11</v>
      </c>
      <c r="Q2440" s="1061">
        <v>21.11</v>
      </c>
      <c r="R2440" s="1061">
        <v>21.11</v>
      </c>
      <c r="S2440" s="1061">
        <v>21.11</v>
      </c>
      <c r="T2440" s="1061">
        <v>21.11</v>
      </c>
      <c r="U2440" s="1061">
        <v>21.11</v>
      </c>
      <c r="V2440" s="1061">
        <v>21.11</v>
      </c>
      <c r="W2440" s="1061">
        <v>21.11</v>
      </c>
    </row>
    <row r="2441" spans="1:23">
      <c r="A2441" s="908"/>
      <c r="B2441" s="1061" t="s">
        <v>234</v>
      </c>
      <c r="C2441" s="1061" t="s">
        <v>235</v>
      </c>
      <c r="D2441" s="1061" t="s">
        <v>239</v>
      </c>
      <c r="E2441" s="1061" t="s">
        <v>240</v>
      </c>
      <c r="F2441" s="1061" t="s">
        <v>5186</v>
      </c>
      <c r="G2441" s="1061" t="s">
        <v>1739</v>
      </c>
      <c r="H2441" s="1061" t="s">
        <v>129</v>
      </c>
      <c r="I2441" s="1061" t="s">
        <v>21</v>
      </c>
      <c r="J2441" s="1061" t="s">
        <v>7975</v>
      </c>
      <c r="K2441" s="1061" t="s">
        <v>14849</v>
      </c>
      <c r="L2441" s="1061">
        <v>67.66</v>
      </c>
      <c r="M2441" s="1061">
        <v>67.66</v>
      </c>
      <c r="N2441" s="1061">
        <v>67.66</v>
      </c>
      <c r="O2441" s="1061">
        <v>67.66</v>
      </c>
      <c r="P2441" s="1061">
        <v>67.66</v>
      </c>
      <c r="Q2441" s="1061">
        <v>67.66</v>
      </c>
      <c r="R2441" s="1061">
        <v>67.66</v>
      </c>
      <c r="S2441" s="1061">
        <v>67.66</v>
      </c>
      <c r="T2441" s="1061">
        <v>67.66</v>
      </c>
      <c r="U2441" s="1061">
        <v>67.66</v>
      </c>
      <c r="V2441" s="1061">
        <v>67.66</v>
      </c>
      <c r="W2441" s="1061">
        <v>67.66</v>
      </c>
    </row>
    <row r="2442" spans="1:23">
      <c r="A2442" s="908"/>
      <c r="B2442" s="1061" t="s">
        <v>234</v>
      </c>
      <c r="C2442" s="1061" t="s">
        <v>235</v>
      </c>
      <c r="D2442" s="1061" t="s">
        <v>239</v>
      </c>
      <c r="E2442" s="1061" t="s">
        <v>5187</v>
      </c>
      <c r="F2442" s="1061" t="s">
        <v>5188</v>
      </c>
      <c r="G2442" s="1061" t="s">
        <v>1739</v>
      </c>
      <c r="H2442" s="1061" t="s">
        <v>129</v>
      </c>
      <c r="I2442" s="1061" t="s">
        <v>21</v>
      </c>
      <c r="J2442" s="1061" t="s">
        <v>7975</v>
      </c>
      <c r="K2442" s="1061" t="s">
        <v>14849</v>
      </c>
      <c r="L2442" s="1061">
        <v>53.73</v>
      </c>
      <c r="M2442" s="1061">
        <v>53.73</v>
      </c>
      <c r="N2442" s="1061">
        <v>53.73</v>
      </c>
      <c r="O2442" s="1061">
        <v>53.73</v>
      </c>
      <c r="P2442" s="1061">
        <v>53.73</v>
      </c>
      <c r="Q2442" s="1061">
        <v>53.73</v>
      </c>
      <c r="R2442" s="1061">
        <v>53.73</v>
      </c>
      <c r="S2442" s="1061">
        <v>53.73</v>
      </c>
      <c r="T2442" s="1061">
        <v>53.73</v>
      </c>
      <c r="U2442" s="1061">
        <v>53.73</v>
      </c>
      <c r="V2442" s="1061">
        <v>53.73</v>
      </c>
      <c r="W2442" s="1061">
        <v>53.73</v>
      </c>
    </row>
    <row r="2443" spans="1:23">
      <c r="A2443" s="908"/>
      <c r="B2443" s="1061" t="s">
        <v>234</v>
      </c>
      <c r="C2443" s="1061" t="s">
        <v>235</v>
      </c>
      <c r="D2443" s="1061" t="s">
        <v>239</v>
      </c>
      <c r="E2443" s="1061" t="s">
        <v>13949</v>
      </c>
      <c r="F2443" s="1061" t="s">
        <v>13950</v>
      </c>
      <c r="G2443" s="1061" t="s">
        <v>1739</v>
      </c>
      <c r="H2443" s="1061" t="s">
        <v>129</v>
      </c>
      <c r="I2443" s="1061" t="s">
        <v>21</v>
      </c>
      <c r="J2443" s="1061" t="s">
        <v>7975</v>
      </c>
      <c r="K2443" s="1061" t="s">
        <v>14849</v>
      </c>
      <c r="L2443" s="1061">
        <v>48.27</v>
      </c>
      <c r="M2443" s="1061">
        <v>48.27</v>
      </c>
      <c r="N2443" s="1061">
        <v>48.27</v>
      </c>
      <c r="O2443" s="1061">
        <v>48.27</v>
      </c>
      <c r="P2443" s="1061">
        <v>48.27</v>
      </c>
      <c r="Q2443" s="1061">
        <v>48.27</v>
      </c>
      <c r="R2443" s="1061">
        <v>48.27</v>
      </c>
      <c r="S2443" s="1061">
        <v>48.27</v>
      </c>
      <c r="T2443" s="1061">
        <v>48.27</v>
      </c>
      <c r="U2443" s="1061">
        <v>48.27</v>
      </c>
      <c r="V2443" s="1061">
        <v>48.27</v>
      </c>
      <c r="W2443" s="1061">
        <v>48.27</v>
      </c>
    </row>
    <row r="2444" spans="1:23">
      <c r="A2444" s="908"/>
      <c r="B2444" s="1061" t="s">
        <v>234</v>
      </c>
      <c r="C2444" s="1061" t="s">
        <v>235</v>
      </c>
      <c r="D2444" s="1061" t="s">
        <v>4284</v>
      </c>
      <c r="E2444" s="1061" t="s">
        <v>5189</v>
      </c>
      <c r="F2444" s="1061" t="s">
        <v>5190</v>
      </c>
      <c r="G2444" s="1061" t="s">
        <v>1739</v>
      </c>
      <c r="H2444" s="1061" t="s">
        <v>129</v>
      </c>
      <c r="I2444" s="1061" t="s">
        <v>21</v>
      </c>
      <c r="J2444" s="1061" t="s">
        <v>7975</v>
      </c>
      <c r="K2444" s="1061" t="s">
        <v>14849</v>
      </c>
      <c r="L2444" s="1061">
        <v>27.91</v>
      </c>
      <c r="M2444" s="1061">
        <v>27.91</v>
      </c>
      <c r="N2444" s="1061">
        <v>27.91</v>
      </c>
      <c r="O2444" s="1061">
        <v>27.91</v>
      </c>
      <c r="P2444" s="1061">
        <v>27.91</v>
      </c>
      <c r="Q2444" s="1061">
        <v>27.91</v>
      </c>
      <c r="R2444" s="1061">
        <v>27.91</v>
      </c>
      <c r="S2444" s="1061">
        <v>27.91</v>
      </c>
      <c r="T2444" s="1061">
        <v>27.91</v>
      </c>
      <c r="U2444" s="1061">
        <v>27.91</v>
      </c>
      <c r="V2444" s="1061">
        <v>27.91</v>
      </c>
      <c r="W2444" s="1061">
        <v>27.91</v>
      </c>
    </row>
    <row r="2445" spans="1:23">
      <c r="A2445" s="908"/>
      <c r="B2445" s="1061" t="s">
        <v>234</v>
      </c>
      <c r="C2445" s="1061" t="s">
        <v>235</v>
      </c>
      <c r="D2445" s="1061" t="s">
        <v>4384</v>
      </c>
      <c r="E2445" s="1061" t="s">
        <v>12261</v>
      </c>
      <c r="F2445" s="1061" t="s">
        <v>12262</v>
      </c>
      <c r="G2445" s="1061" t="s">
        <v>1739</v>
      </c>
      <c r="H2445" s="1061" t="s">
        <v>129</v>
      </c>
      <c r="I2445" s="1061" t="s">
        <v>21</v>
      </c>
      <c r="J2445" s="1061" t="s">
        <v>7975</v>
      </c>
      <c r="K2445" s="1061" t="s">
        <v>14849</v>
      </c>
      <c r="L2445" s="1061">
        <v>3.69</v>
      </c>
      <c r="M2445" s="1061">
        <v>3.69</v>
      </c>
      <c r="N2445" s="1061">
        <v>3.69</v>
      </c>
      <c r="O2445" s="1061">
        <v>3.69</v>
      </c>
      <c r="P2445" s="1061">
        <v>3.69</v>
      </c>
      <c r="Q2445" s="1061">
        <v>3.69</v>
      </c>
      <c r="R2445" s="1061">
        <v>3.69</v>
      </c>
      <c r="S2445" s="1061">
        <v>3.69</v>
      </c>
      <c r="T2445" s="1061">
        <v>3.69</v>
      </c>
      <c r="U2445" s="1061">
        <v>3.69</v>
      </c>
      <c r="V2445" s="1061">
        <v>3.69</v>
      </c>
      <c r="W2445" s="1061">
        <v>3.69</v>
      </c>
    </row>
    <row r="2446" spans="1:23">
      <c r="A2446" s="908"/>
      <c r="B2446" s="1061" t="s">
        <v>234</v>
      </c>
      <c r="C2446" s="1061" t="s">
        <v>235</v>
      </c>
      <c r="D2446" s="1061" t="s">
        <v>4935</v>
      </c>
      <c r="E2446" s="1061" t="s">
        <v>13655</v>
      </c>
      <c r="F2446" s="1061" t="s">
        <v>13656</v>
      </c>
      <c r="G2446" s="1061" t="s">
        <v>1739</v>
      </c>
      <c r="H2446" s="1061" t="s">
        <v>129</v>
      </c>
      <c r="I2446" s="1061" t="s">
        <v>21</v>
      </c>
      <c r="J2446" s="1061" t="s">
        <v>7975</v>
      </c>
      <c r="K2446" s="1061" t="s">
        <v>14849</v>
      </c>
      <c r="L2446" s="1061">
        <v>0.32</v>
      </c>
      <c r="M2446" s="1061">
        <v>0.32</v>
      </c>
      <c r="N2446" s="1061">
        <v>0.32</v>
      </c>
      <c r="O2446" s="1061">
        <v>0.32</v>
      </c>
      <c r="P2446" s="1061">
        <v>0.32</v>
      </c>
      <c r="Q2446" s="1061">
        <v>0.32</v>
      </c>
      <c r="R2446" s="1061">
        <v>0.32</v>
      </c>
      <c r="S2446" s="1061">
        <v>0.32</v>
      </c>
      <c r="T2446" s="1061">
        <v>0.32</v>
      </c>
      <c r="U2446" s="1061">
        <v>0.32</v>
      </c>
      <c r="V2446" s="1061">
        <v>0.32</v>
      </c>
      <c r="W2446" s="1061">
        <v>0.32</v>
      </c>
    </row>
    <row r="2447" spans="1:23">
      <c r="A2447" s="908"/>
      <c r="B2447" s="1061" t="s">
        <v>234</v>
      </c>
      <c r="C2447" s="1061" t="s">
        <v>235</v>
      </c>
      <c r="D2447" s="1061" t="s">
        <v>4604</v>
      </c>
      <c r="E2447" s="1061" t="s">
        <v>13657</v>
      </c>
      <c r="F2447" s="1061" t="s">
        <v>13658</v>
      </c>
      <c r="G2447" s="1061" t="s">
        <v>1739</v>
      </c>
      <c r="H2447" s="1061" t="s">
        <v>129</v>
      </c>
      <c r="I2447" s="1061" t="s">
        <v>21</v>
      </c>
      <c r="J2447" s="1061" t="s">
        <v>7975</v>
      </c>
      <c r="K2447" s="1061" t="s">
        <v>14849</v>
      </c>
      <c r="L2447" s="1061">
        <v>21.55</v>
      </c>
      <c r="M2447" s="1061">
        <v>21.55</v>
      </c>
      <c r="N2447" s="1061">
        <v>21.55</v>
      </c>
      <c r="O2447" s="1061">
        <v>21.55</v>
      </c>
      <c r="P2447" s="1061">
        <v>21.55</v>
      </c>
      <c r="Q2447" s="1061">
        <v>21.55</v>
      </c>
      <c r="R2447" s="1061">
        <v>21.55</v>
      </c>
      <c r="S2447" s="1061">
        <v>21.55</v>
      </c>
      <c r="T2447" s="1061">
        <v>21.55</v>
      </c>
      <c r="U2447" s="1061">
        <v>21.55</v>
      </c>
      <c r="V2447" s="1061">
        <v>21.55</v>
      </c>
      <c r="W2447" s="1061">
        <v>21.55</v>
      </c>
    </row>
    <row r="2448" spans="1:23">
      <c r="A2448" s="908"/>
      <c r="B2448" s="1061" t="s">
        <v>234</v>
      </c>
      <c r="C2448" s="1061" t="s">
        <v>235</v>
      </c>
      <c r="D2448" s="1061" t="s">
        <v>4804</v>
      </c>
      <c r="E2448" s="1061" t="s">
        <v>8333</v>
      </c>
      <c r="F2448" s="1061" t="s">
        <v>5382</v>
      </c>
      <c r="G2448" s="1061" t="s">
        <v>1739</v>
      </c>
      <c r="H2448" s="1061" t="s">
        <v>129</v>
      </c>
      <c r="I2448" s="1061" t="s">
        <v>21</v>
      </c>
      <c r="J2448" s="1061" t="s">
        <v>7975</v>
      </c>
      <c r="K2448" s="1061" t="s">
        <v>14849</v>
      </c>
      <c r="L2448" s="1061">
        <v>197.03</v>
      </c>
      <c r="M2448" s="1061">
        <v>197.03</v>
      </c>
      <c r="N2448" s="1061">
        <v>197.03</v>
      </c>
      <c r="O2448" s="1061">
        <v>197.03</v>
      </c>
      <c r="P2448" s="1061">
        <v>197.03</v>
      </c>
      <c r="Q2448" s="1061">
        <v>197.03</v>
      </c>
      <c r="R2448" s="1061">
        <v>197.03</v>
      </c>
      <c r="S2448" s="1061">
        <v>197.03</v>
      </c>
      <c r="T2448" s="1061">
        <v>197.03</v>
      </c>
      <c r="U2448" s="1061">
        <v>197.03</v>
      </c>
      <c r="V2448" s="1061">
        <v>197.03</v>
      </c>
      <c r="W2448" s="1061">
        <v>197.03</v>
      </c>
    </row>
    <row r="2449" spans="1:23">
      <c r="A2449" s="908"/>
      <c r="B2449" s="1061" t="s">
        <v>234</v>
      </c>
      <c r="C2449" s="1061" t="s">
        <v>235</v>
      </c>
      <c r="D2449" s="1061" t="s">
        <v>4017</v>
      </c>
      <c r="E2449" s="1061" t="s">
        <v>13951</v>
      </c>
      <c r="F2449" s="1061" t="s">
        <v>13952</v>
      </c>
      <c r="G2449" s="1061" t="s">
        <v>1739</v>
      </c>
      <c r="H2449" s="1061" t="s">
        <v>129</v>
      </c>
      <c r="I2449" s="1061" t="s">
        <v>21</v>
      </c>
      <c r="J2449" s="1061" t="s">
        <v>7975</v>
      </c>
      <c r="K2449" s="1061" t="s">
        <v>14849</v>
      </c>
      <c r="L2449" s="1061">
        <v>3.27</v>
      </c>
      <c r="M2449" s="1061">
        <v>3.27</v>
      </c>
      <c r="N2449" s="1061">
        <v>3.27</v>
      </c>
      <c r="O2449" s="1061">
        <v>3.27</v>
      </c>
      <c r="P2449" s="1061">
        <v>3.27</v>
      </c>
      <c r="Q2449" s="1061">
        <v>3.27</v>
      </c>
      <c r="R2449" s="1061">
        <v>3.27</v>
      </c>
      <c r="S2449" s="1061">
        <v>3.27</v>
      </c>
      <c r="T2449" s="1061">
        <v>3.27</v>
      </c>
      <c r="U2449" s="1061">
        <v>3.27</v>
      </c>
      <c r="V2449" s="1061">
        <v>3.27</v>
      </c>
      <c r="W2449" s="1061">
        <v>3.27</v>
      </c>
    </row>
    <row r="2450" spans="1:23">
      <c r="A2450" s="908"/>
      <c r="B2450" s="1061" t="s">
        <v>234</v>
      </c>
      <c r="C2450" s="1061" t="s">
        <v>235</v>
      </c>
      <c r="D2450" s="1061" t="s">
        <v>4312</v>
      </c>
      <c r="E2450" s="1061" t="s">
        <v>14575</v>
      </c>
      <c r="F2450" s="1061" t="s">
        <v>4973</v>
      </c>
      <c r="G2450" s="1061" t="s">
        <v>1739</v>
      </c>
      <c r="H2450" s="1061" t="s">
        <v>129</v>
      </c>
      <c r="I2450" s="1061" t="s">
        <v>21</v>
      </c>
      <c r="J2450" s="1061" t="s">
        <v>7975</v>
      </c>
      <c r="K2450" s="1061" t="s">
        <v>14849</v>
      </c>
      <c r="L2450" s="1061">
        <v>14.05</v>
      </c>
      <c r="M2450" s="1061">
        <v>14.05</v>
      </c>
      <c r="N2450" s="1061">
        <v>14.05</v>
      </c>
      <c r="O2450" s="1061">
        <v>14.05</v>
      </c>
      <c r="P2450" s="1061">
        <v>14.05</v>
      </c>
      <c r="Q2450" s="1061">
        <v>14.05</v>
      </c>
      <c r="R2450" s="1061">
        <v>14.05</v>
      </c>
      <c r="S2450" s="1061">
        <v>14.05</v>
      </c>
      <c r="T2450" s="1061">
        <v>14.05</v>
      </c>
      <c r="U2450" s="1061">
        <v>14.05</v>
      </c>
      <c r="V2450" s="1061">
        <v>14.05</v>
      </c>
      <c r="W2450" s="1061">
        <v>14.05</v>
      </c>
    </row>
    <row r="2451" spans="1:23">
      <c r="A2451" s="908"/>
      <c r="B2451" s="1061" t="s">
        <v>234</v>
      </c>
      <c r="C2451" s="1061" t="s">
        <v>235</v>
      </c>
      <c r="D2451" s="1061" t="s">
        <v>13953</v>
      </c>
      <c r="E2451" s="1061" t="s">
        <v>13954</v>
      </c>
      <c r="F2451" s="1061" t="s">
        <v>13955</v>
      </c>
      <c r="G2451" s="1061" t="s">
        <v>1739</v>
      </c>
      <c r="H2451" s="1061" t="s">
        <v>129</v>
      </c>
      <c r="I2451" s="1061" t="s">
        <v>21</v>
      </c>
      <c r="J2451" s="1061" t="s">
        <v>7975</v>
      </c>
      <c r="K2451" s="1061" t="s">
        <v>14849</v>
      </c>
      <c r="L2451" s="1061">
        <v>27.12</v>
      </c>
      <c r="M2451" s="1061">
        <v>27.12</v>
      </c>
      <c r="N2451" s="1061">
        <v>27.12</v>
      </c>
      <c r="O2451" s="1061">
        <v>27.12</v>
      </c>
      <c r="P2451" s="1061">
        <v>27.12</v>
      </c>
      <c r="Q2451" s="1061">
        <v>27.12</v>
      </c>
      <c r="R2451" s="1061">
        <v>27.12</v>
      </c>
      <c r="S2451" s="1061">
        <v>27.12</v>
      </c>
      <c r="T2451" s="1061">
        <v>27.12</v>
      </c>
      <c r="U2451" s="1061">
        <v>27.12</v>
      </c>
      <c r="V2451" s="1061">
        <v>27.12</v>
      </c>
      <c r="W2451" s="1061">
        <v>27.12</v>
      </c>
    </row>
    <row r="2452" spans="1:23">
      <c r="A2452" s="908"/>
      <c r="B2452" s="1061" t="s">
        <v>234</v>
      </c>
      <c r="C2452" s="1061" t="s">
        <v>235</v>
      </c>
      <c r="D2452" s="1061" t="s">
        <v>2996</v>
      </c>
      <c r="E2452" s="1061" t="s">
        <v>13956</v>
      </c>
      <c r="F2452" s="1061" t="s">
        <v>5194</v>
      </c>
      <c r="G2452" s="1061" t="s">
        <v>1739</v>
      </c>
      <c r="H2452" s="1061" t="s">
        <v>129</v>
      </c>
      <c r="I2452" s="1061" t="s">
        <v>21</v>
      </c>
      <c r="J2452" s="1061" t="s">
        <v>7975</v>
      </c>
      <c r="K2452" s="1061" t="s">
        <v>14849</v>
      </c>
      <c r="L2452" s="1061">
        <v>1.99</v>
      </c>
      <c r="M2452" s="1061">
        <v>1.99</v>
      </c>
      <c r="N2452" s="1061">
        <v>1.99</v>
      </c>
      <c r="O2452" s="1061">
        <v>1.99</v>
      </c>
      <c r="P2452" s="1061">
        <v>1.99</v>
      </c>
      <c r="Q2452" s="1061">
        <v>1.99</v>
      </c>
      <c r="R2452" s="1061">
        <v>1.99</v>
      </c>
      <c r="S2452" s="1061">
        <v>1.99</v>
      </c>
      <c r="T2452" s="1061">
        <v>1.99</v>
      </c>
      <c r="U2452" s="1061">
        <v>1.99</v>
      </c>
      <c r="V2452" s="1061">
        <v>1.99</v>
      </c>
      <c r="W2452" s="1061">
        <v>1.99</v>
      </c>
    </row>
    <row r="2453" spans="1:23">
      <c r="A2453" s="908"/>
      <c r="B2453" s="1061" t="s">
        <v>234</v>
      </c>
      <c r="C2453" s="1061" t="s">
        <v>235</v>
      </c>
      <c r="D2453" s="1061" t="s">
        <v>4611</v>
      </c>
      <c r="E2453" s="1061" t="s">
        <v>5195</v>
      </c>
      <c r="F2453" s="1061" t="s">
        <v>5196</v>
      </c>
      <c r="G2453" s="1061" t="s">
        <v>1739</v>
      </c>
      <c r="H2453" s="1061" t="s">
        <v>129</v>
      </c>
      <c r="I2453" s="1061" t="s">
        <v>21</v>
      </c>
      <c r="J2453" s="1061" t="s">
        <v>7975</v>
      </c>
      <c r="K2453" s="1061" t="s">
        <v>14849</v>
      </c>
      <c r="L2453" s="1061">
        <v>16.43</v>
      </c>
      <c r="M2453" s="1061">
        <v>16.43</v>
      </c>
      <c r="N2453" s="1061">
        <v>16.43</v>
      </c>
      <c r="O2453" s="1061">
        <v>16.43</v>
      </c>
      <c r="P2453" s="1061">
        <v>16.43</v>
      </c>
      <c r="Q2453" s="1061">
        <v>16.43</v>
      </c>
      <c r="R2453" s="1061">
        <v>16.43</v>
      </c>
      <c r="S2453" s="1061">
        <v>16.43</v>
      </c>
      <c r="T2453" s="1061">
        <v>16.43</v>
      </c>
      <c r="U2453" s="1061">
        <v>16.43</v>
      </c>
      <c r="V2453" s="1061">
        <v>16.43</v>
      </c>
      <c r="W2453" s="1061">
        <v>16.43</v>
      </c>
    </row>
    <row r="2454" spans="1:23">
      <c r="A2454" s="908"/>
      <c r="B2454" s="1061" t="s">
        <v>234</v>
      </c>
      <c r="C2454" s="1061" t="s">
        <v>235</v>
      </c>
      <c r="D2454" s="1061" t="s">
        <v>8275</v>
      </c>
      <c r="E2454" s="1061" t="s">
        <v>8334</v>
      </c>
      <c r="F2454" s="1061" t="s">
        <v>8275</v>
      </c>
      <c r="G2454" s="1061" t="s">
        <v>1739</v>
      </c>
      <c r="H2454" s="1061" t="s">
        <v>129</v>
      </c>
      <c r="I2454" s="1061" t="s">
        <v>21</v>
      </c>
      <c r="J2454" s="1061" t="s">
        <v>7975</v>
      </c>
      <c r="K2454" s="1061" t="s">
        <v>14849</v>
      </c>
      <c r="L2454" s="1061">
        <v>154.35</v>
      </c>
      <c r="M2454" s="1061">
        <v>154.35</v>
      </c>
      <c r="N2454" s="1061">
        <v>154.35</v>
      </c>
      <c r="O2454" s="1061">
        <v>154.35</v>
      </c>
      <c r="P2454" s="1061">
        <v>154.35</v>
      </c>
      <c r="Q2454" s="1061">
        <v>154.35</v>
      </c>
      <c r="R2454" s="1061">
        <v>154.35</v>
      </c>
      <c r="S2454" s="1061">
        <v>154.35</v>
      </c>
      <c r="T2454" s="1061">
        <v>154.35</v>
      </c>
      <c r="U2454" s="1061">
        <v>154.35</v>
      </c>
      <c r="V2454" s="1061">
        <v>154.35</v>
      </c>
      <c r="W2454" s="1061">
        <v>154.35</v>
      </c>
    </row>
    <row r="2455" spans="1:23">
      <c r="A2455" s="908"/>
      <c r="B2455" s="1061" t="s">
        <v>234</v>
      </c>
      <c r="C2455" s="1061" t="s">
        <v>235</v>
      </c>
      <c r="D2455" s="1061" t="s">
        <v>4916</v>
      </c>
      <c r="E2455" s="1061" t="s">
        <v>14687</v>
      </c>
      <c r="F2455" s="1061" t="s">
        <v>14688</v>
      </c>
      <c r="G2455" s="1061" t="s">
        <v>1739</v>
      </c>
      <c r="H2455" s="1061" t="s">
        <v>129</v>
      </c>
      <c r="I2455" s="1061" t="s">
        <v>21</v>
      </c>
      <c r="J2455" s="1061" t="s">
        <v>7975</v>
      </c>
      <c r="K2455" s="1061" t="s">
        <v>14849</v>
      </c>
      <c r="L2455" s="1061">
        <v>12.93</v>
      </c>
      <c r="M2455" s="1061">
        <v>12.93</v>
      </c>
      <c r="N2455" s="1061">
        <v>12.93</v>
      </c>
      <c r="O2455" s="1061">
        <v>12.93</v>
      </c>
      <c r="P2455" s="1061">
        <v>12.93</v>
      </c>
      <c r="Q2455" s="1061">
        <v>12.93</v>
      </c>
      <c r="R2455" s="1061">
        <v>12.93</v>
      </c>
      <c r="S2455" s="1061">
        <v>12.93</v>
      </c>
      <c r="T2455" s="1061">
        <v>12.93</v>
      </c>
      <c r="U2455" s="1061">
        <v>12.93</v>
      </c>
      <c r="V2455" s="1061">
        <v>12.93</v>
      </c>
      <c r="W2455" s="1061">
        <v>12.93</v>
      </c>
    </row>
    <row r="2456" spans="1:23">
      <c r="A2456" s="908"/>
      <c r="B2456" s="1061" t="s">
        <v>234</v>
      </c>
      <c r="C2456" s="1061" t="s">
        <v>235</v>
      </c>
      <c r="D2456" s="1061" t="s">
        <v>4995</v>
      </c>
      <c r="E2456" s="1061" t="s">
        <v>5197</v>
      </c>
      <c r="F2456" s="1061" t="s">
        <v>5198</v>
      </c>
      <c r="G2456" s="1061" t="s">
        <v>1739</v>
      </c>
      <c r="H2456" s="1061" t="s">
        <v>129</v>
      </c>
      <c r="I2456" s="1061" t="s">
        <v>21</v>
      </c>
      <c r="J2456" s="1061" t="s">
        <v>7975</v>
      </c>
      <c r="K2456" s="1061" t="s">
        <v>14849</v>
      </c>
      <c r="L2456" s="1061">
        <v>28.74</v>
      </c>
      <c r="M2456" s="1061">
        <v>28.74</v>
      </c>
      <c r="N2456" s="1061">
        <v>28.74</v>
      </c>
      <c r="O2456" s="1061">
        <v>28.74</v>
      </c>
      <c r="P2456" s="1061">
        <v>28.74</v>
      </c>
      <c r="Q2456" s="1061">
        <v>28.74</v>
      </c>
      <c r="R2456" s="1061">
        <v>28.74</v>
      </c>
      <c r="S2456" s="1061">
        <v>28.74</v>
      </c>
      <c r="T2456" s="1061">
        <v>28.74</v>
      </c>
      <c r="U2456" s="1061">
        <v>28.74</v>
      </c>
      <c r="V2456" s="1061">
        <v>28.74</v>
      </c>
      <c r="W2456" s="1061">
        <v>28.74</v>
      </c>
    </row>
    <row r="2457" spans="1:23">
      <c r="A2457" s="908"/>
      <c r="B2457" s="1061" t="s">
        <v>234</v>
      </c>
      <c r="C2457" s="1061" t="s">
        <v>235</v>
      </c>
      <c r="D2457" s="1061" t="s">
        <v>4995</v>
      </c>
      <c r="E2457" s="1061" t="s">
        <v>5199</v>
      </c>
      <c r="F2457" s="1061" t="s">
        <v>5200</v>
      </c>
      <c r="G2457" s="1061" t="s">
        <v>1739</v>
      </c>
      <c r="H2457" s="1061" t="s">
        <v>129</v>
      </c>
      <c r="I2457" s="1061" t="s">
        <v>21</v>
      </c>
      <c r="J2457" s="1061" t="s">
        <v>7975</v>
      </c>
      <c r="K2457" s="1061" t="s">
        <v>14849</v>
      </c>
      <c r="L2457" s="1061">
        <v>28.74</v>
      </c>
      <c r="M2457" s="1061">
        <v>28.74</v>
      </c>
      <c r="N2457" s="1061">
        <v>28.74</v>
      </c>
      <c r="O2457" s="1061">
        <v>28.74</v>
      </c>
      <c r="P2457" s="1061">
        <v>28.74</v>
      </c>
      <c r="Q2457" s="1061">
        <v>28.74</v>
      </c>
      <c r="R2457" s="1061">
        <v>28.74</v>
      </c>
      <c r="S2457" s="1061">
        <v>28.74</v>
      </c>
      <c r="T2457" s="1061">
        <v>28.74</v>
      </c>
      <c r="U2457" s="1061">
        <v>28.74</v>
      </c>
      <c r="V2457" s="1061">
        <v>28.74</v>
      </c>
      <c r="W2457" s="1061">
        <v>28.74</v>
      </c>
    </row>
    <row r="2458" spans="1:23">
      <c r="A2458" s="908"/>
      <c r="B2458" s="1061" t="s">
        <v>234</v>
      </c>
      <c r="C2458" s="1061" t="s">
        <v>235</v>
      </c>
      <c r="D2458" s="1061" t="s">
        <v>4916</v>
      </c>
      <c r="E2458" s="1061" t="s">
        <v>12263</v>
      </c>
      <c r="F2458" s="1061" t="s">
        <v>4916</v>
      </c>
      <c r="G2458" s="1061" t="s">
        <v>1739</v>
      </c>
      <c r="H2458" s="1061" t="s">
        <v>129</v>
      </c>
      <c r="I2458" s="1061" t="s">
        <v>21</v>
      </c>
      <c r="J2458" s="1061" t="s">
        <v>7975</v>
      </c>
      <c r="K2458" s="1061" t="s">
        <v>14849</v>
      </c>
      <c r="L2458" s="1061">
        <v>205.25</v>
      </c>
      <c r="M2458" s="1061">
        <v>205.25</v>
      </c>
      <c r="N2458" s="1061">
        <v>205.25</v>
      </c>
      <c r="O2458" s="1061">
        <v>205.25</v>
      </c>
      <c r="P2458" s="1061">
        <v>205.25</v>
      </c>
      <c r="Q2458" s="1061">
        <v>205.25</v>
      </c>
      <c r="R2458" s="1061">
        <v>205.25</v>
      </c>
      <c r="S2458" s="1061">
        <v>205.25</v>
      </c>
      <c r="T2458" s="1061">
        <v>205.25</v>
      </c>
      <c r="U2458" s="1061">
        <v>205.25</v>
      </c>
      <c r="V2458" s="1061">
        <v>205.25</v>
      </c>
      <c r="W2458" s="1061">
        <v>205.25</v>
      </c>
    </row>
    <row r="2459" spans="1:23">
      <c r="A2459" s="908"/>
      <c r="B2459" s="1061" t="s">
        <v>234</v>
      </c>
      <c r="C2459" s="1061" t="s">
        <v>235</v>
      </c>
      <c r="D2459" s="1061" t="s">
        <v>4604</v>
      </c>
      <c r="E2459" s="1061" t="s">
        <v>13740</v>
      </c>
      <c r="F2459" s="1061" t="s">
        <v>13741</v>
      </c>
      <c r="G2459" s="1061" t="s">
        <v>1739</v>
      </c>
      <c r="H2459" s="1061" t="s">
        <v>129</v>
      </c>
      <c r="I2459" s="1061" t="s">
        <v>21</v>
      </c>
      <c r="J2459" s="1061" t="s">
        <v>7975</v>
      </c>
      <c r="K2459" s="1061" t="s">
        <v>14849</v>
      </c>
      <c r="L2459" s="1061">
        <v>249.99</v>
      </c>
      <c r="M2459" s="1061">
        <v>249.99</v>
      </c>
      <c r="N2459" s="1061">
        <v>249.99</v>
      </c>
      <c r="O2459" s="1061">
        <v>249.99</v>
      </c>
      <c r="P2459" s="1061">
        <v>249.99</v>
      </c>
      <c r="Q2459" s="1061">
        <v>249.99</v>
      </c>
      <c r="R2459" s="1061">
        <v>249.99</v>
      </c>
      <c r="S2459" s="1061">
        <v>249.99</v>
      </c>
      <c r="T2459" s="1061">
        <v>249.99</v>
      </c>
      <c r="U2459" s="1061">
        <v>249.99</v>
      </c>
      <c r="V2459" s="1061">
        <v>249.99</v>
      </c>
      <c r="W2459" s="1061">
        <v>249.99</v>
      </c>
    </row>
    <row r="2460" spans="1:23">
      <c r="A2460" s="908"/>
      <c r="B2460" s="1061" t="s">
        <v>234</v>
      </c>
      <c r="C2460" s="1061" t="s">
        <v>235</v>
      </c>
      <c r="D2460" s="1061" t="s">
        <v>4916</v>
      </c>
      <c r="E2460" s="1061" t="s">
        <v>12264</v>
      </c>
      <c r="F2460" s="1061" t="s">
        <v>12265</v>
      </c>
      <c r="G2460" s="1061" t="s">
        <v>1739</v>
      </c>
      <c r="H2460" s="1061" t="s">
        <v>129</v>
      </c>
      <c r="I2460" s="1061" t="s">
        <v>21</v>
      </c>
      <c r="J2460" s="1061" t="s">
        <v>7975</v>
      </c>
      <c r="K2460" s="1061" t="s">
        <v>14849</v>
      </c>
      <c r="L2460" s="1061">
        <v>32.83</v>
      </c>
      <c r="M2460" s="1061">
        <v>32.83</v>
      </c>
      <c r="N2460" s="1061">
        <v>32.83</v>
      </c>
      <c r="O2460" s="1061">
        <v>32.83</v>
      </c>
      <c r="P2460" s="1061">
        <v>32.83</v>
      </c>
      <c r="Q2460" s="1061">
        <v>32.83</v>
      </c>
      <c r="R2460" s="1061">
        <v>32.83</v>
      </c>
      <c r="S2460" s="1061">
        <v>32.83</v>
      </c>
      <c r="T2460" s="1061">
        <v>32.83</v>
      </c>
      <c r="U2460" s="1061">
        <v>32.83</v>
      </c>
      <c r="V2460" s="1061">
        <v>32.83</v>
      </c>
      <c r="W2460" s="1061">
        <v>32.83</v>
      </c>
    </row>
    <row r="2461" spans="1:23">
      <c r="A2461" s="908"/>
      <c r="B2461" s="1061" t="s">
        <v>234</v>
      </c>
      <c r="C2461" s="1061" t="s">
        <v>235</v>
      </c>
      <c r="D2461" s="1061" t="s">
        <v>2996</v>
      </c>
      <c r="E2461" s="1061" t="s">
        <v>12266</v>
      </c>
      <c r="F2461" s="1061" t="s">
        <v>5194</v>
      </c>
      <c r="G2461" s="1061" t="s">
        <v>1739</v>
      </c>
      <c r="H2461" s="1061" t="s">
        <v>129</v>
      </c>
      <c r="I2461" s="1061" t="s">
        <v>21</v>
      </c>
      <c r="J2461" s="1061" t="s">
        <v>7975</v>
      </c>
      <c r="K2461" s="1061" t="s">
        <v>14849</v>
      </c>
      <c r="L2461" s="1061">
        <v>2.95</v>
      </c>
      <c r="M2461" s="1061">
        <v>2.95</v>
      </c>
      <c r="N2461" s="1061">
        <v>2.95</v>
      </c>
      <c r="O2461" s="1061">
        <v>2.95</v>
      </c>
      <c r="P2461" s="1061">
        <v>2.95</v>
      </c>
      <c r="Q2461" s="1061">
        <v>2.95</v>
      </c>
      <c r="R2461" s="1061">
        <v>2.95</v>
      </c>
      <c r="S2461" s="1061">
        <v>2.95</v>
      </c>
      <c r="T2461" s="1061">
        <v>2.95</v>
      </c>
      <c r="U2461" s="1061">
        <v>2.95</v>
      </c>
      <c r="V2461" s="1061">
        <v>2.95</v>
      </c>
      <c r="W2461" s="1061">
        <v>2.95</v>
      </c>
    </row>
    <row r="2462" spans="1:23">
      <c r="A2462" s="908"/>
      <c r="B2462" s="1061" t="s">
        <v>234</v>
      </c>
      <c r="C2462" s="1061" t="s">
        <v>235</v>
      </c>
      <c r="D2462" s="1061" t="s">
        <v>4422</v>
      </c>
      <c r="E2462" s="1061" t="s">
        <v>8335</v>
      </c>
      <c r="F2462" s="1061" t="s">
        <v>5410</v>
      </c>
      <c r="G2462" s="1061" t="s">
        <v>1739</v>
      </c>
      <c r="H2462" s="1061" t="s">
        <v>129</v>
      </c>
      <c r="I2462" s="1061" t="s">
        <v>21</v>
      </c>
      <c r="J2462" s="1061" t="s">
        <v>7975</v>
      </c>
      <c r="K2462" s="1061" t="s">
        <v>14849</v>
      </c>
      <c r="L2462" s="1061">
        <v>570.6</v>
      </c>
      <c r="M2462" s="1061">
        <v>570.6</v>
      </c>
      <c r="N2462" s="1061">
        <v>570.6</v>
      </c>
      <c r="O2462" s="1061">
        <v>570.6</v>
      </c>
      <c r="P2462" s="1061">
        <v>570.6</v>
      </c>
      <c r="Q2462" s="1061">
        <v>570.6</v>
      </c>
      <c r="R2462" s="1061">
        <v>570.6</v>
      </c>
      <c r="S2462" s="1061">
        <v>570.6</v>
      </c>
      <c r="T2462" s="1061">
        <v>570.6</v>
      </c>
      <c r="U2462" s="1061">
        <v>570.6</v>
      </c>
      <c r="V2462" s="1061">
        <v>570.6</v>
      </c>
      <c r="W2462" s="1061">
        <v>570.6</v>
      </c>
    </row>
    <row r="2463" spans="1:23">
      <c r="A2463" s="908"/>
      <c r="B2463" s="1061" t="s">
        <v>234</v>
      </c>
      <c r="C2463" s="1061" t="s">
        <v>235</v>
      </c>
      <c r="D2463" s="1061" t="s">
        <v>4422</v>
      </c>
      <c r="E2463" s="1061" t="s">
        <v>8336</v>
      </c>
      <c r="F2463" s="1061" t="s">
        <v>5410</v>
      </c>
      <c r="G2463" s="1061" t="s">
        <v>1739</v>
      </c>
      <c r="H2463" s="1061" t="s">
        <v>129</v>
      </c>
      <c r="I2463" s="1061" t="s">
        <v>21</v>
      </c>
      <c r="J2463" s="1061" t="s">
        <v>7975</v>
      </c>
      <c r="K2463" s="1061" t="s">
        <v>14849</v>
      </c>
      <c r="L2463" s="1061">
        <v>570.6</v>
      </c>
      <c r="M2463" s="1061">
        <v>570.6</v>
      </c>
      <c r="N2463" s="1061">
        <v>570.6</v>
      </c>
      <c r="O2463" s="1061">
        <v>570.6</v>
      </c>
      <c r="P2463" s="1061">
        <v>570.6</v>
      </c>
      <c r="Q2463" s="1061">
        <v>570.6</v>
      </c>
      <c r="R2463" s="1061">
        <v>570.6</v>
      </c>
      <c r="S2463" s="1061">
        <v>570.6</v>
      </c>
      <c r="T2463" s="1061">
        <v>570.6</v>
      </c>
      <c r="U2463" s="1061">
        <v>570.6</v>
      </c>
      <c r="V2463" s="1061">
        <v>570.6</v>
      </c>
      <c r="W2463" s="1061">
        <v>570.6</v>
      </c>
    </row>
    <row r="2464" spans="1:23">
      <c r="A2464" s="908"/>
      <c r="B2464" s="1061" t="s">
        <v>234</v>
      </c>
      <c r="C2464" s="1061" t="s">
        <v>235</v>
      </c>
      <c r="D2464" s="1061" t="s">
        <v>4422</v>
      </c>
      <c r="E2464" s="1061" t="s">
        <v>13659</v>
      </c>
      <c r="F2464" s="1061" t="s">
        <v>5410</v>
      </c>
      <c r="G2464" s="1061" t="s">
        <v>1739</v>
      </c>
      <c r="H2464" s="1061" t="s">
        <v>129</v>
      </c>
      <c r="I2464" s="1061" t="s">
        <v>21</v>
      </c>
      <c r="J2464" s="1061" t="s">
        <v>7975</v>
      </c>
      <c r="K2464" s="1061" t="s">
        <v>14849</v>
      </c>
      <c r="L2464" s="1061">
        <v>599.13</v>
      </c>
      <c r="M2464" s="1061">
        <v>599.13</v>
      </c>
      <c r="N2464" s="1061">
        <v>599.13</v>
      </c>
      <c r="O2464" s="1061">
        <v>599.13</v>
      </c>
      <c r="P2464" s="1061">
        <v>599.13</v>
      </c>
      <c r="Q2464" s="1061">
        <v>599.13</v>
      </c>
      <c r="R2464" s="1061">
        <v>599.13</v>
      </c>
      <c r="S2464" s="1061">
        <v>599.13</v>
      </c>
      <c r="T2464" s="1061">
        <v>599.13</v>
      </c>
      <c r="U2464" s="1061">
        <v>599.13</v>
      </c>
      <c r="V2464" s="1061">
        <v>599.13</v>
      </c>
      <c r="W2464" s="1061">
        <v>599.13</v>
      </c>
    </row>
    <row r="2465" spans="1:23">
      <c r="A2465" s="908"/>
      <c r="B2465" s="1061" t="s">
        <v>234</v>
      </c>
      <c r="C2465" s="1061" t="s">
        <v>235</v>
      </c>
      <c r="D2465" s="1061" t="s">
        <v>4422</v>
      </c>
      <c r="E2465" s="1061" t="s">
        <v>14681</v>
      </c>
      <c r="F2465" s="1061" t="s">
        <v>5410</v>
      </c>
      <c r="G2465" s="1061" t="s">
        <v>1739</v>
      </c>
      <c r="H2465" s="1061" t="s">
        <v>129</v>
      </c>
      <c r="I2465" s="1061" t="s">
        <v>21</v>
      </c>
      <c r="J2465" s="1061" t="s">
        <v>7975</v>
      </c>
      <c r="K2465" s="1061" t="s">
        <v>14849</v>
      </c>
      <c r="L2465" s="1061">
        <v>599.13</v>
      </c>
      <c r="M2465" s="1061">
        <v>599.13</v>
      </c>
      <c r="N2465" s="1061">
        <v>599.13</v>
      </c>
      <c r="O2465" s="1061">
        <v>599.13</v>
      </c>
      <c r="P2465" s="1061">
        <v>599.13</v>
      </c>
      <c r="Q2465" s="1061">
        <v>599.13</v>
      </c>
      <c r="R2465" s="1061">
        <v>599.13</v>
      </c>
      <c r="S2465" s="1061">
        <v>599.13</v>
      </c>
      <c r="T2465" s="1061">
        <v>599.13</v>
      </c>
      <c r="U2465" s="1061">
        <v>599.13</v>
      </c>
      <c r="V2465" s="1061">
        <v>599.13</v>
      </c>
      <c r="W2465" s="1061">
        <v>599.13</v>
      </c>
    </row>
    <row r="2466" spans="1:23">
      <c r="A2466" s="908"/>
      <c r="B2466" s="1061" t="s">
        <v>234</v>
      </c>
      <c r="C2466" s="1061" t="s">
        <v>235</v>
      </c>
      <c r="D2466" s="1061" t="s">
        <v>4422</v>
      </c>
      <c r="E2466" s="1061" t="s">
        <v>8337</v>
      </c>
      <c r="F2466" s="1061" t="s">
        <v>5410</v>
      </c>
      <c r="G2466" s="1061" t="s">
        <v>1739</v>
      </c>
      <c r="H2466" s="1061" t="s">
        <v>129</v>
      </c>
      <c r="I2466" s="1061" t="s">
        <v>21</v>
      </c>
      <c r="J2466" s="1061" t="s">
        <v>7975</v>
      </c>
      <c r="K2466" s="1061" t="s">
        <v>14849</v>
      </c>
      <c r="L2466" s="1061">
        <v>570.6</v>
      </c>
      <c r="M2466" s="1061">
        <v>570.6</v>
      </c>
      <c r="N2466" s="1061">
        <v>570.6</v>
      </c>
      <c r="O2466" s="1061">
        <v>570.6</v>
      </c>
      <c r="P2466" s="1061">
        <v>570.6</v>
      </c>
      <c r="Q2466" s="1061">
        <v>570.6</v>
      </c>
      <c r="R2466" s="1061">
        <v>570.6</v>
      </c>
      <c r="S2466" s="1061">
        <v>570.6</v>
      </c>
      <c r="T2466" s="1061">
        <v>570.6</v>
      </c>
      <c r="U2466" s="1061">
        <v>570.6</v>
      </c>
      <c r="V2466" s="1061">
        <v>570.6</v>
      </c>
      <c r="W2466" s="1061">
        <v>570.6</v>
      </c>
    </row>
    <row r="2467" spans="1:23">
      <c r="A2467" s="908"/>
      <c r="B2467" s="1061" t="s">
        <v>234</v>
      </c>
      <c r="C2467" s="1061" t="s">
        <v>235</v>
      </c>
      <c r="D2467" s="1061" t="s">
        <v>4422</v>
      </c>
      <c r="E2467" s="1061" t="s">
        <v>14680</v>
      </c>
      <c r="F2467" s="1061" t="s">
        <v>5410</v>
      </c>
      <c r="G2467" s="1061" t="s">
        <v>1739</v>
      </c>
      <c r="H2467" s="1061" t="s">
        <v>129</v>
      </c>
      <c r="I2467" s="1061" t="s">
        <v>21</v>
      </c>
      <c r="J2467" s="1061" t="s">
        <v>7975</v>
      </c>
      <c r="K2467" s="1061" t="s">
        <v>14849</v>
      </c>
      <c r="L2467" s="1061">
        <v>711.2</v>
      </c>
      <c r="M2467" s="1061">
        <v>711.2</v>
      </c>
      <c r="N2467" s="1061">
        <v>711.2</v>
      </c>
      <c r="O2467" s="1061">
        <v>711.2</v>
      </c>
      <c r="P2467" s="1061">
        <v>711.2</v>
      </c>
      <c r="Q2467" s="1061">
        <v>711.2</v>
      </c>
      <c r="R2467" s="1061">
        <v>711.2</v>
      </c>
      <c r="S2467" s="1061">
        <v>711.2</v>
      </c>
      <c r="T2467" s="1061">
        <v>711.2</v>
      </c>
      <c r="U2467" s="1061">
        <v>711.2</v>
      </c>
      <c r="V2467" s="1061">
        <v>711.2</v>
      </c>
      <c r="W2467" s="1061">
        <v>711.2</v>
      </c>
    </row>
    <row r="2468" spans="1:23">
      <c r="A2468" s="908"/>
      <c r="B2468" s="1061" t="s">
        <v>234</v>
      </c>
      <c r="C2468" s="1061" t="s">
        <v>235</v>
      </c>
      <c r="D2468" s="1061" t="s">
        <v>4422</v>
      </c>
      <c r="E2468" s="1061" t="s">
        <v>14682</v>
      </c>
      <c r="F2468" s="1061" t="s">
        <v>5410</v>
      </c>
      <c r="G2468" s="1061" t="s">
        <v>1739</v>
      </c>
      <c r="H2468" s="1061" t="s">
        <v>129</v>
      </c>
      <c r="I2468" s="1061" t="s">
        <v>21</v>
      </c>
      <c r="J2468" s="1061" t="s">
        <v>7975</v>
      </c>
      <c r="K2468" s="1061" t="s">
        <v>14849</v>
      </c>
      <c r="L2468" s="1061">
        <v>711.2</v>
      </c>
      <c r="M2468" s="1061">
        <v>711.2</v>
      </c>
      <c r="N2468" s="1061">
        <v>711.2</v>
      </c>
      <c r="O2468" s="1061">
        <v>711.2</v>
      </c>
      <c r="P2468" s="1061">
        <v>711.2</v>
      </c>
      <c r="Q2468" s="1061">
        <v>711.2</v>
      </c>
      <c r="R2468" s="1061">
        <v>711.2</v>
      </c>
      <c r="S2468" s="1061">
        <v>711.2</v>
      </c>
      <c r="T2468" s="1061">
        <v>711.2</v>
      </c>
      <c r="U2468" s="1061">
        <v>711.2</v>
      </c>
      <c r="V2468" s="1061">
        <v>711.2</v>
      </c>
      <c r="W2468" s="1061">
        <v>711.2</v>
      </c>
    </row>
    <row r="2469" spans="1:23">
      <c r="A2469" s="908"/>
      <c r="B2469" s="1061" t="s">
        <v>234</v>
      </c>
      <c r="C2469" s="1061" t="s">
        <v>235</v>
      </c>
      <c r="D2469" s="1061" t="s">
        <v>4422</v>
      </c>
      <c r="E2469" s="1061" t="s">
        <v>14686</v>
      </c>
      <c r="F2469" s="1061" t="s">
        <v>5410</v>
      </c>
      <c r="G2469" s="1061" t="s">
        <v>1739</v>
      </c>
      <c r="H2469" s="1061" t="s">
        <v>129</v>
      </c>
      <c r="I2469" s="1061" t="s">
        <v>21</v>
      </c>
      <c r="J2469" s="1061" t="s">
        <v>7975</v>
      </c>
      <c r="K2469" s="1061" t="s">
        <v>14849</v>
      </c>
      <c r="L2469" s="1061">
        <v>711.2</v>
      </c>
      <c r="M2469" s="1061">
        <v>711.2</v>
      </c>
      <c r="N2469" s="1061">
        <v>711.2</v>
      </c>
      <c r="O2469" s="1061">
        <v>711.2</v>
      </c>
      <c r="P2469" s="1061">
        <v>711.2</v>
      </c>
      <c r="Q2469" s="1061">
        <v>711.2</v>
      </c>
      <c r="R2469" s="1061">
        <v>711.2</v>
      </c>
      <c r="S2469" s="1061">
        <v>711.2</v>
      </c>
      <c r="T2469" s="1061">
        <v>711.2</v>
      </c>
      <c r="U2469" s="1061">
        <v>711.2</v>
      </c>
      <c r="V2469" s="1061">
        <v>711.2</v>
      </c>
      <c r="W2469" s="1061">
        <v>711.2</v>
      </c>
    </row>
    <row r="2470" spans="1:23">
      <c r="A2470" s="908"/>
      <c r="B2470" s="1061" t="s">
        <v>234</v>
      </c>
      <c r="C2470" s="1061" t="s">
        <v>235</v>
      </c>
      <c r="D2470" s="1061" t="s">
        <v>4422</v>
      </c>
      <c r="E2470" s="1061" t="s">
        <v>14683</v>
      </c>
      <c r="F2470" s="1061" t="s">
        <v>5410</v>
      </c>
      <c r="G2470" s="1061" t="s">
        <v>1739</v>
      </c>
      <c r="H2470" s="1061" t="s">
        <v>129</v>
      </c>
      <c r="I2470" s="1061" t="s">
        <v>21</v>
      </c>
      <c r="J2470" s="1061" t="s">
        <v>7975</v>
      </c>
      <c r="K2470" s="1061" t="s">
        <v>14849</v>
      </c>
      <c r="L2470" s="1061">
        <v>599.13</v>
      </c>
      <c r="M2470" s="1061">
        <v>599.13</v>
      </c>
      <c r="N2470" s="1061">
        <v>599.13</v>
      </c>
      <c r="O2470" s="1061">
        <v>599.13</v>
      </c>
      <c r="P2470" s="1061">
        <v>599.13</v>
      </c>
      <c r="Q2470" s="1061">
        <v>599.13</v>
      </c>
      <c r="R2470" s="1061">
        <v>599.13</v>
      </c>
      <c r="S2470" s="1061">
        <v>599.13</v>
      </c>
      <c r="T2470" s="1061">
        <v>599.13</v>
      </c>
      <c r="U2470" s="1061">
        <v>599.13</v>
      </c>
      <c r="V2470" s="1061">
        <v>599.13</v>
      </c>
      <c r="W2470" s="1061">
        <v>599.13</v>
      </c>
    </row>
    <row r="2471" spans="1:23">
      <c r="A2471" s="908"/>
      <c r="B2471" s="1061" t="s">
        <v>234</v>
      </c>
      <c r="C2471" s="1061" t="s">
        <v>235</v>
      </c>
      <c r="D2471" s="1061" t="s">
        <v>4422</v>
      </c>
      <c r="E2471" s="1061" t="s">
        <v>14684</v>
      </c>
      <c r="F2471" s="1061" t="s">
        <v>5410</v>
      </c>
      <c r="G2471" s="1061" t="s">
        <v>1739</v>
      </c>
      <c r="H2471" s="1061" t="s">
        <v>129</v>
      </c>
      <c r="I2471" s="1061" t="s">
        <v>21</v>
      </c>
      <c r="J2471" s="1061" t="s">
        <v>7975</v>
      </c>
      <c r="K2471" s="1061" t="s">
        <v>14849</v>
      </c>
      <c r="L2471" s="1061">
        <v>599.13</v>
      </c>
      <c r="M2471" s="1061">
        <v>599.13</v>
      </c>
      <c r="N2471" s="1061">
        <v>599.13</v>
      </c>
      <c r="O2471" s="1061">
        <v>599.13</v>
      </c>
      <c r="P2471" s="1061">
        <v>599.13</v>
      </c>
      <c r="Q2471" s="1061">
        <v>599.13</v>
      </c>
      <c r="R2471" s="1061">
        <v>599.13</v>
      </c>
      <c r="S2471" s="1061">
        <v>599.13</v>
      </c>
      <c r="T2471" s="1061">
        <v>599.13</v>
      </c>
      <c r="U2471" s="1061">
        <v>599.13</v>
      </c>
      <c r="V2471" s="1061">
        <v>599.13</v>
      </c>
      <c r="W2471" s="1061">
        <v>599.13</v>
      </c>
    </row>
    <row r="2472" spans="1:23">
      <c r="A2472" s="908"/>
      <c r="B2472" s="1061" t="s">
        <v>234</v>
      </c>
      <c r="C2472" s="1061" t="s">
        <v>235</v>
      </c>
      <c r="D2472" s="1061" t="s">
        <v>4422</v>
      </c>
      <c r="E2472" s="1061" t="s">
        <v>14685</v>
      </c>
      <c r="F2472" s="1061" t="s">
        <v>5410</v>
      </c>
      <c r="G2472" s="1061" t="s">
        <v>1739</v>
      </c>
      <c r="H2472" s="1061" t="s">
        <v>129</v>
      </c>
      <c r="I2472" s="1061" t="s">
        <v>21</v>
      </c>
      <c r="J2472" s="1061" t="s">
        <v>7975</v>
      </c>
      <c r="K2472" s="1061" t="s">
        <v>14849</v>
      </c>
      <c r="L2472" s="1061">
        <v>599.13</v>
      </c>
      <c r="M2472" s="1061">
        <v>599.13</v>
      </c>
      <c r="N2472" s="1061">
        <v>599.13</v>
      </c>
      <c r="O2472" s="1061">
        <v>599.13</v>
      </c>
      <c r="P2472" s="1061">
        <v>599.13</v>
      </c>
      <c r="Q2472" s="1061">
        <v>599.13</v>
      </c>
      <c r="R2472" s="1061">
        <v>599.13</v>
      </c>
      <c r="S2472" s="1061">
        <v>599.13</v>
      </c>
      <c r="T2472" s="1061">
        <v>599.13</v>
      </c>
      <c r="U2472" s="1061">
        <v>599.13</v>
      </c>
      <c r="V2472" s="1061">
        <v>599.13</v>
      </c>
      <c r="W2472" s="1061">
        <v>599.13</v>
      </c>
    </row>
    <row r="2473" spans="1:23">
      <c r="A2473" s="908"/>
      <c r="B2473" s="1061" t="s">
        <v>234</v>
      </c>
      <c r="C2473" s="1061" t="s">
        <v>235</v>
      </c>
      <c r="D2473" s="1061" t="s">
        <v>4422</v>
      </c>
      <c r="E2473" s="1061" t="s">
        <v>8338</v>
      </c>
      <c r="F2473" s="1061" t="s">
        <v>5410</v>
      </c>
      <c r="G2473" s="1061" t="s">
        <v>1739</v>
      </c>
      <c r="H2473" s="1061" t="s">
        <v>129</v>
      </c>
      <c r="I2473" s="1061" t="s">
        <v>21</v>
      </c>
      <c r="J2473" s="1061" t="s">
        <v>7975</v>
      </c>
      <c r="K2473" s="1061" t="s">
        <v>14849</v>
      </c>
      <c r="L2473" s="1061">
        <v>570.6</v>
      </c>
      <c r="M2473" s="1061">
        <v>570.6</v>
      </c>
      <c r="N2473" s="1061">
        <v>570.6</v>
      </c>
      <c r="O2473" s="1061">
        <v>570.6</v>
      </c>
      <c r="P2473" s="1061">
        <v>570.6</v>
      </c>
      <c r="Q2473" s="1061">
        <v>570.6</v>
      </c>
      <c r="R2473" s="1061">
        <v>570.6</v>
      </c>
      <c r="S2473" s="1061">
        <v>570.6</v>
      </c>
      <c r="T2473" s="1061">
        <v>570.6</v>
      </c>
      <c r="U2473" s="1061">
        <v>570.6</v>
      </c>
      <c r="V2473" s="1061">
        <v>570.6</v>
      </c>
      <c r="W2473" s="1061">
        <v>570.6</v>
      </c>
    </row>
    <row r="2474" spans="1:23">
      <c r="A2474" s="908"/>
      <c r="B2474" s="1061" t="s">
        <v>234</v>
      </c>
      <c r="C2474" s="1061" t="s">
        <v>235</v>
      </c>
      <c r="D2474" s="1061" t="s">
        <v>4519</v>
      </c>
      <c r="E2474" s="1061" t="s">
        <v>5201</v>
      </c>
      <c r="F2474" s="1061" t="s">
        <v>5202</v>
      </c>
      <c r="G2474" s="1061" t="s">
        <v>1739</v>
      </c>
      <c r="H2474" s="1061" t="s">
        <v>129</v>
      </c>
      <c r="I2474" s="1061" t="s">
        <v>21</v>
      </c>
      <c r="J2474" s="1061" t="s">
        <v>7975</v>
      </c>
      <c r="K2474" s="1061" t="s">
        <v>14849</v>
      </c>
      <c r="L2474" s="1061">
        <v>36.700000000000003</v>
      </c>
      <c r="M2474" s="1061">
        <v>36.700000000000003</v>
      </c>
      <c r="N2474" s="1061">
        <v>36.700000000000003</v>
      </c>
      <c r="O2474" s="1061">
        <v>36.700000000000003</v>
      </c>
      <c r="P2474" s="1061">
        <v>36.700000000000003</v>
      </c>
      <c r="Q2474" s="1061">
        <v>36.700000000000003</v>
      </c>
      <c r="R2474" s="1061">
        <v>36.700000000000003</v>
      </c>
      <c r="S2474" s="1061">
        <v>36.700000000000003</v>
      </c>
      <c r="T2474" s="1061">
        <v>36.700000000000003</v>
      </c>
      <c r="U2474" s="1061">
        <v>36.700000000000003</v>
      </c>
      <c r="V2474" s="1061">
        <v>36.700000000000003</v>
      </c>
      <c r="W2474" s="1061">
        <v>36.700000000000003</v>
      </c>
    </row>
    <row r="2475" spans="1:23">
      <c r="A2475" s="908"/>
      <c r="B2475" s="1061" t="s">
        <v>234</v>
      </c>
      <c r="C2475" s="1061" t="s">
        <v>235</v>
      </c>
      <c r="D2475" s="1061" t="s">
        <v>4519</v>
      </c>
      <c r="E2475" s="1061" t="s">
        <v>7245</v>
      </c>
      <c r="F2475" s="1061" t="s">
        <v>13751</v>
      </c>
      <c r="G2475" s="1061" t="s">
        <v>1976</v>
      </c>
      <c r="H2475" s="1061" t="s">
        <v>129</v>
      </c>
      <c r="I2475" s="1061" t="s">
        <v>21</v>
      </c>
      <c r="J2475" s="1061" t="s">
        <v>7975</v>
      </c>
      <c r="K2475" s="1061" t="s">
        <v>14849</v>
      </c>
      <c r="L2475" s="1061">
        <v>295.68</v>
      </c>
      <c r="M2475" s="1061">
        <v>295.68</v>
      </c>
      <c r="N2475" s="1061">
        <v>295.68</v>
      </c>
      <c r="O2475" s="1061">
        <v>295.68</v>
      </c>
      <c r="P2475" s="1061">
        <v>295.68</v>
      </c>
      <c r="Q2475" s="1061">
        <v>295.68</v>
      </c>
      <c r="R2475" s="1061">
        <v>295.68</v>
      </c>
      <c r="S2475" s="1061">
        <v>295.68</v>
      </c>
      <c r="T2475" s="1061">
        <v>295.68</v>
      </c>
      <c r="U2475" s="1061">
        <v>295.68</v>
      </c>
      <c r="V2475" s="1061">
        <v>295.68</v>
      </c>
      <c r="W2475" s="1061">
        <v>295.68</v>
      </c>
    </row>
    <row r="2476" spans="1:23">
      <c r="A2476" s="908"/>
      <c r="B2476" s="1061" t="s">
        <v>234</v>
      </c>
      <c r="C2476" s="1061" t="s">
        <v>235</v>
      </c>
      <c r="D2476" s="1061" t="s">
        <v>4519</v>
      </c>
      <c r="E2476" s="1061" t="s">
        <v>7246</v>
      </c>
      <c r="F2476" s="1061" t="s">
        <v>13752</v>
      </c>
      <c r="G2476" s="1061" t="s">
        <v>1739</v>
      </c>
      <c r="H2476" s="1061" t="s">
        <v>129</v>
      </c>
      <c r="I2476" s="1061" t="s">
        <v>21</v>
      </c>
      <c r="J2476" s="1061" t="s">
        <v>7975</v>
      </c>
      <c r="K2476" s="1061" t="s">
        <v>14849</v>
      </c>
      <c r="L2476" s="1061">
        <v>508.26</v>
      </c>
      <c r="M2476" s="1061">
        <v>508.26</v>
      </c>
      <c r="N2476" s="1061">
        <v>508.26</v>
      </c>
      <c r="O2476" s="1061">
        <v>508.26</v>
      </c>
      <c r="P2476" s="1061">
        <v>508.26</v>
      </c>
      <c r="Q2476" s="1061">
        <v>508.26</v>
      </c>
      <c r="R2476" s="1061">
        <v>508.26</v>
      </c>
      <c r="S2476" s="1061">
        <v>508.26</v>
      </c>
      <c r="T2476" s="1061">
        <v>508.26</v>
      </c>
      <c r="U2476" s="1061">
        <v>508.26</v>
      </c>
      <c r="V2476" s="1061">
        <v>508.26</v>
      </c>
      <c r="W2476" s="1061">
        <v>508.26</v>
      </c>
    </row>
    <row r="2477" spans="1:23">
      <c r="A2477" s="908"/>
      <c r="B2477" s="1061" t="s">
        <v>234</v>
      </c>
      <c r="C2477" s="1061" t="s">
        <v>235</v>
      </c>
      <c r="D2477" s="1061" t="s">
        <v>4981</v>
      </c>
      <c r="E2477" s="1061" t="s">
        <v>5203</v>
      </c>
      <c r="F2477" s="1061" t="s">
        <v>5204</v>
      </c>
      <c r="G2477" s="1061" t="s">
        <v>1739</v>
      </c>
      <c r="H2477" s="1061" t="s">
        <v>129</v>
      </c>
      <c r="I2477" s="1061" t="s">
        <v>21</v>
      </c>
      <c r="J2477" s="1061" t="s">
        <v>7975</v>
      </c>
      <c r="K2477" s="1061" t="s">
        <v>14849</v>
      </c>
      <c r="L2477" s="1061">
        <v>9.02</v>
      </c>
      <c r="M2477" s="1061">
        <v>9.02</v>
      </c>
      <c r="N2477" s="1061">
        <v>9.02</v>
      </c>
      <c r="O2477" s="1061">
        <v>9.02</v>
      </c>
      <c r="P2477" s="1061">
        <v>9.02</v>
      </c>
      <c r="Q2477" s="1061">
        <v>9.02</v>
      </c>
      <c r="R2477" s="1061">
        <v>9.02</v>
      </c>
      <c r="S2477" s="1061">
        <v>9.02</v>
      </c>
      <c r="T2477" s="1061">
        <v>9.02</v>
      </c>
      <c r="U2477" s="1061">
        <v>9.02</v>
      </c>
      <c r="V2477" s="1061">
        <v>9.02</v>
      </c>
      <c r="W2477" s="1061">
        <v>9.02</v>
      </c>
    </row>
    <row r="2478" spans="1:23">
      <c r="A2478" s="908"/>
      <c r="B2478" s="1061" t="s">
        <v>234</v>
      </c>
      <c r="C2478" s="1061" t="s">
        <v>235</v>
      </c>
      <c r="D2478" s="1061" t="s">
        <v>4981</v>
      </c>
      <c r="E2478" s="1061" t="s">
        <v>13957</v>
      </c>
      <c r="F2478" s="1061" t="s">
        <v>13958</v>
      </c>
      <c r="G2478" s="1061" t="s">
        <v>1739</v>
      </c>
      <c r="H2478" s="1061" t="s">
        <v>129</v>
      </c>
      <c r="I2478" s="1061" t="s">
        <v>21</v>
      </c>
      <c r="J2478" s="1061" t="s">
        <v>7975</v>
      </c>
      <c r="K2478" s="1061" t="s">
        <v>14849</v>
      </c>
      <c r="L2478" s="1061">
        <v>9.48</v>
      </c>
      <c r="M2478" s="1061">
        <v>9.48</v>
      </c>
      <c r="N2478" s="1061">
        <v>9.48</v>
      </c>
      <c r="O2478" s="1061">
        <v>9.48</v>
      </c>
      <c r="P2478" s="1061">
        <v>9.48</v>
      </c>
      <c r="Q2478" s="1061">
        <v>9.48</v>
      </c>
      <c r="R2478" s="1061">
        <v>9.48</v>
      </c>
      <c r="S2478" s="1061">
        <v>9.48</v>
      </c>
      <c r="T2478" s="1061">
        <v>9.48</v>
      </c>
      <c r="U2478" s="1061">
        <v>9.48</v>
      </c>
      <c r="V2478" s="1061">
        <v>9.48</v>
      </c>
      <c r="W2478" s="1061">
        <v>9.48</v>
      </c>
    </row>
    <row r="2479" spans="1:23">
      <c r="A2479" s="908"/>
      <c r="B2479" s="1061" t="s">
        <v>234</v>
      </c>
      <c r="C2479" s="1061" t="s">
        <v>235</v>
      </c>
      <c r="D2479" s="1061" t="s">
        <v>4981</v>
      </c>
      <c r="E2479" s="1061" t="s">
        <v>5205</v>
      </c>
      <c r="F2479" s="1061" t="s">
        <v>5206</v>
      </c>
      <c r="G2479" s="1061" t="s">
        <v>1739</v>
      </c>
      <c r="H2479" s="1061" t="s">
        <v>129</v>
      </c>
      <c r="I2479" s="1061" t="s">
        <v>21</v>
      </c>
      <c r="J2479" s="1061" t="s">
        <v>7975</v>
      </c>
      <c r="K2479" s="1061" t="s">
        <v>14849</v>
      </c>
      <c r="L2479" s="1061">
        <v>9.02</v>
      </c>
      <c r="M2479" s="1061">
        <v>9.02</v>
      </c>
      <c r="N2479" s="1061">
        <v>9.02</v>
      </c>
      <c r="O2479" s="1061">
        <v>9.02</v>
      </c>
      <c r="P2479" s="1061">
        <v>9.02</v>
      </c>
      <c r="Q2479" s="1061">
        <v>9.02</v>
      </c>
      <c r="R2479" s="1061">
        <v>9.02</v>
      </c>
      <c r="S2479" s="1061">
        <v>9.02</v>
      </c>
      <c r="T2479" s="1061">
        <v>9.02</v>
      </c>
      <c r="U2479" s="1061">
        <v>9.02</v>
      </c>
      <c r="V2479" s="1061">
        <v>9.02</v>
      </c>
      <c r="W2479" s="1061">
        <v>9.02</v>
      </c>
    </row>
    <row r="2480" spans="1:23">
      <c r="A2480" s="908"/>
      <c r="B2480" s="1061" t="s">
        <v>234</v>
      </c>
      <c r="C2480" s="1061" t="s">
        <v>235</v>
      </c>
      <c r="D2480" s="1061" t="s">
        <v>4981</v>
      </c>
      <c r="E2480" s="1061" t="s">
        <v>13959</v>
      </c>
      <c r="F2480" s="1061" t="s">
        <v>13960</v>
      </c>
      <c r="G2480" s="1061" t="s">
        <v>1739</v>
      </c>
      <c r="H2480" s="1061" t="s">
        <v>129</v>
      </c>
      <c r="I2480" s="1061" t="s">
        <v>21</v>
      </c>
      <c r="J2480" s="1061" t="s">
        <v>7975</v>
      </c>
      <c r="K2480" s="1061" t="s">
        <v>14849</v>
      </c>
      <c r="L2480" s="1061">
        <v>9.48</v>
      </c>
      <c r="M2480" s="1061">
        <v>9.48</v>
      </c>
      <c r="N2480" s="1061">
        <v>9.48</v>
      </c>
      <c r="O2480" s="1061">
        <v>9.48</v>
      </c>
      <c r="P2480" s="1061">
        <v>9.48</v>
      </c>
      <c r="Q2480" s="1061">
        <v>9.48</v>
      </c>
      <c r="R2480" s="1061">
        <v>9.48</v>
      </c>
      <c r="S2480" s="1061">
        <v>9.48</v>
      </c>
      <c r="T2480" s="1061">
        <v>9.48</v>
      </c>
      <c r="U2480" s="1061">
        <v>9.48</v>
      </c>
      <c r="V2480" s="1061">
        <v>9.48</v>
      </c>
      <c r="W2480" s="1061">
        <v>9.48</v>
      </c>
    </row>
    <row r="2481" spans="1:23">
      <c r="A2481" s="908"/>
      <c r="B2481" s="1061" t="s">
        <v>234</v>
      </c>
      <c r="C2481" s="1061" t="s">
        <v>235</v>
      </c>
      <c r="D2481" s="1061" t="s">
        <v>13961</v>
      </c>
      <c r="E2481" s="1061" t="s">
        <v>13962</v>
      </c>
      <c r="F2481" s="1061" t="s">
        <v>13963</v>
      </c>
      <c r="G2481" s="1061" t="s">
        <v>1739</v>
      </c>
      <c r="H2481" s="1061" t="s">
        <v>129</v>
      </c>
      <c r="I2481" s="1061" t="s">
        <v>21</v>
      </c>
      <c r="J2481" s="1061" t="s">
        <v>7975</v>
      </c>
      <c r="K2481" s="1061" t="s">
        <v>14849</v>
      </c>
      <c r="L2481" s="1061">
        <v>310.33999999999997</v>
      </c>
      <c r="M2481" s="1061">
        <v>310.33999999999997</v>
      </c>
      <c r="N2481" s="1061">
        <v>310.33999999999997</v>
      </c>
      <c r="O2481" s="1061">
        <v>310.33999999999997</v>
      </c>
      <c r="P2481" s="1061">
        <v>310.33999999999997</v>
      </c>
      <c r="Q2481" s="1061">
        <v>310.33999999999997</v>
      </c>
      <c r="R2481" s="1061">
        <v>310.33999999999997</v>
      </c>
      <c r="S2481" s="1061">
        <v>310.33999999999997</v>
      </c>
      <c r="T2481" s="1061">
        <v>310.33999999999997</v>
      </c>
      <c r="U2481" s="1061">
        <v>310.33999999999997</v>
      </c>
      <c r="V2481" s="1061">
        <v>310.33999999999997</v>
      </c>
      <c r="W2481" s="1061">
        <v>310.33999999999997</v>
      </c>
    </row>
    <row r="2482" spans="1:23">
      <c r="A2482" s="908"/>
      <c r="B2482" s="1061" t="s">
        <v>234</v>
      </c>
      <c r="C2482" s="1061" t="s">
        <v>235</v>
      </c>
      <c r="D2482" s="1061" t="s">
        <v>5171</v>
      </c>
      <c r="E2482" s="1061" t="s">
        <v>8339</v>
      </c>
      <c r="F2482" s="1061" t="s">
        <v>5172</v>
      </c>
      <c r="G2482" s="1061" t="s">
        <v>1739</v>
      </c>
      <c r="H2482" s="1061" t="s">
        <v>129</v>
      </c>
      <c r="I2482" s="1061" t="s">
        <v>21</v>
      </c>
      <c r="J2482" s="1061" t="s">
        <v>7975</v>
      </c>
      <c r="K2482" s="1061" t="s">
        <v>14849</v>
      </c>
      <c r="L2482" s="1061">
        <v>13.06</v>
      </c>
      <c r="M2482" s="1061">
        <v>13.06</v>
      </c>
      <c r="N2482" s="1061">
        <v>13.06</v>
      </c>
      <c r="O2482" s="1061">
        <v>13.06</v>
      </c>
      <c r="P2482" s="1061">
        <v>13.06</v>
      </c>
      <c r="Q2482" s="1061">
        <v>13.06</v>
      </c>
      <c r="R2482" s="1061">
        <v>13.06</v>
      </c>
      <c r="S2482" s="1061">
        <v>13.06</v>
      </c>
      <c r="T2482" s="1061">
        <v>13.06</v>
      </c>
      <c r="U2482" s="1061">
        <v>13.06</v>
      </c>
      <c r="V2482" s="1061">
        <v>13.06</v>
      </c>
      <c r="W2482" s="1061">
        <v>13.06</v>
      </c>
    </row>
    <row r="2483" spans="1:23">
      <c r="A2483" s="908"/>
      <c r="B2483" s="1061" t="s">
        <v>234</v>
      </c>
      <c r="C2483" s="1061" t="s">
        <v>235</v>
      </c>
      <c r="D2483" s="1061" t="s">
        <v>4956</v>
      </c>
      <c r="E2483" s="1061" t="s">
        <v>6784</v>
      </c>
      <c r="F2483" s="1061" t="s">
        <v>4956</v>
      </c>
      <c r="G2483" s="1061" t="s">
        <v>1739</v>
      </c>
      <c r="H2483" s="1061" t="s">
        <v>129</v>
      </c>
      <c r="I2483" s="1061" t="s">
        <v>21</v>
      </c>
      <c r="J2483" s="1061" t="s">
        <v>7975</v>
      </c>
      <c r="K2483" s="1061" t="s">
        <v>14849</v>
      </c>
      <c r="L2483" s="1061">
        <v>5.99</v>
      </c>
      <c r="M2483" s="1061">
        <v>5.99</v>
      </c>
      <c r="N2483" s="1061">
        <v>5.99</v>
      </c>
      <c r="O2483" s="1061">
        <v>5.99</v>
      </c>
      <c r="P2483" s="1061">
        <v>5.99</v>
      </c>
      <c r="Q2483" s="1061">
        <v>5.99</v>
      </c>
      <c r="R2483" s="1061">
        <v>5.99</v>
      </c>
      <c r="S2483" s="1061">
        <v>5.99</v>
      </c>
      <c r="T2483" s="1061">
        <v>5.99</v>
      </c>
      <c r="U2483" s="1061">
        <v>5.99</v>
      </c>
      <c r="V2483" s="1061">
        <v>5.99</v>
      </c>
      <c r="W2483" s="1061">
        <v>5.99</v>
      </c>
    </row>
    <row r="2484" spans="1:23">
      <c r="A2484" s="908"/>
      <c r="B2484" s="1061" t="s">
        <v>234</v>
      </c>
      <c r="C2484" s="1061" t="s">
        <v>235</v>
      </c>
      <c r="D2484" s="1061" t="s">
        <v>13964</v>
      </c>
      <c r="E2484" s="1061" t="s">
        <v>5207</v>
      </c>
      <c r="F2484" s="1061" t="s">
        <v>12878</v>
      </c>
      <c r="G2484" s="1061" t="s">
        <v>1739</v>
      </c>
      <c r="H2484" s="1061" t="s">
        <v>129</v>
      </c>
      <c r="I2484" s="1061" t="s">
        <v>21</v>
      </c>
      <c r="J2484" s="1061" t="s">
        <v>7975</v>
      </c>
      <c r="K2484" s="1061" t="s">
        <v>14849</v>
      </c>
      <c r="L2484" s="1061">
        <v>698.45</v>
      </c>
      <c r="M2484" s="1061">
        <v>698.45</v>
      </c>
      <c r="N2484" s="1061">
        <v>698.45</v>
      </c>
      <c r="O2484" s="1061">
        <v>698.45</v>
      </c>
      <c r="P2484" s="1061">
        <v>698.45</v>
      </c>
      <c r="Q2484" s="1061">
        <v>698.45</v>
      </c>
      <c r="R2484" s="1061">
        <v>698.45</v>
      </c>
      <c r="S2484" s="1061">
        <v>698.45</v>
      </c>
      <c r="T2484" s="1061">
        <v>698.45</v>
      </c>
      <c r="U2484" s="1061">
        <v>698.45</v>
      </c>
      <c r="V2484" s="1061">
        <v>698.45</v>
      </c>
      <c r="W2484" s="1061">
        <v>698.45</v>
      </c>
    </row>
    <row r="2485" spans="1:23">
      <c r="A2485" s="908"/>
      <c r="B2485" s="1061" t="s">
        <v>234</v>
      </c>
      <c r="C2485" s="1061" t="s">
        <v>235</v>
      </c>
      <c r="D2485" s="1061" t="s">
        <v>2363</v>
      </c>
      <c r="E2485" s="1061" t="s">
        <v>14576</v>
      </c>
      <c r="F2485" s="1061" t="s">
        <v>14577</v>
      </c>
      <c r="G2485" s="1061" t="s">
        <v>1739</v>
      </c>
      <c r="H2485" s="1061" t="s">
        <v>129</v>
      </c>
      <c r="I2485" s="1061" t="s">
        <v>21</v>
      </c>
      <c r="J2485" s="1061" t="s">
        <v>7975</v>
      </c>
      <c r="K2485" s="1061" t="s">
        <v>14849</v>
      </c>
      <c r="L2485" s="1061">
        <v>61.2</v>
      </c>
      <c r="M2485" s="1061">
        <v>61.2</v>
      </c>
      <c r="N2485" s="1061">
        <v>61.2</v>
      </c>
      <c r="O2485" s="1061">
        <v>61.2</v>
      </c>
      <c r="P2485" s="1061">
        <v>61.2</v>
      </c>
      <c r="Q2485" s="1061">
        <v>61.2</v>
      </c>
      <c r="R2485" s="1061">
        <v>61.2</v>
      </c>
      <c r="S2485" s="1061">
        <v>61.2</v>
      </c>
      <c r="T2485" s="1061">
        <v>61.2</v>
      </c>
      <c r="U2485" s="1061">
        <v>61.2</v>
      </c>
      <c r="V2485" s="1061">
        <v>61.2</v>
      </c>
      <c r="W2485" s="1061">
        <v>61.2</v>
      </c>
    </row>
    <row r="2486" spans="1:23">
      <c r="A2486" s="908"/>
      <c r="B2486" s="1061" t="s">
        <v>234</v>
      </c>
      <c r="C2486" s="1061" t="s">
        <v>235</v>
      </c>
      <c r="D2486" s="1061" t="s">
        <v>2363</v>
      </c>
      <c r="E2486" s="1061" t="s">
        <v>14578</v>
      </c>
      <c r="F2486" s="1061" t="s">
        <v>14579</v>
      </c>
      <c r="G2486" s="1061" t="s">
        <v>1739</v>
      </c>
      <c r="H2486" s="1061" t="s">
        <v>129</v>
      </c>
      <c r="I2486" s="1061" t="s">
        <v>21</v>
      </c>
      <c r="J2486" s="1061" t="s">
        <v>7975</v>
      </c>
      <c r="K2486" s="1061" t="s">
        <v>14849</v>
      </c>
      <c r="L2486" s="1061">
        <v>20.69</v>
      </c>
      <c r="M2486" s="1061">
        <v>20.69</v>
      </c>
      <c r="N2486" s="1061">
        <v>20.69</v>
      </c>
      <c r="O2486" s="1061">
        <v>20.69</v>
      </c>
      <c r="P2486" s="1061">
        <v>20.69</v>
      </c>
      <c r="Q2486" s="1061">
        <v>20.69</v>
      </c>
      <c r="R2486" s="1061">
        <v>20.69</v>
      </c>
      <c r="S2486" s="1061">
        <v>20.69</v>
      </c>
      <c r="T2486" s="1061">
        <v>20.69</v>
      </c>
      <c r="U2486" s="1061">
        <v>20.69</v>
      </c>
      <c r="V2486" s="1061">
        <v>20.69</v>
      </c>
      <c r="W2486" s="1061">
        <v>20.69</v>
      </c>
    </row>
    <row r="2487" spans="1:23">
      <c r="A2487" s="908"/>
      <c r="B2487" s="1061" t="s">
        <v>234</v>
      </c>
      <c r="C2487" s="1061" t="s">
        <v>235</v>
      </c>
      <c r="D2487" s="1061" t="s">
        <v>10174</v>
      </c>
      <c r="E2487" s="1061" t="s">
        <v>5208</v>
      </c>
      <c r="F2487" s="1061" t="s">
        <v>5209</v>
      </c>
      <c r="G2487" s="1061" t="s">
        <v>1739</v>
      </c>
      <c r="H2487" s="1061" t="s">
        <v>129</v>
      </c>
      <c r="I2487" s="1061" t="s">
        <v>21</v>
      </c>
      <c r="J2487" s="1061" t="s">
        <v>7975</v>
      </c>
      <c r="K2487" s="1061" t="s">
        <v>14849</v>
      </c>
      <c r="L2487" s="1061">
        <v>99.34</v>
      </c>
      <c r="M2487" s="1061">
        <v>99.34</v>
      </c>
      <c r="N2487" s="1061">
        <v>99.34</v>
      </c>
      <c r="O2487" s="1061">
        <v>99.34</v>
      </c>
      <c r="P2487" s="1061">
        <v>99.34</v>
      </c>
      <c r="Q2487" s="1061">
        <v>99.34</v>
      </c>
      <c r="R2487" s="1061">
        <v>99.34</v>
      </c>
      <c r="S2487" s="1061">
        <v>99.34</v>
      </c>
      <c r="T2487" s="1061">
        <v>99.34</v>
      </c>
      <c r="U2487" s="1061">
        <v>99.34</v>
      </c>
      <c r="V2487" s="1061">
        <v>99.34</v>
      </c>
      <c r="W2487" s="1061">
        <v>99.34</v>
      </c>
    </row>
    <row r="2488" spans="1:23">
      <c r="A2488" s="908"/>
      <c r="B2488" s="1061" t="s">
        <v>234</v>
      </c>
      <c r="C2488" s="1061" t="s">
        <v>235</v>
      </c>
      <c r="D2488" s="1061" t="s">
        <v>5210</v>
      </c>
      <c r="E2488" s="1061" t="s">
        <v>5211</v>
      </c>
      <c r="F2488" s="1061" t="s">
        <v>5212</v>
      </c>
      <c r="G2488" s="1061" t="s">
        <v>1739</v>
      </c>
      <c r="H2488" s="1061" t="s">
        <v>129</v>
      </c>
      <c r="I2488" s="1061" t="s">
        <v>21</v>
      </c>
      <c r="J2488" s="1061" t="s">
        <v>7975</v>
      </c>
      <c r="K2488" s="1061" t="s">
        <v>14849</v>
      </c>
      <c r="L2488" s="1061">
        <v>10.68</v>
      </c>
      <c r="M2488" s="1061">
        <v>10.68</v>
      </c>
      <c r="N2488" s="1061">
        <v>10.68</v>
      </c>
      <c r="O2488" s="1061">
        <v>10.68</v>
      </c>
      <c r="P2488" s="1061">
        <v>10.68</v>
      </c>
      <c r="Q2488" s="1061">
        <v>10.68</v>
      </c>
      <c r="R2488" s="1061">
        <v>10.68</v>
      </c>
      <c r="S2488" s="1061">
        <v>10.68</v>
      </c>
      <c r="T2488" s="1061">
        <v>10.68</v>
      </c>
      <c r="U2488" s="1061">
        <v>10.68</v>
      </c>
      <c r="V2488" s="1061">
        <v>10.68</v>
      </c>
      <c r="W2488" s="1061">
        <v>10.68</v>
      </c>
    </row>
    <row r="2489" spans="1:23">
      <c r="A2489" s="908"/>
      <c r="B2489" s="1061" t="s">
        <v>234</v>
      </c>
      <c r="C2489" s="1061" t="s">
        <v>235</v>
      </c>
      <c r="D2489" s="1061" t="s">
        <v>3276</v>
      </c>
      <c r="E2489" s="1061" t="s">
        <v>5213</v>
      </c>
      <c r="F2489" s="1061" t="s">
        <v>5214</v>
      </c>
      <c r="G2489" s="1061" t="s">
        <v>1739</v>
      </c>
      <c r="H2489" s="1061" t="s">
        <v>129</v>
      </c>
      <c r="I2489" s="1061" t="s">
        <v>21</v>
      </c>
      <c r="J2489" s="1061" t="s">
        <v>7975</v>
      </c>
      <c r="K2489" s="1061" t="s">
        <v>14849</v>
      </c>
      <c r="L2489" s="1061">
        <v>11.22</v>
      </c>
      <c r="M2489" s="1061">
        <v>11.22</v>
      </c>
      <c r="N2489" s="1061">
        <v>11.22</v>
      </c>
      <c r="O2489" s="1061">
        <v>11.22</v>
      </c>
      <c r="P2489" s="1061">
        <v>11.22</v>
      </c>
      <c r="Q2489" s="1061">
        <v>11.22</v>
      </c>
      <c r="R2489" s="1061">
        <v>11.22</v>
      </c>
      <c r="S2489" s="1061">
        <v>11.22</v>
      </c>
      <c r="T2489" s="1061">
        <v>11.22</v>
      </c>
      <c r="U2489" s="1061">
        <v>11.22</v>
      </c>
      <c r="V2489" s="1061">
        <v>11.22</v>
      </c>
      <c r="W2489" s="1061">
        <v>11.22</v>
      </c>
    </row>
    <row r="2490" spans="1:23">
      <c r="A2490" s="908"/>
      <c r="B2490" s="1061" t="s">
        <v>234</v>
      </c>
      <c r="C2490" s="1061" t="s">
        <v>235</v>
      </c>
      <c r="D2490" s="1061" t="s">
        <v>13964</v>
      </c>
      <c r="E2490" s="1061" t="s">
        <v>13965</v>
      </c>
      <c r="F2490" s="1061" t="s">
        <v>13966</v>
      </c>
      <c r="G2490" s="1061" t="s">
        <v>1739</v>
      </c>
      <c r="H2490" s="1061" t="s">
        <v>129</v>
      </c>
      <c r="I2490" s="1061" t="s">
        <v>21</v>
      </c>
      <c r="J2490" s="1061" t="s">
        <v>7975</v>
      </c>
      <c r="K2490" s="1061" t="s">
        <v>14849</v>
      </c>
      <c r="L2490" s="1061">
        <v>521.26</v>
      </c>
      <c r="M2490" s="1061">
        <v>521.26</v>
      </c>
      <c r="N2490" s="1061">
        <v>521.26</v>
      </c>
      <c r="O2490" s="1061">
        <v>521.26</v>
      </c>
      <c r="P2490" s="1061">
        <v>521.26</v>
      </c>
      <c r="Q2490" s="1061">
        <v>521.26</v>
      </c>
      <c r="R2490" s="1061">
        <v>521.26</v>
      </c>
      <c r="S2490" s="1061">
        <v>521.26</v>
      </c>
      <c r="T2490" s="1061">
        <v>521.26</v>
      </c>
      <c r="U2490" s="1061">
        <v>521.26</v>
      </c>
      <c r="V2490" s="1061">
        <v>521.26</v>
      </c>
      <c r="W2490" s="1061">
        <v>521.26</v>
      </c>
    </row>
    <row r="2491" spans="1:23">
      <c r="A2491" s="908"/>
      <c r="B2491" s="1061" t="s">
        <v>234</v>
      </c>
      <c r="C2491" s="1061" t="s">
        <v>235</v>
      </c>
      <c r="D2491" s="1061" t="s">
        <v>4416</v>
      </c>
      <c r="E2491" s="1061" t="s">
        <v>10465</v>
      </c>
      <c r="F2491" s="1061" t="s">
        <v>5343</v>
      </c>
      <c r="G2491" s="1061" t="s">
        <v>1739</v>
      </c>
      <c r="H2491" s="1061" t="s">
        <v>129</v>
      </c>
      <c r="I2491" s="1061" t="s">
        <v>21</v>
      </c>
      <c r="J2491" s="1061" t="s">
        <v>7975</v>
      </c>
      <c r="K2491" s="1061" t="s">
        <v>14849</v>
      </c>
      <c r="L2491" s="1061">
        <v>15.68</v>
      </c>
      <c r="M2491" s="1061">
        <v>15.68</v>
      </c>
      <c r="N2491" s="1061">
        <v>15.68</v>
      </c>
      <c r="O2491" s="1061">
        <v>15.68</v>
      </c>
      <c r="P2491" s="1061">
        <v>15.68</v>
      </c>
      <c r="Q2491" s="1061">
        <v>15.68</v>
      </c>
      <c r="R2491" s="1061">
        <v>15.68</v>
      </c>
      <c r="S2491" s="1061">
        <v>15.68</v>
      </c>
      <c r="T2491" s="1061">
        <v>15.68</v>
      </c>
      <c r="U2491" s="1061">
        <v>15.68</v>
      </c>
      <c r="V2491" s="1061">
        <v>15.68</v>
      </c>
      <c r="W2491" s="1061">
        <v>15.68</v>
      </c>
    </row>
    <row r="2492" spans="1:23">
      <c r="A2492" s="908"/>
      <c r="B2492" s="1061" t="s">
        <v>234</v>
      </c>
      <c r="C2492" s="1061" t="s">
        <v>235</v>
      </c>
      <c r="D2492" s="1061" t="s">
        <v>4270</v>
      </c>
      <c r="E2492" s="1061" t="s">
        <v>13967</v>
      </c>
      <c r="F2492" s="1061" t="s">
        <v>4967</v>
      </c>
      <c r="G2492" s="1061" t="s">
        <v>1739</v>
      </c>
      <c r="H2492" s="1061" t="s">
        <v>129</v>
      </c>
      <c r="I2492" s="1061" t="s">
        <v>21</v>
      </c>
      <c r="J2492" s="1061" t="s">
        <v>7975</v>
      </c>
      <c r="K2492" s="1061" t="s">
        <v>14849</v>
      </c>
      <c r="L2492" s="1061">
        <v>13.1</v>
      </c>
      <c r="M2492" s="1061">
        <v>13.1</v>
      </c>
      <c r="N2492" s="1061">
        <v>13.1</v>
      </c>
      <c r="O2492" s="1061">
        <v>13.1</v>
      </c>
      <c r="P2492" s="1061">
        <v>13.1</v>
      </c>
      <c r="Q2492" s="1061">
        <v>13.1</v>
      </c>
      <c r="R2492" s="1061">
        <v>13.1</v>
      </c>
      <c r="S2492" s="1061">
        <v>13.1</v>
      </c>
      <c r="T2492" s="1061">
        <v>13.1</v>
      </c>
      <c r="U2492" s="1061">
        <v>13.1</v>
      </c>
      <c r="V2492" s="1061">
        <v>13.1</v>
      </c>
      <c r="W2492" s="1061">
        <v>13.1</v>
      </c>
    </row>
    <row r="2493" spans="1:23">
      <c r="A2493" s="908"/>
      <c r="B2493" s="1061" t="s">
        <v>234</v>
      </c>
      <c r="C2493" s="1061" t="s">
        <v>235</v>
      </c>
      <c r="D2493" s="1061" t="s">
        <v>4416</v>
      </c>
      <c r="E2493" s="1061" t="s">
        <v>10466</v>
      </c>
      <c r="F2493" s="1061" t="s">
        <v>5343</v>
      </c>
      <c r="G2493" s="1061" t="s">
        <v>1739</v>
      </c>
      <c r="H2493" s="1061" t="s">
        <v>129</v>
      </c>
      <c r="I2493" s="1061" t="s">
        <v>21</v>
      </c>
      <c r="J2493" s="1061" t="s">
        <v>7975</v>
      </c>
      <c r="K2493" s="1061" t="s">
        <v>14849</v>
      </c>
      <c r="L2493" s="1061">
        <v>15.68</v>
      </c>
      <c r="M2493" s="1061">
        <v>15.68</v>
      </c>
      <c r="N2493" s="1061">
        <v>15.68</v>
      </c>
      <c r="O2493" s="1061">
        <v>15.68</v>
      </c>
      <c r="P2493" s="1061">
        <v>15.68</v>
      </c>
      <c r="Q2493" s="1061">
        <v>15.68</v>
      </c>
      <c r="R2493" s="1061">
        <v>15.68</v>
      </c>
      <c r="S2493" s="1061">
        <v>15.68</v>
      </c>
      <c r="T2493" s="1061">
        <v>15.68</v>
      </c>
      <c r="U2493" s="1061">
        <v>15.68</v>
      </c>
      <c r="V2493" s="1061">
        <v>15.68</v>
      </c>
      <c r="W2493" s="1061">
        <v>15.68</v>
      </c>
    </row>
    <row r="2494" spans="1:23">
      <c r="A2494" s="908"/>
      <c r="B2494" s="1061" t="s">
        <v>234</v>
      </c>
      <c r="C2494" s="1061" t="s">
        <v>235</v>
      </c>
      <c r="D2494" s="1061" t="s">
        <v>8340</v>
      </c>
      <c r="E2494" s="1061" t="s">
        <v>8341</v>
      </c>
      <c r="F2494" s="1061" t="s">
        <v>12879</v>
      </c>
      <c r="G2494" s="1061" t="s">
        <v>1739</v>
      </c>
      <c r="H2494" s="1061" t="s">
        <v>129</v>
      </c>
      <c r="I2494" s="1061" t="s">
        <v>21</v>
      </c>
      <c r="J2494" s="1061" t="s">
        <v>7975</v>
      </c>
      <c r="K2494" s="1061" t="s">
        <v>14849</v>
      </c>
      <c r="L2494" s="1061">
        <v>215.86</v>
      </c>
      <c r="M2494" s="1061">
        <v>215.86</v>
      </c>
      <c r="N2494" s="1061">
        <v>215.86</v>
      </c>
      <c r="O2494" s="1061">
        <v>215.86</v>
      </c>
      <c r="P2494" s="1061">
        <v>215.86</v>
      </c>
      <c r="Q2494" s="1061">
        <v>215.86</v>
      </c>
      <c r="R2494" s="1061">
        <v>215.86</v>
      </c>
      <c r="S2494" s="1061">
        <v>215.86</v>
      </c>
      <c r="T2494" s="1061">
        <v>215.86</v>
      </c>
      <c r="U2494" s="1061">
        <v>215.86</v>
      </c>
      <c r="V2494" s="1061">
        <v>215.86</v>
      </c>
      <c r="W2494" s="1061">
        <v>215.86</v>
      </c>
    </row>
    <row r="2495" spans="1:23">
      <c r="A2495" s="908"/>
      <c r="B2495" s="1061" t="s">
        <v>234</v>
      </c>
      <c r="C2495" s="1061" t="s">
        <v>235</v>
      </c>
      <c r="D2495" s="1061" t="s">
        <v>4634</v>
      </c>
      <c r="E2495" s="1061" t="s">
        <v>8342</v>
      </c>
      <c r="F2495" s="1061" t="s">
        <v>10175</v>
      </c>
      <c r="G2495" s="1061" t="s">
        <v>1739</v>
      </c>
      <c r="H2495" s="1061" t="s">
        <v>129</v>
      </c>
      <c r="I2495" s="1061" t="s">
        <v>21</v>
      </c>
      <c r="J2495" s="1061" t="s">
        <v>7975</v>
      </c>
      <c r="K2495" s="1061" t="s">
        <v>14849</v>
      </c>
      <c r="L2495" s="1061">
        <v>106.07</v>
      </c>
      <c r="M2495" s="1061">
        <v>106.07</v>
      </c>
      <c r="N2495" s="1061">
        <v>106.07</v>
      </c>
      <c r="O2495" s="1061">
        <v>106.07</v>
      </c>
      <c r="P2495" s="1061">
        <v>106.07</v>
      </c>
      <c r="Q2495" s="1061">
        <v>106.07</v>
      </c>
      <c r="R2495" s="1061">
        <v>106.07</v>
      </c>
      <c r="S2495" s="1061">
        <v>106.07</v>
      </c>
      <c r="T2495" s="1061">
        <v>106.07</v>
      </c>
      <c r="U2495" s="1061">
        <v>106.07</v>
      </c>
      <c r="V2495" s="1061">
        <v>106.07</v>
      </c>
      <c r="W2495" s="1061">
        <v>106.07</v>
      </c>
    </row>
    <row r="2496" spans="1:23">
      <c r="A2496" s="908"/>
      <c r="B2496" s="1061" t="s">
        <v>234</v>
      </c>
      <c r="C2496" s="1061" t="s">
        <v>235</v>
      </c>
      <c r="D2496" s="1061" t="s">
        <v>5244</v>
      </c>
      <c r="E2496" s="1061" t="s">
        <v>9961</v>
      </c>
      <c r="F2496" s="1061" t="s">
        <v>9962</v>
      </c>
      <c r="G2496" s="1061" t="s">
        <v>1739</v>
      </c>
      <c r="H2496" s="1061" t="s">
        <v>129</v>
      </c>
      <c r="I2496" s="1061" t="s">
        <v>21</v>
      </c>
      <c r="J2496" s="1061" t="s">
        <v>7975</v>
      </c>
      <c r="K2496" s="1061" t="s">
        <v>14849</v>
      </c>
      <c r="L2496" s="1061">
        <v>0.57999999999999996</v>
      </c>
      <c r="M2496" s="1061">
        <v>0.57999999999999996</v>
      </c>
      <c r="N2496" s="1061">
        <v>0.57999999999999996</v>
      </c>
      <c r="O2496" s="1061">
        <v>0.57999999999999996</v>
      </c>
      <c r="P2496" s="1061">
        <v>0.57999999999999996</v>
      </c>
      <c r="Q2496" s="1061">
        <v>0.57999999999999996</v>
      </c>
      <c r="R2496" s="1061">
        <v>0.57999999999999996</v>
      </c>
      <c r="S2496" s="1061">
        <v>0.57999999999999996</v>
      </c>
      <c r="T2496" s="1061">
        <v>0.57999999999999996</v>
      </c>
      <c r="U2496" s="1061">
        <v>0.57999999999999996</v>
      </c>
      <c r="V2496" s="1061">
        <v>0.57999999999999996</v>
      </c>
      <c r="W2496" s="1061">
        <v>0.57999999999999996</v>
      </c>
    </row>
    <row r="2497" spans="1:23">
      <c r="A2497" s="908"/>
      <c r="B2497" s="1061" t="s">
        <v>234</v>
      </c>
      <c r="C2497" s="1061" t="s">
        <v>235</v>
      </c>
      <c r="D2497" s="1061" t="s">
        <v>5244</v>
      </c>
      <c r="E2497" s="1061" t="s">
        <v>9963</v>
      </c>
      <c r="F2497" s="1061" t="s">
        <v>9964</v>
      </c>
      <c r="G2497" s="1061" t="s">
        <v>1739</v>
      </c>
      <c r="H2497" s="1061" t="s">
        <v>129</v>
      </c>
      <c r="I2497" s="1061" t="s">
        <v>21</v>
      </c>
      <c r="J2497" s="1061" t="s">
        <v>7975</v>
      </c>
      <c r="K2497" s="1061" t="s">
        <v>14849</v>
      </c>
      <c r="L2497" s="1061">
        <v>0.57999999999999996</v>
      </c>
      <c r="M2497" s="1061">
        <v>0.57999999999999996</v>
      </c>
      <c r="N2497" s="1061">
        <v>0.57999999999999996</v>
      </c>
      <c r="O2497" s="1061">
        <v>0.57999999999999996</v>
      </c>
      <c r="P2497" s="1061">
        <v>0.57999999999999996</v>
      </c>
      <c r="Q2497" s="1061">
        <v>0.57999999999999996</v>
      </c>
      <c r="R2497" s="1061">
        <v>0.57999999999999996</v>
      </c>
      <c r="S2497" s="1061">
        <v>0.57999999999999996</v>
      </c>
      <c r="T2497" s="1061">
        <v>0.57999999999999996</v>
      </c>
      <c r="U2497" s="1061">
        <v>0.57999999999999996</v>
      </c>
      <c r="V2497" s="1061">
        <v>0.57999999999999996</v>
      </c>
      <c r="W2497" s="1061">
        <v>0.57999999999999996</v>
      </c>
    </row>
    <row r="2498" spans="1:23">
      <c r="A2498" s="908"/>
      <c r="B2498" s="1061" t="s">
        <v>234</v>
      </c>
      <c r="C2498" s="1061" t="s">
        <v>235</v>
      </c>
      <c r="D2498" s="1061" t="s">
        <v>5244</v>
      </c>
      <c r="E2498" s="1061" t="s">
        <v>9965</v>
      </c>
      <c r="F2498" s="1061" t="s">
        <v>9966</v>
      </c>
      <c r="G2498" s="1061" t="s">
        <v>1739</v>
      </c>
      <c r="H2498" s="1061" t="s">
        <v>129</v>
      </c>
      <c r="I2498" s="1061" t="s">
        <v>21</v>
      </c>
      <c r="J2498" s="1061" t="s">
        <v>7975</v>
      </c>
      <c r="K2498" s="1061" t="s">
        <v>14849</v>
      </c>
      <c r="L2498" s="1061">
        <v>0.17</v>
      </c>
      <c r="M2498" s="1061">
        <v>0.17</v>
      </c>
      <c r="N2498" s="1061">
        <v>0.17</v>
      </c>
      <c r="O2498" s="1061">
        <v>0.17</v>
      </c>
      <c r="P2498" s="1061">
        <v>0.17</v>
      </c>
      <c r="Q2498" s="1061">
        <v>0.17</v>
      </c>
      <c r="R2498" s="1061">
        <v>0.17</v>
      </c>
      <c r="S2498" s="1061">
        <v>0.17</v>
      </c>
      <c r="T2498" s="1061">
        <v>0.17</v>
      </c>
      <c r="U2498" s="1061">
        <v>0.17</v>
      </c>
      <c r="V2498" s="1061">
        <v>0.17</v>
      </c>
      <c r="W2498" s="1061">
        <v>0.17</v>
      </c>
    </row>
    <row r="2499" spans="1:23">
      <c r="A2499" s="908"/>
      <c r="B2499" s="1061" t="s">
        <v>234</v>
      </c>
      <c r="C2499" s="1061" t="s">
        <v>235</v>
      </c>
      <c r="D2499" s="1061" t="s">
        <v>4634</v>
      </c>
      <c r="E2499" s="1061" t="s">
        <v>8344</v>
      </c>
      <c r="F2499" s="1061" t="s">
        <v>8345</v>
      </c>
      <c r="G2499" s="1061" t="s">
        <v>1739</v>
      </c>
      <c r="H2499" s="1061" t="s">
        <v>129</v>
      </c>
      <c r="I2499" s="1061" t="s">
        <v>21</v>
      </c>
      <c r="J2499" s="1061" t="s">
        <v>7975</v>
      </c>
      <c r="K2499" s="1061" t="s">
        <v>14849</v>
      </c>
      <c r="L2499" s="1061">
        <v>96.66</v>
      </c>
      <c r="M2499" s="1061">
        <v>96.66</v>
      </c>
      <c r="N2499" s="1061">
        <v>96.66</v>
      </c>
      <c r="O2499" s="1061">
        <v>96.66</v>
      </c>
      <c r="P2499" s="1061">
        <v>96.66</v>
      </c>
      <c r="Q2499" s="1061">
        <v>96.66</v>
      </c>
      <c r="R2499" s="1061">
        <v>96.66</v>
      </c>
      <c r="S2499" s="1061">
        <v>96.66</v>
      </c>
      <c r="T2499" s="1061">
        <v>96.66</v>
      </c>
      <c r="U2499" s="1061">
        <v>96.66</v>
      </c>
      <c r="V2499" s="1061">
        <v>96.66</v>
      </c>
      <c r="W2499" s="1061">
        <v>96.66</v>
      </c>
    </row>
    <row r="2500" spans="1:23">
      <c r="A2500" s="908"/>
      <c r="B2500" s="1061" t="s">
        <v>234</v>
      </c>
      <c r="C2500" s="1061" t="s">
        <v>235</v>
      </c>
      <c r="D2500" s="1061" t="s">
        <v>13968</v>
      </c>
      <c r="E2500" s="1061" t="s">
        <v>13969</v>
      </c>
      <c r="F2500" s="1061" t="s">
        <v>13968</v>
      </c>
      <c r="G2500" s="1061" t="s">
        <v>1739</v>
      </c>
      <c r="H2500" s="1061" t="s">
        <v>129</v>
      </c>
      <c r="I2500" s="1061" t="s">
        <v>21</v>
      </c>
      <c r="J2500" s="1061" t="s">
        <v>7975</v>
      </c>
      <c r="K2500" s="1061" t="s">
        <v>14849</v>
      </c>
      <c r="L2500" s="1061">
        <v>34.479999999999997</v>
      </c>
      <c r="M2500" s="1061">
        <v>34.479999999999997</v>
      </c>
      <c r="N2500" s="1061">
        <v>34.479999999999997</v>
      </c>
      <c r="O2500" s="1061">
        <v>34.479999999999997</v>
      </c>
      <c r="P2500" s="1061">
        <v>34.479999999999997</v>
      </c>
      <c r="Q2500" s="1061">
        <v>34.479999999999997</v>
      </c>
      <c r="R2500" s="1061">
        <v>34.479999999999997</v>
      </c>
      <c r="S2500" s="1061">
        <v>34.479999999999997</v>
      </c>
      <c r="T2500" s="1061">
        <v>34.479999999999997</v>
      </c>
      <c r="U2500" s="1061">
        <v>34.479999999999997</v>
      </c>
      <c r="V2500" s="1061">
        <v>34.479999999999997</v>
      </c>
      <c r="W2500" s="1061">
        <v>34.479999999999997</v>
      </c>
    </row>
    <row r="2501" spans="1:23">
      <c r="A2501" s="908"/>
      <c r="B2501" s="1061" t="s">
        <v>234</v>
      </c>
      <c r="C2501" s="1061" t="s">
        <v>235</v>
      </c>
      <c r="D2501" s="1061" t="s">
        <v>4611</v>
      </c>
      <c r="E2501" s="1061" t="s">
        <v>8349</v>
      </c>
      <c r="F2501" s="1061" t="s">
        <v>8348</v>
      </c>
      <c r="G2501" s="1061" t="s">
        <v>1739</v>
      </c>
      <c r="H2501" s="1061" t="s">
        <v>129</v>
      </c>
      <c r="I2501" s="1061" t="s">
        <v>21</v>
      </c>
      <c r="J2501" s="1061" t="s">
        <v>7975</v>
      </c>
      <c r="K2501" s="1061" t="s">
        <v>14849</v>
      </c>
      <c r="L2501" s="1061">
        <v>5.76</v>
      </c>
      <c r="M2501" s="1061">
        <v>5.76</v>
      </c>
      <c r="N2501" s="1061">
        <v>5.76</v>
      </c>
      <c r="O2501" s="1061">
        <v>5.76</v>
      </c>
      <c r="P2501" s="1061">
        <v>5.76</v>
      </c>
      <c r="Q2501" s="1061">
        <v>5.76</v>
      </c>
      <c r="R2501" s="1061">
        <v>5.76</v>
      </c>
      <c r="S2501" s="1061">
        <v>5.76</v>
      </c>
      <c r="T2501" s="1061">
        <v>5.76</v>
      </c>
      <c r="U2501" s="1061">
        <v>5.76</v>
      </c>
      <c r="V2501" s="1061">
        <v>5.76</v>
      </c>
      <c r="W2501" s="1061">
        <v>5.76</v>
      </c>
    </row>
    <row r="2502" spans="1:23">
      <c r="A2502" s="908"/>
      <c r="B2502" s="1061" t="s">
        <v>234</v>
      </c>
      <c r="C2502" s="1061" t="s">
        <v>235</v>
      </c>
      <c r="D2502" s="1061" t="s">
        <v>4611</v>
      </c>
      <c r="E2502" s="1061" t="s">
        <v>8350</v>
      </c>
      <c r="F2502" s="1061" t="s">
        <v>4611</v>
      </c>
      <c r="G2502" s="1061" t="s">
        <v>1739</v>
      </c>
      <c r="H2502" s="1061" t="s">
        <v>129</v>
      </c>
      <c r="I2502" s="1061" t="s">
        <v>21</v>
      </c>
      <c r="J2502" s="1061" t="s">
        <v>7975</v>
      </c>
      <c r="K2502" s="1061" t="s">
        <v>14849</v>
      </c>
      <c r="L2502" s="1061">
        <v>5.76</v>
      </c>
      <c r="M2502" s="1061">
        <v>5.76</v>
      </c>
      <c r="N2502" s="1061">
        <v>5.76</v>
      </c>
      <c r="O2502" s="1061">
        <v>5.76</v>
      </c>
      <c r="P2502" s="1061">
        <v>5.76</v>
      </c>
      <c r="Q2502" s="1061">
        <v>5.76</v>
      </c>
      <c r="R2502" s="1061">
        <v>5.76</v>
      </c>
      <c r="S2502" s="1061">
        <v>5.76</v>
      </c>
      <c r="T2502" s="1061">
        <v>5.76</v>
      </c>
      <c r="U2502" s="1061">
        <v>5.76</v>
      </c>
      <c r="V2502" s="1061">
        <v>5.76</v>
      </c>
      <c r="W2502" s="1061">
        <v>5.76</v>
      </c>
    </row>
    <row r="2503" spans="1:23">
      <c r="A2503" s="908"/>
      <c r="B2503" s="1061" t="s">
        <v>234</v>
      </c>
      <c r="C2503" s="1061" t="s">
        <v>235</v>
      </c>
      <c r="D2503" s="1061" t="s">
        <v>2186</v>
      </c>
      <c r="E2503" s="1061" t="s">
        <v>5216</v>
      </c>
      <c r="F2503" s="1061" t="s">
        <v>13755</v>
      </c>
      <c r="G2503" s="1061" t="s">
        <v>1739</v>
      </c>
      <c r="H2503" s="1061" t="s">
        <v>129</v>
      </c>
      <c r="I2503" s="1061" t="s">
        <v>21</v>
      </c>
      <c r="J2503" s="1061" t="s">
        <v>7975</v>
      </c>
      <c r="K2503" s="1061" t="s">
        <v>14849</v>
      </c>
      <c r="L2503" s="1061">
        <v>589.29</v>
      </c>
      <c r="M2503" s="1061">
        <v>589.29</v>
      </c>
      <c r="N2503" s="1061">
        <v>589.29</v>
      </c>
      <c r="O2503" s="1061">
        <v>589.29</v>
      </c>
      <c r="P2503" s="1061">
        <v>589.29</v>
      </c>
      <c r="Q2503" s="1061">
        <v>589.29</v>
      </c>
      <c r="R2503" s="1061">
        <v>589.29</v>
      </c>
      <c r="S2503" s="1061">
        <v>589.29</v>
      </c>
      <c r="T2503" s="1061">
        <v>589.29</v>
      </c>
      <c r="U2503" s="1061">
        <v>589.29</v>
      </c>
      <c r="V2503" s="1061">
        <v>589.29</v>
      </c>
      <c r="W2503" s="1061">
        <v>589.29</v>
      </c>
    </row>
    <row r="2504" spans="1:23">
      <c r="A2504" s="908"/>
      <c r="B2504" s="1061" t="s">
        <v>234</v>
      </c>
      <c r="C2504" s="1061" t="s">
        <v>235</v>
      </c>
      <c r="D2504" s="1061" t="s">
        <v>2186</v>
      </c>
      <c r="E2504" s="1061" t="s">
        <v>13336</v>
      </c>
      <c r="F2504" s="1061" t="s">
        <v>13753</v>
      </c>
      <c r="G2504" s="1061" t="s">
        <v>1739</v>
      </c>
      <c r="H2504" s="1061" t="s">
        <v>129</v>
      </c>
      <c r="I2504" s="1061" t="s">
        <v>21</v>
      </c>
      <c r="J2504" s="1061" t="s">
        <v>7975</v>
      </c>
      <c r="K2504" s="1061" t="s">
        <v>14849</v>
      </c>
      <c r="L2504" s="1061">
        <v>1055.8599999999999</v>
      </c>
      <c r="M2504" s="1061">
        <v>1055.8599999999999</v>
      </c>
      <c r="N2504" s="1061">
        <v>1055.8599999999999</v>
      </c>
      <c r="O2504" s="1061">
        <v>1055.8599999999999</v>
      </c>
      <c r="P2504" s="1061">
        <v>1055.8599999999999</v>
      </c>
      <c r="Q2504" s="1061">
        <v>1055.8599999999999</v>
      </c>
      <c r="R2504" s="1061">
        <v>1055.8599999999999</v>
      </c>
      <c r="S2504" s="1061">
        <v>1055.8599999999999</v>
      </c>
      <c r="T2504" s="1061">
        <v>1055.8599999999999</v>
      </c>
      <c r="U2504" s="1061">
        <v>1055.8599999999999</v>
      </c>
      <c r="V2504" s="1061">
        <v>1055.8599999999999</v>
      </c>
      <c r="W2504" s="1061">
        <v>1055.8599999999999</v>
      </c>
    </row>
    <row r="2505" spans="1:23">
      <c r="A2505" s="908"/>
      <c r="B2505" s="1061" t="s">
        <v>234</v>
      </c>
      <c r="C2505" s="1061" t="s">
        <v>235</v>
      </c>
      <c r="D2505" s="1061" t="s">
        <v>2186</v>
      </c>
      <c r="E2505" s="1061" t="s">
        <v>13337</v>
      </c>
      <c r="F2505" s="1061" t="s">
        <v>13754</v>
      </c>
      <c r="G2505" s="1061" t="s">
        <v>1739</v>
      </c>
      <c r="H2505" s="1061" t="s">
        <v>129</v>
      </c>
      <c r="I2505" s="1061" t="s">
        <v>21</v>
      </c>
      <c r="J2505" s="1061" t="s">
        <v>7975</v>
      </c>
      <c r="K2505" s="1061" t="s">
        <v>14849</v>
      </c>
      <c r="L2505" s="1061">
        <v>785.61</v>
      </c>
      <c r="M2505" s="1061">
        <v>785.61</v>
      </c>
      <c r="N2505" s="1061">
        <v>785.61</v>
      </c>
      <c r="O2505" s="1061">
        <v>785.61</v>
      </c>
      <c r="P2505" s="1061">
        <v>785.61</v>
      </c>
      <c r="Q2505" s="1061">
        <v>785.61</v>
      </c>
      <c r="R2505" s="1061">
        <v>785.61</v>
      </c>
      <c r="S2505" s="1061">
        <v>785.61</v>
      </c>
      <c r="T2505" s="1061">
        <v>785.61</v>
      </c>
      <c r="U2505" s="1061">
        <v>785.61</v>
      </c>
      <c r="V2505" s="1061">
        <v>785.61</v>
      </c>
      <c r="W2505" s="1061">
        <v>785.61</v>
      </c>
    </row>
    <row r="2506" spans="1:23">
      <c r="A2506" s="908"/>
      <c r="B2506" s="1061" t="s">
        <v>234</v>
      </c>
      <c r="C2506" s="1061" t="s">
        <v>235</v>
      </c>
      <c r="D2506" s="1061" t="s">
        <v>4632</v>
      </c>
      <c r="E2506" s="1061" t="s">
        <v>13970</v>
      </c>
      <c r="F2506" s="1061" t="s">
        <v>13971</v>
      </c>
      <c r="G2506" s="1061" t="s">
        <v>1739</v>
      </c>
      <c r="H2506" s="1061" t="s">
        <v>129</v>
      </c>
      <c r="I2506" s="1061" t="s">
        <v>21</v>
      </c>
      <c r="J2506" s="1061" t="s">
        <v>7975</v>
      </c>
      <c r="K2506" s="1061" t="s">
        <v>14849</v>
      </c>
      <c r="L2506" s="1061">
        <v>62.43</v>
      </c>
      <c r="M2506" s="1061">
        <v>62.43</v>
      </c>
      <c r="N2506" s="1061">
        <v>62.43</v>
      </c>
      <c r="O2506" s="1061">
        <v>62.43</v>
      </c>
      <c r="P2506" s="1061">
        <v>62.43</v>
      </c>
      <c r="Q2506" s="1061">
        <v>62.43</v>
      </c>
      <c r="R2506" s="1061">
        <v>62.43</v>
      </c>
      <c r="S2506" s="1061">
        <v>62.43</v>
      </c>
      <c r="T2506" s="1061">
        <v>62.43</v>
      </c>
      <c r="U2506" s="1061">
        <v>62.43</v>
      </c>
      <c r="V2506" s="1061">
        <v>62.43</v>
      </c>
      <c r="W2506" s="1061">
        <v>62.43</v>
      </c>
    </row>
    <row r="2507" spans="1:23">
      <c r="A2507" s="908"/>
      <c r="B2507" s="1061" t="s">
        <v>234</v>
      </c>
      <c r="C2507" s="1061" t="s">
        <v>235</v>
      </c>
      <c r="D2507" s="1061" t="s">
        <v>4389</v>
      </c>
      <c r="E2507" s="1061" t="s">
        <v>5217</v>
      </c>
      <c r="F2507" s="1061" t="s">
        <v>5218</v>
      </c>
      <c r="G2507" s="1061" t="s">
        <v>1739</v>
      </c>
      <c r="H2507" s="1061" t="s">
        <v>129</v>
      </c>
      <c r="I2507" s="1061" t="s">
        <v>21</v>
      </c>
      <c r="J2507" s="1061" t="s">
        <v>7975</v>
      </c>
      <c r="K2507" s="1061" t="s">
        <v>14849</v>
      </c>
      <c r="L2507" s="1061">
        <v>23.4</v>
      </c>
      <c r="M2507" s="1061">
        <v>23.4</v>
      </c>
      <c r="N2507" s="1061">
        <v>23.4</v>
      </c>
      <c r="O2507" s="1061">
        <v>23.4</v>
      </c>
      <c r="P2507" s="1061">
        <v>23.4</v>
      </c>
      <c r="Q2507" s="1061">
        <v>23.4</v>
      </c>
      <c r="R2507" s="1061">
        <v>23.4</v>
      </c>
      <c r="S2507" s="1061">
        <v>23.4</v>
      </c>
      <c r="T2507" s="1061">
        <v>23.4</v>
      </c>
      <c r="U2507" s="1061">
        <v>23.4</v>
      </c>
      <c r="V2507" s="1061">
        <v>23.4</v>
      </c>
      <c r="W2507" s="1061">
        <v>23.4</v>
      </c>
    </row>
    <row r="2508" spans="1:23">
      <c r="A2508" s="908"/>
      <c r="B2508" s="1061" t="s">
        <v>234</v>
      </c>
      <c r="C2508" s="1061" t="s">
        <v>235</v>
      </c>
      <c r="D2508" s="1061" t="s">
        <v>4389</v>
      </c>
      <c r="E2508" s="1061" t="s">
        <v>14580</v>
      </c>
      <c r="F2508" s="1061" t="s">
        <v>14581</v>
      </c>
      <c r="G2508" s="1061" t="s">
        <v>1739</v>
      </c>
      <c r="H2508" s="1061" t="s">
        <v>129</v>
      </c>
      <c r="I2508" s="1061" t="s">
        <v>21</v>
      </c>
      <c r="J2508" s="1061" t="s">
        <v>7975</v>
      </c>
      <c r="K2508" s="1061" t="s">
        <v>14849</v>
      </c>
      <c r="L2508" s="1061">
        <v>20.69</v>
      </c>
      <c r="M2508" s="1061">
        <v>20.69</v>
      </c>
      <c r="N2508" s="1061">
        <v>20.69</v>
      </c>
      <c r="O2508" s="1061">
        <v>20.69</v>
      </c>
      <c r="P2508" s="1061">
        <v>20.69</v>
      </c>
      <c r="Q2508" s="1061">
        <v>20.69</v>
      </c>
      <c r="R2508" s="1061">
        <v>20.69</v>
      </c>
      <c r="S2508" s="1061">
        <v>20.69</v>
      </c>
      <c r="T2508" s="1061">
        <v>20.69</v>
      </c>
      <c r="U2508" s="1061">
        <v>20.69</v>
      </c>
      <c r="V2508" s="1061">
        <v>20.69</v>
      </c>
      <c r="W2508" s="1061">
        <v>20.69</v>
      </c>
    </row>
    <row r="2509" spans="1:23">
      <c r="A2509" s="908"/>
      <c r="B2509" s="1061" t="s">
        <v>234</v>
      </c>
      <c r="C2509" s="1061" t="s">
        <v>235</v>
      </c>
      <c r="D2509" s="1061" t="s">
        <v>4389</v>
      </c>
      <c r="E2509" s="1061" t="s">
        <v>13972</v>
      </c>
      <c r="F2509" s="1061" t="s">
        <v>13973</v>
      </c>
      <c r="G2509" s="1061" t="s">
        <v>1739</v>
      </c>
      <c r="H2509" s="1061" t="s">
        <v>129</v>
      </c>
      <c r="I2509" s="1061" t="s">
        <v>21</v>
      </c>
      <c r="J2509" s="1061" t="s">
        <v>7975</v>
      </c>
      <c r="K2509" s="1061" t="s">
        <v>14849</v>
      </c>
      <c r="L2509" s="1061">
        <v>18.97</v>
      </c>
      <c r="M2509" s="1061">
        <v>18.97</v>
      </c>
      <c r="N2509" s="1061">
        <v>18.97</v>
      </c>
      <c r="O2509" s="1061">
        <v>18.97</v>
      </c>
      <c r="P2509" s="1061">
        <v>18.97</v>
      </c>
      <c r="Q2509" s="1061">
        <v>18.97</v>
      </c>
      <c r="R2509" s="1061">
        <v>18.97</v>
      </c>
      <c r="S2509" s="1061">
        <v>18.97</v>
      </c>
      <c r="T2509" s="1061">
        <v>18.97</v>
      </c>
      <c r="U2509" s="1061">
        <v>18.97</v>
      </c>
      <c r="V2509" s="1061">
        <v>18.97</v>
      </c>
      <c r="W2509" s="1061">
        <v>18.97</v>
      </c>
    </row>
    <row r="2510" spans="1:23">
      <c r="A2510" s="908"/>
      <c r="B2510" s="1061" t="s">
        <v>234</v>
      </c>
      <c r="C2510" s="1061" t="s">
        <v>235</v>
      </c>
      <c r="D2510" s="1061" t="s">
        <v>4968</v>
      </c>
      <c r="E2510" s="1061" t="s">
        <v>5219</v>
      </c>
      <c r="F2510" s="1061" t="s">
        <v>4968</v>
      </c>
      <c r="G2510" s="1061" t="s">
        <v>1739</v>
      </c>
      <c r="H2510" s="1061" t="s">
        <v>129</v>
      </c>
      <c r="I2510" s="1061" t="s">
        <v>21</v>
      </c>
      <c r="J2510" s="1061" t="s">
        <v>7975</v>
      </c>
      <c r="K2510" s="1061" t="s">
        <v>14849</v>
      </c>
      <c r="L2510" s="1061">
        <v>38.58</v>
      </c>
      <c r="M2510" s="1061">
        <v>38.58</v>
      </c>
      <c r="N2510" s="1061">
        <v>38.58</v>
      </c>
      <c r="O2510" s="1061">
        <v>38.58</v>
      </c>
      <c r="P2510" s="1061">
        <v>38.58</v>
      </c>
      <c r="Q2510" s="1061">
        <v>38.58</v>
      </c>
      <c r="R2510" s="1061">
        <v>38.58</v>
      </c>
      <c r="S2510" s="1061">
        <v>38.58</v>
      </c>
      <c r="T2510" s="1061">
        <v>38.58</v>
      </c>
      <c r="U2510" s="1061">
        <v>38.58</v>
      </c>
      <c r="V2510" s="1061">
        <v>38.58</v>
      </c>
      <c r="W2510" s="1061">
        <v>38.58</v>
      </c>
    </row>
    <row r="2511" spans="1:23">
      <c r="A2511" s="908"/>
      <c r="B2511" s="1061" t="s">
        <v>234</v>
      </c>
      <c r="C2511" s="1061" t="s">
        <v>235</v>
      </c>
      <c r="D2511" s="1061" t="s">
        <v>3863</v>
      </c>
      <c r="E2511" s="1061" t="s">
        <v>5220</v>
      </c>
      <c r="F2511" s="1061" t="s">
        <v>3863</v>
      </c>
      <c r="G2511" s="1061" t="s">
        <v>1739</v>
      </c>
      <c r="H2511" s="1061" t="s">
        <v>129</v>
      </c>
      <c r="I2511" s="1061" t="s">
        <v>21</v>
      </c>
      <c r="J2511" s="1061" t="s">
        <v>7975</v>
      </c>
      <c r="K2511" s="1061" t="s">
        <v>14849</v>
      </c>
      <c r="L2511" s="1061">
        <v>293.08999999999997</v>
      </c>
      <c r="M2511" s="1061">
        <v>293.08999999999997</v>
      </c>
      <c r="N2511" s="1061">
        <v>293.08999999999997</v>
      </c>
      <c r="O2511" s="1061">
        <v>293.08999999999997</v>
      </c>
      <c r="P2511" s="1061">
        <v>293.08999999999997</v>
      </c>
      <c r="Q2511" s="1061">
        <v>293.08999999999997</v>
      </c>
      <c r="R2511" s="1061">
        <v>293.08999999999997</v>
      </c>
      <c r="S2511" s="1061">
        <v>293.08999999999997</v>
      </c>
      <c r="T2511" s="1061">
        <v>293.08999999999997</v>
      </c>
      <c r="U2511" s="1061">
        <v>293.08999999999997</v>
      </c>
      <c r="V2511" s="1061">
        <v>293.08999999999997</v>
      </c>
      <c r="W2511" s="1061">
        <v>293.08999999999997</v>
      </c>
    </row>
    <row r="2512" spans="1:23">
      <c r="A2512" s="908"/>
      <c r="B2512" s="1061" t="s">
        <v>234</v>
      </c>
      <c r="C2512" s="1061" t="s">
        <v>235</v>
      </c>
      <c r="D2512" s="1061" t="s">
        <v>5221</v>
      </c>
      <c r="E2512" s="1061" t="s">
        <v>5222</v>
      </c>
      <c r="F2512" s="1061" t="s">
        <v>5223</v>
      </c>
      <c r="G2512" s="1061" t="s">
        <v>1739</v>
      </c>
      <c r="H2512" s="1061" t="s">
        <v>129</v>
      </c>
      <c r="I2512" s="1061" t="s">
        <v>21</v>
      </c>
      <c r="J2512" s="1061" t="s">
        <v>7975</v>
      </c>
      <c r="K2512" s="1061" t="s">
        <v>14849</v>
      </c>
      <c r="L2512" s="1061">
        <v>12.73</v>
      </c>
      <c r="M2512" s="1061">
        <v>12.73</v>
      </c>
      <c r="N2512" s="1061">
        <v>12.73</v>
      </c>
      <c r="O2512" s="1061">
        <v>12.73</v>
      </c>
      <c r="P2512" s="1061">
        <v>12.73</v>
      </c>
      <c r="Q2512" s="1061">
        <v>12.73</v>
      </c>
      <c r="R2512" s="1061">
        <v>12.73</v>
      </c>
      <c r="S2512" s="1061">
        <v>12.73</v>
      </c>
      <c r="T2512" s="1061">
        <v>12.73</v>
      </c>
      <c r="U2512" s="1061">
        <v>12.73</v>
      </c>
      <c r="V2512" s="1061">
        <v>12.73</v>
      </c>
      <c r="W2512" s="1061">
        <v>12.73</v>
      </c>
    </row>
    <row r="2513" spans="1:23">
      <c r="A2513" s="908"/>
      <c r="B2513" s="1061" t="s">
        <v>234</v>
      </c>
      <c r="C2513" s="1061" t="s">
        <v>235</v>
      </c>
      <c r="D2513" s="1061" t="s">
        <v>4160</v>
      </c>
      <c r="E2513" s="1061" t="s">
        <v>5224</v>
      </c>
      <c r="F2513" s="1061" t="s">
        <v>5225</v>
      </c>
      <c r="G2513" s="1061" t="s">
        <v>1739</v>
      </c>
      <c r="H2513" s="1061" t="s">
        <v>129</v>
      </c>
      <c r="I2513" s="1061" t="s">
        <v>21</v>
      </c>
      <c r="J2513" s="1061" t="s">
        <v>7975</v>
      </c>
      <c r="K2513" s="1061" t="s">
        <v>14849</v>
      </c>
      <c r="L2513" s="1061">
        <v>2.71</v>
      </c>
      <c r="M2513" s="1061">
        <v>2.71</v>
      </c>
      <c r="N2513" s="1061">
        <v>2.71</v>
      </c>
      <c r="O2513" s="1061">
        <v>2.71</v>
      </c>
      <c r="P2513" s="1061">
        <v>2.71</v>
      </c>
      <c r="Q2513" s="1061">
        <v>2.71</v>
      </c>
      <c r="R2513" s="1061">
        <v>2.71</v>
      </c>
      <c r="S2513" s="1061">
        <v>2.71</v>
      </c>
      <c r="T2513" s="1061">
        <v>2.71</v>
      </c>
      <c r="U2513" s="1061">
        <v>2.71</v>
      </c>
      <c r="V2513" s="1061">
        <v>2.71</v>
      </c>
      <c r="W2513" s="1061">
        <v>2.71</v>
      </c>
    </row>
    <row r="2514" spans="1:23">
      <c r="A2514" s="908"/>
      <c r="B2514" s="1061" t="s">
        <v>234</v>
      </c>
      <c r="C2514" s="1061" t="s">
        <v>235</v>
      </c>
      <c r="D2514" s="1061" t="s">
        <v>4160</v>
      </c>
      <c r="E2514" s="1061" t="s">
        <v>5226</v>
      </c>
      <c r="F2514" s="1061" t="s">
        <v>5227</v>
      </c>
      <c r="G2514" s="1061" t="s">
        <v>1739</v>
      </c>
      <c r="H2514" s="1061" t="s">
        <v>129</v>
      </c>
      <c r="I2514" s="1061" t="s">
        <v>21</v>
      </c>
      <c r="J2514" s="1061" t="s">
        <v>7975</v>
      </c>
      <c r="K2514" s="1061" t="s">
        <v>14849</v>
      </c>
      <c r="L2514" s="1061">
        <v>39.9</v>
      </c>
      <c r="M2514" s="1061">
        <v>39.9</v>
      </c>
      <c r="N2514" s="1061">
        <v>39.9</v>
      </c>
      <c r="O2514" s="1061">
        <v>39.9</v>
      </c>
      <c r="P2514" s="1061">
        <v>39.9</v>
      </c>
      <c r="Q2514" s="1061">
        <v>39.9</v>
      </c>
      <c r="R2514" s="1061">
        <v>39.9</v>
      </c>
      <c r="S2514" s="1061">
        <v>39.9</v>
      </c>
      <c r="T2514" s="1061">
        <v>39.9</v>
      </c>
      <c r="U2514" s="1061">
        <v>39.9</v>
      </c>
      <c r="V2514" s="1061">
        <v>39.9</v>
      </c>
      <c r="W2514" s="1061">
        <v>39.9</v>
      </c>
    </row>
    <row r="2515" spans="1:23">
      <c r="A2515" s="908"/>
      <c r="B2515" s="1061" t="s">
        <v>234</v>
      </c>
      <c r="C2515" s="1061" t="s">
        <v>235</v>
      </c>
      <c r="D2515" s="1061" t="s">
        <v>4611</v>
      </c>
      <c r="E2515" s="1061" t="s">
        <v>5228</v>
      </c>
      <c r="F2515" s="1061" t="s">
        <v>5229</v>
      </c>
      <c r="G2515" s="1061" t="s">
        <v>1739</v>
      </c>
      <c r="H2515" s="1061" t="s">
        <v>129</v>
      </c>
      <c r="I2515" s="1061" t="s">
        <v>21</v>
      </c>
      <c r="J2515" s="1061" t="s">
        <v>7975</v>
      </c>
      <c r="K2515" s="1061" t="s">
        <v>14849</v>
      </c>
      <c r="L2515" s="1061">
        <v>19.7</v>
      </c>
      <c r="M2515" s="1061">
        <v>19.7</v>
      </c>
      <c r="N2515" s="1061">
        <v>19.7</v>
      </c>
      <c r="O2515" s="1061">
        <v>19.7</v>
      </c>
      <c r="P2515" s="1061">
        <v>19.7</v>
      </c>
      <c r="Q2515" s="1061">
        <v>19.7</v>
      </c>
      <c r="R2515" s="1061">
        <v>19.7</v>
      </c>
      <c r="S2515" s="1061">
        <v>19.7</v>
      </c>
      <c r="T2515" s="1061">
        <v>19.7</v>
      </c>
      <c r="U2515" s="1061">
        <v>19.7</v>
      </c>
      <c r="V2515" s="1061">
        <v>19.7</v>
      </c>
      <c r="W2515" s="1061">
        <v>19.7</v>
      </c>
    </row>
    <row r="2516" spans="1:23">
      <c r="A2516" s="908"/>
      <c r="B2516" s="1061" t="s">
        <v>234</v>
      </c>
      <c r="C2516" s="1061" t="s">
        <v>235</v>
      </c>
      <c r="D2516" s="1061" t="s">
        <v>4661</v>
      </c>
      <c r="E2516" s="1061" t="s">
        <v>8076</v>
      </c>
      <c r="F2516" s="1061" t="s">
        <v>8077</v>
      </c>
      <c r="G2516" s="1061" t="s">
        <v>1739</v>
      </c>
      <c r="H2516" s="1061" t="s">
        <v>129</v>
      </c>
      <c r="I2516" s="1061" t="s">
        <v>21</v>
      </c>
      <c r="J2516" s="1061" t="s">
        <v>7975</v>
      </c>
      <c r="K2516" s="1061" t="s">
        <v>14849</v>
      </c>
      <c r="L2516" s="1061">
        <v>19.7</v>
      </c>
      <c r="M2516" s="1061">
        <v>19.7</v>
      </c>
      <c r="N2516" s="1061">
        <v>19.7</v>
      </c>
      <c r="O2516" s="1061">
        <v>19.7</v>
      </c>
      <c r="P2516" s="1061">
        <v>19.7</v>
      </c>
      <c r="Q2516" s="1061">
        <v>19.7</v>
      </c>
      <c r="R2516" s="1061">
        <v>19.7</v>
      </c>
      <c r="S2516" s="1061">
        <v>19.7</v>
      </c>
      <c r="T2516" s="1061">
        <v>19.7</v>
      </c>
      <c r="U2516" s="1061">
        <v>19.7</v>
      </c>
      <c r="V2516" s="1061">
        <v>19.7</v>
      </c>
      <c r="W2516" s="1061">
        <v>19.7</v>
      </c>
    </row>
    <row r="2517" spans="1:23">
      <c r="A2517" s="908"/>
      <c r="B2517" s="1061" t="s">
        <v>234</v>
      </c>
      <c r="C2517" s="1061" t="s">
        <v>235</v>
      </c>
      <c r="D2517" s="1061" t="s">
        <v>4981</v>
      </c>
      <c r="E2517" s="1061" t="s">
        <v>13974</v>
      </c>
      <c r="F2517" s="1061" t="s">
        <v>13975</v>
      </c>
      <c r="G2517" s="1061" t="s">
        <v>1739</v>
      </c>
      <c r="H2517" s="1061" t="s">
        <v>129</v>
      </c>
      <c r="I2517" s="1061" t="s">
        <v>21</v>
      </c>
      <c r="J2517" s="1061" t="s">
        <v>7975</v>
      </c>
      <c r="K2517" s="1061" t="s">
        <v>14849</v>
      </c>
      <c r="L2517" s="1061">
        <v>8.6300000000000008</v>
      </c>
      <c r="M2517" s="1061">
        <v>8.6300000000000008</v>
      </c>
      <c r="N2517" s="1061">
        <v>8.6300000000000008</v>
      </c>
      <c r="O2517" s="1061">
        <v>8.6300000000000008</v>
      </c>
      <c r="P2517" s="1061">
        <v>8.6300000000000008</v>
      </c>
      <c r="Q2517" s="1061">
        <v>8.6300000000000008</v>
      </c>
      <c r="R2517" s="1061">
        <v>8.6300000000000008</v>
      </c>
      <c r="S2517" s="1061">
        <v>8.6300000000000008</v>
      </c>
      <c r="T2517" s="1061">
        <v>8.6300000000000008</v>
      </c>
      <c r="U2517" s="1061">
        <v>8.6300000000000008</v>
      </c>
      <c r="V2517" s="1061">
        <v>8.6300000000000008</v>
      </c>
      <c r="W2517" s="1061">
        <v>8.6300000000000008</v>
      </c>
    </row>
    <row r="2518" spans="1:23">
      <c r="A2518" s="908"/>
      <c r="B2518" s="1061" t="s">
        <v>234</v>
      </c>
      <c r="C2518" s="1061" t="s">
        <v>235</v>
      </c>
      <c r="D2518" s="1061" t="s">
        <v>4661</v>
      </c>
      <c r="E2518" s="1061" t="s">
        <v>8078</v>
      </c>
      <c r="F2518" s="1061" t="s">
        <v>8079</v>
      </c>
      <c r="G2518" s="1061" t="s">
        <v>1739</v>
      </c>
      <c r="H2518" s="1061" t="s">
        <v>129</v>
      </c>
      <c r="I2518" s="1061" t="s">
        <v>21</v>
      </c>
      <c r="J2518" s="1061" t="s">
        <v>7975</v>
      </c>
      <c r="K2518" s="1061" t="s">
        <v>14849</v>
      </c>
      <c r="L2518" s="1061">
        <v>20.43</v>
      </c>
      <c r="M2518" s="1061">
        <v>20.43</v>
      </c>
      <c r="N2518" s="1061">
        <v>20.43</v>
      </c>
      <c r="O2518" s="1061">
        <v>20.43</v>
      </c>
      <c r="P2518" s="1061">
        <v>20.43</v>
      </c>
      <c r="Q2518" s="1061">
        <v>20.43</v>
      </c>
      <c r="R2518" s="1061">
        <v>20.43</v>
      </c>
      <c r="S2518" s="1061">
        <v>20.43</v>
      </c>
      <c r="T2518" s="1061">
        <v>20.43</v>
      </c>
      <c r="U2518" s="1061">
        <v>20.43</v>
      </c>
      <c r="V2518" s="1061">
        <v>20.43</v>
      </c>
      <c r="W2518" s="1061">
        <v>20.43</v>
      </c>
    </row>
    <row r="2519" spans="1:23">
      <c r="A2519" s="908"/>
      <c r="B2519" s="1061" t="s">
        <v>234</v>
      </c>
      <c r="C2519" s="1061" t="s">
        <v>235</v>
      </c>
      <c r="D2519" s="1061" t="s">
        <v>4270</v>
      </c>
      <c r="E2519" s="1061" t="s">
        <v>14373</v>
      </c>
      <c r="F2519" s="1061" t="s">
        <v>14374</v>
      </c>
      <c r="G2519" s="1061" t="s">
        <v>1739</v>
      </c>
      <c r="H2519" s="1061" t="s">
        <v>129</v>
      </c>
      <c r="I2519" s="1061" t="s">
        <v>21</v>
      </c>
      <c r="J2519" s="1061" t="s">
        <v>7975</v>
      </c>
      <c r="K2519" s="1061" t="s">
        <v>14849</v>
      </c>
      <c r="L2519" s="1061">
        <v>1.3</v>
      </c>
      <c r="M2519" s="1061">
        <v>1.3</v>
      </c>
      <c r="N2519" s="1061">
        <v>1.3</v>
      </c>
      <c r="O2519" s="1061">
        <v>1.3</v>
      </c>
      <c r="P2519" s="1061">
        <v>1.3</v>
      </c>
      <c r="Q2519" s="1061">
        <v>1.3</v>
      </c>
      <c r="R2519" s="1061">
        <v>1.3</v>
      </c>
      <c r="S2519" s="1061">
        <v>1.3</v>
      </c>
      <c r="T2519" s="1061">
        <v>1.3</v>
      </c>
      <c r="U2519" s="1061">
        <v>1.3</v>
      </c>
      <c r="V2519" s="1061">
        <v>1.3</v>
      </c>
      <c r="W2519" s="1061">
        <v>1.3</v>
      </c>
    </row>
    <row r="2520" spans="1:23">
      <c r="A2520" s="908"/>
      <c r="B2520" s="1061" t="s">
        <v>234</v>
      </c>
      <c r="C2520" s="1061" t="s">
        <v>235</v>
      </c>
      <c r="D2520" s="1061" t="s">
        <v>4995</v>
      </c>
      <c r="E2520" s="1061" t="s">
        <v>5230</v>
      </c>
      <c r="F2520" s="1061" t="s">
        <v>5231</v>
      </c>
      <c r="G2520" s="1061" t="s">
        <v>1739</v>
      </c>
      <c r="H2520" s="1061" t="s">
        <v>129</v>
      </c>
      <c r="I2520" s="1061" t="s">
        <v>21</v>
      </c>
      <c r="J2520" s="1061" t="s">
        <v>7975</v>
      </c>
      <c r="K2520" s="1061" t="s">
        <v>14849</v>
      </c>
      <c r="L2520" s="1061">
        <v>6.31</v>
      </c>
      <c r="M2520" s="1061">
        <v>6.31</v>
      </c>
      <c r="N2520" s="1061">
        <v>6.31</v>
      </c>
      <c r="O2520" s="1061">
        <v>6.31</v>
      </c>
      <c r="P2520" s="1061">
        <v>6.31</v>
      </c>
      <c r="Q2520" s="1061">
        <v>6.31</v>
      </c>
      <c r="R2520" s="1061">
        <v>6.31</v>
      </c>
      <c r="S2520" s="1061">
        <v>6.31</v>
      </c>
      <c r="T2520" s="1061">
        <v>6.31</v>
      </c>
      <c r="U2520" s="1061">
        <v>6.31</v>
      </c>
      <c r="V2520" s="1061">
        <v>6.31</v>
      </c>
      <c r="W2520" s="1061">
        <v>6.31</v>
      </c>
    </row>
    <row r="2521" spans="1:23">
      <c r="A2521" s="908"/>
      <c r="B2521" s="1061" t="s">
        <v>234</v>
      </c>
      <c r="C2521" s="1061" t="s">
        <v>235</v>
      </c>
      <c r="D2521" s="1061" t="s">
        <v>2996</v>
      </c>
      <c r="E2521" s="1061" t="s">
        <v>8080</v>
      </c>
      <c r="F2521" s="1061" t="s">
        <v>2996</v>
      </c>
      <c r="G2521" s="1061" t="s">
        <v>1739</v>
      </c>
      <c r="H2521" s="1061" t="s">
        <v>129</v>
      </c>
      <c r="I2521" s="1061" t="s">
        <v>21</v>
      </c>
      <c r="J2521" s="1061" t="s">
        <v>7975</v>
      </c>
      <c r="K2521" s="1061" t="s">
        <v>14849</v>
      </c>
      <c r="L2521" s="1061">
        <v>4.7300000000000004</v>
      </c>
      <c r="M2521" s="1061">
        <v>4.7300000000000004</v>
      </c>
      <c r="N2521" s="1061">
        <v>4.7300000000000004</v>
      </c>
      <c r="O2521" s="1061">
        <v>4.7300000000000004</v>
      </c>
      <c r="P2521" s="1061">
        <v>4.7300000000000004</v>
      </c>
      <c r="Q2521" s="1061">
        <v>4.7300000000000004</v>
      </c>
      <c r="R2521" s="1061">
        <v>4.7300000000000004</v>
      </c>
      <c r="S2521" s="1061">
        <v>4.7300000000000004</v>
      </c>
      <c r="T2521" s="1061">
        <v>4.7300000000000004</v>
      </c>
      <c r="U2521" s="1061">
        <v>4.7300000000000004</v>
      </c>
      <c r="V2521" s="1061">
        <v>4.7300000000000004</v>
      </c>
      <c r="W2521" s="1061">
        <v>4.7300000000000004</v>
      </c>
    </row>
    <row r="2522" spans="1:23">
      <c r="A2522" s="908"/>
      <c r="B2522" s="1061" t="s">
        <v>234</v>
      </c>
      <c r="C2522" s="1061" t="s">
        <v>235</v>
      </c>
      <c r="D2522" s="1061" t="s">
        <v>2996</v>
      </c>
      <c r="E2522" s="1061" t="s">
        <v>8081</v>
      </c>
      <c r="F2522" s="1061" t="s">
        <v>2996</v>
      </c>
      <c r="G2522" s="1061" t="s">
        <v>1739</v>
      </c>
      <c r="H2522" s="1061" t="s">
        <v>129</v>
      </c>
      <c r="I2522" s="1061" t="s">
        <v>21</v>
      </c>
      <c r="J2522" s="1061" t="s">
        <v>7975</v>
      </c>
      <c r="K2522" s="1061" t="s">
        <v>14849</v>
      </c>
      <c r="L2522" s="1061">
        <v>3.61</v>
      </c>
      <c r="M2522" s="1061">
        <v>3.61</v>
      </c>
      <c r="N2522" s="1061">
        <v>3.61</v>
      </c>
      <c r="O2522" s="1061">
        <v>3.61</v>
      </c>
      <c r="P2522" s="1061">
        <v>3.61</v>
      </c>
      <c r="Q2522" s="1061">
        <v>3.61</v>
      </c>
      <c r="R2522" s="1061">
        <v>3.61</v>
      </c>
      <c r="S2522" s="1061">
        <v>3.61</v>
      </c>
      <c r="T2522" s="1061">
        <v>3.61</v>
      </c>
      <c r="U2522" s="1061">
        <v>3.61</v>
      </c>
      <c r="V2522" s="1061">
        <v>3.61</v>
      </c>
      <c r="W2522" s="1061">
        <v>3.61</v>
      </c>
    </row>
    <row r="2523" spans="1:23">
      <c r="A2523" s="908"/>
      <c r="B2523" s="1061" t="s">
        <v>234</v>
      </c>
      <c r="C2523" s="1061" t="s">
        <v>235</v>
      </c>
      <c r="D2523" s="1061" t="s">
        <v>4270</v>
      </c>
      <c r="E2523" s="1061" t="s">
        <v>5232</v>
      </c>
      <c r="F2523" s="1061" t="s">
        <v>4270</v>
      </c>
      <c r="G2523" s="1061" t="s">
        <v>1739</v>
      </c>
      <c r="H2523" s="1061" t="s">
        <v>129</v>
      </c>
      <c r="I2523" s="1061" t="s">
        <v>21</v>
      </c>
      <c r="J2523" s="1061" t="s">
        <v>7975</v>
      </c>
      <c r="K2523" s="1061" t="s">
        <v>14849</v>
      </c>
      <c r="L2523" s="1061">
        <v>0.34</v>
      </c>
      <c r="M2523" s="1061">
        <v>0.34</v>
      </c>
      <c r="N2523" s="1061">
        <v>0.34</v>
      </c>
      <c r="O2523" s="1061">
        <v>0.34</v>
      </c>
      <c r="P2523" s="1061">
        <v>0.34</v>
      </c>
      <c r="Q2523" s="1061">
        <v>0.34</v>
      </c>
      <c r="R2523" s="1061">
        <v>0.34</v>
      </c>
      <c r="S2523" s="1061">
        <v>0.34</v>
      </c>
      <c r="T2523" s="1061">
        <v>0.34</v>
      </c>
      <c r="U2523" s="1061">
        <v>0.34</v>
      </c>
      <c r="V2523" s="1061">
        <v>0.34</v>
      </c>
      <c r="W2523" s="1061">
        <v>0.34</v>
      </c>
    </row>
    <row r="2524" spans="1:23">
      <c r="A2524" s="908"/>
      <c r="B2524" s="1061" t="s">
        <v>234</v>
      </c>
      <c r="C2524" s="1061" t="s">
        <v>235</v>
      </c>
      <c r="D2524" s="1061" t="s">
        <v>5131</v>
      </c>
      <c r="E2524" s="1061" t="s">
        <v>8082</v>
      </c>
      <c r="F2524" s="1061" t="s">
        <v>8083</v>
      </c>
      <c r="G2524" s="1061" t="s">
        <v>1739</v>
      </c>
      <c r="H2524" s="1061" t="s">
        <v>129</v>
      </c>
      <c r="I2524" s="1061" t="s">
        <v>21</v>
      </c>
      <c r="J2524" s="1061" t="s">
        <v>7975</v>
      </c>
      <c r="K2524" s="1061" t="s">
        <v>14849</v>
      </c>
      <c r="L2524" s="1061">
        <v>36.950000000000003</v>
      </c>
      <c r="M2524" s="1061">
        <v>36.950000000000003</v>
      </c>
      <c r="N2524" s="1061">
        <v>36.950000000000003</v>
      </c>
      <c r="O2524" s="1061">
        <v>36.950000000000003</v>
      </c>
      <c r="P2524" s="1061">
        <v>36.950000000000003</v>
      </c>
      <c r="Q2524" s="1061">
        <v>36.950000000000003</v>
      </c>
      <c r="R2524" s="1061">
        <v>36.950000000000003</v>
      </c>
      <c r="S2524" s="1061">
        <v>36.950000000000003</v>
      </c>
      <c r="T2524" s="1061">
        <v>36.950000000000003</v>
      </c>
      <c r="U2524" s="1061">
        <v>36.950000000000003</v>
      </c>
      <c r="V2524" s="1061">
        <v>36.950000000000003</v>
      </c>
      <c r="W2524" s="1061">
        <v>36.950000000000003</v>
      </c>
    </row>
    <row r="2525" spans="1:23">
      <c r="A2525" s="908"/>
      <c r="B2525" s="1061" t="s">
        <v>234</v>
      </c>
      <c r="C2525" s="1061" t="s">
        <v>235</v>
      </c>
      <c r="D2525" s="1061" t="s">
        <v>5191</v>
      </c>
      <c r="E2525" s="1061" t="s">
        <v>8351</v>
      </c>
      <c r="F2525" s="1061" t="s">
        <v>5191</v>
      </c>
      <c r="G2525" s="1061" t="s">
        <v>1739</v>
      </c>
      <c r="H2525" s="1061" t="s">
        <v>129</v>
      </c>
      <c r="I2525" s="1061" t="s">
        <v>21</v>
      </c>
      <c r="J2525" s="1061" t="s">
        <v>7975</v>
      </c>
      <c r="K2525" s="1061" t="s">
        <v>14849</v>
      </c>
      <c r="L2525" s="1061">
        <v>426.92</v>
      </c>
      <c r="M2525" s="1061">
        <v>426.92</v>
      </c>
      <c r="N2525" s="1061">
        <v>426.92</v>
      </c>
      <c r="O2525" s="1061">
        <v>426.92</v>
      </c>
      <c r="P2525" s="1061">
        <v>426.92</v>
      </c>
      <c r="Q2525" s="1061">
        <v>426.92</v>
      </c>
      <c r="R2525" s="1061">
        <v>426.92</v>
      </c>
      <c r="S2525" s="1061">
        <v>426.92</v>
      </c>
      <c r="T2525" s="1061">
        <v>426.92</v>
      </c>
      <c r="U2525" s="1061">
        <v>426.92</v>
      </c>
      <c r="V2525" s="1061">
        <v>426.92</v>
      </c>
      <c r="W2525" s="1061">
        <v>426.92</v>
      </c>
    </row>
    <row r="2526" spans="1:23">
      <c r="A2526" s="908"/>
      <c r="B2526" s="1061" t="s">
        <v>234</v>
      </c>
      <c r="C2526" s="1061" t="s">
        <v>235</v>
      </c>
      <c r="D2526" s="1061" t="s">
        <v>8084</v>
      </c>
      <c r="E2526" s="1061" t="s">
        <v>8085</v>
      </c>
      <c r="F2526" s="1061" t="s">
        <v>8084</v>
      </c>
      <c r="G2526" s="1061" t="s">
        <v>1739</v>
      </c>
      <c r="H2526" s="1061" t="s">
        <v>129</v>
      </c>
      <c r="I2526" s="1061" t="s">
        <v>21</v>
      </c>
      <c r="J2526" s="1061" t="s">
        <v>7975</v>
      </c>
      <c r="K2526" s="1061" t="s">
        <v>14849</v>
      </c>
      <c r="L2526" s="1061">
        <v>287.36</v>
      </c>
      <c r="M2526" s="1061">
        <v>287.36</v>
      </c>
      <c r="N2526" s="1061">
        <v>287.36</v>
      </c>
      <c r="O2526" s="1061">
        <v>287.36</v>
      </c>
      <c r="P2526" s="1061">
        <v>287.36</v>
      </c>
      <c r="Q2526" s="1061">
        <v>287.36</v>
      </c>
      <c r="R2526" s="1061">
        <v>287.36</v>
      </c>
      <c r="S2526" s="1061">
        <v>287.36</v>
      </c>
      <c r="T2526" s="1061">
        <v>287.36</v>
      </c>
      <c r="U2526" s="1061">
        <v>287.36</v>
      </c>
      <c r="V2526" s="1061">
        <v>287.36</v>
      </c>
      <c r="W2526" s="1061">
        <v>287.36</v>
      </c>
    </row>
    <row r="2527" spans="1:23">
      <c r="A2527" s="908"/>
      <c r="B2527" s="1061" t="s">
        <v>234</v>
      </c>
      <c r="C2527" s="1061" t="s">
        <v>235</v>
      </c>
      <c r="D2527" s="1061" t="s">
        <v>4916</v>
      </c>
      <c r="E2527" s="1061" t="s">
        <v>8352</v>
      </c>
      <c r="F2527" s="1061" t="s">
        <v>10238</v>
      </c>
      <c r="G2527" s="1061" t="s">
        <v>1739</v>
      </c>
      <c r="H2527" s="1061" t="s">
        <v>129</v>
      </c>
      <c r="I2527" s="1061" t="s">
        <v>21</v>
      </c>
      <c r="J2527" s="1061" t="s">
        <v>7975</v>
      </c>
      <c r="K2527" s="1061" t="s">
        <v>14849</v>
      </c>
      <c r="L2527" s="1061">
        <v>49.26</v>
      </c>
      <c r="M2527" s="1061">
        <v>49.26</v>
      </c>
      <c r="N2527" s="1061">
        <v>49.26</v>
      </c>
      <c r="O2527" s="1061">
        <v>49.26</v>
      </c>
      <c r="P2527" s="1061">
        <v>49.26</v>
      </c>
      <c r="Q2527" s="1061">
        <v>49.26</v>
      </c>
      <c r="R2527" s="1061">
        <v>49.26</v>
      </c>
      <c r="S2527" s="1061">
        <v>49.26</v>
      </c>
      <c r="T2527" s="1061">
        <v>49.26</v>
      </c>
      <c r="U2527" s="1061">
        <v>49.26</v>
      </c>
      <c r="V2527" s="1061">
        <v>49.26</v>
      </c>
      <c r="W2527" s="1061">
        <v>49.26</v>
      </c>
    </row>
    <row r="2528" spans="1:23">
      <c r="A2528" s="908"/>
      <c r="B2528" s="1061" t="s">
        <v>234</v>
      </c>
      <c r="C2528" s="1061" t="s">
        <v>235</v>
      </c>
      <c r="D2528" s="1061" t="s">
        <v>4270</v>
      </c>
      <c r="E2528" s="1061" t="s">
        <v>13660</v>
      </c>
      <c r="F2528" s="1061" t="s">
        <v>13661</v>
      </c>
      <c r="G2528" s="1061" t="s">
        <v>1739</v>
      </c>
      <c r="H2528" s="1061" t="s">
        <v>129</v>
      </c>
      <c r="I2528" s="1061" t="s">
        <v>21</v>
      </c>
      <c r="J2528" s="1061" t="s">
        <v>7975</v>
      </c>
      <c r="K2528" s="1061" t="s">
        <v>14849</v>
      </c>
      <c r="L2528" s="1061">
        <v>11.22</v>
      </c>
      <c r="M2528" s="1061">
        <v>11.22</v>
      </c>
      <c r="N2528" s="1061">
        <v>11.22</v>
      </c>
      <c r="O2528" s="1061">
        <v>11.22</v>
      </c>
      <c r="P2528" s="1061">
        <v>11.22</v>
      </c>
      <c r="Q2528" s="1061">
        <v>11.22</v>
      </c>
      <c r="R2528" s="1061">
        <v>11.22</v>
      </c>
      <c r="S2528" s="1061">
        <v>11.22</v>
      </c>
      <c r="T2528" s="1061">
        <v>11.22</v>
      </c>
      <c r="U2528" s="1061">
        <v>11.22</v>
      </c>
      <c r="V2528" s="1061">
        <v>11.22</v>
      </c>
      <c r="W2528" s="1061">
        <v>11.22</v>
      </c>
    </row>
    <row r="2529" spans="1:23">
      <c r="A2529" s="908"/>
      <c r="B2529" s="1061" t="s">
        <v>234</v>
      </c>
      <c r="C2529" s="1061" t="s">
        <v>235</v>
      </c>
      <c r="D2529" s="1061" t="s">
        <v>4270</v>
      </c>
      <c r="E2529" s="1061" t="s">
        <v>8086</v>
      </c>
      <c r="F2529" s="1061" t="s">
        <v>4967</v>
      </c>
      <c r="G2529" s="1061" t="s">
        <v>1739</v>
      </c>
      <c r="H2529" s="1061" t="s">
        <v>129</v>
      </c>
      <c r="I2529" s="1061" t="s">
        <v>21</v>
      </c>
      <c r="J2529" s="1061" t="s">
        <v>7975</v>
      </c>
      <c r="K2529" s="1061" t="s">
        <v>14849</v>
      </c>
      <c r="L2529" s="1061">
        <v>6.56</v>
      </c>
      <c r="M2529" s="1061">
        <v>6.56</v>
      </c>
      <c r="N2529" s="1061">
        <v>6.56</v>
      </c>
      <c r="O2529" s="1061">
        <v>6.56</v>
      </c>
      <c r="P2529" s="1061">
        <v>6.56</v>
      </c>
      <c r="Q2529" s="1061">
        <v>6.56</v>
      </c>
      <c r="R2529" s="1061">
        <v>6.56</v>
      </c>
      <c r="S2529" s="1061">
        <v>6.56</v>
      </c>
      <c r="T2529" s="1061">
        <v>6.56</v>
      </c>
      <c r="U2529" s="1061">
        <v>6.56</v>
      </c>
      <c r="V2529" s="1061">
        <v>6.56</v>
      </c>
      <c r="W2529" s="1061">
        <v>6.56</v>
      </c>
    </row>
    <row r="2530" spans="1:23">
      <c r="A2530" s="908"/>
      <c r="B2530" s="1061" t="s">
        <v>234</v>
      </c>
      <c r="C2530" s="1061" t="s">
        <v>235</v>
      </c>
      <c r="D2530" s="1061" t="s">
        <v>4555</v>
      </c>
      <c r="E2530" s="1061" t="s">
        <v>13662</v>
      </c>
      <c r="F2530" s="1061" t="s">
        <v>13663</v>
      </c>
      <c r="G2530" s="1061" t="s">
        <v>1739</v>
      </c>
      <c r="H2530" s="1061" t="s">
        <v>129</v>
      </c>
      <c r="I2530" s="1061" t="s">
        <v>21</v>
      </c>
      <c r="J2530" s="1061" t="s">
        <v>7975</v>
      </c>
      <c r="K2530" s="1061" t="s">
        <v>14849</v>
      </c>
      <c r="L2530" s="1061">
        <v>114.93</v>
      </c>
      <c r="M2530" s="1061">
        <v>114.93</v>
      </c>
      <c r="N2530" s="1061">
        <v>114.93</v>
      </c>
      <c r="O2530" s="1061">
        <v>114.93</v>
      </c>
      <c r="P2530" s="1061">
        <v>114.93</v>
      </c>
      <c r="Q2530" s="1061">
        <v>114.93</v>
      </c>
      <c r="R2530" s="1061">
        <v>114.93</v>
      </c>
      <c r="S2530" s="1061">
        <v>114.93</v>
      </c>
      <c r="T2530" s="1061">
        <v>114.93</v>
      </c>
      <c r="U2530" s="1061">
        <v>114.93</v>
      </c>
      <c r="V2530" s="1061">
        <v>114.93</v>
      </c>
      <c r="W2530" s="1061">
        <v>114.93</v>
      </c>
    </row>
    <row r="2531" spans="1:23">
      <c r="A2531" s="908"/>
      <c r="B2531" s="1061" t="s">
        <v>234</v>
      </c>
      <c r="C2531" s="1061" t="s">
        <v>235</v>
      </c>
      <c r="D2531" s="1061" t="s">
        <v>4519</v>
      </c>
      <c r="E2531" s="1061" t="s">
        <v>8353</v>
      </c>
      <c r="F2531" s="1061" t="s">
        <v>5234</v>
      </c>
      <c r="G2531" s="1061" t="s">
        <v>1739</v>
      </c>
      <c r="H2531" s="1061" t="s">
        <v>129</v>
      </c>
      <c r="I2531" s="1061" t="s">
        <v>21</v>
      </c>
      <c r="J2531" s="1061" t="s">
        <v>7975</v>
      </c>
      <c r="K2531" s="1061" t="s">
        <v>14849</v>
      </c>
      <c r="L2531" s="1061">
        <v>64.03</v>
      </c>
      <c r="M2531" s="1061">
        <v>64.03</v>
      </c>
      <c r="N2531" s="1061">
        <v>64.03</v>
      </c>
      <c r="O2531" s="1061">
        <v>64.03</v>
      </c>
      <c r="P2531" s="1061">
        <v>64.03</v>
      </c>
      <c r="Q2531" s="1061">
        <v>64.03</v>
      </c>
      <c r="R2531" s="1061">
        <v>64.03</v>
      </c>
      <c r="S2531" s="1061">
        <v>64.03</v>
      </c>
      <c r="T2531" s="1061">
        <v>64.03</v>
      </c>
      <c r="U2531" s="1061">
        <v>64.03</v>
      </c>
      <c r="V2531" s="1061">
        <v>64.03</v>
      </c>
      <c r="W2531" s="1061">
        <v>64.03</v>
      </c>
    </row>
    <row r="2532" spans="1:23">
      <c r="A2532" s="908"/>
      <c r="B2532" s="1061" t="s">
        <v>234</v>
      </c>
      <c r="C2532" s="1061" t="s">
        <v>235</v>
      </c>
      <c r="D2532" s="1061" t="s">
        <v>4519</v>
      </c>
      <c r="E2532" s="1061" t="s">
        <v>5235</v>
      </c>
      <c r="F2532" s="1061" t="s">
        <v>5236</v>
      </c>
      <c r="G2532" s="1061" t="s">
        <v>1739</v>
      </c>
      <c r="H2532" s="1061" t="s">
        <v>129</v>
      </c>
      <c r="I2532" s="1061" t="s">
        <v>21</v>
      </c>
      <c r="J2532" s="1061" t="s">
        <v>7975</v>
      </c>
      <c r="K2532" s="1061" t="s">
        <v>14849</v>
      </c>
      <c r="L2532" s="1061">
        <v>6.56</v>
      </c>
      <c r="M2532" s="1061">
        <v>6.56</v>
      </c>
      <c r="N2532" s="1061">
        <v>6.56</v>
      </c>
      <c r="O2532" s="1061">
        <v>6.56</v>
      </c>
      <c r="P2532" s="1061">
        <v>6.56</v>
      </c>
      <c r="Q2532" s="1061">
        <v>6.56</v>
      </c>
      <c r="R2532" s="1061">
        <v>6.56</v>
      </c>
      <c r="S2532" s="1061">
        <v>6.56</v>
      </c>
      <c r="T2532" s="1061">
        <v>6.56</v>
      </c>
      <c r="U2532" s="1061">
        <v>6.56</v>
      </c>
      <c r="V2532" s="1061">
        <v>6.56</v>
      </c>
      <c r="W2532" s="1061">
        <v>6.56</v>
      </c>
    </row>
    <row r="2533" spans="1:23">
      <c r="A2533" s="908"/>
      <c r="B2533" s="1061" t="s">
        <v>234</v>
      </c>
      <c r="C2533" s="1061" t="s">
        <v>235</v>
      </c>
      <c r="D2533" s="1061" t="s">
        <v>2996</v>
      </c>
      <c r="E2533" s="1061" t="s">
        <v>5237</v>
      </c>
      <c r="F2533" s="1061" t="s">
        <v>2996</v>
      </c>
      <c r="G2533" s="1061" t="s">
        <v>1739</v>
      </c>
      <c r="H2533" s="1061" t="s">
        <v>129</v>
      </c>
      <c r="I2533" s="1061" t="s">
        <v>21</v>
      </c>
      <c r="J2533" s="1061" t="s">
        <v>7975</v>
      </c>
      <c r="K2533" s="1061" t="s">
        <v>14849</v>
      </c>
      <c r="L2533" s="1061">
        <v>16.43</v>
      </c>
      <c r="M2533" s="1061">
        <v>16.43</v>
      </c>
      <c r="N2533" s="1061">
        <v>16.43</v>
      </c>
      <c r="O2533" s="1061">
        <v>16.43</v>
      </c>
      <c r="P2533" s="1061">
        <v>16.43</v>
      </c>
      <c r="Q2533" s="1061">
        <v>16.43</v>
      </c>
      <c r="R2533" s="1061">
        <v>16.43</v>
      </c>
      <c r="S2533" s="1061">
        <v>16.43</v>
      </c>
      <c r="T2533" s="1061">
        <v>16.43</v>
      </c>
      <c r="U2533" s="1061">
        <v>16.43</v>
      </c>
      <c r="V2533" s="1061">
        <v>16.43</v>
      </c>
      <c r="W2533" s="1061">
        <v>16.43</v>
      </c>
    </row>
    <row r="2534" spans="1:23">
      <c r="A2534" s="908"/>
      <c r="B2534" s="1061" t="s">
        <v>234</v>
      </c>
      <c r="C2534" s="1061" t="s">
        <v>235</v>
      </c>
      <c r="D2534" s="1061" t="s">
        <v>2996</v>
      </c>
      <c r="E2534" s="1061" t="s">
        <v>5239</v>
      </c>
      <c r="F2534" s="1061" t="s">
        <v>2996</v>
      </c>
      <c r="G2534" s="1061" t="s">
        <v>1739</v>
      </c>
      <c r="H2534" s="1061" t="s">
        <v>129</v>
      </c>
      <c r="I2534" s="1061" t="s">
        <v>21</v>
      </c>
      <c r="J2534" s="1061" t="s">
        <v>7975</v>
      </c>
      <c r="K2534" s="1061" t="s">
        <v>14849</v>
      </c>
      <c r="L2534" s="1061">
        <v>6.56</v>
      </c>
      <c r="M2534" s="1061">
        <v>6.56</v>
      </c>
      <c r="N2534" s="1061">
        <v>6.56</v>
      </c>
      <c r="O2534" s="1061">
        <v>6.56</v>
      </c>
      <c r="P2534" s="1061">
        <v>6.56</v>
      </c>
      <c r="Q2534" s="1061">
        <v>6.56</v>
      </c>
      <c r="R2534" s="1061">
        <v>6.56</v>
      </c>
      <c r="S2534" s="1061">
        <v>6.56</v>
      </c>
      <c r="T2534" s="1061">
        <v>6.56</v>
      </c>
      <c r="U2534" s="1061">
        <v>6.56</v>
      </c>
      <c r="V2534" s="1061">
        <v>6.56</v>
      </c>
      <c r="W2534" s="1061">
        <v>6.56</v>
      </c>
    </row>
    <row r="2535" spans="1:23">
      <c r="A2535" s="908"/>
      <c r="B2535" s="1061" t="s">
        <v>234</v>
      </c>
      <c r="C2535" s="1061" t="s">
        <v>235</v>
      </c>
      <c r="D2535" s="1061" t="s">
        <v>4201</v>
      </c>
      <c r="E2535" s="1061" t="s">
        <v>5240</v>
      </c>
      <c r="F2535" s="1061" t="s">
        <v>5241</v>
      </c>
      <c r="G2535" s="1061" t="s">
        <v>1739</v>
      </c>
      <c r="H2535" s="1061" t="s">
        <v>129</v>
      </c>
      <c r="I2535" s="1061" t="s">
        <v>21</v>
      </c>
      <c r="J2535" s="1061" t="s">
        <v>7975</v>
      </c>
      <c r="K2535" s="1061" t="s">
        <v>14849</v>
      </c>
      <c r="L2535" s="1061">
        <v>6.56</v>
      </c>
      <c r="M2535" s="1061">
        <v>6.56</v>
      </c>
      <c r="N2535" s="1061">
        <v>6.56</v>
      </c>
      <c r="O2535" s="1061">
        <v>6.56</v>
      </c>
      <c r="P2535" s="1061">
        <v>6.56</v>
      </c>
      <c r="Q2535" s="1061">
        <v>6.56</v>
      </c>
      <c r="R2535" s="1061">
        <v>6.56</v>
      </c>
      <c r="S2535" s="1061">
        <v>6.56</v>
      </c>
      <c r="T2535" s="1061">
        <v>6.56</v>
      </c>
      <c r="U2535" s="1061">
        <v>6.56</v>
      </c>
      <c r="V2535" s="1061">
        <v>6.56</v>
      </c>
      <c r="W2535" s="1061">
        <v>6.56</v>
      </c>
    </row>
    <row r="2536" spans="1:23">
      <c r="A2536" s="908"/>
      <c r="B2536" s="1061" t="s">
        <v>234</v>
      </c>
      <c r="C2536" s="1061" t="s">
        <v>235</v>
      </c>
      <c r="D2536" s="1061" t="s">
        <v>2996</v>
      </c>
      <c r="E2536" s="1061" t="s">
        <v>8354</v>
      </c>
      <c r="F2536" s="1061" t="s">
        <v>2996</v>
      </c>
      <c r="G2536" s="1061" t="s">
        <v>1739</v>
      </c>
      <c r="H2536" s="1061" t="s">
        <v>129</v>
      </c>
      <c r="I2536" s="1061" t="s">
        <v>21</v>
      </c>
      <c r="J2536" s="1061" t="s">
        <v>7975</v>
      </c>
      <c r="K2536" s="1061" t="s">
        <v>14849</v>
      </c>
      <c r="L2536" s="1061">
        <v>5.76</v>
      </c>
      <c r="M2536" s="1061">
        <v>5.76</v>
      </c>
      <c r="N2536" s="1061">
        <v>5.76</v>
      </c>
      <c r="O2536" s="1061">
        <v>5.76</v>
      </c>
      <c r="P2536" s="1061">
        <v>5.76</v>
      </c>
      <c r="Q2536" s="1061">
        <v>5.76</v>
      </c>
      <c r="R2536" s="1061">
        <v>5.76</v>
      </c>
      <c r="S2536" s="1061">
        <v>5.76</v>
      </c>
      <c r="T2536" s="1061">
        <v>5.76</v>
      </c>
      <c r="U2536" s="1061">
        <v>5.76</v>
      </c>
      <c r="V2536" s="1061">
        <v>5.76</v>
      </c>
      <c r="W2536" s="1061">
        <v>5.76</v>
      </c>
    </row>
    <row r="2537" spans="1:23">
      <c r="A2537" s="908"/>
      <c r="B2537" s="1061" t="s">
        <v>234</v>
      </c>
      <c r="C2537" s="1061" t="s">
        <v>235</v>
      </c>
      <c r="D2537" s="1061" t="s">
        <v>4968</v>
      </c>
      <c r="E2537" s="1061" t="s">
        <v>8088</v>
      </c>
      <c r="F2537" s="1061" t="s">
        <v>4968</v>
      </c>
      <c r="G2537" s="1061" t="s">
        <v>1739</v>
      </c>
      <c r="H2537" s="1061" t="s">
        <v>129</v>
      </c>
      <c r="I2537" s="1061" t="s">
        <v>21</v>
      </c>
      <c r="J2537" s="1061" t="s">
        <v>7975</v>
      </c>
      <c r="K2537" s="1061" t="s">
        <v>14849</v>
      </c>
      <c r="L2537" s="1061">
        <v>53.36</v>
      </c>
      <c r="M2537" s="1061">
        <v>53.36</v>
      </c>
      <c r="N2537" s="1061">
        <v>53.36</v>
      </c>
      <c r="O2537" s="1061">
        <v>53.36</v>
      </c>
      <c r="P2537" s="1061">
        <v>53.36</v>
      </c>
      <c r="Q2537" s="1061">
        <v>53.36</v>
      </c>
      <c r="R2537" s="1061">
        <v>53.36</v>
      </c>
      <c r="S2537" s="1061">
        <v>53.36</v>
      </c>
      <c r="T2537" s="1061">
        <v>53.36</v>
      </c>
      <c r="U2537" s="1061">
        <v>53.36</v>
      </c>
      <c r="V2537" s="1061">
        <v>53.36</v>
      </c>
      <c r="W2537" s="1061">
        <v>53.36</v>
      </c>
    </row>
    <row r="2538" spans="1:23">
      <c r="A2538" s="908"/>
      <c r="B2538" s="1061" t="s">
        <v>234</v>
      </c>
      <c r="C2538" s="1061" t="s">
        <v>235</v>
      </c>
      <c r="D2538" s="1061" t="s">
        <v>4270</v>
      </c>
      <c r="E2538" s="1061" t="s">
        <v>13664</v>
      </c>
      <c r="F2538" s="1061" t="s">
        <v>8104</v>
      </c>
      <c r="G2538" s="1061" t="s">
        <v>1739</v>
      </c>
      <c r="H2538" s="1061" t="s">
        <v>129</v>
      </c>
      <c r="I2538" s="1061" t="s">
        <v>21</v>
      </c>
      <c r="J2538" s="1061" t="s">
        <v>7975</v>
      </c>
      <c r="K2538" s="1061" t="s">
        <v>14849</v>
      </c>
      <c r="L2538" s="1061">
        <v>0.08</v>
      </c>
      <c r="M2538" s="1061">
        <v>0.08</v>
      </c>
      <c r="N2538" s="1061">
        <v>0.08</v>
      </c>
      <c r="O2538" s="1061">
        <v>0.08</v>
      </c>
      <c r="P2538" s="1061">
        <v>0.08</v>
      </c>
      <c r="Q2538" s="1061">
        <v>0.08</v>
      </c>
      <c r="R2538" s="1061">
        <v>0.08</v>
      </c>
      <c r="S2538" s="1061">
        <v>0.08</v>
      </c>
      <c r="T2538" s="1061">
        <v>0.08</v>
      </c>
      <c r="U2538" s="1061">
        <v>0.08</v>
      </c>
      <c r="V2538" s="1061">
        <v>0.08</v>
      </c>
      <c r="W2538" s="1061">
        <v>0.08</v>
      </c>
    </row>
    <row r="2539" spans="1:23">
      <c r="A2539" s="908"/>
      <c r="B2539" s="1061" t="s">
        <v>234</v>
      </c>
      <c r="C2539" s="1061" t="s">
        <v>235</v>
      </c>
      <c r="D2539" s="1061" t="s">
        <v>4384</v>
      </c>
      <c r="E2539" s="1061" t="s">
        <v>5242</v>
      </c>
      <c r="F2539" s="1061" t="s">
        <v>5243</v>
      </c>
      <c r="G2539" s="1061" t="s">
        <v>1739</v>
      </c>
      <c r="H2539" s="1061" t="s">
        <v>129</v>
      </c>
      <c r="I2539" s="1061" t="s">
        <v>21</v>
      </c>
      <c r="J2539" s="1061" t="s">
        <v>7975</v>
      </c>
      <c r="K2539" s="1061" t="s">
        <v>14849</v>
      </c>
      <c r="L2539" s="1061">
        <v>2.46</v>
      </c>
      <c r="M2539" s="1061">
        <v>2.46</v>
      </c>
      <c r="N2539" s="1061">
        <v>2.46</v>
      </c>
      <c r="O2539" s="1061">
        <v>2.46</v>
      </c>
      <c r="P2539" s="1061">
        <v>2.46</v>
      </c>
      <c r="Q2539" s="1061">
        <v>2.46</v>
      </c>
      <c r="R2539" s="1061">
        <v>2.46</v>
      </c>
      <c r="S2539" s="1061">
        <v>2.46</v>
      </c>
      <c r="T2539" s="1061">
        <v>2.46</v>
      </c>
      <c r="U2539" s="1061">
        <v>2.46</v>
      </c>
      <c r="V2539" s="1061">
        <v>2.46</v>
      </c>
      <c r="W2539" s="1061">
        <v>2.46</v>
      </c>
    </row>
    <row r="2540" spans="1:23">
      <c r="A2540" s="908"/>
      <c r="B2540" s="1061" t="s">
        <v>234</v>
      </c>
      <c r="C2540" s="1061" t="s">
        <v>235</v>
      </c>
      <c r="D2540" s="1061" t="s">
        <v>4234</v>
      </c>
      <c r="E2540" s="1061" t="s">
        <v>5245</v>
      </c>
      <c r="F2540" s="1061" t="s">
        <v>5246</v>
      </c>
      <c r="G2540" s="1061" t="s">
        <v>1739</v>
      </c>
      <c r="H2540" s="1061" t="s">
        <v>129</v>
      </c>
      <c r="I2540" s="1061" t="s">
        <v>21</v>
      </c>
      <c r="J2540" s="1061" t="s">
        <v>7975</v>
      </c>
      <c r="K2540" s="1061" t="s">
        <v>14849</v>
      </c>
      <c r="L2540" s="1061">
        <v>8.2100000000000009</v>
      </c>
      <c r="M2540" s="1061">
        <v>8.2100000000000009</v>
      </c>
      <c r="N2540" s="1061">
        <v>8.2100000000000009</v>
      </c>
      <c r="O2540" s="1061">
        <v>8.2100000000000009</v>
      </c>
      <c r="P2540" s="1061">
        <v>8.2100000000000009</v>
      </c>
      <c r="Q2540" s="1061">
        <v>8.2100000000000009</v>
      </c>
      <c r="R2540" s="1061">
        <v>8.2100000000000009</v>
      </c>
      <c r="S2540" s="1061">
        <v>8.2100000000000009</v>
      </c>
      <c r="T2540" s="1061">
        <v>8.2100000000000009</v>
      </c>
      <c r="U2540" s="1061">
        <v>8.2100000000000009</v>
      </c>
      <c r="V2540" s="1061">
        <v>8.2100000000000009</v>
      </c>
      <c r="W2540" s="1061">
        <v>8.2100000000000009</v>
      </c>
    </row>
    <row r="2541" spans="1:23">
      <c r="A2541" s="908"/>
      <c r="B2541" s="1061" t="s">
        <v>234</v>
      </c>
      <c r="C2541" s="1061" t="s">
        <v>235</v>
      </c>
      <c r="D2541" s="1061" t="s">
        <v>4452</v>
      </c>
      <c r="E2541" s="1061" t="s">
        <v>8089</v>
      </c>
      <c r="F2541" s="1061" t="s">
        <v>9619</v>
      </c>
      <c r="G2541" s="1061" t="s">
        <v>1739</v>
      </c>
      <c r="H2541" s="1061" t="s">
        <v>129</v>
      </c>
      <c r="I2541" s="1061" t="s">
        <v>21</v>
      </c>
      <c r="J2541" s="1061" t="s">
        <v>7975</v>
      </c>
      <c r="K2541" s="1061" t="s">
        <v>14849</v>
      </c>
      <c r="L2541" s="1061">
        <v>14.78</v>
      </c>
      <c r="M2541" s="1061">
        <v>14.78</v>
      </c>
      <c r="N2541" s="1061">
        <v>14.78</v>
      </c>
      <c r="O2541" s="1061">
        <v>14.78</v>
      </c>
      <c r="P2541" s="1061">
        <v>14.78</v>
      </c>
      <c r="Q2541" s="1061">
        <v>14.78</v>
      </c>
      <c r="R2541" s="1061">
        <v>14.78</v>
      </c>
      <c r="S2541" s="1061">
        <v>14.78</v>
      </c>
      <c r="T2541" s="1061">
        <v>14.78</v>
      </c>
      <c r="U2541" s="1061">
        <v>14.78</v>
      </c>
      <c r="V2541" s="1061">
        <v>14.78</v>
      </c>
      <c r="W2541" s="1061">
        <v>14.78</v>
      </c>
    </row>
    <row r="2542" spans="1:23">
      <c r="A2542" s="908"/>
      <c r="B2542" s="1061" t="s">
        <v>234</v>
      </c>
      <c r="C2542" s="1061" t="s">
        <v>235</v>
      </c>
      <c r="D2542" s="1061" t="s">
        <v>4270</v>
      </c>
      <c r="E2542" s="1061" t="s">
        <v>8355</v>
      </c>
      <c r="F2542" s="1061" t="s">
        <v>4270</v>
      </c>
      <c r="G2542" s="1061" t="s">
        <v>1739</v>
      </c>
      <c r="H2542" s="1061" t="s">
        <v>129</v>
      </c>
      <c r="I2542" s="1061" t="s">
        <v>21</v>
      </c>
      <c r="J2542" s="1061" t="s">
        <v>7975</v>
      </c>
      <c r="K2542" s="1061" t="s">
        <v>14849</v>
      </c>
      <c r="L2542" s="1061">
        <v>3.29</v>
      </c>
      <c r="M2542" s="1061">
        <v>3.29</v>
      </c>
      <c r="N2542" s="1061">
        <v>3.29</v>
      </c>
      <c r="O2542" s="1061">
        <v>3.29</v>
      </c>
      <c r="P2542" s="1061">
        <v>3.29</v>
      </c>
      <c r="Q2542" s="1061">
        <v>3.29</v>
      </c>
      <c r="R2542" s="1061">
        <v>3.29</v>
      </c>
      <c r="S2542" s="1061">
        <v>3.29</v>
      </c>
      <c r="T2542" s="1061">
        <v>3.29</v>
      </c>
      <c r="U2542" s="1061">
        <v>3.29</v>
      </c>
      <c r="V2542" s="1061">
        <v>3.29</v>
      </c>
      <c r="W2542" s="1061">
        <v>3.29</v>
      </c>
    </row>
    <row r="2543" spans="1:23">
      <c r="A2543" s="908"/>
      <c r="B2543" s="1061" t="s">
        <v>234</v>
      </c>
      <c r="C2543" s="1061" t="s">
        <v>235</v>
      </c>
      <c r="D2543" s="1061" t="s">
        <v>3863</v>
      </c>
      <c r="E2543" s="1061" t="s">
        <v>5247</v>
      </c>
      <c r="F2543" s="1061" t="s">
        <v>3863</v>
      </c>
      <c r="G2543" s="1061" t="s">
        <v>1739</v>
      </c>
      <c r="H2543" s="1061" t="s">
        <v>129</v>
      </c>
      <c r="I2543" s="1061" t="s">
        <v>21</v>
      </c>
      <c r="J2543" s="1061" t="s">
        <v>7975</v>
      </c>
      <c r="K2543" s="1061" t="s">
        <v>14849</v>
      </c>
      <c r="L2543" s="1061">
        <v>320.67</v>
      </c>
      <c r="M2543" s="1061">
        <v>320.67</v>
      </c>
      <c r="N2543" s="1061">
        <v>320.67</v>
      </c>
      <c r="O2543" s="1061">
        <v>320.67</v>
      </c>
      <c r="P2543" s="1061">
        <v>320.67</v>
      </c>
      <c r="Q2543" s="1061">
        <v>320.67</v>
      </c>
      <c r="R2543" s="1061">
        <v>320.67</v>
      </c>
      <c r="S2543" s="1061">
        <v>320.67</v>
      </c>
      <c r="T2543" s="1061">
        <v>320.67</v>
      </c>
      <c r="U2543" s="1061">
        <v>320.67</v>
      </c>
      <c r="V2543" s="1061">
        <v>320.67</v>
      </c>
      <c r="W2543" s="1061">
        <v>320.67</v>
      </c>
    </row>
    <row r="2544" spans="1:23">
      <c r="A2544" s="908"/>
      <c r="B2544" s="1061" t="s">
        <v>234</v>
      </c>
      <c r="C2544" s="1061" t="s">
        <v>235</v>
      </c>
      <c r="D2544" s="1061" t="s">
        <v>3863</v>
      </c>
      <c r="E2544" s="1061" t="s">
        <v>8090</v>
      </c>
      <c r="F2544" s="1061" t="s">
        <v>13756</v>
      </c>
      <c r="G2544" s="1061" t="s">
        <v>1739</v>
      </c>
      <c r="H2544" s="1061" t="s">
        <v>129</v>
      </c>
      <c r="I2544" s="1061" t="s">
        <v>21</v>
      </c>
      <c r="J2544" s="1061" t="s">
        <v>7975</v>
      </c>
      <c r="K2544" s="1061" t="s">
        <v>14849</v>
      </c>
      <c r="L2544" s="1061">
        <v>1061.52</v>
      </c>
      <c r="M2544" s="1061">
        <v>1061.52</v>
      </c>
      <c r="N2544" s="1061">
        <v>1061.52</v>
      </c>
      <c r="O2544" s="1061">
        <v>1061.52</v>
      </c>
      <c r="P2544" s="1061">
        <v>1061.52</v>
      </c>
      <c r="Q2544" s="1061">
        <v>1061.52</v>
      </c>
      <c r="R2544" s="1061">
        <v>1061.52</v>
      </c>
      <c r="S2544" s="1061">
        <v>1061.52</v>
      </c>
      <c r="T2544" s="1061">
        <v>1061.52</v>
      </c>
      <c r="U2544" s="1061">
        <v>1061.52</v>
      </c>
      <c r="V2544" s="1061">
        <v>1061.52</v>
      </c>
      <c r="W2544" s="1061">
        <v>1061.52</v>
      </c>
    </row>
    <row r="2545" spans="1:23">
      <c r="A2545" s="908"/>
      <c r="B2545" s="1061" t="s">
        <v>234</v>
      </c>
      <c r="C2545" s="1061" t="s">
        <v>235</v>
      </c>
      <c r="D2545" s="1061" t="s">
        <v>3863</v>
      </c>
      <c r="E2545" s="1061" t="s">
        <v>10468</v>
      </c>
      <c r="F2545" s="1061" t="s">
        <v>3863</v>
      </c>
      <c r="G2545" s="1061" t="s">
        <v>1739</v>
      </c>
      <c r="H2545" s="1061" t="s">
        <v>129</v>
      </c>
      <c r="I2545" s="1061" t="s">
        <v>21</v>
      </c>
      <c r="J2545" s="1061" t="s">
        <v>7975</v>
      </c>
      <c r="K2545" s="1061" t="s">
        <v>14849</v>
      </c>
      <c r="L2545" s="1061">
        <v>424.13</v>
      </c>
      <c r="M2545" s="1061">
        <v>424.13</v>
      </c>
      <c r="N2545" s="1061">
        <v>424.13</v>
      </c>
      <c r="O2545" s="1061">
        <v>424.13</v>
      </c>
      <c r="P2545" s="1061">
        <v>424.13</v>
      </c>
      <c r="Q2545" s="1061">
        <v>424.13</v>
      </c>
      <c r="R2545" s="1061">
        <v>424.13</v>
      </c>
      <c r="S2545" s="1061">
        <v>424.13</v>
      </c>
      <c r="T2545" s="1061">
        <v>424.13</v>
      </c>
      <c r="U2545" s="1061">
        <v>424.13</v>
      </c>
      <c r="V2545" s="1061">
        <v>424.13</v>
      </c>
      <c r="W2545" s="1061">
        <v>424.13</v>
      </c>
    </row>
    <row r="2546" spans="1:23">
      <c r="A2546" s="908"/>
      <c r="B2546" s="1061" t="s">
        <v>234</v>
      </c>
      <c r="C2546" s="1061" t="s">
        <v>235</v>
      </c>
      <c r="D2546" s="1061" t="s">
        <v>7983</v>
      </c>
      <c r="E2546" s="1061" t="s">
        <v>8091</v>
      </c>
      <c r="F2546" s="1061" t="s">
        <v>8092</v>
      </c>
      <c r="G2546" s="1061" t="s">
        <v>1739</v>
      </c>
      <c r="H2546" s="1061" t="s">
        <v>129</v>
      </c>
      <c r="I2546" s="1061" t="s">
        <v>21</v>
      </c>
      <c r="J2546" s="1061" t="s">
        <v>7975</v>
      </c>
      <c r="K2546" s="1061" t="s">
        <v>14849</v>
      </c>
      <c r="L2546" s="1061">
        <v>4.2699999999999996</v>
      </c>
      <c r="M2546" s="1061">
        <v>4.2699999999999996</v>
      </c>
      <c r="N2546" s="1061">
        <v>4.2699999999999996</v>
      </c>
      <c r="O2546" s="1061">
        <v>4.2699999999999996</v>
      </c>
      <c r="P2546" s="1061">
        <v>4.2699999999999996</v>
      </c>
      <c r="Q2546" s="1061">
        <v>4.2699999999999996</v>
      </c>
      <c r="R2546" s="1061">
        <v>4.2699999999999996</v>
      </c>
      <c r="S2546" s="1061">
        <v>4.2699999999999996</v>
      </c>
      <c r="T2546" s="1061">
        <v>4.2699999999999996</v>
      </c>
      <c r="U2546" s="1061">
        <v>4.2699999999999996</v>
      </c>
      <c r="V2546" s="1061">
        <v>4.2699999999999996</v>
      </c>
      <c r="W2546" s="1061">
        <v>4.2699999999999996</v>
      </c>
    </row>
    <row r="2547" spans="1:23">
      <c r="A2547" s="908"/>
      <c r="B2547" s="1061" t="s">
        <v>234</v>
      </c>
      <c r="C2547" s="1061" t="s">
        <v>235</v>
      </c>
      <c r="D2547" s="1061" t="s">
        <v>4956</v>
      </c>
      <c r="E2547" s="1061" t="s">
        <v>8356</v>
      </c>
      <c r="F2547" s="1061" t="s">
        <v>4956</v>
      </c>
      <c r="G2547" s="1061" t="s">
        <v>1739</v>
      </c>
      <c r="H2547" s="1061" t="s">
        <v>129</v>
      </c>
      <c r="I2547" s="1061" t="s">
        <v>21</v>
      </c>
      <c r="J2547" s="1061" t="s">
        <v>7975</v>
      </c>
      <c r="K2547" s="1061" t="s">
        <v>14849</v>
      </c>
      <c r="L2547" s="1061">
        <v>697.85</v>
      </c>
      <c r="M2547" s="1061">
        <v>697.85</v>
      </c>
      <c r="N2547" s="1061">
        <v>697.85</v>
      </c>
      <c r="O2547" s="1061">
        <v>697.85</v>
      </c>
      <c r="P2547" s="1061">
        <v>697.85</v>
      </c>
      <c r="Q2547" s="1061">
        <v>697.85</v>
      </c>
      <c r="R2547" s="1061">
        <v>697.85</v>
      </c>
      <c r="S2547" s="1061">
        <v>697.85</v>
      </c>
      <c r="T2547" s="1061">
        <v>697.85</v>
      </c>
      <c r="U2547" s="1061">
        <v>697.85</v>
      </c>
      <c r="V2547" s="1061">
        <v>697.85</v>
      </c>
      <c r="W2547" s="1061">
        <v>697.85</v>
      </c>
    </row>
    <row r="2548" spans="1:23">
      <c r="A2548" s="908"/>
      <c r="B2548" s="1061" t="s">
        <v>234</v>
      </c>
      <c r="C2548" s="1061" t="s">
        <v>235</v>
      </c>
      <c r="D2548" s="1061" t="s">
        <v>4960</v>
      </c>
      <c r="E2548" s="1061" t="s">
        <v>8357</v>
      </c>
      <c r="F2548" s="1061" t="s">
        <v>4960</v>
      </c>
      <c r="G2548" s="1061" t="s">
        <v>1739</v>
      </c>
      <c r="H2548" s="1061" t="s">
        <v>129</v>
      </c>
      <c r="I2548" s="1061" t="s">
        <v>21</v>
      </c>
      <c r="J2548" s="1061" t="s">
        <v>7975</v>
      </c>
      <c r="K2548" s="1061" t="s">
        <v>14849</v>
      </c>
      <c r="L2548" s="1061">
        <v>246.3</v>
      </c>
      <c r="M2548" s="1061">
        <v>246.3</v>
      </c>
      <c r="N2548" s="1061">
        <v>246.3</v>
      </c>
      <c r="O2548" s="1061">
        <v>246.3</v>
      </c>
      <c r="P2548" s="1061">
        <v>246.3</v>
      </c>
      <c r="Q2548" s="1061">
        <v>246.3</v>
      </c>
      <c r="R2548" s="1061">
        <v>246.3</v>
      </c>
      <c r="S2548" s="1061">
        <v>246.3</v>
      </c>
      <c r="T2548" s="1061">
        <v>246.3</v>
      </c>
      <c r="U2548" s="1061">
        <v>246.3</v>
      </c>
      <c r="V2548" s="1061">
        <v>246.3</v>
      </c>
      <c r="W2548" s="1061">
        <v>246.3</v>
      </c>
    </row>
    <row r="2549" spans="1:23">
      <c r="A2549" s="908"/>
      <c r="B2549" s="1061" t="s">
        <v>234</v>
      </c>
      <c r="C2549" s="1061" t="s">
        <v>235</v>
      </c>
      <c r="D2549" s="1061" t="s">
        <v>4970</v>
      </c>
      <c r="E2549" s="1061" t="s">
        <v>8358</v>
      </c>
      <c r="F2549" s="1061" t="s">
        <v>4970</v>
      </c>
      <c r="G2549" s="1061" t="s">
        <v>1739</v>
      </c>
      <c r="H2549" s="1061" t="s">
        <v>129</v>
      </c>
      <c r="I2549" s="1061" t="s">
        <v>21</v>
      </c>
      <c r="J2549" s="1061" t="s">
        <v>7975</v>
      </c>
      <c r="K2549" s="1061" t="s">
        <v>14849</v>
      </c>
      <c r="L2549" s="1061">
        <v>205.25</v>
      </c>
      <c r="M2549" s="1061">
        <v>205.25</v>
      </c>
      <c r="N2549" s="1061">
        <v>205.25</v>
      </c>
      <c r="O2549" s="1061">
        <v>205.25</v>
      </c>
      <c r="P2549" s="1061">
        <v>205.25</v>
      </c>
      <c r="Q2549" s="1061">
        <v>205.25</v>
      </c>
      <c r="R2549" s="1061">
        <v>205.25</v>
      </c>
      <c r="S2549" s="1061">
        <v>205.25</v>
      </c>
      <c r="T2549" s="1061">
        <v>205.25</v>
      </c>
      <c r="U2549" s="1061">
        <v>205.25</v>
      </c>
      <c r="V2549" s="1061">
        <v>205.25</v>
      </c>
      <c r="W2549" s="1061">
        <v>205.25</v>
      </c>
    </row>
    <row r="2550" spans="1:23">
      <c r="A2550" s="908"/>
      <c r="B2550" s="1061" t="s">
        <v>234</v>
      </c>
      <c r="C2550" s="1061" t="s">
        <v>235</v>
      </c>
      <c r="D2550" s="1061" t="s">
        <v>2996</v>
      </c>
      <c r="E2550" s="1061" t="s">
        <v>8359</v>
      </c>
      <c r="F2550" s="1061" t="s">
        <v>2996</v>
      </c>
      <c r="G2550" s="1061" t="s">
        <v>1739</v>
      </c>
      <c r="H2550" s="1061" t="s">
        <v>129</v>
      </c>
      <c r="I2550" s="1061" t="s">
        <v>21</v>
      </c>
      <c r="J2550" s="1061" t="s">
        <v>7975</v>
      </c>
      <c r="K2550" s="1061" t="s">
        <v>14849</v>
      </c>
      <c r="L2550" s="1061">
        <v>47.6</v>
      </c>
      <c r="M2550" s="1061">
        <v>47.6</v>
      </c>
      <c r="N2550" s="1061">
        <v>47.6</v>
      </c>
      <c r="O2550" s="1061">
        <v>47.6</v>
      </c>
      <c r="P2550" s="1061">
        <v>47.6</v>
      </c>
      <c r="Q2550" s="1061">
        <v>47.6</v>
      </c>
      <c r="R2550" s="1061">
        <v>47.6</v>
      </c>
      <c r="S2550" s="1061">
        <v>47.6</v>
      </c>
      <c r="T2550" s="1061">
        <v>47.6</v>
      </c>
      <c r="U2550" s="1061">
        <v>47.6</v>
      </c>
      <c r="V2550" s="1061">
        <v>47.6</v>
      </c>
      <c r="W2550" s="1061">
        <v>47.6</v>
      </c>
    </row>
    <row r="2551" spans="1:23">
      <c r="A2551" s="908"/>
      <c r="B2551" s="1061" t="s">
        <v>234</v>
      </c>
      <c r="C2551" s="1061" t="s">
        <v>235</v>
      </c>
      <c r="D2551" s="1061" t="s">
        <v>2996</v>
      </c>
      <c r="E2551" s="1061" t="s">
        <v>8360</v>
      </c>
      <c r="F2551" s="1061" t="s">
        <v>2996</v>
      </c>
      <c r="G2551" s="1061" t="s">
        <v>1739</v>
      </c>
      <c r="H2551" s="1061" t="s">
        <v>129</v>
      </c>
      <c r="I2551" s="1061" t="s">
        <v>21</v>
      </c>
      <c r="J2551" s="1061" t="s">
        <v>7975</v>
      </c>
      <c r="K2551" s="1061" t="s">
        <v>14849</v>
      </c>
      <c r="L2551" s="1061">
        <v>9.85</v>
      </c>
      <c r="M2551" s="1061">
        <v>9.85</v>
      </c>
      <c r="N2551" s="1061">
        <v>9.85</v>
      </c>
      <c r="O2551" s="1061">
        <v>9.85</v>
      </c>
      <c r="P2551" s="1061">
        <v>9.85</v>
      </c>
      <c r="Q2551" s="1061">
        <v>9.85</v>
      </c>
      <c r="R2551" s="1061">
        <v>9.85</v>
      </c>
      <c r="S2551" s="1061">
        <v>9.85</v>
      </c>
      <c r="T2551" s="1061">
        <v>9.85</v>
      </c>
      <c r="U2551" s="1061">
        <v>9.85</v>
      </c>
      <c r="V2551" s="1061">
        <v>9.85</v>
      </c>
      <c r="W2551" s="1061">
        <v>9.85</v>
      </c>
    </row>
    <row r="2552" spans="1:23">
      <c r="A2552" s="908"/>
      <c r="B2552" s="1061" t="s">
        <v>234</v>
      </c>
      <c r="C2552" s="1061" t="s">
        <v>235</v>
      </c>
      <c r="D2552" s="1061" t="s">
        <v>2996</v>
      </c>
      <c r="E2552" s="1061" t="s">
        <v>13976</v>
      </c>
      <c r="F2552" s="1061" t="s">
        <v>2996</v>
      </c>
      <c r="G2552" s="1061" t="s">
        <v>1739</v>
      </c>
      <c r="H2552" s="1061" t="s">
        <v>129</v>
      </c>
      <c r="I2552" s="1061" t="s">
        <v>21</v>
      </c>
      <c r="J2552" s="1061" t="s">
        <v>7975</v>
      </c>
      <c r="K2552" s="1061" t="s">
        <v>14849</v>
      </c>
      <c r="L2552" s="1061">
        <v>6.89</v>
      </c>
      <c r="M2552" s="1061">
        <v>6.89</v>
      </c>
      <c r="N2552" s="1061">
        <v>6.89</v>
      </c>
      <c r="O2552" s="1061">
        <v>6.89</v>
      </c>
      <c r="P2552" s="1061">
        <v>6.89</v>
      </c>
      <c r="Q2552" s="1061">
        <v>6.89</v>
      </c>
      <c r="R2552" s="1061">
        <v>6.89</v>
      </c>
      <c r="S2552" s="1061">
        <v>6.89</v>
      </c>
      <c r="T2552" s="1061">
        <v>6.89</v>
      </c>
      <c r="U2552" s="1061">
        <v>6.89</v>
      </c>
      <c r="V2552" s="1061">
        <v>6.89</v>
      </c>
      <c r="W2552" s="1061">
        <v>6.89</v>
      </c>
    </row>
    <row r="2553" spans="1:23">
      <c r="A2553" s="908"/>
      <c r="B2553" s="1061" t="s">
        <v>234</v>
      </c>
      <c r="C2553" s="1061" t="s">
        <v>235</v>
      </c>
      <c r="D2553" s="1061" t="s">
        <v>2996</v>
      </c>
      <c r="E2553" s="1061" t="s">
        <v>8361</v>
      </c>
      <c r="F2553" s="1061" t="s">
        <v>2996</v>
      </c>
      <c r="G2553" s="1061" t="s">
        <v>1739</v>
      </c>
      <c r="H2553" s="1061" t="s">
        <v>129</v>
      </c>
      <c r="I2553" s="1061" t="s">
        <v>21</v>
      </c>
      <c r="J2553" s="1061" t="s">
        <v>7975</v>
      </c>
      <c r="K2553" s="1061" t="s">
        <v>14849</v>
      </c>
      <c r="L2553" s="1061">
        <v>1.64</v>
      </c>
      <c r="M2553" s="1061">
        <v>1.64</v>
      </c>
      <c r="N2553" s="1061">
        <v>1.64</v>
      </c>
      <c r="O2553" s="1061">
        <v>1.64</v>
      </c>
      <c r="P2553" s="1061">
        <v>1.64</v>
      </c>
      <c r="Q2553" s="1061">
        <v>1.64</v>
      </c>
      <c r="R2553" s="1061">
        <v>1.64</v>
      </c>
      <c r="S2553" s="1061">
        <v>1.64</v>
      </c>
      <c r="T2553" s="1061">
        <v>1.64</v>
      </c>
      <c r="U2553" s="1061">
        <v>1.64</v>
      </c>
      <c r="V2553" s="1061">
        <v>1.64</v>
      </c>
      <c r="W2553" s="1061">
        <v>1.64</v>
      </c>
    </row>
    <row r="2554" spans="1:23">
      <c r="A2554" s="908"/>
      <c r="B2554" s="1061" t="s">
        <v>234</v>
      </c>
      <c r="C2554" s="1061" t="s">
        <v>235</v>
      </c>
      <c r="D2554" s="1061" t="s">
        <v>2996</v>
      </c>
      <c r="E2554" s="1061" t="s">
        <v>8362</v>
      </c>
      <c r="F2554" s="1061" t="s">
        <v>2996</v>
      </c>
      <c r="G2554" s="1061" t="s">
        <v>1739</v>
      </c>
      <c r="H2554" s="1061" t="s">
        <v>129</v>
      </c>
      <c r="I2554" s="1061" t="s">
        <v>21</v>
      </c>
      <c r="J2554" s="1061" t="s">
        <v>7975</v>
      </c>
      <c r="K2554" s="1061" t="s">
        <v>14849</v>
      </c>
      <c r="L2554" s="1061">
        <v>1.64</v>
      </c>
      <c r="M2554" s="1061">
        <v>1.64</v>
      </c>
      <c r="N2554" s="1061">
        <v>1.64</v>
      </c>
      <c r="O2554" s="1061">
        <v>1.64</v>
      </c>
      <c r="P2554" s="1061">
        <v>1.64</v>
      </c>
      <c r="Q2554" s="1061">
        <v>1.64</v>
      </c>
      <c r="R2554" s="1061">
        <v>1.64</v>
      </c>
      <c r="S2554" s="1061">
        <v>1.64</v>
      </c>
      <c r="T2554" s="1061">
        <v>1.64</v>
      </c>
      <c r="U2554" s="1061">
        <v>1.64</v>
      </c>
      <c r="V2554" s="1061">
        <v>1.64</v>
      </c>
      <c r="W2554" s="1061">
        <v>1.64</v>
      </c>
    </row>
    <row r="2555" spans="1:23">
      <c r="A2555" s="908"/>
      <c r="B2555" s="1061" t="s">
        <v>234</v>
      </c>
      <c r="C2555" s="1061" t="s">
        <v>235</v>
      </c>
      <c r="D2555" s="1061" t="s">
        <v>2996</v>
      </c>
      <c r="E2555" s="1061" t="s">
        <v>8363</v>
      </c>
      <c r="F2555" s="1061" t="s">
        <v>2996</v>
      </c>
      <c r="G2555" s="1061" t="s">
        <v>1739</v>
      </c>
      <c r="H2555" s="1061" t="s">
        <v>129</v>
      </c>
      <c r="I2555" s="1061" t="s">
        <v>21</v>
      </c>
      <c r="J2555" s="1061" t="s">
        <v>7975</v>
      </c>
      <c r="K2555" s="1061" t="s">
        <v>14849</v>
      </c>
      <c r="L2555" s="1061">
        <v>123.16</v>
      </c>
      <c r="M2555" s="1061">
        <v>123.16</v>
      </c>
      <c r="N2555" s="1061">
        <v>123.16</v>
      </c>
      <c r="O2555" s="1061">
        <v>123.16</v>
      </c>
      <c r="P2555" s="1061">
        <v>123.16</v>
      </c>
      <c r="Q2555" s="1061">
        <v>123.16</v>
      </c>
      <c r="R2555" s="1061">
        <v>123.16</v>
      </c>
      <c r="S2555" s="1061">
        <v>123.16</v>
      </c>
      <c r="T2555" s="1061">
        <v>123.16</v>
      </c>
      <c r="U2555" s="1061">
        <v>123.16</v>
      </c>
      <c r="V2555" s="1061">
        <v>123.16</v>
      </c>
      <c r="W2555" s="1061">
        <v>123.16</v>
      </c>
    </row>
    <row r="2556" spans="1:23">
      <c r="A2556" s="908"/>
      <c r="B2556" s="1061" t="s">
        <v>234</v>
      </c>
      <c r="C2556" s="1061" t="s">
        <v>235</v>
      </c>
      <c r="D2556" s="1061" t="s">
        <v>4252</v>
      </c>
      <c r="E2556" s="1061" t="s">
        <v>8365</v>
      </c>
      <c r="F2556" s="1061" t="s">
        <v>8364</v>
      </c>
      <c r="G2556" s="1061" t="s">
        <v>1739</v>
      </c>
      <c r="H2556" s="1061" t="s">
        <v>129</v>
      </c>
      <c r="I2556" s="1061" t="s">
        <v>21</v>
      </c>
      <c r="J2556" s="1061" t="s">
        <v>7975</v>
      </c>
      <c r="K2556" s="1061" t="s">
        <v>14849</v>
      </c>
      <c r="L2556" s="1061">
        <v>6.63</v>
      </c>
      <c r="M2556" s="1061">
        <v>6.63</v>
      </c>
      <c r="N2556" s="1061">
        <v>6.63</v>
      </c>
      <c r="O2556" s="1061">
        <v>6.63</v>
      </c>
      <c r="P2556" s="1061">
        <v>6.63</v>
      </c>
      <c r="Q2556" s="1061">
        <v>6.63</v>
      </c>
      <c r="R2556" s="1061">
        <v>6.63</v>
      </c>
      <c r="S2556" s="1061">
        <v>6.63</v>
      </c>
      <c r="T2556" s="1061">
        <v>6.63</v>
      </c>
      <c r="U2556" s="1061">
        <v>6.63</v>
      </c>
      <c r="V2556" s="1061">
        <v>6.63</v>
      </c>
      <c r="W2556" s="1061">
        <v>6.63</v>
      </c>
    </row>
    <row r="2557" spans="1:23">
      <c r="A2557" s="908"/>
      <c r="B2557" s="1061" t="s">
        <v>234</v>
      </c>
      <c r="C2557" s="1061" t="s">
        <v>235</v>
      </c>
      <c r="D2557" s="1061" t="s">
        <v>4252</v>
      </c>
      <c r="E2557" s="1061" t="s">
        <v>8366</v>
      </c>
      <c r="F2557" s="1061" t="s">
        <v>8099</v>
      </c>
      <c r="G2557" s="1061" t="s">
        <v>1739</v>
      </c>
      <c r="H2557" s="1061" t="s">
        <v>129</v>
      </c>
      <c r="I2557" s="1061" t="s">
        <v>21</v>
      </c>
      <c r="J2557" s="1061" t="s">
        <v>7975</v>
      </c>
      <c r="K2557" s="1061" t="s">
        <v>14849</v>
      </c>
      <c r="L2557" s="1061">
        <v>1.4</v>
      </c>
      <c r="M2557" s="1061">
        <v>1.4</v>
      </c>
      <c r="N2557" s="1061">
        <v>1.4</v>
      </c>
      <c r="O2557" s="1061">
        <v>1.4</v>
      </c>
      <c r="P2557" s="1061">
        <v>1.4</v>
      </c>
      <c r="Q2557" s="1061">
        <v>1.4</v>
      </c>
      <c r="R2557" s="1061">
        <v>1.4</v>
      </c>
      <c r="S2557" s="1061">
        <v>1.4</v>
      </c>
      <c r="T2557" s="1061">
        <v>1.4</v>
      </c>
      <c r="U2557" s="1061">
        <v>1.4</v>
      </c>
      <c r="V2557" s="1061">
        <v>1.4</v>
      </c>
      <c r="W2557" s="1061">
        <v>1.4</v>
      </c>
    </row>
    <row r="2558" spans="1:23">
      <c r="A2558" s="908"/>
      <c r="B2558" s="1061" t="s">
        <v>234</v>
      </c>
      <c r="C2558" s="1061" t="s">
        <v>235</v>
      </c>
      <c r="D2558" s="1061" t="s">
        <v>4563</v>
      </c>
      <c r="E2558" s="1061" t="s">
        <v>5248</v>
      </c>
      <c r="F2558" s="1061" t="s">
        <v>5249</v>
      </c>
      <c r="G2558" s="1061" t="s">
        <v>1739</v>
      </c>
      <c r="H2558" s="1061" t="s">
        <v>129</v>
      </c>
      <c r="I2558" s="1061" t="s">
        <v>21</v>
      </c>
      <c r="J2558" s="1061" t="s">
        <v>7975</v>
      </c>
      <c r="K2558" s="1061" t="s">
        <v>14849</v>
      </c>
      <c r="L2558" s="1061">
        <v>30.66</v>
      </c>
      <c r="M2558" s="1061">
        <v>30.66</v>
      </c>
      <c r="N2558" s="1061">
        <v>30.66</v>
      </c>
      <c r="O2558" s="1061">
        <v>30.66</v>
      </c>
      <c r="P2558" s="1061">
        <v>30.66</v>
      </c>
      <c r="Q2558" s="1061">
        <v>30.66</v>
      </c>
      <c r="R2558" s="1061">
        <v>30.66</v>
      </c>
      <c r="S2558" s="1061">
        <v>30.66</v>
      </c>
      <c r="T2558" s="1061">
        <v>30.66</v>
      </c>
      <c r="U2558" s="1061">
        <v>30.66</v>
      </c>
      <c r="V2558" s="1061">
        <v>30.66</v>
      </c>
      <c r="W2558" s="1061">
        <v>30.66</v>
      </c>
    </row>
    <row r="2559" spans="1:23">
      <c r="A2559" s="908"/>
      <c r="B2559" s="1061" t="s">
        <v>234</v>
      </c>
      <c r="C2559" s="1061" t="s">
        <v>235</v>
      </c>
      <c r="D2559" s="1061" t="s">
        <v>4416</v>
      </c>
      <c r="E2559" s="1061" t="s">
        <v>5250</v>
      </c>
      <c r="F2559" s="1061" t="s">
        <v>5251</v>
      </c>
      <c r="G2559" s="1061" t="s">
        <v>1739</v>
      </c>
      <c r="H2559" s="1061" t="s">
        <v>129</v>
      </c>
      <c r="I2559" s="1061" t="s">
        <v>21</v>
      </c>
      <c r="J2559" s="1061" t="s">
        <v>7975</v>
      </c>
      <c r="K2559" s="1061" t="s">
        <v>14849</v>
      </c>
      <c r="L2559" s="1061">
        <v>579.62</v>
      </c>
      <c r="M2559" s="1061">
        <v>579.62</v>
      </c>
      <c r="N2559" s="1061">
        <v>579.62</v>
      </c>
      <c r="O2559" s="1061">
        <v>579.62</v>
      </c>
      <c r="P2559" s="1061">
        <v>579.62</v>
      </c>
      <c r="Q2559" s="1061">
        <v>579.62</v>
      </c>
      <c r="R2559" s="1061">
        <v>579.62</v>
      </c>
      <c r="S2559" s="1061">
        <v>579.62</v>
      </c>
      <c r="T2559" s="1061">
        <v>579.62</v>
      </c>
      <c r="U2559" s="1061">
        <v>579.62</v>
      </c>
      <c r="V2559" s="1061">
        <v>579.62</v>
      </c>
      <c r="W2559" s="1061">
        <v>579.62</v>
      </c>
    </row>
    <row r="2560" spans="1:23">
      <c r="A2560" s="908"/>
      <c r="B2560" s="1061" t="s">
        <v>234</v>
      </c>
      <c r="C2560" s="1061" t="s">
        <v>235</v>
      </c>
      <c r="D2560" s="1061" t="s">
        <v>4416</v>
      </c>
      <c r="E2560" s="1061" t="s">
        <v>9792</v>
      </c>
      <c r="F2560" s="1061" t="s">
        <v>9793</v>
      </c>
      <c r="G2560" s="1061" t="s">
        <v>1739</v>
      </c>
      <c r="H2560" s="1061" t="s">
        <v>129</v>
      </c>
      <c r="I2560" s="1061" t="s">
        <v>21</v>
      </c>
      <c r="J2560" s="1061" t="s">
        <v>7975</v>
      </c>
      <c r="K2560" s="1061" t="s">
        <v>14849</v>
      </c>
      <c r="L2560" s="1061">
        <v>1026.24</v>
      </c>
      <c r="M2560" s="1061">
        <v>1026.24</v>
      </c>
      <c r="N2560" s="1061">
        <v>1026.24</v>
      </c>
      <c r="O2560" s="1061">
        <v>1026.24</v>
      </c>
      <c r="P2560" s="1061">
        <v>1026.24</v>
      </c>
      <c r="Q2560" s="1061">
        <v>1026.24</v>
      </c>
      <c r="R2560" s="1061">
        <v>1026.24</v>
      </c>
      <c r="S2560" s="1061">
        <v>1026.24</v>
      </c>
      <c r="T2560" s="1061">
        <v>1026.24</v>
      </c>
      <c r="U2560" s="1061">
        <v>1026.24</v>
      </c>
      <c r="V2560" s="1061">
        <v>1026.24</v>
      </c>
      <c r="W2560" s="1061">
        <v>1026.24</v>
      </c>
    </row>
    <row r="2561" spans="1:23">
      <c r="A2561" s="908"/>
      <c r="B2561" s="1061" t="s">
        <v>234</v>
      </c>
      <c r="C2561" s="1061" t="s">
        <v>235</v>
      </c>
      <c r="D2561" s="1061" t="s">
        <v>4322</v>
      </c>
      <c r="E2561" s="1061" t="s">
        <v>5252</v>
      </c>
      <c r="F2561" s="1061" t="s">
        <v>5253</v>
      </c>
      <c r="G2561" s="1061" t="s">
        <v>1739</v>
      </c>
      <c r="H2561" s="1061" t="s">
        <v>129</v>
      </c>
      <c r="I2561" s="1061" t="s">
        <v>21</v>
      </c>
      <c r="J2561" s="1061" t="s">
        <v>7975</v>
      </c>
      <c r="K2561" s="1061" t="s">
        <v>14849</v>
      </c>
      <c r="L2561" s="1061">
        <v>178.39</v>
      </c>
      <c r="M2561" s="1061">
        <v>178.39</v>
      </c>
      <c r="N2561" s="1061">
        <v>178.39</v>
      </c>
      <c r="O2561" s="1061">
        <v>178.39</v>
      </c>
      <c r="P2561" s="1061">
        <v>178.39</v>
      </c>
      <c r="Q2561" s="1061">
        <v>178.39</v>
      </c>
      <c r="R2561" s="1061">
        <v>178.39</v>
      </c>
      <c r="S2561" s="1061">
        <v>178.39</v>
      </c>
      <c r="T2561" s="1061">
        <v>178.39</v>
      </c>
      <c r="U2561" s="1061">
        <v>178.39</v>
      </c>
      <c r="V2561" s="1061">
        <v>178.39</v>
      </c>
      <c r="W2561" s="1061">
        <v>178.39</v>
      </c>
    </row>
    <row r="2562" spans="1:23">
      <c r="A2562" s="908"/>
      <c r="B2562" s="1061" t="s">
        <v>234</v>
      </c>
      <c r="C2562" s="1061" t="s">
        <v>235</v>
      </c>
      <c r="D2562" s="1061" t="s">
        <v>4322</v>
      </c>
      <c r="E2562" s="1061" t="s">
        <v>5254</v>
      </c>
      <c r="F2562" s="1061" t="s">
        <v>5255</v>
      </c>
      <c r="G2562" s="1061" t="s">
        <v>1739</v>
      </c>
      <c r="H2562" s="1061" t="s">
        <v>129</v>
      </c>
      <c r="I2562" s="1061" t="s">
        <v>21</v>
      </c>
      <c r="J2562" s="1061" t="s">
        <v>7975</v>
      </c>
      <c r="K2562" s="1061" t="s">
        <v>14849</v>
      </c>
      <c r="L2562" s="1061">
        <v>4.84</v>
      </c>
      <c r="M2562" s="1061">
        <v>4.84</v>
      </c>
      <c r="N2562" s="1061">
        <v>4.84</v>
      </c>
      <c r="O2562" s="1061">
        <v>4.84</v>
      </c>
      <c r="P2562" s="1061">
        <v>4.84</v>
      </c>
      <c r="Q2562" s="1061">
        <v>4.84</v>
      </c>
      <c r="R2562" s="1061">
        <v>4.84</v>
      </c>
      <c r="S2562" s="1061">
        <v>4.84</v>
      </c>
      <c r="T2562" s="1061">
        <v>4.84</v>
      </c>
      <c r="U2562" s="1061">
        <v>4.84</v>
      </c>
      <c r="V2562" s="1061">
        <v>4.84</v>
      </c>
      <c r="W2562" s="1061">
        <v>4.84</v>
      </c>
    </row>
    <row r="2563" spans="1:23">
      <c r="A2563" s="908"/>
      <c r="B2563" s="1061" t="s">
        <v>234</v>
      </c>
      <c r="C2563" s="1061" t="s">
        <v>235</v>
      </c>
      <c r="D2563" s="1061" t="s">
        <v>4322</v>
      </c>
      <c r="E2563" s="1061" t="s">
        <v>13977</v>
      </c>
      <c r="F2563" s="1061" t="s">
        <v>13978</v>
      </c>
      <c r="G2563" s="1061" t="s">
        <v>1739</v>
      </c>
      <c r="H2563" s="1061" t="s">
        <v>129</v>
      </c>
      <c r="I2563" s="1061" t="s">
        <v>21</v>
      </c>
      <c r="J2563" s="1061" t="s">
        <v>7975</v>
      </c>
      <c r="K2563" s="1061" t="s">
        <v>14849</v>
      </c>
      <c r="L2563" s="1061">
        <v>9.39</v>
      </c>
      <c r="M2563" s="1061">
        <v>9.39</v>
      </c>
      <c r="N2563" s="1061">
        <v>9.39</v>
      </c>
      <c r="O2563" s="1061">
        <v>9.39</v>
      </c>
      <c r="P2563" s="1061">
        <v>9.39</v>
      </c>
      <c r="Q2563" s="1061">
        <v>9.39</v>
      </c>
      <c r="R2563" s="1061">
        <v>9.39</v>
      </c>
      <c r="S2563" s="1061">
        <v>9.39</v>
      </c>
      <c r="T2563" s="1061">
        <v>9.39</v>
      </c>
      <c r="U2563" s="1061">
        <v>9.39</v>
      </c>
      <c r="V2563" s="1061">
        <v>9.39</v>
      </c>
      <c r="W2563" s="1061">
        <v>9.39</v>
      </c>
    </row>
    <row r="2564" spans="1:23">
      <c r="A2564" s="908"/>
      <c r="B2564" s="1061" t="s">
        <v>234</v>
      </c>
      <c r="C2564" s="1061" t="s">
        <v>235</v>
      </c>
      <c r="D2564" s="1061" t="s">
        <v>4435</v>
      </c>
      <c r="E2564" s="1061" t="s">
        <v>13979</v>
      </c>
      <c r="F2564" s="1061" t="s">
        <v>13980</v>
      </c>
      <c r="G2564" s="1061" t="s">
        <v>1739</v>
      </c>
      <c r="H2564" s="1061" t="s">
        <v>129</v>
      </c>
      <c r="I2564" s="1061" t="s">
        <v>21</v>
      </c>
      <c r="J2564" s="1061" t="s">
        <v>7975</v>
      </c>
      <c r="K2564" s="1061" t="s">
        <v>14849</v>
      </c>
      <c r="L2564" s="1061">
        <v>1034.45</v>
      </c>
      <c r="M2564" s="1061">
        <v>1034.45</v>
      </c>
      <c r="N2564" s="1061">
        <v>1034.45</v>
      </c>
      <c r="O2564" s="1061">
        <v>1034.45</v>
      </c>
      <c r="P2564" s="1061">
        <v>1034.45</v>
      </c>
      <c r="Q2564" s="1061">
        <v>1034.45</v>
      </c>
      <c r="R2564" s="1061">
        <v>1034.45</v>
      </c>
      <c r="S2564" s="1061">
        <v>1034.45</v>
      </c>
      <c r="T2564" s="1061">
        <v>1034.45</v>
      </c>
      <c r="U2564" s="1061">
        <v>1034.45</v>
      </c>
      <c r="V2564" s="1061">
        <v>1034.45</v>
      </c>
      <c r="W2564" s="1061">
        <v>1034.45</v>
      </c>
    </row>
    <row r="2565" spans="1:23">
      <c r="A2565" s="908"/>
      <c r="B2565" s="1061" t="s">
        <v>234</v>
      </c>
      <c r="C2565" s="1061" t="s">
        <v>235</v>
      </c>
      <c r="D2565" s="1061" t="s">
        <v>5319</v>
      </c>
      <c r="E2565" s="1061" t="s">
        <v>9620</v>
      </c>
      <c r="F2565" s="1061" t="s">
        <v>9621</v>
      </c>
      <c r="G2565" s="1061" t="s">
        <v>1739</v>
      </c>
      <c r="H2565" s="1061" t="s">
        <v>129</v>
      </c>
      <c r="I2565" s="1061" t="s">
        <v>21</v>
      </c>
      <c r="J2565" s="1061" t="s">
        <v>7975</v>
      </c>
      <c r="K2565" s="1061" t="s">
        <v>14849</v>
      </c>
      <c r="L2565" s="1061">
        <v>3.78</v>
      </c>
      <c r="M2565" s="1061">
        <v>3.78</v>
      </c>
      <c r="N2565" s="1061">
        <v>3.78</v>
      </c>
      <c r="O2565" s="1061">
        <v>3.78</v>
      </c>
      <c r="P2565" s="1061">
        <v>3.78</v>
      </c>
      <c r="Q2565" s="1061">
        <v>3.78</v>
      </c>
      <c r="R2565" s="1061">
        <v>3.78</v>
      </c>
      <c r="S2565" s="1061">
        <v>3.78</v>
      </c>
      <c r="T2565" s="1061">
        <v>3.78</v>
      </c>
      <c r="U2565" s="1061">
        <v>3.78</v>
      </c>
      <c r="V2565" s="1061">
        <v>3.78</v>
      </c>
      <c r="W2565" s="1061">
        <v>3.78</v>
      </c>
    </row>
    <row r="2566" spans="1:23">
      <c r="A2566" s="908"/>
      <c r="B2566" s="1061" t="s">
        <v>234</v>
      </c>
      <c r="C2566" s="1061" t="s">
        <v>235</v>
      </c>
      <c r="D2566" s="1061" t="s">
        <v>4339</v>
      </c>
      <c r="E2566" s="1061" t="s">
        <v>9622</v>
      </c>
      <c r="F2566" s="1061" t="s">
        <v>9623</v>
      </c>
      <c r="G2566" s="1061" t="s">
        <v>1739</v>
      </c>
      <c r="H2566" s="1061" t="s">
        <v>129</v>
      </c>
      <c r="I2566" s="1061" t="s">
        <v>21</v>
      </c>
      <c r="J2566" s="1061" t="s">
        <v>7975</v>
      </c>
      <c r="K2566" s="1061" t="s">
        <v>14849</v>
      </c>
      <c r="L2566" s="1061">
        <v>10.02</v>
      </c>
      <c r="M2566" s="1061">
        <v>10.02</v>
      </c>
      <c r="N2566" s="1061">
        <v>10.02</v>
      </c>
      <c r="O2566" s="1061">
        <v>10.02</v>
      </c>
      <c r="P2566" s="1061">
        <v>10.02</v>
      </c>
      <c r="Q2566" s="1061">
        <v>10.02</v>
      </c>
      <c r="R2566" s="1061">
        <v>10.02</v>
      </c>
      <c r="S2566" s="1061">
        <v>10.02</v>
      </c>
      <c r="T2566" s="1061">
        <v>10.02</v>
      </c>
      <c r="U2566" s="1061">
        <v>10.02</v>
      </c>
      <c r="V2566" s="1061">
        <v>10.02</v>
      </c>
      <c r="W2566" s="1061">
        <v>10.02</v>
      </c>
    </row>
    <row r="2567" spans="1:23">
      <c r="A2567" s="908"/>
      <c r="B2567" s="1061" t="s">
        <v>234</v>
      </c>
      <c r="C2567" s="1061" t="s">
        <v>235</v>
      </c>
      <c r="D2567" s="1061" t="s">
        <v>4339</v>
      </c>
      <c r="E2567" s="1061" t="s">
        <v>9624</v>
      </c>
      <c r="F2567" s="1061" t="s">
        <v>5215</v>
      </c>
      <c r="G2567" s="1061" t="s">
        <v>1739</v>
      </c>
      <c r="H2567" s="1061" t="s">
        <v>129</v>
      </c>
      <c r="I2567" s="1061" t="s">
        <v>21</v>
      </c>
      <c r="J2567" s="1061" t="s">
        <v>7975</v>
      </c>
      <c r="K2567" s="1061" t="s">
        <v>14849</v>
      </c>
      <c r="L2567" s="1061">
        <v>39.42</v>
      </c>
      <c r="M2567" s="1061">
        <v>39.42</v>
      </c>
      <c r="N2567" s="1061">
        <v>39.42</v>
      </c>
      <c r="O2567" s="1061">
        <v>39.42</v>
      </c>
      <c r="P2567" s="1061">
        <v>39.42</v>
      </c>
      <c r="Q2567" s="1061">
        <v>39.42</v>
      </c>
      <c r="R2567" s="1061">
        <v>39.42</v>
      </c>
      <c r="S2567" s="1061">
        <v>39.42</v>
      </c>
      <c r="T2567" s="1061">
        <v>39.42</v>
      </c>
      <c r="U2567" s="1061">
        <v>39.42</v>
      </c>
      <c r="V2567" s="1061">
        <v>39.42</v>
      </c>
      <c r="W2567" s="1061">
        <v>39.42</v>
      </c>
    </row>
    <row r="2568" spans="1:23">
      <c r="A2568" s="908"/>
      <c r="B2568" s="1061" t="s">
        <v>234</v>
      </c>
      <c r="C2568" s="1061" t="s">
        <v>235</v>
      </c>
      <c r="D2568" s="1061" t="s">
        <v>4160</v>
      </c>
      <c r="E2568" s="1061" t="s">
        <v>9625</v>
      </c>
      <c r="F2568" s="1061" t="s">
        <v>9626</v>
      </c>
      <c r="G2568" s="1061" t="s">
        <v>1739</v>
      </c>
      <c r="H2568" s="1061" t="s">
        <v>129</v>
      </c>
      <c r="I2568" s="1061" t="s">
        <v>21</v>
      </c>
      <c r="J2568" s="1061" t="s">
        <v>7975</v>
      </c>
      <c r="K2568" s="1061" t="s">
        <v>14849</v>
      </c>
      <c r="L2568" s="1061">
        <v>69.790000000000006</v>
      </c>
      <c r="M2568" s="1061">
        <v>69.790000000000006</v>
      </c>
      <c r="N2568" s="1061">
        <v>69.790000000000006</v>
      </c>
      <c r="O2568" s="1061">
        <v>69.790000000000006</v>
      </c>
      <c r="P2568" s="1061">
        <v>69.790000000000006</v>
      </c>
      <c r="Q2568" s="1061">
        <v>69.790000000000006</v>
      </c>
      <c r="R2568" s="1061">
        <v>69.790000000000006</v>
      </c>
      <c r="S2568" s="1061">
        <v>69.790000000000006</v>
      </c>
      <c r="T2568" s="1061">
        <v>69.790000000000006</v>
      </c>
      <c r="U2568" s="1061">
        <v>69.790000000000006</v>
      </c>
      <c r="V2568" s="1061">
        <v>69.790000000000006</v>
      </c>
      <c r="W2568" s="1061">
        <v>69.790000000000006</v>
      </c>
    </row>
    <row r="2569" spans="1:23">
      <c r="A2569" s="908"/>
      <c r="B2569" s="1061" t="s">
        <v>234</v>
      </c>
      <c r="C2569" s="1061" t="s">
        <v>235</v>
      </c>
      <c r="D2569" s="1061" t="s">
        <v>5319</v>
      </c>
      <c r="E2569" s="1061" t="s">
        <v>9627</v>
      </c>
      <c r="F2569" s="1061" t="s">
        <v>9628</v>
      </c>
      <c r="G2569" s="1061" t="s">
        <v>1739</v>
      </c>
      <c r="H2569" s="1061" t="s">
        <v>129</v>
      </c>
      <c r="I2569" s="1061" t="s">
        <v>21</v>
      </c>
      <c r="J2569" s="1061" t="s">
        <v>7975</v>
      </c>
      <c r="K2569" s="1061" t="s">
        <v>14849</v>
      </c>
      <c r="L2569" s="1061">
        <v>1.34</v>
      </c>
      <c r="M2569" s="1061">
        <v>1.34</v>
      </c>
      <c r="N2569" s="1061">
        <v>1.34</v>
      </c>
      <c r="O2569" s="1061">
        <v>1.34</v>
      </c>
      <c r="P2569" s="1061">
        <v>1.34</v>
      </c>
      <c r="Q2569" s="1061">
        <v>1.34</v>
      </c>
      <c r="R2569" s="1061">
        <v>1.34</v>
      </c>
      <c r="S2569" s="1061">
        <v>1.34</v>
      </c>
      <c r="T2569" s="1061">
        <v>1.34</v>
      </c>
      <c r="U2569" s="1061">
        <v>1.34</v>
      </c>
      <c r="V2569" s="1061">
        <v>1.34</v>
      </c>
      <c r="W2569" s="1061">
        <v>1.34</v>
      </c>
    </row>
    <row r="2570" spans="1:23">
      <c r="A2570" s="908"/>
      <c r="B2570" s="1061" t="s">
        <v>234</v>
      </c>
      <c r="C2570" s="1061" t="s">
        <v>235</v>
      </c>
      <c r="D2570" s="1061" t="s">
        <v>4872</v>
      </c>
      <c r="E2570" s="1061" t="s">
        <v>9629</v>
      </c>
      <c r="F2570" s="1061" t="s">
        <v>9630</v>
      </c>
      <c r="G2570" s="1061" t="s">
        <v>1739</v>
      </c>
      <c r="H2570" s="1061" t="s">
        <v>129</v>
      </c>
      <c r="I2570" s="1061" t="s">
        <v>21</v>
      </c>
      <c r="J2570" s="1061" t="s">
        <v>7975</v>
      </c>
      <c r="K2570" s="1061" t="s">
        <v>14849</v>
      </c>
      <c r="L2570" s="1061">
        <v>623.97</v>
      </c>
      <c r="M2570" s="1061">
        <v>623.97</v>
      </c>
      <c r="N2570" s="1061">
        <v>623.97</v>
      </c>
      <c r="O2570" s="1061">
        <v>623.97</v>
      </c>
      <c r="P2570" s="1061">
        <v>623.97</v>
      </c>
      <c r="Q2570" s="1061">
        <v>623.97</v>
      </c>
      <c r="R2570" s="1061">
        <v>623.97</v>
      </c>
      <c r="S2570" s="1061">
        <v>623.97</v>
      </c>
      <c r="T2570" s="1061">
        <v>623.97</v>
      </c>
      <c r="U2570" s="1061">
        <v>623.97</v>
      </c>
      <c r="V2570" s="1061">
        <v>623.97</v>
      </c>
      <c r="W2570" s="1061">
        <v>623.97</v>
      </c>
    </row>
    <row r="2571" spans="1:23">
      <c r="A2571" s="908"/>
      <c r="B2571" s="1061" t="s">
        <v>234</v>
      </c>
      <c r="C2571" s="1061" t="s">
        <v>235</v>
      </c>
      <c r="D2571" s="1061" t="s">
        <v>4693</v>
      </c>
      <c r="E2571" s="1061" t="s">
        <v>9631</v>
      </c>
      <c r="F2571" s="1061" t="s">
        <v>9632</v>
      </c>
      <c r="G2571" s="1061" t="s">
        <v>1739</v>
      </c>
      <c r="H2571" s="1061" t="s">
        <v>129</v>
      </c>
      <c r="I2571" s="1061" t="s">
        <v>21</v>
      </c>
      <c r="J2571" s="1061" t="s">
        <v>7975</v>
      </c>
      <c r="K2571" s="1061" t="s">
        <v>14849</v>
      </c>
      <c r="L2571" s="1061">
        <v>36.950000000000003</v>
      </c>
      <c r="M2571" s="1061">
        <v>36.950000000000003</v>
      </c>
      <c r="N2571" s="1061">
        <v>36.950000000000003</v>
      </c>
      <c r="O2571" s="1061">
        <v>36.950000000000003</v>
      </c>
      <c r="P2571" s="1061">
        <v>36.950000000000003</v>
      </c>
      <c r="Q2571" s="1061">
        <v>36.950000000000003</v>
      </c>
      <c r="R2571" s="1061">
        <v>36.950000000000003</v>
      </c>
      <c r="S2571" s="1061">
        <v>36.950000000000003</v>
      </c>
      <c r="T2571" s="1061">
        <v>36.950000000000003</v>
      </c>
      <c r="U2571" s="1061">
        <v>36.950000000000003</v>
      </c>
      <c r="V2571" s="1061">
        <v>36.950000000000003</v>
      </c>
      <c r="W2571" s="1061">
        <v>36.950000000000003</v>
      </c>
    </row>
    <row r="2572" spans="1:23">
      <c r="A2572" s="908"/>
      <c r="B2572" s="1061" t="s">
        <v>234</v>
      </c>
      <c r="C2572" s="1061" t="s">
        <v>235</v>
      </c>
      <c r="D2572" s="1061" t="s">
        <v>4416</v>
      </c>
      <c r="E2572" s="1061" t="s">
        <v>9633</v>
      </c>
      <c r="F2572" s="1061" t="s">
        <v>5331</v>
      </c>
      <c r="G2572" s="1061" t="s">
        <v>1739</v>
      </c>
      <c r="H2572" s="1061" t="s">
        <v>129</v>
      </c>
      <c r="I2572" s="1061" t="s">
        <v>21</v>
      </c>
      <c r="J2572" s="1061" t="s">
        <v>7975</v>
      </c>
      <c r="K2572" s="1061" t="s">
        <v>14849</v>
      </c>
      <c r="L2572" s="1061">
        <v>34.479999999999997</v>
      </c>
      <c r="M2572" s="1061">
        <v>34.479999999999997</v>
      </c>
      <c r="N2572" s="1061">
        <v>34.479999999999997</v>
      </c>
      <c r="O2572" s="1061">
        <v>34.479999999999997</v>
      </c>
      <c r="P2572" s="1061">
        <v>34.479999999999997</v>
      </c>
      <c r="Q2572" s="1061">
        <v>34.479999999999997</v>
      </c>
      <c r="R2572" s="1061">
        <v>34.479999999999997</v>
      </c>
      <c r="S2572" s="1061">
        <v>34.479999999999997</v>
      </c>
      <c r="T2572" s="1061">
        <v>34.479999999999997</v>
      </c>
      <c r="U2572" s="1061">
        <v>34.479999999999997</v>
      </c>
      <c r="V2572" s="1061">
        <v>34.479999999999997</v>
      </c>
      <c r="W2572" s="1061">
        <v>34.479999999999997</v>
      </c>
    </row>
    <row r="2573" spans="1:23">
      <c r="A2573" s="908"/>
      <c r="B2573" s="1061" t="s">
        <v>234</v>
      </c>
      <c r="C2573" s="1061" t="s">
        <v>235</v>
      </c>
      <c r="D2573" s="1061" t="s">
        <v>6078</v>
      </c>
      <c r="E2573" s="1061" t="s">
        <v>9634</v>
      </c>
      <c r="F2573" s="1061" t="s">
        <v>9635</v>
      </c>
      <c r="G2573" s="1061" t="s">
        <v>1739</v>
      </c>
      <c r="H2573" s="1061" t="s">
        <v>129</v>
      </c>
      <c r="I2573" s="1061" t="s">
        <v>21</v>
      </c>
      <c r="J2573" s="1061" t="s">
        <v>7975</v>
      </c>
      <c r="K2573" s="1061" t="s">
        <v>14849</v>
      </c>
      <c r="L2573" s="1061">
        <v>34.479999999999997</v>
      </c>
      <c r="M2573" s="1061">
        <v>34.479999999999997</v>
      </c>
      <c r="N2573" s="1061">
        <v>34.479999999999997</v>
      </c>
      <c r="O2573" s="1061">
        <v>34.479999999999997</v>
      </c>
      <c r="P2573" s="1061">
        <v>34.479999999999997</v>
      </c>
      <c r="Q2573" s="1061">
        <v>34.479999999999997</v>
      </c>
      <c r="R2573" s="1061">
        <v>34.479999999999997</v>
      </c>
      <c r="S2573" s="1061">
        <v>34.479999999999997</v>
      </c>
      <c r="T2573" s="1061">
        <v>34.479999999999997</v>
      </c>
      <c r="U2573" s="1061">
        <v>34.479999999999997</v>
      </c>
      <c r="V2573" s="1061">
        <v>34.479999999999997</v>
      </c>
      <c r="W2573" s="1061">
        <v>34.479999999999997</v>
      </c>
    </row>
    <row r="2574" spans="1:23">
      <c r="A2574" s="908"/>
      <c r="B2574" s="1061" t="s">
        <v>234</v>
      </c>
      <c r="C2574" s="1061" t="s">
        <v>235</v>
      </c>
      <c r="D2574" s="1061" t="s">
        <v>6780</v>
      </c>
      <c r="E2574" s="1061" t="s">
        <v>9636</v>
      </c>
      <c r="F2574" s="1061" t="s">
        <v>9637</v>
      </c>
      <c r="G2574" s="1061" t="s">
        <v>1739</v>
      </c>
      <c r="H2574" s="1061" t="s">
        <v>129</v>
      </c>
      <c r="I2574" s="1061" t="s">
        <v>21</v>
      </c>
      <c r="J2574" s="1061" t="s">
        <v>7975</v>
      </c>
      <c r="K2574" s="1061" t="s">
        <v>14849</v>
      </c>
      <c r="L2574" s="1061">
        <v>36.130000000000003</v>
      </c>
      <c r="M2574" s="1061">
        <v>36.130000000000003</v>
      </c>
      <c r="N2574" s="1061">
        <v>36.130000000000003</v>
      </c>
      <c r="O2574" s="1061">
        <v>36.130000000000003</v>
      </c>
      <c r="P2574" s="1061">
        <v>36.130000000000003</v>
      </c>
      <c r="Q2574" s="1061">
        <v>36.130000000000003</v>
      </c>
      <c r="R2574" s="1061">
        <v>36.130000000000003</v>
      </c>
      <c r="S2574" s="1061">
        <v>36.130000000000003</v>
      </c>
      <c r="T2574" s="1061">
        <v>36.130000000000003</v>
      </c>
      <c r="U2574" s="1061">
        <v>36.130000000000003</v>
      </c>
      <c r="V2574" s="1061">
        <v>36.130000000000003</v>
      </c>
      <c r="W2574" s="1061">
        <v>36.130000000000003</v>
      </c>
    </row>
    <row r="2575" spans="1:23">
      <c r="A2575" s="908"/>
      <c r="B2575" s="1061" t="s">
        <v>234</v>
      </c>
      <c r="C2575" s="1061" t="s">
        <v>235</v>
      </c>
      <c r="D2575" s="1061" t="s">
        <v>4416</v>
      </c>
      <c r="E2575" s="1061" t="s">
        <v>13981</v>
      </c>
      <c r="F2575" s="1061" t="s">
        <v>13982</v>
      </c>
      <c r="G2575" s="1061" t="s">
        <v>1739</v>
      </c>
      <c r="H2575" s="1061" t="s">
        <v>129</v>
      </c>
      <c r="I2575" s="1061" t="s">
        <v>21</v>
      </c>
      <c r="J2575" s="1061" t="s">
        <v>7975</v>
      </c>
      <c r="K2575" s="1061" t="s">
        <v>14849</v>
      </c>
      <c r="L2575" s="1061">
        <v>8.4</v>
      </c>
      <c r="M2575" s="1061">
        <v>8.4</v>
      </c>
      <c r="N2575" s="1061">
        <v>8.4</v>
      </c>
      <c r="O2575" s="1061">
        <v>8.4</v>
      </c>
      <c r="P2575" s="1061">
        <v>8.4</v>
      </c>
      <c r="Q2575" s="1061">
        <v>8.4</v>
      </c>
      <c r="R2575" s="1061">
        <v>8.4</v>
      </c>
      <c r="S2575" s="1061">
        <v>8.4</v>
      </c>
      <c r="T2575" s="1061">
        <v>8.4</v>
      </c>
      <c r="U2575" s="1061">
        <v>8.4</v>
      </c>
      <c r="V2575" s="1061">
        <v>8.4</v>
      </c>
      <c r="W2575" s="1061">
        <v>8.4</v>
      </c>
    </row>
    <row r="2576" spans="1:23">
      <c r="A2576" s="908"/>
      <c r="B2576" s="1061" t="s">
        <v>234</v>
      </c>
      <c r="C2576" s="1061" t="s">
        <v>235</v>
      </c>
      <c r="D2576" s="1061" t="s">
        <v>4312</v>
      </c>
      <c r="E2576" s="1061" t="s">
        <v>5256</v>
      </c>
      <c r="F2576" s="1061" t="s">
        <v>5257</v>
      </c>
      <c r="G2576" s="1061" t="s">
        <v>1739</v>
      </c>
      <c r="H2576" s="1061" t="s">
        <v>129</v>
      </c>
      <c r="I2576" s="1061" t="s">
        <v>21</v>
      </c>
      <c r="J2576" s="1061" t="s">
        <v>7975</v>
      </c>
      <c r="K2576" s="1061" t="s">
        <v>14849</v>
      </c>
      <c r="L2576" s="1061">
        <v>12.81</v>
      </c>
      <c r="M2576" s="1061">
        <v>12.81</v>
      </c>
      <c r="N2576" s="1061">
        <v>12.81</v>
      </c>
      <c r="O2576" s="1061">
        <v>12.81</v>
      </c>
      <c r="P2576" s="1061">
        <v>12.81</v>
      </c>
      <c r="Q2576" s="1061">
        <v>12.81</v>
      </c>
      <c r="R2576" s="1061">
        <v>12.81</v>
      </c>
      <c r="S2576" s="1061">
        <v>12.81</v>
      </c>
      <c r="T2576" s="1061">
        <v>12.81</v>
      </c>
      <c r="U2576" s="1061">
        <v>12.81</v>
      </c>
      <c r="V2576" s="1061">
        <v>12.81</v>
      </c>
      <c r="W2576" s="1061">
        <v>12.81</v>
      </c>
    </row>
    <row r="2577" spans="1:23">
      <c r="A2577" s="908"/>
      <c r="B2577" s="1061" t="s">
        <v>234</v>
      </c>
      <c r="C2577" s="1061" t="s">
        <v>235</v>
      </c>
      <c r="D2577" s="1061" t="s">
        <v>4364</v>
      </c>
      <c r="E2577" s="1061" t="s">
        <v>5258</v>
      </c>
      <c r="F2577" s="1061" t="s">
        <v>5259</v>
      </c>
      <c r="G2577" s="1061" t="s">
        <v>1739</v>
      </c>
      <c r="H2577" s="1061" t="s">
        <v>129</v>
      </c>
      <c r="I2577" s="1061" t="s">
        <v>21</v>
      </c>
      <c r="J2577" s="1061" t="s">
        <v>7975</v>
      </c>
      <c r="K2577" s="1061" t="s">
        <v>14849</v>
      </c>
      <c r="L2577" s="1061">
        <v>43.74</v>
      </c>
      <c r="M2577" s="1061">
        <v>43.74</v>
      </c>
      <c r="N2577" s="1061">
        <v>43.74</v>
      </c>
      <c r="O2577" s="1061">
        <v>43.74</v>
      </c>
      <c r="P2577" s="1061">
        <v>43.74</v>
      </c>
      <c r="Q2577" s="1061">
        <v>43.74</v>
      </c>
      <c r="R2577" s="1061">
        <v>43.74</v>
      </c>
      <c r="S2577" s="1061">
        <v>43.74</v>
      </c>
      <c r="T2577" s="1061">
        <v>43.74</v>
      </c>
      <c r="U2577" s="1061">
        <v>43.74</v>
      </c>
      <c r="V2577" s="1061">
        <v>43.74</v>
      </c>
      <c r="W2577" s="1061">
        <v>43.74</v>
      </c>
    </row>
    <row r="2578" spans="1:23">
      <c r="A2578" s="908"/>
      <c r="B2578" s="1061" t="s">
        <v>234</v>
      </c>
      <c r="C2578" s="1061" t="s">
        <v>235</v>
      </c>
      <c r="D2578" s="1061" t="s">
        <v>4331</v>
      </c>
      <c r="E2578" s="1061" t="s">
        <v>14582</v>
      </c>
      <c r="F2578" s="1061" t="s">
        <v>5179</v>
      </c>
      <c r="G2578" s="1061" t="s">
        <v>1739</v>
      </c>
      <c r="H2578" s="1061" t="s">
        <v>129</v>
      </c>
      <c r="I2578" s="1061" t="s">
        <v>21</v>
      </c>
      <c r="J2578" s="1061" t="s">
        <v>7975</v>
      </c>
      <c r="K2578" s="1061" t="s">
        <v>14849</v>
      </c>
      <c r="L2578" s="1061">
        <v>4.58</v>
      </c>
      <c r="M2578" s="1061">
        <v>4.58</v>
      </c>
      <c r="N2578" s="1061">
        <v>4.58</v>
      </c>
      <c r="O2578" s="1061">
        <v>4.58</v>
      </c>
      <c r="P2578" s="1061">
        <v>4.58</v>
      </c>
      <c r="Q2578" s="1061">
        <v>4.58</v>
      </c>
      <c r="R2578" s="1061">
        <v>4.58</v>
      </c>
      <c r="S2578" s="1061">
        <v>4.58</v>
      </c>
      <c r="T2578" s="1061">
        <v>4.58</v>
      </c>
      <c r="U2578" s="1061">
        <v>4.58</v>
      </c>
      <c r="V2578" s="1061">
        <v>4.58</v>
      </c>
      <c r="W2578" s="1061">
        <v>4.58</v>
      </c>
    </row>
    <row r="2579" spans="1:23">
      <c r="A2579" s="908"/>
      <c r="B2579" s="1061" t="s">
        <v>234</v>
      </c>
      <c r="C2579" s="1061" t="s">
        <v>235</v>
      </c>
      <c r="D2579" s="1061" t="s">
        <v>4331</v>
      </c>
      <c r="E2579" s="1061" t="s">
        <v>13983</v>
      </c>
      <c r="F2579" s="1061" t="s">
        <v>5179</v>
      </c>
      <c r="G2579" s="1061" t="s">
        <v>1739</v>
      </c>
      <c r="H2579" s="1061" t="s">
        <v>129</v>
      </c>
      <c r="I2579" s="1061" t="s">
        <v>21</v>
      </c>
      <c r="J2579" s="1061" t="s">
        <v>7975</v>
      </c>
      <c r="K2579" s="1061" t="s">
        <v>14849</v>
      </c>
      <c r="L2579" s="1061">
        <v>3.71</v>
      </c>
      <c r="M2579" s="1061">
        <v>3.71</v>
      </c>
      <c r="N2579" s="1061">
        <v>3.71</v>
      </c>
      <c r="O2579" s="1061">
        <v>3.71</v>
      </c>
      <c r="P2579" s="1061">
        <v>3.71</v>
      </c>
      <c r="Q2579" s="1061">
        <v>3.71</v>
      </c>
      <c r="R2579" s="1061">
        <v>3.71</v>
      </c>
      <c r="S2579" s="1061">
        <v>3.71</v>
      </c>
      <c r="T2579" s="1061">
        <v>3.71</v>
      </c>
      <c r="U2579" s="1061">
        <v>3.71</v>
      </c>
      <c r="V2579" s="1061">
        <v>3.71</v>
      </c>
      <c r="W2579" s="1061">
        <v>3.71</v>
      </c>
    </row>
    <row r="2580" spans="1:23">
      <c r="A2580" s="908"/>
      <c r="B2580" s="1061" t="s">
        <v>234</v>
      </c>
      <c r="C2580" s="1061" t="s">
        <v>235</v>
      </c>
      <c r="D2580" s="1061" t="s">
        <v>4331</v>
      </c>
      <c r="E2580" s="1061" t="s">
        <v>13984</v>
      </c>
      <c r="F2580" s="1061" t="s">
        <v>5179</v>
      </c>
      <c r="G2580" s="1061" t="s">
        <v>1739</v>
      </c>
      <c r="H2580" s="1061" t="s">
        <v>129</v>
      </c>
      <c r="I2580" s="1061" t="s">
        <v>21</v>
      </c>
      <c r="J2580" s="1061" t="s">
        <v>7975</v>
      </c>
      <c r="K2580" s="1061" t="s">
        <v>14849</v>
      </c>
      <c r="L2580" s="1061">
        <v>3.71</v>
      </c>
      <c r="M2580" s="1061">
        <v>3.71</v>
      </c>
      <c r="N2580" s="1061">
        <v>3.71</v>
      </c>
      <c r="O2580" s="1061">
        <v>3.71</v>
      </c>
      <c r="P2580" s="1061">
        <v>3.71</v>
      </c>
      <c r="Q2580" s="1061">
        <v>3.71</v>
      </c>
      <c r="R2580" s="1061">
        <v>3.71</v>
      </c>
      <c r="S2580" s="1061">
        <v>3.71</v>
      </c>
      <c r="T2580" s="1061">
        <v>3.71</v>
      </c>
      <c r="U2580" s="1061">
        <v>3.71</v>
      </c>
      <c r="V2580" s="1061">
        <v>3.71</v>
      </c>
      <c r="W2580" s="1061">
        <v>3.71</v>
      </c>
    </row>
    <row r="2581" spans="1:23">
      <c r="A2581" s="908"/>
      <c r="B2581" s="1061" t="s">
        <v>234</v>
      </c>
      <c r="C2581" s="1061" t="s">
        <v>235</v>
      </c>
      <c r="D2581" s="1061" t="s">
        <v>4312</v>
      </c>
      <c r="E2581" s="1061" t="s">
        <v>5260</v>
      </c>
      <c r="F2581" s="1061" t="s">
        <v>4973</v>
      </c>
      <c r="G2581" s="1061" t="s">
        <v>1739</v>
      </c>
      <c r="H2581" s="1061" t="s">
        <v>129</v>
      </c>
      <c r="I2581" s="1061" t="s">
        <v>21</v>
      </c>
      <c r="J2581" s="1061" t="s">
        <v>7975</v>
      </c>
      <c r="K2581" s="1061" t="s">
        <v>14849</v>
      </c>
      <c r="L2581" s="1061">
        <v>7.31</v>
      </c>
      <c r="M2581" s="1061">
        <v>7.31</v>
      </c>
      <c r="N2581" s="1061">
        <v>7.31</v>
      </c>
      <c r="O2581" s="1061">
        <v>7.31</v>
      </c>
      <c r="P2581" s="1061">
        <v>7.31</v>
      </c>
      <c r="Q2581" s="1061">
        <v>7.31</v>
      </c>
      <c r="R2581" s="1061">
        <v>7.31</v>
      </c>
      <c r="S2581" s="1061">
        <v>7.31</v>
      </c>
      <c r="T2581" s="1061">
        <v>7.31</v>
      </c>
      <c r="U2581" s="1061">
        <v>7.31</v>
      </c>
      <c r="V2581" s="1061">
        <v>7.31</v>
      </c>
      <c r="W2581" s="1061">
        <v>7.31</v>
      </c>
    </row>
    <row r="2582" spans="1:23">
      <c r="A2582" s="908"/>
      <c r="B2582" s="1061" t="s">
        <v>234</v>
      </c>
      <c r="C2582" s="1061" t="s">
        <v>235</v>
      </c>
      <c r="D2582" s="1061" t="s">
        <v>13985</v>
      </c>
      <c r="E2582" s="1061" t="s">
        <v>13986</v>
      </c>
      <c r="F2582" s="1061" t="s">
        <v>13987</v>
      </c>
      <c r="G2582" s="1061" t="s">
        <v>1739</v>
      </c>
      <c r="H2582" s="1061" t="s">
        <v>129</v>
      </c>
      <c r="I2582" s="1061" t="s">
        <v>21</v>
      </c>
      <c r="J2582" s="1061" t="s">
        <v>7975</v>
      </c>
      <c r="K2582" s="1061" t="s">
        <v>14849</v>
      </c>
      <c r="L2582" s="1061">
        <v>83.89</v>
      </c>
      <c r="M2582" s="1061">
        <v>83.89</v>
      </c>
      <c r="N2582" s="1061">
        <v>83.89</v>
      </c>
      <c r="O2582" s="1061">
        <v>83.89</v>
      </c>
      <c r="P2582" s="1061">
        <v>83.89</v>
      </c>
      <c r="Q2582" s="1061">
        <v>83.89</v>
      </c>
      <c r="R2582" s="1061">
        <v>83.89</v>
      </c>
      <c r="S2582" s="1061">
        <v>83.89</v>
      </c>
      <c r="T2582" s="1061">
        <v>83.89</v>
      </c>
      <c r="U2582" s="1061">
        <v>83.89</v>
      </c>
      <c r="V2582" s="1061">
        <v>83.89</v>
      </c>
      <c r="W2582" s="1061">
        <v>83.89</v>
      </c>
    </row>
    <row r="2583" spans="1:23">
      <c r="A2583" s="908"/>
      <c r="B2583" s="1061" t="s">
        <v>234</v>
      </c>
      <c r="C2583" s="1061" t="s">
        <v>235</v>
      </c>
      <c r="D2583" s="1061" t="s">
        <v>3276</v>
      </c>
      <c r="E2583" s="1061" t="s">
        <v>5261</v>
      </c>
      <c r="F2583" s="1061" t="s">
        <v>5262</v>
      </c>
      <c r="G2583" s="1061" t="s">
        <v>1739</v>
      </c>
      <c r="H2583" s="1061" t="s">
        <v>129</v>
      </c>
      <c r="I2583" s="1061" t="s">
        <v>21</v>
      </c>
      <c r="J2583" s="1061" t="s">
        <v>7975</v>
      </c>
      <c r="K2583" s="1061" t="s">
        <v>14849</v>
      </c>
      <c r="L2583" s="1061">
        <v>1.26</v>
      </c>
      <c r="M2583" s="1061">
        <v>1.26</v>
      </c>
      <c r="N2583" s="1061">
        <v>1.26</v>
      </c>
      <c r="O2583" s="1061">
        <v>1.26</v>
      </c>
      <c r="P2583" s="1061">
        <v>1.26</v>
      </c>
      <c r="Q2583" s="1061">
        <v>1.26</v>
      </c>
      <c r="R2583" s="1061">
        <v>1.26</v>
      </c>
      <c r="S2583" s="1061">
        <v>1.26</v>
      </c>
      <c r="T2583" s="1061">
        <v>1.26</v>
      </c>
      <c r="U2583" s="1061">
        <v>1.26</v>
      </c>
      <c r="V2583" s="1061">
        <v>1.26</v>
      </c>
      <c r="W2583" s="1061">
        <v>1.26</v>
      </c>
    </row>
    <row r="2584" spans="1:23">
      <c r="A2584" s="908"/>
      <c r="B2584" s="1061" t="s">
        <v>234</v>
      </c>
      <c r="C2584" s="1061" t="s">
        <v>235</v>
      </c>
      <c r="D2584" s="1061" t="s">
        <v>4449</v>
      </c>
      <c r="E2584" s="1061" t="s">
        <v>13988</v>
      </c>
      <c r="F2584" s="1061" t="s">
        <v>13989</v>
      </c>
      <c r="G2584" s="1061" t="s">
        <v>1739</v>
      </c>
      <c r="H2584" s="1061" t="s">
        <v>129</v>
      </c>
      <c r="I2584" s="1061" t="s">
        <v>21</v>
      </c>
      <c r="J2584" s="1061" t="s">
        <v>7975</v>
      </c>
      <c r="K2584" s="1061" t="s">
        <v>14849</v>
      </c>
      <c r="L2584" s="1061">
        <v>0.89</v>
      </c>
      <c r="M2584" s="1061">
        <v>0.89</v>
      </c>
      <c r="N2584" s="1061">
        <v>0.89</v>
      </c>
      <c r="O2584" s="1061">
        <v>0.89</v>
      </c>
      <c r="P2584" s="1061">
        <v>0.89</v>
      </c>
      <c r="Q2584" s="1061">
        <v>0.89</v>
      </c>
      <c r="R2584" s="1061">
        <v>0.89</v>
      </c>
      <c r="S2584" s="1061">
        <v>0.89</v>
      </c>
      <c r="T2584" s="1061">
        <v>0.89</v>
      </c>
      <c r="U2584" s="1061">
        <v>0.89</v>
      </c>
      <c r="V2584" s="1061">
        <v>0.89</v>
      </c>
      <c r="W2584" s="1061">
        <v>0.89</v>
      </c>
    </row>
    <row r="2585" spans="1:23">
      <c r="A2585" s="908"/>
      <c r="B2585" s="1061" t="s">
        <v>234</v>
      </c>
      <c r="C2585" s="1061" t="s">
        <v>235</v>
      </c>
      <c r="D2585" s="1061" t="s">
        <v>3276</v>
      </c>
      <c r="E2585" s="1061" t="s">
        <v>13990</v>
      </c>
      <c r="F2585" s="1061" t="s">
        <v>5263</v>
      </c>
      <c r="G2585" s="1061" t="s">
        <v>1739</v>
      </c>
      <c r="H2585" s="1061" t="s">
        <v>129</v>
      </c>
      <c r="I2585" s="1061" t="s">
        <v>21</v>
      </c>
      <c r="J2585" s="1061" t="s">
        <v>7975</v>
      </c>
      <c r="K2585" s="1061" t="s">
        <v>14849</v>
      </c>
      <c r="L2585" s="1061">
        <v>1.76</v>
      </c>
      <c r="M2585" s="1061">
        <v>1.76</v>
      </c>
      <c r="N2585" s="1061">
        <v>1.76</v>
      </c>
      <c r="O2585" s="1061">
        <v>1.76</v>
      </c>
      <c r="P2585" s="1061">
        <v>1.76</v>
      </c>
      <c r="Q2585" s="1061">
        <v>1.76</v>
      </c>
      <c r="R2585" s="1061">
        <v>1.76</v>
      </c>
      <c r="S2585" s="1061">
        <v>1.76</v>
      </c>
      <c r="T2585" s="1061">
        <v>1.76</v>
      </c>
      <c r="U2585" s="1061">
        <v>1.76</v>
      </c>
      <c r="V2585" s="1061">
        <v>1.76</v>
      </c>
      <c r="W2585" s="1061">
        <v>1.76</v>
      </c>
    </row>
    <row r="2586" spans="1:23">
      <c r="A2586" s="908"/>
      <c r="B2586" s="1061" t="s">
        <v>234</v>
      </c>
      <c r="C2586" s="1061" t="s">
        <v>235</v>
      </c>
      <c r="D2586" s="1061" t="s">
        <v>4339</v>
      </c>
      <c r="E2586" s="1061" t="s">
        <v>5264</v>
      </c>
      <c r="F2586" s="1061" t="s">
        <v>5265</v>
      </c>
      <c r="G2586" s="1061" t="s">
        <v>1739</v>
      </c>
      <c r="H2586" s="1061" t="s">
        <v>129</v>
      </c>
      <c r="I2586" s="1061" t="s">
        <v>21</v>
      </c>
      <c r="J2586" s="1061" t="s">
        <v>7975</v>
      </c>
      <c r="K2586" s="1061" t="s">
        <v>14849</v>
      </c>
      <c r="L2586" s="1061">
        <v>18.88</v>
      </c>
      <c r="M2586" s="1061">
        <v>18.88</v>
      </c>
      <c r="N2586" s="1061">
        <v>18.88</v>
      </c>
      <c r="O2586" s="1061">
        <v>18.88</v>
      </c>
      <c r="P2586" s="1061">
        <v>18.88</v>
      </c>
      <c r="Q2586" s="1061">
        <v>18.88</v>
      </c>
      <c r="R2586" s="1061">
        <v>18.88</v>
      </c>
      <c r="S2586" s="1061">
        <v>18.88</v>
      </c>
      <c r="T2586" s="1061">
        <v>18.88</v>
      </c>
      <c r="U2586" s="1061">
        <v>18.88</v>
      </c>
      <c r="V2586" s="1061">
        <v>18.88</v>
      </c>
      <c r="W2586" s="1061">
        <v>18.88</v>
      </c>
    </row>
    <row r="2587" spans="1:23">
      <c r="A2587" s="908"/>
      <c r="B2587" s="1061" t="s">
        <v>234</v>
      </c>
      <c r="C2587" s="1061" t="s">
        <v>235</v>
      </c>
      <c r="D2587" s="1061" t="s">
        <v>4389</v>
      </c>
      <c r="E2587" s="1061" t="s">
        <v>5266</v>
      </c>
      <c r="F2587" s="1061" t="s">
        <v>5193</v>
      </c>
      <c r="G2587" s="1061" t="s">
        <v>1739</v>
      </c>
      <c r="H2587" s="1061" t="s">
        <v>129</v>
      </c>
      <c r="I2587" s="1061" t="s">
        <v>21</v>
      </c>
      <c r="J2587" s="1061" t="s">
        <v>7975</v>
      </c>
      <c r="K2587" s="1061" t="s">
        <v>14849</v>
      </c>
      <c r="L2587" s="1061">
        <v>28.07</v>
      </c>
      <c r="M2587" s="1061">
        <v>28.07</v>
      </c>
      <c r="N2587" s="1061">
        <v>28.07</v>
      </c>
      <c r="O2587" s="1061">
        <v>28.07</v>
      </c>
      <c r="P2587" s="1061">
        <v>28.07</v>
      </c>
      <c r="Q2587" s="1061">
        <v>28.07</v>
      </c>
      <c r="R2587" s="1061">
        <v>28.07</v>
      </c>
      <c r="S2587" s="1061">
        <v>28.07</v>
      </c>
      <c r="T2587" s="1061">
        <v>28.07</v>
      </c>
      <c r="U2587" s="1061">
        <v>28.07</v>
      </c>
      <c r="V2587" s="1061">
        <v>28.07</v>
      </c>
      <c r="W2587" s="1061">
        <v>28.07</v>
      </c>
    </row>
    <row r="2588" spans="1:23">
      <c r="A2588" s="908"/>
      <c r="B2588" s="1061" t="s">
        <v>234</v>
      </c>
      <c r="C2588" s="1061" t="s">
        <v>235</v>
      </c>
      <c r="D2588" s="1061" t="s">
        <v>5427</v>
      </c>
      <c r="E2588" s="1061" t="s">
        <v>5267</v>
      </c>
      <c r="F2588" s="1061" t="s">
        <v>5268</v>
      </c>
      <c r="G2588" s="1061" t="s">
        <v>1739</v>
      </c>
      <c r="H2588" s="1061" t="s">
        <v>129</v>
      </c>
      <c r="I2588" s="1061" t="s">
        <v>21</v>
      </c>
      <c r="J2588" s="1061" t="s">
        <v>7975</v>
      </c>
      <c r="K2588" s="1061" t="s">
        <v>14849</v>
      </c>
      <c r="L2588" s="1061">
        <v>1.21</v>
      </c>
      <c r="M2588" s="1061">
        <v>1.21</v>
      </c>
      <c r="N2588" s="1061">
        <v>1.21</v>
      </c>
      <c r="O2588" s="1061">
        <v>1.21</v>
      </c>
      <c r="P2588" s="1061">
        <v>1.21</v>
      </c>
      <c r="Q2588" s="1061">
        <v>1.21</v>
      </c>
      <c r="R2588" s="1061">
        <v>1.21</v>
      </c>
      <c r="S2588" s="1061">
        <v>1.21</v>
      </c>
      <c r="T2588" s="1061">
        <v>1.21</v>
      </c>
      <c r="U2588" s="1061">
        <v>1.21</v>
      </c>
      <c r="V2588" s="1061">
        <v>1.21</v>
      </c>
      <c r="W2588" s="1061">
        <v>1.21</v>
      </c>
    </row>
    <row r="2589" spans="1:23">
      <c r="A2589" s="908"/>
      <c r="B2589" s="1061" t="s">
        <v>234</v>
      </c>
      <c r="C2589" s="1061" t="s">
        <v>235</v>
      </c>
      <c r="D2589" s="1061" t="s">
        <v>4017</v>
      </c>
      <c r="E2589" s="1061" t="s">
        <v>5269</v>
      </c>
      <c r="F2589" s="1061" t="s">
        <v>5268</v>
      </c>
      <c r="G2589" s="1061" t="s">
        <v>1739</v>
      </c>
      <c r="H2589" s="1061" t="s">
        <v>129</v>
      </c>
      <c r="I2589" s="1061" t="s">
        <v>21</v>
      </c>
      <c r="J2589" s="1061" t="s">
        <v>7975</v>
      </c>
      <c r="K2589" s="1061" t="s">
        <v>14849</v>
      </c>
      <c r="L2589" s="1061">
        <v>1.08</v>
      </c>
      <c r="M2589" s="1061">
        <v>1.08</v>
      </c>
      <c r="N2589" s="1061">
        <v>1.08</v>
      </c>
      <c r="O2589" s="1061">
        <v>1.08</v>
      </c>
      <c r="P2589" s="1061">
        <v>1.08</v>
      </c>
      <c r="Q2589" s="1061">
        <v>1.08</v>
      </c>
      <c r="R2589" s="1061">
        <v>1.08</v>
      </c>
      <c r="S2589" s="1061">
        <v>1.08</v>
      </c>
      <c r="T2589" s="1061">
        <v>1.08</v>
      </c>
      <c r="U2589" s="1061">
        <v>1.08</v>
      </c>
      <c r="V2589" s="1061">
        <v>1.08</v>
      </c>
      <c r="W2589" s="1061">
        <v>1.08</v>
      </c>
    </row>
    <row r="2590" spans="1:23">
      <c r="A2590" s="908"/>
      <c r="B2590" s="1061" t="s">
        <v>234</v>
      </c>
      <c r="C2590" s="1061" t="s">
        <v>235</v>
      </c>
      <c r="D2590" s="1061" t="s">
        <v>4017</v>
      </c>
      <c r="E2590" s="1061" t="s">
        <v>5270</v>
      </c>
      <c r="F2590" s="1061" t="s">
        <v>5268</v>
      </c>
      <c r="G2590" s="1061" t="s">
        <v>1739</v>
      </c>
      <c r="H2590" s="1061" t="s">
        <v>129</v>
      </c>
      <c r="I2590" s="1061" t="s">
        <v>21</v>
      </c>
      <c r="J2590" s="1061" t="s">
        <v>7975</v>
      </c>
      <c r="K2590" s="1061" t="s">
        <v>14849</v>
      </c>
      <c r="L2590" s="1061">
        <v>1.08</v>
      </c>
      <c r="M2590" s="1061">
        <v>1.08</v>
      </c>
      <c r="N2590" s="1061">
        <v>1.08</v>
      </c>
      <c r="O2590" s="1061">
        <v>1.08</v>
      </c>
      <c r="P2590" s="1061">
        <v>1.08</v>
      </c>
      <c r="Q2590" s="1061">
        <v>1.08</v>
      </c>
      <c r="R2590" s="1061">
        <v>1.08</v>
      </c>
      <c r="S2590" s="1061">
        <v>1.08</v>
      </c>
      <c r="T2590" s="1061">
        <v>1.08</v>
      </c>
      <c r="U2590" s="1061">
        <v>1.08</v>
      </c>
      <c r="V2590" s="1061">
        <v>1.08</v>
      </c>
      <c r="W2590" s="1061">
        <v>1.08</v>
      </c>
    </row>
    <row r="2591" spans="1:23">
      <c r="A2591" s="908"/>
      <c r="B2591" s="1061" t="s">
        <v>234</v>
      </c>
      <c r="C2591" s="1061" t="s">
        <v>235</v>
      </c>
      <c r="D2591" s="1061" t="s">
        <v>4416</v>
      </c>
      <c r="E2591" s="1061" t="s">
        <v>5271</v>
      </c>
      <c r="F2591" s="1061" t="s">
        <v>5272</v>
      </c>
      <c r="G2591" s="1061" t="s">
        <v>1739</v>
      </c>
      <c r="H2591" s="1061" t="s">
        <v>129</v>
      </c>
      <c r="I2591" s="1061" t="s">
        <v>21</v>
      </c>
      <c r="J2591" s="1061" t="s">
        <v>7975</v>
      </c>
      <c r="K2591" s="1061" t="s">
        <v>14849</v>
      </c>
      <c r="L2591" s="1061">
        <v>71.2</v>
      </c>
      <c r="M2591" s="1061">
        <v>71.2</v>
      </c>
      <c r="N2591" s="1061">
        <v>71.2</v>
      </c>
      <c r="O2591" s="1061">
        <v>71.2</v>
      </c>
      <c r="P2591" s="1061">
        <v>71.2</v>
      </c>
      <c r="Q2591" s="1061">
        <v>71.2</v>
      </c>
      <c r="R2591" s="1061">
        <v>71.2</v>
      </c>
      <c r="S2591" s="1061">
        <v>71.2</v>
      </c>
      <c r="T2591" s="1061">
        <v>71.2</v>
      </c>
      <c r="U2591" s="1061">
        <v>71.2</v>
      </c>
      <c r="V2591" s="1061">
        <v>71.2</v>
      </c>
      <c r="W2591" s="1061">
        <v>71.2</v>
      </c>
    </row>
    <row r="2592" spans="1:23">
      <c r="A2592" s="908"/>
      <c r="B2592" s="1061" t="s">
        <v>234</v>
      </c>
      <c r="C2592" s="1061" t="s">
        <v>235</v>
      </c>
      <c r="D2592" s="1061" t="s">
        <v>4160</v>
      </c>
      <c r="E2592" s="1061" t="s">
        <v>5273</v>
      </c>
      <c r="F2592" s="1061" t="s">
        <v>5274</v>
      </c>
      <c r="G2592" s="1061" t="s">
        <v>1739</v>
      </c>
      <c r="H2592" s="1061" t="s">
        <v>129</v>
      </c>
      <c r="I2592" s="1061" t="s">
        <v>21</v>
      </c>
      <c r="J2592" s="1061" t="s">
        <v>7975</v>
      </c>
      <c r="K2592" s="1061" t="s">
        <v>14849</v>
      </c>
      <c r="L2592" s="1061">
        <v>16.670000000000002</v>
      </c>
      <c r="M2592" s="1061">
        <v>16.670000000000002</v>
      </c>
      <c r="N2592" s="1061">
        <v>16.670000000000002</v>
      </c>
      <c r="O2592" s="1061">
        <v>16.670000000000002</v>
      </c>
      <c r="P2592" s="1061">
        <v>16.670000000000002</v>
      </c>
      <c r="Q2592" s="1061">
        <v>16.670000000000002</v>
      </c>
      <c r="R2592" s="1061">
        <v>16.670000000000002</v>
      </c>
      <c r="S2592" s="1061">
        <v>16.670000000000002</v>
      </c>
      <c r="T2592" s="1061">
        <v>16.670000000000002</v>
      </c>
      <c r="U2592" s="1061">
        <v>16.670000000000002</v>
      </c>
      <c r="V2592" s="1061">
        <v>16.670000000000002</v>
      </c>
      <c r="W2592" s="1061">
        <v>16.670000000000002</v>
      </c>
    </row>
    <row r="2593" spans="1:23">
      <c r="A2593" s="908"/>
      <c r="B2593" s="1061" t="s">
        <v>234</v>
      </c>
      <c r="C2593" s="1061" t="s">
        <v>235</v>
      </c>
      <c r="D2593" s="1061" t="s">
        <v>4160</v>
      </c>
      <c r="E2593" s="1061" t="s">
        <v>13991</v>
      </c>
      <c r="F2593" s="1061" t="s">
        <v>5274</v>
      </c>
      <c r="G2593" s="1061" t="s">
        <v>1739</v>
      </c>
      <c r="H2593" s="1061" t="s">
        <v>129</v>
      </c>
      <c r="I2593" s="1061" t="s">
        <v>21</v>
      </c>
      <c r="J2593" s="1061" t="s">
        <v>7975</v>
      </c>
      <c r="K2593" s="1061" t="s">
        <v>14849</v>
      </c>
      <c r="L2593" s="1061">
        <v>17.760000000000002</v>
      </c>
      <c r="M2593" s="1061">
        <v>17.760000000000002</v>
      </c>
      <c r="N2593" s="1061">
        <v>17.760000000000002</v>
      </c>
      <c r="O2593" s="1061">
        <v>17.760000000000002</v>
      </c>
      <c r="P2593" s="1061">
        <v>17.760000000000002</v>
      </c>
      <c r="Q2593" s="1061">
        <v>17.760000000000002</v>
      </c>
      <c r="R2593" s="1061">
        <v>17.760000000000002</v>
      </c>
      <c r="S2593" s="1061">
        <v>17.760000000000002</v>
      </c>
      <c r="T2593" s="1061">
        <v>17.760000000000002</v>
      </c>
      <c r="U2593" s="1061">
        <v>17.760000000000002</v>
      </c>
      <c r="V2593" s="1061">
        <v>17.760000000000002</v>
      </c>
      <c r="W2593" s="1061">
        <v>17.760000000000002</v>
      </c>
    </row>
    <row r="2594" spans="1:23">
      <c r="A2594" s="908"/>
      <c r="B2594" s="1061" t="s">
        <v>234</v>
      </c>
      <c r="C2594" s="1061" t="s">
        <v>235</v>
      </c>
      <c r="D2594" s="1061" t="s">
        <v>4563</v>
      </c>
      <c r="E2594" s="1061" t="s">
        <v>13992</v>
      </c>
      <c r="F2594" s="1061" t="s">
        <v>13993</v>
      </c>
      <c r="G2594" s="1061" t="s">
        <v>1739</v>
      </c>
      <c r="H2594" s="1061" t="s">
        <v>129</v>
      </c>
      <c r="I2594" s="1061" t="s">
        <v>21</v>
      </c>
      <c r="J2594" s="1061" t="s">
        <v>7975</v>
      </c>
      <c r="K2594" s="1061" t="s">
        <v>14849</v>
      </c>
      <c r="L2594" s="1061">
        <v>12.93</v>
      </c>
      <c r="M2594" s="1061">
        <v>12.93</v>
      </c>
      <c r="N2594" s="1061">
        <v>12.93</v>
      </c>
      <c r="O2594" s="1061">
        <v>12.93</v>
      </c>
      <c r="P2594" s="1061">
        <v>12.93</v>
      </c>
      <c r="Q2594" s="1061">
        <v>12.93</v>
      </c>
      <c r="R2594" s="1061">
        <v>12.93</v>
      </c>
      <c r="S2594" s="1061">
        <v>12.93</v>
      </c>
      <c r="T2594" s="1061">
        <v>12.93</v>
      </c>
      <c r="U2594" s="1061">
        <v>12.93</v>
      </c>
      <c r="V2594" s="1061">
        <v>12.93</v>
      </c>
      <c r="W2594" s="1061">
        <v>12.93</v>
      </c>
    </row>
    <row r="2595" spans="1:23">
      <c r="A2595" s="908"/>
      <c r="B2595" s="1061" t="s">
        <v>234</v>
      </c>
      <c r="C2595" s="1061" t="s">
        <v>235</v>
      </c>
      <c r="D2595" s="1061" t="s">
        <v>4797</v>
      </c>
      <c r="E2595" s="1061" t="s">
        <v>5275</v>
      </c>
      <c r="F2595" s="1061" t="s">
        <v>5276</v>
      </c>
      <c r="G2595" s="1061" t="s">
        <v>1739</v>
      </c>
      <c r="H2595" s="1061" t="s">
        <v>129</v>
      </c>
      <c r="I2595" s="1061" t="s">
        <v>21</v>
      </c>
      <c r="J2595" s="1061" t="s">
        <v>7975</v>
      </c>
      <c r="K2595" s="1061" t="s">
        <v>14849</v>
      </c>
      <c r="L2595" s="1061">
        <v>207.71</v>
      </c>
      <c r="M2595" s="1061">
        <v>207.71</v>
      </c>
      <c r="N2595" s="1061">
        <v>207.71</v>
      </c>
      <c r="O2595" s="1061">
        <v>207.71</v>
      </c>
      <c r="P2595" s="1061">
        <v>207.71</v>
      </c>
      <c r="Q2595" s="1061">
        <v>207.71</v>
      </c>
      <c r="R2595" s="1061">
        <v>207.71</v>
      </c>
      <c r="S2595" s="1061">
        <v>207.71</v>
      </c>
      <c r="T2595" s="1061">
        <v>207.71</v>
      </c>
      <c r="U2595" s="1061">
        <v>207.71</v>
      </c>
      <c r="V2595" s="1061">
        <v>207.71</v>
      </c>
      <c r="W2595" s="1061">
        <v>207.71</v>
      </c>
    </row>
    <row r="2596" spans="1:23">
      <c r="A2596" s="908"/>
      <c r="B2596" s="1061" t="s">
        <v>234</v>
      </c>
      <c r="C2596" s="1061" t="s">
        <v>235</v>
      </c>
      <c r="D2596" s="1061" t="s">
        <v>5277</v>
      </c>
      <c r="E2596" s="1061" t="s">
        <v>9794</v>
      </c>
      <c r="F2596" s="1061" t="s">
        <v>9795</v>
      </c>
      <c r="G2596" s="1061" t="s">
        <v>1739</v>
      </c>
      <c r="H2596" s="1061" t="s">
        <v>129</v>
      </c>
      <c r="I2596" s="1061" t="s">
        <v>21</v>
      </c>
      <c r="J2596" s="1061" t="s">
        <v>7975</v>
      </c>
      <c r="K2596" s="1061" t="s">
        <v>14849</v>
      </c>
      <c r="L2596" s="1061">
        <v>988.83</v>
      </c>
      <c r="M2596" s="1061">
        <v>988.83</v>
      </c>
      <c r="N2596" s="1061">
        <v>988.83</v>
      </c>
      <c r="O2596" s="1061">
        <v>988.83</v>
      </c>
      <c r="P2596" s="1061">
        <v>988.83</v>
      </c>
      <c r="Q2596" s="1061">
        <v>988.83</v>
      </c>
      <c r="R2596" s="1061">
        <v>988.83</v>
      </c>
      <c r="S2596" s="1061">
        <v>988.83</v>
      </c>
      <c r="T2596" s="1061">
        <v>988.83</v>
      </c>
      <c r="U2596" s="1061">
        <v>988.83</v>
      </c>
      <c r="V2596" s="1061">
        <v>988.83</v>
      </c>
      <c r="W2596" s="1061">
        <v>988.83</v>
      </c>
    </row>
    <row r="2597" spans="1:23">
      <c r="A2597" s="908"/>
      <c r="B2597" s="1061" t="s">
        <v>234</v>
      </c>
      <c r="C2597" s="1061" t="s">
        <v>235</v>
      </c>
      <c r="D2597" s="1061" t="s">
        <v>4282</v>
      </c>
      <c r="E2597" s="1061" t="s">
        <v>13994</v>
      </c>
      <c r="F2597" s="1061" t="s">
        <v>4282</v>
      </c>
      <c r="G2597" s="1061" t="s">
        <v>1739</v>
      </c>
      <c r="H2597" s="1061" t="s">
        <v>129</v>
      </c>
      <c r="I2597" s="1061" t="s">
        <v>21</v>
      </c>
      <c r="J2597" s="1061" t="s">
        <v>7975</v>
      </c>
      <c r="K2597" s="1061" t="s">
        <v>14849</v>
      </c>
      <c r="L2597" s="1061">
        <v>68.95</v>
      </c>
      <c r="M2597" s="1061">
        <v>68.95</v>
      </c>
      <c r="N2597" s="1061">
        <v>68.95</v>
      </c>
      <c r="O2597" s="1061">
        <v>68.95</v>
      </c>
      <c r="P2597" s="1061">
        <v>68.95</v>
      </c>
      <c r="Q2597" s="1061">
        <v>68.95</v>
      </c>
      <c r="R2597" s="1061">
        <v>68.95</v>
      </c>
      <c r="S2597" s="1061">
        <v>68.95</v>
      </c>
      <c r="T2597" s="1061">
        <v>68.95</v>
      </c>
      <c r="U2597" s="1061">
        <v>68.95</v>
      </c>
      <c r="V2597" s="1061">
        <v>68.95</v>
      </c>
      <c r="W2597" s="1061">
        <v>68.95</v>
      </c>
    </row>
    <row r="2598" spans="1:23">
      <c r="A2598" s="908"/>
      <c r="B2598" s="1061" t="s">
        <v>234</v>
      </c>
      <c r="C2598" s="1061" t="s">
        <v>235</v>
      </c>
      <c r="D2598" s="1061" t="s">
        <v>2186</v>
      </c>
      <c r="E2598" s="1061" t="s">
        <v>13995</v>
      </c>
      <c r="F2598" s="1061" t="s">
        <v>13996</v>
      </c>
      <c r="G2598" s="1061" t="s">
        <v>1739</v>
      </c>
      <c r="H2598" s="1061" t="s">
        <v>129</v>
      </c>
      <c r="I2598" s="1061" t="s">
        <v>21</v>
      </c>
      <c r="J2598" s="1061" t="s">
        <v>7975</v>
      </c>
      <c r="K2598" s="1061" t="s">
        <v>14849</v>
      </c>
      <c r="L2598" s="1061">
        <v>41.4</v>
      </c>
      <c r="M2598" s="1061">
        <v>41.4</v>
      </c>
      <c r="N2598" s="1061">
        <v>41.4</v>
      </c>
      <c r="O2598" s="1061">
        <v>41.4</v>
      </c>
      <c r="P2598" s="1061">
        <v>41.4</v>
      </c>
      <c r="Q2598" s="1061">
        <v>41.4</v>
      </c>
      <c r="R2598" s="1061">
        <v>41.4</v>
      </c>
      <c r="S2598" s="1061">
        <v>41.4</v>
      </c>
      <c r="T2598" s="1061">
        <v>41.4</v>
      </c>
      <c r="U2598" s="1061">
        <v>41.4</v>
      </c>
      <c r="V2598" s="1061">
        <v>41.4</v>
      </c>
      <c r="W2598" s="1061">
        <v>41.4</v>
      </c>
    </row>
    <row r="2599" spans="1:23">
      <c r="A2599" s="908"/>
      <c r="B2599" s="1061" t="s">
        <v>234</v>
      </c>
      <c r="C2599" s="1061" t="s">
        <v>235</v>
      </c>
      <c r="D2599" s="1061" t="s">
        <v>2186</v>
      </c>
      <c r="E2599" s="1061" t="s">
        <v>13997</v>
      </c>
      <c r="F2599" s="1061" t="s">
        <v>13998</v>
      </c>
      <c r="G2599" s="1061" t="s">
        <v>1739</v>
      </c>
      <c r="H2599" s="1061" t="s">
        <v>129</v>
      </c>
      <c r="I2599" s="1061" t="s">
        <v>21</v>
      </c>
      <c r="J2599" s="1061" t="s">
        <v>7975</v>
      </c>
      <c r="K2599" s="1061" t="s">
        <v>14849</v>
      </c>
      <c r="L2599" s="1061">
        <v>41.4</v>
      </c>
      <c r="M2599" s="1061">
        <v>41.4</v>
      </c>
      <c r="N2599" s="1061">
        <v>41.4</v>
      </c>
      <c r="O2599" s="1061">
        <v>41.4</v>
      </c>
      <c r="P2599" s="1061">
        <v>41.4</v>
      </c>
      <c r="Q2599" s="1061">
        <v>41.4</v>
      </c>
      <c r="R2599" s="1061">
        <v>41.4</v>
      </c>
      <c r="S2599" s="1061">
        <v>41.4</v>
      </c>
      <c r="T2599" s="1061">
        <v>41.4</v>
      </c>
      <c r="U2599" s="1061">
        <v>41.4</v>
      </c>
      <c r="V2599" s="1061">
        <v>41.4</v>
      </c>
      <c r="W2599" s="1061">
        <v>41.4</v>
      </c>
    </row>
    <row r="2600" spans="1:23">
      <c r="A2600" s="908"/>
      <c r="B2600" s="1061" t="s">
        <v>234</v>
      </c>
      <c r="C2600" s="1061" t="s">
        <v>235</v>
      </c>
      <c r="D2600" s="1061" t="s">
        <v>4981</v>
      </c>
      <c r="E2600" s="1061" t="s">
        <v>13999</v>
      </c>
      <c r="F2600" s="1061" t="s">
        <v>14000</v>
      </c>
      <c r="G2600" s="1061" t="s">
        <v>1739</v>
      </c>
      <c r="H2600" s="1061" t="s">
        <v>129</v>
      </c>
      <c r="I2600" s="1061" t="s">
        <v>21</v>
      </c>
      <c r="J2600" s="1061" t="s">
        <v>7975</v>
      </c>
      <c r="K2600" s="1061" t="s">
        <v>14849</v>
      </c>
      <c r="L2600" s="1061">
        <v>21.55</v>
      </c>
      <c r="M2600" s="1061">
        <v>21.55</v>
      </c>
      <c r="N2600" s="1061">
        <v>21.55</v>
      </c>
      <c r="O2600" s="1061">
        <v>21.55</v>
      </c>
      <c r="P2600" s="1061">
        <v>21.55</v>
      </c>
      <c r="Q2600" s="1061">
        <v>21.55</v>
      </c>
      <c r="R2600" s="1061">
        <v>21.55</v>
      </c>
      <c r="S2600" s="1061">
        <v>21.55</v>
      </c>
      <c r="T2600" s="1061">
        <v>21.55</v>
      </c>
      <c r="U2600" s="1061">
        <v>21.55</v>
      </c>
      <c r="V2600" s="1061">
        <v>21.55</v>
      </c>
      <c r="W2600" s="1061">
        <v>21.55</v>
      </c>
    </row>
    <row r="2601" spans="1:23">
      <c r="A2601" s="908"/>
      <c r="B2601" s="1061" t="s">
        <v>234</v>
      </c>
      <c r="C2601" s="1061" t="s">
        <v>235</v>
      </c>
      <c r="D2601" s="1061" t="s">
        <v>2186</v>
      </c>
      <c r="E2601" s="1061" t="s">
        <v>5278</v>
      </c>
      <c r="F2601" s="1061" t="s">
        <v>5279</v>
      </c>
      <c r="G2601" s="1061" t="s">
        <v>1739</v>
      </c>
      <c r="H2601" s="1061" t="s">
        <v>129</v>
      </c>
      <c r="I2601" s="1061" t="s">
        <v>21</v>
      </c>
      <c r="J2601" s="1061" t="s">
        <v>7975</v>
      </c>
      <c r="K2601" s="1061" t="s">
        <v>14849</v>
      </c>
      <c r="L2601" s="1061">
        <v>41.06</v>
      </c>
      <c r="M2601" s="1061">
        <v>41.06</v>
      </c>
      <c r="N2601" s="1061">
        <v>41.06</v>
      </c>
      <c r="O2601" s="1061">
        <v>41.06</v>
      </c>
      <c r="P2601" s="1061">
        <v>41.06</v>
      </c>
      <c r="Q2601" s="1061">
        <v>41.06</v>
      </c>
      <c r="R2601" s="1061">
        <v>41.06</v>
      </c>
      <c r="S2601" s="1061">
        <v>41.06</v>
      </c>
      <c r="T2601" s="1061">
        <v>41.06</v>
      </c>
      <c r="U2601" s="1061">
        <v>41.06</v>
      </c>
      <c r="V2601" s="1061">
        <v>41.06</v>
      </c>
      <c r="W2601" s="1061">
        <v>41.06</v>
      </c>
    </row>
    <row r="2602" spans="1:23">
      <c r="A2602" s="908"/>
      <c r="B2602" s="1061" t="s">
        <v>234</v>
      </c>
      <c r="C2602" s="1061" t="s">
        <v>235</v>
      </c>
      <c r="D2602" s="1061" t="s">
        <v>2186</v>
      </c>
      <c r="E2602" s="1061" t="s">
        <v>14001</v>
      </c>
      <c r="F2602" s="1061" t="s">
        <v>14002</v>
      </c>
      <c r="G2602" s="1061" t="s">
        <v>1739</v>
      </c>
      <c r="H2602" s="1061" t="s">
        <v>129</v>
      </c>
      <c r="I2602" s="1061" t="s">
        <v>21</v>
      </c>
      <c r="J2602" s="1061" t="s">
        <v>7975</v>
      </c>
      <c r="K2602" s="1061" t="s">
        <v>14849</v>
      </c>
      <c r="L2602" s="1061">
        <v>41.4</v>
      </c>
      <c r="M2602" s="1061">
        <v>41.4</v>
      </c>
      <c r="N2602" s="1061">
        <v>41.4</v>
      </c>
      <c r="O2602" s="1061">
        <v>41.4</v>
      </c>
      <c r="P2602" s="1061">
        <v>41.4</v>
      </c>
      <c r="Q2602" s="1061">
        <v>41.4</v>
      </c>
      <c r="R2602" s="1061">
        <v>41.4</v>
      </c>
      <c r="S2602" s="1061">
        <v>41.4</v>
      </c>
      <c r="T2602" s="1061">
        <v>41.4</v>
      </c>
      <c r="U2602" s="1061">
        <v>41.4</v>
      </c>
      <c r="V2602" s="1061">
        <v>41.4</v>
      </c>
      <c r="W2602" s="1061">
        <v>41.4</v>
      </c>
    </row>
    <row r="2603" spans="1:23">
      <c r="A2603" s="908"/>
      <c r="B2603" s="1061" t="s">
        <v>234</v>
      </c>
      <c r="C2603" s="1061" t="s">
        <v>235</v>
      </c>
      <c r="D2603" s="1061" t="s">
        <v>4389</v>
      </c>
      <c r="E2603" s="1061" t="s">
        <v>14583</v>
      </c>
      <c r="F2603" s="1061" t="s">
        <v>14584</v>
      </c>
      <c r="G2603" s="1061" t="s">
        <v>1739</v>
      </c>
      <c r="H2603" s="1061" t="s">
        <v>129</v>
      </c>
      <c r="I2603" s="1061" t="s">
        <v>21</v>
      </c>
      <c r="J2603" s="1061" t="s">
        <v>7975</v>
      </c>
      <c r="K2603" s="1061" t="s">
        <v>14849</v>
      </c>
      <c r="L2603" s="1061">
        <v>58.63</v>
      </c>
      <c r="M2603" s="1061">
        <v>58.63</v>
      </c>
      <c r="N2603" s="1061">
        <v>58.63</v>
      </c>
      <c r="O2603" s="1061">
        <v>58.63</v>
      </c>
      <c r="P2603" s="1061">
        <v>58.63</v>
      </c>
      <c r="Q2603" s="1061">
        <v>58.63</v>
      </c>
      <c r="R2603" s="1061">
        <v>58.63</v>
      </c>
      <c r="S2603" s="1061">
        <v>58.63</v>
      </c>
      <c r="T2603" s="1061">
        <v>58.63</v>
      </c>
      <c r="U2603" s="1061">
        <v>58.63</v>
      </c>
      <c r="V2603" s="1061">
        <v>58.63</v>
      </c>
      <c r="W2603" s="1061">
        <v>58.63</v>
      </c>
    </row>
    <row r="2604" spans="1:23">
      <c r="A2604" s="908"/>
      <c r="B2604" s="1061" t="s">
        <v>234</v>
      </c>
      <c r="C2604" s="1061" t="s">
        <v>235</v>
      </c>
      <c r="D2604" s="1061" t="s">
        <v>5280</v>
      </c>
      <c r="E2604" s="1061" t="s">
        <v>5281</v>
      </c>
      <c r="F2604" s="1061" t="s">
        <v>5280</v>
      </c>
      <c r="G2604" s="1061" t="s">
        <v>1739</v>
      </c>
      <c r="H2604" s="1061" t="s">
        <v>129</v>
      </c>
      <c r="I2604" s="1061" t="s">
        <v>21</v>
      </c>
      <c r="J2604" s="1061" t="s">
        <v>7975</v>
      </c>
      <c r="K2604" s="1061" t="s">
        <v>14849</v>
      </c>
      <c r="L2604" s="1061">
        <v>43.51</v>
      </c>
      <c r="M2604" s="1061">
        <v>43.51</v>
      </c>
      <c r="N2604" s="1061">
        <v>43.51</v>
      </c>
      <c r="O2604" s="1061">
        <v>43.51</v>
      </c>
      <c r="P2604" s="1061">
        <v>43.51</v>
      </c>
      <c r="Q2604" s="1061">
        <v>43.51</v>
      </c>
      <c r="R2604" s="1061">
        <v>43.51</v>
      </c>
      <c r="S2604" s="1061">
        <v>43.51</v>
      </c>
      <c r="T2604" s="1061">
        <v>43.51</v>
      </c>
      <c r="U2604" s="1061">
        <v>43.51</v>
      </c>
      <c r="V2604" s="1061">
        <v>43.51</v>
      </c>
      <c r="W2604" s="1061">
        <v>43.51</v>
      </c>
    </row>
    <row r="2605" spans="1:23">
      <c r="A2605" s="908"/>
      <c r="B2605" s="1061" t="s">
        <v>234</v>
      </c>
      <c r="C2605" s="1061" t="s">
        <v>235</v>
      </c>
      <c r="D2605" s="1061" t="s">
        <v>4632</v>
      </c>
      <c r="E2605" s="1061" t="s">
        <v>14003</v>
      </c>
      <c r="F2605" s="1061" t="s">
        <v>14004</v>
      </c>
      <c r="G2605" s="1061" t="s">
        <v>1739</v>
      </c>
      <c r="H2605" s="1061" t="s">
        <v>129</v>
      </c>
      <c r="I2605" s="1061" t="s">
        <v>21</v>
      </c>
      <c r="J2605" s="1061" t="s">
        <v>7975</v>
      </c>
      <c r="K2605" s="1061" t="s">
        <v>14849</v>
      </c>
      <c r="L2605" s="1061">
        <v>43.12</v>
      </c>
      <c r="M2605" s="1061">
        <v>43.12</v>
      </c>
      <c r="N2605" s="1061">
        <v>43.12</v>
      </c>
      <c r="O2605" s="1061">
        <v>43.12</v>
      </c>
      <c r="P2605" s="1061">
        <v>43.12</v>
      </c>
      <c r="Q2605" s="1061">
        <v>43.12</v>
      </c>
      <c r="R2605" s="1061">
        <v>43.12</v>
      </c>
      <c r="S2605" s="1061">
        <v>43.12</v>
      </c>
      <c r="T2605" s="1061">
        <v>43.12</v>
      </c>
      <c r="U2605" s="1061">
        <v>43.12</v>
      </c>
      <c r="V2605" s="1061">
        <v>43.12</v>
      </c>
      <c r="W2605" s="1061">
        <v>43.12</v>
      </c>
    </row>
    <row r="2606" spans="1:23">
      <c r="A2606" s="908"/>
      <c r="B2606" s="1061" t="s">
        <v>234</v>
      </c>
      <c r="C2606" s="1061" t="s">
        <v>235</v>
      </c>
      <c r="D2606" s="1061" t="s">
        <v>5319</v>
      </c>
      <c r="E2606" s="1061" t="s">
        <v>14005</v>
      </c>
      <c r="F2606" s="1061" t="s">
        <v>14006</v>
      </c>
      <c r="G2606" s="1061" t="s">
        <v>1739</v>
      </c>
      <c r="H2606" s="1061" t="s">
        <v>129</v>
      </c>
      <c r="I2606" s="1061" t="s">
        <v>21</v>
      </c>
      <c r="J2606" s="1061" t="s">
        <v>7975</v>
      </c>
      <c r="K2606" s="1061" t="s">
        <v>14849</v>
      </c>
      <c r="L2606" s="1061">
        <v>30.27</v>
      </c>
      <c r="M2606" s="1061">
        <v>30.27</v>
      </c>
      <c r="N2606" s="1061">
        <v>30.27</v>
      </c>
      <c r="O2606" s="1061">
        <v>30.27</v>
      </c>
      <c r="P2606" s="1061">
        <v>30.27</v>
      </c>
      <c r="Q2606" s="1061">
        <v>30.27</v>
      </c>
      <c r="R2606" s="1061">
        <v>30.27</v>
      </c>
      <c r="S2606" s="1061">
        <v>30.27</v>
      </c>
      <c r="T2606" s="1061">
        <v>30.27</v>
      </c>
      <c r="U2606" s="1061">
        <v>30.27</v>
      </c>
      <c r="V2606" s="1061">
        <v>30.27</v>
      </c>
      <c r="W2606" s="1061">
        <v>30.27</v>
      </c>
    </row>
    <row r="2607" spans="1:23">
      <c r="A2607" s="908"/>
      <c r="B2607" s="1061" t="s">
        <v>234</v>
      </c>
      <c r="C2607" s="1061" t="s">
        <v>235</v>
      </c>
      <c r="D2607" s="1061" t="s">
        <v>4970</v>
      </c>
      <c r="E2607" s="1061" t="s">
        <v>14007</v>
      </c>
      <c r="F2607" s="1061" t="s">
        <v>5282</v>
      </c>
      <c r="G2607" s="1061" t="s">
        <v>1739</v>
      </c>
      <c r="H2607" s="1061" t="s">
        <v>129</v>
      </c>
      <c r="I2607" s="1061" t="s">
        <v>21</v>
      </c>
      <c r="J2607" s="1061" t="s">
        <v>7975</v>
      </c>
      <c r="K2607" s="1061" t="s">
        <v>14849</v>
      </c>
      <c r="L2607" s="1061">
        <v>46.56</v>
      </c>
      <c r="M2607" s="1061">
        <v>46.56</v>
      </c>
      <c r="N2607" s="1061">
        <v>46.56</v>
      </c>
      <c r="O2607" s="1061">
        <v>46.56</v>
      </c>
      <c r="P2607" s="1061">
        <v>46.56</v>
      </c>
      <c r="Q2607" s="1061">
        <v>46.56</v>
      </c>
      <c r="R2607" s="1061">
        <v>46.56</v>
      </c>
      <c r="S2607" s="1061">
        <v>46.56</v>
      </c>
      <c r="T2607" s="1061">
        <v>46.56</v>
      </c>
      <c r="U2607" s="1061">
        <v>46.56</v>
      </c>
      <c r="V2607" s="1061">
        <v>46.56</v>
      </c>
      <c r="W2607" s="1061">
        <v>46.56</v>
      </c>
    </row>
    <row r="2608" spans="1:23">
      <c r="A2608" s="908"/>
      <c r="B2608" s="1061" t="s">
        <v>234</v>
      </c>
      <c r="C2608" s="1061" t="s">
        <v>235</v>
      </c>
      <c r="D2608" s="1061" t="s">
        <v>4384</v>
      </c>
      <c r="E2608" s="1061" t="s">
        <v>14008</v>
      </c>
      <c r="F2608" s="1061" t="s">
        <v>14009</v>
      </c>
      <c r="G2608" s="1061" t="s">
        <v>1739</v>
      </c>
      <c r="H2608" s="1061" t="s">
        <v>129</v>
      </c>
      <c r="I2608" s="1061" t="s">
        <v>21</v>
      </c>
      <c r="J2608" s="1061" t="s">
        <v>7975</v>
      </c>
      <c r="K2608" s="1061" t="s">
        <v>14849</v>
      </c>
      <c r="L2608" s="1061">
        <v>41.4</v>
      </c>
      <c r="M2608" s="1061">
        <v>41.4</v>
      </c>
      <c r="N2608" s="1061">
        <v>41.4</v>
      </c>
      <c r="O2608" s="1061">
        <v>41.4</v>
      </c>
      <c r="P2608" s="1061">
        <v>41.4</v>
      </c>
      <c r="Q2608" s="1061">
        <v>41.4</v>
      </c>
      <c r="R2608" s="1061">
        <v>41.4</v>
      </c>
      <c r="S2608" s="1061">
        <v>41.4</v>
      </c>
      <c r="T2608" s="1061">
        <v>41.4</v>
      </c>
      <c r="U2608" s="1061">
        <v>41.4</v>
      </c>
      <c r="V2608" s="1061">
        <v>41.4</v>
      </c>
      <c r="W2608" s="1061">
        <v>41.4</v>
      </c>
    </row>
    <row r="2609" spans="1:23">
      <c r="A2609" s="908"/>
      <c r="B2609" s="1061" t="s">
        <v>234</v>
      </c>
      <c r="C2609" s="1061" t="s">
        <v>235</v>
      </c>
      <c r="D2609" s="1061" t="s">
        <v>4389</v>
      </c>
      <c r="E2609" s="1061" t="s">
        <v>14010</v>
      </c>
      <c r="F2609" s="1061" t="s">
        <v>5193</v>
      </c>
      <c r="G2609" s="1061" t="s">
        <v>1739</v>
      </c>
      <c r="H2609" s="1061" t="s">
        <v>129</v>
      </c>
      <c r="I2609" s="1061" t="s">
        <v>21</v>
      </c>
      <c r="J2609" s="1061" t="s">
        <v>7975</v>
      </c>
      <c r="K2609" s="1061" t="s">
        <v>14849</v>
      </c>
      <c r="L2609" s="1061">
        <v>61.37</v>
      </c>
      <c r="M2609" s="1061">
        <v>61.37</v>
      </c>
      <c r="N2609" s="1061">
        <v>61.37</v>
      </c>
      <c r="O2609" s="1061">
        <v>61.37</v>
      </c>
      <c r="P2609" s="1061">
        <v>61.37</v>
      </c>
      <c r="Q2609" s="1061">
        <v>61.37</v>
      </c>
      <c r="R2609" s="1061">
        <v>61.37</v>
      </c>
      <c r="S2609" s="1061">
        <v>61.37</v>
      </c>
      <c r="T2609" s="1061">
        <v>61.37</v>
      </c>
      <c r="U2609" s="1061">
        <v>61.37</v>
      </c>
      <c r="V2609" s="1061">
        <v>61.37</v>
      </c>
      <c r="W2609" s="1061">
        <v>61.37</v>
      </c>
    </row>
    <row r="2610" spans="1:23">
      <c r="A2610" s="908"/>
      <c r="B2610" s="1061" t="s">
        <v>234</v>
      </c>
      <c r="C2610" s="1061" t="s">
        <v>235</v>
      </c>
      <c r="D2610" s="1061" t="s">
        <v>4270</v>
      </c>
      <c r="E2610" s="1061" t="s">
        <v>14011</v>
      </c>
      <c r="F2610" s="1061" t="s">
        <v>4270</v>
      </c>
      <c r="G2610" s="1061" t="s">
        <v>1739</v>
      </c>
      <c r="H2610" s="1061" t="s">
        <v>129</v>
      </c>
      <c r="I2610" s="1061" t="s">
        <v>21</v>
      </c>
      <c r="J2610" s="1061" t="s">
        <v>7975</v>
      </c>
      <c r="K2610" s="1061" t="s">
        <v>14849</v>
      </c>
      <c r="L2610" s="1061">
        <v>1.21</v>
      </c>
      <c r="M2610" s="1061">
        <v>1.21</v>
      </c>
      <c r="N2610" s="1061">
        <v>1.21</v>
      </c>
      <c r="O2610" s="1061">
        <v>1.21</v>
      </c>
      <c r="P2610" s="1061">
        <v>1.21</v>
      </c>
      <c r="Q2610" s="1061">
        <v>1.21</v>
      </c>
      <c r="R2610" s="1061">
        <v>1.21</v>
      </c>
      <c r="S2610" s="1061">
        <v>1.21</v>
      </c>
      <c r="T2610" s="1061">
        <v>1.21</v>
      </c>
      <c r="U2610" s="1061">
        <v>1.21</v>
      </c>
      <c r="V2610" s="1061">
        <v>1.21</v>
      </c>
      <c r="W2610" s="1061">
        <v>1.21</v>
      </c>
    </row>
    <row r="2611" spans="1:23">
      <c r="A2611" s="908"/>
      <c r="B2611" s="1061" t="s">
        <v>234</v>
      </c>
      <c r="C2611" s="1061" t="s">
        <v>235</v>
      </c>
      <c r="D2611" s="1061" t="s">
        <v>4312</v>
      </c>
      <c r="E2611" s="1061" t="s">
        <v>5283</v>
      </c>
      <c r="F2611" s="1061" t="s">
        <v>4312</v>
      </c>
      <c r="G2611" s="1061" t="s">
        <v>1739</v>
      </c>
      <c r="H2611" s="1061" t="s">
        <v>129</v>
      </c>
      <c r="I2611" s="1061" t="s">
        <v>21</v>
      </c>
      <c r="J2611" s="1061" t="s">
        <v>7975</v>
      </c>
      <c r="K2611" s="1061" t="s">
        <v>14849</v>
      </c>
      <c r="L2611" s="1061">
        <v>104.17</v>
      </c>
      <c r="M2611" s="1061">
        <v>104.17</v>
      </c>
      <c r="N2611" s="1061">
        <v>104.17</v>
      </c>
      <c r="O2611" s="1061">
        <v>104.17</v>
      </c>
      <c r="P2611" s="1061">
        <v>104.17</v>
      </c>
      <c r="Q2611" s="1061">
        <v>104.17</v>
      </c>
      <c r="R2611" s="1061">
        <v>104.17</v>
      </c>
      <c r="S2611" s="1061">
        <v>104.17</v>
      </c>
      <c r="T2611" s="1061">
        <v>104.17</v>
      </c>
      <c r="U2611" s="1061">
        <v>104.17</v>
      </c>
      <c r="V2611" s="1061">
        <v>104.17</v>
      </c>
      <c r="W2611" s="1061">
        <v>104.17</v>
      </c>
    </row>
    <row r="2612" spans="1:23">
      <c r="A2612" s="908"/>
      <c r="B2612" s="1061" t="s">
        <v>234</v>
      </c>
      <c r="C2612" s="1061" t="s">
        <v>235</v>
      </c>
      <c r="D2612" s="1061" t="s">
        <v>4312</v>
      </c>
      <c r="E2612" s="1061" t="s">
        <v>5284</v>
      </c>
      <c r="F2612" s="1061" t="s">
        <v>4312</v>
      </c>
      <c r="G2612" s="1061" t="s">
        <v>1739</v>
      </c>
      <c r="H2612" s="1061" t="s">
        <v>129</v>
      </c>
      <c r="I2612" s="1061" t="s">
        <v>21</v>
      </c>
      <c r="J2612" s="1061" t="s">
        <v>7975</v>
      </c>
      <c r="K2612" s="1061" t="s">
        <v>14849</v>
      </c>
      <c r="L2612" s="1061">
        <v>24.06</v>
      </c>
      <c r="M2612" s="1061">
        <v>24.06</v>
      </c>
      <c r="N2612" s="1061">
        <v>24.06</v>
      </c>
      <c r="O2612" s="1061">
        <v>24.06</v>
      </c>
      <c r="P2612" s="1061">
        <v>24.06</v>
      </c>
      <c r="Q2612" s="1061">
        <v>24.06</v>
      </c>
      <c r="R2612" s="1061">
        <v>24.06</v>
      </c>
      <c r="S2612" s="1061">
        <v>24.06</v>
      </c>
      <c r="T2612" s="1061">
        <v>24.06</v>
      </c>
      <c r="U2612" s="1061">
        <v>24.06</v>
      </c>
      <c r="V2612" s="1061">
        <v>24.06</v>
      </c>
      <c r="W2612" s="1061">
        <v>24.06</v>
      </c>
    </row>
    <row r="2613" spans="1:23">
      <c r="A2613" s="908"/>
      <c r="B2613" s="1061" t="s">
        <v>234</v>
      </c>
      <c r="C2613" s="1061" t="s">
        <v>235</v>
      </c>
      <c r="D2613" s="1061" t="s">
        <v>2363</v>
      </c>
      <c r="E2613" s="1061" t="s">
        <v>14012</v>
      </c>
      <c r="F2613" s="1061" t="s">
        <v>5285</v>
      </c>
      <c r="G2613" s="1061" t="s">
        <v>1739</v>
      </c>
      <c r="H2613" s="1061" t="s">
        <v>129</v>
      </c>
      <c r="I2613" s="1061" t="s">
        <v>21</v>
      </c>
      <c r="J2613" s="1061" t="s">
        <v>7975</v>
      </c>
      <c r="K2613" s="1061" t="s">
        <v>14849</v>
      </c>
      <c r="L2613" s="1061">
        <v>1.4</v>
      </c>
      <c r="M2613" s="1061">
        <v>1.4</v>
      </c>
      <c r="N2613" s="1061">
        <v>1.4</v>
      </c>
      <c r="O2613" s="1061">
        <v>1.4</v>
      </c>
      <c r="P2613" s="1061">
        <v>1.4</v>
      </c>
      <c r="Q2613" s="1061">
        <v>1.4</v>
      </c>
      <c r="R2613" s="1061">
        <v>1.4</v>
      </c>
      <c r="S2613" s="1061">
        <v>1.4</v>
      </c>
      <c r="T2613" s="1061">
        <v>1.4</v>
      </c>
      <c r="U2613" s="1061">
        <v>1.4</v>
      </c>
      <c r="V2613" s="1061">
        <v>1.4</v>
      </c>
      <c r="W2613" s="1061">
        <v>1.4</v>
      </c>
    </row>
    <row r="2614" spans="1:23">
      <c r="A2614" s="908"/>
      <c r="B2614" s="1061" t="s">
        <v>234</v>
      </c>
      <c r="C2614" s="1061" t="s">
        <v>235</v>
      </c>
      <c r="D2614" s="1061" t="s">
        <v>4331</v>
      </c>
      <c r="E2614" s="1061" t="s">
        <v>5286</v>
      </c>
      <c r="F2614" s="1061" t="s">
        <v>5179</v>
      </c>
      <c r="G2614" s="1061" t="s">
        <v>1739</v>
      </c>
      <c r="H2614" s="1061" t="s">
        <v>129</v>
      </c>
      <c r="I2614" s="1061" t="s">
        <v>21</v>
      </c>
      <c r="J2614" s="1061" t="s">
        <v>7975</v>
      </c>
      <c r="K2614" s="1061" t="s">
        <v>14849</v>
      </c>
      <c r="L2614" s="1061">
        <v>3.78</v>
      </c>
      <c r="M2614" s="1061">
        <v>3.78</v>
      </c>
      <c r="N2614" s="1061">
        <v>3.78</v>
      </c>
      <c r="O2614" s="1061">
        <v>3.78</v>
      </c>
      <c r="P2614" s="1061">
        <v>3.78</v>
      </c>
      <c r="Q2614" s="1061">
        <v>3.78</v>
      </c>
      <c r="R2614" s="1061">
        <v>3.78</v>
      </c>
      <c r="S2614" s="1061">
        <v>3.78</v>
      </c>
      <c r="T2614" s="1061">
        <v>3.78</v>
      </c>
      <c r="U2614" s="1061">
        <v>3.78</v>
      </c>
      <c r="V2614" s="1061">
        <v>3.78</v>
      </c>
      <c r="W2614" s="1061">
        <v>3.78</v>
      </c>
    </row>
    <row r="2615" spans="1:23">
      <c r="A2615" s="908"/>
      <c r="B2615" s="1061" t="s">
        <v>234</v>
      </c>
      <c r="C2615" s="1061" t="s">
        <v>235</v>
      </c>
      <c r="D2615" s="1061" t="s">
        <v>4115</v>
      </c>
      <c r="E2615" s="1061" t="s">
        <v>8367</v>
      </c>
      <c r="F2615" s="1061" t="s">
        <v>8093</v>
      </c>
      <c r="G2615" s="1061" t="s">
        <v>1739</v>
      </c>
      <c r="H2615" s="1061" t="s">
        <v>129</v>
      </c>
      <c r="I2615" s="1061" t="s">
        <v>21</v>
      </c>
      <c r="J2615" s="1061" t="s">
        <v>7975</v>
      </c>
      <c r="K2615" s="1061" t="s">
        <v>14849</v>
      </c>
      <c r="L2615" s="1061">
        <v>16.43</v>
      </c>
      <c r="M2615" s="1061">
        <v>16.43</v>
      </c>
      <c r="N2615" s="1061">
        <v>16.43</v>
      </c>
      <c r="O2615" s="1061">
        <v>16.43</v>
      </c>
      <c r="P2615" s="1061">
        <v>16.43</v>
      </c>
      <c r="Q2615" s="1061">
        <v>16.43</v>
      </c>
      <c r="R2615" s="1061">
        <v>16.43</v>
      </c>
      <c r="S2615" s="1061">
        <v>16.43</v>
      </c>
      <c r="T2615" s="1061">
        <v>16.43</v>
      </c>
      <c r="U2615" s="1061">
        <v>16.43</v>
      </c>
      <c r="V2615" s="1061">
        <v>16.43</v>
      </c>
      <c r="W2615" s="1061">
        <v>16.43</v>
      </c>
    </row>
    <row r="2616" spans="1:23">
      <c r="A2616" s="908"/>
      <c r="B2616" s="1061" t="s">
        <v>234</v>
      </c>
      <c r="C2616" s="1061" t="s">
        <v>235</v>
      </c>
      <c r="D2616" s="1061" t="s">
        <v>9638</v>
      </c>
      <c r="E2616" s="1061" t="s">
        <v>5288</v>
      </c>
      <c r="F2616" s="1061" t="s">
        <v>5289</v>
      </c>
      <c r="G2616" s="1061" t="s">
        <v>1739</v>
      </c>
      <c r="H2616" s="1061" t="s">
        <v>129</v>
      </c>
      <c r="I2616" s="1061" t="s">
        <v>21</v>
      </c>
      <c r="J2616" s="1061" t="s">
        <v>7975</v>
      </c>
      <c r="K2616" s="1061" t="s">
        <v>14849</v>
      </c>
      <c r="L2616" s="1061">
        <v>13.95</v>
      </c>
      <c r="M2616" s="1061">
        <v>13.95</v>
      </c>
      <c r="N2616" s="1061">
        <v>13.95</v>
      </c>
      <c r="O2616" s="1061">
        <v>13.95</v>
      </c>
      <c r="P2616" s="1061">
        <v>13.95</v>
      </c>
      <c r="Q2616" s="1061">
        <v>13.95</v>
      </c>
      <c r="R2616" s="1061">
        <v>13.95</v>
      </c>
      <c r="S2616" s="1061">
        <v>13.95</v>
      </c>
      <c r="T2616" s="1061">
        <v>13.95</v>
      </c>
      <c r="U2616" s="1061">
        <v>13.95</v>
      </c>
      <c r="V2616" s="1061">
        <v>13.95</v>
      </c>
      <c r="W2616" s="1061">
        <v>13.95</v>
      </c>
    </row>
    <row r="2617" spans="1:23">
      <c r="A2617" s="908"/>
      <c r="B2617" s="1061" t="s">
        <v>234</v>
      </c>
      <c r="C2617" s="1061" t="s">
        <v>235</v>
      </c>
      <c r="D2617" s="1061" t="s">
        <v>5290</v>
      </c>
      <c r="E2617" s="1061" t="s">
        <v>5291</v>
      </c>
      <c r="F2617" s="1061" t="s">
        <v>12880</v>
      </c>
      <c r="G2617" s="1061" t="s">
        <v>1739</v>
      </c>
      <c r="H2617" s="1061" t="s">
        <v>129</v>
      </c>
      <c r="I2617" s="1061" t="s">
        <v>21</v>
      </c>
      <c r="J2617" s="1061" t="s">
        <v>7975</v>
      </c>
      <c r="K2617" s="1061" t="s">
        <v>14849</v>
      </c>
      <c r="L2617" s="1061">
        <v>57.47</v>
      </c>
      <c r="M2617" s="1061">
        <v>57.47</v>
      </c>
      <c r="N2617" s="1061">
        <v>57.47</v>
      </c>
      <c r="O2617" s="1061">
        <v>57.47</v>
      </c>
      <c r="P2617" s="1061">
        <v>57.47</v>
      </c>
      <c r="Q2617" s="1061">
        <v>57.47</v>
      </c>
      <c r="R2617" s="1061">
        <v>57.47</v>
      </c>
      <c r="S2617" s="1061">
        <v>57.47</v>
      </c>
      <c r="T2617" s="1061">
        <v>57.47</v>
      </c>
      <c r="U2617" s="1061">
        <v>57.47</v>
      </c>
      <c r="V2617" s="1061">
        <v>57.47</v>
      </c>
      <c r="W2617" s="1061">
        <v>57.47</v>
      </c>
    </row>
    <row r="2618" spans="1:23">
      <c r="A2618" s="908"/>
      <c r="B2618" s="1061" t="s">
        <v>234</v>
      </c>
      <c r="C2618" s="1061" t="s">
        <v>235</v>
      </c>
      <c r="D2618" s="1061" t="s">
        <v>5292</v>
      </c>
      <c r="E2618" s="1061" t="s">
        <v>5293</v>
      </c>
      <c r="F2618" s="1061" t="s">
        <v>5294</v>
      </c>
      <c r="G2618" s="1061" t="s">
        <v>1739</v>
      </c>
      <c r="H2618" s="1061" t="s">
        <v>129</v>
      </c>
      <c r="I2618" s="1061" t="s">
        <v>21</v>
      </c>
      <c r="J2618" s="1061" t="s">
        <v>7975</v>
      </c>
      <c r="K2618" s="1061" t="s">
        <v>14849</v>
      </c>
      <c r="L2618" s="1061">
        <v>18.88</v>
      </c>
      <c r="M2618" s="1061">
        <v>18.88</v>
      </c>
      <c r="N2618" s="1061">
        <v>18.88</v>
      </c>
      <c r="O2618" s="1061">
        <v>18.88</v>
      </c>
      <c r="P2618" s="1061">
        <v>18.88</v>
      </c>
      <c r="Q2618" s="1061">
        <v>18.88</v>
      </c>
      <c r="R2618" s="1061">
        <v>18.88</v>
      </c>
      <c r="S2618" s="1061">
        <v>18.88</v>
      </c>
      <c r="T2618" s="1061">
        <v>18.88</v>
      </c>
      <c r="U2618" s="1061">
        <v>18.88</v>
      </c>
      <c r="V2618" s="1061">
        <v>18.88</v>
      </c>
      <c r="W2618" s="1061">
        <v>18.88</v>
      </c>
    </row>
    <row r="2619" spans="1:23">
      <c r="A2619" s="908"/>
      <c r="B2619" s="1061" t="s">
        <v>234</v>
      </c>
      <c r="C2619" s="1061" t="s">
        <v>235</v>
      </c>
      <c r="D2619" s="1061" t="s">
        <v>5292</v>
      </c>
      <c r="E2619" s="1061" t="s">
        <v>5295</v>
      </c>
      <c r="F2619" s="1061" t="s">
        <v>5296</v>
      </c>
      <c r="G2619" s="1061" t="s">
        <v>1739</v>
      </c>
      <c r="H2619" s="1061" t="s">
        <v>129</v>
      </c>
      <c r="I2619" s="1061" t="s">
        <v>21</v>
      </c>
      <c r="J2619" s="1061" t="s">
        <v>7975</v>
      </c>
      <c r="K2619" s="1061" t="s">
        <v>14849</v>
      </c>
      <c r="L2619" s="1061">
        <v>27.91</v>
      </c>
      <c r="M2619" s="1061">
        <v>27.91</v>
      </c>
      <c r="N2619" s="1061">
        <v>27.91</v>
      </c>
      <c r="O2619" s="1061">
        <v>27.91</v>
      </c>
      <c r="P2619" s="1061">
        <v>27.91</v>
      </c>
      <c r="Q2619" s="1061">
        <v>27.91</v>
      </c>
      <c r="R2619" s="1061">
        <v>27.91</v>
      </c>
      <c r="S2619" s="1061">
        <v>27.91</v>
      </c>
      <c r="T2619" s="1061">
        <v>27.91</v>
      </c>
      <c r="U2619" s="1061">
        <v>27.91</v>
      </c>
      <c r="V2619" s="1061">
        <v>27.91</v>
      </c>
      <c r="W2619" s="1061">
        <v>27.91</v>
      </c>
    </row>
    <row r="2620" spans="1:23">
      <c r="A2620" s="908"/>
      <c r="B2620" s="1061" t="s">
        <v>234</v>
      </c>
      <c r="C2620" s="1061" t="s">
        <v>235</v>
      </c>
      <c r="D2620" s="1061" t="s">
        <v>5292</v>
      </c>
      <c r="E2620" s="1061" t="s">
        <v>5297</v>
      </c>
      <c r="F2620" s="1061" t="s">
        <v>5298</v>
      </c>
      <c r="G2620" s="1061" t="s">
        <v>1739</v>
      </c>
      <c r="H2620" s="1061" t="s">
        <v>129</v>
      </c>
      <c r="I2620" s="1061" t="s">
        <v>21</v>
      </c>
      <c r="J2620" s="1061" t="s">
        <v>7975</v>
      </c>
      <c r="K2620" s="1061" t="s">
        <v>14849</v>
      </c>
      <c r="L2620" s="1061">
        <v>28.2</v>
      </c>
      <c r="M2620" s="1061">
        <v>28.2</v>
      </c>
      <c r="N2620" s="1061">
        <v>28.2</v>
      </c>
      <c r="O2620" s="1061">
        <v>28.2</v>
      </c>
      <c r="P2620" s="1061">
        <v>28.2</v>
      </c>
      <c r="Q2620" s="1061">
        <v>28.2</v>
      </c>
      <c r="R2620" s="1061">
        <v>28.2</v>
      </c>
      <c r="S2620" s="1061">
        <v>28.2</v>
      </c>
      <c r="T2620" s="1061">
        <v>28.2</v>
      </c>
      <c r="U2620" s="1061">
        <v>28.2</v>
      </c>
      <c r="V2620" s="1061">
        <v>28.2</v>
      </c>
      <c r="W2620" s="1061">
        <v>28.2</v>
      </c>
    </row>
    <row r="2621" spans="1:23">
      <c r="A2621" s="908"/>
      <c r="B2621" s="1061" t="s">
        <v>234</v>
      </c>
      <c r="C2621" s="1061" t="s">
        <v>235</v>
      </c>
      <c r="D2621" s="1061" t="s">
        <v>5292</v>
      </c>
      <c r="E2621" s="1061" t="s">
        <v>14013</v>
      </c>
      <c r="F2621" s="1061" t="s">
        <v>14014</v>
      </c>
      <c r="G2621" s="1061" t="s">
        <v>1739</v>
      </c>
      <c r="H2621" s="1061" t="s">
        <v>129</v>
      </c>
      <c r="I2621" s="1061" t="s">
        <v>21</v>
      </c>
      <c r="J2621" s="1061" t="s">
        <v>7975</v>
      </c>
      <c r="K2621" s="1061" t="s">
        <v>14849</v>
      </c>
      <c r="L2621" s="1061">
        <v>30.77</v>
      </c>
      <c r="M2621" s="1061">
        <v>30.77</v>
      </c>
      <c r="N2621" s="1061">
        <v>30.77</v>
      </c>
      <c r="O2621" s="1061">
        <v>30.77</v>
      </c>
      <c r="P2621" s="1061">
        <v>30.77</v>
      </c>
      <c r="Q2621" s="1061">
        <v>30.77</v>
      </c>
      <c r="R2621" s="1061">
        <v>30.77</v>
      </c>
      <c r="S2621" s="1061">
        <v>30.77</v>
      </c>
      <c r="T2621" s="1061">
        <v>30.77</v>
      </c>
      <c r="U2621" s="1061">
        <v>30.77</v>
      </c>
      <c r="V2621" s="1061">
        <v>30.77</v>
      </c>
      <c r="W2621" s="1061">
        <v>30.77</v>
      </c>
    </row>
    <row r="2622" spans="1:23">
      <c r="A2622" s="908"/>
      <c r="B2622" s="1061" t="s">
        <v>234</v>
      </c>
      <c r="C2622" s="1061" t="s">
        <v>235</v>
      </c>
      <c r="D2622" s="1061" t="s">
        <v>5292</v>
      </c>
      <c r="E2622" s="1061" t="s">
        <v>14015</v>
      </c>
      <c r="F2622" s="1061" t="s">
        <v>14016</v>
      </c>
      <c r="G2622" s="1061" t="s">
        <v>1739</v>
      </c>
      <c r="H2622" s="1061" t="s">
        <v>129</v>
      </c>
      <c r="I2622" s="1061" t="s">
        <v>21</v>
      </c>
      <c r="J2622" s="1061" t="s">
        <v>7975</v>
      </c>
      <c r="K2622" s="1061" t="s">
        <v>14849</v>
      </c>
      <c r="L2622" s="1061">
        <v>30.77</v>
      </c>
      <c r="M2622" s="1061">
        <v>30.77</v>
      </c>
      <c r="N2622" s="1061">
        <v>30.77</v>
      </c>
      <c r="O2622" s="1061">
        <v>30.77</v>
      </c>
      <c r="P2622" s="1061">
        <v>30.77</v>
      </c>
      <c r="Q2622" s="1061">
        <v>30.77</v>
      </c>
      <c r="R2622" s="1061">
        <v>30.77</v>
      </c>
      <c r="S2622" s="1061">
        <v>30.77</v>
      </c>
      <c r="T2622" s="1061">
        <v>30.77</v>
      </c>
      <c r="U2622" s="1061">
        <v>30.77</v>
      </c>
      <c r="V2622" s="1061">
        <v>30.77</v>
      </c>
      <c r="W2622" s="1061">
        <v>30.77</v>
      </c>
    </row>
    <row r="2623" spans="1:23">
      <c r="A2623" s="908"/>
      <c r="B2623" s="1061" t="s">
        <v>234</v>
      </c>
      <c r="C2623" s="1061" t="s">
        <v>235</v>
      </c>
      <c r="D2623" s="1061" t="s">
        <v>5290</v>
      </c>
      <c r="E2623" s="1061" t="s">
        <v>5299</v>
      </c>
      <c r="F2623" s="1061" t="s">
        <v>5300</v>
      </c>
      <c r="G2623" s="1061" t="s">
        <v>1739</v>
      </c>
      <c r="H2623" s="1061" t="s">
        <v>129</v>
      </c>
      <c r="I2623" s="1061" t="s">
        <v>21</v>
      </c>
      <c r="J2623" s="1061" t="s">
        <v>7975</v>
      </c>
      <c r="K2623" s="1061" t="s">
        <v>14849</v>
      </c>
      <c r="L2623" s="1061">
        <v>66.53</v>
      </c>
      <c r="M2623" s="1061">
        <v>66.53</v>
      </c>
      <c r="N2623" s="1061">
        <v>66.53</v>
      </c>
      <c r="O2623" s="1061">
        <v>66.53</v>
      </c>
      <c r="P2623" s="1061">
        <v>66.53</v>
      </c>
      <c r="Q2623" s="1061">
        <v>66.53</v>
      </c>
      <c r="R2623" s="1061">
        <v>66.53</v>
      </c>
      <c r="S2623" s="1061">
        <v>66.53</v>
      </c>
      <c r="T2623" s="1061">
        <v>66.53</v>
      </c>
      <c r="U2623" s="1061">
        <v>66.53</v>
      </c>
      <c r="V2623" s="1061">
        <v>66.53</v>
      </c>
      <c r="W2623" s="1061">
        <v>66.53</v>
      </c>
    </row>
    <row r="2624" spans="1:23">
      <c r="A2624" s="908"/>
      <c r="B2624" s="1061" t="s">
        <v>234</v>
      </c>
      <c r="C2624" s="1061" t="s">
        <v>235</v>
      </c>
      <c r="D2624" s="1061" t="s">
        <v>5292</v>
      </c>
      <c r="E2624" s="1061" t="s">
        <v>14017</v>
      </c>
      <c r="F2624" s="1061" t="s">
        <v>14018</v>
      </c>
      <c r="G2624" s="1061" t="s">
        <v>1739</v>
      </c>
      <c r="H2624" s="1061" t="s">
        <v>129</v>
      </c>
      <c r="I2624" s="1061" t="s">
        <v>21</v>
      </c>
      <c r="J2624" s="1061" t="s">
        <v>7975</v>
      </c>
      <c r="K2624" s="1061" t="s">
        <v>14849</v>
      </c>
      <c r="L2624" s="1061">
        <v>30.61</v>
      </c>
      <c r="M2624" s="1061">
        <v>30.61</v>
      </c>
      <c r="N2624" s="1061">
        <v>30.61</v>
      </c>
      <c r="O2624" s="1061">
        <v>30.61</v>
      </c>
      <c r="P2624" s="1061">
        <v>30.61</v>
      </c>
      <c r="Q2624" s="1061">
        <v>30.61</v>
      </c>
      <c r="R2624" s="1061">
        <v>30.61</v>
      </c>
      <c r="S2624" s="1061">
        <v>30.61</v>
      </c>
      <c r="T2624" s="1061">
        <v>30.61</v>
      </c>
      <c r="U2624" s="1061">
        <v>30.61</v>
      </c>
      <c r="V2624" s="1061">
        <v>30.61</v>
      </c>
      <c r="W2624" s="1061">
        <v>30.61</v>
      </c>
    </row>
    <row r="2625" spans="1:23">
      <c r="A2625" s="908"/>
      <c r="B2625" s="1061" t="s">
        <v>234</v>
      </c>
      <c r="C2625" s="1061" t="s">
        <v>235</v>
      </c>
      <c r="D2625" s="1061" t="s">
        <v>5292</v>
      </c>
      <c r="E2625" s="1061" t="s">
        <v>5301</v>
      </c>
      <c r="F2625" s="1061" t="s">
        <v>5302</v>
      </c>
      <c r="G2625" s="1061" t="s">
        <v>1739</v>
      </c>
      <c r="H2625" s="1061" t="s">
        <v>129</v>
      </c>
      <c r="I2625" s="1061" t="s">
        <v>21</v>
      </c>
      <c r="J2625" s="1061" t="s">
        <v>7975</v>
      </c>
      <c r="K2625" s="1061" t="s">
        <v>14849</v>
      </c>
      <c r="L2625" s="1061">
        <v>31.51</v>
      </c>
      <c r="M2625" s="1061">
        <v>31.51</v>
      </c>
      <c r="N2625" s="1061">
        <v>31.51</v>
      </c>
      <c r="O2625" s="1061">
        <v>31.51</v>
      </c>
      <c r="P2625" s="1061">
        <v>31.51</v>
      </c>
      <c r="Q2625" s="1061">
        <v>31.51</v>
      </c>
      <c r="R2625" s="1061">
        <v>31.51</v>
      </c>
      <c r="S2625" s="1061">
        <v>31.51</v>
      </c>
      <c r="T2625" s="1061">
        <v>31.51</v>
      </c>
      <c r="U2625" s="1061">
        <v>31.51</v>
      </c>
      <c r="V2625" s="1061">
        <v>31.51</v>
      </c>
      <c r="W2625" s="1061">
        <v>31.51</v>
      </c>
    </row>
    <row r="2626" spans="1:23">
      <c r="A2626" s="908"/>
      <c r="B2626" s="1061" t="s">
        <v>234</v>
      </c>
      <c r="C2626" s="1061" t="s">
        <v>235</v>
      </c>
      <c r="D2626" s="1061" t="s">
        <v>5292</v>
      </c>
      <c r="E2626" s="1061" t="s">
        <v>5303</v>
      </c>
      <c r="F2626" s="1061" t="s">
        <v>12197</v>
      </c>
      <c r="G2626" s="1061" t="s">
        <v>1739</v>
      </c>
      <c r="H2626" s="1061" t="s">
        <v>129</v>
      </c>
      <c r="I2626" s="1061" t="s">
        <v>21</v>
      </c>
      <c r="J2626" s="1061" t="s">
        <v>7975</v>
      </c>
      <c r="K2626" s="1061" t="s">
        <v>14849</v>
      </c>
      <c r="L2626" s="1061">
        <v>35.85</v>
      </c>
      <c r="M2626" s="1061">
        <v>35.85</v>
      </c>
      <c r="N2626" s="1061">
        <v>35.85</v>
      </c>
      <c r="O2626" s="1061">
        <v>35.85</v>
      </c>
      <c r="P2626" s="1061">
        <v>35.85</v>
      </c>
      <c r="Q2626" s="1061">
        <v>35.85</v>
      </c>
      <c r="R2626" s="1061">
        <v>35.85</v>
      </c>
      <c r="S2626" s="1061">
        <v>35.85</v>
      </c>
      <c r="T2626" s="1061">
        <v>35.85</v>
      </c>
      <c r="U2626" s="1061">
        <v>35.85</v>
      </c>
      <c r="V2626" s="1061">
        <v>35.85</v>
      </c>
      <c r="W2626" s="1061">
        <v>35.85</v>
      </c>
    </row>
    <row r="2627" spans="1:23">
      <c r="A2627" s="908"/>
      <c r="B2627" s="1061" t="s">
        <v>234</v>
      </c>
      <c r="C2627" s="1061" t="s">
        <v>235</v>
      </c>
      <c r="D2627" s="1061" t="s">
        <v>5290</v>
      </c>
      <c r="E2627" s="1061" t="s">
        <v>5304</v>
      </c>
      <c r="F2627" s="1061" t="s">
        <v>10179</v>
      </c>
      <c r="G2627" s="1061" t="s">
        <v>1739</v>
      </c>
      <c r="H2627" s="1061" t="s">
        <v>129</v>
      </c>
      <c r="I2627" s="1061" t="s">
        <v>21</v>
      </c>
      <c r="J2627" s="1061" t="s">
        <v>7975</v>
      </c>
      <c r="K2627" s="1061" t="s">
        <v>14849</v>
      </c>
      <c r="L2627" s="1061">
        <v>29.81</v>
      </c>
      <c r="M2627" s="1061">
        <v>29.81</v>
      </c>
      <c r="N2627" s="1061">
        <v>29.81</v>
      </c>
      <c r="O2627" s="1061">
        <v>29.81</v>
      </c>
      <c r="P2627" s="1061">
        <v>29.81</v>
      </c>
      <c r="Q2627" s="1061">
        <v>29.81</v>
      </c>
      <c r="R2627" s="1061">
        <v>29.81</v>
      </c>
      <c r="S2627" s="1061">
        <v>29.81</v>
      </c>
      <c r="T2627" s="1061">
        <v>29.81</v>
      </c>
      <c r="U2627" s="1061">
        <v>29.81</v>
      </c>
      <c r="V2627" s="1061">
        <v>29.81</v>
      </c>
      <c r="W2627" s="1061">
        <v>29.81</v>
      </c>
    </row>
    <row r="2628" spans="1:23">
      <c r="A2628" s="908"/>
      <c r="B2628" s="1061" t="s">
        <v>234</v>
      </c>
      <c r="C2628" s="1061" t="s">
        <v>235</v>
      </c>
      <c r="D2628" s="1061" t="s">
        <v>5287</v>
      </c>
      <c r="E2628" s="1061" t="s">
        <v>14019</v>
      </c>
      <c r="F2628" s="1061" t="s">
        <v>14020</v>
      </c>
      <c r="G2628" s="1061" t="s">
        <v>1739</v>
      </c>
      <c r="H2628" s="1061" t="s">
        <v>129</v>
      </c>
      <c r="I2628" s="1061" t="s">
        <v>21</v>
      </c>
      <c r="J2628" s="1061" t="s">
        <v>7975</v>
      </c>
      <c r="K2628" s="1061" t="s">
        <v>14849</v>
      </c>
      <c r="L2628" s="1061">
        <v>189.66</v>
      </c>
      <c r="M2628" s="1061">
        <v>189.66</v>
      </c>
      <c r="N2628" s="1061">
        <v>189.66</v>
      </c>
      <c r="O2628" s="1061">
        <v>189.66</v>
      </c>
      <c r="P2628" s="1061">
        <v>189.66</v>
      </c>
      <c r="Q2628" s="1061">
        <v>189.66</v>
      </c>
      <c r="R2628" s="1061">
        <v>189.66</v>
      </c>
      <c r="S2628" s="1061">
        <v>189.66</v>
      </c>
      <c r="T2628" s="1061">
        <v>189.66</v>
      </c>
      <c r="U2628" s="1061">
        <v>189.66</v>
      </c>
      <c r="V2628" s="1061">
        <v>189.66</v>
      </c>
      <c r="W2628" s="1061">
        <v>189.66</v>
      </c>
    </row>
    <row r="2629" spans="1:23">
      <c r="A2629" s="908"/>
      <c r="B2629" s="1061" t="s">
        <v>234</v>
      </c>
      <c r="C2629" s="1061" t="s">
        <v>235</v>
      </c>
      <c r="D2629" s="1061" t="s">
        <v>4995</v>
      </c>
      <c r="E2629" s="1061" t="s">
        <v>5306</v>
      </c>
      <c r="F2629" s="1061" t="s">
        <v>5305</v>
      </c>
      <c r="G2629" s="1061" t="s">
        <v>1739</v>
      </c>
      <c r="H2629" s="1061" t="s">
        <v>129</v>
      </c>
      <c r="I2629" s="1061" t="s">
        <v>21</v>
      </c>
      <c r="J2629" s="1061" t="s">
        <v>7975</v>
      </c>
      <c r="K2629" s="1061" t="s">
        <v>14849</v>
      </c>
      <c r="L2629" s="1061">
        <v>57.47</v>
      </c>
      <c r="M2629" s="1061">
        <v>57.47</v>
      </c>
      <c r="N2629" s="1061">
        <v>57.47</v>
      </c>
      <c r="O2629" s="1061">
        <v>57.47</v>
      </c>
      <c r="P2629" s="1061">
        <v>57.47</v>
      </c>
      <c r="Q2629" s="1061">
        <v>57.47</v>
      </c>
      <c r="R2629" s="1061">
        <v>57.47</v>
      </c>
      <c r="S2629" s="1061">
        <v>57.47</v>
      </c>
      <c r="T2629" s="1061">
        <v>57.47</v>
      </c>
      <c r="U2629" s="1061">
        <v>57.47</v>
      </c>
      <c r="V2629" s="1061">
        <v>57.47</v>
      </c>
      <c r="W2629" s="1061">
        <v>57.47</v>
      </c>
    </row>
    <row r="2630" spans="1:23">
      <c r="A2630" s="908"/>
      <c r="B2630" s="1061" t="s">
        <v>234</v>
      </c>
      <c r="C2630" s="1061" t="s">
        <v>235</v>
      </c>
      <c r="D2630" s="1061" t="s">
        <v>4384</v>
      </c>
      <c r="E2630" s="1061" t="s">
        <v>14021</v>
      </c>
      <c r="F2630" s="1061" t="s">
        <v>14022</v>
      </c>
      <c r="G2630" s="1061" t="s">
        <v>1739</v>
      </c>
      <c r="H2630" s="1061" t="s">
        <v>129</v>
      </c>
      <c r="I2630" s="1061" t="s">
        <v>21</v>
      </c>
      <c r="J2630" s="1061" t="s">
        <v>7975</v>
      </c>
      <c r="K2630" s="1061" t="s">
        <v>14849</v>
      </c>
      <c r="L2630" s="1061">
        <v>43.12</v>
      </c>
      <c r="M2630" s="1061">
        <v>43.12</v>
      </c>
      <c r="N2630" s="1061">
        <v>43.12</v>
      </c>
      <c r="O2630" s="1061">
        <v>43.12</v>
      </c>
      <c r="P2630" s="1061">
        <v>43.12</v>
      </c>
      <c r="Q2630" s="1061">
        <v>43.12</v>
      </c>
      <c r="R2630" s="1061">
        <v>43.12</v>
      </c>
      <c r="S2630" s="1061">
        <v>43.12</v>
      </c>
      <c r="T2630" s="1061">
        <v>43.12</v>
      </c>
      <c r="U2630" s="1061">
        <v>43.12</v>
      </c>
      <c r="V2630" s="1061">
        <v>43.12</v>
      </c>
      <c r="W2630" s="1061">
        <v>43.12</v>
      </c>
    </row>
    <row r="2631" spans="1:23">
      <c r="A2631" s="908"/>
      <c r="B2631" s="1061" t="s">
        <v>234</v>
      </c>
      <c r="C2631" s="1061" t="s">
        <v>235</v>
      </c>
      <c r="D2631" s="1061" t="s">
        <v>4866</v>
      </c>
      <c r="E2631" s="1061" t="s">
        <v>14023</v>
      </c>
      <c r="F2631" s="1061" t="s">
        <v>14024</v>
      </c>
      <c r="G2631" s="1061" t="s">
        <v>1739</v>
      </c>
      <c r="H2631" s="1061" t="s">
        <v>129</v>
      </c>
      <c r="I2631" s="1061" t="s">
        <v>21</v>
      </c>
      <c r="J2631" s="1061" t="s">
        <v>7975</v>
      </c>
      <c r="K2631" s="1061" t="s">
        <v>14849</v>
      </c>
      <c r="L2631" s="1061">
        <v>4.92</v>
      </c>
      <c r="M2631" s="1061">
        <v>4.92</v>
      </c>
      <c r="N2631" s="1061">
        <v>4.92</v>
      </c>
      <c r="O2631" s="1061">
        <v>4.92</v>
      </c>
      <c r="P2631" s="1061">
        <v>4.92</v>
      </c>
      <c r="Q2631" s="1061">
        <v>4.92</v>
      </c>
      <c r="R2631" s="1061">
        <v>4.92</v>
      </c>
      <c r="S2631" s="1061">
        <v>4.92</v>
      </c>
      <c r="T2631" s="1061">
        <v>4.92</v>
      </c>
      <c r="U2631" s="1061">
        <v>4.92</v>
      </c>
      <c r="V2631" s="1061">
        <v>4.92</v>
      </c>
      <c r="W2631" s="1061">
        <v>4.92</v>
      </c>
    </row>
    <row r="2632" spans="1:23">
      <c r="A2632" s="908"/>
      <c r="B2632" s="1061" t="s">
        <v>234</v>
      </c>
      <c r="C2632" s="1061" t="s">
        <v>235</v>
      </c>
      <c r="D2632" s="1061" t="s">
        <v>4632</v>
      </c>
      <c r="E2632" s="1061" t="s">
        <v>14025</v>
      </c>
      <c r="F2632" s="1061" t="s">
        <v>14026</v>
      </c>
      <c r="G2632" s="1061" t="s">
        <v>1739</v>
      </c>
      <c r="H2632" s="1061" t="s">
        <v>129</v>
      </c>
      <c r="I2632" s="1061" t="s">
        <v>21</v>
      </c>
      <c r="J2632" s="1061" t="s">
        <v>7975</v>
      </c>
      <c r="K2632" s="1061" t="s">
        <v>14849</v>
      </c>
      <c r="L2632" s="1061">
        <v>29.31</v>
      </c>
      <c r="M2632" s="1061">
        <v>29.31</v>
      </c>
      <c r="N2632" s="1061">
        <v>29.31</v>
      </c>
      <c r="O2632" s="1061">
        <v>29.31</v>
      </c>
      <c r="P2632" s="1061">
        <v>29.31</v>
      </c>
      <c r="Q2632" s="1061">
        <v>29.31</v>
      </c>
      <c r="R2632" s="1061">
        <v>29.31</v>
      </c>
      <c r="S2632" s="1061">
        <v>29.31</v>
      </c>
      <c r="T2632" s="1061">
        <v>29.31</v>
      </c>
      <c r="U2632" s="1061">
        <v>29.31</v>
      </c>
      <c r="V2632" s="1061">
        <v>29.31</v>
      </c>
      <c r="W2632" s="1061">
        <v>29.31</v>
      </c>
    </row>
    <row r="2633" spans="1:23">
      <c r="A2633" s="908"/>
      <c r="B2633" s="1061" t="s">
        <v>234</v>
      </c>
      <c r="C2633" s="1061" t="s">
        <v>235</v>
      </c>
      <c r="D2633" s="1061" t="s">
        <v>5287</v>
      </c>
      <c r="E2633" s="1061" t="s">
        <v>14027</v>
      </c>
      <c r="F2633" s="1061" t="s">
        <v>14028</v>
      </c>
      <c r="G2633" s="1061" t="s">
        <v>1739</v>
      </c>
      <c r="H2633" s="1061" t="s">
        <v>129</v>
      </c>
      <c r="I2633" s="1061" t="s">
        <v>21</v>
      </c>
      <c r="J2633" s="1061" t="s">
        <v>7975</v>
      </c>
      <c r="K2633" s="1061" t="s">
        <v>14849</v>
      </c>
      <c r="L2633" s="1061">
        <v>64.66</v>
      </c>
      <c r="M2633" s="1061">
        <v>64.66</v>
      </c>
      <c r="N2633" s="1061">
        <v>64.66</v>
      </c>
      <c r="O2633" s="1061">
        <v>64.66</v>
      </c>
      <c r="P2633" s="1061">
        <v>64.66</v>
      </c>
      <c r="Q2633" s="1061">
        <v>64.66</v>
      </c>
      <c r="R2633" s="1061">
        <v>64.66</v>
      </c>
      <c r="S2633" s="1061">
        <v>64.66</v>
      </c>
      <c r="T2633" s="1061">
        <v>64.66</v>
      </c>
      <c r="U2633" s="1061">
        <v>64.66</v>
      </c>
      <c r="V2633" s="1061">
        <v>64.66</v>
      </c>
      <c r="W2633" s="1061">
        <v>64.66</v>
      </c>
    </row>
    <row r="2634" spans="1:23">
      <c r="A2634" s="908"/>
      <c r="B2634" s="1061" t="s">
        <v>234</v>
      </c>
      <c r="C2634" s="1061" t="s">
        <v>235</v>
      </c>
      <c r="D2634" s="1061" t="s">
        <v>4992</v>
      </c>
      <c r="E2634" s="1061" t="s">
        <v>14029</v>
      </c>
      <c r="F2634" s="1061" t="s">
        <v>14030</v>
      </c>
      <c r="G2634" s="1061" t="s">
        <v>1739</v>
      </c>
      <c r="H2634" s="1061" t="s">
        <v>129</v>
      </c>
      <c r="I2634" s="1061" t="s">
        <v>21</v>
      </c>
      <c r="J2634" s="1061" t="s">
        <v>7975</v>
      </c>
      <c r="K2634" s="1061" t="s">
        <v>14849</v>
      </c>
      <c r="L2634" s="1061">
        <v>17.260000000000002</v>
      </c>
      <c r="M2634" s="1061">
        <v>17.260000000000002</v>
      </c>
      <c r="N2634" s="1061">
        <v>17.260000000000002</v>
      </c>
      <c r="O2634" s="1061">
        <v>17.260000000000002</v>
      </c>
      <c r="P2634" s="1061">
        <v>17.260000000000002</v>
      </c>
      <c r="Q2634" s="1061">
        <v>17.260000000000002</v>
      </c>
      <c r="R2634" s="1061">
        <v>17.260000000000002</v>
      </c>
      <c r="S2634" s="1061">
        <v>17.260000000000002</v>
      </c>
      <c r="T2634" s="1061">
        <v>17.260000000000002</v>
      </c>
      <c r="U2634" s="1061">
        <v>17.260000000000002</v>
      </c>
      <c r="V2634" s="1061">
        <v>17.260000000000002</v>
      </c>
      <c r="W2634" s="1061">
        <v>17.260000000000002</v>
      </c>
    </row>
    <row r="2635" spans="1:23">
      <c r="A2635" s="908"/>
      <c r="B2635" s="1061" t="s">
        <v>234</v>
      </c>
      <c r="C2635" s="1061" t="s">
        <v>235</v>
      </c>
      <c r="D2635" s="1061" t="s">
        <v>4444</v>
      </c>
      <c r="E2635" s="1061" t="s">
        <v>14031</v>
      </c>
      <c r="F2635" s="1061" t="s">
        <v>4444</v>
      </c>
      <c r="G2635" s="1061" t="s">
        <v>1739</v>
      </c>
      <c r="H2635" s="1061" t="s">
        <v>129</v>
      </c>
      <c r="I2635" s="1061" t="s">
        <v>21</v>
      </c>
      <c r="J2635" s="1061" t="s">
        <v>7975</v>
      </c>
      <c r="K2635" s="1061" t="s">
        <v>14849</v>
      </c>
      <c r="L2635" s="1061">
        <v>8.18</v>
      </c>
      <c r="M2635" s="1061">
        <v>8.18</v>
      </c>
      <c r="N2635" s="1061">
        <v>8.18</v>
      </c>
      <c r="O2635" s="1061">
        <v>8.18</v>
      </c>
      <c r="P2635" s="1061">
        <v>8.18</v>
      </c>
      <c r="Q2635" s="1061">
        <v>8.18</v>
      </c>
      <c r="R2635" s="1061">
        <v>8.18</v>
      </c>
      <c r="S2635" s="1061">
        <v>8.18</v>
      </c>
      <c r="T2635" s="1061">
        <v>8.18</v>
      </c>
      <c r="U2635" s="1061">
        <v>8.18</v>
      </c>
      <c r="V2635" s="1061">
        <v>8.18</v>
      </c>
      <c r="W2635" s="1061">
        <v>8.18</v>
      </c>
    </row>
    <row r="2636" spans="1:23">
      <c r="A2636" s="908"/>
      <c r="B2636" s="1061" t="s">
        <v>234</v>
      </c>
      <c r="C2636" s="1061" t="s">
        <v>235</v>
      </c>
      <c r="D2636" s="1061" t="s">
        <v>4312</v>
      </c>
      <c r="E2636" s="1061" t="s">
        <v>10176</v>
      </c>
      <c r="F2636" s="1061" t="s">
        <v>4312</v>
      </c>
      <c r="G2636" s="1061" t="s">
        <v>1739</v>
      </c>
      <c r="H2636" s="1061" t="s">
        <v>129</v>
      </c>
      <c r="I2636" s="1061" t="s">
        <v>21</v>
      </c>
      <c r="J2636" s="1061" t="s">
        <v>7975</v>
      </c>
      <c r="K2636" s="1061" t="s">
        <v>14849</v>
      </c>
      <c r="L2636" s="1061">
        <v>27.26</v>
      </c>
      <c r="M2636" s="1061">
        <v>27.26</v>
      </c>
      <c r="N2636" s="1061">
        <v>27.26</v>
      </c>
      <c r="O2636" s="1061">
        <v>27.26</v>
      </c>
      <c r="P2636" s="1061">
        <v>27.26</v>
      </c>
      <c r="Q2636" s="1061">
        <v>27.26</v>
      </c>
      <c r="R2636" s="1061">
        <v>27.26</v>
      </c>
      <c r="S2636" s="1061">
        <v>27.26</v>
      </c>
      <c r="T2636" s="1061">
        <v>27.26</v>
      </c>
      <c r="U2636" s="1061">
        <v>27.26</v>
      </c>
      <c r="V2636" s="1061">
        <v>27.26</v>
      </c>
      <c r="W2636" s="1061">
        <v>27.26</v>
      </c>
    </row>
    <row r="2637" spans="1:23">
      <c r="A2637" s="908"/>
      <c r="B2637" s="1061" t="s">
        <v>234</v>
      </c>
      <c r="C2637" s="1061" t="s">
        <v>235</v>
      </c>
      <c r="D2637" s="1061" t="s">
        <v>4339</v>
      </c>
      <c r="E2637" s="1061" t="s">
        <v>8095</v>
      </c>
      <c r="F2637" s="1061" t="s">
        <v>5215</v>
      </c>
      <c r="G2637" s="1061" t="s">
        <v>1739</v>
      </c>
      <c r="H2637" s="1061" t="s">
        <v>129</v>
      </c>
      <c r="I2637" s="1061" t="s">
        <v>21</v>
      </c>
      <c r="J2637" s="1061" t="s">
        <v>7975</v>
      </c>
      <c r="K2637" s="1061" t="s">
        <v>14849</v>
      </c>
      <c r="L2637" s="1061">
        <v>19.059999999999999</v>
      </c>
      <c r="M2637" s="1061">
        <v>19.059999999999999</v>
      </c>
      <c r="N2637" s="1061">
        <v>19.059999999999999</v>
      </c>
      <c r="O2637" s="1061">
        <v>19.059999999999999</v>
      </c>
      <c r="P2637" s="1061">
        <v>19.059999999999999</v>
      </c>
      <c r="Q2637" s="1061">
        <v>19.059999999999999</v>
      </c>
      <c r="R2637" s="1061">
        <v>19.059999999999999</v>
      </c>
      <c r="S2637" s="1061">
        <v>19.059999999999999</v>
      </c>
      <c r="T2637" s="1061">
        <v>19.059999999999999</v>
      </c>
      <c r="U2637" s="1061">
        <v>19.059999999999999</v>
      </c>
      <c r="V2637" s="1061">
        <v>19.059999999999999</v>
      </c>
      <c r="W2637" s="1061">
        <v>19.059999999999999</v>
      </c>
    </row>
    <row r="2638" spans="1:23">
      <c r="A2638" s="908"/>
      <c r="B2638" s="1061" t="s">
        <v>234</v>
      </c>
      <c r="C2638" s="1061" t="s">
        <v>235</v>
      </c>
      <c r="D2638" s="1061" t="s">
        <v>4160</v>
      </c>
      <c r="E2638" s="1061" t="s">
        <v>5307</v>
      </c>
      <c r="F2638" s="1061" t="s">
        <v>5308</v>
      </c>
      <c r="G2638" s="1061" t="s">
        <v>1739</v>
      </c>
      <c r="H2638" s="1061" t="s">
        <v>129</v>
      </c>
      <c r="I2638" s="1061" t="s">
        <v>21</v>
      </c>
      <c r="J2638" s="1061" t="s">
        <v>7975</v>
      </c>
      <c r="K2638" s="1061" t="s">
        <v>14849</v>
      </c>
      <c r="L2638" s="1061">
        <v>44.82</v>
      </c>
      <c r="M2638" s="1061">
        <v>44.82</v>
      </c>
      <c r="N2638" s="1061">
        <v>44.82</v>
      </c>
      <c r="O2638" s="1061">
        <v>44.82</v>
      </c>
      <c r="P2638" s="1061">
        <v>44.82</v>
      </c>
      <c r="Q2638" s="1061">
        <v>44.82</v>
      </c>
      <c r="R2638" s="1061">
        <v>44.82</v>
      </c>
      <c r="S2638" s="1061">
        <v>44.82</v>
      </c>
      <c r="T2638" s="1061">
        <v>44.82</v>
      </c>
      <c r="U2638" s="1061">
        <v>44.82</v>
      </c>
      <c r="V2638" s="1061">
        <v>44.82</v>
      </c>
      <c r="W2638" s="1061">
        <v>44.82</v>
      </c>
    </row>
    <row r="2639" spans="1:23">
      <c r="A2639" s="908"/>
      <c r="B2639" s="1061" t="s">
        <v>234</v>
      </c>
      <c r="C2639" s="1061" t="s">
        <v>235</v>
      </c>
      <c r="D2639" s="1061" t="s">
        <v>5292</v>
      </c>
      <c r="E2639" s="1061" t="s">
        <v>5309</v>
      </c>
      <c r="F2639" s="1061" t="s">
        <v>5310</v>
      </c>
      <c r="G2639" s="1061" t="s">
        <v>1739</v>
      </c>
      <c r="H2639" s="1061" t="s">
        <v>129</v>
      </c>
      <c r="I2639" s="1061" t="s">
        <v>21</v>
      </c>
      <c r="J2639" s="1061" t="s">
        <v>7975</v>
      </c>
      <c r="K2639" s="1061" t="s">
        <v>14849</v>
      </c>
      <c r="L2639" s="1061">
        <v>33.24</v>
      </c>
      <c r="M2639" s="1061">
        <v>33.24</v>
      </c>
      <c r="N2639" s="1061">
        <v>33.24</v>
      </c>
      <c r="O2639" s="1061">
        <v>33.24</v>
      </c>
      <c r="P2639" s="1061">
        <v>33.24</v>
      </c>
      <c r="Q2639" s="1061">
        <v>33.24</v>
      </c>
      <c r="R2639" s="1061">
        <v>33.24</v>
      </c>
      <c r="S2639" s="1061">
        <v>33.24</v>
      </c>
      <c r="T2639" s="1061">
        <v>33.24</v>
      </c>
      <c r="U2639" s="1061">
        <v>33.24</v>
      </c>
      <c r="V2639" s="1061">
        <v>33.24</v>
      </c>
      <c r="W2639" s="1061">
        <v>33.24</v>
      </c>
    </row>
    <row r="2640" spans="1:23">
      <c r="A2640" s="908"/>
      <c r="B2640" s="1061" t="s">
        <v>234</v>
      </c>
      <c r="C2640" s="1061" t="s">
        <v>235</v>
      </c>
      <c r="D2640" s="1061" t="s">
        <v>5292</v>
      </c>
      <c r="E2640" s="1061" t="s">
        <v>5311</v>
      </c>
      <c r="F2640" s="1061" t="s">
        <v>5312</v>
      </c>
      <c r="G2640" s="1061" t="s">
        <v>1739</v>
      </c>
      <c r="H2640" s="1061" t="s">
        <v>129</v>
      </c>
      <c r="I2640" s="1061" t="s">
        <v>21</v>
      </c>
      <c r="J2640" s="1061" t="s">
        <v>7975</v>
      </c>
      <c r="K2640" s="1061" t="s">
        <v>14849</v>
      </c>
      <c r="L2640" s="1061">
        <v>33.24</v>
      </c>
      <c r="M2640" s="1061">
        <v>33.24</v>
      </c>
      <c r="N2640" s="1061">
        <v>33.24</v>
      </c>
      <c r="O2640" s="1061">
        <v>33.24</v>
      </c>
      <c r="P2640" s="1061">
        <v>33.24</v>
      </c>
      <c r="Q2640" s="1061">
        <v>33.24</v>
      </c>
      <c r="R2640" s="1061">
        <v>33.24</v>
      </c>
      <c r="S2640" s="1061">
        <v>33.24</v>
      </c>
      <c r="T2640" s="1061">
        <v>33.24</v>
      </c>
      <c r="U2640" s="1061">
        <v>33.24</v>
      </c>
      <c r="V2640" s="1061">
        <v>33.24</v>
      </c>
      <c r="W2640" s="1061">
        <v>33.24</v>
      </c>
    </row>
    <row r="2641" spans="1:23">
      <c r="A2641" s="908"/>
      <c r="B2641" s="1061" t="s">
        <v>234</v>
      </c>
      <c r="C2641" s="1061" t="s">
        <v>235</v>
      </c>
      <c r="D2641" s="1061" t="s">
        <v>4995</v>
      </c>
      <c r="E2641" s="1061" t="s">
        <v>6868</v>
      </c>
      <c r="F2641" s="1061" t="s">
        <v>6869</v>
      </c>
      <c r="G2641" s="1061" t="s">
        <v>1739</v>
      </c>
      <c r="H2641" s="1061" t="s">
        <v>129</v>
      </c>
      <c r="I2641" s="1061" t="s">
        <v>21</v>
      </c>
      <c r="J2641" s="1061" t="s">
        <v>7975</v>
      </c>
      <c r="K2641" s="1061" t="s">
        <v>14849</v>
      </c>
      <c r="L2641" s="1061">
        <v>59.93</v>
      </c>
      <c r="M2641" s="1061">
        <v>59.93</v>
      </c>
      <c r="N2641" s="1061">
        <v>59.93</v>
      </c>
      <c r="O2641" s="1061">
        <v>59.93</v>
      </c>
      <c r="P2641" s="1061">
        <v>59.93</v>
      </c>
      <c r="Q2641" s="1061">
        <v>59.93</v>
      </c>
      <c r="R2641" s="1061">
        <v>59.93</v>
      </c>
      <c r="S2641" s="1061">
        <v>59.93</v>
      </c>
      <c r="T2641" s="1061">
        <v>59.93</v>
      </c>
      <c r="U2641" s="1061">
        <v>59.93</v>
      </c>
      <c r="V2641" s="1061">
        <v>59.93</v>
      </c>
      <c r="W2641" s="1061">
        <v>59.93</v>
      </c>
    </row>
    <row r="2642" spans="1:23">
      <c r="A2642" s="908"/>
      <c r="B2642" s="1061" t="s">
        <v>234</v>
      </c>
      <c r="C2642" s="1061" t="s">
        <v>235</v>
      </c>
      <c r="D2642" s="1061" t="s">
        <v>6839</v>
      </c>
      <c r="E2642" s="1061" t="s">
        <v>5313</v>
      </c>
      <c r="F2642" s="1061" t="s">
        <v>5314</v>
      </c>
      <c r="G2642" s="1061" t="s">
        <v>1739</v>
      </c>
      <c r="H2642" s="1061" t="s">
        <v>129</v>
      </c>
      <c r="I2642" s="1061" t="s">
        <v>21</v>
      </c>
      <c r="J2642" s="1061" t="s">
        <v>7975</v>
      </c>
      <c r="K2642" s="1061" t="s">
        <v>14849</v>
      </c>
      <c r="L2642" s="1061">
        <v>24.63</v>
      </c>
      <c r="M2642" s="1061">
        <v>24.63</v>
      </c>
      <c r="N2642" s="1061">
        <v>24.63</v>
      </c>
      <c r="O2642" s="1061">
        <v>24.63</v>
      </c>
      <c r="P2642" s="1061">
        <v>24.63</v>
      </c>
      <c r="Q2642" s="1061">
        <v>24.63</v>
      </c>
      <c r="R2642" s="1061">
        <v>24.63</v>
      </c>
      <c r="S2642" s="1061">
        <v>24.63</v>
      </c>
      <c r="T2642" s="1061">
        <v>24.63</v>
      </c>
      <c r="U2642" s="1061">
        <v>24.63</v>
      </c>
      <c r="V2642" s="1061">
        <v>24.63</v>
      </c>
      <c r="W2642" s="1061">
        <v>24.63</v>
      </c>
    </row>
    <row r="2643" spans="1:23">
      <c r="A2643" s="908"/>
      <c r="B2643" s="1061" t="s">
        <v>234</v>
      </c>
      <c r="C2643" s="1061" t="s">
        <v>235</v>
      </c>
      <c r="D2643" s="1061" t="s">
        <v>4270</v>
      </c>
      <c r="E2643" s="1061" t="s">
        <v>5315</v>
      </c>
      <c r="F2643" s="1061" t="s">
        <v>5316</v>
      </c>
      <c r="G2643" s="1061" t="s">
        <v>2961</v>
      </c>
      <c r="H2643" s="1061" t="s">
        <v>129</v>
      </c>
      <c r="I2643" s="1061" t="s">
        <v>21</v>
      </c>
      <c r="J2643" s="1061" t="s">
        <v>7975</v>
      </c>
      <c r="K2643" s="1061" t="s">
        <v>14849</v>
      </c>
      <c r="L2643" s="1061">
        <v>3.92</v>
      </c>
      <c r="M2643" s="1061">
        <v>3.92</v>
      </c>
      <c r="N2643" s="1061">
        <v>3.92</v>
      </c>
      <c r="O2643" s="1061">
        <v>3.92</v>
      </c>
      <c r="P2643" s="1061">
        <v>3.92</v>
      </c>
      <c r="Q2643" s="1061">
        <v>3.92</v>
      </c>
      <c r="R2643" s="1061">
        <v>3.92</v>
      </c>
      <c r="S2643" s="1061">
        <v>3.92</v>
      </c>
      <c r="T2643" s="1061">
        <v>3.92</v>
      </c>
      <c r="U2643" s="1061">
        <v>3.92</v>
      </c>
      <c r="V2643" s="1061">
        <v>3.92</v>
      </c>
      <c r="W2643" s="1061">
        <v>3.92</v>
      </c>
    </row>
    <row r="2644" spans="1:23">
      <c r="A2644" s="908"/>
      <c r="B2644" s="1061" t="s">
        <v>234</v>
      </c>
      <c r="C2644" s="1061" t="s">
        <v>235</v>
      </c>
      <c r="D2644" s="1061" t="s">
        <v>4604</v>
      </c>
      <c r="E2644" s="1061" t="s">
        <v>14032</v>
      </c>
      <c r="F2644" s="1061" t="s">
        <v>14033</v>
      </c>
      <c r="G2644" s="1061" t="s">
        <v>1739</v>
      </c>
      <c r="H2644" s="1061" t="s">
        <v>129</v>
      </c>
      <c r="I2644" s="1061" t="s">
        <v>21</v>
      </c>
      <c r="J2644" s="1061" t="s">
        <v>7975</v>
      </c>
      <c r="K2644" s="1061" t="s">
        <v>14849</v>
      </c>
      <c r="L2644" s="1061">
        <v>43.12</v>
      </c>
      <c r="M2644" s="1061">
        <v>43.12</v>
      </c>
      <c r="N2644" s="1061">
        <v>43.12</v>
      </c>
      <c r="O2644" s="1061">
        <v>43.12</v>
      </c>
      <c r="P2644" s="1061">
        <v>43.12</v>
      </c>
      <c r="Q2644" s="1061">
        <v>43.12</v>
      </c>
      <c r="R2644" s="1061">
        <v>43.12</v>
      </c>
      <c r="S2644" s="1061">
        <v>43.12</v>
      </c>
      <c r="T2644" s="1061">
        <v>43.12</v>
      </c>
      <c r="U2644" s="1061">
        <v>43.12</v>
      </c>
      <c r="V2644" s="1061">
        <v>43.12</v>
      </c>
      <c r="W2644" s="1061">
        <v>43.12</v>
      </c>
    </row>
    <row r="2645" spans="1:23">
      <c r="A2645" s="908"/>
      <c r="B2645" s="1061" t="s">
        <v>234</v>
      </c>
      <c r="C2645" s="1061" t="s">
        <v>235</v>
      </c>
      <c r="D2645" s="1061" t="s">
        <v>4989</v>
      </c>
      <c r="E2645" s="1061" t="s">
        <v>14436</v>
      </c>
      <c r="F2645" s="1061" t="s">
        <v>14437</v>
      </c>
      <c r="G2645" s="1061" t="s">
        <v>1739</v>
      </c>
      <c r="H2645" s="1061" t="s">
        <v>129</v>
      </c>
      <c r="I2645" s="1061" t="s">
        <v>21</v>
      </c>
      <c r="J2645" s="1061" t="s">
        <v>7975</v>
      </c>
      <c r="K2645" s="1061" t="s">
        <v>14849</v>
      </c>
      <c r="L2645" s="1061">
        <v>262.91000000000003</v>
      </c>
      <c r="M2645" s="1061">
        <v>262.91000000000003</v>
      </c>
      <c r="N2645" s="1061">
        <v>262.91000000000003</v>
      </c>
      <c r="O2645" s="1061">
        <v>262.91000000000003</v>
      </c>
      <c r="P2645" s="1061">
        <v>262.91000000000003</v>
      </c>
      <c r="Q2645" s="1061">
        <v>262.91000000000003</v>
      </c>
      <c r="R2645" s="1061">
        <v>262.91000000000003</v>
      </c>
      <c r="S2645" s="1061">
        <v>262.91000000000003</v>
      </c>
      <c r="T2645" s="1061">
        <v>262.91000000000003</v>
      </c>
      <c r="U2645" s="1061">
        <v>262.91000000000003</v>
      </c>
      <c r="V2645" s="1061">
        <v>262.91000000000003</v>
      </c>
      <c r="W2645" s="1061">
        <v>262.91000000000003</v>
      </c>
    </row>
    <row r="2646" spans="1:23">
      <c r="A2646" s="908"/>
      <c r="B2646" s="1061" t="s">
        <v>234</v>
      </c>
      <c r="C2646" s="1061" t="s">
        <v>235</v>
      </c>
      <c r="D2646" s="1061" t="s">
        <v>4389</v>
      </c>
      <c r="E2646" s="1061" t="s">
        <v>14034</v>
      </c>
      <c r="F2646" s="1061" t="s">
        <v>14035</v>
      </c>
      <c r="G2646" s="1061" t="s">
        <v>1739</v>
      </c>
      <c r="H2646" s="1061" t="s">
        <v>129</v>
      </c>
      <c r="I2646" s="1061" t="s">
        <v>21</v>
      </c>
      <c r="J2646" s="1061" t="s">
        <v>7975</v>
      </c>
      <c r="K2646" s="1061" t="s">
        <v>14849</v>
      </c>
      <c r="L2646" s="1061">
        <v>25.87</v>
      </c>
      <c r="M2646" s="1061">
        <v>25.87</v>
      </c>
      <c r="N2646" s="1061">
        <v>25.87</v>
      </c>
      <c r="O2646" s="1061">
        <v>25.87</v>
      </c>
      <c r="P2646" s="1061">
        <v>25.87</v>
      </c>
      <c r="Q2646" s="1061">
        <v>25.87</v>
      </c>
      <c r="R2646" s="1061">
        <v>25.87</v>
      </c>
      <c r="S2646" s="1061">
        <v>25.87</v>
      </c>
      <c r="T2646" s="1061">
        <v>25.87</v>
      </c>
      <c r="U2646" s="1061">
        <v>25.87</v>
      </c>
      <c r="V2646" s="1061">
        <v>25.87</v>
      </c>
      <c r="W2646" s="1061">
        <v>25.87</v>
      </c>
    </row>
    <row r="2647" spans="1:23">
      <c r="A2647" s="908"/>
      <c r="B2647" s="1061" t="s">
        <v>234</v>
      </c>
      <c r="C2647" s="1061" t="s">
        <v>235</v>
      </c>
      <c r="D2647" s="1061" t="s">
        <v>5290</v>
      </c>
      <c r="E2647" s="1061" t="s">
        <v>14036</v>
      </c>
      <c r="F2647" s="1061" t="s">
        <v>14037</v>
      </c>
      <c r="G2647" s="1061" t="s">
        <v>1739</v>
      </c>
      <c r="H2647" s="1061" t="s">
        <v>129</v>
      </c>
      <c r="I2647" s="1061" t="s">
        <v>21</v>
      </c>
      <c r="J2647" s="1061" t="s">
        <v>7975</v>
      </c>
      <c r="K2647" s="1061" t="s">
        <v>14849</v>
      </c>
      <c r="L2647" s="1061">
        <v>63.36</v>
      </c>
      <c r="M2647" s="1061">
        <v>63.36</v>
      </c>
      <c r="N2647" s="1061">
        <v>63.36</v>
      </c>
      <c r="O2647" s="1061">
        <v>63.36</v>
      </c>
      <c r="P2647" s="1061">
        <v>63.36</v>
      </c>
      <c r="Q2647" s="1061">
        <v>63.36</v>
      </c>
      <c r="R2647" s="1061">
        <v>63.36</v>
      </c>
      <c r="S2647" s="1061">
        <v>63.36</v>
      </c>
      <c r="T2647" s="1061">
        <v>63.36</v>
      </c>
      <c r="U2647" s="1061">
        <v>63.36</v>
      </c>
      <c r="V2647" s="1061">
        <v>63.36</v>
      </c>
      <c r="W2647" s="1061">
        <v>63.36</v>
      </c>
    </row>
    <row r="2648" spans="1:23">
      <c r="A2648" s="908"/>
      <c r="B2648" s="1061" t="s">
        <v>234</v>
      </c>
      <c r="C2648" s="1061" t="s">
        <v>235</v>
      </c>
      <c r="D2648" s="1061" t="s">
        <v>4563</v>
      </c>
      <c r="E2648" s="1061" t="s">
        <v>5317</v>
      </c>
      <c r="F2648" s="1061" t="s">
        <v>5318</v>
      </c>
      <c r="G2648" s="1061" t="s">
        <v>1739</v>
      </c>
      <c r="H2648" s="1061" t="s">
        <v>129</v>
      </c>
      <c r="I2648" s="1061" t="s">
        <v>21</v>
      </c>
      <c r="J2648" s="1061" t="s">
        <v>7975</v>
      </c>
      <c r="K2648" s="1061" t="s">
        <v>14849</v>
      </c>
      <c r="L2648" s="1061">
        <v>33.909999999999997</v>
      </c>
      <c r="M2648" s="1061">
        <v>33.909999999999997</v>
      </c>
      <c r="N2648" s="1061">
        <v>33.909999999999997</v>
      </c>
      <c r="O2648" s="1061">
        <v>33.909999999999997</v>
      </c>
      <c r="P2648" s="1061">
        <v>33.909999999999997</v>
      </c>
      <c r="Q2648" s="1061">
        <v>33.909999999999997</v>
      </c>
      <c r="R2648" s="1061">
        <v>33.909999999999997</v>
      </c>
      <c r="S2648" s="1061">
        <v>33.909999999999997</v>
      </c>
      <c r="T2648" s="1061">
        <v>33.909999999999997</v>
      </c>
      <c r="U2648" s="1061">
        <v>33.909999999999997</v>
      </c>
      <c r="V2648" s="1061">
        <v>33.909999999999997</v>
      </c>
      <c r="W2648" s="1061">
        <v>33.909999999999997</v>
      </c>
    </row>
    <row r="2649" spans="1:23">
      <c r="A2649" s="908"/>
      <c r="B2649" s="1061" t="s">
        <v>234</v>
      </c>
      <c r="C2649" s="1061" t="s">
        <v>235</v>
      </c>
      <c r="D2649" s="1061" t="s">
        <v>4384</v>
      </c>
      <c r="E2649" s="1061" t="s">
        <v>14585</v>
      </c>
      <c r="F2649" s="1061" t="s">
        <v>4917</v>
      </c>
      <c r="G2649" s="1061" t="s">
        <v>1739</v>
      </c>
      <c r="H2649" s="1061" t="s">
        <v>129</v>
      </c>
      <c r="I2649" s="1061" t="s">
        <v>21</v>
      </c>
      <c r="J2649" s="1061" t="s">
        <v>7975</v>
      </c>
      <c r="K2649" s="1061" t="s">
        <v>14849</v>
      </c>
      <c r="L2649" s="1061">
        <v>31.22</v>
      </c>
      <c r="M2649" s="1061">
        <v>31.22</v>
      </c>
      <c r="N2649" s="1061">
        <v>31.22</v>
      </c>
      <c r="O2649" s="1061">
        <v>31.22</v>
      </c>
      <c r="P2649" s="1061">
        <v>31.22</v>
      </c>
      <c r="Q2649" s="1061">
        <v>31.22</v>
      </c>
      <c r="R2649" s="1061">
        <v>31.22</v>
      </c>
      <c r="S2649" s="1061">
        <v>31.22</v>
      </c>
      <c r="T2649" s="1061">
        <v>31.22</v>
      </c>
      <c r="U2649" s="1061">
        <v>31.22</v>
      </c>
      <c r="V2649" s="1061">
        <v>31.22</v>
      </c>
      <c r="W2649" s="1061">
        <v>31.22</v>
      </c>
    </row>
    <row r="2650" spans="1:23">
      <c r="A2650" s="908"/>
      <c r="B2650" s="1061" t="s">
        <v>234</v>
      </c>
      <c r="C2650" s="1061" t="s">
        <v>235</v>
      </c>
      <c r="D2650" s="1061" t="s">
        <v>4604</v>
      </c>
      <c r="E2650" s="1061" t="s">
        <v>14038</v>
      </c>
      <c r="F2650" s="1061" t="s">
        <v>14039</v>
      </c>
      <c r="G2650" s="1061" t="s">
        <v>1739</v>
      </c>
      <c r="H2650" s="1061" t="s">
        <v>129</v>
      </c>
      <c r="I2650" s="1061" t="s">
        <v>21</v>
      </c>
      <c r="J2650" s="1061" t="s">
        <v>7975</v>
      </c>
      <c r="K2650" s="1061" t="s">
        <v>14849</v>
      </c>
      <c r="L2650" s="1061">
        <v>327.57</v>
      </c>
      <c r="M2650" s="1061">
        <v>327.57</v>
      </c>
      <c r="N2650" s="1061">
        <v>327.57</v>
      </c>
      <c r="O2650" s="1061">
        <v>327.57</v>
      </c>
      <c r="P2650" s="1061">
        <v>327.57</v>
      </c>
      <c r="Q2650" s="1061">
        <v>327.57</v>
      </c>
      <c r="R2650" s="1061">
        <v>327.57</v>
      </c>
      <c r="S2650" s="1061">
        <v>327.57</v>
      </c>
      <c r="T2650" s="1061">
        <v>327.57</v>
      </c>
      <c r="U2650" s="1061">
        <v>327.57</v>
      </c>
      <c r="V2650" s="1061">
        <v>327.57</v>
      </c>
      <c r="W2650" s="1061">
        <v>327.57</v>
      </c>
    </row>
    <row r="2651" spans="1:23">
      <c r="A2651" s="908"/>
      <c r="B2651" s="1061" t="s">
        <v>234</v>
      </c>
      <c r="C2651" s="1061" t="s">
        <v>235</v>
      </c>
      <c r="D2651" s="1061" t="s">
        <v>5290</v>
      </c>
      <c r="E2651" s="1061" t="s">
        <v>7031</v>
      </c>
      <c r="F2651" s="1061" t="s">
        <v>7032</v>
      </c>
      <c r="G2651" s="1061" t="s">
        <v>1739</v>
      </c>
      <c r="H2651" s="1061" t="s">
        <v>129</v>
      </c>
      <c r="I2651" s="1061" t="s">
        <v>21</v>
      </c>
      <c r="J2651" s="1061" t="s">
        <v>7975</v>
      </c>
      <c r="K2651" s="1061" t="s">
        <v>14849</v>
      </c>
      <c r="L2651" s="1061">
        <v>73.06</v>
      </c>
      <c r="M2651" s="1061">
        <v>73.06</v>
      </c>
      <c r="N2651" s="1061">
        <v>73.06</v>
      </c>
      <c r="O2651" s="1061">
        <v>73.06</v>
      </c>
      <c r="P2651" s="1061">
        <v>73.06</v>
      </c>
      <c r="Q2651" s="1061">
        <v>73.06</v>
      </c>
      <c r="R2651" s="1061">
        <v>73.06</v>
      </c>
      <c r="S2651" s="1061">
        <v>73.06</v>
      </c>
      <c r="T2651" s="1061">
        <v>73.06</v>
      </c>
      <c r="U2651" s="1061">
        <v>73.06</v>
      </c>
      <c r="V2651" s="1061">
        <v>73.06</v>
      </c>
      <c r="W2651" s="1061">
        <v>73.06</v>
      </c>
    </row>
    <row r="2652" spans="1:23">
      <c r="A2652" s="908"/>
      <c r="B2652" s="1061" t="s">
        <v>234</v>
      </c>
      <c r="C2652" s="1061" t="s">
        <v>235</v>
      </c>
      <c r="D2652" s="1061" t="s">
        <v>5319</v>
      </c>
      <c r="E2652" s="1061" t="s">
        <v>14040</v>
      </c>
      <c r="F2652" s="1061" t="s">
        <v>5319</v>
      </c>
      <c r="G2652" s="1061" t="s">
        <v>1739</v>
      </c>
      <c r="H2652" s="1061" t="s">
        <v>129</v>
      </c>
      <c r="I2652" s="1061" t="s">
        <v>21</v>
      </c>
      <c r="J2652" s="1061" t="s">
        <v>7975</v>
      </c>
      <c r="K2652" s="1061" t="s">
        <v>14849</v>
      </c>
      <c r="L2652" s="1061">
        <v>1.97</v>
      </c>
      <c r="M2652" s="1061">
        <v>1.97</v>
      </c>
      <c r="N2652" s="1061">
        <v>1.97</v>
      </c>
      <c r="O2652" s="1061">
        <v>1.97</v>
      </c>
      <c r="P2652" s="1061">
        <v>1.97</v>
      </c>
      <c r="Q2652" s="1061">
        <v>1.97</v>
      </c>
      <c r="R2652" s="1061">
        <v>1.97</v>
      </c>
      <c r="S2652" s="1061">
        <v>1.97</v>
      </c>
      <c r="T2652" s="1061">
        <v>1.97</v>
      </c>
      <c r="U2652" s="1061">
        <v>1.97</v>
      </c>
      <c r="V2652" s="1061">
        <v>1.97</v>
      </c>
      <c r="W2652" s="1061">
        <v>1.97</v>
      </c>
    </row>
    <row r="2653" spans="1:23">
      <c r="A2653" s="908"/>
      <c r="B2653" s="1061" t="s">
        <v>234</v>
      </c>
      <c r="C2653" s="1061" t="s">
        <v>235</v>
      </c>
      <c r="D2653" s="1061" t="s">
        <v>5131</v>
      </c>
      <c r="E2653" s="1061" t="s">
        <v>14586</v>
      </c>
      <c r="F2653" s="1061" t="s">
        <v>14587</v>
      </c>
      <c r="G2653" s="1061" t="s">
        <v>1739</v>
      </c>
      <c r="H2653" s="1061" t="s">
        <v>129</v>
      </c>
      <c r="I2653" s="1061" t="s">
        <v>21</v>
      </c>
      <c r="J2653" s="1061" t="s">
        <v>7975</v>
      </c>
      <c r="K2653" s="1061" t="s">
        <v>14849</v>
      </c>
      <c r="L2653" s="1061">
        <v>7.93</v>
      </c>
      <c r="M2653" s="1061">
        <v>7.93</v>
      </c>
      <c r="N2653" s="1061">
        <v>7.93</v>
      </c>
      <c r="O2653" s="1061">
        <v>7.93</v>
      </c>
      <c r="P2653" s="1061">
        <v>7.93</v>
      </c>
      <c r="Q2653" s="1061">
        <v>7.93</v>
      </c>
      <c r="R2653" s="1061">
        <v>7.93</v>
      </c>
      <c r="S2653" s="1061">
        <v>7.93</v>
      </c>
      <c r="T2653" s="1061">
        <v>7.93</v>
      </c>
      <c r="U2653" s="1061">
        <v>7.93</v>
      </c>
      <c r="V2653" s="1061">
        <v>7.93</v>
      </c>
      <c r="W2653" s="1061">
        <v>7.93</v>
      </c>
    </row>
    <row r="2654" spans="1:23">
      <c r="A2654" s="908"/>
      <c r="B2654" s="1061" t="s">
        <v>234</v>
      </c>
      <c r="C2654" s="1061" t="s">
        <v>235</v>
      </c>
      <c r="D2654" s="1061" t="s">
        <v>4331</v>
      </c>
      <c r="E2654" s="1061" t="s">
        <v>14588</v>
      </c>
      <c r="F2654" s="1061" t="s">
        <v>5179</v>
      </c>
      <c r="G2654" s="1061" t="s">
        <v>1739</v>
      </c>
      <c r="H2654" s="1061" t="s">
        <v>129</v>
      </c>
      <c r="I2654" s="1061" t="s">
        <v>21</v>
      </c>
      <c r="J2654" s="1061" t="s">
        <v>7975</v>
      </c>
      <c r="K2654" s="1061" t="s">
        <v>14849</v>
      </c>
      <c r="L2654" s="1061">
        <v>3.71</v>
      </c>
      <c r="M2654" s="1061">
        <v>3.71</v>
      </c>
      <c r="N2654" s="1061">
        <v>3.71</v>
      </c>
      <c r="O2654" s="1061">
        <v>3.71</v>
      </c>
      <c r="P2654" s="1061">
        <v>3.71</v>
      </c>
      <c r="Q2654" s="1061">
        <v>3.71</v>
      </c>
      <c r="R2654" s="1061">
        <v>3.71</v>
      </c>
      <c r="S2654" s="1061">
        <v>3.71</v>
      </c>
      <c r="T2654" s="1061">
        <v>3.71</v>
      </c>
      <c r="U2654" s="1061">
        <v>3.71</v>
      </c>
      <c r="V2654" s="1061">
        <v>3.71</v>
      </c>
      <c r="W2654" s="1061">
        <v>3.71</v>
      </c>
    </row>
    <row r="2655" spans="1:23">
      <c r="A2655" s="908"/>
      <c r="B2655" s="1061" t="s">
        <v>234</v>
      </c>
      <c r="C2655" s="1061" t="s">
        <v>235</v>
      </c>
      <c r="D2655" s="1061" t="s">
        <v>5292</v>
      </c>
      <c r="E2655" s="1061" t="s">
        <v>5320</v>
      </c>
      <c r="F2655" s="1061" t="s">
        <v>5321</v>
      </c>
      <c r="G2655" s="1061" t="s">
        <v>1739</v>
      </c>
      <c r="H2655" s="1061" t="s">
        <v>129</v>
      </c>
      <c r="I2655" s="1061" t="s">
        <v>21</v>
      </c>
      <c r="J2655" s="1061" t="s">
        <v>7975</v>
      </c>
      <c r="K2655" s="1061" t="s">
        <v>14849</v>
      </c>
      <c r="L2655" s="1061">
        <v>76.44</v>
      </c>
      <c r="M2655" s="1061">
        <v>76.44</v>
      </c>
      <c r="N2655" s="1061">
        <v>76.44</v>
      </c>
      <c r="O2655" s="1061">
        <v>76.44</v>
      </c>
      <c r="P2655" s="1061">
        <v>76.44</v>
      </c>
      <c r="Q2655" s="1061">
        <v>76.44</v>
      </c>
      <c r="R2655" s="1061">
        <v>76.44</v>
      </c>
      <c r="S2655" s="1061">
        <v>76.44</v>
      </c>
      <c r="T2655" s="1061">
        <v>76.44</v>
      </c>
      <c r="U2655" s="1061">
        <v>76.44</v>
      </c>
      <c r="V2655" s="1061">
        <v>76.44</v>
      </c>
      <c r="W2655" s="1061">
        <v>76.44</v>
      </c>
    </row>
    <row r="2656" spans="1:23">
      <c r="A2656" s="908"/>
      <c r="B2656" s="1061" t="s">
        <v>234</v>
      </c>
      <c r="C2656" s="1061" t="s">
        <v>235</v>
      </c>
      <c r="D2656" s="1061" t="s">
        <v>4270</v>
      </c>
      <c r="E2656" s="1061" t="s">
        <v>14041</v>
      </c>
      <c r="F2656" s="1061" t="s">
        <v>7041</v>
      </c>
      <c r="G2656" s="1061" t="s">
        <v>1739</v>
      </c>
      <c r="H2656" s="1061" t="s">
        <v>129</v>
      </c>
      <c r="I2656" s="1061" t="s">
        <v>21</v>
      </c>
      <c r="J2656" s="1061" t="s">
        <v>7975</v>
      </c>
      <c r="K2656" s="1061" t="s">
        <v>14849</v>
      </c>
      <c r="L2656" s="1061">
        <v>0.93</v>
      </c>
      <c r="M2656" s="1061">
        <v>0.93</v>
      </c>
      <c r="N2656" s="1061">
        <v>0.93</v>
      </c>
      <c r="O2656" s="1061">
        <v>0.93</v>
      </c>
      <c r="P2656" s="1061">
        <v>0.93</v>
      </c>
      <c r="Q2656" s="1061">
        <v>0.93</v>
      </c>
      <c r="R2656" s="1061">
        <v>0.93</v>
      </c>
      <c r="S2656" s="1061">
        <v>0.93</v>
      </c>
      <c r="T2656" s="1061">
        <v>0.93</v>
      </c>
      <c r="U2656" s="1061">
        <v>0.93</v>
      </c>
      <c r="V2656" s="1061">
        <v>0.93</v>
      </c>
      <c r="W2656" s="1061">
        <v>0.93</v>
      </c>
    </row>
    <row r="2657" spans="1:23">
      <c r="A2657" s="908"/>
      <c r="B2657" s="1061" t="s">
        <v>234</v>
      </c>
      <c r="C2657" s="1061" t="s">
        <v>235</v>
      </c>
      <c r="D2657" s="1061" t="s">
        <v>12881</v>
      </c>
      <c r="E2657" s="1061" t="s">
        <v>10469</v>
      </c>
      <c r="F2657" s="1061" t="s">
        <v>8368</v>
      </c>
      <c r="G2657" s="1061" t="s">
        <v>1739</v>
      </c>
      <c r="H2657" s="1061" t="s">
        <v>129</v>
      </c>
      <c r="I2657" s="1061" t="s">
        <v>21</v>
      </c>
      <c r="J2657" s="1061" t="s">
        <v>7975</v>
      </c>
      <c r="K2657" s="1061" t="s">
        <v>14849</v>
      </c>
      <c r="L2657" s="1061">
        <v>198.9</v>
      </c>
      <c r="M2657" s="1061">
        <v>198.9</v>
      </c>
      <c r="N2657" s="1061">
        <v>198.9</v>
      </c>
      <c r="O2657" s="1061">
        <v>198.9</v>
      </c>
      <c r="P2657" s="1061">
        <v>198.9</v>
      </c>
      <c r="Q2657" s="1061">
        <v>198.9</v>
      </c>
      <c r="R2657" s="1061">
        <v>198.9</v>
      </c>
      <c r="S2657" s="1061">
        <v>198.9</v>
      </c>
      <c r="T2657" s="1061">
        <v>198.9</v>
      </c>
      <c r="U2657" s="1061">
        <v>198.9</v>
      </c>
      <c r="V2657" s="1061">
        <v>198.9</v>
      </c>
      <c r="W2657" s="1061">
        <v>198.9</v>
      </c>
    </row>
    <row r="2658" spans="1:23">
      <c r="A2658" s="908"/>
      <c r="B2658" s="1061" t="s">
        <v>234</v>
      </c>
      <c r="C2658" s="1061" t="s">
        <v>235</v>
      </c>
      <c r="D2658" s="1061" t="s">
        <v>8369</v>
      </c>
      <c r="E2658" s="1061" t="s">
        <v>8370</v>
      </c>
      <c r="F2658" s="1061" t="s">
        <v>8369</v>
      </c>
      <c r="G2658" s="1061" t="s">
        <v>1739</v>
      </c>
      <c r="H2658" s="1061" t="s">
        <v>129</v>
      </c>
      <c r="I2658" s="1061" t="s">
        <v>21</v>
      </c>
      <c r="J2658" s="1061" t="s">
        <v>7975</v>
      </c>
      <c r="K2658" s="1061" t="s">
        <v>14849</v>
      </c>
      <c r="L2658" s="1061">
        <v>317.5</v>
      </c>
      <c r="M2658" s="1061">
        <v>317.5</v>
      </c>
      <c r="N2658" s="1061">
        <v>317.5</v>
      </c>
      <c r="O2658" s="1061">
        <v>317.5</v>
      </c>
      <c r="P2658" s="1061">
        <v>317.5</v>
      </c>
      <c r="Q2658" s="1061">
        <v>317.5</v>
      </c>
      <c r="R2658" s="1061">
        <v>317.5</v>
      </c>
      <c r="S2658" s="1061">
        <v>317.5</v>
      </c>
      <c r="T2658" s="1061">
        <v>317.5</v>
      </c>
      <c r="U2658" s="1061">
        <v>317.5</v>
      </c>
      <c r="V2658" s="1061">
        <v>317.5</v>
      </c>
      <c r="W2658" s="1061">
        <v>317.5</v>
      </c>
    </row>
    <row r="2659" spans="1:23">
      <c r="A2659" s="908"/>
      <c r="B2659" s="1061" t="s">
        <v>234</v>
      </c>
      <c r="C2659" s="1061" t="s">
        <v>235</v>
      </c>
      <c r="D2659" s="1061" t="s">
        <v>4429</v>
      </c>
      <c r="E2659" s="1061" t="s">
        <v>13742</v>
      </c>
      <c r="F2659" s="1061" t="s">
        <v>13743</v>
      </c>
      <c r="G2659" s="1061" t="s">
        <v>1739</v>
      </c>
      <c r="H2659" s="1061" t="s">
        <v>129</v>
      </c>
      <c r="I2659" s="1061" t="s">
        <v>21</v>
      </c>
      <c r="J2659" s="1061" t="s">
        <v>7975</v>
      </c>
      <c r="K2659" s="1061" t="s">
        <v>14849</v>
      </c>
      <c r="L2659" s="1061">
        <v>181.04</v>
      </c>
      <c r="M2659" s="1061">
        <v>181.04</v>
      </c>
      <c r="N2659" s="1061">
        <v>181.04</v>
      </c>
      <c r="O2659" s="1061">
        <v>181.04</v>
      </c>
      <c r="P2659" s="1061">
        <v>181.04</v>
      </c>
      <c r="Q2659" s="1061">
        <v>181.04</v>
      </c>
      <c r="R2659" s="1061">
        <v>181.04</v>
      </c>
      <c r="S2659" s="1061">
        <v>181.04</v>
      </c>
      <c r="T2659" s="1061">
        <v>181.04</v>
      </c>
      <c r="U2659" s="1061">
        <v>181.04</v>
      </c>
      <c r="V2659" s="1061">
        <v>181.04</v>
      </c>
      <c r="W2659" s="1061">
        <v>181.04</v>
      </c>
    </row>
    <row r="2660" spans="1:23">
      <c r="A2660" s="908"/>
      <c r="B2660" s="1061" t="s">
        <v>234</v>
      </c>
      <c r="C2660" s="1061" t="s">
        <v>235</v>
      </c>
      <c r="D2660" s="1061" t="s">
        <v>4416</v>
      </c>
      <c r="E2660" s="1061" t="s">
        <v>14375</v>
      </c>
      <c r="F2660" s="1061" t="s">
        <v>14376</v>
      </c>
      <c r="G2660" s="1061" t="s">
        <v>1739</v>
      </c>
      <c r="H2660" s="1061" t="s">
        <v>129</v>
      </c>
      <c r="I2660" s="1061" t="s">
        <v>21</v>
      </c>
      <c r="J2660" s="1061" t="s">
        <v>7975</v>
      </c>
      <c r="K2660" s="1061" t="s">
        <v>14849</v>
      </c>
      <c r="L2660" s="1061">
        <v>512.91999999999996</v>
      </c>
      <c r="M2660" s="1061">
        <v>512.91999999999996</v>
      </c>
      <c r="N2660" s="1061">
        <v>512.91999999999996</v>
      </c>
      <c r="O2660" s="1061">
        <v>512.91999999999996</v>
      </c>
      <c r="P2660" s="1061">
        <v>512.91999999999996</v>
      </c>
      <c r="Q2660" s="1061">
        <v>512.91999999999996</v>
      </c>
      <c r="R2660" s="1061">
        <v>512.91999999999996</v>
      </c>
      <c r="S2660" s="1061">
        <v>512.91999999999996</v>
      </c>
      <c r="T2660" s="1061">
        <v>512.91999999999996</v>
      </c>
      <c r="U2660" s="1061">
        <v>512.91999999999996</v>
      </c>
      <c r="V2660" s="1061">
        <v>512.91999999999996</v>
      </c>
      <c r="W2660" s="1061">
        <v>512.91999999999996</v>
      </c>
    </row>
    <row r="2661" spans="1:23">
      <c r="A2661" s="908"/>
      <c r="B2661" s="1061" t="s">
        <v>234</v>
      </c>
      <c r="C2661" s="1061" t="s">
        <v>235</v>
      </c>
      <c r="D2661" s="1061" t="s">
        <v>4976</v>
      </c>
      <c r="E2661" s="1061" t="s">
        <v>9796</v>
      </c>
      <c r="F2661" s="1061" t="s">
        <v>9797</v>
      </c>
      <c r="G2661" s="1061" t="s">
        <v>1739</v>
      </c>
      <c r="H2661" s="1061" t="s">
        <v>129</v>
      </c>
      <c r="I2661" s="1061" t="s">
        <v>21</v>
      </c>
      <c r="J2661" s="1061" t="s">
        <v>7975</v>
      </c>
      <c r="K2661" s="1061" t="s">
        <v>14849</v>
      </c>
      <c r="L2661" s="1061">
        <v>908.87</v>
      </c>
      <c r="M2661" s="1061">
        <v>908.87</v>
      </c>
      <c r="N2661" s="1061">
        <v>908.87</v>
      </c>
      <c r="O2661" s="1061">
        <v>908.87</v>
      </c>
      <c r="P2661" s="1061">
        <v>908.87</v>
      </c>
      <c r="Q2661" s="1061">
        <v>908.87</v>
      </c>
      <c r="R2661" s="1061">
        <v>908.87</v>
      </c>
      <c r="S2661" s="1061">
        <v>908.87</v>
      </c>
      <c r="T2661" s="1061">
        <v>908.87</v>
      </c>
      <c r="U2661" s="1061">
        <v>908.87</v>
      </c>
      <c r="V2661" s="1061">
        <v>908.87</v>
      </c>
      <c r="W2661" s="1061">
        <v>908.87</v>
      </c>
    </row>
    <row r="2662" spans="1:23">
      <c r="A2662" s="908"/>
      <c r="B2662" s="1061" t="s">
        <v>234</v>
      </c>
      <c r="C2662" s="1061" t="s">
        <v>235</v>
      </c>
      <c r="D2662" s="1061" t="s">
        <v>5287</v>
      </c>
      <c r="E2662" s="1061" t="s">
        <v>5324</v>
      </c>
      <c r="F2662" s="1061" t="s">
        <v>5325</v>
      </c>
      <c r="G2662" s="1061" t="s">
        <v>1739</v>
      </c>
      <c r="H2662" s="1061" t="s">
        <v>129</v>
      </c>
      <c r="I2662" s="1061" t="s">
        <v>21</v>
      </c>
      <c r="J2662" s="1061" t="s">
        <v>7975</v>
      </c>
      <c r="K2662" s="1061" t="s">
        <v>14849</v>
      </c>
      <c r="L2662" s="1061">
        <v>351.72</v>
      </c>
      <c r="M2662" s="1061">
        <v>351.72</v>
      </c>
      <c r="N2662" s="1061">
        <v>351.72</v>
      </c>
      <c r="O2662" s="1061">
        <v>351.72</v>
      </c>
      <c r="P2662" s="1061">
        <v>351.72</v>
      </c>
      <c r="Q2662" s="1061">
        <v>351.72</v>
      </c>
      <c r="R2662" s="1061">
        <v>351.72</v>
      </c>
      <c r="S2662" s="1061">
        <v>351.72</v>
      </c>
      <c r="T2662" s="1061">
        <v>351.72</v>
      </c>
      <c r="U2662" s="1061">
        <v>351.72</v>
      </c>
      <c r="V2662" s="1061">
        <v>351.72</v>
      </c>
      <c r="W2662" s="1061">
        <v>351.72</v>
      </c>
    </row>
    <row r="2663" spans="1:23">
      <c r="A2663" s="908"/>
      <c r="B2663" s="1061" t="s">
        <v>234</v>
      </c>
      <c r="C2663" s="1061" t="s">
        <v>235</v>
      </c>
      <c r="D2663" s="1061" t="s">
        <v>4416</v>
      </c>
      <c r="E2663" s="1061" t="s">
        <v>5326</v>
      </c>
      <c r="F2663" s="1061" t="s">
        <v>10239</v>
      </c>
      <c r="G2663" s="1061" t="s">
        <v>1739</v>
      </c>
      <c r="H2663" s="1061" t="s">
        <v>129</v>
      </c>
      <c r="I2663" s="1061" t="s">
        <v>21</v>
      </c>
      <c r="J2663" s="1061" t="s">
        <v>7975</v>
      </c>
      <c r="K2663" s="1061" t="s">
        <v>14849</v>
      </c>
      <c r="L2663" s="1061">
        <v>488.49</v>
      </c>
      <c r="M2663" s="1061">
        <v>488.49</v>
      </c>
      <c r="N2663" s="1061">
        <v>488.49</v>
      </c>
      <c r="O2663" s="1061">
        <v>488.49</v>
      </c>
      <c r="P2663" s="1061">
        <v>488.49</v>
      </c>
      <c r="Q2663" s="1061">
        <v>488.49</v>
      </c>
      <c r="R2663" s="1061">
        <v>488.49</v>
      </c>
      <c r="S2663" s="1061">
        <v>488.49</v>
      </c>
      <c r="T2663" s="1061">
        <v>488.49</v>
      </c>
      <c r="U2663" s="1061">
        <v>488.49</v>
      </c>
      <c r="V2663" s="1061">
        <v>488.49</v>
      </c>
      <c r="W2663" s="1061">
        <v>488.49</v>
      </c>
    </row>
    <row r="2664" spans="1:23">
      <c r="A2664" s="908"/>
      <c r="B2664" s="1061" t="s">
        <v>234</v>
      </c>
      <c r="C2664" s="1061" t="s">
        <v>235</v>
      </c>
      <c r="D2664" s="1061" t="s">
        <v>2401</v>
      </c>
      <c r="E2664" s="1061" t="s">
        <v>5327</v>
      </c>
      <c r="F2664" s="1061" t="s">
        <v>2401</v>
      </c>
      <c r="G2664" s="1061" t="s">
        <v>1739</v>
      </c>
      <c r="H2664" s="1061" t="s">
        <v>129</v>
      </c>
      <c r="I2664" s="1061" t="s">
        <v>21</v>
      </c>
      <c r="J2664" s="1061" t="s">
        <v>7975</v>
      </c>
      <c r="K2664" s="1061" t="s">
        <v>14849</v>
      </c>
      <c r="L2664" s="1061">
        <v>2.46</v>
      </c>
      <c r="M2664" s="1061">
        <v>2.46</v>
      </c>
      <c r="N2664" s="1061">
        <v>2.46</v>
      </c>
      <c r="O2664" s="1061">
        <v>2.46</v>
      </c>
      <c r="P2664" s="1061">
        <v>2.46</v>
      </c>
      <c r="Q2664" s="1061">
        <v>2.46</v>
      </c>
      <c r="R2664" s="1061">
        <v>2.46</v>
      </c>
      <c r="S2664" s="1061">
        <v>2.46</v>
      </c>
      <c r="T2664" s="1061">
        <v>2.46</v>
      </c>
      <c r="U2664" s="1061">
        <v>2.46</v>
      </c>
      <c r="V2664" s="1061">
        <v>2.46</v>
      </c>
      <c r="W2664" s="1061">
        <v>2.46</v>
      </c>
    </row>
    <row r="2665" spans="1:23">
      <c r="A2665" s="908"/>
      <c r="B2665" s="1061" t="s">
        <v>234</v>
      </c>
      <c r="C2665" s="1061" t="s">
        <v>235</v>
      </c>
      <c r="D2665" s="1061" t="s">
        <v>4331</v>
      </c>
      <c r="E2665" s="1061" t="s">
        <v>5328</v>
      </c>
      <c r="F2665" s="1061" t="s">
        <v>5329</v>
      </c>
      <c r="G2665" s="1061" t="s">
        <v>1739</v>
      </c>
      <c r="H2665" s="1061" t="s">
        <v>129</v>
      </c>
      <c r="I2665" s="1061" t="s">
        <v>21</v>
      </c>
      <c r="J2665" s="1061" t="s">
        <v>7975</v>
      </c>
      <c r="K2665" s="1061" t="s">
        <v>14849</v>
      </c>
      <c r="L2665" s="1061">
        <v>370.26</v>
      </c>
      <c r="M2665" s="1061">
        <v>370.26</v>
      </c>
      <c r="N2665" s="1061">
        <v>370.26</v>
      </c>
      <c r="O2665" s="1061">
        <v>370.26</v>
      </c>
      <c r="P2665" s="1061">
        <v>370.26</v>
      </c>
      <c r="Q2665" s="1061">
        <v>370.26</v>
      </c>
      <c r="R2665" s="1061">
        <v>370.26</v>
      </c>
      <c r="S2665" s="1061">
        <v>370.26</v>
      </c>
      <c r="T2665" s="1061">
        <v>370.26</v>
      </c>
      <c r="U2665" s="1061">
        <v>370.26</v>
      </c>
      <c r="V2665" s="1061">
        <v>370.26</v>
      </c>
      <c r="W2665" s="1061">
        <v>370.26</v>
      </c>
    </row>
    <row r="2666" spans="1:23">
      <c r="A2666" s="908"/>
      <c r="B2666" s="1061" t="s">
        <v>234</v>
      </c>
      <c r="C2666" s="1061" t="s">
        <v>235</v>
      </c>
      <c r="D2666" s="1061" t="s">
        <v>4160</v>
      </c>
      <c r="E2666" s="1061" t="s">
        <v>5323</v>
      </c>
      <c r="F2666" s="1061" t="s">
        <v>6259</v>
      </c>
      <c r="G2666" s="1061" t="s">
        <v>1739</v>
      </c>
      <c r="H2666" s="1061" t="s">
        <v>129</v>
      </c>
      <c r="I2666" s="1061" t="s">
        <v>21</v>
      </c>
      <c r="J2666" s="1061" t="s">
        <v>7975</v>
      </c>
      <c r="K2666" s="1061" t="s">
        <v>14849</v>
      </c>
      <c r="L2666" s="1061">
        <v>5.92</v>
      </c>
      <c r="M2666" s="1061">
        <v>5.92</v>
      </c>
      <c r="N2666" s="1061">
        <v>5.92</v>
      </c>
      <c r="O2666" s="1061">
        <v>5.92</v>
      </c>
      <c r="P2666" s="1061">
        <v>5.92</v>
      </c>
      <c r="Q2666" s="1061">
        <v>5.92</v>
      </c>
      <c r="R2666" s="1061">
        <v>5.92</v>
      </c>
      <c r="S2666" s="1061">
        <v>5.92</v>
      </c>
      <c r="T2666" s="1061">
        <v>5.92</v>
      </c>
      <c r="U2666" s="1061">
        <v>5.92</v>
      </c>
      <c r="V2666" s="1061">
        <v>5.92</v>
      </c>
      <c r="W2666" s="1061">
        <v>5.92</v>
      </c>
    </row>
    <row r="2667" spans="1:23">
      <c r="A2667" s="908"/>
      <c r="B2667" s="1061" t="s">
        <v>234</v>
      </c>
      <c r="C2667" s="1061" t="s">
        <v>235</v>
      </c>
      <c r="D2667" s="1061" t="s">
        <v>4610</v>
      </c>
      <c r="E2667" s="1061" t="s">
        <v>14042</v>
      </c>
      <c r="F2667" s="1061" t="s">
        <v>14043</v>
      </c>
      <c r="G2667" s="1061" t="s">
        <v>1739</v>
      </c>
      <c r="H2667" s="1061" t="s">
        <v>129</v>
      </c>
      <c r="I2667" s="1061" t="s">
        <v>21</v>
      </c>
      <c r="J2667" s="1061" t="s">
        <v>7975</v>
      </c>
      <c r="K2667" s="1061" t="s">
        <v>14849</v>
      </c>
      <c r="L2667" s="1061">
        <v>17.260000000000002</v>
      </c>
      <c r="M2667" s="1061">
        <v>17.260000000000002</v>
      </c>
      <c r="N2667" s="1061">
        <v>17.260000000000002</v>
      </c>
      <c r="O2667" s="1061">
        <v>17.260000000000002</v>
      </c>
      <c r="P2667" s="1061">
        <v>17.260000000000002</v>
      </c>
      <c r="Q2667" s="1061">
        <v>17.260000000000002</v>
      </c>
      <c r="R2667" s="1061">
        <v>17.260000000000002</v>
      </c>
      <c r="S2667" s="1061">
        <v>17.260000000000002</v>
      </c>
      <c r="T2667" s="1061">
        <v>17.260000000000002</v>
      </c>
      <c r="U2667" s="1061">
        <v>17.260000000000002</v>
      </c>
      <c r="V2667" s="1061">
        <v>17.260000000000002</v>
      </c>
      <c r="W2667" s="1061">
        <v>17.260000000000002</v>
      </c>
    </row>
    <row r="2668" spans="1:23">
      <c r="A2668" s="908"/>
      <c r="B2668" s="1061" t="s">
        <v>234</v>
      </c>
      <c r="C2668" s="1061" t="s">
        <v>235</v>
      </c>
      <c r="D2668" s="1061" t="s">
        <v>4160</v>
      </c>
      <c r="E2668" s="1061" t="s">
        <v>14044</v>
      </c>
      <c r="F2668" s="1061" t="s">
        <v>5227</v>
      </c>
      <c r="G2668" s="1061" t="s">
        <v>1739</v>
      </c>
      <c r="H2668" s="1061" t="s">
        <v>129</v>
      </c>
      <c r="I2668" s="1061" t="s">
        <v>21</v>
      </c>
      <c r="J2668" s="1061" t="s">
        <v>7975</v>
      </c>
      <c r="K2668" s="1061" t="s">
        <v>14849</v>
      </c>
      <c r="L2668" s="1061">
        <v>60.35</v>
      </c>
      <c r="M2668" s="1061">
        <v>60.35</v>
      </c>
      <c r="N2668" s="1061">
        <v>60.35</v>
      </c>
      <c r="O2668" s="1061">
        <v>60.35</v>
      </c>
      <c r="P2668" s="1061">
        <v>60.35</v>
      </c>
      <c r="Q2668" s="1061">
        <v>60.35</v>
      </c>
      <c r="R2668" s="1061">
        <v>60.35</v>
      </c>
      <c r="S2668" s="1061">
        <v>60.35</v>
      </c>
      <c r="T2668" s="1061">
        <v>60.35</v>
      </c>
      <c r="U2668" s="1061">
        <v>60.35</v>
      </c>
      <c r="V2668" s="1061">
        <v>60.35</v>
      </c>
      <c r="W2668" s="1061">
        <v>60.35</v>
      </c>
    </row>
    <row r="2669" spans="1:23">
      <c r="A2669" s="908"/>
      <c r="B2669" s="1061" t="s">
        <v>234</v>
      </c>
      <c r="C2669" s="1061" t="s">
        <v>235</v>
      </c>
      <c r="D2669" s="1061" t="s">
        <v>5131</v>
      </c>
      <c r="E2669" s="1061" t="s">
        <v>14377</v>
      </c>
      <c r="F2669" s="1061" t="s">
        <v>14378</v>
      </c>
      <c r="G2669" s="1061" t="s">
        <v>1739</v>
      </c>
      <c r="H2669" s="1061" t="s">
        <v>129</v>
      </c>
      <c r="I2669" s="1061" t="s">
        <v>21</v>
      </c>
      <c r="J2669" s="1061" t="s">
        <v>7975</v>
      </c>
      <c r="K2669" s="1061" t="s">
        <v>14849</v>
      </c>
      <c r="L2669" s="1061">
        <v>1.64</v>
      </c>
      <c r="M2669" s="1061">
        <v>1.64</v>
      </c>
      <c r="N2669" s="1061">
        <v>1.64</v>
      </c>
      <c r="O2669" s="1061">
        <v>1.64</v>
      </c>
      <c r="P2669" s="1061">
        <v>1.64</v>
      </c>
      <c r="Q2669" s="1061">
        <v>1.64</v>
      </c>
      <c r="R2669" s="1061">
        <v>1.64</v>
      </c>
      <c r="S2669" s="1061">
        <v>1.64</v>
      </c>
      <c r="T2669" s="1061">
        <v>1.64</v>
      </c>
      <c r="U2669" s="1061">
        <v>1.64</v>
      </c>
      <c r="V2669" s="1061">
        <v>1.64</v>
      </c>
      <c r="W2669" s="1061">
        <v>1.64</v>
      </c>
    </row>
    <row r="2670" spans="1:23">
      <c r="A2670" s="908"/>
      <c r="B2670" s="1061" t="s">
        <v>234</v>
      </c>
      <c r="C2670" s="1061" t="s">
        <v>235</v>
      </c>
      <c r="D2670" s="1061" t="s">
        <v>4946</v>
      </c>
      <c r="E2670" s="1061" t="s">
        <v>14696</v>
      </c>
      <c r="F2670" s="1061" t="s">
        <v>4946</v>
      </c>
      <c r="G2670" s="1061" t="s">
        <v>1739</v>
      </c>
      <c r="H2670" s="1061" t="s">
        <v>129</v>
      </c>
      <c r="I2670" s="1061" t="s">
        <v>21</v>
      </c>
      <c r="J2670" s="1061" t="s">
        <v>7975</v>
      </c>
      <c r="K2670" s="1061" t="s">
        <v>14849</v>
      </c>
      <c r="L2670" s="1061">
        <v>46.56</v>
      </c>
      <c r="M2670" s="1061">
        <v>46.56</v>
      </c>
      <c r="N2670" s="1061">
        <v>46.56</v>
      </c>
      <c r="O2670" s="1061">
        <v>46.56</v>
      </c>
      <c r="P2670" s="1061">
        <v>46.56</v>
      </c>
      <c r="Q2670" s="1061">
        <v>46.56</v>
      </c>
      <c r="R2670" s="1061">
        <v>46.56</v>
      </c>
      <c r="S2670" s="1061">
        <v>46.56</v>
      </c>
      <c r="T2670" s="1061">
        <v>46.56</v>
      </c>
      <c r="U2670" s="1061">
        <v>46.56</v>
      </c>
      <c r="V2670" s="1061">
        <v>46.56</v>
      </c>
      <c r="W2670" s="1061">
        <v>46.56</v>
      </c>
    </row>
    <row r="2671" spans="1:23">
      <c r="A2671" s="908"/>
      <c r="B2671" s="1061" t="s">
        <v>234</v>
      </c>
      <c r="C2671" s="1061" t="s">
        <v>235</v>
      </c>
      <c r="D2671" s="1061" t="s">
        <v>4956</v>
      </c>
      <c r="E2671" s="1061" t="s">
        <v>13665</v>
      </c>
      <c r="F2671" s="1061" t="s">
        <v>13666</v>
      </c>
      <c r="G2671" s="1061" t="s">
        <v>1739</v>
      </c>
      <c r="H2671" s="1061" t="s">
        <v>129</v>
      </c>
      <c r="I2671" s="1061" t="s">
        <v>21</v>
      </c>
      <c r="J2671" s="1061" t="s">
        <v>7975</v>
      </c>
      <c r="K2671" s="1061" t="s">
        <v>14849</v>
      </c>
      <c r="L2671" s="1061">
        <v>47.6</v>
      </c>
      <c r="M2671" s="1061">
        <v>47.6</v>
      </c>
      <c r="N2671" s="1061">
        <v>47.6</v>
      </c>
      <c r="O2671" s="1061">
        <v>47.6</v>
      </c>
      <c r="P2671" s="1061">
        <v>47.6</v>
      </c>
      <c r="Q2671" s="1061">
        <v>47.6</v>
      </c>
      <c r="R2671" s="1061">
        <v>47.6</v>
      </c>
      <c r="S2671" s="1061">
        <v>47.6</v>
      </c>
      <c r="T2671" s="1061">
        <v>47.6</v>
      </c>
      <c r="U2671" s="1061">
        <v>47.6</v>
      </c>
      <c r="V2671" s="1061">
        <v>47.6</v>
      </c>
      <c r="W2671" s="1061">
        <v>47.6</v>
      </c>
    </row>
    <row r="2672" spans="1:23">
      <c r="A2672" s="908"/>
      <c r="B2672" s="1061" t="s">
        <v>234</v>
      </c>
      <c r="C2672" s="1061" t="s">
        <v>235</v>
      </c>
      <c r="D2672" s="1061" t="s">
        <v>4797</v>
      </c>
      <c r="E2672" s="1061" t="s">
        <v>14379</v>
      </c>
      <c r="F2672" s="1061" t="s">
        <v>14380</v>
      </c>
      <c r="G2672" s="1061" t="s">
        <v>1739</v>
      </c>
      <c r="H2672" s="1061" t="s">
        <v>129</v>
      </c>
      <c r="I2672" s="1061" t="s">
        <v>21</v>
      </c>
      <c r="J2672" s="1061" t="s">
        <v>7975</v>
      </c>
      <c r="K2672" s="1061" t="s">
        <v>14849</v>
      </c>
      <c r="L2672" s="1061">
        <v>17.260000000000002</v>
      </c>
      <c r="M2672" s="1061">
        <v>17.260000000000002</v>
      </c>
      <c r="N2672" s="1061">
        <v>17.260000000000002</v>
      </c>
      <c r="O2672" s="1061">
        <v>17.260000000000002</v>
      </c>
      <c r="P2672" s="1061">
        <v>17.260000000000002</v>
      </c>
      <c r="Q2672" s="1061">
        <v>17.260000000000002</v>
      </c>
      <c r="R2672" s="1061">
        <v>17.260000000000002</v>
      </c>
      <c r="S2672" s="1061">
        <v>17.260000000000002</v>
      </c>
      <c r="T2672" s="1061">
        <v>17.260000000000002</v>
      </c>
      <c r="U2672" s="1061">
        <v>17.260000000000002</v>
      </c>
      <c r="V2672" s="1061">
        <v>17.260000000000002</v>
      </c>
      <c r="W2672" s="1061">
        <v>17.260000000000002</v>
      </c>
    </row>
    <row r="2673" spans="1:23">
      <c r="A2673" s="908"/>
      <c r="B2673" s="1061" t="s">
        <v>234</v>
      </c>
      <c r="C2673" s="1061" t="s">
        <v>235</v>
      </c>
      <c r="D2673" s="1061" t="s">
        <v>13352</v>
      </c>
      <c r="E2673" s="1061" t="s">
        <v>13353</v>
      </c>
      <c r="F2673" s="1061" t="s">
        <v>13352</v>
      </c>
      <c r="G2673" s="1061" t="s">
        <v>1739</v>
      </c>
      <c r="H2673" s="1061" t="s">
        <v>129</v>
      </c>
      <c r="I2673" s="1061" t="s">
        <v>21</v>
      </c>
      <c r="J2673" s="1061" t="s">
        <v>7975</v>
      </c>
      <c r="K2673" s="1061" t="s">
        <v>14849</v>
      </c>
      <c r="L2673" s="1061">
        <v>613.94000000000005</v>
      </c>
      <c r="M2673" s="1061">
        <v>613.94000000000005</v>
      </c>
      <c r="N2673" s="1061">
        <v>613.94000000000005</v>
      </c>
      <c r="O2673" s="1061">
        <v>613.94000000000005</v>
      </c>
      <c r="P2673" s="1061">
        <v>613.94000000000005</v>
      </c>
      <c r="Q2673" s="1061">
        <v>613.94000000000005</v>
      </c>
      <c r="R2673" s="1061">
        <v>613.94000000000005</v>
      </c>
      <c r="S2673" s="1061">
        <v>613.94000000000005</v>
      </c>
      <c r="T2673" s="1061">
        <v>613.94000000000005</v>
      </c>
      <c r="U2673" s="1061">
        <v>613.94000000000005</v>
      </c>
      <c r="V2673" s="1061">
        <v>613.94000000000005</v>
      </c>
      <c r="W2673" s="1061">
        <v>613.94000000000005</v>
      </c>
    </row>
    <row r="2674" spans="1:23">
      <c r="A2674" s="908"/>
      <c r="B2674" s="1061" t="s">
        <v>234</v>
      </c>
      <c r="C2674" s="1061" t="s">
        <v>235</v>
      </c>
      <c r="D2674" s="1061" t="s">
        <v>2401</v>
      </c>
      <c r="E2674" s="1061" t="s">
        <v>8096</v>
      </c>
      <c r="F2674" s="1061" t="s">
        <v>9639</v>
      </c>
      <c r="G2674" s="1061" t="s">
        <v>1739</v>
      </c>
      <c r="H2674" s="1061" t="s">
        <v>129</v>
      </c>
      <c r="I2674" s="1061" t="s">
        <v>21</v>
      </c>
      <c r="J2674" s="1061" t="s">
        <v>7975</v>
      </c>
      <c r="K2674" s="1061" t="s">
        <v>14849</v>
      </c>
      <c r="L2674" s="1061">
        <v>52.53</v>
      </c>
      <c r="M2674" s="1061">
        <v>52.53</v>
      </c>
      <c r="N2674" s="1061">
        <v>52.53</v>
      </c>
      <c r="O2674" s="1061">
        <v>52.53</v>
      </c>
      <c r="P2674" s="1061">
        <v>52.53</v>
      </c>
      <c r="Q2674" s="1061">
        <v>52.53</v>
      </c>
      <c r="R2674" s="1061">
        <v>52.53</v>
      </c>
      <c r="S2674" s="1061">
        <v>52.53</v>
      </c>
      <c r="T2674" s="1061">
        <v>52.53</v>
      </c>
      <c r="U2674" s="1061">
        <v>52.53</v>
      </c>
      <c r="V2674" s="1061">
        <v>52.53</v>
      </c>
      <c r="W2674" s="1061">
        <v>52.53</v>
      </c>
    </row>
    <row r="2675" spans="1:23">
      <c r="A2675" s="908"/>
      <c r="B2675" s="1061" t="s">
        <v>234</v>
      </c>
      <c r="C2675" s="1061" t="s">
        <v>235</v>
      </c>
      <c r="D2675" s="1061" t="s">
        <v>14045</v>
      </c>
      <c r="E2675" s="1061" t="s">
        <v>14863</v>
      </c>
      <c r="F2675" s="1061" t="s">
        <v>14046</v>
      </c>
      <c r="G2675" s="1061" t="s">
        <v>1739</v>
      </c>
      <c r="H2675" s="1061" t="s">
        <v>129</v>
      </c>
      <c r="I2675" s="1061" t="s">
        <v>21</v>
      </c>
      <c r="J2675" s="1061" t="s">
        <v>7975</v>
      </c>
      <c r="K2675" s="1061" t="s">
        <v>14849</v>
      </c>
      <c r="L2675" s="1061">
        <v>1310.3</v>
      </c>
      <c r="M2675" s="1061">
        <v>1310.3</v>
      </c>
      <c r="N2675" s="1061">
        <v>1310.3</v>
      </c>
      <c r="O2675" s="1061">
        <v>1310.3</v>
      </c>
      <c r="P2675" s="1061">
        <v>1310.3</v>
      </c>
      <c r="Q2675" s="1061">
        <v>1310.3</v>
      </c>
      <c r="R2675" s="1061">
        <v>1310.3</v>
      </c>
      <c r="S2675" s="1061">
        <v>1310.3</v>
      </c>
      <c r="T2675" s="1061">
        <v>1310.3</v>
      </c>
      <c r="U2675" s="1061">
        <v>1310.3</v>
      </c>
      <c r="V2675" s="1061">
        <v>1310.3</v>
      </c>
      <c r="W2675" s="1061">
        <v>1310.3</v>
      </c>
    </row>
    <row r="2676" spans="1:23">
      <c r="A2676" s="908"/>
      <c r="B2676" s="1061" t="s">
        <v>234</v>
      </c>
      <c r="C2676" s="1061" t="s">
        <v>235</v>
      </c>
      <c r="D2676" s="1061" t="s">
        <v>4604</v>
      </c>
      <c r="E2676" s="1061" t="s">
        <v>14047</v>
      </c>
      <c r="F2676" s="1061" t="s">
        <v>14048</v>
      </c>
      <c r="G2676" s="1061" t="s">
        <v>1739</v>
      </c>
      <c r="H2676" s="1061" t="s">
        <v>129</v>
      </c>
      <c r="I2676" s="1061" t="s">
        <v>21</v>
      </c>
      <c r="J2676" s="1061" t="s">
        <v>7975</v>
      </c>
      <c r="K2676" s="1061" t="s">
        <v>14849</v>
      </c>
      <c r="L2676" s="1061">
        <v>47.41</v>
      </c>
      <c r="M2676" s="1061">
        <v>47.41</v>
      </c>
      <c r="N2676" s="1061">
        <v>47.41</v>
      </c>
      <c r="O2676" s="1061">
        <v>47.41</v>
      </c>
      <c r="P2676" s="1061">
        <v>47.41</v>
      </c>
      <c r="Q2676" s="1061">
        <v>47.41</v>
      </c>
      <c r="R2676" s="1061">
        <v>47.41</v>
      </c>
      <c r="S2676" s="1061">
        <v>47.41</v>
      </c>
      <c r="T2676" s="1061">
        <v>47.41</v>
      </c>
      <c r="U2676" s="1061">
        <v>47.41</v>
      </c>
      <c r="V2676" s="1061">
        <v>47.41</v>
      </c>
      <c r="W2676" s="1061">
        <v>47.41</v>
      </c>
    </row>
    <row r="2677" spans="1:23">
      <c r="A2677" s="908"/>
      <c r="B2677" s="1061" t="s">
        <v>234</v>
      </c>
      <c r="C2677" s="1061" t="s">
        <v>235</v>
      </c>
      <c r="D2677" s="1061" t="s">
        <v>3345</v>
      </c>
      <c r="E2677" s="1061" t="s">
        <v>14049</v>
      </c>
      <c r="F2677" s="1061" t="s">
        <v>14050</v>
      </c>
      <c r="G2677" s="1061" t="s">
        <v>1739</v>
      </c>
      <c r="H2677" s="1061" t="s">
        <v>129</v>
      </c>
      <c r="I2677" s="1061" t="s">
        <v>21</v>
      </c>
      <c r="J2677" s="1061" t="s">
        <v>7975</v>
      </c>
      <c r="K2677" s="1061" t="s">
        <v>14849</v>
      </c>
      <c r="L2677" s="1061">
        <v>17.260000000000002</v>
      </c>
      <c r="M2677" s="1061">
        <v>17.260000000000002</v>
      </c>
      <c r="N2677" s="1061">
        <v>17.260000000000002</v>
      </c>
      <c r="O2677" s="1061">
        <v>17.260000000000002</v>
      </c>
      <c r="P2677" s="1061">
        <v>17.260000000000002</v>
      </c>
      <c r="Q2677" s="1061">
        <v>17.260000000000002</v>
      </c>
      <c r="R2677" s="1061">
        <v>17.260000000000002</v>
      </c>
      <c r="S2677" s="1061">
        <v>17.260000000000002</v>
      </c>
      <c r="T2677" s="1061">
        <v>17.260000000000002</v>
      </c>
      <c r="U2677" s="1061">
        <v>17.260000000000002</v>
      </c>
      <c r="V2677" s="1061">
        <v>17.260000000000002</v>
      </c>
      <c r="W2677" s="1061">
        <v>17.260000000000002</v>
      </c>
    </row>
    <row r="2678" spans="1:23">
      <c r="A2678" s="908"/>
      <c r="B2678" s="1061" t="s">
        <v>234</v>
      </c>
      <c r="C2678" s="1061" t="s">
        <v>235</v>
      </c>
      <c r="D2678" s="1061" t="s">
        <v>2996</v>
      </c>
      <c r="E2678" s="1061" t="s">
        <v>14589</v>
      </c>
      <c r="F2678" s="1061" t="s">
        <v>14590</v>
      </c>
      <c r="G2678" s="1061" t="s">
        <v>1739</v>
      </c>
      <c r="H2678" s="1061" t="s">
        <v>129</v>
      </c>
      <c r="I2678" s="1061" t="s">
        <v>21</v>
      </c>
      <c r="J2678" s="1061" t="s">
        <v>7975</v>
      </c>
      <c r="K2678" s="1061" t="s">
        <v>14849</v>
      </c>
      <c r="L2678" s="1061">
        <v>21.55</v>
      </c>
      <c r="M2678" s="1061">
        <v>21.55</v>
      </c>
      <c r="N2678" s="1061">
        <v>21.55</v>
      </c>
      <c r="O2678" s="1061">
        <v>21.55</v>
      </c>
      <c r="P2678" s="1061">
        <v>21.55</v>
      </c>
      <c r="Q2678" s="1061">
        <v>21.55</v>
      </c>
      <c r="R2678" s="1061">
        <v>21.55</v>
      </c>
      <c r="S2678" s="1061">
        <v>21.55</v>
      </c>
      <c r="T2678" s="1061">
        <v>21.55</v>
      </c>
      <c r="U2678" s="1061">
        <v>21.55</v>
      </c>
      <c r="V2678" s="1061">
        <v>21.55</v>
      </c>
      <c r="W2678" s="1061">
        <v>21.55</v>
      </c>
    </row>
    <row r="2679" spans="1:23">
      <c r="A2679" s="908"/>
      <c r="B2679" s="1061" t="s">
        <v>234</v>
      </c>
      <c r="C2679" s="1061" t="s">
        <v>235</v>
      </c>
      <c r="D2679" s="1061" t="s">
        <v>4246</v>
      </c>
      <c r="E2679" s="1061" t="s">
        <v>14051</v>
      </c>
      <c r="F2679" s="1061" t="s">
        <v>14052</v>
      </c>
      <c r="G2679" s="1061" t="s">
        <v>1739</v>
      </c>
      <c r="H2679" s="1061" t="s">
        <v>129</v>
      </c>
      <c r="I2679" s="1061" t="s">
        <v>21</v>
      </c>
      <c r="J2679" s="1061" t="s">
        <v>7975</v>
      </c>
      <c r="K2679" s="1061" t="s">
        <v>14849</v>
      </c>
      <c r="L2679" s="1061">
        <v>34.479999999999997</v>
      </c>
      <c r="M2679" s="1061">
        <v>34.479999999999997</v>
      </c>
      <c r="N2679" s="1061">
        <v>34.479999999999997</v>
      </c>
      <c r="O2679" s="1061">
        <v>34.479999999999997</v>
      </c>
      <c r="P2679" s="1061">
        <v>34.479999999999997</v>
      </c>
      <c r="Q2679" s="1061">
        <v>34.479999999999997</v>
      </c>
      <c r="R2679" s="1061">
        <v>34.479999999999997</v>
      </c>
      <c r="S2679" s="1061">
        <v>34.479999999999997</v>
      </c>
      <c r="T2679" s="1061">
        <v>34.479999999999997</v>
      </c>
      <c r="U2679" s="1061">
        <v>34.479999999999997</v>
      </c>
      <c r="V2679" s="1061">
        <v>34.479999999999997</v>
      </c>
      <c r="W2679" s="1061">
        <v>34.479999999999997</v>
      </c>
    </row>
    <row r="2680" spans="1:23">
      <c r="A2680" s="908"/>
      <c r="B2680" s="1061" t="s">
        <v>234</v>
      </c>
      <c r="C2680" s="1061" t="s">
        <v>235</v>
      </c>
      <c r="D2680" s="1061" t="s">
        <v>4282</v>
      </c>
      <c r="E2680" s="1061" t="s">
        <v>14438</v>
      </c>
      <c r="F2680" s="1061" t="s">
        <v>14439</v>
      </c>
      <c r="G2680" s="1061" t="s">
        <v>1739</v>
      </c>
      <c r="H2680" s="1061" t="s">
        <v>129</v>
      </c>
      <c r="I2680" s="1061" t="s">
        <v>21</v>
      </c>
      <c r="J2680" s="1061" t="s">
        <v>7975</v>
      </c>
      <c r="K2680" s="1061" t="s">
        <v>14849</v>
      </c>
      <c r="L2680" s="1061">
        <v>6.46</v>
      </c>
      <c r="M2680" s="1061">
        <v>6.46</v>
      </c>
      <c r="N2680" s="1061">
        <v>6.46</v>
      </c>
      <c r="O2680" s="1061">
        <v>6.46</v>
      </c>
      <c r="P2680" s="1061">
        <v>6.46</v>
      </c>
      <c r="Q2680" s="1061">
        <v>6.46</v>
      </c>
      <c r="R2680" s="1061">
        <v>6.46</v>
      </c>
      <c r="S2680" s="1061">
        <v>6.46</v>
      </c>
      <c r="T2680" s="1061">
        <v>6.46</v>
      </c>
      <c r="U2680" s="1061">
        <v>6.46</v>
      </c>
      <c r="V2680" s="1061">
        <v>6.46</v>
      </c>
      <c r="W2680" s="1061">
        <v>6.46</v>
      </c>
    </row>
    <row r="2681" spans="1:23">
      <c r="A2681" s="908"/>
      <c r="B2681" s="1061" t="s">
        <v>234</v>
      </c>
      <c r="C2681" s="1061" t="s">
        <v>235</v>
      </c>
      <c r="D2681" s="1061" t="s">
        <v>6101</v>
      </c>
      <c r="E2681" s="1061" t="s">
        <v>14053</v>
      </c>
      <c r="F2681" s="1061" t="s">
        <v>14054</v>
      </c>
      <c r="G2681" s="1061" t="s">
        <v>1739</v>
      </c>
      <c r="H2681" s="1061" t="s">
        <v>129</v>
      </c>
      <c r="I2681" s="1061" t="s">
        <v>21</v>
      </c>
      <c r="J2681" s="1061" t="s">
        <v>7975</v>
      </c>
      <c r="K2681" s="1061" t="s">
        <v>14849</v>
      </c>
      <c r="L2681" s="1061">
        <v>22.41</v>
      </c>
      <c r="M2681" s="1061">
        <v>22.41</v>
      </c>
      <c r="N2681" s="1061">
        <v>22.41</v>
      </c>
      <c r="O2681" s="1061">
        <v>22.41</v>
      </c>
      <c r="P2681" s="1061">
        <v>22.41</v>
      </c>
      <c r="Q2681" s="1061">
        <v>22.41</v>
      </c>
      <c r="R2681" s="1061">
        <v>22.41</v>
      </c>
      <c r="S2681" s="1061">
        <v>22.41</v>
      </c>
      <c r="T2681" s="1061">
        <v>22.41</v>
      </c>
      <c r="U2681" s="1061">
        <v>22.41</v>
      </c>
      <c r="V2681" s="1061">
        <v>22.41</v>
      </c>
      <c r="W2681" s="1061">
        <v>22.41</v>
      </c>
    </row>
    <row r="2682" spans="1:23">
      <c r="A2682" s="908"/>
      <c r="B2682" s="1061" t="s">
        <v>234</v>
      </c>
      <c r="C2682" s="1061" t="s">
        <v>235</v>
      </c>
      <c r="D2682" s="1061" t="s">
        <v>4416</v>
      </c>
      <c r="E2682" s="1061" t="s">
        <v>5330</v>
      </c>
      <c r="F2682" s="1061" t="s">
        <v>5331</v>
      </c>
      <c r="G2682" s="1061" t="s">
        <v>1739</v>
      </c>
      <c r="H2682" s="1061" t="s">
        <v>129</v>
      </c>
      <c r="I2682" s="1061" t="s">
        <v>21</v>
      </c>
      <c r="J2682" s="1061" t="s">
        <v>7975</v>
      </c>
      <c r="K2682" s="1061" t="s">
        <v>14849</v>
      </c>
      <c r="L2682" s="1061">
        <v>42.68</v>
      </c>
      <c r="M2682" s="1061">
        <v>42.68</v>
      </c>
      <c r="N2682" s="1061">
        <v>42.68</v>
      </c>
      <c r="O2682" s="1061">
        <v>42.68</v>
      </c>
      <c r="P2682" s="1061">
        <v>42.68</v>
      </c>
      <c r="Q2682" s="1061">
        <v>42.68</v>
      </c>
      <c r="R2682" s="1061">
        <v>42.68</v>
      </c>
      <c r="S2682" s="1061">
        <v>42.68</v>
      </c>
      <c r="T2682" s="1061">
        <v>42.68</v>
      </c>
      <c r="U2682" s="1061">
        <v>42.68</v>
      </c>
      <c r="V2682" s="1061">
        <v>42.68</v>
      </c>
      <c r="W2682" s="1061">
        <v>42.68</v>
      </c>
    </row>
    <row r="2683" spans="1:23">
      <c r="A2683" s="908"/>
      <c r="B2683" s="1061" t="s">
        <v>234</v>
      </c>
      <c r="C2683" s="1061" t="s">
        <v>235</v>
      </c>
      <c r="D2683" s="1061" t="s">
        <v>4956</v>
      </c>
      <c r="E2683" s="1061" t="s">
        <v>14055</v>
      </c>
      <c r="F2683" s="1061" t="s">
        <v>14056</v>
      </c>
      <c r="G2683" s="1061" t="s">
        <v>1739</v>
      </c>
      <c r="H2683" s="1061" t="s">
        <v>129</v>
      </c>
      <c r="I2683" s="1061" t="s">
        <v>21</v>
      </c>
      <c r="J2683" s="1061" t="s">
        <v>7975</v>
      </c>
      <c r="K2683" s="1061" t="s">
        <v>14849</v>
      </c>
      <c r="L2683" s="1061">
        <v>3.88</v>
      </c>
      <c r="M2683" s="1061">
        <v>3.88</v>
      </c>
      <c r="N2683" s="1061">
        <v>3.88</v>
      </c>
      <c r="O2683" s="1061">
        <v>3.88</v>
      </c>
      <c r="P2683" s="1061">
        <v>3.88</v>
      </c>
      <c r="Q2683" s="1061">
        <v>3.88</v>
      </c>
      <c r="R2683" s="1061">
        <v>3.88</v>
      </c>
      <c r="S2683" s="1061">
        <v>3.88</v>
      </c>
      <c r="T2683" s="1061">
        <v>3.88</v>
      </c>
      <c r="U2683" s="1061">
        <v>3.88</v>
      </c>
      <c r="V2683" s="1061">
        <v>3.88</v>
      </c>
      <c r="W2683" s="1061">
        <v>3.88</v>
      </c>
    </row>
    <row r="2684" spans="1:23">
      <c r="A2684" s="908"/>
      <c r="B2684" s="1061" t="s">
        <v>234</v>
      </c>
      <c r="C2684" s="1061" t="s">
        <v>235</v>
      </c>
      <c r="D2684" s="1061" t="s">
        <v>4981</v>
      </c>
      <c r="E2684" s="1061" t="s">
        <v>13667</v>
      </c>
      <c r="F2684" s="1061" t="s">
        <v>13668</v>
      </c>
      <c r="G2684" s="1061" t="s">
        <v>1739</v>
      </c>
      <c r="H2684" s="1061" t="s">
        <v>129</v>
      </c>
      <c r="I2684" s="1061" t="s">
        <v>21</v>
      </c>
      <c r="J2684" s="1061" t="s">
        <v>7975</v>
      </c>
      <c r="K2684" s="1061" t="s">
        <v>14849</v>
      </c>
      <c r="L2684" s="1061">
        <v>0.23</v>
      </c>
      <c r="M2684" s="1061">
        <v>0.23</v>
      </c>
      <c r="N2684" s="1061">
        <v>0.23</v>
      </c>
      <c r="O2684" s="1061">
        <v>0.23</v>
      </c>
      <c r="P2684" s="1061">
        <v>0.23</v>
      </c>
      <c r="Q2684" s="1061">
        <v>0.23</v>
      </c>
      <c r="R2684" s="1061">
        <v>0.23</v>
      </c>
      <c r="S2684" s="1061">
        <v>0.23</v>
      </c>
      <c r="T2684" s="1061">
        <v>0.23</v>
      </c>
      <c r="U2684" s="1061">
        <v>0.23</v>
      </c>
      <c r="V2684" s="1061">
        <v>0.23</v>
      </c>
      <c r="W2684" s="1061">
        <v>0.23</v>
      </c>
    </row>
    <row r="2685" spans="1:23">
      <c r="A2685" s="908"/>
      <c r="B2685" s="1061" t="s">
        <v>234</v>
      </c>
      <c r="C2685" s="1061" t="s">
        <v>235</v>
      </c>
      <c r="D2685" s="1061" t="s">
        <v>4452</v>
      </c>
      <c r="E2685" s="1061" t="s">
        <v>14381</v>
      </c>
      <c r="F2685" s="1061" t="s">
        <v>14382</v>
      </c>
      <c r="G2685" s="1061" t="s">
        <v>1739</v>
      </c>
      <c r="H2685" s="1061" t="s">
        <v>129</v>
      </c>
      <c r="I2685" s="1061" t="s">
        <v>21</v>
      </c>
      <c r="J2685" s="1061" t="s">
        <v>7975</v>
      </c>
      <c r="K2685" s="1061" t="s">
        <v>14849</v>
      </c>
      <c r="L2685" s="1061">
        <v>5719.84</v>
      </c>
      <c r="M2685" s="1061">
        <v>5719.84</v>
      </c>
      <c r="N2685" s="1061">
        <v>5719.84</v>
      </c>
      <c r="O2685" s="1061">
        <v>5719.84</v>
      </c>
      <c r="P2685" s="1061">
        <v>5719.84</v>
      </c>
      <c r="Q2685" s="1061">
        <v>5719.84</v>
      </c>
      <c r="R2685" s="1061">
        <v>5719.84</v>
      </c>
      <c r="S2685" s="1061">
        <v>5719.84</v>
      </c>
      <c r="T2685" s="1061">
        <v>5719.84</v>
      </c>
      <c r="U2685" s="1061">
        <v>5719.84</v>
      </c>
      <c r="V2685" s="1061">
        <v>5719.84</v>
      </c>
      <c r="W2685" s="1061">
        <v>5719.84</v>
      </c>
    </row>
    <row r="2686" spans="1:23">
      <c r="A2686" s="908"/>
      <c r="B2686" s="1061" t="s">
        <v>234</v>
      </c>
      <c r="C2686" s="1061" t="s">
        <v>235</v>
      </c>
      <c r="D2686" s="1061" t="s">
        <v>9798</v>
      </c>
      <c r="E2686" s="1061" t="s">
        <v>9799</v>
      </c>
      <c r="F2686" s="1061" t="s">
        <v>9800</v>
      </c>
      <c r="G2686" s="1061" t="s">
        <v>1739</v>
      </c>
      <c r="H2686" s="1061" t="s">
        <v>129</v>
      </c>
      <c r="I2686" s="1061" t="s">
        <v>21</v>
      </c>
      <c r="J2686" s="1061" t="s">
        <v>7975</v>
      </c>
      <c r="K2686" s="1061" t="s">
        <v>14849</v>
      </c>
      <c r="L2686" s="1061">
        <v>2536.86</v>
      </c>
      <c r="M2686" s="1061">
        <v>2536.86</v>
      </c>
      <c r="N2686" s="1061">
        <v>2536.86</v>
      </c>
      <c r="O2686" s="1061">
        <v>2536.86</v>
      </c>
      <c r="P2686" s="1061">
        <v>2536.86</v>
      </c>
      <c r="Q2686" s="1061">
        <v>2536.86</v>
      </c>
      <c r="R2686" s="1061">
        <v>2536.86</v>
      </c>
      <c r="S2686" s="1061">
        <v>2536.86</v>
      </c>
      <c r="T2686" s="1061">
        <v>2536.86</v>
      </c>
      <c r="U2686" s="1061">
        <v>2536.86</v>
      </c>
      <c r="V2686" s="1061">
        <v>2536.86</v>
      </c>
      <c r="W2686" s="1061">
        <v>2536.86</v>
      </c>
    </row>
    <row r="2687" spans="1:23">
      <c r="A2687" s="908"/>
      <c r="B2687" s="1061" t="s">
        <v>234</v>
      </c>
      <c r="C2687" s="1061" t="s">
        <v>235</v>
      </c>
      <c r="D2687" s="1061" t="s">
        <v>3591</v>
      </c>
      <c r="E2687" s="1061" t="s">
        <v>5332</v>
      </c>
      <c r="F2687" s="1061" t="s">
        <v>5333</v>
      </c>
      <c r="G2687" s="1061" t="s">
        <v>1739</v>
      </c>
      <c r="H2687" s="1061" t="s">
        <v>129</v>
      </c>
      <c r="I2687" s="1061" t="s">
        <v>21</v>
      </c>
      <c r="J2687" s="1061" t="s">
        <v>7975</v>
      </c>
      <c r="K2687" s="1061" t="s">
        <v>14849</v>
      </c>
      <c r="L2687" s="1061">
        <v>415.42</v>
      </c>
      <c r="M2687" s="1061">
        <v>415.42</v>
      </c>
      <c r="N2687" s="1061">
        <v>415.42</v>
      </c>
      <c r="O2687" s="1061">
        <v>415.42</v>
      </c>
      <c r="P2687" s="1061">
        <v>415.42</v>
      </c>
      <c r="Q2687" s="1061">
        <v>415.42</v>
      </c>
      <c r="R2687" s="1061">
        <v>415.42</v>
      </c>
      <c r="S2687" s="1061">
        <v>415.42</v>
      </c>
      <c r="T2687" s="1061">
        <v>415.42</v>
      </c>
      <c r="U2687" s="1061">
        <v>415.42</v>
      </c>
      <c r="V2687" s="1061">
        <v>415.42</v>
      </c>
      <c r="W2687" s="1061">
        <v>415.42</v>
      </c>
    </row>
    <row r="2688" spans="1:23">
      <c r="A2688" s="908"/>
      <c r="B2688" s="1061" t="s">
        <v>234</v>
      </c>
      <c r="C2688" s="1061" t="s">
        <v>235</v>
      </c>
      <c r="D2688" s="1061" t="s">
        <v>4563</v>
      </c>
      <c r="E2688" s="1061" t="s">
        <v>5334</v>
      </c>
      <c r="F2688" s="1061" t="s">
        <v>9640</v>
      </c>
      <c r="G2688" s="1061" t="s">
        <v>1739</v>
      </c>
      <c r="H2688" s="1061" t="s">
        <v>129</v>
      </c>
      <c r="I2688" s="1061" t="s">
        <v>21</v>
      </c>
      <c r="J2688" s="1061" t="s">
        <v>7975</v>
      </c>
      <c r="K2688" s="1061" t="s">
        <v>14849</v>
      </c>
      <c r="L2688" s="1061">
        <v>166.24</v>
      </c>
      <c r="M2688" s="1061">
        <v>166.24</v>
      </c>
      <c r="N2688" s="1061">
        <v>166.24</v>
      </c>
      <c r="O2688" s="1061">
        <v>166.24</v>
      </c>
      <c r="P2688" s="1061">
        <v>166.24</v>
      </c>
      <c r="Q2688" s="1061">
        <v>166.24</v>
      </c>
      <c r="R2688" s="1061">
        <v>166.24</v>
      </c>
      <c r="S2688" s="1061">
        <v>166.24</v>
      </c>
      <c r="T2688" s="1061">
        <v>166.24</v>
      </c>
      <c r="U2688" s="1061">
        <v>166.24</v>
      </c>
      <c r="V2688" s="1061">
        <v>166.24</v>
      </c>
      <c r="W2688" s="1061">
        <v>166.24</v>
      </c>
    </row>
    <row r="2689" spans="1:23">
      <c r="A2689" s="908"/>
      <c r="B2689" s="1061" t="s">
        <v>234</v>
      </c>
      <c r="C2689" s="1061" t="s">
        <v>235</v>
      </c>
      <c r="D2689" s="1061" t="s">
        <v>4384</v>
      </c>
      <c r="E2689" s="1061" t="s">
        <v>13669</v>
      </c>
      <c r="F2689" s="1061" t="s">
        <v>13670</v>
      </c>
      <c r="G2689" s="1061" t="s">
        <v>1739</v>
      </c>
      <c r="H2689" s="1061" t="s">
        <v>129</v>
      </c>
      <c r="I2689" s="1061" t="s">
        <v>21</v>
      </c>
      <c r="J2689" s="1061" t="s">
        <v>7975</v>
      </c>
      <c r="K2689" s="1061" t="s">
        <v>14849</v>
      </c>
      <c r="L2689" s="1061">
        <v>143.68</v>
      </c>
      <c r="M2689" s="1061">
        <v>143.68</v>
      </c>
      <c r="N2689" s="1061">
        <v>143.68</v>
      </c>
      <c r="O2689" s="1061">
        <v>143.68</v>
      </c>
      <c r="P2689" s="1061">
        <v>143.68</v>
      </c>
      <c r="Q2689" s="1061">
        <v>143.68</v>
      </c>
      <c r="R2689" s="1061">
        <v>143.68</v>
      </c>
      <c r="S2689" s="1061">
        <v>143.68</v>
      </c>
      <c r="T2689" s="1061">
        <v>143.68</v>
      </c>
      <c r="U2689" s="1061">
        <v>143.68</v>
      </c>
      <c r="V2689" s="1061">
        <v>143.68</v>
      </c>
      <c r="W2689" s="1061">
        <v>143.68</v>
      </c>
    </row>
    <row r="2690" spans="1:23">
      <c r="A2690" s="908"/>
      <c r="B2690" s="1061" t="s">
        <v>234</v>
      </c>
      <c r="C2690" s="1061" t="s">
        <v>235</v>
      </c>
      <c r="D2690" s="1061" t="s">
        <v>4611</v>
      </c>
      <c r="E2690" s="1061" t="s">
        <v>13671</v>
      </c>
      <c r="F2690" s="1061" t="s">
        <v>5336</v>
      </c>
      <c r="G2690" s="1061" t="s">
        <v>1739</v>
      </c>
      <c r="H2690" s="1061" t="s">
        <v>129</v>
      </c>
      <c r="I2690" s="1061" t="s">
        <v>21</v>
      </c>
      <c r="J2690" s="1061" t="s">
        <v>7975</v>
      </c>
      <c r="K2690" s="1061" t="s">
        <v>14849</v>
      </c>
      <c r="L2690" s="1061">
        <v>75.86</v>
      </c>
      <c r="M2690" s="1061">
        <v>75.86</v>
      </c>
      <c r="N2690" s="1061">
        <v>75.86</v>
      </c>
      <c r="O2690" s="1061">
        <v>75.86</v>
      </c>
      <c r="P2690" s="1061">
        <v>75.86</v>
      </c>
      <c r="Q2690" s="1061">
        <v>75.86</v>
      </c>
      <c r="R2690" s="1061">
        <v>75.86</v>
      </c>
      <c r="S2690" s="1061">
        <v>75.86</v>
      </c>
      <c r="T2690" s="1061">
        <v>75.86</v>
      </c>
      <c r="U2690" s="1061">
        <v>75.86</v>
      </c>
      <c r="V2690" s="1061">
        <v>75.86</v>
      </c>
      <c r="W2690" s="1061">
        <v>75.86</v>
      </c>
    </row>
    <row r="2691" spans="1:23">
      <c r="A2691" s="908"/>
      <c r="B2691" s="1061" t="s">
        <v>234</v>
      </c>
      <c r="C2691" s="1061" t="s">
        <v>235</v>
      </c>
      <c r="D2691" s="1061" t="s">
        <v>2401</v>
      </c>
      <c r="E2691" s="1061" t="s">
        <v>14057</v>
      </c>
      <c r="F2691" s="1061" t="s">
        <v>14058</v>
      </c>
      <c r="G2691" s="1061" t="s">
        <v>1739</v>
      </c>
      <c r="H2691" s="1061" t="s">
        <v>129</v>
      </c>
      <c r="I2691" s="1061" t="s">
        <v>21</v>
      </c>
      <c r="J2691" s="1061" t="s">
        <v>7975</v>
      </c>
      <c r="K2691" s="1061" t="s">
        <v>14849</v>
      </c>
      <c r="L2691" s="1061">
        <v>18.11</v>
      </c>
      <c r="M2691" s="1061">
        <v>18.11</v>
      </c>
      <c r="N2691" s="1061">
        <v>18.11</v>
      </c>
      <c r="O2691" s="1061">
        <v>18.11</v>
      </c>
      <c r="P2691" s="1061">
        <v>18.11</v>
      </c>
      <c r="Q2691" s="1061">
        <v>18.11</v>
      </c>
      <c r="R2691" s="1061">
        <v>18.11</v>
      </c>
      <c r="S2691" s="1061">
        <v>18.11</v>
      </c>
      <c r="T2691" s="1061">
        <v>18.11</v>
      </c>
      <c r="U2691" s="1061">
        <v>18.11</v>
      </c>
      <c r="V2691" s="1061">
        <v>18.11</v>
      </c>
      <c r="W2691" s="1061">
        <v>18.11</v>
      </c>
    </row>
    <row r="2692" spans="1:23">
      <c r="A2692" s="908"/>
      <c r="B2692" s="1061" t="s">
        <v>234</v>
      </c>
      <c r="C2692" s="1061" t="s">
        <v>235</v>
      </c>
      <c r="D2692" s="1061" t="s">
        <v>4563</v>
      </c>
      <c r="E2692" s="1061" t="s">
        <v>14059</v>
      </c>
      <c r="F2692" s="1061" t="s">
        <v>14060</v>
      </c>
      <c r="G2692" s="1061" t="s">
        <v>1739</v>
      </c>
      <c r="H2692" s="1061" t="s">
        <v>129</v>
      </c>
      <c r="I2692" s="1061" t="s">
        <v>21</v>
      </c>
      <c r="J2692" s="1061" t="s">
        <v>7975</v>
      </c>
      <c r="K2692" s="1061" t="s">
        <v>14849</v>
      </c>
      <c r="L2692" s="1061">
        <v>28.79</v>
      </c>
      <c r="M2692" s="1061">
        <v>28.79</v>
      </c>
      <c r="N2692" s="1061">
        <v>28.79</v>
      </c>
      <c r="O2692" s="1061">
        <v>28.79</v>
      </c>
      <c r="P2692" s="1061">
        <v>28.79</v>
      </c>
      <c r="Q2692" s="1061">
        <v>28.79</v>
      </c>
      <c r="R2692" s="1061">
        <v>28.79</v>
      </c>
      <c r="S2692" s="1061">
        <v>28.79</v>
      </c>
      <c r="T2692" s="1061">
        <v>28.79</v>
      </c>
      <c r="U2692" s="1061">
        <v>28.79</v>
      </c>
      <c r="V2692" s="1061">
        <v>28.79</v>
      </c>
      <c r="W2692" s="1061">
        <v>28.79</v>
      </c>
    </row>
    <row r="2693" spans="1:23">
      <c r="A2693" s="908"/>
      <c r="B2693" s="1061" t="s">
        <v>234</v>
      </c>
      <c r="C2693" s="1061" t="s">
        <v>235</v>
      </c>
      <c r="D2693" s="1061" t="s">
        <v>2401</v>
      </c>
      <c r="E2693" s="1061" t="s">
        <v>14061</v>
      </c>
      <c r="F2693" s="1061" t="s">
        <v>5440</v>
      </c>
      <c r="G2693" s="1061" t="s">
        <v>1739</v>
      </c>
      <c r="H2693" s="1061" t="s">
        <v>129</v>
      </c>
      <c r="I2693" s="1061" t="s">
        <v>21</v>
      </c>
      <c r="J2693" s="1061" t="s">
        <v>7975</v>
      </c>
      <c r="K2693" s="1061" t="s">
        <v>14849</v>
      </c>
      <c r="L2693" s="1061">
        <v>31.03</v>
      </c>
      <c r="M2693" s="1061">
        <v>31.03</v>
      </c>
      <c r="N2693" s="1061">
        <v>31.03</v>
      </c>
      <c r="O2693" s="1061">
        <v>31.03</v>
      </c>
      <c r="P2693" s="1061">
        <v>31.03</v>
      </c>
      <c r="Q2693" s="1061">
        <v>31.03</v>
      </c>
      <c r="R2693" s="1061">
        <v>31.03</v>
      </c>
      <c r="S2693" s="1061">
        <v>31.03</v>
      </c>
      <c r="T2693" s="1061">
        <v>31.03</v>
      </c>
      <c r="U2693" s="1061">
        <v>31.03</v>
      </c>
      <c r="V2693" s="1061">
        <v>31.03</v>
      </c>
      <c r="W2693" s="1061">
        <v>31.03</v>
      </c>
    </row>
    <row r="2694" spans="1:23">
      <c r="A2694" s="908"/>
      <c r="B2694" s="1061" t="s">
        <v>234</v>
      </c>
      <c r="C2694" s="1061" t="s">
        <v>235</v>
      </c>
      <c r="D2694" s="1061" t="s">
        <v>2401</v>
      </c>
      <c r="E2694" s="1061" t="s">
        <v>5337</v>
      </c>
      <c r="F2694" s="1061" t="s">
        <v>5338</v>
      </c>
      <c r="G2694" s="1061" t="s">
        <v>1739</v>
      </c>
      <c r="H2694" s="1061" t="s">
        <v>129</v>
      </c>
      <c r="I2694" s="1061" t="s">
        <v>21</v>
      </c>
      <c r="J2694" s="1061" t="s">
        <v>7975</v>
      </c>
      <c r="K2694" s="1061" t="s">
        <v>14849</v>
      </c>
      <c r="L2694" s="1061">
        <v>17.239999999999998</v>
      </c>
      <c r="M2694" s="1061">
        <v>17.239999999999998</v>
      </c>
      <c r="N2694" s="1061">
        <v>17.239999999999998</v>
      </c>
      <c r="O2694" s="1061">
        <v>17.239999999999998</v>
      </c>
      <c r="P2694" s="1061">
        <v>17.239999999999998</v>
      </c>
      <c r="Q2694" s="1061">
        <v>17.239999999999998</v>
      </c>
      <c r="R2694" s="1061">
        <v>17.239999999999998</v>
      </c>
      <c r="S2694" s="1061">
        <v>17.239999999999998</v>
      </c>
      <c r="T2694" s="1061">
        <v>17.239999999999998</v>
      </c>
      <c r="U2694" s="1061">
        <v>17.239999999999998</v>
      </c>
      <c r="V2694" s="1061">
        <v>17.239999999999998</v>
      </c>
      <c r="W2694" s="1061">
        <v>17.239999999999998</v>
      </c>
    </row>
    <row r="2695" spans="1:23">
      <c r="A2695" s="908"/>
      <c r="B2695" s="1061" t="s">
        <v>234</v>
      </c>
      <c r="C2695" s="1061" t="s">
        <v>235</v>
      </c>
      <c r="D2695" s="1061" t="s">
        <v>4989</v>
      </c>
      <c r="E2695" s="1061" t="s">
        <v>14062</v>
      </c>
      <c r="F2695" s="1061" t="s">
        <v>14063</v>
      </c>
      <c r="G2695" s="1061" t="s">
        <v>1739</v>
      </c>
      <c r="H2695" s="1061" t="s">
        <v>129</v>
      </c>
      <c r="I2695" s="1061" t="s">
        <v>21</v>
      </c>
      <c r="J2695" s="1061" t="s">
        <v>7975</v>
      </c>
      <c r="K2695" s="1061" t="s">
        <v>14849</v>
      </c>
      <c r="L2695" s="1061">
        <v>36.21</v>
      </c>
      <c r="M2695" s="1061">
        <v>36.21</v>
      </c>
      <c r="N2695" s="1061">
        <v>36.21</v>
      </c>
      <c r="O2695" s="1061">
        <v>36.21</v>
      </c>
      <c r="P2695" s="1061">
        <v>36.21</v>
      </c>
      <c r="Q2695" s="1061">
        <v>36.21</v>
      </c>
      <c r="R2695" s="1061">
        <v>36.21</v>
      </c>
      <c r="S2695" s="1061">
        <v>36.21</v>
      </c>
      <c r="T2695" s="1061">
        <v>36.21</v>
      </c>
      <c r="U2695" s="1061">
        <v>36.21</v>
      </c>
      <c r="V2695" s="1061">
        <v>36.21</v>
      </c>
      <c r="W2695" s="1061">
        <v>36.21</v>
      </c>
    </row>
    <row r="2696" spans="1:23">
      <c r="A2696" s="908"/>
      <c r="B2696" s="1061" t="s">
        <v>234</v>
      </c>
      <c r="C2696" s="1061" t="s">
        <v>235</v>
      </c>
      <c r="D2696" s="1061" t="s">
        <v>4312</v>
      </c>
      <c r="E2696" s="1061" t="s">
        <v>8097</v>
      </c>
      <c r="F2696" s="1061" t="s">
        <v>4312</v>
      </c>
      <c r="G2696" s="1061" t="s">
        <v>1739</v>
      </c>
      <c r="H2696" s="1061" t="s">
        <v>129</v>
      </c>
      <c r="I2696" s="1061" t="s">
        <v>21</v>
      </c>
      <c r="J2696" s="1061" t="s">
        <v>7975</v>
      </c>
      <c r="K2696" s="1061" t="s">
        <v>14849</v>
      </c>
      <c r="L2696" s="1061">
        <v>26.69</v>
      </c>
      <c r="M2696" s="1061">
        <v>26.69</v>
      </c>
      <c r="N2696" s="1061">
        <v>26.69</v>
      </c>
      <c r="O2696" s="1061">
        <v>26.69</v>
      </c>
      <c r="P2696" s="1061">
        <v>26.69</v>
      </c>
      <c r="Q2696" s="1061">
        <v>26.69</v>
      </c>
      <c r="R2696" s="1061">
        <v>26.69</v>
      </c>
      <c r="S2696" s="1061">
        <v>26.69</v>
      </c>
      <c r="T2696" s="1061">
        <v>26.69</v>
      </c>
      <c r="U2696" s="1061">
        <v>26.69</v>
      </c>
      <c r="V2696" s="1061">
        <v>26.69</v>
      </c>
      <c r="W2696" s="1061">
        <v>26.69</v>
      </c>
    </row>
    <row r="2697" spans="1:23">
      <c r="A2697" s="908"/>
      <c r="B2697" s="1061" t="s">
        <v>234</v>
      </c>
      <c r="C2697" s="1061" t="s">
        <v>235</v>
      </c>
      <c r="D2697" s="1061" t="s">
        <v>4611</v>
      </c>
      <c r="E2697" s="1061" t="s">
        <v>8098</v>
      </c>
      <c r="F2697" s="1061" t="s">
        <v>5336</v>
      </c>
      <c r="G2697" s="1061" t="s">
        <v>1739</v>
      </c>
      <c r="H2697" s="1061" t="s">
        <v>129</v>
      </c>
      <c r="I2697" s="1061" t="s">
        <v>21</v>
      </c>
      <c r="J2697" s="1061" t="s">
        <v>7975</v>
      </c>
      <c r="K2697" s="1061" t="s">
        <v>14849</v>
      </c>
      <c r="L2697" s="1061">
        <v>94.42</v>
      </c>
      <c r="M2697" s="1061">
        <v>94.42</v>
      </c>
      <c r="N2697" s="1061">
        <v>94.42</v>
      </c>
      <c r="O2697" s="1061">
        <v>94.42</v>
      </c>
      <c r="P2697" s="1061">
        <v>94.42</v>
      </c>
      <c r="Q2697" s="1061">
        <v>94.42</v>
      </c>
      <c r="R2697" s="1061">
        <v>94.42</v>
      </c>
      <c r="S2697" s="1061">
        <v>94.42</v>
      </c>
      <c r="T2697" s="1061">
        <v>94.42</v>
      </c>
      <c r="U2697" s="1061">
        <v>94.42</v>
      </c>
      <c r="V2697" s="1061">
        <v>94.42</v>
      </c>
      <c r="W2697" s="1061">
        <v>94.42</v>
      </c>
    </row>
    <row r="2698" spans="1:23">
      <c r="A2698" s="908"/>
      <c r="B2698" s="1061" t="s">
        <v>234</v>
      </c>
      <c r="C2698" s="1061" t="s">
        <v>235</v>
      </c>
      <c r="D2698" s="1061" t="s">
        <v>4970</v>
      </c>
      <c r="E2698" s="1061" t="s">
        <v>14064</v>
      </c>
      <c r="F2698" s="1061" t="s">
        <v>14065</v>
      </c>
      <c r="G2698" s="1061" t="s">
        <v>1739</v>
      </c>
      <c r="H2698" s="1061" t="s">
        <v>129</v>
      </c>
      <c r="I2698" s="1061" t="s">
        <v>21</v>
      </c>
      <c r="J2698" s="1061" t="s">
        <v>7975</v>
      </c>
      <c r="K2698" s="1061" t="s">
        <v>14849</v>
      </c>
      <c r="L2698" s="1061">
        <v>38.799999999999997</v>
      </c>
      <c r="M2698" s="1061">
        <v>38.799999999999997</v>
      </c>
      <c r="N2698" s="1061">
        <v>38.799999999999997</v>
      </c>
      <c r="O2698" s="1061">
        <v>38.799999999999997</v>
      </c>
      <c r="P2698" s="1061">
        <v>38.799999999999997</v>
      </c>
      <c r="Q2698" s="1061">
        <v>38.799999999999997</v>
      </c>
      <c r="R2698" s="1061">
        <v>38.799999999999997</v>
      </c>
      <c r="S2698" s="1061">
        <v>38.799999999999997</v>
      </c>
      <c r="T2698" s="1061">
        <v>38.799999999999997</v>
      </c>
      <c r="U2698" s="1061">
        <v>38.799999999999997</v>
      </c>
      <c r="V2698" s="1061">
        <v>38.799999999999997</v>
      </c>
      <c r="W2698" s="1061">
        <v>38.799999999999997</v>
      </c>
    </row>
    <row r="2699" spans="1:23">
      <c r="A2699" s="908"/>
      <c r="B2699" s="1061" t="s">
        <v>234</v>
      </c>
      <c r="C2699" s="1061" t="s">
        <v>235</v>
      </c>
      <c r="D2699" s="1061" t="s">
        <v>4989</v>
      </c>
      <c r="E2699" s="1061" t="s">
        <v>5339</v>
      </c>
      <c r="F2699" s="1061" t="s">
        <v>5282</v>
      </c>
      <c r="G2699" s="1061" t="s">
        <v>1739</v>
      </c>
      <c r="H2699" s="1061" t="s">
        <v>129</v>
      </c>
      <c r="I2699" s="1061" t="s">
        <v>21</v>
      </c>
      <c r="J2699" s="1061" t="s">
        <v>7975</v>
      </c>
      <c r="K2699" s="1061" t="s">
        <v>14849</v>
      </c>
      <c r="L2699" s="1061">
        <v>44.34</v>
      </c>
      <c r="M2699" s="1061">
        <v>44.34</v>
      </c>
      <c r="N2699" s="1061">
        <v>44.34</v>
      </c>
      <c r="O2699" s="1061">
        <v>44.34</v>
      </c>
      <c r="P2699" s="1061">
        <v>44.34</v>
      </c>
      <c r="Q2699" s="1061">
        <v>44.34</v>
      </c>
      <c r="R2699" s="1061">
        <v>44.34</v>
      </c>
      <c r="S2699" s="1061">
        <v>44.34</v>
      </c>
      <c r="T2699" s="1061">
        <v>44.34</v>
      </c>
      <c r="U2699" s="1061">
        <v>44.34</v>
      </c>
      <c r="V2699" s="1061">
        <v>44.34</v>
      </c>
      <c r="W2699" s="1061">
        <v>44.34</v>
      </c>
    </row>
    <row r="2700" spans="1:23">
      <c r="A2700" s="908"/>
      <c r="B2700" s="1061" t="s">
        <v>234</v>
      </c>
      <c r="C2700" s="1061" t="s">
        <v>235</v>
      </c>
      <c r="D2700" s="1061" t="s">
        <v>4970</v>
      </c>
      <c r="E2700" s="1061" t="s">
        <v>14679</v>
      </c>
      <c r="F2700" s="1061" t="s">
        <v>14065</v>
      </c>
      <c r="G2700" s="1061" t="s">
        <v>1739</v>
      </c>
      <c r="H2700" s="1061" t="s">
        <v>129</v>
      </c>
      <c r="I2700" s="1061" t="s">
        <v>21</v>
      </c>
      <c r="J2700" s="1061" t="s">
        <v>7975</v>
      </c>
      <c r="K2700" s="1061" t="s">
        <v>14849</v>
      </c>
      <c r="L2700" s="1061">
        <v>38.799999999999997</v>
      </c>
      <c r="M2700" s="1061">
        <v>38.799999999999997</v>
      </c>
      <c r="N2700" s="1061">
        <v>38.799999999999997</v>
      </c>
      <c r="O2700" s="1061">
        <v>38.799999999999997</v>
      </c>
      <c r="P2700" s="1061">
        <v>38.799999999999997</v>
      </c>
      <c r="Q2700" s="1061">
        <v>38.799999999999997</v>
      </c>
      <c r="R2700" s="1061">
        <v>38.799999999999997</v>
      </c>
      <c r="S2700" s="1061">
        <v>38.799999999999997</v>
      </c>
      <c r="T2700" s="1061">
        <v>38.799999999999997</v>
      </c>
      <c r="U2700" s="1061">
        <v>38.799999999999997</v>
      </c>
      <c r="V2700" s="1061">
        <v>38.799999999999997</v>
      </c>
      <c r="W2700" s="1061">
        <v>38.799999999999997</v>
      </c>
    </row>
    <row r="2701" spans="1:23">
      <c r="A2701" s="908"/>
      <c r="B2701" s="1061" t="s">
        <v>234</v>
      </c>
      <c r="C2701" s="1061" t="s">
        <v>235</v>
      </c>
      <c r="D2701" s="1061" t="s">
        <v>4611</v>
      </c>
      <c r="E2701" s="1061" t="s">
        <v>5340</v>
      </c>
      <c r="F2701" s="1061" t="s">
        <v>5341</v>
      </c>
      <c r="G2701" s="1061" t="s">
        <v>1739</v>
      </c>
      <c r="H2701" s="1061" t="s">
        <v>129</v>
      </c>
      <c r="I2701" s="1061" t="s">
        <v>21</v>
      </c>
      <c r="J2701" s="1061" t="s">
        <v>7975</v>
      </c>
      <c r="K2701" s="1061" t="s">
        <v>14849</v>
      </c>
      <c r="L2701" s="1061">
        <v>5.91</v>
      </c>
      <c r="M2701" s="1061">
        <v>5.91</v>
      </c>
      <c r="N2701" s="1061">
        <v>5.91</v>
      </c>
      <c r="O2701" s="1061">
        <v>5.91</v>
      </c>
      <c r="P2701" s="1061">
        <v>5.91</v>
      </c>
      <c r="Q2701" s="1061">
        <v>5.91</v>
      </c>
      <c r="R2701" s="1061">
        <v>5.91</v>
      </c>
      <c r="S2701" s="1061">
        <v>5.91</v>
      </c>
      <c r="T2701" s="1061">
        <v>5.91</v>
      </c>
      <c r="U2701" s="1061">
        <v>5.91</v>
      </c>
      <c r="V2701" s="1061">
        <v>5.91</v>
      </c>
      <c r="W2701" s="1061">
        <v>5.91</v>
      </c>
    </row>
    <row r="2702" spans="1:23">
      <c r="A2702" s="908"/>
      <c r="B2702" s="1061" t="s">
        <v>234</v>
      </c>
      <c r="C2702" s="1061" t="s">
        <v>235</v>
      </c>
      <c r="D2702" s="1061" t="s">
        <v>4160</v>
      </c>
      <c r="E2702" s="1061" t="s">
        <v>14066</v>
      </c>
      <c r="F2702" s="1061" t="s">
        <v>14067</v>
      </c>
      <c r="G2702" s="1061" t="s">
        <v>1739</v>
      </c>
      <c r="H2702" s="1061" t="s">
        <v>129</v>
      </c>
      <c r="I2702" s="1061" t="s">
        <v>21</v>
      </c>
      <c r="J2702" s="1061" t="s">
        <v>7975</v>
      </c>
      <c r="K2702" s="1061" t="s">
        <v>14849</v>
      </c>
      <c r="L2702" s="1061">
        <v>1.99</v>
      </c>
      <c r="M2702" s="1061">
        <v>1.99</v>
      </c>
      <c r="N2702" s="1061">
        <v>1.99</v>
      </c>
      <c r="O2702" s="1061">
        <v>1.99</v>
      </c>
      <c r="P2702" s="1061">
        <v>1.99</v>
      </c>
      <c r="Q2702" s="1061">
        <v>1.99</v>
      </c>
      <c r="R2702" s="1061">
        <v>1.99</v>
      </c>
      <c r="S2702" s="1061">
        <v>1.99</v>
      </c>
      <c r="T2702" s="1061">
        <v>1.99</v>
      </c>
      <c r="U2702" s="1061">
        <v>1.99</v>
      </c>
      <c r="V2702" s="1061">
        <v>1.99</v>
      </c>
      <c r="W2702" s="1061">
        <v>1.99</v>
      </c>
    </row>
    <row r="2703" spans="1:23">
      <c r="A2703" s="908"/>
      <c r="B2703" s="1061" t="s">
        <v>234</v>
      </c>
      <c r="C2703" s="1061" t="s">
        <v>235</v>
      </c>
      <c r="D2703" s="1061" t="s">
        <v>4416</v>
      </c>
      <c r="E2703" s="1061" t="s">
        <v>5342</v>
      </c>
      <c r="F2703" s="1061" t="s">
        <v>5343</v>
      </c>
      <c r="G2703" s="1061" t="s">
        <v>1739</v>
      </c>
      <c r="H2703" s="1061" t="s">
        <v>129</v>
      </c>
      <c r="I2703" s="1061" t="s">
        <v>21</v>
      </c>
      <c r="J2703" s="1061" t="s">
        <v>7975</v>
      </c>
      <c r="K2703" s="1061" t="s">
        <v>14849</v>
      </c>
      <c r="L2703" s="1061">
        <v>8.5299999999999994</v>
      </c>
      <c r="M2703" s="1061">
        <v>8.5299999999999994</v>
      </c>
      <c r="N2703" s="1061">
        <v>8.5299999999999994</v>
      </c>
      <c r="O2703" s="1061">
        <v>8.5299999999999994</v>
      </c>
      <c r="P2703" s="1061">
        <v>8.5299999999999994</v>
      </c>
      <c r="Q2703" s="1061">
        <v>8.5299999999999994</v>
      </c>
      <c r="R2703" s="1061">
        <v>8.5299999999999994</v>
      </c>
      <c r="S2703" s="1061">
        <v>8.5299999999999994</v>
      </c>
      <c r="T2703" s="1061">
        <v>8.5299999999999994</v>
      </c>
      <c r="U2703" s="1061">
        <v>8.5299999999999994</v>
      </c>
      <c r="V2703" s="1061">
        <v>8.5299999999999994</v>
      </c>
      <c r="W2703" s="1061">
        <v>8.5299999999999994</v>
      </c>
    </row>
    <row r="2704" spans="1:23">
      <c r="A2704" s="908"/>
      <c r="B2704" s="1061" t="s">
        <v>234</v>
      </c>
      <c r="C2704" s="1061" t="s">
        <v>235</v>
      </c>
      <c r="D2704" s="1061" t="s">
        <v>4935</v>
      </c>
      <c r="E2704" s="1061" t="s">
        <v>5344</v>
      </c>
      <c r="F2704" s="1061" t="s">
        <v>5345</v>
      </c>
      <c r="G2704" s="1061" t="s">
        <v>1739</v>
      </c>
      <c r="H2704" s="1061" t="s">
        <v>129</v>
      </c>
      <c r="I2704" s="1061" t="s">
        <v>21</v>
      </c>
      <c r="J2704" s="1061" t="s">
        <v>7975</v>
      </c>
      <c r="K2704" s="1061" t="s">
        <v>14849</v>
      </c>
      <c r="L2704" s="1061">
        <v>1.34</v>
      </c>
      <c r="M2704" s="1061">
        <v>1.34</v>
      </c>
      <c r="N2704" s="1061">
        <v>1.34</v>
      </c>
      <c r="O2704" s="1061">
        <v>1.34</v>
      </c>
      <c r="P2704" s="1061">
        <v>1.34</v>
      </c>
      <c r="Q2704" s="1061">
        <v>1.34</v>
      </c>
      <c r="R2704" s="1061">
        <v>1.34</v>
      </c>
      <c r="S2704" s="1061">
        <v>1.34</v>
      </c>
      <c r="T2704" s="1061">
        <v>1.34</v>
      </c>
      <c r="U2704" s="1061">
        <v>1.34</v>
      </c>
      <c r="V2704" s="1061">
        <v>1.34</v>
      </c>
      <c r="W2704" s="1061">
        <v>1.34</v>
      </c>
    </row>
    <row r="2705" spans="1:23">
      <c r="A2705" s="908"/>
      <c r="B2705" s="1061" t="s">
        <v>234</v>
      </c>
      <c r="C2705" s="1061" t="s">
        <v>235</v>
      </c>
      <c r="D2705" s="1061" t="s">
        <v>2996</v>
      </c>
      <c r="E2705" s="1061" t="s">
        <v>5346</v>
      </c>
      <c r="F2705" s="1061" t="s">
        <v>5347</v>
      </c>
      <c r="G2705" s="1061" t="s">
        <v>1739</v>
      </c>
      <c r="H2705" s="1061" t="s">
        <v>129</v>
      </c>
      <c r="I2705" s="1061" t="s">
        <v>21</v>
      </c>
      <c r="J2705" s="1061" t="s">
        <v>7975</v>
      </c>
      <c r="K2705" s="1061" t="s">
        <v>14849</v>
      </c>
      <c r="L2705" s="1061">
        <v>26.69</v>
      </c>
      <c r="M2705" s="1061">
        <v>26.69</v>
      </c>
      <c r="N2705" s="1061">
        <v>26.69</v>
      </c>
      <c r="O2705" s="1061">
        <v>26.69</v>
      </c>
      <c r="P2705" s="1061">
        <v>26.69</v>
      </c>
      <c r="Q2705" s="1061">
        <v>26.69</v>
      </c>
      <c r="R2705" s="1061">
        <v>26.69</v>
      </c>
      <c r="S2705" s="1061">
        <v>26.69</v>
      </c>
      <c r="T2705" s="1061">
        <v>26.69</v>
      </c>
      <c r="U2705" s="1061">
        <v>26.69</v>
      </c>
      <c r="V2705" s="1061">
        <v>26.69</v>
      </c>
      <c r="W2705" s="1061">
        <v>26.69</v>
      </c>
    </row>
    <row r="2706" spans="1:23">
      <c r="A2706" s="908"/>
      <c r="B2706" s="1061" t="s">
        <v>234</v>
      </c>
      <c r="C2706" s="1061" t="s">
        <v>235</v>
      </c>
      <c r="D2706" s="1061" t="s">
        <v>4611</v>
      </c>
      <c r="E2706" s="1061" t="s">
        <v>14068</v>
      </c>
      <c r="F2706" s="1061" t="s">
        <v>14069</v>
      </c>
      <c r="G2706" s="1061" t="s">
        <v>1739</v>
      </c>
      <c r="H2706" s="1061" t="s">
        <v>129</v>
      </c>
      <c r="I2706" s="1061" t="s">
        <v>21</v>
      </c>
      <c r="J2706" s="1061" t="s">
        <v>7975</v>
      </c>
      <c r="K2706" s="1061" t="s">
        <v>14849</v>
      </c>
      <c r="L2706" s="1061">
        <v>108.63</v>
      </c>
      <c r="M2706" s="1061">
        <v>108.63</v>
      </c>
      <c r="N2706" s="1061">
        <v>108.63</v>
      </c>
      <c r="O2706" s="1061">
        <v>108.63</v>
      </c>
      <c r="P2706" s="1061">
        <v>108.63</v>
      </c>
      <c r="Q2706" s="1061">
        <v>108.63</v>
      </c>
      <c r="R2706" s="1061">
        <v>108.63</v>
      </c>
      <c r="S2706" s="1061">
        <v>108.63</v>
      </c>
      <c r="T2706" s="1061">
        <v>108.63</v>
      </c>
      <c r="U2706" s="1061">
        <v>108.63</v>
      </c>
      <c r="V2706" s="1061">
        <v>108.63</v>
      </c>
      <c r="W2706" s="1061">
        <v>108.63</v>
      </c>
    </row>
    <row r="2707" spans="1:23">
      <c r="A2707" s="908"/>
      <c r="B2707" s="1061" t="s">
        <v>234</v>
      </c>
      <c r="C2707" s="1061" t="s">
        <v>235</v>
      </c>
      <c r="D2707" s="1061" t="s">
        <v>4579</v>
      </c>
      <c r="E2707" s="1061" t="s">
        <v>5349</v>
      </c>
      <c r="F2707" s="1061" t="s">
        <v>5348</v>
      </c>
      <c r="G2707" s="1061" t="s">
        <v>1739</v>
      </c>
      <c r="H2707" s="1061" t="s">
        <v>129</v>
      </c>
      <c r="I2707" s="1061" t="s">
        <v>21</v>
      </c>
      <c r="J2707" s="1061" t="s">
        <v>7975</v>
      </c>
      <c r="K2707" s="1061" t="s">
        <v>14849</v>
      </c>
      <c r="L2707" s="1061">
        <v>65.66</v>
      </c>
      <c r="M2707" s="1061">
        <v>65.66</v>
      </c>
      <c r="N2707" s="1061">
        <v>65.66</v>
      </c>
      <c r="O2707" s="1061">
        <v>65.66</v>
      </c>
      <c r="P2707" s="1061">
        <v>65.66</v>
      </c>
      <c r="Q2707" s="1061">
        <v>65.66</v>
      </c>
      <c r="R2707" s="1061">
        <v>65.66</v>
      </c>
      <c r="S2707" s="1061">
        <v>65.66</v>
      </c>
      <c r="T2707" s="1061">
        <v>65.66</v>
      </c>
      <c r="U2707" s="1061">
        <v>65.66</v>
      </c>
      <c r="V2707" s="1061">
        <v>65.66</v>
      </c>
      <c r="W2707" s="1061">
        <v>65.66</v>
      </c>
    </row>
    <row r="2708" spans="1:23">
      <c r="A2708" s="908"/>
      <c r="B2708" s="1061" t="s">
        <v>234</v>
      </c>
      <c r="C2708" s="1061" t="s">
        <v>235</v>
      </c>
      <c r="D2708" s="1061" t="s">
        <v>4416</v>
      </c>
      <c r="E2708" s="1061" t="s">
        <v>5350</v>
      </c>
      <c r="F2708" s="1061" t="s">
        <v>5351</v>
      </c>
      <c r="G2708" s="1061" t="s">
        <v>1739</v>
      </c>
      <c r="H2708" s="1061" t="s">
        <v>129</v>
      </c>
      <c r="I2708" s="1061" t="s">
        <v>21</v>
      </c>
      <c r="J2708" s="1061" t="s">
        <v>7975</v>
      </c>
      <c r="K2708" s="1061" t="s">
        <v>14849</v>
      </c>
      <c r="L2708" s="1061">
        <v>105.09</v>
      </c>
      <c r="M2708" s="1061">
        <v>105.09</v>
      </c>
      <c r="N2708" s="1061">
        <v>105.09</v>
      </c>
      <c r="O2708" s="1061">
        <v>105.09</v>
      </c>
      <c r="P2708" s="1061">
        <v>105.09</v>
      </c>
      <c r="Q2708" s="1061">
        <v>105.09</v>
      </c>
      <c r="R2708" s="1061">
        <v>105.09</v>
      </c>
      <c r="S2708" s="1061">
        <v>105.09</v>
      </c>
      <c r="T2708" s="1061">
        <v>105.09</v>
      </c>
      <c r="U2708" s="1061">
        <v>105.09</v>
      </c>
      <c r="V2708" s="1061">
        <v>105.09</v>
      </c>
      <c r="W2708" s="1061">
        <v>105.09</v>
      </c>
    </row>
    <row r="2709" spans="1:23">
      <c r="A2709" s="908"/>
      <c r="B2709" s="1061" t="s">
        <v>234</v>
      </c>
      <c r="C2709" s="1061" t="s">
        <v>235</v>
      </c>
      <c r="D2709" s="1061" t="s">
        <v>4416</v>
      </c>
      <c r="E2709" s="1061" t="s">
        <v>5352</v>
      </c>
      <c r="F2709" s="1061" t="s">
        <v>5343</v>
      </c>
      <c r="G2709" s="1061" t="s">
        <v>1739</v>
      </c>
      <c r="H2709" s="1061" t="s">
        <v>129</v>
      </c>
      <c r="I2709" s="1061" t="s">
        <v>21</v>
      </c>
      <c r="J2709" s="1061" t="s">
        <v>7975</v>
      </c>
      <c r="K2709" s="1061" t="s">
        <v>14849</v>
      </c>
      <c r="L2709" s="1061">
        <v>8.5299999999999994</v>
      </c>
      <c r="M2709" s="1061">
        <v>8.5299999999999994</v>
      </c>
      <c r="N2709" s="1061">
        <v>8.5299999999999994</v>
      </c>
      <c r="O2709" s="1061">
        <v>8.5299999999999994</v>
      </c>
      <c r="P2709" s="1061">
        <v>8.5299999999999994</v>
      </c>
      <c r="Q2709" s="1061">
        <v>8.5299999999999994</v>
      </c>
      <c r="R2709" s="1061">
        <v>8.5299999999999994</v>
      </c>
      <c r="S2709" s="1061">
        <v>8.5299999999999994</v>
      </c>
      <c r="T2709" s="1061">
        <v>8.5299999999999994</v>
      </c>
      <c r="U2709" s="1061">
        <v>8.5299999999999994</v>
      </c>
      <c r="V2709" s="1061">
        <v>8.5299999999999994</v>
      </c>
      <c r="W2709" s="1061">
        <v>8.5299999999999994</v>
      </c>
    </row>
    <row r="2710" spans="1:23">
      <c r="A2710" s="908"/>
      <c r="B2710" s="1061" t="s">
        <v>234</v>
      </c>
      <c r="C2710" s="1061" t="s">
        <v>235</v>
      </c>
      <c r="D2710" s="1061" t="s">
        <v>239</v>
      </c>
      <c r="E2710" s="1061" t="s">
        <v>5353</v>
      </c>
      <c r="F2710" s="1061" t="s">
        <v>5354</v>
      </c>
      <c r="G2710" s="1061" t="s">
        <v>1739</v>
      </c>
      <c r="H2710" s="1061" t="s">
        <v>129</v>
      </c>
      <c r="I2710" s="1061" t="s">
        <v>21</v>
      </c>
      <c r="J2710" s="1061" t="s">
        <v>7975</v>
      </c>
      <c r="K2710" s="1061" t="s">
        <v>14849</v>
      </c>
      <c r="L2710" s="1061">
        <v>15.19</v>
      </c>
      <c r="M2710" s="1061">
        <v>15.19</v>
      </c>
      <c r="N2710" s="1061">
        <v>15.19</v>
      </c>
      <c r="O2710" s="1061">
        <v>15.19</v>
      </c>
      <c r="P2710" s="1061">
        <v>15.19</v>
      </c>
      <c r="Q2710" s="1061">
        <v>15.19</v>
      </c>
      <c r="R2710" s="1061">
        <v>15.19</v>
      </c>
      <c r="S2710" s="1061">
        <v>15.19</v>
      </c>
      <c r="T2710" s="1061">
        <v>15.19</v>
      </c>
      <c r="U2710" s="1061">
        <v>15.19</v>
      </c>
      <c r="V2710" s="1061">
        <v>15.19</v>
      </c>
      <c r="W2710" s="1061">
        <v>15.19</v>
      </c>
    </row>
    <row r="2711" spans="1:23">
      <c r="A2711" s="908"/>
      <c r="B2711" s="1061" t="s">
        <v>234</v>
      </c>
      <c r="C2711" s="1061" t="s">
        <v>235</v>
      </c>
      <c r="D2711" s="1061" t="s">
        <v>4160</v>
      </c>
      <c r="E2711" s="1061" t="s">
        <v>5355</v>
      </c>
      <c r="F2711" s="1061" t="s">
        <v>5274</v>
      </c>
      <c r="G2711" s="1061" t="s">
        <v>1739</v>
      </c>
      <c r="H2711" s="1061" t="s">
        <v>129</v>
      </c>
      <c r="I2711" s="1061" t="s">
        <v>21</v>
      </c>
      <c r="J2711" s="1061" t="s">
        <v>7975</v>
      </c>
      <c r="K2711" s="1061" t="s">
        <v>14849</v>
      </c>
      <c r="L2711" s="1061">
        <v>6.9</v>
      </c>
      <c r="M2711" s="1061">
        <v>6.9</v>
      </c>
      <c r="N2711" s="1061">
        <v>6.9</v>
      </c>
      <c r="O2711" s="1061">
        <v>6.9</v>
      </c>
      <c r="P2711" s="1061">
        <v>6.9</v>
      </c>
      <c r="Q2711" s="1061">
        <v>6.9</v>
      </c>
      <c r="R2711" s="1061">
        <v>6.9</v>
      </c>
      <c r="S2711" s="1061">
        <v>6.9</v>
      </c>
      <c r="T2711" s="1061">
        <v>6.9</v>
      </c>
      <c r="U2711" s="1061">
        <v>6.9</v>
      </c>
      <c r="V2711" s="1061">
        <v>6.9</v>
      </c>
      <c r="W2711" s="1061">
        <v>6.9</v>
      </c>
    </row>
    <row r="2712" spans="1:23">
      <c r="A2712" s="908"/>
      <c r="B2712" s="1061" t="s">
        <v>234</v>
      </c>
      <c r="C2712" s="1061" t="s">
        <v>235</v>
      </c>
      <c r="D2712" s="1061" t="s">
        <v>239</v>
      </c>
      <c r="E2712" s="1061" t="s">
        <v>5356</v>
      </c>
      <c r="F2712" s="1061" t="s">
        <v>10180</v>
      </c>
      <c r="G2712" s="1061" t="s">
        <v>1739</v>
      </c>
      <c r="H2712" s="1061" t="s">
        <v>129</v>
      </c>
      <c r="I2712" s="1061" t="s">
        <v>21</v>
      </c>
      <c r="J2712" s="1061" t="s">
        <v>7975</v>
      </c>
      <c r="K2712" s="1061" t="s">
        <v>14849</v>
      </c>
      <c r="L2712" s="1061">
        <v>15.19</v>
      </c>
      <c r="M2712" s="1061">
        <v>15.19</v>
      </c>
      <c r="N2712" s="1061">
        <v>15.19</v>
      </c>
      <c r="O2712" s="1061">
        <v>15.19</v>
      </c>
      <c r="P2712" s="1061">
        <v>15.19</v>
      </c>
      <c r="Q2712" s="1061">
        <v>15.19</v>
      </c>
      <c r="R2712" s="1061">
        <v>15.19</v>
      </c>
      <c r="S2712" s="1061">
        <v>15.19</v>
      </c>
      <c r="T2712" s="1061">
        <v>15.19</v>
      </c>
      <c r="U2712" s="1061">
        <v>15.19</v>
      </c>
      <c r="V2712" s="1061">
        <v>15.19</v>
      </c>
      <c r="W2712" s="1061">
        <v>15.19</v>
      </c>
    </row>
    <row r="2713" spans="1:23">
      <c r="A2713" s="908"/>
      <c r="B2713" s="1061" t="s">
        <v>234</v>
      </c>
      <c r="C2713" s="1061" t="s">
        <v>235</v>
      </c>
      <c r="D2713" s="1061" t="s">
        <v>239</v>
      </c>
      <c r="E2713" s="1061" t="s">
        <v>13672</v>
      </c>
      <c r="F2713" s="1061" t="s">
        <v>13673</v>
      </c>
      <c r="G2713" s="1061" t="s">
        <v>1739</v>
      </c>
      <c r="H2713" s="1061" t="s">
        <v>129</v>
      </c>
      <c r="I2713" s="1061" t="s">
        <v>21</v>
      </c>
      <c r="J2713" s="1061" t="s">
        <v>7975</v>
      </c>
      <c r="K2713" s="1061" t="s">
        <v>14849</v>
      </c>
      <c r="L2713" s="1061">
        <v>16.43</v>
      </c>
      <c r="M2713" s="1061">
        <v>16.43</v>
      </c>
      <c r="N2713" s="1061">
        <v>16.43</v>
      </c>
      <c r="O2713" s="1061">
        <v>16.43</v>
      </c>
      <c r="P2713" s="1061">
        <v>16.43</v>
      </c>
      <c r="Q2713" s="1061">
        <v>16.43</v>
      </c>
      <c r="R2713" s="1061">
        <v>16.43</v>
      </c>
      <c r="S2713" s="1061">
        <v>16.43</v>
      </c>
      <c r="T2713" s="1061">
        <v>16.43</v>
      </c>
      <c r="U2713" s="1061">
        <v>16.43</v>
      </c>
      <c r="V2713" s="1061">
        <v>16.43</v>
      </c>
      <c r="W2713" s="1061">
        <v>16.43</v>
      </c>
    </row>
    <row r="2714" spans="1:23">
      <c r="A2714" s="908"/>
      <c r="B2714" s="1061" t="s">
        <v>234</v>
      </c>
      <c r="C2714" s="1061" t="s">
        <v>235</v>
      </c>
      <c r="D2714" s="1061" t="s">
        <v>239</v>
      </c>
      <c r="E2714" s="1061" t="s">
        <v>14070</v>
      </c>
      <c r="F2714" s="1061" t="s">
        <v>14071</v>
      </c>
      <c r="G2714" s="1061" t="s">
        <v>1739</v>
      </c>
      <c r="H2714" s="1061" t="s">
        <v>129</v>
      </c>
      <c r="I2714" s="1061" t="s">
        <v>21</v>
      </c>
      <c r="J2714" s="1061" t="s">
        <v>7975</v>
      </c>
      <c r="K2714" s="1061" t="s">
        <v>14849</v>
      </c>
      <c r="L2714" s="1061">
        <v>17.260000000000002</v>
      </c>
      <c r="M2714" s="1061">
        <v>17.260000000000002</v>
      </c>
      <c r="N2714" s="1061">
        <v>17.260000000000002</v>
      </c>
      <c r="O2714" s="1061">
        <v>17.260000000000002</v>
      </c>
      <c r="P2714" s="1061">
        <v>17.260000000000002</v>
      </c>
      <c r="Q2714" s="1061">
        <v>17.260000000000002</v>
      </c>
      <c r="R2714" s="1061">
        <v>17.260000000000002</v>
      </c>
      <c r="S2714" s="1061">
        <v>17.260000000000002</v>
      </c>
      <c r="T2714" s="1061">
        <v>17.260000000000002</v>
      </c>
      <c r="U2714" s="1061">
        <v>17.260000000000002</v>
      </c>
      <c r="V2714" s="1061">
        <v>17.260000000000002</v>
      </c>
      <c r="W2714" s="1061">
        <v>17.260000000000002</v>
      </c>
    </row>
    <row r="2715" spans="1:23">
      <c r="A2715" s="908"/>
      <c r="B2715" s="1061" t="s">
        <v>234</v>
      </c>
      <c r="C2715" s="1061" t="s">
        <v>235</v>
      </c>
      <c r="D2715" s="1061" t="s">
        <v>4416</v>
      </c>
      <c r="E2715" s="1061" t="s">
        <v>6842</v>
      </c>
      <c r="F2715" s="1061" t="s">
        <v>6843</v>
      </c>
      <c r="G2715" s="1061" t="s">
        <v>1739</v>
      </c>
      <c r="H2715" s="1061" t="s">
        <v>129</v>
      </c>
      <c r="I2715" s="1061" t="s">
        <v>21</v>
      </c>
      <c r="J2715" s="1061" t="s">
        <v>7975</v>
      </c>
      <c r="K2715" s="1061" t="s">
        <v>14849</v>
      </c>
      <c r="L2715" s="1061">
        <v>12.73</v>
      </c>
      <c r="M2715" s="1061">
        <v>12.73</v>
      </c>
      <c r="N2715" s="1061">
        <v>12.73</v>
      </c>
      <c r="O2715" s="1061">
        <v>12.73</v>
      </c>
      <c r="P2715" s="1061">
        <v>12.73</v>
      </c>
      <c r="Q2715" s="1061">
        <v>12.73</v>
      </c>
      <c r="R2715" s="1061">
        <v>12.73</v>
      </c>
      <c r="S2715" s="1061">
        <v>12.73</v>
      </c>
      <c r="T2715" s="1061">
        <v>12.73</v>
      </c>
      <c r="U2715" s="1061">
        <v>12.73</v>
      </c>
      <c r="V2715" s="1061">
        <v>12.73</v>
      </c>
      <c r="W2715" s="1061">
        <v>12.73</v>
      </c>
    </row>
    <row r="2716" spans="1:23">
      <c r="A2716" s="908"/>
      <c r="B2716" s="1061" t="s">
        <v>234</v>
      </c>
      <c r="C2716" s="1061" t="s">
        <v>235</v>
      </c>
      <c r="D2716" s="1061" t="s">
        <v>4632</v>
      </c>
      <c r="E2716" s="1061" t="s">
        <v>6859</v>
      </c>
      <c r="F2716" s="1061" t="s">
        <v>6787</v>
      </c>
      <c r="G2716" s="1061" t="s">
        <v>1739</v>
      </c>
      <c r="H2716" s="1061" t="s">
        <v>129</v>
      </c>
      <c r="I2716" s="1061" t="s">
        <v>21</v>
      </c>
      <c r="J2716" s="1061" t="s">
        <v>7975</v>
      </c>
      <c r="K2716" s="1061" t="s">
        <v>14849</v>
      </c>
      <c r="L2716" s="1061">
        <v>33.659999999999997</v>
      </c>
      <c r="M2716" s="1061">
        <v>33.659999999999997</v>
      </c>
      <c r="N2716" s="1061">
        <v>33.659999999999997</v>
      </c>
      <c r="O2716" s="1061">
        <v>33.659999999999997</v>
      </c>
      <c r="P2716" s="1061">
        <v>33.659999999999997</v>
      </c>
      <c r="Q2716" s="1061">
        <v>33.659999999999997</v>
      </c>
      <c r="R2716" s="1061">
        <v>33.659999999999997</v>
      </c>
      <c r="S2716" s="1061">
        <v>33.659999999999997</v>
      </c>
      <c r="T2716" s="1061">
        <v>33.659999999999997</v>
      </c>
      <c r="U2716" s="1061">
        <v>33.659999999999997</v>
      </c>
      <c r="V2716" s="1061">
        <v>33.659999999999997</v>
      </c>
      <c r="W2716" s="1061">
        <v>33.659999999999997</v>
      </c>
    </row>
    <row r="2717" spans="1:23">
      <c r="A2717" s="908"/>
      <c r="B2717" s="1061" t="s">
        <v>234</v>
      </c>
      <c r="C2717" s="1061" t="s">
        <v>235</v>
      </c>
      <c r="D2717" s="1061" t="s">
        <v>4282</v>
      </c>
      <c r="E2717" s="1061" t="s">
        <v>5357</v>
      </c>
      <c r="F2717" s="1061" t="s">
        <v>5358</v>
      </c>
      <c r="G2717" s="1061" t="s">
        <v>1739</v>
      </c>
      <c r="H2717" s="1061" t="s">
        <v>129</v>
      </c>
      <c r="I2717" s="1061" t="s">
        <v>21</v>
      </c>
      <c r="J2717" s="1061" t="s">
        <v>7975</v>
      </c>
      <c r="K2717" s="1061" t="s">
        <v>14849</v>
      </c>
      <c r="L2717" s="1061">
        <v>11.91</v>
      </c>
      <c r="M2717" s="1061">
        <v>11.91</v>
      </c>
      <c r="N2717" s="1061">
        <v>11.91</v>
      </c>
      <c r="O2717" s="1061">
        <v>11.91</v>
      </c>
      <c r="P2717" s="1061">
        <v>11.91</v>
      </c>
      <c r="Q2717" s="1061">
        <v>11.91</v>
      </c>
      <c r="R2717" s="1061">
        <v>11.91</v>
      </c>
      <c r="S2717" s="1061">
        <v>11.91</v>
      </c>
      <c r="T2717" s="1061">
        <v>11.91</v>
      </c>
      <c r="U2717" s="1061">
        <v>11.91</v>
      </c>
      <c r="V2717" s="1061">
        <v>11.91</v>
      </c>
      <c r="W2717" s="1061">
        <v>11.91</v>
      </c>
    </row>
    <row r="2718" spans="1:23">
      <c r="A2718" s="908"/>
      <c r="B2718" s="1061" t="s">
        <v>234</v>
      </c>
      <c r="C2718" s="1061" t="s">
        <v>235</v>
      </c>
      <c r="D2718" s="1061" t="s">
        <v>14072</v>
      </c>
      <c r="E2718" s="1061" t="s">
        <v>14073</v>
      </c>
      <c r="F2718" s="1061" t="s">
        <v>14074</v>
      </c>
      <c r="G2718" s="1061" t="s">
        <v>1739</v>
      </c>
      <c r="H2718" s="1061" t="s">
        <v>129</v>
      </c>
      <c r="I2718" s="1061" t="s">
        <v>21</v>
      </c>
      <c r="J2718" s="1061" t="s">
        <v>7975</v>
      </c>
      <c r="K2718" s="1061" t="s">
        <v>14849</v>
      </c>
      <c r="L2718" s="1061">
        <v>35.35</v>
      </c>
      <c r="M2718" s="1061">
        <v>35.35</v>
      </c>
      <c r="N2718" s="1061">
        <v>35.35</v>
      </c>
      <c r="O2718" s="1061">
        <v>35.35</v>
      </c>
      <c r="P2718" s="1061">
        <v>35.35</v>
      </c>
      <c r="Q2718" s="1061">
        <v>35.35</v>
      </c>
      <c r="R2718" s="1061">
        <v>35.35</v>
      </c>
      <c r="S2718" s="1061">
        <v>35.35</v>
      </c>
      <c r="T2718" s="1061">
        <v>35.35</v>
      </c>
      <c r="U2718" s="1061">
        <v>35.35</v>
      </c>
      <c r="V2718" s="1061">
        <v>35.35</v>
      </c>
      <c r="W2718" s="1061">
        <v>35.35</v>
      </c>
    </row>
    <row r="2719" spans="1:23">
      <c r="A2719" s="908"/>
      <c r="B2719" s="1061" t="s">
        <v>234</v>
      </c>
      <c r="C2719" s="1061" t="s">
        <v>235</v>
      </c>
      <c r="D2719" s="1061" t="s">
        <v>4270</v>
      </c>
      <c r="E2719" s="1061" t="s">
        <v>5359</v>
      </c>
      <c r="F2719" s="1061" t="s">
        <v>4967</v>
      </c>
      <c r="G2719" s="1061" t="s">
        <v>1739</v>
      </c>
      <c r="H2719" s="1061" t="s">
        <v>129</v>
      </c>
      <c r="I2719" s="1061" t="s">
        <v>21</v>
      </c>
      <c r="J2719" s="1061" t="s">
        <v>7975</v>
      </c>
      <c r="K2719" s="1061" t="s">
        <v>14849</v>
      </c>
      <c r="L2719" s="1061">
        <v>2.12</v>
      </c>
      <c r="M2719" s="1061">
        <v>2.12</v>
      </c>
      <c r="N2719" s="1061">
        <v>2.12</v>
      </c>
      <c r="O2719" s="1061">
        <v>2.12</v>
      </c>
      <c r="P2719" s="1061">
        <v>2.12</v>
      </c>
      <c r="Q2719" s="1061">
        <v>2.12</v>
      </c>
      <c r="R2719" s="1061">
        <v>2.12</v>
      </c>
      <c r="S2719" s="1061">
        <v>2.12</v>
      </c>
      <c r="T2719" s="1061">
        <v>2.12</v>
      </c>
      <c r="U2719" s="1061">
        <v>2.12</v>
      </c>
      <c r="V2719" s="1061">
        <v>2.12</v>
      </c>
      <c r="W2719" s="1061">
        <v>2.12</v>
      </c>
    </row>
    <row r="2720" spans="1:23">
      <c r="A2720" s="908"/>
      <c r="B2720" s="1061" t="s">
        <v>234</v>
      </c>
      <c r="C2720" s="1061" t="s">
        <v>235</v>
      </c>
      <c r="D2720" s="1061" t="s">
        <v>4724</v>
      </c>
      <c r="E2720" s="1061" t="s">
        <v>10470</v>
      </c>
      <c r="F2720" s="1061" t="s">
        <v>10471</v>
      </c>
      <c r="G2720" s="1061" t="s">
        <v>1739</v>
      </c>
      <c r="H2720" s="1061" t="s">
        <v>129</v>
      </c>
      <c r="I2720" s="1061" t="s">
        <v>21</v>
      </c>
      <c r="J2720" s="1061" t="s">
        <v>7975</v>
      </c>
      <c r="K2720" s="1061" t="s">
        <v>14849</v>
      </c>
      <c r="L2720" s="1061">
        <v>493.54</v>
      </c>
      <c r="M2720" s="1061">
        <v>493.54</v>
      </c>
      <c r="N2720" s="1061">
        <v>493.54</v>
      </c>
      <c r="O2720" s="1061">
        <v>493.54</v>
      </c>
      <c r="P2720" s="1061">
        <v>493.54</v>
      </c>
      <c r="Q2720" s="1061">
        <v>493.54</v>
      </c>
      <c r="R2720" s="1061">
        <v>493.54</v>
      </c>
      <c r="S2720" s="1061">
        <v>493.54</v>
      </c>
      <c r="T2720" s="1061">
        <v>493.54</v>
      </c>
      <c r="U2720" s="1061">
        <v>493.54</v>
      </c>
      <c r="V2720" s="1061">
        <v>493.54</v>
      </c>
      <c r="W2720" s="1061">
        <v>493.54</v>
      </c>
    </row>
    <row r="2721" spans="1:23">
      <c r="A2721" s="908"/>
      <c r="B2721" s="1061" t="s">
        <v>234</v>
      </c>
      <c r="C2721" s="1061" t="s">
        <v>235</v>
      </c>
      <c r="D2721" s="1061" t="s">
        <v>4724</v>
      </c>
      <c r="E2721" s="1061" t="s">
        <v>10472</v>
      </c>
      <c r="F2721" s="1061" t="s">
        <v>8101</v>
      </c>
      <c r="G2721" s="1061" t="s">
        <v>1739</v>
      </c>
      <c r="H2721" s="1061" t="s">
        <v>129</v>
      </c>
      <c r="I2721" s="1061" t="s">
        <v>21</v>
      </c>
      <c r="J2721" s="1061" t="s">
        <v>7975</v>
      </c>
      <c r="K2721" s="1061" t="s">
        <v>14849</v>
      </c>
      <c r="L2721" s="1061">
        <v>114.93</v>
      </c>
      <c r="M2721" s="1061">
        <v>114.93</v>
      </c>
      <c r="N2721" s="1061">
        <v>114.93</v>
      </c>
      <c r="O2721" s="1061">
        <v>114.93</v>
      </c>
      <c r="P2721" s="1061">
        <v>114.93</v>
      </c>
      <c r="Q2721" s="1061">
        <v>114.93</v>
      </c>
      <c r="R2721" s="1061">
        <v>114.93</v>
      </c>
      <c r="S2721" s="1061">
        <v>114.93</v>
      </c>
      <c r="T2721" s="1061">
        <v>114.93</v>
      </c>
      <c r="U2721" s="1061">
        <v>114.93</v>
      </c>
      <c r="V2721" s="1061">
        <v>114.93</v>
      </c>
      <c r="W2721" s="1061">
        <v>114.93</v>
      </c>
    </row>
    <row r="2722" spans="1:23">
      <c r="A2722" s="908"/>
      <c r="B2722" s="1061" t="s">
        <v>234</v>
      </c>
      <c r="C2722" s="1061" t="s">
        <v>235</v>
      </c>
      <c r="D2722" s="1061" t="s">
        <v>4724</v>
      </c>
      <c r="E2722" s="1061" t="s">
        <v>10473</v>
      </c>
      <c r="F2722" s="1061" t="s">
        <v>10474</v>
      </c>
      <c r="G2722" s="1061" t="s">
        <v>1739</v>
      </c>
      <c r="H2722" s="1061" t="s">
        <v>129</v>
      </c>
      <c r="I2722" s="1061" t="s">
        <v>21</v>
      </c>
      <c r="J2722" s="1061" t="s">
        <v>7975</v>
      </c>
      <c r="K2722" s="1061" t="s">
        <v>14849</v>
      </c>
      <c r="L2722" s="1061">
        <v>114.93</v>
      </c>
      <c r="M2722" s="1061">
        <v>114.93</v>
      </c>
      <c r="N2722" s="1061">
        <v>114.93</v>
      </c>
      <c r="O2722" s="1061">
        <v>114.93</v>
      </c>
      <c r="P2722" s="1061">
        <v>114.93</v>
      </c>
      <c r="Q2722" s="1061">
        <v>114.93</v>
      </c>
      <c r="R2722" s="1061">
        <v>114.93</v>
      </c>
      <c r="S2722" s="1061">
        <v>114.93</v>
      </c>
      <c r="T2722" s="1061">
        <v>114.93</v>
      </c>
      <c r="U2722" s="1061">
        <v>114.93</v>
      </c>
      <c r="V2722" s="1061">
        <v>114.93</v>
      </c>
      <c r="W2722" s="1061">
        <v>114.93</v>
      </c>
    </row>
    <row r="2723" spans="1:23">
      <c r="A2723" s="908"/>
      <c r="B2723" s="1061" t="s">
        <v>234</v>
      </c>
      <c r="C2723" s="1061" t="s">
        <v>235</v>
      </c>
      <c r="D2723" s="1061" t="s">
        <v>4115</v>
      </c>
      <c r="E2723" s="1061" t="s">
        <v>5360</v>
      </c>
      <c r="F2723" s="1061" t="s">
        <v>5361</v>
      </c>
      <c r="G2723" s="1061" t="s">
        <v>1739</v>
      </c>
      <c r="H2723" s="1061" t="s">
        <v>129</v>
      </c>
      <c r="I2723" s="1061" t="s">
        <v>21</v>
      </c>
      <c r="J2723" s="1061" t="s">
        <v>7975</v>
      </c>
      <c r="K2723" s="1061" t="s">
        <v>14849</v>
      </c>
      <c r="L2723" s="1061">
        <v>0.4</v>
      </c>
      <c r="M2723" s="1061">
        <v>0.4</v>
      </c>
      <c r="N2723" s="1061">
        <v>0.4</v>
      </c>
      <c r="O2723" s="1061">
        <v>0.4</v>
      </c>
      <c r="P2723" s="1061">
        <v>0.4</v>
      </c>
      <c r="Q2723" s="1061">
        <v>0.4</v>
      </c>
      <c r="R2723" s="1061">
        <v>0.4</v>
      </c>
      <c r="S2723" s="1061">
        <v>0.4</v>
      </c>
      <c r="T2723" s="1061">
        <v>0.4</v>
      </c>
      <c r="U2723" s="1061">
        <v>0.4</v>
      </c>
      <c r="V2723" s="1061">
        <v>0.4</v>
      </c>
      <c r="W2723" s="1061">
        <v>0.4</v>
      </c>
    </row>
    <row r="2724" spans="1:23">
      <c r="A2724" s="908"/>
      <c r="B2724" s="1061" t="s">
        <v>234</v>
      </c>
      <c r="C2724" s="1061" t="s">
        <v>235</v>
      </c>
      <c r="D2724" s="1061" t="s">
        <v>3276</v>
      </c>
      <c r="E2724" s="1061" t="s">
        <v>5362</v>
      </c>
      <c r="F2724" s="1061" t="s">
        <v>5263</v>
      </c>
      <c r="G2724" s="1061" t="s">
        <v>1739</v>
      </c>
      <c r="H2724" s="1061" t="s">
        <v>129</v>
      </c>
      <c r="I2724" s="1061" t="s">
        <v>21</v>
      </c>
      <c r="J2724" s="1061" t="s">
        <v>7975</v>
      </c>
      <c r="K2724" s="1061" t="s">
        <v>14849</v>
      </c>
      <c r="L2724" s="1061">
        <v>1.05</v>
      </c>
      <c r="M2724" s="1061">
        <v>1.05</v>
      </c>
      <c r="N2724" s="1061">
        <v>1.05</v>
      </c>
      <c r="O2724" s="1061">
        <v>1.05</v>
      </c>
      <c r="P2724" s="1061">
        <v>1.05</v>
      </c>
      <c r="Q2724" s="1061">
        <v>1.05</v>
      </c>
      <c r="R2724" s="1061">
        <v>1.05</v>
      </c>
      <c r="S2724" s="1061">
        <v>1.05</v>
      </c>
      <c r="T2724" s="1061">
        <v>1.05</v>
      </c>
      <c r="U2724" s="1061">
        <v>1.05</v>
      </c>
      <c r="V2724" s="1061">
        <v>1.05</v>
      </c>
      <c r="W2724" s="1061">
        <v>1.05</v>
      </c>
    </row>
    <row r="2725" spans="1:23">
      <c r="A2725" s="908"/>
      <c r="B2725" s="1061" t="s">
        <v>234</v>
      </c>
      <c r="C2725" s="1061" t="s">
        <v>235</v>
      </c>
      <c r="D2725" s="1061" t="s">
        <v>4416</v>
      </c>
      <c r="E2725" s="1061" t="s">
        <v>5363</v>
      </c>
      <c r="F2725" s="1061" t="s">
        <v>10475</v>
      </c>
      <c r="G2725" s="1061" t="s">
        <v>1739</v>
      </c>
      <c r="H2725" s="1061" t="s">
        <v>129</v>
      </c>
      <c r="I2725" s="1061" t="s">
        <v>21</v>
      </c>
      <c r="J2725" s="1061" t="s">
        <v>7975</v>
      </c>
      <c r="K2725" s="1061" t="s">
        <v>14849</v>
      </c>
      <c r="L2725" s="1061">
        <v>79.64</v>
      </c>
      <c r="M2725" s="1061">
        <v>79.64</v>
      </c>
      <c r="N2725" s="1061">
        <v>79.64</v>
      </c>
      <c r="O2725" s="1061">
        <v>79.64</v>
      </c>
      <c r="P2725" s="1061">
        <v>79.64</v>
      </c>
      <c r="Q2725" s="1061">
        <v>79.64</v>
      </c>
      <c r="R2725" s="1061">
        <v>79.64</v>
      </c>
      <c r="S2725" s="1061">
        <v>79.64</v>
      </c>
      <c r="T2725" s="1061">
        <v>79.64</v>
      </c>
      <c r="U2725" s="1061">
        <v>79.64</v>
      </c>
      <c r="V2725" s="1061">
        <v>79.64</v>
      </c>
      <c r="W2725" s="1061">
        <v>79.64</v>
      </c>
    </row>
    <row r="2726" spans="1:23">
      <c r="A2726" s="908"/>
      <c r="B2726" s="1061" t="s">
        <v>234</v>
      </c>
      <c r="C2726" s="1061" t="s">
        <v>235</v>
      </c>
      <c r="D2726" s="1061" t="s">
        <v>4017</v>
      </c>
      <c r="E2726" s="1061" t="s">
        <v>10476</v>
      </c>
      <c r="F2726" s="1061" t="s">
        <v>10477</v>
      </c>
      <c r="G2726" s="1061" t="s">
        <v>1739</v>
      </c>
      <c r="H2726" s="1061" t="s">
        <v>129</v>
      </c>
      <c r="I2726" s="1061" t="s">
        <v>21</v>
      </c>
      <c r="J2726" s="1061" t="s">
        <v>7975</v>
      </c>
      <c r="K2726" s="1061" t="s">
        <v>14849</v>
      </c>
      <c r="L2726" s="1061">
        <v>1.39</v>
      </c>
      <c r="M2726" s="1061">
        <v>1.39</v>
      </c>
      <c r="N2726" s="1061">
        <v>1.39</v>
      </c>
      <c r="O2726" s="1061">
        <v>1.39</v>
      </c>
      <c r="P2726" s="1061">
        <v>1.39</v>
      </c>
      <c r="Q2726" s="1061">
        <v>1.39</v>
      </c>
      <c r="R2726" s="1061">
        <v>1.39</v>
      </c>
      <c r="S2726" s="1061">
        <v>1.39</v>
      </c>
      <c r="T2726" s="1061">
        <v>1.39</v>
      </c>
      <c r="U2726" s="1061">
        <v>1.39</v>
      </c>
      <c r="V2726" s="1061">
        <v>1.39</v>
      </c>
      <c r="W2726" s="1061">
        <v>1.39</v>
      </c>
    </row>
    <row r="2727" spans="1:23">
      <c r="A2727" s="908"/>
      <c r="B2727" s="1061" t="s">
        <v>234</v>
      </c>
      <c r="C2727" s="1061" t="s">
        <v>235</v>
      </c>
      <c r="D2727" s="1061" t="s">
        <v>4312</v>
      </c>
      <c r="E2727" s="1061" t="s">
        <v>5364</v>
      </c>
      <c r="F2727" s="1061" t="s">
        <v>5365</v>
      </c>
      <c r="G2727" s="1061" t="s">
        <v>1739</v>
      </c>
      <c r="H2727" s="1061" t="s">
        <v>129</v>
      </c>
      <c r="I2727" s="1061" t="s">
        <v>21</v>
      </c>
      <c r="J2727" s="1061" t="s">
        <v>7975</v>
      </c>
      <c r="K2727" s="1061" t="s">
        <v>14849</v>
      </c>
      <c r="L2727" s="1061">
        <v>41.54</v>
      </c>
      <c r="M2727" s="1061">
        <v>41.54</v>
      </c>
      <c r="N2727" s="1061">
        <v>41.54</v>
      </c>
      <c r="O2727" s="1061">
        <v>41.54</v>
      </c>
      <c r="P2727" s="1061">
        <v>41.54</v>
      </c>
      <c r="Q2727" s="1061">
        <v>41.54</v>
      </c>
      <c r="R2727" s="1061">
        <v>41.54</v>
      </c>
      <c r="S2727" s="1061">
        <v>41.54</v>
      </c>
      <c r="T2727" s="1061">
        <v>41.54</v>
      </c>
      <c r="U2727" s="1061">
        <v>41.54</v>
      </c>
      <c r="V2727" s="1061">
        <v>41.54</v>
      </c>
      <c r="W2727" s="1061">
        <v>41.54</v>
      </c>
    </row>
    <row r="2728" spans="1:23">
      <c r="A2728" s="908"/>
      <c r="B2728" s="1061" t="s">
        <v>234</v>
      </c>
      <c r="C2728" s="1061" t="s">
        <v>235</v>
      </c>
      <c r="D2728" s="1061" t="s">
        <v>4364</v>
      </c>
      <c r="E2728" s="1061" t="s">
        <v>9801</v>
      </c>
      <c r="F2728" s="1061" t="s">
        <v>9802</v>
      </c>
      <c r="G2728" s="1061" t="s">
        <v>1739</v>
      </c>
      <c r="H2728" s="1061" t="s">
        <v>129</v>
      </c>
      <c r="I2728" s="1061" t="s">
        <v>21</v>
      </c>
      <c r="J2728" s="1061" t="s">
        <v>7975</v>
      </c>
      <c r="K2728" s="1061" t="s">
        <v>14849</v>
      </c>
      <c r="L2728" s="1061">
        <v>1106.1199999999999</v>
      </c>
      <c r="M2728" s="1061">
        <v>1106.1199999999999</v>
      </c>
      <c r="N2728" s="1061">
        <v>1106.1199999999999</v>
      </c>
      <c r="O2728" s="1061">
        <v>1106.1199999999999</v>
      </c>
      <c r="P2728" s="1061">
        <v>1106.1199999999999</v>
      </c>
      <c r="Q2728" s="1061">
        <v>1106.1199999999999</v>
      </c>
      <c r="R2728" s="1061">
        <v>1106.1199999999999</v>
      </c>
      <c r="S2728" s="1061">
        <v>1106.1199999999999</v>
      </c>
      <c r="T2728" s="1061">
        <v>1106.1199999999999</v>
      </c>
      <c r="U2728" s="1061">
        <v>1106.1199999999999</v>
      </c>
      <c r="V2728" s="1061">
        <v>1106.1199999999999</v>
      </c>
      <c r="W2728" s="1061">
        <v>1106.1199999999999</v>
      </c>
    </row>
    <row r="2729" spans="1:23">
      <c r="A2729" s="908"/>
      <c r="B2729" s="1061" t="s">
        <v>234</v>
      </c>
      <c r="C2729" s="1061" t="s">
        <v>235</v>
      </c>
      <c r="D2729" s="1061" t="s">
        <v>4428</v>
      </c>
      <c r="E2729" s="1061" t="s">
        <v>5366</v>
      </c>
      <c r="F2729" s="1061" t="s">
        <v>5367</v>
      </c>
      <c r="G2729" s="1061" t="s">
        <v>1739</v>
      </c>
      <c r="H2729" s="1061" t="s">
        <v>129</v>
      </c>
      <c r="I2729" s="1061" t="s">
        <v>21</v>
      </c>
      <c r="J2729" s="1061" t="s">
        <v>7975</v>
      </c>
      <c r="K2729" s="1061" t="s">
        <v>14849</v>
      </c>
      <c r="L2729" s="1061">
        <v>258.62</v>
      </c>
      <c r="M2729" s="1061">
        <v>258.62</v>
      </c>
      <c r="N2729" s="1061">
        <v>258.62</v>
      </c>
      <c r="O2729" s="1061">
        <v>258.62</v>
      </c>
      <c r="P2729" s="1061">
        <v>258.62</v>
      </c>
      <c r="Q2729" s="1061">
        <v>258.62</v>
      </c>
      <c r="R2729" s="1061">
        <v>258.62</v>
      </c>
      <c r="S2729" s="1061">
        <v>258.62</v>
      </c>
      <c r="T2729" s="1061">
        <v>258.62</v>
      </c>
      <c r="U2729" s="1061">
        <v>258.62</v>
      </c>
      <c r="V2729" s="1061">
        <v>258.62</v>
      </c>
      <c r="W2729" s="1061">
        <v>258.62</v>
      </c>
    </row>
    <row r="2730" spans="1:23">
      <c r="A2730" s="908"/>
      <c r="B2730" s="1061" t="s">
        <v>234</v>
      </c>
      <c r="C2730" s="1061" t="s">
        <v>235</v>
      </c>
      <c r="D2730" s="1061" t="s">
        <v>4416</v>
      </c>
      <c r="E2730" s="1061" t="s">
        <v>14075</v>
      </c>
      <c r="F2730" s="1061" t="s">
        <v>5331</v>
      </c>
      <c r="G2730" s="1061" t="s">
        <v>1739</v>
      </c>
      <c r="H2730" s="1061" t="s">
        <v>129</v>
      </c>
      <c r="I2730" s="1061" t="s">
        <v>21</v>
      </c>
      <c r="J2730" s="1061" t="s">
        <v>7975</v>
      </c>
      <c r="K2730" s="1061" t="s">
        <v>14849</v>
      </c>
      <c r="L2730" s="1061">
        <v>23.36</v>
      </c>
      <c r="M2730" s="1061">
        <v>23.36</v>
      </c>
      <c r="N2730" s="1061">
        <v>23.36</v>
      </c>
      <c r="O2730" s="1061">
        <v>23.36</v>
      </c>
      <c r="P2730" s="1061">
        <v>23.36</v>
      </c>
      <c r="Q2730" s="1061">
        <v>23.36</v>
      </c>
      <c r="R2730" s="1061">
        <v>23.36</v>
      </c>
      <c r="S2730" s="1061">
        <v>23.36</v>
      </c>
      <c r="T2730" s="1061">
        <v>23.36</v>
      </c>
      <c r="U2730" s="1061">
        <v>23.36</v>
      </c>
      <c r="V2730" s="1061">
        <v>23.36</v>
      </c>
      <c r="W2730" s="1061">
        <v>23.36</v>
      </c>
    </row>
    <row r="2731" spans="1:23">
      <c r="A2731" s="908"/>
      <c r="B2731" s="1061" t="s">
        <v>234</v>
      </c>
      <c r="C2731" s="1061" t="s">
        <v>235</v>
      </c>
      <c r="D2731" s="1061" t="s">
        <v>14076</v>
      </c>
      <c r="E2731" s="1061" t="s">
        <v>14077</v>
      </c>
      <c r="F2731" s="1061" t="s">
        <v>14078</v>
      </c>
      <c r="G2731" s="1061" t="s">
        <v>1739</v>
      </c>
      <c r="H2731" s="1061" t="s">
        <v>129</v>
      </c>
      <c r="I2731" s="1061" t="s">
        <v>21</v>
      </c>
      <c r="J2731" s="1061" t="s">
        <v>7975</v>
      </c>
      <c r="K2731" s="1061" t="s">
        <v>14849</v>
      </c>
      <c r="L2731" s="1061">
        <v>44.23</v>
      </c>
      <c r="M2731" s="1061">
        <v>44.23</v>
      </c>
      <c r="N2731" s="1061">
        <v>44.23</v>
      </c>
      <c r="O2731" s="1061">
        <v>44.23</v>
      </c>
      <c r="P2731" s="1061">
        <v>44.23</v>
      </c>
      <c r="Q2731" s="1061">
        <v>44.23</v>
      </c>
      <c r="R2731" s="1061">
        <v>44.23</v>
      </c>
      <c r="S2731" s="1061">
        <v>44.23</v>
      </c>
      <c r="T2731" s="1061">
        <v>44.23</v>
      </c>
      <c r="U2731" s="1061">
        <v>44.23</v>
      </c>
      <c r="V2731" s="1061">
        <v>44.23</v>
      </c>
      <c r="W2731" s="1061">
        <v>44.23</v>
      </c>
    </row>
    <row r="2732" spans="1:23">
      <c r="A2732" s="908"/>
      <c r="B2732" s="1061" t="s">
        <v>234</v>
      </c>
      <c r="C2732" s="1061" t="s">
        <v>235</v>
      </c>
      <c r="D2732" s="1061" t="s">
        <v>9233</v>
      </c>
      <c r="E2732" s="1061" t="s">
        <v>9234</v>
      </c>
      <c r="F2732" s="1061" t="s">
        <v>9235</v>
      </c>
      <c r="G2732" s="1061" t="s">
        <v>1739</v>
      </c>
      <c r="H2732" s="1061" t="s">
        <v>129</v>
      </c>
      <c r="I2732" s="1061" t="s">
        <v>21</v>
      </c>
      <c r="J2732" s="1061" t="s">
        <v>7975</v>
      </c>
      <c r="K2732" s="1061" t="s">
        <v>14849</v>
      </c>
      <c r="L2732" s="1061">
        <v>79.64</v>
      </c>
      <c r="M2732" s="1061">
        <v>79.64</v>
      </c>
      <c r="N2732" s="1061">
        <v>79.64</v>
      </c>
      <c r="O2732" s="1061">
        <v>79.64</v>
      </c>
      <c r="P2732" s="1061">
        <v>79.64</v>
      </c>
      <c r="Q2732" s="1061">
        <v>79.64</v>
      </c>
      <c r="R2732" s="1061">
        <v>79.64</v>
      </c>
      <c r="S2732" s="1061">
        <v>79.64</v>
      </c>
      <c r="T2732" s="1061">
        <v>79.64</v>
      </c>
      <c r="U2732" s="1061">
        <v>79.64</v>
      </c>
      <c r="V2732" s="1061">
        <v>79.64</v>
      </c>
      <c r="W2732" s="1061">
        <v>79.64</v>
      </c>
    </row>
    <row r="2733" spans="1:23">
      <c r="A2733" s="908"/>
      <c r="B2733" s="1061" t="s">
        <v>234</v>
      </c>
      <c r="C2733" s="1061" t="s">
        <v>235</v>
      </c>
      <c r="D2733" s="1061" t="s">
        <v>4226</v>
      </c>
      <c r="E2733" s="1061" t="s">
        <v>8371</v>
      </c>
      <c r="F2733" s="1061" t="s">
        <v>5416</v>
      </c>
      <c r="G2733" s="1061" t="s">
        <v>1739</v>
      </c>
      <c r="H2733" s="1061" t="s">
        <v>129</v>
      </c>
      <c r="I2733" s="1061" t="s">
        <v>21</v>
      </c>
      <c r="J2733" s="1061" t="s">
        <v>7975</v>
      </c>
      <c r="K2733" s="1061" t="s">
        <v>14849</v>
      </c>
      <c r="L2733" s="1061">
        <v>80.459999999999994</v>
      </c>
      <c r="M2733" s="1061">
        <v>80.459999999999994</v>
      </c>
      <c r="N2733" s="1061">
        <v>80.459999999999994</v>
      </c>
      <c r="O2733" s="1061">
        <v>80.459999999999994</v>
      </c>
      <c r="P2733" s="1061">
        <v>80.459999999999994</v>
      </c>
      <c r="Q2733" s="1061">
        <v>80.459999999999994</v>
      </c>
      <c r="R2733" s="1061">
        <v>80.459999999999994</v>
      </c>
      <c r="S2733" s="1061">
        <v>80.459999999999994</v>
      </c>
      <c r="T2733" s="1061">
        <v>80.459999999999994</v>
      </c>
      <c r="U2733" s="1061">
        <v>80.459999999999994</v>
      </c>
      <c r="V2733" s="1061">
        <v>80.459999999999994</v>
      </c>
      <c r="W2733" s="1061">
        <v>80.459999999999994</v>
      </c>
    </row>
    <row r="2734" spans="1:23">
      <c r="A2734" s="908"/>
      <c r="B2734" s="1061" t="s">
        <v>234</v>
      </c>
      <c r="C2734" s="1061" t="s">
        <v>235</v>
      </c>
      <c r="D2734" s="1061" t="s">
        <v>5368</v>
      </c>
      <c r="E2734" s="1061" t="s">
        <v>5369</v>
      </c>
      <c r="F2734" s="1061" t="s">
        <v>5370</v>
      </c>
      <c r="G2734" s="1061" t="s">
        <v>1739</v>
      </c>
      <c r="H2734" s="1061" t="s">
        <v>129</v>
      </c>
      <c r="I2734" s="1061" t="s">
        <v>21</v>
      </c>
      <c r="J2734" s="1061" t="s">
        <v>7975</v>
      </c>
      <c r="K2734" s="1061" t="s">
        <v>14849</v>
      </c>
      <c r="L2734" s="1061">
        <v>97.71</v>
      </c>
      <c r="M2734" s="1061">
        <v>97.71</v>
      </c>
      <c r="N2734" s="1061">
        <v>97.71</v>
      </c>
      <c r="O2734" s="1061">
        <v>97.71</v>
      </c>
      <c r="P2734" s="1061">
        <v>97.71</v>
      </c>
      <c r="Q2734" s="1061">
        <v>97.71</v>
      </c>
      <c r="R2734" s="1061">
        <v>97.71</v>
      </c>
      <c r="S2734" s="1061">
        <v>97.71</v>
      </c>
      <c r="T2734" s="1061">
        <v>97.71</v>
      </c>
      <c r="U2734" s="1061">
        <v>97.71</v>
      </c>
      <c r="V2734" s="1061">
        <v>97.71</v>
      </c>
      <c r="W2734" s="1061">
        <v>97.71</v>
      </c>
    </row>
    <row r="2735" spans="1:23">
      <c r="A2735" s="908"/>
      <c r="B2735" s="1061" t="s">
        <v>234</v>
      </c>
      <c r="C2735" s="1061" t="s">
        <v>235</v>
      </c>
      <c r="D2735" s="1061" t="s">
        <v>5368</v>
      </c>
      <c r="E2735" s="1061" t="s">
        <v>5371</v>
      </c>
      <c r="F2735" s="1061" t="s">
        <v>5372</v>
      </c>
      <c r="G2735" s="1061" t="s">
        <v>1739</v>
      </c>
      <c r="H2735" s="1061" t="s">
        <v>129</v>
      </c>
      <c r="I2735" s="1061" t="s">
        <v>21</v>
      </c>
      <c r="J2735" s="1061" t="s">
        <v>7975</v>
      </c>
      <c r="K2735" s="1061" t="s">
        <v>14849</v>
      </c>
      <c r="L2735" s="1061">
        <v>60.59</v>
      </c>
      <c r="M2735" s="1061">
        <v>60.59</v>
      </c>
      <c r="N2735" s="1061">
        <v>60.59</v>
      </c>
      <c r="O2735" s="1061">
        <v>60.59</v>
      </c>
      <c r="P2735" s="1061">
        <v>60.59</v>
      </c>
      <c r="Q2735" s="1061">
        <v>60.59</v>
      </c>
      <c r="R2735" s="1061">
        <v>60.59</v>
      </c>
      <c r="S2735" s="1061">
        <v>60.59</v>
      </c>
      <c r="T2735" s="1061">
        <v>60.59</v>
      </c>
      <c r="U2735" s="1061">
        <v>60.59</v>
      </c>
      <c r="V2735" s="1061">
        <v>60.59</v>
      </c>
      <c r="W2735" s="1061">
        <v>60.59</v>
      </c>
    </row>
    <row r="2736" spans="1:23">
      <c r="A2736" s="908"/>
      <c r="B2736" s="1061" t="s">
        <v>234</v>
      </c>
      <c r="C2736" s="1061" t="s">
        <v>235</v>
      </c>
      <c r="D2736" s="1061" t="s">
        <v>3456</v>
      </c>
      <c r="E2736" s="1061" t="s">
        <v>5373</v>
      </c>
      <c r="F2736" s="1061" t="s">
        <v>5374</v>
      </c>
      <c r="G2736" s="1061" t="s">
        <v>1739</v>
      </c>
      <c r="H2736" s="1061" t="s">
        <v>129</v>
      </c>
      <c r="I2736" s="1061" t="s">
        <v>21</v>
      </c>
      <c r="J2736" s="1061" t="s">
        <v>7975</v>
      </c>
      <c r="K2736" s="1061" t="s">
        <v>14849</v>
      </c>
      <c r="L2736" s="1061">
        <v>52.53</v>
      </c>
      <c r="M2736" s="1061">
        <v>52.53</v>
      </c>
      <c r="N2736" s="1061">
        <v>52.53</v>
      </c>
      <c r="O2736" s="1061">
        <v>52.53</v>
      </c>
      <c r="P2736" s="1061">
        <v>52.53</v>
      </c>
      <c r="Q2736" s="1061">
        <v>52.53</v>
      </c>
      <c r="R2736" s="1061">
        <v>52.53</v>
      </c>
      <c r="S2736" s="1061">
        <v>52.53</v>
      </c>
      <c r="T2736" s="1061">
        <v>52.53</v>
      </c>
      <c r="U2736" s="1061">
        <v>52.53</v>
      </c>
      <c r="V2736" s="1061">
        <v>52.53</v>
      </c>
      <c r="W2736" s="1061">
        <v>52.53</v>
      </c>
    </row>
    <row r="2737" spans="1:23">
      <c r="A2737" s="908"/>
      <c r="B2737" s="1061" t="s">
        <v>234</v>
      </c>
      <c r="C2737" s="1061" t="s">
        <v>235</v>
      </c>
      <c r="D2737" s="1061" t="s">
        <v>4312</v>
      </c>
      <c r="E2737" s="1061" t="s">
        <v>14440</v>
      </c>
      <c r="F2737" s="1061" t="s">
        <v>14441</v>
      </c>
      <c r="G2737" s="1061" t="s">
        <v>1739</v>
      </c>
      <c r="H2737" s="1061" t="s">
        <v>129</v>
      </c>
      <c r="I2737" s="1061" t="s">
        <v>21</v>
      </c>
      <c r="J2737" s="1061" t="s">
        <v>7975</v>
      </c>
      <c r="K2737" s="1061" t="s">
        <v>14849</v>
      </c>
      <c r="L2737" s="1061">
        <v>37.94</v>
      </c>
      <c r="M2737" s="1061">
        <v>37.94</v>
      </c>
      <c r="N2737" s="1061">
        <v>37.94</v>
      </c>
      <c r="O2737" s="1061">
        <v>37.94</v>
      </c>
      <c r="P2737" s="1061">
        <v>37.94</v>
      </c>
      <c r="Q2737" s="1061">
        <v>37.94</v>
      </c>
      <c r="R2737" s="1061">
        <v>37.94</v>
      </c>
      <c r="S2737" s="1061">
        <v>37.94</v>
      </c>
      <c r="T2737" s="1061">
        <v>37.94</v>
      </c>
      <c r="U2737" s="1061">
        <v>37.94</v>
      </c>
      <c r="V2737" s="1061">
        <v>37.94</v>
      </c>
      <c r="W2737" s="1061">
        <v>37.94</v>
      </c>
    </row>
    <row r="2738" spans="1:23">
      <c r="A2738" s="908"/>
      <c r="B2738" s="1061" t="s">
        <v>234</v>
      </c>
      <c r="C2738" s="1061" t="s">
        <v>235</v>
      </c>
      <c r="D2738" s="1061" t="s">
        <v>4416</v>
      </c>
      <c r="E2738" s="1061" t="s">
        <v>5375</v>
      </c>
      <c r="F2738" s="1061" t="s">
        <v>5343</v>
      </c>
      <c r="G2738" s="1061" t="s">
        <v>1739</v>
      </c>
      <c r="H2738" s="1061" t="s">
        <v>129</v>
      </c>
      <c r="I2738" s="1061" t="s">
        <v>21</v>
      </c>
      <c r="J2738" s="1061" t="s">
        <v>7975</v>
      </c>
      <c r="K2738" s="1061" t="s">
        <v>14849</v>
      </c>
      <c r="L2738" s="1061">
        <v>7.11</v>
      </c>
      <c r="M2738" s="1061">
        <v>7.11</v>
      </c>
      <c r="N2738" s="1061">
        <v>7.11</v>
      </c>
      <c r="O2738" s="1061">
        <v>7.11</v>
      </c>
      <c r="P2738" s="1061">
        <v>7.11</v>
      </c>
      <c r="Q2738" s="1061">
        <v>7.11</v>
      </c>
      <c r="R2738" s="1061">
        <v>7.11</v>
      </c>
      <c r="S2738" s="1061">
        <v>7.11</v>
      </c>
      <c r="T2738" s="1061">
        <v>7.11</v>
      </c>
      <c r="U2738" s="1061">
        <v>7.11</v>
      </c>
      <c r="V2738" s="1061">
        <v>7.11</v>
      </c>
      <c r="W2738" s="1061">
        <v>7.11</v>
      </c>
    </row>
    <row r="2739" spans="1:23">
      <c r="A2739" s="908"/>
      <c r="B2739" s="1061" t="s">
        <v>234</v>
      </c>
      <c r="C2739" s="1061" t="s">
        <v>235</v>
      </c>
      <c r="D2739" s="1061" t="s">
        <v>4416</v>
      </c>
      <c r="E2739" s="1061" t="s">
        <v>5376</v>
      </c>
      <c r="F2739" s="1061" t="s">
        <v>5331</v>
      </c>
      <c r="G2739" s="1061" t="s">
        <v>1739</v>
      </c>
      <c r="H2739" s="1061" t="s">
        <v>129</v>
      </c>
      <c r="I2739" s="1061" t="s">
        <v>21</v>
      </c>
      <c r="J2739" s="1061" t="s">
        <v>7975</v>
      </c>
      <c r="K2739" s="1061" t="s">
        <v>14849</v>
      </c>
      <c r="L2739" s="1061">
        <v>17.239999999999998</v>
      </c>
      <c r="M2739" s="1061">
        <v>17.239999999999998</v>
      </c>
      <c r="N2739" s="1061">
        <v>17.239999999999998</v>
      </c>
      <c r="O2739" s="1061">
        <v>17.239999999999998</v>
      </c>
      <c r="P2739" s="1061">
        <v>17.239999999999998</v>
      </c>
      <c r="Q2739" s="1061">
        <v>17.239999999999998</v>
      </c>
      <c r="R2739" s="1061">
        <v>17.239999999999998</v>
      </c>
      <c r="S2739" s="1061">
        <v>17.239999999999998</v>
      </c>
      <c r="T2739" s="1061">
        <v>17.239999999999998</v>
      </c>
      <c r="U2739" s="1061">
        <v>17.239999999999998</v>
      </c>
      <c r="V2739" s="1061">
        <v>17.239999999999998</v>
      </c>
      <c r="W2739" s="1061">
        <v>17.239999999999998</v>
      </c>
    </row>
    <row r="2740" spans="1:23">
      <c r="A2740" s="908"/>
      <c r="B2740" s="1061" t="s">
        <v>234</v>
      </c>
      <c r="C2740" s="1061" t="s">
        <v>235</v>
      </c>
      <c r="D2740" s="1061" t="s">
        <v>14072</v>
      </c>
      <c r="E2740" s="1061" t="s">
        <v>14591</v>
      </c>
      <c r="F2740" s="1061" t="s">
        <v>14592</v>
      </c>
      <c r="G2740" s="1061" t="s">
        <v>1739</v>
      </c>
      <c r="H2740" s="1061" t="s">
        <v>129</v>
      </c>
      <c r="I2740" s="1061" t="s">
        <v>21</v>
      </c>
      <c r="J2740" s="1061" t="s">
        <v>7975</v>
      </c>
      <c r="K2740" s="1061" t="s">
        <v>14849</v>
      </c>
      <c r="L2740" s="1061">
        <v>103.01</v>
      </c>
      <c r="M2740" s="1061">
        <v>103.01</v>
      </c>
      <c r="N2740" s="1061">
        <v>103.01</v>
      </c>
      <c r="O2740" s="1061">
        <v>103.01</v>
      </c>
      <c r="P2740" s="1061">
        <v>103.01</v>
      </c>
      <c r="Q2740" s="1061">
        <v>103.01</v>
      </c>
      <c r="R2740" s="1061">
        <v>103.01</v>
      </c>
      <c r="S2740" s="1061">
        <v>103.01</v>
      </c>
      <c r="T2740" s="1061">
        <v>103.01</v>
      </c>
      <c r="U2740" s="1061">
        <v>103.01</v>
      </c>
      <c r="V2740" s="1061">
        <v>103.01</v>
      </c>
      <c r="W2740" s="1061">
        <v>103.01</v>
      </c>
    </row>
    <row r="2741" spans="1:23">
      <c r="A2741" s="908"/>
      <c r="B2741" s="1061" t="s">
        <v>234</v>
      </c>
      <c r="C2741" s="1061" t="s">
        <v>235</v>
      </c>
      <c r="D2741" s="1061" t="s">
        <v>4416</v>
      </c>
      <c r="E2741" s="1061" t="s">
        <v>5377</v>
      </c>
      <c r="F2741" s="1061" t="s">
        <v>10478</v>
      </c>
      <c r="G2741" s="1061" t="s">
        <v>1739</v>
      </c>
      <c r="H2741" s="1061" t="s">
        <v>129</v>
      </c>
      <c r="I2741" s="1061" t="s">
        <v>21</v>
      </c>
      <c r="J2741" s="1061" t="s">
        <v>7975</v>
      </c>
      <c r="K2741" s="1061" t="s">
        <v>14849</v>
      </c>
      <c r="L2741" s="1061">
        <v>8.1199999999999992</v>
      </c>
      <c r="M2741" s="1061">
        <v>8.1199999999999992</v>
      </c>
      <c r="N2741" s="1061">
        <v>8.1199999999999992</v>
      </c>
      <c r="O2741" s="1061">
        <v>8.1199999999999992</v>
      </c>
      <c r="P2741" s="1061">
        <v>8.1199999999999992</v>
      </c>
      <c r="Q2741" s="1061">
        <v>8.1199999999999992</v>
      </c>
      <c r="R2741" s="1061">
        <v>8.1199999999999992</v>
      </c>
      <c r="S2741" s="1061">
        <v>8.1199999999999992</v>
      </c>
      <c r="T2741" s="1061">
        <v>8.1199999999999992</v>
      </c>
      <c r="U2741" s="1061">
        <v>8.1199999999999992</v>
      </c>
      <c r="V2741" s="1061">
        <v>8.1199999999999992</v>
      </c>
      <c r="W2741" s="1061">
        <v>8.1199999999999992</v>
      </c>
    </row>
    <row r="2742" spans="1:23">
      <c r="A2742" s="908"/>
      <c r="B2742" s="1061" t="s">
        <v>234</v>
      </c>
      <c r="C2742" s="1061" t="s">
        <v>235</v>
      </c>
      <c r="D2742" s="1061" t="s">
        <v>10479</v>
      </c>
      <c r="E2742" s="1061" t="s">
        <v>10480</v>
      </c>
      <c r="F2742" s="1061" t="s">
        <v>10481</v>
      </c>
      <c r="G2742" s="1061" t="s">
        <v>1739</v>
      </c>
      <c r="H2742" s="1061" t="s">
        <v>129</v>
      </c>
      <c r="I2742" s="1061" t="s">
        <v>21</v>
      </c>
      <c r="J2742" s="1061" t="s">
        <v>7975</v>
      </c>
      <c r="K2742" s="1061" t="s">
        <v>14849</v>
      </c>
      <c r="L2742" s="1061">
        <v>21.99</v>
      </c>
      <c r="M2742" s="1061">
        <v>21.99</v>
      </c>
      <c r="N2742" s="1061">
        <v>21.99</v>
      </c>
      <c r="O2742" s="1061">
        <v>21.99</v>
      </c>
      <c r="P2742" s="1061">
        <v>21.99</v>
      </c>
      <c r="Q2742" s="1061">
        <v>21.99</v>
      </c>
      <c r="R2742" s="1061">
        <v>21.99</v>
      </c>
      <c r="S2742" s="1061">
        <v>21.99</v>
      </c>
      <c r="T2742" s="1061">
        <v>21.99</v>
      </c>
      <c r="U2742" s="1061">
        <v>21.99</v>
      </c>
      <c r="V2742" s="1061">
        <v>21.99</v>
      </c>
      <c r="W2742" s="1061">
        <v>21.99</v>
      </c>
    </row>
    <row r="2743" spans="1:23">
      <c r="A2743" s="908"/>
      <c r="B2743" s="1061" t="s">
        <v>234</v>
      </c>
      <c r="C2743" s="1061" t="s">
        <v>235</v>
      </c>
      <c r="D2743" s="1061" t="s">
        <v>5319</v>
      </c>
      <c r="E2743" s="1061" t="s">
        <v>10482</v>
      </c>
      <c r="F2743" s="1061" t="s">
        <v>10483</v>
      </c>
      <c r="G2743" s="1061" t="s">
        <v>1739</v>
      </c>
      <c r="H2743" s="1061" t="s">
        <v>129</v>
      </c>
      <c r="I2743" s="1061" t="s">
        <v>21</v>
      </c>
      <c r="J2743" s="1061" t="s">
        <v>7975</v>
      </c>
      <c r="K2743" s="1061" t="s">
        <v>14849</v>
      </c>
      <c r="L2743" s="1061">
        <v>9.51</v>
      </c>
      <c r="M2743" s="1061">
        <v>9.51</v>
      </c>
      <c r="N2743" s="1061">
        <v>9.51</v>
      </c>
      <c r="O2743" s="1061">
        <v>9.51</v>
      </c>
      <c r="P2743" s="1061">
        <v>9.51</v>
      </c>
      <c r="Q2743" s="1061">
        <v>9.51</v>
      </c>
      <c r="R2743" s="1061">
        <v>9.51</v>
      </c>
      <c r="S2743" s="1061">
        <v>9.51</v>
      </c>
      <c r="T2743" s="1061">
        <v>9.51</v>
      </c>
      <c r="U2743" s="1061">
        <v>9.51</v>
      </c>
      <c r="V2743" s="1061">
        <v>9.51</v>
      </c>
      <c r="W2743" s="1061">
        <v>9.51</v>
      </c>
    </row>
    <row r="2744" spans="1:23">
      <c r="A2744" s="908"/>
      <c r="B2744" s="1061" t="s">
        <v>234</v>
      </c>
      <c r="C2744" s="1061" t="s">
        <v>235</v>
      </c>
      <c r="D2744" s="1061" t="s">
        <v>5319</v>
      </c>
      <c r="E2744" s="1061" t="s">
        <v>10484</v>
      </c>
      <c r="F2744" s="1061" t="s">
        <v>10483</v>
      </c>
      <c r="G2744" s="1061" t="s">
        <v>1739</v>
      </c>
      <c r="H2744" s="1061" t="s">
        <v>129</v>
      </c>
      <c r="I2744" s="1061" t="s">
        <v>21</v>
      </c>
      <c r="J2744" s="1061" t="s">
        <v>7975</v>
      </c>
      <c r="K2744" s="1061" t="s">
        <v>14849</v>
      </c>
      <c r="L2744" s="1061">
        <v>7.14</v>
      </c>
      <c r="M2744" s="1061">
        <v>7.14</v>
      </c>
      <c r="N2744" s="1061">
        <v>7.14</v>
      </c>
      <c r="O2744" s="1061">
        <v>7.14</v>
      </c>
      <c r="P2744" s="1061">
        <v>7.14</v>
      </c>
      <c r="Q2744" s="1061">
        <v>7.14</v>
      </c>
      <c r="R2744" s="1061">
        <v>7.14</v>
      </c>
      <c r="S2744" s="1061">
        <v>7.14</v>
      </c>
      <c r="T2744" s="1061">
        <v>7.14</v>
      </c>
      <c r="U2744" s="1061">
        <v>7.14</v>
      </c>
      <c r="V2744" s="1061">
        <v>7.14</v>
      </c>
      <c r="W2744" s="1061">
        <v>7.14</v>
      </c>
    </row>
    <row r="2745" spans="1:23">
      <c r="A2745" s="908"/>
      <c r="B2745" s="1061" t="s">
        <v>234</v>
      </c>
      <c r="C2745" s="1061" t="s">
        <v>235</v>
      </c>
      <c r="D2745" s="1061" t="s">
        <v>4935</v>
      </c>
      <c r="E2745" s="1061" t="s">
        <v>10485</v>
      </c>
      <c r="F2745" s="1061" t="s">
        <v>10486</v>
      </c>
      <c r="G2745" s="1061" t="s">
        <v>1739</v>
      </c>
      <c r="H2745" s="1061" t="s">
        <v>129</v>
      </c>
      <c r="I2745" s="1061" t="s">
        <v>21</v>
      </c>
      <c r="J2745" s="1061" t="s">
        <v>7975</v>
      </c>
      <c r="K2745" s="1061" t="s">
        <v>14849</v>
      </c>
      <c r="L2745" s="1061">
        <v>0.99</v>
      </c>
      <c r="M2745" s="1061">
        <v>0.99</v>
      </c>
      <c r="N2745" s="1061">
        <v>0.99</v>
      </c>
      <c r="O2745" s="1061">
        <v>0.99</v>
      </c>
      <c r="P2745" s="1061">
        <v>0.99</v>
      </c>
      <c r="Q2745" s="1061">
        <v>0.99</v>
      </c>
      <c r="R2745" s="1061">
        <v>0.99</v>
      </c>
      <c r="S2745" s="1061">
        <v>0.99</v>
      </c>
      <c r="T2745" s="1061">
        <v>0.99</v>
      </c>
      <c r="U2745" s="1061">
        <v>0.99</v>
      </c>
      <c r="V2745" s="1061">
        <v>0.99</v>
      </c>
      <c r="W2745" s="1061">
        <v>0.99</v>
      </c>
    </row>
    <row r="2746" spans="1:23">
      <c r="A2746" s="908"/>
      <c r="B2746" s="1061" t="s">
        <v>234</v>
      </c>
      <c r="C2746" s="1061" t="s">
        <v>235</v>
      </c>
      <c r="D2746" s="1061" t="s">
        <v>4160</v>
      </c>
      <c r="E2746" s="1061" t="s">
        <v>5378</v>
      </c>
      <c r="F2746" s="1061" t="s">
        <v>5379</v>
      </c>
      <c r="G2746" s="1061" t="s">
        <v>1739</v>
      </c>
      <c r="H2746" s="1061" t="s">
        <v>129</v>
      </c>
      <c r="I2746" s="1061" t="s">
        <v>21</v>
      </c>
      <c r="J2746" s="1061" t="s">
        <v>7975</v>
      </c>
      <c r="K2746" s="1061" t="s">
        <v>14849</v>
      </c>
      <c r="L2746" s="1061">
        <v>10.3</v>
      </c>
      <c r="M2746" s="1061">
        <v>10.3</v>
      </c>
      <c r="N2746" s="1061">
        <v>10.3</v>
      </c>
      <c r="O2746" s="1061">
        <v>10.3</v>
      </c>
      <c r="P2746" s="1061">
        <v>10.3</v>
      </c>
      <c r="Q2746" s="1061">
        <v>10.3</v>
      </c>
      <c r="R2746" s="1061">
        <v>10.3</v>
      </c>
      <c r="S2746" s="1061">
        <v>10.3</v>
      </c>
      <c r="T2746" s="1061">
        <v>10.3</v>
      </c>
      <c r="U2746" s="1061">
        <v>10.3</v>
      </c>
      <c r="V2746" s="1061">
        <v>10.3</v>
      </c>
      <c r="W2746" s="1061">
        <v>10.3</v>
      </c>
    </row>
    <row r="2747" spans="1:23">
      <c r="A2747" s="908"/>
      <c r="B2747" s="1061" t="s">
        <v>234</v>
      </c>
      <c r="C2747" s="1061" t="s">
        <v>235</v>
      </c>
      <c r="D2747" s="1061" t="s">
        <v>2217</v>
      </c>
      <c r="E2747" s="1061" t="s">
        <v>5380</v>
      </c>
      <c r="F2747" s="1061" t="s">
        <v>5381</v>
      </c>
      <c r="G2747" s="1061" t="s">
        <v>1739</v>
      </c>
      <c r="H2747" s="1061" t="s">
        <v>129</v>
      </c>
      <c r="I2747" s="1061" t="s">
        <v>21</v>
      </c>
      <c r="J2747" s="1061" t="s">
        <v>7975</v>
      </c>
      <c r="K2747" s="1061" t="s">
        <v>14849</v>
      </c>
      <c r="L2747" s="1061">
        <v>4.8099999999999996</v>
      </c>
      <c r="M2747" s="1061">
        <v>4.8099999999999996</v>
      </c>
      <c r="N2747" s="1061">
        <v>4.8099999999999996</v>
      </c>
      <c r="O2747" s="1061">
        <v>4.8099999999999996</v>
      </c>
      <c r="P2747" s="1061">
        <v>4.8099999999999996</v>
      </c>
      <c r="Q2747" s="1061">
        <v>4.8099999999999996</v>
      </c>
      <c r="R2747" s="1061">
        <v>4.8099999999999996</v>
      </c>
      <c r="S2747" s="1061">
        <v>4.8099999999999996</v>
      </c>
      <c r="T2747" s="1061">
        <v>4.8099999999999996</v>
      </c>
      <c r="U2747" s="1061">
        <v>4.8099999999999996</v>
      </c>
      <c r="V2747" s="1061">
        <v>4.8099999999999996</v>
      </c>
      <c r="W2747" s="1061">
        <v>4.8099999999999996</v>
      </c>
    </row>
    <row r="2748" spans="1:23">
      <c r="A2748" s="908"/>
      <c r="B2748" s="1061" t="s">
        <v>234</v>
      </c>
      <c r="C2748" s="1061" t="s">
        <v>235</v>
      </c>
      <c r="D2748" s="1061" t="s">
        <v>10487</v>
      </c>
      <c r="E2748" s="1061" t="s">
        <v>10488</v>
      </c>
      <c r="F2748" s="1061" t="s">
        <v>10489</v>
      </c>
      <c r="G2748" s="1061" t="s">
        <v>1739</v>
      </c>
      <c r="H2748" s="1061" t="s">
        <v>129</v>
      </c>
      <c r="I2748" s="1061" t="s">
        <v>21</v>
      </c>
      <c r="J2748" s="1061" t="s">
        <v>7975</v>
      </c>
      <c r="K2748" s="1061" t="s">
        <v>14849</v>
      </c>
      <c r="L2748" s="1061">
        <v>5.65</v>
      </c>
      <c r="M2748" s="1061">
        <v>5.65</v>
      </c>
      <c r="N2748" s="1061">
        <v>5.65</v>
      </c>
      <c r="O2748" s="1061">
        <v>5.65</v>
      </c>
      <c r="P2748" s="1061">
        <v>5.65</v>
      </c>
      <c r="Q2748" s="1061">
        <v>5.65</v>
      </c>
      <c r="R2748" s="1061">
        <v>5.65</v>
      </c>
      <c r="S2748" s="1061">
        <v>5.65</v>
      </c>
      <c r="T2748" s="1061">
        <v>5.65</v>
      </c>
      <c r="U2748" s="1061">
        <v>5.65</v>
      </c>
      <c r="V2748" s="1061">
        <v>5.65</v>
      </c>
      <c r="W2748" s="1061">
        <v>5.65</v>
      </c>
    </row>
    <row r="2749" spans="1:23">
      <c r="A2749" s="908"/>
      <c r="B2749" s="1061" t="s">
        <v>234</v>
      </c>
      <c r="C2749" s="1061" t="s">
        <v>235</v>
      </c>
      <c r="D2749" s="1061" t="s">
        <v>4555</v>
      </c>
      <c r="E2749" s="1061" t="s">
        <v>14593</v>
      </c>
      <c r="F2749" s="1061" t="s">
        <v>5382</v>
      </c>
      <c r="G2749" s="1061" t="s">
        <v>1739</v>
      </c>
      <c r="H2749" s="1061" t="s">
        <v>129</v>
      </c>
      <c r="I2749" s="1061" t="s">
        <v>21</v>
      </c>
      <c r="J2749" s="1061" t="s">
        <v>7975</v>
      </c>
      <c r="K2749" s="1061" t="s">
        <v>14849</v>
      </c>
      <c r="L2749" s="1061">
        <v>344.82</v>
      </c>
      <c r="M2749" s="1061">
        <v>344.82</v>
      </c>
      <c r="N2749" s="1061">
        <v>344.82</v>
      </c>
      <c r="O2749" s="1061">
        <v>344.82</v>
      </c>
      <c r="P2749" s="1061">
        <v>344.82</v>
      </c>
      <c r="Q2749" s="1061">
        <v>344.82</v>
      </c>
      <c r="R2749" s="1061">
        <v>344.82</v>
      </c>
      <c r="S2749" s="1061">
        <v>344.82</v>
      </c>
      <c r="T2749" s="1061">
        <v>344.82</v>
      </c>
      <c r="U2749" s="1061">
        <v>344.82</v>
      </c>
      <c r="V2749" s="1061">
        <v>344.82</v>
      </c>
      <c r="W2749" s="1061">
        <v>344.82</v>
      </c>
    </row>
    <row r="2750" spans="1:23">
      <c r="A2750" s="908"/>
      <c r="B2750" s="1061" t="s">
        <v>234</v>
      </c>
      <c r="C2750" s="1061" t="s">
        <v>235</v>
      </c>
      <c r="D2750" s="1061" t="s">
        <v>6078</v>
      </c>
      <c r="E2750" s="1061" t="s">
        <v>8372</v>
      </c>
      <c r="F2750" s="1061" t="s">
        <v>8373</v>
      </c>
      <c r="G2750" s="1061" t="s">
        <v>1739</v>
      </c>
      <c r="H2750" s="1061" t="s">
        <v>129</v>
      </c>
      <c r="I2750" s="1061" t="s">
        <v>21</v>
      </c>
      <c r="J2750" s="1061" t="s">
        <v>7975</v>
      </c>
      <c r="K2750" s="1061" t="s">
        <v>14849</v>
      </c>
      <c r="L2750" s="1061">
        <v>13.14</v>
      </c>
      <c r="M2750" s="1061">
        <v>13.14</v>
      </c>
      <c r="N2750" s="1061">
        <v>13.14</v>
      </c>
      <c r="O2750" s="1061">
        <v>13.14</v>
      </c>
      <c r="P2750" s="1061">
        <v>13.14</v>
      </c>
      <c r="Q2750" s="1061">
        <v>13.14</v>
      </c>
      <c r="R2750" s="1061">
        <v>13.14</v>
      </c>
      <c r="S2750" s="1061">
        <v>13.14</v>
      </c>
      <c r="T2750" s="1061">
        <v>13.14</v>
      </c>
      <c r="U2750" s="1061">
        <v>13.14</v>
      </c>
      <c r="V2750" s="1061">
        <v>13.14</v>
      </c>
      <c r="W2750" s="1061">
        <v>13.14</v>
      </c>
    </row>
    <row r="2751" spans="1:23">
      <c r="A2751" s="908"/>
      <c r="B2751" s="1061" t="s">
        <v>234</v>
      </c>
      <c r="C2751" s="1061" t="s">
        <v>235</v>
      </c>
      <c r="D2751" s="1061" t="s">
        <v>8374</v>
      </c>
      <c r="E2751" s="1061" t="s">
        <v>8375</v>
      </c>
      <c r="F2751" s="1061" t="s">
        <v>8374</v>
      </c>
      <c r="G2751" s="1061" t="s">
        <v>1739</v>
      </c>
      <c r="H2751" s="1061" t="s">
        <v>129</v>
      </c>
      <c r="I2751" s="1061" t="s">
        <v>21</v>
      </c>
      <c r="J2751" s="1061" t="s">
        <v>7975</v>
      </c>
      <c r="K2751" s="1061" t="s">
        <v>14849</v>
      </c>
      <c r="L2751" s="1061">
        <v>5.34</v>
      </c>
      <c r="M2751" s="1061">
        <v>5.34</v>
      </c>
      <c r="N2751" s="1061">
        <v>5.34</v>
      </c>
      <c r="O2751" s="1061">
        <v>5.34</v>
      </c>
      <c r="P2751" s="1061">
        <v>5.34</v>
      </c>
      <c r="Q2751" s="1061">
        <v>5.34</v>
      </c>
      <c r="R2751" s="1061">
        <v>5.34</v>
      </c>
      <c r="S2751" s="1061">
        <v>5.34</v>
      </c>
      <c r="T2751" s="1061">
        <v>5.34</v>
      </c>
      <c r="U2751" s="1061">
        <v>5.34</v>
      </c>
      <c r="V2751" s="1061">
        <v>5.34</v>
      </c>
      <c r="W2751" s="1061">
        <v>5.34</v>
      </c>
    </row>
    <row r="2752" spans="1:23">
      <c r="A2752" s="908"/>
      <c r="B2752" s="1061" t="s">
        <v>234</v>
      </c>
      <c r="C2752" s="1061" t="s">
        <v>235</v>
      </c>
      <c r="D2752" s="1061" t="s">
        <v>5176</v>
      </c>
      <c r="E2752" s="1061" t="s">
        <v>8377</v>
      </c>
      <c r="F2752" s="1061" t="s">
        <v>8376</v>
      </c>
      <c r="G2752" s="1061" t="s">
        <v>1739</v>
      </c>
      <c r="H2752" s="1061" t="s">
        <v>129</v>
      </c>
      <c r="I2752" s="1061" t="s">
        <v>21</v>
      </c>
      <c r="J2752" s="1061" t="s">
        <v>7975</v>
      </c>
      <c r="K2752" s="1061" t="s">
        <v>14849</v>
      </c>
      <c r="L2752" s="1061">
        <v>20.07</v>
      </c>
      <c r="M2752" s="1061">
        <v>20.07</v>
      </c>
      <c r="N2752" s="1061">
        <v>20.07</v>
      </c>
      <c r="O2752" s="1061">
        <v>20.07</v>
      </c>
      <c r="P2752" s="1061">
        <v>20.07</v>
      </c>
      <c r="Q2752" s="1061">
        <v>20.07</v>
      </c>
      <c r="R2752" s="1061">
        <v>20.07</v>
      </c>
      <c r="S2752" s="1061">
        <v>20.07</v>
      </c>
      <c r="T2752" s="1061">
        <v>20.07</v>
      </c>
      <c r="U2752" s="1061">
        <v>20.07</v>
      </c>
      <c r="V2752" s="1061">
        <v>20.07</v>
      </c>
      <c r="W2752" s="1061">
        <v>20.07</v>
      </c>
    </row>
    <row r="2753" spans="1:23">
      <c r="A2753" s="908"/>
      <c r="B2753" s="1061" t="s">
        <v>234</v>
      </c>
      <c r="C2753" s="1061" t="s">
        <v>235</v>
      </c>
      <c r="D2753" s="1061" t="s">
        <v>5176</v>
      </c>
      <c r="E2753" s="1061" t="s">
        <v>8379</v>
      </c>
      <c r="F2753" s="1061" t="s">
        <v>8378</v>
      </c>
      <c r="G2753" s="1061" t="s">
        <v>1739</v>
      </c>
      <c r="H2753" s="1061" t="s">
        <v>129</v>
      </c>
      <c r="I2753" s="1061" t="s">
        <v>21</v>
      </c>
      <c r="J2753" s="1061" t="s">
        <v>7975</v>
      </c>
      <c r="K2753" s="1061" t="s">
        <v>14849</v>
      </c>
      <c r="L2753" s="1061">
        <v>20.07</v>
      </c>
      <c r="M2753" s="1061">
        <v>20.07</v>
      </c>
      <c r="N2753" s="1061">
        <v>20.07</v>
      </c>
      <c r="O2753" s="1061">
        <v>20.07</v>
      </c>
      <c r="P2753" s="1061">
        <v>20.07</v>
      </c>
      <c r="Q2753" s="1061">
        <v>20.07</v>
      </c>
      <c r="R2753" s="1061">
        <v>20.07</v>
      </c>
      <c r="S2753" s="1061">
        <v>20.07</v>
      </c>
      <c r="T2753" s="1061">
        <v>20.07</v>
      </c>
      <c r="U2753" s="1061">
        <v>20.07</v>
      </c>
      <c r="V2753" s="1061">
        <v>20.07</v>
      </c>
      <c r="W2753" s="1061">
        <v>20.07</v>
      </c>
    </row>
    <row r="2754" spans="1:23">
      <c r="A2754" s="908"/>
      <c r="B2754" s="1061" t="s">
        <v>234</v>
      </c>
      <c r="C2754" s="1061" t="s">
        <v>235</v>
      </c>
      <c r="D2754" s="1061" t="s">
        <v>3863</v>
      </c>
      <c r="E2754" s="1061" t="s">
        <v>14594</v>
      </c>
      <c r="F2754" s="1061" t="s">
        <v>14595</v>
      </c>
      <c r="G2754" s="1061" t="s">
        <v>1739</v>
      </c>
      <c r="H2754" s="1061" t="s">
        <v>129</v>
      </c>
      <c r="I2754" s="1061" t="s">
        <v>21</v>
      </c>
      <c r="J2754" s="1061" t="s">
        <v>7975</v>
      </c>
      <c r="K2754" s="1061" t="s">
        <v>14849</v>
      </c>
      <c r="L2754" s="1061">
        <v>26.56</v>
      </c>
      <c r="M2754" s="1061">
        <v>26.56</v>
      </c>
      <c r="N2754" s="1061">
        <v>26.56</v>
      </c>
      <c r="O2754" s="1061">
        <v>26.56</v>
      </c>
      <c r="P2754" s="1061">
        <v>26.56</v>
      </c>
      <c r="Q2754" s="1061">
        <v>26.56</v>
      </c>
      <c r="R2754" s="1061">
        <v>26.56</v>
      </c>
      <c r="S2754" s="1061">
        <v>26.56</v>
      </c>
      <c r="T2754" s="1061">
        <v>26.56</v>
      </c>
      <c r="U2754" s="1061">
        <v>26.56</v>
      </c>
      <c r="V2754" s="1061">
        <v>26.56</v>
      </c>
      <c r="W2754" s="1061">
        <v>26.56</v>
      </c>
    </row>
    <row r="2755" spans="1:23">
      <c r="A2755" s="908"/>
      <c r="B2755" s="1061" t="s">
        <v>234</v>
      </c>
      <c r="C2755" s="1061" t="s">
        <v>235</v>
      </c>
      <c r="D2755" s="1061" t="s">
        <v>4339</v>
      </c>
      <c r="E2755" s="1061" t="s">
        <v>5383</v>
      </c>
      <c r="F2755" s="1061" t="s">
        <v>10181</v>
      </c>
      <c r="G2755" s="1061" t="s">
        <v>1739</v>
      </c>
      <c r="H2755" s="1061" t="s">
        <v>129</v>
      </c>
      <c r="I2755" s="1061" t="s">
        <v>21</v>
      </c>
      <c r="J2755" s="1061" t="s">
        <v>7975</v>
      </c>
      <c r="K2755" s="1061" t="s">
        <v>14849</v>
      </c>
      <c r="L2755" s="1061">
        <v>19.059999999999999</v>
      </c>
      <c r="M2755" s="1061">
        <v>19.059999999999999</v>
      </c>
      <c r="N2755" s="1061">
        <v>19.059999999999999</v>
      </c>
      <c r="O2755" s="1061">
        <v>19.059999999999999</v>
      </c>
      <c r="P2755" s="1061">
        <v>19.059999999999999</v>
      </c>
      <c r="Q2755" s="1061">
        <v>19.059999999999999</v>
      </c>
      <c r="R2755" s="1061">
        <v>19.059999999999999</v>
      </c>
      <c r="S2755" s="1061">
        <v>19.059999999999999</v>
      </c>
      <c r="T2755" s="1061">
        <v>19.059999999999999</v>
      </c>
      <c r="U2755" s="1061">
        <v>19.059999999999999</v>
      </c>
      <c r="V2755" s="1061">
        <v>19.059999999999999</v>
      </c>
      <c r="W2755" s="1061">
        <v>19.059999999999999</v>
      </c>
    </row>
    <row r="2756" spans="1:23">
      <c r="A2756" s="908"/>
      <c r="B2756" s="1061" t="s">
        <v>234</v>
      </c>
      <c r="C2756" s="1061" t="s">
        <v>235</v>
      </c>
      <c r="D2756" s="1061" t="s">
        <v>4339</v>
      </c>
      <c r="E2756" s="1061" t="s">
        <v>13674</v>
      </c>
      <c r="F2756" s="1061" t="s">
        <v>5215</v>
      </c>
      <c r="G2756" s="1061" t="s">
        <v>1739</v>
      </c>
      <c r="H2756" s="1061" t="s">
        <v>129</v>
      </c>
      <c r="I2756" s="1061" t="s">
        <v>21</v>
      </c>
      <c r="J2756" s="1061" t="s">
        <v>7975</v>
      </c>
      <c r="K2756" s="1061" t="s">
        <v>14849</v>
      </c>
      <c r="L2756" s="1061">
        <v>19.059999999999999</v>
      </c>
      <c r="M2756" s="1061">
        <v>19.059999999999999</v>
      </c>
      <c r="N2756" s="1061">
        <v>19.059999999999999</v>
      </c>
      <c r="O2756" s="1061">
        <v>19.059999999999999</v>
      </c>
      <c r="P2756" s="1061">
        <v>19.059999999999999</v>
      </c>
      <c r="Q2756" s="1061">
        <v>19.059999999999999</v>
      </c>
      <c r="R2756" s="1061">
        <v>19.059999999999999</v>
      </c>
      <c r="S2756" s="1061">
        <v>19.059999999999999</v>
      </c>
      <c r="T2756" s="1061">
        <v>19.059999999999999</v>
      </c>
      <c r="U2756" s="1061">
        <v>19.059999999999999</v>
      </c>
      <c r="V2756" s="1061">
        <v>19.059999999999999</v>
      </c>
      <c r="W2756" s="1061">
        <v>19.059999999999999</v>
      </c>
    </row>
    <row r="2757" spans="1:23">
      <c r="A2757" s="908"/>
      <c r="B2757" s="1061" t="s">
        <v>234</v>
      </c>
      <c r="C2757" s="1061" t="s">
        <v>235</v>
      </c>
      <c r="D2757" s="1061" t="s">
        <v>4400</v>
      </c>
      <c r="E2757" s="1061" t="s">
        <v>14442</v>
      </c>
      <c r="F2757" s="1061" t="s">
        <v>4400</v>
      </c>
      <c r="G2757" s="1061" t="s">
        <v>1739</v>
      </c>
      <c r="H2757" s="1061" t="s">
        <v>129</v>
      </c>
      <c r="I2757" s="1061" t="s">
        <v>21</v>
      </c>
      <c r="J2757" s="1061" t="s">
        <v>7975</v>
      </c>
      <c r="K2757" s="1061" t="s">
        <v>14849</v>
      </c>
      <c r="L2757" s="1061">
        <v>21.98</v>
      </c>
      <c r="M2757" s="1061">
        <v>21.98</v>
      </c>
      <c r="N2757" s="1061">
        <v>21.98</v>
      </c>
      <c r="O2757" s="1061">
        <v>21.98</v>
      </c>
      <c r="P2757" s="1061">
        <v>21.98</v>
      </c>
      <c r="Q2757" s="1061">
        <v>21.98</v>
      </c>
      <c r="R2757" s="1061">
        <v>21.98</v>
      </c>
      <c r="S2757" s="1061">
        <v>21.98</v>
      </c>
      <c r="T2757" s="1061">
        <v>21.98</v>
      </c>
      <c r="U2757" s="1061">
        <v>21.98</v>
      </c>
      <c r="V2757" s="1061">
        <v>21.98</v>
      </c>
      <c r="W2757" s="1061">
        <v>21.98</v>
      </c>
    </row>
    <row r="2758" spans="1:23">
      <c r="A2758" s="908"/>
      <c r="B2758" s="1061" t="s">
        <v>234</v>
      </c>
      <c r="C2758" s="1061" t="s">
        <v>235</v>
      </c>
      <c r="D2758" s="1061" t="s">
        <v>5384</v>
      </c>
      <c r="E2758" s="1061" t="s">
        <v>5385</v>
      </c>
      <c r="F2758" s="1061" t="s">
        <v>13354</v>
      </c>
      <c r="G2758" s="1061" t="s">
        <v>1739</v>
      </c>
      <c r="H2758" s="1061" t="s">
        <v>129</v>
      </c>
      <c r="I2758" s="1061" t="s">
        <v>21</v>
      </c>
      <c r="J2758" s="1061" t="s">
        <v>7975</v>
      </c>
      <c r="K2758" s="1061" t="s">
        <v>14849</v>
      </c>
      <c r="L2758" s="1061">
        <v>14.67</v>
      </c>
      <c r="M2758" s="1061">
        <v>14.67</v>
      </c>
      <c r="N2758" s="1061">
        <v>14.67</v>
      </c>
      <c r="O2758" s="1061">
        <v>14.67</v>
      </c>
      <c r="P2758" s="1061">
        <v>14.67</v>
      </c>
      <c r="Q2758" s="1061">
        <v>14.67</v>
      </c>
      <c r="R2758" s="1061">
        <v>14.67</v>
      </c>
      <c r="S2758" s="1061">
        <v>14.67</v>
      </c>
      <c r="T2758" s="1061">
        <v>14.67</v>
      </c>
      <c r="U2758" s="1061">
        <v>14.67</v>
      </c>
      <c r="V2758" s="1061">
        <v>14.67</v>
      </c>
      <c r="W2758" s="1061">
        <v>14.67</v>
      </c>
    </row>
    <row r="2759" spans="1:23">
      <c r="A2759" s="908"/>
      <c r="B2759" s="1061" t="s">
        <v>234</v>
      </c>
      <c r="C2759" s="1061" t="s">
        <v>235</v>
      </c>
      <c r="D2759" s="1061" t="s">
        <v>4339</v>
      </c>
      <c r="E2759" s="1061" t="s">
        <v>14596</v>
      </c>
      <c r="F2759" s="1061" t="s">
        <v>14597</v>
      </c>
      <c r="G2759" s="1061" t="s">
        <v>1739</v>
      </c>
      <c r="H2759" s="1061" t="s">
        <v>129</v>
      </c>
      <c r="I2759" s="1061" t="s">
        <v>21</v>
      </c>
      <c r="J2759" s="1061" t="s">
        <v>7975</v>
      </c>
      <c r="K2759" s="1061" t="s">
        <v>14849</v>
      </c>
      <c r="L2759" s="1061">
        <v>6.14</v>
      </c>
      <c r="M2759" s="1061">
        <v>6.14</v>
      </c>
      <c r="N2759" s="1061">
        <v>6.14</v>
      </c>
      <c r="O2759" s="1061">
        <v>6.14</v>
      </c>
      <c r="P2759" s="1061">
        <v>6.14</v>
      </c>
      <c r="Q2759" s="1061">
        <v>6.14</v>
      </c>
      <c r="R2759" s="1061">
        <v>6.14</v>
      </c>
      <c r="S2759" s="1061">
        <v>6.14</v>
      </c>
      <c r="T2759" s="1061">
        <v>6.14</v>
      </c>
      <c r="U2759" s="1061">
        <v>6.14</v>
      </c>
      <c r="V2759" s="1061">
        <v>6.14</v>
      </c>
      <c r="W2759" s="1061">
        <v>6.14</v>
      </c>
    </row>
    <row r="2760" spans="1:23">
      <c r="A2760" s="908"/>
      <c r="B2760" s="1061" t="s">
        <v>234</v>
      </c>
      <c r="C2760" s="1061" t="s">
        <v>235</v>
      </c>
      <c r="D2760" s="1061" t="s">
        <v>5244</v>
      </c>
      <c r="E2760" s="1061" t="s">
        <v>14079</v>
      </c>
      <c r="F2760" s="1061" t="s">
        <v>14080</v>
      </c>
      <c r="G2760" s="1061" t="s">
        <v>1739</v>
      </c>
      <c r="H2760" s="1061" t="s">
        <v>129</v>
      </c>
      <c r="I2760" s="1061" t="s">
        <v>21</v>
      </c>
      <c r="J2760" s="1061" t="s">
        <v>7975</v>
      </c>
      <c r="K2760" s="1061" t="s">
        <v>14849</v>
      </c>
      <c r="L2760" s="1061">
        <v>0.77</v>
      </c>
      <c r="M2760" s="1061">
        <v>0.77</v>
      </c>
      <c r="N2760" s="1061">
        <v>0.77</v>
      </c>
      <c r="O2760" s="1061">
        <v>0.77</v>
      </c>
      <c r="P2760" s="1061">
        <v>0.77</v>
      </c>
      <c r="Q2760" s="1061">
        <v>0.77</v>
      </c>
      <c r="R2760" s="1061">
        <v>0.77</v>
      </c>
      <c r="S2760" s="1061">
        <v>0.77</v>
      </c>
      <c r="T2760" s="1061">
        <v>0.77</v>
      </c>
      <c r="U2760" s="1061">
        <v>0.77</v>
      </c>
      <c r="V2760" s="1061">
        <v>0.77</v>
      </c>
      <c r="W2760" s="1061">
        <v>0.77</v>
      </c>
    </row>
    <row r="2761" spans="1:23">
      <c r="A2761" s="908"/>
      <c r="B2761" s="1061" t="s">
        <v>234</v>
      </c>
      <c r="C2761" s="1061" t="s">
        <v>235</v>
      </c>
      <c r="D2761" s="1061" t="s">
        <v>10182</v>
      </c>
      <c r="E2761" s="1061" t="s">
        <v>5386</v>
      </c>
      <c r="F2761" s="1061" t="s">
        <v>10441</v>
      </c>
      <c r="G2761" s="1061" t="s">
        <v>1739</v>
      </c>
      <c r="H2761" s="1061" t="s">
        <v>129</v>
      </c>
      <c r="I2761" s="1061" t="s">
        <v>21</v>
      </c>
      <c r="J2761" s="1061" t="s">
        <v>7975</v>
      </c>
      <c r="K2761" s="1061" t="s">
        <v>14849</v>
      </c>
      <c r="L2761" s="1061">
        <v>7.23</v>
      </c>
      <c r="M2761" s="1061">
        <v>7.23</v>
      </c>
      <c r="N2761" s="1061">
        <v>7.23</v>
      </c>
      <c r="O2761" s="1061">
        <v>7.23</v>
      </c>
      <c r="P2761" s="1061">
        <v>7.23</v>
      </c>
      <c r="Q2761" s="1061">
        <v>7.23</v>
      </c>
      <c r="R2761" s="1061">
        <v>7.23</v>
      </c>
      <c r="S2761" s="1061">
        <v>7.23</v>
      </c>
      <c r="T2761" s="1061">
        <v>7.23</v>
      </c>
      <c r="U2761" s="1061">
        <v>7.23</v>
      </c>
      <c r="V2761" s="1061">
        <v>7.23</v>
      </c>
      <c r="W2761" s="1061">
        <v>7.23</v>
      </c>
    </row>
    <row r="2762" spans="1:23">
      <c r="A2762" s="908"/>
      <c r="B2762" s="1061" t="s">
        <v>234</v>
      </c>
      <c r="C2762" s="1061" t="s">
        <v>235</v>
      </c>
      <c r="D2762" s="1061" t="s">
        <v>8380</v>
      </c>
      <c r="E2762" s="1061" t="s">
        <v>8381</v>
      </c>
      <c r="F2762" s="1061" t="s">
        <v>8380</v>
      </c>
      <c r="G2762" s="1061" t="s">
        <v>1739</v>
      </c>
      <c r="H2762" s="1061" t="s">
        <v>129</v>
      </c>
      <c r="I2762" s="1061" t="s">
        <v>21</v>
      </c>
      <c r="J2762" s="1061" t="s">
        <v>7975</v>
      </c>
      <c r="K2762" s="1061" t="s">
        <v>14849</v>
      </c>
      <c r="L2762" s="1061">
        <v>5.99</v>
      </c>
      <c r="M2762" s="1061">
        <v>5.99</v>
      </c>
      <c r="N2762" s="1061">
        <v>5.99</v>
      </c>
      <c r="O2762" s="1061">
        <v>5.99</v>
      </c>
      <c r="P2762" s="1061">
        <v>5.99</v>
      </c>
      <c r="Q2762" s="1061">
        <v>5.99</v>
      </c>
      <c r="R2762" s="1061">
        <v>5.99</v>
      </c>
      <c r="S2762" s="1061">
        <v>5.99</v>
      </c>
      <c r="T2762" s="1061">
        <v>5.99</v>
      </c>
      <c r="U2762" s="1061">
        <v>5.99</v>
      </c>
      <c r="V2762" s="1061">
        <v>5.99</v>
      </c>
      <c r="W2762" s="1061">
        <v>5.99</v>
      </c>
    </row>
    <row r="2763" spans="1:23">
      <c r="A2763" s="908"/>
      <c r="B2763" s="1061" t="s">
        <v>234</v>
      </c>
      <c r="C2763" s="1061" t="s">
        <v>235</v>
      </c>
      <c r="D2763" s="1061" t="s">
        <v>5361</v>
      </c>
      <c r="E2763" s="1061" t="s">
        <v>8382</v>
      </c>
      <c r="F2763" s="1061" t="s">
        <v>5361</v>
      </c>
      <c r="G2763" s="1061" t="s">
        <v>1739</v>
      </c>
      <c r="H2763" s="1061" t="s">
        <v>129</v>
      </c>
      <c r="I2763" s="1061" t="s">
        <v>21</v>
      </c>
      <c r="J2763" s="1061" t="s">
        <v>7975</v>
      </c>
      <c r="K2763" s="1061" t="s">
        <v>14849</v>
      </c>
      <c r="L2763" s="1061">
        <v>0.11</v>
      </c>
      <c r="M2763" s="1061">
        <v>0.11</v>
      </c>
      <c r="N2763" s="1061">
        <v>0.11</v>
      </c>
      <c r="O2763" s="1061">
        <v>0.11</v>
      </c>
      <c r="P2763" s="1061">
        <v>0.11</v>
      </c>
      <c r="Q2763" s="1061">
        <v>0.11</v>
      </c>
      <c r="R2763" s="1061">
        <v>0.11</v>
      </c>
      <c r="S2763" s="1061">
        <v>0.11</v>
      </c>
      <c r="T2763" s="1061">
        <v>0.11</v>
      </c>
      <c r="U2763" s="1061">
        <v>0.11</v>
      </c>
      <c r="V2763" s="1061">
        <v>0.11</v>
      </c>
      <c r="W2763" s="1061">
        <v>0.11</v>
      </c>
    </row>
    <row r="2764" spans="1:23">
      <c r="A2764" s="908"/>
      <c r="B2764" s="1061" t="s">
        <v>234</v>
      </c>
      <c r="C2764" s="1061" t="s">
        <v>235</v>
      </c>
      <c r="D2764" s="1061" t="s">
        <v>3276</v>
      </c>
      <c r="E2764" s="1061" t="s">
        <v>8383</v>
      </c>
      <c r="F2764" s="1061" t="s">
        <v>5263</v>
      </c>
      <c r="G2764" s="1061" t="s">
        <v>1739</v>
      </c>
      <c r="H2764" s="1061" t="s">
        <v>129</v>
      </c>
      <c r="I2764" s="1061" t="s">
        <v>21</v>
      </c>
      <c r="J2764" s="1061" t="s">
        <v>7975</v>
      </c>
      <c r="K2764" s="1061" t="s">
        <v>14849</v>
      </c>
      <c r="L2764" s="1061">
        <v>6.23</v>
      </c>
      <c r="M2764" s="1061">
        <v>6.23</v>
      </c>
      <c r="N2764" s="1061">
        <v>6.23</v>
      </c>
      <c r="O2764" s="1061">
        <v>6.23</v>
      </c>
      <c r="P2764" s="1061">
        <v>6.23</v>
      </c>
      <c r="Q2764" s="1061">
        <v>6.23</v>
      </c>
      <c r="R2764" s="1061">
        <v>6.23</v>
      </c>
      <c r="S2764" s="1061">
        <v>6.23</v>
      </c>
      <c r="T2764" s="1061">
        <v>6.23</v>
      </c>
      <c r="U2764" s="1061">
        <v>6.23</v>
      </c>
      <c r="V2764" s="1061">
        <v>6.23</v>
      </c>
      <c r="W2764" s="1061">
        <v>6.23</v>
      </c>
    </row>
    <row r="2765" spans="1:23">
      <c r="A2765" s="908"/>
      <c r="B2765" s="1061" t="s">
        <v>234</v>
      </c>
      <c r="C2765" s="1061" t="s">
        <v>235</v>
      </c>
      <c r="D2765" s="1061" t="s">
        <v>5423</v>
      </c>
      <c r="E2765" s="1061" t="s">
        <v>8384</v>
      </c>
      <c r="F2765" s="1061" t="s">
        <v>5424</v>
      </c>
      <c r="G2765" s="1061" t="s">
        <v>1739</v>
      </c>
      <c r="H2765" s="1061" t="s">
        <v>129</v>
      </c>
      <c r="I2765" s="1061" t="s">
        <v>21</v>
      </c>
      <c r="J2765" s="1061" t="s">
        <v>7975</v>
      </c>
      <c r="K2765" s="1061" t="s">
        <v>14849</v>
      </c>
      <c r="L2765" s="1061">
        <v>2.2000000000000002</v>
      </c>
      <c r="M2765" s="1061">
        <v>2.2000000000000002</v>
      </c>
      <c r="N2765" s="1061">
        <v>2.2000000000000002</v>
      </c>
      <c r="O2765" s="1061">
        <v>2.2000000000000002</v>
      </c>
      <c r="P2765" s="1061">
        <v>2.2000000000000002</v>
      </c>
      <c r="Q2765" s="1061">
        <v>2.2000000000000002</v>
      </c>
      <c r="R2765" s="1061">
        <v>2.2000000000000002</v>
      </c>
      <c r="S2765" s="1061">
        <v>2.2000000000000002</v>
      </c>
      <c r="T2765" s="1061">
        <v>2.2000000000000002</v>
      </c>
      <c r="U2765" s="1061">
        <v>2.2000000000000002</v>
      </c>
      <c r="V2765" s="1061">
        <v>2.2000000000000002</v>
      </c>
      <c r="W2765" s="1061">
        <v>2.2000000000000002</v>
      </c>
    </row>
    <row r="2766" spans="1:23">
      <c r="A2766" s="908"/>
      <c r="B2766" s="1061" t="s">
        <v>234</v>
      </c>
      <c r="C2766" s="1061" t="s">
        <v>235</v>
      </c>
      <c r="D2766" s="1061" t="s">
        <v>5425</v>
      </c>
      <c r="E2766" s="1061" t="s">
        <v>8385</v>
      </c>
      <c r="F2766" s="1061" t="s">
        <v>5425</v>
      </c>
      <c r="G2766" s="1061" t="s">
        <v>1739</v>
      </c>
      <c r="H2766" s="1061" t="s">
        <v>129</v>
      </c>
      <c r="I2766" s="1061" t="s">
        <v>21</v>
      </c>
      <c r="J2766" s="1061" t="s">
        <v>7975</v>
      </c>
      <c r="K2766" s="1061" t="s">
        <v>14849</v>
      </c>
      <c r="L2766" s="1061">
        <v>2.2000000000000002</v>
      </c>
      <c r="M2766" s="1061">
        <v>2.2000000000000002</v>
      </c>
      <c r="N2766" s="1061">
        <v>2.2000000000000002</v>
      </c>
      <c r="O2766" s="1061">
        <v>2.2000000000000002</v>
      </c>
      <c r="P2766" s="1061">
        <v>2.2000000000000002</v>
      </c>
      <c r="Q2766" s="1061">
        <v>2.2000000000000002</v>
      </c>
      <c r="R2766" s="1061">
        <v>2.2000000000000002</v>
      </c>
      <c r="S2766" s="1061">
        <v>2.2000000000000002</v>
      </c>
      <c r="T2766" s="1061">
        <v>2.2000000000000002</v>
      </c>
      <c r="U2766" s="1061">
        <v>2.2000000000000002</v>
      </c>
      <c r="V2766" s="1061">
        <v>2.2000000000000002</v>
      </c>
      <c r="W2766" s="1061">
        <v>2.2000000000000002</v>
      </c>
    </row>
    <row r="2767" spans="1:23">
      <c r="A2767" s="908"/>
      <c r="B2767" s="1061" t="s">
        <v>234</v>
      </c>
      <c r="C2767" s="1061" t="s">
        <v>235</v>
      </c>
      <c r="D2767" s="1061" t="s">
        <v>5426</v>
      </c>
      <c r="E2767" s="1061" t="s">
        <v>8386</v>
      </c>
      <c r="F2767" s="1061" t="s">
        <v>5426</v>
      </c>
      <c r="G2767" s="1061" t="s">
        <v>1739</v>
      </c>
      <c r="H2767" s="1061" t="s">
        <v>129</v>
      </c>
      <c r="I2767" s="1061" t="s">
        <v>21</v>
      </c>
      <c r="J2767" s="1061" t="s">
        <v>7975</v>
      </c>
      <c r="K2767" s="1061" t="s">
        <v>14849</v>
      </c>
      <c r="L2767" s="1061">
        <v>2.12</v>
      </c>
      <c r="M2767" s="1061">
        <v>2.12</v>
      </c>
      <c r="N2767" s="1061">
        <v>2.12</v>
      </c>
      <c r="O2767" s="1061">
        <v>2.12</v>
      </c>
      <c r="P2767" s="1061">
        <v>2.12</v>
      </c>
      <c r="Q2767" s="1061">
        <v>2.12</v>
      </c>
      <c r="R2767" s="1061">
        <v>2.12</v>
      </c>
      <c r="S2767" s="1061">
        <v>2.12</v>
      </c>
      <c r="T2767" s="1061">
        <v>2.12</v>
      </c>
      <c r="U2767" s="1061">
        <v>2.12</v>
      </c>
      <c r="V2767" s="1061">
        <v>2.12</v>
      </c>
      <c r="W2767" s="1061">
        <v>2.12</v>
      </c>
    </row>
    <row r="2768" spans="1:23">
      <c r="A2768" s="908"/>
      <c r="B2768" s="1061" t="s">
        <v>234</v>
      </c>
      <c r="C2768" s="1061" t="s">
        <v>235</v>
      </c>
      <c r="D2768" s="1061" t="s">
        <v>4957</v>
      </c>
      <c r="E2768" s="1061" t="s">
        <v>5387</v>
      </c>
      <c r="F2768" s="1061" t="s">
        <v>5388</v>
      </c>
      <c r="G2768" s="1061" t="s">
        <v>1739</v>
      </c>
      <c r="H2768" s="1061" t="s">
        <v>129</v>
      </c>
      <c r="I2768" s="1061" t="s">
        <v>21</v>
      </c>
      <c r="J2768" s="1061" t="s">
        <v>7975</v>
      </c>
      <c r="K2768" s="1061" t="s">
        <v>14849</v>
      </c>
      <c r="L2768" s="1061">
        <v>509.02</v>
      </c>
      <c r="M2768" s="1061">
        <v>509.02</v>
      </c>
      <c r="N2768" s="1061">
        <v>509.02</v>
      </c>
      <c r="O2768" s="1061">
        <v>509.02</v>
      </c>
      <c r="P2768" s="1061">
        <v>509.02</v>
      </c>
      <c r="Q2768" s="1061">
        <v>509.02</v>
      </c>
      <c r="R2768" s="1061">
        <v>509.02</v>
      </c>
      <c r="S2768" s="1061">
        <v>509.02</v>
      </c>
      <c r="T2768" s="1061">
        <v>509.02</v>
      </c>
      <c r="U2768" s="1061">
        <v>509.02</v>
      </c>
      <c r="V2768" s="1061">
        <v>509.02</v>
      </c>
      <c r="W2768" s="1061">
        <v>509.02</v>
      </c>
    </row>
    <row r="2769" spans="1:23">
      <c r="A2769" s="908"/>
      <c r="B2769" s="1061" t="s">
        <v>234</v>
      </c>
      <c r="C2769" s="1061" t="s">
        <v>235</v>
      </c>
      <c r="D2769" s="1061" t="s">
        <v>4957</v>
      </c>
      <c r="E2769" s="1061" t="s">
        <v>5389</v>
      </c>
      <c r="F2769" s="1061" t="s">
        <v>5388</v>
      </c>
      <c r="G2769" s="1061" t="s">
        <v>1739</v>
      </c>
      <c r="H2769" s="1061" t="s">
        <v>129</v>
      </c>
      <c r="I2769" s="1061" t="s">
        <v>21</v>
      </c>
      <c r="J2769" s="1061" t="s">
        <v>7975</v>
      </c>
      <c r="K2769" s="1061" t="s">
        <v>14849</v>
      </c>
      <c r="L2769" s="1061">
        <v>344.81</v>
      </c>
      <c r="M2769" s="1061">
        <v>344.81</v>
      </c>
      <c r="N2769" s="1061">
        <v>344.81</v>
      </c>
      <c r="O2769" s="1061">
        <v>344.81</v>
      </c>
      <c r="P2769" s="1061">
        <v>344.81</v>
      </c>
      <c r="Q2769" s="1061">
        <v>344.81</v>
      </c>
      <c r="R2769" s="1061">
        <v>344.81</v>
      </c>
      <c r="S2769" s="1061">
        <v>344.81</v>
      </c>
      <c r="T2769" s="1061">
        <v>344.81</v>
      </c>
      <c r="U2769" s="1061">
        <v>344.81</v>
      </c>
      <c r="V2769" s="1061">
        <v>344.81</v>
      </c>
      <c r="W2769" s="1061">
        <v>344.81</v>
      </c>
    </row>
    <row r="2770" spans="1:23">
      <c r="A2770" s="908"/>
      <c r="B2770" s="1061" t="s">
        <v>234</v>
      </c>
      <c r="C2770" s="1061" t="s">
        <v>235</v>
      </c>
      <c r="D2770" s="1061" t="s">
        <v>5390</v>
      </c>
      <c r="E2770" s="1061" t="s">
        <v>5391</v>
      </c>
      <c r="F2770" s="1061" t="s">
        <v>5392</v>
      </c>
      <c r="G2770" s="1061" t="s">
        <v>1739</v>
      </c>
      <c r="H2770" s="1061" t="s">
        <v>129</v>
      </c>
      <c r="I2770" s="1061" t="s">
        <v>21</v>
      </c>
      <c r="J2770" s="1061" t="s">
        <v>7975</v>
      </c>
      <c r="K2770" s="1061" t="s">
        <v>14849</v>
      </c>
      <c r="L2770" s="1061">
        <v>21.34</v>
      </c>
      <c r="M2770" s="1061">
        <v>21.34</v>
      </c>
      <c r="N2770" s="1061">
        <v>21.34</v>
      </c>
      <c r="O2770" s="1061">
        <v>21.34</v>
      </c>
      <c r="P2770" s="1061">
        <v>21.34</v>
      </c>
      <c r="Q2770" s="1061">
        <v>21.34</v>
      </c>
      <c r="R2770" s="1061">
        <v>21.34</v>
      </c>
      <c r="S2770" s="1061">
        <v>21.34</v>
      </c>
      <c r="T2770" s="1061">
        <v>21.34</v>
      </c>
      <c r="U2770" s="1061">
        <v>21.34</v>
      </c>
      <c r="V2770" s="1061">
        <v>21.34</v>
      </c>
      <c r="W2770" s="1061">
        <v>21.34</v>
      </c>
    </row>
    <row r="2771" spans="1:23">
      <c r="A2771" s="908"/>
      <c r="B2771" s="1061" t="s">
        <v>234</v>
      </c>
      <c r="C2771" s="1061" t="s">
        <v>235</v>
      </c>
      <c r="D2771" s="1061" t="s">
        <v>7874</v>
      </c>
      <c r="E2771" s="1061" t="s">
        <v>12267</v>
      </c>
      <c r="F2771" s="1061" t="s">
        <v>12268</v>
      </c>
      <c r="G2771" s="1061" t="s">
        <v>1739</v>
      </c>
      <c r="H2771" s="1061" t="s">
        <v>129</v>
      </c>
      <c r="I2771" s="1061" t="s">
        <v>21</v>
      </c>
      <c r="J2771" s="1061" t="s">
        <v>7975</v>
      </c>
      <c r="K2771" s="1061" t="s">
        <v>14849</v>
      </c>
      <c r="L2771" s="1061">
        <v>28.07</v>
      </c>
      <c r="M2771" s="1061">
        <v>28.07</v>
      </c>
      <c r="N2771" s="1061">
        <v>28.07</v>
      </c>
      <c r="O2771" s="1061">
        <v>28.07</v>
      </c>
      <c r="P2771" s="1061">
        <v>28.07</v>
      </c>
      <c r="Q2771" s="1061">
        <v>28.07</v>
      </c>
      <c r="R2771" s="1061">
        <v>28.07</v>
      </c>
      <c r="S2771" s="1061">
        <v>28.07</v>
      </c>
      <c r="T2771" s="1061">
        <v>28.07</v>
      </c>
      <c r="U2771" s="1061">
        <v>28.07</v>
      </c>
      <c r="V2771" s="1061">
        <v>28.07</v>
      </c>
      <c r="W2771" s="1061">
        <v>28.07</v>
      </c>
    </row>
    <row r="2772" spans="1:23">
      <c r="A2772" s="908"/>
      <c r="B2772" s="1061" t="s">
        <v>234</v>
      </c>
      <c r="C2772" s="1061" t="s">
        <v>235</v>
      </c>
      <c r="D2772" s="1061" t="s">
        <v>4270</v>
      </c>
      <c r="E2772" s="1061" t="s">
        <v>10183</v>
      </c>
      <c r="F2772" s="1061" t="s">
        <v>10184</v>
      </c>
      <c r="G2772" s="1061" t="s">
        <v>1739</v>
      </c>
      <c r="H2772" s="1061" t="s">
        <v>129</v>
      </c>
      <c r="I2772" s="1061" t="s">
        <v>21</v>
      </c>
      <c r="J2772" s="1061" t="s">
        <v>7975</v>
      </c>
      <c r="K2772" s="1061" t="s">
        <v>14849</v>
      </c>
      <c r="L2772" s="1061">
        <v>156.82</v>
      </c>
      <c r="M2772" s="1061">
        <v>156.82</v>
      </c>
      <c r="N2772" s="1061">
        <v>156.82</v>
      </c>
      <c r="O2772" s="1061">
        <v>156.82</v>
      </c>
      <c r="P2772" s="1061">
        <v>156.82</v>
      </c>
      <c r="Q2772" s="1061">
        <v>156.82</v>
      </c>
      <c r="R2772" s="1061">
        <v>156.82</v>
      </c>
      <c r="S2772" s="1061">
        <v>156.82</v>
      </c>
      <c r="T2772" s="1061">
        <v>156.82</v>
      </c>
      <c r="U2772" s="1061">
        <v>156.82</v>
      </c>
      <c r="V2772" s="1061">
        <v>156.82</v>
      </c>
      <c r="W2772" s="1061">
        <v>156.82</v>
      </c>
    </row>
    <row r="2773" spans="1:23">
      <c r="A2773" s="908"/>
      <c r="B2773" s="1061" t="s">
        <v>234</v>
      </c>
      <c r="C2773" s="1061" t="s">
        <v>235</v>
      </c>
      <c r="D2773" s="1061" t="s">
        <v>4957</v>
      </c>
      <c r="E2773" s="1061" t="s">
        <v>5393</v>
      </c>
      <c r="F2773" s="1061" t="s">
        <v>10490</v>
      </c>
      <c r="G2773" s="1061" t="s">
        <v>1739</v>
      </c>
      <c r="H2773" s="1061" t="s">
        <v>129</v>
      </c>
      <c r="I2773" s="1061" t="s">
        <v>21</v>
      </c>
      <c r="J2773" s="1061" t="s">
        <v>7975</v>
      </c>
      <c r="K2773" s="1061" t="s">
        <v>14849</v>
      </c>
      <c r="L2773" s="1061">
        <v>246.3</v>
      </c>
      <c r="M2773" s="1061">
        <v>246.3</v>
      </c>
      <c r="N2773" s="1061">
        <v>246.3</v>
      </c>
      <c r="O2773" s="1061">
        <v>246.3</v>
      </c>
      <c r="P2773" s="1061">
        <v>246.3</v>
      </c>
      <c r="Q2773" s="1061">
        <v>246.3</v>
      </c>
      <c r="R2773" s="1061">
        <v>246.3</v>
      </c>
      <c r="S2773" s="1061">
        <v>246.3</v>
      </c>
      <c r="T2773" s="1061">
        <v>246.3</v>
      </c>
      <c r="U2773" s="1061">
        <v>246.3</v>
      </c>
      <c r="V2773" s="1061">
        <v>246.3</v>
      </c>
      <c r="W2773" s="1061">
        <v>246.3</v>
      </c>
    </row>
    <row r="2774" spans="1:23">
      <c r="A2774" s="908"/>
      <c r="B2774" s="1061" t="s">
        <v>234</v>
      </c>
      <c r="C2774" s="1061" t="s">
        <v>235</v>
      </c>
      <c r="D2774" s="1061" t="s">
        <v>4957</v>
      </c>
      <c r="E2774" s="1061" t="s">
        <v>5394</v>
      </c>
      <c r="F2774" s="1061" t="s">
        <v>5388</v>
      </c>
      <c r="G2774" s="1061" t="s">
        <v>1739</v>
      </c>
      <c r="H2774" s="1061" t="s">
        <v>129</v>
      </c>
      <c r="I2774" s="1061" t="s">
        <v>21</v>
      </c>
      <c r="J2774" s="1061" t="s">
        <v>7975</v>
      </c>
      <c r="K2774" s="1061" t="s">
        <v>14849</v>
      </c>
      <c r="L2774" s="1061">
        <v>311.97000000000003</v>
      </c>
      <c r="M2774" s="1061">
        <v>311.97000000000003</v>
      </c>
      <c r="N2774" s="1061">
        <v>311.97000000000003</v>
      </c>
      <c r="O2774" s="1061">
        <v>311.97000000000003</v>
      </c>
      <c r="P2774" s="1061">
        <v>311.97000000000003</v>
      </c>
      <c r="Q2774" s="1061">
        <v>311.97000000000003</v>
      </c>
      <c r="R2774" s="1061">
        <v>311.97000000000003</v>
      </c>
      <c r="S2774" s="1061">
        <v>311.97000000000003</v>
      </c>
      <c r="T2774" s="1061">
        <v>311.97000000000003</v>
      </c>
      <c r="U2774" s="1061">
        <v>311.97000000000003</v>
      </c>
      <c r="V2774" s="1061">
        <v>311.97000000000003</v>
      </c>
      <c r="W2774" s="1061">
        <v>311.97000000000003</v>
      </c>
    </row>
    <row r="2775" spans="1:23">
      <c r="A2775" s="908"/>
      <c r="B2775" s="1061" t="s">
        <v>234</v>
      </c>
      <c r="C2775" s="1061" t="s">
        <v>235</v>
      </c>
      <c r="D2775" s="1061" t="s">
        <v>5395</v>
      </c>
      <c r="E2775" s="1061" t="s">
        <v>5396</v>
      </c>
      <c r="F2775" s="1061" t="s">
        <v>10491</v>
      </c>
      <c r="G2775" s="1061" t="s">
        <v>1739</v>
      </c>
      <c r="H2775" s="1061" t="s">
        <v>129</v>
      </c>
      <c r="I2775" s="1061" t="s">
        <v>21</v>
      </c>
      <c r="J2775" s="1061" t="s">
        <v>7975</v>
      </c>
      <c r="K2775" s="1061" t="s">
        <v>14849</v>
      </c>
      <c r="L2775" s="1061">
        <v>72.489999999999995</v>
      </c>
      <c r="M2775" s="1061">
        <v>72.489999999999995</v>
      </c>
      <c r="N2775" s="1061">
        <v>72.489999999999995</v>
      </c>
      <c r="O2775" s="1061">
        <v>72.489999999999995</v>
      </c>
      <c r="P2775" s="1061">
        <v>72.489999999999995</v>
      </c>
      <c r="Q2775" s="1061">
        <v>72.489999999999995</v>
      </c>
      <c r="R2775" s="1061">
        <v>72.489999999999995</v>
      </c>
      <c r="S2775" s="1061">
        <v>72.489999999999995</v>
      </c>
      <c r="T2775" s="1061">
        <v>72.489999999999995</v>
      </c>
      <c r="U2775" s="1061">
        <v>72.489999999999995</v>
      </c>
      <c r="V2775" s="1061">
        <v>72.489999999999995</v>
      </c>
      <c r="W2775" s="1061">
        <v>72.489999999999995</v>
      </c>
    </row>
    <row r="2776" spans="1:23">
      <c r="A2776" s="908"/>
      <c r="B2776" s="1061" t="s">
        <v>234</v>
      </c>
      <c r="C2776" s="1061" t="s">
        <v>235</v>
      </c>
      <c r="D2776" s="1061" t="s">
        <v>5395</v>
      </c>
      <c r="E2776" s="1061" t="s">
        <v>5397</v>
      </c>
      <c r="F2776" s="1061" t="s">
        <v>10492</v>
      </c>
      <c r="G2776" s="1061" t="s">
        <v>1739</v>
      </c>
      <c r="H2776" s="1061" t="s">
        <v>129</v>
      </c>
      <c r="I2776" s="1061" t="s">
        <v>21</v>
      </c>
      <c r="J2776" s="1061" t="s">
        <v>7975</v>
      </c>
      <c r="K2776" s="1061" t="s">
        <v>14849</v>
      </c>
      <c r="L2776" s="1061">
        <v>24.87</v>
      </c>
      <c r="M2776" s="1061">
        <v>24.87</v>
      </c>
      <c r="N2776" s="1061">
        <v>24.87</v>
      </c>
      <c r="O2776" s="1061">
        <v>24.87</v>
      </c>
      <c r="P2776" s="1061">
        <v>24.87</v>
      </c>
      <c r="Q2776" s="1061">
        <v>24.87</v>
      </c>
      <c r="R2776" s="1061">
        <v>24.87</v>
      </c>
      <c r="S2776" s="1061">
        <v>24.87</v>
      </c>
      <c r="T2776" s="1061">
        <v>24.87</v>
      </c>
      <c r="U2776" s="1061">
        <v>24.87</v>
      </c>
      <c r="V2776" s="1061">
        <v>24.87</v>
      </c>
      <c r="W2776" s="1061">
        <v>24.87</v>
      </c>
    </row>
    <row r="2777" spans="1:23">
      <c r="A2777" s="908"/>
      <c r="B2777" s="1061" t="s">
        <v>234</v>
      </c>
      <c r="C2777" s="1061" t="s">
        <v>235</v>
      </c>
      <c r="D2777" s="1061" t="s">
        <v>4981</v>
      </c>
      <c r="E2777" s="1061" t="s">
        <v>5398</v>
      </c>
      <c r="F2777" s="1061" t="s">
        <v>4981</v>
      </c>
      <c r="G2777" s="1061" t="s">
        <v>1739</v>
      </c>
      <c r="H2777" s="1061" t="s">
        <v>129</v>
      </c>
      <c r="I2777" s="1061" t="s">
        <v>21</v>
      </c>
      <c r="J2777" s="1061" t="s">
        <v>7975</v>
      </c>
      <c r="K2777" s="1061" t="s">
        <v>14849</v>
      </c>
      <c r="L2777" s="1061">
        <v>53.86</v>
      </c>
      <c r="M2777" s="1061">
        <v>53.86</v>
      </c>
      <c r="N2777" s="1061">
        <v>53.86</v>
      </c>
      <c r="O2777" s="1061">
        <v>53.86</v>
      </c>
      <c r="P2777" s="1061">
        <v>53.86</v>
      </c>
      <c r="Q2777" s="1061">
        <v>53.86</v>
      </c>
      <c r="R2777" s="1061">
        <v>53.86</v>
      </c>
      <c r="S2777" s="1061">
        <v>53.86</v>
      </c>
      <c r="T2777" s="1061">
        <v>53.86</v>
      </c>
      <c r="U2777" s="1061">
        <v>53.86</v>
      </c>
      <c r="V2777" s="1061">
        <v>53.86</v>
      </c>
      <c r="W2777" s="1061">
        <v>53.86</v>
      </c>
    </row>
    <row r="2778" spans="1:23">
      <c r="A2778" s="908"/>
      <c r="B2778" s="1061" t="s">
        <v>234</v>
      </c>
      <c r="C2778" s="1061" t="s">
        <v>235</v>
      </c>
      <c r="D2778" s="1061" t="s">
        <v>4632</v>
      </c>
      <c r="E2778" s="1061" t="s">
        <v>5399</v>
      </c>
      <c r="F2778" s="1061" t="s">
        <v>5400</v>
      </c>
      <c r="G2778" s="1061" t="s">
        <v>1739</v>
      </c>
      <c r="H2778" s="1061" t="s">
        <v>129</v>
      </c>
      <c r="I2778" s="1061" t="s">
        <v>21</v>
      </c>
      <c r="J2778" s="1061" t="s">
        <v>7975</v>
      </c>
      <c r="K2778" s="1061" t="s">
        <v>14849</v>
      </c>
      <c r="L2778" s="1061">
        <v>116.91</v>
      </c>
      <c r="M2778" s="1061">
        <v>116.91</v>
      </c>
      <c r="N2778" s="1061">
        <v>116.91</v>
      </c>
      <c r="O2778" s="1061">
        <v>116.91</v>
      </c>
      <c r="P2778" s="1061">
        <v>116.91</v>
      </c>
      <c r="Q2778" s="1061">
        <v>116.91</v>
      </c>
      <c r="R2778" s="1061">
        <v>116.91</v>
      </c>
      <c r="S2778" s="1061">
        <v>116.91</v>
      </c>
      <c r="T2778" s="1061">
        <v>116.91</v>
      </c>
      <c r="U2778" s="1061">
        <v>116.91</v>
      </c>
      <c r="V2778" s="1061">
        <v>116.91</v>
      </c>
      <c r="W2778" s="1061">
        <v>116.91</v>
      </c>
    </row>
    <row r="2779" spans="1:23">
      <c r="A2779" s="908"/>
      <c r="B2779" s="1061" t="s">
        <v>234</v>
      </c>
      <c r="C2779" s="1061" t="s">
        <v>235</v>
      </c>
      <c r="D2779" s="1061" t="s">
        <v>4555</v>
      </c>
      <c r="E2779" s="1061" t="s">
        <v>5401</v>
      </c>
      <c r="F2779" s="1061" t="s">
        <v>5402</v>
      </c>
      <c r="G2779" s="1061" t="s">
        <v>1739</v>
      </c>
      <c r="H2779" s="1061" t="s">
        <v>129</v>
      </c>
      <c r="I2779" s="1061" t="s">
        <v>21</v>
      </c>
      <c r="J2779" s="1061" t="s">
        <v>7975</v>
      </c>
      <c r="K2779" s="1061" t="s">
        <v>14849</v>
      </c>
      <c r="L2779" s="1061">
        <v>84.07</v>
      </c>
      <c r="M2779" s="1061">
        <v>84.07</v>
      </c>
      <c r="N2779" s="1061">
        <v>84.07</v>
      </c>
      <c r="O2779" s="1061">
        <v>84.07</v>
      </c>
      <c r="P2779" s="1061">
        <v>84.07</v>
      </c>
      <c r="Q2779" s="1061">
        <v>84.07</v>
      </c>
      <c r="R2779" s="1061">
        <v>84.07</v>
      </c>
      <c r="S2779" s="1061">
        <v>84.07</v>
      </c>
      <c r="T2779" s="1061">
        <v>84.07</v>
      </c>
      <c r="U2779" s="1061">
        <v>84.07</v>
      </c>
      <c r="V2779" s="1061">
        <v>84.07</v>
      </c>
      <c r="W2779" s="1061">
        <v>84.07</v>
      </c>
    </row>
    <row r="2780" spans="1:23">
      <c r="A2780" s="908"/>
      <c r="B2780" s="1061" t="s">
        <v>234</v>
      </c>
      <c r="C2780" s="1061" t="s">
        <v>235</v>
      </c>
      <c r="D2780" s="1061" t="s">
        <v>4339</v>
      </c>
      <c r="E2780" s="1061" t="s">
        <v>5403</v>
      </c>
      <c r="F2780" s="1061" t="s">
        <v>5404</v>
      </c>
      <c r="G2780" s="1061" t="s">
        <v>1739</v>
      </c>
      <c r="H2780" s="1061" t="s">
        <v>129</v>
      </c>
      <c r="I2780" s="1061" t="s">
        <v>21</v>
      </c>
      <c r="J2780" s="1061" t="s">
        <v>7975</v>
      </c>
      <c r="K2780" s="1061" t="s">
        <v>14849</v>
      </c>
      <c r="L2780" s="1061">
        <v>51.23</v>
      </c>
      <c r="M2780" s="1061">
        <v>51.23</v>
      </c>
      <c r="N2780" s="1061">
        <v>51.23</v>
      </c>
      <c r="O2780" s="1061">
        <v>51.23</v>
      </c>
      <c r="P2780" s="1061">
        <v>51.23</v>
      </c>
      <c r="Q2780" s="1061">
        <v>51.23</v>
      </c>
      <c r="R2780" s="1061">
        <v>51.23</v>
      </c>
      <c r="S2780" s="1061">
        <v>51.23</v>
      </c>
      <c r="T2780" s="1061">
        <v>51.23</v>
      </c>
      <c r="U2780" s="1061">
        <v>51.23</v>
      </c>
      <c r="V2780" s="1061">
        <v>51.23</v>
      </c>
      <c r="W2780" s="1061">
        <v>51.23</v>
      </c>
    </row>
    <row r="2781" spans="1:23">
      <c r="A2781" s="908"/>
      <c r="B2781" s="1061" t="s">
        <v>234</v>
      </c>
      <c r="C2781" s="1061" t="s">
        <v>235</v>
      </c>
      <c r="D2781" s="1061" t="s">
        <v>4872</v>
      </c>
      <c r="E2781" s="1061" t="s">
        <v>5405</v>
      </c>
      <c r="F2781" s="1061" t="s">
        <v>5406</v>
      </c>
      <c r="G2781" s="1061" t="s">
        <v>1739</v>
      </c>
      <c r="H2781" s="1061" t="s">
        <v>129</v>
      </c>
      <c r="I2781" s="1061" t="s">
        <v>21</v>
      </c>
      <c r="J2781" s="1061" t="s">
        <v>7975</v>
      </c>
      <c r="K2781" s="1061" t="s">
        <v>14849</v>
      </c>
      <c r="L2781" s="1061">
        <v>126.6</v>
      </c>
      <c r="M2781" s="1061">
        <v>126.6</v>
      </c>
      <c r="N2781" s="1061">
        <v>126.6</v>
      </c>
      <c r="O2781" s="1061">
        <v>126.6</v>
      </c>
      <c r="P2781" s="1061">
        <v>126.6</v>
      </c>
      <c r="Q2781" s="1061">
        <v>126.6</v>
      </c>
      <c r="R2781" s="1061">
        <v>126.6</v>
      </c>
      <c r="S2781" s="1061">
        <v>126.6</v>
      </c>
      <c r="T2781" s="1061">
        <v>126.6</v>
      </c>
      <c r="U2781" s="1061">
        <v>126.6</v>
      </c>
      <c r="V2781" s="1061">
        <v>126.6</v>
      </c>
      <c r="W2781" s="1061">
        <v>126.6</v>
      </c>
    </row>
    <row r="2782" spans="1:23">
      <c r="A2782" s="908"/>
      <c r="B2782" s="1061" t="s">
        <v>234</v>
      </c>
      <c r="C2782" s="1061" t="s">
        <v>235</v>
      </c>
      <c r="D2782" s="1061" t="s">
        <v>4632</v>
      </c>
      <c r="E2782" s="1061" t="s">
        <v>5407</v>
      </c>
      <c r="F2782" s="1061" t="s">
        <v>5408</v>
      </c>
      <c r="G2782" s="1061" t="s">
        <v>1739</v>
      </c>
      <c r="H2782" s="1061" t="s">
        <v>129</v>
      </c>
      <c r="I2782" s="1061" t="s">
        <v>21</v>
      </c>
      <c r="J2782" s="1061" t="s">
        <v>7975</v>
      </c>
      <c r="K2782" s="1061" t="s">
        <v>14849</v>
      </c>
      <c r="L2782" s="1061">
        <v>799.81</v>
      </c>
      <c r="M2782" s="1061">
        <v>799.81</v>
      </c>
      <c r="N2782" s="1061">
        <v>799.81</v>
      </c>
      <c r="O2782" s="1061">
        <v>799.81</v>
      </c>
      <c r="P2782" s="1061">
        <v>799.81</v>
      </c>
      <c r="Q2782" s="1061">
        <v>799.81</v>
      </c>
      <c r="R2782" s="1061">
        <v>799.81</v>
      </c>
      <c r="S2782" s="1061">
        <v>799.81</v>
      </c>
      <c r="T2782" s="1061">
        <v>799.81</v>
      </c>
      <c r="U2782" s="1061">
        <v>799.81</v>
      </c>
      <c r="V2782" s="1061">
        <v>799.81</v>
      </c>
      <c r="W2782" s="1061">
        <v>799.81</v>
      </c>
    </row>
    <row r="2783" spans="1:23">
      <c r="A2783" s="908"/>
      <c r="B2783" s="1061" t="s">
        <v>234</v>
      </c>
      <c r="C2783" s="1061" t="s">
        <v>235</v>
      </c>
      <c r="D2783" s="1061" t="s">
        <v>4555</v>
      </c>
      <c r="E2783" s="1061" t="s">
        <v>9803</v>
      </c>
      <c r="F2783" s="1061" t="s">
        <v>9804</v>
      </c>
      <c r="G2783" s="1061" t="s">
        <v>1739</v>
      </c>
      <c r="H2783" s="1061" t="s">
        <v>129</v>
      </c>
      <c r="I2783" s="1061" t="s">
        <v>21</v>
      </c>
      <c r="J2783" s="1061" t="s">
        <v>7975</v>
      </c>
      <c r="K2783" s="1061" t="s">
        <v>14849</v>
      </c>
      <c r="L2783" s="1061">
        <v>2337.44</v>
      </c>
      <c r="M2783" s="1061">
        <v>2337.44</v>
      </c>
      <c r="N2783" s="1061">
        <v>2337.44</v>
      </c>
      <c r="O2783" s="1061">
        <v>2337.44</v>
      </c>
      <c r="P2783" s="1061">
        <v>2337.44</v>
      </c>
      <c r="Q2783" s="1061">
        <v>2337.44</v>
      </c>
      <c r="R2783" s="1061">
        <v>2337.44</v>
      </c>
      <c r="S2783" s="1061">
        <v>2337.44</v>
      </c>
      <c r="T2783" s="1061">
        <v>2337.44</v>
      </c>
      <c r="U2783" s="1061">
        <v>2337.44</v>
      </c>
      <c r="V2783" s="1061">
        <v>2337.44</v>
      </c>
      <c r="W2783" s="1061">
        <v>2337.44</v>
      </c>
    </row>
    <row r="2784" spans="1:23">
      <c r="A2784" s="908"/>
      <c r="B2784" s="1061" t="s">
        <v>234</v>
      </c>
      <c r="C2784" s="1061" t="s">
        <v>235</v>
      </c>
      <c r="D2784" s="1061" t="s">
        <v>4872</v>
      </c>
      <c r="E2784" s="1061" t="s">
        <v>9805</v>
      </c>
      <c r="F2784" s="1061" t="s">
        <v>9806</v>
      </c>
      <c r="G2784" s="1061" t="s">
        <v>1739</v>
      </c>
      <c r="H2784" s="1061" t="s">
        <v>129</v>
      </c>
      <c r="I2784" s="1061" t="s">
        <v>21</v>
      </c>
      <c r="J2784" s="1061" t="s">
        <v>7975</v>
      </c>
      <c r="K2784" s="1061" t="s">
        <v>14849</v>
      </c>
      <c r="L2784" s="1061">
        <v>2772.08</v>
      </c>
      <c r="M2784" s="1061">
        <v>2772.08</v>
      </c>
      <c r="N2784" s="1061">
        <v>2772.08</v>
      </c>
      <c r="O2784" s="1061">
        <v>2772.08</v>
      </c>
      <c r="P2784" s="1061">
        <v>2772.08</v>
      </c>
      <c r="Q2784" s="1061">
        <v>2772.08</v>
      </c>
      <c r="R2784" s="1061">
        <v>2772.08</v>
      </c>
      <c r="S2784" s="1061">
        <v>2772.08</v>
      </c>
      <c r="T2784" s="1061">
        <v>2772.08</v>
      </c>
      <c r="U2784" s="1061">
        <v>2772.08</v>
      </c>
      <c r="V2784" s="1061">
        <v>2772.08</v>
      </c>
      <c r="W2784" s="1061">
        <v>2772.08</v>
      </c>
    </row>
    <row r="2785" spans="1:23">
      <c r="A2785" s="908"/>
      <c r="B2785" s="1061" t="s">
        <v>234</v>
      </c>
      <c r="C2785" s="1061" t="s">
        <v>235</v>
      </c>
      <c r="D2785" s="1061" t="s">
        <v>13864</v>
      </c>
      <c r="E2785" s="1061" t="s">
        <v>14598</v>
      </c>
      <c r="F2785" s="1061" t="s">
        <v>14599</v>
      </c>
      <c r="G2785" s="1061" t="s">
        <v>1739</v>
      </c>
      <c r="H2785" s="1061" t="s">
        <v>129</v>
      </c>
      <c r="I2785" s="1061" t="s">
        <v>21</v>
      </c>
      <c r="J2785" s="1061" t="s">
        <v>7975</v>
      </c>
      <c r="K2785" s="1061" t="s">
        <v>14849</v>
      </c>
      <c r="L2785" s="1061">
        <v>32.75</v>
      </c>
      <c r="M2785" s="1061">
        <v>32.75</v>
      </c>
      <c r="N2785" s="1061">
        <v>32.75</v>
      </c>
      <c r="O2785" s="1061">
        <v>32.75</v>
      </c>
      <c r="P2785" s="1061">
        <v>32.75</v>
      </c>
      <c r="Q2785" s="1061">
        <v>32.75</v>
      </c>
      <c r="R2785" s="1061">
        <v>32.75</v>
      </c>
      <c r="S2785" s="1061">
        <v>32.75</v>
      </c>
      <c r="T2785" s="1061">
        <v>32.75</v>
      </c>
      <c r="U2785" s="1061">
        <v>32.75</v>
      </c>
      <c r="V2785" s="1061">
        <v>32.75</v>
      </c>
      <c r="W2785" s="1061">
        <v>32.75</v>
      </c>
    </row>
    <row r="2786" spans="1:23">
      <c r="A2786" s="908"/>
      <c r="B2786" s="1061" t="s">
        <v>234</v>
      </c>
      <c r="C2786" s="1061" t="s">
        <v>235</v>
      </c>
      <c r="D2786" s="1061" t="s">
        <v>5221</v>
      </c>
      <c r="E2786" s="1061" t="s">
        <v>14443</v>
      </c>
      <c r="F2786" s="1061" t="s">
        <v>5223</v>
      </c>
      <c r="G2786" s="1061" t="s">
        <v>1739</v>
      </c>
      <c r="H2786" s="1061" t="s">
        <v>129</v>
      </c>
      <c r="I2786" s="1061" t="s">
        <v>21</v>
      </c>
      <c r="J2786" s="1061" t="s">
        <v>7975</v>
      </c>
      <c r="K2786" s="1061" t="s">
        <v>14849</v>
      </c>
      <c r="L2786" s="1061">
        <v>32.75</v>
      </c>
      <c r="M2786" s="1061">
        <v>32.75</v>
      </c>
      <c r="N2786" s="1061">
        <v>32.75</v>
      </c>
      <c r="O2786" s="1061">
        <v>32.75</v>
      </c>
      <c r="P2786" s="1061">
        <v>32.75</v>
      </c>
      <c r="Q2786" s="1061">
        <v>32.75</v>
      </c>
      <c r="R2786" s="1061">
        <v>32.75</v>
      </c>
      <c r="S2786" s="1061">
        <v>32.75</v>
      </c>
      <c r="T2786" s="1061">
        <v>32.75</v>
      </c>
      <c r="U2786" s="1061">
        <v>32.75</v>
      </c>
      <c r="V2786" s="1061">
        <v>32.75</v>
      </c>
      <c r="W2786" s="1061">
        <v>32.75</v>
      </c>
    </row>
    <row r="2787" spans="1:23">
      <c r="A2787" s="908"/>
      <c r="B2787" s="1061" t="s">
        <v>234</v>
      </c>
      <c r="C2787" s="1061" t="s">
        <v>235</v>
      </c>
      <c r="D2787" s="1061" t="s">
        <v>4422</v>
      </c>
      <c r="E2787" s="1061" t="s">
        <v>5409</v>
      </c>
      <c r="F2787" s="1061" t="s">
        <v>5410</v>
      </c>
      <c r="G2787" s="1061" t="s">
        <v>1739</v>
      </c>
      <c r="H2787" s="1061" t="s">
        <v>129</v>
      </c>
      <c r="I2787" s="1061" t="s">
        <v>21</v>
      </c>
      <c r="J2787" s="1061" t="s">
        <v>7975</v>
      </c>
      <c r="K2787" s="1061" t="s">
        <v>14849</v>
      </c>
      <c r="L2787" s="1061">
        <v>288.99</v>
      </c>
      <c r="M2787" s="1061">
        <v>288.99</v>
      </c>
      <c r="N2787" s="1061">
        <v>288.99</v>
      </c>
      <c r="O2787" s="1061">
        <v>288.99</v>
      </c>
      <c r="P2787" s="1061">
        <v>288.99</v>
      </c>
      <c r="Q2787" s="1061">
        <v>288.99</v>
      </c>
      <c r="R2787" s="1061">
        <v>288.99</v>
      </c>
      <c r="S2787" s="1061">
        <v>288.99</v>
      </c>
      <c r="T2787" s="1061">
        <v>288.99</v>
      </c>
      <c r="U2787" s="1061">
        <v>288.99</v>
      </c>
      <c r="V2787" s="1061">
        <v>288.99</v>
      </c>
      <c r="W2787" s="1061">
        <v>288.99</v>
      </c>
    </row>
    <row r="2788" spans="1:23">
      <c r="A2788" s="908"/>
      <c r="B2788" s="1061" t="s">
        <v>234</v>
      </c>
      <c r="C2788" s="1061" t="s">
        <v>235</v>
      </c>
      <c r="D2788" s="1061" t="s">
        <v>2988</v>
      </c>
      <c r="E2788" s="1061" t="s">
        <v>10493</v>
      </c>
      <c r="F2788" s="1061" t="s">
        <v>10494</v>
      </c>
      <c r="G2788" s="1061" t="s">
        <v>1739</v>
      </c>
      <c r="H2788" s="1061" t="s">
        <v>129</v>
      </c>
      <c r="I2788" s="1061" t="s">
        <v>21</v>
      </c>
      <c r="J2788" s="1061" t="s">
        <v>7975</v>
      </c>
      <c r="K2788" s="1061" t="s">
        <v>14849</v>
      </c>
      <c r="L2788" s="1061">
        <v>418.7</v>
      </c>
      <c r="M2788" s="1061">
        <v>418.7</v>
      </c>
      <c r="N2788" s="1061">
        <v>418.7</v>
      </c>
      <c r="O2788" s="1061">
        <v>418.7</v>
      </c>
      <c r="P2788" s="1061">
        <v>418.7</v>
      </c>
      <c r="Q2788" s="1061">
        <v>418.7</v>
      </c>
      <c r="R2788" s="1061">
        <v>418.7</v>
      </c>
      <c r="S2788" s="1061">
        <v>418.7</v>
      </c>
      <c r="T2788" s="1061">
        <v>418.7</v>
      </c>
      <c r="U2788" s="1061">
        <v>418.7</v>
      </c>
      <c r="V2788" s="1061">
        <v>418.7</v>
      </c>
      <c r="W2788" s="1061">
        <v>418.7</v>
      </c>
    </row>
    <row r="2789" spans="1:23">
      <c r="A2789" s="908"/>
      <c r="B2789" s="1061" t="s">
        <v>234</v>
      </c>
      <c r="C2789" s="1061" t="s">
        <v>235</v>
      </c>
      <c r="D2789" s="1061" t="s">
        <v>4563</v>
      </c>
      <c r="E2789" s="1061" t="s">
        <v>10495</v>
      </c>
      <c r="F2789" s="1061" t="s">
        <v>10496</v>
      </c>
      <c r="G2789" s="1061" t="s">
        <v>1739</v>
      </c>
      <c r="H2789" s="1061" t="s">
        <v>129</v>
      </c>
      <c r="I2789" s="1061" t="s">
        <v>21</v>
      </c>
      <c r="J2789" s="1061" t="s">
        <v>7975</v>
      </c>
      <c r="K2789" s="1061" t="s">
        <v>14849</v>
      </c>
      <c r="L2789" s="1061">
        <v>27.67</v>
      </c>
      <c r="M2789" s="1061">
        <v>27.67</v>
      </c>
      <c r="N2789" s="1061">
        <v>27.67</v>
      </c>
      <c r="O2789" s="1061">
        <v>27.67</v>
      </c>
      <c r="P2789" s="1061">
        <v>27.67</v>
      </c>
      <c r="Q2789" s="1061">
        <v>27.67</v>
      </c>
      <c r="R2789" s="1061">
        <v>27.67</v>
      </c>
      <c r="S2789" s="1061">
        <v>27.67</v>
      </c>
      <c r="T2789" s="1061">
        <v>27.67</v>
      </c>
      <c r="U2789" s="1061">
        <v>27.67</v>
      </c>
      <c r="V2789" s="1061">
        <v>27.67</v>
      </c>
      <c r="W2789" s="1061">
        <v>27.67</v>
      </c>
    </row>
    <row r="2790" spans="1:23">
      <c r="A2790" s="908"/>
      <c r="B2790" s="1061" t="s">
        <v>234</v>
      </c>
      <c r="C2790" s="1061" t="s">
        <v>235</v>
      </c>
      <c r="D2790" s="1061" t="s">
        <v>4563</v>
      </c>
      <c r="E2790" s="1061" t="s">
        <v>10497</v>
      </c>
      <c r="F2790" s="1061" t="s">
        <v>10498</v>
      </c>
      <c r="G2790" s="1061" t="s">
        <v>1739</v>
      </c>
      <c r="H2790" s="1061" t="s">
        <v>129</v>
      </c>
      <c r="I2790" s="1061" t="s">
        <v>21</v>
      </c>
      <c r="J2790" s="1061" t="s">
        <v>7975</v>
      </c>
      <c r="K2790" s="1061" t="s">
        <v>14849</v>
      </c>
      <c r="L2790" s="1061">
        <v>51.23</v>
      </c>
      <c r="M2790" s="1061">
        <v>51.23</v>
      </c>
      <c r="N2790" s="1061">
        <v>51.23</v>
      </c>
      <c r="O2790" s="1061">
        <v>51.23</v>
      </c>
      <c r="P2790" s="1061">
        <v>51.23</v>
      </c>
      <c r="Q2790" s="1061">
        <v>51.23</v>
      </c>
      <c r="R2790" s="1061">
        <v>51.23</v>
      </c>
      <c r="S2790" s="1061">
        <v>51.23</v>
      </c>
      <c r="T2790" s="1061">
        <v>51.23</v>
      </c>
      <c r="U2790" s="1061">
        <v>51.23</v>
      </c>
      <c r="V2790" s="1061">
        <v>51.23</v>
      </c>
      <c r="W2790" s="1061">
        <v>51.23</v>
      </c>
    </row>
    <row r="2791" spans="1:23">
      <c r="A2791" s="908"/>
      <c r="B2791" s="1061" t="s">
        <v>234</v>
      </c>
      <c r="C2791" s="1061" t="s">
        <v>235</v>
      </c>
      <c r="D2791" s="1061" t="s">
        <v>4422</v>
      </c>
      <c r="E2791" s="1061" t="s">
        <v>10499</v>
      </c>
      <c r="F2791" s="1061" t="s">
        <v>5410</v>
      </c>
      <c r="G2791" s="1061" t="s">
        <v>1739</v>
      </c>
      <c r="H2791" s="1061" t="s">
        <v>129</v>
      </c>
      <c r="I2791" s="1061" t="s">
        <v>21</v>
      </c>
      <c r="J2791" s="1061" t="s">
        <v>7975</v>
      </c>
      <c r="K2791" s="1061" t="s">
        <v>14849</v>
      </c>
      <c r="L2791" s="1061">
        <v>327.26</v>
      </c>
      <c r="M2791" s="1061">
        <v>327.26</v>
      </c>
      <c r="N2791" s="1061">
        <v>327.26</v>
      </c>
      <c r="O2791" s="1061">
        <v>327.26</v>
      </c>
      <c r="P2791" s="1061">
        <v>327.26</v>
      </c>
      <c r="Q2791" s="1061">
        <v>327.26</v>
      </c>
      <c r="R2791" s="1061">
        <v>327.26</v>
      </c>
      <c r="S2791" s="1061">
        <v>327.26</v>
      </c>
      <c r="T2791" s="1061">
        <v>327.26</v>
      </c>
      <c r="U2791" s="1061">
        <v>327.26</v>
      </c>
      <c r="V2791" s="1061">
        <v>327.26</v>
      </c>
      <c r="W2791" s="1061">
        <v>327.26</v>
      </c>
    </row>
    <row r="2792" spans="1:23">
      <c r="A2792" s="908"/>
      <c r="B2792" s="1061" t="s">
        <v>234</v>
      </c>
      <c r="C2792" s="1061" t="s">
        <v>235</v>
      </c>
      <c r="D2792" s="1061" t="s">
        <v>2988</v>
      </c>
      <c r="E2792" s="1061" t="s">
        <v>10500</v>
      </c>
      <c r="F2792" s="1061" t="s">
        <v>10494</v>
      </c>
      <c r="G2792" s="1061" t="s">
        <v>1739</v>
      </c>
      <c r="H2792" s="1061" t="s">
        <v>129</v>
      </c>
      <c r="I2792" s="1061" t="s">
        <v>21</v>
      </c>
      <c r="J2792" s="1061" t="s">
        <v>7975</v>
      </c>
      <c r="K2792" s="1061" t="s">
        <v>14849</v>
      </c>
      <c r="L2792" s="1061">
        <v>488.49</v>
      </c>
      <c r="M2792" s="1061">
        <v>488.49</v>
      </c>
      <c r="N2792" s="1061">
        <v>488.49</v>
      </c>
      <c r="O2792" s="1061">
        <v>488.49</v>
      </c>
      <c r="P2792" s="1061">
        <v>488.49</v>
      </c>
      <c r="Q2792" s="1061">
        <v>488.49</v>
      </c>
      <c r="R2792" s="1061">
        <v>488.49</v>
      </c>
      <c r="S2792" s="1061">
        <v>488.49</v>
      </c>
      <c r="T2792" s="1061">
        <v>488.49</v>
      </c>
      <c r="U2792" s="1061">
        <v>488.49</v>
      </c>
      <c r="V2792" s="1061">
        <v>488.49</v>
      </c>
      <c r="W2792" s="1061">
        <v>488.49</v>
      </c>
    </row>
    <row r="2793" spans="1:23">
      <c r="A2793" s="908"/>
      <c r="B2793" s="1061" t="s">
        <v>234</v>
      </c>
      <c r="C2793" s="1061" t="s">
        <v>235</v>
      </c>
      <c r="D2793" s="1061" t="s">
        <v>4563</v>
      </c>
      <c r="E2793" s="1061" t="s">
        <v>10501</v>
      </c>
      <c r="F2793" s="1061" t="s">
        <v>10496</v>
      </c>
      <c r="G2793" s="1061" t="s">
        <v>1739</v>
      </c>
      <c r="H2793" s="1061" t="s">
        <v>129</v>
      </c>
      <c r="I2793" s="1061" t="s">
        <v>21</v>
      </c>
      <c r="J2793" s="1061" t="s">
        <v>7975</v>
      </c>
      <c r="K2793" s="1061" t="s">
        <v>14849</v>
      </c>
      <c r="L2793" s="1061">
        <v>59.93</v>
      </c>
      <c r="M2793" s="1061">
        <v>59.93</v>
      </c>
      <c r="N2793" s="1061">
        <v>59.93</v>
      </c>
      <c r="O2793" s="1061">
        <v>59.93</v>
      </c>
      <c r="P2793" s="1061">
        <v>59.93</v>
      </c>
      <c r="Q2793" s="1061">
        <v>59.93</v>
      </c>
      <c r="R2793" s="1061">
        <v>59.93</v>
      </c>
      <c r="S2793" s="1061">
        <v>59.93</v>
      </c>
      <c r="T2793" s="1061">
        <v>59.93</v>
      </c>
      <c r="U2793" s="1061">
        <v>59.93</v>
      </c>
      <c r="V2793" s="1061">
        <v>59.93</v>
      </c>
      <c r="W2793" s="1061">
        <v>59.93</v>
      </c>
    </row>
    <row r="2794" spans="1:23">
      <c r="A2794" s="908"/>
      <c r="B2794" s="1061" t="s">
        <v>234</v>
      </c>
      <c r="C2794" s="1061" t="s">
        <v>235</v>
      </c>
      <c r="D2794" s="1061" t="s">
        <v>4563</v>
      </c>
      <c r="E2794" s="1061" t="s">
        <v>10502</v>
      </c>
      <c r="F2794" s="1061" t="s">
        <v>10498</v>
      </c>
      <c r="G2794" s="1061" t="s">
        <v>1739</v>
      </c>
      <c r="H2794" s="1061" t="s">
        <v>129</v>
      </c>
      <c r="I2794" s="1061" t="s">
        <v>21</v>
      </c>
      <c r="J2794" s="1061" t="s">
        <v>7975</v>
      </c>
      <c r="K2794" s="1061" t="s">
        <v>14849</v>
      </c>
      <c r="L2794" s="1061">
        <v>59.12</v>
      </c>
      <c r="M2794" s="1061">
        <v>59.12</v>
      </c>
      <c r="N2794" s="1061">
        <v>59.12</v>
      </c>
      <c r="O2794" s="1061">
        <v>59.12</v>
      </c>
      <c r="P2794" s="1061">
        <v>59.12</v>
      </c>
      <c r="Q2794" s="1061">
        <v>59.12</v>
      </c>
      <c r="R2794" s="1061">
        <v>59.12</v>
      </c>
      <c r="S2794" s="1061">
        <v>59.12</v>
      </c>
      <c r="T2794" s="1061">
        <v>59.12</v>
      </c>
      <c r="U2794" s="1061">
        <v>59.12</v>
      </c>
      <c r="V2794" s="1061">
        <v>59.12</v>
      </c>
      <c r="W2794" s="1061">
        <v>59.12</v>
      </c>
    </row>
    <row r="2795" spans="1:23">
      <c r="A2795" s="908"/>
      <c r="B2795" s="1061" t="s">
        <v>234</v>
      </c>
      <c r="C2795" s="1061" t="s">
        <v>235</v>
      </c>
      <c r="D2795" s="1061" t="s">
        <v>3456</v>
      </c>
      <c r="E2795" s="1061" t="s">
        <v>13738</v>
      </c>
      <c r="F2795" s="1061" t="s">
        <v>13739</v>
      </c>
      <c r="G2795" s="1061" t="s">
        <v>1739</v>
      </c>
      <c r="H2795" s="1061" t="s">
        <v>129</v>
      </c>
      <c r="I2795" s="1061" t="s">
        <v>21</v>
      </c>
      <c r="J2795" s="1061" t="s">
        <v>7975</v>
      </c>
      <c r="K2795" s="1061" t="s">
        <v>14849</v>
      </c>
      <c r="L2795" s="1061">
        <v>7.8</v>
      </c>
      <c r="M2795" s="1061">
        <v>7.8</v>
      </c>
      <c r="N2795" s="1061">
        <v>7.8</v>
      </c>
      <c r="O2795" s="1061">
        <v>7.8</v>
      </c>
      <c r="P2795" s="1061">
        <v>7.8</v>
      </c>
      <c r="Q2795" s="1061">
        <v>7.8</v>
      </c>
      <c r="R2795" s="1061">
        <v>7.8</v>
      </c>
      <c r="S2795" s="1061">
        <v>7.8</v>
      </c>
      <c r="T2795" s="1061">
        <v>7.8</v>
      </c>
      <c r="U2795" s="1061">
        <v>7.8</v>
      </c>
      <c r="V2795" s="1061">
        <v>7.8</v>
      </c>
      <c r="W2795" s="1061">
        <v>7.8</v>
      </c>
    </row>
    <row r="2796" spans="1:23">
      <c r="A2796" s="908"/>
      <c r="B2796" s="1061" t="s">
        <v>234</v>
      </c>
      <c r="C2796" s="1061" t="s">
        <v>235</v>
      </c>
      <c r="D2796" s="1061" t="s">
        <v>4384</v>
      </c>
      <c r="E2796" s="1061" t="s">
        <v>5411</v>
      </c>
      <c r="F2796" s="1061" t="s">
        <v>5412</v>
      </c>
      <c r="G2796" s="1061" t="s">
        <v>1739</v>
      </c>
      <c r="H2796" s="1061" t="s">
        <v>129</v>
      </c>
      <c r="I2796" s="1061" t="s">
        <v>21</v>
      </c>
      <c r="J2796" s="1061" t="s">
        <v>7975</v>
      </c>
      <c r="K2796" s="1061" t="s">
        <v>14849</v>
      </c>
      <c r="L2796" s="1061">
        <v>80.459999999999994</v>
      </c>
      <c r="M2796" s="1061">
        <v>80.459999999999994</v>
      </c>
      <c r="N2796" s="1061">
        <v>80.459999999999994</v>
      </c>
      <c r="O2796" s="1061">
        <v>80.459999999999994</v>
      </c>
      <c r="P2796" s="1061">
        <v>80.459999999999994</v>
      </c>
      <c r="Q2796" s="1061">
        <v>80.459999999999994</v>
      </c>
      <c r="R2796" s="1061">
        <v>80.459999999999994</v>
      </c>
      <c r="S2796" s="1061">
        <v>80.459999999999994</v>
      </c>
      <c r="T2796" s="1061">
        <v>80.459999999999994</v>
      </c>
      <c r="U2796" s="1061">
        <v>80.459999999999994</v>
      </c>
      <c r="V2796" s="1061">
        <v>80.459999999999994</v>
      </c>
      <c r="W2796" s="1061">
        <v>80.459999999999994</v>
      </c>
    </row>
    <row r="2797" spans="1:23">
      <c r="A2797" s="908"/>
      <c r="B2797" s="1061" t="s">
        <v>234</v>
      </c>
      <c r="C2797" s="1061" t="s">
        <v>235</v>
      </c>
      <c r="D2797" s="1061" t="s">
        <v>4246</v>
      </c>
      <c r="E2797" s="1061" t="s">
        <v>5413</v>
      </c>
      <c r="F2797" s="1061" t="s">
        <v>5414</v>
      </c>
      <c r="G2797" s="1061" t="s">
        <v>1739</v>
      </c>
      <c r="H2797" s="1061" t="s">
        <v>129</v>
      </c>
      <c r="I2797" s="1061" t="s">
        <v>21</v>
      </c>
      <c r="J2797" s="1061" t="s">
        <v>7975</v>
      </c>
      <c r="K2797" s="1061" t="s">
        <v>14849</v>
      </c>
      <c r="L2797" s="1061">
        <v>5.25</v>
      </c>
      <c r="M2797" s="1061">
        <v>5.25</v>
      </c>
      <c r="N2797" s="1061">
        <v>5.25</v>
      </c>
      <c r="O2797" s="1061">
        <v>5.25</v>
      </c>
      <c r="P2797" s="1061">
        <v>5.25</v>
      </c>
      <c r="Q2797" s="1061">
        <v>5.25</v>
      </c>
      <c r="R2797" s="1061">
        <v>5.25</v>
      </c>
      <c r="S2797" s="1061">
        <v>5.25</v>
      </c>
      <c r="T2797" s="1061">
        <v>5.25</v>
      </c>
      <c r="U2797" s="1061">
        <v>5.25</v>
      </c>
      <c r="V2797" s="1061">
        <v>5.25</v>
      </c>
      <c r="W2797" s="1061">
        <v>5.25</v>
      </c>
    </row>
    <row r="2798" spans="1:23">
      <c r="A2798" s="908"/>
      <c r="B2798" s="1061" t="s">
        <v>234</v>
      </c>
      <c r="C2798" s="1061" t="s">
        <v>235</v>
      </c>
      <c r="D2798" s="1061" t="s">
        <v>4226</v>
      </c>
      <c r="E2798" s="1061" t="s">
        <v>5415</v>
      </c>
      <c r="F2798" s="1061" t="s">
        <v>5416</v>
      </c>
      <c r="G2798" s="1061" t="s">
        <v>1739</v>
      </c>
      <c r="H2798" s="1061" t="s">
        <v>129</v>
      </c>
      <c r="I2798" s="1061" t="s">
        <v>21</v>
      </c>
      <c r="J2798" s="1061" t="s">
        <v>7975</v>
      </c>
      <c r="K2798" s="1061" t="s">
        <v>14849</v>
      </c>
      <c r="L2798" s="1061">
        <v>189.32</v>
      </c>
      <c r="M2798" s="1061">
        <v>189.32</v>
      </c>
      <c r="N2798" s="1061">
        <v>189.32</v>
      </c>
      <c r="O2798" s="1061">
        <v>189.32</v>
      </c>
      <c r="P2798" s="1061">
        <v>189.32</v>
      </c>
      <c r="Q2798" s="1061">
        <v>189.32</v>
      </c>
      <c r="R2798" s="1061">
        <v>189.32</v>
      </c>
      <c r="S2798" s="1061">
        <v>189.32</v>
      </c>
      <c r="T2798" s="1061">
        <v>189.32</v>
      </c>
      <c r="U2798" s="1061">
        <v>189.32</v>
      </c>
      <c r="V2798" s="1061">
        <v>189.32</v>
      </c>
      <c r="W2798" s="1061">
        <v>189.32</v>
      </c>
    </row>
    <row r="2799" spans="1:23">
      <c r="A2799" s="908"/>
      <c r="B2799" s="1061" t="s">
        <v>234</v>
      </c>
      <c r="C2799" s="1061" t="s">
        <v>235</v>
      </c>
      <c r="D2799" s="1061" t="s">
        <v>3276</v>
      </c>
      <c r="E2799" s="1061" t="s">
        <v>5417</v>
      </c>
      <c r="F2799" s="1061" t="s">
        <v>3276</v>
      </c>
      <c r="G2799" s="1061" t="s">
        <v>1739</v>
      </c>
      <c r="H2799" s="1061" t="s">
        <v>129</v>
      </c>
      <c r="I2799" s="1061" t="s">
        <v>21</v>
      </c>
      <c r="J2799" s="1061" t="s">
        <v>7975</v>
      </c>
      <c r="K2799" s="1061" t="s">
        <v>14849</v>
      </c>
      <c r="L2799" s="1061">
        <v>1.41</v>
      </c>
      <c r="M2799" s="1061">
        <v>1.41</v>
      </c>
      <c r="N2799" s="1061">
        <v>1.41</v>
      </c>
      <c r="O2799" s="1061">
        <v>1.41</v>
      </c>
      <c r="P2799" s="1061">
        <v>1.41</v>
      </c>
      <c r="Q2799" s="1061">
        <v>1.41</v>
      </c>
      <c r="R2799" s="1061">
        <v>1.41</v>
      </c>
      <c r="S2799" s="1061">
        <v>1.41</v>
      </c>
      <c r="T2799" s="1061">
        <v>1.41</v>
      </c>
      <c r="U2799" s="1061">
        <v>1.41</v>
      </c>
      <c r="V2799" s="1061">
        <v>1.41</v>
      </c>
      <c r="W2799" s="1061">
        <v>1.41</v>
      </c>
    </row>
    <row r="2800" spans="1:23">
      <c r="A2800" s="908"/>
      <c r="B2800" s="1061" t="s">
        <v>234</v>
      </c>
      <c r="C2800" s="1061" t="s">
        <v>235</v>
      </c>
      <c r="D2800" s="1061" t="s">
        <v>3276</v>
      </c>
      <c r="E2800" s="1061" t="s">
        <v>5418</v>
      </c>
      <c r="F2800" s="1061" t="s">
        <v>5419</v>
      </c>
      <c r="G2800" s="1061" t="s">
        <v>1739</v>
      </c>
      <c r="H2800" s="1061" t="s">
        <v>129</v>
      </c>
      <c r="I2800" s="1061" t="s">
        <v>21</v>
      </c>
      <c r="J2800" s="1061" t="s">
        <v>7975</v>
      </c>
      <c r="K2800" s="1061" t="s">
        <v>14849</v>
      </c>
      <c r="L2800" s="1061">
        <v>1.32</v>
      </c>
      <c r="M2800" s="1061">
        <v>1.32</v>
      </c>
      <c r="N2800" s="1061">
        <v>1.32</v>
      </c>
      <c r="O2800" s="1061">
        <v>1.32</v>
      </c>
      <c r="P2800" s="1061">
        <v>1.32</v>
      </c>
      <c r="Q2800" s="1061">
        <v>1.32</v>
      </c>
      <c r="R2800" s="1061">
        <v>1.32</v>
      </c>
      <c r="S2800" s="1061">
        <v>1.32</v>
      </c>
      <c r="T2800" s="1061">
        <v>1.32</v>
      </c>
      <c r="U2800" s="1061">
        <v>1.32</v>
      </c>
      <c r="V2800" s="1061">
        <v>1.32</v>
      </c>
      <c r="W2800" s="1061">
        <v>1.32</v>
      </c>
    </row>
    <row r="2801" spans="1:23">
      <c r="A2801" s="908"/>
      <c r="B2801" s="1061" t="s">
        <v>234</v>
      </c>
      <c r="C2801" s="1061" t="s">
        <v>235</v>
      </c>
      <c r="D2801" s="1061" t="s">
        <v>3276</v>
      </c>
      <c r="E2801" s="1061" t="s">
        <v>5420</v>
      </c>
      <c r="F2801" s="1061" t="s">
        <v>5421</v>
      </c>
      <c r="G2801" s="1061" t="s">
        <v>1739</v>
      </c>
      <c r="H2801" s="1061" t="s">
        <v>129</v>
      </c>
      <c r="I2801" s="1061" t="s">
        <v>21</v>
      </c>
      <c r="J2801" s="1061" t="s">
        <v>7975</v>
      </c>
      <c r="K2801" s="1061" t="s">
        <v>14849</v>
      </c>
      <c r="L2801" s="1061">
        <v>1.26</v>
      </c>
      <c r="M2801" s="1061">
        <v>1.26</v>
      </c>
      <c r="N2801" s="1061">
        <v>1.26</v>
      </c>
      <c r="O2801" s="1061">
        <v>1.26</v>
      </c>
      <c r="P2801" s="1061">
        <v>1.26</v>
      </c>
      <c r="Q2801" s="1061">
        <v>1.26</v>
      </c>
      <c r="R2801" s="1061">
        <v>1.26</v>
      </c>
      <c r="S2801" s="1061">
        <v>1.26</v>
      </c>
      <c r="T2801" s="1061">
        <v>1.26</v>
      </c>
      <c r="U2801" s="1061">
        <v>1.26</v>
      </c>
      <c r="V2801" s="1061">
        <v>1.26</v>
      </c>
      <c r="W2801" s="1061">
        <v>1.26</v>
      </c>
    </row>
    <row r="2802" spans="1:23">
      <c r="A2802" s="908"/>
      <c r="B2802" s="1061" t="s">
        <v>234</v>
      </c>
      <c r="C2802" s="1061" t="s">
        <v>235</v>
      </c>
      <c r="D2802" s="1061" t="s">
        <v>2217</v>
      </c>
      <c r="E2802" s="1061" t="s">
        <v>5422</v>
      </c>
      <c r="F2802" s="1061" t="s">
        <v>12882</v>
      </c>
      <c r="G2802" s="1061" t="s">
        <v>1739</v>
      </c>
      <c r="H2802" s="1061" t="s">
        <v>129</v>
      </c>
      <c r="I2802" s="1061" t="s">
        <v>21</v>
      </c>
      <c r="J2802" s="1061" t="s">
        <v>7975</v>
      </c>
      <c r="K2802" s="1061" t="s">
        <v>14849</v>
      </c>
      <c r="L2802" s="1061">
        <v>142.24</v>
      </c>
      <c r="M2802" s="1061">
        <v>142.24</v>
      </c>
      <c r="N2802" s="1061">
        <v>142.24</v>
      </c>
      <c r="O2802" s="1061">
        <v>142.24</v>
      </c>
      <c r="P2802" s="1061">
        <v>142.24</v>
      </c>
      <c r="Q2802" s="1061">
        <v>142.24</v>
      </c>
      <c r="R2802" s="1061">
        <v>142.24</v>
      </c>
      <c r="S2802" s="1061">
        <v>142.24</v>
      </c>
      <c r="T2802" s="1061">
        <v>142.24</v>
      </c>
      <c r="U2802" s="1061">
        <v>142.24</v>
      </c>
      <c r="V2802" s="1061">
        <v>142.24</v>
      </c>
      <c r="W2802" s="1061">
        <v>142.24</v>
      </c>
    </row>
    <row r="2803" spans="1:23">
      <c r="A2803" s="908"/>
      <c r="B2803" s="1061" t="s">
        <v>234</v>
      </c>
      <c r="C2803" s="1061" t="s">
        <v>235</v>
      </c>
      <c r="D2803" s="1061" t="s">
        <v>4416</v>
      </c>
      <c r="E2803" s="1061" t="s">
        <v>14081</v>
      </c>
      <c r="F2803" s="1061" t="s">
        <v>5331</v>
      </c>
      <c r="G2803" s="1061" t="s">
        <v>1739</v>
      </c>
      <c r="H2803" s="1061" t="s">
        <v>129</v>
      </c>
      <c r="I2803" s="1061" t="s">
        <v>21</v>
      </c>
      <c r="J2803" s="1061" t="s">
        <v>7975</v>
      </c>
      <c r="K2803" s="1061" t="s">
        <v>14849</v>
      </c>
      <c r="L2803" s="1061">
        <v>42.24</v>
      </c>
      <c r="M2803" s="1061">
        <v>42.24</v>
      </c>
      <c r="N2803" s="1061">
        <v>42.24</v>
      </c>
      <c r="O2803" s="1061">
        <v>42.24</v>
      </c>
      <c r="P2803" s="1061">
        <v>42.24</v>
      </c>
      <c r="Q2803" s="1061">
        <v>42.24</v>
      </c>
      <c r="R2803" s="1061">
        <v>42.24</v>
      </c>
      <c r="S2803" s="1061">
        <v>42.24</v>
      </c>
      <c r="T2803" s="1061">
        <v>42.24</v>
      </c>
      <c r="U2803" s="1061">
        <v>42.24</v>
      </c>
      <c r="V2803" s="1061">
        <v>42.24</v>
      </c>
      <c r="W2803" s="1061">
        <v>42.24</v>
      </c>
    </row>
    <row r="2804" spans="1:23">
      <c r="A2804" s="908"/>
      <c r="B2804" s="1061" t="s">
        <v>234</v>
      </c>
      <c r="C2804" s="1061" t="s">
        <v>235</v>
      </c>
      <c r="D2804" s="1061" t="s">
        <v>4416</v>
      </c>
      <c r="E2804" s="1061" t="s">
        <v>14082</v>
      </c>
      <c r="F2804" s="1061" t="s">
        <v>14083</v>
      </c>
      <c r="G2804" s="1061" t="s">
        <v>1739</v>
      </c>
      <c r="H2804" s="1061" t="s">
        <v>129</v>
      </c>
      <c r="I2804" s="1061" t="s">
        <v>21</v>
      </c>
      <c r="J2804" s="1061" t="s">
        <v>7975</v>
      </c>
      <c r="K2804" s="1061" t="s">
        <v>14849</v>
      </c>
      <c r="L2804" s="1061">
        <v>340.52</v>
      </c>
      <c r="M2804" s="1061">
        <v>340.52</v>
      </c>
      <c r="N2804" s="1061">
        <v>340.52</v>
      </c>
      <c r="O2804" s="1061">
        <v>340.52</v>
      </c>
      <c r="P2804" s="1061">
        <v>340.52</v>
      </c>
      <c r="Q2804" s="1061">
        <v>340.52</v>
      </c>
      <c r="R2804" s="1061">
        <v>340.52</v>
      </c>
      <c r="S2804" s="1061">
        <v>340.52</v>
      </c>
      <c r="T2804" s="1061">
        <v>340.52</v>
      </c>
      <c r="U2804" s="1061">
        <v>340.52</v>
      </c>
      <c r="V2804" s="1061">
        <v>340.52</v>
      </c>
      <c r="W2804" s="1061">
        <v>340.52</v>
      </c>
    </row>
    <row r="2805" spans="1:23">
      <c r="A2805" s="908"/>
      <c r="B2805" s="1061" t="s">
        <v>234</v>
      </c>
      <c r="C2805" s="1061" t="s">
        <v>235</v>
      </c>
      <c r="D2805" s="1061" t="s">
        <v>4416</v>
      </c>
      <c r="E2805" s="1061" t="s">
        <v>14084</v>
      </c>
      <c r="F2805" s="1061" t="s">
        <v>14085</v>
      </c>
      <c r="G2805" s="1061" t="s">
        <v>1739</v>
      </c>
      <c r="H2805" s="1061" t="s">
        <v>129</v>
      </c>
      <c r="I2805" s="1061" t="s">
        <v>21</v>
      </c>
      <c r="J2805" s="1061" t="s">
        <v>7975</v>
      </c>
      <c r="K2805" s="1061" t="s">
        <v>14849</v>
      </c>
      <c r="L2805" s="1061">
        <v>66.64</v>
      </c>
      <c r="M2805" s="1061">
        <v>66.64</v>
      </c>
      <c r="N2805" s="1061">
        <v>66.64</v>
      </c>
      <c r="O2805" s="1061">
        <v>66.64</v>
      </c>
      <c r="P2805" s="1061">
        <v>66.64</v>
      </c>
      <c r="Q2805" s="1061">
        <v>66.64</v>
      </c>
      <c r="R2805" s="1061">
        <v>66.64</v>
      </c>
      <c r="S2805" s="1061">
        <v>66.64</v>
      </c>
      <c r="T2805" s="1061">
        <v>66.64</v>
      </c>
      <c r="U2805" s="1061">
        <v>66.64</v>
      </c>
      <c r="V2805" s="1061">
        <v>66.64</v>
      </c>
      <c r="W2805" s="1061">
        <v>66.64</v>
      </c>
    </row>
    <row r="2806" spans="1:23">
      <c r="A2806" s="908"/>
      <c r="B2806" s="1061" t="s">
        <v>234</v>
      </c>
      <c r="C2806" s="1061" t="s">
        <v>235</v>
      </c>
      <c r="D2806" s="1061" t="s">
        <v>4416</v>
      </c>
      <c r="E2806" s="1061" t="s">
        <v>14086</v>
      </c>
      <c r="F2806" s="1061" t="s">
        <v>14085</v>
      </c>
      <c r="G2806" s="1061" t="s">
        <v>1739</v>
      </c>
      <c r="H2806" s="1061" t="s">
        <v>129</v>
      </c>
      <c r="I2806" s="1061" t="s">
        <v>21</v>
      </c>
      <c r="J2806" s="1061" t="s">
        <v>7975</v>
      </c>
      <c r="K2806" s="1061" t="s">
        <v>14849</v>
      </c>
      <c r="L2806" s="1061">
        <v>66.64</v>
      </c>
      <c r="M2806" s="1061">
        <v>66.64</v>
      </c>
      <c r="N2806" s="1061">
        <v>66.64</v>
      </c>
      <c r="O2806" s="1061">
        <v>66.64</v>
      </c>
      <c r="P2806" s="1061">
        <v>66.64</v>
      </c>
      <c r="Q2806" s="1061">
        <v>66.64</v>
      </c>
      <c r="R2806" s="1061">
        <v>66.64</v>
      </c>
      <c r="S2806" s="1061">
        <v>66.64</v>
      </c>
      <c r="T2806" s="1061">
        <v>66.64</v>
      </c>
      <c r="U2806" s="1061">
        <v>66.64</v>
      </c>
      <c r="V2806" s="1061">
        <v>66.64</v>
      </c>
      <c r="W2806" s="1061">
        <v>66.64</v>
      </c>
    </row>
    <row r="2807" spans="1:23">
      <c r="A2807" s="908"/>
      <c r="B2807" s="1061" t="s">
        <v>234</v>
      </c>
      <c r="C2807" s="1061" t="s">
        <v>235</v>
      </c>
      <c r="D2807" s="1061" t="s">
        <v>4611</v>
      </c>
      <c r="E2807" s="1061" t="s">
        <v>5428</v>
      </c>
      <c r="F2807" s="1061" t="s">
        <v>4611</v>
      </c>
      <c r="G2807" s="1061" t="s">
        <v>1739</v>
      </c>
      <c r="H2807" s="1061" t="s">
        <v>129</v>
      </c>
      <c r="I2807" s="1061" t="s">
        <v>21</v>
      </c>
      <c r="J2807" s="1061" t="s">
        <v>7975</v>
      </c>
      <c r="K2807" s="1061" t="s">
        <v>14849</v>
      </c>
      <c r="L2807" s="1061">
        <v>14.78</v>
      </c>
      <c r="M2807" s="1061">
        <v>14.78</v>
      </c>
      <c r="N2807" s="1061">
        <v>14.78</v>
      </c>
      <c r="O2807" s="1061">
        <v>14.78</v>
      </c>
      <c r="P2807" s="1061">
        <v>14.78</v>
      </c>
      <c r="Q2807" s="1061">
        <v>14.78</v>
      </c>
      <c r="R2807" s="1061">
        <v>14.78</v>
      </c>
      <c r="S2807" s="1061">
        <v>14.78</v>
      </c>
      <c r="T2807" s="1061">
        <v>14.78</v>
      </c>
      <c r="U2807" s="1061">
        <v>14.78</v>
      </c>
      <c r="V2807" s="1061">
        <v>14.78</v>
      </c>
      <c r="W2807" s="1061">
        <v>14.78</v>
      </c>
    </row>
    <row r="2808" spans="1:23">
      <c r="A2808" s="908"/>
      <c r="B2808" s="1061" t="s">
        <v>234</v>
      </c>
      <c r="C2808" s="1061" t="s">
        <v>235</v>
      </c>
      <c r="D2808" s="1061" t="s">
        <v>5427</v>
      </c>
      <c r="E2808" s="1061" t="s">
        <v>5431</v>
      </c>
      <c r="F2808" s="1061" t="s">
        <v>5430</v>
      </c>
      <c r="G2808" s="1061" t="s">
        <v>1739</v>
      </c>
      <c r="H2808" s="1061" t="s">
        <v>129</v>
      </c>
      <c r="I2808" s="1061" t="s">
        <v>21</v>
      </c>
      <c r="J2808" s="1061" t="s">
        <v>7975</v>
      </c>
      <c r="K2808" s="1061" t="s">
        <v>14849</v>
      </c>
      <c r="L2808" s="1061">
        <v>12.31</v>
      </c>
      <c r="M2808" s="1061">
        <v>12.31</v>
      </c>
      <c r="N2808" s="1061">
        <v>12.31</v>
      </c>
      <c r="O2808" s="1061">
        <v>12.31</v>
      </c>
      <c r="P2808" s="1061">
        <v>12.31</v>
      </c>
      <c r="Q2808" s="1061">
        <v>12.31</v>
      </c>
      <c r="R2808" s="1061">
        <v>12.31</v>
      </c>
      <c r="S2808" s="1061">
        <v>12.31</v>
      </c>
      <c r="T2808" s="1061">
        <v>12.31</v>
      </c>
      <c r="U2808" s="1061">
        <v>12.31</v>
      </c>
      <c r="V2808" s="1061">
        <v>12.31</v>
      </c>
      <c r="W2808" s="1061">
        <v>12.31</v>
      </c>
    </row>
    <row r="2809" spans="1:23">
      <c r="A2809" s="908"/>
      <c r="B2809" s="1061" t="s">
        <v>234</v>
      </c>
      <c r="C2809" s="1061" t="s">
        <v>235</v>
      </c>
      <c r="D2809" s="1061" t="s">
        <v>4416</v>
      </c>
      <c r="E2809" s="1061" t="s">
        <v>14383</v>
      </c>
      <c r="F2809" s="1061" t="s">
        <v>5331</v>
      </c>
      <c r="G2809" s="1061" t="s">
        <v>1739</v>
      </c>
      <c r="H2809" s="1061" t="s">
        <v>129</v>
      </c>
      <c r="I2809" s="1061" t="s">
        <v>21</v>
      </c>
      <c r="J2809" s="1061" t="s">
        <v>7975</v>
      </c>
      <c r="K2809" s="1061" t="s">
        <v>14849</v>
      </c>
      <c r="L2809" s="1061">
        <v>42.24</v>
      </c>
      <c r="M2809" s="1061">
        <v>42.24</v>
      </c>
      <c r="N2809" s="1061">
        <v>42.24</v>
      </c>
      <c r="O2809" s="1061">
        <v>42.24</v>
      </c>
      <c r="P2809" s="1061">
        <v>42.24</v>
      </c>
      <c r="Q2809" s="1061">
        <v>42.24</v>
      </c>
      <c r="R2809" s="1061">
        <v>42.24</v>
      </c>
      <c r="S2809" s="1061">
        <v>42.24</v>
      </c>
      <c r="T2809" s="1061">
        <v>42.24</v>
      </c>
      <c r="U2809" s="1061">
        <v>42.24</v>
      </c>
      <c r="V2809" s="1061">
        <v>42.24</v>
      </c>
      <c r="W2809" s="1061">
        <v>42.24</v>
      </c>
    </row>
    <row r="2810" spans="1:23">
      <c r="A2810" s="908"/>
      <c r="B2810" s="1061" t="s">
        <v>234</v>
      </c>
      <c r="C2810" s="1061" t="s">
        <v>235</v>
      </c>
      <c r="D2810" s="1061" t="s">
        <v>4416</v>
      </c>
      <c r="E2810" s="1061" t="s">
        <v>14087</v>
      </c>
      <c r="F2810" s="1061" t="s">
        <v>14085</v>
      </c>
      <c r="G2810" s="1061" t="s">
        <v>1739</v>
      </c>
      <c r="H2810" s="1061" t="s">
        <v>129</v>
      </c>
      <c r="I2810" s="1061" t="s">
        <v>21</v>
      </c>
      <c r="J2810" s="1061" t="s">
        <v>7975</v>
      </c>
      <c r="K2810" s="1061" t="s">
        <v>14849</v>
      </c>
      <c r="L2810" s="1061">
        <v>66.64</v>
      </c>
      <c r="M2810" s="1061">
        <v>66.64</v>
      </c>
      <c r="N2810" s="1061">
        <v>66.64</v>
      </c>
      <c r="O2810" s="1061">
        <v>66.64</v>
      </c>
      <c r="P2810" s="1061">
        <v>66.64</v>
      </c>
      <c r="Q2810" s="1061">
        <v>66.64</v>
      </c>
      <c r="R2810" s="1061">
        <v>66.64</v>
      </c>
      <c r="S2810" s="1061">
        <v>66.64</v>
      </c>
      <c r="T2810" s="1061">
        <v>66.64</v>
      </c>
      <c r="U2810" s="1061">
        <v>66.64</v>
      </c>
      <c r="V2810" s="1061">
        <v>66.64</v>
      </c>
      <c r="W2810" s="1061">
        <v>66.64</v>
      </c>
    </row>
    <row r="2811" spans="1:23">
      <c r="A2811" s="908"/>
      <c r="B2811" s="1061" t="s">
        <v>234</v>
      </c>
      <c r="C2811" s="1061" t="s">
        <v>235</v>
      </c>
      <c r="D2811" s="1061" t="s">
        <v>4312</v>
      </c>
      <c r="E2811" s="1061" t="s">
        <v>14088</v>
      </c>
      <c r="F2811" s="1061" t="s">
        <v>4312</v>
      </c>
      <c r="G2811" s="1061" t="s">
        <v>1739</v>
      </c>
      <c r="H2811" s="1061" t="s">
        <v>129</v>
      </c>
      <c r="I2811" s="1061" t="s">
        <v>21</v>
      </c>
      <c r="J2811" s="1061" t="s">
        <v>7975</v>
      </c>
      <c r="K2811" s="1061" t="s">
        <v>14849</v>
      </c>
      <c r="L2811" s="1061">
        <v>332.76</v>
      </c>
      <c r="M2811" s="1061">
        <v>332.76</v>
      </c>
      <c r="N2811" s="1061">
        <v>332.76</v>
      </c>
      <c r="O2811" s="1061">
        <v>332.76</v>
      </c>
      <c r="P2811" s="1061">
        <v>332.76</v>
      </c>
      <c r="Q2811" s="1061">
        <v>332.76</v>
      </c>
      <c r="R2811" s="1061">
        <v>332.76</v>
      </c>
      <c r="S2811" s="1061">
        <v>332.76</v>
      </c>
      <c r="T2811" s="1061">
        <v>332.76</v>
      </c>
      <c r="U2811" s="1061">
        <v>332.76</v>
      </c>
      <c r="V2811" s="1061">
        <v>332.76</v>
      </c>
      <c r="W2811" s="1061">
        <v>332.76</v>
      </c>
    </row>
    <row r="2812" spans="1:23">
      <c r="A2812" s="908"/>
      <c r="B2812" s="1061" t="s">
        <v>234</v>
      </c>
      <c r="C2812" s="1061" t="s">
        <v>235</v>
      </c>
      <c r="D2812" s="1061" t="s">
        <v>4422</v>
      </c>
      <c r="E2812" s="1061" t="s">
        <v>13675</v>
      </c>
      <c r="F2812" s="1061" t="s">
        <v>5433</v>
      </c>
      <c r="G2812" s="1061" t="s">
        <v>1739</v>
      </c>
      <c r="H2812" s="1061" t="s">
        <v>129</v>
      </c>
      <c r="I2812" s="1061" t="s">
        <v>21</v>
      </c>
      <c r="J2812" s="1061" t="s">
        <v>7975</v>
      </c>
      <c r="K2812" s="1061" t="s">
        <v>14849</v>
      </c>
      <c r="L2812" s="1061">
        <v>194.82</v>
      </c>
      <c r="M2812" s="1061">
        <v>194.82</v>
      </c>
      <c r="N2812" s="1061">
        <v>194.82</v>
      </c>
      <c r="O2812" s="1061">
        <v>194.82</v>
      </c>
      <c r="P2812" s="1061">
        <v>194.82</v>
      </c>
      <c r="Q2812" s="1061">
        <v>194.82</v>
      </c>
      <c r="R2812" s="1061">
        <v>194.82</v>
      </c>
      <c r="S2812" s="1061">
        <v>194.82</v>
      </c>
      <c r="T2812" s="1061">
        <v>194.82</v>
      </c>
      <c r="U2812" s="1061">
        <v>194.82</v>
      </c>
      <c r="V2812" s="1061">
        <v>194.82</v>
      </c>
      <c r="W2812" s="1061">
        <v>194.82</v>
      </c>
    </row>
    <row r="2813" spans="1:23">
      <c r="A2813" s="908"/>
      <c r="B2813" s="1061" t="s">
        <v>234</v>
      </c>
      <c r="C2813" s="1061" t="s">
        <v>235</v>
      </c>
      <c r="D2813" s="1061" t="s">
        <v>5427</v>
      </c>
      <c r="E2813" s="1061" t="s">
        <v>5434</v>
      </c>
      <c r="F2813" s="1061" t="s">
        <v>5435</v>
      </c>
      <c r="G2813" s="1061" t="s">
        <v>1739</v>
      </c>
      <c r="H2813" s="1061" t="s">
        <v>129</v>
      </c>
      <c r="I2813" s="1061" t="s">
        <v>21</v>
      </c>
      <c r="J2813" s="1061" t="s">
        <v>7975</v>
      </c>
      <c r="K2813" s="1061" t="s">
        <v>14849</v>
      </c>
      <c r="L2813" s="1061">
        <v>36.950000000000003</v>
      </c>
      <c r="M2813" s="1061">
        <v>36.950000000000003</v>
      </c>
      <c r="N2813" s="1061">
        <v>36.950000000000003</v>
      </c>
      <c r="O2813" s="1061">
        <v>36.950000000000003</v>
      </c>
      <c r="P2813" s="1061">
        <v>36.950000000000003</v>
      </c>
      <c r="Q2813" s="1061">
        <v>36.950000000000003</v>
      </c>
      <c r="R2813" s="1061">
        <v>36.950000000000003</v>
      </c>
      <c r="S2813" s="1061">
        <v>36.950000000000003</v>
      </c>
      <c r="T2813" s="1061">
        <v>36.950000000000003</v>
      </c>
      <c r="U2813" s="1061">
        <v>36.950000000000003</v>
      </c>
      <c r="V2813" s="1061">
        <v>36.950000000000003</v>
      </c>
      <c r="W2813" s="1061">
        <v>36.950000000000003</v>
      </c>
    </row>
    <row r="2814" spans="1:23">
      <c r="A2814" s="908"/>
      <c r="B2814" s="1061" t="s">
        <v>234</v>
      </c>
      <c r="C2814" s="1061" t="s">
        <v>235</v>
      </c>
      <c r="D2814" s="1061" t="s">
        <v>4270</v>
      </c>
      <c r="E2814" s="1061" t="s">
        <v>5437</v>
      </c>
      <c r="F2814" s="1061" t="s">
        <v>5436</v>
      </c>
      <c r="G2814" s="1061" t="s">
        <v>1739</v>
      </c>
      <c r="H2814" s="1061" t="s">
        <v>129</v>
      </c>
      <c r="I2814" s="1061" t="s">
        <v>21</v>
      </c>
      <c r="J2814" s="1061" t="s">
        <v>7975</v>
      </c>
      <c r="K2814" s="1061" t="s">
        <v>14849</v>
      </c>
      <c r="L2814" s="1061">
        <v>0.98</v>
      </c>
      <c r="M2814" s="1061">
        <v>0.98</v>
      </c>
      <c r="N2814" s="1061">
        <v>0.98</v>
      </c>
      <c r="O2814" s="1061">
        <v>0.98</v>
      </c>
      <c r="P2814" s="1061">
        <v>0.98</v>
      </c>
      <c r="Q2814" s="1061">
        <v>0.98</v>
      </c>
      <c r="R2814" s="1061">
        <v>0.98</v>
      </c>
      <c r="S2814" s="1061">
        <v>0.98</v>
      </c>
      <c r="T2814" s="1061">
        <v>0.98</v>
      </c>
      <c r="U2814" s="1061">
        <v>0.98</v>
      </c>
      <c r="V2814" s="1061">
        <v>0.98</v>
      </c>
      <c r="W2814" s="1061">
        <v>0.98</v>
      </c>
    </row>
    <row r="2815" spans="1:23">
      <c r="A2815" s="908"/>
      <c r="B2815" s="1061" t="s">
        <v>234</v>
      </c>
      <c r="C2815" s="1061" t="s">
        <v>235</v>
      </c>
      <c r="D2815" s="1061" t="s">
        <v>4270</v>
      </c>
      <c r="E2815" s="1061" t="s">
        <v>5438</v>
      </c>
      <c r="F2815" s="1061" t="s">
        <v>5436</v>
      </c>
      <c r="G2815" s="1061" t="s">
        <v>1739</v>
      </c>
      <c r="H2815" s="1061" t="s">
        <v>129</v>
      </c>
      <c r="I2815" s="1061" t="s">
        <v>21</v>
      </c>
      <c r="J2815" s="1061" t="s">
        <v>7975</v>
      </c>
      <c r="K2815" s="1061" t="s">
        <v>14849</v>
      </c>
      <c r="L2815" s="1061">
        <v>0.95</v>
      </c>
      <c r="M2815" s="1061">
        <v>0.95</v>
      </c>
      <c r="N2815" s="1061">
        <v>0.95</v>
      </c>
      <c r="O2815" s="1061">
        <v>0.95</v>
      </c>
      <c r="P2815" s="1061">
        <v>0.95</v>
      </c>
      <c r="Q2815" s="1061">
        <v>0.95</v>
      </c>
      <c r="R2815" s="1061">
        <v>0.95</v>
      </c>
      <c r="S2815" s="1061">
        <v>0.95</v>
      </c>
      <c r="T2815" s="1061">
        <v>0.95</v>
      </c>
      <c r="U2815" s="1061">
        <v>0.95</v>
      </c>
      <c r="V2815" s="1061">
        <v>0.95</v>
      </c>
      <c r="W2815" s="1061">
        <v>0.95</v>
      </c>
    </row>
    <row r="2816" spans="1:23">
      <c r="A2816" s="908"/>
      <c r="B2816" s="1061" t="s">
        <v>234</v>
      </c>
      <c r="C2816" s="1061" t="s">
        <v>235</v>
      </c>
      <c r="D2816" s="1061" t="s">
        <v>4270</v>
      </c>
      <c r="E2816" s="1061" t="s">
        <v>14089</v>
      </c>
      <c r="F2816" s="1061" t="s">
        <v>5436</v>
      </c>
      <c r="G2816" s="1061" t="s">
        <v>1739</v>
      </c>
      <c r="H2816" s="1061" t="s">
        <v>129</v>
      </c>
      <c r="I2816" s="1061" t="s">
        <v>21</v>
      </c>
      <c r="J2816" s="1061" t="s">
        <v>7975</v>
      </c>
      <c r="K2816" s="1061" t="s">
        <v>14849</v>
      </c>
      <c r="L2816" s="1061">
        <v>0.99</v>
      </c>
      <c r="M2816" s="1061">
        <v>0.99</v>
      </c>
      <c r="N2816" s="1061">
        <v>0.99</v>
      </c>
      <c r="O2816" s="1061">
        <v>0.99</v>
      </c>
      <c r="P2816" s="1061">
        <v>0.99</v>
      </c>
      <c r="Q2816" s="1061">
        <v>0.99</v>
      </c>
      <c r="R2816" s="1061">
        <v>0.99</v>
      </c>
      <c r="S2816" s="1061">
        <v>0.99</v>
      </c>
      <c r="T2816" s="1061">
        <v>0.99</v>
      </c>
      <c r="U2816" s="1061">
        <v>0.99</v>
      </c>
      <c r="V2816" s="1061">
        <v>0.99</v>
      </c>
      <c r="W2816" s="1061">
        <v>0.99</v>
      </c>
    </row>
    <row r="2817" spans="1:23">
      <c r="A2817" s="908"/>
      <c r="B2817" s="1061" t="s">
        <v>234</v>
      </c>
      <c r="C2817" s="1061" t="s">
        <v>235</v>
      </c>
      <c r="D2817" s="1061" t="s">
        <v>4632</v>
      </c>
      <c r="E2817" s="1061" t="s">
        <v>14090</v>
      </c>
      <c r="F2817" s="1061" t="s">
        <v>14091</v>
      </c>
      <c r="G2817" s="1061" t="s">
        <v>1739</v>
      </c>
      <c r="H2817" s="1061" t="s">
        <v>129</v>
      </c>
      <c r="I2817" s="1061" t="s">
        <v>21</v>
      </c>
      <c r="J2817" s="1061" t="s">
        <v>7975</v>
      </c>
      <c r="K2817" s="1061" t="s">
        <v>14849</v>
      </c>
      <c r="L2817" s="1061">
        <v>120.68</v>
      </c>
      <c r="M2817" s="1061">
        <v>120.68</v>
      </c>
      <c r="N2817" s="1061">
        <v>120.68</v>
      </c>
      <c r="O2817" s="1061">
        <v>120.68</v>
      </c>
      <c r="P2817" s="1061">
        <v>120.68</v>
      </c>
      <c r="Q2817" s="1061">
        <v>120.68</v>
      </c>
      <c r="R2817" s="1061">
        <v>120.68</v>
      </c>
      <c r="S2817" s="1061">
        <v>120.68</v>
      </c>
      <c r="T2817" s="1061">
        <v>120.68</v>
      </c>
      <c r="U2817" s="1061">
        <v>120.68</v>
      </c>
      <c r="V2817" s="1061">
        <v>120.68</v>
      </c>
      <c r="W2817" s="1061">
        <v>120.68</v>
      </c>
    </row>
    <row r="2818" spans="1:23">
      <c r="A2818" s="908"/>
      <c r="B2818" s="1061" t="s">
        <v>234</v>
      </c>
      <c r="C2818" s="1061" t="s">
        <v>235</v>
      </c>
      <c r="D2818" s="1061" t="s">
        <v>4270</v>
      </c>
      <c r="E2818" s="1061" t="s">
        <v>14092</v>
      </c>
      <c r="F2818" s="1061" t="s">
        <v>5436</v>
      </c>
      <c r="G2818" s="1061" t="s">
        <v>1739</v>
      </c>
      <c r="H2818" s="1061" t="s">
        <v>129</v>
      </c>
      <c r="I2818" s="1061" t="s">
        <v>21</v>
      </c>
      <c r="J2818" s="1061" t="s">
        <v>7975</v>
      </c>
      <c r="K2818" s="1061" t="s">
        <v>14849</v>
      </c>
      <c r="L2818" s="1061">
        <v>5.78</v>
      </c>
      <c r="M2818" s="1061">
        <v>5.78</v>
      </c>
      <c r="N2818" s="1061">
        <v>5.78</v>
      </c>
      <c r="O2818" s="1061">
        <v>5.78</v>
      </c>
      <c r="P2818" s="1061">
        <v>5.78</v>
      </c>
      <c r="Q2818" s="1061">
        <v>5.78</v>
      </c>
      <c r="R2818" s="1061">
        <v>5.78</v>
      </c>
      <c r="S2818" s="1061">
        <v>5.78</v>
      </c>
      <c r="T2818" s="1061">
        <v>5.78</v>
      </c>
      <c r="U2818" s="1061">
        <v>5.78</v>
      </c>
      <c r="V2818" s="1061">
        <v>5.78</v>
      </c>
      <c r="W2818" s="1061">
        <v>5.78</v>
      </c>
    </row>
    <row r="2819" spans="1:23">
      <c r="A2819" s="908"/>
      <c r="B2819" s="1061" t="s">
        <v>234</v>
      </c>
      <c r="C2819" s="1061" t="s">
        <v>235</v>
      </c>
      <c r="D2819" s="1061" t="s">
        <v>4416</v>
      </c>
      <c r="E2819" s="1061" t="s">
        <v>14093</v>
      </c>
      <c r="F2819" s="1061" t="s">
        <v>14094</v>
      </c>
      <c r="G2819" s="1061" t="s">
        <v>1739</v>
      </c>
      <c r="H2819" s="1061" t="s">
        <v>129</v>
      </c>
      <c r="I2819" s="1061" t="s">
        <v>21</v>
      </c>
      <c r="J2819" s="1061" t="s">
        <v>7975</v>
      </c>
      <c r="K2819" s="1061" t="s">
        <v>14849</v>
      </c>
      <c r="L2819" s="1061">
        <v>34.479999999999997</v>
      </c>
      <c r="M2819" s="1061">
        <v>34.479999999999997</v>
      </c>
      <c r="N2819" s="1061">
        <v>34.479999999999997</v>
      </c>
      <c r="O2819" s="1061">
        <v>34.479999999999997</v>
      </c>
      <c r="P2819" s="1061">
        <v>34.479999999999997</v>
      </c>
      <c r="Q2819" s="1061">
        <v>34.479999999999997</v>
      </c>
      <c r="R2819" s="1061">
        <v>34.479999999999997</v>
      </c>
      <c r="S2819" s="1061">
        <v>34.479999999999997</v>
      </c>
      <c r="T2819" s="1061">
        <v>34.479999999999997</v>
      </c>
      <c r="U2819" s="1061">
        <v>34.479999999999997</v>
      </c>
      <c r="V2819" s="1061">
        <v>34.479999999999997</v>
      </c>
      <c r="W2819" s="1061">
        <v>34.479999999999997</v>
      </c>
    </row>
    <row r="2820" spans="1:23">
      <c r="A2820" s="908"/>
      <c r="B2820" s="1061" t="s">
        <v>234</v>
      </c>
      <c r="C2820" s="1061" t="s">
        <v>235</v>
      </c>
      <c r="D2820" s="1061" t="s">
        <v>2401</v>
      </c>
      <c r="E2820" s="1061" t="s">
        <v>5439</v>
      </c>
      <c r="F2820" s="1061" t="s">
        <v>5440</v>
      </c>
      <c r="G2820" s="1061" t="s">
        <v>1739</v>
      </c>
      <c r="H2820" s="1061" t="s">
        <v>129</v>
      </c>
      <c r="I2820" s="1061" t="s">
        <v>21</v>
      </c>
      <c r="J2820" s="1061" t="s">
        <v>7975</v>
      </c>
      <c r="K2820" s="1061" t="s">
        <v>14849</v>
      </c>
      <c r="L2820" s="1061">
        <v>14.78</v>
      </c>
      <c r="M2820" s="1061">
        <v>14.78</v>
      </c>
      <c r="N2820" s="1061">
        <v>14.78</v>
      </c>
      <c r="O2820" s="1061">
        <v>14.78</v>
      </c>
      <c r="P2820" s="1061">
        <v>14.78</v>
      </c>
      <c r="Q2820" s="1061">
        <v>14.78</v>
      </c>
      <c r="R2820" s="1061">
        <v>14.78</v>
      </c>
      <c r="S2820" s="1061">
        <v>14.78</v>
      </c>
      <c r="T2820" s="1061">
        <v>14.78</v>
      </c>
      <c r="U2820" s="1061">
        <v>14.78</v>
      </c>
      <c r="V2820" s="1061">
        <v>14.78</v>
      </c>
      <c r="W2820" s="1061">
        <v>14.78</v>
      </c>
    </row>
    <row r="2821" spans="1:23">
      <c r="A2821" s="908"/>
      <c r="B2821" s="1061" t="s">
        <v>234</v>
      </c>
      <c r="C2821" s="1061" t="s">
        <v>235</v>
      </c>
      <c r="D2821" s="1061" t="s">
        <v>4389</v>
      </c>
      <c r="E2821" s="1061" t="s">
        <v>14095</v>
      </c>
      <c r="F2821" s="1061" t="s">
        <v>5193</v>
      </c>
      <c r="G2821" s="1061" t="s">
        <v>1739</v>
      </c>
      <c r="H2821" s="1061" t="s">
        <v>129</v>
      </c>
      <c r="I2821" s="1061" t="s">
        <v>21</v>
      </c>
      <c r="J2821" s="1061" t="s">
        <v>7975</v>
      </c>
      <c r="K2821" s="1061" t="s">
        <v>14849</v>
      </c>
      <c r="L2821" s="1061">
        <v>112.07</v>
      </c>
      <c r="M2821" s="1061">
        <v>112.07</v>
      </c>
      <c r="N2821" s="1061">
        <v>112.07</v>
      </c>
      <c r="O2821" s="1061">
        <v>112.07</v>
      </c>
      <c r="P2821" s="1061">
        <v>112.07</v>
      </c>
      <c r="Q2821" s="1061">
        <v>112.07</v>
      </c>
      <c r="R2821" s="1061">
        <v>112.07</v>
      </c>
      <c r="S2821" s="1061">
        <v>112.07</v>
      </c>
      <c r="T2821" s="1061">
        <v>112.07</v>
      </c>
      <c r="U2821" s="1061">
        <v>112.07</v>
      </c>
      <c r="V2821" s="1061">
        <v>112.07</v>
      </c>
      <c r="W2821" s="1061">
        <v>112.07</v>
      </c>
    </row>
    <row r="2822" spans="1:23">
      <c r="A2822" s="908"/>
      <c r="B2822" s="1061" t="s">
        <v>234</v>
      </c>
      <c r="C2822" s="1061" t="s">
        <v>235</v>
      </c>
      <c r="D2822" s="1061" t="s">
        <v>5285</v>
      </c>
      <c r="E2822" s="1061" t="s">
        <v>8102</v>
      </c>
      <c r="F2822" s="1061" t="s">
        <v>5285</v>
      </c>
      <c r="G2822" s="1061" t="s">
        <v>1739</v>
      </c>
      <c r="H2822" s="1061" t="s">
        <v>129</v>
      </c>
      <c r="I2822" s="1061" t="s">
        <v>21</v>
      </c>
      <c r="J2822" s="1061" t="s">
        <v>7975</v>
      </c>
      <c r="K2822" s="1061" t="s">
        <v>14849</v>
      </c>
      <c r="L2822" s="1061">
        <v>17.41</v>
      </c>
      <c r="M2822" s="1061">
        <v>17.41</v>
      </c>
      <c r="N2822" s="1061">
        <v>17.41</v>
      </c>
      <c r="O2822" s="1061">
        <v>17.41</v>
      </c>
      <c r="P2822" s="1061">
        <v>17.41</v>
      </c>
      <c r="Q2822" s="1061">
        <v>17.41</v>
      </c>
      <c r="R2822" s="1061">
        <v>17.41</v>
      </c>
      <c r="S2822" s="1061">
        <v>17.41</v>
      </c>
      <c r="T2822" s="1061">
        <v>17.41</v>
      </c>
      <c r="U2822" s="1061">
        <v>17.41</v>
      </c>
      <c r="V2822" s="1061">
        <v>17.41</v>
      </c>
      <c r="W2822" s="1061">
        <v>17.41</v>
      </c>
    </row>
    <row r="2823" spans="1:23">
      <c r="A2823" s="908"/>
      <c r="B2823" s="1061" t="s">
        <v>234</v>
      </c>
      <c r="C2823" s="1061" t="s">
        <v>235</v>
      </c>
      <c r="D2823" s="1061" t="s">
        <v>4282</v>
      </c>
      <c r="E2823" s="1061" t="s">
        <v>7017</v>
      </c>
      <c r="F2823" s="1061" t="s">
        <v>4282</v>
      </c>
      <c r="G2823" s="1061" t="s">
        <v>1739</v>
      </c>
      <c r="H2823" s="1061" t="s">
        <v>129</v>
      </c>
      <c r="I2823" s="1061" t="s">
        <v>21</v>
      </c>
      <c r="J2823" s="1061" t="s">
        <v>7975</v>
      </c>
      <c r="K2823" s="1061" t="s">
        <v>14849</v>
      </c>
      <c r="L2823" s="1061">
        <v>27.59</v>
      </c>
      <c r="M2823" s="1061">
        <v>27.59</v>
      </c>
      <c r="N2823" s="1061">
        <v>27.59</v>
      </c>
      <c r="O2823" s="1061">
        <v>27.59</v>
      </c>
      <c r="P2823" s="1061">
        <v>27.59</v>
      </c>
      <c r="Q2823" s="1061">
        <v>27.59</v>
      </c>
      <c r="R2823" s="1061">
        <v>27.59</v>
      </c>
      <c r="S2823" s="1061">
        <v>27.59</v>
      </c>
      <c r="T2823" s="1061">
        <v>27.59</v>
      </c>
      <c r="U2823" s="1061">
        <v>27.59</v>
      </c>
      <c r="V2823" s="1061">
        <v>27.59</v>
      </c>
      <c r="W2823" s="1061">
        <v>27.59</v>
      </c>
    </row>
    <row r="2824" spans="1:23">
      <c r="A2824" s="908"/>
      <c r="B2824" s="1061" t="s">
        <v>234</v>
      </c>
      <c r="C2824" s="1061" t="s">
        <v>235</v>
      </c>
      <c r="D2824" s="1061" t="s">
        <v>4757</v>
      </c>
      <c r="E2824" s="1061" t="s">
        <v>14096</v>
      </c>
      <c r="F2824" s="1061" t="s">
        <v>4757</v>
      </c>
      <c r="G2824" s="1061" t="s">
        <v>1739</v>
      </c>
      <c r="H2824" s="1061" t="s">
        <v>129</v>
      </c>
      <c r="I2824" s="1061" t="s">
        <v>21</v>
      </c>
      <c r="J2824" s="1061" t="s">
        <v>7975</v>
      </c>
      <c r="K2824" s="1061" t="s">
        <v>14849</v>
      </c>
      <c r="L2824" s="1061">
        <v>2.59</v>
      </c>
      <c r="M2824" s="1061">
        <v>2.59</v>
      </c>
      <c r="N2824" s="1061">
        <v>2.59</v>
      </c>
      <c r="O2824" s="1061">
        <v>2.59</v>
      </c>
      <c r="P2824" s="1061">
        <v>2.59</v>
      </c>
      <c r="Q2824" s="1061">
        <v>2.59</v>
      </c>
      <c r="R2824" s="1061">
        <v>2.59</v>
      </c>
      <c r="S2824" s="1061">
        <v>2.59</v>
      </c>
      <c r="T2824" s="1061">
        <v>2.59</v>
      </c>
      <c r="U2824" s="1061">
        <v>2.59</v>
      </c>
      <c r="V2824" s="1061">
        <v>2.59</v>
      </c>
      <c r="W2824" s="1061">
        <v>2.59</v>
      </c>
    </row>
    <row r="2825" spans="1:23">
      <c r="A2825" s="908"/>
      <c r="B2825" s="1061" t="s">
        <v>234</v>
      </c>
      <c r="C2825" s="1061" t="s">
        <v>235</v>
      </c>
      <c r="D2825" s="1061" t="s">
        <v>7019</v>
      </c>
      <c r="E2825" s="1061" t="s">
        <v>7020</v>
      </c>
      <c r="F2825" s="1061" t="s">
        <v>7019</v>
      </c>
      <c r="G2825" s="1061" t="s">
        <v>1739</v>
      </c>
      <c r="H2825" s="1061" t="s">
        <v>129</v>
      </c>
      <c r="I2825" s="1061" t="s">
        <v>21</v>
      </c>
      <c r="J2825" s="1061" t="s">
        <v>7975</v>
      </c>
      <c r="K2825" s="1061" t="s">
        <v>14849</v>
      </c>
      <c r="L2825" s="1061">
        <v>7.88</v>
      </c>
      <c r="M2825" s="1061">
        <v>7.88</v>
      </c>
      <c r="N2825" s="1061">
        <v>7.88</v>
      </c>
      <c r="O2825" s="1061">
        <v>7.88</v>
      </c>
      <c r="P2825" s="1061">
        <v>7.88</v>
      </c>
      <c r="Q2825" s="1061">
        <v>7.88</v>
      </c>
      <c r="R2825" s="1061">
        <v>7.88</v>
      </c>
      <c r="S2825" s="1061">
        <v>7.88</v>
      </c>
      <c r="T2825" s="1061">
        <v>7.88</v>
      </c>
      <c r="U2825" s="1061">
        <v>7.88</v>
      </c>
      <c r="V2825" s="1061">
        <v>7.88</v>
      </c>
      <c r="W2825" s="1061">
        <v>7.88</v>
      </c>
    </row>
    <row r="2826" spans="1:23">
      <c r="A2826" s="908"/>
      <c r="B2826" s="1061" t="s">
        <v>234</v>
      </c>
      <c r="C2826" s="1061" t="s">
        <v>235</v>
      </c>
      <c r="D2826" s="1061" t="s">
        <v>4757</v>
      </c>
      <c r="E2826" s="1061" t="s">
        <v>5441</v>
      </c>
      <c r="F2826" s="1061" t="s">
        <v>12198</v>
      </c>
      <c r="G2826" s="1061" t="s">
        <v>1739</v>
      </c>
      <c r="H2826" s="1061" t="s">
        <v>129</v>
      </c>
      <c r="I2826" s="1061" t="s">
        <v>21</v>
      </c>
      <c r="J2826" s="1061" t="s">
        <v>7975</v>
      </c>
      <c r="K2826" s="1061" t="s">
        <v>14849</v>
      </c>
      <c r="L2826" s="1061">
        <v>9.44</v>
      </c>
      <c r="M2826" s="1061">
        <v>9.44</v>
      </c>
      <c r="N2826" s="1061">
        <v>9.44</v>
      </c>
      <c r="O2826" s="1061">
        <v>9.44</v>
      </c>
      <c r="P2826" s="1061">
        <v>9.44</v>
      </c>
      <c r="Q2826" s="1061">
        <v>9.44</v>
      </c>
      <c r="R2826" s="1061">
        <v>9.44</v>
      </c>
      <c r="S2826" s="1061">
        <v>9.44</v>
      </c>
      <c r="T2826" s="1061">
        <v>9.44</v>
      </c>
      <c r="U2826" s="1061">
        <v>9.44</v>
      </c>
      <c r="V2826" s="1061">
        <v>9.44</v>
      </c>
      <c r="W2826" s="1061">
        <v>9.44</v>
      </c>
    </row>
    <row r="2827" spans="1:23">
      <c r="A2827" s="908"/>
      <c r="B2827" s="1061" t="s">
        <v>234</v>
      </c>
      <c r="C2827" s="1061" t="s">
        <v>235</v>
      </c>
      <c r="D2827" s="1061" t="s">
        <v>4384</v>
      </c>
      <c r="E2827" s="1061" t="s">
        <v>5442</v>
      </c>
      <c r="F2827" s="1061" t="s">
        <v>12883</v>
      </c>
      <c r="G2827" s="1061" t="s">
        <v>1739</v>
      </c>
      <c r="H2827" s="1061" t="s">
        <v>129</v>
      </c>
      <c r="I2827" s="1061" t="s">
        <v>21</v>
      </c>
      <c r="J2827" s="1061" t="s">
        <v>7975</v>
      </c>
      <c r="K2827" s="1061" t="s">
        <v>14849</v>
      </c>
      <c r="L2827" s="1061">
        <v>9.02</v>
      </c>
      <c r="M2827" s="1061">
        <v>9.02</v>
      </c>
      <c r="N2827" s="1061">
        <v>9.02</v>
      </c>
      <c r="O2827" s="1061">
        <v>9.02</v>
      </c>
      <c r="P2827" s="1061">
        <v>9.02</v>
      </c>
      <c r="Q2827" s="1061">
        <v>9.02</v>
      </c>
      <c r="R2827" s="1061">
        <v>9.02</v>
      </c>
      <c r="S2827" s="1061">
        <v>9.02</v>
      </c>
      <c r="T2827" s="1061">
        <v>9.02</v>
      </c>
      <c r="U2827" s="1061">
        <v>9.02</v>
      </c>
      <c r="V2827" s="1061">
        <v>9.02</v>
      </c>
      <c r="W2827" s="1061">
        <v>9.02</v>
      </c>
    </row>
    <row r="2828" spans="1:23">
      <c r="A2828" s="908"/>
      <c r="B2828" s="1061" t="s">
        <v>234</v>
      </c>
      <c r="C2828" s="1061" t="s">
        <v>235</v>
      </c>
      <c r="D2828" s="1061" t="s">
        <v>4282</v>
      </c>
      <c r="E2828" s="1061" t="s">
        <v>5443</v>
      </c>
      <c r="F2828" s="1061" t="s">
        <v>4951</v>
      </c>
      <c r="G2828" s="1061" t="s">
        <v>1739</v>
      </c>
      <c r="H2828" s="1061" t="s">
        <v>129</v>
      </c>
      <c r="I2828" s="1061" t="s">
        <v>21</v>
      </c>
      <c r="J2828" s="1061" t="s">
        <v>7975</v>
      </c>
      <c r="K2828" s="1061" t="s">
        <v>14849</v>
      </c>
      <c r="L2828" s="1061">
        <v>13.46</v>
      </c>
      <c r="M2828" s="1061">
        <v>13.46</v>
      </c>
      <c r="N2828" s="1061">
        <v>13.46</v>
      </c>
      <c r="O2828" s="1061">
        <v>13.46</v>
      </c>
      <c r="P2828" s="1061">
        <v>13.46</v>
      </c>
      <c r="Q2828" s="1061">
        <v>13.46</v>
      </c>
      <c r="R2828" s="1061">
        <v>13.46</v>
      </c>
      <c r="S2828" s="1061">
        <v>13.46</v>
      </c>
      <c r="T2828" s="1061">
        <v>13.46</v>
      </c>
      <c r="U2828" s="1061">
        <v>13.46</v>
      </c>
      <c r="V2828" s="1061">
        <v>13.46</v>
      </c>
      <c r="W2828" s="1061">
        <v>13.46</v>
      </c>
    </row>
    <row r="2829" spans="1:23">
      <c r="A2829" s="908"/>
      <c r="B2829" s="1061" t="s">
        <v>234</v>
      </c>
      <c r="C2829" s="1061" t="s">
        <v>235</v>
      </c>
      <c r="D2829" s="1061" t="s">
        <v>4611</v>
      </c>
      <c r="E2829" s="1061" t="s">
        <v>12269</v>
      </c>
      <c r="F2829" s="1061" t="s">
        <v>8104</v>
      </c>
      <c r="G2829" s="1061" t="s">
        <v>1739</v>
      </c>
      <c r="H2829" s="1061" t="s">
        <v>129</v>
      </c>
      <c r="I2829" s="1061" t="s">
        <v>21</v>
      </c>
      <c r="J2829" s="1061" t="s">
        <v>7975</v>
      </c>
      <c r="K2829" s="1061" t="s">
        <v>14849</v>
      </c>
      <c r="L2829" s="1061">
        <v>0.15</v>
      </c>
      <c r="M2829" s="1061">
        <v>0.15</v>
      </c>
      <c r="N2829" s="1061">
        <v>0.15</v>
      </c>
      <c r="O2829" s="1061">
        <v>0.15</v>
      </c>
      <c r="P2829" s="1061">
        <v>0.15</v>
      </c>
      <c r="Q2829" s="1061">
        <v>0.15</v>
      </c>
      <c r="R2829" s="1061">
        <v>0.15</v>
      </c>
      <c r="S2829" s="1061">
        <v>0.15</v>
      </c>
      <c r="T2829" s="1061">
        <v>0.15</v>
      </c>
      <c r="U2829" s="1061">
        <v>0.15</v>
      </c>
      <c r="V2829" s="1061">
        <v>0.15</v>
      </c>
      <c r="W2829" s="1061">
        <v>0.15</v>
      </c>
    </row>
    <row r="2830" spans="1:23">
      <c r="A2830" s="908"/>
      <c r="B2830" s="1061" t="s">
        <v>234</v>
      </c>
      <c r="C2830" s="1061" t="s">
        <v>235</v>
      </c>
      <c r="D2830" s="1061" t="s">
        <v>4611</v>
      </c>
      <c r="E2830" s="1061" t="s">
        <v>12270</v>
      </c>
      <c r="F2830" s="1061" t="s">
        <v>8104</v>
      </c>
      <c r="G2830" s="1061" t="s">
        <v>1739</v>
      </c>
      <c r="H2830" s="1061" t="s">
        <v>129</v>
      </c>
      <c r="I2830" s="1061" t="s">
        <v>21</v>
      </c>
      <c r="J2830" s="1061" t="s">
        <v>7975</v>
      </c>
      <c r="K2830" s="1061" t="s">
        <v>14849</v>
      </c>
      <c r="L2830" s="1061">
        <v>0.15</v>
      </c>
      <c r="M2830" s="1061">
        <v>0.15</v>
      </c>
      <c r="N2830" s="1061">
        <v>0.15</v>
      </c>
      <c r="O2830" s="1061">
        <v>0.15</v>
      </c>
      <c r="P2830" s="1061">
        <v>0.15</v>
      </c>
      <c r="Q2830" s="1061">
        <v>0.15</v>
      </c>
      <c r="R2830" s="1061">
        <v>0.15</v>
      </c>
      <c r="S2830" s="1061">
        <v>0.15</v>
      </c>
      <c r="T2830" s="1061">
        <v>0.15</v>
      </c>
      <c r="U2830" s="1061">
        <v>0.15</v>
      </c>
      <c r="V2830" s="1061">
        <v>0.15</v>
      </c>
      <c r="W2830" s="1061">
        <v>0.15</v>
      </c>
    </row>
    <row r="2831" spans="1:23">
      <c r="A2831" s="908"/>
      <c r="B2831" s="1061" t="s">
        <v>234</v>
      </c>
      <c r="C2831" s="1061" t="s">
        <v>235</v>
      </c>
      <c r="D2831" s="1061" t="s">
        <v>4555</v>
      </c>
      <c r="E2831" s="1061" t="s">
        <v>14099</v>
      </c>
      <c r="F2831" s="1061" t="s">
        <v>4555</v>
      </c>
      <c r="G2831" s="1061" t="s">
        <v>1739</v>
      </c>
      <c r="H2831" s="1061" t="s">
        <v>129</v>
      </c>
      <c r="I2831" s="1061" t="s">
        <v>21</v>
      </c>
      <c r="J2831" s="1061" t="s">
        <v>7975</v>
      </c>
      <c r="K2831" s="1061" t="s">
        <v>14849</v>
      </c>
      <c r="L2831" s="1061">
        <v>157.77000000000001</v>
      </c>
      <c r="M2831" s="1061">
        <v>157.77000000000001</v>
      </c>
      <c r="N2831" s="1061">
        <v>157.77000000000001</v>
      </c>
      <c r="O2831" s="1061">
        <v>157.77000000000001</v>
      </c>
      <c r="P2831" s="1061">
        <v>157.77000000000001</v>
      </c>
      <c r="Q2831" s="1061">
        <v>157.77000000000001</v>
      </c>
      <c r="R2831" s="1061">
        <v>157.77000000000001</v>
      </c>
      <c r="S2831" s="1061">
        <v>157.77000000000001</v>
      </c>
      <c r="T2831" s="1061">
        <v>157.77000000000001</v>
      </c>
      <c r="U2831" s="1061">
        <v>157.77000000000001</v>
      </c>
      <c r="V2831" s="1061">
        <v>157.77000000000001</v>
      </c>
      <c r="W2831" s="1061">
        <v>157.77000000000001</v>
      </c>
    </row>
    <row r="2832" spans="1:23">
      <c r="A2832" s="908"/>
      <c r="B2832" s="1061" t="s">
        <v>234</v>
      </c>
      <c r="C2832" s="1061" t="s">
        <v>235</v>
      </c>
      <c r="D2832" s="1061" t="s">
        <v>14097</v>
      </c>
      <c r="E2832" s="1061" t="s">
        <v>14864</v>
      </c>
      <c r="F2832" s="1061" t="s">
        <v>14098</v>
      </c>
      <c r="G2832" s="1061" t="s">
        <v>1739</v>
      </c>
      <c r="H2832" s="1061" t="s">
        <v>129</v>
      </c>
      <c r="I2832" s="1061" t="s">
        <v>21</v>
      </c>
      <c r="J2832" s="1061" t="s">
        <v>7975</v>
      </c>
      <c r="K2832" s="1061" t="s">
        <v>14849</v>
      </c>
      <c r="L2832" s="1061">
        <v>47.69</v>
      </c>
      <c r="M2832" s="1061">
        <v>47.69</v>
      </c>
      <c r="N2832" s="1061">
        <v>47.69</v>
      </c>
      <c r="O2832" s="1061">
        <v>47.69</v>
      </c>
      <c r="P2832" s="1061">
        <v>47.69</v>
      </c>
      <c r="Q2832" s="1061">
        <v>47.69</v>
      </c>
      <c r="R2832" s="1061">
        <v>47.69</v>
      </c>
      <c r="S2832" s="1061">
        <v>47.69</v>
      </c>
      <c r="T2832" s="1061">
        <v>47.69</v>
      </c>
      <c r="U2832" s="1061">
        <v>47.69</v>
      </c>
      <c r="V2832" s="1061">
        <v>47.69</v>
      </c>
      <c r="W2832" s="1061">
        <v>47.69</v>
      </c>
    </row>
    <row r="2833" spans="1:23">
      <c r="A2833" s="908"/>
      <c r="B2833" s="1061" t="s">
        <v>234</v>
      </c>
      <c r="C2833" s="1061" t="s">
        <v>235</v>
      </c>
      <c r="D2833" s="1061" t="s">
        <v>4604</v>
      </c>
      <c r="E2833" s="1061" t="s">
        <v>14100</v>
      </c>
      <c r="F2833" s="1061" t="s">
        <v>14101</v>
      </c>
      <c r="G2833" s="1061" t="s">
        <v>1739</v>
      </c>
      <c r="H2833" s="1061" t="s">
        <v>129</v>
      </c>
      <c r="I2833" s="1061" t="s">
        <v>21</v>
      </c>
      <c r="J2833" s="1061" t="s">
        <v>7975</v>
      </c>
      <c r="K2833" s="1061" t="s">
        <v>14849</v>
      </c>
      <c r="L2833" s="1061">
        <v>29.82</v>
      </c>
      <c r="M2833" s="1061">
        <v>29.82</v>
      </c>
      <c r="N2833" s="1061">
        <v>29.82</v>
      </c>
      <c r="O2833" s="1061">
        <v>29.82</v>
      </c>
      <c r="P2833" s="1061">
        <v>29.82</v>
      </c>
      <c r="Q2833" s="1061">
        <v>29.82</v>
      </c>
      <c r="R2833" s="1061">
        <v>29.82</v>
      </c>
      <c r="S2833" s="1061">
        <v>29.82</v>
      </c>
      <c r="T2833" s="1061">
        <v>29.82</v>
      </c>
      <c r="U2833" s="1061">
        <v>29.82</v>
      </c>
      <c r="V2833" s="1061">
        <v>29.82</v>
      </c>
      <c r="W2833" s="1061">
        <v>29.82</v>
      </c>
    </row>
    <row r="2834" spans="1:23">
      <c r="A2834" s="908"/>
      <c r="B2834" s="1061" t="s">
        <v>234</v>
      </c>
      <c r="C2834" s="1061" t="s">
        <v>235</v>
      </c>
      <c r="D2834" s="1061" t="s">
        <v>4880</v>
      </c>
      <c r="E2834" s="1061" t="s">
        <v>5444</v>
      </c>
      <c r="F2834" s="1061" t="s">
        <v>5445</v>
      </c>
      <c r="G2834" s="1061" t="s">
        <v>1739</v>
      </c>
      <c r="H2834" s="1061" t="s">
        <v>129</v>
      </c>
      <c r="I2834" s="1061" t="s">
        <v>21</v>
      </c>
      <c r="J2834" s="1061" t="s">
        <v>7975</v>
      </c>
      <c r="K2834" s="1061" t="s">
        <v>14849</v>
      </c>
      <c r="L2834" s="1061">
        <v>6.56</v>
      </c>
      <c r="M2834" s="1061">
        <v>6.56</v>
      </c>
      <c r="N2834" s="1061">
        <v>6.56</v>
      </c>
      <c r="O2834" s="1061">
        <v>6.56</v>
      </c>
      <c r="P2834" s="1061">
        <v>6.56</v>
      </c>
      <c r="Q2834" s="1061">
        <v>6.56</v>
      </c>
      <c r="R2834" s="1061">
        <v>6.56</v>
      </c>
      <c r="S2834" s="1061">
        <v>6.56</v>
      </c>
      <c r="T2834" s="1061">
        <v>6.56</v>
      </c>
      <c r="U2834" s="1061">
        <v>6.56</v>
      </c>
      <c r="V2834" s="1061">
        <v>6.56</v>
      </c>
      <c r="W2834" s="1061">
        <v>6.56</v>
      </c>
    </row>
    <row r="2835" spans="1:23">
      <c r="A2835" s="908"/>
      <c r="B2835" s="1061" t="s">
        <v>234</v>
      </c>
      <c r="C2835" s="1061" t="s">
        <v>235</v>
      </c>
      <c r="D2835" s="1061" t="s">
        <v>13676</v>
      </c>
      <c r="E2835" s="1061" t="s">
        <v>13677</v>
      </c>
      <c r="F2835" s="1061" t="s">
        <v>13676</v>
      </c>
      <c r="G2835" s="1061" t="s">
        <v>1739</v>
      </c>
      <c r="H2835" s="1061" t="s">
        <v>129</v>
      </c>
      <c r="I2835" s="1061" t="s">
        <v>21</v>
      </c>
      <c r="J2835" s="1061" t="s">
        <v>7975</v>
      </c>
      <c r="K2835" s="1061" t="s">
        <v>14849</v>
      </c>
      <c r="L2835" s="1061">
        <v>32.6</v>
      </c>
      <c r="M2835" s="1061">
        <v>32.6</v>
      </c>
      <c r="N2835" s="1061">
        <v>32.6</v>
      </c>
      <c r="O2835" s="1061">
        <v>32.6</v>
      </c>
      <c r="P2835" s="1061">
        <v>32.6</v>
      </c>
      <c r="Q2835" s="1061">
        <v>32.6</v>
      </c>
      <c r="R2835" s="1061">
        <v>32.6</v>
      </c>
      <c r="S2835" s="1061">
        <v>32.6</v>
      </c>
      <c r="T2835" s="1061">
        <v>32.6</v>
      </c>
      <c r="U2835" s="1061">
        <v>32.6</v>
      </c>
      <c r="V2835" s="1061">
        <v>32.6</v>
      </c>
      <c r="W2835" s="1061">
        <v>32.6</v>
      </c>
    </row>
    <row r="2836" spans="1:23">
      <c r="A2836" s="908"/>
      <c r="B2836" s="1061" t="s">
        <v>234</v>
      </c>
      <c r="C2836" s="1061" t="s">
        <v>235</v>
      </c>
      <c r="D2836" s="1061" t="s">
        <v>13678</v>
      </c>
      <c r="E2836" s="1061" t="s">
        <v>13679</v>
      </c>
      <c r="F2836" s="1061" t="s">
        <v>13678</v>
      </c>
      <c r="G2836" s="1061" t="s">
        <v>1739</v>
      </c>
      <c r="H2836" s="1061" t="s">
        <v>129</v>
      </c>
      <c r="I2836" s="1061" t="s">
        <v>21</v>
      </c>
      <c r="J2836" s="1061" t="s">
        <v>7975</v>
      </c>
      <c r="K2836" s="1061" t="s">
        <v>14849</v>
      </c>
      <c r="L2836" s="1061">
        <v>4.0199999999999996</v>
      </c>
      <c r="M2836" s="1061">
        <v>4.0199999999999996</v>
      </c>
      <c r="N2836" s="1061">
        <v>4.0199999999999996</v>
      </c>
      <c r="O2836" s="1061">
        <v>4.0199999999999996</v>
      </c>
      <c r="P2836" s="1061">
        <v>4.0199999999999996</v>
      </c>
      <c r="Q2836" s="1061">
        <v>4.0199999999999996</v>
      </c>
      <c r="R2836" s="1061">
        <v>4.0199999999999996</v>
      </c>
      <c r="S2836" s="1061">
        <v>4.0199999999999996</v>
      </c>
      <c r="T2836" s="1061">
        <v>4.0199999999999996</v>
      </c>
      <c r="U2836" s="1061">
        <v>4.0199999999999996</v>
      </c>
      <c r="V2836" s="1061">
        <v>4.0199999999999996</v>
      </c>
      <c r="W2836" s="1061">
        <v>4.0199999999999996</v>
      </c>
    </row>
    <row r="2837" spans="1:23">
      <c r="A2837" s="908"/>
      <c r="B2837" s="1061" t="s">
        <v>234</v>
      </c>
      <c r="C2837" s="1061" t="s">
        <v>235</v>
      </c>
      <c r="D2837" s="1061" t="s">
        <v>4880</v>
      </c>
      <c r="E2837" s="1061" t="s">
        <v>5446</v>
      </c>
      <c r="F2837" s="1061" t="s">
        <v>5447</v>
      </c>
      <c r="G2837" s="1061" t="s">
        <v>1739</v>
      </c>
      <c r="H2837" s="1061" t="s">
        <v>129</v>
      </c>
      <c r="I2837" s="1061" t="s">
        <v>21</v>
      </c>
      <c r="J2837" s="1061" t="s">
        <v>7975</v>
      </c>
      <c r="K2837" s="1061" t="s">
        <v>14849</v>
      </c>
      <c r="L2837" s="1061">
        <v>1.3</v>
      </c>
      <c r="M2837" s="1061">
        <v>1.3</v>
      </c>
      <c r="N2837" s="1061">
        <v>1.3</v>
      </c>
      <c r="O2837" s="1061">
        <v>1.3</v>
      </c>
      <c r="P2837" s="1061">
        <v>1.3</v>
      </c>
      <c r="Q2837" s="1061">
        <v>1.3</v>
      </c>
      <c r="R2837" s="1061">
        <v>1.3</v>
      </c>
      <c r="S2837" s="1061">
        <v>1.3</v>
      </c>
      <c r="T2837" s="1061">
        <v>1.3</v>
      </c>
      <c r="U2837" s="1061">
        <v>1.3</v>
      </c>
      <c r="V2837" s="1061">
        <v>1.3</v>
      </c>
      <c r="W2837" s="1061">
        <v>1.3</v>
      </c>
    </row>
    <row r="2838" spans="1:23">
      <c r="A2838" s="908"/>
      <c r="B2838" s="1061" t="s">
        <v>234</v>
      </c>
      <c r="C2838" s="1061" t="s">
        <v>235</v>
      </c>
      <c r="D2838" s="1061" t="s">
        <v>4282</v>
      </c>
      <c r="E2838" s="1061" t="s">
        <v>5448</v>
      </c>
      <c r="F2838" s="1061" t="s">
        <v>4951</v>
      </c>
      <c r="G2838" s="1061" t="s">
        <v>1739</v>
      </c>
      <c r="H2838" s="1061" t="s">
        <v>129</v>
      </c>
      <c r="I2838" s="1061" t="s">
        <v>21</v>
      </c>
      <c r="J2838" s="1061" t="s">
        <v>7975</v>
      </c>
      <c r="K2838" s="1061" t="s">
        <v>14849</v>
      </c>
      <c r="L2838" s="1061">
        <v>33.24</v>
      </c>
      <c r="M2838" s="1061">
        <v>33.24</v>
      </c>
      <c r="N2838" s="1061">
        <v>33.24</v>
      </c>
      <c r="O2838" s="1061">
        <v>33.24</v>
      </c>
      <c r="P2838" s="1061">
        <v>33.24</v>
      </c>
      <c r="Q2838" s="1061">
        <v>33.24</v>
      </c>
      <c r="R2838" s="1061">
        <v>33.24</v>
      </c>
      <c r="S2838" s="1061">
        <v>33.24</v>
      </c>
      <c r="T2838" s="1061">
        <v>33.24</v>
      </c>
      <c r="U2838" s="1061">
        <v>33.24</v>
      </c>
      <c r="V2838" s="1061">
        <v>33.24</v>
      </c>
      <c r="W2838" s="1061">
        <v>33.24</v>
      </c>
    </row>
    <row r="2839" spans="1:23">
      <c r="A2839" s="908"/>
      <c r="B2839" s="1061" t="s">
        <v>234</v>
      </c>
      <c r="C2839" s="1061" t="s">
        <v>235</v>
      </c>
      <c r="D2839" s="1061" t="s">
        <v>4611</v>
      </c>
      <c r="E2839" s="1061" t="s">
        <v>8103</v>
      </c>
      <c r="F2839" s="1061" t="s">
        <v>8104</v>
      </c>
      <c r="G2839" s="1061" t="s">
        <v>1739</v>
      </c>
      <c r="H2839" s="1061" t="s">
        <v>129</v>
      </c>
      <c r="I2839" s="1061" t="s">
        <v>21</v>
      </c>
      <c r="J2839" s="1061" t="s">
        <v>7975</v>
      </c>
      <c r="K2839" s="1061" t="s">
        <v>14849</v>
      </c>
      <c r="L2839" s="1061">
        <v>1.05</v>
      </c>
      <c r="M2839" s="1061">
        <v>1.05</v>
      </c>
      <c r="N2839" s="1061">
        <v>1.05</v>
      </c>
      <c r="O2839" s="1061">
        <v>1.05</v>
      </c>
      <c r="P2839" s="1061">
        <v>1.05</v>
      </c>
      <c r="Q2839" s="1061">
        <v>1.05</v>
      </c>
      <c r="R2839" s="1061">
        <v>1.05</v>
      </c>
      <c r="S2839" s="1061">
        <v>1.05</v>
      </c>
      <c r="T2839" s="1061">
        <v>1.05</v>
      </c>
      <c r="U2839" s="1061">
        <v>1.05</v>
      </c>
      <c r="V2839" s="1061">
        <v>1.05</v>
      </c>
      <c r="W2839" s="1061">
        <v>1.05</v>
      </c>
    </row>
    <row r="2840" spans="1:23">
      <c r="A2840" s="908"/>
      <c r="B2840" s="1061" t="s">
        <v>234</v>
      </c>
      <c r="C2840" s="1061" t="s">
        <v>235</v>
      </c>
      <c r="D2840" s="1061" t="s">
        <v>4270</v>
      </c>
      <c r="E2840" s="1061" t="s">
        <v>8105</v>
      </c>
      <c r="F2840" s="1061" t="s">
        <v>4967</v>
      </c>
      <c r="G2840" s="1061" t="s">
        <v>1739</v>
      </c>
      <c r="H2840" s="1061" t="s">
        <v>129</v>
      </c>
      <c r="I2840" s="1061" t="s">
        <v>21</v>
      </c>
      <c r="J2840" s="1061" t="s">
        <v>7975</v>
      </c>
      <c r="K2840" s="1061" t="s">
        <v>14849</v>
      </c>
      <c r="L2840" s="1061">
        <v>1.8</v>
      </c>
      <c r="M2840" s="1061">
        <v>1.8</v>
      </c>
      <c r="N2840" s="1061">
        <v>1.8</v>
      </c>
      <c r="O2840" s="1061">
        <v>1.8</v>
      </c>
      <c r="P2840" s="1061">
        <v>1.8</v>
      </c>
      <c r="Q2840" s="1061">
        <v>1.8</v>
      </c>
      <c r="R2840" s="1061">
        <v>1.8</v>
      </c>
      <c r="S2840" s="1061">
        <v>1.8</v>
      </c>
      <c r="T2840" s="1061">
        <v>1.8</v>
      </c>
      <c r="U2840" s="1061">
        <v>1.8</v>
      </c>
      <c r="V2840" s="1061">
        <v>1.8</v>
      </c>
      <c r="W2840" s="1061">
        <v>1.8</v>
      </c>
    </row>
    <row r="2841" spans="1:23">
      <c r="A2841" s="908"/>
      <c r="B2841" s="1061" t="s">
        <v>234</v>
      </c>
      <c r="C2841" s="1061" t="s">
        <v>235</v>
      </c>
      <c r="D2841" s="1061" t="s">
        <v>4604</v>
      </c>
      <c r="E2841" s="1061" t="s">
        <v>8106</v>
      </c>
      <c r="F2841" s="1061" t="s">
        <v>8107</v>
      </c>
      <c r="G2841" s="1061" t="s">
        <v>1739</v>
      </c>
      <c r="H2841" s="1061" t="s">
        <v>129</v>
      </c>
      <c r="I2841" s="1061" t="s">
        <v>21</v>
      </c>
      <c r="J2841" s="1061" t="s">
        <v>7975</v>
      </c>
      <c r="K2841" s="1061" t="s">
        <v>14849</v>
      </c>
      <c r="L2841" s="1061">
        <v>104.33</v>
      </c>
      <c r="M2841" s="1061">
        <v>104.33</v>
      </c>
      <c r="N2841" s="1061">
        <v>104.33</v>
      </c>
      <c r="O2841" s="1061">
        <v>104.33</v>
      </c>
      <c r="P2841" s="1061">
        <v>104.33</v>
      </c>
      <c r="Q2841" s="1061">
        <v>104.33</v>
      </c>
      <c r="R2841" s="1061">
        <v>104.33</v>
      </c>
      <c r="S2841" s="1061">
        <v>104.33</v>
      </c>
      <c r="T2841" s="1061">
        <v>104.33</v>
      </c>
      <c r="U2841" s="1061">
        <v>104.33</v>
      </c>
      <c r="V2841" s="1061">
        <v>104.33</v>
      </c>
      <c r="W2841" s="1061">
        <v>104.33</v>
      </c>
    </row>
    <row r="2842" spans="1:23">
      <c r="A2842" s="908"/>
      <c r="B2842" s="1061" t="s">
        <v>234</v>
      </c>
      <c r="C2842" s="1061" t="s">
        <v>235</v>
      </c>
      <c r="D2842" s="1061" t="s">
        <v>4981</v>
      </c>
      <c r="E2842" s="1061" t="s">
        <v>8108</v>
      </c>
      <c r="F2842" s="1061" t="s">
        <v>8109</v>
      </c>
      <c r="G2842" s="1061" t="s">
        <v>1739</v>
      </c>
      <c r="H2842" s="1061" t="s">
        <v>129</v>
      </c>
      <c r="I2842" s="1061" t="s">
        <v>21</v>
      </c>
      <c r="J2842" s="1061" t="s">
        <v>7975</v>
      </c>
      <c r="K2842" s="1061" t="s">
        <v>14849</v>
      </c>
      <c r="L2842" s="1061">
        <v>117.88</v>
      </c>
      <c r="M2842" s="1061">
        <v>117.88</v>
      </c>
      <c r="N2842" s="1061">
        <v>117.88</v>
      </c>
      <c r="O2842" s="1061">
        <v>117.88</v>
      </c>
      <c r="P2842" s="1061">
        <v>117.88</v>
      </c>
      <c r="Q2842" s="1061">
        <v>117.88</v>
      </c>
      <c r="R2842" s="1061">
        <v>117.88</v>
      </c>
      <c r="S2842" s="1061">
        <v>117.88</v>
      </c>
      <c r="T2842" s="1061">
        <v>117.88</v>
      </c>
      <c r="U2842" s="1061">
        <v>117.88</v>
      </c>
      <c r="V2842" s="1061">
        <v>117.88</v>
      </c>
      <c r="W2842" s="1061">
        <v>117.88</v>
      </c>
    </row>
    <row r="2843" spans="1:23">
      <c r="A2843" s="908"/>
      <c r="B2843" s="1061" t="s">
        <v>234</v>
      </c>
      <c r="C2843" s="1061" t="s">
        <v>235</v>
      </c>
      <c r="D2843" s="1061" t="s">
        <v>13355</v>
      </c>
      <c r="E2843" s="1061" t="s">
        <v>8388</v>
      </c>
      <c r="F2843" s="1061" t="s">
        <v>8387</v>
      </c>
      <c r="G2843" s="1061" t="s">
        <v>1739</v>
      </c>
      <c r="H2843" s="1061" t="s">
        <v>129</v>
      </c>
      <c r="I2843" s="1061" t="s">
        <v>21</v>
      </c>
      <c r="J2843" s="1061" t="s">
        <v>7975</v>
      </c>
      <c r="K2843" s="1061" t="s">
        <v>14849</v>
      </c>
      <c r="L2843" s="1061">
        <v>684.3</v>
      </c>
      <c r="M2843" s="1061">
        <v>684.3</v>
      </c>
      <c r="N2843" s="1061">
        <v>684.3</v>
      </c>
      <c r="O2843" s="1061">
        <v>684.3</v>
      </c>
      <c r="P2843" s="1061">
        <v>684.3</v>
      </c>
      <c r="Q2843" s="1061">
        <v>684.3</v>
      </c>
      <c r="R2843" s="1061">
        <v>684.3</v>
      </c>
      <c r="S2843" s="1061">
        <v>684.3</v>
      </c>
      <c r="T2843" s="1061">
        <v>684.3</v>
      </c>
      <c r="U2843" s="1061">
        <v>684.3</v>
      </c>
      <c r="V2843" s="1061">
        <v>684.3</v>
      </c>
      <c r="W2843" s="1061">
        <v>684.3</v>
      </c>
    </row>
    <row r="2844" spans="1:23">
      <c r="A2844" s="908"/>
      <c r="B2844" s="1061" t="s">
        <v>234</v>
      </c>
      <c r="C2844" s="1061" t="s">
        <v>235</v>
      </c>
      <c r="D2844" s="1061" t="s">
        <v>4611</v>
      </c>
      <c r="E2844" s="1061" t="s">
        <v>8110</v>
      </c>
      <c r="F2844" s="1061" t="s">
        <v>8111</v>
      </c>
      <c r="G2844" s="1061" t="s">
        <v>1739</v>
      </c>
      <c r="H2844" s="1061" t="s">
        <v>129</v>
      </c>
      <c r="I2844" s="1061" t="s">
        <v>21</v>
      </c>
      <c r="J2844" s="1061" t="s">
        <v>7975</v>
      </c>
      <c r="K2844" s="1061" t="s">
        <v>14849</v>
      </c>
      <c r="L2844" s="1061">
        <v>123.25</v>
      </c>
      <c r="M2844" s="1061">
        <v>123.25</v>
      </c>
      <c r="N2844" s="1061">
        <v>123.25</v>
      </c>
      <c r="O2844" s="1061">
        <v>123.25</v>
      </c>
      <c r="P2844" s="1061">
        <v>123.25</v>
      </c>
      <c r="Q2844" s="1061">
        <v>123.25</v>
      </c>
      <c r="R2844" s="1061">
        <v>123.25</v>
      </c>
      <c r="S2844" s="1061">
        <v>123.25</v>
      </c>
      <c r="T2844" s="1061">
        <v>123.25</v>
      </c>
      <c r="U2844" s="1061">
        <v>123.25</v>
      </c>
      <c r="V2844" s="1061">
        <v>123.25</v>
      </c>
      <c r="W2844" s="1061">
        <v>123.25</v>
      </c>
    </row>
    <row r="2845" spans="1:23">
      <c r="A2845" s="908"/>
      <c r="B2845" s="1061" t="s">
        <v>234</v>
      </c>
      <c r="C2845" s="1061" t="s">
        <v>235</v>
      </c>
      <c r="D2845" s="1061" t="s">
        <v>5659</v>
      </c>
      <c r="E2845" s="1061" t="s">
        <v>8112</v>
      </c>
      <c r="F2845" s="1061" t="s">
        <v>8113</v>
      </c>
      <c r="G2845" s="1061" t="s">
        <v>1739</v>
      </c>
      <c r="H2845" s="1061" t="s">
        <v>129</v>
      </c>
      <c r="I2845" s="1061" t="s">
        <v>21</v>
      </c>
      <c r="J2845" s="1061" t="s">
        <v>7975</v>
      </c>
      <c r="K2845" s="1061" t="s">
        <v>14849</v>
      </c>
      <c r="L2845" s="1061">
        <v>90.81</v>
      </c>
      <c r="M2845" s="1061">
        <v>90.81</v>
      </c>
      <c r="N2845" s="1061">
        <v>90.81</v>
      </c>
      <c r="O2845" s="1061">
        <v>90.81</v>
      </c>
      <c r="P2845" s="1061">
        <v>90.81</v>
      </c>
      <c r="Q2845" s="1061">
        <v>90.81</v>
      </c>
      <c r="R2845" s="1061">
        <v>90.81</v>
      </c>
      <c r="S2845" s="1061">
        <v>90.81</v>
      </c>
      <c r="T2845" s="1061">
        <v>90.81</v>
      </c>
      <c r="U2845" s="1061">
        <v>90.81</v>
      </c>
      <c r="V2845" s="1061">
        <v>90.81</v>
      </c>
      <c r="W2845" s="1061">
        <v>90.81</v>
      </c>
    </row>
    <row r="2846" spans="1:23">
      <c r="A2846" s="908"/>
      <c r="B2846" s="1061" t="s">
        <v>234</v>
      </c>
      <c r="C2846" s="1061" t="s">
        <v>235</v>
      </c>
      <c r="D2846" s="1061" t="s">
        <v>13355</v>
      </c>
      <c r="E2846" s="1061" t="s">
        <v>8390</v>
      </c>
      <c r="F2846" s="1061" t="s">
        <v>8389</v>
      </c>
      <c r="G2846" s="1061" t="s">
        <v>1739</v>
      </c>
      <c r="H2846" s="1061" t="s">
        <v>129</v>
      </c>
      <c r="I2846" s="1061" t="s">
        <v>21</v>
      </c>
      <c r="J2846" s="1061" t="s">
        <v>7975</v>
      </c>
      <c r="K2846" s="1061" t="s">
        <v>14849</v>
      </c>
      <c r="L2846" s="1061">
        <v>652.41999999999996</v>
      </c>
      <c r="M2846" s="1061">
        <v>652.41999999999996</v>
      </c>
      <c r="N2846" s="1061">
        <v>652.41999999999996</v>
      </c>
      <c r="O2846" s="1061">
        <v>652.41999999999996</v>
      </c>
      <c r="P2846" s="1061">
        <v>652.41999999999996</v>
      </c>
      <c r="Q2846" s="1061">
        <v>652.41999999999996</v>
      </c>
      <c r="R2846" s="1061">
        <v>652.41999999999996</v>
      </c>
      <c r="S2846" s="1061">
        <v>652.41999999999996</v>
      </c>
      <c r="T2846" s="1061">
        <v>652.41999999999996</v>
      </c>
      <c r="U2846" s="1061">
        <v>652.41999999999996</v>
      </c>
      <c r="V2846" s="1061">
        <v>652.41999999999996</v>
      </c>
      <c r="W2846" s="1061">
        <v>652.41999999999996</v>
      </c>
    </row>
    <row r="2847" spans="1:23">
      <c r="A2847" s="908"/>
      <c r="B2847" s="1061" t="s">
        <v>234</v>
      </c>
      <c r="C2847" s="1061" t="s">
        <v>235</v>
      </c>
      <c r="D2847" s="1061" t="s">
        <v>13355</v>
      </c>
      <c r="E2847" s="1061" t="s">
        <v>8392</v>
      </c>
      <c r="F2847" s="1061" t="s">
        <v>8391</v>
      </c>
      <c r="G2847" s="1061" t="s">
        <v>1739</v>
      </c>
      <c r="H2847" s="1061" t="s">
        <v>129</v>
      </c>
      <c r="I2847" s="1061" t="s">
        <v>21</v>
      </c>
      <c r="J2847" s="1061" t="s">
        <v>7975</v>
      </c>
      <c r="K2847" s="1061" t="s">
        <v>14849</v>
      </c>
      <c r="L2847" s="1061">
        <v>696.43</v>
      </c>
      <c r="M2847" s="1061">
        <v>696.43</v>
      </c>
      <c r="N2847" s="1061">
        <v>696.43</v>
      </c>
      <c r="O2847" s="1061">
        <v>696.43</v>
      </c>
      <c r="P2847" s="1061">
        <v>696.43</v>
      </c>
      <c r="Q2847" s="1061">
        <v>696.43</v>
      </c>
      <c r="R2847" s="1061">
        <v>696.43</v>
      </c>
      <c r="S2847" s="1061">
        <v>696.43</v>
      </c>
      <c r="T2847" s="1061">
        <v>696.43</v>
      </c>
      <c r="U2847" s="1061">
        <v>696.43</v>
      </c>
      <c r="V2847" s="1061">
        <v>696.43</v>
      </c>
      <c r="W2847" s="1061">
        <v>696.43</v>
      </c>
    </row>
    <row r="2848" spans="1:23">
      <c r="A2848" s="908"/>
      <c r="B2848" s="1061" t="s">
        <v>234</v>
      </c>
      <c r="C2848" s="1061" t="s">
        <v>235</v>
      </c>
      <c r="D2848" s="1061" t="s">
        <v>8393</v>
      </c>
      <c r="E2848" s="1061" t="s">
        <v>8394</v>
      </c>
      <c r="F2848" s="1061" t="s">
        <v>5388</v>
      </c>
      <c r="G2848" s="1061" t="s">
        <v>1739</v>
      </c>
      <c r="H2848" s="1061" t="s">
        <v>129</v>
      </c>
      <c r="I2848" s="1061" t="s">
        <v>21</v>
      </c>
      <c r="J2848" s="1061" t="s">
        <v>7975</v>
      </c>
      <c r="K2848" s="1061" t="s">
        <v>14849</v>
      </c>
      <c r="L2848" s="1061">
        <v>328.4</v>
      </c>
      <c r="M2848" s="1061">
        <v>328.4</v>
      </c>
      <c r="N2848" s="1061">
        <v>328.4</v>
      </c>
      <c r="O2848" s="1061">
        <v>328.4</v>
      </c>
      <c r="P2848" s="1061">
        <v>328.4</v>
      </c>
      <c r="Q2848" s="1061">
        <v>328.4</v>
      </c>
      <c r="R2848" s="1061">
        <v>328.4</v>
      </c>
      <c r="S2848" s="1061">
        <v>328.4</v>
      </c>
      <c r="T2848" s="1061">
        <v>328.4</v>
      </c>
      <c r="U2848" s="1061">
        <v>328.4</v>
      </c>
      <c r="V2848" s="1061">
        <v>328.4</v>
      </c>
      <c r="W2848" s="1061">
        <v>328.4</v>
      </c>
    </row>
    <row r="2849" spans="1:23">
      <c r="A2849" s="908"/>
      <c r="B2849" s="1061" t="s">
        <v>234</v>
      </c>
      <c r="C2849" s="1061" t="s">
        <v>235</v>
      </c>
      <c r="D2849" s="1061" t="s">
        <v>4797</v>
      </c>
      <c r="E2849" s="1061" t="s">
        <v>14865</v>
      </c>
      <c r="F2849" s="1061" t="s">
        <v>14866</v>
      </c>
      <c r="G2849" s="1061" t="s">
        <v>1739</v>
      </c>
      <c r="H2849" s="1061" t="s">
        <v>129</v>
      </c>
      <c r="I2849" s="1061" t="s">
        <v>21</v>
      </c>
      <c r="J2849" s="1061" t="s">
        <v>7975</v>
      </c>
      <c r="K2849" s="1061" t="s">
        <v>14849</v>
      </c>
      <c r="L2849" s="1061">
        <v>103.46</v>
      </c>
      <c r="M2849" s="1061">
        <v>103.46</v>
      </c>
      <c r="N2849" s="1061">
        <v>103.46</v>
      </c>
      <c r="O2849" s="1061">
        <v>103.46</v>
      </c>
      <c r="P2849" s="1061">
        <v>103.46</v>
      </c>
      <c r="Q2849" s="1061">
        <v>103.46</v>
      </c>
      <c r="R2849" s="1061">
        <v>103.46</v>
      </c>
      <c r="S2849" s="1061">
        <v>103.46</v>
      </c>
      <c r="T2849" s="1061">
        <v>103.46</v>
      </c>
      <c r="U2849" s="1061">
        <v>103.46</v>
      </c>
      <c r="V2849" s="1061">
        <v>103.46</v>
      </c>
      <c r="W2849" s="1061">
        <v>103.46</v>
      </c>
    </row>
    <row r="2850" spans="1:23">
      <c r="A2850" s="908"/>
      <c r="B2850" s="1061" t="s">
        <v>234</v>
      </c>
      <c r="C2850" s="1061" t="s">
        <v>235</v>
      </c>
      <c r="D2850" s="1061" t="s">
        <v>5451</v>
      </c>
      <c r="E2850" s="1061" t="s">
        <v>5452</v>
      </c>
      <c r="F2850" s="1061" t="s">
        <v>5453</v>
      </c>
      <c r="G2850" s="1061" t="s">
        <v>1739</v>
      </c>
      <c r="H2850" s="1061" t="s">
        <v>129</v>
      </c>
      <c r="I2850" s="1061" t="s">
        <v>21</v>
      </c>
      <c r="J2850" s="1061" t="s">
        <v>7975</v>
      </c>
      <c r="K2850" s="1061" t="s">
        <v>14849</v>
      </c>
      <c r="L2850" s="1061">
        <v>208.89</v>
      </c>
      <c r="M2850" s="1061">
        <v>208.89</v>
      </c>
      <c r="N2850" s="1061">
        <v>208.89</v>
      </c>
      <c r="O2850" s="1061">
        <v>208.89</v>
      </c>
      <c r="P2850" s="1061">
        <v>208.89</v>
      </c>
      <c r="Q2850" s="1061">
        <v>208.89</v>
      </c>
      <c r="R2850" s="1061">
        <v>208.89</v>
      </c>
      <c r="S2850" s="1061">
        <v>208.89</v>
      </c>
      <c r="T2850" s="1061">
        <v>208.89</v>
      </c>
      <c r="U2850" s="1061">
        <v>208.89</v>
      </c>
      <c r="V2850" s="1061">
        <v>208.89</v>
      </c>
      <c r="W2850" s="1061">
        <v>208.89</v>
      </c>
    </row>
    <row r="2851" spans="1:23">
      <c r="A2851" s="908"/>
      <c r="B2851" s="1061" t="s">
        <v>234</v>
      </c>
      <c r="C2851" s="1061" t="s">
        <v>235</v>
      </c>
      <c r="D2851" s="1061" t="s">
        <v>5277</v>
      </c>
      <c r="E2851" s="1061">
        <v>494261</v>
      </c>
      <c r="F2851" s="1061" t="s">
        <v>9807</v>
      </c>
      <c r="G2851" s="1061" t="s">
        <v>1739</v>
      </c>
      <c r="H2851" s="1061" t="s">
        <v>129</v>
      </c>
      <c r="I2851" s="1061" t="s">
        <v>20</v>
      </c>
      <c r="J2851" s="1061" t="s">
        <v>7975</v>
      </c>
      <c r="K2851" s="1061" t="s">
        <v>14849</v>
      </c>
      <c r="L2851" s="1061">
        <v>11000</v>
      </c>
      <c r="M2851" s="1061">
        <v>11000</v>
      </c>
      <c r="N2851" s="1061">
        <v>11000</v>
      </c>
      <c r="O2851" s="1061">
        <v>11000</v>
      </c>
      <c r="P2851" s="1061">
        <v>11000</v>
      </c>
      <c r="Q2851" s="1061">
        <v>11000</v>
      </c>
      <c r="R2851" s="1061">
        <v>11000</v>
      </c>
      <c r="S2851" s="1061">
        <v>11000</v>
      </c>
      <c r="T2851" s="1061">
        <v>11000</v>
      </c>
      <c r="U2851" s="1061">
        <v>11000</v>
      </c>
      <c r="V2851" s="1061">
        <v>11000</v>
      </c>
      <c r="W2851" s="1061">
        <v>11000</v>
      </c>
    </row>
    <row r="2852" spans="1:23">
      <c r="A2852" s="908"/>
      <c r="B2852" s="1061" t="s">
        <v>234</v>
      </c>
      <c r="C2852" s="1061" t="s">
        <v>235</v>
      </c>
      <c r="D2852" s="1061" t="s">
        <v>4519</v>
      </c>
      <c r="E2852" s="1061">
        <v>496622</v>
      </c>
      <c r="F2852" s="1061" t="s">
        <v>9808</v>
      </c>
      <c r="G2852" s="1061" t="s">
        <v>1739</v>
      </c>
      <c r="H2852" s="1061" t="s">
        <v>129</v>
      </c>
      <c r="I2852" s="1061" t="s">
        <v>20</v>
      </c>
      <c r="J2852" s="1061" t="s">
        <v>7975</v>
      </c>
      <c r="K2852" s="1061" t="s">
        <v>14849</v>
      </c>
      <c r="L2852" s="1061">
        <v>7000</v>
      </c>
      <c r="M2852" s="1061">
        <v>7000</v>
      </c>
      <c r="N2852" s="1061">
        <v>7000</v>
      </c>
      <c r="O2852" s="1061">
        <v>7000</v>
      </c>
      <c r="P2852" s="1061">
        <v>7000</v>
      </c>
      <c r="Q2852" s="1061">
        <v>7000</v>
      </c>
      <c r="R2852" s="1061">
        <v>7000</v>
      </c>
      <c r="S2852" s="1061">
        <v>7000</v>
      </c>
      <c r="T2852" s="1061">
        <v>7000</v>
      </c>
      <c r="U2852" s="1061">
        <v>7000</v>
      </c>
      <c r="V2852" s="1061">
        <v>7000</v>
      </c>
      <c r="W2852" s="1061">
        <v>7000</v>
      </c>
    </row>
    <row r="2853" spans="1:23">
      <c r="A2853" s="908"/>
      <c r="B2853" s="1061" t="s">
        <v>234</v>
      </c>
      <c r="C2853" s="1061" t="s">
        <v>235</v>
      </c>
      <c r="D2853" s="1061" t="s">
        <v>4519</v>
      </c>
      <c r="E2853" s="1061">
        <v>496683</v>
      </c>
      <c r="F2853" s="1061" t="s">
        <v>9809</v>
      </c>
      <c r="G2853" s="1061" t="s">
        <v>1739</v>
      </c>
      <c r="H2853" s="1061" t="s">
        <v>129</v>
      </c>
      <c r="I2853" s="1061" t="s">
        <v>20</v>
      </c>
      <c r="J2853" s="1061" t="s">
        <v>7975</v>
      </c>
      <c r="K2853" s="1061" t="s">
        <v>14849</v>
      </c>
      <c r="L2853" s="1061">
        <v>7000</v>
      </c>
      <c r="M2853" s="1061">
        <v>7000</v>
      </c>
      <c r="N2853" s="1061">
        <v>7000</v>
      </c>
      <c r="O2853" s="1061">
        <v>7000</v>
      </c>
      <c r="P2853" s="1061">
        <v>7000</v>
      </c>
      <c r="Q2853" s="1061">
        <v>7000</v>
      </c>
      <c r="R2853" s="1061">
        <v>7000</v>
      </c>
      <c r="S2853" s="1061">
        <v>7000</v>
      </c>
      <c r="T2853" s="1061">
        <v>7000</v>
      </c>
      <c r="U2853" s="1061">
        <v>7000</v>
      </c>
      <c r="V2853" s="1061">
        <v>7000</v>
      </c>
      <c r="W2853" s="1061">
        <v>7000</v>
      </c>
    </row>
    <row r="2854" spans="1:23">
      <c r="A2854" s="908"/>
      <c r="B2854" s="1061" t="s">
        <v>234</v>
      </c>
      <c r="C2854" s="1061" t="s">
        <v>235</v>
      </c>
      <c r="D2854" s="1061" t="s">
        <v>5455</v>
      </c>
      <c r="E2854" s="1061" t="s">
        <v>8395</v>
      </c>
      <c r="F2854" s="1061" t="s">
        <v>8396</v>
      </c>
      <c r="G2854" s="1061" t="s">
        <v>1739</v>
      </c>
      <c r="H2854" s="1061" t="s">
        <v>129</v>
      </c>
      <c r="I2854" s="1061" t="s">
        <v>21</v>
      </c>
      <c r="J2854" s="1061" t="s">
        <v>7975</v>
      </c>
      <c r="K2854" s="1061" t="s">
        <v>14849</v>
      </c>
      <c r="L2854" s="1061">
        <v>7.39</v>
      </c>
      <c r="M2854" s="1061">
        <v>7.39</v>
      </c>
      <c r="N2854" s="1061">
        <v>7.39</v>
      </c>
      <c r="O2854" s="1061">
        <v>7.39</v>
      </c>
      <c r="P2854" s="1061">
        <v>7.39</v>
      </c>
      <c r="Q2854" s="1061">
        <v>7.39</v>
      </c>
      <c r="R2854" s="1061">
        <v>7.39</v>
      </c>
      <c r="S2854" s="1061">
        <v>7.39</v>
      </c>
      <c r="T2854" s="1061">
        <v>7.39</v>
      </c>
      <c r="U2854" s="1061">
        <v>7.39</v>
      </c>
      <c r="V2854" s="1061">
        <v>7.39</v>
      </c>
      <c r="W2854" s="1061">
        <v>7.39</v>
      </c>
    </row>
    <row r="2855" spans="1:23">
      <c r="A2855" s="908"/>
      <c r="B2855" s="1061" t="s">
        <v>234</v>
      </c>
      <c r="C2855" s="1061" t="s">
        <v>235</v>
      </c>
      <c r="D2855" s="1061" t="s">
        <v>5455</v>
      </c>
      <c r="E2855" s="1061" t="s">
        <v>10503</v>
      </c>
      <c r="F2855" s="1061" t="s">
        <v>5454</v>
      </c>
      <c r="G2855" s="1061" t="s">
        <v>1739</v>
      </c>
      <c r="H2855" s="1061" t="s">
        <v>129</v>
      </c>
      <c r="I2855" s="1061" t="s">
        <v>21</v>
      </c>
      <c r="J2855" s="1061" t="s">
        <v>7975</v>
      </c>
      <c r="K2855" s="1061" t="s">
        <v>14849</v>
      </c>
      <c r="L2855" s="1061">
        <v>2.59</v>
      </c>
      <c r="M2855" s="1061">
        <v>2.59</v>
      </c>
      <c r="N2855" s="1061">
        <v>2.59</v>
      </c>
      <c r="O2855" s="1061">
        <v>2.59</v>
      </c>
      <c r="P2855" s="1061">
        <v>2.59</v>
      </c>
      <c r="Q2855" s="1061">
        <v>2.59</v>
      </c>
      <c r="R2855" s="1061">
        <v>2.59</v>
      </c>
      <c r="S2855" s="1061">
        <v>2.59</v>
      </c>
      <c r="T2855" s="1061">
        <v>2.59</v>
      </c>
      <c r="U2855" s="1061">
        <v>2.59</v>
      </c>
      <c r="V2855" s="1061">
        <v>2.59</v>
      </c>
      <c r="W2855" s="1061">
        <v>2.59</v>
      </c>
    </row>
    <row r="2856" spans="1:23">
      <c r="A2856" s="908"/>
      <c r="B2856" s="1061" t="s">
        <v>234</v>
      </c>
      <c r="C2856" s="1061" t="s">
        <v>235</v>
      </c>
      <c r="D2856" s="1061" t="s">
        <v>5455</v>
      </c>
      <c r="E2856" s="1061" t="s">
        <v>8397</v>
      </c>
      <c r="F2856" s="1061" t="s">
        <v>8398</v>
      </c>
      <c r="G2856" s="1061" t="s">
        <v>1739</v>
      </c>
      <c r="H2856" s="1061" t="s">
        <v>129</v>
      </c>
      <c r="I2856" s="1061" t="s">
        <v>21</v>
      </c>
      <c r="J2856" s="1061" t="s">
        <v>7975</v>
      </c>
      <c r="K2856" s="1061" t="s">
        <v>14849</v>
      </c>
      <c r="L2856" s="1061">
        <v>2.59</v>
      </c>
      <c r="M2856" s="1061">
        <v>2.59</v>
      </c>
      <c r="N2856" s="1061">
        <v>2.59</v>
      </c>
      <c r="O2856" s="1061">
        <v>2.59</v>
      </c>
      <c r="P2856" s="1061">
        <v>2.59</v>
      </c>
      <c r="Q2856" s="1061">
        <v>2.59</v>
      </c>
      <c r="R2856" s="1061">
        <v>2.59</v>
      </c>
      <c r="S2856" s="1061">
        <v>2.59</v>
      </c>
      <c r="T2856" s="1061">
        <v>2.59</v>
      </c>
      <c r="U2856" s="1061">
        <v>2.59</v>
      </c>
      <c r="V2856" s="1061">
        <v>2.59</v>
      </c>
      <c r="W2856" s="1061">
        <v>2.59</v>
      </c>
    </row>
    <row r="2857" spans="1:23">
      <c r="A2857" s="908"/>
      <c r="B2857" s="1061" t="s">
        <v>234</v>
      </c>
      <c r="C2857" s="1061" t="s">
        <v>235</v>
      </c>
      <c r="D2857" s="1061" t="s">
        <v>5455</v>
      </c>
      <c r="E2857" s="1061" t="s">
        <v>5457</v>
      </c>
      <c r="F2857" s="1061" t="s">
        <v>5456</v>
      </c>
      <c r="G2857" s="1061" t="s">
        <v>1739</v>
      </c>
      <c r="H2857" s="1061" t="s">
        <v>129</v>
      </c>
      <c r="I2857" s="1061" t="s">
        <v>21</v>
      </c>
      <c r="J2857" s="1061" t="s">
        <v>7975</v>
      </c>
      <c r="K2857" s="1061" t="s">
        <v>14849</v>
      </c>
      <c r="L2857" s="1061">
        <v>8.84</v>
      </c>
      <c r="M2857" s="1061">
        <v>8.84</v>
      </c>
      <c r="N2857" s="1061">
        <v>8.84</v>
      </c>
      <c r="O2857" s="1061">
        <v>8.84</v>
      </c>
      <c r="P2857" s="1061">
        <v>8.84</v>
      </c>
      <c r="Q2857" s="1061">
        <v>8.84</v>
      </c>
      <c r="R2857" s="1061">
        <v>8.84</v>
      </c>
      <c r="S2857" s="1061">
        <v>8.84</v>
      </c>
      <c r="T2857" s="1061">
        <v>8.84</v>
      </c>
      <c r="U2857" s="1061">
        <v>8.84</v>
      </c>
      <c r="V2857" s="1061">
        <v>8.84</v>
      </c>
      <c r="W2857" s="1061">
        <v>8.84</v>
      </c>
    </row>
    <row r="2858" spans="1:23">
      <c r="A2858" s="908"/>
      <c r="B2858" s="1061" t="s">
        <v>234</v>
      </c>
      <c r="C2858" s="1061" t="s">
        <v>235</v>
      </c>
      <c r="D2858" s="1061" t="s">
        <v>5455</v>
      </c>
      <c r="E2858" s="1061" t="s">
        <v>5458</v>
      </c>
      <c r="F2858" s="1061" t="s">
        <v>5456</v>
      </c>
      <c r="G2858" s="1061" t="s">
        <v>1739</v>
      </c>
      <c r="H2858" s="1061" t="s">
        <v>129</v>
      </c>
      <c r="I2858" s="1061" t="s">
        <v>21</v>
      </c>
      <c r="J2858" s="1061" t="s">
        <v>7975</v>
      </c>
      <c r="K2858" s="1061" t="s">
        <v>14849</v>
      </c>
      <c r="L2858" s="1061">
        <v>8.84</v>
      </c>
      <c r="M2858" s="1061">
        <v>8.84</v>
      </c>
      <c r="N2858" s="1061">
        <v>8.84</v>
      </c>
      <c r="O2858" s="1061">
        <v>8.84</v>
      </c>
      <c r="P2858" s="1061">
        <v>8.84</v>
      </c>
      <c r="Q2858" s="1061">
        <v>8.84</v>
      </c>
      <c r="R2858" s="1061">
        <v>8.84</v>
      </c>
      <c r="S2858" s="1061">
        <v>8.84</v>
      </c>
      <c r="T2858" s="1061">
        <v>8.84</v>
      </c>
      <c r="U2858" s="1061">
        <v>8.84</v>
      </c>
      <c r="V2858" s="1061">
        <v>8.84</v>
      </c>
      <c r="W2858" s="1061">
        <v>8.84</v>
      </c>
    </row>
    <row r="2859" spans="1:23">
      <c r="A2859" s="908"/>
      <c r="B2859" s="1061" t="s">
        <v>234</v>
      </c>
      <c r="C2859" s="1061" t="s">
        <v>235</v>
      </c>
      <c r="D2859" s="1061" t="s">
        <v>5455</v>
      </c>
      <c r="E2859" s="1061" t="s">
        <v>5459</v>
      </c>
      <c r="F2859" s="1061" t="s">
        <v>5456</v>
      </c>
      <c r="G2859" s="1061" t="s">
        <v>1739</v>
      </c>
      <c r="H2859" s="1061" t="s">
        <v>129</v>
      </c>
      <c r="I2859" s="1061" t="s">
        <v>21</v>
      </c>
      <c r="J2859" s="1061" t="s">
        <v>7975</v>
      </c>
      <c r="K2859" s="1061" t="s">
        <v>14849</v>
      </c>
      <c r="L2859" s="1061">
        <v>8.84</v>
      </c>
      <c r="M2859" s="1061">
        <v>8.84</v>
      </c>
      <c r="N2859" s="1061">
        <v>8.84</v>
      </c>
      <c r="O2859" s="1061">
        <v>8.84</v>
      </c>
      <c r="P2859" s="1061">
        <v>8.84</v>
      </c>
      <c r="Q2859" s="1061">
        <v>8.84</v>
      </c>
      <c r="R2859" s="1061">
        <v>8.84</v>
      </c>
      <c r="S2859" s="1061">
        <v>8.84</v>
      </c>
      <c r="T2859" s="1061">
        <v>8.84</v>
      </c>
      <c r="U2859" s="1061">
        <v>8.84</v>
      </c>
      <c r="V2859" s="1061">
        <v>8.84</v>
      </c>
      <c r="W2859" s="1061">
        <v>8.84</v>
      </c>
    </row>
    <row r="2860" spans="1:23">
      <c r="A2860" s="908"/>
      <c r="B2860" s="1061" t="s">
        <v>234</v>
      </c>
      <c r="C2860" s="1061" t="s">
        <v>235</v>
      </c>
      <c r="D2860" s="1061" t="s">
        <v>5455</v>
      </c>
      <c r="E2860" s="1061" t="s">
        <v>5460</v>
      </c>
      <c r="F2860" s="1061" t="s">
        <v>5456</v>
      </c>
      <c r="G2860" s="1061" t="s">
        <v>1739</v>
      </c>
      <c r="H2860" s="1061" t="s">
        <v>129</v>
      </c>
      <c r="I2860" s="1061" t="s">
        <v>21</v>
      </c>
      <c r="J2860" s="1061" t="s">
        <v>7975</v>
      </c>
      <c r="K2860" s="1061" t="s">
        <v>14849</v>
      </c>
      <c r="L2860" s="1061">
        <v>8.84</v>
      </c>
      <c r="M2860" s="1061">
        <v>8.84</v>
      </c>
      <c r="N2860" s="1061">
        <v>8.84</v>
      </c>
      <c r="O2860" s="1061">
        <v>8.84</v>
      </c>
      <c r="P2860" s="1061">
        <v>8.84</v>
      </c>
      <c r="Q2860" s="1061">
        <v>8.84</v>
      </c>
      <c r="R2860" s="1061">
        <v>8.84</v>
      </c>
      <c r="S2860" s="1061">
        <v>8.84</v>
      </c>
      <c r="T2860" s="1061">
        <v>8.84</v>
      </c>
      <c r="U2860" s="1061">
        <v>8.84</v>
      </c>
      <c r="V2860" s="1061">
        <v>8.84</v>
      </c>
      <c r="W2860" s="1061">
        <v>8.84</v>
      </c>
    </row>
    <row r="2861" spans="1:23">
      <c r="A2861" s="908"/>
      <c r="B2861" s="1061" t="s">
        <v>234</v>
      </c>
      <c r="C2861" s="1061" t="s">
        <v>235</v>
      </c>
      <c r="D2861" s="1061" t="s">
        <v>5455</v>
      </c>
      <c r="E2861" s="1061" t="s">
        <v>5462</v>
      </c>
      <c r="F2861" s="1061" t="s">
        <v>5461</v>
      </c>
      <c r="G2861" s="1061" t="s">
        <v>1739</v>
      </c>
      <c r="H2861" s="1061" t="s">
        <v>129</v>
      </c>
      <c r="I2861" s="1061" t="s">
        <v>21</v>
      </c>
      <c r="J2861" s="1061" t="s">
        <v>7975</v>
      </c>
      <c r="K2861" s="1061" t="s">
        <v>14849</v>
      </c>
      <c r="L2861" s="1061">
        <v>9.32</v>
      </c>
      <c r="M2861" s="1061">
        <v>9.32</v>
      </c>
      <c r="N2861" s="1061">
        <v>9.32</v>
      </c>
      <c r="O2861" s="1061">
        <v>9.32</v>
      </c>
      <c r="P2861" s="1061">
        <v>9.32</v>
      </c>
      <c r="Q2861" s="1061">
        <v>9.32</v>
      </c>
      <c r="R2861" s="1061">
        <v>9.32</v>
      </c>
      <c r="S2861" s="1061">
        <v>9.32</v>
      </c>
      <c r="T2861" s="1061">
        <v>9.32</v>
      </c>
      <c r="U2861" s="1061">
        <v>9.32</v>
      </c>
      <c r="V2861" s="1061">
        <v>9.32</v>
      </c>
      <c r="W2861" s="1061">
        <v>9.32</v>
      </c>
    </row>
    <row r="2862" spans="1:23">
      <c r="A2862" s="908"/>
      <c r="B2862" s="1061" t="s">
        <v>234</v>
      </c>
      <c r="C2862" s="1061" t="s">
        <v>235</v>
      </c>
      <c r="D2862" s="1061" t="s">
        <v>5455</v>
      </c>
      <c r="E2862" s="1061" t="s">
        <v>5463</v>
      </c>
      <c r="F2862" s="1061" t="s">
        <v>5461</v>
      </c>
      <c r="G2862" s="1061" t="s">
        <v>1739</v>
      </c>
      <c r="H2862" s="1061" t="s">
        <v>129</v>
      </c>
      <c r="I2862" s="1061" t="s">
        <v>21</v>
      </c>
      <c r="J2862" s="1061" t="s">
        <v>7975</v>
      </c>
      <c r="K2862" s="1061" t="s">
        <v>14849</v>
      </c>
      <c r="L2862" s="1061">
        <v>9.32</v>
      </c>
      <c r="M2862" s="1061">
        <v>9.32</v>
      </c>
      <c r="N2862" s="1061">
        <v>9.32</v>
      </c>
      <c r="O2862" s="1061">
        <v>9.32</v>
      </c>
      <c r="P2862" s="1061">
        <v>9.32</v>
      </c>
      <c r="Q2862" s="1061">
        <v>9.32</v>
      </c>
      <c r="R2862" s="1061">
        <v>9.32</v>
      </c>
      <c r="S2862" s="1061">
        <v>9.32</v>
      </c>
      <c r="T2862" s="1061">
        <v>9.32</v>
      </c>
      <c r="U2862" s="1061">
        <v>9.32</v>
      </c>
      <c r="V2862" s="1061">
        <v>9.32</v>
      </c>
      <c r="W2862" s="1061">
        <v>9.32</v>
      </c>
    </row>
    <row r="2863" spans="1:23">
      <c r="A2863" s="908"/>
      <c r="B2863" s="1061" t="s">
        <v>234</v>
      </c>
      <c r="C2863" s="1061" t="s">
        <v>235</v>
      </c>
      <c r="D2863" s="1061" t="s">
        <v>5455</v>
      </c>
      <c r="E2863" s="1061" t="s">
        <v>5464</v>
      </c>
      <c r="F2863" s="1061" t="s">
        <v>5461</v>
      </c>
      <c r="G2863" s="1061" t="s">
        <v>1739</v>
      </c>
      <c r="H2863" s="1061" t="s">
        <v>129</v>
      </c>
      <c r="I2863" s="1061" t="s">
        <v>21</v>
      </c>
      <c r="J2863" s="1061" t="s">
        <v>7975</v>
      </c>
      <c r="K2863" s="1061" t="s">
        <v>14849</v>
      </c>
      <c r="L2863" s="1061">
        <v>9.32</v>
      </c>
      <c r="M2863" s="1061">
        <v>9.32</v>
      </c>
      <c r="N2863" s="1061">
        <v>9.32</v>
      </c>
      <c r="O2863" s="1061">
        <v>9.32</v>
      </c>
      <c r="P2863" s="1061">
        <v>9.32</v>
      </c>
      <c r="Q2863" s="1061">
        <v>9.32</v>
      </c>
      <c r="R2863" s="1061">
        <v>9.32</v>
      </c>
      <c r="S2863" s="1061">
        <v>9.32</v>
      </c>
      <c r="T2863" s="1061">
        <v>9.32</v>
      </c>
      <c r="U2863" s="1061">
        <v>9.32</v>
      </c>
      <c r="V2863" s="1061">
        <v>9.32</v>
      </c>
      <c r="W2863" s="1061">
        <v>9.32</v>
      </c>
    </row>
    <row r="2864" spans="1:23">
      <c r="A2864" s="908"/>
      <c r="B2864" s="1061" t="s">
        <v>234</v>
      </c>
      <c r="C2864" s="1061" t="s">
        <v>235</v>
      </c>
      <c r="D2864" s="1061" t="s">
        <v>5455</v>
      </c>
      <c r="E2864" s="1061" t="s">
        <v>5466</v>
      </c>
      <c r="F2864" s="1061" t="s">
        <v>5465</v>
      </c>
      <c r="G2864" s="1061" t="s">
        <v>1739</v>
      </c>
      <c r="H2864" s="1061" t="s">
        <v>129</v>
      </c>
      <c r="I2864" s="1061" t="s">
        <v>21</v>
      </c>
      <c r="J2864" s="1061" t="s">
        <v>7975</v>
      </c>
      <c r="K2864" s="1061" t="s">
        <v>14849</v>
      </c>
      <c r="L2864" s="1061">
        <v>9.81</v>
      </c>
      <c r="M2864" s="1061">
        <v>9.81</v>
      </c>
      <c r="N2864" s="1061">
        <v>9.81</v>
      </c>
      <c r="O2864" s="1061">
        <v>9.81</v>
      </c>
      <c r="P2864" s="1061">
        <v>9.81</v>
      </c>
      <c r="Q2864" s="1061">
        <v>9.81</v>
      </c>
      <c r="R2864" s="1061">
        <v>9.81</v>
      </c>
      <c r="S2864" s="1061">
        <v>9.81</v>
      </c>
      <c r="T2864" s="1061">
        <v>9.81</v>
      </c>
      <c r="U2864" s="1061">
        <v>9.81</v>
      </c>
      <c r="V2864" s="1061">
        <v>9.81</v>
      </c>
      <c r="W2864" s="1061">
        <v>9.81</v>
      </c>
    </row>
    <row r="2865" spans="1:23">
      <c r="A2865" s="908"/>
      <c r="B2865" s="1061" t="s">
        <v>234</v>
      </c>
      <c r="C2865" s="1061" t="s">
        <v>235</v>
      </c>
      <c r="D2865" s="1061" t="s">
        <v>5455</v>
      </c>
      <c r="E2865" s="1061" t="s">
        <v>8399</v>
      </c>
      <c r="F2865" s="1061" t="s">
        <v>5455</v>
      </c>
      <c r="G2865" s="1061" t="s">
        <v>1739</v>
      </c>
      <c r="H2865" s="1061" t="s">
        <v>129</v>
      </c>
      <c r="I2865" s="1061" t="s">
        <v>21</v>
      </c>
      <c r="J2865" s="1061" t="s">
        <v>7975</v>
      </c>
      <c r="K2865" s="1061" t="s">
        <v>14849</v>
      </c>
      <c r="L2865" s="1061">
        <v>2.77</v>
      </c>
      <c r="M2865" s="1061">
        <v>2.77</v>
      </c>
      <c r="N2865" s="1061">
        <v>2.77</v>
      </c>
      <c r="O2865" s="1061">
        <v>2.77</v>
      </c>
      <c r="P2865" s="1061">
        <v>2.77</v>
      </c>
      <c r="Q2865" s="1061">
        <v>2.77</v>
      </c>
      <c r="R2865" s="1061">
        <v>2.77</v>
      </c>
      <c r="S2865" s="1061">
        <v>2.77</v>
      </c>
      <c r="T2865" s="1061">
        <v>2.77</v>
      </c>
      <c r="U2865" s="1061">
        <v>2.77</v>
      </c>
      <c r="V2865" s="1061">
        <v>2.77</v>
      </c>
      <c r="W2865" s="1061">
        <v>2.77</v>
      </c>
    </row>
    <row r="2866" spans="1:23">
      <c r="A2866" s="908"/>
      <c r="B2866" s="1061" t="s">
        <v>234</v>
      </c>
      <c r="C2866" s="1061" t="s">
        <v>235</v>
      </c>
      <c r="D2866" s="1061" t="s">
        <v>5455</v>
      </c>
      <c r="E2866" s="1061" t="s">
        <v>8400</v>
      </c>
      <c r="F2866" s="1061" t="s">
        <v>5455</v>
      </c>
      <c r="G2866" s="1061" t="s">
        <v>1739</v>
      </c>
      <c r="H2866" s="1061" t="s">
        <v>129</v>
      </c>
      <c r="I2866" s="1061" t="s">
        <v>21</v>
      </c>
      <c r="J2866" s="1061" t="s">
        <v>7975</v>
      </c>
      <c r="K2866" s="1061" t="s">
        <v>14849</v>
      </c>
      <c r="L2866" s="1061">
        <v>10.45</v>
      </c>
      <c r="M2866" s="1061">
        <v>10.45</v>
      </c>
      <c r="N2866" s="1061">
        <v>10.45</v>
      </c>
      <c r="O2866" s="1061">
        <v>10.45</v>
      </c>
      <c r="P2866" s="1061">
        <v>10.45</v>
      </c>
      <c r="Q2866" s="1061">
        <v>10.45</v>
      </c>
      <c r="R2866" s="1061">
        <v>10.45</v>
      </c>
      <c r="S2866" s="1061">
        <v>10.45</v>
      </c>
      <c r="T2866" s="1061">
        <v>10.45</v>
      </c>
      <c r="U2866" s="1061">
        <v>10.45</v>
      </c>
      <c r="V2866" s="1061">
        <v>10.45</v>
      </c>
      <c r="W2866" s="1061">
        <v>10.45</v>
      </c>
    </row>
    <row r="2867" spans="1:23">
      <c r="A2867" s="908"/>
      <c r="B2867" s="1061" t="s">
        <v>234</v>
      </c>
      <c r="C2867" s="1061" t="s">
        <v>235</v>
      </c>
      <c r="D2867" s="1061" t="s">
        <v>5455</v>
      </c>
      <c r="E2867" s="1061" t="s">
        <v>8401</v>
      </c>
      <c r="F2867" s="1061" t="s">
        <v>5455</v>
      </c>
      <c r="G2867" s="1061" t="s">
        <v>1739</v>
      </c>
      <c r="H2867" s="1061" t="s">
        <v>129</v>
      </c>
      <c r="I2867" s="1061" t="s">
        <v>21</v>
      </c>
      <c r="J2867" s="1061" t="s">
        <v>7975</v>
      </c>
      <c r="K2867" s="1061" t="s">
        <v>14849</v>
      </c>
      <c r="L2867" s="1061">
        <v>10.45</v>
      </c>
      <c r="M2867" s="1061">
        <v>10.45</v>
      </c>
      <c r="N2867" s="1061">
        <v>10.45</v>
      </c>
      <c r="O2867" s="1061">
        <v>10.45</v>
      </c>
      <c r="P2867" s="1061">
        <v>10.45</v>
      </c>
      <c r="Q2867" s="1061">
        <v>10.45</v>
      </c>
      <c r="R2867" s="1061">
        <v>10.45</v>
      </c>
      <c r="S2867" s="1061">
        <v>10.45</v>
      </c>
      <c r="T2867" s="1061">
        <v>10.45</v>
      </c>
      <c r="U2867" s="1061">
        <v>10.45</v>
      </c>
      <c r="V2867" s="1061">
        <v>10.45</v>
      </c>
      <c r="W2867" s="1061">
        <v>10.45</v>
      </c>
    </row>
    <row r="2868" spans="1:23">
      <c r="A2868" s="908"/>
      <c r="B2868" s="1061" t="s">
        <v>234</v>
      </c>
      <c r="C2868" s="1061" t="s">
        <v>235</v>
      </c>
      <c r="D2868" s="1061" t="s">
        <v>5455</v>
      </c>
      <c r="E2868" s="1061" t="s">
        <v>8402</v>
      </c>
      <c r="F2868" s="1061" t="s">
        <v>5455</v>
      </c>
      <c r="G2868" s="1061" t="s">
        <v>1739</v>
      </c>
      <c r="H2868" s="1061" t="s">
        <v>129</v>
      </c>
      <c r="I2868" s="1061" t="s">
        <v>21</v>
      </c>
      <c r="J2868" s="1061" t="s">
        <v>7975</v>
      </c>
      <c r="K2868" s="1061" t="s">
        <v>14849</v>
      </c>
      <c r="L2868" s="1061">
        <v>5.31</v>
      </c>
      <c r="M2868" s="1061">
        <v>5.31</v>
      </c>
      <c r="N2868" s="1061">
        <v>5.31</v>
      </c>
      <c r="O2868" s="1061">
        <v>5.31</v>
      </c>
      <c r="P2868" s="1061">
        <v>5.31</v>
      </c>
      <c r="Q2868" s="1061">
        <v>5.31</v>
      </c>
      <c r="R2868" s="1061">
        <v>5.31</v>
      </c>
      <c r="S2868" s="1061">
        <v>5.31</v>
      </c>
      <c r="T2868" s="1061">
        <v>5.31</v>
      </c>
      <c r="U2868" s="1061">
        <v>5.31</v>
      </c>
      <c r="V2868" s="1061">
        <v>5.31</v>
      </c>
      <c r="W2868" s="1061">
        <v>5.31</v>
      </c>
    </row>
    <row r="2869" spans="1:23">
      <c r="A2869" s="908"/>
      <c r="B2869" s="1061" t="s">
        <v>234</v>
      </c>
      <c r="C2869" s="1061" t="s">
        <v>235</v>
      </c>
      <c r="D2869" s="1061" t="s">
        <v>5455</v>
      </c>
      <c r="E2869" s="1061" t="s">
        <v>8403</v>
      </c>
      <c r="F2869" s="1061" t="s">
        <v>5455</v>
      </c>
      <c r="G2869" s="1061" t="s">
        <v>1739</v>
      </c>
      <c r="H2869" s="1061" t="s">
        <v>129</v>
      </c>
      <c r="I2869" s="1061" t="s">
        <v>21</v>
      </c>
      <c r="J2869" s="1061" t="s">
        <v>7975</v>
      </c>
      <c r="K2869" s="1061" t="s">
        <v>14849</v>
      </c>
      <c r="L2869" s="1061">
        <v>10.45</v>
      </c>
      <c r="M2869" s="1061">
        <v>10.45</v>
      </c>
      <c r="N2869" s="1061">
        <v>10.45</v>
      </c>
      <c r="O2869" s="1061">
        <v>10.45</v>
      </c>
      <c r="P2869" s="1061">
        <v>10.45</v>
      </c>
      <c r="Q2869" s="1061">
        <v>10.45</v>
      </c>
      <c r="R2869" s="1061">
        <v>10.45</v>
      </c>
      <c r="S2869" s="1061">
        <v>10.45</v>
      </c>
      <c r="T2869" s="1061">
        <v>10.45</v>
      </c>
      <c r="U2869" s="1061">
        <v>10.45</v>
      </c>
      <c r="V2869" s="1061">
        <v>10.45</v>
      </c>
      <c r="W2869" s="1061">
        <v>10.45</v>
      </c>
    </row>
    <row r="2870" spans="1:23">
      <c r="A2870" s="908"/>
      <c r="B2870" s="1061" t="s">
        <v>234</v>
      </c>
      <c r="C2870" s="1061" t="s">
        <v>235</v>
      </c>
      <c r="D2870" s="1061" t="s">
        <v>5455</v>
      </c>
      <c r="E2870" s="1061" t="s">
        <v>8404</v>
      </c>
      <c r="F2870" s="1061" t="s">
        <v>5455</v>
      </c>
      <c r="G2870" s="1061" t="s">
        <v>1739</v>
      </c>
      <c r="H2870" s="1061" t="s">
        <v>129</v>
      </c>
      <c r="I2870" s="1061" t="s">
        <v>21</v>
      </c>
      <c r="J2870" s="1061" t="s">
        <v>7975</v>
      </c>
      <c r="K2870" s="1061" t="s">
        <v>14849</v>
      </c>
      <c r="L2870" s="1061">
        <v>10.96</v>
      </c>
      <c r="M2870" s="1061">
        <v>10.96</v>
      </c>
      <c r="N2870" s="1061">
        <v>10.96</v>
      </c>
      <c r="O2870" s="1061">
        <v>10.96</v>
      </c>
      <c r="P2870" s="1061">
        <v>10.96</v>
      </c>
      <c r="Q2870" s="1061">
        <v>10.96</v>
      </c>
      <c r="R2870" s="1061">
        <v>10.96</v>
      </c>
      <c r="S2870" s="1061">
        <v>10.96</v>
      </c>
      <c r="T2870" s="1061">
        <v>10.96</v>
      </c>
      <c r="U2870" s="1061">
        <v>10.96</v>
      </c>
      <c r="V2870" s="1061">
        <v>10.96</v>
      </c>
      <c r="W2870" s="1061">
        <v>10.96</v>
      </c>
    </row>
    <row r="2871" spans="1:23">
      <c r="A2871" s="908"/>
      <c r="B2871" s="1061" t="s">
        <v>234</v>
      </c>
      <c r="C2871" s="1061" t="s">
        <v>235</v>
      </c>
      <c r="D2871" s="1061" t="s">
        <v>5455</v>
      </c>
      <c r="E2871" s="1061" t="s">
        <v>8405</v>
      </c>
      <c r="F2871" s="1061" t="s">
        <v>5455</v>
      </c>
      <c r="G2871" s="1061" t="s">
        <v>1739</v>
      </c>
      <c r="H2871" s="1061" t="s">
        <v>129</v>
      </c>
      <c r="I2871" s="1061" t="s">
        <v>21</v>
      </c>
      <c r="J2871" s="1061" t="s">
        <v>7975</v>
      </c>
      <c r="K2871" s="1061" t="s">
        <v>14849</v>
      </c>
      <c r="L2871" s="1061">
        <v>10.45</v>
      </c>
      <c r="M2871" s="1061">
        <v>10.45</v>
      </c>
      <c r="N2871" s="1061">
        <v>10.45</v>
      </c>
      <c r="O2871" s="1061">
        <v>10.45</v>
      </c>
      <c r="P2871" s="1061">
        <v>10.45</v>
      </c>
      <c r="Q2871" s="1061">
        <v>10.45</v>
      </c>
      <c r="R2871" s="1061">
        <v>10.45</v>
      </c>
      <c r="S2871" s="1061">
        <v>10.45</v>
      </c>
      <c r="T2871" s="1061">
        <v>10.45</v>
      </c>
      <c r="U2871" s="1061">
        <v>10.45</v>
      </c>
      <c r="V2871" s="1061">
        <v>10.45</v>
      </c>
      <c r="W2871" s="1061">
        <v>10.45</v>
      </c>
    </row>
    <row r="2872" spans="1:23">
      <c r="A2872" s="908"/>
      <c r="B2872" s="1061" t="s">
        <v>234</v>
      </c>
      <c r="C2872" s="1061" t="s">
        <v>235</v>
      </c>
      <c r="D2872" s="1061" t="s">
        <v>5455</v>
      </c>
      <c r="E2872" s="1061" t="s">
        <v>8406</v>
      </c>
      <c r="F2872" s="1061" t="s">
        <v>5455</v>
      </c>
      <c r="G2872" s="1061" t="s">
        <v>1739</v>
      </c>
      <c r="H2872" s="1061" t="s">
        <v>129</v>
      </c>
      <c r="I2872" s="1061" t="s">
        <v>21</v>
      </c>
      <c r="J2872" s="1061" t="s">
        <v>7975</v>
      </c>
      <c r="K2872" s="1061" t="s">
        <v>14849</v>
      </c>
      <c r="L2872" s="1061">
        <v>9.94</v>
      </c>
      <c r="M2872" s="1061">
        <v>9.94</v>
      </c>
      <c r="N2872" s="1061">
        <v>9.94</v>
      </c>
      <c r="O2872" s="1061">
        <v>9.94</v>
      </c>
      <c r="P2872" s="1061">
        <v>9.94</v>
      </c>
      <c r="Q2872" s="1061">
        <v>9.94</v>
      </c>
      <c r="R2872" s="1061">
        <v>9.94</v>
      </c>
      <c r="S2872" s="1061">
        <v>9.94</v>
      </c>
      <c r="T2872" s="1061">
        <v>9.94</v>
      </c>
      <c r="U2872" s="1061">
        <v>9.94</v>
      </c>
      <c r="V2872" s="1061">
        <v>9.94</v>
      </c>
      <c r="W2872" s="1061">
        <v>9.94</v>
      </c>
    </row>
    <row r="2873" spans="1:23">
      <c r="A2873" s="908"/>
      <c r="B2873" s="1061" t="s">
        <v>234</v>
      </c>
      <c r="C2873" s="1061" t="s">
        <v>235</v>
      </c>
      <c r="D2873" s="1061" t="s">
        <v>5455</v>
      </c>
      <c r="E2873" s="1061" t="s">
        <v>8407</v>
      </c>
      <c r="F2873" s="1061" t="s">
        <v>5455</v>
      </c>
      <c r="G2873" s="1061" t="s">
        <v>1739</v>
      </c>
      <c r="H2873" s="1061" t="s">
        <v>129</v>
      </c>
      <c r="I2873" s="1061" t="s">
        <v>21</v>
      </c>
      <c r="J2873" s="1061" t="s">
        <v>7975</v>
      </c>
      <c r="K2873" s="1061" t="s">
        <v>14849</v>
      </c>
      <c r="L2873" s="1061">
        <v>8.58</v>
      </c>
      <c r="M2873" s="1061">
        <v>8.58</v>
      </c>
      <c r="N2873" s="1061">
        <v>8.58</v>
      </c>
      <c r="O2873" s="1061">
        <v>8.58</v>
      </c>
      <c r="P2873" s="1061">
        <v>8.58</v>
      </c>
      <c r="Q2873" s="1061">
        <v>8.58</v>
      </c>
      <c r="R2873" s="1061">
        <v>8.58</v>
      </c>
      <c r="S2873" s="1061">
        <v>8.58</v>
      </c>
      <c r="T2873" s="1061">
        <v>8.58</v>
      </c>
      <c r="U2873" s="1061">
        <v>8.58</v>
      </c>
      <c r="V2873" s="1061">
        <v>8.58</v>
      </c>
      <c r="W2873" s="1061">
        <v>8.58</v>
      </c>
    </row>
    <row r="2874" spans="1:23">
      <c r="A2874" s="908"/>
      <c r="B2874" s="1061" t="s">
        <v>234</v>
      </c>
      <c r="C2874" s="1061" t="s">
        <v>235</v>
      </c>
      <c r="D2874" s="1061" t="s">
        <v>5455</v>
      </c>
      <c r="E2874" s="1061" t="s">
        <v>8408</v>
      </c>
      <c r="F2874" s="1061" t="s">
        <v>5455</v>
      </c>
      <c r="G2874" s="1061" t="s">
        <v>1739</v>
      </c>
      <c r="H2874" s="1061" t="s">
        <v>129</v>
      </c>
      <c r="I2874" s="1061" t="s">
        <v>21</v>
      </c>
      <c r="J2874" s="1061" t="s">
        <v>7975</v>
      </c>
      <c r="K2874" s="1061" t="s">
        <v>14849</v>
      </c>
      <c r="L2874" s="1061">
        <v>9.81</v>
      </c>
      <c r="M2874" s="1061">
        <v>9.81</v>
      </c>
      <c r="N2874" s="1061">
        <v>9.81</v>
      </c>
      <c r="O2874" s="1061">
        <v>9.81</v>
      </c>
      <c r="P2874" s="1061">
        <v>9.81</v>
      </c>
      <c r="Q2874" s="1061">
        <v>9.81</v>
      </c>
      <c r="R2874" s="1061">
        <v>9.81</v>
      </c>
      <c r="S2874" s="1061">
        <v>9.81</v>
      </c>
      <c r="T2874" s="1061">
        <v>9.81</v>
      </c>
      <c r="U2874" s="1061">
        <v>9.81</v>
      </c>
      <c r="V2874" s="1061">
        <v>9.81</v>
      </c>
      <c r="W2874" s="1061">
        <v>9.81</v>
      </c>
    </row>
    <row r="2875" spans="1:23">
      <c r="A2875" s="908"/>
      <c r="B2875" s="1061" t="s">
        <v>234</v>
      </c>
      <c r="C2875" s="1061" t="s">
        <v>235</v>
      </c>
      <c r="D2875" s="1061" t="s">
        <v>5455</v>
      </c>
      <c r="E2875" s="1061" t="s">
        <v>8409</v>
      </c>
      <c r="F2875" s="1061" t="s">
        <v>5455</v>
      </c>
      <c r="G2875" s="1061" t="s">
        <v>1739</v>
      </c>
      <c r="H2875" s="1061" t="s">
        <v>129</v>
      </c>
      <c r="I2875" s="1061" t="s">
        <v>21</v>
      </c>
      <c r="J2875" s="1061" t="s">
        <v>7975</v>
      </c>
      <c r="K2875" s="1061" t="s">
        <v>14849</v>
      </c>
      <c r="L2875" s="1061">
        <v>8.58</v>
      </c>
      <c r="M2875" s="1061">
        <v>8.58</v>
      </c>
      <c r="N2875" s="1061">
        <v>8.58</v>
      </c>
      <c r="O2875" s="1061">
        <v>8.58</v>
      </c>
      <c r="P2875" s="1061">
        <v>8.58</v>
      </c>
      <c r="Q2875" s="1061">
        <v>8.58</v>
      </c>
      <c r="R2875" s="1061">
        <v>8.58</v>
      </c>
      <c r="S2875" s="1061">
        <v>8.58</v>
      </c>
      <c r="T2875" s="1061">
        <v>8.58</v>
      </c>
      <c r="U2875" s="1061">
        <v>8.58</v>
      </c>
      <c r="V2875" s="1061">
        <v>8.58</v>
      </c>
      <c r="W2875" s="1061">
        <v>8.58</v>
      </c>
    </row>
    <row r="2876" spans="1:23">
      <c r="A2876" s="908"/>
      <c r="B2876" s="1061" t="s">
        <v>234</v>
      </c>
      <c r="C2876" s="1061" t="s">
        <v>235</v>
      </c>
      <c r="D2876" s="1061" t="s">
        <v>5455</v>
      </c>
      <c r="E2876" s="1061" t="s">
        <v>8410</v>
      </c>
      <c r="F2876" s="1061" t="s">
        <v>5455</v>
      </c>
      <c r="G2876" s="1061" t="s">
        <v>1739</v>
      </c>
      <c r="H2876" s="1061" t="s">
        <v>129</v>
      </c>
      <c r="I2876" s="1061" t="s">
        <v>21</v>
      </c>
      <c r="J2876" s="1061" t="s">
        <v>7975</v>
      </c>
      <c r="K2876" s="1061" t="s">
        <v>14849</v>
      </c>
      <c r="L2876" s="1061">
        <v>9.81</v>
      </c>
      <c r="M2876" s="1061">
        <v>9.81</v>
      </c>
      <c r="N2876" s="1061">
        <v>9.81</v>
      </c>
      <c r="O2876" s="1061">
        <v>9.81</v>
      </c>
      <c r="P2876" s="1061">
        <v>9.81</v>
      </c>
      <c r="Q2876" s="1061">
        <v>9.81</v>
      </c>
      <c r="R2876" s="1061">
        <v>9.81</v>
      </c>
      <c r="S2876" s="1061">
        <v>9.81</v>
      </c>
      <c r="T2876" s="1061">
        <v>9.81</v>
      </c>
      <c r="U2876" s="1061">
        <v>9.81</v>
      </c>
      <c r="V2876" s="1061">
        <v>9.81</v>
      </c>
      <c r="W2876" s="1061">
        <v>9.81</v>
      </c>
    </row>
    <row r="2877" spans="1:23">
      <c r="A2877" s="908"/>
      <c r="B2877" s="1061" t="s">
        <v>234</v>
      </c>
      <c r="C2877" s="1061" t="s">
        <v>235</v>
      </c>
      <c r="D2877" s="1061" t="s">
        <v>5455</v>
      </c>
      <c r="E2877" s="1061" t="s">
        <v>8411</v>
      </c>
      <c r="F2877" s="1061" t="s">
        <v>5455</v>
      </c>
      <c r="G2877" s="1061" t="s">
        <v>1739</v>
      </c>
      <c r="H2877" s="1061" t="s">
        <v>129</v>
      </c>
      <c r="I2877" s="1061" t="s">
        <v>21</v>
      </c>
      <c r="J2877" s="1061" t="s">
        <v>7975</v>
      </c>
      <c r="K2877" s="1061" t="s">
        <v>14849</v>
      </c>
      <c r="L2877" s="1061">
        <v>4.1900000000000004</v>
      </c>
      <c r="M2877" s="1061">
        <v>4.1900000000000004</v>
      </c>
      <c r="N2877" s="1061">
        <v>4.1900000000000004</v>
      </c>
      <c r="O2877" s="1061">
        <v>4.1900000000000004</v>
      </c>
      <c r="P2877" s="1061">
        <v>4.1900000000000004</v>
      </c>
      <c r="Q2877" s="1061">
        <v>4.1900000000000004</v>
      </c>
      <c r="R2877" s="1061">
        <v>4.1900000000000004</v>
      </c>
      <c r="S2877" s="1061">
        <v>4.1900000000000004</v>
      </c>
      <c r="T2877" s="1061">
        <v>4.1900000000000004</v>
      </c>
      <c r="U2877" s="1061">
        <v>4.1900000000000004</v>
      </c>
      <c r="V2877" s="1061">
        <v>4.1900000000000004</v>
      </c>
      <c r="W2877" s="1061">
        <v>4.1900000000000004</v>
      </c>
    </row>
    <row r="2878" spans="1:23">
      <c r="A2878" s="908"/>
      <c r="B2878" s="1061" t="s">
        <v>234</v>
      </c>
      <c r="C2878" s="1061" t="s">
        <v>235</v>
      </c>
      <c r="D2878" s="1061" t="s">
        <v>5455</v>
      </c>
      <c r="E2878" s="1061" t="s">
        <v>8412</v>
      </c>
      <c r="F2878" s="1061" t="s">
        <v>5455</v>
      </c>
      <c r="G2878" s="1061" t="s">
        <v>1739</v>
      </c>
      <c r="H2878" s="1061" t="s">
        <v>129</v>
      </c>
      <c r="I2878" s="1061" t="s">
        <v>21</v>
      </c>
      <c r="J2878" s="1061" t="s">
        <v>7975</v>
      </c>
      <c r="K2878" s="1061" t="s">
        <v>14849</v>
      </c>
      <c r="L2878" s="1061">
        <v>4.1900000000000004</v>
      </c>
      <c r="M2878" s="1061">
        <v>4.1900000000000004</v>
      </c>
      <c r="N2878" s="1061">
        <v>4.1900000000000004</v>
      </c>
      <c r="O2878" s="1061">
        <v>4.1900000000000004</v>
      </c>
      <c r="P2878" s="1061">
        <v>4.1900000000000004</v>
      </c>
      <c r="Q2878" s="1061">
        <v>4.1900000000000004</v>
      </c>
      <c r="R2878" s="1061">
        <v>4.1900000000000004</v>
      </c>
      <c r="S2878" s="1061">
        <v>4.1900000000000004</v>
      </c>
      <c r="T2878" s="1061">
        <v>4.1900000000000004</v>
      </c>
      <c r="U2878" s="1061">
        <v>4.1900000000000004</v>
      </c>
      <c r="V2878" s="1061">
        <v>4.1900000000000004</v>
      </c>
      <c r="W2878" s="1061">
        <v>4.1900000000000004</v>
      </c>
    </row>
    <row r="2879" spans="1:23">
      <c r="A2879" s="908"/>
      <c r="B2879" s="1061" t="s">
        <v>234</v>
      </c>
      <c r="C2879" s="1061" t="s">
        <v>235</v>
      </c>
      <c r="D2879" s="1061" t="s">
        <v>5455</v>
      </c>
      <c r="E2879" s="1061" t="s">
        <v>8413</v>
      </c>
      <c r="F2879" s="1061" t="s">
        <v>5455</v>
      </c>
      <c r="G2879" s="1061" t="s">
        <v>1739</v>
      </c>
      <c r="H2879" s="1061" t="s">
        <v>129</v>
      </c>
      <c r="I2879" s="1061" t="s">
        <v>21</v>
      </c>
      <c r="J2879" s="1061" t="s">
        <v>7975</v>
      </c>
      <c r="K2879" s="1061" t="s">
        <v>14849</v>
      </c>
      <c r="L2879" s="1061">
        <v>9.81</v>
      </c>
      <c r="M2879" s="1061">
        <v>9.81</v>
      </c>
      <c r="N2879" s="1061">
        <v>9.81</v>
      </c>
      <c r="O2879" s="1061">
        <v>9.81</v>
      </c>
      <c r="P2879" s="1061">
        <v>9.81</v>
      </c>
      <c r="Q2879" s="1061">
        <v>9.81</v>
      </c>
      <c r="R2879" s="1061">
        <v>9.81</v>
      </c>
      <c r="S2879" s="1061">
        <v>9.81</v>
      </c>
      <c r="T2879" s="1061">
        <v>9.81</v>
      </c>
      <c r="U2879" s="1061">
        <v>9.81</v>
      </c>
      <c r="V2879" s="1061">
        <v>9.81</v>
      </c>
      <c r="W2879" s="1061">
        <v>9.81</v>
      </c>
    </row>
    <row r="2880" spans="1:23">
      <c r="A2880" s="908"/>
      <c r="B2880" s="1061" t="s">
        <v>234</v>
      </c>
      <c r="C2880" s="1061" t="s">
        <v>235</v>
      </c>
      <c r="D2880" s="1061" t="s">
        <v>5455</v>
      </c>
      <c r="E2880" s="1061" t="s">
        <v>8414</v>
      </c>
      <c r="F2880" s="1061" t="s">
        <v>5455</v>
      </c>
      <c r="G2880" s="1061" t="s">
        <v>1739</v>
      </c>
      <c r="H2880" s="1061" t="s">
        <v>129</v>
      </c>
      <c r="I2880" s="1061" t="s">
        <v>21</v>
      </c>
      <c r="J2880" s="1061" t="s">
        <v>7975</v>
      </c>
      <c r="K2880" s="1061" t="s">
        <v>14849</v>
      </c>
      <c r="L2880" s="1061">
        <v>9.81</v>
      </c>
      <c r="M2880" s="1061">
        <v>9.81</v>
      </c>
      <c r="N2880" s="1061">
        <v>9.81</v>
      </c>
      <c r="O2880" s="1061">
        <v>9.81</v>
      </c>
      <c r="P2880" s="1061">
        <v>9.81</v>
      </c>
      <c r="Q2880" s="1061">
        <v>9.81</v>
      </c>
      <c r="R2880" s="1061">
        <v>9.81</v>
      </c>
      <c r="S2880" s="1061">
        <v>9.81</v>
      </c>
      <c r="T2880" s="1061">
        <v>9.81</v>
      </c>
      <c r="U2880" s="1061">
        <v>9.81</v>
      </c>
      <c r="V2880" s="1061">
        <v>9.81</v>
      </c>
      <c r="W2880" s="1061">
        <v>9.81</v>
      </c>
    </row>
    <row r="2881" spans="1:23">
      <c r="A2881" s="908"/>
      <c r="B2881" s="1061" t="s">
        <v>234</v>
      </c>
      <c r="C2881" s="1061" t="s">
        <v>235</v>
      </c>
      <c r="D2881" s="1061" t="s">
        <v>5455</v>
      </c>
      <c r="E2881" s="1061" t="s">
        <v>8415</v>
      </c>
      <c r="F2881" s="1061" t="s">
        <v>5455</v>
      </c>
      <c r="G2881" s="1061" t="s">
        <v>1739</v>
      </c>
      <c r="H2881" s="1061" t="s">
        <v>129</v>
      </c>
      <c r="I2881" s="1061" t="s">
        <v>21</v>
      </c>
      <c r="J2881" s="1061" t="s">
        <v>7975</v>
      </c>
      <c r="K2881" s="1061" t="s">
        <v>14849</v>
      </c>
      <c r="L2881" s="1061">
        <v>10.93</v>
      </c>
      <c r="M2881" s="1061">
        <v>10.93</v>
      </c>
      <c r="N2881" s="1061">
        <v>10.93</v>
      </c>
      <c r="O2881" s="1061">
        <v>10.93</v>
      </c>
      <c r="P2881" s="1061">
        <v>10.93</v>
      </c>
      <c r="Q2881" s="1061">
        <v>10.93</v>
      </c>
      <c r="R2881" s="1061">
        <v>10.93</v>
      </c>
      <c r="S2881" s="1061">
        <v>10.93</v>
      </c>
      <c r="T2881" s="1061">
        <v>10.93</v>
      </c>
      <c r="U2881" s="1061">
        <v>10.93</v>
      </c>
      <c r="V2881" s="1061">
        <v>10.93</v>
      </c>
      <c r="W2881" s="1061">
        <v>10.93</v>
      </c>
    </row>
    <row r="2882" spans="1:23">
      <c r="A2882" s="908"/>
      <c r="B2882" s="1061" t="s">
        <v>234</v>
      </c>
      <c r="C2882" s="1061" t="s">
        <v>235</v>
      </c>
      <c r="D2882" s="1061" t="s">
        <v>5455</v>
      </c>
      <c r="E2882" s="1061" t="s">
        <v>8416</v>
      </c>
      <c r="F2882" s="1061" t="s">
        <v>5455</v>
      </c>
      <c r="G2882" s="1061" t="s">
        <v>1739</v>
      </c>
      <c r="H2882" s="1061" t="s">
        <v>129</v>
      </c>
      <c r="I2882" s="1061" t="s">
        <v>21</v>
      </c>
      <c r="J2882" s="1061" t="s">
        <v>7975</v>
      </c>
      <c r="K2882" s="1061" t="s">
        <v>14849</v>
      </c>
      <c r="L2882" s="1061">
        <v>10.93</v>
      </c>
      <c r="M2882" s="1061">
        <v>10.93</v>
      </c>
      <c r="N2882" s="1061">
        <v>10.93</v>
      </c>
      <c r="O2882" s="1061">
        <v>10.93</v>
      </c>
      <c r="P2882" s="1061">
        <v>10.93</v>
      </c>
      <c r="Q2882" s="1061">
        <v>10.93</v>
      </c>
      <c r="R2882" s="1061">
        <v>10.93</v>
      </c>
      <c r="S2882" s="1061">
        <v>10.93</v>
      </c>
      <c r="T2882" s="1061">
        <v>10.93</v>
      </c>
      <c r="U2882" s="1061">
        <v>10.93</v>
      </c>
      <c r="V2882" s="1061">
        <v>10.93</v>
      </c>
      <c r="W2882" s="1061">
        <v>10.93</v>
      </c>
    </row>
    <row r="2883" spans="1:23">
      <c r="A2883" s="908"/>
      <c r="B2883" s="1061" t="s">
        <v>234</v>
      </c>
      <c r="C2883" s="1061" t="s">
        <v>235</v>
      </c>
      <c r="D2883" s="1061" t="s">
        <v>5455</v>
      </c>
      <c r="E2883" s="1061" t="s">
        <v>8417</v>
      </c>
      <c r="F2883" s="1061" t="s">
        <v>5455</v>
      </c>
      <c r="G2883" s="1061" t="s">
        <v>1739</v>
      </c>
      <c r="H2883" s="1061" t="s">
        <v>129</v>
      </c>
      <c r="I2883" s="1061" t="s">
        <v>21</v>
      </c>
      <c r="J2883" s="1061" t="s">
        <v>7975</v>
      </c>
      <c r="K2883" s="1061" t="s">
        <v>14849</v>
      </c>
      <c r="L2883" s="1061">
        <v>10.93</v>
      </c>
      <c r="M2883" s="1061">
        <v>10.93</v>
      </c>
      <c r="N2883" s="1061">
        <v>10.93</v>
      </c>
      <c r="O2883" s="1061">
        <v>10.93</v>
      </c>
      <c r="P2883" s="1061">
        <v>10.93</v>
      </c>
      <c r="Q2883" s="1061">
        <v>10.93</v>
      </c>
      <c r="R2883" s="1061">
        <v>10.93</v>
      </c>
      <c r="S2883" s="1061">
        <v>10.93</v>
      </c>
      <c r="T2883" s="1061">
        <v>10.93</v>
      </c>
      <c r="U2883" s="1061">
        <v>10.93</v>
      </c>
      <c r="V2883" s="1061">
        <v>10.93</v>
      </c>
      <c r="W2883" s="1061">
        <v>10.93</v>
      </c>
    </row>
    <row r="2884" spans="1:23">
      <c r="A2884" s="908"/>
      <c r="B2884" s="1061" t="s">
        <v>234</v>
      </c>
      <c r="C2884" s="1061" t="s">
        <v>235</v>
      </c>
      <c r="D2884" s="1061" t="s">
        <v>5455</v>
      </c>
      <c r="E2884" s="1061" t="s">
        <v>8418</v>
      </c>
      <c r="F2884" s="1061" t="s">
        <v>5455</v>
      </c>
      <c r="G2884" s="1061" t="s">
        <v>1739</v>
      </c>
      <c r="H2884" s="1061" t="s">
        <v>129</v>
      </c>
      <c r="I2884" s="1061" t="s">
        <v>21</v>
      </c>
      <c r="J2884" s="1061" t="s">
        <v>7975</v>
      </c>
      <c r="K2884" s="1061" t="s">
        <v>14849</v>
      </c>
      <c r="L2884" s="1061">
        <v>10.93</v>
      </c>
      <c r="M2884" s="1061">
        <v>10.93</v>
      </c>
      <c r="N2884" s="1061">
        <v>10.93</v>
      </c>
      <c r="O2884" s="1061">
        <v>10.93</v>
      </c>
      <c r="P2884" s="1061">
        <v>10.93</v>
      </c>
      <c r="Q2884" s="1061">
        <v>10.93</v>
      </c>
      <c r="R2884" s="1061">
        <v>10.93</v>
      </c>
      <c r="S2884" s="1061">
        <v>10.93</v>
      </c>
      <c r="T2884" s="1061">
        <v>10.93</v>
      </c>
      <c r="U2884" s="1061">
        <v>10.93</v>
      </c>
      <c r="V2884" s="1061">
        <v>10.93</v>
      </c>
      <c r="W2884" s="1061">
        <v>10.93</v>
      </c>
    </row>
    <row r="2885" spans="1:23">
      <c r="A2885" s="908"/>
      <c r="B2885" s="1061" t="s">
        <v>234</v>
      </c>
      <c r="C2885" s="1061" t="s">
        <v>235</v>
      </c>
      <c r="D2885" s="1061" t="s">
        <v>5455</v>
      </c>
      <c r="E2885" s="1061" t="s">
        <v>8419</v>
      </c>
      <c r="F2885" s="1061" t="s">
        <v>5455</v>
      </c>
      <c r="G2885" s="1061" t="s">
        <v>1739</v>
      </c>
      <c r="H2885" s="1061" t="s">
        <v>129</v>
      </c>
      <c r="I2885" s="1061" t="s">
        <v>21</v>
      </c>
      <c r="J2885" s="1061" t="s">
        <v>7975</v>
      </c>
      <c r="K2885" s="1061" t="s">
        <v>14849</v>
      </c>
      <c r="L2885" s="1061">
        <v>10.93</v>
      </c>
      <c r="M2885" s="1061">
        <v>10.93</v>
      </c>
      <c r="N2885" s="1061">
        <v>10.93</v>
      </c>
      <c r="O2885" s="1061">
        <v>10.93</v>
      </c>
      <c r="P2885" s="1061">
        <v>10.93</v>
      </c>
      <c r="Q2885" s="1061">
        <v>10.93</v>
      </c>
      <c r="R2885" s="1061">
        <v>10.93</v>
      </c>
      <c r="S2885" s="1061">
        <v>10.93</v>
      </c>
      <c r="T2885" s="1061">
        <v>10.93</v>
      </c>
      <c r="U2885" s="1061">
        <v>10.93</v>
      </c>
      <c r="V2885" s="1061">
        <v>10.93</v>
      </c>
      <c r="W2885" s="1061">
        <v>10.93</v>
      </c>
    </row>
    <row r="2886" spans="1:23">
      <c r="A2886" s="908"/>
      <c r="B2886" s="1061" t="s">
        <v>234</v>
      </c>
      <c r="C2886" s="1061" t="s">
        <v>235</v>
      </c>
      <c r="D2886" s="1061" t="s">
        <v>5455</v>
      </c>
      <c r="E2886" s="1061" t="s">
        <v>8420</v>
      </c>
      <c r="F2886" s="1061" t="s">
        <v>5455</v>
      </c>
      <c r="G2886" s="1061" t="s">
        <v>1739</v>
      </c>
      <c r="H2886" s="1061" t="s">
        <v>129</v>
      </c>
      <c r="I2886" s="1061" t="s">
        <v>21</v>
      </c>
      <c r="J2886" s="1061" t="s">
        <v>7975</v>
      </c>
      <c r="K2886" s="1061" t="s">
        <v>14849</v>
      </c>
      <c r="L2886" s="1061">
        <v>9.94</v>
      </c>
      <c r="M2886" s="1061">
        <v>9.94</v>
      </c>
      <c r="N2886" s="1061">
        <v>9.94</v>
      </c>
      <c r="O2886" s="1061">
        <v>9.94</v>
      </c>
      <c r="P2886" s="1061">
        <v>9.94</v>
      </c>
      <c r="Q2886" s="1061">
        <v>9.94</v>
      </c>
      <c r="R2886" s="1061">
        <v>9.94</v>
      </c>
      <c r="S2886" s="1061">
        <v>9.94</v>
      </c>
      <c r="T2886" s="1061">
        <v>9.94</v>
      </c>
      <c r="U2886" s="1061">
        <v>9.94</v>
      </c>
      <c r="V2886" s="1061">
        <v>9.94</v>
      </c>
      <c r="W2886" s="1061">
        <v>9.94</v>
      </c>
    </row>
    <row r="2887" spans="1:23">
      <c r="A2887" s="908"/>
      <c r="B2887" s="1061" t="s">
        <v>234</v>
      </c>
      <c r="C2887" s="1061" t="s">
        <v>235</v>
      </c>
      <c r="D2887" s="1061" t="s">
        <v>5455</v>
      </c>
      <c r="E2887" s="1061" t="s">
        <v>8421</v>
      </c>
      <c r="F2887" s="1061" t="s">
        <v>5455</v>
      </c>
      <c r="G2887" s="1061" t="s">
        <v>1739</v>
      </c>
      <c r="H2887" s="1061" t="s">
        <v>129</v>
      </c>
      <c r="I2887" s="1061" t="s">
        <v>21</v>
      </c>
      <c r="J2887" s="1061" t="s">
        <v>7975</v>
      </c>
      <c r="K2887" s="1061" t="s">
        <v>14849</v>
      </c>
      <c r="L2887" s="1061">
        <v>2.77</v>
      </c>
      <c r="M2887" s="1061">
        <v>2.77</v>
      </c>
      <c r="N2887" s="1061">
        <v>2.77</v>
      </c>
      <c r="O2887" s="1061">
        <v>2.77</v>
      </c>
      <c r="P2887" s="1061">
        <v>2.77</v>
      </c>
      <c r="Q2887" s="1061">
        <v>2.77</v>
      </c>
      <c r="R2887" s="1061">
        <v>2.77</v>
      </c>
      <c r="S2887" s="1061">
        <v>2.77</v>
      </c>
      <c r="T2887" s="1061">
        <v>2.77</v>
      </c>
      <c r="U2887" s="1061">
        <v>2.77</v>
      </c>
      <c r="V2887" s="1061">
        <v>2.77</v>
      </c>
      <c r="W2887" s="1061">
        <v>2.77</v>
      </c>
    </row>
    <row r="2888" spans="1:23">
      <c r="A2888" s="908"/>
      <c r="B2888" s="1061" t="s">
        <v>234</v>
      </c>
      <c r="C2888" s="1061" t="s">
        <v>235</v>
      </c>
      <c r="D2888" s="1061" t="s">
        <v>5455</v>
      </c>
      <c r="E2888" s="1061" t="s">
        <v>8422</v>
      </c>
      <c r="F2888" s="1061" t="s">
        <v>5455</v>
      </c>
      <c r="G2888" s="1061" t="s">
        <v>1739</v>
      </c>
      <c r="H2888" s="1061" t="s">
        <v>129</v>
      </c>
      <c r="I2888" s="1061" t="s">
        <v>21</v>
      </c>
      <c r="J2888" s="1061" t="s">
        <v>7975</v>
      </c>
      <c r="K2888" s="1061" t="s">
        <v>14849</v>
      </c>
      <c r="L2888" s="1061">
        <v>10.45</v>
      </c>
      <c r="M2888" s="1061">
        <v>10.45</v>
      </c>
      <c r="N2888" s="1061">
        <v>10.45</v>
      </c>
      <c r="O2888" s="1061">
        <v>10.45</v>
      </c>
      <c r="P2888" s="1061">
        <v>10.45</v>
      </c>
      <c r="Q2888" s="1061">
        <v>10.45</v>
      </c>
      <c r="R2888" s="1061">
        <v>10.45</v>
      </c>
      <c r="S2888" s="1061">
        <v>10.45</v>
      </c>
      <c r="T2888" s="1061">
        <v>10.45</v>
      </c>
      <c r="U2888" s="1061">
        <v>10.45</v>
      </c>
      <c r="V2888" s="1061">
        <v>10.45</v>
      </c>
      <c r="W2888" s="1061">
        <v>10.45</v>
      </c>
    </row>
    <row r="2889" spans="1:23">
      <c r="A2889" s="908"/>
      <c r="B2889" s="1061" t="s">
        <v>234</v>
      </c>
      <c r="C2889" s="1061" t="s">
        <v>235</v>
      </c>
      <c r="D2889" s="1061" t="s">
        <v>5455</v>
      </c>
      <c r="E2889" s="1061" t="s">
        <v>8423</v>
      </c>
      <c r="F2889" s="1061" t="s">
        <v>5455</v>
      </c>
      <c r="G2889" s="1061" t="s">
        <v>1739</v>
      </c>
      <c r="H2889" s="1061" t="s">
        <v>129</v>
      </c>
      <c r="I2889" s="1061" t="s">
        <v>21</v>
      </c>
      <c r="J2889" s="1061" t="s">
        <v>7975</v>
      </c>
      <c r="K2889" s="1061" t="s">
        <v>14849</v>
      </c>
      <c r="L2889" s="1061">
        <v>3.4</v>
      </c>
      <c r="M2889" s="1061">
        <v>3.4</v>
      </c>
      <c r="N2889" s="1061">
        <v>3.4</v>
      </c>
      <c r="O2889" s="1061">
        <v>3.4</v>
      </c>
      <c r="P2889" s="1061">
        <v>3.4</v>
      </c>
      <c r="Q2889" s="1061">
        <v>3.4</v>
      </c>
      <c r="R2889" s="1061">
        <v>3.4</v>
      </c>
      <c r="S2889" s="1061">
        <v>3.4</v>
      </c>
      <c r="T2889" s="1061">
        <v>3.4</v>
      </c>
      <c r="U2889" s="1061">
        <v>3.4</v>
      </c>
      <c r="V2889" s="1061">
        <v>3.4</v>
      </c>
      <c r="W2889" s="1061">
        <v>3.4</v>
      </c>
    </row>
    <row r="2890" spans="1:23">
      <c r="A2890" s="908"/>
      <c r="B2890" s="1061" t="s">
        <v>234</v>
      </c>
      <c r="C2890" s="1061" t="s">
        <v>235</v>
      </c>
      <c r="D2890" s="1061" t="s">
        <v>5455</v>
      </c>
      <c r="E2890" s="1061" t="s">
        <v>5467</v>
      </c>
      <c r="F2890" s="1061" t="s">
        <v>5468</v>
      </c>
      <c r="G2890" s="1061" t="s">
        <v>1739</v>
      </c>
      <c r="H2890" s="1061" t="s">
        <v>129</v>
      </c>
      <c r="I2890" s="1061" t="s">
        <v>21</v>
      </c>
      <c r="J2890" s="1061" t="s">
        <v>7975</v>
      </c>
      <c r="K2890" s="1061" t="s">
        <v>14849</v>
      </c>
      <c r="L2890" s="1061">
        <v>0.55000000000000004</v>
      </c>
      <c r="M2890" s="1061">
        <v>0.55000000000000004</v>
      </c>
      <c r="N2890" s="1061">
        <v>0.55000000000000004</v>
      </c>
      <c r="O2890" s="1061">
        <v>0.55000000000000004</v>
      </c>
      <c r="P2890" s="1061">
        <v>0.55000000000000004</v>
      </c>
      <c r="Q2890" s="1061">
        <v>0.55000000000000004</v>
      </c>
      <c r="R2890" s="1061">
        <v>0.55000000000000004</v>
      </c>
      <c r="S2890" s="1061">
        <v>0.55000000000000004</v>
      </c>
      <c r="T2890" s="1061">
        <v>0.55000000000000004</v>
      </c>
      <c r="U2890" s="1061">
        <v>0.55000000000000004</v>
      </c>
      <c r="V2890" s="1061">
        <v>0.55000000000000004</v>
      </c>
      <c r="W2890" s="1061">
        <v>0.55000000000000004</v>
      </c>
    </row>
    <row r="2891" spans="1:23">
      <c r="A2891" s="908"/>
      <c r="B2891" s="1061" t="s">
        <v>234</v>
      </c>
      <c r="C2891" s="1061" t="s">
        <v>235</v>
      </c>
      <c r="D2891" s="1061" t="s">
        <v>5455</v>
      </c>
      <c r="E2891" s="1061" t="s">
        <v>5469</v>
      </c>
      <c r="F2891" s="1061" t="s">
        <v>5470</v>
      </c>
      <c r="G2891" s="1061" t="s">
        <v>1739</v>
      </c>
      <c r="H2891" s="1061" t="s">
        <v>129</v>
      </c>
      <c r="I2891" s="1061" t="s">
        <v>21</v>
      </c>
      <c r="J2891" s="1061" t="s">
        <v>7975</v>
      </c>
      <c r="K2891" s="1061" t="s">
        <v>14849</v>
      </c>
      <c r="L2891" s="1061">
        <v>0.55000000000000004</v>
      </c>
      <c r="M2891" s="1061">
        <v>0.55000000000000004</v>
      </c>
      <c r="N2891" s="1061">
        <v>0.55000000000000004</v>
      </c>
      <c r="O2891" s="1061">
        <v>0.55000000000000004</v>
      </c>
      <c r="P2891" s="1061">
        <v>0.55000000000000004</v>
      </c>
      <c r="Q2891" s="1061">
        <v>0.55000000000000004</v>
      </c>
      <c r="R2891" s="1061">
        <v>0.55000000000000004</v>
      </c>
      <c r="S2891" s="1061">
        <v>0.55000000000000004</v>
      </c>
      <c r="T2891" s="1061">
        <v>0.55000000000000004</v>
      </c>
      <c r="U2891" s="1061">
        <v>0.55000000000000004</v>
      </c>
      <c r="V2891" s="1061">
        <v>0.55000000000000004</v>
      </c>
      <c r="W2891" s="1061">
        <v>0.55000000000000004</v>
      </c>
    </row>
    <row r="2892" spans="1:23">
      <c r="A2892" s="908"/>
      <c r="B2892" s="1061" t="s">
        <v>234</v>
      </c>
      <c r="C2892" s="1061" t="s">
        <v>235</v>
      </c>
      <c r="D2892" s="1061" t="s">
        <v>5455</v>
      </c>
      <c r="E2892" s="1061" t="s">
        <v>5471</v>
      </c>
      <c r="F2892" s="1061" t="s">
        <v>5472</v>
      </c>
      <c r="G2892" s="1061" t="s">
        <v>1739</v>
      </c>
      <c r="H2892" s="1061" t="s">
        <v>129</v>
      </c>
      <c r="I2892" s="1061" t="s">
        <v>21</v>
      </c>
      <c r="J2892" s="1061" t="s">
        <v>7975</v>
      </c>
      <c r="K2892" s="1061" t="s">
        <v>14849</v>
      </c>
      <c r="L2892" s="1061">
        <v>19.98</v>
      </c>
      <c r="M2892" s="1061">
        <v>19.98</v>
      </c>
      <c r="N2892" s="1061">
        <v>19.98</v>
      </c>
      <c r="O2892" s="1061">
        <v>19.98</v>
      </c>
      <c r="P2892" s="1061">
        <v>19.98</v>
      </c>
      <c r="Q2892" s="1061">
        <v>19.98</v>
      </c>
      <c r="R2892" s="1061">
        <v>19.98</v>
      </c>
      <c r="S2892" s="1061">
        <v>19.98</v>
      </c>
      <c r="T2892" s="1061">
        <v>19.98</v>
      </c>
      <c r="U2892" s="1061">
        <v>19.98</v>
      </c>
      <c r="V2892" s="1061">
        <v>19.98</v>
      </c>
      <c r="W2892" s="1061">
        <v>19.98</v>
      </c>
    </row>
    <row r="2893" spans="1:23">
      <c r="A2893" s="908"/>
      <c r="B2893" s="1061" t="s">
        <v>234</v>
      </c>
      <c r="C2893" s="1061" t="s">
        <v>235</v>
      </c>
      <c r="D2893" s="1061" t="s">
        <v>5455</v>
      </c>
      <c r="E2893" s="1061" t="s">
        <v>8424</v>
      </c>
      <c r="F2893" s="1061" t="s">
        <v>9975</v>
      </c>
      <c r="G2893" s="1061" t="s">
        <v>1739</v>
      </c>
      <c r="H2893" s="1061" t="s">
        <v>129</v>
      </c>
      <c r="I2893" s="1061" t="s">
        <v>21</v>
      </c>
      <c r="J2893" s="1061" t="s">
        <v>7975</v>
      </c>
      <c r="K2893" s="1061" t="s">
        <v>14849</v>
      </c>
      <c r="L2893" s="1061">
        <v>93.33</v>
      </c>
      <c r="M2893" s="1061">
        <v>93.33</v>
      </c>
      <c r="N2893" s="1061">
        <v>93.33</v>
      </c>
      <c r="O2893" s="1061">
        <v>93.33</v>
      </c>
      <c r="P2893" s="1061">
        <v>93.33</v>
      </c>
      <c r="Q2893" s="1061">
        <v>93.33</v>
      </c>
      <c r="R2893" s="1061">
        <v>93.33</v>
      </c>
      <c r="S2893" s="1061">
        <v>93.33</v>
      </c>
      <c r="T2893" s="1061">
        <v>93.33</v>
      </c>
      <c r="U2893" s="1061">
        <v>93.33</v>
      </c>
      <c r="V2893" s="1061">
        <v>93.33</v>
      </c>
      <c r="W2893" s="1061">
        <v>93.33</v>
      </c>
    </row>
    <row r="2894" spans="1:23">
      <c r="A2894" s="908"/>
      <c r="B2894" s="1061" t="s">
        <v>234</v>
      </c>
      <c r="C2894" s="1061" t="s">
        <v>235</v>
      </c>
      <c r="D2894" s="1061" t="s">
        <v>5455</v>
      </c>
      <c r="E2894" s="1061" t="s">
        <v>5474</v>
      </c>
      <c r="F2894" s="1061" t="s">
        <v>5475</v>
      </c>
      <c r="G2894" s="1061" t="s">
        <v>1739</v>
      </c>
      <c r="H2894" s="1061" t="s">
        <v>129</v>
      </c>
      <c r="I2894" s="1061" t="s">
        <v>21</v>
      </c>
      <c r="J2894" s="1061" t="s">
        <v>7975</v>
      </c>
      <c r="K2894" s="1061" t="s">
        <v>14849</v>
      </c>
      <c r="L2894" s="1061">
        <v>338.93</v>
      </c>
      <c r="M2894" s="1061">
        <v>338.93</v>
      </c>
      <c r="N2894" s="1061">
        <v>338.93</v>
      </c>
      <c r="O2894" s="1061">
        <v>338.93</v>
      </c>
      <c r="P2894" s="1061">
        <v>338.93</v>
      </c>
      <c r="Q2894" s="1061">
        <v>338.93</v>
      </c>
      <c r="R2894" s="1061">
        <v>338.93</v>
      </c>
      <c r="S2894" s="1061">
        <v>338.93</v>
      </c>
      <c r="T2894" s="1061">
        <v>338.93</v>
      </c>
      <c r="U2894" s="1061">
        <v>338.93</v>
      </c>
      <c r="V2894" s="1061">
        <v>338.93</v>
      </c>
      <c r="W2894" s="1061">
        <v>338.93</v>
      </c>
    </row>
    <row r="2895" spans="1:23">
      <c r="A2895" s="908"/>
      <c r="B2895" s="1061" t="s">
        <v>234</v>
      </c>
      <c r="C2895" s="1061" t="s">
        <v>235</v>
      </c>
      <c r="D2895" s="1061" t="s">
        <v>5455</v>
      </c>
      <c r="E2895" s="1061" t="s">
        <v>5476</v>
      </c>
      <c r="F2895" s="1061" t="s">
        <v>5477</v>
      </c>
      <c r="G2895" s="1061" t="s">
        <v>1739</v>
      </c>
      <c r="H2895" s="1061" t="s">
        <v>129</v>
      </c>
      <c r="I2895" s="1061" t="s">
        <v>21</v>
      </c>
      <c r="J2895" s="1061" t="s">
        <v>7975</v>
      </c>
      <c r="K2895" s="1061" t="s">
        <v>14849</v>
      </c>
      <c r="L2895" s="1061">
        <v>561.70000000000005</v>
      </c>
      <c r="M2895" s="1061">
        <v>561.70000000000005</v>
      </c>
      <c r="N2895" s="1061">
        <v>561.70000000000005</v>
      </c>
      <c r="O2895" s="1061">
        <v>561.70000000000005</v>
      </c>
      <c r="P2895" s="1061">
        <v>561.70000000000005</v>
      </c>
      <c r="Q2895" s="1061">
        <v>561.70000000000005</v>
      </c>
      <c r="R2895" s="1061">
        <v>561.70000000000005</v>
      </c>
      <c r="S2895" s="1061">
        <v>561.70000000000005</v>
      </c>
      <c r="T2895" s="1061">
        <v>561.70000000000005</v>
      </c>
      <c r="U2895" s="1061">
        <v>561.70000000000005</v>
      </c>
      <c r="V2895" s="1061">
        <v>561.70000000000005</v>
      </c>
      <c r="W2895" s="1061">
        <v>561.70000000000005</v>
      </c>
    </row>
    <row r="2896" spans="1:23">
      <c r="A2896" s="908"/>
      <c r="B2896" s="1061" t="s">
        <v>234</v>
      </c>
      <c r="C2896" s="1061" t="s">
        <v>235</v>
      </c>
      <c r="D2896" s="1061" t="s">
        <v>5455</v>
      </c>
      <c r="E2896" s="1061" t="s">
        <v>5478</v>
      </c>
      <c r="F2896" s="1061" t="s">
        <v>5479</v>
      </c>
      <c r="G2896" s="1061" t="s">
        <v>1739</v>
      </c>
      <c r="H2896" s="1061" t="s">
        <v>129</v>
      </c>
      <c r="I2896" s="1061" t="s">
        <v>21</v>
      </c>
      <c r="J2896" s="1061" t="s">
        <v>7975</v>
      </c>
      <c r="K2896" s="1061" t="s">
        <v>14849</v>
      </c>
      <c r="L2896" s="1061">
        <v>0.8</v>
      </c>
      <c r="M2896" s="1061">
        <v>0.8</v>
      </c>
      <c r="N2896" s="1061">
        <v>0.8</v>
      </c>
      <c r="O2896" s="1061">
        <v>0.8</v>
      </c>
      <c r="P2896" s="1061">
        <v>0.8</v>
      </c>
      <c r="Q2896" s="1061">
        <v>0.8</v>
      </c>
      <c r="R2896" s="1061">
        <v>0.8</v>
      </c>
      <c r="S2896" s="1061">
        <v>0.8</v>
      </c>
      <c r="T2896" s="1061">
        <v>0.8</v>
      </c>
      <c r="U2896" s="1061">
        <v>0.8</v>
      </c>
      <c r="V2896" s="1061">
        <v>0.8</v>
      </c>
      <c r="W2896" s="1061">
        <v>0.8</v>
      </c>
    </row>
    <row r="2897" spans="1:23">
      <c r="A2897" s="908"/>
      <c r="B2897" s="1061" t="s">
        <v>234</v>
      </c>
      <c r="C2897" s="1061" t="s">
        <v>235</v>
      </c>
      <c r="D2897" s="1061" t="s">
        <v>5455</v>
      </c>
      <c r="E2897" s="1061" t="s">
        <v>5480</v>
      </c>
      <c r="F2897" s="1061" t="s">
        <v>5479</v>
      </c>
      <c r="G2897" s="1061" t="s">
        <v>1739</v>
      </c>
      <c r="H2897" s="1061" t="s">
        <v>129</v>
      </c>
      <c r="I2897" s="1061" t="s">
        <v>21</v>
      </c>
      <c r="J2897" s="1061" t="s">
        <v>7975</v>
      </c>
      <c r="K2897" s="1061" t="s">
        <v>14849</v>
      </c>
      <c r="L2897" s="1061">
        <v>0.91</v>
      </c>
      <c r="M2897" s="1061">
        <v>0.91</v>
      </c>
      <c r="N2897" s="1061">
        <v>0.91</v>
      </c>
      <c r="O2897" s="1061">
        <v>0.91</v>
      </c>
      <c r="P2897" s="1061">
        <v>0.91</v>
      </c>
      <c r="Q2897" s="1061">
        <v>0.91</v>
      </c>
      <c r="R2897" s="1061">
        <v>0.91</v>
      </c>
      <c r="S2897" s="1061">
        <v>0.91</v>
      </c>
      <c r="T2897" s="1061">
        <v>0.91</v>
      </c>
      <c r="U2897" s="1061">
        <v>0.91</v>
      </c>
      <c r="V2897" s="1061">
        <v>0.91</v>
      </c>
      <c r="W2897" s="1061">
        <v>0.91</v>
      </c>
    </row>
    <row r="2898" spans="1:23">
      <c r="A2898" s="908"/>
      <c r="B2898" s="1061" t="s">
        <v>234</v>
      </c>
      <c r="C2898" s="1061" t="s">
        <v>235</v>
      </c>
      <c r="D2898" s="1061" t="s">
        <v>5455</v>
      </c>
      <c r="E2898" s="1061" t="s">
        <v>8425</v>
      </c>
      <c r="F2898" s="1061" t="s">
        <v>5455</v>
      </c>
      <c r="G2898" s="1061" t="s">
        <v>1739</v>
      </c>
      <c r="H2898" s="1061" t="s">
        <v>129</v>
      </c>
      <c r="I2898" s="1061" t="s">
        <v>21</v>
      </c>
      <c r="J2898" s="1061" t="s">
        <v>7975</v>
      </c>
      <c r="K2898" s="1061" t="s">
        <v>14849</v>
      </c>
      <c r="L2898" s="1061">
        <v>73.290000000000006</v>
      </c>
      <c r="M2898" s="1061">
        <v>73.290000000000006</v>
      </c>
      <c r="N2898" s="1061">
        <v>73.290000000000006</v>
      </c>
      <c r="O2898" s="1061">
        <v>73.290000000000006</v>
      </c>
      <c r="P2898" s="1061">
        <v>73.290000000000006</v>
      </c>
      <c r="Q2898" s="1061">
        <v>73.290000000000006</v>
      </c>
      <c r="R2898" s="1061">
        <v>73.290000000000006</v>
      </c>
      <c r="S2898" s="1061">
        <v>73.290000000000006</v>
      </c>
      <c r="T2898" s="1061">
        <v>73.290000000000006</v>
      </c>
      <c r="U2898" s="1061">
        <v>73.290000000000006</v>
      </c>
      <c r="V2898" s="1061">
        <v>73.290000000000006</v>
      </c>
      <c r="W2898" s="1061">
        <v>73.290000000000006</v>
      </c>
    </row>
    <row r="2899" spans="1:23">
      <c r="A2899" s="908"/>
      <c r="B2899" s="1061" t="s">
        <v>234</v>
      </c>
      <c r="C2899" s="1061" t="s">
        <v>235</v>
      </c>
      <c r="D2899" s="1061" t="s">
        <v>5455</v>
      </c>
      <c r="E2899" s="1061" t="s">
        <v>8114</v>
      </c>
      <c r="F2899" s="1061" t="s">
        <v>5455</v>
      </c>
      <c r="G2899" s="1061" t="s">
        <v>1739</v>
      </c>
      <c r="H2899" s="1061" t="s">
        <v>129</v>
      </c>
      <c r="I2899" s="1061" t="s">
        <v>21</v>
      </c>
      <c r="J2899" s="1061" t="s">
        <v>7975</v>
      </c>
      <c r="K2899" s="1061" t="s">
        <v>14849</v>
      </c>
      <c r="L2899" s="1061">
        <v>18.55</v>
      </c>
      <c r="M2899" s="1061">
        <v>18.55</v>
      </c>
      <c r="N2899" s="1061">
        <v>18.55</v>
      </c>
      <c r="O2899" s="1061">
        <v>18.55</v>
      </c>
      <c r="P2899" s="1061">
        <v>18.55</v>
      </c>
      <c r="Q2899" s="1061">
        <v>18.55</v>
      </c>
      <c r="R2899" s="1061">
        <v>18.55</v>
      </c>
      <c r="S2899" s="1061">
        <v>18.55</v>
      </c>
      <c r="T2899" s="1061">
        <v>18.55</v>
      </c>
      <c r="U2899" s="1061">
        <v>18.55</v>
      </c>
      <c r="V2899" s="1061">
        <v>18.55</v>
      </c>
      <c r="W2899" s="1061">
        <v>18.55</v>
      </c>
    </row>
    <row r="2900" spans="1:23">
      <c r="A2900" s="908"/>
      <c r="B2900" s="1061" t="s">
        <v>234</v>
      </c>
      <c r="C2900" s="1061" t="s">
        <v>235</v>
      </c>
      <c r="D2900" s="1061" t="s">
        <v>5455</v>
      </c>
      <c r="E2900" s="1061" t="s">
        <v>8426</v>
      </c>
      <c r="F2900" s="1061" t="s">
        <v>8427</v>
      </c>
      <c r="G2900" s="1061" t="s">
        <v>1739</v>
      </c>
      <c r="H2900" s="1061" t="s">
        <v>129</v>
      </c>
      <c r="I2900" s="1061" t="s">
        <v>21</v>
      </c>
      <c r="J2900" s="1061" t="s">
        <v>7975</v>
      </c>
      <c r="K2900" s="1061" t="s">
        <v>14849</v>
      </c>
      <c r="L2900" s="1061">
        <v>13.88</v>
      </c>
      <c r="M2900" s="1061">
        <v>13.88</v>
      </c>
      <c r="N2900" s="1061">
        <v>13.88</v>
      </c>
      <c r="O2900" s="1061">
        <v>13.88</v>
      </c>
      <c r="P2900" s="1061">
        <v>13.88</v>
      </c>
      <c r="Q2900" s="1061">
        <v>13.88</v>
      </c>
      <c r="R2900" s="1061">
        <v>13.88</v>
      </c>
      <c r="S2900" s="1061">
        <v>13.88</v>
      </c>
      <c r="T2900" s="1061">
        <v>13.88</v>
      </c>
      <c r="U2900" s="1061">
        <v>13.88</v>
      </c>
      <c r="V2900" s="1061">
        <v>13.88</v>
      </c>
      <c r="W2900" s="1061">
        <v>13.88</v>
      </c>
    </row>
    <row r="2901" spans="1:23">
      <c r="A2901" s="908"/>
      <c r="B2901" s="1061" t="s">
        <v>234</v>
      </c>
      <c r="C2901" s="1061" t="s">
        <v>235</v>
      </c>
      <c r="D2901" s="1061" t="s">
        <v>5455</v>
      </c>
      <c r="E2901" s="1061" t="s">
        <v>5483</v>
      </c>
      <c r="F2901" s="1061" t="s">
        <v>5482</v>
      </c>
      <c r="G2901" s="1061" t="s">
        <v>1739</v>
      </c>
      <c r="H2901" s="1061" t="s">
        <v>129</v>
      </c>
      <c r="I2901" s="1061" t="s">
        <v>21</v>
      </c>
      <c r="J2901" s="1061" t="s">
        <v>7975</v>
      </c>
      <c r="K2901" s="1061" t="s">
        <v>14849</v>
      </c>
      <c r="L2901" s="1061">
        <v>14.09</v>
      </c>
      <c r="M2901" s="1061">
        <v>14.09</v>
      </c>
      <c r="N2901" s="1061">
        <v>14.09</v>
      </c>
      <c r="O2901" s="1061">
        <v>14.09</v>
      </c>
      <c r="P2901" s="1061">
        <v>14.09</v>
      </c>
      <c r="Q2901" s="1061">
        <v>14.09</v>
      </c>
      <c r="R2901" s="1061">
        <v>14.09</v>
      </c>
      <c r="S2901" s="1061">
        <v>14.09</v>
      </c>
      <c r="T2901" s="1061">
        <v>14.09</v>
      </c>
      <c r="U2901" s="1061">
        <v>14.09</v>
      </c>
      <c r="V2901" s="1061">
        <v>14.09</v>
      </c>
      <c r="W2901" s="1061">
        <v>14.09</v>
      </c>
    </row>
    <row r="2902" spans="1:23">
      <c r="A2902" s="908"/>
      <c r="B2902" s="1061" t="s">
        <v>234</v>
      </c>
      <c r="C2902" s="1061" t="s">
        <v>235</v>
      </c>
      <c r="D2902" s="1061" t="s">
        <v>5455</v>
      </c>
      <c r="E2902" s="1061" t="s">
        <v>9976</v>
      </c>
      <c r="F2902" s="1061" t="s">
        <v>7976</v>
      </c>
      <c r="G2902" s="1061" t="s">
        <v>1739</v>
      </c>
      <c r="H2902" s="1061" t="s">
        <v>129</v>
      </c>
      <c r="I2902" s="1061" t="s">
        <v>21</v>
      </c>
      <c r="J2902" s="1061" t="s">
        <v>7975</v>
      </c>
      <c r="K2902" s="1061" t="s">
        <v>14849</v>
      </c>
      <c r="L2902" s="1061">
        <v>8.75</v>
      </c>
      <c r="M2902" s="1061">
        <v>8.75</v>
      </c>
      <c r="N2902" s="1061">
        <v>8.75</v>
      </c>
      <c r="O2902" s="1061">
        <v>8.75</v>
      </c>
      <c r="P2902" s="1061">
        <v>8.75</v>
      </c>
      <c r="Q2902" s="1061">
        <v>8.75</v>
      </c>
      <c r="R2902" s="1061">
        <v>8.75</v>
      </c>
      <c r="S2902" s="1061">
        <v>8.75</v>
      </c>
      <c r="T2902" s="1061">
        <v>8.75</v>
      </c>
      <c r="U2902" s="1061">
        <v>8.75</v>
      </c>
      <c r="V2902" s="1061">
        <v>8.75</v>
      </c>
      <c r="W2902" s="1061">
        <v>8.75</v>
      </c>
    </row>
    <row r="2903" spans="1:23">
      <c r="A2903" s="908"/>
      <c r="B2903" s="1061" t="s">
        <v>234</v>
      </c>
      <c r="C2903" s="1061" t="s">
        <v>235</v>
      </c>
      <c r="D2903" s="1061" t="s">
        <v>5455</v>
      </c>
      <c r="E2903" s="1061" t="s">
        <v>8428</v>
      </c>
      <c r="F2903" s="1061" t="s">
        <v>8429</v>
      </c>
      <c r="G2903" s="1061" t="s">
        <v>1739</v>
      </c>
      <c r="H2903" s="1061" t="s">
        <v>129</v>
      </c>
      <c r="I2903" s="1061" t="s">
        <v>21</v>
      </c>
      <c r="J2903" s="1061" t="s">
        <v>7975</v>
      </c>
      <c r="K2903" s="1061" t="s">
        <v>14849</v>
      </c>
      <c r="L2903" s="1061">
        <v>13.56</v>
      </c>
      <c r="M2903" s="1061">
        <v>13.56</v>
      </c>
      <c r="N2903" s="1061">
        <v>13.56</v>
      </c>
      <c r="O2903" s="1061">
        <v>13.56</v>
      </c>
      <c r="P2903" s="1061">
        <v>13.56</v>
      </c>
      <c r="Q2903" s="1061">
        <v>13.56</v>
      </c>
      <c r="R2903" s="1061">
        <v>13.56</v>
      </c>
      <c r="S2903" s="1061">
        <v>13.56</v>
      </c>
      <c r="T2903" s="1061">
        <v>13.56</v>
      </c>
      <c r="U2903" s="1061">
        <v>13.56</v>
      </c>
      <c r="V2903" s="1061">
        <v>13.56</v>
      </c>
      <c r="W2903" s="1061">
        <v>13.56</v>
      </c>
    </row>
    <row r="2904" spans="1:23">
      <c r="A2904" s="908"/>
      <c r="B2904" s="1061" t="s">
        <v>234</v>
      </c>
      <c r="C2904" s="1061" t="s">
        <v>235</v>
      </c>
      <c r="D2904" s="1061" t="s">
        <v>5455</v>
      </c>
      <c r="E2904" s="1061" t="s">
        <v>8430</v>
      </c>
      <c r="F2904" s="1061" t="s">
        <v>8431</v>
      </c>
      <c r="G2904" s="1061" t="s">
        <v>1739</v>
      </c>
      <c r="H2904" s="1061" t="s">
        <v>129</v>
      </c>
      <c r="I2904" s="1061" t="s">
        <v>21</v>
      </c>
      <c r="J2904" s="1061" t="s">
        <v>7975</v>
      </c>
      <c r="K2904" s="1061" t="s">
        <v>14849</v>
      </c>
      <c r="L2904" s="1061">
        <v>14.01</v>
      </c>
      <c r="M2904" s="1061">
        <v>14.01</v>
      </c>
      <c r="N2904" s="1061">
        <v>14.01</v>
      </c>
      <c r="O2904" s="1061">
        <v>14.01</v>
      </c>
      <c r="P2904" s="1061">
        <v>14.01</v>
      </c>
      <c r="Q2904" s="1061">
        <v>14.01</v>
      </c>
      <c r="R2904" s="1061">
        <v>14.01</v>
      </c>
      <c r="S2904" s="1061">
        <v>14.01</v>
      </c>
      <c r="T2904" s="1061">
        <v>14.01</v>
      </c>
      <c r="U2904" s="1061">
        <v>14.01</v>
      </c>
      <c r="V2904" s="1061">
        <v>14.01</v>
      </c>
      <c r="W2904" s="1061">
        <v>14.01</v>
      </c>
    </row>
    <row r="2905" spans="1:23">
      <c r="A2905" s="908"/>
      <c r="B2905" s="1061" t="s">
        <v>234</v>
      </c>
      <c r="C2905" s="1061" t="s">
        <v>235</v>
      </c>
      <c r="D2905" s="1061" t="s">
        <v>5455</v>
      </c>
      <c r="E2905" s="1061" t="s">
        <v>5484</v>
      </c>
      <c r="F2905" s="1061" t="s">
        <v>5485</v>
      </c>
      <c r="G2905" s="1061" t="s">
        <v>1739</v>
      </c>
      <c r="H2905" s="1061" t="s">
        <v>129</v>
      </c>
      <c r="I2905" s="1061" t="s">
        <v>21</v>
      </c>
      <c r="J2905" s="1061" t="s">
        <v>7975</v>
      </c>
      <c r="K2905" s="1061" t="s">
        <v>14849</v>
      </c>
      <c r="L2905" s="1061">
        <v>18.62</v>
      </c>
      <c r="M2905" s="1061">
        <v>18.62</v>
      </c>
      <c r="N2905" s="1061">
        <v>18.62</v>
      </c>
      <c r="O2905" s="1061">
        <v>18.62</v>
      </c>
      <c r="P2905" s="1061">
        <v>18.62</v>
      </c>
      <c r="Q2905" s="1061">
        <v>18.62</v>
      </c>
      <c r="R2905" s="1061">
        <v>18.62</v>
      </c>
      <c r="S2905" s="1061">
        <v>18.62</v>
      </c>
      <c r="T2905" s="1061">
        <v>18.62</v>
      </c>
      <c r="U2905" s="1061">
        <v>18.62</v>
      </c>
      <c r="V2905" s="1061">
        <v>18.62</v>
      </c>
      <c r="W2905" s="1061">
        <v>18.62</v>
      </c>
    </row>
    <row r="2906" spans="1:23">
      <c r="A2906" s="908"/>
      <c r="B2906" s="1061" t="s">
        <v>234</v>
      </c>
      <c r="C2906" s="1061" t="s">
        <v>235</v>
      </c>
      <c r="D2906" s="1061" t="s">
        <v>5455</v>
      </c>
      <c r="E2906" s="1061" t="s">
        <v>5486</v>
      </c>
      <c r="F2906" s="1061" t="s">
        <v>5482</v>
      </c>
      <c r="G2906" s="1061" t="s">
        <v>1739</v>
      </c>
      <c r="H2906" s="1061" t="s">
        <v>129</v>
      </c>
      <c r="I2906" s="1061" t="s">
        <v>21</v>
      </c>
      <c r="J2906" s="1061" t="s">
        <v>7975</v>
      </c>
      <c r="K2906" s="1061" t="s">
        <v>14849</v>
      </c>
      <c r="L2906" s="1061">
        <v>14.66</v>
      </c>
      <c r="M2906" s="1061">
        <v>14.66</v>
      </c>
      <c r="N2906" s="1061">
        <v>14.66</v>
      </c>
      <c r="O2906" s="1061">
        <v>14.66</v>
      </c>
      <c r="P2906" s="1061">
        <v>14.66</v>
      </c>
      <c r="Q2906" s="1061">
        <v>14.66</v>
      </c>
      <c r="R2906" s="1061">
        <v>14.66</v>
      </c>
      <c r="S2906" s="1061">
        <v>14.66</v>
      </c>
      <c r="T2906" s="1061">
        <v>14.66</v>
      </c>
      <c r="U2906" s="1061">
        <v>14.66</v>
      </c>
      <c r="V2906" s="1061">
        <v>14.66</v>
      </c>
      <c r="W2906" s="1061">
        <v>14.66</v>
      </c>
    </row>
    <row r="2907" spans="1:23">
      <c r="A2907" s="908"/>
      <c r="B2907" s="1061" t="s">
        <v>234</v>
      </c>
      <c r="C2907" s="1061" t="s">
        <v>235</v>
      </c>
      <c r="D2907" s="1061" t="s">
        <v>5455</v>
      </c>
      <c r="E2907" s="1061" t="s">
        <v>8115</v>
      </c>
      <c r="F2907" s="1061" t="s">
        <v>5482</v>
      </c>
      <c r="G2907" s="1061" t="s">
        <v>1739</v>
      </c>
      <c r="H2907" s="1061" t="s">
        <v>129</v>
      </c>
      <c r="I2907" s="1061" t="s">
        <v>21</v>
      </c>
      <c r="J2907" s="1061" t="s">
        <v>7975</v>
      </c>
      <c r="K2907" s="1061" t="s">
        <v>14849</v>
      </c>
      <c r="L2907" s="1061">
        <v>17.34</v>
      </c>
      <c r="M2907" s="1061">
        <v>17.34</v>
      </c>
      <c r="N2907" s="1061">
        <v>17.34</v>
      </c>
      <c r="O2907" s="1061">
        <v>17.34</v>
      </c>
      <c r="P2907" s="1061">
        <v>17.34</v>
      </c>
      <c r="Q2907" s="1061">
        <v>17.34</v>
      </c>
      <c r="R2907" s="1061">
        <v>17.34</v>
      </c>
      <c r="S2907" s="1061">
        <v>17.34</v>
      </c>
      <c r="T2907" s="1061">
        <v>17.34</v>
      </c>
      <c r="U2907" s="1061">
        <v>17.34</v>
      </c>
      <c r="V2907" s="1061">
        <v>17.34</v>
      </c>
      <c r="W2907" s="1061">
        <v>17.34</v>
      </c>
    </row>
    <row r="2908" spans="1:23">
      <c r="A2908" s="908"/>
      <c r="B2908" s="1061" t="s">
        <v>234</v>
      </c>
      <c r="C2908" s="1061" t="s">
        <v>235</v>
      </c>
      <c r="D2908" s="1061" t="s">
        <v>5455</v>
      </c>
      <c r="E2908" s="1061" t="s">
        <v>5487</v>
      </c>
      <c r="F2908" s="1061" t="s">
        <v>5488</v>
      </c>
      <c r="G2908" s="1061" t="s">
        <v>1739</v>
      </c>
      <c r="H2908" s="1061" t="s">
        <v>129</v>
      </c>
      <c r="I2908" s="1061" t="s">
        <v>21</v>
      </c>
      <c r="J2908" s="1061" t="s">
        <v>7975</v>
      </c>
      <c r="K2908" s="1061" t="s">
        <v>14849</v>
      </c>
      <c r="L2908" s="1061">
        <v>13.3</v>
      </c>
      <c r="M2908" s="1061">
        <v>13.3</v>
      </c>
      <c r="N2908" s="1061">
        <v>13.3</v>
      </c>
      <c r="O2908" s="1061">
        <v>13.3</v>
      </c>
      <c r="P2908" s="1061">
        <v>13.3</v>
      </c>
      <c r="Q2908" s="1061">
        <v>13.3</v>
      </c>
      <c r="R2908" s="1061">
        <v>13.3</v>
      </c>
      <c r="S2908" s="1061">
        <v>13.3</v>
      </c>
      <c r="T2908" s="1061">
        <v>13.3</v>
      </c>
      <c r="U2908" s="1061">
        <v>13.3</v>
      </c>
      <c r="V2908" s="1061">
        <v>13.3</v>
      </c>
      <c r="W2908" s="1061">
        <v>13.3</v>
      </c>
    </row>
    <row r="2909" spans="1:23">
      <c r="A2909" s="908"/>
      <c r="B2909" s="1061" t="s">
        <v>234</v>
      </c>
      <c r="C2909" s="1061" t="s">
        <v>235</v>
      </c>
      <c r="D2909" s="1061" t="s">
        <v>5455</v>
      </c>
      <c r="E2909" s="1061" t="s">
        <v>5489</v>
      </c>
      <c r="F2909" s="1061" t="s">
        <v>5482</v>
      </c>
      <c r="G2909" s="1061" t="s">
        <v>1739</v>
      </c>
      <c r="H2909" s="1061" t="s">
        <v>129</v>
      </c>
      <c r="I2909" s="1061" t="s">
        <v>21</v>
      </c>
      <c r="J2909" s="1061" t="s">
        <v>7975</v>
      </c>
      <c r="K2909" s="1061" t="s">
        <v>14849</v>
      </c>
      <c r="L2909" s="1061">
        <v>17.54</v>
      </c>
      <c r="M2909" s="1061">
        <v>17.54</v>
      </c>
      <c r="N2909" s="1061">
        <v>17.54</v>
      </c>
      <c r="O2909" s="1061">
        <v>17.54</v>
      </c>
      <c r="P2909" s="1061">
        <v>17.54</v>
      </c>
      <c r="Q2909" s="1061">
        <v>17.54</v>
      </c>
      <c r="R2909" s="1061">
        <v>17.54</v>
      </c>
      <c r="S2909" s="1061">
        <v>17.54</v>
      </c>
      <c r="T2909" s="1061">
        <v>17.54</v>
      </c>
      <c r="U2909" s="1061">
        <v>17.54</v>
      </c>
      <c r="V2909" s="1061">
        <v>17.54</v>
      </c>
      <c r="W2909" s="1061">
        <v>17.54</v>
      </c>
    </row>
    <row r="2910" spans="1:23">
      <c r="A2910" s="908"/>
      <c r="B2910" s="1061" t="s">
        <v>234</v>
      </c>
      <c r="C2910" s="1061" t="s">
        <v>235</v>
      </c>
      <c r="D2910" s="1061" t="s">
        <v>5455</v>
      </c>
      <c r="E2910" s="1061" t="s">
        <v>5490</v>
      </c>
      <c r="F2910" s="1061" t="s">
        <v>5482</v>
      </c>
      <c r="G2910" s="1061" t="s">
        <v>1739</v>
      </c>
      <c r="H2910" s="1061" t="s">
        <v>129</v>
      </c>
      <c r="I2910" s="1061" t="s">
        <v>21</v>
      </c>
      <c r="J2910" s="1061" t="s">
        <v>7975</v>
      </c>
      <c r="K2910" s="1061" t="s">
        <v>14849</v>
      </c>
      <c r="L2910" s="1061">
        <v>22.27</v>
      </c>
      <c r="M2910" s="1061">
        <v>22.27</v>
      </c>
      <c r="N2910" s="1061">
        <v>22.27</v>
      </c>
      <c r="O2910" s="1061">
        <v>22.27</v>
      </c>
      <c r="P2910" s="1061">
        <v>22.27</v>
      </c>
      <c r="Q2910" s="1061">
        <v>22.27</v>
      </c>
      <c r="R2910" s="1061">
        <v>22.27</v>
      </c>
      <c r="S2910" s="1061">
        <v>22.27</v>
      </c>
      <c r="T2910" s="1061">
        <v>22.27</v>
      </c>
      <c r="U2910" s="1061">
        <v>22.27</v>
      </c>
      <c r="V2910" s="1061">
        <v>22.27</v>
      </c>
      <c r="W2910" s="1061">
        <v>22.27</v>
      </c>
    </row>
    <row r="2911" spans="1:23">
      <c r="A2911" s="908"/>
      <c r="B2911" s="1061" t="s">
        <v>234</v>
      </c>
      <c r="C2911" s="1061" t="s">
        <v>235</v>
      </c>
      <c r="D2911" s="1061" t="s">
        <v>5455</v>
      </c>
      <c r="E2911" s="1061" t="s">
        <v>8432</v>
      </c>
      <c r="F2911" s="1061" t="s">
        <v>8433</v>
      </c>
      <c r="G2911" s="1061" t="s">
        <v>1739</v>
      </c>
      <c r="H2911" s="1061" t="s">
        <v>129</v>
      </c>
      <c r="I2911" s="1061" t="s">
        <v>21</v>
      </c>
      <c r="J2911" s="1061" t="s">
        <v>7975</v>
      </c>
      <c r="K2911" s="1061" t="s">
        <v>14849</v>
      </c>
      <c r="L2911" s="1061">
        <v>22.07</v>
      </c>
      <c r="M2911" s="1061">
        <v>22.07</v>
      </c>
      <c r="N2911" s="1061">
        <v>22.07</v>
      </c>
      <c r="O2911" s="1061">
        <v>22.07</v>
      </c>
      <c r="P2911" s="1061">
        <v>22.07</v>
      </c>
      <c r="Q2911" s="1061">
        <v>22.07</v>
      </c>
      <c r="R2911" s="1061">
        <v>22.07</v>
      </c>
      <c r="S2911" s="1061">
        <v>22.07</v>
      </c>
      <c r="T2911" s="1061">
        <v>22.07</v>
      </c>
      <c r="U2911" s="1061">
        <v>22.07</v>
      </c>
      <c r="V2911" s="1061">
        <v>22.07</v>
      </c>
      <c r="W2911" s="1061">
        <v>22.07</v>
      </c>
    </row>
    <row r="2912" spans="1:23">
      <c r="A2912" s="908"/>
      <c r="B2912" s="1061" t="s">
        <v>234</v>
      </c>
      <c r="C2912" s="1061" t="s">
        <v>235</v>
      </c>
      <c r="D2912" s="1061" t="s">
        <v>5455</v>
      </c>
      <c r="E2912" s="1061" t="s">
        <v>8116</v>
      </c>
      <c r="F2912" s="1061" t="s">
        <v>5482</v>
      </c>
      <c r="G2912" s="1061" t="s">
        <v>1739</v>
      </c>
      <c r="H2912" s="1061" t="s">
        <v>129</v>
      </c>
      <c r="I2912" s="1061" t="s">
        <v>21</v>
      </c>
      <c r="J2912" s="1061" t="s">
        <v>7975</v>
      </c>
      <c r="K2912" s="1061" t="s">
        <v>14849</v>
      </c>
      <c r="L2912" s="1061">
        <v>14.63</v>
      </c>
      <c r="M2912" s="1061">
        <v>14.63</v>
      </c>
      <c r="N2912" s="1061">
        <v>14.63</v>
      </c>
      <c r="O2912" s="1061">
        <v>14.63</v>
      </c>
      <c r="P2912" s="1061">
        <v>14.63</v>
      </c>
      <c r="Q2912" s="1061">
        <v>14.63</v>
      </c>
      <c r="R2912" s="1061">
        <v>14.63</v>
      </c>
      <c r="S2912" s="1061">
        <v>14.63</v>
      </c>
      <c r="T2912" s="1061">
        <v>14.63</v>
      </c>
      <c r="U2912" s="1061">
        <v>14.63</v>
      </c>
      <c r="V2912" s="1061">
        <v>14.63</v>
      </c>
      <c r="W2912" s="1061">
        <v>14.63</v>
      </c>
    </row>
    <row r="2913" spans="1:23">
      <c r="A2913" s="908"/>
      <c r="B2913" s="1061" t="s">
        <v>234</v>
      </c>
      <c r="C2913" s="1061" t="s">
        <v>235</v>
      </c>
      <c r="D2913" s="1061" t="s">
        <v>5455</v>
      </c>
      <c r="E2913" s="1061" t="s">
        <v>8434</v>
      </c>
      <c r="F2913" s="1061" t="s">
        <v>8435</v>
      </c>
      <c r="G2913" s="1061" t="s">
        <v>1739</v>
      </c>
      <c r="H2913" s="1061" t="s">
        <v>129</v>
      </c>
      <c r="I2913" s="1061" t="s">
        <v>21</v>
      </c>
      <c r="J2913" s="1061" t="s">
        <v>7975</v>
      </c>
      <c r="K2913" s="1061" t="s">
        <v>14849</v>
      </c>
      <c r="L2913" s="1061">
        <v>14.12</v>
      </c>
      <c r="M2913" s="1061">
        <v>14.12</v>
      </c>
      <c r="N2913" s="1061">
        <v>14.12</v>
      </c>
      <c r="O2913" s="1061">
        <v>14.12</v>
      </c>
      <c r="P2913" s="1061">
        <v>14.12</v>
      </c>
      <c r="Q2913" s="1061">
        <v>14.12</v>
      </c>
      <c r="R2913" s="1061">
        <v>14.12</v>
      </c>
      <c r="S2913" s="1061">
        <v>14.12</v>
      </c>
      <c r="T2913" s="1061">
        <v>14.12</v>
      </c>
      <c r="U2913" s="1061">
        <v>14.12</v>
      </c>
      <c r="V2913" s="1061">
        <v>14.12</v>
      </c>
      <c r="W2913" s="1061">
        <v>14.12</v>
      </c>
    </row>
    <row r="2914" spans="1:23">
      <c r="A2914" s="908"/>
      <c r="B2914" s="1061" t="s">
        <v>234</v>
      </c>
      <c r="C2914" s="1061" t="s">
        <v>235</v>
      </c>
      <c r="D2914" s="1061" t="s">
        <v>5455</v>
      </c>
      <c r="E2914" s="1061" t="s">
        <v>5491</v>
      </c>
      <c r="F2914" s="1061" t="s">
        <v>5492</v>
      </c>
      <c r="G2914" s="1061" t="s">
        <v>1739</v>
      </c>
      <c r="H2914" s="1061" t="s">
        <v>129</v>
      </c>
      <c r="I2914" s="1061" t="s">
        <v>21</v>
      </c>
      <c r="J2914" s="1061" t="s">
        <v>7975</v>
      </c>
      <c r="K2914" s="1061" t="s">
        <v>14849</v>
      </c>
      <c r="L2914" s="1061">
        <v>19.47</v>
      </c>
      <c r="M2914" s="1061">
        <v>19.47</v>
      </c>
      <c r="N2914" s="1061">
        <v>19.47</v>
      </c>
      <c r="O2914" s="1061">
        <v>19.47</v>
      </c>
      <c r="P2914" s="1061">
        <v>19.47</v>
      </c>
      <c r="Q2914" s="1061">
        <v>19.47</v>
      </c>
      <c r="R2914" s="1061">
        <v>19.47</v>
      </c>
      <c r="S2914" s="1061">
        <v>19.47</v>
      </c>
      <c r="T2914" s="1061">
        <v>19.47</v>
      </c>
      <c r="U2914" s="1061">
        <v>19.47</v>
      </c>
      <c r="V2914" s="1061">
        <v>19.47</v>
      </c>
      <c r="W2914" s="1061">
        <v>19.47</v>
      </c>
    </row>
    <row r="2915" spans="1:23">
      <c r="A2915" s="908"/>
      <c r="B2915" s="1061" t="s">
        <v>234</v>
      </c>
      <c r="C2915" s="1061" t="s">
        <v>235</v>
      </c>
      <c r="D2915" s="1061" t="s">
        <v>5455</v>
      </c>
      <c r="E2915" s="1061" t="s">
        <v>5493</v>
      </c>
      <c r="F2915" s="1061" t="s">
        <v>5494</v>
      </c>
      <c r="G2915" s="1061" t="s">
        <v>1739</v>
      </c>
      <c r="H2915" s="1061" t="s">
        <v>129</v>
      </c>
      <c r="I2915" s="1061" t="s">
        <v>21</v>
      </c>
      <c r="J2915" s="1061" t="s">
        <v>7975</v>
      </c>
      <c r="K2915" s="1061" t="s">
        <v>14849</v>
      </c>
      <c r="L2915" s="1061">
        <v>13.92</v>
      </c>
      <c r="M2915" s="1061">
        <v>13.92</v>
      </c>
      <c r="N2915" s="1061">
        <v>13.92</v>
      </c>
      <c r="O2915" s="1061">
        <v>13.92</v>
      </c>
      <c r="P2915" s="1061">
        <v>13.92</v>
      </c>
      <c r="Q2915" s="1061">
        <v>13.92</v>
      </c>
      <c r="R2915" s="1061">
        <v>13.92</v>
      </c>
      <c r="S2915" s="1061">
        <v>13.92</v>
      </c>
      <c r="T2915" s="1061">
        <v>13.92</v>
      </c>
      <c r="U2915" s="1061">
        <v>13.92</v>
      </c>
      <c r="V2915" s="1061">
        <v>13.92</v>
      </c>
      <c r="W2915" s="1061">
        <v>13.92</v>
      </c>
    </row>
    <row r="2916" spans="1:23">
      <c r="A2916" s="908"/>
      <c r="B2916" s="1061" t="s">
        <v>234</v>
      </c>
      <c r="C2916" s="1061" t="s">
        <v>235</v>
      </c>
      <c r="D2916" s="1061" t="s">
        <v>5455</v>
      </c>
      <c r="E2916" s="1061" t="s">
        <v>8436</v>
      </c>
      <c r="F2916" s="1061" t="s">
        <v>10240</v>
      </c>
      <c r="G2916" s="1061" t="s">
        <v>1739</v>
      </c>
      <c r="H2916" s="1061" t="s">
        <v>129</v>
      </c>
      <c r="I2916" s="1061" t="s">
        <v>21</v>
      </c>
      <c r="J2916" s="1061" t="s">
        <v>7975</v>
      </c>
      <c r="K2916" s="1061" t="s">
        <v>14849</v>
      </c>
      <c r="L2916" s="1061">
        <v>17.829999999999998</v>
      </c>
      <c r="M2916" s="1061">
        <v>17.829999999999998</v>
      </c>
      <c r="N2916" s="1061">
        <v>17.829999999999998</v>
      </c>
      <c r="O2916" s="1061">
        <v>17.829999999999998</v>
      </c>
      <c r="P2916" s="1061">
        <v>17.829999999999998</v>
      </c>
      <c r="Q2916" s="1061">
        <v>17.829999999999998</v>
      </c>
      <c r="R2916" s="1061">
        <v>17.829999999999998</v>
      </c>
      <c r="S2916" s="1061">
        <v>17.829999999999998</v>
      </c>
      <c r="T2916" s="1061">
        <v>17.829999999999998</v>
      </c>
      <c r="U2916" s="1061">
        <v>17.829999999999998</v>
      </c>
      <c r="V2916" s="1061">
        <v>17.829999999999998</v>
      </c>
      <c r="W2916" s="1061">
        <v>17.829999999999998</v>
      </c>
    </row>
    <row r="2917" spans="1:23">
      <c r="A2917" s="908"/>
      <c r="B2917" s="1061" t="s">
        <v>234</v>
      </c>
      <c r="C2917" s="1061" t="s">
        <v>235</v>
      </c>
      <c r="D2917" s="1061" t="s">
        <v>5455</v>
      </c>
      <c r="E2917" s="1061" t="s">
        <v>8437</v>
      </c>
      <c r="F2917" s="1061" t="s">
        <v>8931</v>
      </c>
      <c r="G2917" s="1061" t="s">
        <v>1739</v>
      </c>
      <c r="H2917" s="1061" t="s">
        <v>129</v>
      </c>
      <c r="I2917" s="1061" t="s">
        <v>21</v>
      </c>
      <c r="J2917" s="1061" t="s">
        <v>7975</v>
      </c>
      <c r="K2917" s="1061" t="s">
        <v>14849</v>
      </c>
      <c r="L2917" s="1061">
        <v>22.66</v>
      </c>
      <c r="M2917" s="1061">
        <v>22.66</v>
      </c>
      <c r="N2917" s="1061">
        <v>22.66</v>
      </c>
      <c r="O2917" s="1061">
        <v>22.66</v>
      </c>
      <c r="P2917" s="1061">
        <v>22.66</v>
      </c>
      <c r="Q2917" s="1061">
        <v>22.66</v>
      </c>
      <c r="R2917" s="1061">
        <v>22.66</v>
      </c>
      <c r="S2917" s="1061">
        <v>22.66</v>
      </c>
      <c r="T2917" s="1061">
        <v>22.66</v>
      </c>
      <c r="U2917" s="1061">
        <v>22.66</v>
      </c>
      <c r="V2917" s="1061">
        <v>22.66</v>
      </c>
      <c r="W2917" s="1061">
        <v>22.66</v>
      </c>
    </row>
    <row r="2918" spans="1:23">
      <c r="A2918" s="908"/>
      <c r="B2918" s="1061" t="s">
        <v>234</v>
      </c>
      <c r="C2918" s="1061" t="s">
        <v>235</v>
      </c>
      <c r="D2918" s="1061" t="s">
        <v>5455</v>
      </c>
      <c r="E2918" s="1061" t="s">
        <v>6850</v>
      </c>
      <c r="F2918" s="1061" t="s">
        <v>12884</v>
      </c>
      <c r="G2918" s="1061" t="s">
        <v>1739</v>
      </c>
      <c r="H2918" s="1061" t="s">
        <v>129</v>
      </c>
      <c r="I2918" s="1061" t="s">
        <v>21</v>
      </c>
      <c r="J2918" s="1061" t="s">
        <v>7975</v>
      </c>
      <c r="K2918" s="1061" t="s">
        <v>14849</v>
      </c>
      <c r="L2918" s="1061">
        <v>19.8</v>
      </c>
      <c r="M2918" s="1061">
        <v>19.8</v>
      </c>
      <c r="N2918" s="1061">
        <v>19.8</v>
      </c>
      <c r="O2918" s="1061">
        <v>19.8</v>
      </c>
      <c r="P2918" s="1061">
        <v>19.8</v>
      </c>
      <c r="Q2918" s="1061">
        <v>19.8</v>
      </c>
      <c r="R2918" s="1061">
        <v>19.8</v>
      </c>
      <c r="S2918" s="1061">
        <v>19.8</v>
      </c>
      <c r="T2918" s="1061">
        <v>19.8</v>
      </c>
      <c r="U2918" s="1061">
        <v>19.8</v>
      </c>
      <c r="V2918" s="1061">
        <v>19.8</v>
      </c>
      <c r="W2918" s="1061">
        <v>19.8</v>
      </c>
    </row>
    <row r="2919" spans="1:23">
      <c r="A2919" s="908"/>
      <c r="B2919" s="1061" t="s">
        <v>234</v>
      </c>
      <c r="C2919" s="1061" t="s">
        <v>235</v>
      </c>
      <c r="D2919" s="1061" t="s">
        <v>5455</v>
      </c>
      <c r="E2919" s="1061" t="s">
        <v>8438</v>
      </c>
      <c r="F2919" s="1061" t="s">
        <v>8122</v>
      </c>
      <c r="G2919" s="1061" t="s">
        <v>1739</v>
      </c>
      <c r="H2919" s="1061" t="s">
        <v>129</v>
      </c>
      <c r="I2919" s="1061" t="s">
        <v>21</v>
      </c>
      <c r="J2919" s="1061" t="s">
        <v>7975</v>
      </c>
      <c r="K2919" s="1061" t="s">
        <v>14849</v>
      </c>
      <c r="L2919" s="1061">
        <v>6.84</v>
      </c>
      <c r="M2919" s="1061">
        <v>6.84</v>
      </c>
      <c r="N2919" s="1061">
        <v>6.84</v>
      </c>
      <c r="O2919" s="1061">
        <v>6.84</v>
      </c>
      <c r="P2919" s="1061">
        <v>6.84</v>
      </c>
      <c r="Q2919" s="1061">
        <v>6.84</v>
      </c>
      <c r="R2919" s="1061">
        <v>6.84</v>
      </c>
      <c r="S2919" s="1061">
        <v>6.84</v>
      </c>
      <c r="T2919" s="1061">
        <v>6.84</v>
      </c>
      <c r="U2919" s="1061">
        <v>6.84</v>
      </c>
      <c r="V2919" s="1061">
        <v>6.84</v>
      </c>
      <c r="W2919" s="1061">
        <v>6.84</v>
      </c>
    </row>
    <row r="2920" spans="1:23">
      <c r="A2920" s="908"/>
      <c r="B2920" s="1061" t="s">
        <v>234</v>
      </c>
      <c r="C2920" s="1061" t="s">
        <v>235</v>
      </c>
      <c r="D2920" s="1061" t="s">
        <v>5455</v>
      </c>
      <c r="E2920" s="1061" t="s">
        <v>8439</v>
      </c>
      <c r="F2920" s="1061" t="s">
        <v>8440</v>
      </c>
      <c r="G2920" s="1061" t="s">
        <v>1739</v>
      </c>
      <c r="H2920" s="1061" t="s">
        <v>129</v>
      </c>
      <c r="I2920" s="1061" t="s">
        <v>21</v>
      </c>
      <c r="J2920" s="1061" t="s">
        <v>7975</v>
      </c>
      <c r="K2920" s="1061" t="s">
        <v>14849</v>
      </c>
      <c r="L2920" s="1061">
        <v>67.88</v>
      </c>
      <c r="M2920" s="1061">
        <v>67.88</v>
      </c>
      <c r="N2920" s="1061">
        <v>67.88</v>
      </c>
      <c r="O2920" s="1061">
        <v>67.88</v>
      </c>
      <c r="P2920" s="1061">
        <v>67.88</v>
      </c>
      <c r="Q2920" s="1061">
        <v>67.88</v>
      </c>
      <c r="R2920" s="1061">
        <v>67.88</v>
      </c>
      <c r="S2920" s="1061">
        <v>67.88</v>
      </c>
      <c r="T2920" s="1061">
        <v>67.88</v>
      </c>
      <c r="U2920" s="1061">
        <v>67.88</v>
      </c>
      <c r="V2920" s="1061">
        <v>67.88</v>
      </c>
      <c r="W2920" s="1061">
        <v>67.88</v>
      </c>
    </row>
    <row r="2921" spans="1:23">
      <c r="A2921" s="908"/>
      <c r="B2921" s="1061" t="s">
        <v>234</v>
      </c>
      <c r="C2921" s="1061" t="s">
        <v>235</v>
      </c>
      <c r="D2921" s="1061" t="s">
        <v>5455</v>
      </c>
      <c r="E2921" s="1061" t="s">
        <v>8117</v>
      </c>
      <c r="F2921" s="1061" t="s">
        <v>8118</v>
      </c>
      <c r="G2921" s="1061" t="s">
        <v>1739</v>
      </c>
      <c r="H2921" s="1061" t="s">
        <v>129</v>
      </c>
      <c r="I2921" s="1061" t="s">
        <v>21</v>
      </c>
      <c r="J2921" s="1061" t="s">
        <v>7975</v>
      </c>
      <c r="K2921" s="1061" t="s">
        <v>14849</v>
      </c>
      <c r="L2921" s="1061">
        <v>19.41</v>
      </c>
      <c r="M2921" s="1061">
        <v>19.41</v>
      </c>
      <c r="N2921" s="1061">
        <v>19.41</v>
      </c>
      <c r="O2921" s="1061">
        <v>19.41</v>
      </c>
      <c r="P2921" s="1061">
        <v>19.41</v>
      </c>
      <c r="Q2921" s="1061">
        <v>19.41</v>
      </c>
      <c r="R2921" s="1061">
        <v>19.41</v>
      </c>
      <c r="S2921" s="1061">
        <v>19.41</v>
      </c>
      <c r="T2921" s="1061">
        <v>19.41</v>
      </c>
      <c r="U2921" s="1061">
        <v>19.41</v>
      </c>
      <c r="V2921" s="1061">
        <v>19.41</v>
      </c>
      <c r="W2921" s="1061">
        <v>19.41</v>
      </c>
    </row>
    <row r="2922" spans="1:23">
      <c r="A2922" s="908"/>
      <c r="B2922" s="1061" t="s">
        <v>234</v>
      </c>
      <c r="C2922" s="1061" t="s">
        <v>235</v>
      </c>
      <c r="D2922" s="1061" t="s">
        <v>5455</v>
      </c>
      <c r="E2922" s="1061" t="s">
        <v>5495</v>
      </c>
      <c r="F2922" s="1061" t="s">
        <v>5496</v>
      </c>
      <c r="G2922" s="1061" t="s">
        <v>1739</v>
      </c>
      <c r="H2922" s="1061" t="s">
        <v>129</v>
      </c>
      <c r="I2922" s="1061" t="s">
        <v>21</v>
      </c>
      <c r="J2922" s="1061" t="s">
        <v>7975</v>
      </c>
      <c r="K2922" s="1061" t="s">
        <v>14849</v>
      </c>
      <c r="L2922" s="1061">
        <v>16.55</v>
      </c>
      <c r="M2922" s="1061">
        <v>16.55</v>
      </c>
      <c r="N2922" s="1061">
        <v>16.55</v>
      </c>
      <c r="O2922" s="1061">
        <v>16.55</v>
      </c>
      <c r="P2922" s="1061">
        <v>16.55</v>
      </c>
      <c r="Q2922" s="1061">
        <v>16.55</v>
      </c>
      <c r="R2922" s="1061">
        <v>16.55</v>
      </c>
      <c r="S2922" s="1061">
        <v>16.55</v>
      </c>
      <c r="T2922" s="1061">
        <v>16.55</v>
      </c>
      <c r="U2922" s="1061">
        <v>16.55</v>
      </c>
      <c r="V2922" s="1061">
        <v>16.55</v>
      </c>
      <c r="W2922" s="1061">
        <v>16.55</v>
      </c>
    </row>
    <row r="2923" spans="1:23">
      <c r="A2923" s="908"/>
      <c r="B2923" s="1061" t="s">
        <v>234</v>
      </c>
      <c r="C2923" s="1061" t="s">
        <v>235</v>
      </c>
      <c r="D2923" s="1061" t="s">
        <v>5455</v>
      </c>
      <c r="E2923" s="1061" t="s">
        <v>9977</v>
      </c>
      <c r="F2923" s="1061" t="s">
        <v>8120</v>
      </c>
      <c r="G2923" s="1061" t="s">
        <v>1739</v>
      </c>
      <c r="H2923" s="1061" t="s">
        <v>129</v>
      </c>
      <c r="I2923" s="1061" t="s">
        <v>21</v>
      </c>
      <c r="J2923" s="1061" t="s">
        <v>7975</v>
      </c>
      <c r="K2923" s="1061" t="s">
        <v>14849</v>
      </c>
      <c r="L2923" s="1061">
        <v>5.04</v>
      </c>
      <c r="M2923" s="1061">
        <v>5.04</v>
      </c>
      <c r="N2923" s="1061">
        <v>5.04</v>
      </c>
      <c r="O2923" s="1061">
        <v>5.04</v>
      </c>
      <c r="P2923" s="1061">
        <v>5.04</v>
      </c>
      <c r="Q2923" s="1061">
        <v>5.04</v>
      </c>
      <c r="R2923" s="1061">
        <v>5.04</v>
      </c>
      <c r="S2923" s="1061">
        <v>5.04</v>
      </c>
      <c r="T2923" s="1061">
        <v>5.04</v>
      </c>
      <c r="U2923" s="1061">
        <v>5.04</v>
      </c>
      <c r="V2923" s="1061">
        <v>5.04</v>
      </c>
      <c r="W2923" s="1061">
        <v>5.04</v>
      </c>
    </row>
    <row r="2924" spans="1:23">
      <c r="A2924" s="908"/>
      <c r="B2924" s="1061" t="s">
        <v>234</v>
      </c>
      <c r="C2924" s="1061" t="s">
        <v>235</v>
      </c>
      <c r="D2924" s="1061" t="s">
        <v>5455</v>
      </c>
      <c r="E2924" s="1061" t="s">
        <v>8441</v>
      </c>
      <c r="F2924" s="1061" t="s">
        <v>8119</v>
      </c>
      <c r="G2924" s="1061" t="s">
        <v>1739</v>
      </c>
      <c r="H2924" s="1061" t="s">
        <v>129</v>
      </c>
      <c r="I2924" s="1061" t="s">
        <v>21</v>
      </c>
      <c r="J2924" s="1061" t="s">
        <v>7975</v>
      </c>
      <c r="K2924" s="1061" t="s">
        <v>14849</v>
      </c>
      <c r="L2924" s="1061">
        <v>8.5399999999999991</v>
      </c>
      <c r="M2924" s="1061">
        <v>8.5399999999999991</v>
      </c>
      <c r="N2924" s="1061">
        <v>8.5399999999999991</v>
      </c>
      <c r="O2924" s="1061">
        <v>8.5399999999999991</v>
      </c>
      <c r="P2924" s="1061">
        <v>8.5399999999999991</v>
      </c>
      <c r="Q2924" s="1061">
        <v>8.5399999999999991</v>
      </c>
      <c r="R2924" s="1061">
        <v>8.5399999999999991</v>
      </c>
      <c r="S2924" s="1061">
        <v>8.5399999999999991</v>
      </c>
      <c r="T2924" s="1061">
        <v>8.5399999999999991</v>
      </c>
      <c r="U2924" s="1061">
        <v>8.5399999999999991</v>
      </c>
      <c r="V2924" s="1061">
        <v>8.5399999999999991</v>
      </c>
      <c r="W2924" s="1061">
        <v>8.5399999999999991</v>
      </c>
    </row>
    <row r="2925" spans="1:23">
      <c r="A2925" s="908"/>
      <c r="B2925" s="1061" t="s">
        <v>234</v>
      </c>
      <c r="C2925" s="1061" t="s">
        <v>235</v>
      </c>
      <c r="D2925" s="1061" t="s">
        <v>5455</v>
      </c>
      <c r="E2925" s="1061" t="s">
        <v>10504</v>
      </c>
      <c r="F2925" s="1061" t="s">
        <v>8119</v>
      </c>
      <c r="G2925" s="1061" t="s">
        <v>1739</v>
      </c>
      <c r="H2925" s="1061" t="s">
        <v>129</v>
      </c>
      <c r="I2925" s="1061" t="s">
        <v>21</v>
      </c>
      <c r="J2925" s="1061" t="s">
        <v>7975</v>
      </c>
      <c r="K2925" s="1061" t="s">
        <v>14849</v>
      </c>
      <c r="L2925" s="1061">
        <v>8.27</v>
      </c>
      <c r="M2925" s="1061">
        <v>8.27</v>
      </c>
      <c r="N2925" s="1061">
        <v>8.27</v>
      </c>
      <c r="O2925" s="1061">
        <v>8.27</v>
      </c>
      <c r="P2925" s="1061">
        <v>8.27</v>
      </c>
      <c r="Q2925" s="1061">
        <v>8.27</v>
      </c>
      <c r="R2925" s="1061">
        <v>8.27</v>
      </c>
      <c r="S2925" s="1061">
        <v>8.27</v>
      </c>
      <c r="T2925" s="1061">
        <v>8.27</v>
      </c>
      <c r="U2925" s="1061">
        <v>8.27</v>
      </c>
      <c r="V2925" s="1061">
        <v>8.27</v>
      </c>
      <c r="W2925" s="1061">
        <v>8.27</v>
      </c>
    </row>
    <row r="2926" spans="1:23">
      <c r="A2926" s="908"/>
      <c r="B2926" s="1061" t="s">
        <v>234</v>
      </c>
      <c r="C2926" s="1061" t="s">
        <v>235</v>
      </c>
      <c r="D2926" s="1061" t="s">
        <v>5455</v>
      </c>
      <c r="E2926" s="1061" t="s">
        <v>10505</v>
      </c>
      <c r="F2926" s="1061" t="s">
        <v>8121</v>
      </c>
      <c r="G2926" s="1061" t="s">
        <v>1739</v>
      </c>
      <c r="H2926" s="1061" t="s">
        <v>129</v>
      </c>
      <c r="I2926" s="1061" t="s">
        <v>21</v>
      </c>
      <c r="J2926" s="1061" t="s">
        <v>7975</v>
      </c>
      <c r="K2926" s="1061" t="s">
        <v>14849</v>
      </c>
      <c r="L2926" s="1061">
        <v>19.79</v>
      </c>
      <c r="M2926" s="1061">
        <v>19.79</v>
      </c>
      <c r="N2926" s="1061">
        <v>19.79</v>
      </c>
      <c r="O2926" s="1061">
        <v>19.79</v>
      </c>
      <c r="P2926" s="1061">
        <v>19.79</v>
      </c>
      <c r="Q2926" s="1061">
        <v>19.79</v>
      </c>
      <c r="R2926" s="1061">
        <v>19.79</v>
      </c>
      <c r="S2926" s="1061">
        <v>19.79</v>
      </c>
      <c r="T2926" s="1061">
        <v>19.79</v>
      </c>
      <c r="U2926" s="1061">
        <v>19.79</v>
      </c>
      <c r="V2926" s="1061">
        <v>19.79</v>
      </c>
      <c r="W2926" s="1061">
        <v>19.79</v>
      </c>
    </row>
    <row r="2927" spans="1:23">
      <c r="A2927" s="908"/>
      <c r="B2927" s="1061" t="s">
        <v>234</v>
      </c>
      <c r="C2927" s="1061" t="s">
        <v>235</v>
      </c>
      <c r="D2927" s="1061" t="s">
        <v>5455</v>
      </c>
      <c r="E2927" s="1061" t="s">
        <v>9236</v>
      </c>
      <c r="F2927" s="1061" t="s">
        <v>8123</v>
      </c>
      <c r="G2927" s="1061" t="s">
        <v>1739</v>
      </c>
      <c r="H2927" s="1061" t="s">
        <v>129</v>
      </c>
      <c r="I2927" s="1061" t="s">
        <v>21</v>
      </c>
      <c r="J2927" s="1061" t="s">
        <v>7975</v>
      </c>
      <c r="K2927" s="1061" t="s">
        <v>14849</v>
      </c>
      <c r="L2927" s="1061">
        <v>11.69</v>
      </c>
      <c r="M2927" s="1061">
        <v>11.69</v>
      </c>
      <c r="N2927" s="1061">
        <v>11.69</v>
      </c>
      <c r="O2927" s="1061">
        <v>11.69</v>
      </c>
      <c r="P2927" s="1061">
        <v>11.69</v>
      </c>
      <c r="Q2927" s="1061">
        <v>11.69</v>
      </c>
      <c r="R2927" s="1061">
        <v>11.69</v>
      </c>
      <c r="S2927" s="1061">
        <v>11.69</v>
      </c>
      <c r="T2927" s="1061">
        <v>11.69</v>
      </c>
      <c r="U2927" s="1061">
        <v>11.69</v>
      </c>
      <c r="V2927" s="1061">
        <v>11.69</v>
      </c>
      <c r="W2927" s="1061">
        <v>11.69</v>
      </c>
    </row>
    <row r="2928" spans="1:23">
      <c r="A2928" s="908"/>
      <c r="B2928" s="1061" t="s">
        <v>234</v>
      </c>
      <c r="C2928" s="1061" t="s">
        <v>235</v>
      </c>
      <c r="D2928" s="1061" t="s">
        <v>5455</v>
      </c>
      <c r="E2928" s="1061" t="s">
        <v>9979</v>
      </c>
      <c r="F2928" s="1061" t="s">
        <v>8120</v>
      </c>
      <c r="G2928" s="1061" t="s">
        <v>1739</v>
      </c>
      <c r="H2928" s="1061" t="s">
        <v>129</v>
      </c>
      <c r="I2928" s="1061" t="s">
        <v>21</v>
      </c>
      <c r="J2928" s="1061" t="s">
        <v>7975</v>
      </c>
      <c r="K2928" s="1061" t="s">
        <v>14849</v>
      </c>
      <c r="L2928" s="1061">
        <v>8.17</v>
      </c>
      <c r="M2928" s="1061">
        <v>8.17</v>
      </c>
      <c r="N2928" s="1061">
        <v>8.17</v>
      </c>
      <c r="O2928" s="1061">
        <v>8.17</v>
      </c>
      <c r="P2928" s="1061">
        <v>8.17</v>
      </c>
      <c r="Q2928" s="1061">
        <v>8.17</v>
      </c>
      <c r="R2928" s="1061">
        <v>8.17</v>
      </c>
      <c r="S2928" s="1061">
        <v>8.17</v>
      </c>
      <c r="T2928" s="1061">
        <v>8.17</v>
      </c>
      <c r="U2928" s="1061">
        <v>8.17</v>
      </c>
      <c r="V2928" s="1061">
        <v>8.17</v>
      </c>
      <c r="W2928" s="1061">
        <v>8.17</v>
      </c>
    </row>
    <row r="2929" spans="1:23">
      <c r="A2929" s="908"/>
      <c r="B2929" s="1061" t="s">
        <v>234</v>
      </c>
      <c r="C2929" s="1061" t="s">
        <v>235</v>
      </c>
      <c r="D2929" s="1061" t="s">
        <v>5455</v>
      </c>
      <c r="E2929" s="1061" t="s">
        <v>9981</v>
      </c>
      <c r="F2929" s="1061" t="s">
        <v>9978</v>
      </c>
      <c r="G2929" s="1061" t="s">
        <v>1739</v>
      </c>
      <c r="H2929" s="1061" t="s">
        <v>129</v>
      </c>
      <c r="I2929" s="1061" t="s">
        <v>21</v>
      </c>
      <c r="J2929" s="1061" t="s">
        <v>7975</v>
      </c>
      <c r="K2929" s="1061" t="s">
        <v>14849</v>
      </c>
      <c r="L2929" s="1061">
        <v>21.08</v>
      </c>
      <c r="M2929" s="1061">
        <v>21.08</v>
      </c>
      <c r="N2929" s="1061">
        <v>21.08</v>
      </c>
      <c r="O2929" s="1061">
        <v>21.08</v>
      </c>
      <c r="P2929" s="1061">
        <v>21.08</v>
      </c>
      <c r="Q2929" s="1061">
        <v>21.08</v>
      </c>
      <c r="R2929" s="1061">
        <v>21.08</v>
      </c>
      <c r="S2929" s="1061">
        <v>21.08</v>
      </c>
      <c r="T2929" s="1061">
        <v>21.08</v>
      </c>
      <c r="U2929" s="1061">
        <v>21.08</v>
      </c>
      <c r="V2929" s="1061">
        <v>21.08</v>
      </c>
      <c r="W2929" s="1061">
        <v>21.08</v>
      </c>
    </row>
    <row r="2930" spans="1:23">
      <c r="A2930" s="908"/>
      <c r="B2930" s="1061" t="s">
        <v>234</v>
      </c>
      <c r="C2930" s="1061" t="s">
        <v>235</v>
      </c>
      <c r="D2930" s="1061" t="s">
        <v>5455</v>
      </c>
      <c r="E2930" s="1061" t="s">
        <v>9141</v>
      </c>
      <c r="F2930" s="1061" t="s">
        <v>8119</v>
      </c>
      <c r="G2930" s="1061" t="s">
        <v>1739</v>
      </c>
      <c r="H2930" s="1061" t="s">
        <v>129</v>
      </c>
      <c r="I2930" s="1061" t="s">
        <v>21</v>
      </c>
      <c r="J2930" s="1061" t="s">
        <v>7975</v>
      </c>
      <c r="K2930" s="1061" t="s">
        <v>14849</v>
      </c>
      <c r="L2930" s="1061">
        <v>6.12</v>
      </c>
      <c r="M2930" s="1061">
        <v>6.12</v>
      </c>
      <c r="N2930" s="1061">
        <v>6.12</v>
      </c>
      <c r="O2930" s="1061">
        <v>6.12</v>
      </c>
      <c r="P2930" s="1061">
        <v>6.12</v>
      </c>
      <c r="Q2930" s="1061">
        <v>6.12</v>
      </c>
      <c r="R2930" s="1061">
        <v>6.12</v>
      </c>
      <c r="S2930" s="1061">
        <v>6.12</v>
      </c>
      <c r="T2930" s="1061">
        <v>6.12</v>
      </c>
      <c r="U2930" s="1061">
        <v>6.12</v>
      </c>
      <c r="V2930" s="1061">
        <v>6.12</v>
      </c>
      <c r="W2930" s="1061">
        <v>6.12</v>
      </c>
    </row>
    <row r="2931" spans="1:23">
      <c r="A2931" s="908"/>
      <c r="B2931" s="1061" t="s">
        <v>234</v>
      </c>
      <c r="C2931" s="1061" t="s">
        <v>235</v>
      </c>
      <c r="D2931" s="1061" t="s">
        <v>5455</v>
      </c>
      <c r="E2931" s="1061" t="s">
        <v>9237</v>
      </c>
      <c r="F2931" s="1061" t="s">
        <v>8119</v>
      </c>
      <c r="G2931" s="1061" t="s">
        <v>1739</v>
      </c>
      <c r="H2931" s="1061" t="s">
        <v>129</v>
      </c>
      <c r="I2931" s="1061" t="s">
        <v>21</v>
      </c>
      <c r="J2931" s="1061" t="s">
        <v>7975</v>
      </c>
      <c r="K2931" s="1061" t="s">
        <v>14849</v>
      </c>
      <c r="L2931" s="1061">
        <v>8.36</v>
      </c>
      <c r="M2931" s="1061">
        <v>8.36</v>
      </c>
      <c r="N2931" s="1061">
        <v>8.36</v>
      </c>
      <c r="O2931" s="1061">
        <v>8.36</v>
      </c>
      <c r="P2931" s="1061">
        <v>8.36</v>
      </c>
      <c r="Q2931" s="1061">
        <v>8.36</v>
      </c>
      <c r="R2931" s="1061">
        <v>8.36</v>
      </c>
      <c r="S2931" s="1061">
        <v>8.36</v>
      </c>
      <c r="T2931" s="1061">
        <v>8.36</v>
      </c>
      <c r="U2931" s="1061">
        <v>8.36</v>
      </c>
      <c r="V2931" s="1061">
        <v>8.36</v>
      </c>
      <c r="W2931" s="1061">
        <v>8.36</v>
      </c>
    </row>
    <row r="2932" spans="1:23">
      <c r="A2932" s="908"/>
      <c r="B2932" s="1061" t="s">
        <v>234</v>
      </c>
      <c r="C2932" s="1061" t="s">
        <v>235</v>
      </c>
      <c r="D2932" s="1061" t="s">
        <v>5455</v>
      </c>
      <c r="E2932" s="1061" t="s">
        <v>8124</v>
      </c>
      <c r="F2932" s="1061" t="s">
        <v>9980</v>
      </c>
      <c r="G2932" s="1061" t="s">
        <v>1739</v>
      </c>
      <c r="H2932" s="1061" t="s">
        <v>129</v>
      </c>
      <c r="I2932" s="1061" t="s">
        <v>21</v>
      </c>
      <c r="J2932" s="1061" t="s">
        <v>7975</v>
      </c>
      <c r="K2932" s="1061" t="s">
        <v>14849</v>
      </c>
      <c r="L2932" s="1061">
        <v>8.99</v>
      </c>
      <c r="M2932" s="1061">
        <v>8.99</v>
      </c>
      <c r="N2932" s="1061">
        <v>8.99</v>
      </c>
      <c r="O2932" s="1061">
        <v>8.99</v>
      </c>
      <c r="P2932" s="1061">
        <v>8.99</v>
      </c>
      <c r="Q2932" s="1061">
        <v>8.99</v>
      </c>
      <c r="R2932" s="1061">
        <v>8.99</v>
      </c>
      <c r="S2932" s="1061">
        <v>8.99</v>
      </c>
      <c r="T2932" s="1061">
        <v>8.99</v>
      </c>
      <c r="U2932" s="1061">
        <v>8.99</v>
      </c>
      <c r="V2932" s="1061">
        <v>8.99</v>
      </c>
      <c r="W2932" s="1061">
        <v>8.99</v>
      </c>
    </row>
    <row r="2933" spans="1:23">
      <c r="A2933" s="908"/>
      <c r="B2933" s="1061" t="s">
        <v>234</v>
      </c>
      <c r="C2933" s="1061" t="s">
        <v>235</v>
      </c>
      <c r="D2933" s="1061" t="s">
        <v>5455</v>
      </c>
      <c r="E2933" s="1061" t="s">
        <v>5497</v>
      </c>
      <c r="F2933" s="1061" t="s">
        <v>5498</v>
      </c>
      <c r="G2933" s="1061" t="s">
        <v>1739</v>
      </c>
      <c r="H2933" s="1061" t="s">
        <v>129</v>
      </c>
      <c r="I2933" s="1061" t="s">
        <v>21</v>
      </c>
      <c r="J2933" s="1061" t="s">
        <v>7975</v>
      </c>
      <c r="K2933" s="1061" t="s">
        <v>14849</v>
      </c>
      <c r="L2933" s="1061">
        <v>13.68</v>
      </c>
      <c r="M2933" s="1061">
        <v>13.68</v>
      </c>
      <c r="N2933" s="1061">
        <v>13.68</v>
      </c>
      <c r="O2933" s="1061">
        <v>13.68</v>
      </c>
      <c r="P2933" s="1061">
        <v>13.68</v>
      </c>
      <c r="Q2933" s="1061">
        <v>13.68</v>
      </c>
      <c r="R2933" s="1061">
        <v>13.68</v>
      </c>
      <c r="S2933" s="1061">
        <v>13.68</v>
      </c>
      <c r="T2933" s="1061">
        <v>13.68</v>
      </c>
      <c r="U2933" s="1061">
        <v>13.68</v>
      </c>
      <c r="V2933" s="1061">
        <v>13.68</v>
      </c>
      <c r="W2933" s="1061">
        <v>13.68</v>
      </c>
    </row>
    <row r="2934" spans="1:23">
      <c r="A2934" s="908"/>
      <c r="B2934" s="1061" t="s">
        <v>234</v>
      </c>
      <c r="C2934" s="1061" t="s">
        <v>235</v>
      </c>
      <c r="D2934" s="1061" t="s">
        <v>5455</v>
      </c>
      <c r="E2934" s="1061" t="s">
        <v>10185</v>
      </c>
      <c r="F2934" s="1061" t="s">
        <v>8119</v>
      </c>
      <c r="G2934" s="1061" t="s">
        <v>1739</v>
      </c>
      <c r="H2934" s="1061" t="s">
        <v>129</v>
      </c>
      <c r="I2934" s="1061" t="s">
        <v>21</v>
      </c>
      <c r="J2934" s="1061" t="s">
        <v>7975</v>
      </c>
      <c r="K2934" s="1061" t="s">
        <v>14849</v>
      </c>
      <c r="L2934" s="1061">
        <v>8.75</v>
      </c>
      <c r="M2934" s="1061">
        <v>8.75</v>
      </c>
      <c r="N2934" s="1061">
        <v>8.75</v>
      </c>
      <c r="O2934" s="1061">
        <v>8.75</v>
      </c>
      <c r="P2934" s="1061">
        <v>8.75</v>
      </c>
      <c r="Q2934" s="1061">
        <v>8.75</v>
      </c>
      <c r="R2934" s="1061">
        <v>8.75</v>
      </c>
      <c r="S2934" s="1061">
        <v>8.75</v>
      </c>
      <c r="T2934" s="1061">
        <v>8.75</v>
      </c>
      <c r="U2934" s="1061">
        <v>8.75</v>
      </c>
      <c r="V2934" s="1061">
        <v>8.75</v>
      </c>
      <c r="W2934" s="1061">
        <v>8.75</v>
      </c>
    </row>
    <row r="2935" spans="1:23">
      <c r="A2935" s="908"/>
      <c r="B2935" s="1061" t="s">
        <v>234</v>
      </c>
      <c r="C2935" s="1061" t="s">
        <v>235</v>
      </c>
      <c r="D2935" s="1061" t="s">
        <v>5455</v>
      </c>
      <c r="E2935" s="1061" t="s">
        <v>7015</v>
      </c>
      <c r="F2935" s="1061" t="s">
        <v>5481</v>
      </c>
      <c r="G2935" s="1061" t="s">
        <v>1739</v>
      </c>
      <c r="H2935" s="1061" t="s">
        <v>129</v>
      </c>
      <c r="I2935" s="1061" t="s">
        <v>21</v>
      </c>
      <c r="J2935" s="1061" t="s">
        <v>7975</v>
      </c>
      <c r="K2935" s="1061" t="s">
        <v>14849</v>
      </c>
      <c r="L2935" s="1061">
        <v>73.569999999999993</v>
      </c>
      <c r="M2935" s="1061">
        <v>73.569999999999993</v>
      </c>
      <c r="N2935" s="1061">
        <v>73.569999999999993</v>
      </c>
      <c r="O2935" s="1061">
        <v>73.569999999999993</v>
      </c>
      <c r="P2935" s="1061">
        <v>73.569999999999993</v>
      </c>
      <c r="Q2935" s="1061">
        <v>73.569999999999993</v>
      </c>
      <c r="R2935" s="1061">
        <v>73.569999999999993</v>
      </c>
      <c r="S2935" s="1061">
        <v>73.569999999999993</v>
      </c>
      <c r="T2935" s="1061">
        <v>73.569999999999993</v>
      </c>
      <c r="U2935" s="1061">
        <v>73.569999999999993</v>
      </c>
      <c r="V2935" s="1061">
        <v>73.569999999999993</v>
      </c>
      <c r="W2935" s="1061">
        <v>73.569999999999993</v>
      </c>
    </row>
    <row r="2936" spans="1:23">
      <c r="A2936" s="908"/>
      <c r="B2936" s="1061" t="s">
        <v>234</v>
      </c>
      <c r="C2936" s="1061" t="s">
        <v>235</v>
      </c>
      <c r="D2936" s="1061" t="s">
        <v>5455</v>
      </c>
      <c r="E2936" s="1061" t="s">
        <v>8442</v>
      </c>
      <c r="F2936" s="1061" t="s">
        <v>8443</v>
      </c>
      <c r="G2936" s="1061" t="s">
        <v>1739</v>
      </c>
      <c r="H2936" s="1061" t="s">
        <v>129</v>
      </c>
      <c r="I2936" s="1061" t="s">
        <v>21</v>
      </c>
      <c r="J2936" s="1061" t="s">
        <v>7975</v>
      </c>
      <c r="K2936" s="1061" t="s">
        <v>14849</v>
      </c>
      <c r="L2936" s="1061">
        <v>10.16</v>
      </c>
      <c r="M2936" s="1061">
        <v>10.16</v>
      </c>
      <c r="N2936" s="1061">
        <v>10.16</v>
      </c>
      <c r="O2936" s="1061">
        <v>10.16</v>
      </c>
      <c r="P2936" s="1061">
        <v>10.16</v>
      </c>
      <c r="Q2936" s="1061">
        <v>10.16</v>
      </c>
      <c r="R2936" s="1061">
        <v>10.16</v>
      </c>
      <c r="S2936" s="1061">
        <v>10.16</v>
      </c>
      <c r="T2936" s="1061">
        <v>10.16</v>
      </c>
      <c r="U2936" s="1061">
        <v>10.16</v>
      </c>
      <c r="V2936" s="1061">
        <v>10.16</v>
      </c>
      <c r="W2936" s="1061">
        <v>10.16</v>
      </c>
    </row>
    <row r="2937" spans="1:23">
      <c r="A2937" s="908"/>
      <c r="B2937" s="1061" t="s">
        <v>234</v>
      </c>
      <c r="C2937" s="1061" t="s">
        <v>235</v>
      </c>
      <c r="D2937" s="1061" t="s">
        <v>5455</v>
      </c>
      <c r="E2937" s="1061" t="s">
        <v>8444</v>
      </c>
      <c r="F2937" s="1061" t="s">
        <v>5455</v>
      </c>
      <c r="G2937" s="1061" t="s">
        <v>1739</v>
      </c>
      <c r="H2937" s="1061" t="s">
        <v>129</v>
      </c>
      <c r="I2937" s="1061" t="s">
        <v>21</v>
      </c>
      <c r="J2937" s="1061" t="s">
        <v>7975</v>
      </c>
      <c r="K2937" s="1061" t="s">
        <v>14849</v>
      </c>
      <c r="L2937" s="1061">
        <v>10.44</v>
      </c>
      <c r="M2937" s="1061">
        <v>10.44</v>
      </c>
      <c r="N2937" s="1061">
        <v>10.44</v>
      </c>
      <c r="O2937" s="1061">
        <v>10.44</v>
      </c>
      <c r="P2937" s="1061">
        <v>10.44</v>
      </c>
      <c r="Q2937" s="1061">
        <v>10.44</v>
      </c>
      <c r="R2937" s="1061">
        <v>10.44</v>
      </c>
      <c r="S2937" s="1061">
        <v>10.44</v>
      </c>
      <c r="T2937" s="1061">
        <v>10.44</v>
      </c>
      <c r="U2937" s="1061">
        <v>10.44</v>
      </c>
      <c r="V2937" s="1061">
        <v>10.44</v>
      </c>
      <c r="W2937" s="1061">
        <v>10.44</v>
      </c>
    </row>
    <row r="2938" spans="1:23">
      <c r="A2938" s="908"/>
      <c r="B2938" s="1061" t="s">
        <v>234</v>
      </c>
      <c r="C2938" s="1061" t="s">
        <v>235</v>
      </c>
      <c r="D2938" s="1061" t="s">
        <v>5455</v>
      </c>
      <c r="E2938" s="1061" t="s">
        <v>8445</v>
      </c>
      <c r="F2938" s="1061" t="s">
        <v>8119</v>
      </c>
      <c r="G2938" s="1061" t="s">
        <v>1739</v>
      </c>
      <c r="H2938" s="1061" t="s">
        <v>129</v>
      </c>
      <c r="I2938" s="1061" t="s">
        <v>21</v>
      </c>
      <c r="J2938" s="1061" t="s">
        <v>7975</v>
      </c>
      <c r="K2938" s="1061" t="s">
        <v>14849</v>
      </c>
      <c r="L2938" s="1061">
        <v>1.53</v>
      </c>
      <c r="M2938" s="1061">
        <v>1.53</v>
      </c>
      <c r="N2938" s="1061">
        <v>1.53</v>
      </c>
      <c r="O2938" s="1061">
        <v>1.53</v>
      </c>
      <c r="P2938" s="1061">
        <v>1.53</v>
      </c>
      <c r="Q2938" s="1061">
        <v>1.53</v>
      </c>
      <c r="R2938" s="1061">
        <v>1.53</v>
      </c>
      <c r="S2938" s="1061">
        <v>1.53</v>
      </c>
      <c r="T2938" s="1061">
        <v>1.53</v>
      </c>
      <c r="U2938" s="1061">
        <v>1.53</v>
      </c>
      <c r="V2938" s="1061">
        <v>1.53</v>
      </c>
      <c r="W2938" s="1061">
        <v>1.53</v>
      </c>
    </row>
    <row r="2939" spans="1:23">
      <c r="A2939" s="908"/>
      <c r="B2939" s="1061" t="s">
        <v>234</v>
      </c>
      <c r="C2939" s="1061" t="s">
        <v>235</v>
      </c>
      <c r="D2939" s="1061" t="s">
        <v>5455</v>
      </c>
      <c r="E2939" s="1061" t="s">
        <v>10186</v>
      </c>
      <c r="F2939" s="1061" t="s">
        <v>10187</v>
      </c>
      <c r="G2939" s="1061" t="s">
        <v>1739</v>
      </c>
      <c r="H2939" s="1061" t="s">
        <v>129</v>
      </c>
      <c r="I2939" s="1061" t="s">
        <v>21</v>
      </c>
      <c r="J2939" s="1061" t="s">
        <v>7975</v>
      </c>
      <c r="K2939" s="1061" t="s">
        <v>14849</v>
      </c>
      <c r="L2939" s="1061">
        <v>11.65</v>
      </c>
      <c r="M2939" s="1061">
        <v>11.65</v>
      </c>
      <c r="N2939" s="1061">
        <v>11.65</v>
      </c>
      <c r="O2939" s="1061">
        <v>11.65</v>
      </c>
      <c r="P2939" s="1061">
        <v>11.65</v>
      </c>
      <c r="Q2939" s="1061">
        <v>11.65</v>
      </c>
      <c r="R2939" s="1061">
        <v>11.65</v>
      </c>
      <c r="S2939" s="1061">
        <v>11.65</v>
      </c>
      <c r="T2939" s="1061">
        <v>11.65</v>
      </c>
      <c r="U2939" s="1061">
        <v>11.65</v>
      </c>
      <c r="V2939" s="1061">
        <v>11.65</v>
      </c>
      <c r="W2939" s="1061">
        <v>11.65</v>
      </c>
    </row>
    <row r="2940" spans="1:23">
      <c r="A2940" s="908"/>
      <c r="B2940" s="1061" t="s">
        <v>234</v>
      </c>
      <c r="C2940" s="1061" t="s">
        <v>235</v>
      </c>
      <c r="D2940" s="1061" t="s">
        <v>5455</v>
      </c>
      <c r="E2940" s="1061" t="s">
        <v>9983</v>
      </c>
      <c r="F2940" s="1061" t="s">
        <v>8119</v>
      </c>
      <c r="G2940" s="1061" t="s">
        <v>1739</v>
      </c>
      <c r="H2940" s="1061" t="s">
        <v>129</v>
      </c>
      <c r="I2940" s="1061" t="s">
        <v>21</v>
      </c>
      <c r="J2940" s="1061" t="s">
        <v>7975</v>
      </c>
      <c r="K2940" s="1061" t="s">
        <v>14849</v>
      </c>
      <c r="L2940" s="1061">
        <v>1.43</v>
      </c>
      <c r="M2940" s="1061">
        <v>1.43</v>
      </c>
      <c r="N2940" s="1061">
        <v>1.43</v>
      </c>
      <c r="O2940" s="1061">
        <v>1.43</v>
      </c>
      <c r="P2940" s="1061">
        <v>1.43</v>
      </c>
      <c r="Q2940" s="1061">
        <v>1.43</v>
      </c>
      <c r="R2940" s="1061">
        <v>1.43</v>
      </c>
      <c r="S2940" s="1061">
        <v>1.43</v>
      </c>
      <c r="T2940" s="1061">
        <v>1.43</v>
      </c>
      <c r="U2940" s="1061">
        <v>1.43</v>
      </c>
      <c r="V2940" s="1061">
        <v>1.43</v>
      </c>
      <c r="W2940" s="1061">
        <v>1.43</v>
      </c>
    </row>
    <row r="2941" spans="1:23">
      <c r="A2941" s="908"/>
      <c r="B2941" s="1061" t="s">
        <v>234</v>
      </c>
      <c r="C2941" s="1061" t="s">
        <v>235</v>
      </c>
      <c r="D2941" s="1061" t="s">
        <v>5455</v>
      </c>
      <c r="E2941" s="1061" t="s">
        <v>5501</v>
      </c>
      <c r="F2941" s="1061" t="s">
        <v>5502</v>
      </c>
      <c r="G2941" s="1061" t="s">
        <v>1739</v>
      </c>
      <c r="H2941" s="1061" t="s">
        <v>129</v>
      </c>
      <c r="I2941" s="1061" t="s">
        <v>21</v>
      </c>
      <c r="J2941" s="1061" t="s">
        <v>7975</v>
      </c>
      <c r="K2941" s="1061" t="s">
        <v>14849</v>
      </c>
      <c r="L2941" s="1061">
        <v>10.59</v>
      </c>
      <c r="M2941" s="1061">
        <v>10.59</v>
      </c>
      <c r="N2941" s="1061">
        <v>10.59</v>
      </c>
      <c r="O2941" s="1061">
        <v>10.59</v>
      </c>
      <c r="P2941" s="1061">
        <v>10.59</v>
      </c>
      <c r="Q2941" s="1061">
        <v>10.59</v>
      </c>
      <c r="R2941" s="1061">
        <v>10.59</v>
      </c>
      <c r="S2941" s="1061">
        <v>10.59</v>
      </c>
      <c r="T2941" s="1061">
        <v>10.59</v>
      </c>
      <c r="U2941" s="1061">
        <v>10.59</v>
      </c>
      <c r="V2941" s="1061">
        <v>10.59</v>
      </c>
      <c r="W2941" s="1061">
        <v>10.59</v>
      </c>
    </row>
    <row r="2942" spans="1:23">
      <c r="A2942" s="908"/>
      <c r="B2942" s="1061" t="s">
        <v>234</v>
      </c>
      <c r="C2942" s="1061" t="s">
        <v>235</v>
      </c>
      <c r="D2942" s="1061" t="s">
        <v>5455</v>
      </c>
      <c r="E2942" s="1061" t="s">
        <v>5503</v>
      </c>
      <c r="F2942" s="1061" t="s">
        <v>5504</v>
      </c>
      <c r="G2942" s="1061" t="s">
        <v>1739</v>
      </c>
      <c r="H2942" s="1061" t="s">
        <v>129</v>
      </c>
      <c r="I2942" s="1061" t="s">
        <v>21</v>
      </c>
      <c r="J2942" s="1061" t="s">
        <v>7975</v>
      </c>
      <c r="K2942" s="1061" t="s">
        <v>14849</v>
      </c>
      <c r="L2942" s="1061">
        <v>12.23</v>
      </c>
      <c r="M2942" s="1061">
        <v>12.23</v>
      </c>
      <c r="N2942" s="1061">
        <v>12.23</v>
      </c>
      <c r="O2942" s="1061">
        <v>12.23</v>
      </c>
      <c r="P2942" s="1061">
        <v>12.23</v>
      </c>
      <c r="Q2942" s="1061">
        <v>12.23</v>
      </c>
      <c r="R2942" s="1061">
        <v>12.23</v>
      </c>
      <c r="S2942" s="1061">
        <v>12.23</v>
      </c>
      <c r="T2942" s="1061">
        <v>12.23</v>
      </c>
      <c r="U2942" s="1061">
        <v>12.23</v>
      </c>
      <c r="V2942" s="1061">
        <v>12.23</v>
      </c>
      <c r="W2942" s="1061">
        <v>12.23</v>
      </c>
    </row>
    <row r="2943" spans="1:23">
      <c r="A2943" s="908"/>
      <c r="B2943" s="1061" t="s">
        <v>234</v>
      </c>
      <c r="C2943" s="1061" t="s">
        <v>235</v>
      </c>
      <c r="D2943" s="1061" t="s">
        <v>5455</v>
      </c>
      <c r="E2943" s="1061" t="s">
        <v>9238</v>
      </c>
      <c r="F2943" s="1061" t="s">
        <v>8478</v>
      </c>
      <c r="G2943" s="1061" t="s">
        <v>1739</v>
      </c>
      <c r="H2943" s="1061" t="s">
        <v>129</v>
      </c>
      <c r="I2943" s="1061" t="s">
        <v>21</v>
      </c>
      <c r="J2943" s="1061" t="s">
        <v>7975</v>
      </c>
      <c r="K2943" s="1061" t="s">
        <v>14849</v>
      </c>
      <c r="L2943" s="1061">
        <v>20.89</v>
      </c>
      <c r="M2943" s="1061">
        <v>20.89</v>
      </c>
      <c r="N2943" s="1061">
        <v>20.89</v>
      </c>
      <c r="O2943" s="1061">
        <v>20.89</v>
      </c>
      <c r="P2943" s="1061">
        <v>20.89</v>
      </c>
      <c r="Q2943" s="1061">
        <v>20.89</v>
      </c>
      <c r="R2943" s="1061">
        <v>20.89</v>
      </c>
      <c r="S2943" s="1061">
        <v>20.89</v>
      </c>
      <c r="T2943" s="1061">
        <v>20.89</v>
      </c>
      <c r="U2943" s="1061">
        <v>20.89</v>
      </c>
      <c r="V2943" s="1061">
        <v>20.89</v>
      </c>
      <c r="W2943" s="1061">
        <v>20.89</v>
      </c>
    </row>
    <row r="2944" spans="1:23">
      <c r="A2944" s="908"/>
      <c r="B2944" s="1061" t="s">
        <v>234</v>
      </c>
      <c r="C2944" s="1061" t="s">
        <v>235</v>
      </c>
      <c r="D2944" s="1061" t="s">
        <v>5455</v>
      </c>
      <c r="E2944" s="1061" t="s">
        <v>9239</v>
      </c>
      <c r="F2944" s="1061" t="s">
        <v>8126</v>
      </c>
      <c r="G2944" s="1061" t="s">
        <v>1739</v>
      </c>
      <c r="H2944" s="1061" t="s">
        <v>129</v>
      </c>
      <c r="I2944" s="1061" t="s">
        <v>21</v>
      </c>
      <c r="J2944" s="1061" t="s">
        <v>7975</v>
      </c>
      <c r="K2944" s="1061" t="s">
        <v>14849</v>
      </c>
      <c r="L2944" s="1061">
        <v>7.87</v>
      </c>
      <c r="M2944" s="1061">
        <v>7.87</v>
      </c>
      <c r="N2944" s="1061">
        <v>7.87</v>
      </c>
      <c r="O2944" s="1061">
        <v>7.87</v>
      </c>
      <c r="P2944" s="1061">
        <v>7.87</v>
      </c>
      <c r="Q2944" s="1061">
        <v>7.87</v>
      </c>
      <c r="R2944" s="1061">
        <v>7.87</v>
      </c>
      <c r="S2944" s="1061">
        <v>7.87</v>
      </c>
      <c r="T2944" s="1061">
        <v>7.87</v>
      </c>
      <c r="U2944" s="1061">
        <v>7.87</v>
      </c>
      <c r="V2944" s="1061">
        <v>7.87</v>
      </c>
      <c r="W2944" s="1061">
        <v>7.87</v>
      </c>
    </row>
    <row r="2945" spans="1:23">
      <c r="A2945" s="908"/>
      <c r="B2945" s="1061" t="s">
        <v>234</v>
      </c>
      <c r="C2945" s="1061" t="s">
        <v>235</v>
      </c>
      <c r="D2945" s="1061" t="s">
        <v>5455</v>
      </c>
      <c r="E2945" s="1061" t="s">
        <v>8446</v>
      </c>
      <c r="F2945" s="1061" t="s">
        <v>5455</v>
      </c>
      <c r="G2945" s="1061" t="s">
        <v>1739</v>
      </c>
      <c r="H2945" s="1061" t="s">
        <v>129</v>
      </c>
      <c r="I2945" s="1061" t="s">
        <v>21</v>
      </c>
      <c r="J2945" s="1061" t="s">
        <v>7975</v>
      </c>
      <c r="K2945" s="1061" t="s">
        <v>14849</v>
      </c>
      <c r="L2945" s="1061">
        <v>10.11</v>
      </c>
      <c r="M2945" s="1061">
        <v>10.11</v>
      </c>
      <c r="N2945" s="1061">
        <v>10.11</v>
      </c>
      <c r="O2945" s="1061">
        <v>10.11</v>
      </c>
      <c r="P2945" s="1061">
        <v>10.11</v>
      </c>
      <c r="Q2945" s="1061">
        <v>10.11</v>
      </c>
      <c r="R2945" s="1061">
        <v>10.11</v>
      </c>
      <c r="S2945" s="1061">
        <v>10.11</v>
      </c>
      <c r="T2945" s="1061">
        <v>10.11</v>
      </c>
      <c r="U2945" s="1061">
        <v>10.11</v>
      </c>
      <c r="V2945" s="1061">
        <v>10.11</v>
      </c>
      <c r="W2945" s="1061">
        <v>10.11</v>
      </c>
    </row>
    <row r="2946" spans="1:23">
      <c r="A2946" s="908"/>
      <c r="B2946" s="1061" t="s">
        <v>234</v>
      </c>
      <c r="C2946" s="1061" t="s">
        <v>235</v>
      </c>
      <c r="D2946" s="1061" t="s">
        <v>5455</v>
      </c>
      <c r="E2946" s="1061" t="s">
        <v>5505</v>
      </c>
      <c r="F2946" s="1061" t="s">
        <v>5506</v>
      </c>
      <c r="G2946" s="1061" t="s">
        <v>1739</v>
      </c>
      <c r="H2946" s="1061" t="s">
        <v>129</v>
      </c>
      <c r="I2946" s="1061" t="s">
        <v>21</v>
      </c>
      <c r="J2946" s="1061" t="s">
        <v>7975</v>
      </c>
      <c r="K2946" s="1061" t="s">
        <v>14849</v>
      </c>
      <c r="L2946" s="1061">
        <v>14.09</v>
      </c>
      <c r="M2946" s="1061">
        <v>14.09</v>
      </c>
      <c r="N2946" s="1061">
        <v>14.09</v>
      </c>
      <c r="O2946" s="1061">
        <v>14.09</v>
      </c>
      <c r="P2946" s="1061">
        <v>14.09</v>
      </c>
      <c r="Q2946" s="1061">
        <v>14.09</v>
      </c>
      <c r="R2946" s="1061">
        <v>14.09</v>
      </c>
      <c r="S2946" s="1061">
        <v>14.09</v>
      </c>
      <c r="T2946" s="1061">
        <v>14.09</v>
      </c>
      <c r="U2946" s="1061">
        <v>14.09</v>
      </c>
      <c r="V2946" s="1061">
        <v>14.09</v>
      </c>
      <c r="W2946" s="1061">
        <v>14.09</v>
      </c>
    </row>
    <row r="2947" spans="1:23">
      <c r="A2947" s="908"/>
      <c r="B2947" s="1061" t="s">
        <v>234</v>
      </c>
      <c r="C2947" s="1061" t="s">
        <v>235</v>
      </c>
      <c r="D2947" s="1061" t="s">
        <v>5455</v>
      </c>
      <c r="E2947" s="1061" t="s">
        <v>9240</v>
      </c>
      <c r="F2947" s="1061" t="s">
        <v>9241</v>
      </c>
      <c r="G2947" s="1061" t="s">
        <v>1739</v>
      </c>
      <c r="H2947" s="1061" t="s">
        <v>129</v>
      </c>
      <c r="I2947" s="1061" t="s">
        <v>21</v>
      </c>
      <c r="J2947" s="1061" t="s">
        <v>7975</v>
      </c>
      <c r="K2947" s="1061" t="s">
        <v>14849</v>
      </c>
      <c r="L2947" s="1061">
        <v>15.22</v>
      </c>
      <c r="M2947" s="1061">
        <v>15.22</v>
      </c>
      <c r="N2947" s="1061">
        <v>15.22</v>
      </c>
      <c r="O2947" s="1061">
        <v>15.22</v>
      </c>
      <c r="P2947" s="1061">
        <v>15.22</v>
      </c>
      <c r="Q2947" s="1061">
        <v>15.22</v>
      </c>
      <c r="R2947" s="1061">
        <v>15.22</v>
      </c>
      <c r="S2947" s="1061">
        <v>15.22</v>
      </c>
      <c r="T2947" s="1061">
        <v>15.22</v>
      </c>
      <c r="U2947" s="1061">
        <v>15.22</v>
      </c>
      <c r="V2947" s="1061">
        <v>15.22</v>
      </c>
      <c r="W2947" s="1061">
        <v>15.22</v>
      </c>
    </row>
    <row r="2948" spans="1:23">
      <c r="A2948" s="908"/>
      <c r="B2948" s="1061" t="s">
        <v>234</v>
      </c>
      <c r="C2948" s="1061" t="s">
        <v>235</v>
      </c>
      <c r="D2948" s="1061" t="s">
        <v>5455</v>
      </c>
      <c r="E2948" s="1061" t="s">
        <v>5507</v>
      </c>
      <c r="F2948" s="1061" t="s">
        <v>5508</v>
      </c>
      <c r="G2948" s="1061" t="s">
        <v>1739</v>
      </c>
      <c r="H2948" s="1061" t="s">
        <v>129</v>
      </c>
      <c r="I2948" s="1061" t="s">
        <v>21</v>
      </c>
      <c r="J2948" s="1061" t="s">
        <v>7975</v>
      </c>
      <c r="K2948" s="1061" t="s">
        <v>14849</v>
      </c>
      <c r="L2948" s="1061">
        <v>13.26</v>
      </c>
      <c r="M2948" s="1061">
        <v>13.26</v>
      </c>
      <c r="N2948" s="1061">
        <v>13.26</v>
      </c>
      <c r="O2948" s="1061">
        <v>13.26</v>
      </c>
      <c r="P2948" s="1061">
        <v>13.26</v>
      </c>
      <c r="Q2948" s="1061">
        <v>13.26</v>
      </c>
      <c r="R2948" s="1061">
        <v>13.26</v>
      </c>
      <c r="S2948" s="1061">
        <v>13.26</v>
      </c>
      <c r="T2948" s="1061">
        <v>13.26</v>
      </c>
      <c r="U2948" s="1061">
        <v>13.26</v>
      </c>
      <c r="V2948" s="1061">
        <v>13.26</v>
      </c>
      <c r="W2948" s="1061">
        <v>13.26</v>
      </c>
    </row>
    <row r="2949" spans="1:23">
      <c r="A2949" s="908"/>
      <c r="B2949" s="1061" t="s">
        <v>234</v>
      </c>
      <c r="C2949" s="1061" t="s">
        <v>235</v>
      </c>
      <c r="D2949" s="1061" t="s">
        <v>5455</v>
      </c>
      <c r="E2949" s="1061" t="s">
        <v>5509</v>
      </c>
      <c r="F2949" s="1061" t="s">
        <v>5510</v>
      </c>
      <c r="G2949" s="1061" t="s">
        <v>1739</v>
      </c>
      <c r="H2949" s="1061" t="s">
        <v>129</v>
      </c>
      <c r="I2949" s="1061" t="s">
        <v>21</v>
      </c>
      <c r="J2949" s="1061" t="s">
        <v>7975</v>
      </c>
      <c r="K2949" s="1061" t="s">
        <v>14849</v>
      </c>
      <c r="L2949" s="1061">
        <v>14.2</v>
      </c>
      <c r="M2949" s="1061">
        <v>14.2</v>
      </c>
      <c r="N2949" s="1061">
        <v>14.2</v>
      </c>
      <c r="O2949" s="1061">
        <v>14.2</v>
      </c>
      <c r="P2949" s="1061">
        <v>14.2</v>
      </c>
      <c r="Q2949" s="1061">
        <v>14.2</v>
      </c>
      <c r="R2949" s="1061">
        <v>14.2</v>
      </c>
      <c r="S2949" s="1061">
        <v>14.2</v>
      </c>
      <c r="T2949" s="1061">
        <v>14.2</v>
      </c>
      <c r="U2949" s="1061">
        <v>14.2</v>
      </c>
      <c r="V2949" s="1061">
        <v>14.2</v>
      </c>
      <c r="W2949" s="1061">
        <v>14.2</v>
      </c>
    </row>
    <row r="2950" spans="1:23">
      <c r="A2950" s="908"/>
      <c r="B2950" s="1061" t="s">
        <v>234</v>
      </c>
      <c r="C2950" s="1061" t="s">
        <v>235</v>
      </c>
      <c r="D2950" s="1061" t="s">
        <v>5455</v>
      </c>
      <c r="E2950" s="1061" t="s">
        <v>8127</v>
      </c>
      <c r="F2950" s="1061" t="s">
        <v>8119</v>
      </c>
      <c r="G2950" s="1061" t="s">
        <v>1739</v>
      </c>
      <c r="H2950" s="1061" t="s">
        <v>129</v>
      </c>
      <c r="I2950" s="1061" t="s">
        <v>21</v>
      </c>
      <c r="J2950" s="1061" t="s">
        <v>7975</v>
      </c>
      <c r="K2950" s="1061" t="s">
        <v>14849</v>
      </c>
      <c r="L2950" s="1061">
        <v>8.5299999999999994</v>
      </c>
      <c r="M2950" s="1061">
        <v>8.5299999999999994</v>
      </c>
      <c r="N2950" s="1061">
        <v>8.5299999999999994</v>
      </c>
      <c r="O2950" s="1061">
        <v>8.5299999999999994</v>
      </c>
      <c r="P2950" s="1061">
        <v>8.5299999999999994</v>
      </c>
      <c r="Q2950" s="1061">
        <v>8.5299999999999994</v>
      </c>
      <c r="R2950" s="1061">
        <v>8.5299999999999994</v>
      </c>
      <c r="S2950" s="1061">
        <v>8.5299999999999994</v>
      </c>
      <c r="T2950" s="1061">
        <v>8.5299999999999994</v>
      </c>
      <c r="U2950" s="1061">
        <v>8.5299999999999994</v>
      </c>
      <c r="V2950" s="1061">
        <v>8.5299999999999994</v>
      </c>
      <c r="W2950" s="1061">
        <v>8.5299999999999994</v>
      </c>
    </row>
    <row r="2951" spans="1:23">
      <c r="A2951" s="908"/>
      <c r="B2951" s="1061" t="s">
        <v>234</v>
      </c>
      <c r="C2951" s="1061" t="s">
        <v>235</v>
      </c>
      <c r="D2951" s="1061" t="s">
        <v>5455</v>
      </c>
      <c r="E2951" s="1061" t="s">
        <v>5511</v>
      </c>
      <c r="F2951" s="1061" t="s">
        <v>5512</v>
      </c>
      <c r="G2951" s="1061" t="s">
        <v>1739</v>
      </c>
      <c r="H2951" s="1061" t="s">
        <v>129</v>
      </c>
      <c r="I2951" s="1061" t="s">
        <v>21</v>
      </c>
      <c r="J2951" s="1061" t="s">
        <v>7975</v>
      </c>
      <c r="K2951" s="1061" t="s">
        <v>14849</v>
      </c>
      <c r="L2951" s="1061">
        <v>13.62</v>
      </c>
      <c r="M2951" s="1061">
        <v>13.62</v>
      </c>
      <c r="N2951" s="1061">
        <v>13.62</v>
      </c>
      <c r="O2951" s="1061">
        <v>13.62</v>
      </c>
      <c r="P2951" s="1061">
        <v>13.62</v>
      </c>
      <c r="Q2951" s="1061">
        <v>13.62</v>
      </c>
      <c r="R2951" s="1061">
        <v>13.62</v>
      </c>
      <c r="S2951" s="1061">
        <v>13.62</v>
      </c>
      <c r="T2951" s="1061">
        <v>13.62</v>
      </c>
      <c r="U2951" s="1061">
        <v>13.62</v>
      </c>
      <c r="V2951" s="1061">
        <v>13.62</v>
      </c>
      <c r="W2951" s="1061">
        <v>13.62</v>
      </c>
    </row>
    <row r="2952" spans="1:23">
      <c r="A2952" s="908"/>
      <c r="B2952" s="1061" t="s">
        <v>234</v>
      </c>
      <c r="C2952" s="1061" t="s">
        <v>235</v>
      </c>
      <c r="D2952" s="1061" t="s">
        <v>5455</v>
      </c>
      <c r="E2952" s="1061" t="s">
        <v>5513</v>
      </c>
      <c r="F2952" s="1061" t="s">
        <v>5514</v>
      </c>
      <c r="G2952" s="1061" t="s">
        <v>1739</v>
      </c>
      <c r="H2952" s="1061" t="s">
        <v>129</v>
      </c>
      <c r="I2952" s="1061" t="s">
        <v>21</v>
      </c>
      <c r="J2952" s="1061" t="s">
        <v>7975</v>
      </c>
      <c r="K2952" s="1061" t="s">
        <v>14849</v>
      </c>
      <c r="L2952" s="1061">
        <v>8.94</v>
      </c>
      <c r="M2952" s="1061">
        <v>8.94</v>
      </c>
      <c r="N2952" s="1061">
        <v>8.94</v>
      </c>
      <c r="O2952" s="1061">
        <v>8.94</v>
      </c>
      <c r="P2952" s="1061">
        <v>8.94</v>
      </c>
      <c r="Q2952" s="1061">
        <v>8.94</v>
      </c>
      <c r="R2952" s="1061">
        <v>8.94</v>
      </c>
      <c r="S2952" s="1061">
        <v>8.94</v>
      </c>
      <c r="T2952" s="1061">
        <v>8.94</v>
      </c>
      <c r="U2952" s="1061">
        <v>8.94</v>
      </c>
      <c r="V2952" s="1061">
        <v>8.94</v>
      </c>
      <c r="W2952" s="1061">
        <v>8.94</v>
      </c>
    </row>
    <row r="2953" spans="1:23">
      <c r="A2953" s="908"/>
      <c r="B2953" s="1061" t="s">
        <v>234</v>
      </c>
      <c r="C2953" s="1061" t="s">
        <v>235</v>
      </c>
      <c r="D2953" s="1061" t="s">
        <v>5455</v>
      </c>
      <c r="E2953" s="1061" t="s">
        <v>5515</v>
      </c>
      <c r="F2953" s="1061" t="s">
        <v>5516</v>
      </c>
      <c r="G2953" s="1061" t="s">
        <v>1739</v>
      </c>
      <c r="H2953" s="1061" t="s">
        <v>129</v>
      </c>
      <c r="I2953" s="1061" t="s">
        <v>21</v>
      </c>
      <c r="J2953" s="1061" t="s">
        <v>7975</v>
      </c>
      <c r="K2953" s="1061" t="s">
        <v>14849</v>
      </c>
      <c r="L2953" s="1061">
        <v>12.59</v>
      </c>
      <c r="M2953" s="1061">
        <v>12.59</v>
      </c>
      <c r="N2953" s="1061">
        <v>12.59</v>
      </c>
      <c r="O2953" s="1061">
        <v>12.59</v>
      </c>
      <c r="P2953" s="1061">
        <v>12.59</v>
      </c>
      <c r="Q2953" s="1061">
        <v>12.59</v>
      </c>
      <c r="R2953" s="1061">
        <v>12.59</v>
      </c>
      <c r="S2953" s="1061">
        <v>12.59</v>
      </c>
      <c r="T2953" s="1061">
        <v>12.59</v>
      </c>
      <c r="U2953" s="1061">
        <v>12.59</v>
      </c>
      <c r="V2953" s="1061">
        <v>12.59</v>
      </c>
      <c r="W2953" s="1061">
        <v>12.59</v>
      </c>
    </row>
    <row r="2954" spans="1:23">
      <c r="A2954" s="908"/>
      <c r="B2954" s="1061" t="s">
        <v>234</v>
      </c>
      <c r="C2954" s="1061" t="s">
        <v>235</v>
      </c>
      <c r="D2954" s="1061" t="s">
        <v>5455</v>
      </c>
      <c r="E2954" s="1061" t="s">
        <v>8447</v>
      </c>
      <c r="F2954" s="1061" t="s">
        <v>7976</v>
      </c>
      <c r="G2954" s="1061" t="s">
        <v>1739</v>
      </c>
      <c r="H2954" s="1061" t="s">
        <v>129</v>
      </c>
      <c r="I2954" s="1061" t="s">
        <v>21</v>
      </c>
      <c r="J2954" s="1061" t="s">
        <v>7975</v>
      </c>
      <c r="K2954" s="1061" t="s">
        <v>14849</v>
      </c>
      <c r="L2954" s="1061">
        <v>19.21</v>
      </c>
      <c r="M2954" s="1061">
        <v>19.21</v>
      </c>
      <c r="N2954" s="1061">
        <v>19.21</v>
      </c>
      <c r="O2954" s="1061">
        <v>19.21</v>
      </c>
      <c r="P2954" s="1061">
        <v>19.21</v>
      </c>
      <c r="Q2954" s="1061">
        <v>19.21</v>
      </c>
      <c r="R2954" s="1061">
        <v>19.21</v>
      </c>
      <c r="S2954" s="1061">
        <v>19.21</v>
      </c>
      <c r="T2954" s="1061">
        <v>19.21</v>
      </c>
      <c r="U2954" s="1061">
        <v>19.21</v>
      </c>
      <c r="V2954" s="1061">
        <v>19.21</v>
      </c>
      <c r="W2954" s="1061">
        <v>19.21</v>
      </c>
    </row>
    <row r="2955" spans="1:23">
      <c r="A2955" s="908"/>
      <c r="B2955" s="1061" t="s">
        <v>234</v>
      </c>
      <c r="C2955" s="1061" t="s">
        <v>235</v>
      </c>
      <c r="D2955" s="1061" t="s">
        <v>5455</v>
      </c>
      <c r="E2955" s="1061" t="s">
        <v>8448</v>
      </c>
      <c r="F2955" s="1061" t="s">
        <v>8449</v>
      </c>
      <c r="G2955" s="1061" t="s">
        <v>1739</v>
      </c>
      <c r="H2955" s="1061" t="s">
        <v>129</v>
      </c>
      <c r="I2955" s="1061" t="s">
        <v>21</v>
      </c>
      <c r="J2955" s="1061" t="s">
        <v>7975</v>
      </c>
      <c r="K2955" s="1061" t="s">
        <v>14849</v>
      </c>
      <c r="L2955" s="1061">
        <v>76.36</v>
      </c>
      <c r="M2955" s="1061">
        <v>76.36</v>
      </c>
      <c r="N2955" s="1061">
        <v>76.36</v>
      </c>
      <c r="O2955" s="1061">
        <v>76.36</v>
      </c>
      <c r="P2955" s="1061">
        <v>76.36</v>
      </c>
      <c r="Q2955" s="1061">
        <v>76.36</v>
      </c>
      <c r="R2955" s="1061">
        <v>76.36</v>
      </c>
      <c r="S2955" s="1061">
        <v>76.36</v>
      </c>
      <c r="T2955" s="1061">
        <v>76.36</v>
      </c>
      <c r="U2955" s="1061">
        <v>76.36</v>
      </c>
      <c r="V2955" s="1061">
        <v>76.36</v>
      </c>
      <c r="W2955" s="1061">
        <v>76.36</v>
      </c>
    </row>
    <row r="2956" spans="1:23">
      <c r="A2956" s="908"/>
      <c r="B2956" s="1061" t="s">
        <v>234</v>
      </c>
      <c r="C2956" s="1061" t="s">
        <v>235</v>
      </c>
      <c r="D2956" s="1061" t="s">
        <v>5455</v>
      </c>
      <c r="E2956" s="1061" t="s">
        <v>5517</v>
      </c>
      <c r="F2956" s="1061" t="s">
        <v>5518</v>
      </c>
      <c r="G2956" s="1061" t="s">
        <v>1739</v>
      </c>
      <c r="H2956" s="1061" t="s">
        <v>129</v>
      </c>
      <c r="I2956" s="1061" t="s">
        <v>21</v>
      </c>
      <c r="J2956" s="1061" t="s">
        <v>7975</v>
      </c>
      <c r="K2956" s="1061" t="s">
        <v>14849</v>
      </c>
      <c r="L2956" s="1061">
        <v>13.6</v>
      </c>
      <c r="M2956" s="1061">
        <v>13.6</v>
      </c>
      <c r="N2956" s="1061">
        <v>13.6</v>
      </c>
      <c r="O2956" s="1061">
        <v>13.6</v>
      </c>
      <c r="P2956" s="1061">
        <v>13.6</v>
      </c>
      <c r="Q2956" s="1061">
        <v>13.6</v>
      </c>
      <c r="R2956" s="1061">
        <v>13.6</v>
      </c>
      <c r="S2956" s="1061">
        <v>13.6</v>
      </c>
      <c r="T2956" s="1061">
        <v>13.6</v>
      </c>
      <c r="U2956" s="1061">
        <v>13.6</v>
      </c>
      <c r="V2956" s="1061">
        <v>13.6</v>
      </c>
      <c r="W2956" s="1061">
        <v>13.6</v>
      </c>
    </row>
    <row r="2957" spans="1:23">
      <c r="A2957" s="908"/>
      <c r="B2957" s="1061" t="s">
        <v>234</v>
      </c>
      <c r="C2957" s="1061" t="s">
        <v>235</v>
      </c>
      <c r="D2957" s="1061" t="s">
        <v>5455</v>
      </c>
      <c r="E2957" s="1061" t="s">
        <v>5519</v>
      </c>
      <c r="F2957" s="1061" t="s">
        <v>5520</v>
      </c>
      <c r="G2957" s="1061" t="s">
        <v>1739</v>
      </c>
      <c r="H2957" s="1061" t="s">
        <v>129</v>
      </c>
      <c r="I2957" s="1061" t="s">
        <v>21</v>
      </c>
      <c r="J2957" s="1061" t="s">
        <v>7975</v>
      </c>
      <c r="K2957" s="1061" t="s">
        <v>14849</v>
      </c>
      <c r="L2957" s="1061">
        <v>13.73</v>
      </c>
      <c r="M2957" s="1061">
        <v>13.73</v>
      </c>
      <c r="N2957" s="1061">
        <v>13.73</v>
      </c>
      <c r="O2957" s="1061">
        <v>13.73</v>
      </c>
      <c r="P2957" s="1061">
        <v>13.73</v>
      </c>
      <c r="Q2957" s="1061">
        <v>13.73</v>
      </c>
      <c r="R2957" s="1061">
        <v>13.73</v>
      </c>
      <c r="S2957" s="1061">
        <v>13.73</v>
      </c>
      <c r="T2957" s="1061">
        <v>13.73</v>
      </c>
      <c r="U2957" s="1061">
        <v>13.73</v>
      </c>
      <c r="V2957" s="1061">
        <v>13.73</v>
      </c>
      <c r="W2957" s="1061">
        <v>13.73</v>
      </c>
    </row>
    <row r="2958" spans="1:23">
      <c r="A2958" s="908"/>
      <c r="B2958" s="1061" t="s">
        <v>234</v>
      </c>
      <c r="C2958" s="1061" t="s">
        <v>235</v>
      </c>
      <c r="D2958" s="1061" t="s">
        <v>5455</v>
      </c>
      <c r="E2958" s="1061" t="s">
        <v>5521</v>
      </c>
      <c r="F2958" s="1061" t="s">
        <v>5522</v>
      </c>
      <c r="G2958" s="1061" t="s">
        <v>1739</v>
      </c>
      <c r="H2958" s="1061" t="s">
        <v>129</v>
      </c>
      <c r="I2958" s="1061" t="s">
        <v>21</v>
      </c>
      <c r="J2958" s="1061" t="s">
        <v>7975</v>
      </c>
      <c r="K2958" s="1061" t="s">
        <v>14849</v>
      </c>
      <c r="L2958" s="1061">
        <v>18.510000000000002</v>
      </c>
      <c r="M2958" s="1061">
        <v>18.510000000000002</v>
      </c>
      <c r="N2958" s="1061">
        <v>18.510000000000002</v>
      </c>
      <c r="O2958" s="1061">
        <v>18.510000000000002</v>
      </c>
      <c r="P2958" s="1061">
        <v>18.510000000000002</v>
      </c>
      <c r="Q2958" s="1061">
        <v>18.510000000000002</v>
      </c>
      <c r="R2958" s="1061">
        <v>18.510000000000002</v>
      </c>
      <c r="S2958" s="1061">
        <v>18.510000000000002</v>
      </c>
      <c r="T2958" s="1061">
        <v>18.510000000000002</v>
      </c>
      <c r="U2958" s="1061">
        <v>18.510000000000002</v>
      </c>
      <c r="V2958" s="1061">
        <v>18.510000000000002</v>
      </c>
      <c r="W2958" s="1061">
        <v>18.510000000000002</v>
      </c>
    </row>
    <row r="2959" spans="1:23">
      <c r="A2959" s="908"/>
      <c r="B2959" s="1061" t="s">
        <v>234</v>
      </c>
      <c r="C2959" s="1061" t="s">
        <v>235</v>
      </c>
      <c r="D2959" s="1061" t="s">
        <v>5455</v>
      </c>
      <c r="E2959" s="1061" t="s">
        <v>5523</v>
      </c>
      <c r="F2959" s="1061" t="s">
        <v>5524</v>
      </c>
      <c r="G2959" s="1061" t="s">
        <v>1739</v>
      </c>
      <c r="H2959" s="1061" t="s">
        <v>129</v>
      </c>
      <c r="I2959" s="1061" t="s">
        <v>21</v>
      </c>
      <c r="J2959" s="1061" t="s">
        <v>7975</v>
      </c>
      <c r="K2959" s="1061" t="s">
        <v>14849</v>
      </c>
      <c r="L2959" s="1061">
        <v>13.09</v>
      </c>
      <c r="M2959" s="1061">
        <v>13.09</v>
      </c>
      <c r="N2959" s="1061">
        <v>13.09</v>
      </c>
      <c r="O2959" s="1061">
        <v>13.09</v>
      </c>
      <c r="P2959" s="1061">
        <v>13.09</v>
      </c>
      <c r="Q2959" s="1061">
        <v>13.09</v>
      </c>
      <c r="R2959" s="1061">
        <v>13.09</v>
      </c>
      <c r="S2959" s="1061">
        <v>13.09</v>
      </c>
      <c r="T2959" s="1061">
        <v>13.09</v>
      </c>
      <c r="U2959" s="1061">
        <v>13.09</v>
      </c>
      <c r="V2959" s="1061">
        <v>13.09</v>
      </c>
      <c r="W2959" s="1061">
        <v>13.09</v>
      </c>
    </row>
    <row r="2960" spans="1:23">
      <c r="A2960" s="908"/>
      <c r="B2960" s="1061" t="s">
        <v>234</v>
      </c>
      <c r="C2960" s="1061" t="s">
        <v>235</v>
      </c>
      <c r="D2960" s="1061" t="s">
        <v>5455</v>
      </c>
      <c r="E2960" s="1061" t="s">
        <v>9984</v>
      </c>
      <c r="F2960" s="1061" t="s">
        <v>8120</v>
      </c>
      <c r="G2960" s="1061" t="s">
        <v>1739</v>
      </c>
      <c r="H2960" s="1061" t="s">
        <v>129</v>
      </c>
      <c r="I2960" s="1061" t="s">
        <v>21</v>
      </c>
      <c r="J2960" s="1061" t="s">
        <v>7975</v>
      </c>
      <c r="K2960" s="1061" t="s">
        <v>14849</v>
      </c>
      <c r="L2960" s="1061">
        <v>20.23</v>
      </c>
      <c r="M2960" s="1061">
        <v>20.23</v>
      </c>
      <c r="N2960" s="1061">
        <v>20.23</v>
      </c>
      <c r="O2960" s="1061">
        <v>20.23</v>
      </c>
      <c r="P2960" s="1061">
        <v>20.23</v>
      </c>
      <c r="Q2960" s="1061">
        <v>20.23</v>
      </c>
      <c r="R2960" s="1061">
        <v>20.23</v>
      </c>
      <c r="S2960" s="1061">
        <v>20.23</v>
      </c>
      <c r="T2960" s="1061">
        <v>20.23</v>
      </c>
      <c r="U2960" s="1061">
        <v>20.23</v>
      </c>
      <c r="V2960" s="1061">
        <v>20.23</v>
      </c>
      <c r="W2960" s="1061">
        <v>20.23</v>
      </c>
    </row>
    <row r="2961" spans="1:23">
      <c r="A2961" s="908"/>
      <c r="B2961" s="1061" t="s">
        <v>234</v>
      </c>
      <c r="C2961" s="1061" t="s">
        <v>235</v>
      </c>
      <c r="D2961" s="1061" t="s">
        <v>5455</v>
      </c>
      <c r="E2961" s="1061" t="s">
        <v>5525</v>
      </c>
      <c r="F2961" s="1061" t="s">
        <v>5526</v>
      </c>
      <c r="G2961" s="1061" t="s">
        <v>1739</v>
      </c>
      <c r="H2961" s="1061" t="s">
        <v>129</v>
      </c>
      <c r="I2961" s="1061" t="s">
        <v>21</v>
      </c>
      <c r="J2961" s="1061" t="s">
        <v>7975</v>
      </c>
      <c r="K2961" s="1061" t="s">
        <v>14849</v>
      </c>
      <c r="L2961" s="1061">
        <v>17.34</v>
      </c>
      <c r="M2961" s="1061">
        <v>17.34</v>
      </c>
      <c r="N2961" s="1061">
        <v>17.34</v>
      </c>
      <c r="O2961" s="1061">
        <v>17.34</v>
      </c>
      <c r="P2961" s="1061">
        <v>17.34</v>
      </c>
      <c r="Q2961" s="1061">
        <v>17.34</v>
      </c>
      <c r="R2961" s="1061">
        <v>17.34</v>
      </c>
      <c r="S2961" s="1061">
        <v>17.34</v>
      </c>
      <c r="T2961" s="1061">
        <v>17.34</v>
      </c>
      <c r="U2961" s="1061">
        <v>17.34</v>
      </c>
      <c r="V2961" s="1061">
        <v>17.34</v>
      </c>
      <c r="W2961" s="1061">
        <v>17.34</v>
      </c>
    </row>
    <row r="2962" spans="1:23">
      <c r="A2962" s="908"/>
      <c r="B2962" s="1061" t="s">
        <v>234</v>
      </c>
      <c r="C2962" s="1061" t="s">
        <v>235</v>
      </c>
      <c r="D2962" s="1061" t="s">
        <v>5455</v>
      </c>
      <c r="E2962" s="1061" t="s">
        <v>8450</v>
      </c>
      <c r="F2962" s="1061" t="s">
        <v>8451</v>
      </c>
      <c r="G2962" s="1061" t="s">
        <v>1739</v>
      </c>
      <c r="H2962" s="1061" t="s">
        <v>129</v>
      </c>
      <c r="I2962" s="1061" t="s">
        <v>21</v>
      </c>
      <c r="J2962" s="1061" t="s">
        <v>7975</v>
      </c>
      <c r="K2962" s="1061" t="s">
        <v>14849</v>
      </c>
      <c r="L2962" s="1061">
        <v>28.44</v>
      </c>
      <c r="M2962" s="1061">
        <v>28.44</v>
      </c>
      <c r="N2962" s="1061">
        <v>28.44</v>
      </c>
      <c r="O2962" s="1061">
        <v>28.44</v>
      </c>
      <c r="P2962" s="1061">
        <v>28.44</v>
      </c>
      <c r="Q2962" s="1061">
        <v>28.44</v>
      </c>
      <c r="R2962" s="1061">
        <v>28.44</v>
      </c>
      <c r="S2962" s="1061">
        <v>28.44</v>
      </c>
      <c r="T2962" s="1061">
        <v>28.44</v>
      </c>
      <c r="U2962" s="1061">
        <v>28.44</v>
      </c>
      <c r="V2962" s="1061">
        <v>28.44</v>
      </c>
      <c r="W2962" s="1061">
        <v>28.44</v>
      </c>
    </row>
    <row r="2963" spans="1:23">
      <c r="A2963" s="908"/>
      <c r="B2963" s="1061" t="s">
        <v>234</v>
      </c>
      <c r="C2963" s="1061" t="s">
        <v>235</v>
      </c>
      <c r="D2963" s="1061" t="s">
        <v>5455</v>
      </c>
      <c r="E2963" s="1061" t="s">
        <v>8452</v>
      </c>
      <c r="F2963" s="1061" t="s">
        <v>8453</v>
      </c>
      <c r="G2963" s="1061" t="s">
        <v>1739</v>
      </c>
      <c r="H2963" s="1061" t="s">
        <v>129</v>
      </c>
      <c r="I2963" s="1061" t="s">
        <v>21</v>
      </c>
      <c r="J2963" s="1061" t="s">
        <v>7975</v>
      </c>
      <c r="K2963" s="1061" t="s">
        <v>14849</v>
      </c>
      <c r="L2963" s="1061">
        <v>11.71</v>
      </c>
      <c r="M2963" s="1061">
        <v>11.71</v>
      </c>
      <c r="N2963" s="1061">
        <v>11.71</v>
      </c>
      <c r="O2963" s="1061">
        <v>11.71</v>
      </c>
      <c r="P2963" s="1061">
        <v>11.71</v>
      </c>
      <c r="Q2963" s="1061">
        <v>11.71</v>
      </c>
      <c r="R2963" s="1061">
        <v>11.71</v>
      </c>
      <c r="S2963" s="1061">
        <v>11.71</v>
      </c>
      <c r="T2963" s="1061">
        <v>11.71</v>
      </c>
      <c r="U2963" s="1061">
        <v>11.71</v>
      </c>
      <c r="V2963" s="1061">
        <v>11.71</v>
      </c>
      <c r="W2963" s="1061">
        <v>11.71</v>
      </c>
    </row>
    <row r="2964" spans="1:23">
      <c r="A2964" s="908"/>
      <c r="B2964" s="1061" t="s">
        <v>234</v>
      </c>
      <c r="C2964" s="1061" t="s">
        <v>235</v>
      </c>
      <c r="D2964" s="1061" t="s">
        <v>5455</v>
      </c>
      <c r="E2964" s="1061" t="s">
        <v>8454</v>
      </c>
      <c r="F2964" s="1061" t="s">
        <v>8455</v>
      </c>
      <c r="G2964" s="1061" t="s">
        <v>1739</v>
      </c>
      <c r="H2964" s="1061" t="s">
        <v>129</v>
      </c>
      <c r="I2964" s="1061" t="s">
        <v>21</v>
      </c>
      <c r="J2964" s="1061" t="s">
        <v>7975</v>
      </c>
      <c r="K2964" s="1061" t="s">
        <v>14849</v>
      </c>
      <c r="L2964" s="1061">
        <v>17.829999999999998</v>
      </c>
      <c r="M2964" s="1061">
        <v>17.829999999999998</v>
      </c>
      <c r="N2964" s="1061">
        <v>17.829999999999998</v>
      </c>
      <c r="O2964" s="1061">
        <v>17.829999999999998</v>
      </c>
      <c r="P2964" s="1061">
        <v>17.829999999999998</v>
      </c>
      <c r="Q2964" s="1061">
        <v>17.829999999999998</v>
      </c>
      <c r="R2964" s="1061">
        <v>17.829999999999998</v>
      </c>
      <c r="S2964" s="1061">
        <v>17.829999999999998</v>
      </c>
      <c r="T2964" s="1061">
        <v>17.829999999999998</v>
      </c>
      <c r="U2964" s="1061">
        <v>17.829999999999998</v>
      </c>
      <c r="V2964" s="1061">
        <v>17.829999999999998</v>
      </c>
      <c r="W2964" s="1061">
        <v>17.829999999999998</v>
      </c>
    </row>
    <row r="2965" spans="1:23">
      <c r="A2965" s="908"/>
      <c r="B2965" s="1061" t="s">
        <v>234</v>
      </c>
      <c r="C2965" s="1061" t="s">
        <v>235</v>
      </c>
      <c r="D2965" s="1061" t="s">
        <v>5455</v>
      </c>
      <c r="E2965" s="1061" t="s">
        <v>5527</v>
      </c>
      <c r="F2965" s="1061" t="s">
        <v>5528</v>
      </c>
      <c r="G2965" s="1061" t="s">
        <v>1739</v>
      </c>
      <c r="H2965" s="1061" t="s">
        <v>129</v>
      </c>
      <c r="I2965" s="1061" t="s">
        <v>21</v>
      </c>
      <c r="J2965" s="1061" t="s">
        <v>7975</v>
      </c>
      <c r="K2965" s="1061" t="s">
        <v>14849</v>
      </c>
      <c r="L2965" s="1061">
        <v>15.75</v>
      </c>
      <c r="M2965" s="1061">
        <v>15.75</v>
      </c>
      <c r="N2965" s="1061">
        <v>15.75</v>
      </c>
      <c r="O2965" s="1061">
        <v>15.75</v>
      </c>
      <c r="P2965" s="1061">
        <v>15.75</v>
      </c>
      <c r="Q2965" s="1061">
        <v>15.75</v>
      </c>
      <c r="R2965" s="1061">
        <v>15.75</v>
      </c>
      <c r="S2965" s="1061">
        <v>15.75</v>
      </c>
      <c r="T2965" s="1061">
        <v>15.75</v>
      </c>
      <c r="U2965" s="1061">
        <v>15.75</v>
      </c>
      <c r="V2965" s="1061">
        <v>15.75</v>
      </c>
      <c r="W2965" s="1061">
        <v>15.75</v>
      </c>
    </row>
    <row r="2966" spans="1:23">
      <c r="A2966" s="908"/>
      <c r="B2966" s="1061" t="s">
        <v>234</v>
      </c>
      <c r="C2966" s="1061" t="s">
        <v>235</v>
      </c>
      <c r="D2966" s="1061" t="s">
        <v>5455</v>
      </c>
      <c r="E2966" s="1061" t="s">
        <v>9985</v>
      </c>
      <c r="F2966" s="1061" t="s">
        <v>9982</v>
      </c>
      <c r="G2966" s="1061" t="s">
        <v>1739</v>
      </c>
      <c r="H2966" s="1061" t="s">
        <v>129</v>
      </c>
      <c r="I2966" s="1061" t="s">
        <v>21</v>
      </c>
      <c r="J2966" s="1061" t="s">
        <v>7975</v>
      </c>
      <c r="K2966" s="1061" t="s">
        <v>14849</v>
      </c>
      <c r="L2966" s="1061">
        <v>16.54</v>
      </c>
      <c r="M2966" s="1061">
        <v>16.54</v>
      </c>
      <c r="N2966" s="1061">
        <v>16.54</v>
      </c>
      <c r="O2966" s="1061">
        <v>16.54</v>
      </c>
      <c r="P2966" s="1061">
        <v>16.54</v>
      </c>
      <c r="Q2966" s="1061">
        <v>16.54</v>
      </c>
      <c r="R2966" s="1061">
        <v>16.54</v>
      </c>
      <c r="S2966" s="1061">
        <v>16.54</v>
      </c>
      <c r="T2966" s="1061">
        <v>16.54</v>
      </c>
      <c r="U2966" s="1061">
        <v>16.54</v>
      </c>
      <c r="V2966" s="1061">
        <v>16.54</v>
      </c>
      <c r="W2966" s="1061">
        <v>16.54</v>
      </c>
    </row>
    <row r="2967" spans="1:23">
      <c r="A2967" s="908"/>
      <c r="B2967" s="1061" t="s">
        <v>234</v>
      </c>
      <c r="C2967" s="1061" t="s">
        <v>235</v>
      </c>
      <c r="D2967" s="1061" t="s">
        <v>5455</v>
      </c>
      <c r="E2967" s="1061" t="s">
        <v>5529</v>
      </c>
      <c r="F2967" s="1061" t="s">
        <v>5530</v>
      </c>
      <c r="G2967" s="1061" t="s">
        <v>1739</v>
      </c>
      <c r="H2967" s="1061" t="s">
        <v>129</v>
      </c>
      <c r="I2967" s="1061" t="s">
        <v>21</v>
      </c>
      <c r="J2967" s="1061" t="s">
        <v>7975</v>
      </c>
      <c r="K2967" s="1061" t="s">
        <v>14849</v>
      </c>
      <c r="L2967" s="1061">
        <v>42.16</v>
      </c>
      <c r="M2967" s="1061">
        <v>42.16</v>
      </c>
      <c r="N2967" s="1061">
        <v>42.16</v>
      </c>
      <c r="O2967" s="1061">
        <v>42.16</v>
      </c>
      <c r="P2967" s="1061">
        <v>42.16</v>
      </c>
      <c r="Q2967" s="1061">
        <v>42.16</v>
      </c>
      <c r="R2967" s="1061">
        <v>42.16</v>
      </c>
      <c r="S2967" s="1061">
        <v>42.16</v>
      </c>
      <c r="T2967" s="1061">
        <v>42.16</v>
      </c>
      <c r="U2967" s="1061">
        <v>42.16</v>
      </c>
      <c r="V2967" s="1061">
        <v>42.16</v>
      </c>
      <c r="W2967" s="1061">
        <v>42.16</v>
      </c>
    </row>
    <row r="2968" spans="1:23">
      <c r="A2968" s="908"/>
      <c r="B2968" s="1061" t="s">
        <v>234</v>
      </c>
      <c r="C2968" s="1061" t="s">
        <v>235</v>
      </c>
      <c r="D2968" s="1061" t="s">
        <v>5455</v>
      </c>
      <c r="E2968" s="1061" t="s">
        <v>5531</v>
      </c>
      <c r="F2968" s="1061" t="s">
        <v>5532</v>
      </c>
      <c r="G2968" s="1061" t="s">
        <v>1739</v>
      </c>
      <c r="H2968" s="1061" t="s">
        <v>129</v>
      </c>
      <c r="I2968" s="1061" t="s">
        <v>21</v>
      </c>
      <c r="J2968" s="1061" t="s">
        <v>7975</v>
      </c>
      <c r="K2968" s="1061" t="s">
        <v>14849</v>
      </c>
      <c r="L2968" s="1061">
        <v>14.21</v>
      </c>
      <c r="M2968" s="1061">
        <v>14.21</v>
      </c>
      <c r="N2968" s="1061">
        <v>14.21</v>
      </c>
      <c r="O2968" s="1061">
        <v>14.21</v>
      </c>
      <c r="P2968" s="1061">
        <v>14.21</v>
      </c>
      <c r="Q2968" s="1061">
        <v>14.21</v>
      </c>
      <c r="R2968" s="1061">
        <v>14.21</v>
      </c>
      <c r="S2968" s="1061">
        <v>14.21</v>
      </c>
      <c r="T2968" s="1061">
        <v>14.21</v>
      </c>
      <c r="U2968" s="1061">
        <v>14.21</v>
      </c>
      <c r="V2968" s="1061">
        <v>14.21</v>
      </c>
      <c r="W2968" s="1061">
        <v>14.21</v>
      </c>
    </row>
    <row r="2969" spans="1:23">
      <c r="A2969" s="908"/>
      <c r="B2969" s="1061" t="s">
        <v>234</v>
      </c>
      <c r="C2969" s="1061" t="s">
        <v>235</v>
      </c>
      <c r="D2969" s="1061" t="s">
        <v>5455</v>
      </c>
      <c r="E2969" s="1061" t="s">
        <v>8456</v>
      </c>
      <c r="F2969" s="1061" t="s">
        <v>8457</v>
      </c>
      <c r="G2969" s="1061" t="s">
        <v>1739</v>
      </c>
      <c r="H2969" s="1061" t="s">
        <v>129</v>
      </c>
      <c r="I2969" s="1061" t="s">
        <v>21</v>
      </c>
      <c r="J2969" s="1061" t="s">
        <v>7975</v>
      </c>
      <c r="K2969" s="1061" t="s">
        <v>14849</v>
      </c>
      <c r="L2969" s="1061">
        <v>13.87</v>
      </c>
      <c r="M2969" s="1061">
        <v>13.87</v>
      </c>
      <c r="N2969" s="1061">
        <v>13.87</v>
      </c>
      <c r="O2969" s="1061">
        <v>13.87</v>
      </c>
      <c r="P2969" s="1061">
        <v>13.87</v>
      </c>
      <c r="Q2969" s="1061">
        <v>13.87</v>
      </c>
      <c r="R2969" s="1061">
        <v>13.87</v>
      </c>
      <c r="S2969" s="1061">
        <v>13.87</v>
      </c>
      <c r="T2969" s="1061">
        <v>13.87</v>
      </c>
      <c r="U2969" s="1061">
        <v>13.87</v>
      </c>
      <c r="V2969" s="1061">
        <v>13.87</v>
      </c>
      <c r="W2969" s="1061">
        <v>13.87</v>
      </c>
    </row>
    <row r="2970" spans="1:23">
      <c r="A2970" s="908"/>
      <c r="B2970" s="1061" t="s">
        <v>234</v>
      </c>
      <c r="C2970" s="1061" t="s">
        <v>235</v>
      </c>
      <c r="D2970" s="1061" t="s">
        <v>5455</v>
      </c>
      <c r="E2970" s="1061" t="s">
        <v>5533</v>
      </c>
      <c r="F2970" s="1061" t="s">
        <v>5534</v>
      </c>
      <c r="G2970" s="1061" t="s">
        <v>1739</v>
      </c>
      <c r="H2970" s="1061" t="s">
        <v>129</v>
      </c>
      <c r="I2970" s="1061" t="s">
        <v>21</v>
      </c>
      <c r="J2970" s="1061" t="s">
        <v>7975</v>
      </c>
      <c r="K2970" s="1061" t="s">
        <v>14849</v>
      </c>
      <c r="L2970" s="1061">
        <v>13.13</v>
      </c>
      <c r="M2970" s="1061">
        <v>13.13</v>
      </c>
      <c r="N2970" s="1061">
        <v>13.13</v>
      </c>
      <c r="O2970" s="1061">
        <v>13.13</v>
      </c>
      <c r="P2970" s="1061">
        <v>13.13</v>
      </c>
      <c r="Q2970" s="1061">
        <v>13.13</v>
      </c>
      <c r="R2970" s="1061">
        <v>13.13</v>
      </c>
      <c r="S2970" s="1061">
        <v>13.13</v>
      </c>
      <c r="T2970" s="1061">
        <v>13.13</v>
      </c>
      <c r="U2970" s="1061">
        <v>13.13</v>
      </c>
      <c r="V2970" s="1061">
        <v>13.13</v>
      </c>
      <c r="W2970" s="1061">
        <v>13.13</v>
      </c>
    </row>
    <row r="2971" spans="1:23">
      <c r="A2971" s="908"/>
      <c r="B2971" s="1061" t="s">
        <v>234</v>
      </c>
      <c r="C2971" s="1061" t="s">
        <v>235</v>
      </c>
      <c r="D2971" s="1061" t="s">
        <v>5455</v>
      </c>
      <c r="E2971" s="1061" t="s">
        <v>5535</v>
      </c>
      <c r="F2971" s="1061" t="s">
        <v>12885</v>
      </c>
      <c r="G2971" s="1061" t="s">
        <v>1739</v>
      </c>
      <c r="H2971" s="1061" t="s">
        <v>129</v>
      </c>
      <c r="I2971" s="1061" t="s">
        <v>21</v>
      </c>
      <c r="J2971" s="1061" t="s">
        <v>7975</v>
      </c>
      <c r="K2971" s="1061" t="s">
        <v>14849</v>
      </c>
      <c r="L2971" s="1061">
        <v>15.63</v>
      </c>
      <c r="M2971" s="1061">
        <v>15.63</v>
      </c>
      <c r="N2971" s="1061">
        <v>15.63</v>
      </c>
      <c r="O2971" s="1061">
        <v>15.63</v>
      </c>
      <c r="P2971" s="1061">
        <v>15.63</v>
      </c>
      <c r="Q2971" s="1061">
        <v>15.63</v>
      </c>
      <c r="R2971" s="1061">
        <v>15.63</v>
      </c>
      <c r="S2971" s="1061">
        <v>15.63</v>
      </c>
      <c r="T2971" s="1061">
        <v>15.63</v>
      </c>
      <c r="U2971" s="1061">
        <v>15.63</v>
      </c>
      <c r="V2971" s="1061">
        <v>15.63</v>
      </c>
      <c r="W2971" s="1061">
        <v>15.63</v>
      </c>
    </row>
    <row r="2972" spans="1:23">
      <c r="A2972" s="908"/>
      <c r="B2972" s="1061" t="s">
        <v>234</v>
      </c>
      <c r="C2972" s="1061" t="s">
        <v>235</v>
      </c>
      <c r="D2972" s="1061" t="s">
        <v>5455</v>
      </c>
      <c r="E2972" s="1061" t="s">
        <v>5536</v>
      </c>
      <c r="F2972" s="1061" t="s">
        <v>5537</v>
      </c>
      <c r="G2972" s="1061" t="s">
        <v>1739</v>
      </c>
      <c r="H2972" s="1061" t="s">
        <v>129</v>
      </c>
      <c r="I2972" s="1061" t="s">
        <v>21</v>
      </c>
      <c r="J2972" s="1061" t="s">
        <v>7975</v>
      </c>
      <c r="K2972" s="1061" t="s">
        <v>14849</v>
      </c>
      <c r="L2972" s="1061">
        <v>13.85</v>
      </c>
      <c r="M2972" s="1061">
        <v>13.85</v>
      </c>
      <c r="N2972" s="1061">
        <v>13.85</v>
      </c>
      <c r="O2972" s="1061">
        <v>13.85</v>
      </c>
      <c r="P2972" s="1061">
        <v>13.85</v>
      </c>
      <c r="Q2972" s="1061">
        <v>13.85</v>
      </c>
      <c r="R2972" s="1061">
        <v>13.85</v>
      </c>
      <c r="S2972" s="1061">
        <v>13.85</v>
      </c>
      <c r="T2972" s="1061">
        <v>13.85</v>
      </c>
      <c r="U2972" s="1061">
        <v>13.85</v>
      </c>
      <c r="V2972" s="1061">
        <v>13.85</v>
      </c>
      <c r="W2972" s="1061">
        <v>13.85</v>
      </c>
    </row>
    <row r="2973" spans="1:23">
      <c r="A2973" s="908"/>
      <c r="B2973" s="1061" t="s">
        <v>234</v>
      </c>
      <c r="C2973" s="1061" t="s">
        <v>235</v>
      </c>
      <c r="D2973" s="1061" t="s">
        <v>5455</v>
      </c>
      <c r="E2973" s="1061" t="s">
        <v>8128</v>
      </c>
      <c r="F2973" s="1061" t="s">
        <v>8129</v>
      </c>
      <c r="G2973" s="1061" t="s">
        <v>1739</v>
      </c>
      <c r="H2973" s="1061" t="s">
        <v>129</v>
      </c>
      <c r="I2973" s="1061" t="s">
        <v>21</v>
      </c>
      <c r="J2973" s="1061" t="s">
        <v>7975</v>
      </c>
      <c r="K2973" s="1061" t="s">
        <v>14849</v>
      </c>
      <c r="L2973" s="1061">
        <v>16.75</v>
      </c>
      <c r="M2973" s="1061">
        <v>16.75</v>
      </c>
      <c r="N2973" s="1061">
        <v>16.75</v>
      </c>
      <c r="O2973" s="1061">
        <v>16.75</v>
      </c>
      <c r="P2973" s="1061">
        <v>16.75</v>
      </c>
      <c r="Q2973" s="1061">
        <v>16.75</v>
      </c>
      <c r="R2973" s="1061">
        <v>16.75</v>
      </c>
      <c r="S2973" s="1061">
        <v>16.75</v>
      </c>
      <c r="T2973" s="1061">
        <v>16.75</v>
      </c>
      <c r="U2973" s="1061">
        <v>16.75</v>
      </c>
      <c r="V2973" s="1061">
        <v>16.75</v>
      </c>
      <c r="W2973" s="1061">
        <v>16.75</v>
      </c>
    </row>
    <row r="2974" spans="1:23">
      <c r="A2974" s="908"/>
      <c r="B2974" s="1061" t="s">
        <v>234</v>
      </c>
      <c r="C2974" s="1061" t="s">
        <v>235</v>
      </c>
      <c r="D2974" s="1061" t="s">
        <v>5455</v>
      </c>
      <c r="E2974" s="1061" t="s">
        <v>8130</v>
      </c>
      <c r="F2974" s="1061" t="s">
        <v>10506</v>
      </c>
      <c r="G2974" s="1061" t="s">
        <v>1739</v>
      </c>
      <c r="H2974" s="1061" t="s">
        <v>129</v>
      </c>
      <c r="I2974" s="1061" t="s">
        <v>21</v>
      </c>
      <c r="J2974" s="1061" t="s">
        <v>7975</v>
      </c>
      <c r="K2974" s="1061" t="s">
        <v>14849</v>
      </c>
      <c r="L2974" s="1061">
        <v>24.29</v>
      </c>
      <c r="M2974" s="1061">
        <v>24.29</v>
      </c>
      <c r="N2974" s="1061">
        <v>24.29</v>
      </c>
      <c r="O2974" s="1061">
        <v>24.29</v>
      </c>
      <c r="P2974" s="1061">
        <v>24.29</v>
      </c>
      <c r="Q2974" s="1061">
        <v>24.29</v>
      </c>
      <c r="R2974" s="1061">
        <v>24.29</v>
      </c>
      <c r="S2974" s="1061">
        <v>24.29</v>
      </c>
      <c r="T2974" s="1061">
        <v>24.29</v>
      </c>
      <c r="U2974" s="1061">
        <v>24.29</v>
      </c>
      <c r="V2974" s="1061">
        <v>24.29</v>
      </c>
      <c r="W2974" s="1061">
        <v>24.29</v>
      </c>
    </row>
    <row r="2975" spans="1:23">
      <c r="A2975" s="908"/>
      <c r="B2975" s="1061" t="s">
        <v>234</v>
      </c>
      <c r="C2975" s="1061" t="s">
        <v>235</v>
      </c>
      <c r="D2975" s="1061" t="s">
        <v>5455</v>
      </c>
      <c r="E2975" s="1061" t="s">
        <v>8458</v>
      </c>
      <c r="F2975" s="1061" t="s">
        <v>8459</v>
      </c>
      <c r="G2975" s="1061" t="s">
        <v>1739</v>
      </c>
      <c r="H2975" s="1061" t="s">
        <v>129</v>
      </c>
      <c r="I2975" s="1061" t="s">
        <v>21</v>
      </c>
      <c r="J2975" s="1061" t="s">
        <v>7975</v>
      </c>
      <c r="K2975" s="1061" t="s">
        <v>14849</v>
      </c>
      <c r="L2975" s="1061">
        <v>14.27</v>
      </c>
      <c r="M2975" s="1061">
        <v>14.27</v>
      </c>
      <c r="N2975" s="1061">
        <v>14.27</v>
      </c>
      <c r="O2975" s="1061">
        <v>14.27</v>
      </c>
      <c r="P2975" s="1061">
        <v>14.27</v>
      </c>
      <c r="Q2975" s="1061">
        <v>14.27</v>
      </c>
      <c r="R2975" s="1061">
        <v>14.27</v>
      </c>
      <c r="S2975" s="1061">
        <v>14.27</v>
      </c>
      <c r="T2975" s="1061">
        <v>14.27</v>
      </c>
      <c r="U2975" s="1061">
        <v>14.27</v>
      </c>
      <c r="V2975" s="1061">
        <v>14.27</v>
      </c>
      <c r="W2975" s="1061">
        <v>14.27</v>
      </c>
    </row>
    <row r="2976" spans="1:23">
      <c r="A2976" s="908"/>
      <c r="B2976" s="1061" t="s">
        <v>234</v>
      </c>
      <c r="C2976" s="1061" t="s">
        <v>235</v>
      </c>
      <c r="D2976" s="1061" t="s">
        <v>5455</v>
      </c>
      <c r="E2976" s="1061" t="s">
        <v>5538</v>
      </c>
      <c r="F2976" s="1061" t="s">
        <v>5539</v>
      </c>
      <c r="G2976" s="1061" t="s">
        <v>1739</v>
      </c>
      <c r="H2976" s="1061" t="s">
        <v>129</v>
      </c>
      <c r="I2976" s="1061" t="s">
        <v>21</v>
      </c>
      <c r="J2976" s="1061" t="s">
        <v>7975</v>
      </c>
      <c r="K2976" s="1061" t="s">
        <v>14849</v>
      </c>
      <c r="L2976" s="1061">
        <v>43.23</v>
      </c>
      <c r="M2976" s="1061">
        <v>43.23</v>
      </c>
      <c r="N2976" s="1061">
        <v>43.23</v>
      </c>
      <c r="O2976" s="1061">
        <v>43.23</v>
      </c>
      <c r="P2976" s="1061">
        <v>43.23</v>
      </c>
      <c r="Q2976" s="1061">
        <v>43.23</v>
      </c>
      <c r="R2976" s="1061">
        <v>43.23</v>
      </c>
      <c r="S2976" s="1061">
        <v>43.23</v>
      </c>
      <c r="T2976" s="1061">
        <v>43.23</v>
      </c>
      <c r="U2976" s="1061">
        <v>43.23</v>
      </c>
      <c r="V2976" s="1061">
        <v>43.23</v>
      </c>
      <c r="W2976" s="1061">
        <v>43.23</v>
      </c>
    </row>
    <row r="2977" spans="1:23">
      <c r="A2977" s="908"/>
      <c r="B2977" s="1061" t="s">
        <v>234</v>
      </c>
      <c r="C2977" s="1061" t="s">
        <v>235</v>
      </c>
      <c r="D2977" s="1061" t="s">
        <v>5455</v>
      </c>
      <c r="E2977" s="1061" t="s">
        <v>8460</v>
      </c>
      <c r="F2977" s="1061" t="s">
        <v>8119</v>
      </c>
      <c r="G2977" s="1061" t="s">
        <v>1739</v>
      </c>
      <c r="H2977" s="1061" t="s">
        <v>129</v>
      </c>
      <c r="I2977" s="1061" t="s">
        <v>21</v>
      </c>
      <c r="J2977" s="1061" t="s">
        <v>7975</v>
      </c>
      <c r="K2977" s="1061" t="s">
        <v>14849</v>
      </c>
      <c r="L2977" s="1061">
        <v>8.17</v>
      </c>
      <c r="M2977" s="1061">
        <v>8.17</v>
      </c>
      <c r="N2977" s="1061">
        <v>8.17</v>
      </c>
      <c r="O2977" s="1061">
        <v>8.17</v>
      </c>
      <c r="P2977" s="1061">
        <v>8.17</v>
      </c>
      <c r="Q2977" s="1061">
        <v>8.17</v>
      </c>
      <c r="R2977" s="1061">
        <v>8.17</v>
      </c>
      <c r="S2977" s="1061">
        <v>8.17</v>
      </c>
      <c r="T2977" s="1061">
        <v>8.17</v>
      </c>
      <c r="U2977" s="1061">
        <v>8.17</v>
      </c>
      <c r="V2977" s="1061">
        <v>8.17</v>
      </c>
      <c r="W2977" s="1061">
        <v>8.17</v>
      </c>
    </row>
    <row r="2978" spans="1:23">
      <c r="A2978" s="908"/>
      <c r="B2978" s="1061" t="s">
        <v>234</v>
      </c>
      <c r="C2978" s="1061" t="s">
        <v>235</v>
      </c>
      <c r="D2978" s="1061" t="s">
        <v>5455</v>
      </c>
      <c r="E2978" s="1061" t="s">
        <v>9242</v>
      </c>
      <c r="F2978" s="1061" t="s">
        <v>7976</v>
      </c>
      <c r="G2978" s="1061" t="s">
        <v>1739</v>
      </c>
      <c r="H2978" s="1061" t="s">
        <v>129</v>
      </c>
      <c r="I2978" s="1061" t="s">
        <v>21</v>
      </c>
      <c r="J2978" s="1061" t="s">
        <v>7975</v>
      </c>
      <c r="K2978" s="1061" t="s">
        <v>14849</v>
      </c>
      <c r="L2978" s="1061">
        <v>10.52</v>
      </c>
      <c r="M2978" s="1061">
        <v>10.52</v>
      </c>
      <c r="N2978" s="1061">
        <v>10.52</v>
      </c>
      <c r="O2978" s="1061">
        <v>10.52</v>
      </c>
      <c r="P2978" s="1061">
        <v>10.52</v>
      </c>
      <c r="Q2978" s="1061">
        <v>10.52</v>
      </c>
      <c r="R2978" s="1061">
        <v>10.52</v>
      </c>
      <c r="S2978" s="1061">
        <v>10.52</v>
      </c>
      <c r="T2978" s="1061">
        <v>10.52</v>
      </c>
      <c r="U2978" s="1061">
        <v>10.52</v>
      </c>
      <c r="V2978" s="1061">
        <v>10.52</v>
      </c>
      <c r="W2978" s="1061">
        <v>10.52</v>
      </c>
    </row>
    <row r="2979" spans="1:23">
      <c r="A2979" s="908"/>
      <c r="B2979" s="1061" t="s">
        <v>234</v>
      </c>
      <c r="C2979" s="1061" t="s">
        <v>235</v>
      </c>
      <c r="D2979" s="1061" t="s">
        <v>5455</v>
      </c>
      <c r="E2979" s="1061" t="s">
        <v>10507</v>
      </c>
      <c r="F2979" s="1061" t="s">
        <v>7976</v>
      </c>
      <c r="G2979" s="1061" t="s">
        <v>1739</v>
      </c>
      <c r="H2979" s="1061" t="s">
        <v>129</v>
      </c>
      <c r="I2979" s="1061" t="s">
        <v>21</v>
      </c>
      <c r="J2979" s="1061" t="s">
        <v>7975</v>
      </c>
      <c r="K2979" s="1061" t="s">
        <v>14849</v>
      </c>
      <c r="L2979" s="1061">
        <v>5.98</v>
      </c>
      <c r="M2979" s="1061">
        <v>5.98</v>
      </c>
      <c r="N2979" s="1061">
        <v>5.98</v>
      </c>
      <c r="O2979" s="1061">
        <v>5.98</v>
      </c>
      <c r="P2979" s="1061">
        <v>5.98</v>
      </c>
      <c r="Q2979" s="1061">
        <v>5.98</v>
      </c>
      <c r="R2979" s="1061">
        <v>5.98</v>
      </c>
      <c r="S2979" s="1061">
        <v>5.98</v>
      </c>
      <c r="T2979" s="1061">
        <v>5.98</v>
      </c>
      <c r="U2979" s="1061">
        <v>5.98</v>
      </c>
      <c r="V2979" s="1061">
        <v>5.98</v>
      </c>
      <c r="W2979" s="1061">
        <v>5.98</v>
      </c>
    </row>
    <row r="2980" spans="1:23">
      <c r="A2980" s="908"/>
      <c r="B2980" s="1061" t="s">
        <v>234</v>
      </c>
      <c r="C2980" s="1061" t="s">
        <v>235</v>
      </c>
      <c r="D2980" s="1061" t="s">
        <v>5455</v>
      </c>
      <c r="E2980" s="1061" t="s">
        <v>8461</v>
      </c>
      <c r="F2980" s="1061" t="s">
        <v>8462</v>
      </c>
      <c r="G2980" s="1061" t="s">
        <v>1739</v>
      </c>
      <c r="H2980" s="1061" t="s">
        <v>129</v>
      </c>
      <c r="I2980" s="1061" t="s">
        <v>21</v>
      </c>
      <c r="J2980" s="1061" t="s">
        <v>7975</v>
      </c>
      <c r="K2980" s="1061" t="s">
        <v>14849</v>
      </c>
      <c r="L2980" s="1061">
        <v>11.6</v>
      </c>
      <c r="M2980" s="1061">
        <v>11.6</v>
      </c>
      <c r="N2980" s="1061">
        <v>11.6</v>
      </c>
      <c r="O2980" s="1061">
        <v>11.6</v>
      </c>
      <c r="P2980" s="1061">
        <v>11.6</v>
      </c>
      <c r="Q2980" s="1061">
        <v>11.6</v>
      </c>
      <c r="R2980" s="1061">
        <v>11.6</v>
      </c>
      <c r="S2980" s="1061">
        <v>11.6</v>
      </c>
      <c r="T2980" s="1061">
        <v>11.6</v>
      </c>
      <c r="U2980" s="1061">
        <v>11.6</v>
      </c>
      <c r="V2980" s="1061">
        <v>11.6</v>
      </c>
      <c r="W2980" s="1061">
        <v>11.6</v>
      </c>
    </row>
    <row r="2981" spans="1:23">
      <c r="A2981" s="908"/>
      <c r="B2981" s="1061" t="s">
        <v>234</v>
      </c>
      <c r="C2981" s="1061" t="s">
        <v>235</v>
      </c>
      <c r="D2981" s="1061" t="s">
        <v>5455</v>
      </c>
      <c r="E2981" s="1061" t="s">
        <v>6977</v>
      </c>
      <c r="F2981" s="1061" t="s">
        <v>8131</v>
      </c>
      <c r="G2981" s="1061" t="s">
        <v>1739</v>
      </c>
      <c r="H2981" s="1061" t="s">
        <v>129</v>
      </c>
      <c r="I2981" s="1061" t="s">
        <v>21</v>
      </c>
      <c r="J2981" s="1061" t="s">
        <v>7975</v>
      </c>
      <c r="K2981" s="1061" t="s">
        <v>14849</v>
      </c>
      <c r="L2981" s="1061">
        <v>27.05</v>
      </c>
      <c r="M2981" s="1061">
        <v>27.05</v>
      </c>
      <c r="N2981" s="1061">
        <v>27.05</v>
      </c>
      <c r="O2981" s="1061">
        <v>27.05</v>
      </c>
      <c r="P2981" s="1061">
        <v>27.05</v>
      </c>
      <c r="Q2981" s="1061">
        <v>27.05</v>
      </c>
      <c r="R2981" s="1061">
        <v>27.05</v>
      </c>
      <c r="S2981" s="1061">
        <v>27.05</v>
      </c>
      <c r="T2981" s="1061">
        <v>27.05</v>
      </c>
      <c r="U2981" s="1061">
        <v>27.05</v>
      </c>
      <c r="V2981" s="1061">
        <v>27.05</v>
      </c>
      <c r="W2981" s="1061">
        <v>27.05</v>
      </c>
    </row>
    <row r="2982" spans="1:23">
      <c r="A2982" s="908"/>
      <c r="B2982" s="1061" t="s">
        <v>234</v>
      </c>
      <c r="C2982" s="1061" t="s">
        <v>235</v>
      </c>
      <c r="D2982" s="1061" t="s">
        <v>5455</v>
      </c>
      <c r="E2982" s="1061" t="s">
        <v>10508</v>
      </c>
      <c r="F2982" s="1061" t="s">
        <v>7976</v>
      </c>
      <c r="G2982" s="1061" t="s">
        <v>1739</v>
      </c>
      <c r="H2982" s="1061" t="s">
        <v>129</v>
      </c>
      <c r="I2982" s="1061" t="s">
        <v>21</v>
      </c>
      <c r="J2982" s="1061" t="s">
        <v>7975</v>
      </c>
      <c r="K2982" s="1061" t="s">
        <v>14849</v>
      </c>
      <c r="L2982" s="1061">
        <v>8.17</v>
      </c>
      <c r="M2982" s="1061">
        <v>8.17</v>
      </c>
      <c r="N2982" s="1061">
        <v>8.17</v>
      </c>
      <c r="O2982" s="1061">
        <v>8.17</v>
      </c>
      <c r="P2982" s="1061">
        <v>8.17</v>
      </c>
      <c r="Q2982" s="1061">
        <v>8.17</v>
      </c>
      <c r="R2982" s="1061">
        <v>8.17</v>
      </c>
      <c r="S2982" s="1061">
        <v>8.17</v>
      </c>
      <c r="T2982" s="1061">
        <v>8.17</v>
      </c>
      <c r="U2982" s="1061">
        <v>8.17</v>
      </c>
      <c r="V2982" s="1061">
        <v>8.17</v>
      </c>
      <c r="W2982" s="1061">
        <v>8.17</v>
      </c>
    </row>
    <row r="2983" spans="1:23">
      <c r="A2983" s="908"/>
      <c r="B2983" s="1061" t="s">
        <v>234</v>
      </c>
      <c r="C2983" s="1061" t="s">
        <v>235</v>
      </c>
      <c r="D2983" s="1061" t="s">
        <v>5455</v>
      </c>
      <c r="E2983" s="1061" t="s">
        <v>8463</v>
      </c>
      <c r="F2983" s="1061" t="s">
        <v>10509</v>
      </c>
      <c r="G2983" s="1061" t="s">
        <v>1739</v>
      </c>
      <c r="H2983" s="1061" t="s">
        <v>129</v>
      </c>
      <c r="I2983" s="1061" t="s">
        <v>21</v>
      </c>
      <c r="J2983" s="1061" t="s">
        <v>7975</v>
      </c>
      <c r="K2983" s="1061" t="s">
        <v>14849</v>
      </c>
      <c r="L2983" s="1061">
        <v>43.94</v>
      </c>
      <c r="M2983" s="1061">
        <v>43.94</v>
      </c>
      <c r="N2983" s="1061">
        <v>43.94</v>
      </c>
      <c r="O2983" s="1061">
        <v>43.94</v>
      </c>
      <c r="P2983" s="1061">
        <v>43.94</v>
      </c>
      <c r="Q2983" s="1061">
        <v>43.94</v>
      </c>
      <c r="R2983" s="1061">
        <v>43.94</v>
      </c>
      <c r="S2983" s="1061">
        <v>43.94</v>
      </c>
      <c r="T2983" s="1061">
        <v>43.94</v>
      </c>
      <c r="U2983" s="1061">
        <v>43.94</v>
      </c>
      <c r="V2983" s="1061">
        <v>43.94</v>
      </c>
      <c r="W2983" s="1061">
        <v>43.94</v>
      </c>
    </row>
    <row r="2984" spans="1:23">
      <c r="A2984" s="908"/>
      <c r="B2984" s="1061" t="s">
        <v>234</v>
      </c>
      <c r="C2984" s="1061" t="s">
        <v>235</v>
      </c>
      <c r="D2984" s="1061" t="s">
        <v>5455</v>
      </c>
      <c r="E2984" s="1061" t="s">
        <v>8464</v>
      </c>
      <c r="F2984" s="1061" t="s">
        <v>8465</v>
      </c>
      <c r="G2984" s="1061" t="s">
        <v>1739</v>
      </c>
      <c r="H2984" s="1061" t="s">
        <v>129</v>
      </c>
      <c r="I2984" s="1061" t="s">
        <v>21</v>
      </c>
      <c r="J2984" s="1061" t="s">
        <v>7975</v>
      </c>
      <c r="K2984" s="1061" t="s">
        <v>14849</v>
      </c>
      <c r="L2984" s="1061">
        <v>24.63</v>
      </c>
      <c r="M2984" s="1061">
        <v>24.63</v>
      </c>
      <c r="N2984" s="1061">
        <v>24.63</v>
      </c>
      <c r="O2984" s="1061">
        <v>24.63</v>
      </c>
      <c r="P2984" s="1061">
        <v>24.63</v>
      </c>
      <c r="Q2984" s="1061">
        <v>24.63</v>
      </c>
      <c r="R2984" s="1061">
        <v>24.63</v>
      </c>
      <c r="S2984" s="1061">
        <v>24.63</v>
      </c>
      <c r="T2984" s="1061">
        <v>24.63</v>
      </c>
      <c r="U2984" s="1061">
        <v>24.63</v>
      </c>
      <c r="V2984" s="1061">
        <v>24.63</v>
      </c>
      <c r="W2984" s="1061">
        <v>24.63</v>
      </c>
    </row>
    <row r="2985" spans="1:23">
      <c r="A2985" s="908"/>
      <c r="B2985" s="1061" t="s">
        <v>234</v>
      </c>
      <c r="C2985" s="1061" t="s">
        <v>235</v>
      </c>
      <c r="D2985" s="1061" t="s">
        <v>5455</v>
      </c>
      <c r="E2985" s="1061" t="s">
        <v>9243</v>
      </c>
      <c r="F2985" s="1061" t="s">
        <v>8126</v>
      </c>
      <c r="G2985" s="1061" t="s">
        <v>1739</v>
      </c>
      <c r="H2985" s="1061" t="s">
        <v>129</v>
      </c>
      <c r="I2985" s="1061" t="s">
        <v>21</v>
      </c>
      <c r="J2985" s="1061" t="s">
        <v>7975</v>
      </c>
      <c r="K2985" s="1061" t="s">
        <v>14849</v>
      </c>
      <c r="L2985" s="1061">
        <v>11.95</v>
      </c>
      <c r="M2985" s="1061">
        <v>11.95</v>
      </c>
      <c r="N2985" s="1061">
        <v>11.95</v>
      </c>
      <c r="O2985" s="1061">
        <v>11.95</v>
      </c>
      <c r="P2985" s="1061">
        <v>11.95</v>
      </c>
      <c r="Q2985" s="1061">
        <v>11.95</v>
      </c>
      <c r="R2985" s="1061">
        <v>11.95</v>
      </c>
      <c r="S2985" s="1061">
        <v>11.95</v>
      </c>
      <c r="T2985" s="1061">
        <v>11.95</v>
      </c>
      <c r="U2985" s="1061">
        <v>11.95</v>
      </c>
      <c r="V2985" s="1061">
        <v>11.95</v>
      </c>
      <c r="W2985" s="1061">
        <v>11.95</v>
      </c>
    </row>
    <row r="2986" spans="1:23">
      <c r="A2986" s="908"/>
      <c r="B2986" s="1061" t="s">
        <v>234</v>
      </c>
      <c r="C2986" s="1061" t="s">
        <v>235</v>
      </c>
      <c r="D2986" s="1061" t="s">
        <v>5455</v>
      </c>
      <c r="E2986" s="1061" t="s">
        <v>9244</v>
      </c>
      <c r="F2986" s="1061" t="s">
        <v>9245</v>
      </c>
      <c r="G2986" s="1061" t="s">
        <v>1739</v>
      </c>
      <c r="H2986" s="1061" t="s">
        <v>129</v>
      </c>
      <c r="I2986" s="1061" t="s">
        <v>21</v>
      </c>
      <c r="J2986" s="1061" t="s">
        <v>7975</v>
      </c>
      <c r="K2986" s="1061" t="s">
        <v>14849</v>
      </c>
      <c r="L2986" s="1061">
        <v>14.18</v>
      </c>
      <c r="M2986" s="1061">
        <v>14.18</v>
      </c>
      <c r="N2986" s="1061">
        <v>14.18</v>
      </c>
      <c r="O2986" s="1061">
        <v>14.18</v>
      </c>
      <c r="P2986" s="1061">
        <v>14.18</v>
      </c>
      <c r="Q2986" s="1061">
        <v>14.18</v>
      </c>
      <c r="R2986" s="1061">
        <v>14.18</v>
      </c>
      <c r="S2986" s="1061">
        <v>14.18</v>
      </c>
      <c r="T2986" s="1061">
        <v>14.18</v>
      </c>
      <c r="U2986" s="1061">
        <v>14.18</v>
      </c>
      <c r="V2986" s="1061">
        <v>14.18</v>
      </c>
      <c r="W2986" s="1061">
        <v>14.18</v>
      </c>
    </row>
    <row r="2987" spans="1:23">
      <c r="A2987" s="908"/>
      <c r="B2987" s="1061" t="s">
        <v>234</v>
      </c>
      <c r="C2987" s="1061" t="s">
        <v>235</v>
      </c>
      <c r="D2987" s="1061" t="s">
        <v>5455</v>
      </c>
      <c r="E2987" s="1061" t="s">
        <v>5540</v>
      </c>
      <c r="F2987" s="1061" t="s">
        <v>5541</v>
      </c>
      <c r="G2987" s="1061" t="s">
        <v>1739</v>
      </c>
      <c r="H2987" s="1061" t="s">
        <v>129</v>
      </c>
      <c r="I2987" s="1061" t="s">
        <v>21</v>
      </c>
      <c r="J2987" s="1061" t="s">
        <v>7975</v>
      </c>
      <c r="K2987" s="1061" t="s">
        <v>14849</v>
      </c>
      <c r="L2987" s="1061">
        <v>17.54</v>
      </c>
      <c r="M2987" s="1061">
        <v>17.54</v>
      </c>
      <c r="N2987" s="1061">
        <v>17.54</v>
      </c>
      <c r="O2987" s="1061">
        <v>17.54</v>
      </c>
      <c r="P2987" s="1061">
        <v>17.54</v>
      </c>
      <c r="Q2987" s="1061">
        <v>17.54</v>
      </c>
      <c r="R2987" s="1061">
        <v>17.54</v>
      </c>
      <c r="S2987" s="1061">
        <v>17.54</v>
      </c>
      <c r="T2987" s="1061">
        <v>17.54</v>
      </c>
      <c r="U2987" s="1061">
        <v>17.54</v>
      </c>
      <c r="V2987" s="1061">
        <v>17.54</v>
      </c>
      <c r="W2987" s="1061">
        <v>17.54</v>
      </c>
    </row>
    <row r="2988" spans="1:23">
      <c r="A2988" s="908"/>
      <c r="B2988" s="1061" t="s">
        <v>234</v>
      </c>
      <c r="C2988" s="1061" t="s">
        <v>235</v>
      </c>
      <c r="D2988" s="1061" t="s">
        <v>5455</v>
      </c>
      <c r="E2988" s="1061" t="s">
        <v>8466</v>
      </c>
      <c r="F2988" s="1061" t="s">
        <v>8467</v>
      </c>
      <c r="G2988" s="1061" t="s">
        <v>1739</v>
      </c>
      <c r="H2988" s="1061" t="s">
        <v>129</v>
      </c>
      <c r="I2988" s="1061" t="s">
        <v>21</v>
      </c>
      <c r="J2988" s="1061" t="s">
        <v>7975</v>
      </c>
      <c r="K2988" s="1061" t="s">
        <v>14849</v>
      </c>
      <c r="L2988" s="1061">
        <v>14.17</v>
      </c>
      <c r="M2988" s="1061">
        <v>14.17</v>
      </c>
      <c r="N2988" s="1061">
        <v>14.17</v>
      </c>
      <c r="O2988" s="1061">
        <v>14.17</v>
      </c>
      <c r="P2988" s="1061">
        <v>14.17</v>
      </c>
      <c r="Q2988" s="1061">
        <v>14.17</v>
      </c>
      <c r="R2988" s="1061">
        <v>14.17</v>
      </c>
      <c r="S2988" s="1061">
        <v>14.17</v>
      </c>
      <c r="T2988" s="1061">
        <v>14.17</v>
      </c>
      <c r="U2988" s="1061">
        <v>14.17</v>
      </c>
      <c r="V2988" s="1061">
        <v>14.17</v>
      </c>
      <c r="W2988" s="1061">
        <v>14.17</v>
      </c>
    </row>
    <row r="2989" spans="1:23">
      <c r="A2989" s="908"/>
      <c r="B2989" s="1061" t="s">
        <v>234</v>
      </c>
      <c r="C2989" s="1061" t="s">
        <v>235</v>
      </c>
      <c r="D2989" s="1061" t="s">
        <v>5455</v>
      </c>
      <c r="E2989" s="1061" t="s">
        <v>5543</v>
      </c>
      <c r="F2989" s="1061" t="s">
        <v>5544</v>
      </c>
      <c r="G2989" s="1061" t="s">
        <v>1739</v>
      </c>
      <c r="H2989" s="1061" t="s">
        <v>129</v>
      </c>
      <c r="I2989" s="1061" t="s">
        <v>21</v>
      </c>
      <c r="J2989" s="1061" t="s">
        <v>7975</v>
      </c>
      <c r="K2989" s="1061" t="s">
        <v>14849</v>
      </c>
      <c r="L2989" s="1061">
        <v>51.14</v>
      </c>
      <c r="M2989" s="1061">
        <v>51.14</v>
      </c>
      <c r="N2989" s="1061">
        <v>51.14</v>
      </c>
      <c r="O2989" s="1061">
        <v>51.14</v>
      </c>
      <c r="P2989" s="1061">
        <v>51.14</v>
      </c>
      <c r="Q2989" s="1061">
        <v>51.14</v>
      </c>
      <c r="R2989" s="1061">
        <v>51.14</v>
      </c>
      <c r="S2989" s="1061">
        <v>51.14</v>
      </c>
      <c r="T2989" s="1061">
        <v>51.14</v>
      </c>
      <c r="U2989" s="1061">
        <v>51.14</v>
      </c>
      <c r="V2989" s="1061">
        <v>51.14</v>
      </c>
      <c r="W2989" s="1061">
        <v>51.14</v>
      </c>
    </row>
    <row r="2990" spans="1:23">
      <c r="A2990" s="908"/>
      <c r="B2990" s="1061" t="s">
        <v>234</v>
      </c>
      <c r="C2990" s="1061" t="s">
        <v>235</v>
      </c>
      <c r="D2990" s="1061" t="s">
        <v>5455</v>
      </c>
      <c r="E2990" s="1061" t="s">
        <v>8468</v>
      </c>
      <c r="F2990" s="1061" t="s">
        <v>8469</v>
      </c>
      <c r="G2990" s="1061" t="s">
        <v>1739</v>
      </c>
      <c r="H2990" s="1061" t="s">
        <v>129</v>
      </c>
      <c r="I2990" s="1061" t="s">
        <v>21</v>
      </c>
      <c r="J2990" s="1061" t="s">
        <v>7975</v>
      </c>
      <c r="K2990" s="1061" t="s">
        <v>14849</v>
      </c>
      <c r="L2990" s="1061">
        <v>42.16</v>
      </c>
      <c r="M2990" s="1061">
        <v>42.16</v>
      </c>
      <c r="N2990" s="1061">
        <v>42.16</v>
      </c>
      <c r="O2990" s="1061">
        <v>42.16</v>
      </c>
      <c r="P2990" s="1061">
        <v>42.16</v>
      </c>
      <c r="Q2990" s="1061">
        <v>42.16</v>
      </c>
      <c r="R2990" s="1061">
        <v>42.16</v>
      </c>
      <c r="S2990" s="1061">
        <v>42.16</v>
      </c>
      <c r="T2990" s="1061">
        <v>42.16</v>
      </c>
      <c r="U2990" s="1061">
        <v>42.16</v>
      </c>
      <c r="V2990" s="1061">
        <v>42.16</v>
      </c>
      <c r="W2990" s="1061">
        <v>42.16</v>
      </c>
    </row>
    <row r="2991" spans="1:23">
      <c r="A2991" s="908"/>
      <c r="B2991" s="1061" t="s">
        <v>234</v>
      </c>
      <c r="C2991" s="1061" t="s">
        <v>235</v>
      </c>
      <c r="D2991" s="1061" t="s">
        <v>5455</v>
      </c>
      <c r="E2991" s="1061" t="s">
        <v>9246</v>
      </c>
      <c r="F2991" s="1061" t="s">
        <v>9247</v>
      </c>
      <c r="G2991" s="1061" t="s">
        <v>1739</v>
      </c>
      <c r="H2991" s="1061" t="s">
        <v>129</v>
      </c>
      <c r="I2991" s="1061" t="s">
        <v>21</v>
      </c>
      <c r="J2991" s="1061" t="s">
        <v>7975</v>
      </c>
      <c r="K2991" s="1061" t="s">
        <v>14849</v>
      </c>
      <c r="L2991" s="1061">
        <v>10.55</v>
      </c>
      <c r="M2991" s="1061">
        <v>10.55</v>
      </c>
      <c r="N2991" s="1061">
        <v>10.55</v>
      </c>
      <c r="O2991" s="1061">
        <v>10.55</v>
      </c>
      <c r="P2991" s="1061">
        <v>10.55</v>
      </c>
      <c r="Q2991" s="1061">
        <v>10.55</v>
      </c>
      <c r="R2991" s="1061">
        <v>10.55</v>
      </c>
      <c r="S2991" s="1061">
        <v>10.55</v>
      </c>
      <c r="T2991" s="1061">
        <v>10.55</v>
      </c>
      <c r="U2991" s="1061">
        <v>10.55</v>
      </c>
      <c r="V2991" s="1061">
        <v>10.55</v>
      </c>
      <c r="W2991" s="1061">
        <v>10.55</v>
      </c>
    </row>
    <row r="2992" spans="1:23">
      <c r="A2992" s="908"/>
      <c r="B2992" s="1061" t="s">
        <v>234</v>
      </c>
      <c r="C2992" s="1061" t="s">
        <v>235</v>
      </c>
      <c r="D2992" s="1061" t="s">
        <v>5455</v>
      </c>
      <c r="E2992" s="1061" t="s">
        <v>5545</v>
      </c>
      <c r="F2992" s="1061" t="s">
        <v>5546</v>
      </c>
      <c r="G2992" s="1061" t="s">
        <v>1739</v>
      </c>
      <c r="H2992" s="1061" t="s">
        <v>129</v>
      </c>
      <c r="I2992" s="1061" t="s">
        <v>21</v>
      </c>
      <c r="J2992" s="1061" t="s">
        <v>7975</v>
      </c>
      <c r="K2992" s="1061" t="s">
        <v>14849</v>
      </c>
      <c r="L2992" s="1061">
        <v>13.95</v>
      </c>
      <c r="M2992" s="1061">
        <v>13.95</v>
      </c>
      <c r="N2992" s="1061">
        <v>13.95</v>
      </c>
      <c r="O2992" s="1061">
        <v>13.95</v>
      </c>
      <c r="P2992" s="1061">
        <v>13.95</v>
      </c>
      <c r="Q2992" s="1061">
        <v>13.95</v>
      </c>
      <c r="R2992" s="1061">
        <v>13.95</v>
      </c>
      <c r="S2992" s="1061">
        <v>13.95</v>
      </c>
      <c r="T2992" s="1061">
        <v>13.95</v>
      </c>
      <c r="U2992" s="1061">
        <v>13.95</v>
      </c>
      <c r="V2992" s="1061">
        <v>13.95</v>
      </c>
      <c r="W2992" s="1061">
        <v>13.95</v>
      </c>
    </row>
    <row r="2993" spans="1:23">
      <c r="A2993" s="908"/>
      <c r="B2993" s="1061" t="s">
        <v>234</v>
      </c>
      <c r="C2993" s="1061" t="s">
        <v>235</v>
      </c>
      <c r="D2993" s="1061" t="s">
        <v>5455</v>
      </c>
      <c r="E2993" s="1061" t="s">
        <v>8470</v>
      </c>
      <c r="F2993" s="1061" t="s">
        <v>8471</v>
      </c>
      <c r="G2993" s="1061" t="s">
        <v>1739</v>
      </c>
      <c r="H2993" s="1061" t="s">
        <v>129</v>
      </c>
      <c r="I2993" s="1061" t="s">
        <v>21</v>
      </c>
      <c r="J2993" s="1061" t="s">
        <v>7975</v>
      </c>
      <c r="K2993" s="1061" t="s">
        <v>14849</v>
      </c>
      <c r="L2993" s="1061">
        <v>23.61</v>
      </c>
      <c r="M2993" s="1061">
        <v>23.61</v>
      </c>
      <c r="N2993" s="1061">
        <v>23.61</v>
      </c>
      <c r="O2993" s="1061">
        <v>23.61</v>
      </c>
      <c r="P2993" s="1061">
        <v>23.61</v>
      </c>
      <c r="Q2993" s="1061">
        <v>23.61</v>
      </c>
      <c r="R2993" s="1061">
        <v>23.61</v>
      </c>
      <c r="S2993" s="1061">
        <v>23.61</v>
      </c>
      <c r="T2993" s="1061">
        <v>23.61</v>
      </c>
      <c r="U2993" s="1061">
        <v>23.61</v>
      </c>
      <c r="V2993" s="1061">
        <v>23.61</v>
      </c>
      <c r="W2993" s="1061">
        <v>23.61</v>
      </c>
    </row>
    <row r="2994" spans="1:23">
      <c r="A2994" s="908"/>
      <c r="B2994" s="1061" t="s">
        <v>234</v>
      </c>
      <c r="C2994" s="1061" t="s">
        <v>235</v>
      </c>
      <c r="D2994" s="1061" t="s">
        <v>5455</v>
      </c>
      <c r="E2994" s="1061" t="s">
        <v>8472</v>
      </c>
      <c r="F2994" s="1061" t="s">
        <v>5455</v>
      </c>
      <c r="G2994" s="1061" t="s">
        <v>1739</v>
      </c>
      <c r="H2994" s="1061" t="s">
        <v>129</v>
      </c>
      <c r="I2994" s="1061" t="s">
        <v>21</v>
      </c>
      <c r="J2994" s="1061" t="s">
        <v>7975</v>
      </c>
      <c r="K2994" s="1061" t="s">
        <v>14849</v>
      </c>
      <c r="L2994" s="1061">
        <v>10.1</v>
      </c>
      <c r="M2994" s="1061">
        <v>10.1</v>
      </c>
      <c r="N2994" s="1061">
        <v>10.1</v>
      </c>
      <c r="O2994" s="1061">
        <v>10.1</v>
      </c>
      <c r="P2994" s="1061">
        <v>10.1</v>
      </c>
      <c r="Q2994" s="1061">
        <v>10.1</v>
      </c>
      <c r="R2994" s="1061">
        <v>10.1</v>
      </c>
      <c r="S2994" s="1061">
        <v>10.1</v>
      </c>
      <c r="T2994" s="1061">
        <v>10.1</v>
      </c>
      <c r="U2994" s="1061">
        <v>10.1</v>
      </c>
      <c r="V2994" s="1061">
        <v>10.1</v>
      </c>
      <c r="W2994" s="1061">
        <v>10.1</v>
      </c>
    </row>
    <row r="2995" spans="1:23">
      <c r="A2995" s="908"/>
      <c r="B2995" s="1061" t="s">
        <v>234</v>
      </c>
      <c r="C2995" s="1061" t="s">
        <v>235</v>
      </c>
      <c r="D2995" s="1061" t="s">
        <v>5455</v>
      </c>
      <c r="E2995" s="1061" t="s">
        <v>9248</v>
      </c>
      <c r="F2995" s="1061" t="s">
        <v>9249</v>
      </c>
      <c r="G2995" s="1061" t="s">
        <v>1739</v>
      </c>
      <c r="H2995" s="1061" t="s">
        <v>129</v>
      </c>
      <c r="I2995" s="1061" t="s">
        <v>21</v>
      </c>
      <c r="J2995" s="1061" t="s">
        <v>7975</v>
      </c>
      <c r="K2995" s="1061" t="s">
        <v>14849</v>
      </c>
      <c r="L2995" s="1061">
        <v>28.57</v>
      </c>
      <c r="M2995" s="1061">
        <v>28.57</v>
      </c>
      <c r="N2995" s="1061">
        <v>28.57</v>
      </c>
      <c r="O2995" s="1061">
        <v>28.57</v>
      </c>
      <c r="P2995" s="1061">
        <v>28.57</v>
      </c>
      <c r="Q2995" s="1061">
        <v>28.57</v>
      </c>
      <c r="R2995" s="1061">
        <v>28.57</v>
      </c>
      <c r="S2995" s="1061">
        <v>28.57</v>
      </c>
      <c r="T2995" s="1061">
        <v>28.57</v>
      </c>
      <c r="U2995" s="1061">
        <v>28.57</v>
      </c>
      <c r="V2995" s="1061">
        <v>28.57</v>
      </c>
      <c r="W2995" s="1061">
        <v>28.57</v>
      </c>
    </row>
    <row r="2996" spans="1:23">
      <c r="A2996" s="908"/>
      <c r="B2996" s="1061" t="s">
        <v>234</v>
      </c>
      <c r="C2996" s="1061" t="s">
        <v>235</v>
      </c>
      <c r="D2996" s="1061" t="s">
        <v>5455</v>
      </c>
      <c r="E2996" s="1061" t="s">
        <v>8473</v>
      </c>
      <c r="F2996" s="1061" t="s">
        <v>10510</v>
      </c>
      <c r="G2996" s="1061" t="s">
        <v>1739</v>
      </c>
      <c r="H2996" s="1061" t="s">
        <v>129</v>
      </c>
      <c r="I2996" s="1061" t="s">
        <v>21</v>
      </c>
      <c r="J2996" s="1061" t="s">
        <v>7975</v>
      </c>
      <c r="K2996" s="1061" t="s">
        <v>14849</v>
      </c>
      <c r="L2996" s="1061">
        <v>7.51</v>
      </c>
      <c r="M2996" s="1061">
        <v>7.51</v>
      </c>
      <c r="N2996" s="1061">
        <v>7.51</v>
      </c>
      <c r="O2996" s="1061">
        <v>7.51</v>
      </c>
      <c r="P2996" s="1061">
        <v>7.51</v>
      </c>
      <c r="Q2996" s="1061">
        <v>7.51</v>
      </c>
      <c r="R2996" s="1061">
        <v>7.51</v>
      </c>
      <c r="S2996" s="1061">
        <v>7.51</v>
      </c>
      <c r="T2996" s="1061">
        <v>7.51</v>
      </c>
      <c r="U2996" s="1061">
        <v>7.51</v>
      </c>
      <c r="V2996" s="1061">
        <v>7.51</v>
      </c>
      <c r="W2996" s="1061">
        <v>7.51</v>
      </c>
    </row>
    <row r="2997" spans="1:23">
      <c r="A2997" s="908"/>
      <c r="B2997" s="1061" t="s">
        <v>234</v>
      </c>
      <c r="C2997" s="1061" t="s">
        <v>235</v>
      </c>
      <c r="D2997" s="1061" t="s">
        <v>5455</v>
      </c>
      <c r="E2997" s="1061" t="s">
        <v>5547</v>
      </c>
      <c r="F2997" s="1061" t="s">
        <v>5548</v>
      </c>
      <c r="G2997" s="1061" t="s">
        <v>1739</v>
      </c>
      <c r="H2997" s="1061" t="s">
        <v>129</v>
      </c>
      <c r="I2997" s="1061" t="s">
        <v>21</v>
      </c>
      <c r="J2997" s="1061" t="s">
        <v>7975</v>
      </c>
      <c r="K2997" s="1061" t="s">
        <v>14849</v>
      </c>
      <c r="L2997" s="1061">
        <v>51.84</v>
      </c>
      <c r="M2997" s="1061">
        <v>51.84</v>
      </c>
      <c r="N2997" s="1061">
        <v>51.84</v>
      </c>
      <c r="O2997" s="1061">
        <v>51.84</v>
      </c>
      <c r="P2997" s="1061">
        <v>51.84</v>
      </c>
      <c r="Q2997" s="1061">
        <v>51.84</v>
      </c>
      <c r="R2997" s="1061">
        <v>51.84</v>
      </c>
      <c r="S2997" s="1061">
        <v>51.84</v>
      </c>
      <c r="T2997" s="1061">
        <v>51.84</v>
      </c>
      <c r="U2997" s="1061">
        <v>51.84</v>
      </c>
      <c r="V2997" s="1061">
        <v>51.84</v>
      </c>
      <c r="W2997" s="1061">
        <v>51.84</v>
      </c>
    </row>
    <row r="2998" spans="1:23">
      <c r="A2998" s="908"/>
      <c r="B2998" s="1061" t="s">
        <v>234</v>
      </c>
      <c r="C2998" s="1061" t="s">
        <v>235</v>
      </c>
      <c r="D2998" s="1061" t="s">
        <v>5455</v>
      </c>
      <c r="E2998" s="1061" t="s">
        <v>5549</v>
      </c>
      <c r="F2998" s="1061" t="s">
        <v>5550</v>
      </c>
      <c r="G2998" s="1061" t="s">
        <v>1739</v>
      </c>
      <c r="H2998" s="1061" t="s">
        <v>129</v>
      </c>
      <c r="I2998" s="1061" t="s">
        <v>21</v>
      </c>
      <c r="J2998" s="1061" t="s">
        <v>7975</v>
      </c>
      <c r="K2998" s="1061" t="s">
        <v>14849</v>
      </c>
      <c r="L2998" s="1061">
        <v>41.3</v>
      </c>
      <c r="M2998" s="1061">
        <v>41.3</v>
      </c>
      <c r="N2998" s="1061">
        <v>41.3</v>
      </c>
      <c r="O2998" s="1061">
        <v>41.3</v>
      </c>
      <c r="P2998" s="1061">
        <v>41.3</v>
      </c>
      <c r="Q2998" s="1061">
        <v>41.3</v>
      </c>
      <c r="R2998" s="1061">
        <v>41.3</v>
      </c>
      <c r="S2998" s="1061">
        <v>41.3</v>
      </c>
      <c r="T2998" s="1061">
        <v>41.3</v>
      </c>
      <c r="U2998" s="1061">
        <v>41.3</v>
      </c>
      <c r="V2998" s="1061">
        <v>41.3</v>
      </c>
      <c r="W2998" s="1061">
        <v>41.3</v>
      </c>
    </row>
    <row r="2999" spans="1:23">
      <c r="A2999" s="908"/>
      <c r="B2999" s="1061" t="s">
        <v>234</v>
      </c>
      <c r="C2999" s="1061" t="s">
        <v>235</v>
      </c>
      <c r="D2999" s="1061" t="s">
        <v>5455</v>
      </c>
      <c r="E2999" s="1061" t="s">
        <v>9250</v>
      </c>
      <c r="F2999" s="1061" t="s">
        <v>8119</v>
      </c>
      <c r="G2999" s="1061" t="s">
        <v>1739</v>
      </c>
      <c r="H2999" s="1061" t="s">
        <v>129</v>
      </c>
      <c r="I2999" s="1061" t="s">
        <v>21</v>
      </c>
      <c r="J2999" s="1061" t="s">
        <v>7975</v>
      </c>
      <c r="K2999" s="1061" t="s">
        <v>14849</v>
      </c>
      <c r="L2999" s="1061">
        <v>8.4</v>
      </c>
      <c r="M2999" s="1061">
        <v>8.4</v>
      </c>
      <c r="N2999" s="1061">
        <v>8.4</v>
      </c>
      <c r="O2999" s="1061">
        <v>8.4</v>
      </c>
      <c r="P2999" s="1061">
        <v>8.4</v>
      </c>
      <c r="Q2999" s="1061">
        <v>8.4</v>
      </c>
      <c r="R2999" s="1061">
        <v>8.4</v>
      </c>
      <c r="S2999" s="1061">
        <v>8.4</v>
      </c>
      <c r="T2999" s="1061">
        <v>8.4</v>
      </c>
      <c r="U2999" s="1061">
        <v>8.4</v>
      </c>
      <c r="V2999" s="1061">
        <v>8.4</v>
      </c>
      <c r="W2999" s="1061">
        <v>8.4</v>
      </c>
    </row>
    <row r="3000" spans="1:23">
      <c r="A3000" s="908"/>
      <c r="B3000" s="1061" t="s">
        <v>234</v>
      </c>
      <c r="C3000" s="1061" t="s">
        <v>235</v>
      </c>
      <c r="D3000" s="1061" t="s">
        <v>5455</v>
      </c>
      <c r="E3000" s="1061" t="s">
        <v>10511</v>
      </c>
      <c r="F3000" s="1061" t="s">
        <v>8119</v>
      </c>
      <c r="G3000" s="1061" t="s">
        <v>1739</v>
      </c>
      <c r="H3000" s="1061" t="s">
        <v>129</v>
      </c>
      <c r="I3000" s="1061" t="s">
        <v>21</v>
      </c>
      <c r="J3000" s="1061" t="s">
        <v>7975</v>
      </c>
      <c r="K3000" s="1061" t="s">
        <v>14849</v>
      </c>
      <c r="L3000" s="1061">
        <v>11.16</v>
      </c>
      <c r="M3000" s="1061">
        <v>11.16</v>
      </c>
      <c r="N3000" s="1061">
        <v>11.16</v>
      </c>
      <c r="O3000" s="1061">
        <v>11.16</v>
      </c>
      <c r="P3000" s="1061">
        <v>11.16</v>
      </c>
      <c r="Q3000" s="1061">
        <v>11.16</v>
      </c>
      <c r="R3000" s="1061">
        <v>11.16</v>
      </c>
      <c r="S3000" s="1061">
        <v>11.16</v>
      </c>
      <c r="T3000" s="1061">
        <v>11.16</v>
      </c>
      <c r="U3000" s="1061">
        <v>11.16</v>
      </c>
      <c r="V3000" s="1061">
        <v>11.16</v>
      </c>
      <c r="W3000" s="1061">
        <v>11.16</v>
      </c>
    </row>
    <row r="3001" spans="1:23">
      <c r="A3001" s="908"/>
      <c r="B3001" s="1061" t="s">
        <v>234</v>
      </c>
      <c r="C3001" s="1061" t="s">
        <v>235</v>
      </c>
      <c r="D3001" s="1061" t="s">
        <v>5455</v>
      </c>
      <c r="E3001" s="1061" t="s">
        <v>5551</v>
      </c>
      <c r="F3001" s="1061" t="s">
        <v>5520</v>
      </c>
      <c r="G3001" s="1061" t="s">
        <v>1739</v>
      </c>
      <c r="H3001" s="1061" t="s">
        <v>129</v>
      </c>
      <c r="I3001" s="1061" t="s">
        <v>21</v>
      </c>
      <c r="J3001" s="1061" t="s">
        <v>7975</v>
      </c>
      <c r="K3001" s="1061" t="s">
        <v>14849</v>
      </c>
      <c r="L3001" s="1061">
        <v>25.51</v>
      </c>
      <c r="M3001" s="1061">
        <v>25.51</v>
      </c>
      <c r="N3001" s="1061">
        <v>25.51</v>
      </c>
      <c r="O3001" s="1061">
        <v>25.51</v>
      </c>
      <c r="P3001" s="1061">
        <v>25.51</v>
      </c>
      <c r="Q3001" s="1061">
        <v>25.51</v>
      </c>
      <c r="R3001" s="1061">
        <v>25.51</v>
      </c>
      <c r="S3001" s="1061">
        <v>25.51</v>
      </c>
      <c r="T3001" s="1061">
        <v>25.51</v>
      </c>
      <c r="U3001" s="1061">
        <v>25.51</v>
      </c>
      <c r="V3001" s="1061">
        <v>25.51</v>
      </c>
      <c r="W3001" s="1061">
        <v>25.51</v>
      </c>
    </row>
    <row r="3002" spans="1:23">
      <c r="A3002" s="908"/>
      <c r="B3002" s="1061" t="s">
        <v>234</v>
      </c>
      <c r="C3002" s="1061" t="s">
        <v>235</v>
      </c>
      <c r="D3002" s="1061" t="s">
        <v>5455</v>
      </c>
      <c r="E3002" s="1061" t="s">
        <v>8474</v>
      </c>
      <c r="F3002" s="1061" t="s">
        <v>8475</v>
      </c>
      <c r="G3002" s="1061" t="s">
        <v>1739</v>
      </c>
      <c r="H3002" s="1061" t="s">
        <v>129</v>
      </c>
      <c r="I3002" s="1061" t="s">
        <v>21</v>
      </c>
      <c r="J3002" s="1061" t="s">
        <v>7975</v>
      </c>
      <c r="K3002" s="1061" t="s">
        <v>14849</v>
      </c>
      <c r="L3002" s="1061">
        <v>41.63</v>
      </c>
      <c r="M3002" s="1061">
        <v>41.63</v>
      </c>
      <c r="N3002" s="1061">
        <v>41.63</v>
      </c>
      <c r="O3002" s="1061">
        <v>41.63</v>
      </c>
      <c r="P3002" s="1061">
        <v>41.63</v>
      </c>
      <c r="Q3002" s="1061">
        <v>41.63</v>
      </c>
      <c r="R3002" s="1061">
        <v>41.63</v>
      </c>
      <c r="S3002" s="1061">
        <v>41.63</v>
      </c>
      <c r="T3002" s="1061">
        <v>41.63</v>
      </c>
      <c r="U3002" s="1061">
        <v>41.63</v>
      </c>
      <c r="V3002" s="1061">
        <v>41.63</v>
      </c>
      <c r="W3002" s="1061">
        <v>41.63</v>
      </c>
    </row>
    <row r="3003" spans="1:23">
      <c r="A3003" s="908"/>
      <c r="B3003" s="1061" t="s">
        <v>234</v>
      </c>
      <c r="C3003" s="1061" t="s">
        <v>235</v>
      </c>
      <c r="D3003" s="1061" t="s">
        <v>5455</v>
      </c>
      <c r="E3003" s="1061" t="s">
        <v>8476</v>
      </c>
      <c r="F3003" s="1061" t="s">
        <v>5455</v>
      </c>
      <c r="G3003" s="1061" t="s">
        <v>1739</v>
      </c>
      <c r="H3003" s="1061" t="s">
        <v>129</v>
      </c>
      <c r="I3003" s="1061" t="s">
        <v>21</v>
      </c>
      <c r="J3003" s="1061" t="s">
        <v>7975</v>
      </c>
      <c r="K3003" s="1061" t="s">
        <v>14849</v>
      </c>
      <c r="L3003" s="1061">
        <v>6.12</v>
      </c>
      <c r="M3003" s="1061">
        <v>6.12</v>
      </c>
      <c r="N3003" s="1061">
        <v>6.12</v>
      </c>
      <c r="O3003" s="1061">
        <v>6.12</v>
      </c>
      <c r="P3003" s="1061">
        <v>6.12</v>
      </c>
      <c r="Q3003" s="1061">
        <v>6.12</v>
      </c>
      <c r="R3003" s="1061">
        <v>6.12</v>
      </c>
      <c r="S3003" s="1061">
        <v>6.12</v>
      </c>
      <c r="T3003" s="1061">
        <v>6.12</v>
      </c>
      <c r="U3003" s="1061">
        <v>6.12</v>
      </c>
      <c r="V3003" s="1061">
        <v>6.12</v>
      </c>
      <c r="W3003" s="1061">
        <v>6.12</v>
      </c>
    </row>
    <row r="3004" spans="1:23">
      <c r="A3004" s="908"/>
      <c r="B3004" s="1061" t="s">
        <v>234</v>
      </c>
      <c r="C3004" s="1061" t="s">
        <v>235</v>
      </c>
      <c r="D3004" s="1061" t="s">
        <v>5455</v>
      </c>
      <c r="E3004" s="1061" t="s">
        <v>8477</v>
      </c>
      <c r="F3004" s="1061" t="s">
        <v>8478</v>
      </c>
      <c r="G3004" s="1061" t="s">
        <v>1739</v>
      </c>
      <c r="H3004" s="1061" t="s">
        <v>129</v>
      </c>
      <c r="I3004" s="1061" t="s">
        <v>21</v>
      </c>
      <c r="J3004" s="1061" t="s">
        <v>7975</v>
      </c>
      <c r="K3004" s="1061" t="s">
        <v>14849</v>
      </c>
      <c r="L3004" s="1061">
        <v>22.04</v>
      </c>
      <c r="M3004" s="1061">
        <v>22.04</v>
      </c>
      <c r="N3004" s="1061">
        <v>22.04</v>
      </c>
      <c r="O3004" s="1061">
        <v>22.04</v>
      </c>
      <c r="P3004" s="1061">
        <v>22.04</v>
      </c>
      <c r="Q3004" s="1061">
        <v>22.04</v>
      </c>
      <c r="R3004" s="1061">
        <v>22.04</v>
      </c>
      <c r="S3004" s="1061">
        <v>22.04</v>
      </c>
      <c r="T3004" s="1061">
        <v>22.04</v>
      </c>
      <c r="U3004" s="1061">
        <v>22.04</v>
      </c>
      <c r="V3004" s="1061">
        <v>22.04</v>
      </c>
      <c r="W3004" s="1061">
        <v>22.04</v>
      </c>
    </row>
    <row r="3005" spans="1:23">
      <c r="A3005" s="908"/>
      <c r="B3005" s="1061" t="s">
        <v>234</v>
      </c>
      <c r="C3005" s="1061" t="s">
        <v>235</v>
      </c>
      <c r="D3005" s="1061" t="s">
        <v>5455</v>
      </c>
      <c r="E3005" s="1061" t="s">
        <v>9251</v>
      </c>
      <c r="F3005" s="1061" t="s">
        <v>8119</v>
      </c>
      <c r="G3005" s="1061" t="s">
        <v>1739</v>
      </c>
      <c r="H3005" s="1061" t="s">
        <v>129</v>
      </c>
      <c r="I3005" s="1061" t="s">
        <v>21</v>
      </c>
      <c r="J3005" s="1061" t="s">
        <v>7975</v>
      </c>
      <c r="K3005" s="1061" t="s">
        <v>14849</v>
      </c>
      <c r="L3005" s="1061">
        <v>8.57</v>
      </c>
      <c r="M3005" s="1061">
        <v>8.57</v>
      </c>
      <c r="N3005" s="1061">
        <v>8.57</v>
      </c>
      <c r="O3005" s="1061">
        <v>8.57</v>
      </c>
      <c r="P3005" s="1061">
        <v>8.57</v>
      </c>
      <c r="Q3005" s="1061">
        <v>8.57</v>
      </c>
      <c r="R3005" s="1061">
        <v>8.57</v>
      </c>
      <c r="S3005" s="1061">
        <v>8.57</v>
      </c>
      <c r="T3005" s="1061">
        <v>8.57</v>
      </c>
      <c r="U3005" s="1061">
        <v>8.57</v>
      </c>
      <c r="V3005" s="1061">
        <v>8.57</v>
      </c>
      <c r="W3005" s="1061">
        <v>8.57</v>
      </c>
    </row>
    <row r="3006" spans="1:23">
      <c r="A3006" s="908"/>
      <c r="B3006" s="1061" t="s">
        <v>234</v>
      </c>
      <c r="C3006" s="1061" t="s">
        <v>235</v>
      </c>
      <c r="D3006" s="1061" t="s">
        <v>5455</v>
      </c>
      <c r="E3006" s="1061" t="s">
        <v>8479</v>
      </c>
      <c r="F3006" s="1061" t="s">
        <v>5455</v>
      </c>
      <c r="G3006" s="1061" t="s">
        <v>1739</v>
      </c>
      <c r="H3006" s="1061" t="s">
        <v>129</v>
      </c>
      <c r="I3006" s="1061" t="s">
        <v>21</v>
      </c>
      <c r="J3006" s="1061" t="s">
        <v>7975</v>
      </c>
      <c r="K3006" s="1061" t="s">
        <v>14849</v>
      </c>
      <c r="L3006" s="1061">
        <v>15.25</v>
      </c>
      <c r="M3006" s="1061">
        <v>15.25</v>
      </c>
      <c r="N3006" s="1061">
        <v>15.25</v>
      </c>
      <c r="O3006" s="1061">
        <v>15.25</v>
      </c>
      <c r="P3006" s="1061">
        <v>15.25</v>
      </c>
      <c r="Q3006" s="1061">
        <v>15.25</v>
      </c>
      <c r="R3006" s="1061">
        <v>15.25</v>
      </c>
      <c r="S3006" s="1061">
        <v>15.25</v>
      </c>
      <c r="T3006" s="1061">
        <v>15.25</v>
      </c>
      <c r="U3006" s="1061">
        <v>15.25</v>
      </c>
      <c r="V3006" s="1061">
        <v>15.25</v>
      </c>
      <c r="W3006" s="1061">
        <v>15.25</v>
      </c>
    </row>
    <row r="3007" spans="1:23">
      <c r="A3007" s="908"/>
      <c r="B3007" s="1061" t="s">
        <v>234</v>
      </c>
      <c r="C3007" s="1061" t="s">
        <v>235</v>
      </c>
      <c r="D3007" s="1061" t="s">
        <v>5455</v>
      </c>
      <c r="E3007" s="1061" t="s">
        <v>5552</v>
      </c>
      <c r="F3007" s="1061" t="s">
        <v>5553</v>
      </c>
      <c r="G3007" s="1061" t="s">
        <v>1739</v>
      </c>
      <c r="H3007" s="1061" t="s">
        <v>129</v>
      </c>
      <c r="I3007" s="1061" t="s">
        <v>21</v>
      </c>
      <c r="J3007" s="1061" t="s">
        <v>7975</v>
      </c>
      <c r="K3007" s="1061" t="s">
        <v>14849</v>
      </c>
      <c r="L3007" s="1061">
        <v>44.69</v>
      </c>
      <c r="M3007" s="1061">
        <v>44.69</v>
      </c>
      <c r="N3007" s="1061">
        <v>44.69</v>
      </c>
      <c r="O3007" s="1061">
        <v>44.69</v>
      </c>
      <c r="P3007" s="1061">
        <v>44.69</v>
      </c>
      <c r="Q3007" s="1061">
        <v>44.69</v>
      </c>
      <c r="R3007" s="1061">
        <v>44.69</v>
      </c>
      <c r="S3007" s="1061">
        <v>44.69</v>
      </c>
      <c r="T3007" s="1061">
        <v>44.69</v>
      </c>
      <c r="U3007" s="1061">
        <v>44.69</v>
      </c>
      <c r="V3007" s="1061">
        <v>44.69</v>
      </c>
      <c r="W3007" s="1061">
        <v>44.69</v>
      </c>
    </row>
    <row r="3008" spans="1:23">
      <c r="A3008" s="908"/>
      <c r="B3008" s="1061" t="s">
        <v>234</v>
      </c>
      <c r="C3008" s="1061" t="s">
        <v>235</v>
      </c>
      <c r="D3008" s="1061" t="s">
        <v>5455</v>
      </c>
      <c r="E3008" s="1061" t="s">
        <v>5554</v>
      </c>
      <c r="F3008" s="1061" t="s">
        <v>5555</v>
      </c>
      <c r="G3008" s="1061" t="s">
        <v>1739</v>
      </c>
      <c r="H3008" s="1061" t="s">
        <v>129</v>
      </c>
      <c r="I3008" s="1061" t="s">
        <v>21</v>
      </c>
      <c r="J3008" s="1061" t="s">
        <v>7975</v>
      </c>
      <c r="K3008" s="1061" t="s">
        <v>14849</v>
      </c>
      <c r="L3008" s="1061">
        <v>45.02</v>
      </c>
      <c r="M3008" s="1061">
        <v>45.02</v>
      </c>
      <c r="N3008" s="1061">
        <v>45.02</v>
      </c>
      <c r="O3008" s="1061">
        <v>45.02</v>
      </c>
      <c r="P3008" s="1061">
        <v>45.02</v>
      </c>
      <c r="Q3008" s="1061">
        <v>45.02</v>
      </c>
      <c r="R3008" s="1061">
        <v>45.02</v>
      </c>
      <c r="S3008" s="1061">
        <v>45.02</v>
      </c>
      <c r="T3008" s="1061">
        <v>45.02</v>
      </c>
      <c r="U3008" s="1061">
        <v>45.02</v>
      </c>
      <c r="V3008" s="1061">
        <v>45.02</v>
      </c>
      <c r="W3008" s="1061">
        <v>45.02</v>
      </c>
    </row>
    <row r="3009" spans="1:23">
      <c r="A3009" s="908"/>
      <c r="B3009" s="1061" t="s">
        <v>234</v>
      </c>
      <c r="C3009" s="1061" t="s">
        <v>235</v>
      </c>
      <c r="D3009" s="1061" t="s">
        <v>5455</v>
      </c>
      <c r="E3009" s="1061" t="s">
        <v>8480</v>
      </c>
      <c r="F3009" s="1061" t="s">
        <v>10512</v>
      </c>
      <c r="G3009" s="1061" t="s">
        <v>1739</v>
      </c>
      <c r="H3009" s="1061" t="s">
        <v>129</v>
      </c>
      <c r="I3009" s="1061" t="s">
        <v>21</v>
      </c>
      <c r="J3009" s="1061" t="s">
        <v>7975</v>
      </c>
      <c r="K3009" s="1061" t="s">
        <v>14849</v>
      </c>
      <c r="L3009" s="1061">
        <v>14.37</v>
      </c>
      <c r="M3009" s="1061">
        <v>14.37</v>
      </c>
      <c r="N3009" s="1061">
        <v>14.37</v>
      </c>
      <c r="O3009" s="1061">
        <v>14.37</v>
      </c>
      <c r="P3009" s="1061">
        <v>14.37</v>
      </c>
      <c r="Q3009" s="1061">
        <v>14.37</v>
      </c>
      <c r="R3009" s="1061">
        <v>14.37</v>
      </c>
      <c r="S3009" s="1061">
        <v>14.37</v>
      </c>
      <c r="T3009" s="1061">
        <v>14.37</v>
      </c>
      <c r="U3009" s="1061">
        <v>14.37</v>
      </c>
      <c r="V3009" s="1061">
        <v>14.37</v>
      </c>
      <c r="W3009" s="1061">
        <v>14.37</v>
      </c>
    </row>
    <row r="3010" spans="1:23">
      <c r="A3010" s="908"/>
      <c r="B3010" s="1061" t="s">
        <v>234</v>
      </c>
      <c r="C3010" s="1061" t="s">
        <v>235</v>
      </c>
      <c r="D3010" s="1061" t="s">
        <v>5455</v>
      </c>
      <c r="E3010" s="1061" t="s">
        <v>8481</v>
      </c>
      <c r="F3010" s="1061" t="s">
        <v>8482</v>
      </c>
      <c r="G3010" s="1061" t="s">
        <v>1739</v>
      </c>
      <c r="H3010" s="1061" t="s">
        <v>129</v>
      </c>
      <c r="I3010" s="1061" t="s">
        <v>21</v>
      </c>
      <c r="J3010" s="1061" t="s">
        <v>7975</v>
      </c>
      <c r="K3010" s="1061" t="s">
        <v>14849</v>
      </c>
      <c r="L3010" s="1061">
        <v>19.989999999999998</v>
      </c>
      <c r="M3010" s="1061">
        <v>19.989999999999998</v>
      </c>
      <c r="N3010" s="1061">
        <v>19.989999999999998</v>
      </c>
      <c r="O3010" s="1061">
        <v>19.989999999999998</v>
      </c>
      <c r="P3010" s="1061">
        <v>19.989999999999998</v>
      </c>
      <c r="Q3010" s="1061">
        <v>19.989999999999998</v>
      </c>
      <c r="R3010" s="1061">
        <v>19.989999999999998</v>
      </c>
      <c r="S3010" s="1061">
        <v>19.989999999999998</v>
      </c>
      <c r="T3010" s="1061">
        <v>19.989999999999998</v>
      </c>
      <c r="U3010" s="1061">
        <v>19.989999999999998</v>
      </c>
      <c r="V3010" s="1061">
        <v>19.989999999999998</v>
      </c>
      <c r="W3010" s="1061">
        <v>19.989999999999998</v>
      </c>
    </row>
    <row r="3011" spans="1:23">
      <c r="A3011" s="908"/>
      <c r="B3011" s="1061" t="s">
        <v>234</v>
      </c>
      <c r="C3011" s="1061" t="s">
        <v>235</v>
      </c>
      <c r="D3011" s="1061" t="s">
        <v>5455</v>
      </c>
      <c r="E3011" s="1061" t="s">
        <v>9986</v>
      </c>
      <c r="F3011" s="1061" t="s">
        <v>10017</v>
      </c>
      <c r="G3011" s="1061" t="s">
        <v>1739</v>
      </c>
      <c r="H3011" s="1061" t="s">
        <v>129</v>
      </c>
      <c r="I3011" s="1061" t="s">
        <v>21</v>
      </c>
      <c r="J3011" s="1061" t="s">
        <v>7975</v>
      </c>
      <c r="K3011" s="1061" t="s">
        <v>14849</v>
      </c>
      <c r="L3011" s="1061">
        <v>19.04</v>
      </c>
      <c r="M3011" s="1061">
        <v>19.04</v>
      </c>
      <c r="N3011" s="1061">
        <v>19.04</v>
      </c>
      <c r="O3011" s="1061">
        <v>19.04</v>
      </c>
      <c r="P3011" s="1061">
        <v>19.04</v>
      </c>
      <c r="Q3011" s="1061">
        <v>19.04</v>
      </c>
      <c r="R3011" s="1061">
        <v>19.04</v>
      </c>
      <c r="S3011" s="1061">
        <v>19.04</v>
      </c>
      <c r="T3011" s="1061">
        <v>19.04</v>
      </c>
      <c r="U3011" s="1061">
        <v>19.04</v>
      </c>
      <c r="V3011" s="1061">
        <v>19.04</v>
      </c>
      <c r="W3011" s="1061">
        <v>19.04</v>
      </c>
    </row>
    <row r="3012" spans="1:23">
      <c r="A3012" s="908"/>
      <c r="B3012" s="1061" t="s">
        <v>234</v>
      </c>
      <c r="C3012" s="1061" t="s">
        <v>235</v>
      </c>
      <c r="D3012" s="1061" t="s">
        <v>5455</v>
      </c>
      <c r="E3012" s="1061" t="s">
        <v>8483</v>
      </c>
      <c r="F3012" s="1061" t="s">
        <v>5455</v>
      </c>
      <c r="G3012" s="1061" t="s">
        <v>1739</v>
      </c>
      <c r="H3012" s="1061" t="s">
        <v>129</v>
      </c>
      <c r="I3012" s="1061" t="s">
        <v>21</v>
      </c>
      <c r="J3012" s="1061" t="s">
        <v>7975</v>
      </c>
      <c r="K3012" s="1061" t="s">
        <v>14849</v>
      </c>
      <c r="L3012" s="1061">
        <v>44.97</v>
      </c>
      <c r="M3012" s="1061">
        <v>44.97</v>
      </c>
      <c r="N3012" s="1061">
        <v>44.97</v>
      </c>
      <c r="O3012" s="1061">
        <v>44.97</v>
      </c>
      <c r="P3012" s="1061">
        <v>44.97</v>
      </c>
      <c r="Q3012" s="1061">
        <v>44.97</v>
      </c>
      <c r="R3012" s="1061">
        <v>44.97</v>
      </c>
      <c r="S3012" s="1061">
        <v>44.97</v>
      </c>
      <c r="T3012" s="1061">
        <v>44.97</v>
      </c>
      <c r="U3012" s="1061">
        <v>44.97</v>
      </c>
      <c r="V3012" s="1061">
        <v>44.97</v>
      </c>
      <c r="W3012" s="1061">
        <v>44.97</v>
      </c>
    </row>
    <row r="3013" spans="1:23">
      <c r="A3013" s="908"/>
      <c r="B3013" s="1061" t="s">
        <v>234</v>
      </c>
      <c r="C3013" s="1061" t="s">
        <v>235</v>
      </c>
      <c r="D3013" s="1061" t="s">
        <v>5455</v>
      </c>
      <c r="E3013" s="1061" t="s">
        <v>9988</v>
      </c>
      <c r="F3013" s="1061" t="s">
        <v>8119</v>
      </c>
      <c r="G3013" s="1061" t="s">
        <v>1739</v>
      </c>
      <c r="H3013" s="1061" t="s">
        <v>129</v>
      </c>
      <c r="I3013" s="1061" t="s">
        <v>21</v>
      </c>
      <c r="J3013" s="1061" t="s">
        <v>7975</v>
      </c>
      <c r="K3013" s="1061" t="s">
        <v>14849</v>
      </c>
      <c r="L3013" s="1061">
        <v>8.31</v>
      </c>
      <c r="M3013" s="1061">
        <v>8.31</v>
      </c>
      <c r="N3013" s="1061">
        <v>8.31</v>
      </c>
      <c r="O3013" s="1061">
        <v>8.31</v>
      </c>
      <c r="P3013" s="1061">
        <v>8.31</v>
      </c>
      <c r="Q3013" s="1061">
        <v>8.31</v>
      </c>
      <c r="R3013" s="1061">
        <v>8.31</v>
      </c>
      <c r="S3013" s="1061">
        <v>8.31</v>
      </c>
      <c r="T3013" s="1061">
        <v>8.31</v>
      </c>
      <c r="U3013" s="1061">
        <v>8.31</v>
      </c>
      <c r="V3013" s="1061">
        <v>8.31</v>
      </c>
      <c r="W3013" s="1061">
        <v>8.31</v>
      </c>
    </row>
    <row r="3014" spans="1:23">
      <c r="A3014" s="908"/>
      <c r="B3014" s="1061" t="s">
        <v>234</v>
      </c>
      <c r="C3014" s="1061" t="s">
        <v>235</v>
      </c>
      <c r="D3014" s="1061" t="s">
        <v>5455</v>
      </c>
      <c r="E3014" s="1061" t="s">
        <v>8484</v>
      </c>
      <c r="F3014" s="1061" t="s">
        <v>8485</v>
      </c>
      <c r="G3014" s="1061" t="s">
        <v>1739</v>
      </c>
      <c r="H3014" s="1061" t="s">
        <v>129</v>
      </c>
      <c r="I3014" s="1061" t="s">
        <v>21</v>
      </c>
      <c r="J3014" s="1061" t="s">
        <v>7975</v>
      </c>
      <c r="K3014" s="1061" t="s">
        <v>14849</v>
      </c>
      <c r="L3014" s="1061">
        <v>21.86</v>
      </c>
      <c r="M3014" s="1061">
        <v>21.86</v>
      </c>
      <c r="N3014" s="1061">
        <v>21.86</v>
      </c>
      <c r="O3014" s="1061">
        <v>21.86</v>
      </c>
      <c r="P3014" s="1061">
        <v>21.86</v>
      </c>
      <c r="Q3014" s="1061">
        <v>21.86</v>
      </c>
      <c r="R3014" s="1061">
        <v>21.86</v>
      </c>
      <c r="S3014" s="1061">
        <v>21.86</v>
      </c>
      <c r="T3014" s="1061">
        <v>21.86</v>
      </c>
      <c r="U3014" s="1061">
        <v>21.86</v>
      </c>
      <c r="V3014" s="1061">
        <v>21.86</v>
      </c>
      <c r="W3014" s="1061">
        <v>21.86</v>
      </c>
    </row>
    <row r="3015" spans="1:23">
      <c r="A3015" s="908"/>
      <c r="B3015" s="1061" t="s">
        <v>234</v>
      </c>
      <c r="C3015" s="1061" t="s">
        <v>235</v>
      </c>
      <c r="D3015" s="1061" t="s">
        <v>5455</v>
      </c>
      <c r="E3015" s="1061" t="s">
        <v>8132</v>
      </c>
      <c r="F3015" s="1061" t="s">
        <v>8133</v>
      </c>
      <c r="G3015" s="1061" t="s">
        <v>1739</v>
      </c>
      <c r="H3015" s="1061" t="s">
        <v>129</v>
      </c>
      <c r="I3015" s="1061" t="s">
        <v>21</v>
      </c>
      <c r="J3015" s="1061" t="s">
        <v>7975</v>
      </c>
      <c r="K3015" s="1061" t="s">
        <v>14849</v>
      </c>
      <c r="L3015" s="1061">
        <v>18.739999999999998</v>
      </c>
      <c r="M3015" s="1061">
        <v>18.739999999999998</v>
      </c>
      <c r="N3015" s="1061">
        <v>18.739999999999998</v>
      </c>
      <c r="O3015" s="1061">
        <v>18.739999999999998</v>
      </c>
      <c r="P3015" s="1061">
        <v>18.739999999999998</v>
      </c>
      <c r="Q3015" s="1061">
        <v>18.739999999999998</v>
      </c>
      <c r="R3015" s="1061">
        <v>18.739999999999998</v>
      </c>
      <c r="S3015" s="1061">
        <v>18.739999999999998</v>
      </c>
      <c r="T3015" s="1061">
        <v>18.739999999999998</v>
      </c>
      <c r="U3015" s="1061">
        <v>18.739999999999998</v>
      </c>
      <c r="V3015" s="1061">
        <v>18.739999999999998</v>
      </c>
      <c r="W3015" s="1061">
        <v>18.739999999999998</v>
      </c>
    </row>
    <row r="3016" spans="1:23">
      <c r="A3016" s="908"/>
      <c r="B3016" s="1061" t="s">
        <v>234</v>
      </c>
      <c r="C3016" s="1061" t="s">
        <v>235</v>
      </c>
      <c r="D3016" s="1061" t="s">
        <v>5455</v>
      </c>
      <c r="E3016" s="1061" t="s">
        <v>5557</v>
      </c>
      <c r="F3016" s="1061" t="s">
        <v>5558</v>
      </c>
      <c r="G3016" s="1061" t="s">
        <v>1739</v>
      </c>
      <c r="H3016" s="1061" t="s">
        <v>129</v>
      </c>
      <c r="I3016" s="1061" t="s">
        <v>21</v>
      </c>
      <c r="J3016" s="1061" t="s">
        <v>7975</v>
      </c>
      <c r="K3016" s="1061" t="s">
        <v>14849</v>
      </c>
      <c r="L3016" s="1061">
        <v>18.350000000000001</v>
      </c>
      <c r="M3016" s="1061">
        <v>18.350000000000001</v>
      </c>
      <c r="N3016" s="1061">
        <v>18.350000000000001</v>
      </c>
      <c r="O3016" s="1061">
        <v>18.350000000000001</v>
      </c>
      <c r="P3016" s="1061">
        <v>18.350000000000001</v>
      </c>
      <c r="Q3016" s="1061">
        <v>18.350000000000001</v>
      </c>
      <c r="R3016" s="1061">
        <v>18.350000000000001</v>
      </c>
      <c r="S3016" s="1061">
        <v>18.350000000000001</v>
      </c>
      <c r="T3016" s="1061">
        <v>18.350000000000001</v>
      </c>
      <c r="U3016" s="1061">
        <v>18.350000000000001</v>
      </c>
      <c r="V3016" s="1061">
        <v>18.350000000000001</v>
      </c>
      <c r="W3016" s="1061">
        <v>18.350000000000001</v>
      </c>
    </row>
    <row r="3017" spans="1:23">
      <c r="A3017" s="908"/>
      <c r="B3017" s="1061" t="s">
        <v>234</v>
      </c>
      <c r="C3017" s="1061" t="s">
        <v>235</v>
      </c>
      <c r="D3017" s="1061" t="s">
        <v>5455</v>
      </c>
      <c r="E3017" s="1061" t="s">
        <v>10513</v>
      </c>
      <c r="F3017" s="1061" t="s">
        <v>5481</v>
      </c>
      <c r="G3017" s="1061" t="s">
        <v>1739</v>
      </c>
      <c r="H3017" s="1061" t="s">
        <v>129</v>
      </c>
      <c r="I3017" s="1061" t="s">
        <v>21</v>
      </c>
      <c r="J3017" s="1061" t="s">
        <v>7975</v>
      </c>
      <c r="K3017" s="1061" t="s">
        <v>14849</v>
      </c>
      <c r="L3017" s="1061">
        <v>22.68</v>
      </c>
      <c r="M3017" s="1061">
        <v>22.68</v>
      </c>
      <c r="N3017" s="1061">
        <v>22.68</v>
      </c>
      <c r="O3017" s="1061">
        <v>22.68</v>
      </c>
      <c r="P3017" s="1061">
        <v>22.68</v>
      </c>
      <c r="Q3017" s="1061">
        <v>22.68</v>
      </c>
      <c r="R3017" s="1061">
        <v>22.68</v>
      </c>
      <c r="S3017" s="1061">
        <v>22.68</v>
      </c>
      <c r="T3017" s="1061">
        <v>22.68</v>
      </c>
      <c r="U3017" s="1061">
        <v>22.68</v>
      </c>
      <c r="V3017" s="1061">
        <v>22.68</v>
      </c>
      <c r="W3017" s="1061">
        <v>22.68</v>
      </c>
    </row>
    <row r="3018" spans="1:23">
      <c r="A3018" s="908"/>
      <c r="B3018" s="1061" t="s">
        <v>234</v>
      </c>
      <c r="C3018" s="1061" t="s">
        <v>235</v>
      </c>
      <c r="D3018" s="1061" t="s">
        <v>5455</v>
      </c>
      <c r="E3018" s="1061" t="s">
        <v>10514</v>
      </c>
      <c r="F3018" s="1061" t="s">
        <v>5481</v>
      </c>
      <c r="G3018" s="1061" t="s">
        <v>1739</v>
      </c>
      <c r="H3018" s="1061" t="s">
        <v>129</v>
      </c>
      <c r="I3018" s="1061" t="s">
        <v>21</v>
      </c>
      <c r="J3018" s="1061" t="s">
        <v>7975</v>
      </c>
      <c r="K3018" s="1061" t="s">
        <v>14849</v>
      </c>
      <c r="L3018" s="1061">
        <v>32.93</v>
      </c>
      <c r="M3018" s="1061">
        <v>32.93</v>
      </c>
      <c r="N3018" s="1061">
        <v>32.93</v>
      </c>
      <c r="O3018" s="1061">
        <v>32.93</v>
      </c>
      <c r="P3018" s="1061">
        <v>32.93</v>
      </c>
      <c r="Q3018" s="1061">
        <v>32.93</v>
      </c>
      <c r="R3018" s="1061">
        <v>32.93</v>
      </c>
      <c r="S3018" s="1061">
        <v>32.93</v>
      </c>
      <c r="T3018" s="1061">
        <v>32.93</v>
      </c>
      <c r="U3018" s="1061">
        <v>32.93</v>
      </c>
      <c r="V3018" s="1061">
        <v>32.93</v>
      </c>
      <c r="W3018" s="1061">
        <v>32.93</v>
      </c>
    </row>
    <row r="3019" spans="1:23">
      <c r="A3019" s="908"/>
      <c r="B3019" s="1061" t="s">
        <v>234</v>
      </c>
      <c r="C3019" s="1061" t="s">
        <v>235</v>
      </c>
      <c r="D3019" s="1061" t="s">
        <v>5455</v>
      </c>
      <c r="E3019" s="1061" t="s">
        <v>10515</v>
      </c>
      <c r="F3019" s="1061" t="s">
        <v>5481</v>
      </c>
      <c r="G3019" s="1061" t="s">
        <v>1739</v>
      </c>
      <c r="H3019" s="1061" t="s">
        <v>129</v>
      </c>
      <c r="I3019" s="1061" t="s">
        <v>21</v>
      </c>
      <c r="J3019" s="1061" t="s">
        <v>7975</v>
      </c>
      <c r="K3019" s="1061" t="s">
        <v>14849</v>
      </c>
      <c r="L3019" s="1061">
        <v>23.31</v>
      </c>
      <c r="M3019" s="1061">
        <v>23.31</v>
      </c>
      <c r="N3019" s="1061">
        <v>23.31</v>
      </c>
      <c r="O3019" s="1061">
        <v>23.31</v>
      </c>
      <c r="P3019" s="1061">
        <v>23.31</v>
      </c>
      <c r="Q3019" s="1061">
        <v>23.31</v>
      </c>
      <c r="R3019" s="1061">
        <v>23.31</v>
      </c>
      <c r="S3019" s="1061">
        <v>23.31</v>
      </c>
      <c r="T3019" s="1061">
        <v>23.31</v>
      </c>
      <c r="U3019" s="1061">
        <v>23.31</v>
      </c>
      <c r="V3019" s="1061">
        <v>23.31</v>
      </c>
      <c r="W3019" s="1061">
        <v>23.31</v>
      </c>
    </row>
    <row r="3020" spans="1:23">
      <c r="A3020" s="908"/>
      <c r="B3020" s="1061" t="s">
        <v>234</v>
      </c>
      <c r="C3020" s="1061" t="s">
        <v>235</v>
      </c>
      <c r="D3020" s="1061" t="s">
        <v>5455</v>
      </c>
      <c r="E3020" s="1061" t="s">
        <v>10516</v>
      </c>
      <c r="F3020" s="1061" t="s">
        <v>5481</v>
      </c>
      <c r="G3020" s="1061" t="s">
        <v>1739</v>
      </c>
      <c r="H3020" s="1061" t="s">
        <v>129</v>
      </c>
      <c r="I3020" s="1061" t="s">
        <v>21</v>
      </c>
      <c r="J3020" s="1061" t="s">
        <v>7975</v>
      </c>
      <c r="K3020" s="1061" t="s">
        <v>14849</v>
      </c>
      <c r="L3020" s="1061">
        <v>21.71</v>
      </c>
      <c r="M3020" s="1061">
        <v>21.71</v>
      </c>
      <c r="N3020" s="1061">
        <v>21.71</v>
      </c>
      <c r="O3020" s="1061">
        <v>21.71</v>
      </c>
      <c r="P3020" s="1061">
        <v>21.71</v>
      </c>
      <c r="Q3020" s="1061">
        <v>21.71</v>
      </c>
      <c r="R3020" s="1061">
        <v>21.71</v>
      </c>
      <c r="S3020" s="1061">
        <v>21.71</v>
      </c>
      <c r="T3020" s="1061">
        <v>21.71</v>
      </c>
      <c r="U3020" s="1061">
        <v>21.71</v>
      </c>
      <c r="V3020" s="1061">
        <v>21.71</v>
      </c>
      <c r="W3020" s="1061">
        <v>21.71</v>
      </c>
    </row>
    <row r="3021" spans="1:23">
      <c r="A3021" s="908"/>
      <c r="B3021" s="1061" t="s">
        <v>234</v>
      </c>
      <c r="C3021" s="1061" t="s">
        <v>235</v>
      </c>
      <c r="D3021" s="1061" t="s">
        <v>5455</v>
      </c>
      <c r="E3021" s="1061" t="s">
        <v>8486</v>
      </c>
      <c r="F3021" s="1061" t="s">
        <v>8487</v>
      </c>
      <c r="G3021" s="1061" t="s">
        <v>1739</v>
      </c>
      <c r="H3021" s="1061" t="s">
        <v>129</v>
      </c>
      <c r="I3021" s="1061" t="s">
        <v>21</v>
      </c>
      <c r="J3021" s="1061" t="s">
        <v>7975</v>
      </c>
      <c r="K3021" s="1061" t="s">
        <v>14849</v>
      </c>
      <c r="L3021" s="1061">
        <v>19.989999999999998</v>
      </c>
      <c r="M3021" s="1061">
        <v>19.989999999999998</v>
      </c>
      <c r="N3021" s="1061">
        <v>19.989999999999998</v>
      </c>
      <c r="O3021" s="1061">
        <v>19.989999999999998</v>
      </c>
      <c r="P3021" s="1061">
        <v>19.989999999999998</v>
      </c>
      <c r="Q3021" s="1061">
        <v>19.989999999999998</v>
      </c>
      <c r="R3021" s="1061">
        <v>19.989999999999998</v>
      </c>
      <c r="S3021" s="1061">
        <v>19.989999999999998</v>
      </c>
      <c r="T3021" s="1061">
        <v>19.989999999999998</v>
      </c>
      <c r="U3021" s="1061">
        <v>19.989999999999998</v>
      </c>
      <c r="V3021" s="1061">
        <v>19.989999999999998</v>
      </c>
      <c r="W3021" s="1061">
        <v>19.989999999999998</v>
      </c>
    </row>
    <row r="3022" spans="1:23">
      <c r="A3022" s="908"/>
      <c r="B3022" s="1061" t="s">
        <v>234</v>
      </c>
      <c r="C3022" s="1061" t="s">
        <v>235</v>
      </c>
      <c r="D3022" s="1061" t="s">
        <v>5455</v>
      </c>
      <c r="E3022" s="1061" t="s">
        <v>10517</v>
      </c>
      <c r="F3022" s="1061" t="s">
        <v>5481</v>
      </c>
      <c r="G3022" s="1061" t="s">
        <v>1739</v>
      </c>
      <c r="H3022" s="1061" t="s">
        <v>129</v>
      </c>
      <c r="I3022" s="1061" t="s">
        <v>21</v>
      </c>
      <c r="J3022" s="1061" t="s">
        <v>7975</v>
      </c>
      <c r="K3022" s="1061" t="s">
        <v>14849</v>
      </c>
      <c r="L3022" s="1061">
        <v>22.98</v>
      </c>
      <c r="M3022" s="1061">
        <v>22.98</v>
      </c>
      <c r="N3022" s="1061">
        <v>22.98</v>
      </c>
      <c r="O3022" s="1061">
        <v>22.98</v>
      </c>
      <c r="P3022" s="1061">
        <v>22.98</v>
      </c>
      <c r="Q3022" s="1061">
        <v>22.98</v>
      </c>
      <c r="R3022" s="1061">
        <v>22.98</v>
      </c>
      <c r="S3022" s="1061">
        <v>22.98</v>
      </c>
      <c r="T3022" s="1061">
        <v>22.98</v>
      </c>
      <c r="U3022" s="1061">
        <v>22.98</v>
      </c>
      <c r="V3022" s="1061">
        <v>22.98</v>
      </c>
      <c r="W3022" s="1061">
        <v>22.98</v>
      </c>
    </row>
    <row r="3023" spans="1:23">
      <c r="A3023" s="908"/>
      <c r="B3023" s="1061" t="s">
        <v>234</v>
      </c>
      <c r="C3023" s="1061" t="s">
        <v>235</v>
      </c>
      <c r="D3023" s="1061" t="s">
        <v>5455</v>
      </c>
      <c r="E3023" s="1061" t="s">
        <v>7016</v>
      </c>
      <c r="F3023" s="1061" t="s">
        <v>5482</v>
      </c>
      <c r="G3023" s="1061" t="s">
        <v>1739</v>
      </c>
      <c r="H3023" s="1061" t="s">
        <v>129</v>
      </c>
      <c r="I3023" s="1061" t="s">
        <v>21</v>
      </c>
      <c r="J3023" s="1061" t="s">
        <v>7975</v>
      </c>
      <c r="K3023" s="1061" t="s">
        <v>14849</v>
      </c>
      <c r="L3023" s="1061">
        <v>20.59</v>
      </c>
      <c r="M3023" s="1061">
        <v>20.59</v>
      </c>
      <c r="N3023" s="1061">
        <v>20.59</v>
      </c>
      <c r="O3023" s="1061">
        <v>20.59</v>
      </c>
      <c r="P3023" s="1061">
        <v>20.59</v>
      </c>
      <c r="Q3023" s="1061">
        <v>20.59</v>
      </c>
      <c r="R3023" s="1061">
        <v>20.59</v>
      </c>
      <c r="S3023" s="1061">
        <v>20.59</v>
      </c>
      <c r="T3023" s="1061">
        <v>20.59</v>
      </c>
      <c r="U3023" s="1061">
        <v>20.59</v>
      </c>
      <c r="V3023" s="1061">
        <v>20.59</v>
      </c>
      <c r="W3023" s="1061">
        <v>20.59</v>
      </c>
    </row>
    <row r="3024" spans="1:23">
      <c r="A3024" s="908"/>
      <c r="B3024" s="1061" t="s">
        <v>234</v>
      </c>
      <c r="C3024" s="1061" t="s">
        <v>235</v>
      </c>
      <c r="D3024" s="1061" t="s">
        <v>5455</v>
      </c>
      <c r="E3024" s="1061" t="s">
        <v>10518</v>
      </c>
      <c r="F3024" s="1061" t="s">
        <v>10510</v>
      </c>
      <c r="G3024" s="1061" t="s">
        <v>1739</v>
      </c>
      <c r="H3024" s="1061" t="s">
        <v>129</v>
      </c>
      <c r="I3024" s="1061" t="s">
        <v>21</v>
      </c>
      <c r="J3024" s="1061" t="s">
        <v>7975</v>
      </c>
      <c r="K3024" s="1061" t="s">
        <v>14849</v>
      </c>
      <c r="L3024" s="1061">
        <v>19.989999999999998</v>
      </c>
      <c r="M3024" s="1061">
        <v>19.989999999999998</v>
      </c>
      <c r="N3024" s="1061">
        <v>19.989999999999998</v>
      </c>
      <c r="O3024" s="1061">
        <v>19.989999999999998</v>
      </c>
      <c r="P3024" s="1061">
        <v>19.989999999999998</v>
      </c>
      <c r="Q3024" s="1061">
        <v>19.989999999999998</v>
      </c>
      <c r="R3024" s="1061">
        <v>19.989999999999998</v>
      </c>
      <c r="S3024" s="1061">
        <v>19.989999999999998</v>
      </c>
      <c r="T3024" s="1061">
        <v>19.989999999999998</v>
      </c>
      <c r="U3024" s="1061">
        <v>19.989999999999998</v>
      </c>
      <c r="V3024" s="1061">
        <v>19.989999999999998</v>
      </c>
      <c r="W3024" s="1061">
        <v>19.989999999999998</v>
      </c>
    </row>
    <row r="3025" spans="1:23">
      <c r="A3025" s="908"/>
      <c r="B3025" s="1061" t="s">
        <v>234</v>
      </c>
      <c r="C3025" s="1061" t="s">
        <v>235</v>
      </c>
      <c r="D3025" s="1061" t="s">
        <v>5455</v>
      </c>
      <c r="E3025" s="1061" t="s">
        <v>9990</v>
      </c>
      <c r="F3025" s="1061" t="s">
        <v>10018</v>
      </c>
      <c r="G3025" s="1061" t="s">
        <v>1739</v>
      </c>
      <c r="H3025" s="1061" t="s">
        <v>129</v>
      </c>
      <c r="I3025" s="1061" t="s">
        <v>21</v>
      </c>
      <c r="J3025" s="1061" t="s">
        <v>7975</v>
      </c>
      <c r="K3025" s="1061" t="s">
        <v>14849</v>
      </c>
      <c r="L3025" s="1061">
        <v>23</v>
      </c>
      <c r="M3025" s="1061">
        <v>23</v>
      </c>
      <c r="N3025" s="1061">
        <v>23</v>
      </c>
      <c r="O3025" s="1061">
        <v>23</v>
      </c>
      <c r="P3025" s="1061">
        <v>23</v>
      </c>
      <c r="Q3025" s="1061">
        <v>23</v>
      </c>
      <c r="R3025" s="1061">
        <v>23</v>
      </c>
      <c r="S3025" s="1061">
        <v>23</v>
      </c>
      <c r="T3025" s="1061">
        <v>23</v>
      </c>
      <c r="U3025" s="1061">
        <v>23</v>
      </c>
      <c r="V3025" s="1061">
        <v>23</v>
      </c>
      <c r="W3025" s="1061">
        <v>23</v>
      </c>
    </row>
    <row r="3026" spans="1:23">
      <c r="A3026" s="908"/>
      <c r="B3026" s="1061" t="s">
        <v>234</v>
      </c>
      <c r="C3026" s="1061" t="s">
        <v>235</v>
      </c>
      <c r="D3026" s="1061" t="s">
        <v>5455</v>
      </c>
      <c r="E3026" s="1061" t="s">
        <v>9252</v>
      </c>
      <c r="F3026" s="1061" t="s">
        <v>9253</v>
      </c>
      <c r="G3026" s="1061" t="s">
        <v>1739</v>
      </c>
      <c r="H3026" s="1061" t="s">
        <v>129</v>
      </c>
      <c r="I3026" s="1061" t="s">
        <v>21</v>
      </c>
      <c r="J3026" s="1061" t="s">
        <v>7975</v>
      </c>
      <c r="K3026" s="1061" t="s">
        <v>14849</v>
      </c>
      <c r="L3026" s="1061">
        <v>25.1</v>
      </c>
      <c r="M3026" s="1061">
        <v>25.1</v>
      </c>
      <c r="N3026" s="1061">
        <v>25.1</v>
      </c>
      <c r="O3026" s="1061">
        <v>25.1</v>
      </c>
      <c r="P3026" s="1061">
        <v>25.1</v>
      </c>
      <c r="Q3026" s="1061">
        <v>25.1</v>
      </c>
      <c r="R3026" s="1061">
        <v>25.1</v>
      </c>
      <c r="S3026" s="1061">
        <v>25.1</v>
      </c>
      <c r="T3026" s="1061">
        <v>25.1</v>
      </c>
      <c r="U3026" s="1061">
        <v>25.1</v>
      </c>
      <c r="V3026" s="1061">
        <v>25.1</v>
      </c>
      <c r="W3026" s="1061">
        <v>25.1</v>
      </c>
    </row>
    <row r="3027" spans="1:23">
      <c r="A3027" s="908"/>
      <c r="B3027" s="1061" t="s">
        <v>234</v>
      </c>
      <c r="C3027" s="1061" t="s">
        <v>235</v>
      </c>
      <c r="D3027" s="1061" t="s">
        <v>5455</v>
      </c>
      <c r="E3027" s="1061" t="s">
        <v>8134</v>
      </c>
      <c r="F3027" s="1061" t="s">
        <v>9993</v>
      </c>
      <c r="G3027" s="1061" t="s">
        <v>1739</v>
      </c>
      <c r="H3027" s="1061" t="s">
        <v>129</v>
      </c>
      <c r="I3027" s="1061" t="s">
        <v>21</v>
      </c>
      <c r="J3027" s="1061" t="s">
        <v>7975</v>
      </c>
      <c r="K3027" s="1061" t="s">
        <v>14849</v>
      </c>
      <c r="L3027" s="1061">
        <v>22.96</v>
      </c>
      <c r="M3027" s="1061">
        <v>22.96</v>
      </c>
      <c r="N3027" s="1061">
        <v>22.96</v>
      </c>
      <c r="O3027" s="1061">
        <v>22.96</v>
      </c>
      <c r="P3027" s="1061">
        <v>22.96</v>
      </c>
      <c r="Q3027" s="1061">
        <v>22.96</v>
      </c>
      <c r="R3027" s="1061">
        <v>22.96</v>
      </c>
      <c r="S3027" s="1061">
        <v>22.96</v>
      </c>
      <c r="T3027" s="1061">
        <v>22.96</v>
      </c>
      <c r="U3027" s="1061">
        <v>22.96</v>
      </c>
      <c r="V3027" s="1061">
        <v>22.96</v>
      </c>
      <c r="W3027" s="1061">
        <v>22.96</v>
      </c>
    </row>
    <row r="3028" spans="1:23">
      <c r="A3028" s="908"/>
      <c r="B3028" s="1061" t="s">
        <v>234</v>
      </c>
      <c r="C3028" s="1061" t="s">
        <v>235</v>
      </c>
      <c r="D3028" s="1061" t="s">
        <v>5455</v>
      </c>
      <c r="E3028" s="1061" t="s">
        <v>5559</v>
      </c>
      <c r="F3028" s="1061" t="s">
        <v>5560</v>
      </c>
      <c r="G3028" s="1061" t="s">
        <v>1739</v>
      </c>
      <c r="H3028" s="1061" t="s">
        <v>129</v>
      </c>
      <c r="I3028" s="1061" t="s">
        <v>21</v>
      </c>
      <c r="J3028" s="1061" t="s">
        <v>7975</v>
      </c>
      <c r="K3028" s="1061" t="s">
        <v>14849</v>
      </c>
      <c r="L3028" s="1061">
        <v>45.99</v>
      </c>
      <c r="M3028" s="1061">
        <v>45.99</v>
      </c>
      <c r="N3028" s="1061">
        <v>45.99</v>
      </c>
      <c r="O3028" s="1061">
        <v>45.99</v>
      </c>
      <c r="P3028" s="1061">
        <v>45.99</v>
      </c>
      <c r="Q3028" s="1061">
        <v>45.99</v>
      </c>
      <c r="R3028" s="1061">
        <v>45.99</v>
      </c>
      <c r="S3028" s="1061">
        <v>45.99</v>
      </c>
      <c r="T3028" s="1061">
        <v>45.99</v>
      </c>
      <c r="U3028" s="1061">
        <v>45.99</v>
      </c>
      <c r="V3028" s="1061">
        <v>45.99</v>
      </c>
      <c r="W3028" s="1061">
        <v>45.99</v>
      </c>
    </row>
    <row r="3029" spans="1:23">
      <c r="A3029" s="908"/>
      <c r="B3029" s="1061" t="s">
        <v>234</v>
      </c>
      <c r="C3029" s="1061" t="s">
        <v>235</v>
      </c>
      <c r="D3029" s="1061" t="s">
        <v>5455</v>
      </c>
      <c r="E3029" s="1061" t="s">
        <v>5561</v>
      </c>
      <c r="F3029" s="1061" t="s">
        <v>5562</v>
      </c>
      <c r="G3029" s="1061" t="s">
        <v>1739</v>
      </c>
      <c r="H3029" s="1061" t="s">
        <v>129</v>
      </c>
      <c r="I3029" s="1061" t="s">
        <v>21</v>
      </c>
      <c r="J3029" s="1061" t="s">
        <v>7975</v>
      </c>
      <c r="K3029" s="1061" t="s">
        <v>14849</v>
      </c>
      <c r="L3029" s="1061">
        <v>92.11</v>
      </c>
      <c r="M3029" s="1061">
        <v>92.11</v>
      </c>
      <c r="N3029" s="1061">
        <v>92.11</v>
      </c>
      <c r="O3029" s="1061">
        <v>92.11</v>
      </c>
      <c r="P3029" s="1061">
        <v>92.11</v>
      </c>
      <c r="Q3029" s="1061">
        <v>92.11</v>
      </c>
      <c r="R3029" s="1061">
        <v>92.11</v>
      </c>
      <c r="S3029" s="1061">
        <v>92.11</v>
      </c>
      <c r="T3029" s="1061">
        <v>92.11</v>
      </c>
      <c r="U3029" s="1061">
        <v>92.11</v>
      </c>
      <c r="V3029" s="1061">
        <v>92.11</v>
      </c>
      <c r="W3029" s="1061">
        <v>92.11</v>
      </c>
    </row>
    <row r="3030" spans="1:23">
      <c r="A3030" s="908"/>
      <c r="B3030" s="1061" t="s">
        <v>234</v>
      </c>
      <c r="C3030" s="1061" t="s">
        <v>235</v>
      </c>
      <c r="D3030" s="1061" t="s">
        <v>5455</v>
      </c>
      <c r="E3030" s="1061" t="s">
        <v>9254</v>
      </c>
      <c r="F3030" s="1061" t="s">
        <v>9255</v>
      </c>
      <c r="G3030" s="1061" t="s">
        <v>1739</v>
      </c>
      <c r="H3030" s="1061" t="s">
        <v>129</v>
      </c>
      <c r="I3030" s="1061" t="s">
        <v>21</v>
      </c>
      <c r="J3030" s="1061" t="s">
        <v>7975</v>
      </c>
      <c r="K3030" s="1061" t="s">
        <v>14849</v>
      </c>
      <c r="L3030" s="1061">
        <v>27.5</v>
      </c>
      <c r="M3030" s="1061">
        <v>27.5</v>
      </c>
      <c r="N3030" s="1061">
        <v>27.5</v>
      </c>
      <c r="O3030" s="1061">
        <v>27.5</v>
      </c>
      <c r="P3030" s="1061">
        <v>27.5</v>
      </c>
      <c r="Q3030" s="1061">
        <v>27.5</v>
      </c>
      <c r="R3030" s="1061">
        <v>27.5</v>
      </c>
      <c r="S3030" s="1061">
        <v>27.5</v>
      </c>
      <c r="T3030" s="1061">
        <v>27.5</v>
      </c>
      <c r="U3030" s="1061">
        <v>27.5</v>
      </c>
      <c r="V3030" s="1061">
        <v>27.5</v>
      </c>
      <c r="W3030" s="1061">
        <v>27.5</v>
      </c>
    </row>
    <row r="3031" spans="1:23">
      <c r="A3031" s="908"/>
      <c r="B3031" s="1061" t="s">
        <v>234</v>
      </c>
      <c r="C3031" s="1061" t="s">
        <v>235</v>
      </c>
      <c r="D3031" s="1061" t="s">
        <v>5455</v>
      </c>
      <c r="E3031" s="1061" t="s">
        <v>5563</v>
      </c>
      <c r="F3031" s="1061" t="s">
        <v>5564</v>
      </c>
      <c r="G3031" s="1061" t="s">
        <v>1739</v>
      </c>
      <c r="H3031" s="1061" t="s">
        <v>129</v>
      </c>
      <c r="I3031" s="1061" t="s">
        <v>21</v>
      </c>
      <c r="J3031" s="1061" t="s">
        <v>7975</v>
      </c>
      <c r="K3031" s="1061" t="s">
        <v>14849</v>
      </c>
      <c r="L3031" s="1061">
        <v>17.54</v>
      </c>
      <c r="M3031" s="1061">
        <v>17.54</v>
      </c>
      <c r="N3031" s="1061">
        <v>17.54</v>
      </c>
      <c r="O3031" s="1061">
        <v>17.54</v>
      </c>
      <c r="P3031" s="1061">
        <v>17.54</v>
      </c>
      <c r="Q3031" s="1061">
        <v>17.54</v>
      </c>
      <c r="R3031" s="1061">
        <v>17.54</v>
      </c>
      <c r="S3031" s="1061">
        <v>17.54</v>
      </c>
      <c r="T3031" s="1061">
        <v>17.54</v>
      </c>
      <c r="U3031" s="1061">
        <v>17.54</v>
      </c>
      <c r="V3031" s="1061">
        <v>17.54</v>
      </c>
      <c r="W3031" s="1061">
        <v>17.54</v>
      </c>
    </row>
    <row r="3032" spans="1:23">
      <c r="A3032" s="908"/>
      <c r="B3032" s="1061" t="s">
        <v>234</v>
      </c>
      <c r="C3032" s="1061" t="s">
        <v>235</v>
      </c>
      <c r="D3032" s="1061" t="s">
        <v>5455</v>
      </c>
      <c r="E3032" s="1061" t="s">
        <v>5565</v>
      </c>
      <c r="F3032" s="1061" t="s">
        <v>5566</v>
      </c>
      <c r="G3032" s="1061" t="s">
        <v>1739</v>
      </c>
      <c r="H3032" s="1061" t="s">
        <v>129</v>
      </c>
      <c r="I3032" s="1061" t="s">
        <v>21</v>
      </c>
      <c r="J3032" s="1061" t="s">
        <v>7975</v>
      </c>
      <c r="K3032" s="1061" t="s">
        <v>14849</v>
      </c>
      <c r="L3032" s="1061">
        <v>36.04</v>
      </c>
      <c r="M3032" s="1061">
        <v>36.04</v>
      </c>
      <c r="N3032" s="1061">
        <v>36.04</v>
      </c>
      <c r="O3032" s="1061">
        <v>36.04</v>
      </c>
      <c r="P3032" s="1061">
        <v>36.04</v>
      </c>
      <c r="Q3032" s="1061">
        <v>36.04</v>
      </c>
      <c r="R3032" s="1061">
        <v>36.04</v>
      </c>
      <c r="S3032" s="1061">
        <v>36.04</v>
      </c>
      <c r="T3032" s="1061">
        <v>36.04</v>
      </c>
      <c r="U3032" s="1061">
        <v>36.04</v>
      </c>
      <c r="V3032" s="1061">
        <v>36.04</v>
      </c>
      <c r="W3032" s="1061">
        <v>36.04</v>
      </c>
    </row>
    <row r="3033" spans="1:23">
      <c r="A3033" s="908"/>
      <c r="B3033" s="1061" t="s">
        <v>234</v>
      </c>
      <c r="C3033" s="1061" t="s">
        <v>235</v>
      </c>
      <c r="D3033" s="1061" t="s">
        <v>5455</v>
      </c>
      <c r="E3033" s="1061" t="s">
        <v>10519</v>
      </c>
      <c r="F3033" s="1061" t="s">
        <v>5481</v>
      </c>
      <c r="G3033" s="1061" t="s">
        <v>1739</v>
      </c>
      <c r="H3033" s="1061" t="s">
        <v>129</v>
      </c>
      <c r="I3033" s="1061" t="s">
        <v>21</v>
      </c>
      <c r="J3033" s="1061" t="s">
        <v>7975</v>
      </c>
      <c r="K3033" s="1061" t="s">
        <v>14849</v>
      </c>
      <c r="L3033" s="1061">
        <v>15.96</v>
      </c>
      <c r="M3033" s="1061">
        <v>15.96</v>
      </c>
      <c r="N3033" s="1061">
        <v>15.96</v>
      </c>
      <c r="O3033" s="1061">
        <v>15.96</v>
      </c>
      <c r="P3033" s="1061">
        <v>15.96</v>
      </c>
      <c r="Q3033" s="1061">
        <v>15.96</v>
      </c>
      <c r="R3033" s="1061">
        <v>15.96</v>
      </c>
      <c r="S3033" s="1061">
        <v>15.96</v>
      </c>
      <c r="T3033" s="1061">
        <v>15.96</v>
      </c>
      <c r="U3033" s="1061">
        <v>15.96</v>
      </c>
      <c r="V3033" s="1061">
        <v>15.96</v>
      </c>
      <c r="W3033" s="1061">
        <v>15.96</v>
      </c>
    </row>
    <row r="3034" spans="1:23">
      <c r="A3034" s="908"/>
      <c r="B3034" s="1061" t="s">
        <v>234</v>
      </c>
      <c r="C3034" s="1061" t="s">
        <v>235</v>
      </c>
      <c r="D3034" s="1061" t="s">
        <v>5455</v>
      </c>
      <c r="E3034" s="1061" t="s">
        <v>5567</v>
      </c>
      <c r="F3034" s="1061" t="s">
        <v>5520</v>
      </c>
      <c r="G3034" s="1061" t="s">
        <v>1739</v>
      </c>
      <c r="H3034" s="1061" t="s">
        <v>129</v>
      </c>
      <c r="I3034" s="1061" t="s">
        <v>21</v>
      </c>
      <c r="J3034" s="1061" t="s">
        <v>7975</v>
      </c>
      <c r="K3034" s="1061" t="s">
        <v>14849</v>
      </c>
      <c r="L3034" s="1061">
        <v>18.260000000000002</v>
      </c>
      <c r="M3034" s="1061">
        <v>18.260000000000002</v>
      </c>
      <c r="N3034" s="1061">
        <v>18.260000000000002</v>
      </c>
      <c r="O3034" s="1061">
        <v>18.260000000000002</v>
      </c>
      <c r="P3034" s="1061">
        <v>18.260000000000002</v>
      </c>
      <c r="Q3034" s="1061">
        <v>18.260000000000002</v>
      </c>
      <c r="R3034" s="1061">
        <v>18.260000000000002</v>
      </c>
      <c r="S3034" s="1061">
        <v>18.260000000000002</v>
      </c>
      <c r="T3034" s="1061">
        <v>18.260000000000002</v>
      </c>
      <c r="U3034" s="1061">
        <v>18.260000000000002</v>
      </c>
      <c r="V3034" s="1061">
        <v>18.260000000000002</v>
      </c>
      <c r="W3034" s="1061">
        <v>18.260000000000002</v>
      </c>
    </row>
    <row r="3035" spans="1:23">
      <c r="A3035" s="908"/>
      <c r="B3035" s="1061" t="s">
        <v>234</v>
      </c>
      <c r="C3035" s="1061" t="s">
        <v>235</v>
      </c>
      <c r="D3035" s="1061" t="s">
        <v>5455</v>
      </c>
      <c r="E3035" s="1061" t="s">
        <v>5568</v>
      </c>
      <c r="F3035" s="1061" t="s">
        <v>5569</v>
      </c>
      <c r="G3035" s="1061" t="s">
        <v>1739</v>
      </c>
      <c r="H3035" s="1061" t="s">
        <v>129</v>
      </c>
      <c r="I3035" s="1061" t="s">
        <v>21</v>
      </c>
      <c r="J3035" s="1061" t="s">
        <v>7975</v>
      </c>
      <c r="K3035" s="1061" t="s">
        <v>14849</v>
      </c>
      <c r="L3035" s="1061">
        <v>81.58</v>
      </c>
      <c r="M3035" s="1061">
        <v>81.58</v>
      </c>
      <c r="N3035" s="1061">
        <v>81.58</v>
      </c>
      <c r="O3035" s="1061">
        <v>81.58</v>
      </c>
      <c r="P3035" s="1061">
        <v>81.58</v>
      </c>
      <c r="Q3035" s="1061">
        <v>81.58</v>
      </c>
      <c r="R3035" s="1061">
        <v>81.58</v>
      </c>
      <c r="S3035" s="1061">
        <v>81.58</v>
      </c>
      <c r="T3035" s="1061">
        <v>81.58</v>
      </c>
      <c r="U3035" s="1061">
        <v>81.58</v>
      </c>
      <c r="V3035" s="1061">
        <v>81.58</v>
      </c>
      <c r="W3035" s="1061">
        <v>81.58</v>
      </c>
    </row>
    <row r="3036" spans="1:23">
      <c r="A3036" s="908"/>
      <c r="B3036" s="1061" t="s">
        <v>234</v>
      </c>
      <c r="C3036" s="1061" t="s">
        <v>235</v>
      </c>
      <c r="D3036" s="1061" t="s">
        <v>5455</v>
      </c>
      <c r="E3036" s="1061" t="s">
        <v>5570</v>
      </c>
      <c r="F3036" s="1061" t="s">
        <v>5569</v>
      </c>
      <c r="G3036" s="1061" t="s">
        <v>1739</v>
      </c>
      <c r="H3036" s="1061" t="s">
        <v>129</v>
      </c>
      <c r="I3036" s="1061" t="s">
        <v>21</v>
      </c>
      <c r="J3036" s="1061" t="s">
        <v>7975</v>
      </c>
      <c r="K3036" s="1061" t="s">
        <v>14849</v>
      </c>
      <c r="L3036" s="1061">
        <v>81.28</v>
      </c>
      <c r="M3036" s="1061">
        <v>81.28</v>
      </c>
      <c r="N3036" s="1061">
        <v>81.28</v>
      </c>
      <c r="O3036" s="1061">
        <v>81.28</v>
      </c>
      <c r="P3036" s="1061">
        <v>81.28</v>
      </c>
      <c r="Q3036" s="1061">
        <v>81.28</v>
      </c>
      <c r="R3036" s="1061">
        <v>81.28</v>
      </c>
      <c r="S3036" s="1061">
        <v>81.28</v>
      </c>
      <c r="T3036" s="1061">
        <v>81.28</v>
      </c>
      <c r="U3036" s="1061">
        <v>81.28</v>
      </c>
      <c r="V3036" s="1061">
        <v>81.28</v>
      </c>
      <c r="W3036" s="1061">
        <v>81.28</v>
      </c>
    </row>
    <row r="3037" spans="1:23">
      <c r="A3037" s="908"/>
      <c r="B3037" s="1061" t="s">
        <v>234</v>
      </c>
      <c r="C3037" s="1061" t="s">
        <v>235</v>
      </c>
      <c r="D3037" s="1061" t="s">
        <v>5455</v>
      </c>
      <c r="E3037" s="1061" t="s">
        <v>8489</v>
      </c>
      <c r="F3037" s="1061" t="s">
        <v>7976</v>
      </c>
      <c r="G3037" s="1061" t="s">
        <v>1739</v>
      </c>
      <c r="H3037" s="1061" t="s">
        <v>129</v>
      </c>
      <c r="I3037" s="1061" t="s">
        <v>21</v>
      </c>
      <c r="J3037" s="1061" t="s">
        <v>7975</v>
      </c>
      <c r="K3037" s="1061" t="s">
        <v>14849</v>
      </c>
      <c r="L3037" s="1061">
        <v>8.39</v>
      </c>
      <c r="M3037" s="1061">
        <v>8.39</v>
      </c>
      <c r="N3037" s="1061">
        <v>8.39</v>
      </c>
      <c r="O3037" s="1061">
        <v>8.39</v>
      </c>
      <c r="P3037" s="1061">
        <v>8.39</v>
      </c>
      <c r="Q3037" s="1061">
        <v>8.39</v>
      </c>
      <c r="R3037" s="1061">
        <v>8.39</v>
      </c>
      <c r="S3037" s="1061">
        <v>8.39</v>
      </c>
      <c r="T3037" s="1061">
        <v>8.39</v>
      </c>
      <c r="U3037" s="1061">
        <v>8.39</v>
      </c>
      <c r="V3037" s="1061">
        <v>8.39</v>
      </c>
      <c r="W3037" s="1061">
        <v>8.39</v>
      </c>
    </row>
    <row r="3038" spans="1:23">
      <c r="A3038" s="908"/>
      <c r="B3038" s="1061" t="s">
        <v>234</v>
      </c>
      <c r="C3038" s="1061" t="s">
        <v>235</v>
      </c>
      <c r="D3038" s="1061" t="s">
        <v>5455</v>
      </c>
      <c r="E3038" s="1061" t="s">
        <v>9256</v>
      </c>
      <c r="F3038" s="1061" t="s">
        <v>8125</v>
      </c>
      <c r="G3038" s="1061" t="s">
        <v>1739</v>
      </c>
      <c r="H3038" s="1061" t="s">
        <v>129</v>
      </c>
      <c r="I3038" s="1061" t="s">
        <v>21</v>
      </c>
      <c r="J3038" s="1061" t="s">
        <v>7975</v>
      </c>
      <c r="K3038" s="1061" t="s">
        <v>14849</v>
      </c>
      <c r="L3038" s="1061">
        <v>36.92</v>
      </c>
      <c r="M3038" s="1061">
        <v>36.92</v>
      </c>
      <c r="N3038" s="1061">
        <v>36.92</v>
      </c>
      <c r="O3038" s="1061">
        <v>36.92</v>
      </c>
      <c r="P3038" s="1061">
        <v>36.92</v>
      </c>
      <c r="Q3038" s="1061">
        <v>36.92</v>
      </c>
      <c r="R3038" s="1061">
        <v>36.92</v>
      </c>
      <c r="S3038" s="1061">
        <v>36.92</v>
      </c>
      <c r="T3038" s="1061">
        <v>36.92</v>
      </c>
      <c r="U3038" s="1061">
        <v>36.92</v>
      </c>
      <c r="V3038" s="1061">
        <v>36.92</v>
      </c>
      <c r="W3038" s="1061">
        <v>36.92</v>
      </c>
    </row>
    <row r="3039" spans="1:23">
      <c r="A3039" s="908"/>
      <c r="B3039" s="1061" t="s">
        <v>234</v>
      </c>
      <c r="C3039" s="1061" t="s">
        <v>235</v>
      </c>
      <c r="D3039" s="1061" t="s">
        <v>5455</v>
      </c>
      <c r="E3039" s="1061" t="s">
        <v>5571</v>
      </c>
      <c r="F3039" s="1061" t="s">
        <v>5572</v>
      </c>
      <c r="G3039" s="1061" t="s">
        <v>1739</v>
      </c>
      <c r="H3039" s="1061" t="s">
        <v>129</v>
      </c>
      <c r="I3039" s="1061" t="s">
        <v>21</v>
      </c>
      <c r="J3039" s="1061" t="s">
        <v>7975</v>
      </c>
      <c r="K3039" s="1061" t="s">
        <v>14849</v>
      </c>
      <c r="L3039" s="1061">
        <v>76.06</v>
      </c>
      <c r="M3039" s="1061">
        <v>76.06</v>
      </c>
      <c r="N3039" s="1061">
        <v>76.06</v>
      </c>
      <c r="O3039" s="1061">
        <v>76.06</v>
      </c>
      <c r="P3039" s="1061">
        <v>76.06</v>
      </c>
      <c r="Q3039" s="1061">
        <v>76.06</v>
      </c>
      <c r="R3039" s="1061">
        <v>76.06</v>
      </c>
      <c r="S3039" s="1061">
        <v>76.06</v>
      </c>
      <c r="T3039" s="1061">
        <v>76.06</v>
      </c>
      <c r="U3039" s="1061">
        <v>76.06</v>
      </c>
      <c r="V3039" s="1061">
        <v>76.06</v>
      </c>
      <c r="W3039" s="1061">
        <v>76.06</v>
      </c>
    </row>
    <row r="3040" spans="1:23">
      <c r="A3040" s="908"/>
      <c r="B3040" s="1061" t="s">
        <v>234</v>
      </c>
      <c r="C3040" s="1061" t="s">
        <v>235</v>
      </c>
      <c r="D3040" s="1061" t="s">
        <v>5455</v>
      </c>
      <c r="E3040" s="1061" t="s">
        <v>5573</v>
      </c>
      <c r="F3040" s="1061" t="s">
        <v>5574</v>
      </c>
      <c r="G3040" s="1061" t="s">
        <v>1739</v>
      </c>
      <c r="H3040" s="1061" t="s">
        <v>129</v>
      </c>
      <c r="I3040" s="1061" t="s">
        <v>21</v>
      </c>
      <c r="J3040" s="1061" t="s">
        <v>7975</v>
      </c>
      <c r="K3040" s="1061" t="s">
        <v>14849</v>
      </c>
      <c r="L3040" s="1061">
        <v>81.58</v>
      </c>
      <c r="M3040" s="1061">
        <v>81.58</v>
      </c>
      <c r="N3040" s="1061">
        <v>81.58</v>
      </c>
      <c r="O3040" s="1061">
        <v>81.58</v>
      </c>
      <c r="P3040" s="1061">
        <v>81.58</v>
      </c>
      <c r="Q3040" s="1061">
        <v>81.58</v>
      </c>
      <c r="R3040" s="1061">
        <v>81.58</v>
      </c>
      <c r="S3040" s="1061">
        <v>81.58</v>
      </c>
      <c r="T3040" s="1061">
        <v>81.58</v>
      </c>
      <c r="U3040" s="1061">
        <v>81.58</v>
      </c>
      <c r="V3040" s="1061">
        <v>81.58</v>
      </c>
      <c r="W3040" s="1061">
        <v>81.58</v>
      </c>
    </row>
    <row r="3041" spans="1:23">
      <c r="A3041" s="908"/>
      <c r="B3041" s="1061" t="s">
        <v>234</v>
      </c>
      <c r="C3041" s="1061" t="s">
        <v>235</v>
      </c>
      <c r="D3041" s="1061" t="s">
        <v>5455</v>
      </c>
      <c r="E3041" s="1061" t="s">
        <v>5575</v>
      </c>
      <c r="F3041" s="1061" t="s">
        <v>5576</v>
      </c>
      <c r="G3041" s="1061" t="s">
        <v>1739</v>
      </c>
      <c r="H3041" s="1061" t="s">
        <v>129</v>
      </c>
      <c r="I3041" s="1061" t="s">
        <v>21</v>
      </c>
      <c r="J3041" s="1061" t="s">
        <v>7975</v>
      </c>
      <c r="K3041" s="1061" t="s">
        <v>14849</v>
      </c>
      <c r="L3041" s="1061">
        <v>81.58</v>
      </c>
      <c r="M3041" s="1061">
        <v>81.58</v>
      </c>
      <c r="N3041" s="1061">
        <v>81.58</v>
      </c>
      <c r="O3041" s="1061">
        <v>81.58</v>
      </c>
      <c r="P3041" s="1061">
        <v>81.58</v>
      </c>
      <c r="Q3041" s="1061">
        <v>81.58</v>
      </c>
      <c r="R3041" s="1061">
        <v>81.58</v>
      </c>
      <c r="S3041" s="1061">
        <v>81.58</v>
      </c>
      <c r="T3041" s="1061">
        <v>81.58</v>
      </c>
      <c r="U3041" s="1061">
        <v>81.58</v>
      </c>
      <c r="V3041" s="1061">
        <v>81.58</v>
      </c>
      <c r="W3041" s="1061">
        <v>81.58</v>
      </c>
    </row>
    <row r="3042" spans="1:23">
      <c r="A3042" s="908"/>
      <c r="B3042" s="1061" t="s">
        <v>234</v>
      </c>
      <c r="C3042" s="1061" t="s">
        <v>235</v>
      </c>
      <c r="D3042" s="1061" t="s">
        <v>5455</v>
      </c>
      <c r="E3042" s="1061" t="s">
        <v>8490</v>
      </c>
      <c r="F3042" s="1061" t="s">
        <v>8491</v>
      </c>
      <c r="G3042" s="1061" t="s">
        <v>1739</v>
      </c>
      <c r="H3042" s="1061" t="s">
        <v>129</v>
      </c>
      <c r="I3042" s="1061" t="s">
        <v>21</v>
      </c>
      <c r="J3042" s="1061" t="s">
        <v>7975</v>
      </c>
      <c r="K3042" s="1061" t="s">
        <v>14849</v>
      </c>
      <c r="L3042" s="1061">
        <v>81.58</v>
      </c>
      <c r="M3042" s="1061">
        <v>81.58</v>
      </c>
      <c r="N3042" s="1061">
        <v>81.58</v>
      </c>
      <c r="O3042" s="1061">
        <v>81.58</v>
      </c>
      <c r="P3042" s="1061">
        <v>81.58</v>
      </c>
      <c r="Q3042" s="1061">
        <v>81.58</v>
      </c>
      <c r="R3042" s="1061">
        <v>81.58</v>
      </c>
      <c r="S3042" s="1061">
        <v>81.58</v>
      </c>
      <c r="T3042" s="1061">
        <v>81.58</v>
      </c>
      <c r="U3042" s="1061">
        <v>81.58</v>
      </c>
      <c r="V3042" s="1061">
        <v>81.58</v>
      </c>
      <c r="W3042" s="1061">
        <v>81.58</v>
      </c>
    </row>
    <row r="3043" spans="1:23">
      <c r="A3043" s="908"/>
      <c r="B3043" s="1061" t="s">
        <v>234</v>
      </c>
      <c r="C3043" s="1061" t="s">
        <v>235</v>
      </c>
      <c r="D3043" s="1061" t="s">
        <v>5455</v>
      </c>
      <c r="E3043" s="1061" t="s">
        <v>5577</v>
      </c>
      <c r="F3043" s="1061" t="s">
        <v>12886</v>
      </c>
      <c r="G3043" s="1061" t="s">
        <v>1739</v>
      </c>
      <c r="H3043" s="1061" t="s">
        <v>129</v>
      </c>
      <c r="I3043" s="1061" t="s">
        <v>21</v>
      </c>
      <c r="J3043" s="1061" t="s">
        <v>7975</v>
      </c>
      <c r="K3043" s="1061" t="s">
        <v>14849</v>
      </c>
      <c r="L3043" s="1061">
        <v>81.58</v>
      </c>
      <c r="M3043" s="1061">
        <v>81.58</v>
      </c>
      <c r="N3043" s="1061">
        <v>81.58</v>
      </c>
      <c r="O3043" s="1061">
        <v>81.58</v>
      </c>
      <c r="P3043" s="1061">
        <v>81.58</v>
      </c>
      <c r="Q3043" s="1061">
        <v>81.58</v>
      </c>
      <c r="R3043" s="1061">
        <v>81.58</v>
      </c>
      <c r="S3043" s="1061">
        <v>81.58</v>
      </c>
      <c r="T3043" s="1061">
        <v>81.58</v>
      </c>
      <c r="U3043" s="1061">
        <v>81.58</v>
      </c>
      <c r="V3043" s="1061">
        <v>81.58</v>
      </c>
      <c r="W3043" s="1061">
        <v>81.58</v>
      </c>
    </row>
    <row r="3044" spans="1:23">
      <c r="A3044" s="908"/>
      <c r="B3044" s="1061" t="s">
        <v>234</v>
      </c>
      <c r="C3044" s="1061" t="s">
        <v>235</v>
      </c>
      <c r="D3044" s="1061" t="s">
        <v>5455</v>
      </c>
      <c r="E3044" s="1061" t="s">
        <v>10520</v>
      </c>
      <c r="F3044" s="1061" t="s">
        <v>5481</v>
      </c>
      <c r="G3044" s="1061" t="s">
        <v>1739</v>
      </c>
      <c r="H3044" s="1061" t="s">
        <v>129</v>
      </c>
      <c r="I3044" s="1061" t="s">
        <v>21</v>
      </c>
      <c r="J3044" s="1061" t="s">
        <v>7975</v>
      </c>
      <c r="K3044" s="1061" t="s">
        <v>14849</v>
      </c>
      <c r="L3044" s="1061">
        <v>26.94</v>
      </c>
      <c r="M3044" s="1061">
        <v>26.94</v>
      </c>
      <c r="N3044" s="1061">
        <v>26.94</v>
      </c>
      <c r="O3044" s="1061">
        <v>26.94</v>
      </c>
      <c r="P3044" s="1061">
        <v>26.94</v>
      </c>
      <c r="Q3044" s="1061">
        <v>26.94</v>
      </c>
      <c r="R3044" s="1061">
        <v>26.94</v>
      </c>
      <c r="S3044" s="1061">
        <v>26.94</v>
      </c>
      <c r="T3044" s="1061">
        <v>26.94</v>
      </c>
      <c r="U3044" s="1061">
        <v>26.94</v>
      </c>
      <c r="V3044" s="1061">
        <v>26.94</v>
      </c>
      <c r="W3044" s="1061">
        <v>26.94</v>
      </c>
    </row>
    <row r="3045" spans="1:23">
      <c r="A3045" s="908"/>
      <c r="B3045" s="1061" t="s">
        <v>234</v>
      </c>
      <c r="C3045" s="1061" t="s">
        <v>235</v>
      </c>
      <c r="D3045" s="1061" t="s">
        <v>5455</v>
      </c>
      <c r="E3045" s="1061" t="s">
        <v>10521</v>
      </c>
      <c r="F3045" s="1061" t="s">
        <v>5481</v>
      </c>
      <c r="G3045" s="1061" t="s">
        <v>1739</v>
      </c>
      <c r="H3045" s="1061" t="s">
        <v>129</v>
      </c>
      <c r="I3045" s="1061" t="s">
        <v>21</v>
      </c>
      <c r="J3045" s="1061" t="s">
        <v>7975</v>
      </c>
      <c r="K3045" s="1061" t="s">
        <v>14849</v>
      </c>
      <c r="L3045" s="1061">
        <v>23.43</v>
      </c>
      <c r="M3045" s="1061">
        <v>23.43</v>
      </c>
      <c r="N3045" s="1061">
        <v>23.43</v>
      </c>
      <c r="O3045" s="1061">
        <v>23.43</v>
      </c>
      <c r="P3045" s="1061">
        <v>23.43</v>
      </c>
      <c r="Q3045" s="1061">
        <v>23.43</v>
      </c>
      <c r="R3045" s="1061">
        <v>23.43</v>
      </c>
      <c r="S3045" s="1061">
        <v>23.43</v>
      </c>
      <c r="T3045" s="1061">
        <v>23.43</v>
      </c>
      <c r="U3045" s="1061">
        <v>23.43</v>
      </c>
      <c r="V3045" s="1061">
        <v>23.43</v>
      </c>
      <c r="W3045" s="1061">
        <v>23.43</v>
      </c>
    </row>
    <row r="3046" spans="1:23">
      <c r="A3046" s="908"/>
      <c r="B3046" s="1061" t="s">
        <v>234</v>
      </c>
      <c r="C3046" s="1061" t="s">
        <v>235</v>
      </c>
      <c r="D3046" s="1061" t="s">
        <v>5455</v>
      </c>
      <c r="E3046" s="1061" t="s">
        <v>10522</v>
      </c>
      <c r="F3046" s="1061" t="s">
        <v>5481</v>
      </c>
      <c r="G3046" s="1061" t="s">
        <v>1739</v>
      </c>
      <c r="H3046" s="1061" t="s">
        <v>129</v>
      </c>
      <c r="I3046" s="1061" t="s">
        <v>21</v>
      </c>
      <c r="J3046" s="1061" t="s">
        <v>7975</v>
      </c>
      <c r="K3046" s="1061" t="s">
        <v>14849</v>
      </c>
      <c r="L3046" s="1061">
        <v>21.6</v>
      </c>
      <c r="M3046" s="1061">
        <v>21.6</v>
      </c>
      <c r="N3046" s="1061">
        <v>21.6</v>
      </c>
      <c r="O3046" s="1061">
        <v>21.6</v>
      </c>
      <c r="P3046" s="1061">
        <v>21.6</v>
      </c>
      <c r="Q3046" s="1061">
        <v>21.6</v>
      </c>
      <c r="R3046" s="1061">
        <v>21.6</v>
      </c>
      <c r="S3046" s="1061">
        <v>21.6</v>
      </c>
      <c r="T3046" s="1061">
        <v>21.6</v>
      </c>
      <c r="U3046" s="1061">
        <v>21.6</v>
      </c>
      <c r="V3046" s="1061">
        <v>21.6</v>
      </c>
      <c r="W3046" s="1061">
        <v>21.6</v>
      </c>
    </row>
    <row r="3047" spans="1:23">
      <c r="A3047" s="908"/>
      <c r="B3047" s="1061" t="s">
        <v>234</v>
      </c>
      <c r="C3047" s="1061" t="s">
        <v>235</v>
      </c>
      <c r="D3047" s="1061" t="s">
        <v>5455</v>
      </c>
      <c r="E3047" s="1061" t="s">
        <v>10523</v>
      </c>
      <c r="F3047" s="1061" t="s">
        <v>5481</v>
      </c>
      <c r="G3047" s="1061" t="s">
        <v>1739</v>
      </c>
      <c r="H3047" s="1061" t="s">
        <v>129</v>
      </c>
      <c r="I3047" s="1061" t="s">
        <v>21</v>
      </c>
      <c r="J3047" s="1061" t="s">
        <v>7975</v>
      </c>
      <c r="K3047" s="1061" t="s">
        <v>14849</v>
      </c>
      <c r="L3047" s="1061">
        <v>22.74</v>
      </c>
      <c r="M3047" s="1061">
        <v>22.74</v>
      </c>
      <c r="N3047" s="1061">
        <v>22.74</v>
      </c>
      <c r="O3047" s="1061">
        <v>22.74</v>
      </c>
      <c r="P3047" s="1061">
        <v>22.74</v>
      </c>
      <c r="Q3047" s="1061">
        <v>22.74</v>
      </c>
      <c r="R3047" s="1061">
        <v>22.74</v>
      </c>
      <c r="S3047" s="1061">
        <v>22.74</v>
      </c>
      <c r="T3047" s="1061">
        <v>22.74</v>
      </c>
      <c r="U3047" s="1061">
        <v>22.74</v>
      </c>
      <c r="V3047" s="1061">
        <v>22.74</v>
      </c>
      <c r="W3047" s="1061">
        <v>22.74</v>
      </c>
    </row>
    <row r="3048" spans="1:23">
      <c r="A3048" s="908"/>
      <c r="B3048" s="1061" t="s">
        <v>234</v>
      </c>
      <c r="C3048" s="1061" t="s">
        <v>235</v>
      </c>
      <c r="D3048" s="1061" t="s">
        <v>5455</v>
      </c>
      <c r="E3048" s="1061" t="s">
        <v>10524</v>
      </c>
      <c r="F3048" s="1061" t="s">
        <v>5481</v>
      </c>
      <c r="G3048" s="1061" t="s">
        <v>1739</v>
      </c>
      <c r="H3048" s="1061" t="s">
        <v>129</v>
      </c>
      <c r="I3048" s="1061" t="s">
        <v>21</v>
      </c>
      <c r="J3048" s="1061" t="s">
        <v>7975</v>
      </c>
      <c r="K3048" s="1061" t="s">
        <v>14849</v>
      </c>
      <c r="L3048" s="1061">
        <v>23.43</v>
      </c>
      <c r="M3048" s="1061">
        <v>23.43</v>
      </c>
      <c r="N3048" s="1061">
        <v>23.43</v>
      </c>
      <c r="O3048" s="1061">
        <v>23.43</v>
      </c>
      <c r="P3048" s="1061">
        <v>23.43</v>
      </c>
      <c r="Q3048" s="1061">
        <v>23.43</v>
      </c>
      <c r="R3048" s="1061">
        <v>23.43</v>
      </c>
      <c r="S3048" s="1061">
        <v>23.43</v>
      </c>
      <c r="T3048" s="1061">
        <v>23.43</v>
      </c>
      <c r="U3048" s="1061">
        <v>23.43</v>
      </c>
      <c r="V3048" s="1061">
        <v>23.43</v>
      </c>
      <c r="W3048" s="1061">
        <v>23.43</v>
      </c>
    </row>
    <row r="3049" spans="1:23">
      <c r="A3049" s="908"/>
      <c r="B3049" s="1061" t="s">
        <v>234</v>
      </c>
      <c r="C3049" s="1061" t="s">
        <v>235</v>
      </c>
      <c r="D3049" s="1061" t="s">
        <v>5455</v>
      </c>
      <c r="E3049" s="1061" t="s">
        <v>10525</v>
      </c>
      <c r="F3049" s="1061" t="s">
        <v>5481</v>
      </c>
      <c r="G3049" s="1061" t="s">
        <v>1739</v>
      </c>
      <c r="H3049" s="1061" t="s">
        <v>129</v>
      </c>
      <c r="I3049" s="1061" t="s">
        <v>21</v>
      </c>
      <c r="J3049" s="1061" t="s">
        <v>7975</v>
      </c>
      <c r="K3049" s="1061" t="s">
        <v>14849</v>
      </c>
      <c r="L3049" s="1061">
        <v>21.83</v>
      </c>
      <c r="M3049" s="1061">
        <v>21.83</v>
      </c>
      <c r="N3049" s="1061">
        <v>21.83</v>
      </c>
      <c r="O3049" s="1061">
        <v>21.83</v>
      </c>
      <c r="P3049" s="1061">
        <v>21.83</v>
      </c>
      <c r="Q3049" s="1061">
        <v>21.83</v>
      </c>
      <c r="R3049" s="1061">
        <v>21.83</v>
      </c>
      <c r="S3049" s="1061">
        <v>21.83</v>
      </c>
      <c r="T3049" s="1061">
        <v>21.83</v>
      </c>
      <c r="U3049" s="1061">
        <v>21.83</v>
      </c>
      <c r="V3049" s="1061">
        <v>21.83</v>
      </c>
      <c r="W3049" s="1061">
        <v>21.83</v>
      </c>
    </row>
    <row r="3050" spans="1:23">
      <c r="A3050" s="908"/>
      <c r="B3050" s="1061" t="s">
        <v>234</v>
      </c>
      <c r="C3050" s="1061" t="s">
        <v>235</v>
      </c>
      <c r="D3050" s="1061" t="s">
        <v>5455</v>
      </c>
      <c r="E3050" s="1061" t="s">
        <v>10526</v>
      </c>
      <c r="F3050" s="1061" t="s">
        <v>5481</v>
      </c>
      <c r="G3050" s="1061" t="s">
        <v>1739</v>
      </c>
      <c r="H3050" s="1061" t="s">
        <v>129</v>
      </c>
      <c r="I3050" s="1061" t="s">
        <v>21</v>
      </c>
      <c r="J3050" s="1061" t="s">
        <v>7975</v>
      </c>
      <c r="K3050" s="1061" t="s">
        <v>14849</v>
      </c>
      <c r="L3050" s="1061">
        <v>22.3</v>
      </c>
      <c r="M3050" s="1061">
        <v>22.3</v>
      </c>
      <c r="N3050" s="1061">
        <v>22.3</v>
      </c>
      <c r="O3050" s="1061">
        <v>22.3</v>
      </c>
      <c r="P3050" s="1061">
        <v>22.3</v>
      </c>
      <c r="Q3050" s="1061">
        <v>22.3</v>
      </c>
      <c r="R3050" s="1061">
        <v>22.3</v>
      </c>
      <c r="S3050" s="1061">
        <v>22.3</v>
      </c>
      <c r="T3050" s="1061">
        <v>22.3</v>
      </c>
      <c r="U3050" s="1061">
        <v>22.3</v>
      </c>
      <c r="V3050" s="1061">
        <v>22.3</v>
      </c>
      <c r="W3050" s="1061">
        <v>22.3</v>
      </c>
    </row>
    <row r="3051" spans="1:23">
      <c r="A3051" s="908"/>
      <c r="B3051" s="1061" t="s">
        <v>234</v>
      </c>
      <c r="C3051" s="1061" t="s">
        <v>235</v>
      </c>
      <c r="D3051" s="1061" t="s">
        <v>5455</v>
      </c>
      <c r="E3051" s="1061" t="s">
        <v>10527</v>
      </c>
      <c r="F3051" s="1061" t="s">
        <v>5481</v>
      </c>
      <c r="G3051" s="1061" t="s">
        <v>1739</v>
      </c>
      <c r="H3051" s="1061" t="s">
        <v>129</v>
      </c>
      <c r="I3051" s="1061" t="s">
        <v>21</v>
      </c>
      <c r="J3051" s="1061" t="s">
        <v>7975</v>
      </c>
      <c r="K3051" s="1061" t="s">
        <v>14849</v>
      </c>
      <c r="L3051" s="1061">
        <v>27.91</v>
      </c>
      <c r="M3051" s="1061">
        <v>27.91</v>
      </c>
      <c r="N3051" s="1061">
        <v>27.91</v>
      </c>
      <c r="O3051" s="1061">
        <v>27.91</v>
      </c>
      <c r="P3051" s="1061">
        <v>27.91</v>
      </c>
      <c r="Q3051" s="1061">
        <v>27.91</v>
      </c>
      <c r="R3051" s="1061">
        <v>27.91</v>
      </c>
      <c r="S3051" s="1061">
        <v>27.91</v>
      </c>
      <c r="T3051" s="1061">
        <v>27.91</v>
      </c>
      <c r="U3051" s="1061">
        <v>27.91</v>
      </c>
      <c r="V3051" s="1061">
        <v>27.91</v>
      </c>
      <c r="W3051" s="1061">
        <v>27.91</v>
      </c>
    </row>
    <row r="3052" spans="1:23">
      <c r="A3052" s="908"/>
      <c r="B3052" s="1061" t="s">
        <v>234</v>
      </c>
      <c r="C3052" s="1061" t="s">
        <v>235</v>
      </c>
      <c r="D3052" s="1061" t="s">
        <v>5455</v>
      </c>
      <c r="E3052" s="1061" t="s">
        <v>5578</v>
      </c>
      <c r="F3052" s="1061" t="s">
        <v>5579</v>
      </c>
      <c r="G3052" s="1061" t="s">
        <v>1739</v>
      </c>
      <c r="H3052" s="1061" t="s">
        <v>129</v>
      </c>
      <c r="I3052" s="1061" t="s">
        <v>21</v>
      </c>
      <c r="J3052" s="1061" t="s">
        <v>7975</v>
      </c>
      <c r="K3052" s="1061" t="s">
        <v>14849</v>
      </c>
      <c r="L3052" s="1061">
        <v>26</v>
      </c>
      <c r="M3052" s="1061">
        <v>26</v>
      </c>
      <c r="N3052" s="1061">
        <v>26</v>
      </c>
      <c r="O3052" s="1061">
        <v>26</v>
      </c>
      <c r="P3052" s="1061">
        <v>26</v>
      </c>
      <c r="Q3052" s="1061">
        <v>26</v>
      </c>
      <c r="R3052" s="1061">
        <v>26</v>
      </c>
      <c r="S3052" s="1061">
        <v>26</v>
      </c>
      <c r="T3052" s="1061">
        <v>26</v>
      </c>
      <c r="U3052" s="1061">
        <v>26</v>
      </c>
      <c r="V3052" s="1061">
        <v>26</v>
      </c>
      <c r="W3052" s="1061">
        <v>26</v>
      </c>
    </row>
    <row r="3053" spans="1:23">
      <c r="A3053" s="908"/>
      <c r="B3053" s="1061" t="s">
        <v>234</v>
      </c>
      <c r="C3053" s="1061" t="s">
        <v>235</v>
      </c>
      <c r="D3053" s="1061" t="s">
        <v>5455</v>
      </c>
      <c r="E3053" s="1061" t="s">
        <v>5580</v>
      </c>
      <c r="F3053" s="1061" t="s">
        <v>5581</v>
      </c>
      <c r="G3053" s="1061" t="s">
        <v>1739</v>
      </c>
      <c r="H3053" s="1061" t="s">
        <v>129</v>
      </c>
      <c r="I3053" s="1061" t="s">
        <v>21</v>
      </c>
      <c r="J3053" s="1061" t="s">
        <v>7975</v>
      </c>
      <c r="K3053" s="1061" t="s">
        <v>14849</v>
      </c>
      <c r="L3053" s="1061">
        <v>26.9</v>
      </c>
      <c r="M3053" s="1061">
        <v>26.9</v>
      </c>
      <c r="N3053" s="1061">
        <v>26.9</v>
      </c>
      <c r="O3053" s="1061">
        <v>26.9</v>
      </c>
      <c r="P3053" s="1061">
        <v>26.9</v>
      </c>
      <c r="Q3053" s="1061">
        <v>26.9</v>
      </c>
      <c r="R3053" s="1061">
        <v>26.9</v>
      </c>
      <c r="S3053" s="1061">
        <v>26.9</v>
      </c>
      <c r="T3053" s="1061">
        <v>26.9</v>
      </c>
      <c r="U3053" s="1061">
        <v>26.9</v>
      </c>
      <c r="V3053" s="1061">
        <v>26.9</v>
      </c>
      <c r="W3053" s="1061">
        <v>26.9</v>
      </c>
    </row>
    <row r="3054" spans="1:23">
      <c r="A3054" s="908"/>
      <c r="B3054" s="1061" t="s">
        <v>234</v>
      </c>
      <c r="C3054" s="1061" t="s">
        <v>235</v>
      </c>
      <c r="D3054" s="1061" t="s">
        <v>5455</v>
      </c>
      <c r="E3054" s="1061" t="s">
        <v>5582</v>
      </c>
      <c r="F3054" s="1061" t="s">
        <v>5583</v>
      </c>
      <c r="G3054" s="1061" t="s">
        <v>1739</v>
      </c>
      <c r="H3054" s="1061" t="s">
        <v>129</v>
      </c>
      <c r="I3054" s="1061" t="s">
        <v>21</v>
      </c>
      <c r="J3054" s="1061" t="s">
        <v>7975</v>
      </c>
      <c r="K3054" s="1061" t="s">
        <v>14849</v>
      </c>
      <c r="L3054" s="1061">
        <v>26.72</v>
      </c>
      <c r="M3054" s="1061">
        <v>26.72</v>
      </c>
      <c r="N3054" s="1061">
        <v>26.72</v>
      </c>
      <c r="O3054" s="1061">
        <v>26.72</v>
      </c>
      <c r="P3054" s="1061">
        <v>26.72</v>
      </c>
      <c r="Q3054" s="1061">
        <v>26.72</v>
      </c>
      <c r="R3054" s="1061">
        <v>26.72</v>
      </c>
      <c r="S3054" s="1061">
        <v>26.72</v>
      </c>
      <c r="T3054" s="1061">
        <v>26.72</v>
      </c>
      <c r="U3054" s="1061">
        <v>26.72</v>
      </c>
      <c r="V3054" s="1061">
        <v>26.72</v>
      </c>
      <c r="W3054" s="1061">
        <v>26.72</v>
      </c>
    </row>
    <row r="3055" spans="1:23">
      <c r="A3055" s="908"/>
      <c r="B3055" s="1061" t="s">
        <v>234</v>
      </c>
      <c r="C3055" s="1061" t="s">
        <v>235</v>
      </c>
      <c r="D3055" s="1061" t="s">
        <v>5455</v>
      </c>
      <c r="E3055" s="1061" t="s">
        <v>5584</v>
      </c>
      <c r="F3055" s="1061" t="s">
        <v>5585</v>
      </c>
      <c r="G3055" s="1061" t="s">
        <v>1739</v>
      </c>
      <c r="H3055" s="1061" t="s">
        <v>129</v>
      </c>
      <c r="I3055" s="1061" t="s">
        <v>21</v>
      </c>
      <c r="J3055" s="1061" t="s">
        <v>7975</v>
      </c>
      <c r="K3055" s="1061" t="s">
        <v>14849</v>
      </c>
      <c r="L3055" s="1061">
        <v>36.950000000000003</v>
      </c>
      <c r="M3055" s="1061">
        <v>36.950000000000003</v>
      </c>
      <c r="N3055" s="1061">
        <v>36.950000000000003</v>
      </c>
      <c r="O3055" s="1061">
        <v>36.950000000000003</v>
      </c>
      <c r="P3055" s="1061">
        <v>36.950000000000003</v>
      </c>
      <c r="Q3055" s="1061">
        <v>36.950000000000003</v>
      </c>
      <c r="R3055" s="1061">
        <v>36.950000000000003</v>
      </c>
      <c r="S3055" s="1061">
        <v>36.950000000000003</v>
      </c>
      <c r="T3055" s="1061">
        <v>36.950000000000003</v>
      </c>
      <c r="U3055" s="1061">
        <v>36.950000000000003</v>
      </c>
      <c r="V3055" s="1061">
        <v>36.950000000000003</v>
      </c>
      <c r="W3055" s="1061">
        <v>36.950000000000003</v>
      </c>
    </row>
    <row r="3056" spans="1:23">
      <c r="A3056" s="908"/>
      <c r="B3056" s="1061" t="s">
        <v>234</v>
      </c>
      <c r="C3056" s="1061" t="s">
        <v>235</v>
      </c>
      <c r="D3056" s="1061" t="s">
        <v>5455</v>
      </c>
      <c r="E3056" s="1061" t="s">
        <v>5586</v>
      </c>
      <c r="F3056" s="1061" t="s">
        <v>5587</v>
      </c>
      <c r="G3056" s="1061" t="s">
        <v>1739</v>
      </c>
      <c r="H3056" s="1061" t="s">
        <v>129</v>
      </c>
      <c r="I3056" s="1061" t="s">
        <v>21</v>
      </c>
      <c r="J3056" s="1061" t="s">
        <v>7975</v>
      </c>
      <c r="K3056" s="1061" t="s">
        <v>14849</v>
      </c>
      <c r="L3056" s="1061">
        <v>53.2</v>
      </c>
      <c r="M3056" s="1061">
        <v>53.2</v>
      </c>
      <c r="N3056" s="1061">
        <v>53.2</v>
      </c>
      <c r="O3056" s="1061">
        <v>53.2</v>
      </c>
      <c r="P3056" s="1061">
        <v>53.2</v>
      </c>
      <c r="Q3056" s="1061">
        <v>53.2</v>
      </c>
      <c r="R3056" s="1061">
        <v>53.2</v>
      </c>
      <c r="S3056" s="1061">
        <v>53.2</v>
      </c>
      <c r="T3056" s="1061">
        <v>53.2</v>
      </c>
      <c r="U3056" s="1061">
        <v>53.2</v>
      </c>
      <c r="V3056" s="1061">
        <v>53.2</v>
      </c>
      <c r="W3056" s="1061">
        <v>53.2</v>
      </c>
    </row>
    <row r="3057" spans="1:23">
      <c r="A3057" s="908"/>
      <c r="B3057" s="1061" t="s">
        <v>234</v>
      </c>
      <c r="C3057" s="1061" t="s">
        <v>235</v>
      </c>
      <c r="D3057" s="1061" t="s">
        <v>5455</v>
      </c>
      <c r="E3057" s="1061" t="s">
        <v>5588</v>
      </c>
      <c r="F3057" s="1061" t="s">
        <v>5481</v>
      </c>
      <c r="G3057" s="1061" t="s">
        <v>1739</v>
      </c>
      <c r="H3057" s="1061" t="s">
        <v>129</v>
      </c>
      <c r="I3057" s="1061" t="s">
        <v>21</v>
      </c>
      <c r="J3057" s="1061" t="s">
        <v>7975</v>
      </c>
      <c r="K3057" s="1061" t="s">
        <v>14849</v>
      </c>
      <c r="L3057" s="1061">
        <v>67.69</v>
      </c>
      <c r="M3057" s="1061">
        <v>67.69</v>
      </c>
      <c r="N3057" s="1061">
        <v>67.69</v>
      </c>
      <c r="O3057" s="1061">
        <v>67.69</v>
      </c>
      <c r="P3057" s="1061">
        <v>67.69</v>
      </c>
      <c r="Q3057" s="1061">
        <v>67.69</v>
      </c>
      <c r="R3057" s="1061">
        <v>67.69</v>
      </c>
      <c r="S3057" s="1061">
        <v>67.69</v>
      </c>
      <c r="T3057" s="1061">
        <v>67.69</v>
      </c>
      <c r="U3057" s="1061">
        <v>67.69</v>
      </c>
      <c r="V3057" s="1061">
        <v>67.69</v>
      </c>
      <c r="W3057" s="1061">
        <v>67.69</v>
      </c>
    </row>
    <row r="3058" spans="1:23">
      <c r="A3058" s="908"/>
      <c r="B3058" s="1061" t="s">
        <v>234</v>
      </c>
      <c r="C3058" s="1061" t="s">
        <v>235</v>
      </c>
      <c r="D3058" s="1061" t="s">
        <v>5455</v>
      </c>
      <c r="E3058" s="1061" t="s">
        <v>8492</v>
      </c>
      <c r="F3058" s="1061" t="s">
        <v>8493</v>
      </c>
      <c r="G3058" s="1061" t="s">
        <v>1739</v>
      </c>
      <c r="H3058" s="1061" t="s">
        <v>129</v>
      </c>
      <c r="I3058" s="1061" t="s">
        <v>21</v>
      </c>
      <c r="J3058" s="1061" t="s">
        <v>7975</v>
      </c>
      <c r="K3058" s="1061" t="s">
        <v>14849</v>
      </c>
      <c r="L3058" s="1061">
        <v>53.2</v>
      </c>
      <c r="M3058" s="1061">
        <v>53.2</v>
      </c>
      <c r="N3058" s="1061">
        <v>53.2</v>
      </c>
      <c r="O3058" s="1061">
        <v>53.2</v>
      </c>
      <c r="P3058" s="1061">
        <v>53.2</v>
      </c>
      <c r="Q3058" s="1061">
        <v>53.2</v>
      </c>
      <c r="R3058" s="1061">
        <v>53.2</v>
      </c>
      <c r="S3058" s="1061">
        <v>53.2</v>
      </c>
      <c r="T3058" s="1061">
        <v>53.2</v>
      </c>
      <c r="U3058" s="1061">
        <v>53.2</v>
      </c>
      <c r="V3058" s="1061">
        <v>53.2</v>
      </c>
      <c r="W3058" s="1061">
        <v>53.2</v>
      </c>
    </row>
    <row r="3059" spans="1:23">
      <c r="A3059" s="908"/>
      <c r="B3059" s="1061" t="s">
        <v>234</v>
      </c>
      <c r="C3059" s="1061" t="s">
        <v>235</v>
      </c>
      <c r="D3059" s="1061" t="s">
        <v>5455</v>
      </c>
      <c r="E3059" s="1061" t="s">
        <v>5589</v>
      </c>
      <c r="F3059" s="1061" t="s">
        <v>5590</v>
      </c>
      <c r="G3059" s="1061" t="s">
        <v>1739</v>
      </c>
      <c r="H3059" s="1061" t="s">
        <v>129</v>
      </c>
      <c r="I3059" s="1061" t="s">
        <v>21</v>
      </c>
      <c r="J3059" s="1061" t="s">
        <v>7975</v>
      </c>
      <c r="K3059" s="1061" t="s">
        <v>14849</v>
      </c>
      <c r="L3059" s="1061">
        <v>17.64</v>
      </c>
      <c r="M3059" s="1061">
        <v>17.64</v>
      </c>
      <c r="N3059" s="1061">
        <v>17.64</v>
      </c>
      <c r="O3059" s="1061">
        <v>17.64</v>
      </c>
      <c r="P3059" s="1061">
        <v>17.64</v>
      </c>
      <c r="Q3059" s="1061">
        <v>17.64</v>
      </c>
      <c r="R3059" s="1061">
        <v>17.64</v>
      </c>
      <c r="S3059" s="1061">
        <v>17.64</v>
      </c>
      <c r="T3059" s="1061">
        <v>17.64</v>
      </c>
      <c r="U3059" s="1061">
        <v>17.64</v>
      </c>
      <c r="V3059" s="1061">
        <v>17.64</v>
      </c>
      <c r="W3059" s="1061">
        <v>17.64</v>
      </c>
    </row>
    <row r="3060" spans="1:23">
      <c r="A3060" s="908"/>
      <c r="B3060" s="1061" t="s">
        <v>234</v>
      </c>
      <c r="C3060" s="1061" t="s">
        <v>235</v>
      </c>
      <c r="D3060" s="1061" t="s">
        <v>5455</v>
      </c>
      <c r="E3060" s="1061" t="s">
        <v>8494</v>
      </c>
      <c r="F3060" s="1061" t="s">
        <v>8495</v>
      </c>
      <c r="G3060" s="1061" t="s">
        <v>1739</v>
      </c>
      <c r="H3060" s="1061" t="s">
        <v>129</v>
      </c>
      <c r="I3060" s="1061" t="s">
        <v>21</v>
      </c>
      <c r="J3060" s="1061" t="s">
        <v>7975</v>
      </c>
      <c r="K3060" s="1061" t="s">
        <v>14849</v>
      </c>
      <c r="L3060" s="1061">
        <v>53.87</v>
      </c>
      <c r="M3060" s="1061">
        <v>53.87</v>
      </c>
      <c r="N3060" s="1061">
        <v>53.87</v>
      </c>
      <c r="O3060" s="1061">
        <v>53.87</v>
      </c>
      <c r="P3060" s="1061">
        <v>53.87</v>
      </c>
      <c r="Q3060" s="1061">
        <v>53.87</v>
      </c>
      <c r="R3060" s="1061">
        <v>53.87</v>
      </c>
      <c r="S3060" s="1061">
        <v>53.87</v>
      </c>
      <c r="T3060" s="1061">
        <v>53.87</v>
      </c>
      <c r="U3060" s="1061">
        <v>53.87</v>
      </c>
      <c r="V3060" s="1061">
        <v>53.87</v>
      </c>
      <c r="W3060" s="1061">
        <v>53.87</v>
      </c>
    </row>
    <row r="3061" spans="1:23">
      <c r="A3061" s="908"/>
      <c r="B3061" s="1061" t="s">
        <v>234</v>
      </c>
      <c r="C3061" s="1061" t="s">
        <v>235</v>
      </c>
      <c r="D3061" s="1061" t="s">
        <v>5455</v>
      </c>
      <c r="E3061" s="1061" t="s">
        <v>8496</v>
      </c>
      <c r="F3061" s="1061" t="s">
        <v>8497</v>
      </c>
      <c r="G3061" s="1061" t="s">
        <v>1739</v>
      </c>
      <c r="H3061" s="1061" t="s">
        <v>129</v>
      </c>
      <c r="I3061" s="1061" t="s">
        <v>21</v>
      </c>
      <c r="J3061" s="1061" t="s">
        <v>7975</v>
      </c>
      <c r="K3061" s="1061" t="s">
        <v>14849</v>
      </c>
      <c r="L3061" s="1061">
        <v>13.6</v>
      </c>
      <c r="M3061" s="1061">
        <v>13.6</v>
      </c>
      <c r="N3061" s="1061">
        <v>13.6</v>
      </c>
      <c r="O3061" s="1061">
        <v>13.6</v>
      </c>
      <c r="P3061" s="1061">
        <v>13.6</v>
      </c>
      <c r="Q3061" s="1061">
        <v>13.6</v>
      </c>
      <c r="R3061" s="1061">
        <v>13.6</v>
      </c>
      <c r="S3061" s="1061">
        <v>13.6</v>
      </c>
      <c r="T3061" s="1061">
        <v>13.6</v>
      </c>
      <c r="U3061" s="1061">
        <v>13.6</v>
      </c>
      <c r="V3061" s="1061">
        <v>13.6</v>
      </c>
      <c r="W3061" s="1061">
        <v>13.6</v>
      </c>
    </row>
    <row r="3062" spans="1:23">
      <c r="A3062" s="908"/>
      <c r="B3062" s="1061" t="s">
        <v>234</v>
      </c>
      <c r="C3062" s="1061" t="s">
        <v>235</v>
      </c>
      <c r="D3062" s="1061" t="s">
        <v>5455</v>
      </c>
      <c r="E3062" s="1061" t="s">
        <v>5591</v>
      </c>
      <c r="F3062" s="1061" t="s">
        <v>5592</v>
      </c>
      <c r="G3062" s="1061" t="s">
        <v>1739</v>
      </c>
      <c r="H3062" s="1061" t="s">
        <v>129</v>
      </c>
      <c r="I3062" s="1061" t="s">
        <v>21</v>
      </c>
      <c r="J3062" s="1061" t="s">
        <v>7975</v>
      </c>
      <c r="K3062" s="1061" t="s">
        <v>14849</v>
      </c>
      <c r="L3062" s="1061">
        <v>28.57</v>
      </c>
      <c r="M3062" s="1061">
        <v>28.57</v>
      </c>
      <c r="N3062" s="1061">
        <v>28.57</v>
      </c>
      <c r="O3062" s="1061">
        <v>28.57</v>
      </c>
      <c r="P3062" s="1061">
        <v>28.57</v>
      </c>
      <c r="Q3062" s="1061">
        <v>28.57</v>
      </c>
      <c r="R3062" s="1061">
        <v>28.57</v>
      </c>
      <c r="S3062" s="1061">
        <v>28.57</v>
      </c>
      <c r="T3062" s="1061">
        <v>28.57</v>
      </c>
      <c r="U3062" s="1061">
        <v>28.57</v>
      </c>
      <c r="V3062" s="1061">
        <v>28.57</v>
      </c>
      <c r="W3062" s="1061">
        <v>28.57</v>
      </c>
    </row>
    <row r="3063" spans="1:23">
      <c r="A3063" s="908"/>
      <c r="B3063" s="1061" t="s">
        <v>234</v>
      </c>
      <c r="C3063" s="1061" t="s">
        <v>235</v>
      </c>
      <c r="D3063" s="1061" t="s">
        <v>5455</v>
      </c>
      <c r="E3063" s="1061" t="s">
        <v>5593</v>
      </c>
      <c r="F3063" s="1061" t="s">
        <v>5594</v>
      </c>
      <c r="G3063" s="1061" t="s">
        <v>1739</v>
      </c>
      <c r="H3063" s="1061" t="s">
        <v>129</v>
      </c>
      <c r="I3063" s="1061" t="s">
        <v>21</v>
      </c>
      <c r="J3063" s="1061" t="s">
        <v>7975</v>
      </c>
      <c r="K3063" s="1061" t="s">
        <v>14849</v>
      </c>
      <c r="L3063" s="1061">
        <v>28.57</v>
      </c>
      <c r="M3063" s="1061">
        <v>28.57</v>
      </c>
      <c r="N3063" s="1061">
        <v>28.57</v>
      </c>
      <c r="O3063" s="1061">
        <v>28.57</v>
      </c>
      <c r="P3063" s="1061">
        <v>28.57</v>
      </c>
      <c r="Q3063" s="1061">
        <v>28.57</v>
      </c>
      <c r="R3063" s="1061">
        <v>28.57</v>
      </c>
      <c r="S3063" s="1061">
        <v>28.57</v>
      </c>
      <c r="T3063" s="1061">
        <v>28.57</v>
      </c>
      <c r="U3063" s="1061">
        <v>28.57</v>
      </c>
      <c r="V3063" s="1061">
        <v>28.57</v>
      </c>
      <c r="W3063" s="1061">
        <v>28.57</v>
      </c>
    </row>
    <row r="3064" spans="1:23">
      <c r="A3064" s="908"/>
      <c r="B3064" s="1061" t="s">
        <v>234</v>
      </c>
      <c r="C3064" s="1061" t="s">
        <v>235</v>
      </c>
      <c r="D3064" s="1061" t="s">
        <v>5455</v>
      </c>
      <c r="E3064" s="1061" t="s">
        <v>8498</v>
      </c>
      <c r="F3064" s="1061" t="s">
        <v>5587</v>
      </c>
      <c r="G3064" s="1061" t="s">
        <v>1739</v>
      </c>
      <c r="H3064" s="1061" t="s">
        <v>129</v>
      </c>
      <c r="I3064" s="1061" t="s">
        <v>21</v>
      </c>
      <c r="J3064" s="1061" t="s">
        <v>7975</v>
      </c>
      <c r="K3064" s="1061" t="s">
        <v>14849</v>
      </c>
      <c r="L3064" s="1061">
        <v>20.77</v>
      </c>
      <c r="M3064" s="1061">
        <v>20.77</v>
      </c>
      <c r="N3064" s="1061">
        <v>20.77</v>
      </c>
      <c r="O3064" s="1061">
        <v>20.77</v>
      </c>
      <c r="P3064" s="1061">
        <v>20.77</v>
      </c>
      <c r="Q3064" s="1061">
        <v>20.77</v>
      </c>
      <c r="R3064" s="1061">
        <v>20.77</v>
      </c>
      <c r="S3064" s="1061">
        <v>20.77</v>
      </c>
      <c r="T3064" s="1061">
        <v>20.77</v>
      </c>
      <c r="U3064" s="1061">
        <v>20.77</v>
      </c>
      <c r="V3064" s="1061">
        <v>20.77</v>
      </c>
      <c r="W3064" s="1061">
        <v>20.77</v>
      </c>
    </row>
    <row r="3065" spans="1:23">
      <c r="A3065" s="908"/>
      <c r="B3065" s="1061" t="s">
        <v>234</v>
      </c>
      <c r="C3065" s="1061" t="s">
        <v>235</v>
      </c>
      <c r="D3065" s="1061" t="s">
        <v>5455</v>
      </c>
      <c r="E3065" s="1061" t="s">
        <v>8499</v>
      </c>
      <c r="F3065" s="1061" t="s">
        <v>5482</v>
      </c>
      <c r="G3065" s="1061" t="s">
        <v>1739</v>
      </c>
      <c r="H3065" s="1061" t="s">
        <v>129</v>
      </c>
      <c r="I3065" s="1061" t="s">
        <v>21</v>
      </c>
      <c r="J3065" s="1061" t="s">
        <v>7975</v>
      </c>
      <c r="K3065" s="1061" t="s">
        <v>14849</v>
      </c>
      <c r="L3065" s="1061">
        <v>18.260000000000002</v>
      </c>
      <c r="M3065" s="1061">
        <v>18.260000000000002</v>
      </c>
      <c r="N3065" s="1061">
        <v>18.260000000000002</v>
      </c>
      <c r="O3065" s="1061">
        <v>18.260000000000002</v>
      </c>
      <c r="P3065" s="1061">
        <v>18.260000000000002</v>
      </c>
      <c r="Q3065" s="1061">
        <v>18.260000000000002</v>
      </c>
      <c r="R3065" s="1061">
        <v>18.260000000000002</v>
      </c>
      <c r="S3065" s="1061">
        <v>18.260000000000002</v>
      </c>
      <c r="T3065" s="1061">
        <v>18.260000000000002</v>
      </c>
      <c r="U3065" s="1061">
        <v>18.260000000000002</v>
      </c>
      <c r="V3065" s="1061">
        <v>18.260000000000002</v>
      </c>
      <c r="W3065" s="1061">
        <v>18.260000000000002</v>
      </c>
    </row>
    <row r="3066" spans="1:23">
      <c r="A3066" s="908"/>
      <c r="B3066" s="1061" t="s">
        <v>234</v>
      </c>
      <c r="C3066" s="1061" t="s">
        <v>235</v>
      </c>
      <c r="D3066" s="1061" t="s">
        <v>5455</v>
      </c>
      <c r="E3066" s="1061" t="s">
        <v>5596</v>
      </c>
      <c r="F3066" s="1061" t="s">
        <v>5595</v>
      </c>
      <c r="G3066" s="1061" t="s">
        <v>1739</v>
      </c>
      <c r="H3066" s="1061" t="s">
        <v>129</v>
      </c>
      <c r="I3066" s="1061" t="s">
        <v>21</v>
      </c>
      <c r="J3066" s="1061" t="s">
        <v>7975</v>
      </c>
      <c r="K3066" s="1061" t="s">
        <v>14849</v>
      </c>
      <c r="L3066" s="1061">
        <v>43.72</v>
      </c>
      <c r="M3066" s="1061">
        <v>43.72</v>
      </c>
      <c r="N3066" s="1061">
        <v>43.72</v>
      </c>
      <c r="O3066" s="1061">
        <v>43.72</v>
      </c>
      <c r="P3066" s="1061">
        <v>43.72</v>
      </c>
      <c r="Q3066" s="1061">
        <v>43.72</v>
      </c>
      <c r="R3066" s="1061">
        <v>43.72</v>
      </c>
      <c r="S3066" s="1061">
        <v>43.72</v>
      </c>
      <c r="T3066" s="1061">
        <v>43.72</v>
      </c>
      <c r="U3066" s="1061">
        <v>43.72</v>
      </c>
      <c r="V3066" s="1061">
        <v>43.72</v>
      </c>
      <c r="W3066" s="1061">
        <v>43.72</v>
      </c>
    </row>
    <row r="3067" spans="1:23">
      <c r="A3067" s="908"/>
      <c r="B3067" s="1061" t="s">
        <v>234</v>
      </c>
      <c r="C3067" s="1061" t="s">
        <v>235</v>
      </c>
      <c r="D3067" s="1061" t="s">
        <v>5455</v>
      </c>
      <c r="E3067" s="1061" t="s">
        <v>8500</v>
      </c>
      <c r="F3067" s="1061" t="s">
        <v>9257</v>
      </c>
      <c r="G3067" s="1061" t="s">
        <v>1739</v>
      </c>
      <c r="H3067" s="1061" t="s">
        <v>129</v>
      </c>
      <c r="I3067" s="1061" t="s">
        <v>21</v>
      </c>
      <c r="J3067" s="1061" t="s">
        <v>7975</v>
      </c>
      <c r="K3067" s="1061" t="s">
        <v>14849</v>
      </c>
      <c r="L3067" s="1061">
        <v>27.81</v>
      </c>
      <c r="M3067" s="1061">
        <v>27.81</v>
      </c>
      <c r="N3067" s="1061">
        <v>27.81</v>
      </c>
      <c r="O3067" s="1061">
        <v>27.81</v>
      </c>
      <c r="P3067" s="1061">
        <v>27.81</v>
      </c>
      <c r="Q3067" s="1061">
        <v>27.81</v>
      </c>
      <c r="R3067" s="1061">
        <v>27.81</v>
      </c>
      <c r="S3067" s="1061">
        <v>27.81</v>
      </c>
      <c r="T3067" s="1061">
        <v>27.81</v>
      </c>
      <c r="U3067" s="1061">
        <v>27.81</v>
      </c>
      <c r="V3067" s="1061">
        <v>27.81</v>
      </c>
      <c r="W3067" s="1061">
        <v>27.81</v>
      </c>
    </row>
    <row r="3068" spans="1:23">
      <c r="A3068" s="908"/>
      <c r="B3068" s="1061" t="s">
        <v>234</v>
      </c>
      <c r="C3068" s="1061" t="s">
        <v>235</v>
      </c>
      <c r="D3068" s="1061" t="s">
        <v>5455</v>
      </c>
      <c r="E3068" s="1061" t="s">
        <v>8135</v>
      </c>
      <c r="F3068" s="1061" t="s">
        <v>8136</v>
      </c>
      <c r="G3068" s="1061" t="s">
        <v>1739</v>
      </c>
      <c r="H3068" s="1061" t="s">
        <v>129</v>
      </c>
      <c r="I3068" s="1061" t="s">
        <v>21</v>
      </c>
      <c r="J3068" s="1061" t="s">
        <v>7975</v>
      </c>
      <c r="K3068" s="1061" t="s">
        <v>14849</v>
      </c>
      <c r="L3068" s="1061">
        <v>28.77</v>
      </c>
      <c r="M3068" s="1061">
        <v>28.77</v>
      </c>
      <c r="N3068" s="1061">
        <v>28.77</v>
      </c>
      <c r="O3068" s="1061">
        <v>28.77</v>
      </c>
      <c r="P3068" s="1061">
        <v>28.77</v>
      </c>
      <c r="Q3068" s="1061">
        <v>28.77</v>
      </c>
      <c r="R3068" s="1061">
        <v>28.77</v>
      </c>
      <c r="S3068" s="1061">
        <v>28.77</v>
      </c>
      <c r="T3068" s="1061">
        <v>28.77</v>
      </c>
      <c r="U3068" s="1061">
        <v>28.77</v>
      </c>
      <c r="V3068" s="1061">
        <v>28.77</v>
      </c>
      <c r="W3068" s="1061">
        <v>28.77</v>
      </c>
    </row>
    <row r="3069" spans="1:23">
      <c r="A3069" s="908"/>
      <c r="B3069" s="1061" t="s">
        <v>234</v>
      </c>
      <c r="C3069" s="1061" t="s">
        <v>235</v>
      </c>
      <c r="D3069" s="1061" t="s">
        <v>5455</v>
      </c>
      <c r="E3069" s="1061" t="s">
        <v>9994</v>
      </c>
      <c r="F3069" s="1061" t="s">
        <v>10019</v>
      </c>
      <c r="G3069" s="1061" t="s">
        <v>1739</v>
      </c>
      <c r="H3069" s="1061" t="s">
        <v>129</v>
      </c>
      <c r="I3069" s="1061" t="s">
        <v>21</v>
      </c>
      <c r="J3069" s="1061" t="s">
        <v>7975</v>
      </c>
      <c r="K3069" s="1061" t="s">
        <v>14849</v>
      </c>
      <c r="L3069" s="1061">
        <v>8.5</v>
      </c>
      <c r="M3069" s="1061">
        <v>8.5</v>
      </c>
      <c r="N3069" s="1061">
        <v>8.5</v>
      </c>
      <c r="O3069" s="1061">
        <v>8.5</v>
      </c>
      <c r="P3069" s="1061">
        <v>8.5</v>
      </c>
      <c r="Q3069" s="1061">
        <v>8.5</v>
      </c>
      <c r="R3069" s="1061">
        <v>8.5</v>
      </c>
      <c r="S3069" s="1061">
        <v>8.5</v>
      </c>
      <c r="T3069" s="1061">
        <v>8.5</v>
      </c>
      <c r="U3069" s="1061">
        <v>8.5</v>
      </c>
      <c r="V3069" s="1061">
        <v>8.5</v>
      </c>
      <c r="W3069" s="1061">
        <v>8.5</v>
      </c>
    </row>
    <row r="3070" spans="1:23">
      <c r="A3070" s="908"/>
      <c r="B3070" s="1061" t="s">
        <v>234</v>
      </c>
      <c r="C3070" s="1061" t="s">
        <v>235</v>
      </c>
      <c r="D3070" s="1061" t="s">
        <v>5455</v>
      </c>
      <c r="E3070" s="1061" t="s">
        <v>8501</v>
      </c>
      <c r="F3070" s="1061" t="s">
        <v>8502</v>
      </c>
      <c r="G3070" s="1061" t="s">
        <v>1739</v>
      </c>
      <c r="H3070" s="1061" t="s">
        <v>129</v>
      </c>
      <c r="I3070" s="1061" t="s">
        <v>21</v>
      </c>
      <c r="J3070" s="1061" t="s">
        <v>7975</v>
      </c>
      <c r="K3070" s="1061" t="s">
        <v>14849</v>
      </c>
      <c r="L3070" s="1061">
        <v>17.829999999999998</v>
      </c>
      <c r="M3070" s="1061">
        <v>17.829999999999998</v>
      </c>
      <c r="N3070" s="1061">
        <v>17.829999999999998</v>
      </c>
      <c r="O3070" s="1061">
        <v>17.829999999999998</v>
      </c>
      <c r="P3070" s="1061">
        <v>17.829999999999998</v>
      </c>
      <c r="Q3070" s="1061">
        <v>17.829999999999998</v>
      </c>
      <c r="R3070" s="1061">
        <v>17.829999999999998</v>
      </c>
      <c r="S3070" s="1061">
        <v>17.829999999999998</v>
      </c>
      <c r="T3070" s="1061">
        <v>17.829999999999998</v>
      </c>
      <c r="U3070" s="1061">
        <v>17.829999999999998</v>
      </c>
      <c r="V3070" s="1061">
        <v>17.829999999999998</v>
      </c>
      <c r="W3070" s="1061">
        <v>17.829999999999998</v>
      </c>
    </row>
    <row r="3071" spans="1:23">
      <c r="A3071" s="908"/>
      <c r="B3071" s="1061" t="s">
        <v>234</v>
      </c>
      <c r="C3071" s="1061" t="s">
        <v>235</v>
      </c>
      <c r="D3071" s="1061" t="s">
        <v>5455</v>
      </c>
      <c r="E3071" s="1061" t="s">
        <v>5597</v>
      </c>
      <c r="F3071" s="1061" t="s">
        <v>5598</v>
      </c>
      <c r="G3071" s="1061" t="s">
        <v>1739</v>
      </c>
      <c r="H3071" s="1061" t="s">
        <v>129</v>
      </c>
      <c r="I3071" s="1061" t="s">
        <v>21</v>
      </c>
      <c r="J3071" s="1061" t="s">
        <v>7975</v>
      </c>
      <c r="K3071" s="1061" t="s">
        <v>14849</v>
      </c>
      <c r="L3071" s="1061">
        <v>64.14</v>
      </c>
      <c r="M3071" s="1061">
        <v>64.14</v>
      </c>
      <c r="N3071" s="1061">
        <v>64.14</v>
      </c>
      <c r="O3071" s="1061">
        <v>64.14</v>
      </c>
      <c r="P3071" s="1061">
        <v>64.14</v>
      </c>
      <c r="Q3071" s="1061">
        <v>64.14</v>
      </c>
      <c r="R3071" s="1061">
        <v>64.14</v>
      </c>
      <c r="S3071" s="1061">
        <v>64.14</v>
      </c>
      <c r="T3071" s="1061">
        <v>64.14</v>
      </c>
      <c r="U3071" s="1061">
        <v>64.14</v>
      </c>
      <c r="V3071" s="1061">
        <v>64.14</v>
      </c>
      <c r="W3071" s="1061">
        <v>64.14</v>
      </c>
    </row>
    <row r="3072" spans="1:23">
      <c r="A3072" s="908"/>
      <c r="B3072" s="1061" t="s">
        <v>234</v>
      </c>
      <c r="C3072" s="1061" t="s">
        <v>235</v>
      </c>
      <c r="D3072" s="1061" t="s">
        <v>5455</v>
      </c>
      <c r="E3072" s="1061" t="s">
        <v>8503</v>
      </c>
      <c r="F3072" s="1061" t="s">
        <v>8504</v>
      </c>
      <c r="G3072" s="1061" t="s">
        <v>1739</v>
      </c>
      <c r="H3072" s="1061" t="s">
        <v>129</v>
      </c>
      <c r="I3072" s="1061" t="s">
        <v>21</v>
      </c>
      <c r="J3072" s="1061" t="s">
        <v>7975</v>
      </c>
      <c r="K3072" s="1061" t="s">
        <v>14849</v>
      </c>
      <c r="L3072" s="1061">
        <v>16.05</v>
      </c>
      <c r="M3072" s="1061">
        <v>16.05</v>
      </c>
      <c r="N3072" s="1061">
        <v>16.05</v>
      </c>
      <c r="O3072" s="1061">
        <v>16.05</v>
      </c>
      <c r="P3072" s="1061">
        <v>16.05</v>
      </c>
      <c r="Q3072" s="1061">
        <v>16.05</v>
      </c>
      <c r="R3072" s="1061">
        <v>16.05</v>
      </c>
      <c r="S3072" s="1061">
        <v>16.05</v>
      </c>
      <c r="T3072" s="1061">
        <v>16.05</v>
      </c>
      <c r="U3072" s="1061">
        <v>16.05</v>
      </c>
      <c r="V3072" s="1061">
        <v>16.05</v>
      </c>
      <c r="W3072" s="1061">
        <v>16.05</v>
      </c>
    </row>
    <row r="3073" spans="1:23">
      <c r="A3073" s="908"/>
      <c r="B3073" s="1061" t="s">
        <v>234</v>
      </c>
      <c r="C3073" s="1061" t="s">
        <v>235</v>
      </c>
      <c r="D3073" s="1061" t="s">
        <v>5455</v>
      </c>
      <c r="E3073" s="1061" t="s">
        <v>8505</v>
      </c>
      <c r="F3073" s="1061" t="s">
        <v>5455</v>
      </c>
      <c r="G3073" s="1061" t="s">
        <v>1739</v>
      </c>
      <c r="H3073" s="1061" t="s">
        <v>129</v>
      </c>
      <c r="I3073" s="1061" t="s">
        <v>21</v>
      </c>
      <c r="J3073" s="1061" t="s">
        <v>7975</v>
      </c>
      <c r="K3073" s="1061" t="s">
        <v>14849</v>
      </c>
      <c r="L3073" s="1061">
        <v>11.03</v>
      </c>
      <c r="M3073" s="1061">
        <v>11.03</v>
      </c>
      <c r="N3073" s="1061">
        <v>11.03</v>
      </c>
      <c r="O3073" s="1061">
        <v>11.03</v>
      </c>
      <c r="P3073" s="1061">
        <v>11.03</v>
      </c>
      <c r="Q3073" s="1061">
        <v>11.03</v>
      </c>
      <c r="R3073" s="1061">
        <v>11.03</v>
      </c>
      <c r="S3073" s="1061">
        <v>11.03</v>
      </c>
      <c r="T3073" s="1061">
        <v>11.03</v>
      </c>
      <c r="U3073" s="1061">
        <v>11.03</v>
      </c>
      <c r="V3073" s="1061">
        <v>11.03</v>
      </c>
      <c r="W3073" s="1061">
        <v>11.03</v>
      </c>
    </row>
    <row r="3074" spans="1:23">
      <c r="A3074" s="908"/>
      <c r="B3074" s="1061" t="s">
        <v>234</v>
      </c>
      <c r="C3074" s="1061" t="s">
        <v>235</v>
      </c>
      <c r="D3074" s="1061" t="s">
        <v>5455</v>
      </c>
      <c r="E3074" s="1061" t="s">
        <v>8137</v>
      </c>
      <c r="F3074" s="1061" t="s">
        <v>8138</v>
      </c>
      <c r="G3074" s="1061" t="s">
        <v>1739</v>
      </c>
      <c r="H3074" s="1061" t="s">
        <v>129</v>
      </c>
      <c r="I3074" s="1061" t="s">
        <v>21</v>
      </c>
      <c r="J3074" s="1061" t="s">
        <v>7975</v>
      </c>
      <c r="K3074" s="1061" t="s">
        <v>14849</v>
      </c>
      <c r="L3074" s="1061">
        <v>28.28</v>
      </c>
      <c r="M3074" s="1061">
        <v>28.28</v>
      </c>
      <c r="N3074" s="1061">
        <v>28.28</v>
      </c>
      <c r="O3074" s="1061">
        <v>28.28</v>
      </c>
      <c r="P3074" s="1061">
        <v>28.28</v>
      </c>
      <c r="Q3074" s="1061">
        <v>28.28</v>
      </c>
      <c r="R3074" s="1061">
        <v>28.28</v>
      </c>
      <c r="S3074" s="1061">
        <v>28.28</v>
      </c>
      <c r="T3074" s="1061">
        <v>28.28</v>
      </c>
      <c r="U3074" s="1061">
        <v>28.28</v>
      </c>
      <c r="V3074" s="1061">
        <v>28.28</v>
      </c>
      <c r="W3074" s="1061">
        <v>28.28</v>
      </c>
    </row>
    <row r="3075" spans="1:23">
      <c r="A3075" s="908"/>
      <c r="B3075" s="1061" t="s">
        <v>234</v>
      </c>
      <c r="C3075" s="1061" t="s">
        <v>235</v>
      </c>
      <c r="D3075" s="1061" t="s">
        <v>5455</v>
      </c>
      <c r="E3075" s="1061" t="s">
        <v>8139</v>
      </c>
      <c r="F3075" s="1061" t="s">
        <v>8140</v>
      </c>
      <c r="G3075" s="1061" t="s">
        <v>1739</v>
      </c>
      <c r="H3075" s="1061" t="s">
        <v>129</v>
      </c>
      <c r="I3075" s="1061" t="s">
        <v>21</v>
      </c>
      <c r="J3075" s="1061" t="s">
        <v>7975</v>
      </c>
      <c r="K3075" s="1061" t="s">
        <v>14849</v>
      </c>
      <c r="L3075" s="1061">
        <v>148.84</v>
      </c>
      <c r="M3075" s="1061">
        <v>148.84</v>
      </c>
      <c r="N3075" s="1061">
        <v>148.84</v>
      </c>
      <c r="O3075" s="1061">
        <v>148.84</v>
      </c>
      <c r="P3075" s="1061">
        <v>148.84</v>
      </c>
      <c r="Q3075" s="1061">
        <v>148.84</v>
      </c>
      <c r="R3075" s="1061">
        <v>148.84</v>
      </c>
      <c r="S3075" s="1061">
        <v>148.84</v>
      </c>
      <c r="T3075" s="1061">
        <v>148.84</v>
      </c>
      <c r="U3075" s="1061">
        <v>148.84</v>
      </c>
      <c r="V3075" s="1061">
        <v>148.84</v>
      </c>
      <c r="W3075" s="1061">
        <v>148.84</v>
      </c>
    </row>
    <row r="3076" spans="1:23">
      <c r="A3076" s="908"/>
      <c r="B3076" s="1061" t="s">
        <v>234</v>
      </c>
      <c r="C3076" s="1061" t="s">
        <v>235</v>
      </c>
      <c r="D3076" s="1061" t="s">
        <v>5455</v>
      </c>
      <c r="E3076" s="1061" t="s">
        <v>8506</v>
      </c>
      <c r="F3076" s="1061" t="s">
        <v>8507</v>
      </c>
      <c r="G3076" s="1061" t="s">
        <v>1739</v>
      </c>
      <c r="H3076" s="1061" t="s">
        <v>129</v>
      </c>
      <c r="I3076" s="1061" t="s">
        <v>21</v>
      </c>
      <c r="J3076" s="1061" t="s">
        <v>7975</v>
      </c>
      <c r="K3076" s="1061" t="s">
        <v>14849</v>
      </c>
      <c r="L3076" s="1061">
        <v>31.03</v>
      </c>
      <c r="M3076" s="1061">
        <v>31.03</v>
      </c>
      <c r="N3076" s="1061">
        <v>31.03</v>
      </c>
      <c r="O3076" s="1061">
        <v>31.03</v>
      </c>
      <c r="P3076" s="1061">
        <v>31.03</v>
      </c>
      <c r="Q3076" s="1061">
        <v>31.03</v>
      </c>
      <c r="R3076" s="1061">
        <v>31.03</v>
      </c>
      <c r="S3076" s="1061">
        <v>31.03</v>
      </c>
      <c r="T3076" s="1061">
        <v>31.03</v>
      </c>
      <c r="U3076" s="1061">
        <v>31.03</v>
      </c>
      <c r="V3076" s="1061">
        <v>31.03</v>
      </c>
      <c r="W3076" s="1061">
        <v>31.03</v>
      </c>
    </row>
    <row r="3077" spans="1:23">
      <c r="A3077" s="908"/>
      <c r="B3077" s="1061" t="s">
        <v>234</v>
      </c>
      <c r="C3077" s="1061" t="s">
        <v>235</v>
      </c>
      <c r="D3077" s="1061" t="s">
        <v>5455</v>
      </c>
      <c r="E3077" s="1061" t="s">
        <v>8141</v>
      </c>
      <c r="F3077" s="1061" t="s">
        <v>5455</v>
      </c>
      <c r="G3077" s="1061" t="s">
        <v>1739</v>
      </c>
      <c r="H3077" s="1061" t="s">
        <v>129</v>
      </c>
      <c r="I3077" s="1061" t="s">
        <v>21</v>
      </c>
      <c r="J3077" s="1061" t="s">
        <v>7975</v>
      </c>
      <c r="K3077" s="1061" t="s">
        <v>14849</v>
      </c>
      <c r="L3077" s="1061">
        <v>81.14</v>
      </c>
      <c r="M3077" s="1061">
        <v>81.14</v>
      </c>
      <c r="N3077" s="1061">
        <v>81.14</v>
      </c>
      <c r="O3077" s="1061">
        <v>81.14</v>
      </c>
      <c r="P3077" s="1061">
        <v>81.14</v>
      </c>
      <c r="Q3077" s="1061">
        <v>81.14</v>
      </c>
      <c r="R3077" s="1061">
        <v>81.14</v>
      </c>
      <c r="S3077" s="1061">
        <v>81.14</v>
      </c>
      <c r="T3077" s="1061">
        <v>81.14</v>
      </c>
      <c r="U3077" s="1061">
        <v>81.14</v>
      </c>
      <c r="V3077" s="1061">
        <v>81.14</v>
      </c>
      <c r="W3077" s="1061">
        <v>81.14</v>
      </c>
    </row>
    <row r="3078" spans="1:23">
      <c r="A3078" s="908"/>
      <c r="B3078" s="1061" t="s">
        <v>234</v>
      </c>
      <c r="C3078" s="1061" t="s">
        <v>235</v>
      </c>
      <c r="D3078" s="1061" t="s">
        <v>5455</v>
      </c>
      <c r="E3078" s="1061" t="s">
        <v>8508</v>
      </c>
      <c r="F3078" s="1061" t="s">
        <v>10442</v>
      </c>
      <c r="G3078" s="1061" t="s">
        <v>1739</v>
      </c>
      <c r="H3078" s="1061" t="s">
        <v>129</v>
      </c>
      <c r="I3078" s="1061" t="s">
        <v>21</v>
      </c>
      <c r="J3078" s="1061" t="s">
        <v>7975</v>
      </c>
      <c r="K3078" s="1061" t="s">
        <v>14849</v>
      </c>
      <c r="L3078" s="1061">
        <v>36.159999999999997</v>
      </c>
      <c r="M3078" s="1061">
        <v>36.159999999999997</v>
      </c>
      <c r="N3078" s="1061">
        <v>36.159999999999997</v>
      </c>
      <c r="O3078" s="1061">
        <v>36.159999999999997</v>
      </c>
      <c r="P3078" s="1061">
        <v>36.159999999999997</v>
      </c>
      <c r="Q3078" s="1061">
        <v>36.159999999999997</v>
      </c>
      <c r="R3078" s="1061">
        <v>36.159999999999997</v>
      </c>
      <c r="S3078" s="1061">
        <v>36.159999999999997</v>
      </c>
      <c r="T3078" s="1061">
        <v>36.159999999999997</v>
      </c>
      <c r="U3078" s="1061">
        <v>36.159999999999997</v>
      </c>
      <c r="V3078" s="1061">
        <v>36.159999999999997</v>
      </c>
      <c r="W3078" s="1061">
        <v>36.159999999999997</v>
      </c>
    </row>
    <row r="3079" spans="1:23">
      <c r="A3079" s="908"/>
      <c r="B3079" s="1061" t="s">
        <v>234</v>
      </c>
      <c r="C3079" s="1061" t="s">
        <v>235</v>
      </c>
      <c r="D3079" s="1061" t="s">
        <v>5455</v>
      </c>
      <c r="E3079" s="1061" t="s">
        <v>8142</v>
      </c>
      <c r="F3079" s="1061" t="s">
        <v>8143</v>
      </c>
      <c r="G3079" s="1061" t="s">
        <v>1739</v>
      </c>
      <c r="H3079" s="1061" t="s">
        <v>129</v>
      </c>
      <c r="I3079" s="1061" t="s">
        <v>21</v>
      </c>
      <c r="J3079" s="1061" t="s">
        <v>7975</v>
      </c>
      <c r="K3079" s="1061" t="s">
        <v>14849</v>
      </c>
      <c r="L3079" s="1061">
        <v>14.14</v>
      </c>
      <c r="M3079" s="1061">
        <v>14.14</v>
      </c>
      <c r="N3079" s="1061">
        <v>14.14</v>
      </c>
      <c r="O3079" s="1061">
        <v>14.14</v>
      </c>
      <c r="P3079" s="1061">
        <v>14.14</v>
      </c>
      <c r="Q3079" s="1061">
        <v>14.14</v>
      </c>
      <c r="R3079" s="1061">
        <v>14.14</v>
      </c>
      <c r="S3079" s="1061">
        <v>14.14</v>
      </c>
      <c r="T3079" s="1061">
        <v>14.14</v>
      </c>
      <c r="U3079" s="1061">
        <v>14.14</v>
      </c>
      <c r="V3079" s="1061">
        <v>14.14</v>
      </c>
      <c r="W3079" s="1061">
        <v>14.14</v>
      </c>
    </row>
    <row r="3080" spans="1:23">
      <c r="A3080" s="908"/>
      <c r="B3080" s="1061" t="s">
        <v>234</v>
      </c>
      <c r="C3080" s="1061" t="s">
        <v>235</v>
      </c>
      <c r="D3080" s="1061" t="s">
        <v>5455</v>
      </c>
      <c r="E3080" s="1061" t="s">
        <v>8509</v>
      </c>
      <c r="F3080" s="1061" t="s">
        <v>5542</v>
      </c>
      <c r="G3080" s="1061" t="s">
        <v>1739</v>
      </c>
      <c r="H3080" s="1061" t="s">
        <v>129</v>
      </c>
      <c r="I3080" s="1061" t="s">
        <v>21</v>
      </c>
      <c r="J3080" s="1061" t="s">
        <v>7975</v>
      </c>
      <c r="K3080" s="1061" t="s">
        <v>14849</v>
      </c>
      <c r="L3080" s="1061">
        <v>50.37</v>
      </c>
      <c r="M3080" s="1061">
        <v>50.37</v>
      </c>
      <c r="N3080" s="1061">
        <v>50.37</v>
      </c>
      <c r="O3080" s="1061">
        <v>50.37</v>
      </c>
      <c r="P3080" s="1061">
        <v>50.37</v>
      </c>
      <c r="Q3080" s="1061">
        <v>50.37</v>
      </c>
      <c r="R3080" s="1061">
        <v>50.37</v>
      </c>
      <c r="S3080" s="1061">
        <v>50.37</v>
      </c>
      <c r="T3080" s="1061">
        <v>50.37</v>
      </c>
      <c r="U3080" s="1061">
        <v>50.37</v>
      </c>
      <c r="V3080" s="1061">
        <v>50.37</v>
      </c>
      <c r="W3080" s="1061">
        <v>50.37</v>
      </c>
    </row>
    <row r="3081" spans="1:23">
      <c r="A3081" s="908"/>
      <c r="B3081" s="1061" t="s">
        <v>234</v>
      </c>
      <c r="C3081" s="1061" t="s">
        <v>235</v>
      </c>
      <c r="D3081" s="1061" t="s">
        <v>5455</v>
      </c>
      <c r="E3081" s="1061" t="s">
        <v>8510</v>
      </c>
      <c r="F3081" s="1061" t="s">
        <v>8140</v>
      </c>
      <c r="G3081" s="1061" t="s">
        <v>1739</v>
      </c>
      <c r="H3081" s="1061" t="s">
        <v>129</v>
      </c>
      <c r="I3081" s="1061" t="s">
        <v>21</v>
      </c>
      <c r="J3081" s="1061" t="s">
        <v>7975</v>
      </c>
      <c r="K3081" s="1061" t="s">
        <v>14849</v>
      </c>
      <c r="L3081" s="1061">
        <v>155.66</v>
      </c>
      <c r="M3081" s="1061">
        <v>155.66</v>
      </c>
      <c r="N3081" s="1061">
        <v>155.66</v>
      </c>
      <c r="O3081" s="1061">
        <v>155.66</v>
      </c>
      <c r="P3081" s="1061">
        <v>155.66</v>
      </c>
      <c r="Q3081" s="1061">
        <v>155.66</v>
      </c>
      <c r="R3081" s="1061">
        <v>155.66</v>
      </c>
      <c r="S3081" s="1061">
        <v>155.66</v>
      </c>
      <c r="T3081" s="1061">
        <v>155.66</v>
      </c>
      <c r="U3081" s="1061">
        <v>155.66</v>
      </c>
      <c r="V3081" s="1061">
        <v>155.66</v>
      </c>
      <c r="W3081" s="1061">
        <v>155.66</v>
      </c>
    </row>
    <row r="3082" spans="1:23">
      <c r="A3082" s="908"/>
      <c r="B3082" s="1061" t="s">
        <v>234</v>
      </c>
      <c r="C3082" s="1061" t="s">
        <v>235</v>
      </c>
      <c r="D3082" s="1061" t="s">
        <v>5455</v>
      </c>
      <c r="E3082" s="1061" t="s">
        <v>8511</v>
      </c>
      <c r="F3082" s="1061" t="s">
        <v>8488</v>
      </c>
      <c r="G3082" s="1061" t="s">
        <v>1739</v>
      </c>
      <c r="H3082" s="1061" t="s">
        <v>129</v>
      </c>
      <c r="I3082" s="1061" t="s">
        <v>21</v>
      </c>
      <c r="J3082" s="1061" t="s">
        <v>7975</v>
      </c>
      <c r="K3082" s="1061" t="s">
        <v>14849</v>
      </c>
      <c r="L3082" s="1061">
        <v>20.32</v>
      </c>
      <c r="M3082" s="1061">
        <v>20.32</v>
      </c>
      <c r="N3082" s="1061">
        <v>20.32</v>
      </c>
      <c r="O3082" s="1061">
        <v>20.32</v>
      </c>
      <c r="P3082" s="1061">
        <v>20.32</v>
      </c>
      <c r="Q3082" s="1061">
        <v>20.32</v>
      </c>
      <c r="R3082" s="1061">
        <v>20.32</v>
      </c>
      <c r="S3082" s="1061">
        <v>20.32</v>
      </c>
      <c r="T3082" s="1061">
        <v>20.32</v>
      </c>
      <c r="U3082" s="1061">
        <v>20.32</v>
      </c>
      <c r="V3082" s="1061">
        <v>20.32</v>
      </c>
      <c r="W3082" s="1061">
        <v>20.32</v>
      </c>
    </row>
    <row r="3083" spans="1:23">
      <c r="A3083" s="908"/>
      <c r="B3083" s="1061" t="s">
        <v>234</v>
      </c>
      <c r="C3083" s="1061" t="s">
        <v>235</v>
      </c>
      <c r="D3083" s="1061" t="s">
        <v>5455</v>
      </c>
      <c r="E3083" s="1061" t="s">
        <v>8512</v>
      </c>
      <c r="F3083" s="1061" t="s">
        <v>8513</v>
      </c>
      <c r="G3083" s="1061" t="s">
        <v>1739</v>
      </c>
      <c r="H3083" s="1061" t="s">
        <v>129</v>
      </c>
      <c r="I3083" s="1061" t="s">
        <v>21</v>
      </c>
      <c r="J3083" s="1061" t="s">
        <v>7975</v>
      </c>
      <c r="K3083" s="1061" t="s">
        <v>14849</v>
      </c>
      <c r="L3083" s="1061">
        <v>13.5</v>
      </c>
      <c r="M3083" s="1061">
        <v>13.5</v>
      </c>
      <c r="N3083" s="1061">
        <v>13.5</v>
      </c>
      <c r="O3083" s="1061">
        <v>13.5</v>
      </c>
      <c r="P3083" s="1061">
        <v>13.5</v>
      </c>
      <c r="Q3083" s="1061">
        <v>13.5</v>
      </c>
      <c r="R3083" s="1061">
        <v>13.5</v>
      </c>
      <c r="S3083" s="1061">
        <v>13.5</v>
      </c>
      <c r="T3083" s="1061">
        <v>13.5</v>
      </c>
      <c r="U3083" s="1061">
        <v>13.5</v>
      </c>
      <c r="V3083" s="1061">
        <v>13.5</v>
      </c>
      <c r="W3083" s="1061">
        <v>13.5</v>
      </c>
    </row>
    <row r="3084" spans="1:23">
      <c r="A3084" s="908"/>
      <c r="B3084" s="1061" t="s">
        <v>234</v>
      </c>
      <c r="C3084" s="1061" t="s">
        <v>235</v>
      </c>
      <c r="D3084" s="1061" t="s">
        <v>5455</v>
      </c>
      <c r="E3084" s="1061" t="s">
        <v>8144</v>
      </c>
      <c r="F3084" s="1061" t="s">
        <v>8145</v>
      </c>
      <c r="G3084" s="1061" t="s">
        <v>1739</v>
      </c>
      <c r="H3084" s="1061" t="s">
        <v>129</v>
      </c>
      <c r="I3084" s="1061" t="s">
        <v>21</v>
      </c>
      <c r="J3084" s="1061" t="s">
        <v>7975</v>
      </c>
      <c r="K3084" s="1061" t="s">
        <v>14849</v>
      </c>
      <c r="L3084" s="1061">
        <v>20.16</v>
      </c>
      <c r="M3084" s="1061">
        <v>20.16</v>
      </c>
      <c r="N3084" s="1061">
        <v>20.16</v>
      </c>
      <c r="O3084" s="1061">
        <v>20.16</v>
      </c>
      <c r="P3084" s="1061">
        <v>20.16</v>
      </c>
      <c r="Q3084" s="1061">
        <v>20.16</v>
      </c>
      <c r="R3084" s="1061">
        <v>20.16</v>
      </c>
      <c r="S3084" s="1061">
        <v>20.16</v>
      </c>
      <c r="T3084" s="1061">
        <v>20.16</v>
      </c>
      <c r="U3084" s="1061">
        <v>20.16</v>
      </c>
      <c r="V3084" s="1061">
        <v>20.16</v>
      </c>
      <c r="W3084" s="1061">
        <v>20.16</v>
      </c>
    </row>
    <row r="3085" spans="1:23">
      <c r="A3085" s="908"/>
      <c r="B3085" s="1061" t="s">
        <v>234</v>
      </c>
      <c r="C3085" s="1061" t="s">
        <v>235</v>
      </c>
      <c r="D3085" s="1061" t="s">
        <v>5455</v>
      </c>
      <c r="E3085" s="1061" t="s">
        <v>9258</v>
      </c>
      <c r="F3085" s="1061" t="s">
        <v>9259</v>
      </c>
      <c r="G3085" s="1061" t="s">
        <v>1739</v>
      </c>
      <c r="H3085" s="1061" t="s">
        <v>129</v>
      </c>
      <c r="I3085" s="1061" t="s">
        <v>21</v>
      </c>
      <c r="J3085" s="1061" t="s">
        <v>7975</v>
      </c>
      <c r="K3085" s="1061" t="s">
        <v>14849</v>
      </c>
      <c r="L3085" s="1061">
        <v>11.45</v>
      </c>
      <c r="M3085" s="1061">
        <v>11.45</v>
      </c>
      <c r="N3085" s="1061">
        <v>11.45</v>
      </c>
      <c r="O3085" s="1061">
        <v>11.45</v>
      </c>
      <c r="P3085" s="1061">
        <v>11.45</v>
      </c>
      <c r="Q3085" s="1061">
        <v>11.45</v>
      </c>
      <c r="R3085" s="1061">
        <v>11.45</v>
      </c>
      <c r="S3085" s="1061">
        <v>11.45</v>
      </c>
      <c r="T3085" s="1061">
        <v>11.45</v>
      </c>
      <c r="U3085" s="1061">
        <v>11.45</v>
      </c>
      <c r="V3085" s="1061">
        <v>11.45</v>
      </c>
      <c r="W3085" s="1061">
        <v>11.45</v>
      </c>
    </row>
    <row r="3086" spans="1:23">
      <c r="A3086" s="908"/>
      <c r="B3086" s="1061" t="s">
        <v>234</v>
      </c>
      <c r="C3086" s="1061" t="s">
        <v>235</v>
      </c>
      <c r="D3086" s="1061" t="s">
        <v>5455</v>
      </c>
      <c r="E3086" s="1061" t="s">
        <v>5599</v>
      </c>
      <c r="F3086" s="1061" t="s">
        <v>5556</v>
      </c>
      <c r="G3086" s="1061" t="s">
        <v>1739</v>
      </c>
      <c r="H3086" s="1061" t="s">
        <v>129</v>
      </c>
      <c r="I3086" s="1061" t="s">
        <v>21</v>
      </c>
      <c r="J3086" s="1061" t="s">
        <v>7975</v>
      </c>
      <c r="K3086" s="1061" t="s">
        <v>14849</v>
      </c>
      <c r="L3086" s="1061">
        <v>15.32</v>
      </c>
      <c r="M3086" s="1061">
        <v>15.32</v>
      </c>
      <c r="N3086" s="1061">
        <v>15.32</v>
      </c>
      <c r="O3086" s="1061">
        <v>15.32</v>
      </c>
      <c r="P3086" s="1061">
        <v>15.32</v>
      </c>
      <c r="Q3086" s="1061">
        <v>15.32</v>
      </c>
      <c r="R3086" s="1061">
        <v>15.32</v>
      </c>
      <c r="S3086" s="1061">
        <v>15.32</v>
      </c>
      <c r="T3086" s="1061">
        <v>15.32</v>
      </c>
      <c r="U3086" s="1061">
        <v>15.32</v>
      </c>
      <c r="V3086" s="1061">
        <v>15.32</v>
      </c>
      <c r="W3086" s="1061">
        <v>15.32</v>
      </c>
    </row>
    <row r="3087" spans="1:23">
      <c r="A3087" s="908"/>
      <c r="B3087" s="1061" t="s">
        <v>234</v>
      </c>
      <c r="C3087" s="1061" t="s">
        <v>235</v>
      </c>
      <c r="D3087" s="1061" t="s">
        <v>5455</v>
      </c>
      <c r="E3087" s="1061" t="s">
        <v>9995</v>
      </c>
      <c r="F3087" s="1061" t="s">
        <v>8125</v>
      </c>
      <c r="G3087" s="1061" t="s">
        <v>1739</v>
      </c>
      <c r="H3087" s="1061" t="s">
        <v>129</v>
      </c>
      <c r="I3087" s="1061" t="s">
        <v>21</v>
      </c>
      <c r="J3087" s="1061" t="s">
        <v>7975</v>
      </c>
      <c r="K3087" s="1061" t="s">
        <v>14849</v>
      </c>
      <c r="L3087" s="1061">
        <v>25.63</v>
      </c>
      <c r="M3087" s="1061">
        <v>25.63</v>
      </c>
      <c r="N3087" s="1061">
        <v>25.63</v>
      </c>
      <c r="O3087" s="1061">
        <v>25.63</v>
      </c>
      <c r="P3087" s="1061">
        <v>25.63</v>
      </c>
      <c r="Q3087" s="1061">
        <v>25.63</v>
      </c>
      <c r="R3087" s="1061">
        <v>25.63</v>
      </c>
      <c r="S3087" s="1061">
        <v>25.63</v>
      </c>
      <c r="T3087" s="1061">
        <v>25.63</v>
      </c>
      <c r="U3087" s="1061">
        <v>25.63</v>
      </c>
      <c r="V3087" s="1061">
        <v>25.63</v>
      </c>
      <c r="W3087" s="1061">
        <v>25.63</v>
      </c>
    </row>
    <row r="3088" spans="1:23">
      <c r="A3088" s="908"/>
      <c r="B3088" s="1061" t="s">
        <v>234</v>
      </c>
      <c r="C3088" s="1061" t="s">
        <v>235</v>
      </c>
      <c r="D3088" s="1061" t="s">
        <v>5455</v>
      </c>
      <c r="E3088" s="1061" t="s">
        <v>8146</v>
      </c>
      <c r="F3088" s="1061" t="s">
        <v>8147</v>
      </c>
      <c r="G3088" s="1061" t="s">
        <v>1739</v>
      </c>
      <c r="H3088" s="1061" t="s">
        <v>129</v>
      </c>
      <c r="I3088" s="1061" t="s">
        <v>21</v>
      </c>
      <c r="J3088" s="1061" t="s">
        <v>7975</v>
      </c>
      <c r="K3088" s="1061" t="s">
        <v>14849</v>
      </c>
      <c r="L3088" s="1061">
        <v>30.6</v>
      </c>
      <c r="M3088" s="1061">
        <v>30.6</v>
      </c>
      <c r="N3088" s="1061">
        <v>30.6</v>
      </c>
      <c r="O3088" s="1061">
        <v>30.6</v>
      </c>
      <c r="P3088" s="1061">
        <v>30.6</v>
      </c>
      <c r="Q3088" s="1061">
        <v>30.6</v>
      </c>
      <c r="R3088" s="1061">
        <v>30.6</v>
      </c>
      <c r="S3088" s="1061">
        <v>30.6</v>
      </c>
      <c r="T3088" s="1061">
        <v>30.6</v>
      </c>
      <c r="U3088" s="1061">
        <v>30.6</v>
      </c>
      <c r="V3088" s="1061">
        <v>30.6</v>
      </c>
      <c r="W3088" s="1061">
        <v>30.6</v>
      </c>
    </row>
    <row r="3089" spans="1:23">
      <c r="A3089" s="908"/>
      <c r="B3089" s="1061" t="s">
        <v>234</v>
      </c>
      <c r="C3089" s="1061" t="s">
        <v>235</v>
      </c>
      <c r="D3089" s="1061" t="s">
        <v>5455</v>
      </c>
      <c r="E3089" s="1061" t="s">
        <v>9142</v>
      </c>
      <c r="F3089" s="1061" t="s">
        <v>8119</v>
      </c>
      <c r="G3089" s="1061" t="s">
        <v>1739</v>
      </c>
      <c r="H3089" s="1061" t="s">
        <v>129</v>
      </c>
      <c r="I3089" s="1061" t="s">
        <v>21</v>
      </c>
      <c r="J3089" s="1061" t="s">
        <v>7975</v>
      </c>
      <c r="K3089" s="1061" t="s">
        <v>14849</v>
      </c>
      <c r="L3089" s="1061">
        <v>9.5</v>
      </c>
      <c r="M3089" s="1061">
        <v>9.5</v>
      </c>
      <c r="N3089" s="1061">
        <v>9.5</v>
      </c>
      <c r="O3089" s="1061">
        <v>9.5</v>
      </c>
      <c r="P3089" s="1061">
        <v>9.5</v>
      </c>
      <c r="Q3089" s="1061">
        <v>9.5</v>
      </c>
      <c r="R3089" s="1061">
        <v>9.5</v>
      </c>
      <c r="S3089" s="1061">
        <v>9.5</v>
      </c>
      <c r="T3089" s="1061">
        <v>9.5</v>
      </c>
      <c r="U3089" s="1061">
        <v>9.5</v>
      </c>
      <c r="V3089" s="1061">
        <v>9.5</v>
      </c>
      <c r="W3089" s="1061">
        <v>9.5</v>
      </c>
    </row>
    <row r="3090" spans="1:23">
      <c r="A3090" s="908"/>
      <c r="B3090" s="1061" t="s">
        <v>234</v>
      </c>
      <c r="C3090" s="1061" t="s">
        <v>235</v>
      </c>
      <c r="D3090" s="1061" t="s">
        <v>5455</v>
      </c>
      <c r="E3090" s="1061" t="s">
        <v>10528</v>
      </c>
      <c r="F3090" s="1061" t="s">
        <v>9245</v>
      </c>
      <c r="G3090" s="1061" t="s">
        <v>1739</v>
      </c>
      <c r="H3090" s="1061" t="s">
        <v>129</v>
      </c>
      <c r="I3090" s="1061" t="s">
        <v>21</v>
      </c>
      <c r="J3090" s="1061" t="s">
        <v>7975</v>
      </c>
      <c r="K3090" s="1061" t="s">
        <v>14849</v>
      </c>
      <c r="L3090" s="1061">
        <v>11.63</v>
      </c>
      <c r="M3090" s="1061">
        <v>11.63</v>
      </c>
      <c r="N3090" s="1061">
        <v>11.63</v>
      </c>
      <c r="O3090" s="1061">
        <v>11.63</v>
      </c>
      <c r="P3090" s="1061">
        <v>11.63</v>
      </c>
      <c r="Q3090" s="1061">
        <v>11.63</v>
      </c>
      <c r="R3090" s="1061">
        <v>11.63</v>
      </c>
      <c r="S3090" s="1061">
        <v>11.63</v>
      </c>
      <c r="T3090" s="1061">
        <v>11.63</v>
      </c>
      <c r="U3090" s="1061">
        <v>11.63</v>
      </c>
      <c r="V3090" s="1061">
        <v>11.63</v>
      </c>
      <c r="W3090" s="1061">
        <v>11.63</v>
      </c>
    </row>
    <row r="3091" spans="1:23">
      <c r="A3091" s="908"/>
      <c r="B3091" s="1061" t="s">
        <v>234</v>
      </c>
      <c r="C3091" s="1061" t="s">
        <v>235</v>
      </c>
      <c r="D3091" s="1061" t="s">
        <v>5455</v>
      </c>
      <c r="E3091" s="1061" t="s">
        <v>8514</v>
      </c>
      <c r="F3091" s="1061" t="s">
        <v>8515</v>
      </c>
      <c r="G3091" s="1061" t="s">
        <v>1739</v>
      </c>
      <c r="H3091" s="1061" t="s">
        <v>129</v>
      </c>
      <c r="I3091" s="1061" t="s">
        <v>21</v>
      </c>
      <c r="J3091" s="1061" t="s">
        <v>7975</v>
      </c>
      <c r="K3091" s="1061" t="s">
        <v>14849</v>
      </c>
      <c r="L3091" s="1061">
        <v>12.04</v>
      </c>
      <c r="M3091" s="1061">
        <v>12.04</v>
      </c>
      <c r="N3091" s="1061">
        <v>12.04</v>
      </c>
      <c r="O3091" s="1061">
        <v>12.04</v>
      </c>
      <c r="P3091" s="1061">
        <v>12.04</v>
      </c>
      <c r="Q3091" s="1061">
        <v>12.04</v>
      </c>
      <c r="R3091" s="1061">
        <v>12.04</v>
      </c>
      <c r="S3091" s="1061">
        <v>12.04</v>
      </c>
      <c r="T3091" s="1061">
        <v>12.04</v>
      </c>
      <c r="U3091" s="1061">
        <v>12.04</v>
      </c>
      <c r="V3091" s="1061">
        <v>12.04</v>
      </c>
      <c r="W3091" s="1061">
        <v>12.04</v>
      </c>
    </row>
    <row r="3092" spans="1:23">
      <c r="A3092" s="908"/>
      <c r="B3092" s="1061" t="s">
        <v>234</v>
      </c>
      <c r="C3092" s="1061" t="s">
        <v>235</v>
      </c>
      <c r="D3092" s="1061" t="s">
        <v>5455</v>
      </c>
      <c r="E3092" s="1061" t="s">
        <v>9260</v>
      </c>
      <c r="F3092" s="1061" t="s">
        <v>9261</v>
      </c>
      <c r="G3092" s="1061" t="s">
        <v>1739</v>
      </c>
      <c r="H3092" s="1061" t="s">
        <v>129</v>
      </c>
      <c r="I3092" s="1061" t="s">
        <v>21</v>
      </c>
      <c r="J3092" s="1061" t="s">
        <v>7975</v>
      </c>
      <c r="K3092" s="1061" t="s">
        <v>14849</v>
      </c>
      <c r="L3092" s="1061">
        <v>30.45</v>
      </c>
      <c r="M3092" s="1061">
        <v>30.45</v>
      </c>
      <c r="N3092" s="1061">
        <v>30.45</v>
      </c>
      <c r="O3092" s="1061">
        <v>30.45</v>
      </c>
      <c r="P3092" s="1061">
        <v>30.45</v>
      </c>
      <c r="Q3092" s="1061">
        <v>30.45</v>
      </c>
      <c r="R3092" s="1061">
        <v>30.45</v>
      </c>
      <c r="S3092" s="1061">
        <v>30.45</v>
      </c>
      <c r="T3092" s="1061">
        <v>30.45</v>
      </c>
      <c r="U3092" s="1061">
        <v>30.45</v>
      </c>
      <c r="V3092" s="1061">
        <v>30.45</v>
      </c>
      <c r="W3092" s="1061">
        <v>30.45</v>
      </c>
    </row>
    <row r="3093" spans="1:23">
      <c r="A3093" s="908"/>
      <c r="B3093" s="1061" t="s">
        <v>234</v>
      </c>
      <c r="C3093" s="1061" t="s">
        <v>235</v>
      </c>
      <c r="D3093" s="1061" t="s">
        <v>5455</v>
      </c>
      <c r="E3093" s="1061" t="s">
        <v>9143</v>
      </c>
      <c r="F3093" s="1061" t="s">
        <v>9144</v>
      </c>
      <c r="G3093" s="1061" t="s">
        <v>1739</v>
      </c>
      <c r="H3093" s="1061" t="s">
        <v>129</v>
      </c>
      <c r="I3093" s="1061" t="s">
        <v>21</v>
      </c>
      <c r="J3093" s="1061" t="s">
        <v>7975</v>
      </c>
      <c r="K3093" s="1061" t="s">
        <v>14849</v>
      </c>
      <c r="L3093" s="1061">
        <v>30.72</v>
      </c>
      <c r="M3093" s="1061">
        <v>30.72</v>
      </c>
      <c r="N3093" s="1061">
        <v>30.72</v>
      </c>
      <c r="O3093" s="1061">
        <v>30.72</v>
      </c>
      <c r="P3093" s="1061">
        <v>30.72</v>
      </c>
      <c r="Q3093" s="1061">
        <v>30.72</v>
      </c>
      <c r="R3093" s="1061">
        <v>30.72</v>
      </c>
      <c r="S3093" s="1061">
        <v>30.72</v>
      </c>
      <c r="T3093" s="1061">
        <v>30.72</v>
      </c>
      <c r="U3093" s="1061">
        <v>30.72</v>
      </c>
      <c r="V3093" s="1061">
        <v>30.72</v>
      </c>
      <c r="W3093" s="1061">
        <v>30.72</v>
      </c>
    </row>
    <row r="3094" spans="1:23">
      <c r="A3094" s="908"/>
      <c r="B3094" s="1061" t="s">
        <v>234</v>
      </c>
      <c r="C3094" s="1061" t="s">
        <v>235</v>
      </c>
      <c r="D3094" s="1061" t="s">
        <v>5455</v>
      </c>
      <c r="E3094" s="1061" t="s">
        <v>8516</v>
      </c>
      <c r="F3094" s="1061" t="s">
        <v>9262</v>
      </c>
      <c r="G3094" s="1061" t="s">
        <v>1739</v>
      </c>
      <c r="H3094" s="1061" t="s">
        <v>129</v>
      </c>
      <c r="I3094" s="1061" t="s">
        <v>21</v>
      </c>
      <c r="J3094" s="1061" t="s">
        <v>7975</v>
      </c>
      <c r="K3094" s="1061" t="s">
        <v>14849</v>
      </c>
      <c r="L3094" s="1061">
        <v>33.07</v>
      </c>
      <c r="M3094" s="1061">
        <v>33.07</v>
      </c>
      <c r="N3094" s="1061">
        <v>33.07</v>
      </c>
      <c r="O3094" s="1061">
        <v>33.07</v>
      </c>
      <c r="P3094" s="1061">
        <v>33.07</v>
      </c>
      <c r="Q3094" s="1061">
        <v>33.07</v>
      </c>
      <c r="R3094" s="1061">
        <v>33.07</v>
      </c>
      <c r="S3094" s="1061">
        <v>33.07</v>
      </c>
      <c r="T3094" s="1061">
        <v>33.07</v>
      </c>
      <c r="U3094" s="1061">
        <v>33.07</v>
      </c>
      <c r="V3094" s="1061">
        <v>33.07</v>
      </c>
      <c r="W3094" s="1061">
        <v>33.07</v>
      </c>
    </row>
    <row r="3095" spans="1:23">
      <c r="A3095" s="908"/>
      <c r="B3095" s="1061" t="s">
        <v>234</v>
      </c>
      <c r="C3095" s="1061" t="s">
        <v>235</v>
      </c>
      <c r="D3095" s="1061" t="s">
        <v>5455</v>
      </c>
      <c r="E3095" s="1061" t="s">
        <v>8517</v>
      </c>
      <c r="F3095" s="1061" t="s">
        <v>8518</v>
      </c>
      <c r="G3095" s="1061" t="s">
        <v>1739</v>
      </c>
      <c r="H3095" s="1061" t="s">
        <v>129</v>
      </c>
      <c r="I3095" s="1061" t="s">
        <v>21</v>
      </c>
      <c r="J3095" s="1061" t="s">
        <v>7975</v>
      </c>
      <c r="K3095" s="1061" t="s">
        <v>14849</v>
      </c>
      <c r="L3095" s="1061">
        <v>13.41</v>
      </c>
      <c r="M3095" s="1061">
        <v>13.41</v>
      </c>
      <c r="N3095" s="1061">
        <v>13.41</v>
      </c>
      <c r="O3095" s="1061">
        <v>13.41</v>
      </c>
      <c r="P3095" s="1061">
        <v>13.41</v>
      </c>
      <c r="Q3095" s="1061">
        <v>13.41</v>
      </c>
      <c r="R3095" s="1061">
        <v>13.41</v>
      </c>
      <c r="S3095" s="1061">
        <v>13.41</v>
      </c>
      <c r="T3095" s="1061">
        <v>13.41</v>
      </c>
      <c r="U3095" s="1061">
        <v>13.41</v>
      </c>
      <c r="V3095" s="1061">
        <v>13.41</v>
      </c>
      <c r="W3095" s="1061">
        <v>13.41</v>
      </c>
    </row>
    <row r="3096" spans="1:23">
      <c r="A3096" s="908"/>
      <c r="B3096" s="1061" t="s">
        <v>234</v>
      </c>
      <c r="C3096" s="1061" t="s">
        <v>235</v>
      </c>
      <c r="D3096" s="1061" t="s">
        <v>5455</v>
      </c>
      <c r="E3096" s="1061" t="s">
        <v>9263</v>
      </c>
      <c r="F3096" s="1061" t="s">
        <v>9264</v>
      </c>
      <c r="G3096" s="1061" t="s">
        <v>1739</v>
      </c>
      <c r="H3096" s="1061" t="s">
        <v>129</v>
      </c>
      <c r="I3096" s="1061" t="s">
        <v>21</v>
      </c>
      <c r="J3096" s="1061" t="s">
        <v>7975</v>
      </c>
      <c r="K3096" s="1061" t="s">
        <v>14849</v>
      </c>
      <c r="L3096" s="1061">
        <v>28.19</v>
      </c>
      <c r="M3096" s="1061">
        <v>28.19</v>
      </c>
      <c r="N3096" s="1061">
        <v>28.19</v>
      </c>
      <c r="O3096" s="1061">
        <v>28.19</v>
      </c>
      <c r="P3096" s="1061">
        <v>28.19</v>
      </c>
      <c r="Q3096" s="1061">
        <v>28.19</v>
      </c>
      <c r="R3096" s="1061">
        <v>28.19</v>
      </c>
      <c r="S3096" s="1061">
        <v>28.19</v>
      </c>
      <c r="T3096" s="1061">
        <v>28.19</v>
      </c>
      <c r="U3096" s="1061">
        <v>28.19</v>
      </c>
      <c r="V3096" s="1061">
        <v>28.19</v>
      </c>
      <c r="W3096" s="1061">
        <v>28.19</v>
      </c>
    </row>
    <row r="3097" spans="1:23">
      <c r="A3097" s="908"/>
      <c r="B3097" s="1061" t="s">
        <v>234</v>
      </c>
      <c r="C3097" s="1061" t="s">
        <v>235</v>
      </c>
      <c r="D3097" s="1061" t="s">
        <v>5455</v>
      </c>
      <c r="E3097" s="1061" t="s">
        <v>8519</v>
      </c>
      <c r="F3097" s="1061" t="s">
        <v>5455</v>
      </c>
      <c r="G3097" s="1061" t="s">
        <v>1739</v>
      </c>
      <c r="H3097" s="1061" t="s">
        <v>129</v>
      </c>
      <c r="I3097" s="1061" t="s">
        <v>21</v>
      </c>
      <c r="J3097" s="1061" t="s">
        <v>7975</v>
      </c>
      <c r="K3097" s="1061" t="s">
        <v>14849</v>
      </c>
      <c r="L3097" s="1061">
        <v>12.57</v>
      </c>
      <c r="M3097" s="1061">
        <v>12.57</v>
      </c>
      <c r="N3097" s="1061">
        <v>12.57</v>
      </c>
      <c r="O3097" s="1061">
        <v>12.57</v>
      </c>
      <c r="P3097" s="1061">
        <v>12.57</v>
      </c>
      <c r="Q3097" s="1061">
        <v>12.57</v>
      </c>
      <c r="R3097" s="1061">
        <v>12.57</v>
      </c>
      <c r="S3097" s="1061">
        <v>12.57</v>
      </c>
      <c r="T3097" s="1061">
        <v>12.57</v>
      </c>
      <c r="U3097" s="1061">
        <v>12.57</v>
      </c>
      <c r="V3097" s="1061">
        <v>12.57</v>
      </c>
      <c r="W3097" s="1061">
        <v>12.57</v>
      </c>
    </row>
    <row r="3098" spans="1:23">
      <c r="A3098" s="908"/>
      <c r="B3098" s="1061" t="s">
        <v>234</v>
      </c>
      <c r="C3098" s="1061" t="s">
        <v>235</v>
      </c>
      <c r="D3098" s="1061" t="s">
        <v>5455</v>
      </c>
      <c r="E3098" s="1061" t="s">
        <v>8520</v>
      </c>
      <c r="F3098" s="1061" t="s">
        <v>5455</v>
      </c>
      <c r="G3098" s="1061" t="s">
        <v>1739</v>
      </c>
      <c r="H3098" s="1061" t="s">
        <v>129</v>
      </c>
      <c r="I3098" s="1061" t="s">
        <v>21</v>
      </c>
      <c r="J3098" s="1061" t="s">
        <v>7975</v>
      </c>
      <c r="K3098" s="1061" t="s">
        <v>14849</v>
      </c>
      <c r="L3098" s="1061">
        <v>41.76</v>
      </c>
      <c r="M3098" s="1061">
        <v>41.76</v>
      </c>
      <c r="N3098" s="1061">
        <v>41.76</v>
      </c>
      <c r="O3098" s="1061">
        <v>41.76</v>
      </c>
      <c r="P3098" s="1061">
        <v>41.76</v>
      </c>
      <c r="Q3098" s="1061">
        <v>41.76</v>
      </c>
      <c r="R3098" s="1061">
        <v>41.76</v>
      </c>
      <c r="S3098" s="1061">
        <v>41.76</v>
      </c>
      <c r="T3098" s="1061">
        <v>41.76</v>
      </c>
      <c r="U3098" s="1061">
        <v>41.76</v>
      </c>
      <c r="V3098" s="1061">
        <v>41.76</v>
      </c>
      <c r="W3098" s="1061">
        <v>41.76</v>
      </c>
    </row>
    <row r="3099" spans="1:23">
      <c r="A3099" s="908"/>
      <c r="B3099" s="1061" t="s">
        <v>234</v>
      </c>
      <c r="C3099" s="1061" t="s">
        <v>235</v>
      </c>
      <c r="D3099" s="1061" t="s">
        <v>5455</v>
      </c>
      <c r="E3099" s="1061" t="s">
        <v>8521</v>
      </c>
      <c r="F3099" s="1061" t="s">
        <v>10241</v>
      </c>
      <c r="G3099" s="1061" t="s">
        <v>1739</v>
      </c>
      <c r="H3099" s="1061" t="s">
        <v>129</v>
      </c>
      <c r="I3099" s="1061" t="s">
        <v>21</v>
      </c>
      <c r="J3099" s="1061" t="s">
        <v>7975</v>
      </c>
      <c r="K3099" s="1061" t="s">
        <v>14849</v>
      </c>
      <c r="L3099" s="1061">
        <v>41.76</v>
      </c>
      <c r="M3099" s="1061">
        <v>41.76</v>
      </c>
      <c r="N3099" s="1061">
        <v>41.76</v>
      </c>
      <c r="O3099" s="1061">
        <v>41.76</v>
      </c>
      <c r="P3099" s="1061">
        <v>41.76</v>
      </c>
      <c r="Q3099" s="1061">
        <v>41.76</v>
      </c>
      <c r="R3099" s="1061">
        <v>41.76</v>
      </c>
      <c r="S3099" s="1061">
        <v>41.76</v>
      </c>
      <c r="T3099" s="1061">
        <v>41.76</v>
      </c>
      <c r="U3099" s="1061">
        <v>41.76</v>
      </c>
      <c r="V3099" s="1061">
        <v>41.76</v>
      </c>
      <c r="W3099" s="1061">
        <v>41.76</v>
      </c>
    </row>
    <row r="3100" spans="1:23">
      <c r="A3100" s="908"/>
      <c r="B3100" s="1061" t="s">
        <v>234</v>
      </c>
      <c r="C3100" s="1061" t="s">
        <v>235</v>
      </c>
      <c r="D3100" s="1061" t="s">
        <v>5455</v>
      </c>
      <c r="E3100" s="1061" t="s">
        <v>9265</v>
      </c>
      <c r="F3100" s="1061" t="s">
        <v>9266</v>
      </c>
      <c r="G3100" s="1061" t="s">
        <v>1739</v>
      </c>
      <c r="H3100" s="1061" t="s">
        <v>129</v>
      </c>
      <c r="I3100" s="1061" t="s">
        <v>21</v>
      </c>
      <c r="J3100" s="1061" t="s">
        <v>7975</v>
      </c>
      <c r="K3100" s="1061" t="s">
        <v>14849</v>
      </c>
      <c r="L3100" s="1061">
        <v>12.59</v>
      </c>
      <c r="M3100" s="1061">
        <v>12.59</v>
      </c>
      <c r="N3100" s="1061">
        <v>12.59</v>
      </c>
      <c r="O3100" s="1061">
        <v>12.59</v>
      </c>
      <c r="P3100" s="1061">
        <v>12.59</v>
      </c>
      <c r="Q3100" s="1061">
        <v>12.59</v>
      </c>
      <c r="R3100" s="1061">
        <v>12.59</v>
      </c>
      <c r="S3100" s="1061">
        <v>12.59</v>
      </c>
      <c r="T3100" s="1061">
        <v>12.59</v>
      </c>
      <c r="U3100" s="1061">
        <v>12.59</v>
      </c>
      <c r="V3100" s="1061">
        <v>12.59</v>
      </c>
      <c r="W3100" s="1061">
        <v>12.59</v>
      </c>
    </row>
    <row r="3101" spans="1:23">
      <c r="A3101" s="908"/>
      <c r="B3101" s="1061" t="s">
        <v>234</v>
      </c>
      <c r="C3101" s="1061" t="s">
        <v>235</v>
      </c>
      <c r="D3101" s="1061" t="s">
        <v>5455</v>
      </c>
      <c r="E3101" s="1061" t="s">
        <v>10529</v>
      </c>
      <c r="F3101" s="1061" t="s">
        <v>10530</v>
      </c>
      <c r="G3101" s="1061" t="s">
        <v>1739</v>
      </c>
      <c r="H3101" s="1061" t="s">
        <v>129</v>
      </c>
      <c r="I3101" s="1061" t="s">
        <v>21</v>
      </c>
      <c r="J3101" s="1061" t="s">
        <v>7975</v>
      </c>
      <c r="K3101" s="1061" t="s">
        <v>14849</v>
      </c>
      <c r="L3101" s="1061">
        <v>24.43</v>
      </c>
      <c r="M3101" s="1061">
        <v>24.43</v>
      </c>
      <c r="N3101" s="1061">
        <v>24.43</v>
      </c>
      <c r="O3101" s="1061">
        <v>24.43</v>
      </c>
      <c r="P3101" s="1061">
        <v>24.43</v>
      </c>
      <c r="Q3101" s="1061">
        <v>24.43</v>
      </c>
      <c r="R3101" s="1061">
        <v>24.43</v>
      </c>
      <c r="S3101" s="1061">
        <v>24.43</v>
      </c>
      <c r="T3101" s="1061">
        <v>24.43</v>
      </c>
      <c r="U3101" s="1061">
        <v>24.43</v>
      </c>
      <c r="V3101" s="1061">
        <v>24.43</v>
      </c>
      <c r="W3101" s="1061">
        <v>24.43</v>
      </c>
    </row>
    <row r="3102" spans="1:23">
      <c r="A3102" s="908"/>
      <c r="B3102" s="1061" t="s">
        <v>234</v>
      </c>
      <c r="C3102" s="1061" t="s">
        <v>235</v>
      </c>
      <c r="D3102" s="1061" t="s">
        <v>5455</v>
      </c>
      <c r="E3102" s="1061" t="s">
        <v>10531</v>
      </c>
      <c r="F3102" s="1061" t="s">
        <v>10532</v>
      </c>
      <c r="G3102" s="1061" t="s">
        <v>1739</v>
      </c>
      <c r="H3102" s="1061" t="s">
        <v>129</v>
      </c>
      <c r="I3102" s="1061" t="s">
        <v>21</v>
      </c>
      <c r="J3102" s="1061" t="s">
        <v>7975</v>
      </c>
      <c r="K3102" s="1061" t="s">
        <v>14849</v>
      </c>
      <c r="L3102" s="1061">
        <v>27.39</v>
      </c>
      <c r="M3102" s="1061">
        <v>27.39</v>
      </c>
      <c r="N3102" s="1061">
        <v>27.39</v>
      </c>
      <c r="O3102" s="1061">
        <v>27.39</v>
      </c>
      <c r="P3102" s="1061">
        <v>27.39</v>
      </c>
      <c r="Q3102" s="1061">
        <v>27.39</v>
      </c>
      <c r="R3102" s="1061">
        <v>27.39</v>
      </c>
      <c r="S3102" s="1061">
        <v>27.39</v>
      </c>
      <c r="T3102" s="1061">
        <v>27.39</v>
      </c>
      <c r="U3102" s="1061">
        <v>27.39</v>
      </c>
      <c r="V3102" s="1061">
        <v>27.39</v>
      </c>
      <c r="W3102" s="1061">
        <v>27.39</v>
      </c>
    </row>
    <row r="3103" spans="1:23">
      <c r="A3103" s="908"/>
      <c r="B3103" s="1061" t="s">
        <v>234</v>
      </c>
      <c r="C3103" s="1061" t="s">
        <v>235</v>
      </c>
      <c r="D3103" s="1061" t="s">
        <v>5455</v>
      </c>
      <c r="E3103" s="1061" t="s">
        <v>10533</v>
      </c>
      <c r="F3103" s="1061" t="s">
        <v>5481</v>
      </c>
      <c r="G3103" s="1061" t="s">
        <v>1739</v>
      </c>
      <c r="H3103" s="1061" t="s">
        <v>129</v>
      </c>
      <c r="I3103" s="1061" t="s">
        <v>21</v>
      </c>
      <c r="J3103" s="1061" t="s">
        <v>7975</v>
      </c>
      <c r="K3103" s="1061" t="s">
        <v>14849</v>
      </c>
      <c r="L3103" s="1061">
        <v>35.14</v>
      </c>
      <c r="M3103" s="1061">
        <v>35.14</v>
      </c>
      <c r="N3103" s="1061">
        <v>35.14</v>
      </c>
      <c r="O3103" s="1061">
        <v>35.14</v>
      </c>
      <c r="P3103" s="1061">
        <v>35.14</v>
      </c>
      <c r="Q3103" s="1061">
        <v>35.14</v>
      </c>
      <c r="R3103" s="1061">
        <v>35.14</v>
      </c>
      <c r="S3103" s="1061">
        <v>35.14</v>
      </c>
      <c r="T3103" s="1061">
        <v>35.14</v>
      </c>
      <c r="U3103" s="1061">
        <v>35.14</v>
      </c>
      <c r="V3103" s="1061">
        <v>35.14</v>
      </c>
      <c r="W3103" s="1061">
        <v>35.14</v>
      </c>
    </row>
    <row r="3104" spans="1:23">
      <c r="A3104" s="908"/>
      <c r="B3104" s="1061" t="s">
        <v>234</v>
      </c>
      <c r="C3104" s="1061" t="s">
        <v>235</v>
      </c>
      <c r="D3104" s="1061" t="s">
        <v>5455</v>
      </c>
      <c r="E3104" s="1061" t="s">
        <v>10534</v>
      </c>
      <c r="F3104" s="1061" t="s">
        <v>5481</v>
      </c>
      <c r="G3104" s="1061" t="s">
        <v>1739</v>
      </c>
      <c r="H3104" s="1061" t="s">
        <v>129</v>
      </c>
      <c r="I3104" s="1061" t="s">
        <v>21</v>
      </c>
      <c r="J3104" s="1061" t="s">
        <v>7975</v>
      </c>
      <c r="K3104" s="1061" t="s">
        <v>14849</v>
      </c>
      <c r="L3104" s="1061">
        <v>17.93</v>
      </c>
      <c r="M3104" s="1061">
        <v>17.93</v>
      </c>
      <c r="N3104" s="1061">
        <v>17.93</v>
      </c>
      <c r="O3104" s="1061">
        <v>17.93</v>
      </c>
      <c r="P3104" s="1061">
        <v>17.93</v>
      </c>
      <c r="Q3104" s="1061">
        <v>17.93</v>
      </c>
      <c r="R3104" s="1061">
        <v>17.93</v>
      </c>
      <c r="S3104" s="1061">
        <v>17.93</v>
      </c>
      <c r="T3104" s="1061">
        <v>17.93</v>
      </c>
      <c r="U3104" s="1061">
        <v>17.93</v>
      </c>
      <c r="V3104" s="1061">
        <v>17.93</v>
      </c>
      <c r="W3104" s="1061">
        <v>17.93</v>
      </c>
    </row>
    <row r="3105" spans="1:23">
      <c r="A3105" s="908"/>
      <c r="B3105" s="1061" t="s">
        <v>234</v>
      </c>
      <c r="C3105" s="1061" t="s">
        <v>235</v>
      </c>
      <c r="D3105" s="1061" t="s">
        <v>5455</v>
      </c>
      <c r="E3105" s="1061" t="s">
        <v>10535</v>
      </c>
      <c r="F3105" s="1061" t="s">
        <v>10536</v>
      </c>
      <c r="G3105" s="1061" t="s">
        <v>1739</v>
      </c>
      <c r="H3105" s="1061" t="s">
        <v>129</v>
      </c>
      <c r="I3105" s="1061" t="s">
        <v>21</v>
      </c>
      <c r="J3105" s="1061" t="s">
        <v>7975</v>
      </c>
      <c r="K3105" s="1061" t="s">
        <v>14849</v>
      </c>
      <c r="L3105" s="1061">
        <v>15.65</v>
      </c>
      <c r="M3105" s="1061">
        <v>15.65</v>
      </c>
      <c r="N3105" s="1061">
        <v>15.65</v>
      </c>
      <c r="O3105" s="1061">
        <v>15.65</v>
      </c>
      <c r="P3105" s="1061">
        <v>15.65</v>
      </c>
      <c r="Q3105" s="1061">
        <v>15.65</v>
      </c>
      <c r="R3105" s="1061">
        <v>15.65</v>
      </c>
      <c r="S3105" s="1061">
        <v>15.65</v>
      </c>
      <c r="T3105" s="1061">
        <v>15.65</v>
      </c>
      <c r="U3105" s="1061">
        <v>15.65</v>
      </c>
      <c r="V3105" s="1061">
        <v>15.65</v>
      </c>
      <c r="W3105" s="1061">
        <v>15.65</v>
      </c>
    </row>
    <row r="3106" spans="1:23">
      <c r="A3106" s="908"/>
      <c r="B3106" s="1061" t="s">
        <v>234</v>
      </c>
      <c r="C3106" s="1061" t="s">
        <v>235</v>
      </c>
      <c r="D3106" s="1061" t="s">
        <v>5455</v>
      </c>
      <c r="E3106" s="1061" t="s">
        <v>10537</v>
      </c>
      <c r="F3106" s="1061" t="s">
        <v>7976</v>
      </c>
      <c r="G3106" s="1061" t="s">
        <v>1739</v>
      </c>
      <c r="H3106" s="1061" t="s">
        <v>129</v>
      </c>
      <c r="I3106" s="1061" t="s">
        <v>21</v>
      </c>
      <c r="J3106" s="1061" t="s">
        <v>7975</v>
      </c>
      <c r="K3106" s="1061" t="s">
        <v>14849</v>
      </c>
      <c r="L3106" s="1061">
        <v>11.04</v>
      </c>
      <c r="M3106" s="1061">
        <v>11.04</v>
      </c>
      <c r="N3106" s="1061">
        <v>11.04</v>
      </c>
      <c r="O3106" s="1061">
        <v>11.04</v>
      </c>
      <c r="P3106" s="1061">
        <v>11.04</v>
      </c>
      <c r="Q3106" s="1061">
        <v>11.04</v>
      </c>
      <c r="R3106" s="1061">
        <v>11.04</v>
      </c>
      <c r="S3106" s="1061">
        <v>11.04</v>
      </c>
      <c r="T3106" s="1061">
        <v>11.04</v>
      </c>
      <c r="U3106" s="1061">
        <v>11.04</v>
      </c>
      <c r="V3106" s="1061">
        <v>11.04</v>
      </c>
      <c r="W3106" s="1061">
        <v>11.04</v>
      </c>
    </row>
    <row r="3107" spans="1:23">
      <c r="A3107" s="908"/>
      <c r="B3107" s="1061" t="s">
        <v>234</v>
      </c>
      <c r="C3107" s="1061" t="s">
        <v>235</v>
      </c>
      <c r="D3107" s="1061" t="s">
        <v>5455</v>
      </c>
      <c r="E3107" s="1061" t="s">
        <v>10538</v>
      </c>
      <c r="F3107" s="1061" t="s">
        <v>5481</v>
      </c>
      <c r="G3107" s="1061" t="s">
        <v>1739</v>
      </c>
      <c r="H3107" s="1061" t="s">
        <v>129</v>
      </c>
      <c r="I3107" s="1061" t="s">
        <v>21</v>
      </c>
      <c r="J3107" s="1061" t="s">
        <v>7975</v>
      </c>
      <c r="K3107" s="1061" t="s">
        <v>14849</v>
      </c>
      <c r="L3107" s="1061">
        <v>35.14</v>
      </c>
      <c r="M3107" s="1061">
        <v>35.14</v>
      </c>
      <c r="N3107" s="1061">
        <v>35.14</v>
      </c>
      <c r="O3107" s="1061">
        <v>35.14</v>
      </c>
      <c r="P3107" s="1061">
        <v>35.14</v>
      </c>
      <c r="Q3107" s="1061">
        <v>35.14</v>
      </c>
      <c r="R3107" s="1061">
        <v>35.14</v>
      </c>
      <c r="S3107" s="1061">
        <v>35.14</v>
      </c>
      <c r="T3107" s="1061">
        <v>35.14</v>
      </c>
      <c r="U3107" s="1061">
        <v>35.14</v>
      </c>
      <c r="V3107" s="1061">
        <v>35.14</v>
      </c>
      <c r="W3107" s="1061">
        <v>35.14</v>
      </c>
    </row>
    <row r="3108" spans="1:23">
      <c r="A3108" s="908"/>
      <c r="B3108" s="1061" t="s">
        <v>234</v>
      </c>
      <c r="C3108" s="1061" t="s">
        <v>235</v>
      </c>
      <c r="D3108" s="1061" t="s">
        <v>5455</v>
      </c>
      <c r="E3108" s="1061" t="s">
        <v>9267</v>
      </c>
      <c r="F3108" s="1061" t="s">
        <v>7976</v>
      </c>
      <c r="G3108" s="1061" t="s">
        <v>1739</v>
      </c>
      <c r="H3108" s="1061" t="s">
        <v>129</v>
      </c>
      <c r="I3108" s="1061" t="s">
        <v>21</v>
      </c>
      <c r="J3108" s="1061" t="s">
        <v>7975</v>
      </c>
      <c r="K3108" s="1061" t="s">
        <v>14849</v>
      </c>
      <c r="L3108" s="1061">
        <v>9.18</v>
      </c>
      <c r="M3108" s="1061">
        <v>9.18</v>
      </c>
      <c r="N3108" s="1061">
        <v>9.18</v>
      </c>
      <c r="O3108" s="1061">
        <v>9.18</v>
      </c>
      <c r="P3108" s="1061">
        <v>9.18</v>
      </c>
      <c r="Q3108" s="1061">
        <v>9.18</v>
      </c>
      <c r="R3108" s="1061">
        <v>9.18</v>
      </c>
      <c r="S3108" s="1061">
        <v>9.18</v>
      </c>
      <c r="T3108" s="1061">
        <v>9.18</v>
      </c>
      <c r="U3108" s="1061">
        <v>9.18</v>
      </c>
      <c r="V3108" s="1061">
        <v>9.18</v>
      </c>
      <c r="W3108" s="1061">
        <v>9.18</v>
      </c>
    </row>
    <row r="3109" spans="1:23">
      <c r="A3109" s="908"/>
      <c r="B3109" s="1061" t="s">
        <v>234</v>
      </c>
      <c r="C3109" s="1061" t="s">
        <v>235</v>
      </c>
      <c r="D3109" s="1061" t="s">
        <v>5455</v>
      </c>
      <c r="E3109" s="1061" t="s">
        <v>5600</v>
      </c>
      <c r="F3109" s="1061" t="s">
        <v>5601</v>
      </c>
      <c r="G3109" s="1061" t="s">
        <v>1739</v>
      </c>
      <c r="H3109" s="1061" t="s">
        <v>129</v>
      </c>
      <c r="I3109" s="1061" t="s">
        <v>21</v>
      </c>
      <c r="J3109" s="1061" t="s">
        <v>7975</v>
      </c>
      <c r="K3109" s="1061" t="s">
        <v>14849</v>
      </c>
      <c r="L3109" s="1061">
        <v>25.64</v>
      </c>
      <c r="M3109" s="1061">
        <v>25.64</v>
      </c>
      <c r="N3109" s="1061">
        <v>25.64</v>
      </c>
      <c r="O3109" s="1061">
        <v>25.64</v>
      </c>
      <c r="P3109" s="1061">
        <v>25.64</v>
      </c>
      <c r="Q3109" s="1061">
        <v>25.64</v>
      </c>
      <c r="R3109" s="1061">
        <v>25.64</v>
      </c>
      <c r="S3109" s="1061">
        <v>25.64</v>
      </c>
      <c r="T3109" s="1061">
        <v>25.64</v>
      </c>
      <c r="U3109" s="1061">
        <v>25.64</v>
      </c>
      <c r="V3109" s="1061">
        <v>25.64</v>
      </c>
      <c r="W3109" s="1061">
        <v>25.64</v>
      </c>
    </row>
    <row r="3110" spans="1:23">
      <c r="A3110" s="908"/>
      <c r="B3110" s="1061" t="s">
        <v>234</v>
      </c>
      <c r="C3110" s="1061" t="s">
        <v>235</v>
      </c>
      <c r="D3110" s="1061" t="s">
        <v>5455</v>
      </c>
      <c r="E3110" s="1061" t="s">
        <v>8522</v>
      </c>
      <c r="F3110" s="1061" t="s">
        <v>5455</v>
      </c>
      <c r="G3110" s="1061" t="s">
        <v>1739</v>
      </c>
      <c r="H3110" s="1061" t="s">
        <v>129</v>
      </c>
      <c r="I3110" s="1061" t="s">
        <v>21</v>
      </c>
      <c r="J3110" s="1061" t="s">
        <v>7975</v>
      </c>
      <c r="K3110" s="1061" t="s">
        <v>14849</v>
      </c>
      <c r="L3110" s="1061">
        <v>0.42</v>
      </c>
      <c r="M3110" s="1061">
        <v>0.42</v>
      </c>
      <c r="N3110" s="1061">
        <v>0.42</v>
      </c>
      <c r="O3110" s="1061">
        <v>0.42</v>
      </c>
      <c r="P3110" s="1061">
        <v>0.42</v>
      </c>
      <c r="Q3110" s="1061">
        <v>0.42</v>
      </c>
      <c r="R3110" s="1061">
        <v>0.42</v>
      </c>
      <c r="S3110" s="1061">
        <v>0.42</v>
      </c>
      <c r="T3110" s="1061">
        <v>0.42</v>
      </c>
      <c r="U3110" s="1061">
        <v>0.42</v>
      </c>
      <c r="V3110" s="1061">
        <v>0.42</v>
      </c>
      <c r="W3110" s="1061">
        <v>0.42</v>
      </c>
    </row>
    <row r="3111" spans="1:23">
      <c r="A3111" s="908"/>
      <c r="B3111" s="1061" t="s">
        <v>234</v>
      </c>
      <c r="C3111" s="1061" t="s">
        <v>235</v>
      </c>
      <c r="D3111" s="1061" t="s">
        <v>5455</v>
      </c>
      <c r="E3111" s="1061" t="s">
        <v>5602</v>
      </c>
      <c r="F3111" s="1061" t="s">
        <v>5603</v>
      </c>
      <c r="G3111" s="1061" t="s">
        <v>1739</v>
      </c>
      <c r="H3111" s="1061" t="s">
        <v>129</v>
      </c>
      <c r="I3111" s="1061" t="s">
        <v>21</v>
      </c>
      <c r="J3111" s="1061" t="s">
        <v>7975</v>
      </c>
      <c r="K3111" s="1061" t="s">
        <v>14849</v>
      </c>
      <c r="L3111" s="1061">
        <v>2.4900000000000002</v>
      </c>
      <c r="M3111" s="1061">
        <v>2.4900000000000002</v>
      </c>
      <c r="N3111" s="1061">
        <v>2.4900000000000002</v>
      </c>
      <c r="O3111" s="1061">
        <v>2.4900000000000002</v>
      </c>
      <c r="P3111" s="1061">
        <v>2.4900000000000002</v>
      </c>
      <c r="Q3111" s="1061">
        <v>2.4900000000000002</v>
      </c>
      <c r="R3111" s="1061">
        <v>2.4900000000000002</v>
      </c>
      <c r="S3111" s="1061">
        <v>2.4900000000000002</v>
      </c>
      <c r="T3111" s="1061">
        <v>2.4900000000000002</v>
      </c>
      <c r="U3111" s="1061">
        <v>2.4900000000000002</v>
      </c>
      <c r="V3111" s="1061">
        <v>2.4900000000000002</v>
      </c>
      <c r="W3111" s="1061">
        <v>2.4900000000000002</v>
      </c>
    </row>
    <row r="3112" spans="1:23">
      <c r="A3112" s="908"/>
      <c r="B3112" s="1061" t="s">
        <v>234</v>
      </c>
      <c r="C3112" s="1061" t="s">
        <v>235</v>
      </c>
      <c r="D3112" s="1061" t="s">
        <v>5455</v>
      </c>
      <c r="E3112" s="1061" t="s">
        <v>5604</v>
      </c>
      <c r="F3112" s="1061" t="s">
        <v>5605</v>
      </c>
      <c r="G3112" s="1061" t="s">
        <v>1739</v>
      </c>
      <c r="H3112" s="1061" t="s">
        <v>129</v>
      </c>
      <c r="I3112" s="1061" t="s">
        <v>21</v>
      </c>
      <c r="J3112" s="1061" t="s">
        <v>7975</v>
      </c>
      <c r="K3112" s="1061" t="s">
        <v>14849</v>
      </c>
      <c r="L3112" s="1061">
        <v>18.03</v>
      </c>
      <c r="M3112" s="1061">
        <v>18.03</v>
      </c>
      <c r="N3112" s="1061">
        <v>18.03</v>
      </c>
      <c r="O3112" s="1061">
        <v>18.03</v>
      </c>
      <c r="P3112" s="1061">
        <v>18.03</v>
      </c>
      <c r="Q3112" s="1061">
        <v>18.03</v>
      </c>
      <c r="R3112" s="1061">
        <v>18.03</v>
      </c>
      <c r="S3112" s="1061">
        <v>18.03</v>
      </c>
      <c r="T3112" s="1061">
        <v>18.03</v>
      </c>
      <c r="U3112" s="1061">
        <v>18.03</v>
      </c>
      <c r="V3112" s="1061">
        <v>18.03</v>
      </c>
      <c r="W3112" s="1061">
        <v>18.03</v>
      </c>
    </row>
    <row r="3113" spans="1:23">
      <c r="A3113" s="908"/>
      <c r="B3113" s="1061" t="s">
        <v>234</v>
      </c>
      <c r="C3113" s="1061" t="s">
        <v>235</v>
      </c>
      <c r="D3113" s="1061" t="s">
        <v>5455</v>
      </c>
      <c r="E3113" s="1061" t="s">
        <v>5606</v>
      </c>
      <c r="F3113" s="1061" t="s">
        <v>5607</v>
      </c>
      <c r="G3113" s="1061" t="s">
        <v>1739</v>
      </c>
      <c r="H3113" s="1061" t="s">
        <v>129</v>
      </c>
      <c r="I3113" s="1061" t="s">
        <v>21</v>
      </c>
      <c r="J3113" s="1061" t="s">
        <v>7975</v>
      </c>
      <c r="K3113" s="1061" t="s">
        <v>14849</v>
      </c>
      <c r="L3113" s="1061">
        <v>7.7</v>
      </c>
      <c r="M3113" s="1061">
        <v>7.7</v>
      </c>
      <c r="N3113" s="1061">
        <v>7.7</v>
      </c>
      <c r="O3113" s="1061">
        <v>7.7</v>
      </c>
      <c r="P3113" s="1061">
        <v>7.7</v>
      </c>
      <c r="Q3113" s="1061">
        <v>7.7</v>
      </c>
      <c r="R3113" s="1061">
        <v>7.7</v>
      </c>
      <c r="S3113" s="1061">
        <v>7.7</v>
      </c>
      <c r="T3113" s="1061">
        <v>7.7</v>
      </c>
      <c r="U3113" s="1061">
        <v>7.7</v>
      </c>
      <c r="V3113" s="1061">
        <v>7.7</v>
      </c>
      <c r="W3113" s="1061">
        <v>7.7</v>
      </c>
    </row>
    <row r="3114" spans="1:23">
      <c r="A3114" s="908"/>
      <c r="B3114" s="1061" t="s">
        <v>234</v>
      </c>
      <c r="C3114" s="1061" t="s">
        <v>235</v>
      </c>
      <c r="D3114" s="1061" t="s">
        <v>5455</v>
      </c>
      <c r="E3114" s="1061" t="s">
        <v>5608</v>
      </c>
      <c r="F3114" s="1061" t="s">
        <v>5609</v>
      </c>
      <c r="G3114" s="1061" t="s">
        <v>1739</v>
      </c>
      <c r="H3114" s="1061" t="s">
        <v>129</v>
      </c>
      <c r="I3114" s="1061" t="s">
        <v>21</v>
      </c>
      <c r="J3114" s="1061" t="s">
        <v>7975</v>
      </c>
      <c r="K3114" s="1061" t="s">
        <v>14849</v>
      </c>
      <c r="L3114" s="1061">
        <v>37.78</v>
      </c>
      <c r="M3114" s="1061">
        <v>37.78</v>
      </c>
      <c r="N3114" s="1061">
        <v>37.78</v>
      </c>
      <c r="O3114" s="1061">
        <v>37.78</v>
      </c>
      <c r="P3114" s="1061">
        <v>37.78</v>
      </c>
      <c r="Q3114" s="1061">
        <v>37.78</v>
      </c>
      <c r="R3114" s="1061">
        <v>37.78</v>
      </c>
      <c r="S3114" s="1061">
        <v>37.78</v>
      </c>
      <c r="T3114" s="1061">
        <v>37.78</v>
      </c>
      <c r="U3114" s="1061">
        <v>37.78</v>
      </c>
      <c r="V3114" s="1061">
        <v>37.78</v>
      </c>
      <c r="W3114" s="1061">
        <v>37.78</v>
      </c>
    </row>
    <row r="3115" spans="1:23">
      <c r="A3115" s="908"/>
      <c r="B3115" s="1061" t="s">
        <v>234</v>
      </c>
      <c r="C3115" s="1061" t="s">
        <v>235</v>
      </c>
      <c r="D3115" s="1061" t="s">
        <v>5455</v>
      </c>
      <c r="E3115" s="1061" t="s">
        <v>8523</v>
      </c>
      <c r="F3115" s="1061" t="s">
        <v>5455</v>
      </c>
      <c r="G3115" s="1061" t="s">
        <v>1739</v>
      </c>
      <c r="H3115" s="1061" t="s">
        <v>129</v>
      </c>
      <c r="I3115" s="1061" t="s">
        <v>21</v>
      </c>
      <c r="J3115" s="1061" t="s">
        <v>7975</v>
      </c>
      <c r="K3115" s="1061" t="s">
        <v>14849</v>
      </c>
      <c r="L3115" s="1061">
        <v>37.72</v>
      </c>
      <c r="M3115" s="1061">
        <v>37.72</v>
      </c>
      <c r="N3115" s="1061">
        <v>37.72</v>
      </c>
      <c r="O3115" s="1061">
        <v>37.72</v>
      </c>
      <c r="P3115" s="1061">
        <v>37.72</v>
      </c>
      <c r="Q3115" s="1061">
        <v>37.72</v>
      </c>
      <c r="R3115" s="1061">
        <v>37.72</v>
      </c>
      <c r="S3115" s="1061">
        <v>37.72</v>
      </c>
      <c r="T3115" s="1061">
        <v>37.72</v>
      </c>
      <c r="U3115" s="1061">
        <v>37.72</v>
      </c>
      <c r="V3115" s="1061">
        <v>37.72</v>
      </c>
      <c r="W3115" s="1061">
        <v>37.72</v>
      </c>
    </row>
    <row r="3116" spans="1:23">
      <c r="A3116" s="908"/>
      <c r="B3116" s="1061" t="s">
        <v>234</v>
      </c>
      <c r="C3116" s="1061" t="s">
        <v>235</v>
      </c>
      <c r="D3116" s="1061" t="s">
        <v>5455</v>
      </c>
      <c r="E3116" s="1061" t="s">
        <v>8524</v>
      </c>
      <c r="F3116" s="1061" t="s">
        <v>8525</v>
      </c>
      <c r="G3116" s="1061" t="s">
        <v>1739</v>
      </c>
      <c r="H3116" s="1061" t="s">
        <v>129</v>
      </c>
      <c r="I3116" s="1061" t="s">
        <v>21</v>
      </c>
      <c r="J3116" s="1061" t="s">
        <v>7975</v>
      </c>
      <c r="K3116" s="1061" t="s">
        <v>14849</v>
      </c>
      <c r="L3116" s="1061">
        <v>12.61</v>
      </c>
      <c r="M3116" s="1061">
        <v>12.61</v>
      </c>
      <c r="N3116" s="1061">
        <v>12.61</v>
      </c>
      <c r="O3116" s="1061">
        <v>12.61</v>
      </c>
      <c r="P3116" s="1061">
        <v>12.61</v>
      </c>
      <c r="Q3116" s="1061">
        <v>12.61</v>
      </c>
      <c r="R3116" s="1061">
        <v>12.61</v>
      </c>
      <c r="S3116" s="1061">
        <v>12.61</v>
      </c>
      <c r="T3116" s="1061">
        <v>12.61</v>
      </c>
      <c r="U3116" s="1061">
        <v>12.61</v>
      </c>
      <c r="V3116" s="1061">
        <v>12.61</v>
      </c>
      <c r="W3116" s="1061">
        <v>12.61</v>
      </c>
    </row>
    <row r="3117" spans="1:23">
      <c r="A3117" s="908"/>
      <c r="B3117" s="1061" t="s">
        <v>234</v>
      </c>
      <c r="C3117" s="1061" t="s">
        <v>235</v>
      </c>
      <c r="D3117" s="1061" t="s">
        <v>5455</v>
      </c>
      <c r="E3117" s="1061" t="s">
        <v>5610</v>
      </c>
      <c r="F3117" s="1061" t="s">
        <v>5611</v>
      </c>
      <c r="G3117" s="1061" t="s">
        <v>1739</v>
      </c>
      <c r="H3117" s="1061" t="s">
        <v>129</v>
      </c>
      <c r="I3117" s="1061" t="s">
        <v>21</v>
      </c>
      <c r="J3117" s="1061" t="s">
        <v>7975</v>
      </c>
      <c r="K3117" s="1061" t="s">
        <v>14849</v>
      </c>
      <c r="L3117" s="1061">
        <v>26.72</v>
      </c>
      <c r="M3117" s="1061">
        <v>26.72</v>
      </c>
      <c r="N3117" s="1061">
        <v>26.72</v>
      </c>
      <c r="O3117" s="1061">
        <v>26.72</v>
      </c>
      <c r="P3117" s="1061">
        <v>26.72</v>
      </c>
      <c r="Q3117" s="1061">
        <v>26.72</v>
      </c>
      <c r="R3117" s="1061">
        <v>26.72</v>
      </c>
      <c r="S3117" s="1061">
        <v>26.72</v>
      </c>
      <c r="T3117" s="1061">
        <v>26.72</v>
      </c>
      <c r="U3117" s="1061">
        <v>26.72</v>
      </c>
      <c r="V3117" s="1061">
        <v>26.72</v>
      </c>
      <c r="W3117" s="1061">
        <v>26.72</v>
      </c>
    </row>
    <row r="3118" spans="1:23">
      <c r="A3118" s="908"/>
      <c r="B3118" s="1061" t="s">
        <v>234</v>
      </c>
      <c r="C3118" s="1061" t="s">
        <v>235</v>
      </c>
      <c r="D3118" s="1061" t="s">
        <v>5455</v>
      </c>
      <c r="E3118" s="1061" t="s">
        <v>5613</v>
      </c>
      <c r="F3118" s="1061" t="s">
        <v>5612</v>
      </c>
      <c r="G3118" s="1061" t="s">
        <v>1739</v>
      </c>
      <c r="H3118" s="1061" t="s">
        <v>129</v>
      </c>
      <c r="I3118" s="1061" t="s">
        <v>21</v>
      </c>
      <c r="J3118" s="1061" t="s">
        <v>7975</v>
      </c>
      <c r="K3118" s="1061" t="s">
        <v>14849</v>
      </c>
      <c r="L3118" s="1061">
        <v>16.57</v>
      </c>
      <c r="M3118" s="1061">
        <v>16.57</v>
      </c>
      <c r="N3118" s="1061">
        <v>16.57</v>
      </c>
      <c r="O3118" s="1061">
        <v>16.57</v>
      </c>
      <c r="P3118" s="1061">
        <v>16.57</v>
      </c>
      <c r="Q3118" s="1061">
        <v>16.57</v>
      </c>
      <c r="R3118" s="1061">
        <v>16.57</v>
      </c>
      <c r="S3118" s="1061">
        <v>16.57</v>
      </c>
      <c r="T3118" s="1061">
        <v>16.57</v>
      </c>
      <c r="U3118" s="1061">
        <v>16.57</v>
      </c>
      <c r="V3118" s="1061">
        <v>16.57</v>
      </c>
      <c r="W3118" s="1061">
        <v>16.57</v>
      </c>
    </row>
    <row r="3119" spans="1:23">
      <c r="A3119" s="908"/>
      <c r="B3119" s="1061" t="s">
        <v>234</v>
      </c>
      <c r="C3119" s="1061" t="s">
        <v>235</v>
      </c>
      <c r="D3119" s="1061" t="s">
        <v>5455</v>
      </c>
      <c r="E3119" s="1061" t="s">
        <v>8526</v>
      </c>
      <c r="F3119" s="1061" t="s">
        <v>5455</v>
      </c>
      <c r="G3119" s="1061" t="s">
        <v>1739</v>
      </c>
      <c r="H3119" s="1061" t="s">
        <v>129</v>
      </c>
      <c r="I3119" s="1061" t="s">
        <v>21</v>
      </c>
      <c r="J3119" s="1061" t="s">
        <v>7975</v>
      </c>
      <c r="K3119" s="1061" t="s">
        <v>14849</v>
      </c>
      <c r="L3119" s="1061">
        <v>4.53</v>
      </c>
      <c r="M3119" s="1061">
        <v>4.53</v>
      </c>
      <c r="N3119" s="1061">
        <v>4.53</v>
      </c>
      <c r="O3119" s="1061">
        <v>4.53</v>
      </c>
      <c r="P3119" s="1061">
        <v>4.53</v>
      </c>
      <c r="Q3119" s="1061">
        <v>4.53</v>
      </c>
      <c r="R3119" s="1061">
        <v>4.53</v>
      </c>
      <c r="S3119" s="1061">
        <v>4.53</v>
      </c>
      <c r="T3119" s="1061">
        <v>4.53</v>
      </c>
      <c r="U3119" s="1061">
        <v>4.53</v>
      </c>
      <c r="V3119" s="1061">
        <v>4.53</v>
      </c>
      <c r="W3119" s="1061">
        <v>4.53</v>
      </c>
    </row>
    <row r="3120" spans="1:23">
      <c r="A3120" s="908"/>
      <c r="B3120" s="1061" t="s">
        <v>234</v>
      </c>
      <c r="C3120" s="1061" t="s">
        <v>235</v>
      </c>
      <c r="D3120" s="1061" t="s">
        <v>5455</v>
      </c>
      <c r="E3120" s="1061" t="s">
        <v>9810</v>
      </c>
      <c r="F3120" s="1061" t="s">
        <v>9811</v>
      </c>
      <c r="G3120" s="1061" t="s">
        <v>1739</v>
      </c>
      <c r="H3120" s="1061" t="s">
        <v>129</v>
      </c>
      <c r="I3120" s="1061" t="s">
        <v>21</v>
      </c>
      <c r="J3120" s="1061" t="s">
        <v>7975</v>
      </c>
      <c r="K3120" s="1061" t="s">
        <v>14849</v>
      </c>
      <c r="L3120" s="1061">
        <v>859.69</v>
      </c>
      <c r="M3120" s="1061">
        <v>859.69</v>
      </c>
      <c r="N3120" s="1061">
        <v>859.69</v>
      </c>
      <c r="O3120" s="1061">
        <v>859.69</v>
      </c>
      <c r="P3120" s="1061">
        <v>859.69</v>
      </c>
      <c r="Q3120" s="1061">
        <v>859.69</v>
      </c>
      <c r="R3120" s="1061">
        <v>859.69</v>
      </c>
      <c r="S3120" s="1061">
        <v>859.69</v>
      </c>
      <c r="T3120" s="1061">
        <v>859.69</v>
      </c>
      <c r="U3120" s="1061">
        <v>859.69</v>
      </c>
      <c r="V3120" s="1061">
        <v>859.69</v>
      </c>
      <c r="W3120" s="1061">
        <v>859.69</v>
      </c>
    </row>
    <row r="3121" spans="1:23">
      <c r="A3121" s="908"/>
      <c r="B3121" s="1061" t="s">
        <v>234</v>
      </c>
      <c r="C3121" s="1061" t="s">
        <v>235</v>
      </c>
      <c r="D3121" s="1061" t="s">
        <v>5455</v>
      </c>
      <c r="E3121" s="1061" t="s">
        <v>8148</v>
      </c>
      <c r="F3121" s="1061" t="s">
        <v>8149</v>
      </c>
      <c r="G3121" s="1061" t="s">
        <v>1739</v>
      </c>
      <c r="H3121" s="1061" t="s">
        <v>129</v>
      </c>
      <c r="I3121" s="1061" t="s">
        <v>21</v>
      </c>
      <c r="J3121" s="1061" t="s">
        <v>7975</v>
      </c>
      <c r="K3121" s="1061" t="s">
        <v>14849</v>
      </c>
      <c r="L3121" s="1061">
        <v>475.45</v>
      </c>
      <c r="M3121" s="1061">
        <v>475.45</v>
      </c>
      <c r="N3121" s="1061">
        <v>475.45</v>
      </c>
      <c r="O3121" s="1061">
        <v>475.45</v>
      </c>
      <c r="P3121" s="1061">
        <v>475.45</v>
      </c>
      <c r="Q3121" s="1061">
        <v>475.45</v>
      </c>
      <c r="R3121" s="1061">
        <v>475.45</v>
      </c>
      <c r="S3121" s="1061">
        <v>475.45</v>
      </c>
      <c r="T3121" s="1061">
        <v>475.45</v>
      </c>
      <c r="U3121" s="1061">
        <v>475.45</v>
      </c>
      <c r="V3121" s="1061">
        <v>475.45</v>
      </c>
      <c r="W3121" s="1061">
        <v>475.45</v>
      </c>
    </row>
    <row r="3122" spans="1:23">
      <c r="A3122" s="908"/>
      <c r="B3122" s="1061" t="s">
        <v>234</v>
      </c>
      <c r="C3122" s="1061" t="s">
        <v>235</v>
      </c>
      <c r="D3122" s="1061" t="s">
        <v>5455</v>
      </c>
      <c r="E3122" s="1061" t="s">
        <v>8527</v>
      </c>
      <c r="F3122" s="1061" t="s">
        <v>10539</v>
      </c>
      <c r="G3122" s="1061" t="s">
        <v>1739</v>
      </c>
      <c r="H3122" s="1061" t="s">
        <v>129</v>
      </c>
      <c r="I3122" s="1061" t="s">
        <v>21</v>
      </c>
      <c r="J3122" s="1061" t="s">
        <v>7975</v>
      </c>
      <c r="K3122" s="1061" t="s">
        <v>14849</v>
      </c>
      <c r="L3122" s="1061">
        <v>560.84</v>
      </c>
      <c r="M3122" s="1061">
        <v>560.84</v>
      </c>
      <c r="N3122" s="1061">
        <v>560.84</v>
      </c>
      <c r="O3122" s="1061">
        <v>560.84</v>
      </c>
      <c r="P3122" s="1061">
        <v>560.84</v>
      </c>
      <c r="Q3122" s="1061">
        <v>560.84</v>
      </c>
      <c r="R3122" s="1061">
        <v>560.84</v>
      </c>
      <c r="S3122" s="1061">
        <v>560.84</v>
      </c>
      <c r="T3122" s="1061">
        <v>560.84</v>
      </c>
      <c r="U3122" s="1061">
        <v>560.84</v>
      </c>
      <c r="V3122" s="1061">
        <v>560.84</v>
      </c>
      <c r="W3122" s="1061">
        <v>560.84</v>
      </c>
    </row>
    <row r="3123" spans="1:23">
      <c r="A3123" s="908"/>
      <c r="B3123" s="1061" t="s">
        <v>234</v>
      </c>
      <c r="C3123" s="1061" t="s">
        <v>235</v>
      </c>
      <c r="D3123" s="1061" t="s">
        <v>5455</v>
      </c>
      <c r="E3123" s="1061" t="s">
        <v>8150</v>
      </c>
      <c r="F3123" s="1061" t="s">
        <v>8151</v>
      </c>
      <c r="G3123" s="1061" t="s">
        <v>1739</v>
      </c>
      <c r="H3123" s="1061" t="s">
        <v>129</v>
      </c>
      <c r="I3123" s="1061" t="s">
        <v>21</v>
      </c>
      <c r="J3123" s="1061" t="s">
        <v>7975</v>
      </c>
      <c r="K3123" s="1061" t="s">
        <v>14849</v>
      </c>
      <c r="L3123" s="1061">
        <v>29.93</v>
      </c>
      <c r="M3123" s="1061">
        <v>29.93</v>
      </c>
      <c r="N3123" s="1061">
        <v>29.93</v>
      </c>
      <c r="O3123" s="1061">
        <v>29.93</v>
      </c>
      <c r="P3123" s="1061">
        <v>29.93</v>
      </c>
      <c r="Q3123" s="1061">
        <v>29.93</v>
      </c>
      <c r="R3123" s="1061">
        <v>29.93</v>
      </c>
      <c r="S3123" s="1061">
        <v>29.93</v>
      </c>
      <c r="T3123" s="1061">
        <v>29.93</v>
      </c>
      <c r="U3123" s="1061">
        <v>29.93</v>
      </c>
      <c r="V3123" s="1061">
        <v>29.93</v>
      </c>
      <c r="W3123" s="1061">
        <v>29.93</v>
      </c>
    </row>
    <row r="3124" spans="1:23">
      <c r="A3124" s="908"/>
      <c r="B3124" s="1061" t="s">
        <v>234</v>
      </c>
      <c r="C3124" s="1061" t="s">
        <v>235</v>
      </c>
      <c r="D3124" s="1061" t="s">
        <v>5455</v>
      </c>
      <c r="E3124" s="1061" t="s">
        <v>5615</v>
      </c>
      <c r="F3124" s="1061" t="s">
        <v>5614</v>
      </c>
      <c r="G3124" s="1061" t="s">
        <v>1739</v>
      </c>
      <c r="H3124" s="1061" t="s">
        <v>129</v>
      </c>
      <c r="I3124" s="1061" t="s">
        <v>21</v>
      </c>
      <c r="J3124" s="1061" t="s">
        <v>7975</v>
      </c>
      <c r="K3124" s="1061" t="s">
        <v>14849</v>
      </c>
      <c r="L3124" s="1061">
        <v>67.62</v>
      </c>
      <c r="M3124" s="1061">
        <v>67.62</v>
      </c>
      <c r="N3124" s="1061">
        <v>67.62</v>
      </c>
      <c r="O3124" s="1061">
        <v>67.62</v>
      </c>
      <c r="P3124" s="1061">
        <v>67.62</v>
      </c>
      <c r="Q3124" s="1061">
        <v>67.62</v>
      </c>
      <c r="R3124" s="1061">
        <v>67.62</v>
      </c>
      <c r="S3124" s="1061">
        <v>67.62</v>
      </c>
      <c r="T3124" s="1061">
        <v>67.62</v>
      </c>
      <c r="U3124" s="1061">
        <v>67.62</v>
      </c>
      <c r="V3124" s="1061">
        <v>67.62</v>
      </c>
      <c r="W3124" s="1061">
        <v>67.62</v>
      </c>
    </row>
    <row r="3125" spans="1:23">
      <c r="A3125" s="908"/>
      <c r="B3125" s="1061" t="s">
        <v>234</v>
      </c>
      <c r="C3125" s="1061" t="s">
        <v>235</v>
      </c>
      <c r="D3125" s="1061" t="s">
        <v>5455</v>
      </c>
      <c r="E3125" s="1061" t="s">
        <v>6920</v>
      </c>
      <c r="F3125" s="1061" t="s">
        <v>5455</v>
      </c>
      <c r="G3125" s="1061" t="s">
        <v>1739</v>
      </c>
      <c r="H3125" s="1061" t="s">
        <v>129</v>
      </c>
      <c r="I3125" s="1061" t="s">
        <v>21</v>
      </c>
      <c r="J3125" s="1061" t="s">
        <v>7975</v>
      </c>
      <c r="K3125" s="1061" t="s">
        <v>14849</v>
      </c>
      <c r="L3125" s="1061">
        <v>39.380000000000003</v>
      </c>
      <c r="M3125" s="1061">
        <v>39.380000000000003</v>
      </c>
      <c r="N3125" s="1061">
        <v>39.380000000000003</v>
      </c>
      <c r="O3125" s="1061">
        <v>39.380000000000003</v>
      </c>
      <c r="P3125" s="1061">
        <v>39.380000000000003</v>
      </c>
      <c r="Q3125" s="1061">
        <v>39.380000000000003</v>
      </c>
      <c r="R3125" s="1061">
        <v>39.380000000000003</v>
      </c>
      <c r="S3125" s="1061">
        <v>39.380000000000003</v>
      </c>
      <c r="T3125" s="1061">
        <v>39.380000000000003</v>
      </c>
      <c r="U3125" s="1061">
        <v>39.380000000000003</v>
      </c>
      <c r="V3125" s="1061">
        <v>39.380000000000003</v>
      </c>
      <c r="W3125" s="1061">
        <v>39.380000000000003</v>
      </c>
    </row>
    <row r="3126" spans="1:23">
      <c r="A3126" s="908"/>
      <c r="B3126" s="1061" t="s">
        <v>234</v>
      </c>
      <c r="C3126" s="1061" t="s">
        <v>235</v>
      </c>
      <c r="D3126" s="1061" t="s">
        <v>5455</v>
      </c>
      <c r="E3126" s="1061" t="s">
        <v>8152</v>
      </c>
      <c r="F3126" s="1061" t="s">
        <v>7978</v>
      </c>
      <c r="G3126" s="1061" t="s">
        <v>1739</v>
      </c>
      <c r="H3126" s="1061" t="s">
        <v>129</v>
      </c>
      <c r="I3126" s="1061" t="s">
        <v>21</v>
      </c>
      <c r="J3126" s="1061" t="s">
        <v>7975</v>
      </c>
      <c r="K3126" s="1061" t="s">
        <v>14849</v>
      </c>
      <c r="L3126" s="1061">
        <v>18.18</v>
      </c>
      <c r="M3126" s="1061">
        <v>18.18</v>
      </c>
      <c r="N3126" s="1061">
        <v>18.18</v>
      </c>
      <c r="O3126" s="1061">
        <v>18.18</v>
      </c>
      <c r="P3126" s="1061">
        <v>18.18</v>
      </c>
      <c r="Q3126" s="1061">
        <v>18.18</v>
      </c>
      <c r="R3126" s="1061">
        <v>18.18</v>
      </c>
      <c r="S3126" s="1061">
        <v>18.18</v>
      </c>
      <c r="T3126" s="1061">
        <v>18.18</v>
      </c>
      <c r="U3126" s="1061">
        <v>18.18</v>
      </c>
      <c r="V3126" s="1061">
        <v>18.18</v>
      </c>
      <c r="W3126" s="1061">
        <v>18.18</v>
      </c>
    </row>
    <row r="3127" spans="1:23">
      <c r="A3127" s="908"/>
      <c r="B3127" s="1061" t="s">
        <v>234</v>
      </c>
      <c r="C3127" s="1061" t="s">
        <v>235</v>
      </c>
      <c r="D3127" s="1061" t="s">
        <v>5455</v>
      </c>
      <c r="E3127" s="1061" t="s">
        <v>8153</v>
      </c>
      <c r="F3127" s="1061" t="s">
        <v>8154</v>
      </c>
      <c r="G3127" s="1061" t="s">
        <v>1739</v>
      </c>
      <c r="H3127" s="1061" t="s">
        <v>129</v>
      </c>
      <c r="I3127" s="1061" t="s">
        <v>21</v>
      </c>
      <c r="J3127" s="1061" t="s">
        <v>7975</v>
      </c>
      <c r="K3127" s="1061" t="s">
        <v>14849</v>
      </c>
      <c r="L3127" s="1061">
        <v>31.04</v>
      </c>
      <c r="M3127" s="1061">
        <v>31.04</v>
      </c>
      <c r="N3127" s="1061">
        <v>31.04</v>
      </c>
      <c r="O3127" s="1061">
        <v>31.04</v>
      </c>
      <c r="P3127" s="1061">
        <v>31.04</v>
      </c>
      <c r="Q3127" s="1061">
        <v>31.04</v>
      </c>
      <c r="R3127" s="1061">
        <v>31.04</v>
      </c>
      <c r="S3127" s="1061">
        <v>31.04</v>
      </c>
      <c r="T3127" s="1061">
        <v>31.04</v>
      </c>
      <c r="U3127" s="1061">
        <v>31.04</v>
      </c>
      <c r="V3127" s="1061">
        <v>31.04</v>
      </c>
      <c r="W3127" s="1061">
        <v>31.04</v>
      </c>
    </row>
    <row r="3128" spans="1:23">
      <c r="A3128" s="908"/>
      <c r="B3128" s="1061" t="s">
        <v>234</v>
      </c>
      <c r="C3128" s="1061" t="s">
        <v>235</v>
      </c>
      <c r="D3128" s="1061" t="s">
        <v>5455</v>
      </c>
      <c r="E3128" s="1061" t="s">
        <v>9268</v>
      </c>
      <c r="F3128" s="1061" t="s">
        <v>8528</v>
      </c>
      <c r="G3128" s="1061" t="s">
        <v>1739</v>
      </c>
      <c r="H3128" s="1061" t="s">
        <v>129</v>
      </c>
      <c r="I3128" s="1061" t="s">
        <v>21</v>
      </c>
      <c r="J3128" s="1061" t="s">
        <v>7975</v>
      </c>
      <c r="K3128" s="1061" t="s">
        <v>14849</v>
      </c>
      <c r="L3128" s="1061">
        <v>35.799999999999997</v>
      </c>
      <c r="M3128" s="1061">
        <v>35.799999999999997</v>
      </c>
      <c r="N3128" s="1061">
        <v>35.799999999999997</v>
      </c>
      <c r="O3128" s="1061">
        <v>35.799999999999997</v>
      </c>
      <c r="P3128" s="1061">
        <v>35.799999999999997</v>
      </c>
      <c r="Q3128" s="1061">
        <v>35.799999999999997</v>
      </c>
      <c r="R3128" s="1061">
        <v>35.799999999999997</v>
      </c>
      <c r="S3128" s="1061">
        <v>35.799999999999997</v>
      </c>
      <c r="T3128" s="1061">
        <v>35.799999999999997</v>
      </c>
      <c r="U3128" s="1061">
        <v>35.799999999999997</v>
      </c>
      <c r="V3128" s="1061">
        <v>35.799999999999997</v>
      </c>
      <c r="W3128" s="1061">
        <v>35.799999999999997</v>
      </c>
    </row>
    <row r="3129" spans="1:23">
      <c r="A3129" s="908"/>
      <c r="B3129" s="1061" t="s">
        <v>234</v>
      </c>
      <c r="C3129" s="1061" t="s">
        <v>235</v>
      </c>
      <c r="D3129" s="1061" t="s">
        <v>5455</v>
      </c>
      <c r="E3129" s="1061" t="s">
        <v>8156</v>
      </c>
      <c r="F3129" s="1061" t="s">
        <v>5617</v>
      </c>
      <c r="G3129" s="1061" t="s">
        <v>1739</v>
      </c>
      <c r="H3129" s="1061" t="s">
        <v>129</v>
      </c>
      <c r="I3129" s="1061" t="s">
        <v>21</v>
      </c>
      <c r="J3129" s="1061" t="s">
        <v>7975</v>
      </c>
      <c r="K3129" s="1061" t="s">
        <v>14849</v>
      </c>
      <c r="L3129" s="1061">
        <v>23.06</v>
      </c>
      <c r="M3129" s="1061">
        <v>23.06</v>
      </c>
      <c r="N3129" s="1061">
        <v>23.06</v>
      </c>
      <c r="O3129" s="1061">
        <v>23.06</v>
      </c>
      <c r="P3129" s="1061">
        <v>23.06</v>
      </c>
      <c r="Q3129" s="1061">
        <v>23.06</v>
      </c>
      <c r="R3129" s="1061">
        <v>23.06</v>
      </c>
      <c r="S3129" s="1061">
        <v>23.06</v>
      </c>
      <c r="T3129" s="1061">
        <v>23.06</v>
      </c>
      <c r="U3129" s="1061">
        <v>23.06</v>
      </c>
      <c r="V3129" s="1061">
        <v>23.06</v>
      </c>
      <c r="W3129" s="1061">
        <v>23.06</v>
      </c>
    </row>
    <row r="3130" spans="1:23">
      <c r="A3130" s="908"/>
      <c r="B3130" s="1061" t="s">
        <v>234</v>
      </c>
      <c r="C3130" s="1061" t="s">
        <v>235</v>
      </c>
      <c r="D3130" s="1061" t="s">
        <v>5455</v>
      </c>
      <c r="E3130" s="1061" t="s">
        <v>12199</v>
      </c>
      <c r="F3130" s="1061" t="s">
        <v>5455</v>
      </c>
      <c r="G3130" s="1061" t="s">
        <v>1739</v>
      </c>
      <c r="H3130" s="1061" t="s">
        <v>129</v>
      </c>
      <c r="I3130" s="1061" t="s">
        <v>21</v>
      </c>
      <c r="J3130" s="1061" t="s">
        <v>7975</v>
      </c>
      <c r="K3130" s="1061" t="s">
        <v>14849</v>
      </c>
      <c r="L3130" s="1061">
        <v>25.5</v>
      </c>
      <c r="M3130" s="1061">
        <v>25.5</v>
      </c>
      <c r="N3130" s="1061">
        <v>25.5</v>
      </c>
      <c r="O3130" s="1061">
        <v>25.5</v>
      </c>
      <c r="P3130" s="1061">
        <v>25.5</v>
      </c>
      <c r="Q3130" s="1061">
        <v>25.5</v>
      </c>
      <c r="R3130" s="1061">
        <v>25.5</v>
      </c>
      <c r="S3130" s="1061">
        <v>25.5</v>
      </c>
      <c r="T3130" s="1061">
        <v>25.5</v>
      </c>
      <c r="U3130" s="1061">
        <v>25.5</v>
      </c>
      <c r="V3130" s="1061">
        <v>25.5</v>
      </c>
      <c r="W3130" s="1061">
        <v>25.5</v>
      </c>
    </row>
    <row r="3131" spans="1:23">
      <c r="A3131" s="908"/>
      <c r="B3131" s="1061" t="s">
        <v>234</v>
      </c>
      <c r="C3131" s="1061" t="s">
        <v>235</v>
      </c>
      <c r="D3131" s="1061" t="s">
        <v>5455</v>
      </c>
      <c r="E3131" s="1061" t="s">
        <v>8157</v>
      </c>
      <c r="F3131" s="1061" t="s">
        <v>5455</v>
      </c>
      <c r="G3131" s="1061" t="s">
        <v>1739</v>
      </c>
      <c r="H3131" s="1061" t="s">
        <v>129</v>
      </c>
      <c r="I3131" s="1061" t="s">
        <v>21</v>
      </c>
      <c r="J3131" s="1061" t="s">
        <v>7975</v>
      </c>
      <c r="K3131" s="1061" t="s">
        <v>14849</v>
      </c>
      <c r="L3131" s="1061">
        <v>13.98</v>
      </c>
      <c r="M3131" s="1061">
        <v>13.98</v>
      </c>
      <c r="N3131" s="1061">
        <v>13.98</v>
      </c>
      <c r="O3131" s="1061">
        <v>13.98</v>
      </c>
      <c r="P3131" s="1061">
        <v>13.98</v>
      </c>
      <c r="Q3131" s="1061">
        <v>13.98</v>
      </c>
      <c r="R3131" s="1061">
        <v>13.98</v>
      </c>
      <c r="S3131" s="1061">
        <v>13.98</v>
      </c>
      <c r="T3131" s="1061">
        <v>13.98</v>
      </c>
      <c r="U3131" s="1061">
        <v>13.98</v>
      </c>
      <c r="V3131" s="1061">
        <v>13.98</v>
      </c>
      <c r="W3131" s="1061">
        <v>13.98</v>
      </c>
    </row>
    <row r="3132" spans="1:23">
      <c r="A3132" s="908"/>
      <c r="B3132" s="1061" t="s">
        <v>234</v>
      </c>
      <c r="C3132" s="1061" t="s">
        <v>235</v>
      </c>
      <c r="D3132" s="1061" t="s">
        <v>5455</v>
      </c>
      <c r="E3132" s="1061" t="s">
        <v>8529</v>
      </c>
      <c r="F3132" s="1061" t="s">
        <v>7978</v>
      </c>
      <c r="G3132" s="1061" t="s">
        <v>1739</v>
      </c>
      <c r="H3132" s="1061" t="s">
        <v>129</v>
      </c>
      <c r="I3132" s="1061" t="s">
        <v>21</v>
      </c>
      <c r="J3132" s="1061" t="s">
        <v>7975</v>
      </c>
      <c r="K3132" s="1061" t="s">
        <v>14849</v>
      </c>
      <c r="L3132" s="1061">
        <v>18.190000000000001</v>
      </c>
      <c r="M3132" s="1061">
        <v>18.190000000000001</v>
      </c>
      <c r="N3132" s="1061">
        <v>18.190000000000001</v>
      </c>
      <c r="O3132" s="1061">
        <v>18.190000000000001</v>
      </c>
      <c r="P3132" s="1061">
        <v>18.190000000000001</v>
      </c>
      <c r="Q3132" s="1061">
        <v>18.190000000000001</v>
      </c>
      <c r="R3132" s="1061">
        <v>18.190000000000001</v>
      </c>
      <c r="S3132" s="1061">
        <v>18.190000000000001</v>
      </c>
      <c r="T3132" s="1061">
        <v>18.190000000000001</v>
      </c>
      <c r="U3132" s="1061">
        <v>18.190000000000001</v>
      </c>
      <c r="V3132" s="1061">
        <v>18.190000000000001</v>
      </c>
      <c r="W3132" s="1061">
        <v>18.190000000000001</v>
      </c>
    </row>
    <row r="3133" spans="1:23">
      <c r="A3133" s="908"/>
      <c r="B3133" s="1061" t="s">
        <v>234</v>
      </c>
      <c r="C3133" s="1061" t="s">
        <v>235</v>
      </c>
      <c r="D3133" s="1061" t="s">
        <v>5455</v>
      </c>
      <c r="E3133" s="1061" t="s">
        <v>9269</v>
      </c>
      <c r="F3133" s="1061" t="s">
        <v>8162</v>
      </c>
      <c r="G3133" s="1061" t="s">
        <v>1739</v>
      </c>
      <c r="H3133" s="1061" t="s">
        <v>129</v>
      </c>
      <c r="I3133" s="1061" t="s">
        <v>21</v>
      </c>
      <c r="J3133" s="1061" t="s">
        <v>7975</v>
      </c>
      <c r="K3133" s="1061" t="s">
        <v>14849</v>
      </c>
      <c r="L3133" s="1061">
        <v>34.83</v>
      </c>
      <c r="M3133" s="1061">
        <v>34.83</v>
      </c>
      <c r="N3133" s="1061">
        <v>34.83</v>
      </c>
      <c r="O3133" s="1061">
        <v>34.83</v>
      </c>
      <c r="P3133" s="1061">
        <v>34.83</v>
      </c>
      <c r="Q3133" s="1061">
        <v>34.83</v>
      </c>
      <c r="R3133" s="1061">
        <v>34.83</v>
      </c>
      <c r="S3133" s="1061">
        <v>34.83</v>
      </c>
      <c r="T3133" s="1061">
        <v>34.83</v>
      </c>
      <c r="U3133" s="1061">
        <v>34.83</v>
      </c>
      <c r="V3133" s="1061">
        <v>34.83</v>
      </c>
      <c r="W3133" s="1061">
        <v>34.83</v>
      </c>
    </row>
    <row r="3134" spans="1:23">
      <c r="A3134" s="908"/>
      <c r="B3134" s="1061" t="s">
        <v>234</v>
      </c>
      <c r="C3134" s="1061" t="s">
        <v>235</v>
      </c>
      <c r="D3134" s="1061" t="s">
        <v>5455</v>
      </c>
      <c r="E3134" s="1061" t="s">
        <v>8530</v>
      </c>
      <c r="F3134" s="1061" t="s">
        <v>8162</v>
      </c>
      <c r="G3134" s="1061" t="s">
        <v>1739</v>
      </c>
      <c r="H3134" s="1061" t="s">
        <v>129</v>
      </c>
      <c r="I3134" s="1061" t="s">
        <v>21</v>
      </c>
      <c r="J3134" s="1061" t="s">
        <v>7975</v>
      </c>
      <c r="K3134" s="1061" t="s">
        <v>14849</v>
      </c>
      <c r="L3134" s="1061">
        <v>39.299999999999997</v>
      </c>
      <c r="M3134" s="1061">
        <v>39.299999999999997</v>
      </c>
      <c r="N3134" s="1061">
        <v>39.299999999999997</v>
      </c>
      <c r="O3134" s="1061">
        <v>39.299999999999997</v>
      </c>
      <c r="P3134" s="1061">
        <v>39.299999999999997</v>
      </c>
      <c r="Q3134" s="1061">
        <v>39.299999999999997</v>
      </c>
      <c r="R3134" s="1061">
        <v>39.299999999999997</v>
      </c>
      <c r="S3134" s="1061">
        <v>39.299999999999997</v>
      </c>
      <c r="T3134" s="1061">
        <v>39.299999999999997</v>
      </c>
      <c r="U3134" s="1061">
        <v>39.299999999999997</v>
      </c>
      <c r="V3134" s="1061">
        <v>39.299999999999997</v>
      </c>
      <c r="W3134" s="1061">
        <v>39.299999999999997</v>
      </c>
    </row>
    <row r="3135" spans="1:23">
      <c r="A3135" s="908"/>
      <c r="B3135" s="1061" t="s">
        <v>234</v>
      </c>
      <c r="C3135" s="1061" t="s">
        <v>235</v>
      </c>
      <c r="D3135" s="1061" t="s">
        <v>5455</v>
      </c>
      <c r="E3135" s="1061" t="s">
        <v>9270</v>
      </c>
      <c r="F3135" s="1061" t="s">
        <v>8162</v>
      </c>
      <c r="G3135" s="1061" t="s">
        <v>1739</v>
      </c>
      <c r="H3135" s="1061" t="s">
        <v>129</v>
      </c>
      <c r="I3135" s="1061" t="s">
        <v>21</v>
      </c>
      <c r="J3135" s="1061" t="s">
        <v>7975</v>
      </c>
      <c r="K3135" s="1061" t="s">
        <v>14849</v>
      </c>
      <c r="L3135" s="1061">
        <v>30.23</v>
      </c>
      <c r="M3135" s="1061">
        <v>30.23</v>
      </c>
      <c r="N3135" s="1061">
        <v>30.23</v>
      </c>
      <c r="O3135" s="1061">
        <v>30.23</v>
      </c>
      <c r="P3135" s="1061">
        <v>30.23</v>
      </c>
      <c r="Q3135" s="1061">
        <v>30.23</v>
      </c>
      <c r="R3135" s="1061">
        <v>30.23</v>
      </c>
      <c r="S3135" s="1061">
        <v>30.23</v>
      </c>
      <c r="T3135" s="1061">
        <v>30.23</v>
      </c>
      <c r="U3135" s="1061">
        <v>30.23</v>
      </c>
      <c r="V3135" s="1061">
        <v>30.23</v>
      </c>
      <c r="W3135" s="1061">
        <v>30.23</v>
      </c>
    </row>
    <row r="3136" spans="1:23">
      <c r="A3136" s="908"/>
      <c r="B3136" s="1061" t="s">
        <v>234</v>
      </c>
      <c r="C3136" s="1061" t="s">
        <v>235</v>
      </c>
      <c r="D3136" s="1061" t="s">
        <v>5455</v>
      </c>
      <c r="E3136" s="1061" t="s">
        <v>5618</v>
      </c>
      <c r="F3136" s="1061" t="s">
        <v>5617</v>
      </c>
      <c r="G3136" s="1061" t="s">
        <v>1739</v>
      </c>
      <c r="H3136" s="1061" t="s">
        <v>129</v>
      </c>
      <c r="I3136" s="1061" t="s">
        <v>21</v>
      </c>
      <c r="J3136" s="1061" t="s">
        <v>7975</v>
      </c>
      <c r="K3136" s="1061" t="s">
        <v>14849</v>
      </c>
      <c r="L3136" s="1061">
        <v>41.36</v>
      </c>
      <c r="M3136" s="1061">
        <v>41.36</v>
      </c>
      <c r="N3136" s="1061">
        <v>41.36</v>
      </c>
      <c r="O3136" s="1061">
        <v>41.36</v>
      </c>
      <c r="P3136" s="1061">
        <v>41.36</v>
      </c>
      <c r="Q3136" s="1061">
        <v>41.36</v>
      </c>
      <c r="R3136" s="1061">
        <v>41.36</v>
      </c>
      <c r="S3136" s="1061">
        <v>41.36</v>
      </c>
      <c r="T3136" s="1061">
        <v>41.36</v>
      </c>
      <c r="U3136" s="1061">
        <v>41.36</v>
      </c>
      <c r="V3136" s="1061">
        <v>41.36</v>
      </c>
      <c r="W3136" s="1061">
        <v>41.36</v>
      </c>
    </row>
    <row r="3137" spans="1:23">
      <c r="A3137" s="908"/>
      <c r="B3137" s="1061" t="s">
        <v>234</v>
      </c>
      <c r="C3137" s="1061" t="s">
        <v>235</v>
      </c>
      <c r="D3137" s="1061" t="s">
        <v>5455</v>
      </c>
      <c r="E3137" s="1061" t="s">
        <v>5619</v>
      </c>
      <c r="F3137" s="1061" t="s">
        <v>5617</v>
      </c>
      <c r="G3137" s="1061" t="s">
        <v>1739</v>
      </c>
      <c r="H3137" s="1061" t="s">
        <v>129</v>
      </c>
      <c r="I3137" s="1061" t="s">
        <v>21</v>
      </c>
      <c r="J3137" s="1061" t="s">
        <v>7975</v>
      </c>
      <c r="K3137" s="1061" t="s">
        <v>14849</v>
      </c>
      <c r="L3137" s="1061">
        <v>43.28</v>
      </c>
      <c r="M3137" s="1061">
        <v>43.28</v>
      </c>
      <c r="N3137" s="1061">
        <v>43.28</v>
      </c>
      <c r="O3137" s="1061">
        <v>43.28</v>
      </c>
      <c r="P3137" s="1061">
        <v>43.28</v>
      </c>
      <c r="Q3137" s="1061">
        <v>43.28</v>
      </c>
      <c r="R3137" s="1061">
        <v>43.28</v>
      </c>
      <c r="S3137" s="1061">
        <v>43.28</v>
      </c>
      <c r="T3137" s="1061">
        <v>43.28</v>
      </c>
      <c r="U3137" s="1061">
        <v>43.28</v>
      </c>
      <c r="V3137" s="1061">
        <v>43.28</v>
      </c>
      <c r="W3137" s="1061">
        <v>43.28</v>
      </c>
    </row>
    <row r="3138" spans="1:23">
      <c r="A3138" s="908"/>
      <c r="B3138" s="1061" t="s">
        <v>234</v>
      </c>
      <c r="C3138" s="1061" t="s">
        <v>235</v>
      </c>
      <c r="D3138" s="1061" t="s">
        <v>5455</v>
      </c>
      <c r="E3138" s="1061" t="s">
        <v>8159</v>
      </c>
      <c r="F3138" s="1061" t="s">
        <v>8160</v>
      </c>
      <c r="G3138" s="1061" t="s">
        <v>1739</v>
      </c>
      <c r="H3138" s="1061" t="s">
        <v>129</v>
      </c>
      <c r="I3138" s="1061" t="s">
        <v>21</v>
      </c>
      <c r="J3138" s="1061" t="s">
        <v>7975</v>
      </c>
      <c r="K3138" s="1061" t="s">
        <v>14849</v>
      </c>
      <c r="L3138" s="1061">
        <v>15.8</v>
      </c>
      <c r="M3138" s="1061">
        <v>15.8</v>
      </c>
      <c r="N3138" s="1061">
        <v>15.8</v>
      </c>
      <c r="O3138" s="1061">
        <v>15.8</v>
      </c>
      <c r="P3138" s="1061">
        <v>15.8</v>
      </c>
      <c r="Q3138" s="1061">
        <v>15.8</v>
      </c>
      <c r="R3138" s="1061">
        <v>15.8</v>
      </c>
      <c r="S3138" s="1061">
        <v>15.8</v>
      </c>
      <c r="T3138" s="1061">
        <v>15.8</v>
      </c>
      <c r="U3138" s="1061">
        <v>15.8</v>
      </c>
      <c r="V3138" s="1061">
        <v>15.8</v>
      </c>
      <c r="W3138" s="1061">
        <v>15.8</v>
      </c>
    </row>
    <row r="3139" spans="1:23">
      <c r="A3139" s="908"/>
      <c r="B3139" s="1061" t="s">
        <v>234</v>
      </c>
      <c r="C3139" s="1061" t="s">
        <v>235</v>
      </c>
      <c r="D3139" s="1061" t="s">
        <v>5455</v>
      </c>
      <c r="E3139" s="1061" t="s">
        <v>5620</v>
      </c>
      <c r="F3139" s="1061" t="s">
        <v>5621</v>
      </c>
      <c r="G3139" s="1061" t="s">
        <v>1739</v>
      </c>
      <c r="H3139" s="1061" t="s">
        <v>129</v>
      </c>
      <c r="I3139" s="1061" t="s">
        <v>21</v>
      </c>
      <c r="J3139" s="1061" t="s">
        <v>7975</v>
      </c>
      <c r="K3139" s="1061" t="s">
        <v>14849</v>
      </c>
      <c r="L3139" s="1061">
        <v>61.08</v>
      </c>
      <c r="M3139" s="1061">
        <v>61.08</v>
      </c>
      <c r="N3139" s="1061">
        <v>61.08</v>
      </c>
      <c r="O3139" s="1061">
        <v>61.08</v>
      </c>
      <c r="P3139" s="1061">
        <v>61.08</v>
      </c>
      <c r="Q3139" s="1061">
        <v>61.08</v>
      </c>
      <c r="R3139" s="1061">
        <v>61.08</v>
      </c>
      <c r="S3139" s="1061">
        <v>61.08</v>
      </c>
      <c r="T3139" s="1061">
        <v>61.08</v>
      </c>
      <c r="U3139" s="1061">
        <v>61.08</v>
      </c>
      <c r="V3139" s="1061">
        <v>61.08</v>
      </c>
      <c r="W3139" s="1061">
        <v>61.08</v>
      </c>
    </row>
    <row r="3140" spans="1:23">
      <c r="A3140" s="908"/>
      <c r="B3140" s="1061" t="s">
        <v>234</v>
      </c>
      <c r="C3140" s="1061" t="s">
        <v>235</v>
      </c>
      <c r="D3140" s="1061" t="s">
        <v>5455</v>
      </c>
      <c r="E3140" s="1061" t="s">
        <v>5622</v>
      </c>
      <c r="F3140" s="1061" t="s">
        <v>5621</v>
      </c>
      <c r="G3140" s="1061" t="s">
        <v>1739</v>
      </c>
      <c r="H3140" s="1061" t="s">
        <v>129</v>
      </c>
      <c r="I3140" s="1061" t="s">
        <v>21</v>
      </c>
      <c r="J3140" s="1061" t="s">
        <v>7975</v>
      </c>
      <c r="K3140" s="1061" t="s">
        <v>14849</v>
      </c>
      <c r="L3140" s="1061">
        <v>40.840000000000003</v>
      </c>
      <c r="M3140" s="1061">
        <v>40.840000000000003</v>
      </c>
      <c r="N3140" s="1061">
        <v>40.840000000000003</v>
      </c>
      <c r="O3140" s="1061">
        <v>40.840000000000003</v>
      </c>
      <c r="P3140" s="1061">
        <v>40.840000000000003</v>
      </c>
      <c r="Q3140" s="1061">
        <v>40.840000000000003</v>
      </c>
      <c r="R3140" s="1061">
        <v>40.840000000000003</v>
      </c>
      <c r="S3140" s="1061">
        <v>40.840000000000003</v>
      </c>
      <c r="T3140" s="1061">
        <v>40.840000000000003</v>
      </c>
      <c r="U3140" s="1061">
        <v>40.840000000000003</v>
      </c>
      <c r="V3140" s="1061">
        <v>40.840000000000003</v>
      </c>
      <c r="W3140" s="1061">
        <v>40.840000000000003</v>
      </c>
    </row>
    <row r="3141" spans="1:23">
      <c r="A3141" s="908"/>
      <c r="B3141" s="1061" t="s">
        <v>234</v>
      </c>
      <c r="C3141" s="1061" t="s">
        <v>235</v>
      </c>
      <c r="D3141" s="1061" t="s">
        <v>5455</v>
      </c>
      <c r="E3141" s="1061" t="s">
        <v>5623</v>
      </c>
      <c r="F3141" s="1061" t="s">
        <v>5621</v>
      </c>
      <c r="G3141" s="1061" t="s">
        <v>1739</v>
      </c>
      <c r="H3141" s="1061" t="s">
        <v>129</v>
      </c>
      <c r="I3141" s="1061" t="s">
        <v>21</v>
      </c>
      <c r="J3141" s="1061" t="s">
        <v>7975</v>
      </c>
      <c r="K3141" s="1061" t="s">
        <v>14849</v>
      </c>
      <c r="L3141" s="1061">
        <v>287.42</v>
      </c>
      <c r="M3141" s="1061">
        <v>287.42</v>
      </c>
      <c r="N3141" s="1061">
        <v>287.42</v>
      </c>
      <c r="O3141" s="1061">
        <v>287.42</v>
      </c>
      <c r="P3141" s="1061">
        <v>287.42</v>
      </c>
      <c r="Q3141" s="1061">
        <v>287.42</v>
      </c>
      <c r="R3141" s="1061">
        <v>287.42</v>
      </c>
      <c r="S3141" s="1061">
        <v>287.42</v>
      </c>
      <c r="T3141" s="1061">
        <v>287.42</v>
      </c>
      <c r="U3141" s="1061">
        <v>287.42</v>
      </c>
      <c r="V3141" s="1061">
        <v>287.42</v>
      </c>
      <c r="W3141" s="1061">
        <v>287.42</v>
      </c>
    </row>
    <row r="3142" spans="1:23">
      <c r="A3142" s="908"/>
      <c r="B3142" s="1061" t="s">
        <v>234</v>
      </c>
      <c r="C3142" s="1061" t="s">
        <v>235</v>
      </c>
      <c r="D3142" s="1061" t="s">
        <v>5455</v>
      </c>
      <c r="E3142" s="1061" t="s">
        <v>10188</v>
      </c>
      <c r="F3142" s="1061" t="s">
        <v>8158</v>
      </c>
      <c r="G3142" s="1061" t="s">
        <v>1739</v>
      </c>
      <c r="H3142" s="1061" t="s">
        <v>129</v>
      </c>
      <c r="I3142" s="1061" t="s">
        <v>21</v>
      </c>
      <c r="J3142" s="1061" t="s">
        <v>7975</v>
      </c>
      <c r="K3142" s="1061" t="s">
        <v>14849</v>
      </c>
      <c r="L3142" s="1061">
        <v>63.6</v>
      </c>
      <c r="M3142" s="1061">
        <v>63.6</v>
      </c>
      <c r="N3142" s="1061">
        <v>63.6</v>
      </c>
      <c r="O3142" s="1061">
        <v>63.6</v>
      </c>
      <c r="P3142" s="1061">
        <v>63.6</v>
      </c>
      <c r="Q3142" s="1061">
        <v>63.6</v>
      </c>
      <c r="R3142" s="1061">
        <v>63.6</v>
      </c>
      <c r="S3142" s="1061">
        <v>63.6</v>
      </c>
      <c r="T3142" s="1061">
        <v>63.6</v>
      </c>
      <c r="U3142" s="1061">
        <v>63.6</v>
      </c>
      <c r="V3142" s="1061">
        <v>63.6</v>
      </c>
      <c r="W3142" s="1061">
        <v>63.6</v>
      </c>
    </row>
    <row r="3143" spans="1:23">
      <c r="A3143" s="908"/>
      <c r="B3143" s="1061" t="s">
        <v>234</v>
      </c>
      <c r="C3143" s="1061" t="s">
        <v>235</v>
      </c>
      <c r="D3143" s="1061" t="s">
        <v>5455</v>
      </c>
      <c r="E3143" s="1061" t="s">
        <v>5624</v>
      </c>
      <c r="F3143" s="1061" t="s">
        <v>5617</v>
      </c>
      <c r="G3143" s="1061" t="s">
        <v>1739</v>
      </c>
      <c r="H3143" s="1061" t="s">
        <v>129</v>
      </c>
      <c r="I3143" s="1061" t="s">
        <v>21</v>
      </c>
      <c r="J3143" s="1061" t="s">
        <v>7975</v>
      </c>
      <c r="K3143" s="1061" t="s">
        <v>14849</v>
      </c>
      <c r="L3143" s="1061">
        <v>28.45</v>
      </c>
      <c r="M3143" s="1061">
        <v>28.45</v>
      </c>
      <c r="N3143" s="1061">
        <v>28.45</v>
      </c>
      <c r="O3143" s="1061">
        <v>28.45</v>
      </c>
      <c r="P3143" s="1061">
        <v>28.45</v>
      </c>
      <c r="Q3143" s="1061">
        <v>28.45</v>
      </c>
      <c r="R3143" s="1061">
        <v>28.45</v>
      </c>
      <c r="S3143" s="1061">
        <v>28.45</v>
      </c>
      <c r="T3143" s="1061">
        <v>28.45</v>
      </c>
      <c r="U3143" s="1061">
        <v>28.45</v>
      </c>
      <c r="V3143" s="1061">
        <v>28.45</v>
      </c>
      <c r="W3143" s="1061">
        <v>28.45</v>
      </c>
    </row>
    <row r="3144" spans="1:23">
      <c r="A3144" s="908"/>
      <c r="B3144" s="1061" t="s">
        <v>234</v>
      </c>
      <c r="C3144" s="1061" t="s">
        <v>235</v>
      </c>
      <c r="D3144" s="1061" t="s">
        <v>5455</v>
      </c>
      <c r="E3144" s="1061" t="s">
        <v>5625</v>
      </c>
      <c r="F3144" s="1061" t="s">
        <v>5617</v>
      </c>
      <c r="G3144" s="1061" t="s">
        <v>1739</v>
      </c>
      <c r="H3144" s="1061" t="s">
        <v>129</v>
      </c>
      <c r="I3144" s="1061" t="s">
        <v>21</v>
      </c>
      <c r="J3144" s="1061" t="s">
        <v>7975</v>
      </c>
      <c r="K3144" s="1061" t="s">
        <v>14849</v>
      </c>
      <c r="L3144" s="1061">
        <v>39.28</v>
      </c>
      <c r="M3144" s="1061">
        <v>39.28</v>
      </c>
      <c r="N3144" s="1061">
        <v>39.28</v>
      </c>
      <c r="O3144" s="1061">
        <v>39.28</v>
      </c>
      <c r="P3144" s="1061">
        <v>39.28</v>
      </c>
      <c r="Q3144" s="1061">
        <v>39.28</v>
      </c>
      <c r="R3144" s="1061">
        <v>39.28</v>
      </c>
      <c r="S3144" s="1061">
        <v>39.28</v>
      </c>
      <c r="T3144" s="1061">
        <v>39.28</v>
      </c>
      <c r="U3144" s="1061">
        <v>39.28</v>
      </c>
      <c r="V3144" s="1061">
        <v>39.28</v>
      </c>
      <c r="W3144" s="1061">
        <v>39.28</v>
      </c>
    </row>
    <row r="3145" spans="1:23">
      <c r="A3145" s="908"/>
      <c r="B3145" s="1061" t="s">
        <v>234</v>
      </c>
      <c r="C3145" s="1061" t="s">
        <v>235</v>
      </c>
      <c r="D3145" s="1061" t="s">
        <v>5455</v>
      </c>
      <c r="E3145" s="1061" t="s">
        <v>9271</v>
      </c>
      <c r="F3145" s="1061" t="s">
        <v>8158</v>
      </c>
      <c r="G3145" s="1061" t="s">
        <v>1739</v>
      </c>
      <c r="H3145" s="1061" t="s">
        <v>129</v>
      </c>
      <c r="I3145" s="1061" t="s">
        <v>21</v>
      </c>
      <c r="J3145" s="1061" t="s">
        <v>7975</v>
      </c>
      <c r="K3145" s="1061" t="s">
        <v>14849</v>
      </c>
      <c r="L3145" s="1061">
        <v>26.25</v>
      </c>
      <c r="M3145" s="1061">
        <v>26.25</v>
      </c>
      <c r="N3145" s="1061">
        <v>26.25</v>
      </c>
      <c r="O3145" s="1061">
        <v>26.25</v>
      </c>
      <c r="P3145" s="1061">
        <v>26.25</v>
      </c>
      <c r="Q3145" s="1061">
        <v>26.25</v>
      </c>
      <c r="R3145" s="1061">
        <v>26.25</v>
      </c>
      <c r="S3145" s="1061">
        <v>26.25</v>
      </c>
      <c r="T3145" s="1061">
        <v>26.25</v>
      </c>
      <c r="U3145" s="1061">
        <v>26.25</v>
      </c>
      <c r="V3145" s="1061">
        <v>26.25</v>
      </c>
      <c r="W3145" s="1061">
        <v>26.25</v>
      </c>
    </row>
    <row r="3146" spans="1:23">
      <c r="A3146" s="908"/>
      <c r="B3146" s="1061" t="s">
        <v>234</v>
      </c>
      <c r="C3146" s="1061" t="s">
        <v>235</v>
      </c>
      <c r="D3146" s="1061" t="s">
        <v>5455</v>
      </c>
      <c r="E3146" s="1061" t="s">
        <v>8531</v>
      </c>
      <c r="F3146" s="1061" t="s">
        <v>7978</v>
      </c>
      <c r="G3146" s="1061" t="s">
        <v>1739</v>
      </c>
      <c r="H3146" s="1061" t="s">
        <v>129</v>
      </c>
      <c r="I3146" s="1061" t="s">
        <v>21</v>
      </c>
      <c r="J3146" s="1061" t="s">
        <v>7975</v>
      </c>
      <c r="K3146" s="1061" t="s">
        <v>14849</v>
      </c>
      <c r="L3146" s="1061">
        <v>17.36</v>
      </c>
      <c r="M3146" s="1061">
        <v>17.36</v>
      </c>
      <c r="N3146" s="1061">
        <v>17.36</v>
      </c>
      <c r="O3146" s="1061">
        <v>17.36</v>
      </c>
      <c r="P3146" s="1061">
        <v>17.36</v>
      </c>
      <c r="Q3146" s="1061">
        <v>17.36</v>
      </c>
      <c r="R3146" s="1061">
        <v>17.36</v>
      </c>
      <c r="S3146" s="1061">
        <v>17.36</v>
      </c>
      <c r="T3146" s="1061">
        <v>17.36</v>
      </c>
      <c r="U3146" s="1061">
        <v>17.36</v>
      </c>
      <c r="V3146" s="1061">
        <v>17.36</v>
      </c>
      <c r="W3146" s="1061">
        <v>17.36</v>
      </c>
    </row>
    <row r="3147" spans="1:23">
      <c r="A3147" s="908"/>
      <c r="B3147" s="1061" t="s">
        <v>234</v>
      </c>
      <c r="C3147" s="1061" t="s">
        <v>235</v>
      </c>
      <c r="D3147" s="1061" t="s">
        <v>5455</v>
      </c>
      <c r="E3147" s="1061" t="s">
        <v>8532</v>
      </c>
      <c r="F3147" s="1061" t="s">
        <v>8158</v>
      </c>
      <c r="G3147" s="1061" t="s">
        <v>1739</v>
      </c>
      <c r="H3147" s="1061" t="s">
        <v>129</v>
      </c>
      <c r="I3147" s="1061" t="s">
        <v>21</v>
      </c>
      <c r="J3147" s="1061" t="s">
        <v>7975</v>
      </c>
      <c r="K3147" s="1061" t="s">
        <v>14849</v>
      </c>
      <c r="L3147" s="1061">
        <v>27</v>
      </c>
      <c r="M3147" s="1061">
        <v>27</v>
      </c>
      <c r="N3147" s="1061">
        <v>27</v>
      </c>
      <c r="O3147" s="1061">
        <v>27</v>
      </c>
      <c r="P3147" s="1061">
        <v>27</v>
      </c>
      <c r="Q3147" s="1061">
        <v>27</v>
      </c>
      <c r="R3147" s="1061">
        <v>27</v>
      </c>
      <c r="S3147" s="1061">
        <v>27</v>
      </c>
      <c r="T3147" s="1061">
        <v>27</v>
      </c>
      <c r="U3147" s="1061">
        <v>27</v>
      </c>
      <c r="V3147" s="1061">
        <v>27</v>
      </c>
      <c r="W3147" s="1061">
        <v>27</v>
      </c>
    </row>
    <row r="3148" spans="1:23">
      <c r="A3148" s="908"/>
      <c r="B3148" s="1061" t="s">
        <v>234</v>
      </c>
      <c r="C3148" s="1061" t="s">
        <v>235</v>
      </c>
      <c r="D3148" s="1061" t="s">
        <v>5455</v>
      </c>
      <c r="E3148" s="1061" t="s">
        <v>8533</v>
      </c>
      <c r="F3148" s="1061" t="s">
        <v>5455</v>
      </c>
      <c r="G3148" s="1061" t="s">
        <v>1739</v>
      </c>
      <c r="H3148" s="1061" t="s">
        <v>129</v>
      </c>
      <c r="I3148" s="1061" t="s">
        <v>21</v>
      </c>
      <c r="J3148" s="1061" t="s">
        <v>7975</v>
      </c>
      <c r="K3148" s="1061" t="s">
        <v>14849</v>
      </c>
      <c r="L3148" s="1061">
        <v>31.95</v>
      </c>
      <c r="M3148" s="1061">
        <v>31.95</v>
      </c>
      <c r="N3148" s="1061">
        <v>31.95</v>
      </c>
      <c r="O3148" s="1061">
        <v>31.95</v>
      </c>
      <c r="P3148" s="1061">
        <v>31.95</v>
      </c>
      <c r="Q3148" s="1061">
        <v>31.95</v>
      </c>
      <c r="R3148" s="1061">
        <v>31.95</v>
      </c>
      <c r="S3148" s="1061">
        <v>31.95</v>
      </c>
      <c r="T3148" s="1061">
        <v>31.95</v>
      </c>
      <c r="U3148" s="1061">
        <v>31.95</v>
      </c>
      <c r="V3148" s="1061">
        <v>31.95</v>
      </c>
      <c r="W3148" s="1061">
        <v>31.95</v>
      </c>
    </row>
    <row r="3149" spans="1:23">
      <c r="A3149" s="908"/>
      <c r="B3149" s="1061" t="s">
        <v>234</v>
      </c>
      <c r="C3149" s="1061" t="s">
        <v>235</v>
      </c>
      <c r="D3149" s="1061" t="s">
        <v>5455</v>
      </c>
      <c r="E3149" s="1061" t="s">
        <v>10540</v>
      </c>
      <c r="F3149" s="1061" t="s">
        <v>8155</v>
      </c>
      <c r="G3149" s="1061" t="s">
        <v>1739</v>
      </c>
      <c r="H3149" s="1061" t="s">
        <v>129</v>
      </c>
      <c r="I3149" s="1061" t="s">
        <v>21</v>
      </c>
      <c r="J3149" s="1061" t="s">
        <v>7975</v>
      </c>
      <c r="K3149" s="1061" t="s">
        <v>14849</v>
      </c>
      <c r="L3149" s="1061">
        <v>16.010000000000002</v>
      </c>
      <c r="M3149" s="1061">
        <v>16.010000000000002</v>
      </c>
      <c r="N3149" s="1061">
        <v>16.010000000000002</v>
      </c>
      <c r="O3149" s="1061">
        <v>16.010000000000002</v>
      </c>
      <c r="P3149" s="1061">
        <v>16.010000000000002</v>
      </c>
      <c r="Q3149" s="1061">
        <v>16.010000000000002</v>
      </c>
      <c r="R3149" s="1061">
        <v>16.010000000000002</v>
      </c>
      <c r="S3149" s="1061">
        <v>16.010000000000002</v>
      </c>
      <c r="T3149" s="1061">
        <v>16.010000000000002</v>
      </c>
      <c r="U3149" s="1061">
        <v>16.010000000000002</v>
      </c>
      <c r="V3149" s="1061">
        <v>16.010000000000002</v>
      </c>
      <c r="W3149" s="1061">
        <v>16.010000000000002</v>
      </c>
    </row>
    <row r="3150" spans="1:23">
      <c r="A3150" s="908"/>
      <c r="B3150" s="1061" t="s">
        <v>234</v>
      </c>
      <c r="C3150" s="1061" t="s">
        <v>235</v>
      </c>
      <c r="D3150" s="1061" t="s">
        <v>5455</v>
      </c>
      <c r="E3150" s="1061" t="s">
        <v>10189</v>
      </c>
      <c r="F3150" s="1061" t="s">
        <v>10190</v>
      </c>
      <c r="G3150" s="1061" t="s">
        <v>1739</v>
      </c>
      <c r="H3150" s="1061" t="s">
        <v>129</v>
      </c>
      <c r="I3150" s="1061" t="s">
        <v>21</v>
      </c>
      <c r="J3150" s="1061" t="s">
        <v>7975</v>
      </c>
      <c r="K3150" s="1061" t="s">
        <v>14849</v>
      </c>
      <c r="L3150" s="1061">
        <v>38.72</v>
      </c>
      <c r="M3150" s="1061">
        <v>38.72</v>
      </c>
      <c r="N3150" s="1061">
        <v>38.72</v>
      </c>
      <c r="O3150" s="1061">
        <v>38.72</v>
      </c>
      <c r="P3150" s="1061">
        <v>38.72</v>
      </c>
      <c r="Q3150" s="1061">
        <v>38.72</v>
      </c>
      <c r="R3150" s="1061">
        <v>38.72</v>
      </c>
      <c r="S3150" s="1061">
        <v>38.72</v>
      </c>
      <c r="T3150" s="1061">
        <v>38.72</v>
      </c>
      <c r="U3150" s="1061">
        <v>38.72</v>
      </c>
      <c r="V3150" s="1061">
        <v>38.72</v>
      </c>
      <c r="W3150" s="1061">
        <v>38.72</v>
      </c>
    </row>
    <row r="3151" spans="1:23">
      <c r="A3151" s="908"/>
      <c r="B3151" s="1061" t="s">
        <v>234</v>
      </c>
      <c r="C3151" s="1061" t="s">
        <v>235</v>
      </c>
      <c r="D3151" s="1061" t="s">
        <v>5455</v>
      </c>
      <c r="E3151" s="1061" t="s">
        <v>12271</v>
      </c>
      <c r="F3151" s="1061" t="s">
        <v>7978</v>
      </c>
      <c r="G3151" s="1061" t="s">
        <v>1739</v>
      </c>
      <c r="H3151" s="1061" t="s">
        <v>129</v>
      </c>
      <c r="I3151" s="1061" t="s">
        <v>21</v>
      </c>
      <c r="J3151" s="1061" t="s">
        <v>7975</v>
      </c>
      <c r="K3151" s="1061" t="s">
        <v>14849</v>
      </c>
      <c r="L3151" s="1061">
        <v>17.059999999999999</v>
      </c>
      <c r="M3151" s="1061">
        <v>17.059999999999999</v>
      </c>
      <c r="N3151" s="1061">
        <v>17.059999999999999</v>
      </c>
      <c r="O3151" s="1061">
        <v>17.059999999999999</v>
      </c>
      <c r="P3151" s="1061">
        <v>17.059999999999999</v>
      </c>
      <c r="Q3151" s="1061">
        <v>17.059999999999999</v>
      </c>
      <c r="R3151" s="1061">
        <v>17.059999999999999</v>
      </c>
      <c r="S3151" s="1061">
        <v>17.059999999999999</v>
      </c>
      <c r="T3151" s="1061">
        <v>17.059999999999999</v>
      </c>
      <c r="U3151" s="1061">
        <v>17.059999999999999</v>
      </c>
      <c r="V3151" s="1061">
        <v>17.059999999999999</v>
      </c>
      <c r="W3151" s="1061">
        <v>17.059999999999999</v>
      </c>
    </row>
    <row r="3152" spans="1:23">
      <c r="A3152" s="908"/>
      <c r="B3152" s="1061" t="s">
        <v>234</v>
      </c>
      <c r="C3152" s="1061" t="s">
        <v>235</v>
      </c>
      <c r="D3152" s="1061" t="s">
        <v>5455</v>
      </c>
      <c r="E3152" s="1061" t="s">
        <v>12272</v>
      </c>
      <c r="F3152" s="1061" t="s">
        <v>12273</v>
      </c>
      <c r="G3152" s="1061" t="s">
        <v>1739</v>
      </c>
      <c r="H3152" s="1061" t="s">
        <v>129</v>
      </c>
      <c r="I3152" s="1061" t="s">
        <v>21</v>
      </c>
      <c r="J3152" s="1061" t="s">
        <v>7975</v>
      </c>
      <c r="K3152" s="1061" t="s">
        <v>14849</v>
      </c>
      <c r="L3152" s="1061">
        <v>26</v>
      </c>
      <c r="M3152" s="1061">
        <v>26</v>
      </c>
      <c r="N3152" s="1061">
        <v>26</v>
      </c>
      <c r="O3152" s="1061">
        <v>26</v>
      </c>
      <c r="P3152" s="1061">
        <v>26</v>
      </c>
      <c r="Q3152" s="1061">
        <v>26</v>
      </c>
      <c r="R3152" s="1061">
        <v>26</v>
      </c>
      <c r="S3152" s="1061">
        <v>26</v>
      </c>
      <c r="T3152" s="1061">
        <v>26</v>
      </c>
      <c r="U3152" s="1061">
        <v>26</v>
      </c>
      <c r="V3152" s="1061">
        <v>26</v>
      </c>
      <c r="W3152" s="1061">
        <v>26</v>
      </c>
    </row>
    <row r="3153" spans="1:23">
      <c r="A3153" s="908"/>
      <c r="B3153" s="1061" t="s">
        <v>234</v>
      </c>
      <c r="C3153" s="1061" t="s">
        <v>235</v>
      </c>
      <c r="D3153" s="1061" t="s">
        <v>5455</v>
      </c>
      <c r="E3153" s="1061" t="s">
        <v>8534</v>
      </c>
      <c r="F3153" s="1061" t="s">
        <v>5616</v>
      </c>
      <c r="G3153" s="1061" t="s">
        <v>1739</v>
      </c>
      <c r="H3153" s="1061" t="s">
        <v>129</v>
      </c>
      <c r="I3153" s="1061" t="s">
        <v>21</v>
      </c>
      <c r="J3153" s="1061" t="s">
        <v>7975</v>
      </c>
      <c r="K3153" s="1061" t="s">
        <v>14849</v>
      </c>
      <c r="L3153" s="1061">
        <v>20.39</v>
      </c>
      <c r="M3153" s="1061">
        <v>20.39</v>
      </c>
      <c r="N3153" s="1061">
        <v>20.39</v>
      </c>
      <c r="O3153" s="1061">
        <v>20.39</v>
      </c>
      <c r="P3153" s="1061">
        <v>20.39</v>
      </c>
      <c r="Q3153" s="1061">
        <v>20.39</v>
      </c>
      <c r="R3153" s="1061">
        <v>20.39</v>
      </c>
      <c r="S3153" s="1061">
        <v>20.39</v>
      </c>
      <c r="T3153" s="1061">
        <v>20.39</v>
      </c>
      <c r="U3153" s="1061">
        <v>20.39</v>
      </c>
      <c r="V3153" s="1061">
        <v>20.39</v>
      </c>
      <c r="W3153" s="1061">
        <v>20.39</v>
      </c>
    </row>
    <row r="3154" spans="1:23">
      <c r="A3154" s="908"/>
      <c r="B3154" s="1061" t="s">
        <v>234</v>
      </c>
      <c r="C3154" s="1061" t="s">
        <v>235</v>
      </c>
      <c r="D3154" s="1061" t="s">
        <v>5455</v>
      </c>
      <c r="E3154" s="1061" t="s">
        <v>10541</v>
      </c>
      <c r="F3154" s="1061" t="s">
        <v>5617</v>
      </c>
      <c r="G3154" s="1061" t="s">
        <v>1739</v>
      </c>
      <c r="H3154" s="1061" t="s">
        <v>129</v>
      </c>
      <c r="I3154" s="1061" t="s">
        <v>21</v>
      </c>
      <c r="J3154" s="1061" t="s">
        <v>7975</v>
      </c>
      <c r="K3154" s="1061" t="s">
        <v>14849</v>
      </c>
      <c r="L3154" s="1061">
        <v>67.790000000000006</v>
      </c>
      <c r="M3154" s="1061">
        <v>67.790000000000006</v>
      </c>
      <c r="N3154" s="1061">
        <v>67.790000000000006</v>
      </c>
      <c r="O3154" s="1061">
        <v>67.790000000000006</v>
      </c>
      <c r="P3154" s="1061">
        <v>67.790000000000006</v>
      </c>
      <c r="Q3154" s="1061">
        <v>67.790000000000006</v>
      </c>
      <c r="R3154" s="1061">
        <v>67.790000000000006</v>
      </c>
      <c r="S3154" s="1061">
        <v>67.790000000000006</v>
      </c>
      <c r="T3154" s="1061">
        <v>67.790000000000006</v>
      </c>
      <c r="U3154" s="1061">
        <v>67.790000000000006</v>
      </c>
      <c r="V3154" s="1061">
        <v>67.790000000000006</v>
      </c>
      <c r="W3154" s="1061">
        <v>67.790000000000006</v>
      </c>
    </row>
    <row r="3155" spans="1:23">
      <c r="A3155" s="908"/>
      <c r="B3155" s="1061" t="s">
        <v>234</v>
      </c>
      <c r="C3155" s="1061" t="s">
        <v>235</v>
      </c>
      <c r="D3155" s="1061" t="s">
        <v>5455</v>
      </c>
      <c r="E3155" s="1061" t="s">
        <v>9272</v>
      </c>
      <c r="F3155" s="1061" t="s">
        <v>8163</v>
      </c>
      <c r="G3155" s="1061" t="s">
        <v>1739</v>
      </c>
      <c r="H3155" s="1061" t="s">
        <v>129</v>
      </c>
      <c r="I3155" s="1061" t="s">
        <v>21</v>
      </c>
      <c r="J3155" s="1061" t="s">
        <v>7975</v>
      </c>
      <c r="K3155" s="1061" t="s">
        <v>14849</v>
      </c>
      <c r="L3155" s="1061">
        <v>34.869999999999997</v>
      </c>
      <c r="M3155" s="1061">
        <v>34.869999999999997</v>
      </c>
      <c r="N3155" s="1061">
        <v>34.869999999999997</v>
      </c>
      <c r="O3155" s="1061">
        <v>34.869999999999997</v>
      </c>
      <c r="P3155" s="1061">
        <v>34.869999999999997</v>
      </c>
      <c r="Q3155" s="1061">
        <v>34.869999999999997</v>
      </c>
      <c r="R3155" s="1061">
        <v>34.869999999999997</v>
      </c>
      <c r="S3155" s="1061">
        <v>34.869999999999997</v>
      </c>
      <c r="T3155" s="1061">
        <v>34.869999999999997</v>
      </c>
      <c r="U3155" s="1061">
        <v>34.869999999999997</v>
      </c>
      <c r="V3155" s="1061">
        <v>34.869999999999997</v>
      </c>
      <c r="W3155" s="1061">
        <v>34.869999999999997</v>
      </c>
    </row>
    <row r="3156" spans="1:23">
      <c r="A3156" s="908"/>
      <c r="B3156" s="1061" t="s">
        <v>234</v>
      </c>
      <c r="C3156" s="1061" t="s">
        <v>235</v>
      </c>
      <c r="D3156" s="1061" t="s">
        <v>5455</v>
      </c>
      <c r="E3156" s="1061" t="s">
        <v>13798</v>
      </c>
      <c r="F3156" s="1061" t="s">
        <v>8163</v>
      </c>
      <c r="G3156" s="1061" t="s">
        <v>1739</v>
      </c>
      <c r="H3156" s="1061" t="s">
        <v>129</v>
      </c>
      <c r="I3156" s="1061" t="s">
        <v>21</v>
      </c>
      <c r="J3156" s="1061" t="s">
        <v>7975</v>
      </c>
      <c r="K3156" s="1061" t="s">
        <v>14849</v>
      </c>
      <c r="L3156" s="1061">
        <v>350</v>
      </c>
      <c r="M3156" s="1061">
        <v>350</v>
      </c>
      <c r="N3156" s="1061">
        <v>350</v>
      </c>
      <c r="O3156" s="1061">
        <v>350</v>
      </c>
      <c r="P3156" s="1061">
        <v>350</v>
      </c>
      <c r="Q3156" s="1061">
        <v>350</v>
      </c>
      <c r="R3156" s="1061">
        <v>350</v>
      </c>
      <c r="S3156" s="1061">
        <v>350</v>
      </c>
      <c r="T3156" s="1061">
        <v>350</v>
      </c>
      <c r="U3156" s="1061">
        <v>350</v>
      </c>
      <c r="V3156" s="1061">
        <v>350</v>
      </c>
      <c r="W3156" s="1061">
        <v>350</v>
      </c>
    </row>
    <row r="3157" spans="1:23">
      <c r="A3157" s="908"/>
      <c r="B3157" s="1061" t="s">
        <v>234</v>
      </c>
      <c r="C3157" s="1061" t="s">
        <v>235</v>
      </c>
      <c r="D3157" s="1061" t="s">
        <v>5455</v>
      </c>
      <c r="E3157" s="1061" t="s">
        <v>13799</v>
      </c>
      <c r="F3157" s="1061" t="s">
        <v>13800</v>
      </c>
      <c r="G3157" s="1061" t="s">
        <v>1739</v>
      </c>
      <c r="H3157" s="1061" t="s">
        <v>129</v>
      </c>
      <c r="I3157" s="1061" t="s">
        <v>21</v>
      </c>
      <c r="J3157" s="1061" t="s">
        <v>7975</v>
      </c>
      <c r="K3157" s="1061" t="s">
        <v>14849</v>
      </c>
      <c r="L3157" s="1061">
        <v>350</v>
      </c>
      <c r="M3157" s="1061">
        <v>350</v>
      </c>
      <c r="N3157" s="1061">
        <v>350</v>
      </c>
      <c r="O3157" s="1061">
        <v>350</v>
      </c>
      <c r="P3157" s="1061">
        <v>350</v>
      </c>
      <c r="Q3157" s="1061">
        <v>350</v>
      </c>
      <c r="R3157" s="1061">
        <v>350</v>
      </c>
      <c r="S3157" s="1061">
        <v>350</v>
      </c>
      <c r="T3157" s="1061">
        <v>350</v>
      </c>
      <c r="U3157" s="1061">
        <v>350</v>
      </c>
      <c r="V3157" s="1061">
        <v>350</v>
      </c>
      <c r="W3157" s="1061">
        <v>350</v>
      </c>
    </row>
    <row r="3158" spans="1:23">
      <c r="A3158" s="908"/>
      <c r="B3158" s="1061" t="s">
        <v>234</v>
      </c>
      <c r="C3158" s="1061" t="s">
        <v>235</v>
      </c>
      <c r="D3158" s="1061" t="s">
        <v>5455</v>
      </c>
      <c r="E3158" s="1061" t="s">
        <v>9273</v>
      </c>
      <c r="F3158" s="1061" t="s">
        <v>8163</v>
      </c>
      <c r="G3158" s="1061" t="s">
        <v>1739</v>
      </c>
      <c r="H3158" s="1061" t="s">
        <v>129</v>
      </c>
      <c r="I3158" s="1061" t="s">
        <v>21</v>
      </c>
      <c r="J3158" s="1061" t="s">
        <v>7975</v>
      </c>
      <c r="K3158" s="1061" t="s">
        <v>14849</v>
      </c>
      <c r="L3158" s="1061">
        <v>21.3</v>
      </c>
      <c r="M3158" s="1061">
        <v>21.3</v>
      </c>
      <c r="N3158" s="1061">
        <v>21.3</v>
      </c>
      <c r="O3158" s="1061">
        <v>21.3</v>
      </c>
      <c r="P3158" s="1061">
        <v>21.3</v>
      </c>
      <c r="Q3158" s="1061">
        <v>21.3</v>
      </c>
      <c r="R3158" s="1061">
        <v>21.3</v>
      </c>
      <c r="S3158" s="1061">
        <v>21.3</v>
      </c>
      <c r="T3158" s="1061">
        <v>21.3</v>
      </c>
      <c r="U3158" s="1061">
        <v>21.3</v>
      </c>
      <c r="V3158" s="1061">
        <v>21.3</v>
      </c>
      <c r="W3158" s="1061">
        <v>21.3</v>
      </c>
    </row>
    <row r="3159" spans="1:23">
      <c r="A3159" s="908"/>
      <c r="B3159" s="1061" t="s">
        <v>234</v>
      </c>
      <c r="C3159" s="1061" t="s">
        <v>235</v>
      </c>
      <c r="D3159" s="1061" t="s">
        <v>5455</v>
      </c>
      <c r="E3159" s="1061" t="s">
        <v>10542</v>
      </c>
      <c r="F3159" s="1061" t="s">
        <v>5626</v>
      </c>
      <c r="G3159" s="1061" t="s">
        <v>1739</v>
      </c>
      <c r="H3159" s="1061" t="s">
        <v>129</v>
      </c>
      <c r="I3159" s="1061" t="s">
        <v>21</v>
      </c>
      <c r="J3159" s="1061" t="s">
        <v>7975</v>
      </c>
      <c r="K3159" s="1061" t="s">
        <v>14849</v>
      </c>
      <c r="L3159" s="1061">
        <v>296.95999999999998</v>
      </c>
      <c r="M3159" s="1061">
        <v>296.95999999999998</v>
      </c>
      <c r="N3159" s="1061">
        <v>296.95999999999998</v>
      </c>
      <c r="O3159" s="1061">
        <v>296.95999999999998</v>
      </c>
      <c r="P3159" s="1061">
        <v>296.95999999999998</v>
      </c>
      <c r="Q3159" s="1061">
        <v>296.95999999999998</v>
      </c>
      <c r="R3159" s="1061">
        <v>296.95999999999998</v>
      </c>
      <c r="S3159" s="1061">
        <v>296.95999999999998</v>
      </c>
      <c r="T3159" s="1061">
        <v>296.95999999999998</v>
      </c>
      <c r="U3159" s="1061">
        <v>296.95999999999998</v>
      </c>
      <c r="V3159" s="1061">
        <v>296.95999999999998</v>
      </c>
      <c r="W3159" s="1061">
        <v>296.95999999999998</v>
      </c>
    </row>
    <row r="3160" spans="1:23">
      <c r="A3160" s="908"/>
      <c r="B3160" s="1061" t="s">
        <v>234</v>
      </c>
      <c r="C3160" s="1061" t="s">
        <v>235</v>
      </c>
      <c r="D3160" s="1061" t="s">
        <v>5455</v>
      </c>
      <c r="E3160" s="1061" t="s">
        <v>5628</v>
      </c>
      <c r="F3160" s="1061" t="s">
        <v>5629</v>
      </c>
      <c r="G3160" s="1061" t="s">
        <v>1739</v>
      </c>
      <c r="H3160" s="1061" t="s">
        <v>129</v>
      </c>
      <c r="I3160" s="1061" t="s">
        <v>21</v>
      </c>
      <c r="J3160" s="1061" t="s">
        <v>7975</v>
      </c>
      <c r="K3160" s="1061" t="s">
        <v>14849</v>
      </c>
      <c r="L3160" s="1061">
        <v>27.49</v>
      </c>
      <c r="M3160" s="1061">
        <v>27.49</v>
      </c>
      <c r="N3160" s="1061">
        <v>27.49</v>
      </c>
      <c r="O3160" s="1061">
        <v>27.49</v>
      </c>
      <c r="P3160" s="1061">
        <v>27.49</v>
      </c>
      <c r="Q3160" s="1061">
        <v>27.49</v>
      </c>
      <c r="R3160" s="1061">
        <v>27.49</v>
      </c>
      <c r="S3160" s="1061">
        <v>27.49</v>
      </c>
      <c r="T3160" s="1061">
        <v>27.49</v>
      </c>
      <c r="U3160" s="1061">
        <v>27.49</v>
      </c>
      <c r="V3160" s="1061">
        <v>27.49</v>
      </c>
      <c r="W3160" s="1061">
        <v>27.49</v>
      </c>
    </row>
    <row r="3161" spans="1:23">
      <c r="A3161" s="908"/>
      <c r="B3161" s="1061" t="s">
        <v>234</v>
      </c>
      <c r="C3161" s="1061" t="s">
        <v>235</v>
      </c>
      <c r="D3161" s="1061" t="s">
        <v>5455</v>
      </c>
      <c r="E3161" s="1061" t="s">
        <v>8535</v>
      </c>
      <c r="F3161" s="1061" t="s">
        <v>8536</v>
      </c>
      <c r="G3161" s="1061" t="s">
        <v>1739</v>
      </c>
      <c r="H3161" s="1061" t="s">
        <v>129</v>
      </c>
      <c r="I3161" s="1061" t="s">
        <v>21</v>
      </c>
      <c r="J3161" s="1061" t="s">
        <v>7975</v>
      </c>
      <c r="K3161" s="1061" t="s">
        <v>14849</v>
      </c>
      <c r="L3161" s="1061">
        <v>26.6</v>
      </c>
      <c r="M3161" s="1061">
        <v>26.6</v>
      </c>
      <c r="N3161" s="1061">
        <v>26.6</v>
      </c>
      <c r="O3161" s="1061">
        <v>26.6</v>
      </c>
      <c r="P3161" s="1061">
        <v>26.6</v>
      </c>
      <c r="Q3161" s="1061">
        <v>26.6</v>
      </c>
      <c r="R3161" s="1061">
        <v>26.6</v>
      </c>
      <c r="S3161" s="1061">
        <v>26.6</v>
      </c>
      <c r="T3161" s="1061">
        <v>26.6</v>
      </c>
      <c r="U3161" s="1061">
        <v>26.6</v>
      </c>
      <c r="V3161" s="1061">
        <v>26.6</v>
      </c>
      <c r="W3161" s="1061">
        <v>26.6</v>
      </c>
    </row>
    <row r="3162" spans="1:23">
      <c r="A3162" s="908"/>
      <c r="B3162" s="1061" t="s">
        <v>234</v>
      </c>
      <c r="C3162" s="1061" t="s">
        <v>235</v>
      </c>
      <c r="D3162" s="1061" t="s">
        <v>5455</v>
      </c>
      <c r="E3162" s="1061" t="s">
        <v>10191</v>
      </c>
      <c r="F3162" s="1061" t="s">
        <v>10192</v>
      </c>
      <c r="G3162" s="1061" t="s">
        <v>1739</v>
      </c>
      <c r="H3162" s="1061" t="s">
        <v>129</v>
      </c>
      <c r="I3162" s="1061" t="s">
        <v>21</v>
      </c>
      <c r="J3162" s="1061" t="s">
        <v>7975</v>
      </c>
      <c r="K3162" s="1061" t="s">
        <v>14849</v>
      </c>
      <c r="L3162" s="1061">
        <v>112.02</v>
      </c>
      <c r="M3162" s="1061">
        <v>112.02</v>
      </c>
      <c r="N3162" s="1061">
        <v>112.02</v>
      </c>
      <c r="O3162" s="1061">
        <v>112.02</v>
      </c>
      <c r="P3162" s="1061">
        <v>112.02</v>
      </c>
      <c r="Q3162" s="1061">
        <v>112.02</v>
      </c>
      <c r="R3162" s="1061">
        <v>112.02</v>
      </c>
      <c r="S3162" s="1061">
        <v>112.02</v>
      </c>
      <c r="T3162" s="1061">
        <v>112.02</v>
      </c>
      <c r="U3162" s="1061">
        <v>112.02</v>
      </c>
      <c r="V3162" s="1061">
        <v>112.02</v>
      </c>
      <c r="W3162" s="1061">
        <v>112.02</v>
      </c>
    </row>
    <row r="3163" spans="1:23">
      <c r="A3163" s="908"/>
      <c r="B3163" s="1061" t="s">
        <v>234</v>
      </c>
      <c r="C3163" s="1061" t="s">
        <v>235</v>
      </c>
      <c r="D3163" s="1061" t="s">
        <v>5455</v>
      </c>
      <c r="E3163" s="1061" t="s">
        <v>10193</v>
      </c>
      <c r="F3163" s="1061" t="s">
        <v>10194</v>
      </c>
      <c r="G3163" s="1061" t="s">
        <v>1739</v>
      </c>
      <c r="H3163" s="1061" t="s">
        <v>129</v>
      </c>
      <c r="I3163" s="1061" t="s">
        <v>21</v>
      </c>
      <c r="J3163" s="1061" t="s">
        <v>7975</v>
      </c>
      <c r="K3163" s="1061" t="s">
        <v>14849</v>
      </c>
      <c r="L3163" s="1061">
        <v>112.23</v>
      </c>
      <c r="M3163" s="1061">
        <v>112.23</v>
      </c>
      <c r="N3163" s="1061">
        <v>112.23</v>
      </c>
      <c r="O3163" s="1061">
        <v>112.23</v>
      </c>
      <c r="P3163" s="1061">
        <v>112.23</v>
      </c>
      <c r="Q3163" s="1061">
        <v>112.23</v>
      </c>
      <c r="R3163" s="1061">
        <v>112.23</v>
      </c>
      <c r="S3163" s="1061">
        <v>112.23</v>
      </c>
      <c r="T3163" s="1061">
        <v>112.23</v>
      </c>
      <c r="U3163" s="1061">
        <v>112.23</v>
      </c>
      <c r="V3163" s="1061">
        <v>112.23</v>
      </c>
      <c r="W3163" s="1061">
        <v>112.23</v>
      </c>
    </row>
    <row r="3164" spans="1:23">
      <c r="A3164" s="908"/>
      <c r="B3164" s="1061" t="s">
        <v>234</v>
      </c>
      <c r="C3164" s="1061" t="s">
        <v>235</v>
      </c>
      <c r="D3164" s="1061" t="s">
        <v>5455</v>
      </c>
      <c r="E3164" s="1061" t="s">
        <v>8537</v>
      </c>
      <c r="F3164" s="1061" t="s">
        <v>5631</v>
      </c>
      <c r="G3164" s="1061" t="s">
        <v>1739</v>
      </c>
      <c r="H3164" s="1061" t="s">
        <v>129</v>
      </c>
      <c r="I3164" s="1061" t="s">
        <v>21</v>
      </c>
      <c r="J3164" s="1061" t="s">
        <v>7975</v>
      </c>
      <c r="K3164" s="1061" t="s">
        <v>14849</v>
      </c>
      <c r="L3164" s="1061">
        <v>40</v>
      </c>
      <c r="M3164" s="1061">
        <v>40</v>
      </c>
      <c r="N3164" s="1061">
        <v>40</v>
      </c>
      <c r="O3164" s="1061">
        <v>40</v>
      </c>
      <c r="P3164" s="1061">
        <v>40</v>
      </c>
      <c r="Q3164" s="1061">
        <v>40</v>
      </c>
      <c r="R3164" s="1061">
        <v>40</v>
      </c>
      <c r="S3164" s="1061">
        <v>40</v>
      </c>
      <c r="T3164" s="1061">
        <v>40</v>
      </c>
      <c r="U3164" s="1061">
        <v>40</v>
      </c>
      <c r="V3164" s="1061">
        <v>40</v>
      </c>
      <c r="W3164" s="1061">
        <v>40</v>
      </c>
    </row>
    <row r="3165" spans="1:23">
      <c r="A3165" s="908"/>
      <c r="B3165" s="1061" t="s">
        <v>234</v>
      </c>
      <c r="C3165" s="1061" t="s">
        <v>235</v>
      </c>
      <c r="D3165" s="1061" t="s">
        <v>5455</v>
      </c>
      <c r="E3165" s="1061" t="s">
        <v>8538</v>
      </c>
      <c r="F3165" s="1061" t="s">
        <v>8161</v>
      </c>
      <c r="G3165" s="1061" t="s">
        <v>1739</v>
      </c>
      <c r="H3165" s="1061" t="s">
        <v>129</v>
      </c>
      <c r="I3165" s="1061" t="s">
        <v>21</v>
      </c>
      <c r="J3165" s="1061" t="s">
        <v>7975</v>
      </c>
      <c r="K3165" s="1061" t="s">
        <v>14849</v>
      </c>
      <c r="L3165" s="1061">
        <v>44.1</v>
      </c>
      <c r="M3165" s="1061">
        <v>44.1</v>
      </c>
      <c r="N3165" s="1061">
        <v>44.1</v>
      </c>
      <c r="O3165" s="1061">
        <v>44.1</v>
      </c>
      <c r="P3165" s="1061">
        <v>44.1</v>
      </c>
      <c r="Q3165" s="1061">
        <v>44.1</v>
      </c>
      <c r="R3165" s="1061">
        <v>44.1</v>
      </c>
      <c r="S3165" s="1061">
        <v>44.1</v>
      </c>
      <c r="T3165" s="1061">
        <v>44.1</v>
      </c>
      <c r="U3165" s="1061">
        <v>44.1</v>
      </c>
      <c r="V3165" s="1061">
        <v>44.1</v>
      </c>
      <c r="W3165" s="1061">
        <v>44.1</v>
      </c>
    </row>
    <row r="3166" spans="1:23">
      <c r="A3166" s="908"/>
      <c r="B3166" s="1061" t="s">
        <v>234</v>
      </c>
      <c r="C3166" s="1061" t="s">
        <v>235</v>
      </c>
      <c r="D3166" s="1061" t="s">
        <v>5455</v>
      </c>
      <c r="E3166" s="1061" t="s">
        <v>8539</v>
      </c>
      <c r="F3166" s="1061" t="s">
        <v>8540</v>
      </c>
      <c r="G3166" s="1061" t="s">
        <v>1739</v>
      </c>
      <c r="H3166" s="1061" t="s">
        <v>129</v>
      </c>
      <c r="I3166" s="1061" t="s">
        <v>21</v>
      </c>
      <c r="J3166" s="1061" t="s">
        <v>7975</v>
      </c>
      <c r="K3166" s="1061" t="s">
        <v>14849</v>
      </c>
      <c r="L3166" s="1061">
        <v>135.94</v>
      </c>
      <c r="M3166" s="1061">
        <v>135.94</v>
      </c>
      <c r="N3166" s="1061">
        <v>135.94</v>
      </c>
      <c r="O3166" s="1061">
        <v>135.94</v>
      </c>
      <c r="P3166" s="1061">
        <v>135.94</v>
      </c>
      <c r="Q3166" s="1061">
        <v>135.94</v>
      </c>
      <c r="R3166" s="1061">
        <v>135.94</v>
      </c>
      <c r="S3166" s="1061">
        <v>135.94</v>
      </c>
      <c r="T3166" s="1061">
        <v>135.94</v>
      </c>
      <c r="U3166" s="1061">
        <v>135.94</v>
      </c>
      <c r="V3166" s="1061">
        <v>135.94</v>
      </c>
      <c r="W3166" s="1061">
        <v>135.94</v>
      </c>
    </row>
    <row r="3167" spans="1:23">
      <c r="A3167" s="908"/>
      <c r="B3167" s="1061" t="s">
        <v>234</v>
      </c>
      <c r="C3167" s="1061" t="s">
        <v>235</v>
      </c>
      <c r="D3167" s="1061" t="s">
        <v>5455</v>
      </c>
      <c r="E3167" s="1061" t="s">
        <v>5630</v>
      </c>
      <c r="F3167" s="1061" t="s">
        <v>5631</v>
      </c>
      <c r="G3167" s="1061" t="s">
        <v>1739</v>
      </c>
      <c r="H3167" s="1061" t="s">
        <v>129</v>
      </c>
      <c r="I3167" s="1061" t="s">
        <v>21</v>
      </c>
      <c r="J3167" s="1061" t="s">
        <v>7975</v>
      </c>
      <c r="K3167" s="1061" t="s">
        <v>14849</v>
      </c>
      <c r="L3167" s="1061">
        <v>37.950000000000003</v>
      </c>
      <c r="M3167" s="1061">
        <v>37.950000000000003</v>
      </c>
      <c r="N3167" s="1061">
        <v>37.950000000000003</v>
      </c>
      <c r="O3167" s="1061">
        <v>37.950000000000003</v>
      </c>
      <c r="P3167" s="1061">
        <v>37.950000000000003</v>
      </c>
      <c r="Q3167" s="1061">
        <v>37.950000000000003</v>
      </c>
      <c r="R3167" s="1061">
        <v>37.950000000000003</v>
      </c>
      <c r="S3167" s="1061">
        <v>37.950000000000003</v>
      </c>
      <c r="T3167" s="1061">
        <v>37.950000000000003</v>
      </c>
      <c r="U3167" s="1061">
        <v>37.950000000000003</v>
      </c>
      <c r="V3167" s="1061">
        <v>37.950000000000003</v>
      </c>
      <c r="W3167" s="1061">
        <v>37.950000000000003</v>
      </c>
    </row>
    <row r="3168" spans="1:23">
      <c r="A3168" s="908"/>
      <c r="B3168" s="1061" t="s">
        <v>234</v>
      </c>
      <c r="C3168" s="1061" t="s">
        <v>235</v>
      </c>
      <c r="D3168" s="1061" t="s">
        <v>5455</v>
      </c>
      <c r="E3168" s="1061" t="s">
        <v>8541</v>
      </c>
      <c r="F3168" s="1061" t="s">
        <v>5631</v>
      </c>
      <c r="G3168" s="1061" t="s">
        <v>1739</v>
      </c>
      <c r="H3168" s="1061" t="s">
        <v>129</v>
      </c>
      <c r="I3168" s="1061" t="s">
        <v>21</v>
      </c>
      <c r="J3168" s="1061" t="s">
        <v>7975</v>
      </c>
      <c r="K3168" s="1061" t="s">
        <v>14849</v>
      </c>
      <c r="L3168" s="1061">
        <v>41.92</v>
      </c>
      <c r="M3168" s="1061">
        <v>41.92</v>
      </c>
      <c r="N3168" s="1061">
        <v>41.92</v>
      </c>
      <c r="O3168" s="1061">
        <v>41.92</v>
      </c>
      <c r="P3168" s="1061">
        <v>41.92</v>
      </c>
      <c r="Q3168" s="1061">
        <v>41.92</v>
      </c>
      <c r="R3168" s="1061">
        <v>41.92</v>
      </c>
      <c r="S3168" s="1061">
        <v>41.92</v>
      </c>
      <c r="T3168" s="1061">
        <v>41.92</v>
      </c>
      <c r="U3168" s="1061">
        <v>41.92</v>
      </c>
      <c r="V3168" s="1061">
        <v>41.92</v>
      </c>
      <c r="W3168" s="1061">
        <v>41.92</v>
      </c>
    </row>
    <row r="3169" spans="1:23">
      <c r="A3169" s="908"/>
      <c r="B3169" s="1061" t="s">
        <v>234</v>
      </c>
      <c r="C3169" s="1061" t="s">
        <v>235</v>
      </c>
      <c r="D3169" s="1061" t="s">
        <v>5455</v>
      </c>
      <c r="E3169" s="1061" t="s">
        <v>5632</v>
      </c>
      <c r="F3169" s="1061" t="s">
        <v>5621</v>
      </c>
      <c r="G3169" s="1061" t="s">
        <v>1739</v>
      </c>
      <c r="H3169" s="1061" t="s">
        <v>129</v>
      </c>
      <c r="I3169" s="1061" t="s">
        <v>21</v>
      </c>
      <c r="J3169" s="1061" t="s">
        <v>7975</v>
      </c>
      <c r="K3169" s="1061" t="s">
        <v>14849</v>
      </c>
      <c r="L3169" s="1061">
        <v>35.630000000000003</v>
      </c>
      <c r="M3169" s="1061">
        <v>35.630000000000003</v>
      </c>
      <c r="N3169" s="1061">
        <v>35.630000000000003</v>
      </c>
      <c r="O3169" s="1061">
        <v>35.630000000000003</v>
      </c>
      <c r="P3169" s="1061">
        <v>35.630000000000003</v>
      </c>
      <c r="Q3169" s="1061">
        <v>35.630000000000003</v>
      </c>
      <c r="R3169" s="1061">
        <v>35.630000000000003</v>
      </c>
      <c r="S3169" s="1061">
        <v>35.630000000000003</v>
      </c>
      <c r="T3169" s="1061">
        <v>35.630000000000003</v>
      </c>
      <c r="U3169" s="1061">
        <v>35.630000000000003</v>
      </c>
      <c r="V3169" s="1061">
        <v>35.630000000000003</v>
      </c>
      <c r="W3169" s="1061">
        <v>35.630000000000003</v>
      </c>
    </row>
    <row r="3170" spans="1:23">
      <c r="A3170" s="908"/>
      <c r="B3170" s="1061" t="s">
        <v>234</v>
      </c>
      <c r="C3170" s="1061" t="s">
        <v>235</v>
      </c>
      <c r="D3170" s="1061" t="s">
        <v>5455</v>
      </c>
      <c r="E3170" s="1061" t="s">
        <v>8542</v>
      </c>
      <c r="F3170" s="1061" t="s">
        <v>10543</v>
      </c>
      <c r="G3170" s="1061" t="s">
        <v>1739</v>
      </c>
      <c r="H3170" s="1061" t="s">
        <v>129</v>
      </c>
      <c r="I3170" s="1061" t="s">
        <v>21</v>
      </c>
      <c r="J3170" s="1061" t="s">
        <v>7975</v>
      </c>
      <c r="K3170" s="1061" t="s">
        <v>14849</v>
      </c>
      <c r="L3170" s="1061">
        <v>39.26</v>
      </c>
      <c r="M3170" s="1061">
        <v>39.26</v>
      </c>
      <c r="N3170" s="1061">
        <v>39.26</v>
      </c>
      <c r="O3170" s="1061">
        <v>39.26</v>
      </c>
      <c r="P3170" s="1061">
        <v>39.26</v>
      </c>
      <c r="Q3170" s="1061">
        <v>39.26</v>
      </c>
      <c r="R3170" s="1061">
        <v>39.26</v>
      </c>
      <c r="S3170" s="1061">
        <v>39.26</v>
      </c>
      <c r="T3170" s="1061">
        <v>39.26</v>
      </c>
      <c r="U3170" s="1061">
        <v>39.26</v>
      </c>
      <c r="V3170" s="1061">
        <v>39.26</v>
      </c>
      <c r="W3170" s="1061">
        <v>39.26</v>
      </c>
    </row>
    <row r="3171" spans="1:23">
      <c r="A3171" s="908"/>
      <c r="B3171" s="1061" t="s">
        <v>234</v>
      </c>
      <c r="C3171" s="1061" t="s">
        <v>235</v>
      </c>
      <c r="D3171" s="1061" t="s">
        <v>5455</v>
      </c>
      <c r="E3171" s="1061" t="s">
        <v>5633</v>
      </c>
      <c r="F3171" s="1061" t="s">
        <v>5631</v>
      </c>
      <c r="G3171" s="1061" t="s">
        <v>1739</v>
      </c>
      <c r="H3171" s="1061" t="s">
        <v>129</v>
      </c>
      <c r="I3171" s="1061" t="s">
        <v>21</v>
      </c>
      <c r="J3171" s="1061" t="s">
        <v>7975</v>
      </c>
      <c r="K3171" s="1061" t="s">
        <v>14849</v>
      </c>
      <c r="L3171" s="1061">
        <v>50.92</v>
      </c>
      <c r="M3171" s="1061">
        <v>50.92</v>
      </c>
      <c r="N3171" s="1061">
        <v>50.92</v>
      </c>
      <c r="O3171" s="1061">
        <v>50.92</v>
      </c>
      <c r="P3171" s="1061">
        <v>50.92</v>
      </c>
      <c r="Q3171" s="1061">
        <v>50.92</v>
      </c>
      <c r="R3171" s="1061">
        <v>50.92</v>
      </c>
      <c r="S3171" s="1061">
        <v>50.92</v>
      </c>
      <c r="T3171" s="1061">
        <v>50.92</v>
      </c>
      <c r="U3171" s="1061">
        <v>50.92</v>
      </c>
      <c r="V3171" s="1061">
        <v>50.92</v>
      </c>
      <c r="W3171" s="1061">
        <v>50.92</v>
      </c>
    </row>
    <row r="3172" spans="1:23">
      <c r="A3172" s="908"/>
      <c r="B3172" s="1061" t="s">
        <v>234</v>
      </c>
      <c r="C3172" s="1061" t="s">
        <v>235</v>
      </c>
      <c r="D3172" s="1061" t="s">
        <v>5455</v>
      </c>
      <c r="E3172" s="1061" t="s">
        <v>8543</v>
      </c>
      <c r="F3172" s="1061" t="s">
        <v>8544</v>
      </c>
      <c r="G3172" s="1061" t="s">
        <v>1739</v>
      </c>
      <c r="H3172" s="1061" t="s">
        <v>129</v>
      </c>
      <c r="I3172" s="1061" t="s">
        <v>21</v>
      </c>
      <c r="J3172" s="1061" t="s">
        <v>7975</v>
      </c>
      <c r="K3172" s="1061" t="s">
        <v>14849</v>
      </c>
      <c r="L3172" s="1061">
        <v>32.25</v>
      </c>
      <c r="M3172" s="1061">
        <v>32.25</v>
      </c>
      <c r="N3172" s="1061">
        <v>32.25</v>
      </c>
      <c r="O3172" s="1061">
        <v>32.25</v>
      </c>
      <c r="P3172" s="1061">
        <v>32.25</v>
      </c>
      <c r="Q3172" s="1061">
        <v>32.25</v>
      </c>
      <c r="R3172" s="1061">
        <v>32.25</v>
      </c>
      <c r="S3172" s="1061">
        <v>32.25</v>
      </c>
      <c r="T3172" s="1061">
        <v>32.25</v>
      </c>
      <c r="U3172" s="1061">
        <v>32.25</v>
      </c>
      <c r="V3172" s="1061">
        <v>32.25</v>
      </c>
      <c r="W3172" s="1061">
        <v>32.25</v>
      </c>
    </row>
    <row r="3173" spans="1:23">
      <c r="A3173" s="908"/>
      <c r="B3173" s="1061" t="s">
        <v>234</v>
      </c>
      <c r="C3173" s="1061" t="s">
        <v>235</v>
      </c>
      <c r="D3173" s="1061" t="s">
        <v>5455</v>
      </c>
      <c r="E3173" s="1061" t="s">
        <v>5634</v>
      </c>
      <c r="F3173" s="1061" t="s">
        <v>5631</v>
      </c>
      <c r="G3173" s="1061" t="s">
        <v>1739</v>
      </c>
      <c r="H3173" s="1061" t="s">
        <v>129</v>
      </c>
      <c r="I3173" s="1061" t="s">
        <v>21</v>
      </c>
      <c r="J3173" s="1061" t="s">
        <v>7975</v>
      </c>
      <c r="K3173" s="1061" t="s">
        <v>14849</v>
      </c>
      <c r="L3173" s="1061">
        <v>45.91</v>
      </c>
      <c r="M3173" s="1061">
        <v>45.91</v>
      </c>
      <c r="N3173" s="1061">
        <v>45.91</v>
      </c>
      <c r="O3173" s="1061">
        <v>45.91</v>
      </c>
      <c r="P3173" s="1061">
        <v>45.91</v>
      </c>
      <c r="Q3173" s="1061">
        <v>45.91</v>
      </c>
      <c r="R3173" s="1061">
        <v>45.91</v>
      </c>
      <c r="S3173" s="1061">
        <v>45.91</v>
      </c>
      <c r="T3173" s="1061">
        <v>45.91</v>
      </c>
      <c r="U3173" s="1061">
        <v>45.91</v>
      </c>
      <c r="V3173" s="1061">
        <v>45.91</v>
      </c>
      <c r="W3173" s="1061">
        <v>45.91</v>
      </c>
    </row>
    <row r="3174" spans="1:23">
      <c r="A3174" s="908"/>
      <c r="B3174" s="1061" t="s">
        <v>234</v>
      </c>
      <c r="C3174" s="1061" t="s">
        <v>235</v>
      </c>
      <c r="D3174" s="1061" t="s">
        <v>5455</v>
      </c>
      <c r="E3174" s="1061" t="s">
        <v>5635</v>
      </c>
      <c r="F3174" s="1061" t="s">
        <v>5621</v>
      </c>
      <c r="G3174" s="1061" t="s">
        <v>1739</v>
      </c>
      <c r="H3174" s="1061" t="s">
        <v>129</v>
      </c>
      <c r="I3174" s="1061" t="s">
        <v>21</v>
      </c>
      <c r="J3174" s="1061" t="s">
        <v>7975</v>
      </c>
      <c r="K3174" s="1061" t="s">
        <v>14849</v>
      </c>
      <c r="L3174" s="1061">
        <v>51.97</v>
      </c>
      <c r="M3174" s="1061">
        <v>51.97</v>
      </c>
      <c r="N3174" s="1061">
        <v>51.97</v>
      </c>
      <c r="O3174" s="1061">
        <v>51.97</v>
      </c>
      <c r="P3174" s="1061">
        <v>51.97</v>
      </c>
      <c r="Q3174" s="1061">
        <v>51.97</v>
      </c>
      <c r="R3174" s="1061">
        <v>51.97</v>
      </c>
      <c r="S3174" s="1061">
        <v>51.97</v>
      </c>
      <c r="T3174" s="1061">
        <v>51.97</v>
      </c>
      <c r="U3174" s="1061">
        <v>51.97</v>
      </c>
      <c r="V3174" s="1061">
        <v>51.97</v>
      </c>
      <c r="W3174" s="1061">
        <v>51.97</v>
      </c>
    </row>
    <row r="3175" spans="1:23">
      <c r="A3175" s="908"/>
      <c r="B3175" s="1061" t="s">
        <v>234</v>
      </c>
      <c r="C3175" s="1061" t="s">
        <v>235</v>
      </c>
      <c r="D3175" s="1061" t="s">
        <v>5455</v>
      </c>
      <c r="E3175" s="1061" t="s">
        <v>5636</v>
      </c>
      <c r="F3175" s="1061" t="s">
        <v>5637</v>
      </c>
      <c r="G3175" s="1061" t="s">
        <v>1739</v>
      </c>
      <c r="H3175" s="1061" t="s">
        <v>129</v>
      </c>
      <c r="I3175" s="1061" t="s">
        <v>21</v>
      </c>
      <c r="J3175" s="1061" t="s">
        <v>7975</v>
      </c>
      <c r="K3175" s="1061" t="s">
        <v>14849</v>
      </c>
      <c r="L3175" s="1061">
        <v>41.54</v>
      </c>
      <c r="M3175" s="1061">
        <v>41.54</v>
      </c>
      <c r="N3175" s="1061">
        <v>41.54</v>
      </c>
      <c r="O3175" s="1061">
        <v>41.54</v>
      </c>
      <c r="P3175" s="1061">
        <v>41.54</v>
      </c>
      <c r="Q3175" s="1061">
        <v>41.54</v>
      </c>
      <c r="R3175" s="1061">
        <v>41.54</v>
      </c>
      <c r="S3175" s="1061">
        <v>41.54</v>
      </c>
      <c r="T3175" s="1061">
        <v>41.54</v>
      </c>
      <c r="U3175" s="1061">
        <v>41.54</v>
      </c>
      <c r="V3175" s="1061">
        <v>41.54</v>
      </c>
      <c r="W3175" s="1061">
        <v>41.54</v>
      </c>
    </row>
    <row r="3176" spans="1:23">
      <c r="A3176" s="908"/>
      <c r="B3176" s="1061" t="s">
        <v>234</v>
      </c>
      <c r="C3176" s="1061" t="s">
        <v>235</v>
      </c>
      <c r="D3176" s="1061" t="s">
        <v>5455</v>
      </c>
      <c r="E3176" s="1061" t="s">
        <v>5639</v>
      </c>
      <c r="F3176" s="1061" t="s">
        <v>5638</v>
      </c>
      <c r="G3176" s="1061" t="s">
        <v>1739</v>
      </c>
      <c r="H3176" s="1061" t="s">
        <v>129</v>
      </c>
      <c r="I3176" s="1061" t="s">
        <v>21</v>
      </c>
      <c r="J3176" s="1061" t="s">
        <v>7975</v>
      </c>
      <c r="K3176" s="1061" t="s">
        <v>14849</v>
      </c>
      <c r="L3176" s="1061">
        <v>26.83</v>
      </c>
      <c r="M3176" s="1061">
        <v>26.83</v>
      </c>
      <c r="N3176" s="1061">
        <v>26.83</v>
      </c>
      <c r="O3176" s="1061">
        <v>26.83</v>
      </c>
      <c r="P3176" s="1061">
        <v>26.83</v>
      </c>
      <c r="Q3176" s="1061">
        <v>26.83</v>
      </c>
      <c r="R3176" s="1061">
        <v>26.83</v>
      </c>
      <c r="S3176" s="1061">
        <v>26.83</v>
      </c>
      <c r="T3176" s="1061">
        <v>26.83</v>
      </c>
      <c r="U3176" s="1061">
        <v>26.83</v>
      </c>
      <c r="V3176" s="1061">
        <v>26.83</v>
      </c>
      <c r="W3176" s="1061">
        <v>26.83</v>
      </c>
    </row>
    <row r="3177" spans="1:23">
      <c r="A3177" s="908"/>
      <c r="B3177" s="1061" t="s">
        <v>234</v>
      </c>
      <c r="C3177" s="1061" t="s">
        <v>235</v>
      </c>
      <c r="D3177" s="1061" t="s">
        <v>5455</v>
      </c>
      <c r="E3177" s="1061" t="s">
        <v>8545</v>
      </c>
      <c r="F3177" s="1061" t="s">
        <v>5640</v>
      </c>
      <c r="G3177" s="1061" t="s">
        <v>1739</v>
      </c>
      <c r="H3177" s="1061" t="s">
        <v>129</v>
      </c>
      <c r="I3177" s="1061" t="s">
        <v>21</v>
      </c>
      <c r="J3177" s="1061" t="s">
        <v>7975</v>
      </c>
      <c r="K3177" s="1061" t="s">
        <v>14849</v>
      </c>
      <c r="L3177" s="1061">
        <v>47.16</v>
      </c>
      <c r="M3177" s="1061">
        <v>47.16</v>
      </c>
      <c r="N3177" s="1061">
        <v>47.16</v>
      </c>
      <c r="O3177" s="1061">
        <v>47.16</v>
      </c>
      <c r="P3177" s="1061">
        <v>47.16</v>
      </c>
      <c r="Q3177" s="1061">
        <v>47.16</v>
      </c>
      <c r="R3177" s="1061">
        <v>47.16</v>
      </c>
      <c r="S3177" s="1061">
        <v>47.16</v>
      </c>
      <c r="T3177" s="1061">
        <v>47.16</v>
      </c>
      <c r="U3177" s="1061">
        <v>47.16</v>
      </c>
      <c r="V3177" s="1061">
        <v>47.16</v>
      </c>
      <c r="W3177" s="1061">
        <v>47.16</v>
      </c>
    </row>
    <row r="3178" spans="1:23">
      <c r="A3178" s="908"/>
      <c r="B3178" s="1061" t="s">
        <v>234</v>
      </c>
      <c r="C3178" s="1061" t="s">
        <v>235</v>
      </c>
      <c r="D3178" s="1061" t="s">
        <v>5455</v>
      </c>
      <c r="E3178" s="1061" t="s">
        <v>8546</v>
      </c>
      <c r="F3178" s="1061" t="s">
        <v>8547</v>
      </c>
      <c r="G3178" s="1061" t="s">
        <v>1739</v>
      </c>
      <c r="H3178" s="1061" t="s">
        <v>129</v>
      </c>
      <c r="I3178" s="1061" t="s">
        <v>21</v>
      </c>
      <c r="J3178" s="1061" t="s">
        <v>7975</v>
      </c>
      <c r="K3178" s="1061" t="s">
        <v>14849</v>
      </c>
      <c r="L3178" s="1061">
        <v>42.3</v>
      </c>
      <c r="M3178" s="1061">
        <v>42.3</v>
      </c>
      <c r="N3178" s="1061">
        <v>42.3</v>
      </c>
      <c r="O3178" s="1061">
        <v>42.3</v>
      </c>
      <c r="P3178" s="1061">
        <v>42.3</v>
      </c>
      <c r="Q3178" s="1061">
        <v>42.3</v>
      </c>
      <c r="R3178" s="1061">
        <v>42.3</v>
      </c>
      <c r="S3178" s="1061">
        <v>42.3</v>
      </c>
      <c r="T3178" s="1061">
        <v>42.3</v>
      </c>
      <c r="U3178" s="1061">
        <v>42.3</v>
      </c>
      <c r="V3178" s="1061">
        <v>42.3</v>
      </c>
      <c r="W3178" s="1061">
        <v>42.3</v>
      </c>
    </row>
    <row r="3179" spans="1:23">
      <c r="A3179" s="908"/>
      <c r="B3179" s="1061" t="s">
        <v>234</v>
      </c>
      <c r="C3179" s="1061" t="s">
        <v>235</v>
      </c>
      <c r="D3179" s="1061" t="s">
        <v>5455</v>
      </c>
      <c r="E3179" s="1061" t="s">
        <v>8548</v>
      </c>
      <c r="F3179" s="1061" t="s">
        <v>5640</v>
      </c>
      <c r="G3179" s="1061" t="s">
        <v>1739</v>
      </c>
      <c r="H3179" s="1061" t="s">
        <v>129</v>
      </c>
      <c r="I3179" s="1061" t="s">
        <v>21</v>
      </c>
      <c r="J3179" s="1061" t="s">
        <v>7975</v>
      </c>
      <c r="K3179" s="1061" t="s">
        <v>14849</v>
      </c>
      <c r="L3179" s="1061">
        <v>48.97</v>
      </c>
      <c r="M3179" s="1061">
        <v>48.97</v>
      </c>
      <c r="N3179" s="1061">
        <v>48.97</v>
      </c>
      <c r="O3179" s="1061">
        <v>48.97</v>
      </c>
      <c r="P3179" s="1061">
        <v>48.97</v>
      </c>
      <c r="Q3179" s="1061">
        <v>48.97</v>
      </c>
      <c r="R3179" s="1061">
        <v>48.97</v>
      </c>
      <c r="S3179" s="1061">
        <v>48.97</v>
      </c>
      <c r="T3179" s="1061">
        <v>48.97</v>
      </c>
      <c r="U3179" s="1061">
        <v>48.97</v>
      </c>
      <c r="V3179" s="1061">
        <v>48.97</v>
      </c>
      <c r="W3179" s="1061">
        <v>48.97</v>
      </c>
    </row>
    <row r="3180" spans="1:23">
      <c r="A3180" s="908"/>
      <c r="B3180" s="1061" t="s">
        <v>234</v>
      </c>
      <c r="C3180" s="1061" t="s">
        <v>235</v>
      </c>
      <c r="D3180" s="1061" t="s">
        <v>5455</v>
      </c>
      <c r="E3180" s="1061" t="s">
        <v>5641</v>
      </c>
      <c r="F3180" s="1061" t="s">
        <v>5640</v>
      </c>
      <c r="G3180" s="1061" t="s">
        <v>1739</v>
      </c>
      <c r="H3180" s="1061" t="s">
        <v>129</v>
      </c>
      <c r="I3180" s="1061" t="s">
        <v>21</v>
      </c>
      <c r="J3180" s="1061" t="s">
        <v>7975</v>
      </c>
      <c r="K3180" s="1061" t="s">
        <v>14849</v>
      </c>
      <c r="L3180" s="1061">
        <v>46.8</v>
      </c>
      <c r="M3180" s="1061">
        <v>46.8</v>
      </c>
      <c r="N3180" s="1061">
        <v>46.8</v>
      </c>
      <c r="O3180" s="1061">
        <v>46.8</v>
      </c>
      <c r="P3180" s="1061">
        <v>46.8</v>
      </c>
      <c r="Q3180" s="1061">
        <v>46.8</v>
      </c>
      <c r="R3180" s="1061">
        <v>46.8</v>
      </c>
      <c r="S3180" s="1061">
        <v>46.8</v>
      </c>
      <c r="T3180" s="1061">
        <v>46.8</v>
      </c>
      <c r="U3180" s="1061">
        <v>46.8</v>
      </c>
      <c r="V3180" s="1061">
        <v>46.8</v>
      </c>
      <c r="W3180" s="1061">
        <v>46.8</v>
      </c>
    </row>
    <row r="3181" spans="1:23">
      <c r="A3181" s="908"/>
      <c r="B3181" s="1061" t="s">
        <v>234</v>
      </c>
      <c r="C3181" s="1061" t="s">
        <v>235</v>
      </c>
      <c r="D3181" s="1061" t="s">
        <v>5455</v>
      </c>
      <c r="E3181" s="1061" t="s">
        <v>8549</v>
      </c>
      <c r="F3181" s="1061" t="s">
        <v>5621</v>
      </c>
      <c r="G3181" s="1061" t="s">
        <v>1739</v>
      </c>
      <c r="H3181" s="1061" t="s">
        <v>129</v>
      </c>
      <c r="I3181" s="1061" t="s">
        <v>21</v>
      </c>
      <c r="J3181" s="1061" t="s">
        <v>7975</v>
      </c>
      <c r="K3181" s="1061" t="s">
        <v>14849</v>
      </c>
      <c r="L3181" s="1061">
        <v>41.16</v>
      </c>
      <c r="M3181" s="1061">
        <v>41.16</v>
      </c>
      <c r="N3181" s="1061">
        <v>41.16</v>
      </c>
      <c r="O3181" s="1061">
        <v>41.16</v>
      </c>
      <c r="P3181" s="1061">
        <v>41.16</v>
      </c>
      <c r="Q3181" s="1061">
        <v>41.16</v>
      </c>
      <c r="R3181" s="1061">
        <v>41.16</v>
      </c>
      <c r="S3181" s="1061">
        <v>41.16</v>
      </c>
      <c r="T3181" s="1061">
        <v>41.16</v>
      </c>
      <c r="U3181" s="1061">
        <v>41.16</v>
      </c>
      <c r="V3181" s="1061">
        <v>41.16</v>
      </c>
      <c r="W3181" s="1061">
        <v>41.16</v>
      </c>
    </row>
    <row r="3182" spans="1:23">
      <c r="A3182" s="908"/>
      <c r="B3182" s="1061" t="s">
        <v>234</v>
      </c>
      <c r="C3182" s="1061" t="s">
        <v>235</v>
      </c>
      <c r="D3182" s="1061" t="s">
        <v>5455</v>
      </c>
      <c r="E3182" s="1061" t="s">
        <v>8550</v>
      </c>
      <c r="F3182" s="1061" t="s">
        <v>5631</v>
      </c>
      <c r="G3182" s="1061" t="s">
        <v>1739</v>
      </c>
      <c r="H3182" s="1061" t="s">
        <v>129</v>
      </c>
      <c r="I3182" s="1061" t="s">
        <v>21</v>
      </c>
      <c r="J3182" s="1061" t="s">
        <v>7975</v>
      </c>
      <c r="K3182" s="1061" t="s">
        <v>14849</v>
      </c>
      <c r="L3182" s="1061">
        <v>39.04</v>
      </c>
      <c r="M3182" s="1061">
        <v>39.04</v>
      </c>
      <c r="N3182" s="1061">
        <v>39.04</v>
      </c>
      <c r="O3182" s="1061">
        <v>39.04</v>
      </c>
      <c r="P3182" s="1061">
        <v>39.04</v>
      </c>
      <c r="Q3182" s="1061">
        <v>39.04</v>
      </c>
      <c r="R3182" s="1061">
        <v>39.04</v>
      </c>
      <c r="S3182" s="1061">
        <v>39.04</v>
      </c>
      <c r="T3182" s="1061">
        <v>39.04</v>
      </c>
      <c r="U3182" s="1061">
        <v>39.04</v>
      </c>
      <c r="V3182" s="1061">
        <v>39.04</v>
      </c>
      <c r="W3182" s="1061">
        <v>39.04</v>
      </c>
    </row>
    <row r="3183" spans="1:23">
      <c r="A3183" s="908"/>
      <c r="B3183" s="1061" t="s">
        <v>234</v>
      </c>
      <c r="C3183" s="1061" t="s">
        <v>235</v>
      </c>
      <c r="D3183" s="1061" t="s">
        <v>5455</v>
      </c>
      <c r="E3183" s="1061" t="s">
        <v>8551</v>
      </c>
      <c r="F3183" s="1061" t="s">
        <v>5631</v>
      </c>
      <c r="G3183" s="1061" t="s">
        <v>1739</v>
      </c>
      <c r="H3183" s="1061" t="s">
        <v>129</v>
      </c>
      <c r="I3183" s="1061" t="s">
        <v>21</v>
      </c>
      <c r="J3183" s="1061" t="s">
        <v>7975</v>
      </c>
      <c r="K3183" s="1061" t="s">
        <v>14849</v>
      </c>
      <c r="L3183" s="1061">
        <v>48.76</v>
      </c>
      <c r="M3183" s="1061">
        <v>48.76</v>
      </c>
      <c r="N3183" s="1061">
        <v>48.76</v>
      </c>
      <c r="O3183" s="1061">
        <v>48.76</v>
      </c>
      <c r="P3183" s="1061">
        <v>48.76</v>
      </c>
      <c r="Q3183" s="1061">
        <v>48.76</v>
      </c>
      <c r="R3183" s="1061">
        <v>48.76</v>
      </c>
      <c r="S3183" s="1061">
        <v>48.76</v>
      </c>
      <c r="T3183" s="1061">
        <v>48.76</v>
      </c>
      <c r="U3183" s="1061">
        <v>48.76</v>
      </c>
      <c r="V3183" s="1061">
        <v>48.76</v>
      </c>
      <c r="W3183" s="1061">
        <v>48.76</v>
      </c>
    </row>
    <row r="3184" spans="1:23">
      <c r="A3184" s="908"/>
      <c r="B3184" s="1061" t="s">
        <v>234</v>
      </c>
      <c r="C3184" s="1061" t="s">
        <v>235</v>
      </c>
      <c r="D3184" s="1061" t="s">
        <v>5455</v>
      </c>
      <c r="E3184" s="1061" t="s">
        <v>8552</v>
      </c>
      <c r="F3184" s="1061" t="s">
        <v>8553</v>
      </c>
      <c r="G3184" s="1061" t="s">
        <v>1739</v>
      </c>
      <c r="H3184" s="1061" t="s">
        <v>129</v>
      </c>
      <c r="I3184" s="1061" t="s">
        <v>21</v>
      </c>
      <c r="J3184" s="1061" t="s">
        <v>7975</v>
      </c>
      <c r="K3184" s="1061" t="s">
        <v>14849</v>
      </c>
      <c r="L3184" s="1061">
        <v>1178.8499999999999</v>
      </c>
      <c r="M3184" s="1061">
        <v>1178.8499999999999</v>
      </c>
      <c r="N3184" s="1061">
        <v>1178.8499999999999</v>
      </c>
      <c r="O3184" s="1061">
        <v>1178.8499999999999</v>
      </c>
      <c r="P3184" s="1061">
        <v>1178.8499999999999</v>
      </c>
      <c r="Q3184" s="1061">
        <v>1178.8499999999999</v>
      </c>
      <c r="R3184" s="1061">
        <v>1178.8499999999999</v>
      </c>
      <c r="S3184" s="1061">
        <v>1178.8499999999999</v>
      </c>
      <c r="T3184" s="1061">
        <v>1178.8499999999999</v>
      </c>
      <c r="U3184" s="1061">
        <v>1178.8499999999999</v>
      </c>
      <c r="V3184" s="1061">
        <v>1178.8499999999999</v>
      </c>
      <c r="W3184" s="1061">
        <v>1178.8499999999999</v>
      </c>
    </row>
    <row r="3185" spans="1:23">
      <c r="A3185" s="908"/>
      <c r="B3185" s="1061" t="s">
        <v>234</v>
      </c>
      <c r="C3185" s="1061" t="s">
        <v>235</v>
      </c>
      <c r="D3185" s="1061" t="s">
        <v>5455</v>
      </c>
      <c r="E3185" s="1061" t="s">
        <v>8554</v>
      </c>
      <c r="F3185" s="1061" t="s">
        <v>8555</v>
      </c>
      <c r="G3185" s="1061" t="s">
        <v>1739</v>
      </c>
      <c r="H3185" s="1061" t="s">
        <v>129</v>
      </c>
      <c r="I3185" s="1061" t="s">
        <v>21</v>
      </c>
      <c r="J3185" s="1061" t="s">
        <v>7975</v>
      </c>
      <c r="K3185" s="1061" t="s">
        <v>14849</v>
      </c>
      <c r="L3185" s="1061">
        <v>40.49</v>
      </c>
      <c r="M3185" s="1061">
        <v>40.49</v>
      </c>
      <c r="N3185" s="1061">
        <v>40.49</v>
      </c>
      <c r="O3185" s="1061">
        <v>40.49</v>
      </c>
      <c r="P3185" s="1061">
        <v>40.49</v>
      </c>
      <c r="Q3185" s="1061">
        <v>40.49</v>
      </c>
      <c r="R3185" s="1061">
        <v>40.49</v>
      </c>
      <c r="S3185" s="1061">
        <v>40.49</v>
      </c>
      <c r="T3185" s="1061">
        <v>40.49</v>
      </c>
      <c r="U3185" s="1061">
        <v>40.49</v>
      </c>
      <c r="V3185" s="1061">
        <v>40.49</v>
      </c>
      <c r="W3185" s="1061">
        <v>40.49</v>
      </c>
    </row>
    <row r="3186" spans="1:23">
      <c r="A3186" s="908"/>
      <c r="B3186" s="1061" t="s">
        <v>234</v>
      </c>
      <c r="C3186" s="1061" t="s">
        <v>235</v>
      </c>
      <c r="D3186" s="1061" t="s">
        <v>5455</v>
      </c>
      <c r="E3186" s="1061" t="s">
        <v>5642</v>
      </c>
      <c r="F3186" s="1061" t="s">
        <v>5627</v>
      </c>
      <c r="G3186" s="1061" t="s">
        <v>1739</v>
      </c>
      <c r="H3186" s="1061" t="s">
        <v>129</v>
      </c>
      <c r="I3186" s="1061" t="s">
        <v>21</v>
      </c>
      <c r="J3186" s="1061" t="s">
        <v>7975</v>
      </c>
      <c r="K3186" s="1061" t="s">
        <v>14849</v>
      </c>
      <c r="L3186" s="1061">
        <v>80.790000000000006</v>
      </c>
      <c r="M3186" s="1061">
        <v>80.790000000000006</v>
      </c>
      <c r="N3186" s="1061">
        <v>80.790000000000006</v>
      </c>
      <c r="O3186" s="1061">
        <v>80.790000000000006</v>
      </c>
      <c r="P3186" s="1061">
        <v>80.790000000000006</v>
      </c>
      <c r="Q3186" s="1061">
        <v>80.790000000000006</v>
      </c>
      <c r="R3186" s="1061">
        <v>80.790000000000006</v>
      </c>
      <c r="S3186" s="1061">
        <v>80.790000000000006</v>
      </c>
      <c r="T3186" s="1061">
        <v>80.790000000000006</v>
      </c>
      <c r="U3186" s="1061">
        <v>80.790000000000006</v>
      </c>
      <c r="V3186" s="1061">
        <v>80.790000000000006</v>
      </c>
      <c r="W3186" s="1061">
        <v>80.790000000000006</v>
      </c>
    </row>
    <row r="3187" spans="1:23">
      <c r="A3187" s="908"/>
      <c r="B3187" s="1061" t="s">
        <v>234</v>
      </c>
      <c r="C3187" s="1061" t="s">
        <v>235</v>
      </c>
      <c r="D3187" s="1061" t="s">
        <v>5455</v>
      </c>
      <c r="E3187" s="1061" t="s">
        <v>5643</v>
      </c>
      <c r="F3187" s="1061" t="s">
        <v>5627</v>
      </c>
      <c r="G3187" s="1061" t="s">
        <v>1739</v>
      </c>
      <c r="H3187" s="1061" t="s">
        <v>129</v>
      </c>
      <c r="I3187" s="1061" t="s">
        <v>21</v>
      </c>
      <c r="J3187" s="1061" t="s">
        <v>7975</v>
      </c>
      <c r="K3187" s="1061" t="s">
        <v>14849</v>
      </c>
      <c r="L3187" s="1061">
        <v>91.24</v>
      </c>
      <c r="M3187" s="1061">
        <v>91.24</v>
      </c>
      <c r="N3187" s="1061">
        <v>91.24</v>
      </c>
      <c r="O3187" s="1061">
        <v>91.24</v>
      </c>
      <c r="P3187" s="1061">
        <v>91.24</v>
      </c>
      <c r="Q3187" s="1061">
        <v>91.24</v>
      </c>
      <c r="R3187" s="1061">
        <v>91.24</v>
      </c>
      <c r="S3187" s="1061">
        <v>91.24</v>
      </c>
      <c r="T3187" s="1061">
        <v>91.24</v>
      </c>
      <c r="U3187" s="1061">
        <v>91.24</v>
      </c>
      <c r="V3187" s="1061">
        <v>91.24</v>
      </c>
      <c r="W3187" s="1061">
        <v>91.24</v>
      </c>
    </row>
    <row r="3188" spans="1:23">
      <c r="A3188" s="908"/>
      <c r="B3188" s="1061" t="s">
        <v>234</v>
      </c>
      <c r="C3188" s="1061" t="s">
        <v>235</v>
      </c>
      <c r="D3188" s="1061" t="s">
        <v>5455</v>
      </c>
      <c r="E3188" s="1061" t="s">
        <v>8556</v>
      </c>
      <c r="F3188" s="1061" t="s">
        <v>10544</v>
      </c>
      <c r="G3188" s="1061" t="s">
        <v>1739</v>
      </c>
      <c r="H3188" s="1061" t="s">
        <v>129</v>
      </c>
      <c r="I3188" s="1061" t="s">
        <v>21</v>
      </c>
      <c r="J3188" s="1061" t="s">
        <v>7975</v>
      </c>
      <c r="K3188" s="1061" t="s">
        <v>14849</v>
      </c>
      <c r="L3188" s="1061">
        <v>113.6</v>
      </c>
      <c r="M3188" s="1061">
        <v>113.6</v>
      </c>
      <c r="N3188" s="1061">
        <v>113.6</v>
      </c>
      <c r="O3188" s="1061">
        <v>113.6</v>
      </c>
      <c r="P3188" s="1061">
        <v>113.6</v>
      </c>
      <c r="Q3188" s="1061">
        <v>113.6</v>
      </c>
      <c r="R3188" s="1061">
        <v>113.6</v>
      </c>
      <c r="S3188" s="1061">
        <v>113.6</v>
      </c>
      <c r="T3188" s="1061">
        <v>113.6</v>
      </c>
      <c r="U3188" s="1061">
        <v>113.6</v>
      </c>
      <c r="V3188" s="1061">
        <v>113.6</v>
      </c>
      <c r="W3188" s="1061">
        <v>113.6</v>
      </c>
    </row>
    <row r="3189" spans="1:23">
      <c r="A3189" s="908"/>
      <c r="B3189" s="1061" t="s">
        <v>234</v>
      </c>
      <c r="C3189" s="1061" t="s">
        <v>235</v>
      </c>
      <c r="D3189" s="1061" t="s">
        <v>5455</v>
      </c>
      <c r="E3189" s="1061" t="s">
        <v>8164</v>
      </c>
      <c r="F3189" s="1061" t="s">
        <v>8165</v>
      </c>
      <c r="G3189" s="1061" t="s">
        <v>1739</v>
      </c>
      <c r="H3189" s="1061" t="s">
        <v>129</v>
      </c>
      <c r="I3189" s="1061" t="s">
        <v>21</v>
      </c>
      <c r="J3189" s="1061" t="s">
        <v>7975</v>
      </c>
      <c r="K3189" s="1061" t="s">
        <v>14849</v>
      </c>
      <c r="L3189" s="1061">
        <v>50.05</v>
      </c>
      <c r="M3189" s="1061">
        <v>50.05</v>
      </c>
      <c r="N3189" s="1061">
        <v>50.05</v>
      </c>
      <c r="O3189" s="1061">
        <v>50.05</v>
      </c>
      <c r="P3189" s="1061">
        <v>50.05</v>
      </c>
      <c r="Q3189" s="1061">
        <v>50.05</v>
      </c>
      <c r="R3189" s="1061">
        <v>50.05</v>
      </c>
      <c r="S3189" s="1061">
        <v>50.05</v>
      </c>
      <c r="T3189" s="1061">
        <v>50.05</v>
      </c>
      <c r="U3189" s="1061">
        <v>50.05</v>
      </c>
      <c r="V3189" s="1061">
        <v>50.05</v>
      </c>
      <c r="W3189" s="1061">
        <v>50.05</v>
      </c>
    </row>
    <row r="3190" spans="1:23">
      <c r="A3190" s="908"/>
      <c r="B3190" s="1061" t="s">
        <v>234</v>
      </c>
      <c r="C3190" s="1061" t="s">
        <v>235</v>
      </c>
      <c r="D3190" s="1061" t="s">
        <v>5455</v>
      </c>
      <c r="E3190" s="1061" t="s">
        <v>8557</v>
      </c>
      <c r="F3190" s="1061" t="s">
        <v>5627</v>
      </c>
      <c r="G3190" s="1061" t="s">
        <v>1739</v>
      </c>
      <c r="H3190" s="1061" t="s">
        <v>129</v>
      </c>
      <c r="I3190" s="1061" t="s">
        <v>21</v>
      </c>
      <c r="J3190" s="1061" t="s">
        <v>7975</v>
      </c>
      <c r="K3190" s="1061" t="s">
        <v>14849</v>
      </c>
      <c r="L3190" s="1061">
        <v>119.22</v>
      </c>
      <c r="M3190" s="1061">
        <v>119.22</v>
      </c>
      <c r="N3190" s="1061">
        <v>119.22</v>
      </c>
      <c r="O3190" s="1061">
        <v>119.22</v>
      </c>
      <c r="P3190" s="1061">
        <v>119.22</v>
      </c>
      <c r="Q3190" s="1061">
        <v>119.22</v>
      </c>
      <c r="R3190" s="1061">
        <v>119.22</v>
      </c>
      <c r="S3190" s="1061">
        <v>119.22</v>
      </c>
      <c r="T3190" s="1061">
        <v>119.22</v>
      </c>
      <c r="U3190" s="1061">
        <v>119.22</v>
      </c>
      <c r="V3190" s="1061">
        <v>119.22</v>
      </c>
      <c r="W3190" s="1061">
        <v>119.22</v>
      </c>
    </row>
    <row r="3191" spans="1:23">
      <c r="A3191" s="908"/>
      <c r="B3191" s="1061" t="s">
        <v>234</v>
      </c>
      <c r="C3191" s="1061" t="s">
        <v>235</v>
      </c>
      <c r="D3191" s="1061" t="s">
        <v>5455</v>
      </c>
      <c r="E3191" s="1061" t="s">
        <v>5644</v>
      </c>
      <c r="F3191" s="1061" t="s">
        <v>5645</v>
      </c>
      <c r="G3191" s="1061" t="s">
        <v>1739</v>
      </c>
      <c r="H3191" s="1061" t="s">
        <v>129</v>
      </c>
      <c r="I3191" s="1061" t="s">
        <v>21</v>
      </c>
      <c r="J3191" s="1061" t="s">
        <v>7975</v>
      </c>
      <c r="K3191" s="1061" t="s">
        <v>14849</v>
      </c>
      <c r="L3191" s="1061">
        <v>1.72</v>
      </c>
      <c r="M3191" s="1061">
        <v>1.72</v>
      </c>
      <c r="N3191" s="1061">
        <v>1.72</v>
      </c>
      <c r="O3191" s="1061">
        <v>1.72</v>
      </c>
      <c r="P3191" s="1061">
        <v>1.72</v>
      </c>
      <c r="Q3191" s="1061">
        <v>1.72</v>
      </c>
      <c r="R3191" s="1061">
        <v>1.72</v>
      </c>
      <c r="S3191" s="1061">
        <v>1.72</v>
      </c>
      <c r="T3191" s="1061">
        <v>1.72</v>
      </c>
      <c r="U3191" s="1061">
        <v>1.72</v>
      </c>
      <c r="V3191" s="1061">
        <v>1.72</v>
      </c>
      <c r="W3191" s="1061">
        <v>1.72</v>
      </c>
    </row>
    <row r="3192" spans="1:23">
      <c r="A3192" s="908"/>
      <c r="B3192" s="1061" t="s">
        <v>234</v>
      </c>
      <c r="C3192" s="1061" t="s">
        <v>235</v>
      </c>
      <c r="D3192" s="1061" t="s">
        <v>5455</v>
      </c>
      <c r="E3192" s="1061" t="s">
        <v>5646</v>
      </c>
      <c r="F3192" s="1061" t="s">
        <v>5647</v>
      </c>
      <c r="G3192" s="1061" t="s">
        <v>1739</v>
      </c>
      <c r="H3192" s="1061" t="s">
        <v>129</v>
      </c>
      <c r="I3192" s="1061" t="s">
        <v>21</v>
      </c>
      <c r="J3192" s="1061" t="s">
        <v>7975</v>
      </c>
      <c r="K3192" s="1061" t="s">
        <v>14849</v>
      </c>
      <c r="L3192" s="1061">
        <v>6.12</v>
      </c>
      <c r="M3192" s="1061">
        <v>6.12</v>
      </c>
      <c r="N3192" s="1061">
        <v>6.12</v>
      </c>
      <c r="O3192" s="1061">
        <v>6.12</v>
      </c>
      <c r="P3192" s="1061">
        <v>6.12</v>
      </c>
      <c r="Q3192" s="1061">
        <v>6.12</v>
      </c>
      <c r="R3192" s="1061">
        <v>6.12</v>
      </c>
      <c r="S3192" s="1061">
        <v>6.12</v>
      </c>
      <c r="T3192" s="1061">
        <v>6.12</v>
      </c>
      <c r="U3192" s="1061">
        <v>6.12</v>
      </c>
      <c r="V3192" s="1061">
        <v>6.12</v>
      </c>
      <c r="W3192" s="1061">
        <v>6.12</v>
      </c>
    </row>
    <row r="3193" spans="1:23">
      <c r="A3193" s="908"/>
      <c r="B3193" s="1061" t="s">
        <v>234</v>
      </c>
      <c r="C3193" s="1061" t="s">
        <v>235</v>
      </c>
      <c r="D3193" s="1061" t="s">
        <v>5455</v>
      </c>
      <c r="E3193" s="1061" t="s">
        <v>5648</v>
      </c>
      <c r="F3193" s="1061" t="s">
        <v>5649</v>
      </c>
      <c r="G3193" s="1061" t="s">
        <v>1739</v>
      </c>
      <c r="H3193" s="1061" t="s">
        <v>129</v>
      </c>
      <c r="I3193" s="1061" t="s">
        <v>21</v>
      </c>
      <c r="J3193" s="1061" t="s">
        <v>7975</v>
      </c>
      <c r="K3193" s="1061" t="s">
        <v>14849</v>
      </c>
      <c r="L3193" s="1061">
        <v>0.75</v>
      </c>
      <c r="M3193" s="1061">
        <v>0.75</v>
      </c>
      <c r="N3193" s="1061">
        <v>0.75</v>
      </c>
      <c r="O3193" s="1061">
        <v>0.75</v>
      </c>
      <c r="P3193" s="1061">
        <v>0.75</v>
      </c>
      <c r="Q3193" s="1061">
        <v>0.75</v>
      </c>
      <c r="R3193" s="1061">
        <v>0.75</v>
      </c>
      <c r="S3193" s="1061">
        <v>0.75</v>
      </c>
      <c r="T3193" s="1061">
        <v>0.75</v>
      </c>
      <c r="U3193" s="1061">
        <v>0.75</v>
      </c>
      <c r="V3193" s="1061">
        <v>0.75</v>
      </c>
      <c r="W3193" s="1061">
        <v>0.75</v>
      </c>
    </row>
    <row r="3194" spans="1:23">
      <c r="A3194" s="908"/>
      <c r="B3194" s="1061" t="s">
        <v>234</v>
      </c>
      <c r="C3194" s="1061" t="s">
        <v>235</v>
      </c>
      <c r="D3194" s="1061" t="s">
        <v>5455</v>
      </c>
      <c r="E3194" s="1061" t="s">
        <v>8166</v>
      </c>
      <c r="F3194" s="1061" t="s">
        <v>8167</v>
      </c>
      <c r="G3194" s="1061" t="s">
        <v>1739</v>
      </c>
      <c r="H3194" s="1061" t="s">
        <v>129</v>
      </c>
      <c r="I3194" s="1061" t="s">
        <v>21</v>
      </c>
      <c r="J3194" s="1061" t="s">
        <v>7975</v>
      </c>
      <c r="K3194" s="1061" t="s">
        <v>14849</v>
      </c>
      <c r="L3194" s="1061">
        <v>0.75</v>
      </c>
      <c r="M3194" s="1061">
        <v>0.75</v>
      </c>
      <c r="N3194" s="1061">
        <v>0.75</v>
      </c>
      <c r="O3194" s="1061">
        <v>0.75</v>
      </c>
      <c r="P3194" s="1061">
        <v>0.75</v>
      </c>
      <c r="Q3194" s="1061">
        <v>0.75</v>
      </c>
      <c r="R3194" s="1061">
        <v>0.75</v>
      </c>
      <c r="S3194" s="1061">
        <v>0.75</v>
      </c>
      <c r="T3194" s="1061">
        <v>0.75</v>
      </c>
      <c r="U3194" s="1061">
        <v>0.75</v>
      </c>
      <c r="V3194" s="1061">
        <v>0.75</v>
      </c>
      <c r="W3194" s="1061">
        <v>0.75</v>
      </c>
    </row>
    <row r="3195" spans="1:23">
      <c r="A3195" s="908"/>
      <c r="B3195" s="1061" t="s">
        <v>234</v>
      </c>
      <c r="C3195" s="1061" t="s">
        <v>235</v>
      </c>
      <c r="D3195" s="1061" t="s">
        <v>5455</v>
      </c>
      <c r="E3195" s="1061" t="s">
        <v>5650</v>
      </c>
      <c r="F3195" s="1061" t="s">
        <v>5651</v>
      </c>
      <c r="G3195" s="1061" t="s">
        <v>1739</v>
      </c>
      <c r="H3195" s="1061" t="s">
        <v>129</v>
      </c>
      <c r="I3195" s="1061" t="s">
        <v>21</v>
      </c>
      <c r="J3195" s="1061" t="s">
        <v>7975</v>
      </c>
      <c r="K3195" s="1061" t="s">
        <v>14849</v>
      </c>
      <c r="L3195" s="1061">
        <v>0.96</v>
      </c>
      <c r="M3195" s="1061">
        <v>0.96</v>
      </c>
      <c r="N3195" s="1061">
        <v>0.96</v>
      </c>
      <c r="O3195" s="1061">
        <v>0.96</v>
      </c>
      <c r="P3195" s="1061">
        <v>0.96</v>
      </c>
      <c r="Q3195" s="1061">
        <v>0.96</v>
      </c>
      <c r="R3195" s="1061">
        <v>0.96</v>
      </c>
      <c r="S3195" s="1061">
        <v>0.96</v>
      </c>
      <c r="T3195" s="1061">
        <v>0.96</v>
      </c>
      <c r="U3195" s="1061">
        <v>0.96</v>
      </c>
      <c r="V3195" s="1061">
        <v>0.96</v>
      </c>
      <c r="W3195" s="1061">
        <v>0.96</v>
      </c>
    </row>
    <row r="3196" spans="1:23">
      <c r="A3196" s="908"/>
      <c r="B3196" s="1061" t="s">
        <v>234</v>
      </c>
      <c r="C3196" s="1061" t="s">
        <v>235</v>
      </c>
      <c r="D3196" s="1061" t="s">
        <v>5455</v>
      </c>
      <c r="E3196" s="1061" t="s">
        <v>5653</v>
      </c>
      <c r="F3196" s="1061" t="s">
        <v>5654</v>
      </c>
      <c r="G3196" s="1061" t="s">
        <v>1739</v>
      </c>
      <c r="H3196" s="1061" t="s">
        <v>129</v>
      </c>
      <c r="I3196" s="1061" t="s">
        <v>21</v>
      </c>
      <c r="J3196" s="1061" t="s">
        <v>7975</v>
      </c>
      <c r="K3196" s="1061" t="s">
        <v>14849</v>
      </c>
      <c r="L3196" s="1061">
        <v>0.71</v>
      </c>
      <c r="M3196" s="1061">
        <v>0.71</v>
      </c>
      <c r="N3196" s="1061">
        <v>0.71</v>
      </c>
      <c r="O3196" s="1061">
        <v>0.71</v>
      </c>
      <c r="P3196" s="1061">
        <v>0.71</v>
      </c>
      <c r="Q3196" s="1061">
        <v>0.71</v>
      </c>
      <c r="R3196" s="1061">
        <v>0.71</v>
      </c>
      <c r="S3196" s="1061">
        <v>0.71</v>
      </c>
      <c r="T3196" s="1061">
        <v>0.71</v>
      </c>
      <c r="U3196" s="1061">
        <v>0.71</v>
      </c>
      <c r="V3196" s="1061">
        <v>0.71</v>
      </c>
      <c r="W3196" s="1061">
        <v>0.71</v>
      </c>
    </row>
    <row r="3197" spans="1:23">
      <c r="A3197" s="908"/>
      <c r="B3197" s="1061" t="s">
        <v>234</v>
      </c>
      <c r="C3197" s="1061" t="s">
        <v>235</v>
      </c>
      <c r="D3197" s="1061" t="s">
        <v>5455</v>
      </c>
      <c r="E3197" s="1061" t="s">
        <v>5655</v>
      </c>
      <c r="F3197" s="1061" t="s">
        <v>5656</v>
      </c>
      <c r="G3197" s="1061" t="s">
        <v>1739</v>
      </c>
      <c r="H3197" s="1061" t="s">
        <v>129</v>
      </c>
      <c r="I3197" s="1061" t="s">
        <v>21</v>
      </c>
      <c r="J3197" s="1061" t="s">
        <v>7975</v>
      </c>
      <c r="K3197" s="1061" t="s">
        <v>14849</v>
      </c>
      <c r="L3197" s="1061">
        <v>1.18</v>
      </c>
      <c r="M3197" s="1061">
        <v>1.18</v>
      </c>
      <c r="N3197" s="1061">
        <v>1.18</v>
      </c>
      <c r="O3197" s="1061">
        <v>1.18</v>
      </c>
      <c r="P3197" s="1061">
        <v>1.18</v>
      </c>
      <c r="Q3197" s="1061">
        <v>1.18</v>
      </c>
      <c r="R3197" s="1061">
        <v>1.18</v>
      </c>
      <c r="S3197" s="1061">
        <v>1.18</v>
      </c>
      <c r="T3197" s="1061">
        <v>1.18</v>
      </c>
      <c r="U3197" s="1061">
        <v>1.18</v>
      </c>
      <c r="V3197" s="1061">
        <v>1.18</v>
      </c>
      <c r="W3197" s="1061">
        <v>1.18</v>
      </c>
    </row>
    <row r="3198" spans="1:23">
      <c r="A3198" s="908"/>
      <c r="B3198" s="1061" t="s">
        <v>234</v>
      </c>
      <c r="C3198" s="1061" t="s">
        <v>235</v>
      </c>
      <c r="D3198" s="1061" t="s">
        <v>5455</v>
      </c>
      <c r="E3198" s="1061" t="s">
        <v>5657</v>
      </c>
      <c r="F3198" s="1061" t="s">
        <v>5658</v>
      </c>
      <c r="G3198" s="1061" t="s">
        <v>1739</v>
      </c>
      <c r="H3198" s="1061" t="s">
        <v>129</v>
      </c>
      <c r="I3198" s="1061" t="s">
        <v>21</v>
      </c>
      <c r="J3198" s="1061" t="s">
        <v>7975</v>
      </c>
      <c r="K3198" s="1061" t="s">
        <v>14849</v>
      </c>
      <c r="L3198" s="1061">
        <v>0.41</v>
      </c>
      <c r="M3198" s="1061">
        <v>0.41</v>
      </c>
      <c r="N3198" s="1061">
        <v>0.41</v>
      </c>
      <c r="O3198" s="1061">
        <v>0.41</v>
      </c>
      <c r="P3198" s="1061">
        <v>0.41</v>
      </c>
      <c r="Q3198" s="1061">
        <v>0.41</v>
      </c>
      <c r="R3198" s="1061">
        <v>0.41</v>
      </c>
      <c r="S3198" s="1061">
        <v>0.41</v>
      </c>
      <c r="T3198" s="1061">
        <v>0.41</v>
      </c>
      <c r="U3198" s="1061">
        <v>0.41</v>
      </c>
      <c r="V3198" s="1061">
        <v>0.41</v>
      </c>
      <c r="W3198" s="1061">
        <v>0.41</v>
      </c>
    </row>
    <row r="3199" spans="1:23">
      <c r="A3199" s="908"/>
      <c r="B3199" s="1061" t="s">
        <v>234</v>
      </c>
      <c r="C3199" s="1061" t="s">
        <v>235</v>
      </c>
      <c r="D3199" s="1061" t="s">
        <v>5455</v>
      </c>
      <c r="E3199" s="1061" t="s">
        <v>8558</v>
      </c>
      <c r="F3199" s="1061" t="s">
        <v>10001</v>
      </c>
      <c r="G3199" s="1061" t="s">
        <v>1739</v>
      </c>
      <c r="H3199" s="1061" t="s">
        <v>129</v>
      </c>
      <c r="I3199" s="1061" t="s">
        <v>21</v>
      </c>
      <c r="J3199" s="1061" t="s">
        <v>7975</v>
      </c>
      <c r="K3199" s="1061" t="s">
        <v>14849</v>
      </c>
      <c r="L3199" s="1061">
        <v>0.78</v>
      </c>
      <c r="M3199" s="1061">
        <v>0.78</v>
      </c>
      <c r="N3199" s="1061">
        <v>0.78</v>
      </c>
      <c r="O3199" s="1061">
        <v>0.78</v>
      </c>
      <c r="P3199" s="1061">
        <v>0.78</v>
      </c>
      <c r="Q3199" s="1061">
        <v>0.78</v>
      </c>
      <c r="R3199" s="1061">
        <v>0.78</v>
      </c>
      <c r="S3199" s="1061">
        <v>0.78</v>
      </c>
      <c r="T3199" s="1061">
        <v>0.78</v>
      </c>
      <c r="U3199" s="1061">
        <v>0.78</v>
      </c>
      <c r="V3199" s="1061">
        <v>0.78</v>
      </c>
      <c r="W3199" s="1061">
        <v>0.78</v>
      </c>
    </row>
    <row r="3200" spans="1:23">
      <c r="A3200" s="908"/>
      <c r="B3200" s="1061" t="s">
        <v>234</v>
      </c>
      <c r="C3200" s="1061" t="s">
        <v>235</v>
      </c>
      <c r="D3200" s="1061" t="s">
        <v>5455</v>
      </c>
      <c r="E3200" s="1061" t="s">
        <v>8560</v>
      </c>
      <c r="F3200" s="1061" t="s">
        <v>9987</v>
      </c>
      <c r="G3200" s="1061" t="s">
        <v>1739</v>
      </c>
      <c r="H3200" s="1061" t="s">
        <v>129</v>
      </c>
      <c r="I3200" s="1061" t="s">
        <v>21</v>
      </c>
      <c r="J3200" s="1061" t="s">
        <v>7975</v>
      </c>
      <c r="K3200" s="1061" t="s">
        <v>14849</v>
      </c>
      <c r="L3200" s="1061">
        <v>1.5</v>
      </c>
      <c r="M3200" s="1061">
        <v>1.5</v>
      </c>
      <c r="N3200" s="1061">
        <v>1.5</v>
      </c>
      <c r="O3200" s="1061">
        <v>1.5</v>
      </c>
      <c r="P3200" s="1061">
        <v>1.5</v>
      </c>
      <c r="Q3200" s="1061">
        <v>1.5</v>
      </c>
      <c r="R3200" s="1061">
        <v>1.5</v>
      </c>
      <c r="S3200" s="1061">
        <v>1.5</v>
      </c>
      <c r="T3200" s="1061">
        <v>1.5</v>
      </c>
      <c r="U3200" s="1061">
        <v>1.5</v>
      </c>
      <c r="V3200" s="1061">
        <v>1.5</v>
      </c>
      <c r="W3200" s="1061">
        <v>1.5</v>
      </c>
    </row>
    <row r="3201" spans="1:23">
      <c r="A3201" s="908"/>
      <c r="B3201" s="1061" t="s">
        <v>234</v>
      </c>
      <c r="C3201" s="1061" t="s">
        <v>235</v>
      </c>
      <c r="D3201" s="1061" t="s">
        <v>5455</v>
      </c>
      <c r="E3201" s="1061" t="s">
        <v>8561</v>
      </c>
      <c r="F3201" s="1061" t="s">
        <v>10021</v>
      </c>
      <c r="G3201" s="1061" t="s">
        <v>1739</v>
      </c>
      <c r="H3201" s="1061" t="s">
        <v>129</v>
      </c>
      <c r="I3201" s="1061" t="s">
        <v>21</v>
      </c>
      <c r="J3201" s="1061" t="s">
        <v>7975</v>
      </c>
      <c r="K3201" s="1061" t="s">
        <v>14849</v>
      </c>
      <c r="L3201" s="1061">
        <v>0.94</v>
      </c>
      <c r="M3201" s="1061">
        <v>0.94</v>
      </c>
      <c r="N3201" s="1061">
        <v>0.94</v>
      </c>
      <c r="O3201" s="1061">
        <v>0.94</v>
      </c>
      <c r="P3201" s="1061">
        <v>0.94</v>
      </c>
      <c r="Q3201" s="1061">
        <v>0.94</v>
      </c>
      <c r="R3201" s="1061">
        <v>0.94</v>
      </c>
      <c r="S3201" s="1061">
        <v>0.94</v>
      </c>
      <c r="T3201" s="1061">
        <v>0.94</v>
      </c>
      <c r="U3201" s="1061">
        <v>0.94</v>
      </c>
      <c r="V3201" s="1061">
        <v>0.94</v>
      </c>
      <c r="W3201" s="1061">
        <v>0.94</v>
      </c>
    </row>
    <row r="3202" spans="1:23">
      <c r="A3202" s="908"/>
      <c r="B3202" s="1061" t="s">
        <v>234</v>
      </c>
      <c r="C3202" s="1061" t="s">
        <v>235</v>
      </c>
      <c r="D3202" s="1061" t="s">
        <v>5455</v>
      </c>
      <c r="E3202" s="1061" t="s">
        <v>8562</v>
      </c>
      <c r="F3202" s="1061" t="s">
        <v>5455</v>
      </c>
      <c r="G3202" s="1061" t="s">
        <v>1739</v>
      </c>
      <c r="H3202" s="1061" t="s">
        <v>129</v>
      </c>
      <c r="I3202" s="1061" t="s">
        <v>21</v>
      </c>
      <c r="J3202" s="1061" t="s">
        <v>7975</v>
      </c>
      <c r="K3202" s="1061" t="s">
        <v>14849</v>
      </c>
      <c r="L3202" s="1061">
        <v>1.53</v>
      </c>
      <c r="M3202" s="1061">
        <v>1.53</v>
      </c>
      <c r="N3202" s="1061">
        <v>1.53</v>
      </c>
      <c r="O3202" s="1061">
        <v>1.53</v>
      </c>
      <c r="P3202" s="1061">
        <v>1.53</v>
      </c>
      <c r="Q3202" s="1061">
        <v>1.53</v>
      </c>
      <c r="R3202" s="1061">
        <v>1.53</v>
      </c>
      <c r="S3202" s="1061">
        <v>1.53</v>
      </c>
      <c r="T3202" s="1061">
        <v>1.53</v>
      </c>
      <c r="U3202" s="1061">
        <v>1.53</v>
      </c>
      <c r="V3202" s="1061">
        <v>1.53</v>
      </c>
      <c r="W3202" s="1061">
        <v>1.53</v>
      </c>
    </row>
    <row r="3203" spans="1:23">
      <c r="A3203" s="908"/>
      <c r="B3203" s="1061" t="s">
        <v>234</v>
      </c>
      <c r="C3203" s="1061" t="s">
        <v>235</v>
      </c>
      <c r="D3203" s="1061" t="s">
        <v>5455</v>
      </c>
      <c r="E3203" s="1061" t="s">
        <v>9274</v>
      </c>
      <c r="F3203" s="1061" t="s">
        <v>9275</v>
      </c>
      <c r="G3203" s="1061" t="s">
        <v>1739</v>
      </c>
      <c r="H3203" s="1061" t="s">
        <v>129</v>
      </c>
      <c r="I3203" s="1061" t="s">
        <v>21</v>
      </c>
      <c r="J3203" s="1061" t="s">
        <v>7975</v>
      </c>
      <c r="K3203" s="1061" t="s">
        <v>14849</v>
      </c>
      <c r="L3203" s="1061">
        <v>11.41</v>
      </c>
      <c r="M3203" s="1061">
        <v>11.41</v>
      </c>
      <c r="N3203" s="1061">
        <v>11.41</v>
      </c>
      <c r="O3203" s="1061">
        <v>11.41</v>
      </c>
      <c r="P3203" s="1061">
        <v>11.41</v>
      </c>
      <c r="Q3203" s="1061">
        <v>11.41</v>
      </c>
      <c r="R3203" s="1061">
        <v>11.41</v>
      </c>
      <c r="S3203" s="1061">
        <v>11.41</v>
      </c>
      <c r="T3203" s="1061">
        <v>11.41</v>
      </c>
      <c r="U3203" s="1061">
        <v>11.41</v>
      </c>
      <c r="V3203" s="1061">
        <v>11.41</v>
      </c>
      <c r="W3203" s="1061">
        <v>11.41</v>
      </c>
    </row>
    <row r="3204" spans="1:23">
      <c r="A3204" s="908"/>
      <c r="B3204" s="1061" t="s">
        <v>234</v>
      </c>
      <c r="C3204" s="1061" t="s">
        <v>235</v>
      </c>
      <c r="D3204" s="1061" t="s">
        <v>5455</v>
      </c>
      <c r="E3204" s="1061" t="s">
        <v>5660</v>
      </c>
      <c r="F3204" s="1061" t="s">
        <v>5661</v>
      </c>
      <c r="G3204" s="1061" t="s">
        <v>1739</v>
      </c>
      <c r="H3204" s="1061" t="s">
        <v>129</v>
      </c>
      <c r="I3204" s="1061" t="s">
        <v>21</v>
      </c>
      <c r="J3204" s="1061" t="s">
        <v>7975</v>
      </c>
      <c r="K3204" s="1061" t="s">
        <v>14849</v>
      </c>
      <c r="L3204" s="1061">
        <v>11.6</v>
      </c>
      <c r="M3204" s="1061">
        <v>11.6</v>
      </c>
      <c r="N3204" s="1061">
        <v>11.6</v>
      </c>
      <c r="O3204" s="1061">
        <v>11.6</v>
      </c>
      <c r="P3204" s="1061">
        <v>11.6</v>
      </c>
      <c r="Q3204" s="1061">
        <v>11.6</v>
      </c>
      <c r="R3204" s="1061">
        <v>11.6</v>
      </c>
      <c r="S3204" s="1061">
        <v>11.6</v>
      </c>
      <c r="T3204" s="1061">
        <v>11.6</v>
      </c>
      <c r="U3204" s="1061">
        <v>11.6</v>
      </c>
      <c r="V3204" s="1061">
        <v>11.6</v>
      </c>
      <c r="W3204" s="1061">
        <v>11.6</v>
      </c>
    </row>
    <row r="3205" spans="1:23">
      <c r="A3205" s="908"/>
      <c r="B3205" s="1061" t="s">
        <v>234</v>
      </c>
      <c r="C3205" s="1061" t="s">
        <v>235</v>
      </c>
      <c r="D3205" s="1061" t="s">
        <v>5455</v>
      </c>
      <c r="E3205" s="1061" t="s">
        <v>5662</v>
      </c>
      <c r="F3205" s="1061" t="s">
        <v>5663</v>
      </c>
      <c r="G3205" s="1061" t="s">
        <v>1739</v>
      </c>
      <c r="H3205" s="1061" t="s">
        <v>129</v>
      </c>
      <c r="I3205" s="1061" t="s">
        <v>21</v>
      </c>
      <c r="J3205" s="1061" t="s">
        <v>7975</v>
      </c>
      <c r="K3205" s="1061" t="s">
        <v>14849</v>
      </c>
      <c r="L3205" s="1061">
        <v>11.6</v>
      </c>
      <c r="M3205" s="1061">
        <v>11.6</v>
      </c>
      <c r="N3205" s="1061">
        <v>11.6</v>
      </c>
      <c r="O3205" s="1061">
        <v>11.6</v>
      </c>
      <c r="P3205" s="1061">
        <v>11.6</v>
      </c>
      <c r="Q3205" s="1061">
        <v>11.6</v>
      </c>
      <c r="R3205" s="1061">
        <v>11.6</v>
      </c>
      <c r="S3205" s="1061">
        <v>11.6</v>
      </c>
      <c r="T3205" s="1061">
        <v>11.6</v>
      </c>
      <c r="U3205" s="1061">
        <v>11.6</v>
      </c>
      <c r="V3205" s="1061">
        <v>11.6</v>
      </c>
      <c r="W3205" s="1061">
        <v>11.6</v>
      </c>
    </row>
    <row r="3206" spans="1:23">
      <c r="A3206" s="908"/>
      <c r="B3206" s="1061" t="s">
        <v>234</v>
      </c>
      <c r="C3206" s="1061" t="s">
        <v>235</v>
      </c>
      <c r="D3206" s="1061" t="s">
        <v>5455</v>
      </c>
      <c r="E3206" s="1061" t="s">
        <v>8563</v>
      </c>
      <c r="F3206" s="1061" t="s">
        <v>8564</v>
      </c>
      <c r="G3206" s="1061" t="s">
        <v>1739</v>
      </c>
      <c r="H3206" s="1061" t="s">
        <v>129</v>
      </c>
      <c r="I3206" s="1061" t="s">
        <v>21</v>
      </c>
      <c r="J3206" s="1061" t="s">
        <v>7975</v>
      </c>
      <c r="K3206" s="1061" t="s">
        <v>14849</v>
      </c>
      <c r="L3206" s="1061">
        <v>5.65</v>
      </c>
      <c r="M3206" s="1061">
        <v>5.65</v>
      </c>
      <c r="N3206" s="1061">
        <v>5.65</v>
      </c>
      <c r="O3206" s="1061">
        <v>5.65</v>
      </c>
      <c r="P3206" s="1061">
        <v>5.65</v>
      </c>
      <c r="Q3206" s="1061">
        <v>5.65</v>
      </c>
      <c r="R3206" s="1061">
        <v>5.65</v>
      </c>
      <c r="S3206" s="1061">
        <v>5.65</v>
      </c>
      <c r="T3206" s="1061">
        <v>5.65</v>
      </c>
      <c r="U3206" s="1061">
        <v>5.65</v>
      </c>
      <c r="V3206" s="1061">
        <v>5.65</v>
      </c>
      <c r="W3206" s="1061">
        <v>5.65</v>
      </c>
    </row>
    <row r="3207" spans="1:23">
      <c r="A3207" s="908"/>
      <c r="B3207" s="1061" t="s">
        <v>234</v>
      </c>
      <c r="C3207" s="1061" t="s">
        <v>235</v>
      </c>
      <c r="D3207" s="1061" t="s">
        <v>5455</v>
      </c>
      <c r="E3207" s="1061" t="s">
        <v>8565</v>
      </c>
      <c r="F3207" s="1061" t="s">
        <v>5455</v>
      </c>
      <c r="G3207" s="1061" t="s">
        <v>1739</v>
      </c>
      <c r="H3207" s="1061" t="s">
        <v>129</v>
      </c>
      <c r="I3207" s="1061" t="s">
        <v>21</v>
      </c>
      <c r="J3207" s="1061" t="s">
        <v>7975</v>
      </c>
      <c r="K3207" s="1061" t="s">
        <v>14849</v>
      </c>
      <c r="L3207" s="1061">
        <v>1.08</v>
      </c>
      <c r="M3207" s="1061">
        <v>1.08</v>
      </c>
      <c r="N3207" s="1061">
        <v>1.08</v>
      </c>
      <c r="O3207" s="1061">
        <v>1.08</v>
      </c>
      <c r="P3207" s="1061">
        <v>1.08</v>
      </c>
      <c r="Q3207" s="1061">
        <v>1.08</v>
      </c>
      <c r="R3207" s="1061">
        <v>1.08</v>
      </c>
      <c r="S3207" s="1061">
        <v>1.08</v>
      </c>
      <c r="T3207" s="1061">
        <v>1.08</v>
      </c>
      <c r="U3207" s="1061">
        <v>1.08</v>
      </c>
      <c r="V3207" s="1061">
        <v>1.08</v>
      </c>
      <c r="W3207" s="1061">
        <v>1.08</v>
      </c>
    </row>
    <row r="3208" spans="1:23">
      <c r="A3208" s="908"/>
      <c r="B3208" s="1061" t="s">
        <v>234</v>
      </c>
      <c r="C3208" s="1061" t="s">
        <v>235</v>
      </c>
      <c r="D3208" s="1061" t="s">
        <v>5455</v>
      </c>
      <c r="E3208" s="1061" t="s">
        <v>8566</v>
      </c>
      <c r="F3208" s="1061" t="s">
        <v>5455</v>
      </c>
      <c r="G3208" s="1061" t="s">
        <v>1739</v>
      </c>
      <c r="H3208" s="1061" t="s">
        <v>129</v>
      </c>
      <c r="I3208" s="1061" t="s">
        <v>21</v>
      </c>
      <c r="J3208" s="1061" t="s">
        <v>7975</v>
      </c>
      <c r="K3208" s="1061" t="s">
        <v>14849</v>
      </c>
      <c r="L3208" s="1061">
        <v>1.33</v>
      </c>
      <c r="M3208" s="1061">
        <v>1.33</v>
      </c>
      <c r="N3208" s="1061">
        <v>1.33</v>
      </c>
      <c r="O3208" s="1061">
        <v>1.33</v>
      </c>
      <c r="P3208" s="1061">
        <v>1.33</v>
      </c>
      <c r="Q3208" s="1061">
        <v>1.33</v>
      </c>
      <c r="R3208" s="1061">
        <v>1.33</v>
      </c>
      <c r="S3208" s="1061">
        <v>1.33</v>
      </c>
      <c r="T3208" s="1061">
        <v>1.33</v>
      </c>
      <c r="U3208" s="1061">
        <v>1.33</v>
      </c>
      <c r="V3208" s="1061">
        <v>1.33</v>
      </c>
      <c r="W3208" s="1061">
        <v>1.33</v>
      </c>
    </row>
    <row r="3209" spans="1:23">
      <c r="A3209" s="908"/>
      <c r="B3209" s="1061" t="s">
        <v>234</v>
      </c>
      <c r="C3209" s="1061" t="s">
        <v>235</v>
      </c>
      <c r="D3209" s="1061" t="s">
        <v>5455</v>
      </c>
      <c r="E3209" s="1061" t="s">
        <v>10545</v>
      </c>
      <c r="F3209" s="1061" t="s">
        <v>10546</v>
      </c>
      <c r="G3209" s="1061" t="s">
        <v>1739</v>
      </c>
      <c r="H3209" s="1061" t="s">
        <v>129</v>
      </c>
      <c r="I3209" s="1061" t="s">
        <v>21</v>
      </c>
      <c r="J3209" s="1061" t="s">
        <v>7975</v>
      </c>
      <c r="K3209" s="1061" t="s">
        <v>14849</v>
      </c>
      <c r="L3209" s="1061">
        <v>13.07</v>
      </c>
      <c r="M3209" s="1061">
        <v>13.07</v>
      </c>
      <c r="N3209" s="1061">
        <v>13.07</v>
      </c>
      <c r="O3209" s="1061">
        <v>13.07</v>
      </c>
      <c r="P3209" s="1061">
        <v>13.07</v>
      </c>
      <c r="Q3209" s="1061">
        <v>13.07</v>
      </c>
      <c r="R3209" s="1061">
        <v>13.07</v>
      </c>
      <c r="S3209" s="1061">
        <v>13.07</v>
      </c>
      <c r="T3209" s="1061">
        <v>13.07</v>
      </c>
      <c r="U3209" s="1061">
        <v>13.07</v>
      </c>
      <c r="V3209" s="1061">
        <v>13.07</v>
      </c>
      <c r="W3209" s="1061">
        <v>13.07</v>
      </c>
    </row>
    <row r="3210" spans="1:23">
      <c r="A3210" s="908"/>
      <c r="B3210" s="1061" t="s">
        <v>234</v>
      </c>
      <c r="C3210" s="1061" t="s">
        <v>235</v>
      </c>
      <c r="D3210" s="1061" t="s">
        <v>5455</v>
      </c>
      <c r="E3210" s="1061" t="s">
        <v>10547</v>
      </c>
      <c r="F3210" s="1061" t="s">
        <v>10548</v>
      </c>
      <c r="G3210" s="1061" t="s">
        <v>1739</v>
      </c>
      <c r="H3210" s="1061" t="s">
        <v>129</v>
      </c>
      <c r="I3210" s="1061" t="s">
        <v>21</v>
      </c>
      <c r="J3210" s="1061" t="s">
        <v>7975</v>
      </c>
      <c r="K3210" s="1061" t="s">
        <v>14849</v>
      </c>
      <c r="L3210" s="1061">
        <v>18.18</v>
      </c>
      <c r="M3210" s="1061">
        <v>18.18</v>
      </c>
      <c r="N3210" s="1061">
        <v>18.18</v>
      </c>
      <c r="O3210" s="1061">
        <v>18.18</v>
      </c>
      <c r="P3210" s="1061">
        <v>18.18</v>
      </c>
      <c r="Q3210" s="1061">
        <v>18.18</v>
      </c>
      <c r="R3210" s="1061">
        <v>18.18</v>
      </c>
      <c r="S3210" s="1061">
        <v>18.18</v>
      </c>
      <c r="T3210" s="1061">
        <v>18.18</v>
      </c>
      <c r="U3210" s="1061">
        <v>18.18</v>
      </c>
      <c r="V3210" s="1061">
        <v>18.18</v>
      </c>
      <c r="W3210" s="1061">
        <v>18.18</v>
      </c>
    </row>
    <row r="3211" spans="1:23">
      <c r="A3211" s="908"/>
      <c r="B3211" s="1061" t="s">
        <v>234</v>
      </c>
      <c r="C3211" s="1061" t="s">
        <v>235</v>
      </c>
      <c r="D3211" s="1061" t="s">
        <v>5455</v>
      </c>
      <c r="E3211" s="1061" t="s">
        <v>8567</v>
      </c>
      <c r="F3211" s="1061" t="s">
        <v>8568</v>
      </c>
      <c r="G3211" s="1061" t="s">
        <v>1739</v>
      </c>
      <c r="H3211" s="1061" t="s">
        <v>129</v>
      </c>
      <c r="I3211" s="1061" t="s">
        <v>21</v>
      </c>
      <c r="J3211" s="1061" t="s">
        <v>7975</v>
      </c>
      <c r="K3211" s="1061" t="s">
        <v>14849</v>
      </c>
      <c r="L3211" s="1061">
        <v>18.18</v>
      </c>
      <c r="M3211" s="1061">
        <v>18.18</v>
      </c>
      <c r="N3211" s="1061">
        <v>18.18</v>
      </c>
      <c r="O3211" s="1061">
        <v>18.18</v>
      </c>
      <c r="P3211" s="1061">
        <v>18.18</v>
      </c>
      <c r="Q3211" s="1061">
        <v>18.18</v>
      </c>
      <c r="R3211" s="1061">
        <v>18.18</v>
      </c>
      <c r="S3211" s="1061">
        <v>18.18</v>
      </c>
      <c r="T3211" s="1061">
        <v>18.18</v>
      </c>
      <c r="U3211" s="1061">
        <v>18.18</v>
      </c>
      <c r="V3211" s="1061">
        <v>18.18</v>
      </c>
      <c r="W3211" s="1061">
        <v>18.18</v>
      </c>
    </row>
    <row r="3212" spans="1:23">
      <c r="A3212" s="908"/>
      <c r="B3212" s="1061" t="s">
        <v>234</v>
      </c>
      <c r="C3212" s="1061" t="s">
        <v>235</v>
      </c>
      <c r="D3212" s="1061" t="s">
        <v>5455</v>
      </c>
      <c r="E3212" s="1061" t="s">
        <v>8569</v>
      </c>
      <c r="F3212" s="1061" t="s">
        <v>5455</v>
      </c>
      <c r="G3212" s="1061" t="s">
        <v>1739</v>
      </c>
      <c r="H3212" s="1061" t="s">
        <v>129</v>
      </c>
      <c r="I3212" s="1061" t="s">
        <v>21</v>
      </c>
      <c r="J3212" s="1061" t="s">
        <v>7975</v>
      </c>
      <c r="K3212" s="1061" t="s">
        <v>14849</v>
      </c>
      <c r="L3212" s="1061">
        <v>3.52</v>
      </c>
      <c r="M3212" s="1061">
        <v>3.52</v>
      </c>
      <c r="N3212" s="1061">
        <v>3.52</v>
      </c>
      <c r="O3212" s="1061">
        <v>3.52</v>
      </c>
      <c r="P3212" s="1061">
        <v>3.52</v>
      </c>
      <c r="Q3212" s="1061">
        <v>3.52</v>
      </c>
      <c r="R3212" s="1061">
        <v>3.52</v>
      </c>
      <c r="S3212" s="1061">
        <v>3.52</v>
      </c>
      <c r="T3212" s="1061">
        <v>3.52</v>
      </c>
      <c r="U3212" s="1061">
        <v>3.52</v>
      </c>
      <c r="V3212" s="1061">
        <v>3.52</v>
      </c>
      <c r="W3212" s="1061">
        <v>3.52</v>
      </c>
    </row>
    <row r="3213" spans="1:23">
      <c r="A3213" s="908"/>
      <c r="B3213" s="1061" t="s">
        <v>234</v>
      </c>
      <c r="C3213" s="1061" t="s">
        <v>235</v>
      </c>
      <c r="D3213" s="1061" t="s">
        <v>5455</v>
      </c>
      <c r="E3213" s="1061" t="s">
        <v>8168</v>
      </c>
      <c r="F3213" s="1061" t="s">
        <v>9276</v>
      </c>
      <c r="G3213" s="1061" t="s">
        <v>1739</v>
      </c>
      <c r="H3213" s="1061" t="s">
        <v>129</v>
      </c>
      <c r="I3213" s="1061" t="s">
        <v>21</v>
      </c>
      <c r="J3213" s="1061" t="s">
        <v>7975</v>
      </c>
      <c r="K3213" s="1061" t="s">
        <v>14849</v>
      </c>
      <c r="L3213" s="1061">
        <v>3.85</v>
      </c>
      <c r="M3213" s="1061">
        <v>3.85</v>
      </c>
      <c r="N3213" s="1061">
        <v>3.85</v>
      </c>
      <c r="O3213" s="1061">
        <v>3.85</v>
      </c>
      <c r="P3213" s="1061">
        <v>3.85</v>
      </c>
      <c r="Q3213" s="1061">
        <v>3.85</v>
      </c>
      <c r="R3213" s="1061">
        <v>3.85</v>
      </c>
      <c r="S3213" s="1061">
        <v>3.85</v>
      </c>
      <c r="T3213" s="1061">
        <v>3.85</v>
      </c>
      <c r="U3213" s="1061">
        <v>3.85</v>
      </c>
      <c r="V3213" s="1061">
        <v>3.85</v>
      </c>
      <c r="W3213" s="1061">
        <v>3.85</v>
      </c>
    </row>
    <row r="3214" spans="1:23">
      <c r="A3214" s="908"/>
      <c r="B3214" s="1061" t="s">
        <v>234</v>
      </c>
      <c r="C3214" s="1061" t="s">
        <v>235</v>
      </c>
      <c r="D3214" s="1061" t="s">
        <v>5455</v>
      </c>
      <c r="E3214" s="1061" t="s">
        <v>9277</v>
      </c>
      <c r="F3214" s="1061" t="s">
        <v>9278</v>
      </c>
      <c r="G3214" s="1061" t="s">
        <v>1739</v>
      </c>
      <c r="H3214" s="1061" t="s">
        <v>129</v>
      </c>
      <c r="I3214" s="1061" t="s">
        <v>21</v>
      </c>
      <c r="J3214" s="1061" t="s">
        <v>7975</v>
      </c>
      <c r="K3214" s="1061" t="s">
        <v>14849</v>
      </c>
      <c r="L3214" s="1061">
        <v>3.85</v>
      </c>
      <c r="M3214" s="1061">
        <v>3.85</v>
      </c>
      <c r="N3214" s="1061">
        <v>3.85</v>
      </c>
      <c r="O3214" s="1061">
        <v>3.85</v>
      </c>
      <c r="P3214" s="1061">
        <v>3.85</v>
      </c>
      <c r="Q3214" s="1061">
        <v>3.85</v>
      </c>
      <c r="R3214" s="1061">
        <v>3.85</v>
      </c>
      <c r="S3214" s="1061">
        <v>3.85</v>
      </c>
      <c r="T3214" s="1061">
        <v>3.85</v>
      </c>
      <c r="U3214" s="1061">
        <v>3.85</v>
      </c>
      <c r="V3214" s="1061">
        <v>3.85</v>
      </c>
      <c r="W3214" s="1061">
        <v>3.85</v>
      </c>
    </row>
    <row r="3215" spans="1:23">
      <c r="A3215" s="908"/>
      <c r="B3215" s="1061" t="s">
        <v>234</v>
      </c>
      <c r="C3215" s="1061" t="s">
        <v>235</v>
      </c>
      <c r="D3215" s="1061" t="s">
        <v>5455</v>
      </c>
      <c r="E3215" s="1061" t="s">
        <v>8570</v>
      </c>
      <c r="F3215" s="1061" t="s">
        <v>5455</v>
      </c>
      <c r="G3215" s="1061" t="s">
        <v>1739</v>
      </c>
      <c r="H3215" s="1061" t="s">
        <v>129</v>
      </c>
      <c r="I3215" s="1061" t="s">
        <v>21</v>
      </c>
      <c r="J3215" s="1061" t="s">
        <v>7975</v>
      </c>
      <c r="K3215" s="1061" t="s">
        <v>14849</v>
      </c>
      <c r="L3215" s="1061">
        <v>3.82</v>
      </c>
      <c r="M3215" s="1061">
        <v>3.82</v>
      </c>
      <c r="N3215" s="1061">
        <v>3.82</v>
      </c>
      <c r="O3215" s="1061">
        <v>3.82</v>
      </c>
      <c r="P3215" s="1061">
        <v>3.82</v>
      </c>
      <c r="Q3215" s="1061">
        <v>3.82</v>
      </c>
      <c r="R3215" s="1061">
        <v>3.82</v>
      </c>
      <c r="S3215" s="1061">
        <v>3.82</v>
      </c>
      <c r="T3215" s="1061">
        <v>3.82</v>
      </c>
      <c r="U3215" s="1061">
        <v>3.82</v>
      </c>
      <c r="V3215" s="1061">
        <v>3.82</v>
      </c>
      <c r="W3215" s="1061">
        <v>3.82</v>
      </c>
    </row>
    <row r="3216" spans="1:23">
      <c r="A3216" s="908"/>
      <c r="B3216" s="1061" t="s">
        <v>234</v>
      </c>
      <c r="C3216" s="1061" t="s">
        <v>235</v>
      </c>
      <c r="D3216" s="1061" t="s">
        <v>5455</v>
      </c>
      <c r="E3216" s="1061" t="s">
        <v>8169</v>
      </c>
      <c r="F3216" s="1061" t="s">
        <v>8170</v>
      </c>
      <c r="G3216" s="1061" t="s">
        <v>1739</v>
      </c>
      <c r="H3216" s="1061" t="s">
        <v>129</v>
      </c>
      <c r="I3216" s="1061" t="s">
        <v>21</v>
      </c>
      <c r="J3216" s="1061" t="s">
        <v>7975</v>
      </c>
      <c r="K3216" s="1061" t="s">
        <v>14849</v>
      </c>
      <c r="L3216" s="1061">
        <v>3.93</v>
      </c>
      <c r="M3216" s="1061">
        <v>3.93</v>
      </c>
      <c r="N3216" s="1061">
        <v>3.93</v>
      </c>
      <c r="O3216" s="1061">
        <v>3.93</v>
      </c>
      <c r="P3216" s="1061">
        <v>3.93</v>
      </c>
      <c r="Q3216" s="1061">
        <v>3.93</v>
      </c>
      <c r="R3216" s="1061">
        <v>3.93</v>
      </c>
      <c r="S3216" s="1061">
        <v>3.93</v>
      </c>
      <c r="T3216" s="1061">
        <v>3.93</v>
      </c>
      <c r="U3216" s="1061">
        <v>3.93</v>
      </c>
      <c r="V3216" s="1061">
        <v>3.93</v>
      </c>
      <c r="W3216" s="1061">
        <v>3.93</v>
      </c>
    </row>
    <row r="3217" spans="1:23">
      <c r="A3217" s="908"/>
      <c r="B3217" s="1061" t="s">
        <v>234</v>
      </c>
      <c r="C3217" s="1061" t="s">
        <v>235</v>
      </c>
      <c r="D3217" s="1061" t="s">
        <v>5455</v>
      </c>
      <c r="E3217" s="1061" t="s">
        <v>8571</v>
      </c>
      <c r="F3217" s="1061" t="s">
        <v>10022</v>
      </c>
      <c r="G3217" s="1061" t="s">
        <v>1739</v>
      </c>
      <c r="H3217" s="1061" t="s">
        <v>129</v>
      </c>
      <c r="I3217" s="1061" t="s">
        <v>21</v>
      </c>
      <c r="J3217" s="1061" t="s">
        <v>7975</v>
      </c>
      <c r="K3217" s="1061" t="s">
        <v>14849</v>
      </c>
      <c r="L3217" s="1061">
        <v>0.45</v>
      </c>
      <c r="M3217" s="1061">
        <v>0.45</v>
      </c>
      <c r="N3217" s="1061">
        <v>0.45</v>
      </c>
      <c r="O3217" s="1061">
        <v>0.45</v>
      </c>
      <c r="P3217" s="1061">
        <v>0.45</v>
      </c>
      <c r="Q3217" s="1061">
        <v>0.45</v>
      </c>
      <c r="R3217" s="1061">
        <v>0.45</v>
      </c>
      <c r="S3217" s="1061">
        <v>0.45</v>
      </c>
      <c r="T3217" s="1061">
        <v>0.45</v>
      </c>
      <c r="U3217" s="1061">
        <v>0.45</v>
      </c>
      <c r="V3217" s="1061">
        <v>0.45</v>
      </c>
      <c r="W3217" s="1061">
        <v>0.45</v>
      </c>
    </row>
    <row r="3218" spans="1:23">
      <c r="A3218" s="908"/>
      <c r="B3218" s="1061" t="s">
        <v>234</v>
      </c>
      <c r="C3218" s="1061" t="s">
        <v>235</v>
      </c>
      <c r="D3218" s="1061" t="s">
        <v>5455</v>
      </c>
      <c r="E3218" s="1061" t="s">
        <v>10195</v>
      </c>
      <c r="F3218" s="1061" t="s">
        <v>10196</v>
      </c>
      <c r="G3218" s="1061" t="s">
        <v>1739</v>
      </c>
      <c r="H3218" s="1061" t="s">
        <v>129</v>
      </c>
      <c r="I3218" s="1061" t="s">
        <v>21</v>
      </c>
      <c r="J3218" s="1061" t="s">
        <v>7975</v>
      </c>
      <c r="K3218" s="1061" t="s">
        <v>14849</v>
      </c>
      <c r="L3218" s="1061">
        <v>5.08</v>
      </c>
      <c r="M3218" s="1061">
        <v>5.08</v>
      </c>
      <c r="N3218" s="1061">
        <v>5.08</v>
      </c>
      <c r="O3218" s="1061">
        <v>5.08</v>
      </c>
      <c r="P3218" s="1061">
        <v>5.08</v>
      </c>
      <c r="Q3218" s="1061">
        <v>5.08</v>
      </c>
      <c r="R3218" s="1061">
        <v>5.08</v>
      </c>
      <c r="S3218" s="1061">
        <v>5.08</v>
      </c>
      <c r="T3218" s="1061">
        <v>5.08</v>
      </c>
      <c r="U3218" s="1061">
        <v>5.08</v>
      </c>
      <c r="V3218" s="1061">
        <v>5.08</v>
      </c>
      <c r="W3218" s="1061">
        <v>5.08</v>
      </c>
    </row>
    <row r="3219" spans="1:23">
      <c r="A3219" s="908"/>
      <c r="B3219" s="1061" t="s">
        <v>234</v>
      </c>
      <c r="C3219" s="1061" t="s">
        <v>235</v>
      </c>
      <c r="D3219" s="1061" t="s">
        <v>5455</v>
      </c>
      <c r="E3219" s="1061" t="s">
        <v>8572</v>
      </c>
      <c r="F3219" s="1061" t="s">
        <v>8573</v>
      </c>
      <c r="G3219" s="1061" t="s">
        <v>1739</v>
      </c>
      <c r="H3219" s="1061" t="s">
        <v>129</v>
      </c>
      <c r="I3219" s="1061" t="s">
        <v>21</v>
      </c>
      <c r="J3219" s="1061" t="s">
        <v>7975</v>
      </c>
      <c r="K3219" s="1061" t="s">
        <v>14849</v>
      </c>
      <c r="L3219" s="1061">
        <v>3.32</v>
      </c>
      <c r="M3219" s="1061">
        <v>3.32</v>
      </c>
      <c r="N3219" s="1061">
        <v>3.32</v>
      </c>
      <c r="O3219" s="1061">
        <v>3.32</v>
      </c>
      <c r="P3219" s="1061">
        <v>3.32</v>
      </c>
      <c r="Q3219" s="1061">
        <v>3.32</v>
      </c>
      <c r="R3219" s="1061">
        <v>3.32</v>
      </c>
      <c r="S3219" s="1061">
        <v>3.32</v>
      </c>
      <c r="T3219" s="1061">
        <v>3.32</v>
      </c>
      <c r="U3219" s="1061">
        <v>3.32</v>
      </c>
      <c r="V3219" s="1061">
        <v>3.32</v>
      </c>
      <c r="W3219" s="1061">
        <v>3.32</v>
      </c>
    </row>
    <row r="3220" spans="1:23">
      <c r="A3220" s="908"/>
      <c r="B3220" s="1061" t="s">
        <v>234</v>
      </c>
      <c r="C3220" s="1061" t="s">
        <v>235</v>
      </c>
      <c r="D3220" s="1061" t="s">
        <v>5455</v>
      </c>
      <c r="E3220" s="1061" t="s">
        <v>9997</v>
      </c>
      <c r="F3220" s="1061" t="s">
        <v>9991</v>
      </c>
      <c r="G3220" s="1061" t="s">
        <v>1739</v>
      </c>
      <c r="H3220" s="1061" t="s">
        <v>129</v>
      </c>
      <c r="I3220" s="1061" t="s">
        <v>21</v>
      </c>
      <c r="J3220" s="1061" t="s">
        <v>7975</v>
      </c>
      <c r="K3220" s="1061" t="s">
        <v>14849</v>
      </c>
      <c r="L3220" s="1061">
        <v>3.02</v>
      </c>
      <c r="M3220" s="1061">
        <v>3.02</v>
      </c>
      <c r="N3220" s="1061">
        <v>3.02</v>
      </c>
      <c r="O3220" s="1061">
        <v>3.02</v>
      </c>
      <c r="P3220" s="1061">
        <v>3.02</v>
      </c>
      <c r="Q3220" s="1061">
        <v>3.02</v>
      </c>
      <c r="R3220" s="1061">
        <v>3.02</v>
      </c>
      <c r="S3220" s="1061">
        <v>3.02</v>
      </c>
      <c r="T3220" s="1061">
        <v>3.02</v>
      </c>
      <c r="U3220" s="1061">
        <v>3.02</v>
      </c>
      <c r="V3220" s="1061">
        <v>3.02</v>
      </c>
      <c r="W3220" s="1061">
        <v>3.02</v>
      </c>
    </row>
    <row r="3221" spans="1:23">
      <c r="A3221" s="908"/>
      <c r="B3221" s="1061" t="s">
        <v>234</v>
      </c>
      <c r="C3221" s="1061" t="s">
        <v>235</v>
      </c>
      <c r="D3221" s="1061" t="s">
        <v>5455</v>
      </c>
      <c r="E3221" s="1061" t="s">
        <v>10549</v>
      </c>
      <c r="F3221" s="1061" t="s">
        <v>10550</v>
      </c>
      <c r="G3221" s="1061" t="s">
        <v>1739</v>
      </c>
      <c r="H3221" s="1061" t="s">
        <v>129</v>
      </c>
      <c r="I3221" s="1061" t="s">
        <v>21</v>
      </c>
      <c r="J3221" s="1061" t="s">
        <v>7975</v>
      </c>
      <c r="K3221" s="1061" t="s">
        <v>14849</v>
      </c>
      <c r="L3221" s="1061">
        <v>13.07</v>
      </c>
      <c r="M3221" s="1061">
        <v>13.07</v>
      </c>
      <c r="N3221" s="1061">
        <v>13.07</v>
      </c>
      <c r="O3221" s="1061">
        <v>13.07</v>
      </c>
      <c r="P3221" s="1061">
        <v>13.07</v>
      </c>
      <c r="Q3221" s="1061">
        <v>13.07</v>
      </c>
      <c r="R3221" s="1061">
        <v>13.07</v>
      </c>
      <c r="S3221" s="1061">
        <v>13.07</v>
      </c>
      <c r="T3221" s="1061">
        <v>13.07</v>
      </c>
      <c r="U3221" s="1061">
        <v>13.07</v>
      </c>
      <c r="V3221" s="1061">
        <v>13.07</v>
      </c>
      <c r="W3221" s="1061">
        <v>13.07</v>
      </c>
    </row>
    <row r="3222" spans="1:23">
      <c r="A3222" s="908"/>
      <c r="B3222" s="1061" t="s">
        <v>234</v>
      </c>
      <c r="C3222" s="1061" t="s">
        <v>235</v>
      </c>
      <c r="D3222" s="1061" t="s">
        <v>5455</v>
      </c>
      <c r="E3222" s="1061" t="s">
        <v>9998</v>
      </c>
      <c r="F3222" s="1061" t="s">
        <v>9992</v>
      </c>
      <c r="G3222" s="1061" t="s">
        <v>1739</v>
      </c>
      <c r="H3222" s="1061" t="s">
        <v>129</v>
      </c>
      <c r="I3222" s="1061" t="s">
        <v>21</v>
      </c>
      <c r="J3222" s="1061" t="s">
        <v>7975</v>
      </c>
      <c r="K3222" s="1061" t="s">
        <v>14849</v>
      </c>
      <c r="L3222" s="1061">
        <v>5.08</v>
      </c>
      <c r="M3222" s="1061">
        <v>5.08</v>
      </c>
      <c r="N3222" s="1061">
        <v>5.08</v>
      </c>
      <c r="O3222" s="1061">
        <v>5.08</v>
      </c>
      <c r="P3222" s="1061">
        <v>5.08</v>
      </c>
      <c r="Q3222" s="1061">
        <v>5.08</v>
      </c>
      <c r="R3222" s="1061">
        <v>5.08</v>
      </c>
      <c r="S3222" s="1061">
        <v>5.08</v>
      </c>
      <c r="T3222" s="1061">
        <v>5.08</v>
      </c>
      <c r="U3222" s="1061">
        <v>5.08</v>
      </c>
      <c r="V3222" s="1061">
        <v>5.08</v>
      </c>
      <c r="W3222" s="1061">
        <v>5.08</v>
      </c>
    </row>
    <row r="3223" spans="1:23">
      <c r="A3223" s="908"/>
      <c r="B3223" s="1061" t="s">
        <v>234</v>
      </c>
      <c r="C3223" s="1061" t="s">
        <v>235</v>
      </c>
      <c r="D3223" s="1061" t="s">
        <v>5455</v>
      </c>
      <c r="E3223" s="1061" t="s">
        <v>9279</v>
      </c>
      <c r="F3223" s="1061" t="s">
        <v>5665</v>
      </c>
      <c r="G3223" s="1061" t="s">
        <v>1739</v>
      </c>
      <c r="H3223" s="1061" t="s">
        <v>129</v>
      </c>
      <c r="I3223" s="1061" t="s">
        <v>21</v>
      </c>
      <c r="J3223" s="1061" t="s">
        <v>7975</v>
      </c>
      <c r="K3223" s="1061" t="s">
        <v>14849</v>
      </c>
      <c r="L3223" s="1061">
        <v>2.62</v>
      </c>
      <c r="M3223" s="1061">
        <v>2.62</v>
      </c>
      <c r="N3223" s="1061">
        <v>2.62</v>
      </c>
      <c r="O3223" s="1061">
        <v>2.62</v>
      </c>
      <c r="P3223" s="1061">
        <v>2.62</v>
      </c>
      <c r="Q3223" s="1061">
        <v>2.62</v>
      </c>
      <c r="R3223" s="1061">
        <v>2.62</v>
      </c>
      <c r="S3223" s="1061">
        <v>2.62</v>
      </c>
      <c r="T3223" s="1061">
        <v>2.62</v>
      </c>
      <c r="U3223" s="1061">
        <v>2.62</v>
      </c>
      <c r="V3223" s="1061">
        <v>2.62</v>
      </c>
      <c r="W3223" s="1061">
        <v>2.62</v>
      </c>
    </row>
    <row r="3224" spans="1:23">
      <c r="A3224" s="908"/>
      <c r="B3224" s="1061" t="s">
        <v>234</v>
      </c>
      <c r="C3224" s="1061" t="s">
        <v>235</v>
      </c>
      <c r="D3224" s="1061" t="s">
        <v>5455</v>
      </c>
      <c r="E3224" s="1061" t="s">
        <v>10000</v>
      </c>
      <c r="F3224" s="1061" t="s">
        <v>5665</v>
      </c>
      <c r="G3224" s="1061" t="s">
        <v>1739</v>
      </c>
      <c r="H3224" s="1061" t="s">
        <v>129</v>
      </c>
      <c r="I3224" s="1061" t="s">
        <v>21</v>
      </c>
      <c r="J3224" s="1061" t="s">
        <v>7975</v>
      </c>
      <c r="K3224" s="1061" t="s">
        <v>14849</v>
      </c>
      <c r="L3224" s="1061">
        <v>2.74</v>
      </c>
      <c r="M3224" s="1061">
        <v>2.74</v>
      </c>
      <c r="N3224" s="1061">
        <v>2.74</v>
      </c>
      <c r="O3224" s="1061">
        <v>2.74</v>
      </c>
      <c r="P3224" s="1061">
        <v>2.74</v>
      </c>
      <c r="Q3224" s="1061">
        <v>2.74</v>
      </c>
      <c r="R3224" s="1061">
        <v>2.74</v>
      </c>
      <c r="S3224" s="1061">
        <v>2.74</v>
      </c>
      <c r="T3224" s="1061">
        <v>2.74</v>
      </c>
      <c r="U3224" s="1061">
        <v>2.74</v>
      </c>
      <c r="V3224" s="1061">
        <v>2.74</v>
      </c>
      <c r="W3224" s="1061">
        <v>2.74</v>
      </c>
    </row>
    <row r="3225" spans="1:23">
      <c r="A3225" s="908"/>
      <c r="B3225" s="1061" t="s">
        <v>234</v>
      </c>
      <c r="C3225" s="1061" t="s">
        <v>235</v>
      </c>
      <c r="D3225" s="1061" t="s">
        <v>5455</v>
      </c>
      <c r="E3225" s="1061" t="s">
        <v>5667</v>
      </c>
      <c r="F3225" s="1061" t="s">
        <v>5665</v>
      </c>
      <c r="G3225" s="1061" t="s">
        <v>1739</v>
      </c>
      <c r="H3225" s="1061" t="s">
        <v>129</v>
      </c>
      <c r="I3225" s="1061" t="s">
        <v>21</v>
      </c>
      <c r="J3225" s="1061" t="s">
        <v>7975</v>
      </c>
      <c r="K3225" s="1061" t="s">
        <v>14849</v>
      </c>
      <c r="L3225" s="1061">
        <v>2.8</v>
      </c>
      <c r="M3225" s="1061">
        <v>2.8</v>
      </c>
      <c r="N3225" s="1061">
        <v>2.8</v>
      </c>
      <c r="O3225" s="1061">
        <v>2.8</v>
      </c>
      <c r="P3225" s="1061">
        <v>2.8</v>
      </c>
      <c r="Q3225" s="1061">
        <v>2.8</v>
      </c>
      <c r="R3225" s="1061">
        <v>2.8</v>
      </c>
      <c r="S3225" s="1061">
        <v>2.8</v>
      </c>
      <c r="T3225" s="1061">
        <v>2.8</v>
      </c>
      <c r="U3225" s="1061">
        <v>2.8</v>
      </c>
      <c r="V3225" s="1061">
        <v>2.8</v>
      </c>
      <c r="W3225" s="1061">
        <v>2.8</v>
      </c>
    </row>
    <row r="3226" spans="1:23">
      <c r="A3226" s="908"/>
      <c r="B3226" s="1061" t="s">
        <v>234</v>
      </c>
      <c r="C3226" s="1061" t="s">
        <v>235</v>
      </c>
      <c r="D3226" s="1061" t="s">
        <v>5455</v>
      </c>
      <c r="E3226" s="1061" t="s">
        <v>5670</v>
      </c>
      <c r="F3226" s="1061" t="s">
        <v>5665</v>
      </c>
      <c r="G3226" s="1061" t="s">
        <v>1739</v>
      </c>
      <c r="H3226" s="1061" t="s">
        <v>129</v>
      </c>
      <c r="I3226" s="1061" t="s">
        <v>21</v>
      </c>
      <c r="J3226" s="1061" t="s">
        <v>7975</v>
      </c>
      <c r="K3226" s="1061" t="s">
        <v>14849</v>
      </c>
      <c r="L3226" s="1061">
        <v>2.86</v>
      </c>
      <c r="M3226" s="1061">
        <v>2.86</v>
      </c>
      <c r="N3226" s="1061">
        <v>2.86</v>
      </c>
      <c r="O3226" s="1061">
        <v>2.86</v>
      </c>
      <c r="P3226" s="1061">
        <v>2.86</v>
      </c>
      <c r="Q3226" s="1061">
        <v>2.86</v>
      </c>
      <c r="R3226" s="1061">
        <v>2.86</v>
      </c>
      <c r="S3226" s="1061">
        <v>2.86</v>
      </c>
      <c r="T3226" s="1061">
        <v>2.86</v>
      </c>
      <c r="U3226" s="1061">
        <v>2.86</v>
      </c>
      <c r="V3226" s="1061">
        <v>2.86</v>
      </c>
      <c r="W3226" s="1061">
        <v>2.86</v>
      </c>
    </row>
    <row r="3227" spans="1:23">
      <c r="A3227" s="908"/>
      <c r="B3227" s="1061" t="s">
        <v>234</v>
      </c>
      <c r="C3227" s="1061" t="s">
        <v>235</v>
      </c>
      <c r="D3227" s="1061" t="s">
        <v>5455</v>
      </c>
      <c r="E3227" s="1061" t="s">
        <v>9280</v>
      </c>
      <c r="F3227" s="1061" t="s">
        <v>9281</v>
      </c>
      <c r="G3227" s="1061" t="s">
        <v>1739</v>
      </c>
      <c r="H3227" s="1061" t="s">
        <v>129</v>
      </c>
      <c r="I3227" s="1061" t="s">
        <v>21</v>
      </c>
      <c r="J3227" s="1061" t="s">
        <v>7975</v>
      </c>
      <c r="K3227" s="1061" t="s">
        <v>14849</v>
      </c>
      <c r="L3227" s="1061">
        <v>2.6</v>
      </c>
      <c r="M3227" s="1061">
        <v>2.6</v>
      </c>
      <c r="N3227" s="1061">
        <v>2.6</v>
      </c>
      <c r="O3227" s="1061">
        <v>2.6</v>
      </c>
      <c r="P3227" s="1061">
        <v>2.6</v>
      </c>
      <c r="Q3227" s="1061">
        <v>2.6</v>
      </c>
      <c r="R3227" s="1061">
        <v>2.6</v>
      </c>
      <c r="S3227" s="1061">
        <v>2.6</v>
      </c>
      <c r="T3227" s="1061">
        <v>2.6</v>
      </c>
      <c r="U3227" s="1061">
        <v>2.6</v>
      </c>
      <c r="V3227" s="1061">
        <v>2.6</v>
      </c>
      <c r="W3227" s="1061">
        <v>2.6</v>
      </c>
    </row>
    <row r="3228" spans="1:23">
      <c r="A3228" s="908"/>
      <c r="B3228" s="1061" t="s">
        <v>234</v>
      </c>
      <c r="C3228" s="1061" t="s">
        <v>235</v>
      </c>
      <c r="D3228" s="1061" t="s">
        <v>5455</v>
      </c>
      <c r="E3228" s="1061" t="s">
        <v>9282</v>
      </c>
      <c r="F3228" s="1061" t="s">
        <v>9283</v>
      </c>
      <c r="G3228" s="1061" t="s">
        <v>1739</v>
      </c>
      <c r="H3228" s="1061" t="s">
        <v>129</v>
      </c>
      <c r="I3228" s="1061" t="s">
        <v>21</v>
      </c>
      <c r="J3228" s="1061" t="s">
        <v>7975</v>
      </c>
      <c r="K3228" s="1061" t="s">
        <v>14849</v>
      </c>
      <c r="L3228" s="1061">
        <v>2.6</v>
      </c>
      <c r="M3228" s="1061">
        <v>2.6</v>
      </c>
      <c r="N3228" s="1061">
        <v>2.6</v>
      </c>
      <c r="O3228" s="1061">
        <v>2.6</v>
      </c>
      <c r="P3228" s="1061">
        <v>2.6</v>
      </c>
      <c r="Q3228" s="1061">
        <v>2.6</v>
      </c>
      <c r="R3228" s="1061">
        <v>2.6</v>
      </c>
      <c r="S3228" s="1061">
        <v>2.6</v>
      </c>
      <c r="T3228" s="1061">
        <v>2.6</v>
      </c>
      <c r="U3228" s="1061">
        <v>2.6</v>
      </c>
      <c r="V3228" s="1061">
        <v>2.6</v>
      </c>
      <c r="W3228" s="1061">
        <v>2.6</v>
      </c>
    </row>
    <row r="3229" spans="1:23">
      <c r="A3229" s="908"/>
      <c r="B3229" s="1061" t="s">
        <v>234</v>
      </c>
      <c r="C3229" s="1061" t="s">
        <v>235</v>
      </c>
      <c r="D3229" s="1061" t="s">
        <v>5455</v>
      </c>
      <c r="E3229" s="1061" t="s">
        <v>8574</v>
      </c>
      <c r="F3229" s="1061" t="s">
        <v>8575</v>
      </c>
      <c r="G3229" s="1061" t="s">
        <v>1739</v>
      </c>
      <c r="H3229" s="1061" t="s">
        <v>129</v>
      </c>
      <c r="I3229" s="1061" t="s">
        <v>21</v>
      </c>
      <c r="J3229" s="1061" t="s">
        <v>7975</v>
      </c>
      <c r="K3229" s="1061" t="s">
        <v>14849</v>
      </c>
      <c r="L3229" s="1061">
        <v>2.61</v>
      </c>
      <c r="M3229" s="1061">
        <v>2.61</v>
      </c>
      <c r="N3229" s="1061">
        <v>2.61</v>
      </c>
      <c r="O3229" s="1061">
        <v>2.61</v>
      </c>
      <c r="P3229" s="1061">
        <v>2.61</v>
      </c>
      <c r="Q3229" s="1061">
        <v>2.61</v>
      </c>
      <c r="R3229" s="1061">
        <v>2.61</v>
      </c>
      <c r="S3229" s="1061">
        <v>2.61</v>
      </c>
      <c r="T3229" s="1061">
        <v>2.61</v>
      </c>
      <c r="U3229" s="1061">
        <v>2.61</v>
      </c>
      <c r="V3229" s="1061">
        <v>2.61</v>
      </c>
      <c r="W3229" s="1061">
        <v>2.61</v>
      </c>
    </row>
    <row r="3230" spans="1:23">
      <c r="A3230" s="908"/>
      <c r="B3230" s="1061" t="s">
        <v>234</v>
      </c>
      <c r="C3230" s="1061" t="s">
        <v>235</v>
      </c>
      <c r="D3230" s="1061" t="s">
        <v>5455</v>
      </c>
      <c r="E3230" s="1061" t="s">
        <v>8576</v>
      </c>
      <c r="F3230" s="1061" t="s">
        <v>9284</v>
      </c>
      <c r="G3230" s="1061" t="s">
        <v>1739</v>
      </c>
      <c r="H3230" s="1061" t="s">
        <v>129</v>
      </c>
      <c r="I3230" s="1061" t="s">
        <v>21</v>
      </c>
      <c r="J3230" s="1061" t="s">
        <v>7975</v>
      </c>
      <c r="K3230" s="1061" t="s">
        <v>14849</v>
      </c>
      <c r="L3230" s="1061">
        <v>2.61</v>
      </c>
      <c r="M3230" s="1061">
        <v>2.61</v>
      </c>
      <c r="N3230" s="1061">
        <v>2.61</v>
      </c>
      <c r="O3230" s="1061">
        <v>2.61</v>
      </c>
      <c r="P3230" s="1061">
        <v>2.61</v>
      </c>
      <c r="Q3230" s="1061">
        <v>2.61</v>
      </c>
      <c r="R3230" s="1061">
        <v>2.61</v>
      </c>
      <c r="S3230" s="1061">
        <v>2.61</v>
      </c>
      <c r="T3230" s="1061">
        <v>2.61</v>
      </c>
      <c r="U3230" s="1061">
        <v>2.61</v>
      </c>
      <c r="V3230" s="1061">
        <v>2.61</v>
      </c>
      <c r="W3230" s="1061">
        <v>2.61</v>
      </c>
    </row>
    <row r="3231" spans="1:23">
      <c r="A3231" s="908"/>
      <c r="B3231" s="1061" t="s">
        <v>234</v>
      </c>
      <c r="C3231" s="1061" t="s">
        <v>235</v>
      </c>
      <c r="D3231" s="1061" t="s">
        <v>5455</v>
      </c>
      <c r="E3231" s="1061" t="s">
        <v>9285</v>
      </c>
      <c r="F3231" s="1061" t="s">
        <v>9286</v>
      </c>
      <c r="G3231" s="1061" t="s">
        <v>1739</v>
      </c>
      <c r="H3231" s="1061" t="s">
        <v>129</v>
      </c>
      <c r="I3231" s="1061" t="s">
        <v>21</v>
      </c>
      <c r="J3231" s="1061" t="s">
        <v>7975</v>
      </c>
      <c r="K3231" s="1061" t="s">
        <v>14849</v>
      </c>
      <c r="L3231" s="1061">
        <v>2.64</v>
      </c>
      <c r="M3231" s="1061">
        <v>2.64</v>
      </c>
      <c r="N3231" s="1061">
        <v>2.64</v>
      </c>
      <c r="O3231" s="1061">
        <v>2.64</v>
      </c>
      <c r="P3231" s="1061">
        <v>2.64</v>
      </c>
      <c r="Q3231" s="1061">
        <v>2.64</v>
      </c>
      <c r="R3231" s="1061">
        <v>2.64</v>
      </c>
      <c r="S3231" s="1061">
        <v>2.64</v>
      </c>
      <c r="T3231" s="1061">
        <v>2.64</v>
      </c>
      <c r="U3231" s="1061">
        <v>2.64</v>
      </c>
      <c r="V3231" s="1061">
        <v>2.64</v>
      </c>
      <c r="W3231" s="1061">
        <v>2.64</v>
      </c>
    </row>
    <row r="3232" spans="1:23">
      <c r="A3232" s="908"/>
      <c r="B3232" s="1061" t="s">
        <v>234</v>
      </c>
      <c r="C3232" s="1061" t="s">
        <v>235</v>
      </c>
      <c r="D3232" s="1061" t="s">
        <v>5455</v>
      </c>
      <c r="E3232" s="1061" t="s">
        <v>8578</v>
      </c>
      <c r="F3232" s="1061" t="s">
        <v>8579</v>
      </c>
      <c r="G3232" s="1061" t="s">
        <v>1739</v>
      </c>
      <c r="H3232" s="1061" t="s">
        <v>129</v>
      </c>
      <c r="I3232" s="1061" t="s">
        <v>21</v>
      </c>
      <c r="J3232" s="1061" t="s">
        <v>7975</v>
      </c>
      <c r="K3232" s="1061" t="s">
        <v>14849</v>
      </c>
      <c r="L3232" s="1061">
        <v>2.65</v>
      </c>
      <c r="M3232" s="1061">
        <v>2.65</v>
      </c>
      <c r="N3232" s="1061">
        <v>2.65</v>
      </c>
      <c r="O3232" s="1061">
        <v>2.65</v>
      </c>
      <c r="P3232" s="1061">
        <v>2.65</v>
      </c>
      <c r="Q3232" s="1061">
        <v>2.65</v>
      </c>
      <c r="R3232" s="1061">
        <v>2.65</v>
      </c>
      <c r="S3232" s="1061">
        <v>2.65</v>
      </c>
      <c r="T3232" s="1061">
        <v>2.65</v>
      </c>
      <c r="U3232" s="1061">
        <v>2.65</v>
      </c>
      <c r="V3232" s="1061">
        <v>2.65</v>
      </c>
      <c r="W3232" s="1061">
        <v>2.65</v>
      </c>
    </row>
    <row r="3233" spans="1:23">
      <c r="A3233" s="908"/>
      <c r="B3233" s="1061" t="s">
        <v>234</v>
      </c>
      <c r="C3233" s="1061" t="s">
        <v>235</v>
      </c>
      <c r="D3233" s="1061" t="s">
        <v>5455</v>
      </c>
      <c r="E3233" s="1061" t="s">
        <v>9287</v>
      </c>
      <c r="F3233" s="1061" t="s">
        <v>9288</v>
      </c>
      <c r="G3233" s="1061" t="s">
        <v>1739</v>
      </c>
      <c r="H3233" s="1061" t="s">
        <v>129</v>
      </c>
      <c r="I3233" s="1061" t="s">
        <v>21</v>
      </c>
      <c r="J3233" s="1061" t="s">
        <v>7975</v>
      </c>
      <c r="K3233" s="1061" t="s">
        <v>14849</v>
      </c>
      <c r="L3233" s="1061">
        <v>2.74</v>
      </c>
      <c r="M3233" s="1061">
        <v>2.74</v>
      </c>
      <c r="N3233" s="1061">
        <v>2.74</v>
      </c>
      <c r="O3233" s="1061">
        <v>2.74</v>
      </c>
      <c r="P3233" s="1061">
        <v>2.74</v>
      </c>
      <c r="Q3233" s="1061">
        <v>2.74</v>
      </c>
      <c r="R3233" s="1061">
        <v>2.74</v>
      </c>
      <c r="S3233" s="1061">
        <v>2.74</v>
      </c>
      <c r="T3233" s="1061">
        <v>2.74</v>
      </c>
      <c r="U3233" s="1061">
        <v>2.74</v>
      </c>
      <c r="V3233" s="1061">
        <v>2.74</v>
      </c>
      <c r="W3233" s="1061">
        <v>2.74</v>
      </c>
    </row>
    <row r="3234" spans="1:23">
      <c r="A3234" s="908"/>
      <c r="B3234" s="1061" t="s">
        <v>234</v>
      </c>
      <c r="C3234" s="1061" t="s">
        <v>235</v>
      </c>
      <c r="D3234" s="1061" t="s">
        <v>5455</v>
      </c>
      <c r="E3234" s="1061" t="s">
        <v>8580</v>
      </c>
      <c r="F3234" s="1061" t="s">
        <v>5455</v>
      </c>
      <c r="G3234" s="1061" t="s">
        <v>1739</v>
      </c>
      <c r="H3234" s="1061" t="s">
        <v>129</v>
      </c>
      <c r="I3234" s="1061" t="s">
        <v>21</v>
      </c>
      <c r="J3234" s="1061" t="s">
        <v>7975</v>
      </c>
      <c r="K3234" s="1061" t="s">
        <v>14849</v>
      </c>
      <c r="L3234" s="1061">
        <v>2.75</v>
      </c>
      <c r="M3234" s="1061">
        <v>2.75</v>
      </c>
      <c r="N3234" s="1061">
        <v>2.75</v>
      </c>
      <c r="O3234" s="1061">
        <v>2.75</v>
      </c>
      <c r="P3234" s="1061">
        <v>2.75</v>
      </c>
      <c r="Q3234" s="1061">
        <v>2.75</v>
      </c>
      <c r="R3234" s="1061">
        <v>2.75</v>
      </c>
      <c r="S3234" s="1061">
        <v>2.75</v>
      </c>
      <c r="T3234" s="1061">
        <v>2.75</v>
      </c>
      <c r="U3234" s="1061">
        <v>2.75</v>
      </c>
      <c r="V3234" s="1061">
        <v>2.75</v>
      </c>
      <c r="W3234" s="1061">
        <v>2.75</v>
      </c>
    </row>
    <row r="3235" spans="1:23">
      <c r="A3235" s="908"/>
      <c r="B3235" s="1061" t="s">
        <v>234</v>
      </c>
      <c r="C3235" s="1061" t="s">
        <v>235</v>
      </c>
      <c r="D3235" s="1061" t="s">
        <v>5455</v>
      </c>
      <c r="E3235" s="1061" t="s">
        <v>8581</v>
      </c>
      <c r="F3235" s="1061" t="s">
        <v>8582</v>
      </c>
      <c r="G3235" s="1061" t="s">
        <v>1739</v>
      </c>
      <c r="H3235" s="1061" t="s">
        <v>129</v>
      </c>
      <c r="I3235" s="1061" t="s">
        <v>21</v>
      </c>
      <c r="J3235" s="1061" t="s">
        <v>7975</v>
      </c>
      <c r="K3235" s="1061" t="s">
        <v>14849</v>
      </c>
      <c r="L3235" s="1061">
        <v>13.07</v>
      </c>
      <c r="M3235" s="1061">
        <v>13.07</v>
      </c>
      <c r="N3235" s="1061">
        <v>13.07</v>
      </c>
      <c r="O3235" s="1061">
        <v>13.07</v>
      </c>
      <c r="P3235" s="1061">
        <v>13.07</v>
      </c>
      <c r="Q3235" s="1061">
        <v>13.07</v>
      </c>
      <c r="R3235" s="1061">
        <v>13.07</v>
      </c>
      <c r="S3235" s="1061">
        <v>13.07</v>
      </c>
      <c r="T3235" s="1061">
        <v>13.07</v>
      </c>
      <c r="U3235" s="1061">
        <v>13.07</v>
      </c>
      <c r="V3235" s="1061">
        <v>13.07</v>
      </c>
      <c r="W3235" s="1061">
        <v>13.07</v>
      </c>
    </row>
    <row r="3236" spans="1:23">
      <c r="A3236" s="908"/>
      <c r="B3236" s="1061" t="s">
        <v>234</v>
      </c>
      <c r="C3236" s="1061" t="s">
        <v>235</v>
      </c>
      <c r="D3236" s="1061" t="s">
        <v>5455</v>
      </c>
      <c r="E3236" s="1061" t="s">
        <v>10554</v>
      </c>
      <c r="F3236" s="1061" t="s">
        <v>10555</v>
      </c>
      <c r="G3236" s="1061" t="s">
        <v>1739</v>
      </c>
      <c r="H3236" s="1061" t="s">
        <v>129</v>
      </c>
      <c r="I3236" s="1061" t="s">
        <v>21</v>
      </c>
      <c r="J3236" s="1061" t="s">
        <v>7975</v>
      </c>
      <c r="K3236" s="1061" t="s">
        <v>14849</v>
      </c>
      <c r="L3236" s="1061">
        <v>1.08</v>
      </c>
      <c r="M3236" s="1061">
        <v>1.08</v>
      </c>
      <c r="N3236" s="1061">
        <v>1.08</v>
      </c>
      <c r="O3236" s="1061">
        <v>1.08</v>
      </c>
      <c r="P3236" s="1061">
        <v>1.08</v>
      </c>
      <c r="Q3236" s="1061">
        <v>1.08</v>
      </c>
      <c r="R3236" s="1061">
        <v>1.08</v>
      </c>
      <c r="S3236" s="1061">
        <v>1.08</v>
      </c>
      <c r="T3236" s="1061">
        <v>1.08</v>
      </c>
      <c r="U3236" s="1061">
        <v>1.08</v>
      </c>
      <c r="V3236" s="1061">
        <v>1.08</v>
      </c>
      <c r="W3236" s="1061">
        <v>1.08</v>
      </c>
    </row>
    <row r="3237" spans="1:23">
      <c r="A3237" s="908"/>
      <c r="B3237" s="1061" t="s">
        <v>234</v>
      </c>
      <c r="C3237" s="1061" t="s">
        <v>235</v>
      </c>
      <c r="D3237" s="1061" t="s">
        <v>5455</v>
      </c>
      <c r="E3237" s="1061" t="s">
        <v>10556</v>
      </c>
      <c r="F3237" s="1061" t="s">
        <v>10557</v>
      </c>
      <c r="G3237" s="1061" t="s">
        <v>1739</v>
      </c>
      <c r="H3237" s="1061" t="s">
        <v>129</v>
      </c>
      <c r="I3237" s="1061" t="s">
        <v>21</v>
      </c>
      <c r="J3237" s="1061" t="s">
        <v>7975</v>
      </c>
      <c r="K3237" s="1061" t="s">
        <v>14849</v>
      </c>
      <c r="L3237" s="1061">
        <v>1.08</v>
      </c>
      <c r="M3237" s="1061">
        <v>1.08</v>
      </c>
      <c r="N3237" s="1061">
        <v>1.08</v>
      </c>
      <c r="O3237" s="1061">
        <v>1.08</v>
      </c>
      <c r="P3237" s="1061">
        <v>1.08</v>
      </c>
      <c r="Q3237" s="1061">
        <v>1.08</v>
      </c>
      <c r="R3237" s="1061">
        <v>1.08</v>
      </c>
      <c r="S3237" s="1061">
        <v>1.08</v>
      </c>
      <c r="T3237" s="1061">
        <v>1.08</v>
      </c>
      <c r="U3237" s="1061">
        <v>1.08</v>
      </c>
      <c r="V3237" s="1061">
        <v>1.08</v>
      </c>
      <c r="W3237" s="1061">
        <v>1.08</v>
      </c>
    </row>
    <row r="3238" spans="1:23">
      <c r="A3238" s="908"/>
      <c r="B3238" s="1061" t="s">
        <v>234</v>
      </c>
      <c r="C3238" s="1061" t="s">
        <v>235</v>
      </c>
      <c r="D3238" s="1061" t="s">
        <v>5455</v>
      </c>
      <c r="E3238" s="1061" t="s">
        <v>5671</v>
      </c>
      <c r="F3238" s="1061" t="s">
        <v>5672</v>
      </c>
      <c r="G3238" s="1061" t="s">
        <v>1739</v>
      </c>
      <c r="H3238" s="1061" t="s">
        <v>129</v>
      </c>
      <c r="I3238" s="1061" t="s">
        <v>21</v>
      </c>
      <c r="J3238" s="1061" t="s">
        <v>7975</v>
      </c>
      <c r="K3238" s="1061" t="s">
        <v>14849</v>
      </c>
      <c r="L3238" s="1061">
        <v>0.38</v>
      </c>
      <c r="M3238" s="1061">
        <v>0.38</v>
      </c>
      <c r="N3238" s="1061">
        <v>0.38</v>
      </c>
      <c r="O3238" s="1061">
        <v>0.38</v>
      </c>
      <c r="P3238" s="1061">
        <v>0.38</v>
      </c>
      <c r="Q3238" s="1061">
        <v>0.38</v>
      </c>
      <c r="R3238" s="1061">
        <v>0.38</v>
      </c>
      <c r="S3238" s="1061">
        <v>0.38</v>
      </c>
      <c r="T3238" s="1061">
        <v>0.38</v>
      </c>
      <c r="U3238" s="1061">
        <v>0.38</v>
      </c>
      <c r="V3238" s="1061">
        <v>0.38</v>
      </c>
      <c r="W3238" s="1061">
        <v>0.38</v>
      </c>
    </row>
    <row r="3239" spans="1:23">
      <c r="A3239" s="908"/>
      <c r="B3239" s="1061" t="s">
        <v>234</v>
      </c>
      <c r="C3239" s="1061" t="s">
        <v>235</v>
      </c>
      <c r="D3239" s="1061" t="s">
        <v>5455</v>
      </c>
      <c r="E3239" s="1061" t="s">
        <v>12200</v>
      </c>
      <c r="F3239" s="1061" t="s">
        <v>5455</v>
      </c>
      <c r="G3239" s="1061" t="s">
        <v>1739</v>
      </c>
      <c r="H3239" s="1061" t="s">
        <v>129</v>
      </c>
      <c r="I3239" s="1061" t="s">
        <v>21</v>
      </c>
      <c r="J3239" s="1061" t="s">
        <v>7975</v>
      </c>
      <c r="K3239" s="1061" t="s">
        <v>14849</v>
      </c>
      <c r="L3239" s="1061">
        <v>0.4</v>
      </c>
      <c r="M3239" s="1061">
        <v>0.4</v>
      </c>
      <c r="N3239" s="1061">
        <v>0.4</v>
      </c>
      <c r="O3239" s="1061">
        <v>0.4</v>
      </c>
      <c r="P3239" s="1061">
        <v>0.4</v>
      </c>
      <c r="Q3239" s="1061">
        <v>0.4</v>
      </c>
      <c r="R3239" s="1061">
        <v>0.4</v>
      </c>
      <c r="S3239" s="1061">
        <v>0.4</v>
      </c>
      <c r="T3239" s="1061">
        <v>0.4</v>
      </c>
      <c r="U3239" s="1061">
        <v>0.4</v>
      </c>
      <c r="V3239" s="1061">
        <v>0.4</v>
      </c>
      <c r="W3239" s="1061">
        <v>0.4</v>
      </c>
    </row>
    <row r="3240" spans="1:23">
      <c r="A3240" s="908"/>
      <c r="B3240" s="1061" t="s">
        <v>234</v>
      </c>
      <c r="C3240" s="1061" t="s">
        <v>235</v>
      </c>
      <c r="D3240" s="1061" t="s">
        <v>5455</v>
      </c>
      <c r="E3240" s="1061" t="s">
        <v>8583</v>
      </c>
      <c r="F3240" s="1061" t="s">
        <v>6871</v>
      </c>
      <c r="G3240" s="1061" t="s">
        <v>1739</v>
      </c>
      <c r="H3240" s="1061" t="s">
        <v>129</v>
      </c>
      <c r="I3240" s="1061" t="s">
        <v>21</v>
      </c>
      <c r="J3240" s="1061" t="s">
        <v>7975</v>
      </c>
      <c r="K3240" s="1061" t="s">
        <v>14849</v>
      </c>
      <c r="L3240" s="1061">
        <v>0.4</v>
      </c>
      <c r="M3240" s="1061">
        <v>0.4</v>
      </c>
      <c r="N3240" s="1061">
        <v>0.4</v>
      </c>
      <c r="O3240" s="1061">
        <v>0.4</v>
      </c>
      <c r="P3240" s="1061">
        <v>0.4</v>
      </c>
      <c r="Q3240" s="1061">
        <v>0.4</v>
      </c>
      <c r="R3240" s="1061">
        <v>0.4</v>
      </c>
      <c r="S3240" s="1061">
        <v>0.4</v>
      </c>
      <c r="T3240" s="1061">
        <v>0.4</v>
      </c>
      <c r="U3240" s="1061">
        <v>0.4</v>
      </c>
      <c r="V3240" s="1061">
        <v>0.4</v>
      </c>
      <c r="W3240" s="1061">
        <v>0.4</v>
      </c>
    </row>
    <row r="3241" spans="1:23">
      <c r="A3241" s="908"/>
      <c r="B3241" s="1061" t="s">
        <v>234</v>
      </c>
      <c r="C3241" s="1061" t="s">
        <v>235</v>
      </c>
      <c r="D3241" s="1061" t="s">
        <v>5455</v>
      </c>
      <c r="E3241" s="1061" t="s">
        <v>8584</v>
      </c>
      <c r="F3241" s="1061" t="s">
        <v>8302</v>
      </c>
      <c r="G3241" s="1061" t="s">
        <v>1739</v>
      </c>
      <c r="H3241" s="1061" t="s">
        <v>129</v>
      </c>
      <c r="I3241" s="1061" t="s">
        <v>21</v>
      </c>
      <c r="J3241" s="1061" t="s">
        <v>7975</v>
      </c>
      <c r="K3241" s="1061" t="s">
        <v>14849</v>
      </c>
      <c r="L3241" s="1061">
        <v>0.45</v>
      </c>
      <c r="M3241" s="1061">
        <v>0.45</v>
      </c>
      <c r="N3241" s="1061">
        <v>0.45</v>
      </c>
      <c r="O3241" s="1061">
        <v>0.45</v>
      </c>
      <c r="P3241" s="1061">
        <v>0.45</v>
      </c>
      <c r="Q3241" s="1061">
        <v>0.45</v>
      </c>
      <c r="R3241" s="1061">
        <v>0.45</v>
      </c>
      <c r="S3241" s="1061">
        <v>0.45</v>
      </c>
      <c r="T3241" s="1061">
        <v>0.45</v>
      </c>
      <c r="U3241" s="1061">
        <v>0.45</v>
      </c>
      <c r="V3241" s="1061">
        <v>0.45</v>
      </c>
      <c r="W3241" s="1061">
        <v>0.45</v>
      </c>
    </row>
    <row r="3242" spans="1:23">
      <c r="A3242" s="908"/>
      <c r="B3242" s="1061" t="s">
        <v>234</v>
      </c>
      <c r="C3242" s="1061" t="s">
        <v>235</v>
      </c>
      <c r="D3242" s="1061" t="s">
        <v>5455</v>
      </c>
      <c r="E3242" s="1061" t="s">
        <v>5673</v>
      </c>
      <c r="F3242" s="1061" t="s">
        <v>5674</v>
      </c>
      <c r="G3242" s="1061" t="s">
        <v>1739</v>
      </c>
      <c r="H3242" s="1061" t="s">
        <v>129</v>
      </c>
      <c r="I3242" s="1061" t="s">
        <v>21</v>
      </c>
      <c r="J3242" s="1061" t="s">
        <v>7975</v>
      </c>
      <c r="K3242" s="1061" t="s">
        <v>14849</v>
      </c>
      <c r="L3242" s="1061">
        <v>1.31</v>
      </c>
      <c r="M3242" s="1061">
        <v>1.31</v>
      </c>
      <c r="N3242" s="1061">
        <v>1.31</v>
      </c>
      <c r="O3242" s="1061">
        <v>1.31</v>
      </c>
      <c r="P3242" s="1061">
        <v>1.31</v>
      </c>
      <c r="Q3242" s="1061">
        <v>1.31</v>
      </c>
      <c r="R3242" s="1061">
        <v>1.31</v>
      </c>
      <c r="S3242" s="1061">
        <v>1.31</v>
      </c>
      <c r="T3242" s="1061">
        <v>1.31</v>
      </c>
      <c r="U3242" s="1061">
        <v>1.31</v>
      </c>
      <c r="V3242" s="1061">
        <v>1.31</v>
      </c>
      <c r="W3242" s="1061">
        <v>1.31</v>
      </c>
    </row>
    <row r="3243" spans="1:23">
      <c r="A3243" s="908"/>
      <c r="B3243" s="1061" t="s">
        <v>234</v>
      </c>
      <c r="C3243" s="1061" t="s">
        <v>235</v>
      </c>
      <c r="D3243" s="1061" t="s">
        <v>5455</v>
      </c>
      <c r="E3243" s="1061" t="s">
        <v>9289</v>
      </c>
      <c r="F3243" s="1061" t="s">
        <v>9290</v>
      </c>
      <c r="G3243" s="1061" t="s">
        <v>1739</v>
      </c>
      <c r="H3243" s="1061" t="s">
        <v>129</v>
      </c>
      <c r="I3243" s="1061" t="s">
        <v>21</v>
      </c>
      <c r="J3243" s="1061" t="s">
        <v>7975</v>
      </c>
      <c r="K3243" s="1061" t="s">
        <v>14849</v>
      </c>
      <c r="L3243" s="1061">
        <v>2.87</v>
      </c>
      <c r="M3243" s="1061">
        <v>2.87</v>
      </c>
      <c r="N3243" s="1061">
        <v>2.87</v>
      </c>
      <c r="O3243" s="1061">
        <v>2.87</v>
      </c>
      <c r="P3243" s="1061">
        <v>2.87</v>
      </c>
      <c r="Q3243" s="1061">
        <v>2.87</v>
      </c>
      <c r="R3243" s="1061">
        <v>2.87</v>
      </c>
      <c r="S3243" s="1061">
        <v>2.87</v>
      </c>
      <c r="T3243" s="1061">
        <v>2.87</v>
      </c>
      <c r="U3243" s="1061">
        <v>2.87</v>
      </c>
      <c r="V3243" s="1061">
        <v>2.87</v>
      </c>
      <c r="W3243" s="1061">
        <v>2.87</v>
      </c>
    </row>
    <row r="3244" spans="1:23">
      <c r="A3244" s="908"/>
      <c r="B3244" s="1061" t="s">
        <v>234</v>
      </c>
      <c r="C3244" s="1061" t="s">
        <v>235</v>
      </c>
      <c r="D3244" s="1061" t="s">
        <v>5455</v>
      </c>
      <c r="E3244" s="1061" t="s">
        <v>5675</v>
      </c>
      <c r="F3244" s="1061" t="s">
        <v>5676</v>
      </c>
      <c r="G3244" s="1061" t="s">
        <v>1739</v>
      </c>
      <c r="H3244" s="1061" t="s">
        <v>129</v>
      </c>
      <c r="I3244" s="1061" t="s">
        <v>21</v>
      </c>
      <c r="J3244" s="1061" t="s">
        <v>7975</v>
      </c>
      <c r="K3244" s="1061" t="s">
        <v>14849</v>
      </c>
      <c r="L3244" s="1061">
        <v>2.16</v>
      </c>
      <c r="M3244" s="1061">
        <v>2.16</v>
      </c>
      <c r="N3244" s="1061">
        <v>2.16</v>
      </c>
      <c r="O3244" s="1061">
        <v>2.16</v>
      </c>
      <c r="P3244" s="1061">
        <v>2.16</v>
      </c>
      <c r="Q3244" s="1061">
        <v>2.16</v>
      </c>
      <c r="R3244" s="1061">
        <v>2.16</v>
      </c>
      <c r="S3244" s="1061">
        <v>2.16</v>
      </c>
      <c r="T3244" s="1061">
        <v>2.16</v>
      </c>
      <c r="U3244" s="1061">
        <v>2.16</v>
      </c>
      <c r="V3244" s="1061">
        <v>2.16</v>
      </c>
      <c r="W3244" s="1061">
        <v>2.16</v>
      </c>
    </row>
    <row r="3245" spans="1:23">
      <c r="A3245" s="908"/>
      <c r="B3245" s="1061" t="s">
        <v>234</v>
      </c>
      <c r="C3245" s="1061" t="s">
        <v>235</v>
      </c>
      <c r="D3245" s="1061" t="s">
        <v>5455</v>
      </c>
      <c r="E3245" s="1061" t="s">
        <v>5677</v>
      </c>
      <c r="F3245" s="1061" t="s">
        <v>5678</v>
      </c>
      <c r="G3245" s="1061" t="s">
        <v>1739</v>
      </c>
      <c r="H3245" s="1061" t="s">
        <v>129</v>
      </c>
      <c r="I3245" s="1061" t="s">
        <v>21</v>
      </c>
      <c r="J3245" s="1061" t="s">
        <v>7975</v>
      </c>
      <c r="K3245" s="1061" t="s">
        <v>14849</v>
      </c>
      <c r="L3245" s="1061">
        <v>5.15</v>
      </c>
      <c r="M3245" s="1061">
        <v>5.15</v>
      </c>
      <c r="N3245" s="1061">
        <v>5.15</v>
      </c>
      <c r="O3245" s="1061">
        <v>5.15</v>
      </c>
      <c r="P3245" s="1061">
        <v>5.15</v>
      </c>
      <c r="Q3245" s="1061">
        <v>5.15</v>
      </c>
      <c r="R3245" s="1061">
        <v>5.15</v>
      </c>
      <c r="S3245" s="1061">
        <v>5.15</v>
      </c>
      <c r="T3245" s="1061">
        <v>5.15</v>
      </c>
      <c r="U3245" s="1061">
        <v>5.15</v>
      </c>
      <c r="V3245" s="1061">
        <v>5.15</v>
      </c>
      <c r="W3245" s="1061">
        <v>5.15</v>
      </c>
    </row>
    <row r="3246" spans="1:23">
      <c r="A3246" s="908"/>
      <c r="B3246" s="1061" t="s">
        <v>234</v>
      </c>
      <c r="C3246" s="1061" t="s">
        <v>235</v>
      </c>
      <c r="D3246" s="1061" t="s">
        <v>5455</v>
      </c>
      <c r="E3246" s="1061" t="s">
        <v>8585</v>
      </c>
      <c r="F3246" s="1061" t="s">
        <v>5455</v>
      </c>
      <c r="G3246" s="1061" t="s">
        <v>1739</v>
      </c>
      <c r="H3246" s="1061" t="s">
        <v>129</v>
      </c>
      <c r="I3246" s="1061" t="s">
        <v>21</v>
      </c>
      <c r="J3246" s="1061" t="s">
        <v>7975</v>
      </c>
      <c r="K3246" s="1061" t="s">
        <v>14849</v>
      </c>
      <c r="L3246" s="1061">
        <v>0.06</v>
      </c>
      <c r="M3246" s="1061">
        <v>0.06</v>
      </c>
      <c r="N3246" s="1061">
        <v>0.06</v>
      </c>
      <c r="O3246" s="1061">
        <v>0.06</v>
      </c>
      <c r="P3246" s="1061">
        <v>0.06</v>
      </c>
      <c r="Q3246" s="1061">
        <v>0.06</v>
      </c>
      <c r="R3246" s="1061">
        <v>0.06</v>
      </c>
      <c r="S3246" s="1061">
        <v>0.06</v>
      </c>
      <c r="T3246" s="1061">
        <v>0.06</v>
      </c>
      <c r="U3246" s="1061">
        <v>0.06</v>
      </c>
      <c r="V3246" s="1061">
        <v>0.06</v>
      </c>
      <c r="W3246" s="1061">
        <v>0.06</v>
      </c>
    </row>
    <row r="3247" spans="1:23">
      <c r="A3247" s="908"/>
      <c r="B3247" s="1061" t="s">
        <v>234</v>
      </c>
      <c r="C3247" s="1061" t="s">
        <v>235</v>
      </c>
      <c r="D3247" s="1061" t="s">
        <v>5455</v>
      </c>
      <c r="E3247" s="1061" t="s">
        <v>8586</v>
      </c>
      <c r="F3247" s="1061" t="s">
        <v>5455</v>
      </c>
      <c r="G3247" s="1061" t="s">
        <v>1739</v>
      </c>
      <c r="H3247" s="1061" t="s">
        <v>129</v>
      </c>
      <c r="I3247" s="1061" t="s">
        <v>21</v>
      </c>
      <c r="J3247" s="1061" t="s">
        <v>7975</v>
      </c>
      <c r="K3247" s="1061" t="s">
        <v>14849</v>
      </c>
      <c r="L3247" s="1061">
        <v>49.66</v>
      </c>
      <c r="M3247" s="1061">
        <v>49.66</v>
      </c>
      <c r="N3247" s="1061">
        <v>49.66</v>
      </c>
      <c r="O3247" s="1061">
        <v>49.66</v>
      </c>
      <c r="P3247" s="1061">
        <v>49.66</v>
      </c>
      <c r="Q3247" s="1061">
        <v>49.66</v>
      </c>
      <c r="R3247" s="1061">
        <v>49.66</v>
      </c>
      <c r="S3247" s="1061">
        <v>49.66</v>
      </c>
      <c r="T3247" s="1061">
        <v>49.66</v>
      </c>
      <c r="U3247" s="1061">
        <v>49.66</v>
      </c>
      <c r="V3247" s="1061">
        <v>49.66</v>
      </c>
      <c r="W3247" s="1061">
        <v>49.66</v>
      </c>
    </row>
    <row r="3248" spans="1:23">
      <c r="A3248" s="908"/>
      <c r="B3248" s="1061" t="s">
        <v>234</v>
      </c>
      <c r="C3248" s="1061" t="s">
        <v>235</v>
      </c>
      <c r="D3248" s="1061" t="s">
        <v>5455</v>
      </c>
      <c r="E3248" s="1061" t="s">
        <v>8587</v>
      </c>
      <c r="F3248" s="1061" t="s">
        <v>5455</v>
      </c>
      <c r="G3248" s="1061" t="s">
        <v>1739</v>
      </c>
      <c r="H3248" s="1061" t="s">
        <v>129</v>
      </c>
      <c r="I3248" s="1061" t="s">
        <v>21</v>
      </c>
      <c r="J3248" s="1061" t="s">
        <v>7975</v>
      </c>
      <c r="K3248" s="1061" t="s">
        <v>14849</v>
      </c>
      <c r="L3248" s="1061">
        <v>45.37</v>
      </c>
      <c r="M3248" s="1061">
        <v>45.37</v>
      </c>
      <c r="N3248" s="1061">
        <v>45.37</v>
      </c>
      <c r="O3248" s="1061">
        <v>45.37</v>
      </c>
      <c r="P3248" s="1061">
        <v>45.37</v>
      </c>
      <c r="Q3248" s="1061">
        <v>45.37</v>
      </c>
      <c r="R3248" s="1061">
        <v>45.37</v>
      </c>
      <c r="S3248" s="1061">
        <v>45.37</v>
      </c>
      <c r="T3248" s="1061">
        <v>45.37</v>
      </c>
      <c r="U3248" s="1061">
        <v>45.37</v>
      </c>
      <c r="V3248" s="1061">
        <v>45.37</v>
      </c>
      <c r="W3248" s="1061">
        <v>45.37</v>
      </c>
    </row>
    <row r="3249" spans="1:23">
      <c r="A3249" s="908"/>
      <c r="B3249" s="1061" t="s">
        <v>234</v>
      </c>
      <c r="C3249" s="1061" t="s">
        <v>235</v>
      </c>
      <c r="D3249" s="1061" t="s">
        <v>5455</v>
      </c>
      <c r="E3249" s="1061" t="s">
        <v>8588</v>
      </c>
      <c r="F3249" s="1061" t="s">
        <v>5455</v>
      </c>
      <c r="G3249" s="1061" t="s">
        <v>1739</v>
      </c>
      <c r="H3249" s="1061" t="s">
        <v>129</v>
      </c>
      <c r="I3249" s="1061" t="s">
        <v>21</v>
      </c>
      <c r="J3249" s="1061" t="s">
        <v>7975</v>
      </c>
      <c r="K3249" s="1061" t="s">
        <v>14849</v>
      </c>
      <c r="L3249" s="1061">
        <v>49.26</v>
      </c>
      <c r="M3249" s="1061">
        <v>49.26</v>
      </c>
      <c r="N3249" s="1061">
        <v>49.26</v>
      </c>
      <c r="O3249" s="1061">
        <v>49.26</v>
      </c>
      <c r="P3249" s="1061">
        <v>49.26</v>
      </c>
      <c r="Q3249" s="1061">
        <v>49.26</v>
      </c>
      <c r="R3249" s="1061">
        <v>49.26</v>
      </c>
      <c r="S3249" s="1061">
        <v>49.26</v>
      </c>
      <c r="T3249" s="1061">
        <v>49.26</v>
      </c>
      <c r="U3249" s="1061">
        <v>49.26</v>
      </c>
      <c r="V3249" s="1061">
        <v>49.26</v>
      </c>
      <c r="W3249" s="1061">
        <v>49.26</v>
      </c>
    </row>
    <row r="3250" spans="1:23">
      <c r="A3250" s="908"/>
      <c r="B3250" s="1061" t="s">
        <v>234</v>
      </c>
      <c r="C3250" s="1061" t="s">
        <v>235</v>
      </c>
      <c r="D3250" s="1061" t="s">
        <v>5473</v>
      </c>
      <c r="E3250" s="1061" t="s">
        <v>5679</v>
      </c>
      <c r="F3250" s="1061" t="s">
        <v>5680</v>
      </c>
      <c r="G3250" s="1061" t="s">
        <v>1739</v>
      </c>
      <c r="H3250" s="1061" t="s">
        <v>129</v>
      </c>
      <c r="I3250" s="1061" t="s">
        <v>21</v>
      </c>
      <c r="J3250" s="1061" t="s">
        <v>7975</v>
      </c>
      <c r="K3250" s="1061" t="s">
        <v>14849</v>
      </c>
      <c r="L3250" s="1061">
        <v>215.7</v>
      </c>
      <c r="M3250" s="1061">
        <v>215.7</v>
      </c>
      <c r="N3250" s="1061">
        <v>215.7</v>
      </c>
      <c r="O3250" s="1061">
        <v>215.7</v>
      </c>
      <c r="P3250" s="1061">
        <v>215.7</v>
      </c>
      <c r="Q3250" s="1061">
        <v>215.7</v>
      </c>
      <c r="R3250" s="1061">
        <v>215.7</v>
      </c>
      <c r="S3250" s="1061">
        <v>215.7</v>
      </c>
      <c r="T3250" s="1061">
        <v>215.7</v>
      </c>
      <c r="U3250" s="1061">
        <v>215.7</v>
      </c>
      <c r="V3250" s="1061">
        <v>215.7</v>
      </c>
      <c r="W3250" s="1061">
        <v>215.7</v>
      </c>
    </row>
    <row r="3251" spans="1:23">
      <c r="A3251" s="908"/>
      <c r="B3251" s="1061" t="s">
        <v>234</v>
      </c>
      <c r="C3251" s="1061" t="s">
        <v>235</v>
      </c>
      <c r="D3251" s="1061" t="s">
        <v>5473</v>
      </c>
      <c r="E3251" s="1061" t="s">
        <v>5681</v>
      </c>
      <c r="F3251" s="1061" t="s">
        <v>5682</v>
      </c>
      <c r="G3251" s="1061" t="s">
        <v>1739</v>
      </c>
      <c r="H3251" s="1061" t="s">
        <v>129</v>
      </c>
      <c r="I3251" s="1061" t="s">
        <v>21</v>
      </c>
      <c r="J3251" s="1061" t="s">
        <v>7975</v>
      </c>
      <c r="K3251" s="1061" t="s">
        <v>14849</v>
      </c>
      <c r="L3251" s="1061">
        <v>107.49</v>
      </c>
      <c r="M3251" s="1061">
        <v>107.49</v>
      </c>
      <c r="N3251" s="1061">
        <v>107.49</v>
      </c>
      <c r="O3251" s="1061">
        <v>107.49</v>
      </c>
      <c r="P3251" s="1061">
        <v>107.49</v>
      </c>
      <c r="Q3251" s="1061">
        <v>107.49</v>
      </c>
      <c r="R3251" s="1061">
        <v>107.49</v>
      </c>
      <c r="S3251" s="1061">
        <v>107.49</v>
      </c>
      <c r="T3251" s="1061">
        <v>107.49</v>
      </c>
      <c r="U3251" s="1061">
        <v>107.49</v>
      </c>
      <c r="V3251" s="1061">
        <v>107.49</v>
      </c>
      <c r="W3251" s="1061">
        <v>107.49</v>
      </c>
    </row>
    <row r="3252" spans="1:23">
      <c r="A3252" s="908"/>
      <c r="B3252" s="1061" t="s">
        <v>234</v>
      </c>
      <c r="C3252" s="1061" t="s">
        <v>235</v>
      </c>
      <c r="D3252" s="1061" t="s">
        <v>5473</v>
      </c>
      <c r="E3252" s="1061" t="s">
        <v>13720</v>
      </c>
      <c r="F3252" s="1061" t="s">
        <v>5473</v>
      </c>
      <c r="G3252" s="1061" t="s">
        <v>1739</v>
      </c>
      <c r="H3252" s="1061" t="s">
        <v>129</v>
      </c>
      <c r="I3252" s="1061" t="s">
        <v>21</v>
      </c>
      <c r="J3252" s="1061" t="s">
        <v>7975</v>
      </c>
      <c r="K3252" s="1061" t="s">
        <v>14849</v>
      </c>
      <c r="L3252" s="1061">
        <v>251.66</v>
      </c>
      <c r="M3252" s="1061">
        <v>251.66</v>
      </c>
      <c r="N3252" s="1061">
        <v>251.66</v>
      </c>
      <c r="O3252" s="1061">
        <v>251.66</v>
      </c>
      <c r="P3252" s="1061">
        <v>251.66</v>
      </c>
      <c r="Q3252" s="1061">
        <v>251.66</v>
      </c>
      <c r="R3252" s="1061">
        <v>251.66</v>
      </c>
      <c r="S3252" s="1061">
        <v>251.66</v>
      </c>
      <c r="T3252" s="1061">
        <v>251.66</v>
      </c>
      <c r="U3252" s="1061">
        <v>251.66</v>
      </c>
      <c r="V3252" s="1061">
        <v>251.66</v>
      </c>
      <c r="W3252" s="1061">
        <v>251.66</v>
      </c>
    </row>
    <row r="3253" spans="1:23">
      <c r="A3253" s="908"/>
      <c r="B3253" s="1061" t="s">
        <v>234</v>
      </c>
      <c r="C3253" s="1061" t="s">
        <v>235</v>
      </c>
      <c r="D3253" s="1061" t="s">
        <v>5473</v>
      </c>
      <c r="E3253" s="1061" t="s">
        <v>5683</v>
      </c>
      <c r="F3253" s="1061" t="s">
        <v>5684</v>
      </c>
      <c r="G3253" s="1061" t="s">
        <v>1739</v>
      </c>
      <c r="H3253" s="1061" t="s">
        <v>129</v>
      </c>
      <c r="I3253" s="1061" t="s">
        <v>21</v>
      </c>
      <c r="J3253" s="1061" t="s">
        <v>7975</v>
      </c>
      <c r="K3253" s="1061" t="s">
        <v>14849</v>
      </c>
      <c r="L3253" s="1061">
        <v>183.18</v>
      </c>
      <c r="M3253" s="1061">
        <v>183.18</v>
      </c>
      <c r="N3253" s="1061">
        <v>183.18</v>
      </c>
      <c r="O3253" s="1061">
        <v>183.18</v>
      </c>
      <c r="P3253" s="1061">
        <v>183.18</v>
      </c>
      <c r="Q3253" s="1061">
        <v>183.18</v>
      </c>
      <c r="R3253" s="1061">
        <v>183.18</v>
      </c>
      <c r="S3253" s="1061">
        <v>183.18</v>
      </c>
      <c r="T3253" s="1061">
        <v>183.18</v>
      </c>
      <c r="U3253" s="1061">
        <v>183.18</v>
      </c>
      <c r="V3253" s="1061">
        <v>183.18</v>
      </c>
      <c r="W3253" s="1061">
        <v>183.18</v>
      </c>
    </row>
    <row r="3254" spans="1:23">
      <c r="A3254" s="908"/>
      <c r="B3254" s="1061" t="s">
        <v>234</v>
      </c>
      <c r="C3254" s="1061" t="s">
        <v>235</v>
      </c>
      <c r="D3254" s="1061" t="s">
        <v>5473</v>
      </c>
      <c r="E3254" s="1061" t="s">
        <v>8591</v>
      </c>
      <c r="F3254" s="1061" t="s">
        <v>8592</v>
      </c>
      <c r="G3254" s="1061" t="s">
        <v>1739</v>
      </c>
      <c r="H3254" s="1061" t="s">
        <v>129</v>
      </c>
      <c r="I3254" s="1061" t="s">
        <v>21</v>
      </c>
      <c r="J3254" s="1061" t="s">
        <v>7975</v>
      </c>
      <c r="K3254" s="1061" t="s">
        <v>14849</v>
      </c>
      <c r="L3254" s="1061">
        <v>149.29</v>
      </c>
      <c r="M3254" s="1061">
        <v>149.29</v>
      </c>
      <c r="N3254" s="1061">
        <v>149.29</v>
      </c>
      <c r="O3254" s="1061">
        <v>149.29</v>
      </c>
      <c r="P3254" s="1061">
        <v>149.29</v>
      </c>
      <c r="Q3254" s="1061">
        <v>149.29</v>
      </c>
      <c r="R3254" s="1061">
        <v>149.29</v>
      </c>
      <c r="S3254" s="1061">
        <v>149.29</v>
      </c>
      <c r="T3254" s="1061">
        <v>149.29</v>
      </c>
      <c r="U3254" s="1061">
        <v>149.29</v>
      </c>
      <c r="V3254" s="1061">
        <v>149.29</v>
      </c>
      <c r="W3254" s="1061">
        <v>149.29</v>
      </c>
    </row>
    <row r="3255" spans="1:23">
      <c r="A3255" s="908"/>
      <c r="B3255" s="1061" t="s">
        <v>234</v>
      </c>
      <c r="C3255" s="1061" t="s">
        <v>235</v>
      </c>
      <c r="D3255" s="1061" t="s">
        <v>5473</v>
      </c>
      <c r="E3255" s="1061" t="s">
        <v>9812</v>
      </c>
      <c r="F3255" s="1061" t="s">
        <v>9813</v>
      </c>
      <c r="G3255" s="1061" t="s">
        <v>1739</v>
      </c>
      <c r="H3255" s="1061" t="s">
        <v>129</v>
      </c>
      <c r="I3255" s="1061" t="s">
        <v>21</v>
      </c>
      <c r="J3255" s="1061" t="s">
        <v>7975</v>
      </c>
      <c r="K3255" s="1061" t="s">
        <v>14849</v>
      </c>
      <c r="L3255" s="1061">
        <v>53.3</v>
      </c>
      <c r="M3255" s="1061">
        <v>53.3</v>
      </c>
      <c r="N3255" s="1061">
        <v>53.3</v>
      </c>
      <c r="O3255" s="1061">
        <v>53.3</v>
      </c>
      <c r="P3255" s="1061">
        <v>53.3</v>
      </c>
      <c r="Q3255" s="1061">
        <v>53.3</v>
      </c>
      <c r="R3255" s="1061">
        <v>53.3</v>
      </c>
      <c r="S3255" s="1061">
        <v>53.3</v>
      </c>
      <c r="T3255" s="1061">
        <v>53.3</v>
      </c>
      <c r="U3255" s="1061">
        <v>53.3</v>
      </c>
      <c r="V3255" s="1061">
        <v>53.3</v>
      </c>
      <c r="W3255" s="1061">
        <v>53.3</v>
      </c>
    </row>
    <row r="3256" spans="1:23">
      <c r="A3256" s="908"/>
      <c r="B3256" s="1061" t="s">
        <v>234</v>
      </c>
      <c r="C3256" s="1061" t="s">
        <v>235</v>
      </c>
      <c r="D3256" s="1061" t="s">
        <v>5473</v>
      </c>
      <c r="E3256" s="1061" t="s">
        <v>7000</v>
      </c>
      <c r="F3256" s="1061" t="s">
        <v>7001</v>
      </c>
      <c r="G3256" s="1061" t="s">
        <v>1739</v>
      </c>
      <c r="H3256" s="1061" t="s">
        <v>129</v>
      </c>
      <c r="I3256" s="1061" t="s">
        <v>21</v>
      </c>
      <c r="J3256" s="1061" t="s">
        <v>7975</v>
      </c>
      <c r="K3256" s="1061" t="s">
        <v>14849</v>
      </c>
      <c r="L3256" s="1061">
        <v>305.61</v>
      </c>
      <c r="M3256" s="1061">
        <v>305.61</v>
      </c>
      <c r="N3256" s="1061">
        <v>305.61</v>
      </c>
      <c r="O3256" s="1061">
        <v>305.61</v>
      </c>
      <c r="P3256" s="1061">
        <v>305.61</v>
      </c>
      <c r="Q3256" s="1061">
        <v>305.61</v>
      </c>
      <c r="R3256" s="1061">
        <v>305.61</v>
      </c>
      <c r="S3256" s="1061">
        <v>305.61</v>
      </c>
      <c r="T3256" s="1061">
        <v>305.61</v>
      </c>
      <c r="U3256" s="1061">
        <v>305.61</v>
      </c>
      <c r="V3256" s="1061">
        <v>305.61</v>
      </c>
      <c r="W3256" s="1061">
        <v>305.61</v>
      </c>
    </row>
    <row r="3257" spans="1:23">
      <c r="A3257" s="908"/>
      <c r="B3257" s="1061" t="s">
        <v>234</v>
      </c>
      <c r="C3257" s="1061" t="s">
        <v>235</v>
      </c>
      <c r="D3257" s="1061" t="s">
        <v>5473</v>
      </c>
      <c r="E3257" s="1061" t="s">
        <v>13712</v>
      </c>
      <c r="F3257" s="1061" t="s">
        <v>13713</v>
      </c>
      <c r="G3257" s="1061" t="s">
        <v>1739</v>
      </c>
      <c r="H3257" s="1061" t="s">
        <v>129</v>
      </c>
      <c r="I3257" s="1061" t="s">
        <v>21</v>
      </c>
      <c r="J3257" s="1061" t="s">
        <v>7975</v>
      </c>
      <c r="K3257" s="1061" t="s">
        <v>14849</v>
      </c>
      <c r="L3257" s="1061">
        <v>186.92</v>
      </c>
      <c r="M3257" s="1061">
        <v>186.92</v>
      </c>
      <c r="N3257" s="1061">
        <v>186.92</v>
      </c>
      <c r="O3257" s="1061">
        <v>186.92</v>
      </c>
      <c r="P3257" s="1061">
        <v>186.92</v>
      </c>
      <c r="Q3257" s="1061">
        <v>186.92</v>
      </c>
      <c r="R3257" s="1061">
        <v>186.92</v>
      </c>
      <c r="S3257" s="1061">
        <v>186.92</v>
      </c>
      <c r="T3257" s="1061">
        <v>186.92</v>
      </c>
      <c r="U3257" s="1061">
        <v>186.92</v>
      </c>
      <c r="V3257" s="1061">
        <v>186.92</v>
      </c>
      <c r="W3257" s="1061">
        <v>186.92</v>
      </c>
    </row>
    <row r="3258" spans="1:23">
      <c r="A3258" s="908"/>
      <c r="B3258" s="1061" t="s">
        <v>234</v>
      </c>
      <c r="C3258" s="1061" t="s">
        <v>235</v>
      </c>
      <c r="D3258" s="1061" t="s">
        <v>5473</v>
      </c>
      <c r="E3258" s="1061" t="s">
        <v>8171</v>
      </c>
      <c r="F3258" s="1061" t="s">
        <v>8172</v>
      </c>
      <c r="G3258" s="1061" t="s">
        <v>1739</v>
      </c>
      <c r="H3258" s="1061" t="s">
        <v>129</v>
      </c>
      <c r="I3258" s="1061" t="s">
        <v>21</v>
      </c>
      <c r="J3258" s="1061" t="s">
        <v>7975</v>
      </c>
      <c r="K3258" s="1061" t="s">
        <v>14849</v>
      </c>
      <c r="L3258" s="1061">
        <v>65.91</v>
      </c>
      <c r="M3258" s="1061">
        <v>65.91</v>
      </c>
      <c r="N3258" s="1061">
        <v>65.91</v>
      </c>
      <c r="O3258" s="1061">
        <v>65.91</v>
      </c>
      <c r="P3258" s="1061">
        <v>65.91</v>
      </c>
      <c r="Q3258" s="1061">
        <v>65.91</v>
      </c>
      <c r="R3258" s="1061">
        <v>65.91</v>
      </c>
      <c r="S3258" s="1061">
        <v>65.91</v>
      </c>
      <c r="T3258" s="1061">
        <v>65.91</v>
      </c>
      <c r="U3258" s="1061">
        <v>65.91</v>
      </c>
      <c r="V3258" s="1061">
        <v>65.91</v>
      </c>
      <c r="W3258" s="1061">
        <v>65.91</v>
      </c>
    </row>
    <row r="3259" spans="1:23">
      <c r="A3259" s="908"/>
      <c r="B3259" s="1061" t="s">
        <v>234</v>
      </c>
      <c r="C3259" s="1061" t="s">
        <v>235</v>
      </c>
      <c r="D3259" s="1061" t="s">
        <v>5473</v>
      </c>
      <c r="E3259" s="1061" t="s">
        <v>5685</v>
      </c>
      <c r="F3259" s="1061" t="s">
        <v>5686</v>
      </c>
      <c r="G3259" s="1061" t="s">
        <v>1739</v>
      </c>
      <c r="H3259" s="1061" t="s">
        <v>129</v>
      </c>
      <c r="I3259" s="1061" t="s">
        <v>21</v>
      </c>
      <c r="J3259" s="1061" t="s">
        <v>7975</v>
      </c>
      <c r="K3259" s="1061" t="s">
        <v>14849</v>
      </c>
      <c r="L3259" s="1061">
        <v>321.35000000000002</v>
      </c>
      <c r="M3259" s="1061">
        <v>321.35000000000002</v>
      </c>
      <c r="N3259" s="1061">
        <v>321.35000000000002</v>
      </c>
      <c r="O3259" s="1061">
        <v>321.35000000000002</v>
      </c>
      <c r="P3259" s="1061">
        <v>321.35000000000002</v>
      </c>
      <c r="Q3259" s="1061">
        <v>321.35000000000002</v>
      </c>
      <c r="R3259" s="1061">
        <v>321.35000000000002</v>
      </c>
      <c r="S3259" s="1061">
        <v>321.35000000000002</v>
      </c>
      <c r="T3259" s="1061">
        <v>321.35000000000002</v>
      </c>
      <c r="U3259" s="1061">
        <v>321.35000000000002</v>
      </c>
      <c r="V3259" s="1061">
        <v>321.35000000000002</v>
      </c>
      <c r="W3259" s="1061">
        <v>321.35000000000002</v>
      </c>
    </row>
    <row r="3260" spans="1:23">
      <c r="A3260" s="908"/>
      <c r="B3260" s="1061" t="s">
        <v>234</v>
      </c>
      <c r="C3260" s="1061" t="s">
        <v>235</v>
      </c>
      <c r="D3260" s="1061" t="s">
        <v>5473</v>
      </c>
      <c r="E3260" s="1061" t="s">
        <v>8593</v>
      </c>
      <c r="F3260" s="1061" t="s">
        <v>10558</v>
      </c>
      <c r="G3260" s="1061" t="s">
        <v>1739</v>
      </c>
      <c r="H3260" s="1061" t="s">
        <v>129</v>
      </c>
      <c r="I3260" s="1061" t="s">
        <v>21</v>
      </c>
      <c r="J3260" s="1061" t="s">
        <v>7975</v>
      </c>
      <c r="K3260" s="1061" t="s">
        <v>14849</v>
      </c>
      <c r="L3260" s="1061">
        <v>134.31</v>
      </c>
      <c r="M3260" s="1061">
        <v>134.31</v>
      </c>
      <c r="N3260" s="1061">
        <v>134.31</v>
      </c>
      <c r="O3260" s="1061">
        <v>134.31</v>
      </c>
      <c r="P3260" s="1061">
        <v>134.31</v>
      </c>
      <c r="Q3260" s="1061">
        <v>134.31</v>
      </c>
      <c r="R3260" s="1061">
        <v>134.31</v>
      </c>
      <c r="S3260" s="1061">
        <v>134.31</v>
      </c>
      <c r="T3260" s="1061">
        <v>134.31</v>
      </c>
      <c r="U3260" s="1061">
        <v>134.31</v>
      </c>
      <c r="V3260" s="1061">
        <v>134.31</v>
      </c>
      <c r="W3260" s="1061">
        <v>134.31</v>
      </c>
    </row>
    <row r="3261" spans="1:23">
      <c r="A3261" s="908"/>
      <c r="B3261" s="1061" t="s">
        <v>234</v>
      </c>
      <c r="C3261" s="1061" t="s">
        <v>235</v>
      </c>
      <c r="D3261" s="1061" t="s">
        <v>5473</v>
      </c>
      <c r="E3261" s="1061" t="s">
        <v>13715</v>
      </c>
      <c r="F3261" s="1061" t="s">
        <v>13716</v>
      </c>
      <c r="G3261" s="1061" t="s">
        <v>1739</v>
      </c>
      <c r="H3261" s="1061" t="s">
        <v>129</v>
      </c>
      <c r="I3261" s="1061" t="s">
        <v>21</v>
      </c>
      <c r="J3261" s="1061" t="s">
        <v>7975</v>
      </c>
      <c r="K3261" s="1061" t="s">
        <v>14849</v>
      </c>
      <c r="L3261" s="1061">
        <v>327.32</v>
      </c>
      <c r="M3261" s="1061">
        <v>327.32</v>
      </c>
      <c r="N3261" s="1061">
        <v>327.32</v>
      </c>
      <c r="O3261" s="1061">
        <v>327.32</v>
      </c>
      <c r="P3261" s="1061">
        <v>327.32</v>
      </c>
      <c r="Q3261" s="1061">
        <v>327.32</v>
      </c>
      <c r="R3261" s="1061">
        <v>327.32</v>
      </c>
      <c r="S3261" s="1061">
        <v>327.32</v>
      </c>
      <c r="T3261" s="1061">
        <v>327.32</v>
      </c>
      <c r="U3261" s="1061">
        <v>327.32</v>
      </c>
      <c r="V3261" s="1061">
        <v>327.32</v>
      </c>
      <c r="W3261" s="1061">
        <v>327.32</v>
      </c>
    </row>
    <row r="3262" spans="1:23">
      <c r="A3262" s="908"/>
      <c r="B3262" s="1061" t="s">
        <v>234</v>
      </c>
      <c r="C3262" s="1061" t="s">
        <v>235</v>
      </c>
      <c r="D3262" s="1061" t="s">
        <v>5473</v>
      </c>
      <c r="E3262" s="1061" t="s">
        <v>8173</v>
      </c>
      <c r="F3262" s="1061" t="s">
        <v>5473</v>
      </c>
      <c r="G3262" s="1061" t="s">
        <v>1739</v>
      </c>
      <c r="H3262" s="1061" t="s">
        <v>129</v>
      </c>
      <c r="I3262" s="1061" t="s">
        <v>21</v>
      </c>
      <c r="J3262" s="1061" t="s">
        <v>7975</v>
      </c>
      <c r="K3262" s="1061" t="s">
        <v>14849</v>
      </c>
      <c r="L3262" s="1061">
        <v>292.14999999999998</v>
      </c>
      <c r="M3262" s="1061">
        <v>292.14999999999998</v>
      </c>
      <c r="N3262" s="1061">
        <v>292.14999999999998</v>
      </c>
      <c r="O3262" s="1061">
        <v>292.14999999999998</v>
      </c>
      <c r="P3262" s="1061">
        <v>292.14999999999998</v>
      </c>
      <c r="Q3262" s="1061">
        <v>292.14999999999998</v>
      </c>
      <c r="R3262" s="1061">
        <v>292.14999999999998</v>
      </c>
      <c r="S3262" s="1061">
        <v>292.14999999999998</v>
      </c>
      <c r="T3262" s="1061">
        <v>292.14999999999998</v>
      </c>
      <c r="U3262" s="1061">
        <v>292.14999999999998</v>
      </c>
      <c r="V3262" s="1061">
        <v>292.14999999999998</v>
      </c>
      <c r="W3262" s="1061">
        <v>292.14999999999998</v>
      </c>
    </row>
    <row r="3263" spans="1:23">
      <c r="A3263" s="908"/>
      <c r="B3263" s="1061" t="s">
        <v>234</v>
      </c>
      <c r="C3263" s="1061" t="s">
        <v>235</v>
      </c>
      <c r="D3263" s="1061" t="s">
        <v>5473</v>
      </c>
      <c r="E3263" s="1061" t="s">
        <v>9291</v>
      </c>
      <c r="F3263" s="1061" t="s">
        <v>5473</v>
      </c>
      <c r="G3263" s="1061" t="s">
        <v>1739</v>
      </c>
      <c r="H3263" s="1061" t="s">
        <v>129</v>
      </c>
      <c r="I3263" s="1061" t="s">
        <v>21</v>
      </c>
      <c r="J3263" s="1061" t="s">
        <v>7975</v>
      </c>
      <c r="K3263" s="1061" t="s">
        <v>14849</v>
      </c>
      <c r="L3263" s="1061">
        <v>397.13</v>
      </c>
      <c r="M3263" s="1061">
        <v>397.13</v>
      </c>
      <c r="N3263" s="1061">
        <v>397.13</v>
      </c>
      <c r="O3263" s="1061">
        <v>397.13</v>
      </c>
      <c r="P3263" s="1061">
        <v>397.13</v>
      </c>
      <c r="Q3263" s="1061">
        <v>397.13</v>
      </c>
      <c r="R3263" s="1061">
        <v>397.13</v>
      </c>
      <c r="S3263" s="1061">
        <v>397.13</v>
      </c>
      <c r="T3263" s="1061">
        <v>397.13</v>
      </c>
      <c r="U3263" s="1061">
        <v>397.13</v>
      </c>
      <c r="V3263" s="1061">
        <v>397.13</v>
      </c>
      <c r="W3263" s="1061">
        <v>397.13</v>
      </c>
    </row>
    <row r="3264" spans="1:23">
      <c r="A3264" s="908"/>
      <c r="B3264" s="1061" t="s">
        <v>234</v>
      </c>
      <c r="C3264" s="1061" t="s">
        <v>235</v>
      </c>
      <c r="D3264" s="1061" t="s">
        <v>5473</v>
      </c>
      <c r="E3264" s="1061" t="s">
        <v>13680</v>
      </c>
      <c r="F3264" s="1061" t="s">
        <v>13681</v>
      </c>
      <c r="G3264" s="1061" t="s">
        <v>1739</v>
      </c>
      <c r="H3264" s="1061" t="s">
        <v>129</v>
      </c>
      <c r="I3264" s="1061" t="s">
        <v>21</v>
      </c>
      <c r="J3264" s="1061" t="s">
        <v>7975</v>
      </c>
      <c r="K3264" s="1061" t="s">
        <v>14849</v>
      </c>
      <c r="L3264" s="1061">
        <v>469.26</v>
      </c>
      <c r="M3264" s="1061">
        <v>469.26</v>
      </c>
      <c r="N3264" s="1061">
        <v>469.26</v>
      </c>
      <c r="O3264" s="1061">
        <v>469.26</v>
      </c>
      <c r="P3264" s="1061">
        <v>469.26</v>
      </c>
      <c r="Q3264" s="1061">
        <v>469.26</v>
      </c>
      <c r="R3264" s="1061">
        <v>469.26</v>
      </c>
      <c r="S3264" s="1061">
        <v>469.26</v>
      </c>
      <c r="T3264" s="1061">
        <v>469.26</v>
      </c>
      <c r="U3264" s="1061">
        <v>469.26</v>
      </c>
      <c r="V3264" s="1061">
        <v>469.26</v>
      </c>
      <c r="W3264" s="1061">
        <v>469.26</v>
      </c>
    </row>
    <row r="3265" spans="1:23">
      <c r="A3265" s="908"/>
      <c r="B3265" s="1061" t="s">
        <v>234</v>
      </c>
      <c r="C3265" s="1061" t="s">
        <v>235</v>
      </c>
      <c r="D3265" s="1061" t="s">
        <v>5473</v>
      </c>
      <c r="E3265" s="1061" t="s">
        <v>5687</v>
      </c>
      <c r="F3265" s="1061" t="s">
        <v>5688</v>
      </c>
      <c r="G3265" s="1061" t="s">
        <v>1739</v>
      </c>
      <c r="H3265" s="1061" t="s">
        <v>129</v>
      </c>
      <c r="I3265" s="1061" t="s">
        <v>21</v>
      </c>
      <c r="J3265" s="1061" t="s">
        <v>7975</v>
      </c>
      <c r="K3265" s="1061" t="s">
        <v>14849</v>
      </c>
      <c r="L3265" s="1061">
        <v>76.650000000000006</v>
      </c>
      <c r="M3265" s="1061">
        <v>76.650000000000006</v>
      </c>
      <c r="N3265" s="1061">
        <v>76.650000000000006</v>
      </c>
      <c r="O3265" s="1061">
        <v>76.650000000000006</v>
      </c>
      <c r="P3265" s="1061">
        <v>76.650000000000006</v>
      </c>
      <c r="Q3265" s="1061">
        <v>76.650000000000006</v>
      </c>
      <c r="R3265" s="1061">
        <v>76.650000000000006</v>
      </c>
      <c r="S3265" s="1061">
        <v>76.650000000000006</v>
      </c>
      <c r="T3265" s="1061">
        <v>76.650000000000006</v>
      </c>
      <c r="U3265" s="1061">
        <v>76.650000000000006</v>
      </c>
      <c r="V3265" s="1061">
        <v>76.650000000000006</v>
      </c>
      <c r="W3265" s="1061">
        <v>76.650000000000006</v>
      </c>
    </row>
    <row r="3266" spans="1:23">
      <c r="A3266" s="908"/>
      <c r="B3266" s="1061" t="s">
        <v>234</v>
      </c>
      <c r="C3266" s="1061" t="s">
        <v>235</v>
      </c>
      <c r="D3266" s="1061" t="s">
        <v>5473</v>
      </c>
      <c r="E3266" s="1061" t="s">
        <v>10197</v>
      </c>
      <c r="F3266" s="1061" t="s">
        <v>10198</v>
      </c>
      <c r="G3266" s="1061" t="s">
        <v>1739</v>
      </c>
      <c r="H3266" s="1061" t="s">
        <v>129</v>
      </c>
      <c r="I3266" s="1061" t="s">
        <v>21</v>
      </c>
      <c r="J3266" s="1061" t="s">
        <v>7975</v>
      </c>
      <c r="K3266" s="1061" t="s">
        <v>14849</v>
      </c>
      <c r="L3266" s="1061">
        <v>509.04</v>
      </c>
      <c r="M3266" s="1061">
        <v>509.04</v>
      </c>
      <c r="N3266" s="1061">
        <v>509.04</v>
      </c>
      <c r="O3266" s="1061">
        <v>509.04</v>
      </c>
      <c r="P3266" s="1061">
        <v>509.04</v>
      </c>
      <c r="Q3266" s="1061">
        <v>509.04</v>
      </c>
      <c r="R3266" s="1061">
        <v>509.04</v>
      </c>
      <c r="S3266" s="1061">
        <v>509.04</v>
      </c>
      <c r="T3266" s="1061">
        <v>509.04</v>
      </c>
      <c r="U3266" s="1061">
        <v>509.04</v>
      </c>
      <c r="V3266" s="1061">
        <v>509.04</v>
      </c>
      <c r="W3266" s="1061">
        <v>509.04</v>
      </c>
    </row>
    <row r="3267" spans="1:23">
      <c r="A3267" s="908"/>
      <c r="B3267" s="1061" t="s">
        <v>234</v>
      </c>
      <c r="C3267" s="1061" t="s">
        <v>235</v>
      </c>
      <c r="D3267" s="1061" t="s">
        <v>5473</v>
      </c>
      <c r="E3267" s="1061" t="s">
        <v>9814</v>
      </c>
      <c r="F3267" s="1061" t="s">
        <v>9815</v>
      </c>
      <c r="G3267" s="1061" t="s">
        <v>1739</v>
      </c>
      <c r="H3267" s="1061" t="s">
        <v>129</v>
      </c>
      <c r="I3267" s="1061" t="s">
        <v>21</v>
      </c>
      <c r="J3267" s="1061" t="s">
        <v>7975</v>
      </c>
      <c r="K3267" s="1061" t="s">
        <v>14849</v>
      </c>
      <c r="L3267" s="1061">
        <v>112.3</v>
      </c>
      <c r="M3267" s="1061">
        <v>112.3</v>
      </c>
      <c r="N3267" s="1061">
        <v>112.3</v>
      </c>
      <c r="O3267" s="1061">
        <v>112.3</v>
      </c>
      <c r="P3267" s="1061">
        <v>112.3</v>
      </c>
      <c r="Q3267" s="1061">
        <v>112.3</v>
      </c>
      <c r="R3267" s="1061">
        <v>112.3</v>
      </c>
      <c r="S3267" s="1061">
        <v>112.3</v>
      </c>
      <c r="T3267" s="1061">
        <v>112.3</v>
      </c>
      <c r="U3267" s="1061">
        <v>112.3</v>
      </c>
      <c r="V3267" s="1061">
        <v>112.3</v>
      </c>
      <c r="W3267" s="1061">
        <v>112.3</v>
      </c>
    </row>
    <row r="3268" spans="1:23">
      <c r="A3268" s="908"/>
      <c r="B3268" s="1061" t="s">
        <v>234</v>
      </c>
      <c r="C3268" s="1061" t="s">
        <v>235</v>
      </c>
      <c r="D3268" s="1061" t="s">
        <v>5473</v>
      </c>
      <c r="E3268" s="1061" t="s">
        <v>10199</v>
      </c>
      <c r="F3268" s="1061" t="s">
        <v>10200</v>
      </c>
      <c r="G3268" s="1061" t="s">
        <v>1739</v>
      </c>
      <c r="H3268" s="1061" t="s">
        <v>129</v>
      </c>
      <c r="I3268" s="1061" t="s">
        <v>21</v>
      </c>
      <c r="J3268" s="1061" t="s">
        <v>7975</v>
      </c>
      <c r="K3268" s="1061" t="s">
        <v>14849</v>
      </c>
      <c r="L3268" s="1061">
        <v>316.02999999999997</v>
      </c>
      <c r="M3268" s="1061">
        <v>316.02999999999997</v>
      </c>
      <c r="N3268" s="1061">
        <v>316.02999999999997</v>
      </c>
      <c r="O3268" s="1061">
        <v>316.02999999999997</v>
      </c>
      <c r="P3268" s="1061">
        <v>316.02999999999997</v>
      </c>
      <c r="Q3268" s="1061">
        <v>316.02999999999997</v>
      </c>
      <c r="R3268" s="1061">
        <v>316.02999999999997</v>
      </c>
      <c r="S3268" s="1061">
        <v>316.02999999999997</v>
      </c>
      <c r="T3268" s="1061">
        <v>316.02999999999997</v>
      </c>
      <c r="U3268" s="1061">
        <v>316.02999999999997</v>
      </c>
      <c r="V3268" s="1061">
        <v>316.02999999999997</v>
      </c>
      <c r="W3268" s="1061">
        <v>316.02999999999997</v>
      </c>
    </row>
    <row r="3269" spans="1:23">
      <c r="A3269" s="908"/>
      <c r="B3269" s="1061" t="s">
        <v>234</v>
      </c>
      <c r="C3269" s="1061" t="s">
        <v>235</v>
      </c>
      <c r="D3269" s="1061" t="s">
        <v>5473</v>
      </c>
      <c r="E3269" s="1061" t="s">
        <v>6895</v>
      </c>
      <c r="F3269" s="1061" t="s">
        <v>5473</v>
      </c>
      <c r="G3269" s="1061" t="s">
        <v>1739</v>
      </c>
      <c r="H3269" s="1061" t="s">
        <v>129</v>
      </c>
      <c r="I3269" s="1061" t="s">
        <v>21</v>
      </c>
      <c r="J3269" s="1061" t="s">
        <v>7975</v>
      </c>
      <c r="K3269" s="1061" t="s">
        <v>14849</v>
      </c>
      <c r="L3269" s="1061">
        <v>52.08</v>
      </c>
      <c r="M3269" s="1061">
        <v>52.08</v>
      </c>
      <c r="N3269" s="1061">
        <v>52.08</v>
      </c>
      <c r="O3269" s="1061">
        <v>52.08</v>
      </c>
      <c r="P3269" s="1061">
        <v>52.08</v>
      </c>
      <c r="Q3269" s="1061">
        <v>52.08</v>
      </c>
      <c r="R3269" s="1061">
        <v>52.08</v>
      </c>
      <c r="S3269" s="1061">
        <v>52.08</v>
      </c>
      <c r="T3269" s="1061">
        <v>52.08</v>
      </c>
      <c r="U3269" s="1061">
        <v>52.08</v>
      </c>
      <c r="V3269" s="1061">
        <v>52.08</v>
      </c>
      <c r="W3269" s="1061">
        <v>52.08</v>
      </c>
    </row>
    <row r="3270" spans="1:23">
      <c r="A3270" s="908"/>
      <c r="B3270" s="1061" t="s">
        <v>234</v>
      </c>
      <c r="C3270" s="1061" t="s">
        <v>235</v>
      </c>
      <c r="D3270" s="1061" t="s">
        <v>5473</v>
      </c>
      <c r="E3270" s="1061" t="s">
        <v>5689</v>
      </c>
      <c r="F3270" s="1061" t="s">
        <v>5690</v>
      </c>
      <c r="G3270" s="1061" t="s">
        <v>1739</v>
      </c>
      <c r="H3270" s="1061" t="s">
        <v>129</v>
      </c>
      <c r="I3270" s="1061" t="s">
        <v>21</v>
      </c>
      <c r="J3270" s="1061" t="s">
        <v>7975</v>
      </c>
      <c r="K3270" s="1061" t="s">
        <v>14849</v>
      </c>
      <c r="L3270" s="1061">
        <v>217.67</v>
      </c>
      <c r="M3270" s="1061">
        <v>217.67</v>
      </c>
      <c r="N3270" s="1061">
        <v>217.67</v>
      </c>
      <c r="O3270" s="1061">
        <v>217.67</v>
      </c>
      <c r="P3270" s="1061">
        <v>217.67</v>
      </c>
      <c r="Q3270" s="1061">
        <v>217.67</v>
      </c>
      <c r="R3270" s="1061">
        <v>217.67</v>
      </c>
      <c r="S3270" s="1061">
        <v>217.67</v>
      </c>
      <c r="T3270" s="1061">
        <v>217.67</v>
      </c>
      <c r="U3270" s="1061">
        <v>217.67</v>
      </c>
      <c r="V3270" s="1061">
        <v>217.67</v>
      </c>
      <c r="W3270" s="1061">
        <v>217.67</v>
      </c>
    </row>
    <row r="3271" spans="1:23">
      <c r="A3271" s="908"/>
      <c r="B3271" s="1061" t="s">
        <v>234</v>
      </c>
      <c r="C3271" s="1061" t="s">
        <v>235</v>
      </c>
      <c r="D3271" s="1061" t="s">
        <v>5473</v>
      </c>
      <c r="E3271" s="1061" t="s">
        <v>9293</v>
      </c>
      <c r="F3271" s="1061" t="s">
        <v>9294</v>
      </c>
      <c r="G3271" s="1061" t="s">
        <v>1739</v>
      </c>
      <c r="H3271" s="1061" t="s">
        <v>129</v>
      </c>
      <c r="I3271" s="1061" t="s">
        <v>21</v>
      </c>
      <c r="J3271" s="1061" t="s">
        <v>7975</v>
      </c>
      <c r="K3271" s="1061" t="s">
        <v>14849</v>
      </c>
      <c r="L3271" s="1061">
        <v>379.64</v>
      </c>
      <c r="M3271" s="1061">
        <v>379.64</v>
      </c>
      <c r="N3271" s="1061">
        <v>379.64</v>
      </c>
      <c r="O3271" s="1061">
        <v>379.64</v>
      </c>
      <c r="P3271" s="1061">
        <v>379.64</v>
      </c>
      <c r="Q3271" s="1061">
        <v>379.64</v>
      </c>
      <c r="R3271" s="1061">
        <v>379.64</v>
      </c>
      <c r="S3271" s="1061">
        <v>379.64</v>
      </c>
      <c r="T3271" s="1061">
        <v>379.64</v>
      </c>
      <c r="U3271" s="1061">
        <v>379.64</v>
      </c>
      <c r="V3271" s="1061">
        <v>379.64</v>
      </c>
      <c r="W3271" s="1061">
        <v>379.64</v>
      </c>
    </row>
    <row r="3272" spans="1:23">
      <c r="A3272" s="908"/>
      <c r="B3272" s="1061" t="s">
        <v>234</v>
      </c>
      <c r="C3272" s="1061" t="s">
        <v>235</v>
      </c>
      <c r="D3272" s="1061" t="s">
        <v>5473</v>
      </c>
      <c r="E3272" s="1061" t="s">
        <v>5691</v>
      </c>
      <c r="F3272" s="1061" t="s">
        <v>5692</v>
      </c>
      <c r="G3272" s="1061" t="s">
        <v>1739</v>
      </c>
      <c r="H3272" s="1061" t="s">
        <v>129</v>
      </c>
      <c r="I3272" s="1061" t="s">
        <v>21</v>
      </c>
      <c r="J3272" s="1061" t="s">
        <v>7975</v>
      </c>
      <c r="K3272" s="1061" t="s">
        <v>14849</v>
      </c>
      <c r="L3272" s="1061">
        <v>118.88</v>
      </c>
      <c r="M3272" s="1061">
        <v>118.88</v>
      </c>
      <c r="N3272" s="1061">
        <v>118.88</v>
      </c>
      <c r="O3272" s="1061">
        <v>118.88</v>
      </c>
      <c r="P3272" s="1061">
        <v>118.88</v>
      </c>
      <c r="Q3272" s="1061">
        <v>118.88</v>
      </c>
      <c r="R3272" s="1061">
        <v>118.88</v>
      </c>
      <c r="S3272" s="1061">
        <v>118.88</v>
      </c>
      <c r="T3272" s="1061">
        <v>118.88</v>
      </c>
      <c r="U3272" s="1061">
        <v>118.88</v>
      </c>
      <c r="V3272" s="1061">
        <v>118.88</v>
      </c>
      <c r="W3272" s="1061">
        <v>118.88</v>
      </c>
    </row>
    <row r="3273" spans="1:23">
      <c r="A3273" s="908"/>
      <c r="B3273" s="1061" t="s">
        <v>234</v>
      </c>
      <c r="C3273" s="1061" t="s">
        <v>235</v>
      </c>
      <c r="D3273" s="1061" t="s">
        <v>5473</v>
      </c>
      <c r="E3273" s="1061" t="s">
        <v>9295</v>
      </c>
      <c r="F3273" s="1061" t="s">
        <v>8175</v>
      </c>
      <c r="G3273" s="1061" t="s">
        <v>1739</v>
      </c>
      <c r="H3273" s="1061" t="s">
        <v>129</v>
      </c>
      <c r="I3273" s="1061" t="s">
        <v>21</v>
      </c>
      <c r="J3273" s="1061" t="s">
        <v>7975</v>
      </c>
      <c r="K3273" s="1061" t="s">
        <v>14849</v>
      </c>
      <c r="L3273" s="1061">
        <v>113.53</v>
      </c>
      <c r="M3273" s="1061">
        <v>113.53</v>
      </c>
      <c r="N3273" s="1061">
        <v>113.53</v>
      </c>
      <c r="O3273" s="1061">
        <v>113.53</v>
      </c>
      <c r="P3273" s="1061">
        <v>113.53</v>
      </c>
      <c r="Q3273" s="1061">
        <v>113.53</v>
      </c>
      <c r="R3273" s="1061">
        <v>113.53</v>
      </c>
      <c r="S3273" s="1061">
        <v>113.53</v>
      </c>
      <c r="T3273" s="1061">
        <v>113.53</v>
      </c>
      <c r="U3273" s="1061">
        <v>113.53</v>
      </c>
      <c r="V3273" s="1061">
        <v>113.53</v>
      </c>
      <c r="W3273" s="1061">
        <v>113.53</v>
      </c>
    </row>
    <row r="3274" spans="1:23">
      <c r="A3274" s="908"/>
      <c r="B3274" s="1061" t="s">
        <v>234</v>
      </c>
      <c r="C3274" s="1061" t="s">
        <v>235</v>
      </c>
      <c r="D3274" s="1061" t="s">
        <v>5473</v>
      </c>
      <c r="E3274" s="1061" t="s">
        <v>9296</v>
      </c>
      <c r="F3274" s="1061" t="s">
        <v>8178</v>
      </c>
      <c r="G3274" s="1061" t="s">
        <v>1739</v>
      </c>
      <c r="H3274" s="1061" t="s">
        <v>129</v>
      </c>
      <c r="I3274" s="1061" t="s">
        <v>21</v>
      </c>
      <c r="J3274" s="1061" t="s">
        <v>7975</v>
      </c>
      <c r="K3274" s="1061" t="s">
        <v>14849</v>
      </c>
      <c r="L3274" s="1061">
        <v>159.91999999999999</v>
      </c>
      <c r="M3274" s="1061">
        <v>159.91999999999999</v>
      </c>
      <c r="N3274" s="1061">
        <v>159.91999999999999</v>
      </c>
      <c r="O3274" s="1061">
        <v>159.91999999999999</v>
      </c>
      <c r="P3274" s="1061">
        <v>159.91999999999999</v>
      </c>
      <c r="Q3274" s="1061">
        <v>159.91999999999999</v>
      </c>
      <c r="R3274" s="1061">
        <v>159.91999999999999</v>
      </c>
      <c r="S3274" s="1061">
        <v>159.91999999999999</v>
      </c>
      <c r="T3274" s="1061">
        <v>159.91999999999999</v>
      </c>
      <c r="U3274" s="1061">
        <v>159.91999999999999</v>
      </c>
      <c r="V3274" s="1061">
        <v>159.91999999999999</v>
      </c>
      <c r="W3274" s="1061">
        <v>159.91999999999999</v>
      </c>
    </row>
    <row r="3275" spans="1:23">
      <c r="A3275" s="908"/>
      <c r="B3275" s="1061" t="s">
        <v>234</v>
      </c>
      <c r="C3275" s="1061" t="s">
        <v>235</v>
      </c>
      <c r="D3275" s="1061" t="s">
        <v>5473</v>
      </c>
      <c r="E3275" s="1061" t="s">
        <v>8598</v>
      </c>
      <c r="F3275" s="1061" t="s">
        <v>10559</v>
      </c>
      <c r="G3275" s="1061" t="s">
        <v>1739</v>
      </c>
      <c r="H3275" s="1061" t="s">
        <v>129</v>
      </c>
      <c r="I3275" s="1061" t="s">
        <v>21</v>
      </c>
      <c r="J3275" s="1061" t="s">
        <v>7975</v>
      </c>
      <c r="K3275" s="1061" t="s">
        <v>14849</v>
      </c>
      <c r="L3275" s="1061">
        <v>621.02</v>
      </c>
      <c r="M3275" s="1061">
        <v>621.02</v>
      </c>
      <c r="N3275" s="1061">
        <v>621.02</v>
      </c>
      <c r="O3275" s="1061">
        <v>621.02</v>
      </c>
      <c r="P3275" s="1061">
        <v>621.02</v>
      </c>
      <c r="Q3275" s="1061">
        <v>621.02</v>
      </c>
      <c r="R3275" s="1061">
        <v>621.02</v>
      </c>
      <c r="S3275" s="1061">
        <v>621.02</v>
      </c>
      <c r="T3275" s="1061">
        <v>621.02</v>
      </c>
      <c r="U3275" s="1061">
        <v>621.02</v>
      </c>
      <c r="V3275" s="1061">
        <v>621.02</v>
      </c>
      <c r="W3275" s="1061">
        <v>621.02</v>
      </c>
    </row>
    <row r="3276" spans="1:23">
      <c r="A3276" s="908"/>
      <c r="B3276" s="1061" t="s">
        <v>234</v>
      </c>
      <c r="C3276" s="1061" t="s">
        <v>235</v>
      </c>
      <c r="D3276" s="1061" t="s">
        <v>5473</v>
      </c>
      <c r="E3276" s="1061" t="s">
        <v>13710</v>
      </c>
      <c r="F3276" s="1061" t="s">
        <v>13711</v>
      </c>
      <c r="G3276" s="1061" t="s">
        <v>1739</v>
      </c>
      <c r="H3276" s="1061" t="s">
        <v>129</v>
      </c>
      <c r="I3276" s="1061" t="s">
        <v>21</v>
      </c>
      <c r="J3276" s="1061" t="s">
        <v>7975</v>
      </c>
      <c r="K3276" s="1061" t="s">
        <v>14849</v>
      </c>
      <c r="L3276" s="1061">
        <v>267.02999999999997</v>
      </c>
      <c r="M3276" s="1061">
        <v>267.02999999999997</v>
      </c>
      <c r="N3276" s="1061">
        <v>267.02999999999997</v>
      </c>
      <c r="O3276" s="1061">
        <v>267.02999999999997</v>
      </c>
      <c r="P3276" s="1061">
        <v>267.02999999999997</v>
      </c>
      <c r="Q3276" s="1061">
        <v>267.02999999999997</v>
      </c>
      <c r="R3276" s="1061">
        <v>267.02999999999997</v>
      </c>
      <c r="S3276" s="1061">
        <v>267.02999999999997</v>
      </c>
      <c r="T3276" s="1061">
        <v>267.02999999999997</v>
      </c>
      <c r="U3276" s="1061">
        <v>267.02999999999997</v>
      </c>
      <c r="V3276" s="1061">
        <v>267.02999999999997</v>
      </c>
      <c r="W3276" s="1061">
        <v>267.02999999999997</v>
      </c>
    </row>
    <row r="3277" spans="1:23">
      <c r="A3277" s="908"/>
      <c r="B3277" s="1061" t="s">
        <v>234</v>
      </c>
      <c r="C3277" s="1061" t="s">
        <v>235</v>
      </c>
      <c r="D3277" s="1061" t="s">
        <v>5473</v>
      </c>
      <c r="E3277" s="1061" t="s">
        <v>5693</v>
      </c>
      <c r="F3277" s="1061" t="s">
        <v>5694</v>
      </c>
      <c r="G3277" s="1061" t="s">
        <v>1739</v>
      </c>
      <c r="H3277" s="1061" t="s">
        <v>129</v>
      </c>
      <c r="I3277" s="1061" t="s">
        <v>21</v>
      </c>
      <c r="J3277" s="1061" t="s">
        <v>7975</v>
      </c>
      <c r="K3277" s="1061" t="s">
        <v>14849</v>
      </c>
      <c r="L3277" s="1061">
        <v>195.91</v>
      </c>
      <c r="M3277" s="1061">
        <v>195.91</v>
      </c>
      <c r="N3277" s="1061">
        <v>195.91</v>
      </c>
      <c r="O3277" s="1061">
        <v>195.91</v>
      </c>
      <c r="P3277" s="1061">
        <v>195.91</v>
      </c>
      <c r="Q3277" s="1061">
        <v>195.91</v>
      </c>
      <c r="R3277" s="1061">
        <v>195.91</v>
      </c>
      <c r="S3277" s="1061">
        <v>195.91</v>
      </c>
      <c r="T3277" s="1061">
        <v>195.91</v>
      </c>
      <c r="U3277" s="1061">
        <v>195.91</v>
      </c>
      <c r="V3277" s="1061">
        <v>195.91</v>
      </c>
      <c r="W3277" s="1061">
        <v>195.91</v>
      </c>
    </row>
    <row r="3278" spans="1:23">
      <c r="A3278" s="908"/>
      <c r="B3278" s="1061" t="s">
        <v>234</v>
      </c>
      <c r="C3278" s="1061" t="s">
        <v>235</v>
      </c>
      <c r="D3278" s="1061" t="s">
        <v>5473</v>
      </c>
      <c r="E3278" s="1061" t="s">
        <v>8599</v>
      </c>
      <c r="F3278" s="1061" t="s">
        <v>8600</v>
      </c>
      <c r="G3278" s="1061" t="s">
        <v>1739</v>
      </c>
      <c r="H3278" s="1061" t="s">
        <v>129</v>
      </c>
      <c r="I3278" s="1061" t="s">
        <v>21</v>
      </c>
      <c r="J3278" s="1061" t="s">
        <v>7975</v>
      </c>
      <c r="K3278" s="1061" t="s">
        <v>14849</v>
      </c>
      <c r="L3278" s="1061">
        <v>120.93</v>
      </c>
      <c r="M3278" s="1061">
        <v>120.93</v>
      </c>
      <c r="N3278" s="1061">
        <v>120.93</v>
      </c>
      <c r="O3278" s="1061">
        <v>120.93</v>
      </c>
      <c r="P3278" s="1061">
        <v>120.93</v>
      </c>
      <c r="Q3278" s="1061">
        <v>120.93</v>
      </c>
      <c r="R3278" s="1061">
        <v>120.93</v>
      </c>
      <c r="S3278" s="1061">
        <v>120.93</v>
      </c>
      <c r="T3278" s="1061">
        <v>120.93</v>
      </c>
      <c r="U3278" s="1061">
        <v>120.93</v>
      </c>
      <c r="V3278" s="1061">
        <v>120.93</v>
      </c>
      <c r="W3278" s="1061">
        <v>120.93</v>
      </c>
    </row>
    <row r="3279" spans="1:23">
      <c r="A3279" s="908"/>
      <c r="B3279" s="1061" t="s">
        <v>234</v>
      </c>
      <c r="C3279" s="1061" t="s">
        <v>235</v>
      </c>
      <c r="D3279" s="1061" t="s">
        <v>5473</v>
      </c>
      <c r="E3279" s="1061" t="s">
        <v>9145</v>
      </c>
      <c r="F3279" s="1061" t="s">
        <v>9146</v>
      </c>
      <c r="G3279" s="1061" t="s">
        <v>1739</v>
      </c>
      <c r="H3279" s="1061" t="s">
        <v>129</v>
      </c>
      <c r="I3279" s="1061" t="s">
        <v>21</v>
      </c>
      <c r="J3279" s="1061" t="s">
        <v>7975</v>
      </c>
      <c r="K3279" s="1061" t="s">
        <v>14849</v>
      </c>
      <c r="L3279" s="1061">
        <v>137.19999999999999</v>
      </c>
      <c r="M3279" s="1061">
        <v>137.19999999999999</v>
      </c>
      <c r="N3279" s="1061">
        <v>137.19999999999999</v>
      </c>
      <c r="O3279" s="1061">
        <v>137.19999999999999</v>
      </c>
      <c r="P3279" s="1061">
        <v>137.19999999999999</v>
      </c>
      <c r="Q3279" s="1061">
        <v>137.19999999999999</v>
      </c>
      <c r="R3279" s="1061">
        <v>137.19999999999999</v>
      </c>
      <c r="S3279" s="1061">
        <v>137.19999999999999</v>
      </c>
      <c r="T3279" s="1061">
        <v>137.19999999999999</v>
      </c>
      <c r="U3279" s="1061">
        <v>137.19999999999999</v>
      </c>
      <c r="V3279" s="1061">
        <v>137.19999999999999</v>
      </c>
      <c r="W3279" s="1061">
        <v>137.19999999999999</v>
      </c>
    </row>
    <row r="3280" spans="1:23">
      <c r="A3280" s="908"/>
      <c r="B3280" s="1061" t="s">
        <v>234</v>
      </c>
      <c r="C3280" s="1061" t="s">
        <v>235</v>
      </c>
      <c r="D3280" s="1061" t="s">
        <v>5473</v>
      </c>
      <c r="E3280" s="1061" t="s">
        <v>5695</v>
      </c>
      <c r="F3280" s="1061" t="s">
        <v>5696</v>
      </c>
      <c r="G3280" s="1061" t="s">
        <v>1739</v>
      </c>
      <c r="H3280" s="1061" t="s">
        <v>129</v>
      </c>
      <c r="I3280" s="1061" t="s">
        <v>21</v>
      </c>
      <c r="J3280" s="1061" t="s">
        <v>7975</v>
      </c>
      <c r="K3280" s="1061" t="s">
        <v>14849</v>
      </c>
      <c r="L3280" s="1061">
        <v>98.48</v>
      </c>
      <c r="M3280" s="1061">
        <v>98.48</v>
      </c>
      <c r="N3280" s="1061">
        <v>98.48</v>
      </c>
      <c r="O3280" s="1061">
        <v>98.48</v>
      </c>
      <c r="P3280" s="1061">
        <v>98.48</v>
      </c>
      <c r="Q3280" s="1061">
        <v>98.48</v>
      </c>
      <c r="R3280" s="1061">
        <v>98.48</v>
      </c>
      <c r="S3280" s="1061">
        <v>98.48</v>
      </c>
      <c r="T3280" s="1061">
        <v>98.48</v>
      </c>
      <c r="U3280" s="1061">
        <v>98.48</v>
      </c>
      <c r="V3280" s="1061">
        <v>98.48</v>
      </c>
      <c r="W3280" s="1061">
        <v>98.48</v>
      </c>
    </row>
    <row r="3281" spans="1:23">
      <c r="A3281" s="908"/>
      <c r="B3281" s="1061" t="s">
        <v>234</v>
      </c>
      <c r="C3281" s="1061" t="s">
        <v>235</v>
      </c>
      <c r="D3281" s="1061" t="s">
        <v>5473</v>
      </c>
      <c r="E3281" s="1061" t="s">
        <v>9147</v>
      </c>
      <c r="F3281" s="1061" t="s">
        <v>9148</v>
      </c>
      <c r="G3281" s="1061" t="s">
        <v>1739</v>
      </c>
      <c r="H3281" s="1061" t="s">
        <v>129</v>
      </c>
      <c r="I3281" s="1061" t="s">
        <v>21</v>
      </c>
      <c r="J3281" s="1061" t="s">
        <v>7975</v>
      </c>
      <c r="K3281" s="1061" t="s">
        <v>14849</v>
      </c>
      <c r="L3281" s="1061">
        <v>292.39</v>
      </c>
      <c r="M3281" s="1061">
        <v>292.39</v>
      </c>
      <c r="N3281" s="1061">
        <v>292.39</v>
      </c>
      <c r="O3281" s="1061">
        <v>292.39</v>
      </c>
      <c r="P3281" s="1061">
        <v>292.39</v>
      </c>
      <c r="Q3281" s="1061">
        <v>292.39</v>
      </c>
      <c r="R3281" s="1061">
        <v>292.39</v>
      </c>
      <c r="S3281" s="1061">
        <v>292.39</v>
      </c>
      <c r="T3281" s="1061">
        <v>292.39</v>
      </c>
      <c r="U3281" s="1061">
        <v>292.39</v>
      </c>
      <c r="V3281" s="1061">
        <v>292.39</v>
      </c>
      <c r="W3281" s="1061">
        <v>292.39</v>
      </c>
    </row>
    <row r="3282" spans="1:23">
      <c r="A3282" s="908"/>
      <c r="B3282" s="1061" t="s">
        <v>234</v>
      </c>
      <c r="C3282" s="1061" t="s">
        <v>235</v>
      </c>
      <c r="D3282" s="1061" t="s">
        <v>5473</v>
      </c>
      <c r="E3282" s="1061" t="s">
        <v>5697</v>
      </c>
      <c r="F3282" s="1061" t="s">
        <v>5698</v>
      </c>
      <c r="G3282" s="1061" t="s">
        <v>1739</v>
      </c>
      <c r="H3282" s="1061" t="s">
        <v>129</v>
      </c>
      <c r="I3282" s="1061" t="s">
        <v>21</v>
      </c>
      <c r="J3282" s="1061" t="s">
        <v>7975</v>
      </c>
      <c r="K3282" s="1061" t="s">
        <v>14849</v>
      </c>
      <c r="L3282" s="1061">
        <v>252.62</v>
      </c>
      <c r="M3282" s="1061">
        <v>252.62</v>
      </c>
      <c r="N3282" s="1061">
        <v>252.62</v>
      </c>
      <c r="O3282" s="1061">
        <v>252.62</v>
      </c>
      <c r="P3282" s="1061">
        <v>252.62</v>
      </c>
      <c r="Q3282" s="1061">
        <v>252.62</v>
      </c>
      <c r="R3282" s="1061">
        <v>252.62</v>
      </c>
      <c r="S3282" s="1061">
        <v>252.62</v>
      </c>
      <c r="T3282" s="1061">
        <v>252.62</v>
      </c>
      <c r="U3282" s="1061">
        <v>252.62</v>
      </c>
      <c r="V3282" s="1061">
        <v>252.62</v>
      </c>
      <c r="W3282" s="1061">
        <v>252.62</v>
      </c>
    </row>
    <row r="3283" spans="1:23">
      <c r="A3283" s="908"/>
      <c r="B3283" s="1061" t="s">
        <v>234</v>
      </c>
      <c r="C3283" s="1061" t="s">
        <v>235</v>
      </c>
      <c r="D3283" s="1061" t="s">
        <v>5473</v>
      </c>
      <c r="E3283" s="1061" t="s">
        <v>13356</v>
      </c>
      <c r="F3283" s="1061" t="s">
        <v>13357</v>
      </c>
      <c r="G3283" s="1061" t="s">
        <v>1739</v>
      </c>
      <c r="H3283" s="1061" t="s">
        <v>129</v>
      </c>
      <c r="I3283" s="1061" t="s">
        <v>21</v>
      </c>
      <c r="J3283" s="1061" t="s">
        <v>7975</v>
      </c>
      <c r="K3283" s="1061" t="s">
        <v>14849</v>
      </c>
      <c r="L3283" s="1061">
        <v>184.27</v>
      </c>
      <c r="M3283" s="1061">
        <v>184.27</v>
      </c>
      <c r="N3283" s="1061">
        <v>184.27</v>
      </c>
      <c r="O3283" s="1061">
        <v>184.27</v>
      </c>
      <c r="P3283" s="1061">
        <v>184.27</v>
      </c>
      <c r="Q3283" s="1061">
        <v>184.27</v>
      </c>
      <c r="R3283" s="1061">
        <v>184.27</v>
      </c>
      <c r="S3283" s="1061">
        <v>184.27</v>
      </c>
      <c r="T3283" s="1061">
        <v>184.27</v>
      </c>
      <c r="U3283" s="1061">
        <v>184.27</v>
      </c>
      <c r="V3283" s="1061">
        <v>184.27</v>
      </c>
      <c r="W3283" s="1061">
        <v>184.27</v>
      </c>
    </row>
    <row r="3284" spans="1:23">
      <c r="A3284" s="908"/>
      <c r="B3284" s="1061" t="s">
        <v>234</v>
      </c>
      <c r="C3284" s="1061" t="s">
        <v>235</v>
      </c>
      <c r="D3284" s="1061" t="s">
        <v>5473</v>
      </c>
      <c r="E3284" s="1061" t="s">
        <v>13726</v>
      </c>
      <c r="F3284" s="1061" t="s">
        <v>5700</v>
      </c>
      <c r="G3284" s="1061" t="s">
        <v>1739</v>
      </c>
      <c r="H3284" s="1061" t="s">
        <v>129</v>
      </c>
      <c r="I3284" s="1061" t="s">
        <v>21</v>
      </c>
      <c r="J3284" s="1061" t="s">
        <v>7975</v>
      </c>
      <c r="K3284" s="1061" t="s">
        <v>14849</v>
      </c>
      <c r="L3284" s="1061">
        <v>194.22</v>
      </c>
      <c r="M3284" s="1061">
        <v>194.22</v>
      </c>
      <c r="N3284" s="1061">
        <v>194.22</v>
      </c>
      <c r="O3284" s="1061">
        <v>194.22</v>
      </c>
      <c r="P3284" s="1061">
        <v>194.22</v>
      </c>
      <c r="Q3284" s="1061">
        <v>194.22</v>
      </c>
      <c r="R3284" s="1061">
        <v>194.22</v>
      </c>
      <c r="S3284" s="1061">
        <v>194.22</v>
      </c>
      <c r="T3284" s="1061">
        <v>194.22</v>
      </c>
      <c r="U3284" s="1061">
        <v>194.22</v>
      </c>
      <c r="V3284" s="1061">
        <v>194.22</v>
      </c>
      <c r="W3284" s="1061">
        <v>194.22</v>
      </c>
    </row>
    <row r="3285" spans="1:23">
      <c r="A3285" s="908"/>
      <c r="B3285" s="1061" t="s">
        <v>234</v>
      </c>
      <c r="C3285" s="1061" t="s">
        <v>235</v>
      </c>
      <c r="D3285" s="1061" t="s">
        <v>5473</v>
      </c>
      <c r="E3285" s="1061" t="s">
        <v>5699</v>
      </c>
      <c r="F3285" s="1061" t="s">
        <v>5700</v>
      </c>
      <c r="G3285" s="1061" t="s">
        <v>1739</v>
      </c>
      <c r="H3285" s="1061" t="s">
        <v>129</v>
      </c>
      <c r="I3285" s="1061" t="s">
        <v>21</v>
      </c>
      <c r="J3285" s="1061" t="s">
        <v>7975</v>
      </c>
      <c r="K3285" s="1061" t="s">
        <v>14849</v>
      </c>
      <c r="L3285" s="1061">
        <v>383.4</v>
      </c>
      <c r="M3285" s="1061">
        <v>383.4</v>
      </c>
      <c r="N3285" s="1061">
        <v>383.4</v>
      </c>
      <c r="O3285" s="1061">
        <v>383.4</v>
      </c>
      <c r="P3285" s="1061">
        <v>383.4</v>
      </c>
      <c r="Q3285" s="1061">
        <v>383.4</v>
      </c>
      <c r="R3285" s="1061">
        <v>383.4</v>
      </c>
      <c r="S3285" s="1061">
        <v>383.4</v>
      </c>
      <c r="T3285" s="1061">
        <v>383.4</v>
      </c>
      <c r="U3285" s="1061">
        <v>383.4</v>
      </c>
      <c r="V3285" s="1061">
        <v>383.4</v>
      </c>
      <c r="W3285" s="1061">
        <v>383.4</v>
      </c>
    </row>
    <row r="3286" spans="1:23">
      <c r="A3286" s="908"/>
      <c r="B3286" s="1061" t="s">
        <v>234</v>
      </c>
      <c r="C3286" s="1061" t="s">
        <v>235</v>
      </c>
      <c r="D3286" s="1061" t="s">
        <v>5473</v>
      </c>
      <c r="E3286" s="1061" t="s">
        <v>5701</v>
      </c>
      <c r="F3286" s="1061" t="s">
        <v>5702</v>
      </c>
      <c r="G3286" s="1061" t="s">
        <v>1739</v>
      </c>
      <c r="H3286" s="1061" t="s">
        <v>129</v>
      </c>
      <c r="I3286" s="1061" t="s">
        <v>21</v>
      </c>
      <c r="J3286" s="1061" t="s">
        <v>7975</v>
      </c>
      <c r="K3286" s="1061" t="s">
        <v>14849</v>
      </c>
      <c r="L3286" s="1061">
        <v>68.849999999999994</v>
      </c>
      <c r="M3286" s="1061">
        <v>68.849999999999994</v>
      </c>
      <c r="N3286" s="1061">
        <v>68.849999999999994</v>
      </c>
      <c r="O3286" s="1061">
        <v>68.849999999999994</v>
      </c>
      <c r="P3286" s="1061">
        <v>68.849999999999994</v>
      </c>
      <c r="Q3286" s="1061">
        <v>68.849999999999994</v>
      </c>
      <c r="R3286" s="1061">
        <v>68.849999999999994</v>
      </c>
      <c r="S3286" s="1061">
        <v>68.849999999999994</v>
      </c>
      <c r="T3286" s="1061">
        <v>68.849999999999994</v>
      </c>
      <c r="U3286" s="1061">
        <v>68.849999999999994</v>
      </c>
      <c r="V3286" s="1061">
        <v>68.849999999999994</v>
      </c>
      <c r="W3286" s="1061">
        <v>68.849999999999994</v>
      </c>
    </row>
    <row r="3287" spans="1:23">
      <c r="A3287" s="908"/>
      <c r="B3287" s="1061" t="s">
        <v>234</v>
      </c>
      <c r="C3287" s="1061" t="s">
        <v>235</v>
      </c>
      <c r="D3287" s="1061" t="s">
        <v>5473</v>
      </c>
      <c r="E3287" s="1061" t="s">
        <v>6896</v>
      </c>
      <c r="F3287" s="1061" t="s">
        <v>5473</v>
      </c>
      <c r="G3287" s="1061" t="s">
        <v>1739</v>
      </c>
      <c r="H3287" s="1061" t="s">
        <v>129</v>
      </c>
      <c r="I3287" s="1061" t="s">
        <v>21</v>
      </c>
      <c r="J3287" s="1061" t="s">
        <v>7975</v>
      </c>
      <c r="K3287" s="1061" t="s">
        <v>14849</v>
      </c>
      <c r="L3287" s="1061">
        <v>282.32</v>
      </c>
      <c r="M3287" s="1061">
        <v>282.32</v>
      </c>
      <c r="N3287" s="1061">
        <v>282.32</v>
      </c>
      <c r="O3287" s="1061">
        <v>282.32</v>
      </c>
      <c r="P3287" s="1061">
        <v>282.32</v>
      </c>
      <c r="Q3287" s="1061">
        <v>282.32</v>
      </c>
      <c r="R3287" s="1061">
        <v>282.32</v>
      </c>
      <c r="S3287" s="1061">
        <v>282.32</v>
      </c>
      <c r="T3287" s="1061">
        <v>282.32</v>
      </c>
      <c r="U3287" s="1061">
        <v>282.32</v>
      </c>
      <c r="V3287" s="1061">
        <v>282.32</v>
      </c>
      <c r="W3287" s="1061">
        <v>282.32</v>
      </c>
    </row>
    <row r="3288" spans="1:23">
      <c r="A3288" s="908"/>
      <c r="B3288" s="1061" t="s">
        <v>234</v>
      </c>
      <c r="C3288" s="1061" t="s">
        <v>235</v>
      </c>
      <c r="D3288" s="1061" t="s">
        <v>5473</v>
      </c>
      <c r="E3288" s="1061" t="s">
        <v>9297</v>
      </c>
      <c r="F3288" s="1061" t="s">
        <v>9298</v>
      </c>
      <c r="G3288" s="1061" t="s">
        <v>1739</v>
      </c>
      <c r="H3288" s="1061" t="s">
        <v>129</v>
      </c>
      <c r="I3288" s="1061" t="s">
        <v>21</v>
      </c>
      <c r="J3288" s="1061" t="s">
        <v>7975</v>
      </c>
      <c r="K3288" s="1061" t="s">
        <v>14849</v>
      </c>
      <c r="L3288" s="1061">
        <v>164.54</v>
      </c>
      <c r="M3288" s="1061">
        <v>164.54</v>
      </c>
      <c r="N3288" s="1061">
        <v>164.54</v>
      </c>
      <c r="O3288" s="1061">
        <v>164.54</v>
      </c>
      <c r="P3288" s="1061">
        <v>164.54</v>
      </c>
      <c r="Q3288" s="1061">
        <v>164.54</v>
      </c>
      <c r="R3288" s="1061">
        <v>164.54</v>
      </c>
      <c r="S3288" s="1061">
        <v>164.54</v>
      </c>
      <c r="T3288" s="1061">
        <v>164.54</v>
      </c>
      <c r="U3288" s="1061">
        <v>164.54</v>
      </c>
      <c r="V3288" s="1061">
        <v>164.54</v>
      </c>
      <c r="W3288" s="1061">
        <v>164.54</v>
      </c>
    </row>
    <row r="3289" spans="1:23">
      <c r="A3289" s="908"/>
      <c r="B3289" s="1061" t="s">
        <v>234</v>
      </c>
      <c r="C3289" s="1061" t="s">
        <v>235</v>
      </c>
      <c r="D3289" s="1061" t="s">
        <v>5473</v>
      </c>
      <c r="E3289" s="1061" t="s">
        <v>5703</v>
      </c>
      <c r="F3289" s="1061" t="s">
        <v>5704</v>
      </c>
      <c r="G3289" s="1061" t="s">
        <v>1739</v>
      </c>
      <c r="H3289" s="1061" t="s">
        <v>129</v>
      </c>
      <c r="I3289" s="1061" t="s">
        <v>21</v>
      </c>
      <c r="J3289" s="1061" t="s">
        <v>7975</v>
      </c>
      <c r="K3289" s="1061" t="s">
        <v>14849</v>
      </c>
      <c r="L3289" s="1061">
        <v>297.99</v>
      </c>
      <c r="M3289" s="1061">
        <v>297.99</v>
      </c>
      <c r="N3289" s="1061">
        <v>297.99</v>
      </c>
      <c r="O3289" s="1061">
        <v>297.99</v>
      </c>
      <c r="P3289" s="1061">
        <v>297.99</v>
      </c>
      <c r="Q3289" s="1061">
        <v>297.99</v>
      </c>
      <c r="R3289" s="1061">
        <v>297.99</v>
      </c>
      <c r="S3289" s="1061">
        <v>297.99</v>
      </c>
      <c r="T3289" s="1061">
        <v>297.99</v>
      </c>
      <c r="U3289" s="1061">
        <v>297.99</v>
      </c>
      <c r="V3289" s="1061">
        <v>297.99</v>
      </c>
      <c r="W3289" s="1061">
        <v>297.99</v>
      </c>
    </row>
    <row r="3290" spans="1:23">
      <c r="A3290" s="908"/>
      <c r="B3290" s="1061" t="s">
        <v>234</v>
      </c>
      <c r="C3290" s="1061" t="s">
        <v>235</v>
      </c>
      <c r="D3290" s="1061" t="s">
        <v>5473</v>
      </c>
      <c r="E3290" s="1061" t="s">
        <v>8601</v>
      </c>
      <c r="F3290" s="1061" t="s">
        <v>8602</v>
      </c>
      <c r="G3290" s="1061" t="s">
        <v>1739</v>
      </c>
      <c r="H3290" s="1061" t="s">
        <v>129</v>
      </c>
      <c r="I3290" s="1061" t="s">
        <v>21</v>
      </c>
      <c r="J3290" s="1061" t="s">
        <v>7975</v>
      </c>
      <c r="K3290" s="1061" t="s">
        <v>14849</v>
      </c>
      <c r="L3290" s="1061">
        <v>313.19</v>
      </c>
      <c r="M3290" s="1061">
        <v>313.19</v>
      </c>
      <c r="N3290" s="1061">
        <v>313.19</v>
      </c>
      <c r="O3290" s="1061">
        <v>313.19</v>
      </c>
      <c r="P3290" s="1061">
        <v>313.19</v>
      </c>
      <c r="Q3290" s="1061">
        <v>313.19</v>
      </c>
      <c r="R3290" s="1061">
        <v>313.19</v>
      </c>
      <c r="S3290" s="1061">
        <v>313.19</v>
      </c>
      <c r="T3290" s="1061">
        <v>313.19</v>
      </c>
      <c r="U3290" s="1061">
        <v>313.19</v>
      </c>
      <c r="V3290" s="1061">
        <v>313.19</v>
      </c>
      <c r="W3290" s="1061">
        <v>313.19</v>
      </c>
    </row>
    <row r="3291" spans="1:23">
      <c r="A3291" s="908"/>
      <c r="B3291" s="1061" t="s">
        <v>234</v>
      </c>
      <c r="C3291" s="1061" t="s">
        <v>235</v>
      </c>
      <c r="D3291" s="1061" t="s">
        <v>5473</v>
      </c>
      <c r="E3291" s="1061" t="s">
        <v>8177</v>
      </c>
      <c r="F3291" s="1061" t="s">
        <v>5473</v>
      </c>
      <c r="G3291" s="1061" t="s">
        <v>1739</v>
      </c>
      <c r="H3291" s="1061" t="s">
        <v>129</v>
      </c>
      <c r="I3291" s="1061" t="s">
        <v>21</v>
      </c>
      <c r="J3291" s="1061" t="s">
        <v>7975</v>
      </c>
      <c r="K3291" s="1061" t="s">
        <v>14849</v>
      </c>
      <c r="L3291" s="1061">
        <v>202.87</v>
      </c>
      <c r="M3291" s="1061">
        <v>202.87</v>
      </c>
      <c r="N3291" s="1061">
        <v>202.87</v>
      </c>
      <c r="O3291" s="1061">
        <v>202.87</v>
      </c>
      <c r="P3291" s="1061">
        <v>202.87</v>
      </c>
      <c r="Q3291" s="1061">
        <v>202.87</v>
      </c>
      <c r="R3291" s="1061">
        <v>202.87</v>
      </c>
      <c r="S3291" s="1061">
        <v>202.87</v>
      </c>
      <c r="T3291" s="1061">
        <v>202.87</v>
      </c>
      <c r="U3291" s="1061">
        <v>202.87</v>
      </c>
      <c r="V3291" s="1061">
        <v>202.87</v>
      </c>
      <c r="W3291" s="1061">
        <v>202.87</v>
      </c>
    </row>
    <row r="3292" spans="1:23">
      <c r="A3292" s="908"/>
      <c r="B3292" s="1061" t="s">
        <v>234</v>
      </c>
      <c r="C3292" s="1061" t="s">
        <v>235</v>
      </c>
      <c r="D3292" s="1061" t="s">
        <v>5473</v>
      </c>
      <c r="E3292" s="1061" t="s">
        <v>14102</v>
      </c>
      <c r="F3292" s="1061" t="s">
        <v>14103</v>
      </c>
      <c r="G3292" s="1061" t="s">
        <v>1739</v>
      </c>
      <c r="H3292" s="1061" t="s">
        <v>129</v>
      </c>
      <c r="I3292" s="1061" t="s">
        <v>21</v>
      </c>
      <c r="J3292" s="1061" t="s">
        <v>7975</v>
      </c>
      <c r="K3292" s="1061" t="s">
        <v>14849</v>
      </c>
      <c r="L3292" s="1061">
        <v>219.65</v>
      </c>
      <c r="M3292" s="1061">
        <v>219.65</v>
      </c>
      <c r="N3292" s="1061">
        <v>219.65</v>
      </c>
      <c r="O3292" s="1061">
        <v>219.65</v>
      </c>
      <c r="P3292" s="1061">
        <v>219.65</v>
      </c>
      <c r="Q3292" s="1061">
        <v>219.65</v>
      </c>
      <c r="R3292" s="1061">
        <v>219.65</v>
      </c>
      <c r="S3292" s="1061">
        <v>219.65</v>
      </c>
      <c r="T3292" s="1061">
        <v>219.65</v>
      </c>
      <c r="U3292" s="1061">
        <v>219.65</v>
      </c>
      <c r="V3292" s="1061">
        <v>219.65</v>
      </c>
      <c r="W3292" s="1061">
        <v>219.65</v>
      </c>
    </row>
    <row r="3293" spans="1:23">
      <c r="A3293" s="908"/>
      <c r="B3293" s="1061" t="s">
        <v>234</v>
      </c>
      <c r="C3293" s="1061" t="s">
        <v>235</v>
      </c>
      <c r="D3293" s="1061" t="s">
        <v>5473</v>
      </c>
      <c r="E3293" s="1061" t="s">
        <v>5706</v>
      </c>
      <c r="F3293" s="1061" t="s">
        <v>5707</v>
      </c>
      <c r="G3293" s="1061" t="s">
        <v>1739</v>
      </c>
      <c r="H3293" s="1061" t="s">
        <v>129</v>
      </c>
      <c r="I3293" s="1061" t="s">
        <v>21</v>
      </c>
      <c r="J3293" s="1061" t="s">
        <v>7975</v>
      </c>
      <c r="K3293" s="1061" t="s">
        <v>14849</v>
      </c>
      <c r="L3293" s="1061">
        <v>250.5</v>
      </c>
      <c r="M3293" s="1061">
        <v>250.5</v>
      </c>
      <c r="N3293" s="1061">
        <v>250.5</v>
      </c>
      <c r="O3293" s="1061">
        <v>250.5</v>
      </c>
      <c r="P3293" s="1061">
        <v>250.5</v>
      </c>
      <c r="Q3293" s="1061">
        <v>250.5</v>
      </c>
      <c r="R3293" s="1061">
        <v>250.5</v>
      </c>
      <c r="S3293" s="1061">
        <v>250.5</v>
      </c>
      <c r="T3293" s="1061">
        <v>250.5</v>
      </c>
      <c r="U3293" s="1061">
        <v>250.5</v>
      </c>
      <c r="V3293" s="1061">
        <v>250.5</v>
      </c>
      <c r="W3293" s="1061">
        <v>250.5</v>
      </c>
    </row>
    <row r="3294" spans="1:23">
      <c r="A3294" s="908"/>
      <c r="B3294" s="1061" t="s">
        <v>234</v>
      </c>
      <c r="C3294" s="1061" t="s">
        <v>235</v>
      </c>
      <c r="D3294" s="1061" t="s">
        <v>5473</v>
      </c>
      <c r="E3294" s="1061" t="s">
        <v>14662</v>
      </c>
      <c r="F3294" s="1061" t="s">
        <v>14663</v>
      </c>
      <c r="G3294" s="1061" t="s">
        <v>1739</v>
      </c>
      <c r="H3294" s="1061" t="s">
        <v>129</v>
      </c>
      <c r="I3294" s="1061" t="s">
        <v>21</v>
      </c>
      <c r="J3294" s="1061" t="s">
        <v>7975</v>
      </c>
      <c r="K3294" s="1061" t="s">
        <v>14849</v>
      </c>
      <c r="L3294" s="1061">
        <v>619.55999999999995</v>
      </c>
      <c r="M3294" s="1061">
        <v>619.55999999999995</v>
      </c>
      <c r="N3294" s="1061">
        <v>619.55999999999995</v>
      </c>
      <c r="O3294" s="1061">
        <v>619.55999999999995</v>
      </c>
      <c r="P3294" s="1061">
        <v>619.55999999999995</v>
      </c>
      <c r="Q3294" s="1061">
        <v>619.55999999999995</v>
      </c>
      <c r="R3294" s="1061">
        <v>619.55999999999995</v>
      </c>
      <c r="S3294" s="1061">
        <v>619.55999999999995</v>
      </c>
      <c r="T3294" s="1061">
        <v>619.55999999999995</v>
      </c>
      <c r="U3294" s="1061">
        <v>619.55999999999995</v>
      </c>
      <c r="V3294" s="1061">
        <v>619.55999999999995</v>
      </c>
      <c r="W3294" s="1061">
        <v>619.55999999999995</v>
      </c>
    </row>
    <row r="3295" spans="1:23">
      <c r="A3295" s="908"/>
      <c r="B3295" s="1061" t="s">
        <v>234</v>
      </c>
      <c r="C3295" s="1061" t="s">
        <v>235</v>
      </c>
      <c r="D3295" s="1061" t="s">
        <v>5473</v>
      </c>
      <c r="E3295" s="1061" t="s">
        <v>5708</v>
      </c>
      <c r="F3295" s="1061" t="s">
        <v>5709</v>
      </c>
      <c r="G3295" s="1061" t="s">
        <v>1739</v>
      </c>
      <c r="H3295" s="1061" t="s">
        <v>129</v>
      </c>
      <c r="I3295" s="1061" t="s">
        <v>21</v>
      </c>
      <c r="J3295" s="1061" t="s">
        <v>7975</v>
      </c>
      <c r="K3295" s="1061" t="s">
        <v>14849</v>
      </c>
      <c r="L3295" s="1061">
        <v>169.82</v>
      </c>
      <c r="M3295" s="1061">
        <v>169.82</v>
      </c>
      <c r="N3295" s="1061">
        <v>169.82</v>
      </c>
      <c r="O3295" s="1061">
        <v>169.82</v>
      </c>
      <c r="P3295" s="1061">
        <v>169.82</v>
      </c>
      <c r="Q3295" s="1061">
        <v>169.82</v>
      </c>
      <c r="R3295" s="1061">
        <v>169.82</v>
      </c>
      <c r="S3295" s="1061">
        <v>169.82</v>
      </c>
      <c r="T3295" s="1061">
        <v>169.82</v>
      </c>
      <c r="U3295" s="1061">
        <v>169.82</v>
      </c>
      <c r="V3295" s="1061">
        <v>169.82</v>
      </c>
      <c r="W3295" s="1061">
        <v>169.82</v>
      </c>
    </row>
    <row r="3296" spans="1:23">
      <c r="A3296" s="908"/>
      <c r="B3296" s="1061" t="s">
        <v>234</v>
      </c>
      <c r="C3296" s="1061" t="s">
        <v>235</v>
      </c>
      <c r="D3296" s="1061" t="s">
        <v>5473</v>
      </c>
      <c r="E3296" s="1061" t="s">
        <v>13729</v>
      </c>
      <c r="F3296" s="1061" t="s">
        <v>5473</v>
      </c>
      <c r="G3296" s="1061" t="s">
        <v>1739</v>
      </c>
      <c r="H3296" s="1061" t="s">
        <v>129</v>
      </c>
      <c r="I3296" s="1061" t="s">
        <v>21</v>
      </c>
      <c r="J3296" s="1061" t="s">
        <v>7975</v>
      </c>
      <c r="K3296" s="1061" t="s">
        <v>14849</v>
      </c>
      <c r="L3296" s="1061">
        <v>231.58</v>
      </c>
      <c r="M3296" s="1061">
        <v>231.58</v>
      </c>
      <c r="N3296" s="1061">
        <v>231.58</v>
      </c>
      <c r="O3296" s="1061">
        <v>231.58</v>
      </c>
      <c r="P3296" s="1061">
        <v>231.58</v>
      </c>
      <c r="Q3296" s="1061">
        <v>231.58</v>
      </c>
      <c r="R3296" s="1061">
        <v>231.58</v>
      </c>
      <c r="S3296" s="1061">
        <v>231.58</v>
      </c>
      <c r="T3296" s="1061">
        <v>231.58</v>
      </c>
      <c r="U3296" s="1061">
        <v>231.58</v>
      </c>
      <c r="V3296" s="1061">
        <v>231.58</v>
      </c>
      <c r="W3296" s="1061">
        <v>231.58</v>
      </c>
    </row>
    <row r="3297" spans="1:23">
      <c r="A3297" s="908"/>
      <c r="B3297" s="1061" t="s">
        <v>234</v>
      </c>
      <c r="C3297" s="1061" t="s">
        <v>235</v>
      </c>
      <c r="D3297" s="1061" t="s">
        <v>5473</v>
      </c>
      <c r="E3297" s="1061" t="s">
        <v>9299</v>
      </c>
      <c r="F3297" s="1061" t="s">
        <v>9300</v>
      </c>
      <c r="G3297" s="1061" t="s">
        <v>1739</v>
      </c>
      <c r="H3297" s="1061" t="s">
        <v>129</v>
      </c>
      <c r="I3297" s="1061" t="s">
        <v>21</v>
      </c>
      <c r="J3297" s="1061" t="s">
        <v>7975</v>
      </c>
      <c r="K3297" s="1061" t="s">
        <v>14849</v>
      </c>
      <c r="L3297" s="1061">
        <v>624.29</v>
      </c>
      <c r="M3297" s="1061">
        <v>624.29</v>
      </c>
      <c r="N3297" s="1061">
        <v>624.29</v>
      </c>
      <c r="O3297" s="1061">
        <v>624.29</v>
      </c>
      <c r="P3297" s="1061">
        <v>624.29</v>
      </c>
      <c r="Q3297" s="1061">
        <v>624.29</v>
      </c>
      <c r="R3297" s="1061">
        <v>624.29</v>
      </c>
      <c r="S3297" s="1061">
        <v>624.29</v>
      </c>
      <c r="T3297" s="1061">
        <v>624.29</v>
      </c>
      <c r="U3297" s="1061">
        <v>624.29</v>
      </c>
      <c r="V3297" s="1061">
        <v>624.29</v>
      </c>
      <c r="W3297" s="1061">
        <v>624.29</v>
      </c>
    </row>
    <row r="3298" spans="1:23">
      <c r="A3298" s="908"/>
      <c r="B3298" s="1061" t="s">
        <v>234</v>
      </c>
      <c r="C3298" s="1061" t="s">
        <v>235</v>
      </c>
      <c r="D3298" s="1061" t="s">
        <v>5473</v>
      </c>
      <c r="E3298" s="1061" t="s">
        <v>6897</v>
      </c>
      <c r="F3298" s="1061" t="s">
        <v>5473</v>
      </c>
      <c r="G3298" s="1061" t="s">
        <v>1739</v>
      </c>
      <c r="H3298" s="1061" t="s">
        <v>129</v>
      </c>
      <c r="I3298" s="1061" t="s">
        <v>21</v>
      </c>
      <c r="J3298" s="1061" t="s">
        <v>7975</v>
      </c>
      <c r="K3298" s="1061" t="s">
        <v>14849</v>
      </c>
      <c r="L3298" s="1061">
        <v>90.7</v>
      </c>
      <c r="M3298" s="1061">
        <v>90.7</v>
      </c>
      <c r="N3298" s="1061">
        <v>90.7</v>
      </c>
      <c r="O3298" s="1061">
        <v>90.7</v>
      </c>
      <c r="P3298" s="1061">
        <v>90.7</v>
      </c>
      <c r="Q3298" s="1061">
        <v>90.7</v>
      </c>
      <c r="R3298" s="1061">
        <v>90.7</v>
      </c>
      <c r="S3298" s="1061">
        <v>90.7</v>
      </c>
      <c r="T3298" s="1061">
        <v>90.7</v>
      </c>
      <c r="U3298" s="1061">
        <v>90.7</v>
      </c>
      <c r="V3298" s="1061">
        <v>90.7</v>
      </c>
      <c r="W3298" s="1061">
        <v>90.7</v>
      </c>
    </row>
    <row r="3299" spans="1:23">
      <c r="A3299" s="908"/>
      <c r="B3299" s="1061" t="s">
        <v>234</v>
      </c>
      <c r="C3299" s="1061" t="s">
        <v>235</v>
      </c>
      <c r="D3299" s="1061" t="s">
        <v>5473</v>
      </c>
      <c r="E3299" s="1061" t="s">
        <v>8603</v>
      </c>
      <c r="F3299" s="1061" t="s">
        <v>8604</v>
      </c>
      <c r="G3299" s="1061" t="s">
        <v>1739</v>
      </c>
      <c r="H3299" s="1061" t="s">
        <v>129</v>
      </c>
      <c r="I3299" s="1061" t="s">
        <v>21</v>
      </c>
      <c r="J3299" s="1061" t="s">
        <v>7975</v>
      </c>
      <c r="K3299" s="1061" t="s">
        <v>14849</v>
      </c>
      <c r="L3299" s="1061">
        <v>70.040000000000006</v>
      </c>
      <c r="M3299" s="1061">
        <v>70.040000000000006</v>
      </c>
      <c r="N3299" s="1061">
        <v>70.040000000000006</v>
      </c>
      <c r="O3299" s="1061">
        <v>70.040000000000006</v>
      </c>
      <c r="P3299" s="1061">
        <v>70.040000000000006</v>
      </c>
      <c r="Q3299" s="1061">
        <v>70.040000000000006</v>
      </c>
      <c r="R3299" s="1061">
        <v>70.040000000000006</v>
      </c>
      <c r="S3299" s="1061">
        <v>70.040000000000006</v>
      </c>
      <c r="T3299" s="1061">
        <v>70.040000000000006</v>
      </c>
      <c r="U3299" s="1061">
        <v>70.040000000000006</v>
      </c>
      <c r="V3299" s="1061">
        <v>70.040000000000006</v>
      </c>
      <c r="W3299" s="1061">
        <v>70.040000000000006</v>
      </c>
    </row>
    <row r="3300" spans="1:23">
      <c r="A3300" s="908"/>
      <c r="B3300" s="1061" t="s">
        <v>234</v>
      </c>
      <c r="C3300" s="1061" t="s">
        <v>235</v>
      </c>
      <c r="D3300" s="1061" t="s">
        <v>5473</v>
      </c>
      <c r="E3300" s="1061" t="s">
        <v>5710</v>
      </c>
      <c r="F3300" s="1061" t="s">
        <v>5711</v>
      </c>
      <c r="G3300" s="1061" t="s">
        <v>1739</v>
      </c>
      <c r="H3300" s="1061" t="s">
        <v>129</v>
      </c>
      <c r="I3300" s="1061" t="s">
        <v>21</v>
      </c>
      <c r="J3300" s="1061" t="s">
        <v>7975</v>
      </c>
      <c r="K3300" s="1061" t="s">
        <v>14849</v>
      </c>
      <c r="L3300" s="1061">
        <v>113.99</v>
      </c>
      <c r="M3300" s="1061">
        <v>113.99</v>
      </c>
      <c r="N3300" s="1061">
        <v>113.99</v>
      </c>
      <c r="O3300" s="1061">
        <v>113.99</v>
      </c>
      <c r="P3300" s="1061">
        <v>113.99</v>
      </c>
      <c r="Q3300" s="1061">
        <v>113.99</v>
      </c>
      <c r="R3300" s="1061">
        <v>113.99</v>
      </c>
      <c r="S3300" s="1061">
        <v>113.99</v>
      </c>
      <c r="T3300" s="1061">
        <v>113.99</v>
      </c>
      <c r="U3300" s="1061">
        <v>113.99</v>
      </c>
      <c r="V3300" s="1061">
        <v>113.99</v>
      </c>
      <c r="W3300" s="1061">
        <v>113.99</v>
      </c>
    </row>
    <row r="3301" spans="1:23">
      <c r="A3301" s="908"/>
      <c r="B3301" s="1061" t="s">
        <v>234</v>
      </c>
      <c r="C3301" s="1061" t="s">
        <v>235</v>
      </c>
      <c r="D3301" s="1061" t="s">
        <v>5473</v>
      </c>
      <c r="E3301" s="1061" t="s">
        <v>8179</v>
      </c>
      <c r="F3301" s="1061" t="s">
        <v>8180</v>
      </c>
      <c r="G3301" s="1061" t="s">
        <v>1739</v>
      </c>
      <c r="H3301" s="1061" t="s">
        <v>129</v>
      </c>
      <c r="I3301" s="1061" t="s">
        <v>21</v>
      </c>
      <c r="J3301" s="1061" t="s">
        <v>7975</v>
      </c>
      <c r="K3301" s="1061" t="s">
        <v>14849</v>
      </c>
      <c r="L3301" s="1061">
        <v>67.08</v>
      </c>
      <c r="M3301" s="1061">
        <v>67.08</v>
      </c>
      <c r="N3301" s="1061">
        <v>67.08</v>
      </c>
      <c r="O3301" s="1061">
        <v>67.08</v>
      </c>
      <c r="P3301" s="1061">
        <v>67.08</v>
      </c>
      <c r="Q3301" s="1061">
        <v>67.08</v>
      </c>
      <c r="R3301" s="1061">
        <v>67.08</v>
      </c>
      <c r="S3301" s="1061">
        <v>67.08</v>
      </c>
      <c r="T3301" s="1061">
        <v>67.08</v>
      </c>
      <c r="U3301" s="1061">
        <v>67.08</v>
      </c>
      <c r="V3301" s="1061">
        <v>67.08</v>
      </c>
      <c r="W3301" s="1061">
        <v>67.08</v>
      </c>
    </row>
    <row r="3302" spans="1:23">
      <c r="A3302" s="908"/>
      <c r="B3302" s="1061" t="s">
        <v>234</v>
      </c>
      <c r="C3302" s="1061" t="s">
        <v>235</v>
      </c>
      <c r="D3302" s="1061" t="s">
        <v>5473</v>
      </c>
      <c r="E3302" s="1061" t="s">
        <v>5712</v>
      </c>
      <c r="F3302" s="1061" t="s">
        <v>5713</v>
      </c>
      <c r="G3302" s="1061" t="s">
        <v>1739</v>
      </c>
      <c r="H3302" s="1061" t="s">
        <v>129</v>
      </c>
      <c r="I3302" s="1061" t="s">
        <v>21</v>
      </c>
      <c r="J3302" s="1061" t="s">
        <v>7975</v>
      </c>
      <c r="K3302" s="1061" t="s">
        <v>14849</v>
      </c>
      <c r="L3302" s="1061">
        <v>66.06</v>
      </c>
      <c r="M3302" s="1061">
        <v>66.06</v>
      </c>
      <c r="N3302" s="1061">
        <v>66.06</v>
      </c>
      <c r="O3302" s="1061">
        <v>66.06</v>
      </c>
      <c r="P3302" s="1061">
        <v>66.06</v>
      </c>
      <c r="Q3302" s="1061">
        <v>66.06</v>
      </c>
      <c r="R3302" s="1061">
        <v>66.06</v>
      </c>
      <c r="S3302" s="1061">
        <v>66.06</v>
      </c>
      <c r="T3302" s="1061">
        <v>66.06</v>
      </c>
      <c r="U3302" s="1061">
        <v>66.06</v>
      </c>
      <c r="V3302" s="1061">
        <v>66.06</v>
      </c>
      <c r="W3302" s="1061">
        <v>66.06</v>
      </c>
    </row>
    <row r="3303" spans="1:23">
      <c r="A3303" s="908"/>
      <c r="B3303" s="1061" t="s">
        <v>234</v>
      </c>
      <c r="C3303" s="1061" t="s">
        <v>235</v>
      </c>
      <c r="D3303" s="1061" t="s">
        <v>5473</v>
      </c>
      <c r="E3303" s="1061" t="s">
        <v>13721</v>
      </c>
      <c r="F3303" s="1061" t="s">
        <v>5700</v>
      </c>
      <c r="G3303" s="1061" t="s">
        <v>1739</v>
      </c>
      <c r="H3303" s="1061" t="s">
        <v>129</v>
      </c>
      <c r="I3303" s="1061" t="s">
        <v>21</v>
      </c>
      <c r="J3303" s="1061" t="s">
        <v>7975</v>
      </c>
      <c r="K3303" s="1061" t="s">
        <v>14849</v>
      </c>
      <c r="L3303" s="1061">
        <v>135.09</v>
      </c>
      <c r="M3303" s="1061">
        <v>135.09</v>
      </c>
      <c r="N3303" s="1061">
        <v>135.09</v>
      </c>
      <c r="O3303" s="1061">
        <v>135.09</v>
      </c>
      <c r="P3303" s="1061">
        <v>135.09</v>
      </c>
      <c r="Q3303" s="1061">
        <v>135.09</v>
      </c>
      <c r="R3303" s="1061">
        <v>135.09</v>
      </c>
      <c r="S3303" s="1061">
        <v>135.09</v>
      </c>
      <c r="T3303" s="1061">
        <v>135.09</v>
      </c>
      <c r="U3303" s="1061">
        <v>135.09</v>
      </c>
      <c r="V3303" s="1061">
        <v>135.09</v>
      </c>
      <c r="W3303" s="1061">
        <v>135.09</v>
      </c>
    </row>
    <row r="3304" spans="1:23">
      <c r="A3304" s="908"/>
      <c r="B3304" s="1061" t="s">
        <v>234</v>
      </c>
      <c r="C3304" s="1061" t="s">
        <v>235</v>
      </c>
      <c r="D3304" s="1061" t="s">
        <v>5473</v>
      </c>
      <c r="E3304" s="1061" t="s">
        <v>7108</v>
      </c>
      <c r="F3304" s="1061" t="s">
        <v>7109</v>
      </c>
      <c r="G3304" s="1061" t="s">
        <v>1739</v>
      </c>
      <c r="H3304" s="1061" t="s">
        <v>129</v>
      </c>
      <c r="I3304" s="1061" t="s">
        <v>21</v>
      </c>
      <c r="J3304" s="1061" t="s">
        <v>7975</v>
      </c>
      <c r="K3304" s="1061" t="s">
        <v>14849</v>
      </c>
      <c r="L3304" s="1061">
        <v>73.23</v>
      </c>
      <c r="M3304" s="1061">
        <v>73.23</v>
      </c>
      <c r="N3304" s="1061">
        <v>73.23</v>
      </c>
      <c r="O3304" s="1061">
        <v>73.23</v>
      </c>
      <c r="P3304" s="1061">
        <v>73.23</v>
      </c>
      <c r="Q3304" s="1061">
        <v>73.23</v>
      </c>
      <c r="R3304" s="1061">
        <v>73.23</v>
      </c>
      <c r="S3304" s="1061">
        <v>73.23</v>
      </c>
      <c r="T3304" s="1061">
        <v>73.23</v>
      </c>
      <c r="U3304" s="1061">
        <v>73.23</v>
      </c>
      <c r="V3304" s="1061">
        <v>73.23</v>
      </c>
      <c r="W3304" s="1061">
        <v>73.23</v>
      </c>
    </row>
    <row r="3305" spans="1:23">
      <c r="A3305" s="908"/>
      <c r="B3305" s="1061" t="s">
        <v>234</v>
      </c>
      <c r="C3305" s="1061" t="s">
        <v>235</v>
      </c>
      <c r="D3305" s="1061" t="s">
        <v>5473</v>
      </c>
      <c r="E3305" s="1061" t="s">
        <v>6898</v>
      </c>
      <c r="F3305" s="1061" t="s">
        <v>5473</v>
      </c>
      <c r="G3305" s="1061" t="s">
        <v>1739</v>
      </c>
      <c r="H3305" s="1061" t="s">
        <v>129</v>
      </c>
      <c r="I3305" s="1061" t="s">
        <v>21</v>
      </c>
      <c r="J3305" s="1061" t="s">
        <v>7975</v>
      </c>
      <c r="K3305" s="1061" t="s">
        <v>14849</v>
      </c>
      <c r="L3305" s="1061">
        <v>106.45</v>
      </c>
      <c r="M3305" s="1061">
        <v>106.45</v>
      </c>
      <c r="N3305" s="1061">
        <v>106.45</v>
      </c>
      <c r="O3305" s="1061">
        <v>106.45</v>
      </c>
      <c r="P3305" s="1061">
        <v>106.45</v>
      </c>
      <c r="Q3305" s="1061">
        <v>106.45</v>
      </c>
      <c r="R3305" s="1061">
        <v>106.45</v>
      </c>
      <c r="S3305" s="1061">
        <v>106.45</v>
      </c>
      <c r="T3305" s="1061">
        <v>106.45</v>
      </c>
      <c r="U3305" s="1061">
        <v>106.45</v>
      </c>
      <c r="V3305" s="1061">
        <v>106.45</v>
      </c>
      <c r="W3305" s="1061">
        <v>106.45</v>
      </c>
    </row>
    <row r="3306" spans="1:23">
      <c r="A3306" s="908"/>
      <c r="B3306" s="1061" t="s">
        <v>234</v>
      </c>
      <c r="C3306" s="1061" t="s">
        <v>235</v>
      </c>
      <c r="D3306" s="1061" t="s">
        <v>5473</v>
      </c>
      <c r="E3306" s="1061" t="s">
        <v>9816</v>
      </c>
      <c r="F3306" s="1061" t="s">
        <v>9817</v>
      </c>
      <c r="G3306" s="1061" t="s">
        <v>1739</v>
      </c>
      <c r="H3306" s="1061" t="s">
        <v>129</v>
      </c>
      <c r="I3306" s="1061" t="s">
        <v>21</v>
      </c>
      <c r="J3306" s="1061" t="s">
        <v>7975</v>
      </c>
      <c r="K3306" s="1061" t="s">
        <v>14849</v>
      </c>
      <c r="L3306" s="1061">
        <v>1560.26</v>
      </c>
      <c r="M3306" s="1061">
        <v>1560.26</v>
      </c>
      <c r="N3306" s="1061">
        <v>1560.26</v>
      </c>
      <c r="O3306" s="1061">
        <v>1560.26</v>
      </c>
      <c r="P3306" s="1061">
        <v>1560.26</v>
      </c>
      <c r="Q3306" s="1061">
        <v>1560.26</v>
      </c>
      <c r="R3306" s="1061">
        <v>1560.26</v>
      </c>
      <c r="S3306" s="1061">
        <v>1560.26</v>
      </c>
      <c r="T3306" s="1061">
        <v>1560.26</v>
      </c>
      <c r="U3306" s="1061">
        <v>1560.26</v>
      </c>
      <c r="V3306" s="1061">
        <v>1560.26</v>
      </c>
      <c r="W3306" s="1061">
        <v>1560.26</v>
      </c>
    </row>
    <row r="3307" spans="1:23">
      <c r="A3307" s="908"/>
      <c r="B3307" s="1061" t="s">
        <v>234</v>
      </c>
      <c r="C3307" s="1061" t="s">
        <v>235</v>
      </c>
      <c r="D3307" s="1061" t="s">
        <v>5473</v>
      </c>
      <c r="E3307" s="1061" t="s">
        <v>5714</v>
      </c>
      <c r="F3307" s="1061" t="s">
        <v>5473</v>
      </c>
      <c r="G3307" s="1061" t="s">
        <v>1739</v>
      </c>
      <c r="H3307" s="1061" t="s">
        <v>129</v>
      </c>
      <c r="I3307" s="1061" t="s">
        <v>21</v>
      </c>
      <c r="J3307" s="1061" t="s">
        <v>7975</v>
      </c>
      <c r="K3307" s="1061" t="s">
        <v>14849</v>
      </c>
      <c r="L3307" s="1061">
        <v>198.31</v>
      </c>
      <c r="M3307" s="1061">
        <v>198.31</v>
      </c>
      <c r="N3307" s="1061">
        <v>198.31</v>
      </c>
      <c r="O3307" s="1061">
        <v>198.31</v>
      </c>
      <c r="P3307" s="1061">
        <v>198.31</v>
      </c>
      <c r="Q3307" s="1061">
        <v>198.31</v>
      </c>
      <c r="R3307" s="1061">
        <v>198.31</v>
      </c>
      <c r="S3307" s="1061">
        <v>198.31</v>
      </c>
      <c r="T3307" s="1061">
        <v>198.31</v>
      </c>
      <c r="U3307" s="1061">
        <v>198.31</v>
      </c>
      <c r="V3307" s="1061">
        <v>198.31</v>
      </c>
      <c r="W3307" s="1061">
        <v>198.31</v>
      </c>
    </row>
    <row r="3308" spans="1:23">
      <c r="A3308" s="908"/>
      <c r="B3308" s="1061" t="s">
        <v>234</v>
      </c>
      <c r="C3308" s="1061" t="s">
        <v>235</v>
      </c>
      <c r="D3308" s="1061" t="s">
        <v>5473</v>
      </c>
      <c r="E3308" s="1061" t="s">
        <v>9301</v>
      </c>
      <c r="F3308" s="1061" t="s">
        <v>9302</v>
      </c>
      <c r="G3308" s="1061" t="s">
        <v>1739</v>
      </c>
      <c r="H3308" s="1061" t="s">
        <v>129</v>
      </c>
      <c r="I3308" s="1061" t="s">
        <v>21</v>
      </c>
      <c r="J3308" s="1061" t="s">
        <v>7975</v>
      </c>
      <c r="K3308" s="1061" t="s">
        <v>14849</v>
      </c>
      <c r="L3308" s="1061">
        <v>675.99</v>
      </c>
      <c r="M3308" s="1061">
        <v>675.99</v>
      </c>
      <c r="N3308" s="1061">
        <v>675.99</v>
      </c>
      <c r="O3308" s="1061">
        <v>675.99</v>
      </c>
      <c r="P3308" s="1061">
        <v>675.99</v>
      </c>
      <c r="Q3308" s="1061">
        <v>675.99</v>
      </c>
      <c r="R3308" s="1061">
        <v>675.99</v>
      </c>
      <c r="S3308" s="1061">
        <v>675.99</v>
      </c>
      <c r="T3308" s="1061">
        <v>675.99</v>
      </c>
      <c r="U3308" s="1061">
        <v>675.99</v>
      </c>
      <c r="V3308" s="1061">
        <v>675.99</v>
      </c>
      <c r="W3308" s="1061">
        <v>675.99</v>
      </c>
    </row>
    <row r="3309" spans="1:23">
      <c r="A3309" s="908"/>
      <c r="B3309" s="1061" t="s">
        <v>234</v>
      </c>
      <c r="C3309" s="1061" t="s">
        <v>235</v>
      </c>
      <c r="D3309" s="1061" t="s">
        <v>5473</v>
      </c>
      <c r="E3309" s="1061" t="s">
        <v>5715</v>
      </c>
      <c r="F3309" s="1061" t="s">
        <v>5716</v>
      </c>
      <c r="G3309" s="1061" t="s">
        <v>1739</v>
      </c>
      <c r="H3309" s="1061" t="s">
        <v>129</v>
      </c>
      <c r="I3309" s="1061" t="s">
        <v>21</v>
      </c>
      <c r="J3309" s="1061" t="s">
        <v>7975</v>
      </c>
      <c r="K3309" s="1061" t="s">
        <v>14849</v>
      </c>
      <c r="L3309" s="1061">
        <v>114.07</v>
      </c>
      <c r="M3309" s="1061">
        <v>114.07</v>
      </c>
      <c r="N3309" s="1061">
        <v>114.07</v>
      </c>
      <c r="O3309" s="1061">
        <v>114.07</v>
      </c>
      <c r="P3309" s="1061">
        <v>114.07</v>
      </c>
      <c r="Q3309" s="1061">
        <v>114.07</v>
      </c>
      <c r="R3309" s="1061">
        <v>114.07</v>
      </c>
      <c r="S3309" s="1061">
        <v>114.07</v>
      </c>
      <c r="T3309" s="1061">
        <v>114.07</v>
      </c>
      <c r="U3309" s="1061">
        <v>114.07</v>
      </c>
      <c r="V3309" s="1061">
        <v>114.07</v>
      </c>
      <c r="W3309" s="1061">
        <v>114.07</v>
      </c>
    </row>
    <row r="3310" spans="1:23">
      <c r="A3310" s="908"/>
      <c r="B3310" s="1061" t="s">
        <v>234</v>
      </c>
      <c r="C3310" s="1061" t="s">
        <v>235</v>
      </c>
      <c r="D3310" s="1061" t="s">
        <v>5473</v>
      </c>
      <c r="E3310" s="1061" t="s">
        <v>8605</v>
      </c>
      <c r="F3310" s="1061" t="s">
        <v>8606</v>
      </c>
      <c r="G3310" s="1061" t="s">
        <v>1739</v>
      </c>
      <c r="H3310" s="1061" t="s">
        <v>129</v>
      </c>
      <c r="I3310" s="1061" t="s">
        <v>21</v>
      </c>
      <c r="J3310" s="1061" t="s">
        <v>7975</v>
      </c>
      <c r="K3310" s="1061" t="s">
        <v>14849</v>
      </c>
      <c r="L3310" s="1061">
        <v>123.58</v>
      </c>
      <c r="M3310" s="1061">
        <v>123.58</v>
      </c>
      <c r="N3310" s="1061">
        <v>123.58</v>
      </c>
      <c r="O3310" s="1061">
        <v>123.58</v>
      </c>
      <c r="P3310" s="1061">
        <v>123.58</v>
      </c>
      <c r="Q3310" s="1061">
        <v>123.58</v>
      </c>
      <c r="R3310" s="1061">
        <v>123.58</v>
      </c>
      <c r="S3310" s="1061">
        <v>123.58</v>
      </c>
      <c r="T3310" s="1061">
        <v>123.58</v>
      </c>
      <c r="U3310" s="1061">
        <v>123.58</v>
      </c>
      <c r="V3310" s="1061">
        <v>123.58</v>
      </c>
      <c r="W3310" s="1061">
        <v>123.58</v>
      </c>
    </row>
    <row r="3311" spans="1:23">
      <c r="A3311" s="908"/>
      <c r="B3311" s="1061" t="s">
        <v>234</v>
      </c>
      <c r="C3311" s="1061" t="s">
        <v>235</v>
      </c>
      <c r="D3311" s="1061" t="s">
        <v>5473</v>
      </c>
      <c r="E3311" s="1061" t="s">
        <v>5717</v>
      </c>
      <c r="F3311" s="1061" t="s">
        <v>5718</v>
      </c>
      <c r="G3311" s="1061" t="s">
        <v>1739</v>
      </c>
      <c r="H3311" s="1061" t="s">
        <v>129</v>
      </c>
      <c r="I3311" s="1061" t="s">
        <v>21</v>
      </c>
      <c r="J3311" s="1061" t="s">
        <v>7975</v>
      </c>
      <c r="K3311" s="1061" t="s">
        <v>14849</v>
      </c>
      <c r="L3311" s="1061">
        <v>175.54</v>
      </c>
      <c r="M3311" s="1061">
        <v>175.54</v>
      </c>
      <c r="N3311" s="1061">
        <v>175.54</v>
      </c>
      <c r="O3311" s="1061">
        <v>175.54</v>
      </c>
      <c r="P3311" s="1061">
        <v>175.54</v>
      </c>
      <c r="Q3311" s="1061">
        <v>175.54</v>
      </c>
      <c r="R3311" s="1061">
        <v>175.54</v>
      </c>
      <c r="S3311" s="1061">
        <v>175.54</v>
      </c>
      <c r="T3311" s="1061">
        <v>175.54</v>
      </c>
      <c r="U3311" s="1061">
        <v>175.54</v>
      </c>
      <c r="V3311" s="1061">
        <v>175.54</v>
      </c>
      <c r="W3311" s="1061">
        <v>175.54</v>
      </c>
    </row>
    <row r="3312" spans="1:23">
      <c r="A3312" s="908"/>
      <c r="B3312" s="1061" t="s">
        <v>234</v>
      </c>
      <c r="C3312" s="1061" t="s">
        <v>235</v>
      </c>
      <c r="D3312" s="1061" t="s">
        <v>5473</v>
      </c>
      <c r="E3312" s="1061" t="s">
        <v>5719</v>
      </c>
      <c r="F3312" s="1061" t="s">
        <v>5700</v>
      </c>
      <c r="G3312" s="1061" t="s">
        <v>1739</v>
      </c>
      <c r="H3312" s="1061" t="s">
        <v>129</v>
      </c>
      <c r="I3312" s="1061" t="s">
        <v>21</v>
      </c>
      <c r="J3312" s="1061" t="s">
        <v>7975</v>
      </c>
      <c r="K3312" s="1061" t="s">
        <v>14849</v>
      </c>
      <c r="L3312" s="1061">
        <v>1578.98</v>
      </c>
      <c r="M3312" s="1061">
        <v>1578.98</v>
      </c>
      <c r="N3312" s="1061">
        <v>1578.98</v>
      </c>
      <c r="O3312" s="1061">
        <v>1578.98</v>
      </c>
      <c r="P3312" s="1061">
        <v>1578.98</v>
      </c>
      <c r="Q3312" s="1061">
        <v>1578.98</v>
      </c>
      <c r="R3312" s="1061">
        <v>1578.98</v>
      </c>
      <c r="S3312" s="1061">
        <v>1578.98</v>
      </c>
      <c r="T3312" s="1061">
        <v>1578.98</v>
      </c>
      <c r="U3312" s="1061">
        <v>1578.98</v>
      </c>
      <c r="V3312" s="1061">
        <v>1578.98</v>
      </c>
      <c r="W3312" s="1061">
        <v>1578.98</v>
      </c>
    </row>
    <row r="3313" spans="1:23">
      <c r="A3313" s="908"/>
      <c r="B3313" s="1061" t="s">
        <v>234</v>
      </c>
      <c r="C3313" s="1061" t="s">
        <v>235</v>
      </c>
      <c r="D3313" s="1061" t="s">
        <v>5473</v>
      </c>
      <c r="E3313" s="1061" t="s">
        <v>9818</v>
      </c>
      <c r="F3313" s="1061" t="s">
        <v>5700</v>
      </c>
      <c r="G3313" s="1061" t="s">
        <v>1739</v>
      </c>
      <c r="H3313" s="1061" t="s">
        <v>129</v>
      </c>
      <c r="I3313" s="1061" t="s">
        <v>21</v>
      </c>
      <c r="J3313" s="1061" t="s">
        <v>7975</v>
      </c>
      <c r="K3313" s="1061" t="s">
        <v>14849</v>
      </c>
      <c r="L3313" s="1061">
        <v>1591.2</v>
      </c>
      <c r="M3313" s="1061">
        <v>1591.2</v>
      </c>
      <c r="N3313" s="1061">
        <v>1591.2</v>
      </c>
      <c r="O3313" s="1061">
        <v>1591.2</v>
      </c>
      <c r="P3313" s="1061">
        <v>1591.2</v>
      </c>
      <c r="Q3313" s="1061">
        <v>1591.2</v>
      </c>
      <c r="R3313" s="1061">
        <v>1591.2</v>
      </c>
      <c r="S3313" s="1061">
        <v>1591.2</v>
      </c>
      <c r="T3313" s="1061">
        <v>1591.2</v>
      </c>
      <c r="U3313" s="1061">
        <v>1591.2</v>
      </c>
      <c r="V3313" s="1061">
        <v>1591.2</v>
      </c>
      <c r="W3313" s="1061">
        <v>1591.2</v>
      </c>
    </row>
    <row r="3314" spans="1:23">
      <c r="A3314" s="908"/>
      <c r="B3314" s="1061" t="s">
        <v>234</v>
      </c>
      <c r="C3314" s="1061" t="s">
        <v>235</v>
      </c>
      <c r="D3314" s="1061" t="s">
        <v>5473</v>
      </c>
      <c r="E3314" s="1061" t="s">
        <v>5720</v>
      </c>
      <c r="F3314" s="1061" t="s">
        <v>5473</v>
      </c>
      <c r="G3314" s="1061" t="s">
        <v>1739</v>
      </c>
      <c r="H3314" s="1061" t="s">
        <v>129</v>
      </c>
      <c r="I3314" s="1061" t="s">
        <v>21</v>
      </c>
      <c r="J3314" s="1061" t="s">
        <v>7975</v>
      </c>
      <c r="K3314" s="1061" t="s">
        <v>14849</v>
      </c>
      <c r="L3314" s="1061">
        <v>542.26</v>
      </c>
      <c r="M3314" s="1061">
        <v>542.26</v>
      </c>
      <c r="N3314" s="1061">
        <v>542.26</v>
      </c>
      <c r="O3314" s="1061">
        <v>542.26</v>
      </c>
      <c r="P3314" s="1061">
        <v>542.26</v>
      </c>
      <c r="Q3314" s="1061">
        <v>542.26</v>
      </c>
      <c r="R3314" s="1061">
        <v>542.26</v>
      </c>
      <c r="S3314" s="1061">
        <v>542.26</v>
      </c>
      <c r="T3314" s="1061">
        <v>542.26</v>
      </c>
      <c r="U3314" s="1061">
        <v>542.26</v>
      </c>
      <c r="V3314" s="1061">
        <v>542.26</v>
      </c>
      <c r="W3314" s="1061">
        <v>542.26</v>
      </c>
    </row>
    <row r="3315" spans="1:23">
      <c r="A3315" s="908"/>
      <c r="B3315" s="1061" t="s">
        <v>234</v>
      </c>
      <c r="C3315" s="1061" t="s">
        <v>235</v>
      </c>
      <c r="D3315" s="1061" t="s">
        <v>5473</v>
      </c>
      <c r="E3315" s="1061" t="s">
        <v>5721</v>
      </c>
      <c r="F3315" s="1061" t="s">
        <v>5473</v>
      </c>
      <c r="G3315" s="1061" t="s">
        <v>1739</v>
      </c>
      <c r="H3315" s="1061" t="s">
        <v>129</v>
      </c>
      <c r="I3315" s="1061" t="s">
        <v>21</v>
      </c>
      <c r="J3315" s="1061" t="s">
        <v>7975</v>
      </c>
      <c r="K3315" s="1061" t="s">
        <v>14849</v>
      </c>
      <c r="L3315" s="1061">
        <v>232</v>
      </c>
      <c r="M3315" s="1061">
        <v>232</v>
      </c>
      <c r="N3315" s="1061">
        <v>232</v>
      </c>
      <c r="O3315" s="1061">
        <v>232</v>
      </c>
      <c r="P3315" s="1061">
        <v>232</v>
      </c>
      <c r="Q3315" s="1061">
        <v>232</v>
      </c>
      <c r="R3315" s="1061">
        <v>232</v>
      </c>
      <c r="S3315" s="1061">
        <v>232</v>
      </c>
      <c r="T3315" s="1061">
        <v>232</v>
      </c>
      <c r="U3315" s="1061">
        <v>232</v>
      </c>
      <c r="V3315" s="1061">
        <v>232</v>
      </c>
      <c r="W3315" s="1061">
        <v>232</v>
      </c>
    </row>
    <row r="3316" spans="1:23">
      <c r="A3316" s="908"/>
      <c r="B3316" s="1061" t="s">
        <v>234</v>
      </c>
      <c r="C3316" s="1061" t="s">
        <v>235</v>
      </c>
      <c r="D3316" s="1061" t="s">
        <v>5473</v>
      </c>
      <c r="E3316" s="1061" t="s">
        <v>5722</v>
      </c>
      <c r="F3316" s="1061" t="s">
        <v>5473</v>
      </c>
      <c r="G3316" s="1061" t="s">
        <v>1739</v>
      </c>
      <c r="H3316" s="1061" t="s">
        <v>129</v>
      </c>
      <c r="I3316" s="1061" t="s">
        <v>21</v>
      </c>
      <c r="J3316" s="1061" t="s">
        <v>7975</v>
      </c>
      <c r="K3316" s="1061" t="s">
        <v>14849</v>
      </c>
      <c r="L3316" s="1061">
        <v>261.79000000000002</v>
      </c>
      <c r="M3316" s="1061">
        <v>261.79000000000002</v>
      </c>
      <c r="N3316" s="1061">
        <v>261.79000000000002</v>
      </c>
      <c r="O3316" s="1061">
        <v>261.79000000000002</v>
      </c>
      <c r="P3316" s="1061">
        <v>261.79000000000002</v>
      </c>
      <c r="Q3316" s="1061">
        <v>261.79000000000002</v>
      </c>
      <c r="R3316" s="1061">
        <v>261.79000000000002</v>
      </c>
      <c r="S3316" s="1061">
        <v>261.79000000000002</v>
      </c>
      <c r="T3316" s="1061">
        <v>261.79000000000002</v>
      </c>
      <c r="U3316" s="1061">
        <v>261.79000000000002</v>
      </c>
      <c r="V3316" s="1061">
        <v>261.79000000000002</v>
      </c>
      <c r="W3316" s="1061">
        <v>261.79000000000002</v>
      </c>
    </row>
    <row r="3317" spans="1:23">
      <c r="A3317" s="908"/>
      <c r="B3317" s="1061" t="s">
        <v>234</v>
      </c>
      <c r="C3317" s="1061" t="s">
        <v>235</v>
      </c>
      <c r="D3317" s="1061" t="s">
        <v>5473</v>
      </c>
      <c r="E3317" s="1061" t="s">
        <v>5723</v>
      </c>
      <c r="F3317" s="1061" t="s">
        <v>5724</v>
      </c>
      <c r="G3317" s="1061" t="s">
        <v>1739</v>
      </c>
      <c r="H3317" s="1061" t="s">
        <v>129</v>
      </c>
      <c r="I3317" s="1061" t="s">
        <v>21</v>
      </c>
      <c r="J3317" s="1061" t="s">
        <v>7975</v>
      </c>
      <c r="K3317" s="1061" t="s">
        <v>14849</v>
      </c>
      <c r="L3317" s="1061">
        <v>104.23</v>
      </c>
      <c r="M3317" s="1061">
        <v>104.23</v>
      </c>
      <c r="N3317" s="1061">
        <v>104.23</v>
      </c>
      <c r="O3317" s="1061">
        <v>104.23</v>
      </c>
      <c r="P3317" s="1061">
        <v>104.23</v>
      </c>
      <c r="Q3317" s="1061">
        <v>104.23</v>
      </c>
      <c r="R3317" s="1061">
        <v>104.23</v>
      </c>
      <c r="S3317" s="1061">
        <v>104.23</v>
      </c>
      <c r="T3317" s="1061">
        <v>104.23</v>
      </c>
      <c r="U3317" s="1061">
        <v>104.23</v>
      </c>
      <c r="V3317" s="1061">
        <v>104.23</v>
      </c>
      <c r="W3317" s="1061">
        <v>104.23</v>
      </c>
    </row>
    <row r="3318" spans="1:23">
      <c r="A3318" s="908"/>
      <c r="B3318" s="1061" t="s">
        <v>234</v>
      </c>
      <c r="C3318" s="1061" t="s">
        <v>235</v>
      </c>
      <c r="D3318" s="1061" t="s">
        <v>5473</v>
      </c>
      <c r="E3318" s="1061" t="s">
        <v>5725</v>
      </c>
      <c r="F3318" s="1061" t="s">
        <v>5726</v>
      </c>
      <c r="G3318" s="1061" t="s">
        <v>1739</v>
      </c>
      <c r="H3318" s="1061" t="s">
        <v>129</v>
      </c>
      <c r="I3318" s="1061" t="s">
        <v>21</v>
      </c>
      <c r="J3318" s="1061" t="s">
        <v>7975</v>
      </c>
      <c r="K3318" s="1061" t="s">
        <v>14849</v>
      </c>
      <c r="L3318" s="1061">
        <v>332.6</v>
      </c>
      <c r="M3318" s="1061">
        <v>332.6</v>
      </c>
      <c r="N3318" s="1061">
        <v>332.6</v>
      </c>
      <c r="O3318" s="1061">
        <v>332.6</v>
      </c>
      <c r="P3318" s="1061">
        <v>332.6</v>
      </c>
      <c r="Q3318" s="1061">
        <v>332.6</v>
      </c>
      <c r="R3318" s="1061">
        <v>332.6</v>
      </c>
      <c r="S3318" s="1061">
        <v>332.6</v>
      </c>
      <c r="T3318" s="1061">
        <v>332.6</v>
      </c>
      <c r="U3318" s="1061">
        <v>332.6</v>
      </c>
      <c r="V3318" s="1061">
        <v>332.6</v>
      </c>
      <c r="W3318" s="1061">
        <v>332.6</v>
      </c>
    </row>
    <row r="3319" spans="1:23">
      <c r="A3319" s="908"/>
      <c r="B3319" s="1061" t="s">
        <v>234</v>
      </c>
      <c r="C3319" s="1061" t="s">
        <v>235</v>
      </c>
      <c r="D3319" s="1061" t="s">
        <v>5473</v>
      </c>
      <c r="E3319" s="1061" t="s">
        <v>5727</v>
      </c>
      <c r="F3319" s="1061" t="s">
        <v>5728</v>
      </c>
      <c r="G3319" s="1061" t="s">
        <v>1739</v>
      </c>
      <c r="H3319" s="1061" t="s">
        <v>129</v>
      </c>
      <c r="I3319" s="1061" t="s">
        <v>21</v>
      </c>
      <c r="J3319" s="1061" t="s">
        <v>7975</v>
      </c>
      <c r="K3319" s="1061" t="s">
        <v>14849</v>
      </c>
      <c r="L3319" s="1061">
        <v>213.17</v>
      </c>
      <c r="M3319" s="1061">
        <v>213.17</v>
      </c>
      <c r="N3319" s="1061">
        <v>213.17</v>
      </c>
      <c r="O3319" s="1061">
        <v>213.17</v>
      </c>
      <c r="P3319" s="1061">
        <v>213.17</v>
      </c>
      <c r="Q3319" s="1061">
        <v>213.17</v>
      </c>
      <c r="R3319" s="1061">
        <v>213.17</v>
      </c>
      <c r="S3319" s="1061">
        <v>213.17</v>
      </c>
      <c r="T3319" s="1061">
        <v>213.17</v>
      </c>
      <c r="U3319" s="1061">
        <v>213.17</v>
      </c>
      <c r="V3319" s="1061">
        <v>213.17</v>
      </c>
      <c r="W3319" s="1061">
        <v>213.17</v>
      </c>
    </row>
    <row r="3320" spans="1:23">
      <c r="A3320" s="908"/>
      <c r="B3320" s="1061" t="s">
        <v>234</v>
      </c>
      <c r="C3320" s="1061" t="s">
        <v>235</v>
      </c>
      <c r="D3320" s="1061" t="s">
        <v>5473</v>
      </c>
      <c r="E3320" s="1061" t="s">
        <v>6899</v>
      </c>
      <c r="F3320" s="1061" t="s">
        <v>5473</v>
      </c>
      <c r="G3320" s="1061" t="s">
        <v>1739</v>
      </c>
      <c r="H3320" s="1061" t="s">
        <v>129</v>
      </c>
      <c r="I3320" s="1061" t="s">
        <v>21</v>
      </c>
      <c r="J3320" s="1061" t="s">
        <v>7975</v>
      </c>
      <c r="K3320" s="1061" t="s">
        <v>14849</v>
      </c>
      <c r="L3320" s="1061">
        <v>358.95</v>
      </c>
      <c r="M3320" s="1061">
        <v>358.95</v>
      </c>
      <c r="N3320" s="1061">
        <v>358.95</v>
      </c>
      <c r="O3320" s="1061">
        <v>358.95</v>
      </c>
      <c r="P3320" s="1061">
        <v>358.95</v>
      </c>
      <c r="Q3320" s="1061">
        <v>358.95</v>
      </c>
      <c r="R3320" s="1061">
        <v>358.95</v>
      </c>
      <c r="S3320" s="1061">
        <v>358.95</v>
      </c>
      <c r="T3320" s="1061">
        <v>358.95</v>
      </c>
      <c r="U3320" s="1061">
        <v>358.95</v>
      </c>
      <c r="V3320" s="1061">
        <v>358.95</v>
      </c>
      <c r="W3320" s="1061">
        <v>358.95</v>
      </c>
    </row>
    <row r="3321" spans="1:23">
      <c r="A3321" s="908"/>
      <c r="B3321" s="1061" t="s">
        <v>234</v>
      </c>
      <c r="C3321" s="1061" t="s">
        <v>235</v>
      </c>
      <c r="D3321" s="1061" t="s">
        <v>5473</v>
      </c>
      <c r="E3321" s="1061" t="s">
        <v>9819</v>
      </c>
      <c r="F3321" s="1061" t="s">
        <v>5730</v>
      </c>
      <c r="G3321" s="1061" t="s">
        <v>1739</v>
      </c>
      <c r="H3321" s="1061" t="s">
        <v>129</v>
      </c>
      <c r="I3321" s="1061" t="s">
        <v>21</v>
      </c>
      <c r="J3321" s="1061" t="s">
        <v>7975</v>
      </c>
      <c r="K3321" s="1061" t="s">
        <v>14849</v>
      </c>
      <c r="L3321" s="1061">
        <v>124.86</v>
      </c>
      <c r="M3321" s="1061">
        <v>124.86</v>
      </c>
      <c r="N3321" s="1061">
        <v>124.86</v>
      </c>
      <c r="O3321" s="1061">
        <v>124.86</v>
      </c>
      <c r="P3321" s="1061">
        <v>124.86</v>
      </c>
      <c r="Q3321" s="1061">
        <v>124.86</v>
      </c>
      <c r="R3321" s="1061">
        <v>124.86</v>
      </c>
      <c r="S3321" s="1061">
        <v>124.86</v>
      </c>
      <c r="T3321" s="1061">
        <v>124.86</v>
      </c>
      <c r="U3321" s="1061">
        <v>124.86</v>
      </c>
      <c r="V3321" s="1061">
        <v>124.86</v>
      </c>
      <c r="W3321" s="1061">
        <v>124.86</v>
      </c>
    </row>
    <row r="3322" spans="1:23">
      <c r="A3322" s="908"/>
      <c r="B3322" s="1061" t="s">
        <v>234</v>
      </c>
      <c r="C3322" s="1061" t="s">
        <v>235</v>
      </c>
      <c r="D3322" s="1061" t="s">
        <v>5473</v>
      </c>
      <c r="E3322" s="1061" t="s">
        <v>5729</v>
      </c>
      <c r="F3322" s="1061" t="s">
        <v>5730</v>
      </c>
      <c r="G3322" s="1061" t="s">
        <v>1739</v>
      </c>
      <c r="H3322" s="1061" t="s">
        <v>129</v>
      </c>
      <c r="I3322" s="1061" t="s">
        <v>21</v>
      </c>
      <c r="J3322" s="1061" t="s">
        <v>7975</v>
      </c>
      <c r="K3322" s="1061" t="s">
        <v>14849</v>
      </c>
      <c r="L3322" s="1061">
        <v>155.4</v>
      </c>
      <c r="M3322" s="1061">
        <v>155.4</v>
      </c>
      <c r="N3322" s="1061">
        <v>155.4</v>
      </c>
      <c r="O3322" s="1061">
        <v>155.4</v>
      </c>
      <c r="P3322" s="1061">
        <v>155.4</v>
      </c>
      <c r="Q3322" s="1061">
        <v>155.4</v>
      </c>
      <c r="R3322" s="1061">
        <v>155.4</v>
      </c>
      <c r="S3322" s="1061">
        <v>155.4</v>
      </c>
      <c r="T3322" s="1061">
        <v>155.4</v>
      </c>
      <c r="U3322" s="1061">
        <v>155.4</v>
      </c>
      <c r="V3322" s="1061">
        <v>155.4</v>
      </c>
      <c r="W3322" s="1061">
        <v>155.4</v>
      </c>
    </row>
    <row r="3323" spans="1:23">
      <c r="A3323" s="908"/>
      <c r="B3323" s="1061" t="s">
        <v>234</v>
      </c>
      <c r="C3323" s="1061" t="s">
        <v>235</v>
      </c>
      <c r="D3323" s="1061" t="s">
        <v>5473</v>
      </c>
      <c r="E3323" s="1061" t="s">
        <v>5731</v>
      </c>
      <c r="F3323" s="1061" t="s">
        <v>5732</v>
      </c>
      <c r="G3323" s="1061" t="s">
        <v>1739</v>
      </c>
      <c r="H3323" s="1061" t="s">
        <v>129</v>
      </c>
      <c r="I3323" s="1061" t="s">
        <v>21</v>
      </c>
      <c r="J3323" s="1061" t="s">
        <v>7975</v>
      </c>
      <c r="K3323" s="1061" t="s">
        <v>14849</v>
      </c>
      <c r="L3323" s="1061">
        <v>124.95</v>
      </c>
      <c r="M3323" s="1061">
        <v>124.95</v>
      </c>
      <c r="N3323" s="1061">
        <v>124.95</v>
      </c>
      <c r="O3323" s="1061">
        <v>124.95</v>
      </c>
      <c r="P3323" s="1061">
        <v>124.95</v>
      </c>
      <c r="Q3323" s="1061">
        <v>124.95</v>
      </c>
      <c r="R3323" s="1061">
        <v>124.95</v>
      </c>
      <c r="S3323" s="1061">
        <v>124.95</v>
      </c>
      <c r="T3323" s="1061">
        <v>124.95</v>
      </c>
      <c r="U3323" s="1061">
        <v>124.95</v>
      </c>
      <c r="V3323" s="1061">
        <v>124.95</v>
      </c>
      <c r="W3323" s="1061">
        <v>124.95</v>
      </c>
    </row>
    <row r="3324" spans="1:23">
      <c r="A3324" s="908"/>
      <c r="B3324" s="1061" t="s">
        <v>234</v>
      </c>
      <c r="C3324" s="1061" t="s">
        <v>235</v>
      </c>
      <c r="D3324" s="1061" t="s">
        <v>5473</v>
      </c>
      <c r="E3324" s="1061" t="s">
        <v>5733</v>
      </c>
      <c r="F3324" s="1061" t="s">
        <v>5734</v>
      </c>
      <c r="G3324" s="1061" t="s">
        <v>1739</v>
      </c>
      <c r="H3324" s="1061" t="s">
        <v>129</v>
      </c>
      <c r="I3324" s="1061" t="s">
        <v>21</v>
      </c>
      <c r="J3324" s="1061" t="s">
        <v>7975</v>
      </c>
      <c r="K3324" s="1061" t="s">
        <v>14849</v>
      </c>
      <c r="L3324" s="1061">
        <v>171.04</v>
      </c>
      <c r="M3324" s="1061">
        <v>171.04</v>
      </c>
      <c r="N3324" s="1061">
        <v>171.04</v>
      </c>
      <c r="O3324" s="1061">
        <v>171.04</v>
      </c>
      <c r="P3324" s="1061">
        <v>171.04</v>
      </c>
      <c r="Q3324" s="1061">
        <v>171.04</v>
      </c>
      <c r="R3324" s="1061">
        <v>171.04</v>
      </c>
      <c r="S3324" s="1061">
        <v>171.04</v>
      </c>
      <c r="T3324" s="1061">
        <v>171.04</v>
      </c>
      <c r="U3324" s="1061">
        <v>171.04</v>
      </c>
      <c r="V3324" s="1061">
        <v>171.04</v>
      </c>
      <c r="W3324" s="1061">
        <v>171.04</v>
      </c>
    </row>
    <row r="3325" spans="1:23">
      <c r="A3325" s="908"/>
      <c r="B3325" s="1061" t="s">
        <v>234</v>
      </c>
      <c r="C3325" s="1061" t="s">
        <v>235</v>
      </c>
      <c r="D3325" s="1061" t="s">
        <v>5473</v>
      </c>
      <c r="E3325" s="1061" t="s">
        <v>5735</v>
      </c>
      <c r="F3325" s="1061" t="s">
        <v>5473</v>
      </c>
      <c r="G3325" s="1061" t="s">
        <v>1739</v>
      </c>
      <c r="H3325" s="1061" t="s">
        <v>129</v>
      </c>
      <c r="I3325" s="1061" t="s">
        <v>21</v>
      </c>
      <c r="J3325" s="1061" t="s">
        <v>7975</v>
      </c>
      <c r="K3325" s="1061" t="s">
        <v>14849</v>
      </c>
      <c r="L3325" s="1061">
        <v>499.66</v>
      </c>
      <c r="M3325" s="1061">
        <v>499.66</v>
      </c>
      <c r="N3325" s="1061">
        <v>499.66</v>
      </c>
      <c r="O3325" s="1061">
        <v>499.66</v>
      </c>
      <c r="P3325" s="1061">
        <v>499.66</v>
      </c>
      <c r="Q3325" s="1061">
        <v>499.66</v>
      </c>
      <c r="R3325" s="1061">
        <v>499.66</v>
      </c>
      <c r="S3325" s="1061">
        <v>499.66</v>
      </c>
      <c r="T3325" s="1061">
        <v>499.66</v>
      </c>
      <c r="U3325" s="1061">
        <v>499.66</v>
      </c>
      <c r="V3325" s="1061">
        <v>499.66</v>
      </c>
      <c r="W3325" s="1061">
        <v>499.66</v>
      </c>
    </row>
    <row r="3326" spans="1:23">
      <c r="A3326" s="908"/>
      <c r="B3326" s="1061" t="s">
        <v>234</v>
      </c>
      <c r="C3326" s="1061" t="s">
        <v>235</v>
      </c>
      <c r="D3326" s="1061" t="s">
        <v>5473</v>
      </c>
      <c r="E3326" s="1061" t="s">
        <v>8181</v>
      </c>
      <c r="F3326" s="1061" t="s">
        <v>8182</v>
      </c>
      <c r="G3326" s="1061" t="s">
        <v>1739</v>
      </c>
      <c r="H3326" s="1061" t="s">
        <v>129</v>
      </c>
      <c r="I3326" s="1061" t="s">
        <v>21</v>
      </c>
      <c r="J3326" s="1061" t="s">
        <v>7975</v>
      </c>
      <c r="K3326" s="1061" t="s">
        <v>14849</v>
      </c>
      <c r="L3326" s="1061">
        <v>272.77</v>
      </c>
      <c r="M3326" s="1061">
        <v>272.77</v>
      </c>
      <c r="N3326" s="1061">
        <v>272.77</v>
      </c>
      <c r="O3326" s="1061">
        <v>272.77</v>
      </c>
      <c r="P3326" s="1061">
        <v>272.77</v>
      </c>
      <c r="Q3326" s="1061">
        <v>272.77</v>
      </c>
      <c r="R3326" s="1061">
        <v>272.77</v>
      </c>
      <c r="S3326" s="1061">
        <v>272.77</v>
      </c>
      <c r="T3326" s="1061">
        <v>272.77</v>
      </c>
      <c r="U3326" s="1061">
        <v>272.77</v>
      </c>
      <c r="V3326" s="1061">
        <v>272.77</v>
      </c>
      <c r="W3326" s="1061">
        <v>272.77</v>
      </c>
    </row>
    <row r="3327" spans="1:23">
      <c r="A3327" s="908"/>
      <c r="B3327" s="1061" t="s">
        <v>234</v>
      </c>
      <c r="C3327" s="1061" t="s">
        <v>235</v>
      </c>
      <c r="D3327" s="1061" t="s">
        <v>5473</v>
      </c>
      <c r="E3327" s="1061" t="s">
        <v>8608</v>
      </c>
      <c r="F3327" s="1061" t="s">
        <v>5473</v>
      </c>
      <c r="G3327" s="1061" t="s">
        <v>1739</v>
      </c>
      <c r="H3327" s="1061" t="s">
        <v>129</v>
      </c>
      <c r="I3327" s="1061" t="s">
        <v>21</v>
      </c>
      <c r="J3327" s="1061" t="s">
        <v>7975</v>
      </c>
      <c r="K3327" s="1061" t="s">
        <v>14849</v>
      </c>
      <c r="L3327" s="1061">
        <v>261.49</v>
      </c>
      <c r="M3327" s="1061">
        <v>261.49</v>
      </c>
      <c r="N3327" s="1061">
        <v>261.49</v>
      </c>
      <c r="O3327" s="1061">
        <v>261.49</v>
      </c>
      <c r="P3327" s="1061">
        <v>261.49</v>
      </c>
      <c r="Q3327" s="1061">
        <v>261.49</v>
      </c>
      <c r="R3327" s="1061">
        <v>261.49</v>
      </c>
      <c r="S3327" s="1061">
        <v>261.49</v>
      </c>
      <c r="T3327" s="1061">
        <v>261.49</v>
      </c>
      <c r="U3327" s="1061">
        <v>261.49</v>
      </c>
      <c r="V3327" s="1061">
        <v>261.49</v>
      </c>
      <c r="W3327" s="1061">
        <v>261.49</v>
      </c>
    </row>
    <row r="3328" spans="1:23">
      <c r="A3328" s="908"/>
      <c r="B3328" s="1061" t="s">
        <v>234</v>
      </c>
      <c r="C3328" s="1061" t="s">
        <v>235</v>
      </c>
      <c r="D3328" s="1061" t="s">
        <v>5473</v>
      </c>
      <c r="E3328" s="1061" t="s">
        <v>5736</v>
      </c>
      <c r="F3328" s="1061" t="s">
        <v>5737</v>
      </c>
      <c r="G3328" s="1061" t="s">
        <v>1739</v>
      </c>
      <c r="H3328" s="1061" t="s">
        <v>129</v>
      </c>
      <c r="I3328" s="1061" t="s">
        <v>21</v>
      </c>
      <c r="J3328" s="1061" t="s">
        <v>7975</v>
      </c>
      <c r="K3328" s="1061" t="s">
        <v>14849</v>
      </c>
      <c r="L3328" s="1061">
        <v>138.28</v>
      </c>
      <c r="M3328" s="1061">
        <v>138.28</v>
      </c>
      <c r="N3328" s="1061">
        <v>138.28</v>
      </c>
      <c r="O3328" s="1061">
        <v>138.28</v>
      </c>
      <c r="P3328" s="1061">
        <v>138.28</v>
      </c>
      <c r="Q3328" s="1061">
        <v>138.28</v>
      </c>
      <c r="R3328" s="1061">
        <v>138.28</v>
      </c>
      <c r="S3328" s="1061">
        <v>138.28</v>
      </c>
      <c r="T3328" s="1061">
        <v>138.28</v>
      </c>
      <c r="U3328" s="1061">
        <v>138.28</v>
      </c>
      <c r="V3328" s="1061">
        <v>138.28</v>
      </c>
      <c r="W3328" s="1061">
        <v>138.28</v>
      </c>
    </row>
    <row r="3329" spans="1:23">
      <c r="A3329" s="908"/>
      <c r="B3329" s="1061" t="s">
        <v>234</v>
      </c>
      <c r="C3329" s="1061" t="s">
        <v>235</v>
      </c>
      <c r="D3329" s="1061" t="s">
        <v>5473</v>
      </c>
      <c r="E3329" s="1061" t="s">
        <v>5738</v>
      </c>
      <c r="F3329" s="1061" t="s">
        <v>5739</v>
      </c>
      <c r="G3329" s="1061" t="s">
        <v>1739</v>
      </c>
      <c r="H3329" s="1061" t="s">
        <v>129</v>
      </c>
      <c r="I3329" s="1061" t="s">
        <v>21</v>
      </c>
      <c r="J3329" s="1061" t="s">
        <v>7975</v>
      </c>
      <c r="K3329" s="1061" t="s">
        <v>14849</v>
      </c>
      <c r="L3329" s="1061">
        <v>576.02</v>
      </c>
      <c r="M3329" s="1061">
        <v>576.02</v>
      </c>
      <c r="N3329" s="1061">
        <v>576.02</v>
      </c>
      <c r="O3329" s="1061">
        <v>576.02</v>
      </c>
      <c r="P3329" s="1061">
        <v>576.02</v>
      </c>
      <c r="Q3329" s="1061">
        <v>576.02</v>
      </c>
      <c r="R3329" s="1061">
        <v>576.02</v>
      </c>
      <c r="S3329" s="1061">
        <v>576.02</v>
      </c>
      <c r="T3329" s="1061">
        <v>576.02</v>
      </c>
      <c r="U3329" s="1061">
        <v>576.02</v>
      </c>
      <c r="V3329" s="1061">
        <v>576.02</v>
      </c>
      <c r="W3329" s="1061">
        <v>576.02</v>
      </c>
    </row>
    <row r="3330" spans="1:23">
      <c r="A3330" s="908"/>
      <c r="B3330" s="1061" t="s">
        <v>234</v>
      </c>
      <c r="C3330" s="1061" t="s">
        <v>235</v>
      </c>
      <c r="D3330" s="1061" t="s">
        <v>5473</v>
      </c>
      <c r="E3330" s="1061" t="s">
        <v>8610</v>
      </c>
      <c r="F3330" s="1061" t="s">
        <v>8609</v>
      </c>
      <c r="G3330" s="1061" t="s">
        <v>1739</v>
      </c>
      <c r="H3330" s="1061" t="s">
        <v>129</v>
      </c>
      <c r="I3330" s="1061" t="s">
        <v>21</v>
      </c>
      <c r="J3330" s="1061" t="s">
        <v>7975</v>
      </c>
      <c r="K3330" s="1061" t="s">
        <v>14849</v>
      </c>
      <c r="L3330" s="1061">
        <v>148.62</v>
      </c>
      <c r="M3330" s="1061">
        <v>148.62</v>
      </c>
      <c r="N3330" s="1061">
        <v>148.62</v>
      </c>
      <c r="O3330" s="1061">
        <v>148.62</v>
      </c>
      <c r="P3330" s="1061">
        <v>148.62</v>
      </c>
      <c r="Q3330" s="1061">
        <v>148.62</v>
      </c>
      <c r="R3330" s="1061">
        <v>148.62</v>
      </c>
      <c r="S3330" s="1061">
        <v>148.62</v>
      </c>
      <c r="T3330" s="1061">
        <v>148.62</v>
      </c>
      <c r="U3330" s="1061">
        <v>148.62</v>
      </c>
      <c r="V3330" s="1061">
        <v>148.62</v>
      </c>
      <c r="W3330" s="1061">
        <v>148.62</v>
      </c>
    </row>
    <row r="3331" spans="1:23">
      <c r="A3331" s="908"/>
      <c r="B3331" s="1061" t="s">
        <v>234</v>
      </c>
      <c r="C3331" s="1061" t="s">
        <v>235</v>
      </c>
      <c r="D3331" s="1061" t="s">
        <v>5473</v>
      </c>
      <c r="E3331" s="1061" t="s">
        <v>6900</v>
      </c>
      <c r="F3331" s="1061" t="s">
        <v>5473</v>
      </c>
      <c r="G3331" s="1061" t="s">
        <v>1739</v>
      </c>
      <c r="H3331" s="1061" t="s">
        <v>129</v>
      </c>
      <c r="I3331" s="1061" t="s">
        <v>21</v>
      </c>
      <c r="J3331" s="1061" t="s">
        <v>7975</v>
      </c>
      <c r="K3331" s="1061" t="s">
        <v>14849</v>
      </c>
      <c r="L3331" s="1061">
        <v>277.58999999999997</v>
      </c>
      <c r="M3331" s="1061">
        <v>277.58999999999997</v>
      </c>
      <c r="N3331" s="1061">
        <v>277.58999999999997</v>
      </c>
      <c r="O3331" s="1061">
        <v>277.58999999999997</v>
      </c>
      <c r="P3331" s="1061">
        <v>277.58999999999997</v>
      </c>
      <c r="Q3331" s="1061">
        <v>277.58999999999997</v>
      </c>
      <c r="R3331" s="1061">
        <v>277.58999999999997</v>
      </c>
      <c r="S3331" s="1061">
        <v>277.58999999999997</v>
      </c>
      <c r="T3331" s="1061">
        <v>277.58999999999997</v>
      </c>
      <c r="U3331" s="1061">
        <v>277.58999999999997</v>
      </c>
      <c r="V3331" s="1061">
        <v>277.58999999999997</v>
      </c>
      <c r="W3331" s="1061">
        <v>277.58999999999997</v>
      </c>
    </row>
    <row r="3332" spans="1:23">
      <c r="A3332" s="908"/>
      <c r="B3332" s="1061" t="s">
        <v>234</v>
      </c>
      <c r="C3332" s="1061" t="s">
        <v>235</v>
      </c>
      <c r="D3332" s="1061" t="s">
        <v>5473</v>
      </c>
      <c r="E3332" s="1061" t="s">
        <v>5740</v>
      </c>
      <c r="F3332" s="1061" t="s">
        <v>5473</v>
      </c>
      <c r="G3332" s="1061" t="s">
        <v>1739</v>
      </c>
      <c r="H3332" s="1061" t="s">
        <v>129</v>
      </c>
      <c r="I3332" s="1061" t="s">
        <v>21</v>
      </c>
      <c r="J3332" s="1061" t="s">
        <v>7975</v>
      </c>
      <c r="K3332" s="1061" t="s">
        <v>14849</v>
      </c>
      <c r="L3332" s="1061">
        <v>317.47000000000003</v>
      </c>
      <c r="M3332" s="1061">
        <v>317.47000000000003</v>
      </c>
      <c r="N3332" s="1061">
        <v>317.47000000000003</v>
      </c>
      <c r="O3332" s="1061">
        <v>317.47000000000003</v>
      </c>
      <c r="P3332" s="1061">
        <v>317.47000000000003</v>
      </c>
      <c r="Q3332" s="1061">
        <v>317.47000000000003</v>
      </c>
      <c r="R3332" s="1061">
        <v>317.47000000000003</v>
      </c>
      <c r="S3332" s="1061">
        <v>317.47000000000003</v>
      </c>
      <c r="T3332" s="1061">
        <v>317.47000000000003</v>
      </c>
      <c r="U3332" s="1061">
        <v>317.47000000000003</v>
      </c>
      <c r="V3332" s="1061">
        <v>317.47000000000003</v>
      </c>
      <c r="W3332" s="1061">
        <v>317.47000000000003</v>
      </c>
    </row>
    <row r="3333" spans="1:23">
      <c r="A3333" s="908"/>
      <c r="B3333" s="1061" t="s">
        <v>234</v>
      </c>
      <c r="C3333" s="1061" t="s">
        <v>235</v>
      </c>
      <c r="D3333" s="1061" t="s">
        <v>5473</v>
      </c>
      <c r="E3333" s="1061" t="s">
        <v>6921</v>
      </c>
      <c r="F3333" s="1061" t="s">
        <v>6922</v>
      </c>
      <c r="G3333" s="1061" t="s">
        <v>1739</v>
      </c>
      <c r="H3333" s="1061" t="s">
        <v>129</v>
      </c>
      <c r="I3333" s="1061" t="s">
        <v>21</v>
      </c>
      <c r="J3333" s="1061" t="s">
        <v>7975</v>
      </c>
      <c r="K3333" s="1061" t="s">
        <v>14849</v>
      </c>
      <c r="L3333" s="1061">
        <v>676.02</v>
      </c>
      <c r="M3333" s="1061">
        <v>676.02</v>
      </c>
      <c r="N3333" s="1061">
        <v>676.02</v>
      </c>
      <c r="O3333" s="1061">
        <v>676.02</v>
      </c>
      <c r="P3333" s="1061">
        <v>676.02</v>
      </c>
      <c r="Q3333" s="1061">
        <v>676.02</v>
      </c>
      <c r="R3333" s="1061">
        <v>676.02</v>
      </c>
      <c r="S3333" s="1061">
        <v>676.02</v>
      </c>
      <c r="T3333" s="1061">
        <v>676.02</v>
      </c>
      <c r="U3333" s="1061">
        <v>676.02</v>
      </c>
      <c r="V3333" s="1061">
        <v>676.02</v>
      </c>
      <c r="W3333" s="1061">
        <v>676.02</v>
      </c>
    </row>
    <row r="3334" spans="1:23">
      <c r="A3334" s="908"/>
      <c r="B3334" s="1061" t="s">
        <v>234</v>
      </c>
      <c r="C3334" s="1061" t="s">
        <v>235</v>
      </c>
      <c r="D3334" s="1061" t="s">
        <v>5473</v>
      </c>
      <c r="E3334" s="1061" t="s">
        <v>5741</v>
      </c>
      <c r="F3334" s="1061" t="s">
        <v>5742</v>
      </c>
      <c r="G3334" s="1061" t="s">
        <v>1739</v>
      </c>
      <c r="H3334" s="1061" t="s">
        <v>129</v>
      </c>
      <c r="I3334" s="1061" t="s">
        <v>21</v>
      </c>
      <c r="J3334" s="1061" t="s">
        <v>7975</v>
      </c>
      <c r="K3334" s="1061" t="s">
        <v>14849</v>
      </c>
      <c r="L3334" s="1061">
        <v>102.89</v>
      </c>
      <c r="M3334" s="1061">
        <v>102.89</v>
      </c>
      <c r="N3334" s="1061">
        <v>102.89</v>
      </c>
      <c r="O3334" s="1061">
        <v>102.89</v>
      </c>
      <c r="P3334" s="1061">
        <v>102.89</v>
      </c>
      <c r="Q3334" s="1061">
        <v>102.89</v>
      </c>
      <c r="R3334" s="1061">
        <v>102.89</v>
      </c>
      <c r="S3334" s="1061">
        <v>102.89</v>
      </c>
      <c r="T3334" s="1061">
        <v>102.89</v>
      </c>
      <c r="U3334" s="1061">
        <v>102.89</v>
      </c>
      <c r="V3334" s="1061">
        <v>102.89</v>
      </c>
      <c r="W3334" s="1061">
        <v>102.89</v>
      </c>
    </row>
    <row r="3335" spans="1:23">
      <c r="A3335" s="908"/>
      <c r="B3335" s="1061" t="s">
        <v>234</v>
      </c>
      <c r="C3335" s="1061" t="s">
        <v>235</v>
      </c>
      <c r="D3335" s="1061" t="s">
        <v>5473</v>
      </c>
      <c r="E3335" s="1061" t="s">
        <v>6901</v>
      </c>
      <c r="F3335" s="1061" t="s">
        <v>5473</v>
      </c>
      <c r="G3335" s="1061" t="s">
        <v>1739</v>
      </c>
      <c r="H3335" s="1061" t="s">
        <v>129</v>
      </c>
      <c r="I3335" s="1061" t="s">
        <v>21</v>
      </c>
      <c r="J3335" s="1061" t="s">
        <v>7975</v>
      </c>
      <c r="K3335" s="1061" t="s">
        <v>14849</v>
      </c>
      <c r="L3335" s="1061">
        <v>562.87</v>
      </c>
      <c r="M3335" s="1061">
        <v>562.87</v>
      </c>
      <c r="N3335" s="1061">
        <v>562.87</v>
      </c>
      <c r="O3335" s="1061">
        <v>562.87</v>
      </c>
      <c r="P3335" s="1061">
        <v>562.87</v>
      </c>
      <c r="Q3335" s="1061">
        <v>562.87</v>
      </c>
      <c r="R3335" s="1061">
        <v>562.87</v>
      </c>
      <c r="S3335" s="1061">
        <v>562.87</v>
      </c>
      <c r="T3335" s="1061">
        <v>562.87</v>
      </c>
      <c r="U3335" s="1061">
        <v>562.87</v>
      </c>
      <c r="V3335" s="1061">
        <v>562.87</v>
      </c>
      <c r="W3335" s="1061">
        <v>562.87</v>
      </c>
    </row>
    <row r="3336" spans="1:23">
      <c r="A3336" s="908"/>
      <c r="B3336" s="1061" t="s">
        <v>234</v>
      </c>
      <c r="C3336" s="1061" t="s">
        <v>235</v>
      </c>
      <c r="D3336" s="1061" t="s">
        <v>5473</v>
      </c>
      <c r="E3336" s="1061" t="s">
        <v>5743</v>
      </c>
      <c r="F3336" s="1061" t="s">
        <v>5473</v>
      </c>
      <c r="G3336" s="1061" t="s">
        <v>1739</v>
      </c>
      <c r="H3336" s="1061" t="s">
        <v>129</v>
      </c>
      <c r="I3336" s="1061" t="s">
        <v>21</v>
      </c>
      <c r="J3336" s="1061" t="s">
        <v>7975</v>
      </c>
      <c r="K3336" s="1061" t="s">
        <v>14849</v>
      </c>
      <c r="L3336" s="1061">
        <v>424.69</v>
      </c>
      <c r="M3336" s="1061">
        <v>424.69</v>
      </c>
      <c r="N3336" s="1061">
        <v>424.69</v>
      </c>
      <c r="O3336" s="1061">
        <v>424.69</v>
      </c>
      <c r="P3336" s="1061">
        <v>424.69</v>
      </c>
      <c r="Q3336" s="1061">
        <v>424.69</v>
      </c>
      <c r="R3336" s="1061">
        <v>424.69</v>
      </c>
      <c r="S3336" s="1061">
        <v>424.69</v>
      </c>
      <c r="T3336" s="1061">
        <v>424.69</v>
      </c>
      <c r="U3336" s="1061">
        <v>424.69</v>
      </c>
      <c r="V3336" s="1061">
        <v>424.69</v>
      </c>
      <c r="W3336" s="1061">
        <v>424.69</v>
      </c>
    </row>
    <row r="3337" spans="1:23">
      <c r="A3337" s="908"/>
      <c r="B3337" s="1061" t="s">
        <v>234</v>
      </c>
      <c r="C3337" s="1061" t="s">
        <v>235</v>
      </c>
      <c r="D3337" s="1061" t="s">
        <v>5473</v>
      </c>
      <c r="E3337" s="1061" t="s">
        <v>8611</v>
      </c>
      <c r="F3337" s="1061" t="s">
        <v>8612</v>
      </c>
      <c r="G3337" s="1061" t="s">
        <v>1739</v>
      </c>
      <c r="H3337" s="1061" t="s">
        <v>129</v>
      </c>
      <c r="I3337" s="1061" t="s">
        <v>21</v>
      </c>
      <c r="J3337" s="1061" t="s">
        <v>7975</v>
      </c>
      <c r="K3337" s="1061" t="s">
        <v>14849</v>
      </c>
      <c r="L3337" s="1061">
        <v>563.24</v>
      </c>
      <c r="M3337" s="1061">
        <v>563.24</v>
      </c>
      <c r="N3337" s="1061">
        <v>563.24</v>
      </c>
      <c r="O3337" s="1061">
        <v>563.24</v>
      </c>
      <c r="P3337" s="1061">
        <v>563.24</v>
      </c>
      <c r="Q3337" s="1061">
        <v>563.24</v>
      </c>
      <c r="R3337" s="1061">
        <v>563.24</v>
      </c>
      <c r="S3337" s="1061">
        <v>563.24</v>
      </c>
      <c r="T3337" s="1061">
        <v>563.24</v>
      </c>
      <c r="U3337" s="1061">
        <v>563.24</v>
      </c>
      <c r="V3337" s="1061">
        <v>563.24</v>
      </c>
      <c r="W3337" s="1061">
        <v>563.24</v>
      </c>
    </row>
    <row r="3338" spans="1:23">
      <c r="A3338" s="908"/>
      <c r="B3338" s="1061" t="s">
        <v>234</v>
      </c>
      <c r="C3338" s="1061" t="s">
        <v>235</v>
      </c>
      <c r="D3338" s="1061" t="s">
        <v>5473</v>
      </c>
      <c r="E3338" s="1061" t="s">
        <v>5744</v>
      </c>
      <c r="F3338" s="1061" t="s">
        <v>5745</v>
      </c>
      <c r="G3338" s="1061" t="s">
        <v>1739</v>
      </c>
      <c r="H3338" s="1061" t="s">
        <v>129</v>
      </c>
      <c r="I3338" s="1061" t="s">
        <v>21</v>
      </c>
      <c r="J3338" s="1061" t="s">
        <v>7975</v>
      </c>
      <c r="K3338" s="1061" t="s">
        <v>14849</v>
      </c>
      <c r="L3338" s="1061">
        <v>180.55</v>
      </c>
      <c r="M3338" s="1061">
        <v>180.55</v>
      </c>
      <c r="N3338" s="1061">
        <v>180.55</v>
      </c>
      <c r="O3338" s="1061">
        <v>180.55</v>
      </c>
      <c r="P3338" s="1061">
        <v>180.55</v>
      </c>
      <c r="Q3338" s="1061">
        <v>180.55</v>
      </c>
      <c r="R3338" s="1061">
        <v>180.55</v>
      </c>
      <c r="S3338" s="1061">
        <v>180.55</v>
      </c>
      <c r="T3338" s="1061">
        <v>180.55</v>
      </c>
      <c r="U3338" s="1061">
        <v>180.55</v>
      </c>
      <c r="V3338" s="1061">
        <v>180.55</v>
      </c>
      <c r="W3338" s="1061">
        <v>180.55</v>
      </c>
    </row>
    <row r="3339" spans="1:23">
      <c r="A3339" s="908"/>
      <c r="B3339" s="1061" t="s">
        <v>234</v>
      </c>
      <c r="C3339" s="1061" t="s">
        <v>235</v>
      </c>
      <c r="D3339" s="1061" t="s">
        <v>5473</v>
      </c>
      <c r="E3339" s="1061" t="s">
        <v>8613</v>
      </c>
      <c r="F3339" s="1061" t="s">
        <v>9820</v>
      </c>
      <c r="G3339" s="1061" t="s">
        <v>1739</v>
      </c>
      <c r="H3339" s="1061" t="s">
        <v>129</v>
      </c>
      <c r="I3339" s="1061" t="s">
        <v>21</v>
      </c>
      <c r="J3339" s="1061" t="s">
        <v>7975</v>
      </c>
      <c r="K3339" s="1061" t="s">
        <v>14849</v>
      </c>
      <c r="L3339" s="1061">
        <v>269.55</v>
      </c>
      <c r="M3339" s="1061">
        <v>269.55</v>
      </c>
      <c r="N3339" s="1061">
        <v>269.55</v>
      </c>
      <c r="O3339" s="1061">
        <v>269.55</v>
      </c>
      <c r="P3339" s="1061">
        <v>269.55</v>
      </c>
      <c r="Q3339" s="1061">
        <v>269.55</v>
      </c>
      <c r="R3339" s="1061">
        <v>269.55</v>
      </c>
      <c r="S3339" s="1061">
        <v>269.55</v>
      </c>
      <c r="T3339" s="1061">
        <v>269.55</v>
      </c>
      <c r="U3339" s="1061">
        <v>269.55</v>
      </c>
      <c r="V3339" s="1061">
        <v>269.55</v>
      </c>
      <c r="W3339" s="1061">
        <v>269.55</v>
      </c>
    </row>
    <row r="3340" spans="1:23">
      <c r="A3340" s="908"/>
      <c r="B3340" s="1061" t="s">
        <v>234</v>
      </c>
      <c r="C3340" s="1061" t="s">
        <v>235</v>
      </c>
      <c r="D3340" s="1061" t="s">
        <v>5473</v>
      </c>
      <c r="E3340" s="1061" t="s">
        <v>5746</v>
      </c>
      <c r="F3340" s="1061" t="s">
        <v>5747</v>
      </c>
      <c r="G3340" s="1061" t="s">
        <v>1739</v>
      </c>
      <c r="H3340" s="1061" t="s">
        <v>129</v>
      </c>
      <c r="I3340" s="1061" t="s">
        <v>21</v>
      </c>
      <c r="J3340" s="1061" t="s">
        <v>7975</v>
      </c>
      <c r="K3340" s="1061" t="s">
        <v>14849</v>
      </c>
      <c r="L3340" s="1061">
        <v>237.56</v>
      </c>
      <c r="M3340" s="1061">
        <v>237.56</v>
      </c>
      <c r="N3340" s="1061">
        <v>237.56</v>
      </c>
      <c r="O3340" s="1061">
        <v>237.56</v>
      </c>
      <c r="P3340" s="1061">
        <v>237.56</v>
      </c>
      <c r="Q3340" s="1061">
        <v>237.56</v>
      </c>
      <c r="R3340" s="1061">
        <v>237.56</v>
      </c>
      <c r="S3340" s="1061">
        <v>237.56</v>
      </c>
      <c r="T3340" s="1061">
        <v>237.56</v>
      </c>
      <c r="U3340" s="1061">
        <v>237.56</v>
      </c>
      <c r="V3340" s="1061">
        <v>237.56</v>
      </c>
      <c r="W3340" s="1061">
        <v>237.56</v>
      </c>
    </row>
    <row r="3341" spans="1:23">
      <c r="A3341" s="908"/>
      <c r="B3341" s="1061" t="s">
        <v>234</v>
      </c>
      <c r="C3341" s="1061" t="s">
        <v>235</v>
      </c>
      <c r="D3341" s="1061" t="s">
        <v>5473</v>
      </c>
      <c r="E3341" s="1061" t="s">
        <v>8614</v>
      </c>
      <c r="F3341" s="1061" t="s">
        <v>8615</v>
      </c>
      <c r="G3341" s="1061" t="s">
        <v>1739</v>
      </c>
      <c r="H3341" s="1061" t="s">
        <v>129</v>
      </c>
      <c r="I3341" s="1061" t="s">
        <v>21</v>
      </c>
      <c r="J3341" s="1061" t="s">
        <v>7975</v>
      </c>
      <c r="K3341" s="1061" t="s">
        <v>14849</v>
      </c>
      <c r="L3341" s="1061">
        <v>311.87</v>
      </c>
      <c r="M3341" s="1061">
        <v>311.87</v>
      </c>
      <c r="N3341" s="1061">
        <v>311.87</v>
      </c>
      <c r="O3341" s="1061">
        <v>311.87</v>
      </c>
      <c r="P3341" s="1061">
        <v>311.87</v>
      </c>
      <c r="Q3341" s="1061">
        <v>311.87</v>
      </c>
      <c r="R3341" s="1061">
        <v>311.87</v>
      </c>
      <c r="S3341" s="1061">
        <v>311.87</v>
      </c>
      <c r="T3341" s="1061">
        <v>311.87</v>
      </c>
      <c r="U3341" s="1061">
        <v>311.87</v>
      </c>
      <c r="V3341" s="1061">
        <v>311.87</v>
      </c>
      <c r="W3341" s="1061">
        <v>311.87</v>
      </c>
    </row>
    <row r="3342" spans="1:23">
      <c r="A3342" s="908"/>
      <c r="B3342" s="1061" t="s">
        <v>234</v>
      </c>
      <c r="C3342" s="1061" t="s">
        <v>235</v>
      </c>
      <c r="D3342" s="1061" t="s">
        <v>5473</v>
      </c>
      <c r="E3342" s="1061" t="s">
        <v>9821</v>
      </c>
      <c r="F3342" s="1061" t="s">
        <v>5700</v>
      </c>
      <c r="G3342" s="1061" t="s">
        <v>1739</v>
      </c>
      <c r="H3342" s="1061" t="s">
        <v>129</v>
      </c>
      <c r="I3342" s="1061" t="s">
        <v>21</v>
      </c>
      <c r="J3342" s="1061" t="s">
        <v>7975</v>
      </c>
      <c r="K3342" s="1061" t="s">
        <v>14849</v>
      </c>
      <c r="L3342" s="1061">
        <v>1830.42</v>
      </c>
      <c r="M3342" s="1061">
        <v>1830.42</v>
      </c>
      <c r="N3342" s="1061">
        <v>1830.42</v>
      </c>
      <c r="O3342" s="1061">
        <v>1830.42</v>
      </c>
      <c r="P3342" s="1061">
        <v>1830.42</v>
      </c>
      <c r="Q3342" s="1061">
        <v>1830.42</v>
      </c>
      <c r="R3342" s="1061">
        <v>1830.42</v>
      </c>
      <c r="S3342" s="1061">
        <v>1830.42</v>
      </c>
      <c r="T3342" s="1061">
        <v>1830.42</v>
      </c>
      <c r="U3342" s="1061">
        <v>1830.42</v>
      </c>
      <c r="V3342" s="1061">
        <v>1830.42</v>
      </c>
      <c r="W3342" s="1061">
        <v>1830.42</v>
      </c>
    </row>
    <row r="3343" spans="1:23">
      <c r="A3343" s="908"/>
      <c r="B3343" s="1061" t="s">
        <v>234</v>
      </c>
      <c r="C3343" s="1061" t="s">
        <v>235</v>
      </c>
      <c r="D3343" s="1061" t="s">
        <v>5473</v>
      </c>
      <c r="E3343" s="1061" t="s">
        <v>6902</v>
      </c>
      <c r="F3343" s="1061" t="s">
        <v>5473</v>
      </c>
      <c r="G3343" s="1061" t="s">
        <v>1739</v>
      </c>
      <c r="H3343" s="1061" t="s">
        <v>129</v>
      </c>
      <c r="I3343" s="1061" t="s">
        <v>21</v>
      </c>
      <c r="J3343" s="1061" t="s">
        <v>7975</v>
      </c>
      <c r="K3343" s="1061" t="s">
        <v>14849</v>
      </c>
      <c r="L3343" s="1061">
        <v>354.49</v>
      </c>
      <c r="M3343" s="1061">
        <v>354.49</v>
      </c>
      <c r="N3343" s="1061">
        <v>354.49</v>
      </c>
      <c r="O3343" s="1061">
        <v>354.49</v>
      </c>
      <c r="P3343" s="1061">
        <v>354.49</v>
      </c>
      <c r="Q3343" s="1061">
        <v>354.49</v>
      </c>
      <c r="R3343" s="1061">
        <v>354.49</v>
      </c>
      <c r="S3343" s="1061">
        <v>354.49</v>
      </c>
      <c r="T3343" s="1061">
        <v>354.49</v>
      </c>
      <c r="U3343" s="1061">
        <v>354.49</v>
      </c>
      <c r="V3343" s="1061">
        <v>354.49</v>
      </c>
      <c r="W3343" s="1061">
        <v>354.49</v>
      </c>
    </row>
    <row r="3344" spans="1:23">
      <c r="A3344" s="908"/>
      <c r="B3344" s="1061" t="s">
        <v>234</v>
      </c>
      <c r="C3344" s="1061" t="s">
        <v>235</v>
      </c>
      <c r="D3344" s="1061" t="s">
        <v>5473</v>
      </c>
      <c r="E3344" s="1061" t="s">
        <v>13708</v>
      </c>
      <c r="F3344" s="1061" t="s">
        <v>5473</v>
      </c>
      <c r="G3344" s="1061" t="s">
        <v>1739</v>
      </c>
      <c r="H3344" s="1061" t="s">
        <v>129</v>
      </c>
      <c r="I3344" s="1061" t="s">
        <v>21</v>
      </c>
      <c r="J3344" s="1061" t="s">
        <v>7975</v>
      </c>
      <c r="K3344" s="1061" t="s">
        <v>14849</v>
      </c>
      <c r="L3344" s="1061">
        <v>199.57</v>
      </c>
      <c r="M3344" s="1061">
        <v>199.57</v>
      </c>
      <c r="N3344" s="1061">
        <v>199.57</v>
      </c>
      <c r="O3344" s="1061">
        <v>199.57</v>
      </c>
      <c r="P3344" s="1061">
        <v>199.57</v>
      </c>
      <c r="Q3344" s="1061">
        <v>199.57</v>
      </c>
      <c r="R3344" s="1061">
        <v>199.57</v>
      </c>
      <c r="S3344" s="1061">
        <v>199.57</v>
      </c>
      <c r="T3344" s="1061">
        <v>199.57</v>
      </c>
      <c r="U3344" s="1061">
        <v>199.57</v>
      </c>
      <c r="V3344" s="1061">
        <v>199.57</v>
      </c>
      <c r="W3344" s="1061">
        <v>199.57</v>
      </c>
    </row>
    <row r="3345" spans="1:23">
      <c r="A3345" s="908"/>
      <c r="B3345" s="1061" t="s">
        <v>234</v>
      </c>
      <c r="C3345" s="1061" t="s">
        <v>235</v>
      </c>
      <c r="D3345" s="1061" t="s">
        <v>5473</v>
      </c>
      <c r="E3345" s="1061" t="s">
        <v>13714</v>
      </c>
      <c r="F3345" s="1061" t="s">
        <v>5473</v>
      </c>
      <c r="G3345" s="1061" t="s">
        <v>1739</v>
      </c>
      <c r="H3345" s="1061" t="s">
        <v>129</v>
      </c>
      <c r="I3345" s="1061" t="s">
        <v>21</v>
      </c>
      <c r="J3345" s="1061" t="s">
        <v>7975</v>
      </c>
      <c r="K3345" s="1061" t="s">
        <v>14849</v>
      </c>
      <c r="L3345" s="1061">
        <v>427.49</v>
      </c>
      <c r="M3345" s="1061">
        <v>427.49</v>
      </c>
      <c r="N3345" s="1061">
        <v>427.49</v>
      </c>
      <c r="O3345" s="1061">
        <v>427.49</v>
      </c>
      <c r="P3345" s="1061">
        <v>427.49</v>
      </c>
      <c r="Q3345" s="1061">
        <v>427.49</v>
      </c>
      <c r="R3345" s="1061">
        <v>427.49</v>
      </c>
      <c r="S3345" s="1061">
        <v>427.49</v>
      </c>
      <c r="T3345" s="1061">
        <v>427.49</v>
      </c>
      <c r="U3345" s="1061">
        <v>427.49</v>
      </c>
      <c r="V3345" s="1061">
        <v>427.49</v>
      </c>
      <c r="W3345" s="1061">
        <v>427.49</v>
      </c>
    </row>
    <row r="3346" spans="1:23">
      <c r="A3346" s="908"/>
      <c r="B3346" s="1061" t="s">
        <v>234</v>
      </c>
      <c r="C3346" s="1061" t="s">
        <v>235</v>
      </c>
      <c r="D3346" s="1061" t="s">
        <v>5473</v>
      </c>
      <c r="E3346" s="1061" t="s">
        <v>8616</v>
      </c>
      <c r="F3346" s="1061" t="s">
        <v>5473</v>
      </c>
      <c r="G3346" s="1061" t="s">
        <v>1739</v>
      </c>
      <c r="H3346" s="1061" t="s">
        <v>129</v>
      </c>
      <c r="I3346" s="1061" t="s">
        <v>21</v>
      </c>
      <c r="J3346" s="1061" t="s">
        <v>7975</v>
      </c>
      <c r="K3346" s="1061" t="s">
        <v>14849</v>
      </c>
      <c r="L3346" s="1061">
        <v>210.15</v>
      </c>
      <c r="M3346" s="1061">
        <v>210.15</v>
      </c>
      <c r="N3346" s="1061">
        <v>210.15</v>
      </c>
      <c r="O3346" s="1061">
        <v>210.15</v>
      </c>
      <c r="P3346" s="1061">
        <v>210.15</v>
      </c>
      <c r="Q3346" s="1061">
        <v>210.15</v>
      </c>
      <c r="R3346" s="1061">
        <v>210.15</v>
      </c>
      <c r="S3346" s="1061">
        <v>210.15</v>
      </c>
      <c r="T3346" s="1061">
        <v>210.15</v>
      </c>
      <c r="U3346" s="1061">
        <v>210.15</v>
      </c>
      <c r="V3346" s="1061">
        <v>210.15</v>
      </c>
      <c r="W3346" s="1061">
        <v>210.15</v>
      </c>
    </row>
    <row r="3347" spans="1:23">
      <c r="A3347" s="908"/>
      <c r="B3347" s="1061" t="s">
        <v>234</v>
      </c>
      <c r="C3347" s="1061" t="s">
        <v>235</v>
      </c>
      <c r="D3347" s="1061" t="s">
        <v>5473</v>
      </c>
      <c r="E3347" s="1061" t="s">
        <v>8617</v>
      </c>
      <c r="F3347" s="1061" t="s">
        <v>5473</v>
      </c>
      <c r="G3347" s="1061" t="s">
        <v>1739</v>
      </c>
      <c r="H3347" s="1061" t="s">
        <v>129</v>
      </c>
      <c r="I3347" s="1061" t="s">
        <v>21</v>
      </c>
      <c r="J3347" s="1061" t="s">
        <v>7975</v>
      </c>
      <c r="K3347" s="1061" t="s">
        <v>14849</v>
      </c>
      <c r="L3347" s="1061">
        <v>177.18</v>
      </c>
      <c r="M3347" s="1061">
        <v>177.18</v>
      </c>
      <c r="N3347" s="1061">
        <v>177.18</v>
      </c>
      <c r="O3347" s="1061">
        <v>177.18</v>
      </c>
      <c r="P3347" s="1061">
        <v>177.18</v>
      </c>
      <c r="Q3347" s="1061">
        <v>177.18</v>
      </c>
      <c r="R3347" s="1061">
        <v>177.18</v>
      </c>
      <c r="S3347" s="1061">
        <v>177.18</v>
      </c>
      <c r="T3347" s="1061">
        <v>177.18</v>
      </c>
      <c r="U3347" s="1061">
        <v>177.18</v>
      </c>
      <c r="V3347" s="1061">
        <v>177.18</v>
      </c>
      <c r="W3347" s="1061">
        <v>177.18</v>
      </c>
    </row>
    <row r="3348" spans="1:23">
      <c r="A3348" s="908"/>
      <c r="B3348" s="1061" t="s">
        <v>234</v>
      </c>
      <c r="C3348" s="1061" t="s">
        <v>235</v>
      </c>
      <c r="D3348" s="1061" t="s">
        <v>5473</v>
      </c>
      <c r="E3348" s="1061" t="s">
        <v>5748</v>
      </c>
      <c r="F3348" s="1061" t="s">
        <v>5749</v>
      </c>
      <c r="G3348" s="1061" t="s">
        <v>1739</v>
      </c>
      <c r="H3348" s="1061" t="s">
        <v>129</v>
      </c>
      <c r="I3348" s="1061" t="s">
        <v>21</v>
      </c>
      <c r="J3348" s="1061" t="s">
        <v>7975</v>
      </c>
      <c r="K3348" s="1061" t="s">
        <v>14849</v>
      </c>
      <c r="L3348" s="1061">
        <v>257.56</v>
      </c>
      <c r="M3348" s="1061">
        <v>257.56</v>
      </c>
      <c r="N3348" s="1061">
        <v>257.56</v>
      </c>
      <c r="O3348" s="1061">
        <v>257.56</v>
      </c>
      <c r="P3348" s="1061">
        <v>257.56</v>
      </c>
      <c r="Q3348" s="1061">
        <v>257.56</v>
      </c>
      <c r="R3348" s="1061">
        <v>257.56</v>
      </c>
      <c r="S3348" s="1061">
        <v>257.56</v>
      </c>
      <c r="T3348" s="1061">
        <v>257.56</v>
      </c>
      <c r="U3348" s="1061">
        <v>257.56</v>
      </c>
      <c r="V3348" s="1061">
        <v>257.56</v>
      </c>
      <c r="W3348" s="1061">
        <v>257.56</v>
      </c>
    </row>
    <row r="3349" spans="1:23">
      <c r="A3349" s="908"/>
      <c r="B3349" s="1061" t="s">
        <v>234</v>
      </c>
      <c r="C3349" s="1061" t="s">
        <v>235</v>
      </c>
      <c r="D3349" s="1061" t="s">
        <v>5473</v>
      </c>
      <c r="E3349" s="1061" t="s">
        <v>13735</v>
      </c>
      <c r="F3349" s="1061" t="s">
        <v>5473</v>
      </c>
      <c r="G3349" s="1061" t="s">
        <v>1739</v>
      </c>
      <c r="H3349" s="1061" t="s">
        <v>129</v>
      </c>
      <c r="I3349" s="1061" t="s">
        <v>21</v>
      </c>
      <c r="J3349" s="1061" t="s">
        <v>7975</v>
      </c>
      <c r="K3349" s="1061" t="s">
        <v>14849</v>
      </c>
      <c r="L3349" s="1061">
        <v>327.7</v>
      </c>
      <c r="M3349" s="1061">
        <v>327.7</v>
      </c>
      <c r="N3349" s="1061">
        <v>327.7</v>
      </c>
      <c r="O3349" s="1061">
        <v>327.7</v>
      </c>
      <c r="P3349" s="1061">
        <v>327.7</v>
      </c>
      <c r="Q3349" s="1061">
        <v>327.7</v>
      </c>
      <c r="R3349" s="1061">
        <v>327.7</v>
      </c>
      <c r="S3349" s="1061">
        <v>327.7</v>
      </c>
      <c r="T3349" s="1061">
        <v>327.7</v>
      </c>
      <c r="U3349" s="1061">
        <v>327.7</v>
      </c>
      <c r="V3349" s="1061">
        <v>327.7</v>
      </c>
      <c r="W3349" s="1061">
        <v>327.7</v>
      </c>
    </row>
    <row r="3350" spans="1:23">
      <c r="A3350" s="908"/>
      <c r="B3350" s="1061" t="s">
        <v>234</v>
      </c>
      <c r="C3350" s="1061" t="s">
        <v>235</v>
      </c>
      <c r="D3350" s="1061" t="s">
        <v>5473</v>
      </c>
      <c r="E3350" s="1061" t="s">
        <v>14668</v>
      </c>
      <c r="F3350" s="1061" t="s">
        <v>5473</v>
      </c>
      <c r="G3350" s="1061" t="s">
        <v>1739</v>
      </c>
      <c r="H3350" s="1061" t="s">
        <v>129</v>
      </c>
      <c r="I3350" s="1061" t="s">
        <v>21</v>
      </c>
      <c r="J3350" s="1061" t="s">
        <v>7975</v>
      </c>
      <c r="K3350" s="1061" t="s">
        <v>14849</v>
      </c>
      <c r="L3350" s="1061">
        <v>386.11</v>
      </c>
      <c r="M3350" s="1061">
        <v>386.11</v>
      </c>
      <c r="N3350" s="1061">
        <v>386.11</v>
      </c>
      <c r="O3350" s="1061">
        <v>386.11</v>
      </c>
      <c r="P3350" s="1061">
        <v>386.11</v>
      </c>
      <c r="Q3350" s="1061">
        <v>386.11</v>
      </c>
      <c r="R3350" s="1061">
        <v>386.11</v>
      </c>
      <c r="S3350" s="1061">
        <v>386.11</v>
      </c>
      <c r="T3350" s="1061">
        <v>386.11</v>
      </c>
      <c r="U3350" s="1061">
        <v>386.11</v>
      </c>
      <c r="V3350" s="1061">
        <v>386.11</v>
      </c>
      <c r="W3350" s="1061">
        <v>386.11</v>
      </c>
    </row>
    <row r="3351" spans="1:23">
      <c r="A3351" s="908"/>
      <c r="B3351" s="1061" t="s">
        <v>234</v>
      </c>
      <c r="C3351" s="1061" t="s">
        <v>235</v>
      </c>
      <c r="D3351" s="1061" t="s">
        <v>5473</v>
      </c>
      <c r="E3351" s="1061" t="s">
        <v>5750</v>
      </c>
      <c r="F3351" s="1061" t="s">
        <v>5473</v>
      </c>
      <c r="G3351" s="1061" t="s">
        <v>1739</v>
      </c>
      <c r="H3351" s="1061" t="s">
        <v>129</v>
      </c>
      <c r="I3351" s="1061" t="s">
        <v>21</v>
      </c>
      <c r="J3351" s="1061" t="s">
        <v>7975</v>
      </c>
      <c r="K3351" s="1061" t="s">
        <v>14849</v>
      </c>
      <c r="L3351" s="1061">
        <v>360.34</v>
      </c>
      <c r="M3351" s="1061">
        <v>360.34</v>
      </c>
      <c r="N3351" s="1061">
        <v>360.34</v>
      </c>
      <c r="O3351" s="1061">
        <v>360.34</v>
      </c>
      <c r="P3351" s="1061">
        <v>360.34</v>
      </c>
      <c r="Q3351" s="1061">
        <v>360.34</v>
      </c>
      <c r="R3351" s="1061">
        <v>360.34</v>
      </c>
      <c r="S3351" s="1061">
        <v>360.34</v>
      </c>
      <c r="T3351" s="1061">
        <v>360.34</v>
      </c>
      <c r="U3351" s="1061">
        <v>360.34</v>
      </c>
      <c r="V3351" s="1061">
        <v>360.34</v>
      </c>
      <c r="W3351" s="1061">
        <v>360.34</v>
      </c>
    </row>
    <row r="3352" spans="1:23">
      <c r="A3352" s="908"/>
      <c r="B3352" s="1061" t="s">
        <v>234</v>
      </c>
      <c r="C3352" s="1061" t="s">
        <v>235</v>
      </c>
      <c r="D3352" s="1061" t="s">
        <v>5473</v>
      </c>
      <c r="E3352" s="1061" t="s">
        <v>6792</v>
      </c>
      <c r="F3352" s="1061" t="s">
        <v>5473</v>
      </c>
      <c r="G3352" s="1061" t="s">
        <v>1739</v>
      </c>
      <c r="H3352" s="1061" t="s">
        <v>129</v>
      </c>
      <c r="I3352" s="1061" t="s">
        <v>21</v>
      </c>
      <c r="J3352" s="1061" t="s">
        <v>7975</v>
      </c>
      <c r="K3352" s="1061" t="s">
        <v>14849</v>
      </c>
      <c r="L3352" s="1061">
        <v>430.04</v>
      </c>
      <c r="M3352" s="1061">
        <v>430.04</v>
      </c>
      <c r="N3352" s="1061">
        <v>430.04</v>
      </c>
      <c r="O3352" s="1061">
        <v>430.04</v>
      </c>
      <c r="P3352" s="1061">
        <v>430.04</v>
      </c>
      <c r="Q3352" s="1061">
        <v>430.04</v>
      </c>
      <c r="R3352" s="1061">
        <v>430.04</v>
      </c>
      <c r="S3352" s="1061">
        <v>430.04</v>
      </c>
      <c r="T3352" s="1061">
        <v>430.04</v>
      </c>
      <c r="U3352" s="1061">
        <v>430.04</v>
      </c>
      <c r="V3352" s="1061">
        <v>430.04</v>
      </c>
      <c r="W3352" s="1061">
        <v>430.04</v>
      </c>
    </row>
    <row r="3353" spans="1:23">
      <c r="A3353" s="908"/>
      <c r="B3353" s="1061" t="s">
        <v>234</v>
      </c>
      <c r="C3353" s="1061" t="s">
        <v>235</v>
      </c>
      <c r="D3353" s="1061" t="s">
        <v>5473</v>
      </c>
      <c r="E3353" s="1061" t="s">
        <v>10560</v>
      </c>
      <c r="F3353" s="1061" t="s">
        <v>5473</v>
      </c>
      <c r="G3353" s="1061" t="s">
        <v>1739</v>
      </c>
      <c r="H3353" s="1061" t="s">
        <v>129</v>
      </c>
      <c r="I3353" s="1061" t="s">
        <v>21</v>
      </c>
      <c r="J3353" s="1061" t="s">
        <v>7975</v>
      </c>
      <c r="K3353" s="1061" t="s">
        <v>14849</v>
      </c>
      <c r="L3353" s="1061">
        <v>714.26</v>
      </c>
      <c r="M3353" s="1061">
        <v>714.26</v>
      </c>
      <c r="N3353" s="1061">
        <v>714.26</v>
      </c>
      <c r="O3353" s="1061">
        <v>714.26</v>
      </c>
      <c r="P3353" s="1061">
        <v>714.26</v>
      </c>
      <c r="Q3353" s="1061">
        <v>714.26</v>
      </c>
      <c r="R3353" s="1061">
        <v>714.26</v>
      </c>
      <c r="S3353" s="1061">
        <v>714.26</v>
      </c>
      <c r="T3353" s="1061">
        <v>714.26</v>
      </c>
      <c r="U3353" s="1061">
        <v>714.26</v>
      </c>
      <c r="V3353" s="1061">
        <v>714.26</v>
      </c>
      <c r="W3353" s="1061">
        <v>714.26</v>
      </c>
    </row>
    <row r="3354" spans="1:23">
      <c r="A3354" s="908"/>
      <c r="B3354" s="1061" t="s">
        <v>234</v>
      </c>
      <c r="C3354" s="1061" t="s">
        <v>235</v>
      </c>
      <c r="D3354" s="1061" t="s">
        <v>5473</v>
      </c>
      <c r="E3354" s="1061" t="s">
        <v>8618</v>
      </c>
      <c r="F3354" s="1061" t="s">
        <v>5473</v>
      </c>
      <c r="G3354" s="1061" t="s">
        <v>1739</v>
      </c>
      <c r="H3354" s="1061" t="s">
        <v>129</v>
      </c>
      <c r="I3354" s="1061" t="s">
        <v>21</v>
      </c>
      <c r="J3354" s="1061" t="s">
        <v>7975</v>
      </c>
      <c r="K3354" s="1061" t="s">
        <v>14849</v>
      </c>
      <c r="L3354" s="1061">
        <v>612.46</v>
      </c>
      <c r="M3354" s="1061">
        <v>612.46</v>
      </c>
      <c r="N3354" s="1061">
        <v>612.46</v>
      </c>
      <c r="O3354" s="1061">
        <v>612.46</v>
      </c>
      <c r="P3354" s="1061">
        <v>612.46</v>
      </c>
      <c r="Q3354" s="1061">
        <v>612.46</v>
      </c>
      <c r="R3354" s="1061">
        <v>612.46</v>
      </c>
      <c r="S3354" s="1061">
        <v>612.46</v>
      </c>
      <c r="T3354" s="1061">
        <v>612.46</v>
      </c>
      <c r="U3354" s="1061">
        <v>612.46</v>
      </c>
      <c r="V3354" s="1061">
        <v>612.46</v>
      </c>
      <c r="W3354" s="1061">
        <v>612.46</v>
      </c>
    </row>
    <row r="3355" spans="1:23">
      <c r="A3355" s="908"/>
      <c r="B3355" s="1061" t="s">
        <v>234</v>
      </c>
      <c r="C3355" s="1061" t="s">
        <v>235</v>
      </c>
      <c r="D3355" s="1061" t="s">
        <v>5473</v>
      </c>
      <c r="E3355" s="1061" t="s">
        <v>10561</v>
      </c>
      <c r="F3355" s="1061" t="s">
        <v>5473</v>
      </c>
      <c r="G3355" s="1061" t="s">
        <v>1739</v>
      </c>
      <c r="H3355" s="1061" t="s">
        <v>129</v>
      </c>
      <c r="I3355" s="1061" t="s">
        <v>21</v>
      </c>
      <c r="J3355" s="1061" t="s">
        <v>7975</v>
      </c>
      <c r="K3355" s="1061" t="s">
        <v>14849</v>
      </c>
      <c r="L3355" s="1061">
        <v>186.51</v>
      </c>
      <c r="M3355" s="1061">
        <v>186.51</v>
      </c>
      <c r="N3355" s="1061">
        <v>186.51</v>
      </c>
      <c r="O3355" s="1061">
        <v>186.51</v>
      </c>
      <c r="P3355" s="1061">
        <v>186.51</v>
      </c>
      <c r="Q3355" s="1061">
        <v>186.51</v>
      </c>
      <c r="R3355" s="1061">
        <v>186.51</v>
      </c>
      <c r="S3355" s="1061">
        <v>186.51</v>
      </c>
      <c r="T3355" s="1061">
        <v>186.51</v>
      </c>
      <c r="U3355" s="1061">
        <v>186.51</v>
      </c>
      <c r="V3355" s="1061">
        <v>186.51</v>
      </c>
      <c r="W3355" s="1061">
        <v>186.51</v>
      </c>
    </row>
    <row r="3356" spans="1:23">
      <c r="A3356" s="908"/>
      <c r="B3356" s="1061" t="s">
        <v>234</v>
      </c>
      <c r="C3356" s="1061" t="s">
        <v>235</v>
      </c>
      <c r="D3356" s="1061" t="s">
        <v>5473</v>
      </c>
      <c r="E3356" s="1061" t="s">
        <v>14671</v>
      </c>
      <c r="F3356" s="1061" t="s">
        <v>14672</v>
      </c>
      <c r="G3356" s="1061" t="s">
        <v>1739</v>
      </c>
      <c r="H3356" s="1061" t="s">
        <v>129</v>
      </c>
      <c r="I3356" s="1061" t="s">
        <v>21</v>
      </c>
      <c r="J3356" s="1061" t="s">
        <v>7975</v>
      </c>
      <c r="K3356" s="1061" t="s">
        <v>14849</v>
      </c>
      <c r="L3356" s="1061">
        <v>374.77</v>
      </c>
      <c r="M3356" s="1061">
        <v>374.77</v>
      </c>
      <c r="N3356" s="1061">
        <v>374.77</v>
      </c>
      <c r="O3356" s="1061">
        <v>374.77</v>
      </c>
      <c r="P3356" s="1061">
        <v>374.77</v>
      </c>
      <c r="Q3356" s="1061">
        <v>374.77</v>
      </c>
      <c r="R3356" s="1061">
        <v>374.77</v>
      </c>
      <c r="S3356" s="1061">
        <v>374.77</v>
      </c>
      <c r="T3356" s="1061">
        <v>374.77</v>
      </c>
      <c r="U3356" s="1061">
        <v>374.77</v>
      </c>
      <c r="V3356" s="1061">
        <v>374.77</v>
      </c>
      <c r="W3356" s="1061">
        <v>374.77</v>
      </c>
    </row>
    <row r="3357" spans="1:23">
      <c r="A3357" s="908"/>
      <c r="B3357" s="1061" t="s">
        <v>234</v>
      </c>
      <c r="C3357" s="1061" t="s">
        <v>235</v>
      </c>
      <c r="D3357" s="1061" t="s">
        <v>5473</v>
      </c>
      <c r="E3357" s="1061" t="s">
        <v>8619</v>
      </c>
      <c r="F3357" s="1061" t="s">
        <v>5473</v>
      </c>
      <c r="G3357" s="1061" t="s">
        <v>1739</v>
      </c>
      <c r="H3357" s="1061" t="s">
        <v>129</v>
      </c>
      <c r="I3357" s="1061" t="s">
        <v>21</v>
      </c>
      <c r="J3357" s="1061" t="s">
        <v>7975</v>
      </c>
      <c r="K3357" s="1061" t="s">
        <v>14849</v>
      </c>
      <c r="L3357" s="1061">
        <v>428.7</v>
      </c>
      <c r="M3357" s="1061">
        <v>428.7</v>
      </c>
      <c r="N3357" s="1061">
        <v>428.7</v>
      </c>
      <c r="O3357" s="1061">
        <v>428.7</v>
      </c>
      <c r="P3357" s="1061">
        <v>428.7</v>
      </c>
      <c r="Q3357" s="1061">
        <v>428.7</v>
      </c>
      <c r="R3357" s="1061">
        <v>428.7</v>
      </c>
      <c r="S3357" s="1061">
        <v>428.7</v>
      </c>
      <c r="T3357" s="1061">
        <v>428.7</v>
      </c>
      <c r="U3357" s="1061">
        <v>428.7</v>
      </c>
      <c r="V3357" s="1061">
        <v>428.7</v>
      </c>
      <c r="W3357" s="1061">
        <v>428.7</v>
      </c>
    </row>
    <row r="3358" spans="1:23">
      <c r="A3358" s="908"/>
      <c r="B3358" s="1061" t="s">
        <v>234</v>
      </c>
      <c r="C3358" s="1061" t="s">
        <v>235</v>
      </c>
      <c r="D3358" s="1061" t="s">
        <v>5473</v>
      </c>
      <c r="E3358" s="1061" t="s">
        <v>7002</v>
      </c>
      <c r="F3358" s="1061" t="s">
        <v>7003</v>
      </c>
      <c r="G3358" s="1061" t="s">
        <v>1739</v>
      </c>
      <c r="H3358" s="1061" t="s">
        <v>129</v>
      </c>
      <c r="I3358" s="1061" t="s">
        <v>21</v>
      </c>
      <c r="J3358" s="1061" t="s">
        <v>7975</v>
      </c>
      <c r="K3358" s="1061" t="s">
        <v>14849</v>
      </c>
      <c r="L3358" s="1061">
        <v>186.09</v>
      </c>
      <c r="M3358" s="1061">
        <v>186.09</v>
      </c>
      <c r="N3358" s="1061">
        <v>186.09</v>
      </c>
      <c r="O3358" s="1061">
        <v>186.09</v>
      </c>
      <c r="P3358" s="1061">
        <v>186.09</v>
      </c>
      <c r="Q3358" s="1061">
        <v>186.09</v>
      </c>
      <c r="R3358" s="1061">
        <v>186.09</v>
      </c>
      <c r="S3358" s="1061">
        <v>186.09</v>
      </c>
      <c r="T3358" s="1061">
        <v>186.09</v>
      </c>
      <c r="U3358" s="1061">
        <v>186.09</v>
      </c>
      <c r="V3358" s="1061">
        <v>186.09</v>
      </c>
      <c r="W3358" s="1061">
        <v>186.09</v>
      </c>
    </row>
    <row r="3359" spans="1:23">
      <c r="A3359" s="908"/>
      <c r="B3359" s="1061" t="s">
        <v>234</v>
      </c>
      <c r="C3359" s="1061" t="s">
        <v>235</v>
      </c>
      <c r="D3359" s="1061" t="s">
        <v>5473</v>
      </c>
      <c r="E3359" s="1061" t="s">
        <v>5751</v>
      </c>
      <c r="F3359" s="1061" t="s">
        <v>5752</v>
      </c>
      <c r="G3359" s="1061" t="s">
        <v>1739</v>
      </c>
      <c r="H3359" s="1061" t="s">
        <v>129</v>
      </c>
      <c r="I3359" s="1061" t="s">
        <v>21</v>
      </c>
      <c r="J3359" s="1061" t="s">
        <v>7975</v>
      </c>
      <c r="K3359" s="1061" t="s">
        <v>14849</v>
      </c>
      <c r="L3359" s="1061">
        <v>160.69999999999999</v>
      </c>
      <c r="M3359" s="1061">
        <v>160.69999999999999</v>
      </c>
      <c r="N3359" s="1061">
        <v>160.69999999999999</v>
      </c>
      <c r="O3359" s="1061">
        <v>160.69999999999999</v>
      </c>
      <c r="P3359" s="1061">
        <v>160.69999999999999</v>
      </c>
      <c r="Q3359" s="1061">
        <v>160.69999999999999</v>
      </c>
      <c r="R3359" s="1061">
        <v>160.69999999999999</v>
      </c>
      <c r="S3359" s="1061">
        <v>160.69999999999999</v>
      </c>
      <c r="T3359" s="1061">
        <v>160.69999999999999</v>
      </c>
      <c r="U3359" s="1061">
        <v>160.69999999999999</v>
      </c>
      <c r="V3359" s="1061">
        <v>160.69999999999999</v>
      </c>
      <c r="W3359" s="1061">
        <v>160.69999999999999</v>
      </c>
    </row>
    <row r="3360" spans="1:23">
      <c r="A3360" s="908"/>
      <c r="B3360" s="1061" t="s">
        <v>234</v>
      </c>
      <c r="C3360" s="1061" t="s">
        <v>235</v>
      </c>
      <c r="D3360" s="1061" t="s">
        <v>5473</v>
      </c>
      <c r="E3360" s="1061" t="s">
        <v>9304</v>
      </c>
      <c r="F3360" s="1061" t="s">
        <v>9305</v>
      </c>
      <c r="G3360" s="1061" t="s">
        <v>1739</v>
      </c>
      <c r="H3360" s="1061" t="s">
        <v>129</v>
      </c>
      <c r="I3360" s="1061" t="s">
        <v>21</v>
      </c>
      <c r="J3360" s="1061" t="s">
        <v>7975</v>
      </c>
      <c r="K3360" s="1061" t="s">
        <v>14849</v>
      </c>
      <c r="L3360" s="1061">
        <v>492.56</v>
      </c>
      <c r="M3360" s="1061">
        <v>492.56</v>
      </c>
      <c r="N3360" s="1061">
        <v>492.56</v>
      </c>
      <c r="O3360" s="1061">
        <v>492.56</v>
      </c>
      <c r="P3360" s="1061">
        <v>492.56</v>
      </c>
      <c r="Q3360" s="1061">
        <v>492.56</v>
      </c>
      <c r="R3360" s="1061">
        <v>492.56</v>
      </c>
      <c r="S3360" s="1061">
        <v>492.56</v>
      </c>
      <c r="T3360" s="1061">
        <v>492.56</v>
      </c>
      <c r="U3360" s="1061">
        <v>492.56</v>
      </c>
      <c r="V3360" s="1061">
        <v>492.56</v>
      </c>
      <c r="W3360" s="1061">
        <v>492.56</v>
      </c>
    </row>
    <row r="3361" spans="1:23">
      <c r="A3361" s="908"/>
      <c r="B3361" s="1061" t="s">
        <v>234</v>
      </c>
      <c r="C3361" s="1061" t="s">
        <v>235</v>
      </c>
      <c r="D3361" s="1061" t="s">
        <v>5473</v>
      </c>
      <c r="E3361" s="1061" t="s">
        <v>5753</v>
      </c>
      <c r="F3361" s="1061" t="s">
        <v>5754</v>
      </c>
      <c r="G3361" s="1061" t="s">
        <v>1739</v>
      </c>
      <c r="H3361" s="1061" t="s">
        <v>129</v>
      </c>
      <c r="I3361" s="1061" t="s">
        <v>21</v>
      </c>
      <c r="J3361" s="1061" t="s">
        <v>7975</v>
      </c>
      <c r="K3361" s="1061" t="s">
        <v>14849</v>
      </c>
      <c r="L3361" s="1061">
        <v>484.55</v>
      </c>
      <c r="M3361" s="1061">
        <v>484.55</v>
      </c>
      <c r="N3361" s="1061">
        <v>484.55</v>
      </c>
      <c r="O3361" s="1061">
        <v>484.55</v>
      </c>
      <c r="P3361" s="1061">
        <v>484.55</v>
      </c>
      <c r="Q3361" s="1061">
        <v>484.55</v>
      </c>
      <c r="R3361" s="1061">
        <v>484.55</v>
      </c>
      <c r="S3361" s="1061">
        <v>484.55</v>
      </c>
      <c r="T3361" s="1061">
        <v>484.55</v>
      </c>
      <c r="U3361" s="1061">
        <v>484.55</v>
      </c>
      <c r="V3361" s="1061">
        <v>484.55</v>
      </c>
      <c r="W3361" s="1061">
        <v>484.55</v>
      </c>
    </row>
    <row r="3362" spans="1:23">
      <c r="A3362" s="908"/>
      <c r="B3362" s="1061" t="s">
        <v>234</v>
      </c>
      <c r="C3362" s="1061" t="s">
        <v>235</v>
      </c>
      <c r="D3362" s="1061" t="s">
        <v>5473</v>
      </c>
      <c r="E3362" s="1061" t="s">
        <v>8620</v>
      </c>
      <c r="F3362" s="1061" t="s">
        <v>9306</v>
      </c>
      <c r="G3362" s="1061" t="s">
        <v>1739</v>
      </c>
      <c r="H3362" s="1061" t="s">
        <v>129</v>
      </c>
      <c r="I3362" s="1061" t="s">
        <v>21</v>
      </c>
      <c r="J3362" s="1061" t="s">
        <v>7975</v>
      </c>
      <c r="K3362" s="1061" t="s">
        <v>14849</v>
      </c>
      <c r="L3362" s="1061">
        <v>214.41</v>
      </c>
      <c r="M3362" s="1061">
        <v>214.41</v>
      </c>
      <c r="N3362" s="1061">
        <v>214.41</v>
      </c>
      <c r="O3362" s="1061">
        <v>214.41</v>
      </c>
      <c r="P3362" s="1061">
        <v>214.41</v>
      </c>
      <c r="Q3362" s="1061">
        <v>214.41</v>
      </c>
      <c r="R3362" s="1061">
        <v>214.41</v>
      </c>
      <c r="S3362" s="1061">
        <v>214.41</v>
      </c>
      <c r="T3362" s="1061">
        <v>214.41</v>
      </c>
      <c r="U3362" s="1061">
        <v>214.41</v>
      </c>
      <c r="V3362" s="1061">
        <v>214.41</v>
      </c>
      <c r="W3362" s="1061">
        <v>214.41</v>
      </c>
    </row>
    <row r="3363" spans="1:23">
      <c r="A3363" s="908"/>
      <c r="B3363" s="1061" t="s">
        <v>234</v>
      </c>
      <c r="C3363" s="1061" t="s">
        <v>235</v>
      </c>
      <c r="D3363" s="1061" t="s">
        <v>5473</v>
      </c>
      <c r="E3363" s="1061" t="s">
        <v>9307</v>
      </c>
      <c r="F3363" s="1061" t="s">
        <v>5473</v>
      </c>
      <c r="G3363" s="1061" t="s">
        <v>1739</v>
      </c>
      <c r="H3363" s="1061" t="s">
        <v>129</v>
      </c>
      <c r="I3363" s="1061" t="s">
        <v>21</v>
      </c>
      <c r="J3363" s="1061" t="s">
        <v>7975</v>
      </c>
      <c r="K3363" s="1061" t="s">
        <v>14849</v>
      </c>
      <c r="L3363" s="1061">
        <v>713.2</v>
      </c>
      <c r="M3363" s="1061">
        <v>713.2</v>
      </c>
      <c r="N3363" s="1061">
        <v>713.2</v>
      </c>
      <c r="O3363" s="1061">
        <v>713.2</v>
      </c>
      <c r="P3363" s="1061">
        <v>713.2</v>
      </c>
      <c r="Q3363" s="1061">
        <v>713.2</v>
      </c>
      <c r="R3363" s="1061">
        <v>713.2</v>
      </c>
      <c r="S3363" s="1061">
        <v>713.2</v>
      </c>
      <c r="T3363" s="1061">
        <v>713.2</v>
      </c>
      <c r="U3363" s="1061">
        <v>713.2</v>
      </c>
      <c r="V3363" s="1061">
        <v>713.2</v>
      </c>
      <c r="W3363" s="1061">
        <v>713.2</v>
      </c>
    </row>
    <row r="3364" spans="1:23">
      <c r="A3364" s="908"/>
      <c r="B3364" s="1061" t="s">
        <v>234</v>
      </c>
      <c r="C3364" s="1061" t="s">
        <v>235</v>
      </c>
      <c r="D3364" s="1061" t="s">
        <v>5473</v>
      </c>
      <c r="E3364" s="1061" t="s">
        <v>5755</v>
      </c>
      <c r="F3364" s="1061" t="s">
        <v>5473</v>
      </c>
      <c r="G3364" s="1061" t="s">
        <v>1739</v>
      </c>
      <c r="H3364" s="1061" t="s">
        <v>129</v>
      </c>
      <c r="I3364" s="1061" t="s">
        <v>21</v>
      </c>
      <c r="J3364" s="1061" t="s">
        <v>7975</v>
      </c>
      <c r="K3364" s="1061" t="s">
        <v>14849</v>
      </c>
      <c r="L3364" s="1061">
        <v>406.75</v>
      </c>
      <c r="M3364" s="1061">
        <v>406.75</v>
      </c>
      <c r="N3364" s="1061">
        <v>406.75</v>
      </c>
      <c r="O3364" s="1061">
        <v>406.75</v>
      </c>
      <c r="P3364" s="1061">
        <v>406.75</v>
      </c>
      <c r="Q3364" s="1061">
        <v>406.75</v>
      </c>
      <c r="R3364" s="1061">
        <v>406.75</v>
      </c>
      <c r="S3364" s="1061">
        <v>406.75</v>
      </c>
      <c r="T3364" s="1061">
        <v>406.75</v>
      </c>
      <c r="U3364" s="1061">
        <v>406.75</v>
      </c>
      <c r="V3364" s="1061">
        <v>406.75</v>
      </c>
      <c r="W3364" s="1061">
        <v>406.75</v>
      </c>
    </row>
    <row r="3365" spans="1:23">
      <c r="A3365" s="908"/>
      <c r="B3365" s="1061" t="s">
        <v>234</v>
      </c>
      <c r="C3365" s="1061" t="s">
        <v>235</v>
      </c>
      <c r="D3365" s="1061" t="s">
        <v>5473</v>
      </c>
      <c r="E3365" s="1061" t="s">
        <v>6903</v>
      </c>
      <c r="F3365" s="1061" t="s">
        <v>13358</v>
      </c>
      <c r="G3365" s="1061" t="s">
        <v>1739</v>
      </c>
      <c r="H3365" s="1061" t="s">
        <v>129</v>
      </c>
      <c r="I3365" s="1061" t="s">
        <v>21</v>
      </c>
      <c r="J3365" s="1061" t="s">
        <v>7975</v>
      </c>
      <c r="K3365" s="1061" t="s">
        <v>14849</v>
      </c>
      <c r="L3365" s="1061">
        <v>601.22</v>
      </c>
      <c r="M3365" s="1061">
        <v>601.22</v>
      </c>
      <c r="N3365" s="1061">
        <v>601.22</v>
      </c>
      <c r="O3365" s="1061">
        <v>601.22</v>
      </c>
      <c r="P3365" s="1061">
        <v>601.22</v>
      </c>
      <c r="Q3365" s="1061">
        <v>601.22</v>
      </c>
      <c r="R3365" s="1061">
        <v>601.22</v>
      </c>
      <c r="S3365" s="1061">
        <v>601.22</v>
      </c>
      <c r="T3365" s="1061">
        <v>601.22</v>
      </c>
      <c r="U3365" s="1061">
        <v>601.22</v>
      </c>
      <c r="V3365" s="1061">
        <v>601.22</v>
      </c>
      <c r="W3365" s="1061">
        <v>601.22</v>
      </c>
    </row>
    <row r="3366" spans="1:23">
      <c r="A3366" s="908"/>
      <c r="B3366" s="1061" t="s">
        <v>234</v>
      </c>
      <c r="C3366" s="1061" t="s">
        <v>235</v>
      </c>
      <c r="D3366" s="1061" t="s">
        <v>5473</v>
      </c>
      <c r="E3366" s="1061" t="s">
        <v>5756</v>
      </c>
      <c r="F3366" s="1061" t="s">
        <v>5757</v>
      </c>
      <c r="G3366" s="1061" t="s">
        <v>1739</v>
      </c>
      <c r="H3366" s="1061" t="s">
        <v>129</v>
      </c>
      <c r="I3366" s="1061" t="s">
        <v>21</v>
      </c>
      <c r="J3366" s="1061" t="s">
        <v>7975</v>
      </c>
      <c r="K3366" s="1061" t="s">
        <v>14849</v>
      </c>
      <c r="L3366" s="1061">
        <v>153</v>
      </c>
      <c r="M3366" s="1061">
        <v>153</v>
      </c>
      <c r="N3366" s="1061">
        <v>153</v>
      </c>
      <c r="O3366" s="1061">
        <v>153</v>
      </c>
      <c r="P3366" s="1061">
        <v>153</v>
      </c>
      <c r="Q3366" s="1061">
        <v>153</v>
      </c>
      <c r="R3366" s="1061">
        <v>153</v>
      </c>
      <c r="S3366" s="1061">
        <v>153</v>
      </c>
      <c r="T3366" s="1061">
        <v>153</v>
      </c>
      <c r="U3366" s="1061">
        <v>153</v>
      </c>
      <c r="V3366" s="1061">
        <v>153</v>
      </c>
      <c r="W3366" s="1061">
        <v>153</v>
      </c>
    </row>
    <row r="3367" spans="1:23">
      <c r="A3367" s="908"/>
      <c r="B3367" s="1061" t="s">
        <v>234</v>
      </c>
      <c r="C3367" s="1061" t="s">
        <v>235</v>
      </c>
      <c r="D3367" s="1061" t="s">
        <v>5473</v>
      </c>
      <c r="E3367" s="1061" t="s">
        <v>6904</v>
      </c>
      <c r="F3367" s="1061" t="s">
        <v>13359</v>
      </c>
      <c r="G3367" s="1061" t="s">
        <v>1739</v>
      </c>
      <c r="H3367" s="1061" t="s">
        <v>129</v>
      </c>
      <c r="I3367" s="1061" t="s">
        <v>21</v>
      </c>
      <c r="J3367" s="1061" t="s">
        <v>7975</v>
      </c>
      <c r="K3367" s="1061" t="s">
        <v>14849</v>
      </c>
      <c r="L3367" s="1061">
        <v>117.67</v>
      </c>
      <c r="M3367" s="1061">
        <v>117.67</v>
      </c>
      <c r="N3367" s="1061">
        <v>117.67</v>
      </c>
      <c r="O3367" s="1061">
        <v>117.67</v>
      </c>
      <c r="P3367" s="1061">
        <v>117.67</v>
      </c>
      <c r="Q3367" s="1061">
        <v>117.67</v>
      </c>
      <c r="R3367" s="1061">
        <v>117.67</v>
      </c>
      <c r="S3367" s="1061">
        <v>117.67</v>
      </c>
      <c r="T3367" s="1061">
        <v>117.67</v>
      </c>
      <c r="U3367" s="1061">
        <v>117.67</v>
      </c>
      <c r="V3367" s="1061">
        <v>117.67</v>
      </c>
      <c r="W3367" s="1061">
        <v>117.67</v>
      </c>
    </row>
    <row r="3368" spans="1:23">
      <c r="A3368" s="908"/>
      <c r="B3368" s="1061" t="s">
        <v>234</v>
      </c>
      <c r="C3368" s="1061" t="s">
        <v>235</v>
      </c>
      <c r="D3368" s="1061" t="s">
        <v>5473</v>
      </c>
      <c r="E3368" s="1061" t="s">
        <v>5758</v>
      </c>
      <c r="F3368" s="1061" t="s">
        <v>10562</v>
      </c>
      <c r="G3368" s="1061" t="s">
        <v>1739</v>
      </c>
      <c r="H3368" s="1061" t="s">
        <v>129</v>
      </c>
      <c r="I3368" s="1061" t="s">
        <v>21</v>
      </c>
      <c r="J3368" s="1061" t="s">
        <v>7975</v>
      </c>
      <c r="K3368" s="1061" t="s">
        <v>14849</v>
      </c>
      <c r="L3368" s="1061">
        <v>86.72</v>
      </c>
      <c r="M3368" s="1061">
        <v>86.72</v>
      </c>
      <c r="N3368" s="1061">
        <v>86.72</v>
      </c>
      <c r="O3368" s="1061">
        <v>86.72</v>
      </c>
      <c r="P3368" s="1061">
        <v>86.72</v>
      </c>
      <c r="Q3368" s="1061">
        <v>86.72</v>
      </c>
      <c r="R3368" s="1061">
        <v>86.72</v>
      </c>
      <c r="S3368" s="1061">
        <v>86.72</v>
      </c>
      <c r="T3368" s="1061">
        <v>86.72</v>
      </c>
      <c r="U3368" s="1061">
        <v>86.72</v>
      </c>
      <c r="V3368" s="1061">
        <v>86.72</v>
      </c>
      <c r="W3368" s="1061">
        <v>86.72</v>
      </c>
    </row>
    <row r="3369" spans="1:23">
      <c r="A3369" s="908"/>
      <c r="B3369" s="1061" t="s">
        <v>234</v>
      </c>
      <c r="C3369" s="1061" t="s">
        <v>235</v>
      </c>
      <c r="D3369" s="1061" t="s">
        <v>5473</v>
      </c>
      <c r="E3369" s="1061" t="s">
        <v>6905</v>
      </c>
      <c r="F3369" s="1061" t="s">
        <v>5473</v>
      </c>
      <c r="G3369" s="1061" t="s">
        <v>1739</v>
      </c>
      <c r="H3369" s="1061" t="s">
        <v>129</v>
      </c>
      <c r="I3369" s="1061" t="s">
        <v>21</v>
      </c>
      <c r="J3369" s="1061" t="s">
        <v>7975</v>
      </c>
      <c r="K3369" s="1061" t="s">
        <v>14849</v>
      </c>
      <c r="L3369" s="1061">
        <v>191.57</v>
      </c>
      <c r="M3369" s="1061">
        <v>191.57</v>
      </c>
      <c r="N3369" s="1061">
        <v>191.57</v>
      </c>
      <c r="O3369" s="1061">
        <v>191.57</v>
      </c>
      <c r="P3369" s="1061">
        <v>191.57</v>
      </c>
      <c r="Q3369" s="1061">
        <v>191.57</v>
      </c>
      <c r="R3369" s="1061">
        <v>191.57</v>
      </c>
      <c r="S3369" s="1061">
        <v>191.57</v>
      </c>
      <c r="T3369" s="1061">
        <v>191.57</v>
      </c>
      <c r="U3369" s="1061">
        <v>191.57</v>
      </c>
      <c r="V3369" s="1061">
        <v>191.57</v>
      </c>
      <c r="W3369" s="1061">
        <v>191.57</v>
      </c>
    </row>
    <row r="3370" spans="1:23">
      <c r="A3370" s="908"/>
      <c r="B3370" s="1061" t="s">
        <v>234</v>
      </c>
      <c r="C3370" s="1061" t="s">
        <v>235</v>
      </c>
      <c r="D3370" s="1061" t="s">
        <v>5473</v>
      </c>
      <c r="E3370" s="1061" t="s">
        <v>5759</v>
      </c>
      <c r="F3370" s="1061" t="s">
        <v>5760</v>
      </c>
      <c r="G3370" s="1061" t="s">
        <v>1739</v>
      </c>
      <c r="H3370" s="1061" t="s">
        <v>129</v>
      </c>
      <c r="I3370" s="1061" t="s">
        <v>21</v>
      </c>
      <c r="J3370" s="1061" t="s">
        <v>7975</v>
      </c>
      <c r="K3370" s="1061" t="s">
        <v>14849</v>
      </c>
      <c r="L3370" s="1061">
        <v>430.23</v>
      </c>
      <c r="M3370" s="1061">
        <v>430.23</v>
      </c>
      <c r="N3370" s="1061">
        <v>430.23</v>
      </c>
      <c r="O3370" s="1061">
        <v>430.23</v>
      </c>
      <c r="P3370" s="1061">
        <v>430.23</v>
      </c>
      <c r="Q3370" s="1061">
        <v>430.23</v>
      </c>
      <c r="R3370" s="1061">
        <v>430.23</v>
      </c>
      <c r="S3370" s="1061">
        <v>430.23</v>
      </c>
      <c r="T3370" s="1061">
        <v>430.23</v>
      </c>
      <c r="U3370" s="1061">
        <v>430.23</v>
      </c>
      <c r="V3370" s="1061">
        <v>430.23</v>
      </c>
      <c r="W3370" s="1061">
        <v>430.23</v>
      </c>
    </row>
    <row r="3371" spans="1:23">
      <c r="A3371" s="908"/>
      <c r="B3371" s="1061" t="s">
        <v>234</v>
      </c>
      <c r="C3371" s="1061" t="s">
        <v>235</v>
      </c>
      <c r="D3371" s="1061" t="s">
        <v>5473</v>
      </c>
      <c r="E3371" s="1061" t="s">
        <v>5761</v>
      </c>
      <c r="F3371" s="1061" t="s">
        <v>5742</v>
      </c>
      <c r="G3371" s="1061" t="s">
        <v>1739</v>
      </c>
      <c r="H3371" s="1061" t="s">
        <v>129</v>
      </c>
      <c r="I3371" s="1061" t="s">
        <v>21</v>
      </c>
      <c r="J3371" s="1061" t="s">
        <v>7975</v>
      </c>
      <c r="K3371" s="1061" t="s">
        <v>14849</v>
      </c>
      <c r="L3371" s="1061">
        <v>223.65</v>
      </c>
      <c r="M3371" s="1061">
        <v>223.65</v>
      </c>
      <c r="N3371" s="1061">
        <v>223.65</v>
      </c>
      <c r="O3371" s="1061">
        <v>223.65</v>
      </c>
      <c r="P3371" s="1061">
        <v>223.65</v>
      </c>
      <c r="Q3371" s="1061">
        <v>223.65</v>
      </c>
      <c r="R3371" s="1061">
        <v>223.65</v>
      </c>
      <c r="S3371" s="1061">
        <v>223.65</v>
      </c>
      <c r="T3371" s="1061">
        <v>223.65</v>
      </c>
      <c r="U3371" s="1061">
        <v>223.65</v>
      </c>
      <c r="V3371" s="1061">
        <v>223.65</v>
      </c>
      <c r="W3371" s="1061">
        <v>223.65</v>
      </c>
    </row>
    <row r="3372" spans="1:23">
      <c r="A3372" s="908"/>
      <c r="B3372" s="1061" t="s">
        <v>234</v>
      </c>
      <c r="C3372" s="1061" t="s">
        <v>235</v>
      </c>
      <c r="D3372" s="1061" t="s">
        <v>5473</v>
      </c>
      <c r="E3372" s="1061" t="s">
        <v>8621</v>
      </c>
      <c r="F3372" s="1061" t="s">
        <v>8622</v>
      </c>
      <c r="G3372" s="1061" t="s">
        <v>1739</v>
      </c>
      <c r="H3372" s="1061" t="s">
        <v>129</v>
      </c>
      <c r="I3372" s="1061" t="s">
        <v>21</v>
      </c>
      <c r="J3372" s="1061" t="s">
        <v>7975</v>
      </c>
      <c r="K3372" s="1061" t="s">
        <v>14849</v>
      </c>
      <c r="L3372" s="1061">
        <v>344.56</v>
      </c>
      <c r="M3372" s="1061">
        <v>344.56</v>
      </c>
      <c r="N3372" s="1061">
        <v>344.56</v>
      </c>
      <c r="O3372" s="1061">
        <v>344.56</v>
      </c>
      <c r="P3372" s="1061">
        <v>344.56</v>
      </c>
      <c r="Q3372" s="1061">
        <v>344.56</v>
      </c>
      <c r="R3372" s="1061">
        <v>344.56</v>
      </c>
      <c r="S3372" s="1061">
        <v>344.56</v>
      </c>
      <c r="T3372" s="1061">
        <v>344.56</v>
      </c>
      <c r="U3372" s="1061">
        <v>344.56</v>
      </c>
      <c r="V3372" s="1061">
        <v>344.56</v>
      </c>
      <c r="W3372" s="1061">
        <v>344.56</v>
      </c>
    </row>
    <row r="3373" spans="1:23">
      <c r="A3373" s="908"/>
      <c r="B3373" s="1061" t="s">
        <v>234</v>
      </c>
      <c r="C3373" s="1061" t="s">
        <v>235</v>
      </c>
      <c r="D3373" s="1061" t="s">
        <v>5473</v>
      </c>
      <c r="E3373" s="1061" t="s">
        <v>5762</v>
      </c>
      <c r="F3373" s="1061" t="s">
        <v>5473</v>
      </c>
      <c r="G3373" s="1061" t="s">
        <v>1739</v>
      </c>
      <c r="H3373" s="1061" t="s">
        <v>129</v>
      </c>
      <c r="I3373" s="1061" t="s">
        <v>21</v>
      </c>
      <c r="J3373" s="1061" t="s">
        <v>7975</v>
      </c>
      <c r="K3373" s="1061" t="s">
        <v>14849</v>
      </c>
      <c r="L3373" s="1061">
        <v>274.27999999999997</v>
      </c>
      <c r="M3373" s="1061">
        <v>274.27999999999997</v>
      </c>
      <c r="N3373" s="1061">
        <v>274.27999999999997</v>
      </c>
      <c r="O3373" s="1061">
        <v>274.27999999999997</v>
      </c>
      <c r="P3373" s="1061">
        <v>274.27999999999997</v>
      </c>
      <c r="Q3373" s="1061">
        <v>274.27999999999997</v>
      </c>
      <c r="R3373" s="1061">
        <v>274.27999999999997</v>
      </c>
      <c r="S3373" s="1061">
        <v>274.27999999999997</v>
      </c>
      <c r="T3373" s="1061">
        <v>274.27999999999997</v>
      </c>
      <c r="U3373" s="1061">
        <v>274.27999999999997</v>
      </c>
      <c r="V3373" s="1061">
        <v>274.27999999999997</v>
      </c>
      <c r="W3373" s="1061">
        <v>274.27999999999997</v>
      </c>
    </row>
    <row r="3374" spans="1:23">
      <c r="A3374" s="908"/>
      <c r="B3374" s="1061" t="s">
        <v>234</v>
      </c>
      <c r="C3374" s="1061" t="s">
        <v>235</v>
      </c>
      <c r="D3374" s="1061" t="s">
        <v>5473</v>
      </c>
      <c r="E3374" s="1061" t="s">
        <v>9310</v>
      </c>
      <c r="F3374" s="1061" t="s">
        <v>5473</v>
      </c>
      <c r="G3374" s="1061" t="s">
        <v>1739</v>
      </c>
      <c r="H3374" s="1061" t="s">
        <v>129</v>
      </c>
      <c r="I3374" s="1061" t="s">
        <v>21</v>
      </c>
      <c r="J3374" s="1061" t="s">
        <v>7975</v>
      </c>
      <c r="K3374" s="1061" t="s">
        <v>14849</v>
      </c>
      <c r="L3374" s="1061">
        <v>374.85</v>
      </c>
      <c r="M3374" s="1061">
        <v>374.85</v>
      </c>
      <c r="N3374" s="1061">
        <v>374.85</v>
      </c>
      <c r="O3374" s="1061">
        <v>374.85</v>
      </c>
      <c r="P3374" s="1061">
        <v>374.85</v>
      </c>
      <c r="Q3374" s="1061">
        <v>374.85</v>
      </c>
      <c r="R3374" s="1061">
        <v>374.85</v>
      </c>
      <c r="S3374" s="1061">
        <v>374.85</v>
      </c>
      <c r="T3374" s="1061">
        <v>374.85</v>
      </c>
      <c r="U3374" s="1061">
        <v>374.85</v>
      </c>
      <c r="V3374" s="1061">
        <v>374.85</v>
      </c>
      <c r="W3374" s="1061">
        <v>374.85</v>
      </c>
    </row>
    <row r="3375" spans="1:23">
      <c r="A3375" s="908"/>
      <c r="B3375" s="1061" t="s">
        <v>234</v>
      </c>
      <c r="C3375" s="1061" t="s">
        <v>235</v>
      </c>
      <c r="D3375" s="1061" t="s">
        <v>5473</v>
      </c>
      <c r="E3375" s="1061" t="s">
        <v>5763</v>
      </c>
      <c r="F3375" s="1061" t="s">
        <v>5473</v>
      </c>
      <c r="G3375" s="1061" t="s">
        <v>1739</v>
      </c>
      <c r="H3375" s="1061" t="s">
        <v>129</v>
      </c>
      <c r="I3375" s="1061" t="s">
        <v>21</v>
      </c>
      <c r="J3375" s="1061" t="s">
        <v>7975</v>
      </c>
      <c r="K3375" s="1061" t="s">
        <v>14849</v>
      </c>
      <c r="L3375" s="1061">
        <v>230.44</v>
      </c>
      <c r="M3375" s="1061">
        <v>230.44</v>
      </c>
      <c r="N3375" s="1061">
        <v>230.44</v>
      </c>
      <c r="O3375" s="1061">
        <v>230.44</v>
      </c>
      <c r="P3375" s="1061">
        <v>230.44</v>
      </c>
      <c r="Q3375" s="1061">
        <v>230.44</v>
      </c>
      <c r="R3375" s="1061">
        <v>230.44</v>
      </c>
      <c r="S3375" s="1061">
        <v>230.44</v>
      </c>
      <c r="T3375" s="1061">
        <v>230.44</v>
      </c>
      <c r="U3375" s="1061">
        <v>230.44</v>
      </c>
      <c r="V3375" s="1061">
        <v>230.44</v>
      </c>
      <c r="W3375" s="1061">
        <v>230.44</v>
      </c>
    </row>
    <row r="3376" spans="1:23">
      <c r="A3376" s="908"/>
      <c r="B3376" s="1061" t="s">
        <v>234</v>
      </c>
      <c r="C3376" s="1061" t="s">
        <v>235</v>
      </c>
      <c r="D3376" s="1061" t="s">
        <v>5473</v>
      </c>
      <c r="E3376" s="1061" t="s">
        <v>8623</v>
      </c>
      <c r="F3376" s="1061" t="s">
        <v>8624</v>
      </c>
      <c r="G3376" s="1061" t="s">
        <v>1739</v>
      </c>
      <c r="H3376" s="1061" t="s">
        <v>129</v>
      </c>
      <c r="I3376" s="1061" t="s">
        <v>21</v>
      </c>
      <c r="J3376" s="1061" t="s">
        <v>7975</v>
      </c>
      <c r="K3376" s="1061" t="s">
        <v>14849</v>
      </c>
      <c r="L3376" s="1061">
        <v>308.36</v>
      </c>
      <c r="M3376" s="1061">
        <v>308.36</v>
      </c>
      <c r="N3376" s="1061">
        <v>308.36</v>
      </c>
      <c r="O3376" s="1061">
        <v>308.36</v>
      </c>
      <c r="P3376" s="1061">
        <v>308.36</v>
      </c>
      <c r="Q3376" s="1061">
        <v>308.36</v>
      </c>
      <c r="R3376" s="1061">
        <v>308.36</v>
      </c>
      <c r="S3376" s="1061">
        <v>308.36</v>
      </c>
      <c r="T3376" s="1061">
        <v>308.36</v>
      </c>
      <c r="U3376" s="1061">
        <v>308.36</v>
      </c>
      <c r="V3376" s="1061">
        <v>308.36</v>
      </c>
      <c r="W3376" s="1061">
        <v>308.36</v>
      </c>
    </row>
    <row r="3377" spans="1:23">
      <c r="A3377" s="908"/>
      <c r="B3377" s="1061" t="s">
        <v>234</v>
      </c>
      <c r="C3377" s="1061" t="s">
        <v>235</v>
      </c>
      <c r="D3377" s="1061" t="s">
        <v>5473</v>
      </c>
      <c r="E3377" s="1061" t="s">
        <v>9311</v>
      </c>
      <c r="F3377" s="1061" t="s">
        <v>5473</v>
      </c>
      <c r="G3377" s="1061" t="s">
        <v>1739</v>
      </c>
      <c r="H3377" s="1061" t="s">
        <v>129</v>
      </c>
      <c r="I3377" s="1061" t="s">
        <v>21</v>
      </c>
      <c r="J3377" s="1061" t="s">
        <v>7975</v>
      </c>
      <c r="K3377" s="1061" t="s">
        <v>14849</v>
      </c>
      <c r="L3377" s="1061">
        <v>289.07</v>
      </c>
      <c r="M3377" s="1061">
        <v>289.07</v>
      </c>
      <c r="N3377" s="1061">
        <v>289.07</v>
      </c>
      <c r="O3377" s="1061">
        <v>289.07</v>
      </c>
      <c r="P3377" s="1061">
        <v>289.07</v>
      </c>
      <c r="Q3377" s="1061">
        <v>289.07</v>
      </c>
      <c r="R3377" s="1061">
        <v>289.07</v>
      </c>
      <c r="S3377" s="1061">
        <v>289.07</v>
      </c>
      <c r="T3377" s="1061">
        <v>289.07</v>
      </c>
      <c r="U3377" s="1061">
        <v>289.07</v>
      </c>
      <c r="V3377" s="1061">
        <v>289.07</v>
      </c>
      <c r="W3377" s="1061">
        <v>289.07</v>
      </c>
    </row>
    <row r="3378" spans="1:23">
      <c r="A3378" s="908"/>
      <c r="B3378" s="1061" t="s">
        <v>234</v>
      </c>
      <c r="C3378" s="1061" t="s">
        <v>235</v>
      </c>
      <c r="D3378" s="1061" t="s">
        <v>5473</v>
      </c>
      <c r="E3378" s="1061" t="s">
        <v>8183</v>
      </c>
      <c r="F3378" s="1061" t="s">
        <v>5473</v>
      </c>
      <c r="G3378" s="1061" t="s">
        <v>1739</v>
      </c>
      <c r="H3378" s="1061" t="s">
        <v>129</v>
      </c>
      <c r="I3378" s="1061" t="s">
        <v>21</v>
      </c>
      <c r="J3378" s="1061" t="s">
        <v>7975</v>
      </c>
      <c r="K3378" s="1061" t="s">
        <v>14849</v>
      </c>
      <c r="L3378" s="1061">
        <v>550.88</v>
      </c>
      <c r="M3378" s="1061">
        <v>550.88</v>
      </c>
      <c r="N3378" s="1061">
        <v>550.88</v>
      </c>
      <c r="O3378" s="1061">
        <v>550.88</v>
      </c>
      <c r="P3378" s="1061">
        <v>550.88</v>
      </c>
      <c r="Q3378" s="1061">
        <v>550.88</v>
      </c>
      <c r="R3378" s="1061">
        <v>550.88</v>
      </c>
      <c r="S3378" s="1061">
        <v>550.88</v>
      </c>
      <c r="T3378" s="1061">
        <v>550.88</v>
      </c>
      <c r="U3378" s="1061">
        <v>550.88</v>
      </c>
      <c r="V3378" s="1061">
        <v>550.88</v>
      </c>
      <c r="W3378" s="1061">
        <v>550.88</v>
      </c>
    </row>
    <row r="3379" spans="1:23">
      <c r="A3379" s="908"/>
      <c r="B3379" s="1061" t="s">
        <v>234</v>
      </c>
      <c r="C3379" s="1061" t="s">
        <v>235</v>
      </c>
      <c r="D3379" s="1061" t="s">
        <v>5473</v>
      </c>
      <c r="E3379" s="1061" t="s">
        <v>9822</v>
      </c>
      <c r="F3379" s="1061" t="s">
        <v>9823</v>
      </c>
      <c r="G3379" s="1061" t="s">
        <v>1739</v>
      </c>
      <c r="H3379" s="1061" t="s">
        <v>129</v>
      </c>
      <c r="I3379" s="1061" t="s">
        <v>21</v>
      </c>
      <c r="J3379" s="1061" t="s">
        <v>7975</v>
      </c>
      <c r="K3379" s="1061" t="s">
        <v>14849</v>
      </c>
      <c r="L3379" s="1061">
        <v>1649.91</v>
      </c>
      <c r="M3379" s="1061">
        <v>1649.91</v>
      </c>
      <c r="N3379" s="1061">
        <v>1649.91</v>
      </c>
      <c r="O3379" s="1061">
        <v>1649.91</v>
      </c>
      <c r="P3379" s="1061">
        <v>1649.91</v>
      </c>
      <c r="Q3379" s="1061">
        <v>1649.91</v>
      </c>
      <c r="R3379" s="1061">
        <v>1649.91</v>
      </c>
      <c r="S3379" s="1061">
        <v>1649.91</v>
      </c>
      <c r="T3379" s="1061">
        <v>1649.91</v>
      </c>
      <c r="U3379" s="1061">
        <v>1649.91</v>
      </c>
      <c r="V3379" s="1061">
        <v>1649.91</v>
      </c>
      <c r="W3379" s="1061">
        <v>1649.91</v>
      </c>
    </row>
    <row r="3380" spans="1:23">
      <c r="A3380" s="908"/>
      <c r="B3380" s="1061" t="s">
        <v>234</v>
      </c>
      <c r="C3380" s="1061" t="s">
        <v>235</v>
      </c>
      <c r="D3380" s="1061" t="s">
        <v>5473</v>
      </c>
      <c r="E3380" s="1061" t="s">
        <v>13723</v>
      </c>
      <c r="F3380" s="1061" t="s">
        <v>5473</v>
      </c>
      <c r="G3380" s="1061" t="s">
        <v>1739</v>
      </c>
      <c r="H3380" s="1061" t="s">
        <v>129</v>
      </c>
      <c r="I3380" s="1061" t="s">
        <v>21</v>
      </c>
      <c r="J3380" s="1061" t="s">
        <v>7975</v>
      </c>
      <c r="K3380" s="1061" t="s">
        <v>14849</v>
      </c>
      <c r="L3380" s="1061">
        <v>296.86</v>
      </c>
      <c r="M3380" s="1061">
        <v>296.86</v>
      </c>
      <c r="N3380" s="1061">
        <v>296.86</v>
      </c>
      <c r="O3380" s="1061">
        <v>296.86</v>
      </c>
      <c r="P3380" s="1061">
        <v>296.86</v>
      </c>
      <c r="Q3380" s="1061">
        <v>296.86</v>
      </c>
      <c r="R3380" s="1061">
        <v>296.86</v>
      </c>
      <c r="S3380" s="1061">
        <v>296.86</v>
      </c>
      <c r="T3380" s="1061">
        <v>296.86</v>
      </c>
      <c r="U3380" s="1061">
        <v>296.86</v>
      </c>
      <c r="V3380" s="1061">
        <v>296.86</v>
      </c>
      <c r="W3380" s="1061">
        <v>296.86</v>
      </c>
    </row>
    <row r="3381" spans="1:23">
      <c r="A3381" s="908"/>
      <c r="B3381" s="1061" t="s">
        <v>234</v>
      </c>
      <c r="C3381" s="1061" t="s">
        <v>235</v>
      </c>
      <c r="D3381" s="1061" t="s">
        <v>5473</v>
      </c>
      <c r="E3381" s="1061" t="s">
        <v>8625</v>
      </c>
      <c r="F3381" s="1061" t="s">
        <v>8626</v>
      </c>
      <c r="G3381" s="1061" t="s">
        <v>1739</v>
      </c>
      <c r="H3381" s="1061" t="s">
        <v>129</v>
      </c>
      <c r="I3381" s="1061" t="s">
        <v>21</v>
      </c>
      <c r="J3381" s="1061" t="s">
        <v>7975</v>
      </c>
      <c r="K3381" s="1061" t="s">
        <v>14849</v>
      </c>
      <c r="L3381" s="1061">
        <v>437.59</v>
      </c>
      <c r="M3381" s="1061">
        <v>437.59</v>
      </c>
      <c r="N3381" s="1061">
        <v>437.59</v>
      </c>
      <c r="O3381" s="1061">
        <v>437.59</v>
      </c>
      <c r="P3381" s="1061">
        <v>437.59</v>
      </c>
      <c r="Q3381" s="1061">
        <v>437.59</v>
      </c>
      <c r="R3381" s="1061">
        <v>437.59</v>
      </c>
      <c r="S3381" s="1061">
        <v>437.59</v>
      </c>
      <c r="T3381" s="1061">
        <v>437.59</v>
      </c>
      <c r="U3381" s="1061">
        <v>437.59</v>
      </c>
      <c r="V3381" s="1061">
        <v>437.59</v>
      </c>
      <c r="W3381" s="1061">
        <v>437.59</v>
      </c>
    </row>
    <row r="3382" spans="1:23">
      <c r="A3382" s="908"/>
      <c r="B3382" s="1061" t="s">
        <v>234</v>
      </c>
      <c r="C3382" s="1061" t="s">
        <v>235</v>
      </c>
      <c r="D3382" s="1061" t="s">
        <v>5473</v>
      </c>
      <c r="E3382" s="1061" t="s">
        <v>13732</v>
      </c>
      <c r="F3382" s="1061" t="s">
        <v>5700</v>
      </c>
      <c r="G3382" s="1061" t="s">
        <v>1739</v>
      </c>
      <c r="H3382" s="1061" t="s">
        <v>129</v>
      </c>
      <c r="I3382" s="1061" t="s">
        <v>21</v>
      </c>
      <c r="J3382" s="1061" t="s">
        <v>7975</v>
      </c>
      <c r="K3382" s="1061" t="s">
        <v>14849</v>
      </c>
      <c r="L3382" s="1061">
        <v>344.25</v>
      </c>
      <c r="M3382" s="1061">
        <v>344.25</v>
      </c>
      <c r="N3382" s="1061">
        <v>344.25</v>
      </c>
      <c r="O3382" s="1061">
        <v>344.25</v>
      </c>
      <c r="P3382" s="1061">
        <v>344.25</v>
      </c>
      <c r="Q3382" s="1061">
        <v>344.25</v>
      </c>
      <c r="R3382" s="1061">
        <v>344.25</v>
      </c>
      <c r="S3382" s="1061">
        <v>344.25</v>
      </c>
      <c r="T3382" s="1061">
        <v>344.25</v>
      </c>
      <c r="U3382" s="1061">
        <v>344.25</v>
      </c>
      <c r="V3382" s="1061">
        <v>344.25</v>
      </c>
      <c r="W3382" s="1061">
        <v>344.25</v>
      </c>
    </row>
    <row r="3383" spans="1:23">
      <c r="A3383" s="908"/>
      <c r="B3383" s="1061" t="s">
        <v>234</v>
      </c>
      <c r="C3383" s="1061" t="s">
        <v>235</v>
      </c>
      <c r="D3383" s="1061" t="s">
        <v>5473</v>
      </c>
      <c r="E3383" s="1061" t="s">
        <v>9824</v>
      </c>
      <c r="F3383" s="1061" t="s">
        <v>9825</v>
      </c>
      <c r="G3383" s="1061" t="s">
        <v>1739</v>
      </c>
      <c r="H3383" s="1061" t="s">
        <v>129</v>
      </c>
      <c r="I3383" s="1061" t="s">
        <v>21</v>
      </c>
      <c r="J3383" s="1061" t="s">
        <v>7975</v>
      </c>
      <c r="K3383" s="1061" t="s">
        <v>14849</v>
      </c>
      <c r="L3383" s="1061">
        <v>4743.6899999999996</v>
      </c>
      <c r="M3383" s="1061">
        <v>4743.6899999999996</v>
      </c>
      <c r="N3383" s="1061">
        <v>4743.6899999999996</v>
      </c>
      <c r="O3383" s="1061">
        <v>4743.6899999999996</v>
      </c>
      <c r="P3383" s="1061">
        <v>4743.6899999999996</v>
      </c>
      <c r="Q3383" s="1061">
        <v>4743.6899999999996</v>
      </c>
      <c r="R3383" s="1061">
        <v>4743.6899999999996</v>
      </c>
      <c r="S3383" s="1061">
        <v>4743.6899999999996</v>
      </c>
      <c r="T3383" s="1061">
        <v>4743.6899999999996</v>
      </c>
      <c r="U3383" s="1061">
        <v>4743.6899999999996</v>
      </c>
      <c r="V3383" s="1061">
        <v>4743.6899999999996</v>
      </c>
      <c r="W3383" s="1061">
        <v>4743.6899999999996</v>
      </c>
    </row>
    <row r="3384" spans="1:23">
      <c r="A3384" s="908"/>
      <c r="B3384" s="1061" t="s">
        <v>234</v>
      </c>
      <c r="C3384" s="1061" t="s">
        <v>235</v>
      </c>
      <c r="D3384" s="1061" t="s">
        <v>5473</v>
      </c>
      <c r="E3384" s="1061" t="s">
        <v>8627</v>
      </c>
      <c r="F3384" s="1061" t="s">
        <v>8628</v>
      </c>
      <c r="G3384" s="1061" t="s">
        <v>1739</v>
      </c>
      <c r="H3384" s="1061" t="s">
        <v>129</v>
      </c>
      <c r="I3384" s="1061" t="s">
        <v>21</v>
      </c>
      <c r="J3384" s="1061" t="s">
        <v>7975</v>
      </c>
      <c r="K3384" s="1061" t="s">
        <v>14849</v>
      </c>
      <c r="L3384" s="1061">
        <v>247.11</v>
      </c>
      <c r="M3384" s="1061">
        <v>247.11</v>
      </c>
      <c r="N3384" s="1061">
        <v>247.11</v>
      </c>
      <c r="O3384" s="1061">
        <v>247.11</v>
      </c>
      <c r="P3384" s="1061">
        <v>247.11</v>
      </c>
      <c r="Q3384" s="1061">
        <v>247.11</v>
      </c>
      <c r="R3384" s="1061">
        <v>247.11</v>
      </c>
      <c r="S3384" s="1061">
        <v>247.11</v>
      </c>
      <c r="T3384" s="1061">
        <v>247.11</v>
      </c>
      <c r="U3384" s="1061">
        <v>247.11</v>
      </c>
      <c r="V3384" s="1061">
        <v>247.11</v>
      </c>
      <c r="W3384" s="1061">
        <v>247.11</v>
      </c>
    </row>
    <row r="3385" spans="1:23">
      <c r="A3385" s="908"/>
      <c r="B3385" s="1061" t="s">
        <v>234</v>
      </c>
      <c r="C3385" s="1061" t="s">
        <v>235</v>
      </c>
      <c r="D3385" s="1061" t="s">
        <v>5473</v>
      </c>
      <c r="E3385" s="1061" t="s">
        <v>5764</v>
      </c>
      <c r="F3385" s="1061" t="s">
        <v>5765</v>
      </c>
      <c r="G3385" s="1061" t="s">
        <v>1739</v>
      </c>
      <c r="H3385" s="1061" t="s">
        <v>129</v>
      </c>
      <c r="I3385" s="1061" t="s">
        <v>21</v>
      </c>
      <c r="J3385" s="1061" t="s">
        <v>7975</v>
      </c>
      <c r="K3385" s="1061" t="s">
        <v>14849</v>
      </c>
      <c r="L3385" s="1061">
        <v>235.26</v>
      </c>
      <c r="M3385" s="1061">
        <v>235.26</v>
      </c>
      <c r="N3385" s="1061">
        <v>235.26</v>
      </c>
      <c r="O3385" s="1061">
        <v>235.26</v>
      </c>
      <c r="P3385" s="1061">
        <v>235.26</v>
      </c>
      <c r="Q3385" s="1061">
        <v>235.26</v>
      </c>
      <c r="R3385" s="1061">
        <v>235.26</v>
      </c>
      <c r="S3385" s="1061">
        <v>235.26</v>
      </c>
      <c r="T3385" s="1061">
        <v>235.26</v>
      </c>
      <c r="U3385" s="1061">
        <v>235.26</v>
      </c>
      <c r="V3385" s="1061">
        <v>235.26</v>
      </c>
      <c r="W3385" s="1061">
        <v>235.26</v>
      </c>
    </row>
    <row r="3386" spans="1:23">
      <c r="A3386" s="908"/>
      <c r="B3386" s="1061" t="s">
        <v>234</v>
      </c>
      <c r="C3386" s="1061" t="s">
        <v>235</v>
      </c>
      <c r="D3386" s="1061" t="s">
        <v>5473</v>
      </c>
      <c r="E3386" s="1061" t="s">
        <v>6906</v>
      </c>
      <c r="F3386" s="1061" t="s">
        <v>5473</v>
      </c>
      <c r="G3386" s="1061" t="s">
        <v>1739</v>
      </c>
      <c r="H3386" s="1061" t="s">
        <v>129</v>
      </c>
      <c r="I3386" s="1061" t="s">
        <v>21</v>
      </c>
      <c r="J3386" s="1061" t="s">
        <v>7975</v>
      </c>
      <c r="K3386" s="1061" t="s">
        <v>14849</v>
      </c>
      <c r="L3386" s="1061">
        <v>525.03</v>
      </c>
      <c r="M3386" s="1061">
        <v>525.03</v>
      </c>
      <c r="N3386" s="1061">
        <v>525.03</v>
      </c>
      <c r="O3386" s="1061">
        <v>525.03</v>
      </c>
      <c r="P3386" s="1061">
        <v>525.03</v>
      </c>
      <c r="Q3386" s="1061">
        <v>525.03</v>
      </c>
      <c r="R3386" s="1061">
        <v>525.03</v>
      </c>
      <c r="S3386" s="1061">
        <v>525.03</v>
      </c>
      <c r="T3386" s="1061">
        <v>525.03</v>
      </c>
      <c r="U3386" s="1061">
        <v>525.03</v>
      </c>
      <c r="V3386" s="1061">
        <v>525.03</v>
      </c>
      <c r="W3386" s="1061">
        <v>525.03</v>
      </c>
    </row>
    <row r="3387" spans="1:23">
      <c r="A3387" s="908"/>
      <c r="B3387" s="1061" t="s">
        <v>234</v>
      </c>
      <c r="C3387" s="1061" t="s">
        <v>235</v>
      </c>
      <c r="D3387" s="1061" t="s">
        <v>5473</v>
      </c>
      <c r="E3387" s="1061" t="s">
        <v>5766</v>
      </c>
      <c r="F3387" s="1061" t="s">
        <v>5767</v>
      </c>
      <c r="G3387" s="1061" t="s">
        <v>1739</v>
      </c>
      <c r="H3387" s="1061" t="s">
        <v>129</v>
      </c>
      <c r="I3387" s="1061" t="s">
        <v>21</v>
      </c>
      <c r="J3387" s="1061" t="s">
        <v>7975</v>
      </c>
      <c r="K3387" s="1061" t="s">
        <v>14849</v>
      </c>
      <c r="L3387" s="1061">
        <v>142.57</v>
      </c>
      <c r="M3387" s="1061">
        <v>142.57</v>
      </c>
      <c r="N3387" s="1061">
        <v>142.57</v>
      </c>
      <c r="O3387" s="1061">
        <v>142.57</v>
      </c>
      <c r="P3387" s="1061">
        <v>142.57</v>
      </c>
      <c r="Q3387" s="1061">
        <v>142.57</v>
      </c>
      <c r="R3387" s="1061">
        <v>142.57</v>
      </c>
      <c r="S3387" s="1061">
        <v>142.57</v>
      </c>
      <c r="T3387" s="1061">
        <v>142.57</v>
      </c>
      <c r="U3387" s="1061">
        <v>142.57</v>
      </c>
      <c r="V3387" s="1061">
        <v>142.57</v>
      </c>
      <c r="W3387" s="1061">
        <v>142.57</v>
      </c>
    </row>
    <row r="3388" spans="1:23">
      <c r="A3388" s="908"/>
      <c r="B3388" s="1061" t="s">
        <v>234</v>
      </c>
      <c r="C3388" s="1061" t="s">
        <v>235</v>
      </c>
      <c r="D3388" s="1061" t="s">
        <v>5473</v>
      </c>
      <c r="E3388" s="1061" t="s">
        <v>5768</v>
      </c>
      <c r="F3388" s="1061" t="s">
        <v>5769</v>
      </c>
      <c r="G3388" s="1061" t="s">
        <v>1739</v>
      </c>
      <c r="H3388" s="1061" t="s">
        <v>129</v>
      </c>
      <c r="I3388" s="1061" t="s">
        <v>21</v>
      </c>
      <c r="J3388" s="1061" t="s">
        <v>7975</v>
      </c>
      <c r="K3388" s="1061" t="s">
        <v>14849</v>
      </c>
      <c r="L3388" s="1061">
        <v>142.57</v>
      </c>
      <c r="M3388" s="1061">
        <v>142.57</v>
      </c>
      <c r="N3388" s="1061">
        <v>142.57</v>
      </c>
      <c r="O3388" s="1061">
        <v>142.57</v>
      </c>
      <c r="P3388" s="1061">
        <v>142.57</v>
      </c>
      <c r="Q3388" s="1061">
        <v>142.57</v>
      </c>
      <c r="R3388" s="1061">
        <v>142.57</v>
      </c>
      <c r="S3388" s="1061">
        <v>142.57</v>
      </c>
      <c r="T3388" s="1061">
        <v>142.57</v>
      </c>
      <c r="U3388" s="1061">
        <v>142.57</v>
      </c>
      <c r="V3388" s="1061">
        <v>142.57</v>
      </c>
      <c r="W3388" s="1061">
        <v>142.57</v>
      </c>
    </row>
    <row r="3389" spans="1:23">
      <c r="A3389" s="908"/>
      <c r="B3389" s="1061" t="s">
        <v>234</v>
      </c>
      <c r="C3389" s="1061" t="s">
        <v>235</v>
      </c>
      <c r="D3389" s="1061" t="s">
        <v>5473</v>
      </c>
      <c r="E3389" s="1061" t="s">
        <v>6907</v>
      </c>
      <c r="F3389" s="1061" t="s">
        <v>5473</v>
      </c>
      <c r="G3389" s="1061" t="s">
        <v>1739</v>
      </c>
      <c r="H3389" s="1061" t="s">
        <v>129</v>
      </c>
      <c r="I3389" s="1061" t="s">
        <v>21</v>
      </c>
      <c r="J3389" s="1061" t="s">
        <v>7975</v>
      </c>
      <c r="K3389" s="1061" t="s">
        <v>14849</v>
      </c>
      <c r="L3389" s="1061">
        <v>181.14</v>
      </c>
      <c r="M3389" s="1061">
        <v>181.14</v>
      </c>
      <c r="N3389" s="1061">
        <v>181.14</v>
      </c>
      <c r="O3389" s="1061">
        <v>181.14</v>
      </c>
      <c r="P3389" s="1061">
        <v>181.14</v>
      </c>
      <c r="Q3389" s="1061">
        <v>181.14</v>
      </c>
      <c r="R3389" s="1061">
        <v>181.14</v>
      </c>
      <c r="S3389" s="1061">
        <v>181.14</v>
      </c>
      <c r="T3389" s="1061">
        <v>181.14</v>
      </c>
      <c r="U3389" s="1061">
        <v>181.14</v>
      </c>
      <c r="V3389" s="1061">
        <v>181.14</v>
      </c>
      <c r="W3389" s="1061">
        <v>181.14</v>
      </c>
    </row>
    <row r="3390" spans="1:23">
      <c r="A3390" s="908"/>
      <c r="B3390" s="1061" t="s">
        <v>234</v>
      </c>
      <c r="C3390" s="1061" t="s">
        <v>235</v>
      </c>
      <c r="D3390" s="1061" t="s">
        <v>5473</v>
      </c>
      <c r="E3390" s="1061" t="s">
        <v>9826</v>
      </c>
      <c r="F3390" s="1061" t="s">
        <v>9827</v>
      </c>
      <c r="G3390" s="1061" t="s">
        <v>1739</v>
      </c>
      <c r="H3390" s="1061" t="s">
        <v>129</v>
      </c>
      <c r="I3390" s="1061" t="s">
        <v>21</v>
      </c>
      <c r="J3390" s="1061" t="s">
        <v>7975</v>
      </c>
      <c r="K3390" s="1061" t="s">
        <v>14849</v>
      </c>
      <c r="L3390" s="1061">
        <v>895.82</v>
      </c>
      <c r="M3390" s="1061">
        <v>895.82</v>
      </c>
      <c r="N3390" s="1061">
        <v>895.82</v>
      </c>
      <c r="O3390" s="1061">
        <v>895.82</v>
      </c>
      <c r="P3390" s="1061">
        <v>895.82</v>
      </c>
      <c r="Q3390" s="1061">
        <v>895.82</v>
      </c>
      <c r="R3390" s="1061">
        <v>895.82</v>
      </c>
      <c r="S3390" s="1061">
        <v>895.82</v>
      </c>
      <c r="T3390" s="1061">
        <v>895.82</v>
      </c>
      <c r="U3390" s="1061">
        <v>895.82</v>
      </c>
      <c r="V3390" s="1061">
        <v>895.82</v>
      </c>
      <c r="W3390" s="1061">
        <v>895.82</v>
      </c>
    </row>
    <row r="3391" spans="1:23">
      <c r="A3391" s="908"/>
      <c r="B3391" s="1061" t="s">
        <v>234</v>
      </c>
      <c r="C3391" s="1061" t="s">
        <v>235</v>
      </c>
      <c r="D3391" s="1061" t="s">
        <v>5473</v>
      </c>
      <c r="E3391" s="1061" t="s">
        <v>8629</v>
      </c>
      <c r="F3391" s="1061" t="s">
        <v>8630</v>
      </c>
      <c r="G3391" s="1061" t="s">
        <v>1739</v>
      </c>
      <c r="H3391" s="1061" t="s">
        <v>129</v>
      </c>
      <c r="I3391" s="1061" t="s">
        <v>21</v>
      </c>
      <c r="J3391" s="1061" t="s">
        <v>7975</v>
      </c>
      <c r="K3391" s="1061" t="s">
        <v>14849</v>
      </c>
      <c r="L3391" s="1061">
        <v>700.23</v>
      </c>
      <c r="M3391" s="1061">
        <v>700.23</v>
      </c>
      <c r="N3391" s="1061">
        <v>700.23</v>
      </c>
      <c r="O3391" s="1061">
        <v>700.23</v>
      </c>
      <c r="P3391" s="1061">
        <v>700.23</v>
      </c>
      <c r="Q3391" s="1061">
        <v>700.23</v>
      </c>
      <c r="R3391" s="1061">
        <v>700.23</v>
      </c>
      <c r="S3391" s="1061">
        <v>700.23</v>
      </c>
      <c r="T3391" s="1061">
        <v>700.23</v>
      </c>
      <c r="U3391" s="1061">
        <v>700.23</v>
      </c>
      <c r="V3391" s="1061">
        <v>700.23</v>
      </c>
      <c r="W3391" s="1061">
        <v>700.23</v>
      </c>
    </row>
    <row r="3392" spans="1:23">
      <c r="A3392" s="908"/>
      <c r="B3392" s="1061" t="s">
        <v>234</v>
      </c>
      <c r="C3392" s="1061" t="s">
        <v>235</v>
      </c>
      <c r="D3392" s="1061" t="s">
        <v>5473</v>
      </c>
      <c r="E3392" s="1061" t="s">
        <v>9828</v>
      </c>
      <c r="F3392" s="1061" t="s">
        <v>5473</v>
      </c>
      <c r="G3392" s="1061" t="s">
        <v>1739</v>
      </c>
      <c r="H3392" s="1061" t="s">
        <v>129</v>
      </c>
      <c r="I3392" s="1061" t="s">
        <v>21</v>
      </c>
      <c r="J3392" s="1061" t="s">
        <v>7975</v>
      </c>
      <c r="K3392" s="1061" t="s">
        <v>14849</v>
      </c>
      <c r="L3392" s="1061">
        <v>3073.3</v>
      </c>
      <c r="M3392" s="1061">
        <v>3073.3</v>
      </c>
      <c r="N3392" s="1061">
        <v>3073.3</v>
      </c>
      <c r="O3392" s="1061">
        <v>3073.3</v>
      </c>
      <c r="P3392" s="1061">
        <v>3073.3</v>
      </c>
      <c r="Q3392" s="1061">
        <v>3073.3</v>
      </c>
      <c r="R3392" s="1061">
        <v>3073.3</v>
      </c>
      <c r="S3392" s="1061">
        <v>3073.3</v>
      </c>
      <c r="T3392" s="1061">
        <v>3073.3</v>
      </c>
      <c r="U3392" s="1061">
        <v>3073.3</v>
      </c>
      <c r="V3392" s="1061">
        <v>3073.3</v>
      </c>
      <c r="W3392" s="1061">
        <v>3073.3</v>
      </c>
    </row>
    <row r="3393" spans="1:23">
      <c r="A3393" s="908"/>
      <c r="B3393" s="1061" t="s">
        <v>234</v>
      </c>
      <c r="C3393" s="1061" t="s">
        <v>235</v>
      </c>
      <c r="D3393" s="1061" t="s">
        <v>5473</v>
      </c>
      <c r="E3393" s="1061" t="s">
        <v>13727</v>
      </c>
      <c r="F3393" s="1061" t="s">
        <v>5473</v>
      </c>
      <c r="G3393" s="1061" t="s">
        <v>1739</v>
      </c>
      <c r="H3393" s="1061" t="s">
        <v>129</v>
      </c>
      <c r="I3393" s="1061" t="s">
        <v>21</v>
      </c>
      <c r="J3393" s="1061" t="s">
        <v>7975</v>
      </c>
      <c r="K3393" s="1061" t="s">
        <v>14849</v>
      </c>
      <c r="L3393" s="1061">
        <v>218.88</v>
      </c>
      <c r="M3393" s="1061">
        <v>218.88</v>
      </c>
      <c r="N3393" s="1061">
        <v>218.88</v>
      </c>
      <c r="O3393" s="1061">
        <v>218.88</v>
      </c>
      <c r="P3393" s="1061">
        <v>218.88</v>
      </c>
      <c r="Q3393" s="1061">
        <v>218.88</v>
      </c>
      <c r="R3393" s="1061">
        <v>218.88</v>
      </c>
      <c r="S3393" s="1061">
        <v>218.88</v>
      </c>
      <c r="T3393" s="1061">
        <v>218.88</v>
      </c>
      <c r="U3393" s="1061">
        <v>218.88</v>
      </c>
      <c r="V3393" s="1061">
        <v>218.88</v>
      </c>
      <c r="W3393" s="1061">
        <v>218.88</v>
      </c>
    </row>
    <row r="3394" spans="1:23">
      <c r="A3394" s="908"/>
      <c r="B3394" s="1061" t="s">
        <v>234</v>
      </c>
      <c r="C3394" s="1061" t="s">
        <v>235</v>
      </c>
      <c r="D3394" s="1061" t="s">
        <v>5473</v>
      </c>
      <c r="E3394" s="1061" t="s">
        <v>9829</v>
      </c>
      <c r="F3394" s="1061" t="s">
        <v>9830</v>
      </c>
      <c r="G3394" s="1061" t="s">
        <v>1739</v>
      </c>
      <c r="H3394" s="1061" t="s">
        <v>129</v>
      </c>
      <c r="I3394" s="1061" t="s">
        <v>21</v>
      </c>
      <c r="J3394" s="1061" t="s">
        <v>7975</v>
      </c>
      <c r="K3394" s="1061" t="s">
        <v>14849</v>
      </c>
      <c r="L3394" s="1061">
        <v>933.73</v>
      </c>
      <c r="M3394" s="1061">
        <v>933.73</v>
      </c>
      <c r="N3394" s="1061">
        <v>933.73</v>
      </c>
      <c r="O3394" s="1061">
        <v>933.73</v>
      </c>
      <c r="P3394" s="1061">
        <v>933.73</v>
      </c>
      <c r="Q3394" s="1061">
        <v>933.73</v>
      </c>
      <c r="R3394" s="1061">
        <v>933.73</v>
      </c>
      <c r="S3394" s="1061">
        <v>933.73</v>
      </c>
      <c r="T3394" s="1061">
        <v>933.73</v>
      </c>
      <c r="U3394" s="1061">
        <v>933.73</v>
      </c>
      <c r="V3394" s="1061">
        <v>933.73</v>
      </c>
      <c r="W3394" s="1061">
        <v>933.73</v>
      </c>
    </row>
    <row r="3395" spans="1:23">
      <c r="A3395" s="908"/>
      <c r="B3395" s="1061" t="s">
        <v>234</v>
      </c>
      <c r="C3395" s="1061" t="s">
        <v>235</v>
      </c>
      <c r="D3395" s="1061" t="s">
        <v>5473</v>
      </c>
      <c r="E3395" s="1061" t="s">
        <v>6908</v>
      </c>
      <c r="F3395" s="1061" t="s">
        <v>5473</v>
      </c>
      <c r="G3395" s="1061" t="s">
        <v>1739</v>
      </c>
      <c r="H3395" s="1061" t="s">
        <v>129</v>
      </c>
      <c r="I3395" s="1061" t="s">
        <v>21</v>
      </c>
      <c r="J3395" s="1061" t="s">
        <v>7975</v>
      </c>
      <c r="K3395" s="1061" t="s">
        <v>14849</v>
      </c>
      <c r="L3395" s="1061">
        <v>146.36000000000001</v>
      </c>
      <c r="M3395" s="1061">
        <v>146.36000000000001</v>
      </c>
      <c r="N3395" s="1061">
        <v>146.36000000000001</v>
      </c>
      <c r="O3395" s="1061">
        <v>146.36000000000001</v>
      </c>
      <c r="P3395" s="1061">
        <v>146.36000000000001</v>
      </c>
      <c r="Q3395" s="1061">
        <v>146.36000000000001</v>
      </c>
      <c r="R3395" s="1061">
        <v>146.36000000000001</v>
      </c>
      <c r="S3395" s="1061">
        <v>146.36000000000001</v>
      </c>
      <c r="T3395" s="1061">
        <v>146.36000000000001</v>
      </c>
      <c r="U3395" s="1061">
        <v>146.36000000000001</v>
      </c>
      <c r="V3395" s="1061">
        <v>146.36000000000001</v>
      </c>
      <c r="W3395" s="1061">
        <v>146.36000000000001</v>
      </c>
    </row>
    <row r="3396" spans="1:23">
      <c r="A3396" s="908"/>
      <c r="B3396" s="1061" t="s">
        <v>234</v>
      </c>
      <c r="C3396" s="1061" t="s">
        <v>235</v>
      </c>
      <c r="D3396" s="1061" t="s">
        <v>5473</v>
      </c>
      <c r="E3396" s="1061" t="s">
        <v>14664</v>
      </c>
      <c r="F3396" s="1061" t="s">
        <v>14665</v>
      </c>
      <c r="G3396" s="1061" t="s">
        <v>1739</v>
      </c>
      <c r="H3396" s="1061" t="s">
        <v>129</v>
      </c>
      <c r="I3396" s="1061" t="s">
        <v>21</v>
      </c>
      <c r="J3396" s="1061" t="s">
        <v>7975</v>
      </c>
      <c r="K3396" s="1061" t="s">
        <v>14849</v>
      </c>
      <c r="L3396" s="1061">
        <v>436.43</v>
      </c>
      <c r="M3396" s="1061">
        <v>436.43</v>
      </c>
      <c r="N3396" s="1061">
        <v>436.43</v>
      </c>
      <c r="O3396" s="1061">
        <v>436.43</v>
      </c>
      <c r="P3396" s="1061">
        <v>436.43</v>
      </c>
      <c r="Q3396" s="1061">
        <v>436.43</v>
      </c>
      <c r="R3396" s="1061">
        <v>436.43</v>
      </c>
      <c r="S3396" s="1061">
        <v>436.43</v>
      </c>
      <c r="T3396" s="1061">
        <v>436.43</v>
      </c>
      <c r="U3396" s="1061">
        <v>436.43</v>
      </c>
      <c r="V3396" s="1061">
        <v>436.43</v>
      </c>
      <c r="W3396" s="1061">
        <v>436.43</v>
      </c>
    </row>
    <row r="3397" spans="1:23">
      <c r="A3397" s="908"/>
      <c r="B3397" s="1061" t="s">
        <v>234</v>
      </c>
      <c r="C3397" s="1061" t="s">
        <v>235</v>
      </c>
      <c r="D3397" s="1061" t="s">
        <v>5473</v>
      </c>
      <c r="E3397" s="1061" t="s">
        <v>8631</v>
      </c>
      <c r="F3397" s="1061" t="s">
        <v>8632</v>
      </c>
      <c r="G3397" s="1061" t="s">
        <v>1739</v>
      </c>
      <c r="H3397" s="1061" t="s">
        <v>129</v>
      </c>
      <c r="I3397" s="1061" t="s">
        <v>21</v>
      </c>
      <c r="J3397" s="1061" t="s">
        <v>7975</v>
      </c>
      <c r="K3397" s="1061" t="s">
        <v>14849</v>
      </c>
      <c r="L3397" s="1061">
        <v>722.43</v>
      </c>
      <c r="M3397" s="1061">
        <v>722.43</v>
      </c>
      <c r="N3397" s="1061">
        <v>722.43</v>
      </c>
      <c r="O3397" s="1061">
        <v>722.43</v>
      </c>
      <c r="P3397" s="1061">
        <v>722.43</v>
      </c>
      <c r="Q3397" s="1061">
        <v>722.43</v>
      </c>
      <c r="R3397" s="1061">
        <v>722.43</v>
      </c>
      <c r="S3397" s="1061">
        <v>722.43</v>
      </c>
      <c r="T3397" s="1061">
        <v>722.43</v>
      </c>
      <c r="U3397" s="1061">
        <v>722.43</v>
      </c>
      <c r="V3397" s="1061">
        <v>722.43</v>
      </c>
      <c r="W3397" s="1061">
        <v>722.43</v>
      </c>
    </row>
    <row r="3398" spans="1:23">
      <c r="A3398" s="908"/>
      <c r="B3398" s="1061" t="s">
        <v>234</v>
      </c>
      <c r="C3398" s="1061" t="s">
        <v>235</v>
      </c>
      <c r="D3398" s="1061" t="s">
        <v>5473</v>
      </c>
      <c r="E3398" s="1061" t="s">
        <v>5771</v>
      </c>
      <c r="F3398" s="1061" t="s">
        <v>5772</v>
      </c>
      <c r="G3398" s="1061" t="s">
        <v>1739</v>
      </c>
      <c r="H3398" s="1061" t="s">
        <v>129</v>
      </c>
      <c r="I3398" s="1061" t="s">
        <v>21</v>
      </c>
      <c r="J3398" s="1061" t="s">
        <v>7975</v>
      </c>
      <c r="K3398" s="1061" t="s">
        <v>14849</v>
      </c>
      <c r="L3398" s="1061">
        <v>602.19000000000005</v>
      </c>
      <c r="M3398" s="1061">
        <v>602.19000000000005</v>
      </c>
      <c r="N3398" s="1061">
        <v>602.19000000000005</v>
      </c>
      <c r="O3398" s="1061">
        <v>602.19000000000005</v>
      </c>
      <c r="P3398" s="1061">
        <v>602.19000000000005</v>
      </c>
      <c r="Q3398" s="1061">
        <v>602.19000000000005</v>
      </c>
      <c r="R3398" s="1061">
        <v>602.19000000000005</v>
      </c>
      <c r="S3398" s="1061">
        <v>602.19000000000005</v>
      </c>
      <c r="T3398" s="1061">
        <v>602.19000000000005</v>
      </c>
      <c r="U3398" s="1061">
        <v>602.19000000000005</v>
      </c>
      <c r="V3398" s="1061">
        <v>602.19000000000005</v>
      </c>
      <c r="W3398" s="1061">
        <v>602.19000000000005</v>
      </c>
    </row>
    <row r="3399" spans="1:23">
      <c r="A3399" s="908"/>
      <c r="B3399" s="1061" t="s">
        <v>234</v>
      </c>
      <c r="C3399" s="1061" t="s">
        <v>235</v>
      </c>
      <c r="D3399" s="1061" t="s">
        <v>5473</v>
      </c>
      <c r="E3399" s="1061" t="s">
        <v>8633</v>
      </c>
      <c r="F3399" s="1061" t="s">
        <v>8634</v>
      </c>
      <c r="G3399" s="1061" t="s">
        <v>1739</v>
      </c>
      <c r="H3399" s="1061" t="s">
        <v>129</v>
      </c>
      <c r="I3399" s="1061" t="s">
        <v>21</v>
      </c>
      <c r="J3399" s="1061" t="s">
        <v>7975</v>
      </c>
      <c r="K3399" s="1061" t="s">
        <v>14849</v>
      </c>
      <c r="L3399" s="1061">
        <v>255.74</v>
      </c>
      <c r="M3399" s="1061">
        <v>255.74</v>
      </c>
      <c r="N3399" s="1061">
        <v>255.74</v>
      </c>
      <c r="O3399" s="1061">
        <v>255.74</v>
      </c>
      <c r="P3399" s="1061">
        <v>255.74</v>
      </c>
      <c r="Q3399" s="1061">
        <v>255.74</v>
      </c>
      <c r="R3399" s="1061">
        <v>255.74</v>
      </c>
      <c r="S3399" s="1061">
        <v>255.74</v>
      </c>
      <c r="T3399" s="1061">
        <v>255.74</v>
      </c>
      <c r="U3399" s="1061">
        <v>255.74</v>
      </c>
      <c r="V3399" s="1061">
        <v>255.74</v>
      </c>
      <c r="W3399" s="1061">
        <v>255.74</v>
      </c>
    </row>
    <row r="3400" spans="1:23">
      <c r="A3400" s="908"/>
      <c r="B3400" s="1061" t="s">
        <v>234</v>
      </c>
      <c r="C3400" s="1061" t="s">
        <v>235</v>
      </c>
      <c r="D3400" s="1061" t="s">
        <v>5473</v>
      </c>
      <c r="E3400" s="1061" t="s">
        <v>13724</v>
      </c>
      <c r="F3400" s="1061" t="s">
        <v>13725</v>
      </c>
      <c r="G3400" s="1061" t="s">
        <v>1739</v>
      </c>
      <c r="H3400" s="1061" t="s">
        <v>129</v>
      </c>
      <c r="I3400" s="1061" t="s">
        <v>21</v>
      </c>
      <c r="J3400" s="1061" t="s">
        <v>7975</v>
      </c>
      <c r="K3400" s="1061" t="s">
        <v>14849</v>
      </c>
      <c r="L3400" s="1061">
        <v>434.62</v>
      </c>
      <c r="M3400" s="1061">
        <v>434.62</v>
      </c>
      <c r="N3400" s="1061">
        <v>434.62</v>
      </c>
      <c r="O3400" s="1061">
        <v>434.62</v>
      </c>
      <c r="P3400" s="1061">
        <v>434.62</v>
      </c>
      <c r="Q3400" s="1061">
        <v>434.62</v>
      </c>
      <c r="R3400" s="1061">
        <v>434.62</v>
      </c>
      <c r="S3400" s="1061">
        <v>434.62</v>
      </c>
      <c r="T3400" s="1061">
        <v>434.62</v>
      </c>
      <c r="U3400" s="1061">
        <v>434.62</v>
      </c>
      <c r="V3400" s="1061">
        <v>434.62</v>
      </c>
      <c r="W3400" s="1061">
        <v>434.62</v>
      </c>
    </row>
    <row r="3401" spans="1:23">
      <c r="A3401" s="908"/>
      <c r="B3401" s="1061" t="s">
        <v>234</v>
      </c>
      <c r="C3401" s="1061" t="s">
        <v>235</v>
      </c>
      <c r="D3401" s="1061" t="s">
        <v>5473</v>
      </c>
      <c r="E3401" s="1061" t="s">
        <v>5773</v>
      </c>
      <c r="F3401" s="1061" t="s">
        <v>5473</v>
      </c>
      <c r="G3401" s="1061" t="s">
        <v>1739</v>
      </c>
      <c r="H3401" s="1061" t="s">
        <v>129</v>
      </c>
      <c r="I3401" s="1061" t="s">
        <v>21</v>
      </c>
      <c r="J3401" s="1061" t="s">
        <v>7975</v>
      </c>
      <c r="K3401" s="1061" t="s">
        <v>14849</v>
      </c>
      <c r="L3401" s="1061">
        <v>447.76</v>
      </c>
      <c r="M3401" s="1061">
        <v>447.76</v>
      </c>
      <c r="N3401" s="1061">
        <v>447.76</v>
      </c>
      <c r="O3401" s="1061">
        <v>447.76</v>
      </c>
      <c r="P3401" s="1061">
        <v>447.76</v>
      </c>
      <c r="Q3401" s="1061">
        <v>447.76</v>
      </c>
      <c r="R3401" s="1061">
        <v>447.76</v>
      </c>
      <c r="S3401" s="1061">
        <v>447.76</v>
      </c>
      <c r="T3401" s="1061">
        <v>447.76</v>
      </c>
      <c r="U3401" s="1061">
        <v>447.76</v>
      </c>
      <c r="V3401" s="1061">
        <v>447.76</v>
      </c>
      <c r="W3401" s="1061">
        <v>447.76</v>
      </c>
    </row>
    <row r="3402" spans="1:23">
      <c r="A3402" s="908"/>
      <c r="B3402" s="1061" t="s">
        <v>234</v>
      </c>
      <c r="C3402" s="1061" t="s">
        <v>235</v>
      </c>
      <c r="D3402" s="1061" t="s">
        <v>5473</v>
      </c>
      <c r="E3402" s="1061" t="s">
        <v>5774</v>
      </c>
      <c r="F3402" s="1061" t="s">
        <v>5473</v>
      </c>
      <c r="G3402" s="1061" t="s">
        <v>1739</v>
      </c>
      <c r="H3402" s="1061" t="s">
        <v>129</v>
      </c>
      <c r="I3402" s="1061" t="s">
        <v>21</v>
      </c>
      <c r="J3402" s="1061" t="s">
        <v>7975</v>
      </c>
      <c r="K3402" s="1061" t="s">
        <v>14849</v>
      </c>
      <c r="L3402" s="1061">
        <v>396.45</v>
      </c>
      <c r="M3402" s="1061">
        <v>396.45</v>
      </c>
      <c r="N3402" s="1061">
        <v>396.45</v>
      </c>
      <c r="O3402" s="1061">
        <v>396.45</v>
      </c>
      <c r="P3402" s="1061">
        <v>396.45</v>
      </c>
      <c r="Q3402" s="1061">
        <v>396.45</v>
      </c>
      <c r="R3402" s="1061">
        <v>396.45</v>
      </c>
      <c r="S3402" s="1061">
        <v>396.45</v>
      </c>
      <c r="T3402" s="1061">
        <v>396.45</v>
      </c>
      <c r="U3402" s="1061">
        <v>396.45</v>
      </c>
      <c r="V3402" s="1061">
        <v>396.45</v>
      </c>
      <c r="W3402" s="1061">
        <v>396.45</v>
      </c>
    </row>
    <row r="3403" spans="1:23">
      <c r="A3403" s="908"/>
      <c r="B3403" s="1061" t="s">
        <v>234</v>
      </c>
      <c r="C3403" s="1061" t="s">
        <v>235</v>
      </c>
      <c r="D3403" s="1061" t="s">
        <v>5473</v>
      </c>
      <c r="E3403" s="1061" t="s">
        <v>5775</v>
      </c>
      <c r="F3403" s="1061" t="s">
        <v>5776</v>
      </c>
      <c r="G3403" s="1061" t="s">
        <v>1739</v>
      </c>
      <c r="H3403" s="1061" t="s">
        <v>129</v>
      </c>
      <c r="I3403" s="1061" t="s">
        <v>21</v>
      </c>
      <c r="J3403" s="1061" t="s">
        <v>7975</v>
      </c>
      <c r="K3403" s="1061" t="s">
        <v>14849</v>
      </c>
      <c r="L3403" s="1061">
        <v>86.49</v>
      </c>
      <c r="M3403" s="1061">
        <v>86.49</v>
      </c>
      <c r="N3403" s="1061">
        <v>86.49</v>
      </c>
      <c r="O3403" s="1061">
        <v>86.49</v>
      </c>
      <c r="P3403" s="1061">
        <v>86.49</v>
      </c>
      <c r="Q3403" s="1061">
        <v>86.49</v>
      </c>
      <c r="R3403" s="1061">
        <v>86.49</v>
      </c>
      <c r="S3403" s="1061">
        <v>86.49</v>
      </c>
      <c r="T3403" s="1061">
        <v>86.49</v>
      </c>
      <c r="U3403" s="1061">
        <v>86.49</v>
      </c>
      <c r="V3403" s="1061">
        <v>86.49</v>
      </c>
      <c r="W3403" s="1061">
        <v>86.49</v>
      </c>
    </row>
    <row r="3404" spans="1:23">
      <c r="A3404" s="908"/>
      <c r="B3404" s="1061" t="s">
        <v>234</v>
      </c>
      <c r="C3404" s="1061" t="s">
        <v>235</v>
      </c>
      <c r="D3404" s="1061" t="s">
        <v>5473</v>
      </c>
      <c r="E3404" s="1061" t="s">
        <v>13731</v>
      </c>
      <c r="F3404" s="1061" t="s">
        <v>5473</v>
      </c>
      <c r="G3404" s="1061" t="s">
        <v>1739</v>
      </c>
      <c r="H3404" s="1061" t="s">
        <v>129</v>
      </c>
      <c r="I3404" s="1061" t="s">
        <v>21</v>
      </c>
      <c r="J3404" s="1061" t="s">
        <v>7975</v>
      </c>
      <c r="K3404" s="1061" t="s">
        <v>14849</v>
      </c>
      <c r="L3404" s="1061">
        <v>637.4</v>
      </c>
      <c r="M3404" s="1061">
        <v>637.4</v>
      </c>
      <c r="N3404" s="1061">
        <v>637.4</v>
      </c>
      <c r="O3404" s="1061">
        <v>637.4</v>
      </c>
      <c r="P3404" s="1061">
        <v>637.4</v>
      </c>
      <c r="Q3404" s="1061">
        <v>637.4</v>
      </c>
      <c r="R3404" s="1061">
        <v>637.4</v>
      </c>
      <c r="S3404" s="1061">
        <v>637.4</v>
      </c>
      <c r="T3404" s="1061">
        <v>637.4</v>
      </c>
      <c r="U3404" s="1061">
        <v>637.4</v>
      </c>
      <c r="V3404" s="1061">
        <v>637.4</v>
      </c>
      <c r="W3404" s="1061">
        <v>637.4</v>
      </c>
    </row>
    <row r="3405" spans="1:23">
      <c r="A3405" s="908"/>
      <c r="B3405" s="1061" t="s">
        <v>234</v>
      </c>
      <c r="C3405" s="1061" t="s">
        <v>235</v>
      </c>
      <c r="D3405" s="1061" t="s">
        <v>5473</v>
      </c>
      <c r="E3405" s="1061" t="s">
        <v>5777</v>
      </c>
      <c r="F3405" s="1061" t="s">
        <v>5473</v>
      </c>
      <c r="G3405" s="1061" t="s">
        <v>1739</v>
      </c>
      <c r="H3405" s="1061" t="s">
        <v>129</v>
      </c>
      <c r="I3405" s="1061" t="s">
        <v>21</v>
      </c>
      <c r="J3405" s="1061" t="s">
        <v>7975</v>
      </c>
      <c r="K3405" s="1061" t="s">
        <v>14849</v>
      </c>
      <c r="L3405" s="1061">
        <v>565.82000000000005</v>
      </c>
      <c r="M3405" s="1061">
        <v>565.82000000000005</v>
      </c>
      <c r="N3405" s="1061">
        <v>565.82000000000005</v>
      </c>
      <c r="O3405" s="1061">
        <v>565.82000000000005</v>
      </c>
      <c r="P3405" s="1061">
        <v>565.82000000000005</v>
      </c>
      <c r="Q3405" s="1061">
        <v>565.82000000000005</v>
      </c>
      <c r="R3405" s="1061">
        <v>565.82000000000005</v>
      </c>
      <c r="S3405" s="1061">
        <v>565.82000000000005</v>
      </c>
      <c r="T3405" s="1061">
        <v>565.82000000000005</v>
      </c>
      <c r="U3405" s="1061">
        <v>565.82000000000005</v>
      </c>
      <c r="V3405" s="1061">
        <v>565.82000000000005</v>
      </c>
      <c r="W3405" s="1061">
        <v>565.82000000000005</v>
      </c>
    </row>
    <row r="3406" spans="1:23">
      <c r="A3406" s="908"/>
      <c r="B3406" s="1061" t="s">
        <v>234</v>
      </c>
      <c r="C3406" s="1061" t="s">
        <v>235</v>
      </c>
      <c r="D3406" s="1061" t="s">
        <v>5473</v>
      </c>
      <c r="E3406" s="1061" t="s">
        <v>5778</v>
      </c>
      <c r="F3406" s="1061" t="s">
        <v>5779</v>
      </c>
      <c r="G3406" s="1061" t="s">
        <v>1739</v>
      </c>
      <c r="H3406" s="1061" t="s">
        <v>129</v>
      </c>
      <c r="I3406" s="1061" t="s">
        <v>21</v>
      </c>
      <c r="J3406" s="1061" t="s">
        <v>7975</v>
      </c>
      <c r="K3406" s="1061" t="s">
        <v>14849</v>
      </c>
      <c r="L3406" s="1061">
        <v>534.71</v>
      </c>
      <c r="M3406" s="1061">
        <v>534.71</v>
      </c>
      <c r="N3406" s="1061">
        <v>534.71</v>
      </c>
      <c r="O3406" s="1061">
        <v>534.71</v>
      </c>
      <c r="P3406" s="1061">
        <v>534.71</v>
      </c>
      <c r="Q3406" s="1061">
        <v>534.71</v>
      </c>
      <c r="R3406" s="1061">
        <v>534.71</v>
      </c>
      <c r="S3406" s="1061">
        <v>534.71</v>
      </c>
      <c r="T3406" s="1061">
        <v>534.71</v>
      </c>
      <c r="U3406" s="1061">
        <v>534.71</v>
      </c>
      <c r="V3406" s="1061">
        <v>534.71</v>
      </c>
      <c r="W3406" s="1061">
        <v>534.71</v>
      </c>
    </row>
    <row r="3407" spans="1:23">
      <c r="A3407" s="908"/>
      <c r="B3407" s="1061" t="s">
        <v>234</v>
      </c>
      <c r="C3407" s="1061" t="s">
        <v>235</v>
      </c>
      <c r="D3407" s="1061" t="s">
        <v>5473</v>
      </c>
      <c r="E3407" s="1061" t="s">
        <v>8635</v>
      </c>
      <c r="F3407" s="1061" t="s">
        <v>5785</v>
      </c>
      <c r="G3407" s="1061" t="s">
        <v>1739</v>
      </c>
      <c r="H3407" s="1061" t="s">
        <v>129</v>
      </c>
      <c r="I3407" s="1061" t="s">
        <v>21</v>
      </c>
      <c r="J3407" s="1061" t="s">
        <v>7975</v>
      </c>
      <c r="K3407" s="1061" t="s">
        <v>14849</v>
      </c>
      <c r="L3407" s="1061">
        <v>74.290000000000006</v>
      </c>
      <c r="M3407" s="1061">
        <v>74.290000000000006</v>
      </c>
      <c r="N3407" s="1061">
        <v>74.290000000000006</v>
      </c>
      <c r="O3407" s="1061">
        <v>74.290000000000006</v>
      </c>
      <c r="P3407" s="1061">
        <v>74.290000000000006</v>
      </c>
      <c r="Q3407" s="1061">
        <v>74.290000000000006</v>
      </c>
      <c r="R3407" s="1061">
        <v>74.290000000000006</v>
      </c>
      <c r="S3407" s="1061">
        <v>74.290000000000006</v>
      </c>
      <c r="T3407" s="1061">
        <v>74.290000000000006</v>
      </c>
      <c r="U3407" s="1061">
        <v>74.290000000000006</v>
      </c>
      <c r="V3407" s="1061">
        <v>74.290000000000006</v>
      </c>
      <c r="W3407" s="1061">
        <v>74.290000000000006</v>
      </c>
    </row>
    <row r="3408" spans="1:23">
      <c r="A3408" s="908"/>
      <c r="B3408" s="1061" t="s">
        <v>234</v>
      </c>
      <c r="C3408" s="1061" t="s">
        <v>235</v>
      </c>
      <c r="D3408" s="1061" t="s">
        <v>5473</v>
      </c>
      <c r="E3408" s="1061" t="s">
        <v>10563</v>
      </c>
      <c r="F3408" s="1061" t="s">
        <v>5473</v>
      </c>
      <c r="G3408" s="1061" t="s">
        <v>1739</v>
      </c>
      <c r="H3408" s="1061" t="s">
        <v>129</v>
      </c>
      <c r="I3408" s="1061" t="s">
        <v>21</v>
      </c>
      <c r="J3408" s="1061" t="s">
        <v>7975</v>
      </c>
      <c r="K3408" s="1061" t="s">
        <v>14849</v>
      </c>
      <c r="L3408" s="1061">
        <v>486.67</v>
      </c>
      <c r="M3408" s="1061">
        <v>486.67</v>
      </c>
      <c r="N3408" s="1061">
        <v>486.67</v>
      </c>
      <c r="O3408" s="1061">
        <v>486.67</v>
      </c>
      <c r="P3408" s="1061">
        <v>486.67</v>
      </c>
      <c r="Q3408" s="1061">
        <v>486.67</v>
      </c>
      <c r="R3408" s="1061">
        <v>486.67</v>
      </c>
      <c r="S3408" s="1061">
        <v>486.67</v>
      </c>
      <c r="T3408" s="1061">
        <v>486.67</v>
      </c>
      <c r="U3408" s="1061">
        <v>486.67</v>
      </c>
      <c r="V3408" s="1061">
        <v>486.67</v>
      </c>
      <c r="W3408" s="1061">
        <v>486.67</v>
      </c>
    </row>
    <row r="3409" spans="1:23">
      <c r="A3409" s="908"/>
      <c r="B3409" s="1061" t="s">
        <v>234</v>
      </c>
      <c r="C3409" s="1061" t="s">
        <v>235</v>
      </c>
      <c r="D3409" s="1061" t="s">
        <v>5473</v>
      </c>
      <c r="E3409" s="1061" t="s">
        <v>5780</v>
      </c>
      <c r="F3409" s="1061" t="s">
        <v>5781</v>
      </c>
      <c r="G3409" s="1061" t="s">
        <v>1739</v>
      </c>
      <c r="H3409" s="1061" t="s">
        <v>129</v>
      </c>
      <c r="I3409" s="1061" t="s">
        <v>21</v>
      </c>
      <c r="J3409" s="1061" t="s">
        <v>7975</v>
      </c>
      <c r="K3409" s="1061" t="s">
        <v>14849</v>
      </c>
      <c r="L3409" s="1061">
        <v>281.55</v>
      </c>
      <c r="M3409" s="1061">
        <v>281.55</v>
      </c>
      <c r="N3409" s="1061">
        <v>281.55</v>
      </c>
      <c r="O3409" s="1061">
        <v>281.55</v>
      </c>
      <c r="P3409" s="1061">
        <v>281.55</v>
      </c>
      <c r="Q3409" s="1061">
        <v>281.55</v>
      </c>
      <c r="R3409" s="1061">
        <v>281.55</v>
      </c>
      <c r="S3409" s="1061">
        <v>281.55</v>
      </c>
      <c r="T3409" s="1061">
        <v>281.55</v>
      </c>
      <c r="U3409" s="1061">
        <v>281.55</v>
      </c>
      <c r="V3409" s="1061">
        <v>281.55</v>
      </c>
      <c r="W3409" s="1061">
        <v>281.55</v>
      </c>
    </row>
    <row r="3410" spans="1:23">
      <c r="A3410" s="908"/>
      <c r="B3410" s="1061" t="s">
        <v>234</v>
      </c>
      <c r="C3410" s="1061" t="s">
        <v>235</v>
      </c>
      <c r="D3410" s="1061" t="s">
        <v>5473</v>
      </c>
      <c r="E3410" s="1061" t="s">
        <v>8636</v>
      </c>
      <c r="F3410" s="1061" t="s">
        <v>9313</v>
      </c>
      <c r="G3410" s="1061" t="s">
        <v>1739</v>
      </c>
      <c r="H3410" s="1061" t="s">
        <v>129</v>
      </c>
      <c r="I3410" s="1061" t="s">
        <v>21</v>
      </c>
      <c r="J3410" s="1061" t="s">
        <v>7975</v>
      </c>
      <c r="K3410" s="1061" t="s">
        <v>14849</v>
      </c>
      <c r="L3410" s="1061">
        <v>303.27</v>
      </c>
      <c r="M3410" s="1061">
        <v>303.27</v>
      </c>
      <c r="N3410" s="1061">
        <v>303.27</v>
      </c>
      <c r="O3410" s="1061">
        <v>303.27</v>
      </c>
      <c r="P3410" s="1061">
        <v>303.27</v>
      </c>
      <c r="Q3410" s="1061">
        <v>303.27</v>
      </c>
      <c r="R3410" s="1061">
        <v>303.27</v>
      </c>
      <c r="S3410" s="1061">
        <v>303.27</v>
      </c>
      <c r="T3410" s="1061">
        <v>303.27</v>
      </c>
      <c r="U3410" s="1061">
        <v>303.27</v>
      </c>
      <c r="V3410" s="1061">
        <v>303.27</v>
      </c>
      <c r="W3410" s="1061">
        <v>303.27</v>
      </c>
    </row>
    <row r="3411" spans="1:23">
      <c r="A3411" s="908"/>
      <c r="B3411" s="1061" t="s">
        <v>234</v>
      </c>
      <c r="C3411" s="1061" t="s">
        <v>235</v>
      </c>
      <c r="D3411" s="1061" t="s">
        <v>5473</v>
      </c>
      <c r="E3411" s="1061" t="s">
        <v>8637</v>
      </c>
      <c r="F3411" s="1061" t="s">
        <v>5473</v>
      </c>
      <c r="G3411" s="1061" t="s">
        <v>1739</v>
      </c>
      <c r="H3411" s="1061" t="s">
        <v>129</v>
      </c>
      <c r="I3411" s="1061" t="s">
        <v>21</v>
      </c>
      <c r="J3411" s="1061" t="s">
        <v>7975</v>
      </c>
      <c r="K3411" s="1061" t="s">
        <v>14849</v>
      </c>
      <c r="L3411" s="1061">
        <v>582.07000000000005</v>
      </c>
      <c r="M3411" s="1061">
        <v>582.07000000000005</v>
      </c>
      <c r="N3411" s="1061">
        <v>582.07000000000005</v>
      </c>
      <c r="O3411" s="1061">
        <v>582.07000000000005</v>
      </c>
      <c r="P3411" s="1061">
        <v>582.07000000000005</v>
      </c>
      <c r="Q3411" s="1061">
        <v>582.07000000000005</v>
      </c>
      <c r="R3411" s="1061">
        <v>582.07000000000005</v>
      </c>
      <c r="S3411" s="1061">
        <v>582.07000000000005</v>
      </c>
      <c r="T3411" s="1061">
        <v>582.07000000000005</v>
      </c>
      <c r="U3411" s="1061">
        <v>582.07000000000005</v>
      </c>
      <c r="V3411" s="1061">
        <v>582.07000000000005</v>
      </c>
      <c r="W3411" s="1061">
        <v>582.07000000000005</v>
      </c>
    </row>
    <row r="3412" spans="1:23">
      <c r="A3412" s="908"/>
      <c r="B3412" s="1061" t="s">
        <v>234</v>
      </c>
      <c r="C3412" s="1061" t="s">
        <v>235</v>
      </c>
      <c r="D3412" s="1061" t="s">
        <v>5473</v>
      </c>
      <c r="E3412" s="1061" t="s">
        <v>8638</v>
      </c>
      <c r="F3412" s="1061" t="s">
        <v>9832</v>
      </c>
      <c r="G3412" s="1061" t="s">
        <v>1739</v>
      </c>
      <c r="H3412" s="1061" t="s">
        <v>129</v>
      </c>
      <c r="I3412" s="1061" t="s">
        <v>21</v>
      </c>
      <c r="J3412" s="1061" t="s">
        <v>7975</v>
      </c>
      <c r="K3412" s="1061" t="s">
        <v>14849</v>
      </c>
      <c r="L3412" s="1061">
        <v>447.76</v>
      </c>
      <c r="M3412" s="1061">
        <v>447.76</v>
      </c>
      <c r="N3412" s="1061">
        <v>447.76</v>
      </c>
      <c r="O3412" s="1061">
        <v>447.76</v>
      </c>
      <c r="P3412" s="1061">
        <v>447.76</v>
      </c>
      <c r="Q3412" s="1061">
        <v>447.76</v>
      </c>
      <c r="R3412" s="1061">
        <v>447.76</v>
      </c>
      <c r="S3412" s="1061">
        <v>447.76</v>
      </c>
      <c r="T3412" s="1061">
        <v>447.76</v>
      </c>
      <c r="U3412" s="1061">
        <v>447.76</v>
      </c>
      <c r="V3412" s="1061">
        <v>447.76</v>
      </c>
      <c r="W3412" s="1061">
        <v>447.76</v>
      </c>
    </row>
    <row r="3413" spans="1:23">
      <c r="A3413" s="908"/>
      <c r="B3413" s="1061" t="s">
        <v>234</v>
      </c>
      <c r="C3413" s="1061" t="s">
        <v>235</v>
      </c>
      <c r="D3413" s="1061" t="s">
        <v>5473</v>
      </c>
      <c r="E3413" s="1061" t="s">
        <v>13709</v>
      </c>
      <c r="F3413" s="1061" t="s">
        <v>5473</v>
      </c>
      <c r="G3413" s="1061" t="s">
        <v>1739</v>
      </c>
      <c r="H3413" s="1061" t="s">
        <v>129</v>
      </c>
      <c r="I3413" s="1061" t="s">
        <v>21</v>
      </c>
      <c r="J3413" s="1061" t="s">
        <v>7975</v>
      </c>
      <c r="K3413" s="1061" t="s">
        <v>14849</v>
      </c>
      <c r="L3413" s="1061">
        <v>258.18</v>
      </c>
      <c r="M3413" s="1061">
        <v>258.18</v>
      </c>
      <c r="N3413" s="1061">
        <v>258.18</v>
      </c>
      <c r="O3413" s="1061">
        <v>258.18</v>
      </c>
      <c r="P3413" s="1061">
        <v>258.18</v>
      </c>
      <c r="Q3413" s="1061">
        <v>258.18</v>
      </c>
      <c r="R3413" s="1061">
        <v>258.18</v>
      </c>
      <c r="S3413" s="1061">
        <v>258.18</v>
      </c>
      <c r="T3413" s="1061">
        <v>258.18</v>
      </c>
      <c r="U3413" s="1061">
        <v>258.18</v>
      </c>
      <c r="V3413" s="1061">
        <v>258.18</v>
      </c>
      <c r="W3413" s="1061">
        <v>258.18</v>
      </c>
    </row>
    <row r="3414" spans="1:23">
      <c r="A3414" s="908"/>
      <c r="B3414" s="1061" t="s">
        <v>234</v>
      </c>
      <c r="C3414" s="1061" t="s">
        <v>235</v>
      </c>
      <c r="D3414" s="1061" t="s">
        <v>5473</v>
      </c>
      <c r="E3414" s="1061" t="s">
        <v>5782</v>
      </c>
      <c r="F3414" s="1061" t="s">
        <v>5783</v>
      </c>
      <c r="G3414" s="1061" t="s">
        <v>1739</v>
      </c>
      <c r="H3414" s="1061" t="s">
        <v>129</v>
      </c>
      <c r="I3414" s="1061" t="s">
        <v>21</v>
      </c>
      <c r="J3414" s="1061" t="s">
        <v>7975</v>
      </c>
      <c r="K3414" s="1061" t="s">
        <v>14849</v>
      </c>
      <c r="L3414" s="1061">
        <v>377.38</v>
      </c>
      <c r="M3414" s="1061">
        <v>377.38</v>
      </c>
      <c r="N3414" s="1061">
        <v>377.38</v>
      </c>
      <c r="O3414" s="1061">
        <v>377.38</v>
      </c>
      <c r="P3414" s="1061">
        <v>377.38</v>
      </c>
      <c r="Q3414" s="1061">
        <v>377.38</v>
      </c>
      <c r="R3414" s="1061">
        <v>377.38</v>
      </c>
      <c r="S3414" s="1061">
        <v>377.38</v>
      </c>
      <c r="T3414" s="1061">
        <v>377.38</v>
      </c>
      <c r="U3414" s="1061">
        <v>377.38</v>
      </c>
      <c r="V3414" s="1061">
        <v>377.38</v>
      </c>
      <c r="W3414" s="1061">
        <v>377.38</v>
      </c>
    </row>
    <row r="3415" spans="1:23">
      <c r="A3415" s="908"/>
      <c r="B3415" s="1061" t="s">
        <v>234</v>
      </c>
      <c r="C3415" s="1061" t="s">
        <v>235</v>
      </c>
      <c r="D3415" s="1061" t="s">
        <v>5473</v>
      </c>
      <c r="E3415" s="1061" t="s">
        <v>6909</v>
      </c>
      <c r="F3415" s="1061" t="s">
        <v>5473</v>
      </c>
      <c r="G3415" s="1061" t="s">
        <v>1739</v>
      </c>
      <c r="H3415" s="1061" t="s">
        <v>129</v>
      </c>
      <c r="I3415" s="1061" t="s">
        <v>21</v>
      </c>
      <c r="J3415" s="1061" t="s">
        <v>7975</v>
      </c>
      <c r="K3415" s="1061" t="s">
        <v>14849</v>
      </c>
      <c r="L3415" s="1061">
        <v>356.27</v>
      </c>
      <c r="M3415" s="1061">
        <v>356.27</v>
      </c>
      <c r="N3415" s="1061">
        <v>356.27</v>
      </c>
      <c r="O3415" s="1061">
        <v>356.27</v>
      </c>
      <c r="P3415" s="1061">
        <v>356.27</v>
      </c>
      <c r="Q3415" s="1061">
        <v>356.27</v>
      </c>
      <c r="R3415" s="1061">
        <v>356.27</v>
      </c>
      <c r="S3415" s="1061">
        <v>356.27</v>
      </c>
      <c r="T3415" s="1061">
        <v>356.27</v>
      </c>
      <c r="U3415" s="1061">
        <v>356.27</v>
      </c>
      <c r="V3415" s="1061">
        <v>356.27</v>
      </c>
      <c r="W3415" s="1061">
        <v>356.27</v>
      </c>
    </row>
    <row r="3416" spans="1:23">
      <c r="A3416" s="908"/>
      <c r="B3416" s="1061" t="s">
        <v>234</v>
      </c>
      <c r="C3416" s="1061" t="s">
        <v>235</v>
      </c>
      <c r="D3416" s="1061" t="s">
        <v>5473</v>
      </c>
      <c r="E3416" s="1061" t="s">
        <v>8639</v>
      </c>
      <c r="F3416" s="1061" t="s">
        <v>8640</v>
      </c>
      <c r="G3416" s="1061" t="s">
        <v>1739</v>
      </c>
      <c r="H3416" s="1061" t="s">
        <v>129</v>
      </c>
      <c r="I3416" s="1061" t="s">
        <v>21</v>
      </c>
      <c r="J3416" s="1061" t="s">
        <v>7975</v>
      </c>
      <c r="K3416" s="1061" t="s">
        <v>14849</v>
      </c>
      <c r="L3416" s="1061">
        <v>302.22000000000003</v>
      </c>
      <c r="M3416" s="1061">
        <v>302.22000000000003</v>
      </c>
      <c r="N3416" s="1061">
        <v>302.22000000000003</v>
      </c>
      <c r="O3416" s="1061">
        <v>302.22000000000003</v>
      </c>
      <c r="P3416" s="1061">
        <v>302.22000000000003</v>
      </c>
      <c r="Q3416" s="1061">
        <v>302.22000000000003</v>
      </c>
      <c r="R3416" s="1061">
        <v>302.22000000000003</v>
      </c>
      <c r="S3416" s="1061">
        <v>302.22000000000003</v>
      </c>
      <c r="T3416" s="1061">
        <v>302.22000000000003</v>
      </c>
      <c r="U3416" s="1061">
        <v>302.22000000000003</v>
      </c>
      <c r="V3416" s="1061">
        <v>302.22000000000003</v>
      </c>
      <c r="W3416" s="1061">
        <v>302.22000000000003</v>
      </c>
    </row>
    <row r="3417" spans="1:23">
      <c r="A3417" s="908"/>
      <c r="B3417" s="1061" t="s">
        <v>234</v>
      </c>
      <c r="C3417" s="1061" t="s">
        <v>235</v>
      </c>
      <c r="D3417" s="1061" t="s">
        <v>5473</v>
      </c>
      <c r="E3417" s="1061" t="s">
        <v>8641</v>
      </c>
      <c r="F3417" s="1061" t="s">
        <v>8642</v>
      </c>
      <c r="G3417" s="1061" t="s">
        <v>1739</v>
      </c>
      <c r="H3417" s="1061" t="s">
        <v>129</v>
      </c>
      <c r="I3417" s="1061" t="s">
        <v>21</v>
      </c>
      <c r="J3417" s="1061" t="s">
        <v>7975</v>
      </c>
      <c r="K3417" s="1061" t="s">
        <v>14849</v>
      </c>
      <c r="L3417" s="1061">
        <v>480.85</v>
      </c>
      <c r="M3417" s="1061">
        <v>480.85</v>
      </c>
      <c r="N3417" s="1061">
        <v>480.85</v>
      </c>
      <c r="O3417" s="1061">
        <v>480.85</v>
      </c>
      <c r="P3417" s="1061">
        <v>480.85</v>
      </c>
      <c r="Q3417" s="1061">
        <v>480.85</v>
      </c>
      <c r="R3417" s="1061">
        <v>480.85</v>
      </c>
      <c r="S3417" s="1061">
        <v>480.85</v>
      </c>
      <c r="T3417" s="1061">
        <v>480.85</v>
      </c>
      <c r="U3417" s="1061">
        <v>480.85</v>
      </c>
      <c r="V3417" s="1061">
        <v>480.85</v>
      </c>
      <c r="W3417" s="1061">
        <v>480.85</v>
      </c>
    </row>
    <row r="3418" spans="1:23">
      <c r="A3418" s="908"/>
      <c r="B3418" s="1061" t="s">
        <v>234</v>
      </c>
      <c r="C3418" s="1061" t="s">
        <v>235</v>
      </c>
      <c r="D3418" s="1061" t="s">
        <v>5473</v>
      </c>
      <c r="E3418" s="1061" t="s">
        <v>8643</v>
      </c>
      <c r="F3418" s="1061" t="s">
        <v>8644</v>
      </c>
      <c r="G3418" s="1061" t="s">
        <v>1739</v>
      </c>
      <c r="H3418" s="1061" t="s">
        <v>129</v>
      </c>
      <c r="I3418" s="1061" t="s">
        <v>21</v>
      </c>
      <c r="J3418" s="1061" t="s">
        <v>7975</v>
      </c>
      <c r="K3418" s="1061" t="s">
        <v>14849</v>
      </c>
      <c r="L3418" s="1061">
        <v>463.95</v>
      </c>
      <c r="M3418" s="1061">
        <v>463.95</v>
      </c>
      <c r="N3418" s="1061">
        <v>463.95</v>
      </c>
      <c r="O3418" s="1061">
        <v>463.95</v>
      </c>
      <c r="P3418" s="1061">
        <v>463.95</v>
      </c>
      <c r="Q3418" s="1061">
        <v>463.95</v>
      </c>
      <c r="R3418" s="1061">
        <v>463.95</v>
      </c>
      <c r="S3418" s="1061">
        <v>463.95</v>
      </c>
      <c r="T3418" s="1061">
        <v>463.95</v>
      </c>
      <c r="U3418" s="1061">
        <v>463.95</v>
      </c>
      <c r="V3418" s="1061">
        <v>463.95</v>
      </c>
      <c r="W3418" s="1061">
        <v>463.95</v>
      </c>
    </row>
    <row r="3419" spans="1:23">
      <c r="A3419" s="908"/>
      <c r="B3419" s="1061" t="s">
        <v>234</v>
      </c>
      <c r="C3419" s="1061" t="s">
        <v>235</v>
      </c>
      <c r="D3419" s="1061" t="s">
        <v>5473</v>
      </c>
      <c r="E3419" s="1061" t="s">
        <v>5784</v>
      </c>
      <c r="F3419" s="1061" t="s">
        <v>5473</v>
      </c>
      <c r="G3419" s="1061" t="s">
        <v>1739</v>
      </c>
      <c r="H3419" s="1061" t="s">
        <v>129</v>
      </c>
      <c r="I3419" s="1061" t="s">
        <v>21</v>
      </c>
      <c r="J3419" s="1061" t="s">
        <v>7975</v>
      </c>
      <c r="K3419" s="1061" t="s">
        <v>14849</v>
      </c>
      <c r="L3419" s="1061">
        <v>561.4</v>
      </c>
      <c r="M3419" s="1061">
        <v>561.4</v>
      </c>
      <c r="N3419" s="1061">
        <v>561.4</v>
      </c>
      <c r="O3419" s="1061">
        <v>561.4</v>
      </c>
      <c r="P3419" s="1061">
        <v>561.4</v>
      </c>
      <c r="Q3419" s="1061">
        <v>561.4</v>
      </c>
      <c r="R3419" s="1061">
        <v>561.4</v>
      </c>
      <c r="S3419" s="1061">
        <v>561.4</v>
      </c>
      <c r="T3419" s="1061">
        <v>561.4</v>
      </c>
      <c r="U3419" s="1061">
        <v>561.4</v>
      </c>
      <c r="V3419" s="1061">
        <v>561.4</v>
      </c>
      <c r="W3419" s="1061">
        <v>561.4</v>
      </c>
    </row>
    <row r="3420" spans="1:23">
      <c r="A3420" s="908"/>
      <c r="B3420" s="1061" t="s">
        <v>234</v>
      </c>
      <c r="C3420" s="1061" t="s">
        <v>235</v>
      </c>
      <c r="D3420" s="1061" t="s">
        <v>5473</v>
      </c>
      <c r="E3420" s="1061" t="s">
        <v>9833</v>
      </c>
      <c r="F3420" s="1061" t="s">
        <v>5473</v>
      </c>
      <c r="G3420" s="1061" t="s">
        <v>1739</v>
      </c>
      <c r="H3420" s="1061" t="s">
        <v>129</v>
      </c>
      <c r="I3420" s="1061" t="s">
        <v>21</v>
      </c>
      <c r="J3420" s="1061" t="s">
        <v>7975</v>
      </c>
      <c r="K3420" s="1061" t="s">
        <v>14849</v>
      </c>
      <c r="L3420" s="1061">
        <v>3599.22</v>
      </c>
      <c r="M3420" s="1061">
        <v>3599.22</v>
      </c>
      <c r="N3420" s="1061">
        <v>3599.22</v>
      </c>
      <c r="O3420" s="1061">
        <v>3599.22</v>
      </c>
      <c r="P3420" s="1061">
        <v>3599.22</v>
      </c>
      <c r="Q3420" s="1061">
        <v>3599.22</v>
      </c>
      <c r="R3420" s="1061">
        <v>3599.22</v>
      </c>
      <c r="S3420" s="1061">
        <v>3599.22</v>
      </c>
      <c r="T3420" s="1061">
        <v>3599.22</v>
      </c>
      <c r="U3420" s="1061">
        <v>3599.22</v>
      </c>
      <c r="V3420" s="1061">
        <v>3599.22</v>
      </c>
      <c r="W3420" s="1061">
        <v>3599.22</v>
      </c>
    </row>
    <row r="3421" spans="1:23">
      <c r="A3421" s="908"/>
      <c r="B3421" s="1061" t="s">
        <v>234</v>
      </c>
      <c r="C3421" s="1061" t="s">
        <v>235</v>
      </c>
      <c r="D3421" s="1061" t="s">
        <v>5473</v>
      </c>
      <c r="E3421" s="1061" t="s">
        <v>9834</v>
      </c>
      <c r="F3421" s="1061" t="s">
        <v>5473</v>
      </c>
      <c r="G3421" s="1061" t="s">
        <v>1739</v>
      </c>
      <c r="H3421" s="1061" t="s">
        <v>129</v>
      </c>
      <c r="I3421" s="1061" t="s">
        <v>21</v>
      </c>
      <c r="J3421" s="1061" t="s">
        <v>7975</v>
      </c>
      <c r="K3421" s="1061" t="s">
        <v>14849</v>
      </c>
      <c r="L3421" s="1061">
        <v>5603.59</v>
      </c>
      <c r="M3421" s="1061">
        <v>5603.59</v>
      </c>
      <c r="N3421" s="1061">
        <v>5603.59</v>
      </c>
      <c r="O3421" s="1061">
        <v>5603.59</v>
      </c>
      <c r="P3421" s="1061">
        <v>5603.59</v>
      </c>
      <c r="Q3421" s="1061">
        <v>5603.59</v>
      </c>
      <c r="R3421" s="1061">
        <v>5603.59</v>
      </c>
      <c r="S3421" s="1061">
        <v>5603.59</v>
      </c>
      <c r="T3421" s="1061">
        <v>5603.59</v>
      </c>
      <c r="U3421" s="1061">
        <v>5603.59</v>
      </c>
      <c r="V3421" s="1061">
        <v>5603.59</v>
      </c>
      <c r="W3421" s="1061">
        <v>5603.59</v>
      </c>
    </row>
    <row r="3422" spans="1:23">
      <c r="A3422" s="908"/>
      <c r="B3422" s="1061" t="s">
        <v>234</v>
      </c>
      <c r="C3422" s="1061" t="s">
        <v>235</v>
      </c>
      <c r="D3422" s="1061" t="s">
        <v>5473</v>
      </c>
      <c r="E3422" s="1061" t="s">
        <v>13733</v>
      </c>
      <c r="F3422" s="1061" t="s">
        <v>5473</v>
      </c>
      <c r="G3422" s="1061" t="s">
        <v>1739</v>
      </c>
      <c r="H3422" s="1061" t="s">
        <v>129</v>
      </c>
      <c r="I3422" s="1061" t="s">
        <v>21</v>
      </c>
      <c r="J3422" s="1061" t="s">
        <v>7975</v>
      </c>
      <c r="K3422" s="1061" t="s">
        <v>14849</v>
      </c>
      <c r="L3422" s="1061">
        <v>2353.7199999999998</v>
      </c>
      <c r="M3422" s="1061">
        <v>2353.7199999999998</v>
      </c>
      <c r="N3422" s="1061">
        <v>2353.7199999999998</v>
      </c>
      <c r="O3422" s="1061">
        <v>2353.7199999999998</v>
      </c>
      <c r="P3422" s="1061">
        <v>2353.7199999999998</v>
      </c>
      <c r="Q3422" s="1061">
        <v>2353.7199999999998</v>
      </c>
      <c r="R3422" s="1061">
        <v>2353.7199999999998</v>
      </c>
      <c r="S3422" s="1061">
        <v>2353.7199999999998</v>
      </c>
      <c r="T3422" s="1061">
        <v>2353.7199999999998</v>
      </c>
      <c r="U3422" s="1061">
        <v>2353.7199999999998</v>
      </c>
      <c r="V3422" s="1061">
        <v>2353.7199999999998</v>
      </c>
      <c r="W3422" s="1061">
        <v>2353.7199999999998</v>
      </c>
    </row>
    <row r="3423" spans="1:23">
      <c r="A3423" s="908"/>
      <c r="B3423" s="1061" t="s">
        <v>234</v>
      </c>
      <c r="C3423" s="1061" t="s">
        <v>235</v>
      </c>
      <c r="D3423" s="1061" t="s">
        <v>5473</v>
      </c>
      <c r="E3423" s="1061" t="s">
        <v>13734</v>
      </c>
      <c r="F3423" s="1061" t="s">
        <v>5473</v>
      </c>
      <c r="G3423" s="1061" t="s">
        <v>1739</v>
      </c>
      <c r="H3423" s="1061" t="s">
        <v>129</v>
      </c>
      <c r="I3423" s="1061" t="s">
        <v>21</v>
      </c>
      <c r="J3423" s="1061" t="s">
        <v>7975</v>
      </c>
      <c r="K3423" s="1061" t="s">
        <v>14849</v>
      </c>
      <c r="L3423" s="1061">
        <v>686.54</v>
      </c>
      <c r="M3423" s="1061">
        <v>686.54</v>
      </c>
      <c r="N3423" s="1061">
        <v>686.54</v>
      </c>
      <c r="O3423" s="1061">
        <v>686.54</v>
      </c>
      <c r="P3423" s="1061">
        <v>686.54</v>
      </c>
      <c r="Q3423" s="1061">
        <v>686.54</v>
      </c>
      <c r="R3423" s="1061">
        <v>686.54</v>
      </c>
      <c r="S3423" s="1061">
        <v>686.54</v>
      </c>
      <c r="T3423" s="1061">
        <v>686.54</v>
      </c>
      <c r="U3423" s="1061">
        <v>686.54</v>
      </c>
      <c r="V3423" s="1061">
        <v>686.54</v>
      </c>
      <c r="W3423" s="1061">
        <v>686.54</v>
      </c>
    </row>
    <row r="3424" spans="1:23">
      <c r="A3424" s="908"/>
      <c r="B3424" s="1061" t="s">
        <v>234</v>
      </c>
      <c r="C3424" s="1061" t="s">
        <v>235</v>
      </c>
      <c r="D3424" s="1061" t="s">
        <v>5473</v>
      </c>
      <c r="E3424" s="1061" t="s">
        <v>9835</v>
      </c>
      <c r="F3424" s="1061" t="s">
        <v>5473</v>
      </c>
      <c r="G3424" s="1061" t="s">
        <v>1739</v>
      </c>
      <c r="H3424" s="1061" t="s">
        <v>129</v>
      </c>
      <c r="I3424" s="1061" t="s">
        <v>21</v>
      </c>
      <c r="J3424" s="1061" t="s">
        <v>7975</v>
      </c>
      <c r="K3424" s="1061" t="s">
        <v>14849</v>
      </c>
      <c r="L3424" s="1061">
        <v>1194.3699999999999</v>
      </c>
      <c r="M3424" s="1061">
        <v>1194.3699999999999</v>
      </c>
      <c r="N3424" s="1061">
        <v>1194.3699999999999</v>
      </c>
      <c r="O3424" s="1061">
        <v>1194.3699999999999</v>
      </c>
      <c r="P3424" s="1061">
        <v>1194.3699999999999</v>
      </c>
      <c r="Q3424" s="1061">
        <v>1194.3699999999999</v>
      </c>
      <c r="R3424" s="1061">
        <v>1194.3699999999999</v>
      </c>
      <c r="S3424" s="1061">
        <v>1194.3699999999999</v>
      </c>
      <c r="T3424" s="1061">
        <v>1194.3699999999999</v>
      </c>
      <c r="U3424" s="1061">
        <v>1194.3699999999999</v>
      </c>
      <c r="V3424" s="1061">
        <v>1194.3699999999999</v>
      </c>
      <c r="W3424" s="1061">
        <v>1194.3699999999999</v>
      </c>
    </row>
    <row r="3425" spans="1:23">
      <c r="A3425" s="908"/>
      <c r="B3425" s="1061" t="s">
        <v>234</v>
      </c>
      <c r="C3425" s="1061" t="s">
        <v>235</v>
      </c>
      <c r="D3425" s="1061" t="s">
        <v>5473</v>
      </c>
      <c r="E3425" s="1061" t="s">
        <v>9836</v>
      </c>
      <c r="F3425" s="1061" t="s">
        <v>5473</v>
      </c>
      <c r="G3425" s="1061" t="s">
        <v>1739</v>
      </c>
      <c r="H3425" s="1061" t="s">
        <v>129</v>
      </c>
      <c r="I3425" s="1061" t="s">
        <v>21</v>
      </c>
      <c r="J3425" s="1061" t="s">
        <v>7975</v>
      </c>
      <c r="K3425" s="1061" t="s">
        <v>14849</v>
      </c>
      <c r="L3425" s="1061">
        <v>1109.6600000000001</v>
      </c>
      <c r="M3425" s="1061">
        <v>1109.6600000000001</v>
      </c>
      <c r="N3425" s="1061">
        <v>1109.6600000000001</v>
      </c>
      <c r="O3425" s="1061">
        <v>1109.6600000000001</v>
      </c>
      <c r="P3425" s="1061">
        <v>1109.6600000000001</v>
      </c>
      <c r="Q3425" s="1061">
        <v>1109.6600000000001</v>
      </c>
      <c r="R3425" s="1061">
        <v>1109.6600000000001</v>
      </c>
      <c r="S3425" s="1061">
        <v>1109.6600000000001</v>
      </c>
      <c r="T3425" s="1061">
        <v>1109.6600000000001</v>
      </c>
      <c r="U3425" s="1061">
        <v>1109.6600000000001</v>
      </c>
      <c r="V3425" s="1061">
        <v>1109.6600000000001</v>
      </c>
      <c r="W3425" s="1061">
        <v>1109.6600000000001</v>
      </c>
    </row>
    <row r="3426" spans="1:23">
      <c r="A3426" s="908"/>
      <c r="B3426" s="1061" t="s">
        <v>234</v>
      </c>
      <c r="C3426" s="1061" t="s">
        <v>235</v>
      </c>
      <c r="D3426" s="1061" t="s">
        <v>5473</v>
      </c>
      <c r="E3426" s="1061" t="s">
        <v>9837</v>
      </c>
      <c r="F3426" s="1061" t="s">
        <v>5473</v>
      </c>
      <c r="G3426" s="1061" t="s">
        <v>1739</v>
      </c>
      <c r="H3426" s="1061" t="s">
        <v>129</v>
      </c>
      <c r="I3426" s="1061" t="s">
        <v>21</v>
      </c>
      <c r="J3426" s="1061" t="s">
        <v>7975</v>
      </c>
      <c r="K3426" s="1061" t="s">
        <v>14849</v>
      </c>
      <c r="L3426" s="1061">
        <v>1109.6600000000001</v>
      </c>
      <c r="M3426" s="1061">
        <v>1109.6600000000001</v>
      </c>
      <c r="N3426" s="1061">
        <v>1109.6600000000001</v>
      </c>
      <c r="O3426" s="1061">
        <v>1109.6600000000001</v>
      </c>
      <c r="P3426" s="1061">
        <v>1109.6600000000001</v>
      </c>
      <c r="Q3426" s="1061">
        <v>1109.6600000000001</v>
      </c>
      <c r="R3426" s="1061">
        <v>1109.6600000000001</v>
      </c>
      <c r="S3426" s="1061">
        <v>1109.6600000000001</v>
      </c>
      <c r="T3426" s="1061">
        <v>1109.6600000000001</v>
      </c>
      <c r="U3426" s="1061">
        <v>1109.6600000000001</v>
      </c>
      <c r="V3426" s="1061">
        <v>1109.6600000000001</v>
      </c>
      <c r="W3426" s="1061">
        <v>1109.6600000000001</v>
      </c>
    </row>
    <row r="3427" spans="1:23">
      <c r="A3427" s="908"/>
      <c r="B3427" s="1061" t="s">
        <v>234</v>
      </c>
      <c r="C3427" s="1061" t="s">
        <v>235</v>
      </c>
      <c r="D3427" s="1061" t="s">
        <v>5473</v>
      </c>
      <c r="E3427" s="1061" t="s">
        <v>9838</v>
      </c>
      <c r="F3427" s="1061" t="s">
        <v>5473</v>
      </c>
      <c r="G3427" s="1061" t="s">
        <v>1739</v>
      </c>
      <c r="H3427" s="1061" t="s">
        <v>129</v>
      </c>
      <c r="I3427" s="1061" t="s">
        <v>21</v>
      </c>
      <c r="J3427" s="1061" t="s">
        <v>7975</v>
      </c>
      <c r="K3427" s="1061" t="s">
        <v>14849</v>
      </c>
      <c r="L3427" s="1061">
        <v>3679.67</v>
      </c>
      <c r="M3427" s="1061">
        <v>3679.67</v>
      </c>
      <c r="N3427" s="1061">
        <v>3679.67</v>
      </c>
      <c r="O3427" s="1061">
        <v>3679.67</v>
      </c>
      <c r="P3427" s="1061">
        <v>3679.67</v>
      </c>
      <c r="Q3427" s="1061">
        <v>3679.67</v>
      </c>
      <c r="R3427" s="1061">
        <v>3679.67</v>
      </c>
      <c r="S3427" s="1061">
        <v>3679.67</v>
      </c>
      <c r="T3427" s="1061">
        <v>3679.67</v>
      </c>
      <c r="U3427" s="1061">
        <v>3679.67</v>
      </c>
      <c r="V3427" s="1061">
        <v>3679.67</v>
      </c>
      <c r="W3427" s="1061">
        <v>3679.67</v>
      </c>
    </row>
    <row r="3428" spans="1:23">
      <c r="A3428" s="908"/>
      <c r="B3428" s="1061" t="s">
        <v>234</v>
      </c>
      <c r="C3428" s="1061" t="s">
        <v>235</v>
      </c>
      <c r="D3428" s="1061" t="s">
        <v>5473</v>
      </c>
      <c r="E3428" s="1061" t="s">
        <v>9839</v>
      </c>
      <c r="F3428" s="1061" t="s">
        <v>5473</v>
      </c>
      <c r="G3428" s="1061" t="s">
        <v>1739</v>
      </c>
      <c r="H3428" s="1061" t="s">
        <v>129</v>
      </c>
      <c r="I3428" s="1061" t="s">
        <v>21</v>
      </c>
      <c r="J3428" s="1061" t="s">
        <v>7975</v>
      </c>
      <c r="K3428" s="1061" t="s">
        <v>14849</v>
      </c>
      <c r="L3428" s="1061">
        <v>1145.21</v>
      </c>
      <c r="M3428" s="1061">
        <v>1145.21</v>
      </c>
      <c r="N3428" s="1061">
        <v>1145.21</v>
      </c>
      <c r="O3428" s="1061">
        <v>1145.21</v>
      </c>
      <c r="P3428" s="1061">
        <v>1145.21</v>
      </c>
      <c r="Q3428" s="1061">
        <v>1145.21</v>
      </c>
      <c r="R3428" s="1061">
        <v>1145.21</v>
      </c>
      <c r="S3428" s="1061">
        <v>1145.21</v>
      </c>
      <c r="T3428" s="1061">
        <v>1145.21</v>
      </c>
      <c r="U3428" s="1061">
        <v>1145.21</v>
      </c>
      <c r="V3428" s="1061">
        <v>1145.21</v>
      </c>
      <c r="W3428" s="1061">
        <v>1145.21</v>
      </c>
    </row>
    <row r="3429" spans="1:23">
      <c r="A3429" s="908"/>
      <c r="B3429" s="1061" t="s">
        <v>234</v>
      </c>
      <c r="C3429" s="1061" t="s">
        <v>235</v>
      </c>
      <c r="D3429" s="1061" t="s">
        <v>5473</v>
      </c>
      <c r="E3429" s="1061" t="s">
        <v>9841</v>
      </c>
      <c r="F3429" s="1061" t="s">
        <v>5473</v>
      </c>
      <c r="G3429" s="1061" t="s">
        <v>1739</v>
      </c>
      <c r="H3429" s="1061" t="s">
        <v>129</v>
      </c>
      <c r="I3429" s="1061" t="s">
        <v>21</v>
      </c>
      <c r="J3429" s="1061" t="s">
        <v>7975</v>
      </c>
      <c r="K3429" s="1061" t="s">
        <v>14849</v>
      </c>
      <c r="L3429" s="1061">
        <v>1105.22</v>
      </c>
      <c r="M3429" s="1061">
        <v>1105.22</v>
      </c>
      <c r="N3429" s="1061">
        <v>1105.22</v>
      </c>
      <c r="O3429" s="1061">
        <v>1105.22</v>
      </c>
      <c r="P3429" s="1061">
        <v>1105.22</v>
      </c>
      <c r="Q3429" s="1061">
        <v>1105.22</v>
      </c>
      <c r="R3429" s="1061">
        <v>1105.22</v>
      </c>
      <c r="S3429" s="1061">
        <v>1105.22</v>
      </c>
      <c r="T3429" s="1061">
        <v>1105.22</v>
      </c>
      <c r="U3429" s="1061">
        <v>1105.22</v>
      </c>
      <c r="V3429" s="1061">
        <v>1105.22</v>
      </c>
      <c r="W3429" s="1061">
        <v>1105.22</v>
      </c>
    </row>
    <row r="3430" spans="1:23">
      <c r="A3430" s="908"/>
      <c r="B3430" s="1061" t="s">
        <v>234</v>
      </c>
      <c r="C3430" s="1061" t="s">
        <v>235</v>
      </c>
      <c r="D3430" s="1061" t="s">
        <v>5473</v>
      </c>
      <c r="E3430" s="1061" t="s">
        <v>9842</v>
      </c>
      <c r="F3430" s="1061" t="s">
        <v>9840</v>
      </c>
      <c r="G3430" s="1061" t="s">
        <v>1739</v>
      </c>
      <c r="H3430" s="1061" t="s">
        <v>129</v>
      </c>
      <c r="I3430" s="1061" t="s">
        <v>21</v>
      </c>
      <c r="J3430" s="1061" t="s">
        <v>7975</v>
      </c>
      <c r="K3430" s="1061" t="s">
        <v>14849</v>
      </c>
      <c r="L3430" s="1061">
        <v>1482.79</v>
      </c>
      <c r="M3430" s="1061">
        <v>1482.79</v>
      </c>
      <c r="N3430" s="1061">
        <v>1482.79</v>
      </c>
      <c r="O3430" s="1061">
        <v>1482.79</v>
      </c>
      <c r="P3430" s="1061">
        <v>1482.79</v>
      </c>
      <c r="Q3430" s="1061">
        <v>1482.79</v>
      </c>
      <c r="R3430" s="1061">
        <v>1482.79</v>
      </c>
      <c r="S3430" s="1061">
        <v>1482.79</v>
      </c>
      <c r="T3430" s="1061">
        <v>1482.79</v>
      </c>
      <c r="U3430" s="1061">
        <v>1482.79</v>
      </c>
      <c r="V3430" s="1061">
        <v>1482.79</v>
      </c>
      <c r="W3430" s="1061">
        <v>1482.79</v>
      </c>
    </row>
    <row r="3431" spans="1:23">
      <c r="A3431" s="908"/>
      <c r="B3431" s="1061" t="s">
        <v>234</v>
      </c>
      <c r="C3431" s="1061" t="s">
        <v>235</v>
      </c>
      <c r="D3431" s="1061" t="s">
        <v>5473</v>
      </c>
      <c r="E3431" s="1061" t="s">
        <v>9843</v>
      </c>
      <c r="F3431" s="1061" t="s">
        <v>9840</v>
      </c>
      <c r="G3431" s="1061" t="s">
        <v>1739</v>
      </c>
      <c r="H3431" s="1061" t="s">
        <v>129</v>
      </c>
      <c r="I3431" s="1061" t="s">
        <v>21</v>
      </c>
      <c r="J3431" s="1061" t="s">
        <v>7975</v>
      </c>
      <c r="K3431" s="1061" t="s">
        <v>14849</v>
      </c>
      <c r="L3431" s="1061">
        <v>1482.79</v>
      </c>
      <c r="M3431" s="1061">
        <v>1482.79</v>
      </c>
      <c r="N3431" s="1061">
        <v>1482.79</v>
      </c>
      <c r="O3431" s="1061">
        <v>1482.79</v>
      </c>
      <c r="P3431" s="1061">
        <v>1482.79</v>
      </c>
      <c r="Q3431" s="1061">
        <v>1482.79</v>
      </c>
      <c r="R3431" s="1061">
        <v>1482.79</v>
      </c>
      <c r="S3431" s="1061">
        <v>1482.79</v>
      </c>
      <c r="T3431" s="1061">
        <v>1482.79</v>
      </c>
      <c r="U3431" s="1061">
        <v>1482.79</v>
      </c>
      <c r="V3431" s="1061">
        <v>1482.79</v>
      </c>
      <c r="W3431" s="1061">
        <v>1482.79</v>
      </c>
    </row>
    <row r="3432" spans="1:23">
      <c r="A3432" s="908"/>
      <c r="B3432" s="1061" t="s">
        <v>234</v>
      </c>
      <c r="C3432" s="1061" t="s">
        <v>235</v>
      </c>
      <c r="D3432" s="1061" t="s">
        <v>5473</v>
      </c>
      <c r="E3432" s="1061" t="s">
        <v>9844</v>
      </c>
      <c r="F3432" s="1061" t="s">
        <v>9840</v>
      </c>
      <c r="G3432" s="1061" t="s">
        <v>1739</v>
      </c>
      <c r="H3432" s="1061" t="s">
        <v>129</v>
      </c>
      <c r="I3432" s="1061" t="s">
        <v>21</v>
      </c>
      <c r="J3432" s="1061" t="s">
        <v>7975</v>
      </c>
      <c r="K3432" s="1061" t="s">
        <v>14849</v>
      </c>
      <c r="L3432" s="1061">
        <v>1531.47</v>
      </c>
      <c r="M3432" s="1061">
        <v>1531.47</v>
      </c>
      <c r="N3432" s="1061">
        <v>1531.47</v>
      </c>
      <c r="O3432" s="1061">
        <v>1531.47</v>
      </c>
      <c r="P3432" s="1061">
        <v>1531.47</v>
      </c>
      <c r="Q3432" s="1061">
        <v>1531.47</v>
      </c>
      <c r="R3432" s="1061">
        <v>1531.47</v>
      </c>
      <c r="S3432" s="1061">
        <v>1531.47</v>
      </c>
      <c r="T3432" s="1061">
        <v>1531.47</v>
      </c>
      <c r="U3432" s="1061">
        <v>1531.47</v>
      </c>
      <c r="V3432" s="1061">
        <v>1531.47</v>
      </c>
      <c r="W3432" s="1061">
        <v>1531.47</v>
      </c>
    </row>
    <row r="3433" spans="1:23">
      <c r="A3433" s="908"/>
      <c r="B3433" s="1061" t="s">
        <v>234</v>
      </c>
      <c r="C3433" s="1061" t="s">
        <v>235</v>
      </c>
      <c r="D3433" s="1061" t="s">
        <v>5473</v>
      </c>
      <c r="E3433" s="1061" t="s">
        <v>8645</v>
      </c>
      <c r="F3433" s="1061" t="s">
        <v>5473</v>
      </c>
      <c r="G3433" s="1061" t="s">
        <v>1739</v>
      </c>
      <c r="H3433" s="1061" t="s">
        <v>129</v>
      </c>
      <c r="I3433" s="1061" t="s">
        <v>21</v>
      </c>
      <c r="J3433" s="1061" t="s">
        <v>7975</v>
      </c>
      <c r="K3433" s="1061" t="s">
        <v>14849</v>
      </c>
      <c r="L3433" s="1061">
        <v>925.91</v>
      </c>
      <c r="M3433" s="1061">
        <v>925.91</v>
      </c>
      <c r="N3433" s="1061">
        <v>925.91</v>
      </c>
      <c r="O3433" s="1061">
        <v>925.91</v>
      </c>
      <c r="P3433" s="1061">
        <v>925.91</v>
      </c>
      <c r="Q3433" s="1061">
        <v>925.91</v>
      </c>
      <c r="R3433" s="1061">
        <v>925.91</v>
      </c>
      <c r="S3433" s="1061">
        <v>925.91</v>
      </c>
      <c r="T3433" s="1061">
        <v>925.91</v>
      </c>
      <c r="U3433" s="1061">
        <v>925.91</v>
      </c>
      <c r="V3433" s="1061">
        <v>925.91</v>
      </c>
      <c r="W3433" s="1061">
        <v>925.91</v>
      </c>
    </row>
    <row r="3434" spans="1:23">
      <c r="A3434" s="908"/>
      <c r="B3434" s="1061" t="s">
        <v>234</v>
      </c>
      <c r="C3434" s="1061" t="s">
        <v>235</v>
      </c>
      <c r="D3434" s="1061" t="s">
        <v>5473</v>
      </c>
      <c r="E3434" s="1061" t="s">
        <v>5786</v>
      </c>
      <c r="F3434" s="1061" t="s">
        <v>5473</v>
      </c>
      <c r="G3434" s="1061" t="s">
        <v>1739</v>
      </c>
      <c r="H3434" s="1061" t="s">
        <v>129</v>
      </c>
      <c r="I3434" s="1061" t="s">
        <v>21</v>
      </c>
      <c r="J3434" s="1061" t="s">
        <v>7975</v>
      </c>
      <c r="K3434" s="1061" t="s">
        <v>14849</v>
      </c>
      <c r="L3434" s="1061">
        <v>672.89</v>
      </c>
      <c r="M3434" s="1061">
        <v>672.89</v>
      </c>
      <c r="N3434" s="1061">
        <v>672.89</v>
      </c>
      <c r="O3434" s="1061">
        <v>672.89</v>
      </c>
      <c r="P3434" s="1061">
        <v>672.89</v>
      </c>
      <c r="Q3434" s="1061">
        <v>672.89</v>
      </c>
      <c r="R3434" s="1061">
        <v>672.89</v>
      </c>
      <c r="S3434" s="1061">
        <v>672.89</v>
      </c>
      <c r="T3434" s="1061">
        <v>672.89</v>
      </c>
      <c r="U3434" s="1061">
        <v>672.89</v>
      </c>
      <c r="V3434" s="1061">
        <v>672.89</v>
      </c>
      <c r="W3434" s="1061">
        <v>672.89</v>
      </c>
    </row>
    <row r="3435" spans="1:23">
      <c r="A3435" s="908"/>
      <c r="B3435" s="1061" t="s">
        <v>234</v>
      </c>
      <c r="C3435" s="1061" t="s">
        <v>235</v>
      </c>
      <c r="D3435" s="1061" t="s">
        <v>5473</v>
      </c>
      <c r="E3435" s="1061" t="s">
        <v>5787</v>
      </c>
      <c r="F3435" s="1061" t="s">
        <v>5788</v>
      </c>
      <c r="G3435" s="1061" t="s">
        <v>1739</v>
      </c>
      <c r="H3435" s="1061" t="s">
        <v>129</v>
      </c>
      <c r="I3435" s="1061" t="s">
        <v>21</v>
      </c>
      <c r="J3435" s="1061" t="s">
        <v>7975</v>
      </c>
      <c r="K3435" s="1061" t="s">
        <v>14849</v>
      </c>
      <c r="L3435" s="1061">
        <v>587.32000000000005</v>
      </c>
      <c r="M3435" s="1061">
        <v>587.32000000000005</v>
      </c>
      <c r="N3435" s="1061">
        <v>587.32000000000005</v>
      </c>
      <c r="O3435" s="1061">
        <v>587.32000000000005</v>
      </c>
      <c r="P3435" s="1061">
        <v>587.32000000000005</v>
      </c>
      <c r="Q3435" s="1061">
        <v>587.32000000000005</v>
      </c>
      <c r="R3435" s="1061">
        <v>587.32000000000005</v>
      </c>
      <c r="S3435" s="1061">
        <v>587.32000000000005</v>
      </c>
      <c r="T3435" s="1061">
        <v>587.32000000000005</v>
      </c>
      <c r="U3435" s="1061">
        <v>587.32000000000005</v>
      </c>
      <c r="V3435" s="1061">
        <v>587.32000000000005</v>
      </c>
      <c r="W3435" s="1061">
        <v>587.32000000000005</v>
      </c>
    </row>
    <row r="3436" spans="1:23">
      <c r="A3436" s="908"/>
      <c r="B3436" s="1061" t="s">
        <v>234</v>
      </c>
      <c r="C3436" s="1061" t="s">
        <v>235</v>
      </c>
      <c r="D3436" s="1061" t="s">
        <v>5473</v>
      </c>
      <c r="E3436" s="1061" t="s">
        <v>14673</v>
      </c>
      <c r="F3436" s="1061" t="s">
        <v>14674</v>
      </c>
      <c r="G3436" s="1061" t="s">
        <v>1739</v>
      </c>
      <c r="H3436" s="1061" t="s">
        <v>129</v>
      </c>
      <c r="I3436" s="1061" t="s">
        <v>21</v>
      </c>
      <c r="J3436" s="1061" t="s">
        <v>7975</v>
      </c>
      <c r="K3436" s="1061" t="s">
        <v>14849</v>
      </c>
      <c r="L3436" s="1061">
        <v>121.85</v>
      </c>
      <c r="M3436" s="1061">
        <v>121.85</v>
      </c>
      <c r="N3436" s="1061">
        <v>121.85</v>
      </c>
      <c r="O3436" s="1061">
        <v>121.85</v>
      </c>
      <c r="P3436" s="1061">
        <v>121.85</v>
      </c>
      <c r="Q3436" s="1061">
        <v>121.85</v>
      </c>
      <c r="R3436" s="1061">
        <v>121.85</v>
      </c>
      <c r="S3436" s="1061">
        <v>121.85</v>
      </c>
      <c r="T3436" s="1061">
        <v>121.85</v>
      </c>
      <c r="U3436" s="1061">
        <v>121.85</v>
      </c>
      <c r="V3436" s="1061">
        <v>121.85</v>
      </c>
      <c r="W3436" s="1061">
        <v>121.85</v>
      </c>
    </row>
    <row r="3437" spans="1:23">
      <c r="A3437" s="908"/>
      <c r="B3437" s="1061" t="s">
        <v>234</v>
      </c>
      <c r="C3437" s="1061" t="s">
        <v>235</v>
      </c>
      <c r="D3437" s="1061" t="s">
        <v>5473</v>
      </c>
      <c r="E3437" s="1061" t="s">
        <v>9845</v>
      </c>
      <c r="F3437" s="1061" t="s">
        <v>5473</v>
      </c>
      <c r="G3437" s="1061" t="s">
        <v>1739</v>
      </c>
      <c r="H3437" s="1061" t="s">
        <v>129</v>
      </c>
      <c r="I3437" s="1061" t="s">
        <v>21</v>
      </c>
      <c r="J3437" s="1061" t="s">
        <v>7975</v>
      </c>
      <c r="K3437" s="1061" t="s">
        <v>14849</v>
      </c>
      <c r="L3437" s="1061">
        <v>959.09</v>
      </c>
      <c r="M3437" s="1061">
        <v>959.09</v>
      </c>
      <c r="N3437" s="1061">
        <v>959.09</v>
      </c>
      <c r="O3437" s="1061">
        <v>959.09</v>
      </c>
      <c r="P3437" s="1061">
        <v>959.09</v>
      </c>
      <c r="Q3437" s="1061">
        <v>959.09</v>
      </c>
      <c r="R3437" s="1061">
        <v>959.09</v>
      </c>
      <c r="S3437" s="1061">
        <v>959.09</v>
      </c>
      <c r="T3437" s="1061">
        <v>959.09</v>
      </c>
      <c r="U3437" s="1061">
        <v>959.09</v>
      </c>
      <c r="V3437" s="1061">
        <v>959.09</v>
      </c>
      <c r="W3437" s="1061">
        <v>959.09</v>
      </c>
    </row>
    <row r="3438" spans="1:23">
      <c r="A3438" s="908"/>
      <c r="B3438" s="1061" t="s">
        <v>234</v>
      </c>
      <c r="C3438" s="1061" t="s">
        <v>235</v>
      </c>
      <c r="D3438" s="1061" t="s">
        <v>5473</v>
      </c>
      <c r="E3438" s="1061" t="s">
        <v>9314</v>
      </c>
      <c r="F3438" s="1061" t="s">
        <v>5473</v>
      </c>
      <c r="G3438" s="1061" t="s">
        <v>1739</v>
      </c>
      <c r="H3438" s="1061" t="s">
        <v>129</v>
      </c>
      <c r="I3438" s="1061" t="s">
        <v>21</v>
      </c>
      <c r="J3438" s="1061" t="s">
        <v>7975</v>
      </c>
      <c r="K3438" s="1061" t="s">
        <v>14849</v>
      </c>
      <c r="L3438" s="1061">
        <v>408.42</v>
      </c>
      <c r="M3438" s="1061">
        <v>408.42</v>
      </c>
      <c r="N3438" s="1061">
        <v>408.42</v>
      </c>
      <c r="O3438" s="1061">
        <v>408.42</v>
      </c>
      <c r="P3438" s="1061">
        <v>408.42</v>
      </c>
      <c r="Q3438" s="1061">
        <v>408.42</v>
      </c>
      <c r="R3438" s="1061">
        <v>408.42</v>
      </c>
      <c r="S3438" s="1061">
        <v>408.42</v>
      </c>
      <c r="T3438" s="1061">
        <v>408.42</v>
      </c>
      <c r="U3438" s="1061">
        <v>408.42</v>
      </c>
      <c r="V3438" s="1061">
        <v>408.42</v>
      </c>
      <c r="W3438" s="1061">
        <v>408.42</v>
      </c>
    </row>
    <row r="3439" spans="1:23">
      <c r="A3439" s="908"/>
      <c r="B3439" s="1061" t="s">
        <v>234</v>
      </c>
      <c r="C3439" s="1061" t="s">
        <v>235</v>
      </c>
      <c r="D3439" s="1061" t="s">
        <v>5473</v>
      </c>
      <c r="E3439" s="1061" t="s">
        <v>9846</v>
      </c>
      <c r="F3439" s="1061" t="s">
        <v>9847</v>
      </c>
      <c r="G3439" s="1061" t="s">
        <v>1739</v>
      </c>
      <c r="H3439" s="1061" t="s">
        <v>129</v>
      </c>
      <c r="I3439" s="1061" t="s">
        <v>21</v>
      </c>
      <c r="J3439" s="1061" t="s">
        <v>7975</v>
      </c>
      <c r="K3439" s="1061" t="s">
        <v>14849</v>
      </c>
      <c r="L3439" s="1061">
        <v>2560.9899999999998</v>
      </c>
      <c r="M3439" s="1061">
        <v>2560.9899999999998</v>
      </c>
      <c r="N3439" s="1061">
        <v>2560.9899999999998</v>
      </c>
      <c r="O3439" s="1061">
        <v>2560.9899999999998</v>
      </c>
      <c r="P3439" s="1061">
        <v>2560.9899999999998</v>
      </c>
      <c r="Q3439" s="1061">
        <v>2560.9899999999998</v>
      </c>
      <c r="R3439" s="1061">
        <v>2560.9899999999998</v>
      </c>
      <c r="S3439" s="1061">
        <v>2560.9899999999998</v>
      </c>
      <c r="T3439" s="1061">
        <v>2560.9899999999998</v>
      </c>
      <c r="U3439" s="1061">
        <v>2560.9899999999998</v>
      </c>
      <c r="V3439" s="1061">
        <v>2560.9899999999998</v>
      </c>
      <c r="W3439" s="1061">
        <v>2560.9899999999998</v>
      </c>
    </row>
    <row r="3440" spans="1:23">
      <c r="A3440" s="908"/>
      <c r="B3440" s="1061" t="s">
        <v>234</v>
      </c>
      <c r="C3440" s="1061" t="s">
        <v>235</v>
      </c>
      <c r="D3440" s="1061" t="s">
        <v>5473</v>
      </c>
      <c r="E3440" s="1061" t="s">
        <v>8646</v>
      </c>
      <c r="F3440" s="1061" t="s">
        <v>5473</v>
      </c>
      <c r="G3440" s="1061" t="s">
        <v>1739</v>
      </c>
      <c r="H3440" s="1061" t="s">
        <v>129</v>
      </c>
      <c r="I3440" s="1061" t="s">
        <v>21</v>
      </c>
      <c r="J3440" s="1061" t="s">
        <v>7975</v>
      </c>
      <c r="K3440" s="1061" t="s">
        <v>14849</v>
      </c>
      <c r="L3440" s="1061">
        <v>264.25</v>
      </c>
      <c r="M3440" s="1061">
        <v>264.25</v>
      </c>
      <c r="N3440" s="1061">
        <v>264.25</v>
      </c>
      <c r="O3440" s="1061">
        <v>264.25</v>
      </c>
      <c r="P3440" s="1061">
        <v>264.25</v>
      </c>
      <c r="Q3440" s="1061">
        <v>264.25</v>
      </c>
      <c r="R3440" s="1061">
        <v>264.25</v>
      </c>
      <c r="S3440" s="1061">
        <v>264.25</v>
      </c>
      <c r="T3440" s="1061">
        <v>264.25</v>
      </c>
      <c r="U3440" s="1061">
        <v>264.25</v>
      </c>
      <c r="V3440" s="1061">
        <v>264.25</v>
      </c>
      <c r="W3440" s="1061">
        <v>264.25</v>
      </c>
    </row>
    <row r="3441" spans="1:23">
      <c r="A3441" s="908"/>
      <c r="B3441" s="1061" t="s">
        <v>234</v>
      </c>
      <c r="C3441" s="1061" t="s">
        <v>235</v>
      </c>
      <c r="D3441" s="1061" t="s">
        <v>5473</v>
      </c>
      <c r="E3441" s="1061" t="s">
        <v>9848</v>
      </c>
      <c r="F3441" s="1061" t="s">
        <v>9849</v>
      </c>
      <c r="G3441" s="1061" t="s">
        <v>1739</v>
      </c>
      <c r="H3441" s="1061" t="s">
        <v>129</v>
      </c>
      <c r="I3441" s="1061" t="s">
        <v>21</v>
      </c>
      <c r="J3441" s="1061" t="s">
        <v>7975</v>
      </c>
      <c r="K3441" s="1061" t="s">
        <v>14849</v>
      </c>
      <c r="L3441" s="1061">
        <v>3007.32</v>
      </c>
      <c r="M3441" s="1061">
        <v>3007.32</v>
      </c>
      <c r="N3441" s="1061">
        <v>3007.32</v>
      </c>
      <c r="O3441" s="1061">
        <v>3007.32</v>
      </c>
      <c r="P3441" s="1061">
        <v>3007.32</v>
      </c>
      <c r="Q3441" s="1061">
        <v>3007.32</v>
      </c>
      <c r="R3441" s="1061">
        <v>3007.32</v>
      </c>
      <c r="S3441" s="1061">
        <v>3007.32</v>
      </c>
      <c r="T3441" s="1061">
        <v>3007.32</v>
      </c>
      <c r="U3441" s="1061">
        <v>3007.32</v>
      </c>
      <c r="V3441" s="1061">
        <v>3007.32</v>
      </c>
      <c r="W3441" s="1061">
        <v>3007.32</v>
      </c>
    </row>
    <row r="3442" spans="1:23">
      <c r="A3442" s="908"/>
      <c r="B3442" s="1061" t="s">
        <v>234</v>
      </c>
      <c r="C3442" s="1061" t="s">
        <v>235</v>
      </c>
      <c r="D3442" s="1061" t="s">
        <v>5473</v>
      </c>
      <c r="E3442" s="1061" t="s">
        <v>5789</v>
      </c>
      <c r="F3442" s="1061" t="s">
        <v>5473</v>
      </c>
      <c r="G3442" s="1061" t="s">
        <v>1739</v>
      </c>
      <c r="H3442" s="1061" t="s">
        <v>129</v>
      </c>
      <c r="I3442" s="1061" t="s">
        <v>21</v>
      </c>
      <c r="J3442" s="1061" t="s">
        <v>7975</v>
      </c>
      <c r="K3442" s="1061" t="s">
        <v>14849</v>
      </c>
      <c r="L3442" s="1061">
        <v>640.29</v>
      </c>
      <c r="M3442" s="1061">
        <v>640.29</v>
      </c>
      <c r="N3442" s="1061">
        <v>640.29</v>
      </c>
      <c r="O3442" s="1061">
        <v>640.29</v>
      </c>
      <c r="P3442" s="1061">
        <v>640.29</v>
      </c>
      <c r="Q3442" s="1061">
        <v>640.29</v>
      </c>
      <c r="R3442" s="1061">
        <v>640.29</v>
      </c>
      <c r="S3442" s="1061">
        <v>640.29</v>
      </c>
      <c r="T3442" s="1061">
        <v>640.29</v>
      </c>
      <c r="U3442" s="1061">
        <v>640.29</v>
      </c>
      <c r="V3442" s="1061">
        <v>640.29</v>
      </c>
      <c r="W3442" s="1061">
        <v>640.29</v>
      </c>
    </row>
    <row r="3443" spans="1:23">
      <c r="A3443" s="908"/>
      <c r="B3443" s="1061" t="s">
        <v>234</v>
      </c>
      <c r="C3443" s="1061" t="s">
        <v>235</v>
      </c>
      <c r="D3443" s="1061" t="s">
        <v>5473</v>
      </c>
      <c r="E3443" s="1061" t="s">
        <v>8647</v>
      </c>
      <c r="F3443" s="1061" t="s">
        <v>8648</v>
      </c>
      <c r="G3443" s="1061" t="s">
        <v>1739</v>
      </c>
      <c r="H3443" s="1061" t="s">
        <v>129</v>
      </c>
      <c r="I3443" s="1061" t="s">
        <v>21</v>
      </c>
      <c r="J3443" s="1061" t="s">
        <v>7975</v>
      </c>
      <c r="K3443" s="1061" t="s">
        <v>14849</v>
      </c>
      <c r="L3443" s="1061">
        <v>246.88</v>
      </c>
      <c r="M3443" s="1061">
        <v>246.88</v>
      </c>
      <c r="N3443" s="1061">
        <v>246.88</v>
      </c>
      <c r="O3443" s="1061">
        <v>246.88</v>
      </c>
      <c r="P3443" s="1061">
        <v>246.88</v>
      </c>
      <c r="Q3443" s="1061">
        <v>246.88</v>
      </c>
      <c r="R3443" s="1061">
        <v>246.88</v>
      </c>
      <c r="S3443" s="1061">
        <v>246.88</v>
      </c>
      <c r="T3443" s="1061">
        <v>246.88</v>
      </c>
      <c r="U3443" s="1061">
        <v>246.88</v>
      </c>
      <c r="V3443" s="1061">
        <v>246.88</v>
      </c>
      <c r="W3443" s="1061">
        <v>246.88</v>
      </c>
    </row>
    <row r="3444" spans="1:23">
      <c r="A3444" s="908"/>
      <c r="B3444" s="1061" t="s">
        <v>234</v>
      </c>
      <c r="C3444" s="1061" t="s">
        <v>235</v>
      </c>
      <c r="D3444" s="1061" t="s">
        <v>5473</v>
      </c>
      <c r="E3444" s="1061" t="s">
        <v>8649</v>
      </c>
      <c r="F3444" s="1061" t="s">
        <v>9849</v>
      </c>
      <c r="G3444" s="1061" t="s">
        <v>1739</v>
      </c>
      <c r="H3444" s="1061" t="s">
        <v>129</v>
      </c>
      <c r="I3444" s="1061" t="s">
        <v>21</v>
      </c>
      <c r="J3444" s="1061" t="s">
        <v>7975</v>
      </c>
      <c r="K3444" s="1061" t="s">
        <v>14849</v>
      </c>
      <c r="L3444" s="1061">
        <v>2961.31</v>
      </c>
      <c r="M3444" s="1061">
        <v>2961.31</v>
      </c>
      <c r="N3444" s="1061">
        <v>2961.31</v>
      </c>
      <c r="O3444" s="1061">
        <v>2961.31</v>
      </c>
      <c r="P3444" s="1061">
        <v>2961.31</v>
      </c>
      <c r="Q3444" s="1061">
        <v>2961.31</v>
      </c>
      <c r="R3444" s="1061">
        <v>2961.31</v>
      </c>
      <c r="S3444" s="1061">
        <v>2961.31</v>
      </c>
      <c r="T3444" s="1061">
        <v>2961.31</v>
      </c>
      <c r="U3444" s="1061">
        <v>2961.31</v>
      </c>
      <c r="V3444" s="1061">
        <v>2961.31</v>
      </c>
      <c r="W3444" s="1061">
        <v>2961.31</v>
      </c>
    </row>
    <row r="3445" spans="1:23">
      <c r="A3445" s="908"/>
      <c r="B3445" s="1061" t="s">
        <v>234</v>
      </c>
      <c r="C3445" s="1061" t="s">
        <v>235</v>
      </c>
      <c r="D3445" s="1061" t="s">
        <v>5473</v>
      </c>
      <c r="E3445" s="1061" t="s">
        <v>9850</v>
      </c>
      <c r="F3445" s="1061" t="s">
        <v>9851</v>
      </c>
      <c r="G3445" s="1061" t="s">
        <v>1739</v>
      </c>
      <c r="H3445" s="1061" t="s">
        <v>129</v>
      </c>
      <c r="I3445" s="1061" t="s">
        <v>21</v>
      </c>
      <c r="J3445" s="1061" t="s">
        <v>7975</v>
      </c>
      <c r="K3445" s="1061" t="s">
        <v>14849</v>
      </c>
      <c r="L3445" s="1061">
        <v>2796.67</v>
      </c>
      <c r="M3445" s="1061">
        <v>2796.67</v>
      </c>
      <c r="N3445" s="1061">
        <v>2796.67</v>
      </c>
      <c r="O3445" s="1061">
        <v>2796.67</v>
      </c>
      <c r="P3445" s="1061">
        <v>2796.67</v>
      </c>
      <c r="Q3445" s="1061">
        <v>2796.67</v>
      </c>
      <c r="R3445" s="1061">
        <v>2796.67</v>
      </c>
      <c r="S3445" s="1061">
        <v>2796.67</v>
      </c>
      <c r="T3445" s="1061">
        <v>2796.67</v>
      </c>
      <c r="U3445" s="1061">
        <v>2796.67</v>
      </c>
      <c r="V3445" s="1061">
        <v>2796.67</v>
      </c>
      <c r="W3445" s="1061">
        <v>2796.67</v>
      </c>
    </row>
    <row r="3446" spans="1:23">
      <c r="A3446" s="908"/>
      <c r="B3446" s="1061" t="s">
        <v>234</v>
      </c>
      <c r="C3446" s="1061" t="s">
        <v>235</v>
      </c>
      <c r="D3446" s="1061" t="s">
        <v>5473</v>
      </c>
      <c r="E3446" s="1061" t="s">
        <v>9852</v>
      </c>
      <c r="F3446" s="1061" t="s">
        <v>5473</v>
      </c>
      <c r="G3446" s="1061" t="s">
        <v>1739</v>
      </c>
      <c r="H3446" s="1061" t="s">
        <v>129</v>
      </c>
      <c r="I3446" s="1061" t="s">
        <v>21</v>
      </c>
      <c r="J3446" s="1061" t="s">
        <v>7975</v>
      </c>
      <c r="K3446" s="1061" t="s">
        <v>14849</v>
      </c>
      <c r="L3446" s="1061">
        <v>1005.45</v>
      </c>
      <c r="M3446" s="1061">
        <v>1005.45</v>
      </c>
      <c r="N3446" s="1061">
        <v>1005.45</v>
      </c>
      <c r="O3446" s="1061">
        <v>1005.45</v>
      </c>
      <c r="P3446" s="1061">
        <v>1005.45</v>
      </c>
      <c r="Q3446" s="1061">
        <v>1005.45</v>
      </c>
      <c r="R3446" s="1061">
        <v>1005.45</v>
      </c>
      <c r="S3446" s="1061">
        <v>1005.45</v>
      </c>
      <c r="T3446" s="1061">
        <v>1005.45</v>
      </c>
      <c r="U3446" s="1061">
        <v>1005.45</v>
      </c>
      <c r="V3446" s="1061">
        <v>1005.45</v>
      </c>
      <c r="W3446" s="1061">
        <v>1005.45</v>
      </c>
    </row>
    <row r="3447" spans="1:23">
      <c r="A3447" s="908"/>
      <c r="B3447" s="1061" t="s">
        <v>234</v>
      </c>
      <c r="C3447" s="1061" t="s">
        <v>235</v>
      </c>
      <c r="D3447" s="1061" t="s">
        <v>5473</v>
      </c>
      <c r="E3447" s="1061" t="s">
        <v>9853</v>
      </c>
      <c r="F3447" s="1061" t="s">
        <v>5473</v>
      </c>
      <c r="G3447" s="1061" t="s">
        <v>1739</v>
      </c>
      <c r="H3447" s="1061" t="s">
        <v>129</v>
      </c>
      <c r="I3447" s="1061" t="s">
        <v>21</v>
      </c>
      <c r="J3447" s="1061" t="s">
        <v>7975</v>
      </c>
      <c r="K3447" s="1061" t="s">
        <v>14849</v>
      </c>
      <c r="L3447" s="1061">
        <v>1001.35</v>
      </c>
      <c r="M3447" s="1061">
        <v>1001.35</v>
      </c>
      <c r="N3447" s="1061">
        <v>1001.35</v>
      </c>
      <c r="O3447" s="1061">
        <v>1001.35</v>
      </c>
      <c r="P3447" s="1061">
        <v>1001.35</v>
      </c>
      <c r="Q3447" s="1061">
        <v>1001.35</v>
      </c>
      <c r="R3447" s="1061">
        <v>1001.35</v>
      </c>
      <c r="S3447" s="1061">
        <v>1001.35</v>
      </c>
      <c r="T3447" s="1061">
        <v>1001.35</v>
      </c>
      <c r="U3447" s="1061">
        <v>1001.35</v>
      </c>
      <c r="V3447" s="1061">
        <v>1001.35</v>
      </c>
      <c r="W3447" s="1061">
        <v>1001.35</v>
      </c>
    </row>
    <row r="3448" spans="1:23">
      <c r="A3448" s="908"/>
      <c r="B3448" s="1061" t="s">
        <v>234</v>
      </c>
      <c r="C3448" s="1061" t="s">
        <v>235</v>
      </c>
      <c r="D3448" s="1061" t="s">
        <v>5473</v>
      </c>
      <c r="E3448" s="1061" t="s">
        <v>6910</v>
      </c>
      <c r="F3448" s="1061" t="s">
        <v>5473</v>
      </c>
      <c r="G3448" s="1061" t="s">
        <v>1739</v>
      </c>
      <c r="H3448" s="1061" t="s">
        <v>129</v>
      </c>
      <c r="I3448" s="1061" t="s">
        <v>21</v>
      </c>
      <c r="J3448" s="1061" t="s">
        <v>7975</v>
      </c>
      <c r="K3448" s="1061" t="s">
        <v>14849</v>
      </c>
      <c r="L3448" s="1061">
        <v>732.71</v>
      </c>
      <c r="M3448" s="1061">
        <v>732.71</v>
      </c>
      <c r="N3448" s="1061">
        <v>732.71</v>
      </c>
      <c r="O3448" s="1061">
        <v>732.71</v>
      </c>
      <c r="P3448" s="1061">
        <v>732.71</v>
      </c>
      <c r="Q3448" s="1061">
        <v>732.71</v>
      </c>
      <c r="R3448" s="1061">
        <v>732.71</v>
      </c>
      <c r="S3448" s="1061">
        <v>732.71</v>
      </c>
      <c r="T3448" s="1061">
        <v>732.71</v>
      </c>
      <c r="U3448" s="1061">
        <v>732.71</v>
      </c>
      <c r="V3448" s="1061">
        <v>732.71</v>
      </c>
      <c r="W3448" s="1061">
        <v>732.71</v>
      </c>
    </row>
    <row r="3449" spans="1:23">
      <c r="A3449" s="908"/>
      <c r="B3449" s="1061" t="s">
        <v>234</v>
      </c>
      <c r="C3449" s="1061" t="s">
        <v>235</v>
      </c>
      <c r="D3449" s="1061" t="s">
        <v>5473</v>
      </c>
      <c r="E3449" s="1061" t="s">
        <v>13717</v>
      </c>
      <c r="F3449" s="1061" t="s">
        <v>5473</v>
      </c>
      <c r="G3449" s="1061" t="s">
        <v>1739</v>
      </c>
      <c r="H3449" s="1061" t="s">
        <v>129</v>
      </c>
      <c r="I3449" s="1061" t="s">
        <v>21</v>
      </c>
      <c r="J3449" s="1061" t="s">
        <v>7975</v>
      </c>
      <c r="K3449" s="1061" t="s">
        <v>14849</v>
      </c>
      <c r="L3449" s="1061">
        <v>493.76</v>
      </c>
      <c r="M3449" s="1061">
        <v>493.76</v>
      </c>
      <c r="N3449" s="1061">
        <v>493.76</v>
      </c>
      <c r="O3449" s="1061">
        <v>493.76</v>
      </c>
      <c r="P3449" s="1061">
        <v>493.76</v>
      </c>
      <c r="Q3449" s="1061">
        <v>493.76</v>
      </c>
      <c r="R3449" s="1061">
        <v>493.76</v>
      </c>
      <c r="S3449" s="1061">
        <v>493.76</v>
      </c>
      <c r="T3449" s="1061">
        <v>493.76</v>
      </c>
      <c r="U3449" s="1061">
        <v>493.76</v>
      </c>
      <c r="V3449" s="1061">
        <v>493.76</v>
      </c>
      <c r="W3449" s="1061">
        <v>493.76</v>
      </c>
    </row>
    <row r="3450" spans="1:23">
      <c r="A3450" s="908"/>
      <c r="B3450" s="1061" t="s">
        <v>234</v>
      </c>
      <c r="C3450" s="1061" t="s">
        <v>235</v>
      </c>
      <c r="D3450" s="1061" t="s">
        <v>5473</v>
      </c>
      <c r="E3450" s="1061" t="s">
        <v>9149</v>
      </c>
      <c r="F3450" s="1061" t="s">
        <v>5473</v>
      </c>
      <c r="G3450" s="1061" t="s">
        <v>1739</v>
      </c>
      <c r="H3450" s="1061" t="s">
        <v>129</v>
      </c>
      <c r="I3450" s="1061" t="s">
        <v>21</v>
      </c>
      <c r="J3450" s="1061" t="s">
        <v>7975</v>
      </c>
      <c r="K3450" s="1061" t="s">
        <v>14849</v>
      </c>
      <c r="L3450" s="1061">
        <v>1216.6300000000001</v>
      </c>
      <c r="M3450" s="1061">
        <v>1216.6300000000001</v>
      </c>
      <c r="N3450" s="1061">
        <v>1216.6300000000001</v>
      </c>
      <c r="O3450" s="1061">
        <v>1216.6300000000001</v>
      </c>
      <c r="P3450" s="1061">
        <v>1216.6300000000001</v>
      </c>
      <c r="Q3450" s="1061">
        <v>1216.6300000000001</v>
      </c>
      <c r="R3450" s="1061">
        <v>1216.6300000000001</v>
      </c>
      <c r="S3450" s="1061">
        <v>1216.6300000000001</v>
      </c>
      <c r="T3450" s="1061">
        <v>1216.6300000000001</v>
      </c>
      <c r="U3450" s="1061">
        <v>1216.6300000000001</v>
      </c>
      <c r="V3450" s="1061">
        <v>1216.6300000000001</v>
      </c>
      <c r="W3450" s="1061">
        <v>1216.6300000000001</v>
      </c>
    </row>
    <row r="3451" spans="1:23">
      <c r="A3451" s="908"/>
      <c r="B3451" s="1061" t="s">
        <v>234</v>
      </c>
      <c r="C3451" s="1061" t="s">
        <v>235</v>
      </c>
      <c r="D3451" s="1061" t="s">
        <v>5473</v>
      </c>
      <c r="E3451" s="1061" t="s">
        <v>8652</v>
      </c>
      <c r="F3451" s="1061" t="s">
        <v>5473</v>
      </c>
      <c r="G3451" s="1061" t="s">
        <v>1739</v>
      </c>
      <c r="H3451" s="1061" t="s">
        <v>129</v>
      </c>
      <c r="I3451" s="1061" t="s">
        <v>21</v>
      </c>
      <c r="J3451" s="1061" t="s">
        <v>7975</v>
      </c>
      <c r="K3451" s="1061" t="s">
        <v>14849</v>
      </c>
      <c r="L3451" s="1061">
        <v>556.66</v>
      </c>
      <c r="M3451" s="1061">
        <v>556.66</v>
      </c>
      <c r="N3451" s="1061">
        <v>556.66</v>
      </c>
      <c r="O3451" s="1061">
        <v>556.66</v>
      </c>
      <c r="P3451" s="1061">
        <v>556.66</v>
      </c>
      <c r="Q3451" s="1061">
        <v>556.66</v>
      </c>
      <c r="R3451" s="1061">
        <v>556.66</v>
      </c>
      <c r="S3451" s="1061">
        <v>556.66</v>
      </c>
      <c r="T3451" s="1061">
        <v>556.66</v>
      </c>
      <c r="U3451" s="1061">
        <v>556.66</v>
      </c>
      <c r="V3451" s="1061">
        <v>556.66</v>
      </c>
      <c r="W3451" s="1061">
        <v>556.66</v>
      </c>
    </row>
    <row r="3452" spans="1:23">
      <c r="A3452" s="908"/>
      <c r="B3452" s="1061" t="s">
        <v>234</v>
      </c>
      <c r="C3452" s="1061" t="s">
        <v>235</v>
      </c>
      <c r="D3452" s="1061" t="s">
        <v>5473</v>
      </c>
      <c r="E3452" s="1061" t="s">
        <v>8653</v>
      </c>
      <c r="F3452" s="1061" t="s">
        <v>10564</v>
      </c>
      <c r="G3452" s="1061" t="s">
        <v>1739</v>
      </c>
      <c r="H3452" s="1061" t="s">
        <v>129</v>
      </c>
      <c r="I3452" s="1061" t="s">
        <v>21</v>
      </c>
      <c r="J3452" s="1061" t="s">
        <v>7975</v>
      </c>
      <c r="K3452" s="1061" t="s">
        <v>14849</v>
      </c>
      <c r="L3452" s="1061">
        <v>203.19</v>
      </c>
      <c r="M3452" s="1061">
        <v>203.19</v>
      </c>
      <c r="N3452" s="1061">
        <v>203.19</v>
      </c>
      <c r="O3452" s="1061">
        <v>203.19</v>
      </c>
      <c r="P3452" s="1061">
        <v>203.19</v>
      </c>
      <c r="Q3452" s="1061">
        <v>203.19</v>
      </c>
      <c r="R3452" s="1061">
        <v>203.19</v>
      </c>
      <c r="S3452" s="1061">
        <v>203.19</v>
      </c>
      <c r="T3452" s="1061">
        <v>203.19</v>
      </c>
      <c r="U3452" s="1061">
        <v>203.19</v>
      </c>
      <c r="V3452" s="1061">
        <v>203.19</v>
      </c>
      <c r="W3452" s="1061">
        <v>203.19</v>
      </c>
    </row>
    <row r="3453" spans="1:23">
      <c r="A3453" s="908"/>
      <c r="B3453" s="1061" t="s">
        <v>234</v>
      </c>
      <c r="C3453" s="1061" t="s">
        <v>235</v>
      </c>
      <c r="D3453" s="1061" t="s">
        <v>5473</v>
      </c>
      <c r="E3453" s="1061" t="s">
        <v>8654</v>
      </c>
      <c r="F3453" s="1061" t="s">
        <v>5473</v>
      </c>
      <c r="G3453" s="1061" t="s">
        <v>1739</v>
      </c>
      <c r="H3453" s="1061" t="s">
        <v>129</v>
      </c>
      <c r="I3453" s="1061" t="s">
        <v>21</v>
      </c>
      <c r="J3453" s="1061" t="s">
        <v>7975</v>
      </c>
      <c r="K3453" s="1061" t="s">
        <v>14849</v>
      </c>
      <c r="L3453" s="1061">
        <v>419.46</v>
      </c>
      <c r="M3453" s="1061">
        <v>419.46</v>
      </c>
      <c r="N3453" s="1061">
        <v>419.46</v>
      </c>
      <c r="O3453" s="1061">
        <v>419.46</v>
      </c>
      <c r="P3453" s="1061">
        <v>419.46</v>
      </c>
      <c r="Q3453" s="1061">
        <v>419.46</v>
      </c>
      <c r="R3453" s="1061">
        <v>419.46</v>
      </c>
      <c r="S3453" s="1061">
        <v>419.46</v>
      </c>
      <c r="T3453" s="1061">
        <v>419.46</v>
      </c>
      <c r="U3453" s="1061">
        <v>419.46</v>
      </c>
      <c r="V3453" s="1061">
        <v>419.46</v>
      </c>
      <c r="W3453" s="1061">
        <v>419.46</v>
      </c>
    </row>
    <row r="3454" spans="1:23">
      <c r="A3454" s="908"/>
      <c r="B3454" s="1061" t="s">
        <v>234</v>
      </c>
      <c r="C3454" s="1061" t="s">
        <v>235</v>
      </c>
      <c r="D3454" s="1061" t="s">
        <v>5473</v>
      </c>
      <c r="E3454" s="1061" t="s">
        <v>9315</v>
      </c>
      <c r="F3454" s="1061" t="s">
        <v>9316</v>
      </c>
      <c r="G3454" s="1061" t="s">
        <v>1739</v>
      </c>
      <c r="H3454" s="1061" t="s">
        <v>129</v>
      </c>
      <c r="I3454" s="1061" t="s">
        <v>21</v>
      </c>
      <c r="J3454" s="1061" t="s">
        <v>7975</v>
      </c>
      <c r="K3454" s="1061" t="s">
        <v>14849</v>
      </c>
      <c r="L3454" s="1061">
        <v>242.06</v>
      </c>
      <c r="M3454" s="1061">
        <v>242.06</v>
      </c>
      <c r="N3454" s="1061">
        <v>242.06</v>
      </c>
      <c r="O3454" s="1061">
        <v>242.06</v>
      </c>
      <c r="P3454" s="1061">
        <v>242.06</v>
      </c>
      <c r="Q3454" s="1061">
        <v>242.06</v>
      </c>
      <c r="R3454" s="1061">
        <v>242.06</v>
      </c>
      <c r="S3454" s="1061">
        <v>242.06</v>
      </c>
      <c r="T3454" s="1061">
        <v>242.06</v>
      </c>
      <c r="U3454" s="1061">
        <v>242.06</v>
      </c>
      <c r="V3454" s="1061">
        <v>242.06</v>
      </c>
      <c r="W3454" s="1061">
        <v>242.06</v>
      </c>
    </row>
    <row r="3455" spans="1:23">
      <c r="A3455" s="908"/>
      <c r="B3455" s="1061" t="s">
        <v>234</v>
      </c>
      <c r="C3455" s="1061" t="s">
        <v>235</v>
      </c>
      <c r="D3455" s="1061" t="s">
        <v>5473</v>
      </c>
      <c r="E3455" s="1061" t="s">
        <v>8655</v>
      </c>
      <c r="F3455" s="1061" t="s">
        <v>8656</v>
      </c>
      <c r="G3455" s="1061" t="s">
        <v>1739</v>
      </c>
      <c r="H3455" s="1061" t="s">
        <v>129</v>
      </c>
      <c r="I3455" s="1061" t="s">
        <v>21</v>
      </c>
      <c r="J3455" s="1061" t="s">
        <v>7975</v>
      </c>
      <c r="K3455" s="1061" t="s">
        <v>14849</v>
      </c>
      <c r="L3455" s="1061">
        <v>746.29</v>
      </c>
      <c r="M3455" s="1061">
        <v>746.29</v>
      </c>
      <c r="N3455" s="1061">
        <v>746.29</v>
      </c>
      <c r="O3455" s="1061">
        <v>746.29</v>
      </c>
      <c r="P3455" s="1061">
        <v>746.29</v>
      </c>
      <c r="Q3455" s="1061">
        <v>746.29</v>
      </c>
      <c r="R3455" s="1061">
        <v>746.29</v>
      </c>
      <c r="S3455" s="1061">
        <v>746.29</v>
      </c>
      <c r="T3455" s="1061">
        <v>746.29</v>
      </c>
      <c r="U3455" s="1061">
        <v>746.29</v>
      </c>
      <c r="V3455" s="1061">
        <v>746.29</v>
      </c>
      <c r="W3455" s="1061">
        <v>746.29</v>
      </c>
    </row>
    <row r="3456" spans="1:23">
      <c r="A3456" s="908"/>
      <c r="B3456" s="1061" t="s">
        <v>234</v>
      </c>
      <c r="C3456" s="1061" t="s">
        <v>235</v>
      </c>
      <c r="D3456" s="1061" t="s">
        <v>5473</v>
      </c>
      <c r="E3456" s="1061" t="s">
        <v>5790</v>
      </c>
      <c r="F3456" s="1061" t="s">
        <v>5770</v>
      </c>
      <c r="G3456" s="1061" t="s">
        <v>1739</v>
      </c>
      <c r="H3456" s="1061" t="s">
        <v>129</v>
      </c>
      <c r="I3456" s="1061" t="s">
        <v>21</v>
      </c>
      <c r="J3456" s="1061" t="s">
        <v>7975</v>
      </c>
      <c r="K3456" s="1061" t="s">
        <v>14849</v>
      </c>
      <c r="L3456" s="1061">
        <v>141.41</v>
      </c>
      <c r="M3456" s="1061">
        <v>141.41</v>
      </c>
      <c r="N3456" s="1061">
        <v>141.41</v>
      </c>
      <c r="O3456" s="1061">
        <v>141.41</v>
      </c>
      <c r="P3456" s="1061">
        <v>141.41</v>
      </c>
      <c r="Q3456" s="1061">
        <v>141.41</v>
      </c>
      <c r="R3456" s="1061">
        <v>141.41</v>
      </c>
      <c r="S3456" s="1061">
        <v>141.41</v>
      </c>
      <c r="T3456" s="1061">
        <v>141.41</v>
      </c>
      <c r="U3456" s="1061">
        <v>141.41</v>
      </c>
      <c r="V3456" s="1061">
        <v>141.41</v>
      </c>
      <c r="W3456" s="1061">
        <v>141.41</v>
      </c>
    </row>
    <row r="3457" spans="1:23">
      <c r="A3457" s="908"/>
      <c r="B3457" s="1061" t="s">
        <v>234</v>
      </c>
      <c r="C3457" s="1061" t="s">
        <v>235</v>
      </c>
      <c r="D3457" s="1061" t="s">
        <v>5473</v>
      </c>
      <c r="E3457" s="1061" t="s">
        <v>8184</v>
      </c>
      <c r="F3457" s="1061" t="s">
        <v>5473</v>
      </c>
      <c r="G3457" s="1061" t="s">
        <v>1739</v>
      </c>
      <c r="H3457" s="1061" t="s">
        <v>129</v>
      </c>
      <c r="I3457" s="1061" t="s">
        <v>21</v>
      </c>
      <c r="J3457" s="1061" t="s">
        <v>7975</v>
      </c>
      <c r="K3457" s="1061" t="s">
        <v>14849</v>
      </c>
      <c r="L3457" s="1061">
        <v>442.6</v>
      </c>
      <c r="M3457" s="1061">
        <v>442.6</v>
      </c>
      <c r="N3457" s="1061">
        <v>442.6</v>
      </c>
      <c r="O3457" s="1061">
        <v>442.6</v>
      </c>
      <c r="P3457" s="1061">
        <v>442.6</v>
      </c>
      <c r="Q3457" s="1061">
        <v>442.6</v>
      </c>
      <c r="R3457" s="1061">
        <v>442.6</v>
      </c>
      <c r="S3457" s="1061">
        <v>442.6</v>
      </c>
      <c r="T3457" s="1061">
        <v>442.6</v>
      </c>
      <c r="U3457" s="1061">
        <v>442.6</v>
      </c>
      <c r="V3457" s="1061">
        <v>442.6</v>
      </c>
      <c r="W3457" s="1061">
        <v>442.6</v>
      </c>
    </row>
    <row r="3458" spans="1:23">
      <c r="A3458" s="908"/>
      <c r="B3458" s="1061" t="s">
        <v>234</v>
      </c>
      <c r="C3458" s="1061" t="s">
        <v>235</v>
      </c>
      <c r="D3458" s="1061" t="s">
        <v>5473</v>
      </c>
      <c r="E3458" s="1061" t="s">
        <v>9854</v>
      </c>
      <c r="F3458" s="1061" t="s">
        <v>9855</v>
      </c>
      <c r="G3458" s="1061" t="s">
        <v>1739</v>
      </c>
      <c r="H3458" s="1061" t="s">
        <v>129</v>
      </c>
      <c r="I3458" s="1061" t="s">
        <v>21</v>
      </c>
      <c r="J3458" s="1061" t="s">
        <v>7975</v>
      </c>
      <c r="K3458" s="1061" t="s">
        <v>14849</v>
      </c>
      <c r="L3458" s="1061">
        <v>1732.69</v>
      </c>
      <c r="M3458" s="1061">
        <v>1732.69</v>
      </c>
      <c r="N3458" s="1061">
        <v>1732.69</v>
      </c>
      <c r="O3458" s="1061">
        <v>1732.69</v>
      </c>
      <c r="P3458" s="1061">
        <v>1732.69</v>
      </c>
      <c r="Q3458" s="1061">
        <v>1732.69</v>
      </c>
      <c r="R3458" s="1061">
        <v>1732.69</v>
      </c>
      <c r="S3458" s="1061">
        <v>1732.69</v>
      </c>
      <c r="T3458" s="1061">
        <v>1732.69</v>
      </c>
      <c r="U3458" s="1061">
        <v>1732.69</v>
      </c>
      <c r="V3458" s="1061">
        <v>1732.69</v>
      </c>
      <c r="W3458" s="1061">
        <v>1732.69</v>
      </c>
    </row>
    <row r="3459" spans="1:23">
      <c r="A3459" s="908"/>
      <c r="B3459" s="1061" t="s">
        <v>234</v>
      </c>
      <c r="C3459" s="1061" t="s">
        <v>235</v>
      </c>
      <c r="D3459" s="1061" t="s">
        <v>5473</v>
      </c>
      <c r="E3459" s="1061" t="s">
        <v>8657</v>
      </c>
      <c r="F3459" s="1061" t="s">
        <v>5473</v>
      </c>
      <c r="G3459" s="1061" t="s">
        <v>1739</v>
      </c>
      <c r="H3459" s="1061" t="s">
        <v>129</v>
      </c>
      <c r="I3459" s="1061" t="s">
        <v>21</v>
      </c>
      <c r="J3459" s="1061" t="s">
        <v>7975</v>
      </c>
      <c r="K3459" s="1061" t="s">
        <v>14849</v>
      </c>
      <c r="L3459" s="1061">
        <v>214.99</v>
      </c>
      <c r="M3459" s="1061">
        <v>214.99</v>
      </c>
      <c r="N3459" s="1061">
        <v>214.99</v>
      </c>
      <c r="O3459" s="1061">
        <v>214.99</v>
      </c>
      <c r="P3459" s="1061">
        <v>214.99</v>
      </c>
      <c r="Q3459" s="1061">
        <v>214.99</v>
      </c>
      <c r="R3459" s="1061">
        <v>214.99</v>
      </c>
      <c r="S3459" s="1061">
        <v>214.99</v>
      </c>
      <c r="T3459" s="1061">
        <v>214.99</v>
      </c>
      <c r="U3459" s="1061">
        <v>214.99</v>
      </c>
      <c r="V3459" s="1061">
        <v>214.99</v>
      </c>
      <c r="W3459" s="1061">
        <v>214.99</v>
      </c>
    </row>
    <row r="3460" spans="1:23">
      <c r="A3460" s="908"/>
      <c r="B3460" s="1061" t="s">
        <v>234</v>
      </c>
      <c r="C3460" s="1061" t="s">
        <v>235</v>
      </c>
      <c r="D3460" s="1061" t="s">
        <v>5473</v>
      </c>
      <c r="E3460" s="1061" t="s">
        <v>13360</v>
      </c>
      <c r="F3460" s="1061" t="s">
        <v>5473</v>
      </c>
      <c r="G3460" s="1061" t="s">
        <v>1739</v>
      </c>
      <c r="H3460" s="1061" t="s">
        <v>129</v>
      </c>
      <c r="I3460" s="1061" t="s">
        <v>21</v>
      </c>
      <c r="J3460" s="1061" t="s">
        <v>7975</v>
      </c>
      <c r="K3460" s="1061" t="s">
        <v>14849</v>
      </c>
      <c r="L3460" s="1061">
        <v>1074.93</v>
      </c>
      <c r="M3460" s="1061">
        <v>1074.93</v>
      </c>
      <c r="N3460" s="1061">
        <v>1074.93</v>
      </c>
      <c r="O3460" s="1061">
        <v>1074.93</v>
      </c>
      <c r="P3460" s="1061">
        <v>1074.93</v>
      </c>
      <c r="Q3460" s="1061">
        <v>1074.93</v>
      </c>
      <c r="R3460" s="1061">
        <v>1074.93</v>
      </c>
      <c r="S3460" s="1061">
        <v>1074.93</v>
      </c>
      <c r="T3460" s="1061">
        <v>1074.93</v>
      </c>
      <c r="U3460" s="1061">
        <v>1074.93</v>
      </c>
      <c r="V3460" s="1061">
        <v>1074.93</v>
      </c>
      <c r="W3460" s="1061">
        <v>1074.93</v>
      </c>
    </row>
    <row r="3461" spans="1:23">
      <c r="A3461" s="908"/>
      <c r="B3461" s="1061" t="s">
        <v>234</v>
      </c>
      <c r="C3461" s="1061" t="s">
        <v>235</v>
      </c>
      <c r="D3461" s="1061" t="s">
        <v>5473</v>
      </c>
      <c r="E3461" s="1061" t="s">
        <v>13361</v>
      </c>
      <c r="F3461" s="1061" t="s">
        <v>5473</v>
      </c>
      <c r="G3461" s="1061" t="s">
        <v>1739</v>
      </c>
      <c r="H3461" s="1061" t="s">
        <v>129</v>
      </c>
      <c r="I3461" s="1061" t="s">
        <v>21</v>
      </c>
      <c r="J3461" s="1061" t="s">
        <v>7975</v>
      </c>
      <c r="K3461" s="1061" t="s">
        <v>14849</v>
      </c>
      <c r="L3461" s="1061">
        <v>1710.61</v>
      </c>
      <c r="M3461" s="1061">
        <v>1710.61</v>
      </c>
      <c r="N3461" s="1061">
        <v>1710.61</v>
      </c>
      <c r="O3461" s="1061">
        <v>1710.61</v>
      </c>
      <c r="P3461" s="1061">
        <v>1710.61</v>
      </c>
      <c r="Q3461" s="1061">
        <v>1710.61</v>
      </c>
      <c r="R3461" s="1061">
        <v>1710.61</v>
      </c>
      <c r="S3461" s="1061">
        <v>1710.61</v>
      </c>
      <c r="T3461" s="1061">
        <v>1710.61</v>
      </c>
      <c r="U3461" s="1061">
        <v>1710.61</v>
      </c>
      <c r="V3461" s="1061">
        <v>1710.61</v>
      </c>
      <c r="W3461" s="1061">
        <v>1710.61</v>
      </c>
    </row>
    <row r="3462" spans="1:23">
      <c r="A3462" s="908"/>
      <c r="B3462" s="1061" t="s">
        <v>234</v>
      </c>
      <c r="C3462" s="1061" t="s">
        <v>235</v>
      </c>
      <c r="D3462" s="1061" t="s">
        <v>5473</v>
      </c>
      <c r="E3462" s="1061" t="s">
        <v>9856</v>
      </c>
      <c r="F3462" s="1061" t="s">
        <v>5473</v>
      </c>
      <c r="G3462" s="1061" t="s">
        <v>1739</v>
      </c>
      <c r="H3462" s="1061" t="s">
        <v>129</v>
      </c>
      <c r="I3462" s="1061" t="s">
        <v>21</v>
      </c>
      <c r="J3462" s="1061" t="s">
        <v>7975</v>
      </c>
      <c r="K3462" s="1061" t="s">
        <v>14849</v>
      </c>
      <c r="L3462" s="1061">
        <v>4047.23</v>
      </c>
      <c r="M3462" s="1061">
        <v>4047.23</v>
      </c>
      <c r="N3462" s="1061">
        <v>4047.23</v>
      </c>
      <c r="O3462" s="1061">
        <v>4047.23</v>
      </c>
      <c r="P3462" s="1061">
        <v>4047.23</v>
      </c>
      <c r="Q3462" s="1061">
        <v>4047.23</v>
      </c>
      <c r="R3462" s="1061">
        <v>4047.23</v>
      </c>
      <c r="S3462" s="1061">
        <v>4047.23</v>
      </c>
      <c r="T3462" s="1061">
        <v>4047.23</v>
      </c>
      <c r="U3462" s="1061">
        <v>4047.23</v>
      </c>
      <c r="V3462" s="1061">
        <v>4047.23</v>
      </c>
      <c r="W3462" s="1061">
        <v>4047.23</v>
      </c>
    </row>
    <row r="3463" spans="1:23">
      <c r="A3463" s="908"/>
      <c r="B3463" s="1061" t="s">
        <v>234</v>
      </c>
      <c r="C3463" s="1061" t="s">
        <v>235</v>
      </c>
      <c r="D3463" s="1061" t="s">
        <v>5473</v>
      </c>
      <c r="E3463" s="1061" t="s">
        <v>9857</v>
      </c>
      <c r="F3463" s="1061" t="s">
        <v>5473</v>
      </c>
      <c r="G3463" s="1061" t="s">
        <v>1739</v>
      </c>
      <c r="H3463" s="1061" t="s">
        <v>129</v>
      </c>
      <c r="I3463" s="1061" t="s">
        <v>21</v>
      </c>
      <c r="J3463" s="1061" t="s">
        <v>7975</v>
      </c>
      <c r="K3463" s="1061" t="s">
        <v>14849</v>
      </c>
      <c r="L3463" s="1061">
        <v>5548.18</v>
      </c>
      <c r="M3463" s="1061">
        <v>5548.18</v>
      </c>
      <c r="N3463" s="1061">
        <v>5548.18</v>
      </c>
      <c r="O3463" s="1061">
        <v>5548.18</v>
      </c>
      <c r="P3463" s="1061">
        <v>5548.18</v>
      </c>
      <c r="Q3463" s="1061">
        <v>5548.18</v>
      </c>
      <c r="R3463" s="1061">
        <v>5548.18</v>
      </c>
      <c r="S3463" s="1061">
        <v>5548.18</v>
      </c>
      <c r="T3463" s="1061">
        <v>5548.18</v>
      </c>
      <c r="U3463" s="1061">
        <v>5548.18</v>
      </c>
      <c r="V3463" s="1061">
        <v>5548.18</v>
      </c>
      <c r="W3463" s="1061">
        <v>5548.18</v>
      </c>
    </row>
    <row r="3464" spans="1:23">
      <c r="A3464" s="908"/>
      <c r="B3464" s="1061" t="s">
        <v>234</v>
      </c>
      <c r="C3464" s="1061" t="s">
        <v>235</v>
      </c>
      <c r="D3464" s="1061" t="s">
        <v>5473</v>
      </c>
      <c r="E3464" s="1061" t="s">
        <v>10565</v>
      </c>
      <c r="F3464" s="1061" t="s">
        <v>5473</v>
      </c>
      <c r="G3464" s="1061" t="s">
        <v>1739</v>
      </c>
      <c r="H3464" s="1061" t="s">
        <v>129</v>
      </c>
      <c r="I3464" s="1061" t="s">
        <v>21</v>
      </c>
      <c r="J3464" s="1061" t="s">
        <v>7975</v>
      </c>
      <c r="K3464" s="1061" t="s">
        <v>14849</v>
      </c>
      <c r="L3464" s="1061">
        <v>3681.15</v>
      </c>
      <c r="M3464" s="1061">
        <v>3681.15</v>
      </c>
      <c r="N3464" s="1061">
        <v>3681.15</v>
      </c>
      <c r="O3464" s="1061">
        <v>3681.15</v>
      </c>
      <c r="P3464" s="1061">
        <v>3681.15</v>
      </c>
      <c r="Q3464" s="1061">
        <v>3681.15</v>
      </c>
      <c r="R3464" s="1061">
        <v>3681.15</v>
      </c>
      <c r="S3464" s="1061">
        <v>3681.15</v>
      </c>
      <c r="T3464" s="1061">
        <v>3681.15</v>
      </c>
      <c r="U3464" s="1061">
        <v>3681.15</v>
      </c>
      <c r="V3464" s="1061">
        <v>3681.15</v>
      </c>
      <c r="W3464" s="1061">
        <v>3681.15</v>
      </c>
    </row>
    <row r="3465" spans="1:23">
      <c r="A3465" s="908"/>
      <c r="B3465" s="1061" t="s">
        <v>234</v>
      </c>
      <c r="C3465" s="1061" t="s">
        <v>235</v>
      </c>
      <c r="D3465" s="1061" t="s">
        <v>5473</v>
      </c>
      <c r="E3465" s="1061" t="s">
        <v>9317</v>
      </c>
      <c r="F3465" s="1061" t="s">
        <v>5473</v>
      </c>
      <c r="G3465" s="1061" t="s">
        <v>1739</v>
      </c>
      <c r="H3465" s="1061" t="s">
        <v>129</v>
      </c>
      <c r="I3465" s="1061" t="s">
        <v>21</v>
      </c>
      <c r="J3465" s="1061" t="s">
        <v>7975</v>
      </c>
      <c r="K3465" s="1061" t="s">
        <v>14849</v>
      </c>
      <c r="L3465" s="1061">
        <v>3675.33</v>
      </c>
      <c r="M3465" s="1061">
        <v>3675.33</v>
      </c>
      <c r="N3465" s="1061">
        <v>3675.33</v>
      </c>
      <c r="O3465" s="1061">
        <v>3675.33</v>
      </c>
      <c r="P3465" s="1061">
        <v>3675.33</v>
      </c>
      <c r="Q3465" s="1061">
        <v>3675.33</v>
      </c>
      <c r="R3465" s="1061">
        <v>3675.33</v>
      </c>
      <c r="S3465" s="1061">
        <v>3675.33</v>
      </c>
      <c r="T3465" s="1061">
        <v>3675.33</v>
      </c>
      <c r="U3465" s="1061">
        <v>3675.33</v>
      </c>
      <c r="V3465" s="1061">
        <v>3675.33</v>
      </c>
      <c r="W3465" s="1061">
        <v>3675.33</v>
      </c>
    </row>
    <row r="3466" spans="1:23">
      <c r="A3466" s="908"/>
      <c r="B3466" s="1061" t="s">
        <v>234</v>
      </c>
      <c r="C3466" s="1061" t="s">
        <v>235</v>
      </c>
      <c r="D3466" s="1061" t="s">
        <v>5473</v>
      </c>
      <c r="E3466" s="1061" t="s">
        <v>9318</v>
      </c>
      <c r="F3466" s="1061" t="s">
        <v>5473</v>
      </c>
      <c r="G3466" s="1061" t="s">
        <v>1739</v>
      </c>
      <c r="H3466" s="1061" t="s">
        <v>129</v>
      </c>
      <c r="I3466" s="1061" t="s">
        <v>21</v>
      </c>
      <c r="J3466" s="1061" t="s">
        <v>7975</v>
      </c>
      <c r="K3466" s="1061" t="s">
        <v>14849</v>
      </c>
      <c r="L3466" s="1061">
        <v>336.85</v>
      </c>
      <c r="M3466" s="1061">
        <v>336.85</v>
      </c>
      <c r="N3466" s="1061">
        <v>336.85</v>
      </c>
      <c r="O3466" s="1061">
        <v>336.85</v>
      </c>
      <c r="P3466" s="1061">
        <v>336.85</v>
      </c>
      <c r="Q3466" s="1061">
        <v>336.85</v>
      </c>
      <c r="R3466" s="1061">
        <v>336.85</v>
      </c>
      <c r="S3466" s="1061">
        <v>336.85</v>
      </c>
      <c r="T3466" s="1061">
        <v>336.85</v>
      </c>
      <c r="U3466" s="1061">
        <v>336.85</v>
      </c>
      <c r="V3466" s="1061">
        <v>336.85</v>
      </c>
      <c r="W3466" s="1061">
        <v>336.85</v>
      </c>
    </row>
    <row r="3467" spans="1:23">
      <c r="A3467" s="908"/>
      <c r="B3467" s="1061" t="s">
        <v>234</v>
      </c>
      <c r="C3467" s="1061" t="s">
        <v>235</v>
      </c>
      <c r="D3467" s="1061" t="s">
        <v>5473</v>
      </c>
      <c r="E3467" s="1061" t="s">
        <v>8658</v>
      </c>
      <c r="F3467" s="1061" t="s">
        <v>5473</v>
      </c>
      <c r="G3467" s="1061" t="s">
        <v>1739</v>
      </c>
      <c r="H3467" s="1061" t="s">
        <v>129</v>
      </c>
      <c r="I3467" s="1061" t="s">
        <v>21</v>
      </c>
      <c r="J3467" s="1061" t="s">
        <v>7975</v>
      </c>
      <c r="K3467" s="1061" t="s">
        <v>14849</v>
      </c>
      <c r="L3467" s="1061">
        <v>779.87</v>
      </c>
      <c r="M3467" s="1061">
        <v>779.87</v>
      </c>
      <c r="N3467" s="1061">
        <v>779.87</v>
      </c>
      <c r="O3467" s="1061">
        <v>779.87</v>
      </c>
      <c r="P3467" s="1061">
        <v>779.87</v>
      </c>
      <c r="Q3467" s="1061">
        <v>779.87</v>
      </c>
      <c r="R3467" s="1061">
        <v>779.87</v>
      </c>
      <c r="S3467" s="1061">
        <v>779.87</v>
      </c>
      <c r="T3467" s="1061">
        <v>779.87</v>
      </c>
      <c r="U3467" s="1061">
        <v>779.87</v>
      </c>
      <c r="V3467" s="1061">
        <v>779.87</v>
      </c>
      <c r="W3467" s="1061">
        <v>779.87</v>
      </c>
    </row>
    <row r="3468" spans="1:23">
      <c r="A3468" s="908"/>
      <c r="B3468" s="1061" t="s">
        <v>234</v>
      </c>
      <c r="C3468" s="1061" t="s">
        <v>235</v>
      </c>
      <c r="D3468" s="1061" t="s">
        <v>5473</v>
      </c>
      <c r="E3468" s="1061" t="s">
        <v>8659</v>
      </c>
      <c r="F3468" s="1061" t="s">
        <v>10566</v>
      </c>
      <c r="G3468" s="1061" t="s">
        <v>1739</v>
      </c>
      <c r="H3468" s="1061" t="s">
        <v>129</v>
      </c>
      <c r="I3468" s="1061" t="s">
        <v>21</v>
      </c>
      <c r="J3468" s="1061" t="s">
        <v>7975</v>
      </c>
      <c r="K3468" s="1061" t="s">
        <v>14849</v>
      </c>
      <c r="L3468" s="1061">
        <v>492.2</v>
      </c>
      <c r="M3468" s="1061">
        <v>492.2</v>
      </c>
      <c r="N3468" s="1061">
        <v>492.2</v>
      </c>
      <c r="O3468" s="1061">
        <v>492.2</v>
      </c>
      <c r="P3468" s="1061">
        <v>492.2</v>
      </c>
      <c r="Q3468" s="1061">
        <v>492.2</v>
      </c>
      <c r="R3468" s="1061">
        <v>492.2</v>
      </c>
      <c r="S3468" s="1061">
        <v>492.2</v>
      </c>
      <c r="T3468" s="1061">
        <v>492.2</v>
      </c>
      <c r="U3468" s="1061">
        <v>492.2</v>
      </c>
      <c r="V3468" s="1061">
        <v>492.2</v>
      </c>
      <c r="W3468" s="1061">
        <v>492.2</v>
      </c>
    </row>
    <row r="3469" spans="1:23">
      <c r="A3469" s="908"/>
      <c r="B3469" s="1061" t="s">
        <v>234</v>
      </c>
      <c r="C3469" s="1061" t="s">
        <v>235</v>
      </c>
      <c r="D3469" s="1061" t="s">
        <v>5473</v>
      </c>
      <c r="E3469" s="1061" t="s">
        <v>8660</v>
      </c>
      <c r="F3469" s="1061" t="s">
        <v>8661</v>
      </c>
      <c r="G3469" s="1061" t="s">
        <v>1739</v>
      </c>
      <c r="H3469" s="1061" t="s">
        <v>129</v>
      </c>
      <c r="I3469" s="1061" t="s">
        <v>21</v>
      </c>
      <c r="J3469" s="1061" t="s">
        <v>7975</v>
      </c>
      <c r="K3469" s="1061" t="s">
        <v>14849</v>
      </c>
      <c r="L3469" s="1061">
        <v>398.61</v>
      </c>
      <c r="M3469" s="1061">
        <v>398.61</v>
      </c>
      <c r="N3469" s="1061">
        <v>398.61</v>
      </c>
      <c r="O3469" s="1061">
        <v>398.61</v>
      </c>
      <c r="P3469" s="1061">
        <v>398.61</v>
      </c>
      <c r="Q3469" s="1061">
        <v>398.61</v>
      </c>
      <c r="R3469" s="1061">
        <v>398.61</v>
      </c>
      <c r="S3469" s="1061">
        <v>398.61</v>
      </c>
      <c r="T3469" s="1061">
        <v>398.61</v>
      </c>
      <c r="U3469" s="1061">
        <v>398.61</v>
      </c>
      <c r="V3469" s="1061">
        <v>398.61</v>
      </c>
      <c r="W3469" s="1061">
        <v>398.61</v>
      </c>
    </row>
    <row r="3470" spans="1:23">
      <c r="A3470" s="908"/>
      <c r="B3470" s="1061" t="s">
        <v>234</v>
      </c>
      <c r="C3470" s="1061" t="s">
        <v>235</v>
      </c>
      <c r="D3470" s="1061" t="s">
        <v>5473</v>
      </c>
      <c r="E3470" s="1061" t="s">
        <v>13722</v>
      </c>
      <c r="F3470" s="1061" t="s">
        <v>5700</v>
      </c>
      <c r="G3470" s="1061" t="s">
        <v>1739</v>
      </c>
      <c r="H3470" s="1061" t="s">
        <v>129</v>
      </c>
      <c r="I3470" s="1061" t="s">
        <v>21</v>
      </c>
      <c r="J3470" s="1061" t="s">
        <v>7975</v>
      </c>
      <c r="K3470" s="1061" t="s">
        <v>14849</v>
      </c>
      <c r="L3470" s="1061">
        <v>563.82000000000005</v>
      </c>
      <c r="M3470" s="1061">
        <v>563.82000000000005</v>
      </c>
      <c r="N3470" s="1061">
        <v>563.82000000000005</v>
      </c>
      <c r="O3470" s="1061">
        <v>563.82000000000005</v>
      </c>
      <c r="P3470" s="1061">
        <v>563.82000000000005</v>
      </c>
      <c r="Q3470" s="1061">
        <v>563.82000000000005</v>
      </c>
      <c r="R3470" s="1061">
        <v>563.82000000000005</v>
      </c>
      <c r="S3470" s="1061">
        <v>563.82000000000005</v>
      </c>
      <c r="T3470" s="1061">
        <v>563.82000000000005</v>
      </c>
      <c r="U3470" s="1061">
        <v>563.82000000000005</v>
      </c>
      <c r="V3470" s="1061">
        <v>563.82000000000005</v>
      </c>
      <c r="W3470" s="1061">
        <v>563.82000000000005</v>
      </c>
    </row>
    <row r="3471" spans="1:23">
      <c r="A3471" s="908"/>
      <c r="B3471" s="1061" t="s">
        <v>234</v>
      </c>
      <c r="C3471" s="1061" t="s">
        <v>235</v>
      </c>
      <c r="D3471" s="1061" t="s">
        <v>5473</v>
      </c>
      <c r="E3471" s="1061" t="s">
        <v>9319</v>
      </c>
      <c r="F3471" s="1061" t="s">
        <v>5473</v>
      </c>
      <c r="G3471" s="1061" t="s">
        <v>1739</v>
      </c>
      <c r="H3471" s="1061" t="s">
        <v>129</v>
      </c>
      <c r="I3471" s="1061" t="s">
        <v>21</v>
      </c>
      <c r="J3471" s="1061" t="s">
        <v>7975</v>
      </c>
      <c r="K3471" s="1061" t="s">
        <v>14849</v>
      </c>
      <c r="L3471" s="1061">
        <v>336.2</v>
      </c>
      <c r="M3471" s="1061">
        <v>336.2</v>
      </c>
      <c r="N3471" s="1061">
        <v>336.2</v>
      </c>
      <c r="O3471" s="1061">
        <v>336.2</v>
      </c>
      <c r="P3471" s="1061">
        <v>336.2</v>
      </c>
      <c r="Q3471" s="1061">
        <v>336.2</v>
      </c>
      <c r="R3471" s="1061">
        <v>336.2</v>
      </c>
      <c r="S3471" s="1061">
        <v>336.2</v>
      </c>
      <c r="T3471" s="1061">
        <v>336.2</v>
      </c>
      <c r="U3471" s="1061">
        <v>336.2</v>
      </c>
      <c r="V3471" s="1061">
        <v>336.2</v>
      </c>
      <c r="W3471" s="1061">
        <v>336.2</v>
      </c>
    </row>
    <row r="3472" spans="1:23">
      <c r="A3472" s="908"/>
      <c r="B3472" s="1061" t="s">
        <v>234</v>
      </c>
      <c r="C3472" s="1061" t="s">
        <v>235</v>
      </c>
      <c r="D3472" s="1061" t="s">
        <v>5473</v>
      </c>
      <c r="E3472" s="1061" t="s">
        <v>9320</v>
      </c>
      <c r="F3472" s="1061" t="s">
        <v>9321</v>
      </c>
      <c r="G3472" s="1061" t="s">
        <v>1739</v>
      </c>
      <c r="H3472" s="1061" t="s">
        <v>129</v>
      </c>
      <c r="I3472" s="1061" t="s">
        <v>21</v>
      </c>
      <c r="J3472" s="1061" t="s">
        <v>7975</v>
      </c>
      <c r="K3472" s="1061" t="s">
        <v>14849</v>
      </c>
      <c r="L3472" s="1061">
        <v>1033.05</v>
      </c>
      <c r="M3472" s="1061">
        <v>1033.05</v>
      </c>
      <c r="N3472" s="1061">
        <v>1033.05</v>
      </c>
      <c r="O3472" s="1061">
        <v>1033.05</v>
      </c>
      <c r="P3472" s="1061">
        <v>1033.05</v>
      </c>
      <c r="Q3472" s="1061">
        <v>1033.05</v>
      </c>
      <c r="R3472" s="1061">
        <v>1033.05</v>
      </c>
      <c r="S3472" s="1061">
        <v>1033.05</v>
      </c>
      <c r="T3472" s="1061">
        <v>1033.05</v>
      </c>
      <c r="U3472" s="1061">
        <v>1033.05</v>
      </c>
      <c r="V3472" s="1061">
        <v>1033.05</v>
      </c>
      <c r="W3472" s="1061">
        <v>1033.05</v>
      </c>
    </row>
    <row r="3473" spans="1:23">
      <c r="A3473" s="908"/>
      <c r="B3473" s="1061" t="s">
        <v>234</v>
      </c>
      <c r="C3473" s="1061" t="s">
        <v>235</v>
      </c>
      <c r="D3473" s="1061" t="s">
        <v>5473</v>
      </c>
      <c r="E3473" s="1061" t="s">
        <v>10567</v>
      </c>
      <c r="F3473" s="1061" t="s">
        <v>5473</v>
      </c>
      <c r="G3473" s="1061" t="s">
        <v>1739</v>
      </c>
      <c r="H3473" s="1061" t="s">
        <v>129</v>
      </c>
      <c r="I3473" s="1061" t="s">
        <v>21</v>
      </c>
      <c r="J3473" s="1061" t="s">
        <v>7975</v>
      </c>
      <c r="K3473" s="1061" t="s">
        <v>14849</v>
      </c>
      <c r="L3473" s="1061">
        <v>288.49</v>
      </c>
      <c r="M3473" s="1061">
        <v>288.49</v>
      </c>
      <c r="N3473" s="1061">
        <v>288.49</v>
      </c>
      <c r="O3473" s="1061">
        <v>288.49</v>
      </c>
      <c r="P3473" s="1061">
        <v>288.49</v>
      </c>
      <c r="Q3473" s="1061">
        <v>288.49</v>
      </c>
      <c r="R3473" s="1061">
        <v>288.49</v>
      </c>
      <c r="S3473" s="1061">
        <v>288.49</v>
      </c>
      <c r="T3473" s="1061">
        <v>288.49</v>
      </c>
      <c r="U3473" s="1061">
        <v>288.49</v>
      </c>
      <c r="V3473" s="1061">
        <v>288.49</v>
      </c>
      <c r="W3473" s="1061">
        <v>288.49</v>
      </c>
    </row>
    <row r="3474" spans="1:23">
      <c r="A3474" s="908"/>
      <c r="B3474" s="1061" t="s">
        <v>234</v>
      </c>
      <c r="C3474" s="1061" t="s">
        <v>235</v>
      </c>
      <c r="D3474" s="1061" t="s">
        <v>5473</v>
      </c>
      <c r="E3474" s="1061" t="s">
        <v>10568</v>
      </c>
      <c r="F3474" s="1061" t="s">
        <v>5700</v>
      </c>
      <c r="G3474" s="1061" t="s">
        <v>1739</v>
      </c>
      <c r="H3474" s="1061" t="s">
        <v>129</v>
      </c>
      <c r="I3474" s="1061" t="s">
        <v>21</v>
      </c>
      <c r="J3474" s="1061" t="s">
        <v>7975</v>
      </c>
      <c r="K3474" s="1061" t="s">
        <v>14849</v>
      </c>
      <c r="L3474" s="1061">
        <v>599.83000000000004</v>
      </c>
      <c r="M3474" s="1061">
        <v>599.83000000000004</v>
      </c>
      <c r="N3474" s="1061">
        <v>599.83000000000004</v>
      </c>
      <c r="O3474" s="1061">
        <v>599.83000000000004</v>
      </c>
      <c r="P3474" s="1061">
        <v>599.83000000000004</v>
      </c>
      <c r="Q3474" s="1061">
        <v>599.83000000000004</v>
      </c>
      <c r="R3474" s="1061">
        <v>599.83000000000004</v>
      </c>
      <c r="S3474" s="1061">
        <v>599.83000000000004</v>
      </c>
      <c r="T3474" s="1061">
        <v>599.83000000000004</v>
      </c>
      <c r="U3474" s="1061">
        <v>599.83000000000004</v>
      </c>
      <c r="V3474" s="1061">
        <v>599.83000000000004</v>
      </c>
      <c r="W3474" s="1061">
        <v>599.83000000000004</v>
      </c>
    </row>
    <row r="3475" spans="1:23">
      <c r="A3475" s="908"/>
      <c r="B3475" s="1061" t="s">
        <v>234</v>
      </c>
      <c r="C3475" s="1061" t="s">
        <v>235</v>
      </c>
      <c r="D3475" s="1061" t="s">
        <v>5473</v>
      </c>
      <c r="E3475" s="1061" t="s">
        <v>13364</v>
      </c>
      <c r="F3475" s="1061" t="s">
        <v>9321</v>
      </c>
      <c r="G3475" s="1061" t="s">
        <v>1739</v>
      </c>
      <c r="H3475" s="1061" t="s">
        <v>129</v>
      </c>
      <c r="I3475" s="1061" t="s">
        <v>21</v>
      </c>
      <c r="J3475" s="1061" t="s">
        <v>7975</v>
      </c>
      <c r="K3475" s="1061" t="s">
        <v>14849</v>
      </c>
      <c r="L3475" s="1061">
        <v>1046.23</v>
      </c>
      <c r="M3475" s="1061">
        <v>1046.23</v>
      </c>
      <c r="N3475" s="1061">
        <v>1046.23</v>
      </c>
      <c r="O3475" s="1061">
        <v>1046.23</v>
      </c>
      <c r="P3475" s="1061">
        <v>1046.23</v>
      </c>
      <c r="Q3475" s="1061">
        <v>1046.23</v>
      </c>
      <c r="R3475" s="1061">
        <v>1046.23</v>
      </c>
      <c r="S3475" s="1061">
        <v>1046.23</v>
      </c>
      <c r="T3475" s="1061">
        <v>1046.23</v>
      </c>
      <c r="U3475" s="1061">
        <v>1046.23</v>
      </c>
      <c r="V3475" s="1061">
        <v>1046.23</v>
      </c>
      <c r="W3475" s="1061">
        <v>1046.23</v>
      </c>
    </row>
    <row r="3476" spans="1:23">
      <c r="A3476" s="908"/>
      <c r="B3476" s="1061" t="s">
        <v>234</v>
      </c>
      <c r="C3476" s="1061" t="s">
        <v>235</v>
      </c>
      <c r="D3476" s="1061" t="s">
        <v>5473</v>
      </c>
      <c r="E3476" s="1061" t="s">
        <v>10569</v>
      </c>
      <c r="F3476" s="1061" t="s">
        <v>5700</v>
      </c>
      <c r="G3476" s="1061" t="s">
        <v>1739</v>
      </c>
      <c r="H3476" s="1061" t="s">
        <v>129</v>
      </c>
      <c r="I3476" s="1061" t="s">
        <v>21</v>
      </c>
      <c r="J3476" s="1061" t="s">
        <v>7975</v>
      </c>
      <c r="K3476" s="1061" t="s">
        <v>14849</v>
      </c>
      <c r="L3476" s="1061">
        <v>599.83000000000004</v>
      </c>
      <c r="M3476" s="1061">
        <v>599.83000000000004</v>
      </c>
      <c r="N3476" s="1061">
        <v>599.83000000000004</v>
      </c>
      <c r="O3476" s="1061">
        <v>599.83000000000004</v>
      </c>
      <c r="P3476" s="1061">
        <v>599.83000000000004</v>
      </c>
      <c r="Q3476" s="1061">
        <v>599.83000000000004</v>
      </c>
      <c r="R3476" s="1061">
        <v>599.83000000000004</v>
      </c>
      <c r="S3476" s="1061">
        <v>599.83000000000004</v>
      </c>
      <c r="T3476" s="1061">
        <v>599.83000000000004</v>
      </c>
      <c r="U3476" s="1061">
        <v>599.83000000000004</v>
      </c>
      <c r="V3476" s="1061">
        <v>599.83000000000004</v>
      </c>
      <c r="W3476" s="1061">
        <v>599.83000000000004</v>
      </c>
    </row>
    <row r="3477" spans="1:23">
      <c r="A3477" s="908"/>
      <c r="B3477" s="1061" t="s">
        <v>234</v>
      </c>
      <c r="C3477" s="1061" t="s">
        <v>235</v>
      </c>
      <c r="D3477" s="1061" t="s">
        <v>5473</v>
      </c>
      <c r="E3477" s="1061" t="s">
        <v>10570</v>
      </c>
      <c r="F3477" s="1061" t="s">
        <v>5700</v>
      </c>
      <c r="G3477" s="1061" t="s">
        <v>1739</v>
      </c>
      <c r="H3477" s="1061" t="s">
        <v>129</v>
      </c>
      <c r="I3477" s="1061" t="s">
        <v>21</v>
      </c>
      <c r="J3477" s="1061" t="s">
        <v>7975</v>
      </c>
      <c r="K3477" s="1061" t="s">
        <v>14849</v>
      </c>
      <c r="L3477" s="1061">
        <v>535.59</v>
      </c>
      <c r="M3477" s="1061">
        <v>535.59</v>
      </c>
      <c r="N3477" s="1061">
        <v>535.59</v>
      </c>
      <c r="O3477" s="1061">
        <v>535.59</v>
      </c>
      <c r="P3477" s="1061">
        <v>535.59</v>
      </c>
      <c r="Q3477" s="1061">
        <v>535.59</v>
      </c>
      <c r="R3477" s="1061">
        <v>535.59</v>
      </c>
      <c r="S3477" s="1061">
        <v>535.59</v>
      </c>
      <c r="T3477" s="1061">
        <v>535.59</v>
      </c>
      <c r="U3477" s="1061">
        <v>535.59</v>
      </c>
      <c r="V3477" s="1061">
        <v>535.59</v>
      </c>
      <c r="W3477" s="1061">
        <v>535.59</v>
      </c>
    </row>
    <row r="3478" spans="1:23">
      <c r="A3478" s="908"/>
      <c r="B3478" s="1061" t="s">
        <v>234</v>
      </c>
      <c r="C3478" s="1061" t="s">
        <v>235</v>
      </c>
      <c r="D3478" s="1061" t="s">
        <v>5473</v>
      </c>
      <c r="E3478" s="1061" t="s">
        <v>13730</v>
      </c>
      <c r="F3478" s="1061" t="s">
        <v>5473</v>
      </c>
      <c r="G3478" s="1061" t="s">
        <v>1739</v>
      </c>
      <c r="H3478" s="1061" t="s">
        <v>129</v>
      </c>
      <c r="I3478" s="1061" t="s">
        <v>21</v>
      </c>
      <c r="J3478" s="1061" t="s">
        <v>7975</v>
      </c>
      <c r="K3478" s="1061" t="s">
        <v>14849</v>
      </c>
      <c r="L3478" s="1061">
        <v>412.83</v>
      </c>
      <c r="M3478" s="1061">
        <v>412.83</v>
      </c>
      <c r="N3478" s="1061">
        <v>412.83</v>
      </c>
      <c r="O3478" s="1061">
        <v>412.83</v>
      </c>
      <c r="P3478" s="1061">
        <v>412.83</v>
      </c>
      <c r="Q3478" s="1061">
        <v>412.83</v>
      </c>
      <c r="R3478" s="1061">
        <v>412.83</v>
      </c>
      <c r="S3478" s="1061">
        <v>412.83</v>
      </c>
      <c r="T3478" s="1061">
        <v>412.83</v>
      </c>
      <c r="U3478" s="1061">
        <v>412.83</v>
      </c>
      <c r="V3478" s="1061">
        <v>412.83</v>
      </c>
      <c r="W3478" s="1061">
        <v>412.83</v>
      </c>
    </row>
    <row r="3479" spans="1:23">
      <c r="A3479" s="908"/>
      <c r="B3479" s="1061" t="s">
        <v>234</v>
      </c>
      <c r="C3479" s="1061" t="s">
        <v>235</v>
      </c>
      <c r="D3479" s="1061" t="s">
        <v>5473</v>
      </c>
      <c r="E3479" s="1061" t="s">
        <v>10571</v>
      </c>
      <c r="F3479" s="1061" t="s">
        <v>10572</v>
      </c>
      <c r="G3479" s="1061" t="s">
        <v>1739</v>
      </c>
      <c r="H3479" s="1061" t="s">
        <v>129</v>
      </c>
      <c r="I3479" s="1061" t="s">
        <v>21</v>
      </c>
      <c r="J3479" s="1061" t="s">
        <v>7975</v>
      </c>
      <c r="K3479" s="1061" t="s">
        <v>14849</v>
      </c>
      <c r="L3479" s="1061">
        <v>480.22</v>
      </c>
      <c r="M3479" s="1061">
        <v>480.22</v>
      </c>
      <c r="N3479" s="1061">
        <v>480.22</v>
      </c>
      <c r="O3479" s="1061">
        <v>480.22</v>
      </c>
      <c r="P3479" s="1061">
        <v>480.22</v>
      </c>
      <c r="Q3479" s="1061">
        <v>480.22</v>
      </c>
      <c r="R3479" s="1061">
        <v>480.22</v>
      </c>
      <c r="S3479" s="1061">
        <v>480.22</v>
      </c>
      <c r="T3479" s="1061">
        <v>480.22</v>
      </c>
      <c r="U3479" s="1061">
        <v>480.22</v>
      </c>
      <c r="V3479" s="1061">
        <v>480.22</v>
      </c>
      <c r="W3479" s="1061">
        <v>480.22</v>
      </c>
    </row>
    <row r="3480" spans="1:23">
      <c r="A3480" s="908"/>
      <c r="B3480" s="1061" t="s">
        <v>234</v>
      </c>
      <c r="C3480" s="1061" t="s">
        <v>235</v>
      </c>
      <c r="D3480" s="1061" t="s">
        <v>5473</v>
      </c>
      <c r="E3480" s="1061" t="s">
        <v>13718</v>
      </c>
      <c r="F3480" s="1061" t="s">
        <v>13719</v>
      </c>
      <c r="G3480" s="1061" t="s">
        <v>1739</v>
      </c>
      <c r="H3480" s="1061" t="s">
        <v>129</v>
      </c>
      <c r="I3480" s="1061" t="s">
        <v>21</v>
      </c>
      <c r="J3480" s="1061" t="s">
        <v>7975</v>
      </c>
      <c r="K3480" s="1061" t="s">
        <v>14849</v>
      </c>
      <c r="L3480" s="1061">
        <v>604.77</v>
      </c>
      <c r="M3480" s="1061">
        <v>604.77</v>
      </c>
      <c r="N3480" s="1061">
        <v>604.77</v>
      </c>
      <c r="O3480" s="1061">
        <v>604.77</v>
      </c>
      <c r="P3480" s="1061">
        <v>604.77</v>
      </c>
      <c r="Q3480" s="1061">
        <v>604.77</v>
      </c>
      <c r="R3480" s="1061">
        <v>604.77</v>
      </c>
      <c r="S3480" s="1061">
        <v>604.77</v>
      </c>
      <c r="T3480" s="1061">
        <v>604.77</v>
      </c>
      <c r="U3480" s="1061">
        <v>604.77</v>
      </c>
      <c r="V3480" s="1061">
        <v>604.77</v>
      </c>
      <c r="W3480" s="1061">
        <v>604.77</v>
      </c>
    </row>
    <row r="3481" spans="1:23">
      <c r="A3481" s="908"/>
      <c r="B3481" s="1061" t="s">
        <v>234</v>
      </c>
      <c r="C3481" s="1061" t="s">
        <v>235</v>
      </c>
      <c r="D3481" s="1061" t="s">
        <v>5473</v>
      </c>
      <c r="E3481" s="1061" t="s">
        <v>10574</v>
      </c>
      <c r="F3481" s="1061" t="s">
        <v>5473</v>
      </c>
      <c r="G3481" s="1061" t="s">
        <v>1739</v>
      </c>
      <c r="H3481" s="1061" t="s">
        <v>129</v>
      </c>
      <c r="I3481" s="1061" t="s">
        <v>21</v>
      </c>
      <c r="J3481" s="1061" t="s">
        <v>7975</v>
      </c>
      <c r="K3481" s="1061" t="s">
        <v>14849</v>
      </c>
      <c r="L3481" s="1061">
        <v>498.91</v>
      </c>
      <c r="M3481" s="1061">
        <v>498.91</v>
      </c>
      <c r="N3481" s="1061">
        <v>498.91</v>
      </c>
      <c r="O3481" s="1061">
        <v>498.91</v>
      </c>
      <c r="P3481" s="1061">
        <v>498.91</v>
      </c>
      <c r="Q3481" s="1061">
        <v>498.91</v>
      </c>
      <c r="R3481" s="1061">
        <v>498.91</v>
      </c>
      <c r="S3481" s="1061">
        <v>498.91</v>
      </c>
      <c r="T3481" s="1061">
        <v>498.91</v>
      </c>
      <c r="U3481" s="1061">
        <v>498.91</v>
      </c>
      <c r="V3481" s="1061">
        <v>498.91</v>
      </c>
      <c r="W3481" s="1061">
        <v>498.91</v>
      </c>
    </row>
    <row r="3482" spans="1:23">
      <c r="A3482" s="908"/>
      <c r="B3482" s="1061" t="s">
        <v>234</v>
      </c>
      <c r="C3482" s="1061" t="s">
        <v>235</v>
      </c>
      <c r="D3482" s="1061" t="s">
        <v>5473</v>
      </c>
      <c r="E3482" s="1061" t="s">
        <v>10575</v>
      </c>
      <c r="F3482" s="1061" t="s">
        <v>5473</v>
      </c>
      <c r="G3482" s="1061" t="s">
        <v>1739</v>
      </c>
      <c r="H3482" s="1061" t="s">
        <v>129</v>
      </c>
      <c r="I3482" s="1061" t="s">
        <v>21</v>
      </c>
      <c r="J3482" s="1061" t="s">
        <v>7975</v>
      </c>
      <c r="K3482" s="1061" t="s">
        <v>14849</v>
      </c>
      <c r="L3482" s="1061">
        <v>450.29</v>
      </c>
      <c r="M3482" s="1061">
        <v>450.29</v>
      </c>
      <c r="N3482" s="1061">
        <v>450.29</v>
      </c>
      <c r="O3482" s="1061">
        <v>450.29</v>
      </c>
      <c r="P3482" s="1061">
        <v>450.29</v>
      </c>
      <c r="Q3482" s="1061">
        <v>450.29</v>
      </c>
      <c r="R3482" s="1061">
        <v>450.29</v>
      </c>
      <c r="S3482" s="1061">
        <v>450.29</v>
      </c>
      <c r="T3482" s="1061">
        <v>450.29</v>
      </c>
      <c r="U3482" s="1061">
        <v>450.29</v>
      </c>
      <c r="V3482" s="1061">
        <v>450.29</v>
      </c>
      <c r="W3482" s="1061">
        <v>450.29</v>
      </c>
    </row>
    <row r="3483" spans="1:23">
      <c r="A3483" s="908"/>
      <c r="B3483" s="1061" t="s">
        <v>234</v>
      </c>
      <c r="C3483" s="1061" t="s">
        <v>235</v>
      </c>
      <c r="D3483" s="1061" t="s">
        <v>5473</v>
      </c>
      <c r="E3483" s="1061" t="s">
        <v>10576</v>
      </c>
      <c r="F3483" s="1061" t="s">
        <v>5700</v>
      </c>
      <c r="G3483" s="1061" t="s">
        <v>1739</v>
      </c>
      <c r="H3483" s="1061" t="s">
        <v>129</v>
      </c>
      <c r="I3483" s="1061" t="s">
        <v>21</v>
      </c>
      <c r="J3483" s="1061" t="s">
        <v>7975</v>
      </c>
      <c r="K3483" s="1061" t="s">
        <v>14849</v>
      </c>
      <c r="L3483" s="1061">
        <v>421.18</v>
      </c>
      <c r="M3483" s="1061">
        <v>421.18</v>
      </c>
      <c r="N3483" s="1061">
        <v>421.18</v>
      </c>
      <c r="O3483" s="1061">
        <v>421.18</v>
      </c>
      <c r="P3483" s="1061">
        <v>421.18</v>
      </c>
      <c r="Q3483" s="1061">
        <v>421.18</v>
      </c>
      <c r="R3483" s="1061">
        <v>421.18</v>
      </c>
      <c r="S3483" s="1061">
        <v>421.18</v>
      </c>
      <c r="T3483" s="1061">
        <v>421.18</v>
      </c>
      <c r="U3483" s="1061">
        <v>421.18</v>
      </c>
      <c r="V3483" s="1061">
        <v>421.18</v>
      </c>
      <c r="W3483" s="1061">
        <v>421.18</v>
      </c>
    </row>
    <row r="3484" spans="1:23">
      <c r="A3484" s="908"/>
      <c r="B3484" s="1061" t="s">
        <v>234</v>
      </c>
      <c r="C3484" s="1061" t="s">
        <v>235</v>
      </c>
      <c r="D3484" s="1061" t="s">
        <v>5473</v>
      </c>
      <c r="E3484" s="1061" t="s">
        <v>13365</v>
      </c>
      <c r="F3484" s="1061" t="s">
        <v>13366</v>
      </c>
      <c r="G3484" s="1061" t="s">
        <v>1739</v>
      </c>
      <c r="H3484" s="1061" t="s">
        <v>129</v>
      </c>
      <c r="I3484" s="1061" t="s">
        <v>21</v>
      </c>
      <c r="J3484" s="1061" t="s">
        <v>7975</v>
      </c>
      <c r="K3484" s="1061" t="s">
        <v>14849</v>
      </c>
      <c r="L3484" s="1061">
        <v>1213.1099999999999</v>
      </c>
      <c r="M3484" s="1061">
        <v>1213.1099999999999</v>
      </c>
      <c r="N3484" s="1061">
        <v>1213.1099999999999</v>
      </c>
      <c r="O3484" s="1061">
        <v>1213.1099999999999</v>
      </c>
      <c r="P3484" s="1061">
        <v>1213.1099999999999</v>
      </c>
      <c r="Q3484" s="1061">
        <v>1213.1099999999999</v>
      </c>
      <c r="R3484" s="1061">
        <v>1213.1099999999999</v>
      </c>
      <c r="S3484" s="1061">
        <v>1213.1099999999999</v>
      </c>
      <c r="T3484" s="1061">
        <v>1213.1099999999999</v>
      </c>
      <c r="U3484" s="1061">
        <v>1213.1099999999999</v>
      </c>
      <c r="V3484" s="1061">
        <v>1213.1099999999999</v>
      </c>
      <c r="W3484" s="1061">
        <v>1213.1099999999999</v>
      </c>
    </row>
    <row r="3485" spans="1:23">
      <c r="A3485" s="908"/>
      <c r="B3485" s="1061" t="s">
        <v>234</v>
      </c>
      <c r="C3485" s="1061" t="s">
        <v>235</v>
      </c>
      <c r="D3485" s="1061" t="s">
        <v>5473</v>
      </c>
      <c r="E3485" s="1061" t="s">
        <v>10577</v>
      </c>
      <c r="F3485" s="1061" t="s">
        <v>10578</v>
      </c>
      <c r="G3485" s="1061" t="s">
        <v>1739</v>
      </c>
      <c r="H3485" s="1061" t="s">
        <v>129</v>
      </c>
      <c r="I3485" s="1061" t="s">
        <v>21</v>
      </c>
      <c r="J3485" s="1061" t="s">
        <v>7975</v>
      </c>
      <c r="K3485" s="1061" t="s">
        <v>14849</v>
      </c>
      <c r="L3485" s="1061">
        <v>562.41</v>
      </c>
      <c r="M3485" s="1061">
        <v>562.41</v>
      </c>
      <c r="N3485" s="1061">
        <v>562.41</v>
      </c>
      <c r="O3485" s="1061">
        <v>562.41</v>
      </c>
      <c r="P3485" s="1061">
        <v>562.41</v>
      </c>
      <c r="Q3485" s="1061">
        <v>562.41</v>
      </c>
      <c r="R3485" s="1061">
        <v>562.41</v>
      </c>
      <c r="S3485" s="1061">
        <v>562.41</v>
      </c>
      <c r="T3485" s="1061">
        <v>562.41</v>
      </c>
      <c r="U3485" s="1061">
        <v>562.41</v>
      </c>
      <c r="V3485" s="1061">
        <v>562.41</v>
      </c>
      <c r="W3485" s="1061">
        <v>562.41</v>
      </c>
    </row>
    <row r="3486" spans="1:23">
      <c r="A3486" s="908"/>
      <c r="B3486" s="1061" t="s">
        <v>234</v>
      </c>
      <c r="C3486" s="1061" t="s">
        <v>235</v>
      </c>
      <c r="D3486" s="1061" t="s">
        <v>5473</v>
      </c>
      <c r="E3486" s="1061" t="s">
        <v>13728</v>
      </c>
      <c r="F3486" s="1061" t="s">
        <v>5473</v>
      </c>
      <c r="G3486" s="1061" t="s">
        <v>1739</v>
      </c>
      <c r="H3486" s="1061" t="s">
        <v>129</v>
      </c>
      <c r="I3486" s="1061" t="s">
        <v>21</v>
      </c>
      <c r="J3486" s="1061" t="s">
        <v>7975</v>
      </c>
      <c r="K3486" s="1061" t="s">
        <v>14849</v>
      </c>
      <c r="L3486" s="1061">
        <v>588.75</v>
      </c>
      <c r="M3486" s="1061">
        <v>588.75</v>
      </c>
      <c r="N3486" s="1061">
        <v>588.75</v>
      </c>
      <c r="O3486" s="1061">
        <v>588.75</v>
      </c>
      <c r="P3486" s="1061">
        <v>588.75</v>
      </c>
      <c r="Q3486" s="1061">
        <v>588.75</v>
      </c>
      <c r="R3486" s="1061">
        <v>588.75</v>
      </c>
      <c r="S3486" s="1061">
        <v>588.75</v>
      </c>
      <c r="T3486" s="1061">
        <v>588.75</v>
      </c>
      <c r="U3486" s="1061">
        <v>588.75</v>
      </c>
      <c r="V3486" s="1061">
        <v>588.75</v>
      </c>
      <c r="W3486" s="1061">
        <v>588.75</v>
      </c>
    </row>
    <row r="3487" spans="1:23">
      <c r="A3487" s="908"/>
      <c r="B3487" s="1061" t="s">
        <v>234</v>
      </c>
      <c r="C3487" s="1061" t="s">
        <v>235</v>
      </c>
      <c r="D3487" s="1061" t="s">
        <v>5473</v>
      </c>
      <c r="E3487" s="1061" t="s">
        <v>8662</v>
      </c>
      <c r="F3487" s="1061" t="s">
        <v>8663</v>
      </c>
      <c r="G3487" s="1061" t="s">
        <v>1739</v>
      </c>
      <c r="H3487" s="1061" t="s">
        <v>129</v>
      </c>
      <c r="I3487" s="1061" t="s">
        <v>21</v>
      </c>
      <c r="J3487" s="1061" t="s">
        <v>7975</v>
      </c>
      <c r="K3487" s="1061" t="s">
        <v>14849</v>
      </c>
      <c r="L3487" s="1061">
        <v>128.30000000000001</v>
      </c>
      <c r="M3487" s="1061">
        <v>128.30000000000001</v>
      </c>
      <c r="N3487" s="1061">
        <v>128.30000000000001</v>
      </c>
      <c r="O3487" s="1061">
        <v>128.30000000000001</v>
      </c>
      <c r="P3487" s="1061">
        <v>128.30000000000001</v>
      </c>
      <c r="Q3487" s="1061">
        <v>128.30000000000001</v>
      </c>
      <c r="R3487" s="1061">
        <v>128.30000000000001</v>
      </c>
      <c r="S3487" s="1061">
        <v>128.30000000000001</v>
      </c>
      <c r="T3487" s="1061">
        <v>128.30000000000001</v>
      </c>
      <c r="U3487" s="1061">
        <v>128.30000000000001</v>
      </c>
      <c r="V3487" s="1061">
        <v>128.30000000000001</v>
      </c>
      <c r="W3487" s="1061">
        <v>128.30000000000001</v>
      </c>
    </row>
    <row r="3488" spans="1:23">
      <c r="A3488" s="908"/>
      <c r="B3488" s="1061" t="s">
        <v>234</v>
      </c>
      <c r="C3488" s="1061" t="s">
        <v>235</v>
      </c>
      <c r="D3488" s="1061" t="s">
        <v>5473</v>
      </c>
      <c r="E3488" s="1061" t="s">
        <v>9322</v>
      </c>
      <c r="F3488" s="1061" t="s">
        <v>9323</v>
      </c>
      <c r="G3488" s="1061" t="s">
        <v>1739</v>
      </c>
      <c r="H3488" s="1061" t="s">
        <v>129</v>
      </c>
      <c r="I3488" s="1061" t="s">
        <v>21</v>
      </c>
      <c r="J3488" s="1061" t="s">
        <v>7975</v>
      </c>
      <c r="K3488" s="1061" t="s">
        <v>14849</v>
      </c>
      <c r="L3488" s="1061">
        <v>17.579999999999998</v>
      </c>
      <c r="M3488" s="1061">
        <v>17.579999999999998</v>
      </c>
      <c r="N3488" s="1061">
        <v>17.579999999999998</v>
      </c>
      <c r="O3488" s="1061">
        <v>17.579999999999998</v>
      </c>
      <c r="P3488" s="1061">
        <v>17.579999999999998</v>
      </c>
      <c r="Q3488" s="1061">
        <v>17.579999999999998</v>
      </c>
      <c r="R3488" s="1061">
        <v>17.579999999999998</v>
      </c>
      <c r="S3488" s="1061">
        <v>17.579999999999998</v>
      </c>
      <c r="T3488" s="1061">
        <v>17.579999999999998</v>
      </c>
      <c r="U3488" s="1061">
        <v>17.579999999999998</v>
      </c>
      <c r="V3488" s="1061">
        <v>17.579999999999998</v>
      </c>
      <c r="W3488" s="1061">
        <v>17.579999999999998</v>
      </c>
    </row>
    <row r="3489" spans="1:23">
      <c r="A3489" s="908"/>
      <c r="B3489" s="1061" t="s">
        <v>234</v>
      </c>
      <c r="C3489" s="1061" t="s">
        <v>235</v>
      </c>
      <c r="D3489" s="1061" t="s">
        <v>5473</v>
      </c>
      <c r="E3489" s="1061" t="s">
        <v>6894</v>
      </c>
      <c r="F3489" s="1061" t="s">
        <v>5473</v>
      </c>
      <c r="G3489" s="1061" t="s">
        <v>1739</v>
      </c>
      <c r="H3489" s="1061" t="s">
        <v>129</v>
      </c>
      <c r="I3489" s="1061" t="s">
        <v>21</v>
      </c>
      <c r="J3489" s="1061" t="s">
        <v>7975</v>
      </c>
      <c r="K3489" s="1061" t="s">
        <v>14849</v>
      </c>
      <c r="L3489" s="1061">
        <v>54.09</v>
      </c>
      <c r="M3489" s="1061">
        <v>54.09</v>
      </c>
      <c r="N3489" s="1061">
        <v>54.09</v>
      </c>
      <c r="O3489" s="1061">
        <v>54.09</v>
      </c>
      <c r="P3489" s="1061">
        <v>54.09</v>
      </c>
      <c r="Q3489" s="1061">
        <v>54.09</v>
      </c>
      <c r="R3489" s="1061">
        <v>54.09</v>
      </c>
      <c r="S3489" s="1061">
        <v>54.09</v>
      </c>
      <c r="T3489" s="1061">
        <v>54.09</v>
      </c>
      <c r="U3489" s="1061">
        <v>54.09</v>
      </c>
      <c r="V3489" s="1061">
        <v>54.09</v>
      </c>
      <c r="W3489" s="1061">
        <v>54.09</v>
      </c>
    </row>
    <row r="3490" spans="1:23">
      <c r="A3490" s="908"/>
      <c r="B3490" s="1061" t="s">
        <v>234</v>
      </c>
      <c r="C3490" s="1061" t="s">
        <v>235</v>
      </c>
      <c r="D3490" s="1061" t="s">
        <v>5473</v>
      </c>
      <c r="E3490" s="1061" t="s">
        <v>9324</v>
      </c>
      <c r="F3490" s="1061" t="s">
        <v>9325</v>
      </c>
      <c r="G3490" s="1061" t="s">
        <v>1739</v>
      </c>
      <c r="H3490" s="1061" t="s">
        <v>129</v>
      </c>
      <c r="I3490" s="1061" t="s">
        <v>21</v>
      </c>
      <c r="J3490" s="1061" t="s">
        <v>7975</v>
      </c>
      <c r="K3490" s="1061" t="s">
        <v>14849</v>
      </c>
      <c r="L3490" s="1061">
        <v>32.700000000000003</v>
      </c>
      <c r="M3490" s="1061">
        <v>32.700000000000003</v>
      </c>
      <c r="N3490" s="1061">
        <v>32.700000000000003</v>
      </c>
      <c r="O3490" s="1061">
        <v>32.700000000000003</v>
      </c>
      <c r="P3490" s="1061">
        <v>32.700000000000003</v>
      </c>
      <c r="Q3490" s="1061">
        <v>32.700000000000003</v>
      </c>
      <c r="R3490" s="1061">
        <v>32.700000000000003</v>
      </c>
      <c r="S3490" s="1061">
        <v>32.700000000000003</v>
      </c>
      <c r="T3490" s="1061">
        <v>32.700000000000003</v>
      </c>
      <c r="U3490" s="1061">
        <v>32.700000000000003</v>
      </c>
      <c r="V3490" s="1061">
        <v>32.700000000000003</v>
      </c>
      <c r="W3490" s="1061">
        <v>32.700000000000003</v>
      </c>
    </row>
    <row r="3491" spans="1:23">
      <c r="A3491" s="908"/>
      <c r="B3491" s="1061" t="s">
        <v>234</v>
      </c>
      <c r="C3491" s="1061" t="s">
        <v>235</v>
      </c>
      <c r="D3491" s="1061" t="s">
        <v>5473</v>
      </c>
      <c r="E3491" s="1061" t="s">
        <v>9326</v>
      </c>
      <c r="F3491" s="1061" t="s">
        <v>9325</v>
      </c>
      <c r="G3491" s="1061" t="s">
        <v>1739</v>
      </c>
      <c r="H3491" s="1061" t="s">
        <v>129</v>
      </c>
      <c r="I3491" s="1061" t="s">
        <v>21</v>
      </c>
      <c r="J3491" s="1061" t="s">
        <v>7975</v>
      </c>
      <c r="K3491" s="1061" t="s">
        <v>14849</v>
      </c>
      <c r="L3491" s="1061">
        <v>24.04</v>
      </c>
      <c r="M3491" s="1061">
        <v>24.04</v>
      </c>
      <c r="N3491" s="1061">
        <v>24.04</v>
      </c>
      <c r="O3491" s="1061">
        <v>24.04</v>
      </c>
      <c r="P3491" s="1061">
        <v>24.04</v>
      </c>
      <c r="Q3491" s="1061">
        <v>24.04</v>
      </c>
      <c r="R3491" s="1061">
        <v>24.04</v>
      </c>
      <c r="S3491" s="1061">
        <v>24.04</v>
      </c>
      <c r="T3491" s="1061">
        <v>24.04</v>
      </c>
      <c r="U3491" s="1061">
        <v>24.04</v>
      </c>
      <c r="V3491" s="1061">
        <v>24.04</v>
      </c>
      <c r="W3491" s="1061">
        <v>24.04</v>
      </c>
    </row>
    <row r="3492" spans="1:23">
      <c r="A3492" s="908"/>
      <c r="B3492" s="1061" t="s">
        <v>234</v>
      </c>
      <c r="C3492" s="1061" t="s">
        <v>235</v>
      </c>
      <c r="D3492" s="1061" t="s">
        <v>5473</v>
      </c>
      <c r="E3492" s="1061" t="s">
        <v>8664</v>
      </c>
      <c r="F3492" s="1061" t="s">
        <v>8665</v>
      </c>
      <c r="G3492" s="1061" t="s">
        <v>1739</v>
      </c>
      <c r="H3492" s="1061" t="s">
        <v>129</v>
      </c>
      <c r="I3492" s="1061" t="s">
        <v>21</v>
      </c>
      <c r="J3492" s="1061" t="s">
        <v>7975</v>
      </c>
      <c r="K3492" s="1061" t="s">
        <v>14849</v>
      </c>
      <c r="L3492" s="1061">
        <v>7.47</v>
      </c>
      <c r="M3492" s="1061">
        <v>7.47</v>
      </c>
      <c r="N3492" s="1061">
        <v>7.47</v>
      </c>
      <c r="O3492" s="1061">
        <v>7.47</v>
      </c>
      <c r="P3492" s="1061">
        <v>7.47</v>
      </c>
      <c r="Q3492" s="1061">
        <v>7.47</v>
      </c>
      <c r="R3492" s="1061">
        <v>7.47</v>
      </c>
      <c r="S3492" s="1061">
        <v>7.47</v>
      </c>
      <c r="T3492" s="1061">
        <v>7.47</v>
      </c>
      <c r="U3492" s="1061">
        <v>7.47</v>
      </c>
      <c r="V3492" s="1061">
        <v>7.47</v>
      </c>
      <c r="W3492" s="1061">
        <v>7.47</v>
      </c>
    </row>
    <row r="3493" spans="1:23">
      <c r="A3493" s="908"/>
      <c r="B3493" s="1061" t="s">
        <v>234</v>
      </c>
      <c r="C3493" s="1061" t="s">
        <v>235</v>
      </c>
      <c r="D3493" s="1061" t="s">
        <v>5473</v>
      </c>
      <c r="E3493" s="1061" t="s">
        <v>5791</v>
      </c>
      <c r="F3493" s="1061" t="s">
        <v>10224</v>
      </c>
      <c r="G3493" s="1061" t="s">
        <v>1739</v>
      </c>
      <c r="H3493" s="1061" t="s">
        <v>129</v>
      </c>
      <c r="I3493" s="1061" t="s">
        <v>21</v>
      </c>
      <c r="J3493" s="1061" t="s">
        <v>7975</v>
      </c>
      <c r="K3493" s="1061" t="s">
        <v>14849</v>
      </c>
      <c r="L3493" s="1061">
        <v>204.1</v>
      </c>
      <c r="M3493" s="1061">
        <v>204.1</v>
      </c>
      <c r="N3493" s="1061">
        <v>204.1</v>
      </c>
      <c r="O3493" s="1061">
        <v>204.1</v>
      </c>
      <c r="P3493" s="1061">
        <v>204.1</v>
      </c>
      <c r="Q3493" s="1061">
        <v>204.1</v>
      </c>
      <c r="R3493" s="1061">
        <v>204.1</v>
      </c>
      <c r="S3493" s="1061">
        <v>204.1</v>
      </c>
      <c r="T3493" s="1061">
        <v>204.1</v>
      </c>
      <c r="U3493" s="1061">
        <v>204.1</v>
      </c>
      <c r="V3493" s="1061">
        <v>204.1</v>
      </c>
      <c r="W3493" s="1061">
        <v>204.1</v>
      </c>
    </row>
    <row r="3494" spans="1:23">
      <c r="A3494" s="908"/>
      <c r="B3494" s="1061" t="s">
        <v>234</v>
      </c>
      <c r="C3494" s="1061" t="s">
        <v>235</v>
      </c>
      <c r="D3494" s="1061" t="s">
        <v>5473</v>
      </c>
      <c r="E3494" s="1061" t="s">
        <v>8666</v>
      </c>
      <c r="F3494" s="1061" t="s">
        <v>8667</v>
      </c>
      <c r="G3494" s="1061" t="s">
        <v>1739</v>
      </c>
      <c r="H3494" s="1061" t="s">
        <v>129</v>
      </c>
      <c r="I3494" s="1061" t="s">
        <v>21</v>
      </c>
      <c r="J3494" s="1061" t="s">
        <v>7975</v>
      </c>
      <c r="K3494" s="1061" t="s">
        <v>14849</v>
      </c>
      <c r="L3494" s="1061">
        <v>51.51</v>
      </c>
      <c r="M3494" s="1061">
        <v>51.51</v>
      </c>
      <c r="N3494" s="1061">
        <v>51.51</v>
      </c>
      <c r="O3494" s="1061">
        <v>51.51</v>
      </c>
      <c r="P3494" s="1061">
        <v>51.51</v>
      </c>
      <c r="Q3494" s="1061">
        <v>51.51</v>
      </c>
      <c r="R3494" s="1061">
        <v>51.51</v>
      </c>
      <c r="S3494" s="1061">
        <v>51.51</v>
      </c>
      <c r="T3494" s="1061">
        <v>51.51</v>
      </c>
      <c r="U3494" s="1061">
        <v>51.51</v>
      </c>
      <c r="V3494" s="1061">
        <v>51.51</v>
      </c>
      <c r="W3494" s="1061">
        <v>51.51</v>
      </c>
    </row>
    <row r="3495" spans="1:23">
      <c r="A3495" s="908"/>
      <c r="B3495" s="1061" t="s">
        <v>234</v>
      </c>
      <c r="C3495" s="1061" t="s">
        <v>235</v>
      </c>
      <c r="D3495" s="1061" t="s">
        <v>5473</v>
      </c>
      <c r="E3495" s="1061" t="s">
        <v>8668</v>
      </c>
      <c r="F3495" s="1061" t="s">
        <v>8667</v>
      </c>
      <c r="G3495" s="1061" t="s">
        <v>1739</v>
      </c>
      <c r="H3495" s="1061" t="s">
        <v>129</v>
      </c>
      <c r="I3495" s="1061" t="s">
        <v>21</v>
      </c>
      <c r="J3495" s="1061" t="s">
        <v>7975</v>
      </c>
      <c r="K3495" s="1061" t="s">
        <v>14849</v>
      </c>
      <c r="L3495" s="1061">
        <v>53.84</v>
      </c>
      <c r="M3495" s="1061">
        <v>53.84</v>
      </c>
      <c r="N3495" s="1061">
        <v>53.84</v>
      </c>
      <c r="O3495" s="1061">
        <v>53.84</v>
      </c>
      <c r="P3495" s="1061">
        <v>53.84</v>
      </c>
      <c r="Q3495" s="1061">
        <v>53.84</v>
      </c>
      <c r="R3495" s="1061">
        <v>53.84</v>
      </c>
      <c r="S3495" s="1061">
        <v>53.84</v>
      </c>
      <c r="T3495" s="1061">
        <v>53.84</v>
      </c>
      <c r="U3495" s="1061">
        <v>53.84</v>
      </c>
      <c r="V3495" s="1061">
        <v>53.84</v>
      </c>
      <c r="W3495" s="1061">
        <v>53.84</v>
      </c>
    </row>
    <row r="3496" spans="1:23">
      <c r="A3496" s="908"/>
      <c r="B3496" s="1061" t="s">
        <v>234</v>
      </c>
      <c r="C3496" s="1061" t="s">
        <v>235</v>
      </c>
      <c r="D3496" s="1061" t="s">
        <v>5473</v>
      </c>
      <c r="E3496" s="1061" t="s">
        <v>8669</v>
      </c>
      <c r="F3496" s="1061" t="s">
        <v>8187</v>
      </c>
      <c r="G3496" s="1061" t="s">
        <v>1739</v>
      </c>
      <c r="H3496" s="1061" t="s">
        <v>129</v>
      </c>
      <c r="I3496" s="1061" t="s">
        <v>21</v>
      </c>
      <c r="J3496" s="1061" t="s">
        <v>7975</v>
      </c>
      <c r="K3496" s="1061" t="s">
        <v>14849</v>
      </c>
      <c r="L3496" s="1061">
        <v>548.15</v>
      </c>
      <c r="M3496" s="1061">
        <v>548.15</v>
      </c>
      <c r="N3496" s="1061">
        <v>548.15</v>
      </c>
      <c r="O3496" s="1061">
        <v>548.15</v>
      </c>
      <c r="P3496" s="1061">
        <v>548.15</v>
      </c>
      <c r="Q3496" s="1061">
        <v>548.15</v>
      </c>
      <c r="R3496" s="1061">
        <v>548.15</v>
      </c>
      <c r="S3496" s="1061">
        <v>548.15</v>
      </c>
      <c r="T3496" s="1061">
        <v>548.15</v>
      </c>
      <c r="U3496" s="1061">
        <v>548.15</v>
      </c>
      <c r="V3496" s="1061">
        <v>548.15</v>
      </c>
      <c r="W3496" s="1061">
        <v>548.15</v>
      </c>
    </row>
    <row r="3497" spans="1:23">
      <c r="A3497" s="908"/>
      <c r="B3497" s="1061" t="s">
        <v>234</v>
      </c>
      <c r="C3497" s="1061" t="s">
        <v>235</v>
      </c>
      <c r="D3497" s="1061" t="s">
        <v>5473</v>
      </c>
      <c r="E3497" s="1061" t="s">
        <v>8670</v>
      </c>
      <c r="F3497" s="1061" t="s">
        <v>8671</v>
      </c>
      <c r="G3497" s="1061" t="s">
        <v>1739</v>
      </c>
      <c r="H3497" s="1061" t="s">
        <v>129</v>
      </c>
      <c r="I3497" s="1061" t="s">
        <v>21</v>
      </c>
      <c r="J3497" s="1061" t="s">
        <v>7975</v>
      </c>
      <c r="K3497" s="1061" t="s">
        <v>14849</v>
      </c>
      <c r="L3497" s="1061">
        <v>210.84</v>
      </c>
      <c r="M3497" s="1061">
        <v>210.84</v>
      </c>
      <c r="N3497" s="1061">
        <v>210.84</v>
      </c>
      <c r="O3497" s="1061">
        <v>210.84</v>
      </c>
      <c r="P3497" s="1061">
        <v>210.84</v>
      </c>
      <c r="Q3497" s="1061">
        <v>210.84</v>
      </c>
      <c r="R3497" s="1061">
        <v>210.84</v>
      </c>
      <c r="S3497" s="1061">
        <v>210.84</v>
      </c>
      <c r="T3497" s="1061">
        <v>210.84</v>
      </c>
      <c r="U3497" s="1061">
        <v>210.84</v>
      </c>
      <c r="V3497" s="1061">
        <v>210.84</v>
      </c>
      <c r="W3497" s="1061">
        <v>210.84</v>
      </c>
    </row>
    <row r="3498" spans="1:23">
      <c r="A3498" s="908"/>
      <c r="B3498" s="1061" t="s">
        <v>234</v>
      </c>
      <c r="C3498" s="1061" t="s">
        <v>235</v>
      </c>
      <c r="D3498" s="1061" t="s">
        <v>5473</v>
      </c>
      <c r="E3498" s="1061" t="s">
        <v>8672</v>
      </c>
      <c r="F3498" s="1061" t="s">
        <v>8671</v>
      </c>
      <c r="G3498" s="1061" t="s">
        <v>1739</v>
      </c>
      <c r="H3498" s="1061" t="s">
        <v>129</v>
      </c>
      <c r="I3498" s="1061" t="s">
        <v>21</v>
      </c>
      <c r="J3498" s="1061" t="s">
        <v>7975</v>
      </c>
      <c r="K3498" s="1061" t="s">
        <v>14849</v>
      </c>
      <c r="L3498" s="1061">
        <v>200.8</v>
      </c>
      <c r="M3498" s="1061">
        <v>200.8</v>
      </c>
      <c r="N3498" s="1061">
        <v>200.8</v>
      </c>
      <c r="O3498" s="1061">
        <v>200.8</v>
      </c>
      <c r="P3498" s="1061">
        <v>200.8</v>
      </c>
      <c r="Q3498" s="1061">
        <v>200.8</v>
      </c>
      <c r="R3498" s="1061">
        <v>200.8</v>
      </c>
      <c r="S3498" s="1061">
        <v>200.8</v>
      </c>
      <c r="T3498" s="1061">
        <v>200.8</v>
      </c>
      <c r="U3498" s="1061">
        <v>200.8</v>
      </c>
      <c r="V3498" s="1061">
        <v>200.8</v>
      </c>
      <c r="W3498" s="1061">
        <v>200.8</v>
      </c>
    </row>
    <row r="3499" spans="1:23">
      <c r="A3499" s="908"/>
      <c r="B3499" s="1061" t="s">
        <v>234</v>
      </c>
      <c r="C3499" s="1061" t="s">
        <v>235</v>
      </c>
      <c r="D3499" s="1061" t="s">
        <v>5473</v>
      </c>
      <c r="E3499" s="1061" t="s">
        <v>9150</v>
      </c>
      <c r="F3499" s="1061" t="s">
        <v>8191</v>
      </c>
      <c r="G3499" s="1061" t="s">
        <v>1739</v>
      </c>
      <c r="H3499" s="1061" t="s">
        <v>129</v>
      </c>
      <c r="I3499" s="1061" t="s">
        <v>21</v>
      </c>
      <c r="J3499" s="1061" t="s">
        <v>7975</v>
      </c>
      <c r="K3499" s="1061" t="s">
        <v>14849</v>
      </c>
      <c r="L3499" s="1061">
        <v>32.450000000000003</v>
      </c>
      <c r="M3499" s="1061">
        <v>32.450000000000003</v>
      </c>
      <c r="N3499" s="1061">
        <v>32.450000000000003</v>
      </c>
      <c r="O3499" s="1061">
        <v>32.450000000000003</v>
      </c>
      <c r="P3499" s="1061">
        <v>32.450000000000003</v>
      </c>
      <c r="Q3499" s="1061">
        <v>32.450000000000003</v>
      </c>
      <c r="R3499" s="1061">
        <v>32.450000000000003</v>
      </c>
      <c r="S3499" s="1061">
        <v>32.450000000000003</v>
      </c>
      <c r="T3499" s="1061">
        <v>32.450000000000003</v>
      </c>
      <c r="U3499" s="1061">
        <v>32.450000000000003</v>
      </c>
      <c r="V3499" s="1061">
        <v>32.450000000000003</v>
      </c>
      <c r="W3499" s="1061">
        <v>32.450000000000003</v>
      </c>
    </row>
    <row r="3500" spans="1:23">
      <c r="A3500" s="908"/>
      <c r="B3500" s="1061" t="s">
        <v>234</v>
      </c>
      <c r="C3500" s="1061" t="s">
        <v>235</v>
      </c>
      <c r="D3500" s="1061" t="s">
        <v>5473</v>
      </c>
      <c r="E3500" s="1061" t="s">
        <v>8673</v>
      </c>
      <c r="F3500" s="1061" t="s">
        <v>8674</v>
      </c>
      <c r="G3500" s="1061" t="s">
        <v>1739</v>
      </c>
      <c r="H3500" s="1061" t="s">
        <v>129</v>
      </c>
      <c r="I3500" s="1061" t="s">
        <v>21</v>
      </c>
      <c r="J3500" s="1061" t="s">
        <v>7975</v>
      </c>
      <c r="K3500" s="1061" t="s">
        <v>14849</v>
      </c>
      <c r="L3500" s="1061">
        <v>122.63</v>
      </c>
      <c r="M3500" s="1061">
        <v>122.63</v>
      </c>
      <c r="N3500" s="1061">
        <v>122.63</v>
      </c>
      <c r="O3500" s="1061">
        <v>122.63</v>
      </c>
      <c r="P3500" s="1061">
        <v>122.63</v>
      </c>
      <c r="Q3500" s="1061">
        <v>122.63</v>
      </c>
      <c r="R3500" s="1061">
        <v>122.63</v>
      </c>
      <c r="S3500" s="1061">
        <v>122.63</v>
      </c>
      <c r="T3500" s="1061">
        <v>122.63</v>
      </c>
      <c r="U3500" s="1061">
        <v>122.63</v>
      </c>
      <c r="V3500" s="1061">
        <v>122.63</v>
      </c>
      <c r="W3500" s="1061">
        <v>122.63</v>
      </c>
    </row>
    <row r="3501" spans="1:23">
      <c r="A3501" s="908"/>
      <c r="B3501" s="1061" t="s">
        <v>234</v>
      </c>
      <c r="C3501" s="1061" t="s">
        <v>235</v>
      </c>
      <c r="D3501" s="1061" t="s">
        <v>5473</v>
      </c>
      <c r="E3501" s="1061" t="s">
        <v>8675</v>
      </c>
      <c r="F3501" s="1061" t="s">
        <v>5473</v>
      </c>
      <c r="G3501" s="1061" t="s">
        <v>1739</v>
      </c>
      <c r="H3501" s="1061" t="s">
        <v>129</v>
      </c>
      <c r="I3501" s="1061" t="s">
        <v>21</v>
      </c>
      <c r="J3501" s="1061" t="s">
        <v>7975</v>
      </c>
      <c r="K3501" s="1061" t="s">
        <v>14849</v>
      </c>
      <c r="L3501" s="1061">
        <v>35.15</v>
      </c>
      <c r="M3501" s="1061">
        <v>35.15</v>
      </c>
      <c r="N3501" s="1061">
        <v>35.15</v>
      </c>
      <c r="O3501" s="1061">
        <v>35.15</v>
      </c>
      <c r="P3501" s="1061">
        <v>35.15</v>
      </c>
      <c r="Q3501" s="1061">
        <v>35.15</v>
      </c>
      <c r="R3501" s="1061">
        <v>35.15</v>
      </c>
      <c r="S3501" s="1061">
        <v>35.15</v>
      </c>
      <c r="T3501" s="1061">
        <v>35.15</v>
      </c>
      <c r="U3501" s="1061">
        <v>35.15</v>
      </c>
      <c r="V3501" s="1061">
        <v>35.15</v>
      </c>
      <c r="W3501" s="1061">
        <v>35.15</v>
      </c>
    </row>
    <row r="3502" spans="1:23">
      <c r="A3502" s="908"/>
      <c r="B3502" s="1061" t="s">
        <v>234</v>
      </c>
      <c r="C3502" s="1061" t="s">
        <v>235</v>
      </c>
      <c r="D3502" s="1061" t="s">
        <v>5473</v>
      </c>
      <c r="E3502" s="1061" t="s">
        <v>9151</v>
      </c>
      <c r="F3502" s="1061" t="s">
        <v>9152</v>
      </c>
      <c r="G3502" s="1061" t="s">
        <v>1739</v>
      </c>
      <c r="H3502" s="1061" t="s">
        <v>129</v>
      </c>
      <c r="I3502" s="1061" t="s">
        <v>21</v>
      </c>
      <c r="J3502" s="1061" t="s">
        <v>7975</v>
      </c>
      <c r="K3502" s="1061" t="s">
        <v>14849</v>
      </c>
      <c r="L3502" s="1061">
        <v>42.44</v>
      </c>
      <c r="M3502" s="1061">
        <v>42.44</v>
      </c>
      <c r="N3502" s="1061">
        <v>42.44</v>
      </c>
      <c r="O3502" s="1061">
        <v>42.44</v>
      </c>
      <c r="P3502" s="1061">
        <v>42.44</v>
      </c>
      <c r="Q3502" s="1061">
        <v>42.44</v>
      </c>
      <c r="R3502" s="1061">
        <v>42.44</v>
      </c>
      <c r="S3502" s="1061">
        <v>42.44</v>
      </c>
      <c r="T3502" s="1061">
        <v>42.44</v>
      </c>
      <c r="U3502" s="1061">
        <v>42.44</v>
      </c>
      <c r="V3502" s="1061">
        <v>42.44</v>
      </c>
      <c r="W3502" s="1061">
        <v>42.44</v>
      </c>
    </row>
    <row r="3503" spans="1:23">
      <c r="A3503" s="908"/>
      <c r="B3503" s="1061" t="s">
        <v>234</v>
      </c>
      <c r="C3503" s="1061" t="s">
        <v>235</v>
      </c>
      <c r="D3503" s="1061" t="s">
        <v>5473</v>
      </c>
      <c r="E3503" s="1061" t="s">
        <v>5792</v>
      </c>
      <c r="F3503" s="1061" t="s">
        <v>5793</v>
      </c>
      <c r="G3503" s="1061" t="s">
        <v>1739</v>
      </c>
      <c r="H3503" s="1061" t="s">
        <v>129</v>
      </c>
      <c r="I3503" s="1061" t="s">
        <v>21</v>
      </c>
      <c r="J3503" s="1061" t="s">
        <v>7975</v>
      </c>
      <c r="K3503" s="1061" t="s">
        <v>14849</v>
      </c>
      <c r="L3503" s="1061">
        <v>56.36</v>
      </c>
      <c r="M3503" s="1061">
        <v>56.36</v>
      </c>
      <c r="N3503" s="1061">
        <v>56.36</v>
      </c>
      <c r="O3503" s="1061">
        <v>56.36</v>
      </c>
      <c r="P3503" s="1061">
        <v>56.36</v>
      </c>
      <c r="Q3503" s="1061">
        <v>56.36</v>
      </c>
      <c r="R3503" s="1061">
        <v>56.36</v>
      </c>
      <c r="S3503" s="1061">
        <v>56.36</v>
      </c>
      <c r="T3503" s="1061">
        <v>56.36</v>
      </c>
      <c r="U3503" s="1061">
        <v>56.36</v>
      </c>
      <c r="V3503" s="1061">
        <v>56.36</v>
      </c>
      <c r="W3503" s="1061">
        <v>56.36</v>
      </c>
    </row>
    <row r="3504" spans="1:23">
      <c r="A3504" s="908"/>
      <c r="B3504" s="1061" t="s">
        <v>234</v>
      </c>
      <c r="C3504" s="1061" t="s">
        <v>235</v>
      </c>
      <c r="D3504" s="1061" t="s">
        <v>5473</v>
      </c>
      <c r="E3504" s="1061" t="s">
        <v>8189</v>
      </c>
      <c r="F3504" s="1061" t="s">
        <v>8190</v>
      </c>
      <c r="G3504" s="1061" t="s">
        <v>1739</v>
      </c>
      <c r="H3504" s="1061" t="s">
        <v>129</v>
      </c>
      <c r="I3504" s="1061" t="s">
        <v>21</v>
      </c>
      <c r="J3504" s="1061" t="s">
        <v>7975</v>
      </c>
      <c r="K3504" s="1061" t="s">
        <v>14849</v>
      </c>
      <c r="L3504" s="1061">
        <v>131.79</v>
      </c>
      <c r="M3504" s="1061">
        <v>131.79</v>
      </c>
      <c r="N3504" s="1061">
        <v>131.79</v>
      </c>
      <c r="O3504" s="1061">
        <v>131.79</v>
      </c>
      <c r="P3504" s="1061">
        <v>131.79</v>
      </c>
      <c r="Q3504" s="1061">
        <v>131.79</v>
      </c>
      <c r="R3504" s="1061">
        <v>131.79</v>
      </c>
      <c r="S3504" s="1061">
        <v>131.79</v>
      </c>
      <c r="T3504" s="1061">
        <v>131.79</v>
      </c>
      <c r="U3504" s="1061">
        <v>131.79</v>
      </c>
      <c r="V3504" s="1061">
        <v>131.79</v>
      </c>
      <c r="W3504" s="1061">
        <v>131.79</v>
      </c>
    </row>
    <row r="3505" spans="1:23">
      <c r="A3505" s="908"/>
      <c r="B3505" s="1061" t="s">
        <v>234</v>
      </c>
      <c r="C3505" s="1061" t="s">
        <v>235</v>
      </c>
      <c r="D3505" s="1061" t="s">
        <v>5473</v>
      </c>
      <c r="E3505" s="1061" t="s">
        <v>9327</v>
      </c>
      <c r="F3505" s="1061" t="s">
        <v>8193</v>
      </c>
      <c r="G3505" s="1061" t="s">
        <v>1739</v>
      </c>
      <c r="H3505" s="1061" t="s">
        <v>129</v>
      </c>
      <c r="I3505" s="1061" t="s">
        <v>21</v>
      </c>
      <c r="J3505" s="1061" t="s">
        <v>7975</v>
      </c>
      <c r="K3505" s="1061" t="s">
        <v>14849</v>
      </c>
      <c r="L3505" s="1061">
        <v>59.15</v>
      </c>
      <c r="M3505" s="1061">
        <v>59.15</v>
      </c>
      <c r="N3505" s="1061">
        <v>59.15</v>
      </c>
      <c r="O3505" s="1061">
        <v>59.15</v>
      </c>
      <c r="P3505" s="1061">
        <v>59.15</v>
      </c>
      <c r="Q3505" s="1061">
        <v>59.15</v>
      </c>
      <c r="R3505" s="1061">
        <v>59.15</v>
      </c>
      <c r="S3505" s="1061">
        <v>59.15</v>
      </c>
      <c r="T3505" s="1061">
        <v>59.15</v>
      </c>
      <c r="U3505" s="1061">
        <v>59.15</v>
      </c>
      <c r="V3505" s="1061">
        <v>59.15</v>
      </c>
      <c r="W3505" s="1061">
        <v>59.15</v>
      </c>
    </row>
    <row r="3506" spans="1:23">
      <c r="A3506" s="908"/>
      <c r="B3506" s="1061" t="s">
        <v>234</v>
      </c>
      <c r="C3506" s="1061" t="s">
        <v>235</v>
      </c>
      <c r="D3506" s="1061" t="s">
        <v>5473</v>
      </c>
      <c r="E3506" s="1061" t="s">
        <v>9859</v>
      </c>
      <c r="F3506" s="1061" t="s">
        <v>9858</v>
      </c>
      <c r="G3506" s="1061" t="s">
        <v>1739</v>
      </c>
      <c r="H3506" s="1061" t="s">
        <v>129</v>
      </c>
      <c r="I3506" s="1061" t="s">
        <v>21</v>
      </c>
      <c r="J3506" s="1061" t="s">
        <v>7975</v>
      </c>
      <c r="K3506" s="1061" t="s">
        <v>14849</v>
      </c>
      <c r="L3506" s="1061">
        <v>1445.12</v>
      </c>
      <c r="M3506" s="1061">
        <v>1445.12</v>
      </c>
      <c r="N3506" s="1061">
        <v>1445.12</v>
      </c>
      <c r="O3506" s="1061">
        <v>1445.12</v>
      </c>
      <c r="P3506" s="1061">
        <v>1445.12</v>
      </c>
      <c r="Q3506" s="1061">
        <v>1445.12</v>
      </c>
      <c r="R3506" s="1061">
        <v>1445.12</v>
      </c>
      <c r="S3506" s="1061">
        <v>1445.12</v>
      </c>
      <c r="T3506" s="1061">
        <v>1445.12</v>
      </c>
      <c r="U3506" s="1061">
        <v>1445.12</v>
      </c>
      <c r="V3506" s="1061">
        <v>1445.12</v>
      </c>
      <c r="W3506" s="1061">
        <v>1445.12</v>
      </c>
    </row>
    <row r="3507" spans="1:23">
      <c r="A3507" s="908"/>
      <c r="B3507" s="1061" t="s">
        <v>234</v>
      </c>
      <c r="C3507" s="1061" t="s">
        <v>235</v>
      </c>
      <c r="D3507" s="1061" t="s">
        <v>5473</v>
      </c>
      <c r="E3507" s="1061" t="s">
        <v>8676</v>
      </c>
      <c r="F3507" s="1061" t="s">
        <v>5473</v>
      </c>
      <c r="G3507" s="1061" t="s">
        <v>1739</v>
      </c>
      <c r="H3507" s="1061" t="s">
        <v>129</v>
      </c>
      <c r="I3507" s="1061" t="s">
        <v>21</v>
      </c>
      <c r="J3507" s="1061" t="s">
        <v>7975</v>
      </c>
      <c r="K3507" s="1061" t="s">
        <v>14849</v>
      </c>
      <c r="L3507" s="1061">
        <v>55.51</v>
      </c>
      <c r="M3507" s="1061">
        <v>55.51</v>
      </c>
      <c r="N3507" s="1061">
        <v>55.51</v>
      </c>
      <c r="O3507" s="1061">
        <v>55.51</v>
      </c>
      <c r="P3507" s="1061">
        <v>55.51</v>
      </c>
      <c r="Q3507" s="1061">
        <v>55.51</v>
      </c>
      <c r="R3507" s="1061">
        <v>55.51</v>
      </c>
      <c r="S3507" s="1061">
        <v>55.51</v>
      </c>
      <c r="T3507" s="1061">
        <v>55.51</v>
      </c>
      <c r="U3507" s="1061">
        <v>55.51</v>
      </c>
      <c r="V3507" s="1061">
        <v>55.51</v>
      </c>
      <c r="W3507" s="1061">
        <v>55.51</v>
      </c>
    </row>
    <row r="3508" spans="1:23">
      <c r="A3508" s="908"/>
      <c r="B3508" s="1061" t="s">
        <v>234</v>
      </c>
      <c r="C3508" s="1061" t="s">
        <v>235</v>
      </c>
      <c r="D3508" s="1061" t="s">
        <v>5473</v>
      </c>
      <c r="E3508" s="1061" t="s">
        <v>9328</v>
      </c>
      <c r="F3508" s="1061" t="s">
        <v>9329</v>
      </c>
      <c r="G3508" s="1061" t="s">
        <v>1739</v>
      </c>
      <c r="H3508" s="1061" t="s">
        <v>129</v>
      </c>
      <c r="I3508" s="1061" t="s">
        <v>21</v>
      </c>
      <c r="J3508" s="1061" t="s">
        <v>7975</v>
      </c>
      <c r="K3508" s="1061" t="s">
        <v>14849</v>
      </c>
      <c r="L3508" s="1061">
        <v>606.22</v>
      </c>
      <c r="M3508" s="1061">
        <v>606.22</v>
      </c>
      <c r="N3508" s="1061">
        <v>606.22</v>
      </c>
      <c r="O3508" s="1061">
        <v>606.22</v>
      </c>
      <c r="P3508" s="1061">
        <v>606.22</v>
      </c>
      <c r="Q3508" s="1061">
        <v>606.22</v>
      </c>
      <c r="R3508" s="1061">
        <v>606.22</v>
      </c>
      <c r="S3508" s="1061">
        <v>606.22</v>
      </c>
      <c r="T3508" s="1061">
        <v>606.22</v>
      </c>
      <c r="U3508" s="1061">
        <v>606.22</v>
      </c>
      <c r="V3508" s="1061">
        <v>606.22</v>
      </c>
      <c r="W3508" s="1061">
        <v>606.22</v>
      </c>
    </row>
    <row r="3509" spans="1:23">
      <c r="A3509" s="908"/>
      <c r="B3509" s="1061" t="s">
        <v>234</v>
      </c>
      <c r="C3509" s="1061" t="s">
        <v>235</v>
      </c>
      <c r="D3509" s="1061" t="s">
        <v>5473</v>
      </c>
      <c r="E3509" s="1061" t="s">
        <v>9330</v>
      </c>
      <c r="F3509" s="1061" t="s">
        <v>9331</v>
      </c>
      <c r="G3509" s="1061" t="s">
        <v>1739</v>
      </c>
      <c r="H3509" s="1061" t="s">
        <v>129</v>
      </c>
      <c r="I3509" s="1061" t="s">
        <v>21</v>
      </c>
      <c r="J3509" s="1061" t="s">
        <v>7975</v>
      </c>
      <c r="K3509" s="1061" t="s">
        <v>14849</v>
      </c>
      <c r="L3509" s="1061">
        <v>267.07</v>
      </c>
      <c r="M3509" s="1061">
        <v>267.07</v>
      </c>
      <c r="N3509" s="1061">
        <v>267.07</v>
      </c>
      <c r="O3509" s="1061">
        <v>267.07</v>
      </c>
      <c r="P3509" s="1061">
        <v>267.07</v>
      </c>
      <c r="Q3509" s="1061">
        <v>267.07</v>
      </c>
      <c r="R3509" s="1061">
        <v>267.07</v>
      </c>
      <c r="S3509" s="1061">
        <v>267.07</v>
      </c>
      <c r="T3509" s="1061">
        <v>267.07</v>
      </c>
      <c r="U3509" s="1061">
        <v>267.07</v>
      </c>
      <c r="V3509" s="1061">
        <v>267.07</v>
      </c>
      <c r="W3509" s="1061">
        <v>267.07</v>
      </c>
    </row>
    <row r="3510" spans="1:23">
      <c r="A3510" s="908"/>
      <c r="B3510" s="1061" t="s">
        <v>234</v>
      </c>
      <c r="C3510" s="1061" t="s">
        <v>235</v>
      </c>
      <c r="D3510" s="1061" t="s">
        <v>5473</v>
      </c>
      <c r="E3510" s="1061" t="s">
        <v>5794</v>
      </c>
      <c r="F3510" s="1061" t="s">
        <v>5795</v>
      </c>
      <c r="G3510" s="1061" t="s">
        <v>1739</v>
      </c>
      <c r="H3510" s="1061" t="s">
        <v>129</v>
      </c>
      <c r="I3510" s="1061" t="s">
        <v>21</v>
      </c>
      <c r="J3510" s="1061" t="s">
        <v>7975</v>
      </c>
      <c r="K3510" s="1061" t="s">
        <v>14849</v>
      </c>
      <c r="L3510" s="1061">
        <v>48.67</v>
      </c>
      <c r="M3510" s="1061">
        <v>48.67</v>
      </c>
      <c r="N3510" s="1061">
        <v>48.67</v>
      </c>
      <c r="O3510" s="1061">
        <v>48.67</v>
      </c>
      <c r="P3510" s="1061">
        <v>48.67</v>
      </c>
      <c r="Q3510" s="1061">
        <v>48.67</v>
      </c>
      <c r="R3510" s="1061">
        <v>48.67</v>
      </c>
      <c r="S3510" s="1061">
        <v>48.67</v>
      </c>
      <c r="T3510" s="1061">
        <v>48.67</v>
      </c>
      <c r="U3510" s="1061">
        <v>48.67</v>
      </c>
      <c r="V3510" s="1061">
        <v>48.67</v>
      </c>
      <c r="W3510" s="1061">
        <v>48.67</v>
      </c>
    </row>
    <row r="3511" spans="1:23">
      <c r="A3511" s="908"/>
      <c r="B3511" s="1061" t="s">
        <v>234</v>
      </c>
      <c r="C3511" s="1061" t="s">
        <v>235</v>
      </c>
      <c r="D3511" s="1061" t="s">
        <v>5473</v>
      </c>
      <c r="E3511" s="1061" t="s">
        <v>9332</v>
      </c>
      <c r="F3511" s="1061" t="s">
        <v>9333</v>
      </c>
      <c r="G3511" s="1061" t="s">
        <v>1739</v>
      </c>
      <c r="H3511" s="1061" t="s">
        <v>129</v>
      </c>
      <c r="I3511" s="1061" t="s">
        <v>21</v>
      </c>
      <c r="J3511" s="1061" t="s">
        <v>7975</v>
      </c>
      <c r="K3511" s="1061" t="s">
        <v>14849</v>
      </c>
      <c r="L3511" s="1061">
        <v>245</v>
      </c>
      <c r="M3511" s="1061">
        <v>245</v>
      </c>
      <c r="N3511" s="1061">
        <v>245</v>
      </c>
      <c r="O3511" s="1061">
        <v>245</v>
      </c>
      <c r="P3511" s="1061">
        <v>245</v>
      </c>
      <c r="Q3511" s="1061">
        <v>245</v>
      </c>
      <c r="R3511" s="1061">
        <v>245</v>
      </c>
      <c r="S3511" s="1061">
        <v>245</v>
      </c>
      <c r="T3511" s="1061">
        <v>245</v>
      </c>
      <c r="U3511" s="1061">
        <v>245</v>
      </c>
      <c r="V3511" s="1061">
        <v>245</v>
      </c>
      <c r="W3511" s="1061">
        <v>245</v>
      </c>
    </row>
    <row r="3512" spans="1:23">
      <c r="A3512" s="908"/>
      <c r="B3512" s="1061" t="s">
        <v>234</v>
      </c>
      <c r="C3512" s="1061" t="s">
        <v>235</v>
      </c>
      <c r="D3512" s="1061" t="s">
        <v>5473</v>
      </c>
      <c r="E3512" s="1061" t="s">
        <v>8677</v>
      </c>
      <c r="F3512" s="1061" t="s">
        <v>10580</v>
      </c>
      <c r="G3512" s="1061" t="s">
        <v>1739</v>
      </c>
      <c r="H3512" s="1061" t="s">
        <v>129</v>
      </c>
      <c r="I3512" s="1061" t="s">
        <v>21</v>
      </c>
      <c r="J3512" s="1061" t="s">
        <v>7975</v>
      </c>
      <c r="K3512" s="1061" t="s">
        <v>14849</v>
      </c>
      <c r="L3512" s="1061">
        <v>220.21</v>
      </c>
      <c r="M3512" s="1061">
        <v>220.21</v>
      </c>
      <c r="N3512" s="1061">
        <v>220.21</v>
      </c>
      <c r="O3512" s="1061">
        <v>220.21</v>
      </c>
      <c r="P3512" s="1061">
        <v>220.21</v>
      </c>
      <c r="Q3512" s="1061">
        <v>220.21</v>
      </c>
      <c r="R3512" s="1061">
        <v>220.21</v>
      </c>
      <c r="S3512" s="1061">
        <v>220.21</v>
      </c>
      <c r="T3512" s="1061">
        <v>220.21</v>
      </c>
      <c r="U3512" s="1061">
        <v>220.21</v>
      </c>
      <c r="V3512" s="1061">
        <v>220.21</v>
      </c>
      <c r="W3512" s="1061">
        <v>220.21</v>
      </c>
    </row>
    <row r="3513" spans="1:23">
      <c r="A3513" s="908"/>
      <c r="B3513" s="1061" t="s">
        <v>234</v>
      </c>
      <c r="C3513" s="1061" t="s">
        <v>235</v>
      </c>
      <c r="D3513" s="1061" t="s">
        <v>5473</v>
      </c>
      <c r="E3513" s="1061" t="s">
        <v>8678</v>
      </c>
      <c r="F3513" s="1061" t="s">
        <v>5473</v>
      </c>
      <c r="G3513" s="1061" t="s">
        <v>1739</v>
      </c>
      <c r="H3513" s="1061" t="s">
        <v>129</v>
      </c>
      <c r="I3513" s="1061" t="s">
        <v>21</v>
      </c>
      <c r="J3513" s="1061" t="s">
        <v>7975</v>
      </c>
      <c r="K3513" s="1061" t="s">
        <v>14849</v>
      </c>
      <c r="L3513" s="1061">
        <v>126.21</v>
      </c>
      <c r="M3513" s="1061">
        <v>126.21</v>
      </c>
      <c r="N3513" s="1061">
        <v>126.21</v>
      </c>
      <c r="O3513" s="1061">
        <v>126.21</v>
      </c>
      <c r="P3513" s="1061">
        <v>126.21</v>
      </c>
      <c r="Q3513" s="1061">
        <v>126.21</v>
      </c>
      <c r="R3513" s="1061">
        <v>126.21</v>
      </c>
      <c r="S3513" s="1061">
        <v>126.21</v>
      </c>
      <c r="T3513" s="1061">
        <v>126.21</v>
      </c>
      <c r="U3513" s="1061">
        <v>126.21</v>
      </c>
      <c r="V3513" s="1061">
        <v>126.21</v>
      </c>
      <c r="W3513" s="1061">
        <v>126.21</v>
      </c>
    </row>
    <row r="3514" spans="1:23">
      <c r="A3514" s="908"/>
      <c r="B3514" s="1061" t="s">
        <v>234</v>
      </c>
      <c r="C3514" s="1061" t="s">
        <v>235</v>
      </c>
      <c r="D3514" s="1061" t="s">
        <v>5473</v>
      </c>
      <c r="E3514" s="1061" t="s">
        <v>5796</v>
      </c>
      <c r="F3514" s="1061" t="s">
        <v>5797</v>
      </c>
      <c r="G3514" s="1061" t="s">
        <v>1739</v>
      </c>
      <c r="H3514" s="1061" t="s">
        <v>129</v>
      </c>
      <c r="I3514" s="1061" t="s">
        <v>21</v>
      </c>
      <c r="J3514" s="1061" t="s">
        <v>7975</v>
      </c>
      <c r="K3514" s="1061" t="s">
        <v>14849</v>
      </c>
      <c r="L3514" s="1061">
        <v>716.77</v>
      </c>
      <c r="M3514" s="1061">
        <v>716.77</v>
      </c>
      <c r="N3514" s="1061">
        <v>716.77</v>
      </c>
      <c r="O3514" s="1061">
        <v>716.77</v>
      </c>
      <c r="P3514" s="1061">
        <v>716.77</v>
      </c>
      <c r="Q3514" s="1061">
        <v>716.77</v>
      </c>
      <c r="R3514" s="1061">
        <v>716.77</v>
      </c>
      <c r="S3514" s="1061">
        <v>716.77</v>
      </c>
      <c r="T3514" s="1061">
        <v>716.77</v>
      </c>
      <c r="U3514" s="1061">
        <v>716.77</v>
      </c>
      <c r="V3514" s="1061">
        <v>716.77</v>
      </c>
      <c r="W3514" s="1061">
        <v>716.77</v>
      </c>
    </row>
    <row r="3515" spans="1:23">
      <c r="A3515" s="908"/>
      <c r="B3515" s="1061" t="s">
        <v>234</v>
      </c>
      <c r="C3515" s="1061" t="s">
        <v>235</v>
      </c>
      <c r="D3515" s="1061" t="s">
        <v>5473</v>
      </c>
      <c r="E3515" s="1061" t="s">
        <v>6919</v>
      </c>
      <c r="F3515" s="1061" t="s">
        <v>5473</v>
      </c>
      <c r="G3515" s="1061" t="s">
        <v>1739</v>
      </c>
      <c r="H3515" s="1061" t="s">
        <v>129</v>
      </c>
      <c r="I3515" s="1061" t="s">
        <v>21</v>
      </c>
      <c r="J3515" s="1061" t="s">
        <v>7975</v>
      </c>
      <c r="K3515" s="1061" t="s">
        <v>14849</v>
      </c>
      <c r="L3515" s="1061">
        <v>313.31</v>
      </c>
      <c r="M3515" s="1061">
        <v>313.31</v>
      </c>
      <c r="N3515" s="1061">
        <v>313.31</v>
      </c>
      <c r="O3515" s="1061">
        <v>313.31</v>
      </c>
      <c r="P3515" s="1061">
        <v>313.31</v>
      </c>
      <c r="Q3515" s="1061">
        <v>313.31</v>
      </c>
      <c r="R3515" s="1061">
        <v>313.31</v>
      </c>
      <c r="S3515" s="1061">
        <v>313.31</v>
      </c>
      <c r="T3515" s="1061">
        <v>313.31</v>
      </c>
      <c r="U3515" s="1061">
        <v>313.31</v>
      </c>
      <c r="V3515" s="1061">
        <v>313.31</v>
      </c>
      <c r="W3515" s="1061">
        <v>313.31</v>
      </c>
    </row>
    <row r="3516" spans="1:23">
      <c r="A3516" s="908"/>
      <c r="B3516" s="1061" t="s">
        <v>234</v>
      </c>
      <c r="C3516" s="1061" t="s">
        <v>235</v>
      </c>
      <c r="D3516" s="1061" t="s">
        <v>5473</v>
      </c>
      <c r="E3516" s="1061" t="s">
        <v>9861</v>
      </c>
      <c r="F3516" s="1061" t="s">
        <v>9860</v>
      </c>
      <c r="G3516" s="1061" t="s">
        <v>1739</v>
      </c>
      <c r="H3516" s="1061" t="s">
        <v>129</v>
      </c>
      <c r="I3516" s="1061" t="s">
        <v>21</v>
      </c>
      <c r="J3516" s="1061" t="s">
        <v>7975</v>
      </c>
      <c r="K3516" s="1061" t="s">
        <v>14849</v>
      </c>
      <c r="L3516" s="1061">
        <v>1529.2</v>
      </c>
      <c r="M3516" s="1061">
        <v>1529.2</v>
      </c>
      <c r="N3516" s="1061">
        <v>1529.2</v>
      </c>
      <c r="O3516" s="1061">
        <v>1529.2</v>
      </c>
      <c r="P3516" s="1061">
        <v>1529.2</v>
      </c>
      <c r="Q3516" s="1061">
        <v>1529.2</v>
      </c>
      <c r="R3516" s="1061">
        <v>1529.2</v>
      </c>
      <c r="S3516" s="1061">
        <v>1529.2</v>
      </c>
      <c r="T3516" s="1061">
        <v>1529.2</v>
      </c>
      <c r="U3516" s="1061">
        <v>1529.2</v>
      </c>
      <c r="V3516" s="1061">
        <v>1529.2</v>
      </c>
      <c r="W3516" s="1061">
        <v>1529.2</v>
      </c>
    </row>
    <row r="3517" spans="1:23">
      <c r="A3517" s="908"/>
      <c r="B3517" s="1061" t="s">
        <v>234</v>
      </c>
      <c r="C3517" s="1061" t="s">
        <v>235</v>
      </c>
      <c r="D3517" s="1061" t="s">
        <v>5473</v>
      </c>
      <c r="E3517" s="1061" t="s">
        <v>9334</v>
      </c>
      <c r="F3517" s="1061" t="s">
        <v>9335</v>
      </c>
      <c r="G3517" s="1061" t="s">
        <v>1739</v>
      </c>
      <c r="H3517" s="1061" t="s">
        <v>129</v>
      </c>
      <c r="I3517" s="1061" t="s">
        <v>21</v>
      </c>
      <c r="J3517" s="1061" t="s">
        <v>7975</v>
      </c>
      <c r="K3517" s="1061" t="s">
        <v>14849</v>
      </c>
      <c r="L3517" s="1061">
        <v>550.80999999999995</v>
      </c>
      <c r="M3517" s="1061">
        <v>550.80999999999995</v>
      </c>
      <c r="N3517" s="1061">
        <v>550.80999999999995</v>
      </c>
      <c r="O3517" s="1061">
        <v>550.80999999999995</v>
      </c>
      <c r="P3517" s="1061">
        <v>550.80999999999995</v>
      </c>
      <c r="Q3517" s="1061">
        <v>550.80999999999995</v>
      </c>
      <c r="R3517" s="1061">
        <v>550.80999999999995</v>
      </c>
      <c r="S3517" s="1061">
        <v>550.80999999999995</v>
      </c>
      <c r="T3517" s="1061">
        <v>550.80999999999995</v>
      </c>
      <c r="U3517" s="1061">
        <v>550.80999999999995</v>
      </c>
      <c r="V3517" s="1061">
        <v>550.80999999999995</v>
      </c>
      <c r="W3517" s="1061">
        <v>550.80999999999995</v>
      </c>
    </row>
    <row r="3518" spans="1:23">
      <c r="A3518" s="908"/>
      <c r="B3518" s="1061" t="s">
        <v>234</v>
      </c>
      <c r="C3518" s="1061" t="s">
        <v>235</v>
      </c>
      <c r="D3518" s="1061" t="s">
        <v>5473</v>
      </c>
      <c r="E3518" s="1061" t="s">
        <v>9336</v>
      </c>
      <c r="F3518" s="1061" t="s">
        <v>9152</v>
      </c>
      <c r="G3518" s="1061" t="s">
        <v>1739</v>
      </c>
      <c r="H3518" s="1061" t="s">
        <v>129</v>
      </c>
      <c r="I3518" s="1061" t="s">
        <v>21</v>
      </c>
      <c r="J3518" s="1061" t="s">
        <v>7975</v>
      </c>
      <c r="K3518" s="1061" t="s">
        <v>14849</v>
      </c>
      <c r="L3518" s="1061">
        <v>65.900000000000006</v>
      </c>
      <c r="M3518" s="1061">
        <v>65.900000000000006</v>
      </c>
      <c r="N3518" s="1061">
        <v>65.900000000000006</v>
      </c>
      <c r="O3518" s="1061">
        <v>65.900000000000006</v>
      </c>
      <c r="P3518" s="1061">
        <v>65.900000000000006</v>
      </c>
      <c r="Q3518" s="1061">
        <v>65.900000000000006</v>
      </c>
      <c r="R3518" s="1061">
        <v>65.900000000000006</v>
      </c>
      <c r="S3518" s="1061">
        <v>65.900000000000006</v>
      </c>
      <c r="T3518" s="1061">
        <v>65.900000000000006</v>
      </c>
      <c r="U3518" s="1061">
        <v>65.900000000000006</v>
      </c>
      <c r="V3518" s="1061">
        <v>65.900000000000006</v>
      </c>
      <c r="W3518" s="1061">
        <v>65.900000000000006</v>
      </c>
    </row>
    <row r="3519" spans="1:23">
      <c r="A3519" s="908"/>
      <c r="B3519" s="1061" t="s">
        <v>234</v>
      </c>
      <c r="C3519" s="1061" t="s">
        <v>235</v>
      </c>
      <c r="D3519" s="1061" t="s">
        <v>5473</v>
      </c>
      <c r="E3519" s="1061" t="s">
        <v>9862</v>
      </c>
      <c r="F3519" s="1061" t="s">
        <v>9333</v>
      </c>
      <c r="G3519" s="1061" t="s">
        <v>1739</v>
      </c>
      <c r="H3519" s="1061" t="s">
        <v>129</v>
      </c>
      <c r="I3519" s="1061" t="s">
        <v>21</v>
      </c>
      <c r="J3519" s="1061" t="s">
        <v>7975</v>
      </c>
      <c r="K3519" s="1061" t="s">
        <v>14849</v>
      </c>
      <c r="L3519" s="1061">
        <v>410.07</v>
      </c>
      <c r="M3519" s="1061">
        <v>410.07</v>
      </c>
      <c r="N3519" s="1061">
        <v>410.07</v>
      </c>
      <c r="O3519" s="1061">
        <v>410.07</v>
      </c>
      <c r="P3519" s="1061">
        <v>410.07</v>
      </c>
      <c r="Q3519" s="1061">
        <v>410.07</v>
      </c>
      <c r="R3519" s="1061">
        <v>410.07</v>
      </c>
      <c r="S3519" s="1061">
        <v>410.07</v>
      </c>
      <c r="T3519" s="1061">
        <v>410.07</v>
      </c>
      <c r="U3519" s="1061">
        <v>410.07</v>
      </c>
      <c r="V3519" s="1061">
        <v>410.07</v>
      </c>
      <c r="W3519" s="1061">
        <v>410.07</v>
      </c>
    </row>
    <row r="3520" spans="1:23">
      <c r="A3520" s="908"/>
      <c r="B3520" s="1061" t="s">
        <v>234</v>
      </c>
      <c r="C3520" s="1061" t="s">
        <v>235</v>
      </c>
      <c r="D3520" s="1061" t="s">
        <v>5473</v>
      </c>
      <c r="E3520" s="1061" t="s">
        <v>5800</v>
      </c>
      <c r="F3520" s="1061" t="s">
        <v>5801</v>
      </c>
      <c r="G3520" s="1061" t="s">
        <v>1739</v>
      </c>
      <c r="H3520" s="1061" t="s">
        <v>129</v>
      </c>
      <c r="I3520" s="1061" t="s">
        <v>21</v>
      </c>
      <c r="J3520" s="1061" t="s">
        <v>7975</v>
      </c>
      <c r="K3520" s="1061" t="s">
        <v>14849</v>
      </c>
      <c r="L3520" s="1061">
        <v>237.68</v>
      </c>
      <c r="M3520" s="1061">
        <v>237.68</v>
      </c>
      <c r="N3520" s="1061">
        <v>237.68</v>
      </c>
      <c r="O3520" s="1061">
        <v>237.68</v>
      </c>
      <c r="P3520" s="1061">
        <v>237.68</v>
      </c>
      <c r="Q3520" s="1061">
        <v>237.68</v>
      </c>
      <c r="R3520" s="1061">
        <v>237.68</v>
      </c>
      <c r="S3520" s="1061">
        <v>237.68</v>
      </c>
      <c r="T3520" s="1061">
        <v>237.68</v>
      </c>
      <c r="U3520" s="1061">
        <v>237.68</v>
      </c>
      <c r="V3520" s="1061">
        <v>237.68</v>
      </c>
      <c r="W3520" s="1061">
        <v>237.68</v>
      </c>
    </row>
    <row r="3521" spans="1:23">
      <c r="A3521" s="908"/>
      <c r="B3521" s="1061" t="s">
        <v>234</v>
      </c>
      <c r="C3521" s="1061" t="s">
        <v>235</v>
      </c>
      <c r="D3521" s="1061" t="s">
        <v>5473</v>
      </c>
      <c r="E3521" s="1061" t="s">
        <v>10581</v>
      </c>
      <c r="F3521" s="1061" t="s">
        <v>5802</v>
      </c>
      <c r="G3521" s="1061" t="s">
        <v>1739</v>
      </c>
      <c r="H3521" s="1061" t="s">
        <v>129</v>
      </c>
      <c r="I3521" s="1061" t="s">
        <v>21</v>
      </c>
      <c r="J3521" s="1061" t="s">
        <v>7975</v>
      </c>
      <c r="K3521" s="1061" t="s">
        <v>14849</v>
      </c>
      <c r="L3521" s="1061">
        <v>213.99</v>
      </c>
      <c r="M3521" s="1061">
        <v>213.99</v>
      </c>
      <c r="N3521" s="1061">
        <v>213.99</v>
      </c>
      <c r="O3521" s="1061">
        <v>213.99</v>
      </c>
      <c r="P3521" s="1061">
        <v>213.99</v>
      </c>
      <c r="Q3521" s="1061">
        <v>213.99</v>
      </c>
      <c r="R3521" s="1061">
        <v>213.99</v>
      </c>
      <c r="S3521" s="1061">
        <v>213.99</v>
      </c>
      <c r="T3521" s="1061">
        <v>213.99</v>
      </c>
      <c r="U3521" s="1061">
        <v>213.99</v>
      </c>
      <c r="V3521" s="1061">
        <v>213.99</v>
      </c>
      <c r="W3521" s="1061">
        <v>213.99</v>
      </c>
    </row>
    <row r="3522" spans="1:23">
      <c r="A3522" s="908"/>
      <c r="B3522" s="1061" t="s">
        <v>234</v>
      </c>
      <c r="C3522" s="1061" t="s">
        <v>235</v>
      </c>
      <c r="D3522" s="1061" t="s">
        <v>5473</v>
      </c>
      <c r="E3522" s="1061" t="s">
        <v>5798</v>
      </c>
      <c r="F3522" s="1061" t="s">
        <v>5799</v>
      </c>
      <c r="G3522" s="1061" t="s">
        <v>1739</v>
      </c>
      <c r="H3522" s="1061" t="s">
        <v>129</v>
      </c>
      <c r="I3522" s="1061" t="s">
        <v>21</v>
      </c>
      <c r="J3522" s="1061" t="s">
        <v>7975</v>
      </c>
      <c r="K3522" s="1061" t="s">
        <v>14849</v>
      </c>
      <c r="L3522" s="1061">
        <v>169.37</v>
      </c>
      <c r="M3522" s="1061">
        <v>169.37</v>
      </c>
      <c r="N3522" s="1061">
        <v>169.37</v>
      </c>
      <c r="O3522" s="1061">
        <v>169.37</v>
      </c>
      <c r="P3522" s="1061">
        <v>169.37</v>
      </c>
      <c r="Q3522" s="1061">
        <v>169.37</v>
      </c>
      <c r="R3522" s="1061">
        <v>169.37</v>
      </c>
      <c r="S3522" s="1061">
        <v>169.37</v>
      </c>
      <c r="T3522" s="1061">
        <v>169.37</v>
      </c>
      <c r="U3522" s="1061">
        <v>169.37</v>
      </c>
      <c r="V3522" s="1061">
        <v>169.37</v>
      </c>
      <c r="W3522" s="1061">
        <v>169.37</v>
      </c>
    </row>
    <row r="3523" spans="1:23">
      <c r="A3523" s="908"/>
      <c r="B3523" s="1061" t="s">
        <v>234</v>
      </c>
      <c r="C3523" s="1061" t="s">
        <v>235</v>
      </c>
      <c r="D3523" s="1061" t="s">
        <v>5473</v>
      </c>
      <c r="E3523" s="1061" t="s">
        <v>8679</v>
      </c>
      <c r="F3523" s="1061" t="s">
        <v>9339</v>
      </c>
      <c r="G3523" s="1061" t="s">
        <v>1739</v>
      </c>
      <c r="H3523" s="1061" t="s">
        <v>129</v>
      </c>
      <c r="I3523" s="1061" t="s">
        <v>21</v>
      </c>
      <c r="J3523" s="1061" t="s">
        <v>7975</v>
      </c>
      <c r="K3523" s="1061" t="s">
        <v>14849</v>
      </c>
      <c r="L3523" s="1061">
        <v>58.76</v>
      </c>
      <c r="M3523" s="1061">
        <v>58.76</v>
      </c>
      <c r="N3523" s="1061">
        <v>58.76</v>
      </c>
      <c r="O3523" s="1061">
        <v>58.76</v>
      </c>
      <c r="P3523" s="1061">
        <v>58.76</v>
      </c>
      <c r="Q3523" s="1061">
        <v>58.76</v>
      </c>
      <c r="R3523" s="1061">
        <v>58.76</v>
      </c>
      <c r="S3523" s="1061">
        <v>58.76</v>
      </c>
      <c r="T3523" s="1061">
        <v>58.76</v>
      </c>
      <c r="U3523" s="1061">
        <v>58.76</v>
      </c>
      <c r="V3523" s="1061">
        <v>58.76</v>
      </c>
      <c r="W3523" s="1061">
        <v>58.76</v>
      </c>
    </row>
    <row r="3524" spans="1:23">
      <c r="A3524" s="908"/>
      <c r="B3524" s="1061" t="s">
        <v>234</v>
      </c>
      <c r="C3524" s="1061" t="s">
        <v>235</v>
      </c>
      <c r="D3524" s="1061" t="s">
        <v>5473</v>
      </c>
      <c r="E3524" s="1061" t="s">
        <v>6852</v>
      </c>
      <c r="F3524" s="1061" t="s">
        <v>10005</v>
      </c>
      <c r="G3524" s="1061" t="s">
        <v>1739</v>
      </c>
      <c r="H3524" s="1061" t="s">
        <v>129</v>
      </c>
      <c r="I3524" s="1061" t="s">
        <v>21</v>
      </c>
      <c r="J3524" s="1061" t="s">
        <v>7975</v>
      </c>
      <c r="K3524" s="1061" t="s">
        <v>14849</v>
      </c>
      <c r="L3524" s="1061">
        <v>281.29000000000002</v>
      </c>
      <c r="M3524" s="1061">
        <v>281.29000000000002</v>
      </c>
      <c r="N3524" s="1061">
        <v>281.29000000000002</v>
      </c>
      <c r="O3524" s="1061">
        <v>281.29000000000002</v>
      </c>
      <c r="P3524" s="1061">
        <v>281.29000000000002</v>
      </c>
      <c r="Q3524" s="1061">
        <v>281.29000000000002</v>
      </c>
      <c r="R3524" s="1061">
        <v>281.29000000000002</v>
      </c>
      <c r="S3524" s="1061">
        <v>281.29000000000002</v>
      </c>
      <c r="T3524" s="1061">
        <v>281.29000000000002</v>
      </c>
      <c r="U3524" s="1061">
        <v>281.29000000000002</v>
      </c>
      <c r="V3524" s="1061">
        <v>281.29000000000002</v>
      </c>
      <c r="W3524" s="1061">
        <v>281.29000000000002</v>
      </c>
    </row>
    <row r="3525" spans="1:23">
      <c r="A3525" s="908"/>
      <c r="B3525" s="1061" t="s">
        <v>234</v>
      </c>
      <c r="C3525" s="1061" t="s">
        <v>235</v>
      </c>
      <c r="D3525" s="1061" t="s">
        <v>5473</v>
      </c>
      <c r="E3525" s="1061" t="s">
        <v>5803</v>
      </c>
      <c r="F3525" s="1061" t="s">
        <v>5804</v>
      </c>
      <c r="G3525" s="1061" t="s">
        <v>1739</v>
      </c>
      <c r="H3525" s="1061" t="s">
        <v>129</v>
      </c>
      <c r="I3525" s="1061" t="s">
        <v>21</v>
      </c>
      <c r="J3525" s="1061" t="s">
        <v>7975</v>
      </c>
      <c r="K3525" s="1061" t="s">
        <v>14849</v>
      </c>
      <c r="L3525" s="1061">
        <v>184.82</v>
      </c>
      <c r="M3525" s="1061">
        <v>184.82</v>
      </c>
      <c r="N3525" s="1061">
        <v>184.82</v>
      </c>
      <c r="O3525" s="1061">
        <v>184.82</v>
      </c>
      <c r="P3525" s="1061">
        <v>184.82</v>
      </c>
      <c r="Q3525" s="1061">
        <v>184.82</v>
      </c>
      <c r="R3525" s="1061">
        <v>184.82</v>
      </c>
      <c r="S3525" s="1061">
        <v>184.82</v>
      </c>
      <c r="T3525" s="1061">
        <v>184.82</v>
      </c>
      <c r="U3525" s="1061">
        <v>184.82</v>
      </c>
      <c r="V3525" s="1061">
        <v>184.82</v>
      </c>
      <c r="W3525" s="1061">
        <v>184.82</v>
      </c>
    </row>
    <row r="3526" spans="1:23">
      <c r="A3526" s="908"/>
      <c r="B3526" s="1061" t="s">
        <v>234</v>
      </c>
      <c r="C3526" s="1061" t="s">
        <v>235</v>
      </c>
      <c r="D3526" s="1061" t="s">
        <v>5473</v>
      </c>
      <c r="E3526" s="1061" t="s">
        <v>10582</v>
      </c>
      <c r="F3526" s="1061" t="s">
        <v>10583</v>
      </c>
      <c r="G3526" s="1061" t="s">
        <v>1739</v>
      </c>
      <c r="H3526" s="1061" t="s">
        <v>129</v>
      </c>
      <c r="I3526" s="1061" t="s">
        <v>21</v>
      </c>
      <c r="J3526" s="1061" t="s">
        <v>7975</v>
      </c>
      <c r="K3526" s="1061" t="s">
        <v>14849</v>
      </c>
      <c r="L3526" s="1061">
        <v>826.13</v>
      </c>
      <c r="M3526" s="1061">
        <v>826.13</v>
      </c>
      <c r="N3526" s="1061">
        <v>826.13</v>
      </c>
      <c r="O3526" s="1061">
        <v>826.13</v>
      </c>
      <c r="P3526" s="1061">
        <v>826.13</v>
      </c>
      <c r="Q3526" s="1061">
        <v>826.13</v>
      </c>
      <c r="R3526" s="1061">
        <v>826.13</v>
      </c>
      <c r="S3526" s="1061">
        <v>826.13</v>
      </c>
      <c r="T3526" s="1061">
        <v>826.13</v>
      </c>
      <c r="U3526" s="1061">
        <v>826.13</v>
      </c>
      <c r="V3526" s="1061">
        <v>826.13</v>
      </c>
      <c r="W3526" s="1061">
        <v>826.13</v>
      </c>
    </row>
    <row r="3527" spans="1:23">
      <c r="A3527" s="908"/>
      <c r="B3527" s="1061" t="s">
        <v>234</v>
      </c>
      <c r="C3527" s="1061" t="s">
        <v>235</v>
      </c>
      <c r="D3527" s="1061" t="s">
        <v>5473</v>
      </c>
      <c r="E3527" s="1061" t="s">
        <v>8680</v>
      </c>
      <c r="F3527" s="1061" t="s">
        <v>5473</v>
      </c>
      <c r="G3527" s="1061" t="s">
        <v>1739</v>
      </c>
      <c r="H3527" s="1061" t="s">
        <v>129</v>
      </c>
      <c r="I3527" s="1061" t="s">
        <v>21</v>
      </c>
      <c r="J3527" s="1061" t="s">
        <v>7975</v>
      </c>
      <c r="K3527" s="1061" t="s">
        <v>14849</v>
      </c>
      <c r="L3527" s="1061">
        <v>70.48</v>
      </c>
      <c r="M3527" s="1061">
        <v>70.48</v>
      </c>
      <c r="N3527" s="1061">
        <v>70.48</v>
      </c>
      <c r="O3527" s="1061">
        <v>70.48</v>
      </c>
      <c r="P3527" s="1061">
        <v>70.48</v>
      </c>
      <c r="Q3527" s="1061">
        <v>70.48</v>
      </c>
      <c r="R3527" s="1061">
        <v>70.48</v>
      </c>
      <c r="S3527" s="1061">
        <v>70.48</v>
      </c>
      <c r="T3527" s="1061">
        <v>70.48</v>
      </c>
      <c r="U3527" s="1061">
        <v>70.48</v>
      </c>
      <c r="V3527" s="1061">
        <v>70.48</v>
      </c>
      <c r="W3527" s="1061">
        <v>70.48</v>
      </c>
    </row>
    <row r="3528" spans="1:23">
      <c r="A3528" s="908"/>
      <c r="B3528" s="1061" t="s">
        <v>234</v>
      </c>
      <c r="C3528" s="1061" t="s">
        <v>235</v>
      </c>
      <c r="D3528" s="1061" t="s">
        <v>5473</v>
      </c>
      <c r="E3528" s="1061" t="s">
        <v>7006</v>
      </c>
      <c r="F3528" s="1061" t="s">
        <v>7007</v>
      </c>
      <c r="G3528" s="1061" t="s">
        <v>1739</v>
      </c>
      <c r="H3528" s="1061" t="s">
        <v>129</v>
      </c>
      <c r="I3528" s="1061" t="s">
        <v>21</v>
      </c>
      <c r="J3528" s="1061" t="s">
        <v>7975</v>
      </c>
      <c r="K3528" s="1061" t="s">
        <v>14849</v>
      </c>
      <c r="L3528" s="1061">
        <v>680.1</v>
      </c>
      <c r="M3528" s="1061">
        <v>680.1</v>
      </c>
      <c r="N3528" s="1061">
        <v>680.1</v>
      </c>
      <c r="O3528" s="1061">
        <v>680.1</v>
      </c>
      <c r="P3528" s="1061">
        <v>680.1</v>
      </c>
      <c r="Q3528" s="1061">
        <v>680.1</v>
      </c>
      <c r="R3528" s="1061">
        <v>680.1</v>
      </c>
      <c r="S3528" s="1061">
        <v>680.1</v>
      </c>
      <c r="T3528" s="1061">
        <v>680.1</v>
      </c>
      <c r="U3528" s="1061">
        <v>680.1</v>
      </c>
      <c r="V3528" s="1061">
        <v>680.1</v>
      </c>
      <c r="W3528" s="1061">
        <v>680.1</v>
      </c>
    </row>
    <row r="3529" spans="1:23">
      <c r="A3529" s="908"/>
      <c r="B3529" s="1061" t="s">
        <v>234</v>
      </c>
      <c r="C3529" s="1061" t="s">
        <v>235</v>
      </c>
      <c r="D3529" s="1061" t="s">
        <v>5473</v>
      </c>
      <c r="E3529" s="1061" t="s">
        <v>9863</v>
      </c>
      <c r="F3529" s="1061" t="s">
        <v>9864</v>
      </c>
      <c r="G3529" s="1061" t="s">
        <v>1739</v>
      </c>
      <c r="H3529" s="1061" t="s">
        <v>129</v>
      </c>
      <c r="I3529" s="1061" t="s">
        <v>21</v>
      </c>
      <c r="J3529" s="1061" t="s">
        <v>7975</v>
      </c>
      <c r="K3529" s="1061" t="s">
        <v>14849</v>
      </c>
      <c r="L3529" s="1061">
        <v>989.65</v>
      </c>
      <c r="M3529" s="1061">
        <v>989.65</v>
      </c>
      <c r="N3529" s="1061">
        <v>989.65</v>
      </c>
      <c r="O3529" s="1061">
        <v>989.65</v>
      </c>
      <c r="P3529" s="1061">
        <v>989.65</v>
      </c>
      <c r="Q3529" s="1061">
        <v>989.65</v>
      </c>
      <c r="R3529" s="1061">
        <v>989.65</v>
      </c>
      <c r="S3529" s="1061">
        <v>989.65</v>
      </c>
      <c r="T3529" s="1061">
        <v>989.65</v>
      </c>
      <c r="U3529" s="1061">
        <v>989.65</v>
      </c>
      <c r="V3529" s="1061">
        <v>989.65</v>
      </c>
      <c r="W3529" s="1061">
        <v>989.65</v>
      </c>
    </row>
    <row r="3530" spans="1:23">
      <c r="A3530" s="908"/>
      <c r="B3530" s="1061" t="s">
        <v>234</v>
      </c>
      <c r="C3530" s="1061" t="s">
        <v>235</v>
      </c>
      <c r="D3530" s="1061" t="s">
        <v>5473</v>
      </c>
      <c r="E3530" s="1061" t="s">
        <v>9340</v>
      </c>
      <c r="F3530" s="1061" t="s">
        <v>9341</v>
      </c>
      <c r="G3530" s="1061" t="s">
        <v>1739</v>
      </c>
      <c r="H3530" s="1061" t="s">
        <v>129</v>
      </c>
      <c r="I3530" s="1061" t="s">
        <v>21</v>
      </c>
      <c r="J3530" s="1061" t="s">
        <v>7975</v>
      </c>
      <c r="K3530" s="1061" t="s">
        <v>14849</v>
      </c>
      <c r="L3530" s="1061">
        <v>58.62</v>
      </c>
      <c r="M3530" s="1061">
        <v>58.62</v>
      </c>
      <c r="N3530" s="1061">
        <v>58.62</v>
      </c>
      <c r="O3530" s="1061">
        <v>58.62</v>
      </c>
      <c r="P3530" s="1061">
        <v>58.62</v>
      </c>
      <c r="Q3530" s="1061">
        <v>58.62</v>
      </c>
      <c r="R3530" s="1061">
        <v>58.62</v>
      </c>
      <c r="S3530" s="1061">
        <v>58.62</v>
      </c>
      <c r="T3530" s="1061">
        <v>58.62</v>
      </c>
      <c r="U3530" s="1061">
        <v>58.62</v>
      </c>
      <c r="V3530" s="1061">
        <v>58.62</v>
      </c>
      <c r="W3530" s="1061">
        <v>58.62</v>
      </c>
    </row>
    <row r="3531" spans="1:23">
      <c r="A3531" s="908"/>
      <c r="B3531" s="1061" t="s">
        <v>234</v>
      </c>
      <c r="C3531" s="1061" t="s">
        <v>235</v>
      </c>
      <c r="D3531" s="1061" t="s">
        <v>5473</v>
      </c>
      <c r="E3531" s="1061" t="s">
        <v>8681</v>
      </c>
      <c r="F3531" s="1061" t="s">
        <v>8682</v>
      </c>
      <c r="G3531" s="1061" t="s">
        <v>1739</v>
      </c>
      <c r="H3531" s="1061" t="s">
        <v>129</v>
      </c>
      <c r="I3531" s="1061" t="s">
        <v>21</v>
      </c>
      <c r="J3531" s="1061" t="s">
        <v>7975</v>
      </c>
      <c r="K3531" s="1061" t="s">
        <v>14849</v>
      </c>
      <c r="L3531" s="1061">
        <v>145.75</v>
      </c>
      <c r="M3531" s="1061">
        <v>145.75</v>
      </c>
      <c r="N3531" s="1061">
        <v>145.75</v>
      </c>
      <c r="O3531" s="1061">
        <v>145.75</v>
      </c>
      <c r="P3531" s="1061">
        <v>145.75</v>
      </c>
      <c r="Q3531" s="1061">
        <v>145.75</v>
      </c>
      <c r="R3531" s="1061">
        <v>145.75</v>
      </c>
      <c r="S3531" s="1061">
        <v>145.75</v>
      </c>
      <c r="T3531" s="1061">
        <v>145.75</v>
      </c>
      <c r="U3531" s="1061">
        <v>145.75</v>
      </c>
      <c r="V3531" s="1061">
        <v>145.75</v>
      </c>
      <c r="W3531" s="1061">
        <v>145.75</v>
      </c>
    </row>
    <row r="3532" spans="1:23">
      <c r="A3532" s="908"/>
      <c r="B3532" s="1061" t="s">
        <v>234</v>
      </c>
      <c r="C3532" s="1061" t="s">
        <v>235</v>
      </c>
      <c r="D3532" s="1061" t="s">
        <v>5473</v>
      </c>
      <c r="E3532" s="1061" t="s">
        <v>9865</v>
      </c>
      <c r="F3532" s="1061" t="s">
        <v>9866</v>
      </c>
      <c r="G3532" s="1061" t="s">
        <v>1739</v>
      </c>
      <c r="H3532" s="1061" t="s">
        <v>129</v>
      </c>
      <c r="I3532" s="1061" t="s">
        <v>21</v>
      </c>
      <c r="J3532" s="1061" t="s">
        <v>7975</v>
      </c>
      <c r="K3532" s="1061" t="s">
        <v>14849</v>
      </c>
      <c r="L3532" s="1061">
        <v>990.05</v>
      </c>
      <c r="M3532" s="1061">
        <v>990.05</v>
      </c>
      <c r="N3532" s="1061">
        <v>990.05</v>
      </c>
      <c r="O3532" s="1061">
        <v>990.05</v>
      </c>
      <c r="P3532" s="1061">
        <v>990.05</v>
      </c>
      <c r="Q3532" s="1061">
        <v>990.05</v>
      </c>
      <c r="R3532" s="1061">
        <v>990.05</v>
      </c>
      <c r="S3532" s="1061">
        <v>990.05</v>
      </c>
      <c r="T3532" s="1061">
        <v>990.05</v>
      </c>
      <c r="U3532" s="1061">
        <v>990.05</v>
      </c>
      <c r="V3532" s="1061">
        <v>990.05</v>
      </c>
      <c r="W3532" s="1061">
        <v>990.05</v>
      </c>
    </row>
    <row r="3533" spans="1:23">
      <c r="A3533" s="908"/>
      <c r="B3533" s="1061" t="s">
        <v>234</v>
      </c>
      <c r="C3533" s="1061" t="s">
        <v>235</v>
      </c>
      <c r="D3533" s="1061" t="s">
        <v>5473</v>
      </c>
      <c r="E3533" s="1061" t="s">
        <v>8685</v>
      </c>
      <c r="F3533" s="1061" t="s">
        <v>8686</v>
      </c>
      <c r="G3533" s="1061" t="s">
        <v>1739</v>
      </c>
      <c r="H3533" s="1061" t="s">
        <v>129</v>
      </c>
      <c r="I3533" s="1061" t="s">
        <v>21</v>
      </c>
      <c r="J3533" s="1061" t="s">
        <v>7975</v>
      </c>
      <c r="K3533" s="1061" t="s">
        <v>14849</v>
      </c>
      <c r="L3533" s="1061">
        <v>81.38</v>
      </c>
      <c r="M3533" s="1061">
        <v>81.38</v>
      </c>
      <c r="N3533" s="1061">
        <v>81.38</v>
      </c>
      <c r="O3533" s="1061">
        <v>81.38</v>
      </c>
      <c r="P3533" s="1061">
        <v>81.38</v>
      </c>
      <c r="Q3533" s="1061">
        <v>81.38</v>
      </c>
      <c r="R3533" s="1061">
        <v>81.38</v>
      </c>
      <c r="S3533" s="1061">
        <v>81.38</v>
      </c>
      <c r="T3533" s="1061">
        <v>81.38</v>
      </c>
      <c r="U3533" s="1061">
        <v>81.38</v>
      </c>
      <c r="V3533" s="1061">
        <v>81.38</v>
      </c>
      <c r="W3533" s="1061">
        <v>81.38</v>
      </c>
    </row>
    <row r="3534" spans="1:23">
      <c r="A3534" s="908"/>
      <c r="B3534" s="1061" t="s">
        <v>234</v>
      </c>
      <c r="C3534" s="1061" t="s">
        <v>235</v>
      </c>
      <c r="D3534" s="1061" t="s">
        <v>5473</v>
      </c>
      <c r="E3534" s="1061" t="s">
        <v>10584</v>
      </c>
      <c r="F3534" s="1061" t="s">
        <v>5802</v>
      </c>
      <c r="G3534" s="1061" t="s">
        <v>1739</v>
      </c>
      <c r="H3534" s="1061" t="s">
        <v>129</v>
      </c>
      <c r="I3534" s="1061" t="s">
        <v>21</v>
      </c>
      <c r="J3534" s="1061" t="s">
        <v>7975</v>
      </c>
      <c r="K3534" s="1061" t="s">
        <v>14849</v>
      </c>
      <c r="L3534" s="1061">
        <v>90.64</v>
      </c>
      <c r="M3534" s="1061">
        <v>90.64</v>
      </c>
      <c r="N3534" s="1061">
        <v>90.64</v>
      </c>
      <c r="O3534" s="1061">
        <v>90.64</v>
      </c>
      <c r="P3534" s="1061">
        <v>90.64</v>
      </c>
      <c r="Q3534" s="1061">
        <v>90.64</v>
      </c>
      <c r="R3534" s="1061">
        <v>90.64</v>
      </c>
      <c r="S3534" s="1061">
        <v>90.64</v>
      </c>
      <c r="T3534" s="1061">
        <v>90.64</v>
      </c>
      <c r="U3534" s="1061">
        <v>90.64</v>
      </c>
      <c r="V3534" s="1061">
        <v>90.64</v>
      </c>
      <c r="W3534" s="1061">
        <v>90.64</v>
      </c>
    </row>
    <row r="3535" spans="1:23">
      <c r="A3535" s="908"/>
      <c r="B3535" s="1061" t="s">
        <v>234</v>
      </c>
      <c r="C3535" s="1061" t="s">
        <v>235</v>
      </c>
      <c r="D3535" s="1061" t="s">
        <v>5473</v>
      </c>
      <c r="E3535" s="1061" t="s">
        <v>8687</v>
      </c>
      <c r="F3535" s="1061" t="s">
        <v>8688</v>
      </c>
      <c r="G3535" s="1061" t="s">
        <v>1739</v>
      </c>
      <c r="H3535" s="1061" t="s">
        <v>129</v>
      </c>
      <c r="I3535" s="1061" t="s">
        <v>21</v>
      </c>
      <c r="J3535" s="1061" t="s">
        <v>7975</v>
      </c>
      <c r="K3535" s="1061" t="s">
        <v>14849</v>
      </c>
      <c r="L3535" s="1061">
        <v>130.81</v>
      </c>
      <c r="M3535" s="1061">
        <v>130.81</v>
      </c>
      <c r="N3535" s="1061">
        <v>130.81</v>
      </c>
      <c r="O3535" s="1061">
        <v>130.81</v>
      </c>
      <c r="P3535" s="1061">
        <v>130.81</v>
      </c>
      <c r="Q3535" s="1061">
        <v>130.81</v>
      </c>
      <c r="R3535" s="1061">
        <v>130.81</v>
      </c>
      <c r="S3535" s="1061">
        <v>130.81</v>
      </c>
      <c r="T3535" s="1061">
        <v>130.81</v>
      </c>
      <c r="U3535" s="1061">
        <v>130.81</v>
      </c>
      <c r="V3535" s="1061">
        <v>130.81</v>
      </c>
      <c r="W3535" s="1061">
        <v>130.81</v>
      </c>
    </row>
    <row r="3536" spans="1:23">
      <c r="A3536" s="908"/>
      <c r="B3536" s="1061" t="s">
        <v>234</v>
      </c>
      <c r="C3536" s="1061" t="s">
        <v>235</v>
      </c>
      <c r="D3536" s="1061" t="s">
        <v>5473</v>
      </c>
      <c r="E3536" s="1061" t="s">
        <v>8689</v>
      </c>
      <c r="F3536" s="1061" t="s">
        <v>8667</v>
      </c>
      <c r="G3536" s="1061" t="s">
        <v>1739</v>
      </c>
      <c r="H3536" s="1061" t="s">
        <v>129</v>
      </c>
      <c r="I3536" s="1061" t="s">
        <v>21</v>
      </c>
      <c r="J3536" s="1061" t="s">
        <v>7975</v>
      </c>
      <c r="K3536" s="1061" t="s">
        <v>14849</v>
      </c>
      <c r="L3536" s="1061">
        <v>138.71</v>
      </c>
      <c r="M3536" s="1061">
        <v>138.71</v>
      </c>
      <c r="N3536" s="1061">
        <v>138.71</v>
      </c>
      <c r="O3536" s="1061">
        <v>138.71</v>
      </c>
      <c r="P3536" s="1061">
        <v>138.71</v>
      </c>
      <c r="Q3536" s="1061">
        <v>138.71</v>
      </c>
      <c r="R3536" s="1061">
        <v>138.71</v>
      </c>
      <c r="S3536" s="1061">
        <v>138.71</v>
      </c>
      <c r="T3536" s="1061">
        <v>138.71</v>
      </c>
      <c r="U3536" s="1061">
        <v>138.71</v>
      </c>
      <c r="V3536" s="1061">
        <v>138.71</v>
      </c>
      <c r="W3536" s="1061">
        <v>138.71</v>
      </c>
    </row>
    <row r="3537" spans="1:23">
      <c r="A3537" s="908"/>
      <c r="B3537" s="1061" t="s">
        <v>234</v>
      </c>
      <c r="C3537" s="1061" t="s">
        <v>235</v>
      </c>
      <c r="D3537" s="1061" t="s">
        <v>5473</v>
      </c>
      <c r="E3537" s="1061" t="s">
        <v>14670</v>
      </c>
      <c r="F3537" s="1061" t="s">
        <v>8667</v>
      </c>
      <c r="G3537" s="1061" t="s">
        <v>1739</v>
      </c>
      <c r="H3537" s="1061" t="s">
        <v>129</v>
      </c>
      <c r="I3537" s="1061" t="s">
        <v>21</v>
      </c>
      <c r="J3537" s="1061" t="s">
        <v>7975</v>
      </c>
      <c r="K3537" s="1061" t="s">
        <v>14849</v>
      </c>
      <c r="L3537" s="1061">
        <v>175.83</v>
      </c>
      <c r="M3537" s="1061">
        <v>175.83</v>
      </c>
      <c r="N3537" s="1061">
        <v>175.83</v>
      </c>
      <c r="O3537" s="1061">
        <v>175.83</v>
      </c>
      <c r="P3537" s="1061">
        <v>175.83</v>
      </c>
      <c r="Q3537" s="1061">
        <v>175.83</v>
      </c>
      <c r="R3537" s="1061">
        <v>175.83</v>
      </c>
      <c r="S3537" s="1061">
        <v>175.83</v>
      </c>
      <c r="T3537" s="1061">
        <v>175.83</v>
      </c>
      <c r="U3537" s="1061">
        <v>175.83</v>
      </c>
      <c r="V3537" s="1061">
        <v>175.83</v>
      </c>
      <c r="W3537" s="1061">
        <v>175.83</v>
      </c>
    </row>
    <row r="3538" spans="1:23">
      <c r="A3538" s="908"/>
      <c r="B3538" s="1061" t="s">
        <v>234</v>
      </c>
      <c r="C3538" s="1061" t="s">
        <v>235</v>
      </c>
      <c r="D3538" s="1061" t="s">
        <v>5473</v>
      </c>
      <c r="E3538" s="1061" t="s">
        <v>8690</v>
      </c>
      <c r="F3538" s="1061" t="s">
        <v>10585</v>
      </c>
      <c r="G3538" s="1061" t="s">
        <v>1739</v>
      </c>
      <c r="H3538" s="1061" t="s">
        <v>129</v>
      </c>
      <c r="I3538" s="1061" t="s">
        <v>21</v>
      </c>
      <c r="J3538" s="1061" t="s">
        <v>7975</v>
      </c>
      <c r="K3538" s="1061" t="s">
        <v>14849</v>
      </c>
      <c r="L3538" s="1061">
        <v>376.35</v>
      </c>
      <c r="M3538" s="1061">
        <v>376.35</v>
      </c>
      <c r="N3538" s="1061">
        <v>376.35</v>
      </c>
      <c r="O3538" s="1061">
        <v>376.35</v>
      </c>
      <c r="P3538" s="1061">
        <v>376.35</v>
      </c>
      <c r="Q3538" s="1061">
        <v>376.35</v>
      </c>
      <c r="R3538" s="1061">
        <v>376.35</v>
      </c>
      <c r="S3538" s="1061">
        <v>376.35</v>
      </c>
      <c r="T3538" s="1061">
        <v>376.35</v>
      </c>
      <c r="U3538" s="1061">
        <v>376.35</v>
      </c>
      <c r="V3538" s="1061">
        <v>376.35</v>
      </c>
      <c r="W3538" s="1061">
        <v>376.35</v>
      </c>
    </row>
    <row r="3539" spans="1:23">
      <c r="A3539" s="908"/>
      <c r="B3539" s="1061" t="s">
        <v>234</v>
      </c>
      <c r="C3539" s="1061" t="s">
        <v>235</v>
      </c>
      <c r="D3539" s="1061" t="s">
        <v>5473</v>
      </c>
      <c r="E3539" s="1061" t="s">
        <v>8691</v>
      </c>
      <c r="F3539" s="1061" t="s">
        <v>5473</v>
      </c>
      <c r="G3539" s="1061" t="s">
        <v>1739</v>
      </c>
      <c r="H3539" s="1061" t="s">
        <v>129</v>
      </c>
      <c r="I3539" s="1061" t="s">
        <v>21</v>
      </c>
      <c r="J3539" s="1061" t="s">
        <v>7975</v>
      </c>
      <c r="K3539" s="1061" t="s">
        <v>14849</v>
      </c>
      <c r="L3539" s="1061">
        <v>76.89</v>
      </c>
      <c r="M3539" s="1061">
        <v>76.89</v>
      </c>
      <c r="N3539" s="1061">
        <v>76.89</v>
      </c>
      <c r="O3539" s="1061">
        <v>76.89</v>
      </c>
      <c r="P3539" s="1061">
        <v>76.89</v>
      </c>
      <c r="Q3539" s="1061">
        <v>76.89</v>
      </c>
      <c r="R3539" s="1061">
        <v>76.89</v>
      </c>
      <c r="S3539" s="1061">
        <v>76.89</v>
      </c>
      <c r="T3539" s="1061">
        <v>76.89</v>
      </c>
      <c r="U3539" s="1061">
        <v>76.89</v>
      </c>
      <c r="V3539" s="1061">
        <v>76.89</v>
      </c>
      <c r="W3539" s="1061">
        <v>76.89</v>
      </c>
    </row>
    <row r="3540" spans="1:23">
      <c r="A3540" s="908"/>
      <c r="B3540" s="1061" t="s">
        <v>234</v>
      </c>
      <c r="C3540" s="1061" t="s">
        <v>235</v>
      </c>
      <c r="D3540" s="1061" t="s">
        <v>5473</v>
      </c>
      <c r="E3540" s="1061" t="s">
        <v>8692</v>
      </c>
      <c r="F3540" s="1061" t="s">
        <v>8693</v>
      </c>
      <c r="G3540" s="1061" t="s">
        <v>1739</v>
      </c>
      <c r="H3540" s="1061" t="s">
        <v>129</v>
      </c>
      <c r="I3540" s="1061" t="s">
        <v>21</v>
      </c>
      <c r="J3540" s="1061" t="s">
        <v>7975</v>
      </c>
      <c r="K3540" s="1061" t="s">
        <v>14849</v>
      </c>
      <c r="L3540" s="1061">
        <v>163.16</v>
      </c>
      <c r="M3540" s="1061">
        <v>163.16</v>
      </c>
      <c r="N3540" s="1061">
        <v>163.16</v>
      </c>
      <c r="O3540" s="1061">
        <v>163.16</v>
      </c>
      <c r="P3540" s="1061">
        <v>163.16</v>
      </c>
      <c r="Q3540" s="1061">
        <v>163.16</v>
      </c>
      <c r="R3540" s="1061">
        <v>163.16</v>
      </c>
      <c r="S3540" s="1061">
        <v>163.16</v>
      </c>
      <c r="T3540" s="1061">
        <v>163.16</v>
      </c>
      <c r="U3540" s="1061">
        <v>163.16</v>
      </c>
      <c r="V3540" s="1061">
        <v>163.16</v>
      </c>
      <c r="W3540" s="1061">
        <v>163.16</v>
      </c>
    </row>
    <row r="3541" spans="1:23">
      <c r="A3541" s="908"/>
      <c r="B3541" s="1061" t="s">
        <v>234</v>
      </c>
      <c r="C3541" s="1061" t="s">
        <v>235</v>
      </c>
      <c r="D3541" s="1061" t="s">
        <v>5473</v>
      </c>
      <c r="E3541" s="1061" t="s">
        <v>8694</v>
      </c>
      <c r="F3541" s="1061" t="s">
        <v>5473</v>
      </c>
      <c r="G3541" s="1061" t="s">
        <v>1739</v>
      </c>
      <c r="H3541" s="1061" t="s">
        <v>129</v>
      </c>
      <c r="I3541" s="1061" t="s">
        <v>21</v>
      </c>
      <c r="J3541" s="1061" t="s">
        <v>7975</v>
      </c>
      <c r="K3541" s="1061" t="s">
        <v>14849</v>
      </c>
      <c r="L3541" s="1061">
        <v>263.10000000000002</v>
      </c>
      <c r="M3541" s="1061">
        <v>263.10000000000002</v>
      </c>
      <c r="N3541" s="1061">
        <v>263.10000000000002</v>
      </c>
      <c r="O3541" s="1061">
        <v>263.10000000000002</v>
      </c>
      <c r="P3541" s="1061">
        <v>263.10000000000002</v>
      </c>
      <c r="Q3541" s="1061">
        <v>263.10000000000002</v>
      </c>
      <c r="R3541" s="1061">
        <v>263.10000000000002</v>
      </c>
      <c r="S3541" s="1061">
        <v>263.10000000000002</v>
      </c>
      <c r="T3541" s="1061">
        <v>263.10000000000002</v>
      </c>
      <c r="U3541" s="1061">
        <v>263.10000000000002</v>
      </c>
      <c r="V3541" s="1061">
        <v>263.10000000000002</v>
      </c>
      <c r="W3541" s="1061">
        <v>263.10000000000002</v>
      </c>
    </row>
    <row r="3542" spans="1:23">
      <c r="A3542" s="908"/>
      <c r="B3542" s="1061" t="s">
        <v>234</v>
      </c>
      <c r="C3542" s="1061" t="s">
        <v>235</v>
      </c>
      <c r="D3542" s="1061" t="s">
        <v>5473</v>
      </c>
      <c r="E3542" s="1061" t="s">
        <v>12201</v>
      </c>
      <c r="F3542" s="1061" t="s">
        <v>5473</v>
      </c>
      <c r="G3542" s="1061" t="s">
        <v>1739</v>
      </c>
      <c r="H3542" s="1061" t="s">
        <v>129</v>
      </c>
      <c r="I3542" s="1061" t="s">
        <v>21</v>
      </c>
      <c r="J3542" s="1061" t="s">
        <v>7975</v>
      </c>
      <c r="K3542" s="1061" t="s">
        <v>14849</v>
      </c>
      <c r="L3542" s="1061">
        <v>252.58</v>
      </c>
      <c r="M3542" s="1061">
        <v>252.58</v>
      </c>
      <c r="N3542" s="1061">
        <v>252.58</v>
      </c>
      <c r="O3542" s="1061">
        <v>252.58</v>
      </c>
      <c r="P3542" s="1061">
        <v>252.58</v>
      </c>
      <c r="Q3542" s="1061">
        <v>252.58</v>
      </c>
      <c r="R3542" s="1061">
        <v>252.58</v>
      </c>
      <c r="S3542" s="1061">
        <v>252.58</v>
      </c>
      <c r="T3542" s="1061">
        <v>252.58</v>
      </c>
      <c r="U3542" s="1061">
        <v>252.58</v>
      </c>
      <c r="V3542" s="1061">
        <v>252.58</v>
      </c>
      <c r="W3542" s="1061">
        <v>252.58</v>
      </c>
    </row>
    <row r="3543" spans="1:23">
      <c r="A3543" s="908"/>
      <c r="B3543" s="1061" t="s">
        <v>234</v>
      </c>
      <c r="C3543" s="1061" t="s">
        <v>235</v>
      </c>
      <c r="D3543" s="1061" t="s">
        <v>5473</v>
      </c>
      <c r="E3543" s="1061" t="s">
        <v>9345</v>
      </c>
      <c r="F3543" s="1061" t="s">
        <v>9346</v>
      </c>
      <c r="G3543" s="1061" t="s">
        <v>1739</v>
      </c>
      <c r="H3543" s="1061" t="s">
        <v>129</v>
      </c>
      <c r="I3543" s="1061" t="s">
        <v>21</v>
      </c>
      <c r="J3543" s="1061" t="s">
        <v>7975</v>
      </c>
      <c r="K3543" s="1061" t="s">
        <v>14849</v>
      </c>
      <c r="L3543" s="1061">
        <v>153.56</v>
      </c>
      <c r="M3543" s="1061">
        <v>153.56</v>
      </c>
      <c r="N3543" s="1061">
        <v>153.56</v>
      </c>
      <c r="O3543" s="1061">
        <v>153.56</v>
      </c>
      <c r="P3543" s="1061">
        <v>153.56</v>
      </c>
      <c r="Q3543" s="1061">
        <v>153.56</v>
      </c>
      <c r="R3543" s="1061">
        <v>153.56</v>
      </c>
      <c r="S3543" s="1061">
        <v>153.56</v>
      </c>
      <c r="T3543" s="1061">
        <v>153.56</v>
      </c>
      <c r="U3543" s="1061">
        <v>153.56</v>
      </c>
      <c r="V3543" s="1061">
        <v>153.56</v>
      </c>
      <c r="W3543" s="1061">
        <v>153.56</v>
      </c>
    </row>
    <row r="3544" spans="1:23">
      <c r="A3544" s="908"/>
      <c r="B3544" s="1061" t="s">
        <v>234</v>
      </c>
      <c r="C3544" s="1061" t="s">
        <v>235</v>
      </c>
      <c r="D3544" s="1061" t="s">
        <v>5473</v>
      </c>
      <c r="E3544" s="1061" t="s">
        <v>10201</v>
      </c>
      <c r="F3544" s="1061" t="s">
        <v>8192</v>
      </c>
      <c r="G3544" s="1061" t="s">
        <v>1739</v>
      </c>
      <c r="H3544" s="1061" t="s">
        <v>129</v>
      </c>
      <c r="I3544" s="1061" t="s">
        <v>21</v>
      </c>
      <c r="J3544" s="1061" t="s">
        <v>7975</v>
      </c>
      <c r="K3544" s="1061" t="s">
        <v>14849</v>
      </c>
      <c r="L3544" s="1061">
        <v>80.56</v>
      </c>
      <c r="M3544" s="1061">
        <v>80.56</v>
      </c>
      <c r="N3544" s="1061">
        <v>80.56</v>
      </c>
      <c r="O3544" s="1061">
        <v>80.56</v>
      </c>
      <c r="P3544" s="1061">
        <v>80.56</v>
      </c>
      <c r="Q3544" s="1061">
        <v>80.56</v>
      </c>
      <c r="R3544" s="1061">
        <v>80.56</v>
      </c>
      <c r="S3544" s="1061">
        <v>80.56</v>
      </c>
      <c r="T3544" s="1061">
        <v>80.56</v>
      </c>
      <c r="U3544" s="1061">
        <v>80.56</v>
      </c>
      <c r="V3544" s="1061">
        <v>80.56</v>
      </c>
      <c r="W3544" s="1061">
        <v>80.56</v>
      </c>
    </row>
    <row r="3545" spans="1:23">
      <c r="A3545" s="908"/>
      <c r="B3545" s="1061" t="s">
        <v>234</v>
      </c>
      <c r="C3545" s="1061" t="s">
        <v>235</v>
      </c>
      <c r="D3545" s="1061" t="s">
        <v>5473</v>
      </c>
      <c r="E3545" s="1061" t="s">
        <v>10586</v>
      </c>
      <c r="F3545" s="1061" t="s">
        <v>5802</v>
      </c>
      <c r="G3545" s="1061" t="s">
        <v>1739</v>
      </c>
      <c r="H3545" s="1061" t="s">
        <v>129</v>
      </c>
      <c r="I3545" s="1061" t="s">
        <v>21</v>
      </c>
      <c r="J3545" s="1061" t="s">
        <v>7975</v>
      </c>
      <c r="K3545" s="1061" t="s">
        <v>14849</v>
      </c>
      <c r="L3545" s="1061">
        <v>116.26</v>
      </c>
      <c r="M3545" s="1061">
        <v>116.26</v>
      </c>
      <c r="N3545" s="1061">
        <v>116.26</v>
      </c>
      <c r="O3545" s="1061">
        <v>116.26</v>
      </c>
      <c r="P3545" s="1061">
        <v>116.26</v>
      </c>
      <c r="Q3545" s="1061">
        <v>116.26</v>
      </c>
      <c r="R3545" s="1061">
        <v>116.26</v>
      </c>
      <c r="S3545" s="1061">
        <v>116.26</v>
      </c>
      <c r="T3545" s="1061">
        <v>116.26</v>
      </c>
      <c r="U3545" s="1061">
        <v>116.26</v>
      </c>
      <c r="V3545" s="1061">
        <v>116.26</v>
      </c>
      <c r="W3545" s="1061">
        <v>116.26</v>
      </c>
    </row>
    <row r="3546" spans="1:23">
      <c r="A3546" s="908"/>
      <c r="B3546" s="1061" t="s">
        <v>234</v>
      </c>
      <c r="C3546" s="1061" t="s">
        <v>235</v>
      </c>
      <c r="D3546" s="1061" t="s">
        <v>5473</v>
      </c>
      <c r="E3546" s="1061" t="s">
        <v>10587</v>
      </c>
      <c r="F3546" s="1061" t="s">
        <v>5802</v>
      </c>
      <c r="G3546" s="1061" t="s">
        <v>1739</v>
      </c>
      <c r="H3546" s="1061" t="s">
        <v>129</v>
      </c>
      <c r="I3546" s="1061" t="s">
        <v>21</v>
      </c>
      <c r="J3546" s="1061" t="s">
        <v>7975</v>
      </c>
      <c r="K3546" s="1061" t="s">
        <v>14849</v>
      </c>
      <c r="L3546" s="1061">
        <v>96.63</v>
      </c>
      <c r="M3546" s="1061">
        <v>96.63</v>
      </c>
      <c r="N3546" s="1061">
        <v>96.63</v>
      </c>
      <c r="O3546" s="1061">
        <v>96.63</v>
      </c>
      <c r="P3546" s="1061">
        <v>96.63</v>
      </c>
      <c r="Q3546" s="1061">
        <v>96.63</v>
      </c>
      <c r="R3546" s="1061">
        <v>96.63</v>
      </c>
      <c r="S3546" s="1061">
        <v>96.63</v>
      </c>
      <c r="T3546" s="1061">
        <v>96.63</v>
      </c>
      <c r="U3546" s="1061">
        <v>96.63</v>
      </c>
      <c r="V3546" s="1061">
        <v>96.63</v>
      </c>
      <c r="W3546" s="1061">
        <v>96.63</v>
      </c>
    </row>
    <row r="3547" spans="1:23">
      <c r="A3547" s="908"/>
      <c r="B3547" s="1061" t="s">
        <v>234</v>
      </c>
      <c r="C3547" s="1061" t="s">
        <v>235</v>
      </c>
      <c r="D3547" s="1061" t="s">
        <v>5473</v>
      </c>
      <c r="E3547" s="1061" t="s">
        <v>10588</v>
      </c>
      <c r="F3547" s="1061" t="s">
        <v>5802</v>
      </c>
      <c r="G3547" s="1061" t="s">
        <v>1739</v>
      </c>
      <c r="H3547" s="1061" t="s">
        <v>129</v>
      </c>
      <c r="I3547" s="1061" t="s">
        <v>21</v>
      </c>
      <c r="J3547" s="1061" t="s">
        <v>7975</v>
      </c>
      <c r="K3547" s="1061" t="s">
        <v>14849</v>
      </c>
      <c r="L3547" s="1061">
        <v>91.63</v>
      </c>
      <c r="M3547" s="1061">
        <v>91.63</v>
      </c>
      <c r="N3547" s="1061">
        <v>91.63</v>
      </c>
      <c r="O3547" s="1061">
        <v>91.63</v>
      </c>
      <c r="P3547" s="1061">
        <v>91.63</v>
      </c>
      <c r="Q3547" s="1061">
        <v>91.63</v>
      </c>
      <c r="R3547" s="1061">
        <v>91.63</v>
      </c>
      <c r="S3547" s="1061">
        <v>91.63</v>
      </c>
      <c r="T3547" s="1061">
        <v>91.63</v>
      </c>
      <c r="U3547" s="1061">
        <v>91.63</v>
      </c>
      <c r="V3547" s="1061">
        <v>91.63</v>
      </c>
      <c r="W3547" s="1061">
        <v>91.63</v>
      </c>
    </row>
    <row r="3548" spans="1:23">
      <c r="A3548" s="908"/>
      <c r="B3548" s="1061" t="s">
        <v>234</v>
      </c>
      <c r="C3548" s="1061" t="s">
        <v>235</v>
      </c>
      <c r="D3548" s="1061" t="s">
        <v>5473</v>
      </c>
      <c r="E3548" s="1061" t="s">
        <v>10589</v>
      </c>
      <c r="F3548" s="1061" t="s">
        <v>5802</v>
      </c>
      <c r="G3548" s="1061" t="s">
        <v>1739</v>
      </c>
      <c r="H3548" s="1061" t="s">
        <v>129</v>
      </c>
      <c r="I3548" s="1061" t="s">
        <v>21</v>
      </c>
      <c r="J3548" s="1061" t="s">
        <v>7975</v>
      </c>
      <c r="K3548" s="1061" t="s">
        <v>14849</v>
      </c>
      <c r="L3548" s="1061">
        <v>111.33</v>
      </c>
      <c r="M3548" s="1061">
        <v>111.33</v>
      </c>
      <c r="N3548" s="1061">
        <v>111.33</v>
      </c>
      <c r="O3548" s="1061">
        <v>111.33</v>
      </c>
      <c r="P3548" s="1061">
        <v>111.33</v>
      </c>
      <c r="Q3548" s="1061">
        <v>111.33</v>
      </c>
      <c r="R3548" s="1061">
        <v>111.33</v>
      </c>
      <c r="S3548" s="1061">
        <v>111.33</v>
      </c>
      <c r="T3548" s="1061">
        <v>111.33</v>
      </c>
      <c r="U3548" s="1061">
        <v>111.33</v>
      </c>
      <c r="V3548" s="1061">
        <v>111.33</v>
      </c>
      <c r="W3548" s="1061">
        <v>111.33</v>
      </c>
    </row>
    <row r="3549" spans="1:23">
      <c r="A3549" s="908"/>
      <c r="B3549" s="1061" t="s">
        <v>234</v>
      </c>
      <c r="C3549" s="1061" t="s">
        <v>235</v>
      </c>
      <c r="D3549" s="1061" t="s">
        <v>5473</v>
      </c>
      <c r="E3549" s="1061" t="s">
        <v>10590</v>
      </c>
      <c r="F3549" s="1061" t="s">
        <v>5802</v>
      </c>
      <c r="G3549" s="1061" t="s">
        <v>1739</v>
      </c>
      <c r="H3549" s="1061" t="s">
        <v>129</v>
      </c>
      <c r="I3549" s="1061" t="s">
        <v>21</v>
      </c>
      <c r="J3549" s="1061" t="s">
        <v>7975</v>
      </c>
      <c r="K3549" s="1061" t="s">
        <v>14849</v>
      </c>
      <c r="L3549" s="1061">
        <v>66.760000000000005</v>
      </c>
      <c r="M3549" s="1061">
        <v>66.760000000000005</v>
      </c>
      <c r="N3549" s="1061">
        <v>66.760000000000005</v>
      </c>
      <c r="O3549" s="1061">
        <v>66.760000000000005</v>
      </c>
      <c r="P3549" s="1061">
        <v>66.760000000000005</v>
      </c>
      <c r="Q3549" s="1061">
        <v>66.760000000000005</v>
      </c>
      <c r="R3549" s="1061">
        <v>66.760000000000005</v>
      </c>
      <c r="S3549" s="1061">
        <v>66.760000000000005</v>
      </c>
      <c r="T3549" s="1061">
        <v>66.760000000000005</v>
      </c>
      <c r="U3549" s="1061">
        <v>66.760000000000005</v>
      </c>
      <c r="V3549" s="1061">
        <v>66.760000000000005</v>
      </c>
      <c r="W3549" s="1061">
        <v>66.760000000000005</v>
      </c>
    </row>
    <row r="3550" spans="1:23">
      <c r="A3550" s="908"/>
      <c r="B3550" s="1061" t="s">
        <v>234</v>
      </c>
      <c r="C3550" s="1061" t="s">
        <v>235</v>
      </c>
      <c r="D3550" s="1061" t="s">
        <v>5473</v>
      </c>
      <c r="E3550" s="1061" t="s">
        <v>10591</v>
      </c>
      <c r="F3550" s="1061" t="s">
        <v>10592</v>
      </c>
      <c r="G3550" s="1061" t="s">
        <v>1739</v>
      </c>
      <c r="H3550" s="1061" t="s">
        <v>129</v>
      </c>
      <c r="I3550" s="1061" t="s">
        <v>21</v>
      </c>
      <c r="J3550" s="1061" t="s">
        <v>7975</v>
      </c>
      <c r="K3550" s="1061" t="s">
        <v>14849</v>
      </c>
      <c r="L3550" s="1061">
        <v>130.22999999999999</v>
      </c>
      <c r="M3550" s="1061">
        <v>130.22999999999999</v>
      </c>
      <c r="N3550" s="1061">
        <v>130.22999999999999</v>
      </c>
      <c r="O3550" s="1061">
        <v>130.22999999999999</v>
      </c>
      <c r="P3550" s="1061">
        <v>130.22999999999999</v>
      </c>
      <c r="Q3550" s="1061">
        <v>130.22999999999999</v>
      </c>
      <c r="R3550" s="1061">
        <v>130.22999999999999</v>
      </c>
      <c r="S3550" s="1061">
        <v>130.22999999999999</v>
      </c>
      <c r="T3550" s="1061">
        <v>130.22999999999999</v>
      </c>
      <c r="U3550" s="1061">
        <v>130.22999999999999</v>
      </c>
      <c r="V3550" s="1061">
        <v>130.22999999999999</v>
      </c>
      <c r="W3550" s="1061">
        <v>130.22999999999999</v>
      </c>
    </row>
    <row r="3551" spans="1:23">
      <c r="A3551" s="908"/>
      <c r="B3551" s="1061" t="s">
        <v>234</v>
      </c>
      <c r="C3551" s="1061" t="s">
        <v>235</v>
      </c>
      <c r="D3551" s="1061" t="s">
        <v>5473</v>
      </c>
      <c r="E3551" s="1061" t="s">
        <v>8695</v>
      </c>
      <c r="F3551" s="1061" t="s">
        <v>8696</v>
      </c>
      <c r="G3551" s="1061" t="s">
        <v>1739</v>
      </c>
      <c r="H3551" s="1061" t="s">
        <v>129</v>
      </c>
      <c r="I3551" s="1061" t="s">
        <v>21</v>
      </c>
      <c r="J3551" s="1061" t="s">
        <v>7975</v>
      </c>
      <c r="K3551" s="1061" t="s">
        <v>14849</v>
      </c>
      <c r="L3551" s="1061">
        <v>54.53</v>
      </c>
      <c r="M3551" s="1061">
        <v>54.53</v>
      </c>
      <c r="N3551" s="1061">
        <v>54.53</v>
      </c>
      <c r="O3551" s="1061">
        <v>54.53</v>
      </c>
      <c r="P3551" s="1061">
        <v>54.53</v>
      </c>
      <c r="Q3551" s="1061">
        <v>54.53</v>
      </c>
      <c r="R3551" s="1061">
        <v>54.53</v>
      </c>
      <c r="S3551" s="1061">
        <v>54.53</v>
      </c>
      <c r="T3551" s="1061">
        <v>54.53</v>
      </c>
      <c r="U3551" s="1061">
        <v>54.53</v>
      </c>
      <c r="V3551" s="1061">
        <v>54.53</v>
      </c>
      <c r="W3551" s="1061">
        <v>54.53</v>
      </c>
    </row>
    <row r="3552" spans="1:23">
      <c r="A3552" s="908"/>
      <c r="B3552" s="1061" t="s">
        <v>234</v>
      </c>
      <c r="C3552" s="1061" t="s">
        <v>235</v>
      </c>
      <c r="D3552" s="1061" t="s">
        <v>5473</v>
      </c>
      <c r="E3552" s="1061" t="s">
        <v>9867</v>
      </c>
      <c r="F3552" s="1061" t="s">
        <v>9868</v>
      </c>
      <c r="G3552" s="1061" t="s">
        <v>1739</v>
      </c>
      <c r="H3552" s="1061" t="s">
        <v>129</v>
      </c>
      <c r="I3552" s="1061" t="s">
        <v>21</v>
      </c>
      <c r="J3552" s="1061" t="s">
        <v>7975</v>
      </c>
      <c r="K3552" s="1061" t="s">
        <v>14849</v>
      </c>
      <c r="L3552" s="1061">
        <v>144.49</v>
      </c>
      <c r="M3552" s="1061">
        <v>144.49</v>
      </c>
      <c r="N3552" s="1061">
        <v>144.49</v>
      </c>
      <c r="O3552" s="1061">
        <v>144.49</v>
      </c>
      <c r="P3552" s="1061">
        <v>144.49</v>
      </c>
      <c r="Q3552" s="1061">
        <v>144.49</v>
      </c>
      <c r="R3552" s="1061">
        <v>144.49</v>
      </c>
      <c r="S3552" s="1061">
        <v>144.49</v>
      </c>
      <c r="T3552" s="1061">
        <v>144.49</v>
      </c>
      <c r="U3552" s="1061">
        <v>144.49</v>
      </c>
      <c r="V3552" s="1061">
        <v>144.49</v>
      </c>
      <c r="W3552" s="1061">
        <v>144.49</v>
      </c>
    </row>
    <row r="3553" spans="1:23">
      <c r="A3553" s="908"/>
      <c r="B3553" s="1061" t="s">
        <v>234</v>
      </c>
      <c r="C3553" s="1061" t="s">
        <v>235</v>
      </c>
      <c r="D3553" s="1061" t="s">
        <v>5473</v>
      </c>
      <c r="E3553" s="1061" t="s">
        <v>5806</v>
      </c>
      <c r="F3553" s="1061" t="s">
        <v>5807</v>
      </c>
      <c r="G3553" s="1061" t="s">
        <v>1739</v>
      </c>
      <c r="H3553" s="1061" t="s">
        <v>129</v>
      </c>
      <c r="I3553" s="1061" t="s">
        <v>21</v>
      </c>
      <c r="J3553" s="1061" t="s">
        <v>7975</v>
      </c>
      <c r="K3553" s="1061" t="s">
        <v>14849</v>
      </c>
      <c r="L3553" s="1061">
        <v>94.63</v>
      </c>
      <c r="M3553" s="1061">
        <v>94.63</v>
      </c>
      <c r="N3553" s="1061">
        <v>94.63</v>
      </c>
      <c r="O3553" s="1061">
        <v>94.63</v>
      </c>
      <c r="P3553" s="1061">
        <v>94.63</v>
      </c>
      <c r="Q3553" s="1061">
        <v>94.63</v>
      </c>
      <c r="R3553" s="1061">
        <v>94.63</v>
      </c>
      <c r="S3553" s="1061">
        <v>94.63</v>
      </c>
      <c r="T3553" s="1061">
        <v>94.63</v>
      </c>
      <c r="U3553" s="1061">
        <v>94.63</v>
      </c>
      <c r="V3553" s="1061">
        <v>94.63</v>
      </c>
      <c r="W3553" s="1061">
        <v>94.63</v>
      </c>
    </row>
    <row r="3554" spans="1:23">
      <c r="A3554" s="908"/>
      <c r="B3554" s="1061" t="s">
        <v>234</v>
      </c>
      <c r="C3554" s="1061" t="s">
        <v>235</v>
      </c>
      <c r="D3554" s="1061" t="s">
        <v>5473</v>
      </c>
      <c r="E3554" s="1061" t="s">
        <v>8194</v>
      </c>
      <c r="F3554" s="1061" t="s">
        <v>8195</v>
      </c>
      <c r="G3554" s="1061" t="s">
        <v>1739</v>
      </c>
      <c r="H3554" s="1061" t="s">
        <v>129</v>
      </c>
      <c r="I3554" s="1061" t="s">
        <v>21</v>
      </c>
      <c r="J3554" s="1061" t="s">
        <v>7975</v>
      </c>
      <c r="K3554" s="1061" t="s">
        <v>14849</v>
      </c>
      <c r="L3554" s="1061">
        <v>72.84</v>
      </c>
      <c r="M3554" s="1061">
        <v>72.84</v>
      </c>
      <c r="N3554" s="1061">
        <v>72.84</v>
      </c>
      <c r="O3554" s="1061">
        <v>72.84</v>
      </c>
      <c r="P3554" s="1061">
        <v>72.84</v>
      </c>
      <c r="Q3554" s="1061">
        <v>72.84</v>
      </c>
      <c r="R3554" s="1061">
        <v>72.84</v>
      </c>
      <c r="S3554" s="1061">
        <v>72.84</v>
      </c>
      <c r="T3554" s="1061">
        <v>72.84</v>
      </c>
      <c r="U3554" s="1061">
        <v>72.84</v>
      </c>
      <c r="V3554" s="1061">
        <v>72.84</v>
      </c>
      <c r="W3554" s="1061">
        <v>72.84</v>
      </c>
    </row>
    <row r="3555" spans="1:23">
      <c r="A3555" s="908"/>
      <c r="B3555" s="1061" t="s">
        <v>234</v>
      </c>
      <c r="C3555" s="1061" t="s">
        <v>235</v>
      </c>
      <c r="D3555" s="1061" t="s">
        <v>5473</v>
      </c>
      <c r="E3555" s="1061" t="s">
        <v>5808</v>
      </c>
      <c r="F3555" s="1061" t="s">
        <v>5809</v>
      </c>
      <c r="G3555" s="1061" t="s">
        <v>1739</v>
      </c>
      <c r="H3555" s="1061" t="s">
        <v>129</v>
      </c>
      <c r="I3555" s="1061" t="s">
        <v>21</v>
      </c>
      <c r="J3555" s="1061" t="s">
        <v>7975</v>
      </c>
      <c r="K3555" s="1061" t="s">
        <v>14849</v>
      </c>
      <c r="L3555" s="1061">
        <v>178.91</v>
      </c>
      <c r="M3555" s="1061">
        <v>178.91</v>
      </c>
      <c r="N3555" s="1061">
        <v>178.91</v>
      </c>
      <c r="O3555" s="1061">
        <v>178.91</v>
      </c>
      <c r="P3555" s="1061">
        <v>178.91</v>
      </c>
      <c r="Q3555" s="1061">
        <v>178.91</v>
      </c>
      <c r="R3555" s="1061">
        <v>178.91</v>
      </c>
      <c r="S3555" s="1061">
        <v>178.91</v>
      </c>
      <c r="T3555" s="1061">
        <v>178.91</v>
      </c>
      <c r="U3555" s="1061">
        <v>178.91</v>
      </c>
      <c r="V3555" s="1061">
        <v>178.91</v>
      </c>
      <c r="W3555" s="1061">
        <v>178.91</v>
      </c>
    </row>
    <row r="3556" spans="1:23">
      <c r="A3556" s="908"/>
      <c r="B3556" s="1061" t="s">
        <v>234</v>
      </c>
      <c r="C3556" s="1061" t="s">
        <v>235</v>
      </c>
      <c r="D3556" s="1061" t="s">
        <v>5473</v>
      </c>
      <c r="E3556" s="1061" t="s">
        <v>10593</v>
      </c>
      <c r="F3556" s="1061" t="s">
        <v>10594</v>
      </c>
      <c r="G3556" s="1061" t="s">
        <v>1739</v>
      </c>
      <c r="H3556" s="1061" t="s">
        <v>129</v>
      </c>
      <c r="I3556" s="1061" t="s">
        <v>21</v>
      </c>
      <c r="J3556" s="1061" t="s">
        <v>7975</v>
      </c>
      <c r="K3556" s="1061" t="s">
        <v>14849</v>
      </c>
      <c r="L3556" s="1061">
        <v>97.43</v>
      </c>
      <c r="M3556" s="1061">
        <v>97.43</v>
      </c>
      <c r="N3556" s="1061">
        <v>97.43</v>
      </c>
      <c r="O3556" s="1061">
        <v>97.43</v>
      </c>
      <c r="P3556" s="1061">
        <v>97.43</v>
      </c>
      <c r="Q3556" s="1061">
        <v>97.43</v>
      </c>
      <c r="R3556" s="1061">
        <v>97.43</v>
      </c>
      <c r="S3556" s="1061">
        <v>97.43</v>
      </c>
      <c r="T3556" s="1061">
        <v>97.43</v>
      </c>
      <c r="U3556" s="1061">
        <v>97.43</v>
      </c>
      <c r="V3556" s="1061">
        <v>97.43</v>
      </c>
      <c r="W3556" s="1061">
        <v>97.43</v>
      </c>
    </row>
    <row r="3557" spans="1:23">
      <c r="A3557" s="908"/>
      <c r="B3557" s="1061" t="s">
        <v>234</v>
      </c>
      <c r="C3557" s="1061" t="s">
        <v>235</v>
      </c>
      <c r="D3557" s="1061" t="s">
        <v>5473</v>
      </c>
      <c r="E3557" s="1061" t="s">
        <v>8697</v>
      </c>
      <c r="F3557" s="1061" t="s">
        <v>8698</v>
      </c>
      <c r="G3557" s="1061" t="s">
        <v>1739</v>
      </c>
      <c r="H3557" s="1061" t="s">
        <v>129</v>
      </c>
      <c r="I3557" s="1061" t="s">
        <v>21</v>
      </c>
      <c r="J3557" s="1061" t="s">
        <v>7975</v>
      </c>
      <c r="K3557" s="1061" t="s">
        <v>14849</v>
      </c>
      <c r="L3557" s="1061">
        <v>83.04</v>
      </c>
      <c r="M3557" s="1061">
        <v>83.04</v>
      </c>
      <c r="N3557" s="1061">
        <v>83.04</v>
      </c>
      <c r="O3557" s="1061">
        <v>83.04</v>
      </c>
      <c r="P3557" s="1061">
        <v>83.04</v>
      </c>
      <c r="Q3557" s="1061">
        <v>83.04</v>
      </c>
      <c r="R3557" s="1061">
        <v>83.04</v>
      </c>
      <c r="S3557" s="1061">
        <v>83.04</v>
      </c>
      <c r="T3557" s="1061">
        <v>83.04</v>
      </c>
      <c r="U3557" s="1061">
        <v>83.04</v>
      </c>
      <c r="V3557" s="1061">
        <v>83.04</v>
      </c>
      <c r="W3557" s="1061">
        <v>83.04</v>
      </c>
    </row>
    <row r="3558" spans="1:23">
      <c r="A3558" s="908"/>
      <c r="B3558" s="1061" t="s">
        <v>234</v>
      </c>
      <c r="C3558" s="1061" t="s">
        <v>235</v>
      </c>
      <c r="D3558" s="1061" t="s">
        <v>5473</v>
      </c>
      <c r="E3558" s="1061" t="s">
        <v>7004</v>
      </c>
      <c r="F3558" s="1061" t="s">
        <v>7005</v>
      </c>
      <c r="G3558" s="1061" t="s">
        <v>1739</v>
      </c>
      <c r="H3558" s="1061" t="s">
        <v>129</v>
      </c>
      <c r="I3558" s="1061" t="s">
        <v>21</v>
      </c>
      <c r="J3558" s="1061" t="s">
        <v>7975</v>
      </c>
      <c r="K3558" s="1061" t="s">
        <v>14849</v>
      </c>
      <c r="L3558" s="1061">
        <v>120.35</v>
      </c>
      <c r="M3558" s="1061">
        <v>120.35</v>
      </c>
      <c r="N3558" s="1061">
        <v>120.35</v>
      </c>
      <c r="O3558" s="1061">
        <v>120.35</v>
      </c>
      <c r="P3558" s="1061">
        <v>120.35</v>
      </c>
      <c r="Q3558" s="1061">
        <v>120.35</v>
      </c>
      <c r="R3558" s="1061">
        <v>120.35</v>
      </c>
      <c r="S3558" s="1061">
        <v>120.35</v>
      </c>
      <c r="T3558" s="1061">
        <v>120.35</v>
      </c>
      <c r="U3558" s="1061">
        <v>120.35</v>
      </c>
      <c r="V3558" s="1061">
        <v>120.35</v>
      </c>
      <c r="W3558" s="1061">
        <v>120.35</v>
      </c>
    </row>
    <row r="3559" spans="1:23">
      <c r="A3559" s="908"/>
      <c r="B3559" s="1061" t="s">
        <v>234</v>
      </c>
      <c r="C3559" s="1061" t="s">
        <v>235</v>
      </c>
      <c r="D3559" s="1061" t="s">
        <v>5473</v>
      </c>
      <c r="E3559" s="1061" t="s">
        <v>8699</v>
      </c>
      <c r="F3559" s="1061" t="s">
        <v>5473</v>
      </c>
      <c r="G3559" s="1061" t="s">
        <v>1739</v>
      </c>
      <c r="H3559" s="1061" t="s">
        <v>129</v>
      </c>
      <c r="I3559" s="1061" t="s">
        <v>21</v>
      </c>
      <c r="J3559" s="1061" t="s">
        <v>7975</v>
      </c>
      <c r="K3559" s="1061" t="s">
        <v>14849</v>
      </c>
      <c r="L3559" s="1061">
        <v>182.93</v>
      </c>
      <c r="M3559" s="1061">
        <v>182.93</v>
      </c>
      <c r="N3559" s="1061">
        <v>182.93</v>
      </c>
      <c r="O3559" s="1061">
        <v>182.93</v>
      </c>
      <c r="P3559" s="1061">
        <v>182.93</v>
      </c>
      <c r="Q3559" s="1061">
        <v>182.93</v>
      </c>
      <c r="R3559" s="1061">
        <v>182.93</v>
      </c>
      <c r="S3559" s="1061">
        <v>182.93</v>
      </c>
      <c r="T3559" s="1061">
        <v>182.93</v>
      </c>
      <c r="U3559" s="1061">
        <v>182.93</v>
      </c>
      <c r="V3559" s="1061">
        <v>182.93</v>
      </c>
      <c r="W3559" s="1061">
        <v>182.93</v>
      </c>
    </row>
    <row r="3560" spans="1:23">
      <c r="A3560" s="908"/>
      <c r="B3560" s="1061" t="s">
        <v>234</v>
      </c>
      <c r="C3560" s="1061" t="s">
        <v>235</v>
      </c>
      <c r="D3560" s="1061" t="s">
        <v>5473</v>
      </c>
      <c r="E3560" s="1061" t="s">
        <v>10595</v>
      </c>
      <c r="F3560" s="1061" t="s">
        <v>8196</v>
      </c>
      <c r="G3560" s="1061" t="s">
        <v>1739</v>
      </c>
      <c r="H3560" s="1061" t="s">
        <v>129</v>
      </c>
      <c r="I3560" s="1061" t="s">
        <v>21</v>
      </c>
      <c r="J3560" s="1061" t="s">
        <v>7975</v>
      </c>
      <c r="K3560" s="1061" t="s">
        <v>14849</v>
      </c>
      <c r="L3560" s="1061">
        <v>334.34</v>
      </c>
      <c r="M3560" s="1061">
        <v>334.34</v>
      </c>
      <c r="N3560" s="1061">
        <v>334.34</v>
      </c>
      <c r="O3560" s="1061">
        <v>334.34</v>
      </c>
      <c r="P3560" s="1061">
        <v>334.34</v>
      </c>
      <c r="Q3560" s="1061">
        <v>334.34</v>
      </c>
      <c r="R3560" s="1061">
        <v>334.34</v>
      </c>
      <c r="S3560" s="1061">
        <v>334.34</v>
      </c>
      <c r="T3560" s="1061">
        <v>334.34</v>
      </c>
      <c r="U3560" s="1061">
        <v>334.34</v>
      </c>
      <c r="V3560" s="1061">
        <v>334.34</v>
      </c>
      <c r="W3560" s="1061">
        <v>334.34</v>
      </c>
    </row>
    <row r="3561" spans="1:23">
      <c r="A3561" s="908"/>
      <c r="B3561" s="1061" t="s">
        <v>234</v>
      </c>
      <c r="C3561" s="1061" t="s">
        <v>235</v>
      </c>
      <c r="D3561" s="1061" t="s">
        <v>5473</v>
      </c>
      <c r="E3561" s="1061" t="s">
        <v>5810</v>
      </c>
      <c r="F3561" s="1061" t="s">
        <v>5811</v>
      </c>
      <c r="G3561" s="1061" t="s">
        <v>1739</v>
      </c>
      <c r="H3561" s="1061" t="s">
        <v>129</v>
      </c>
      <c r="I3561" s="1061" t="s">
        <v>21</v>
      </c>
      <c r="J3561" s="1061" t="s">
        <v>7975</v>
      </c>
      <c r="K3561" s="1061" t="s">
        <v>14849</v>
      </c>
      <c r="L3561" s="1061">
        <v>134.5</v>
      </c>
      <c r="M3561" s="1061">
        <v>134.5</v>
      </c>
      <c r="N3561" s="1061">
        <v>134.5</v>
      </c>
      <c r="O3561" s="1061">
        <v>134.5</v>
      </c>
      <c r="P3561" s="1061">
        <v>134.5</v>
      </c>
      <c r="Q3561" s="1061">
        <v>134.5</v>
      </c>
      <c r="R3561" s="1061">
        <v>134.5</v>
      </c>
      <c r="S3561" s="1061">
        <v>134.5</v>
      </c>
      <c r="T3561" s="1061">
        <v>134.5</v>
      </c>
      <c r="U3561" s="1061">
        <v>134.5</v>
      </c>
      <c r="V3561" s="1061">
        <v>134.5</v>
      </c>
      <c r="W3561" s="1061">
        <v>134.5</v>
      </c>
    </row>
    <row r="3562" spans="1:23">
      <c r="A3562" s="908"/>
      <c r="B3562" s="1061" t="s">
        <v>234</v>
      </c>
      <c r="C3562" s="1061" t="s">
        <v>235</v>
      </c>
      <c r="D3562" s="1061" t="s">
        <v>5473</v>
      </c>
      <c r="E3562" s="1061" t="s">
        <v>10202</v>
      </c>
      <c r="F3562" s="1061" t="s">
        <v>8196</v>
      </c>
      <c r="G3562" s="1061" t="s">
        <v>1739</v>
      </c>
      <c r="H3562" s="1061" t="s">
        <v>129</v>
      </c>
      <c r="I3562" s="1061" t="s">
        <v>21</v>
      </c>
      <c r="J3562" s="1061" t="s">
        <v>7975</v>
      </c>
      <c r="K3562" s="1061" t="s">
        <v>14849</v>
      </c>
      <c r="L3562" s="1061">
        <v>242</v>
      </c>
      <c r="M3562" s="1061">
        <v>242</v>
      </c>
      <c r="N3562" s="1061">
        <v>242</v>
      </c>
      <c r="O3562" s="1061">
        <v>242</v>
      </c>
      <c r="P3562" s="1061">
        <v>242</v>
      </c>
      <c r="Q3562" s="1061">
        <v>242</v>
      </c>
      <c r="R3562" s="1061">
        <v>242</v>
      </c>
      <c r="S3562" s="1061">
        <v>242</v>
      </c>
      <c r="T3562" s="1061">
        <v>242</v>
      </c>
      <c r="U3562" s="1061">
        <v>242</v>
      </c>
      <c r="V3562" s="1061">
        <v>242</v>
      </c>
      <c r="W3562" s="1061">
        <v>242</v>
      </c>
    </row>
    <row r="3563" spans="1:23">
      <c r="A3563" s="908"/>
      <c r="B3563" s="1061" t="s">
        <v>234</v>
      </c>
      <c r="C3563" s="1061" t="s">
        <v>235</v>
      </c>
      <c r="D3563" s="1061" t="s">
        <v>5473</v>
      </c>
      <c r="E3563" s="1061" t="s">
        <v>5812</v>
      </c>
      <c r="F3563" s="1061" t="s">
        <v>5813</v>
      </c>
      <c r="G3563" s="1061" t="s">
        <v>1739</v>
      </c>
      <c r="H3563" s="1061" t="s">
        <v>129</v>
      </c>
      <c r="I3563" s="1061" t="s">
        <v>21</v>
      </c>
      <c r="J3563" s="1061" t="s">
        <v>7975</v>
      </c>
      <c r="K3563" s="1061" t="s">
        <v>14849</v>
      </c>
      <c r="L3563" s="1061">
        <v>63.75</v>
      </c>
      <c r="M3563" s="1061">
        <v>63.75</v>
      </c>
      <c r="N3563" s="1061">
        <v>63.75</v>
      </c>
      <c r="O3563" s="1061">
        <v>63.75</v>
      </c>
      <c r="P3563" s="1061">
        <v>63.75</v>
      </c>
      <c r="Q3563" s="1061">
        <v>63.75</v>
      </c>
      <c r="R3563" s="1061">
        <v>63.75</v>
      </c>
      <c r="S3563" s="1061">
        <v>63.75</v>
      </c>
      <c r="T3563" s="1061">
        <v>63.75</v>
      </c>
      <c r="U3563" s="1061">
        <v>63.75</v>
      </c>
      <c r="V3563" s="1061">
        <v>63.75</v>
      </c>
      <c r="W3563" s="1061">
        <v>63.75</v>
      </c>
    </row>
    <row r="3564" spans="1:23">
      <c r="A3564" s="908"/>
      <c r="B3564" s="1061" t="s">
        <v>234</v>
      </c>
      <c r="C3564" s="1061" t="s">
        <v>235</v>
      </c>
      <c r="D3564" s="1061" t="s">
        <v>5473</v>
      </c>
      <c r="E3564" s="1061" t="s">
        <v>8700</v>
      </c>
      <c r="F3564" s="1061" t="s">
        <v>8701</v>
      </c>
      <c r="G3564" s="1061" t="s">
        <v>1739</v>
      </c>
      <c r="H3564" s="1061" t="s">
        <v>129</v>
      </c>
      <c r="I3564" s="1061" t="s">
        <v>21</v>
      </c>
      <c r="J3564" s="1061" t="s">
        <v>7975</v>
      </c>
      <c r="K3564" s="1061" t="s">
        <v>14849</v>
      </c>
      <c r="L3564" s="1061">
        <v>86.92</v>
      </c>
      <c r="M3564" s="1061">
        <v>86.92</v>
      </c>
      <c r="N3564" s="1061">
        <v>86.92</v>
      </c>
      <c r="O3564" s="1061">
        <v>86.92</v>
      </c>
      <c r="P3564" s="1061">
        <v>86.92</v>
      </c>
      <c r="Q3564" s="1061">
        <v>86.92</v>
      </c>
      <c r="R3564" s="1061">
        <v>86.92</v>
      </c>
      <c r="S3564" s="1061">
        <v>86.92</v>
      </c>
      <c r="T3564" s="1061">
        <v>86.92</v>
      </c>
      <c r="U3564" s="1061">
        <v>86.92</v>
      </c>
      <c r="V3564" s="1061">
        <v>86.92</v>
      </c>
      <c r="W3564" s="1061">
        <v>86.92</v>
      </c>
    </row>
    <row r="3565" spans="1:23">
      <c r="A3565" s="908"/>
      <c r="B3565" s="1061" t="s">
        <v>234</v>
      </c>
      <c r="C3565" s="1061" t="s">
        <v>235</v>
      </c>
      <c r="D3565" s="1061" t="s">
        <v>5473</v>
      </c>
      <c r="E3565" s="1061" t="s">
        <v>8702</v>
      </c>
      <c r="F3565" s="1061" t="s">
        <v>8703</v>
      </c>
      <c r="G3565" s="1061" t="s">
        <v>1739</v>
      </c>
      <c r="H3565" s="1061" t="s">
        <v>129</v>
      </c>
      <c r="I3565" s="1061" t="s">
        <v>21</v>
      </c>
      <c r="J3565" s="1061" t="s">
        <v>7975</v>
      </c>
      <c r="K3565" s="1061" t="s">
        <v>14849</v>
      </c>
      <c r="L3565" s="1061">
        <v>154.5</v>
      </c>
      <c r="M3565" s="1061">
        <v>154.5</v>
      </c>
      <c r="N3565" s="1061">
        <v>154.5</v>
      </c>
      <c r="O3565" s="1061">
        <v>154.5</v>
      </c>
      <c r="P3565" s="1061">
        <v>154.5</v>
      </c>
      <c r="Q3565" s="1061">
        <v>154.5</v>
      </c>
      <c r="R3565" s="1061">
        <v>154.5</v>
      </c>
      <c r="S3565" s="1061">
        <v>154.5</v>
      </c>
      <c r="T3565" s="1061">
        <v>154.5</v>
      </c>
      <c r="U3565" s="1061">
        <v>154.5</v>
      </c>
      <c r="V3565" s="1061">
        <v>154.5</v>
      </c>
      <c r="W3565" s="1061">
        <v>154.5</v>
      </c>
    </row>
    <row r="3566" spans="1:23">
      <c r="A3566" s="908"/>
      <c r="B3566" s="1061" t="s">
        <v>234</v>
      </c>
      <c r="C3566" s="1061" t="s">
        <v>235</v>
      </c>
      <c r="D3566" s="1061" t="s">
        <v>5473</v>
      </c>
      <c r="E3566" s="1061" t="s">
        <v>5814</v>
      </c>
      <c r="F3566" s="1061" t="s">
        <v>5815</v>
      </c>
      <c r="G3566" s="1061" t="s">
        <v>1739</v>
      </c>
      <c r="H3566" s="1061" t="s">
        <v>129</v>
      </c>
      <c r="I3566" s="1061" t="s">
        <v>21</v>
      </c>
      <c r="J3566" s="1061" t="s">
        <v>7975</v>
      </c>
      <c r="K3566" s="1061" t="s">
        <v>14849</v>
      </c>
      <c r="L3566" s="1061">
        <v>125.05</v>
      </c>
      <c r="M3566" s="1061">
        <v>125.05</v>
      </c>
      <c r="N3566" s="1061">
        <v>125.05</v>
      </c>
      <c r="O3566" s="1061">
        <v>125.05</v>
      </c>
      <c r="P3566" s="1061">
        <v>125.05</v>
      </c>
      <c r="Q3566" s="1061">
        <v>125.05</v>
      </c>
      <c r="R3566" s="1061">
        <v>125.05</v>
      </c>
      <c r="S3566" s="1061">
        <v>125.05</v>
      </c>
      <c r="T3566" s="1061">
        <v>125.05</v>
      </c>
      <c r="U3566" s="1061">
        <v>125.05</v>
      </c>
      <c r="V3566" s="1061">
        <v>125.05</v>
      </c>
      <c r="W3566" s="1061">
        <v>125.05</v>
      </c>
    </row>
    <row r="3567" spans="1:23">
      <c r="A3567" s="908"/>
      <c r="B3567" s="1061" t="s">
        <v>234</v>
      </c>
      <c r="C3567" s="1061" t="s">
        <v>235</v>
      </c>
      <c r="D3567" s="1061" t="s">
        <v>5473</v>
      </c>
      <c r="E3567" s="1061" t="s">
        <v>5816</v>
      </c>
      <c r="F3567" s="1061" t="s">
        <v>5817</v>
      </c>
      <c r="G3567" s="1061" t="s">
        <v>1739</v>
      </c>
      <c r="H3567" s="1061" t="s">
        <v>129</v>
      </c>
      <c r="I3567" s="1061" t="s">
        <v>21</v>
      </c>
      <c r="J3567" s="1061" t="s">
        <v>7975</v>
      </c>
      <c r="K3567" s="1061" t="s">
        <v>14849</v>
      </c>
      <c r="L3567" s="1061">
        <v>206.34</v>
      </c>
      <c r="M3567" s="1061">
        <v>206.34</v>
      </c>
      <c r="N3567" s="1061">
        <v>206.34</v>
      </c>
      <c r="O3567" s="1061">
        <v>206.34</v>
      </c>
      <c r="P3567" s="1061">
        <v>206.34</v>
      </c>
      <c r="Q3567" s="1061">
        <v>206.34</v>
      </c>
      <c r="R3567" s="1061">
        <v>206.34</v>
      </c>
      <c r="S3567" s="1061">
        <v>206.34</v>
      </c>
      <c r="T3567" s="1061">
        <v>206.34</v>
      </c>
      <c r="U3567" s="1061">
        <v>206.34</v>
      </c>
      <c r="V3567" s="1061">
        <v>206.34</v>
      </c>
      <c r="W3567" s="1061">
        <v>206.34</v>
      </c>
    </row>
    <row r="3568" spans="1:23">
      <c r="A3568" s="908"/>
      <c r="B3568" s="1061" t="s">
        <v>234</v>
      </c>
      <c r="C3568" s="1061" t="s">
        <v>235</v>
      </c>
      <c r="D3568" s="1061" t="s">
        <v>5473</v>
      </c>
      <c r="E3568" s="1061" t="s">
        <v>5819</v>
      </c>
      <c r="F3568" s="1061" t="s">
        <v>5818</v>
      </c>
      <c r="G3568" s="1061" t="s">
        <v>1739</v>
      </c>
      <c r="H3568" s="1061" t="s">
        <v>129</v>
      </c>
      <c r="I3568" s="1061" t="s">
        <v>21</v>
      </c>
      <c r="J3568" s="1061" t="s">
        <v>7975</v>
      </c>
      <c r="K3568" s="1061" t="s">
        <v>14849</v>
      </c>
      <c r="L3568" s="1061">
        <v>707.38</v>
      </c>
      <c r="M3568" s="1061">
        <v>707.38</v>
      </c>
      <c r="N3568" s="1061">
        <v>707.38</v>
      </c>
      <c r="O3568" s="1061">
        <v>707.38</v>
      </c>
      <c r="P3568" s="1061">
        <v>707.38</v>
      </c>
      <c r="Q3568" s="1061">
        <v>707.38</v>
      </c>
      <c r="R3568" s="1061">
        <v>707.38</v>
      </c>
      <c r="S3568" s="1061">
        <v>707.38</v>
      </c>
      <c r="T3568" s="1061">
        <v>707.38</v>
      </c>
      <c r="U3568" s="1061">
        <v>707.38</v>
      </c>
      <c r="V3568" s="1061">
        <v>707.38</v>
      </c>
      <c r="W3568" s="1061">
        <v>707.38</v>
      </c>
    </row>
    <row r="3569" spans="1:23">
      <c r="A3569" s="908"/>
      <c r="B3569" s="1061" t="s">
        <v>234</v>
      </c>
      <c r="C3569" s="1061" t="s">
        <v>235</v>
      </c>
      <c r="D3569" s="1061" t="s">
        <v>5473</v>
      </c>
      <c r="E3569" s="1061" t="s">
        <v>6851</v>
      </c>
      <c r="F3569" s="1061" t="s">
        <v>5818</v>
      </c>
      <c r="G3569" s="1061" t="s">
        <v>1739</v>
      </c>
      <c r="H3569" s="1061" t="s">
        <v>129</v>
      </c>
      <c r="I3569" s="1061" t="s">
        <v>21</v>
      </c>
      <c r="J3569" s="1061" t="s">
        <v>7975</v>
      </c>
      <c r="K3569" s="1061" t="s">
        <v>14849</v>
      </c>
      <c r="L3569" s="1061">
        <v>125.94</v>
      </c>
      <c r="M3569" s="1061">
        <v>125.94</v>
      </c>
      <c r="N3569" s="1061">
        <v>125.94</v>
      </c>
      <c r="O3569" s="1061">
        <v>125.94</v>
      </c>
      <c r="P3569" s="1061">
        <v>125.94</v>
      </c>
      <c r="Q3569" s="1061">
        <v>125.94</v>
      </c>
      <c r="R3569" s="1061">
        <v>125.94</v>
      </c>
      <c r="S3569" s="1061">
        <v>125.94</v>
      </c>
      <c r="T3569" s="1061">
        <v>125.94</v>
      </c>
      <c r="U3569" s="1061">
        <v>125.94</v>
      </c>
      <c r="V3569" s="1061">
        <v>125.94</v>
      </c>
      <c r="W3569" s="1061">
        <v>125.94</v>
      </c>
    </row>
    <row r="3570" spans="1:23">
      <c r="A3570" s="908"/>
      <c r="B3570" s="1061" t="s">
        <v>234</v>
      </c>
      <c r="C3570" s="1061" t="s">
        <v>235</v>
      </c>
      <c r="D3570" s="1061" t="s">
        <v>5473</v>
      </c>
      <c r="E3570" s="1061" t="s">
        <v>6923</v>
      </c>
      <c r="F3570" s="1061" t="s">
        <v>5473</v>
      </c>
      <c r="G3570" s="1061" t="s">
        <v>1739</v>
      </c>
      <c r="H3570" s="1061" t="s">
        <v>129</v>
      </c>
      <c r="I3570" s="1061" t="s">
        <v>21</v>
      </c>
      <c r="J3570" s="1061" t="s">
        <v>7975</v>
      </c>
      <c r="K3570" s="1061" t="s">
        <v>14849</v>
      </c>
      <c r="L3570" s="1061">
        <v>108.24</v>
      </c>
      <c r="M3570" s="1061">
        <v>108.24</v>
      </c>
      <c r="N3570" s="1061">
        <v>108.24</v>
      </c>
      <c r="O3570" s="1061">
        <v>108.24</v>
      </c>
      <c r="P3570" s="1061">
        <v>108.24</v>
      </c>
      <c r="Q3570" s="1061">
        <v>108.24</v>
      </c>
      <c r="R3570" s="1061">
        <v>108.24</v>
      </c>
      <c r="S3570" s="1061">
        <v>108.24</v>
      </c>
      <c r="T3570" s="1061">
        <v>108.24</v>
      </c>
      <c r="U3570" s="1061">
        <v>108.24</v>
      </c>
      <c r="V3570" s="1061">
        <v>108.24</v>
      </c>
      <c r="W3570" s="1061">
        <v>108.24</v>
      </c>
    </row>
    <row r="3571" spans="1:23">
      <c r="A3571" s="908"/>
      <c r="B3571" s="1061" t="s">
        <v>234</v>
      </c>
      <c r="C3571" s="1061" t="s">
        <v>235</v>
      </c>
      <c r="D3571" s="1061" t="s">
        <v>5473</v>
      </c>
      <c r="E3571" s="1061" t="s">
        <v>6912</v>
      </c>
      <c r="F3571" s="1061" t="s">
        <v>5473</v>
      </c>
      <c r="G3571" s="1061" t="s">
        <v>1739</v>
      </c>
      <c r="H3571" s="1061" t="s">
        <v>129</v>
      </c>
      <c r="I3571" s="1061" t="s">
        <v>21</v>
      </c>
      <c r="J3571" s="1061" t="s">
        <v>7975</v>
      </c>
      <c r="K3571" s="1061" t="s">
        <v>14849</v>
      </c>
      <c r="L3571" s="1061">
        <v>149.12</v>
      </c>
      <c r="M3571" s="1061">
        <v>149.12</v>
      </c>
      <c r="N3571" s="1061">
        <v>149.12</v>
      </c>
      <c r="O3571" s="1061">
        <v>149.12</v>
      </c>
      <c r="P3571" s="1061">
        <v>149.12</v>
      </c>
      <c r="Q3571" s="1061">
        <v>149.12</v>
      </c>
      <c r="R3571" s="1061">
        <v>149.12</v>
      </c>
      <c r="S3571" s="1061">
        <v>149.12</v>
      </c>
      <c r="T3571" s="1061">
        <v>149.12</v>
      </c>
      <c r="U3571" s="1061">
        <v>149.12</v>
      </c>
      <c r="V3571" s="1061">
        <v>149.12</v>
      </c>
      <c r="W3571" s="1061">
        <v>149.12</v>
      </c>
    </row>
    <row r="3572" spans="1:23">
      <c r="A3572" s="908"/>
      <c r="B3572" s="1061" t="s">
        <v>234</v>
      </c>
      <c r="C3572" s="1061" t="s">
        <v>235</v>
      </c>
      <c r="D3572" s="1061" t="s">
        <v>5473</v>
      </c>
      <c r="E3572" s="1061" t="s">
        <v>9869</v>
      </c>
      <c r="F3572" s="1061" t="s">
        <v>9870</v>
      </c>
      <c r="G3572" s="1061" t="s">
        <v>1739</v>
      </c>
      <c r="H3572" s="1061" t="s">
        <v>129</v>
      </c>
      <c r="I3572" s="1061" t="s">
        <v>21</v>
      </c>
      <c r="J3572" s="1061" t="s">
        <v>7975</v>
      </c>
      <c r="K3572" s="1061" t="s">
        <v>14849</v>
      </c>
      <c r="L3572" s="1061">
        <v>170.1</v>
      </c>
      <c r="M3572" s="1061">
        <v>170.1</v>
      </c>
      <c r="N3572" s="1061">
        <v>170.1</v>
      </c>
      <c r="O3572" s="1061">
        <v>170.1</v>
      </c>
      <c r="P3572" s="1061">
        <v>170.1</v>
      </c>
      <c r="Q3572" s="1061">
        <v>170.1</v>
      </c>
      <c r="R3572" s="1061">
        <v>170.1</v>
      </c>
      <c r="S3572" s="1061">
        <v>170.1</v>
      </c>
      <c r="T3572" s="1061">
        <v>170.1</v>
      </c>
      <c r="U3572" s="1061">
        <v>170.1</v>
      </c>
      <c r="V3572" s="1061">
        <v>170.1</v>
      </c>
      <c r="W3572" s="1061">
        <v>170.1</v>
      </c>
    </row>
    <row r="3573" spans="1:23">
      <c r="A3573" s="908"/>
      <c r="B3573" s="1061" t="s">
        <v>234</v>
      </c>
      <c r="C3573" s="1061" t="s">
        <v>235</v>
      </c>
      <c r="D3573" s="1061" t="s">
        <v>5473</v>
      </c>
      <c r="E3573" s="1061" t="s">
        <v>8197</v>
      </c>
      <c r="F3573" s="1061" t="s">
        <v>10596</v>
      </c>
      <c r="G3573" s="1061" t="s">
        <v>1739</v>
      </c>
      <c r="H3573" s="1061" t="s">
        <v>129</v>
      </c>
      <c r="I3573" s="1061" t="s">
        <v>21</v>
      </c>
      <c r="J3573" s="1061" t="s">
        <v>7975</v>
      </c>
      <c r="K3573" s="1061" t="s">
        <v>14849</v>
      </c>
      <c r="L3573" s="1061">
        <v>94.42</v>
      </c>
      <c r="M3573" s="1061">
        <v>94.42</v>
      </c>
      <c r="N3573" s="1061">
        <v>94.42</v>
      </c>
      <c r="O3573" s="1061">
        <v>94.42</v>
      </c>
      <c r="P3573" s="1061">
        <v>94.42</v>
      </c>
      <c r="Q3573" s="1061">
        <v>94.42</v>
      </c>
      <c r="R3573" s="1061">
        <v>94.42</v>
      </c>
      <c r="S3573" s="1061">
        <v>94.42</v>
      </c>
      <c r="T3573" s="1061">
        <v>94.42</v>
      </c>
      <c r="U3573" s="1061">
        <v>94.42</v>
      </c>
      <c r="V3573" s="1061">
        <v>94.42</v>
      </c>
      <c r="W3573" s="1061">
        <v>94.42</v>
      </c>
    </row>
    <row r="3574" spans="1:23">
      <c r="A3574" s="908"/>
      <c r="B3574" s="1061" t="s">
        <v>234</v>
      </c>
      <c r="C3574" s="1061" t="s">
        <v>235</v>
      </c>
      <c r="D3574" s="1061" t="s">
        <v>5473</v>
      </c>
      <c r="E3574" s="1061" t="s">
        <v>5820</v>
      </c>
      <c r="F3574" s="1061" t="s">
        <v>5821</v>
      </c>
      <c r="G3574" s="1061" t="s">
        <v>1739</v>
      </c>
      <c r="H3574" s="1061" t="s">
        <v>129</v>
      </c>
      <c r="I3574" s="1061" t="s">
        <v>21</v>
      </c>
      <c r="J3574" s="1061" t="s">
        <v>7975</v>
      </c>
      <c r="K3574" s="1061" t="s">
        <v>14849</v>
      </c>
      <c r="L3574" s="1061">
        <v>164.64</v>
      </c>
      <c r="M3574" s="1061">
        <v>164.64</v>
      </c>
      <c r="N3574" s="1061">
        <v>164.64</v>
      </c>
      <c r="O3574" s="1061">
        <v>164.64</v>
      </c>
      <c r="P3574" s="1061">
        <v>164.64</v>
      </c>
      <c r="Q3574" s="1061">
        <v>164.64</v>
      </c>
      <c r="R3574" s="1061">
        <v>164.64</v>
      </c>
      <c r="S3574" s="1061">
        <v>164.64</v>
      </c>
      <c r="T3574" s="1061">
        <v>164.64</v>
      </c>
      <c r="U3574" s="1061">
        <v>164.64</v>
      </c>
      <c r="V3574" s="1061">
        <v>164.64</v>
      </c>
      <c r="W3574" s="1061">
        <v>164.64</v>
      </c>
    </row>
    <row r="3575" spans="1:23">
      <c r="A3575" s="908"/>
      <c r="B3575" s="1061" t="s">
        <v>234</v>
      </c>
      <c r="C3575" s="1061" t="s">
        <v>235</v>
      </c>
      <c r="D3575" s="1061" t="s">
        <v>5473</v>
      </c>
      <c r="E3575" s="1061" t="s">
        <v>8704</v>
      </c>
      <c r="F3575" s="1061" t="s">
        <v>8705</v>
      </c>
      <c r="G3575" s="1061" t="s">
        <v>1739</v>
      </c>
      <c r="H3575" s="1061" t="s">
        <v>129</v>
      </c>
      <c r="I3575" s="1061" t="s">
        <v>21</v>
      </c>
      <c r="J3575" s="1061" t="s">
        <v>7975</v>
      </c>
      <c r="K3575" s="1061" t="s">
        <v>14849</v>
      </c>
      <c r="L3575" s="1061">
        <v>294.72000000000003</v>
      </c>
      <c r="M3575" s="1061">
        <v>294.72000000000003</v>
      </c>
      <c r="N3575" s="1061">
        <v>294.72000000000003</v>
      </c>
      <c r="O3575" s="1061">
        <v>294.72000000000003</v>
      </c>
      <c r="P3575" s="1061">
        <v>294.72000000000003</v>
      </c>
      <c r="Q3575" s="1061">
        <v>294.72000000000003</v>
      </c>
      <c r="R3575" s="1061">
        <v>294.72000000000003</v>
      </c>
      <c r="S3575" s="1061">
        <v>294.72000000000003</v>
      </c>
      <c r="T3575" s="1061">
        <v>294.72000000000003</v>
      </c>
      <c r="U3575" s="1061">
        <v>294.72000000000003</v>
      </c>
      <c r="V3575" s="1061">
        <v>294.72000000000003</v>
      </c>
      <c r="W3575" s="1061">
        <v>294.72000000000003</v>
      </c>
    </row>
    <row r="3576" spans="1:23">
      <c r="A3576" s="908"/>
      <c r="B3576" s="1061" t="s">
        <v>234</v>
      </c>
      <c r="C3576" s="1061" t="s">
        <v>235</v>
      </c>
      <c r="D3576" s="1061" t="s">
        <v>5473</v>
      </c>
      <c r="E3576" s="1061" t="s">
        <v>8706</v>
      </c>
      <c r="F3576" s="1061" t="s">
        <v>8707</v>
      </c>
      <c r="G3576" s="1061" t="s">
        <v>1739</v>
      </c>
      <c r="H3576" s="1061" t="s">
        <v>129</v>
      </c>
      <c r="I3576" s="1061" t="s">
        <v>21</v>
      </c>
      <c r="J3576" s="1061" t="s">
        <v>7975</v>
      </c>
      <c r="K3576" s="1061" t="s">
        <v>14849</v>
      </c>
      <c r="L3576" s="1061">
        <v>339.88</v>
      </c>
      <c r="M3576" s="1061">
        <v>339.88</v>
      </c>
      <c r="N3576" s="1061">
        <v>339.88</v>
      </c>
      <c r="O3576" s="1061">
        <v>339.88</v>
      </c>
      <c r="P3576" s="1061">
        <v>339.88</v>
      </c>
      <c r="Q3576" s="1061">
        <v>339.88</v>
      </c>
      <c r="R3576" s="1061">
        <v>339.88</v>
      </c>
      <c r="S3576" s="1061">
        <v>339.88</v>
      </c>
      <c r="T3576" s="1061">
        <v>339.88</v>
      </c>
      <c r="U3576" s="1061">
        <v>339.88</v>
      </c>
      <c r="V3576" s="1061">
        <v>339.88</v>
      </c>
      <c r="W3576" s="1061">
        <v>339.88</v>
      </c>
    </row>
    <row r="3577" spans="1:23">
      <c r="A3577" s="908"/>
      <c r="B3577" s="1061" t="s">
        <v>234</v>
      </c>
      <c r="C3577" s="1061" t="s">
        <v>235</v>
      </c>
      <c r="D3577" s="1061" t="s">
        <v>5473</v>
      </c>
      <c r="E3577" s="1061" t="s">
        <v>8708</v>
      </c>
      <c r="F3577" s="1061" t="s">
        <v>8709</v>
      </c>
      <c r="G3577" s="1061" t="s">
        <v>1739</v>
      </c>
      <c r="H3577" s="1061" t="s">
        <v>129</v>
      </c>
      <c r="I3577" s="1061" t="s">
        <v>21</v>
      </c>
      <c r="J3577" s="1061" t="s">
        <v>7975</v>
      </c>
      <c r="K3577" s="1061" t="s">
        <v>14849</v>
      </c>
      <c r="L3577" s="1061">
        <v>472.86</v>
      </c>
      <c r="M3577" s="1061">
        <v>472.86</v>
      </c>
      <c r="N3577" s="1061">
        <v>472.86</v>
      </c>
      <c r="O3577" s="1061">
        <v>472.86</v>
      </c>
      <c r="P3577" s="1061">
        <v>472.86</v>
      </c>
      <c r="Q3577" s="1061">
        <v>472.86</v>
      </c>
      <c r="R3577" s="1061">
        <v>472.86</v>
      </c>
      <c r="S3577" s="1061">
        <v>472.86</v>
      </c>
      <c r="T3577" s="1061">
        <v>472.86</v>
      </c>
      <c r="U3577" s="1061">
        <v>472.86</v>
      </c>
      <c r="V3577" s="1061">
        <v>472.86</v>
      </c>
      <c r="W3577" s="1061">
        <v>472.86</v>
      </c>
    </row>
    <row r="3578" spans="1:23">
      <c r="A3578" s="908"/>
      <c r="B3578" s="1061" t="s">
        <v>234</v>
      </c>
      <c r="C3578" s="1061" t="s">
        <v>235</v>
      </c>
      <c r="D3578" s="1061" t="s">
        <v>5473</v>
      </c>
      <c r="E3578" s="1061" t="s">
        <v>6924</v>
      </c>
      <c r="F3578" s="1061" t="s">
        <v>5473</v>
      </c>
      <c r="G3578" s="1061" t="s">
        <v>1739</v>
      </c>
      <c r="H3578" s="1061" t="s">
        <v>129</v>
      </c>
      <c r="I3578" s="1061" t="s">
        <v>21</v>
      </c>
      <c r="J3578" s="1061" t="s">
        <v>7975</v>
      </c>
      <c r="K3578" s="1061" t="s">
        <v>14849</v>
      </c>
      <c r="L3578" s="1061">
        <v>99.05</v>
      </c>
      <c r="M3578" s="1061">
        <v>99.05</v>
      </c>
      <c r="N3578" s="1061">
        <v>99.05</v>
      </c>
      <c r="O3578" s="1061">
        <v>99.05</v>
      </c>
      <c r="P3578" s="1061">
        <v>99.05</v>
      </c>
      <c r="Q3578" s="1061">
        <v>99.05</v>
      </c>
      <c r="R3578" s="1061">
        <v>99.05</v>
      </c>
      <c r="S3578" s="1061">
        <v>99.05</v>
      </c>
      <c r="T3578" s="1061">
        <v>99.05</v>
      </c>
      <c r="U3578" s="1061">
        <v>99.05</v>
      </c>
      <c r="V3578" s="1061">
        <v>99.05</v>
      </c>
      <c r="W3578" s="1061">
        <v>99.05</v>
      </c>
    </row>
    <row r="3579" spans="1:23">
      <c r="A3579" s="908"/>
      <c r="B3579" s="1061" t="s">
        <v>234</v>
      </c>
      <c r="C3579" s="1061" t="s">
        <v>235</v>
      </c>
      <c r="D3579" s="1061" t="s">
        <v>5473</v>
      </c>
      <c r="E3579" s="1061" t="s">
        <v>8710</v>
      </c>
      <c r="F3579" s="1061" t="s">
        <v>9871</v>
      </c>
      <c r="G3579" s="1061" t="s">
        <v>1739</v>
      </c>
      <c r="H3579" s="1061" t="s">
        <v>129</v>
      </c>
      <c r="I3579" s="1061" t="s">
        <v>21</v>
      </c>
      <c r="J3579" s="1061" t="s">
        <v>7975</v>
      </c>
      <c r="K3579" s="1061" t="s">
        <v>14849</v>
      </c>
      <c r="L3579" s="1061">
        <v>190.17</v>
      </c>
      <c r="M3579" s="1061">
        <v>190.17</v>
      </c>
      <c r="N3579" s="1061">
        <v>190.17</v>
      </c>
      <c r="O3579" s="1061">
        <v>190.17</v>
      </c>
      <c r="P3579" s="1061">
        <v>190.17</v>
      </c>
      <c r="Q3579" s="1061">
        <v>190.17</v>
      </c>
      <c r="R3579" s="1061">
        <v>190.17</v>
      </c>
      <c r="S3579" s="1061">
        <v>190.17</v>
      </c>
      <c r="T3579" s="1061">
        <v>190.17</v>
      </c>
      <c r="U3579" s="1061">
        <v>190.17</v>
      </c>
      <c r="V3579" s="1061">
        <v>190.17</v>
      </c>
      <c r="W3579" s="1061">
        <v>190.17</v>
      </c>
    </row>
    <row r="3580" spans="1:23">
      <c r="A3580" s="908"/>
      <c r="B3580" s="1061" t="s">
        <v>234</v>
      </c>
      <c r="C3580" s="1061" t="s">
        <v>235</v>
      </c>
      <c r="D3580" s="1061" t="s">
        <v>5473</v>
      </c>
      <c r="E3580" s="1061" t="s">
        <v>9347</v>
      </c>
      <c r="F3580" s="1061" t="s">
        <v>9348</v>
      </c>
      <c r="G3580" s="1061" t="s">
        <v>1739</v>
      </c>
      <c r="H3580" s="1061" t="s">
        <v>129</v>
      </c>
      <c r="I3580" s="1061" t="s">
        <v>21</v>
      </c>
      <c r="J3580" s="1061" t="s">
        <v>7975</v>
      </c>
      <c r="K3580" s="1061" t="s">
        <v>14849</v>
      </c>
      <c r="L3580" s="1061">
        <v>329.96</v>
      </c>
      <c r="M3580" s="1061">
        <v>329.96</v>
      </c>
      <c r="N3580" s="1061">
        <v>329.96</v>
      </c>
      <c r="O3580" s="1061">
        <v>329.96</v>
      </c>
      <c r="P3580" s="1061">
        <v>329.96</v>
      </c>
      <c r="Q3580" s="1061">
        <v>329.96</v>
      </c>
      <c r="R3580" s="1061">
        <v>329.96</v>
      </c>
      <c r="S3580" s="1061">
        <v>329.96</v>
      </c>
      <c r="T3580" s="1061">
        <v>329.96</v>
      </c>
      <c r="U3580" s="1061">
        <v>329.96</v>
      </c>
      <c r="V3580" s="1061">
        <v>329.96</v>
      </c>
      <c r="W3580" s="1061">
        <v>329.96</v>
      </c>
    </row>
    <row r="3581" spans="1:23">
      <c r="A3581" s="908"/>
      <c r="B3581" s="1061" t="s">
        <v>234</v>
      </c>
      <c r="C3581" s="1061" t="s">
        <v>235</v>
      </c>
      <c r="D3581" s="1061" t="s">
        <v>5473</v>
      </c>
      <c r="E3581" s="1061" t="s">
        <v>8711</v>
      </c>
      <c r="F3581" s="1061" t="s">
        <v>5473</v>
      </c>
      <c r="G3581" s="1061" t="s">
        <v>1739</v>
      </c>
      <c r="H3581" s="1061" t="s">
        <v>129</v>
      </c>
      <c r="I3581" s="1061" t="s">
        <v>21</v>
      </c>
      <c r="J3581" s="1061" t="s">
        <v>7975</v>
      </c>
      <c r="K3581" s="1061" t="s">
        <v>14849</v>
      </c>
      <c r="L3581" s="1061">
        <v>249.5</v>
      </c>
      <c r="M3581" s="1061">
        <v>249.5</v>
      </c>
      <c r="N3581" s="1061">
        <v>249.5</v>
      </c>
      <c r="O3581" s="1061">
        <v>249.5</v>
      </c>
      <c r="P3581" s="1061">
        <v>249.5</v>
      </c>
      <c r="Q3581" s="1061">
        <v>249.5</v>
      </c>
      <c r="R3581" s="1061">
        <v>249.5</v>
      </c>
      <c r="S3581" s="1061">
        <v>249.5</v>
      </c>
      <c r="T3581" s="1061">
        <v>249.5</v>
      </c>
      <c r="U3581" s="1061">
        <v>249.5</v>
      </c>
      <c r="V3581" s="1061">
        <v>249.5</v>
      </c>
      <c r="W3581" s="1061">
        <v>249.5</v>
      </c>
    </row>
    <row r="3582" spans="1:23">
      <c r="A3582" s="908"/>
      <c r="B3582" s="1061" t="s">
        <v>234</v>
      </c>
      <c r="C3582" s="1061" t="s">
        <v>235</v>
      </c>
      <c r="D3582" s="1061" t="s">
        <v>5473</v>
      </c>
      <c r="E3582" s="1061" t="s">
        <v>9349</v>
      </c>
      <c r="F3582" s="1061" t="s">
        <v>9348</v>
      </c>
      <c r="G3582" s="1061" t="s">
        <v>1739</v>
      </c>
      <c r="H3582" s="1061" t="s">
        <v>129</v>
      </c>
      <c r="I3582" s="1061" t="s">
        <v>21</v>
      </c>
      <c r="J3582" s="1061" t="s">
        <v>7975</v>
      </c>
      <c r="K3582" s="1061" t="s">
        <v>14849</v>
      </c>
      <c r="L3582" s="1061">
        <v>346.9</v>
      </c>
      <c r="M3582" s="1061">
        <v>346.9</v>
      </c>
      <c r="N3582" s="1061">
        <v>346.9</v>
      </c>
      <c r="O3582" s="1061">
        <v>346.9</v>
      </c>
      <c r="P3582" s="1061">
        <v>346.9</v>
      </c>
      <c r="Q3582" s="1061">
        <v>346.9</v>
      </c>
      <c r="R3582" s="1061">
        <v>346.9</v>
      </c>
      <c r="S3582" s="1061">
        <v>346.9</v>
      </c>
      <c r="T3582" s="1061">
        <v>346.9</v>
      </c>
      <c r="U3582" s="1061">
        <v>346.9</v>
      </c>
      <c r="V3582" s="1061">
        <v>346.9</v>
      </c>
      <c r="W3582" s="1061">
        <v>346.9</v>
      </c>
    </row>
    <row r="3583" spans="1:23">
      <c r="A3583" s="908"/>
      <c r="B3583" s="1061" t="s">
        <v>234</v>
      </c>
      <c r="C3583" s="1061" t="s">
        <v>235</v>
      </c>
      <c r="D3583" s="1061" t="s">
        <v>5473</v>
      </c>
      <c r="E3583" s="1061" t="s">
        <v>10597</v>
      </c>
      <c r="F3583" s="1061" t="s">
        <v>5805</v>
      </c>
      <c r="G3583" s="1061" t="s">
        <v>1739</v>
      </c>
      <c r="H3583" s="1061" t="s">
        <v>129</v>
      </c>
      <c r="I3583" s="1061" t="s">
        <v>21</v>
      </c>
      <c r="J3583" s="1061" t="s">
        <v>7975</v>
      </c>
      <c r="K3583" s="1061" t="s">
        <v>14849</v>
      </c>
      <c r="L3583" s="1061">
        <v>291.44</v>
      </c>
      <c r="M3583" s="1061">
        <v>291.44</v>
      </c>
      <c r="N3583" s="1061">
        <v>291.44</v>
      </c>
      <c r="O3583" s="1061">
        <v>291.44</v>
      </c>
      <c r="P3583" s="1061">
        <v>291.44</v>
      </c>
      <c r="Q3583" s="1061">
        <v>291.44</v>
      </c>
      <c r="R3583" s="1061">
        <v>291.44</v>
      </c>
      <c r="S3583" s="1061">
        <v>291.44</v>
      </c>
      <c r="T3583" s="1061">
        <v>291.44</v>
      </c>
      <c r="U3583" s="1061">
        <v>291.44</v>
      </c>
      <c r="V3583" s="1061">
        <v>291.44</v>
      </c>
      <c r="W3583" s="1061">
        <v>291.44</v>
      </c>
    </row>
    <row r="3584" spans="1:23">
      <c r="A3584" s="908"/>
      <c r="B3584" s="1061" t="s">
        <v>234</v>
      </c>
      <c r="C3584" s="1061" t="s">
        <v>235</v>
      </c>
      <c r="D3584" s="1061" t="s">
        <v>5473</v>
      </c>
      <c r="E3584" s="1061" t="s">
        <v>8712</v>
      </c>
      <c r="F3584" s="1061" t="s">
        <v>8202</v>
      </c>
      <c r="G3584" s="1061" t="s">
        <v>1739</v>
      </c>
      <c r="H3584" s="1061" t="s">
        <v>129</v>
      </c>
      <c r="I3584" s="1061" t="s">
        <v>21</v>
      </c>
      <c r="J3584" s="1061" t="s">
        <v>7975</v>
      </c>
      <c r="K3584" s="1061" t="s">
        <v>14849</v>
      </c>
      <c r="L3584" s="1061">
        <v>10.42</v>
      </c>
      <c r="M3584" s="1061">
        <v>10.42</v>
      </c>
      <c r="N3584" s="1061">
        <v>10.42</v>
      </c>
      <c r="O3584" s="1061">
        <v>10.42</v>
      </c>
      <c r="P3584" s="1061">
        <v>10.42</v>
      </c>
      <c r="Q3584" s="1061">
        <v>10.42</v>
      </c>
      <c r="R3584" s="1061">
        <v>10.42</v>
      </c>
      <c r="S3584" s="1061">
        <v>10.42</v>
      </c>
      <c r="T3584" s="1061">
        <v>10.42</v>
      </c>
      <c r="U3584" s="1061">
        <v>10.42</v>
      </c>
      <c r="V3584" s="1061">
        <v>10.42</v>
      </c>
      <c r="W3584" s="1061">
        <v>10.42</v>
      </c>
    </row>
    <row r="3585" spans="1:23">
      <c r="A3585" s="908"/>
      <c r="B3585" s="1061" t="s">
        <v>234</v>
      </c>
      <c r="C3585" s="1061" t="s">
        <v>235</v>
      </c>
      <c r="D3585" s="1061" t="s">
        <v>5473</v>
      </c>
      <c r="E3585" s="1061" t="s">
        <v>8201</v>
      </c>
      <c r="F3585" s="1061" t="s">
        <v>8202</v>
      </c>
      <c r="G3585" s="1061" t="s">
        <v>1739</v>
      </c>
      <c r="H3585" s="1061" t="s">
        <v>129</v>
      </c>
      <c r="I3585" s="1061" t="s">
        <v>21</v>
      </c>
      <c r="J3585" s="1061" t="s">
        <v>7975</v>
      </c>
      <c r="K3585" s="1061" t="s">
        <v>14849</v>
      </c>
      <c r="L3585" s="1061">
        <v>10.42</v>
      </c>
      <c r="M3585" s="1061">
        <v>10.42</v>
      </c>
      <c r="N3585" s="1061">
        <v>10.42</v>
      </c>
      <c r="O3585" s="1061">
        <v>10.42</v>
      </c>
      <c r="P3585" s="1061">
        <v>10.42</v>
      </c>
      <c r="Q3585" s="1061">
        <v>10.42</v>
      </c>
      <c r="R3585" s="1061">
        <v>10.42</v>
      </c>
      <c r="S3585" s="1061">
        <v>10.42</v>
      </c>
      <c r="T3585" s="1061">
        <v>10.42</v>
      </c>
      <c r="U3585" s="1061">
        <v>10.42</v>
      </c>
      <c r="V3585" s="1061">
        <v>10.42</v>
      </c>
      <c r="W3585" s="1061">
        <v>10.42</v>
      </c>
    </row>
    <row r="3586" spans="1:23">
      <c r="A3586" s="908"/>
      <c r="B3586" s="1061" t="s">
        <v>234</v>
      </c>
      <c r="C3586" s="1061" t="s">
        <v>235</v>
      </c>
      <c r="D3586" s="1061" t="s">
        <v>5473</v>
      </c>
      <c r="E3586" s="1061" t="s">
        <v>8203</v>
      </c>
      <c r="F3586" s="1061" t="s">
        <v>5823</v>
      </c>
      <c r="G3586" s="1061" t="s">
        <v>1739</v>
      </c>
      <c r="H3586" s="1061" t="s">
        <v>129</v>
      </c>
      <c r="I3586" s="1061" t="s">
        <v>21</v>
      </c>
      <c r="J3586" s="1061" t="s">
        <v>7975</v>
      </c>
      <c r="K3586" s="1061" t="s">
        <v>14849</v>
      </c>
      <c r="L3586" s="1061">
        <v>64.260000000000005</v>
      </c>
      <c r="M3586" s="1061">
        <v>64.260000000000005</v>
      </c>
      <c r="N3586" s="1061">
        <v>64.260000000000005</v>
      </c>
      <c r="O3586" s="1061">
        <v>64.260000000000005</v>
      </c>
      <c r="P3586" s="1061">
        <v>64.260000000000005</v>
      </c>
      <c r="Q3586" s="1061">
        <v>64.260000000000005</v>
      </c>
      <c r="R3586" s="1061">
        <v>64.260000000000005</v>
      </c>
      <c r="S3586" s="1061">
        <v>64.260000000000005</v>
      </c>
      <c r="T3586" s="1061">
        <v>64.260000000000005</v>
      </c>
      <c r="U3586" s="1061">
        <v>64.260000000000005</v>
      </c>
      <c r="V3586" s="1061">
        <v>64.260000000000005</v>
      </c>
      <c r="W3586" s="1061">
        <v>64.260000000000005</v>
      </c>
    </row>
    <row r="3587" spans="1:23">
      <c r="A3587" s="908"/>
      <c r="B3587" s="1061" t="s">
        <v>234</v>
      </c>
      <c r="C3587" s="1061" t="s">
        <v>235</v>
      </c>
      <c r="D3587" s="1061" t="s">
        <v>5473</v>
      </c>
      <c r="E3587" s="1061" t="s">
        <v>5822</v>
      </c>
      <c r="F3587" s="1061" t="s">
        <v>5823</v>
      </c>
      <c r="G3587" s="1061" t="s">
        <v>1739</v>
      </c>
      <c r="H3587" s="1061" t="s">
        <v>129</v>
      </c>
      <c r="I3587" s="1061" t="s">
        <v>21</v>
      </c>
      <c r="J3587" s="1061" t="s">
        <v>7975</v>
      </c>
      <c r="K3587" s="1061" t="s">
        <v>14849</v>
      </c>
      <c r="L3587" s="1061">
        <v>43.45</v>
      </c>
      <c r="M3587" s="1061">
        <v>43.45</v>
      </c>
      <c r="N3587" s="1061">
        <v>43.45</v>
      </c>
      <c r="O3587" s="1061">
        <v>43.45</v>
      </c>
      <c r="P3587" s="1061">
        <v>43.45</v>
      </c>
      <c r="Q3587" s="1061">
        <v>43.45</v>
      </c>
      <c r="R3587" s="1061">
        <v>43.45</v>
      </c>
      <c r="S3587" s="1061">
        <v>43.45</v>
      </c>
      <c r="T3587" s="1061">
        <v>43.45</v>
      </c>
      <c r="U3587" s="1061">
        <v>43.45</v>
      </c>
      <c r="V3587" s="1061">
        <v>43.45</v>
      </c>
      <c r="W3587" s="1061">
        <v>43.45</v>
      </c>
    </row>
    <row r="3588" spans="1:23">
      <c r="A3588" s="908"/>
      <c r="B3588" s="1061" t="s">
        <v>234</v>
      </c>
      <c r="C3588" s="1061" t="s">
        <v>235</v>
      </c>
      <c r="D3588" s="1061" t="s">
        <v>5473</v>
      </c>
      <c r="E3588" s="1061" t="s">
        <v>10598</v>
      </c>
      <c r="F3588" s="1061" t="s">
        <v>5823</v>
      </c>
      <c r="G3588" s="1061" t="s">
        <v>1739</v>
      </c>
      <c r="H3588" s="1061" t="s">
        <v>129</v>
      </c>
      <c r="I3588" s="1061" t="s">
        <v>21</v>
      </c>
      <c r="J3588" s="1061" t="s">
        <v>7975</v>
      </c>
      <c r="K3588" s="1061" t="s">
        <v>14849</v>
      </c>
      <c r="L3588" s="1061">
        <v>66.31</v>
      </c>
      <c r="M3588" s="1061">
        <v>66.31</v>
      </c>
      <c r="N3588" s="1061">
        <v>66.31</v>
      </c>
      <c r="O3588" s="1061">
        <v>66.31</v>
      </c>
      <c r="P3588" s="1061">
        <v>66.31</v>
      </c>
      <c r="Q3588" s="1061">
        <v>66.31</v>
      </c>
      <c r="R3588" s="1061">
        <v>66.31</v>
      </c>
      <c r="S3588" s="1061">
        <v>66.31</v>
      </c>
      <c r="T3588" s="1061">
        <v>66.31</v>
      </c>
      <c r="U3588" s="1061">
        <v>66.31</v>
      </c>
      <c r="V3588" s="1061">
        <v>66.31</v>
      </c>
      <c r="W3588" s="1061">
        <v>66.31</v>
      </c>
    </row>
    <row r="3589" spans="1:23">
      <c r="A3589" s="908"/>
      <c r="B3589" s="1061" t="s">
        <v>234</v>
      </c>
      <c r="C3589" s="1061" t="s">
        <v>235</v>
      </c>
      <c r="D3589" s="1061" t="s">
        <v>5473</v>
      </c>
      <c r="E3589" s="1061" t="s">
        <v>5824</v>
      </c>
      <c r="F3589" s="1061" t="s">
        <v>5823</v>
      </c>
      <c r="G3589" s="1061" t="s">
        <v>1739</v>
      </c>
      <c r="H3589" s="1061" t="s">
        <v>129</v>
      </c>
      <c r="I3589" s="1061" t="s">
        <v>21</v>
      </c>
      <c r="J3589" s="1061" t="s">
        <v>7975</v>
      </c>
      <c r="K3589" s="1061" t="s">
        <v>14849</v>
      </c>
      <c r="L3589" s="1061">
        <v>67.08</v>
      </c>
      <c r="M3589" s="1061">
        <v>67.08</v>
      </c>
      <c r="N3589" s="1061">
        <v>67.08</v>
      </c>
      <c r="O3589" s="1061">
        <v>67.08</v>
      </c>
      <c r="P3589" s="1061">
        <v>67.08</v>
      </c>
      <c r="Q3589" s="1061">
        <v>67.08</v>
      </c>
      <c r="R3589" s="1061">
        <v>67.08</v>
      </c>
      <c r="S3589" s="1061">
        <v>67.08</v>
      </c>
      <c r="T3589" s="1061">
        <v>67.08</v>
      </c>
      <c r="U3589" s="1061">
        <v>67.08</v>
      </c>
      <c r="V3589" s="1061">
        <v>67.08</v>
      </c>
      <c r="W3589" s="1061">
        <v>67.08</v>
      </c>
    </row>
    <row r="3590" spans="1:23">
      <c r="A3590" s="908"/>
      <c r="B3590" s="1061" t="s">
        <v>234</v>
      </c>
      <c r="C3590" s="1061" t="s">
        <v>235</v>
      </c>
      <c r="D3590" s="1061" t="s">
        <v>5473</v>
      </c>
      <c r="E3590" s="1061" t="s">
        <v>5825</v>
      </c>
      <c r="F3590" s="1061" t="s">
        <v>5823</v>
      </c>
      <c r="G3590" s="1061" t="s">
        <v>1739</v>
      </c>
      <c r="H3590" s="1061" t="s">
        <v>129</v>
      </c>
      <c r="I3590" s="1061" t="s">
        <v>21</v>
      </c>
      <c r="J3590" s="1061" t="s">
        <v>7975</v>
      </c>
      <c r="K3590" s="1061" t="s">
        <v>14849</v>
      </c>
      <c r="L3590" s="1061">
        <v>49.26</v>
      </c>
      <c r="M3590" s="1061">
        <v>49.26</v>
      </c>
      <c r="N3590" s="1061">
        <v>49.26</v>
      </c>
      <c r="O3590" s="1061">
        <v>49.26</v>
      </c>
      <c r="P3590" s="1061">
        <v>49.26</v>
      </c>
      <c r="Q3590" s="1061">
        <v>49.26</v>
      </c>
      <c r="R3590" s="1061">
        <v>49.26</v>
      </c>
      <c r="S3590" s="1061">
        <v>49.26</v>
      </c>
      <c r="T3590" s="1061">
        <v>49.26</v>
      </c>
      <c r="U3590" s="1061">
        <v>49.26</v>
      </c>
      <c r="V3590" s="1061">
        <v>49.26</v>
      </c>
      <c r="W3590" s="1061">
        <v>49.26</v>
      </c>
    </row>
    <row r="3591" spans="1:23">
      <c r="A3591" s="908"/>
      <c r="B3591" s="1061" t="s">
        <v>234</v>
      </c>
      <c r="C3591" s="1061" t="s">
        <v>235</v>
      </c>
      <c r="D3591" s="1061" t="s">
        <v>5473</v>
      </c>
      <c r="E3591" s="1061" t="s">
        <v>5826</v>
      </c>
      <c r="F3591" s="1061" t="s">
        <v>5823</v>
      </c>
      <c r="G3591" s="1061" t="s">
        <v>1739</v>
      </c>
      <c r="H3591" s="1061" t="s">
        <v>129</v>
      </c>
      <c r="I3591" s="1061" t="s">
        <v>21</v>
      </c>
      <c r="J3591" s="1061" t="s">
        <v>7975</v>
      </c>
      <c r="K3591" s="1061" t="s">
        <v>14849</v>
      </c>
      <c r="L3591" s="1061">
        <v>65.319999999999993</v>
      </c>
      <c r="M3591" s="1061">
        <v>65.319999999999993</v>
      </c>
      <c r="N3591" s="1061">
        <v>65.319999999999993</v>
      </c>
      <c r="O3591" s="1061">
        <v>65.319999999999993</v>
      </c>
      <c r="P3591" s="1061">
        <v>65.319999999999993</v>
      </c>
      <c r="Q3591" s="1061">
        <v>65.319999999999993</v>
      </c>
      <c r="R3591" s="1061">
        <v>65.319999999999993</v>
      </c>
      <c r="S3591" s="1061">
        <v>65.319999999999993</v>
      </c>
      <c r="T3591" s="1061">
        <v>65.319999999999993</v>
      </c>
      <c r="U3591" s="1061">
        <v>65.319999999999993</v>
      </c>
      <c r="V3591" s="1061">
        <v>65.319999999999993</v>
      </c>
      <c r="W3591" s="1061">
        <v>65.319999999999993</v>
      </c>
    </row>
    <row r="3592" spans="1:23">
      <c r="A3592" s="908"/>
      <c r="B3592" s="1061" t="s">
        <v>234</v>
      </c>
      <c r="C3592" s="1061" t="s">
        <v>235</v>
      </c>
      <c r="D3592" s="1061" t="s">
        <v>5473</v>
      </c>
      <c r="E3592" s="1061" t="s">
        <v>8204</v>
      </c>
      <c r="F3592" s="1061" t="s">
        <v>8205</v>
      </c>
      <c r="G3592" s="1061" t="s">
        <v>1739</v>
      </c>
      <c r="H3592" s="1061" t="s">
        <v>129</v>
      </c>
      <c r="I3592" s="1061" t="s">
        <v>21</v>
      </c>
      <c r="J3592" s="1061" t="s">
        <v>7975</v>
      </c>
      <c r="K3592" s="1061" t="s">
        <v>14849</v>
      </c>
      <c r="L3592" s="1061">
        <v>278.87</v>
      </c>
      <c r="M3592" s="1061">
        <v>278.87</v>
      </c>
      <c r="N3592" s="1061">
        <v>278.87</v>
      </c>
      <c r="O3592" s="1061">
        <v>278.87</v>
      </c>
      <c r="P3592" s="1061">
        <v>278.87</v>
      </c>
      <c r="Q3592" s="1061">
        <v>278.87</v>
      </c>
      <c r="R3592" s="1061">
        <v>278.87</v>
      </c>
      <c r="S3592" s="1061">
        <v>278.87</v>
      </c>
      <c r="T3592" s="1061">
        <v>278.87</v>
      </c>
      <c r="U3592" s="1061">
        <v>278.87</v>
      </c>
      <c r="V3592" s="1061">
        <v>278.87</v>
      </c>
      <c r="W3592" s="1061">
        <v>278.87</v>
      </c>
    </row>
    <row r="3593" spans="1:23">
      <c r="A3593" s="908"/>
      <c r="B3593" s="1061" t="s">
        <v>234</v>
      </c>
      <c r="C3593" s="1061" t="s">
        <v>235</v>
      </c>
      <c r="D3593" s="1061" t="s">
        <v>5473</v>
      </c>
      <c r="E3593" s="1061" t="s">
        <v>10599</v>
      </c>
      <c r="F3593" s="1061" t="s">
        <v>10600</v>
      </c>
      <c r="G3593" s="1061" t="s">
        <v>1739</v>
      </c>
      <c r="H3593" s="1061" t="s">
        <v>129</v>
      </c>
      <c r="I3593" s="1061" t="s">
        <v>21</v>
      </c>
      <c r="J3593" s="1061" t="s">
        <v>7975</v>
      </c>
      <c r="K3593" s="1061" t="s">
        <v>14849</v>
      </c>
      <c r="L3593" s="1061">
        <v>540.29999999999995</v>
      </c>
      <c r="M3593" s="1061">
        <v>540.29999999999995</v>
      </c>
      <c r="N3593" s="1061">
        <v>540.29999999999995</v>
      </c>
      <c r="O3593" s="1061">
        <v>540.29999999999995</v>
      </c>
      <c r="P3593" s="1061">
        <v>540.29999999999995</v>
      </c>
      <c r="Q3593" s="1061">
        <v>540.29999999999995</v>
      </c>
      <c r="R3593" s="1061">
        <v>540.29999999999995</v>
      </c>
      <c r="S3593" s="1061">
        <v>540.29999999999995</v>
      </c>
      <c r="T3593" s="1061">
        <v>540.29999999999995</v>
      </c>
      <c r="U3593" s="1061">
        <v>540.29999999999995</v>
      </c>
      <c r="V3593" s="1061">
        <v>540.29999999999995</v>
      </c>
      <c r="W3593" s="1061">
        <v>540.29999999999995</v>
      </c>
    </row>
    <row r="3594" spans="1:23">
      <c r="A3594" s="908"/>
      <c r="B3594" s="1061" t="s">
        <v>234</v>
      </c>
      <c r="C3594" s="1061" t="s">
        <v>235</v>
      </c>
      <c r="D3594" s="1061" t="s">
        <v>5473</v>
      </c>
      <c r="E3594" s="1061" t="s">
        <v>9350</v>
      </c>
      <c r="F3594" s="1061" t="s">
        <v>5823</v>
      </c>
      <c r="G3594" s="1061" t="s">
        <v>1739</v>
      </c>
      <c r="H3594" s="1061" t="s">
        <v>129</v>
      </c>
      <c r="I3594" s="1061" t="s">
        <v>21</v>
      </c>
      <c r="J3594" s="1061" t="s">
        <v>7975</v>
      </c>
      <c r="K3594" s="1061" t="s">
        <v>14849</v>
      </c>
      <c r="L3594" s="1061">
        <v>47.86</v>
      </c>
      <c r="M3594" s="1061">
        <v>47.86</v>
      </c>
      <c r="N3594" s="1061">
        <v>47.86</v>
      </c>
      <c r="O3594" s="1061">
        <v>47.86</v>
      </c>
      <c r="P3594" s="1061">
        <v>47.86</v>
      </c>
      <c r="Q3594" s="1061">
        <v>47.86</v>
      </c>
      <c r="R3594" s="1061">
        <v>47.86</v>
      </c>
      <c r="S3594" s="1061">
        <v>47.86</v>
      </c>
      <c r="T3594" s="1061">
        <v>47.86</v>
      </c>
      <c r="U3594" s="1061">
        <v>47.86</v>
      </c>
      <c r="V3594" s="1061">
        <v>47.86</v>
      </c>
      <c r="W3594" s="1061">
        <v>47.86</v>
      </c>
    </row>
    <row r="3595" spans="1:23">
      <c r="A3595" s="908"/>
      <c r="B3595" s="1061" t="s">
        <v>234</v>
      </c>
      <c r="C3595" s="1061" t="s">
        <v>235</v>
      </c>
      <c r="D3595" s="1061" t="s">
        <v>5473</v>
      </c>
      <c r="E3595" s="1061" t="s">
        <v>5827</v>
      </c>
      <c r="F3595" s="1061" t="s">
        <v>5823</v>
      </c>
      <c r="G3595" s="1061" t="s">
        <v>1739</v>
      </c>
      <c r="H3595" s="1061" t="s">
        <v>129</v>
      </c>
      <c r="I3595" s="1061" t="s">
        <v>21</v>
      </c>
      <c r="J3595" s="1061" t="s">
        <v>7975</v>
      </c>
      <c r="K3595" s="1061" t="s">
        <v>14849</v>
      </c>
      <c r="L3595" s="1061">
        <v>68.08</v>
      </c>
      <c r="M3595" s="1061">
        <v>68.08</v>
      </c>
      <c r="N3595" s="1061">
        <v>68.08</v>
      </c>
      <c r="O3595" s="1061">
        <v>68.08</v>
      </c>
      <c r="P3595" s="1061">
        <v>68.08</v>
      </c>
      <c r="Q3595" s="1061">
        <v>68.08</v>
      </c>
      <c r="R3595" s="1061">
        <v>68.08</v>
      </c>
      <c r="S3595" s="1061">
        <v>68.08</v>
      </c>
      <c r="T3595" s="1061">
        <v>68.08</v>
      </c>
      <c r="U3595" s="1061">
        <v>68.08</v>
      </c>
      <c r="V3595" s="1061">
        <v>68.08</v>
      </c>
      <c r="W3595" s="1061">
        <v>68.08</v>
      </c>
    </row>
    <row r="3596" spans="1:23">
      <c r="A3596" s="908"/>
      <c r="B3596" s="1061" t="s">
        <v>234</v>
      </c>
      <c r="C3596" s="1061" t="s">
        <v>235</v>
      </c>
      <c r="D3596" s="1061" t="s">
        <v>5473</v>
      </c>
      <c r="E3596" s="1061" t="s">
        <v>5828</v>
      </c>
      <c r="F3596" s="1061" t="s">
        <v>5823</v>
      </c>
      <c r="G3596" s="1061" t="s">
        <v>1739</v>
      </c>
      <c r="H3596" s="1061" t="s">
        <v>129</v>
      </c>
      <c r="I3596" s="1061" t="s">
        <v>21</v>
      </c>
      <c r="J3596" s="1061" t="s">
        <v>7975</v>
      </c>
      <c r="K3596" s="1061" t="s">
        <v>14849</v>
      </c>
      <c r="L3596" s="1061">
        <v>41.97</v>
      </c>
      <c r="M3596" s="1061">
        <v>41.97</v>
      </c>
      <c r="N3596" s="1061">
        <v>41.97</v>
      </c>
      <c r="O3596" s="1061">
        <v>41.97</v>
      </c>
      <c r="P3596" s="1061">
        <v>41.97</v>
      </c>
      <c r="Q3596" s="1061">
        <v>41.97</v>
      </c>
      <c r="R3596" s="1061">
        <v>41.97</v>
      </c>
      <c r="S3596" s="1061">
        <v>41.97</v>
      </c>
      <c r="T3596" s="1061">
        <v>41.97</v>
      </c>
      <c r="U3596" s="1061">
        <v>41.97</v>
      </c>
      <c r="V3596" s="1061">
        <v>41.97</v>
      </c>
      <c r="W3596" s="1061">
        <v>41.97</v>
      </c>
    </row>
    <row r="3597" spans="1:23">
      <c r="A3597" s="908"/>
      <c r="B3597" s="1061" t="s">
        <v>234</v>
      </c>
      <c r="C3597" s="1061" t="s">
        <v>235</v>
      </c>
      <c r="D3597" s="1061" t="s">
        <v>5473</v>
      </c>
      <c r="E3597" s="1061" t="s">
        <v>5829</v>
      </c>
      <c r="F3597" s="1061" t="s">
        <v>5823</v>
      </c>
      <c r="G3597" s="1061" t="s">
        <v>1739</v>
      </c>
      <c r="H3597" s="1061" t="s">
        <v>129</v>
      </c>
      <c r="I3597" s="1061" t="s">
        <v>21</v>
      </c>
      <c r="J3597" s="1061" t="s">
        <v>7975</v>
      </c>
      <c r="K3597" s="1061" t="s">
        <v>14849</v>
      </c>
      <c r="L3597" s="1061">
        <v>98.62</v>
      </c>
      <c r="M3597" s="1061">
        <v>98.62</v>
      </c>
      <c r="N3597" s="1061">
        <v>98.62</v>
      </c>
      <c r="O3597" s="1061">
        <v>98.62</v>
      </c>
      <c r="P3597" s="1061">
        <v>98.62</v>
      </c>
      <c r="Q3597" s="1061">
        <v>98.62</v>
      </c>
      <c r="R3597" s="1061">
        <v>98.62</v>
      </c>
      <c r="S3597" s="1061">
        <v>98.62</v>
      </c>
      <c r="T3597" s="1061">
        <v>98.62</v>
      </c>
      <c r="U3597" s="1061">
        <v>98.62</v>
      </c>
      <c r="V3597" s="1061">
        <v>98.62</v>
      </c>
      <c r="W3597" s="1061">
        <v>98.62</v>
      </c>
    </row>
    <row r="3598" spans="1:23">
      <c r="A3598" s="908"/>
      <c r="B3598" s="1061" t="s">
        <v>234</v>
      </c>
      <c r="C3598" s="1061" t="s">
        <v>235</v>
      </c>
      <c r="D3598" s="1061" t="s">
        <v>5473</v>
      </c>
      <c r="E3598" s="1061" t="s">
        <v>5830</v>
      </c>
      <c r="F3598" s="1061" t="s">
        <v>5823</v>
      </c>
      <c r="G3598" s="1061" t="s">
        <v>1739</v>
      </c>
      <c r="H3598" s="1061" t="s">
        <v>129</v>
      </c>
      <c r="I3598" s="1061" t="s">
        <v>21</v>
      </c>
      <c r="J3598" s="1061" t="s">
        <v>7975</v>
      </c>
      <c r="K3598" s="1061" t="s">
        <v>14849</v>
      </c>
      <c r="L3598" s="1061">
        <v>45.72</v>
      </c>
      <c r="M3598" s="1061">
        <v>45.72</v>
      </c>
      <c r="N3598" s="1061">
        <v>45.72</v>
      </c>
      <c r="O3598" s="1061">
        <v>45.72</v>
      </c>
      <c r="P3598" s="1061">
        <v>45.72</v>
      </c>
      <c r="Q3598" s="1061">
        <v>45.72</v>
      </c>
      <c r="R3598" s="1061">
        <v>45.72</v>
      </c>
      <c r="S3598" s="1061">
        <v>45.72</v>
      </c>
      <c r="T3598" s="1061">
        <v>45.72</v>
      </c>
      <c r="U3598" s="1061">
        <v>45.72</v>
      </c>
      <c r="V3598" s="1061">
        <v>45.72</v>
      </c>
      <c r="W3598" s="1061">
        <v>45.72</v>
      </c>
    </row>
    <row r="3599" spans="1:23">
      <c r="A3599" s="908"/>
      <c r="B3599" s="1061" t="s">
        <v>234</v>
      </c>
      <c r="C3599" s="1061" t="s">
        <v>235</v>
      </c>
      <c r="D3599" s="1061" t="s">
        <v>5473</v>
      </c>
      <c r="E3599" s="1061" t="s">
        <v>10203</v>
      </c>
      <c r="F3599" s="1061" t="s">
        <v>5823</v>
      </c>
      <c r="G3599" s="1061" t="s">
        <v>1739</v>
      </c>
      <c r="H3599" s="1061" t="s">
        <v>129</v>
      </c>
      <c r="I3599" s="1061" t="s">
        <v>21</v>
      </c>
      <c r="J3599" s="1061" t="s">
        <v>7975</v>
      </c>
      <c r="K3599" s="1061" t="s">
        <v>14849</v>
      </c>
      <c r="L3599" s="1061">
        <v>40.89</v>
      </c>
      <c r="M3599" s="1061">
        <v>40.89</v>
      </c>
      <c r="N3599" s="1061">
        <v>40.89</v>
      </c>
      <c r="O3599" s="1061">
        <v>40.89</v>
      </c>
      <c r="P3599" s="1061">
        <v>40.89</v>
      </c>
      <c r="Q3599" s="1061">
        <v>40.89</v>
      </c>
      <c r="R3599" s="1061">
        <v>40.89</v>
      </c>
      <c r="S3599" s="1061">
        <v>40.89</v>
      </c>
      <c r="T3599" s="1061">
        <v>40.89</v>
      </c>
      <c r="U3599" s="1061">
        <v>40.89</v>
      </c>
      <c r="V3599" s="1061">
        <v>40.89</v>
      </c>
      <c r="W3599" s="1061">
        <v>40.89</v>
      </c>
    </row>
    <row r="3600" spans="1:23">
      <c r="A3600" s="908"/>
      <c r="B3600" s="1061" t="s">
        <v>234</v>
      </c>
      <c r="C3600" s="1061" t="s">
        <v>235</v>
      </c>
      <c r="D3600" s="1061" t="s">
        <v>5473</v>
      </c>
      <c r="E3600" s="1061" t="s">
        <v>5831</v>
      </c>
      <c r="F3600" s="1061" t="s">
        <v>5823</v>
      </c>
      <c r="G3600" s="1061" t="s">
        <v>1739</v>
      </c>
      <c r="H3600" s="1061" t="s">
        <v>129</v>
      </c>
      <c r="I3600" s="1061" t="s">
        <v>21</v>
      </c>
      <c r="J3600" s="1061" t="s">
        <v>7975</v>
      </c>
      <c r="K3600" s="1061" t="s">
        <v>14849</v>
      </c>
      <c r="L3600" s="1061">
        <v>73.02</v>
      </c>
      <c r="M3600" s="1061">
        <v>73.02</v>
      </c>
      <c r="N3600" s="1061">
        <v>73.02</v>
      </c>
      <c r="O3600" s="1061">
        <v>73.02</v>
      </c>
      <c r="P3600" s="1061">
        <v>73.02</v>
      </c>
      <c r="Q3600" s="1061">
        <v>73.02</v>
      </c>
      <c r="R3600" s="1061">
        <v>73.02</v>
      </c>
      <c r="S3600" s="1061">
        <v>73.02</v>
      </c>
      <c r="T3600" s="1061">
        <v>73.02</v>
      </c>
      <c r="U3600" s="1061">
        <v>73.02</v>
      </c>
      <c r="V3600" s="1061">
        <v>73.02</v>
      </c>
      <c r="W3600" s="1061">
        <v>73.02</v>
      </c>
    </row>
    <row r="3601" spans="1:23">
      <c r="A3601" s="908"/>
      <c r="B3601" s="1061" t="s">
        <v>234</v>
      </c>
      <c r="C3601" s="1061" t="s">
        <v>235</v>
      </c>
      <c r="D3601" s="1061" t="s">
        <v>5473</v>
      </c>
      <c r="E3601" s="1061" t="s">
        <v>5832</v>
      </c>
      <c r="F3601" s="1061" t="s">
        <v>5823</v>
      </c>
      <c r="G3601" s="1061" t="s">
        <v>1739</v>
      </c>
      <c r="H3601" s="1061" t="s">
        <v>129</v>
      </c>
      <c r="I3601" s="1061" t="s">
        <v>21</v>
      </c>
      <c r="J3601" s="1061" t="s">
        <v>7975</v>
      </c>
      <c r="K3601" s="1061" t="s">
        <v>14849</v>
      </c>
      <c r="L3601" s="1061">
        <v>44.83</v>
      </c>
      <c r="M3601" s="1061">
        <v>44.83</v>
      </c>
      <c r="N3601" s="1061">
        <v>44.83</v>
      </c>
      <c r="O3601" s="1061">
        <v>44.83</v>
      </c>
      <c r="P3601" s="1061">
        <v>44.83</v>
      </c>
      <c r="Q3601" s="1061">
        <v>44.83</v>
      </c>
      <c r="R3601" s="1061">
        <v>44.83</v>
      </c>
      <c r="S3601" s="1061">
        <v>44.83</v>
      </c>
      <c r="T3601" s="1061">
        <v>44.83</v>
      </c>
      <c r="U3601" s="1061">
        <v>44.83</v>
      </c>
      <c r="V3601" s="1061">
        <v>44.83</v>
      </c>
      <c r="W3601" s="1061">
        <v>44.83</v>
      </c>
    </row>
    <row r="3602" spans="1:23">
      <c r="A3602" s="908"/>
      <c r="B3602" s="1061" t="s">
        <v>234</v>
      </c>
      <c r="C3602" s="1061" t="s">
        <v>235</v>
      </c>
      <c r="D3602" s="1061" t="s">
        <v>5473</v>
      </c>
      <c r="E3602" s="1061" t="s">
        <v>8206</v>
      </c>
      <c r="F3602" s="1061" t="s">
        <v>8207</v>
      </c>
      <c r="G3602" s="1061" t="s">
        <v>1739</v>
      </c>
      <c r="H3602" s="1061" t="s">
        <v>129</v>
      </c>
      <c r="I3602" s="1061" t="s">
        <v>21</v>
      </c>
      <c r="J3602" s="1061" t="s">
        <v>7975</v>
      </c>
      <c r="K3602" s="1061" t="s">
        <v>14849</v>
      </c>
      <c r="L3602" s="1061">
        <v>47.79</v>
      </c>
      <c r="M3602" s="1061">
        <v>47.79</v>
      </c>
      <c r="N3602" s="1061">
        <v>47.79</v>
      </c>
      <c r="O3602" s="1061">
        <v>47.79</v>
      </c>
      <c r="P3602" s="1061">
        <v>47.79</v>
      </c>
      <c r="Q3602" s="1061">
        <v>47.79</v>
      </c>
      <c r="R3602" s="1061">
        <v>47.79</v>
      </c>
      <c r="S3602" s="1061">
        <v>47.79</v>
      </c>
      <c r="T3602" s="1061">
        <v>47.79</v>
      </c>
      <c r="U3602" s="1061">
        <v>47.79</v>
      </c>
      <c r="V3602" s="1061">
        <v>47.79</v>
      </c>
      <c r="W3602" s="1061">
        <v>47.79</v>
      </c>
    </row>
    <row r="3603" spans="1:23">
      <c r="A3603" s="908"/>
      <c r="B3603" s="1061" t="s">
        <v>234</v>
      </c>
      <c r="C3603" s="1061" t="s">
        <v>235</v>
      </c>
      <c r="D3603" s="1061" t="s">
        <v>5473</v>
      </c>
      <c r="E3603" s="1061" t="s">
        <v>5833</v>
      </c>
      <c r="F3603" s="1061" t="s">
        <v>5823</v>
      </c>
      <c r="G3603" s="1061" t="s">
        <v>1739</v>
      </c>
      <c r="H3603" s="1061" t="s">
        <v>129</v>
      </c>
      <c r="I3603" s="1061" t="s">
        <v>21</v>
      </c>
      <c r="J3603" s="1061" t="s">
        <v>7975</v>
      </c>
      <c r="K3603" s="1061" t="s">
        <v>14849</v>
      </c>
      <c r="L3603" s="1061">
        <v>61.18</v>
      </c>
      <c r="M3603" s="1061">
        <v>61.18</v>
      </c>
      <c r="N3603" s="1061">
        <v>61.18</v>
      </c>
      <c r="O3603" s="1061">
        <v>61.18</v>
      </c>
      <c r="P3603" s="1061">
        <v>61.18</v>
      </c>
      <c r="Q3603" s="1061">
        <v>61.18</v>
      </c>
      <c r="R3603" s="1061">
        <v>61.18</v>
      </c>
      <c r="S3603" s="1061">
        <v>61.18</v>
      </c>
      <c r="T3603" s="1061">
        <v>61.18</v>
      </c>
      <c r="U3603" s="1061">
        <v>61.18</v>
      </c>
      <c r="V3603" s="1061">
        <v>61.18</v>
      </c>
      <c r="W3603" s="1061">
        <v>61.18</v>
      </c>
    </row>
    <row r="3604" spans="1:23">
      <c r="A3604" s="908"/>
      <c r="B3604" s="1061" t="s">
        <v>234</v>
      </c>
      <c r="C3604" s="1061" t="s">
        <v>235</v>
      </c>
      <c r="D3604" s="1061" t="s">
        <v>5473</v>
      </c>
      <c r="E3604" s="1061" t="s">
        <v>8208</v>
      </c>
      <c r="F3604" s="1061" t="s">
        <v>8209</v>
      </c>
      <c r="G3604" s="1061" t="s">
        <v>1739</v>
      </c>
      <c r="H3604" s="1061" t="s">
        <v>129</v>
      </c>
      <c r="I3604" s="1061" t="s">
        <v>21</v>
      </c>
      <c r="J3604" s="1061" t="s">
        <v>7975</v>
      </c>
      <c r="K3604" s="1061" t="s">
        <v>14849</v>
      </c>
      <c r="L3604" s="1061">
        <v>22.77</v>
      </c>
      <c r="M3604" s="1061">
        <v>22.77</v>
      </c>
      <c r="N3604" s="1061">
        <v>22.77</v>
      </c>
      <c r="O3604" s="1061">
        <v>22.77</v>
      </c>
      <c r="P3604" s="1061">
        <v>22.77</v>
      </c>
      <c r="Q3604" s="1061">
        <v>22.77</v>
      </c>
      <c r="R3604" s="1061">
        <v>22.77</v>
      </c>
      <c r="S3604" s="1061">
        <v>22.77</v>
      </c>
      <c r="T3604" s="1061">
        <v>22.77</v>
      </c>
      <c r="U3604" s="1061">
        <v>22.77</v>
      </c>
      <c r="V3604" s="1061">
        <v>22.77</v>
      </c>
      <c r="W3604" s="1061">
        <v>22.77</v>
      </c>
    </row>
    <row r="3605" spans="1:23">
      <c r="A3605" s="908"/>
      <c r="B3605" s="1061" t="s">
        <v>234</v>
      </c>
      <c r="C3605" s="1061" t="s">
        <v>235</v>
      </c>
      <c r="D3605" s="1061" t="s">
        <v>5473</v>
      </c>
      <c r="E3605" s="1061" t="s">
        <v>8210</v>
      </c>
      <c r="F3605" s="1061" t="s">
        <v>8198</v>
      </c>
      <c r="G3605" s="1061" t="s">
        <v>1739</v>
      </c>
      <c r="H3605" s="1061" t="s">
        <v>129</v>
      </c>
      <c r="I3605" s="1061" t="s">
        <v>21</v>
      </c>
      <c r="J3605" s="1061" t="s">
        <v>7975</v>
      </c>
      <c r="K3605" s="1061" t="s">
        <v>14849</v>
      </c>
      <c r="L3605" s="1061">
        <v>81.91</v>
      </c>
      <c r="M3605" s="1061">
        <v>81.91</v>
      </c>
      <c r="N3605" s="1061">
        <v>81.91</v>
      </c>
      <c r="O3605" s="1061">
        <v>81.91</v>
      </c>
      <c r="P3605" s="1061">
        <v>81.91</v>
      </c>
      <c r="Q3605" s="1061">
        <v>81.91</v>
      </c>
      <c r="R3605" s="1061">
        <v>81.91</v>
      </c>
      <c r="S3605" s="1061">
        <v>81.91</v>
      </c>
      <c r="T3605" s="1061">
        <v>81.91</v>
      </c>
      <c r="U3605" s="1061">
        <v>81.91</v>
      </c>
      <c r="V3605" s="1061">
        <v>81.91</v>
      </c>
      <c r="W3605" s="1061">
        <v>81.91</v>
      </c>
    </row>
    <row r="3606" spans="1:23">
      <c r="A3606" s="908"/>
      <c r="B3606" s="1061" t="s">
        <v>234</v>
      </c>
      <c r="C3606" s="1061" t="s">
        <v>235</v>
      </c>
      <c r="D3606" s="1061" t="s">
        <v>5473</v>
      </c>
      <c r="E3606" s="1061" t="s">
        <v>5834</v>
      </c>
      <c r="F3606" s="1061" t="s">
        <v>5823</v>
      </c>
      <c r="G3606" s="1061" t="s">
        <v>1739</v>
      </c>
      <c r="H3606" s="1061" t="s">
        <v>129</v>
      </c>
      <c r="I3606" s="1061" t="s">
        <v>21</v>
      </c>
      <c r="J3606" s="1061" t="s">
        <v>7975</v>
      </c>
      <c r="K3606" s="1061" t="s">
        <v>14849</v>
      </c>
      <c r="L3606" s="1061">
        <v>40.79</v>
      </c>
      <c r="M3606" s="1061">
        <v>40.79</v>
      </c>
      <c r="N3606" s="1061">
        <v>40.79</v>
      </c>
      <c r="O3606" s="1061">
        <v>40.79</v>
      </c>
      <c r="P3606" s="1061">
        <v>40.79</v>
      </c>
      <c r="Q3606" s="1061">
        <v>40.79</v>
      </c>
      <c r="R3606" s="1061">
        <v>40.79</v>
      </c>
      <c r="S3606" s="1061">
        <v>40.79</v>
      </c>
      <c r="T3606" s="1061">
        <v>40.79</v>
      </c>
      <c r="U3606" s="1061">
        <v>40.79</v>
      </c>
      <c r="V3606" s="1061">
        <v>40.79</v>
      </c>
      <c r="W3606" s="1061">
        <v>40.79</v>
      </c>
    </row>
    <row r="3607" spans="1:23">
      <c r="A3607" s="908"/>
      <c r="B3607" s="1061" t="s">
        <v>234</v>
      </c>
      <c r="C3607" s="1061" t="s">
        <v>235</v>
      </c>
      <c r="D3607" s="1061" t="s">
        <v>5473</v>
      </c>
      <c r="E3607" s="1061" t="s">
        <v>8713</v>
      </c>
      <c r="F3607" s="1061" t="s">
        <v>9351</v>
      </c>
      <c r="G3607" s="1061" t="s">
        <v>1739</v>
      </c>
      <c r="H3607" s="1061" t="s">
        <v>129</v>
      </c>
      <c r="I3607" s="1061" t="s">
        <v>21</v>
      </c>
      <c r="J3607" s="1061" t="s">
        <v>7975</v>
      </c>
      <c r="K3607" s="1061" t="s">
        <v>14849</v>
      </c>
      <c r="L3607" s="1061">
        <v>132.56</v>
      </c>
      <c r="M3607" s="1061">
        <v>132.56</v>
      </c>
      <c r="N3607" s="1061">
        <v>132.56</v>
      </c>
      <c r="O3607" s="1061">
        <v>132.56</v>
      </c>
      <c r="P3607" s="1061">
        <v>132.56</v>
      </c>
      <c r="Q3607" s="1061">
        <v>132.56</v>
      </c>
      <c r="R3607" s="1061">
        <v>132.56</v>
      </c>
      <c r="S3607" s="1061">
        <v>132.56</v>
      </c>
      <c r="T3607" s="1061">
        <v>132.56</v>
      </c>
      <c r="U3607" s="1061">
        <v>132.56</v>
      </c>
      <c r="V3607" s="1061">
        <v>132.56</v>
      </c>
      <c r="W3607" s="1061">
        <v>132.56</v>
      </c>
    </row>
    <row r="3608" spans="1:23">
      <c r="A3608" s="908"/>
      <c r="B3608" s="1061" t="s">
        <v>234</v>
      </c>
      <c r="C3608" s="1061" t="s">
        <v>235</v>
      </c>
      <c r="D3608" s="1061" t="s">
        <v>5473</v>
      </c>
      <c r="E3608" s="1061" t="s">
        <v>5835</v>
      </c>
      <c r="F3608" s="1061" t="s">
        <v>5836</v>
      </c>
      <c r="G3608" s="1061" t="s">
        <v>1739</v>
      </c>
      <c r="H3608" s="1061" t="s">
        <v>129</v>
      </c>
      <c r="I3608" s="1061" t="s">
        <v>21</v>
      </c>
      <c r="J3608" s="1061" t="s">
        <v>7975</v>
      </c>
      <c r="K3608" s="1061" t="s">
        <v>14849</v>
      </c>
      <c r="L3608" s="1061">
        <v>134.44</v>
      </c>
      <c r="M3608" s="1061">
        <v>134.44</v>
      </c>
      <c r="N3608" s="1061">
        <v>134.44</v>
      </c>
      <c r="O3608" s="1061">
        <v>134.44</v>
      </c>
      <c r="P3608" s="1061">
        <v>134.44</v>
      </c>
      <c r="Q3608" s="1061">
        <v>134.44</v>
      </c>
      <c r="R3608" s="1061">
        <v>134.44</v>
      </c>
      <c r="S3608" s="1061">
        <v>134.44</v>
      </c>
      <c r="T3608" s="1061">
        <v>134.44</v>
      </c>
      <c r="U3608" s="1061">
        <v>134.44</v>
      </c>
      <c r="V3608" s="1061">
        <v>134.44</v>
      </c>
      <c r="W3608" s="1061">
        <v>134.44</v>
      </c>
    </row>
    <row r="3609" spans="1:23">
      <c r="A3609" s="908"/>
      <c r="B3609" s="1061" t="s">
        <v>234</v>
      </c>
      <c r="C3609" s="1061" t="s">
        <v>235</v>
      </c>
      <c r="D3609" s="1061" t="s">
        <v>5473</v>
      </c>
      <c r="E3609" s="1061" t="s">
        <v>10204</v>
      </c>
      <c r="F3609" s="1061" t="s">
        <v>8205</v>
      </c>
      <c r="G3609" s="1061" t="s">
        <v>1739</v>
      </c>
      <c r="H3609" s="1061" t="s">
        <v>129</v>
      </c>
      <c r="I3609" s="1061" t="s">
        <v>21</v>
      </c>
      <c r="J3609" s="1061" t="s">
        <v>7975</v>
      </c>
      <c r="K3609" s="1061" t="s">
        <v>14849</v>
      </c>
      <c r="L3609" s="1061">
        <v>205.56</v>
      </c>
      <c r="M3609" s="1061">
        <v>205.56</v>
      </c>
      <c r="N3609" s="1061">
        <v>205.56</v>
      </c>
      <c r="O3609" s="1061">
        <v>205.56</v>
      </c>
      <c r="P3609" s="1061">
        <v>205.56</v>
      </c>
      <c r="Q3609" s="1061">
        <v>205.56</v>
      </c>
      <c r="R3609" s="1061">
        <v>205.56</v>
      </c>
      <c r="S3609" s="1061">
        <v>205.56</v>
      </c>
      <c r="T3609" s="1061">
        <v>205.56</v>
      </c>
      <c r="U3609" s="1061">
        <v>205.56</v>
      </c>
      <c r="V3609" s="1061">
        <v>205.56</v>
      </c>
      <c r="W3609" s="1061">
        <v>205.56</v>
      </c>
    </row>
    <row r="3610" spans="1:23">
      <c r="A3610" s="908"/>
      <c r="B3610" s="1061" t="s">
        <v>234</v>
      </c>
      <c r="C3610" s="1061" t="s">
        <v>235</v>
      </c>
      <c r="D3610" s="1061" t="s">
        <v>5473</v>
      </c>
      <c r="E3610" s="1061" t="s">
        <v>8714</v>
      </c>
      <c r="F3610" s="1061" t="s">
        <v>4282</v>
      </c>
      <c r="G3610" s="1061" t="s">
        <v>1739</v>
      </c>
      <c r="H3610" s="1061" t="s">
        <v>129</v>
      </c>
      <c r="I3610" s="1061" t="s">
        <v>21</v>
      </c>
      <c r="J3610" s="1061" t="s">
        <v>7975</v>
      </c>
      <c r="K3610" s="1061" t="s">
        <v>14849</v>
      </c>
      <c r="L3610" s="1061">
        <v>199.39</v>
      </c>
      <c r="M3610" s="1061">
        <v>199.39</v>
      </c>
      <c r="N3610" s="1061">
        <v>199.39</v>
      </c>
      <c r="O3610" s="1061">
        <v>199.39</v>
      </c>
      <c r="P3610" s="1061">
        <v>199.39</v>
      </c>
      <c r="Q3610" s="1061">
        <v>199.39</v>
      </c>
      <c r="R3610" s="1061">
        <v>199.39</v>
      </c>
      <c r="S3610" s="1061">
        <v>199.39</v>
      </c>
      <c r="T3610" s="1061">
        <v>199.39</v>
      </c>
      <c r="U3610" s="1061">
        <v>199.39</v>
      </c>
      <c r="V3610" s="1061">
        <v>199.39</v>
      </c>
      <c r="W3610" s="1061">
        <v>199.39</v>
      </c>
    </row>
    <row r="3611" spans="1:23">
      <c r="A3611" s="908"/>
      <c r="B3611" s="1061" t="s">
        <v>234</v>
      </c>
      <c r="C3611" s="1061" t="s">
        <v>235</v>
      </c>
      <c r="D3611" s="1061" t="s">
        <v>5473</v>
      </c>
      <c r="E3611" s="1061" t="s">
        <v>10601</v>
      </c>
      <c r="F3611" s="1061" t="s">
        <v>8198</v>
      </c>
      <c r="G3611" s="1061" t="s">
        <v>1739</v>
      </c>
      <c r="H3611" s="1061" t="s">
        <v>129</v>
      </c>
      <c r="I3611" s="1061" t="s">
        <v>21</v>
      </c>
      <c r="J3611" s="1061" t="s">
        <v>7975</v>
      </c>
      <c r="K3611" s="1061" t="s">
        <v>14849</v>
      </c>
      <c r="L3611" s="1061">
        <v>62.16</v>
      </c>
      <c r="M3611" s="1061">
        <v>62.16</v>
      </c>
      <c r="N3611" s="1061">
        <v>62.16</v>
      </c>
      <c r="O3611" s="1061">
        <v>62.16</v>
      </c>
      <c r="P3611" s="1061">
        <v>62.16</v>
      </c>
      <c r="Q3611" s="1061">
        <v>62.16</v>
      </c>
      <c r="R3611" s="1061">
        <v>62.16</v>
      </c>
      <c r="S3611" s="1061">
        <v>62.16</v>
      </c>
      <c r="T3611" s="1061">
        <v>62.16</v>
      </c>
      <c r="U3611" s="1061">
        <v>62.16</v>
      </c>
      <c r="V3611" s="1061">
        <v>62.16</v>
      </c>
      <c r="W3611" s="1061">
        <v>62.16</v>
      </c>
    </row>
    <row r="3612" spans="1:23">
      <c r="A3612" s="908"/>
      <c r="B3612" s="1061" t="s">
        <v>234</v>
      </c>
      <c r="C3612" s="1061" t="s">
        <v>235</v>
      </c>
      <c r="D3612" s="1061" t="s">
        <v>5473</v>
      </c>
      <c r="E3612" s="1061" t="s">
        <v>10205</v>
      </c>
      <c r="F3612" s="1061" t="s">
        <v>8205</v>
      </c>
      <c r="G3612" s="1061" t="s">
        <v>1739</v>
      </c>
      <c r="H3612" s="1061" t="s">
        <v>129</v>
      </c>
      <c r="I3612" s="1061" t="s">
        <v>21</v>
      </c>
      <c r="J3612" s="1061" t="s">
        <v>7975</v>
      </c>
      <c r="K3612" s="1061" t="s">
        <v>14849</v>
      </c>
      <c r="L3612" s="1061">
        <v>200.78</v>
      </c>
      <c r="M3612" s="1061">
        <v>200.78</v>
      </c>
      <c r="N3612" s="1061">
        <v>200.78</v>
      </c>
      <c r="O3612" s="1061">
        <v>200.78</v>
      </c>
      <c r="P3612" s="1061">
        <v>200.78</v>
      </c>
      <c r="Q3612" s="1061">
        <v>200.78</v>
      </c>
      <c r="R3612" s="1061">
        <v>200.78</v>
      </c>
      <c r="S3612" s="1061">
        <v>200.78</v>
      </c>
      <c r="T3612" s="1061">
        <v>200.78</v>
      </c>
      <c r="U3612" s="1061">
        <v>200.78</v>
      </c>
      <c r="V3612" s="1061">
        <v>200.78</v>
      </c>
      <c r="W3612" s="1061">
        <v>200.78</v>
      </c>
    </row>
    <row r="3613" spans="1:23">
      <c r="A3613" s="908"/>
      <c r="B3613" s="1061" t="s">
        <v>234</v>
      </c>
      <c r="C3613" s="1061" t="s">
        <v>235</v>
      </c>
      <c r="D3613" s="1061" t="s">
        <v>5473</v>
      </c>
      <c r="E3613" s="1061" t="s">
        <v>9352</v>
      </c>
      <c r="F3613" s="1061" t="s">
        <v>5823</v>
      </c>
      <c r="G3613" s="1061" t="s">
        <v>1739</v>
      </c>
      <c r="H3613" s="1061" t="s">
        <v>129</v>
      </c>
      <c r="I3613" s="1061" t="s">
        <v>21</v>
      </c>
      <c r="J3613" s="1061" t="s">
        <v>7975</v>
      </c>
      <c r="K3613" s="1061" t="s">
        <v>14849</v>
      </c>
      <c r="L3613" s="1061">
        <v>79.2</v>
      </c>
      <c r="M3613" s="1061">
        <v>79.2</v>
      </c>
      <c r="N3613" s="1061">
        <v>79.2</v>
      </c>
      <c r="O3613" s="1061">
        <v>79.2</v>
      </c>
      <c r="P3613" s="1061">
        <v>79.2</v>
      </c>
      <c r="Q3613" s="1061">
        <v>79.2</v>
      </c>
      <c r="R3613" s="1061">
        <v>79.2</v>
      </c>
      <c r="S3613" s="1061">
        <v>79.2</v>
      </c>
      <c r="T3613" s="1061">
        <v>79.2</v>
      </c>
      <c r="U3613" s="1061">
        <v>79.2</v>
      </c>
      <c r="V3613" s="1061">
        <v>79.2</v>
      </c>
      <c r="W3613" s="1061">
        <v>79.2</v>
      </c>
    </row>
    <row r="3614" spans="1:23">
      <c r="A3614" s="908"/>
      <c r="B3614" s="1061" t="s">
        <v>234</v>
      </c>
      <c r="C3614" s="1061" t="s">
        <v>235</v>
      </c>
      <c r="D3614" s="1061" t="s">
        <v>5473</v>
      </c>
      <c r="E3614" s="1061" t="s">
        <v>9353</v>
      </c>
      <c r="F3614" s="1061" t="s">
        <v>5823</v>
      </c>
      <c r="G3614" s="1061" t="s">
        <v>1739</v>
      </c>
      <c r="H3614" s="1061" t="s">
        <v>129</v>
      </c>
      <c r="I3614" s="1061" t="s">
        <v>21</v>
      </c>
      <c r="J3614" s="1061" t="s">
        <v>7975</v>
      </c>
      <c r="K3614" s="1061" t="s">
        <v>14849</v>
      </c>
      <c r="L3614" s="1061">
        <v>66.86</v>
      </c>
      <c r="M3614" s="1061">
        <v>66.86</v>
      </c>
      <c r="N3614" s="1061">
        <v>66.86</v>
      </c>
      <c r="O3614" s="1061">
        <v>66.86</v>
      </c>
      <c r="P3614" s="1061">
        <v>66.86</v>
      </c>
      <c r="Q3614" s="1061">
        <v>66.86</v>
      </c>
      <c r="R3614" s="1061">
        <v>66.86</v>
      </c>
      <c r="S3614" s="1061">
        <v>66.86</v>
      </c>
      <c r="T3614" s="1061">
        <v>66.86</v>
      </c>
      <c r="U3614" s="1061">
        <v>66.86</v>
      </c>
      <c r="V3614" s="1061">
        <v>66.86</v>
      </c>
      <c r="W3614" s="1061">
        <v>66.86</v>
      </c>
    </row>
    <row r="3615" spans="1:23">
      <c r="A3615" s="908"/>
      <c r="B3615" s="1061" t="s">
        <v>234</v>
      </c>
      <c r="C3615" s="1061" t="s">
        <v>235</v>
      </c>
      <c r="D3615" s="1061" t="s">
        <v>5473</v>
      </c>
      <c r="E3615" s="1061" t="s">
        <v>9354</v>
      </c>
      <c r="F3615" s="1061" t="s">
        <v>5823</v>
      </c>
      <c r="G3615" s="1061" t="s">
        <v>1739</v>
      </c>
      <c r="H3615" s="1061" t="s">
        <v>129</v>
      </c>
      <c r="I3615" s="1061" t="s">
        <v>21</v>
      </c>
      <c r="J3615" s="1061" t="s">
        <v>7975</v>
      </c>
      <c r="K3615" s="1061" t="s">
        <v>14849</v>
      </c>
      <c r="L3615" s="1061">
        <v>63.84</v>
      </c>
      <c r="M3615" s="1061">
        <v>63.84</v>
      </c>
      <c r="N3615" s="1061">
        <v>63.84</v>
      </c>
      <c r="O3615" s="1061">
        <v>63.84</v>
      </c>
      <c r="P3615" s="1061">
        <v>63.84</v>
      </c>
      <c r="Q3615" s="1061">
        <v>63.84</v>
      </c>
      <c r="R3615" s="1061">
        <v>63.84</v>
      </c>
      <c r="S3615" s="1061">
        <v>63.84</v>
      </c>
      <c r="T3615" s="1061">
        <v>63.84</v>
      </c>
      <c r="U3615" s="1061">
        <v>63.84</v>
      </c>
      <c r="V3615" s="1061">
        <v>63.84</v>
      </c>
      <c r="W3615" s="1061">
        <v>63.84</v>
      </c>
    </row>
    <row r="3616" spans="1:23">
      <c r="A3616" s="908"/>
      <c r="B3616" s="1061" t="s">
        <v>234</v>
      </c>
      <c r="C3616" s="1061" t="s">
        <v>235</v>
      </c>
      <c r="D3616" s="1061" t="s">
        <v>5473</v>
      </c>
      <c r="E3616" s="1061" t="s">
        <v>9355</v>
      </c>
      <c r="F3616" s="1061" t="s">
        <v>9356</v>
      </c>
      <c r="G3616" s="1061" t="s">
        <v>1739</v>
      </c>
      <c r="H3616" s="1061" t="s">
        <v>129</v>
      </c>
      <c r="I3616" s="1061" t="s">
        <v>21</v>
      </c>
      <c r="J3616" s="1061" t="s">
        <v>7975</v>
      </c>
      <c r="K3616" s="1061" t="s">
        <v>14849</v>
      </c>
      <c r="L3616" s="1061">
        <v>52.59</v>
      </c>
      <c r="M3616" s="1061">
        <v>52.59</v>
      </c>
      <c r="N3616" s="1061">
        <v>52.59</v>
      </c>
      <c r="O3616" s="1061">
        <v>52.59</v>
      </c>
      <c r="P3616" s="1061">
        <v>52.59</v>
      </c>
      <c r="Q3616" s="1061">
        <v>52.59</v>
      </c>
      <c r="R3616" s="1061">
        <v>52.59</v>
      </c>
      <c r="S3616" s="1061">
        <v>52.59</v>
      </c>
      <c r="T3616" s="1061">
        <v>52.59</v>
      </c>
      <c r="U3616" s="1061">
        <v>52.59</v>
      </c>
      <c r="V3616" s="1061">
        <v>52.59</v>
      </c>
      <c r="W3616" s="1061">
        <v>52.59</v>
      </c>
    </row>
    <row r="3617" spans="1:23">
      <c r="A3617" s="908"/>
      <c r="B3617" s="1061" t="s">
        <v>234</v>
      </c>
      <c r="C3617" s="1061" t="s">
        <v>235</v>
      </c>
      <c r="D3617" s="1061" t="s">
        <v>5473</v>
      </c>
      <c r="E3617" s="1061" t="s">
        <v>9872</v>
      </c>
      <c r="F3617" s="1061" t="s">
        <v>9873</v>
      </c>
      <c r="G3617" s="1061" t="s">
        <v>1739</v>
      </c>
      <c r="H3617" s="1061" t="s">
        <v>129</v>
      </c>
      <c r="I3617" s="1061" t="s">
        <v>21</v>
      </c>
      <c r="J3617" s="1061" t="s">
        <v>7975</v>
      </c>
      <c r="K3617" s="1061" t="s">
        <v>14849</v>
      </c>
      <c r="L3617" s="1061">
        <v>1270.32</v>
      </c>
      <c r="M3617" s="1061">
        <v>1270.32</v>
      </c>
      <c r="N3617" s="1061">
        <v>1270.32</v>
      </c>
      <c r="O3617" s="1061">
        <v>1270.32</v>
      </c>
      <c r="P3617" s="1061">
        <v>1270.32</v>
      </c>
      <c r="Q3617" s="1061">
        <v>1270.32</v>
      </c>
      <c r="R3617" s="1061">
        <v>1270.32</v>
      </c>
      <c r="S3617" s="1061">
        <v>1270.32</v>
      </c>
      <c r="T3617" s="1061">
        <v>1270.32</v>
      </c>
      <c r="U3617" s="1061">
        <v>1270.32</v>
      </c>
      <c r="V3617" s="1061">
        <v>1270.32</v>
      </c>
      <c r="W3617" s="1061">
        <v>1270.32</v>
      </c>
    </row>
    <row r="3618" spans="1:23">
      <c r="A3618" s="908"/>
      <c r="B3618" s="1061" t="s">
        <v>234</v>
      </c>
      <c r="C3618" s="1061" t="s">
        <v>235</v>
      </c>
      <c r="D3618" s="1061" t="s">
        <v>5473</v>
      </c>
      <c r="E3618" s="1061" t="s">
        <v>8715</v>
      </c>
      <c r="F3618" s="1061" t="s">
        <v>8716</v>
      </c>
      <c r="G3618" s="1061" t="s">
        <v>1739</v>
      </c>
      <c r="H3618" s="1061" t="s">
        <v>129</v>
      </c>
      <c r="I3618" s="1061" t="s">
        <v>21</v>
      </c>
      <c r="J3618" s="1061" t="s">
        <v>7975</v>
      </c>
      <c r="K3618" s="1061" t="s">
        <v>14849</v>
      </c>
      <c r="L3618" s="1061">
        <v>33.54</v>
      </c>
      <c r="M3618" s="1061">
        <v>33.54</v>
      </c>
      <c r="N3618" s="1061">
        <v>33.54</v>
      </c>
      <c r="O3618" s="1061">
        <v>33.54</v>
      </c>
      <c r="P3618" s="1061">
        <v>33.54</v>
      </c>
      <c r="Q3618" s="1061">
        <v>33.54</v>
      </c>
      <c r="R3618" s="1061">
        <v>33.54</v>
      </c>
      <c r="S3618" s="1061">
        <v>33.54</v>
      </c>
      <c r="T3618" s="1061">
        <v>33.54</v>
      </c>
      <c r="U3618" s="1061">
        <v>33.54</v>
      </c>
      <c r="V3618" s="1061">
        <v>33.54</v>
      </c>
      <c r="W3618" s="1061">
        <v>33.54</v>
      </c>
    </row>
    <row r="3619" spans="1:23">
      <c r="A3619" s="908"/>
      <c r="B3619" s="1061" t="s">
        <v>234</v>
      </c>
      <c r="C3619" s="1061" t="s">
        <v>235</v>
      </c>
      <c r="D3619" s="1061" t="s">
        <v>5473</v>
      </c>
      <c r="E3619" s="1061" t="s">
        <v>6925</v>
      </c>
      <c r="F3619" s="1061" t="s">
        <v>5473</v>
      </c>
      <c r="G3619" s="1061" t="s">
        <v>1739</v>
      </c>
      <c r="H3619" s="1061" t="s">
        <v>129</v>
      </c>
      <c r="I3619" s="1061" t="s">
        <v>21</v>
      </c>
      <c r="J3619" s="1061" t="s">
        <v>7975</v>
      </c>
      <c r="K3619" s="1061" t="s">
        <v>14849</v>
      </c>
      <c r="L3619" s="1061">
        <v>1268.23</v>
      </c>
      <c r="M3619" s="1061">
        <v>1268.23</v>
      </c>
      <c r="N3619" s="1061">
        <v>1268.23</v>
      </c>
      <c r="O3619" s="1061">
        <v>1268.23</v>
      </c>
      <c r="P3619" s="1061">
        <v>1268.23</v>
      </c>
      <c r="Q3619" s="1061">
        <v>1268.23</v>
      </c>
      <c r="R3619" s="1061">
        <v>1268.23</v>
      </c>
      <c r="S3619" s="1061">
        <v>1268.23</v>
      </c>
      <c r="T3619" s="1061">
        <v>1268.23</v>
      </c>
      <c r="U3619" s="1061">
        <v>1268.23</v>
      </c>
      <c r="V3619" s="1061">
        <v>1268.23</v>
      </c>
      <c r="W3619" s="1061">
        <v>1268.23</v>
      </c>
    </row>
    <row r="3620" spans="1:23">
      <c r="A3620" s="908"/>
      <c r="B3620" s="1061" t="s">
        <v>234</v>
      </c>
      <c r="C3620" s="1061" t="s">
        <v>235</v>
      </c>
      <c r="D3620" s="1061" t="s">
        <v>2649</v>
      </c>
      <c r="E3620" s="1061" t="s">
        <v>5837</v>
      </c>
      <c r="F3620" s="1061" t="s">
        <v>5838</v>
      </c>
      <c r="G3620" s="1061" t="s">
        <v>1739</v>
      </c>
      <c r="H3620" s="1061" t="s">
        <v>129</v>
      </c>
      <c r="I3620" s="1061" t="s">
        <v>21</v>
      </c>
      <c r="J3620" s="1061" t="s">
        <v>7975</v>
      </c>
      <c r="K3620" s="1061" t="s">
        <v>14849</v>
      </c>
      <c r="L3620" s="1061">
        <v>12.16</v>
      </c>
      <c r="M3620" s="1061">
        <v>12.16</v>
      </c>
      <c r="N3620" s="1061">
        <v>12.16</v>
      </c>
      <c r="O3620" s="1061">
        <v>12.16</v>
      </c>
      <c r="P3620" s="1061">
        <v>12.16</v>
      </c>
      <c r="Q3620" s="1061">
        <v>12.16</v>
      </c>
      <c r="R3620" s="1061">
        <v>12.16</v>
      </c>
      <c r="S3620" s="1061">
        <v>12.16</v>
      </c>
      <c r="T3620" s="1061">
        <v>12.16</v>
      </c>
      <c r="U3620" s="1061">
        <v>12.16</v>
      </c>
      <c r="V3620" s="1061">
        <v>12.16</v>
      </c>
      <c r="W3620" s="1061">
        <v>12.16</v>
      </c>
    </row>
    <row r="3621" spans="1:23">
      <c r="A3621" s="908"/>
      <c r="B3621" s="1061" t="s">
        <v>234</v>
      </c>
      <c r="C3621" s="1061" t="s">
        <v>235</v>
      </c>
      <c r="D3621" s="1061" t="s">
        <v>2649</v>
      </c>
      <c r="E3621" s="1061" t="s">
        <v>5839</v>
      </c>
      <c r="F3621" s="1061" t="s">
        <v>12887</v>
      </c>
      <c r="G3621" s="1061" t="s">
        <v>1739</v>
      </c>
      <c r="H3621" s="1061" t="s">
        <v>129</v>
      </c>
      <c r="I3621" s="1061" t="s">
        <v>21</v>
      </c>
      <c r="J3621" s="1061" t="s">
        <v>7975</v>
      </c>
      <c r="K3621" s="1061" t="s">
        <v>14849</v>
      </c>
      <c r="L3621" s="1061">
        <v>76.510000000000005</v>
      </c>
      <c r="M3621" s="1061">
        <v>76.510000000000005</v>
      </c>
      <c r="N3621" s="1061">
        <v>76.510000000000005</v>
      </c>
      <c r="O3621" s="1061">
        <v>76.510000000000005</v>
      </c>
      <c r="P3621" s="1061">
        <v>76.510000000000005</v>
      </c>
      <c r="Q3621" s="1061">
        <v>76.510000000000005</v>
      </c>
      <c r="R3621" s="1061">
        <v>76.510000000000005</v>
      </c>
      <c r="S3621" s="1061">
        <v>76.510000000000005</v>
      </c>
      <c r="T3621" s="1061">
        <v>76.510000000000005</v>
      </c>
      <c r="U3621" s="1061">
        <v>76.510000000000005</v>
      </c>
      <c r="V3621" s="1061">
        <v>76.510000000000005</v>
      </c>
      <c r="W3621" s="1061">
        <v>76.510000000000005</v>
      </c>
    </row>
    <row r="3622" spans="1:23">
      <c r="A3622" s="908"/>
      <c r="B3622" s="1061" t="s">
        <v>234</v>
      </c>
      <c r="C3622" s="1061" t="s">
        <v>235</v>
      </c>
      <c r="D3622" s="1061" t="s">
        <v>2649</v>
      </c>
      <c r="E3622" s="1061" t="s">
        <v>5842</v>
      </c>
      <c r="F3622" s="1061" t="s">
        <v>5843</v>
      </c>
      <c r="G3622" s="1061" t="s">
        <v>1739</v>
      </c>
      <c r="H3622" s="1061" t="s">
        <v>129</v>
      </c>
      <c r="I3622" s="1061" t="s">
        <v>21</v>
      </c>
      <c r="J3622" s="1061" t="s">
        <v>7975</v>
      </c>
      <c r="K3622" s="1061" t="s">
        <v>14849</v>
      </c>
      <c r="L3622" s="1061">
        <v>76.510000000000005</v>
      </c>
      <c r="M3622" s="1061">
        <v>76.510000000000005</v>
      </c>
      <c r="N3622" s="1061">
        <v>76.510000000000005</v>
      </c>
      <c r="O3622" s="1061">
        <v>76.510000000000005</v>
      </c>
      <c r="P3622" s="1061">
        <v>76.510000000000005</v>
      </c>
      <c r="Q3622" s="1061">
        <v>76.510000000000005</v>
      </c>
      <c r="R3622" s="1061">
        <v>76.510000000000005</v>
      </c>
      <c r="S3622" s="1061">
        <v>76.510000000000005</v>
      </c>
      <c r="T3622" s="1061">
        <v>76.510000000000005</v>
      </c>
      <c r="U3622" s="1061">
        <v>76.510000000000005</v>
      </c>
      <c r="V3622" s="1061">
        <v>76.510000000000005</v>
      </c>
      <c r="W3622" s="1061">
        <v>76.510000000000005</v>
      </c>
    </row>
    <row r="3623" spans="1:23">
      <c r="A3623" s="908"/>
      <c r="B3623" s="1061" t="s">
        <v>234</v>
      </c>
      <c r="C3623" s="1061" t="s">
        <v>235</v>
      </c>
      <c r="D3623" s="1061" t="s">
        <v>2649</v>
      </c>
      <c r="E3623" s="1061" t="s">
        <v>5844</v>
      </c>
      <c r="F3623" s="1061" t="s">
        <v>5841</v>
      </c>
      <c r="G3623" s="1061" t="s">
        <v>1739</v>
      </c>
      <c r="H3623" s="1061" t="s">
        <v>129</v>
      </c>
      <c r="I3623" s="1061" t="s">
        <v>21</v>
      </c>
      <c r="J3623" s="1061" t="s">
        <v>7975</v>
      </c>
      <c r="K3623" s="1061" t="s">
        <v>14849</v>
      </c>
      <c r="L3623" s="1061">
        <v>12.16</v>
      </c>
      <c r="M3623" s="1061">
        <v>12.16</v>
      </c>
      <c r="N3623" s="1061">
        <v>12.16</v>
      </c>
      <c r="O3623" s="1061">
        <v>12.16</v>
      </c>
      <c r="P3623" s="1061">
        <v>12.16</v>
      </c>
      <c r="Q3623" s="1061">
        <v>12.16</v>
      </c>
      <c r="R3623" s="1061">
        <v>12.16</v>
      </c>
      <c r="S3623" s="1061">
        <v>12.16</v>
      </c>
      <c r="T3623" s="1061">
        <v>12.16</v>
      </c>
      <c r="U3623" s="1061">
        <v>12.16</v>
      </c>
      <c r="V3623" s="1061">
        <v>12.16</v>
      </c>
      <c r="W3623" s="1061">
        <v>12.16</v>
      </c>
    </row>
    <row r="3624" spans="1:23">
      <c r="A3624" s="908"/>
      <c r="B3624" s="1061" t="s">
        <v>234</v>
      </c>
      <c r="C3624" s="1061" t="s">
        <v>235</v>
      </c>
      <c r="D3624" s="1061" t="s">
        <v>2649</v>
      </c>
      <c r="E3624" s="1061" t="s">
        <v>5845</v>
      </c>
      <c r="F3624" s="1061" t="s">
        <v>5843</v>
      </c>
      <c r="G3624" s="1061" t="s">
        <v>1739</v>
      </c>
      <c r="H3624" s="1061" t="s">
        <v>129</v>
      </c>
      <c r="I3624" s="1061" t="s">
        <v>21</v>
      </c>
      <c r="J3624" s="1061" t="s">
        <v>7975</v>
      </c>
      <c r="K3624" s="1061" t="s">
        <v>14849</v>
      </c>
      <c r="L3624" s="1061">
        <v>12.16</v>
      </c>
      <c r="M3624" s="1061">
        <v>12.16</v>
      </c>
      <c r="N3624" s="1061">
        <v>12.16</v>
      </c>
      <c r="O3624" s="1061">
        <v>12.16</v>
      </c>
      <c r="P3624" s="1061">
        <v>12.16</v>
      </c>
      <c r="Q3624" s="1061">
        <v>12.16</v>
      </c>
      <c r="R3624" s="1061">
        <v>12.16</v>
      </c>
      <c r="S3624" s="1061">
        <v>12.16</v>
      </c>
      <c r="T3624" s="1061">
        <v>12.16</v>
      </c>
      <c r="U3624" s="1061">
        <v>12.16</v>
      </c>
      <c r="V3624" s="1061">
        <v>12.16</v>
      </c>
      <c r="W3624" s="1061">
        <v>12.16</v>
      </c>
    </row>
    <row r="3625" spans="1:23">
      <c r="A3625" s="908"/>
      <c r="B3625" s="1061" t="s">
        <v>234</v>
      </c>
      <c r="C3625" s="1061" t="s">
        <v>235</v>
      </c>
      <c r="D3625" s="1061" t="s">
        <v>5473</v>
      </c>
      <c r="E3625" s="1061" t="s">
        <v>9357</v>
      </c>
      <c r="F3625" s="1061" t="s">
        <v>9358</v>
      </c>
      <c r="G3625" s="1061" t="s">
        <v>1739</v>
      </c>
      <c r="H3625" s="1061" t="s">
        <v>129</v>
      </c>
      <c r="I3625" s="1061" t="s">
        <v>21</v>
      </c>
      <c r="J3625" s="1061" t="s">
        <v>7975</v>
      </c>
      <c r="K3625" s="1061" t="s">
        <v>14849</v>
      </c>
      <c r="L3625" s="1061">
        <v>0.6</v>
      </c>
      <c r="M3625" s="1061">
        <v>0.6</v>
      </c>
      <c r="N3625" s="1061">
        <v>0.6</v>
      </c>
      <c r="O3625" s="1061">
        <v>0.6</v>
      </c>
      <c r="P3625" s="1061">
        <v>0.6</v>
      </c>
      <c r="Q3625" s="1061">
        <v>0.6</v>
      </c>
      <c r="R3625" s="1061">
        <v>0.6</v>
      </c>
      <c r="S3625" s="1061">
        <v>0.6</v>
      </c>
      <c r="T3625" s="1061">
        <v>0.6</v>
      </c>
      <c r="U3625" s="1061">
        <v>0.6</v>
      </c>
      <c r="V3625" s="1061">
        <v>0.6</v>
      </c>
      <c r="W3625" s="1061">
        <v>0.6</v>
      </c>
    </row>
    <row r="3626" spans="1:23">
      <c r="A3626" s="908"/>
      <c r="B3626" s="1061" t="s">
        <v>234</v>
      </c>
      <c r="C3626" s="1061" t="s">
        <v>235</v>
      </c>
      <c r="D3626" s="1061" t="s">
        <v>2649</v>
      </c>
      <c r="E3626" s="1061" t="s">
        <v>5846</v>
      </c>
      <c r="F3626" s="1061" t="s">
        <v>5847</v>
      </c>
      <c r="G3626" s="1061" t="s">
        <v>1739</v>
      </c>
      <c r="H3626" s="1061" t="s">
        <v>129</v>
      </c>
      <c r="I3626" s="1061" t="s">
        <v>21</v>
      </c>
      <c r="J3626" s="1061" t="s">
        <v>7975</v>
      </c>
      <c r="K3626" s="1061" t="s">
        <v>14849</v>
      </c>
      <c r="L3626" s="1061">
        <v>12.16</v>
      </c>
      <c r="M3626" s="1061">
        <v>12.16</v>
      </c>
      <c r="N3626" s="1061">
        <v>12.16</v>
      </c>
      <c r="O3626" s="1061">
        <v>12.16</v>
      </c>
      <c r="P3626" s="1061">
        <v>12.16</v>
      </c>
      <c r="Q3626" s="1061">
        <v>12.16</v>
      </c>
      <c r="R3626" s="1061">
        <v>12.16</v>
      </c>
      <c r="S3626" s="1061">
        <v>12.16</v>
      </c>
      <c r="T3626" s="1061">
        <v>12.16</v>
      </c>
      <c r="U3626" s="1061">
        <v>12.16</v>
      </c>
      <c r="V3626" s="1061">
        <v>12.16</v>
      </c>
      <c r="W3626" s="1061">
        <v>12.16</v>
      </c>
    </row>
    <row r="3627" spans="1:23">
      <c r="A3627" s="908"/>
      <c r="B3627" s="1061" t="s">
        <v>234</v>
      </c>
      <c r="C3627" s="1061" t="s">
        <v>235</v>
      </c>
      <c r="D3627" s="1061" t="s">
        <v>2649</v>
      </c>
      <c r="E3627" s="1061" t="s">
        <v>5848</v>
      </c>
      <c r="F3627" s="1061" t="s">
        <v>5849</v>
      </c>
      <c r="G3627" s="1061" t="s">
        <v>1739</v>
      </c>
      <c r="H3627" s="1061" t="s">
        <v>129</v>
      </c>
      <c r="I3627" s="1061" t="s">
        <v>21</v>
      </c>
      <c r="J3627" s="1061" t="s">
        <v>7975</v>
      </c>
      <c r="K3627" s="1061" t="s">
        <v>14849</v>
      </c>
      <c r="L3627" s="1061">
        <v>12.16</v>
      </c>
      <c r="M3627" s="1061">
        <v>12.16</v>
      </c>
      <c r="N3627" s="1061">
        <v>12.16</v>
      </c>
      <c r="O3627" s="1061">
        <v>12.16</v>
      </c>
      <c r="P3627" s="1061">
        <v>12.16</v>
      </c>
      <c r="Q3627" s="1061">
        <v>12.16</v>
      </c>
      <c r="R3627" s="1061">
        <v>12.16</v>
      </c>
      <c r="S3627" s="1061">
        <v>12.16</v>
      </c>
      <c r="T3627" s="1061">
        <v>12.16</v>
      </c>
      <c r="U3627" s="1061">
        <v>12.16</v>
      </c>
      <c r="V3627" s="1061">
        <v>12.16</v>
      </c>
      <c r="W3627" s="1061">
        <v>12.16</v>
      </c>
    </row>
    <row r="3628" spans="1:23">
      <c r="A3628" s="908"/>
      <c r="B3628" s="1061" t="s">
        <v>234</v>
      </c>
      <c r="C3628" s="1061" t="s">
        <v>235</v>
      </c>
      <c r="D3628" s="1061" t="s">
        <v>2649</v>
      </c>
      <c r="E3628" s="1061" t="s">
        <v>5851</v>
      </c>
      <c r="F3628" s="1061" t="s">
        <v>5849</v>
      </c>
      <c r="G3628" s="1061" t="s">
        <v>1739</v>
      </c>
      <c r="H3628" s="1061" t="s">
        <v>129</v>
      </c>
      <c r="I3628" s="1061" t="s">
        <v>21</v>
      </c>
      <c r="J3628" s="1061" t="s">
        <v>7975</v>
      </c>
      <c r="K3628" s="1061" t="s">
        <v>14849</v>
      </c>
      <c r="L3628" s="1061">
        <v>76.510000000000005</v>
      </c>
      <c r="M3628" s="1061">
        <v>76.510000000000005</v>
      </c>
      <c r="N3628" s="1061">
        <v>76.510000000000005</v>
      </c>
      <c r="O3628" s="1061">
        <v>76.510000000000005</v>
      </c>
      <c r="P3628" s="1061">
        <v>76.510000000000005</v>
      </c>
      <c r="Q3628" s="1061">
        <v>76.510000000000005</v>
      </c>
      <c r="R3628" s="1061">
        <v>76.510000000000005</v>
      </c>
      <c r="S3628" s="1061">
        <v>76.510000000000005</v>
      </c>
      <c r="T3628" s="1061">
        <v>76.510000000000005</v>
      </c>
      <c r="U3628" s="1061">
        <v>76.510000000000005</v>
      </c>
      <c r="V3628" s="1061">
        <v>76.510000000000005</v>
      </c>
      <c r="W3628" s="1061">
        <v>76.510000000000005</v>
      </c>
    </row>
    <row r="3629" spans="1:23">
      <c r="A3629" s="908"/>
      <c r="B3629" s="1061" t="s">
        <v>234</v>
      </c>
      <c r="C3629" s="1061" t="s">
        <v>235</v>
      </c>
      <c r="D3629" s="1061" t="s">
        <v>2649</v>
      </c>
      <c r="E3629" s="1061" t="s">
        <v>5852</v>
      </c>
      <c r="F3629" s="1061" t="s">
        <v>5853</v>
      </c>
      <c r="G3629" s="1061" t="s">
        <v>1739</v>
      </c>
      <c r="H3629" s="1061" t="s">
        <v>129</v>
      </c>
      <c r="I3629" s="1061" t="s">
        <v>21</v>
      </c>
      <c r="J3629" s="1061" t="s">
        <v>7975</v>
      </c>
      <c r="K3629" s="1061" t="s">
        <v>14849</v>
      </c>
      <c r="L3629" s="1061">
        <v>12.16</v>
      </c>
      <c r="M3629" s="1061">
        <v>12.16</v>
      </c>
      <c r="N3629" s="1061">
        <v>12.16</v>
      </c>
      <c r="O3629" s="1061">
        <v>12.16</v>
      </c>
      <c r="P3629" s="1061">
        <v>12.16</v>
      </c>
      <c r="Q3629" s="1061">
        <v>12.16</v>
      </c>
      <c r="R3629" s="1061">
        <v>12.16</v>
      </c>
      <c r="S3629" s="1061">
        <v>12.16</v>
      </c>
      <c r="T3629" s="1061">
        <v>12.16</v>
      </c>
      <c r="U3629" s="1061">
        <v>12.16</v>
      </c>
      <c r="V3629" s="1061">
        <v>12.16</v>
      </c>
      <c r="W3629" s="1061">
        <v>12.16</v>
      </c>
    </row>
    <row r="3630" spans="1:23">
      <c r="A3630" s="908"/>
      <c r="B3630" s="1061" t="s">
        <v>234</v>
      </c>
      <c r="C3630" s="1061" t="s">
        <v>235</v>
      </c>
      <c r="D3630" s="1061" t="s">
        <v>5473</v>
      </c>
      <c r="E3630" s="1061" t="s">
        <v>9359</v>
      </c>
      <c r="F3630" s="1061" t="s">
        <v>8196</v>
      </c>
      <c r="G3630" s="1061" t="s">
        <v>1739</v>
      </c>
      <c r="H3630" s="1061" t="s">
        <v>129</v>
      </c>
      <c r="I3630" s="1061" t="s">
        <v>21</v>
      </c>
      <c r="J3630" s="1061" t="s">
        <v>7975</v>
      </c>
      <c r="K3630" s="1061" t="s">
        <v>14849</v>
      </c>
      <c r="L3630" s="1061">
        <v>365.87</v>
      </c>
      <c r="M3630" s="1061">
        <v>365.87</v>
      </c>
      <c r="N3630" s="1061">
        <v>365.87</v>
      </c>
      <c r="O3630" s="1061">
        <v>365.87</v>
      </c>
      <c r="P3630" s="1061">
        <v>365.87</v>
      </c>
      <c r="Q3630" s="1061">
        <v>365.87</v>
      </c>
      <c r="R3630" s="1061">
        <v>365.87</v>
      </c>
      <c r="S3630" s="1061">
        <v>365.87</v>
      </c>
      <c r="T3630" s="1061">
        <v>365.87</v>
      </c>
      <c r="U3630" s="1061">
        <v>365.87</v>
      </c>
      <c r="V3630" s="1061">
        <v>365.87</v>
      </c>
      <c r="W3630" s="1061">
        <v>365.87</v>
      </c>
    </row>
    <row r="3631" spans="1:23">
      <c r="A3631" s="908"/>
      <c r="B3631" s="1061" t="s">
        <v>234</v>
      </c>
      <c r="C3631" s="1061" t="s">
        <v>235</v>
      </c>
      <c r="D3631" s="1061" t="s">
        <v>5473</v>
      </c>
      <c r="E3631" s="1061" t="s">
        <v>9360</v>
      </c>
      <c r="F3631" s="1061" t="s">
        <v>8196</v>
      </c>
      <c r="G3631" s="1061" t="s">
        <v>1739</v>
      </c>
      <c r="H3631" s="1061" t="s">
        <v>129</v>
      </c>
      <c r="I3631" s="1061" t="s">
        <v>21</v>
      </c>
      <c r="J3631" s="1061" t="s">
        <v>7975</v>
      </c>
      <c r="K3631" s="1061" t="s">
        <v>14849</v>
      </c>
      <c r="L3631" s="1061">
        <v>384.82</v>
      </c>
      <c r="M3631" s="1061">
        <v>384.82</v>
      </c>
      <c r="N3631" s="1061">
        <v>384.82</v>
      </c>
      <c r="O3631" s="1061">
        <v>384.82</v>
      </c>
      <c r="P3631" s="1061">
        <v>384.82</v>
      </c>
      <c r="Q3631" s="1061">
        <v>384.82</v>
      </c>
      <c r="R3631" s="1061">
        <v>384.82</v>
      </c>
      <c r="S3631" s="1061">
        <v>384.82</v>
      </c>
      <c r="T3631" s="1061">
        <v>384.82</v>
      </c>
      <c r="U3631" s="1061">
        <v>384.82</v>
      </c>
      <c r="V3631" s="1061">
        <v>384.82</v>
      </c>
      <c r="W3631" s="1061">
        <v>384.82</v>
      </c>
    </row>
    <row r="3632" spans="1:23">
      <c r="A3632" s="908"/>
      <c r="B3632" s="1061" t="s">
        <v>234</v>
      </c>
      <c r="C3632" s="1061" t="s">
        <v>235</v>
      </c>
      <c r="D3632" s="1061" t="s">
        <v>5473</v>
      </c>
      <c r="E3632" s="1061" t="s">
        <v>9361</v>
      </c>
      <c r="F3632" s="1061" t="s">
        <v>9362</v>
      </c>
      <c r="G3632" s="1061" t="s">
        <v>1739</v>
      </c>
      <c r="H3632" s="1061" t="s">
        <v>129</v>
      </c>
      <c r="I3632" s="1061" t="s">
        <v>21</v>
      </c>
      <c r="J3632" s="1061" t="s">
        <v>7975</v>
      </c>
      <c r="K3632" s="1061" t="s">
        <v>14849</v>
      </c>
      <c r="L3632" s="1061">
        <v>13.57</v>
      </c>
      <c r="M3632" s="1061">
        <v>13.57</v>
      </c>
      <c r="N3632" s="1061">
        <v>13.57</v>
      </c>
      <c r="O3632" s="1061">
        <v>13.57</v>
      </c>
      <c r="P3632" s="1061">
        <v>13.57</v>
      </c>
      <c r="Q3632" s="1061">
        <v>13.57</v>
      </c>
      <c r="R3632" s="1061">
        <v>13.57</v>
      </c>
      <c r="S3632" s="1061">
        <v>13.57</v>
      </c>
      <c r="T3632" s="1061">
        <v>13.57</v>
      </c>
      <c r="U3632" s="1061">
        <v>13.57</v>
      </c>
      <c r="V3632" s="1061">
        <v>13.57</v>
      </c>
      <c r="W3632" s="1061">
        <v>13.57</v>
      </c>
    </row>
    <row r="3633" spans="1:23">
      <c r="A3633" s="908"/>
      <c r="B3633" s="1061" t="s">
        <v>234</v>
      </c>
      <c r="C3633" s="1061" t="s">
        <v>235</v>
      </c>
      <c r="D3633" s="1061" t="s">
        <v>4611</v>
      </c>
      <c r="E3633" s="1061" t="s">
        <v>5859</v>
      </c>
      <c r="F3633" s="1061" t="s">
        <v>5860</v>
      </c>
      <c r="G3633" s="1061" t="s">
        <v>1739</v>
      </c>
      <c r="H3633" s="1061" t="s">
        <v>129</v>
      </c>
      <c r="I3633" s="1061" t="s">
        <v>21</v>
      </c>
      <c r="J3633" s="1061" t="s">
        <v>7975</v>
      </c>
      <c r="K3633" s="1061" t="s">
        <v>14849</v>
      </c>
      <c r="L3633" s="1061">
        <v>2.21</v>
      </c>
      <c r="M3633" s="1061">
        <v>2.21</v>
      </c>
      <c r="N3633" s="1061">
        <v>2.21</v>
      </c>
      <c r="O3633" s="1061">
        <v>2.21</v>
      </c>
      <c r="P3633" s="1061">
        <v>2.21</v>
      </c>
      <c r="Q3633" s="1061">
        <v>2.21</v>
      </c>
      <c r="R3633" s="1061">
        <v>2.21</v>
      </c>
      <c r="S3633" s="1061">
        <v>2.21</v>
      </c>
      <c r="T3633" s="1061">
        <v>2.21</v>
      </c>
      <c r="U3633" s="1061">
        <v>2.21</v>
      </c>
      <c r="V3633" s="1061">
        <v>2.21</v>
      </c>
      <c r="W3633" s="1061">
        <v>2.21</v>
      </c>
    </row>
    <row r="3634" spans="1:23">
      <c r="A3634" s="908"/>
      <c r="B3634" s="1061" t="s">
        <v>234</v>
      </c>
      <c r="C3634" s="1061" t="s">
        <v>235</v>
      </c>
      <c r="D3634" s="1061" t="s">
        <v>4611</v>
      </c>
      <c r="E3634" s="1061" t="s">
        <v>5862</v>
      </c>
      <c r="F3634" s="1061" t="s">
        <v>5857</v>
      </c>
      <c r="G3634" s="1061" t="s">
        <v>1739</v>
      </c>
      <c r="H3634" s="1061" t="s">
        <v>129</v>
      </c>
      <c r="I3634" s="1061" t="s">
        <v>21</v>
      </c>
      <c r="J3634" s="1061" t="s">
        <v>7975</v>
      </c>
      <c r="K3634" s="1061" t="s">
        <v>14849</v>
      </c>
      <c r="L3634" s="1061">
        <v>1.08</v>
      </c>
      <c r="M3634" s="1061">
        <v>1.08</v>
      </c>
      <c r="N3634" s="1061">
        <v>1.08</v>
      </c>
      <c r="O3634" s="1061">
        <v>1.08</v>
      </c>
      <c r="P3634" s="1061">
        <v>1.08</v>
      </c>
      <c r="Q3634" s="1061">
        <v>1.08</v>
      </c>
      <c r="R3634" s="1061">
        <v>1.08</v>
      </c>
      <c r="S3634" s="1061">
        <v>1.08</v>
      </c>
      <c r="T3634" s="1061">
        <v>1.08</v>
      </c>
      <c r="U3634" s="1061">
        <v>1.08</v>
      </c>
      <c r="V3634" s="1061">
        <v>1.08</v>
      </c>
      <c r="W3634" s="1061">
        <v>1.08</v>
      </c>
    </row>
    <row r="3635" spans="1:23">
      <c r="A3635" s="908"/>
      <c r="B3635" s="1061" t="s">
        <v>234</v>
      </c>
      <c r="C3635" s="1061" t="s">
        <v>235</v>
      </c>
      <c r="D3635" s="1061" t="s">
        <v>4611</v>
      </c>
      <c r="E3635" s="1061" t="s">
        <v>5863</v>
      </c>
      <c r="F3635" s="1061" t="s">
        <v>5864</v>
      </c>
      <c r="G3635" s="1061" t="s">
        <v>1739</v>
      </c>
      <c r="H3635" s="1061" t="s">
        <v>129</v>
      </c>
      <c r="I3635" s="1061" t="s">
        <v>21</v>
      </c>
      <c r="J3635" s="1061" t="s">
        <v>7975</v>
      </c>
      <c r="K3635" s="1061" t="s">
        <v>14849</v>
      </c>
      <c r="L3635" s="1061">
        <v>1.81</v>
      </c>
      <c r="M3635" s="1061">
        <v>1.81</v>
      </c>
      <c r="N3635" s="1061">
        <v>1.81</v>
      </c>
      <c r="O3635" s="1061">
        <v>1.81</v>
      </c>
      <c r="P3635" s="1061">
        <v>1.81</v>
      </c>
      <c r="Q3635" s="1061">
        <v>1.81</v>
      </c>
      <c r="R3635" s="1061">
        <v>1.81</v>
      </c>
      <c r="S3635" s="1061">
        <v>1.81</v>
      </c>
      <c r="T3635" s="1061">
        <v>1.81</v>
      </c>
      <c r="U3635" s="1061">
        <v>1.81</v>
      </c>
      <c r="V3635" s="1061">
        <v>1.81</v>
      </c>
      <c r="W3635" s="1061">
        <v>1.81</v>
      </c>
    </row>
    <row r="3636" spans="1:23">
      <c r="A3636" s="908"/>
      <c r="B3636" s="1061" t="s">
        <v>234</v>
      </c>
      <c r="C3636" s="1061" t="s">
        <v>235</v>
      </c>
      <c r="D3636" s="1061" t="s">
        <v>4611</v>
      </c>
      <c r="E3636" s="1061" t="s">
        <v>5865</v>
      </c>
      <c r="F3636" s="1061" t="s">
        <v>5866</v>
      </c>
      <c r="G3636" s="1061" t="s">
        <v>1739</v>
      </c>
      <c r="H3636" s="1061" t="s">
        <v>129</v>
      </c>
      <c r="I3636" s="1061" t="s">
        <v>21</v>
      </c>
      <c r="J3636" s="1061" t="s">
        <v>7975</v>
      </c>
      <c r="K3636" s="1061" t="s">
        <v>14849</v>
      </c>
      <c r="L3636" s="1061">
        <v>1.94</v>
      </c>
      <c r="M3636" s="1061">
        <v>1.94</v>
      </c>
      <c r="N3636" s="1061">
        <v>1.94</v>
      </c>
      <c r="O3636" s="1061">
        <v>1.94</v>
      </c>
      <c r="P3636" s="1061">
        <v>1.94</v>
      </c>
      <c r="Q3636" s="1061">
        <v>1.94</v>
      </c>
      <c r="R3636" s="1061">
        <v>1.94</v>
      </c>
      <c r="S3636" s="1061">
        <v>1.94</v>
      </c>
      <c r="T3636" s="1061">
        <v>1.94</v>
      </c>
      <c r="U3636" s="1061">
        <v>1.94</v>
      </c>
      <c r="V3636" s="1061">
        <v>1.94</v>
      </c>
      <c r="W3636" s="1061">
        <v>1.94</v>
      </c>
    </row>
    <row r="3637" spans="1:23">
      <c r="A3637" s="908"/>
      <c r="B3637" s="1061" t="s">
        <v>234</v>
      </c>
      <c r="C3637" s="1061" t="s">
        <v>235</v>
      </c>
      <c r="D3637" s="1061" t="s">
        <v>4611</v>
      </c>
      <c r="E3637" s="1061" t="s">
        <v>5867</v>
      </c>
      <c r="F3637" s="1061" t="s">
        <v>5861</v>
      </c>
      <c r="G3637" s="1061" t="s">
        <v>1739</v>
      </c>
      <c r="H3637" s="1061" t="s">
        <v>129</v>
      </c>
      <c r="I3637" s="1061" t="s">
        <v>21</v>
      </c>
      <c r="J3637" s="1061" t="s">
        <v>7975</v>
      </c>
      <c r="K3637" s="1061" t="s">
        <v>14849</v>
      </c>
      <c r="L3637" s="1061">
        <v>2.4300000000000002</v>
      </c>
      <c r="M3637" s="1061">
        <v>2.4300000000000002</v>
      </c>
      <c r="N3637" s="1061">
        <v>2.4300000000000002</v>
      </c>
      <c r="O3637" s="1061">
        <v>2.4300000000000002</v>
      </c>
      <c r="P3637" s="1061">
        <v>2.4300000000000002</v>
      </c>
      <c r="Q3637" s="1061">
        <v>2.4300000000000002</v>
      </c>
      <c r="R3637" s="1061">
        <v>2.4300000000000002</v>
      </c>
      <c r="S3637" s="1061">
        <v>2.4300000000000002</v>
      </c>
      <c r="T3637" s="1061">
        <v>2.4300000000000002</v>
      </c>
      <c r="U3637" s="1061">
        <v>2.4300000000000002</v>
      </c>
      <c r="V3637" s="1061">
        <v>2.4300000000000002</v>
      </c>
      <c r="W3637" s="1061">
        <v>2.4300000000000002</v>
      </c>
    </row>
    <row r="3638" spans="1:23">
      <c r="A3638" s="908"/>
      <c r="B3638" s="1061" t="s">
        <v>234</v>
      </c>
      <c r="C3638" s="1061" t="s">
        <v>235</v>
      </c>
      <c r="D3638" s="1061" t="s">
        <v>4611</v>
      </c>
      <c r="E3638" s="1061" t="s">
        <v>5868</v>
      </c>
      <c r="F3638" s="1061" t="s">
        <v>5858</v>
      </c>
      <c r="G3638" s="1061" t="s">
        <v>1739</v>
      </c>
      <c r="H3638" s="1061" t="s">
        <v>129</v>
      </c>
      <c r="I3638" s="1061" t="s">
        <v>21</v>
      </c>
      <c r="J3638" s="1061" t="s">
        <v>7975</v>
      </c>
      <c r="K3638" s="1061" t="s">
        <v>14849</v>
      </c>
      <c r="L3638" s="1061">
        <v>1.85</v>
      </c>
      <c r="M3638" s="1061">
        <v>1.85</v>
      </c>
      <c r="N3638" s="1061">
        <v>1.85</v>
      </c>
      <c r="O3638" s="1061">
        <v>1.85</v>
      </c>
      <c r="P3638" s="1061">
        <v>1.85</v>
      </c>
      <c r="Q3638" s="1061">
        <v>1.85</v>
      </c>
      <c r="R3638" s="1061">
        <v>1.85</v>
      </c>
      <c r="S3638" s="1061">
        <v>1.85</v>
      </c>
      <c r="T3638" s="1061">
        <v>1.85</v>
      </c>
      <c r="U3638" s="1061">
        <v>1.85</v>
      </c>
      <c r="V3638" s="1061">
        <v>1.85</v>
      </c>
      <c r="W3638" s="1061">
        <v>1.85</v>
      </c>
    </row>
    <row r="3639" spans="1:23">
      <c r="A3639" s="908"/>
      <c r="B3639" s="1061" t="s">
        <v>234</v>
      </c>
      <c r="C3639" s="1061" t="s">
        <v>235</v>
      </c>
      <c r="D3639" s="1061" t="s">
        <v>4611</v>
      </c>
      <c r="E3639" s="1061" t="s">
        <v>5869</v>
      </c>
      <c r="F3639" s="1061" t="s">
        <v>5857</v>
      </c>
      <c r="G3639" s="1061" t="s">
        <v>1739</v>
      </c>
      <c r="H3639" s="1061" t="s">
        <v>129</v>
      </c>
      <c r="I3639" s="1061" t="s">
        <v>21</v>
      </c>
      <c r="J3639" s="1061" t="s">
        <v>7975</v>
      </c>
      <c r="K3639" s="1061" t="s">
        <v>14849</v>
      </c>
      <c r="L3639" s="1061">
        <v>1.54</v>
      </c>
      <c r="M3639" s="1061">
        <v>1.54</v>
      </c>
      <c r="N3639" s="1061">
        <v>1.54</v>
      </c>
      <c r="O3639" s="1061">
        <v>1.54</v>
      </c>
      <c r="P3639" s="1061">
        <v>1.54</v>
      </c>
      <c r="Q3639" s="1061">
        <v>1.54</v>
      </c>
      <c r="R3639" s="1061">
        <v>1.54</v>
      </c>
      <c r="S3639" s="1061">
        <v>1.54</v>
      </c>
      <c r="T3639" s="1061">
        <v>1.54</v>
      </c>
      <c r="U3639" s="1061">
        <v>1.54</v>
      </c>
      <c r="V3639" s="1061">
        <v>1.54</v>
      </c>
      <c r="W3639" s="1061">
        <v>1.54</v>
      </c>
    </row>
    <row r="3640" spans="1:23">
      <c r="A3640" s="908"/>
      <c r="B3640" s="1061" t="s">
        <v>234</v>
      </c>
      <c r="C3640" s="1061" t="s">
        <v>235</v>
      </c>
      <c r="D3640" s="1061" t="s">
        <v>4611</v>
      </c>
      <c r="E3640" s="1061" t="s">
        <v>5870</v>
      </c>
      <c r="F3640" s="1061" t="s">
        <v>5858</v>
      </c>
      <c r="G3640" s="1061" t="s">
        <v>1739</v>
      </c>
      <c r="H3640" s="1061" t="s">
        <v>129</v>
      </c>
      <c r="I3640" s="1061" t="s">
        <v>21</v>
      </c>
      <c r="J3640" s="1061" t="s">
        <v>7975</v>
      </c>
      <c r="K3640" s="1061" t="s">
        <v>14849</v>
      </c>
      <c r="L3640" s="1061">
        <v>1.54</v>
      </c>
      <c r="M3640" s="1061">
        <v>1.54</v>
      </c>
      <c r="N3640" s="1061">
        <v>1.54</v>
      </c>
      <c r="O3640" s="1061">
        <v>1.54</v>
      </c>
      <c r="P3640" s="1061">
        <v>1.54</v>
      </c>
      <c r="Q3640" s="1061">
        <v>1.54</v>
      </c>
      <c r="R3640" s="1061">
        <v>1.54</v>
      </c>
      <c r="S3640" s="1061">
        <v>1.54</v>
      </c>
      <c r="T3640" s="1061">
        <v>1.54</v>
      </c>
      <c r="U3640" s="1061">
        <v>1.54</v>
      </c>
      <c r="V3640" s="1061">
        <v>1.54</v>
      </c>
      <c r="W3640" s="1061">
        <v>1.54</v>
      </c>
    </row>
    <row r="3641" spans="1:23">
      <c r="A3641" s="908"/>
      <c r="B3641" s="1061" t="s">
        <v>234</v>
      </c>
      <c r="C3641" s="1061" t="s">
        <v>235</v>
      </c>
      <c r="D3641" s="1061" t="s">
        <v>4611</v>
      </c>
      <c r="E3641" s="1061" t="s">
        <v>5872</v>
      </c>
      <c r="F3641" s="1061" t="s">
        <v>5858</v>
      </c>
      <c r="G3641" s="1061" t="s">
        <v>1739</v>
      </c>
      <c r="H3641" s="1061" t="s">
        <v>129</v>
      </c>
      <c r="I3641" s="1061" t="s">
        <v>21</v>
      </c>
      <c r="J3641" s="1061" t="s">
        <v>7975</v>
      </c>
      <c r="K3641" s="1061" t="s">
        <v>14849</v>
      </c>
      <c r="L3641" s="1061">
        <v>1.6</v>
      </c>
      <c r="M3641" s="1061">
        <v>1.6</v>
      </c>
      <c r="N3641" s="1061">
        <v>1.6</v>
      </c>
      <c r="O3641" s="1061">
        <v>1.6</v>
      </c>
      <c r="P3641" s="1061">
        <v>1.6</v>
      </c>
      <c r="Q3641" s="1061">
        <v>1.6</v>
      </c>
      <c r="R3641" s="1061">
        <v>1.6</v>
      </c>
      <c r="S3641" s="1061">
        <v>1.6</v>
      </c>
      <c r="T3641" s="1061">
        <v>1.6</v>
      </c>
      <c r="U3641" s="1061">
        <v>1.6</v>
      </c>
      <c r="V3641" s="1061">
        <v>1.6</v>
      </c>
      <c r="W3641" s="1061">
        <v>1.6</v>
      </c>
    </row>
    <row r="3642" spans="1:23">
      <c r="A3642" s="908"/>
      <c r="B3642" s="1061" t="s">
        <v>234</v>
      </c>
      <c r="C3642" s="1061" t="s">
        <v>235</v>
      </c>
      <c r="D3642" s="1061" t="s">
        <v>4611</v>
      </c>
      <c r="E3642" s="1061" t="s">
        <v>5873</v>
      </c>
      <c r="F3642" s="1061" t="s">
        <v>5857</v>
      </c>
      <c r="G3642" s="1061" t="s">
        <v>1739</v>
      </c>
      <c r="H3642" s="1061" t="s">
        <v>129</v>
      </c>
      <c r="I3642" s="1061" t="s">
        <v>21</v>
      </c>
      <c r="J3642" s="1061" t="s">
        <v>7975</v>
      </c>
      <c r="K3642" s="1061" t="s">
        <v>14849</v>
      </c>
      <c r="L3642" s="1061">
        <v>1.39</v>
      </c>
      <c r="M3642" s="1061">
        <v>1.39</v>
      </c>
      <c r="N3642" s="1061">
        <v>1.39</v>
      </c>
      <c r="O3642" s="1061">
        <v>1.39</v>
      </c>
      <c r="P3642" s="1061">
        <v>1.39</v>
      </c>
      <c r="Q3642" s="1061">
        <v>1.39</v>
      </c>
      <c r="R3642" s="1061">
        <v>1.39</v>
      </c>
      <c r="S3642" s="1061">
        <v>1.39</v>
      </c>
      <c r="T3642" s="1061">
        <v>1.39</v>
      </c>
      <c r="U3642" s="1061">
        <v>1.39</v>
      </c>
      <c r="V3642" s="1061">
        <v>1.39</v>
      </c>
      <c r="W3642" s="1061">
        <v>1.39</v>
      </c>
    </row>
    <row r="3643" spans="1:23">
      <c r="A3643" s="908"/>
      <c r="B3643" s="1061" t="s">
        <v>234</v>
      </c>
      <c r="C3643" s="1061" t="s">
        <v>235</v>
      </c>
      <c r="D3643" s="1061" t="s">
        <v>4611</v>
      </c>
      <c r="E3643" s="1061" t="s">
        <v>5874</v>
      </c>
      <c r="F3643" s="1061" t="s">
        <v>5875</v>
      </c>
      <c r="G3643" s="1061" t="s">
        <v>1739</v>
      </c>
      <c r="H3643" s="1061" t="s">
        <v>129</v>
      </c>
      <c r="I3643" s="1061" t="s">
        <v>21</v>
      </c>
      <c r="J3643" s="1061" t="s">
        <v>7975</v>
      </c>
      <c r="K3643" s="1061" t="s">
        <v>14849</v>
      </c>
      <c r="L3643" s="1061">
        <v>6.56</v>
      </c>
      <c r="M3643" s="1061">
        <v>6.56</v>
      </c>
      <c r="N3643" s="1061">
        <v>6.56</v>
      </c>
      <c r="O3643" s="1061">
        <v>6.56</v>
      </c>
      <c r="P3643" s="1061">
        <v>6.56</v>
      </c>
      <c r="Q3643" s="1061">
        <v>6.56</v>
      </c>
      <c r="R3643" s="1061">
        <v>6.56</v>
      </c>
      <c r="S3643" s="1061">
        <v>6.56</v>
      </c>
      <c r="T3643" s="1061">
        <v>6.56</v>
      </c>
      <c r="U3643" s="1061">
        <v>6.56</v>
      </c>
      <c r="V3643" s="1061">
        <v>6.56</v>
      </c>
      <c r="W3643" s="1061">
        <v>6.56</v>
      </c>
    </row>
    <row r="3644" spans="1:23">
      <c r="A3644" s="908"/>
      <c r="B3644" s="1061" t="s">
        <v>234</v>
      </c>
      <c r="C3644" s="1061" t="s">
        <v>235</v>
      </c>
      <c r="D3644" s="1061" t="s">
        <v>4611</v>
      </c>
      <c r="E3644" s="1061" t="s">
        <v>5876</v>
      </c>
      <c r="F3644" s="1061" t="s">
        <v>5875</v>
      </c>
      <c r="G3644" s="1061" t="s">
        <v>1739</v>
      </c>
      <c r="H3644" s="1061" t="s">
        <v>129</v>
      </c>
      <c r="I3644" s="1061" t="s">
        <v>21</v>
      </c>
      <c r="J3644" s="1061" t="s">
        <v>7975</v>
      </c>
      <c r="K3644" s="1061" t="s">
        <v>14849</v>
      </c>
      <c r="L3644" s="1061">
        <v>6.56</v>
      </c>
      <c r="M3644" s="1061">
        <v>6.56</v>
      </c>
      <c r="N3644" s="1061">
        <v>6.56</v>
      </c>
      <c r="O3644" s="1061">
        <v>6.56</v>
      </c>
      <c r="P3644" s="1061">
        <v>6.56</v>
      </c>
      <c r="Q3644" s="1061">
        <v>6.56</v>
      </c>
      <c r="R3644" s="1061">
        <v>6.56</v>
      </c>
      <c r="S3644" s="1061">
        <v>6.56</v>
      </c>
      <c r="T3644" s="1061">
        <v>6.56</v>
      </c>
      <c r="U3644" s="1061">
        <v>6.56</v>
      </c>
      <c r="V3644" s="1061">
        <v>6.56</v>
      </c>
      <c r="W3644" s="1061">
        <v>6.56</v>
      </c>
    </row>
    <row r="3645" spans="1:23">
      <c r="A3645" s="908"/>
      <c r="B3645" s="1061" t="s">
        <v>234</v>
      </c>
      <c r="C3645" s="1061" t="s">
        <v>235</v>
      </c>
      <c r="D3645" s="1061" t="s">
        <v>4611</v>
      </c>
      <c r="E3645" s="1061" t="s">
        <v>5877</v>
      </c>
      <c r="F3645" s="1061" t="s">
        <v>5875</v>
      </c>
      <c r="G3645" s="1061" t="s">
        <v>1739</v>
      </c>
      <c r="H3645" s="1061" t="s">
        <v>129</v>
      </c>
      <c r="I3645" s="1061" t="s">
        <v>21</v>
      </c>
      <c r="J3645" s="1061" t="s">
        <v>7975</v>
      </c>
      <c r="K3645" s="1061" t="s">
        <v>14849</v>
      </c>
      <c r="L3645" s="1061">
        <v>6.15</v>
      </c>
      <c r="M3645" s="1061">
        <v>6.15</v>
      </c>
      <c r="N3645" s="1061">
        <v>6.15</v>
      </c>
      <c r="O3645" s="1061">
        <v>6.15</v>
      </c>
      <c r="P3645" s="1061">
        <v>6.15</v>
      </c>
      <c r="Q3645" s="1061">
        <v>6.15</v>
      </c>
      <c r="R3645" s="1061">
        <v>6.15</v>
      </c>
      <c r="S3645" s="1061">
        <v>6.15</v>
      </c>
      <c r="T3645" s="1061">
        <v>6.15</v>
      </c>
      <c r="U3645" s="1061">
        <v>6.15</v>
      </c>
      <c r="V3645" s="1061">
        <v>6.15</v>
      </c>
      <c r="W3645" s="1061">
        <v>6.15</v>
      </c>
    </row>
    <row r="3646" spans="1:23">
      <c r="A3646" s="908"/>
      <c r="B3646" s="1061" t="s">
        <v>234</v>
      </c>
      <c r="C3646" s="1061" t="s">
        <v>235</v>
      </c>
      <c r="D3646" s="1061" t="s">
        <v>4611</v>
      </c>
      <c r="E3646" s="1061" t="s">
        <v>5878</v>
      </c>
      <c r="F3646" s="1061" t="s">
        <v>5875</v>
      </c>
      <c r="G3646" s="1061" t="s">
        <v>1739</v>
      </c>
      <c r="H3646" s="1061" t="s">
        <v>129</v>
      </c>
      <c r="I3646" s="1061" t="s">
        <v>21</v>
      </c>
      <c r="J3646" s="1061" t="s">
        <v>7975</v>
      </c>
      <c r="K3646" s="1061" t="s">
        <v>14849</v>
      </c>
      <c r="L3646" s="1061">
        <v>3.29</v>
      </c>
      <c r="M3646" s="1061">
        <v>3.29</v>
      </c>
      <c r="N3646" s="1061">
        <v>3.29</v>
      </c>
      <c r="O3646" s="1061">
        <v>3.29</v>
      </c>
      <c r="P3646" s="1061">
        <v>3.29</v>
      </c>
      <c r="Q3646" s="1061">
        <v>3.29</v>
      </c>
      <c r="R3646" s="1061">
        <v>3.29</v>
      </c>
      <c r="S3646" s="1061">
        <v>3.29</v>
      </c>
      <c r="T3646" s="1061">
        <v>3.29</v>
      </c>
      <c r="U3646" s="1061">
        <v>3.29</v>
      </c>
      <c r="V3646" s="1061">
        <v>3.29</v>
      </c>
      <c r="W3646" s="1061">
        <v>3.29</v>
      </c>
    </row>
    <row r="3647" spans="1:23">
      <c r="A3647" s="908"/>
      <c r="B3647" s="1061" t="s">
        <v>234</v>
      </c>
      <c r="C3647" s="1061" t="s">
        <v>235</v>
      </c>
      <c r="D3647" s="1061" t="s">
        <v>4611</v>
      </c>
      <c r="E3647" s="1061" t="s">
        <v>5879</v>
      </c>
      <c r="F3647" s="1061" t="s">
        <v>5875</v>
      </c>
      <c r="G3647" s="1061" t="s">
        <v>1739</v>
      </c>
      <c r="H3647" s="1061" t="s">
        <v>129</v>
      </c>
      <c r="I3647" s="1061" t="s">
        <v>21</v>
      </c>
      <c r="J3647" s="1061" t="s">
        <v>7975</v>
      </c>
      <c r="K3647" s="1061" t="s">
        <v>14849</v>
      </c>
      <c r="L3647" s="1061">
        <v>3.39</v>
      </c>
      <c r="M3647" s="1061">
        <v>3.39</v>
      </c>
      <c r="N3647" s="1061">
        <v>3.39</v>
      </c>
      <c r="O3647" s="1061">
        <v>3.39</v>
      </c>
      <c r="P3647" s="1061">
        <v>3.39</v>
      </c>
      <c r="Q3647" s="1061">
        <v>3.39</v>
      </c>
      <c r="R3647" s="1061">
        <v>3.39</v>
      </c>
      <c r="S3647" s="1061">
        <v>3.39</v>
      </c>
      <c r="T3647" s="1061">
        <v>3.39</v>
      </c>
      <c r="U3647" s="1061">
        <v>3.39</v>
      </c>
      <c r="V3647" s="1061">
        <v>3.39</v>
      </c>
      <c r="W3647" s="1061">
        <v>3.39</v>
      </c>
    </row>
    <row r="3648" spans="1:23">
      <c r="A3648" s="908"/>
      <c r="B3648" s="1061" t="s">
        <v>234</v>
      </c>
      <c r="C3648" s="1061" t="s">
        <v>235</v>
      </c>
      <c r="D3648" s="1061" t="s">
        <v>4611</v>
      </c>
      <c r="E3648" s="1061" t="s">
        <v>5880</v>
      </c>
      <c r="F3648" s="1061" t="s">
        <v>5881</v>
      </c>
      <c r="G3648" s="1061" t="s">
        <v>1739</v>
      </c>
      <c r="H3648" s="1061" t="s">
        <v>129</v>
      </c>
      <c r="I3648" s="1061" t="s">
        <v>21</v>
      </c>
      <c r="J3648" s="1061" t="s">
        <v>7975</v>
      </c>
      <c r="K3648" s="1061" t="s">
        <v>14849</v>
      </c>
      <c r="L3648" s="1061">
        <v>3.11</v>
      </c>
      <c r="M3648" s="1061">
        <v>3.11</v>
      </c>
      <c r="N3648" s="1061">
        <v>3.11</v>
      </c>
      <c r="O3648" s="1061">
        <v>3.11</v>
      </c>
      <c r="P3648" s="1061">
        <v>3.11</v>
      </c>
      <c r="Q3648" s="1061">
        <v>3.11</v>
      </c>
      <c r="R3648" s="1061">
        <v>3.11</v>
      </c>
      <c r="S3648" s="1061">
        <v>3.11</v>
      </c>
      <c r="T3648" s="1061">
        <v>3.11</v>
      </c>
      <c r="U3648" s="1061">
        <v>3.11</v>
      </c>
      <c r="V3648" s="1061">
        <v>3.11</v>
      </c>
      <c r="W3648" s="1061">
        <v>3.11</v>
      </c>
    </row>
    <row r="3649" spans="1:23">
      <c r="A3649" s="908"/>
      <c r="B3649" s="1061" t="s">
        <v>234</v>
      </c>
      <c r="C3649" s="1061" t="s">
        <v>235</v>
      </c>
      <c r="D3649" s="1061" t="s">
        <v>4611</v>
      </c>
      <c r="E3649" s="1061" t="s">
        <v>5882</v>
      </c>
      <c r="F3649" s="1061" t="s">
        <v>5875</v>
      </c>
      <c r="G3649" s="1061" t="s">
        <v>1739</v>
      </c>
      <c r="H3649" s="1061" t="s">
        <v>129</v>
      </c>
      <c r="I3649" s="1061" t="s">
        <v>21</v>
      </c>
      <c r="J3649" s="1061" t="s">
        <v>7975</v>
      </c>
      <c r="K3649" s="1061" t="s">
        <v>14849</v>
      </c>
      <c r="L3649" s="1061">
        <v>7.37</v>
      </c>
      <c r="M3649" s="1061">
        <v>7.37</v>
      </c>
      <c r="N3649" s="1061">
        <v>7.37</v>
      </c>
      <c r="O3649" s="1061">
        <v>7.37</v>
      </c>
      <c r="P3649" s="1061">
        <v>7.37</v>
      </c>
      <c r="Q3649" s="1061">
        <v>7.37</v>
      </c>
      <c r="R3649" s="1061">
        <v>7.37</v>
      </c>
      <c r="S3649" s="1061">
        <v>7.37</v>
      </c>
      <c r="T3649" s="1061">
        <v>7.37</v>
      </c>
      <c r="U3649" s="1061">
        <v>7.37</v>
      </c>
      <c r="V3649" s="1061">
        <v>7.37</v>
      </c>
      <c r="W3649" s="1061">
        <v>7.37</v>
      </c>
    </row>
    <row r="3650" spans="1:23">
      <c r="A3650" s="908"/>
      <c r="B3650" s="1061" t="s">
        <v>234</v>
      </c>
      <c r="C3650" s="1061" t="s">
        <v>235</v>
      </c>
      <c r="D3650" s="1061" t="s">
        <v>2649</v>
      </c>
      <c r="E3650" s="1061" t="s">
        <v>5883</v>
      </c>
      <c r="F3650" s="1061" t="s">
        <v>5884</v>
      </c>
      <c r="G3650" s="1061" t="s">
        <v>1739</v>
      </c>
      <c r="H3650" s="1061" t="s">
        <v>129</v>
      </c>
      <c r="I3650" s="1061" t="s">
        <v>21</v>
      </c>
      <c r="J3650" s="1061" t="s">
        <v>7975</v>
      </c>
      <c r="K3650" s="1061" t="s">
        <v>14849</v>
      </c>
      <c r="L3650" s="1061">
        <v>12.77</v>
      </c>
      <c r="M3650" s="1061">
        <v>12.77</v>
      </c>
      <c r="N3650" s="1061">
        <v>12.77</v>
      </c>
      <c r="O3650" s="1061">
        <v>12.77</v>
      </c>
      <c r="P3650" s="1061">
        <v>12.77</v>
      </c>
      <c r="Q3650" s="1061">
        <v>12.77</v>
      </c>
      <c r="R3650" s="1061">
        <v>12.77</v>
      </c>
      <c r="S3650" s="1061">
        <v>12.77</v>
      </c>
      <c r="T3650" s="1061">
        <v>12.77</v>
      </c>
      <c r="U3650" s="1061">
        <v>12.77</v>
      </c>
      <c r="V3650" s="1061">
        <v>12.77</v>
      </c>
      <c r="W3650" s="1061">
        <v>12.77</v>
      </c>
    </row>
    <row r="3651" spans="1:23">
      <c r="A3651" s="908"/>
      <c r="B3651" s="1061" t="s">
        <v>234</v>
      </c>
      <c r="C3651" s="1061" t="s">
        <v>235</v>
      </c>
      <c r="D3651" s="1061" t="s">
        <v>4611</v>
      </c>
      <c r="E3651" s="1061" t="s">
        <v>5887</v>
      </c>
      <c r="F3651" s="1061" t="s">
        <v>5858</v>
      </c>
      <c r="G3651" s="1061" t="s">
        <v>1739</v>
      </c>
      <c r="H3651" s="1061" t="s">
        <v>129</v>
      </c>
      <c r="I3651" s="1061" t="s">
        <v>21</v>
      </c>
      <c r="J3651" s="1061" t="s">
        <v>7975</v>
      </c>
      <c r="K3651" s="1061" t="s">
        <v>14849</v>
      </c>
      <c r="L3651" s="1061">
        <v>1.6</v>
      </c>
      <c r="M3651" s="1061">
        <v>1.6</v>
      </c>
      <c r="N3651" s="1061">
        <v>1.6</v>
      </c>
      <c r="O3651" s="1061">
        <v>1.6</v>
      </c>
      <c r="P3651" s="1061">
        <v>1.6</v>
      </c>
      <c r="Q3651" s="1061">
        <v>1.6</v>
      </c>
      <c r="R3651" s="1061">
        <v>1.6</v>
      </c>
      <c r="S3651" s="1061">
        <v>1.6</v>
      </c>
      <c r="T3651" s="1061">
        <v>1.6</v>
      </c>
      <c r="U3651" s="1061">
        <v>1.6</v>
      </c>
      <c r="V3651" s="1061">
        <v>1.6</v>
      </c>
      <c r="W3651" s="1061">
        <v>1.6</v>
      </c>
    </row>
    <row r="3652" spans="1:23">
      <c r="A3652" s="908"/>
      <c r="B3652" s="1061" t="s">
        <v>234</v>
      </c>
      <c r="C3652" s="1061" t="s">
        <v>235</v>
      </c>
      <c r="D3652" s="1061" t="s">
        <v>4611</v>
      </c>
      <c r="E3652" s="1061" t="s">
        <v>12202</v>
      </c>
      <c r="F3652" s="1061" t="s">
        <v>12203</v>
      </c>
      <c r="G3652" s="1061" t="s">
        <v>1739</v>
      </c>
      <c r="H3652" s="1061" t="s">
        <v>129</v>
      </c>
      <c r="I3652" s="1061" t="s">
        <v>21</v>
      </c>
      <c r="J3652" s="1061" t="s">
        <v>7975</v>
      </c>
      <c r="K3652" s="1061" t="s">
        <v>14849</v>
      </c>
      <c r="L3652" s="1061">
        <v>3.21</v>
      </c>
      <c r="M3652" s="1061">
        <v>3.21</v>
      </c>
      <c r="N3652" s="1061">
        <v>3.21</v>
      </c>
      <c r="O3652" s="1061">
        <v>3.21</v>
      </c>
      <c r="P3652" s="1061">
        <v>3.21</v>
      </c>
      <c r="Q3652" s="1061">
        <v>3.21</v>
      </c>
      <c r="R3652" s="1061">
        <v>3.21</v>
      </c>
      <c r="S3652" s="1061">
        <v>3.21</v>
      </c>
      <c r="T3652" s="1061">
        <v>3.21</v>
      </c>
      <c r="U3652" s="1061">
        <v>3.21</v>
      </c>
      <c r="V3652" s="1061">
        <v>3.21</v>
      </c>
      <c r="W3652" s="1061">
        <v>3.21</v>
      </c>
    </row>
    <row r="3653" spans="1:23">
      <c r="A3653" s="908"/>
      <c r="B3653" s="1061" t="s">
        <v>234</v>
      </c>
      <c r="C3653" s="1061" t="s">
        <v>235</v>
      </c>
      <c r="D3653" s="1061" t="s">
        <v>4611</v>
      </c>
      <c r="E3653" s="1061" t="s">
        <v>5888</v>
      </c>
      <c r="F3653" s="1061" t="s">
        <v>5889</v>
      </c>
      <c r="G3653" s="1061" t="s">
        <v>1739</v>
      </c>
      <c r="H3653" s="1061" t="s">
        <v>129</v>
      </c>
      <c r="I3653" s="1061" t="s">
        <v>21</v>
      </c>
      <c r="J3653" s="1061" t="s">
        <v>7975</v>
      </c>
      <c r="K3653" s="1061" t="s">
        <v>14849</v>
      </c>
      <c r="L3653" s="1061">
        <v>9.41</v>
      </c>
      <c r="M3653" s="1061">
        <v>9.41</v>
      </c>
      <c r="N3653" s="1061">
        <v>9.41</v>
      </c>
      <c r="O3653" s="1061">
        <v>9.41</v>
      </c>
      <c r="P3653" s="1061">
        <v>9.41</v>
      </c>
      <c r="Q3653" s="1061">
        <v>9.41</v>
      </c>
      <c r="R3653" s="1061">
        <v>9.41</v>
      </c>
      <c r="S3653" s="1061">
        <v>9.41</v>
      </c>
      <c r="T3653" s="1061">
        <v>9.41</v>
      </c>
      <c r="U3653" s="1061">
        <v>9.41</v>
      </c>
      <c r="V3653" s="1061">
        <v>9.41</v>
      </c>
      <c r="W3653" s="1061">
        <v>9.41</v>
      </c>
    </row>
    <row r="3654" spans="1:23">
      <c r="A3654" s="908"/>
      <c r="B3654" s="1061" t="s">
        <v>234</v>
      </c>
      <c r="C3654" s="1061" t="s">
        <v>235</v>
      </c>
      <c r="D3654" s="1061" t="s">
        <v>2649</v>
      </c>
      <c r="E3654" s="1061" t="s">
        <v>5890</v>
      </c>
      <c r="F3654" s="1061" t="s">
        <v>5891</v>
      </c>
      <c r="G3654" s="1061" t="s">
        <v>1739</v>
      </c>
      <c r="H3654" s="1061" t="s">
        <v>129</v>
      </c>
      <c r="I3654" s="1061" t="s">
        <v>21</v>
      </c>
      <c r="J3654" s="1061" t="s">
        <v>7975</v>
      </c>
      <c r="K3654" s="1061" t="s">
        <v>14849</v>
      </c>
      <c r="L3654" s="1061">
        <v>6.24</v>
      </c>
      <c r="M3654" s="1061">
        <v>6.24</v>
      </c>
      <c r="N3654" s="1061">
        <v>6.24</v>
      </c>
      <c r="O3654" s="1061">
        <v>6.24</v>
      </c>
      <c r="P3654" s="1061">
        <v>6.24</v>
      </c>
      <c r="Q3654" s="1061">
        <v>6.24</v>
      </c>
      <c r="R3654" s="1061">
        <v>6.24</v>
      </c>
      <c r="S3654" s="1061">
        <v>6.24</v>
      </c>
      <c r="T3654" s="1061">
        <v>6.24</v>
      </c>
      <c r="U3654" s="1061">
        <v>6.24</v>
      </c>
      <c r="V3654" s="1061">
        <v>6.24</v>
      </c>
      <c r="W3654" s="1061">
        <v>6.24</v>
      </c>
    </row>
    <row r="3655" spans="1:23">
      <c r="A3655" s="908"/>
      <c r="B3655" s="1061" t="s">
        <v>234</v>
      </c>
      <c r="C3655" s="1061" t="s">
        <v>235</v>
      </c>
      <c r="D3655" s="1061" t="s">
        <v>2649</v>
      </c>
      <c r="E3655" s="1061" t="s">
        <v>5892</v>
      </c>
      <c r="F3655" s="1061" t="s">
        <v>12888</v>
      </c>
      <c r="G3655" s="1061" t="s">
        <v>1739</v>
      </c>
      <c r="H3655" s="1061" t="s">
        <v>129</v>
      </c>
      <c r="I3655" s="1061" t="s">
        <v>21</v>
      </c>
      <c r="J3655" s="1061" t="s">
        <v>7975</v>
      </c>
      <c r="K3655" s="1061" t="s">
        <v>14849</v>
      </c>
      <c r="L3655" s="1061">
        <v>6.56</v>
      </c>
      <c r="M3655" s="1061">
        <v>6.56</v>
      </c>
      <c r="N3655" s="1061">
        <v>6.56</v>
      </c>
      <c r="O3655" s="1061">
        <v>6.56</v>
      </c>
      <c r="P3655" s="1061">
        <v>6.56</v>
      </c>
      <c r="Q3655" s="1061">
        <v>6.56</v>
      </c>
      <c r="R3655" s="1061">
        <v>6.56</v>
      </c>
      <c r="S3655" s="1061">
        <v>6.56</v>
      </c>
      <c r="T3655" s="1061">
        <v>6.56</v>
      </c>
      <c r="U3655" s="1061">
        <v>6.56</v>
      </c>
      <c r="V3655" s="1061">
        <v>6.56</v>
      </c>
      <c r="W3655" s="1061">
        <v>6.56</v>
      </c>
    </row>
    <row r="3656" spans="1:23">
      <c r="A3656" s="908"/>
      <c r="B3656" s="1061" t="s">
        <v>234</v>
      </c>
      <c r="C3656" s="1061" t="s">
        <v>235</v>
      </c>
      <c r="D3656" s="1061" t="s">
        <v>2649</v>
      </c>
      <c r="E3656" s="1061" t="s">
        <v>5893</v>
      </c>
      <c r="F3656" s="1061" t="s">
        <v>5894</v>
      </c>
      <c r="G3656" s="1061" t="s">
        <v>1739</v>
      </c>
      <c r="H3656" s="1061" t="s">
        <v>129</v>
      </c>
      <c r="I3656" s="1061" t="s">
        <v>21</v>
      </c>
      <c r="J3656" s="1061" t="s">
        <v>7975</v>
      </c>
      <c r="K3656" s="1061" t="s">
        <v>14849</v>
      </c>
      <c r="L3656" s="1061">
        <v>6.24</v>
      </c>
      <c r="M3656" s="1061">
        <v>6.24</v>
      </c>
      <c r="N3656" s="1061">
        <v>6.24</v>
      </c>
      <c r="O3656" s="1061">
        <v>6.24</v>
      </c>
      <c r="P3656" s="1061">
        <v>6.24</v>
      </c>
      <c r="Q3656" s="1061">
        <v>6.24</v>
      </c>
      <c r="R3656" s="1061">
        <v>6.24</v>
      </c>
      <c r="S3656" s="1061">
        <v>6.24</v>
      </c>
      <c r="T3656" s="1061">
        <v>6.24</v>
      </c>
      <c r="U3656" s="1061">
        <v>6.24</v>
      </c>
      <c r="V3656" s="1061">
        <v>6.24</v>
      </c>
      <c r="W3656" s="1061">
        <v>6.24</v>
      </c>
    </row>
    <row r="3657" spans="1:23">
      <c r="A3657" s="908"/>
      <c r="B3657" s="1061" t="s">
        <v>234</v>
      </c>
      <c r="C3657" s="1061" t="s">
        <v>235</v>
      </c>
      <c r="D3657" s="1061" t="s">
        <v>4611</v>
      </c>
      <c r="E3657" s="1061" t="s">
        <v>5895</v>
      </c>
      <c r="F3657" s="1061" t="s">
        <v>5896</v>
      </c>
      <c r="G3657" s="1061" t="s">
        <v>1739</v>
      </c>
      <c r="H3657" s="1061" t="s">
        <v>129</v>
      </c>
      <c r="I3657" s="1061" t="s">
        <v>21</v>
      </c>
      <c r="J3657" s="1061" t="s">
        <v>7975</v>
      </c>
      <c r="K3657" s="1061" t="s">
        <v>14849</v>
      </c>
      <c r="L3657" s="1061">
        <v>8.92</v>
      </c>
      <c r="M3657" s="1061">
        <v>8.92</v>
      </c>
      <c r="N3657" s="1061">
        <v>8.92</v>
      </c>
      <c r="O3657" s="1061">
        <v>8.92</v>
      </c>
      <c r="P3657" s="1061">
        <v>8.92</v>
      </c>
      <c r="Q3657" s="1061">
        <v>8.92</v>
      </c>
      <c r="R3657" s="1061">
        <v>8.92</v>
      </c>
      <c r="S3657" s="1061">
        <v>8.92</v>
      </c>
      <c r="T3657" s="1061">
        <v>8.92</v>
      </c>
      <c r="U3657" s="1061">
        <v>8.92</v>
      </c>
      <c r="V3657" s="1061">
        <v>8.92</v>
      </c>
      <c r="W3657" s="1061">
        <v>8.92</v>
      </c>
    </row>
    <row r="3658" spans="1:23">
      <c r="A3658" s="908"/>
      <c r="B3658" s="1061" t="s">
        <v>234</v>
      </c>
      <c r="C3658" s="1061" t="s">
        <v>235</v>
      </c>
      <c r="D3658" s="1061" t="s">
        <v>4611</v>
      </c>
      <c r="E3658" s="1061" t="s">
        <v>5898</v>
      </c>
      <c r="F3658" s="1061" t="s">
        <v>5875</v>
      </c>
      <c r="G3658" s="1061" t="s">
        <v>1739</v>
      </c>
      <c r="H3658" s="1061" t="s">
        <v>129</v>
      </c>
      <c r="I3658" s="1061" t="s">
        <v>21</v>
      </c>
      <c r="J3658" s="1061" t="s">
        <v>7975</v>
      </c>
      <c r="K3658" s="1061" t="s">
        <v>14849</v>
      </c>
      <c r="L3658" s="1061">
        <v>3.96</v>
      </c>
      <c r="M3658" s="1061">
        <v>3.96</v>
      </c>
      <c r="N3658" s="1061">
        <v>3.96</v>
      </c>
      <c r="O3658" s="1061">
        <v>3.96</v>
      </c>
      <c r="P3658" s="1061">
        <v>3.96</v>
      </c>
      <c r="Q3658" s="1061">
        <v>3.96</v>
      </c>
      <c r="R3658" s="1061">
        <v>3.96</v>
      </c>
      <c r="S3658" s="1061">
        <v>3.96</v>
      </c>
      <c r="T3658" s="1061">
        <v>3.96</v>
      </c>
      <c r="U3658" s="1061">
        <v>3.96</v>
      </c>
      <c r="V3658" s="1061">
        <v>3.96</v>
      </c>
      <c r="W3658" s="1061">
        <v>3.96</v>
      </c>
    </row>
    <row r="3659" spans="1:23">
      <c r="A3659" s="908"/>
      <c r="B3659" s="1061" t="s">
        <v>234</v>
      </c>
      <c r="C3659" s="1061" t="s">
        <v>235</v>
      </c>
      <c r="D3659" s="1061" t="s">
        <v>4948</v>
      </c>
      <c r="E3659" s="1061" t="s">
        <v>13368</v>
      </c>
      <c r="F3659" s="1061" t="s">
        <v>4948</v>
      </c>
      <c r="G3659" s="1061" t="s">
        <v>1739</v>
      </c>
      <c r="H3659" s="1061" t="s">
        <v>129</v>
      </c>
      <c r="I3659" s="1061" t="s">
        <v>21</v>
      </c>
      <c r="J3659" s="1061" t="s">
        <v>7975</v>
      </c>
      <c r="K3659" s="1061" t="s">
        <v>14849</v>
      </c>
      <c r="L3659" s="1061">
        <v>0.48</v>
      </c>
      <c r="M3659" s="1061">
        <v>0.48</v>
      </c>
      <c r="N3659" s="1061">
        <v>0.48</v>
      </c>
      <c r="O3659" s="1061">
        <v>0.48</v>
      </c>
      <c r="P3659" s="1061">
        <v>0.48</v>
      </c>
      <c r="Q3659" s="1061">
        <v>0.48</v>
      </c>
      <c r="R3659" s="1061">
        <v>0.48</v>
      </c>
      <c r="S3659" s="1061">
        <v>0.48</v>
      </c>
      <c r="T3659" s="1061">
        <v>0.48</v>
      </c>
      <c r="U3659" s="1061">
        <v>0.48</v>
      </c>
      <c r="V3659" s="1061">
        <v>0.48</v>
      </c>
      <c r="W3659" s="1061">
        <v>0.48</v>
      </c>
    </row>
    <row r="3660" spans="1:23">
      <c r="A3660" s="908"/>
      <c r="B3660" s="1061" t="s">
        <v>234</v>
      </c>
      <c r="C3660" s="1061" t="s">
        <v>235</v>
      </c>
      <c r="D3660" s="1061" t="s">
        <v>4992</v>
      </c>
      <c r="E3660" s="1061" t="s">
        <v>13369</v>
      </c>
      <c r="F3660" s="1061" t="s">
        <v>4992</v>
      </c>
      <c r="G3660" s="1061" t="s">
        <v>1739</v>
      </c>
      <c r="H3660" s="1061" t="s">
        <v>129</v>
      </c>
      <c r="I3660" s="1061" t="s">
        <v>21</v>
      </c>
      <c r="J3660" s="1061" t="s">
        <v>7975</v>
      </c>
      <c r="K3660" s="1061" t="s">
        <v>14849</v>
      </c>
      <c r="L3660" s="1061">
        <v>0.14000000000000001</v>
      </c>
      <c r="M3660" s="1061">
        <v>0.14000000000000001</v>
      </c>
      <c r="N3660" s="1061">
        <v>0.14000000000000001</v>
      </c>
      <c r="O3660" s="1061">
        <v>0.14000000000000001</v>
      </c>
      <c r="P3660" s="1061">
        <v>0.14000000000000001</v>
      </c>
      <c r="Q3660" s="1061">
        <v>0.14000000000000001</v>
      </c>
      <c r="R3660" s="1061">
        <v>0.14000000000000001</v>
      </c>
      <c r="S3660" s="1061">
        <v>0.14000000000000001</v>
      </c>
      <c r="T3660" s="1061">
        <v>0.14000000000000001</v>
      </c>
      <c r="U3660" s="1061">
        <v>0.14000000000000001</v>
      </c>
      <c r="V3660" s="1061">
        <v>0.14000000000000001</v>
      </c>
      <c r="W3660" s="1061">
        <v>0.14000000000000001</v>
      </c>
    </row>
    <row r="3661" spans="1:23">
      <c r="A3661" s="908"/>
      <c r="B3661" s="1061" t="s">
        <v>234</v>
      </c>
      <c r="C3661" s="1061" t="s">
        <v>235</v>
      </c>
      <c r="D3661" s="1061" t="s">
        <v>5009</v>
      </c>
      <c r="E3661" s="1061" t="s">
        <v>13370</v>
      </c>
      <c r="F3661" s="1061" t="s">
        <v>5009</v>
      </c>
      <c r="G3661" s="1061" t="s">
        <v>1739</v>
      </c>
      <c r="H3661" s="1061" t="s">
        <v>129</v>
      </c>
      <c r="I3661" s="1061" t="s">
        <v>21</v>
      </c>
      <c r="J3661" s="1061" t="s">
        <v>7975</v>
      </c>
      <c r="K3661" s="1061" t="s">
        <v>14849</v>
      </c>
      <c r="L3661" s="1061">
        <v>0.13</v>
      </c>
      <c r="M3661" s="1061">
        <v>0.13</v>
      </c>
      <c r="N3661" s="1061">
        <v>0.13</v>
      </c>
      <c r="O3661" s="1061">
        <v>0.13</v>
      </c>
      <c r="P3661" s="1061">
        <v>0.13</v>
      </c>
      <c r="Q3661" s="1061">
        <v>0.13</v>
      </c>
      <c r="R3661" s="1061">
        <v>0.13</v>
      </c>
      <c r="S3661" s="1061">
        <v>0.13</v>
      </c>
      <c r="T3661" s="1061">
        <v>0.13</v>
      </c>
      <c r="U3661" s="1061">
        <v>0.13</v>
      </c>
      <c r="V3661" s="1061">
        <v>0.13</v>
      </c>
      <c r="W3661" s="1061">
        <v>0.13</v>
      </c>
    </row>
    <row r="3662" spans="1:23">
      <c r="A3662" s="908"/>
      <c r="B3662" s="1061" t="s">
        <v>234</v>
      </c>
      <c r="C3662" s="1061" t="s">
        <v>235</v>
      </c>
      <c r="D3662" s="1061" t="s">
        <v>8275</v>
      </c>
      <c r="E3662" s="1061" t="s">
        <v>13371</v>
      </c>
      <c r="F3662" s="1061" t="s">
        <v>13372</v>
      </c>
      <c r="G3662" s="1061" t="s">
        <v>1739</v>
      </c>
      <c r="H3662" s="1061" t="s">
        <v>129</v>
      </c>
      <c r="I3662" s="1061" t="s">
        <v>21</v>
      </c>
      <c r="J3662" s="1061" t="s">
        <v>7975</v>
      </c>
      <c r="K3662" s="1061" t="s">
        <v>14849</v>
      </c>
      <c r="L3662" s="1061">
        <v>0.13</v>
      </c>
      <c r="M3662" s="1061">
        <v>0.13</v>
      </c>
      <c r="N3662" s="1061">
        <v>0.13</v>
      </c>
      <c r="O3662" s="1061">
        <v>0.13</v>
      </c>
      <c r="P3662" s="1061">
        <v>0.13</v>
      </c>
      <c r="Q3662" s="1061">
        <v>0.13</v>
      </c>
      <c r="R3662" s="1061">
        <v>0.13</v>
      </c>
      <c r="S3662" s="1061">
        <v>0.13</v>
      </c>
      <c r="T3662" s="1061">
        <v>0.13</v>
      </c>
      <c r="U3662" s="1061">
        <v>0.13</v>
      </c>
      <c r="V3662" s="1061">
        <v>0.13</v>
      </c>
      <c r="W3662" s="1061">
        <v>0.13</v>
      </c>
    </row>
    <row r="3663" spans="1:23">
      <c r="A3663" s="908"/>
      <c r="B3663" s="1061" t="s">
        <v>234</v>
      </c>
      <c r="C3663" s="1061" t="s">
        <v>235</v>
      </c>
      <c r="D3663" s="1061" t="s">
        <v>8275</v>
      </c>
      <c r="E3663" s="1061" t="s">
        <v>13373</v>
      </c>
      <c r="F3663" s="1061" t="s">
        <v>8275</v>
      </c>
      <c r="G3663" s="1061" t="s">
        <v>1739</v>
      </c>
      <c r="H3663" s="1061" t="s">
        <v>129</v>
      </c>
      <c r="I3663" s="1061" t="s">
        <v>21</v>
      </c>
      <c r="J3663" s="1061" t="s">
        <v>7975</v>
      </c>
      <c r="K3663" s="1061" t="s">
        <v>14849</v>
      </c>
      <c r="L3663" s="1061">
        <v>0.34</v>
      </c>
      <c r="M3663" s="1061">
        <v>0.34</v>
      </c>
      <c r="N3663" s="1061">
        <v>0.34</v>
      </c>
      <c r="O3663" s="1061">
        <v>0.34</v>
      </c>
      <c r="P3663" s="1061">
        <v>0.34</v>
      </c>
      <c r="Q3663" s="1061">
        <v>0.34</v>
      </c>
      <c r="R3663" s="1061">
        <v>0.34</v>
      </c>
      <c r="S3663" s="1061">
        <v>0.34</v>
      </c>
      <c r="T3663" s="1061">
        <v>0.34</v>
      </c>
      <c r="U3663" s="1061">
        <v>0.34</v>
      </c>
      <c r="V3663" s="1061">
        <v>0.34</v>
      </c>
      <c r="W3663" s="1061">
        <v>0.34</v>
      </c>
    </row>
    <row r="3664" spans="1:23">
      <c r="A3664" s="908"/>
      <c r="B3664" s="1061" t="s">
        <v>234</v>
      </c>
      <c r="C3664" s="1061" t="s">
        <v>235</v>
      </c>
      <c r="D3664" s="1061" t="s">
        <v>8275</v>
      </c>
      <c r="E3664" s="1061" t="s">
        <v>13374</v>
      </c>
      <c r="F3664" s="1061" t="s">
        <v>8275</v>
      </c>
      <c r="G3664" s="1061" t="s">
        <v>1739</v>
      </c>
      <c r="H3664" s="1061" t="s">
        <v>129</v>
      </c>
      <c r="I3664" s="1061" t="s">
        <v>21</v>
      </c>
      <c r="J3664" s="1061" t="s">
        <v>7975</v>
      </c>
      <c r="K3664" s="1061" t="s">
        <v>14849</v>
      </c>
      <c r="L3664" s="1061">
        <v>0.34</v>
      </c>
      <c r="M3664" s="1061">
        <v>0.34</v>
      </c>
      <c r="N3664" s="1061">
        <v>0.34</v>
      </c>
      <c r="O3664" s="1061">
        <v>0.34</v>
      </c>
      <c r="P3664" s="1061">
        <v>0.34</v>
      </c>
      <c r="Q3664" s="1061">
        <v>0.34</v>
      </c>
      <c r="R3664" s="1061">
        <v>0.34</v>
      </c>
      <c r="S3664" s="1061">
        <v>0.34</v>
      </c>
      <c r="T3664" s="1061">
        <v>0.34</v>
      </c>
      <c r="U3664" s="1061">
        <v>0.34</v>
      </c>
      <c r="V3664" s="1061">
        <v>0.34</v>
      </c>
      <c r="W3664" s="1061">
        <v>0.34</v>
      </c>
    </row>
    <row r="3665" spans="1:23">
      <c r="A3665" s="908"/>
      <c r="B3665" s="1061" t="s">
        <v>234</v>
      </c>
      <c r="C3665" s="1061" t="s">
        <v>235</v>
      </c>
      <c r="D3665" s="1061" t="s">
        <v>4992</v>
      </c>
      <c r="E3665" s="1061" t="s">
        <v>13375</v>
      </c>
      <c r="F3665" s="1061" t="s">
        <v>13376</v>
      </c>
      <c r="G3665" s="1061" t="s">
        <v>1739</v>
      </c>
      <c r="H3665" s="1061" t="s">
        <v>129</v>
      </c>
      <c r="I3665" s="1061" t="s">
        <v>21</v>
      </c>
      <c r="J3665" s="1061" t="s">
        <v>7975</v>
      </c>
      <c r="K3665" s="1061" t="s">
        <v>14849</v>
      </c>
      <c r="L3665" s="1061">
        <v>0.14000000000000001</v>
      </c>
      <c r="M3665" s="1061">
        <v>0.14000000000000001</v>
      </c>
      <c r="N3665" s="1061">
        <v>0.14000000000000001</v>
      </c>
      <c r="O3665" s="1061">
        <v>0.14000000000000001</v>
      </c>
      <c r="P3665" s="1061">
        <v>0.14000000000000001</v>
      </c>
      <c r="Q3665" s="1061">
        <v>0.14000000000000001</v>
      </c>
      <c r="R3665" s="1061">
        <v>0.14000000000000001</v>
      </c>
      <c r="S3665" s="1061">
        <v>0.14000000000000001</v>
      </c>
      <c r="T3665" s="1061">
        <v>0.14000000000000001</v>
      </c>
      <c r="U3665" s="1061">
        <v>0.14000000000000001</v>
      </c>
      <c r="V3665" s="1061">
        <v>0.14000000000000001</v>
      </c>
      <c r="W3665" s="1061">
        <v>0.14000000000000001</v>
      </c>
    </row>
    <row r="3666" spans="1:23">
      <c r="A3666" s="908"/>
      <c r="B3666" s="1061" t="s">
        <v>234</v>
      </c>
      <c r="C3666" s="1061" t="s">
        <v>235</v>
      </c>
      <c r="D3666" s="1061" t="s">
        <v>5473</v>
      </c>
      <c r="E3666" s="1061" t="s">
        <v>14675</v>
      </c>
      <c r="F3666" s="1061" t="s">
        <v>14676</v>
      </c>
      <c r="G3666" s="1061" t="s">
        <v>1739</v>
      </c>
      <c r="H3666" s="1061" t="s">
        <v>129</v>
      </c>
      <c r="I3666" s="1061" t="s">
        <v>21</v>
      </c>
      <c r="J3666" s="1061" t="s">
        <v>7975</v>
      </c>
      <c r="K3666" s="1061" t="s">
        <v>14849</v>
      </c>
      <c r="L3666" s="1061">
        <v>6.21</v>
      </c>
      <c r="M3666" s="1061">
        <v>6.21</v>
      </c>
      <c r="N3666" s="1061">
        <v>6.21</v>
      </c>
      <c r="O3666" s="1061">
        <v>6.21</v>
      </c>
      <c r="P3666" s="1061">
        <v>6.21</v>
      </c>
      <c r="Q3666" s="1061">
        <v>6.21</v>
      </c>
      <c r="R3666" s="1061">
        <v>6.21</v>
      </c>
      <c r="S3666" s="1061">
        <v>6.21</v>
      </c>
      <c r="T3666" s="1061">
        <v>6.21</v>
      </c>
      <c r="U3666" s="1061">
        <v>6.21</v>
      </c>
      <c r="V3666" s="1061">
        <v>6.21</v>
      </c>
      <c r="W3666" s="1061">
        <v>6.21</v>
      </c>
    </row>
    <row r="3667" spans="1:23">
      <c r="A3667" s="908"/>
      <c r="B3667" s="1061" t="s">
        <v>234</v>
      </c>
      <c r="C3667" s="1061" t="s">
        <v>235</v>
      </c>
      <c r="D3667" s="1061" t="s">
        <v>5473</v>
      </c>
      <c r="E3667" s="1061" t="s">
        <v>14666</v>
      </c>
      <c r="F3667" s="1061" t="s">
        <v>14667</v>
      </c>
      <c r="G3667" s="1061" t="s">
        <v>1739</v>
      </c>
      <c r="H3667" s="1061" t="s">
        <v>129</v>
      </c>
      <c r="I3667" s="1061" t="s">
        <v>21</v>
      </c>
      <c r="J3667" s="1061" t="s">
        <v>7975</v>
      </c>
      <c r="K3667" s="1061" t="s">
        <v>14849</v>
      </c>
      <c r="L3667" s="1061">
        <v>6.29</v>
      </c>
      <c r="M3667" s="1061">
        <v>6.29</v>
      </c>
      <c r="N3667" s="1061">
        <v>6.29</v>
      </c>
      <c r="O3667" s="1061">
        <v>6.29</v>
      </c>
      <c r="P3667" s="1061">
        <v>6.29</v>
      </c>
      <c r="Q3667" s="1061">
        <v>6.29</v>
      </c>
      <c r="R3667" s="1061">
        <v>6.29</v>
      </c>
      <c r="S3667" s="1061">
        <v>6.29</v>
      </c>
      <c r="T3667" s="1061">
        <v>6.29</v>
      </c>
      <c r="U3667" s="1061">
        <v>6.29</v>
      </c>
      <c r="V3667" s="1061">
        <v>6.29</v>
      </c>
      <c r="W3667" s="1061">
        <v>6.29</v>
      </c>
    </row>
    <row r="3668" spans="1:23">
      <c r="A3668" s="908"/>
      <c r="B3668" s="1061" t="s">
        <v>234</v>
      </c>
      <c r="C3668" s="1061" t="s">
        <v>235</v>
      </c>
      <c r="D3668" s="1061" t="s">
        <v>5473</v>
      </c>
      <c r="E3668" s="1061" t="s">
        <v>8718</v>
      </c>
      <c r="F3668" s="1061" t="s">
        <v>5473</v>
      </c>
      <c r="G3668" s="1061" t="s">
        <v>1739</v>
      </c>
      <c r="H3668" s="1061" t="s">
        <v>129</v>
      </c>
      <c r="I3668" s="1061" t="s">
        <v>21</v>
      </c>
      <c r="J3668" s="1061" t="s">
        <v>7975</v>
      </c>
      <c r="K3668" s="1061" t="s">
        <v>14849</v>
      </c>
      <c r="L3668" s="1061">
        <v>88.99</v>
      </c>
      <c r="M3668" s="1061">
        <v>88.99</v>
      </c>
      <c r="N3668" s="1061">
        <v>88.99</v>
      </c>
      <c r="O3668" s="1061">
        <v>88.99</v>
      </c>
      <c r="P3668" s="1061">
        <v>88.99</v>
      </c>
      <c r="Q3668" s="1061">
        <v>88.99</v>
      </c>
      <c r="R3668" s="1061">
        <v>88.99</v>
      </c>
      <c r="S3668" s="1061">
        <v>88.99</v>
      </c>
      <c r="T3668" s="1061">
        <v>88.99</v>
      </c>
      <c r="U3668" s="1061">
        <v>88.99</v>
      </c>
      <c r="V3668" s="1061">
        <v>88.99</v>
      </c>
      <c r="W3668" s="1061">
        <v>88.99</v>
      </c>
    </row>
    <row r="3669" spans="1:23">
      <c r="A3669" s="908"/>
      <c r="B3669" s="1061" t="s">
        <v>234</v>
      </c>
      <c r="C3669" s="1061" t="s">
        <v>235</v>
      </c>
      <c r="D3669" s="1061" t="s">
        <v>2369</v>
      </c>
      <c r="E3669" s="1061" t="s">
        <v>8719</v>
      </c>
      <c r="F3669" s="1061" t="s">
        <v>8720</v>
      </c>
      <c r="G3669" s="1061" t="s">
        <v>8721</v>
      </c>
      <c r="H3669" s="1061" t="s">
        <v>129</v>
      </c>
      <c r="I3669" s="1061" t="s">
        <v>21</v>
      </c>
      <c r="J3669" s="1061" t="s">
        <v>7975</v>
      </c>
      <c r="K3669" s="1061" t="s">
        <v>14849</v>
      </c>
      <c r="L3669" s="1061">
        <v>6.9</v>
      </c>
      <c r="M3669" s="1061">
        <v>6.9</v>
      </c>
      <c r="N3669" s="1061">
        <v>6.9</v>
      </c>
      <c r="O3669" s="1061">
        <v>6.9</v>
      </c>
      <c r="P3669" s="1061">
        <v>6.9</v>
      </c>
      <c r="Q3669" s="1061">
        <v>6.9</v>
      </c>
      <c r="R3669" s="1061">
        <v>6.9</v>
      </c>
      <c r="S3669" s="1061">
        <v>6.9</v>
      </c>
      <c r="T3669" s="1061">
        <v>6.9</v>
      </c>
      <c r="U3669" s="1061">
        <v>6.9</v>
      </c>
      <c r="V3669" s="1061">
        <v>6.9</v>
      </c>
      <c r="W3669" s="1061">
        <v>6.9</v>
      </c>
    </row>
    <row r="3670" spans="1:23">
      <c r="A3670" s="908"/>
      <c r="B3670" s="1061" t="s">
        <v>234</v>
      </c>
      <c r="C3670" s="1061" t="s">
        <v>235</v>
      </c>
      <c r="D3670" s="1061" t="s">
        <v>2369</v>
      </c>
      <c r="E3670" s="1061" t="s">
        <v>10602</v>
      </c>
      <c r="F3670" s="1061" t="s">
        <v>10603</v>
      </c>
      <c r="G3670" s="1061" t="s">
        <v>1739</v>
      </c>
      <c r="H3670" s="1061" t="s">
        <v>129</v>
      </c>
      <c r="I3670" s="1061" t="s">
        <v>21</v>
      </c>
      <c r="J3670" s="1061" t="s">
        <v>7975</v>
      </c>
      <c r="K3670" s="1061" t="s">
        <v>14849</v>
      </c>
      <c r="L3670" s="1061">
        <v>8.0399999999999991</v>
      </c>
      <c r="M3670" s="1061">
        <v>8.0399999999999991</v>
      </c>
      <c r="N3670" s="1061">
        <v>8.0399999999999991</v>
      </c>
      <c r="O3670" s="1061">
        <v>8.0399999999999991</v>
      </c>
      <c r="P3670" s="1061">
        <v>8.0399999999999991</v>
      </c>
      <c r="Q3670" s="1061">
        <v>8.0399999999999991</v>
      </c>
      <c r="R3670" s="1061">
        <v>8.0399999999999991</v>
      </c>
      <c r="S3670" s="1061">
        <v>8.0399999999999991</v>
      </c>
      <c r="T3670" s="1061">
        <v>8.0399999999999991</v>
      </c>
      <c r="U3670" s="1061">
        <v>8.0399999999999991</v>
      </c>
      <c r="V3670" s="1061">
        <v>8.0399999999999991</v>
      </c>
      <c r="W3670" s="1061">
        <v>8.0399999999999991</v>
      </c>
    </row>
    <row r="3671" spans="1:23">
      <c r="A3671" s="908"/>
      <c r="B3671" s="1061" t="s">
        <v>234</v>
      </c>
      <c r="C3671" s="1061" t="s">
        <v>235</v>
      </c>
      <c r="D3671" s="1061" t="s">
        <v>4929</v>
      </c>
      <c r="E3671" s="1061" t="s">
        <v>13377</v>
      </c>
      <c r="F3671" s="1061" t="s">
        <v>13378</v>
      </c>
      <c r="G3671" s="1061" t="s">
        <v>1739</v>
      </c>
      <c r="H3671" s="1061" t="s">
        <v>129</v>
      </c>
      <c r="I3671" s="1061" t="s">
        <v>21</v>
      </c>
      <c r="J3671" s="1061" t="s">
        <v>7975</v>
      </c>
      <c r="K3671" s="1061" t="s">
        <v>14849</v>
      </c>
      <c r="L3671" s="1061">
        <v>1.21</v>
      </c>
      <c r="M3671" s="1061">
        <v>1.21</v>
      </c>
      <c r="N3671" s="1061">
        <v>1.21</v>
      </c>
      <c r="O3671" s="1061">
        <v>1.21</v>
      </c>
      <c r="P3671" s="1061">
        <v>1.21</v>
      </c>
      <c r="Q3671" s="1061">
        <v>1.21</v>
      </c>
      <c r="R3671" s="1061">
        <v>1.21</v>
      </c>
      <c r="S3671" s="1061">
        <v>1.21</v>
      </c>
      <c r="T3671" s="1061">
        <v>1.21</v>
      </c>
      <c r="U3671" s="1061">
        <v>1.21</v>
      </c>
      <c r="V3671" s="1061">
        <v>1.21</v>
      </c>
      <c r="W3671" s="1061">
        <v>1.21</v>
      </c>
    </row>
    <row r="3672" spans="1:23">
      <c r="A3672" s="908"/>
      <c r="B3672" s="1061" t="s">
        <v>234</v>
      </c>
      <c r="C3672" s="1061" t="s">
        <v>235</v>
      </c>
      <c r="D3672" s="1061" t="s">
        <v>4611</v>
      </c>
      <c r="E3672" s="1061" t="s">
        <v>13379</v>
      </c>
      <c r="F3672" s="1061" t="s">
        <v>13380</v>
      </c>
      <c r="G3672" s="1061" t="s">
        <v>1739</v>
      </c>
      <c r="H3672" s="1061" t="s">
        <v>129</v>
      </c>
      <c r="I3672" s="1061" t="s">
        <v>21</v>
      </c>
      <c r="J3672" s="1061" t="s">
        <v>7975</v>
      </c>
      <c r="K3672" s="1061" t="s">
        <v>14849</v>
      </c>
      <c r="L3672" s="1061">
        <v>0.59</v>
      </c>
      <c r="M3672" s="1061">
        <v>0.59</v>
      </c>
      <c r="N3672" s="1061">
        <v>0.59</v>
      </c>
      <c r="O3672" s="1061">
        <v>0.59</v>
      </c>
      <c r="P3672" s="1061">
        <v>0.59</v>
      </c>
      <c r="Q3672" s="1061">
        <v>0.59</v>
      </c>
      <c r="R3672" s="1061">
        <v>0.59</v>
      </c>
      <c r="S3672" s="1061">
        <v>0.59</v>
      </c>
      <c r="T3672" s="1061">
        <v>0.59</v>
      </c>
      <c r="U3672" s="1061">
        <v>0.59</v>
      </c>
      <c r="V3672" s="1061">
        <v>0.59</v>
      </c>
      <c r="W3672" s="1061">
        <v>0.59</v>
      </c>
    </row>
    <row r="3673" spans="1:23">
      <c r="A3673" s="908"/>
      <c r="B3673" s="1061" t="s">
        <v>234</v>
      </c>
      <c r="C3673" s="1061" t="s">
        <v>235</v>
      </c>
      <c r="D3673" s="1061" t="s">
        <v>4611</v>
      </c>
      <c r="E3673" s="1061" t="s">
        <v>5899</v>
      </c>
      <c r="F3673" s="1061" t="s">
        <v>5900</v>
      </c>
      <c r="G3673" s="1061" t="s">
        <v>1739</v>
      </c>
      <c r="H3673" s="1061" t="s">
        <v>129</v>
      </c>
      <c r="I3673" s="1061" t="s">
        <v>21</v>
      </c>
      <c r="J3673" s="1061" t="s">
        <v>7975</v>
      </c>
      <c r="K3673" s="1061" t="s">
        <v>14849</v>
      </c>
      <c r="L3673" s="1061">
        <v>483.07</v>
      </c>
      <c r="M3673" s="1061">
        <v>483.07</v>
      </c>
      <c r="N3673" s="1061">
        <v>483.07</v>
      </c>
      <c r="O3673" s="1061">
        <v>483.07</v>
      </c>
      <c r="P3673" s="1061">
        <v>483.07</v>
      </c>
      <c r="Q3673" s="1061">
        <v>483.07</v>
      </c>
      <c r="R3673" s="1061">
        <v>483.07</v>
      </c>
      <c r="S3673" s="1061">
        <v>483.07</v>
      </c>
      <c r="T3673" s="1061">
        <v>483.07</v>
      </c>
      <c r="U3673" s="1061">
        <v>483.07</v>
      </c>
      <c r="V3673" s="1061">
        <v>483.07</v>
      </c>
      <c r="W3673" s="1061">
        <v>483.07</v>
      </c>
    </row>
    <row r="3674" spans="1:23">
      <c r="A3674" s="908"/>
      <c r="B3674" s="1061" t="s">
        <v>234</v>
      </c>
      <c r="C3674" s="1061" t="s">
        <v>235</v>
      </c>
      <c r="D3674" s="1061" t="s">
        <v>4611</v>
      </c>
      <c r="E3674" s="1061" t="s">
        <v>5901</v>
      </c>
      <c r="F3674" s="1061" t="s">
        <v>5900</v>
      </c>
      <c r="G3674" s="1061" t="s">
        <v>1739</v>
      </c>
      <c r="H3674" s="1061" t="s">
        <v>129</v>
      </c>
      <c r="I3674" s="1061" t="s">
        <v>21</v>
      </c>
      <c r="J3674" s="1061" t="s">
        <v>7975</v>
      </c>
      <c r="K3674" s="1061" t="s">
        <v>14849</v>
      </c>
      <c r="L3674" s="1061">
        <v>625.51</v>
      </c>
      <c r="M3674" s="1061">
        <v>625.51</v>
      </c>
      <c r="N3674" s="1061">
        <v>625.51</v>
      </c>
      <c r="O3674" s="1061">
        <v>625.51</v>
      </c>
      <c r="P3674" s="1061">
        <v>625.51</v>
      </c>
      <c r="Q3674" s="1061">
        <v>625.51</v>
      </c>
      <c r="R3674" s="1061">
        <v>625.51</v>
      </c>
      <c r="S3674" s="1061">
        <v>625.51</v>
      </c>
      <c r="T3674" s="1061">
        <v>625.51</v>
      </c>
      <c r="U3674" s="1061">
        <v>625.51</v>
      </c>
      <c r="V3674" s="1061">
        <v>625.51</v>
      </c>
      <c r="W3674" s="1061">
        <v>625.51</v>
      </c>
    </row>
    <row r="3675" spans="1:23">
      <c r="A3675" s="908"/>
      <c r="B3675" s="1061" t="s">
        <v>234</v>
      </c>
      <c r="C3675" s="1061" t="s">
        <v>235</v>
      </c>
      <c r="D3675" s="1061" t="s">
        <v>4611</v>
      </c>
      <c r="E3675" s="1061" t="s">
        <v>5902</v>
      </c>
      <c r="F3675" s="1061" t="s">
        <v>5900</v>
      </c>
      <c r="G3675" s="1061" t="s">
        <v>1739</v>
      </c>
      <c r="H3675" s="1061" t="s">
        <v>129</v>
      </c>
      <c r="I3675" s="1061" t="s">
        <v>21</v>
      </c>
      <c r="J3675" s="1061" t="s">
        <v>7975</v>
      </c>
      <c r="K3675" s="1061" t="s">
        <v>14849</v>
      </c>
      <c r="L3675" s="1061">
        <v>576.58000000000004</v>
      </c>
      <c r="M3675" s="1061">
        <v>576.58000000000004</v>
      </c>
      <c r="N3675" s="1061">
        <v>576.58000000000004</v>
      </c>
      <c r="O3675" s="1061">
        <v>576.58000000000004</v>
      </c>
      <c r="P3675" s="1061">
        <v>576.58000000000004</v>
      </c>
      <c r="Q3675" s="1061">
        <v>576.58000000000004</v>
      </c>
      <c r="R3675" s="1061">
        <v>576.58000000000004</v>
      </c>
      <c r="S3675" s="1061">
        <v>576.58000000000004</v>
      </c>
      <c r="T3675" s="1061">
        <v>576.58000000000004</v>
      </c>
      <c r="U3675" s="1061">
        <v>576.58000000000004</v>
      </c>
      <c r="V3675" s="1061">
        <v>576.58000000000004</v>
      </c>
      <c r="W3675" s="1061">
        <v>576.58000000000004</v>
      </c>
    </row>
    <row r="3676" spans="1:23">
      <c r="A3676" s="908"/>
      <c r="B3676" s="1061" t="s">
        <v>234</v>
      </c>
      <c r="C3676" s="1061" t="s">
        <v>235</v>
      </c>
      <c r="D3676" s="1061" t="s">
        <v>5473</v>
      </c>
      <c r="E3676" s="1061" t="s">
        <v>8722</v>
      </c>
      <c r="F3676" s="1061" t="s">
        <v>8723</v>
      </c>
      <c r="G3676" s="1061" t="s">
        <v>1739</v>
      </c>
      <c r="H3676" s="1061" t="s">
        <v>129</v>
      </c>
      <c r="I3676" s="1061" t="s">
        <v>21</v>
      </c>
      <c r="J3676" s="1061" t="s">
        <v>7975</v>
      </c>
      <c r="K3676" s="1061" t="s">
        <v>14849</v>
      </c>
      <c r="L3676" s="1061">
        <v>21.04</v>
      </c>
      <c r="M3676" s="1061">
        <v>21.04</v>
      </c>
      <c r="N3676" s="1061">
        <v>21.04</v>
      </c>
      <c r="O3676" s="1061">
        <v>21.04</v>
      </c>
      <c r="P3676" s="1061">
        <v>21.04</v>
      </c>
      <c r="Q3676" s="1061">
        <v>21.04</v>
      </c>
      <c r="R3676" s="1061">
        <v>21.04</v>
      </c>
      <c r="S3676" s="1061">
        <v>21.04</v>
      </c>
      <c r="T3676" s="1061">
        <v>21.04</v>
      </c>
      <c r="U3676" s="1061">
        <v>21.04</v>
      </c>
      <c r="V3676" s="1061">
        <v>21.04</v>
      </c>
      <c r="W3676" s="1061">
        <v>21.04</v>
      </c>
    </row>
    <row r="3677" spans="1:23">
      <c r="A3677" s="908"/>
      <c r="B3677" s="1061" t="s">
        <v>234</v>
      </c>
      <c r="C3677" s="1061" t="s">
        <v>235</v>
      </c>
      <c r="D3677" s="1061" t="s">
        <v>5473</v>
      </c>
      <c r="E3677" s="1061" t="s">
        <v>14677</v>
      </c>
      <c r="F3677" s="1061" t="s">
        <v>14667</v>
      </c>
      <c r="G3677" s="1061" t="s">
        <v>1739</v>
      </c>
      <c r="H3677" s="1061" t="s">
        <v>129</v>
      </c>
      <c r="I3677" s="1061" t="s">
        <v>21</v>
      </c>
      <c r="J3677" s="1061" t="s">
        <v>7975</v>
      </c>
      <c r="K3677" s="1061" t="s">
        <v>14849</v>
      </c>
      <c r="L3677" s="1061">
        <v>6.53</v>
      </c>
      <c r="M3677" s="1061">
        <v>6.53</v>
      </c>
      <c r="N3677" s="1061">
        <v>6.53</v>
      </c>
      <c r="O3677" s="1061">
        <v>6.53</v>
      </c>
      <c r="P3677" s="1061">
        <v>6.53</v>
      </c>
      <c r="Q3677" s="1061">
        <v>6.53</v>
      </c>
      <c r="R3677" s="1061">
        <v>6.53</v>
      </c>
      <c r="S3677" s="1061">
        <v>6.53</v>
      </c>
      <c r="T3677" s="1061">
        <v>6.53</v>
      </c>
      <c r="U3677" s="1061">
        <v>6.53</v>
      </c>
      <c r="V3677" s="1061">
        <v>6.53</v>
      </c>
      <c r="W3677" s="1061">
        <v>6.53</v>
      </c>
    </row>
    <row r="3678" spans="1:23">
      <c r="A3678" s="908"/>
      <c r="B3678" s="1061" t="s">
        <v>234</v>
      </c>
      <c r="C3678" s="1061" t="s">
        <v>235</v>
      </c>
      <c r="D3678" s="1061" t="s">
        <v>4611</v>
      </c>
      <c r="E3678" s="1061" t="s">
        <v>5903</v>
      </c>
      <c r="F3678" s="1061" t="s">
        <v>5871</v>
      </c>
      <c r="G3678" s="1061" t="s">
        <v>1739</v>
      </c>
      <c r="H3678" s="1061" t="s">
        <v>129</v>
      </c>
      <c r="I3678" s="1061" t="s">
        <v>21</v>
      </c>
      <c r="J3678" s="1061" t="s">
        <v>7975</v>
      </c>
      <c r="K3678" s="1061" t="s">
        <v>14849</v>
      </c>
      <c r="L3678" s="1061">
        <v>1.6</v>
      </c>
      <c r="M3678" s="1061">
        <v>1.6</v>
      </c>
      <c r="N3678" s="1061">
        <v>1.6</v>
      </c>
      <c r="O3678" s="1061">
        <v>1.6</v>
      </c>
      <c r="P3678" s="1061">
        <v>1.6</v>
      </c>
      <c r="Q3678" s="1061">
        <v>1.6</v>
      </c>
      <c r="R3678" s="1061">
        <v>1.6</v>
      </c>
      <c r="S3678" s="1061">
        <v>1.6</v>
      </c>
      <c r="T3678" s="1061">
        <v>1.6</v>
      </c>
      <c r="U3678" s="1061">
        <v>1.6</v>
      </c>
      <c r="V3678" s="1061">
        <v>1.6</v>
      </c>
      <c r="W3678" s="1061">
        <v>1.6</v>
      </c>
    </row>
    <row r="3679" spans="1:23">
      <c r="A3679" s="908"/>
      <c r="B3679" s="1061" t="s">
        <v>234</v>
      </c>
      <c r="C3679" s="1061" t="s">
        <v>235</v>
      </c>
      <c r="D3679" s="1061" t="s">
        <v>9831</v>
      </c>
      <c r="E3679" s="1061" t="s">
        <v>8211</v>
      </c>
      <c r="F3679" s="1061" t="s">
        <v>12275</v>
      </c>
      <c r="G3679" s="1061" t="s">
        <v>1739</v>
      </c>
      <c r="H3679" s="1061" t="s">
        <v>129</v>
      </c>
      <c r="I3679" s="1061" t="s">
        <v>21</v>
      </c>
      <c r="J3679" s="1061" t="s">
        <v>7975</v>
      </c>
      <c r="K3679" s="1061" t="s">
        <v>14849</v>
      </c>
      <c r="L3679" s="1061">
        <v>158.91999999999999</v>
      </c>
      <c r="M3679" s="1061">
        <v>158.91999999999999</v>
      </c>
      <c r="N3679" s="1061">
        <v>158.91999999999999</v>
      </c>
      <c r="O3679" s="1061">
        <v>158.91999999999999</v>
      </c>
      <c r="P3679" s="1061">
        <v>158.91999999999999</v>
      </c>
      <c r="Q3679" s="1061">
        <v>158.91999999999999</v>
      </c>
      <c r="R3679" s="1061">
        <v>158.91999999999999</v>
      </c>
      <c r="S3679" s="1061">
        <v>158.91999999999999</v>
      </c>
      <c r="T3679" s="1061">
        <v>158.91999999999999</v>
      </c>
      <c r="U3679" s="1061">
        <v>158.91999999999999</v>
      </c>
      <c r="V3679" s="1061">
        <v>158.91999999999999</v>
      </c>
      <c r="W3679" s="1061">
        <v>158.91999999999999</v>
      </c>
    </row>
    <row r="3680" spans="1:23">
      <c r="A3680" s="908"/>
      <c r="B3680" s="1061" t="s">
        <v>234</v>
      </c>
      <c r="C3680" s="1061" t="s">
        <v>235</v>
      </c>
      <c r="D3680" s="1061" t="s">
        <v>4611</v>
      </c>
      <c r="E3680" s="1061" t="s">
        <v>13381</v>
      </c>
      <c r="F3680" s="1061" t="s">
        <v>13382</v>
      </c>
      <c r="G3680" s="1061" t="s">
        <v>1739</v>
      </c>
      <c r="H3680" s="1061" t="s">
        <v>129</v>
      </c>
      <c r="I3680" s="1061" t="s">
        <v>21</v>
      </c>
      <c r="J3680" s="1061" t="s">
        <v>7975</v>
      </c>
      <c r="K3680" s="1061" t="s">
        <v>14849</v>
      </c>
      <c r="L3680" s="1061">
        <v>5.99</v>
      </c>
      <c r="M3680" s="1061">
        <v>5.99</v>
      </c>
      <c r="N3680" s="1061">
        <v>5.99</v>
      </c>
      <c r="O3680" s="1061">
        <v>5.99</v>
      </c>
      <c r="P3680" s="1061">
        <v>5.99</v>
      </c>
      <c r="Q3680" s="1061">
        <v>5.99</v>
      </c>
      <c r="R3680" s="1061">
        <v>5.99</v>
      </c>
      <c r="S3680" s="1061">
        <v>5.99</v>
      </c>
      <c r="T3680" s="1061">
        <v>5.99</v>
      </c>
      <c r="U3680" s="1061">
        <v>5.99</v>
      </c>
      <c r="V3680" s="1061">
        <v>5.99</v>
      </c>
      <c r="W3680" s="1061">
        <v>5.99</v>
      </c>
    </row>
    <row r="3681" spans="1:23">
      <c r="A3681" s="908"/>
      <c r="B3681" s="1061" t="s">
        <v>234</v>
      </c>
      <c r="C3681" s="1061" t="s">
        <v>235</v>
      </c>
      <c r="D3681" s="1061" t="s">
        <v>8188</v>
      </c>
      <c r="E3681" s="1061" t="s">
        <v>8724</v>
      </c>
      <c r="F3681" s="1061" t="s">
        <v>10604</v>
      </c>
      <c r="G3681" s="1061" t="s">
        <v>1739</v>
      </c>
      <c r="H3681" s="1061" t="s">
        <v>129</v>
      </c>
      <c r="I3681" s="1061" t="s">
        <v>21</v>
      </c>
      <c r="J3681" s="1061" t="s">
        <v>7975</v>
      </c>
      <c r="K3681" s="1061" t="s">
        <v>14849</v>
      </c>
      <c r="L3681" s="1061">
        <v>246.39</v>
      </c>
      <c r="M3681" s="1061">
        <v>246.39</v>
      </c>
      <c r="N3681" s="1061">
        <v>246.39</v>
      </c>
      <c r="O3681" s="1061">
        <v>246.39</v>
      </c>
      <c r="P3681" s="1061">
        <v>246.39</v>
      </c>
      <c r="Q3681" s="1061">
        <v>246.39</v>
      </c>
      <c r="R3681" s="1061">
        <v>246.39</v>
      </c>
      <c r="S3681" s="1061">
        <v>246.39</v>
      </c>
      <c r="T3681" s="1061">
        <v>246.39</v>
      </c>
      <c r="U3681" s="1061">
        <v>246.39</v>
      </c>
      <c r="V3681" s="1061">
        <v>246.39</v>
      </c>
      <c r="W3681" s="1061">
        <v>246.39</v>
      </c>
    </row>
    <row r="3682" spans="1:23">
      <c r="A3682" s="908"/>
      <c r="B3682" s="1061" t="s">
        <v>234</v>
      </c>
      <c r="C3682" s="1061" t="s">
        <v>235</v>
      </c>
      <c r="D3682" s="1061" t="s">
        <v>4611</v>
      </c>
      <c r="E3682" s="1061" t="s">
        <v>8725</v>
      </c>
      <c r="F3682" s="1061" t="s">
        <v>4611</v>
      </c>
      <c r="G3682" s="1061" t="s">
        <v>1739</v>
      </c>
      <c r="H3682" s="1061" t="s">
        <v>129</v>
      </c>
      <c r="I3682" s="1061" t="s">
        <v>21</v>
      </c>
      <c r="J3682" s="1061" t="s">
        <v>7975</v>
      </c>
      <c r="K3682" s="1061" t="s">
        <v>14849</v>
      </c>
      <c r="L3682" s="1061">
        <v>1.85</v>
      </c>
      <c r="M3682" s="1061">
        <v>1.85</v>
      </c>
      <c r="N3682" s="1061">
        <v>1.85</v>
      </c>
      <c r="O3682" s="1061">
        <v>1.85</v>
      </c>
      <c r="P3682" s="1061">
        <v>1.85</v>
      </c>
      <c r="Q3682" s="1061">
        <v>1.85</v>
      </c>
      <c r="R3682" s="1061">
        <v>1.85</v>
      </c>
      <c r="S3682" s="1061">
        <v>1.85</v>
      </c>
      <c r="T3682" s="1061">
        <v>1.85</v>
      </c>
      <c r="U3682" s="1061">
        <v>1.85</v>
      </c>
      <c r="V3682" s="1061">
        <v>1.85</v>
      </c>
      <c r="W3682" s="1061">
        <v>1.85</v>
      </c>
    </row>
    <row r="3683" spans="1:23">
      <c r="A3683" s="908"/>
      <c r="B3683" s="1061" t="s">
        <v>234</v>
      </c>
      <c r="C3683" s="1061" t="s">
        <v>235</v>
      </c>
      <c r="D3683" s="1061" t="s">
        <v>4611</v>
      </c>
      <c r="E3683" s="1061" t="s">
        <v>8726</v>
      </c>
      <c r="F3683" s="1061" t="s">
        <v>8727</v>
      </c>
      <c r="G3683" s="1061" t="s">
        <v>1739</v>
      </c>
      <c r="H3683" s="1061" t="s">
        <v>129</v>
      </c>
      <c r="I3683" s="1061" t="s">
        <v>21</v>
      </c>
      <c r="J3683" s="1061" t="s">
        <v>7975</v>
      </c>
      <c r="K3683" s="1061" t="s">
        <v>14849</v>
      </c>
      <c r="L3683" s="1061">
        <v>2.46</v>
      </c>
      <c r="M3683" s="1061">
        <v>2.46</v>
      </c>
      <c r="N3683" s="1061">
        <v>2.46</v>
      </c>
      <c r="O3683" s="1061">
        <v>2.46</v>
      </c>
      <c r="P3683" s="1061">
        <v>2.46</v>
      </c>
      <c r="Q3683" s="1061">
        <v>2.46</v>
      </c>
      <c r="R3683" s="1061">
        <v>2.46</v>
      </c>
      <c r="S3683" s="1061">
        <v>2.46</v>
      </c>
      <c r="T3683" s="1061">
        <v>2.46</v>
      </c>
      <c r="U3683" s="1061">
        <v>2.46</v>
      </c>
      <c r="V3683" s="1061">
        <v>2.46</v>
      </c>
      <c r="W3683" s="1061">
        <v>2.46</v>
      </c>
    </row>
    <row r="3684" spans="1:23">
      <c r="A3684" s="908"/>
      <c r="B3684" s="1061" t="s">
        <v>234</v>
      </c>
      <c r="C3684" s="1061" t="s">
        <v>235</v>
      </c>
      <c r="D3684" s="1061" t="s">
        <v>4611</v>
      </c>
      <c r="E3684" s="1061" t="s">
        <v>12276</v>
      </c>
      <c r="F3684" s="1061" t="s">
        <v>12277</v>
      </c>
      <c r="G3684" s="1061" t="s">
        <v>1739</v>
      </c>
      <c r="H3684" s="1061" t="s">
        <v>129</v>
      </c>
      <c r="I3684" s="1061" t="s">
        <v>21</v>
      </c>
      <c r="J3684" s="1061" t="s">
        <v>7975</v>
      </c>
      <c r="K3684" s="1061" t="s">
        <v>14849</v>
      </c>
      <c r="L3684" s="1061">
        <v>2.62</v>
      </c>
      <c r="M3684" s="1061">
        <v>2.62</v>
      </c>
      <c r="N3684" s="1061">
        <v>2.62</v>
      </c>
      <c r="O3684" s="1061">
        <v>2.62</v>
      </c>
      <c r="P3684" s="1061">
        <v>2.62</v>
      </c>
      <c r="Q3684" s="1061">
        <v>2.62</v>
      </c>
      <c r="R3684" s="1061">
        <v>2.62</v>
      </c>
      <c r="S3684" s="1061">
        <v>2.62</v>
      </c>
      <c r="T3684" s="1061">
        <v>2.62</v>
      </c>
      <c r="U3684" s="1061">
        <v>2.62</v>
      </c>
      <c r="V3684" s="1061">
        <v>2.62</v>
      </c>
      <c r="W3684" s="1061">
        <v>2.62</v>
      </c>
    </row>
    <row r="3685" spans="1:23">
      <c r="A3685" s="908"/>
      <c r="B3685" s="1061" t="s">
        <v>234</v>
      </c>
      <c r="C3685" s="1061" t="s">
        <v>235</v>
      </c>
      <c r="D3685" s="1061" t="s">
        <v>4611</v>
      </c>
      <c r="E3685" s="1061" t="s">
        <v>10605</v>
      </c>
      <c r="F3685" s="1061" t="s">
        <v>10606</v>
      </c>
      <c r="G3685" s="1061" t="s">
        <v>1739</v>
      </c>
      <c r="H3685" s="1061" t="s">
        <v>129</v>
      </c>
      <c r="I3685" s="1061" t="s">
        <v>21</v>
      </c>
      <c r="J3685" s="1061" t="s">
        <v>7975</v>
      </c>
      <c r="K3685" s="1061" t="s">
        <v>14849</v>
      </c>
      <c r="L3685" s="1061">
        <v>2.46</v>
      </c>
      <c r="M3685" s="1061">
        <v>2.46</v>
      </c>
      <c r="N3685" s="1061">
        <v>2.46</v>
      </c>
      <c r="O3685" s="1061">
        <v>2.46</v>
      </c>
      <c r="P3685" s="1061">
        <v>2.46</v>
      </c>
      <c r="Q3685" s="1061">
        <v>2.46</v>
      </c>
      <c r="R3685" s="1061">
        <v>2.46</v>
      </c>
      <c r="S3685" s="1061">
        <v>2.46</v>
      </c>
      <c r="T3685" s="1061">
        <v>2.46</v>
      </c>
      <c r="U3685" s="1061">
        <v>2.46</v>
      </c>
      <c r="V3685" s="1061">
        <v>2.46</v>
      </c>
      <c r="W3685" s="1061">
        <v>2.46</v>
      </c>
    </row>
    <row r="3686" spans="1:23">
      <c r="A3686" s="908"/>
      <c r="B3686" s="1061" t="s">
        <v>234</v>
      </c>
      <c r="C3686" s="1061" t="s">
        <v>235</v>
      </c>
      <c r="D3686" s="1061" t="s">
        <v>4611</v>
      </c>
      <c r="E3686" s="1061" t="s">
        <v>13383</v>
      </c>
      <c r="F3686" s="1061" t="s">
        <v>13384</v>
      </c>
      <c r="G3686" s="1061" t="s">
        <v>1739</v>
      </c>
      <c r="H3686" s="1061" t="s">
        <v>129</v>
      </c>
      <c r="I3686" s="1061" t="s">
        <v>21</v>
      </c>
      <c r="J3686" s="1061" t="s">
        <v>7975</v>
      </c>
      <c r="K3686" s="1061" t="s">
        <v>14849</v>
      </c>
      <c r="L3686" s="1061">
        <v>5.85</v>
      </c>
      <c r="M3686" s="1061">
        <v>5.85</v>
      </c>
      <c r="N3686" s="1061">
        <v>5.85</v>
      </c>
      <c r="O3686" s="1061">
        <v>5.85</v>
      </c>
      <c r="P3686" s="1061">
        <v>5.85</v>
      </c>
      <c r="Q3686" s="1061">
        <v>5.85</v>
      </c>
      <c r="R3686" s="1061">
        <v>5.85</v>
      </c>
      <c r="S3686" s="1061">
        <v>5.85</v>
      </c>
      <c r="T3686" s="1061">
        <v>5.85</v>
      </c>
      <c r="U3686" s="1061">
        <v>5.85</v>
      </c>
      <c r="V3686" s="1061">
        <v>5.85</v>
      </c>
      <c r="W3686" s="1061">
        <v>5.85</v>
      </c>
    </row>
    <row r="3687" spans="1:23">
      <c r="A3687" s="908"/>
      <c r="B3687" s="1061" t="s">
        <v>234</v>
      </c>
      <c r="C3687" s="1061" t="s">
        <v>235</v>
      </c>
      <c r="D3687" s="1061" t="s">
        <v>4611</v>
      </c>
      <c r="E3687" s="1061" t="s">
        <v>14867</v>
      </c>
      <c r="F3687" s="1061" t="s">
        <v>14868</v>
      </c>
      <c r="G3687" s="1061" t="s">
        <v>1739</v>
      </c>
      <c r="H3687" s="1061" t="s">
        <v>129</v>
      </c>
      <c r="I3687" s="1061" t="s">
        <v>21</v>
      </c>
      <c r="J3687" s="1061" t="s">
        <v>7975</v>
      </c>
      <c r="K3687" s="1061" t="s">
        <v>14849</v>
      </c>
      <c r="L3687" s="1061">
        <v>2.7</v>
      </c>
      <c r="M3687" s="1061">
        <v>2.7</v>
      </c>
      <c r="N3687" s="1061">
        <v>2.7</v>
      </c>
      <c r="O3687" s="1061">
        <v>2.7</v>
      </c>
      <c r="P3687" s="1061">
        <v>2.7</v>
      </c>
      <c r="Q3687" s="1061">
        <v>2.7</v>
      </c>
      <c r="R3687" s="1061">
        <v>2.7</v>
      </c>
      <c r="S3687" s="1061">
        <v>2.7</v>
      </c>
      <c r="T3687" s="1061">
        <v>2.7</v>
      </c>
      <c r="U3687" s="1061">
        <v>2.7</v>
      </c>
      <c r="V3687" s="1061">
        <v>2.7</v>
      </c>
      <c r="W3687" s="1061">
        <v>2.7</v>
      </c>
    </row>
    <row r="3688" spans="1:23">
      <c r="A3688" s="908"/>
      <c r="B3688" s="1061" t="s">
        <v>234</v>
      </c>
      <c r="C3688" s="1061" t="s">
        <v>235</v>
      </c>
      <c r="D3688" s="1061" t="s">
        <v>10607</v>
      </c>
      <c r="E3688" s="1061" t="s">
        <v>10608</v>
      </c>
      <c r="F3688" s="1061" t="s">
        <v>10607</v>
      </c>
      <c r="G3688" s="1061" t="s">
        <v>1739</v>
      </c>
      <c r="H3688" s="1061" t="s">
        <v>129</v>
      </c>
      <c r="I3688" s="1061" t="s">
        <v>21</v>
      </c>
      <c r="J3688" s="1061" t="s">
        <v>7975</v>
      </c>
      <c r="K3688" s="1061" t="s">
        <v>14849</v>
      </c>
      <c r="L3688" s="1061">
        <v>82.43</v>
      </c>
      <c r="M3688" s="1061">
        <v>82.43</v>
      </c>
      <c r="N3688" s="1061">
        <v>82.43</v>
      </c>
      <c r="O3688" s="1061">
        <v>82.43</v>
      </c>
      <c r="P3688" s="1061">
        <v>82.43</v>
      </c>
      <c r="Q3688" s="1061">
        <v>82.43</v>
      </c>
      <c r="R3688" s="1061">
        <v>82.43</v>
      </c>
      <c r="S3688" s="1061">
        <v>82.43</v>
      </c>
      <c r="T3688" s="1061">
        <v>82.43</v>
      </c>
      <c r="U3688" s="1061">
        <v>82.43</v>
      </c>
      <c r="V3688" s="1061">
        <v>82.43</v>
      </c>
      <c r="W3688" s="1061">
        <v>82.43</v>
      </c>
    </row>
    <row r="3689" spans="1:23">
      <c r="A3689" s="908"/>
      <c r="B3689" s="1061" t="s">
        <v>234</v>
      </c>
      <c r="C3689" s="1061" t="s">
        <v>235</v>
      </c>
      <c r="D3689" s="1061" t="s">
        <v>10607</v>
      </c>
      <c r="E3689" s="1061" t="s">
        <v>10609</v>
      </c>
      <c r="F3689" s="1061" t="s">
        <v>10607</v>
      </c>
      <c r="G3689" s="1061" t="s">
        <v>1739</v>
      </c>
      <c r="H3689" s="1061" t="s">
        <v>129</v>
      </c>
      <c r="I3689" s="1061" t="s">
        <v>21</v>
      </c>
      <c r="J3689" s="1061" t="s">
        <v>7975</v>
      </c>
      <c r="K3689" s="1061" t="s">
        <v>14849</v>
      </c>
      <c r="L3689" s="1061">
        <v>118.47</v>
      </c>
      <c r="M3689" s="1061">
        <v>118.47</v>
      </c>
      <c r="N3689" s="1061">
        <v>118.47</v>
      </c>
      <c r="O3689" s="1061">
        <v>118.47</v>
      </c>
      <c r="P3689" s="1061">
        <v>118.47</v>
      </c>
      <c r="Q3689" s="1061">
        <v>118.47</v>
      </c>
      <c r="R3689" s="1061">
        <v>118.47</v>
      </c>
      <c r="S3689" s="1061">
        <v>118.47</v>
      </c>
      <c r="T3689" s="1061">
        <v>118.47</v>
      </c>
      <c r="U3689" s="1061">
        <v>118.47</v>
      </c>
      <c r="V3689" s="1061">
        <v>118.47</v>
      </c>
      <c r="W3689" s="1061">
        <v>118.47</v>
      </c>
    </row>
    <row r="3690" spans="1:23">
      <c r="A3690" s="908"/>
      <c r="B3690" s="1061" t="s">
        <v>234</v>
      </c>
      <c r="C3690" s="1061" t="s">
        <v>235</v>
      </c>
      <c r="D3690" s="1061" t="s">
        <v>10607</v>
      </c>
      <c r="E3690" s="1061" t="s">
        <v>10610</v>
      </c>
      <c r="F3690" s="1061" t="s">
        <v>10607</v>
      </c>
      <c r="G3690" s="1061" t="s">
        <v>1739</v>
      </c>
      <c r="H3690" s="1061" t="s">
        <v>129</v>
      </c>
      <c r="I3690" s="1061" t="s">
        <v>21</v>
      </c>
      <c r="J3690" s="1061" t="s">
        <v>7975</v>
      </c>
      <c r="K3690" s="1061" t="s">
        <v>14849</v>
      </c>
      <c r="L3690" s="1061">
        <v>182.99</v>
      </c>
      <c r="M3690" s="1061">
        <v>182.99</v>
      </c>
      <c r="N3690" s="1061">
        <v>182.99</v>
      </c>
      <c r="O3690" s="1061">
        <v>182.99</v>
      </c>
      <c r="P3690" s="1061">
        <v>182.99</v>
      </c>
      <c r="Q3690" s="1061">
        <v>182.99</v>
      </c>
      <c r="R3690" s="1061">
        <v>182.99</v>
      </c>
      <c r="S3690" s="1061">
        <v>182.99</v>
      </c>
      <c r="T3690" s="1061">
        <v>182.99</v>
      </c>
      <c r="U3690" s="1061">
        <v>182.99</v>
      </c>
      <c r="V3690" s="1061">
        <v>182.99</v>
      </c>
      <c r="W3690" s="1061">
        <v>182.99</v>
      </c>
    </row>
    <row r="3691" spans="1:23">
      <c r="A3691" s="908"/>
      <c r="B3691" s="1061" t="s">
        <v>234</v>
      </c>
      <c r="C3691" s="1061" t="s">
        <v>235</v>
      </c>
      <c r="D3691" s="1061" t="s">
        <v>10607</v>
      </c>
      <c r="E3691" s="1061" t="s">
        <v>10611</v>
      </c>
      <c r="F3691" s="1061" t="s">
        <v>10607</v>
      </c>
      <c r="G3691" s="1061" t="s">
        <v>1739</v>
      </c>
      <c r="H3691" s="1061" t="s">
        <v>129</v>
      </c>
      <c r="I3691" s="1061" t="s">
        <v>21</v>
      </c>
      <c r="J3691" s="1061" t="s">
        <v>7975</v>
      </c>
      <c r="K3691" s="1061" t="s">
        <v>14849</v>
      </c>
      <c r="L3691" s="1061">
        <v>344.73</v>
      </c>
      <c r="M3691" s="1061">
        <v>344.73</v>
      </c>
      <c r="N3691" s="1061">
        <v>344.73</v>
      </c>
      <c r="O3691" s="1061">
        <v>344.73</v>
      </c>
      <c r="P3691" s="1061">
        <v>344.73</v>
      </c>
      <c r="Q3691" s="1061">
        <v>344.73</v>
      </c>
      <c r="R3691" s="1061">
        <v>344.73</v>
      </c>
      <c r="S3691" s="1061">
        <v>344.73</v>
      </c>
      <c r="T3691" s="1061">
        <v>344.73</v>
      </c>
      <c r="U3691" s="1061">
        <v>344.73</v>
      </c>
      <c r="V3691" s="1061">
        <v>344.73</v>
      </c>
      <c r="W3691" s="1061">
        <v>344.73</v>
      </c>
    </row>
    <row r="3692" spans="1:23">
      <c r="A3692" s="908"/>
      <c r="B3692" s="1061" t="s">
        <v>234</v>
      </c>
      <c r="C3692" s="1061" t="s">
        <v>235</v>
      </c>
      <c r="D3692" s="1061" t="s">
        <v>10607</v>
      </c>
      <c r="E3692" s="1061" t="s">
        <v>10612</v>
      </c>
      <c r="F3692" s="1061" t="s">
        <v>10607</v>
      </c>
      <c r="G3692" s="1061" t="s">
        <v>1739</v>
      </c>
      <c r="H3692" s="1061" t="s">
        <v>129</v>
      </c>
      <c r="I3692" s="1061" t="s">
        <v>21</v>
      </c>
      <c r="J3692" s="1061" t="s">
        <v>7975</v>
      </c>
      <c r="K3692" s="1061" t="s">
        <v>14849</v>
      </c>
      <c r="L3692" s="1061">
        <v>138.76</v>
      </c>
      <c r="M3692" s="1061">
        <v>138.76</v>
      </c>
      <c r="N3692" s="1061">
        <v>138.76</v>
      </c>
      <c r="O3692" s="1061">
        <v>138.76</v>
      </c>
      <c r="P3692" s="1061">
        <v>138.76</v>
      </c>
      <c r="Q3692" s="1061">
        <v>138.76</v>
      </c>
      <c r="R3692" s="1061">
        <v>138.76</v>
      </c>
      <c r="S3692" s="1061">
        <v>138.76</v>
      </c>
      <c r="T3692" s="1061">
        <v>138.76</v>
      </c>
      <c r="U3692" s="1061">
        <v>138.76</v>
      </c>
      <c r="V3692" s="1061">
        <v>138.76</v>
      </c>
      <c r="W3692" s="1061">
        <v>138.76</v>
      </c>
    </row>
    <row r="3693" spans="1:23">
      <c r="A3693" s="908"/>
      <c r="B3693" s="1061" t="s">
        <v>234</v>
      </c>
      <c r="C3693" s="1061" t="s">
        <v>235</v>
      </c>
      <c r="D3693" s="1061" t="s">
        <v>10607</v>
      </c>
      <c r="E3693" s="1061" t="s">
        <v>10613</v>
      </c>
      <c r="F3693" s="1061" t="s">
        <v>10607</v>
      </c>
      <c r="G3693" s="1061" t="s">
        <v>1739</v>
      </c>
      <c r="H3693" s="1061" t="s">
        <v>129</v>
      </c>
      <c r="I3693" s="1061" t="s">
        <v>21</v>
      </c>
      <c r="J3693" s="1061" t="s">
        <v>7975</v>
      </c>
      <c r="K3693" s="1061" t="s">
        <v>14849</v>
      </c>
      <c r="L3693" s="1061">
        <v>151.06</v>
      </c>
      <c r="M3693" s="1061">
        <v>151.06</v>
      </c>
      <c r="N3693" s="1061">
        <v>151.06</v>
      </c>
      <c r="O3693" s="1061">
        <v>151.06</v>
      </c>
      <c r="P3693" s="1061">
        <v>151.06</v>
      </c>
      <c r="Q3693" s="1061">
        <v>151.06</v>
      </c>
      <c r="R3693" s="1061">
        <v>151.06</v>
      </c>
      <c r="S3693" s="1061">
        <v>151.06</v>
      </c>
      <c r="T3693" s="1061">
        <v>151.06</v>
      </c>
      <c r="U3693" s="1061">
        <v>151.06</v>
      </c>
      <c r="V3693" s="1061">
        <v>151.06</v>
      </c>
      <c r="W3693" s="1061">
        <v>151.06</v>
      </c>
    </row>
    <row r="3694" spans="1:23">
      <c r="A3694" s="908"/>
      <c r="B3694" s="1061" t="s">
        <v>234</v>
      </c>
      <c r="C3694" s="1061" t="s">
        <v>235</v>
      </c>
      <c r="D3694" s="1061" t="s">
        <v>10607</v>
      </c>
      <c r="E3694" s="1061" t="s">
        <v>10614</v>
      </c>
      <c r="F3694" s="1061" t="s">
        <v>10607</v>
      </c>
      <c r="G3694" s="1061" t="s">
        <v>1739</v>
      </c>
      <c r="H3694" s="1061" t="s">
        <v>129</v>
      </c>
      <c r="I3694" s="1061" t="s">
        <v>21</v>
      </c>
      <c r="J3694" s="1061" t="s">
        <v>7975</v>
      </c>
      <c r="K3694" s="1061" t="s">
        <v>14849</v>
      </c>
      <c r="L3694" s="1061">
        <v>305.58</v>
      </c>
      <c r="M3694" s="1061">
        <v>305.58</v>
      </c>
      <c r="N3694" s="1061">
        <v>305.58</v>
      </c>
      <c r="O3694" s="1061">
        <v>305.58</v>
      </c>
      <c r="P3694" s="1061">
        <v>305.58</v>
      </c>
      <c r="Q3694" s="1061">
        <v>305.58</v>
      </c>
      <c r="R3694" s="1061">
        <v>305.58</v>
      </c>
      <c r="S3694" s="1061">
        <v>305.58</v>
      </c>
      <c r="T3694" s="1061">
        <v>305.58</v>
      </c>
      <c r="U3694" s="1061">
        <v>305.58</v>
      </c>
      <c r="V3694" s="1061">
        <v>305.58</v>
      </c>
      <c r="W3694" s="1061">
        <v>305.58</v>
      </c>
    </row>
    <row r="3695" spans="1:23">
      <c r="A3695" s="908"/>
      <c r="B3695" s="1061" t="s">
        <v>234</v>
      </c>
      <c r="C3695" s="1061" t="s">
        <v>235</v>
      </c>
      <c r="D3695" s="1061" t="s">
        <v>10607</v>
      </c>
      <c r="E3695" s="1061" t="s">
        <v>10615</v>
      </c>
      <c r="F3695" s="1061" t="s">
        <v>10607</v>
      </c>
      <c r="G3695" s="1061" t="s">
        <v>1739</v>
      </c>
      <c r="H3695" s="1061" t="s">
        <v>129</v>
      </c>
      <c r="I3695" s="1061" t="s">
        <v>21</v>
      </c>
      <c r="J3695" s="1061" t="s">
        <v>7975</v>
      </c>
      <c r="K3695" s="1061" t="s">
        <v>14849</v>
      </c>
      <c r="L3695" s="1061">
        <v>228.64</v>
      </c>
      <c r="M3695" s="1061">
        <v>228.64</v>
      </c>
      <c r="N3695" s="1061">
        <v>228.64</v>
      </c>
      <c r="O3695" s="1061">
        <v>228.64</v>
      </c>
      <c r="P3695" s="1061">
        <v>228.64</v>
      </c>
      <c r="Q3695" s="1061">
        <v>228.64</v>
      </c>
      <c r="R3695" s="1061">
        <v>228.64</v>
      </c>
      <c r="S3695" s="1061">
        <v>228.64</v>
      </c>
      <c r="T3695" s="1061">
        <v>228.64</v>
      </c>
      <c r="U3695" s="1061">
        <v>228.64</v>
      </c>
      <c r="V3695" s="1061">
        <v>228.64</v>
      </c>
      <c r="W3695" s="1061">
        <v>228.64</v>
      </c>
    </row>
    <row r="3696" spans="1:23">
      <c r="A3696" s="908"/>
      <c r="B3696" s="1061" t="s">
        <v>234</v>
      </c>
      <c r="C3696" s="1061" t="s">
        <v>235</v>
      </c>
      <c r="D3696" s="1061" t="s">
        <v>10607</v>
      </c>
      <c r="E3696" s="1061" t="s">
        <v>10616</v>
      </c>
      <c r="F3696" s="1061" t="s">
        <v>10607</v>
      </c>
      <c r="G3696" s="1061" t="s">
        <v>1739</v>
      </c>
      <c r="H3696" s="1061" t="s">
        <v>129</v>
      </c>
      <c r="I3696" s="1061" t="s">
        <v>21</v>
      </c>
      <c r="J3696" s="1061" t="s">
        <v>7975</v>
      </c>
      <c r="K3696" s="1061" t="s">
        <v>14849</v>
      </c>
      <c r="L3696" s="1061">
        <v>205.41</v>
      </c>
      <c r="M3696" s="1061">
        <v>205.41</v>
      </c>
      <c r="N3696" s="1061">
        <v>205.41</v>
      </c>
      <c r="O3696" s="1061">
        <v>205.41</v>
      </c>
      <c r="P3696" s="1061">
        <v>205.41</v>
      </c>
      <c r="Q3696" s="1061">
        <v>205.41</v>
      </c>
      <c r="R3696" s="1061">
        <v>205.41</v>
      </c>
      <c r="S3696" s="1061">
        <v>205.41</v>
      </c>
      <c r="T3696" s="1061">
        <v>205.41</v>
      </c>
      <c r="U3696" s="1061">
        <v>205.41</v>
      </c>
      <c r="V3696" s="1061">
        <v>205.41</v>
      </c>
      <c r="W3696" s="1061">
        <v>205.41</v>
      </c>
    </row>
    <row r="3697" spans="1:23">
      <c r="A3697" s="908"/>
      <c r="B3697" s="1061" t="s">
        <v>234</v>
      </c>
      <c r="C3697" s="1061" t="s">
        <v>235</v>
      </c>
      <c r="D3697" s="1061" t="s">
        <v>5473</v>
      </c>
      <c r="E3697" s="1061" t="s">
        <v>10024</v>
      </c>
      <c r="F3697" s="1061" t="s">
        <v>10023</v>
      </c>
      <c r="G3697" s="1061" t="s">
        <v>1739</v>
      </c>
      <c r="H3697" s="1061" t="s">
        <v>129</v>
      </c>
      <c r="I3697" s="1061" t="s">
        <v>21</v>
      </c>
      <c r="J3697" s="1061" t="s">
        <v>7975</v>
      </c>
      <c r="K3697" s="1061" t="s">
        <v>14849</v>
      </c>
      <c r="L3697" s="1061">
        <v>1609.92</v>
      </c>
      <c r="M3697" s="1061">
        <v>1609.92</v>
      </c>
      <c r="N3697" s="1061">
        <v>1609.92</v>
      </c>
      <c r="O3697" s="1061">
        <v>1609.92</v>
      </c>
      <c r="P3697" s="1061">
        <v>1609.92</v>
      </c>
      <c r="Q3697" s="1061">
        <v>1609.92</v>
      </c>
      <c r="R3697" s="1061">
        <v>1609.92</v>
      </c>
      <c r="S3697" s="1061">
        <v>1609.92</v>
      </c>
      <c r="T3697" s="1061">
        <v>1609.92</v>
      </c>
      <c r="U3697" s="1061">
        <v>1609.92</v>
      </c>
      <c r="V3697" s="1061">
        <v>1609.92</v>
      </c>
      <c r="W3697" s="1061">
        <v>1609.92</v>
      </c>
    </row>
    <row r="3698" spans="1:23">
      <c r="A3698" s="908"/>
      <c r="B3698" s="1061" t="s">
        <v>234</v>
      </c>
      <c r="C3698" s="1061" t="s">
        <v>235</v>
      </c>
      <c r="D3698" s="1061" t="s">
        <v>10607</v>
      </c>
      <c r="E3698" s="1061" t="s">
        <v>10617</v>
      </c>
      <c r="F3698" s="1061" t="s">
        <v>10607</v>
      </c>
      <c r="G3698" s="1061" t="s">
        <v>1739</v>
      </c>
      <c r="H3698" s="1061" t="s">
        <v>129</v>
      </c>
      <c r="I3698" s="1061" t="s">
        <v>21</v>
      </c>
      <c r="J3698" s="1061" t="s">
        <v>7975</v>
      </c>
      <c r="K3698" s="1061" t="s">
        <v>14849</v>
      </c>
      <c r="L3698" s="1061">
        <v>85.47</v>
      </c>
      <c r="M3698" s="1061">
        <v>85.47</v>
      </c>
      <c r="N3698" s="1061">
        <v>85.47</v>
      </c>
      <c r="O3698" s="1061">
        <v>85.47</v>
      </c>
      <c r="P3698" s="1061">
        <v>85.47</v>
      </c>
      <c r="Q3698" s="1061">
        <v>85.47</v>
      </c>
      <c r="R3698" s="1061">
        <v>85.47</v>
      </c>
      <c r="S3698" s="1061">
        <v>85.47</v>
      </c>
      <c r="T3698" s="1061">
        <v>85.47</v>
      </c>
      <c r="U3698" s="1061">
        <v>85.47</v>
      </c>
      <c r="V3698" s="1061">
        <v>85.47</v>
      </c>
      <c r="W3698" s="1061">
        <v>85.47</v>
      </c>
    </row>
    <row r="3699" spans="1:23">
      <c r="A3699" s="908"/>
      <c r="B3699" s="1061" t="s">
        <v>234</v>
      </c>
      <c r="C3699" s="1061" t="s">
        <v>235</v>
      </c>
      <c r="D3699" s="1061" t="s">
        <v>5473</v>
      </c>
      <c r="E3699" s="1061" t="s">
        <v>14669</v>
      </c>
      <c r="F3699" s="1061" t="s">
        <v>5889</v>
      </c>
      <c r="G3699" s="1061" t="s">
        <v>1739</v>
      </c>
      <c r="H3699" s="1061" t="s">
        <v>129</v>
      </c>
      <c r="I3699" s="1061" t="s">
        <v>21</v>
      </c>
      <c r="J3699" s="1061" t="s">
        <v>7975</v>
      </c>
      <c r="K3699" s="1061" t="s">
        <v>14849</v>
      </c>
      <c r="L3699" s="1061">
        <v>17.940000000000001</v>
      </c>
      <c r="M3699" s="1061">
        <v>17.940000000000001</v>
      </c>
      <c r="N3699" s="1061">
        <v>17.940000000000001</v>
      </c>
      <c r="O3699" s="1061">
        <v>17.940000000000001</v>
      </c>
      <c r="P3699" s="1061">
        <v>17.940000000000001</v>
      </c>
      <c r="Q3699" s="1061">
        <v>17.940000000000001</v>
      </c>
      <c r="R3699" s="1061">
        <v>17.940000000000001</v>
      </c>
      <c r="S3699" s="1061">
        <v>17.940000000000001</v>
      </c>
      <c r="T3699" s="1061">
        <v>17.940000000000001</v>
      </c>
      <c r="U3699" s="1061">
        <v>17.940000000000001</v>
      </c>
      <c r="V3699" s="1061">
        <v>17.940000000000001</v>
      </c>
      <c r="W3699" s="1061">
        <v>17.940000000000001</v>
      </c>
    </row>
    <row r="3700" spans="1:23">
      <c r="A3700" s="908"/>
      <c r="B3700" s="1061" t="s">
        <v>234</v>
      </c>
      <c r="C3700" s="1061" t="s">
        <v>235</v>
      </c>
      <c r="D3700" s="1061" t="s">
        <v>4611</v>
      </c>
      <c r="E3700" s="1061" t="s">
        <v>12278</v>
      </c>
      <c r="F3700" s="1061" t="s">
        <v>4611</v>
      </c>
      <c r="G3700" s="1061" t="s">
        <v>1739</v>
      </c>
      <c r="H3700" s="1061" t="s">
        <v>129</v>
      </c>
      <c r="I3700" s="1061" t="s">
        <v>21</v>
      </c>
      <c r="J3700" s="1061" t="s">
        <v>7975</v>
      </c>
      <c r="K3700" s="1061" t="s">
        <v>14849</v>
      </c>
      <c r="L3700" s="1061">
        <v>3.99</v>
      </c>
      <c r="M3700" s="1061">
        <v>3.99</v>
      </c>
      <c r="N3700" s="1061">
        <v>3.99</v>
      </c>
      <c r="O3700" s="1061">
        <v>3.99</v>
      </c>
      <c r="P3700" s="1061">
        <v>3.99</v>
      </c>
      <c r="Q3700" s="1061">
        <v>3.99</v>
      </c>
      <c r="R3700" s="1061">
        <v>3.99</v>
      </c>
      <c r="S3700" s="1061">
        <v>3.99</v>
      </c>
      <c r="T3700" s="1061">
        <v>3.99</v>
      </c>
      <c r="U3700" s="1061">
        <v>3.99</v>
      </c>
      <c r="V3700" s="1061">
        <v>3.99</v>
      </c>
      <c r="W3700" s="1061">
        <v>3.99</v>
      </c>
    </row>
    <row r="3701" spans="1:23">
      <c r="A3701" s="908"/>
      <c r="B3701" s="1061" t="s">
        <v>234</v>
      </c>
      <c r="C3701" s="1061" t="s">
        <v>235</v>
      </c>
      <c r="D3701" s="1061" t="s">
        <v>4611</v>
      </c>
      <c r="E3701" s="1061" t="s">
        <v>12279</v>
      </c>
      <c r="F3701" s="1061" t="s">
        <v>4611</v>
      </c>
      <c r="G3701" s="1061" t="s">
        <v>1739</v>
      </c>
      <c r="H3701" s="1061" t="s">
        <v>129</v>
      </c>
      <c r="I3701" s="1061" t="s">
        <v>21</v>
      </c>
      <c r="J3701" s="1061" t="s">
        <v>7975</v>
      </c>
      <c r="K3701" s="1061" t="s">
        <v>14849</v>
      </c>
      <c r="L3701" s="1061">
        <v>4.4000000000000004</v>
      </c>
      <c r="M3701" s="1061">
        <v>4.4000000000000004</v>
      </c>
      <c r="N3701" s="1061">
        <v>4.4000000000000004</v>
      </c>
      <c r="O3701" s="1061">
        <v>4.4000000000000004</v>
      </c>
      <c r="P3701" s="1061">
        <v>4.4000000000000004</v>
      </c>
      <c r="Q3701" s="1061">
        <v>4.4000000000000004</v>
      </c>
      <c r="R3701" s="1061">
        <v>4.4000000000000004</v>
      </c>
      <c r="S3701" s="1061">
        <v>4.4000000000000004</v>
      </c>
      <c r="T3701" s="1061">
        <v>4.4000000000000004</v>
      </c>
      <c r="U3701" s="1061">
        <v>4.4000000000000004</v>
      </c>
      <c r="V3701" s="1061">
        <v>4.4000000000000004</v>
      </c>
      <c r="W3701" s="1061">
        <v>4.4000000000000004</v>
      </c>
    </row>
    <row r="3702" spans="1:23">
      <c r="A3702" s="908"/>
      <c r="B3702" s="1061" t="s">
        <v>234</v>
      </c>
      <c r="C3702" s="1061" t="s">
        <v>235</v>
      </c>
      <c r="D3702" s="1061" t="s">
        <v>4611</v>
      </c>
      <c r="E3702" s="1061" t="s">
        <v>12889</v>
      </c>
      <c r="F3702" s="1061" t="s">
        <v>4611</v>
      </c>
      <c r="G3702" s="1061" t="s">
        <v>1739</v>
      </c>
      <c r="H3702" s="1061" t="s">
        <v>129</v>
      </c>
      <c r="I3702" s="1061" t="s">
        <v>21</v>
      </c>
      <c r="J3702" s="1061" t="s">
        <v>7975</v>
      </c>
      <c r="K3702" s="1061" t="s">
        <v>14849</v>
      </c>
      <c r="L3702" s="1061">
        <v>6.06</v>
      </c>
      <c r="M3702" s="1061">
        <v>6.06</v>
      </c>
      <c r="N3702" s="1061">
        <v>6.06</v>
      </c>
      <c r="O3702" s="1061">
        <v>6.06</v>
      </c>
      <c r="P3702" s="1061">
        <v>6.06</v>
      </c>
      <c r="Q3702" s="1061">
        <v>6.06</v>
      </c>
      <c r="R3702" s="1061">
        <v>6.06</v>
      </c>
      <c r="S3702" s="1061">
        <v>6.06</v>
      </c>
      <c r="T3702" s="1061">
        <v>6.06</v>
      </c>
      <c r="U3702" s="1061">
        <v>6.06</v>
      </c>
      <c r="V3702" s="1061">
        <v>6.06</v>
      </c>
      <c r="W3702" s="1061">
        <v>6.06</v>
      </c>
    </row>
    <row r="3703" spans="1:23">
      <c r="A3703" s="908"/>
      <c r="B3703" s="1061" t="s">
        <v>234</v>
      </c>
      <c r="C3703" s="1061" t="s">
        <v>235</v>
      </c>
      <c r="D3703" s="1061" t="s">
        <v>10607</v>
      </c>
      <c r="E3703" s="1061" t="s">
        <v>13385</v>
      </c>
      <c r="F3703" s="1061" t="s">
        <v>10607</v>
      </c>
      <c r="G3703" s="1061" t="s">
        <v>1739</v>
      </c>
      <c r="H3703" s="1061" t="s">
        <v>129</v>
      </c>
      <c r="I3703" s="1061" t="s">
        <v>21</v>
      </c>
      <c r="J3703" s="1061" t="s">
        <v>7975</v>
      </c>
      <c r="K3703" s="1061" t="s">
        <v>14849</v>
      </c>
      <c r="L3703" s="1061">
        <v>262.75</v>
      </c>
      <c r="M3703" s="1061">
        <v>262.75</v>
      </c>
      <c r="N3703" s="1061">
        <v>262.75</v>
      </c>
      <c r="O3703" s="1061">
        <v>262.75</v>
      </c>
      <c r="P3703" s="1061">
        <v>262.75</v>
      </c>
      <c r="Q3703" s="1061">
        <v>262.75</v>
      </c>
      <c r="R3703" s="1061">
        <v>262.75</v>
      </c>
      <c r="S3703" s="1061">
        <v>262.75</v>
      </c>
      <c r="T3703" s="1061">
        <v>262.75</v>
      </c>
      <c r="U3703" s="1061">
        <v>262.75</v>
      </c>
      <c r="V3703" s="1061">
        <v>262.75</v>
      </c>
      <c r="W3703" s="1061">
        <v>262.75</v>
      </c>
    </row>
    <row r="3704" spans="1:23">
      <c r="A3704" s="908"/>
      <c r="B3704" s="1061" t="s">
        <v>234</v>
      </c>
      <c r="C3704" s="1061" t="s">
        <v>235</v>
      </c>
      <c r="D3704" s="1061" t="s">
        <v>10607</v>
      </c>
      <c r="E3704" s="1061" t="s">
        <v>13386</v>
      </c>
      <c r="F3704" s="1061" t="s">
        <v>10607</v>
      </c>
      <c r="G3704" s="1061" t="s">
        <v>1739</v>
      </c>
      <c r="H3704" s="1061" t="s">
        <v>129</v>
      </c>
      <c r="I3704" s="1061" t="s">
        <v>21</v>
      </c>
      <c r="J3704" s="1061" t="s">
        <v>7975</v>
      </c>
      <c r="K3704" s="1061" t="s">
        <v>14849</v>
      </c>
      <c r="L3704" s="1061">
        <v>323.52999999999997</v>
      </c>
      <c r="M3704" s="1061">
        <v>323.52999999999997</v>
      </c>
      <c r="N3704" s="1061">
        <v>323.52999999999997</v>
      </c>
      <c r="O3704" s="1061">
        <v>323.52999999999997</v>
      </c>
      <c r="P3704" s="1061">
        <v>323.52999999999997</v>
      </c>
      <c r="Q3704" s="1061">
        <v>323.52999999999997</v>
      </c>
      <c r="R3704" s="1061">
        <v>323.52999999999997</v>
      </c>
      <c r="S3704" s="1061">
        <v>323.52999999999997</v>
      </c>
      <c r="T3704" s="1061">
        <v>323.52999999999997</v>
      </c>
      <c r="U3704" s="1061">
        <v>323.52999999999997</v>
      </c>
      <c r="V3704" s="1061">
        <v>323.52999999999997</v>
      </c>
      <c r="W3704" s="1061">
        <v>323.52999999999997</v>
      </c>
    </row>
    <row r="3705" spans="1:23">
      <c r="A3705" s="908"/>
      <c r="B3705" s="1061" t="s">
        <v>234</v>
      </c>
      <c r="C3705" s="1061" t="s">
        <v>235</v>
      </c>
      <c r="D3705" s="1061" t="s">
        <v>10607</v>
      </c>
      <c r="E3705" s="1061" t="s">
        <v>13387</v>
      </c>
      <c r="F3705" s="1061" t="s">
        <v>10607</v>
      </c>
      <c r="G3705" s="1061" t="s">
        <v>1739</v>
      </c>
      <c r="H3705" s="1061" t="s">
        <v>129</v>
      </c>
      <c r="I3705" s="1061" t="s">
        <v>21</v>
      </c>
      <c r="J3705" s="1061" t="s">
        <v>7975</v>
      </c>
      <c r="K3705" s="1061" t="s">
        <v>14849</v>
      </c>
      <c r="L3705" s="1061">
        <v>250.45</v>
      </c>
      <c r="M3705" s="1061">
        <v>250.45</v>
      </c>
      <c r="N3705" s="1061">
        <v>250.45</v>
      </c>
      <c r="O3705" s="1061">
        <v>250.45</v>
      </c>
      <c r="P3705" s="1061">
        <v>250.45</v>
      </c>
      <c r="Q3705" s="1061">
        <v>250.45</v>
      </c>
      <c r="R3705" s="1061">
        <v>250.45</v>
      </c>
      <c r="S3705" s="1061">
        <v>250.45</v>
      </c>
      <c r="T3705" s="1061">
        <v>250.45</v>
      </c>
      <c r="U3705" s="1061">
        <v>250.45</v>
      </c>
      <c r="V3705" s="1061">
        <v>250.45</v>
      </c>
      <c r="W3705" s="1061">
        <v>250.45</v>
      </c>
    </row>
    <row r="3706" spans="1:23">
      <c r="A3706" s="908"/>
      <c r="B3706" s="1061" t="s">
        <v>234</v>
      </c>
      <c r="C3706" s="1061" t="s">
        <v>235</v>
      </c>
      <c r="D3706" s="1061" t="s">
        <v>10607</v>
      </c>
      <c r="E3706" s="1061" t="s">
        <v>13388</v>
      </c>
      <c r="F3706" s="1061" t="s">
        <v>10607</v>
      </c>
      <c r="G3706" s="1061" t="s">
        <v>1739</v>
      </c>
      <c r="H3706" s="1061" t="s">
        <v>129</v>
      </c>
      <c r="I3706" s="1061" t="s">
        <v>21</v>
      </c>
      <c r="J3706" s="1061" t="s">
        <v>7975</v>
      </c>
      <c r="K3706" s="1061" t="s">
        <v>14849</v>
      </c>
      <c r="L3706" s="1061">
        <v>456.63</v>
      </c>
      <c r="M3706" s="1061">
        <v>456.63</v>
      </c>
      <c r="N3706" s="1061">
        <v>456.63</v>
      </c>
      <c r="O3706" s="1061">
        <v>456.63</v>
      </c>
      <c r="P3706" s="1061">
        <v>456.63</v>
      </c>
      <c r="Q3706" s="1061">
        <v>456.63</v>
      </c>
      <c r="R3706" s="1061">
        <v>456.63</v>
      </c>
      <c r="S3706" s="1061">
        <v>456.63</v>
      </c>
      <c r="T3706" s="1061">
        <v>456.63</v>
      </c>
      <c r="U3706" s="1061">
        <v>456.63</v>
      </c>
      <c r="V3706" s="1061">
        <v>456.63</v>
      </c>
      <c r="W3706" s="1061">
        <v>456.63</v>
      </c>
    </row>
    <row r="3707" spans="1:23">
      <c r="A3707" s="908"/>
      <c r="B3707" s="1061" t="s">
        <v>234</v>
      </c>
      <c r="C3707" s="1061" t="s">
        <v>235</v>
      </c>
      <c r="D3707" s="1061" t="s">
        <v>10607</v>
      </c>
      <c r="E3707" s="1061" t="s">
        <v>13389</v>
      </c>
      <c r="F3707" s="1061" t="s">
        <v>10607</v>
      </c>
      <c r="G3707" s="1061" t="s">
        <v>1739</v>
      </c>
      <c r="H3707" s="1061" t="s">
        <v>129</v>
      </c>
      <c r="I3707" s="1061" t="s">
        <v>21</v>
      </c>
      <c r="J3707" s="1061" t="s">
        <v>7975</v>
      </c>
      <c r="K3707" s="1061" t="s">
        <v>14849</v>
      </c>
      <c r="L3707" s="1061">
        <v>280.32</v>
      </c>
      <c r="M3707" s="1061">
        <v>280.32</v>
      </c>
      <c r="N3707" s="1061">
        <v>280.32</v>
      </c>
      <c r="O3707" s="1061">
        <v>280.32</v>
      </c>
      <c r="P3707" s="1061">
        <v>280.32</v>
      </c>
      <c r="Q3707" s="1061">
        <v>280.32</v>
      </c>
      <c r="R3707" s="1061">
        <v>280.32</v>
      </c>
      <c r="S3707" s="1061">
        <v>280.32</v>
      </c>
      <c r="T3707" s="1061">
        <v>280.32</v>
      </c>
      <c r="U3707" s="1061">
        <v>280.32</v>
      </c>
      <c r="V3707" s="1061">
        <v>280.32</v>
      </c>
      <c r="W3707" s="1061">
        <v>280.32</v>
      </c>
    </row>
    <row r="3708" spans="1:23">
      <c r="A3708" s="908"/>
      <c r="B3708" s="1061" t="s">
        <v>234</v>
      </c>
      <c r="C3708" s="1061" t="s">
        <v>235</v>
      </c>
      <c r="D3708" s="1061" t="s">
        <v>10607</v>
      </c>
      <c r="E3708" s="1061" t="s">
        <v>13390</v>
      </c>
      <c r="F3708" s="1061" t="s">
        <v>10607</v>
      </c>
      <c r="G3708" s="1061" t="s">
        <v>1739</v>
      </c>
      <c r="H3708" s="1061" t="s">
        <v>129</v>
      </c>
      <c r="I3708" s="1061" t="s">
        <v>21</v>
      </c>
      <c r="J3708" s="1061" t="s">
        <v>7975</v>
      </c>
      <c r="K3708" s="1061" t="s">
        <v>14849</v>
      </c>
      <c r="L3708" s="1061">
        <v>316.16000000000003</v>
      </c>
      <c r="M3708" s="1061">
        <v>316.16000000000003</v>
      </c>
      <c r="N3708" s="1061">
        <v>316.16000000000003</v>
      </c>
      <c r="O3708" s="1061">
        <v>316.16000000000003</v>
      </c>
      <c r="P3708" s="1061">
        <v>316.16000000000003</v>
      </c>
      <c r="Q3708" s="1061">
        <v>316.16000000000003</v>
      </c>
      <c r="R3708" s="1061">
        <v>316.16000000000003</v>
      </c>
      <c r="S3708" s="1061">
        <v>316.16000000000003</v>
      </c>
      <c r="T3708" s="1061">
        <v>316.16000000000003</v>
      </c>
      <c r="U3708" s="1061">
        <v>316.16000000000003</v>
      </c>
      <c r="V3708" s="1061">
        <v>316.16000000000003</v>
      </c>
      <c r="W3708" s="1061">
        <v>316.16000000000003</v>
      </c>
    </row>
    <row r="3709" spans="1:23">
      <c r="A3709" s="908"/>
      <c r="B3709" s="1061" t="s">
        <v>234</v>
      </c>
      <c r="C3709" s="1061" t="s">
        <v>235</v>
      </c>
      <c r="D3709" s="1061" t="s">
        <v>10607</v>
      </c>
      <c r="E3709" s="1061" t="s">
        <v>13391</v>
      </c>
      <c r="F3709" s="1061" t="s">
        <v>10607</v>
      </c>
      <c r="G3709" s="1061" t="s">
        <v>1739</v>
      </c>
      <c r="H3709" s="1061" t="s">
        <v>129</v>
      </c>
      <c r="I3709" s="1061" t="s">
        <v>21</v>
      </c>
      <c r="J3709" s="1061" t="s">
        <v>7975</v>
      </c>
      <c r="K3709" s="1061" t="s">
        <v>14849</v>
      </c>
      <c r="L3709" s="1061">
        <v>313.25</v>
      </c>
      <c r="M3709" s="1061">
        <v>313.25</v>
      </c>
      <c r="N3709" s="1061">
        <v>313.25</v>
      </c>
      <c r="O3709" s="1061">
        <v>313.25</v>
      </c>
      <c r="P3709" s="1061">
        <v>313.25</v>
      </c>
      <c r="Q3709" s="1061">
        <v>313.25</v>
      </c>
      <c r="R3709" s="1061">
        <v>313.25</v>
      </c>
      <c r="S3709" s="1061">
        <v>313.25</v>
      </c>
      <c r="T3709" s="1061">
        <v>313.25</v>
      </c>
      <c r="U3709" s="1061">
        <v>313.25</v>
      </c>
      <c r="V3709" s="1061">
        <v>313.25</v>
      </c>
      <c r="W3709" s="1061">
        <v>313.25</v>
      </c>
    </row>
    <row r="3710" spans="1:23">
      <c r="A3710" s="908"/>
      <c r="B3710" s="1061" t="s">
        <v>234</v>
      </c>
      <c r="C3710" s="1061" t="s">
        <v>235</v>
      </c>
      <c r="D3710" s="1061" t="s">
        <v>10607</v>
      </c>
      <c r="E3710" s="1061" t="s">
        <v>13392</v>
      </c>
      <c r="F3710" s="1061" t="s">
        <v>10607</v>
      </c>
      <c r="G3710" s="1061" t="s">
        <v>1739</v>
      </c>
      <c r="H3710" s="1061" t="s">
        <v>129</v>
      </c>
      <c r="I3710" s="1061" t="s">
        <v>21</v>
      </c>
      <c r="J3710" s="1061" t="s">
        <v>7975</v>
      </c>
      <c r="K3710" s="1061" t="s">
        <v>14849</v>
      </c>
      <c r="L3710" s="1061">
        <v>305.54000000000002</v>
      </c>
      <c r="M3710" s="1061">
        <v>305.54000000000002</v>
      </c>
      <c r="N3710" s="1061">
        <v>305.54000000000002</v>
      </c>
      <c r="O3710" s="1061">
        <v>305.54000000000002</v>
      </c>
      <c r="P3710" s="1061">
        <v>305.54000000000002</v>
      </c>
      <c r="Q3710" s="1061">
        <v>305.54000000000002</v>
      </c>
      <c r="R3710" s="1061">
        <v>305.54000000000002</v>
      </c>
      <c r="S3710" s="1061">
        <v>305.54000000000002</v>
      </c>
      <c r="T3710" s="1061">
        <v>305.54000000000002</v>
      </c>
      <c r="U3710" s="1061">
        <v>305.54000000000002</v>
      </c>
      <c r="V3710" s="1061">
        <v>305.54000000000002</v>
      </c>
      <c r="W3710" s="1061">
        <v>305.54000000000002</v>
      </c>
    </row>
    <row r="3711" spans="1:23">
      <c r="A3711" s="908"/>
      <c r="B3711" s="1061" t="s">
        <v>234</v>
      </c>
      <c r="C3711" s="1061" t="s">
        <v>235</v>
      </c>
      <c r="D3711" s="1061" t="s">
        <v>10607</v>
      </c>
      <c r="E3711" s="1061" t="s">
        <v>13393</v>
      </c>
      <c r="F3711" s="1061" t="s">
        <v>10607</v>
      </c>
      <c r="G3711" s="1061" t="s">
        <v>1739</v>
      </c>
      <c r="H3711" s="1061" t="s">
        <v>129</v>
      </c>
      <c r="I3711" s="1061" t="s">
        <v>21</v>
      </c>
      <c r="J3711" s="1061" t="s">
        <v>7975</v>
      </c>
      <c r="K3711" s="1061" t="s">
        <v>14849</v>
      </c>
      <c r="L3711" s="1061">
        <v>192.55</v>
      </c>
      <c r="M3711" s="1061">
        <v>192.55</v>
      </c>
      <c r="N3711" s="1061">
        <v>192.55</v>
      </c>
      <c r="O3711" s="1061">
        <v>192.55</v>
      </c>
      <c r="P3711" s="1061">
        <v>192.55</v>
      </c>
      <c r="Q3711" s="1061">
        <v>192.55</v>
      </c>
      <c r="R3711" s="1061">
        <v>192.55</v>
      </c>
      <c r="S3711" s="1061">
        <v>192.55</v>
      </c>
      <c r="T3711" s="1061">
        <v>192.55</v>
      </c>
      <c r="U3711" s="1061">
        <v>192.55</v>
      </c>
      <c r="V3711" s="1061">
        <v>192.55</v>
      </c>
      <c r="W3711" s="1061">
        <v>192.55</v>
      </c>
    </row>
    <row r="3712" spans="1:23">
      <c r="A3712" s="908"/>
      <c r="B3712" s="1061" t="s">
        <v>234</v>
      </c>
      <c r="C3712" s="1061" t="s">
        <v>235</v>
      </c>
      <c r="D3712" s="1061" t="s">
        <v>10607</v>
      </c>
      <c r="E3712" s="1061" t="s">
        <v>13394</v>
      </c>
      <c r="F3712" s="1061" t="s">
        <v>10607</v>
      </c>
      <c r="G3712" s="1061" t="s">
        <v>1739</v>
      </c>
      <c r="H3712" s="1061" t="s">
        <v>129</v>
      </c>
      <c r="I3712" s="1061" t="s">
        <v>21</v>
      </c>
      <c r="J3712" s="1061" t="s">
        <v>7975</v>
      </c>
      <c r="K3712" s="1061" t="s">
        <v>14849</v>
      </c>
      <c r="L3712" s="1061">
        <v>234.21</v>
      </c>
      <c r="M3712" s="1061">
        <v>234.21</v>
      </c>
      <c r="N3712" s="1061">
        <v>234.21</v>
      </c>
      <c r="O3712" s="1061">
        <v>234.21</v>
      </c>
      <c r="P3712" s="1061">
        <v>234.21</v>
      </c>
      <c r="Q3712" s="1061">
        <v>234.21</v>
      </c>
      <c r="R3712" s="1061">
        <v>234.21</v>
      </c>
      <c r="S3712" s="1061">
        <v>234.21</v>
      </c>
      <c r="T3712" s="1061">
        <v>234.21</v>
      </c>
      <c r="U3712" s="1061">
        <v>234.21</v>
      </c>
      <c r="V3712" s="1061">
        <v>234.21</v>
      </c>
      <c r="W3712" s="1061">
        <v>234.21</v>
      </c>
    </row>
    <row r="3713" spans="1:23">
      <c r="A3713" s="908"/>
      <c r="B3713" s="1061" t="s">
        <v>234</v>
      </c>
      <c r="C3713" s="1061" t="s">
        <v>235</v>
      </c>
      <c r="D3713" s="1061" t="s">
        <v>10607</v>
      </c>
      <c r="E3713" s="1061" t="s">
        <v>13395</v>
      </c>
      <c r="F3713" s="1061" t="s">
        <v>10607</v>
      </c>
      <c r="G3713" s="1061" t="s">
        <v>1739</v>
      </c>
      <c r="H3713" s="1061" t="s">
        <v>129</v>
      </c>
      <c r="I3713" s="1061" t="s">
        <v>21</v>
      </c>
      <c r="J3713" s="1061" t="s">
        <v>7975</v>
      </c>
      <c r="K3713" s="1061" t="s">
        <v>14849</v>
      </c>
      <c r="L3713" s="1061">
        <v>253.17</v>
      </c>
      <c r="M3713" s="1061">
        <v>253.17</v>
      </c>
      <c r="N3713" s="1061">
        <v>253.17</v>
      </c>
      <c r="O3713" s="1061">
        <v>253.17</v>
      </c>
      <c r="P3713" s="1061">
        <v>253.17</v>
      </c>
      <c r="Q3713" s="1061">
        <v>253.17</v>
      </c>
      <c r="R3713" s="1061">
        <v>253.17</v>
      </c>
      <c r="S3713" s="1061">
        <v>253.17</v>
      </c>
      <c r="T3713" s="1061">
        <v>253.17</v>
      </c>
      <c r="U3713" s="1061">
        <v>253.17</v>
      </c>
      <c r="V3713" s="1061">
        <v>253.17</v>
      </c>
      <c r="W3713" s="1061">
        <v>253.17</v>
      </c>
    </row>
    <row r="3714" spans="1:23">
      <c r="A3714" s="908"/>
      <c r="B3714" s="1061" t="s">
        <v>234</v>
      </c>
      <c r="C3714" s="1061" t="s">
        <v>235</v>
      </c>
      <c r="D3714" s="1061" t="s">
        <v>10607</v>
      </c>
      <c r="E3714" s="1061" t="s">
        <v>13396</v>
      </c>
      <c r="F3714" s="1061" t="s">
        <v>10607</v>
      </c>
      <c r="G3714" s="1061" t="s">
        <v>1739</v>
      </c>
      <c r="H3714" s="1061" t="s">
        <v>129</v>
      </c>
      <c r="I3714" s="1061" t="s">
        <v>21</v>
      </c>
      <c r="J3714" s="1061" t="s">
        <v>7975</v>
      </c>
      <c r="K3714" s="1061" t="s">
        <v>14849</v>
      </c>
      <c r="L3714" s="1061">
        <v>306.83</v>
      </c>
      <c r="M3714" s="1061">
        <v>306.83</v>
      </c>
      <c r="N3714" s="1061">
        <v>306.83</v>
      </c>
      <c r="O3714" s="1061">
        <v>306.83</v>
      </c>
      <c r="P3714" s="1061">
        <v>306.83</v>
      </c>
      <c r="Q3714" s="1061">
        <v>306.83</v>
      </c>
      <c r="R3714" s="1061">
        <v>306.83</v>
      </c>
      <c r="S3714" s="1061">
        <v>306.83</v>
      </c>
      <c r="T3714" s="1061">
        <v>306.83</v>
      </c>
      <c r="U3714" s="1061">
        <v>306.83</v>
      </c>
      <c r="V3714" s="1061">
        <v>306.83</v>
      </c>
      <c r="W3714" s="1061">
        <v>306.83</v>
      </c>
    </row>
    <row r="3715" spans="1:23">
      <c r="A3715" s="908"/>
      <c r="B3715" s="1061" t="s">
        <v>234</v>
      </c>
      <c r="C3715" s="1061" t="s">
        <v>235</v>
      </c>
      <c r="D3715" s="1061" t="s">
        <v>10607</v>
      </c>
      <c r="E3715" s="1061" t="s">
        <v>13397</v>
      </c>
      <c r="F3715" s="1061" t="s">
        <v>10607</v>
      </c>
      <c r="G3715" s="1061" t="s">
        <v>1739</v>
      </c>
      <c r="H3715" s="1061" t="s">
        <v>129</v>
      </c>
      <c r="I3715" s="1061" t="s">
        <v>21</v>
      </c>
      <c r="J3715" s="1061" t="s">
        <v>7975</v>
      </c>
      <c r="K3715" s="1061" t="s">
        <v>14849</v>
      </c>
      <c r="L3715" s="1061">
        <v>361.21</v>
      </c>
      <c r="M3715" s="1061">
        <v>361.21</v>
      </c>
      <c r="N3715" s="1061">
        <v>361.21</v>
      </c>
      <c r="O3715" s="1061">
        <v>361.21</v>
      </c>
      <c r="P3715" s="1061">
        <v>361.21</v>
      </c>
      <c r="Q3715" s="1061">
        <v>361.21</v>
      </c>
      <c r="R3715" s="1061">
        <v>361.21</v>
      </c>
      <c r="S3715" s="1061">
        <v>361.21</v>
      </c>
      <c r="T3715" s="1061">
        <v>361.21</v>
      </c>
      <c r="U3715" s="1061">
        <v>361.21</v>
      </c>
      <c r="V3715" s="1061">
        <v>361.21</v>
      </c>
      <c r="W3715" s="1061">
        <v>361.21</v>
      </c>
    </row>
    <row r="3716" spans="1:23">
      <c r="A3716" s="908"/>
      <c r="B3716" s="1061" t="s">
        <v>234</v>
      </c>
      <c r="C3716" s="1061" t="s">
        <v>235</v>
      </c>
      <c r="D3716" s="1061" t="s">
        <v>10607</v>
      </c>
      <c r="E3716" s="1061" t="s">
        <v>13398</v>
      </c>
      <c r="F3716" s="1061" t="s">
        <v>10607</v>
      </c>
      <c r="G3716" s="1061" t="s">
        <v>1739</v>
      </c>
      <c r="H3716" s="1061" t="s">
        <v>129</v>
      </c>
      <c r="I3716" s="1061" t="s">
        <v>21</v>
      </c>
      <c r="J3716" s="1061" t="s">
        <v>7975</v>
      </c>
      <c r="K3716" s="1061" t="s">
        <v>14849</v>
      </c>
      <c r="L3716" s="1061">
        <v>271.70999999999998</v>
      </c>
      <c r="M3716" s="1061">
        <v>271.70999999999998</v>
      </c>
      <c r="N3716" s="1061">
        <v>271.70999999999998</v>
      </c>
      <c r="O3716" s="1061">
        <v>271.70999999999998</v>
      </c>
      <c r="P3716" s="1061">
        <v>271.70999999999998</v>
      </c>
      <c r="Q3716" s="1061">
        <v>271.70999999999998</v>
      </c>
      <c r="R3716" s="1061">
        <v>271.70999999999998</v>
      </c>
      <c r="S3716" s="1061">
        <v>271.70999999999998</v>
      </c>
      <c r="T3716" s="1061">
        <v>271.70999999999998</v>
      </c>
      <c r="U3716" s="1061">
        <v>271.70999999999998</v>
      </c>
      <c r="V3716" s="1061">
        <v>271.70999999999998</v>
      </c>
      <c r="W3716" s="1061">
        <v>271.70999999999998</v>
      </c>
    </row>
    <row r="3717" spans="1:23">
      <c r="A3717" s="908"/>
      <c r="B3717" s="1061" t="s">
        <v>234</v>
      </c>
      <c r="C3717" s="1061" t="s">
        <v>235</v>
      </c>
      <c r="D3717" s="1061" t="s">
        <v>10607</v>
      </c>
      <c r="E3717" s="1061" t="s">
        <v>13399</v>
      </c>
      <c r="F3717" s="1061" t="s">
        <v>10607</v>
      </c>
      <c r="G3717" s="1061" t="s">
        <v>1739</v>
      </c>
      <c r="H3717" s="1061" t="s">
        <v>129</v>
      </c>
      <c r="I3717" s="1061" t="s">
        <v>21</v>
      </c>
      <c r="J3717" s="1061" t="s">
        <v>7975</v>
      </c>
      <c r="K3717" s="1061" t="s">
        <v>14849</v>
      </c>
      <c r="L3717" s="1061">
        <v>474.81</v>
      </c>
      <c r="M3717" s="1061">
        <v>474.81</v>
      </c>
      <c r="N3717" s="1061">
        <v>474.81</v>
      </c>
      <c r="O3717" s="1061">
        <v>474.81</v>
      </c>
      <c r="P3717" s="1061">
        <v>474.81</v>
      </c>
      <c r="Q3717" s="1061">
        <v>474.81</v>
      </c>
      <c r="R3717" s="1061">
        <v>474.81</v>
      </c>
      <c r="S3717" s="1061">
        <v>474.81</v>
      </c>
      <c r="T3717" s="1061">
        <v>474.81</v>
      </c>
      <c r="U3717" s="1061">
        <v>474.81</v>
      </c>
      <c r="V3717" s="1061">
        <v>474.81</v>
      </c>
      <c r="W3717" s="1061">
        <v>474.81</v>
      </c>
    </row>
    <row r="3718" spans="1:23">
      <c r="A3718" s="908"/>
      <c r="B3718" s="1061" t="s">
        <v>234</v>
      </c>
      <c r="C3718" s="1061" t="s">
        <v>235</v>
      </c>
      <c r="D3718" s="1061" t="s">
        <v>10607</v>
      </c>
      <c r="E3718" s="1061" t="s">
        <v>12890</v>
      </c>
      <c r="F3718" s="1061" t="s">
        <v>10607</v>
      </c>
      <c r="G3718" s="1061" t="s">
        <v>1739</v>
      </c>
      <c r="H3718" s="1061" t="s">
        <v>129</v>
      </c>
      <c r="I3718" s="1061" t="s">
        <v>21</v>
      </c>
      <c r="J3718" s="1061" t="s">
        <v>7975</v>
      </c>
      <c r="K3718" s="1061" t="s">
        <v>14849</v>
      </c>
      <c r="L3718" s="1061">
        <v>520.49</v>
      </c>
      <c r="M3718" s="1061">
        <v>520.49</v>
      </c>
      <c r="N3718" s="1061">
        <v>520.49</v>
      </c>
      <c r="O3718" s="1061">
        <v>520.49</v>
      </c>
      <c r="P3718" s="1061">
        <v>520.49</v>
      </c>
      <c r="Q3718" s="1061">
        <v>520.49</v>
      </c>
      <c r="R3718" s="1061">
        <v>520.49</v>
      </c>
      <c r="S3718" s="1061">
        <v>520.49</v>
      </c>
      <c r="T3718" s="1061">
        <v>520.49</v>
      </c>
      <c r="U3718" s="1061">
        <v>520.49</v>
      </c>
      <c r="V3718" s="1061">
        <v>520.49</v>
      </c>
      <c r="W3718" s="1061">
        <v>520.49</v>
      </c>
    </row>
    <row r="3719" spans="1:23">
      <c r="A3719" s="908"/>
      <c r="B3719" s="1061" t="s">
        <v>234</v>
      </c>
      <c r="C3719" s="1061" t="s">
        <v>235</v>
      </c>
      <c r="D3719" s="1061" t="s">
        <v>10607</v>
      </c>
      <c r="E3719" s="1061" t="s">
        <v>13400</v>
      </c>
      <c r="F3719" s="1061" t="s">
        <v>10607</v>
      </c>
      <c r="G3719" s="1061" t="s">
        <v>1739</v>
      </c>
      <c r="H3719" s="1061" t="s">
        <v>129</v>
      </c>
      <c r="I3719" s="1061" t="s">
        <v>21</v>
      </c>
      <c r="J3719" s="1061" t="s">
        <v>7975</v>
      </c>
      <c r="K3719" s="1061" t="s">
        <v>14849</v>
      </c>
      <c r="L3719" s="1061">
        <v>107.53</v>
      </c>
      <c r="M3719" s="1061">
        <v>107.53</v>
      </c>
      <c r="N3719" s="1061">
        <v>107.53</v>
      </c>
      <c r="O3719" s="1061">
        <v>107.53</v>
      </c>
      <c r="P3719" s="1061">
        <v>107.53</v>
      </c>
      <c r="Q3719" s="1061">
        <v>107.53</v>
      </c>
      <c r="R3719" s="1061">
        <v>107.53</v>
      </c>
      <c r="S3719" s="1061">
        <v>107.53</v>
      </c>
      <c r="T3719" s="1061">
        <v>107.53</v>
      </c>
      <c r="U3719" s="1061">
        <v>107.53</v>
      </c>
      <c r="V3719" s="1061">
        <v>107.53</v>
      </c>
      <c r="W3719" s="1061">
        <v>107.53</v>
      </c>
    </row>
    <row r="3720" spans="1:23">
      <c r="A3720" s="908"/>
      <c r="B3720" s="1061" t="s">
        <v>234</v>
      </c>
      <c r="C3720" s="1061" t="s">
        <v>235</v>
      </c>
      <c r="D3720" s="1061" t="s">
        <v>10607</v>
      </c>
      <c r="E3720" s="1061" t="s">
        <v>13401</v>
      </c>
      <c r="F3720" s="1061" t="s">
        <v>10607</v>
      </c>
      <c r="G3720" s="1061" t="s">
        <v>1739</v>
      </c>
      <c r="H3720" s="1061" t="s">
        <v>129</v>
      </c>
      <c r="I3720" s="1061" t="s">
        <v>21</v>
      </c>
      <c r="J3720" s="1061" t="s">
        <v>7975</v>
      </c>
      <c r="K3720" s="1061" t="s">
        <v>14849</v>
      </c>
      <c r="L3720" s="1061">
        <v>214.45</v>
      </c>
      <c r="M3720" s="1061">
        <v>214.45</v>
      </c>
      <c r="N3720" s="1061">
        <v>214.45</v>
      </c>
      <c r="O3720" s="1061">
        <v>214.45</v>
      </c>
      <c r="P3720" s="1061">
        <v>214.45</v>
      </c>
      <c r="Q3720" s="1061">
        <v>214.45</v>
      </c>
      <c r="R3720" s="1061">
        <v>214.45</v>
      </c>
      <c r="S3720" s="1061">
        <v>214.45</v>
      </c>
      <c r="T3720" s="1061">
        <v>214.45</v>
      </c>
      <c r="U3720" s="1061">
        <v>214.45</v>
      </c>
      <c r="V3720" s="1061">
        <v>214.45</v>
      </c>
      <c r="W3720" s="1061">
        <v>214.45</v>
      </c>
    </row>
    <row r="3721" spans="1:23">
      <c r="A3721" s="908"/>
      <c r="B3721" s="1061" t="s">
        <v>234</v>
      </c>
      <c r="C3721" s="1061" t="s">
        <v>235</v>
      </c>
      <c r="D3721" s="1061" t="s">
        <v>10607</v>
      </c>
      <c r="E3721" s="1061" t="s">
        <v>13402</v>
      </c>
      <c r="F3721" s="1061" t="s">
        <v>10607</v>
      </c>
      <c r="G3721" s="1061" t="s">
        <v>1739</v>
      </c>
      <c r="H3721" s="1061" t="s">
        <v>129</v>
      </c>
      <c r="I3721" s="1061" t="s">
        <v>21</v>
      </c>
      <c r="J3721" s="1061" t="s">
        <v>7975</v>
      </c>
      <c r="K3721" s="1061" t="s">
        <v>14849</v>
      </c>
      <c r="L3721" s="1061">
        <v>259.86</v>
      </c>
      <c r="M3721" s="1061">
        <v>259.86</v>
      </c>
      <c r="N3721" s="1061">
        <v>259.86</v>
      </c>
      <c r="O3721" s="1061">
        <v>259.86</v>
      </c>
      <c r="P3721" s="1061">
        <v>259.86</v>
      </c>
      <c r="Q3721" s="1061">
        <v>259.86</v>
      </c>
      <c r="R3721" s="1061">
        <v>259.86</v>
      </c>
      <c r="S3721" s="1061">
        <v>259.86</v>
      </c>
      <c r="T3721" s="1061">
        <v>259.86</v>
      </c>
      <c r="U3721" s="1061">
        <v>259.86</v>
      </c>
      <c r="V3721" s="1061">
        <v>259.86</v>
      </c>
      <c r="W3721" s="1061">
        <v>259.86</v>
      </c>
    </row>
    <row r="3722" spans="1:23">
      <c r="A3722" s="908"/>
      <c r="B3722" s="1061" t="s">
        <v>234</v>
      </c>
      <c r="C3722" s="1061" t="s">
        <v>235</v>
      </c>
      <c r="D3722" s="1061" t="s">
        <v>10607</v>
      </c>
      <c r="E3722" s="1061" t="s">
        <v>12891</v>
      </c>
      <c r="F3722" s="1061" t="s">
        <v>10607</v>
      </c>
      <c r="G3722" s="1061" t="s">
        <v>1739</v>
      </c>
      <c r="H3722" s="1061" t="s">
        <v>129</v>
      </c>
      <c r="I3722" s="1061" t="s">
        <v>21</v>
      </c>
      <c r="J3722" s="1061" t="s">
        <v>7975</v>
      </c>
      <c r="K3722" s="1061" t="s">
        <v>14849</v>
      </c>
      <c r="L3722" s="1061">
        <v>554.57000000000005</v>
      </c>
      <c r="M3722" s="1061">
        <v>554.57000000000005</v>
      </c>
      <c r="N3722" s="1061">
        <v>554.57000000000005</v>
      </c>
      <c r="O3722" s="1061">
        <v>554.57000000000005</v>
      </c>
      <c r="P3722" s="1061">
        <v>554.57000000000005</v>
      </c>
      <c r="Q3722" s="1061">
        <v>554.57000000000005</v>
      </c>
      <c r="R3722" s="1061">
        <v>554.57000000000005</v>
      </c>
      <c r="S3722" s="1061">
        <v>554.57000000000005</v>
      </c>
      <c r="T3722" s="1061">
        <v>554.57000000000005</v>
      </c>
      <c r="U3722" s="1061">
        <v>554.57000000000005</v>
      </c>
      <c r="V3722" s="1061">
        <v>554.57000000000005</v>
      </c>
      <c r="W3722" s="1061">
        <v>554.57000000000005</v>
      </c>
    </row>
    <row r="3723" spans="1:23">
      <c r="A3723" s="908"/>
      <c r="B3723" s="1061" t="s">
        <v>234</v>
      </c>
      <c r="C3723" s="1061" t="s">
        <v>235</v>
      </c>
      <c r="D3723" s="1061" t="s">
        <v>10607</v>
      </c>
      <c r="E3723" s="1061" t="s">
        <v>13403</v>
      </c>
      <c r="F3723" s="1061" t="s">
        <v>10607</v>
      </c>
      <c r="G3723" s="1061" t="s">
        <v>1739</v>
      </c>
      <c r="H3723" s="1061" t="s">
        <v>129</v>
      </c>
      <c r="I3723" s="1061" t="s">
        <v>21</v>
      </c>
      <c r="J3723" s="1061" t="s">
        <v>7975</v>
      </c>
      <c r="K3723" s="1061" t="s">
        <v>14849</v>
      </c>
      <c r="L3723" s="1061">
        <v>381.08</v>
      </c>
      <c r="M3723" s="1061">
        <v>381.08</v>
      </c>
      <c r="N3723" s="1061">
        <v>381.08</v>
      </c>
      <c r="O3723" s="1061">
        <v>381.08</v>
      </c>
      <c r="P3723" s="1061">
        <v>381.08</v>
      </c>
      <c r="Q3723" s="1061">
        <v>381.08</v>
      </c>
      <c r="R3723" s="1061">
        <v>381.08</v>
      </c>
      <c r="S3723" s="1061">
        <v>381.08</v>
      </c>
      <c r="T3723" s="1061">
        <v>381.08</v>
      </c>
      <c r="U3723" s="1061">
        <v>381.08</v>
      </c>
      <c r="V3723" s="1061">
        <v>381.08</v>
      </c>
      <c r="W3723" s="1061">
        <v>381.08</v>
      </c>
    </row>
    <row r="3724" spans="1:23">
      <c r="A3724" s="908"/>
      <c r="B3724" s="1061" t="s">
        <v>234</v>
      </c>
      <c r="C3724" s="1061" t="s">
        <v>235</v>
      </c>
      <c r="D3724" s="1061" t="s">
        <v>10607</v>
      </c>
      <c r="E3724" s="1061" t="s">
        <v>13404</v>
      </c>
      <c r="F3724" s="1061" t="s">
        <v>10607</v>
      </c>
      <c r="G3724" s="1061" t="s">
        <v>1739</v>
      </c>
      <c r="H3724" s="1061" t="s">
        <v>129</v>
      </c>
      <c r="I3724" s="1061" t="s">
        <v>21</v>
      </c>
      <c r="J3724" s="1061" t="s">
        <v>7975</v>
      </c>
      <c r="K3724" s="1061" t="s">
        <v>14849</v>
      </c>
      <c r="L3724" s="1061">
        <v>244.3</v>
      </c>
      <c r="M3724" s="1061">
        <v>244.3</v>
      </c>
      <c r="N3724" s="1061">
        <v>244.3</v>
      </c>
      <c r="O3724" s="1061">
        <v>244.3</v>
      </c>
      <c r="P3724" s="1061">
        <v>244.3</v>
      </c>
      <c r="Q3724" s="1061">
        <v>244.3</v>
      </c>
      <c r="R3724" s="1061">
        <v>244.3</v>
      </c>
      <c r="S3724" s="1061">
        <v>244.3</v>
      </c>
      <c r="T3724" s="1061">
        <v>244.3</v>
      </c>
      <c r="U3724" s="1061">
        <v>244.3</v>
      </c>
      <c r="V3724" s="1061">
        <v>244.3</v>
      </c>
      <c r="W3724" s="1061">
        <v>244.3</v>
      </c>
    </row>
    <row r="3725" spans="1:23">
      <c r="A3725" s="908"/>
      <c r="B3725" s="1061" t="s">
        <v>234</v>
      </c>
      <c r="C3725" s="1061" t="s">
        <v>235</v>
      </c>
      <c r="D3725" s="1061" t="s">
        <v>5455</v>
      </c>
      <c r="E3725" s="1061" t="s">
        <v>8728</v>
      </c>
      <c r="F3725" s="1061" t="s">
        <v>10618</v>
      </c>
      <c r="G3725" s="1061" t="s">
        <v>1739</v>
      </c>
      <c r="H3725" s="1061" t="s">
        <v>129</v>
      </c>
      <c r="I3725" s="1061" t="s">
        <v>21</v>
      </c>
      <c r="J3725" s="1061" t="s">
        <v>7975</v>
      </c>
      <c r="K3725" s="1061" t="s">
        <v>14849</v>
      </c>
      <c r="L3725" s="1061">
        <v>20.79</v>
      </c>
      <c r="M3725" s="1061">
        <v>20.79</v>
      </c>
      <c r="N3725" s="1061">
        <v>20.79</v>
      </c>
      <c r="O3725" s="1061">
        <v>20.79</v>
      </c>
      <c r="P3725" s="1061">
        <v>20.79</v>
      </c>
      <c r="Q3725" s="1061">
        <v>20.79</v>
      </c>
      <c r="R3725" s="1061">
        <v>20.79</v>
      </c>
      <c r="S3725" s="1061">
        <v>20.79</v>
      </c>
      <c r="T3725" s="1061">
        <v>20.79</v>
      </c>
      <c r="U3725" s="1061">
        <v>20.79</v>
      </c>
      <c r="V3725" s="1061">
        <v>20.79</v>
      </c>
      <c r="W3725" s="1061">
        <v>20.79</v>
      </c>
    </row>
    <row r="3726" spans="1:23">
      <c r="A3726" s="908"/>
      <c r="B3726" s="1061" t="s">
        <v>234</v>
      </c>
      <c r="C3726" s="1061" t="s">
        <v>235</v>
      </c>
      <c r="D3726" s="1061" t="s">
        <v>5905</v>
      </c>
      <c r="E3726" s="1061" t="s">
        <v>6959</v>
      </c>
      <c r="F3726" s="1061" t="s">
        <v>6960</v>
      </c>
      <c r="G3726" s="1061" t="s">
        <v>1739</v>
      </c>
      <c r="H3726" s="1061" t="s">
        <v>129</v>
      </c>
      <c r="I3726" s="1061" t="s">
        <v>21</v>
      </c>
      <c r="J3726" s="1061" t="s">
        <v>7975</v>
      </c>
      <c r="K3726" s="1061" t="s">
        <v>14849</v>
      </c>
      <c r="L3726" s="1061">
        <v>13.19</v>
      </c>
      <c r="M3726" s="1061">
        <v>13.19</v>
      </c>
      <c r="N3726" s="1061">
        <v>13.19</v>
      </c>
      <c r="O3726" s="1061">
        <v>13.19</v>
      </c>
      <c r="P3726" s="1061">
        <v>13.19</v>
      </c>
      <c r="Q3726" s="1061">
        <v>13.19</v>
      </c>
      <c r="R3726" s="1061">
        <v>13.19</v>
      </c>
      <c r="S3726" s="1061">
        <v>13.19</v>
      </c>
      <c r="T3726" s="1061">
        <v>13.19</v>
      </c>
      <c r="U3726" s="1061">
        <v>13.19</v>
      </c>
      <c r="V3726" s="1061">
        <v>13.19</v>
      </c>
      <c r="W3726" s="1061">
        <v>13.19</v>
      </c>
    </row>
    <row r="3727" spans="1:23">
      <c r="A3727" s="908"/>
      <c r="B3727" s="1061" t="s">
        <v>234</v>
      </c>
      <c r="C3727" s="1061" t="s">
        <v>235</v>
      </c>
      <c r="D3727" s="1061" t="s">
        <v>5935</v>
      </c>
      <c r="E3727" s="1061" t="s">
        <v>5904</v>
      </c>
      <c r="F3727" s="1061" t="s">
        <v>5905</v>
      </c>
      <c r="G3727" s="1061" t="s">
        <v>1739</v>
      </c>
      <c r="H3727" s="1061" t="s">
        <v>129</v>
      </c>
      <c r="I3727" s="1061" t="s">
        <v>21</v>
      </c>
      <c r="J3727" s="1061" t="s">
        <v>7975</v>
      </c>
      <c r="K3727" s="1061" t="s">
        <v>14849</v>
      </c>
      <c r="L3727" s="1061">
        <v>7.06</v>
      </c>
      <c r="M3727" s="1061">
        <v>7.06</v>
      </c>
      <c r="N3727" s="1061">
        <v>7.06</v>
      </c>
      <c r="O3727" s="1061">
        <v>7.06</v>
      </c>
      <c r="P3727" s="1061">
        <v>7.06</v>
      </c>
      <c r="Q3727" s="1061">
        <v>7.06</v>
      </c>
      <c r="R3727" s="1061">
        <v>7.06</v>
      </c>
      <c r="S3727" s="1061">
        <v>7.06</v>
      </c>
      <c r="T3727" s="1061">
        <v>7.06</v>
      </c>
      <c r="U3727" s="1061">
        <v>7.06</v>
      </c>
      <c r="V3727" s="1061">
        <v>7.06</v>
      </c>
      <c r="W3727" s="1061">
        <v>7.06</v>
      </c>
    </row>
    <row r="3728" spans="1:23">
      <c r="A3728" s="908"/>
      <c r="B3728" s="1061" t="s">
        <v>234</v>
      </c>
      <c r="C3728" s="1061" t="s">
        <v>235</v>
      </c>
      <c r="D3728" s="1061" t="s">
        <v>5935</v>
      </c>
      <c r="E3728" s="1061" t="s">
        <v>5906</v>
      </c>
      <c r="F3728" s="1061" t="s">
        <v>5907</v>
      </c>
      <c r="G3728" s="1061" t="s">
        <v>1739</v>
      </c>
      <c r="H3728" s="1061" t="s">
        <v>129</v>
      </c>
      <c r="I3728" s="1061" t="s">
        <v>21</v>
      </c>
      <c r="J3728" s="1061" t="s">
        <v>7975</v>
      </c>
      <c r="K3728" s="1061" t="s">
        <v>14849</v>
      </c>
      <c r="L3728" s="1061">
        <v>5.09</v>
      </c>
      <c r="M3728" s="1061">
        <v>5.09</v>
      </c>
      <c r="N3728" s="1061">
        <v>5.09</v>
      </c>
      <c r="O3728" s="1061">
        <v>5.09</v>
      </c>
      <c r="P3728" s="1061">
        <v>5.09</v>
      </c>
      <c r="Q3728" s="1061">
        <v>5.09</v>
      </c>
      <c r="R3728" s="1061">
        <v>5.09</v>
      </c>
      <c r="S3728" s="1061">
        <v>5.09</v>
      </c>
      <c r="T3728" s="1061">
        <v>5.09</v>
      </c>
      <c r="U3728" s="1061">
        <v>5.09</v>
      </c>
      <c r="V3728" s="1061">
        <v>5.09</v>
      </c>
      <c r="W3728" s="1061">
        <v>5.09</v>
      </c>
    </row>
    <row r="3729" spans="1:23">
      <c r="A3729" s="908"/>
      <c r="B3729" s="1061" t="s">
        <v>234</v>
      </c>
      <c r="C3729" s="1061" t="s">
        <v>235</v>
      </c>
      <c r="D3729" s="1061" t="s">
        <v>2988</v>
      </c>
      <c r="E3729" s="1061" t="s">
        <v>5908</v>
      </c>
      <c r="F3729" s="1061" t="s">
        <v>5905</v>
      </c>
      <c r="G3729" s="1061" t="s">
        <v>1739</v>
      </c>
      <c r="H3729" s="1061" t="s">
        <v>129</v>
      </c>
      <c r="I3729" s="1061" t="s">
        <v>21</v>
      </c>
      <c r="J3729" s="1061" t="s">
        <v>7975</v>
      </c>
      <c r="K3729" s="1061" t="s">
        <v>14849</v>
      </c>
      <c r="L3729" s="1061">
        <v>6.07</v>
      </c>
      <c r="M3729" s="1061">
        <v>6.07</v>
      </c>
      <c r="N3729" s="1061">
        <v>6.07</v>
      </c>
      <c r="O3729" s="1061">
        <v>6.07</v>
      </c>
      <c r="P3729" s="1061">
        <v>6.07</v>
      </c>
      <c r="Q3729" s="1061">
        <v>6.07</v>
      </c>
      <c r="R3729" s="1061">
        <v>6.07</v>
      </c>
      <c r="S3729" s="1061">
        <v>6.07</v>
      </c>
      <c r="T3729" s="1061">
        <v>6.07</v>
      </c>
      <c r="U3729" s="1061">
        <v>6.07</v>
      </c>
      <c r="V3729" s="1061">
        <v>6.07</v>
      </c>
      <c r="W3729" s="1061">
        <v>6.07</v>
      </c>
    </row>
    <row r="3730" spans="1:23">
      <c r="A3730" s="908"/>
      <c r="B3730" s="1061" t="s">
        <v>234</v>
      </c>
      <c r="C3730" s="1061" t="s">
        <v>235</v>
      </c>
      <c r="D3730" s="1061" t="s">
        <v>5935</v>
      </c>
      <c r="E3730" s="1061" t="s">
        <v>5909</v>
      </c>
      <c r="F3730" s="1061" t="s">
        <v>5910</v>
      </c>
      <c r="G3730" s="1061" t="s">
        <v>1739</v>
      </c>
      <c r="H3730" s="1061" t="s">
        <v>129</v>
      </c>
      <c r="I3730" s="1061" t="s">
        <v>21</v>
      </c>
      <c r="J3730" s="1061" t="s">
        <v>7975</v>
      </c>
      <c r="K3730" s="1061" t="s">
        <v>14849</v>
      </c>
      <c r="L3730" s="1061">
        <v>1.55</v>
      </c>
      <c r="M3730" s="1061">
        <v>1.55</v>
      </c>
      <c r="N3730" s="1061">
        <v>1.55</v>
      </c>
      <c r="O3730" s="1061">
        <v>1.55</v>
      </c>
      <c r="P3730" s="1061">
        <v>1.55</v>
      </c>
      <c r="Q3730" s="1061">
        <v>1.55</v>
      </c>
      <c r="R3730" s="1061">
        <v>1.55</v>
      </c>
      <c r="S3730" s="1061">
        <v>1.55</v>
      </c>
      <c r="T3730" s="1061">
        <v>1.55</v>
      </c>
      <c r="U3730" s="1061">
        <v>1.55</v>
      </c>
      <c r="V3730" s="1061">
        <v>1.55</v>
      </c>
      <c r="W3730" s="1061">
        <v>1.55</v>
      </c>
    </row>
    <row r="3731" spans="1:23">
      <c r="A3731" s="908"/>
      <c r="B3731" s="1061" t="s">
        <v>234</v>
      </c>
      <c r="C3731" s="1061" t="s">
        <v>235</v>
      </c>
      <c r="D3731" s="1061" t="s">
        <v>2988</v>
      </c>
      <c r="E3731" s="1061" t="s">
        <v>5911</v>
      </c>
      <c r="F3731" s="1061" t="s">
        <v>5912</v>
      </c>
      <c r="G3731" s="1061" t="s">
        <v>1739</v>
      </c>
      <c r="H3731" s="1061" t="s">
        <v>129</v>
      </c>
      <c r="I3731" s="1061" t="s">
        <v>21</v>
      </c>
      <c r="J3731" s="1061" t="s">
        <v>7975</v>
      </c>
      <c r="K3731" s="1061" t="s">
        <v>14849</v>
      </c>
      <c r="L3731" s="1061">
        <v>1.96</v>
      </c>
      <c r="M3731" s="1061">
        <v>1.96</v>
      </c>
      <c r="N3731" s="1061">
        <v>1.96</v>
      </c>
      <c r="O3731" s="1061">
        <v>1.96</v>
      </c>
      <c r="P3731" s="1061">
        <v>1.96</v>
      </c>
      <c r="Q3731" s="1061">
        <v>1.96</v>
      </c>
      <c r="R3731" s="1061">
        <v>1.96</v>
      </c>
      <c r="S3731" s="1061">
        <v>1.96</v>
      </c>
      <c r="T3731" s="1061">
        <v>1.96</v>
      </c>
      <c r="U3731" s="1061">
        <v>1.96</v>
      </c>
      <c r="V3731" s="1061">
        <v>1.96</v>
      </c>
      <c r="W3731" s="1061">
        <v>1.96</v>
      </c>
    </row>
    <row r="3732" spans="1:23">
      <c r="A3732" s="908"/>
      <c r="B3732" s="1061" t="s">
        <v>234</v>
      </c>
      <c r="C3732" s="1061" t="s">
        <v>235</v>
      </c>
      <c r="D3732" s="1061" t="s">
        <v>2988</v>
      </c>
      <c r="E3732" s="1061" t="s">
        <v>5913</v>
      </c>
      <c r="F3732" s="1061" t="s">
        <v>5914</v>
      </c>
      <c r="G3732" s="1061" t="s">
        <v>1739</v>
      </c>
      <c r="H3732" s="1061" t="s">
        <v>129</v>
      </c>
      <c r="I3732" s="1061" t="s">
        <v>21</v>
      </c>
      <c r="J3732" s="1061" t="s">
        <v>7975</v>
      </c>
      <c r="K3732" s="1061" t="s">
        <v>14849</v>
      </c>
      <c r="L3732" s="1061">
        <v>6.41</v>
      </c>
      <c r="M3732" s="1061">
        <v>6.41</v>
      </c>
      <c r="N3732" s="1061">
        <v>6.41</v>
      </c>
      <c r="O3732" s="1061">
        <v>6.41</v>
      </c>
      <c r="P3732" s="1061">
        <v>6.41</v>
      </c>
      <c r="Q3732" s="1061">
        <v>6.41</v>
      </c>
      <c r="R3732" s="1061">
        <v>6.41</v>
      </c>
      <c r="S3732" s="1061">
        <v>6.41</v>
      </c>
      <c r="T3732" s="1061">
        <v>6.41</v>
      </c>
      <c r="U3732" s="1061">
        <v>6.41</v>
      </c>
      <c r="V3732" s="1061">
        <v>6.41</v>
      </c>
      <c r="W3732" s="1061">
        <v>6.41</v>
      </c>
    </row>
    <row r="3733" spans="1:23">
      <c r="A3733" s="908"/>
      <c r="B3733" s="1061" t="s">
        <v>234</v>
      </c>
      <c r="C3733" s="1061" t="s">
        <v>235</v>
      </c>
      <c r="D3733" s="1061" t="s">
        <v>5935</v>
      </c>
      <c r="E3733" s="1061" t="s">
        <v>5915</v>
      </c>
      <c r="F3733" s="1061" t="s">
        <v>5905</v>
      </c>
      <c r="G3733" s="1061" t="s">
        <v>1739</v>
      </c>
      <c r="H3733" s="1061" t="s">
        <v>129</v>
      </c>
      <c r="I3733" s="1061" t="s">
        <v>21</v>
      </c>
      <c r="J3733" s="1061" t="s">
        <v>7975</v>
      </c>
      <c r="K3733" s="1061" t="s">
        <v>14849</v>
      </c>
      <c r="L3733" s="1061">
        <v>6.64</v>
      </c>
      <c r="M3733" s="1061">
        <v>6.64</v>
      </c>
      <c r="N3733" s="1061">
        <v>6.64</v>
      </c>
      <c r="O3733" s="1061">
        <v>6.64</v>
      </c>
      <c r="P3733" s="1061">
        <v>6.64</v>
      </c>
      <c r="Q3733" s="1061">
        <v>6.64</v>
      </c>
      <c r="R3733" s="1061">
        <v>6.64</v>
      </c>
      <c r="S3733" s="1061">
        <v>6.64</v>
      </c>
      <c r="T3733" s="1061">
        <v>6.64</v>
      </c>
      <c r="U3733" s="1061">
        <v>6.64</v>
      </c>
      <c r="V3733" s="1061">
        <v>6.64</v>
      </c>
      <c r="W3733" s="1061">
        <v>6.64</v>
      </c>
    </row>
    <row r="3734" spans="1:23">
      <c r="A3734" s="908"/>
      <c r="B3734" s="1061" t="s">
        <v>234</v>
      </c>
      <c r="C3734" s="1061" t="s">
        <v>235</v>
      </c>
      <c r="D3734" s="1061" t="s">
        <v>5935</v>
      </c>
      <c r="E3734" s="1061" t="s">
        <v>13641</v>
      </c>
      <c r="F3734" s="1061" t="s">
        <v>13642</v>
      </c>
      <c r="G3734" s="1061" t="s">
        <v>1739</v>
      </c>
      <c r="H3734" s="1061" t="s">
        <v>129</v>
      </c>
      <c r="I3734" s="1061" t="s">
        <v>21</v>
      </c>
      <c r="J3734" s="1061" t="s">
        <v>7975</v>
      </c>
      <c r="K3734" s="1061" t="s">
        <v>14849</v>
      </c>
      <c r="L3734" s="1061">
        <v>2.0499999999999998</v>
      </c>
      <c r="M3734" s="1061">
        <v>2.0499999999999998</v>
      </c>
      <c r="N3734" s="1061">
        <v>2.0499999999999998</v>
      </c>
      <c r="O3734" s="1061">
        <v>2.0499999999999998</v>
      </c>
      <c r="P3734" s="1061">
        <v>2.0499999999999998</v>
      </c>
      <c r="Q3734" s="1061">
        <v>2.0499999999999998</v>
      </c>
      <c r="R3734" s="1061">
        <v>2.0499999999999998</v>
      </c>
      <c r="S3734" s="1061">
        <v>2.0499999999999998</v>
      </c>
      <c r="T3734" s="1061">
        <v>2.0499999999999998</v>
      </c>
      <c r="U3734" s="1061">
        <v>2.0499999999999998</v>
      </c>
      <c r="V3734" s="1061">
        <v>2.0499999999999998</v>
      </c>
      <c r="W3734" s="1061">
        <v>2.0499999999999998</v>
      </c>
    </row>
    <row r="3735" spans="1:23">
      <c r="A3735" s="908"/>
      <c r="B3735" s="1061" t="s">
        <v>234</v>
      </c>
      <c r="C3735" s="1061" t="s">
        <v>235</v>
      </c>
      <c r="D3735" s="1061" t="s">
        <v>2988</v>
      </c>
      <c r="E3735" s="1061" t="s">
        <v>5916</v>
      </c>
      <c r="F3735" s="1061" t="s">
        <v>5917</v>
      </c>
      <c r="G3735" s="1061" t="s">
        <v>1739</v>
      </c>
      <c r="H3735" s="1061" t="s">
        <v>129</v>
      </c>
      <c r="I3735" s="1061" t="s">
        <v>21</v>
      </c>
      <c r="J3735" s="1061" t="s">
        <v>7975</v>
      </c>
      <c r="K3735" s="1061" t="s">
        <v>14849</v>
      </c>
      <c r="L3735" s="1061">
        <v>3.96</v>
      </c>
      <c r="M3735" s="1061">
        <v>3.96</v>
      </c>
      <c r="N3735" s="1061">
        <v>3.96</v>
      </c>
      <c r="O3735" s="1061">
        <v>3.96</v>
      </c>
      <c r="P3735" s="1061">
        <v>3.96</v>
      </c>
      <c r="Q3735" s="1061">
        <v>3.96</v>
      </c>
      <c r="R3735" s="1061">
        <v>3.96</v>
      </c>
      <c r="S3735" s="1061">
        <v>3.96</v>
      </c>
      <c r="T3735" s="1061">
        <v>3.96</v>
      </c>
      <c r="U3735" s="1061">
        <v>3.96</v>
      </c>
      <c r="V3735" s="1061">
        <v>3.96</v>
      </c>
      <c r="W3735" s="1061">
        <v>3.96</v>
      </c>
    </row>
    <row r="3736" spans="1:23">
      <c r="A3736" s="908"/>
      <c r="B3736" s="1061" t="s">
        <v>234</v>
      </c>
      <c r="C3736" s="1061" t="s">
        <v>235</v>
      </c>
      <c r="D3736" s="1061" t="s">
        <v>2988</v>
      </c>
      <c r="E3736" s="1061" t="s">
        <v>5918</v>
      </c>
      <c r="F3736" s="1061" t="s">
        <v>5919</v>
      </c>
      <c r="G3736" s="1061" t="s">
        <v>1739</v>
      </c>
      <c r="H3736" s="1061" t="s">
        <v>129</v>
      </c>
      <c r="I3736" s="1061" t="s">
        <v>21</v>
      </c>
      <c r="J3736" s="1061" t="s">
        <v>7975</v>
      </c>
      <c r="K3736" s="1061" t="s">
        <v>14849</v>
      </c>
      <c r="L3736" s="1061">
        <v>2.2400000000000002</v>
      </c>
      <c r="M3736" s="1061">
        <v>2.2400000000000002</v>
      </c>
      <c r="N3736" s="1061">
        <v>2.2400000000000002</v>
      </c>
      <c r="O3736" s="1061">
        <v>2.2400000000000002</v>
      </c>
      <c r="P3736" s="1061">
        <v>2.2400000000000002</v>
      </c>
      <c r="Q3736" s="1061">
        <v>2.2400000000000002</v>
      </c>
      <c r="R3736" s="1061">
        <v>2.2400000000000002</v>
      </c>
      <c r="S3736" s="1061">
        <v>2.2400000000000002</v>
      </c>
      <c r="T3736" s="1061">
        <v>2.2400000000000002</v>
      </c>
      <c r="U3736" s="1061">
        <v>2.2400000000000002</v>
      </c>
      <c r="V3736" s="1061">
        <v>2.2400000000000002</v>
      </c>
      <c r="W3736" s="1061">
        <v>2.2400000000000002</v>
      </c>
    </row>
    <row r="3737" spans="1:23">
      <c r="A3737" s="908"/>
      <c r="B3737" s="1061" t="s">
        <v>234</v>
      </c>
      <c r="C3737" s="1061" t="s">
        <v>235</v>
      </c>
      <c r="D3737" s="1061" t="s">
        <v>5935</v>
      </c>
      <c r="E3737" s="1061" t="s">
        <v>5920</v>
      </c>
      <c r="F3737" s="1061" t="s">
        <v>5921</v>
      </c>
      <c r="G3737" s="1061" t="s">
        <v>1739</v>
      </c>
      <c r="H3737" s="1061" t="s">
        <v>129</v>
      </c>
      <c r="I3737" s="1061" t="s">
        <v>21</v>
      </c>
      <c r="J3737" s="1061" t="s">
        <v>7975</v>
      </c>
      <c r="K3737" s="1061" t="s">
        <v>14849</v>
      </c>
      <c r="L3737" s="1061">
        <v>5.27</v>
      </c>
      <c r="M3737" s="1061">
        <v>5.27</v>
      </c>
      <c r="N3737" s="1061">
        <v>5.27</v>
      </c>
      <c r="O3737" s="1061">
        <v>5.27</v>
      </c>
      <c r="P3737" s="1061">
        <v>5.27</v>
      </c>
      <c r="Q3737" s="1061">
        <v>5.27</v>
      </c>
      <c r="R3737" s="1061">
        <v>5.27</v>
      </c>
      <c r="S3737" s="1061">
        <v>5.27</v>
      </c>
      <c r="T3737" s="1061">
        <v>5.27</v>
      </c>
      <c r="U3737" s="1061">
        <v>5.27</v>
      </c>
      <c r="V3737" s="1061">
        <v>5.27</v>
      </c>
      <c r="W3737" s="1061">
        <v>5.27</v>
      </c>
    </row>
    <row r="3738" spans="1:23">
      <c r="A3738" s="908"/>
      <c r="B3738" s="1061" t="s">
        <v>234</v>
      </c>
      <c r="C3738" s="1061" t="s">
        <v>235</v>
      </c>
      <c r="D3738" s="1061" t="s">
        <v>2988</v>
      </c>
      <c r="E3738" s="1061" t="s">
        <v>5922</v>
      </c>
      <c r="F3738" s="1061" t="s">
        <v>5905</v>
      </c>
      <c r="G3738" s="1061" t="s">
        <v>1739</v>
      </c>
      <c r="H3738" s="1061" t="s">
        <v>129</v>
      </c>
      <c r="I3738" s="1061" t="s">
        <v>21</v>
      </c>
      <c r="J3738" s="1061" t="s">
        <v>7975</v>
      </c>
      <c r="K3738" s="1061" t="s">
        <v>14849</v>
      </c>
      <c r="L3738" s="1061">
        <v>17.16</v>
      </c>
      <c r="M3738" s="1061">
        <v>17.16</v>
      </c>
      <c r="N3738" s="1061">
        <v>17.16</v>
      </c>
      <c r="O3738" s="1061">
        <v>17.16</v>
      </c>
      <c r="P3738" s="1061">
        <v>17.16</v>
      </c>
      <c r="Q3738" s="1061">
        <v>17.16</v>
      </c>
      <c r="R3738" s="1061">
        <v>17.16</v>
      </c>
      <c r="S3738" s="1061">
        <v>17.16</v>
      </c>
      <c r="T3738" s="1061">
        <v>17.16</v>
      </c>
      <c r="U3738" s="1061">
        <v>17.16</v>
      </c>
      <c r="V3738" s="1061">
        <v>17.16</v>
      </c>
      <c r="W3738" s="1061">
        <v>17.16</v>
      </c>
    </row>
    <row r="3739" spans="1:23">
      <c r="A3739" s="908"/>
      <c r="B3739" s="1061" t="s">
        <v>234</v>
      </c>
      <c r="C3739" s="1061" t="s">
        <v>235</v>
      </c>
      <c r="D3739" s="1061" t="s">
        <v>2988</v>
      </c>
      <c r="E3739" s="1061" t="s">
        <v>5923</v>
      </c>
      <c r="F3739" s="1061" t="s">
        <v>5924</v>
      </c>
      <c r="G3739" s="1061" t="s">
        <v>1739</v>
      </c>
      <c r="H3739" s="1061" t="s">
        <v>129</v>
      </c>
      <c r="I3739" s="1061" t="s">
        <v>21</v>
      </c>
      <c r="J3739" s="1061" t="s">
        <v>7975</v>
      </c>
      <c r="K3739" s="1061" t="s">
        <v>14849</v>
      </c>
      <c r="L3739" s="1061">
        <v>3.55</v>
      </c>
      <c r="M3739" s="1061">
        <v>3.55</v>
      </c>
      <c r="N3739" s="1061">
        <v>3.55</v>
      </c>
      <c r="O3739" s="1061">
        <v>3.55</v>
      </c>
      <c r="P3739" s="1061">
        <v>3.55</v>
      </c>
      <c r="Q3739" s="1061">
        <v>3.55</v>
      </c>
      <c r="R3739" s="1061">
        <v>3.55</v>
      </c>
      <c r="S3739" s="1061">
        <v>3.55</v>
      </c>
      <c r="T3739" s="1061">
        <v>3.55</v>
      </c>
      <c r="U3739" s="1061">
        <v>3.55</v>
      </c>
      <c r="V3739" s="1061">
        <v>3.55</v>
      </c>
      <c r="W3739" s="1061">
        <v>3.55</v>
      </c>
    </row>
    <row r="3740" spans="1:23">
      <c r="A3740" s="908"/>
      <c r="B3740" s="1061" t="s">
        <v>234</v>
      </c>
      <c r="C3740" s="1061" t="s">
        <v>235</v>
      </c>
      <c r="D3740" s="1061" t="s">
        <v>5935</v>
      </c>
      <c r="E3740" s="1061" t="s">
        <v>5925</v>
      </c>
      <c r="F3740" s="1061" t="s">
        <v>5926</v>
      </c>
      <c r="G3740" s="1061" t="s">
        <v>1739</v>
      </c>
      <c r="H3740" s="1061" t="s">
        <v>129</v>
      </c>
      <c r="I3740" s="1061" t="s">
        <v>21</v>
      </c>
      <c r="J3740" s="1061" t="s">
        <v>7975</v>
      </c>
      <c r="K3740" s="1061" t="s">
        <v>14849</v>
      </c>
      <c r="L3740" s="1061">
        <v>5.64</v>
      </c>
      <c r="M3740" s="1061">
        <v>5.64</v>
      </c>
      <c r="N3740" s="1061">
        <v>5.64</v>
      </c>
      <c r="O3740" s="1061">
        <v>5.64</v>
      </c>
      <c r="P3740" s="1061">
        <v>5.64</v>
      </c>
      <c r="Q3740" s="1061">
        <v>5.64</v>
      </c>
      <c r="R3740" s="1061">
        <v>5.64</v>
      </c>
      <c r="S3740" s="1061">
        <v>5.64</v>
      </c>
      <c r="T3740" s="1061">
        <v>5.64</v>
      </c>
      <c r="U3740" s="1061">
        <v>5.64</v>
      </c>
      <c r="V3740" s="1061">
        <v>5.64</v>
      </c>
      <c r="W3740" s="1061">
        <v>5.64</v>
      </c>
    </row>
    <row r="3741" spans="1:23">
      <c r="A3741" s="908"/>
      <c r="B3741" s="1061" t="s">
        <v>234</v>
      </c>
      <c r="C3741" s="1061" t="s">
        <v>235</v>
      </c>
      <c r="D3741" s="1061" t="s">
        <v>5935</v>
      </c>
      <c r="E3741" s="1061" t="s">
        <v>5927</v>
      </c>
      <c r="F3741" s="1061" t="s">
        <v>5928</v>
      </c>
      <c r="G3741" s="1061" t="s">
        <v>1739</v>
      </c>
      <c r="H3741" s="1061" t="s">
        <v>129</v>
      </c>
      <c r="I3741" s="1061" t="s">
        <v>21</v>
      </c>
      <c r="J3741" s="1061" t="s">
        <v>7975</v>
      </c>
      <c r="K3741" s="1061" t="s">
        <v>14849</v>
      </c>
      <c r="L3741" s="1061">
        <v>44.06</v>
      </c>
      <c r="M3741" s="1061">
        <v>44.06</v>
      </c>
      <c r="N3741" s="1061">
        <v>44.06</v>
      </c>
      <c r="O3741" s="1061">
        <v>44.06</v>
      </c>
      <c r="P3741" s="1061">
        <v>44.06</v>
      </c>
      <c r="Q3741" s="1061">
        <v>44.06</v>
      </c>
      <c r="R3741" s="1061">
        <v>44.06</v>
      </c>
      <c r="S3741" s="1061">
        <v>44.06</v>
      </c>
      <c r="T3741" s="1061">
        <v>44.06</v>
      </c>
      <c r="U3741" s="1061">
        <v>44.06</v>
      </c>
      <c r="V3741" s="1061">
        <v>44.06</v>
      </c>
      <c r="W3741" s="1061">
        <v>44.06</v>
      </c>
    </row>
    <row r="3742" spans="1:23">
      <c r="A3742" s="908"/>
      <c r="B3742" s="1061" t="s">
        <v>234</v>
      </c>
      <c r="C3742" s="1061" t="s">
        <v>235</v>
      </c>
      <c r="D3742" s="1061" t="s">
        <v>5935</v>
      </c>
      <c r="E3742" s="1061" t="s">
        <v>8212</v>
      </c>
      <c r="F3742" s="1061" t="s">
        <v>5905</v>
      </c>
      <c r="G3742" s="1061" t="s">
        <v>1739</v>
      </c>
      <c r="H3742" s="1061" t="s">
        <v>129</v>
      </c>
      <c r="I3742" s="1061" t="s">
        <v>21</v>
      </c>
      <c r="J3742" s="1061" t="s">
        <v>7975</v>
      </c>
      <c r="K3742" s="1061" t="s">
        <v>14849</v>
      </c>
      <c r="L3742" s="1061">
        <v>4.18</v>
      </c>
      <c r="M3742" s="1061">
        <v>4.18</v>
      </c>
      <c r="N3742" s="1061">
        <v>4.18</v>
      </c>
      <c r="O3742" s="1061">
        <v>4.18</v>
      </c>
      <c r="P3742" s="1061">
        <v>4.18</v>
      </c>
      <c r="Q3742" s="1061">
        <v>4.18</v>
      </c>
      <c r="R3742" s="1061">
        <v>4.18</v>
      </c>
      <c r="S3742" s="1061">
        <v>4.18</v>
      </c>
      <c r="T3742" s="1061">
        <v>4.18</v>
      </c>
      <c r="U3742" s="1061">
        <v>4.18</v>
      </c>
      <c r="V3742" s="1061">
        <v>4.18</v>
      </c>
      <c r="W3742" s="1061">
        <v>4.18</v>
      </c>
    </row>
    <row r="3743" spans="1:23">
      <c r="A3743" s="908"/>
      <c r="B3743" s="1061" t="s">
        <v>234</v>
      </c>
      <c r="C3743" s="1061" t="s">
        <v>235</v>
      </c>
      <c r="D3743" s="1061" t="s">
        <v>2988</v>
      </c>
      <c r="E3743" s="1061" t="s">
        <v>5929</v>
      </c>
      <c r="F3743" s="1061" t="s">
        <v>5930</v>
      </c>
      <c r="G3743" s="1061" t="s">
        <v>1739</v>
      </c>
      <c r="H3743" s="1061" t="s">
        <v>129</v>
      </c>
      <c r="I3743" s="1061" t="s">
        <v>21</v>
      </c>
      <c r="J3743" s="1061" t="s">
        <v>7975</v>
      </c>
      <c r="K3743" s="1061" t="s">
        <v>14849</v>
      </c>
      <c r="L3743" s="1061">
        <v>35.6</v>
      </c>
      <c r="M3743" s="1061">
        <v>35.6</v>
      </c>
      <c r="N3743" s="1061">
        <v>35.6</v>
      </c>
      <c r="O3743" s="1061">
        <v>35.6</v>
      </c>
      <c r="P3743" s="1061">
        <v>35.6</v>
      </c>
      <c r="Q3743" s="1061">
        <v>35.6</v>
      </c>
      <c r="R3743" s="1061">
        <v>35.6</v>
      </c>
      <c r="S3743" s="1061">
        <v>35.6</v>
      </c>
      <c r="T3743" s="1061">
        <v>35.6</v>
      </c>
      <c r="U3743" s="1061">
        <v>35.6</v>
      </c>
      <c r="V3743" s="1061">
        <v>35.6</v>
      </c>
      <c r="W3743" s="1061">
        <v>35.6</v>
      </c>
    </row>
    <row r="3744" spans="1:23">
      <c r="A3744" s="908"/>
      <c r="B3744" s="1061" t="s">
        <v>234</v>
      </c>
      <c r="C3744" s="1061" t="s">
        <v>235</v>
      </c>
      <c r="D3744" s="1061" t="s">
        <v>2988</v>
      </c>
      <c r="E3744" s="1061" t="s">
        <v>5931</v>
      </c>
      <c r="F3744" s="1061" t="s">
        <v>5932</v>
      </c>
      <c r="G3744" s="1061" t="s">
        <v>1739</v>
      </c>
      <c r="H3744" s="1061" t="s">
        <v>129</v>
      </c>
      <c r="I3744" s="1061" t="s">
        <v>21</v>
      </c>
      <c r="J3744" s="1061" t="s">
        <v>7975</v>
      </c>
      <c r="K3744" s="1061" t="s">
        <v>14849</v>
      </c>
      <c r="L3744" s="1061">
        <v>53.48</v>
      </c>
      <c r="M3744" s="1061">
        <v>53.48</v>
      </c>
      <c r="N3744" s="1061">
        <v>53.48</v>
      </c>
      <c r="O3744" s="1061">
        <v>53.48</v>
      </c>
      <c r="P3744" s="1061">
        <v>53.48</v>
      </c>
      <c r="Q3744" s="1061">
        <v>53.48</v>
      </c>
      <c r="R3744" s="1061">
        <v>53.48</v>
      </c>
      <c r="S3744" s="1061">
        <v>53.48</v>
      </c>
      <c r="T3744" s="1061">
        <v>53.48</v>
      </c>
      <c r="U3744" s="1061">
        <v>53.48</v>
      </c>
      <c r="V3744" s="1061">
        <v>53.48</v>
      </c>
      <c r="W3744" s="1061">
        <v>53.48</v>
      </c>
    </row>
    <row r="3745" spans="1:23">
      <c r="A3745" s="908"/>
      <c r="B3745" s="1061" t="s">
        <v>234</v>
      </c>
      <c r="C3745" s="1061" t="s">
        <v>235</v>
      </c>
      <c r="D3745" s="1061" t="s">
        <v>2988</v>
      </c>
      <c r="E3745" s="1061" t="s">
        <v>5933</v>
      </c>
      <c r="F3745" s="1061" t="s">
        <v>5934</v>
      </c>
      <c r="G3745" s="1061" t="s">
        <v>1739</v>
      </c>
      <c r="H3745" s="1061" t="s">
        <v>129</v>
      </c>
      <c r="I3745" s="1061" t="s">
        <v>21</v>
      </c>
      <c r="J3745" s="1061" t="s">
        <v>7975</v>
      </c>
      <c r="K3745" s="1061" t="s">
        <v>14849</v>
      </c>
      <c r="L3745" s="1061">
        <v>66.790000000000006</v>
      </c>
      <c r="M3745" s="1061">
        <v>66.790000000000006</v>
      </c>
      <c r="N3745" s="1061">
        <v>66.790000000000006</v>
      </c>
      <c r="O3745" s="1061">
        <v>66.790000000000006</v>
      </c>
      <c r="P3745" s="1061">
        <v>66.790000000000006</v>
      </c>
      <c r="Q3745" s="1061">
        <v>66.790000000000006</v>
      </c>
      <c r="R3745" s="1061">
        <v>66.790000000000006</v>
      </c>
      <c r="S3745" s="1061">
        <v>66.790000000000006</v>
      </c>
      <c r="T3745" s="1061">
        <v>66.790000000000006</v>
      </c>
      <c r="U3745" s="1061">
        <v>66.790000000000006</v>
      </c>
      <c r="V3745" s="1061">
        <v>66.790000000000006</v>
      </c>
      <c r="W3745" s="1061">
        <v>66.790000000000006</v>
      </c>
    </row>
    <row r="3746" spans="1:23">
      <c r="A3746" s="908"/>
      <c r="B3746" s="1061" t="s">
        <v>234</v>
      </c>
      <c r="C3746" s="1061" t="s">
        <v>235</v>
      </c>
      <c r="D3746" s="1061" t="s">
        <v>5935</v>
      </c>
      <c r="E3746" s="1061" t="s">
        <v>8213</v>
      </c>
      <c r="F3746" s="1061" t="s">
        <v>8214</v>
      </c>
      <c r="G3746" s="1061" t="s">
        <v>1739</v>
      </c>
      <c r="H3746" s="1061" t="s">
        <v>129</v>
      </c>
      <c r="I3746" s="1061" t="s">
        <v>21</v>
      </c>
      <c r="J3746" s="1061" t="s">
        <v>7975</v>
      </c>
      <c r="K3746" s="1061" t="s">
        <v>14849</v>
      </c>
      <c r="L3746" s="1061">
        <v>35.6</v>
      </c>
      <c r="M3746" s="1061">
        <v>35.6</v>
      </c>
      <c r="N3746" s="1061">
        <v>35.6</v>
      </c>
      <c r="O3746" s="1061">
        <v>35.6</v>
      </c>
      <c r="P3746" s="1061">
        <v>35.6</v>
      </c>
      <c r="Q3746" s="1061">
        <v>35.6</v>
      </c>
      <c r="R3746" s="1061">
        <v>35.6</v>
      </c>
      <c r="S3746" s="1061">
        <v>35.6</v>
      </c>
      <c r="T3746" s="1061">
        <v>35.6</v>
      </c>
      <c r="U3746" s="1061">
        <v>35.6</v>
      </c>
      <c r="V3746" s="1061">
        <v>35.6</v>
      </c>
      <c r="W3746" s="1061">
        <v>35.6</v>
      </c>
    </row>
    <row r="3747" spans="1:23">
      <c r="A3747" s="908"/>
      <c r="B3747" s="1061" t="s">
        <v>234</v>
      </c>
      <c r="C3747" s="1061" t="s">
        <v>235</v>
      </c>
      <c r="D3747" s="1061" t="s">
        <v>2988</v>
      </c>
      <c r="E3747" s="1061" t="s">
        <v>5937</v>
      </c>
      <c r="F3747" s="1061" t="s">
        <v>5936</v>
      </c>
      <c r="G3747" s="1061" t="s">
        <v>1739</v>
      </c>
      <c r="H3747" s="1061" t="s">
        <v>129</v>
      </c>
      <c r="I3747" s="1061" t="s">
        <v>21</v>
      </c>
      <c r="J3747" s="1061" t="s">
        <v>7975</v>
      </c>
      <c r="K3747" s="1061" t="s">
        <v>14849</v>
      </c>
      <c r="L3747" s="1061">
        <v>10.1</v>
      </c>
      <c r="M3747" s="1061">
        <v>10.1</v>
      </c>
      <c r="N3747" s="1061">
        <v>10.1</v>
      </c>
      <c r="O3747" s="1061">
        <v>10.1</v>
      </c>
      <c r="P3747" s="1061">
        <v>10.1</v>
      </c>
      <c r="Q3747" s="1061">
        <v>10.1</v>
      </c>
      <c r="R3747" s="1061">
        <v>10.1</v>
      </c>
      <c r="S3747" s="1061">
        <v>10.1</v>
      </c>
      <c r="T3747" s="1061">
        <v>10.1</v>
      </c>
      <c r="U3747" s="1061">
        <v>10.1</v>
      </c>
      <c r="V3747" s="1061">
        <v>10.1</v>
      </c>
      <c r="W3747" s="1061">
        <v>10.1</v>
      </c>
    </row>
    <row r="3748" spans="1:23">
      <c r="A3748" s="908"/>
      <c r="B3748" s="1061" t="s">
        <v>234</v>
      </c>
      <c r="C3748" s="1061" t="s">
        <v>235</v>
      </c>
      <c r="D3748" s="1061" t="s">
        <v>2988</v>
      </c>
      <c r="E3748" s="1061" t="s">
        <v>5938</v>
      </c>
      <c r="F3748" s="1061" t="s">
        <v>5939</v>
      </c>
      <c r="G3748" s="1061" t="s">
        <v>1739</v>
      </c>
      <c r="H3748" s="1061" t="s">
        <v>129</v>
      </c>
      <c r="I3748" s="1061" t="s">
        <v>21</v>
      </c>
      <c r="J3748" s="1061" t="s">
        <v>7975</v>
      </c>
      <c r="K3748" s="1061" t="s">
        <v>14849</v>
      </c>
      <c r="L3748" s="1061">
        <v>48.35</v>
      </c>
      <c r="M3748" s="1061">
        <v>48.35</v>
      </c>
      <c r="N3748" s="1061">
        <v>48.35</v>
      </c>
      <c r="O3748" s="1061">
        <v>48.35</v>
      </c>
      <c r="P3748" s="1061">
        <v>48.35</v>
      </c>
      <c r="Q3748" s="1061">
        <v>48.35</v>
      </c>
      <c r="R3748" s="1061">
        <v>48.35</v>
      </c>
      <c r="S3748" s="1061">
        <v>48.35</v>
      </c>
      <c r="T3748" s="1061">
        <v>48.35</v>
      </c>
      <c r="U3748" s="1061">
        <v>48.35</v>
      </c>
      <c r="V3748" s="1061">
        <v>48.35</v>
      </c>
      <c r="W3748" s="1061">
        <v>48.35</v>
      </c>
    </row>
    <row r="3749" spans="1:23">
      <c r="A3749" s="908"/>
      <c r="B3749" s="1061" t="s">
        <v>234</v>
      </c>
      <c r="C3749" s="1061" t="s">
        <v>235</v>
      </c>
      <c r="D3749" s="1061" t="s">
        <v>2988</v>
      </c>
      <c r="E3749" s="1061" t="s">
        <v>5940</v>
      </c>
      <c r="F3749" s="1061" t="s">
        <v>5905</v>
      </c>
      <c r="G3749" s="1061" t="s">
        <v>1739</v>
      </c>
      <c r="H3749" s="1061" t="s">
        <v>129</v>
      </c>
      <c r="I3749" s="1061" t="s">
        <v>21</v>
      </c>
      <c r="J3749" s="1061" t="s">
        <v>7975</v>
      </c>
      <c r="K3749" s="1061" t="s">
        <v>14849</v>
      </c>
      <c r="L3749" s="1061">
        <v>180.62</v>
      </c>
      <c r="M3749" s="1061">
        <v>180.62</v>
      </c>
      <c r="N3749" s="1061">
        <v>180.62</v>
      </c>
      <c r="O3749" s="1061">
        <v>180.62</v>
      </c>
      <c r="P3749" s="1061">
        <v>180.62</v>
      </c>
      <c r="Q3749" s="1061">
        <v>180.62</v>
      </c>
      <c r="R3749" s="1061">
        <v>180.62</v>
      </c>
      <c r="S3749" s="1061">
        <v>180.62</v>
      </c>
      <c r="T3749" s="1061">
        <v>180.62</v>
      </c>
      <c r="U3749" s="1061">
        <v>180.62</v>
      </c>
      <c r="V3749" s="1061">
        <v>180.62</v>
      </c>
      <c r="W3749" s="1061">
        <v>180.62</v>
      </c>
    </row>
    <row r="3750" spans="1:23">
      <c r="A3750" s="908"/>
      <c r="B3750" s="1061" t="s">
        <v>234</v>
      </c>
      <c r="C3750" s="1061" t="s">
        <v>235</v>
      </c>
      <c r="D3750" s="1061" t="s">
        <v>5935</v>
      </c>
      <c r="E3750" s="1061" t="s">
        <v>5941</v>
      </c>
      <c r="F3750" s="1061" t="s">
        <v>5942</v>
      </c>
      <c r="G3750" s="1061" t="s">
        <v>1739</v>
      </c>
      <c r="H3750" s="1061" t="s">
        <v>129</v>
      </c>
      <c r="I3750" s="1061" t="s">
        <v>21</v>
      </c>
      <c r="J3750" s="1061" t="s">
        <v>7975</v>
      </c>
      <c r="K3750" s="1061" t="s">
        <v>14849</v>
      </c>
      <c r="L3750" s="1061">
        <v>15.07</v>
      </c>
      <c r="M3750" s="1061">
        <v>15.07</v>
      </c>
      <c r="N3750" s="1061">
        <v>15.07</v>
      </c>
      <c r="O3750" s="1061">
        <v>15.07</v>
      </c>
      <c r="P3750" s="1061">
        <v>15.07</v>
      </c>
      <c r="Q3750" s="1061">
        <v>15.07</v>
      </c>
      <c r="R3750" s="1061">
        <v>15.07</v>
      </c>
      <c r="S3750" s="1061">
        <v>15.07</v>
      </c>
      <c r="T3750" s="1061">
        <v>15.07</v>
      </c>
      <c r="U3750" s="1061">
        <v>15.07</v>
      </c>
      <c r="V3750" s="1061">
        <v>15.07</v>
      </c>
      <c r="W3750" s="1061">
        <v>15.07</v>
      </c>
    </row>
    <row r="3751" spans="1:23">
      <c r="A3751" s="908"/>
      <c r="B3751" s="1061" t="s">
        <v>234</v>
      </c>
      <c r="C3751" s="1061" t="s">
        <v>235</v>
      </c>
      <c r="D3751" s="1061" t="s">
        <v>5935</v>
      </c>
      <c r="E3751" s="1061" t="s">
        <v>5943</v>
      </c>
      <c r="F3751" s="1061" t="s">
        <v>5905</v>
      </c>
      <c r="G3751" s="1061" t="s">
        <v>1739</v>
      </c>
      <c r="H3751" s="1061" t="s">
        <v>129</v>
      </c>
      <c r="I3751" s="1061" t="s">
        <v>21</v>
      </c>
      <c r="J3751" s="1061" t="s">
        <v>7975</v>
      </c>
      <c r="K3751" s="1061" t="s">
        <v>14849</v>
      </c>
      <c r="L3751" s="1061">
        <v>119.29</v>
      </c>
      <c r="M3751" s="1061">
        <v>119.29</v>
      </c>
      <c r="N3751" s="1061">
        <v>119.29</v>
      </c>
      <c r="O3751" s="1061">
        <v>119.29</v>
      </c>
      <c r="P3751" s="1061">
        <v>119.29</v>
      </c>
      <c r="Q3751" s="1061">
        <v>119.29</v>
      </c>
      <c r="R3751" s="1061">
        <v>119.29</v>
      </c>
      <c r="S3751" s="1061">
        <v>119.29</v>
      </c>
      <c r="T3751" s="1061">
        <v>119.29</v>
      </c>
      <c r="U3751" s="1061">
        <v>119.29</v>
      </c>
      <c r="V3751" s="1061">
        <v>119.29</v>
      </c>
      <c r="W3751" s="1061">
        <v>119.29</v>
      </c>
    </row>
    <row r="3752" spans="1:23">
      <c r="A3752" s="908"/>
      <c r="B3752" s="1061" t="s">
        <v>234</v>
      </c>
      <c r="C3752" s="1061" t="s">
        <v>235</v>
      </c>
      <c r="D3752" s="1061" t="s">
        <v>5935</v>
      </c>
      <c r="E3752" s="1061" t="s">
        <v>5944</v>
      </c>
      <c r="F3752" s="1061" t="s">
        <v>5945</v>
      </c>
      <c r="G3752" s="1061" t="s">
        <v>1739</v>
      </c>
      <c r="H3752" s="1061" t="s">
        <v>129</v>
      </c>
      <c r="I3752" s="1061" t="s">
        <v>21</v>
      </c>
      <c r="J3752" s="1061" t="s">
        <v>7975</v>
      </c>
      <c r="K3752" s="1061" t="s">
        <v>14849</v>
      </c>
      <c r="L3752" s="1061">
        <v>17.73</v>
      </c>
      <c r="M3752" s="1061">
        <v>17.73</v>
      </c>
      <c r="N3752" s="1061">
        <v>17.73</v>
      </c>
      <c r="O3752" s="1061">
        <v>17.73</v>
      </c>
      <c r="P3752" s="1061">
        <v>17.73</v>
      </c>
      <c r="Q3752" s="1061">
        <v>17.73</v>
      </c>
      <c r="R3752" s="1061">
        <v>17.73</v>
      </c>
      <c r="S3752" s="1061">
        <v>17.73</v>
      </c>
      <c r="T3752" s="1061">
        <v>17.73</v>
      </c>
      <c r="U3752" s="1061">
        <v>17.73</v>
      </c>
      <c r="V3752" s="1061">
        <v>17.73</v>
      </c>
      <c r="W3752" s="1061">
        <v>17.73</v>
      </c>
    </row>
    <row r="3753" spans="1:23">
      <c r="A3753" s="908"/>
      <c r="B3753" s="1061" t="s">
        <v>234</v>
      </c>
      <c r="C3753" s="1061" t="s">
        <v>235</v>
      </c>
      <c r="D3753" s="1061" t="s">
        <v>5935</v>
      </c>
      <c r="E3753" s="1061" t="s">
        <v>9641</v>
      </c>
      <c r="F3753" s="1061" t="s">
        <v>9642</v>
      </c>
      <c r="G3753" s="1061" t="s">
        <v>1739</v>
      </c>
      <c r="H3753" s="1061" t="s">
        <v>129</v>
      </c>
      <c r="I3753" s="1061" t="s">
        <v>21</v>
      </c>
      <c r="J3753" s="1061" t="s">
        <v>7975</v>
      </c>
      <c r="K3753" s="1061" t="s">
        <v>14849</v>
      </c>
      <c r="L3753" s="1061">
        <v>51.73</v>
      </c>
      <c r="M3753" s="1061">
        <v>51.73</v>
      </c>
      <c r="N3753" s="1061">
        <v>51.73</v>
      </c>
      <c r="O3753" s="1061">
        <v>51.73</v>
      </c>
      <c r="P3753" s="1061">
        <v>51.73</v>
      </c>
      <c r="Q3753" s="1061">
        <v>51.73</v>
      </c>
      <c r="R3753" s="1061">
        <v>51.73</v>
      </c>
      <c r="S3753" s="1061">
        <v>51.73</v>
      </c>
      <c r="T3753" s="1061">
        <v>51.73</v>
      </c>
      <c r="U3753" s="1061">
        <v>51.73</v>
      </c>
      <c r="V3753" s="1061">
        <v>51.73</v>
      </c>
      <c r="W3753" s="1061">
        <v>51.73</v>
      </c>
    </row>
    <row r="3754" spans="1:23">
      <c r="A3754" s="908"/>
      <c r="B3754" s="1061" t="s">
        <v>234</v>
      </c>
      <c r="C3754" s="1061" t="s">
        <v>235</v>
      </c>
      <c r="D3754" s="1061" t="s">
        <v>2988</v>
      </c>
      <c r="E3754" s="1061" t="s">
        <v>5946</v>
      </c>
      <c r="F3754" s="1061" t="s">
        <v>9363</v>
      </c>
      <c r="G3754" s="1061" t="s">
        <v>1739</v>
      </c>
      <c r="H3754" s="1061" t="s">
        <v>129</v>
      </c>
      <c r="I3754" s="1061" t="s">
        <v>21</v>
      </c>
      <c r="J3754" s="1061" t="s">
        <v>7975</v>
      </c>
      <c r="K3754" s="1061" t="s">
        <v>14849</v>
      </c>
      <c r="L3754" s="1061">
        <v>14.46</v>
      </c>
      <c r="M3754" s="1061">
        <v>14.46</v>
      </c>
      <c r="N3754" s="1061">
        <v>14.46</v>
      </c>
      <c r="O3754" s="1061">
        <v>14.46</v>
      </c>
      <c r="P3754" s="1061">
        <v>14.46</v>
      </c>
      <c r="Q3754" s="1061">
        <v>14.46</v>
      </c>
      <c r="R3754" s="1061">
        <v>14.46</v>
      </c>
      <c r="S3754" s="1061">
        <v>14.46</v>
      </c>
      <c r="T3754" s="1061">
        <v>14.46</v>
      </c>
      <c r="U3754" s="1061">
        <v>14.46</v>
      </c>
      <c r="V3754" s="1061">
        <v>14.46</v>
      </c>
      <c r="W3754" s="1061">
        <v>14.46</v>
      </c>
    </row>
    <row r="3755" spans="1:23">
      <c r="A3755" s="908"/>
      <c r="B3755" s="1061" t="s">
        <v>234</v>
      </c>
      <c r="C3755" s="1061" t="s">
        <v>235</v>
      </c>
      <c r="D3755" s="1061" t="s">
        <v>2988</v>
      </c>
      <c r="E3755" s="1061" t="s">
        <v>5947</v>
      </c>
      <c r="F3755" s="1061" t="s">
        <v>5948</v>
      </c>
      <c r="G3755" s="1061" t="s">
        <v>1739</v>
      </c>
      <c r="H3755" s="1061" t="s">
        <v>129</v>
      </c>
      <c r="I3755" s="1061" t="s">
        <v>21</v>
      </c>
      <c r="J3755" s="1061" t="s">
        <v>7975</v>
      </c>
      <c r="K3755" s="1061" t="s">
        <v>14849</v>
      </c>
      <c r="L3755" s="1061">
        <v>32.01</v>
      </c>
      <c r="M3755" s="1061">
        <v>32.01</v>
      </c>
      <c r="N3755" s="1061">
        <v>32.01</v>
      </c>
      <c r="O3755" s="1061">
        <v>32.01</v>
      </c>
      <c r="P3755" s="1061">
        <v>32.01</v>
      </c>
      <c r="Q3755" s="1061">
        <v>32.01</v>
      </c>
      <c r="R3755" s="1061">
        <v>32.01</v>
      </c>
      <c r="S3755" s="1061">
        <v>32.01</v>
      </c>
      <c r="T3755" s="1061">
        <v>32.01</v>
      </c>
      <c r="U3755" s="1061">
        <v>32.01</v>
      </c>
      <c r="V3755" s="1061">
        <v>32.01</v>
      </c>
      <c r="W3755" s="1061">
        <v>32.01</v>
      </c>
    </row>
    <row r="3756" spans="1:23">
      <c r="A3756" s="908"/>
      <c r="B3756" s="1061" t="s">
        <v>234</v>
      </c>
      <c r="C3756" s="1061" t="s">
        <v>235</v>
      </c>
      <c r="D3756" s="1061" t="s">
        <v>5935</v>
      </c>
      <c r="E3756" s="1061" t="s">
        <v>10619</v>
      </c>
      <c r="F3756" s="1061" t="s">
        <v>10620</v>
      </c>
      <c r="G3756" s="1061" t="s">
        <v>1739</v>
      </c>
      <c r="H3756" s="1061" t="s">
        <v>129</v>
      </c>
      <c r="I3756" s="1061" t="s">
        <v>21</v>
      </c>
      <c r="J3756" s="1061" t="s">
        <v>7975</v>
      </c>
      <c r="K3756" s="1061" t="s">
        <v>14849</v>
      </c>
      <c r="L3756" s="1061">
        <v>74.53</v>
      </c>
      <c r="M3756" s="1061">
        <v>74.53</v>
      </c>
      <c r="N3756" s="1061">
        <v>74.53</v>
      </c>
      <c r="O3756" s="1061">
        <v>74.53</v>
      </c>
      <c r="P3756" s="1061">
        <v>74.53</v>
      </c>
      <c r="Q3756" s="1061">
        <v>74.53</v>
      </c>
      <c r="R3756" s="1061">
        <v>74.53</v>
      </c>
      <c r="S3756" s="1061">
        <v>74.53</v>
      </c>
      <c r="T3756" s="1061">
        <v>74.53</v>
      </c>
      <c r="U3756" s="1061">
        <v>74.53</v>
      </c>
      <c r="V3756" s="1061">
        <v>74.53</v>
      </c>
      <c r="W3756" s="1061">
        <v>74.53</v>
      </c>
    </row>
    <row r="3757" spans="1:23">
      <c r="A3757" s="908"/>
      <c r="B3757" s="1061" t="s">
        <v>234</v>
      </c>
      <c r="C3757" s="1061" t="s">
        <v>235</v>
      </c>
      <c r="D3757" s="1061" t="s">
        <v>5935</v>
      </c>
      <c r="E3757" s="1061" t="s">
        <v>5949</v>
      </c>
      <c r="F3757" s="1061" t="s">
        <v>5950</v>
      </c>
      <c r="G3757" s="1061" t="s">
        <v>1739</v>
      </c>
      <c r="H3757" s="1061" t="s">
        <v>129</v>
      </c>
      <c r="I3757" s="1061" t="s">
        <v>21</v>
      </c>
      <c r="J3757" s="1061" t="s">
        <v>7975</v>
      </c>
      <c r="K3757" s="1061" t="s">
        <v>14849</v>
      </c>
      <c r="L3757" s="1061">
        <v>35.04</v>
      </c>
      <c r="M3757" s="1061">
        <v>35.04</v>
      </c>
      <c r="N3757" s="1061">
        <v>35.04</v>
      </c>
      <c r="O3757" s="1061">
        <v>35.04</v>
      </c>
      <c r="P3757" s="1061">
        <v>35.04</v>
      </c>
      <c r="Q3757" s="1061">
        <v>35.04</v>
      </c>
      <c r="R3757" s="1061">
        <v>35.04</v>
      </c>
      <c r="S3757" s="1061">
        <v>35.04</v>
      </c>
      <c r="T3757" s="1061">
        <v>35.04</v>
      </c>
      <c r="U3757" s="1061">
        <v>35.04</v>
      </c>
      <c r="V3757" s="1061">
        <v>35.04</v>
      </c>
      <c r="W3757" s="1061">
        <v>35.04</v>
      </c>
    </row>
    <row r="3758" spans="1:23">
      <c r="A3758" s="908"/>
      <c r="B3758" s="1061" t="s">
        <v>234</v>
      </c>
      <c r="C3758" s="1061" t="s">
        <v>235</v>
      </c>
      <c r="D3758" s="1061" t="s">
        <v>2988</v>
      </c>
      <c r="E3758" s="1061" t="s">
        <v>5952</v>
      </c>
      <c r="F3758" s="1061" t="s">
        <v>5953</v>
      </c>
      <c r="G3758" s="1061" t="s">
        <v>1739</v>
      </c>
      <c r="H3758" s="1061" t="s">
        <v>129</v>
      </c>
      <c r="I3758" s="1061" t="s">
        <v>21</v>
      </c>
      <c r="J3758" s="1061" t="s">
        <v>7975</v>
      </c>
      <c r="K3758" s="1061" t="s">
        <v>14849</v>
      </c>
      <c r="L3758" s="1061">
        <v>59.78</v>
      </c>
      <c r="M3758" s="1061">
        <v>59.78</v>
      </c>
      <c r="N3758" s="1061">
        <v>59.78</v>
      </c>
      <c r="O3758" s="1061">
        <v>59.78</v>
      </c>
      <c r="P3758" s="1061">
        <v>59.78</v>
      </c>
      <c r="Q3758" s="1061">
        <v>59.78</v>
      </c>
      <c r="R3758" s="1061">
        <v>59.78</v>
      </c>
      <c r="S3758" s="1061">
        <v>59.78</v>
      </c>
      <c r="T3758" s="1061">
        <v>59.78</v>
      </c>
      <c r="U3758" s="1061">
        <v>59.78</v>
      </c>
      <c r="V3758" s="1061">
        <v>59.78</v>
      </c>
      <c r="W3758" s="1061">
        <v>59.78</v>
      </c>
    </row>
    <row r="3759" spans="1:23">
      <c r="A3759" s="908"/>
      <c r="B3759" s="1061" t="s">
        <v>234</v>
      </c>
      <c r="C3759" s="1061" t="s">
        <v>235</v>
      </c>
      <c r="D3759" s="1061" t="s">
        <v>5935</v>
      </c>
      <c r="E3759" s="1061" t="s">
        <v>5954</v>
      </c>
      <c r="F3759" s="1061" t="s">
        <v>5951</v>
      </c>
      <c r="G3759" s="1061" t="s">
        <v>1739</v>
      </c>
      <c r="H3759" s="1061" t="s">
        <v>129</v>
      </c>
      <c r="I3759" s="1061" t="s">
        <v>21</v>
      </c>
      <c r="J3759" s="1061" t="s">
        <v>7975</v>
      </c>
      <c r="K3759" s="1061" t="s">
        <v>14849</v>
      </c>
      <c r="L3759" s="1061">
        <v>88.67</v>
      </c>
      <c r="M3759" s="1061">
        <v>88.67</v>
      </c>
      <c r="N3759" s="1061">
        <v>88.67</v>
      </c>
      <c r="O3759" s="1061">
        <v>88.67</v>
      </c>
      <c r="P3759" s="1061">
        <v>88.67</v>
      </c>
      <c r="Q3759" s="1061">
        <v>88.67</v>
      </c>
      <c r="R3759" s="1061">
        <v>88.67</v>
      </c>
      <c r="S3759" s="1061">
        <v>88.67</v>
      </c>
      <c r="T3759" s="1061">
        <v>88.67</v>
      </c>
      <c r="U3759" s="1061">
        <v>88.67</v>
      </c>
      <c r="V3759" s="1061">
        <v>88.67</v>
      </c>
      <c r="W3759" s="1061">
        <v>88.67</v>
      </c>
    </row>
    <row r="3760" spans="1:23">
      <c r="A3760" s="908"/>
      <c r="B3760" s="1061" t="s">
        <v>234</v>
      </c>
      <c r="C3760" s="1061" t="s">
        <v>235</v>
      </c>
      <c r="D3760" s="1061" t="s">
        <v>5935</v>
      </c>
      <c r="E3760" s="1061" t="s">
        <v>5955</v>
      </c>
      <c r="F3760" s="1061" t="s">
        <v>5951</v>
      </c>
      <c r="G3760" s="1061" t="s">
        <v>1739</v>
      </c>
      <c r="H3760" s="1061" t="s">
        <v>129</v>
      </c>
      <c r="I3760" s="1061" t="s">
        <v>21</v>
      </c>
      <c r="J3760" s="1061" t="s">
        <v>7975</v>
      </c>
      <c r="K3760" s="1061" t="s">
        <v>14849</v>
      </c>
      <c r="L3760" s="1061">
        <v>137.94</v>
      </c>
      <c r="M3760" s="1061">
        <v>137.94</v>
      </c>
      <c r="N3760" s="1061">
        <v>137.94</v>
      </c>
      <c r="O3760" s="1061">
        <v>137.94</v>
      </c>
      <c r="P3760" s="1061">
        <v>137.94</v>
      </c>
      <c r="Q3760" s="1061">
        <v>137.94</v>
      </c>
      <c r="R3760" s="1061">
        <v>137.94</v>
      </c>
      <c r="S3760" s="1061">
        <v>137.94</v>
      </c>
      <c r="T3760" s="1061">
        <v>137.94</v>
      </c>
      <c r="U3760" s="1061">
        <v>137.94</v>
      </c>
      <c r="V3760" s="1061">
        <v>137.94</v>
      </c>
      <c r="W3760" s="1061">
        <v>137.94</v>
      </c>
    </row>
    <row r="3761" spans="1:23">
      <c r="A3761" s="908"/>
      <c r="B3761" s="1061" t="s">
        <v>234</v>
      </c>
      <c r="C3761" s="1061" t="s">
        <v>235</v>
      </c>
      <c r="D3761" s="1061" t="s">
        <v>5935</v>
      </c>
      <c r="E3761" s="1061" t="s">
        <v>8729</v>
      </c>
      <c r="F3761" s="1061" t="s">
        <v>8730</v>
      </c>
      <c r="G3761" s="1061" t="s">
        <v>1739</v>
      </c>
      <c r="H3761" s="1061" t="s">
        <v>129</v>
      </c>
      <c r="I3761" s="1061" t="s">
        <v>21</v>
      </c>
      <c r="J3761" s="1061" t="s">
        <v>7975</v>
      </c>
      <c r="K3761" s="1061" t="s">
        <v>14849</v>
      </c>
      <c r="L3761" s="1061">
        <v>41.15</v>
      </c>
      <c r="M3761" s="1061">
        <v>41.15</v>
      </c>
      <c r="N3761" s="1061">
        <v>41.15</v>
      </c>
      <c r="O3761" s="1061">
        <v>41.15</v>
      </c>
      <c r="P3761" s="1061">
        <v>41.15</v>
      </c>
      <c r="Q3761" s="1061">
        <v>41.15</v>
      </c>
      <c r="R3761" s="1061">
        <v>41.15</v>
      </c>
      <c r="S3761" s="1061">
        <v>41.15</v>
      </c>
      <c r="T3761" s="1061">
        <v>41.15</v>
      </c>
      <c r="U3761" s="1061">
        <v>41.15</v>
      </c>
      <c r="V3761" s="1061">
        <v>41.15</v>
      </c>
      <c r="W3761" s="1061">
        <v>41.15</v>
      </c>
    </row>
    <row r="3762" spans="1:23">
      <c r="A3762" s="908"/>
      <c r="B3762" s="1061" t="s">
        <v>234</v>
      </c>
      <c r="C3762" s="1061" t="s">
        <v>235</v>
      </c>
      <c r="D3762" s="1061" t="s">
        <v>5935</v>
      </c>
      <c r="E3762" s="1061" t="s">
        <v>8215</v>
      </c>
      <c r="F3762" s="1061" t="s">
        <v>5951</v>
      </c>
      <c r="G3762" s="1061" t="s">
        <v>1739</v>
      </c>
      <c r="H3762" s="1061" t="s">
        <v>129</v>
      </c>
      <c r="I3762" s="1061" t="s">
        <v>21</v>
      </c>
      <c r="J3762" s="1061" t="s">
        <v>7975</v>
      </c>
      <c r="K3762" s="1061" t="s">
        <v>14849</v>
      </c>
      <c r="L3762" s="1061">
        <v>31.53</v>
      </c>
      <c r="M3762" s="1061">
        <v>31.53</v>
      </c>
      <c r="N3762" s="1061">
        <v>31.53</v>
      </c>
      <c r="O3762" s="1061">
        <v>31.53</v>
      </c>
      <c r="P3762" s="1061">
        <v>31.53</v>
      </c>
      <c r="Q3762" s="1061">
        <v>31.53</v>
      </c>
      <c r="R3762" s="1061">
        <v>31.53</v>
      </c>
      <c r="S3762" s="1061">
        <v>31.53</v>
      </c>
      <c r="T3762" s="1061">
        <v>31.53</v>
      </c>
      <c r="U3762" s="1061">
        <v>31.53</v>
      </c>
      <c r="V3762" s="1061">
        <v>31.53</v>
      </c>
      <c r="W3762" s="1061">
        <v>31.53</v>
      </c>
    </row>
    <row r="3763" spans="1:23">
      <c r="A3763" s="908"/>
      <c r="B3763" s="1061" t="s">
        <v>234</v>
      </c>
      <c r="C3763" s="1061" t="s">
        <v>235</v>
      </c>
      <c r="D3763" s="1061" t="s">
        <v>5935</v>
      </c>
      <c r="E3763" s="1061" t="s">
        <v>5956</v>
      </c>
      <c r="F3763" s="1061" t="s">
        <v>5951</v>
      </c>
      <c r="G3763" s="1061" t="s">
        <v>1739</v>
      </c>
      <c r="H3763" s="1061" t="s">
        <v>129</v>
      </c>
      <c r="I3763" s="1061" t="s">
        <v>21</v>
      </c>
      <c r="J3763" s="1061" t="s">
        <v>7975</v>
      </c>
      <c r="K3763" s="1061" t="s">
        <v>14849</v>
      </c>
      <c r="L3763" s="1061">
        <v>68.97</v>
      </c>
      <c r="M3763" s="1061">
        <v>68.97</v>
      </c>
      <c r="N3763" s="1061">
        <v>68.97</v>
      </c>
      <c r="O3763" s="1061">
        <v>68.97</v>
      </c>
      <c r="P3763" s="1061">
        <v>68.97</v>
      </c>
      <c r="Q3763" s="1061">
        <v>68.97</v>
      </c>
      <c r="R3763" s="1061">
        <v>68.97</v>
      </c>
      <c r="S3763" s="1061">
        <v>68.97</v>
      </c>
      <c r="T3763" s="1061">
        <v>68.97</v>
      </c>
      <c r="U3763" s="1061">
        <v>68.97</v>
      </c>
      <c r="V3763" s="1061">
        <v>68.97</v>
      </c>
      <c r="W3763" s="1061">
        <v>68.97</v>
      </c>
    </row>
    <row r="3764" spans="1:23">
      <c r="A3764" s="908"/>
      <c r="B3764" s="1061" t="s">
        <v>234</v>
      </c>
      <c r="C3764" s="1061" t="s">
        <v>235</v>
      </c>
      <c r="D3764" s="1061" t="s">
        <v>2988</v>
      </c>
      <c r="E3764" s="1061" t="s">
        <v>5957</v>
      </c>
      <c r="F3764" s="1061" t="s">
        <v>5958</v>
      </c>
      <c r="G3764" s="1061" t="s">
        <v>1739</v>
      </c>
      <c r="H3764" s="1061" t="s">
        <v>129</v>
      </c>
      <c r="I3764" s="1061" t="s">
        <v>21</v>
      </c>
      <c r="J3764" s="1061" t="s">
        <v>7975</v>
      </c>
      <c r="K3764" s="1061" t="s">
        <v>14849</v>
      </c>
      <c r="L3764" s="1061">
        <v>67.680000000000007</v>
      </c>
      <c r="M3764" s="1061">
        <v>67.680000000000007</v>
      </c>
      <c r="N3764" s="1061">
        <v>67.680000000000007</v>
      </c>
      <c r="O3764" s="1061">
        <v>67.680000000000007</v>
      </c>
      <c r="P3764" s="1061">
        <v>67.680000000000007</v>
      </c>
      <c r="Q3764" s="1061">
        <v>67.680000000000007</v>
      </c>
      <c r="R3764" s="1061">
        <v>67.680000000000007</v>
      </c>
      <c r="S3764" s="1061">
        <v>67.680000000000007</v>
      </c>
      <c r="T3764" s="1061">
        <v>67.680000000000007</v>
      </c>
      <c r="U3764" s="1061">
        <v>67.680000000000007</v>
      </c>
      <c r="V3764" s="1061">
        <v>67.680000000000007</v>
      </c>
      <c r="W3764" s="1061">
        <v>67.680000000000007</v>
      </c>
    </row>
    <row r="3765" spans="1:23">
      <c r="A3765" s="908"/>
      <c r="B3765" s="1061" t="s">
        <v>234</v>
      </c>
      <c r="C3765" s="1061" t="s">
        <v>235</v>
      </c>
      <c r="D3765" s="1061" t="s">
        <v>2988</v>
      </c>
      <c r="E3765" s="1061" t="s">
        <v>5959</v>
      </c>
      <c r="F3765" s="1061" t="s">
        <v>5960</v>
      </c>
      <c r="G3765" s="1061" t="s">
        <v>1739</v>
      </c>
      <c r="H3765" s="1061" t="s">
        <v>129</v>
      </c>
      <c r="I3765" s="1061" t="s">
        <v>21</v>
      </c>
      <c r="J3765" s="1061" t="s">
        <v>7975</v>
      </c>
      <c r="K3765" s="1061" t="s">
        <v>14849</v>
      </c>
      <c r="L3765" s="1061">
        <v>15.07</v>
      </c>
      <c r="M3765" s="1061">
        <v>15.07</v>
      </c>
      <c r="N3765" s="1061">
        <v>15.07</v>
      </c>
      <c r="O3765" s="1061">
        <v>15.07</v>
      </c>
      <c r="P3765" s="1061">
        <v>15.07</v>
      </c>
      <c r="Q3765" s="1061">
        <v>15.07</v>
      </c>
      <c r="R3765" s="1061">
        <v>15.07</v>
      </c>
      <c r="S3765" s="1061">
        <v>15.07</v>
      </c>
      <c r="T3765" s="1061">
        <v>15.07</v>
      </c>
      <c r="U3765" s="1061">
        <v>15.07</v>
      </c>
      <c r="V3765" s="1061">
        <v>15.07</v>
      </c>
      <c r="W3765" s="1061">
        <v>15.07</v>
      </c>
    </row>
    <row r="3766" spans="1:23">
      <c r="A3766" s="908"/>
      <c r="B3766" s="1061" t="s">
        <v>234</v>
      </c>
      <c r="C3766" s="1061" t="s">
        <v>235</v>
      </c>
      <c r="D3766" s="1061" t="s">
        <v>2988</v>
      </c>
      <c r="E3766" s="1061" t="s">
        <v>5961</v>
      </c>
      <c r="F3766" s="1061" t="s">
        <v>5962</v>
      </c>
      <c r="G3766" s="1061" t="s">
        <v>1739</v>
      </c>
      <c r="H3766" s="1061" t="s">
        <v>129</v>
      </c>
      <c r="I3766" s="1061" t="s">
        <v>21</v>
      </c>
      <c r="J3766" s="1061" t="s">
        <v>7975</v>
      </c>
      <c r="K3766" s="1061" t="s">
        <v>14849</v>
      </c>
      <c r="L3766" s="1061">
        <v>51.64</v>
      </c>
      <c r="M3766" s="1061">
        <v>51.64</v>
      </c>
      <c r="N3766" s="1061">
        <v>51.64</v>
      </c>
      <c r="O3766" s="1061">
        <v>51.64</v>
      </c>
      <c r="P3766" s="1061">
        <v>51.64</v>
      </c>
      <c r="Q3766" s="1061">
        <v>51.64</v>
      </c>
      <c r="R3766" s="1061">
        <v>51.64</v>
      </c>
      <c r="S3766" s="1061">
        <v>51.64</v>
      </c>
      <c r="T3766" s="1061">
        <v>51.64</v>
      </c>
      <c r="U3766" s="1061">
        <v>51.64</v>
      </c>
      <c r="V3766" s="1061">
        <v>51.64</v>
      </c>
      <c r="W3766" s="1061">
        <v>51.64</v>
      </c>
    </row>
    <row r="3767" spans="1:23">
      <c r="A3767" s="908"/>
      <c r="B3767" s="1061" t="s">
        <v>234</v>
      </c>
      <c r="C3767" s="1061" t="s">
        <v>235</v>
      </c>
      <c r="D3767" s="1061" t="s">
        <v>2988</v>
      </c>
      <c r="E3767" s="1061" t="s">
        <v>5963</v>
      </c>
      <c r="F3767" s="1061" t="s">
        <v>5964</v>
      </c>
      <c r="G3767" s="1061" t="s">
        <v>1739</v>
      </c>
      <c r="H3767" s="1061" t="s">
        <v>129</v>
      </c>
      <c r="I3767" s="1061" t="s">
        <v>21</v>
      </c>
      <c r="J3767" s="1061" t="s">
        <v>7975</v>
      </c>
      <c r="K3767" s="1061" t="s">
        <v>14849</v>
      </c>
      <c r="L3767" s="1061">
        <v>71.86</v>
      </c>
      <c r="M3767" s="1061">
        <v>71.86</v>
      </c>
      <c r="N3767" s="1061">
        <v>71.86</v>
      </c>
      <c r="O3767" s="1061">
        <v>71.86</v>
      </c>
      <c r="P3767" s="1061">
        <v>71.86</v>
      </c>
      <c r="Q3767" s="1061">
        <v>71.86</v>
      </c>
      <c r="R3767" s="1061">
        <v>71.86</v>
      </c>
      <c r="S3767" s="1061">
        <v>71.86</v>
      </c>
      <c r="T3767" s="1061">
        <v>71.86</v>
      </c>
      <c r="U3767" s="1061">
        <v>71.86</v>
      </c>
      <c r="V3767" s="1061">
        <v>71.86</v>
      </c>
      <c r="W3767" s="1061">
        <v>71.86</v>
      </c>
    </row>
    <row r="3768" spans="1:23">
      <c r="A3768" s="908"/>
      <c r="B3768" s="1061" t="s">
        <v>234</v>
      </c>
      <c r="C3768" s="1061" t="s">
        <v>235</v>
      </c>
      <c r="D3768" s="1061" t="s">
        <v>5935</v>
      </c>
      <c r="E3768" s="1061" t="s">
        <v>5965</v>
      </c>
      <c r="F3768" s="1061" t="s">
        <v>5951</v>
      </c>
      <c r="G3768" s="1061" t="s">
        <v>1739</v>
      </c>
      <c r="H3768" s="1061" t="s">
        <v>129</v>
      </c>
      <c r="I3768" s="1061" t="s">
        <v>21</v>
      </c>
      <c r="J3768" s="1061" t="s">
        <v>7975</v>
      </c>
      <c r="K3768" s="1061" t="s">
        <v>14849</v>
      </c>
      <c r="L3768" s="1061">
        <v>469.97</v>
      </c>
      <c r="M3768" s="1061">
        <v>469.97</v>
      </c>
      <c r="N3768" s="1061">
        <v>469.97</v>
      </c>
      <c r="O3768" s="1061">
        <v>469.97</v>
      </c>
      <c r="P3768" s="1061">
        <v>469.97</v>
      </c>
      <c r="Q3768" s="1061">
        <v>469.97</v>
      </c>
      <c r="R3768" s="1061">
        <v>469.97</v>
      </c>
      <c r="S3768" s="1061">
        <v>469.97</v>
      </c>
      <c r="T3768" s="1061">
        <v>469.97</v>
      </c>
      <c r="U3768" s="1061">
        <v>469.97</v>
      </c>
      <c r="V3768" s="1061">
        <v>469.97</v>
      </c>
      <c r="W3768" s="1061">
        <v>469.97</v>
      </c>
    </row>
    <row r="3769" spans="1:23">
      <c r="A3769" s="908"/>
      <c r="B3769" s="1061" t="s">
        <v>234</v>
      </c>
      <c r="C3769" s="1061" t="s">
        <v>235</v>
      </c>
      <c r="D3769" s="1061" t="s">
        <v>5935</v>
      </c>
      <c r="E3769" s="1061" t="s">
        <v>5966</v>
      </c>
      <c r="F3769" s="1061" t="s">
        <v>5951</v>
      </c>
      <c r="G3769" s="1061" t="s">
        <v>1739</v>
      </c>
      <c r="H3769" s="1061" t="s">
        <v>129</v>
      </c>
      <c r="I3769" s="1061" t="s">
        <v>21</v>
      </c>
      <c r="J3769" s="1061" t="s">
        <v>7975</v>
      </c>
      <c r="K3769" s="1061" t="s">
        <v>14849</v>
      </c>
      <c r="L3769" s="1061">
        <v>160.6</v>
      </c>
      <c r="M3769" s="1061">
        <v>160.6</v>
      </c>
      <c r="N3769" s="1061">
        <v>160.6</v>
      </c>
      <c r="O3769" s="1061">
        <v>160.6</v>
      </c>
      <c r="P3769" s="1061">
        <v>160.6</v>
      </c>
      <c r="Q3769" s="1061">
        <v>160.6</v>
      </c>
      <c r="R3769" s="1061">
        <v>160.6</v>
      </c>
      <c r="S3769" s="1061">
        <v>160.6</v>
      </c>
      <c r="T3769" s="1061">
        <v>160.6</v>
      </c>
      <c r="U3769" s="1061">
        <v>160.6</v>
      </c>
      <c r="V3769" s="1061">
        <v>160.6</v>
      </c>
      <c r="W3769" s="1061">
        <v>160.6</v>
      </c>
    </row>
    <row r="3770" spans="1:23">
      <c r="A3770" s="908"/>
      <c r="B3770" s="1061" t="s">
        <v>234</v>
      </c>
      <c r="C3770" s="1061" t="s">
        <v>235</v>
      </c>
      <c r="D3770" s="1061" t="s">
        <v>5935</v>
      </c>
      <c r="E3770" s="1061" t="s">
        <v>10225</v>
      </c>
      <c r="F3770" s="1061" t="s">
        <v>5951</v>
      </c>
      <c r="G3770" s="1061" t="s">
        <v>1739</v>
      </c>
      <c r="H3770" s="1061" t="s">
        <v>129</v>
      </c>
      <c r="I3770" s="1061" t="s">
        <v>21</v>
      </c>
      <c r="J3770" s="1061" t="s">
        <v>7975</v>
      </c>
      <c r="K3770" s="1061" t="s">
        <v>14849</v>
      </c>
      <c r="L3770" s="1061">
        <v>19.14</v>
      </c>
      <c r="M3770" s="1061">
        <v>19.14</v>
      </c>
      <c r="N3770" s="1061">
        <v>19.14</v>
      </c>
      <c r="O3770" s="1061">
        <v>19.14</v>
      </c>
      <c r="P3770" s="1061">
        <v>19.14</v>
      </c>
      <c r="Q3770" s="1061">
        <v>19.14</v>
      </c>
      <c r="R3770" s="1061">
        <v>19.14</v>
      </c>
      <c r="S3770" s="1061">
        <v>19.14</v>
      </c>
      <c r="T3770" s="1061">
        <v>19.14</v>
      </c>
      <c r="U3770" s="1061">
        <v>19.14</v>
      </c>
      <c r="V3770" s="1061">
        <v>19.14</v>
      </c>
      <c r="W3770" s="1061">
        <v>19.14</v>
      </c>
    </row>
    <row r="3771" spans="1:23">
      <c r="A3771" s="908"/>
      <c r="B3771" s="1061" t="s">
        <v>234</v>
      </c>
      <c r="C3771" s="1061" t="s">
        <v>235</v>
      </c>
      <c r="D3771" s="1061" t="s">
        <v>5935</v>
      </c>
      <c r="E3771" s="1061" t="s">
        <v>5967</v>
      </c>
      <c r="F3771" s="1061" t="s">
        <v>5951</v>
      </c>
      <c r="G3771" s="1061" t="s">
        <v>1739</v>
      </c>
      <c r="H3771" s="1061" t="s">
        <v>129</v>
      </c>
      <c r="I3771" s="1061" t="s">
        <v>21</v>
      </c>
      <c r="J3771" s="1061" t="s">
        <v>7975</v>
      </c>
      <c r="K3771" s="1061" t="s">
        <v>14849</v>
      </c>
      <c r="L3771" s="1061">
        <v>85.35</v>
      </c>
      <c r="M3771" s="1061">
        <v>85.35</v>
      </c>
      <c r="N3771" s="1061">
        <v>85.35</v>
      </c>
      <c r="O3771" s="1061">
        <v>85.35</v>
      </c>
      <c r="P3771" s="1061">
        <v>85.35</v>
      </c>
      <c r="Q3771" s="1061">
        <v>85.35</v>
      </c>
      <c r="R3771" s="1061">
        <v>85.35</v>
      </c>
      <c r="S3771" s="1061">
        <v>85.35</v>
      </c>
      <c r="T3771" s="1061">
        <v>85.35</v>
      </c>
      <c r="U3771" s="1061">
        <v>85.35</v>
      </c>
      <c r="V3771" s="1061">
        <v>85.35</v>
      </c>
      <c r="W3771" s="1061">
        <v>85.35</v>
      </c>
    </row>
    <row r="3772" spans="1:23">
      <c r="A3772" s="908"/>
      <c r="B3772" s="1061" t="s">
        <v>234</v>
      </c>
      <c r="C3772" s="1061" t="s">
        <v>235</v>
      </c>
      <c r="D3772" s="1061" t="s">
        <v>5935</v>
      </c>
      <c r="E3772" s="1061" t="s">
        <v>10226</v>
      </c>
      <c r="F3772" s="1061" t="s">
        <v>5951</v>
      </c>
      <c r="G3772" s="1061" t="s">
        <v>1739</v>
      </c>
      <c r="H3772" s="1061" t="s">
        <v>129</v>
      </c>
      <c r="I3772" s="1061" t="s">
        <v>21</v>
      </c>
      <c r="J3772" s="1061" t="s">
        <v>7975</v>
      </c>
      <c r="K3772" s="1061" t="s">
        <v>14849</v>
      </c>
      <c r="L3772" s="1061">
        <v>17.079999999999998</v>
      </c>
      <c r="M3772" s="1061">
        <v>17.079999999999998</v>
      </c>
      <c r="N3772" s="1061">
        <v>17.079999999999998</v>
      </c>
      <c r="O3772" s="1061">
        <v>17.079999999999998</v>
      </c>
      <c r="P3772" s="1061">
        <v>17.079999999999998</v>
      </c>
      <c r="Q3772" s="1061">
        <v>17.079999999999998</v>
      </c>
      <c r="R3772" s="1061">
        <v>17.079999999999998</v>
      </c>
      <c r="S3772" s="1061">
        <v>17.079999999999998</v>
      </c>
      <c r="T3772" s="1061">
        <v>17.079999999999998</v>
      </c>
      <c r="U3772" s="1061">
        <v>17.079999999999998</v>
      </c>
      <c r="V3772" s="1061">
        <v>17.079999999999998</v>
      </c>
      <c r="W3772" s="1061">
        <v>17.079999999999998</v>
      </c>
    </row>
    <row r="3773" spans="1:23">
      <c r="A3773" s="908"/>
      <c r="B3773" s="1061" t="s">
        <v>234</v>
      </c>
      <c r="C3773" s="1061" t="s">
        <v>235</v>
      </c>
      <c r="D3773" s="1061" t="s">
        <v>5935</v>
      </c>
      <c r="E3773" s="1061" t="s">
        <v>5968</v>
      </c>
      <c r="F3773" s="1061" t="s">
        <v>5969</v>
      </c>
      <c r="G3773" s="1061" t="s">
        <v>1739</v>
      </c>
      <c r="H3773" s="1061" t="s">
        <v>129</v>
      </c>
      <c r="I3773" s="1061" t="s">
        <v>21</v>
      </c>
      <c r="J3773" s="1061" t="s">
        <v>7975</v>
      </c>
      <c r="K3773" s="1061" t="s">
        <v>14849</v>
      </c>
      <c r="L3773" s="1061">
        <v>41.71</v>
      </c>
      <c r="M3773" s="1061">
        <v>41.71</v>
      </c>
      <c r="N3773" s="1061">
        <v>41.71</v>
      </c>
      <c r="O3773" s="1061">
        <v>41.71</v>
      </c>
      <c r="P3773" s="1061">
        <v>41.71</v>
      </c>
      <c r="Q3773" s="1061">
        <v>41.71</v>
      </c>
      <c r="R3773" s="1061">
        <v>41.71</v>
      </c>
      <c r="S3773" s="1061">
        <v>41.71</v>
      </c>
      <c r="T3773" s="1061">
        <v>41.71</v>
      </c>
      <c r="U3773" s="1061">
        <v>41.71</v>
      </c>
      <c r="V3773" s="1061">
        <v>41.71</v>
      </c>
      <c r="W3773" s="1061">
        <v>41.71</v>
      </c>
    </row>
    <row r="3774" spans="1:23">
      <c r="A3774" s="908"/>
      <c r="B3774" s="1061" t="s">
        <v>234</v>
      </c>
      <c r="C3774" s="1061" t="s">
        <v>235</v>
      </c>
      <c r="D3774" s="1061" t="s">
        <v>2988</v>
      </c>
      <c r="E3774" s="1061" t="s">
        <v>5970</v>
      </c>
      <c r="F3774" s="1061" t="s">
        <v>10621</v>
      </c>
      <c r="G3774" s="1061" t="s">
        <v>1739</v>
      </c>
      <c r="H3774" s="1061" t="s">
        <v>129</v>
      </c>
      <c r="I3774" s="1061" t="s">
        <v>21</v>
      </c>
      <c r="J3774" s="1061" t="s">
        <v>7975</v>
      </c>
      <c r="K3774" s="1061" t="s">
        <v>14849</v>
      </c>
      <c r="L3774" s="1061">
        <v>166.85</v>
      </c>
      <c r="M3774" s="1061">
        <v>166.85</v>
      </c>
      <c r="N3774" s="1061">
        <v>166.85</v>
      </c>
      <c r="O3774" s="1061">
        <v>166.85</v>
      </c>
      <c r="P3774" s="1061">
        <v>166.85</v>
      </c>
      <c r="Q3774" s="1061">
        <v>166.85</v>
      </c>
      <c r="R3774" s="1061">
        <v>166.85</v>
      </c>
      <c r="S3774" s="1061">
        <v>166.85</v>
      </c>
      <c r="T3774" s="1061">
        <v>166.85</v>
      </c>
      <c r="U3774" s="1061">
        <v>166.85</v>
      </c>
      <c r="V3774" s="1061">
        <v>166.85</v>
      </c>
      <c r="W3774" s="1061">
        <v>166.85</v>
      </c>
    </row>
    <row r="3775" spans="1:23">
      <c r="A3775" s="908"/>
      <c r="B3775" s="1061" t="s">
        <v>234</v>
      </c>
      <c r="C3775" s="1061" t="s">
        <v>235</v>
      </c>
      <c r="D3775" s="1061" t="s">
        <v>5935</v>
      </c>
      <c r="E3775" s="1061" t="s">
        <v>5971</v>
      </c>
      <c r="F3775" s="1061" t="s">
        <v>5972</v>
      </c>
      <c r="G3775" s="1061" t="s">
        <v>1739</v>
      </c>
      <c r="H3775" s="1061" t="s">
        <v>129</v>
      </c>
      <c r="I3775" s="1061" t="s">
        <v>21</v>
      </c>
      <c r="J3775" s="1061" t="s">
        <v>7975</v>
      </c>
      <c r="K3775" s="1061" t="s">
        <v>14849</v>
      </c>
      <c r="L3775" s="1061">
        <v>81.13</v>
      </c>
      <c r="M3775" s="1061">
        <v>81.13</v>
      </c>
      <c r="N3775" s="1061">
        <v>81.13</v>
      </c>
      <c r="O3775" s="1061">
        <v>81.13</v>
      </c>
      <c r="P3775" s="1061">
        <v>81.13</v>
      </c>
      <c r="Q3775" s="1061">
        <v>81.13</v>
      </c>
      <c r="R3775" s="1061">
        <v>81.13</v>
      </c>
      <c r="S3775" s="1061">
        <v>81.13</v>
      </c>
      <c r="T3775" s="1061">
        <v>81.13</v>
      </c>
      <c r="U3775" s="1061">
        <v>81.13</v>
      </c>
      <c r="V3775" s="1061">
        <v>81.13</v>
      </c>
      <c r="W3775" s="1061">
        <v>81.13</v>
      </c>
    </row>
    <row r="3776" spans="1:23">
      <c r="A3776" s="908"/>
      <c r="B3776" s="1061" t="s">
        <v>234</v>
      </c>
      <c r="C3776" s="1061" t="s">
        <v>235</v>
      </c>
      <c r="D3776" s="1061" t="s">
        <v>5935</v>
      </c>
      <c r="E3776" s="1061" t="s">
        <v>5973</v>
      </c>
      <c r="F3776" s="1061" t="s">
        <v>5974</v>
      </c>
      <c r="G3776" s="1061" t="s">
        <v>1739</v>
      </c>
      <c r="H3776" s="1061" t="s">
        <v>129</v>
      </c>
      <c r="I3776" s="1061" t="s">
        <v>21</v>
      </c>
      <c r="J3776" s="1061" t="s">
        <v>7975</v>
      </c>
      <c r="K3776" s="1061" t="s">
        <v>14849</v>
      </c>
      <c r="L3776" s="1061">
        <v>16.71</v>
      </c>
      <c r="M3776" s="1061">
        <v>16.71</v>
      </c>
      <c r="N3776" s="1061">
        <v>16.71</v>
      </c>
      <c r="O3776" s="1061">
        <v>16.71</v>
      </c>
      <c r="P3776" s="1061">
        <v>16.71</v>
      </c>
      <c r="Q3776" s="1061">
        <v>16.71</v>
      </c>
      <c r="R3776" s="1061">
        <v>16.71</v>
      </c>
      <c r="S3776" s="1061">
        <v>16.71</v>
      </c>
      <c r="T3776" s="1061">
        <v>16.71</v>
      </c>
      <c r="U3776" s="1061">
        <v>16.71</v>
      </c>
      <c r="V3776" s="1061">
        <v>16.71</v>
      </c>
      <c r="W3776" s="1061">
        <v>16.71</v>
      </c>
    </row>
    <row r="3777" spans="1:23">
      <c r="A3777" s="908"/>
      <c r="B3777" s="1061" t="s">
        <v>234</v>
      </c>
      <c r="C3777" s="1061" t="s">
        <v>235</v>
      </c>
      <c r="D3777" s="1061" t="s">
        <v>2988</v>
      </c>
      <c r="E3777" s="1061" t="s">
        <v>5975</v>
      </c>
      <c r="F3777" s="1061" t="s">
        <v>5976</v>
      </c>
      <c r="G3777" s="1061" t="s">
        <v>1739</v>
      </c>
      <c r="H3777" s="1061" t="s">
        <v>129</v>
      </c>
      <c r="I3777" s="1061" t="s">
        <v>21</v>
      </c>
      <c r="J3777" s="1061" t="s">
        <v>7975</v>
      </c>
      <c r="K3777" s="1061" t="s">
        <v>14849</v>
      </c>
      <c r="L3777" s="1061">
        <v>23.91</v>
      </c>
      <c r="M3777" s="1061">
        <v>23.91</v>
      </c>
      <c r="N3777" s="1061">
        <v>23.91</v>
      </c>
      <c r="O3777" s="1061">
        <v>23.91</v>
      </c>
      <c r="P3777" s="1061">
        <v>23.91</v>
      </c>
      <c r="Q3777" s="1061">
        <v>23.91</v>
      </c>
      <c r="R3777" s="1061">
        <v>23.91</v>
      </c>
      <c r="S3777" s="1061">
        <v>23.91</v>
      </c>
      <c r="T3777" s="1061">
        <v>23.91</v>
      </c>
      <c r="U3777" s="1061">
        <v>23.91</v>
      </c>
      <c r="V3777" s="1061">
        <v>23.91</v>
      </c>
      <c r="W3777" s="1061">
        <v>23.91</v>
      </c>
    </row>
    <row r="3778" spans="1:23">
      <c r="A3778" s="908"/>
      <c r="B3778" s="1061" t="s">
        <v>234</v>
      </c>
      <c r="C3778" s="1061" t="s">
        <v>235</v>
      </c>
      <c r="D3778" s="1061" t="s">
        <v>5935</v>
      </c>
      <c r="E3778" s="1061" t="s">
        <v>5977</v>
      </c>
      <c r="F3778" s="1061" t="s">
        <v>5978</v>
      </c>
      <c r="G3778" s="1061" t="s">
        <v>1739</v>
      </c>
      <c r="H3778" s="1061" t="s">
        <v>129</v>
      </c>
      <c r="I3778" s="1061" t="s">
        <v>21</v>
      </c>
      <c r="J3778" s="1061" t="s">
        <v>7975</v>
      </c>
      <c r="K3778" s="1061" t="s">
        <v>14849</v>
      </c>
      <c r="L3778" s="1061">
        <v>187.18</v>
      </c>
      <c r="M3778" s="1061">
        <v>187.18</v>
      </c>
      <c r="N3778" s="1061">
        <v>187.18</v>
      </c>
      <c r="O3778" s="1061">
        <v>187.18</v>
      </c>
      <c r="P3778" s="1061">
        <v>187.18</v>
      </c>
      <c r="Q3778" s="1061">
        <v>187.18</v>
      </c>
      <c r="R3778" s="1061">
        <v>187.18</v>
      </c>
      <c r="S3778" s="1061">
        <v>187.18</v>
      </c>
      <c r="T3778" s="1061">
        <v>187.18</v>
      </c>
      <c r="U3778" s="1061">
        <v>187.18</v>
      </c>
      <c r="V3778" s="1061">
        <v>187.18</v>
      </c>
      <c r="W3778" s="1061">
        <v>187.18</v>
      </c>
    </row>
    <row r="3779" spans="1:23">
      <c r="A3779" s="908"/>
      <c r="B3779" s="1061" t="s">
        <v>234</v>
      </c>
      <c r="C3779" s="1061" t="s">
        <v>235</v>
      </c>
      <c r="D3779" s="1061" t="s">
        <v>5935</v>
      </c>
      <c r="E3779" s="1061" t="s">
        <v>5980</v>
      </c>
      <c r="F3779" s="1061" t="s">
        <v>5905</v>
      </c>
      <c r="G3779" s="1061" t="s">
        <v>1739</v>
      </c>
      <c r="H3779" s="1061" t="s">
        <v>129</v>
      </c>
      <c r="I3779" s="1061" t="s">
        <v>21</v>
      </c>
      <c r="J3779" s="1061" t="s">
        <v>7975</v>
      </c>
      <c r="K3779" s="1061" t="s">
        <v>14849</v>
      </c>
      <c r="L3779" s="1061">
        <v>289.64</v>
      </c>
      <c r="M3779" s="1061">
        <v>289.64</v>
      </c>
      <c r="N3779" s="1061">
        <v>289.64</v>
      </c>
      <c r="O3779" s="1061">
        <v>289.64</v>
      </c>
      <c r="P3779" s="1061">
        <v>289.64</v>
      </c>
      <c r="Q3779" s="1061">
        <v>289.64</v>
      </c>
      <c r="R3779" s="1061">
        <v>289.64</v>
      </c>
      <c r="S3779" s="1061">
        <v>289.64</v>
      </c>
      <c r="T3779" s="1061">
        <v>289.64</v>
      </c>
      <c r="U3779" s="1061">
        <v>289.64</v>
      </c>
      <c r="V3779" s="1061">
        <v>289.64</v>
      </c>
      <c r="W3779" s="1061">
        <v>289.64</v>
      </c>
    </row>
    <row r="3780" spans="1:23">
      <c r="A3780" s="908"/>
      <c r="B3780" s="1061" t="s">
        <v>234</v>
      </c>
      <c r="C3780" s="1061" t="s">
        <v>235</v>
      </c>
      <c r="D3780" s="1061" t="s">
        <v>5935</v>
      </c>
      <c r="E3780" s="1061" t="s">
        <v>5982</v>
      </c>
      <c r="F3780" s="1061" t="s">
        <v>5981</v>
      </c>
      <c r="G3780" s="1061" t="s">
        <v>1739</v>
      </c>
      <c r="H3780" s="1061" t="s">
        <v>129</v>
      </c>
      <c r="I3780" s="1061" t="s">
        <v>21</v>
      </c>
      <c r="J3780" s="1061" t="s">
        <v>7975</v>
      </c>
      <c r="K3780" s="1061" t="s">
        <v>14849</v>
      </c>
      <c r="L3780" s="1061">
        <v>188.56</v>
      </c>
      <c r="M3780" s="1061">
        <v>188.56</v>
      </c>
      <c r="N3780" s="1061">
        <v>188.56</v>
      </c>
      <c r="O3780" s="1061">
        <v>188.56</v>
      </c>
      <c r="P3780" s="1061">
        <v>188.56</v>
      </c>
      <c r="Q3780" s="1061">
        <v>188.56</v>
      </c>
      <c r="R3780" s="1061">
        <v>188.56</v>
      </c>
      <c r="S3780" s="1061">
        <v>188.56</v>
      </c>
      <c r="T3780" s="1061">
        <v>188.56</v>
      </c>
      <c r="U3780" s="1061">
        <v>188.56</v>
      </c>
      <c r="V3780" s="1061">
        <v>188.56</v>
      </c>
      <c r="W3780" s="1061">
        <v>188.56</v>
      </c>
    </row>
    <row r="3781" spans="1:23">
      <c r="A3781" s="908"/>
      <c r="B3781" s="1061" t="s">
        <v>234</v>
      </c>
      <c r="C3781" s="1061" t="s">
        <v>235</v>
      </c>
      <c r="D3781" s="1061" t="s">
        <v>4972</v>
      </c>
      <c r="E3781" s="1061" t="s">
        <v>5983</v>
      </c>
      <c r="F3781" s="1061" t="s">
        <v>5984</v>
      </c>
      <c r="G3781" s="1061" t="s">
        <v>1739</v>
      </c>
      <c r="H3781" s="1061" t="s">
        <v>129</v>
      </c>
      <c r="I3781" s="1061" t="s">
        <v>21</v>
      </c>
      <c r="J3781" s="1061" t="s">
        <v>7975</v>
      </c>
      <c r="K3781" s="1061" t="s">
        <v>14849</v>
      </c>
      <c r="L3781" s="1061">
        <v>365.19</v>
      </c>
      <c r="M3781" s="1061">
        <v>365.19</v>
      </c>
      <c r="N3781" s="1061">
        <v>365.19</v>
      </c>
      <c r="O3781" s="1061">
        <v>365.19</v>
      </c>
      <c r="P3781" s="1061">
        <v>365.19</v>
      </c>
      <c r="Q3781" s="1061">
        <v>365.19</v>
      </c>
      <c r="R3781" s="1061">
        <v>365.19</v>
      </c>
      <c r="S3781" s="1061">
        <v>365.19</v>
      </c>
      <c r="T3781" s="1061">
        <v>365.19</v>
      </c>
      <c r="U3781" s="1061">
        <v>365.19</v>
      </c>
      <c r="V3781" s="1061">
        <v>365.19</v>
      </c>
      <c r="W3781" s="1061">
        <v>365.19</v>
      </c>
    </row>
    <row r="3782" spans="1:23">
      <c r="A3782" s="908"/>
      <c r="B3782" s="1061" t="s">
        <v>234</v>
      </c>
      <c r="C3782" s="1061" t="s">
        <v>235</v>
      </c>
      <c r="D3782" s="1061" t="s">
        <v>5935</v>
      </c>
      <c r="E3782" s="1061" t="s">
        <v>5985</v>
      </c>
      <c r="F3782" s="1061" t="s">
        <v>5986</v>
      </c>
      <c r="G3782" s="1061" t="s">
        <v>1739</v>
      </c>
      <c r="H3782" s="1061" t="s">
        <v>129</v>
      </c>
      <c r="I3782" s="1061" t="s">
        <v>21</v>
      </c>
      <c r="J3782" s="1061" t="s">
        <v>7975</v>
      </c>
      <c r="K3782" s="1061" t="s">
        <v>14849</v>
      </c>
      <c r="L3782" s="1061">
        <v>133.82</v>
      </c>
      <c r="M3782" s="1061">
        <v>133.82</v>
      </c>
      <c r="N3782" s="1061">
        <v>133.82</v>
      </c>
      <c r="O3782" s="1061">
        <v>133.82</v>
      </c>
      <c r="P3782" s="1061">
        <v>133.82</v>
      </c>
      <c r="Q3782" s="1061">
        <v>133.82</v>
      </c>
      <c r="R3782" s="1061">
        <v>133.82</v>
      </c>
      <c r="S3782" s="1061">
        <v>133.82</v>
      </c>
      <c r="T3782" s="1061">
        <v>133.82</v>
      </c>
      <c r="U3782" s="1061">
        <v>133.82</v>
      </c>
      <c r="V3782" s="1061">
        <v>133.82</v>
      </c>
      <c r="W3782" s="1061">
        <v>133.82</v>
      </c>
    </row>
    <row r="3783" spans="1:23">
      <c r="A3783" s="908"/>
      <c r="B3783" s="1061" t="s">
        <v>234</v>
      </c>
      <c r="C3783" s="1061" t="s">
        <v>235</v>
      </c>
      <c r="D3783" s="1061" t="s">
        <v>5935</v>
      </c>
      <c r="E3783" s="1061" t="s">
        <v>8731</v>
      </c>
      <c r="F3783" s="1061" t="s">
        <v>5951</v>
      </c>
      <c r="G3783" s="1061" t="s">
        <v>1739</v>
      </c>
      <c r="H3783" s="1061" t="s">
        <v>129</v>
      </c>
      <c r="I3783" s="1061" t="s">
        <v>21</v>
      </c>
      <c r="J3783" s="1061" t="s">
        <v>7975</v>
      </c>
      <c r="K3783" s="1061" t="s">
        <v>14849</v>
      </c>
      <c r="L3783" s="1061">
        <v>154.87</v>
      </c>
      <c r="M3783" s="1061">
        <v>154.87</v>
      </c>
      <c r="N3783" s="1061">
        <v>154.87</v>
      </c>
      <c r="O3783" s="1061">
        <v>154.87</v>
      </c>
      <c r="P3783" s="1061">
        <v>154.87</v>
      </c>
      <c r="Q3783" s="1061">
        <v>154.87</v>
      </c>
      <c r="R3783" s="1061">
        <v>154.87</v>
      </c>
      <c r="S3783" s="1061">
        <v>154.87</v>
      </c>
      <c r="T3783" s="1061">
        <v>154.87</v>
      </c>
      <c r="U3783" s="1061">
        <v>154.87</v>
      </c>
      <c r="V3783" s="1061">
        <v>154.87</v>
      </c>
      <c r="W3783" s="1061">
        <v>154.87</v>
      </c>
    </row>
    <row r="3784" spans="1:23">
      <c r="A3784" s="908"/>
      <c r="B3784" s="1061" t="s">
        <v>234</v>
      </c>
      <c r="C3784" s="1061" t="s">
        <v>235</v>
      </c>
      <c r="D3784" s="1061" t="s">
        <v>5935</v>
      </c>
      <c r="E3784" s="1061" t="s">
        <v>8732</v>
      </c>
      <c r="F3784" s="1061" t="s">
        <v>8733</v>
      </c>
      <c r="G3784" s="1061" t="s">
        <v>1739</v>
      </c>
      <c r="H3784" s="1061" t="s">
        <v>129</v>
      </c>
      <c r="I3784" s="1061" t="s">
        <v>21</v>
      </c>
      <c r="J3784" s="1061" t="s">
        <v>7975</v>
      </c>
      <c r="K3784" s="1061" t="s">
        <v>14849</v>
      </c>
      <c r="L3784" s="1061">
        <v>469.97</v>
      </c>
      <c r="M3784" s="1061">
        <v>469.97</v>
      </c>
      <c r="N3784" s="1061">
        <v>469.97</v>
      </c>
      <c r="O3784" s="1061">
        <v>469.97</v>
      </c>
      <c r="P3784" s="1061">
        <v>469.97</v>
      </c>
      <c r="Q3784" s="1061">
        <v>469.97</v>
      </c>
      <c r="R3784" s="1061">
        <v>469.97</v>
      </c>
      <c r="S3784" s="1061">
        <v>469.97</v>
      </c>
      <c r="T3784" s="1061">
        <v>469.97</v>
      </c>
      <c r="U3784" s="1061">
        <v>469.97</v>
      </c>
      <c r="V3784" s="1061">
        <v>469.97</v>
      </c>
      <c r="W3784" s="1061">
        <v>469.97</v>
      </c>
    </row>
    <row r="3785" spans="1:23">
      <c r="A3785" s="908"/>
      <c r="B3785" s="1061" t="s">
        <v>234</v>
      </c>
      <c r="C3785" s="1061" t="s">
        <v>235</v>
      </c>
      <c r="D3785" s="1061" t="s">
        <v>5473</v>
      </c>
      <c r="E3785" s="1061" t="s">
        <v>8734</v>
      </c>
      <c r="F3785" s="1061" t="s">
        <v>8735</v>
      </c>
      <c r="G3785" s="1061" t="s">
        <v>1739</v>
      </c>
      <c r="H3785" s="1061" t="s">
        <v>129</v>
      </c>
      <c r="I3785" s="1061" t="s">
        <v>21</v>
      </c>
      <c r="J3785" s="1061" t="s">
        <v>7975</v>
      </c>
      <c r="K3785" s="1061" t="s">
        <v>14849</v>
      </c>
      <c r="L3785" s="1061">
        <v>24.03</v>
      </c>
      <c r="M3785" s="1061">
        <v>24.03</v>
      </c>
      <c r="N3785" s="1061">
        <v>24.03</v>
      </c>
      <c r="O3785" s="1061">
        <v>24.03</v>
      </c>
      <c r="P3785" s="1061">
        <v>24.03</v>
      </c>
      <c r="Q3785" s="1061">
        <v>24.03</v>
      </c>
      <c r="R3785" s="1061">
        <v>24.03</v>
      </c>
      <c r="S3785" s="1061">
        <v>24.03</v>
      </c>
      <c r="T3785" s="1061">
        <v>24.03</v>
      </c>
      <c r="U3785" s="1061">
        <v>24.03</v>
      </c>
      <c r="V3785" s="1061">
        <v>24.03</v>
      </c>
      <c r="W3785" s="1061">
        <v>24.03</v>
      </c>
    </row>
    <row r="3786" spans="1:23">
      <c r="A3786" s="908"/>
      <c r="B3786" s="1061" t="s">
        <v>234</v>
      </c>
      <c r="C3786" s="1061" t="s">
        <v>235</v>
      </c>
      <c r="D3786" s="1061" t="s">
        <v>5979</v>
      </c>
      <c r="E3786" s="1061" t="s">
        <v>5989</v>
      </c>
      <c r="F3786" s="1061" t="s">
        <v>5990</v>
      </c>
      <c r="G3786" s="1061" t="s">
        <v>1739</v>
      </c>
      <c r="H3786" s="1061" t="s">
        <v>129</v>
      </c>
      <c r="I3786" s="1061" t="s">
        <v>21</v>
      </c>
      <c r="J3786" s="1061" t="s">
        <v>7975</v>
      </c>
      <c r="K3786" s="1061" t="s">
        <v>14849</v>
      </c>
      <c r="L3786" s="1061">
        <v>86.13</v>
      </c>
      <c r="M3786" s="1061">
        <v>86.13</v>
      </c>
      <c r="N3786" s="1061">
        <v>86.13</v>
      </c>
      <c r="O3786" s="1061">
        <v>86.13</v>
      </c>
      <c r="P3786" s="1061">
        <v>86.13</v>
      </c>
      <c r="Q3786" s="1061">
        <v>86.13</v>
      </c>
      <c r="R3786" s="1061">
        <v>86.13</v>
      </c>
      <c r="S3786" s="1061">
        <v>86.13</v>
      </c>
      <c r="T3786" s="1061">
        <v>86.13</v>
      </c>
      <c r="U3786" s="1061">
        <v>86.13</v>
      </c>
      <c r="V3786" s="1061">
        <v>86.13</v>
      </c>
      <c r="W3786" s="1061">
        <v>86.13</v>
      </c>
    </row>
    <row r="3787" spans="1:23">
      <c r="A3787" s="908"/>
      <c r="B3787" s="1061" t="s">
        <v>234</v>
      </c>
      <c r="C3787" s="1061" t="s">
        <v>235</v>
      </c>
      <c r="D3787" s="1061" t="s">
        <v>5979</v>
      </c>
      <c r="E3787" s="1061" t="s">
        <v>8736</v>
      </c>
      <c r="F3787" s="1061" t="s">
        <v>8737</v>
      </c>
      <c r="G3787" s="1061" t="s">
        <v>1739</v>
      </c>
      <c r="H3787" s="1061" t="s">
        <v>129</v>
      </c>
      <c r="I3787" s="1061" t="s">
        <v>21</v>
      </c>
      <c r="J3787" s="1061" t="s">
        <v>7975</v>
      </c>
      <c r="K3787" s="1061" t="s">
        <v>14849</v>
      </c>
      <c r="L3787" s="1061">
        <v>17.239999999999998</v>
      </c>
      <c r="M3787" s="1061">
        <v>17.239999999999998</v>
      </c>
      <c r="N3787" s="1061">
        <v>17.239999999999998</v>
      </c>
      <c r="O3787" s="1061">
        <v>17.239999999999998</v>
      </c>
      <c r="P3787" s="1061">
        <v>17.239999999999998</v>
      </c>
      <c r="Q3787" s="1061">
        <v>17.239999999999998</v>
      </c>
      <c r="R3787" s="1061">
        <v>17.239999999999998</v>
      </c>
      <c r="S3787" s="1061">
        <v>17.239999999999998</v>
      </c>
      <c r="T3787" s="1061">
        <v>17.239999999999998</v>
      </c>
      <c r="U3787" s="1061">
        <v>17.239999999999998</v>
      </c>
      <c r="V3787" s="1061">
        <v>17.239999999999998</v>
      </c>
      <c r="W3787" s="1061">
        <v>17.239999999999998</v>
      </c>
    </row>
    <row r="3788" spans="1:23">
      <c r="A3788" s="908"/>
      <c r="B3788" s="1061" t="s">
        <v>234</v>
      </c>
      <c r="C3788" s="1061" t="s">
        <v>235</v>
      </c>
      <c r="D3788" s="1061" t="s">
        <v>5979</v>
      </c>
      <c r="E3788" s="1061" t="s">
        <v>5991</v>
      </c>
      <c r="F3788" s="1061" t="s">
        <v>5992</v>
      </c>
      <c r="G3788" s="1061" t="s">
        <v>1739</v>
      </c>
      <c r="H3788" s="1061" t="s">
        <v>129</v>
      </c>
      <c r="I3788" s="1061" t="s">
        <v>21</v>
      </c>
      <c r="J3788" s="1061" t="s">
        <v>7975</v>
      </c>
      <c r="K3788" s="1061" t="s">
        <v>14849</v>
      </c>
      <c r="L3788" s="1061">
        <v>8.07</v>
      </c>
      <c r="M3788" s="1061">
        <v>8.07</v>
      </c>
      <c r="N3788" s="1061">
        <v>8.07</v>
      </c>
      <c r="O3788" s="1061">
        <v>8.07</v>
      </c>
      <c r="P3788" s="1061">
        <v>8.07</v>
      </c>
      <c r="Q3788" s="1061">
        <v>8.07</v>
      </c>
      <c r="R3788" s="1061">
        <v>8.07</v>
      </c>
      <c r="S3788" s="1061">
        <v>8.07</v>
      </c>
      <c r="T3788" s="1061">
        <v>8.07</v>
      </c>
      <c r="U3788" s="1061">
        <v>8.07</v>
      </c>
      <c r="V3788" s="1061">
        <v>8.07</v>
      </c>
      <c r="W3788" s="1061">
        <v>8.07</v>
      </c>
    </row>
    <row r="3789" spans="1:23">
      <c r="A3789" s="908"/>
      <c r="B3789" s="1061" t="s">
        <v>234</v>
      </c>
      <c r="C3789" s="1061" t="s">
        <v>235</v>
      </c>
      <c r="D3789" s="1061" t="s">
        <v>5979</v>
      </c>
      <c r="E3789" s="1061" t="s">
        <v>5993</v>
      </c>
      <c r="F3789" s="1061" t="s">
        <v>5994</v>
      </c>
      <c r="G3789" s="1061" t="s">
        <v>1739</v>
      </c>
      <c r="H3789" s="1061" t="s">
        <v>129</v>
      </c>
      <c r="I3789" s="1061" t="s">
        <v>21</v>
      </c>
      <c r="J3789" s="1061" t="s">
        <v>7975</v>
      </c>
      <c r="K3789" s="1061" t="s">
        <v>14849</v>
      </c>
      <c r="L3789" s="1061">
        <v>10.97</v>
      </c>
      <c r="M3789" s="1061">
        <v>10.97</v>
      </c>
      <c r="N3789" s="1061">
        <v>10.97</v>
      </c>
      <c r="O3789" s="1061">
        <v>10.97</v>
      </c>
      <c r="P3789" s="1061">
        <v>10.97</v>
      </c>
      <c r="Q3789" s="1061">
        <v>10.97</v>
      </c>
      <c r="R3789" s="1061">
        <v>10.97</v>
      </c>
      <c r="S3789" s="1061">
        <v>10.97</v>
      </c>
      <c r="T3789" s="1061">
        <v>10.97</v>
      </c>
      <c r="U3789" s="1061">
        <v>10.97</v>
      </c>
      <c r="V3789" s="1061">
        <v>10.97</v>
      </c>
      <c r="W3789" s="1061">
        <v>10.97</v>
      </c>
    </row>
    <row r="3790" spans="1:23">
      <c r="A3790" s="908"/>
      <c r="B3790" s="1061" t="s">
        <v>234</v>
      </c>
      <c r="C3790" s="1061" t="s">
        <v>235</v>
      </c>
      <c r="D3790" s="1061" t="s">
        <v>5979</v>
      </c>
      <c r="E3790" s="1061" t="s">
        <v>5995</v>
      </c>
      <c r="F3790" s="1061" t="s">
        <v>5996</v>
      </c>
      <c r="G3790" s="1061" t="s">
        <v>1739</v>
      </c>
      <c r="H3790" s="1061" t="s">
        <v>129</v>
      </c>
      <c r="I3790" s="1061" t="s">
        <v>21</v>
      </c>
      <c r="J3790" s="1061" t="s">
        <v>7975</v>
      </c>
      <c r="K3790" s="1061" t="s">
        <v>14849</v>
      </c>
      <c r="L3790" s="1061">
        <v>20.93</v>
      </c>
      <c r="M3790" s="1061">
        <v>20.93</v>
      </c>
      <c r="N3790" s="1061">
        <v>20.93</v>
      </c>
      <c r="O3790" s="1061">
        <v>20.93</v>
      </c>
      <c r="P3790" s="1061">
        <v>20.93</v>
      </c>
      <c r="Q3790" s="1061">
        <v>20.93</v>
      </c>
      <c r="R3790" s="1061">
        <v>20.93</v>
      </c>
      <c r="S3790" s="1061">
        <v>20.93</v>
      </c>
      <c r="T3790" s="1061">
        <v>20.93</v>
      </c>
      <c r="U3790" s="1061">
        <v>20.93</v>
      </c>
      <c r="V3790" s="1061">
        <v>20.93</v>
      </c>
      <c r="W3790" s="1061">
        <v>20.93</v>
      </c>
    </row>
    <row r="3791" spans="1:23">
      <c r="A3791" s="908"/>
      <c r="B3791" s="1061" t="s">
        <v>234</v>
      </c>
      <c r="C3791" s="1061" t="s">
        <v>235</v>
      </c>
      <c r="D3791" s="1061" t="s">
        <v>5979</v>
      </c>
      <c r="E3791" s="1061" t="s">
        <v>5997</v>
      </c>
      <c r="F3791" s="1061" t="s">
        <v>5998</v>
      </c>
      <c r="G3791" s="1061" t="s">
        <v>1739</v>
      </c>
      <c r="H3791" s="1061" t="s">
        <v>129</v>
      </c>
      <c r="I3791" s="1061" t="s">
        <v>21</v>
      </c>
      <c r="J3791" s="1061" t="s">
        <v>7975</v>
      </c>
      <c r="K3791" s="1061" t="s">
        <v>14849</v>
      </c>
      <c r="L3791" s="1061">
        <v>33.06</v>
      </c>
      <c r="M3791" s="1061">
        <v>33.06</v>
      </c>
      <c r="N3791" s="1061">
        <v>33.06</v>
      </c>
      <c r="O3791" s="1061">
        <v>33.06</v>
      </c>
      <c r="P3791" s="1061">
        <v>33.06</v>
      </c>
      <c r="Q3791" s="1061">
        <v>33.06</v>
      </c>
      <c r="R3791" s="1061">
        <v>33.06</v>
      </c>
      <c r="S3791" s="1061">
        <v>33.06</v>
      </c>
      <c r="T3791" s="1061">
        <v>33.06</v>
      </c>
      <c r="U3791" s="1061">
        <v>33.06</v>
      </c>
      <c r="V3791" s="1061">
        <v>33.06</v>
      </c>
      <c r="W3791" s="1061">
        <v>33.06</v>
      </c>
    </row>
    <row r="3792" spans="1:23">
      <c r="A3792" s="908"/>
      <c r="B3792" s="1061" t="s">
        <v>234</v>
      </c>
      <c r="C3792" s="1061" t="s">
        <v>235</v>
      </c>
      <c r="D3792" s="1061" t="s">
        <v>5979</v>
      </c>
      <c r="E3792" s="1061" t="s">
        <v>5999</v>
      </c>
      <c r="F3792" s="1061" t="s">
        <v>6000</v>
      </c>
      <c r="G3792" s="1061" t="s">
        <v>1739</v>
      </c>
      <c r="H3792" s="1061" t="s">
        <v>129</v>
      </c>
      <c r="I3792" s="1061" t="s">
        <v>21</v>
      </c>
      <c r="J3792" s="1061" t="s">
        <v>7975</v>
      </c>
      <c r="K3792" s="1061" t="s">
        <v>14849</v>
      </c>
      <c r="L3792" s="1061">
        <v>33.06</v>
      </c>
      <c r="M3792" s="1061">
        <v>33.06</v>
      </c>
      <c r="N3792" s="1061">
        <v>33.06</v>
      </c>
      <c r="O3792" s="1061">
        <v>33.06</v>
      </c>
      <c r="P3792" s="1061">
        <v>33.06</v>
      </c>
      <c r="Q3792" s="1061">
        <v>33.06</v>
      </c>
      <c r="R3792" s="1061">
        <v>33.06</v>
      </c>
      <c r="S3792" s="1061">
        <v>33.06</v>
      </c>
      <c r="T3792" s="1061">
        <v>33.06</v>
      </c>
      <c r="U3792" s="1061">
        <v>33.06</v>
      </c>
      <c r="V3792" s="1061">
        <v>33.06</v>
      </c>
      <c r="W3792" s="1061">
        <v>33.06</v>
      </c>
    </row>
    <row r="3793" spans="1:23">
      <c r="A3793" s="908"/>
      <c r="B3793" s="1061" t="s">
        <v>234</v>
      </c>
      <c r="C3793" s="1061" t="s">
        <v>235</v>
      </c>
      <c r="D3793" s="1061" t="s">
        <v>5979</v>
      </c>
      <c r="E3793" s="1061" t="s">
        <v>7062</v>
      </c>
      <c r="F3793" s="1061" t="s">
        <v>7063</v>
      </c>
      <c r="G3793" s="1061" t="s">
        <v>1739</v>
      </c>
      <c r="H3793" s="1061" t="s">
        <v>129</v>
      </c>
      <c r="I3793" s="1061" t="s">
        <v>21</v>
      </c>
      <c r="J3793" s="1061" t="s">
        <v>7975</v>
      </c>
      <c r="K3793" s="1061" t="s">
        <v>14849</v>
      </c>
      <c r="L3793" s="1061">
        <v>31.15</v>
      </c>
      <c r="M3793" s="1061">
        <v>31.15</v>
      </c>
      <c r="N3793" s="1061">
        <v>31.15</v>
      </c>
      <c r="O3793" s="1061">
        <v>31.15</v>
      </c>
      <c r="P3793" s="1061">
        <v>31.15</v>
      </c>
      <c r="Q3793" s="1061">
        <v>31.15</v>
      </c>
      <c r="R3793" s="1061">
        <v>31.15</v>
      </c>
      <c r="S3793" s="1061">
        <v>31.15</v>
      </c>
      <c r="T3793" s="1061">
        <v>31.15</v>
      </c>
      <c r="U3793" s="1061">
        <v>31.15</v>
      </c>
      <c r="V3793" s="1061">
        <v>31.15</v>
      </c>
      <c r="W3793" s="1061">
        <v>31.15</v>
      </c>
    </row>
    <row r="3794" spans="1:23">
      <c r="A3794" s="908"/>
      <c r="B3794" s="1061" t="s">
        <v>234</v>
      </c>
      <c r="C3794" s="1061" t="s">
        <v>235</v>
      </c>
      <c r="D3794" s="1061" t="s">
        <v>5455</v>
      </c>
      <c r="E3794" s="1061" t="s">
        <v>6001</v>
      </c>
      <c r="F3794" s="1061" t="s">
        <v>6002</v>
      </c>
      <c r="G3794" s="1061" t="s">
        <v>1739</v>
      </c>
      <c r="H3794" s="1061" t="s">
        <v>129</v>
      </c>
      <c r="I3794" s="1061" t="s">
        <v>21</v>
      </c>
      <c r="J3794" s="1061" t="s">
        <v>7975</v>
      </c>
      <c r="K3794" s="1061" t="s">
        <v>14849</v>
      </c>
      <c r="L3794" s="1061">
        <v>159.41999999999999</v>
      </c>
      <c r="M3794" s="1061">
        <v>159.41999999999999</v>
      </c>
      <c r="N3794" s="1061">
        <v>159.41999999999999</v>
      </c>
      <c r="O3794" s="1061">
        <v>159.41999999999999</v>
      </c>
      <c r="P3794" s="1061">
        <v>159.41999999999999</v>
      </c>
      <c r="Q3794" s="1061">
        <v>159.41999999999999</v>
      </c>
      <c r="R3794" s="1061">
        <v>159.41999999999999</v>
      </c>
      <c r="S3794" s="1061">
        <v>159.41999999999999</v>
      </c>
      <c r="T3794" s="1061">
        <v>159.41999999999999</v>
      </c>
      <c r="U3794" s="1061">
        <v>159.41999999999999</v>
      </c>
      <c r="V3794" s="1061">
        <v>159.41999999999999</v>
      </c>
      <c r="W3794" s="1061">
        <v>159.41999999999999</v>
      </c>
    </row>
    <row r="3795" spans="1:23">
      <c r="A3795" s="908"/>
      <c r="B3795" s="1061" t="s">
        <v>234</v>
      </c>
      <c r="C3795" s="1061" t="s">
        <v>235</v>
      </c>
      <c r="D3795" s="1061" t="s">
        <v>5979</v>
      </c>
      <c r="E3795" s="1061" t="s">
        <v>6003</v>
      </c>
      <c r="F3795" s="1061" t="s">
        <v>6004</v>
      </c>
      <c r="G3795" s="1061" t="s">
        <v>1739</v>
      </c>
      <c r="H3795" s="1061" t="s">
        <v>129</v>
      </c>
      <c r="I3795" s="1061" t="s">
        <v>21</v>
      </c>
      <c r="J3795" s="1061" t="s">
        <v>7975</v>
      </c>
      <c r="K3795" s="1061" t="s">
        <v>14849</v>
      </c>
      <c r="L3795" s="1061">
        <v>411.56</v>
      </c>
      <c r="M3795" s="1061">
        <v>411.56</v>
      </c>
      <c r="N3795" s="1061">
        <v>411.56</v>
      </c>
      <c r="O3795" s="1061">
        <v>411.56</v>
      </c>
      <c r="P3795" s="1061">
        <v>411.56</v>
      </c>
      <c r="Q3795" s="1061">
        <v>411.56</v>
      </c>
      <c r="R3795" s="1061">
        <v>411.56</v>
      </c>
      <c r="S3795" s="1061">
        <v>411.56</v>
      </c>
      <c r="T3795" s="1061">
        <v>411.56</v>
      </c>
      <c r="U3795" s="1061">
        <v>411.56</v>
      </c>
      <c r="V3795" s="1061">
        <v>411.56</v>
      </c>
      <c r="W3795" s="1061">
        <v>411.56</v>
      </c>
    </row>
    <row r="3796" spans="1:23">
      <c r="A3796" s="908"/>
      <c r="B3796" s="1061" t="s">
        <v>234</v>
      </c>
      <c r="C3796" s="1061" t="s">
        <v>235</v>
      </c>
      <c r="D3796" s="1061" t="s">
        <v>5979</v>
      </c>
      <c r="E3796" s="1061" t="s">
        <v>6005</v>
      </c>
      <c r="F3796" s="1061" t="s">
        <v>6006</v>
      </c>
      <c r="G3796" s="1061" t="s">
        <v>1739</v>
      </c>
      <c r="H3796" s="1061" t="s">
        <v>129</v>
      </c>
      <c r="I3796" s="1061" t="s">
        <v>21</v>
      </c>
      <c r="J3796" s="1061" t="s">
        <v>7975</v>
      </c>
      <c r="K3796" s="1061" t="s">
        <v>14849</v>
      </c>
      <c r="L3796" s="1061">
        <v>411.56</v>
      </c>
      <c r="M3796" s="1061">
        <v>411.56</v>
      </c>
      <c r="N3796" s="1061">
        <v>411.56</v>
      </c>
      <c r="O3796" s="1061">
        <v>411.56</v>
      </c>
      <c r="P3796" s="1061">
        <v>411.56</v>
      </c>
      <c r="Q3796" s="1061">
        <v>411.56</v>
      </c>
      <c r="R3796" s="1061">
        <v>411.56</v>
      </c>
      <c r="S3796" s="1061">
        <v>411.56</v>
      </c>
      <c r="T3796" s="1061">
        <v>411.56</v>
      </c>
      <c r="U3796" s="1061">
        <v>411.56</v>
      </c>
      <c r="V3796" s="1061">
        <v>411.56</v>
      </c>
      <c r="W3796" s="1061">
        <v>411.56</v>
      </c>
    </row>
    <row r="3797" spans="1:23">
      <c r="A3797" s="908"/>
      <c r="B3797" s="1061" t="s">
        <v>234</v>
      </c>
      <c r="C3797" s="1061" t="s">
        <v>235</v>
      </c>
      <c r="D3797" s="1061" t="s">
        <v>5979</v>
      </c>
      <c r="E3797" s="1061" t="s">
        <v>6007</v>
      </c>
      <c r="F3797" s="1061" t="s">
        <v>5994</v>
      </c>
      <c r="G3797" s="1061" t="s">
        <v>1739</v>
      </c>
      <c r="H3797" s="1061" t="s">
        <v>129</v>
      </c>
      <c r="I3797" s="1061" t="s">
        <v>21</v>
      </c>
      <c r="J3797" s="1061" t="s">
        <v>7975</v>
      </c>
      <c r="K3797" s="1061" t="s">
        <v>14849</v>
      </c>
      <c r="L3797" s="1061">
        <v>100.47</v>
      </c>
      <c r="M3797" s="1061">
        <v>100.47</v>
      </c>
      <c r="N3797" s="1061">
        <v>100.47</v>
      </c>
      <c r="O3797" s="1061">
        <v>100.47</v>
      </c>
      <c r="P3797" s="1061">
        <v>100.47</v>
      </c>
      <c r="Q3797" s="1061">
        <v>100.47</v>
      </c>
      <c r="R3797" s="1061">
        <v>100.47</v>
      </c>
      <c r="S3797" s="1061">
        <v>100.47</v>
      </c>
      <c r="T3797" s="1061">
        <v>100.47</v>
      </c>
      <c r="U3797" s="1061">
        <v>100.47</v>
      </c>
      <c r="V3797" s="1061">
        <v>100.47</v>
      </c>
      <c r="W3797" s="1061">
        <v>100.47</v>
      </c>
    </row>
    <row r="3798" spans="1:23">
      <c r="A3798" s="908"/>
      <c r="B3798" s="1061" t="s">
        <v>234</v>
      </c>
      <c r="C3798" s="1061" t="s">
        <v>235</v>
      </c>
      <c r="D3798" s="1061" t="s">
        <v>10579</v>
      </c>
      <c r="E3798" s="1061" t="s">
        <v>8216</v>
      </c>
      <c r="F3798" s="1061" t="s">
        <v>10622</v>
      </c>
      <c r="G3798" s="1061" t="s">
        <v>1739</v>
      </c>
      <c r="H3798" s="1061" t="s">
        <v>129</v>
      </c>
      <c r="I3798" s="1061" t="s">
        <v>21</v>
      </c>
      <c r="J3798" s="1061" t="s">
        <v>7975</v>
      </c>
      <c r="K3798" s="1061" t="s">
        <v>14849</v>
      </c>
      <c r="L3798" s="1061">
        <v>181.88</v>
      </c>
      <c r="M3798" s="1061">
        <v>181.88</v>
      </c>
      <c r="N3798" s="1061">
        <v>181.88</v>
      </c>
      <c r="O3798" s="1061">
        <v>181.88</v>
      </c>
      <c r="P3798" s="1061">
        <v>181.88</v>
      </c>
      <c r="Q3798" s="1061">
        <v>181.88</v>
      </c>
      <c r="R3798" s="1061">
        <v>181.88</v>
      </c>
      <c r="S3798" s="1061">
        <v>181.88</v>
      </c>
      <c r="T3798" s="1061">
        <v>181.88</v>
      </c>
      <c r="U3798" s="1061">
        <v>181.88</v>
      </c>
      <c r="V3798" s="1061">
        <v>181.88</v>
      </c>
      <c r="W3798" s="1061">
        <v>181.88</v>
      </c>
    </row>
    <row r="3799" spans="1:23">
      <c r="A3799" s="908"/>
      <c r="B3799" s="1061" t="s">
        <v>234</v>
      </c>
      <c r="C3799" s="1061" t="s">
        <v>235</v>
      </c>
      <c r="D3799" s="1061" t="s">
        <v>4632</v>
      </c>
      <c r="E3799" s="1061" t="s">
        <v>6913</v>
      </c>
      <c r="F3799" s="1061" t="s">
        <v>5473</v>
      </c>
      <c r="G3799" s="1061" t="s">
        <v>1739</v>
      </c>
      <c r="H3799" s="1061" t="s">
        <v>129</v>
      </c>
      <c r="I3799" s="1061" t="s">
        <v>21</v>
      </c>
      <c r="J3799" s="1061" t="s">
        <v>7975</v>
      </c>
      <c r="K3799" s="1061" t="s">
        <v>14849</v>
      </c>
      <c r="L3799" s="1061">
        <v>93.9</v>
      </c>
      <c r="M3799" s="1061">
        <v>93.9</v>
      </c>
      <c r="N3799" s="1061">
        <v>93.9</v>
      </c>
      <c r="O3799" s="1061">
        <v>93.9</v>
      </c>
      <c r="P3799" s="1061">
        <v>93.9</v>
      </c>
      <c r="Q3799" s="1061">
        <v>93.9</v>
      </c>
      <c r="R3799" s="1061">
        <v>93.9</v>
      </c>
      <c r="S3799" s="1061">
        <v>93.9</v>
      </c>
      <c r="T3799" s="1061">
        <v>93.9</v>
      </c>
      <c r="U3799" s="1061">
        <v>93.9</v>
      </c>
      <c r="V3799" s="1061">
        <v>93.9</v>
      </c>
      <c r="W3799" s="1061">
        <v>93.9</v>
      </c>
    </row>
    <row r="3800" spans="1:23">
      <c r="A3800" s="908"/>
      <c r="B3800" s="1061" t="s">
        <v>234</v>
      </c>
      <c r="C3800" s="1061" t="s">
        <v>235</v>
      </c>
      <c r="D3800" s="1061" t="s">
        <v>5979</v>
      </c>
      <c r="E3800" s="1061" t="s">
        <v>8738</v>
      </c>
      <c r="F3800" s="1061" t="s">
        <v>6011</v>
      </c>
      <c r="G3800" s="1061" t="s">
        <v>1739</v>
      </c>
      <c r="H3800" s="1061" t="s">
        <v>129</v>
      </c>
      <c r="I3800" s="1061" t="s">
        <v>21</v>
      </c>
      <c r="J3800" s="1061" t="s">
        <v>7975</v>
      </c>
      <c r="K3800" s="1061" t="s">
        <v>14849</v>
      </c>
      <c r="L3800" s="1061">
        <v>87.19</v>
      </c>
      <c r="M3800" s="1061">
        <v>87.19</v>
      </c>
      <c r="N3800" s="1061">
        <v>87.19</v>
      </c>
      <c r="O3800" s="1061">
        <v>87.19</v>
      </c>
      <c r="P3800" s="1061">
        <v>87.19</v>
      </c>
      <c r="Q3800" s="1061">
        <v>87.19</v>
      </c>
      <c r="R3800" s="1061">
        <v>87.19</v>
      </c>
      <c r="S3800" s="1061">
        <v>87.19</v>
      </c>
      <c r="T3800" s="1061">
        <v>87.19</v>
      </c>
      <c r="U3800" s="1061">
        <v>87.19</v>
      </c>
      <c r="V3800" s="1061">
        <v>87.19</v>
      </c>
      <c r="W3800" s="1061">
        <v>87.19</v>
      </c>
    </row>
    <row r="3801" spans="1:23">
      <c r="A3801" s="908"/>
      <c r="B3801" s="1061" t="s">
        <v>234</v>
      </c>
      <c r="C3801" s="1061" t="s">
        <v>235</v>
      </c>
      <c r="D3801" s="1061" t="s">
        <v>4632</v>
      </c>
      <c r="E3801" s="1061" t="s">
        <v>6009</v>
      </c>
      <c r="F3801" s="1061" t="s">
        <v>4582</v>
      </c>
      <c r="G3801" s="1061" t="s">
        <v>1739</v>
      </c>
      <c r="H3801" s="1061" t="s">
        <v>129</v>
      </c>
      <c r="I3801" s="1061" t="s">
        <v>21</v>
      </c>
      <c r="J3801" s="1061" t="s">
        <v>7975</v>
      </c>
      <c r="K3801" s="1061" t="s">
        <v>14849</v>
      </c>
      <c r="L3801" s="1061">
        <v>744.96</v>
      </c>
      <c r="M3801" s="1061">
        <v>744.96</v>
      </c>
      <c r="N3801" s="1061">
        <v>744.96</v>
      </c>
      <c r="O3801" s="1061">
        <v>744.96</v>
      </c>
      <c r="P3801" s="1061">
        <v>744.96</v>
      </c>
      <c r="Q3801" s="1061">
        <v>744.96</v>
      </c>
      <c r="R3801" s="1061">
        <v>744.96</v>
      </c>
      <c r="S3801" s="1061">
        <v>744.96</v>
      </c>
      <c r="T3801" s="1061">
        <v>744.96</v>
      </c>
      <c r="U3801" s="1061">
        <v>744.96</v>
      </c>
      <c r="V3801" s="1061">
        <v>744.96</v>
      </c>
      <c r="W3801" s="1061">
        <v>744.96</v>
      </c>
    </row>
    <row r="3802" spans="1:23">
      <c r="A3802" s="908"/>
      <c r="B3802" s="1061" t="s">
        <v>234</v>
      </c>
      <c r="C3802" s="1061" t="s">
        <v>235</v>
      </c>
      <c r="D3802" s="1061" t="s">
        <v>5979</v>
      </c>
      <c r="E3802" s="1061" t="s">
        <v>6010</v>
      </c>
      <c r="F3802" s="1061" t="s">
        <v>6011</v>
      </c>
      <c r="G3802" s="1061" t="s">
        <v>1739</v>
      </c>
      <c r="H3802" s="1061" t="s">
        <v>129</v>
      </c>
      <c r="I3802" s="1061" t="s">
        <v>21</v>
      </c>
      <c r="J3802" s="1061" t="s">
        <v>7975</v>
      </c>
      <c r="K3802" s="1061" t="s">
        <v>14849</v>
      </c>
      <c r="L3802" s="1061">
        <v>35.700000000000003</v>
      </c>
      <c r="M3802" s="1061">
        <v>35.700000000000003</v>
      </c>
      <c r="N3802" s="1061">
        <v>35.700000000000003</v>
      </c>
      <c r="O3802" s="1061">
        <v>35.700000000000003</v>
      </c>
      <c r="P3802" s="1061">
        <v>35.700000000000003</v>
      </c>
      <c r="Q3802" s="1061">
        <v>35.700000000000003</v>
      </c>
      <c r="R3802" s="1061">
        <v>35.700000000000003</v>
      </c>
      <c r="S3802" s="1061">
        <v>35.700000000000003</v>
      </c>
      <c r="T3802" s="1061">
        <v>35.700000000000003</v>
      </c>
      <c r="U3802" s="1061">
        <v>35.700000000000003</v>
      </c>
      <c r="V3802" s="1061">
        <v>35.700000000000003</v>
      </c>
      <c r="W3802" s="1061">
        <v>35.700000000000003</v>
      </c>
    </row>
    <row r="3803" spans="1:23">
      <c r="A3803" s="908"/>
      <c r="B3803" s="1061" t="s">
        <v>234</v>
      </c>
      <c r="C3803" s="1061" t="s">
        <v>235</v>
      </c>
      <c r="D3803" s="1061" t="s">
        <v>5473</v>
      </c>
      <c r="E3803" s="1061" t="s">
        <v>8739</v>
      </c>
      <c r="F3803" s="1061" t="s">
        <v>8274</v>
      </c>
      <c r="G3803" s="1061" t="s">
        <v>1739</v>
      </c>
      <c r="H3803" s="1061" t="s">
        <v>129</v>
      </c>
      <c r="I3803" s="1061" t="s">
        <v>21</v>
      </c>
      <c r="J3803" s="1061" t="s">
        <v>7975</v>
      </c>
      <c r="K3803" s="1061" t="s">
        <v>14849</v>
      </c>
      <c r="L3803" s="1061">
        <v>10.7</v>
      </c>
      <c r="M3803" s="1061">
        <v>10.7</v>
      </c>
      <c r="N3803" s="1061">
        <v>10.7</v>
      </c>
      <c r="O3803" s="1061">
        <v>10.7</v>
      </c>
      <c r="P3803" s="1061">
        <v>10.7</v>
      </c>
      <c r="Q3803" s="1061">
        <v>10.7</v>
      </c>
      <c r="R3803" s="1061">
        <v>10.7</v>
      </c>
      <c r="S3803" s="1061">
        <v>10.7</v>
      </c>
      <c r="T3803" s="1061">
        <v>10.7</v>
      </c>
      <c r="U3803" s="1061">
        <v>10.7</v>
      </c>
      <c r="V3803" s="1061">
        <v>10.7</v>
      </c>
      <c r="W3803" s="1061">
        <v>10.7</v>
      </c>
    </row>
    <row r="3804" spans="1:23">
      <c r="A3804" s="908"/>
      <c r="B3804" s="1061" t="s">
        <v>234</v>
      </c>
      <c r="C3804" s="1061" t="s">
        <v>235</v>
      </c>
      <c r="D3804" s="1061" t="s">
        <v>4632</v>
      </c>
      <c r="E3804" s="1061" t="s">
        <v>6012</v>
      </c>
      <c r="F3804" s="1061" t="s">
        <v>6013</v>
      </c>
      <c r="G3804" s="1061" t="s">
        <v>1739</v>
      </c>
      <c r="H3804" s="1061" t="s">
        <v>129</v>
      </c>
      <c r="I3804" s="1061" t="s">
        <v>21</v>
      </c>
      <c r="J3804" s="1061" t="s">
        <v>7975</v>
      </c>
      <c r="K3804" s="1061" t="s">
        <v>14849</v>
      </c>
      <c r="L3804" s="1061">
        <v>724.27</v>
      </c>
      <c r="M3804" s="1061">
        <v>724.27</v>
      </c>
      <c r="N3804" s="1061">
        <v>724.27</v>
      </c>
      <c r="O3804" s="1061">
        <v>724.27</v>
      </c>
      <c r="P3804" s="1061">
        <v>724.27</v>
      </c>
      <c r="Q3804" s="1061">
        <v>724.27</v>
      </c>
      <c r="R3804" s="1061">
        <v>724.27</v>
      </c>
      <c r="S3804" s="1061">
        <v>724.27</v>
      </c>
      <c r="T3804" s="1061">
        <v>724.27</v>
      </c>
      <c r="U3804" s="1061">
        <v>724.27</v>
      </c>
      <c r="V3804" s="1061">
        <v>724.27</v>
      </c>
      <c r="W3804" s="1061">
        <v>724.27</v>
      </c>
    </row>
    <row r="3805" spans="1:23">
      <c r="A3805" s="908"/>
      <c r="B3805" s="1061" t="s">
        <v>234</v>
      </c>
      <c r="C3805" s="1061" t="s">
        <v>235</v>
      </c>
      <c r="D3805" s="1061" t="s">
        <v>4632</v>
      </c>
      <c r="E3805" s="1061" t="s">
        <v>9874</v>
      </c>
      <c r="F3805" s="1061" t="s">
        <v>9875</v>
      </c>
      <c r="G3805" s="1061" t="s">
        <v>1739</v>
      </c>
      <c r="H3805" s="1061" t="s">
        <v>129</v>
      </c>
      <c r="I3805" s="1061" t="s">
        <v>21</v>
      </c>
      <c r="J3805" s="1061" t="s">
        <v>7975</v>
      </c>
      <c r="K3805" s="1061" t="s">
        <v>14849</v>
      </c>
      <c r="L3805" s="1061">
        <v>1650.41</v>
      </c>
      <c r="M3805" s="1061">
        <v>1650.41</v>
      </c>
      <c r="N3805" s="1061">
        <v>1650.41</v>
      </c>
      <c r="O3805" s="1061">
        <v>1650.41</v>
      </c>
      <c r="P3805" s="1061">
        <v>1650.41</v>
      </c>
      <c r="Q3805" s="1061">
        <v>1650.41</v>
      </c>
      <c r="R3805" s="1061">
        <v>1650.41</v>
      </c>
      <c r="S3805" s="1061">
        <v>1650.41</v>
      </c>
      <c r="T3805" s="1061">
        <v>1650.41</v>
      </c>
      <c r="U3805" s="1061">
        <v>1650.41</v>
      </c>
      <c r="V3805" s="1061">
        <v>1650.41</v>
      </c>
      <c r="W3805" s="1061">
        <v>1650.41</v>
      </c>
    </row>
    <row r="3806" spans="1:23">
      <c r="A3806" s="908"/>
      <c r="B3806" s="1061" t="s">
        <v>234</v>
      </c>
      <c r="C3806" s="1061" t="s">
        <v>235</v>
      </c>
      <c r="D3806" s="1061" t="s">
        <v>5979</v>
      </c>
      <c r="E3806" s="1061" t="s">
        <v>6014</v>
      </c>
      <c r="F3806" s="1061" t="s">
        <v>6008</v>
      </c>
      <c r="G3806" s="1061" t="s">
        <v>1739</v>
      </c>
      <c r="H3806" s="1061" t="s">
        <v>129</v>
      </c>
      <c r="I3806" s="1061" t="s">
        <v>21</v>
      </c>
      <c r="J3806" s="1061" t="s">
        <v>7975</v>
      </c>
      <c r="K3806" s="1061" t="s">
        <v>14849</v>
      </c>
      <c r="L3806" s="1061">
        <v>26.17</v>
      </c>
      <c r="M3806" s="1061">
        <v>26.17</v>
      </c>
      <c r="N3806" s="1061">
        <v>26.17</v>
      </c>
      <c r="O3806" s="1061">
        <v>26.17</v>
      </c>
      <c r="P3806" s="1061">
        <v>26.17</v>
      </c>
      <c r="Q3806" s="1061">
        <v>26.17</v>
      </c>
      <c r="R3806" s="1061">
        <v>26.17</v>
      </c>
      <c r="S3806" s="1061">
        <v>26.17</v>
      </c>
      <c r="T3806" s="1061">
        <v>26.17</v>
      </c>
      <c r="U3806" s="1061">
        <v>26.17</v>
      </c>
      <c r="V3806" s="1061">
        <v>26.17</v>
      </c>
      <c r="W3806" s="1061">
        <v>26.17</v>
      </c>
    </row>
    <row r="3807" spans="1:23">
      <c r="A3807" s="908"/>
      <c r="B3807" s="1061" t="s">
        <v>234</v>
      </c>
      <c r="C3807" s="1061" t="s">
        <v>235</v>
      </c>
      <c r="D3807" s="1061" t="s">
        <v>5473</v>
      </c>
      <c r="E3807" s="1061" t="s">
        <v>8740</v>
      </c>
      <c r="F3807" s="1061" t="s">
        <v>8741</v>
      </c>
      <c r="G3807" s="1061" t="s">
        <v>1739</v>
      </c>
      <c r="H3807" s="1061" t="s">
        <v>129</v>
      </c>
      <c r="I3807" s="1061" t="s">
        <v>21</v>
      </c>
      <c r="J3807" s="1061" t="s">
        <v>7975</v>
      </c>
      <c r="K3807" s="1061" t="s">
        <v>14849</v>
      </c>
      <c r="L3807" s="1061">
        <v>732.68</v>
      </c>
      <c r="M3807" s="1061">
        <v>732.68</v>
      </c>
      <c r="N3807" s="1061">
        <v>732.68</v>
      </c>
      <c r="O3807" s="1061">
        <v>732.68</v>
      </c>
      <c r="P3807" s="1061">
        <v>732.68</v>
      </c>
      <c r="Q3807" s="1061">
        <v>732.68</v>
      </c>
      <c r="R3807" s="1061">
        <v>732.68</v>
      </c>
      <c r="S3807" s="1061">
        <v>732.68</v>
      </c>
      <c r="T3807" s="1061">
        <v>732.68</v>
      </c>
      <c r="U3807" s="1061">
        <v>732.68</v>
      </c>
      <c r="V3807" s="1061">
        <v>732.68</v>
      </c>
      <c r="W3807" s="1061">
        <v>732.68</v>
      </c>
    </row>
    <row r="3808" spans="1:23">
      <c r="A3808" s="908"/>
      <c r="B3808" s="1061" t="s">
        <v>234</v>
      </c>
      <c r="C3808" s="1061" t="s">
        <v>235</v>
      </c>
      <c r="D3808" s="1061" t="s">
        <v>5979</v>
      </c>
      <c r="E3808" s="1061" t="s">
        <v>10227</v>
      </c>
      <c r="F3808" s="1061" t="s">
        <v>6011</v>
      </c>
      <c r="G3808" s="1061" t="s">
        <v>1739</v>
      </c>
      <c r="H3808" s="1061" t="s">
        <v>129</v>
      </c>
      <c r="I3808" s="1061" t="s">
        <v>21</v>
      </c>
      <c r="J3808" s="1061" t="s">
        <v>7975</v>
      </c>
      <c r="K3808" s="1061" t="s">
        <v>14849</v>
      </c>
      <c r="L3808" s="1061">
        <v>61.68</v>
      </c>
      <c r="M3808" s="1061">
        <v>61.68</v>
      </c>
      <c r="N3808" s="1061">
        <v>61.68</v>
      </c>
      <c r="O3808" s="1061">
        <v>61.68</v>
      </c>
      <c r="P3808" s="1061">
        <v>61.68</v>
      </c>
      <c r="Q3808" s="1061">
        <v>61.68</v>
      </c>
      <c r="R3808" s="1061">
        <v>61.68</v>
      </c>
      <c r="S3808" s="1061">
        <v>61.68</v>
      </c>
      <c r="T3808" s="1061">
        <v>61.68</v>
      </c>
      <c r="U3808" s="1061">
        <v>61.68</v>
      </c>
      <c r="V3808" s="1061">
        <v>61.68</v>
      </c>
      <c r="W3808" s="1061">
        <v>61.68</v>
      </c>
    </row>
    <row r="3809" spans="1:23">
      <c r="A3809" s="908"/>
      <c r="B3809" s="1061" t="s">
        <v>234</v>
      </c>
      <c r="C3809" s="1061" t="s">
        <v>235</v>
      </c>
      <c r="D3809" s="1061" t="s">
        <v>5455</v>
      </c>
      <c r="E3809" s="1061" t="s">
        <v>6015</v>
      </c>
      <c r="F3809" s="1061" t="s">
        <v>6016</v>
      </c>
      <c r="G3809" s="1061" t="s">
        <v>1739</v>
      </c>
      <c r="H3809" s="1061" t="s">
        <v>129</v>
      </c>
      <c r="I3809" s="1061" t="s">
        <v>21</v>
      </c>
      <c r="J3809" s="1061" t="s">
        <v>7975</v>
      </c>
      <c r="K3809" s="1061" t="s">
        <v>14849</v>
      </c>
      <c r="L3809" s="1061">
        <v>228.19</v>
      </c>
      <c r="M3809" s="1061">
        <v>228.19</v>
      </c>
      <c r="N3809" s="1061">
        <v>228.19</v>
      </c>
      <c r="O3809" s="1061">
        <v>228.19</v>
      </c>
      <c r="P3809" s="1061">
        <v>228.19</v>
      </c>
      <c r="Q3809" s="1061">
        <v>228.19</v>
      </c>
      <c r="R3809" s="1061">
        <v>228.19</v>
      </c>
      <c r="S3809" s="1061">
        <v>228.19</v>
      </c>
      <c r="T3809" s="1061">
        <v>228.19</v>
      </c>
      <c r="U3809" s="1061">
        <v>228.19</v>
      </c>
      <c r="V3809" s="1061">
        <v>228.19</v>
      </c>
      <c r="W3809" s="1061">
        <v>228.19</v>
      </c>
    </row>
    <row r="3810" spans="1:23">
      <c r="A3810" s="908"/>
      <c r="B3810" s="1061" t="s">
        <v>234</v>
      </c>
      <c r="C3810" s="1061" t="s">
        <v>235</v>
      </c>
      <c r="D3810" s="1061" t="s">
        <v>5455</v>
      </c>
      <c r="E3810" s="1061" t="s">
        <v>6978</v>
      </c>
      <c r="F3810" s="1061" t="s">
        <v>8218</v>
      </c>
      <c r="G3810" s="1061" t="s">
        <v>1739</v>
      </c>
      <c r="H3810" s="1061" t="s">
        <v>129</v>
      </c>
      <c r="I3810" s="1061" t="s">
        <v>21</v>
      </c>
      <c r="J3810" s="1061" t="s">
        <v>7975</v>
      </c>
      <c r="K3810" s="1061" t="s">
        <v>14849</v>
      </c>
      <c r="L3810" s="1061">
        <v>178.61</v>
      </c>
      <c r="M3810" s="1061">
        <v>178.61</v>
      </c>
      <c r="N3810" s="1061">
        <v>178.61</v>
      </c>
      <c r="O3810" s="1061">
        <v>178.61</v>
      </c>
      <c r="P3810" s="1061">
        <v>178.61</v>
      </c>
      <c r="Q3810" s="1061">
        <v>178.61</v>
      </c>
      <c r="R3810" s="1061">
        <v>178.61</v>
      </c>
      <c r="S3810" s="1061">
        <v>178.61</v>
      </c>
      <c r="T3810" s="1061">
        <v>178.61</v>
      </c>
      <c r="U3810" s="1061">
        <v>178.61</v>
      </c>
      <c r="V3810" s="1061">
        <v>178.61</v>
      </c>
      <c r="W3810" s="1061">
        <v>178.61</v>
      </c>
    </row>
    <row r="3811" spans="1:23">
      <c r="A3811" s="908"/>
      <c r="B3811" s="1061" t="s">
        <v>234</v>
      </c>
      <c r="C3811" s="1061" t="s">
        <v>235</v>
      </c>
      <c r="D3811" s="1061" t="s">
        <v>5473</v>
      </c>
      <c r="E3811" s="1061" t="s">
        <v>6979</v>
      </c>
      <c r="F3811" s="1061" t="s">
        <v>8218</v>
      </c>
      <c r="G3811" s="1061" t="s">
        <v>1739</v>
      </c>
      <c r="H3811" s="1061" t="s">
        <v>129</v>
      </c>
      <c r="I3811" s="1061" t="s">
        <v>21</v>
      </c>
      <c r="J3811" s="1061" t="s">
        <v>7975</v>
      </c>
      <c r="K3811" s="1061" t="s">
        <v>14849</v>
      </c>
      <c r="L3811" s="1061">
        <v>178.61</v>
      </c>
      <c r="M3811" s="1061">
        <v>178.61</v>
      </c>
      <c r="N3811" s="1061">
        <v>178.61</v>
      </c>
      <c r="O3811" s="1061">
        <v>178.61</v>
      </c>
      <c r="P3811" s="1061">
        <v>178.61</v>
      </c>
      <c r="Q3811" s="1061">
        <v>178.61</v>
      </c>
      <c r="R3811" s="1061">
        <v>178.61</v>
      </c>
      <c r="S3811" s="1061">
        <v>178.61</v>
      </c>
      <c r="T3811" s="1061">
        <v>178.61</v>
      </c>
      <c r="U3811" s="1061">
        <v>178.61</v>
      </c>
      <c r="V3811" s="1061">
        <v>178.61</v>
      </c>
      <c r="W3811" s="1061">
        <v>178.61</v>
      </c>
    </row>
    <row r="3812" spans="1:23">
      <c r="A3812" s="908"/>
      <c r="B3812" s="1061" t="s">
        <v>234</v>
      </c>
      <c r="C3812" s="1061" t="s">
        <v>235</v>
      </c>
      <c r="D3812" s="1061" t="s">
        <v>5979</v>
      </c>
      <c r="E3812" s="1061" t="s">
        <v>8742</v>
      </c>
      <c r="F3812" s="1061" t="s">
        <v>8217</v>
      </c>
      <c r="G3812" s="1061" t="s">
        <v>1739</v>
      </c>
      <c r="H3812" s="1061" t="s">
        <v>129</v>
      </c>
      <c r="I3812" s="1061" t="s">
        <v>21</v>
      </c>
      <c r="J3812" s="1061" t="s">
        <v>7975</v>
      </c>
      <c r="K3812" s="1061" t="s">
        <v>14849</v>
      </c>
      <c r="L3812" s="1061">
        <v>108.37</v>
      </c>
      <c r="M3812" s="1061">
        <v>108.37</v>
      </c>
      <c r="N3812" s="1061">
        <v>108.37</v>
      </c>
      <c r="O3812" s="1061">
        <v>108.37</v>
      </c>
      <c r="P3812" s="1061">
        <v>108.37</v>
      </c>
      <c r="Q3812" s="1061">
        <v>108.37</v>
      </c>
      <c r="R3812" s="1061">
        <v>108.37</v>
      </c>
      <c r="S3812" s="1061">
        <v>108.37</v>
      </c>
      <c r="T3812" s="1061">
        <v>108.37</v>
      </c>
      <c r="U3812" s="1061">
        <v>108.37</v>
      </c>
      <c r="V3812" s="1061">
        <v>108.37</v>
      </c>
      <c r="W3812" s="1061">
        <v>108.37</v>
      </c>
    </row>
    <row r="3813" spans="1:23">
      <c r="A3813" s="908"/>
      <c r="B3813" s="1061" t="s">
        <v>234</v>
      </c>
      <c r="C3813" s="1061" t="s">
        <v>235</v>
      </c>
      <c r="D3813" s="1061" t="s">
        <v>2988</v>
      </c>
      <c r="E3813" s="1061" t="s">
        <v>10624</v>
      </c>
      <c r="F3813" s="1061" t="s">
        <v>10625</v>
      </c>
      <c r="G3813" s="1061" t="s">
        <v>1739</v>
      </c>
      <c r="H3813" s="1061" t="s">
        <v>129</v>
      </c>
      <c r="I3813" s="1061" t="s">
        <v>21</v>
      </c>
      <c r="J3813" s="1061" t="s">
        <v>7975</v>
      </c>
      <c r="K3813" s="1061" t="s">
        <v>14849</v>
      </c>
      <c r="L3813" s="1061">
        <v>61.02</v>
      </c>
      <c r="M3813" s="1061">
        <v>61.02</v>
      </c>
      <c r="N3813" s="1061">
        <v>61.02</v>
      </c>
      <c r="O3813" s="1061">
        <v>61.02</v>
      </c>
      <c r="P3813" s="1061">
        <v>61.02</v>
      </c>
      <c r="Q3813" s="1061">
        <v>61.02</v>
      </c>
      <c r="R3813" s="1061">
        <v>61.02</v>
      </c>
      <c r="S3813" s="1061">
        <v>61.02</v>
      </c>
      <c r="T3813" s="1061">
        <v>61.02</v>
      </c>
      <c r="U3813" s="1061">
        <v>61.02</v>
      </c>
      <c r="V3813" s="1061">
        <v>61.02</v>
      </c>
      <c r="W3813" s="1061">
        <v>61.02</v>
      </c>
    </row>
    <row r="3814" spans="1:23">
      <c r="A3814" s="908"/>
      <c r="B3814" s="1061" t="s">
        <v>234</v>
      </c>
      <c r="C3814" s="1061" t="s">
        <v>235</v>
      </c>
      <c r="D3814" s="1061" t="s">
        <v>5979</v>
      </c>
      <c r="E3814" s="1061" t="s">
        <v>8743</v>
      </c>
      <c r="F3814" s="1061" t="s">
        <v>8744</v>
      </c>
      <c r="G3814" s="1061" t="s">
        <v>1739</v>
      </c>
      <c r="H3814" s="1061" t="s">
        <v>129</v>
      </c>
      <c r="I3814" s="1061" t="s">
        <v>21</v>
      </c>
      <c r="J3814" s="1061" t="s">
        <v>7975</v>
      </c>
      <c r="K3814" s="1061" t="s">
        <v>14849</v>
      </c>
      <c r="L3814" s="1061">
        <v>26.03</v>
      </c>
      <c r="M3814" s="1061">
        <v>26.03</v>
      </c>
      <c r="N3814" s="1061">
        <v>26.03</v>
      </c>
      <c r="O3814" s="1061">
        <v>26.03</v>
      </c>
      <c r="P3814" s="1061">
        <v>26.03</v>
      </c>
      <c r="Q3814" s="1061">
        <v>26.03</v>
      </c>
      <c r="R3814" s="1061">
        <v>26.03</v>
      </c>
      <c r="S3814" s="1061">
        <v>26.03</v>
      </c>
      <c r="T3814" s="1061">
        <v>26.03</v>
      </c>
      <c r="U3814" s="1061">
        <v>26.03</v>
      </c>
      <c r="V3814" s="1061">
        <v>26.03</v>
      </c>
      <c r="W3814" s="1061">
        <v>26.03</v>
      </c>
    </row>
    <row r="3815" spans="1:23">
      <c r="A3815" s="908"/>
      <c r="B3815" s="1061" t="s">
        <v>234</v>
      </c>
      <c r="C3815" s="1061" t="s">
        <v>235</v>
      </c>
      <c r="D3815" s="1061" t="s">
        <v>4972</v>
      </c>
      <c r="E3815" s="1061" t="s">
        <v>9643</v>
      </c>
      <c r="F3815" s="1061" t="s">
        <v>9644</v>
      </c>
      <c r="G3815" s="1061" t="s">
        <v>1739</v>
      </c>
      <c r="H3815" s="1061" t="s">
        <v>129</v>
      </c>
      <c r="I3815" s="1061" t="s">
        <v>21</v>
      </c>
      <c r="J3815" s="1061" t="s">
        <v>7975</v>
      </c>
      <c r="K3815" s="1061" t="s">
        <v>14849</v>
      </c>
      <c r="L3815" s="1061">
        <v>36.64</v>
      </c>
      <c r="M3815" s="1061">
        <v>36.64</v>
      </c>
      <c r="N3815" s="1061">
        <v>36.64</v>
      </c>
      <c r="O3815" s="1061">
        <v>36.64</v>
      </c>
      <c r="P3815" s="1061">
        <v>36.64</v>
      </c>
      <c r="Q3815" s="1061">
        <v>36.64</v>
      </c>
      <c r="R3815" s="1061">
        <v>36.64</v>
      </c>
      <c r="S3815" s="1061">
        <v>36.64</v>
      </c>
      <c r="T3815" s="1061">
        <v>36.64</v>
      </c>
      <c r="U3815" s="1061">
        <v>36.64</v>
      </c>
      <c r="V3815" s="1061">
        <v>36.64</v>
      </c>
      <c r="W3815" s="1061">
        <v>36.64</v>
      </c>
    </row>
    <row r="3816" spans="1:23">
      <c r="A3816" s="908"/>
      <c r="B3816" s="1061" t="s">
        <v>234</v>
      </c>
      <c r="C3816" s="1061" t="s">
        <v>235</v>
      </c>
      <c r="D3816" s="1061" t="s">
        <v>4972</v>
      </c>
      <c r="E3816" s="1061" t="s">
        <v>8745</v>
      </c>
      <c r="F3816" s="1061" t="s">
        <v>6018</v>
      </c>
      <c r="G3816" s="1061" t="s">
        <v>1739</v>
      </c>
      <c r="H3816" s="1061" t="s">
        <v>129</v>
      </c>
      <c r="I3816" s="1061" t="s">
        <v>21</v>
      </c>
      <c r="J3816" s="1061" t="s">
        <v>7975</v>
      </c>
      <c r="K3816" s="1061" t="s">
        <v>14849</v>
      </c>
      <c r="L3816" s="1061">
        <v>97.78</v>
      </c>
      <c r="M3816" s="1061">
        <v>97.78</v>
      </c>
      <c r="N3816" s="1061">
        <v>97.78</v>
      </c>
      <c r="O3816" s="1061">
        <v>97.78</v>
      </c>
      <c r="P3816" s="1061">
        <v>97.78</v>
      </c>
      <c r="Q3816" s="1061">
        <v>97.78</v>
      </c>
      <c r="R3816" s="1061">
        <v>97.78</v>
      </c>
      <c r="S3816" s="1061">
        <v>97.78</v>
      </c>
      <c r="T3816" s="1061">
        <v>97.78</v>
      </c>
      <c r="U3816" s="1061">
        <v>97.78</v>
      </c>
      <c r="V3816" s="1061">
        <v>97.78</v>
      </c>
      <c r="W3816" s="1061">
        <v>97.78</v>
      </c>
    </row>
    <row r="3817" spans="1:23">
      <c r="A3817" s="908"/>
      <c r="B3817" s="1061" t="s">
        <v>234</v>
      </c>
      <c r="C3817" s="1061" t="s">
        <v>235</v>
      </c>
      <c r="D3817" s="1061" t="s">
        <v>4972</v>
      </c>
      <c r="E3817" s="1061" t="s">
        <v>7055</v>
      </c>
      <c r="F3817" s="1061" t="s">
        <v>6018</v>
      </c>
      <c r="G3817" s="1061" t="s">
        <v>1739</v>
      </c>
      <c r="H3817" s="1061" t="s">
        <v>129</v>
      </c>
      <c r="I3817" s="1061" t="s">
        <v>21</v>
      </c>
      <c r="J3817" s="1061" t="s">
        <v>7975</v>
      </c>
      <c r="K3817" s="1061" t="s">
        <v>14849</v>
      </c>
      <c r="L3817" s="1061">
        <v>53.12</v>
      </c>
      <c r="M3817" s="1061">
        <v>53.12</v>
      </c>
      <c r="N3817" s="1061">
        <v>53.12</v>
      </c>
      <c r="O3817" s="1061">
        <v>53.12</v>
      </c>
      <c r="P3817" s="1061">
        <v>53.12</v>
      </c>
      <c r="Q3817" s="1061">
        <v>53.12</v>
      </c>
      <c r="R3817" s="1061">
        <v>53.12</v>
      </c>
      <c r="S3817" s="1061">
        <v>53.12</v>
      </c>
      <c r="T3817" s="1061">
        <v>53.12</v>
      </c>
      <c r="U3817" s="1061">
        <v>53.12</v>
      </c>
      <c r="V3817" s="1061">
        <v>53.12</v>
      </c>
      <c r="W3817" s="1061">
        <v>53.12</v>
      </c>
    </row>
    <row r="3818" spans="1:23">
      <c r="A3818" s="908"/>
      <c r="B3818" s="1061" t="s">
        <v>234</v>
      </c>
      <c r="C3818" s="1061" t="s">
        <v>235</v>
      </c>
      <c r="D3818" s="1061" t="s">
        <v>4972</v>
      </c>
      <c r="E3818" s="1061" t="s">
        <v>8219</v>
      </c>
      <c r="F3818" s="1061" t="s">
        <v>9645</v>
      </c>
      <c r="G3818" s="1061" t="s">
        <v>1739</v>
      </c>
      <c r="H3818" s="1061" t="s">
        <v>129</v>
      </c>
      <c r="I3818" s="1061" t="s">
        <v>21</v>
      </c>
      <c r="J3818" s="1061" t="s">
        <v>7975</v>
      </c>
      <c r="K3818" s="1061" t="s">
        <v>14849</v>
      </c>
      <c r="L3818" s="1061">
        <v>6.4</v>
      </c>
      <c r="M3818" s="1061">
        <v>6.4</v>
      </c>
      <c r="N3818" s="1061">
        <v>6.4</v>
      </c>
      <c r="O3818" s="1061">
        <v>6.4</v>
      </c>
      <c r="P3818" s="1061">
        <v>6.4</v>
      </c>
      <c r="Q3818" s="1061">
        <v>6.4</v>
      </c>
      <c r="R3818" s="1061">
        <v>6.4</v>
      </c>
      <c r="S3818" s="1061">
        <v>6.4</v>
      </c>
      <c r="T3818" s="1061">
        <v>6.4</v>
      </c>
      <c r="U3818" s="1061">
        <v>6.4</v>
      </c>
      <c r="V3818" s="1061">
        <v>6.4</v>
      </c>
      <c r="W3818" s="1061">
        <v>6.4</v>
      </c>
    </row>
    <row r="3819" spans="1:23">
      <c r="A3819" s="908"/>
      <c r="B3819" s="1061" t="s">
        <v>234</v>
      </c>
      <c r="C3819" s="1061" t="s">
        <v>235</v>
      </c>
      <c r="D3819" s="1061" t="s">
        <v>4972</v>
      </c>
      <c r="E3819" s="1061" t="s">
        <v>8220</v>
      </c>
      <c r="F3819" s="1061" t="s">
        <v>9646</v>
      </c>
      <c r="G3819" s="1061" t="s">
        <v>1739</v>
      </c>
      <c r="H3819" s="1061" t="s">
        <v>129</v>
      </c>
      <c r="I3819" s="1061" t="s">
        <v>21</v>
      </c>
      <c r="J3819" s="1061" t="s">
        <v>7975</v>
      </c>
      <c r="K3819" s="1061" t="s">
        <v>14849</v>
      </c>
      <c r="L3819" s="1061">
        <v>5.19</v>
      </c>
      <c r="M3819" s="1061">
        <v>5.19</v>
      </c>
      <c r="N3819" s="1061">
        <v>5.19</v>
      </c>
      <c r="O3819" s="1061">
        <v>5.19</v>
      </c>
      <c r="P3819" s="1061">
        <v>5.19</v>
      </c>
      <c r="Q3819" s="1061">
        <v>5.19</v>
      </c>
      <c r="R3819" s="1061">
        <v>5.19</v>
      </c>
      <c r="S3819" s="1061">
        <v>5.19</v>
      </c>
      <c r="T3819" s="1061">
        <v>5.19</v>
      </c>
      <c r="U3819" s="1061">
        <v>5.19</v>
      </c>
      <c r="V3819" s="1061">
        <v>5.19</v>
      </c>
      <c r="W3819" s="1061">
        <v>5.19</v>
      </c>
    </row>
    <row r="3820" spans="1:23">
      <c r="A3820" s="908"/>
      <c r="B3820" s="1061" t="s">
        <v>234</v>
      </c>
      <c r="C3820" s="1061" t="s">
        <v>235</v>
      </c>
      <c r="D3820" s="1061" t="s">
        <v>4972</v>
      </c>
      <c r="E3820" s="1061" t="s">
        <v>8746</v>
      </c>
      <c r="F3820" s="1061" t="s">
        <v>8747</v>
      </c>
      <c r="G3820" s="1061" t="s">
        <v>1739</v>
      </c>
      <c r="H3820" s="1061" t="s">
        <v>129</v>
      </c>
      <c r="I3820" s="1061" t="s">
        <v>21</v>
      </c>
      <c r="J3820" s="1061" t="s">
        <v>7975</v>
      </c>
      <c r="K3820" s="1061" t="s">
        <v>14849</v>
      </c>
      <c r="L3820" s="1061">
        <v>5.19</v>
      </c>
      <c r="M3820" s="1061">
        <v>5.19</v>
      </c>
      <c r="N3820" s="1061">
        <v>5.19</v>
      </c>
      <c r="O3820" s="1061">
        <v>5.19</v>
      </c>
      <c r="P3820" s="1061">
        <v>5.19</v>
      </c>
      <c r="Q3820" s="1061">
        <v>5.19</v>
      </c>
      <c r="R3820" s="1061">
        <v>5.19</v>
      </c>
      <c r="S3820" s="1061">
        <v>5.19</v>
      </c>
      <c r="T3820" s="1061">
        <v>5.19</v>
      </c>
      <c r="U3820" s="1061">
        <v>5.19</v>
      </c>
      <c r="V3820" s="1061">
        <v>5.19</v>
      </c>
      <c r="W3820" s="1061">
        <v>5.19</v>
      </c>
    </row>
    <row r="3821" spans="1:23">
      <c r="A3821" s="908"/>
      <c r="B3821" s="1061" t="s">
        <v>234</v>
      </c>
      <c r="C3821" s="1061" t="s">
        <v>235</v>
      </c>
      <c r="D3821" s="1061" t="s">
        <v>4972</v>
      </c>
      <c r="E3821" s="1061" t="s">
        <v>8221</v>
      </c>
      <c r="F3821" s="1061" t="s">
        <v>9647</v>
      </c>
      <c r="G3821" s="1061" t="s">
        <v>1739</v>
      </c>
      <c r="H3821" s="1061" t="s">
        <v>129</v>
      </c>
      <c r="I3821" s="1061" t="s">
        <v>21</v>
      </c>
      <c r="J3821" s="1061" t="s">
        <v>7975</v>
      </c>
      <c r="K3821" s="1061" t="s">
        <v>14849</v>
      </c>
      <c r="L3821" s="1061">
        <v>5.19</v>
      </c>
      <c r="M3821" s="1061">
        <v>5.19</v>
      </c>
      <c r="N3821" s="1061">
        <v>5.19</v>
      </c>
      <c r="O3821" s="1061">
        <v>5.19</v>
      </c>
      <c r="P3821" s="1061">
        <v>5.19</v>
      </c>
      <c r="Q3821" s="1061">
        <v>5.19</v>
      </c>
      <c r="R3821" s="1061">
        <v>5.19</v>
      </c>
      <c r="S3821" s="1061">
        <v>5.19</v>
      </c>
      <c r="T3821" s="1061">
        <v>5.19</v>
      </c>
      <c r="U3821" s="1061">
        <v>5.19</v>
      </c>
      <c r="V3821" s="1061">
        <v>5.19</v>
      </c>
      <c r="W3821" s="1061">
        <v>5.19</v>
      </c>
    </row>
    <row r="3822" spans="1:23">
      <c r="A3822" s="908"/>
      <c r="B3822" s="1061" t="s">
        <v>234</v>
      </c>
      <c r="C3822" s="1061" t="s">
        <v>235</v>
      </c>
      <c r="D3822" s="1061" t="s">
        <v>4972</v>
      </c>
      <c r="E3822" s="1061" t="s">
        <v>8222</v>
      </c>
      <c r="F3822" s="1061" t="s">
        <v>6017</v>
      </c>
      <c r="G3822" s="1061" t="s">
        <v>1739</v>
      </c>
      <c r="H3822" s="1061" t="s">
        <v>129</v>
      </c>
      <c r="I3822" s="1061" t="s">
        <v>21</v>
      </c>
      <c r="J3822" s="1061" t="s">
        <v>7975</v>
      </c>
      <c r="K3822" s="1061" t="s">
        <v>14849</v>
      </c>
      <c r="L3822" s="1061">
        <v>126.51</v>
      </c>
      <c r="M3822" s="1061">
        <v>126.51</v>
      </c>
      <c r="N3822" s="1061">
        <v>126.51</v>
      </c>
      <c r="O3822" s="1061">
        <v>126.51</v>
      </c>
      <c r="P3822" s="1061">
        <v>126.51</v>
      </c>
      <c r="Q3822" s="1061">
        <v>126.51</v>
      </c>
      <c r="R3822" s="1061">
        <v>126.51</v>
      </c>
      <c r="S3822" s="1061">
        <v>126.51</v>
      </c>
      <c r="T3822" s="1061">
        <v>126.51</v>
      </c>
      <c r="U3822" s="1061">
        <v>126.51</v>
      </c>
      <c r="V3822" s="1061">
        <v>126.51</v>
      </c>
      <c r="W3822" s="1061">
        <v>126.51</v>
      </c>
    </row>
    <row r="3823" spans="1:23">
      <c r="A3823" s="908"/>
      <c r="B3823" s="1061" t="s">
        <v>234</v>
      </c>
      <c r="C3823" s="1061" t="s">
        <v>235</v>
      </c>
      <c r="D3823" s="1061" t="s">
        <v>4972</v>
      </c>
      <c r="E3823" s="1061" t="s">
        <v>12280</v>
      </c>
      <c r="F3823" s="1061" t="s">
        <v>6018</v>
      </c>
      <c r="G3823" s="1061" t="s">
        <v>1739</v>
      </c>
      <c r="H3823" s="1061" t="s">
        <v>129</v>
      </c>
      <c r="I3823" s="1061" t="s">
        <v>21</v>
      </c>
      <c r="J3823" s="1061" t="s">
        <v>7975</v>
      </c>
      <c r="K3823" s="1061" t="s">
        <v>14849</v>
      </c>
      <c r="L3823" s="1061">
        <v>107.72</v>
      </c>
      <c r="M3823" s="1061">
        <v>107.72</v>
      </c>
      <c r="N3823" s="1061">
        <v>107.72</v>
      </c>
      <c r="O3823" s="1061">
        <v>107.72</v>
      </c>
      <c r="P3823" s="1061">
        <v>107.72</v>
      </c>
      <c r="Q3823" s="1061">
        <v>107.72</v>
      </c>
      <c r="R3823" s="1061">
        <v>107.72</v>
      </c>
      <c r="S3823" s="1061">
        <v>107.72</v>
      </c>
      <c r="T3823" s="1061">
        <v>107.72</v>
      </c>
      <c r="U3823" s="1061">
        <v>107.72</v>
      </c>
      <c r="V3823" s="1061">
        <v>107.72</v>
      </c>
      <c r="W3823" s="1061">
        <v>107.72</v>
      </c>
    </row>
    <row r="3824" spans="1:23">
      <c r="A3824" s="908"/>
      <c r="B3824" s="1061" t="s">
        <v>234</v>
      </c>
      <c r="C3824" s="1061" t="s">
        <v>235</v>
      </c>
      <c r="D3824" s="1061" t="s">
        <v>4972</v>
      </c>
      <c r="E3824" s="1061" t="s">
        <v>7058</v>
      </c>
      <c r="F3824" s="1061" t="s">
        <v>6018</v>
      </c>
      <c r="G3824" s="1061" t="s">
        <v>1739</v>
      </c>
      <c r="H3824" s="1061" t="s">
        <v>129</v>
      </c>
      <c r="I3824" s="1061" t="s">
        <v>21</v>
      </c>
      <c r="J3824" s="1061" t="s">
        <v>7975</v>
      </c>
      <c r="K3824" s="1061" t="s">
        <v>14849</v>
      </c>
      <c r="L3824" s="1061">
        <v>217.8</v>
      </c>
      <c r="M3824" s="1061">
        <v>217.8</v>
      </c>
      <c r="N3824" s="1061">
        <v>217.8</v>
      </c>
      <c r="O3824" s="1061">
        <v>217.8</v>
      </c>
      <c r="P3824" s="1061">
        <v>217.8</v>
      </c>
      <c r="Q3824" s="1061">
        <v>217.8</v>
      </c>
      <c r="R3824" s="1061">
        <v>217.8</v>
      </c>
      <c r="S3824" s="1061">
        <v>217.8</v>
      </c>
      <c r="T3824" s="1061">
        <v>217.8</v>
      </c>
      <c r="U3824" s="1061">
        <v>217.8</v>
      </c>
      <c r="V3824" s="1061">
        <v>217.8</v>
      </c>
      <c r="W3824" s="1061">
        <v>217.8</v>
      </c>
    </row>
    <row r="3825" spans="1:23">
      <c r="A3825" s="908"/>
      <c r="B3825" s="1061" t="s">
        <v>234</v>
      </c>
      <c r="C3825" s="1061" t="s">
        <v>235</v>
      </c>
      <c r="D3825" s="1061" t="s">
        <v>4972</v>
      </c>
      <c r="E3825" s="1061" t="s">
        <v>6020</v>
      </c>
      <c r="F3825" s="1061" t="s">
        <v>6021</v>
      </c>
      <c r="G3825" s="1061" t="s">
        <v>1739</v>
      </c>
      <c r="H3825" s="1061" t="s">
        <v>129</v>
      </c>
      <c r="I3825" s="1061" t="s">
        <v>21</v>
      </c>
      <c r="J3825" s="1061" t="s">
        <v>7975</v>
      </c>
      <c r="K3825" s="1061" t="s">
        <v>14849</v>
      </c>
      <c r="L3825" s="1061">
        <v>79.86</v>
      </c>
      <c r="M3825" s="1061">
        <v>79.86</v>
      </c>
      <c r="N3825" s="1061">
        <v>79.86</v>
      </c>
      <c r="O3825" s="1061">
        <v>79.86</v>
      </c>
      <c r="P3825" s="1061">
        <v>79.86</v>
      </c>
      <c r="Q3825" s="1061">
        <v>79.86</v>
      </c>
      <c r="R3825" s="1061">
        <v>79.86</v>
      </c>
      <c r="S3825" s="1061">
        <v>79.86</v>
      </c>
      <c r="T3825" s="1061">
        <v>79.86</v>
      </c>
      <c r="U3825" s="1061">
        <v>79.86</v>
      </c>
      <c r="V3825" s="1061">
        <v>79.86</v>
      </c>
      <c r="W3825" s="1061">
        <v>79.86</v>
      </c>
    </row>
    <row r="3826" spans="1:23">
      <c r="A3826" s="908"/>
      <c r="B3826" s="1061" t="s">
        <v>234</v>
      </c>
      <c r="C3826" s="1061" t="s">
        <v>235</v>
      </c>
      <c r="D3826" s="1061" t="s">
        <v>4972</v>
      </c>
      <c r="E3826" s="1061" t="s">
        <v>6022</v>
      </c>
      <c r="F3826" s="1061" t="s">
        <v>6019</v>
      </c>
      <c r="G3826" s="1061" t="s">
        <v>1739</v>
      </c>
      <c r="H3826" s="1061" t="s">
        <v>129</v>
      </c>
      <c r="I3826" s="1061" t="s">
        <v>21</v>
      </c>
      <c r="J3826" s="1061" t="s">
        <v>7975</v>
      </c>
      <c r="K3826" s="1061" t="s">
        <v>14849</v>
      </c>
      <c r="L3826" s="1061">
        <v>119.38</v>
      </c>
      <c r="M3826" s="1061">
        <v>119.38</v>
      </c>
      <c r="N3826" s="1061">
        <v>119.38</v>
      </c>
      <c r="O3826" s="1061">
        <v>119.38</v>
      </c>
      <c r="P3826" s="1061">
        <v>119.38</v>
      </c>
      <c r="Q3826" s="1061">
        <v>119.38</v>
      </c>
      <c r="R3826" s="1061">
        <v>119.38</v>
      </c>
      <c r="S3826" s="1061">
        <v>119.38</v>
      </c>
      <c r="T3826" s="1061">
        <v>119.38</v>
      </c>
      <c r="U3826" s="1061">
        <v>119.38</v>
      </c>
      <c r="V3826" s="1061">
        <v>119.38</v>
      </c>
      <c r="W3826" s="1061">
        <v>119.38</v>
      </c>
    </row>
    <row r="3827" spans="1:23">
      <c r="A3827" s="908"/>
      <c r="B3827" s="1061" t="s">
        <v>234</v>
      </c>
      <c r="C3827" s="1061" t="s">
        <v>235</v>
      </c>
      <c r="D3827" s="1061" t="s">
        <v>4972</v>
      </c>
      <c r="E3827" s="1061" t="s">
        <v>8748</v>
      </c>
      <c r="F3827" s="1061" t="s">
        <v>6024</v>
      </c>
      <c r="G3827" s="1061" t="s">
        <v>1739</v>
      </c>
      <c r="H3827" s="1061" t="s">
        <v>129</v>
      </c>
      <c r="I3827" s="1061" t="s">
        <v>21</v>
      </c>
      <c r="J3827" s="1061" t="s">
        <v>7975</v>
      </c>
      <c r="K3827" s="1061" t="s">
        <v>14849</v>
      </c>
      <c r="L3827" s="1061">
        <v>75.37</v>
      </c>
      <c r="M3827" s="1061">
        <v>75.37</v>
      </c>
      <c r="N3827" s="1061">
        <v>75.37</v>
      </c>
      <c r="O3827" s="1061">
        <v>75.37</v>
      </c>
      <c r="P3827" s="1061">
        <v>75.37</v>
      </c>
      <c r="Q3827" s="1061">
        <v>75.37</v>
      </c>
      <c r="R3827" s="1061">
        <v>75.37</v>
      </c>
      <c r="S3827" s="1061">
        <v>75.37</v>
      </c>
      <c r="T3827" s="1061">
        <v>75.37</v>
      </c>
      <c r="U3827" s="1061">
        <v>75.37</v>
      </c>
      <c r="V3827" s="1061">
        <v>75.37</v>
      </c>
      <c r="W3827" s="1061">
        <v>75.37</v>
      </c>
    </row>
    <row r="3828" spans="1:23">
      <c r="A3828" s="908"/>
      <c r="B3828" s="1061" t="s">
        <v>234</v>
      </c>
      <c r="C3828" s="1061" t="s">
        <v>235</v>
      </c>
      <c r="D3828" s="1061" t="s">
        <v>4972</v>
      </c>
      <c r="E3828" s="1061" t="s">
        <v>8223</v>
      </c>
      <c r="F3828" s="1061" t="s">
        <v>6024</v>
      </c>
      <c r="G3828" s="1061" t="s">
        <v>1739</v>
      </c>
      <c r="H3828" s="1061" t="s">
        <v>129</v>
      </c>
      <c r="I3828" s="1061" t="s">
        <v>21</v>
      </c>
      <c r="J3828" s="1061" t="s">
        <v>7975</v>
      </c>
      <c r="K3828" s="1061" t="s">
        <v>14849</v>
      </c>
      <c r="L3828" s="1061">
        <v>79.22</v>
      </c>
      <c r="M3828" s="1061">
        <v>79.22</v>
      </c>
      <c r="N3828" s="1061">
        <v>79.22</v>
      </c>
      <c r="O3828" s="1061">
        <v>79.22</v>
      </c>
      <c r="P3828" s="1061">
        <v>79.22</v>
      </c>
      <c r="Q3828" s="1061">
        <v>79.22</v>
      </c>
      <c r="R3828" s="1061">
        <v>79.22</v>
      </c>
      <c r="S3828" s="1061">
        <v>79.22</v>
      </c>
      <c r="T3828" s="1061">
        <v>79.22</v>
      </c>
      <c r="U3828" s="1061">
        <v>79.22</v>
      </c>
      <c r="V3828" s="1061">
        <v>79.22</v>
      </c>
      <c r="W3828" s="1061">
        <v>79.22</v>
      </c>
    </row>
    <row r="3829" spans="1:23">
      <c r="A3829" s="908"/>
      <c r="B3829" s="1061" t="s">
        <v>234</v>
      </c>
      <c r="C3829" s="1061" t="s">
        <v>235</v>
      </c>
      <c r="D3829" s="1061" t="s">
        <v>4972</v>
      </c>
      <c r="E3829" s="1061" t="s">
        <v>6023</v>
      </c>
      <c r="F3829" s="1061" t="s">
        <v>6024</v>
      </c>
      <c r="G3829" s="1061" t="s">
        <v>1739</v>
      </c>
      <c r="H3829" s="1061" t="s">
        <v>129</v>
      </c>
      <c r="I3829" s="1061" t="s">
        <v>21</v>
      </c>
      <c r="J3829" s="1061" t="s">
        <v>7975</v>
      </c>
      <c r="K3829" s="1061" t="s">
        <v>14849</v>
      </c>
      <c r="L3829" s="1061">
        <v>78.23</v>
      </c>
      <c r="M3829" s="1061">
        <v>78.23</v>
      </c>
      <c r="N3829" s="1061">
        <v>78.23</v>
      </c>
      <c r="O3829" s="1061">
        <v>78.23</v>
      </c>
      <c r="P3829" s="1061">
        <v>78.23</v>
      </c>
      <c r="Q3829" s="1061">
        <v>78.23</v>
      </c>
      <c r="R3829" s="1061">
        <v>78.23</v>
      </c>
      <c r="S3829" s="1061">
        <v>78.23</v>
      </c>
      <c r="T3829" s="1061">
        <v>78.23</v>
      </c>
      <c r="U3829" s="1061">
        <v>78.23</v>
      </c>
      <c r="V3829" s="1061">
        <v>78.23</v>
      </c>
      <c r="W3829" s="1061">
        <v>78.23</v>
      </c>
    </row>
    <row r="3830" spans="1:23">
      <c r="A3830" s="908"/>
      <c r="B3830" s="1061" t="s">
        <v>234</v>
      </c>
      <c r="C3830" s="1061" t="s">
        <v>235</v>
      </c>
      <c r="D3830" s="1061" t="s">
        <v>4972</v>
      </c>
      <c r="E3830" s="1061" t="s">
        <v>8224</v>
      </c>
      <c r="F3830" s="1061" t="s">
        <v>6024</v>
      </c>
      <c r="G3830" s="1061" t="s">
        <v>1739</v>
      </c>
      <c r="H3830" s="1061" t="s">
        <v>129</v>
      </c>
      <c r="I3830" s="1061" t="s">
        <v>21</v>
      </c>
      <c r="J3830" s="1061" t="s">
        <v>7975</v>
      </c>
      <c r="K3830" s="1061" t="s">
        <v>14849</v>
      </c>
      <c r="L3830" s="1061">
        <v>78.95</v>
      </c>
      <c r="M3830" s="1061">
        <v>78.95</v>
      </c>
      <c r="N3830" s="1061">
        <v>78.95</v>
      </c>
      <c r="O3830" s="1061">
        <v>78.95</v>
      </c>
      <c r="P3830" s="1061">
        <v>78.95</v>
      </c>
      <c r="Q3830" s="1061">
        <v>78.95</v>
      </c>
      <c r="R3830" s="1061">
        <v>78.95</v>
      </c>
      <c r="S3830" s="1061">
        <v>78.95</v>
      </c>
      <c r="T3830" s="1061">
        <v>78.95</v>
      </c>
      <c r="U3830" s="1061">
        <v>78.95</v>
      </c>
      <c r="V3830" s="1061">
        <v>78.95</v>
      </c>
      <c r="W3830" s="1061">
        <v>78.95</v>
      </c>
    </row>
    <row r="3831" spans="1:23">
      <c r="A3831" s="908"/>
      <c r="B3831" s="1061" t="s">
        <v>234</v>
      </c>
      <c r="C3831" s="1061" t="s">
        <v>235</v>
      </c>
      <c r="D3831" s="1061" t="s">
        <v>4972</v>
      </c>
      <c r="E3831" s="1061" t="s">
        <v>7054</v>
      </c>
      <c r="F3831" s="1061" t="s">
        <v>6018</v>
      </c>
      <c r="G3831" s="1061" t="s">
        <v>1739</v>
      </c>
      <c r="H3831" s="1061" t="s">
        <v>129</v>
      </c>
      <c r="I3831" s="1061" t="s">
        <v>21</v>
      </c>
      <c r="J3831" s="1061" t="s">
        <v>7975</v>
      </c>
      <c r="K3831" s="1061" t="s">
        <v>14849</v>
      </c>
      <c r="L3831" s="1061">
        <v>90.48</v>
      </c>
      <c r="M3831" s="1061">
        <v>90.48</v>
      </c>
      <c r="N3831" s="1061">
        <v>90.48</v>
      </c>
      <c r="O3831" s="1061">
        <v>90.48</v>
      </c>
      <c r="P3831" s="1061">
        <v>90.48</v>
      </c>
      <c r="Q3831" s="1061">
        <v>90.48</v>
      </c>
      <c r="R3831" s="1061">
        <v>90.48</v>
      </c>
      <c r="S3831" s="1061">
        <v>90.48</v>
      </c>
      <c r="T3831" s="1061">
        <v>90.48</v>
      </c>
      <c r="U3831" s="1061">
        <v>90.48</v>
      </c>
      <c r="V3831" s="1061">
        <v>90.48</v>
      </c>
      <c r="W3831" s="1061">
        <v>90.48</v>
      </c>
    </row>
    <row r="3832" spans="1:23">
      <c r="A3832" s="908"/>
      <c r="B3832" s="1061" t="s">
        <v>234</v>
      </c>
      <c r="C3832" s="1061" t="s">
        <v>235</v>
      </c>
      <c r="D3832" s="1061" t="s">
        <v>4972</v>
      </c>
      <c r="E3832" s="1061" t="s">
        <v>8225</v>
      </c>
      <c r="F3832" s="1061" t="s">
        <v>6024</v>
      </c>
      <c r="G3832" s="1061" t="s">
        <v>1739</v>
      </c>
      <c r="H3832" s="1061" t="s">
        <v>129</v>
      </c>
      <c r="I3832" s="1061" t="s">
        <v>21</v>
      </c>
      <c r="J3832" s="1061" t="s">
        <v>7975</v>
      </c>
      <c r="K3832" s="1061" t="s">
        <v>14849</v>
      </c>
      <c r="L3832" s="1061">
        <v>93.95</v>
      </c>
      <c r="M3832" s="1061">
        <v>93.95</v>
      </c>
      <c r="N3832" s="1061">
        <v>93.95</v>
      </c>
      <c r="O3832" s="1061">
        <v>93.95</v>
      </c>
      <c r="P3832" s="1061">
        <v>93.95</v>
      </c>
      <c r="Q3832" s="1061">
        <v>93.95</v>
      </c>
      <c r="R3832" s="1061">
        <v>93.95</v>
      </c>
      <c r="S3832" s="1061">
        <v>93.95</v>
      </c>
      <c r="T3832" s="1061">
        <v>93.95</v>
      </c>
      <c r="U3832" s="1061">
        <v>93.95</v>
      </c>
      <c r="V3832" s="1061">
        <v>93.95</v>
      </c>
      <c r="W3832" s="1061">
        <v>93.95</v>
      </c>
    </row>
    <row r="3833" spans="1:23">
      <c r="A3833" s="908"/>
      <c r="B3833" s="1061" t="s">
        <v>234</v>
      </c>
      <c r="C3833" s="1061" t="s">
        <v>235</v>
      </c>
      <c r="D3833" s="1061" t="s">
        <v>4972</v>
      </c>
      <c r="E3833" s="1061" t="s">
        <v>8226</v>
      </c>
      <c r="F3833" s="1061" t="s">
        <v>6024</v>
      </c>
      <c r="G3833" s="1061" t="s">
        <v>1739</v>
      </c>
      <c r="H3833" s="1061" t="s">
        <v>129</v>
      </c>
      <c r="I3833" s="1061" t="s">
        <v>21</v>
      </c>
      <c r="J3833" s="1061" t="s">
        <v>7975</v>
      </c>
      <c r="K3833" s="1061" t="s">
        <v>14849</v>
      </c>
      <c r="L3833" s="1061">
        <v>81.680000000000007</v>
      </c>
      <c r="M3833" s="1061">
        <v>81.680000000000007</v>
      </c>
      <c r="N3833" s="1061">
        <v>81.680000000000007</v>
      </c>
      <c r="O3833" s="1061">
        <v>81.680000000000007</v>
      </c>
      <c r="P3833" s="1061">
        <v>81.680000000000007</v>
      </c>
      <c r="Q3833" s="1061">
        <v>81.680000000000007</v>
      </c>
      <c r="R3833" s="1061">
        <v>81.680000000000007</v>
      </c>
      <c r="S3833" s="1061">
        <v>81.680000000000007</v>
      </c>
      <c r="T3833" s="1061">
        <v>81.680000000000007</v>
      </c>
      <c r="U3833" s="1061">
        <v>81.680000000000007</v>
      </c>
      <c r="V3833" s="1061">
        <v>81.680000000000007</v>
      </c>
      <c r="W3833" s="1061">
        <v>81.680000000000007</v>
      </c>
    </row>
    <row r="3834" spans="1:23">
      <c r="A3834" s="908"/>
      <c r="B3834" s="1061" t="s">
        <v>234</v>
      </c>
      <c r="C3834" s="1061" t="s">
        <v>235</v>
      </c>
      <c r="D3834" s="1061" t="s">
        <v>4972</v>
      </c>
      <c r="E3834" s="1061" t="s">
        <v>6026</v>
      </c>
      <c r="F3834" s="1061" t="s">
        <v>6027</v>
      </c>
      <c r="G3834" s="1061" t="s">
        <v>1739</v>
      </c>
      <c r="H3834" s="1061" t="s">
        <v>129</v>
      </c>
      <c r="I3834" s="1061" t="s">
        <v>21</v>
      </c>
      <c r="J3834" s="1061" t="s">
        <v>7975</v>
      </c>
      <c r="K3834" s="1061" t="s">
        <v>14849</v>
      </c>
      <c r="L3834" s="1061">
        <v>40.090000000000003</v>
      </c>
      <c r="M3834" s="1061">
        <v>40.090000000000003</v>
      </c>
      <c r="N3834" s="1061">
        <v>40.090000000000003</v>
      </c>
      <c r="O3834" s="1061">
        <v>40.090000000000003</v>
      </c>
      <c r="P3834" s="1061">
        <v>40.090000000000003</v>
      </c>
      <c r="Q3834" s="1061">
        <v>40.090000000000003</v>
      </c>
      <c r="R3834" s="1061">
        <v>40.090000000000003</v>
      </c>
      <c r="S3834" s="1061">
        <v>40.090000000000003</v>
      </c>
      <c r="T3834" s="1061">
        <v>40.090000000000003</v>
      </c>
      <c r="U3834" s="1061">
        <v>40.090000000000003</v>
      </c>
      <c r="V3834" s="1061">
        <v>40.090000000000003</v>
      </c>
      <c r="W3834" s="1061">
        <v>40.090000000000003</v>
      </c>
    </row>
    <row r="3835" spans="1:23">
      <c r="A3835" s="908"/>
      <c r="B3835" s="1061" t="s">
        <v>234</v>
      </c>
      <c r="C3835" s="1061" t="s">
        <v>235</v>
      </c>
      <c r="D3835" s="1061" t="s">
        <v>4972</v>
      </c>
      <c r="E3835" s="1061" t="s">
        <v>8227</v>
      </c>
      <c r="F3835" s="1061" t="s">
        <v>6024</v>
      </c>
      <c r="G3835" s="1061" t="s">
        <v>1739</v>
      </c>
      <c r="H3835" s="1061" t="s">
        <v>129</v>
      </c>
      <c r="I3835" s="1061" t="s">
        <v>21</v>
      </c>
      <c r="J3835" s="1061" t="s">
        <v>7975</v>
      </c>
      <c r="K3835" s="1061" t="s">
        <v>14849</v>
      </c>
      <c r="L3835" s="1061">
        <v>86.11</v>
      </c>
      <c r="M3835" s="1061">
        <v>86.11</v>
      </c>
      <c r="N3835" s="1061">
        <v>86.11</v>
      </c>
      <c r="O3835" s="1061">
        <v>86.11</v>
      </c>
      <c r="P3835" s="1061">
        <v>86.11</v>
      </c>
      <c r="Q3835" s="1061">
        <v>86.11</v>
      </c>
      <c r="R3835" s="1061">
        <v>86.11</v>
      </c>
      <c r="S3835" s="1061">
        <v>86.11</v>
      </c>
      <c r="T3835" s="1061">
        <v>86.11</v>
      </c>
      <c r="U3835" s="1061">
        <v>86.11</v>
      </c>
      <c r="V3835" s="1061">
        <v>86.11</v>
      </c>
      <c r="W3835" s="1061">
        <v>86.11</v>
      </c>
    </row>
    <row r="3836" spans="1:23">
      <c r="A3836" s="908"/>
      <c r="B3836" s="1061" t="s">
        <v>234</v>
      </c>
      <c r="C3836" s="1061" t="s">
        <v>235</v>
      </c>
      <c r="D3836" s="1061" t="s">
        <v>4972</v>
      </c>
      <c r="E3836" s="1061" t="s">
        <v>8228</v>
      </c>
      <c r="F3836" s="1061" t="s">
        <v>6024</v>
      </c>
      <c r="G3836" s="1061" t="s">
        <v>1739</v>
      </c>
      <c r="H3836" s="1061" t="s">
        <v>129</v>
      </c>
      <c r="I3836" s="1061" t="s">
        <v>21</v>
      </c>
      <c r="J3836" s="1061" t="s">
        <v>7975</v>
      </c>
      <c r="K3836" s="1061" t="s">
        <v>14849</v>
      </c>
      <c r="L3836" s="1061">
        <v>80.2</v>
      </c>
      <c r="M3836" s="1061">
        <v>80.2</v>
      </c>
      <c r="N3836" s="1061">
        <v>80.2</v>
      </c>
      <c r="O3836" s="1061">
        <v>80.2</v>
      </c>
      <c r="P3836" s="1061">
        <v>80.2</v>
      </c>
      <c r="Q3836" s="1061">
        <v>80.2</v>
      </c>
      <c r="R3836" s="1061">
        <v>80.2</v>
      </c>
      <c r="S3836" s="1061">
        <v>80.2</v>
      </c>
      <c r="T3836" s="1061">
        <v>80.2</v>
      </c>
      <c r="U3836" s="1061">
        <v>80.2</v>
      </c>
      <c r="V3836" s="1061">
        <v>80.2</v>
      </c>
      <c r="W3836" s="1061">
        <v>80.2</v>
      </c>
    </row>
    <row r="3837" spans="1:23">
      <c r="A3837" s="908"/>
      <c r="B3837" s="1061" t="s">
        <v>234</v>
      </c>
      <c r="C3837" s="1061" t="s">
        <v>235</v>
      </c>
      <c r="D3837" s="1061" t="s">
        <v>4972</v>
      </c>
      <c r="E3837" s="1061" t="s">
        <v>8229</v>
      </c>
      <c r="F3837" s="1061" t="s">
        <v>6024</v>
      </c>
      <c r="G3837" s="1061" t="s">
        <v>1739</v>
      </c>
      <c r="H3837" s="1061" t="s">
        <v>129</v>
      </c>
      <c r="I3837" s="1061" t="s">
        <v>21</v>
      </c>
      <c r="J3837" s="1061" t="s">
        <v>7975</v>
      </c>
      <c r="K3837" s="1061" t="s">
        <v>14849</v>
      </c>
      <c r="L3837" s="1061">
        <v>58.52</v>
      </c>
      <c r="M3837" s="1061">
        <v>58.52</v>
      </c>
      <c r="N3837" s="1061">
        <v>58.52</v>
      </c>
      <c r="O3837" s="1061">
        <v>58.52</v>
      </c>
      <c r="P3837" s="1061">
        <v>58.52</v>
      </c>
      <c r="Q3837" s="1061">
        <v>58.52</v>
      </c>
      <c r="R3837" s="1061">
        <v>58.52</v>
      </c>
      <c r="S3837" s="1061">
        <v>58.52</v>
      </c>
      <c r="T3837" s="1061">
        <v>58.52</v>
      </c>
      <c r="U3837" s="1061">
        <v>58.52</v>
      </c>
      <c r="V3837" s="1061">
        <v>58.52</v>
      </c>
      <c r="W3837" s="1061">
        <v>58.52</v>
      </c>
    </row>
    <row r="3838" spans="1:23">
      <c r="A3838" s="908"/>
      <c r="B3838" s="1061" t="s">
        <v>234</v>
      </c>
      <c r="C3838" s="1061" t="s">
        <v>235</v>
      </c>
      <c r="D3838" s="1061" t="s">
        <v>4972</v>
      </c>
      <c r="E3838" s="1061" t="s">
        <v>8230</v>
      </c>
      <c r="F3838" s="1061" t="s">
        <v>6024</v>
      </c>
      <c r="G3838" s="1061" t="s">
        <v>1739</v>
      </c>
      <c r="H3838" s="1061" t="s">
        <v>129</v>
      </c>
      <c r="I3838" s="1061" t="s">
        <v>21</v>
      </c>
      <c r="J3838" s="1061" t="s">
        <v>7975</v>
      </c>
      <c r="K3838" s="1061" t="s">
        <v>14849</v>
      </c>
      <c r="L3838" s="1061">
        <v>71.83</v>
      </c>
      <c r="M3838" s="1061">
        <v>71.83</v>
      </c>
      <c r="N3838" s="1061">
        <v>71.83</v>
      </c>
      <c r="O3838" s="1061">
        <v>71.83</v>
      </c>
      <c r="P3838" s="1061">
        <v>71.83</v>
      </c>
      <c r="Q3838" s="1061">
        <v>71.83</v>
      </c>
      <c r="R3838" s="1061">
        <v>71.83</v>
      </c>
      <c r="S3838" s="1061">
        <v>71.83</v>
      </c>
      <c r="T3838" s="1061">
        <v>71.83</v>
      </c>
      <c r="U3838" s="1061">
        <v>71.83</v>
      </c>
      <c r="V3838" s="1061">
        <v>71.83</v>
      </c>
      <c r="W3838" s="1061">
        <v>71.83</v>
      </c>
    </row>
    <row r="3839" spans="1:23">
      <c r="A3839" s="908"/>
      <c r="B3839" s="1061" t="s">
        <v>234</v>
      </c>
      <c r="C3839" s="1061" t="s">
        <v>235</v>
      </c>
      <c r="D3839" s="1061" t="s">
        <v>4972</v>
      </c>
      <c r="E3839" s="1061" t="s">
        <v>6028</v>
      </c>
      <c r="F3839" s="1061" t="s">
        <v>6029</v>
      </c>
      <c r="G3839" s="1061" t="s">
        <v>1739</v>
      </c>
      <c r="H3839" s="1061" t="s">
        <v>129</v>
      </c>
      <c r="I3839" s="1061" t="s">
        <v>21</v>
      </c>
      <c r="J3839" s="1061" t="s">
        <v>7975</v>
      </c>
      <c r="K3839" s="1061" t="s">
        <v>14849</v>
      </c>
      <c r="L3839" s="1061">
        <v>72.7</v>
      </c>
      <c r="M3839" s="1061">
        <v>72.7</v>
      </c>
      <c r="N3839" s="1061">
        <v>72.7</v>
      </c>
      <c r="O3839" s="1061">
        <v>72.7</v>
      </c>
      <c r="P3839" s="1061">
        <v>72.7</v>
      </c>
      <c r="Q3839" s="1061">
        <v>72.7</v>
      </c>
      <c r="R3839" s="1061">
        <v>72.7</v>
      </c>
      <c r="S3839" s="1061">
        <v>72.7</v>
      </c>
      <c r="T3839" s="1061">
        <v>72.7</v>
      </c>
      <c r="U3839" s="1061">
        <v>72.7</v>
      </c>
      <c r="V3839" s="1061">
        <v>72.7</v>
      </c>
      <c r="W3839" s="1061">
        <v>72.7</v>
      </c>
    </row>
    <row r="3840" spans="1:23">
      <c r="A3840" s="908"/>
      <c r="B3840" s="1061" t="s">
        <v>234</v>
      </c>
      <c r="C3840" s="1061" t="s">
        <v>235</v>
      </c>
      <c r="D3840" s="1061" t="s">
        <v>4972</v>
      </c>
      <c r="E3840" s="1061" t="s">
        <v>6030</v>
      </c>
      <c r="F3840" s="1061" t="s">
        <v>6031</v>
      </c>
      <c r="G3840" s="1061" t="s">
        <v>1739</v>
      </c>
      <c r="H3840" s="1061" t="s">
        <v>129</v>
      </c>
      <c r="I3840" s="1061" t="s">
        <v>21</v>
      </c>
      <c r="J3840" s="1061" t="s">
        <v>7975</v>
      </c>
      <c r="K3840" s="1061" t="s">
        <v>14849</v>
      </c>
      <c r="L3840" s="1061">
        <v>72.7</v>
      </c>
      <c r="M3840" s="1061">
        <v>72.7</v>
      </c>
      <c r="N3840" s="1061">
        <v>72.7</v>
      </c>
      <c r="O3840" s="1061">
        <v>72.7</v>
      </c>
      <c r="P3840" s="1061">
        <v>72.7</v>
      </c>
      <c r="Q3840" s="1061">
        <v>72.7</v>
      </c>
      <c r="R3840" s="1061">
        <v>72.7</v>
      </c>
      <c r="S3840" s="1061">
        <v>72.7</v>
      </c>
      <c r="T3840" s="1061">
        <v>72.7</v>
      </c>
      <c r="U3840" s="1061">
        <v>72.7</v>
      </c>
      <c r="V3840" s="1061">
        <v>72.7</v>
      </c>
      <c r="W3840" s="1061">
        <v>72.7</v>
      </c>
    </row>
    <row r="3841" spans="1:23">
      <c r="A3841" s="908"/>
      <c r="B3841" s="1061" t="s">
        <v>234</v>
      </c>
      <c r="C3841" s="1061" t="s">
        <v>235</v>
      </c>
      <c r="D3841" s="1061" t="s">
        <v>4972</v>
      </c>
      <c r="E3841" s="1061" t="s">
        <v>6032</v>
      </c>
      <c r="F3841" s="1061" t="s">
        <v>6033</v>
      </c>
      <c r="G3841" s="1061" t="s">
        <v>1739</v>
      </c>
      <c r="H3841" s="1061" t="s">
        <v>129</v>
      </c>
      <c r="I3841" s="1061" t="s">
        <v>21</v>
      </c>
      <c r="J3841" s="1061" t="s">
        <v>7975</v>
      </c>
      <c r="K3841" s="1061" t="s">
        <v>14849</v>
      </c>
      <c r="L3841" s="1061">
        <v>72.7</v>
      </c>
      <c r="M3841" s="1061">
        <v>72.7</v>
      </c>
      <c r="N3841" s="1061">
        <v>72.7</v>
      </c>
      <c r="O3841" s="1061">
        <v>72.7</v>
      </c>
      <c r="P3841" s="1061">
        <v>72.7</v>
      </c>
      <c r="Q3841" s="1061">
        <v>72.7</v>
      </c>
      <c r="R3841" s="1061">
        <v>72.7</v>
      </c>
      <c r="S3841" s="1061">
        <v>72.7</v>
      </c>
      <c r="T3841" s="1061">
        <v>72.7</v>
      </c>
      <c r="U3841" s="1061">
        <v>72.7</v>
      </c>
      <c r="V3841" s="1061">
        <v>72.7</v>
      </c>
      <c r="W3841" s="1061">
        <v>72.7</v>
      </c>
    </row>
    <row r="3842" spans="1:23">
      <c r="A3842" s="908"/>
      <c r="B3842" s="1061" t="s">
        <v>234</v>
      </c>
      <c r="C3842" s="1061" t="s">
        <v>235</v>
      </c>
      <c r="D3842" s="1061" t="s">
        <v>4972</v>
      </c>
      <c r="E3842" s="1061" t="s">
        <v>9648</v>
      </c>
      <c r="F3842" s="1061" t="s">
        <v>6024</v>
      </c>
      <c r="G3842" s="1061" t="s">
        <v>1739</v>
      </c>
      <c r="H3842" s="1061" t="s">
        <v>129</v>
      </c>
      <c r="I3842" s="1061" t="s">
        <v>21</v>
      </c>
      <c r="J3842" s="1061" t="s">
        <v>7975</v>
      </c>
      <c r="K3842" s="1061" t="s">
        <v>14849</v>
      </c>
      <c r="L3842" s="1061">
        <v>64.040000000000006</v>
      </c>
      <c r="M3842" s="1061">
        <v>64.040000000000006</v>
      </c>
      <c r="N3842" s="1061">
        <v>64.040000000000006</v>
      </c>
      <c r="O3842" s="1061">
        <v>64.040000000000006</v>
      </c>
      <c r="P3842" s="1061">
        <v>64.040000000000006</v>
      </c>
      <c r="Q3842" s="1061">
        <v>64.040000000000006</v>
      </c>
      <c r="R3842" s="1061">
        <v>64.040000000000006</v>
      </c>
      <c r="S3842" s="1061">
        <v>64.040000000000006</v>
      </c>
      <c r="T3842" s="1061">
        <v>64.040000000000006</v>
      </c>
      <c r="U3842" s="1061">
        <v>64.040000000000006</v>
      </c>
      <c r="V3842" s="1061">
        <v>64.040000000000006</v>
      </c>
      <c r="W3842" s="1061">
        <v>64.040000000000006</v>
      </c>
    </row>
    <row r="3843" spans="1:23">
      <c r="A3843" s="908"/>
      <c r="B3843" s="1061" t="s">
        <v>234</v>
      </c>
      <c r="C3843" s="1061" t="s">
        <v>235</v>
      </c>
      <c r="D3843" s="1061" t="s">
        <v>4972</v>
      </c>
      <c r="E3843" s="1061" t="s">
        <v>6034</v>
      </c>
      <c r="F3843" s="1061" t="s">
        <v>6035</v>
      </c>
      <c r="G3843" s="1061" t="s">
        <v>1739</v>
      </c>
      <c r="H3843" s="1061" t="s">
        <v>129</v>
      </c>
      <c r="I3843" s="1061" t="s">
        <v>21</v>
      </c>
      <c r="J3843" s="1061" t="s">
        <v>7975</v>
      </c>
      <c r="K3843" s="1061" t="s">
        <v>14849</v>
      </c>
      <c r="L3843" s="1061">
        <v>72.7</v>
      </c>
      <c r="M3843" s="1061">
        <v>72.7</v>
      </c>
      <c r="N3843" s="1061">
        <v>72.7</v>
      </c>
      <c r="O3843" s="1061">
        <v>72.7</v>
      </c>
      <c r="P3843" s="1061">
        <v>72.7</v>
      </c>
      <c r="Q3843" s="1061">
        <v>72.7</v>
      </c>
      <c r="R3843" s="1061">
        <v>72.7</v>
      </c>
      <c r="S3843" s="1061">
        <v>72.7</v>
      </c>
      <c r="T3843" s="1061">
        <v>72.7</v>
      </c>
      <c r="U3843" s="1061">
        <v>72.7</v>
      </c>
      <c r="V3843" s="1061">
        <v>72.7</v>
      </c>
      <c r="W3843" s="1061">
        <v>72.7</v>
      </c>
    </row>
    <row r="3844" spans="1:23">
      <c r="A3844" s="908"/>
      <c r="B3844" s="1061" t="s">
        <v>234</v>
      </c>
      <c r="C3844" s="1061" t="s">
        <v>235</v>
      </c>
      <c r="D3844" s="1061" t="s">
        <v>4972</v>
      </c>
      <c r="E3844" s="1061" t="s">
        <v>6036</v>
      </c>
      <c r="F3844" s="1061" t="s">
        <v>6037</v>
      </c>
      <c r="G3844" s="1061" t="s">
        <v>1739</v>
      </c>
      <c r="H3844" s="1061" t="s">
        <v>129</v>
      </c>
      <c r="I3844" s="1061" t="s">
        <v>21</v>
      </c>
      <c r="J3844" s="1061" t="s">
        <v>7975</v>
      </c>
      <c r="K3844" s="1061" t="s">
        <v>14849</v>
      </c>
      <c r="L3844" s="1061">
        <v>72.7</v>
      </c>
      <c r="M3844" s="1061">
        <v>72.7</v>
      </c>
      <c r="N3844" s="1061">
        <v>72.7</v>
      </c>
      <c r="O3844" s="1061">
        <v>72.7</v>
      </c>
      <c r="P3844" s="1061">
        <v>72.7</v>
      </c>
      <c r="Q3844" s="1061">
        <v>72.7</v>
      </c>
      <c r="R3844" s="1061">
        <v>72.7</v>
      </c>
      <c r="S3844" s="1061">
        <v>72.7</v>
      </c>
      <c r="T3844" s="1061">
        <v>72.7</v>
      </c>
      <c r="U3844" s="1061">
        <v>72.7</v>
      </c>
      <c r="V3844" s="1061">
        <v>72.7</v>
      </c>
      <c r="W3844" s="1061">
        <v>72.7</v>
      </c>
    </row>
    <row r="3845" spans="1:23">
      <c r="A3845" s="908"/>
      <c r="B3845" s="1061" t="s">
        <v>234</v>
      </c>
      <c r="C3845" s="1061" t="s">
        <v>235</v>
      </c>
      <c r="D3845" s="1061" t="s">
        <v>4972</v>
      </c>
      <c r="E3845" s="1061" t="s">
        <v>6038</v>
      </c>
      <c r="F3845" s="1061" t="s">
        <v>6039</v>
      </c>
      <c r="G3845" s="1061" t="s">
        <v>1739</v>
      </c>
      <c r="H3845" s="1061" t="s">
        <v>129</v>
      </c>
      <c r="I3845" s="1061" t="s">
        <v>21</v>
      </c>
      <c r="J3845" s="1061" t="s">
        <v>7975</v>
      </c>
      <c r="K3845" s="1061" t="s">
        <v>14849</v>
      </c>
      <c r="L3845" s="1061">
        <v>126.3</v>
      </c>
      <c r="M3845" s="1061">
        <v>126.3</v>
      </c>
      <c r="N3845" s="1061">
        <v>126.3</v>
      </c>
      <c r="O3845" s="1061">
        <v>126.3</v>
      </c>
      <c r="P3845" s="1061">
        <v>126.3</v>
      </c>
      <c r="Q3845" s="1061">
        <v>126.3</v>
      </c>
      <c r="R3845" s="1061">
        <v>126.3</v>
      </c>
      <c r="S3845" s="1061">
        <v>126.3</v>
      </c>
      <c r="T3845" s="1061">
        <v>126.3</v>
      </c>
      <c r="U3845" s="1061">
        <v>126.3</v>
      </c>
      <c r="V3845" s="1061">
        <v>126.3</v>
      </c>
      <c r="W3845" s="1061">
        <v>126.3</v>
      </c>
    </row>
    <row r="3846" spans="1:23">
      <c r="A3846" s="908"/>
      <c r="B3846" s="1061" t="s">
        <v>234</v>
      </c>
      <c r="C3846" s="1061" t="s">
        <v>235</v>
      </c>
      <c r="D3846" s="1061" t="s">
        <v>4972</v>
      </c>
      <c r="E3846" s="1061" t="s">
        <v>6040</v>
      </c>
      <c r="F3846" s="1061" t="s">
        <v>6041</v>
      </c>
      <c r="G3846" s="1061" t="s">
        <v>1739</v>
      </c>
      <c r="H3846" s="1061" t="s">
        <v>129</v>
      </c>
      <c r="I3846" s="1061" t="s">
        <v>21</v>
      </c>
      <c r="J3846" s="1061" t="s">
        <v>7975</v>
      </c>
      <c r="K3846" s="1061" t="s">
        <v>14849</v>
      </c>
      <c r="L3846" s="1061">
        <v>105.76</v>
      </c>
      <c r="M3846" s="1061">
        <v>105.76</v>
      </c>
      <c r="N3846" s="1061">
        <v>105.76</v>
      </c>
      <c r="O3846" s="1061">
        <v>105.76</v>
      </c>
      <c r="P3846" s="1061">
        <v>105.76</v>
      </c>
      <c r="Q3846" s="1061">
        <v>105.76</v>
      </c>
      <c r="R3846" s="1061">
        <v>105.76</v>
      </c>
      <c r="S3846" s="1061">
        <v>105.76</v>
      </c>
      <c r="T3846" s="1061">
        <v>105.76</v>
      </c>
      <c r="U3846" s="1061">
        <v>105.76</v>
      </c>
      <c r="V3846" s="1061">
        <v>105.76</v>
      </c>
      <c r="W3846" s="1061">
        <v>105.76</v>
      </c>
    </row>
    <row r="3847" spans="1:23">
      <c r="A3847" s="908"/>
      <c r="B3847" s="1061" t="s">
        <v>234</v>
      </c>
      <c r="C3847" s="1061" t="s">
        <v>235</v>
      </c>
      <c r="D3847" s="1061" t="s">
        <v>4972</v>
      </c>
      <c r="E3847" s="1061" t="s">
        <v>6042</v>
      </c>
      <c r="F3847" s="1061" t="s">
        <v>6043</v>
      </c>
      <c r="G3847" s="1061" t="s">
        <v>1739</v>
      </c>
      <c r="H3847" s="1061" t="s">
        <v>129</v>
      </c>
      <c r="I3847" s="1061" t="s">
        <v>21</v>
      </c>
      <c r="J3847" s="1061" t="s">
        <v>7975</v>
      </c>
      <c r="K3847" s="1061" t="s">
        <v>14849</v>
      </c>
      <c r="L3847" s="1061">
        <v>144.71</v>
      </c>
      <c r="M3847" s="1061">
        <v>144.71</v>
      </c>
      <c r="N3847" s="1061">
        <v>144.71</v>
      </c>
      <c r="O3847" s="1061">
        <v>144.71</v>
      </c>
      <c r="P3847" s="1061">
        <v>144.71</v>
      </c>
      <c r="Q3847" s="1061">
        <v>144.71</v>
      </c>
      <c r="R3847" s="1061">
        <v>144.71</v>
      </c>
      <c r="S3847" s="1061">
        <v>144.71</v>
      </c>
      <c r="T3847" s="1061">
        <v>144.71</v>
      </c>
      <c r="U3847" s="1061">
        <v>144.71</v>
      </c>
      <c r="V3847" s="1061">
        <v>144.71</v>
      </c>
      <c r="W3847" s="1061">
        <v>144.71</v>
      </c>
    </row>
    <row r="3848" spans="1:23">
      <c r="A3848" s="908"/>
      <c r="B3848" s="1061" t="s">
        <v>234</v>
      </c>
      <c r="C3848" s="1061" t="s">
        <v>235</v>
      </c>
      <c r="D3848" s="1061" t="s">
        <v>4972</v>
      </c>
      <c r="E3848" s="1061" t="s">
        <v>10242</v>
      </c>
      <c r="F3848" s="1061" t="s">
        <v>10243</v>
      </c>
      <c r="G3848" s="1061" t="s">
        <v>1739</v>
      </c>
      <c r="H3848" s="1061" t="s">
        <v>129</v>
      </c>
      <c r="I3848" s="1061" t="s">
        <v>21</v>
      </c>
      <c r="J3848" s="1061" t="s">
        <v>7975</v>
      </c>
      <c r="K3848" s="1061" t="s">
        <v>14849</v>
      </c>
      <c r="L3848" s="1061">
        <v>76.849999999999994</v>
      </c>
      <c r="M3848" s="1061">
        <v>76.849999999999994</v>
      </c>
      <c r="N3848" s="1061">
        <v>76.849999999999994</v>
      </c>
      <c r="O3848" s="1061">
        <v>76.849999999999994</v>
      </c>
      <c r="P3848" s="1061">
        <v>76.849999999999994</v>
      </c>
      <c r="Q3848" s="1061">
        <v>76.849999999999994</v>
      </c>
      <c r="R3848" s="1061">
        <v>76.849999999999994</v>
      </c>
      <c r="S3848" s="1061">
        <v>76.849999999999994</v>
      </c>
      <c r="T3848" s="1061">
        <v>76.849999999999994</v>
      </c>
      <c r="U3848" s="1061">
        <v>76.849999999999994</v>
      </c>
      <c r="V3848" s="1061">
        <v>76.849999999999994</v>
      </c>
      <c r="W3848" s="1061">
        <v>76.849999999999994</v>
      </c>
    </row>
    <row r="3849" spans="1:23">
      <c r="A3849" s="908"/>
      <c r="B3849" s="1061" t="s">
        <v>234</v>
      </c>
      <c r="C3849" s="1061" t="s">
        <v>235</v>
      </c>
      <c r="D3849" s="1061" t="s">
        <v>4972</v>
      </c>
      <c r="E3849" s="1061" t="s">
        <v>6044</v>
      </c>
      <c r="F3849" s="1061" t="s">
        <v>6045</v>
      </c>
      <c r="G3849" s="1061" t="s">
        <v>1739</v>
      </c>
      <c r="H3849" s="1061" t="s">
        <v>129</v>
      </c>
      <c r="I3849" s="1061" t="s">
        <v>21</v>
      </c>
      <c r="J3849" s="1061" t="s">
        <v>7975</v>
      </c>
      <c r="K3849" s="1061" t="s">
        <v>14849</v>
      </c>
      <c r="L3849" s="1061">
        <v>72.7</v>
      </c>
      <c r="M3849" s="1061">
        <v>72.7</v>
      </c>
      <c r="N3849" s="1061">
        <v>72.7</v>
      </c>
      <c r="O3849" s="1061">
        <v>72.7</v>
      </c>
      <c r="P3849" s="1061">
        <v>72.7</v>
      </c>
      <c r="Q3849" s="1061">
        <v>72.7</v>
      </c>
      <c r="R3849" s="1061">
        <v>72.7</v>
      </c>
      <c r="S3849" s="1061">
        <v>72.7</v>
      </c>
      <c r="T3849" s="1061">
        <v>72.7</v>
      </c>
      <c r="U3849" s="1061">
        <v>72.7</v>
      </c>
      <c r="V3849" s="1061">
        <v>72.7</v>
      </c>
      <c r="W3849" s="1061">
        <v>72.7</v>
      </c>
    </row>
    <row r="3850" spans="1:23">
      <c r="A3850" s="908"/>
      <c r="B3850" s="1061" t="s">
        <v>234</v>
      </c>
      <c r="C3850" s="1061" t="s">
        <v>235</v>
      </c>
      <c r="D3850" s="1061" t="s">
        <v>4972</v>
      </c>
      <c r="E3850" s="1061" t="s">
        <v>6046</v>
      </c>
      <c r="F3850" s="1061" t="s">
        <v>6025</v>
      </c>
      <c r="G3850" s="1061" t="s">
        <v>1739</v>
      </c>
      <c r="H3850" s="1061" t="s">
        <v>129</v>
      </c>
      <c r="I3850" s="1061" t="s">
        <v>21</v>
      </c>
      <c r="J3850" s="1061" t="s">
        <v>7975</v>
      </c>
      <c r="K3850" s="1061" t="s">
        <v>14849</v>
      </c>
      <c r="L3850" s="1061">
        <v>112.53</v>
      </c>
      <c r="M3850" s="1061">
        <v>112.53</v>
      </c>
      <c r="N3850" s="1061">
        <v>112.53</v>
      </c>
      <c r="O3850" s="1061">
        <v>112.53</v>
      </c>
      <c r="P3850" s="1061">
        <v>112.53</v>
      </c>
      <c r="Q3850" s="1061">
        <v>112.53</v>
      </c>
      <c r="R3850" s="1061">
        <v>112.53</v>
      </c>
      <c r="S3850" s="1061">
        <v>112.53</v>
      </c>
      <c r="T3850" s="1061">
        <v>112.53</v>
      </c>
      <c r="U3850" s="1061">
        <v>112.53</v>
      </c>
      <c r="V3850" s="1061">
        <v>112.53</v>
      </c>
      <c r="W3850" s="1061">
        <v>112.53</v>
      </c>
    </row>
    <row r="3851" spans="1:23">
      <c r="A3851" s="908"/>
      <c r="B3851" s="1061" t="s">
        <v>234</v>
      </c>
      <c r="C3851" s="1061" t="s">
        <v>235</v>
      </c>
      <c r="D3851" s="1061" t="s">
        <v>4972</v>
      </c>
      <c r="E3851" s="1061" t="s">
        <v>6047</v>
      </c>
      <c r="F3851" s="1061" t="s">
        <v>6048</v>
      </c>
      <c r="G3851" s="1061" t="s">
        <v>1739</v>
      </c>
      <c r="H3851" s="1061" t="s">
        <v>129</v>
      </c>
      <c r="I3851" s="1061" t="s">
        <v>21</v>
      </c>
      <c r="J3851" s="1061" t="s">
        <v>7975</v>
      </c>
      <c r="K3851" s="1061" t="s">
        <v>14849</v>
      </c>
      <c r="L3851" s="1061">
        <v>138.72</v>
      </c>
      <c r="M3851" s="1061">
        <v>138.72</v>
      </c>
      <c r="N3851" s="1061">
        <v>138.72</v>
      </c>
      <c r="O3851" s="1061">
        <v>138.72</v>
      </c>
      <c r="P3851" s="1061">
        <v>138.72</v>
      </c>
      <c r="Q3851" s="1061">
        <v>138.72</v>
      </c>
      <c r="R3851" s="1061">
        <v>138.72</v>
      </c>
      <c r="S3851" s="1061">
        <v>138.72</v>
      </c>
      <c r="T3851" s="1061">
        <v>138.72</v>
      </c>
      <c r="U3851" s="1061">
        <v>138.72</v>
      </c>
      <c r="V3851" s="1061">
        <v>138.72</v>
      </c>
      <c r="W3851" s="1061">
        <v>138.72</v>
      </c>
    </row>
    <row r="3852" spans="1:23">
      <c r="A3852" s="908"/>
      <c r="B3852" s="1061" t="s">
        <v>234</v>
      </c>
      <c r="C3852" s="1061" t="s">
        <v>235</v>
      </c>
      <c r="D3852" s="1061" t="s">
        <v>4972</v>
      </c>
      <c r="E3852" s="1061" t="s">
        <v>6049</v>
      </c>
      <c r="F3852" s="1061" t="s">
        <v>6050</v>
      </c>
      <c r="G3852" s="1061" t="s">
        <v>1739</v>
      </c>
      <c r="H3852" s="1061" t="s">
        <v>129</v>
      </c>
      <c r="I3852" s="1061" t="s">
        <v>21</v>
      </c>
      <c r="J3852" s="1061" t="s">
        <v>7975</v>
      </c>
      <c r="K3852" s="1061" t="s">
        <v>14849</v>
      </c>
      <c r="L3852" s="1061">
        <v>66.36</v>
      </c>
      <c r="M3852" s="1061">
        <v>66.36</v>
      </c>
      <c r="N3852" s="1061">
        <v>66.36</v>
      </c>
      <c r="O3852" s="1061">
        <v>66.36</v>
      </c>
      <c r="P3852" s="1061">
        <v>66.36</v>
      </c>
      <c r="Q3852" s="1061">
        <v>66.36</v>
      </c>
      <c r="R3852" s="1061">
        <v>66.36</v>
      </c>
      <c r="S3852" s="1061">
        <v>66.36</v>
      </c>
      <c r="T3852" s="1061">
        <v>66.36</v>
      </c>
      <c r="U3852" s="1061">
        <v>66.36</v>
      </c>
      <c r="V3852" s="1061">
        <v>66.36</v>
      </c>
      <c r="W3852" s="1061">
        <v>66.36</v>
      </c>
    </row>
    <row r="3853" spans="1:23">
      <c r="A3853" s="908"/>
      <c r="B3853" s="1061" t="s">
        <v>234</v>
      </c>
      <c r="C3853" s="1061" t="s">
        <v>235</v>
      </c>
      <c r="D3853" s="1061" t="s">
        <v>4972</v>
      </c>
      <c r="E3853" s="1061" t="s">
        <v>7056</v>
      </c>
      <c r="F3853" s="1061" t="s">
        <v>7057</v>
      </c>
      <c r="G3853" s="1061" t="s">
        <v>1739</v>
      </c>
      <c r="H3853" s="1061" t="s">
        <v>129</v>
      </c>
      <c r="I3853" s="1061" t="s">
        <v>21</v>
      </c>
      <c r="J3853" s="1061" t="s">
        <v>7975</v>
      </c>
      <c r="K3853" s="1061" t="s">
        <v>14849</v>
      </c>
      <c r="L3853" s="1061">
        <v>124.95</v>
      </c>
      <c r="M3853" s="1061">
        <v>124.95</v>
      </c>
      <c r="N3853" s="1061">
        <v>124.95</v>
      </c>
      <c r="O3853" s="1061">
        <v>124.95</v>
      </c>
      <c r="P3853" s="1061">
        <v>124.95</v>
      </c>
      <c r="Q3853" s="1061">
        <v>124.95</v>
      </c>
      <c r="R3853" s="1061">
        <v>124.95</v>
      </c>
      <c r="S3853" s="1061">
        <v>124.95</v>
      </c>
      <c r="T3853" s="1061">
        <v>124.95</v>
      </c>
      <c r="U3853" s="1061">
        <v>124.95</v>
      </c>
      <c r="V3853" s="1061">
        <v>124.95</v>
      </c>
      <c r="W3853" s="1061">
        <v>124.95</v>
      </c>
    </row>
    <row r="3854" spans="1:23">
      <c r="A3854" s="908"/>
      <c r="B3854" s="1061" t="s">
        <v>234</v>
      </c>
      <c r="C3854" s="1061" t="s">
        <v>235</v>
      </c>
      <c r="D3854" s="1061" t="s">
        <v>4972</v>
      </c>
      <c r="E3854" s="1061" t="s">
        <v>7106</v>
      </c>
      <c r="F3854" s="1061" t="s">
        <v>7107</v>
      </c>
      <c r="G3854" s="1061" t="s">
        <v>1739</v>
      </c>
      <c r="H3854" s="1061" t="s">
        <v>129</v>
      </c>
      <c r="I3854" s="1061" t="s">
        <v>21</v>
      </c>
      <c r="J3854" s="1061" t="s">
        <v>7975</v>
      </c>
      <c r="K3854" s="1061" t="s">
        <v>14849</v>
      </c>
      <c r="L3854" s="1061">
        <v>96.19</v>
      </c>
      <c r="M3854" s="1061">
        <v>96.19</v>
      </c>
      <c r="N3854" s="1061">
        <v>96.19</v>
      </c>
      <c r="O3854" s="1061">
        <v>96.19</v>
      </c>
      <c r="P3854" s="1061">
        <v>96.19</v>
      </c>
      <c r="Q3854" s="1061">
        <v>96.19</v>
      </c>
      <c r="R3854" s="1061">
        <v>96.19</v>
      </c>
      <c r="S3854" s="1061">
        <v>96.19</v>
      </c>
      <c r="T3854" s="1061">
        <v>96.19</v>
      </c>
      <c r="U3854" s="1061">
        <v>96.19</v>
      </c>
      <c r="V3854" s="1061">
        <v>96.19</v>
      </c>
      <c r="W3854" s="1061">
        <v>96.19</v>
      </c>
    </row>
    <row r="3855" spans="1:23">
      <c r="A3855" s="908"/>
      <c r="B3855" s="1061" t="s">
        <v>234</v>
      </c>
      <c r="C3855" s="1061" t="s">
        <v>235</v>
      </c>
      <c r="D3855" s="1061" t="s">
        <v>4972</v>
      </c>
      <c r="E3855" s="1061" t="s">
        <v>10626</v>
      </c>
      <c r="F3855" s="1061" t="s">
        <v>6024</v>
      </c>
      <c r="G3855" s="1061" t="s">
        <v>1739</v>
      </c>
      <c r="H3855" s="1061" t="s">
        <v>129</v>
      </c>
      <c r="I3855" s="1061" t="s">
        <v>21</v>
      </c>
      <c r="J3855" s="1061" t="s">
        <v>7975</v>
      </c>
      <c r="K3855" s="1061" t="s">
        <v>14849</v>
      </c>
      <c r="L3855" s="1061">
        <v>60.99</v>
      </c>
      <c r="M3855" s="1061">
        <v>60.99</v>
      </c>
      <c r="N3855" s="1061">
        <v>60.99</v>
      </c>
      <c r="O3855" s="1061">
        <v>60.99</v>
      </c>
      <c r="P3855" s="1061">
        <v>60.99</v>
      </c>
      <c r="Q3855" s="1061">
        <v>60.99</v>
      </c>
      <c r="R3855" s="1061">
        <v>60.99</v>
      </c>
      <c r="S3855" s="1061">
        <v>60.99</v>
      </c>
      <c r="T3855" s="1061">
        <v>60.99</v>
      </c>
      <c r="U3855" s="1061">
        <v>60.99</v>
      </c>
      <c r="V3855" s="1061">
        <v>60.99</v>
      </c>
      <c r="W3855" s="1061">
        <v>60.99</v>
      </c>
    </row>
    <row r="3856" spans="1:23">
      <c r="A3856" s="908"/>
      <c r="B3856" s="1061" t="s">
        <v>234</v>
      </c>
      <c r="C3856" s="1061" t="s">
        <v>235</v>
      </c>
      <c r="D3856" s="1061" t="s">
        <v>4972</v>
      </c>
      <c r="E3856" s="1061" t="s">
        <v>7061</v>
      </c>
      <c r="F3856" s="1061" t="s">
        <v>6024</v>
      </c>
      <c r="G3856" s="1061" t="s">
        <v>1739</v>
      </c>
      <c r="H3856" s="1061" t="s">
        <v>129</v>
      </c>
      <c r="I3856" s="1061" t="s">
        <v>21</v>
      </c>
      <c r="J3856" s="1061" t="s">
        <v>7975</v>
      </c>
      <c r="K3856" s="1061" t="s">
        <v>14849</v>
      </c>
      <c r="L3856" s="1061">
        <v>96.46</v>
      </c>
      <c r="M3856" s="1061">
        <v>96.46</v>
      </c>
      <c r="N3856" s="1061">
        <v>96.46</v>
      </c>
      <c r="O3856" s="1061">
        <v>96.46</v>
      </c>
      <c r="P3856" s="1061">
        <v>96.46</v>
      </c>
      <c r="Q3856" s="1061">
        <v>96.46</v>
      </c>
      <c r="R3856" s="1061">
        <v>96.46</v>
      </c>
      <c r="S3856" s="1061">
        <v>96.46</v>
      </c>
      <c r="T3856" s="1061">
        <v>96.46</v>
      </c>
      <c r="U3856" s="1061">
        <v>96.46</v>
      </c>
      <c r="V3856" s="1061">
        <v>96.46</v>
      </c>
      <c r="W3856" s="1061">
        <v>96.46</v>
      </c>
    </row>
    <row r="3857" spans="1:23">
      <c r="A3857" s="908"/>
      <c r="B3857" s="1061" t="s">
        <v>234</v>
      </c>
      <c r="C3857" s="1061" t="s">
        <v>235</v>
      </c>
      <c r="D3857" s="1061" t="s">
        <v>4972</v>
      </c>
      <c r="E3857" s="1061" t="s">
        <v>10627</v>
      </c>
      <c r="F3857" s="1061" t="s">
        <v>6024</v>
      </c>
      <c r="G3857" s="1061" t="s">
        <v>1739</v>
      </c>
      <c r="H3857" s="1061" t="s">
        <v>129</v>
      </c>
      <c r="I3857" s="1061" t="s">
        <v>21</v>
      </c>
      <c r="J3857" s="1061" t="s">
        <v>7975</v>
      </c>
      <c r="K3857" s="1061" t="s">
        <v>14849</v>
      </c>
      <c r="L3857" s="1061">
        <v>105.32</v>
      </c>
      <c r="M3857" s="1061">
        <v>105.32</v>
      </c>
      <c r="N3857" s="1061">
        <v>105.32</v>
      </c>
      <c r="O3857" s="1061">
        <v>105.32</v>
      </c>
      <c r="P3857" s="1061">
        <v>105.32</v>
      </c>
      <c r="Q3857" s="1061">
        <v>105.32</v>
      </c>
      <c r="R3857" s="1061">
        <v>105.32</v>
      </c>
      <c r="S3857" s="1061">
        <v>105.32</v>
      </c>
      <c r="T3857" s="1061">
        <v>105.32</v>
      </c>
      <c r="U3857" s="1061">
        <v>105.32</v>
      </c>
      <c r="V3857" s="1061">
        <v>105.32</v>
      </c>
      <c r="W3857" s="1061">
        <v>105.32</v>
      </c>
    </row>
    <row r="3858" spans="1:23">
      <c r="A3858" s="908"/>
      <c r="B3858" s="1061" t="s">
        <v>234</v>
      </c>
      <c r="C3858" s="1061" t="s">
        <v>235</v>
      </c>
      <c r="D3858" s="1061" t="s">
        <v>5455</v>
      </c>
      <c r="E3858" s="1061" t="s">
        <v>6051</v>
      </c>
      <c r="F3858" s="1061" t="s">
        <v>6052</v>
      </c>
      <c r="G3858" s="1061" t="s">
        <v>1739</v>
      </c>
      <c r="H3858" s="1061" t="s">
        <v>129</v>
      </c>
      <c r="I3858" s="1061" t="s">
        <v>21</v>
      </c>
      <c r="J3858" s="1061" t="s">
        <v>7975</v>
      </c>
      <c r="K3858" s="1061" t="s">
        <v>14849</v>
      </c>
      <c r="L3858" s="1061">
        <v>140.1</v>
      </c>
      <c r="M3858" s="1061">
        <v>140.1</v>
      </c>
      <c r="N3858" s="1061">
        <v>140.1</v>
      </c>
      <c r="O3858" s="1061">
        <v>140.1</v>
      </c>
      <c r="P3858" s="1061">
        <v>140.1</v>
      </c>
      <c r="Q3858" s="1061">
        <v>140.1</v>
      </c>
      <c r="R3858" s="1061">
        <v>140.1</v>
      </c>
      <c r="S3858" s="1061">
        <v>140.1</v>
      </c>
      <c r="T3858" s="1061">
        <v>140.1</v>
      </c>
      <c r="U3858" s="1061">
        <v>140.1</v>
      </c>
      <c r="V3858" s="1061">
        <v>140.1</v>
      </c>
      <c r="W3858" s="1061">
        <v>140.1</v>
      </c>
    </row>
    <row r="3859" spans="1:23">
      <c r="A3859" s="908"/>
      <c r="B3859" s="1061" t="s">
        <v>234</v>
      </c>
      <c r="C3859" s="1061" t="s">
        <v>235</v>
      </c>
      <c r="D3859" s="1061" t="s">
        <v>5455</v>
      </c>
      <c r="E3859" s="1061" t="s">
        <v>6053</v>
      </c>
      <c r="F3859" s="1061" t="s">
        <v>6052</v>
      </c>
      <c r="G3859" s="1061" t="s">
        <v>1739</v>
      </c>
      <c r="H3859" s="1061" t="s">
        <v>129</v>
      </c>
      <c r="I3859" s="1061" t="s">
        <v>21</v>
      </c>
      <c r="J3859" s="1061" t="s">
        <v>7975</v>
      </c>
      <c r="K3859" s="1061" t="s">
        <v>14849</v>
      </c>
      <c r="L3859" s="1061">
        <v>154.29</v>
      </c>
      <c r="M3859" s="1061">
        <v>154.29</v>
      </c>
      <c r="N3859" s="1061">
        <v>154.29</v>
      </c>
      <c r="O3859" s="1061">
        <v>154.29</v>
      </c>
      <c r="P3859" s="1061">
        <v>154.29</v>
      </c>
      <c r="Q3859" s="1061">
        <v>154.29</v>
      </c>
      <c r="R3859" s="1061">
        <v>154.29</v>
      </c>
      <c r="S3859" s="1061">
        <v>154.29</v>
      </c>
      <c r="T3859" s="1061">
        <v>154.29</v>
      </c>
      <c r="U3859" s="1061">
        <v>154.29</v>
      </c>
      <c r="V3859" s="1061">
        <v>154.29</v>
      </c>
      <c r="W3859" s="1061">
        <v>154.29</v>
      </c>
    </row>
    <row r="3860" spans="1:23">
      <c r="A3860" s="908"/>
      <c r="B3860" s="1061" t="s">
        <v>234</v>
      </c>
      <c r="C3860" s="1061" t="s">
        <v>235</v>
      </c>
      <c r="D3860" s="1061" t="s">
        <v>5473</v>
      </c>
      <c r="E3860" s="1061" t="s">
        <v>8749</v>
      </c>
      <c r="F3860" s="1061" t="s">
        <v>10628</v>
      </c>
      <c r="G3860" s="1061" t="s">
        <v>1739</v>
      </c>
      <c r="H3860" s="1061" t="s">
        <v>129</v>
      </c>
      <c r="I3860" s="1061" t="s">
        <v>21</v>
      </c>
      <c r="J3860" s="1061" t="s">
        <v>7975</v>
      </c>
      <c r="K3860" s="1061" t="s">
        <v>14849</v>
      </c>
      <c r="L3860" s="1061">
        <v>159.91</v>
      </c>
      <c r="M3860" s="1061">
        <v>159.91</v>
      </c>
      <c r="N3860" s="1061">
        <v>159.91</v>
      </c>
      <c r="O3860" s="1061">
        <v>159.91</v>
      </c>
      <c r="P3860" s="1061">
        <v>159.91</v>
      </c>
      <c r="Q3860" s="1061">
        <v>159.91</v>
      </c>
      <c r="R3860" s="1061">
        <v>159.91</v>
      </c>
      <c r="S3860" s="1061">
        <v>159.91</v>
      </c>
      <c r="T3860" s="1061">
        <v>159.91</v>
      </c>
      <c r="U3860" s="1061">
        <v>159.91</v>
      </c>
      <c r="V3860" s="1061">
        <v>159.91</v>
      </c>
      <c r="W3860" s="1061">
        <v>159.91</v>
      </c>
    </row>
    <row r="3861" spans="1:23">
      <c r="A3861" s="908"/>
      <c r="B3861" s="1061" t="s">
        <v>234</v>
      </c>
      <c r="C3861" s="1061" t="s">
        <v>235</v>
      </c>
      <c r="D3861" s="1061" t="s">
        <v>5473</v>
      </c>
      <c r="E3861" s="1061" t="s">
        <v>8750</v>
      </c>
      <c r="F3861" s="1061" t="s">
        <v>10628</v>
      </c>
      <c r="G3861" s="1061" t="s">
        <v>1739</v>
      </c>
      <c r="H3861" s="1061" t="s">
        <v>129</v>
      </c>
      <c r="I3861" s="1061" t="s">
        <v>21</v>
      </c>
      <c r="J3861" s="1061" t="s">
        <v>7975</v>
      </c>
      <c r="K3861" s="1061" t="s">
        <v>14849</v>
      </c>
      <c r="L3861" s="1061">
        <v>159.91</v>
      </c>
      <c r="M3861" s="1061">
        <v>159.91</v>
      </c>
      <c r="N3861" s="1061">
        <v>159.91</v>
      </c>
      <c r="O3861" s="1061">
        <v>159.91</v>
      </c>
      <c r="P3861" s="1061">
        <v>159.91</v>
      </c>
      <c r="Q3861" s="1061">
        <v>159.91</v>
      </c>
      <c r="R3861" s="1061">
        <v>159.91</v>
      </c>
      <c r="S3861" s="1061">
        <v>159.91</v>
      </c>
      <c r="T3861" s="1061">
        <v>159.91</v>
      </c>
      <c r="U3861" s="1061">
        <v>159.91</v>
      </c>
      <c r="V3861" s="1061">
        <v>159.91</v>
      </c>
      <c r="W3861" s="1061">
        <v>159.91</v>
      </c>
    </row>
    <row r="3862" spans="1:23">
      <c r="A3862" s="908"/>
      <c r="B3862" s="1061" t="s">
        <v>234</v>
      </c>
      <c r="C3862" s="1061" t="s">
        <v>235</v>
      </c>
      <c r="D3862" s="1061" t="s">
        <v>4972</v>
      </c>
      <c r="E3862" s="1061" t="s">
        <v>13405</v>
      </c>
      <c r="F3862" s="1061" t="s">
        <v>13406</v>
      </c>
      <c r="G3862" s="1061" t="s">
        <v>1739</v>
      </c>
      <c r="H3862" s="1061" t="s">
        <v>129</v>
      </c>
      <c r="I3862" s="1061" t="s">
        <v>21</v>
      </c>
      <c r="J3862" s="1061" t="s">
        <v>7975</v>
      </c>
      <c r="K3862" s="1061" t="s">
        <v>14849</v>
      </c>
      <c r="L3862" s="1061">
        <v>9.6300000000000008</v>
      </c>
      <c r="M3862" s="1061">
        <v>9.6300000000000008</v>
      </c>
      <c r="N3862" s="1061">
        <v>9.6300000000000008</v>
      </c>
      <c r="O3862" s="1061">
        <v>9.6300000000000008</v>
      </c>
      <c r="P3862" s="1061">
        <v>9.6300000000000008</v>
      </c>
      <c r="Q3862" s="1061">
        <v>9.6300000000000008</v>
      </c>
      <c r="R3862" s="1061">
        <v>9.6300000000000008</v>
      </c>
      <c r="S3862" s="1061">
        <v>9.6300000000000008</v>
      </c>
      <c r="T3862" s="1061">
        <v>9.6300000000000008</v>
      </c>
      <c r="U3862" s="1061">
        <v>9.6300000000000008</v>
      </c>
      <c r="V3862" s="1061">
        <v>9.6300000000000008</v>
      </c>
      <c r="W3862" s="1061">
        <v>9.6300000000000008</v>
      </c>
    </row>
    <row r="3863" spans="1:23">
      <c r="A3863" s="908"/>
      <c r="B3863" s="1061" t="s">
        <v>234</v>
      </c>
      <c r="C3863" s="1061" t="s">
        <v>235</v>
      </c>
      <c r="D3863" s="1061" t="s">
        <v>10623</v>
      </c>
      <c r="E3863" s="1061" t="s">
        <v>6054</v>
      </c>
      <c r="F3863" s="1061" t="s">
        <v>6055</v>
      </c>
      <c r="G3863" s="1061" t="s">
        <v>1739</v>
      </c>
      <c r="H3863" s="1061" t="s">
        <v>129</v>
      </c>
      <c r="I3863" s="1061" t="s">
        <v>21</v>
      </c>
      <c r="J3863" s="1061" t="s">
        <v>7975</v>
      </c>
      <c r="K3863" s="1061" t="s">
        <v>14849</v>
      </c>
      <c r="L3863" s="1061">
        <v>100.65</v>
      </c>
      <c r="M3863" s="1061">
        <v>100.65</v>
      </c>
      <c r="N3863" s="1061">
        <v>100.65</v>
      </c>
      <c r="O3863" s="1061">
        <v>100.65</v>
      </c>
      <c r="P3863" s="1061">
        <v>100.65</v>
      </c>
      <c r="Q3863" s="1061">
        <v>100.65</v>
      </c>
      <c r="R3863" s="1061">
        <v>100.65</v>
      </c>
      <c r="S3863" s="1061">
        <v>100.65</v>
      </c>
      <c r="T3863" s="1061">
        <v>100.65</v>
      </c>
      <c r="U3863" s="1061">
        <v>100.65</v>
      </c>
      <c r="V3863" s="1061">
        <v>100.65</v>
      </c>
      <c r="W3863" s="1061">
        <v>100.65</v>
      </c>
    </row>
    <row r="3864" spans="1:23">
      <c r="A3864" s="908"/>
      <c r="B3864" s="1061" t="s">
        <v>234</v>
      </c>
      <c r="C3864" s="1061" t="s">
        <v>235</v>
      </c>
      <c r="D3864" s="1061" t="s">
        <v>2988</v>
      </c>
      <c r="E3864" s="1061" t="s">
        <v>6056</v>
      </c>
      <c r="F3864" s="1061" t="s">
        <v>6057</v>
      </c>
      <c r="G3864" s="1061" t="s">
        <v>1739</v>
      </c>
      <c r="H3864" s="1061" t="s">
        <v>129</v>
      </c>
      <c r="I3864" s="1061" t="s">
        <v>21</v>
      </c>
      <c r="J3864" s="1061" t="s">
        <v>7975</v>
      </c>
      <c r="K3864" s="1061" t="s">
        <v>14849</v>
      </c>
      <c r="L3864" s="1061">
        <v>13.35</v>
      </c>
      <c r="M3864" s="1061">
        <v>13.35</v>
      </c>
      <c r="N3864" s="1061">
        <v>13.35</v>
      </c>
      <c r="O3864" s="1061">
        <v>13.35</v>
      </c>
      <c r="P3864" s="1061">
        <v>13.35</v>
      </c>
      <c r="Q3864" s="1061">
        <v>13.35</v>
      </c>
      <c r="R3864" s="1061">
        <v>13.35</v>
      </c>
      <c r="S3864" s="1061">
        <v>13.35</v>
      </c>
      <c r="T3864" s="1061">
        <v>13.35</v>
      </c>
      <c r="U3864" s="1061">
        <v>13.35</v>
      </c>
      <c r="V3864" s="1061">
        <v>13.35</v>
      </c>
      <c r="W3864" s="1061">
        <v>13.35</v>
      </c>
    </row>
    <row r="3865" spans="1:23">
      <c r="A3865" s="908"/>
      <c r="B3865" s="1061" t="s">
        <v>234</v>
      </c>
      <c r="C3865" s="1061" t="s">
        <v>235</v>
      </c>
      <c r="D3865" s="1061" t="s">
        <v>2988</v>
      </c>
      <c r="E3865" s="1061" t="s">
        <v>6058</v>
      </c>
      <c r="F3865" s="1061" t="s">
        <v>6057</v>
      </c>
      <c r="G3865" s="1061" t="s">
        <v>1739</v>
      </c>
      <c r="H3865" s="1061" t="s">
        <v>129</v>
      </c>
      <c r="I3865" s="1061" t="s">
        <v>21</v>
      </c>
      <c r="J3865" s="1061" t="s">
        <v>7975</v>
      </c>
      <c r="K3865" s="1061" t="s">
        <v>14849</v>
      </c>
      <c r="L3865" s="1061">
        <v>9.41</v>
      </c>
      <c r="M3865" s="1061">
        <v>9.41</v>
      </c>
      <c r="N3865" s="1061">
        <v>9.41</v>
      </c>
      <c r="O3865" s="1061">
        <v>9.41</v>
      </c>
      <c r="P3865" s="1061">
        <v>9.41</v>
      </c>
      <c r="Q3865" s="1061">
        <v>9.41</v>
      </c>
      <c r="R3865" s="1061">
        <v>9.41</v>
      </c>
      <c r="S3865" s="1061">
        <v>9.41</v>
      </c>
      <c r="T3865" s="1061">
        <v>9.41</v>
      </c>
      <c r="U3865" s="1061">
        <v>9.41</v>
      </c>
      <c r="V3865" s="1061">
        <v>9.41</v>
      </c>
      <c r="W3865" s="1061">
        <v>9.41</v>
      </c>
    </row>
    <row r="3866" spans="1:23">
      <c r="A3866" s="908"/>
      <c r="B3866" s="1061" t="s">
        <v>234</v>
      </c>
      <c r="C3866" s="1061" t="s">
        <v>235</v>
      </c>
      <c r="D3866" s="1061" t="s">
        <v>5935</v>
      </c>
      <c r="E3866" s="1061" t="s">
        <v>8231</v>
      </c>
      <c r="F3866" s="1061" t="s">
        <v>8232</v>
      </c>
      <c r="G3866" s="1061" t="s">
        <v>1739</v>
      </c>
      <c r="H3866" s="1061" t="s">
        <v>129</v>
      </c>
      <c r="I3866" s="1061" t="s">
        <v>21</v>
      </c>
      <c r="J3866" s="1061" t="s">
        <v>7975</v>
      </c>
      <c r="K3866" s="1061" t="s">
        <v>14849</v>
      </c>
      <c r="L3866" s="1061">
        <v>8.92</v>
      </c>
      <c r="M3866" s="1061">
        <v>8.92</v>
      </c>
      <c r="N3866" s="1061">
        <v>8.92</v>
      </c>
      <c r="O3866" s="1061">
        <v>8.92</v>
      </c>
      <c r="P3866" s="1061">
        <v>8.92</v>
      </c>
      <c r="Q3866" s="1061">
        <v>8.92</v>
      </c>
      <c r="R3866" s="1061">
        <v>8.92</v>
      </c>
      <c r="S3866" s="1061">
        <v>8.92</v>
      </c>
      <c r="T3866" s="1061">
        <v>8.92</v>
      </c>
      <c r="U3866" s="1061">
        <v>8.92</v>
      </c>
      <c r="V3866" s="1061">
        <v>8.92</v>
      </c>
      <c r="W3866" s="1061">
        <v>8.92</v>
      </c>
    </row>
    <row r="3867" spans="1:23">
      <c r="A3867" s="908"/>
      <c r="B3867" s="1061" t="s">
        <v>234</v>
      </c>
      <c r="C3867" s="1061" t="s">
        <v>235</v>
      </c>
      <c r="D3867" s="1061" t="s">
        <v>2988</v>
      </c>
      <c r="E3867" s="1061" t="s">
        <v>6059</v>
      </c>
      <c r="F3867" s="1061" t="s">
        <v>6060</v>
      </c>
      <c r="G3867" s="1061" t="s">
        <v>1739</v>
      </c>
      <c r="H3867" s="1061" t="s">
        <v>129</v>
      </c>
      <c r="I3867" s="1061" t="s">
        <v>21</v>
      </c>
      <c r="J3867" s="1061" t="s">
        <v>7975</v>
      </c>
      <c r="K3867" s="1061" t="s">
        <v>14849</v>
      </c>
      <c r="L3867" s="1061">
        <v>6.46</v>
      </c>
      <c r="M3867" s="1061">
        <v>6.46</v>
      </c>
      <c r="N3867" s="1061">
        <v>6.46</v>
      </c>
      <c r="O3867" s="1061">
        <v>6.46</v>
      </c>
      <c r="P3867" s="1061">
        <v>6.46</v>
      </c>
      <c r="Q3867" s="1061">
        <v>6.46</v>
      </c>
      <c r="R3867" s="1061">
        <v>6.46</v>
      </c>
      <c r="S3867" s="1061">
        <v>6.46</v>
      </c>
      <c r="T3867" s="1061">
        <v>6.46</v>
      </c>
      <c r="U3867" s="1061">
        <v>6.46</v>
      </c>
      <c r="V3867" s="1061">
        <v>6.46</v>
      </c>
      <c r="W3867" s="1061">
        <v>6.46</v>
      </c>
    </row>
    <row r="3868" spans="1:23">
      <c r="A3868" s="908"/>
      <c r="B3868" s="1061" t="s">
        <v>234</v>
      </c>
      <c r="C3868" s="1061" t="s">
        <v>235</v>
      </c>
      <c r="D3868" s="1061" t="s">
        <v>5935</v>
      </c>
      <c r="E3868" s="1061" t="s">
        <v>6061</v>
      </c>
      <c r="F3868" s="1061" t="s">
        <v>6062</v>
      </c>
      <c r="G3868" s="1061" t="s">
        <v>1739</v>
      </c>
      <c r="H3868" s="1061" t="s">
        <v>129</v>
      </c>
      <c r="I3868" s="1061" t="s">
        <v>21</v>
      </c>
      <c r="J3868" s="1061" t="s">
        <v>7975</v>
      </c>
      <c r="K3868" s="1061" t="s">
        <v>14849</v>
      </c>
      <c r="L3868" s="1061">
        <v>174.73</v>
      </c>
      <c r="M3868" s="1061">
        <v>174.73</v>
      </c>
      <c r="N3868" s="1061">
        <v>174.73</v>
      </c>
      <c r="O3868" s="1061">
        <v>174.73</v>
      </c>
      <c r="P3868" s="1061">
        <v>174.73</v>
      </c>
      <c r="Q3868" s="1061">
        <v>174.73</v>
      </c>
      <c r="R3868" s="1061">
        <v>174.73</v>
      </c>
      <c r="S3868" s="1061">
        <v>174.73</v>
      </c>
      <c r="T3868" s="1061">
        <v>174.73</v>
      </c>
      <c r="U3868" s="1061">
        <v>174.73</v>
      </c>
      <c r="V3868" s="1061">
        <v>174.73</v>
      </c>
      <c r="W3868" s="1061">
        <v>174.73</v>
      </c>
    </row>
    <row r="3869" spans="1:23">
      <c r="A3869" s="908"/>
      <c r="B3869" s="1061" t="s">
        <v>234</v>
      </c>
      <c r="C3869" s="1061" t="s">
        <v>235</v>
      </c>
      <c r="D3869" s="1061" t="s">
        <v>5935</v>
      </c>
      <c r="E3869" s="1061" t="s">
        <v>6063</v>
      </c>
      <c r="F3869" s="1061" t="s">
        <v>6064</v>
      </c>
      <c r="G3869" s="1061" t="s">
        <v>1739</v>
      </c>
      <c r="H3869" s="1061" t="s">
        <v>129</v>
      </c>
      <c r="I3869" s="1061" t="s">
        <v>21</v>
      </c>
      <c r="J3869" s="1061" t="s">
        <v>7975</v>
      </c>
      <c r="K3869" s="1061" t="s">
        <v>14849</v>
      </c>
      <c r="L3869" s="1061">
        <v>174.73</v>
      </c>
      <c r="M3869" s="1061">
        <v>174.73</v>
      </c>
      <c r="N3869" s="1061">
        <v>174.73</v>
      </c>
      <c r="O3869" s="1061">
        <v>174.73</v>
      </c>
      <c r="P3869" s="1061">
        <v>174.73</v>
      </c>
      <c r="Q3869" s="1061">
        <v>174.73</v>
      </c>
      <c r="R3869" s="1061">
        <v>174.73</v>
      </c>
      <c r="S3869" s="1061">
        <v>174.73</v>
      </c>
      <c r="T3869" s="1061">
        <v>174.73</v>
      </c>
      <c r="U3869" s="1061">
        <v>174.73</v>
      </c>
      <c r="V3869" s="1061">
        <v>174.73</v>
      </c>
      <c r="W3869" s="1061">
        <v>174.73</v>
      </c>
    </row>
    <row r="3870" spans="1:23">
      <c r="A3870" s="908"/>
      <c r="B3870" s="1061" t="s">
        <v>234</v>
      </c>
      <c r="C3870" s="1061" t="s">
        <v>235</v>
      </c>
      <c r="D3870" s="1061" t="s">
        <v>5455</v>
      </c>
      <c r="E3870" s="1061" t="s">
        <v>13407</v>
      </c>
      <c r="F3870" s="1061" t="s">
        <v>13408</v>
      </c>
      <c r="G3870" s="1061" t="s">
        <v>1739</v>
      </c>
      <c r="H3870" s="1061" t="s">
        <v>129</v>
      </c>
      <c r="I3870" s="1061" t="s">
        <v>21</v>
      </c>
      <c r="J3870" s="1061" t="s">
        <v>7975</v>
      </c>
      <c r="K3870" s="1061" t="s">
        <v>14849</v>
      </c>
      <c r="L3870" s="1061">
        <v>1.73</v>
      </c>
      <c r="M3870" s="1061">
        <v>1.73</v>
      </c>
      <c r="N3870" s="1061">
        <v>1.73</v>
      </c>
      <c r="O3870" s="1061">
        <v>1.73</v>
      </c>
      <c r="P3870" s="1061">
        <v>1.73</v>
      </c>
      <c r="Q3870" s="1061">
        <v>1.73</v>
      </c>
      <c r="R3870" s="1061">
        <v>1.73</v>
      </c>
      <c r="S3870" s="1061">
        <v>1.73</v>
      </c>
      <c r="T3870" s="1061">
        <v>1.73</v>
      </c>
      <c r="U3870" s="1061">
        <v>1.73</v>
      </c>
      <c r="V3870" s="1061">
        <v>1.73</v>
      </c>
      <c r="W3870" s="1061">
        <v>1.73</v>
      </c>
    </row>
    <row r="3871" spans="1:23">
      <c r="A3871" s="908"/>
      <c r="B3871" s="1061" t="s">
        <v>234</v>
      </c>
      <c r="C3871" s="1061" t="s">
        <v>235</v>
      </c>
      <c r="D3871" s="1061" t="s">
        <v>5473</v>
      </c>
      <c r="E3871" s="1061" t="s">
        <v>6065</v>
      </c>
      <c r="F3871" s="1061" t="s">
        <v>6066</v>
      </c>
      <c r="G3871" s="1061" t="s">
        <v>1739</v>
      </c>
      <c r="H3871" s="1061" t="s">
        <v>129</v>
      </c>
      <c r="I3871" s="1061" t="s">
        <v>21</v>
      </c>
      <c r="J3871" s="1061" t="s">
        <v>7975</v>
      </c>
      <c r="K3871" s="1061" t="s">
        <v>14849</v>
      </c>
      <c r="L3871" s="1061">
        <v>53.71</v>
      </c>
      <c r="M3871" s="1061">
        <v>53.71</v>
      </c>
      <c r="N3871" s="1061">
        <v>53.71</v>
      </c>
      <c r="O3871" s="1061">
        <v>53.71</v>
      </c>
      <c r="P3871" s="1061">
        <v>53.71</v>
      </c>
      <c r="Q3871" s="1061">
        <v>53.71</v>
      </c>
      <c r="R3871" s="1061">
        <v>53.71</v>
      </c>
      <c r="S3871" s="1061">
        <v>53.71</v>
      </c>
      <c r="T3871" s="1061">
        <v>53.71</v>
      </c>
      <c r="U3871" s="1061">
        <v>53.71</v>
      </c>
      <c r="V3871" s="1061">
        <v>53.71</v>
      </c>
      <c r="W3871" s="1061">
        <v>53.71</v>
      </c>
    </row>
    <row r="3872" spans="1:23">
      <c r="A3872" s="908"/>
      <c r="B3872" s="1061" t="s">
        <v>234</v>
      </c>
      <c r="C3872" s="1061" t="s">
        <v>235</v>
      </c>
      <c r="D3872" s="1061" t="s">
        <v>5473</v>
      </c>
      <c r="E3872" s="1061" t="s">
        <v>6067</v>
      </c>
      <c r="F3872" s="1061" t="s">
        <v>6066</v>
      </c>
      <c r="G3872" s="1061" t="s">
        <v>1739</v>
      </c>
      <c r="H3872" s="1061" t="s">
        <v>129</v>
      </c>
      <c r="I3872" s="1061" t="s">
        <v>21</v>
      </c>
      <c r="J3872" s="1061" t="s">
        <v>7975</v>
      </c>
      <c r="K3872" s="1061" t="s">
        <v>14849</v>
      </c>
      <c r="L3872" s="1061">
        <v>53.71</v>
      </c>
      <c r="M3872" s="1061">
        <v>53.71</v>
      </c>
      <c r="N3872" s="1061">
        <v>53.71</v>
      </c>
      <c r="O3872" s="1061">
        <v>53.71</v>
      </c>
      <c r="P3872" s="1061">
        <v>53.71</v>
      </c>
      <c r="Q3872" s="1061">
        <v>53.71</v>
      </c>
      <c r="R3872" s="1061">
        <v>53.71</v>
      </c>
      <c r="S3872" s="1061">
        <v>53.71</v>
      </c>
      <c r="T3872" s="1061">
        <v>53.71</v>
      </c>
      <c r="U3872" s="1061">
        <v>53.71</v>
      </c>
      <c r="V3872" s="1061">
        <v>53.71</v>
      </c>
      <c r="W3872" s="1061">
        <v>53.71</v>
      </c>
    </row>
    <row r="3873" spans="1:23">
      <c r="A3873" s="908"/>
      <c r="B3873" s="1061" t="s">
        <v>234</v>
      </c>
      <c r="C3873" s="1061" t="s">
        <v>235</v>
      </c>
      <c r="D3873" s="1061" t="s">
        <v>13409</v>
      </c>
      <c r="E3873" s="1061" t="s">
        <v>8751</v>
      </c>
      <c r="F3873" s="1061" t="s">
        <v>9649</v>
      </c>
      <c r="G3873" s="1061" t="s">
        <v>1739</v>
      </c>
      <c r="H3873" s="1061" t="s">
        <v>129</v>
      </c>
      <c r="I3873" s="1061" t="s">
        <v>21</v>
      </c>
      <c r="J3873" s="1061" t="s">
        <v>7975</v>
      </c>
      <c r="K3873" s="1061" t="s">
        <v>14849</v>
      </c>
      <c r="L3873" s="1061">
        <v>25.12</v>
      </c>
      <c r="M3873" s="1061">
        <v>25.12</v>
      </c>
      <c r="N3873" s="1061">
        <v>25.12</v>
      </c>
      <c r="O3873" s="1061">
        <v>25.12</v>
      </c>
      <c r="P3873" s="1061">
        <v>25.12</v>
      </c>
      <c r="Q3873" s="1061">
        <v>25.12</v>
      </c>
      <c r="R3873" s="1061">
        <v>25.12</v>
      </c>
      <c r="S3873" s="1061">
        <v>25.12</v>
      </c>
      <c r="T3873" s="1061">
        <v>25.12</v>
      </c>
      <c r="U3873" s="1061">
        <v>25.12</v>
      </c>
      <c r="V3873" s="1061">
        <v>25.12</v>
      </c>
      <c r="W3873" s="1061">
        <v>25.12</v>
      </c>
    </row>
    <row r="3874" spans="1:23">
      <c r="A3874" s="908"/>
      <c r="B3874" s="1061" t="s">
        <v>234</v>
      </c>
      <c r="C3874" s="1061" t="s">
        <v>235</v>
      </c>
      <c r="D3874" s="1061" t="s">
        <v>6970</v>
      </c>
      <c r="E3874" s="1061" t="s">
        <v>6980</v>
      </c>
      <c r="F3874" s="1061" t="s">
        <v>8233</v>
      </c>
      <c r="G3874" s="1061" t="s">
        <v>1739</v>
      </c>
      <c r="H3874" s="1061" t="s">
        <v>129</v>
      </c>
      <c r="I3874" s="1061" t="s">
        <v>21</v>
      </c>
      <c r="J3874" s="1061" t="s">
        <v>7975</v>
      </c>
      <c r="K3874" s="1061" t="s">
        <v>14849</v>
      </c>
      <c r="L3874" s="1061">
        <v>56.4</v>
      </c>
      <c r="M3874" s="1061">
        <v>56.4</v>
      </c>
      <c r="N3874" s="1061">
        <v>56.4</v>
      </c>
      <c r="O3874" s="1061">
        <v>56.4</v>
      </c>
      <c r="P3874" s="1061">
        <v>56.4</v>
      </c>
      <c r="Q3874" s="1061">
        <v>56.4</v>
      </c>
      <c r="R3874" s="1061">
        <v>56.4</v>
      </c>
      <c r="S3874" s="1061">
        <v>56.4</v>
      </c>
      <c r="T3874" s="1061">
        <v>56.4</v>
      </c>
      <c r="U3874" s="1061">
        <v>56.4</v>
      </c>
      <c r="V3874" s="1061">
        <v>56.4</v>
      </c>
      <c r="W3874" s="1061">
        <v>56.4</v>
      </c>
    </row>
    <row r="3875" spans="1:23">
      <c r="A3875" s="908"/>
      <c r="B3875" s="1061" t="s">
        <v>234</v>
      </c>
      <c r="C3875" s="1061" t="s">
        <v>235</v>
      </c>
      <c r="D3875" s="1061" t="s">
        <v>5473</v>
      </c>
      <c r="E3875" s="1061" t="s">
        <v>6068</v>
      </c>
      <c r="F3875" s="1061" t="s">
        <v>6069</v>
      </c>
      <c r="G3875" s="1061" t="s">
        <v>1739</v>
      </c>
      <c r="H3875" s="1061" t="s">
        <v>129</v>
      </c>
      <c r="I3875" s="1061" t="s">
        <v>21</v>
      </c>
      <c r="J3875" s="1061" t="s">
        <v>7975</v>
      </c>
      <c r="K3875" s="1061" t="s">
        <v>14849</v>
      </c>
      <c r="L3875" s="1061">
        <v>4.43</v>
      </c>
      <c r="M3875" s="1061">
        <v>4.43</v>
      </c>
      <c r="N3875" s="1061">
        <v>4.43</v>
      </c>
      <c r="O3875" s="1061">
        <v>4.43</v>
      </c>
      <c r="P3875" s="1061">
        <v>4.43</v>
      </c>
      <c r="Q3875" s="1061">
        <v>4.43</v>
      </c>
      <c r="R3875" s="1061">
        <v>4.43</v>
      </c>
      <c r="S3875" s="1061">
        <v>4.43</v>
      </c>
      <c r="T3875" s="1061">
        <v>4.43</v>
      </c>
      <c r="U3875" s="1061">
        <v>4.43</v>
      </c>
      <c r="V3875" s="1061">
        <v>4.43</v>
      </c>
      <c r="W3875" s="1061">
        <v>4.43</v>
      </c>
    </row>
    <row r="3876" spans="1:23">
      <c r="A3876" s="908"/>
      <c r="B3876" s="1061" t="s">
        <v>234</v>
      </c>
      <c r="C3876" s="1061" t="s">
        <v>235</v>
      </c>
      <c r="D3876" s="1061" t="s">
        <v>2186</v>
      </c>
      <c r="E3876" s="1061" t="s">
        <v>6070</v>
      </c>
      <c r="F3876" s="1061" t="s">
        <v>6071</v>
      </c>
      <c r="G3876" s="1061" t="s">
        <v>1739</v>
      </c>
      <c r="H3876" s="1061" t="s">
        <v>129</v>
      </c>
      <c r="I3876" s="1061" t="s">
        <v>21</v>
      </c>
      <c r="J3876" s="1061" t="s">
        <v>7975</v>
      </c>
      <c r="K3876" s="1061" t="s">
        <v>14849</v>
      </c>
      <c r="L3876" s="1061">
        <v>6.96</v>
      </c>
      <c r="M3876" s="1061">
        <v>6.96</v>
      </c>
      <c r="N3876" s="1061">
        <v>6.96</v>
      </c>
      <c r="O3876" s="1061">
        <v>6.96</v>
      </c>
      <c r="P3876" s="1061">
        <v>6.96</v>
      </c>
      <c r="Q3876" s="1061">
        <v>6.96</v>
      </c>
      <c r="R3876" s="1061">
        <v>6.96</v>
      </c>
      <c r="S3876" s="1061">
        <v>6.96</v>
      </c>
      <c r="T3876" s="1061">
        <v>6.96</v>
      </c>
      <c r="U3876" s="1061">
        <v>6.96</v>
      </c>
      <c r="V3876" s="1061">
        <v>6.96</v>
      </c>
      <c r="W3876" s="1061">
        <v>6.96</v>
      </c>
    </row>
    <row r="3877" spans="1:23">
      <c r="A3877" s="908"/>
      <c r="B3877" s="1061" t="s">
        <v>234</v>
      </c>
      <c r="C3877" s="1061" t="s">
        <v>235</v>
      </c>
      <c r="D3877" s="1061" t="s">
        <v>5131</v>
      </c>
      <c r="E3877" s="1061" t="s">
        <v>14600</v>
      </c>
      <c r="F3877" s="1061" t="s">
        <v>5131</v>
      </c>
      <c r="G3877" s="1061" t="s">
        <v>1976</v>
      </c>
      <c r="H3877" s="1061" t="s">
        <v>129</v>
      </c>
      <c r="I3877" s="1061" t="s">
        <v>21</v>
      </c>
      <c r="J3877" s="1061" t="s">
        <v>7975</v>
      </c>
      <c r="K3877" s="1061" t="s">
        <v>14849</v>
      </c>
      <c r="L3877" s="1061">
        <v>13.56</v>
      </c>
      <c r="M3877" s="1061">
        <v>13.56</v>
      </c>
      <c r="N3877" s="1061">
        <v>13.56</v>
      </c>
      <c r="O3877" s="1061">
        <v>13.56</v>
      </c>
      <c r="P3877" s="1061">
        <v>13.56</v>
      </c>
      <c r="Q3877" s="1061">
        <v>13.56</v>
      </c>
      <c r="R3877" s="1061">
        <v>13.56</v>
      </c>
      <c r="S3877" s="1061">
        <v>13.56</v>
      </c>
      <c r="T3877" s="1061">
        <v>13.56</v>
      </c>
      <c r="U3877" s="1061">
        <v>13.56</v>
      </c>
      <c r="V3877" s="1061">
        <v>13.56</v>
      </c>
      <c r="W3877" s="1061">
        <v>13.56</v>
      </c>
    </row>
    <row r="3878" spans="1:23">
      <c r="A3878" s="908"/>
      <c r="B3878" s="1061" t="s">
        <v>234</v>
      </c>
      <c r="C3878" s="1061" t="s">
        <v>235</v>
      </c>
      <c r="D3878" s="1061" t="s">
        <v>4519</v>
      </c>
      <c r="E3878" s="1061" t="s">
        <v>14104</v>
      </c>
      <c r="F3878" s="1061" t="s">
        <v>14105</v>
      </c>
      <c r="G3878" s="1061" t="s">
        <v>1739</v>
      </c>
      <c r="H3878" s="1061" t="s">
        <v>129</v>
      </c>
      <c r="I3878" s="1061" t="s">
        <v>21</v>
      </c>
      <c r="J3878" s="1061" t="s">
        <v>7975</v>
      </c>
      <c r="K3878" s="1061" t="s">
        <v>14849</v>
      </c>
      <c r="L3878" s="1061">
        <v>7.65</v>
      </c>
      <c r="M3878" s="1061">
        <v>7.65</v>
      </c>
      <c r="N3878" s="1061">
        <v>7.65</v>
      </c>
      <c r="O3878" s="1061">
        <v>7.65</v>
      </c>
      <c r="P3878" s="1061">
        <v>7.65</v>
      </c>
      <c r="Q3878" s="1061">
        <v>7.65</v>
      </c>
      <c r="R3878" s="1061">
        <v>7.65</v>
      </c>
      <c r="S3878" s="1061">
        <v>7.65</v>
      </c>
      <c r="T3878" s="1061">
        <v>7.65</v>
      </c>
      <c r="U3878" s="1061">
        <v>7.65</v>
      </c>
      <c r="V3878" s="1061">
        <v>7.65</v>
      </c>
      <c r="W3878" s="1061">
        <v>7.65</v>
      </c>
    </row>
    <row r="3879" spans="1:23">
      <c r="A3879" s="908"/>
      <c r="B3879" s="1061" t="s">
        <v>234</v>
      </c>
      <c r="C3879" s="1061" t="s">
        <v>235</v>
      </c>
      <c r="D3879" s="1061" t="s">
        <v>239</v>
      </c>
      <c r="E3879" s="1061" t="s">
        <v>14106</v>
      </c>
      <c r="F3879" s="1061" t="s">
        <v>14107</v>
      </c>
      <c r="G3879" s="1061" t="s">
        <v>1739</v>
      </c>
      <c r="H3879" s="1061" t="s">
        <v>129</v>
      </c>
      <c r="I3879" s="1061" t="s">
        <v>21</v>
      </c>
      <c r="J3879" s="1061" t="s">
        <v>7975</v>
      </c>
      <c r="K3879" s="1061" t="s">
        <v>14849</v>
      </c>
      <c r="L3879" s="1061">
        <v>57.3</v>
      </c>
      <c r="M3879" s="1061">
        <v>57.3</v>
      </c>
      <c r="N3879" s="1061">
        <v>57.3</v>
      </c>
      <c r="O3879" s="1061">
        <v>57.3</v>
      </c>
      <c r="P3879" s="1061">
        <v>57.3</v>
      </c>
      <c r="Q3879" s="1061">
        <v>57.3</v>
      </c>
      <c r="R3879" s="1061">
        <v>57.3</v>
      </c>
      <c r="S3879" s="1061">
        <v>57.3</v>
      </c>
      <c r="T3879" s="1061">
        <v>57.3</v>
      </c>
      <c r="U3879" s="1061">
        <v>57.3</v>
      </c>
      <c r="V3879" s="1061">
        <v>57.3</v>
      </c>
      <c r="W3879" s="1061">
        <v>57.3</v>
      </c>
    </row>
    <row r="3880" spans="1:23">
      <c r="A3880" s="908"/>
      <c r="B3880" s="1061" t="s">
        <v>234</v>
      </c>
      <c r="C3880" s="1061" t="s">
        <v>235</v>
      </c>
      <c r="D3880" s="1061" t="s">
        <v>239</v>
      </c>
      <c r="E3880" s="1061" t="s">
        <v>6072</v>
      </c>
      <c r="F3880" s="1061" t="s">
        <v>6073</v>
      </c>
      <c r="G3880" s="1061" t="s">
        <v>1739</v>
      </c>
      <c r="H3880" s="1061" t="s">
        <v>129</v>
      </c>
      <c r="I3880" s="1061" t="s">
        <v>21</v>
      </c>
      <c r="J3880" s="1061" t="s">
        <v>7975</v>
      </c>
      <c r="K3880" s="1061" t="s">
        <v>14849</v>
      </c>
      <c r="L3880" s="1061">
        <v>59.12</v>
      </c>
      <c r="M3880" s="1061">
        <v>59.12</v>
      </c>
      <c r="N3880" s="1061">
        <v>59.12</v>
      </c>
      <c r="O3880" s="1061">
        <v>59.12</v>
      </c>
      <c r="P3880" s="1061">
        <v>59.12</v>
      </c>
      <c r="Q3880" s="1061">
        <v>59.12</v>
      </c>
      <c r="R3880" s="1061">
        <v>59.12</v>
      </c>
      <c r="S3880" s="1061">
        <v>59.12</v>
      </c>
      <c r="T3880" s="1061">
        <v>59.12</v>
      </c>
      <c r="U3880" s="1061">
        <v>59.12</v>
      </c>
      <c r="V3880" s="1061">
        <v>59.12</v>
      </c>
      <c r="W3880" s="1061">
        <v>59.12</v>
      </c>
    </row>
    <row r="3881" spans="1:23">
      <c r="A3881" s="908"/>
      <c r="B3881" s="1061" t="s">
        <v>234</v>
      </c>
      <c r="C3881" s="1061" t="s">
        <v>235</v>
      </c>
      <c r="D3881" s="1061" t="s">
        <v>4389</v>
      </c>
      <c r="E3881" s="1061" t="s">
        <v>14108</v>
      </c>
      <c r="F3881" s="1061" t="s">
        <v>14109</v>
      </c>
      <c r="G3881" s="1061" t="s">
        <v>1739</v>
      </c>
      <c r="H3881" s="1061" t="s">
        <v>129</v>
      </c>
      <c r="I3881" s="1061" t="s">
        <v>21</v>
      </c>
      <c r="J3881" s="1061" t="s">
        <v>7975</v>
      </c>
      <c r="K3881" s="1061" t="s">
        <v>14849</v>
      </c>
      <c r="L3881" s="1061">
        <v>33.43</v>
      </c>
      <c r="M3881" s="1061">
        <v>33.43</v>
      </c>
      <c r="N3881" s="1061">
        <v>33.43</v>
      </c>
      <c r="O3881" s="1061">
        <v>33.43</v>
      </c>
      <c r="P3881" s="1061">
        <v>33.43</v>
      </c>
      <c r="Q3881" s="1061">
        <v>33.43</v>
      </c>
      <c r="R3881" s="1061">
        <v>33.43</v>
      </c>
      <c r="S3881" s="1061">
        <v>33.43</v>
      </c>
      <c r="T3881" s="1061">
        <v>33.43</v>
      </c>
      <c r="U3881" s="1061">
        <v>33.43</v>
      </c>
      <c r="V3881" s="1061">
        <v>33.43</v>
      </c>
      <c r="W3881" s="1061">
        <v>33.43</v>
      </c>
    </row>
    <row r="3882" spans="1:23">
      <c r="A3882" s="908"/>
      <c r="B3882" s="1061" t="s">
        <v>234</v>
      </c>
      <c r="C3882" s="1061" t="s">
        <v>235</v>
      </c>
      <c r="D3882" s="1061" t="s">
        <v>239</v>
      </c>
      <c r="E3882" s="1061" t="s">
        <v>6074</v>
      </c>
      <c r="F3882" s="1061" t="s">
        <v>6075</v>
      </c>
      <c r="G3882" s="1061" t="s">
        <v>1739</v>
      </c>
      <c r="H3882" s="1061" t="s">
        <v>129</v>
      </c>
      <c r="I3882" s="1061" t="s">
        <v>21</v>
      </c>
      <c r="J3882" s="1061" t="s">
        <v>7975</v>
      </c>
      <c r="K3882" s="1061" t="s">
        <v>14849</v>
      </c>
      <c r="L3882" s="1061">
        <v>22.74</v>
      </c>
      <c r="M3882" s="1061">
        <v>22.74</v>
      </c>
      <c r="N3882" s="1061">
        <v>22.74</v>
      </c>
      <c r="O3882" s="1061">
        <v>22.74</v>
      </c>
      <c r="P3882" s="1061">
        <v>22.74</v>
      </c>
      <c r="Q3882" s="1061">
        <v>22.74</v>
      </c>
      <c r="R3882" s="1061">
        <v>22.74</v>
      </c>
      <c r="S3882" s="1061">
        <v>22.74</v>
      </c>
      <c r="T3882" s="1061">
        <v>22.74</v>
      </c>
      <c r="U3882" s="1061">
        <v>22.74</v>
      </c>
      <c r="V3882" s="1061">
        <v>22.74</v>
      </c>
      <c r="W3882" s="1061">
        <v>22.74</v>
      </c>
    </row>
    <row r="3883" spans="1:23">
      <c r="A3883" s="908"/>
      <c r="B3883" s="1061" t="s">
        <v>234</v>
      </c>
      <c r="C3883" s="1061" t="s">
        <v>235</v>
      </c>
      <c r="D3883" s="1061" t="s">
        <v>4632</v>
      </c>
      <c r="E3883" s="1061" t="s">
        <v>14110</v>
      </c>
      <c r="F3883" s="1061" t="s">
        <v>14111</v>
      </c>
      <c r="G3883" s="1061" t="s">
        <v>1739</v>
      </c>
      <c r="H3883" s="1061" t="s">
        <v>129</v>
      </c>
      <c r="I3883" s="1061" t="s">
        <v>21</v>
      </c>
      <c r="J3883" s="1061" t="s">
        <v>7975</v>
      </c>
      <c r="K3883" s="1061" t="s">
        <v>14849</v>
      </c>
      <c r="L3883" s="1061">
        <v>6.21</v>
      </c>
      <c r="M3883" s="1061">
        <v>6.21</v>
      </c>
      <c r="N3883" s="1061">
        <v>6.21</v>
      </c>
      <c r="O3883" s="1061">
        <v>6.21</v>
      </c>
      <c r="P3883" s="1061">
        <v>6.21</v>
      </c>
      <c r="Q3883" s="1061">
        <v>6.21</v>
      </c>
      <c r="R3883" s="1061">
        <v>6.21</v>
      </c>
      <c r="S3883" s="1061">
        <v>6.21</v>
      </c>
      <c r="T3883" s="1061">
        <v>6.21</v>
      </c>
      <c r="U3883" s="1061">
        <v>6.21</v>
      </c>
      <c r="V3883" s="1061">
        <v>6.21</v>
      </c>
      <c r="W3883" s="1061">
        <v>6.21</v>
      </c>
    </row>
    <row r="3884" spans="1:23">
      <c r="A3884" s="908"/>
      <c r="B3884" s="1061" t="s">
        <v>234</v>
      </c>
      <c r="C3884" s="1061" t="s">
        <v>235</v>
      </c>
      <c r="D3884" s="1061" t="s">
        <v>239</v>
      </c>
      <c r="E3884" s="1061" t="s">
        <v>14112</v>
      </c>
      <c r="F3884" s="1061" t="s">
        <v>14113</v>
      </c>
      <c r="G3884" s="1061" t="s">
        <v>1739</v>
      </c>
      <c r="H3884" s="1061" t="s">
        <v>129</v>
      </c>
      <c r="I3884" s="1061" t="s">
        <v>21</v>
      </c>
      <c r="J3884" s="1061" t="s">
        <v>7975</v>
      </c>
      <c r="K3884" s="1061" t="s">
        <v>14849</v>
      </c>
      <c r="L3884" s="1061">
        <v>23.88</v>
      </c>
      <c r="M3884" s="1061">
        <v>23.88</v>
      </c>
      <c r="N3884" s="1061">
        <v>23.88</v>
      </c>
      <c r="O3884" s="1061">
        <v>23.88</v>
      </c>
      <c r="P3884" s="1061">
        <v>23.88</v>
      </c>
      <c r="Q3884" s="1061">
        <v>23.88</v>
      </c>
      <c r="R3884" s="1061">
        <v>23.88</v>
      </c>
      <c r="S3884" s="1061">
        <v>23.88</v>
      </c>
      <c r="T3884" s="1061">
        <v>23.88</v>
      </c>
      <c r="U3884" s="1061">
        <v>23.88</v>
      </c>
      <c r="V3884" s="1061">
        <v>23.88</v>
      </c>
      <c r="W3884" s="1061">
        <v>23.88</v>
      </c>
    </row>
    <row r="3885" spans="1:23">
      <c r="A3885" s="908"/>
      <c r="B3885" s="1061" t="s">
        <v>234</v>
      </c>
      <c r="C3885" s="1061" t="s">
        <v>235</v>
      </c>
      <c r="D3885" s="1061" t="s">
        <v>5384</v>
      </c>
      <c r="E3885" s="1061" t="s">
        <v>6354</v>
      </c>
      <c r="F3885" s="1061" t="s">
        <v>6355</v>
      </c>
      <c r="G3885" s="1061" t="s">
        <v>1739</v>
      </c>
      <c r="H3885" s="1061" t="s">
        <v>129</v>
      </c>
      <c r="I3885" s="1061" t="s">
        <v>21</v>
      </c>
      <c r="J3885" s="1061" t="s">
        <v>7975</v>
      </c>
      <c r="K3885" s="1061" t="s">
        <v>14849</v>
      </c>
      <c r="L3885" s="1061">
        <v>14.16</v>
      </c>
      <c r="M3885" s="1061">
        <v>14.16</v>
      </c>
      <c r="N3885" s="1061">
        <v>14.16</v>
      </c>
      <c r="O3885" s="1061">
        <v>14.16</v>
      </c>
      <c r="P3885" s="1061">
        <v>14.16</v>
      </c>
      <c r="Q3885" s="1061">
        <v>14.16</v>
      </c>
      <c r="R3885" s="1061">
        <v>14.16</v>
      </c>
      <c r="S3885" s="1061">
        <v>14.16</v>
      </c>
      <c r="T3885" s="1061">
        <v>14.16</v>
      </c>
      <c r="U3885" s="1061">
        <v>14.16</v>
      </c>
      <c r="V3885" s="1061">
        <v>14.16</v>
      </c>
      <c r="W3885" s="1061">
        <v>14.16</v>
      </c>
    </row>
    <row r="3886" spans="1:23">
      <c r="A3886" s="908"/>
      <c r="B3886" s="1061" t="s">
        <v>234</v>
      </c>
      <c r="C3886" s="1061" t="s">
        <v>235</v>
      </c>
      <c r="D3886" s="1061" t="s">
        <v>4416</v>
      </c>
      <c r="E3886" s="1061" t="s">
        <v>6356</v>
      </c>
      <c r="F3886" s="1061" t="s">
        <v>6357</v>
      </c>
      <c r="G3886" s="1061" t="s">
        <v>1739</v>
      </c>
      <c r="H3886" s="1061" t="s">
        <v>129</v>
      </c>
      <c r="I3886" s="1061" t="s">
        <v>21</v>
      </c>
      <c r="J3886" s="1061" t="s">
        <v>7975</v>
      </c>
      <c r="K3886" s="1061" t="s">
        <v>14849</v>
      </c>
      <c r="L3886" s="1061">
        <v>202.05</v>
      </c>
      <c r="M3886" s="1061">
        <v>202.05</v>
      </c>
      <c r="N3886" s="1061">
        <v>202.05</v>
      </c>
      <c r="O3886" s="1061">
        <v>202.05</v>
      </c>
      <c r="P3886" s="1061">
        <v>202.05</v>
      </c>
      <c r="Q3886" s="1061">
        <v>202.05</v>
      </c>
      <c r="R3886" s="1061">
        <v>202.05</v>
      </c>
      <c r="S3886" s="1061">
        <v>202.05</v>
      </c>
      <c r="T3886" s="1061">
        <v>202.05</v>
      </c>
      <c r="U3886" s="1061">
        <v>202.05</v>
      </c>
      <c r="V3886" s="1061">
        <v>202.05</v>
      </c>
      <c r="W3886" s="1061">
        <v>202.05</v>
      </c>
    </row>
    <row r="3887" spans="1:23">
      <c r="A3887" s="908"/>
      <c r="B3887" s="1061" t="s">
        <v>234</v>
      </c>
      <c r="C3887" s="1061" t="s">
        <v>235</v>
      </c>
      <c r="D3887" s="1061" t="s">
        <v>4160</v>
      </c>
      <c r="E3887" s="1061" t="s">
        <v>6358</v>
      </c>
      <c r="F3887" s="1061" t="s">
        <v>6359</v>
      </c>
      <c r="G3887" s="1061" t="s">
        <v>1739</v>
      </c>
      <c r="H3887" s="1061" t="s">
        <v>129</v>
      </c>
      <c r="I3887" s="1061" t="s">
        <v>21</v>
      </c>
      <c r="J3887" s="1061" t="s">
        <v>7975</v>
      </c>
      <c r="K3887" s="1061" t="s">
        <v>14849</v>
      </c>
      <c r="L3887" s="1061">
        <v>159.13999999999999</v>
      </c>
      <c r="M3887" s="1061">
        <v>159.13999999999999</v>
      </c>
      <c r="N3887" s="1061">
        <v>159.13999999999999</v>
      </c>
      <c r="O3887" s="1061">
        <v>159.13999999999999</v>
      </c>
      <c r="P3887" s="1061">
        <v>159.13999999999999</v>
      </c>
      <c r="Q3887" s="1061">
        <v>159.13999999999999</v>
      </c>
      <c r="R3887" s="1061">
        <v>159.13999999999999</v>
      </c>
      <c r="S3887" s="1061">
        <v>159.13999999999999</v>
      </c>
      <c r="T3887" s="1061">
        <v>159.13999999999999</v>
      </c>
      <c r="U3887" s="1061">
        <v>159.13999999999999</v>
      </c>
      <c r="V3887" s="1061">
        <v>159.13999999999999</v>
      </c>
      <c r="W3887" s="1061">
        <v>159.13999999999999</v>
      </c>
    </row>
    <row r="3888" spans="1:23">
      <c r="A3888" s="908"/>
      <c r="B3888" s="1061" t="s">
        <v>234</v>
      </c>
      <c r="C3888" s="1061" t="s">
        <v>235</v>
      </c>
      <c r="D3888" s="1061" t="s">
        <v>4331</v>
      </c>
      <c r="E3888" s="1061" t="s">
        <v>8753</v>
      </c>
      <c r="F3888" s="1061" t="s">
        <v>8752</v>
      </c>
      <c r="G3888" s="1061" t="s">
        <v>1739</v>
      </c>
      <c r="H3888" s="1061" t="s">
        <v>129</v>
      </c>
      <c r="I3888" s="1061" t="s">
        <v>21</v>
      </c>
      <c r="J3888" s="1061" t="s">
        <v>7975</v>
      </c>
      <c r="K3888" s="1061" t="s">
        <v>14849</v>
      </c>
      <c r="L3888" s="1061">
        <v>484.67</v>
      </c>
      <c r="M3888" s="1061">
        <v>484.67</v>
      </c>
      <c r="N3888" s="1061">
        <v>484.67</v>
      </c>
      <c r="O3888" s="1061">
        <v>484.67</v>
      </c>
      <c r="P3888" s="1061">
        <v>484.67</v>
      </c>
      <c r="Q3888" s="1061">
        <v>484.67</v>
      </c>
      <c r="R3888" s="1061">
        <v>484.67</v>
      </c>
      <c r="S3888" s="1061">
        <v>484.67</v>
      </c>
      <c r="T3888" s="1061">
        <v>484.67</v>
      </c>
      <c r="U3888" s="1061">
        <v>484.67</v>
      </c>
      <c r="V3888" s="1061">
        <v>484.67</v>
      </c>
      <c r="W3888" s="1061">
        <v>484.67</v>
      </c>
    </row>
    <row r="3889" spans="1:23">
      <c r="A3889" s="908"/>
      <c r="B3889" s="1061" t="s">
        <v>234</v>
      </c>
      <c r="C3889" s="1061" t="s">
        <v>235</v>
      </c>
      <c r="D3889" s="1061" t="s">
        <v>10006</v>
      </c>
      <c r="E3889" s="1061" t="s">
        <v>6360</v>
      </c>
      <c r="F3889" s="1061" t="s">
        <v>6361</v>
      </c>
      <c r="G3889" s="1061" t="s">
        <v>1739</v>
      </c>
      <c r="H3889" s="1061" t="s">
        <v>129</v>
      </c>
      <c r="I3889" s="1061" t="s">
        <v>21</v>
      </c>
      <c r="J3889" s="1061" t="s">
        <v>7975</v>
      </c>
      <c r="K3889" s="1061" t="s">
        <v>14849</v>
      </c>
      <c r="L3889" s="1061">
        <v>255.16</v>
      </c>
      <c r="M3889" s="1061">
        <v>255.16</v>
      </c>
      <c r="N3889" s="1061">
        <v>255.16</v>
      </c>
      <c r="O3889" s="1061">
        <v>255.16</v>
      </c>
      <c r="P3889" s="1061">
        <v>255.16</v>
      </c>
      <c r="Q3889" s="1061">
        <v>255.16</v>
      </c>
      <c r="R3889" s="1061">
        <v>255.16</v>
      </c>
      <c r="S3889" s="1061">
        <v>255.16</v>
      </c>
      <c r="T3889" s="1061">
        <v>255.16</v>
      </c>
      <c r="U3889" s="1061">
        <v>255.16</v>
      </c>
      <c r="V3889" s="1061">
        <v>255.16</v>
      </c>
      <c r="W3889" s="1061">
        <v>255.16</v>
      </c>
    </row>
    <row r="3890" spans="1:23">
      <c r="A3890" s="908"/>
      <c r="B3890" s="1061" t="s">
        <v>234</v>
      </c>
      <c r="C3890" s="1061" t="s">
        <v>235</v>
      </c>
      <c r="D3890" s="1061" t="s">
        <v>4555</v>
      </c>
      <c r="E3890" s="1061" t="s">
        <v>6362</v>
      </c>
      <c r="F3890" s="1061" t="s">
        <v>6363</v>
      </c>
      <c r="G3890" s="1061" t="s">
        <v>1976</v>
      </c>
      <c r="H3890" s="1061" t="s">
        <v>129</v>
      </c>
      <c r="I3890" s="1061" t="s">
        <v>21</v>
      </c>
      <c r="J3890" s="1061" t="s">
        <v>7975</v>
      </c>
      <c r="K3890" s="1061" t="s">
        <v>14849</v>
      </c>
      <c r="L3890" s="1061">
        <v>167.5</v>
      </c>
      <c r="M3890" s="1061">
        <v>167.5</v>
      </c>
      <c r="N3890" s="1061">
        <v>167.5</v>
      </c>
      <c r="O3890" s="1061">
        <v>167.5</v>
      </c>
      <c r="P3890" s="1061">
        <v>167.5</v>
      </c>
      <c r="Q3890" s="1061">
        <v>167.5</v>
      </c>
      <c r="R3890" s="1061">
        <v>167.5</v>
      </c>
      <c r="S3890" s="1061">
        <v>167.5</v>
      </c>
      <c r="T3890" s="1061">
        <v>167.5</v>
      </c>
      <c r="U3890" s="1061">
        <v>167.5</v>
      </c>
      <c r="V3890" s="1061">
        <v>167.5</v>
      </c>
      <c r="W3890" s="1061">
        <v>167.5</v>
      </c>
    </row>
    <row r="3891" spans="1:23">
      <c r="A3891" s="908"/>
      <c r="B3891" s="1061" t="s">
        <v>234</v>
      </c>
      <c r="C3891" s="1061" t="s">
        <v>235</v>
      </c>
      <c r="D3891" s="1061" t="s">
        <v>2996</v>
      </c>
      <c r="E3891" s="1061" t="s">
        <v>6364</v>
      </c>
      <c r="F3891" s="1061" t="s">
        <v>6365</v>
      </c>
      <c r="G3891" s="1061" t="s">
        <v>1739</v>
      </c>
      <c r="H3891" s="1061" t="s">
        <v>129</v>
      </c>
      <c r="I3891" s="1061" t="s">
        <v>21</v>
      </c>
      <c r="J3891" s="1061" t="s">
        <v>7975</v>
      </c>
      <c r="K3891" s="1061" t="s">
        <v>14849</v>
      </c>
      <c r="L3891" s="1061">
        <v>347.65</v>
      </c>
      <c r="M3891" s="1061">
        <v>347.65</v>
      </c>
      <c r="N3891" s="1061">
        <v>347.65</v>
      </c>
      <c r="O3891" s="1061">
        <v>347.65</v>
      </c>
      <c r="P3891" s="1061">
        <v>347.65</v>
      </c>
      <c r="Q3891" s="1061">
        <v>347.65</v>
      </c>
      <c r="R3891" s="1061">
        <v>347.65</v>
      </c>
      <c r="S3891" s="1061">
        <v>347.65</v>
      </c>
      <c r="T3891" s="1061">
        <v>347.65</v>
      </c>
      <c r="U3891" s="1061">
        <v>347.65</v>
      </c>
      <c r="V3891" s="1061">
        <v>347.65</v>
      </c>
      <c r="W3891" s="1061">
        <v>347.65</v>
      </c>
    </row>
    <row r="3892" spans="1:23">
      <c r="A3892" s="908"/>
      <c r="B3892" s="1061" t="s">
        <v>234</v>
      </c>
      <c r="C3892" s="1061" t="s">
        <v>235</v>
      </c>
      <c r="D3892" s="1061" t="s">
        <v>4331</v>
      </c>
      <c r="E3892" s="1061" t="s">
        <v>9877</v>
      </c>
      <c r="F3892" s="1061" t="s">
        <v>12281</v>
      </c>
      <c r="G3892" s="1061" t="s">
        <v>1739</v>
      </c>
      <c r="H3892" s="1061" t="s">
        <v>129</v>
      </c>
      <c r="I3892" s="1061" t="s">
        <v>21</v>
      </c>
      <c r="J3892" s="1061" t="s">
        <v>7975</v>
      </c>
      <c r="K3892" s="1061" t="s">
        <v>14849</v>
      </c>
      <c r="L3892" s="1061">
        <v>1333.62</v>
      </c>
      <c r="M3892" s="1061">
        <v>1333.62</v>
      </c>
      <c r="N3892" s="1061">
        <v>1333.62</v>
      </c>
      <c r="O3892" s="1061">
        <v>1333.62</v>
      </c>
      <c r="P3892" s="1061">
        <v>1333.62</v>
      </c>
      <c r="Q3892" s="1061">
        <v>1333.62</v>
      </c>
      <c r="R3892" s="1061">
        <v>1333.62</v>
      </c>
      <c r="S3892" s="1061">
        <v>1333.62</v>
      </c>
      <c r="T3892" s="1061">
        <v>1333.62</v>
      </c>
      <c r="U3892" s="1061">
        <v>1333.62</v>
      </c>
      <c r="V3892" s="1061">
        <v>1333.62</v>
      </c>
      <c r="W3892" s="1061">
        <v>1333.62</v>
      </c>
    </row>
    <row r="3893" spans="1:23">
      <c r="A3893" s="908"/>
      <c r="B3893" s="1061" t="s">
        <v>234</v>
      </c>
      <c r="C3893" s="1061" t="s">
        <v>235</v>
      </c>
      <c r="D3893" s="1061" t="s">
        <v>4410</v>
      </c>
      <c r="E3893" s="1061" t="s">
        <v>6366</v>
      </c>
      <c r="F3893" s="1061" t="s">
        <v>6367</v>
      </c>
      <c r="G3893" s="1061" t="s">
        <v>1739</v>
      </c>
      <c r="H3893" s="1061" t="s">
        <v>129</v>
      </c>
      <c r="I3893" s="1061" t="s">
        <v>21</v>
      </c>
      <c r="J3893" s="1061" t="s">
        <v>7975</v>
      </c>
      <c r="K3893" s="1061" t="s">
        <v>14849</v>
      </c>
      <c r="L3893" s="1061">
        <v>53.17</v>
      </c>
      <c r="M3893" s="1061">
        <v>53.17</v>
      </c>
      <c r="N3893" s="1061">
        <v>53.17</v>
      </c>
      <c r="O3893" s="1061">
        <v>53.17</v>
      </c>
      <c r="P3893" s="1061">
        <v>53.17</v>
      </c>
      <c r="Q3893" s="1061">
        <v>53.17</v>
      </c>
      <c r="R3893" s="1061">
        <v>53.17</v>
      </c>
      <c r="S3893" s="1061">
        <v>53.17</v>
      </c>
      <c r="T3893" s="1061">
        <v>53.17</v>
      </c>
      <c r="U3893" s="1061">
        <v>53.17</v>
      </c>
      <c r="V3893" s="1061">
        <v>53.17</v>
      </c>
      <c r="W3893" s="1061">
        <v>53.17</v>
      </c>
    </row>
    <row r="3894" spans="1:23">
      <c r="A3894" s="908"/>
      <c r="B3894" s="1061" t="s">
        <v>234</v>
      </c>
      <c r="C3894" s="1061" t="s">
        <v>235</v>
      </c>
      <c r="D3894" s="1061" t="s">
        <v>4738</v>
      </c>
      <c r="E3894" s="1061" t="s">
        <v>6076</v>
      </c>
      <c r="F3894" s="1061" t="s">
        <v>6077</v>
      </c>
      <c r="G3894" s="1061" t="s">
        <v>1976</v>
      </c>
      <c r="H3894" s="1061" t="s">
        <v>129</v>
      </c>
      <c r="I3894" s="1061" t="s">
        <v>21</v>
      </c>
      <c r="J3894" s="1061" t="s">
        <v>7975</v>
      </c>
      <c r="K3894" s="1061" t="s">
        <v>14849</v>
      </c>
      <c r="L3894" s="1061">
        <v>243.74</v>
      </c>
      <c r="M3894" s="1061">
        <v>243.74</v>
      </c>
      <c r="N3894" s="1061">
        <v>243.74</v>
      </c>
      <c r="O3894" s="1061">
        <v>243.74</v>
      </c>
      <c r="P3894" s="1061">
        <v>243.74</v>
      </c>
      <c r="Q3894" s="1061">
        <v>243.74</v>
      </c>
      <c r="R3894" s="1061">
        <v>243.74</v>
      </c>
      <c r="S3894" s="1061">
        <v>243.74</v>
      </c>
      <c r="T3894" s="1061">
        <v>243.74</v>
      </c>
      <c r="U3894" s="1061">
        <v>243.74</v>
      </c>
      <c r="V3894" s="1061">
        <v>243.74</v>
      </c>
      <c r="W3894" s="1061">
        <v>243.74</v>
      </c>
    </row>
    <row r="3895" spans="1:23">
      <c r="A3895" s="908"/>
      <c r="B3895" s="1061" t="s">
        <v>234</v>
      </c>
      <c r="C3895" s="1061" t="s">
        <v>235</v>
      </c>
      <c r="D3895" s="1061" t="s">
        <v>4632</v>
      </c>
      <c r="E3895" s="1061" t="s">
        <v>8234</v>
      </c>
      <c r="F3895" s="1061" t="s">
        <v>10629</v>
      </c>
      <c r="G3895" s="1061" t="s">
        <v>1739</v>
      </c>
      <c r="H3895" s="1061" t="s">
        <v>129</v>
      </c>
      <c r="I3895" s="1061" t="s">
        <v>21</v>
      </c>
      <c r="J3895" s="1061" t="s">
        <v>7975</v>
      </c>
      <c r="K3895" s="1061" t="s">
        <v>14849</v>
      </c>
      <c r="L3895" s="1061">
        <v>24.56</v>
      </c>
      <c r="M3895" s="1061">
        <v>24.56</v>
      </c>
      <c r="N3895" s="1061">
        <v>24.56</v>
      </c>
      <c r="O3895" s="1061">
        <v>24.56</v>
      </c>
      <c r="P3895" s="1061">
        <v>24.56</v>
      </c>
      <c r="Q3895" s="1061">
        <v>24.56</v>
      </c>
      <c r="R3895" s="1061">
        <v>24.56</v>
      </c>
      <c r="S3895" s="1061">
        <v>24.56</v>
      </c>
      <c r="T3895" s="1061">
        <v>24.56</v>
      </c>
      <c r="U3895" s="1061">
        <v>24.56</v>
      </c>
      <c r="V3895" s="1061">
        <v>24.56</v>
      </c>
      <c r="W3895" s="1061">
        <v>24.56</v>
      </c>
    </row>
    <row r="3896" spans="1:23">
      <c r="A3896" s="908"/>
      <c r="B3896" s="1061" t="s">
        <v>234</v>
      </c>
      <c r="C3896" s="1061" t="s">
        <v>235</v>
      </c>
      <c r="D3896" s="1061" t="s">
        <v>4638</v>
      </c>
      <c r="E3896" s="1061" t="s">
        <v>6079</v>
      </c>
      <c r="F3896" s="1061" t="s">
        <v>12903</v>
      </c>
      <c r="G3896" s="1061" t="s">
        <v>1739</v>
      </c>
      <c r="H3896" s="1061" t="s">
        <v>129</v>
      </c>
      <c r="I3896" s="1061" t="s">
        <v>21</v>
      </c>
      <c r="J3896" s="1061" t="s">
        <v>7975</v>
      </c>
      <c r="K3896" s="1061" t="s">
        <v>14849</v>
      </c>
      <c r="L3896" s="1061">
        <v>17.73</v>
      </c>
      <c r="M3896" s="1061">
        <v>17.73</v>
      </c>
      <c r="N3896" s="1061">
        <v>17.73</v>
      </c>
      <c r="O3896" s="1061">
        <v>17.73</v>
      </c>
      <c r="P3896" s="1061">
        <v>17.73</v>
      </c>
      <c r="Q3896" s="1061">
        <v>17.73</v>
      </c>
      <c r="R3896" s="1061">
        <v>17.73</v>
      </c>
      <c r="S3896" s="1061">
        <v>17.73</v>
      </c>
      <c r="T3896" s="1061">
        <v>17.73</v>
      </c>
      <c r="U3896" s="1061">
        <v>17.73</v>
      </c>
      <c r="V3896" s="1061">
        <v>17.73</v>
      </c>
      <c r="W3896" s="1061">
        <v>17.73</v>
      </c>
    </row>
    <row r="3897" spans="1:23">
      <c r="A3897" s="908"/>
      <c r="B3897" s="1061" t="s">
        <v>234</v>
      </c>
      <c r="C3897" s="1061" t="s">
        <v>235</v>
      </c>
      <c r="D3897" s="1061" t="s">
        <v>4410</v>
      </c>
      <c r="E3897" s="1061" t="s">
        <v>14769</v>
      </c>
      <c r="F3897" s="1061" t="s">
        <v>14770</v>
      </c>
      <c r="G3897" s="1061" t="s">
        <v>2961</v>
      </c>
      <c r="H3897" s="1061" t="s">
        <v>129</v>
      </c>
      <c r="I3897" s="1061" t="s">
        <v>21</v>
      </c>
      <c r="J3897" s="1061" t="s">
        <v>7975</v>
      </c>
      <c r="K3897" s="1061" t="s">
        <v>14849</v>
      </c>
      <c r="L3897" s="1061">
        <v>15.379999999999999</v>
      </c>
      <c r="M3897" s="1061">
        <v>15.379999999999999</v>
      </c>
      <c r="N3897" s="1061">
        <v>15.379999999999999</v>
      </c>
      <c r="O3897" s="1061">
        <v>15.379999999999999</v>
      </c>
      <c r="P3897" s="1061">
        <v>15.379999999999999</v>
      </c>
      <c r="Q3897" s="1061">
        <v>15.379999999999999</v>
      </c>
      <c r="R3897" s="1061">
        <v>15.379999999999999</v>
      </c>
      <c r="S3897" s="1061">
        <v>15.379999999999999</v>
      </c>
      <c r="T3897" s="1061">
        <v>15.379999999999999</v>
      </c>
      <c r="U3897" s="1061">
        <v>15.379999999999999</v>
      </c>
      <c r="V3897" s="1061">
        <v>15.379999999999999</v>
      </c>
      <c r="W3897" s="1061">
        <v>15.379999999999999</v>
      </c>
    </row>
    <row r="3898" spans="1:23">
      <c r="A3898" s="908"/>
      <c r="B3898" s="1061" t="s">
        <v>234</v>
      </c>
      <c r="C3898" s="1061" t="s">
        <v>235</v>
      </c>
      <c r="D3898" s="1061" t="s">
        <v>7977</v>
      </c>
      <c r="E3898" s="1061" t="s">
        <v>9442</v>
      </c>
      <c r="F3898" s="1061" t="s">
        <v>9443</v>
      </c>
      <c r="G3898" s="1061" t="s">
        <v>1739</v>
      </c>
      <c r="H3898" s="1061" t="s">
        <v>129</v>
      </c>
      <c r="I3898" s="1061" t="s">
        <v>21</v>
      </c>
      <c r="J3898" s="1061" t="s">
        <v>7975</v>
      </c>
      <c r="K3898" s="1061" t="s">
        <v>14849</v>
      </c>
      <c r="L3898" s="1061">
        <v>31.38</v>
      </c>
      <c r="M3898" s="1061">
        <v>31.38</v>
      </c>
      <c r="N3898" s="1061">
        <v>31.38</v>
      </c>
      <c r="O3898" s="1061">
        <v>31.38</v>
      </c>
      <c r="P3898" s="1061">
        <v>31.38</v>
      </c>
      <c r="Q3898" s="1061">
        <v>31.38</v>
      </c>
      <c r="R3898" s="1061">
        <v>31.38</v>
      </c>
      <c r="S3898" s="1061">
        <v>31.38</v>
      </c>
      <c r="T3898" s="1061">
        <v>31.38</v>
      </c>
      <c r="U3898" s="1061">
        <v>31.38</v>
      </c>
      <c r="V3898" s="1061">
        <v>31.38</v>
      </c>
      <c r="W3898" s="1061">
        <v>31.38</v>
      </c>
    </row>
    <row r="3899" spans="1:23">
      <c r="A3899" s="908"/>
      <c r="B3899" s="1061" t="s">
        <v>234</v>
      </c>
      <c r="C3899" s="1061" t="s">
        <v>235</v>
      </c>
      <c r="D3899" s="1061" t="s">
        <v>239</v>
      </c>
      <c r="E3899" s="1061" t="s">
        <v>14114</v>
      </c>
      <c r="F3899" s="1061" t="s">
        <v>14115</v>
      </c>
      <c r="G3899" s="1061" t="s">
        <v>1739</v>
      </c>
      <c r="H3899" s="1061" t="s">
        <v>129</v>
      </c>
      <c r="I3899" s="1061" t="s">
        <v>21</v>
      </c>
      <c r="J3899" s="1061" t="s">
        <v>7975</v>
      </c>
      <c r="K3899" s="1061" t="s">
        <v>14849</v>
      </c>
      <c r="L3899" s="1061">
        <v>60.17</v>
      </c>
      <c r="M3899" s="1061">
        <v>60.17</v>
      </c>
      <c r="N3899" s="1061">
        <v>60.17</v>
      </c>
      <c r="O3899" s="1061">
        <v>60.17</v>
      </c>
      <c r="P3899" s="1061">
        <v>60.17</v>
      </c>
      <c r="Q3899" s="1061">
        <v>60.17</v>
      </c>
      <c r="R3899" s="1061">
        <v>60.17</v>
      </c>
      <c r="S3899" s="1061">
        <v>60.17</v>
      </c>
      <c r="T3899" s="1061">
        <v>60.17</v>
      </c>
      <c r="U3899" s="1061">
        <v>60.17</v>
      </c>
      <c r="V3899" s="1061">
        <v>60.17</v>
      </c>
      <c r="W3899" s="1061">
        <v>60.17</v>
      </c>
    </row>
    <row r="3900" spans="1:23">
      <c r="A3900" s="908"/>
      <c r="B3900" s="1061" t="s">
        <v>234</v>
      </c>
      <c r="C3900" s="1061" t="s">
        <v>235</v>
      </c>
      <c r="D3900" s="1061" t="s">
        <v>4995</v>
      </c>
      <c r="E3900" s="1061" t="s">
        <v>6083</v>
      </c>
      <c r="F3900" s="1061" t="s">
        <v>6084</v>
      </c>
      <c r="G3900" s="1061" t="s">
        <v>1739</v>
      </c>
      <c r="H3900" s="1061" t="s">
        <v>129</v>
      </c>
      <c r="I3900" s="1061" t="s">
        <v>21</v>
      </c>
      <c r="J3900" s="1061" t="s">
        <v>7975</v>
      </c>
      <c r="K3900" s="1061" t="s">
        <v>14849</v>
      </c>
      <c r="L3900" s="1061">
        <v>63.06</v>
      </c>
      <c r="M3900" s="1061">
        <v>63.06</v>
      </c>
      <c r="N3900" s="1061">
        <v>63.06</v>
      </c>
      <c r="O3900" s="1061">
        <v>63.06</v>
      </c>
      <c r="P3900" s="1061">
        <v>63.06</v>
      </c>
      <c r="Q3900" s="1061">
        <v>63.06</v>
      </c>
      <c r="R3900" s="1061">
        <v>63.06</v>
      </c>
      <c r="S3900" s="1061">
        <v>63.06</v>
      </c>
      <c r="T3900" s="1061">
        <v>63.06</v>
      </c>
      <c r="U3900" s="1061">
        <v>63.06</v>
      </c>
      <c r="V3900" s="1061">
        <v>63.06</v>
      </c>
      <c r="W3900" s="1061">
        <v>63.06</v>
      </c>
    </row>
    <row r="3901" spans="1:23">
      <c r="A3901" s="908"/>
      <c r="B3901" s="1061" t="s">
        <v>234</v>
      </c>
      <c r="C3901" s="1061" t="s">
        <v>235</v>
      </c>
      <c r="D3901" s="1061" t="s">
        <v>4995</v>
      </c>
      <c r="E3901" s="1061" t="s">
        <v>6085</v>
      </c>
      <c r="F3901" s="1061" t="s">
        <v>12892</v>
      </c>
      <c r="G3901" s="1061" t="s">
        <v>1739</v>
      </c>
      <c r="H3901" s="1061" t="s">
        <v>129</v>
      </c>
      <c r="I3901" s="1061" t="s">
        <v>21</v>
      </c>
      <c r="J3901" s="1061" t="s">
        <v>7975</v>
      </c>
      <c r="K3901" s="1061" t="s">
        <v>14849</v>
      </c>
      <c r="L3901" s="1061">
        <v>74.88</v>
      </c>
      <c r="M3901" s="1061">
        <v>74.88</v>
      </c>
      <c r="N3901" s="1061">
        <v>74.88</v>
      </c>
      <c r="O3901" s="1061">
        <v>74.88</v>
      </c>
      <c r="P3901" s="1061">
        <v>74.88</v>
      </c>
      <c r="Q3901" s="1061">
        <v>74.88</v>
      </c>
      <c r="R3901" s="1061">
        <v>74.88</v>
      </c>
      <c r="S3901" s="1061">
        <v>74.88</v>
      </c>
      <c r="T3901" s="1061">
        <v>74.88</v>
      </c>
      <c r="U3901" s="1061">
        <v>74.88</v>
      </c>
      <c r="V3901" s="1061">
        <v>74.88</v>
      </c>
      <c r="W3901" s="1061">
        <v>74.88</v>
      </c>
    </row>
    <row r="3902" spans="1:23">
      <c r="A3902" s="908"/>
      <c r="B3902" s="1061" t="s">
        <v>234</v>
      </c>
      <c r="C3902" s="1061" t="s">
        <v>235</v>
      </c>
      <c r="D3902" s="1061" t="s">
        <v>4738</v>
      </c>
      <c r="E3902" s="1061" t="s">
        <v>9230</v>
      </c>
      <c r="F3902" s="1061" t="s">
        <v>4738</v>
      </c>
      <c r="G3902" s="1061" t="s">
        <v>1739</v>
      </c>
      <c r="H3902" s="1061" t="s">
        <v>129</v>
      </c>
      <c r="I3902" s="1061" t="s">
        <v>21</v>
      </c>
      <c r="J3902" s="1061" t="s">
        <v>7975</v>
      </c>
      <c r="K3902" s="1061" t="s">
        <v>14849</v>
      </c>
      <c r="L3902" s="1061">
        <v>272.48</v>
      </c>
      <c r="M3902" s="1061">
        <v>272.48</v>
      </c>
      <c r="N3902" s="1061">
        <v>272.48</v>
      </c>
      <c r="O3902" s="1061">
        <v>272.48</v>
      </c>
      <c r="P3902" s="1061">
        <v>272.48</v>
      </c>
      <c r="Q3902" s="1061">
        <v>272.48</v>
      </c>
      <c r="R3902" s="1061">
        <v>272.48</v>
      </c>
      <c r="S3902" s="1061">
        <v>272.48</v>
      </c>
      <c r="T3902" s="1061">
        <v>272.48</v>
      </c>
      <c r="U3902" s="1061">
        <v>272.48</v>
      </c>
      <c r="V3902" s="1061">
        <v>272.48</v>
      </c>
      <c r="W3902" s="1061">
        <v>272.48</v>
      </c>
    </row>
    <row r="3903" spans="1:23">
      <c r="A3903" s="908"/>
      <c r="B3903" s="1061" t="s">
        <v>234</v>
      </c>
      <c r="C3903" s="1061" t="s">
        <v>235</v>
      </c>
      <c r="D3903" s="1061" t="s">
        <v>3456</v>
      </c>
      <c r="E3903" s="1061" t="s">
        <v>6916</v>
      </c>
      <c r="F3903" s="1061" t="s">
        <v>6917</v>
      </c>
      <c r="G3903" s="1061" t="s">
        <v>1739</v>
      </c>
      <c r="H3903" s="1061" t="s">
        <v>129</v>
      </c>
      <c r="I3903" s="1061" t="s">
        <v>21</v>
      </c>
      <c r="J3903" s="1061" t="s">
        <v>7975</v>
      </c>
      <c r="K3903" s="1061" t="s">
        <v>14849</v>
      </c>
      <c r="L3903" s="1061">
        <v>95.87</v>
      </c>
      <c r="M3903" s="1061">
        <v>95.87</v>
      </c>
      <c r="N3903" s="1061">
        <v>95.87</v>
      </c>
      <c r="O3903" s="1061">
        <v>95.87</v>
      </c>
      <c r="P3903" s="1061">
        <v>95.87</v>
      </c>
      <c r="Q3903" s="1061">
        <v>95.87</v>
      </c>
      <c r="R3903" s="1061">
        <v>95.87</v>
      </c>
      <c r="S3903" s="1061">
        <v>95.87</v>
      </c>
      <c r="T3903" s="1061">
        <v>95.87</v>
      </c>
      <c r="U3903" s="1061">
        <v>95.87</v>
      </c>
      <c r="V3903" s="1061">
        <v>95.87</v>
      </c>
      <c r="W3903" s="1061">
        <v>95.87</v>
      </c>
    </row>
    <row r="3904" spans="1:23">
      <c r="A3904" s="908"/>
      <c r="B3904" s="1061" t="s">
        <v>234</v>
      </c>
      <c r="C3904" s="1061" t="s">
        <v>235</v>
      </c>
      <c r="D3904" s="1061" t="s">
        <v>4972</v>
      </c>
      <c r="E3904" s="1061" t="s">
        <v>8754</v>
      </c>
      <c r="F3904" s="1061" t="s">
        <v>6086</v>
      </c>
      <c r="G3904" s="1061" t="s">
        <v>1739</v>
      </c>
      <c r="H3904" s="1061" t="s">
        <v>129</v>
      </c>
      <c r="I3904" s="1061" t="s">
        <v>21</v>
      </c>
      <c r="J3904" s="1061" t="s">
        <v>7975</v>
      </c>
      <c r="K3904" s="1061" t="s">
        <v>14849</v>
      </c>
      <c r="L3904" s="1061">
        <v>117.66</v>
      </c>
      <c r="M3904" s="1061">
        <v>117.66</v>
      </c>
      <c r="N3904" s="1061">
        <v>117.66</v>
      </c>
      <c r="O3904" s="1061">
        <v>117.66</v>
      </c>
      <c r="P3904" s="1061">
        <v>117.66</v>
      </c>
      <c r="Q3904" s="1061">
        <v>117.66</v>
      </c>
      <c r="R3904" s="1061">
        <v>117.66</v>
      </c>
      <c r="S3904" s="1061">
        <v>117.66</v>
      </c>
      <c r="T3904" s="1061">
        <v>117.66</v>
      </c>
      <c r="U3904" s="1061">
        <v>117.66</v>
      </c>
      <c r="V3904" s="1061">
        <v>117.66</v>
      </c>
      <c r="W3904" s="1061">
        <v>117.66</v>
      </c>
    </row>
    <row r="3905" spans="1:23">
      <c r="A3905" s="908"/>
      <c r="B3905" s="1061" t="s">
        <v>234</v>
      </c>
      <c r="C3905" s="1061" t="s">
        <v>235</v>
      </c>
      <c r="D3905" s="1061" t="s">
        <v>4972</v>
      </c>
      <c r="E3905" s="1061" t="s">
        <v>8755</v>
      </c>
      <c r="F3905" s="1061" t="s">
        <v>6086</v>
      </c>
      <c r="G3905" s="1061" t="s">
        <v>1739</v>
      </c>
      <c r="H3905" s="1061" t="s">
        <v>129</v>
      </c>
      <c r="I3905" s="1061" t="s">
        <v>21</v>
      </c>
      <c r="J3905" s="1061" t="s">
        <v>7975</v>
      </c>
      <c r="K3905" s="1061" t="s">
        <v>14849</v>
      </c>
      <c r="L3905" s="1061">
        <v>117.66</v>
      </c>
      <c r="M3905" s="1061">
        <v>117.66</v>
      </c>
      <c r="N3905" s="1061">
        <v>117.66</v>
      </c>
      <c r="O3905" s="1061">
        <v>117.66</v>
      </c>
      <c r="P3905" s="1061">
        <v>117.66</v>
      </c>
      <c r="Q3905" s="1061">
        <v>117.66</v>
      </c>
      <c r="R3905" s="1061">
        <v>117.66</v>
      </c>
      <c r="S3905" s="1061">
        <v>117.66</v>
      </c>
      <c r="T3905" s="1061">
        <v>117.66</v>
      </c>
      <c r="U3905" s="1061">
        <v>117.66</v>
      </c>
      <c r="V3905" s="1061">
        <v>117.66</v>
      </c>
      <c r="W3905" s="1061">
        <v>117.66</v>
      </c>
    </row>
    <row r="3906" spans="1:23">
      <c r="A3906" s="908"/>
      <c r="B3906" s="1061" t="s">
        <v>234</v>
      </c>
      <c r="C3906" s="1061" t="s">
        <v>235</v>
      </c>
      <c r="D3906" s="1061" t="s">
        <v>4972</v>
      </c>
      <c r="E3906" s="1061" t="s">
        <v>6368</v>
      </c>
      <c r="F3906" s="1061" t="s">
        <v>6086</v>
      </c>
      <c r="G3906" s="1061" t="s">
        <v>1739</v>
      </c>
      <c r="H3906" s="1061" t="s">
        <v>129</v>
      </c>
      <c r="I3906" s="1061" t="s">
        <v>21</v>
      </c>
      <c r="J3906" s="1061" t="s">
        <v>7975</v>
      </c>
      <c r="K3906" s="1061" t="s">
        <v>14849</v>
      </c>
      <c r="L3906" s="1061">
        <v>117.66</v>
      </c>
      <c r="M3906" s="1061">
        <v>117.66</v>
      </c>
      <c r="N3906" s="1061">
        <v>117.66</v>
      </c>
      <c r="O3906" s="1061">
        <v>117.66</v>
      </c>
      <c r="P3906" s="1061">
        <v>117.66</v>
      </c>
      <c r="Q3906" s="1061">
        <v>117.66</v>
      </c>
      <c r="R3906" s="1061">
        <v>117.66</v>
      </c>
      <c r="S3906" s="1061">
        <v>117.66</v>
      </c>
      <c r="T3906" s="1061">
        <v>117.66</v>
      </c>
      <c r="U3906" s="1061">
        <v>117.66</v>
      </c>
      <c r="V3906" s="1061">
        <v>117.66</v>
      </c>
      <c r="W3906" s="1061">
        <v>117.66</v>
      </c>
    </row>
    <row r="3907" spans="1:23">
      <c r="A3907" s="908"/>
      <c r="B3907" s="1061" t="s">
        <v>234</v>
      </c>
      <c r="C3907" s="1061" t="s">
        <v>235</v>
      </c>
      <c r="D3907" s="1061" t="s">
        <v>4972</v>
      </c>
      <c r="E3907" s="1061" t="s">
        <v>8756</v>
      </c>
      <c r="F3907" s="1061" t="s">
        <v>6086</v>
      </c>
      <c r="G3907" s="1061" t="s">
        <v>1739</v>
      </c>
      <c r="H3907" s="1061" t="s">
        <v>129</v>
      </c>
      <c r="I3907" s="1061" t="s">
        <v>21</v>
      </c>
      <c r="J3907" s="1061" t="s">
        <v>7975</v>
      </c>
      <c r="K3907" s="1061" t="s">
        <v>14849</v>
      </c>
      <c r="L3907" s="1061">
        <v>117.66</v>
      </c>
      <c r="M3907" s="1061">
        <v>117.66</v>
      </c>
      <c r="N3907" s="1061">
        <v>117.66</v>
      </c>
      <c r="O3907" s="1061">
        <v>117.66</v>
      </c>
      <c r="P3907" s="1061">
        <v>117.66</v>
      </c>
      <c r="Q3907" s="1061">
        <v>117.66</v>
      </c>
      <c r="R3907" s="1061">
        <v>117.66</v>
      </c>
      <c r="S3907" s="1061">
        <v>117.66</v>
      </c>
      <c r="T3907" s="1061">
        <v>117.66</v>
      </c>
      <c r="U3907" s="1061">
        <v>117.66</v>
      </c>
      <c r="V3907" s="1061">
        <v>117.66</v>
      </c>
      <c r="W3907" s="1061">
        <v>117.66</v>
      </c>
    </row>
    <row r="3908" spans="1:23">
      <c r="A3908" s="908"/>
      <c r="B3908" s="1061" t="s">
        <v>234</v>
      </c>
      <c r="C3908" s="1061" t="s">
        <v>235</v>
      </c>
      <c r="D3908" s="1061" t="s">
        <v>4972</v>
      </c>
      <c r="E3908" s="1061" t="s">
        <v>6369</v>
      </c>
      <c r="F3908" s="1061" t="s">
        <v>6370</v>
      </c>
      <c r="G3908" s="1061" t="s">
        <v>1739</v>
      </c>
      <c r="H3908" s="1061" t="s">
        <v>129</v>
      </c>
      <c r="I3908" s="1061" t="s">
        <v>21</v>
      </c>
      <c r="J3908" s="1061" t="s">
        <v>7975</v>
      </c>
      <c r="K3908" s="1061" t="s">
        <v>14849</v>
      </c>
      <c r="L3908" s="1061">
        <v>117.66</v>
      </c>
      <c r="M3908" s="1061">
        <v>117.66</v>
      </c>
      <c r="N3908" s="1061">
        <v>117.66</v>
      </c>
      <c r="O3908" s="1061">
        <v>117.66</v>
      </c>
      <c r="P3908" s="1061">
        <v>117.66</v>
      </c>
      <c r="Q3908" s="1061">
        <v>117.66</v>
      </c>
      <c r="R3908" s="1061">
        <v>117.66</v>
      </c>
      <c r="S3908" s="1061">
        <v>117.66</v>
      </c>
      <c r="T3908" s="1061">
        <v>117.66</v>
      </c>
      <c r="U3908" s="1061">
        <v>117.66</v>
      </c>
      <c r="V3908" s="1061">
        <v>117.66</v>
      </c>
      <c r="W3908" s="1061">
        <v>117.66</v>
      </c>
    </row>
    <row r="3909" spans="1:23">
      <c r="A3909" s="908"/>
      <c r="B3909" s="1061" t="s">
        <v>234</v>
      </c>
      <c r="C3909" s="1061" t="s">
        <v>235</v>
      </c>
      <c r="D3909" s="1061" t="s">
        <v>4972</v>
      </c>
      <c r="E3909" s="1061" t="s">
        <v>8235</v>
      </c>
      <c r="F3909" s="1061" t="s">
        <v>6086</v>
      </c>
      <c r="G3909" s="1061" t="s">
        <v>1739</v>
      </c>
      <c r="H3909" s="1061" t="s">
        <v>129</v>
      </c>
      <c r="I3909" s="1061" t="s">
        <v>21</v>
      </c>
      <c r="J3909" s="1061" t="s">
        <v>7975</v>
      </c>
      <c r="K3909" s="1061" t="s">
        <v>14849</v>
      </c>
      <c r="L3909" s="1061">
        <v>117.66</v>
      </c>
      <c r="M3909" s="1061">
        <v>117.66</v>
      </c>
      <c r="N3909" s="1061">
        <v>117.66</v>
      </c>
      <c r="O3909" s="1061">
        <v>117.66</v>
      </c>
      <c r="P3909" s="1061">
        <v>117.66</v>
      </c>
      <c r="Q3909" s="1061">
        <v>117.66</v>
      </c>
      <c r="R3909" s="1061">
        <v>117.66</v>
      </c>
      <c r="S3909" s="1061">
        <v>117.66</v>
      </c>
      <c r="T3909" s="1061">
        <v>117.66</v>
      </c>
      <c r="U3909" s="1061">
        <v>117.66</v>
      </c>
      <c r="V3909" s="1061">
        <v>117.66</v>
      </c>
      <c r="W3909" s="1061">
        <v>117.66</v>
      </c>
    </row>
    <row r="3910" spans="1:23">
      <c r="A3910" s="908"/>
      <c r="B3910" s="1061" t="s">
        <v>234</v>
      </c>
      <c r="C3910" s="1061" t="s">
        <v>235</v>
      </c>
      <c r="D3910" s="1061" t="s">
        <v>4972</v>
      </c>
      <c r="E3910" s="1061" t="s">
        <v>6371</v>
      </c>
      <c r="F3910" s="1061" t="s">
        <v>6086</v>
      </c>
      <c r="G3910" s="1061" t="s">
        <v>1739</v>
      </c>
      <c r="H3910" s="1061" t="s">
        <v>129</v>
      </c>
      <c r="I3910" s="1061" t="s">
        <v>21</v>
      </c>
      <c r="J3910" s="1061" t="s">
        <v>7975</v>
      </c>
      <c r="K3910" s="1061" t="s">
        <v>14849</v>
      </c>
      <c r="L3910" s="1061">
        <v>117.66</v>
      </c>
      <c r="M3910" s="1061">
        <v>117.66</v>
      </c>
      <c r="N3910" s="1061">
        <v>117.66</v>
      </c>
      <c r="O3910" s="1061">
        <v>117.66</v>
      </c>
      <c r="P3910" s="1061">
        <v>117.66</v>
      </c>
      <c r="Q3910" s="1061">
        <v>117.66</v>
      </c>
      <c r="R3910" s="1061">
        <v>117.66</v>
      </c>
      <c r="S3910" s="1061">
        <v>117.66</v>
      </c>
      <c r="T3910" s="1061">
        <v>117.66</v>
      </c>
      <c r="U3910" s="1061">
        <v>117.66</v>
      </c>
      <c r="V3910" s="1061">
        <v>117.66</v>
      </c>
      <c r="W3910" s="1061">
        <v>117.66</v>
      </c>
    </row>
    <row r="3911" spans="1:23">
      <c r="A3911" s="908"/>
      <c r="B3911" s="1061" t="s">
        <v>234</v>
      </c>
      <c r="C3911" s="1061" t="s">
        <v>235</v>
      </c>
      <c r="D3911" s="1061" t="s">
        <v>4972</v>
      </c>
      <c r="E3911" s="1061" t="s">
        <v>6372</v>
      </c>
      <c r="F3911" s="1061" t="s">
        <v>6086</v>
      </c>
      <c r="G3911" s="1061" t="s">
        <v>1739</v>
      </c>
      <c r="H3911" s="1061" t="s">
        <v>129</v>
      </c>
      <c r="I3911" s="1061" t="s">
        <v>21</v>
      </c>
      <c r="J3911" s="1061" t="s">
        <v>7975</v>
      </c>
      <c r="K3911" s="1061" t="s">
        <v>14849</v>
      </c>
      <c r="L3911" s="1061">
        <v>117.66</v>
      </c>
      <c r="M3911" s="1061">
        <v>117.66</v>
      </c>
      <c r="N3911" s="1061">
        <v>117.66</v>
      </c>
      <c r="O3911" s="1061">
        <v>117.66</v>
      </c>
      <c r="P3911" s="1061">
        <v>117.66</v>
      </c>
      <c r="Q3911" s="1061">
        <v>117.66</v>
      </c>
      <c r="R3911" s="1061">
        <v>117.66</v>
      </c>
      <c r="S3911" s="1061">
        <v>117.66</v>
      </c>
      <c r="T3911" s="1061">
        <v>117.66</v>
      </c>
      <c r="U3911" s="1061">
        <v>117.66</v>
      </c>
      <c r="V3911" s="1061">
        <v>117.66</v>
      </c>
      <c r="W3911" s="1061">
        <v>117.66</v>
      </c>
    </row>
    <row r="3912" spans="1:23">
      <c r="A3912" s="908"/>
      <c r="B3912" s="1061" t="s">
        <v>234</v>
      </c>
      <c r="C3912" s="1061" t="s">
        <v>235</v>
      </c>
      <c r="D3912" s="1061" t="s">
        <v>4972</v>
      </c>
      <c r="E3912" s="1061" t="s">
        <v>6373</v>
      </c>
      <c r="F3912" s="1061" t="s">
        <v>6086</v>
      </c>
      <c r="G3912" s="1061" t="s">
        <v>1739</v>
      </c>
      <c r="H3912" s="1061" t="s">
        <v>129</v>
      </c>
      <c r="I3912" s="1061" t="s">
        <v>21</v>
      </c>
      <c r="J3912" s="1061" t="s">
        <v>7975</v>
      </c>
      <c r="K3912" s="1061" t="s">
        <v>14849</v>
      </c>
      <c r="L3912" s="1061">
        <v>117.66</v>
      </c>
      <c r="M3912" s="1061">
        <v>117.66</v>
      </c>
      <c r="N3912" s="1061">
        <v>117.66</v>
      </c>
      <c r="O3912" s="1061">
        <v>117.66</v>
      </c>
      <c r="P3912" s="1061">
        <v>117.66</v>
      </c>
      <c r="Q3912" s="1061">
        <v>117.66</v>
      </c>
      <c r="R3912" s="1061">
        <v>117.66</v>
      </c>
      <c r="S3912" s="1061">
        <v>117.66</v>
      </c>
      <c r="T3912" s="1061">
        <v>117.66</v>
      </c>
      <c r="U3912" s="1061">
        <v>117.66</v>
      </c>
      <c r="V3912" s="1061">
        <v>117.66</v>
      </c>
      <c r="W3912" s="1061">
        <v>117.66</v>
      </c>
    </row>
    <row r="3913" spans="1:23">
      <c r="A3913" s="908"/>
      <c r="B3913" s="1061" t="s">
        <v>234</v>
      </c>
      <c r="C3913" s="1061" t="s">
        <v>235</v>
      </c>
      <c r="D3913" s="1061" t="s">
        <v>4972</v>
      </c>
      <c r="E3913" s="1061" t="s">
        <v>8757</v>
      </c>
      <c r="F3913" s="1061" t="s">
        <v>6086</v>
      </c>
      <c r="G3913" s="1061" t="s">
        <v>1739</v>
      </c>
      <c r="H3913" s="1061" t="s">
        <v>129</v>
      </c>
      <c r="I3913" s="1061" t="s">
        <v>21</v>
      </c>
      <c r="J3913" s="1061" t="s">
        <v>7975</v>
      </c>
      <c r="K3913" s="1061" t="s">
        <v>14849</v>
      </c>
      <c r="L3913" s="1061">
        <v>117.66</v>
      </c>
      <c r="M3913" s="1061">
        <v>117.66</v>
      </c>
      <c r="N3913" s="1061">
        <v>117.66</v>
      </c>
      <c r="O3913" s="1061">
        <v>117.66</v>
      </c>
      <c r="P3913" s="1061">
        <v>117.66</v>
      </c>
      <c r="Q3913" s="1061">
        <v>117.66</v>
      </c>
      <c r="R3913" s="1061">
        <v>117.66</v>
      </c>
      <c r="S3913" s="1061">
        <v>117.66</v>
      </c>
      <c r="T3913" s="1061">
        <v>117.66</v>
      </c>
      <c r="U3913" s="1061">
        <v>117.66</v>
      </c>
      <c r="V3913" s="1061">
        <v>117.66</v>
      </c>
      <c r="W3913" s="1061">
        <v>117.66</v>
      </c>
    </row>
    <row r="3914" spans="1:23">
      <c r="A3914" s="908"/>
      <c r="B3914" s="1061" t="s">
        <v>234</v>
      </c>
      <c r="C3914" s="1061" t="s">
        <v>235</v>
      </c>
      <c r="D3914" s="1061" t="s">
        <v>4972</v>
      </c>
      <c r="E3914" s="1061" t="s">
        <v>8758</v>
      </c>
      <c r="F3914" s="1061" t="s">
        <v>8759</v>
      </c>
      <c r="G3914" s="1061" t="s">
        <v>1739</v>
      </c>
      <c r="H3914" s="1061" t="s">
        <v>129</v>
      </c>
      <c r="I3914" s="1061" t="s">
        <v>21</v>
      </c>
      <c r="J3914" s="1061" t="s">
        <v>7975</v>
      </c>
      <c r="K3914" s="1061" t="s">
        <v>14849</v>
      </c>
      <c r="L3914" s="1061">
        <v>117.66</v>
      </c>
      <c r="M3914" s="1061">
        <v>117.66</v>
      </c>
      <c r="N3914" s="1061">
        <v>117.66</v>
      </c>
      <c r="O3914" s="1061">
        <v>117.66</v>
      </c>
      <c r="P3914" s="1061">
        <v>117.66</v>
      </c>
      <c r="Q3914" s="1061">
        <v>117.66</v>
      </c>
      <c r="R3914" s="1061">
        <v>117.66</v>
      </c>
      <c r="S3914" s="1061">
        <v>117.66</v>
      </c>
      <c r="T3914" s="1061">
        <v>117.66</v>
      </c>
      <c r="U3914" s="1061">
        <v>117.66</v>
      </c>
      <c r="V3914" s="1061">
        <v>117.66</v>
      </c>
      <c r="W3914" s="1061">
        <v>117.66</v>
      </c>
    </row>
    <row r="3915" spans="1:23">
      <c r="A3915" s="908"/>
      <c r="B3915" s="1061" t="s">
        <v>234</v>
      </c>
      <c r="C3915" s="1061" t="s">
        <v>235</v>
      </c>
      <c r="D3915" s="1061" t="s">
        <v>4972</v>
      </c>
      <c r="E3915" s="1061" t="s">
        <v>6374</v>
      </c>
      <c r="F3915" s="1061" t="s">
        <v>6375</v>
      </c>
      <c r="G3915" s="1061" t="s">
        <v>1739</v>
      </c>
      <c r="H3915" s="1061" t="s">
        <v>129</v>
      </c>
      <c r="I3915" s="1061" t="s">
        <v>21</v>
      </c>
      <c r="J3915" s="1061" t="s">
        <v>7975</v>
      </c>
      <c r="K3915" s="1061" t="s">
        <v>14849</v>
      </c>
      <c r="L3915" s="1061">
        <v>117.66</v>
      </c>
      <c r="M3915" s="1061">
        <v>117.66</v>
      </c>
      <c r="N3915" s="1061">
        <v>117.66</v>
      </c>
      <c r="O3915" s="1061">
        <v>117.66</v>
      </c>
      <c r="P3915" s="1061">
        <v>117.66</v>
      </c>
      <c r="Q3915" s="1061">
        <v>117.66</v>
      </c>
      <c r="R3915" s="1061">
        <v>117.66</v>
      </c>
      <c r="S3915" s="1061">
        <v>117.66</v>
      </c>
      <c r="T3915" s="1061">
        <v>117.66</v>
      </c>
      <c r="U3915" s="1061">
        <v>117.66</v>
      </c>
      <c r="V3915" s="1061">
        <v>117.66</v>
      </c>
      <c r="W3915" s="1061">
        <v>117.66</v>
      </c>
    </row>
    <row r="3916" spans="1:23">
      <c r="A3916" s="908"/>
      <c r="B3916" s="1061" t="s">
        <v>234</v>
      </c>
      <c r="C3916" s="1061" t="s">
        <v>235</v>
      </c>
      <c r="D3916" s="1061" t="s">
        <v>4972</v>
      </c>
      <c r="E3916" s="1061" t="s">
        <v>8760</v>
      </c>
      <c r="F3916" s="1061" t="s">
        <v>8761</v>
      </c>
      <c r="G3916" s="1061" t="s">
        <v>1739</v>
      </c>
      <c r="H3916" s="1061" t="s">
        <v>129</v>
      </c>
      <c r="I3916" s="1061" t="s">
        <v>21</v>
      </c>
      <c r="J3916" s="1061" t="s">
        <v>7975</v>
      </c>
      <c r="K3916" s="1061" t="s">
        <v>14849</v>
      </c>
      <c r="L3916" s="1061">
        <v>117.66</v>
      </c>
      <c r="M3916" s="1061">
        <v>117.66</v>
      </c>
      <c r="N3916" s="1061">
        <v>117.66</v>
      </c>
      <c r="O3916" s="1061">
        <v>117.66</v>
      </c>
      <c r="P3916" s="1061">
        <v>117.66</v>
      </c>
      <c r="Q3916" s="1061">
        <v>117.66</v>
      </c>
      <c r="R3916" s="1061">
        <v>117.66</v>
      </c>
      <c r="S3916" s="1061">
        <v>117.66</v>
      </c>
      <c r="T3916" s="1061">
        <v>117.66</v>
      </c>
      <c r="U3916" s="1061">
        <v>117.66</v>
      </c>
      <c r="V3916" s="1061">
        <v>117.66</v>
      </c>
      <c r="W3916" s="1061">
        <v>117.66</v>
      </c>
    </row>
    <row r="3917" spans="1:23">
      <c r="A3917" s="908"/>
      <c r="B3917" s="1061" t="s">
        <v>234</v>
      </c>
      <c r="C3917" s="1061" t="s">
        <v>235</v>
      </c>
      <c r="D3917" s="1061" t="s">
        <v>4972</v>
      </c>
      <c r="E3917" s="1061" t="s">
        <v>6376</v>
      </c>
      <c r="F3917" s="1061" t="s">
        <v>6377</v>
      </c>
      <c r="G3917" s="1061" t="s">
        <v>1739</v>
      </c>
      <c r="H3917" s="1061" t="s">
        <v>129</v>
      </c>
      <c r="I3917" s="1061" t="s">
        <v>21</v>
      </c>
      <c r="J3917" s="1061" t="s">
        <v>7975</v>
      </c>
      <c r="K3917" s="1061" t="s">
        <v>14849</v>
      </c>
      <c r="L3917" s="1061">
        <v>117.66</v>
      </c>
      <c r="M3917" s="1061">
        <v>117.66</v>
      </c>
      <c r="N3917" s="1061">
        <v>117.66</v>
      </c>
      <c r="O3917" s="1061">
        <v>117.66</v>
      </c>
      <c r="P3917" s="1061">
        <v>117.66</v>
      </c>
      <c r="Q3917" s="1061">
        <v>117.66</v>
      </c>
      <c r="R3917" s="1061">
        <v>117.66</v>
      </c>
      <c r="S3917" s="1061">
        <v>117.66</v>
      </c>
      <c r="T3917" s="1061">
        <v>117.66</v>
      </c>
      <c r="U3917" s="1061">
        <v>117.66</v>
      </c>
      <c r="V3917" s="1061">
        <v>117.66</v>
      </c>
      <c r="W3917" s="1061">
        <v>117.66</v>
      </c>
    </row>
    <row r="3918" spans="1:23">
      <c r="A3918" s="908"/>
      <c r="B3918" s="1061" t="s">
        <v>234</v>
      </c>
      <c r="C3918" s="1061" t="s">
        <v>235</v>
      </c>
      <c r="D3918" s="1061" t="s">
        <v>4972</v>
      </c>
      <c r="E3918" s="1061" t="s">
        <v>6087</v>
      </c>
      <c r="F3918" s="1061" t="s">
        <v>6088</v>
      </c>
      <c r="G3918" s="1061" t="s">
        <v>1739</v>
      </c>
      <c r="H3918" s="1061" t="s">
        <v>129</v>
      </c>
      <c r="I3918" s="1061" t="s">
        <v>21</v>
      </c>
      <c r="J3918" s="1061" t="s">
        <v>7975</v>
      </c>
      <c r="K3918" s="1061" t="s">
        <v>14849</v>
      </c>
      <c r="L3918" s="1061">
        <v>117.66</v>
      </c>
      <c r="M3918" s="1061">
        <v>117.66</v>
      </c>
      <c r="N3918" s="1061">
        <v>117.66</v>
      </c>
      <c r="O3918" s="1061">
        <v>117.66</v>
      </c>
      <c r="P3918" s="1061">
        <v>117.66</v>
      </c>
      <c r="Q3918" s="1061">
        <v>117.66</v>
      </c>
      <c r="R3918" s="1061">
        <v>117.66</v>
      </c>
      <c r="S3918" s="1061">
        <v>117.66</v>
      </c>
      <c r="T3918" s="1061">
        <v>117.66</v>
      </c>
      <c r="U3918" s="1061">
        <v>117.66</v>
      </c>
      <c r="V3918" s="1061">
        <v>117.66</v>
      </c>
      <c r="W3918" s="1061">
        <v>117.66</v>
      </c>
    </row>
    <row r="3919" spans="1:23">
      <c r="A3919" s="908"/>
      <c r="B3919" s="1061" t="s">
        <v>234</v>
      </c>
      <c r="C3919" s="1061" t="s">
        <v>235</v>
      </c>
      <c r="D3919" s="1061" t="s">
        <v>4972</v>
      </c>
      <c r="E3919" s="1061" t="s">
        <v>8762</v>
      </c>
      <c r="F3919" s="1061" t="s">
        <v>8763</v>
      </c>
      <c r="G3919" s="1061" t="s">
        <v>1739</v>
      </c>
      <c r="H3919" s="1061" t="s">
        <v>129</v>
      </c>
      <c r="I3919" s="1061" t="s">
        <v>21</v>
      </c>
      <c r="J3919" s="1061" t="s">
        <v>7975</v>
      </c>
      <c r="K3919" s="1061" t="s">
        <v>14849</v>
      </c>
      <c r="L3919" s="1061">
        <v>117.66</v>
      </c>
      <c r="M3919" s="1061">
        <v>117.66</v>
      </c>
      <c r="N3919" s="1061">
        <v>117.66</v>
      </c>
      <c r="O3919" s="1061">
        <v>117.66</v>
      </c>
      <c r="P3919" s="1061">
        <v>117.66</v>
      </c>
      <c r="Q3919" s="1061">
        <v>117.66</v>
      </c>
      <c r="R3919" s="1061">
        <v>117.66</v>
      </c>
      <c r="S3919" s="1061">
        <v>117.66</v>
      </c>
      <c r="T3919" s="1061">
        <v>117.66</v>
      </c>
      <c r="U3919" s="1061">
        <v>117.66</v>
      </c>
      <c r="V3919" s="1061">
        <v>117.66</v>
      </c>
      <c r="W3919" s="1061">
        <v>117.66</v>
      </c>
    </row>
    <row r="3920" spans="1:23">
      <c r="A3920" s="908"/>
      <c r="B3920" s="1061" t="s">
        <v>234</v>
      </c>
      <c r="C3920" s="1061" t="s">
        <v>235</v>
      </c>
      <c r="D3920" s="1061" t="s">
        <v>4972</v>
      </c>
      <c r="E3920" s="1061" t="s">
        <v>8764</v>
      </c>
      <c r="F3920" s="1061" t="s">
        <v>10630</v>
      </c>
      <c r="G3920" s="1061" t="s">
        <v>1739</v>
      </c>
      <c r="H3920" s="1061" t="s">
        <v>129</v>
      </c>
      <c r="I3920" s="1061" t="s">
        <v>21</v>
      </c>
      <c r="J3920" s="1061" t="s">
        <v>7975</v>
      </c>
      <c r="K3920" s="1061" t="s">
        <v>14849</v>
      </c>
      <c r="L3920" s="1061">
        <v>117.66</v>
      </c>
      <c r="M3920" s="1061">
        <v>117.66</v>
      </c>
      <c r="N3920" s="1061">
        <v>117.66</v>
      </c>
      <c r="O3920" s="1061">
        <v>117.66</v>
      </c>
      <c r="P3920" s="1061">
        <v>117.66</v>
      </c>
      <c r="Q3920" s="1061">
        <v>117.66</v>
      </c>
      <c r="R3920" s="1061">
        <v>117.66</v>
      </c>
      <c r="S3920" s="1061">
        <v>117.66</v>
      </c>
      <c r="T3920" s="1061">
        <v>117.66</v>
      </c>
      <c r="U3920" s="1061">
        <v>117.66</v>
      </c>
      <c r="V3920" s="1061">
        <v>117.66</v>
      </c>
      <c r="W3920" s="1061">
        <v>117.66</v>
      </c>
    </row>
    <row r="3921" spans="1:23">
      <c r="A3921" s="908"/>
      <c r="B3921" s="1061" t="s">
        <v>234</v>
      </c>
      <c r="C3921" s="1061" t="s">
        <v>235</v>
      </c>
      <c r="D3921" s="1061" t="s">
        <v>4972</v>
      </c>
      <c r="E3921" s="1061" t="s">
        <v>6378</v>
      </c>
      <c r="F3921" s="1061" t="s">
        <v>6379</v>
      </c>
      <c r="G3921" s="1061" t="s">
        <v>1739</v>
      </c>
      <c r="H3921" s="1061" t="s">
        <v>129</v>
      </c>
      <c r="I3921" s="1061" t="s">
        <v>21</v>
      </c>
      <c r="J3921" s="1061" t="s">
        <v>7975</v>
      </c>
      <c r="K3921" s="1061" t="s">
        <v>14849</v>
      </c>
      <c r="L3921" s="1061">
        <v>117.66</v>
      </c>
      <c r="M3921" s="1061">
        <v>117.66</v>
      </c>
      <c r="N3921" s="1061">
        <v>117.66</v>
      </c>
      <c r="O3921" s="1061">
        <v>117.66</v>
      </c>
      <c r="P3921" s="1061">
        <v>117.66</v>
      </c>
      <c r="Q3921" s="1061">
        <v>117.66</v>
      </c>
      <c r="R3921" s="1061">
        <v>117.66</v>
      </c>
      <c r="S3921" s="1061">
        <v>117.66</v>
      </c>
      <c r="T3921" s="1061">
        <v>117.66</v>
      </c>
      <c r="U3921" s="1061">
        <v>117.66</v>
      </c>
      <c r="V3921" s="1061">
        <v>117.66</v>
      </c>
      <c r="W3921" s="1061">
        <v>117.66</v>
      </c>
    </row>
    <row r="3922" spans="1:23">
      <c r="A3922" s="908"/>
      <c r="B3922" s="1061" t="s">
        <v>234</v>
      </c>
      <c r="C3922" s="1061" t="s">
        <v>235</v>
      </c>
      <c r="D3922" s="1061" t="s">
        <v>4972</v>
      </c>
      <c r="E3922" s="1061" t="s">
        <v>8765</v>
      </c>
      <c r="F3922" s="1061" t="s">
        <v>8766</v>
      </c>
      <c r="G3922" s="1061" t="s">
        <v>1739</v>
      </c>
      <c r="H3922" s="1061" t="s">
        <v>129</v>
      </c>
      <c r="I3922" s="1061" t="s">
        <v>21</v>
      </c>
      <c r="J3922" s="1061" t="s">
        <v>7975</v>
      </c>
      <c r="K3922" s="1061" t="s">
        <v>14849</v>
      </c>
      <c r="L3922" s="1061">
        <v>117.66</v>
      </c>
      <c r="M3922" s="1061">
        <v>117.66</v>
      </c>
      <c r="N3922" s="1061">
        <v>117.66</v>
      </c>
      <c r="O3922" s="1061">
        <v>117.66</v>
      </c>
      <c r="P3922" s="1061">
        <v>117.66</v>
      </c>
      <c r="Q3922" s="1061">
        <v>117.66</v>
      </c>
      <c r="R3922" s="1061">
        <v>117.66</v>
      </c>
      <c r="S3922" s="1061">
        <v>117.66</v>
      </c>
      <c r="T3922" s="1061">
        <v>117.66</v>
      </c>
      <c r="U3922" s="1061">
        <v>117.66</v>
      </c>
      <c r="V3922" s="1061">
        <v>117.66</v>
      </c>
      <c r="W3922" s="1061">
        <v>117.66</v>
      </c>
    </row>
    <row r="3923" spans="1:23">
      <c r="A3923" s="908"/>
      <c r="B3923" s="1061" t="s">
        <v>234</v>
      </c>
      <c r="C3923" s="1061" t="s">
        <v>235</v>
      </c>
      <c r="D3923" s="1061" t="s">
        <v>4972</v>
      </c>
      <c r="E3923" s="1061" t="s">
        <v>8236</v>
      </c>
      <c r="F3923" s="1061" t="s">
        <v>8237</v>
      </c>
      <c r="G3923" s="1061" t="s">
        <v>1739</v>
      </c>
      <c r="H3923" s="1061" t="s">
        <v>129</v>
      </c>
      <c r="I3923" s="1061" t="s">
        <v>21</v>
      </c>
      <c r="J3923" s="1061" t="s">
        <v>7975</v>
      </c>
      <c r="K3923" s="1061" t="s">
        <v>14849</v>
      </c>
      <c r="L3923" s="1061">
        <v>133.01</v>
      </c>
      <c r="M3923" s="1061">
        <v>133.01</v>
      </c>
      <c r="N3923" s="1061">
        <v>133.01</v>
      </c>
      <c r="O3923" s="1061">
        <v>133.01</v>
      </c>
      <c r="P3923" s="1061">
        <v>133.01</v>
      </c>
      <c r="Q3923" s="1061">
        <v>133.01</v>
      </c>
      <c r="R3923" s="1061">
        <v>133.01</v>
      </c>
      <c r="S3923" s="1061">
        <v>133.01</v>
      </c>
      <c r="T3923" s="1061">
        <v>133.01</v>
      </c>
      <c r="U3923" s="1061">
        <v>133.01</v>
      </c>
      <c r="V3923" s="1061">
        <v>133.01</v>
      </c>
      <c r="W3923" s="1061">
        <v>133.01</v>
      </c>
    </row>
    <row r="3924" spans="1:23">
      <c r="A3924" s="908"/>
      <c r="B3924" s="1061" t="s">
        <v>234</v>
      </c>
      <c r="C3924" s="1061" t="s">
        <v>235</v>
      </c>
      <c r="D3924" s="1061" t="s">
        <v>4972</v>
      </c>
      <c r="E3924" s="1061" t="s">
        <v>8238</v>
      </c>
      <c r="F3924" s="1061" t="s">
        <v>8239</v>
      </c>
      <c r="G3924" s="1061" t="s">
        <v>1739</v>
      </c>
      <c r="H3924" s="1061" t="s">
        <v>129</v>
      </c>
      <c r="I3924" s="1061" t="s">
        <v>21</v>
      </c>
      <c r="J3924" s="1061" t="s">
        <v>7975</v>
      </c>
      <c r="K3924" s="1061" t="s">
        <v>14849</v>
      </c>
      <c r="L3924" s="1061">
        <v>133.01</v>
      </c>
      <c r="M3924" s="1061">
        <v>133.01</v>
      </c>
      <c r="N3924" s="1061">
        <v>133.01</v>
      </c>
      <c r="O3924" s="1061">
        <v>133.01</v>
      </c>
      <c r="P3924" s="1061">
        <v>133.01</v>
      </c>
      <c r="Q3924" s="1061">
        <v>133.01</v>
      </c>
      <c r="R3924" s="1061">
        <v>133.01</v>
      </c>
      <c r="S3924" s="1061">
        <v>133.01</v>
      </c>
      <c r="T3924" s="1061">
        <v>133.01</v>
      </c>
      <c r="U3924" s="1061">
        <v>133.01</v>
      </c>
      <c r="V3924" s="1061">
        <v>133.01</v>
      </c>
      <c r="W3924" s="1061">
        <v>133.01</v>
      </c>
    </row>
    <row r="3925" spans="1:23">
      <c r="A3925" s="908"/>
      <c r="B3925" s="1061" t="s">
        <v>234</v>
      </c>
      <c r="C3925" s="1061" t="s">
        <v>235</v>
      </c>
      <c r="D3925" s="1061" t="s">
        <v>4972</v>
      </c>
      <c r="E3925" s="1061" t="s">
        <v>6089</v>
      </c>
      <c r="F3925" s="1061" t="s">
        <v>6090</v>
      </c>
      <c r="G3925" s="1061" t="s">
        <v>1739</v>
      </c>
      <c r="H3925" s="1061" t="s">
        <v>129</v>
      </c>
      <c r="I3925" s="1061" t="s">
        <v>21</v>
      </c>
      <c r="J3925" s="1061" t="s">
        <v>7975</v>
      </c>
      <c r="K3925" s="1061" t="s">
        <v>14849</v>
      </c>
      <c r="L3925" s="1061">
        <v>117.66</v>
      </c>
      <c r="M3925" s="1061">
        <v>117.66</v>
      </c>
      <c r="N3925" s="1061">
        <v>117.66</v>
      </c>
      <c r="O3925" s="1061">
        <v>117.66</v>
      </c>
      <c r="P3925" s="1061">
        <v>117.66</v>
      </c>
      <c r="Q3925" s="1061">
        <v>117.66</v>
      </c>
      <c r="R3925" s="1061">
        <v>117.66</v>
      </c>
      <c r="S3925" s="1061">
        <v>117.66</v>
      </c>
      <c r="T3925" s="1061">
        <v>117.66</v>
      </c>
      <c r="U3925" s="1061">
        <v>117.66</v>
      </c>
      <c r="V3925" s="1061">
        <v>117.66</v>
      </c>
      <c r="W3925" s="1061">
        <v>117.66</v>
      </c>
    </row>
    <row r="3926" spans="1:23">
      <c r="A3926" s="908"/>
      <c r="B3926" s="1061" t="s">
        <v>234</v>
      </c>
      <c r="C3926" s="1061" t="s">
        <v>235</v>
      </c>
      <c r="D3926" s="1061" t="s">
        <v>4972</v>
      </c>
      <c r="E3926" s="1061" t="s">
        <v>6380</v>
      </c>
      <c r="F3926" s="1061" t="s">
        <v>6381</v>
      </c>
      <c r="G3926" s="1061" t="s">
        <v>1739</v>
      </c>
      <c r="H3926" s="1061" t="s">
        <v>129</v>
      </c>
      <c r="I3926" s="1061" t="s">
        <v>21</v>
      </c>
      <c r="J3926" s="1061" t="s">
        <v>7975</v>
      </c>
      <c r="K3926" s="1061" t="s">
        <v>14849</v>
      </c>
      <c r="L3926" s="1061">
        <v>117.66</v>
      </c>
      <c r="M3926" s="1061">
        <v>117.66</v>
      </c>
      <c r="N3926" s="1061">
        <v>117.66</v>
      </c>
      <c r="O3926" s="1061">
        <v>117.66</v>
      </c>
      <c r="P3926" s="1061">
        <v>117.66</v>
      </c>
      <c r="Q3926" s="1061">
        <v>117.66</v>
      </c>
      <c r="R3926" s="1061">
        <v>117.66</v>
      </c>
      <c r="S3926" s="1061">
        <v>117.66</v>
      </c>
      <c r="T3926" s="1061">
        <v>117.66</v>
      </c>
      <c r="U3926" s="1061">
        <v>117.66</v>
      </c>
      <c r="V3926" s="1061">
        <v>117.66</v>
      </c>
      <c r="W3926" s="1061">
        <v>117.66</v>
      </c>
    </row>
    <row r="3927" spans="1:23">
      <c r="A3927" s="908"/>
      <c r="B3927" s="1061" t="s">
        <v>234</v>
      </c>
      <c r="C3927" s="1061" t="s">
        <v>235</v>
      </c>
      <c r="D3927" s="1061" t="s">
        <v>4972</v>
      </c>
      <c r="E3927" s="1061" t="s">
        <v>8767</v>
      </c>
      <c r="F3927" s="1061" t="s">
        <v>8768</v>
      </c>
      <c r="G3927" s="1061" t="s">
        <v>1739</v>
      </c>
      <c r="H3927" s="1061" t="s">
        <v>129</v>
      </c>
      <c r="I3927" s="1061" t="s">
        <v>21</v>
      </c>
      <c r="J3927" s="1061" t="s">
        <v>7975</v>
      </c>
      <c r="K3927" s="1061" t="s">
        <v>14849</v>
      </c>
      <c r="L3927" s="1061">
        <v>117.66</v>
      </c>
      <c r="M3927" s="1061">
        <v>117.66</v>
      </c>
      <c r="N3927" s="1061">
        <v>117.66</v>
      </c>
      <c r="O3927" s="1061">
        <v>117.66</v>
      </c>
      <c r="P3927" s="1061">
        <v>117.66</v>
      </c>
      <c r="Q3927" s="1061">
        <v>117.66</v>
      </c>
      <c r="R3927" s="1061">
        <v>117.66</v>
      </c>
      <c r="S3927" s="1061">
        <v>117.66</v>
      </c>
      <c r="T3927" s="1061">
        <v>117.66</v>
      </c>
      <c r="U3927" s="1061">
        <v>117.66</v>
      </c>
      <c r="V3927" s="1061">
        <v>117.66</v>
      </c>
      <c r="W3927" s="1061">
        <v>117.66</v>
      </c>
    </row>
    <row r="3928" spans="1:23">
      <c r="A3928" s="908"/>
      <c r="B3928" s="1061" t="s">
        <v>234</v>
      </c>
      <c r="C3928" s="1061" t="s">
        <v>235</v>
      </c>
      <c r="D3928" s="1061" t="s">
        <v>4972</v>
      </c>
      <c r="E3928" s="1061" t="s">
        <v>8240</v>
      </c>
      <c r="F3928" s="1061" t="s">
        <v>8241</v>
      </c>
      <c r="G3928" s="1061" t="s">
        <v>1739</v>
      </c>
      <c r="H3928" s="1061" t="s">
        <v>129</v>
      </c>
      <c r="I3928" s="1061" t="s">
        <v>21</v>
      </c>
      <c r="J3928" s="1061" t="s">
        <v>7975</v>
      </c>
      <c r="K3928" s="1061" t="s">
        <v>14849</v>
      </c>
      <c r="L3928" s="1061">
        <v>133.01</v>
      </c>
      <c r="M3928" s="1061">
        <v>133.01</v>
      </c>
      <c r="N3928" s="1061">
        <v>133.01</v>
      </c>
      <c r="O3928" s="1061">
        <v>133.01</v>
      </c>
      <c r="P3928" s="1061">
        <v>133.01</v>
      </c>
      <c r="Q3928" s="1061">
        <v>133.01</v>
      </c>
      <c r="R3928" s="1061">
        <v>133.01</v>
      </c>
      <c r="S3928" s="1061">
        <v>133.01</v>
      </c>
      <c r="T3928" s="1061">
        <v>133.01</v>
      </c>
      <c r="U3928" s="1061">
        <v>133.01</v>
      </c>
      <c r="V3928" s="1061">
        <v>133.01</v>
      </c>
      <c r="W3928" s="1061">
        <v>133.01</v>
      </c>
    </row>
    <row r="3929" spans="1:23">
      <c r="A3929" s="908"/>
      <c r="B3929" s="1061" t="s">
        <v>234</v>
      </c>
      <c r="C3929" s="1061" t="s">
        <v>235</v>
      </c>
      <c r="D3929" s="1061" t="s">
        <v>4972</v>
      </c>
      <c r="E3929" s="1061" t="s">
        <v>8242</v>
      </c>
      <c r="F3929" s="1061" t="s">
        <v>8243</v>
      </c>
      <c r="G3929" s="1061" t="s">
        <v>1739</v>
      </c>
      <c r="H3929" s="1061" t="s">
        <v>129</v>
      </c>
      <c r="I3929" s="1061" t="s">
        <v>21</v>
      </c>
      <c r="J3929" s="1061" t="s">
        <v>7975</v>
      </c>
      <c r="K3929" s="1061" t="s">
        <v>14849</v>
      </c>
      <c r="L3929" s="1061">
        <v>133.01</v>
      </c>
      <c r="M3929" s="1061">
        <v>133.01</v>
      </c>
      <c r="N3929" s="1061">
        <v>133.01</v>
      </c>
      <c r="O3929" s="1061">
        <v>133.01</v>
      </c>
      <c r="P3929" s="1061">
        <v>133.01</v>
      </c>
      <c r="Q3929" s="1061">
        <v>133.01</v>
      </c>
      <c r="R3929" s="1061">
        <v>133.01</v>
      </c>
      <c r="S3929" s="1061">
        <v>133.01</v>
      </c>
      <c r="T3929" s="1061">
        <v>133.01</v>
      </c>
      <c r="U3929" s="1061">
        <v>133.01</v>
      </c>
      <c r="V3929" s="1061">
        <v>133.01</v>
      </c>
      <c r="W3929" s="1061">
        <v>133.01</v>
      </c>
    </row>
    <row r="3930" spans="1:23">
      <c r="A3930" s="908"/>
      <c r="B3930" s="1061" t="s">
        <v>234</v>
      </c>
      <c r="C3930" s="1061" t="s">
        <v>235</v>
      </c>
      <c r="D3930" s="1061" t="s">
        <v>4972</v>
      </c>
      <c r="E3930" s="1061" t="s">
        <v>8244</v>
      </c>
      <c r="F3930" s="1061" t="s">
        <v>8245</v>
      </c>
      <c r="G3930" s="1061" t="s">
        <v>1739</v>
      </c>
      <c r="H3930" s="1061" t="s">
        <v>129</v>
      </c>
      <c r="I3930" s="1061" t="s">
        <v>21</v>
      </c>
      <c r="J3930" s="1061" t="s">
        <v>7975</v>
      </c>
      <c r="K3930" s="1061" t="s">
        <v>14849</v>
      </c>
      <c r="L3930" s="1061">
        <v>133.01</v>
      </c>
      <c r="M3930" s="1061">
        <v>133.01</v>
      </c>
      <c r="N3930" s="1061">
        <v>133.01</v>
      </c>
      <c r="O3930" s="1061">
        <v>133.01</v>
      </c>
      <c r="P3930" s="1061">
        <v>133.01</v>
      </c>
      <c r="Q3930" s="1061">
        <v>133.01</v>
      </c>
      <c r="R3930" s="1061">
        <v>133.01</v>
      </c>
      <c r="S3930" s="1061">
        <v>133.01</v>
      </c>
      <c r="T3930" s="1061">
        <v>133.01</v>
      </c>
      <c r="U3930" s="1061">
        <v>133.01</v>
      </c>
      <c r="V3930" s="1061">
        <v>133.01</v>
      </c>
      <c r="W3930" s="1061">
        <v>133.01</v>
      </c>
    </row>
    <row r="3931" spans="1:23">
      <c r="A3931" s="908"/>
      <c r="B3931" s="1061" t="s">
        <v>234</v>
      </c>
      <c r="C3931" s="1061" t="s">
        <v>235</v>
      </c>
      <c r="D3931" s="1061" t="s">
        <v>4972</v>
      </c>
      <c r="E3931" s="1061" t="s">
        <v>8246</v>
      </c>
      <c r="F3931" s="1061" t="s">
        <v>9651</v>
      </c>
      <c r="G3931" s="1061" t="s">
        <v>1739</v>
      </c>
      <c r="H3931" s="1061" t="s">
        <v>129</v>
      </c>
      <c r="I3931" s="1061" t="s">
        <v>21</v>
      </c>
      <c r="J3931" s="1061" t="s">
        <v>7975</v>
      </c>
      <c r="K3931" s="1061" t="s">
        <v>14849</v>
      </c>
      <c r="L3931" s="1061">
        <v>133.01</v>
      </c>
      <c r="M3931" s="1061">
        <v>133.01</v>
      </c>
      <c r="N3931" s="1061">
        <v>133.01</v>
      </c>
      <c r="O3931" s="1061">
        <v>133.01</v>
      </c>
      <c r="P3931" s="1061">
        <v>133.01</v>
      </c>
      <c r="Q3931" s="1061">
        <v>133.01</v>
      </c>
      <c r="R3931" s="1061">
        <v>133.01</v>
      </c>
      <c r="S3931" s="1061">
        <v>133.01</v>
      </c>
      <c r="T3931" s="1061">
        <v>133.01</v>
      </c>
      <c r="U3931" s="1061">
        <v>133.01</v>
      </c>
      <c r="V3931" s="1061">
        <v>133.01</v>
      </c>
      <c r="W3931" s="1061">
        <v>133.01</v>
      </c>
    </row>
    <row r="3932" spans="1:23">
      <c r="A3932" s="908"/>
      <c r="B3932" s="1061" t="s">
        <v>234</v>
      </c>
      <c r="C3932" s="1061" t="s">
        <v>235</v>
      </c>
      <c r="D3932" s="1061" t="s">
        <v>4972</v>
      </c>
      <c r="E3932" s="1061" t="s">
        <v>8769</v>
      </c>
      <c r="F3932" s="1061" t="s">
        <v>8770</v>
      </c>
      <c r="G3932" s="1061" t="s">
        <v>1739</v>
      </c>
      <c r="H3932" s="1061" t="s">
        <v>129</v>
      </c>
      <c r="I3932" s="1061" t="s">
        <v>21</v>
      </c>
      <c r="J3932" s="1061" t="s">
        <v>7975</v>
      </c>
      <c r="K3932" s="1061" t="s">
        <v>14849</v>
      </c>
      <c r="L3932" s="1061">
        <v>117.66</v>
      </c>
      <c r="M3932" s="1061">
        <v>117.66</v>
      </c>
      <c r="N3932" s="1061">
        <v>117.66</v>
      </c>
      <c r="O3932" s="1061">
        <v>117.66</v>
      </c>
      <c r="P3932" s="1061">
        <v>117.66</v>
      </c>
      <c r="Q3932" s="1061">
        <v>117.66</v>
      </c>
      <c r="R3932" s="1061">
        <v>117.66</v>
      </c>
      <c r="S3932" s="1061">
        <v>117.66</v>
      </c>
      <c r="T3932" s="1061">
        <v>117.66</v>
      </c>
      <c r="U3932" s="1061">
        <v>117.66</v>
      </c>
      <c r="V3932" s="1061">
        <v>117.66</v>
      </c>
      <c r="W3932" s="1061">
        <v>117.66</v>
      </c>
    </row>
    <row r="3933" spans="1:23">
      <c r="A3933" s="908"/>
      <c r="B3933" s="1061" t="s">
        <v>234</v>
      </c>
      <c r="C3933" s="1061" t="s">
        <v>235</v>
      </c>
      <c r="D3933" s="1061" t="s">
        <v>4972</v>
      </c>
      <c r="E3933" s="1061" t="s">
        <v>9652</v>
      </c>
      <c r="F3933" s="1061" t="s">
        <v>9653</v>
      </c>
      <c r="G3933" s="1061" t="s">
        <v>1739</v>
      </c>
      <c r="H3933" s="1061" t="s">
        <v>129</v>
      </c>
      <c r="I3933" s="1061" t="s">
        <v>21</v>
      </c>
      <c r="J3933" s="1061" t="s">
        <v>7975</v>
      </c>
      <c r="K3933" s="1061" t="s">
        <v>14849</v>
      </c>
      <c r="L3933" s="1061">
        <v>117.66</v>
      </c>
      <c r="M3933" s="1061">
        <v>117.66</v>
      </c>
      <c r="N3933" s="1061">
        <v>117.66</v>
      </c>
      <c r="O3933" s="1061">
        <v>117.66</v>
      </c>
      <c r="P3933" s="1061">
        <v>117.66</v>
      </c>
      <c r="Q3933" s="1061">
        <v>117.66</v>
      </c>
      <c r="R3933" s="1061">
        <v>117.66</v>
      </c>
      <c r="S3933" s="1061">
        <v>117.66</v>
      </c>
      <c r="T3933" s="1061">
        <v>117.66</v>
      </c>
      <c r="U3933" s="1061">
        <v>117.66</v>
      </c>
      <c r="V3933" s="1061">
        <v>117.66</v>
      </c>
      <c r="W3933" s="1061">
        <v>117.66</v>
      </c>
    </row>
    <row r="3934" spans="1:23">
      <c r="A3934" s="908"/>
      <c r="B3934" s="1061" t="s">
        <v>234</v>
      </c>
      <c r="C3934" s="1061" t="s">
        <v>235</v>
      </c>
      <c r="D3934" s="1061" t="s">
        <v>4972</v>
      </c>
      <c r="E3934" s="1061" t="s">
        <v>8771</v>
      </c>
      <c r="F3934" s="1061" t="s">
        <v>8772</v>
      </c>
      <c r="G3934" s="1061" t="s">
        <v>1739</v>
      </c>
      <c r="H3934" s="1061" t="s">
        <v>129</v>
      </c>
      <c r="I3934" s="1061" t="s">
        <v>21</v>
      </c>
      <c r="J3934" s="1061" t="s">
        <v>7975</v>
      </c>
      <c r="K3934" s="1061" t="s">
        <v>14849</v>
      </c>
      <c r="L3934" s="1061">
        <v>117.66</v>
      </c>
      <c r="M3934" s="1061">
        <v>117.66</v>
      </c>
      <c r="N3934" s="1061">
        <v>117.66</v>
      </c>
      <c r="O3934" s="1061">
        <v>117.66</v>
      </c>
      <c r="P3934" s="1061">
        <v>117.66</v>
      </c>
      <c r="Q3934" s="1061">
        <v>117.66</v>
      </c>
      <c r="R3934" s="1061">
        <v>117.66</v>
      </c>
      <c r="S3934" s="1061">
        <v>117.66</v>
      </c>
      <c r="T3934" s="1061">
        <v>117.66</v>
      </c>
      <c r="U3934" s="1061">
        <v>117.66</v>
      </c>
      <c r="V3934" s="1061">
        <v>117.66</v>
      </c>
      <c r="W3934" s="1061">
        <v>117.66</v>
      </c>
    </row>
    <row r="3935" spans="1:23">
      <c r="A3935" s="908"/>
      <c r="B3935" s="1061" t="s">
        <v>234</v>
      </c>
      <c r="C3935" s="1061" t="s">
        <v>235</v>
      </c>
      <c r="D3935" s="1061" t="s">
        <v>4972</v>
      </c>
      <c r="E3935" s="1061" t="s">
        <v>8773</v>
      </c>
      <c r="F3935" s="1061" t="s">
        <v>8774</v>
      </c>
      <c r="G3935" s="1061" t="s">
        <v>1739</v>
      </c>
      <c r="H3935" s="1061" t="s">
        <v>129</v>
      </c>
      <c r="I3935" s="1061" t="s">
        <v>21</v>
      </c>
      <c r="J3935" s="1061" t="s">
        <v>7975</v>
      </c>
      <c r="K3935" s="1061" t="s">
        <v>14849</v>
      </c>
      <c r="L3935" s="1061">
        <v>167.34</v>
      </c>
      <c r="M3935" s="1061">
        <v>167.34</v>
      </c>
      <c r="N3935" s="1061">
        <v>167.34</v>
      </c>
      <c r="O3935" s="1061">
        <v>167.34</v>
      </c>
      <c r="P3935" s="1061">
        <v>167.34</v>
      </c>
      <c r="Q3935" s="1061">
        <v>167.34</v>
      </c>
      <c r="R3935" s="1061">
        <v>167.34</v>
      </c>
      <c r="S3935" s="1061">
        <v>167.34</v>
      </c>
      <c r="T3935" s="1061">
        <v>167.34</v>
      </c>
      <c r="U3935" s="1061">
        <v>167.34</v>
      </c>
      <c r="V3935" s="1061">
        <v>167.34</v>
      </c>
      <c r="W3935" s="1061">
        <v>167.34</v>
      </c>
    </row>
    <row r="3936" spans="1:23">
      <c r="A3936" s="908"/>
      <c r="B3936" s="1061" t="s">
        <v>234</v>
      </c>
      <c r="C3936" s="1061" t="s">
        <v>235</v>
      </c>
      <c r="D3936" s="1061" t="s">
        <v>4972</v>
      </c>
      <c r="E3936" s="1061" t="s">
        <v>8775</v>
      </c>
      <c r="F3936" s="1061" t="s">
        <v>8776</v>
      </c>
      <c r="G3936" s="1061" t="s">
        <v>1739</v>
      </c>
      <c r="H3936" s="1061" t="s">
        <v>129</v>
      </c>
      <c r="I3936" s="1061" t="s">
        <v>21</v>
      </c>
      <c r="J3936" s="1061" t="s">
        <v>7975</v>
      </c>
      <c r="K3936" s="1061" t="s">
        <v>14849</v>
      </c>
      <c r="L3936" s="1061">
        <v>117.66</v>
      </c>
      <c r="M3936" s="1061">
        <v>117.66</v>
      </c>
      <c r="N3936" s="1061">
        <v>117.66</v>
      </c>
      <c r="O3936" s="1061">
        <v>117.66</v>
      </c>
      <c r="P3936" s="1061">
        <v>117.66</v>
      </c>
      <c r="Q3936" s="1061">
        <v>117.66</v>
      </c>
      <c r="R3936" s="1061">
        <v>117.66</v>
      </c>
      <c r="S3936" s="1061">
        <v>117.66</v>
      </c>
      <c r="T3936" s="1061">
        <v>117.66</v>
      </c>
      <c r="U3936" s="1061">
        <v>117.66</v>
      </c>
      <c r="V3936" s="1061">
        <v>117.66</v>
      </c>
      <c r="W3936" s="1061">
        <v>117.66</v>
      </c>
    </row>
    <row r="3937" spans="1:23">
      <c r="A3937" s="908"/>
      <c r="B3937" s="1061" t="s">
        <v>234</v>
      </c>
      <c r="C3937" s="1061" t="s">
        <v>235</v>
      </c>
      <c r="D3937" s="1061" t="s">
        <v>4972</v>
      </c>
      <c r="E3937" s="1061" t="s">
        <v>8777</v>
      </c>
      <c r="F3937" s="1061" t="s">
        <v>10631</v>
      </c>
      <c r="G3937" s="1061" t="s">
        <v>1739</v>
      </c>
      <c r="H3937" s="1061" t="s">
        <v>129</v>
      </c>
      <c r="I3937" s="1061" t="s">
        <v>21</v>
      </c>
      <c r="J3937" s="1061" t="s">
        <v>7975</v>
      </c>
      <c r="K3937" s="1061" t="s">
        <v>14849</v>
      </c>
      <c r="L3937" s="1061">
        <v>117.66</v>
      </c>
      <c r="M3937" s="1061">
        <v>117.66</v>
      </c>
      <c r="N3937" s="1061">
        <v>117.66</v>
      </c>
      <c r="O3937" s="1061">
        <v>117.66</v>
      </c>
      <c r="P3937" s="1061">
        <v>117.66</v>
      </c>
      <c r="Q3937" s="1061">
        <v>117.66</v>
      </c>
      <c r="R3937" s="1061">
        <v>117.66</v>
      </c>
      <c r="S3937" s="1061">
        <v>117.66</v>
      </c>
      <c r="T3937" s="1061">
        <v>117.66</v>
      </c>
      <c r="U3937" s="1061">
        <v>117.66</v>
      </c>
      <c r="V3937" s="1061">
        <v>117.66</v>
      </c>
      <c r="W3937" s="1061">
        <v>117.66</v>
      </c>
    </row>
    <row r="3938" spans="1:23">
      <c r="A3938" s="908"/>
      <c r="B3938" s="1061" t="s">
        <v>234</v>
      </c>
      <c r="C3938" s="1061" t="s">
        <v>235</v>
      </c>
      <c r="D3938" s="1061" t="s">
        <v>4972</v>
      </c>
      <c r="E3938" s="1061" t="s">
        <v>8778</v>
      </c>
      <c r="F3938" s="1061" t="s">
        <v>8779</v>
      </c>
      <c r="G3938" s="1061" t="s">
        <v>1739</v>
      </c>
      <c r="H3938" s="1061" t="s">
        <v>129</v>
      </c>
      <c r="I3938" s="1061" t="s">
        <v>21</v>
      </c>
      <c r="J3938" s="1061" t="s">
        <v>7975</v>
      </c>
      <c r="K3938" s="1061" t="s">
        <v>14849</v>
      </c>
      <c r="L3938" s="1061">
        <v>117.66</v>
      </c>
      <c r="M3938" s="1061">
        <v>117.66</v>
      </c>
      <c r="N3938" s="1061">
        <v>117.66</v>
      </c>
      <c r="O3938" s="1061">
        <v>117.66</v>
      </c>
      <c r="P3938" s="1061">
        <v>117.66</v>
      </c>
      <c r="Q3938" s="1061">
        <v>117.66</v>
      </c>
      <c r="R3938" s="1061">
        <v>117.66</v>
      </c>
      <c r="S3938" s="1061">
        <v>117.66</v>
      </c>
      <c r="T3938" s="1061">
        <v>117.66</v>
      </c>
      <c r="U3938" s="1061">
        <v>117.66</v>
      </c>
      <c r="V3938" s="1061">
        <v>117.66</v>
      </c>
      <c r="W3938" s="1061">
        <v>117.66</v>
      </c>
    </row>
    <row r="3939" spans="1:23">
      <c r="A3939" s="908"/>
      <c r="B3939" s="1061" t="s">
        <v>234</v>
      </c>
      <c r="C3939" s="1061" t="s">
        <v>235</v>
      </c>
      <c r="D3939" s="1061" t="s">
        <v>4463</v>
      </c>
      <c r="E3939" s="1061" t="s">
        <v>6091</v>
      </c>
      <c r="F3939" s="1061" t="s">
        <v>6092</v>
      </c>
      <c r="G3939" s="1061" t="s">
        <v>2961</v>
      </c>
      <c r="H3939" s="1061" t="s">
        <v>129</v>
      </c>
      <c r="I3939" s="1061" t="s">
        <v>21</v>
      </c>
      <c r="J3939" s="1061" t="s">
        <v>7975</v>
      </c>
      <c r="K3939" s="1061" t="s">
        <v>14849</v>
      </c>
      <c r="L3939" s="1061">
        <v>21.22</v>
      </c>
      <c r="M3939" s="1061">
        <v>21.22</v>
      </c>
      <c r="N3939" s="1061">
        <v>21.22</v>
      </c>
      <c r="O3939" s="1061">
        <v>21.22</v>
      </c>
      <c r="P3939" s="1061">
        <v>21.22</v>
      </c>
      <c r="Q3939" s="1061">
        <v>21.22</v>
      </c>
      <c r="R3939" s="1061">
        <v>21.22</v>
      </c>
      <c r="S3939" s="1061">
        <v>21.22</v>
      </c>
      <c r="T3939" s="1061">
        <v>21.22</v>
      </c>
      <c r="U3939" s="1061">
        <v>21.22</v>
      </c>
      <c r="V3939" s="1061">
        <v>21.22</v>
      </c>
      <c r="W3939" s="1061">
        <v>21.22</v>
      </c>
    </row>
    <row r="3940" spans="1:23">
      <c r="A3940" s="908"/>
      <c r="B3940" s="1061" t="s">
        <v>234</v>
      </c>
      <c r="C3940" s="1061" t="s">
        <v>235</v>
      </c>
      <c r="D3940" s="1061" t="s">
        <v>4463</v>
      </c>
      <c r="E3940" s="1061" t="s">
        <v>6093</v>
      </c>
      <c r="F3940" s="1061" t="s">
        <v>6094</v>
      </c>
      <c r="G3940" s="1061" t="s">
        <v>2961</v>
      </c>
      <c r="H3940" s="1061" t="s">
        <v>129</v>
      </c>
      <c r="I3940" s="1061" t="s">
        <v>21</v>
      </c>
      <c r="J3940" s="1061" t="s">
        <v>7975</v>
      </c>
      <c r="K3940" s="1061" t="s">
        <v>14849</v>
      </c>
      <c r="L3940" s="1061">
        <v>21.22</v>
      </c>
      <c r="M3940" s="1061">
        <v>21.22</v>
      </c>
      <c r="N3940" s="1061">
        <v>21.22</v>
      </c>
      <c r="O3940" s="1061">
        <v>21.22</v>
      </c>
      <c r="P3940" s="1061">
        <v>21.22</v>
      </c>
      <c r="Q3940" s="1061">
        <v>21.22</v>
      </c>
      <c r="R3940" s="1061">
        <v>21.22</v>
      </c>
      <c r="S3940" s="1061">
        <v>21.22</v>
      </c>
      <c r="T3940" s="1061">
        <v>21.22</v>
      </c>
      <c r="U3940" s="1061">
        <v>21.22</v>
      </c>
      <c r="V3940" s="1061">
        <v>21.22</v>
      </c>
      <c r="W3940" s="1061">
        <v>21.22</v>
      </c>
    </row>
    <row r="3941" spans="1:23">
      <c r="A3941" s="908"/>
      <c r="B3941" s="1061" t="s">
        <v>234</v>
      </c>
      <c r="C3941" s="1061" t="s">
        <v>235</v>
      </c>
      <c r="D3941" s="1061" t="s">
        <v>14697</v>
      </c>
      <c r="E3941" s="1061" t="s">
        <v>14698</v>
      </c>
      <c r="F3941" s="1061" t="s">
        <v>14699</v>
      </c>
      <c r="G3941" s="1061" t="s">
        <v>1739</v>
      </c>
      <c r="H3941" s="1061" t="s">
        <v>129</v>
      </c>
      <c r="I3941" s="1061" t="s">
        <v>21</v>
      </c>
      <c r="J3941" s="1061" t="s">
        <v>7975</v>
      </c>
      <c r="K3941" s="1061" t="s">
        <v>14849</v>
      </c>
      <c r="L3941" s="1061">
        <v>22.89</v>
      </c>
      <c r="M3941" s="1061">
        <v>22.89</v>
      </c>
      <c r="N3941" s="1061">
        <v>22.89</v>
      </c>
      <c r="O3941" s="1061">
        <v>22.89</v>
      </c>
      <c r="P3941" s="1061">
        <v>22.89</v>
      </c>
      <c r="Q3941" s="1061">
        <v>22.89</v>
      </c>
      <c r="R3941" s="1061">
        <v>22.89</v>
      </c>
      <c r="S3941" s="1061">
        <v>22.89</v>
      </c>
      <c r="T3941" s="1061">
        <v>22.89</v>
      </c>
      <c r="U3941" s="1061">
        <v>22.89</v>
      </c>
      <c r="V3941" s="1061">
        <v>22.89</v>
      </c>
      <c r="W3941" s="1061">
        <v>22.89</v>
      </c>
    </row>
    <row r="3942" spans="1:23">
      <c r="A3942" s="908"/>
      <c r="B3942" s="1061" t="s">
        <v>234</v>
      </c>
      <c r="C3942" s="1061" t="s">
        <v>235</v>
      </c>
      <c r="D3942" s="1061" t="s">
        <v>2988</v>
      </c>
      <c r="E3942" s="1061" t="s">
        <v>9654</v>
      </c>
      <c r="F3942" s="1061" t="s">
        <v>9655</v>
      </c>
      <c r="G3942" s="1061" t="s">
        <v>1739</v>
      </c>
      <c r="H3942" s="1061" t="s">
        <v>129</v>
      </c>
      <c r="I3942" s="1061" t="s">
        <v>21</v>
      </c>
      <c r="J3942" s="1061" t="s">
        <v>7975</v>
      </c>
      <c r="K3942" s="1061" t="s">
        <v>14849</v>
      </c>
      <c r="L3942" s="1061">
        <v>14.16</v>
      </c>
      <c r="M3942" s="1061">
        <v>14.16</v>
      </c>
      <c r="N3942" s="1061">
        <v>14.16</v>
      </c>
      <c r="O3942" s="1061">
        <v>14.16</v>
      </c>
      <c r="P3942" s="1061">
        <v>14.16</v>
      </c>
      <c r="Q3942" s="1061">
        <v>14.16</v>
      </c>
      <c r="R3942" s="1061">
        <v>14.16</v>
      </c>
      <c r="S3942" s="1061">
        <v>14.16</v>
      </c>
      <c r="T3942" s="1061">
        <v>14.16</v>
      </c>
      <c r="U3942" s="1061">
        <v>14.16</v>
      </c>
      <c r="V3942" s="1061">
        <v>14.16</v>
      </c>
      <c r="W3942" s="1061">
        <v>14.16</v>
      </c>
    </row>
    <row r="3943" spans="1:23">
      <c r="A3943" s="908"/>
      <c r="B3943" s="1061" t="s">
        <v>234</v>
      </c>
      <c r="C3943" s="1061" t="s">
        <v>235</v>
      </c>
      <c r="D3943" s="1061" t="s">
        <v>2996</v>
      </c>
      <c r="E3943" s="1061" t="s">
        <v>9656</v>
      </c>
      <c r="F3943" s="1061" t="s">
        <v>2996</v>
      </c>
      <c r="G3943" s="1061" t="s">
        <v>1739</v>
      </c>
      <c r="H3943" s="1061" t="s">
        <v>129</v>
      </c>
      <c r="I3943" s="1061" t="s">
        <v>21</v>
      </c>
      <c r="J3943" s="1061" t="s">
        <v>7975</v>
      </c>
      <c r="K3943" s="1061" t="s">
        <v>14849</v>
      </c>
      <c r="L3943" s="1061">
        <v>4.08</v>
      </c>
      <c r="M3943" s="1061">
        <v>4.08</v>
      </c>
      <c r="N3943" s="1061">
        <v>4.08</v>
      </c>
      <c r="O3943" s="1061">
        <v>4.08</v>
      </c>
      <c r="P3943" s="1061">
        <v>4.08</v>
      </c>
      <c r="Q3943" s="1061">
        <v>4.08</v>
      </c>
      <c r="R3943" s="1061">
        <v>4.08</v>
      </c>
      <c r="S3943" s="1061">
        <v>4.08</v>
      </c>
      <c r="T3943" s="1061">
        <v>4.08</v>
      </c>
      <c r="U3943" s="1061">
        <v>4.08</v>
      </c>
      <c r="V3943" s="1061">
        <v>4.08</v>
      </c>
      <c r="W3943" s="1061">
        <v>4.08</v>
      </c>
    </row>
    <row r="3944" spans="1:23">
      <c r="A3944" s="908"/>
      <c r="B3944" s="1061" t="s">
        <v>234</v>
      </c>
      <c r="C3944" s="1061" t="s">
        <v>235</v>
      </c>
      <c r="D3944" s="1061" t="s">
        <v>14644</v>
      </c>
      <c r="E3944" s="1061">
        <v>652165</v>
      </c>
      <c r="F3944" s="1061" t="s">
        <v>14648</v>
      </c>
      <c r="G3944" s="1061" t="s">
        <v>1739</v>
      </c>
      <c r="H3944" s="1061" t="s">
        <v>129</v>
      </c>
      <c r="I3944" s="1061" t="s">
        <v>20</v>
      </c>
      <c r="J3944" s="1061" t="s">
        <v>7975</v>
      </c>
      <c r="K3944" s="1061" t="s">
        <v>14849</v>
      </c>
      <c r="L3944" s="1061">
        <v>417900</v>
      </c>
      <c r="M3944" s="1061">
        <v>417900</v>
      </c>
      <c r="N3944" s="1061">
        <v>417900</v>
      </c>
      <c r="O3944" s="1061">
        <v>417900</v>
      </c>
      <c r="P3944" s="1061">
        <v>417900</v>
      </c>
      <c r="Q3944" s="1061">
        <v>417900</v>
      </c>
      <c r="R3944" s="1061">
        <v>417900</v>
      </c>
      <c r="S3944" s="1061">
        <v>417900</v>
      </c>
      <c r="T3944" s="1061">
        <v>417900</v>
      </c>
      <c r="U3944" s="1061">
        <v>417900</v>
      </c>
      <c r="V3944" s="1061">
        <v>417900</v>
      </c>
      <c r="W3944" s="1061">
        <v>417900</v>
      </c>
    </row>
    <row r="3945" spans="1:23">
      <c r="A3945" s="908"/>
      <c r="B3945" s="1061" t="s">
        <v>234</v>
      </c>
      <c r="C3945" s="1061" t="s">
        <v>235</v>
      </c>
      <c r="D3945" s="1061" t="s">
        <v>4936</v>
      </c>
      <c r="E3945" s="1061" t="s">
        <v>14642</v>
      </c>
      <c r="F3945" s="1061" t="s">
        <v>4937</v>
      </c>
      <c r="G3945" s="1061" t="s">
        <v>1739</v>
      </c>
      <c r="H3945" s="1061" t="s">
        <v>129</v>
      </c>
      <c r="I3945" s="1061" t="s">
        <v>21</v>
      </c>
      <c r="J3945" s="1061" t="s">
        <v>7975</v>
      </c>
      <c r="K3945" s="1061" t="s">
        <v>14849</v>
      </c>
      <c r="L3945" s="1061">
        <v>26.73</v>
      </c>
      <c r="M3945" s="1061">
        <v>26.73</v>
      </c>
      <c r="N3945" s="1061">
        <v>26.73</v>
      </c>
      <c r="O3945" s="1061">
        <v>26.73</v>
      </c>
      <c r="P3945" s="1061">
        <v>26.73</v>
      </c>
      <c r="Q3945" s="1061">
        <v>26.73</v>
      </c>
      <c r="R3945" s="1061">
        <v>26.73</v>
      </c>
      <c r="S3945" s="1061">
        <v>26.73</v>
      </c>
      <c r="T3945" s="1061">
        <v>26.73</v>
      </c>
      <c r="U3945" s="1061">
        <v>26.73</v>
      </c>
      <c r="V3945" s="1061">
        <v>26.73</v>
      </c>
      <c r="W3945" s="1061">
        <v>26.73</v>
      </c>
    </row>
    <row r="3946" spans="1:23">
      <c r="A3946" s="908"/>
      <c r="B3946" s="1061" t="s">
        <v>234</v>
      </c>
      <c r="C3946" s="1061" t="s">
        <v>235</v>
      </c>
      <c r="D3946" s="1061" t="s">
        <v>239</v>
      </c>
      <c r="E3946" s="1061" t="s">
        <v>10632</v>
      </c>
      <c r="F3946" s="1061" t="s">
        <v>5001</v>
      </c>
      <c r="G3946" s="1061" t="s">
        <v>1739</v>
      </c>
      <c r="H3946" s="1061" t="s">
        <v>129</v>
      </c>
      <c r="I3946" s="1061" t="s">
        <v>21</v>
      </c>
      <c r="J3946" s="1061" t="s">
        <v>7975</v>
      </c>
      <c r="K3946" s="1061" t="s">
        <v>14849</v>
      </c>
      <c r="L3946" s="1061">
        <v>32.83</v>
      </c>
      <c r="M3946" s="1061">
        <v>32.83</v>
      </c>
      <c r="N3946" s="1061">
        <v>32.83</v>
      </c>
      <c r="O3946" s="1061">
        <v>32.83</v>
      </c>
      <c r="P3946" s="1061">
        <v>32.83</v>
      </c>
      <c r="Q3946" s="1061">
        <v>32.83</v>
      </c>
      <c r="R3946" s="1061">
        <v>32.83</v>
      </c>
      <c r="S3946" s="1061">
        <v>32.83</v>
      </c>
      <c r="T3946" s="1061">
        <v>32.83</v>
      </c>
      <c r="U3946" s="1061">
        <v>32.83</v>
      </c>
      <c r="V3946" s="1061">
        <v>32.83</v>
      </c>
      <c r="W3946" s="1061">
        <v>32.83</v>
      </c>
    </row>
    <row r="3947" spans="1:23">
      <c r="A3947" s="908"/>
      <c r="B3947" s="1061" t="s">
        <v>234</v>
      </c>
      <c r="C3947" s="1061" t="s">
        <v>235</v>
      </c>
      <c r="D3947" s="1061" t="s">
        <v>4936</v>
      </c>
      <c r="E3947" s="1061" t="s">
        <v>14641</v>
      </c>
      <c r="F3947" s="1061" t="s">
        <v>4938</v>
      </c>
      <c r="G3947" s="1061" t="s">
        <v>1739</v>
      </c>
      <c r="H3947" s="1061" t="s">
        <v>129</v>
      </c>
      <c r="I3947" s="1061" t="s">
        <v>21</v>
      </c>
      <c r="J3947" s="1061" t="s">
        <v>7975</v>
      </c>
      <c r="K3947" s="1061" t="s">
        <v>14849</v>
      </c>
      <c r="L3947" s="1061">
        <v>38.18</v>
      </c>
      <c r="M3947" s="1061">
        <v>38.18</v>
      </c>
      <c r="N3947" s="1061">
        <v>38.18</v>
      </c>
      <c r="O3947" s="1061">
        <v>38.18</v>
      </c>
      <c r="P3947" s="1061">
        <v>38.18</v>
      </c>
      <c r="Q3947" s="1061">
        <v>38.18</v>
      </c>
      <c r="R3947" s="1061">
        <v>38.18</v>
      </c>
      <c r="S3947" s="1061">
        <v>38.18</v>
      </c>
      <c r="T3947" s="1061">
        <v>38.18</v>
      </c>
      <c r="U3947" s="1061">
        <v>38.18</v>
      </c>
      <c r="V3947" s="1061">
        <v>38.18</v>
      </c>
      <c r="W3947" s="1061">
        <v>38.18</v>
      </c>
    </row>
    <row r="3948" spans="1:23">
      <c r="A3948" s="908"/>
      <c r="B3948" s="1061" t="s">
        <v>234</v>
      </c>
      <c r="C3948" s="1061" t="s">
        <v>235</v>
      </c>
      <c r="D3948" s="1061" t="s">
        <v>4632</v>
      </c>
      <c r="E3948" s="1061" t="s">
        <v>13682</v>
      </c>
      <c r="F3948" s="1061" t="s">
        <v>13683</v>
      </c>
      <c r="G3948" s="1061" t="s">
        <v>1739</v>
      </c>
      <c r="H3948" s="1061" t="s">
        <v>129</v>
      </c>
      <c r="I3948" s="1061" t="s">
        <v>21</v>
      </c>
      <c r="J3948" s="1061" t="s">
        <v>7975</v>
      </c>
      <c r="K3948" s="1061" t="s">
        <v>14849</v>
      </c>
      <c r="L3948" s="1061">
        <v>103.46</v>
      </c>
      <c r="M3948" s="1061">
        <v>103.46</v>
      </c>
      <c r="N3948" s="1061">
        <v>103.46</v>
      </c>
      <c r="O3948" s="1061">
        <v>103.46</v>
      </c>
      <c r="P3948" s="1061">
        <v>103.46</v>
      </c>
      <c r="Q3948" s="1061">
        <v>103.46</v>
      </c>
      <c r="R3948" s="1061">
        <v>103.46</v>
      </c>
      <c r="S3948" s="1061">
        <v>103.46</v>
      </c>
      <c r="T3948" s="1061">
        <v>103.46</v>
      </c>
      <c r="U3948" s="1061">
        <v>103.46</v>
      </c>
      <c r="V3948" s="1061">
        <v>103.46</v>
      </c>
      <c r="W3948" s="1061">
        <v>103.46</v>
      </c>
    </row>
    <row r="3949" spans="1:23">
      <c r="A3949" s="908"/>
      <c r="B3949" s="1061" t="s">
        <v>234</v>
      </c>
      <c r="C3949" s="1061" t="s">
        <v>235</v>
      </c>
      <c r="D3949" s="1061" t="s">
        <v>4384</v>
      </c>
      <c r="E3949" s="1061" t="s">
        <v>12282</v>
      </c>
      <c r="F3949" s="1061" t="s">
        <v>5093</v>
      </c>
      <c r="G3949" s="1061" t="s">
        <v>1739</v>
      </c>
      <c r="H3949" s="1061" t="s">
        <v>129</v>
      </c>
      <c r="I3949" s="1061" t="s">
        <v>21</v>
      </c>
      <c r="J3949" s="1061" t="s">
        <v>7975</v>
      </c>
      <c r="K3949" s="1061" t="s">
        <v>14849</v>
      </c>
      <c r="L3949" s="1061">
        <v>16.43</v>
      </c>
      <c r="M3949" s="1061">
        <v>16.43</v>
      </c>
      <c r="N3949" s="1061">
        <v>16.43</v>
      </c>
      <c r="O3949" s="1061">
        <v>16.43</v>
      </c>
      <c r="P3949" s="1061">
        <v>16.43</v>
      </c>
      <c r="Q3949" s="1061">
        <v>16.43</v>
      </c>
      <c r="R3949" s="1061">
        <v>16.43</v>
      </c>
      <c r="S3949" s="1061">
        <v>16.43</v>
      </c>
      <c r="T3949" s="1061">
        <v>16.43</v>
      </c>
      <c r="U3949" s="1061">
        <v>16.43</v>
      </c>
      <c r="V3949" s="1061">
        <v>16.43</v>
      </c>
      <c r="W3949" s="1061">
        <v>16.43</v>
      </c>
    </row>
    <row r="3950" spans="1:23">
      <c r="A3950" s="908"/>
      <c r="B3950" s="1061" t="s">
        <v>234</v>
      </c>
      <c r="C3950" s="1061" t="s">
        <v>235</v>
      </c>
      <c r="D3950" s="1061" t="s">
        <v>4970</v>
      </c>
      <c r="E3950" s="1061" t="s">
        <v>8780</v>
      </c>
      <c r="F3950" s="1061" t="s">
        <v>5117</v>
      </c>
      <c r="G3950" s="1061" t="s">
        <v>1739</v>
      </c>
      <c r="H3950" s="1061" t="s">
        <v>129</v>
      </c>
      <c r="I3950" s="1061" t="s">
        <v>21</v>
      </c>
      <c r="J3950" s="1061" t="s">
        <v>7975</v>
      </c>
      <c r="K3950" s="1061" t="s">
        <v>14849</v>
      </c>
      <c r="L3950" s="1061">
        <v>80.459999999999994</v>
      </c>
      <c r="M3950" s="1061">
        <v>80.459999999999994</v>
      </c>
      <c r="N3950" s="1061">
        <v>80.459999999999994</v>
      </c>
      <c r="O3950" s="1061">
        <v>80.459999999999994</v>
      </c>
      <c r="P3950" s="1061">
        <v>80.459999999999994</v>
      </c>
      <c r="Q3950" s="1061">
        <v>80.459999999999994</v>
      </c>
      <c r="R3950" s="1061">
        <v>80.459999999999994</v>
      </c>
      <c r="S3950" s="1061">
        <v>80.459999999999994</v>
      </c>
      <c r="T3950" s="1061">
        <v>80.459999999999994</v>
      </c>
      <c r="U3950" s="1061">
        <v>80.459999999999994</v>
      </c>
      <c r="V3950" s="1061">
        <v>80.459999999999994</v>
      </c>
      <c r="W3950" s="1061">
        <v>80.459999999999994</v>
      </c>
    </row>
    <row r="3951" spans="1:23">
      <c r="A3951" s="908"/>
      <c r="B3951" s="1061" t="s">
        <v>234</v>
      </c>
      <c r="C3951" s="1061" t="s">
        <v>235</v>
      </c>
      <c r="D3951" s="1061" t="s">
        <v>4936</v>
      </c>
      <c r="E3951" s="1061" t="s">
        <v>14116</v>
      </c>
      <c r="F3951" s="1061" t="s">
        <v>4939</v>
      </c>
      <c r="G3951" s="1061" t="s">
        <v>1739</v>
      </c>
      <c r="H3951" s="1061" t="s">
        <v>129</v>
      </c>
      <c r="I3951" s="1061" t="s">
        <v>21</v>
      </c>
      <c r="J3951" s="1061" t="s">
        <v>7975</v>
      </c>
      <c r="K3951" s="1061" t="s">
        <v>14849</v>
      </c>
      <c r="L3951" s="1061">
        <v>26.73</v>
      </c>
      <c r="M3951" s="1061">
        <v>26.73</v>
      </c>
      <c r="N3951" s="1061">
        <v>26.73</v>
      </c>
      <c r="O3951" s="1061">
        <v>26.73</v>
      </c>
      <c r="P3951" s="1061">
        <v>26.73</v>
      </c>
      <c r="Q3951" s="1061">
        <v>26.73</v>
      </c>
      <c r="R3951" s="1061">
        <v>26.73</v>
      </c>
      <c r="S3951" s="1061">
        <v>26.73</v>
      </c>
      <c r="T3951" s="1061">
        <v>26.73</v>
      </c>
      <c r="U3951" s="1061">
        <v>26.73</v>
      </c>
      <c r="V3951" s="1061">
        <v>26.73</v>
      </c>
      <c r="W3951" s="1061">
        <v>26.73</v>
      </c>
    </row>
    <row r="3952" spans="1:23">
      <c r="A3952" s="908"/>
      <c r="B3952" s="1061" t="s">
        <v>234</v>
      </c>
      <c r="C3952" s="1061" t="s">
        <v>235</v>
      </c>
      <c r="D3952" s="1061" t="s">
        <v>4936</v>
      </c>
      <c r="E3952" s="1061" t="s">
        <v>6741</v>
      </c>
      <c r="F3952" s="1061" t="s">
        <v>4939</v>
      </c>
      <c r="G3952" s="1061" t="s">
        <v>1739</v>
      </c>
      <c r="H3952" s="1061" t="s">
        <v>129</v>
      </c>
      <c r="I3952" s="1061" t="s">
        <v>21</v>
      </c>
      <c r="J3952" s="1061" t="s">
        <v>7975</v>
      </c>
      <c r="K3952" s="1061" t="s">
        <v>14849</v>
      </c>
      <c r="L3952" s="1061">
        <v>27.27</v>
      </c>
      <c r="M3952" s="1061">
        <v>27.27</v>
      </c>
      <c r="N3952" s="1061">
        <v>27.27</v>
      </c>
      <c r="O3952" s="1061">
        <v>27.27</v>
      </c>
      <c r="P3952" s="1061">
        <v>27.27</v>
      </c>
      <c r="Q3952" s="1061">
        <v>27.27</v>
      </c>
      <c r="R3952" s="1061">
        <v>27.27</v>
      </c>
      <c r="S3952" s="1061">
        <v>27.27</v>
      </c>
      <c r="T3952" s="1061">
        <v>27.27</v>
      </c>
      <c r="U3952" s="1061">
        <v>27.27</v>
      </c>
      <c r="V3952" s="1061">
        <v>27.27</v>
      </c>
      <c r="W3952" s="1061">
        <v>27.27</v>
      </c>
    </row>
    <row r="3953" spans="1:23">
      <c r="A3953" s="908"/>
      <c r="B3953" s="1061" t="s">
        <v>234</v>
      </c>
      <c r="C3953" s="1061" t="s">
        <v>235</v>
      </c>
      <c r="D3953" s="1061" t="s">
        <v>239</v>
      </c>
      <c r="E3953" s="1061" t="s">
        <v>8251</v>
      </c>
      <c r="F3953" s="1061" t="s">
        <v>8257</v>
      </c>
      <c r="G3953" s="1061" t="s">
        <v>1739</v>
      </c>
      <c r="H3953" s="1061" t="s">
        <v>129</v>
      </c>
      <c r="I3953" s="1061" t="s">
        <v>21</v>
      </c>
      <c r="J3953" s="1061" t="s">
        <v>7975</v>
      </c>
      <c r="K3953" s="1061" t="s">
        <v>14849</v>
      </c>
      <c r="L3953" s="1061">
        <v>15.61</v>
      </c>
      <c r="M3953" s="1061">
        <v>15.61</v>
      </c>
      <c r="N3953" s="1061">
        <v>15.61</v>
      </c>
      <c r="O3953" s="1061">
        <v>15.61</v>
      </c>
      <c r="P3953" s="1061">
        <v>15.61</v>
      </c>
      <c r="Q3953" s="1061">
        <v>15.61</v>
      </c>
      <c r="R3953" s="1061">
        <v>15.61</v>
      </c>
      <c r="S3953" s="1061">
        <v>15.61</v>
      </c>
      <c r="T3953" s="1061">
        <v>15.61</v>
      </c>
      <c r="U3953" s="1061">
        <v>15.61</v>
      </c>
      <c r="V3953" s="1061">
        <v>15.61</v>
      </c>
      <c r="W3953" s="1061">
        <v>15.61</v>
      </c>
    </row>
    <row r="3954" spans="1:23">
      <c r="A3954" s="908"/>
      <c r="B3954" s="1061" t="s">
        <v>234</v>
      </c>
      <c r="C3954" s="1061" t="s">
        <v>235</v>
      </c>
      <c r="D3954" s="1061" t="s">
        <v>239</v>
      </c>
      <c r="E3954" s="1061" t="s">
        <v>8252</v>
      </c>
      <c r="F3954" s="1061" t="s">
        <v>10178</v>
      </c>
      <c r="G3954" s="1061" t="s">
        <v>1739</v>
      </c>
      <c r="H3954" s="1061" t="s">
        <v>129</v>
      </c>
      <c r="I3954" s="1061" t="s">
        <v>21</v>
      </c>
      <c r="J3954" s="1061" t="s">
        <v>7975</v>
      </c>
      <c r="K3954" s="1061" t="s">
        <v>14849</v>
      </c>
      <c r="L3954" s="1061">
        <v>18.88</v>
      </c>
      <c r="M3954" s="1061">
        <v>18.88</v>
      </c>
      <c r="N3954" s="1061">
        <v>18.88</v>
      </c>
      <c r="O3954" s="1061">
        <v>18.88</v>
      </c>
      <c r="P3954" s="1061">
        <v>18.88</v>
      </c>
      <c r="Q3954" s="1061">
        <v>18.88</v>
      </c>
      <c r="R3954" s="1061">
        <v>18.88</v>
      </c>
      <c r="S3954" s="1061">
        <v>18.88</v>
      </c>
      <c r="T3954" s="1061">
        <v>18.88</v>
      </c>
      <c r="U3954" s="1061">
        <v>18.88</v>
      </c>
      <c r="V3954" s="1061">
        <v>18.88</v>
      </c>
      <c r="W3954" s="1061">
        <v>18.88</v>
      </c>
    </row>
    <row r="3955" spans="1:23">
      <c r="A3955" s="908"/>
      <c r="B3955" s="1061" t="s">
        <v>234</v>
      </c>
      <c r="C3955" s="1061" t="s">
        <v>235</v>
      </c>
      <c r="D3955" s="1061" t="s">
        <v>4936</v>
      </c>
      <c r="E3955" s="1061" t="s">
        <v>6864</v>
      </c>
      <c r="F3955" s="1061" t="s">
        <v>6096</v>
      </c>
      <c r="G3955" s="1061" t="s">
        <v>1739</v>
      </c>
      <c r="H3955" s="1061" t="s">
        <v>129</v>
      </c>
      <c r="I3955" s="1061" t="s">
        <v>21</v>
      </c>
      <c r="J3955" s="1061" t="s">
        <v>7975</v>
      </c>
      <c r="K3955" s="1061" t="s">
        <v>14849</v>
      </c>
      <c r="L3955" s="1061">
        <v>62.84</v>
      </c>
      <c r="M3955" s="1061">
        <v>62.84</v>
      </c>
      <c r="N3955" s="1061">
        <v>62.84</v>
      </c>
      <c r="O3955" s="1061">
        <v>62.84</v>
      </c>
      <c r="P3955" s="1061">
        <v>62.84</v>
      </c>
      <c r="Q3955" s="1061">
        <v>62.84</v>
      </c>
      <c r="R3955" s="1061">
        <v>62.84</v>
      </c>
      <c r="S3955" s="1061">
        <v>62.84</v>
      </c>
      <c r="T3955" s="1061">
        <v>62.84</v>
      </c>
      <c r="U3955" s="1061">
        <v>62.84</v>
      </c>
      <c r="V3955" s="1061">
        <v>62.84</v>
      </c>
      <c r="W3955" s="1061">
        <v>62.84</v>
      </c>
    </row>
    <row r="3956" spans="1:23">
      <c r="A3956" s="908"/>
      <c r="B3956" s="1061" t="s">
        <v>234</v>
      </c>
      <c r="C3956" s="1061" t="s">
        <v>235</v>
      </c>
      <c r="D3956" s="1061" t="s">
        <v>4936</v>
      </c>
      <c r="E3956" s="1061" t="s">
        <v>6742</v>
      </c>
      <c r="F3956" s="1061" t="s">
        <v>4939</v>
      </c>
      <c r="G3956" s="1061" t="s">
        <v>1739</v>
      </c>
      <c r="H3956" s="1061" t="s">
        <v>129</v>
      </c>
      <c r="I3956" s="1061" t="s">
        <v>21</v>
      </c>
      <c r="J3956" s="1061" t="s">
        <v>7975</v>
      </c>
      <c r="K3956" s="1061" t="s">
        <v>14849</v>
      </c>
      <c r="L3956" s="1061">
        <v>61.94</v>
      </c>
      <c r="M3956" s="1061">
        <v>61.94</v>
      </c>
      <c r="N3956" s="1061">
        <v>61.94</v>
      </c>
      <c r="O3956" s="1061">
        <v>61.94</v>
      </c>
      <c r="P3956" s="1061">
        <v>61.94</v>
      </c>
      <c r="Q3956" s="1061">
        <v>61.94</v>
      </c>
      <c r="R3956" s="1061">
        <v>61.94</v>
      </c>
      <c r="S3956" s="1061">
        <v>61.94</v>
      </c>
      <c r="T3956" s="1061">
        <v>61.94</v>
      </c>
      <c r="U3956" s="1061">
        <v>61.94</v>
      </c>
      <c r="V3956" s="1061">
        <v>61.94</v>
      </c>
      <c r="W3956" s="1061">
        <v>61.94</v>
      </c>
    </row>
    <row r="3957" spans="1:23">
      <c r="A3957" s="908"/>
      <c r="B3957" s="1061" t="s">
        <v>234</v>
      </c>
      <c r="C3957" s="1061" t="s">
        <v>235</v>
      </c>
      <c r="D3957" s="1061" t="s">
        <v>4936</v>
      </c>
      <c r="E3957" s="1061" t="s">
        <v>8781</v>
      </c>
      <c r="F3957" s="1061" t="s">
        <v>4938</v>
      </c>
      <c r="G3957" s="1061" t="s">
        <v>1739</v>
      </c>
      <c r="H3957" s="1061" t="s">
        <v>129</v>
      </c>
      <c r="I3957" s="1061" t="s">
        <v>21</v>
      </c>
      <c r="J3957" s="1061" t="s">
        <v>7975</v>
      </c>
      <c r="K3957" s="1061" t="s">
        <v>14849</v>
      </c>
      <c r="L3957" s="1061">
        <v>88.86</v>
      </c>
      <c r="M3957" s="1061">
        <v>88.86</v>
      </c>
      <c r="N3957" s="1061">
        <v>88.86</v>
      </c>
      <c r="O3957" s="1061">
        <v>88.86</v>
      </c>
      <c r="P3957" s="1061">
        <v>88.86</v>
      </c>
      <c r="Q3957" s="1061">
        <v>88.86</v>
      </c>
      <c r="R3957" s="1061">
        <v>88.86</v>
      </c>
      <c r="S3957" s="1061">
        <v>88.86</v>
      </c>
      <c r="T3957" s="1061">
        <v>88.86</v>
      </c>
      <c r="U3957" s="1061">
        <v>88.86</v>
      </c>
      <c r="V3957" s="1061">
        <v>88.86</v>
      </c>
      <c r="W3957" s="1061">
        <v>88.86</v>
      </c>
    </row>
    <row r="3958" spans="1:23">
      <c r="A3958" s="908"/>
      <c r="B3958" s="1061" t="s">
        <v>234</v>
      </c>
      <c r="C3958" s="1061" t="s">
        <v>235</v>
      </c>
      <c r="D3958" s="1061" t="s">
        <v>4936</v>
      </c>
      <c r="E3958" s="1061" t="s">
        <v>6400</v>
      </c>
      <c r="F3958" s="1061" t="s">
        <v>4939</v>
      </c>
      <c r="G3958" s="1061" t="s">
        <v>1739</v>
      </c>
      <c r="H3958" s="1061" t="s">
        <v>129</v>
      </c>
      <c r="I3958" s="1061" t="s">
        <v>21</v>
      </c>
      <c r="J3958" s="1061" t="s">
        <v>7975</v>
      </c>
      <c r="K3958" s="1061" t="s">
        <v>14849</v>
      </c>
      <c r="L3958" s="1061">
        <v>26.4</v>
      </c>
      <c r="M3958" s="1061">
        <v>26.4</v>
      </c>
      <c r="N3958" s="1061">
        <v>26.4</v>
      </c>
      <c r="O3958" s="1061">
        <v>26.4</v>
      </c>
      <c r="P3958" s="1061">
        <v>26.4</v>
      </c>
      <c r="Q3958" s="1061">
        <v>26.4</v>
      </c>
      <c r="R3958" s="1061">
        <v>26.4</v>
      </c>
      <c r="S3958" s="1061">
        <v>26.4</v>
      </c>
      <c r="T3958" s="1061">
        <v>26.4</v>
      </c>
      <c r="U3958" s="1061">
        <v>26.4</v>
      </c>
      <c r="V3958" s="1061">
        <v>26.4</v>
      </c>
      <c r="W3958" s="1061">
        <v>26.4</v>
      </c>
    </row>
    <row r="3959" spans="1:23">
      <c r="A3959" s="908"/>
      <c r="B3959" s="1061" t="s">
        <v>234</v>
      </c>
      <c r="C3959" s="1061" t="s">
        <v>235</v>
      </c>
      <c r="D3959" s="1061" t="s">
        <v>6101</v>
      </c>
      <c r="E3959" s="1061" t="s">
        <v>14384</v>
      </c>
      <c r="F3959" s="1061" t="s">
        <v>6100</v>
      </c>
      <c r="G3959" s="1061" t="s">
        <v>1739</v>
      </c>
      <c r="H3959" s="1061" t="s">
        <v>129</v>
      </c>
      <c r="I3959" s="1061" t="s">
        <v>21</v>
      </c>
      <c r="J3959" s="1061" t="s">
        <v>7975</v>
      </c>
      <c r="K3959" s="1061" t="s">
        <v>14849</v>
      </c>
      <c r="L3959" s="1061">
        <v>35.35</v>
      </c>
      <c r="M3959" s="1061">
        <v>35.35</v>
      </c>
      <c r="N3959" s="1061">
        <v>35.35</v>
      </c>
      <c r="O3959" s="1061">
        <v>35.35</v>
      </c>
      <c r="P3959" s="1061">
        <v>35.35</v>
      </c>
      <c r="Q3959" s="1061">
        <v>35.35</v>
      </c>
      <c r="R3959" s="1061">
        <v>35.35</v>
      </c>
      <c r="S3959" s="1061">
        <v>35.35</v>
      </c>
      <c r="T3959" s="1061">
        <v>35.35</v>
      </c>
      <c r="U3959" s="1061">
        <v>35.35</v>
      </c>
      <c r="V3959" s="1061">
        <v>35.35</v>
      </c>
      <c r="W3959" s="1061">
        <v>35.35</v>
      </c>
    </row>
    <row r="3960" spans="1:23">
      <c r="A3960" s="908"/>
      <c r="B3960" s="1061" t="s">
        <v>234</v>
      </c>
      <c r="C3960" s="1061" t="s">
        <v>235</v>
      </c>
      <c r="D3960" s="1061" t="s">
        <v>4936</v>
      </c>
      <c r="E3960" s="1061" t="s">
        <v>14117</v>
      </c>
      <c r="F3960" s="1061" t="s">
        <v>6099</v>
      </c>
      <c r="G3960" s="1061" t="s">
        <v>1739</v>
      </c>
      <c r="H3960" s="1061" t="s">
        <v>129</v>
      </c>
      <c r="I3960" s="1061" t="s">
        <v>21</v>
      </c>
      <c r="J3960" s="1061" t="s">
        <v>7975</v>
      </c>
      <c r="K3960" s="1061" t="s">
        <v>14849</v>
      </c>
      <c r="L3960" s="1061">
        <v>65.989999999999995</v>
      </c>
      <c r="M3960" s="1061">
        <v>65.989999999999995</v>
      </c>
      <c r="N3960" s="1061">
        <v>65.989999999999995</v>
      </c>
      <c r="O3960" s="1061">
        <v>65.989999999999995</v>
      </c>
      <c r="P3960" s="1061">
        <v>65.989999999999995</v>
      </c>
      <c r="Q3960" s="1061">
        <v>65.989999999999995</v>
      </c>
      <c r="R3960" s="1061">
        <v>65.989999999999995</v>
      </c>
      <c r="S3960" s="1061">
        <v>65.989999999999995</v>
      </c>
      <c r="T3960" s="1061">
        <v>65.989999999999995</v>
      </c>
      <c r="U3960" s="1061">
        <v>65.989999999999995</v>
      </c>
      <c r="V3960" s="1061">
        <v>65.989999999999995</v>
      </c>
      <c r="W3960" s="1061">
        <v>65.989999999999995</v>
      </c>
    </row>
    <row r="3961" spans="1:23">
      <c r="A3961" s="908"/>
      <c r="B3961" s="1061" t="s">
        <v>234</v>
      </c>
      <c r="C3961" s="1061" t="s">
        <v>235</v>
      </c>
      <c r="D3961" s="1061" t="s">
        <v>4936</v>
      </c>
      <c r="E3961" s="1061" t="s">
        <v>8253</v>
      </c>
      <c r="F3961" s="1061" t="s">
        <v>4936</v>
      </c>
      <c r="G3961" s="1061" t="s">
        <v>1739</v>
      </c>
      <c r="H3961" s="1061" t="s">
        <v>129</v>
      </c>
      <c r="I3961" s="1061" t="s">
        <v>21</v>
      </c>
      <c r="J3961" s="1061" t="s">
        <v>7975</v>
      </c>
      <c r="K3961" s="1061" t="s">
        <v>14849</v>
      </c>
      <c r="L3961" s="1061">
        <v>39.42</v>
      </c>
      <c r="M3961" s="1061">
        <v>39.42</v>
      </c>
      <c r="N3961" s="1061">
        <v>39.42</v>
      </c>
      <c r="O3961" s="1061">
        <v>39.42</v>
      </c>
      <c r="P3961" s="1061">
        <v>39.42</v>
      </c>
      <c r="Q3961" s="1061">
        <v>39.42</v>
      </c>
      <c r="R3961" s="1061">
        <v>39.42</v>
      </c>
      <c r="S3961" s="1061">
        <v>39.42</v>
      </c>
      <c r="T3961" s="1061">
        <v>39.42</v>
      </c>
      <c r="U3961" s="1061">
        <v>39.42</v>
      </c>
      <c r="V3961" s="1061">
        <v>39.42</v>
      </c>
      <c r="W3961" s="1061">
        <v>39.42</v>
      </c>
    </row>
    <row r="3962" spans="1:23">
      <c r="A3962" s="908"/>
      <c r="B3962" s="1061" t="s">
        <v>234</v>
      </c>
      <c r="C3962" s="1061" t="s">
        <v>235</v>
      </c>
      <c r="D3962" s="1061" t="s">
        <v>4936</v>
      </c>
      <c r="E3962" s="1061" t="s">
        <v>6863</v>
      </c>
      <c r="F3962" s="1061" t="s">
        <v>4937</v>
      </c>
      <c r="G3962" s="1061" t="s">
        <v>1739</v>
      </c>
      <c r="H3962" s="1061" t="s">
        <v>129</v>
      </c>
      <c r="I3962" s="1061" t="s">
        <v>21</v>
      </c>
      <c r="J3962" s="1061" t="s">
        <v>7975</v>
      </c>
      <c r="K3962" s="1061" t="s">
        <v>14849</v>
      </c>
      <c r="L3962" s="1061">
        <v>103.5</v>
      </c>
      <c r="M3962" s="1061">
        <v>103.5</v>
      </c>
      <c r="N3962" s="1061">
        <v>103.5</v>
      </c>
      <c r="O3962" s="1061">
        <v>103.5</v>
      </c>
      <c r="P3962" s="1061">
        <v>103.5</v>
      </c>
      <c r="Q3962" s="1061">
        <v>103.5</v>
      </c>
      <c r="R3962" s="1061">
        <v>103.5</v>
      </c>
      <c r="S3962" s="1061">
        <v>103.5</v>
      </c>
      <c r="T3962" s="1061">
        <v>103.5</v>
      </c>
      <c r="U3962" s="1061">
        <v>103.5</v>
      </c>
      <c r="V3962" s="1061">
        <v>103.5</v>
      </c>
      <c r="W3962" s="1061">
        <v>103.5</v>
      </c>
    </row>
    <row r="3963" spans="1:23">
      <c r="A3963" s="908"/>
      <c r="B3963" s="1061" t="s">
        <v>234</v>
      </c>
      <c r="C3963" s="1061" t="s">
        <v>235</v>
      </c>
      <c r="D3963" s="1061" t="s">
        <v>4936</v>
      </c>
      <c r="E3963" s="1061" t="s">
        <v>9153</v>
      </c>
      <c r="F3963" s="1061" t="s">
        <v>4937</v>
      </c>
      <c r="G3963" s="1061" t="s">
        <v>1739</v>
      </c>
      <c r="H3963" s="1061" t="s">
        <v>129</v>
      </c>
      <c r="I3963" s="1061" t="s">
        <v>21</v>
      </c>
      <c r="J3963" s="1061" t="s">
        <v>7975</v>
      </c>
      <c r="K3963" s="1061" t="s">
        <v>14849</v>
      </c>
      <c r="L3963" s="1061">
        <v>53.99</v>
      </c>
      <c r="M3963" s="1061">
        <v>53.99</v>
      </c>
      <c r="N3963" s="1061">
        <v>53.99</v>
      </c>
      <c r="O3963" s="1061">
        <v>53.99</v>
      </c>
      <c r="P3963" s="1061">
        <v>53.99</v>
      </c>
      <c r="Q3963" s="1061">
        <v>53.99</v>
      </c>
      <c r="R3963" s="1061">
        <v>53.99</v>
      </c>
      <c r="S3963" s="1061">
        <v>53.99</v>
      </c>
      <c r="T3963" s="1061">
        <v>53.99</v>
      </c>
      <c r="U3963" s="1061">
        <v>53.99</v>
      </c>
      <c r="V3963" s="1061">
        <v>53.99</v>
      </c>
      <c r="W3963" s="1061">
        <v>53.99</v>
      </c>
    </row>
    <row r="3964" spans="1:23">
      <c r="A3964" s="908"/>
      <c r="B3964" s="1061" t="s">
        <v>234</v>
      </c>
      <c r="C3964" s="1061" t="s">
        <v>235</v>
      </c>
      <c r="D3964" s="1061" t="s">
        <v>4936</v>
      </c>
      <c r="E3964" s="1061" t="s">
        <v>6862</v>
      </c>
      <c r="F3964" s="1061" t="s">
        <v>4938</v>
      </c>
      <c r="G3964" s="1061" t="s">
        <v>1739</v>
      </c>
      <c r="H3964" s="1061" t="s">
        <v>129</v>
      </c>
      <c r="I3964" s="1061" t="s">
        <v>21</v>
      </c>
      <c r="J3964" s="1061" t="s">
        <v>7975</v>
      </c>
      <c r="K3964" s="1061" t="s">
        <v>14849</v>
      </c>
      <c r="L3964" s="1061">
        <v>96.18</v>
      </c>
      <c r="M3964" s="1061">
        <v>96.18</v>
      </c>
      <c r="N3964" s="1061">
        <v>96.18</v>
      </c>
      <c r="O3964" s="1061">
        <v>96.18</v>
      </c>
      <c r="P3964" s="1061">
        <v>96.18</v>
      </c>
      <c r="Q3964" s="1061">
        <v>96.18</v>
      </c>
      <c r="R3964" s="1061">
        <v>96.18</v>
      </c>
      <c r="S3964" s="1061">
        <v>96.18</v>
      </c>
      <c r="T3964" s="1061">
        <v>96.18</v>
      </c>
      <c r="U3964" s="1061">
        <v>96.18</v>
      </c>
      <c r="V3964" s="1061">
        <v>96.18</v>
      </c>
      <c r="W3964" s="1061">
        <v>96.18</v>
      </c>
    </row>
    <row r="3965" spans="1:23">
      <c r="A3965" s="908"/>
      <c r="B3965" s="1061" t="s">
        <v>234</v>
      </c>
      <c r="C3965" s="1061" t="s">
        <v>235</v>
      </c>
      <c r="D3965" s="1061" t="s">
        <v>4936</v>
      </c>
      <c r="E3965" s="1061" t="s">
        <v>6743</v>
      </c>
      <c r="F3965" s="1061" t="s">
        <v>4939</v>
      </c>
      <c r="G3965" s="1061" t="s">
        <v>1739</v>
      </c>
      <c r="H3965" s="1061" t="s">
        <v>129</v>
      </c>
      <c r="I3965" s="1061" t="s">
        <v>21</v>
      </c>
      <c r="J3965" s="1061" t="s">
        <v>7975</v>
      </c>
      <c r="K3965" s="1061" t="s">
        <v>14849</v>
      </c>
      <c r="L3965" s="1061">
        <v>61.94</v>
      </c>
      <c r="M3965" s="1061">
        <v>61.94</v>
      </c>
      <c r="N3965" s="1061">
        <v>61.94</v>
      </c>
      <c r="O3965" s="1061">
        <v>61.94</v>
      </c>
      <c r="P3965" s="1061">
        <v>61.94</v>
      </c>
      <c r="Q3965" s="1061">
        <v>61.94</v>
      </c>
      <c r="R3965" s="1061">
        <v>61.94</v>
      </c>
      <c r="S3965" s="1061">
        <v>61.94</v>
      </c>
      <c r="T3965" s="1061">
        <v>61.94</v>
      </c>
      <c r="U3965" s="1061">
        <v>61.94</v>
      </c>
      <c r="V3965" s="1061">
        <v>61.94</v>
      </c>
      <c r="W3965" s="1061">
        <v>61.94</v>
      </c>
    </row>
    <row r="3966" spans="1:23">
      <c r="A3966" s="908"/>
      <c r="B3966" s="1061" t="s">
        <v>234</v>
      </c>
      <c r="C3966" s="1061" t="s">
        <v>235</v>
      </c>
      <c r="D3966" s="1061" t="s">
        <v>4936</v>
      </c>
      <c r="E3966" s="1061" t="s">
        <v>14118</v>
      </c>
      <c r="F3966" s="1061" t="s">
        <v>4937</v>
      </c>
      <c r="G3966" s="1061" t="s">
        <v>1739</v>
      </c>
      <c r="H3966" s="1061" t="s">
        <v>129</v>
      </c>
      <c r="I3966" s="1061" t="s">
        <v>21</v>
      </c>
      <c r="J3966" s="1061" t="s">
        <v>7975</v>
      </c>
      <c r="K3966" s="1061" t="s">
        <v>14849</v>
      </c>
      <c r="L3966" s="1061">
        <v>58.23</v>
      </c>
      <c r="M3966" s="1061">
        <v>58.23</v>
      </c>
      <c r="N3966" s="1061">
        <v>58.23</v>
      </c>
      <c r="O3966" s="1061">
        <v>58.23</v>
      </c>
      <c r="P3966" s="1061">
        <v>58.23</v>
      </c>
      <c r="Q3966" s="1061">
        <v>58.23</v>
      </c>
      <c r="R3966" s="1061">
        <v>58.23</v>
      </c>
      <c r="S3966" s="1061">
        <v>58.23</v>
      </c>
      <c r="T3966" s="1061">
        <v>58.23</v>
      </c>
      <c r="U3966" s="1061">
        <v>58.23</v>
      </c>
      <c r="V3966" s="1061">
        <v>58.23</v>
      </c>
      <c r="W3966" s="1061">
        <v>58.23</v>
      </c>
    </row>
    <row r="3967" spans="1:23">
      <c r="A3967" s="908"/>
      <c r="B3967" s="1061" t="s">
        <v>234</v>
      </c>
      <c r="C3967" s="1061" t="s">
        <v>235</v>
      </c>
      <c r="D3967" s="1061" t="s">
        <v>4936</v>
      </c>
      <c r="E3967" s="1061" t="s">
        <v>6401</v>
      </c>
      <c r="F3967" s="1061" t="s">
        <v>4938</v>
      </c>
      <c r="G3967" s="1061" t="s">
        <v>1739</v>
      </c>
      <c r="H3967" s="1061" t="s">
        <v>129</v>
      </c>
      <c r="I3967" s="1061" t="s">
        <v>21</v>
      </c>
      <c r="J3967" s="1061" t="s">
        <v>7975</v>
      </c>
      <c r="K3967" s="1061" t="s">
        <v>14849</v>
      </c>
      <c r="L3967" s="1061">
        <v>46.14</v>
      </c>
      <c r="M3967" s="1061">
        <v>46.14</v>
      </c>
      <c r="N3967" s="1061">
        <v>46.14</v>
      </c>
      <c r="O3967" s="1061">
        <v>46.14</v>
      </c>
      <c r="P3967" s="1061">
        <v>46.14</v>
      </c>
      <c r="Q3967" s="1061">
        <v>46.14</v>
      </c>
      <c r="R3967" s="1061">
        <v>46.14</v>
      </c>
      <c r="S3967" s="1061">
        <v>46.14</v>
      </c>
      <c r="T3967" s="1061">
        <v>46.14</v>
      </c>
      <c r="U3967" s="1061">
        <v>46.14</v>
      </c>
      <c r="V3967" s="1061">
        <v>46.14</v>
      </c>
      <c r="W3967" s="1061">
        <v>46.14</v>
      </c>
    </row>
    <row r="3968" spans="1:23">
      <c r="A3968" s="908"/>
      <c r="B3968" s="1061" t="s">
        <v>234</v>
      </c>
      <c r="C3968" s="1061" t="s">
        <v>235</v>
      </c>
      <c r="D3968" s="1061" t="s">
        <v>4936</v>
      </c>
      <c r="E3968" s="1061" t="s">
        <v>6402</v>
      </c>
      <c r="F3968" s="1061" t="s">
        <v>4937</v>
      </c>
      <c r="G3968" s="1061" t="s">
        <v>1739</v>
      </c>
      <c r="H3968" s="1061" t="s">
        <v>129</v>
      </c>
      <c r="I3968" s="1061" t="s">
        <v>21</v>
      </c>
      <c r="J3968" s="1061" t="s">
        <v>7975</v>
      </c>
      <c r="K3968" s="1061" t="s">
        <v>14849</v>
      </c>
      <c r="L3968" s="1061">
        <v>47.5</v>
      </c>
      <c r="M3968" s="1061">
        <v>47.5</v>
      </c>
      <c r="N3968" s="1061">
        <v>47.5</v>
      </c>
      <c r="O3968" s="1061">
        <v>47.5</v>
      </c>
      <c r="P3968" s="1061">
        <v>47.5</v>
      </c>
      <c r="Q3968" s="1061">
        <v>47.5</v>
      </c>
      <c r="R3968" s="1061">
        <v>47.5</v>
      </c>
      <c r="S3968" s="1061">
        <v>47.5</v>
      </c>
      <c r="T3968" s="1061">
        <v>47.5</v>
      </c>
      <c r="U3968" s="1061">
        <v>47.5</v>
      </c>
      <c r="V3968" s="1061">
        <v>47.5</v>
      </c>
      <c r="W3968" s="1061">
        <v>47.5</v>
      </c>
    </row>
    <row r="3969" spans="1:23">
      <c r="A3969" s="908"/>
      <c r="B3969" s="1061" t="s">
        <v>234</v>
      </c>
      <c r="C3969" s="1061" t="s">
        <v>235</v>
      </c>
      <c r="D3969" s="1061" t="s">
        <v>4936</v>
      </c>
      <c r="E3969" s="1061" t="s">
        <v>6403</v>
      </c>
      <c r="F3969" s="1061" t="s">
        <v>4939</v>
      </c>
      <c r="G3969" s="1061" t="s">
        <v>1739</v>
      </c>
      <c r="H3969" s="1061" t="s">
        <v>129</v>
      </c>
      <c r="I3969" s="1061" t="s">
        <v>21</v>
      </c>
      <c r="J3969" s="1061" t="s">
        <v>7975</v>
      </c>
      <c r="K3969" s="1061" t="s">
        <v>14849</v>
      </c>
      <c r="L3969" s="1061">
        <v>25</v>
      </c>
      <c r="M3969" s="1061">
        <v>25</v>
      </c>
      <c r="N3969" s="1061">
        <v>25</v>
      </c>
      <c r="O3969" s="1061">
        <v>25</v>
      </c>
      <c r="P3969" s="1061">
        <v>25</v>
      </c>
      <c r="Q3969" s="1061">
        <v>25</v>
      </c>
      <c r="R3969" s="1061">
        <v>25</v>
      </c>
      <c r="S3969" s="1061">
        <v>25</v>
      </c>
      <c r="T3969" s="1061">
        <v>25</v>
      </c>
      <c r="U3969" s="1061">
        <v>25</v>
      </c>
      <c r="V3969" s="1061">
        <v>25</v>
      </c>
      <c r="W3969" s="1061">
        <v>25</v>
      </c>
    </row>
    <row r="3970" spans="1:23">
      <c r="A3970" s="908"/>
      <c r="B3970" s="1061" t="s">
        <v>234</v>
      </c>
      <c r="C3970" s="1061" t="s">
        <v>235</v>
      </c>
      <c r="D3970" s="1061" t="s">
        <v>4936</v>
      </c>
      <c r="E3970" s="1061" t="s">
        <v>14119</v>
      </c>
      <c r="F3970" s="1061" t="s">
        <v>4938</v>
      </c>
      <c r="G3970" s="1061" t="s">
        <v>1739</v>
      </c>
      <c r="H3970" s="1061" t="s">
        <v>129</v>
      </c>
      <c r="I3970" s="1061" t="s">
        <v>21</v>
      </c>
      <c r="J3970" s="1061" t="s">
        <v>7975</v>
      </c>
      <c r="K3970" s="1061" t="s">
        <v>14849</v>
      </c>
      <c r="L3970" s="1061">
        <v>35.81</v>
      </c>
      <c r="M3970" s="1061">
        <v>35.81</v>
      </c>
      <c r="N3970" s="1061">
        <v>35.81</v>
      </c>
      <c r="O3970" s="1061">
        <v>35.81</v>
      </c>
      <c r="P3970" s="1061">
        <v>35.81</v>
      </c>
      <c r="Q3970" s="1061">
        <v>35.81</v>
      </c>
      <c r="R3970" s="1061">
        <v>35.81</v>
      </c>
      <c r="S3970" s="1061">
        <v>35.81</v>
      </c>
      <c r="T3970" s="1061">
        <v>35.81</v>
      </c>
      <c r="U3970" s="1061">
        <v>35.81</v>
      </c>
      <c r="V3970" s="1061">
        <v>35.81</v>
      </c>
      <c r="W3970" s="1061">
        <v>35.81</v>
      </c>
    </row>
    <row r="3971" spans="1:23">
      <c r="A3971" s="908"/>
      <c r="B3971" s="1061" t="s">
        <v>234</v>
      </c>
      <c r="C3971" s="1061" t="s">
        <v>235</v>
      </c>
      <c r="D3971" s="1061" t="s">
        <v>2552</v>
      </c>
      <c r="E3971" s="1061" t="s">
        <v>8782</v>
      </c>
      <c r="F3971" s="1061" t="s">
        <v>2552</v>
      </c>
      <c r="G3971" s="1061" t="s">
        <v>1739</v>
      </c>
      <c r="H3971" s="1061" t="s">
        <v>129</v>
      </c>
      <c r="I3971" s="1061" t="s">
        <v>21</v>
      </c>
      <c r="J3971" s="1061" t="s">
        <v>7975</v>
      </c>
      <c r="K3971" s="1061" t="s">
        <v>14849</v>
      </c>
      <c r="L3971" s="1061">
        <v>123.16</v>
      </c>
      <c r="M3971" s="1061">
        <v>123.16</v>
      </c>
      <c r="N3971" s="1061">
        <v>123.16</v>
      </c>
      <c r="O3971" s="1061">
        <v>123.16</v>
      </c>
      <c r="P3971" s="1061">
        <v>123.16</v>
      </c>
      <c r="Q3971" s="1061">
        <v>123.16</v>
      </c>
      <c r="R3971" s="1061">
        <v>123.16</v>
      </c>
      <c r="S3971" s="1061">
        <v>123.16</v>
      </c>
      <c r="T3971" s="1061">
        <v>123.16</v>
      </c>
      <c r="U3971" s="1061">
        <v>123.16</v>
      </c>
      <c r="V3971" s="1061">
        <v>123.16</v>
      </c>
      <c r="W3971" s="1061">
        <v>123.16</v>
      </c>
    </row>
    <row r="3972" spans="1:23">
      <c r="A3972" s="908"/>
      <c r="B3972" s="1061" t="s">
        <v>234</v>
      </c>
      <c r="C3972" s="1061" t="s">
        <v>235</v>
      </c>
      <c r="D3972" s="1061" t="s">
        <v>4992</v>
      </c>
      <c r="E3972" s="1061" t="s">
        <v>14120</v>
      </c>
      <c r="F3972" s="1061" t="s">
        <v>4992</v>
      </c>
      <c r="G3972" s="1061" t="s">
        <v>1739</v>
      </c>
      <c r="H3972" s="1061" t="s">
        <v>129</v>
      </c>
      <c r="I3972" s="1061" t="s">
        <v>21</v>
      </c>
      <c r="J3972" s="1061" t="s">
        <v>7975</v>
      </c>
      <c r="K3972" s="1061" t="s">
        <v>14849</v>
      </c>
      <c r="L3972" s="1061">
        <v>10.35</v>
      </c>
      <c r="M3972" s="1061">
        <v>10.35</v>
      </c>
      <c r="N3972" s="1061">
        <v>10.35</v>
      </c>
      <c r="O3972" s="1061">
        <v>10.35</v>
      </c>
      <c r="P3972" s="1061">
        <v>10.35</v>
      </c>
      <c r="Q3972" s="1061">
        <v>10.35</v>
      </c>
      <c r="R3972" s="1061">
        <v>10.35</v>
      </c>
      <c r="S3972" s="1061">
        <v>10.35</v>
      </c>
      <c r="T3972" s="1061">
        <v>10.35</v>
      </c>
      <c r="U3972" s="1061">
        <v>10.35</v>
      </c>
      <c r="V3972" s="1061">
        <v>10.35</v>
      </c>
      <c r="W3972" s="1061">
        <v>10.35</v>
      </c>
    </row>
    <row r="3973" spans="1:23">
      <c r="A3973" s="908"/>
      <c r="B3973" s="1061" t="s">
        <v>234</v>
      </c>
      <c r="C3973" s="1061" t="s">
        <v>235</v>
      </c>
      <c r="D3973" s="1061" t="s">
        <v>6101</v>
      </c>
      <c r="E3973" s="1061" t="s">
        <v>6102</v>
      </c>
      <c r="F3973" s="1061" t="s">
        <v>6100</v>
      </c>
      <c r="G3973" s="1061" t="s">
        <v>1739</v>
      </c>
      <c r="H3973" s="1061" t="s">
        <v>129</v>
      </c>
      <c r="I3973" s="1061" t="s">
        <v>21</v>
      </c>
      <c r="J3973" s="1061" t="s">
        <v>7975</v>
      </c>
      <c r="K3973" s="1061" t="s">
        <v>14849</v>
      </c>
      <c r="L3973" s="1061">
        <v>33.659999999999997</v>
      </c>
      <c r="M3973" s="1061">
        <v>33.659999999999997</v>
      </c>
      <c r="N3973" s="1061">
        <v>33.659999999999997</v>
      </c>
      <c r="O3973" s="1061">
        <v>33.659999999999997</v>
      </c>
      <c r="P3973" s="1061">
        <v>33.659999999999997</v>
      </c>
      <c r="Q3973" s="1061">
        <v>33.659999999999997</v>
      </c>
      <c r="R3973" s="1061">
        <v>33.659999999999997</v>
      </c>
      <c r="S3973" s="1061">
        <v>33.659999999999997</v>
      </c>
      <c r="T3973" s="1061">
        <v>33.659999999999997</v>
      </c>
      <c r="U3973" s="1061">
        <v>33.659999999999997</v>
      </c>
      <c r="V3973" s="1061">
        <v>33.659999999999997</v>
      </c>
      <c r="W3973" s="1061">
        <v>33.659999999999997</v>
      </c>
    </row>
    <row r="3974" spans="1:23">
      <c r="A3974" s="908"/>
      <c r="B3974" s="1061" t="s">
        <v>234</v>
      </c>
      <c r="C3974" s="1061" t="s">
        <v>235</v>
      </c>
      <c r="D3974" s="1061" t="s">
        <v>4936</v>
      </c>
      <c r="E3974" s="1061" t="s">
        <v>6744</v>
      </c>
      <c r="F3974" s="1061" t="s">
        <v>4939</v>
      </c>
      <c r="G3974" s="1061" t="s">
        <v>1739</v>
      </c>
      <c r="H3974" s="1061" t="s">
        <v>129</v>
      </c>
      <c r="I3974" s="1061" t="s">
        <v>21</v>
      </c>
      <c r="J3974" s="1061" t="s">
        <v>7975</v>
      </c>
      <c r="K3974" s="1061" t="s">
        <v>14849</v>
      </c>
      <c r="L3974" s="1061">
        <v>29.09</v>
      </c>
      <c r="M3974" s="1061">
        <v>29.09</v>
      </c>
      <c r="N3974" s="1061">
        <v>29.09</v>
      </c>
      <c r="O3974" s="1061">
        <v>29.09</v>
      </c>
      <c r="P3974" s="1061">
        <v>29.09</v>
      </c>
      <c r="Q3974" s="1061">
        <v>29.09</v>
      </c>
      <c r="R3974" s="1061">
        <v>29.09</v>
      </c>
      <c r="S3974" s="1061">
        <v>29.09</v>
      </c>
      <c r="T3974" s="1061">
        <v>29.09</v>
      </c>
      <c r="U3974" s="1061">
        <v>29.09</v>
      </c>
      <c r="V3974" s="1061">
        <v>29.09</v>
      </c>
      <c r="W3974" s="1061">
        <v>29.09</v>
      </c>
    </row>
    <row r="3975" spans="1:23">
      <c r="A3975" s="908"/>
      <c r="B3975" s="1061" t="s">
        <v>234</v>
      </c>
      <c r="C3975" s="1061" t="s">
        <v>235</v>
      </c>
      <c r="D3975" s="1061" t="s">
        <v>4936</v>
      </c>
      <c r="E3975" s="1061" t="s">
        <v>6745</v>
      </c>
      <c r="F3975" s="1061" t="s">
        <v>4937</v>
      </c>
      <c r="G3975" s="1061" t="s">
        <v>1739</v>
      </c>
      <c r="H3975" s="1061" t="s">
        <v>129</v>
      </c>
      <c r="I3975" s="1061" t="s">
        <v>21</v>
      </c>
      <c r="J3975" s="1061" t="s">
        <v>7975</v>
      </c>
      <c r="K3975" s="1061" t="s">
        <v>14849</v>
      </c>
      <c r="L3975" s="1061">
        <v>56.65</v>
      </c>
      <c r="M3975" s="1061">
        <v>56.65</v>
      </c>
      <c r="N3975" s="1061">
        <v>56.65</v>
      </c>
      <c r="O3975" s="1061">
        <v>56.65</v>
      </c>
      <c r="P3975" s="1061">
        <v>56.65</v>
      </c>
      <c r="Q3975" s="1061">
        <v>56.65</v>
      </c>
      <c r="R3975" s="1061">
        <v>56.65</v>
      </c>
      <c r="S3975" s="1061">
        <v>56.65</v>
      </c>
      <c r="T3975" s="1061">
        <v>56.65</v>
      </c>
      <c r="U3975" s="1061">
        <v>56.65</v>
      </c>
      <c r="V3975" s="1061">
        <v>56.65</v>
      </c>
      <c r="W3975" s="1061">
        <v>56.65</v>
      </c>
    </row>
    <row r="3976" spans="1:23">
      <c r="A3976" s="908"/>
      <c r="B3976" s="1061" t="s">
        <v>234</v>
      </c>
      <c r="C3976" s="1061" t="s">
        <v>235</v>
      </c>
      <c r="D3976" s="1061" t="s">
        <v>4936</v>
      </c>
      <c r="E3976" s="1061" t="s">
        <v>10007</v>
      </c>
      <c r="F3976" s="1061" t="s">
        <v>4938</v>
      </c>
      <c r="G3976" s="1061" t="s">
        <v>1739</v>
      </c>
      <c r="H3976" s="1061" t="s">
        <v>129</v>
      </c>
      <c r="I3976" s="1061" t="s">
        <v>21</v>
      </c>
      <c r="J3976" s="1061" t="s">
        <v>7975</v>
      </c>
      <c r="K3976" s="1061" t="s">
        <v>14849</v>
      </c>
      <c r="L3976" s="1061">
        <v>30.92</v>
      </c>
      <c r="M3976" s="1061">
        <v>30.92</v>
      </c>
      <c r="N3976" s="1061">
        <v>30.92</v>
      </c>
      <c r="O3976" s="1061">
        <v>30.92</v>
      </c>
      <c r="P3976" s="1061">
        <v>30.92</v>
      </c>
      <c r="Q3976" s="1061">
        <v>30.92</v>
      </c>
      <c r="R3976" s="1061">
        <v>30.92</v>
      </c>
      <c r="S3976" s="1061">
        <v>30.92</v>
      </c>
      <c r="T3976" s="1061">
        <v>30.92</v>
      </c>
      <c r="U3976" s="1061">
        <v>30.92</v>
      </c>
      <c r="V3976" s="1061">
        <v>30.92</v>
      </c>
      <c r="W3976" s="1061">
        <v>30.92</v>
      </c>
    </row>
    <row r="3977" spans="1:23">
      <c r="A3977" s="908"/>
      <c r="B3977" s="1061" t="s">
        <v>234</v>
      </c>
      <c r="C3977" s="1061" t="s">
        <v>235</v>
      </c>
      <c r="D3977" s="1061" t="s">
        <v>3345</v>
      </c>
      <c r="E3977" s="1061" t="s">
        <v>8783</v>
      </c>
      <c r="F3977" s="1061" t="s">
        <v>3345</v>
      </c>
      <c r="G3977" s="1061" t="s">
        <v>1739</v>
      </c>
      <c r="H3977" s="1061" t="s">
        <v>129</v>
      </c>
      <c r="I3977" s="1061" t="s">
        <v>21</v>
      </c>
      <c r="J3977" s="1061" t="s">
        <v>7975</v>
      </c>
      <c r="K3977" s="1061" t="s">
        <v>14849</v>
      </c>
      <c r="L3977" s="1061">
        <v>55.49</v>
      </c>
      <c r="M3977" s="1061">
        <v>55.49</v>
      </c>
      <c r="N3977" s="1061">
        <v>55.49</v>
      </c>
      <c r="O3977" s="1061">
        <v>55.49</v>
      </c>
      <c r="P3977" s="1061">
        <v>55.49</v>
      </c>
      <c r="Q3977" s="1061">
        <v>55.49</v>
      </c>
      <c r="R3977" s="1061">
        <v>55.49</v>
      </c>
      <c r="S3977" s="1061">
        <v>55.49</v>
      </c>
      <c r="T3977" s="1061">
        <v>55.49</v>
      </c>
      <c r="U3977" s="1061">
        <v>55.49</v>
      </c>
      <c r="V3977" s="1061">
        <v>55.49</v>
      </c>
      <c r="W3977" s="1061">
        <v>55.49</v>
      </c>
    </row>
    <row r="3978" spans="1:23">
      <c r="A3978" s="908"/>
      <c r="B3978" s="1061" t="s">
        <v>234</v>
      </c>
      <c r="C3978" s="1061" t="s">
        <v>235</v>
      </c>
      <c r="D3978" s="1061" t="s">
        <v>4632</v>
      </c>
      <c r="E3978" s="1061" t="s">
        <v>6103</v>
      </c>
      <c r="F3978" s="1061" t="s">
        <v>6095</v>
      </c>
      <c r="G3978" s="1061" t="s">
        <v>1739</v>
      </c>
      <c r="H3978" s="1061" t="s">
        <v>129</v>
      </c>
      <c r="I3978" s="1061" t="s">
        <v>21</v>
      </c>
      <c r="J3978" s="1061" t="s">
        <v>7975</v>
      </c>
      <c r="K3978" s="1061" t="s">
        <v>14849</v>
      </c>
      <c r="L3978" s="1061">
        <v>31.19</v>
      </c>
      <c r="M3978" s="1061">
        <v>31.19</v>
      </c>
      <c r="N3978" s="1061">
        <v>31.19</v>
      </c>
      <c r="O3978" s="1061">
        <v>31.19</v>
      </c>
      <c r="P3978" s="1061">
        <v>31.19</v>
      </c>
      <c r="Q3978" s="1061">
        <v>31.19</v>
      </c>
      <c r="R3978" s="1061">
        <v>31.19</v>
      </c>
      <c r="S3978" s="1061">
        <v>31.19</v>
      </c>
      <c r="T3978" s="1061">
        <v>31.19</v>
      </c>
      <c r="U3978" s="1061">
        <v>31.19</v>
      </c>
      <c r="V3978" s="1061">
        <v>31.19</v>
      </c>
      <c r="W3978" s="1061">
        <v>31.19</v>
      </c>
    </row>
    <row r="3979" spans="1:23">
      <c r="A3979" s="908"/>
      <c r="B3979" s="1061" t="s">
        <v>234</v>
      </c>
      <c r="C3979" s="1061" t="s">
        <v>235</v>
      </c>
      <c r="D3979" s="1061" t="s">
        <v>4632</v>
      </c>
      <c r="E3979" s="1061" t="s">
        <v>8254</v>
      </c>
      <c r="F3979" s="1061" t="s">
        <v>6095</v>
      </c>
      <c r="G3979" s="1061" t="s">
        <v>1739</v>
      </c>
      <c r="H3979" s="1061" t="s">
        <v>129</v>
      </c>
      <c r="I3979" s="1061" t="s">
        <v>21</v>
      </c>
      <c r="J3979" s="1061" t="s">
        <v>7975</v>
      </c>
      <c r="K3979" s="1061" t="s">
        <v>14849</v>
      </c>
      <c r="L3979" s="1061">
        <v>31.19</v>
      </c>
      <c r="M3979" s="1061">
        <v>31.19</v>
      </c>
      <c r="N3979" s="1061">
        <v>31.19</v>
      </c>
      <c r="O3979" s="1061">
        <v>31.19</v>
      </c>
      <c r="P3979" s="1061">
        <v>31.19</v>
      </c>
      <c r="Q3979" s="1061">
        <v>31.19</v>
      </c>
      <c r="R3979" s="1061">
        <v>31.19</v>
      </c>
      <c r="S3979" s="1061">
        <v>31.19</v>
      </c>
      <c r="T3979" s="1061">
        <v>31.19</v>
      </c>
      <c r="U3979" s="1061">
        <v>31.19</v>
      </c>
      <c r="V3979" s="1061">
        <v>31.19</v>
      </c>
      <c r="W3979" s="1061">
        <v>31.19</v>
      </c>
    </row>
    <row r="3980" spans="1:23">
      <c r="A3980" s="908"/>
      <c r="B3980" s="1061" t="s">
        <v>234</v>
      </c>
      <c r="C3980" s="1061" t="s">
        <v>235</v>
      </c>
      <c r="D3980" s="1061" t="s">
        <v>4970</v>
      </c>
      <c r="E3980" s="1061" t="s">
        <v>6104</v>
      </c>
      <c r="F3980" s="1061" t="s">
        <v>5117</v>
      </c>
      <c r="G3980" s="1061" t="s">
        <v>1739</v>
      </c>
      <c r="H3980" s="1061" t="s">
        <v>129</v>
      </c>
      <c r="I3980" s="1061" t="s">
        <v>21</v>
      </c>
      <c r="J3980" s="1061" t="s">
        <v>7975</v>
      </c>
      <c r="K3980" s="1061" t="s">
        <v>14849</v>
      </c>
      <c r="L3980" s="1061">
        <v>77.989999999999995</v>
      </c>
      <c r="M3980" s="1061">
        <v>77.989999999999995</v>
      </c>
      <c r="N3980" s="1061">
        <v>77.989999999999995</v>
      </c>
      <c r="O3980" s="1061">
        <v>77.989999999999995</v>
      </c>
      <c r="P3980" s="1061">
        <v>77.989999999999995</v>
      </c>
      <c r="Q3980" s="1061">
        <v>77.989999999999995</v>
      </c>
      <c r="R3980" s="1061">
        <v>77.989999999999995</v>
      </c>
      <c r="S3980" s="1061">
        <v>77.989999999999995</v>
      </c>
      <c r="T3980" s="1061">
        <v>77.989999999999995</v>
      </c>
      <c r="U3980" s="1061">
        <v>77.989999999999995</v>
      </c>
      <c r="V3980" s="1061">
        <v>77.989999999999995</v>
      </c>
      <c r="W3980" s="1061">
        <v>77.989999999999995</v>
      </c>
    </row>
    <row r="3981" spans="1:23">
      <c r="A3981" s="908"/>
      <c r="B3981" s="1061" t="s">
        <v>234</v>
      </c>
      <c r="C3981" s="1061" t="s">
        <v>235</v>
      </c>
      <c r="D3981" s="1061" t="s">
        <v>4936</v>
      </c>
      <c r="E3981" s="1061" t="s">
        <v>13746</v>
      </c>
      <c r="F3981" s="1061" t="s">
        <v>4937</v>
      </c>
      <c r="G3981" s="1061" t="s">
        <v>1739</v>
      </c>
      <c r="H3981" s="1061" t="s">
        <v>129</v>
      </c>
      <c r="I3981" s="1061" t="s">
        <v>21</v>
      </c>
      <c r="J3981" s="1061" t="s">
        <v>7975</v>
      </c>
      <c r="K3981" s="1061" t="s">
        <v>14849</v>
      </c>
      <c r="L3981" s="1061">
        <v>23.1</v>
      </c>
      <c r="M3981" s="1061">
        <v>23.1</v>
      </c>
      <c r="N3981" s="1061">
        <v>23.1</v>
      </c>
      <c r="O3981" s="1061">
        <v>23.1</v>
      </c>
      <c r="P3981" s="1061">
        <v>23.1</v>
      </c>
      <c r="Q3981" s="1061">
        <v>23.1</v>
      </c>
      <c r="R3981" s="1061">
        <v>23.1</v>
      </c>
      <c r="S3981" s="1061">
        <v>23.1</v>
      </c>
      <c r="T3981" s="1061">
        <v>23.1</v>
      </c>
      <c r="U3981" s="1061">
        <v>23.1</v>
      </c>
      <c r="V3981" s="1061">
        <v>23.1</v>
      </c>
      <c r="W3981" s="1061">
        <v>23.1</v>
      </c>
    </row>
    <row r="3982" spans="1:23">
      <c r="A3982" s="908"/>
      <c r="B3982" s="1061" t="s">
        <v>234</v>
      </c>
      <c r="C3982" s="1061" t="s">
        <v>235</v>
      </c>
      <c r="D3982" s="1061" t="s">
        <v>4936</v>
      </c>
      <c r="E3982" s="1061" t="s">
        <v>13747</v>
      </c>
      <c r="F3982" s="1061" t="s">
        <v>4938</v>
      </c>
      <c r="G3982" s="1061" t="s">
        <v>1739</v>
      </c>
      <c r="H3982" s="1061" t="s">
        <v>129</v>
      </c>
      <c r="I3982" s="1061" t="s">
        <v>21</v>
      </c>
      <c r="J3982" s="1061" t="s">
        <v>7975</v>
      </c>
      <c r="K3982" s="1061" t="s">
        <v>14849</v>
      </c>
      <c r="L3982" s="1061">
        <v>25.2</v>
      </c>
      <c r="M3982" s="1061">
        <v>25.2</v>
      </c>
      <c r="N3982" s="1061">
        <v>25.2</v>
      </c>
      <c r="O3982" s="1061">
        <v>25.2</v>
      </c>
      <c r="P3982" s="1061">
        <v>25.2</v>
      </c>
      <c r="Q3982" s="1061">
        <v>25.2</v>
      </c>
      <c r="R3982" s="1061">
        <v>25.2</v>
      </c>
      <c r="S3982" s="1061">
        <v>25.2</v>
      </c>
      <c r="T3982" s="1061">
        <v>25.2</v>
      </c>
      <c r="U3982" s="1061">
        <v>25.2</v>
      </c>
      <c r="V3982" s="1061">
        <v>25.2</v>
      </c>
      <c r="W3982" s="1061">
        <v>25.2</v>
      </c>
    </row>
    <row r="3983" spans="1:23">
      <c r="A3983" s="908"/>
      <c r="B3983" s="1061" t="s">
        <v>234</v>
      </c>
      <c r="C3983" s="1061" t="s">
        <v>235</v>
      </c>
      <c r="D3983" s="1061" t="s">
        <v>4389</v>
      </c>
      <c r="E3983" s="1061" t="s">
        <v>7081</v>
      </c>
      <c r="F3983" s="1061" t="s">
        <v>5086</v>
      </c>
      <c r="G3983" s="1061" t="s">
        <v>1739</v>
      </c>
      <c r="H3983" s="1061" t="s">
        <v>129</v>
      </c>
      <c r="I3983" s="1061" t="s">
        <v>21</v>
      </c>
      <c r="J3983" s="1061" t="s">
        <v>7975</v>
      </c>
      <c r="K3983" s="1061" t="s">
        <v>14849</v>
      </c>
      <c r="L3983" s="1061">
        <v>81.12</v>
      </c>
      <c r="M3983" s="1061">
        <v>81.12</v>
      </c>
      <c r="N3983" s="1061">
        <v>81.12</v>
      </c>
      <c r="O3983" s="1061">
        <v>81.12</v>
      </c>
      <c r="P3983" s="1061">
        <v>81.12</v>
      </c>
      <c r="Q3983" s="1061">
        <v>81.12</v>
      </c>
      <c r="R3983" s="1061">
        <v>81.12</v>
      </c>
      <c r="S3983" s="1061">
        <v>81.12</v>
      </c>
      <c r="T3983" s="1061">
        <v>81.12</v>
      </c>
      <c r="U3983" s="1061">
        <v>81.12</v>
      </c>
      <c r="V3983" s="1061">
        <v>81.12</v>
      </c>
      <c r="W3983" s="1061">
        <v>81.12</v>
      </c>
    </row>
    <row r="3984" spans="1:23">
      <c r="A3984" s="908"/>
      <c r="B3984" s="1061" t="s">
        <v>234</v>
      </c>
      <c r="C3984" s="1061" t="s">
        <v>235</v>
      </c>
      <c r="D3984" s="1061" t="s">
        <v>4632</v>
      </c>
      <c r="E3984" s="1061" t="s">
        <v>7080</v>
      </c>
      <c r="F3984" s="1061" t="s">
        <v>5042</v>
      </c>
      <c r="G3984" s="1061" t="s">
        <v>1739</v>
      </c>
      <c r="H3984" s="1061" t="s">
        <v>129</v>
      </c>
      <c r="I3984" s="1061" t="s">
        <v>21</v>
      </c>
      <c r="J3984" s="1061" t="s">
        <v>7975</v>
      </c>
      <c r="K3984" s="1061" t="s">
        <v>14849</v>
      </c>
      <c r="L3984" s="1061">
        <v>45.64</v>
      </c>
      <c r="M3984" s="1061">
        <v>45.64</v>
      </c>
      <c r="N3984" s="1061">
        <v>45.64</v>
      </c>
      <c r="O3984" s="1061">
        <v>45.64</v>
      </c>
      <c r="P3984" s="1061">
        <v>45.64</v>
      </c>
      <c r="Q3984" s="1061">
        <v>45.64</v>
      </c>
      <c r="R3984" s="1061">
        <v>45.64</v>
      </c>
      <c r="S3984" s="1061">
        <v>45.64</v>
      </c>
      <c r="T3984" s="1061">
        <v>45.64</v>
      </c>
      <c r="U3984" s="1061">
        <v>45.64</v>
      </c>
      <c r="V3984" s="1061">
        <v>45.64</v>
      </c>
      <c r="W3984" s="1061">
        <v>45.64</v>
      </c>
    </row>
    <row r="3985" spans="1:23">
      <c r="A3985" s="908"/>
      <c r="B3985" s="1061" t="s">
        <v>234</v>
      </c>
      <c r="C3985" s="1061" t="s">
        <v>235</v>
      </c>
      <c r="D3985" s="1061" t="s">
        <v>4970</v>
      </c>
      <c r="E3985" s="1061" t="s">
        <v>7074</v>
      </c>
      <c r="F3985" s="1061" t="s">
        <v>5117</v>
      </c>
      <c r="G3985" s="1061" t="s">
        <v>1739</v>
      </c>
      <c r="H3985" s="1061" t="s">
        <v>129</v>
      </c>
      <c r="I3985" s="1061" t="s">
        <v>21</v>
      </c>
      <c r="J3985" s="1061" t="s">
        <v>7975</v>
      </c>
      <c r="K3985" s="1061" t="s">
        <v>14849</v>
      </c>
      <c r="L3985" s="1061">
        <v>107.88</v>
      </c>
      <c r="M3985" s="1061">
        <v>107.88</v>
      </c>
      <c r="N3985" s="1061">
        <v>107.88</v>
      </c>
      <c r="O3985" s="1061">
        <v>107.88</v>
      </c>
      <c r="P3985" s="1061">
        <v>107.88</v>
      </c>
      <c r="Q3985" s="1061">
        <v>107.88</v>
      </c>
      <c r="R3985" s="1061">
        <v>107.88</v>
      </c>
      <c r="S3985" s="1061">
        <v>107.88</v>
      </c>
      <c r="T3985" s="1061">
        <v>107.88</v>
      </c>
      <c r="U3985" s="1061">
        <v>107.88</v>
      </c>
      <c r="V3985" s="1061">
        <v>107.88</v>
      </c>
      <c r="W3985" s="1061">
        <v>107.88</v>
      </c>
    </row>
    <row r="3986" spans="1:23">
      <c r="A3986" s="908"/>
      <c r="B3986" s="1061" t="s">
        <v>234</v>
      </c>
      <c r="C3986" s="1061" t="s">
        <v>235</v>
      </c>
      <c r="D3986" s="1061" t="s">
        <v>4632</v>
      </c>
      <c r="E3986" s="1061" t="s">
        <v>7077</v>
      </c>
      <c r="F3986" s="1061" t="s">
        <v>6098</v>
      </c>
      <c r="G3986" s="1061" t="s">
        <v>1739</v>
      </c>
      <c r="H3986" s="1061" t="s">
        <v>129</v>
      </c>
      <c r="I3986" s="1061" t="s">
        <v>21</v>
      </c>
      <c r="J3986" s="1061" t="s">
        <v>7975</v>
      </c>
      <c r="K3986" s="1061" t="s">
        <v>14849</v>
      </c>
      <c r="L3986" s="1061">
        <v>45.64</v>
      </c>
      <c r="M3986" s="1061">
        <v>45.64</v>
      </c>
      <c r="N3986" s="1061">
        <v>45.64</v>
      </c>
      <c r="O3986" s="1061">
        <v>45.64</v>
      </c>
      <c r="P3986" s="1061">
        <v>45.64</v>
      </c>
      <c r="Q3986" s="1061">
        <v>45.64</v>
      </c>
      <c r="R3986" s="1061">
        <v>45.64</v>
      </c>
      <c r="S3986" s="1061">
        <v>45.64</v>
      </c>
      <c r="T3986" s="1061">
        <v>45.64</v>
      </c>
      <c r="U3986" s="1061">
        <v>45.64</v>
      </c>
      <c r="V3986" s="1061">
        <v>45.64</v>
      </c>
      <c r="W3986" s="1061">
        <v>45.64</v>
      </c>
    </row>
    <row r="3987" spans="1:23">
      <c r="A3987" s="908"/>
      <c r="B3987" s="1061" t="s">
        <v>234</v>
      </c>
      <c r="C3987" s="1061" t="s">
        <v>235</v>
      </c>
      <c r="D3987" s="1061" t="s">
        <v>4936</v>
      </c>
      <c r="E3987" s="1061" t="s">
        <v>14121</v>
      </c>
      <c r="F3987" s="1061" t="s">
        <v>4939</v>
      </c>
      <c r="G3987" s="1061" t="s">
        <v>1739</v>
      </c>
      <c r="H3987" s="1061" t="s">
        <v>129</v>
      </c>
      <c r="I3987" s="1061" t="s">
        <v>21</v>
      </c>
      <c r="J3987" s="1061" t="s">
        <v>7975</v>
      </c>
      <c r="K3987" s="1061" t="s">
        <v>14849</v>
      </c>
      <c r="L3987" s="1061">
        <v>43.12</v>
      </c>
      <c r="M3987" s="1061">
        <v>43.12</v>
      </c>
      <c r="N3987" s="1061">
        <v>43.12</v>
      </c>
      <c r="O3987" s="1061">
        <v>43.12</v>
      </c>
      <c r="P3987" s="1061">
        <v>43.12</v>
      </c>
      <c r="Q3987" s="1061">
        <v>43.12</v>
      </c>
      <c r="R3987" s="1061">
        <v>43.12</v>
      </c>
      <c r="S3987" s="1061">
        <v>43.12</v>
      </c>
      <c r="T3987" s="1061">
        <v>43.12</v>
      </c>
      <c r="U3987" s="1061">
        <v>43.12</v>
      </c>
      <c r="V3987" s="1061">
        <v>43.12</v>
      </c>
      <c r="W3987" s="1061">
        <v>43.12</v>
      </c>
    </row>
    <row r="3988" spans="1:23">
      <c r="A3988" s="908"/>
      <c r="B3988" s="1061" t="s">
        <v>234</v>
      </c>
      <c r="C3988" s="1061" t="s">
        <v>235</v>
      </c>
      <c r="D3988" s="1061" t="s">
        <v>239</v>
      </c>
      <c r="E3988" s="1061" t="s">
        <v>6994</v>
      </c>
      <c r="F3988" s="1061" t="s">
        <v>5001</v>
      </c>
      <c r="G3988" s="1061" t="s">
        <v>1739</v>
      </c>
      <c r="H3988" s="1061" t="s">
        <v>129</v>
      </c>
      <c r="I3988" s="1061" t="s">
        <v>21</v>
      </c>
      <c r="J3988" s="1061" t="s">
        <v>7975</v>
      </c>
      <c r="K3988" s="1061" t="s">
        <v>14849</v>
      </c>
      <c r="L3988" s="1061">
        <v>35.85</v>
      </c>
      <c r="M3988" s="1061">
        <v>35.85</v>
      </c>
      <c r="N3988" s="1061">
        <v>35.85</v>
      </c>
      <c r="O3988" s="1061">
        <v>35.85</v>
      </c>
      <c r="P3988" s="1061">
        <v>35.85</v>
      </c>
      <c r="Q3988" s="1061">
        <v>35.85</v>
      </c>
      <c r="R3988" s="1061">
        <v>35.85</v>
      </c>
      <c r="S3988" s="1061">
        <v>35.85</v>
      </c>
      <c r="T3988" s="1061">
        <v>35.85</v>
      </c>
      <c r="U3988" s="1061">
        <v>35.85</v>
      </c>
      <c r="V3988" s="1061">
        <v>35.85</v>
      </c>
      <c r="W3988" s="1061">
        <v>35.85</v>
      </c>
    </row>
    <row r="3989" spans="1:23">
      <c r="A3989" s="908"/>
      <c r="B3989" s="1061" t="s">
        <v>234</v>
      </c>
      <c r="C3989" s="1061" t="s">
        <v>235</v>
      </c>
      <c r="D3989" s="1061" t="s">
        <v>4611</v>
      </c>
      <c r="E3989" s="1061" t="s">
        <v>6105</v>
      </c>
      <c r="F3989" s="1061" t="s">
        <v>10452</v>
      </c>
      <c r="G3989" s="1061" t="s">
        <v>1739</v>
      </c>
      <c r="H3989" s="1061" t="s">
        <v>129</v>
      </c>
      <c r="I3989" s="1061" t="s">
        <v>21</v>
      </c>
      <c r="J3989" s="1061" t="s">
        <v>7975</v>
      </c>
      <c r="K3989" s="1061" t="s">
        <v>14849</v>
      </c>
      <c r="L3989" s="1061">
        <v>33.659999999999997</v>
      </c>
      <c r="M3989" s="1061">
        <v>33.659999999999997</v>
      </c>
      <c r="N3989" s="1061">
        <v>33.659999999999997</v>
      </c>
      <c r="O3989" s="1061">
        <v>33.659999999999997</v>
      </c>
      <c r="P3989" s="1061">
        <v>33.659999999999997</v>
      </c>
      <c r="Q3989" s="1061">
        <v>33.659999999999997</v>
      </c>
      <c r="R3989" s="1061">
        <v>33.659999999999997</v>
      </c>
      <c r="S3989" s="1061">
        <v>33.659999999999997</v>
      </c>
      <c r="T3989" s="1061">
        <v>33.659999999999997</v>
      </c>
      <c r="U3989" s="1061">
        <v>33.659999999999997</v>
      </c>
      <c r="V3989" s="1061">
        <v>33.659999999999997</v>
      </c>
      <c r="W3989" s="1061">
        <v>33.659999999999997</v>
      </c>
    </row>
    <row r="3990" spans="1:23">
      <c r="A3990" s="908"/>
      <c r="B3990" s="1061" t="s">
        <v>234</v>
      </c>
      <c r="C3990" s="1061" t="s">
        <v>235</v>
      </c>
      <c r="D3990" s="1061" t="s">
        <v>4936</v>
      </c>
      <c r="E3990" s="1061" t="s">
        <v>6746</v>
      </c>
      <c r="F3990" s="1061" t="s">
        <v>4937</v>
      </c>
      <c r="G3990" s="1061" t="s">
        <v>1739</v>
      </c>
      <c r="H3990" s="1061" t="s">
        <v>129</v>
      </c>
      <c r="I3990" s="1061" t="s">
        <v>21</v>
      </c>
      <c r="J3990" s="1061" t="s">
        <v>7975</v>
      </c>
      <c r="K3990" s="1061" t="s">
        <v>14849</v>
      </c>
      <c r="L3990" s="1061">
        <v>40.909999999999997</v>
      </c>
      <c r="M3990" s="1061">
        <v>40.909999999999997</v>
      </c>
      <c r="N3990" s="1061">
        <v>40.909999999999997</v>
      </c>
      <c r="O3990" s="1061">
        <v>40.909999999999997</v>
      </c>
      <c r="P3990" s="1061">
        <v>40.909999999999997</v>
      </c>
      <c r="Q3990" s="1061">
        <v>40.909999999999997</v>
      </c>
      <c r="R3990" s="1061">
        <v>40.909999999999997</v>
      </c>
      <c r="S3990" s="1061">
        <v>40.909999999999997</v>
      </c>
      <c r="T3990" s="1061">
        <v>40.909999999999997</v>
      </c>
      <c r="U3990" s="1061">
        <v>40.909999999999997</v>
      </c>
      <c r="V3990" s="1061">
        <v>40.909999999999997</v>
      </c>
      <c r="W3990" s="1061">
        <v>40.909999999999997</v>
      </c>
    </row>
    <row r="3991" spans="1:23">
      <c r="A3991" s="908"/>
      <c r="B3991" s="1061" t="s">
        <v>234</v>
      </c>
      <c r="C3991" s="1061" t="s">
        <v>235</v>
      </c>
      <c r="D3991" s="1061" t="s">
        <v>4936</v>
      </c>
      <c r="E3991" s="1061" t="s">
        <v>14400</v>
      </c>
      <c r="F3991" s="1061" t="s">
        <v>4939</v>
      </c>
      <c r="G3991" s="1061" t="s">
        <v>1739</v>
      </c>
      <c r="H3991" s="1061" t="s">
        <v>129</v>
      </c>
      <c r="I3991" s="1061" t="s">
        <v>21</v>
      </c>
      <c r="J3991" s="1061" t="s">
        <v>7975</v>
      </c>
      <c r="K3991" s="1061" t="s">
        <v>14849</v>
      </c>
      <c r="L3991" s="1061">
        <v>30.55</v>
      </c>
      <c r="M3991" s="1061">
        <v>30.55</v>
      </c>
      <c r="N3991" s="1061">
        <v>30.55</v>
      </c>
      <c r="O3991" s="1061">
        <v>30.55</v>
      </c>
      <c r="P3991" s="1061">
        <v>30.55</v>
      </c>
      <c r="Q3991" s="1061">
        <v>30.55</v>
      </c>
      <c r="R3991" s="1061">
        <v>30.55</v>
      </c>
      <c r="S3991" s="1061">
        <v>30.55</v>
      </c>
      <c r="T3991" s="1061">
        <v>30.55</v>
      </c>
      <c r="U3991" s="1061">
        <v>30.55</v>
      </c>
      <c r="V3991" s="1061">
        <v>30.55</v>
      </c>
      <c r="W3991" s="1061">
        <v>30.55</v>
      </c>
    </row>
    <row r="3992" spans="1:23">
      <c r="A3992" s="908"/>
      <c r="B3992" s="1061" t="s">
        <v>234</v>
      </c>
      <c r="C3992" s="1061" t="s">
        <v>235</v>
      </c>
      <c r="D3992" s="1061" t="s">
        <v>4936</v>
      </c>
      <c r="E3992" s="1061" t="s">
        <v>14122</v>
      </c>
      <c r="F3992" s="1061" t="s">
        <v>4937</v>
      </c>
      <c r="G3992" s="1061" t="s">
        <v>1739</v>
      </c>
      <c r="H3992" s="1061" t="s">
        <v>129</v>
      </c>
      <c r="I3992" s="1061" t="s">
        <v>21</v>
      </c>
      <c r="J3992" s="1061" t="s">
        <v>7975</v>
      </c>
      <c r="K3992" s="1061" t="s">
        <v>14849</v>
      </c>
      <c r="L3992" s="1061">
        <v>33.42</v>
      </c>
      <c r="M3992" s="1061">
        <v>33.42</v>
      </c>
      <c r="N3992" s="1061">
        <v>33.42</v>
      </c>
      <c r="O3992" s="1061">
        <v>33.42</v>
      </c>
      <c r="P3992" s="1061">
        <v>33.42</v>
      </c>
      <c r="Q3992" s="1061">
        <v>33.42</v>
      </c>
      <c r="R3992" s="1061">
        <v>33.42</v>
      </c>
      <c r="S3992" s="1061">
        <v>33.42</v>
      </c>
      <c r="T3992" s="1061">
        <v>33.42</v>
      </c>
      <c r="U3992" s="1061">
        <v>33.42</v>
      </c>
      <c r="V3992" s="1061">
        <v>33.42</v>
      </c>
      <c r="W3992" s="1061">
        <v>33.42</v>
      </c>
    </row>
    <row r="3993" spans="1:23">
      <c r="A3993" s="908"/>
      <c r="B3993" s="1061" t="s">
        <v>234</v>
      </c>
      <c r="C3993" s="1061" t="s">
        <v>235</v>
      </c>
      <c r="D3993" s="1061" t="s">
        <v>4936</v>
      </c>
      <c r="E3993" s="1061" t="s">
        <v>14445</v>
      </c>
      <c r="F3993" s="1061" t="s">
        <v>4938</v>
      </c>
      <c r="G3993" s="1061" t="s">
        <v>1739</v>
      </c>
      <c r="H3993" s="1061" t="s">
        <v>129</v>
      </c>
      <c r="I3993" s="1061" t="s">
        <v>21</v>
      </c>
      <c r="J3993" s="1061" t="s">
        <v>7975</v>
      </c>
      <c r="K3993" s="1061" t="s">
        <v>14849</v>
      </c>
      <c r="L3993" s="1061">
        <v>42</v>
      </c>
      <c r="M3993" s="1061">
        <v>42</v>
      </c>
      <c r="N3993" s="1061">
        <v>42</v>
      </c>
      <c r="O3993" s="1061">
        <v>42</v>
      </c>
      <c r="P3993" s="1061">
        <v>42</v>
      </c>
      <c r="Q3993" s="1061">
        <v>42</v>
      </c>
      <c r="R3993" s="1061">
        <v>42</v>
      </c>
      <c r="S3993" s="1061">
        <v>42</v>
      </c>
      <c r="T3993" s="1061">
        <v>42</v>
      </c>
      <c r="U3993" s="1061">
        <v>42</v>
      </c>
      <c r="V3993" s="1061">
        <v>42</v>
      </c>
      <c r="W3993" s="1061">
        <v>42</v>
      </c>
    </row>
    <row r="3994" spans="1:23">
      <c r="A3994" s="908"/>
      <c r="B3994" s="1061" t="s">
        <v>234</v>
      </c>
      <c r="C3994" s="1061" t="s">
        <v>235</v>
      </c>
      <c r="D3994" s="1061" t="s">
        <v>4936</v>
      </c>
      <c r="E3994" s="1061" t="s">
        <v>14123</v>
      </c>
      <c r="F3994" s="1061" t="s">
        <v>4939</v>
      </c>
      <c r="G3994" s="1061" t="s">
        <v>1739</v>
      </c>
      <c r="H3994" s="1061" t="s">
        <v>129</v>
      </c>
      <c r="I3994" s="1061" t="s">
        <v>21</v>
      </c>
      <c r="J3994" s="1061" t="s">
        <v>7975</v>
      </c>
      <c r="K3994" s="1061" t="s">
        <v>14849</v>
      </c>
      <c r="L3994" s="1061">
        <v>24.15</v>
      </c>
      <c r="M3994" s="1061">
        <v>24.15</v>
      </c>
      <c r="N3994" s="1061">
        <v>24.15</v>
      </c>
      <c r="O3994" s="1061">
        <v>24.15</v>
      </c>
      <c r="P3994" s="1061">
        <v>24.15</v>
      </c>
      <c r="Q3994" s="1061">
        <v>24.15</v>
      </c>
      <c r="R3994" s="1061">
        <v>24.15</v>
      </c>
      <c r="S3994" s="1061">
        <v>24.15</v>
      </c>
      <c r="T3994" s="1061">
        <v>24.15</v>
      </c>
      <c r="U3994" s="1061">
        <v>24.15</v>
      </c>
      <c r="V3994" s="1061">
        <v>24.15</v>
      </c>
      <c r="W3994" s="1061">
        <v>24.15</v>
      </c>
    </row>
    <row r="3995" spans="1:23">
      <c r="A3995" s="908"/>
      <c r="B3995" s="1061" t="s">
        <v>234</v>
      </c>
      <c r="C3995" s="1061" t="s">
        <v>235</v>
      </c>
      <c r="D3995" s="1061" t="s">
        <v>4936</v>
      </c>
      <c r="E3995" s="1061" t="s">
        <v>14124</v>
      </c>
      <c r="F3995" s="1061" t="s">
        <v>4937</v>
      </c>
      <c r="G3995" s="1061" t="s">
        <v>1739</v>
      </c>
      <c r="H3995" s="1061" t="s">
        <v>129</v>
      </c>
      <c r="I3995" s="1061" t="s">
        <v>21</v>
      </c>
      <c r="J3995" s="1061" t="s">
        <v>7975</v>
      </c>
      <c r="K3995" s="1061" t="s">
        <v>14849</v>
      </c>
      <c r="L3995" s="1061">
        <v>21.21</v>
      </c>
      <c r="M3995" s="1061">
        <v>21.21</v>
      </c>
      <c r="N3995" s="1061">
        <v>21.21</v>
      </c>
      <c r="O3995" s="1061">
        <v>21.21</v>
      </c>
      <c r="P3995" s="1061">
        <v>21.21</v>
      </c>
      <c r="Q3995" s="1061">
        <v>21.21</v>
      </c>
      <c r="R3995" s="1061">
        <v>21.21</v>
      </c>
      <c r="S3995" s="1061">
        <v>21.21</v>
      </c>
      <c r="T3995" s="1061">
        <v>21.21</v>
      </c>
      <c r="U3995" s="1061">
        <v>21.21</v>
      </c>
      <c r="V3995" s="1061">
        <v>21.21</v>
      </c>
      <c r="W3995" s="1061">
        <v>21.21</v>
      </c>
    </row>
    <row r="3996" spans="1:23">
      <c r="A3996" s="908"/>
      <c r="B3996" s="1061" t="s">
        <v>234</v>
      </c>
      <c r="C3996" s="1061" t="s">
        <v>235</v>
      </c>
      <c r="D3996" s="1061" t="s">
        <v>4936</v>
      </c>
      <c r="E3996" s="1061" t="s">
        <v>14125</v>
      </c>
      <c r="F3996" s="1061" t="s">
        <v>4938</v>
      </c>
      <c r="G3996" s="1061" t="s">
        <v>1739</v>
      </c>
      <c r="H3996" s="1061" t="s">
        <v>129</v>
      </c>
      <c r="I3996" s="1061" t="s">
        <v>21</v>
      </c>
      <c r="J3996" s="1061" t="s">
        <v>7975</v>
      </c>
      <c r="K3996" s="1061" t="s">
        <v>14849</v>
      </c>
      <c r="L3996" s="1061">
        <v>19.53</v>
      </c>
      <c r="M3996" s="1061">
        <v>19.53</v>
      </c>
      <c r="N3996" s="1061">
        <v>19.53</v>
      </c>
      <c r="O3996" s="1061">
        <v>19.53</v>
      </c>
      <c r="P3996" s="1061">
        <v>19.53</v>
      </c>
      <c r="Q3996" s="1061">
        <v>19.53</v>
      </c>
      <c r="R3996" s="1061">
        <v>19.53</v>
      </c>
      <c r="S3996" s="1061">
        <v>19.53</v>
      </c>
      <c r="T3996" s="1061">
        <v>19.53</v>
      </c>
      <c r="U3996" s="1061">
        <v>19.53</v>
      </c>
      <c r="V3996" s="1061">
        <v>19.53</v>
      </c>
      <c r="W3996" s="1061">
        <v>19.53</v>
      </c>
    </row>
    <row r="3997" spans="1:23">
      <c r="A3997" s="908"/>
      <c r="B3997" s="1061" t="s">
        <v>234</v>
      </c>
      <c r="C3997" s="1061" t="s">
        <v>235</v>
      </c>
      <c r="D3997" s="1061" t="s">
        <v>4936</v>
      </c>
      <c r="E3997" s="1061" t="s">
        <v>14385</v>
      </c>
      <c r="F3997" s="1061" t="s">
        <v>4939</v>
      </c>
      <c r="G3997" s="1061" t="s">
        <v>1739</v>
      </c>
      <c r="H3997" s="1061" t="s">
        <v>129</v>
      </c>
      <c r="I3997" s="1061" t="s">
        <v>21</v>
      </c>
      <c r="J3997" s="1061" t="s">
        <v>7975</v>
      </c>
      <c r="K3997" s="1061" t="s">
        <v>14849</v>
      </c>
      <c r="L3997" s="1061">
        <v>65.989999999999995</v>
      </c>
      <c r="M3997" s="1061">
        <v>65.989999999999995</v>
      </c>
      <c r="N3997" s="1061">
        <v>65.989999999999995</v>
      </c>
      <c r="O3997" s="1061">
        <v>65.989999999999995</v>
      </c>
      <c r="P3997" s="1061">
        <v>65.989999999999995</v>
      </c>
      <c r="Q3997" s="1061">
        <v>65.989999999999995</v>
      </c>
      <c r="R3997" s="1061">
        <v>65.989999999999995</v>
      </c>
      <c r="S3997" s="1061">
        <v>65.989999999999995</v>
      </c>
      <c r="T3997" s="1061">
        <v>65.989999999999995</v>
      </c>
      <c r="U3997" s="1061">
        <v>65.989999999999995</v>
      </c>
      <c r="V3997" s="1061">
        <v>65.989999999999995</v>
      </c>
      <c r="W3997" s="1061">
        <v>65.989999999999995</v>
      </c>
    </row>
    <row r="3998" spans="1:23">
      <c r="A3998" s="908"/>
      <c r="B3998" s="1061" t="s">
        <v>234</v>
      </c>
      <c r="C3998" s="1061" t="s">
        <v>235</v>
      </c>
      <c r="D3998" s="1061" t="s">
        <v>4936</v>
      </c>
      <c r="E3998" s="1061" t="s">
        <v>14386</v>
      </c>
      <c r="F3998" s="1061" t="s">
        <v>6099</v>
      </c>
      <c r="G3998" s="1061" t="s">
        <v>1739</v>
      </c>
      <c r="H3998" s="1061" t="s">
        <v>129</v>
      </c>
      <c r="I3998" s="1061" t="s">
        <v>21</v>
      </c>
      <c r="J3998" s="1061" t="s">
        <v>7975</v>
      </c>
      <c r="K3998" s="1061" t="s">
        <v>14849</v>
      </c>
      <c r="L3998" s="1061">
        <v>65.989999999999995</v>
      </c>
      <c r="M3998" s="1061">
        <v>65.989999999999995</v>
      </c>
      <c r="N3998" s="1061">
        <v>65.989999999999995</v>
      </c>
      <c r="O3998" s="1061">
        <v>65.989999999999995</v>
      </c>
      <c r="P3998" s="1061">
        <v>65.989999999999995</v>
      </c>
      <c r="Q3998" s="1061">
        <v>65.989999999999995</v>
      </c>
      <c r="R3998" s="1061">
        <v>65.989999999999995</v>
      </c>
      <c r="S3998" s="1061">
        <v>65.989999999999995</v>
      </c>
      <c r="T3998" s="1061">
        <v>65.989999999999995</v>
      </c>
      <c r="U3998" s="1061">
        <v>65.989999999999995</v>
      </c>
      <c r="V3998" s="1061">
        <v>65.989999999999995</v>
      </c>
      <c r="W3998" s="1061">
        <v>65.989999999999995</v>
      </c>
    </row>
    <row r="3999" spans="1:23">
      <c r="A3999" s="908"/>
      <c r="B3999" s="1061" t="s">
        <v>234</v>
      </c>
      <c r="C3999" s="1061" t="s">
        <v>235</v>
      </c>
      <c r="D3999" s="1061" t="s">
        <v>4936</v>
      </c>
      <c r="E3999" s="1061" t="s">
        <v>14387</v>
      </c>
      <c r="F3999" s="1061" t="s">
        <v>4937</v>
      </c>
      <c r="G3999" s="1061" t="s">
        <v>1739</v>
      </c>
      <c r="H3999" s="1061" t="s">
        <v>129</v>
      </c>
      <c r="I3999" s="1061" t="s">
        <v>21</v>
      </c>
      <c r="J3999" s="1061" t="s">
        <v>7975</v>
      </c>
      <c r="K3999" s="1061" t="s">
        <v>14849</v>
      </c>
      <c r="L3999" s="1061">
        <v>111.42</v>
      </c>
      <c r="M3999" s="1061">
        <v>111.42</v>
      </c>
      <c r="N3999" s="1061">
        <v>111.42</v>
      </c>
      <c r="O3999" s="1061">
        <v>111.42</v>
      </c>
      <c r="P3999" s="1061">
        <v>111.42</v>
      </c>
      <c r="Q3999" s="1061">
        <v>111.42</v>
      </c>
      <c r="R3999" s="1061">
        <v>111.42</v>
      </c>
      <c r="S3999" s="1061">
        <v>111.42</v>
      </c>
      <c r="T3999" s="1061">
        <v>111.42</v>
      </c>
      <c r="U3999" s="1061">
        <v>111.42</v>
      </c>
      <c r="V3999" s="1061">
        <v>111.42</v>
      </c>
      <c r="W3999" s="1061">
        <v>111.42</v>
      </c>
    </row>
    <row r="4000" spans="1:23">
      <c r="A4000" s="908"/>
      <c r="B4000" s="1061" t="s">
        <v>234</v>
      </c>
      <c r="C4000" s="1061" t="s">
        <v>235</v>
      </c>
      <c r="D4000" s="1061" t="s">
        <v>4936</v>
      </c>
      <c r="E4000" s="1061" t="s">
        <v>14126</v>
      </c>
      <c r="F4000" s="1061" t="s">
        <v>4938</v>
      </c>
      <c r="G4000" s="1061" t="s">
        <v>1739</v>
      </c>
      <c r="H4000" s="1061" t="s">
        <v>129</v>
      </c>
      <c r="I4000" s="1061" t="s">
        <v>21</v>
      </c>
      <c r="J4000" s="1061" t="s">
        <v>7975</v>
      </c>
      <c r="K4000" s="1061" t="s">
        <v>14849</v>
      </c>
      <c r="L4000" s="1061">
        <v>100.99</v>
      </c>
      <c r="M4000" s="1061">
        <v>100.99</v>
      </c>
      <c r="N4000" s="1061">
        <v>100.99</v>
      </c>
      <c r="O4000" s="1061">
        <v>100.99</v>
      </c>
      <c r="P4000" s="1061">
        <v>100.99</v>
      </c>
      <c r="Q4000" s="1061">
        <v>100.99</v>
      </c>
      <c r="R4000" s="1061">
        <v>100.99</v>
      </c>
      <c r="S4000" s="1061">
        <v>100.99</v>
      </c>
      <c r="T4000" s="1061">
        <v>100.99</v>
      </c>
      <c r="U4000" s="1061">
        <v>100.99</v>
      </c>
      <c r="V4000" s="1061">
        <v>100.99</v>
      </c>
      <c r="W4000" s="1061">
        <v>100.99</v>
      </c>
    </row>
    <row r="4001" spans="1:23">
      <c r="A4001" s="908"/>
      <c r="B4001" s="1061" t="s">
        <v>234</v>
      </c>
      <c r="C4001" s="1061" t="s">
        <v>235</v>
      </c>
      <c r="D4001" s="1061" t="s">
        <v>4936</v>
      </c>
      <c r="E4001" s="1061" t="s">
        <v>6404</v>
      </c>
      <c r="F4001" s="1061" t="s">
        <v>4938</v>
      </c>
      <c r="G4001" s="1061" t="s">
        <v>1739</v>
      </c>
      <c r="H4001" s="1061" t="s">
        <v>129</v>
      </c>
      <c r="I4001" s="1061" t="s">
        <v>21</v>
      </c>
      <c r="J4001" s="1061" t="s">
        <v>7975</v>
      </c>
      <c r="K4001" s="1061" t="s">
        <v>14849</v>
      </c>
      <c r="L4001" s="1061">
        <v>80.53</v>
      </c>
      <c r="M4001" s="1061">
        <v>80.53</v>
      </c>
      <c r="N4001" s="1061">
        <v>80.53</v>
      </c>
      <c r="O4001" s="1061">
        <v>80.53</v>
      </c>
      <c r="P4001" s="1061">
        <v>80.53</v>
      </c>
      <c r="Q4001" s="1061">
        <v>80.53</v>
      </c>
      <c r="R4001" s="1061">
        <v>80.53</v>
      </c>
      <c r="S4001" s="1061">
        <v>80.53</v>
      </c>
      <c r="T4001" s="1061">
        <v>80.53</v>
      </c>
      <c r="U4001" s="1061">
        <v>80.53</v>
      </c>
      <c r="V4001" s="1061">
        <v>80.53</v>
      </c>
      <c r="W4001" s="1061">
        <v>80.53</v>
      </c>
    </row>
    <row r="4002" spans="1:23">
      <c r="A4002" s="908"/>
      <c r="B4002" s="1061" t="s">
        <v>234</v>
      </c>
      <c r="C4002" s="1061" t="s">
        <v>235</v>
      </c>
      <c r="D4002" s="1061" t="s">
        <v>4936</v>
      </c>
      <c r="E4002" s="1061" t="s">
        <v>14446</v>
      </c>
      <c r="F4002" s="1061" t="s">
        <v>4939</v>
      </c>
      <c r="G4002" s="1061" t="s">
        <v>1739</v>
      </c>
      <c r="H4002" s="1061" t="s">
        <v>129</v>
      </c>
      <c r="I4002" s="1061" t="s">
        <v>21</v>
      </c>
      <c r="J4002" s="1061" t="s">
        <v>7975</v>
      </c>
      <c r="K4002" s="1061" t="s">
        <v>14849</v>
      </c>
      <c r="L4002" s="1061">
        <v>30.55</v>
      </c>
      <c r="M4002" s="1061">
        <v>30.55</v>
      </c>
      <c r="N4002" s="1061">
        <v>30.55</v>
      </c>
      <c r="O4002" s="1061">
        <v>30.55</v>
      </c>
      <c r="P4002" s="1061">
        <v>30.55</v>
      </c>
      <c r="Q4002" s="1061">
        <v>30.55</v>
      </c>
      <c r="R4002" s="1061">
        <v>30.55</v>
      </c>
      <c r="S4002" s="1061">
        <v>30.55</v>
      </c>
      <c r="T4002" s="1061">
        <v>30.55</v>
      </c>
      <c r="U4002" s="1061">
        <v>30.55</v>
      </c>
      <c r="V4002" s="1061">
        <v>30.55</v>
      </c>
      <c r="W4002" s="1061">
        <v>30.55</v>
      </c>
    </row>
    <row r="4003" spans="1:23">
      <c r="A4003" s="908"/>
      <c r="B4003" s="1061" t="s">
        <v>234</v>
      </c>
      <c r="C4003" s="1061" t="s">
        <v>235</v>
      </c>
      <c r="D4003" s="1061" t="s">
        <v>4936</v>
      </c>
      <c r="E4003" s="1061" t="s">
        <v>14127</v>
      </c>
      <c r="F4003" s="1061" t="s">
        <v>4937</v>
      </c>
      <c r="G4003" s="1061" t="s">
        <v>1739</v>
      </c>
      <c r="H4003" s="1061" t="s">
        <v>129</v>
      </c>
      <c r="I4003" s="1061" t="s">
        <v>21</v>
      </c>
      <c r="J4003" s="1061" t="s">
        <v>7975</v>
      </c>
      <c r="K4003" s="1061" t="s">
        <v>14849</v>
      </c>
      <c r="L4003" s="1061">
        <v>33.42</v>
      </c>
      <c r="M4003" s="1061">
        <v>33.42</v>
      </c>
      <c r="N4003" s="1061">
        <v>33.42</v>
      </c>
      <c r="O4003" s="1061">
        <v>33.42</v>
      </c>
      <c r="P4003" s="1061">
        <v>33.42</v>
      </c>
      <c r="Q4003" s="1061">
        <v>33.42</v>
      </c>
      <c r="R4003" s="1061">
        <v>33.42</v>
      </c>
      <c r="S4003" s="1061">
        <v>33.42</v>
      </c>
      <c r="T4003" s="1061">
        <v>33.42</v>
      </c>
      <c r="U4003" s="1061">
        <v>33.42</v>
      </c>
      <c r="V4003" s="1061">
        <v>33.42</v>
      </c>
      <c r="W4003" s="1061">
        <v>33.42</v>
      </c>
    </row>
    <row r="4004" spans="1:23">
      <c r="A4004" s="908"/>
      <c r="B4004" s="1061" t="s">
        <v>234</v>
      </c>
      <c r="C4004" s="1061" t="s">
        <v>235</v>
      </c>
      <c r="D4004" s="1061" t="s">
        <v>4936</v>
      </c>
      <c r="E4004" s="1061" t="s">
        <v>6405</v>
      </c>
      <c r="F4004" s="1061" t="s">
        <v>4939</v>
      </c>
      <c r="G4004" s="1061" t="s">
        <v>1739</v>
      </c>
      <c r="H4004" s="1061" t="s">
        <v>129</v>
      </c>
      <c r="I4004" s="1061" t="s">
        <v>21</v>
      </c>
      <c r="J4004" s="1061" t="s">
        <v>7975</v>
      </c>
      <c r="K4004" s="1061" t="s">
        <v>14849</v>
      </c>
      <c r="L4004" s="1061">
        <v>21.59</v>
      </c>
      <c r="M4004" s="1061">
        <v>21.59</v>
      </c>
      <c r="N4004" s="1061">
        <v>21.59</v>
      </c>
      <c r="O4004" s="1061">
        <v>21.59</v>
      </c>
      <c r="P4004" s="1061">
        <v>21.59</v>
      </c>
      <c r="Q4004" s="1061">
        <v>21.59</v>
      </c>
      <c r="R4004" s="1061">
        <v>21.59</v>
      </c>
      <c r="S4004" s="1061">
        <v>21.59</v>
      </c>
      <c r="T4004" s="1061">
        <v>21.59</v>
      </c>
      <c r="U4004" s="1061">
        <v>21.59</v>
      </c>
      <c r="V4004" s="1061">
        <v>21.59</v>
      </c>
      <c r="W4004" s="1061">
        <v>21.59</v>
      </c>
    </row>
    <row r="4005" spans="1:23">
      <c r="A4005" s="908"/>
      <c r="B4005" s="1061" t="s">
        <v>234</v>
      </c>
      <c r="C4005" s="1061" t="s">
        <v>235</v>
      </c>
      <c r="D4005" s="1061" t="s">
        <v>4936</v>
      </c>
      <c r="E4005" s="1061" t="s">
        <v>6406</v>
      </c>
      <c r="F4005" s="1061" t="s">
        <v>4939</v>
      </c>
      <c r="G4005" s="1061" t="s">
        <v>1739</v>
      </c>
      <c r="H4005" s="1061" t="s">
        <v>129</v>
      </c>
      <c r="I4005" s="1061" t="s">
        <v>21</v>
      </c>
      <c r="J4005" s="1061" t="s">
        <v>7975</v>
      </c>
      <c r="K4005" s="1061" t="s">
        <v>14849</v>
      </c>
      <c r="L4005" s="1061">
        <v>21.59</v>
      </c>
      <c r="M4005" s="1061">
        <v>21.59</v>
      </c>
      <c r="N4005" s="1061">
        <v>21.59</v>
      </c>
      <c r="O4005" s="1061">
        <v>21.59</v>
      </c>
      <c r="P4005" s="1061">
        <v>21.59</v>
      </c>
      <c r="Q4005" s="1061">
        <v>21.59</v>
      </c>
      <c r="R4005" s="1061">
        <v>21.59</v>
      </c>
      <c r="S4005" s="1061">
        <v>21.59</v>
      </c>
      <c r="T4005" s="1061">
        <v>21.59</v>
      </c>
      <c r="U4005" s="1061">
        <v>21.59</v>
      </c>
      <c r="V4005" s="1061">
        <v>21.59</v>
      </c>
      <c r="W4005" s="1061">
        <v>21.59</v>
      </c>
    </row>
    <row r="4006" spans="1:23">
      <c r="A4006" s="908"/>
      <c r="B4006" s="1061" t="s">
        <v>234</v>
      </c>
      <c r="C4006" s="1061" t="s">
        <v>235</v>
      </c>
      <c r="D4006" s="1061" t="s">
        <v>4936</v>
      </c>
      <c r="E4006" s="1061" t="s">
        <v>14128</v>
      </c>
      <c r="F4006" s="1061" t="s">
        <v>4937</v>
      </c>
      <c r="G4006" s="1061" t="s">
        <v>1739</v>
      </c>
      <c r="H4006" s="1061" t="s">
        <v>129</v>
      </c>
      <c r="I4006" s="1061" t="s">
        <v>21</v>
      </c>
      <c r="J4006" s="1061" t="s">
        <v>7975</v>
      </c>
      <c r="K4006" s="1061" t="s">
        <v>14849</v>
      </c>
      <c r="L4006" s="1061">
        <v>33.42</v>
      </c>
      <c r="M4006" s="1061">
        <v>33.42</v>
      </c>
      <c r="N4006" s="1061">
        <v>33.42</v>
      </c>
      <c r="O4006" s="1061">
        <v>33.42</v>
      </c>
      <c r="P4006" s="1061">
        <v>33.42</v>
      </c>
      <c r="Q4006" s="1061">
        <v>33.42</v>
      </c>
      <c r="R4006" s="1061">
        <v>33.42</v>
      </c>
      <c r="S4006" s="1061">
        <v>33.42</v>
      </c>
      <c r="T4006" s="1061">
        <v>33.42</v>
      </c>
      <c r="U4006" s="1061">
        <v>33.42</v>
      </c>
      <c r="V4006" s="1061">
        <v>33.42</v>
      </c>
      <c r="W4006" s="1061">
        <v>33.42</v>
      </c>
    </row>
    <row r="4007" spans="1:23">
      <c r="A4007" s="908"/>
      <c r="B4007" s="1061" t="s">
        <v>234</v>
      </c>
      <c r="C4007" s="1061" t="s">
        <v>235</v>
      </c>
      <c r="D4007" s="1061" t="s">
        <v>4936</v>
      </c>
      <c r="E4007" s="1061" t="s">
        <v>14129</v>
      </c>
      <c r="F4007" s="1061" t="s">
        <v>4938</v>
      </c>
      <c r="G4007" s="1061" t="s">
        <v>1739</v>
      </c>
      <c r="H4007" s="1061" t="s">
        <v>129</v>
      </c>
      <c r="I4007" s="1061" t="s">
        <v>21</v>
      </c>
      <c r="J4007" s="1061" t="s">
        <v>7975</v>
      </c>
      <c r="K4007" s="1061" t="s">
        <v>14849</v>
      </c>
      <c r="L4007" s="1061">
        <v>42</v>
      </c>
      <c r="M4007" s="1061">
        <v>42</v>
      </c>
      <c r="N4007" s="1061">
        <v>42</v>
      </c>
      <c r="O4007" s="1061">
        <v>42</v>
      </c>
      <c r="P4007" s="1061">
        <v>42</v>
      </c>
      <c r="Q4007" s="1061">
        <v>42</v>
      </c>
      <c r="R4007" s="1061">
        <v>42</v>
      </c>
      <c r="S4007" s="1061">
        <v>42</v>
      </c>
      <c r="T4007" s="1061">
        <v>42</v>
      </c>
      <c r="U4007" s="1061">
        <v>42</v>
      </c>
      <c r="V4007" s="1061">
        <v>42</v>
      </c>
      <c r="W4007" s="1061">
        <v>42</v>
      </c>
    </row>
    <row r="4008" spans="1:23">
      <c r="A4008" s="908"/>
      <c r="B4008" s="1061" t="s">
        <v>234</v>
      </c>
      <c r="C4008" s="1061" t="s">
        <v>235</v>
      </c>
      <c r="D4008" s="1061" t="s">
        <v>4936</v>
      </c>
      <c r="E4008" s="1061" t="s">
        <v>8784</v>
      </c>
      <c r="F4008" s="1061" t="s">
        <v>6096</v>
      </c>
      <c r="G4008" s="1061" t="s">
        <v>1739</v>
      </c>
      <c r="H4008" s="1061" t="s">
        <v>129</v>
      </c>
      <c r="I4008" s="1061" t="s">
        <v>21</v>
      </c>
      <c r="J4008" s="1061" t="s">
        <v>7975</v>
      </c>
      <c r="K4008" s="1061" t="s">
        <v>14849</v>
      </c>
      <c r="L4008" s="1061">
        <v>62.84</v>
      </c>
      <c r="M4008" s="1061">
        <v>62.84</v>
      </c>
      <c r="N4008" s="1061">
        <v>62.84</v>
      </c>
      <c r="O4008" s="1061">
        <v>62.84</v>
      </c>
      <c r="P4008" s="1061">
        <v>62.84</v>
      </c>
      <c r="Q4008" s="1061">
        <v>62.84</v>
      </c>
      <c r="R4008" s="1061">
        <v>62.84</v>
      </c>
      <c r="S4008" s="1061">
        <v>62.84</v>
      </c>
      <c r="T4008" s="1061">
        <v>62.84</v>
      </c>
      <c r="U4008" s="1061">
        <v>62.84</v>
      </c>
      <c r="V4008" s="1061">
        <v>62.84</v>
      </c>
      <c r="W4008" s="1061">
        <v>62.84</v>
      </c>
    </row>
    <row r="4009" spans="1:23">
      <c r="A4009" s="908"/>
      <c r="B4009" s="1061" t="s">
        <v>234</v>
      </c>
      <c r="C4009" s="1061" t="s">
        <v>235</v>
      </c>
      <c r="D4009" s="1061" t="s">
        <v>4936</v>
      </c>
      <c r="E4009" s="1061" t="s">
        <v>14447</v>
      </c>
      <c r="F4009" s="1061" t="s">
        <v>4938</v>
      </c>
      <c r="G4009" s="1061" t="s">
        <v>1739</v>
      </c>
      <c r="H4009" s="1061" t="s">
        <v>129</v>
      </c>
      <c r="I4009" s="1061" t="s">
        <v>21</v>
      </c>
      <c r="J4009" s="1061" t="s">
        <v>7975</v>
      </c>
      <c r="K4009" s="1061" t="s">
        <v>14849</v>
      </c>
      <c r="L4009" s="1061">
        <v>82.34</v>
      </c>
      <c r="M4009" s="1061">
        <v>82.34</v>
      </c>
      <c r="N4009" s="1061">
        <v>82.34</v>
      </c>
      <c r="O4009" s="1061">
        <v>82.34</v>
      </c>
      <c r="P4009" s="1061">
        <v>82.34</v>
      </c>
      <c r="Q4009" s="1061">
        <v>82.34</v>
      </c>
      <c r="R4009" s="1061">
        <v>82.34</v>
      </c>
      <c r="S4009" s="1061">
        <v>82.34</v>
      </c>
      <c r="T4009" s="1061">
        <v>82.34</v>
      </c>
      <c r="U4009" s="1061">
        <v>82.34</v>
      </c>
      <c r="V4009" s="1061">
        <v>82.34</v>
      </c>
      <c r="W4009" s="1061">
        <v>82.34</v>
      </c>
    </row>
    <row r="4010" spans="1:23">
      <c r="A4010" s="908"/>
      <c r="B4010" s="1061" t="s">
        <v>234</v>
      </c>
      <c r="C4010" s="1061" t="s">
        <v>235</v>
      </c>
      <c r="D4010" s="1061" t="s">
        <v>4936</v>
      </c>
      <c r="E4010" s="1061" t="s">
        <v>14388</v>
      </c>
      <c r="F4010" s="1061" t="s">
        <v>14389</v>
      </c>
      <c r="G4010" s="1061" t="s">
        <v>1739</v>
      </c>
      <c r="H4010" s="1061" t="s">
        <v>129</v>
      </c>
      <c r="I4010" s="1061" t="s">
        <v>21</v>
      </c>
      <c r="J4010" s="1061" t="s">
        <v>7975</v>
      </c>
      <c r="K4010" s="1061" t="s">
        <v>14849</v>
      </c>
      <c r="L4010" s="1061">
        <v>58.23</v>
      </c>
      <c r="M4010" s="1061">
        <v>58.23</v>
      </c>
      <c r="N4010" s="1061">
        <v>58.23</v>
      </c>
      <c r="O4010" s="1061">
        <v>58.23</v>
      </c>
      <c r="P4010" s="1061">
        <v>58.23</v>
      </c>
      <c r="Q4010" s="1061">
        <v>58.23</v>
      </c>
      <c r="R4010" s="1061">
        <v>58.23</v>
      </c>
      <c r="S4010" s="1061">
        <v>58.23</v>
      </c>
      <c r="T4010" s="1061">
        <v>58.23</v>
      </c>
      <c r="U4010" s="1061">
        <v>58.23</v>
      </c>
      <c r="V4010" s="1061">
        <v>58.23</v>
      </c>
      <c r="W4010" s="1061">
        <v>58.23</v>
      </c>
    </row>
    <row r="4011" spans="1:23">
      <c r="A4011" s="908"/>
      <c r="B4011" s="1061" t="s">
        <v>234</v>
      </c>
      <c r="C4011" s="1061" t="s">
        <v>235</v>
      </c>
      <c r="D4011" s="1061" t="s">
        <v>4936</v>
      </c>
      <c r="E4011" s="1061" t="s">
        <v>6747</v>
      </c>
      <c r="F4011" s="1061" t="s">
        <v>4937</v>
      </c>
      <c r="G4011" s="1061" t="s">
        <v>1739</v>
      </c>
      <c r="H4011" s="1061" t="s">
        <v>129</v>
      </c>
      <c r="I4011" s="1061" t="s">
        <v>21</v>
      </c>
      <c r="J4011" s="1061" t="s">
        <v>7975</v>
      </c>
      <c r="K4011" s="1061" t="s">
        <v>14849</v>
      </c>
      <c r="L4011" s="1061">
        <v>55.45</v>
      </c>
      <c r="M4011" s="1061">
        <v>55.45</v>
      </c>
      <c r="N4011" s="1061">
        <v>55.45</v>
      </c>
      <c r="O4011" s="1061">
        <v>55.45</v>
      </c>
      <c r="P4011" s="1061">
        <v>55.45</v>
      </c>
      <c r="Q4011" s="1061">
        <v>55.45</v>
      </c>
      <c r="R4011" s="1061">
        <v>55.45</v>
      </c>
      <c r="S4011" s="1061">
        <v>55.45</v>
      </c>
      <c r="T4011" s="1061">
        <v>55.45</v>
      </c>
      <c r="U4011" s="1061">
        <v>55.45</v>
      </c>
      <c r="V4011" s="1061">
        <v>55.45</v>
      </c>
      <c r="W4011" s="1061">
        <v>55.45</v>
      </c>
    </row>
    <row r="4012" spans="1:23">
      <c r="A4012" s="908"/>
      <c r="B4012" s="1061" t="s">
        <v>234</v>
      </c>
      <c r="C4012" s="1061" t="s">
        <v>235</v>
      </c>
      <c r="D4012" s="1061" t="s">
        <v>4936</v>
      </c>
      <c r="E4012" s="1061" t="s">
        <v>6387</v>
      </c>
      <c r="F4012" s="1061" t="s">
        <v>6097</v>
      </c>
      <c r="G4012" s="1061" t="s">
        <v>1739</v>
      </c>
      <c r="H4012" s="1061" t="s">
        <v>129</v>
      </c>
      <c r="I4012" s="1061" t="s">
        <v>21</v>
      </c>
      <c r="J4012" s="1061" t="s">
        <v>7975</v>
      </c>
      <c r="K4012" s="1061" t="s">
        <v>14849</v>
      </c>
      <c r="L4012" s="1061">
        <v>49.09</v>
      </c>
      <c r="M4012" s="1061">
        <v>49.09</v>
      </c>
      <c r="N4012" s="1061">
        <v>49.09</v>
      </c>
      <c r="O4012" s="1061">
        <v>49.09</v>
      </c>
      <c r="P4012" s="1061">
        <v>49.09</v>
      </c>
      <c r="Q4012" s="1061">
        <v>49.09</v>
      </c>
      <c r="R4012" s="1061">
        <v>49.09</v>
      </c>
      <c r="S4012" s="1061">
        <v>49.09</v>
      </c>
      <c r="T4012" s="1061">
        <v>49.09</v>
      </c>
      <c r="U4012" s="1061">
        <v>49.09</v>
      </c>
      <c r="V4012" s="1061">
        <v>49.09</v>
      </c>
      <c r="W4012" s="1061">
        <v>49.09</v>
      </c>
    </row>
    <row r="4013" spans="1:23">
      <c r="A4013" s="908"/>
      <c r="B4013" s="1061" t="s">
        <v>234</v>
      </c>
      <c r="C4013" s="1061" t="s">
        <v>235</v>
      </c>
      <c r="D4013" s="1061" t="s">
        <v>4936</v>
      </c>
      <c r="E4013" s="1061" t="s">
        <v>14130</v>
      </c>
      <c r="F4013" s="1061" t="s">
        <v>4938</v>
      </c>
      <c r="G4013" s="1061" t="s">
        <v>1739</v>
      </c>
      <c r="H4013" s="1061" t="s">
        <v>129</v>
      </c>
      <c r="I4013" s="1061" t="s">
        <v>21</v>
      </c>
      <c r="J4013" s="1061" t="s">
        <v>7975</v>
      </c>
      <c r="K4013" s="1061" t="s">
        <v>14849</v>
      </c>
      <c r="L4013" s="1061">
        <v>46.78</v>
      </c>
      <c r="M4013" s="1061">
        <v>46.78</v>
      </c>
      <c r="N4013" s="1061">
        <v>46.78</v>
      </c>
      <c r="O4013" s="1061">
        <v>46.78</v>
      </c>
      <c r="P4013" s="1061">
        <v>46.78</v>
      </c>
      <c r="Q4013" s="1061">
        <v>46.78</v>
      </c>
      <c r="R4013" s="1061">
        <v>46.78</v>
      </c>
      <c r="S4013" s="1061">
        <v>46.78</v>
      </c>
      <c r="T4013" s="1061">
        <v>46.78</v>
      </c>
      <c r="U4013" s="1061">
        <v>46.78</v>
      </c>
      <c r="V4013" s="1061">
        <v>46.78</v>
      </c>
      <c r="W4013" s="1061">
        <v>46.78</v>
      </c>
    </row>
    <row r="4014" spans="1:23">
      <c r="A4014" s="908"/>
      <c r="B4014" s="1061" t="s">
        <v>234</v>
      </c>
      <c r="C4014" s="1061" t="s">
        <v>235</v>
      </c>
      <c r="D4014" s="1061" t="s">
        <v>4936</v>
      </c>
      <c r="E4014" s="1061" t="s">
        <v>14448</v>
      </c>
      <c r="F4014" s="1061" t="s">
        <v>4939</v>
      </c>
      <c r="G4014" s="1061" t="s">
        <v>1739</v>
      </c>
      <c r="H4014" s="1061" t="s">
        <v>129</v>
      </c>
      <c r="I4014" s="1061" t="s">
        <v>21</v>
      </c>
      <c r="J4014" s="1061" t="s">
        <v>7975</v>
      </c>
      <c r="K4014" s="1061" t="s">
        <v>14849</v>
      </c>
      <c r="L4014" s="1061">
        <v>43.12</v>
      </c>
      <c r="M4014" s="1061">
        <v>43.12</v>
      </c>
      <c r="N4014" s="1061">
        <v>43.12</v>
      </c>
      <c r="O4014" s="1061">
        <v>43.12</v>
      </c>
      <c r="P4014" s="1061">
        <v>43.12</v>
      </c>
      <c r="Q4014" s="1061">
        <v>43.12</v>
      </c>
      <c r="R4014" s="1061">
        <v>43.12</v>
      </c>
      <c r="S4014" s="1061">
        <v>43.12</v>
      </c>
      <c r="T4014" s="1061">
        <v>43.12</v>
      </c>
      <c r="U4014" s="1061">
        <v>43.12</v>
      </c>
      <c r="V4014" s="1061">
        <v>43.12</v>
      </c>
      <c r="W4014" s="1061">
        <v>43.12</v>
      </c>
    </row>
    <row r="4015" spans="1:23">
      <c r="A4015" s="908"/>
      <c r="B4015" s="1061" t="s">
        <v>234</v>
      </c>
      <c r="C4015" s="1061" t="s">
        <v>235</v>
      </c>
      <c r="D4015" s="1061" t="s">
        <v>4936</v>
      </c>
      <c r="E4015" s="1061" t="s">
        <v>6407</v>
      </c>
      <c r="F4015" s="1061" t="s">
        <v>4939</v>
      </c>
      <c r="G4015" s="1061" t="s">
        <v>1739</v>
      </c>
      <c r="H4015" s="1061" t="s">
        <v>129</v>
      </c>
      <c r="I4015" s="1061" t="s">
        <v>21</v>
      </c>
      <c r="J4015" s="1061" t="s">
        <v>7975</v>
      </c>
      <c r="K4015" s="1061" t="s">
        <v>14849</v>
      </c>
      <c r="L4015" s="1061">
        <v>62.84</v>
      </c>
      <c r="M4015" s="1061">
        <v>62.84</v>
      </c>
      <c r="N4015" s="1061">
        <v>62.84</v>
      </c>
      <c r="O4015" s="1061">
        <v>62.84</v>
      </c>
      <c r="P4015" s="1061">
        <v>62.84</v>
      </c>
      <c r="Q4015" s="1061">
        <v>62.84</v>
      </c>
      <c r="R4015" s="1061">
        <v>62.84</v>
      </c>
      <c r="S4015" s="1061">
        <v>62.84</v>
      </c>
      <c r="T4015" s="1061">
        <v>62.84</v>
      </c>
      <c r="U4015" s="1061">
        <v>62.84</v>
      </c>
      <c r="V4015" s="1061">
        <v>62.84</v>
      </c>
      <c r="W4015" s="1061">
        <v>62.84</v>
      </c>
    </row>
    <row r="4016" spans="1:23">
      <c r="A4016" s="908"/>
      <c r="B4016" s="1061" t="s">
        <v>234</v>
      </c>
      <c r="C4016" s="1061" t="s">
        <v>235</v>
      </c>
      <c r="D4016" s="1061" t="s">
        <v>4936</v>
      </c>
      <c r="E4016" s="1061" t="s">
        <v>14402</v>
      </c>
      <c r="F4016" s="1061" t="s">
        <v>4939</v>
      </c>
      <c r="G4016" s="1061" t="s">
        <v>1739</v>
      </c>
      <c r="H4016" s="1061" t="s">
        <v>129</v>
      </c>
      <c r="I4016" s="1061" t="s">
        <v>21</v>
      </c>
      <c r="J4016" s="1061" t="s">
        <v>7975</v>
      </c>
      <c r="K4016" s="1061" t="s">
        <v>14849</v>
      </c>
      <c r="L4016" s="1061">
        <v>28.64</v>
      </c>
      <c r="M4016" s="1061">
        <v>28.64</v>
      </c>
      <c r="N4016" s="1061">
        <v>28.64</v>
      </c>
      <c r="O4016" s="1061">
        <v>28.64</v>
      </c>
      <c r="P4016" s="1061">
        <v>28.64</v>
      </c>
      <c r="Q4016" s="1061">
        <v>28.64</v>
      </c>
      <c r="R4016" s="1061">
        <v>28.64</v>
      </c>
      <c r="S4016" s="1061">
        <v>28.64</v>
      </c>
      <c r="T4016" s="1061">
        <v>28.64</v>
      </c>
      <c r="U4016" s="1061">
        <v>28.64</v>
      </c>
      <c r="V4016" s="1061">
        <v>28.64</v>
      </c>
      <c r="W4016" s="1061">
        <v>28.64</v>
      </c>
    </row>
    <row r="4017" spans="1:23">
      <c r="A4017" s="908"/>
      <c r="B4017" s="1061" t="s">
        <v>234</v>
      </c>
      <c r="C4017" s="1061" t="s">
        <v>235</v>
      </c>
      <c r="D4017" s="1061" t="s">
        <v>4936</v>
      </c>
      <c r="E4017" s="1061" t="s">
        <v>14450</v>
      </c>
      <c r="F4017" s="1061" t="s">
        <v>4939</v>
      </c>
      <c r="G4017" s="1061" t="s">
        <v>1739</v>
      </c>
      <c r="H4017" s="1061" t="s">
        <v>129</v>
      </c>
      <c r="I4017" s="1061" t="s">
        <v>21</v>
      </c>
      <c r="J4017" s="1061" t="s">
        <v>7975</v>
      </c>
      <c r="K4017" s="1061" t="s">
        <v>14849</v>
      </c>
      <c r="L4017" s="1061">
        <v>71.14</v>
      </c>
      <c r="M4017" s="1061">
        <v>71.14</v>
      </c>
      <c r="N4017" s="1061">
        <v>71.14</v>
      </c>
      <c r="O4017" s="1061">
        <v>71.14</v>
      </c>
      <c r="P4017" s="1061">
        <v>71.14</v>
      </c>
      <c r="Q4017" s="1061">
        <v>71.14</v>
      </c>
      <c r="R4017" s="1061">
        <v>71.14</v>
      </c>
      <c r="S4017" s="1061">
        <v>71.14</v>
      </c>
      <c r="T4017" s="1061">
        <v>71.14</v>
      </c>
      <c r="U4017" s="1061">
        <v>71.14</v>
      </c>
      <c r="V4017" s="1061">
        <v>71.14</v>
      </c>
      <c r="W4017" s="1061">
        <v>71.14</v>
      </c>
    </row>
    <row r="4018" spans="1:23">
      <c r="A4018" s="908"/>
      <c r="B4018" s="1061" t="s">
        <v>234</v>
      </c>
      <c r="C4018" s="1061" t="s">
        <v>235</v>
      </c>
      <c r="D4018" s="1061" t="s">
        <v>4936</v>
      </c>
      <c r="E4018" s="1061" t="s">
        <v>6408</v>
      </c>
      <c r="F4018" s="1061" t="s">
        <v>4937</v>
      </c>
      <c r="G4018" s="1061" t="s">
        <v>1739</v>
      </c>
      <c r="H4018" s="1061" t="s">
        <v>129</v>
      </c>
      <c r="I4018" s="1061" t="s">
        <v>21</v>
      </c>
      <c r="J4018" s="1061" t="s">
        <v>7975</v>
      </c>
      <c r="K4018" s="1061" t="s">
        <v>14849</v>
      </c>
      <c r="L4018" s="1061">
        <v>106.11</v>
      </c>
      <c r="M4018" s="1061">
        <v>106.11</v>
      </c>
      <c r="N4018" s="1061">
        <v>106.11</v>
      </c>
      <c r="O4018" s="1061">
        <v>106.11</v>
      </c>
      <c r="P4018" s="1061">
        <v>106.11</v>
      </c>
      <c r="Q4018" s="1061">
        <v>106.11</v>
      </c>
      <c r="R4018" s="1061">
        <v>106.11</v>
      </c>
      <c r="S4018" s="1061">
        <v>106.11</v>
      </c>
      <c r="T4018" s="1061">
        <v>106.11</v>
      </c>
      <c r="U4018" s="1061">
        <v>106.11</v>
      </c>
      <c r="V4018" s="1061">
        <v>106.11</v>
      </c>
      <c r="W4018" s="1061">
        <v>106.11</v>
      </c>
    </row>
    <row r="4019" spans="1:23">
      <c r="A4019" s="908"/>
      <c r="B4019" s="1061" t="s">
        <v>234</v>
      </c>
      <c r="C4019" s="1061" t="s">
        <v>235</v>
      </c>
      <c r="D4019" s="1061" t="s">
        <v>4936</v>
      </c>
      <c r="E4019" s="1061" t="s">
        <v>6409</v>
      </c>
      <c r="F4019" s="1061" t="s">
        <v>4939</v>
      </c>
      <c r="G4019" s="1061" t="s">
        <v>1739</v>
      </c>
      <c r="H4019" s="1061" t="s">
        <v>129</v>
      </c>
      <c r="I4019" s="1061" t="s">
        <v>21</v>
      </c>
      <c r="J4019" s="1061" t="s">
        <v>7975</v>
      </c>
      <c r="K4019" s="1061" t="s">
        <v>14849</v>
      </c>
      <c r="L4019" s="1061">
        <v>27.27</v>
      </c>
      <c r="M4019" s="1061">
        <v>27.27</v>
      </c>
      <c r="N4019" s="1061">
        <v>27.27</v>
      </c>
      <c r="O4019" s="1061">
        <v>27.27</v>
      </c>
      <c r="P4019" s="1061">
        <v>27.27</v>
      </c>
      <c r="Q4019" s="1061">
        <v>27.27</v>
      </c>
      <c r="R4019" s="1061">
        <v>27.27</v>
      </c>
      <c r="S4019" s="1061">
        <v>27.27</v>
      </c>
      <c r="T4019" s="1061">
        <v>27.27</v>
      </c>
      <c r="U4019" s="1061">
        <v>27.27</v>
      </c>
      <c r="V4019" s="1061">
        <v>27.27</v>
      </c>
      <c r="W4019" s="1061">
        <v>27.27</v>
      </c>
    </row>
    <row r="4020" spans="1:23">
      <c r="A4020" s="908"/>
      <c r="B4020" s="1061" t="s">
        <v>234</v>
      </c>
      <c r="C4020" s="1061" t="s">
        <v>235</v>
      </c>
      <c r="D4020" s="1061" t="s">
        <v>4936</v>
      </c>
      <c r="E4020" s="1061" t="s">
        <v>14451</v>
      </c>
      <c r="F4020" s="1061" t="s">
        <v>4937</v>
      </c>
      <c r="G4020" s="1061" t="s">
        <v>1739</v>
      </c>
      <c r="H4020" s="1061" t="s">
        <v>129</v>
      </c>
      <c r="I4020" s="1061" t="s">
        <v>21</v>
      </c>
      <c r="J4020" s="1061" t="s">
        <v>7975</v>
      </c>
      <c r="K4020" s="1061" t="s">
        <v>14849</v>
      </c>
      <c r="L4020" s="1061">
        <v>81.62</v>
      </c>
      <c r="M4020" s="1061">
        <v>81.62</v>
      </c>
      <c r="N4020" s="1061">
        <v>81.62</v>
      </c>
      <c r="O4020" s="1061">
        <v>81.62</v>
      </c>
      <c r="P4020" s="1061">
        <v>81.62</v>
      </c>
      <c r="Q4020" s="1061">
        <v>81.62</v>
      </c>
      <c r="R4020" s="1061">
        <v>81.62</v>
      </c>
      <c r="S4020" s="1061">
        <v>81.62</v>
      </c>
      <c r="T4020" s="1061">
        <v>81.62</v>
      </c>
      <c r="U4020" s="1061">
        <v>81.62</v>
      </c>
      <c r="V4020" s="1061">
        <v>81.62</v>
      </c>
      <c r="W4020" s="1061">
        <v>81.62</v>
      </c>
    </row>
    <row r="4021" spans="1:23">
      <c r="A4021" s="908"/>
      <c r="B4021" s="1061" t="s">
        <v>234</v>
      </c>
      <c r="C4021" s="1061" t="s">
        <v>235</v>
      </c>
      <c r="D4021" s="1061" t="s">
        <v>4936</v>
      </c>
      <c r="E4021" s="1061" t="s">
        <v>6410</v>
      </c>
      <c r="F4021" s="1061" t="s">
        <v>4939</v>
      </c>
      <c r="G4021" s="1061" t="s">
        <v>1739</v>
      </c>
      <c r="H4021" s="1061" t="s">
        <v>129</v>
      </c>
      <c r="I4021" s="1061" t="s">
        <v>21</v>
      </c>
      <c r="J4021" s="1061" t="s">
        <v>7975</v>
      </c>
      <c r="K4021" s="1061" t="s">
        <v>14849</v>
      </c>
      <c r="L4021" s="1061">
        <v>23</v>
      </c>
      <c r="M4021" s="1061">
        <v>23</v>
      </c>
      <c r="N4021" s="1061">
        <v>23</v>
      </c>
      <c r="O4021" s="1061">
        <v>23</v>
      </c>
      <c r="P4021" s="1061">
        <v>23</v>
      </c>
      <c r="Q4021" s="1061">
        <v>23</v>
      </c>
      <c r="R4021" s="1061">
        <v>23</v>
      </c>
      <c r="S4021" s="1061">
        <v>23</v>
      </c>
      <c r="T4021" s="1061">
        <v>23</v>
      </c>
      <c r="U4021" s="1061">
        <v>23</v>
      </c>
      <c r="V4021" s="1061">
        <v>23</v>
      </c>
      <c r="W4021" s="1061">
        <v>23</v>
      </c>
    </row>
    <row r="4022" spans="1:23">
      <c r="A4022" s="908"/>
      <c r="B4022" s="1061" t="s">
        <v>234</v>
      </c>
      <c r="C4022" s="1061" t="s">
        <v>235</v>
      </c>
      <c r="D4022" s="1061" t="s">
        <v>4936</v>
      </c>
      <c r="E4022" s="1061" t="s">
        <v>14131</v>
      </c>
      <c r="F4022" s="1061" t="s">
        <v>4937</v>
      </c>
      <c r="G4022" s="1061" t="s">
        <v>1739</v>
      </c>
      <c r="H4022" s="1061" t="s">
        <v>129</v>
      </c>
      <c r="I4022" s="1061" t="s">
        <v>21</v>
      </c>
      <c r="J4022" s="1061" t="s">
        <v>7975</v>
      </c>
      <c r="K4022" s="1061" t="s">
        <v>14849</v>
      </c>
      <c r="L4022" s="1061">
        <v>27.51</v>
      </c>
      <c r="M4022" s="1061">
        <v>27.51</v>
      </c>
      <c r="N4022" s="1061">
        <v>27.51</v>
      </c>
      <c r="O4022" s="1061">
        <v>27.51</v>
      </c>
      <c r="P4022" s="1061">
        <v>27.51</v>
      </c>
      <c r="Q4022" s="1061">
        <v>27.51</v>
      </c>
      <c r="R4022" s="1061">
        <v>27.51</v>
      </c>
      <c r="S4022" s="1061">
        <v>27.51</v>
      </c>
      <c r="T4022" s="1061">
        <v>27.51</v>
      </c>
      <c r="U4022" s="1061">
        <v>27.51</v>
      </c>
      <c r="V4022" s="1061">
        <v>27.51</v>
      </c>
      <c r="W4022" s="1061">
        <v>27.51</v>
      </c>
    </row>
    <row r="4023" spans="1:23">
      <c r="A4023" s="908"/>
      <c r="B4023" s="1061" t="s">
        <v>234</v>
      </c>
      <c r="C4023" s="1061" t="s">
        <v>235</v>
      </c>
      <c r="D4023" s="1061" t="s">
        <v>4936</v>
      </c>
      <c r="E4023" s="1061" t="s">
        <v>6411</v>
      </c>
      <c r="F4023" s="1061" t="s">
        <v>4938</v>
      </c>
      <c r="G4023" s="1061" t="s">
        <v>1739</v>
      </c>
      <c r="H4023" s="1061" t="s">
        <v>129</v>
      </c>
      <c r="I4023" s="1061" t="s">
        <v>21</v>
      </c>
      <c r="J4023" s="1061" t="s">
        <v>7975</v>
      </c>
      <c r="K4023" s="1061" t="s">
        <v>14849</v>
      </c>
      <c r="L4023" s="1061">
        <v>22.5</v>
      </c>
      <c r="M4023" s="1061">
        <v>22.5</v>
      </c>
      <c r="N4023" s="1061">
        <v>22.5</v>
      </c>
      <c r="O4023" s="1061">
        <v>22.5</v>
      </c>
      <c r="P4023" s="1061">
        <v>22.5</v>
      </c>
      <c r="Q4023" s="1061">
        <v>22.5</v>
      </c>
      <c r="R4023" s="1061">
        <v>22.5</v>
      </c>
      <c r="S4023" s="1061">
        <v>22.5</v>
      </c>
      <c r="T4023" s="1061">
        <v>22.5</v>
      </c>
      <c r="U4023" s="1061">
        <v>22.5</v>
      </c>
      <c r="V4023" s="1061">
        <v>22.5</v>
      </c>
      <c r="W4023" s="1061">
        <v>22.5</v>
      </c>
    </row>
    <row r="4024" spans="1:23">
      <c r="A4024" s="908"/>
      <c r="B4024" s="1061" t="s">
        <v>234</v>
      </c>
      <c r="C4024" s="1061" t="s">
        <v>235</v>
      </c>
      <c r="D4024" s="1061" t="s">
        <v>4936</v>
      </c>
      <c r="E4024" s="1061" t="s">
        <v>6412</v>
      </c>
      <c r="F4024" s="1061" t="s">
        <v>4939</v>
      </c>
      <c r="G4024" s="1061" t="s">
        <v>1739</v>
      </c>
      <c r="H4024" s="1061" t="s">
        <v>129</v>
      </c>
      <c r="I4024" s="1061" t="s">
        <v>21</v>
      </c>
      <c r="J4024" s="1061" t="s">
        <v>7975</v>
      </c>
      <c r="K4024" s="1061" t="s">
        <v>14849</v>
      </c>
      <c r="L4024" s="1061">
        <v>23</v>
      </c>
      <c r="M4024" s="1061">
        <v>23</v>
      </c>
      <c r="N4024" s="1061">
        <v>23</v>
      </c>
      <c r="O4024" s="1061">
        <v>23</v>
      </c>
      <c r="P4024" s="1061">
        <v>23</v>
      </c>
      <c r="Q4024" s="1061">
        <v>23</v>
      </c>
      <c r="R4024" s="1061">
        <v>23</v>
      </c>
      <c r="S4024" s="1061">
        <v>23</v>
      </c>
      <c r="T4024" s="1061">
        <v>23</v>
      </c>
      <c r="U4024" s="1061">
        <v>23</v>
      </c>
      <c r="V4024" s="1061">
        <v>23</v>
      </c>
      <c r="W4024" s="1061">
        <v>23</v>
      </c>
    </row>
    <row r="4025" spans="1:23">
      <c r="A4025" s="908"/>
      <c r="B4025" s="1061" t="s">
        <v>234</v>
      </c>
      <c r="C4025" s="1061" t="s">
        <v>235</v>
      </c>
      <c r="D4025" s="1061" t="s">
        <v>4936</v>
      </c>
      <c r="E4025" s="1061" t="s">
        <v>6413</v>
      </c>
      <c r="F4025" s="1061" t="s">
        <v>4937</v>
      </c>
      <c r="G4025" s="1061" t="s">
        <v>1739</v>
      </c>
      <c r="H4025" s="1061" t="s">
        <v>129</v>
      </c>
      <c r="I4025" s="1061" t="s">
        <v>21</v>
      </c>
      <c r="J4025" s="1061" t="s">
        <v>7975</v>
      </c>
      <c r="K4025" s="1061" t="s">
        <v>14849</v>
      </c>
      <c r="L4025" s="1061">
        <v>22.2</v>
      </c>
      <c r="M4025" s="1061">
        <v>22.2</v>
      </c>
      <c r="N4025" s="1061">
        <v>22.2</v>
      </c>
      <c r="O4025" s="1061">
        <v>22.2</v>
      </c>
      <c r="P4025" s="1061">
        <v>22.2</v>
      </c>
      <c r="Q4025" s="1061">
        <v>22.2</v>
      </c>
      <c r="R4025" s="1061">
        <v>22.2</v>
      </c>
      <c r="S4025" s="1061">
        <v>22.2</v>
      </c>
      <c r="T4025" s="1061">
        <v>22.2</v>
      </c>
      <c r="U4025" s="1061">
        <v>22.2</v>
      </c>
      <c r="V4025" s="1061">
        <v>22.2</v>
      </c>
      <c r="W4025" s="1061">
        <v>22.2</v>
      </c>
    </row>
    <row r="4026" spans="1:23">
      <c r="A4026" s="908"/>
      <c r="B4026" s="1061" t="s">
        <v>234</v>
      </c>
      <c r="C4026" s="1061" t="s">
        <v>235</v>
      </c>
      <c r="D4026" s="1061" t="s">
        <v>4936</v>
      </c>
      <c r="E4026" s="1061" t="s">
        <v>6414</v>
      </c>
      <c r="F4026" s="1061" t="s">
        <v>4939</v>
      </c>
      <c r="G4026" s="1061" t="s">
        <v>1739</v>
      </c>
      <c r="H4026" s="1061" t="s">
        <v>129</v>
      </c>
      <c r="I4026" s="1061" t="s">
        <v>21</v>
      </c>
      <c r="J4026" s="1061" t="s">
        <v>7975</v>
      </c>
      <c r="K4026" s="1061" t="s">
        <v>14849</v>
      </c>
      <c r="L4026" s="1061">
        <v>18.600000000000001</v>
      </c>
      <c r="M4026" s="1061">
        <v>18.600000000000001</v>
      </c>
      <c r="N4026" s="1061">
        <v>18.600000000000001</v>
      </c>
      <c r="O4026" s="1061">
        <v>18.600000000000001</v>
      </c>
      <c r="P4026" s="1061">
        <v>18.600000000000001</v>
      </c>
      <c r="Q4026" s="1061">
        <v>18.600000000000001</v>
      </c>
      <c r="R4026" s="1061">
        <v>18.600000000000001</v>
      </c>
      <c r="S4026" s="1061">
        <v>18.600000000000001</v>
      </c>
      <c r="T4026" s="1061">
        <v>18.600000000000001</v>
      </c>
      <c r="U4026" s="1061">
        <v>18.600000000000001</v>
      </c>
      <c r="V4026" s="1061">
        <v>18.600000000000001</v>
      </c>
      <c r="W4026" s="1061">
        <v>18.600000000000001</v>
      </c>
    </row>
    <row r="4027" spans="1:23">
      <c r="A4027" s="908"/>
      <c r="B4027" s="1061" t="s">
        <v>234</v>
      </c>
      <c r="C4027" s="1061" t="s">
        <v>235</v>
      </c>
      <c r="D4027" s="1061" t="s">
        <v>4936</v>
      </c>
      <c r="E4027" s="1061" t="s">
        <v>6415</v>
      </c>
      <c r="F4027" s="1061" t="s">
        <v>4939</v>
      </c>
      <c r="G4027" s="1061" t="s">
        <v>1739</v>
      </c>
      <c r="H4027" s="1061" t="s">
        <v>129</v>
      </c>
      <c r="I4027" s="1061" t="s">
        <v>21</v>
      </c>
      <c r="J4027" s="1061" t="s">
        <v>7975</v>
      </c>
      <c r="K4027" s="1061" t="s">
        <v>14849</v>
      </c>
      <c r="L4027" s="1061">
        <v>29.09</v>
      </c>
      <c r="M4027" s="1061">
        <v>29.09</v>
      </c>
      <c r="N4027" s="1061">
        <v>29.09</v>
      </c>
      <c r="O4027" s="1061">
        <v>29.09</v>
      </c>
      <c r="P4027" s="1061">
        <v>29.09</v>
      </c>
      <c r="Q4027" s="1061">
        <v>29.09</v>
      </c>
      <c r="R4027" s="1061">
        <v>29.09</v>
      </c>
      <c r="S4027" s="1061">
        <v>29.09</v>
      </c>
      <c r="T4027" s="1061">
        <v>29.09</v>
      </c>
      <c r="U4027" s="1061">
        <v>29.09</v>
      </c>
      <c r="V4027" s="1061">
        <v>29.09</v>
      </c>
      <c r="W4027" s="1061">
        <v>29.09</v>
      </c>
    </row>
    <row r="4028" spans="1:23">
      <c r="A4028" s="908"/>
      <c r="B4028" s="1061" t="s">
        <v>234</v>
      </c>
      <c r="C4028" s="1061" t="s">
        <v>235</v>
      </c>
      <c r="D4028" s="1061" t="s">
        <v>4936</v>
      </c>
      <c r="E4028" s="1061" t="s">
        <v>6416</v>
      </c>
      <c r="F4028" s="1061" t="s">
        <v>4937</v>
      </c>
      <c r="G4028" s="1061" t="s">
        <v>1739</v>
      </c>
      <c r="H4028" s="1061" t="s">
        <v>129</v>
      </c>
      <c r="I4028" s="1061" t="s">
        <v>21</v>
      </c>
      <c r="J4028" s="1061" t="s">
        <v>7975</v>
      </c>
      <c r="K4028" s="1061" t="s">
        <v>14849</v>
      </c>
      <c r="L4028" s="1061">
        <v>36.36</v>
      </c>
      <c r="M4028" s="1061">
        <v>36.36</v>
      </c>
      <c r="N4028" s="1061">
        <v>36.36</v>
      </c>
      <c r="O4028" s="1061">
        <v>36.36</v>
      </c>
      <c r="P4028" s="1061">
        <v>36.36</v>
      </c>
      <c r="Q4028" s="1061">
        <v>36.36</v>
      </c>
      <c r="R4028" s="1061">
        <v>36.36</v>
      </c>
      <c r="S4028" s="1061">
        <v>36.36</v>
      </c>
      <c r="T4028" s="1061">
        <v>36.36</v>
      </c>
      <c r="U4028" s="1061">
        <v>36.36</v>
      </c>
      <c r="V4028" s="1061">
        <v>36.36</v>
      </c>
      <c r="W4028" s="1061">
        <v>36.36</v>
      </c>
    </row>
    <row r="4029" spans="1:23">
      <c r="A4029" s="908"/>
      <c r="B4029" s="1061" t="s">
        <v>234</v>
      </c>
      <c r="C4029" s="1061" t="s">
        <v>235</v>
      </c>
      <c r="D4029" s="1061" t="s">
        <v>4936</v>
      </c>
      <c r="E4029" s="1061" t="s">
        <v>6417</v>
      </c>
      <c r="F4029" s="1061" t="s">
        <v>4938</v>
      </c>
      <c r="G4029" s="1061" t="s">
        <v>1739</v>
      </c>
      <c r="H4029" s="1061" t="s">
        <v>129</v>
      </c>
      <c r="I4029" s="1061" t="s">
        <v>21</v>
      </c>
      <c r="J4029" s="1061" t="s">
        <v>7975</v>
      </c>
      <c r="K4029" s="1061" t="s">
        <v>14849</v>
      </c>
      <c r="L4029" s="1061">
        <v>31.83</v>
      </c>
      <c r="M4029" s="1061">
        <v>31.83</v>
      </c>
      <c r="N4029" s="1061">
        <v>31.83</v>
      </c>
      <c r="O4029" s="1061">
        <v>31.83</v>
      </c>
      <c r="P4029" s="1061">
        <v>31.83</v>
      </c>
      <c r="Q4029" s="1061">
        <v>31.83</v>
      </c>
      <c r="R4029" s="1061">
        <v>31.83</v>
      </c>
      <c r="S4029" s="1061">
        <v>31.83</v>
      </c>
      <c r="T4029" s="1061">
        <v>31.83</v>
      </c>
      <c r="U4029" s="1061">
        <v>31.83</v>
      </c>
      <c r="V4029" s="1061">
        <v>31.83</v>
      </c>
      <c r="W4029" s="1061">
        <v>31.83</v>
      </c>
    </row>
    <row r="4030" spans="1:23">
      <c r="A4030" s="908"/>
      <c r="B4030" s="1061" t="s">
        <v>234</v>
      </c>
      <c r="C4030" s="1061" t="s">
        <v>235</v>
      </c>
      <c r="D4030" s="1061" t="s">
        <v>4936</v>
      </c>
      <c r="E4030" s="1061" t="s">
        <v>14132</v>
      </c>
      <c r="F4030" s="1061" t="s">
        <v>6099</v>
      </c>
      <c r="G4030" s="1061" t="s">
        <v>1739</v>
      </c>
      <c r="H4030" s="1061" t="s">
        <v>129</v>
      </c>
      <c r="I4030" s="1061" t="s">
        <v>21</v>
      </c>
      <c r="J4030" s="1061" t="s">
        <v>7975</v>
      </c>
      <c r="K4030" s="1061" t="s">
        <v>14849</v>
      </c>
      <c r="L4030" s="1061">
        <v>65.989999999999995</v>
      </c>
      <c r="M4030" s="1061">
        <v>65.989999999999995</v>
      </c>
      <c r="N4030" s="1061">
        <v>65.989999999999995</v>
      </c>
      <c r="O4030" s="1061">
        <v>65.989999999999995</v>
      </c>
      <c r="P4030" s="1061">
        <v>65.989999999999995</v>
      </c>
      <c r="Q4030" s="1061">
        <v>65.989999999999995</v>
      </c>
      <c r="R4030" s="1061">
        <v>65.989999999999995</v>
      </c>
      <c r="S4030" s="1061">
        <v>65.989999999999995</v>
      </c>
      <c r="T4030" s="1061">
        <v>65.989999999999995</v>
      </c>
      <c r="U4030" s="1061">
        <v>65.989999999999995</v>
      </c>
      <c r="V4030" s="1061">
        <v>65.989999999999995</v>
      </c>
      <c r="W4030" s="1061">
        <v>65.989999999999995</v>
      </c>
    </row>
    <row r="4031" spans="1:23">
      <c r="A4031" s="908"/>
      <c r="B4031" s="1061" t="s">
        <v>234</v>
      </c>
      <c r="C4031" s="1061" t="s">
        <v>235</v>
      </c>
      <c r="D4031" s="1061" t="s">
        <v>4936</v>
      </c>
      <c r="E4031" s="1061" t="s">
        <v>14133</v>
      </c>
      <c r="F4031" s="1061" t="s">
        <v>6099</v>
      </c>
      <c r="G4031" s="1061" t="s">
        <v>1739</v>
      </c>
      <c r="H4031" s="1061" t="s">
        <v>129</v>
      </c>
      <c r="I4031" s="1061" t="s">
        <v>21</v>
      </c>
      <c r="J4031" s="1061" t="s">
        <v>7975</v>
      </c>
      <c r="K4031" s="1061" t="s">
        <v>14849</v>
      </c>
      <c r="L4031" s="1061">
        <v>65.989999999999995</v>
      </c>
      <c r="M4031" s="1061">
        <v>65.989999999999995</v>
      </c>
      <c r="N4031" s="1061">
        <v>65.989999999999995</v>
      </c>
      <c r="O4031" s="1061">
        <v>65.989999999999995</v>
      </c>
      <c r="P4031" s="1061">
        <v>65.989999999999995</v>
      </c>
      <c r="Q4031" s="1061">
        <v>65.989999999999995</v>
      </c>
      <c r="R4031" s="1061">
        <v>65.989999999999995</v>
      </c>
      <c r="S4031" s="1061">
        <v>65.989999999999995</v>
      </c>
      <c r="T4031" s="1061">
        <v>65.989999999999995</v>
      </c>
      <c r="U4031" s="1061">
        <v>65.989999999999995</v>
      </c>
      <c r="V4031" s="1061">
        <v>65.989999999999995</v>
      </c>
      <c r="W4031" s="1061">
        <v>65.989999999999995</v>
      </c>
    </row>
    <row r="4032" spans="1:23">
      <c r="A4032" s="908"/>
      <c r="B4032" s="1061" t="s">
        <v>234</v>
      </c>
      <c r="C4032" s="1061" t="s">
        <v>235</v>
      </c>
      <c r="D4032" s="1061" t="s">
        <v>4936</v>
      </c>
      <c r="E4032" s="1061" t="s">
        <v>14134</v>
      </c>
      <c r="F4032" s="1061" t="s">
        <v>4937</v>
      </c>
      <c r="G4032" s="1061" t="s">
        <v>1739</v>
      </c>
      <c r="H4032" s="1061" t="s">
        <v>129</v>
      </c>
      <c r="I4032" s="1061" t="s">
        <v>21</v>
      </c>
      <c r="J4032" s="1061" t="s">
        <v>7975</v>
      </c>
      <c r="K4032" s="1061" t="s">
        <v>14849</v>
      </c>
      <c r="L4032" s="1061">
        <v>92.22</v>
      </c>
      <c r="M4032" s="1061">
        <v>92.22</v>
      </c>
      <c r="N4032" s="1061">
        <v>92.22</v>
      </c>
      <c r="O4032" s="1061">
        <v>92.22</v>
      </c>
      <c r="P4032" s="1061">
        <v>92.22</v>
      </c>
      <c r="Q4032" s="1061">
        <v>92.22</v>
      </c>
      <c r="R4032" s="1061">
        <v>92.22</v>
      </c>
      <c r="S4032" s="1061">
        <v>92.22</v>
      </c>
      <c r="T4032" s="1061">
        <v>92.22</v>
      </c>
      <c r="U4032" s="1061">
        <v>92.22</v>
      </c>
      <c r="V4032" s="1061">
        <v>92.22</v>
      </c>
      <c r="W4032" s="1061">
        <v>92.22</v>
      </c>
    </row>
    <row r="4033" spans="1:23">
      <c r="A4033" s="908"/>
      <c r="B4033" s="1061" t="s">
        <v>234</v>
      </c>
      <c r="C4033" s="1061" t="s">
        <v>235</v>
      </c>
      <c r="D4033" s="1061" t="s">
        <v>4936</v>
      </c>
      <c r="E4033" s="1061" t="s">
        <v>14135</v>
      </c>
      <c r="F4033" s="1061" t="s">
        <v>4938</v>
      </c>
      <c r="G4033" s="1061" t="s">
        <v>1739</v>
      </c>
      <c r="H4033" s="1061" t="s">
        <v>129</v>
      </c>
      <c r="I4033" s="1061" t="s">
        <v>21</v>
      </c>
      <c r="J4033" s="1061" t="s">
        <v>7975</v>
      </c>
      <c r="K4033" s="1061" t="s">
        <v>14849</v>
      </c>
      <c r="L4033" s="1061">
        <v>100.99</v>
      </c>
      <c r="M4033" s="1061">
        <v>100.99</v>
      </c>
      <c r="N4033" s="1061">
        <v>100.99</v>
      </c>
      <c r="O4033" s="1061">
        <v>100.99</v>
      </c>
      <c r="P4033" s="1061">
        <v>100.99</v>
      </c>
      <c r="Q4033" s="1061">
        <v>100.99</v>
      </c>
      <c r="R4033" s="1061">
        <v>100.99</v>
      </c>
      <c r="S4033" s="1061">
        <v>100.99</v>
      </c>
      <c r="T4033" s="1061">
        <v>100.99</v>
      </c>
      <c r="U4033" s="1061">
        <v>100.99</v>
      </c>
      <c r="V4033" s="1061">
        <v>100.99</v>
      </c>
      <c r="W4033" s="1061">
        <v>100.99</v>
      </c>
    </row>
    <row r="4034" spans="1:23">
      <c r="A4034" s="908"/>
      <c r="B4034" s="1061" t="s">
        <v>234</v>
      </c>
      <c r="C4034" s="1061" t="s">
        <v>235</v>
      </c>
      <c r="D4034" s="1061" t="s">
        <v>4936</v>
      </c>
      <c r="E4034" s="1061" t="s">
        <v>6767</v>
      </c>
      <c r="F4034" s="1061" t="s">
        <v>4937</v>
      </c>
      <c r="G4034" s="1061" t="s">
        <v>1739</v>
      </c>
      <c r="H4034" s="1061" t="s">
        <v>129</v>
      </c>
      <c r="I4034" s="1061" t="s">
        <v>21</v>
      </c>
      <c r="J4034" s="1061" t="s">
        <v>7975</v>
      </c>
      <c r="K4034" s="1061" t="s">
        <v>14849</v>
      </c>
      <c r="L4034" s="1061">
        <v>55.45</v>
      </c>
      <c r="M4034" s="1061">
        <v>55.45</v>
      </c>
      <c r="N4034" s="1061">
        <v>55.45</v>
      </c>
      <c r="O4034" s="1061">
        <v>55.45</v>
      </c>
      <c r="P4034" s="1061">
        <v>55.45</v>
      </c>
      <c r="Q4034" s="1061">
        <v>55.45</v>
      </c>
      <c r="R4034" s="1061">
        <v>55.45</v>
      </c>
      <c r="S4034" s="1061">
        <v>55.45</v>
      </c>
      <c r="T4034" s="1061">
        <v>55.45</v>
      </c>
      <c r="U4034" s="1061">
        <v>55.45</v>
      </c>
      <c r="V4034" s="1061">
        <v>55.45</v>
      </c>
      <c r="W4034" s="1061">
        <v>55.45</v>
      </c>
    </row>
    <row r="4035" spans="1:23">
      <c r="A4035" s="908"/>
      <c r="B4035" s="1061" t="s">
        <v>234</v>
      </c>
      <c r="C4035" s="1061" t="s">
        <v>235</v>
      </c>
      <c r="D4035" s="1061" t="s">
        <v>4936</v>
      </c>
      <c r="E4035" s="1061" t="s">
        <v>6418</v>
      </c>
      <c r="F4035" s="1061" t="s">
        <v>4939</v>
      </c>
      <c r="G4035" s="1061" t="s">
        <v>1739</v>
      </c>
      <c r="H4035" s="1061" t="s">
        <v>129</v>
      </c>
      <c r="I4035" s="1061" t="s">
        <v>21</v>
      </c>
      <c r="J4035" s="1061" t="s">
        <v>7975</v>
      </c>
      <c r="K4035" s="1061" t="s">
        <v>14849</v>
      </c>
      <c r="L4035" s="1061">
        <v>79.28</v>
      </c>
      <c r="M4035" s="1061">
        <v>79.28</v>
      </c>
      <c r="N4035" s="1061">
        <v>79.28</v>
      </c>
      <c r="O4035" s="1061">
        <v>79.28</v>
      </c>
      <c r="P4035" s="1061">
        <v>79.28</v>
      </c>
      <c r="Q4035" s="1061">
        <v>79.28</v>
      </c>
      <c r="R4035" s="1061">
        <v>79.28</v>
      </c>
      <c r="S4035" s="1061">
        <v>79.28</v>
      </c>
      <c r="T4035" s="1061">
        <v>79.28</v>
      </c>
      <c r="U4035" s="1061">
        <v>79.28</v>
      </c>
      <c r="V4035" s="1061">
        <v>79.28</v>
      </c>
      <c r="W4035" s="1061">
        <v>79.28</v>
      </c>
    </row>
    <row r="4036" spans="1:23">
      <c r="A4036" s="908"/>
      <c r="B4036" s="1061" t="s">
        <v>234</v>
      </c>
      <c r="C4036" s="1061" t="s">
        <v>235</v>
      </c>
      <c r="D4036" s="1061" t="s">
        <v>4936</v>
      </c>
      <c r="E4036" s="1061" t="s">
        <v>6419</v>
      </c>
      <c r="F4036" s="1061" t="s">
        <v>4937</v>
      </c>
      <c r="G4036" s="1061" t="s">
        <v>1739</v>
      </c>
      <c r="H4036" s="1061" t="s">
        <v>129</v>
      </c>
      <c r="I4036" s="1061" t="s">
        <v>21</v>
      </c>
      <c r="J4036" s="1061" t="s">
        <v>7975</v>
      </c>
      <c r="K4036" s="1061" t="s">
        <v>14849</v>
      </c>
      <c r="L4036" s="1061">
        <v>47.5</v>
      </c>
      <c r="M4036" s="1061">
        <v>47.5</v>
      </c>
      <c r="N4036" s="1061">
        <v>47.5</v>
      </c>
      <c r="O4036" s="1061">
        <v>47.5</v>
      </c>
      <c r="P4036" s="1061">
        <v>47.5</v>
      </c>
      <c r="Q4036" s="1061">
        <v>47.5</v>
      </c>
      <c r="R4036" s="1061">
        <v>47.5</v>
      </c>
      <c r="S4036" s="1061">
        <v>47.5</v>
      </c>
      <c r="T4036" s="1061">
        <v>47.5</v>
      </c>
      <c r="U4036" s="1061">
        <v>47.5</v>
      </c>
      <c r="V4036" s="1061">
        <v>47.5</v>
      </c>
      <c r="W4036" s="1061">
        <v>47.5</v>
      </c>
    </row>
    <row r="4037" spans="1:23">
      <c r="A4037" s="908"/>
      <c r="B4037" s="1061" t="s">
        <v>234</v>
      </c>
      <c r="C4037" s="1061" t="s">
        <v>235</v>
      </c>
      <c r="D4037" s="1061" t="s">
        <v>4936</v>
      </c>
      <c r="E4037" s="1061" t="s">
        <v>14136</v>
      </c>
      <c r="F4037" s="1061" t="s">
        <v>4938</v>
      </c>
      <c r="G4037" s="1061" t="s">
        <v>1739</v>
      </c>
      <c r="H4037" s="1061" t="s">
        <v>129</v>
      </c>
      <c r="I4037" s="1061" t="s">
        <v>21</v>
      </c>
      <c r="J4037" s="1061" t="s">
        <v>7975</v>
      </c>
      <c r="K4037" s="1061" t="s">
        <v>14849</v>
      </c>
      <c r="L4037" s="1061">
        <v>85.92</v>
      </c>
      <c r="M4037" s="1061">
        <v>85.92</v>
      </c>
      <c r="N4037" s="1061">
        <v>85.92</v>
      </c>
      <c r="O4037" s="1061">
        <v>85.92</v>
      </c>
      <c r="P4037" s="1061">
        <v>85.92</v>
      </c>
      <c r="Q4037" s="1061">
        <v>85.92</v>
      </c>
      <c r="R4037" s="1061">
        <v>85.92</v>
      </c>
      <c r="S4037" s="1061">
        <v>85.92</v>
      </c>
      <c r="T4037" s="1061">
        <v>85.92</v>
      </c>
      <c r="U4037" s="1061">
        <v>85.92</v>
      </c>
      <c r="V4037" s="1061">
        <v>85.92</v>
      </c>
      <c r="W4037" s="1061">
        <v>85.92</v>
      </c>
    </row>
    <row r="4038" spans="1:23">
      <c r="A4038" s="908"/>
      <c r="B4038" s="1061" t="s">
        <v>234</v>
      </c>
      <c r="C4038" s="1061" t="s">
        <v>235</v>
      </c>
      <c r="D4038" s="1061" t="s">
        <v>4936</v>
      </c>
      <c r="E4038" s="1061" t="s">
        <v>6420</v>
      </c>
      <c r="F4038" s="1061" t="s">
        <v>4937</v>
      </c>
      <c r="G4038" s="1061" t="s">
        <v>1739</v>
      </c>
      <c r="H4038" s="1061" t="s">
        <v>129</v>
      </c>
      <c r="I4038" s="1061" t="s">
        <v>21</v>
      </c>
      <c r="J4038" s="1061" t="s">
        <v>7975</v>
      </c>
      <c r="K4038" s="1061" t="s">
        <v>14849</v>
      </c>
      <c r="L4038" s="1061">
        <v>47.5</v>
      </c>
      <c r="M4038" s="1061">
        <v>47.5</v>
      </c>
      <c r="N4038" s="1061">
        <v>47.5</v>
      </c>
      <c r="O4038" s="1061">
        <v>47.5</v>
      </c>
      <c r="P4038" s="1061">
        <v>47.5</v>
      </c>
      <c r="Q4038" s="1061">
        <v>47.5</v>
      </c>
      <c r="R4038" s="1061">
        <v>47.5</v>
      </c>
      <c r="S4038" s="1061">
        <v>47.5</v>
      </c>
      <c r="T4038" s="1061">
        <v>47.5</v>
      </c>
      <c r="U4038" s="1061">
        <v>47.5</v>
      </c>
      <c r="V4038" s="1061">
        <v>47.5</v>
      </c>
      <c r="W4038" s="1061">
        <v>47.5</v>
      </c>
    </row>
    <row r="4039" spans="1:23">
      <c r="A4039" s="908"/>
      <c r="B4039" s="1061" t="s">
        <v>234</v>
      </c>
      <c r="C4039" s="1061" t="s">
        <v>235</v>
      </c>
      <c r="D4039" s="1061" t="s">
        <v>4936</v>
      </c>
      <c r="E4039" s="1061" t="s">
        <v>6421</v>
      </c>
      <c r="F4039" s="1061" t="s">
        <v>4938</v>
      </c>
      <c r="G4039" s="1061" t="s">
        <v>1739</v>
      </c>
      <c r="H4039" s="1061" t="s">
        <v>129</v>
      </c>
      <c r="I4039" s="1061" t="s">
        <v>21</v>
      </c>
      <c r="J4039" s="1061" t="s">
        <v>7975</v>
      </c>
      <c r="K4039" s="1061" t="s">
        <v>14849</v>
      </c>
      <c r="L4039" s="1061">
        <v>55.45</v>
      </c>
      <c r="M4039" s="1061">
        <v>55.45</v>
      </c>
      <c r="N4039" s="1061">
        <v>55.45</v>
      </c>
      <c r="O4039" s="1061">
        <v>55.45</v>
      </c>
      <c r="P4039" s="1061">
        <v>55.45</v>
      </c>
      <c r="Q4039" s="1061">
        <v>55.45</v>
      </c>
      <c r="R4039" s="1061">
        <v>55.45</v>
      </c>
      <c r="S4039" s="1061">
        <v>55.45</v>
      </c>
      <c r="T4039" s="1061">
        <v>55.45</v>
      </c>
      <c r="U4039" s="1061">
        <v>55.45</v>
      </c>
      <c r="V4039" s="1061">
        <v>55.45</v>
      </c>
      <c r="W4039" s="1061">
        <v>55.45</v>
      </c>
    </row>
    <row r="4040" spans="1:23">
      <c r="A4040" s="908"/>
      <c r="B4040" s="1061" t="s">
        <v>234</v>
      </c>
      <c r="C4040" s="1061" t="s">
        <v>235</v>
      </c>
      <c r="D4040" s="1061" t="s">
        <v>4936</v>
      </c>
      <c r="E4040" s="1061" t="s">
        <v>14137</v>
      </c>
      <c r="F4040" s="1061" t="s">
        <v>4937</v>
      </c>
      <c r="G4040" s="1061" t="s">
        <v>1739</v>
      </c>
      <c r="H4040" s="1061" t="s">
        <v>129</v>
      </c>
      <c r="I4040" s="1061" t="s">
        <v>21</v>
      </c>
      <c r="J4040" s="1061" t="s">
        <v>7975</v>
      </c>
      <c r="K4040" s="1061" t="s">
        <v>14849</v>
      </c>
      <c r="L4040" s="1061">
        <v>116.91</v>
      </c>
      <c r="M4040" s="1061">
        <v>116.91</v>
      </c>
      <c r="N4040" s="1061">
        <v>116.91</v>
      </c>
      <c r="O4040" s="1061">
        <v>116.91</v>
      </c>
      <c r="P4040" s="1061">
        <v>116.91</v>
      </c>
      <c r="Q4040" s="1061">
        <v>116.91</v>
      </c>
      <c r="R4040" s="1061">
        <v>116.91</v>
      </c>
      <c r="S4040" s="1061">
        <v>116.91</v>
      </c>
      <c r="T4040" s="1061">
        <v>116.91</v>
      </c>
      <c r="U4040" s="1061">
        <v>116.91</v>
      </c>
      <c r="V4040" s="1061">
        <v>116.91</v>
      </c>
      <c r="W4040" s="1061">
        <v>116.91</v>
      </c>
    </row>
    <row r="4041" spans="1:23">
      <c r="A4041" s="908"/>
      <c r="B4041" s="1061" t="s">
        <v>234</v>
      </c>
      <c r="C4041" s="1061" t="s">
        <v>235</v>
      </c>
      <c r="D4041" s="1061" t="s">
        <v>4936</v>
      </c>
      <c r="E4041" s="1061" t="s">
        <v>6793</v>
      </c>
      <c r="F4041" s="1061" t="s">
        <v>4938</v>
      </c>
      <c r="G4041" s="1061" t="s">
        <v>1739</v>
      </c>
      <c r="H4041" s="1061" t="s">
        <v>129</v>
      </c>
      <c r="I4041" s="1061" t="s">
        <v>21</v>
      </c>
      <c r="J4041" s="1061" t="s">
        <v>7975</v>
      </c>
      <c r="K4041" s="1061" t="s">
        <v>14849</v>
      </c>
      <c r="L4041" s="1061">
        <v>83.64</v>
      </c>
      <c r="M4041" s="1061">
        <v>83.64</v>
      </c>
      <c r="N4041" s="1061">
        <v>83.64</v>
      </c>
      <c r="O4041" s="1061">
        <v>83.64</v>
      </c>
      <c r="P4041" s="1061">
        <v>83.64</v>
      </c>
      <c r="Q4041" s="1061">
        <v>83.64</v>
      </c>
      <c r="R4041" s="1061">
        <v>83.64</v>
      </c>
      <c r="S4041" s="1061">
        <v>83.64</v>
      </c>
      <c r="T4041" s="1061">
        <v>83.64</v>
      </c>
      <c r="U4041" s="1061">
        <v>83.64</v>
      </c>
      <c r="V4041" s="1061">
        <v>83.64</v>
      </c>
      <c r="W4041" s="1061">
        <v>83.64</v>
      </c>
    </row>
    <row r="4042" spans="1:23">
      <c r="A4042" s="908"/>
      <c r="B4042" s="1061" t="s">
        <v>234</v>
      </c>
      <c r="C4042" s="1061" t="s">
        <v>235</v>
      </c>
      <c r="D4042" s="1061" t="s">
        <v>4936</v>
      </c>
      <c r="E4042" s="1061" t="s">
        <v>6794</v>
      </c>
      <c r="F4042" s="1061" t="s">
        <v>6096</v>
      </c>
      <c r="G4042" s="1061" t="s">
        <v>1739</v>
      </c>
      <c r="H4042" s="1061" t="s">
        <v>129</v>
      </c>
      <c r="I4042" s="1061" t="s">
        <v>21</v>
      </c>
      <c r="J4042" s="1061" t="s">
        <v>7975</v>
      </c>
      <c r="K4042" s="1061" t="s">
        <v>14849</v>
      </c>
      <c r="L4042" s="1061">
        <v>67.75</v>
      </c>
      <c r="M4042" s="1061">
        <v>67.75</v>
      </c>
      <c r="N4042" s="1061">
        <v>67.75</v>
      </c>
      <c r="O4042" s="1061">
        <v>67.75</v>
      </c>
      <c r="P4042" s="1061">
        <v>67.75</v>
      </c>
      <c r="Q4042" s="1061">
        <v>67.75</v>
      </c>
      <c r="R4042" s="1061">
        <v>67.75</v>
      </c>
      <c r="S4042" s="1061">
        <v>67.75</v>
      </c>
      <c r="T4042" s="1061">
        <v>67.75</v>
      </c>
      <c r="U4042" s="1061">
        <v>67.75</v>
      </c>
      <c r="V4042" s="1061">
        <v>67.75</v>
      </c>
      <c r="W4042" s="1061">
        <v>67.75</v>
      </c>
    </row>
    <row r="4043" spans="1:23">
      <c r="A4043" s="908"/>
      <c r="B4043" s="1061" t="s">
        <v>234</v>
      </c>
      <c r="C4043" s="1061" t="s">
        <v>235</v>
      </c>
      <c r="D4043" s="1061" t="s">
        <v>4936</v>
      </c>
      <c r="E4043" s="1061" t="s">
        <v>14649</v>
      </c>
      <c r="F4043" s="1061" t="s">
        <v>6099</v>
      </c>
      <c r="G4043" s="1061" t="s">
        <v>1739</v>
      </c>
      <c r="H4043" s="1061" t="s">
        <v>129</v>
      </c>
      <c r="I4043" s="1061" t="s">
        <v>21</v>
      </c>
      <c r="J4043" s="1061" t="s">
        <v>7975</v>
      </c>
      <c r="K4043" s="1061" t="s">
        <v>14849</v>
      </c>
      <c r="L4043" s="1061">
        <v>65.989999999999995</v>
      </c>
      <c r="M4043" s="1061">
        <v>65.989999999999995</v>
      </c>
      <c r="N4043" s="1061">
        <v>65.989999999999995</v>
      </c>
      <c r="O4043" s="1061">
        <v>65.989999999999995</v>
      </c>
      <c r="P4043" s="1061">
        <v>65.989999999999995</v>
      </c>
      <c r="Q4043" s="1061">
        <v>65.989999999999995</v>
      </c>
      <c r="R4043" s="1061">
        <v>65.989999999999995</v>
      </c>
      <c r="S4043" s="1061">
        <v>65.989999999999995</v>
      </c>
      <c r="T4043" s="1061">
        <v>65.989999999999995</v>
      </c>
      <c r="U4043" s="1061">
        <v>65.989999999999995</v>
      </c>
      <c r="V4043" s="1061">
        <v>65.989999999999995</v>
      </c>
      <c r="W4043" s="1061">
        <v>65.989999999999995</v>
      </c>
    </row>
    <row r="4044" spans="1:23">
      <c r="A4044" s="908"/>
      <c r="B4044" s="1061" t="s">
        <v>234</v>
      </c>
      <c r="C4044" s="1061" t="s">
        <v>235</v>
      </c>
      <c r="D4044" s="1061" t="s">
        <v>4936</v>
      </c>
      <c r="E4044" s="1061" t="s">
        <v>14138</v>
      </c>
      <c r="F4044" s="1061" t="s">
        <v>4937</v>
      </c>
      <c r="G4044" s="1061" t="s">
        <v>1739</v>
      </c>
      <c r="H4044" s="1061" t="s">
        <v>129</v>
      </c>
      <c r="I4044" s="1061" t="s">
        <v>21</v>
      </c>
      <c r="J4044" s="1061" t="s">
        <v>7975</v>
      </c>
      <c r="K4044" s="1061" t="s">
        <v>14849</v>
      </c>
      <c r="L4044" s="1061">
        <v>111.42</v>
      </c>
      <c r="M4044" s="1061">
        <v>111.42</v>
      </c>
      <c r="N4044" s="1061">
        <v>111.42</v>
      </c>
      <c r="O4044" s="1061">
        <v>111.42</v>
      </c>
      <c r="P4044" s="1061">
        <v>111.42</v>
      </c>
      <c r="Q4044" s="1061">
        <v>111.42</v>
      </c>
      <c r="R4044" s="1061">
        <v>111.42</v>
      </c>
      <c r="S4044" s="1061">
        <v>111.42</v>
      </c>
      <c r="T4044" s="1061">
        <v>111.42</v>
      </c>
      <c r="U4044" s="1061">
        <v>111.42</v>
      </c>
      <c r="V4044" s="1061">
        <v>111.42</v>
      </c>
      <c r="W4044" s="1061">
        <v>111.42</v>
      </c>
    </row>
    <row r="4045" spans="1:23">
      <c r="A4045" s="908"/>
      <c r="B4045" s="1061" t="s">
        <v>234</v>
      </c>
      <c r="C4045" s="1061" t="s">
        <v>235</v>
      </c>
      <c r="D4045" s="1061" t="s">
        <v>4936</v>
      </c>
      <c r="E4045" s="1061" t="s">
        <v>9657</v>
      </c>
      <c r="F4045" s="1061" t="s">
        <v>4938</v>
      </c>
      <c r="G4045" s="1061" t="s">
        <v>1739</v>
      </c>
      <c r="H4045" s="1061" t="s">
        <v>129</v>
      </c>
      <c r="I4045" s="1061" t="s">
        <v>21</v>
      </c>
      <c r="J4045" s="1061" t="s">
        <v>7975</v>
      </c>
      <c r="K4045" s="1061" t="s">
        <v>14849</v>
      </c>
      <c r="L4045" s="1061">
        <v>102.45</v>
      </c>
      <c r="M4045" s="1061">
        <v>102.45</v>
      </c>
      <c r="N4045" s="1061">
        <v>102.45</v>
      </c>
      <c r="O4045" s="1061">
        <v>102.45</v>
      </c>
      <c r="P4045" s="1061">
        <v>102.45</v>
      </c>
      <c r="Q4045" s="1061">
        <v>102.45</v>
      </c>
      <c r="R4045" s="1061">
        <v>102.45</v>
      </c>
      <c r="S4045" s="1061">
        <v>102.45</v>
      </c>
      <c r="T4045" s="1061">
        <v>102.45</v>
      </c>
      <c r="U4045" s="1061">
        <v>102.45</v>
      </c>
      <c r="V4045" s="1061">
        <v>102.45</v>
      </c>
      <c r="W4045" s="1061">
        <v>102.45</v>
      </c>
    </row>
    <row r="4046" spans="1:23">
      <c r="A4046" s="908"/>
      <c r="B4046" s="1061" t="s">
        <v>234</v>
      </c>
      <c r="C4046" s="1061" t="s">
        <v>235</v>
      </c>
      <c r="D4046" s="1061" t="s">
        <v>239</v>
      </c>
      <c r="E4046" s="1061" t="s">
        <v>13684</v>
      </c>
      <c r="F4046" s="1061" t="s">
        <v>7084</v>
      </c>
      <c r="G4046" s="1061" t="s">
        <v>1739</v>
      </c>
      <c r="H4046" s="1061" t="s">
        <v>129</v>
      </c>
      <c r="I4046" s="1061" t="s">
        <v>21</v>
      </c>
      <c r="J4046" s="1061" t="s">
        <v>7975</v>
      </c>
      <c r="K4046" s="1061" t="s">
        <v>14849</v>
      </c>
      <c r="L4046" s="1061">
        <v>137.94</v>
      </c>
      <c r="M4046" s="1061">
        <v>137.94</v>
      </c>
      <c r="N4046" s="1061">
        <v>137.94</v>
      </c>
      <c r="O4046" s="1061">
        <v>137.94</v>
      </c>
      <c r="P4046" s="1061">
        <v>137.94</v>
      </c>
      <c r="Q4046" s="1061">
        <v>137.94</v>
      </c>
      <c r="R4046" s="1061">
        <v>137.94</v>
      </c>
      <c r="S4046" s="1061">
        <v>137.94</v>
      </c>
      <c r="T4046" s="1061">
        <v>137.94</v>
      </c>
      <c r="U4046" s="1061">
        <v>137.94</v>
      </c>
      <c r="V4046" s="1061">
        <v>137.94</v>
      </c>
      <c r="W4046" s="1061">
        <v>137.94</v>
      </c>
    </row>
    <row r="4047" spans="1:23">
      <c r="A4047" s="908"/>
      <c r="B4047" s="1061" t="s">
        <v>234</v>
      </c>
      <c r="C4047" s="1061" t="s">
        <v>235</v>
      </c>
      <c r="D4047" s="1061" t="s">
        <v>4936</v>
      </c>
      <c r="E4047" s="1061" t="s">
        <v>14139</v>
      </c>
      <c r="F4047" s="1061" t="s">
        <v>4939</v>
      </c>
      <c r="G4047" s="1061" t="s">
        <v>1739</v>
      </c>
      <c r="H4047" s="1061" t="s">
        <v>129</v>
      </c>
      <c r="I4047" s="1061" t="s">
        <v>21</v>
      </c>
      <c r="J4047" s="1061" t="s">
        <v>7975</v>
      </c>
      <c r="K4047" s="1061" t="s">
        <v>14849</v>
      </c>
      <c r="L4047" s="1061">
        <v>65.989999999999995</v>
      </c>
      <c r="M4047" s="1061">
        <v>65.989999999999995</v>
      </c>
      <c r="N4047" s="1061">
        <v>65.989999999999995</v>
      </c>
      <c r="O4047" s="1061">
        <v>65.989999999999995</v>
      </c>
      <c r="P4047" s="1061">
        <v>65.989999999999995</v>
      </c>
      <c r="Q4047" s="1061">
        <v>65.989999999999995</v>
      </c>
      <c r="R4047" s="1061">
        <v>65.989999999999995</v>
      </c>
      <c r="S4047" s="1061">
        <v>65.989999999999995</v>
      </c>
      <c r="T4047" s="1061">
        <v>65.989999999999995</v>
      </c>
      <c r="U4047" s="1061">
        <v>65.989999999999995</v>
      </c>
      <c r="V4047" s="1061">
        <v>65.989999999999995</v>
      </c>
      <c r="W4047" s="1061">
        <v>65.989999999999995</v>
      </c>
    </row>
    <row r="4048" spans="1:23">
      <c r="A4048" s="908"/>
      <c r="B4048" s="1061" t="s">
        <v>234</v>
      </c>
      <c r="C4048" s="1061" t="s">
        <v>235</v>
      </c>
      <c r="D4048" s="1061" t="s">
        <v>4936</v>
      </c>
      <c r="E4048" s="1061" t="s">
        <v>14140</v>
      </c>
      <c r="F4048" s="1061" t="s">
        <v>6099</v>
      </c>
      <c r="G4048" s="1061" t="s">
        <v>1739</v>
      </c>
      <c r="H4048" s="1061" t="s">
        <v>129</v>
      </c>
      <c r="I4048" s="1061" t="s">
        <v>21</v>
      </c>
      <c r="J4048" s="1061" t="s">
        <v>7975</v>
      </c>
      <c r="K4048" s="1061" t="s">
        <v>14849</v>
      </c>
      <c r="L4048" s="1061">
        <v>65.989999999999995</v>
      </c>
      <c r="M4048" s="1061">
        <v>65.989999999999995</v>
      </c>
      <c r="N4048" s="1061">
        <v>65.989999999999995</v>
      </c>
      <c r="O4048" s="1061">
        <v>65.989999999999995</v>
      </c>
      <c r="P4048" s="1061">
        <v>65.989999999999995</v>
      </c>
      <c r="Q4048" s="1061">
        <v>65.989999999999995</v>
      </c>
      <c r="R4048" s="1061">
        <v>65.989999999999995</v>
      </c>
      <c r="S4048" s="1061">
        <v>65.989999999999995</v>
      </c>
      <c r="T4048" s="1061">
        <v>65.989999999999995</v>
      </c>
      <c r="U4048" s="1061">
        <v>65.989999999999995</v>
      </c>
      <c r="V4048" s="1061">
        <v>65.989999999999995</v>
      </c>
      <c r="W4048" s="1061">
        <v>65.989999999999995</v>
      </c>
    </row>
    <row r="4049" spans="1:23">
      <c r="A4049" s="908"/>
      <c r="B4049" s="1061" t="s">
        <v>234</v>
      </c>
      <c r="C4049" s="1061" t="s">
        <v>235</v>
      </c>
      <c r="D4049" s="1061" t="s">
        <v>4936</v>
      </c>
      <c r="E4049" s="1061" t="s">
        <v>14141</v>
      </c>
      <c r="F4049" s="1061" t="s">
        <v>4937</v>
      </c>
      <c r="G4049" s="1061" t="s">
        <v>1739</v>
      </c>
      <c r="H4049" s="1061" t="s">
        <v>129</v>
      </c>
      <c r="I4049" s="1061" t="s">
        <v>21</v>
      </c>
      <c r="J4049" s="1061" t="s">
        <v>7975</v>
      </c>
      <c r="K4049" s="1061" t="s">
        <v>14849</v>
      </c>
      <c r="L4049" s="1061">
        <v>116.91</v>
      </c>
      <c r="M4049" s="1061">
        <v>116.91</v>
      </c>
      <c r="N4049" s="1061">
        <v>116.91</v>
      </c>
      <c r="O4049" s="1061">
        <v>116.91</v>
      </c>
      <c r="P4049" s="1061">
        <v>116.91</v>
      </c>
      <c r="Q4049" s="1061">
        <v>116.91</v>
      </c>
      <c r="R4049" s="1061">
        <v>116.91</v>
      </c>
      <c r="S4049" s="1061">
        <v>116.91</v>
      </c>
      <c r="T4049" s="1061">
        <v>116.91</v>
      </c>
      <c r="U4049" s="1061">
        <v>116.91</v>
      </c>
      <c r="V4049" s="1061">
        <v>116.91</v>
      </c>
      <c r="W4049" s="1061">
        <v>116.91</v>
      </c>
    </row>
    <row r="4050" spans="1:23">
      <c r="A4050" s="908"/>
      <c r="B4050" s="1061" t="s">
        <v>234</v>
      </c>
      <c r="C4050" s="1061" t="s">
        <v>235</v>
      </c>
      <c r="D4050" s="1061" t="s">
        <v>4936</v>
      </c>
      <c r="E4050" s="1061" t="s">
        <v>9658</v>
      </c>
      <c r="F4050" s="1061" t="s">
        <v>4938</v>
      </c>
      <c r="G4050" s="1061" t="s">
        <v>1739</v>
      </c>
      <c r="H4050" s="1061" t="s">
        <v>129</v>
      </c>
      <c r="I4050" s="1061" t="s">
        <v>21</v>
      </c>
      <c r="J4050" s="1061" t="s">
        <v>7975</v>
      </c>
      <c r="K4050" s="1061" t="s">
        <v>14849</v>
      </c>
      <c r="L4050" s="1061">
        <v>96.18</v>
      </c>
      <c r="M4050" s="1061">
        <v>96.18</v>
      </c>
      <c r="N4050" s="1061">
        <v>96.18</v>
      </c>
      <c r="O4050" s="1061">
        <v>96.18</v>
      </c>
      <c r="P4050" s="1061">
        <v>96.18</v>
      </c>
      <c r="Q4050" s="1061">
        <v>96.18</v>
      </c>
      <c r="R4050" s="1061">
        <v>96.18</v>
      </c>
      <c r="S4050" s="1061">
        <v>96.18</v>
      </c>
      <c r="T4050" s="1061">
        <v>96.18</v>
      </c>
      <c r="U4050" s="1061">
        <v>96.18</v>
      </c>
      <c r="V4050" s="1061">
        <v>96.18</v>
      </c>
      <c r="W4050" s="1061">
        <v>96.18</v>
      </c>
    </row>
    <row r="4051" spans="1:23">
      <c r="A4051" s="908"/>
      <c r="B4051" s="1061" t="s">
        <v>234</v>
      </c>
      <c r="C4051" s="1061" t="s">
        <v>235</v>
      </c>
      <c r="D4051" s="1061" t="s">
        <v>4936</v>
      </c>
      <c r="E4051" s="1061" t="s">
        <v>14142</v>
      </c>
      <c r="F4051" s="1061" t="s">
        <v>4939</v>
      </c>
      <c r="G4051" s="1061" t="s">
        <v>1739</v>
      </c>
      <c r="H4051" s="1061" t="s">
        <v>129</v>
      </c>
      <c r="I4051" s="1061" t="s">
        <v>21</v>
      </c>
      <c r="J4051" s="1061" t="s">
        <v>7975</v>
      </c>
      <c r="K4051" s="1061" t="s">
        <v>14849</v>
      </c>
      <c r="L4051" s="1061">
        <v>65.989999999999995</v>
      </c>
      <c r="M4051" s="1061">
        <v>65.989999999999995</v>
      </c>
      <c r="N4051" s="1061">
        <v>65.989999999999995</v>
      </c>
      <c r="O4051" s="1061">
        <v>65.989999999999995</v>
      </c>
      <c r="P4051" s="1061">
        <v>65.989999999999995</v>
      </c>
      <c r="Q4051" s="1061">
        <v>65.989999999999995</v>
      </c>
      <c r="R4051" s="1061">
        <v>65.989999999999995</v>
      </c>
      <c r="S4051" s="1061">
        <v>65.989999999999995</v>
      </c>
      <c r="T4051" s="1061">
        <v>65.989999999999995</v>
      </c>
      <c r="U4051" s="1061">
        <v>65.989999999999995</v>
      </c>
      <c r="V4051" s="1061">
        <v>65.989999999999995</v>
      </c>
      <c r="W4051" s="1061">
        <v>65.989999999999995</v>
      </c>
    </row>
    <row r="4052" spans="1:23">
      <c r="A4052" s="908"/>
      <c r="B4052" s="1061" t="s">
        <v>234</v>
      </c>
      <c r="C4052" s="1061" t="s">
        <v>235</v>
      </c>
      <c r="D4052" s="1061" t="s">
        <v>4936</v>
      </c>
      <c r="E4052" s="1061" t="s">
        <v>6795</v>
      </c>
      <c r="F4052" s="1061" t="s">
        <v>6099</v>
      </c>
      <c r="G4052" s="1061" t="s">
        <v>1739</v>
      </c>
      <c r="H4052" s="1061" t="s">
        <v>129</v>
      </c>
      <c r="I4052" s="1061" t="s">
        <v>21</v>
      </c>
      <c r="J4052" s="1061" t="s">
        <v>7975</v>
      </c>
      <c r="K4052" s="1061" t="s">
        <v>14849</v>
      </c>
      <c r="L4052" s="1061">
        <v>62.84</v>
      </c>
      <c r="M4052" s="1061">
        <v>62.84</v>
      </c>
      <c r="N4052" s="1061">
        <v>62.84</v>
      </c>
      <c r="O4052" s="1061">
        <v>62.84</v>
      </c>
      <c r="P4052" s="1061">
        <v>62.84</v>
      </c>
      <c r="Q4052" s="1061">
        <v>62.84</v>
      </c>
      <c r="R4052" s="1061">
        <v>62.84</v>
      </c>
      <c r="S4052" s="1061">
        <v>62.84</v>
      </c>
      <c r="T4052" s="1061">
        <v>62.84</v>
      </c>
      <c r="U4052" s="1061">
        <v>62.84</v>
      </c>
      <c r="V4052" s="1061">
        <v>62.84</v>
      </c>
      <c r="W4052" s="1061">
        <v>62.84</v>
      </c>
    </row>
    <row r="4053" spans="1:23">
      <c r="A4053" s="908"/>
      <c r="B4053" s="1061" t="s">
        <v>234</v>
      </c>
      <c r="C4053" s="1061" t="s">
        <v>235</v>
      </c>
      <c r="D4053" s="1061" t="s">
        <v>4936</v>
      </c>
      <c r="E4053" s="1061" t="s">
        <v>8255</v>
      </c>
      <c r="F4053" s="1061" t="s">
        <v>4936</v>
      </c>
      <c r="G4053" s="1061" t="s">
        <v>1739</v>
      </c>
      <c r="H4053" s="1061" t="s">
        <v>129</v>
      </c>
      <c r="I4053" s="1061" t="s">
        <v>21</v>
      </c>
      <c r="J4053" s="1061" t="s">
        <v>7975</v>
      </c>
      <c r="K4053" s="1061" t="s">
        <v>14849</v>
      </c>
      <c r="L4053" s="1061">
        <v>60.84</v>
      </c>
      <c r="M4053" s="1061">
        <v>60.84</v>
      </c>
      <c r="N4053" s="1061">
        <v>60.84</v>
      </c>
      <c r="O4053" s="1061">
        <v>60.84</v>
      </c>
      <c r="P4053" s="1061">
        <v>60.84</v>
      </c>
      <c r="Q4053" s="1061">
        <v>60.84</v>
      </c>
      <c r="R4053" s="1061">
        <v>60.84</v>
      </c>
      <c r="S4053" s="1061">
        <v>60.84</v>
      </c>
      <c r="T4053" s="1061">
        <v>60.84</v>
      </c>
      <c r="U4053" s="1061">
        <v>60.84</v>
      </c>
      <c r="V4053" s="1061">
        <v>60.84</v>
      </c>
      <c r="W4053" s="1061">
        <v>60.84</v>
      </c>
    </row>
    <row r="4054" spans="1:23">
      <c r="A4054" s="908"/>
      <c r="B4054" s="1061" t="s">
        <v>234</v>
      </c>
      <c r="C4054" s="1061" t="s">
        <v>235</v>
      </c>
      <c r="D4054" s="1061" t="s">
        <v>4936</v>
      </c>
      <c r="E4054" s="1061" t="s">
        <v>14143</v>
      </c>
      <c r="F4054" s="1061" t="s">
        <v>4937</v>
      </c>
      <c r="G4054" s="1061" t="s">
        <v>1739</v>
      </c>
      <c r="H4054" s="1061" t="s">
        <v>129</v>
      </c>
      <c r="I4054" s="1061" t="s">
        <v>21</v>
      </c>
      <c r="J4054" s="1061" t="s">
        <v>7975</v>
      </c>
      <c r="K4054" s="1061" t="s">
        <v>14849</v>
      </c>
      <c r="L4054" s="1061">
        <v>122.4</v>
      </c>
      <c r="M4054" s="1061">
        <v>122.4</v>
      </c>
      <c r="N4054" s="1061">
        <v>122.4</v>
      </c>
      <c r="O4054" s="1061">
        <v>122.4</v>
      </c>
      <c r="P4054" s="1061">
        <v>122.4</v>
      </c>
      <c r="Q4054" s="1061">
        <v>122.4</v>
      </c>
      <c r="R4054" s="1061">
        <v>122.4</v>
      </c>
      <c r="S4054" s="1061">
        <v>122.4</v>
      </c>
      <c r="T4054" s="1061">
        <v>122.4</v>
      </c>
      <c r="U4054" s="1061">
        <v>122.4</v>
      </c>
      <c r="V4054" s="1061">
        <v>122.4</v>
      </c>
      <c r="W4054" s="1061">
        <v>122.4</v>
      </c>
    </row>
    <row r="4055" spans="1:23">
      <c r="A4055" s="908"/>
      <c r="B4055" s="1061" t="s">
        <v>234</v>
      </c>
      <c r="C4055" s="1061" t="s">
        <v>235</v>
      </c>
      <c r="D4055" s="1061" t="s">
        <v>4936</v>
      </c>
      <c r="E4055" s="1061" t="s">
        <v>14144</v>
      </c>
      <c r="F4055" s="1061" t="s">
        <v>4938</v>
      </c>
      <c r="G4055" s="1061" t="s">
        <v>1739</v>
      </c>
      <c r="H4055" s="1061" t="s">
        <v>129</v>
      </c>
      <c r="I4055" s="1061" t="s">
        <v>21</v>
      </c>
      <c r="J4055" s="1061" t="s">
        <v>7975</v>
      </c>
      <c r="K4055" s="1061" t="s">
        <v>14849</v>
      </c>
      <c r="L4055" s="1061">
        <v>93.31</v>
      </c>
      <c r="M4055" s="1061">
        <v>93.31</v>
      </c>
      <c r="N4055" s="1061">
        <v>93.31</v>
      </c>
      <c r="O4055" s="1061">
        <v>93.31</v>
      </c>
      <c r="P4055" s="1061">
        <v>93.31</v>
      </c>
      <c r="Q4055" s="1061">
        <v>93.31</v>
      </c>
      <c r="R4055" s="1061">
        <v>93.31</v>
      </c>
      <c r="S4055" s="1061">
        <v>93.31</v>
      </c>
      <c r="T4055" s="1061">
        <v>93.31</v>
      </c>
      <c r="U4055" s="1061">
        <v>93.31</v>
      </c>
      <c r="V4055" s="1061">
        <v>93.31</v>
      </c>
      <c r="W4055" s="1061">
        <v>93.31</v>
      </c>
    </row>
    <row r="4056" spans="1:23">
      <c r="A4056" s="908"/>
      <c r="B4056" s="1061" t="s">
        <v>234</v>
      </c>
      <c r="C4056" s="1061" t="s">
        <v>235</v>
      </c>
      <c r="D4056" s="1061" t="s">
        <v>4384</v>
      </c>
      <c r="E4056" s="1061" t="s">
        <v>13745</v>
      </c>
      <c r="F4056" s="1061" t="s">
        <v>5067</v>
      </c>
      <c r="G4056" s="1061" t="s">
        <v>1739</v>
      </c>
      <c r="H4056" s="1061" t="s">
        <v>129</v>
      </c>
      <c r="I4056" s="1061" t="s">
        <v>21</v>
      </c>
      <c r="J4056" s="1061" t="s">
        <v>7975</v>
      </c>
      <c r="K4056" s="1061" t="s">
        <v>14849</v>
      </c>
      <c r="L4056" s="1061">
        <v>78.42</v>
      </c>
      <c r="M4056" s="1061">
        <v>78.42</v>
      </c>
      <c r="N4056" s="1061">
        <v>78.42</v>
      </c>
      <c r="O4056" s="1061">
        <v>78.42</v>
      </c>
      <c r="P4056" s="1061">
        <v>78.42</v>
      </c>
      <c r="Q4056" s="1061">
        <v>78.42</v>
      </c>
      <c r="R4056" s="1061">
        <v>78.42</v>
      </c>
      <c r="S4056" s="1061">
        <v>78.42</v>
      </c>
      <c r="T4056" s="1061">
        <v>78.42</v>
      </c>
      <c r="U4056" s="1061">
        <v>78.42</v>
      </c>
      <c r="V4056" s="1061">
        <v>78.42</v>
      </c>
      <c r="W4056" s="1061">
        <v>78.42</v>
      </c>
    </row>
    <row r="4057" spans="1:23">
      <c r="A4057" s="908"/>
      <c r="B4057" s="1061" t="s">
        <v>234</v>
      </c>
      <c r="C4057" s="1061" t="s">
        <v>235</v>
      </c>
      <c r="D4057" s="1061" t="s">
        <v>4936</v>
      </c>
      <c r="E4057" s="1061" t="s">
        <v>14145</v>
      </c>
      <c r="F4057" s="1061" t="s">
        <v>6096</v>
      </c>
      <c r="G4057" s="1061" t="s">
        <v>1739</v>
      </c>
      <c r="H4057" s="1061" t="s">
        <v>129</v>
      </c>
      <c r="I4057" s="1061" t="s">
        <v>21</v>
      </c>
      <c r="J4057" s="1061" t="s">
        <v>7975</v>
      </c>
      <c r="K4057" s="1061" t="s">
        <v>14849</v>
      </c>
      <c r="L4057" s="1061">
        <v>65.989999999999995</v>
      </c>
      <c r="M4057" s="1061">
        <v>65.989999999999995</v>
      </c>
      <c r="N4057" s="1061">
        <v>65.989999999999995</v>
      </c>
      <c r="O4057" s="1061">
        <v>65.989999999999995</v>
      </c>
      <c r="P4057" s="1061">
        <v>65.989999999999995</v>
      </c>
      <c r="Q4057" s="1061">
        <v>65.989999999999995</v>
      </c>
      <c r="R4057" s="1061">
        <v>65.989999999999995</v>
      </c>
      <c r="S4057" s="1061">
        <v>65.989999999999995</v>
      </c>
      <c r="T4057" s="1061">
        <v>65.989999999999995</v>
      </c>
      <c r="U4057" s="1061">
        <v>65.989999999999995</v>
      </c>
      <c r="V4057" s="1061">
        <v>65.989999999999995</v>
      </c>
      <c r="W4057" s="1061">
        <v>65.989999999999995</v>
      </c>
    </row>
    <row r="4058" spans="1:23">
      <c r="A4058" s="908"/>
      <c r="B4058" s="1061" t="s">
        <v>234</v>
      </c>
      <c r="C4058" s="1061" t="s">
        <v>235</v>
      </c>
      <c r="D4058" s="1061" t="s">
        <v>4936</v>
      </c>
      <c r="E4058" s="1061" t="s">
        <v>14146</v>
      </c>
      <c r="F4058" s="1061" t="s">
        <v>6099</v>
      </c>
      <c r="G4058" s="1061" t="s">
        <v>1739</v>
      </c>
      <c r="H4058" s="1061" t="s">
        <v>129</v>
      </c>
      <c r="I4058" s="1061" t="s">
        <v>21</v>
      </c>
      <c r="J4058" s="1061" t="s">
        <v>7975</v>
      </c>
      <c r="K4058" s="1061" t="s">
        <v>14849</v>
      </c>
      <c r="L4058" s="1061">
        <v>65.989999999999995</v>
      </c>
      <c r="M4058" s="1061">
        <v>65.989999999999995</v>
      </c>
      <c r="N4058" s="1061">
        <v>65.989999999999995</v>
      </c>
      <c r="O4058" s="1061">
        <v>65.989999999999995</v>
      </c>
      <c r="P4058" s="1061">
        <v>65.989999999999995</v>
      </c>
      <c r="Q4058" s="1061">
        <v>65.989999999999995</v>
      </c>
      <c r="R4058" s="1061">
        <v>65.989999999999995</v>
      </c>
      <c r="S4058" s="1061">
        <v>65.989999999999995</v>
      </c>
      <c r="T4058" s="1061">
        <v>65.989999999999995</v>
      </c>
      <c r="U4058" s="1061">
        <v>65.989999999999995</v>
      </c>
      <c r="V4058" s="1061">
        <v>65.989999999999995</v>
      </c>
      <c r="W4058" s="1061">
        <v>65.989999999999995</v>
      </c>
    </row>
    <row r="4059" spans="1:23">
      <c r="A4059" s="908"/>
      <c r="B4059" s="1061" t="s">
        <v>234</v>
      </c>
      <c r="C4059" s="1061" t="s">
        <v>235</v>
      </c>
      <c r="D4059" s="1061" t="s">
        <v>4936</v>
      </c>
      <c r="E4059" s="1061" t="s">
        <v>14147</v>
      </c>
      <c r="F4059" s="1061" t="s">
        <v>4937</v>
      </c>
      <c r="G4059" s="1061" t="s">
        <v>1739</v>
      </c>
      <c r="H4059" s="1061" t="s">
        <v>129</v>
      </c>
      <c r="I4059" s="1061" t="s">
        <v>21</v>
      </c>
      <c r="J4059" s="1061" t="s">
        <v>7975</v>
      </c>
      <c r="K4059" s="1061" t="s">
        <v>14849</v>
      </c>
      <c r="L4059" s="1061">
        <v>116.91</v>
      </c>
      <c r="M4059" s="1061">
        <v>116.91</v>
      </c>
      <c r="N4059" s="1061">
        <v>116.91</v>
      </c>
      <c r="O4059" s="1061">
        <v>116.91</v>
      </c>
      <c r="P4059" s="1061">
        <v>116.91</v>
      </c>
      <c r="Q4059" s="1061">
        <v>116.91</v>
      </c>
      <c r="R4059" s="1061">
        <v>116.91</v>
      </c>
      <c r="S4059" s="1061">
        <v>116.91</v>
      </c>
      <c r="T4059" s="1061">
        <v>116.91</v>
      </c>
      <c r="U4059" s="1061">
        <v>116.91</v>
      </c>
      <c r="V4059" s="1061">
        <v>116.91</v>
      </c>
      <c r="W4059" s="1061">
        <v>116.91</v>
      </c>
    </row>
    <row r="4060" spans="1:23">
      <c r="A4060" s="908"/>
      <c r="B4060" s="1061" t="s">
        <v>234</v>
      </c>
      <c r="C4060" s="1061" t="s">
        <v>235</v>
      </c>
      <c r="D4060" s="1061" t="s">
        <v>4936</v>
      </c>
      <c r="E4060" s="1061" t="s">
        <v>6796</v>
      </c>
      <c r="F4060" s="1061" t="s">
        <v>4938</v>
      </c>
      <c r="G4060" s="1061" t="s">
        <v>1739</v>
      </c>
      <c r="H4060" s="1061" t="s">
        <v>129</v>
      </c>
      <c r="I4060" s="1061" t="s">
        <v>21</v>
      </c>
      <c r="J4060" s="1061" t="s">
        <v>7975</v>
      </c>
      <c r="K4060" s="1061" t="s">
        <v>14849</v>
      </c>
      <c r="L4060" s="1061">
        <v>83.64</v>
      </c>
      <c r="M4060" s="1061">
        <v>83.64</v>
      </c>
      <c r="N4060" s="1061">
        <v>83.64</v>
      </c>
      <c r="O4060" s="1061">
        <v>83.64</v>
      </c>
      <c r="P4060" s="1061">
        <v>83.64</v>
      </c>
      <c r="Q4060" s="1061">
        <v>83.64</v>
      </c>
      <c r="R4060" s="1061">
        <v>83.64</v>
      </c>
      <c r="S4060" s="1061">
        <v>83.64</v>
      </c>
      <c r="T4060" s="1061">
        <v>83.64</v>
      </c>
      <c r="U4060" s="1061">
        <v>83.64</v>
      </c>
      <c r="V4060" s="1061">
        <v>83.64</v>
      </c>
      <c r="W4060" s="1061">
        <v>83.64</v>
      </c>
    </row>
    <row r="4061" spans="1:23">
      <c r="A4061" s="908"/>
      <c r="B4061" s="1061" t="s">
        <v>234</v>
      </c>
      <c r="C4061" s="1061" t="s">
        <v>235</v>
      </c>
      <c r="D4061" s="1061" t="s">
        <v>4936</v>
      </c>
      <c r="E4061" s="1061" t="s">
        <v>6422</v>
      </c>
      <c r="F4061" s="1061" t="s">
        <v>4939</v>
      </c>
      <c r="G4061" s="1061" t="s">
        <v>1739</v>
      </c>
      <c r="H4061" s="1061" t="s">
        <v>129</v>
      </c>
      <c r="I4061" s="1061" t="s">
        <v>21</v>
      </c>
      <c r="J4061" s="1061" t="s">
        <v>7975</v>
      </c>
      <c r="K4061" s="1061" t="s">
        <v>14849</v>
      </c>
      <c r="L4061" s="1061">
        <v>22.73</v>
      </c>
      <c r="M4061" s="1061">
        <v>22.73</v>
      </c>
      <c r="N4061" s="1061">
        <v>22.73</v>
      </c>
      <c r="O4061" s="1061">
        <v>22.73</v>
      </c>
      <c r="P4061" s="1061">
        <v>22.73</v>
      </c>
      <c r="Q4061" s="1061">
        <v>22.73</v>
      </c>
      <c r="R4061" s="1061">
        <v>22.73</v>
      </c>
      <c r="S4061" s="1061">
        <v>22.73</v>
      </c>
      <c r="T4061" s="1061">
        <v>22.73</v>
      </c>
      <c r="U4061" s="1061">
        <v>22.73</v>
      </c>
      <c r="V4061" s="1061">
        <v>22.73</v>
      </c>
      <c r="W4061" s="1061">
        <v>22.73</v>
      </c>
    </row>
    <row r="4062" spans="1:23">
      <c r="A4062" s="908"/>
      <c r="B4062" s="1061" t="s">
        <v>234</v>
      </c>
      <c r="C4062" s="1061" t="s">
        <v>235</v>
      </c>
      <c r="D4062" s="1061" t="s">
        <v>4936</v>
      </c>
      <c r="E4062" s="1061" t="s">
        <v>6423</v>
      </c>
      <c r="F4062" s="1061" t="s">
        <v>4938</v>
      </c>
      <c r="G4062" s="1061" t="s">
        <v>1739</v>
      </c>
      <c r="H4062" s="1061" t="s">
        <v>129</v>
      </c>
      <c r="I4062" s="1061" t="s">
        <v>21</v>
      </c>
      <c r="J4062" s="1061" t="s">
        <v>7975</v>
      </c>
      <c r="K4062" s="1061" t="s">
        <v>14849</v>
      </c>
      <c r="L4062" s="1061">
        <v>30</v>
      </c>
      <c r="M4062" s="1061">
        <v>30</v>
      </c>
      <c r="N4062" s="1061">
        <v>30</v>
      </c>
      <c r="O4062" s="1061">
        <v>30</v>
      </c>
      <c r="P4062" s="1061">
        <v>30</v>
      </c>
      <c r="Q4062" s="1061">
        <v>30</v>
      </c>
      <c r="R4062" s="1061">
        <v>30</v>
      </c>
      <c r="S4062" s="1061">
        <v>30</v>
      </c>
      <c r="T4062" s="1061">
        <v>30</v>
      </c>
      <c r="U4062" s="1061">
        <v>30</v>
      </c>
      <c r="V4062" s="1061">
        <v>30</v>
      </c>
      <c r="W4062" s="1061">
        <v>30</v>
      </c>
    </row>
    <row r="4063" spans="1:23">
      <c r="A4063" s="908"/>
      <c r="B4063" s="1061" t="s">
        <v>234</v>
      </c>
      <c r="C4063" s="1061" t="s">
        <v>235</v>
      </c>
      <c r="D4063" s="1061" t="s">
        <v>4995</v>
      </c>
      <c r="E4063" s="1061" t="s">
        <v>6107</v>
      </c>
      <c r="F4063" s="1061" t="s">
        <v>5090</v>
      </c>
      <c r="G4063" s="1061" t="s">
        <v>1739</v>
      </c>
      <c r="H4063" s="1061" t="s">
        <v>129</v>
      </c>
      <c r="I4063" s="1061" t="s">
        <v>21</v>
      </c>
      <c r="J4063" s="1061" t="s">
        <v>7975</v>
      </c>
      <c r="K4063" s="1061" t="s">
        <v>14849</v>
      </c>
      <c r="L4063" s="1061">
        <v>106.73</v>
      </c>
      <c r="M4063" s="1061">
        <v>106.73</v>
      </c>
      <c r="N4063" s="1061">
        <v>106.73</v>
      </c>
      <c r="O4063" s="1061">
        <v>106.73</v>
      </c>
      <c r="P4063" s="1061">
        <v>106.73</v>
      </c>
      <c r="Q4063" s="1061">
        <v>106.73</v>
      </c>
      <c r="R4063" s="1061">
        <v>106.73</v>
      </c>
      <c r="S4063" s="1061">
        <v>106.73</v>
      </c>
      <c r="T4063" s="1061">
        <v>106.73</v>
      </c>
      <c r="U4063" s="1061">
        <v>106.73</v>
      </c>
      <c r="V4063" s="1061">
        <v>106.73</v>
      </c>
      <c r="W4063" s="1061">
        <v>106.73</v>
      </c>
    </row>
    <row r="4064" spans="1:23">
      <c r="A4064" s="908"/>
      <c r="B4064" s="1061" t="s">
        <v>234</v>
      </c>
      <c r="C4064" s="1061" t="s">
        <v>235</v>
      </c>
      <c r="D4064" s="1061" t="s">
        <v>239</v>
      </c>
      <c r="E4064" s="1061" t="s">
        <v>6108</v>
      </c>
      <c r="F4064" s="1061" t="s">
        <v>5001</v>
      </c>
      <c r="G4064" s="1061" t="s">
        <v>1739</v>
      </c>
      <c r="H4064" s="1061" t="s">
        <v>129</v>
      </c>
      <c r="I4064" s="1061" t="s">
        <v>21</v>
      </c>
      <c r="J4064" s="1061" t="s">
        <v>7975</v>
      </c>
      <c r="K4064" s="1061" t="s">
        <v>14849</v>
      </c>
      <c r="L4064" s="1061">
        <v>20.52</v>
      </c>
      <c r="M4064" s="1061">
        <v>20.52</v>
      </c>
      <c r="N4064" s="1061">
        <v>20.52</v>
      </c>
      <c r="O4064" s="1061">
        <v>20.52</v>
      </c>
      <c r="P4064" s="1061">
        <v>20.52</v>
      </c>
      <c r="Q4064" s="1061">
        <v>20.52</v>
      </c>
      <c r="R4064" s="1061">
        <v>20.52</v>
      </c>
      <c r="S4064" s="1061">
        <v>20.52</v>
      </c>
      <c r="T4064" s="1061">
        <v>20.52</v>
      </c>
      <c r="U4064" s="1061">
        <v>20.52</v>
      </c>
      <c r="V4064" s="1061">
        <v>20.52</v>
      </c>
      <c r="W4064" s="1061">
        <v>20.52</v>
      </c>
    </row>
    <row r="4065" spans="1:23">
      <c r="A4065" s="908"/>
      <c r="B4065" s="1061" t="s">
        <v>234</v>
      </c>
      <c r="C4065" s="1061" t="s">
        <v>235</v>
      </c>
      <c r="D4065" s="1061" t="s">
        <v>4936</v>
      </c>
      <c r="E4065" s="1061" t="s">
        <v>6748</v>
      </c>
      <c r="F4065" s="1061" t="s">
        <v>4939</v>
      </c>
      <c r="G4065" s="1061" t="s">
        <v>1739</v>
      </c>
      <c r="H4065" s="1061" t="s">
        <v>129</v>
      </c>
      <c r="I4065" s="1061" t="s">
        <v>21</v>
      </c>
      <c r="J4065" s="1061" t="s">
        <v>7975</v>
      </c>
      <c r="K4065" s="1061" t="s">
        <v>14849</v>
      </c>
      <c r="L4065" s="1061">
        <v>23.63</v>
      </c>
      <c r="M4065" s="1061">
        <v>23.63</v>
      </c>
      <c r="N4065" s="1061">
        <v>23.63</v>
      </c>
      <c r="O4065" s="1061">
        <v>23.63</v>
      </c>
      <c r="P4065" s="1061">
        <v>23.63</v>
      </c>
      <c r="Q4065" s="1061">
        <v>23.63</v>
      </c>
      <c r="R4065" s="1061">
        <v>23.63</v>
      </c>
      <c r="S4065" s="1061">
        <v>23.63</v>
      </c>
      <c r="T4065" s="1061">
        <v>23.63</v>
      </c>
      <c r="U4065" s="1061">
        <v>23.63</v>
      </c>
      <c r="V4065" s="1061">
        <v>23.63</v>
      </c>
      <c r="W4065" s="1061">
        <v>23.63</v>
      </c>
    </row>
    <row r="4066" spans="1:23">
      <c r="A4066" s="908"/>
      <c r="B4066" s="1061" t="s">
        <v>234</v>
      </c>
      <c r="C4066" s="1061" t="s">
        <v>235</v>
      </c>
      <c r="D4066" s="1061" t="s">
        <v>4936</v>
      </c>
      <c r="E4066" s="1061" t="s">
        <v>6749</v>
      </c>
      <c r="F4066" s="1061" t="s">
        <v>4938</v>
      </c>
      <c r="G4066" s="1061" t="s">
        <v>1739</v>
      </c>
      <c r="H4066" s="1061" t="s">
        <v>129</v>
      </c>
      <c r="I4066" s="1061" t="s">
        <v>21</v>
      </c>
      <c r="J4066" s="1061" t="s">
        <v>7975</v>
      </c>
      <c r="K4066" s="1061" t="s">
        <v>14849</v>
      </c>
      <c r="L4066" s="1061">
        <v>31.86</v>
      </c>
      <c r="M4066" s="1061">
        <v>31.86</v>
      </c>
      <c r="N4066" s="1061">
        <v>31.86</v>
      </c>
      <c r="O4066" s="1061">
        <v>31.86</v>
      </c>
      <c r="P4066" s="1061">
        <v>31.86</v>
      </c>
      <c r="Q4066" s="1061">
        <v>31.86</v>
      </c>
      <c r="R4066" s="1061">
        <v>31.86</v>
      </c>
      <c r="S4066" s="1061">
        <v>31.86</v>
      </c>
      <c r="T4066" s="1061">
        <v>31.86</v>
      </c>
      <c r="U4066" s="1061">
        <v>31.86</v>
      </c>
      <c r="V4066" s="1061">
        <v>31.86</v>
      </c>
      <c r="W4066" s="1061">
        <v>31.86</v>
      </c>
    </row>
    <row r="4067" spans="1:23">
      <c r="A4067" s="908"/>
      <c r="B4067" s="1061" t="s">
        <v>234</v>
      </c>
      <c r="C4067" s="1061" t="s">
        <v>235</v>
      </c>
      <c r="D4067" s="1061" t="s">
        <v>239</v>
      </c>
      <c r="E4067" s="1061" t="s">
        <v>6109</v>
      </c>
      <c r="F4067" s="1061" t="s">
        <v>5001</v>
      </c>
      <c r="G4067" s="1061" t="s">
        <v>1739</v>
      </c>
      <c r="H4067" s="1061" t="s">
        <v>129</v>
      </c>
      <c r="I4067" s="1061" t="s">
        <v>21</v>
      </c>
      <c r="J4067" s="1061" t="s">
        <v>7975</v>
      </c>
      <c r="K4067" s="1061" t="s">
        <v>14849</v>
      </c>
      <c r="L4067" s="1061">
        <v>20.52</v>
      </c>
      <c r="M4067" s="1061">
        <v>20.52</v>
      </c>
      <c r="N4067" s="1061">
        <v>20.52</v>
      </c>
      <c r="O4067" s="1061">
        <v>20.52</v>
      </c>
      <c r="P4067" s="1061">
        <v>20.52</v>
      </c>
      <c r="Q4067" s="1061">
        <v>20.52</v>
      </c>
      <c r="R4067" s="1061">
        <v>20.52</v>
      </c>
      <c r="S4067" s="1061">
        <v>20.52</v>
      </c>
      <c r="T4067" s="1061">
        <v>20.52</v>
      </c>
      <c r="U4067" s="1061">
        <v>20.52</v>
      </c>
      <c r="V4067" s="1061">
        <v>20.52</v>
      </c>
      <c r="W4067" s="1061">
        <v>20.52</v>
      </c>
    </row>
    <row r="4068" spans="1:23">
      <c r="A4068" s="908"/>
      <c r="B4068" s="1061" t="s">
        <v>234</v>
      </c>
      <c r="C4068" s="1061" t="s">
        <v>235</v>
      </c>
      <c r="D4068" s="1061" t="s">
        <v>4936</v>
      </c>
      <c r="E4068" s="1061" t="s">
        <v>6424</v>
      </c>
      <c r="F4068" s="1061" t="s">
        <v>4939</v>
      </c>
      <c r="G4068" s="1061" t="s">
        <v>1739</v>
      </c>
      <c r="H4068" s="1061" t="s">
        <v>129</v>
      </c>
      <c r="I4068" s="1061" t="s">
        <v>21</v>
      </c>
      <c r="J4068" s="1061" t="s">
        <v>7975</v>
      </c>
      <c r="K4068" s="1061" t="s">
        <v>14849</v>
      </c>
      <c r="L4068" s="1061">
        <v>22.5</v>
      </c>
      <c r="M4068" s="1061">
        <v>22.5</v>
      </c>
      <c r="N4068" s="1061">
        <v>22.5</v>
      </c>
      <c r="O4068" s="1061">
        <v>22.5</v>
      </c>
      <c r="P4068" s="1061">
        <v>22.5</v>
      </c>
      <c r="Q4068" s="1061">
        <v>22.5</v>
      </c>
      <c r="R4068" s="1061">
        <v>22.5</v>
      </c>
      <c r="S4068" s="1061">
        <v>22.5</v>
      </c>
      <c r="T4068" s="1061">
        <v>22.5</v>
      </c>
      <c r="U4068" s="1061">
        <v>22.5</v>
      </c>
      <c r="V4068" s="1061">
        <v>22.5</v>
      </c>
      <c r="W4068" s="1061">
        <v>22.5</v>
      </c>
    </row>
    <row r="4069" spans="1:23">
      <c r="A4069" s="908"/>
      <c r="B4069" s="1061" t="s">
        <v>234</v>
      </c>
      <c r="C4069" s="1061" t="s">
        <v>235</v>
      </c>
      <c r="D4069" s="1061" t="s">
        <v>4936</v>
      </c>
      <c r="E4069" s="1061" t="s">
        <v>6425</v>
      </c>
      <c r="F4069" s="1061" t="s">
        <v>4938</v>
      </c>
      <c r="G4069" s="1061" t="s">
        <v>1739</v>
      </c>
      <c r="H4069" s="1061" t="s">
        <v>129</v>
      </c>
      <c r="I4069" s="1061" t="s">
        <v>21</v>
      </c>
      <c r="J4069" s="1061" t="s">
        <v>7975</v>
      </c>
      <c r="K4069" s="1061" t="s">
        <v>14849</v>
      </c>
      <c r="L4069" s="1061">
        <v>30</v>
      </c>
      <c r="M4069" s="1061">
        <v>30</v>
      </c>
      <c r="N4069" s="1061">
        <v>30</v>
      </c>
      <c r="O4069" s="1061">
        <v>30</v>
      </c>
      <c r="P4069" s="1061">
        <v>30</v>
      </c>
      <c r="Q4069" s="1061">
        <v>30</v>
      </c>
      <c r="R4069" s="1061">
        <v>30</v>
      </c>
      <c r="S4069" s="1061">
        <v>30</v>
      </c>
      <c r="T4069" s="1061">
        <v>30</v>
      </c>
      <c r="U4069" s="1061">
        <v>30</v>
      </c>
      <c r="V4069" s="1061">
        <v>30</v>
      </c>
      <c r="W4069" s="1061">
        <v>30</v>
      </c>
    </row>
    <row r="4070" spans="1:23">
      <c r="A4070" s="908"/>
      <c r="B4070" s="1061" t="s">
        <v>234</v>
      </c>
      <c r="C4070" s="1061" t="s">
        <v>235</v>
      </c>
      <c r="D4070" s="1061" t="s">
        <v>239</v>
      </c>
      <c r="E4070" s="1061" t="s">
        <v>8256</v>
      </c>
      <c r="F4070" s="1061" t="s">
        <v>5001</v>
      </c>
      <c r="G4070" s="1061" t="s">
        <v>1739</v>
      </c>
      <c r="H4070" s="1061" t="s">
        <v>129</v>
      </c>
      <c r="I4070" s="1061" t="s">
        <v>21</v>
      </c>
      <c r="J4070" s="1061" t="s">
        <v>7975</v>
      </c>
      <c r="K4070" s="1061" t="s">
        <v>14849</v>
      </c>
      <c r="L4070" s="1061">
        <v>20.52</v>
      </c>
      <c r="M4070" s="1061">
        <v>20.52</v>
      </c>
      <c r="N4070" s="1061">
        <v>20.52</v>
      </c>
      <c r="O4070" s="1061">
        <v>20.52</v>
      </c>
      <c r="P4070" s="1061">
        <v>20.52</v>
      </c>
      <c r="Q4070" s="1061">
        <v>20.52</v>
      </c>
      <c r="R4070" s="1061">
        <v>20.52</v>
      </c>
      <c r="S4070" s="1061">
        <v>20.52</v>
      </c>
      <c r="T4070" s="1061">
        <v>20.52</v>
      </c>
      <c r="U4070" s="1061">
        <v>20.52</v>
      </c>
      <c r="V4070" s="1061">
        <v>20.52</v>
      </c>
      <c r="W4070" s="1061">
        <v>20.52</v>
      </c>
    </row>
    <row r="4071" spans="1:23">
      <c r="A4071" s="908"/>
      <c r="B4071" s="1061" t="s">
        <v>234</v>
      </c>
      <c r="C4071" s="1061" t="s">
        <v>235</v>
      </c>
      <c r="D4071" s="1061" t="s">
        <v>4936</v>
      </c>
      <c r="E4071" s="1061" t="s">
        <v>14148</v>
      </c>
      <c r="F4071" s="1061" t="s">
        <v>4939</v>
      </c>
      <c r="G4071" s="1061" t="s">
        <v>1739</v>
      </c>
      <c r="H4071" s="1061" t="s">
        <v>129</v>
      </c>
      <c r="I4071" s="1061" t="s">
        <v>21</v>
      </c>
      <c r="J4071" s="1061" t="s">
        <v>7975</v>
      </c>
      <c r="K4071" s="1061" t="s">
        <v>14849</v>
      </c>
      <c r="L4071" s="1061">
        <v>23.87</v>
      </c>
      <c r="M4071" s="1061">
        <v>23.87</v>
      </c>
      <c r="N4071" s="1061">
        <v>23.87</v>
      </c>
      <c r="O4071" s="1061">
        <v>23.87</v>
      </c>
      <c r="P4071" s="1061">
        <v>23.87</v>
      </c>
      <c r="Q4071" s="1061">
        <v>23.87</v>
      </c>
      <c r="R4071" s="1061">
        <v>23.87</v>
      </c>
      <c r="S4071" s="1061">
        <v>23.87</v>
      </c>
      <c r="T4071" s="1061">
        <v>23.87</v>
      </c>
      <c r="U4071" s="1061">
        <v>23.87</v>
      </c>
      <c r="V4071" s="1061">
        <v>23.87</v>
      </c>
      <c r="W4071" s="1061">
        <v>23.87</v>
      </c>
    </row>
    <row r="4072" spans="1:23">
      <c r="A4072" s="908"/>
      <c r="B4072" s="1061" t="s">
        <v>234</v>
      </c>
      <c r="C4072" s="1061" t="s">
        <v>235</v>
      </c>
      <c r="D4072" s="1061" t="s">
        <v>239</v>
      </c>
      <c r="E4072" s="1061" t="s">
        <v>13685</v>
      </c>
      <c r="F4072" s="1061" t="s">
        <v>5001</v>
      </c>
      <c r="G4072" s="1061" t="s">
        <v>1739</v>
      </c>
      <c r="H4072" s="1061" t="s">
        <v>129</v>
      </c>
      <c r="I4072" s="1061" t="s">
        <v>21</v>
      </c>
      <c r="J4072" s="1061" t="s">
        <v>7975</v>
      </c>
      <c r="K4072" s="1061" t="s">
        <v>14849</v>
      </c>
      <c r="L4072" s="1061">
        <v>20.52</v>
      </c>
      <c r="M4072" s="1061">
        <v>20.52</v>
      </c>
      <c r="N4072" s="1061">
        <v>20.52</v>
      </c>
      <c r="O4072" s="1061">
        <v>20.52</v>
      </c>
      <c r="P4072" s="1061">
        <v>20.52</v>
      </c>
      <c r="Q4072" s="1061">
        <v>20.52</v>
      </c>
      <c r="R4072" s="1061">
        <v>20.52</v>
      </c>
      <c r="S4072" s="1061">
        <v>20.52</v>
      </c>
      <c r="T4072" s="1061">
        <v>20.52</v>
      </c>
      <c r="U4072" s="1061">
        <v>20.52</v>
      </c>
      <c r="V4072" s="1061">
        <v>20.52</v>
      </c>
      <c r="W4072" s="1061">
        <v>20.52</v>
      </c>
    </row>
    <row r="4073" spans="1:23">
      <c r="A4073" s="908"/>
      <c r="B4073" s="1061" t="s">
        <v>234</v>
      </c>
      <c r="C4073" s="1061" t="s">
        <v>235</v>
      </c>
      <c r="D4073" s="1061" t="s">
        <v>4936</v>
      </c>
      <c r="E4073" s="1061" t="s">
        <v>6750</v>
      </c>
      <c r="F4073" s="1061" t="s">
        <v>4939</v>
      </c>
      <c r="G4073" s="1061" t="s">
        <v>1739</v>
      </c>
      <c r="H4073" s="1061" t="s">
        <v>129</v>
      </c>
      <c r="I4073" s="1061" t="s">
        <v>21</v>
      </c>
      <c r="J4073" s="1061" t="s">
        <v>7975</v>
      </c>
      <c r="K4073" s="1061" t="s">
        <v>14849</v>
      </c>
      <c r="L4073" s="1061">
        <v>25.95</v>
      </c>
      <c r="M4073" s="1061">
        <v>25.95</v>
      </c>
      <c r="N4073" s="1061">
        <v>25.95</v>
      </c>
      <c r="O4073" s="1061">
        <v>25.95</v>
      </c>
      <c r="P4073" s="1061">
        <v>25.95</v>
      </c>
      <c r="Q4073" s="1061">
        <v>25.95</v>
      </c>
      <c r="R4073" s="1061">
        <v>25.95</v>
      </c>
      <c r="S4073" s="1061">
        <v>25.95</v>
      </c>
      <c r="T4073" s="1061">
        <v>25.95</v>
      </c>
      <c r="U4073" s="1061">
        <v>25.95</v>
      </c>
      <c r="V4073" s="1061">
        <v>25.95</v>
      </c>
      <c r="W4073" s="1061">
        <v>25.95</v>
      </c>
    </row>
    <row r="4074" spans="1:23">
      <c r="A4074" s="908"/>
      <c r="B4074" s="1061" t="s">
        <v>234</v>
      </c>
      <c r="C4074" s="1061" t="s">
        <v>235</v>
      </c>
      <c r="D4074" s="1061" t="s">
        <v>239</v>
      </c>
      <c r="E4074" s="1061" t="s">
        <v>8785</v>
      </c>
      <c r="F4074" s="1061" t="s">
        <v>239</v>
      </c>
      <c r="G4074" s="1061" t="s">
        <v>1739</v>
      </c>
      <c r="H4074" s="1061" t="s">
        <v>129</v>
      </c>
      <c r="I4074" s="1061" t="s">
        <v>21</v>
      </c>
      <c r="J4074" s="1061" t="s">
        <v>7975</v>
      </c>
      <c r="K4074" s="1061" t="s">
        <v>14849</v>
      </c>
      <c r="L4074" s="1061">
        <v>20.52</v>
      </c>
      <c r="M4074" s="1061">
        <v>20.52</v>
      </c>
      <c r="N4074" s="1061">
        <v>20.52</v>
      </c>
      <c r="O4074" s="1061">
        <v>20.52</v>
      </c>
      <c r="P4074" s="1061">
        <v>20.52</v>
      </c>
      <c r="Q4074" s="1061">
        <v>20.52</v>
      </c>
      <c r="R4074" s="1061">
        <v>20.52</v>
      </c>
      <c r="S4074" s="1061">
        <v>20.52</v>
      </c>
      <c r="T4074" s="1061">
        <v>20.52</v>
      </c>
      <c r="U4074" s="1061">
        <v>20.52</v>
      </c>
      <c r="V4074" s="1061">
        <v>20.52</v>
      </c>
      <c r="W4074" s="1061">
        <v>20.52</v>
      </c>
    </row>
    <row r="4075" spans="1:23">
      <c r="A4075" s="908"/>
      <c r="B4075" s="1061" t="s">
        <v>234</v>
      </c>
      <c r="C4075" s="1061" t="s">
        <v>235</v>
      </c>
      <c r="D4075" s="1061" t="s">
        <v>4936</v>
      </c>
      <c r="E4075" s="1061" t="s">
        <v>6426</v>
      </c>
      <c r="F4075" s="1061" t="s">
        <v>4938</v>
      </c>
      <c r="G4075" s="1061" t="s">
        <v>1739</v>
      </c>
      <c r="H4075" s="1061" t="s">
        <v>129</v>
      </c>
      <c r="I4075" s="1061" t="s">
        <v>21</v>
      </c>
      <c r="J4075" s="1061" t="s">
        <v>7975</v>
      </c>
      <c r="K4075" s="1061" t="s">
        <v>14849</v>
      </c>
      <c r="L4075" s="1061">
        <v>34.090000000000003</v>
      </c>
      <c r="M4075" s="1061">
        <v>34.090000000000003</v>
      </c>
      <c r="N4075" s="1061">
        <v>34.090000000000003</v>
      </c>
      <c r="O4075" s="1061">
        <v>34.090000000000003</v>
      </c>
      <c r="P4075" s="1061">
        <v>34.090000000000003</v>
      </c>
      <c r="Q4075" s="1061">
        <v>34.090000000000003</v>
      </c>
      <c r="R4075" s="1061">
        <v>34.090000000000003</v>
      </c>
      <c r="S4075" s="1061">
        <v>34.090000000000003</v>
      </c>
      <c r="T4075" s="1061">
        <v>34.090000000000003</v>
      </c>
      <c r="U4075" s="1061">
        <v>34.090000000000003</v>
      </c>
      <c r="V4075" s="1061">
        <v>34.090000000000003</v>
      </c>
      <c r="W4075" s="1061">
        <v>34.090000000000003</v>
      </c>
    </row>
    <row r="4076" spans="1:23">
      <c r="A4076" s="908"/>
      <c r="B4076" s="1061" t="s">
        <v>234</v>
      </c>
      <c r="C4076" s="1061" t="s">
        <v>235</v>
      </c>
      <c r="D4076" s="1061" t="s">
        <v>4936</v>
      </c>
      <c r="E4076" s="1061" t="s">
        <v>14390</v>
      </c>
      <c r="F4076" s="1061" t="s">
        <v>4938</v>
      </c>
      <c r="G4076" s="1061" t="s">
        <v>1739</v>
      </c>
      <c r="H4076" s="1061" t="s">
        <v>129</v>
      </c>
      <c r="I4076" s="1061" t="s">
        <v>21</v>
      </c>
      <c r="J4076" s="1061" t="s">
        <v>7975</v>
      </c>
      <c r="K4076" s="1061" t="s">
        <v>14849</v>
      </c>
      <c r="L4076" s="1061">
        <v>36.43</v>
      </c>
      <c r="M4076" s="1061">
        <v>36.43</v>
      </c>
      <c r="N4076" s="1061">
        <v>36.43</v>
      </c>
      <c r="O4076" s="1061">
        <v>36.43</v>
      </c>
      <c r="P4076" s="1061">
        <v>36.43</v>
      </c>
      <c r="Q4076" s="1061">
        <v>36.43</v>
      </c>
      <c r="R4076" s="1061">
        <v>36.43</v>
      </c>
      <c r="S4076" s="1061">
        <v>36.43</v>
      </c>
      <c r="T4076" s="1061">
        <v>36.43</v>
      </c>
      <c r="U4076" s="1061">
        <v>36.43</v>
      </c>
      <c r="V4076" s="1061">
        <v>36.43</v>
      </c>
      <c r="W4076" s="1061">
        <v>36.43</v>
      </c>
    </row>
    <row r="4077" spans="1:23">
      <c r="A4077" s="908"/>
      <c r="B4077" s="1061" t="s">
        <v>234</v>
      </c>
      <c r="C4077" s="1061" t="s">
        <v>235</v>
      </c>
      <c r="D4077" s="1061" t="s">
        <v>4995</v>
      </c>
      <c r="E4077" s="1061" t="s">
        <v>14601</v>
      </c>
      <c r="F4077" s="1061" t="s">
        <v>5090</v>
      </c>
      <c r="G4077" s="1061" t="s">
        <v>1739</v>
      </c>
      <c r="H4077" s="1061" t="s">
        <v>129</v>
      </c>
      <c r="I4077" s="1061" t="s">
        <v>21</v>
      </c>
      <c r="J4077" s="1061" t="s">
        <v>7975</v>
      </c>
      <c r="K4077" s="1061" t="s">
        <v>14849</v>
      </c>
      <c r="L4077" s="1061">
        <v>42.24</v>
      </c>
      <c r="M4077" s="1061">
        <v>42.24</v>
      </c>
      <c r="N4077" s="1061">
        <v>42.24</v>
      </c>
      <c r="O4077" s="1061">
        <v>42.24</v>
      </c>
      <c r="P4077" s="1061">
        <v>42.24</v>
      </c>
      <c r="Q4077" s="1061">
        <v>42.24</v>
      </c>
      <c r="R4077" s="1061">
        <v>42.24</v>
      </c>
      <c r="S4077" s="1061">
        <v>42.24</v>
      </c>
      <c r="T4077" s="1061">
        <v>42.24</v>
      </c>
      <c r="U4077" s="1061">
        <v>42.24</v>
      </c>
      <c r="V4077" s="1061">
        <v>42.24</v>
      </c>
      <c r="W4077" s="1061">
        <v>42.24</v>
      </c>
    </row>
    <row r="4078" spans="1:23">
      <c r="A4078" s="908"/>
      <c r="B4078" s="1061" t="s">
        <v>234</v>
      </c>
      <c r="C4078" s="1061" t="s">
        <v>235</v>
      </c>
      <c r="D4078" s="1061" t="s">
        <v>4936</v>
      </c>
      <c r="E4078" s="1061" t="s">
        <v>6427</v>
      </c>
      <c r="F4078" s="1061" t="s">
        <v>4939</v>
      </c>
      <c r="G4078" s="1061" t="s">
        <v>1739</v>
      </c>
      <c r="H4078" s="1061" t="s">
        <v>129</v>
      </c>
      <c r="I4078" s="1061" t="s">
        <v>21</v>
      </c>
      <c r="J4078" s="1061" t="s">
        <v>7975</v>
      </c>
      <c r="K4078" s="1061" t="s">
        <v>14849</v>
      </c>
      <c r="L4078" s="1061">
        <v>22.59</v>
      </c>
      <c r="M4078" s="1061">
        <v>22.59</v>
      </c>
      <c r="N4078" s="1061">
        <v>22.59</v>
      </c>
      <c r="O4078" s="1061">
        <v>22.59</v>
      </c>
      <c r="P4078" s="1061">
        <v>22.59</v>
      </c>
      <c r="Q4078" s="1061">
        <v>22.59</v>
      </c>
      <c r="R4078" s="1061">
        <v>22.59</v>
      </c>
      <c r="S4078" s="1061">
        <v>22.59</v>
      </c>
      <c r="T4078" s="1061">
        <v>22.59</v>
      </c>
      <c r="U4078" s="1061">
        <v>22.59</v>
      </c>
      <c r="V4078" s="1061">
        <v>22.59</v>
      </c>
      <c r="W4078" s="1061">
        <v>22.59</v>
      </c>
    </row>
    <row r="4079" spans="1:23">
      <c r="A4079" s="908"/>
      <c r="B4079" s="1061" t="s">
        <v>234</v>
      </c>
      <c r="C4079" s="1061" t="s">
        <v>235</v>
      </c>
      <c r="D4079" s="1061" t="s">
        <v>4936</v>
      </c>
      <c r="E4079" s="1061" t="s">
        <v>6428</v>
      </c>
      <c r="F4079" s="1061" t="s">
        <v>4938</v>
      </c>
      <c r="G4079" s="1061" t="s">
        <v>1739</v>
      </c>
      <c r="H4079" s="1061" t="s">
        <v>129</v>
      </c>
      <c r="I4079" s="1061" t="s">
        <v>21</v>
      </c>
      <c r="J4079" s="1061" t="s">
        <v>7975</v>
      </c>
      <c r="K4079" s="1061" t="s">
        <v>14849</v>
      </c>
      <c r="L4079" s="1061">
        <v>17.66</v>
      </c>
      <c r="M4079" s="1061">
        <v>17.66</v>
      </c>
      <c r="N4079" s="1061">
        <v>17.66</v>
      </c>
      <c r="O4079" s="1061">
        <v>17.66</v>
      </c>
      <c r="P4079" s="1061">
        <v>17.66</v>
      </c>
      <c r="Q4079" s="1061">
        <v>17.66</v>
      </c>
      <c r="R4079" s="1061">
        <v>17.66</v>
      </c>
      <c r="S4079" s="1061">
        <v>17.66</v>
      </c>
      <c r="T4079" s="1061">
        <v>17.66</v>
      </c>
      <c r="U4079" s="1061">
        <v>17.66</v>
      </c>
      <c r="V4079" s="1061">
        <v>17.66</v>
      </c>
      <c r="W4079" s="1061">
        <v>17.66</v>
      </c>
    </row>
    <row r="4080" spans="1:23">
      <c r="A4080" s="908"/>
      <c r="B4080" s="1061" t="s">
        <v>234</v>
      </c>
      <c r="C4080" s="1061" t="s">
        <v>235</v>
      </c>
      <c r="D4080" s="1061" t="s">
        <v>4936</v>
      </c>
      <c r="E4080" s="1061" t="s">
        <v>6429</v>
      </c>
      <c r="F4080" s="1061" t="s">
        <v>4938</v>
      </c>
      <c r="G4080" s="1061" t="s">
        <v>1739</v>
      </c>
      <c r="H4080" s="1061" t="s">
        <v>129</v>
      </c>
      <c r="I4080" s="1061" t="s">
        <v>21</v>
      </c>
      <c r="J4080" s="1061" t="s">
        <v>7975</v>
      </c>
      <c r="K4080" s="1061" t="s">
        <v>14849</v>
      </c>
      <c r="L4080" s="1061">
        <v>14.2</v>
      </c>
      <c r="M4080" s="1061">
        <v>14.2</v>
      </c>
      <c r="N4080" s="1061">
        <v>14.2</v>
      </c>
      <c r="O4080" s="1061">
        <v>14.2</v>
      </c>
      <c r="P4080" s="1061">
        <v>14.2</v>
      </c>
      <c r="Q4080" s="1061">
        <v>14.2</v>
      </c>
      <c r="R4080" s="1061">
        <v>14.2</v>
      </c>
      <c r="S4080" s="1061">
        <v>14.2</v>
      </c>
      <c r="T4080" s="1061">
        <v>14.2</v>
      </c>
      <c r="U4080" s="1061">
        <v>14.2</v>
      </c>
      <c r="V4080" s="1061">
        <v>14.2</v>
      </c>
      <c r="W4080" s="1061">
        <v>14.2</v>
      </c>
    </row>
    <row r="4081" spans="1:23">
      <c r="A4081" s="908"/>
      <c r="B4081" s="1061" t="s">
        <v>234</v>
      </c>
      <c r="C4081" s="1061" t="s">
        <v>235</v>
      </c>
      <c r="D4081" s="1061" t="s">
        <v>4936</v>
      </c>
      <c r="E4081" s="1061" t="s">
        <v>6430</v>
      </c>
      <c r="F4081" s="1061" t="s">
        <v>4939</v>
      </c>
      <c r="G4081" s="1061" t="s">
        <v>1739</v>
      </c>
      <c r="H4081" s="1061" t="s">
        <v>129</v>
      </c>
      <c r="I4081" s="1061" t="s">
        <v>21</v>
      </c>
      <c r="J4081" s="1061" t="s">
        <v>7975</v>
      </c>
      <c r="K4081" s="1061" t="s">
        <v>14849</v>
      </c>
      <c r="L4081" s="1061">
        <v>23</v>
      </c>
      <c r="M4081" s="1061">
        <v>23</v>
      </c>
      <c r="N4081" s="1061">
        <v>23</v>
      </c>
      <c r="O4081" s="1061">
        <v>23</v>
      </c>
      <c r="P4081" s="1061">
        <v>23</v>
      </c>
      <c r="Q4081" s="1061">
        <v>23</v>
      </c>
      <c r="R4081" s="1061">
        <v>23</v>
      </c>
      <c r="S4081" s="1061">
        <v>23</v>
      </c>
      <c r="T4081" s="1061">
        <v>23</v>
      </c>
      <c r="U4081" s="1061">
        <v>23</v>
      </c>
      <c r="V4081" s="1061">
        <v>23</v>
      </c>
      <c r="W4081" s="1061">
        <v>23</v>
      </c>
    </row>
    <row r="4082" spans="1:23">
      <c r="A4082" s="908"/>
      <c r="B4082" s="1061" t="s">
        <v>234</v>
      </c>
      <c r="C4082" s="1061" t="s">
        <v>235</v>
      </c>
      <c r="D4082" s="1061" t="s">
        <v>4936</v>
      </c>
      <c r="E4082" s="1061" t="s">
        <v>6431</v>
      </c>
      <c r="F4082" s="1061" t="s">
        <v>4937</v>
      </c>
      <c r="G4082" s="1061" t="s">
        <v>1739</v>
      </c>
      <c r="H4082" s="1061" t="s">
        <v>129</v>
      </c>
      <c r="I4082" s="1061" t="s">
        <v>21</v>
      </c>
      <c r="J4082" s="1061" t="s">
        <v>7975</v>
      </c>
      <c r="K4082" s="1061" t="s">
        <v>14849</v>
      </c>
      <c r="L4082" s="1061">
        <v>12.8</v>
      </c>
      <c r="M4082" s="1061">
        <v>12.8</v>
      </c>
      <c r="N4082" s="1061">
        <v>12.8</v>
      </c>
      <c r="O4082" s="1061">
        <v>12.8</v>
      </c>
      <c r="P4082" s="1061">
        <v>12.8</v>
      </c>
      <c r="Q4082" s="1061">
        <v>12.8</v>
      </c>
      <c r="R4082" s="1061">
        <v>12.8</v>
      </c>
      <c r="S4082" s="1061">
        <v>12.8</v>
      </c>
      <c r="T4082" s="1061">
        <v>12.8</v>
      </c>
      <c r="U4082" s="1061">
        <v>12.8</v>
      </c>
      <c r="V4082" s="1061">
        <v>12.8</v>
      </c>
      <c r="W4082" s="1061">
        <v>12.8</v>
      </c>
    </row>
    <row r="4083" spans="1:23">
      <c r="A4083" s="908"/>
      <c r="B4083" s="1061" t="s">
        <v>234</v>
      </c>
      <c r="C4083" s="1061" t="s">
        <v>235</v>
      </c>
      <c r="D4083" s="1061" t="s">
        <v>4936</v>
      </c>
      <c r="E4083" s="1061" t="s">
        <v>6432</v>
      </c>
      <c r="F4083" s="1061" t="s">
        <v>4939</v>
      </c>
      <c r="G4083" s="1061" t="s">
        <v>1739</v>
      </c>
      <c r="H4083" s="1061" t="s">
        <v>129</v>
      </c>
      <c r="I4083" s="1061" t="s">
        <v>21</v>
      </c>
      <c r="J4083" s="1061" t="s">
        <v>7975</v>
      </c>
      <c r="K4083" s="1061" t="s">
        <v>14849</v>
      </c>
      <c r="L4083" s="1061">
        <v>23</v>
      </c>
      <c r="M4083" s="1061">
        <v>23</v>
      </c>
      <c r="N4083" s="1061">
        <v>23</v>
      </c>
      <c r="O4083" s="1061">
        <v>23</v>
      </c>
      <c r="P4083" s="1061">
        <v>23</v>
      </c>
      <c r="Q4083" s="1061">
        <v>23</v>
      </c>
      <c r="R4083" s="1061">
        <v>23</v>
      </c>
      <c r="S4083" s="1061">
        <v>23</v>
      </c>
      <c r="T4083" s="1061">
        <v>23</v>
      </c>
      <c r="U4083" s="1061">
        <v>23</v>
      </c>
      <c r="V4083" s="1061">
        <v>23</v>
      </c>
      <c r="W4083" s="1061">
        <v>23</v>
      </c>
    </row>
    <row r="4084" spans="1:23">
      <c r="A4084" s="908"/>
      <c r="B4084" s="1061" t="s">
        <v>234</v>
      </c>
      <c r="C4084" s="1061" t="s">
        <v>235</v>
      </c>
      <c r="D4084" s="1061" t="s">
        <v>4936</v>
      </c>
      <c r="E4084" s="1061" t="s">
        <v>14452</v>
      </c>
      <c r="F4084" s="1061" t="s">
        <v>4937</v>
      </c>
      <c r="G4084" s="1061" t="s">
        <v>1739</v>
      </c>
      <c r="H4084" s="1061" t="s">
        <v>129</v>
      </c>
      <c r="I4084" s="1061" t="s">
        <v>21</v>
      </c>
      <c r="J4084" s="1061" t="s">
        <v>7975</v>
      </c>
      <c r="K4084" s="1061" t="s">
        <v>14849</v>
      </c>
      <c r="L4084" s="1061">
        <v>13.44</v>
      </c>
      <c r="M4084" s="1061">
        <v>13.44</v>
      </c>
      <c r="N4084" s="1061">
        <v>13.44</v>
      </c>
      <c r="O4084" s="1061">
        <v>13.44</v>
      </c>
      <c r="P4084" s="1061">
        <v>13.44</v>
      </c>
      <c r="Q4084" s="1061">
        <v>13.44</v>
      </c>
      <c r="R4084" s="1061">
        <v>13.44</v>
      </c>
      <c r="S4084" s="1061">
        <v>13.44</v>
      </c>
      <c r="T4084" s="1061">
        <v>13.44</v>
      </c>
      <c r="U4084" s="1061">
        <v>13.44</v>
      </c>
      <c r="V4084" s="1061">
        <v>13.44</v>
      </c>
      <c r="W4084" s="1061">
        <v>13.44</v>
      </c>
    </row>
    <row r="4085" spans="1:23">
      <c r="A4085" s="908"/>
      <c r="B4085" s="1061" t="s">
        <v>234</v>
      </c>
      <c r="C4085" s="1061" t="s">
        <v>235</v>
      </c>
      <c r="D4085" s="1061" t="s">
        <v>4936</v>
      </c>
      <c r="E4085" s="1061" t="s">
        <v>6433</v>
      </c>
      <c r="F4085" s="1061" t="s">
        <v>4938</v>
      </c>
      <c r="G4085" s="1061" t="s">
        <v>1739</v>
      </c>
      <c r="H4085" s="1061" t="s">
        <v>129</v>
      </c>
      <c r="I4085" s="1061" t="s">
        <v>21</v>
      </c>
      <c r="J4085" s="1061" t="s">
        <v>7975</v>
      </c>
      <c r="K4085" s="1061" t="s">
        <v>14849</v>
      </c>
      <c r="L4085" s="1061">
        <v>19.39</v>
      </c>
      <c r="M4085" s="1061">
        <v>19.39</v>
      </c>
      <c r="N4085" s="1061">
        <v>19.39</v>
      </c>
      <c r="O4085" s="1061">
        <v>19.39</v>
      </c>
      <c r="P4085" s="1061">
        <v>19.39</v>
      </c>
      <c r="Q4085" s="1061">
        <v>19.39</v>
      </c>
      <c r="R4085" s="1061">
        <v>19.39</v>
      </c>
      <c r="S4085" s="1061">
        <v>19.39</v>
      </c>
      <c r="T4085" s="1061">
        <v>19.39</v>
      </c>
      <c r="U4085" s="1061">
        <v>19.39</v>
      </c>
      <c r="V4085" s="1061">
        <v>19.39</v>
      </c>
      <c r="W4085" s="1061">
        <v>19.39</v>
      </c>
    </row>
    <row r="4086" spans="1:23">
      <c r="A4086" s="908"/>
      <c r="B4086" s="1061" t="s">
        <v>234</v>
      </c>
      <c r="C4086" s="1061" t="s">
        <v>235</v>
      </c>
      <c r="D4086" s="1061" t="s">
        <v>4936</v>
      </c>
      <c r="E4086" s="1061" t="s">
        <v>14149</v>
      </c>
      <c r="F4086" s="1061" t="s">
        <v>4939</v>
      </c>
      <c r="G4086" s="1061" t="s">
        <v>1739</v>
      </c>
      <c r="H4086" s="1061" t="s">
        <v>129</v>
      </c>
      <c r="I4086" s="1061" t="s">
        <v>21</v>
      </c>
      <c r="J4086" s="1061" t="s">
        <v>7975</v>
      </c>
      <c r="K4086" s="1061" t="s">
        <v>14849</v>
      </c>
      <c r="L4086" s="1061">
        <v>24.15</v>
      </c>
      <c r="M4086" s="1061">
        <v>24.15</v>
      </c>
      <c r="N4086" s="1061">
        <v>24.15</v>
      </c>
      <c r="O4086" s="1061">
        <v>24.15</v>
      </c>
      <c r="P4086" s="1061">
        <v>24.15</v>
      </c>
      <c r="Q4086" s="1061">
        <v>24.15</v>
      </c>
      <c r="R4086" s="1061">
        <v>24.15</v>
      </c>
      <c r="S4086" s="1061">
        <v>24.15</v>
      </c>
      <c r="T4086" s="1061">
        <v>24.15</v>
      </c>
      <c r="U4086" s="1061">
        <v>24.15</v>
      </c>
      <c r="V4086" s="1061">
        <v>24.15</v>
      </c>
      <c r="W4086" s="1061">
        <v>24.15</v>
      </c>
    </row>
    <row r="4087" spans="1:23">
      <c r="A4087" s="908"/>
      <c r="B4087" s="1061" t="s">
        <v>234</v>
      </c>
      <c r="C4087" s="1061" t="s">
        <v>235</v>
      </c>
      <c r="D4087" s="1061" t="s">
        <v>4936</v>
      </c>
      <c r="E4087" s="1061" t="s">
        <v>6434</v>
      </c>
      <c r="F4087" s="1061" t="s">
        <v>4939</v>
      </c>
      <c r="G4087" s="1061" t="s">
        <v>1739</v>
      </c>
      <c r="H4087" s="1061" t="s">
        <v>129</v>
      </c>
      <c r="I4087" s="1061" t="s">
        <v>21</v>
      </c>
      <c r="J4087" s="1061" t="s">
        <v>7975</v>
      </c>
      <c r="K4087" s="1061" t="s">
        <v>14849</v>
      </c>
      <c r="L4087" s="1061">
        <v>23</v>
      </c>
      <c r="M4087" s="1061">
        <v>23</v>
      </c>
      <c r="N4087" s="1061">
        <v>23</v>
      </c>
      <c r="O4087" s="1061">
        <v>23</v>
      </c>
      <c r="P4087" s="1061">
        <v>23</v>
      </c>
      <c r="Q4087" s="1061">
        <v>23</v>
      </c>
      <c r="R4087" s="1061">
        <v>23</v>
      </c>
      <c r="S4087" s="1061">
        <v>23</v>
      </c>
      <c r="T4087" s="1061">
        <v>23</v>
      </c>
      <c r="U4087" s="1061">
        <v>23</v>
      </c>
      <c r="V4087" s="1061">
        <v>23</v>
      </c>
      <c r="W4087" s="1061">
        <v>23</v>
      </c>
    </row>
    <row r="4088" spans="1:23">
      <c r="A4088" s="908"/>
      <c r="B4088" s="1061" t="s">
        <v>234</v>
      </c>
      <c r="C4088" s="1061" t="s">
        <v>235</v>
      </c>
      <c r="D4088" s="1061" t="s">
        <v>4936</v>
      </c>
      <c r="E4088" s="1061" t="s">
        <v>6435</v>
      </c>
      <c r="F4088" s="1061" t="s">
        <v>4938</v>
      </c>
      <c r="G4088" s="1061" t="s">
        <v>1739</v>
      </c>
      <c r="H4088" s="1061" t="s">
        <v>129</v>
      </c>
      <c r="I4088" s="1061" t="s">
        <v>21</v>
      </c>
      <c r="J4088" s="1061" t="s">
        <v>7975</v>
      </c>
      <c r="K4088" s="1061" t="s">
        <v>14849</v>
      </c>
      <c r="L4088" s="1061">
        <v>23.9</v>
      </c>
      <c r="M4088" s="1061">
        <v>23.9</v>
      </c>
      <c r="N4088" s="1061">
        <v>23.9</v>
      </c>
      <c r="O4088" s="1061">
        <v>23.9</v>
      </c>
      <c r="P4088" s="1061">
        <v>23.9</v>
      </c>
      <c r="Q4088" s="1061">
        <v>23.9</v>
      </c>
      <c r="R4088" s="1061">
        <v>23.9</v>
      </c>
      <c r="S4088" s="1061">
        <v>23.9</v>
      </c>
      <c r="T4088" s="1061">
        <v>23.9</v>
      </c>
      <c r="U4088" s="1061">
        <v>23.9</v>
      </c>
      <c r="V4088" s="1061">
        <v>23.9</v>
      </c>
      <c r="W4088" s="1061">
        <v>23.9</v>
      </c>
    </row>
    <row r="4089" spans="1:23">
      <c r="A4089" s="908"/>
      <c r="B4089" s="1061" t="s">
        <v>234</v>
      </c>
      <c r="C4089" s="1061" t="s">
        <v>235</v>
      </c>
      <c r="D4089" s="1061" t="s">
        <v>4936</v>
      </c>
      <c r="E4089" s="1061" t="s">
        <v>14602</v>
      </c>
      <c r="F4089" s="1061" t="s">
        <v>4939</v>
      </c>
      <c r="G4089" s="1061" t="s">
        <v>1739</v>
      </c>
      <c r="H4089" s="1061" t="s">
        <v>129</v>
      </c>
      <c r="I4089" s="1061" t="s">
        <v>21</v>
      </c>
      <c r="J4089" s="1061" t="s">
        <v>7975</v>
      </c>
      <c r="K4089" s="1061" t="s">
        <v>14849</v>
      </c>
      <c r="L4089" s="1061">
        <v>24.15</v>
      </c>
      <c r="M4089" s="1061">
        <v>24.15</v>
      </c>
      <c r="N4089" s="1061">
        <v>24.15</v>
      </c>
      <c r="O4089" s="1061">
        <v>24.15</v>
      </c>
      <c r="P4089" s="1061">
        <v>24.15</v>
      </c>
      <c r="Q4089" s="1061">
        <v>24.15</v>
      </c>
      <c r="R4089" s="1061">
        <v>24.15</v>
      </c>
      <c r="S4089" s="1061">
        <v>24.15</v>
      </c>
      <c r="T4089" s="1061">
        <v>24.15</v>
      </c>
      <c r="U4089" s="1061">
        <v>24.15</v>
      </c>
      <c r="V4089" s="1061">
        <v>24.15</v>
      </c>
      <c r="W4089" s="1061">
        <v>24.15</v>
      </c>
    </row>
    <row r="4090" spans="1:23">
      <c r="A4090" s="908"/>
      <c r="B4090" s="1061" t="s">
        <v>234</v>
      </c>
      <c r="C4090" s="1061" t="s">
        <v>235</v>
      </c>
      <c r="D4090" s="1061" t="s">
        <v>4936</v>
      </c>
      <c r="E4090" s="1061" t="s">
        <v>14453</v>
      </c>
      <c r="F4090" s="1061" t="s">
        <v>4937</v>
      </c>
      <c r="G4090" s="1061" t="s">
        <v>1739</v>
      </c>
      <c r="H4090" s="1061" t="s">
        <v>129</v>
      </c>
      <c r="I4090" s="1061" t="s">
        <v>21</v>
      </c>
      <c r="J4090" s="1061" t="s">
        <v>7975</v>
      </c>
      <c r="K4090" s="1061" t="s">
        <v>14849</v>
      </c>
      <c r="L4090" s="1061">
        <v>13.44</v>
      </c>
      <c r="M4090" s="1061">
        <v>13.44</v>
      </c>
      <c r="N4090" s="1061">
        <v>13.44</v>
      </c>
      <c r="O4090" s="1061">
        <v>13.44</v>
      </c>
      <c r="P4090" s="1061">
        <v>13.44</v>
      </c>
      <c r="Q4090" s="1061">
        <v>13.44</v>
      </c>
      <c r="R4090" s="1061">
        <v>13.44</v>
      </c>
      <c r="S4090" s="1061">
        <v>13.44</v>
      </c>
      <c r="T4090" s="1061">
        <v>13.44</v>
      </c>
      <c r="U4090" s="1061">
        <v>13.44</v>
      </c>
      <c r="V4090" s="1061">
        <v>13.44</v>
      </c>
      <c r="W4090" s="1061">
        <v>13.44</v>
      </c>
    </row>
    <row r="4091" spans="1:23">
      <c r="A4091" s="908"/>
      <c r="B4091" s="1061" t="s">
        <v>234</v>
      </c>
      <c r="C4091" s="1061" t="s">
        <v>235</v>
      </c>
      <c r="D4091" s="1061" t="s">
        <v>4936</v>
      </c>
      <c r="E4091" s="1061" t="s">
        <v>6436</v>
      </c>
      <c r="F4091" s="1061" t="s">
        <v>4938</v>
      </c>
      <c r="G4091" s="1061" t="s">
        <v>1739</v>
      </c>
      <c r="H4091" s="1061" t="s">
        <v>129</v>
      </c>
      <c r="I4091" s="1061" t="s">
        <v>21</v>
      </c>
      <c r="J4091" s="1061" t="s">
        <v>7975</v>
      </c>
      <c r="K4091" s="1061" t="s">
        <v>14849</v>
      </c>
      <c r="L4091" s="1061">
        <v>14.2</v>
      </c>
      <c r="M4091" s="1061">
        <v>14.2</v>
      </c>
      <c r="N4091" s="1061">
        <v>14.2</v>
      </c>
      <c r="O4091" s="1061">
        <v>14.2</v>
      </c>
      <c r="P4091" s="1061">
        <v>14.2</v>
      </c>
      <c r="Q4091" s="1061">
        <v>14.2</v>
      </c>
      <c r="R4091" s="1061">
        <v>14.2</v>
      </c>
      <c r="S4091" s="1061">
        <v>14.2</v>
      </c>
      <c r="T4091" s="1061">
        <v>14.2</v>
      </c>
      <c r="U4091" s="1061">
        <v>14.2</v>
      </c>
      <c r="V4091" s="1061">
        <v>14.2</v>
      </c>
      <c r="W4091" s="1061">
        <v>14.2</v>
      </c>
    </row>
    <row r="4092" spans="1:23">
      <c r="A4092" s="908"/>
      <c r="B4092" s="1061" t="s">
        <v>234</v>
      </c>
      <c r="C4092" s="1061" t="s">
        <v>235</v>
      </c>
      <c r="D4092" s="1061" t="s">
        <v>4936</v>
      </c>
      <c r="E4092" s="1061" t="s">
        <v>14454</v>
      </c>
      <c r="F4092" s="1061" t="s">
        <v>4937</v>
      </c>
      <c r="G4092" s="1061" t="s">
        <v>1739</v>
      </c>
      <c r="H4092" s="1061" t="s">
        <v>129</v>
      </c>
      <c r="I4092" s="1061" t="s">
        <v>21</v>
      </c>
      <c r="J4092" s="1061" t="s">
        <v>7975</v>
      </c>
      <c r="K4092" s="1061" t="s">
        <v>14849</v>
      </c>
      <c r="L4092" s="1061">
        <v>20.58</v>
      </c>
      <c r="M4092" s="1061">
        <v>20.58</v>
      </c>
      <c r="N4092" s="1061">
        <v>20.58</v>
      </c>
      <c r="O4092" s="1061">
        <v>20.58</v>
      </c>
      <c r="P4092" s="1061">
        <v>20.58</v>
      </c>
      <c r="Q4092" s="1061">
        <v>20.58</v>
      </c>
      <c r="R4092" s="1061">
        <v>20.58</v>
      </c>
      <c r="S4092" s="1061">
        <v>20.58</v>
      </c>
      <c r="T4092" s="1061">
        <v>20.58</v>
      </c>
      <c r="U4092" s="1061">
        <v>20.58</v>
      </c>
      <c r="V4092" s="1061">
        <v>20.58</v>
      </c>
      <c r="W4092" s="1061">
        <v>20.58</v>
      </c>
    </row>
    <row r="4093" spans="1:23">
      <c r="A4093" s="908"/>
      <c r="B4093" s="1061" t="s">
        <v>234</v>
      </c>
      <c r="C4093" s="1061" t="s">
        <v>235</v>
      </c>
      <c r="D4093" s="1061" t="s">
        <v>4936</v>
      </c>
      <c r="E4093" s="1061" t="s">
        <v>14455</v>
      </c>
      <c r="F4093" s="1061" t="s">
        <v>4938</v>
      </c>
      <c r="G4093" s="1061" t="s">
        <v>1739</v>
      </c>
      <c r="H4093" s="1061" t="s">
        <v>129</v>
      </c>
      <c r="I4093" s="1061" t="s">
        <v>21</v>
      </c>
      <c r="J4093" s="1061" t="s">
        <v>7975</v>
      </c>
      <c r="K4093" s="1061" t="s">
        <v>14849</v>
      </c>
      <c r="L4093" s="1061">
        <v>14.91</v>
      </c>
      <c r="M4093" s="1061">
        <v>14.91</v>
      </c>
      <c r="N4093" s="1061">
        <v>14.91</v>
      </c>
      <c r="O4093" s="1061">
        <v>14.91</v>
      </c>
      <c r="P4093" s="1061">
        <v>14.91</v>
      </c>
      <c r="Q4093" s="1061">
        <v>14.91</v>
      </c>
      <c r="R4093" s="1061">
        <v>14.91</v>
      </c>
      <c r="S4093" s="1061">
        <v>14.91</v>
      </c>
      <c r="T4093" s="1061">
        <v>14.91</v>
      </c>
      <c r="U4093" s="1061">
        <v>14.91</v>
      </c>
      <c r="V4093" s="1061">
        <v>14.91</v>
      </c>
      <c r="W4093" s="1061">
        <v>14.91</v>
      </c>
    </row>
    <row r="4094" spans="1:23">
      <c r="A4094" s="908"/>
      <c r="B4094" s="1061" t="s">
        <v>234</v>
      </c>
      <c r="C4094" s="1061" t="s">
        <v>235</v>
      </c>
      <c r="D4094" s="1061" t="s">
        <v>4936</v>
      </c>
      <c r="E4094" s="1061" t="s">
        <v>6437</v>
      </c>
      <c r="F4094" s="1061" t="s">
        <v>4937</v>
      </c>
      <c r="G4094" s="1061" t="s">
        <v>1739</v>
      </c>
      <c r="H4094" s="1061" t="s">
        <v>129</v>
      </c>
      <c r="I4094" s="1061" t="s">
        <v>21</v>
      </c>
      <c r="J4094" s="1061" t="s">
        <v>7975</v>
      </c>
      <c r="K4094" s="1061" t="s">
        <v>14849</v>
      </c>
      <c r="L4094" s="1061">
        <v>20.2</v>
      </c>
      <c r="M4094" s="1061">
        <v>20.2</v>
      </c>
      <c r="N4094" s="1061">
        <v>20.2</v>
      </c>
      <c r="O4094" s="1061">
        <v>20.2</v>
      </c>
      <c r="P4094" s="1061">
        <v>20.2</v>
      </c>
      <c r="Q4094" s="1061">
        <v>20.2</v>
      </c>
      <c r="R4094" s="1061">
        <v>20.2</v>
      </c>
      <c r="S4094" s="1061">
        <v>20.2</v>
      </c>
      <c r="T4094" s="1061">
        <v>20.2</v>
      </c>
      <c r="U4094" s="1061">
        <v>20.2</v>
      </c>
      <c r="V4094" s="1061">
        <v>20.2</v>
      </c>
      <c r="W4094" s="1061">
        <v>20.2</v>
      </c>
    </row>
    <row r="4095" spans="1:23">
      <c r="A4095" s="908"/>
      <c r="B4095" s="1061" t="s">
        <v>234</v>
      </c>
      <c r="C4095" s="1061" t="s">
        <v>235</v>
      </c>
      <c r="D4095" s="1061" t="s">
        <v>4936</v>
      </c>
      <c r="E4095" s="1061" t="s">
        <v>6388</v>
      </c>
      <c r="F4095" s="1061" t="s">
        <v>6158</v>
      </c>
      <c r="G4095" s="1061" t="s">
        <v>1739</v>
      </c>
      <c r="H4095" s="1061" t="s">
        <v>129</v>
      </c>
      <c r="I4095" s="1061" t="s">
        <v>21</v>
      </c>
      <c r="J4095" s="1061" t="s">
        <v>7975</v>
      </c>
      <c r="K4095" s="1061" t="s">
        <v>14849</v>
      </c>
      <c r="L4095" s="1061">
        <v>25.33</v>
      </c>
      <c r="M4095" s="1061">
        <v>25.33</v>
      </c>
      <c r="N4095" s="1061">
        <v>25.33</v>
      </c>
      <c r="O4095" s="1061">
        <v>25.33</v>
      </c>
      <c r="P4095" s="1061">
        <v>25.33</v>
      </c>
      <c r="Q4095" s="1061">
        <v>25.33</v>
      </c>
      <c r="R4095" s="1061">
        <v>25.33</v>
      </c>
      <c r="S4095" s="1061">
        <v>25.33</v>
      </c>
      <c r="T4095" s="1061">
        <v>25.33</v>
      </c>
      <c r="U4095" s="1061">
        <v>25.33</v>
      </c>
      <c r="V4095" s="1061">
        <v>25.33</v>
      </c>
      <c r="W4095" s="1061">
        <v>25.33</v>
      </c>
    </row>
    <row r="4096" spans="1:23">
      <c r="A4096" s="908"/>
      <c r="B4096" s="1061" t="s">
        <v>234</v>
      </c>
      <c r="C4096" s="1061" t="s">
        <v>235</v>
      </c>
      <c r="D4096" s="1061" t="s">
        <v>4936</v>
      </c>
      <c r="E4096" s="1061" t="s">
        <v>6389</v>
      </c>
      <c r="F4096" s="1061" t="s">
        <v>4938</v>
      </c>
      <c r="G4096" s="1061" t="s">
        <v>1739</v>
      </c>
      <c r="H4096" s="1061" t="s">
        <v>129</v>
      </c>
      <c r="I4096" s="1061" t="s">
        <v>21</v>
      </c>
      <c r="J4096" s="1061" t="s">
        <v>7975</v>
      </c>
      <c r="K4096" s="1061" t="s">
        <v>14849</v>
      </c>
      <c r="L4096" s="1061">
        <v>18.600000000000001</v>
      </c>
      <c r="M4096" s="1061">
        <v>18.600000000000001</v>
      </c>
      <c r="N4096" s="1061">
        <v>18.600000000000001</v>
      </c>
      <c r="O4096" s="1061">
        <v>18.600000000000001</v>
      </c>
      <c r="P4096" s="1061">
        <v>18.600000000000001</v>
      </c>
      <c r="Q4096" s="1061">
        <v>18.600000000000001</v>
      </c>
      <c r="R4096" s="1061">
        <v>18.600000000000001</v>
      </c>
      <c r="S4096" s="1061">
        <v>18.600000000000001</v>
      </c>
      <c r="T4096" s="1061">
        <v>18.600000000000001</v>
      </c>
      <c r="U4096" s="1061">
        <v>18.600000000000001</v>
      </c>
      <c r="V4096" s="1061">
        <v>18.600000000000001</v>
      </c>
      <c r="W4096" s="1061">
        <v>18.600000000000001</v>
      </c>
    </row>
    <row r="4097" spans="1:23">
      <c r="A4097" s="908"/>
      <c r="B4097" s="1061" t="s">
        <v>234</v>
      </c>
      <c r="C4097" s="1061" t="s">
        <v>235</v>
      </c>
      <c r="D4097" s="1061" t="s">
        <v>4936</v>
      </c>
      <c r="E4097" s="1061" t="s">
        <v>6438</v>
      </c>
      <c r="F4097" s="1061" t="s">
        <v>4939</v>
      </c>
      <c r="G4097" s="1061" t="s">
        <v>1739</v>
      </c>
      <c r="H4097" s="1061" t="s">
        <v>129</v>
      </c>
      <c r="I4097" s="1061" t="s">
        <v>21</v>
      </c>
      <c r="J4097" s="1061" t="s">
        <v>7975</v>
      </c>
      <c r="K4097" s="1061" t="s">
        <v>14849</v>
      </c>
      <c r="L4097" s="1061">
        <v>17.5</v>
      </c>
      <c r="M4097" s="1061">
        <v>17.5</v>
      </c>
      <c r="N4097" s="1061">
        <v>17.5</v>
      </c>
      <c r="O4097" s="1061">
        <v>17.5</v>
      </c>
      <c r="P4097" s="1061">
        <v>17.5</v>
      </c>
      <c r="Q4097" s="1061">
        <v>17.5</v>
      </c>
      <c r="R4097" s="1061">
        <v>17.5</v>
      </c>
      <c r="S4097" s="1061">
        <v>17.5</v>
      </c>
      <c r="T4097" s="1061">
        <v>17.5</v>
      </c>
      <c r="U4097" s="1061">
        <v>17.5</v>
      </c>
      <c r="V4097" s="1061">
        <v>17.5</v>
      </c>
      <c r="W4097" s="1061">
        <v>17.5</v>
      </c>
    </row>
    <row r="4098" spans="1:23">
      <c r="A4098" s="908"/>
      <c r="B4098" s="1061" t="s">
        <v>234</v>
      </c>
      <c r="C4098" s="1061" t="s">
        <v>235</v>
      </c>
      <c r="D4098" s="1061" t="s">
        <v>4936</v>
      </c>
      <c r="E4098" s="1061" t="s">
        <v>6439</v>
      </c>
      <c r="F4098" s="1061" t="s">
        <v>4937</v>
      </c>
      <c r="G4098" s="1061" t="s">
        <v>1739</v>
      </c>
      <c r="H4098" s="1061" t="s">
        <v>129</v>
      </c>
      <c r="I4098" s="1061" t="s">
        <v>21</v>
      </c>
      <c r="J4098" s="1061" t="s">
        <v>7975</v>
      </c>
      <c r="K4098" s="1061" t="s">
        <v>14849</v>
      </c>
      <c r="L4098" s="1061">
        <v>12.8</v>
      </c>
      <c r="M4098" s="1061">
        <v>12.8</v>
      </c>
      <c r="N4098" s="1061">
        <v>12.8</v>
      </c>
      <c r="O4098" s="1061">
        <v>12.8</v>
      </c>
      <c r="P4098" s="1061">
        <v>12.8</v>
      </c>
      <c r="Q4098" s="1061">
        <v>12.8</v>
      </c>
      <c r="R4098" s="1061">
        <v>12.8</v>
      </c>
      <c r="S4098" s="1061">
        <v>12.8</v>
      </c>
      <c r="T4098" s="1061">
        <v>12.8</v>
      </c>
      <c r="U4098" s="1061">
        <v>12.8</v>
      </c>
      <c r="V4098" s="1061">
        <v>12.8</v>
      </c>
      <c r="W4098" s="1061">
        <v>12.8</v>
      </c>
    </row>
    <row r="4099" spans="1:23">
      <c r="A4099" s="908"/>
      <c r="B4099" s="1061" t="s">
        <v>234</v>
      </c>
      <c r="C4099" s="1061" t="s">
        <v>235</v>
      </c>
      <c r="D4099" s="1061" t="s">
        <v>4936</v>
      </c>
      <c r="E4099" s="1061" t="s">
        <v>14456</v>
      </c>
      <c r="F4099" s="1061" t="s">
        <v>4937</v>
      </c>
      <c r="G4099" s="1061" t="s">
        <v>1739</v>
      </c>
      <c r="H4099" s="1061" t="s">
        <v>129</v>
      </c>
      <c r="I4099" s="1061" t="s">
        <v>21</v>
      </c>
      <c r="J4099" s="1061" t="s">
        <v>7975</v>
      </c>
      <c r="K4099" s="1061" t="s">
        <v>14849</v>
      </c>
      <c r="L4099" s="1061">
        <v>21.21</v>
      </c>
      <c r="M4099" s="1061">
        <v>21.21</v>
      </c>
      <c r="N4099" s="1061">
        <v>21.21</v>
      </c>
      <c r="O4099" s="1061">
        <v>21.21</v>
      </c>
      <c r="P4099" s="1061">
        <v>21.21</v>
      </c>
      <c r="Q4099" s="1061">
        <v>21.21</v>
      </c>
      <c r="R4099" s="1061">
        <v>21.21</v>
      </c>
      <c r="S4099" s="1061">
        <v>21.21</v>
      </c>
      <c r="T4099" s="1061">
        <v>21.21</v>
      </c>
      <c r="U4099" s="1061">
        <v>21.21</v>
      </c>
      <c r="V4099" s="1061">
        <v>21.21</v>
      </c>
      <c r="W4099" s="1061">
        <v>21.21</v>
      </c>
    </row>
    <row r="4100" spans="1:23">
      <c r="A4100" s="908"/>
      <c r="B4100" s="1061" t="s">
        <v>234</v>
      </c>
      <c r="C4100" s="1061" t="s">
        <v>235</v>
      </c>
      <c r="D4100" s="1061" t="s">
        <v>4936</v>
      </c>
      <c r="E4100" s="1061" t="s">
        <v>6440</v>
      </c>
      <c r="F4100" s="1061" t="s">
        <v>4938</v>
      </c>
      <c r="G4100" s="1061" t="s">
        <v>1739</v>
      </c>
      <c r="H4100" s="1061" t="s">
        <v>129</v>
      </c>
      <c r="I4100" s="1061" t="s">
        <v>21</v>
      </c>
      <c r="J4100" s="1061" t="s">
        <v>7975</v>
      </c>
      <c r="K4100" s="1061" t="s">
        <v>14849</v>
      </c>
      <c r="L4100" s="1061">
        <v>17.66</v>
      </c>
      <c r="M4100" s="1061">
        <v>17.66</v>
      </c>
      <c r="N4100" s="1061">
        <v>17.66</v>
      </c>
      <c r="O4100" s="1061">
        <v>17.66</v>
      </c>
      <c r="P4100" s="1061">
        <v>17.66</v>
      </c>
      <c r="Q4100" s="1061">
        <v>17.66</v>
      </c>
      <c r="R4100" s="1061">
        <v>17.66</v>
      </c>
      <c r="S4100" s="1061">
        <v>17.66</v>
      </c>
      <c r="T4100" s="1061">
        <v>17.66</v>
      </c>
      <c r="U4100" s="1061">
        <v>17.66</v>
      </c>
      <c r="V4100" s="1061">
        <v>17.66</v>
      </c>
      <c r="W4100" s="1061">
        <v>17.66</v>
      </c>
    </row>
    <row r="4101" spans="1:23">
      <c r="A4101" s="908"/>
      <c r="B4101" s="1061" t="s">
        <v>234</v>
      </c>
      <c r="C4101" s="1061" t="s">
        <v>235</v>
      </c>
      <c r="D4101" s="1061" t="s">
        <v>4936</v>
      </c>
      <c r="E4101" s="1061" t="s">
        <v>6441</v>
      </c>
      <c r="F4101" s="1061" t="s">
        <v>6158</v>
      </c>
      <c r="G4101" s="1061" t="s">
        <v>1739</v>
      </c>
      <c r="H4101" s="1061" t="s">
        <v>129</v>
      </c>
      <c r="I4101" s="1061" t="s">
        <v>21</v>
      </c>
      <c r="J4101" s="1061" t="s">
        <v>7975</v>
      </c>
      <c r="K4101" s="1061" t="s">
        <v>14849</v>
      </c>
      <c r="L4101" s="1061">
        <v>23</v>
      </c>
      <c r="M4101" s="1061">
        <v>23</v>
      </c>
      <c r="N4101" s="1061">
        <v>23</v>
      </c>
      <c r="O4101" s="1061">
        <v>23</v>
      </c>
      <c r="P4101" s="1061">
        <v>23</v>
      </c>
      <c r="Q4101" s="1061">
        <v>23</v>
      </c>
      <c r="R4101" s="1061">
        <v>23</v>
      </c>
      <c r="S4101" s="1061">
        <v>23</v>
      </c>
      <c r="T4101" s="1061">
        <v>23</v>
      </c>
      <c r="U4101" s="1061">
        <v>23</v>
      </c>
      <c r="V4101" s="1061">
        <v>23</v>
      </c>
      <c r="W4101" s="1061">
        <v>23</v>
      </c>
    </row>
    <row r="4102" spans="1:23">
      <c r="A4102" s="908"/>
      <c r="B4102" s="1061" t="s">
        <v>234</v>
      </c>
      <c r="C4102" s="1061" t="s">
        <v>235</v>
      </c>
      <c r="D4102" s="1061" t="s">
        <v>4936</v>
      </c>
      <c r="E4102" s="1061" t="s">
        <v>6442</v>
      </c>
      <c r="F4102" s="1061" t="s">
        <v>4937</v>
      </c>
      <c r="G4102" s="1061" t="s">
        <v>1739</v>
      </c>
      <c r="H4102" s="1061" t="s">
        <v>129</v>
      </c>
      <c r="I4102" s="1061" t="s">
        <v>21</v>
      </c>
      <c r="J4102" s="1061" t="s">
        <v>7975</v>
      </c>
      <c r="K4102" s="1061" t="s">
        <v>14849</v>
      </c>
      <c r="L4102" s="1061">
        <v>20.2</v>
      </c>
      <c r="M4102" s="1061">
        <v>20.2</v>
      </c>
      <c r="N4102" s="1061">
        <v>20.2</v>
      </c>
      <c r="O4102" s="1061">
        <v>20.2</v>
      </c>
      <c r="P4102" s="1061">
        <v>20.2</v>
      </c>
      <c r="Q4102" s="1061">
        <v>20.2</v>
      </c>
      <c r="R4102" s="1061">
        <v>20.2</v>
      </c>
      <c r="S4102" s="1061">
        <v>20.2</v>
      </c>
      <c r="T4102" s="1061">
        <v>20.2</v>
      </c>
      <c r="U4102" s="1061">
        <v>20.2</v>
      </c>
      <c r="V4102" s="1061">
        <v>20.2</v>
      </c>
      <c r="W4102" s="1061">
        <v>20.2</v>
      </c>
    </row>
    <row r="4103" spans="1:23">
      <c r="A4103" s="908"/>
      <c r="B4103" s="1061" t="s">
        <v>234</v>
      </c>
      <c r="C4103" s="1061" t="s">
        <v>235</v>
      </c>
      <c r="D4103" s="1061" t="s">
        <v>4936</v>
      </c>
      <c r="E4103" s="1061" t="s">
        <v>6390</v>
      </c>
      <c r="F4103" s="1061" t="s">
        <v>4938</v>
      </c>
      <c r="G4103" s="1061" t="s">
        <v>1739</v>
      </c>
      <c r="H4103" s="1061" t="s">
        <v>129</v>
      </c>
      <c r="I4103" s="1061" t="s">
        <v>21</v>
      </c>
      <c r="J4103" s="1061" t="s">
        <v>7975</v>
      </c>
      <c r="K4103" s="1061" t="s">
        <v>14849</v>
      </c>
      <c r="L4103" s="1061">
        <v>18.600000000000001</v>
      </c>
      <c r="M4103" s="1061">
        <v>18.600000000000001</v>
      </c>
      <c r="N4103" s="1061">
        <v>18.600000000000001</v>
      </c>
      <c r="O4103" s="1061">
        <v>18.600000000000001</v>
      </c>
      <c r="P4103" s="1061">
        <v>18.600000000000001</v>
      </c>
      <c r="Q4103" s="1061">
        <v>18.600000000000001</v>
      </c>
      <c r="R4103" s="1061">
        <v>18.600000000000001</v>
      </c>
      <c r="S4103" s="1061">
        <v>18.600000000000001</v>
      </c>
      <c r="T4103" s="1061">
        <v>18.600000000000001</v>
      </c>
      <c r="U4103" s="1061">
        <v>18.600000000000001</v>
      </c>
      <c r="V4103" s="1061">
        <v>18.600000000000001</v>
      </c>
      <c r="W4103" s="1061">
        <v>18.600000000000001</v>
      </c>
    </row>
    <row r="4104" spans="1:23">
      <c r="A4104" s="908"/>
      <c r="B4104" s="1061" t="s">
        <v>234</v>
      </c>
      <c r="C4104" s="1061" t="s">
        <v>235</v>
      </c>
      <c r="D4104" s="1061" t="s">
        <v>4936</v>
      </c>
      <c r="E4104" s="1061" t="s">
        <v>14391</v>
      </c>
      <c r="F4104" s="1061" t="s">
        <v>4938</v>
      </c>
      <c r="G4104" s="1061" t="s">
        <v>1739</v>
      </c>
      <c r="H4104" s="1061" t="s">
        <v>129</v>
      </c>
      <c r="I4104" s="1061" t="s">
        <v>21</v>
      </c>
      <c r="J4104" s="1061" t="s">
        <v>7975</v>
      </c>
      <c r="K4104" s="1061" t="s">
        <v>14849</v>
      </c>
      <c r="L4104" s="1061">
        <v>19.53</v>
      </c>
      <c r="M4104" s="1061">
        <v>19.53</v>
      </c>
      <c r="N4104" s="1061">
        <v>19.53</v>
      </c>
      <c r="O4104" s="1061">
        <v>19.53</v>
      </c>
      <c r="P4104" s="1061">
        <v>19.53</v>
      </c>
      <c r="Q4104" s="1061">
        <v>19.53</v>
      </c>
      <c r="R4104" s="1061">
        <v>19.53</v>
      </c>
      <c r="S4104" s="1061">
        <v>19.53</v>
      </c>
      <c r="T4104" s="1061">
        <v>19.53</v>
      </c>
      <c r="U4104" s="1061">
        <v>19.53</v>
      </c>
      <c r="V4104" s="1061">
        <v>19.53</v>
      </c>
      <c r="W4104" s="1061">
        <v>19.53</v>
      </c>
    </row>
    <row r="4105" spans="1:23">
      <c r="A4105" s="908"/>
      <c r="B4105" s="1061" t="s">
        <v>234</v>
      </c>
      <c r="C4105" s="1061" t="s">
        <v>235</v>
      </c>
      <c r="D4105" s="1061" t="s">
        <v>4936</v>
      </c>
      <c r="E4105" s="1061" t="s">
        <v>6443</v>
      </c>
      <c r="F4105" s="1061" t="s">
        <v>4939</v>
      </c>
      <c r="G4105" s="1061" t="s">
        <v>1739</v>
      </c>
      <c r="H4105" s="1061" t="s">
        <v>129</v>
      </c>
      <c r="I4105" s="1061" t="s">
        <v>21</v>
      </c>
      <c r="J4105" s="1061" t="s">
        <v>7975</v>
      </c>
      <c r="K4105" s="1061" t="s">
        <v>14849</v>
      </c>
      <c r="L4105" s="1061">
        <v>17.5</v>
      </c>
      <c r="M4105" s="1061">
        <v>17.5</v>
      </c>
      <c r="N4105" s="1061">
        <v>17.5</v>
      </c>
      <c r="O4105" s="1061">
        <v>17.5</v>
      </c>
      <c r="P4105" s="1061">
        <v>17.5</v>
      </c>
      <c r="Q4105" s="1061">
        <v>17.5</v>
      </c>
      <c r="R4105" s="1061">
        <v>17.5</v>
      </c>
      <c r="S4105" s="1061">
        <v>17.5</v>
      </c>
      <c r="T4105" s="1061">
        <v>17.5</v>
      </c>
      <c r="U4105" s="1061">
        <v>17.5</v>
      </c>
      <c r="V4105" s="1061">
        <v>17.5</v>
      </c>
      <c r="W4105" s="1061">
        <v>17.5</v>
      </c>
    </row>
    <row r="4106" spans="1:23">
      <c r="A4106" s="908"/>
      <c r="B4106" s="1061" t="s">
        <v>234</v>
      </c>
      <c r="C4106" s="1061" t="s">
        <v>235</v>
      </c>
      <c r="D4106" s="1061" t="s">
        <v>4936</v>
      </c>
      <c r="E4106" s="1061" t="s">
        <v>14150</v>
      </c>
      <c r="F4106" s="1061" t="s">
        <v>4939</v>
      </c>
      <c r="G4106" s="1061" t="s">
        <v>1739</v>
      </c>
      <c r="H4106" s="1061" t="s">
        <v>129</v>
      </c>
      <c r="I4106" s="1061" t="s">
        <v>21</v>
      </c>
      <c r="J4106" s="1061" t="s">
        <v>7975</v>
      </c>
      <c r="K4106" s="1061" t="s">
        <v>14849</v>
      </c>
      <c r="L4106" s="1061">
        <v>24.15</v>
      </c>
      <c r="M4106" s="1061">
        <v>24.15</v>
      </c>
      <c r="N4106" s="1061">
        <v>24.15</v>
      </c>
      <c r="O4106" s="1061">
        <v>24.15</v>
      </c>
      <c r="P4106" s="1061">
        <v>24.15</v>
      </c>
      <c r="Q4106" s="1061">
        <v>24.15</v>
      </c>
      <c r="R4106" s="1061">
        <v>24.15</v>
      </c>
      <c r="S4106" s="1061">
        <v>24.15</v>
      </c>
      <c r="T4106" s="1061">
        <v>24.15</v>
      </c>
      <c r="U4106" s="1061">
        <v>24.15</v>
      </c>
      <c r="V4106" s="1061">
        <v>24.15</v>
      </c>
      <c r="W4106" s="1061">
        <v>24.15</v>
      </c>
    </row>
    <row r="4107" spans="1:23">
      <c r="A4107" s="908"/>
      <c r="B4107" s="1061" t="s">
        <v>234</v>
      </c>
      <c r="C4107" s="1061" t="s">
        <v>235</v>
      </c>
      <c r="D4107" s="1061" t="s">
        <v>4936</v>
      </c>
      <c r="E4107" s="1061" t="s">
        <v>6444</v>
      </c>
      <c r="F4107" s="1061" t="s">
        <v>4937</v>
      </c>
      <c r="G4107" s="1061" t="s">
        <v>1739</v>
      </c>
      <c r="H4107" s="1061" t="s">
        <v>129</v>
      </c>
      <c r="I4107" s="1061" t="s">
        <v>21</v>
      </c>
      <c r="J4107" s="1061" t="s">
        <v>7975</v>
      </c>
      <c r="K4107" s="1061" t="s">
        <v>14849</v>
      </c>
      <c r="L4107" s="1061">
        <v>12.8</v>
      </c>
      <c r="M4107" s="1061">
        <v>12.8</v>
      </c>
      <c r="N4107" s="1061">
        <v>12.8</v>
      </c>
      <c r="O4107" s="1061">
        <v>12.8</v>
      </c>
      <c r="P4107" s="1061">
        <v>12.8</v>
      </c>
      <c r="Q4107" s="1061">
        <v>12.8</v>
      </c>
      <c r="R4107" s="1061">
        <v>12.8</v>
      </c>
      <c r="S4107" s="1061">
        <v>12.8</v>
      </c>
      <c r="T4107" s="1061">
        <v>12.8</v>
      </c>
      <c r="U4107" s="1061">
        <v>12.8</v>
      </c>
      <c r="V4107" s="1061">
        <v>12.8</v>
      </c>
      <c r="W4107" s="1061">
        <v>12.8</v>
      </c>
    </row>
    <row r="4108" spans="1:23">
      <c r="A4108" s="908"/>
      <c r="B4108" s="1061" t="s">
        <v>234</v>
      </c>
      <c r="C4108" s="1061" t="s">
        <v>235</v>
      </c>
      <c r="D4108" s="1061" t="s">
        <v>4936</v>
      </c>
      <c r="E4108" s="1061" t="s">
        <v>6445</v>
      </c>
      <c r="F4108" s="1061" t="s">
        <v>4937</v>
      </c>
      <c r="G4108" s="1061" t="s">
        <v>1739</v>
      </c>
      <c r="H4108" s="1061" t="s">
        <v>129</v>
      </c>
      <c r="I4108" s="1061" t="s">
        <v>21</v>
      </c>
      <c r="J4108" s="1061" t="s">
        <v>7975</v>
      </c>
      <c r="K4108" s="1061" t="s">
        <v>14849</v>
      </c>
      <c r="L4108" s="1061">
        <v>20.2</v>
      </c>
      <c r="M4108" s="1061">
        <v>20.2</v>
      </c>
      <c r="N4108" s="1061">
        <v>20.2</v>
      </c>
      <c r="O4108" s="1061">
        <v>20.2</v>
      </c>
      <c r="P4108" s="1061">
        <v>20.2</v>
      </c>
      <c r="Q4108" s="1061">
        <v>20.2</v>
      </c>
      <c r="R4108" s="1061">
        <v>20.2</v>
      </c>
      <c r="S4108" s="1061">
        <v>20.2</v>
      </c>
      <c r="T4108" s="1061">
        <v>20.2</v>
      </c>
      <c r="U4108" s="1061">
        <v>20.2</v>
      </c>
      <c r="V4108" s="1061">
        <v>20.2</v>
      </c>
      <c r="W4108" s="1061">
        <v>20.2</v>
      </c>
    </row>
    <row r="4109" spans="1:23">
      <c r="A4109" s="908"/>
      <c r="B4109" s="1061" t="s">
        <v>234</v>
      </c>
      <c r="C4109" s="1061" t="s">
        <v>235</v>
      </c>
      <c r="D4109" s="1061" t="s">
        <v>4936</v>
      </c>
      <c r="E4109" s="1061" t="s">
        <v>6446</v>
      </c>
      <c r="F4109" s="1061" t="s">
        <v>4938</v>
      </c>
      <c r="G4109" s="1061" t="s">
        <v>1739</v>
      </c>
      <c r="H4109" s="1061" t="s">
        <v>129</v>
      </c>
      <c r="I4109" s="1061" t="s">
        <v>21</v>
      </c>
      <c r="J4109" s="1061" t="s">
        <v>7975</v>
      </c>
      <c r="K4109" s="1061" t="s">
        <v>14849</v>
      </c>
      <c r="L4109" s="1061">
        <v>18.600000000000001</v>
      </c>
      <c r="M4109" s="1061">
        <v>18.600000000000001</v>
      </c>
      <c r="N4109" s="1061">
        <v>18.600000000000001</v>
      </c>
      <c r="O4109" s="1061">
        <v>18.600000000000001</v>
      </c>
      <c r="P4109" s="1061">
        <v>18.600000000000001</v>
      </c>
      <c r="Q4109" s="1061">
        <v>18.600000000000001</v>
      </c>
      <c r="R4109" s="1061">
        <v>18.600000000000001</v>
      </c>
      <c r="S4109" s="1061">
        <v>18.600000000000001</v>
      </c>
      <c r="T4109" s="1061">
        <v>18.600000000000001</v>
      </c>
      <c r="U4109" s="1061">
        <v>18.600000000000001</v>
      </c>
      <c r="V4109" s="1061">
        <v>18.600000000000001</v>
      </c>
      <c r="W4109" s="1061">
        <v>18.600000000000001</v>
      </c>
    </row>
    <row r="4110" spans="1:23">
      <c r="A4110" s="908"/>
      <c r="B4110" s="1061" t="s">
        <v>234</v>
      </c>
      <c r="C4110" s="1061" t="s">
        <v>235</v>
      </c>
      <c r="D4110" s="1061" t="s">
        <v>4936</v>
      </c>
      <c r="E4110" s="1061" t="s">
        <v>14658</v>
      </c>
      <c r="F4110" s="1061" t="s">
        <v>4938</v>
      </c>
      <c r="G4110" s="1061" t="s">
        <v>1739</v>
      </c>
      <c r="H4110" s="1061" t="s">
        <v>129</v>
      </c>
      <c r="I4110" s="1061" t="s">
        <v>21</v>
      </c>
      <c r="J4110" s="1061" t="s">
        <v>7975</v>
      </c>
      <c r="K4110" s="1061" t="s">
        <v>14849</v>
      </c>
      <c r="L4110" s="1061">
        <v>19.53</v>
      </c>
      <c r="M4110" s="1061">
        <v>19.53</v>
      </c>
      <c r="N4110" s="1061">
        <v>19.53</v>
      </c>
      <c r="O4110" s="1061">
        <v>19.53</v>
      </c>
      <c r="P4110" s="1061">
        <v>19.53</v>
      </c>
      <c r="Q4110" s="1061">
        <v>19.53</v>
      </c>
      <c r="R4110" s="1061">
        <v>19.53</v>
      </c>
      <c r="S4110" s="1061">
        <v>19.53</v>
      </c>
      <c r="T4110" s="1061">
        <v>19.53</v>
      </c>
      <c r="U4110" s="1061">
        <v>19.53</v>
      </c>
      <c r="V4110" s="1061">
        <v>19.53</v>
      </c>
      <c r="W4110" s="1061">
        <v>19.53</v>
      </c>
    </row>
    <row r="4111" spans="1:23">
      <c r="A4111" s="908"/>
      <c r="B4111" s="1061" t="s">
        <v>234</v>
      </c>
      <c r="C4111" s="1061" t="s">
        <v>235</v>
      </c>
      <c r="D4111" s="1061" t="s">
        <v>4936</v>
      </c>
      <c r="E4111" s="1061" t="s">
        <v>6447</v>
      </c>
      <c r="F4111" s="1061" t="s">
        <v>4938</v>
      </c>
      <c r="G4111" s="1061" t="s">
        <v>1739</v>
      </c>
      <c r="H4111" s="1061" t="s">
        <v>129</v>
      </c>
      <c r="I4111" s="1061" t="s">
        <v>21</v>
      </c>
      <c r="J4111" s="1061" t="s">
        <v>7975</v>
      </c>
      <c r="K4111" s="1061" t="s">
        <v>14849</v>
      </c>
      <c r="L4111" s="1061">
        <v>22.5</v>
      </c>
      <c r="M4111" s="1061">
        <v>22.5</v>
      </c>
      <c r="N4111" s="1061">
        <v>22.5</v>
      </c>
      <c r="O4111" s="1061">
        <v>22.5</v>
      </c>
      <c r="P4111" s="1061">
        <v>22.5</v>
      </c>
      <c r="Q4111" s="1061">
        <v>22.5</v>
      </c>
      <c r="R4111" s="1061">
        <v>22.5</v>
      </c>
      <c r="S4111" s="1061">
        <v>22.5</v>
      </c>
      <c r="T4111" s="1061">
        <v>22.5</v>
      </c>
      <c r="U4111" s="1061">
        <v>22.5</v>
      </c>
      <c r="V4111" s="1061">
        <v>22.5</v>
      </c>
      <c r="W4111" s="1061">
        <v>22.5</v>
      </c>
    </row>
    <row r="4112" spans="1:23">
      <c r="A4112" s="908"/>
      <c r="B4112" s="1061" t="s">
        <v>234</v>
      </c>
      <c r="C4112" s="1061" t="s">
        <v>235</v>
      </c>
      <c r="D4112" s="1061" t="s">
        <v>4936</v>
      </c>
      <c r="E4112" s="1061" t="s">
        <v>6448</v>
      </c>
      <c r="F4112" s="1061" t="s">
        <v>4937</v>
      </c>
      <c r="G4112" s="1061" t="s">
        <v>1739</v>
      </c>
      <c r="H4112" s="1061" t="s">
        <v>129</v>
      </c>
      <c r="I4112" s="1061" t="s">
        <v>21</v>
      </c>
      <c r="J4112" s="1061" t="s">
        <v>7975</v>
      </c>
      <c r="K4112" s="1061" t="s">
        <v>14849</v>
      </c>
      <c r="L4112" s="1061">
        <v>25.3</v>
      </c>
      <c r="M4112" s="1061">
        <v>25.3</v>
      </c>
      <c r="N4112" s="1061">
        <v>25.3</v>
      </c>
      <c r="O4112" s="1061">
        <v>25.3</v>
      </c>
      <c r="P4112" s="1061">
        <v>25.3</v>
      </c>
      <c r="Q4112" s="1061">
        <v>25.3</v>
      </c>
      <c r="R4112" s="1061">
        <v>25.3</v>
      </c>
      <c r="S4112" s="1061">
        <v>25.3</v>
      </c>
      <c r="T4112" s="1061">
        <v>25.3</v>
      </c>
      <c r="U4112" s="1061">
        <v>25.3</v>
      </c>
      <c r="V4112" s="1061">
        <v>25.3</v>
      </c>
      <c r="W4112" s="1061">
        <v>25.3</v>
      </c>
    </row>
    <row r="4113" spans="1:23">
      <c r="A4113" s="908"/>
      <c r="B4113" s="1061" t="s">
        <v>234</v>
      </c>
      <c r="C4113" s="1061" t="s">
        <v>235</v>
      </c>
      <c r="D4113" s="1061" t="s">
        <v>4936</v>
      </c>
      <c r="E4113" s="1061" t="s">
        <v>14457</v>
      </c>
      <c r="F4113" s="1061" t="s">
        <v>4937</v>
      </c>
      <c r="G4113" s="1061" t="s">
        <v>1739</v>
      </c>
      <c r="H4113" s="1061" t="s">
        <v>129</v>
      </c>
      <c r="I4113" s="1061" t="s">
        <v>21</v>
      </c>
      <c r="J4113" s="1061" t="s">
        <v>7975</v>
      </c>
      <c r="K4113" s="1061" t="s">
        <v>14849</v>
      </c>
      <c r="L4113" s="1061">
        <v>17.850000000000001</v>
      </c>
      <c r="M4113" s="1061">
        <v>17.850000000000001</v>
      </c>
      <c r="N4113" s="1061">
        <v>17.850000000000001</v>
      </c>
      <c r="O4113" s="1061">
        <v>17.850000000000001</v>
      </c>
      <c r="P4113" s="1061">
        <v>17.850000000000001</v>
      </c>
      <c r="Q4113" s="1061">
        <v>17.850000000000001</v>
      </c>
      <c r="R4113" s="1061">
        <v>17.850000000000001</v>
      </c>
      <c r="S4113" s="1061">
        <v>17.850000000000001</v>
      </c>
      <c r="T4113" s="1061">
        <v>17.850000000000001</v>
      </c>
      <c r="U4113" s="1061">
        <v>17.850000000000001</v>
      </c>
      <c r="V4113" s="1061">
        <v>17.850000000000001</v>
      </c>
      <c r="W4113" s="1061">
        <v>17.850000000000001</v>
      </c>
    </row>
    <row r="4114" spans="1:23">
      <c r="A4114" s="908"/>
      <c r="B4114" s="1061" t="s">
        <v>234</v>
      </c>
      <c r="C4114" s="1061" t="s">
        <v>235</v>
      </c>
      <c r="D4114" s="1061" t="s">
        <v>4936</v>
      </c>
      <c r="E4114" s="1061" t="s">
        <v>6449</v>
      </c>
      <c r="F4114" s="1061" t="s">
        <v>4938</v>
      </c>
      <c r="G4114" s="1061" t="s">
        <v>1739</v>
      </c>
      <c r="H4114" s="1061" t="s">
        <v>129</v>
      </c>
      <c r="I4114" s="1061" t="s">
        <v>21</v>
      </c>
      <c r="J4114" s="1061" t="s">
        <v>7975</v>
      </c>
      <c r="K4114" s="1061" t="s">
        <v>14849</v>
      </c>
      <c r="L4114" s="1061">
        <v>20.93</v>
      </c>
      <c r="M4114" s="1061">
        <v>20.93</v>
      </c>
      <c r="N4114" s="1061">
        <v>20.93</v>
      </c>
      <c r="O4114" s="1061">
        <v>20.93</v>
      </c>
      <c r="P4114" s="1061">
        <v>20.93</v>
      </c>
      <c r="Q4114" s="1061">
        <v>20.93</v>
      </c>
      <c r="R4114" s="1061">
        <v>20.93</v>
      </c>
      <c r="S4114" s="1061">
        <v>20.93</v>
      </c>
      <c r="T4114" s="1061">
        <v>20.93</v>
      </c>
      <c r="U4114" s="1061">
        <v>20.93</v>
      </c>
      <c r="V4114" s="1061">
        <v>20.93</v>
      </c>
      <c r="W4114" s="1061">
        <v>20.93</v>
      </c>
    </row>
    <row r="4115" spans="1:23">
      <c r="A4115" s="908"/>
      <c r="B4115" s="1061" t="s">
        <v>234</v>
      </c>
      <c r="C4115" s="1061" t="s">
        <v>235</v>
      </c>
      <c r="D4115" s="1061" t="s">
        <v>4936</v>
      </c>
      <c r="E4115" s="1061" t="s">
        <v>14392</v>
      </c>
      <c r="F4115" s="1061" t="s">
        <v>4939</v>
      </c>
      <c r="G4115" s="1061" t="s">
        <v>1739</v>
      </c>
      <c r="H4115" s="1061" t="s">
        <v>129</v>
      </c>
      <c r="I4115" s="1061" t="s">
        <v>21</v>
      </c>
      <c r="J4115" s="1061" t="s">
        <v>7975</v>
      </c>
      <c r="K4115" s="1061" t="s">
        <v>14849</v>
      </c>
      <c r="L4115" s="1061">
        <v>18.38</v>
      </c>
      <c r="M4115" s="1061">
        <v>18.38</v>
      </c>
      <c r="N4115" s="1061">
        <v>18.38</v>
      </c>
      <c r="O4115" s="1061">
        <v>18.38</v>
      </c>
      <c r="P4115" s="1061">
        <v>18.38</v>
      </c>
      <c r="Q4115" s="1061">
        <v>18.38</v>
      </c>
      <c r="R4115" s="1061">
        <v>18.38</v>
      </c>
      <c r="S4115" s="1061">
        <v>18.38</v>
      </c>
      <c r="T4115" s="1061">
        <v>18.38</v>
      </c>
      <c r="U4115" s="1061">
        <v>18.38</v>
      </c>
      <c r="V4115" s="1061">
        <v>18.38</v>
      </c>
      <c r="W4115" s="1061">
        <v>18.38</v>
      </c>
    </row>
    <row r="4116" spans="1:23">
      <c r="A4116" s="908"/>
      <c r="B4116" s="1061" t="s">
        <v>234</v>
      </c>
      <c r="C4116" s="1061" t="s">
        <v>235</v>
      </c>
      <c r="D4116" s="1061" t="s">
        <v>4936</v>
      </c>
      <c r="E4116" s="1061" t="s">
        <v>14393</v>
      </c>
      <c r="F4116" s="1061" t="s">
        <v>4937</v>
      </c>
      <c r="G4116" s="1061" t="s">
        <v>1739</v>
      </c>
      <c r="H4116" s="1061" t="s">
        <v>129</v>
      </c>
      <c r="I4116" s="1061" t="s">
        <v>21</v>
      </c>
      <c r="J4116" s="1061" t="s">
        <v>7975</v>
      </c>
      <c r="K4116" s="1061" t="s">
        <v>14849</v>
      </c>
      <c r="L4116" s="1061">
        <v>17.850000000000001</v>
      </c>
      <c r="M4116" s="1061">
        <v>17.850000000000001</v>
      </c>
      <c r="N4116" s="1061">
        <v>17.850000000000001</v>
      </c>
      <c r="O4116" s="1061">
        <v>17.850000000000001</v>
      </c>
      <c r="P4116" s="1061">
        <v>17.850000000000001</v>
      </c>
      <c r="Q4116" s="1061">
        <v>17.850000000000001</v>
      </c>
      <c r="R4116" s="1061">
        <v>17.850000000000001</v>
      </c>
      <c r="S4116" s="1061">
        <v>17.850000000000001</v>
      </c>
      <c r="T4116" s="1061">
        <v>17.850000000000001</v>
      </c>
      <c r="U4116" s="1061">
        <v>17.850000000000001</v>
      </c>
      <c r="V4116" s="1061">
        <v>17.850000000000001</v>
      </c>
      <c r="W4116" s="1061">
        <v>17.850000000000001</v>
      </c>
    </row>
    <row r="4117" spans="1:23">
      <c r="A4117" s="908"/>
      <c r="B4117" s="1061" t="s">
        <v>234</v>
      </c>
      <c r="C4117" s="1061" t="s">
        <v>235</v>
      </c>
      <c r="D4117" s="1061" t="s">
        <v>4936</v>
      </c>
      <c r="E4117" s="1061" t="s">
        <v>14603</v>
      </c>
      <c r="F4117" s="1061" t="s">
        <v>4938</v>
      </c>
      <c r="G4117" s="1061" t="s">
        <v>1739</v>
      </c>
      <c r="H4117" s="1061" t="s">
        <v>129</v>
      </c>
      <c r="I4117" s="1061" t="s">
        <v>21</v>
      </c>
      <c r="J4117" s="1061" t="s">
        <v>7975</v>
      </c>
      <c r="K4117" s="1061" t="s">
        <v>14849</v>
      </c>
      <c r="L4117" s="1061">
        <v>23.63</v>
      </c>
      <c r="M4117" s="1061">
        <v>23.63</v>
      </c>
      <c r="N4117" s="1061">
        <v>23.63</v>
      </c>
      <c r="O4117" s="1061">
        <v>23.63</v>
      </c>
      <c r="P4117" s="1061">
        <v>23.63</v>
      </c>
      <c r="Q4117" s="1061">
        <v>23.63</v>
      </c>
      <c r="R4117" s="1061">
        <v>23.63</v>
      </c>
      <c r="S4117" s="1061">
        <v>23.63</v>
      </c>
      <c r="T4117" s="1061">
        <v>23.63</v>
      </c>
      <c r="U4117" s="1061">
        <v>23.63</v>
      </c>
      <c r="V4117" s="1061">
        <v>23.63</v>
      </c>
      <c r="W4117" s="1061">
        <v>23.63</v>
      </c>
    </row>
    <row r="4118" spans="1:23">
      <c r="A4118" s="908"/>
      <c r="B4118" s="1061" t="s">
        <v>234</v>
      </c>
      <c r="C4118" s="1061" t="s">
        <v>235</v>
      </c>
      <c r="D4118" s="1061" t="s">
        <v>4936</v>
      </c>
      <c r="E4118" s="1061" t="s">
        <v>14151</v>
      </c>
      <c r="F4118" s="1061" t="s">
        <v>4939</v>
      </c>
      <c r="G4118" s="1061" t="s">
        <v>1739</v>
      </c>
      <c r="H4118" s="1061" t="s">
        <v>129</v>
      </c>
      <c r="I4118" s="1061" t="s">
        <v>21</v>
      </c>
      <c r="J4118" s="1061" t="s">
        <v>7975</v>
      </c>
      <c r="K4118" s="1061" t="s">
        <v>14849</v>
      </c>
      <c r="L4118" s="1061">
        <v>18.38</v>
      </c>
      <c r="M4118" s="1061">
        <v>18.38</v>
      </c>
      <c r="N4118" s="1061">
        <v>18.38</v>
      </c>
      <c r="O4118" s="1061">
        <v>18.38</v>
      </c>
      <c r="P4118" s="1061">
        <v>18.38</v>
      </c>
      <c r="Q4118" s="1061">
        <v>18.38</v>
      </c>
      <c r="R4118" s="1061">
        <v>18.38</v>
      </c>
      <c r="S4118" s="1061">
        <v>18.38</v>
      </c>
      <c r="T4118" s="1061">
        <v>18.38</v>
      </c>
      <c r="U4118" s="1061">
        <v>18.38</v>
      </c>
      <c r="V4118" s="1061">
        <v>18.38</v>
      </c>
      <c r="W4118" s="1061">
        <v>18.38</v>
      </c>
    </row>
    <row r="4119" spans="1:23">
      <c r="A4119" s="908"/>
      <c r="B4119" s="1061" t="s">
        <v>234</v>
      </c>
      <c r="C4119" s="1061" t="s">
        <v>235</v>
      </c>
      <c r="D4119" s="1061" t="s">
        <v>4936</v>
      </c>
      <c r="E4119" s="1061" t="s">
        <v>6797</v>
      </c>
      <c r="F4119" s="1061" t="s">
        <v>4937</v>
      </c>
      <c r="G4119" s="1061" t="s">
        <v>1739</v>
      </c>
      <c r="H4119" s="1061" t="s">
        <v>129</v>
      </c>
      <c r="I4119" s="1061" t="s">
        <v>21</v>
      </c>
      <c r="J4119" s="1061" t="s">
        <v>7975</v>
      </c>
      <c r="K4119" s="1061" t="s">
        <v>14849</v>
      </c>
      <c r="L4119" s="1061">
        <v>20.2</v>
      </c>
      <c r="M4119" s="1061">
        <v>20.2</v>
      </c>
      <c r="N4119" s="1061">
        <v>20.2</v>
      </c>
      <c r="O4119" s="1061">
        <v>20.2</v>
      </c>
      <c r="P4119" s="1061">
        <v>20.2</v>
      </c>
      <c r="Q4119" s="1061">
        <v>20.2</v>
      </c>
      <c r="R4119" s="1061">
        <v>20.2</v>
      </c>
      <c r="S4119" s="1061">
        <v>20.2</v>
      </c>
      <c r="T4119" s="1061">
        <v>20.2</v>
      </c>
      <c r="U4119" s="1061">
        <v>20.2</v>
      </c>
      <c r="V4119" s="1061">
        <v>20.2</v>
      </c>
      <c r="W4119" s="1061">
        <v>20.2</v>
      </c>
    </row>
    <row r="4120" spans="1:23">
      <c r="A4120" s="908"/>
      <c r="B4120" s="1061" t="s">
        <v>234</v>
      </c>
      <c r="C4120" s="1061" t="s">
        <v>235</v>
      </c>
      <c r="D4120" s="1061" t="s">
        <v>4936</v>
      </c>
      <c r="E4120" s="1061" t="s">
        <v>6450</v>
      </c>
      <c r="F4120" s="1061" t="s">
        <v>4938</v>
      </c>
      <c r="G4120" s="1061" t="s">
        <v>1739</v>
      </c>
      <c r="H4120" s="1061" t="s">
        <v>129</v>
      </c>
      <c r="I4120" s="1061" t="s">
        <v>21</v>
      </c>
      <c r="J4120" s="1061" t="s">
        <v>7975</v>
      </c>
      <c r="K4120" s="1061" t="s">
        <v>14849</v>
      </c>
      <c r="L4120" s="1061">
        <v>18.600000000000001</v>
      </c>
      <c r="M4120" s="1061">
        <v>18.600000000000001</v>
      </c>
      <c r="N4120" s="1061">
        <v>18.600000000000001</v>
      </c>
      <c r="O4120" s="1061">
        <v>18.600000000000001</v>
      </c>
      <c r="P4120" s="1061">
        <v>18.600000000000001</v>
      </c>
      <c r="Q4120" s="1061">
        <v>18.600000000000001</v>
      </c>
      <c r="R4120" s="1061">
        <v>18.600000000000001</v>
      </c>
      <c r="S4120" s="1061">
        <v>18.600000000000001</v>
      </c>
      <c r="T4120" s="1061">
        <v>18.600000000000001</v>
      </c>
      <c r="U4120" s="1061">
        <v>18.600000000000001</v>
      </c>
      <c r="V4120" s="1061">
        <v>18.600000000000001</v>
      </c>
      <c r="W4120" s="1061">
        <v>18.600000000000001</v>
      </c>
    </row>
    <row r="4121" spans="1:23">
      <c r="A4121" s="908"/>
      <c r="B4121" s="1061" t="s">
        <v>234</v>
      </c>
      <c r="C4121" s="1061" t="s">
        <v>235</v>
      </c>
      <c r="D4121" s="1061" t="s">
        <v>4936</v>
      </c>
      <c r="E4121" s="1061" t="s">
        <v>6451</v>
      </c>
      <c r="F4121" s="1061" t="s">
        <v>4939</v>
      </c>
      <c r="G4121" s="1061" t="s">
        <v>1739</v>
      </c>
      <c r="H4121" s="1061" t="s">
        <v>129</v>
      </c>
      <c r="I4121" s="1061" t="s">
        <v>21</v>
      </c>
      <c r="J4121" s="1061" t="s">
        <v>7975</v>
      </c>
      <c r="K4121" s="1061" t="s">
        <v>14849</v>
      </c>
      <c r="L4121" s="1061">
        <v>23</v>
      </c>
      <c r="M4121" s="1061">
        <v>23</v>
      </c>
      <c r="N4121" s="1061">
        <v>23</v>
      </c>
      <c r="O4121" s="1061">
        <v>23</v>
      </c>
      <c r="P4121" s="1061">
        <v>23</v>
      </c>
      <c r="Q4121" s="1061">
        <v>23</v>
      </c>
      <c r="R4121" s="1061">
        <v>23</v>
      </c>
      <c r="S4121" s="1061">
        <v>23</v>
      </c>
      <c r="T4121" s="1061">
        <v>23</v>
      </c>
      <c r="U4121" s="1061">
        <v>23</v>
      </c>
      <c r="V4121" s="1061">
        <v>23</v>
      </c>
      <c r="W4121" s="1061">
        <v>23</v>
      </c>
    </row>
    <row r="4122" spans="1:23">
      <c r="A4122" s="908"/>
      <c r="B4122" s="1061" t="s">
        <v>234</v>
      </c>
      <c r="C4122" s="1061" t="s">
        <v>235</v>
      </c>
      <c r="D4122" s="1061" t="s">
        <v>4936</v>
      </c>
      <c r="E4122" s="1061" t="s">
        <v>6452</v>
      </c>
      <c r="F4122" s="1061" t="s">
        <v>4937</v>
      </c>
      <c r="G4122" s="1061" t="s">
        <v>1739</v>
      </c>
      <c r="H4122" s="1061" t="s">
        <v>129</v>
      </c>
      <c r="I4122" s="1061" t="s">
        <v>21</v>
      </c>
      <c r="J4122" s="1061" t="s">
        <v>7975</v>
      </c>
      <c r="K4122" s="1061" t="s">
        <v>14849</v>
      </c>
      <c r="L4122" s="1061">
        <v>20.2</v>
      </c>
      <c r="M4122" s="1061">
        <v>20.2</v>
      </c>
      <c r="N4122" s="1061">
        <v>20.2</v>
      </c>
      <c r="O4122" s="1061">
        <v>20.2</v>
      </c>
      <c r="P4122" s="1061">
        <v>20.2</v>
      </c>
      <c r="Q4122" s="1061">
        <v>20.2</v>
      </c>
      <c r="R4122" s="1061">
        <v>20.2</v>
      </c>
      <c r="S4122" s="1061">
        <v>20.2</v>
      </c>
      <c r="T4122" s="1061">
        <v>20.2</v>
      </c>
      <c r="U4122" s="1061">
        <v>20.2</v>
      </c>
      <c r="V4122" s="1061">
        <v>20.2</v>
      </c>
      <c r="W4122" s="1061">
        <v>20.2</v>
      </c>
    </row>
    <row r="4123" spans="1:23">
      <c r="A4123" s="908"/>
      <c r="B4123" s="1061" t="s">
        <v>234</v>
      </c>
      <c r="C4123" s="1061" t="s">
        <v>235</v>
      </c>
      <c r="D4123" s="1061" t="s">
        <v>4936</v>
      </c>
      <c r="E4123" s="1061" t="s">
        <v>6453</v>
      </c>
      <c r="F4123" s="1061" t="s">
        <v>4938</v>
      </c>
      <c r="G4123" s="1061" t="s">
        <v>1739</v>
      </c>
      <c r="H4123" s="1061" t="s">
        <v>129</v>
      </c>
      <c r="I4123" s="1061" t="s">
        <v>21</v>
      </c>
      <c r="J4123" s="1061" t="s">
        <v>7975</v>
      </c>
      <c r="K4123" s="1061" t="s">
        <v>14849</v>
      </c>
      <c r="L4123" s="1061">
        <v>18.600000000000001</v>
      </c>
      <c r="M4123" s="1061">
        <v>18.600000000000001</v>
      </c>
      <c r="N4123" s="1061">
        <v>18.600000000000001</v>
      </c>
      <c r="O4123" s="1061">
        <v>18.600000000000001</v>
      </c>
      <c r="P4123" s="1061">
        <v>18.600000000000001</v>
      </c>
      <c r="Q4123" s="1061">
        <v>18.600000000000001</v>
      </c>
      <c r="R4123" s="1061">
        <v>18.600000000000001</v>
      </c>
      <c r="S4123" s="1061">
        <v>18.600000000000001</v>
      </c>
      <c r="T4123" s="1061">
        <v>18.600000000000001</v>
      </c>
      <c r="U4123" s="1061">
        <v>18.600000000000001</v>
      </c>
      <c r="V4123" s="1061">
        <v>18.600000000000001</v>
      </c>
      <c r="W4123" s="1061">
        <v>18.600000000000001</v>
      </c>
    </row>
    <row r="4124" spans="1:23">
      <c r="A4124" s="908"/>
      <c r="B4124" s="1061" t="s">
        <v>234</v>
      </c>
      <c r="C4124" s="1061" t="s">
        <v>235</v>
      </c>
      <c r="D4124" s="1061" t="s">
        <v>4936</v>
      </c>
      <c r="E4124" s="1061" t="s">
        <v>6751</v>
      </c>
      <c r="F4124" s="1061" t="s">
        <v>4939</v>
      </c>
      <c r="G4124" s="1061" t="s">
        <v>1739</v>
      </c>
      <c r="H4124" s="1061" t="s">
        <v>129</v>
      </c>
      <c r="I4124" s="1061" t="s">
        <v>21</v>
      </c>
      <c r="J4124" s="1061" t="s">
        <v>7975</v>
      </c>
      <c r="K4124" s="1061" t="s">
        <v>14849</v>
      </c>
      <c r="L4124" s="1061">
        <v>29.09</v>
      </c>
      <c r="M4124" s="1061">
        <v>29.09</v>
      </c>
      <c r="N4124" s="1061">
        <v>29.09</v>
      </c>
      <c r="O4124" s="1061">
        <v>29.09</v>
      </c>
      <c r="P4124" s="1061">
        <v>29.09</v>
      </c>
      <c r="Q4124" s="1061">
        <v>29.09</v>
      </c>
      <c r="R4124" s="1061">
        <v>29.09</v>
      </c>
      <c r="S4124" s="1061">
        <v>29.09</v>
      </c>
      <c r="T4124" s="1061">
        <v>29.09</v>
      </c>
      <c r="U4124" s="1061">
        <v>29.09</v>
      </c>
      <c r="V4124" s="1061">
        <v>29.09</v>
      </c>
      <c r="W4124" s="1061">
        <v>29.09</v>
      </c>
    </row>
    <row r="4125" spans="1:23">
      <c r="A4125" s="908"/>
      <c r="B4125" s="1061" t="s">
        <v>234</v>
      </c>
      <c r="C4125" s="1061" t="s">
        <v>235</v>
      </c>
      <c r="D4125" s="1061" t="s">
        <v>4936</v>
      </c>
      <c r="E4125" s="1061" t="s">
        <v>6798</v>
      </c>
      <c r="F4125" s="1061" t="s">
        <v>4939</v>
      </c>
      <c r="G4125" s="1061" t="s">
        <v>1739</v>
      </c>
      <c r="H4125" s="1061" t="s">
        <v>129</v>
      </c>
      <c r="I4125" s="1061" t="s">
        <v>21</v>
      </c>
      <c r="J4125" s="1061" t="s">
        <v>7975</v>
      </c>
      <c r="K4125" s="1061" t="s">
        <v>14849</v>
      </c>
      <c r="L4125" s="1061">
        <v>29.09</v>
      </c>
      <c r="M4125" s="1061">
        <v>29.09</v>
      </c>
      <c r="N4125" s="1061">
        <v>29.09</v>
      </c>
      <c r="O4125" s="1061">
        <v>29.09</v>
      </c>
      <c r="P4125" s="1061">
        <v>29.09</v>
      </c>
      <c r="Q4125" s="1061">
        <v>29.09</v>
      </c>
      <c r="R4125" s="1061">
        <v>29.09</v>
      </c>
      <c r="S4125" s="1061">
        <v>29.09</v>
      </c>
      <c r="T4125" s="1061">
        <v>29.09</v>
      </c>
      <c r="U4125" s="1061">
        <v>29.09</v>
      </c>
      <c r="V4125" s="1061">
        <v>29.09</v>
      </c>
      <c r="W4125" s="1061">
        <v>29.09</v>
      </c>
    </row>
    <row r="4126" spans="1:23">
      <c r="A4126" s="908"/>
      <c r="B4126" s="1061" t="s">
        <v>234</v>
      </c>
      <c r="C4126" s="1061" t="s">
        <v>235</v>
      </c>
      <c r="D4126" s="1061" t="s">
        <v>4936</v>
      </c>
      <c r="E4126" s="1061" t="s">
        <v>6799</v>
      </c>
      <c r="F4126" s="1061" t="s">
        <v>4937</v>
      </c>
      <c r="G4126" s="1061" t="s">
        <v>1739</v>
      </c>
      <c r="H4126" s="1061" t="s">
        <v>129</v>
      </c>
      <c r="I4126" s="1061" t="s">
        <v>21</v>
      </c>
      <c r="J4126" s="1061" t="s">
        <v>7975</v>
      </c>
      <c r="K4126" s="1061" t="s">
        <v>14849</v>
      </c>
      <c r="L4126" s="1061">
        <v>36.36</v>
      </c>
      <c r="M4126" s="1061">
        <v>36.36</v>
      </c>
      <c r="N4126" s="1061">
        <v>36.36</v>
      </c>
      <c r="O4126" s="1061">
        <v>36.36</v>
      </c>
      <c r="P4126" s="1061">
        <v>36.36</v>
      </c>
      <c r="Q4126" s="1061">
        <v>36.36</v>
      </c>
      <c r="R4126" s="1061">
        <v>36.36</v>
      </c>
      <c r="S4126" s="1061">
        <v>36.36</v>
      </c>
      <c r="T4126" s="1061">
        <v>36.36</v>
      </c>
      <c r="U4126" s="1061">
        <v>36.36</v>
      </c>
      <c r="V4126" s="1061">
        <v>36.36</v>
      </c>
      <c r="W4126" s="1061">
        <v>36.36</v>
      </c>
    </row>
    <row r="4127" spans="1:23">
      <c r="A4127" s="908"/>
      <c r="B4127" s="1061" t="s">
        <v>234</v>
      </c>
      <c r="C4127" s="1061" t="s">
        <v>235</v>
      </c>
      <c r="D4127" s="1061" t="s">
        <v>239</v>
      </c>
      <c r="E4127" s="1061" t="s">
        <v>13686</v>
      </c>
      <c r="F4127" s="1061" t="s">
        <v>5001</v>
      </c>
      <c r="G4127" s="1061" t="s">
        <v>1739</v>
      </c>
      <c r="H4127" s="1061" t="s">
        <v>129</v>
      </c>
      <c r="I4127" s="1061" t="s">
        <v>21</v>
      </c>
      <c r="J4127" s="1061" t="s">
        <v>7975</v>
      </c>
      <c r="K4127" s="1061" t="s">
        <v>14849</v>
      </c>
      <c r="L4127" s="1061">
        <v>34.479999999999997</v>
      </c>
      <c r="M4127" s="1061">
        <v>34.479999999999997</v>
      </c>
      <c r="N4127" s="1061">
        <v>34.479999999999997</v>
      </c>
      <c r="O4127" s="1061">
        <v>34.479999999999997</v>
      </c>
      <c r="P4127" s="1061">
        <v>34.479999999999997</v>
      </c>
      <c r="Q4127" s="1061">
        <v>34.479999999999997</v>
      </c>
      <c r="R4127" s="1061">
        <v>34.479999999999997</v>
      </c>
      <c r="S4127" s="1061">
        <v>34.479999999999997</v>
      </c>
      <c r="T4127" s="1061">
        <v>34.479999999999997</v>
      </c>
      <c r="U4127" s="1061">
        <v>34.479999999999997</v>
      </c>
      <c r="V4127" s="1061">
        <v>34.479999999999997</v>
      </c>
      <c r="W4127" s="1061">
        <v>34.479999999999997</v>
      </c>
    </row>
    <row r="4128" spans="1:23">
      <c r="A4128" s="908"/>
      <c r="B4128" s="1061" t="s">
        <v>234</v>
      </c>
      <c r="C4128" s="1061" t="s">
        <v>235</v>
      </c>
      <c r="D4128" s="1061" t="s">
        <v>4936</v>
      </c>
      <c r="E4128" s="1061" t="s">
        <v>6737</v>
      </c>
      <c r="F4128" s="1061" t="s">
        <v>4938</v>
      </c>
      <c r="G4128" s="1061" t="s">
        <v>1739</v>
      </c>
      <c r="H4128" s="1061" t="s">
        <v>129</v>
      </c>
      <c r="I4128" s="1061" t="s">
        <v>21</v>
      </c>
      <c r="J4128" s="1061" t="s">
        <v>7975</v>
      </c>
      <c r="K4128" s="1061" t="s">
        <v>14849</v>
      </c>
      <c r="L4128" s="1061">
        <v>31.83</v>
      </c>
      <c r="M4128" s="1061">
        <v>31.83</v>
      </c>
      <c r="N4128" s="1061">
        <v>31.83</v>
      </c>
      <c r="O4128" s="1061">
        <v>31.83</v>
      </c>
      <c r="P4128" s="1061">
        <v>31.83</v>
      </c>
      <c r="Q4128" s="1061">
        <v>31.83</v>
      </c>
      <c r="R4128" s="1061">
        <v>31.83</v>
      </c>
      <c r="S4128" s="1061">
        <v>31.83</v>
      </c>
      <c r="T4128" s="1061">
        <v>31.83</v>
      </c>
      <c r="U4128" s="1061">
        <v>31.83</v>
      </c>
      <c r="V4128" s="1061">
        <v>31.83</v>
      </c>
      <c r="W4128" s="1061">
        <v>31.83</v>
      </c>
    </row>
    <row r="4129" spans="1:23">
      <c r="A4129" s="908"/>
      <c r="B4129" s="1061" t="s">
        <v>234</v>
      </c>
      <c r="C4129" s="1061" t="s">
        <v>235</v>
      </c>
      <c r="D4129" s="1061" t="s">
        <v>4936</v>
      </c>
      <c r="E4129" s="1061" t="s">
        <v>6800</v>
      </c>
      <c r="F4129" s="1061" t="s">
        <v>4939</v>
      </c>
      <c r="G4129" s="1061" t="s">
        <v>1739</v>
      </c>
      <c r="H4129" s="1061" t="s">
        <v>129</v>
      </c>
      <c r="I4129" s="1061" t="s">
        <v>21</v>
      </c>
      <c r="J4129" s="1061" t="s">
        <v>7975</v>
      </c>
      <c r="K4129" s="1061" t="s">
        <v>14849</v>
      </c>
      <c r="L4129" s="1061">
        <v>23</v>
      </c>
      <c r="M4129" s="1061">
        <v>23</v>
      </c>
      <c r="N4129" s="1061">
        <v>23</v>
      </c>
      <c r="O4129" s="1061">
        <v>23</v>
      </c>
      <c r="P4129" s="1061">
        <v>23</v>
      </c>
      <c r="Q4129" s="1061">
        <v>23</v>
      </c>
      <c r="R4129" s="1061">
        <v>23</v>
      </c>
      <c r="S4129" s="1061">
        <v>23</v>
      </c>
      <c r="T4129" s="1061">
        <v>23</v>
      </c>
      <c r="U4129" s="1061">
        <v>23</v>
      </c>
      <c r="V4129" s="1061">
        <v>23</v>
      </c>
      <c r="W4129" s="1061">
        <v>23</v>
      </c>
    </row>
    <row r="4130" spans="1:23">
      <c r="A4130" s="908"/>
      <c r="B4130" s="1061" t="s">
        <v>234</v>
      </c>
      <c r="C4130" s="1061" t="s">
        <v>235</v>
      </c>
      <c r="D4130" s="1061" t="s">
        <v>4936</v>
      </c>
      <c r="E4130" s="1061" t="s">
        <v>6848</v>
      </c>
      <c r="F4130" s="1061" t="s">
        <v>4937</v>
      </c>
      <c r="G4130" s="1061" t="s">
        <v>1739</v>
      </c>
      <c r="H4130" s="1061" t="s">
        <v>129</v>
      </c>
      <c r="I4130" s="1061" t="s">
        <v>21</v>
      </c>
      <c r="J4130" s="1061" t="s">
        <v>7975</v>
      </c>
      <c r="K4130" s="1061" t="s">
        <v>14849</v>
      </c>
      <c r="L4130" s="1061">
        <v>20.2</v>
      </c>
      <c r="M4130" s="1061">
        <v>20.2</v>
      </c>
      <c r="N4130" s="1061">
        <v>20.2</v>
      </c>
      <c r="O4130" s="1061">
        <v>20.2</v>
      </c>
      <c r="P4130" s="1061">
        <v>20.2</v>
      </c>
      <c r="Q4130" s="1061">
        <v>20.2</v>
      </c>
      <c r="R4130" s="1061">
        <v>20.2</v>
      </c>
      <c r="S4130" s="1061">
        <v>20.2</v>
      </c>
      <c r="T4130" s="1061">
        <v>20.2</v>
      </c>
      <c r="U4130" s="1061">
        <v>20.2</v>
      </c>
      <c r="V4130" s="1061">
        <v>20.2</v>
      </c>
      <c r="W4130" s="1061">
        <v>20.2</v>
      </c>
    </row>
    <row r="4131" spans="1:23">
      <c r="A4131" s="908"/>
      <c r="B4131" s="1061" t="s">
        <v>234</v>
      </c>
      <c r="C4131" s="1061" t="s">
        <v>235</v>
      </c>
      <c r="D4131" s="1061" t="s">
        <v>4936</v>
      </c>
      <c r="E4131" s="1061" t="s">
        <v>6454</v>
      </c>
      <c r="F4131" s="1061" t="s">
        <v>4938</v>
      </c>
      <c r="G4131" s="1061" t="s">
        <v>1739</v>
      </c>
      <c r="H4131" s="1061" t="s">
        <v>129</v>
      </c>
      <c r="I4131" s="1061" t="s">
        <v>21</v>
      </c>
      <c r="J4131" s="1061" t="s">
        <v>7975</v>
      </c>
      <c r="K4131" s="1061" t="s">
        <v>14849</v>
      </c>
      <c r="L4131" s="1061">
        <v>18.600000000000001</v>
      </c>
      <c r="M4131" s="1061">
        <v>18.600000000000001</v>
      </c>
      <c r="N4131" s="1061">
        <v>18.600000000000001</v>
      </c>
      <c r="O4131" s="1061">
        <v>18.600000000000001</v>
      </c>
      <c r="P4131" s="1061">
        <v>18.600000000000001</v>
      </c>
      <c r="Q4131" s="1061">
        <v>18.600000000000001</v>
      </c>
      <c r="R4131" s="1061">
        <v>18.600000000000001</v>
      </c>
      <c r="S4131" s="1061">
        <v>18.600000000000001</v>
      </c>
      <c r="T4131" s="1061">
        <v>18.600000000000001</v>
      </c>
      <c r="U4131" s="1061">
        <v>18.600000000000001</v>
      </c>
      <c r="V4131" s="1061">
        <v>18.600000000000001</v>
      </c>
      <c r="W4131" s="1061">
        <v>18.600000000000001</v>
      </c>
    </row>
    <row r="4132" spans="1:23">
      <c r="A4132" s="908"/>
      <c r="B4132" s="1061" t="s">
        <v>234</v>
      </c>
      <c r="C4132" s="1061" t="s">
        <v>235</v>
      </c>
      <c r="D4132" s="1061" t="s">
        <v>4604</v>
      </c>
      <c r="E4132" s="1061" t="s">
        <v>14869</v>
      </c>
      <c r="F4132" s="1061" t="s">
        <v>4604</v>
      </c>
      <c r="G4132" s="1061" t="s">
        <v>1739</v>
      </c>
      <c r="H4132" s="1061" t="s">
        <v>129</v>
      </c>
      <c r="I4132" s="1061" t="s">
        <v>21</v>
      </c>
      <c r="J4132" s="1061" t="s">
        <v>7975</v>
      </c>
      <c r="K4132" s="1061" t="s">
        <v>14849</v>
      </c>
      <c r="L4132" s="1061">
        <v>41.06</v>
      </c>
      <c r="M4132" s="1061">
        <v>41.06</v>
      </c>
      <c r="N4132" s="1061">
        <v>41.06</v>
      </c>
      <c r="O4132" s="1061">
        <v>41.06</v>
      </c>
      <c r="P4132" s="1061">
        <v>41.06</v>
      </c>
      <c r="Q4132" s="1061">
        <v>41.06</v>
      </c>
      <c r="R4132" s="1061">
        <v>41.06</v>
      </c>
      <c r="S4132" s="1061">
        <v>41.06</v>
      </c>
      <c r="T4132" s="1061">
        <v>41.06</v>
      </c>
      <c r="U4132" s="1061">
        <v>41.06</v>
      </c>
      <c r="V4132" s="1061">
        <v>41.06</v>
      </c>
      <c r="W4132" s="1061">
        <v>41.06</v>
      </c>
    </row>
    <row r="4133" spans="1:23">
      <c r="A4133" s="908"/>
      <c r="B4133" s="1061" t="s">
        <v>234</v>
      </c>
      <c r="C4133" s="1061" t="s">
        <v>235</v>
      </c>
      <c r="D4133" s="1061" t="s">
        <v>4632</v>
      </c>
      <c r="E4133" s="1061" t="s">
        <v>14870</v>
      </c>
      <c r="F4133" s="1061" t="s">
        <v>6095</v>
      </c>
      <c r="G4133" s="1061" t="s">
        <v>1739</v>
      </c>
      <c r="H4133" s="1061" t="s">
        <v>129</v>
      </c>
      <c r="I4133" s="1061" t="s">
        <v>21</v>
      </c>
      <c r="J4133" s="1061" t="s">
        <v>7975</v>
      </c>
      <c r="K4133" s="1061" t="s">
        <v>14849</v>
      </c>
      <c r="L4133" s="1061">
        <v>31.19</v>
      </c>
      <c r="M4133" s="1061">
        <v>31.19</v>
      </c>
      <c r="N4133" s="1061">
        <v>31.19</v>
      </c>
      <c r="O4133" s="1061">
        <v>31.19</v>
      </c>
      <c r="P4133" s="1061">
        <v>31.19</v>
      </c>
      <c r="Q4133" s="1061">
        <v>31.19</v>
      </c>
      <c r="R4133" s="1061">
        <v>31.19</v>
      </c>
      <c r="S4133" s="1061">
        <v>31.19</v>
      </c>
      <c r="T4133" s="1061">
        <v>31.19</v>
      </c>
      <c r="U4133" s="1061">
        <v>31.19</v>
      </c>
      <c r="V4133" s="1061">
        <v>31.19</v>
      </c>
      <c r="W4133" s="1061">
        <v>31.19</v>
      </c>
    </row>
    <row r="4134" spans="1:23">
      <c r="A4134" s="908"/>
      <c r="B4134" s="1061" t="s">
        <v>234</v>
      </c>
      <c r="C4134" s="1061" t="s">
        <v>235</v>
      </c>
      <c r="D4134" s="1061" t="s">
        <v>4970</v>
      </c>
      <c r="E4134" s="1061" t="s">
        <v>14871</v>
      </c>
      <c r="F4134" s="1061" t="s">
        <v>5117</v>
      </c>
      <c r="G4134" s="1061" t="s">
        <v>1739</v>
      </c>
      <c r="H4134" s="1061" t="s">
        <v>129</v>
      </c>
      <c r="I4134" s="1061" t="s">
        <v>21</v>
      </c>
      <c r="J4134" s="1061" t="s">
        <v>7975</v>
      </c>
      <c r="K4134" s="1061" t="s">
        <v>14849</v>
      </c>
      <c r="L4134" s="1061">
        <v>11.33</v>
      </c>
      <c r="M4134" s="1061">
        <v>11.33</v>
      </c>
      <c r="N4134" s="1061">
        <v>11.33</v>
      </c>
      <c r="O4134" s="1061">
        <v>11.33</v>
      </c>
      <c r="P4134" s="1061">
        <v>11.33</v>
      </c>
      <c r="Q4134" s="1061">
        <v>11.33</v>
      </c>
      <c r="R4134" s="1061">
        <v>11.33</v>
      </c>
      <c r="S4134" s="1061">
        <v>11.33</v>
      </c>
      <c r="T4134" s="1061">
        <v>11.33</v>
      </c>
      <c r="U4134" s="1061">
        <v>11.33</v>
      </c>
      <c r="V4134" s="1061">
        <v>11.33</v>
      </c>
      <c r="W4134" s="1061">
        <v>11.33</v>
      </c>
    </row>
    <row r="4135" spans="1:23">
      <c r="A4135" s="908"/>
      <c r="B4135" s="1061" t="s">
        <v>234</v>
      </c>
      <c r="C4135" s="1061" t="s">
        <v>235</v>
      </c>
      <c r="D4135" s="1061" t="s">
        <v>4936</v>
      </c>
      <c r="E4135" s="1061" t="s">
        <v>6455</v>
      </c>
      <c r="F4135" s="1061" t="s">
        <v>4938</v>
      </c>
      <c r="G4135" s="1061" t="s">
        <v>1739</v>
      </c>
      <c r="H4135" s="1061" t="s">
        <v>129</v>
      </c>
      <c r="I4135" s="1061" t="s">
        <v>21</v>
      </c>
      <c r="J4135" s="1061" t="s">
        <v>7975</v>
      </c>
      <c r="K4135" s="1061" t="s">
        <v>14849</v>
      </c>
      <c r="L4135" s="1061">
        <v>18.600000000000001</v>
      </c>
      <c r="M4135" s="1061">
        <v>18.600000000000001</v>
      </c>
      <c r="N4135" s="1061">
        <v>18.600000000000001</v>
      </c>
      <c r="O4135" s="1061">
        <v>18.600000000000001</v>
      </c>
      <c r="P4135" s="1061">
        <v>18.600000000000001</v>
      </c>
      <c r="Q4135" s="1061">
        <v>18.600000000000001</v>
      </c>
      <c r="R4135" s="1061">
        <v>18.600000000000001</v>
      </c>
      <c r="S4135" s="1061">
        <v>18.600000000000001</v>
      </c>
      <c r="T4135" s="1061">
        <v>18.600000000000001</v>
      </c>
      <c r="U4135" s="1061">
        <v>18.600000000000001</v>
      </c>
      <c r="V4135" s="1061">
        <v>18.600000000000001</v>
      </c>
      <c r="W4135" s="1061">
        <v>18.600000000000001</v>
      </c>
    </row>
    <row r="4136" spans="1:23">
      <c r="A4136" s="908"/>
      <c r="B4136" s="1061" t="s">
        <v>234</v>
      </c>
      <c r="C4136" s="1061" t="s">
        <v>235</v>
      </c>
      <c r="D4136" s="1061" t="s">
        <v>4936</v>
      </c>
      <c r="E4136" s="1061" t="s">
        <v>9659</v>
      </c>
      <c r="F4136" s="1061" t="s">
        <v>4938</v>
      </c>
      <c r="G4136" s="1061" t="s">
        <v>1739</v>
      </c>
      <c r="H4136" s="1061" t="s">
        <v>129</v>
      </c>
      <c r="I4136" s="1061" t="s">
        <v>21</v>
      </c>
      <c r="J4136" s="1061" t="s">
        <v>7975</v>
      </c>
      <c r="K4136" s="1061" t="s">
        <v>14849</v>
      </c>
      <c r="L4136" s="1061">
        <v>47.29</v>
      </c>
      <c r="M4136" s="1061">
        <v>47.29</v>
      </c>
      <c r="N4136" s="1061">
        <v>47.29</v>
      </c>
      <c r="O4136" s="1061">
        <v>47.29</v>
      </c>
      <c r="P4136" s="1061">
        <v>47.29</v>
      </c>
      <c r="Q4136" s="1061">
        <v>47.29</v>
      </c>
      <c r="R4136" s="1061">
        <v>47.29</v>
      </c>
      <c r="S4136" s="1061">
        <v>47.29</v>
      </c>
      <c r="T4136" s="1061">
        <v>47.29</v>
      </c>
      <c r="U4136" s="1061">
        <v>47.29</v>
      </c>
      <c r="V4136" s="1061">
        <v>47.29</v>
      </c>
      <c r="W4136" s="1061">
        <v>47.29</v>
      </c>
    </row>
    <row r="4137" spans="1:23">
      <c r="A4137" s="908"/>
      <c r="B4137" s="1061" t="s">
        <v>234</v>
      </c>
      <c r="C4137" s="1061" t="s">
        <v>235</v>
      </c>
      <c r="D4137" s="1061" t="s">
        <v>4936</v>
      </c>
      <c r="E4137" s="1061" t="s">
        <v>9660</v>
      </c>
      <c r="F4137" s="1061" t="s">
        <v>6096</v>
      </c>
      <c r="G4137" s="1061" t="s">
        <v>1739</v>
      </c>
      <c r="H4137" s="1061" t="s">
        <v>129</v>
      </c>
      <c r="I4137" s="1061" t="s">
        <v>21</v>
      </c>
      <c r="J4137" s="1061" t="s">
        <v>7975</v>
      </c>
      <c r="K4137" s="1061" t="s">
        <v>14849</v>
      </c>
      <c r="L4137" s="1061">
        <v>36.619999999999997</v>
      </c>
      <c r="M4137" s="1061">
        <v>36.619999999999997</v>
      </c>
      <c r="N4137" s="1061">
        <v>36.619999999999997</v>
      </c>
      <c r="O4137" s="1061">
        <v>36.619999999999997</v>
      </c>
      <c r="P4137" s="1061">
        <v>36.619999999999997</v>
      </c>
      <c r="Q4137" s="1061">
        <v>36.619999999999997</v>
      </c>
      <c r="R4137" s="1061">
        <v>36.619999999999997</v>
      </c>
      <c r="S4137" s="1061">
        <v>36.619999999999997</v>
      </c>
      <c r="T4137" s="1061">
        <v>36.619999999999997</v>
      </c>
      <c r="U4137" s="1061">
        <v>36.619999999999997</v>
      </c>
      <c r="V4137" s="1061">
        <v>36.619999999999997</v>
      </c>
      <c r="W4137" s="1061">
        <v>36.619999999999997</v>
      </c>
    </row>
    <row r="4138" spans="1:23">
      <c r="A4138" s="908"/>
      <c r="B4138" s="1061" t="s">
        <v>234</v>
      </c>
      <c r="C4138" s="1061" t="s">
        <v>235</v>
      </c>
      <c r="D4138" s="1061" t="s">
        <v>4936</v>
      </c>
      <c r="E4138" s="1061" t="s">
        <v>9661</v>
      </c>
      <c r="F4138" s="1061" t="s">
        <v>6099</v>
      </c>
      <c r="G4138" s="1061" t="s">
        <v>1739</v>
      </c>
      <c r="H4138" s="1061" t="s">
        <v>129</v>
      </c>
      <c r="I4138" s="1061" t="s">
        <v>21</v>
      </c>
      <c r="J4138" s="1061" t="s">
        <v>7975</v>
      </c>
      <c r="K4138" s="1061" t="s">
        <v>14849</v>
      </c>
      <c r="L4138" s="1061">
        <v>36.619999999999997</v>
      </c>
      <c r="M4138" s="1061">
        <v>36.619999999999997</v>
      </c>
      <c r="N4138" s="1061">
        <v>36.619999999999997</v>
      </c>
      <c r="O4138" s="1061">
        <v>36.619999999999997</v>
      </c>
      <c r="P4138" s="1061">
        <v>36.619999999999997</v>
      </c>
      <c r="Q4138" s="1061">
        <v>36.619999999999997</v>
      </c>
      <c r="R4138" s="1061">
        <v>36.619999999999997</v>
      </c>
      <c r="S4138" s="1061">
        <v>36.619999999999997</v>
      </c>
      <c r="T4138" s="1061">
        <v>36.619999999999997</v>
      </c>
      <c r="U4138" s="1061">
        <v>36.619999999999997</v>
      </c>
      <c r="V4138" s="1061">
        <v>36.619999999999997</v>
      </c>
      <c r="W4138" s="1061">
        <v>36.619999999999997</v>
      </c>
    </row>
    <row r="4139" spans="1:23">
      <c r="A4139" s="908"/>
      <c r="B4139" s="1061" t="s">
        <v>234</v>
      </c>
      <c r="C4139" s="1061" t="s">
        <v>235</v>
      </c>
      <c r="D4139" s="1061" t="s">
        <v>4936</v>
      </c>
      <c r="E4139" s="1061" t="s">
        <v>9662</v>
      </c>
      <c r="F4139" s="1061" t="s">
        <v>4937</v>
      </c>
      <c r="G4139" s="1061" t="s">
        <v>1739</v>
      </c>
      <c r="H4139" s="1061" t="s">
        <v>129</v>
      </c>
      <c r="I4139" s="1061" t="s">
        <v>21</v>
      </c>
      <c r="J4139" s="1061" t="s">
        <v>7975</v>
      </c>
      <c r="K4139" s="1061" t="s">
        <v>14849</v>
      </c>
      <c r="L4139" s="1061">
        <v>57.99</v>
      </c>
      <c r="M4139" s="1061">
        <v>57.99</v>
      </c>
      <c r="N4139" s="1061">
        <v>57.99</v>
      </c>
      <c r="O4139" s="1061">
        <v>57.99</v>
      </c>
      <c r="P4139" s="1061">
        <v>57.99</v>
      </c>
      <c r="Q4139" s="1061">
        <v>57.99</v>
      </c>
      <c r="R4139" s="1061">
        <v>57.99</v>
      </c>
      <c r="S4139" s="1061">
        <v>57.99</v>
      </c>
      <c r="T4139" s="1061">
        <v>57.99</v>
      </c>
      <c r="U4139" s="1061">
        <v>57.99</v>
      </c>
      <c r="V4139" s="1061">
        <v>57.99</v>
      </c>
      <c r="W4139" s="1061">
        <v>57.99</v>
      </c>
    </row>
    <row r="4140" spans="1:23">
      <c r="A4140" s="908"/>
      <c r="B4140" s="1061" t="s">
        <v>234</v>
      </c>
      <c r="C4140" s="1061" t="s">
        <v>235</v>
      </c>
      <c r="D4140" s="1061" t="s">
        <v>4936</v>
      </c>
      <c r="E4140" s="1061" t="s">
        <v>6752</v>
      </c>
      <c r="F4140" s="1061" t="s">
        <v>4939</v>
      </c>
      <c r="G4140" s="1061" t="s">
        <v>1739</v>
      </c>
      <c r="H4140" s="1061" t="s">
        <v>129</v>
      </c>
      <c r="I4140" s="1061" t="s">
        <v>21</v>
      </c>
      <c r="J4140" s="1061" t="s">
        <v>7975</v>
      </c>
      <c r="K4140" s="1061" t="s">
        <v>14849</v>
      </c>
      <c r="L4140" s="1061">
        <v>39.42</v>
      </c>
      <c r="M4140" s="1061">
        <v>39.42</v>
      </c>
      <c r="N4140" s="1061">
        <v>39.42</v>
      </c>
      <c r="O4140" s="1061">
        <v>39.42</v>
      </c>
      <c r="P4140" s="1061">
        <v>39.42</v>
      </c>
      <c r="Q4140" s="1061">
        <v>39.42</v>
      </c>
      <c r="R4140" s="1061">
        <v>39.42</v>
      </c>
      <c r="S4140" s="1061">
        <v>39.42</v>
      </c>
      <c r="T4140" s="1061">
        <v>39.42</v>
      </c>
      <c r="U4140" s="1061">
        <v>39.42</v>
      </c>
      <c r="V4140" s="1061">
        <v>39.42</v>
      </c>
      <c r="W4140" s="1061">
        <v>39.42</v>
      </c>
    </row>
    <row r="4141" spans="1:23">
      <c r="A4141" s="908"/>
      <c r="B4141" s="1061" t="s">
        <v>234</v>
      </c>
      <c r="C4141" s="1061" t="s">
        <v>235</v>
      </c>
      <c r="D4141" s="1061" t="s">
        <v>4936</v>
      </c>
      <c r="E4141" s="1061" t="s">
        <v>6456</v>
      </c>
      <c r="F4141" s="1061" t="s">
        <v>4939</v>
      </c>
      <c r="G4141" s="1061" t="s">
        <v>1739</v>
      </c>
      <c r="H4141" s="1061" t="s">
        <v>129</v>
      </c>
      <c r="I4141" s="1061" t="s">
        <v>21</v>
      </c>
      <c r="J4141" s="1061" t="s">
        <v>7975</v>
      </c>
      <c r="K4141" s="1061" t="s">
        <v>14849</v>
      </c>
      <c r="L4141" s="1061">
        <v>35.229999999999997</v>
      </c>
      <c r="M4141" s="1061">
        <v>35.229999999999997</v>
      </c>
      <c r="N4141" s="1061">
        <v>35.229999999999997</v>
      </c>
      <c r="O4141" s="1061">
        <v>35.229999999999997</v>
      </c>
      <c r="P4141" s="1061">
        <v>35.229999999999997</v>
      </c>
      <c r="Q4141" s="1061">
        <v>35.229999999999997</v>
      </c>
      <c r="R4141" s="1061">
        <v>35.229999999999997</v>
      </c>
      <c r="S4141" s="1061">
        <v>35.229999999999997</v>
      </c>
      <c r="T4141" s="1061">
        <v>35.229999999999997</v>
      </c>
      <c r="U4141" s="1061">
        <v>35.229999999999997</v>
      </c>
      <c r="V4141" s="1061">
        <v>35.229999999999997</v>
      </c>
      <c r="W4141" s="1061">
        <v>35.229999999999997</v>
      </c>
    </row>
    <row r="4142" spans="1:23">
      <c r="A4142" s="908"/>
      <c r="B4142" s="1061" t="s">
        <v>234</v>
      </c>
      <c r="C4142" s="1061" t="s">
        <v>235</v>
      </c>
      <c r="D4142" s="1061" t="s">
        <v>4936</v>
      </c>
      <c r="E4142" s="1061" t="s">
        <v>6457</v>
      </c>
      <c r="F4142" s="1061" t="s">
        <v>4937</v>
      </c>
      <c r="G4142" s="1061" t="s">
        <v>1739</v>
      </c>
      <c r="H4142" s="1061" t="s">
        <v>129</v>
      </c>
      <c r="I4142" s="1061" t="s">
        <v>21</v>
      </c>
      <c r="J4142" s="1061" t="s">
        <v>7975</v>
      </c>
      <c r="K4142" s="1061" t="s">
        <v>14849</v>
      </c>
      <c r="L4142" s="1061">
        <v>55.45</v>
      </c>
      <c r="M4142" s="1061">
        <v>55.45</v>
      </c>
      <c r="N4142" s="1061">
        <v>55.45</v>
      </c>
      <c r="O4142" s="1061">
        <v>55.45</v>
      </c>
      <c r="P4142" s="1061">
        <v>55.45</v>
      </c>
      <c r="Q4142" s="1061">
        <v>55.45</v>
      </c>
      <c r="R4142" s="1061">
        <v>55.45</v>
      </c>
      <c r="S4142" s="1061">
        <v>55.45</v>
      </c>
      <c r="T4142" s="1061">
        <v>55.45</v>
      </c>
      <c r="U4142" s="1061">
        <v>55.45</v>
      </c>
      <c r="V4142" s="1061">
        <v>55.45</v>
      </c>
      <c r="W4142" s="1061">
        <v>55.45</v>
      </c>
    </row>
    <row r="4143" spans="1:23">
      <c r="A4143" s="908"/>
      <c r="B4143" s="1061" t="s">
        <v>234</v>
      </c>
      <c r="C4143" s="1061" t="s">
        <v>235</v>
      </c>
      <c r="D4143" s="1061" t="s">
        <v>4936</v>
      </c>
      <c r="E4143" s="1061" t="s">
        <v>6458</v>
      </c>
      <c r="F4143" s="1061" t="s">
        <v>4938</v>
      </c>
      <c r="G4143" s="1061" t="s">
        <v>1739</v>
      </c>
      <c r="H4143" s="1061" t="s">
        <v>129</v>
      </c>
      <c r="I4143" s="1061" t="s">
        <v>21</v>
      </c>
      <c r="J4143" s="1061" t="s">
        <v>7975</v>
      </c>
      <c r="K4143" s="1061" t="s">
        <v>14849</v>
      </c>
      <c r="L4143" s="1061">
        <v>46.14</v>
      </c>
      <c r="M4143" s="1061">
        <v>46.14</v>
      </c>
      <c r="N4143" s="1061">
        <v>46.14</v>
      </c>
      <c r="O4143" s="1061">
        <v>46.14</v>
      </c>
      <c r="P4143" s="1061">
        <v>46.14</v>
      </c>
      <c r="Q4143" s="1061">
        <v>46.14</v>
      </c>
      <c r="R4143" s="1061">
        <v>46.14</v>
      </c>
      <c r="S4143" s="1061">
        <v>46.14</v>
      </c>
      <c r="T4143" s="1061">
        <v>46.14</v>
      </c>
      <c r="U4143" s="1061">
        <v>46.14</v>
      </c>
      <c r="V4143" s="1061">
        <v>46.14</v>
      </c>
      <c r="W4143" s="1061">
        <v>46.14</v>
      </c>
    </row>
    <row r="4144" spans="1:23">
      <c r="A4144" s="908"/>
      <c r="B4144" s="1061" t="s">
        <v>234</v>
      </c>
      <c r="C4144" s="1061" t="s">
        <v>235</v>
      </c>
      <c r="D4144" s="1061" t="s">
        <v>4936</v>
      </c>
      <c r="E4144" s="1061" t="s">
        <v>14152</v>
      </c>
      <c r="F4144" s="1061" t="s">
        <v>4937</v>
      </c>
      <c r="G4144" s="1061" t="s">
        <v>1739</v>
      </c>
      <c r="H4144" s="1061" t="s">
        <v>129</v>
      </c>
      <c r="I4144" s="1061" t="s">
        <v>21</v>
      </c>
      <c r="J4144" s="1061" t="s">
        <v>7975</v>
      </c>
      <c r="K4144" s="1061" t="s">
        <v>14849</v>
      </c>
      <c r="L4144" s="1061">
        <v>36.28</v>
      </c>
      <c r="M4144" s="1061">
        <v>36.28</v>
      </c>
      <c r="N4144" s="1061">
        <v>36.28</v>
      </c>
      <c r="O4144" s="1061">
        <v>36.28</v>
      </c>
      <c r="P4144" s="1061">
        <v>36.28</v>
      </c>
      <c r="Q4144" s="1061">
        <v>36.28</v>
      </c>
      <c r="R4144" s="1061">
        <v>36.28</v>
      </c>
      <c r="S4144" s="1061">
        <v>36.28</v>
      </c>
      <c r="T4144" s="1061">
        <v>36.28</v>
      </c>
      <c r="U4144" s="1061">
        <v>36.28</v>
      </c>
      <c r="V4144" s="1061">
        <v>36.28</v>
      </c>
      <c r="W4144" s="1061">
        <v>36.28</v>
      </c>
    </row>
    <row r="4145" spans="1:23">
      <c r="A4145" s="908"/>
      <c r="B4145" s="1061" t="s">
        <v>234</v>
      </c>
      <c r="C4145" s="1061" t="s">
        <v>235</v>
      </c>
      <c r="D4145" s="1061" t="s">
        <v>4936</v>
      </c>
      <c r="E4145" s="1061" t="s">
        <v>14153</v>
      </c>
      <c r="F4145" s="1061" t="s">
        <v>4939</v>
      </c>
      <c r="G4145" s="1061" t="s">
        <v>1739</v>
      </c>
      <c r="H4145" s="1061" t="s">
        <v>129</v>
      </c>
      <c r="I4145" s="1061" t="s">
        <v>21</v>
      </c>
      <c r="J4145" s="1061" t="s">
        <v>7975</v>
      </c>
      <c r="K4145" s="1061" t="s">
        <v>14849</v>
      </c>
      <c r="L4145" s="1061">
        <v>65.989999999999995</v>
      </c>
      <c r="M4145" s="1061">
        <v>65.989999999999995</v>
      </c>
      <c r="N4145" s="1061">
        <v>65.989999999999995</v>
      </c>
      <c r="O4145" s="1061">
        <v>65.989999999999995</v>
      </c>
      <c r="P4145" s="1061">
        <v>65.989999999999995</v>
      </c>
      <c r="Q4145" s="1061">
        <v>65.989999999999995</v>
      </c>
      <c r="R4145" s="1061">
        <v>65.989999999999995</v>
      </c>
      <c r="S4145" s="1061">
        <v>65.989999999999995</v>
      </c>
      <c r="T4145" s="1061">
        <v>65.989999999999995</v>
      </c>
      <c r="U4145" s="1061">
        <v>65.989999999999995</v>
      </c>
      <c r="V4145" s="1061">
        <v>65.989999999999995</v>
      </c>
      <c r="W4145" s="1061">
        <v>65.989999999999995</v>
      </c>
    </row>
    <row r="4146" spans="1:23">
      <c r="A4146" s="908"/>
      <c r="B4146" s="1061" t="s">
        <v>234</v>
      </c>
      <c r="C4146" s="1061" t="s">
        <v>235</v>
      </c>
      <c r="D4146" s="1061" t="s">
        <v>4936</v>
      </c>
      <c r="E4146" s="1061" t="s">
        <v>14154</v>
      </c>
      <c r="F4146" s="1061" t="s">
        <v>4939</v>
      </c>
      <c r="G4146" s="1061" t="s">
        <v>1739</v>
      </c>
      <c r="H4146" s="1061" t="s">
        <v>129</v>
      </c>
      <c r="I4146" s="1061" t="s">
        <v>21</v>
      </c>
      <c r="J4146" s="1061" t="s">
        <v>7975</v>
      </c>
      <c r="K4146" s="1061" t="s">
        <v>14849</v>
      </c>
      <c r="L4146" s="1061">
        <v>65.989999999999995</v>
      </c>
      <c r="M4146" s="1061">
        <v>65.989999999999995</v>
      </c>
      <c r="N4146" s="1061">
        <v>65.989999999999995</v>
      </c>
      <c r="O4146" s="1061">
        <v>65.989999999999995</v>
      </c>
      <c r="P4146" s="1061">
        <v>65.989999999999995</v>
      </c>
      <c r="Q4146" s="1061">
        <v>65.989999999999995</v>
      </c>
      <c r="R4146" s="1061">
        <v>65.989999999999995</v>
      </c>
      <c r="S4146" s="1061">
        <v>65.989999999999995</v>
      </c>
      <c r="T4146" s="1061">
        <v>65.989999999999995</v>
      </c>
      <c r="U4146" s="1061">
        <v>65.989999999999995</v>
      </c>
      <c r="V4146" s="1061">
        <v>65.989999999999995</v>
      </c>
      <c r="W4146" s="1061">
        <v>65.989999999999995</v>
      </c>
    </row>
    <row r="4147" spans="1:23">
      <c r="A4147" s="908"/>
      <c r="B4147" s="1061" t="s">
        <v>234</v>
      </c>
      <c r="C4147" s="1061" t="s">
        <v>235</v>
      </c>
      <c r="D4147" s="1061" t="s">
        <v>4936</v>
      </c>
      <c r="E4147" s="1061" t="s">
        <v>6459</v>
      </c>
      <c r="F4147" s="1061" t="s">
        <v>4937</v>
      </c>
      <c r="G4147" s="1061" t="s">
        <v>1739</v>
      </c>
      <c r="H4147" s="1061" t="s">
        <v>129</v>
      </c>
      <c r="I4147" s="1061" t="s">
        <v>21</v>
      </c>
      <c r="J4147" s="1061" t="s">
        <v>7975</v>
      </c>
      <c r="K4147" s="1061" t="s">
        <v>14849</v>
      </c>
      <c r="L4147" s="1061">
        <v>93.05</v>
      </c>
      <c r="M4147" s="1061">
        <v>93.05</v>
      </c>
      <c r="N4147" s="1061">
        <v>93.05</v>
      </c>
      <c r="O4147" s="1061">
        <v>93.05</v>
      </c>
      <c r="P4147" s="1061">
        <v>93.05</v>
      </c>
      <c r="Q4147" s="1061">
        <v>93.05</v>
      </c>
      <c r="R4147" s="1061">
        <v>93.05</v>
      </c>
      <c r="S4147" s="1061">
        <v>93.05</v>
      </c>
      <c r="T4147" s="1061">
        <v>93.05</v>
      </c>
      <c r="U4147" s="1061">
        <v>93.05</v>
      </c>
      <c r="V4147" s="1061">
        <v>93.05</v>
      </c>
      <c r="W4147" s="1061">
        <v>93.05</v>
      </c>
    </row>
    <row r="4148" spans="1:23">
      <c r="A4148" s="908"/>
      <c r="B4148" s="1061" t="s">
        <v>234</v>
      </c>
      <c r="C4148" s="1061" t="s">
        <v>235</v>
      </c>
      <c r="D4148" s="1061" t="s">
        <v>4936</v>
      </c>
      <c r="E4148" s="1061" t="s">
        <v>14155</v>
      </c>
      <c r="F4148" s="1061" t="s">
        <v>4938</v>
      </c>
      <c r="G4148" s="1061" t="s">
        <v>1739</v>
      </c>
      <c r="H4148" s="1061" t="s">
        <v>129</v>
      </c>
      <c r="I4148" s="1061" t="s">
        <v>21</v>
      </c>
      <c r="J4148" s="1061" t="s">
        <v>7975</v>
      </c>
      <c r="K4148" s="1061" t="s">
        <v>14849</v>
      </c>
      <c r="L4148" s="1061">
        <v>87.83</v>
      </c>
      <c r="M4148" s="1061">
        <v>87.83</v>
      </c>
      <c r="N4148" s="1061">
        <v>87.83</v>
      </c>
      <c r="O4148" s="1061">
        <v>87.83</v>
      </c>
      <c r="P4148" s="1061">
        <v>87.83</v>
      </c>
      <c r="Q4148" s="1061">
        <v>87.83</v>
      </c>
      <c r="R4148" s="1061">
        <v>87.83</v>
      </c>
      <c r="S4148" s="1061">
        <v>87.83</v>
      </c>
      <c r="T4148" s="1061">
        <v>87.83</v>
      </c>
      <c r="U4148" s="1061">
        <v>87.83</v>
      </c>
      <c r="V4148" s="1061">
        <v>87.83</v>
      </c>
      <c r="W4148" s="1061">
        <v>87.83</v>
      </c>
    </row>
    <row r="4149" spans="1:23">
      <c r="A4149" s="908"/>
      <c r="B4149" s="1061" t="s">
        <v>234</v>
      </c>
      <c r="C4149" s="1061" t="s">
        <v>235</v>
      </c>
      <c r="D4149" s="1061" t="s">
        <v>4936</v>
      </c>
      <c r="E4149" s="1061" t="s">
        <v>14394</v>
      </c>
      <c r="F4149" s="1061" t="s">
        <v>6096</v>
      </c>
      <c r="G4149" s="1061" t="s">
        <v>1739</v>
      </c>
      <c r="H4149" s="1061" t="s">
        <v>129</v>
      </c>
      <c r="I4149" s="1061" t="s">
        <v>21</v>
      </c>
      <c r="J4149" s="1061" t="s">
        <v>7975</v>
      </c>
      <c r="K4149" s="1061" t="s">
        <v>14849</v>
      </c>
      <c r="L4149" s="1061">
        <v>71.14</v>
      </c>
      <c r="M4149" s="1061">
        <v>71.14</v>
      </c>
      <c r="N4149" s="1061">
        <v>71.14</v>
      </c>
      <c r="O4149" s="1061">
        <v>71.14</v>
      </c>
      <c r="P4149" s="1061">
        <v>71.14</v>
      </c>
      <c r="Q4149" s="1061">
        <v>71.14</v>
      </c>
      <c r="R4149" s="1061">
        <v>71.14</v>
      </c>
      <c r="S4149" s="1061">
        <v>71.14</v>
      </c>
      <c r="T4149" s="1061">
        <v>71.14</v>
      </c>
      <c r="U4149" s="1061">
        <v>71.14</v>
      </c>
      <c r="V4149" s="1061">
        <v>71.14</v>
      </c>
      <c r="W4149" s="1061">
        <v>71.14</v>
      </c>
    </row>
    <row r="4150" spans="1:23">
      <c r="A4150" s="908"/>
      <c r="B4150" s="1061" t="s">
        <v>234</v>
      </c>
      <c r="C4150" s="1061" t="s">
        <v>235</v>
      </c>
      <c r="D4150" s="1061" t="s">
        <v>4936</v>
      </c>
      <c r="E4150" s="1061" t="s">
        <v>14458</v>
      </c>
      <c r="F4150" s="1061" t="s">
        <v>6099</v>
      </c>
      <c r="G4150" s="1061" t="s">
        <v>1739</v>
      </c>
      <c r="H4150" s="1061" t="s">
        <v>129</v>
      </c>
      <c r="I4150" s="1061" t="s">
        <v>21</v>
      </c>
      <c r="J4150" s="1061" t="s">
        <v>7975</v>
      </c>
      <c r="K4150" s="1061" t="s">
        <v>14849</v>
      </c>
      <c r="L4150" s="1061">
        <v>65.989999999999995</v>
      </c>
      <c r="M4150" s="1061">
        <v>65.989999999999995</v>
      </c>
      <c r="N4150" s="1061">
        <v>65.989999999999995</v>
      </c>
      <c r="O4150" s="1061">
        <v>65.989999999999995</v>
      </c>
      <c r="P4150" s="1061">
        <v>65.989999999999995</v>
      </c>
      <c r="Q4150" s="1061">
        <v>65.989999999999995</v>
      </c>
      <c r="R4150" s="1061">
        <v>65.989999999999995</v>
      </c>
      <c r="S4150" s="1061">
        <v>65.989999999999995</v>
      </c>
      <c r="T4150" s="1061">
        <v>65.989999999999995</v>
      </c>
      <c r="U4150" s="1061">
        <v>65.989999999999995</v>
      </c>
      <c r="V4150" s="1061">
        <v>65.989999999999995</v>
      </c>
      <c r="W4150" s="1061">
        <v>65.989999999999995</v>
      </c>
    </row>
    <row r="4151" spans="1:23">
      <c r="A4151" s="908"/>
      <c r="B4151" s="1061" t="s">
        <v>234</v>
      </c>
      <c r="C4151" s="1061" t="s">
        <v>235</v>
      </c>
      <c r="D4151" s="1061" t="s">
        <v>4936</v>
      </c>
      <c r="E4151" s="1061" t="s">
        <v>14156</v>
      </c>
      <c r="F4151" s="1061" t="s">
        <v>4937</v>
      </c>
      <c r="G4151" s="1061" t="s">
        <v>1739</v>
      </c>
      <c r="H4151" s="1061" t="s">
        <v>129</v>
      </c>
      <c r="I4151" s="1061" t="s">
        <v>21</v>
      </c>
      <c r="J4151" s="1061" t="s">
        <v>7975</v>
      </c>
      <c r="K4151" s="1061" t="s">
        <v>14849</v>
      </c>
      <c r="L4151" s="1061">
        <v>111.42</v>
      </c>
      <c r="M4151" s="1061">
        <v>111.42</v>
      </c>
      <c r="N4151" s="1061">
        <v>111.42</v>
      </c>
      <c r="O4151" s="1061">
        <v>111.42</v>
      </c>
      <c r="P4151" s="1061">
        <v>111.42</v>
      </c>
      <c r="Q4151" s="1061">
        <v>111.42</v>
      </c>
      <c r="R4151" s="1061">
        <v>111.42</v>
      </c>
      <c r="S4151" s="1061">
        <v>111.42</v>
      </c>
      <c r="T4151" s="1061">
        <v>111.42</v>
      </c>
      <c r="U4151" s="1061">
        <v>111.42</v>
      </c>
      <c r="V4151" s="1061">
        <v>111.42</v>
      </c>
      <c r="W4151" s="1061">
        <v>111.42</v>
      </c>
    </row>
    <row r="4152" spans="1:23">
      <c r="A4152" s="908"/>
      <c r="B4152" s="1061" t="s">
        <v>234</v>
      </c>
      <c r="C4152" s="1061" t="s">
        <v>235</v>
      </c>
      <c r="D4152" s="1061" t="s">
        <v>4936</v>
      </c>
      <c r="E4152" s="1061" t="s">
        <v>6112</v>
      </c>
      <c r="F4152" s="1061" t="s">
        <v>6097</v>
      </c>
      <c r="G4152" s="1061" t="s">
        <v>1739</v>
      </c>
      <c r="H4152" s="1061" t="s">
        <v>129</v>
      </c>
      <c r="I4152" s="1061" t="s">
        <v>21</v>
      </c>
      <c r="J4152" s="1061" t="s">
        <v>7975</v>
      </c>
      <c r="K4152" s="1061" t="s">
        <v>14849</v>
      </c>
      <c r="L4152" s="1061">
        <v>88.86</v>
      </c>
      <c r="M4152" s="1061">
        <v>88.86</v>
      </c>
      <c r="N4152" s="1061">
        <v>88.86</v>
      </c>
      <c r="O4152" s="1061">
        <v>88.86</v>
      </c>
      <c r="P4152" s="1061">
        <v>88.86</v>
      </c>
      <c r="Q4152" s="1061">
        <v>88.86</v>
      </c>
      <c r="R4152" s="1061">
        <v>88.86</v>
      </c>
      <c r="S4152" s="1061">
        <v>88.86</v>
      </c>
      <c r="T4152" s="1061">
        <v>88.86</v>
      </c>
      <c r="U4152" s="1061">
        <v>88.86</v>
      </c>
      <c r="V4152" s="1061">
        <v>88.86</v>
      </c>
      <c r="W4152" s="1061">
        <v>88.86</v>
      </c>
    </row>
    <row r="4153" spans="1:23">
      <c r="A4153" s="908"/>
      <c r="B4153" s="1061" t="s">
        <v>234</v>
      </c>
      <c r="C4153" s="1061" t="s">
        <v>235</v>
      </c>
      <c r="D4153" s="1061" t="s">
        <v>4936</v>
      </c>
      <c r="E4153" s="1061" t="s">
        <v>6460</v>
      </c>
      <c r="F4153" s="1061" t="s">
        <v>4939</v>
      </c>
      <c r="G4153" s="1061" t="s">
        <v>1739</v>
      </c>
      <c r="H4153" s="1061" t="s">
        <v>129</v>
      </c>
      <c r="I4153" s="1061" t="s">
        <v>21</v>
      </c>
      <c r="J4153" s="1061" t="s">
        <v>7975</v>
      </c>
      <c r="K4153" s="1061" t="s">
        <v>14849</v>
      </c>
      <c r="L4153" s="1061">
        <v>33.64</v>
      </c>
      <c r="M4153" s="1061">
        <v>33.64</v>
      </c>
      <c r="N4153" s="1061">
        <v>33.64</v>
      </c>
      <c r="O4153" s="1061">
        <v>33.64</v>
      </c>
      <c r="P4153" s="1061">
        <v>33.64</v>
      </c>
      <c r="Q4153" s="1061">
        <v>33.64</v>
      </c>
      <c r="R4153" s="1061">
        <v>33.64</v>
      </c>
      <c r="S4153" s="1061">
        <v>33.64</v>
      </c>
      <c r="T4153" s="1061">
        <v>33.64</v>
      </c>
      <c r="U4153" s="1061">
        <v>33.64</v>
      </c>
      <c r="V4153" s="1061">
        <v>33.64</v>
      </c>
      <c r="W4153" s="1061">
        <v>33.64</v>
      </c>
    </row>
    <row r="4154" spans="1:23">
      <c r="A4154" s="908"/>
      <c r="B4154" s="1061" t="s">
        <v>234</v>
      </c>
      <c r="C4154" s="1061" t="s">
        <v>235</v>
      </c>
      <c r="D4154" s="1061" t="s">
        <v>4936</v>
      </c>
      <c r="E4154" s="1061" t="s">
        <v>14157</v>
      </c>
      <c r="F4154" s="1061" t="s">
        <v>4939</v>
      </c>
      <c r="G4154" s="1061" t="s">
        <v>1739</v>
      </c>
      <c r="H4154" s="1061" t="s">
        <v>129</v>
      </c>
      <c r="I4154" s="1061" t="s">
        <v>21</v>
      </c>
      <c r="J4154" s="1061" t="s">
        <v>7975</v>
      </c>
      <c r="K4154" s="1061" t="s">
        <v>14849</v>
      </c>
      <c r="L4154" s="1061">
        <v>30.55</v>
      </c>
      <c r="M4154" s="1061">
        <v>30.55</v>
      </c>
      <c r="N4154" s="1061">
        <v>30.55</v>
      </c>
      <c r="O4154" s="1061">
        <v>30.55</v>
      </c>
      <c r="P4154" s="1061">
        <v>30.55</v>
      </c>
      <c r="Q4154" s="1061">
        <v>30.55</v>
      </c>
      <c r="R4154" s="1061">
        <v>30.55</v>
      </c>
      <c r="S4154" s="1061">
        <v>30.55</v>
      </c>
      <c r="T4154" s="1061">
        <v>30.55</v>
      </c>
      <c r="U4154" s="1061">
        <v>30.55</v>
      </c>
      <c r="V4154" s="1061">
        <v>30.55</v>
      </c>
      <c r="W4154" s="1061">
        <v>30.55</v>
      </c>
    </row>
    <row r="4155" spans="1:23">
      <c r="A4155" s="908"/>
      <c r="B4155" s="1061" t="s">
        <v>234</v>
      </c>
      <c r="C4155" s="1061" t="s">
        <v>235</v>
      </c>
      <c r="D4155" s="1061" t="s">
        <v>4936</v>
      </c>
      <c r="E4155" s="1061" t="s">
        <v>6461</v>
      </c>
      <c r="F4155" s="1061" t="s">
        <v>4937</v>
      </c>
      <c r="G4155" s="1061" t="s">
        <v>1739</v>
      </c>
      <c r="H4155" s="1061" t="s">
        <v>129</v>
      </c>
      <c r="I4155" s="1061" t="s">
        <v>21</v>
      </c>
      <c r="J4155" s="1061" t="s">
        <v>7975</v>
      </c>
      <c r="K4155" s="1061" t="s">
        <v>14849</v>
      </c>
      <c r="L4155" s="1061">
        <v>30</v>
      </c>
      <c r="M4155" s="1061">
        <v>30</v>
      </c>
      <c r="N4155" s="1061">
        <v>30</v>
      </c>
      <c r="O4155" s="1061">
        <v>30</v>
      </c>
      <c r="P4155" s="1061">
        <v>30</v>
      </c>
      <c r="Q4155" s="1061">
        <v>30</v>
      </c>
      <c r="R4155" s="1061">
        <v>30</v>
      </c>
      <c r="S4155" s="1061">
        <v>30</v>
      </c>
      <c r="T4155" s="1061">
        <v>30</v>
      </c>
      <c r="U4155" s="1061">
        <v>30</v>
      </c>
      <c r="V4155" s="1061">
        <v>30</v>
      </c>
      <c r="W4155" s="1061">
        <v>30</v>
      </c>
    </row>
    <row r="4156" spans="1:23">
      <c r="A4156" s="908"/>
      <c r="B4156" s="1061" t="s">
        <v>234</v>
      </c>
      <c r="C4156" s="1061" t="s">
        <v>235</v>
      </c>
      <c r="D4156" s="1061" t="s">
        <v>4936</v>
      </c>
      <c r="E4156" s="1061" t="s">
        <v>14395</v>
      </c>
      <c r="F4156" s="1061" t="s">
        <v>6099</v>
      </c>
      <c r="G4156" s="1061" t="s">
        <v>1739</v>
      </c>
      <c r="H4156" s="1061" t="s">
        <v>129</v>
      </c>
      <c r="I4156" s="1061" t="s">
        <v>21</v>
      </c>
      <c r="J4156" s="1061" t="s">
        <v>7975</v>
      </c>
      <c r="K4156" s="1061" t="s">
        <v>14849</v>
      </c>
      <c r="L4156" s="1061">
        <v>38.18</v>
      </c>
      <c r="M4156" s="1061">
        <v>38.18</v>
      </c>
      <c r="N4156" s="1061">
        <v>38.18</v>
      </c>
      <c r="O4156" s="1061">
        <v>38.18</v>
      </c>
      <c r="P4156" s="1061">
        <v>38.18</v>
      </c>
      <c r="Q4156" s="1061">
        <v>38.18</v>
      </c>
      <c r="R4156" s="1061">
        <v>38.18</v>
      </c>
      <c r="S4156" s="1061">
        <v>38.18</v>
      </c>
      <c r="T4156" s="1061">
        <v>38.18</v>
      </c>
      <c r="U4156" s="1061">
        <v>38.18</v>
      </c>
      <c r="V4156" s="1061">
        <v>38.18</v>
      </c>
      <c r="W4156" s="1061">
        <v>38.18</v>
      </c>
    </row>
    <row r="4157" spans="1:23">
      <c r="A4157" s="908"/>
      <c r="B4157" s="1061" t="s">
        <v>234</v>
      </c>
      <c r="C4157" s="1061" t="s">
        <v>235</v>
      </c>
      <c r="D4157" s="1061" t="s">
        <v>4936</v>
      </c>
      <c r="E4157" s="1061" t="s">
        <v>6462</v>
      </c>
      <c r="F4157" s="1061" t="s">
        <v>4938</v>
      </c>
      <c r="G4157" s="1061" t="s">
        <v>1739</v>
      </c>
      <c r="H4157" s="1061" t="s">
        <v>129</v>
      </c>
      <c r="I4157" s="1061" t="s">
        <v>21</v>
      </c>
      <c r="J4157" s="1061" t="s">
        <v>7975</v>
      </c>
      <c r="K4157" s="1061" t="s">
        <v>14849</v>
      </c>
      <c r="L4157" s="1061">
        <v>31.83</v>
      </c>
      <c r="M4157" s="1061">
        <v>31.83</v>
      </c>
      <c r="N4157" s="1061">
        <v>31.83</v>
      </c>
      <c r="O4157" s="1061">
        <v>31.83</v>
      </c>
      <c r="P4157" s="1061">
        <v>31.83</v>
      </c>
      <c r="Q4157" s="1061">
        <v>31.83</v>
      </c>
      <c r="R4157" s="1061">
        <v>31.83</v>
      </c>
      <c r="S4157" s="1061">
        <v>31.83</v>
      </c>
      <c r="T4157" s="1061">
        <v>31.83</v>
      </c>
      <c r="U4157" s="1061">
        <v>31.83</v>
      </c>
      <c r="V4157" s="1061">
        <v>31.83</v>
      </c>
      <c r="W4157" s="1061">
        <v>31.83</v>
      </c>
    </row>
    <row r="4158" spans="1:23">
      <c r="A4158" s="908"/>
      <c r="B4158" s="1061" t="s">
        <v>234</v>
      </c>
      <c r="C4158" s="1061" t="s">
        <v>235</v>
      </c>
      <c r="D4158" s="1061" t="s">
        <v>4970</v>
      </c>
      <c r="E4158" s="1061" t="s">
        <v>14396</v>
      </c>
      <c r="F4158" s="1061" t="s">
        <v>5117</v>
      </c>
      <c r="G4158" s="1061" t="s">
        <v>1739</v>
      </c>
      <c r="H4158" s="1061" t="s">
        <v>129</v>
      </c>
      <c r="I4158" s="1061" t="s">
        <v>21</v>
      </c>
      <c r="J4158" s="1061" t="s">
        <v>7975</v>
      </c>
      <c r="K4158" s="1061" t="s">
        <v>14849</v>
      </c>
      <c r="L4158" s="1061">
        <v>84.49</v>
      </c>
      <c r="M4158" s="1061">
        <v>84.49</v>
      </c>
      <c r="N4158" s="1061">
        <v>84.49</v>
      </c>
      <c r="O4158" s="1061">
        <v>84.49</v>
      </c>
      <c r="P4158" s="1061">
        <v>84.49</v>
      </c>
      <c r="Q4158" s="1061">
        <v>84.49</v>
      </c>
      <c r="R4158" s="1061">
        <v>84.49</v>
      </c>
      <c r="S4158" s="1061">
        <v>84.49</v>
      </c>
      <c r="T4158" s="1061">
        <v>84.49</v>
      </c>
      <c r="U4158" s="1061">
        <v>84.49</v>
      </c>
      <c r="V4158" s="1061">
        <v>84.49</v>
      </c>
      <c r="W4158" s="1061">
        <v>84.49</v>
      </c>
    </row>
    <row r="4159" spans="1:23">
      <c r="A4159" s="908"/>
      <c r="B4159" s="1061" t="s">
        <v>234</v>
      </c>
      <c r="C4159" s="1061" t="s">
        <v>235</v>
      </c>
      <c r="D4159" s="1061" t="s">
        <v>4936</v>
      </c>
      <c r="E4159" s="1061" t="s">
        <v>6463</v>
      </c>
      <c r="F4159" s="1061" t="s">
        <v>4939</v>
      </c>
      <c r="G4159" s="1061" t="s">
        <v>1739</v>
      </c>
      <c r="H4159" s="1061" t="s">
        <v>129</v>
      </c>
      <c r="I4159" s="1061" t="s">
        <v>21</v>
      </c>
      <c r="J4159" s="1061" t="s">
        <v>7975</v>
      </c>
      <c r="K4159" s="1061" t="s">
        <v>14849</v>
      </c>
      <c r="L4159" s="1061">
        <v>29.09</v>
      </c>
      <c r="M4159" s="1061">
        <v>29.09</v>
      </c>
      <c r="N4159" s="1061">
        <v>29.09</v>
      </c>
      <c r="O4159" s="1061">
        <v>29.09</v>
      </c>
      <c r="P4159" s="1061">
        <v>29.09</v>
      </c>
      <c r="Q4159" s="1061">
        <v>29.09</v>
      </c>
      <c r="R4159" s="1061">
        <v>29.09</v>
      </c>
      <c r="S4159" s="1061">
        <v>29.09</v>
      </c>
      <c r="T4159" s="1061">
        <v>29.09</v>
      </c>
      <c r="U4159" s="1061">
        <v>29.09</v>
      </c>
      <c r="V4159" s="1061">
        <v>29.09</v>
      </c>
      <c r="W4159" s="1061">
        <v>29.09</v>
      </c>
    </row>
    <row r="4160" spans="1:23">
      <c r="A4160" s="908"/>
      <c r="B4160" s="1061" t="s">
        <v>234</v>
      </c>
      <c r="C4160" s="1061" t="s">
        <v>235</v>
      </c>
      <c r="D4160" s="1061" t="s">
        <v>4936</v>
      </c>
      <c r="E4160" s="1061" t="s">
        <v>14158</v>
      </c>
      <c r="F4160" s="1061" t="s">
        <v>4938</v>
      </c>
      <c r="G4160" s="1061" t="s">
        <v>1739</v>
      </c>
      <c r="H4160" s="1061" t="s">
        <v>129</v>
      </c>
      <c r="I4160" s="1061" t="s">
        <v>21</v>
      </c>
      <c r="J4160" s="1061" t="s">
        <v>7975</v>
      </c>
      <c r="K4160" s="1061" t="s">
        <v>14849</v>
      </c>
      <c r="L4160" s="1061">
        <v>33.43</v>
      </c>
      <c r="M4160" s="1061">
        <v>33.43</v>
      </c>
      <c r="N4160" s="1061">
        <v>33.43</v>
      </c>
      <c r="O4160" s="1061">
        <v>33.43</v>
      </c>
      <c r="P4160" s="1061">
        <v>33.43</v>
      </c>
      <c r="Q4160" s="1061">
        <v>33.43</v>
      </c>
      <c r="R4160" s="1061">
        <v>33.43</v>
      </c>
      <c r="S4160" s="1061">
        <v>33.43</v>
      </c>
      <c r="T4160" s="1061">
        <v>33.43</v>
      </c>
      <c r="U4160" s="1061">
        <v>33.43</v>
      </c>
      <c r="V4160" s="1061">
        <v>33.43</v>
      </c>
      <c r="W4160" s="1061">
        <v>33.43</v>
      </c>
    </row>
    <row r="4161" spans="1:23">
      <c r="A4161" s="908"/>
      <c r="B4161" s="1061" t="s">
        <v>234</v>
      </c>
      <c r="C4161" s="1061" t="s">
        <v>235</v>
      </c>
      <c r="D4161" s="1061" t="s">
        <v>4936</v>
      </c>
      <c r="E4161" s="1061" t="s">
        <v>14159</v>
      </c>
      <c r="F4161" s="1061" t="s">
        <v>4939</v>
      </c>
      <c r="G4161" s="1061" t="s">
        <v>1739</v>
      </c>
      <c r="H4161" s="1061" t="s">
        <v>129</v>
      </c>
      <c r="I4161" s="1061" t="s">
        <v>21</v>
      </c>
      <c r="J4161" s="1061" t="s">
        <v>7975</v>
      </c>
      <c r="K4161" s="1061" t="s">
        <v>14849</v>
      </c>
      <c r="L4161" s="1061">
        <v>18.38</v>
      </c>
      <c r="M4161" s="1061">
        <v>18.38</v>
      </c>
      <c r="N4161" s="1061">
        <v>18.38</v>
      </c>
      <c r="O4161" s="1061">
        <v>18.38</v>
      </c>
      <c r="P4161" s="1061">
        <v>18.38</v>
      </c>
      <c r="Q4161" s="1061">
        <v>18.38</v>
      </c>
      <c r="R4161" s="1061">
        <v>18.38</v>
      </c>
      <c r="S4161" s="1061">
        <v>18.38</v>
      </c>
      <c r="T4161" s="1061">
        <v>18.38</v>
      </c>
      <c r="U4161" s="1061">
        <v>18.38</v>
      </c>
      <c r="V4161" s="1061">
        <v>18.38</v>
      </c>
      <c r="W4161" s="1061">
        <v>18.38</v>
      </c>
    </row>
    <row r="4162" spans="1:23">
      <c r="A4162" s="908"/>
      <c r="B4162" s="1061" t="s">
        <v>234</v>
      </c>
      <c r="C4162" s="1061" t="s">
        <v>235</v>
      </c>
      <c r="D4162" s="1061" t="s">
        <v>4936</v>
      </c>
      <c r="E4162" s="1061" t="s">
        <v>6464</v>
      </c>
      <c r="F4162" s="1061" t="s">
        <v>4939</v>
      </c>
      <c r="G4162" s="1061" t="s">
        <v>1739</v>
      </c>
      <c r="H4162" s="1061" t="s">
        <v>129</v>
      </c>
      <c r="I4162" s="1061" t="s">
        <v>21</v>
      </c>
      <c r="J4162" s="1061" t="s">
        <v>7975</v>
      </c>
      <c r="K4162" s="1061" t="s">
        <v>14849</v>
      </c>
      <c r="L4162" s="1061">
        <v>30.5</v>
      </c>
      <c r="M4162" s="1061">
        <v>30.5</v>
      </c>
      <c r="N4162" s="1061">
        <v>30.5</v>
      </c>
      <c r="O4162" s="1061">
        <v>30.5</v>
      </c>
      <c r="P4162" s="1061">
        <v>30.5</v>
      </c>
      <c r="Q4162" s="1061">
        <v>30.5</v>
      </c>
      <c r="R4162" s="1061">
        <v>30.5</v>
      </c>
      <c r="S4162" s="1061">
        <v>30.5</v>
      </c>
      <c r="T4162" s="1061">
        <v>30.5</v>
      </c>
      <c r="U4162" s="1061">
        <v>30.5</v>
      </c>
      <c r="V4162" s="1061">
        <v>30.5</v>
      </c>
      <c r="W4162" s="1061">
        <v>30.5</v>
      </c>
    </row>
    <row r="4163" spans="1:23">
      <c r="A4163" s="908"/>
      <c r="B4163" s="1061" t="s">
        <v>234</v>
      </c>
      <c r="C4163" s="1061" t="s">
        <v>235</v>
      </c>
      <c r="D4163" s="1061" t="s">
        <v>4936</v>
      </c>
      <c r="E4163" s="1061" t="s">
        <v>6465</v>
      </c>
      <c r="F4163" s="1061" t="s">
        <v>4937</v>
      </c>
      <c r="G4163" s="1061" t="s">
        <v>1739</v>
      </c>
      <c r="H4163" s="1061" t="s">
        <v>129</v>
      </c>
      <c r="I4163" s="1061" t="s">
        <v>21</v>
      </c>
      <c r="J4163" s="1061" t="s">
        <v>7975</v>
      </c>
      <c r="K4163" s="1061" t="s">
        <v>14849</v>
      </c>
      <c r="L4163" s="1061">
        <v>24.56</v>
      </c>
      <c r="M4163" s="1061">
        <v>24.56</v>
      </c>
      <c r="N4163" s="1061">
        <v>24.56</v>
      </c>
      <c r="O4163" s="1061">
        <v>24.56</v>
      </c>
      <c r="P4163" s="1061">
        <v>24.56</v>
      </c>
      <c r="Q4163" s="1061">
        <v>24.56</v>
      </c>
      <c r="R4163" s="1061">
        <v>24.56</v>
      </c>
      <c r="S4163" s="1061">
        <v>24.56</v>
      </c>
      <c r="T4163" s="1061">
        <v>24.56</v>
      </c>
      <c r="U4163" s="1061">
        <v>24.56</v>
      </c>
      <c r="V4163" s="1061">
        <v>24.56</v>
      </c>
      <c r="W4163" s="1061">
        <v>24.56</v>
      </c>
    </row>
    <row r="4164" spans="1:23">
      <c r="A4164" s="908"/>
      <c r="B4164" s="1061" t="s">
        <v>234</v>
      </c>
      <c r="C4164" s="1061" t="s">
        <v>235</v>
      </c>
      <c r="D4164" s="1061" t="s">
        <v>4936</v>
      </c>
      <c r="E4164" s="1061" t="s">
        <v>6466</v>
      </c>
      <c r="F4164" s="1061" t="s">
        <v>4938</v>
      </c>
      <c r="G4164" s="1061" t="s">
        <v>1739</v>
      </c>
      <c r="H4164" s="1061" t="s">
        <v>129</v>
      </c>
      <c r="I4164" s="1061" t="s">
        <v>21</v>
      </c>
      <c r="J4164" s="1061" t="s">
        <v>7975</v>
      </c>
      <c r="K4164" s="1061" t="s">
        <v>14849</v>
      </c>
      <c r="L4164" s="1061">
        <v>20.93</v>
      </c>
      <c r="M4164" s="1061">
        <v>20.93</v>
      </c>
      <c r="N4164" s="1061">
        <v>20.93</v>
      </c>
      <c r="O4164" s="1061">
        <v>20.93</v>
      </c>
      <c r="P4164" s="1061">
        <v>20.93</v>
      </c>
      <c r="Q4164" s="1061">
        <v>20.93</v>
      </c>
      <c r="R4164" s="1061">
        <v>20.93</v>
      </c>
      <c r="S4164" s="1061">
        <v>20.93</v>
      </c>
      <c r="T4164" s="1061">
        <v>20.93</v>
      </c>
      <c r="U4164" s="1061">
        <v>20.93</v>
      </c>
      <c r="V4164" s="1061">
        <v>20.93</v>
      </c>
      <c r="W4164" s="1061">
        <v>20.93</v>
      </c>
    </row>
    <row r="4165" spans="1:23">
      <c r="A4165" s="908"/>
      <c r="B4165" s="1061" t="s">
        <v>234</v>
      </c>
      <c r="C4165" s="1061" t="s">
        <v>235</v>
      </c>
      <c r="D4165" s="1061" t="s">
        <v>4936</v>
      </c>
      <c r="E4165" s="1061" t="s">
        <v>6467</v>
      </c>
      <c r="F4165" s="1061" t="s">
        <v>4939</v>
      </c>
      <c r="G4165" s="1061" t="s">
        <v>1739</v>
      </c>
      <c r="H4165" s="1061" t="s">
        <v>129</v>
      </c>
      <c r="I4165" s="1061" t="s">
        <v>21</v>
      </c>
      <c r="J4165" s="1061" t="s">
        <v>7975</v>
      </c>
      <c r="K4165" s="1061" t="s">
        <v>14849</v>
      </c>
      <c r="L4165" s="1061">
        <v>17.5</v>
      </c>
      <c r="M4165" s="1061">
        <v>17.5</v>
      </c>
      <c r="N4165" s="1061">
        <v>17.5</v>
      </c>
      <c r="O4165" s="1061">
        <v>17.5</v>
      </c>
      <c r="P4165" s="1061">
        <v>17.5</v>
      </c>
      <c r="Q4165" s="1061">
        <v>17.5</v>
      </c>
      <c r="R4165" s="1061">
        <v>17.5</v>
      </c>
      <c r="S4165" s="1061">
        <v>17.5</v>
      </c>
      <c r="T4165" s="1061">
        <v>17.5</v>
      </c>
      <c r="U4165" s="1061">
        <v>17.5</v>
      </c>
      <c r="V4165" s="1061">
        <v>17.5</v>
      </c>
      <c r="W4165" s="1061">
        <v>17.5</v>
      </c>
    </row>
    <row r="4166" spans="1:23">
      <c r="A4166" s="908"/>
      <c r="B4166" s="1061" t="s">
        <v>234</v>
      </c>
      <c r="C4166" s="1061" t="s">
        <v>235</v>
      </c>
      <c r="D4166" s="1061" t="s">
        <v>4936</v>
      </c>
      <c r="E4166" s="1061" t="s">
        <v>12204</v>
      </c>
      <c r="F4166" s="1061" t="s">
        <v>4937</v>
      </c>
      <c r="G4166" s="1061" t="s">
        <v>1739</v>
      </c>
      <c r="H4166" s="1061" t="s">
        <v>129</v>
      </c>
      <c r="I4166" s="1061" t="s">
        <v>21</v>
      </c>
      <c r="J4166" s="1061" t="s">
        <v>7975</v>
      </c>
      <c r="K4166" s="1061" t="s">
        <v>14849</v>
      </c>
      <c r="L4166" s="1061">
        <v>30</v>
      </c>
      <c r="M4166" s="1061">
        <v>30</v>
      </c>
      <c r="N4166" s="1061">
        <v>30</v>
      </c>
      <c r="O4166" s="1061">
        <v>30</v>
      </c>
      <c r="P4166" s="1061">
        <v>30</v>
      </c>
      <c r="Q4166" s="1061">
        <v>30</v>
      </c>
      <c r="R4166" s="1061">
        <v>30</v>
      </c>
      <c r="S4166" s="1061">
        <v>30</v>
      </c>
      <c r="T4166" s="1061">
        <v>30</v>
      </c>
      <c r="U4166" s="1061">
        <v>30</v>
      </c>
      <c r="V4166" s="1061">
        <v>30</v>
      </c>
      <c r="W4166" s="1061">
        <v>30</v>
      </c>
    </row>
    <row r="4167" spans="1:23">
      <c r="A4167" s="908"/>
      <c r="B4167" s="1061" t="s">
        <v>234</v>
      </c>
      <c r="C4167" s="1061" t="s">
        <v>235</v>
      </c>
      <c r="D4167" s="1061" t="s">
        <v>4936</v>
      </c>
      <c r="E4167" s="1061" t="s">
        <v>12205</v>
      </c>
      <c r="F4167" s="1061" t="s">
        <v>4937</v>
      </c>
      <c r="G4167" s="1061" t="s">
        <v>1739</v>
      </c>
      <c r="H4167" s="1061" t="s">
        <v>129</v>
      </c>
      <c r="I4167" s="1061" t="s">
        <v>21</v>
      </c>
      <c r="J4167" s="1061" t="s">
        <v>7975</v>
      </c>
      <c r="K4167" s="1061" t="s">
        <v>14849</v>
      </c>
      <c r="L4167" s="1061">
        <v>18.600000000000001</v>
      </c>
      <c r="M4167" s="1061">
        <v>18.600000000000001</v>
      </c>
      <c r="N4167" s="1061">
        <v>18.600000000000001</v>
      </c>
      <c r="O4167" s="1061">
        <v>18.600000000000001</v>
      </c>
      <c r="P4167" s="1061">
        <v>18.600000000000001</v>
      </c>
      <c r="Q4167" s="1061">
        <v>18.600000000000001</v>
      </c>
      <c r="R4167" s="1061">
        <v>18.600000000000001</v>
      </c>
      <c r="S4167" s="1061">
        <v>18.600000000000001</v>
      </c>
      <c r="T4167" s="1061">
        <v>18.600000000000001</v>
      </c>
      <c r="U4167" s="1061">
        <v>18.600000000000001</v>
      </c>
      <c r="V4167" s="1061">
        <v>18.600000000000001</v>
      </c>
      <c r="W4167" s="1061">
        <v>18.600000000000001</v>
      </c>
    </row>
    <row r="4168" spans="1:23">
      <c r="A4168" s="908"/>
      <c r="B4168" s="1061" t="s">
        <v>234</v>
      </c>
      <c r="C4168" s="1061" t="s">
        <v>235</v>
      </c>
      <c r="D4168" s="1061" t="s">
        <v>4936</v>
      </c>
      <c r="E4168" s="1061" t="s">
        <v>14160</v>
      </c>
      <c r="F4168" s="1061" t="s">
        <v>4938</v>
      </c>
      <c r="G4168" s="1061" t="s">
        <v>1739</v>
      </c>
      <c r="H4168" s="1061" t="s">
        <v>129</v>
      </c>
      <c r="I4168" s="1061" t="s">
        <v>21</v>
      </c>
      <c r="J4168" s="1061" t="s">
        <v>7975</v>
      </c>
      <c r="K4168" s="1061" t="s">
        <v>14849</v>
      </c>
      <c r="L4168" s="1061">
        <v>23.63</v>
      </c>
      <c r="M4168" s="1061">
        <v>23.63</v>
      </c>
      <c r="N4168" s="1061">
        <v>23.63</v>
      </c>
      <c r="O4168" s="1061">
        <v>23.63</v>
      </c>
      <c r="P4168" s="1061">
        <v>23.63</v>
      </c>
      <c r="Q4168" s="1061">
        <v>23.63</v>
      </c>
      <c r="R4168" s="1061">
        <v>23.63</v>
      </c>
      <c r="S4168" s="1061">
        <v>23.63</v>
      </c>
      <c r="T4168" s="1061">
        <v>23.63</v>
      </c>
      <c r="U4168" s="1061">
        <v>23.63</v>
      </c>
      <c r="V4168" s="1061">
        <v>23.63</v>
      </c>
      <c r="W4168" s="1061">
        <v>23.63</v>
      </c>
    </row>
    <row r="4169" spans="1:23">
      <c r="A4169" s="908"/>
      <c r="B4169" s="1061" t="s">
        <v>234</v>
      </c>
      <c r="C4169" s="1061" t="s">
        <v>235</v>
      </c>
      <c r="D4169" s="1061" t="s">
        <v>4936</v>
      </c>
      <c r="E4169" s="1061" t="s">
        <v>6468</v>
      </c>
      <c r="F4169" s="1061" t="s">
        <v>4939</v>
      </c>
      <c r="G4169" s="1061" t="s">
        <v>1739</v>
      </c>
      <c r="H4169" s="1061" t="s">
        <v>129</v>
      </c>
      <c r="I4169" s="1061" t="s">
        <v>21</v>
      </c>
      <c r="J4169" s="1061" t="s">
        <v>7975</v>
      </c>
      <c r="K4169" s="1061" t="s">
        <v>14849</v>
      </c>
      <c r="L4169" s="1061">
        <v>17.5</v>
      </c>
      <c r="M4169" s="1061">
        <v>17.5</v>
      </c>
      <c r="N4169" s="1061">
        <v>17.5</v>
      </c>
      <c r="O4169" s="1061">
        <v>17.5</v>
      </c>
      <c r="P4169" s="1061">
        <v>17.5</v>
      </c>
      <c r="Q4169" s="1061">
        <v>17.5</v>
      </c>
      <c r="R4169" s="1061">
        <v>17.5</v>
      </c>
      <c r="S4169" s="1061">
        <v>17.5</v>
      </c>
      <c r="T4169" s="1061">
        <v>17.5</v>
      </c>
      <c r="U4169" s="1061">
        <v>17.5</v>
      </c>
      <c r="V4169" s="1061">
        <v>17.5</v>
      </c>
      <c r="W4169" s="1061">
        <v>17.5</v>
      </c>
    </row>
    <row r="4170" spans="1:23">
      <c r="A4170" s="908"/>
      <c r="B4170" s="1061" t="s">
        <v>234</v>
      </c>
      <c r="C4170" s="1061" t="s">
        <v>235</v>
      </c>
      <c r="D4170" s="1061" t="s">
        <v>4936</v>
      </c>
      <c r="E4170" s="1061" t="s">
        <v>6469</v>
      </c>
      <c r="F4170" s="1061" t="s">
        <v>4938</v>
      </c>
      <c r="G4170" s="1061" t="s">
        <v>1739</v>
      </c>
      <c r="H4170" s="1061" t="s">
        <v>129</v>
      </c>
      <c r="I4170" s="1061" t="s">
        <v>21</v>
      </c>
      <c r="J4170" s="1061" t="s">
        <v>7975</v>
      </c>
      <c r="K4170" s="1061" t="s">
        <v>14849</v>
      </c>
      <c r="L4170" s="1061">
        <v>18.600000000000001</v>
      </c>
      <c r="M4170" s="1061">
        <v>18.600000000000001</v>
      </c>
      <c r="N4170" s="1061">
        <v>18.600000000000001</v>
      </c>
      <c r="O4170" s="1061">
        <v>18.600000000000001</v>
      </c>
      <c r="P4170" s="1061">
        <v>18.600000000000001</v>
      </c>
      <c r="Q4170" s="1061">
        <v>18.600000000000001</v>
      </c>
      <c r="R4170" s="1061">
        <v>18.600000000000001</v>
      </c>
      <c r="S4170" s="1061">
        <v>18.600000000000001</v>
      </c>
      <c r="T4170" s="1061">
        <v>18.600000000000001</v>
      </c>
      <c r="U4170" s="1061">
        <v>18.600000000000001</v>
      </c>
      <c r="V4170" s="1061">
        <v>18.600000000000001</v>
      </c>
      <c r="W4170" s="1061">
        <v>18.600000000000001</v>
      </c>
    </row>
    <row r="4171" spans="1:23">
      <c r="A4171" s="908"/>
      <c r="B4171" s="1061" t="s">
        <v>234</v>
      </c>
      <c r="C4171" s="1061" t="s">
        <v>235</v>
      </c>
      <c r="D4171" s="1061" t="s">
        <v>4936</v>
      </c>
      <c r="E4171" s="1061" t="s">
        <v>6470</v>
      </c>
      <c r="F4171" s="1061" t="s">
        <v>4938</v>
      </c>
      <c r="G4171" s="1061" t="s">
        <v>1739</v>
      </c>
      <c r="H4171" s="1061" t="s">
        <v>129</v>
      </c>
      <c r="I4171" s="1061" t="s">
        <v>21</v>
      </c>
      <c r="J4171" s="1061" t="s">
        <v>7975</v>
      </c>
      <c r="K4171" s="1061" t="s">
        <v>14849</v>
      </c>
      <c r="L4171" s="1061">
        <v>18.600000000000001</v>
      </c>
      <c r="M4171" s="1061">
        <v>18.600000000000001</v>
      </c>
      <c r="N4171" s="1061">
        <v>18.600000000000001</v>
      </c>
      <c r="O4171" s="1061">
        <v>18.600000000000001</v>
      </c>
      <c r="P4171" s="1061">
        <v>18.600000000000001</v>
      </c>
      <c r="Q4171" s="1061">
        <v>18.600000000000001</v>
      </c>
      <c r="R4171" s="1061">
        <v>18.600000000000001</v>
      </c>
      <c r="S4171" s="1061">
        <v>18.600000000000001</v>
      </c>
      <c r="T4171" s="1061">
        <v>18.600000000000001</v>
      </c>
      <c r="U4171" s="1061">
        <v>18.600000000000001</v>
      </c>
      <c r="V4171" s="1061">
        <v>18.600000000000001</v>
      </c>
      <c r="W4171" s="1061">
        <v>18.600000000000001</v>
      </c>
    </row>
    <row r="4172" spans="1:23">
      <c r="A4172" s="908"/>
      <c r="B4172" s="1061" t="s">
        <v>234</v>
      </c>
      <c r="C4172" s="1061" t="s">
        <v>235</v>
      </c>
      <c r="D4172" s="1061" t="s">
        <v>4936</v>
      </c>
      <c r="E4172" s="1061" t="s">
        <v>6471</v>
      </c>
      <c r="F4172" s="1061" t="s">
        <v>4939</v>
      </c>
      <c r="G4172" s="1061" t="s">
        <v>1739</v>
      </c>
      <c r="H4172" s="1061" t="s">
        <v>129</v>
      </c>
      <c r="I4172" s="1061" t="s">
        <v>21</v>
      </c>
      <c r="J4172" s="1061" t="s">
        <v>7975</v>
      </c>
      <c r="K4172" s="1061" t="s">
        <v>14849</v>
      </c>
      <c r="L4172" s="1061">
        <v>17.5</v>
      </c>
      <c r="M4172" s="1061">
        <v>17.5</v>
      </c>
      <c r="N4172" s="1061">
        <v>17.5</v>
      </c>
      <c r="O4172" s="1061">
        <v>17.5</v>
      </c>
      <c r="P4172" s="1061">
        <v>17.5</v>
      </c>
      <c r="Q4172" s="1061">
        <v>17.5</v>
      </c>
      <c r="R4172" s="1061">
        <v>17.5</v>
      </c>
      <c r="S4172" s="1061">
        <v>17.5</v>
      </c>
      <c r="T4172" s="1061">
        <v>17.5</v>
      </c>
      <c r="U4172" s="1061">
        <v>17.5</v>
      </c>
      <c r="V4172" s="1061">
        <v>17.5</v>
      </c>
      <c r="W4172" s="1061">
        <v>17.5</v>
      </c>
    </row>
    <row r="4173" spans="1:23">
      <c r="A4173" s="908"/>
      <c r="B4173" s="1061" t="s">
        <v>234</v>
      </c>
      <c r="C4173" s="1061" t="s">
        <v>235</v>
      </c>
      <c r="D4173" s="1061" t="s">
        <v>4936</v>
      </c>
      <c r="E4173" s="1061" t="s">
        <v>13410</v>
      </c>
      <c r="F4173" s="1061" t="s">
        <v>4938</v>
      </c>
      <c r="G4173" s="1061" t="s">
        <v>1739</v>
      </c>
      <c r="H4173" s="1061" t="s">
        <v>129</v>
      </c>
      <c r="I4173" s="1061" t="s">
        <v>21</v>
      </c>
      <c r="J4173" s="1061" t="s">
        <v>7975</v>
      </c>
      <c r="K4173" s="1061" t="s">
        <v>14849</v>
      </c>
      <c r="L4173" s="1061">
        <v>20.93</v>
      </c>
      <c r="M4173" s="1061">
        <v>20.93</v>
      </c>
      <c r="N4173" s="1061">
        <v>20.93</v>
      </c>
      <c r="O4173" s="1061">
        <v>20.93</v>
      </c>
      <c r="P4173" s="1061">
        <v>20.93</v>
      </c>
      <c r="Q4173" s="1061">
        <v>20.93</v>
      </c>
      <c r="R4173" s="1061">
        <v>20.93</v>
      </c>
      <c r="S4173" s="1061">
        <v>20.93</v>
      </c>
      <c r="T4173" s="1061">
        <v>20.93</v>
      </c>
      <c r="U4173" s="1061">
        <v>20.93</v>
      </c>
      <c r="V4173" s="1061">
        <v>20.93</v>
      </c>
      <c r="W4173" s="1061">
        <v>20.93</v>
      </c>
    </row>
    <row r="4174" spans="1:23">
      <c r="A4174" s="908"/>
      <c r="B4174" s="1061" t="s">
        <v>234</v>
      </c>
      <c r="C4174" s="1061" t="s">
        <v>235</v>
      </c>
      <c r="D4174" s="1061" t="s">
        <v>4936</v>
      </c>
      <c r="E4174" s="1061" t="s">
        <v>6472</v>
      </c>
      <c r="F4174" s="1061" t="s">
        <v>4939</v>
      </c>
      <c r="G4174" s="1061" t="s">
        <v>1739</v>
      </c>
      <c r="H4174" s="1061" t="s">
        <v>129</v>
      </c>
      <c r="I4174" s="1061" t="s">
        <v>21</v>
      </c>
      <c r="J4174" s="1061" t="s">
        <v>7975</v>
      </c>
      <c r="K4174" s="1061" t="s">
        <v>14849</v>
      </c>
      <c r="L4174" s="1061">
        <v>19.510000000000002</v>
      </c>
      <c r="M4174" s="1061">
        <v>19.510000000000002</v>
      </c>
      <c r="N4174" s="1061">
        <v>19.510000000000002</v>
      </c>
      <c r="O4174" s="1061">
        <v>19.510000000000002</v>
      </c>
      <c r="P4174" s="1061">
        <v>19.510000000000002</v>
      </c>
      <c r="Q4174" s="1061">
        <v>19.510000000000002</v>
      </c>
      <c r="R4174" s="1061">
        <v>19.510000000000002</v>
      </c>
      <c r="S4174" s="1061">
        <v>19.510000000000002</v>
      </c>
      <c r="T4174" s="1061">
        <v>19.510000000000002</v>
      </c>
      <c r="U4174" s="1061">
        <v>19.510000000000002</v>
      </c>
      <c r="V4174" s="1061">
        <v>19.510000000000002</v>
      </c>
      <c r="W4174" s="1061">
        <v>19.510000000000002</v>
      </c>
    </row>
    <row r="4175" spans="1:23">
      <c r="A4175" s="908"/>
      <c r="B4175" s="1061" t="s">
        <v>234</v>
      </c>
      <c r="C4175" s="1061" t="s">
        <v>235</v>
      </c>
      <c r="D4175" s="1061" t="s">
        <v>4936</v>
      </c>
      <c r="E4175" s="1061" t="s">
        <v>12283</v>
      </c>
      <c r="F4175" s="1061" t="s">
        <v>4937</v>
      </c>
      <c r="G4175" s="1061" t="s">
        <v>1739</v>
      </c>
      <c r="H4175" s="1061" t="s">
        <v>129</v>
      </c>
      <c r="I4175" s="1061" t="s">
        <v>21</v>
      </c>
      <c r="J4175" s="1061" t="s">
        <v>7975</v>
      </c>
      <c r="K4175" s="1061" t="s">
        <v>14849</v>
      </c>
      <c r="L4175" s="1061">
        <v>25.6</v>
      </c>
      <c r="M4175" s="1061">
        <v>25.6</v>
      </c>
      <c r="N4175" s="1061">
        <v>25.6</v>
      </c>
      <c r="O4175" s="1061">
        <v>25.6</v>
      </c>
      <c r="P4175" s="1061">
        <v>25.6</v>
      </c>
      <c r="Q4175" s="1061">
        <v>25.6</v>
      </c>
      <c r="R4175" s="1061">
        <v>25.6</v>
      </c>
      <c r="S4175" s="1061">
        <v>25.6</v>
      </c>
      <c r="T4175" s="1061">
        <v>25.6</v>
      </c>
      <c r="U4175" s="1061">
        <v>25.6</v>
      </c>
      <c r="V4175" s="1061">
        <v>25.6</v>
      </c>
      <c r="W4175" s="1061">
        <v>25.6</v>
      </c>
    </row>
    <row r="4176" spans="1:23">
      <c r="A4176" s="908"/>
      <c r="B4176" s="1061" t="s">
        <v>234</v>
      </c>
      <c r="C4176" s="1061" t="s">
        <v>235</v>
      </c>
      <c r="D4176" s="1061" t="s">
        <v>4936</v>
      </c>
      <c r="E4176" s="1061" t="s">
        <v>12284</v>
      </c>
      <c r="F4176" s="1061" t="s">
        <v>4938</v>
      </c>
      <c r="G4176" s="1061" t="s">
        <v>1739</v>
      </c>
      <c r="H4176" s="1061" t="s">
        <v>129</v>
      </c>
      <c r="I4176" s="1061" t="s">
        <v>21</v>
      </c>
      <c r="J4176" s="1061" t="s">
        <v>7975</v>
      </c>
      <c r="K4176" s="1061" t="s">
        <v>14849</v>
      </c>
      <c r="L4176" s="1061">
        <v>23.7</v>
      </c>
      <c r="M4176" s="1061">
        <v>23.7</v>
      </c>
      <c r="N4176" s="1061">
        <v>23.7</v>
      </c>
      <c r="O4176" s="1061">
        <v>23.7</v>
      </c>
      <c r="P4176" s="1061">
        <v>23.7</v>
      </c>
      <c r="Q4176" s="1061">
        <v>23.7</v>
      </c>
      <c r="R4176" s="1061">
        <v>23.7</v>
      </c>
      <c r="S4176" s="1061">
        <v>23.7</v>
      </c>
      <c r="T4176" s="1061">
        <v>23.7</v>
      </c>
      <c r="U4176" s="1061">
        <v>23.7</v>
      </c>
      <c r="V4176" s="1061">
        <v>23.7</v>
      </c>
      <c r="W4176" s="1061">
        <v>23.7</v>
      </c>
    </row>
    <row r="4177" spans="1:23">
      <c r="A4177" s="908"/>
      <c r="B4177" s="1061" t="s">
        <v>234</v>
      </c>
      <c r="C4177" s="1061" t="s">
        <v>235</v>
      </c>
      <c r="D4177" s="1061" t="s">
        <v>4936</v>
      </c>
      <c r="E4177" s="1061" t="s">
        <v>14459</v>
      </c>
      <c r="F4177" s="1061" t="s">
        <v>4939</v>
      </c>
      <c r="G4177" s="1061" t="s">
        <v>1739</v>
      </c>
      <c r="H4177" s="1061" t="s">
        <v>129</v>
      </c>
      <c r="I4177" s="1061" t="s">
        <v>21</v>
      </c>
      <c r="J4177" s="1061" t="s">
        <v>7975</v>
      </c>
      <c r="K4177" s="1061" t="s">
        <v>14849</v>
      </c>
      <c r="L4177" s="1061">
        <v>41.4</v>
      </c>
      <c r="M4177" s="1061">
        <v>41.4</v>
      </c>
      <c r="N4177" s="1061">
        <v>41.4</v>
      </c>
      <c r="O4177" s="1061">
        <v>41.4</v>
      </c>
      <c r="P4177" s="1061">
        <v>41.4</v>
      </c>
      <c r="Q4177" s="1061">
        <v>41.4</v>
      </c>
      <c r="R4177" s="1061">
        <v>41.4</v>
      </c>
      <c r="S4177" s="1061">
        <v>41.4</v>
      </c>
      <c r="T4177" s="1061">
        <v>41.4</v>
      </c>
      <c r="U4177" s="1061">
        <v>41.4</v>
      </c>
      <c r="V4177" s="1061">
        <v>41.4</v>
      </c>
      <c r="W4177" s="1061">
        <v>41.4</v>
      </c>
    </row>
    <row r="4178" spans="1:23">
      <c r="A4178" s="908"/>
      <c r="B4178" s="1061" t="s">
        <v>234</v>
      </c>
      <c r="C4178" s="1061" t="s">
        <v>235</v>
      </c>
      <c r="D4178" s="1061" t="s">
        <v>4936</v>
      </c>
      <c r="E4178" s="1061" t="s">
        <v>6753</v>
      </c>
      <c r="F4178" s="1061" t="s">
        <v>4938</v>
      </c>
      <c r="G4178" s="1061" t="s">
        <v>1739</v>
      </c>
      <c r="H4178" s="1061" t="s">
        <v>129</v>
      </c>
      <c r="I4178" s="1061" t="s">
        <v>21</v>
      </c>
      <c r="J4178" s="1061" t="s">
        <v>7975</v>
      </c>
      <c r="K4178" s="1061" t="s">
        <v>14849</v>
      </c>
      <c r="L4178" s="1061">
        <v>24.78</v>
      </c>
      <c r="M4178" s="1061">
        <v>24.78</v>
      </c>
      <c r="N4178" s="1061">
        <v>24.78</v>
      </c>
      <c r="O4178" s="1061">
        <v>24.78</v>
      </c>
      <c r="P4178" s="1061">
        <v>24.78</v>
      </c>
      <c r="Q4178" s="1061">
        <v>24.78</v>
      </c>
      <c r="R4178" s="1061">
        <v>24.78</v>
      </c>
      <c r="S4178" s="1061">
        <v>24.78</v>
      </c>
      <c r="T4178" s="1061">
        <v>24.78</v>
      </c>
      <c r="U4178" s="1061">
        <v>24.78</v>
      </c>
      <c r="V4178" s="1061">
        <v>24.78</v>
      </c>
      <c r="W4178" s="1061">
        <v>24.78</v>
      </c>
    </row>
    <row r="4179" spans="1:23">
      <c r="A4179" s="908"/>
      <c r="B4179" s="1061" t="s">
        <v>234</v>
      </c>
      <c r="C4179" s="1061" t="s">
        <v>235</v>
      </c>
      <c r="D4179" s="1061" t="s">
        <v>4936</v>
      </c>
      <c r="E4179" s="1061" t="s">
        <v>6473</v>
      </c>
      <c r="F4179" s="1061" t="s">
        <v>4939</v>
      </c>
      <c r="G4179" s="1061" t="s">
        <v>1739</v>
      </c>
      <c r="H4179" s="1061" t="s">
        <v>129</v>
      </c>
      <c r="I4179" s="1061" t="s">
        <v>21</v>
      </c>
      <c r="J4179" s="1061" t="s">
        <v>7975</v>
      </c>
      <c r="K4179" s="1061" t="s">
        <v>14849</v>
      </c>
      <c r="L4179" s="1061">
        <v>17.5</v>
      </c>
      <c r="M4179" s="1061">
        <v>17.5</v>
      </c>
      <c r="N4179" s="1061">
        <v>17.5</v>
      </c>
      <c r="O4179" s="1061">
        <v>17.5</v>
      </c>
      <c r="P4179" s="1061">
        <v>17.5</v>
      </c>
      <c r="Q4179" s="1061">
        <v>17.5</v>
      </c>
      <c r="R4179" s="1061">
        <v>17.5</v>
      </c>
      <c r="S4179" s="1061">
        <v>17.5</v>
      </c>
      <c r="T4179" s="1061">
        <v>17.5</v>
      </c>
      <c r="U4179" s="1061">
        <v>17.5</v>
      </c>
      <c r="V4179" s="1061">
        <v>17.5</v>
      </c>
      <c r="W4179" s="1061">
        <v>17.5</v>
      </c>
    </row>
    <row r="4180" spans="1:23">
      <c r="A4180" s="908"/>
      <c r="B4180" s="1061" t="s">
        <v>234</v>
      </c>
      <c r="C4180" s="1061" t="s">
        <v>235</v>
      </c>
      <c r="D4180" s="1061" t="s">
        <v>4936</v>
      </c>
      <c r="E4180" s="1061" t="s">
        <v>6474</v>
      </c>
      <c r="F4180" s="1061" t="s">
        <v>4939</v>
      </c>
      <c r="G4180" s="1061" t="s">
        <v>1739</v>
      </c>
      <c r="H4180" s="1061" t="s">
        <v>129</v>
      </c>
      <c r="I4180" s="1061" t="s">
        <v>21</v>
      </c>
      <c r="J4180" s="1061" t="s">
        <v>7975</v>
      </c>
      <c r="K4180" s="1061" t="s">
        <v>14849</v>
      </c>
      <c r="L4180" s="1061">
        <v>17.5</v>
      </c>
      <c r="M4180" s="1061">
        <v>17.5</v>
      </c>
      <c r="N4180" s="1061">
        <v>17.5</v>
      </c>
      <c r="O4180" s="1061">
        <v>17.5</v>
      </c>
      <c r="P4180" s="1061">
        <v>17.5</v>
      </c>
      <c r="Q4180" s="1061">
        <v>17.5</v>
      </c>
      <c r="R4180" s="1061">
        <v>17.5</v>
      </c>
      <c r="S4180" s="1061">
        <v>17.5</v>
      </c>
      <c r="T4180" s="1061">
        <v>17.5</v>
      </c>
      <c r="U4180" s="1061">
        <v>17.5</v>
      </c>
      <c r="V4180" s="1061">
        <v>17.5</v>
      </c>
      <c r="W4180" s="1061">
        <v>17.5</v>
      </c>
    </row>
    <row r="4181" spans="1:23">
      <c r="A4181" s="908"/>
      <c r="B4181" s="1061" t="s">
        <v>234</v>
      </c>
      <c r="C4181" s="1061" t="s">
        <v>235</v>
      </c>
      <c r="D4181" s="1061" t="s">
        <v>4936</v>
      </c>
      <c r="E4181" s="1061" t="s">
        <v>12285</v>
      </c>
      <c r="F4181" s="1061" t="s">
        <v>4937</v>
      </c>
      <c r="G4181" s="1061" t="s">
        <v>1739</v>
      </c>
      <c r="H4181" s="1061" t="s">
        <v>129</v>
      </c>
      <c r="I4181" s="1061" t="s">
        <v>21</v>
      </c>
      <c r="J4181" s="1061" t="s">
        <v>7975</v>
      </c>
      <c r="K4181" s="1061" t="s">
        <v>14849</v>
      </c>
      <c r="L4181" s="1061">
        <v>25.6</v>
      </c>
      <c r="M4181" s="1061">
        <v>25.6</v>
      </c>
      <c r="N4181" s="1061">
        <v>25.6</v>
      </c>
      <c r="O4181" s="1061">
        <v>25.6</v>
      </c>
      <c r="P4181" s="1061">
        <v>25.6</v>
      </c>
      <c r="Q4181" s="1061">
        <v>25.6</v>
      </c>
      <c r="R4181" s="1061">
        <v>25.6</v>
      </c>
      <c r="S4181" s="1061">
        <v>25.6</v>
      </c>
      <c r="T4181" s="1061">
        <v>25.6</v>
      </c>
      <c r="U4181" s="1061">
        <v>25.6</v>
      </c>
      <c r="V4181" s="1061">
        <v>25.6</v>
      </c>
      <c r="W4181" s="1061">
        <v>25.6</v>
      </c>
    </row>
    <row r="4182" spans="1:23">
      <c r="A4182" s="908"/>
      <c r="B4182" s="1061" t="s">
        <v>234</v>
      </c>
      <c r="C4182" s="1061" t="s">
        <v>235</v>
      </c>
      <c r="D4182" s="1061" t="s">
        <v>4936</v>
      </c>
      <c r="E4182" s="1061" t="s">
        <v>6475</v>
      </c>
      <c r="F4182" s="1061" t="s">
        <v>4937</v>
      </c>
      <c r="G4182" s="1061" t="s">
        <v>1739</v>
      </c>
      <c r="H4182" s="1061" t="s">
        <v>129</v>
      </c>
      <c r="I4182" s="1061" t="s">
        <v>21</v>
      </c>
      <c r="J4182" s="1061" t="s">
        <v>7975</v>
      </c>
      <c r="K4182" s="1061" t="s">
        <v>14849</v>
      </c>
      <c r="L4182" s="1061">
        <v>20.2</v>
      </c>
      <c r="M4182" s="1061">
        <v>20.2</v>
      </c>
      <c r="N4182" s="1061">
        <v>20.2</v>
      </c>
      <c r="O4182" s="1061">
        <v>20.2</v>
      </c>
      <c r="P4182" s="1061">
        <v>20.2</v>
      </c>
      <c r="Q4182" s="1061">
        <v>20.2</v>
      </c>
      <c r="R4182" s="1061">
        <v>20.2</v>
      </c>
      <c r="S4182" s="1061">
        <v>20.2</v>
      </c>
      <c r="T4182" s="1061">
        <v>20.2</v>
      </c>
      <c r="U4182" s="1061">
        <v>20.2</v>
      </c>
      <c r="V4182" s="1061">
        <v>20.2</v>
      </c>
      <c r="W4182" s="1061">
        <v>20.2</v>
      </c>
    </row>
    <row r="4183" spans="1:23">
      <c r="A4183" s="908"/>
      <c r="B4183" s="1061" t="s">
        <v>234</v>
      </c>
      <c r="C4183" s="1061" t="s">
        <v>235</v>
      </c>
      <c r="D4183" s="1061" t="s">
        <v>4936</v>
      </c>
      <c r="E4183" s="1061" t="s">
        <v>12206</v>
      </c>
      <c r="F4183" s="1061" t="s">
        <v>4937</v>
      </c>
      <c r="G4183" s="1061" t="s">
        <v>1739</v>
      </c>
      <c r="H4183" s="1061" t="s">
        <v>129</v>
      </c>
      <c r="I4183" s="1061" t="s">
        <v>21</v>
      </c>
      <c r="J4183" s="1061" t="s">
        <v>7975</v>
      </c>
      <c r="K4183" s="1061" t="s">
        <v>14849</v>
      </c>
      <c r="L4183" s="1061">
        <v>18.600000000000001</v>
      </c>
      <c r="M4183" s="1061">
        <v>18.600000000000001</v>
      </c>
      <c r="N4183" s="1061">
        <v>18.600000000000001</v>
      </c>
      <c r="O4183" s="1061">
        <v>18.600000000000001</v>
      </c>
      <c r="P4183" s="1061">
        <v>18.600000000000001</v>
      </c>
      <c r="Q4183" s="1061">
        <v>18.600000000000001</v>
      </c>
      <c r="R4183" s="1061">
        <v>18.600000000000001</v>
      </c>
      <c r="S4183" s="1061">
        <v>18.600000000000001</v>
      </c>
      <c r="T4183" s="1061">
        <v>18.600000000000001</v>
      </c>
      <c r="U4183" s="1061">
        <v>18.600000000000001</v>
      </c>
      <c r="V4183" s="1061">
        <v>18.600000000000001</v>
      </c>
      <c r="W4183" s="1061">
        <v>18.600000000000001</v>
      </c>
    </row>
    <row r="4184" spans="1:23">
      <c r="A4184" s="908"/>
      <c r="B4184" s="1061" t="s">
        <v>234</v>
      </c>
      <c r="C4184" s="1061" t="s">
        <v>235</v>
      </c>
      <c r="D4184" s="1061" t="s">
        <v>4936</v>
      </c>
      <c r="E4184" s="1061" t="s">
        <v>6476</v>
      </c>
      <c r="F4184" s="1061" t="s">
        <v>4938</v>
      </c>
      <c r="G4184" s="1061" t="s">
        <v>1739</v>
      </c>
      <c r="H4184" s="1061" t="s">
        <v>129</v>
      </c>
      <c r="I4184" s="1061" t="s">
        <v>21</v>
      </c>
      <c r="J4184" s="1061" t="s">
        <v>7975</v>
      </c>
      <c r="K4184" s="1061" t="s">
        <v>14849</v>
      </c>
      <c r="L4184" s="1061">
        <v>18.600000000000001</v>
      </c>
      <c r="M4184" s="1061">
        <v>18.600000000000001</v>
      </c>
      <c r="N4184" s="1061">
        <v>18.600000000000001</v>
      </c>
      <c r="O4184" s="1061">
        <v>18.600000000000001</v>
      </c>
      <c r="P4184" s="1061">
        <v>18.600000000000001</v>
      </c>
      <c r="Q4184" s="1061">
        <v>18.600000000000001</v>
      </c>
      <c r="R4184" s="1061">
        <v>18.600000000000001</v>
      </c>
      <c r="S4184" s="1061">
        <v>18.600000000000001</v>
      </c>
      <c r="T4184" s="1061">
        <v>18.600000000000001</v>
      </c>
      <c r="U4184" s="1061">
        <v>18.600000000000001</v>
      </c>
      <c r="V4184" s="1061">
        <v>18.600000000000001</v>
      </c>
      <c r="W4184" s="1061">
        <v>18.600000000000001</v>
      </c>
    </row>
    <row r="4185" spans="1:23">
      <c r="A4185" s="908"/>
      <c r="B4185" s="1061" t="s">
        <v>234</v>
      </c>
      <c r="C4185" s="1061" t="s">
        <v>235</v>
      </c>
      <c r="D4185" s="1061" t="s">
        <v>4936</v>
      </c>
      <c r="E4185" s="1061" t="s">
        <v>12286</v>
      </c>
      <c r="F4185" s="1061" t="s">
        <v>4938</v>
      </c>
      <c r="G4185" s="1061" t="s">
        <v>1739</v>
      </c>
      <c r="H4185" s="1061" t="s">
        <v>129</v>
      </c>
      <c r="I4185" s="1061" t="s">
        <v>21</v>
      </c>
      <c r="J4185" s="1061" t="s">
        <v>7975</v>
      </c>
      <c r="K4185" s="1061" t="s">
        <v>14849</v>
      </c>
      <c r="L4185" s="1061">
        <v>23.7</v>
      </c>
      <c r="M4185" s="1061">
        <v>23.7</v>
      </c>
      <c r="N4185" s="1061">
        <v>23.7</v>
      </c>
      <c r="O4185" s="1061">
        <v>23.7</v>
      </c>
      <c r="P4185" s="1061">
        <v>23.7</v>
      </c>
      <c r="Q4185" s="1061">
        <v>23.7</v>
      </c>
      <c r="R4185" s="1061">
        <v>23.7</v>
      </c>
      <c r="S4185" s="1061">
        <v>23.7</v>
      </c>
      <c r="T4185" s="1061">
        <v>23.7</v>
      </c>
      <c r="U4185" s="1061">
        <v>23.7</v>
      </c>
      <c r="V4185" s="1061">
        <v>23.7</v>
      </c>
      <c r="W4185" s="1061">
        <v>23.7</v>
      </c>
    </row>
    <row r="4186" spans="1:23">
      <c r="A4186" s="908"/>
      <c r="B4186" s="1061" t="s">
        <v>234</v>
      </c>
      <c r="C4186" s="1061" t="s">
        <v>235</v>
      </c>
      <c r="D4186" s="1061" t="s">
        <v>4604</v>
      </c>
      <c r="E4186" s="1061" t="s">
        <v>6929</v>
      </c>
      <c r="F4186" s="1061" t="s">
        <v>4604</v>
      </c>
      <c r="G4186" s="1061" t="s">
        <v>1739</v>
      </c>
      <c r="H4186" s="1061" t="s">
        <v>129</v>
      </c>
      <c r="I4186" s="1061" t="s">
        <v>21</v>
      </c>
      <c r="J4186" s="1061" t="s">
        <v>7975</v>
      </c>
      <c r="K4186" s="1061" t="s">
        <v>14849</v>
      </c>
      <c r="L4186" s="1061">
        <v>92.35</v>
      </c>
      <c r="M4186" s="1061">
        <v>92.35</v>
      </c>
      <c r="N4186" s="1061">
        <v>92.35</v>
      </c>
      <c r="O4186" s="1061">
        <v>92.35</v>
      </c>
      <c r="P4186" s="1061">
        <v>92.35</v>
      </c>
      <c r="Q4186" s="1061">
        <v>92.35</v>
      </c>
      <c r="R4186" s="1061">
        <v>92.35</v>
      </c>
      <c r="S4186" s="1061">
        <v>92.35</v>
      </c>
      <c r="T4186" s="1061">
        <v>92.35</v>
      </c>
      <c r="U4186" s="1061">
        <v>92.35</v>
      </c>
      <c r="V4186" s="1061">
        <v>92.35</v>
      </c>
      <c r="W4186" s="1061">
        <v>92.35</v>
      </c>
    </row>
    <row r="4187" spans="1:23">
      <c r="A4187" s="908"/>
      <c r="B4187" s="1061" t="s">
        <v>234</v>
      </c>
      <c r="C4187" s="1061" t="s">
        <v>235</v>
      </c>
      <c r="D4187" s="1061" t="s">
        <v>4632</v>
      </c>
      <c r="E4187" s="1061" t="s">
        <v>6113</v>
      </c>
      <c r="F4187" s="1061" t="s">
        <v>6095</v>
      </c>
      <c r="G4187" s="1061" t="s">
        <v>1739</v>
      </c>
      <c r="H4187" s="1061" t="s">
        <v>129</v>
      </c>
      <c r="I4187" s="1061" t="s">
        <v>21</v>
      </c>
      <c r="J4187" s="1061" t="s">
        <v>7975</v>
      </c>
      <c r="K4187" s="1061" t="s">
        <v>14849</v>
      </c>
      <c r="L4187" s="1061">
        <v>40.29</v>
      </c>
      <c r="M4187" s="1061">
        <v>40.29</v>
      </c>
      <c r="N4187" s="1061">
        <v>40.29</v>
      </c>
      <c r="O4187" s="1061">
        <v>40.29</v>
      </c>
      <c r="P4187" s="1061">
        <v>40.29</v>
      </c>
      <c r="Q4187" s="1061">
        <v>40.29</v>
      </c>
      <c r="R4187" s="1061">
        <v>40.29</v>
      </c>
      <c r="S4187" s="1061">
        <v>40.29</v>
      </c>
      <c r="T4187" s="1061">
        <v>40.29</v>
      </c>
      <c r="U4187" s="1061">
        <v>40.29</v>
      </c>
      <c r="V4187" s="1061">
        <v>40.29</v>
      </c>
      <c r="W4187" s="1061">
        <v>40.29</v>
      </c>
    </row>
    <row r="4188" spans="1:23">
      <c r="A4188" s="908"/>
      <c r="B4188" s="1061" t="s">
        <v>234</v>
      </c>
      <c r="C4188" s="1061" t="s">
        <v>235</v>
      </c>
      <c r="D4188" s="1061" t="s">
        <v>4384</v>
      </c>
      <c r="E4188" s="1061" t="s">
        <v>14872</v>
      </c>
      <c r="F4188" s="1061" t="s">
        <v>4941</v>
      </c>
      <c r="G4188" s="1061" t="s">
        <v>1739</v>
      </c>
      <c r="H4188" s="1061" t="s">
        <v>129</v>
      </c>
      <c r="I4188" s="1061" t="s">
        <v>21</v>
      </c>
      <c r="J4188" s="1061" t="s">
        <v>7975</v>
      </c>
      <c r="K4188" s="1061" t="s">
        <v>14849</v>
      </c>
      <c r="L4188" s="1061">
        <v>37.58</v>
      </c>
      <c r="M4188" s="1061">
        <v>37.58</v>
      </c>
      <c r="N4188" s="1061">
        <v>37.58</v>
      </c>
      <c r="O4188" s="1061">
        <v>37.58</v>
      </c>
      <c r="P4188" s="1061">
        <v>37.58</v>
      </c>
      <c r="Q4188" s="1061">
        <v>37.58</v>
      </c>
      <c r="R4188" s="1061">
        <v>37.58</v>
      </c>
      <c r="S4188" s="1061">
        <v>37.58</v>
      </c>
      <c r="T4188" s="1061">
        <v>37.58</v>
      </c>
      <c r="U4188" s="1061">
        <v>37.58</v>
      </c>
      <c r="V4188" s="1061">
        <v>37.58</v>
      </c>
      <c r="W4188" s="1061">
        <v>37.58</v>
      </c>
    </row>
    <row r="4189" spans="1:23">
      <c r="A4189" s="908"/>
      <c r="B4189" s="1061" t="s">
        <v>234</v>
      </c>
      <c r="C4189" s="1061" t="s">
        <v>235</v>
      </c>
      <c r="D4189" s="1061" t="s">
        <v>239</v>
      </c>
      <c r="E4189" s="1061" t="s">
        <v>14873</v>
      </c>
      <c r="F4189" s="1061" t="s">
        <v>4604</v>
      </c>
      <c r="G4189" s="1061" t="s">
        <v>1739</v>
      </c>
      <c r="H4189" s="1061" t="s">
        <v>129</v>
      </c>
      <c r="I4189" s="1061" t="s">
        <v>21</v>
      </c>
      <c r="J4189" s="1061" t="s">
        <v>7975</v>
      </c>
      <c r="K4189" s="1061" t="s">
        <v>14849</v>
      </c>
      <c r="L4189" s="1061">
        <v>46.97</v>
      </c>
      <c r="M4189" s="1061">
        <v>46.97</v>
      </c>
      <c r="N4189" s="1061">
        <v>46.97</v>
      </c>
      <c r="O4189" s="1061">
        <v>46.97</v>
      </c>
      <c r="P4189" s="1061">
        <v>46.97</v>
      </c>
      <c r="Q4189" s="1061">
        <v>46.97</v>
      </c>
      <c r="R4189" s="1061">
        <v>46.97</v>
      </c>
      <c r="S4189" s="1061">
        <v>46.97</v>
      </c>
      <c r="T4189" s="1061">
        <v>46.97</v>
      </c>
      <c r="U4189" s="1061">
        <v>46.97</v>
      </c>
      <c r="V4189" s="1061">
        <v>46.97</v>
      </c>
      <c r="W4189" s="1061">
        <v>46.97</v>
      </c>
    </row>
    <row r="4190" spans="1:23">
      <c r="A4190" s="908"/>
      <c r="B4190" s="1061" t="s">
        <v>234</v>
      </c>
      <c r="C4190" s="1061" t="s">
        <v>235</v>
      </c>
      <c r="D4190" s="1061" t="s">
        <v>4632</v>
      </c>
      <c r="E4190" s="1061" t="s">
        <v>14874</v>
      </c>
      <c r="F4190" s="1061" t="s">
        <v>6095</v>
      </c>
      <c r="G4190" s="1061" t="s">
        <v>1739</v>
      </c>
      <c r="H4190" s="1061" t="s">
        <v>129</v>
      </c>
      <c r="I4190" s="1061" t="s">
        <v>21</v>
      </c>
      <c r="J4190" s="1061" t="s">
        <v>7975</v>
      </c>
      <c r="K4190" s="1061" t="s">
        <v>14849</v>
      </c>
      <c r="L4190" s="1061">
        <v>39.42</v>
      </c>
      <c r="M4190" s="1061">
        <v>39.42</v>
      </c>
      <c r="N4190" s="1061">
        <v>39.42</v>
      </c>
      <c r="O4190" s="1061">
        <v>39.42</v>
      </c>
      <c r="P4190" s="1061">
        <v>39.42</v>
      </c>
      <c r="Q4190" s="1061">
        <v>39.42</v>
      </c>
      <c r="R4190" s="1061">
        <v>39.42</v>
      </c>
      <c r="S4190" s="1061">
        <v>39.42</v>
      </c>
      <c r="T4190" s="1061">
        <v>39.42</v>
      </c>
      <c r="U4190" s="1061">
        <v>39.42</v>
      </c>
      <c r="V4190" s="1061">
        <v>39.42</v>
      </c>
      <c r="W4190" s="1061">
        <v>39.42</v>
      </c>
    </row>
    <row r="4191" spans="1:23">
      <c r="A4191" s="908"/>
      <c r="B4191" s="1061" t="s">
        <v>234</v>
      </c>
      <c r="C4191" s="1061" t="s">
        <v>235</v>
      </c>
      <c r="D4191" s="1061" t="s">
        <v>4970</v>
      </c>
      <c r="E4191" s="1061" t="s">
        <v>14875</v>
      </c>
      <c r="F4191" s="1061" t="s">
        <v>5117</v>
      </c>
      <c r="G4191" s="1061" t="s">
        <v>1739</v>
      </c>
      <c r="H4191" s="1061" t="s">
        <v>129</v>
      </c>
      <c r="I4191" s="1061" t="s">
        <v>21</v>
      </c>
      <c r="J4191" s="1061" t="s">
        <v>7975</v>
      </c>
      <c r="K4191" s="1061" t="s">
        <v>14849</v>
      </c>
      <c r="L4191" s="1061">
        <v>25.43</v>
      </c>
      <c r="M4191" s="1061">
        <v>25.43</v>
      </c>
      <c r="N4191" s="1061">
        <v>25.43</v>
      </c>
      <c r="O4191" s="1061">
        <v>25.43</v>
      </c>
      <c r="P4191" s="1061">
        <v>25.43</v>
      </c>
      <c r="Q4191" s="1061">
        <v>25.43</v>
      </c>
      <c r="R4191" s="1061">
        <v>25.43</v>
      </c>
      <c r="S4191" s="1061">
        <v>25.43</v>
      </c>
      <c r="T4191" s="1061">
        <v>25.43</v>
      </c>
      <c r="U4191" s="1061">
        <v>25.43</v>
      </c>
      <c r="V4191" s="1061">
        <v>25.43</v>
      </c>
      <c r="W4191" s="1061">
        <v>25.43</v>
      </c>
    </row>
    <row r="4192" spans="1:23">
      <c r="A4192" s="908"/>
      <c r="B4192" s="1061" t="s">
        <v>234</v>
      </c>
      <c r="C4192" s="1061" t="s">
        <v>235</v>
      </c>
      <c r="D4192" s="1061" t="s">
        <v>4936</v>
      </c>
      <c r="E4192" s="1061" t="s">
        <v>14876</v>
      </c>
      <c r="F4192" s="1061" t="s">
        <v>4938</v>
      </c>
      <c r="G4192" s="1061" t="s">
        <v>1739</v>
      </c>
      <c r="H4192" s="1061" t="s">
        <v>129</v>
      </c>
      <c r="I4192" s="1061" t="s">
        <v>21</v>
      </c>
      <c r="J4192" s="1061" t="s">
        <v>7975</v>
      </c>
      <c r="K4192" s="1061" t="s">
        <v>14849</v>
      </c>
      <c r="L4192" s="1061">
        <v>23.44</v>
      </c>
      <c r="M4192" s="1061">
        <v>23.44</v>
      </c>
      <c r="N4192" s="1061">
        <v>23.44</v>
      </c>
      <c r="O4192" s="1061">
        <v>23.44</v>
      </c>
      <c r="P4192" s="1061">
        <v>23.44</v>
      </c>
      <c r="Q4192" s="1061">
        <v>23.44</v>
      </c>
      <c r="R4192" s="1061">
        <v>23.44</v>
      </c>
      <c r="S4192" s="1061">
        <v>23.44</v>
      </c>
      <c r="T4192" s="1061">
        <v>23.44</v>
      </c>
      <c r="U4192" s="1061">
        <v>23.44</v>
      </c>
      <c r="V4192" s="1061">
        <v>23.44</v>
      </c>
      <c r="W4192" s="1061">
        <v>23.44</v>
      </c>
    </row>
    <row r="4193" spans="1:23">
      <c r="A4193" s="908"/>
      <c r="B4193" s="1061" t="s">
        <v>234</v>
      </c>
      <c r="C4193" s="1061" t="s">
        <v>235</v>
      </c>
      <c r="D4193" s="1061" t="s">
        <v>4936</v>
      </c>
      <c r="E4193" s="1061" t="s">
        <v>14604</v>
      </c>
      <c r="F4193" s="1061" t="s">
        <v>4939</v>
      </c>
      <c r="G4193" s="1061" t="s">
        <v>1739</v>
      </c>
      <c r="H4193" s="1061" t="s">
        <v>129</v>
      </c>
      <c r="I4193" s="1061" t="s">
        <v>21</v>
      </c>
      <c r="J4193" s="1061" t="s">
        <v>7975</v>
      </c>
      <c r="K4193" s="1061" t="s">
        <v>14849</v>
      </c>
      <c r="L4193" s="1061">
        <v>24.15</v>
      </c>
      <c r="M4193" s="1061">
        <v>24.15</v>
      </c>
      <c r="N4193" s="1061">
        <v>24.15</v>
      </c>
      <c r="O4193" s="1061">
        <v>24.15</v>
      </c>
      <c r="P4193" s="1061">
        <v>24.15</v>
      </c>
      <c r="Q4193" s="1061">
        <v>24.15</v>
      </c>
      <c r="R4193" s="1061">
        <v>24.15</v>
      </c>
      <c r="S4193" s="1061">
        <v>24.15</v>
      </c>
      <c r="T4193" s="1061">
        <v>24.15</v>
      </c>
      <c r="U4193" s="1061">
        <v>24.15</v>
      </c>
      <c r="V4193" s="1061">
        <v>24.15</v>
      </c>
      <c r="W4193" s="1061">
        <v>24.15</v>
      </c>
    </row>
    <row r="4194" spans="1:23">
      <c r="A4194" s="908"/>
      <c r="B4194" s="1061" t="s">
        <v>234</v>
      </c>
      <c r="C4194" s="1061" t="s">
        <v>235</v>
      </c>
      <c r="D4194" s="1061" t="s">
        <v>4384</v>
      </c>
      <c r="E4194" s="1061" t="s">
        <v>6114</v>
      </c>
      <c r="F4194" s="1061" t="s">
        <v>4941</v>
      </c>
      <c r="G4194" s="1061" t="s">
        <v>1739</v>
      </c>
      <c r="H4194" s="1061" t="s">
        <v>129</v>
      </c>
      <c r="I4194" s="1061" t="s">
        <v>21</v>
      </c>
      <c r="J4194" s="1061" t="s">
        <v>7975</v>
      </c>
      <c r="K4194" s="1061" t="s">
        <v>14849</v>
      </c>
      <c r="L4194" s="1061">
        <v>35.79</v>
      </c>
      <c r="M4194" s="1061">
        <v>35.79</v>
      </c>
      <c r="N4194" s="1061">
        <v>35.79</v>
      </c>
      <c r="O4194" s="1061">
        <v>35.79</v>
      </c>
      <c r="P4194" s="1061">
        <v>35.79</v>
      </c>
      <c r="Q4194" s="1061">
        <v>35.79</v>
      </c>
      <c r="R4194" s="1061">
        <v>35.79</v>
      </c>
      <c r="S4194" s="1061">
        <v>35.79</v>
      </c>
      <c r="T4194" s="1061">
        <v>35.79</v>
      </c>
      <c r="U4194" s="1061">
        <v>35.79</v>
      </c>
      <c r="V4194" s="1061">
        <v>35.79</v>
      </c>
      <c r="W4194" s="1061">
        <v>35.79</v>
      </c>
    </row>
    <row r="4195" spans="1:23">
      <c r="A4195" s="908"/>
      <c r="B4195" s="1061" t="s">
        <v>234</v>
      </c>
      <c r="C4195" s="1061" t="s">
        <v>235</v>
      </c>
      <c r="D4195" s="1061" t="s">
        <v>4936</v>
      </c>
      <c r="E4195" s="1061" t="s">
        <v>6477</v>
      </c>
      <c r="F4195" s="1061" t="s">
        <v>4939</v>
      </c>
      <c r="G4195" s="1061" t="s">
        <v>1739</v>
      </c>
      <c r="H4195" s="1061" t="s">
        <v>129</v>
      </c>
      <c r="I4195" s="1061" t="s">
        <v>21</v>
      </c>
      <c r="J4195" s="1061" t="s">
        <v>7975</v>
      </c>
      <c r="K4195" s="1061" t="s">
        <v>14849</v>
      </c>
      <c r="L4195" s="1061">
        <v>23</v>
      </c>
      <c r="M4195" s="1061">
        <v>23</v>
      </c>
      <c r="N4195" s="1061">
        <v>23</v>
      </c>
      <c r="O4195" s="1061">
        <v>23</v>
      </c>
      <c r="P4195" s="1061">
        <v>23</v>
      </c>
      <c r="Q4195" s="1061">
        <v>23</v>
      </c>
      <c r="R4195" s="1061">
        <v>23</v>
      </c>
      <c r="S4195" s="1061">
        <v>23</v>
      </c>
      <c r="T4195" s="1061">
        <v>23</v>
      </c>
      <c r="U4195" s="1061">
        <v>23</v>
      </c>
      <c r="V4195" s="1061">
        <v>23</v>
      </c>
      <c r="W4195" s="1061">
        <v>23</v>
      </c>
    </row>
    <row r="4196" spans="1:23">
      <c r="A4196" s="908"/>
      <c r="B4196" s="1061" t="s">
        <v>234</v>
      </c>
      <c r="C4196" s="1061" t="s">
        <v>235</v>
      </c>
      <c r="D4196" s="1061" t="s">
        <v>4936</v>
      </c>
      <c r="E4196" s="1061" t="s">
        <v>6478</v>
      </c>
      <c r="F4196" s="1061" t="s">
        <v>4937</v>
      </c>
      <c r="G4196" s="1061" t="s">
        <v>1739</v>
      </c>
      <c r="H4196" s="1061" t="s">
        <v>129</v>
      </c>
      <c r="I4196" s="1061" t="s">
        <v>21</v>
      </c>
      <c r="J4196" s="1061" t="s">
        <v>7975</v>
      </c>
      <c r="K4196" s="1061" t="s">
        <v>14849</v>
      </c>
      <c r="L4196" s="1061">
        <v>12.8</v>
      </c>
      <c r="M4196" s="1061">
        <v>12.8</v>
      </c>
      <c r="N4196" s="1061">
        <v>12.8</v>
      </c>
      <c r="O4196" s="1061">
        <v>12.8</v>
      </c>
      <c r="P4196" s="1061">
        <v>12.8</v>
      </c>
      <c r="Q4196" s="1061">
        <v>12.8</v>
      </c>
      <c r="R4196" s="1061">
        <v>12.8</v>
      </c>
      <c r="S4196" s="1061">
        <v>12.8</v>
      </c>
      <c r="T4196" s="1061">
        <v>12.8</v>
      </c>
      <c r="U4196" s="1061">
        <v>12.8</v>
      </c>
      <c r="V4196" s="1061">
        <v>12.8</v>
      </c>
      <c r="W4196" s="1061">
        <v>12.8</v>
      </c>
    </row>
    <row r="4197" spans="1:23">
      <c r="A4197" s="908"/>
      <c r="B4197" s="1061" t="s">
        <v>234</v>
      </c>
      <c r="C4197" s="1061" t="s">
        <v>235</v>
      </c>
      <c r="D4197" s="1061" t="s">
        <v>4936</v>
      </c>
      <c r="E4197" s="1061" t="s">
        <v>6479</v>
      </c>
      <c r="F4197" s="1061" t="s">
        <v>4938</v>
      </c>
      <c r="G4197" s="1061" t="s">
        <v>1739</v>
      </c>
      <c r="H4197" s="1061" t="s">
        <v>129</v>
      </c>
      <c r="I4197" s="1061" t="s">
        <v>21</v>
      </c>
      <c r="J4197" s="1061" t="s">
        <v>7975</v>
      </c>
      <c r="K4197" s="1061" t="s">
        <v>14849</v>
      </c>
      <c r="L4197" s="1061">
        <v>18.600000000000001</v>
      </c>
      <c r="M4197" s="1061">
        <v>18.600000000000001</v>
      </c>
      <c r="N4197" s="1061">
        <v>18.600000000000001</v>
      </c>
      <c r="O4197" s="1061">
        <v>18.600000000000001</v>
      </c>
      <c r="P4197" s="1061">
        <v>18.600000000000001</v>
      </c>
      <c r="Q4197" s="1061">
        <v>18.600000000000001</v>
      </c>
      <c r="R4197" s="1061">
        <v>18.600000000000001</v>
      </c>
      <c r="S4197" s="1061">
        <v>18.600000000000001</v>
      </c>
      <c r="T4197" s="1061">
        <v>18.600000000000001</v>
      </c>
      <c r="U4197" s="1061">
        <v>18.600000000000001</v>
      </c>
      <c r="V4197" s="1061">
        <v>18.600000000000001</v>
      </c>
      <c r="W4197" s="1061">
        <v>18.600000000000001</v>
      </c>
    </row>
    <row r="4198" spans="1:23">
      <c r="A4198" s="908"/>
      <c r="B4198" s="1061" t="s">
        <v>234</v>
      </c>
      <c r="C4198" s="1061" t="s">
        <v>235</v>
      </c>
      <c r="D4198" s="1061" t="s">
        <v>4936</v>
      </c>
      <c r="E4198" s="1061" t="s">
        <v>14410</v>
      </c>
      <c r="F4198" s="1061" t="s">
        <v>4938</v>
      </c>
      <c r="G4198" s="1061" t="s">
        <v>1739</v>
      </c>
      <c r="H4198" s="1061" t="s">
        <v>129</v>
      </c>
      <c r="I4198" s="1061" t="s">
        <v>21</v>
      </c>
      <c r="J4198" s="1061" t="s">
        <v>7975</v>
      </c>
      <c r="K4198" s="1061" t="s">
        <v>14849</v>
      </c>
      <c r="L4198" s="1061">
        <v>27.3</v>
      </c>
      <c r="M4198" s="1061">
        <v>27.3</v>
      </c>
      <c r="N4198" s="1061">
        <v>27.3</v>
      </c>
      <c r="O4198" s="1061">
        <v>27.3</v>
      </c>
      <c r="P4198" s="1061">
        <v>27.3</v>
      </c>
      <c r="Q4198" s="1061">
        <v>27.3</v>
      </c>
      <c r="R4198" s="1061">
        <v>27.3</v>
      </c>
      <c r="S4198" s="1061">
        <v>27.3</v>
      </c>
      <c r="T4198" s="1061">
        <v>27.3</v>
      </c>
      <c r="U4198" s="1061">
        <v>27.3</v>
      </c>
      <c r="V4198" s="1061">
        <v>27.3</v>
      </c>
      <c r="W4198" s="1061">
        <v>27.3</v>
      </c>
    </row>
    <row r="4199" spans="1:23">
      <c r="A4199" s="908"/>
      <c r="B4199" s="1061" t="s">
        <v>234</v>
      </c>
      <c r="C4199" s="1061" t="s">
        <v>235</v>
      </c>
      <c r="D4199" s="1061" t="s">
        <v>4936</v>
      </c>
      <c r="E4199" s="1061" t="s">
        <v>14461</v>
      </c>
      <c r="F4199" s="1061" t="s">
        <v>4937</v>
      </c>
      <c r="G4199" s="1061" t="s">
        <v>1739</v>
      </c>
      <c r="H4199" s="1061" t="s">
        <v>129</v>
      </c>
      <c r="I4199" s="1061" t="s">
        <v>21</v>
      </c>
      <c r="J4199" s="1061" t="s">
        <v>7975</v>
      </c>
      <c r="K4199" s="1061" t="s">
        <v>14849</v>
      </c>
      <c r="L4199" s="1061">
        <v>21.21</v>
      </c>
      <c r="M4199" s="1061">
        <v>21.21</v>
      </c>
      <c r="N4199" s="1061">
        <v>21.21</v>
      </c>
      <c r="O4199" s="1061">
        <v>21.21</v>
      </c>
      <c r="P4199" s="1061">
        <v>21.21</v>
      </c>
      <c r="Q4199" s="1061">
        <v>21.21</v>
      </c>
      <c r="R4199" s="1061">
        <v>21.21</v>
      </c>
      <c r="S4199" s="1061">
        <v>21.21</v>
      </c>
      <c r="T4199" s="1061">
        <v>21.21</v>
      </c>
      <c r="U4199" s="1061">
        <v>21.21</v>
      </c>
      <c r="V4199" s="1061">
        <v>21.21</v>
      </c>
      <c r="W4199" s="1061">
        <v>21.21</v>
      </c>
    </row>
    <row r="4200" spans="1:23">
      <c r="A4200" s="908"/>
      <c r="B4200" s="1061" t="s">
        <v>234</v>
      </c>
      <c r="C4200" s="1061" t="s">
        <v>235</v>
      </c>
      <c r="D4200" s="1061" t="s">
        <v>4936</v>
      </c>
      <c r="E4200" s="1061" t="s">
        <v>6480</v>
      </c>
      <c r="F4200" s="1061" t="s">
        <v>4939</v>
      </c>
      <c r="G4200" s="1061" t="s">
        <v>1739</v>
      </c>
      <c r="H4200" s="1061" t="s">
        <v>129</v>
      </c>
      <c r="I4200" s="1061" t="s">
        <v>21</v>
      </c>
      <c r="J4200" s="1061" t="s">
        <v>7975</v>
      </c>
      <c r="K4200" s="1061" t="s">
        <v>14849</v>
      </c>
      <c r="L4200" s="1061">
        <v>23</v>
      </c>
      <c r="M4200" s="1061">
        <v>23</v>
      </c>
      <c r="N4200" s="1061">
        <v>23</v>
      </c>
      <c r="O4200" s="1061">
        <v>23</v>
      </c>
      <c r="P4200" s="1061">
        <v>23</v>
      </c>
      <c r="Q4200" s="1061">
        <v>23</v>
      </c>
      <c r="R4200" s="1061">
        <v>23</v>
      </c>
      <c r="S4200" s="1061">
        <v>23</v>
      </c>
      <c r="T4200" s="1061">
        <v>23</v>
      </c>
      <c r="U4200" s="1061">
        <v>23</v>
      </c>
      <c r="V4200" s="1061">
        <v>23</v>
      </c>
      <c r="W4200" s="1061">
        <v>23</v>
      </c>
    </row>
    <row r="4201" spans="1:23">
      <c r="A4201" s="908"/>
      <c r="B4201" s="1061" t="s">
        <v>234</v>
      </c>
      <c r="C4201" s="1061" t="s">
        <v>235</v>
      </c>
      <c r="D4201" s="1061" t="s">
        <v>4936</v>
      </c>
      <c r="E4201" s="1061" t="s">
        <v>6481</v>
      </c>
      <c r="F4201" s="1061" t="s">
        <v>4938</v>
      </c>
      <c r="G4201" s="1061" t="s">
        <v>1739</v>
      </c>
      <c r="H4201" s="1061" t="s">
        <v>129</v>
      </c>
      <c r="I4201" s="1061" t="s">
        <v>21</v>
      </c>
      <c r="J4201" s="1061" t="s">
        <v>7975</v>
      </c>
      <c r="K4201" s="1061" t="s">
        <v>14849</v>
      </c>
      <c r="L4201" s="1061">
        <v>18.600000000000001</v>
      </c>
      <c r="M4201" s="1061">
        <v>18.600000000000001</v>
      </c>
      <c r="N4201" s="1061">
        <v>18.600000000000001</v>
      </c>
      <c r="O4201" s="1061">
        <v>18.600000000000001</v>
      </c>
      <c r="P4201" s="1061">
        <v>18.600000000000001</v>
      </c>
      <c r="Q4201" s="1061">
        <v>18.600000000000001</v>
      </c>
      <c r="R4201" s="1061">
        <v>18.600000000000001</v>
      </c>
      <c r="S4201" s="1061">
        <v>18.600000000000001</v>
      </c>
      <c r="T4201" s="1061">
        <v>18.600000000000001</v>
      </c>
      <c r="U4201" s="1061">
        <v>18.600000000000001</v>
      </c>
      <c r="V4201" s="1061">
        <v>18.600000000000001</v>
      </c>
      <c r="W4201" s="1061">
        <v>18.600000000000001</v>
      </c>
    </row>
    <row r="4202" spans="1:23">
      <c r="A4202" s="908"/>
      <c r="B4202" s="1061" t="s">
        <v>234</v>
      </c>
      <c r="C4202" s="1061" t="s">
        <v>235</v>
      </c>
      <c r="D4202" s="1061" t="s">
        <v>4936</v>
      </c>
      <c r="E4202" s="1061" t="s">
        <v>6482</v>
      </c>
      <c r="F4202" s="1061" t="s">
        <v>4939</v>
      </c>
      <c r="G4202" s="1061" t="s">
        <v>1739</v>
      </c>
      <c r="H4202" s="1061" t="s">
        <v>129</v>
      </c>
      <c r="I4202" s="1061" t="s">
        <v>21</v>
      </c>
      <c r="J4202" s="1061" t="s">
        <v>7975</v>
      </c>
      <c r="K4202" s="1061" t="s">
        <v>14849</v>
      </c>
      <c r="L4202" s="1061">
        <v>23</v>
      </c>
      <c r="M4202" s="1061">
        <v>23</v>
      </c>
      <c r="N4202" s="1061">
        <v>23</v>
      </c>
      <c r="O4202" s="1061">
        <v>23</v>
      </c>
      <c r="P4202" s="1061">
        <v>23</v>
      </c>
      <c r="Q4202" s="1061">
        <v>23</v>
      </c>
      <c r="R4202" s="1061">
        <v>23</v>
      </c>
      <c r="S4202" s="1061">
        <v>23</v>
      </c>
      <c r="T4202" s="1061">
        <v>23</v>
      </c>
      <c r="U4202" s="1061">
        <v>23</v>
      </c>
      <c r="V4202" s="1061">
        <v>23</v>
      </c>
      <c r="W4202" s="1061">
        <v>23</v>
      </c>
    </row>
    <row r="4203" spans="1:23">
      <c r="A4203" s="908"/>
      <c r="B4203" s="1061" t="s">
        <v>234</v>
      </c>
      <c r="C4203" s="1061" t="s">
        <v>235</v>
      </c>
      <c r="D4203" s="1061" t="s">
        <v>4936</v>
      </c>
      <c r="E4203" s="1061" t="s">
        <v>6483</v>
      </c>
      <c r="F4203" s="1061" t="s">
        <v>4937</v>
      </c>
      <c r="G4203" s="1061" t="s">
        <v>1739</v>
      </c>
      <c r="H4203" s="1061" t="s">
        <v>129</v>
      </c>
      <c r="I4203" s="1061" t="s">
        <v>21</v>
      </c>
      <c r="J4203" s="1061" t="s">
        <v>7975</v>
      </c>
      <c r="K4203" s="1061" t="s">
        <v>14849</v>
      </c>
      <c r="L4203" s="1061">
        <v>58.51</v>
      </c>
      <c r="M4203" s="1061">
        <v>58.51</v>
      </c>
      <c r="N4203" s="1061">
        <v>58.51</v>
      </c>
      <c r="O4203" s="1061">
        <v>58.51</v>
      </c>
      <c r="P4203" s="1061">
        <v>58.51</v>
      </c>
      <c r="Q4203" s="1061">
        <v>58.51</v>
      </c>
      <c r="R4203" s="1061">
        <v>58.51</v>
      </c>
      <c r="S4203" s="1061">
        <v>58.51</v>
      </c>
      <c r="T4203" s="1061">
        <v>58.51</v>
      </c>
      <c r="U4203" s="1061">
        <v>58.51</v>
      </c>
      <c r="V4203" s="1061">
        <v>58.51</v>
      </c>
      <c r="W4203" s="1061">
        <v>58.51</v>
      </c>
    </row>
    <row r="4204" spans="1:23">
      <c r="A4204" s="908"/>
      <c r="B4204" s="1061" t="s">
        <v>234</v>
      </c>
      <c r="C4204" s="1061" t="s">
        <v>235</v>
      </c>
      <c r="D4204" s="1061" t="s">
        <v>4936</v>
      </c>
      <c r="E4204" s="1061" t="s">
        <v>6484</v>
      </c>
      <c r="F4204" s="1061" t="s">
        <v>4938</v>
      </c>
      <c r="G4204" s="1061" t="s">
        <v>1739</v>
      </c>
      <c r="H4204" s="1061" t="s">
        <v>129</v>
      </c>
      <c r="I4204" s="1061" t="s">
        <v>21</v>
      </c>
      <c r="J4204" s="1061" t="s">
        <v>7975</v>
      </c>
      <c r="K4204" s="1061" t="s">
        <v>14849</v>
      </c>
      <c r="L4204" s="1061">
        <v>37.5</v>
      </c>
      <c r="M4204" s="1061">
        <v>37.5</v>
      </c>
      <c r="N4204" s="1061">
        <v>37.5</v>
      </c>
      <c r="O4204" s="1061">
        <v>37.5</v>
      </c>
      <c r="P4204" s="1061">
        <v>37.5</v>
      </c>
      <c r="Q4204" s="1061">
        <v>37.5</v>
      </c>
      <c r="R4204" s="1061">
        <v>37.5</v>
      </c>
      <c r="S4204" s="1061">
        <v>37.5</v>
      </c>
      <c r="T4204" s="1061">
        <v>37.5</v>
      </c>
      <c r="U4204" s="1061">
        <v>37.5</v>
      </c>
      <c r="V4204" s="1061">
        <v>37.5</v>
      </c>
      <c r="W4204" s="1061">
        <v>37.5</v>
      </c>
    </row>
    <row r="4205" spans="1:23">
      <c r="A4205" s="908"/>
      <c r="B4205" s="1061" t="s">
        <v>234</v>
      </c>
      <c r="C4205" s="1061" t="s">
        <v>235</v>
      </c>
      <c r="D4205" s="1061" t="s">
        <v>4632</v>
      </c>
      <c r="E4205" s="1061" t="s">
        <v>6115</v>
      </c>
      <c r="F4205" s="1061" t="s">
        <v>6095</v>
      </c>
      <c r="G4205" s="1061" t="s">
        <v>1739</v>
      </c>
      <c r="H4205" s="1061" t="s">
        <v>129</v>
      </c>
      <c r="I4205" s="1061" t="s">
        <v>21</v>
      </c>
      <c r="J4205" s="1061" t="s">
        <v>7975</v>
      </c>
      <c r="K4205" s="1061" t="s">
        <v>14849</v>
      </c>
      <c r="L4205" s="1061">
        <v>39.42</v>
      </c>
      <c r="M4205" s="1061">
        <v>39.42</v>
      </c>
      <c r="N4205" s="1061">
        <v>39.42</v>
      </c>
      <c r="O4205" s="1061">
        <v>39.42</v>
      </c>
      <c r="P4205" s="1061">
        <v>39.42</v>
      </c>
      <c r="Q4205" s="1061">
        <v>39.42</v>
      </c>
      <c r="R4205" s="1061">
        <v>39.42</v>
      </c>
      <c r="S4205" s="1061">
        <v>39.42</v>
      </c>
      <c r="T4205" s="1061">
        <v>39.42</v>
      </c>
      <c r="U4205" s="1061">
        <v>39.42</v>
      </c>
      <c r="V4205" s="1061">
        <v>39.42</v>
      </c>
      <c r="W4205" s="1061">
        <v>39.42</v>
      </c>
    </row>
    <row r="4206" spans="1:23">
      <c r="A4206" s="908"/>
      <c r="B4206" s="1061" t="s">
        <v>234</v>
      </c>
      <c r="C4206" s="1061" t="s">
        <v>235</v>
      </c>
      <c r="D4206" s="1061" t="s">
        <v>4936</v>
      </c>
      <c r="E4206" s="1061" t="s">
        <v>6396</v>
      </c>
      <c r="F4206" s="1061" t="s">
        <v>4938</v>
      </c>
      <c r="G4206" s="1061" t="s">
        <v>1739</v>
      </c>
      <c r="H4206" s="1061" t="s">
        <v>129</v>
      </c>
      <c r="I4206" s="1061" t="s">
        <v>21</v>
      </c>
      <c r="J4206" s="1061" t="s">
        <v>7975</v>
      </c>
      <c r="K4206" s="1061" t="s">
        <v>14849</v>
      </c>
      <c r="L4206" s="1061">
        <v>31</v>
      </c>
      <c r="M4206" s="1061">
        <v>31</v>
      </c>
      <c r="N4206" s="1061">
        <v>31</v>
      </c>
      <c r="O4206" s="1061">
        <v>31</v>
      </c>
      <c r="P4206" s="1061">
        <v>31</v>
      </c>
      <c r="Q4206" s="1061">
        <v>31</v>
      </c>
      <c r="R4206" s="1061">
        <v>31</v>
      </c>
      <c r="S4206" s="1061">
        <v>31</v>
      </c>
      <c r="T4206" s="1061">
        <v>31</v>
      </c>
      <c r="U4206" s="1061">
        <v>31</v>
      </c>
      <c r="V4206" s="1061">
        <v>31</v>
      </c>
      <c r="W4206" s="1061">
        <v>31</v>
      </c>
    </row>
    <row r="4207" spans="1:23">
      <c r="A4207" s="908"/>
      <c r="B4207" s="1061" t="s">
        <v>234</v>
      </c>
      <c r="C4207" s="1061" t="s">
        <v>235</v>
      </c>
      <c r="D4207" s="1061" t="s">
        <v>4936</v>
      </c>
      <c r="E4207" s="1061" t="s">
        <v>14462</v>
      </c>
      <c r="F4207" s="1061" t="s">
        <v>4939</v>
      </c>
      <c r="G4207" s="1061" t="s">
        <v>1739</v>
      </c>
      <c r="H4207" s="1061" t="s">
        <v>129</v>
      </c>
      <c r="I4207" s="1061" t="s">
        <v>21</v>
      </c>
      <c r="J4207" s="1061" t="s">
        <v>7975</v>
      </c>
      <c r="K4207" s="1061" t="s">
        <v>14849</v>
      </c>
      <c r="L4207" s="1061">
        <v>24.15</v>
      </c>
      <c r="M4207" s="1061">
        <v>24.15</v>
      </c>
      <c r="N4207" s="1061">
        <v>24.15</v>
      </c>
      <c r="O4207" s="1061">
        <v>24.15</v>
      </c>
      <c r="P4207" s="1061">
        <v>24.15</v>
      </c>
      <c r="Q4207" s="1061">
        <v>24.15</v>
      </c>
      <c r="R4207" s="1061">
        <v>24.15</v>
      </c>
      <c r="S4207" s="1061">
        <v>24.15</v>
      </c>
      <c r="T4207" s="1061">
        <v>24.15</v>
      </c>
      <c r="U4207" s="1061">
        <v>24.15</v>
      </c>
      <c r="V4207" s="1061">
        <v>24.15</v>
      </c>
      <c r="W4207" s="1061">
        <v>24.15</v>
      </c>
    </row>
    <row r="4208" spans="1:23">
      <c r="A4208" s="908"/>
      <c r="B4208" s="1061" t="s">
        <v>234</v>
      </c>
      <c r="C4208" s="1061" t="s">
        <v>235</v>
      </c>
      <c r="D4208" s="1061" t="s">
        <v>4936</v>
      </c>
      <c r="E4208" s="1061" t="s">
        <v>14463</v>
      </c>
      <c r="F4208" s="1061" t="s">
        <v>4939</v>
      </c>
      <c r="G4208" s="1061" t="s">
        <v>1739</v>
      </c>
      <c r="H4208" s="1061" t="s">
        <v>129</v>
      </c>
      <c r="I4208" s="1061" t="s">
        <v>21</v>
      </c>
      <c r="J4208" s="1061" t="s">
        <v>7975</v>
      </c>
      <c r="K4208" s="1061" t="s">
        <v>14849</v>
      </c>
      <c r="L4208" s="1061">
        <v>24.15</v>
      </c>
      <c r="M4208" s="1061">
        <v>24.15</v>
      </c>
      <c r="N4208" s="1061">
        <v>24.15</v>
      </c>
      <c r="O4208" s="1061">
        <v>24.15</v>
      </c>
      <c r="P4208" s="1061">
        <v>24.15</v>
      </c>
      <c r="Q4208" s="1061">
        <v>24.15</v>
      </c>
      <c r="R4208" s="1061">
        <v>24.15</v>
      </c>
      <c r="S4208" s="1061">
        <v>24.15</v>
      </c>
      <c r="T4208" s="1061">
        <v>24.15</v>
      </c>
      <c r="U4208" s="1061">
        <v>24.15</v>
      </c>
      <c r="V4208" s="1061">
        <v>24.15</v>
      </c>
      <c r="W4208" s="1061">
        <v>24.15</v>
      </c>
    </row>
    <row r="4209" spans="1:23">
      <c r="A4209" s="908"/>
      <c r="B4209" s="1061" t="s">
        <v>234</v>
      </c>
      <c r="C4209" s="1061" t="s">
        <v>235</v>
      </c>
      <c r="D4209" s="1061" t="s">
        <v>4936</v>
      </c>
      <c r="E4209" s="1061" t="s">
        <v>14161</v>
      </c>
      <c r="F4209" s="1061" t="s">
        <v>4939</v>
      </c>
      <c r="G4209" s="1061" t="s">
        <v>1739</v>
      </c>
      <c r="H4209" s="1061" t="s">
        <v>129</v>
      </c>
      <c r="I4209" s="1061" t="s">
        <v>21</v>
      </c>
      <c r="J4209" s="1061" t="s">
        <v>7975</v>
      </c>
      <c r="K4209" s="1061" t="s">
        <v>14849</v>
      </c>
      <c r="L4209" s="1061">
        <v>24.15</v>
      </c>
      <c r="M4209" s="1061">
        <v>24.15</v>
      </c>
      <c r="N4209" s="1061">
        <v>24.15</v>
      </c>
      <c r="O4209" s="1061">
        <v>24.15</v>
      </c>
      <c r="P4209" s="1061">
        <v>24.15</v>
      </c>
      <c r="Q4209" s="1061">
        <v>24.15</v>
      </c>
      <c r="R4209" s="1061">
        <v>24.15</v>
      </c>
      <c r="S4209" s="1061">
        <v>24.15</v>
      </c>
      <c r="T4209" s="1061">
        <v>24.15</v>
      </c>
      <c r="U4209" s="1061">
        <v>24.15</v>
      </c>
      <c r="V4209" s="1061">
        <v>24.15</v>
      </c>
      <c r="W4209" s="1061">
        <v>24.15</v>
      </c>
    </row>
    <row r="4210" spans="1:23">
      <c r="A4210" s="908"/>
      <c r="B4210" s="1061" t="s">
        <v>234</v>
      </c>
      <c r="C4210" s="1061" t="s">
        <v>235</v>
      </c>
      <c r="D4210" s="1061" t="s">
        <v>4936</v>
      </c>
      <c r="E4210" s="1061" t="s">
        <v>14162</v>
      </c>
      <c r="F4210" s="1061" t="s">
        <v>4937</v>
      </c>
      <c r="G4210" s="1061" t="s">
        <v>1739</v>
      </c>
      <c r="H4210" s="1061" t="s">
        <v>129</v>
      </c>
      <c r="I4210" s="1061" t="s">
        <v>21</v>
      </c>
      <c r="J4210" s="1061" t="s">
        <v>7975</v>
      </c>
      <c r="K4210" s="1061" t="s">
        <v>14849</v>
      </c>
      <c r="L4210" s="1061">
        <v>13.44</v>
      </c>
      <c r="M4210" s="1061">
        <v>13.44</v>
      </c>
      <c r="N4210" s="1061">
        <v>13.44</v>
      </c>
      <c r="O4210" s="1061">
        <v>13.44</v>
      </c>
      <c r="P4210" s="1061">
        <v>13.44</v>
      </c>
      <c r="Q4210" s="1061">
        <v>13.44</v>
      </c>
      <c r="R4210" s="1061">
        <v>13.44</v>
      </c>
      <c r="S4210" s="1061">
        <v>13.44</v>
      </c>
      <c r="T4210" s="1061">
        <v>13.44</v>
      </c>
      <c r="U4210" s="1061">
        <v>13.44</v>
      </c>
      <c r="V4210" s="1061">
        <v>13.44</v>
      </c>
      <c r="W4210" s="1061">
        <v>13.44</v>
      </c>
    </row>
    <row r="4211" spans="1:23">
      <c r="A4211" s="908"/>
      <c r="B4211" s="1061" t="s">
        <v>234</v>
      </c>
      <c r="C4211" s="1061" t="s">
        <v>235</v>
      </c>
      <c r="D4211" s="1061" t="s">
        <v>4936</v>
      </c>
      <c r="E4211" s="1061" t="s">
        <v>14163</v>
      </c>
      <c r="F4211" s="1061" t="s">
        <v>4938</v>
      </c>
      <c r="G4211" s="1061" t="s">
        <v>1739</v>
      </c>
      <c r="H4211" s="1061" t="s">
        <v>129</v>
      </c>
      <c r="I4211" s="1061" t="s">
        <v>21</v>
      </c>
      <c r="J4211" s="1061" t="s">
        <v>7975</v>
      </c>
      <c r="K4211" s="1061" t="s">
        <v>14849</v>
      </c>
      <c r="L4211" s="1061">
        <v>23.63</v>
      </c>
      <c r="M4211" s="1061">
        <v>23.63</v>
      </c>
      <c r="N4211" s="1061">
        <v>23.63</v>
      </c>
      <c r="O4211" s="1061">
        <v>23.63</v>
      </c>
      <c r="P4211" s="1061">
        <v>23.63</v>
      </c>
      <c r="Q4211" s="1061">
        <v>23.63</v>
      </c>
      <c r="R4211" s="1061">
        <v>23.63</v>
      </c>
      <c r="S4211" s="1061">
        <v>23.63</v>
      </c>
      <c r="T4211" s="1061">
        <v>23.63</v>
      </c>
      <c r="U4211" s="1061">
        <v>23.63</v>
      </c>
      <c r="V4211" s="1061">
        <v>23.63</v>
      </c>
      <c r="W4211" s="1061">
        <v>23.63</v>
      </c>
    </row>
    <row r="4212" spans="1:23">
      <c r="A4212" s="908"/>
      <c r="B4212" s="1061" t="s">
        <v>234</v>
      </c>
      <c r="C4212" s="1061" t="s">
        <v>235</v>
      </c>
      <c r="D4212" s="1061" t="s">
        <v>4936</v>
      </c>
      <c r="E4212" s="1061" t="s">
        <v>6117</v>
      </c>
      <c r="F4212" s="1061" t="s">
        <v>4939</v>
      </c>
      <c r="G4212" s="1061" t="s">
        <v>1739</v>
      </c>
      <c r="H4212" s="1061" t="s">
        <v>129</v>
      </c>
      <c r="I4212" s="1061" t="s">
        <v>21</v>
      </c>
      <c r="J4212" s="1061" t="s">
        <v>7975</v>
      </c>
      <c r="K4212" s="1061" t="s">
        <v>14849</v>
      </c>
      <c r="L4212" s="1061">
        <v>35.5</v>
      </c>
      <c r="M4212" s="1061">
        <v>35.5</v>
      </c>
      <c r="N4212" s="1061">
        <v>35.5</v>
      </c>
      <c r="O4212" s="1061">
        <v>35.5</v>
      </c>
      <c r="P4212" s="1061">
        <v>35.5</v>
      </c>
      <c r="Q4212" s="1061">
        <v>35.5</v>
      </c>
      <c r="R4212" s="1061">
        <v>35.5</v>
      </c>
      <c r="S4212" s="1061">
        <v>35.5</v>
      </c>
      <c r="T4212" s="1061">
        <v>35.5</v>
      </c>
      <c r="U4212" s="1061">
        <v>35.5</v>
      </c>
      <c r="V4212" s="1061">
        <v>35.5</v>
      </c>
      <c r="W4212" s="1061">
        <v>35.5</v>
      </c>
    </row>
    <row r="4213" spans="1:23">
      <c r="A4213" s="908"/>
      <c r="B4213" s="1061" t="s">
        <v>234</v>
      </c>
      <c r="C4213" s="1061" t="s">
        <v>235</v>
      </c>
      <c r="D4213" s="1061" t="s">
        <v>4936</v>
      </c>
      <c r="E4213" s="1061" t="s">
        <v>6485</v>
      </c>
      <c r="F4213" s="1061" t="s">
        <v>4939</v>
      </c>
      <c r="G4213" s="1061" t="s">
        <v>1739</v>
      </c>
      <c r="H4213" s="1061" t="s">
        <v>129</v>
      </c>
      <c r="I4213" s="1061" t="s">
        <v>21</v>
      </c>
      <c r="J4213" s="1061" t="s">
        <v>7975</v>
      </c>
      <c r="K4213" s="1061" t="s">
        <v>14849</v>
      </c>
      <c r="L4213" s="1061">
        <v>28.5</v>
      </c>
      <c r="M4213" s="1061">
        <v>28.5</v>
      </c>
      <c r="N4213" s="1061">
        <v>28.5</v>
      </c>
      <c r="O4213" s="1061">
        <v>28.5</v>
      </c>
      <c r="P4213" s="1061">
        <v>28.5</v>
      </c>
      <c r="Q4213" s="1061">
        <v>28.5</v>
      </c>
      <c r="R4213" s="1061">
        <v>28.5</v>
      </c>
      <c r="S4213" s="1061">
        <v>28.5</v>
      </c>
      <c r="T4213" s="1061">
        <v>28.5</v>
      </c>
      <c r="U4213" s="1061">
        <v>28.5</v>
      </c>
      <c r="V4213" s="1061">
        <v>28.5</v>
      </c>
      <c r="W4213" s="1061">
        <v>28.5</v>
      </c>
    </row>
    <row r="4214" spans="1:23">
      <c r="A4214" s="908"/>
      <c r="B4214" s="1061" t="s">
        <v>234</v>
      </c>
      <c r="C4214" s="1061" t="s">
        <v>235</v>
      </c>
      <c r="D4214" s="1061" t="s">
        <v>4936</v>
      </c>
      <c r="E4214" s="1061" t="s">
        <v>6486</v>
      </c>
      <c r="F4214" s="1061" t="s">
        <v>4937</v>
      </c>
      <c r="G4214" s="1061" t="s">
        <v>1739</v>
      </c>
      <c r="H4214" s="1061" t="s">
        <v>129</v>
      </c>
      <c r="I4214" s="1061" t="s">
        <v>21</v>
      </c>
      <c r="J4214" s="1061" t="s">
        <v>7975</v>
      </c>
      <c r="K4214" s="1061" t="s">
        <v>14849</v>
      </c>
      <c r="L4214" s="1061">
        <v>22.2</v>
      </c>
      <c r="M4214" s="1061">
        <v>22.2</v>
      </c>
      <c r="N4214" s="1061">
        <v>22.2</v>
      </c>
      <c r="O4214" s="1061">
        <v>22.2</v>
      </c>
      <c r="P4214" s="1061">
        <v>22.2</v>
      </c>
      <c r="Q4214" s="1061">
        <v>22.2</v>
      </c>
      <c r="R4214" s="1061">
        <v>22.2</v>
      </c>
      <c r="S4214" s="1061">
        <v>22.2</v>
      </c>
      <c r="T4214" s="1061">
        <v>22.2</v>
      </c>
      <c r="U4214" s="1061">
        <v>22.2</v>
      </c>
      <c r="V4214" s="1061">
        <v>22.2</v>
      </c>
      <c r="W4214" s="1061">
        <v>22.2</v>
      </c>
    </row>
    <row r="4215" spans="1:23">
      <c r="A4215" s="908"/>
      <c r="B4215" s="1061" t="s">
        <v>234</v>
      </c>
      <c r="C4215" s="1061" t="s">
        <v>235</v>
      </c>
      <c r="D4215" s="1061" t="s">
        <v>4384</v>
      </c>
      <c r="E4215" s="1061" t="s">
        <v>6930</v>
      </c>
      <c r="F4215" s="1061" t="s">
        <v>4941</v>
      </c>
      <c r="G4215" s="1061" t="s">
        <v>1739</v>
      </c>
      <c r="H4215" s="1061" t="s">
        <v>129</v>
      </c>
      <c r="I4215" s="1061" t="s">
        <v>21</v>
      </c>
      <c r="J4215" s="1061" t="s">
        <v>7975</v>
      </c>
      <c r="K4215" s="1061" t="s">
        <v>14849</v>
      </c>
      <c r="L4215" s="1061">
        <v>89.04</v>
      </c>
      <c r="M4215" s="1061">
        <v>89.04</v>
      </c>
      <c r="N4215" s="1061">
        <v>89.04</v>
      </c>
      <c r="O4215" s="1061">
        <v>89.04</v>
      </c>
      <c r="P4215" s="1061">
        <v>89.04</v>
      </c>
      <c r="Q4215" s="1061">
        <v>89.04</v>
      </c>
      <c r="R4215" s="1061">
        <v>89.04</v>
      </c>
      <c r="S4215" s="1061">
        <v>89.04</v>
      </c>
      <c r="T4215" s="1061">
        <v>89.04</v>
      </c>
      <c r="U4215" s="1061">
        <v>89.04</v>
      </c>
      <c r="V4215" s="1061">
        <v>89.04</v>
      </c>
      <c r="W4215" s="1061">
        <v>89.04</v>
      </c>
    </row>
    <row r="4216" spans="1:23">
      <c r="A4216" s="908"/>
      <c r="B4216" s="1061" t="s">
        <v>234</v>
      </c>
      <c r="C4216" s="1061" t="s">
        <v>235</v>
      </c>
      <c r="D4216" s="1061" t="s">
        <v>3345</v>
      </c>
      <c r="E4216" s="1061" t="s">
        <v>6931</v>
      </c>
      <c r="F4216" s="1061" t="s">
        <v>3345</v>
      </c>
      <c r="G4216" s="1061" t="s">
        <v>1739</v>
      </c>
      <c r="H4216" s="1061" t="s">
        <v>129</v>
      </c>
      <c r="I4216" s="1061" t="s">
        <v>21</v>
      </c>
      <c r="J4216" s="1061" t="s">
        <v>7975</v>
      </c>
      <c r="K4216" s="1061" t="s">
        <v>14849</v>
      </c>
      <c r="L4216" s="1061">
        <v>94.1</v>
      </c>
      <c r="M4216" s="1061">
        <v>94.1</v>
      </c>
      <c r="N4216" s="1061">
        <v>94.1</v>
      </c>
      <c r="O4216" s="1061">
        <v>94.1</v>
      </c>
      <c r="P4216" s="1061">
        <v>94.1</v>
      </c>
      <c r="Q4216" s="1061">
        <v>94.1</v>
      </c>
      <c r="R4216" s="1061">
        <v>94.1</v>
      </c>
      <c r="S4216" s="1061">
        <v>94.1</v>
      </c>
      <c r="T4216" s="1061">
        <v>94.1</v>
      </c>
      <c r="U4216" s="1061">
        <v>94.1</v>
      </c>
      <c r="V4216" s="1061">
        <v>94.1</v>
      </c>
      <c r="W4216" s="1061">
        <v>94.1</v>
      </c>
    </row>
    <row r="4217" spans="1:23">
      <c r="A4217" s="908"/>
      <c r="B4217" s="1061" t="s">
        <v>234</v>
      </c>
      <c r="C4217" s="1061" t="s">
        <v>235</v>
      </c>
      <c r="D4217" s="1061" t="s">
        <v>4936</v>
      </c>
      <c r="E4217" s="1061" t="s">
        <v>6487</v>
      </c>
      <c r="F4217" s="1061" t="s">
        <v>4938</v>
      </c>
      <c r="G4217" s="1061" t="s">
        <v>1739</v>
      </c>
      <c r="H4217" s="1061" t="s">
        <v>129</v>
      </c>
      <c r="I4217" s="1061" t="s">
        <v>21</v>
      </c>
      <c r="J4217" s="1061" t="s">
        <v>7975</v>
      </c>
      <c r="K4217" s="1061" t="s">
        <v>14849</v>
      </c>
      <c r="L4217" s="1061">
        <v>26.1</v>
      </c>
      <c r="M4217" s="1061">
        <v>26.1</v>
      </c>
      <c r="N4217" s="1061">
        <v>26.1</v>
      </c>
      <c r="O4217" s="1061">
        <v>26.1</v>
      </c>
      <c r="P4217" s="1061">
        <v>26.1</v>
      </c>
      <c r="Q4217" s="1061">
        <v>26.1</v>
      </c>
      <c r="R4217" s="1061">
        <v>26.1</v>
      </c>
      <c r="S4217" s="1061">
        <v>26.1</v>
      </c>
      <c r="T4217" s="1061">
        <v>26.1</v>
      </c>
      <c r="U4217" s="1061">
        <v>26.1</v>
      </c>
      <c r="V4217" s="1061">
        <v>26.1</v>
      </c>
      <c r="W4217" s="1061">
        <v>26.1</v>
      </c>
    </row>
    <row r="4218" spans="1:23">
      <c r="A4218" s="908"/>
      <c r="B4218" s="1061" t="s">
        <v>234</v>
      </c>
      <c r="C4218" s="1061" t="s">
        <v>235</v>
      </c>
      <c r="D4218" s="1061" t="s">
        <v>4604</v>
      </c>
      <c r="E4218" s="1061" t="s">
        <v>6932</v>
      </c>
      <c r="F4218" s="1061" t="s">
        <v>4604</v>
      </c>
      <c r="G4218" s="1061" t="s">
        <v>1739</v>
      </c>
      <c r="H4218" s="1061" t="s">
        <v>129</v>
      </c>
      <c r="I4218" s="1061" t="s">
        <v>21</v>
      </c>
      <c r="J4218" s="1061" t="s">
        <v>7975</v>
      </c>
      <c r="K4218" s="1061" t="s">
        <v>14849</v>
      </c>
      <c r="L4218" s="1061">
        <v>92.35</v>
      </c>
      <c r="M4218" s="1061">
        <v>92.35</v>
      </c>
      <c r="N4218" s="1061">
        <v>92.35</v>
      </c>
      <c r="O4218" s="1061">
        <v>92.35</v>
      </c>
      <c r="P4218" s="1061">
        <v>92.35</v>
      </c>
      <c r="Q4218" s="1061">
        <v>92.35</v>
      </c>
      <c r="R4218" s="1061">
        <v>92.35</v>
      </c>
      <c r="S4218" s="1061">
        <v>92.35</v>
      </c>
      <c r="T4218" s="1061">
        <v>92.35</v>
      </c>
      <c r="U4218" s="1061">
        <v>92.35</v>
      </c>
      <c r="V4218" s="1061">
        <v>92.35</v>
      </c>
      <c r="W4218" s="1061">
        <v>92.35</v>
      </c>
    </row>
    <row r="4219" spans="1:23">
      <c r="A4219" s="908"/>
      <c r="B4219" s="1061" t="s">
        <v>234</v>
      </c>
      <c r="C4219" s="1061" t="s">
        <v>235</v>
      </c>
      <c r="D4219" s="1061" t="s">
        <v>4632</v>
      </c>
      <c r="E4219" s="1061" t="s">
        <v>6933</v>
      </c>
      <c r="F4219" s="1061" t="s">
        <v>6095</v>
      </c>
      <c r="G4219" s="1061" t="s">
        <v>1739</v>
      </c>
      <c r="H4219" s="1061" t="s">
        <v>129</v>
      </c>
      <c r="I4219" s="1061" t="s">
        <v>21</v>
      </c>
      <c r="J4219" s="1061" t="s">
        <v>7975</v>
      </c>
      <c r="K4219" s="1061" t="s">
        <v>14849</v>
      </c>
      <c r="L4219" s="1061">
        <v>42.3</v>
      </c>
      <c r="M4219" s="1061">
        <v>42.3</v>
      </c>
      <c r="N4219" s="1061">
        <v>42.3</v>
      </c>
      <c r="O4219" s="1061">
        <v>42.3</v>
      </c>
      <c r="P4219" s="1061">
        <v>42.3</v>
      </c>
      <c r="Q4219" s="1061">
        <v>42.3</v>
      </c>
      <c r="R4219" s="1061">
        <v>42.3</v>
      </c>
      <c r="S4219" s="1061">
        <v>42.3</v>
      </c>
      <c r="T4219" s="1061">
        <v>42.3</v>
      </c>
      <c r="U4219" s="1061">
        <v>42.3</v>
      </c>
      <c r="V4219" s="1061">
        <v>42.3</v>
      </c>
      <c r="W4219" s="1061">
        <v>42.3</v>
      </c>
    </row>
    <row r="4220" spans="1:23">
      <c r="A4220" s="908"/>
      <c r="B4220" s="1061" t="s">
        <v>234</v>
      </c>
      <c r="C4220" s="1061" t="s">
        <v>235</v>
      </c>
      <c r="D4220" s="1061" t="s">
        <v>4936</v>
      </c>
      <c r="E4220" s="1061" t="s">
        <v>6785</v>
      </c>
      <c r="F4220" s="1061" t="s">
        <v>4938</v>
      </c>
      <c r="G4220" s="1061" t="s">
        <v>1739</v>
      </c>
      <c r="H4220" s="1061" t="s">
        <v>129</v>
      </c>
      <c r="I4220" s="1061" t="s">
        <v>21</v>
      </c>
      <c r="J4220" s="1061" t="s">
        <v>7975</v>
      </c>
      <c r="K4220" s="1061" t="s">
        <v>14849</v>
      </c>
      <c r="L4220" s="1061">
        <v>23.5</v>
      </c>
      <c r="M4220" s="1061">
        <v>23.5</v>
      </c>
      <c r="N4220" s="1061">
        <v>23.5</v>
      </c>
      <c r="O4220" s="1061">
        <v>23.5</v>
      </c>
      <c r="P4220" s="1061">
        <v>23.5</v>
      </c>
      <c r="Q4220" s="1061">
        <v>23.5</v>
      </c>
      <c r="R4220" s="1061">
        <v>23.5</v>
      </c>
      <c r="S4220" s="1061">
        <v>23.5</v>
      </c>
      <c r="T4220" s="1061">
        <v>23.5</v>
      </c>
      <c r="U4220" s="1061">
        <v>23.5</v>
      </c>
      <c r="V4220" s="1061">
        <v>23.5</v>
      </c>
      <c r="W4220" s="1061">
        <v>23.5</v>
      </c>
    </row>
    <row r="4221" spans="1:23">
      <c r="A4221" s="908"/>
      <c r="B4221" s="1061" t="s">
        <v>234</v>
      </c>
      <c r="C4221" s="1061" t="s">
        <v>235</v>
      </c>
      <c r="D4221" s="1061" t="s">
        <v>4936</v>
      </c>
      <c r="E4221" s="1061" t="s">
        <v>6488</v>
      </c>
      <c r="F4221" s="1061" t="s">
        <v>4938</v>
      </c>
      <c r="G4221" s="1061" t="s">
        <v>1739</v>
      </c>
      <c r="H4221" s="1061" t="s">
        <v>129</v>
      </c>
      <c r="I4221" s="1061" t="s">
        <v>21</v>
      </c>
      <c r="J4221" s="1061" t="s">
        <v>7975</v>
      </c>
      <c r="K4221" s="1061" t="s">
        <v>14849</v>
      </c>
      <c r="L4221" s="1061">
        <v>23.5</v>
      </c>
      <c r="M4221" s="1061">
        <v>23.5</v>
      </c>
      <c r="N4221" s="1061">
        <v>23.5</v>
      </c>
      <c r="O4221" s="1061">
        <v>23.5</v>
      </c>
      <c r="P4221" s="1061">
        <v>23.5</v>
      </c>
      <c r="Q4221" s="1061">
        <v>23.5</v>
      </c>
      <c r="R4221" s="1061">
        <v>23.5</v>
      </c>
      <c r="S4221" s="1061">
        <v>23.5</v>
      </c>
      <c r="T4221" s="1061">
        <v>23.5</v>
      </c>
      <c r="U4221" s="1061">
        <v>23.5</v>
      </c>
      <c r="V4221" s="1061">
        <v>23.5</v>
      </c>
      <c r="W4221" s="1061">
        <v>23.5</v>
      </c>
    </row>
    <row r="4222" spans="1:23">
      <c r="A4222" s="908"/>
      <c r="B4222" s="1061" t="s">
        <v>234</v>
      </c>
      <c r="C4222" s="1061" t="s">
        <v>235</v>
      </c>
      <c r="D4222" s="1061" t="s">
        <v>4970</v>
      </c>
      <c r="E4222" s="1061" t="s">
        <v>6118</v>
      </c>
      <c r="F4222" s="1061" t="s">
        <v>5117</v>
      </c>
      <c r="G4222" s="1061" t="s">
        <v>1739</v>
      </c>
      <c r="H4222" s="1061" t="s">
        <v>129</v>
      </c>
      <c r="I4222" s="1061" t="s">
        <v>21</v>
      </c>
      <c r="J4222" s="1061" t="s">
        <v>7975</v>
      </c>
      <c r="K4222" s="1061" t="s">
        <v>14849</v>
      </c>
      <c r="L4222" s="1061">
        <v>77.989999999999995</v>
      </c>
      <c r="M4222" s="1061">
        <v>77.989999999999995</v>
      </c>
      <c r="N4222" s="1061">
        <v>77.989999999999995</v>
      </c>
      <c r="O4222" s="1061">
        <v>77.989999999999995</v>
      </c>
      <c r="P4222" s="1061">
        <v>77.989999999999995</v>
      </c>
      <c r="Q4222" s="1061">
        <v>77.989999999999995</v>
      </c>
      <c r="R4222" s="1061">
        <v>77.989999999999995</v>
      </c>
      <c r="S4222" s="1061">
        <v>77.989999999999995</v>
      </c>
      <c r="T4222" s="1061">
        <v>77.989999999999995</v>
      </c>
      <c r="U4222" s="1061">
        <v>77.989999999999995</v>
      </c>
      <c r="V4222" s="1061">
        <v>77.989999999999995</v>
      </c>
      <c r="W4222" s="1061">
        <v>77.989999999999995</v>
      </c>
    </row>
    <row r="4223" spans="1:23">
      <c r="A4223" s="908"/>
      <c r="B4223" s="1061" t="s">
        <v>234</v>
      </c>
      <c r="C4223" s="1061" t="s">
        <v>235</v>
      </c>
      <c r="D4223" s="1061" t="s">
        <v>4936</v>
      </c>
      <c r="E4223" s="1061" t="s">
        <v>6489</v>
      </c>
      <c r="F4223" s="1061" t="s">
        <v>4939</v>
      </c>
      <c r="G4223" s="1061" t="s">
        <v>1739</v>
      </c>
      <c r="H4223" s="1061" t="s">
        <v>129</v>
      </c>
      <c r="I4223" s="1061" t="s">
        <v>21</v>
      </c>
      <c r="J4223" s="1061" t="s">
        <v>7975</v>
      </c>
      <c r="K4223" s="1061" t="s">
        <v>14849</v>
      </c>
      <c r="L4223" s="1061">
        <v>23</v>
      </c>
      <c r="M4223" s="1061">
        <v>23</v>
      </c>
      <c r="N4223" s="1061">
        <v>23</v>
      </c>
      <c r="O4223" s="1061">
        <v>23</v>
      </c>
      <c r="P4223" s="1061">
        <v>23</v>
      </c>
      <c r="Q4223" s="1061">
        <v>23</v>
      </c>
      <c r="R4223" s="1061">
        <v>23</v>
      </c>
      <c r="S4223" s="1061">
        <v>23</v>
      </c>
      <c r="T4223" s="1061">
        <v>23</v>
      </c>
      <c r="U4223" s="1061">
        <v>23</v>
      </c>
      <c r="V4223" s="1061">
        <v>23</v>
      </c>
      <c r="W4223" s="1061">
        <v>23</v>
      </c>
    </row>
    <row r="4224" spans="1:23">
      <c r="A4224" s="908"/>
      <c r="B4224" s="1061" t="s">
        <v>234</v>
      </c>
      <c r="C4224" s="1061" t="s">
        <v>235</v>
      </c>
      <c r="D4224" s="1061" t="s">
        <v>4936</v>
      </c>
      <c r="E4224" s="1061" t="s">
        <v>6490</v>
      </c>
      <c r="F4224" s="1061" t="s">
        <v>4937</v>
      </c>
      <c r="G4224" s="1061" t="s">
        <v>1739</v>
      </c>
      <c r="H4224" s="1061" t="s">
        <v>129</v>
      </c>
      <c r="I4224" s="1061" t="s">
        <v>21</v>
      </c>
      <c r="J4224" s="1061" t="s">
        <v>7975</v>
      </c>
      <c r="K4224" s="1061" t="s">
        <v>14849</v>
      </c>
      <c r="L4224" s="1061">
        <v>20.2</v>
      </c>
      <c r="M4224" s="1061">
        <v>20.2</v>
      </c>
      <c r="N4224" s="1061">
        <v>20.2</v>
      </c>
      <c r="O4224" s="1061">
        <v>20.2</v>
      </c>
      <c r="P4224" s="1061">
        <v>20.2</v>
      </c>
      <c r="Q4224" s="1061">
        <v>20.2</v>
      </c>
      <c r="R4224" s="1061">
        <v>20.2</v>
      </c>
      <c r="S4224" s="1061">
        <v>20.2</v>
      </c>
      <c r="T4224" s="1061">
        <v>20.2</v>
      </c>
      <c r="U4224" s="1061">
        <v>20.2</v>
      </c>
      <c r="V4224" s="1061">
        <v>20.2</v>
      </c>
      <c r="W4224" s="1061">
        <v>20.2</v>
      </c>
    </row>
    <row r="4225" spans="1:23">
      <c r="A4225" s="908"/>
      <c r="B4225" s="1061" t="s">
        <v>234</v>
      </c>
      <c r="C4225" s="1061" t="s">
        <v>235</v>
      </c>
      <c r="D4225" s="1061" t="s">
        <v>4936</v>
      </c>
      <c r="E4225" s="1061" t="s">
        <v>6491</v>
      </c>
      <c r="F4225" s="1061" t="s">
        <v>4938</v>
      </c>
      <c r="G4225" s="1061" t="s">
        <v>1739</v>
      </c>
      <c r="H4225" s="1061" t="s">
        <v>129</v>
      </c>
      <c r="I4225" s="1061" t="s">
        <v>21</v>
      </c>
      <c r="J4225" s="1061" t="s">
        <v>7975</v>
      </c>
      <c r="K4225" s="1061" t="s">
        <v>14849</v>
      </c>
      <c r="L4225" s="1061">
        <v>18.600000000000001</v>
      </c>
      <c r="M4225" s="1061">
        <v>18.600000000000001</v>
      </c>
      <c r="N4225" s="1061">
        <v>18.600000000000001</v>
      </c>
      <c r="O4225" s="1061">
        <v>18.600000000000001</v>
      </c>
      <c r="P4225" s="1061">
        <v>18.600000000000001</v>
      </c>
      <c r="Q4225" s="1061">
        <v>18.600000000000001</v>
      </c>
      <c r="R4225" s="1061">
        <v>18.600000000000001</v>
      </c>
      <c r="S4225" s="1061">
        <v>18.600000000000001</v>
      </c>
      <c r="T4225" s="1061">
        <v>18.600000000000001</v>
      </c>
      <c r="U4225" s="1061">
        <v>18.600000000000001</v>
      </c>
      <c r="V4225" s="1061">
        <v>18.600000000000001</v>
      </c>
      <c r="W4225" s="1061">
        <v>18.600000000000001</v>
      </c>
    </row>
    <row r="4226" spans="1:23">
      <c r="A4226" s="908"/>
      <c r="B4226" s="1061" t="s">
        <v>234</v>
      </c>
      <c r="C4226" s="1061" t="s">
        <v>235</v>
      </c>
      <c r="D4226" s="1061" t="s">
        <v>4970</v>
      </c>
      <c r="E4226" s="1061" t="s">
        <v>14164</v>
      </c>
      <c r="F4226" s="1061" t="s">
        <v>5117</v>
      </c>
      <c r="G4226" s="1061" t="s">
        <v>1739</v>
      </c>
      <c r="H4226" s="1061" t="s">
        <v>129</v>
      </c>
      <c r="I4226" s="1061" t="s">
        <v>21</v>
      </c>
      <c r="J4226" s="1061" t="s">
        <v>7975</v>
      </c>
      <c r="K4226" s="1061" t="s">
        <v>14849</v>
      </c>
      <c r="L4226" s="1061">
        <v>25.43</v>
      </c>
      <c r="M4226" s="1061">
        <v>25.43</v>
      </c>
      <c r="N4226" s="1061">
        <v>25.43</v>
      </c>
      <c r="O4226" s="1061">
        <v>25.43</v>
      </c>
      <c r="P4226" s="1061">
        <v>25.43</v>
      </c>
      <c r="Q4226" s="1061">
        <v>25.43</v>
      </c>
      <c r="R4226" s="1061">
        <v>25.43</v>
      </c>
      <c r="S4226" s="1061">
        <v>25.43</v>
      </c>
      <c r="T4226" s="1061">
        <v>25.43</v>
      </c>
      <c r="U4226" s="1061">
        <v>25.43</v>
      </c>
      <c r="V4226" s="1061">
        <v>25.43</v>
      </c>
      <c r="W4226" s="1061">
        <v>25.43</v>
      </c>
    </row>
    <row r="4227" spans="1:23">
      <c r="A4227" s="908"/>
      <c r="B4227" s="1061" t="s">
        <v>234</v>
      </c>
      <c r="C4227" s="1061" t="s">
        <v>235</v>
      </c>
      <c r="D4227" s="1061" t="s">
        <v>4936</v>
      </c>
      <c r="E4227" s="1061" t="s">
        <v>14165</v>
      </c>
      <c r="F4227" s="1061" t="s">
        <v>4939</v>
      </c>
      <c r="G4227" s="1061" t="s">
        <v>1739</v>
      </c>
      <c r="H4227" s="1061" t="s">
        <v>129</v>
      </c>
      <c r="I4227" s="1061" t="s">
        <v>21</v>
      </c>
      <c r="J4227" s="1061" t="s">
        <v>7975</v>
      </c>
      <c r="K4227" s="1061" t="s">
        <v>14849</v>
      </c>
      <c r="L4227" s="1061">
        <v>24.15</v>
      </c>
      <c r="M4227" s="1061">
        <v>24.15</v>
      </c>
      <c r="N4227" s="1061">
        <v>24.15</v>
      </c>
      <c r="O4227" s="1061">
        <v>24.15</v>
      </c>
      <c r="P4227" s="1061">
        <v>24.15</v>
      </c>
      <c r="Q4227" s="1061">
        <v>24.15</v>
      </c>
      <c r="R4227" s="1061">
        <v>24.15</v>
      </c>
      <c r="S4227" s="1061">
        <v>24.15</v>
      </c>
      <c r="T4227" s="1061">
        <v>24.15</v>
      </c>
      <c r="U4227" s="1061">
        <v>24.15</v>
      </c>
      <c r="V4227" s="1061">
        <v>24.15</v>
      </c>
      <c r="W4227" s="1061">
        <v>24.15</v>
      </c>
    </row>
    <row r="4228" spans="1:23">
      <c r="A4228" s="908"/>
      <c r="B4228" s="1061" t="s">
        <v>234</v>
      </c>
      <c r="C4228" s="1061" t="s">
        <v>235</v>
      </c>
      <c r="D4228" s="1061" t="s">
        <v>4936</v>
      </c>
      <c r="E4228" s="1061" t="s">
        <v>14464</v>
      </c>
      <c r="F4228" s="1061" t="s">
        <v>4937</v>
      </c>
      <c r="G4228" s="1061" t="s">
        <v>1739</v>
      </c>
      <c r="H4228" s="1061" t="s">
        <v>129</v>
      </c>
      <c r="I4228" s="1061" t="s">
        <v>21</v>
      </c>
      <c r="J4228" s="1061" t="s">
        <v>7975</v>
      </c>
      <c r="K4228" s="1061" t="s">
        <v>14849</v>
      </c>
      <c r="L4228" s="1061">
        <v>25.41</v>
      </c>
      <c r="M4228" s="1061">
        <v>25.41</v>
      </c>
      <c r="N4228" s="1061">
        <v>25.41</v>
      </c>
      <c r="O4228" s="1061">
        <v>25.41</v>
      </c>
      <c r="P4228" s="1061">
        <v>25.41</v>
      </c>
      <c r="Q4228" s="1061">
        <v>25.41</v>
      </c>
      <c r="R4228" s="1061">
        <v>25.41</v>
      </c>
      <c r="S4228" s="1061">
        <v>25.41</v>
      </c>
      <c r="T4228" s="1061">
        <v>25.41</v>
      </c>
      <c r="U4228" s="1061">
        <v>25.41</v>
      </c>
      <c r="V4228" s="1061">
        <v>25.41</v>
      </c>
      <c r="W4228" s="1061">
        <v>25.41</v>
      </c>
    </row>
    <row r="4229" spans="1:23">
      <c r="A4229" s="908"/>
      <c r="B4229" s="1061" t="s">
        <v>234</v>
      </c>
      <c r="C4229" s="1061" t="s">
        <v>235</v>
      </c>
      <c r="D4229" s="1061" t="s">
        <v>4936</v>
      </c>
      <c r="E4229" s="1061" t="s">
        <v>6492</v>
      </c>
      <c r="F4229" s="1061" t="s">
        <v>4938</v>
      </c>
      <c r="G4229" s="1061" t="s">
        <v>1739</v>
      </c>
      <c r="H4229" s="1061" t="s">
        <v>129</v>
      </c>
      <c r="I4229" s="1061" t="s">
        <v>21</v>
      </c>
      <c r="J4229" s="1061" t="s">
        <v>7975</v>
      </c>
      <c r="K4229" s="1061" t="s">
        <v>14849</v>
      </c>
      <c r="L4229" s="1061">
        <v>17.66</v>
      </c>
      <c r="M4229" s="1061">
        <v>17.66</v>
      </c>
      <c r="N4229" s="1061">
        <v>17.66</v>
      </c>
      <c r="O4229" s="1061">
        <v>17.66</v>
      </c>
      <c r="P4229" s="1061">
        <v>17.66</v>
      </c>
      <c r="Q4229" s="1061">
        <v>17.66</v>
      </c>
      <c r="R4229" s="1061">
        <v>17.66</v>
      </c>
      <c r="S4229" s="1061">
        <v>17.66</v>
      </c>
      <c r="T4229" s="1061">
        <v>17.66</v>
      </c>
      <c r="U4229" s="1061">
        <v>17.66</v>
      </c>
      <c r="V4229" s="1061">
        <v>17.66</v>
      </c>
      <c r="W4229" s="1061">
        <v>17.66</v>
      </c>
    </row>
    <row r="4230" spans="1:23">
      <c r="A4230" s="908"/>
      <c r="B4230" s="1061" t="s">
        <v>234</v>
      </c>
      <c r="C4230" s="1061" t="s">
        <v>235</v>
      </c>
      <c r="D4230" s="1061" t="s">
        <v>4936</v>
      </c>
      <c r="E4230" s="1061" t="s">
        <v>6493</v>
      </c>
      <c r="F4230" s="1061" t="s">
        <v>4939</v>
      </c>
      <c r="G4230" s="1061" t="s">
        <v>1739</v>
      </c>
      <c r="H4230" s="1061" t="s">
        <v>129</v>
      </c>
      <c r="I4230" s="1061" t="s">
        <v>21</v>
      </c>
      <c r="J4230" s="1061" t="s">
        <v>7975</v>
      </c>
      <c r="K4230" s="1061" t="s">
        <v>14849</v>
      </c>
      <c r="L4230" s="1061">
        <v>23</v>
      </c>
      <c r="M4230" s="1061">
        <v>23</v>
      </c>
      <c r="N4230" s="1061">
        <v>23</v>
      </c>
      <c r="O4230" s="1061">
        <v>23</v>
      </c>
      <c r="P4230" s="1061">
        <v>23</v>
      </c>
      <c r="Q4230" s="1061">
        <v>23</v>
      </c>
      <c r="R4230" s="1061">
        <v>23</v>
      </c>
      <c r="S4230" s="1061">
        <v>23</v>
      </c>
      <c r="T4230" s="1061">
        <v>23</v>
      </c>
      <c r="U4230" s="1061">
        <v>23</v>
      </c>
      <c r="V4230" s="1061">
        <v>23</v>
      </c>
      <c r="W4230" s="1061">
        <v>23</v>
      </c>
    </row>
    <row r="4231" spans="1:23">
      <c r="A4231" s="908"/>
      <c r="B4231" s="1061" t="s">
        <v>234</v>
      </c>
      <c r="C4231" s="1061" t="s">
        <v>235</v>
      </c>
      <c r="D4231" s="1061" t="s">
        <v>4936</v>
      </c>
      <c r="E4231" s="1061" t="s">
        <v>6494</v>
      </c>
      <c r="F4231" s="1061" t="s">
        <v>4937</v>
      </c>
      <c r="G4231" s="1061" t="s">
        <v>1739</v>
      </c>
      <c r="H4231" s="1061" t="s">
        <v>129</v>
      </c>
      <c r="I4231" s="1061" t="s">
        <v>21</v>
      </c>
      <c r="J4231" s="1061" t="s">
        <v>7975</v>
      </c>
      <c r="K4231" s="1061" t="s">
        <v>14849</v>
      </c>
      <c r="L4231" s="1061">
        <v>20.2</v>
      </c>
      <c r="M4231" s="1061">
        <v>20.2</v>
      </c>
      <c r="N4231" s="1061">
        <v>20.2</v>
      </c>
      <c r="O4231" s="1061">
        <v>20.2</v>
      </c>
      <c r="P4231" s="1061">
        <v>20.2</v>
      </c>
      <c r="Q4231" s="1061">
        <v>20.2</v>
      </c>
      <c r="R4231" s="1061">
        <v>20.2</v>
      </c>
      <c r="S4231" s="1061">
        <v>20.2</v>
      </c>
      <c r="T4231" s="1061">
        <v>20.2</v>
      </c>
      <c r="U4231" s="1061">
        <v>20.2</v>
      </c>
      <c r="V4231" s="1061">
        <v>20.2</v>
      </c>
      <c r="W4231" s="1061">
        <v>20.2</v>
      </c>
    </row>
    <row r="4232" spans="1:23">
      <c r="A4232" s="908"/>
      <c r="B4232" s="1061" t="s">
        <v>234</v>
      </c>
      <c r="C4232" s="1061" t="s">
        <v>235</v>
      </c>
      <c r="D4232" s="1061" t="s">
        <v>4936</v>
      </c>
      <c r="E4232" s="1061" t="s">
        <v>6495</v>
      </c>
      <c r="F4232" s="1061" t="s">
        <v>4938</v>
      </c>
      <c r="G4232" s="1061" t="s">
        <v>1739</v>
      </c>
      <c r="H4232" s="1061" t="s">
        <v>129</v>
      </c>
      <c r="I4232" s="1061" t="s">
        <v>21</v>
      </c>
      <c r="J4232" s="1061" t="s">
        <v>7975</v>
      </c>
      <c r="K4232" s="1061" t="s">
        <v>14849</v>
      </c>
      <c r="L4232" s="1061">
        <v>18.600000000000001</v>
      </c>
      <c r="M4232" s="1061">
        <v>18.600000000000001</v>
      </c>
      <c r="N4232" s="1061">
        <v>18.600000000000001</v>
      </c>
      <c r="O4232" s="1061">
        <v>18.600000000000001</v>
      </c>
      <c r="P4232" s="1061">
        <v>18.600000000000001</v>
      </c>
      <c r="Q4232" s="1061">
        <v>18.600000000000001</v>
      </c>
      <c r="R4232" s="1061">
        <v>18.600000000000001</v>
      </c>
      <c r="S4232" s="1061">
        <v>18.600000000000001</v>
      </c>
      <c r="T4232" s="1061">
        <v>18.600000000000001</v>
      </c>
      <c r="U4232" s="1061">
        <v>18.600000000000001</v>
      </c>
      <c r="V4232" s="1061">
        <v>18.600000000000001</v>
      </c>
      <c r="W4232" s="1061">
        <v>18.600000000000001</v>
      </c>
    </row>
    <row r="4233" spans="1:23">
      <c r="A4233" s="908"/>
      <c r="B4233" s="1061" t="s">
        <v>234</v>
      </c>
      <c r="C4233" s="1061" t="s">
        <v>235</v>
      </c>
      <c r="D4233" s="1061" t="s">
        <v>4936</v>
      </c>
      <c r="E4233" s="1061" t="s">
        <v>14166</v>
      </c>
      <c r="F4233" s="1061" t="s">
        <v>4939</v>
      </c>
      <c r="G4233" s="1061" t="s">
        <v>1739</v>
      </c>
      <c r="H4233" s="1061" t="s">
        <v>129</v>
      </c>
      <c r="I4233" s="1061" t="s">
        <v>21</v>
      </c>
      <c r="J4233" s="1061" t="s">
        <v>7975</v>
      </c>
      <c r="K4233" s="1061" t="s">
        <v>14849</v>
      </c>
      <c r="L4233" s="1061">
        <v>24.15</v>
      </c>
      <c r="M4233" s="1061">
        <v>24.15</v>
      </c>
      <c r="N4233" s="1061">
        <v>24.15</v>
      </c>
      <c r="O4233" s="1061">
        <v>24.15</v>
      </c>
      <c r="P4233" s="1061">
        <v>24.15</v>
      </c>
      <c r="Q4233" s="1061">
        <v>24.15</v>
      </c>
      <c r="R4233" s="1061">
        <v>24.15</v>
      </c>
      <c r="S4233" s="1061">
        <v>24.15</v>
      </c>
      <c r="T4233" s="1061">
        <v>24.15</v>
      </c>
      <c r="U4233" s="1061">
        <v>24.15</v>
      </c>
      <c r="V4233" s="1061">
        <v>24.15</v>
      </c>
      <c r="W4233" s="1061">
        <v>24.15</v>
      </c>
    </row>
    <row r="4234" spans="1:23">
      <c r="A4234" s="908"/>
      <c r="B4234" s="1061" t="s">
        <v>234</v>
      </c>
      <c r="C4234" s="1061" t="s">
        <v>235</v>
      </c>
      <c r="D4234" s="1061" t="s">
        <v>4936</v>
      </c>
      <c r="E4234" s="1061" t="s">
        <v>14397</v>
      </c>
      <c r="F4234" s="1061" t="s">
        <v>4938</v>
      </c>
      <c r="G4234" s="1061" t="s">
        <v>1739</v>
      </c>
      <c r="H4234" s="1061" t="s">
        <v>129</v>
      </c>
      <c r="I4234" s="1061" t="s">
        <v>21</v>
      </c>
      <c r="J4234" s="1061" t="s">
        <v>7975</v>
      </c>
      <c r="K4234" s="1061" t="s">
        <v>14849</v>
      </c>
      <c r="L4234" s="1061">
        <v>19.53</v>
      </c>
      <c r="M4234" s="1061">
        <v>19.53</v>
      </c>
      <c r="N4234" s="1061">
        <v>19.53</v>
      </c>
      <c r="O4234" s="1061">
        <v>19.53</v>
      </c>
      <c r="P4234" s="1061">
        <v>19.53</v>
      </c>
      <c r="Q4234" s="1061">
        <v>19.53</v>
      </c>
      <c r="R4234" s="1061">
        <v>19.53</v>
      </c>
      <c r="S4234" s="1061">
        <v>19.53</v>
      </c>
      <c r="T4234" s="1061">
        <v>19.53</v>
      </c>
      <c r="U4234" s="1061">
        <v>19.53</v>
      </c>
      <c r="V4234" s="1061">
        <v>19.53</v>
      </c>
      <c r="W4234" s="1061">
        <v>19.53</v>
      </c>
    </row>
    <row r="4235" spans="1:23">
      <c r="A4235" s="908"/>
      <c r="B4235" s="1061" t="s">
        <v>234</v>
      </c>
      <c r="C4235" s="1061" t="s">
        <v>235</v>
      </c>
      <c r="D4235" s="1061" t="s">
        <v>4936</v>
      </c>
      <c r="E4235" s="1061" t="s">
        <v>14398</v>
      </c>
      <c r="F4235" s="1061" t="s">
        <v>4938</v>
      </c>
      <c r="G4235" s="1061" t="s">
        <v>1739</v>
      </c>
      <c r="H4235" s="1061" t="s">
        <v>129</v>
      </c>
      <c r="I4235" s="1061" t="s">
        <v>21</v>
      </c>
      <c r="J4235" s="1061" t="s">
        <v>7975</v>
      </c>
      <c r="K4235" s="1061" t="s">
        <v>14849</v>
      </c>
      <c r="L4235" s="1061">
        <v>19.53</v>
      </c>
      <c r="M4235" s="1061">
        <v>19.53</v>
      </c>
      <c r="N4235" s="1061">
        <v>19.53</v>
      </c>
      <c r="O4235" s="1061">
        <v>19.53</v>
      </c>
      <c r="P4235" s="1061">
        <v>19.53</v>
      </c>
      <c r="Q4235" s="1061">
        <v>19.53</v>
      </c>
      <c r="R4235" s="1061">
        <v>19.53</v>
      </c>
      <c r="S4235" s="1061">
        <v>19.53</v>
      </c>
      <c r="T4235" s="1061">
        <v>19.53</v>
      </c>
      <c r="U4235" s="1061">
        <v>19.53</v>
      </c>
      <c r="V4235" s="1061">
        <v>19.53</v>
      </c>
      <c r="W4235" s="1061">
        <v>19.53</v>
      </c>
    </row>
    <row r="4236" spans="1:23">
      <c r="A4236" s="908"/>
      <c r="B4236" s="1061" t="s">
        <v>234</v>
      </c>
      <c r="C4236" s="1061" t="s">
        <v>235</v>
      </c>
      <c r="D4236" s="1061" t="s">
        <v>4936</v>
      </c>
      <c r="E4236" s="1061" t="s">
        <v>10008</v>
      </c>
      <c r="F4236" s="1061" t="s">
        <v>4939</v>
      </c>
      <c r="G4236" s="1061" t="s">
        <v>1739</v>
      </c>
      <c r="H4236" s="1061" t="s">
        <v>129</v>
      </c>
      <c r="I4236" s="1061" t="s">
        <v>21</v>
      </c>
      <c r="J4236" s="1061" t="s">
        <v>7975</v>
      </c>
      <c r="K4236" s="1061" t="s">
        <v>14849</v>
      </c>
      <c r="L4236" s="1061">
        <v>31.9</v>
      </c>
      <c r="M4236" s="1061">
        <v>31.9</v>
      </c>
      <c r="N4236" s="1061">
        <v>31.9</v>
      </c>
      <c r="O4236" s="1061">
        <v>31.9</v>
      </c>
      <c r="P4236" s="1061">
        <v>31.9</v>
      </c>
      <c r="Q4236" s="1061">
        <v>31.9</v>
      </c>
      <c r="R4236" s="1061">
        <v>31.9</v>
      </c>
      <c r="S4236" s="1061">
        <v>31.9</v>
      </c>
      <c r="T4236" s="1061">
        <v>31.9</v>
      </c>
      <c r="U4236" s="1061">
        <v>31.9</v>
      </c>
      <c r="V4236" s="1061">
        <v>31.9</v>
      </c>
      <c r="W4236" s="1061">
        <v>31.9</v>
      </c>
    </row>
    <row r="4237" spans="1:23">
      <c r="A4237" s="908"/>
      <c r="B4237" s="1061" t="s">
        <v>234</v>
      </c>
      <c r="C4237" s="1061" t="s">
        <v>235</v>
      </c>
      <c r="D4237" s="1061" t="s">
        <v>4936</v>
      </c>
      <c r="E4237" s="1061" t="s">
        <v>6391</v>
      </c>
      <c r="F4237" s="1061" t="s">
        <v>4939</v>
      </c>
      <c r="G4237" s="1061" t="s">
        <v>1739</v>
      </c>
      <c r="H4237" s="1061" t="s">
        <v>129</v>
      </c>
      <c r="I4237" s="1061" t="s">
        <v>21</v>
      </c>
      <c r="J4237" s="1061" t="s">
        <v>7975</v>
      </c>
      <c r="K4237" s="1061" t="s">
        <v>14849</v>
      </c>
      <c r="L4237" s="1061">
        <v>23</v>
      </c>
      <c r="M4237" s="1061">
        <v>23</v>
      </c>
      <c r="N4237" s="1061">
        <v>23</v>
      </c>
      <c r="O4237" s="1061">
        <v>23</v>
      </c>
      <c r="P4237" s="1061">
        <v>23</v>
      </c>
      <c r="Q4237" s="1061">
        <v>23</v>
      </c>
      <c r="R4237" s="1061">
        <v>23</v>
      </c>
      <c r="S4237" s="1061">
        <v>23</v>
      </c>
      <c r="T4237" s="1061">
        <v>23</v>
      </c>
      <c r="U4237" s="1061">
        <v>23</v>
      </c>
      <c r="V4237" s="1061">
        <v>23</v>
      </c>
      <c r="W4237" s="1061">
        <v>23</v>
      </c>
    </row>
    <row r="4238" spans="1:23">
      <c r="A4238" s="908"/>
      <c r="B4238" s="1061" t="s">
        <v>234</v>
      </c>
      <c r="C4238" s="1061" t="s">
        <v>235</v>
      </c>
      <c r="D4238" s="1061" t="s">
        <v>4936</v>
      </c>
      <c r="E4238" s="1061" t="s">
        <v>6496</v>
      </c>
      <c r="F4238" s="1061" t="s">
        <v>4937</v>
      </c>
      <c r="G4238" s="1061" t="s">
        <v>1739</v>
      </c>
      <c r="H4238" s="1061" t="s">
        <v>129</v>
      </c>
      <c r="I4238" s="1061" t="s">
        <v>21</v>
      </c>
      <c r="J4238" s="1061" t="s">
        <v>7975</v>
      </c>
      <c r="K4238" s="1061" t="s">
        <v>14849</v>
      </c>
      <c r="L4238" s="1061">
        <v>20.2</v>
      </c>
      <c r="M4238" s="1061">
        <v>20.2</v>
      </c>
      <c r="N4238" s="1061">
        <v>20.2</v>
      </c>
      <c r="O4238" s="1061">
        <v>20.2</v>
      </c>
      <c r="P4238" s="1061">
        <v>20.2</v>
      </c>
      <c r="Q4238" s="1061">
        <v>20.2</v>
      </c>
      <c r="R4238" s="1061">
        <v>20.2</v>
      </c>
      <c r="S4238" s="1061">
        <v>20.2</v>
      </c>
      <c r="T4238" s="1061">
        <v>20.2</v>
      </c>
      <c r="U4238" s="1061">
        <v>20.2</v>
      </c>
      <c r="V4238" s="1061">
        <v>20.2</v>
      </c>
      <c r="W4238" s="1061">
        <v>20.2</v>
      </c>
    </row>
    <row r="4239" spans="1:23">
      <c r="A4239" s="908"/>
      <c r="B4239" s="1061" t="s">
        <v>234</v>
      </c>
      <c r="C4239" s="1061" t="s">
        <v>235</v>
      </c>
      <c r="D4239" s="1061" t="s">
        <v>4384</v>
      </c>
      <c r="E4239" s="1061" t="s">
        <v>14877</v>
      </c>
      <c r="F4239" s="1061" t="s">
        <v>4941</v>
      </c>
      <c r="G4239" s="1061" t="s">
        <v>1739</v>
      </c>
      <c r="H4239" s="1061" t="s">
        <v>129</v>
      </c>
      <c r="I4239" s="1061" t="s">
        <v>21</v>
      </c>
      <c r="J4239" s="1061" t="s">
        <v>7975</v>
      </c>
      <c r="K4239" s="1061" t="s">
        <v>14849</v>
      </c>
      <c r="L4239" s="1061">
        <v>89.04</v>
      </c>
      <c r="M4239" s="1061">
        <v>89.04</v>
      </c>
      <c r="N4239" s="1061">
        <v>89.04</v>
      </c>
      <c r="O4239" s="1061">
        <v>89.04</v>
      </c>
      <c r="P4239" s="1061">
        <v>89.04</v>
      </c>
      <c r="Q4239" s="1061">
        <v>89.04</v>
      </c>
      <c r="R4239" s="1061">
        <v>89.04</v>
      </c>
      <c r="S4239" s="1061">
        <v>89.04</v>
      </c>
      <c r="T4239" s="1061">
        <v>89.04</v>
      </c>
      <c r="U4239" s="1061">
        <v>89.04</v>
      </c>
      <c r="V4239" s="1061">
        <v>89.04</v>
      </c>
      <c r="W4239" s="1061">
        <v>89.04</v>
      </c>
    </row>
    <row r="4240" spans="1:23">
      <c r="A4240" s="908"/>
      <c r="B4240" s="1061" t="s">
        <v>234</v>
      </c>
      <c r="C4240" s="1061" t="s">
        <v>235</v>
      </c>
      <c r="D4240" s="1061" t="s">
        <v>4936</v>
      </c>
      <c r="E4240" s="1061" t="s">
        <v>6497</v>
      </c>
      <c r="F4240" s="1061" t="s">
        <v>4938</v>
      </c>
      <c r="G4240" s="1061" t="s">
        <v>1739</v>
      </c>
      <c r="H4240" s="1061" t="s">
        <v>129</v>
      </c>
      <c r="I4240" s="1061" t="s">
        <v>21</v>
      </c>
      <c r="J4240" s="1061" t="s">
        <v>7975</v>
      </c>
      <c r="K4240" s="1061" t="s">
        <v>14849</v>
      </c>
      <c r="L4240" s="1061">
        <v>18.600000000000001</v>
      </c>
      <c r="M4240" s="1061">
        <v>18.600000000000001</v>
      </c>
      <c r="N4240" s="1061">
        <v>18.600000000000001</v>
      </c>
      <c r="O4240" s="1061">
        <v>18.600000000000001</v>
      </c>
      <c r="P4240" s="1061">
        <v>18.600000000000001</v>
      </c>
      <c r="Q4240" s="1061">
        <v>18.600000000000001</v>
      </c>
      <c r="R4240" s="1061">
        <v>18.600000000000001</v>
      </c>
      <c r="S4240" s="1061">
        <v>18.600000000000001</v>
      </c>
      <c r="T4240" s="1061">
        <v>18.600000000000001</v>
      </c>
      <c r="U4240" s="1061">
        <v>18.600000000000001</v>
      </c>
      <c r="V4240" s="1061">
        <v>18.600000000000001</v>
      </c>
      <c r="W4240" s="1061">
        <v>18.600000000000001</v>
      </c>
    </row>
    <row r="4241" spans="1:23">
      <c r="A4241" s="908"/>
      <c r="B4241" s="1061" t="s">
        <v>234</v>
      </c>
      <c r="C4241" s="1061" t="s">
        <v>235</v>
      </c>
      <c r="D4241" s="1061" t="s">
        <v>4604</v>
      </c>
      <c r="E4241" s="1061" t="s">
        <v>6119</v>
      </c>
      <c r="F4241" s="1061" t="s">
        <v>4604</v>
      </c>
      <c r="G4241" s="1061" t="s">
        <v>1739</v>
      </c>
      <c r="H4241" s="1061" t="s">
        <v>129</v>
      </c>
      <c r="I4241" s="1061" t="s">
        <v>21</v>
      </c>
      <c r="J4241" s="1061" t="s">
        <v>7975</v>
      </c>
      <c r="K4241" s="1061" t="s">
        <v>14849</v>
      </c>
      <c r="L4241" s="1061">
        <v>92.35</v>
      </c>
      <c r="M4241" s="1061">
        <v>92.35</v>
      </c>
      <c r="N4241" s="1061">
        <v>92.35</v>
      </c>
      <c r="O4241" s="1061">
        <v>92.35</v>
      </c>
      <c r="P4241" s="1061">
        <v>92.35</v>
      </c>
      <c r="Q4241" s="1061">
        <v>92.35</v>
      </c>
      <c r="R4241" s="1061">
        <v>92.35</v>
      </c>
      <c r="S4241" s="1061">
        <v>92.35</v>
      </c>
      <c r="T4241" s="1061">
        <v>92.35</v>
      </c>
      <c r="U4241" s="1061">
        <v>92.35</v>
      </c>
      <c r="V4241" s="1061">
        <v>92.35</v>
      </c>
      <c r="W4241" s="1061">
        <v>92.35</v>
      </c>
    </row>
    <row r="4242" spans="1:23">
      <c r="A4242" s="908"/>
      <c r="B4242" s="1061" t="s">
        <v>234</v>
      </c>
      <c r="C4242" s="1061" t="s">
        <v>235</v>
      </c>
      <c r="D4242" s="1061" t="s">
        <v>4632</v>
      </c>
      <c r="E4242" s="1061" t="s">
        <v>6120</v>
      </c>
      <c r="F4242" s="1061" t="s">
        <v>6095</v>
      </c>
      <c r="G4242" s="1061" t="s">
        <v>1739</v>
      </c>
      <c r="H4242" s="1061" t="s">
        <v>129</v>
      </c>
      <c r="I4242" s="1061" t="s">
        <v>21</v>
      </c>
      <c r="J4242" s="1061" t="s">
        <v>7975</v>
      </c>
      <c r="K4242" s="1061" t="s">
        <v>14849</v>
      </c>
      <c r="L4242" s="1061">
        <v>42.3</v>
      </c>
      <c r="M4242" s="1061">
        <v>42.3</v>
      </c>
      <c r="N4242" s="1061">
        <v>42.3</v>
      </c>
      <c r="O4242" s="1061">
        <v>42.3</v>
      </c>
      <c r="P4242" s="1061">
        <v>42.3</v>
      </c>
      <c r="Q4242" s="1061">
        <v>42.3</v>
      </c>
      <c r="R4242" s="1061">
        <v>42.3</v>
      </c>
      <c r="S4242" s="1061">
        <v>42.3</v>
      </c>
      <c r="T4242" s="1061">
        <v>42.3</v>
      </c>
      <c r="U4242" s="1061">
        <v>42.3</v>
      </c>
      <c r="V4242" s="1061">
        <v>42.3</v>
      </c>
      <c r="W4242" s="1061">
        <v>42.3</v>
      </c>
    </row>
    <row r="4243" spans="1:23">
      <c r="A4243" s="908"/>
      <c r="B4243" s="1061" t="s">
        <v>234</v>
      </c>
      <c r="C4243" s="1061" t="s">
        <v>235</v>
      </c>
      <c r="D4243" s="1061" t="s">
        <v>4970</v>
      </c>
      <c r="E4243" s="1061" t="s">
        <v>14878</v>
      </c>
      <c r="F4243" s="1061" t="s">
        <v>5117</v>
      </c>
      <c r="G4243" s="1061" t="s">
        <v>1739</v>
      </c>
      <c r="H4243" s="1061" t="s">
        <v>129</v>
      </c>
      <c r="I4243" s="1061" t="s">
        <v>21</v>
      </c>
      <c r="J4243" s="1061" t="s">
        <v>7975</v>
      </c>
      <c r="K4243" s="1061" t="s">
        <v>14849</v>
      </c>
      <c r="L4243" s="1061">
        <v>24.21</v>
      </c>
      <c r="M4243" s="1061">
        <v>24.21</v>
      </c>
      <c r="N4243" s="1061">
        <v>24.21</v>
      </c>
      <c r="O4243" s="1061">
        <v>24.21</v>
      </c>
      <c r="P4243" s="1061">
        <v>24.21</v>
      </c>
      <c r="Q4243" s="1061">
        <v>24.21</v>
      </c>
      <c r="R4243" s="1061">
        <v>24.21</v>
      </c>
      <c r="S4243" s="1061">
        <v>24.21</v>
      </c>
      <c r="T4243" s="1061">
        <v>24.21</v>
      </c>
      <c r="U4243" s="1061">
        <v>24.21</v>
      </c>
      <c r="V4243" s="1061">
        <v>24.21</v>
      </c>
      <c r="W4243" s="1061">
        <v>24.21</v>
      </c>
    </row>
    <row r="4244" spans="1:23">
      <c r="A4244" s="908"/>
      <c r="B4244" s="1061" t="s">
        <v>234</v>
      </c>
      <c r="C4244" s="1061" t="s">
        <v>235</v>
      </c>
      <c r="D4244" s="1061" t="s">
        <v>4936</v>
      </c>
      <c r="E4244" s="1061" t="s">
        <v>14465</v>
      </c>
      <c r="F4244" s="1061" t="s">
        <v>4939</v>
      </c>
      <c r="G4244" s="1061" t="s">
        <v>1739</v>
      </c>
      <c r="H4244" s="1061" t="s">
        <v>129</v>
      </c>
      <c r="I4244" s="1061" t="s">
        <v>21</v>
      </c>
      <c r="J4244" s="1061" t="s">
        <v>7975</v>
      </c>
      <c r="K4244" s="1061" t="s">
        <v>14849</v>
      </c>
      <c r="L4244" s="1061">
        <v>26.73</v>
      </c>
      <c r="M4244" s="1061">
        <v>26.73</v>
      </c>
      <c r="N4244" s="1061">
        <v>26.73</v>
      </c>
      <c r="O4244" s="1061">
        <v>26.73</v>
      </c>
      <c r="P4244" s="1061">
        <v>26.73</v>
      </c>
      <c r="Q4244" s="1061">
        <v>26.73</v>
      </c>
      <c r="R4244" s="1061">
        <v>26.73</v>
      </c>
      <c r="S4244" s="1061">
        <v>26.73</v>
      </c>
      <c r="T4244" s="1061">
        <v>26.73</v>
      </c>
      <c r="U4244" s="1061">
        <v>26.73</v>
      </c>
      <c r="V4244" s="1061">
        <v>26.73</v>
      </c>
      <c r="W4244" s="1061">
        <v>26.73</v>
      </c>
    </row>
    <row r="4245" spans="1:23">
      <c r="A4245" s="908"/>
      <c r="B4245" s="1061" t="s">
        <v>234</v>
      </c>
      <c r="C4245" s="1061" t="s">
        <v>235</v>
      </c>
      <c r="D4245" s="1061" t="s">
        <v>4936</v>
      </c>
      <c r="E4245" s="1061" t="s">
        <v>14879</v>
      </c>
      <c r="F4245" s="1061" t="s">
        <v>4939</v>
      </c>
      <c r="G4245" s="1061" t="s">
        <v>1739</v>
      </c>
      <c r="H4245" s="1061" t="s">
        <v>129</v>
      </c>
      <c r="I4245" s="1061" t="s">
        <v>21</v>
      </c>
      <c r="J4245" s="1061" t="s">
        <v>7975</v>
      </c>
      <c r="K4245" s="1061" t="s">
        <v>14849</v>
      </c>
      <c r="L4245" s="1061">
        <v>41.7</v>
      </c>
      <c r="M4245" s="1061">
        <v>41.7</v>
      </c>
      <c r="N4245" s="1061">
        <v>41.7</v>
      </c>
      <c r="O4245" s="1061">
        <v>41.7</v>
      </c>
      <c r="P4245" s="1061">
        <v>41.7</v>
      </c>
      <c r="Q4245" s="1061">
        <v>41.7</v>
      </c>
      <c r="R4245" s="1061">
        <v>41.7</v>
      </c>
      <c r="S4245" s="1061">
        <v>41.7</v>
      </c>
      <c r="T4245" s="1061">
        <v>41.7</v>
      </c>
      <c r="U4245" s="1061">
        <v>41.7</v>
      </c>
      <c r="V4245" s="1061">
        <v>41.7</v>
      </c>
      <c r="W4245" s="1061">
        <v>41.7</v>
      </c>
    </row>
    <row r="4246" spans="1:23">
      <c r="A4246" s="908"/>
      <c r="B4246" s="1061" t="s">
        <v>234</v>
      </c>
      <c r="C4246" s="1061" t="s">
        <v>235</v>
      </c>
      <c r="D4246" s="1061" t="s">
        <v>4936</v>
      </c>
      <c r="E4246" s="1061" t="s">
        <v>14167</v>
      </c>
      <c r="F4246" s="1061" t="s">
        <v>4938</v>
      </c>
      <c r="G4246" s="1061" t="s">
        <v>1739</v>
      </c>
      <c r="H4246" s="1061" t="s">
        <v>129</v>
      </c>
      <c r="I4246" s="1061" t="s">
        <v>21</v>
      </c>
      <c r="J4246" s="1061" t="s">
        <v>7975</v>
      </c>
      <c r="K4246" s="1061" t="s">
        <v>14849</v>
      </c>
      <c r="L4246" s="1061">
        <v>24.68</v>
      </c>
      <c r="M4246" s="1061">
        <v>24.68</v>
      </c>
      <c r="N4246" s="1061">
        <v>24.68</v>
      </c>
      <c r="O4246" s="1061">
        <v>24.68</v>
      </c>
      <c r="P4246" s="1061">
        <v>24.68</v>
      </c>
      <c r="Q4246" s="1061">
        <v>24.68</v>
      </c>
      <c r="R4246" s="1061">
        <v>24.68</v>
      </c>
      <c r="S4246" s="1061">
        <v>24.68</v>
      </c>
      <c r="T4246" s="1061">
        <v>24.68</v>
      </c>
      <c r="U4246" s="1061">
        <v>24.68</v>
      </c>
      <c r="V4246" s="1061">
        <v>24.68</v>
      </c>
      <c r="W4246" s="1061">
        <v>24.68</v>
      </c>
    </row>
    <row r="4247" spans="1:23">
      <c r="A4247" s="908"/>
      <c r="B4247" s="1061" t="s">
        <v>234</v>
      </c>
      <c r="C4247" s="1061" t="s">
        <v>235</v>
      </c>
      <c r="D4247" s="1061" t="s">
        <v>4936</v>
      </c>
      <c r="E4247" s="1061" t="s">
        <v>6498</v>
      </c>
      <c r="F4247" s="1061" t="s">
        <v>4939</v>
      </c>
      <c r="G4247" s="1061" t="s">
        <v>1739</v>
      </c>
      <c r="H4247" s="1061" t="s">
        <v>129</v>
      </c>
      <c r="I4247" s="1061" t="s">
        <v>21</v>
      </c>
      <c r="J4247" s="1061" t="s">
        <v>7975</v>
      </c>
      <c r="K4247" s="1061" t="s">
        <v>14849</v>
      </c>
      <c r="L4247" s="1061">
        <v>23</v>
      </c>
      <c r="M4247" s="1061">
        <v>23</v>
      </c>
      <c r="N4247" s="1061">
        <v>23</v>
      </c>
      <c r="O4247" s="1061">
        <v>23</v>
      </c>
      <c r="P4247" s="1061">
        <v>23</v>
      </c>
      <c r="Q4247" s="1061">
        <v>23</v>
      </c>
      <c r="R4247" s="1061">
        <v>23</v>
      </c>
      <c r="S4247" s="1061">
        <v>23</v>
      </c>
      <c r="T4247" s="1061">
        <v>23</v>
      </c>
      <c r="U4247" s="1061">
        <v>23</v>
      </c>
      <c r="V4247" s="1061">
        <v>23</v>
      </c>
      <c r="W4247" s="1061">
        <v>23</v>
      </c>
    </row>
    <row r="4248" spans="1:23">
      <c r="A4248" s="908"/>
      <c r="B4248" s="1061" t="s">
        <v>234</v>
      </c>
      <c r="C4248" s="1061" t="s">
        <v>235</v>
      </c>
      <c r="D4248" s="1061" t="s">
        <v>4936</v>
      </c>
      <c r="E4248" s="1061" t="s">
        <v>6499</v>
      </c>
      <c r="F4248" s="1061" t="s">
        <v>4938</v>
      </c>
      <c r="G4248" s="1061" t="s">
        <v>1739</v>
      </c>
      <c r="H4248" s="1061" t="s">
        <v>129</v>
      </c>
      <c r="I4248" s="1061" t="s">
        <v>21</v>
      </c>
      <c r="J4248" s="1061" t="s">
        <v>7975</v>
      </c>
      <c r="K4248" s="1061" t="s">
        <v>14849</v>
      </c>
      <c r="L4248" s="1061">
        <v>23.5</v>
      </c>
      <c r="M4248" s="1061">
        <v>23.5</v>
      </c>
      <c r="N4248" s="1061">
        <v>23.5</v>
      </c>
      <c r="O4248" s="1061">
        <v>23.5</v>
      </c>
      <c r="P4248" s="1061">
        <v>23.5</v>
      </c>
      <c r="Q4248" s="1061">
        <v>23.5</v>
      </c>
      <c r="R4248" s="1061">
        <v>23.5</v>
      </c>
      <c r="S4248" s="1061">
        <v>23.5</v>
      </c>
      <c r="T4248" s="1061">
        <v>23.5</v>
      </c>
      <c r="U4248" s="1061">
        <v>23.5</v>
      </c>
      <c r="V4248" s="1061">
        <v>23.5</v>
      </c>
      <c r="W4248" s="1061">
        <v>23.5</v>
      </c>
    </row>
    <row r="4249" spans="1:23">
      <c r="A4249" s="908"/>
      <c r="B4249" s="1061" t="s">
        <v>234</v>
      </c>
      <c r="C4249" s="1061" t="s">
        <v>235</v>
      </c>
      <c r="D4249" s="1061" t="s">
        <v>4936</v>
      </c>
      <c r="E4249" s="1061" t="s">
        <v>6500</v>
      </c>
      <c r="F4249" s="1061" t="s">
        <v>4939</v>
      </c>
      <c r="G4249" s="1061" t="s">
        <v>1739</v>
      </c>
      <c r="H4249" s="1061" t="s">
        <v>129</v>
      </c>
      <c r="I4249" s="1061" t="s">
        <v>21</v>
      </c>
      <c r="J4249" s="1061" t="s">
        <v>7975</v>
      </c>
      <c r="K4249" s="1061" t="s">
        <v>14849</v>
      </c>
      <c r="L4249" s="1061">
        <v>23</v>
      </c>
      <c r="M4249" s="1061">
        <v>23</v>
      </c>
      <c r="N4249" s="1061">
        <v>23</v>
      </c>
      <c r="O4249" s="1061">
        <v>23</v>
      </c>
      <c r="P4249" s="1061">
        <v>23</v>
      </c>
      <c r="Q4249" s="1061">
        <v>23</v>
      </c>
      <c r="R4249" s="1061">
        <v>23</v>
      </c>
      <c r="S4249" s="1061">
        <v>23</v>
      </c>
      <c r="T4249" s="1061">
        <v>23</v>
      </c>
      <c r="U4249" s="1061">
        <v>23</v>
      </c>
      <c r="V4249" s="1061">
        <v>23</v>
      </c>
      <c r="W4249" s="1061">
        <v>23</v>
      </c>
    </row>
    <row r="4250" spans="1:23">
      <c r="A4250" s="908"/>
      <c r="B4250" s="1061" t="s">
        <v>234</v>
      </c>
      <c r="C4250" s="1061" t="s">
        <v>235</v>
      </c>
      <c r="D4250" s="1061" t="s">
        <v>4936</v>
      </c>
      <c r="E4250" s="1061" t="s">
        <v>6501</v>
      </c>
      <c r="F4250" s="1061" t="s">
        <v>4937</v>
      </c>
      <c r="G4250" s="1061" t="s">
        <v>1739</v>
      </c>
      <c r="H4250" s="1061" t="s">
        <v>129</v>
      </c>
      <c r="I4250" s="1061" t="s">
        <v>21</v>
      </c>
      <c r="J4250" s="1061" t="s">
        <v>7975</v>
      </c>
      <c r="K4250" s="1061" t="s">
        <v>14849</v>
      </c>
      <c r="L4250" s="1061">
        <v>12.8</v>
      </c>
      <c r="M4250" s="1061">
        <v>12.8</v>
      </c>
      <c r="N4250" s="1061">
        <v>12.8</v>
      </c>
      <c r="O4250" s="1061">
        <v>12.8</v>
      </c>
      <c r="P4250" s="1061">
        <v>12.8</v>
      </c>
      <c r="Q4250" s="1061">
        <v>12.8</v>
      </c>
      <c r="R4250" s="1061">
        <v>12.8</v>
      </c>
      <c r="S4250" s="1061">
        <v>12.8</v>
      </c>
      <c r="T4250" s="1061">
        <v>12.8</v>
      </c>
      <c r="U4250" s="1061">
        <v>12.8</v>
      </c>
      <c r="V4250" s="1061">
        <v>12.8</v>
      </c>
      <c r="W4250" s="1061">
        <v>12.8</v>
      </c>
    </row>
    <row r="4251" spans="1:23">
      <c r="A4251" s="908"/>
      <c r="B4251" s="1061" t="s">
        <v>234</v>
      </c>
      <c r="C4251" s="1061" t="s">
        <v>235</v>
      </c>
      <c r="D4251" s="1061" t="s">
        <v>4936</v>
      </c>
      <c r="E4251" s="1061" t="s">
        <v>6502</v>
      </c>
      <c r="F4251" s="1061" t="s">
        <v>4938</v>
      </c>
      <c r="G4251" s="1061" t="s">
        <v>1739</v>
      </c>
      <c r="H4251" s="1061" t="s">
        <v>129</v>
      </c>
      <c r="I4251" s="1061" t="s">
        <v>21</v>
      </c>
      <c r="J4251" s="1061" t="s">
        <v>7975</v>
      </c>
      <c r="K4251" s="1061" t="s">
        <v>14849</v>
      </c>
      <c r="L4251" s="1061">
        <v>23.5</v>
      </c>
      <c r="M4251" s="1061">
        <v>23.5</v>
      </c>
      <c r="N4251" s="1061">
        <v>23.5</v>
      </c>
      <c r="O4251" s="1061">
        <v>23.5</v>
      </c>
      <c r="P4251" s="1061">
        <v>23.5</v>
      </c>
      <c r="Q4251" s="1061">
        <v>23.5</v>
      </c>
      <c r="R4251" s="1061">
        <v>23.5</v>
      </c>
      <c r="S4251" s="1061">
        <v>23.5</v>
      </c>
      <c r="T4251" s="1061">
        <v>23.5</v>
      </c>
      <c r="U4251" s="1061">
        <v>23.5</v>
      </c>
      <c r="V4251" s="1061">
        <v>23.5</v>
      </c>
      <c r="W4251" s="1061">
        <v>23.5</v>
      </c>
    </row>
    <row r="4252" spans="1:23">
      <c r="A4252" s="908"/>
      <c r="B4252" s="1061" t="s">
        <v>234</v>
      </c>
      <c r="C4252" s="1061" t="s">
        <v>235</v>
      </c>
      <c r="D4252" s="1061" t="s">
        <v>4936</v>
      </c>
      <c r="E4252" s="1061" t="s">
        <v>6754</v>
      </c>
      <c r="F4252" s="1061" t="s">
        <v>4938</v>
      </c>
      <c r="G4252" s="1061" t="s">
        <v>1739</v>
      </c>
      <c r="H4252" s="1061" t="s">
        <v>129</v>
      </c>
      <c r="I4252" s="1061" t="s">
        <v>21</v>
      </c>
      <c r="J4252" s="1061" t="s">
        <v>7975</v>
      </c>
      <c r="K4252" s="1061" t="s">
        <v>14849</v>
      </c>
      <c r="L4252" s="1061">
        <v>24.78</v>
      </c>
      <c r="M4252" s="1061">
        <v>24.78</v>
      </c>
      <c r="N4252" s="1061">
        <v>24.78</v>
      </c>
      <c r="O4252" s="1061">
        <v>24.78</v>
      </c>
      <c r="P4252" s="1061">
        <v>24.78</v>
      </c>
      <c r="Q4252" s="1061">
        <v>24.78</v>
      </c>
      <c r="R4252" s="1061">
        <v>24.78</v>
      </c>
      <c r="S4252" s="1061">
        <v>24.78</v>
      </c>
      <c r="T4252" s="1061">
        <v>24.78</v>
      </c>
      <c r="U4252" s="1061">
        <v>24.78</v>
      </c>
      <c r="V4252" s="1061">
        <v>24.78</v>
      </c>
      <c r="W4252" s="1061">
        <v>24.78</v>
      </c>
    </row>
    <row r="4253" spans="1:23">
      <c r="A4253" s="908"/>
      <c r="B4253" s="1061" t="s">
        <v>234</v>
      </c>
      <c r="C4253" s="1061" t="s">
        <v>235</v>
      </c>
      <c r="D4253" s="1061" t="s">
        <v>4936</v>
      </c>
      <c r="E4253" s="1061" t="s">
        <v>6503</v>
      </c>
      <c r="F4253" s="1061" t="s">
        <v>4939</v>
      </c>
      <c r="G4253" s="1061" t="s">
        <v>1739</v>
      </c>
      <c r="H4253" s="1061" t="s">
        <v>129</v>
      </c>
      <c r="I4253" s="1061" t="s">
        <v>21</v>
      </c>
      <c r="J4253" s="1061" t="s">
        <v>7975</v>
      </c>
      <c r="K4253" s="1061" t="s">
        <v>14849</v>
      </c>
      <c r="L4253" s="1061">
        <v>23</v>
      </c>
      <c r="M4253" s="1061">
        <v>23</v>
      </c>
      <c r="N4253" s="1061">
        <v>23</v>
      </c>
      <c r="O4253" s="1061">
        <v>23</v>
      </c>
      <c r="P4253" s="1061">
        <v>23</v>
      </c>
      <c r="Q4253" s="1061">
        <v>23</v>
      </c>
      <c r="R4253" s="1061">
        <v>23</v>
      </c>
      <c r="S4253" s="1061">
        <v>23</v>
      </c>
      <c r="T4253" s="1061">
        <v>23</v>
      </c>
      <c r="U4253" s="1061">
        <v>23</v>
      </c>
      <c r="V4253" s="1061">
        <v>23</v>
      </c>
      <c r="W4253" s="1061">
        <v>23</v>
      </c>
    </row>
    <row r="4254" spans="1:23">
      <c r="A4254" s="908"/>
      <c r="B4254" s="1061" t="s">
        <v>234</v>
      </c>
      <c r="C4254" s="1061" t="s">
        <v>235</v>
      </c>
      <c r="D4254" s="1061" t="s">
        <v>4936</v>
      </c>
      <c r="E4254" s="1061" t="s">
        <v>10633</v>
      </c>
      <c r="F4254" s="1061" t="s">
        <v>4939</v>
      </c>
      <c r="G4254" s="1061" t="s">
        <v>1739</v>
      </c>
      <c r="H4254" s="1061" t="s">
        <v>129</v>
      </c>
      <c r="I4254" s="1061" t="s">
        <v>21</v>
      </c>
      <c r="J4254" s="1061" t="s">
        <v>7975</v>
      </c>
      <c r="K4254" s="1061" t="s">
        <v>14849</v>
      </c>
      <c r="L4254" s="1061">
        <v>23</v>
      </c>
      <c r="M4254" s="1061">
        <v>23</v>
      </c>
      <c r="N4254" s="1061">
        <v>23</v>
      </c>
      <c r="O4254" s="1061">
        <v>23</v>
      </c>
      <c r="P4254" s="1061">
        <v>23</v>
      </c>
      <c r="Q4254" s="1061">
        <v>23</v>
      </c>
      <c r="R4254" s="1061">
        <v>23</v>
      </c>
      <c r="S4254" s="1061">
        <v>23</v>
      </c>
      <c r="T4254" s="1061">
        <v>23</v>
      </c>
      <c r="U4254" s="1061">
        <v>23</v>
      </c>
      <c r="V4254" s="1061">
        <v>23</v>
      </c>
      <c r="W4254" s="1061">
        <v>23</v>
      </c>
    </row>
    <row r="4255" spans="1:23">
      <c r="A4255" s="908"/>
      <c r="B4255" s="1061" t="s">
        <v>234</v>
      </c>
      <c r="C4255" s="1061" t="s">
        <v>235</v>
      </c>
      <c r="D4255" s="1061" t="s">
        <v>4936</v>
      </c>
      <c r="E4255" s="1061" t="s">
        <v>9664</v>
      </c>
      <c r="F4255" s="1061" t="s">
        <v>6096</v>
      </c>
      <c r="G4255" s="1061" t="s">
        <v>1739</v>
      </c>
      <c r="H4255" s="1061" t="s">
        <v>129</v>
      </c>
      <c r="I4255" s="1061" t="s">
        <v>21</v>
      </c>
      <c r="J4255" s="1061" t="s">
        <v>7975</v>
      </c>
      <c r="K4255" s="1061" t="s">
        <v>14849</v>
      </c>
      <c r="L4255" s="1061">
        <v>62.84</v>
      </c>
      <c r="M4255" s="1061">
        <v>62.84</v>
      </c>
      <c r="N4255" s="1061">
        <v>62.84</v>
      </c>
      <c r="O4255" s="1061">
        <v>62.84</v>
      </c>
      <c r="P4255" s="1061">
        <v>62.84</v>
      </c>
      <c r="Q4255" s="1061">
        <v>62.84</v>
      </c>
      <c r="R4255" s="1061">
        <v>62.84</v>
      </c>
      <c r="S4255" s="1061">
        <v>62.84</v>
      </c>
      <c r="T4255" s="1061">
        <v>62.84</v>
      </c>
      <c r="U4255" s="1061">
        <v>62.84</v>
      </c>
      <c r="V4255" s="1061">
        <v>62.84</v>
      </c>
      <c r="W4255" s="1061">
        <v>62.84</v>
      </c>
    </row>
    <row r="4256" spans="1:23">
      <c r="A4256" s="908"/>
      <c r="B4256" s="1061" t="s">
        <v>234</v>
      </c>
      <c r="C4256" s="1061" t="s">
        <v>235</v>
      </c>
      <c r="D4256" s="1061" t="s">
        <v>4936</v>
      </c>
      <c r="E4256" s="1061" t="s">
        <v>9665</v>
      </c>
      <c r="F4256" s="1061" t="s">
        <v>6099</v>
      </c>
      <c r="G4256" s="1061" t="s">
        <v>1739</v>
      </c>
      <c r="H4256" s="1061" t="s">
        <v>129</v>
      </c>
      <c r="I4256" s="1061" t="s">
        <v>21</v>
      </c>
      <c r="J4256" s="1061" t="s">
        <v>7975</v>
      </c>
      <c r="K4256" s="1061" t="s">
        <v>14849</v>
      </c>
      <c r="L4256" s="1061">
        <v>62.84</v>
      </c>
      <c r="M4256" s="1061">
        <v>62.84</v>
      </c>
      <c r="N4256" s="1061">
        <v>62.84</v>
      </c>
      <c r="O4256" s="1061">
        <v>62.84</v>
      </c>
      <c r="P4256" s="1061">
        <v>62.84</v>
      </c>
      <c r="Q4256" s="1061">
        <v>62.84</v>
      </c>
      <c r="R4256" s="1061">
        <v>62.84</v>
      </c>
      <c r="S4256" s="1061">
        <v>62.84</v>
      </c>
      <c r="T4256" s="1061">
        <v>62.84</v>
      </c>
      <c r="U4256" s="1061">
        <v>62.84</v>
      </c>
      <c r="V4256" s="1061">
        <v>62.84</v>
      </c>
      <c r="W4256" s="1061">
        <v>62.84</v>
      </c>
    </row>
    <row r="4257" spans="1:23">
      <c r="A4257" s="908"/>
      <c r="B4257" s="1061" t="s">
        <v>234</v>
      </c>
      <c r="C4257" s="1061" t="s">
        <v>235</v>
      </c>
      <c r="D4257" s="1061" t="s">
        <v>4936</v>
      </c>
      <c r="E4257" s="1061" t="s">
        <v>9666</v>
      </c>
      <c r="F4257" s="1061" t="s">
        <v>4937</v>
      </c>
      <c r="G4257" s="1061" t="s">
        <v>1739</v>
      </c>
      <c r="H4257" s="1061" t="s">
        <v>129</v>
      </c>
      <c r="I4257" s="1061" t="s">
        <v>21</v>
      </c>
      <c r="J4257" s="1061" t="s">
        <v>7975</v>
      </c>
      <c r="K4257" s="1061" t="s">
        <v>14849</v>
      </c>
      <c r="L4257" s="1061">
        <v>93.05</v>
      </c>
      <c r="M4257" s="1061">
        <v>93.05</v>
      </c>
      <c r="N4257" s="1061">
        <v>93.05</v>
      </c>
      <c r="O4257" s="1061">
        <v>93.05</v>
      </c>
      <c r="P4257" s="1061">
        <v>93.05</v>
      </c>
      <c r="Q4257" s="1061">
        <v>93.05</v>
      </c>
      <c r="R4257" s="1061">
        <v>93.05</v>
      </c>
      <c r="S4257" s="1061">
        <v>93.05</v>
      </c>
      <c r="T4257" s="1061">
        <v>93.05</v>
      </c>
      <c r="U4257" s="1061">
        <v>93.05</v>
      </c>
      <c r="V4257" s="1061">
        <v>93.05</v>
      </c>
      <c r="W4257" s="1061">
        <v>93.05</v>
      </c>
    </row>
    <row r="4258" spans="1:23">
      <c r="A4258" s="908"/>
      <c r="B4258" s="1061" t="s">
        <v>234</v>
      </c>
      <c r="C4258" s="1061" t="s">
        <v>235</v>
      </c>
      <c r="D4258" s="1061" t="s">
        <v>4936</v>
      </c>
      <c r="E4258" s="1061" t="s">
        <v>9667</v>
      </c>
      <c r="F4258" s="1061" t="s">
        <v>6097</v>
      </c>
      <c r="G4258" s="1061" t="s">
        <v>1739</v>
      </c>
      <c r="H4258" s="1061" t="s">
        <v>129</v>
      </c>
      <c r="I4258" s="1061" t="s">
        <v>21</v>
      </c>
      <c r="J4258" s="1061" t="s">
        <v>7975</v>
      </c>
      <c r="K4258" s="1061" t="s">
        <v>14849</v>
      </c>
      <c r="L4258" s="1061">
        <v>88.86</v>
      </c>
      <c r="M4258" s="1061">
        <v>88.86</v>
      </c>
      <c r="N4258" s="1061">
        <v>88.86</v>
      </c>
      <c r="O4258" s="1061">
        <v>88.86</v>
      </c>
      <c r="P4258" s="1061">
        <v>88.86</v>
      </c>
      <c r="Q4258" s="1061">
        <v>88.86</v>
      </c>
      <c r="R4258" s="1061">
        <v>88.86</v>
      </c>
      <c r="S4258" s="1061">
        <v>88.86</v>
      </c>
      <c r="T4258" s="1061">
        <v>88.86</v>
      </c>
      <c r="U4258" s="1061">
        <v>88.86</v>
      </c>
      <c r="V4258" s="1061">
        <v>88.86</v>
      </c>
      <c r="W4258" s="1061">
        <v>88.86</v>
      </c>
    </row>
    <row r="4259" spans="1:23">
      <c r="A4259" s="908"/>
      <c r="B4259" s="1061" t="s">
        <v>234</v>
      </c>
      <c r="C4259" s="1061" t="s">
        <v>235</v>
      </c>
      <c r="D4259" s="1061" t="s">
        <v>4936</v>
      </c>
      <c r="E4259" s="1061" t="s">
        <v>6397</v>
      </c>
      <c r="F4259" s="1061" t="s">
        <v>4937</v>
      </c>
      <c r="G4259" s="1061" t="s">
        <v>1739</v>
      </c>
      <c r="H4259" s="1061" t="s">
        <v>129</v>
      </c>
      <c r="I4259" s="1061" t="s">
        <v>21</v>
      </c>
      <c r="J4259" s="1061" t="s">
        <v>7975</v>
      </c>
      <c r="K4259" s="1061" t="s">
        <v>14849</v>
      </c>
      <c r="L4259" s="1061">
        <v>28</v>
      </c>
      <c r="M4259" s="1061">
        <v>28</v>
      </c>
      <c r="N4259" s="1061">
        <v>28</v>
      </c>
      <c r="O4259" s="1061">
        <v>28</v>
      </c>
      <c r="P4259" s="1061">
        <v>28</v>
      </c>
      <c r="Q4259" s="1061">
        <v>28</v>
      </c>
      <c r="R4259" s="1061">
        <v>28</v>
      </c>
      <c r="S4259" s="1061">
        <v>28</v>
      </c>
      <c r="T4259" s="1061">
        <v>28</v>
      </c>
      <c r="U4259" s="1061">
        <v>28</v>
      </c>
      <c r="V4259" s="1061">
        <v>28</v>
      </c>
      <c r="W4259" s="1061">
        <v>28</v>
      </c>
    </row>
    <row r="4260" spans="1:23">
      <c r="A4260" s="908"/>
      <c r="B4260" s="1061" t="s">
        <v>234</v>
      </c>
      <c r="C4260" s="1061" t="s">
        <v>235</v>
      </c>
      <c r="D4260" s="1061" t="s">
        <v>4995</v>
      </c>
      <c r="E4260" s="1061" t="s">
        <v>13687</v>
      </c>
      <c r="F4260" s="1061" t="s">
        <v>13688</v>
      </c>
      <c r="G4260" s="1061" t="s">
        <v>1739</v>
      </c>
      <c r="H4260" s="1061" t="s">
        <v>129</v>
      </c>
      <c r="I4260" s="1061" t="s">
        <v>21</v>
      </c>
      <c r="J4260" s="1061" t="s">
        <v>7975</v>
      </c>
      <c r="K4260" s="1061" t="s">
        <v>14849</v>
      </c>
      <c r="L4260" s="1061">
        <v>32.32</v>
      </c>
      <c r="M4260" s="1061">
        <v>32.32</v>
      </c>
      <c r="N4260" s="1061">
        <v>32.32</v>
      </c>
      <c r="O4260" s="1061">
        <v>32.32</v>
      </c>
      <c r="P4260" s="1061">
        <v>32.32</v>
      </c>
      <c r="Q4260" s="1061">
        <v>32.32</v>
      </c>
      <c r="R4260" s="1061">
        <v>32.32</v>
      </c>
      <c r="S4260" s="1061">
        <v>32.32</v>
      </c>
      <c r="T4260" s="1061">
        <v>32.32</v>
      </c>
      <c r="U4260" s="1061">
        <v>32.32</v>
      </c>
      <c r="V4260" s="1061">
        <v>32.32</v>
      </c>
      <c r="W4260" s="1061">
        <v>32.32</v>
      </c>
    </row>
    <row r="4261" spans="1:23">
      <c r="A4261" s="908"/>
      <c r="B4261" s="1061" t="s">
        <v>234</v>
      </c>
      <c r="C4261" s="1061" t="s">
        <v>235</v>
      </c>
      <c r="D4261" s="1061" t="s">
        <v>4936</v>
      </c>
      <c r="E4261" s="1061" t="s">
        <v>6918</v>
      </c>
      <c r="F4261" s="1061" t="s">
        <v>4938</v>
      </c>
      <c r="G4261" s="1061" t="s">
        <v>1739</v>
      </c>
      <c r="H4261" s="1061" t="s">
        <v>129</v>
      </c>
      <c r="I4261" s="1061" t="s">
        <v>21</v>
      </c>
      <c r="J4261" s="1061" t="s">
        <v>7975</v>
      </c>
      <c r="K4261" s="1061" t="s">
        <v>14849</v>
      </c>
      <c r="L4261" s="1061">
        <v>24</v>
      </c>
      <c r="M4261" s="1061">
        <v>24</v>
      </c>
      <c r="N4261" s="1061">
        <v>24</v>
      </c>
      <c r="O4261" s="1061">
        <v>24</v>
      </c>
      <c r="P4261" s="1061">
        <v>24</v>
      </c>
      <c r="Q4261" s="1061">
        <v>24</v>
      </c>
      <c r="R4261" s="1061">
        <v>24</v>
      </c>
      <c r="S4261" s="1061">
        <v>24</v>
      </c>
      <c r="T4261" s="1061">
        <v>24</v>
      </c>
      <c r="U4261" s="1061">
        <v>24</v>
      </c>
      <c r="V4261" s="1061">
        <v>24</v>
      </c>
      <c r="W4261" s="1061">
        <v>24</v>
      </c>
    </row>
    <row r="4262" spans="1:23">
      <c r="A4262" s="908"/>
      <c r="B4262" s="1061" t="s">
        <v>234</v>
      </c>
      <c r="C4262" s="1061" t="s">
        <v>235</v>
      </c>
      <c r="D4262" s="1061" t="s">
        <v>4936</v>
      </c>
      <c r="E4262" s="1061" t="s">
        <v>6755</v>
      </c>
      <c r="F4262" s="1061" t="s">
        <v>4939</v>
      </c>
      <c r="G4262" s="1061" t="s">
        <v>1739</v>
      </c>
      <c r="H4262" s="1061" t="s">
        <v>129</v>
      </c>
      <c r="I4262" s="1061" t="s">
        <v>21</v>
      </c>
      <c r="J4262" s="1061" t="s">
        <v>7975</v>
      </c>
      <c r="K4262" s="1061" t="s">
        <v>14849</v>
      </c>
      <c r="L4262" s="1061">
        <v>41.06</v>
      </c>
      <c r="M4262" s="1061">
        <v>41.06</v>
      </c>
      <c r="N4262" s="1061">
        <v>41.06</v>
      </c>
      <c r="O4262" s="1061">
        <v>41.06</v>
      </c>
      <c r="P4262" s="1061">
        <v>41.06</v>
      </c>
      <c r="Q4262" s="1061">
        <v>41.06</v>
      </c>
      <c r="R4262" s="1061">
        <v>41.06</v>
      </c>
      <c r="S4262" s="1061">
        <v>41.06</v>
      </c>
      <c r="T4262" s="1061">
        <v>41.06</v>
      </c>
      <c r="U4262" s="1061">
        <v>41.06</v>
      </c>
      <c r="V4262" s="1061">
        <v>41.06</v>
      </c>
      <c r="W4262" s="1061">
        <v>41.06</v>
      </c>
    </row>
    <row r="4263" spans="1:23">
      <c r="A4263" s="908"/>
      <c r="B4263" s="1061" t="s">
        <v>234</v>
      </c>
      <c r="C4263" s="1061" t="s">
        <v>235</v>
      </c>
      <c r="D4263" s="1061" t="s">
        <v>4936</v>
      </c>
      <c r="E4263" s="1061" t="s">
        <v>12207</v>
      </c>
      <c r="F4263" s="1061" t="s">
        <v>4939</v>
      </c>
      <c r="G4263" s="1061" t="s">
        <v>1739</v>
      </c>
      <c r="H4263" s="1061" t="s">
        <v>129</v>
      </c>
      <c r="I4263" s="1061" t="s">
        <v>21</v>
      </c>
      <c r="J4263" s="1061" t="s">
        <v>7975</v>
      </c>
      <c r="K4263" s="1061" t="s">
        <v>14849</v>
      </c>
      <c r="L4263" s="1061">
        <v>31.83</v>
      </c>
      <c r="M4263" s="1061">
        <v>31.83</v>
      </c>
      <c r="N4263" s="1061">
        <v>31.83</v>
      </c>
      <c r="O4263" s="1061">
        <v>31.83</v>
      </c>
      <c r="P4263" s="1061">
        <v>31.83</v>
      </c>
      <c r="Q4263" s="1061">
        <v>31.83</v>
      </c>
      <c r="R4263" s="1061">
        <v>31.83</v>
      </c>
      <c r="S4263" s="1061">
        <v>31.83</v>
      </c>
      <c r="T4263" s="1061">
        <v>31.83</v>
      </c>
      <c r="U4263" s="1061">
        <v>31.83</v>
      </c>
      <c r="V4263" s="1061">
        <v>31.83</v>
      </c>
      <c r="W4263" s="1061">
        <v>31.83</v>
      </c>
    </row>
    <row r="4264" spans="1:23">
      <c r="A4264" s="908"/>
      <c r="B4264" s="1061" t="s">
        <v>234</v>
      </c>
      <c r="C4264" s="1061" t="s">
        <v>235</v>
      </c>
      <c r="D4264" s="1061" t="s">
        <v>4936</v>
      </c>
      <c r="E4264" s="1061" t="s">
        <v>12208</v>
      </c>
      <c r="F4264" s="1061" t="s">
        <v>4937</v>
      </c>
      <c r="G4264" s="1061" t="s">
        <v>1739</v>
      </c>
      <c r="H4264" s="1061" t="s">
        <v>129</v>
      </c>
      <c r="I4264" s="1061" t="s">
        <v>21</v>
      </c>
      <c r="J4264" s="1061" t="s">
        <v>7975</v>
      </c>
      <c r="K4264" s="1061" t="s">
        <v>14849</v>
      </c>
      <c r="L4264" s="1061">
        <v>25.45</v>
      </c>
      <c r="M4264" s="1061">
        <v>25.45</v>
      </c>
      <c r="N4264" s="1061">
        <v>25.45</v>
      </c>
      <c r="O4264" s="1061">
        <v>25.45</v>
      </c>
      <c r="P4264" s="1061">
        <v>25.45</v>
      </c>
      <c r="Q4264" s="1061">
        <v>25.45</v>
      </c>
      <c r="R4264" s="1061">
        <v>25.45</v>
      </c>
      <c r="S4264" s="1061">
        <v>25.45</v>
      </c>
      <c r="T4264" s="1061">
        <v>25.45</v>
      </c>
      <c r="U4264" s="1061">
        <v>25.45</v>
      </c>
      <c r="V4264" s="1061">
        <v>25.45</v>
      </c>
      <c r="W4264" s="1061">
        <v>25.45</v>
      </c>
    </row>
    <row r="4265" spans="1:23">
      <c r="A4265" s="908"/>
      <c r="B4265" s="1061" t="s">
        <v>234</v>
      </c>
      <c r="C4265" s="1061" t="s">
        <v>235</v>
      </c>
      <c r="D4265" s="1061" t="s">
        <v>4936</v>
      </c>
      <c r="E4265" s="1061" t="s">
        <v>6392</v>
      </c>
      <c r="F4265" s="1061" t="s">
        <v>4938</v>
      </c>
      <c r="G4265" s="1061" t="s">
        <v>1739</v>
      </c>
      <c r="H4265" s="1061" t="s">
        <v>129</v>
      </c>
      <c r="I4265" s="1061" t="s">
        <v>21</v>
      </c>
      <c r="J4265" s="1061" t="s">
        <v>7975</v>
      </c>
      <c r="K4265" s="1061" t="s">
        <v>14849</v>
      </c>
      <c r="L4265" s="1061">
        <v>31.83</v>
      </c>
      <c r="M4265" s="1061">
        <v>31.83</v>
      </c>
      <c r="N4265" s="1061">
        <v>31.83</v>
      </c>
      <c r="O4265" s="1061">
        <v>31.83</v>
      </c>
      <c r="P4265" s="1061">
        <v>31.83</v>
      </c>
      <c r="Q4265" s="1061">
        <v>31.83</v>
      </c>
      <c r="R4265" s="1061">
        <v>31.83</v>
      </c>
      <c r="S4265" s="1061">
        <v>31.83</v>
      </c>
      <c r="T4265" s="1061">
        <v>31.83</v>
      </c>
      <c r="U4265" s="1061">
        <v>31.83</v>
      </c>
      <c r="V4265" s="1061">
        <v>31.83</v>
      </c>
      <c r="W4265" s="1061">
        <v>31.83</v>
      </c>
    </row>
    <row r="4266" spans="1:23">
      <c r="A4266" s="908"/>
      <c r="B4266" s="1061" t="s">
        <v>234</v>
      </c>
      <c r="C4266" s="1061" t="s">
        <v>235</v>
      </c>
      <c r="D4266" s="1061" t="s">
        <v>4936</v>
      </c>
      <c r="E4266" s="1061" t="s">
        <v>6738</v>
      </c>
      <c r="F4266" s="1061" t="s">
        <v>4939</v>
      </c>
      <c r="G4266" s="1061" t="s">
        <v>1739</v>
      </c>
      <c r="H4266" s="1061" t="s">
        <v>129</v>
      </c>
      <c r="I4266" s="1061" t="s">
        <v>21</v>
      </c>
      <c r="J4266" s="1061" t="s">
        <v>7975</v>
      </c>
      <c r="K4266" s="1061" t="s">
        <v>14849</v>
      </c>
      <c r="L4266" s="1061">
        <v>31.83</v>
      </c>
      <c r="M4266" s="1061">
        <v>31.83</v>
      </c>
      <c r="N4266" s="1061">
        <v>31.83</v>
      </c>
      <c r="O4266" s="1061">
        <v>31.83</v>
      </c>
      <c r="P4266" s="1061">
        <v>31.83</v>
      </c>
      <c r="Q4266" s="1061">
        <v>31.83</v>
      </c>
      <c r="R4266" s="1061">
        <v>31.83</v>
      </c>
      <c r="S4266" s="1061">
        <v>31.83</v>
      </c>
      <c r="T4266" s="1061">
        <v>31.83</v>
      </c>
      <c r="U4266" s="1061">
        <v>31.83</v>
      </c>
      <c r="V4266" s="1061">
        <v>31.83</v>
      </c>
      <c r="W4266" s="1061">
        <v>31.83</v>
      </c>
    </row>
    <row r="4267" spans="1:23">
      <c r="A4267" s="908"/>
      <c r="B4267" s="1061" t="s">
        <v>234</v>
      </c>
      <c r="C4267" s="1061" t="s">
        <v>235</v>
      </c>
      <c r="D4267" s="1061" t="s">
        <v>4936</v>
      </c>
      <c r="E4267" s="1061" t="s">
        <v>6739</v>
      </c>
      <c r="F4267" s="1061" t="s">
        <v>4938</v>
      </c>
      <c r="G4267" s="1061" t="s">
        <v>1739</v>
      </c>
      <c r="H4267" s="1061" t="s">
        <v>129</v>
      </c>
      <c r="I4267" s="1061" t="s">
        <v>21</v>
      </c>
      <c r="J4267" s="1061" t="s">
        <v>7975</v>
      </c>
      <c r="K4267" s="1061" t="s">
        <v>14849</v>
      </c>
      <c r="L4267" s="1061">
        <v>31.83</v>
      </c>
      <c r="M4267" s="1061">
        <v>31.83</v>
      </c>
      <c r="N4267" s="1061">
        <v>31.83</v>
      </c>
      <c r="O4267" s="1061">
        <v>31.83</v>
      </c>
      <c r="P4267" s="1061">
        <v>31.83</v>
      </c>
      <c r="Q4267" s="1061">
        <v>31.83</v>
      </c>
      <c r="R4267" s="1061">
        <v>31.83</v>
      </c>
      <c r="S4267" s="1061">
        <v>31.83</v>
      </c>
      <c r="T4267" s="1061">
        <v>31.83</v>
      </c>
      <c r="U4267" s="1061">
        <v>31.83</v>
      </c>
      <c r="V4267" s="1061">
        <v>31.83</v>
      </c>
      <c r="W4267" s="1061">
        <v>31.83</v>
      </c>
    </row>
    <row r="4268" spans="1:23">
      <c r="A4268" s="908"/>
      <c r="B4268" s="1061" t="s">
        <v>234</v>
      </c>
      <c r="C4268" s="1061" t="s">
        <v>235</v>
      </c>
      <c r="D4268" s="1061" t="s">
        <v>4936</v>
      </c>
      <c r="E4268" s="1061" t="s">
        <v>6504</v>
      </c>
      <c r="F4268" s="1061" t="s">
        <v>4939</v>
      </c>
      <c r="G4268" s="1061" t="s">
        <v>1739</v>
      </c>
      <c r="H4268" s="1061" t="s">
        <v>129</v>
      </c>
      <c r="I4268" s="1061" t="s">
        <v>21</v>
      </c>
      <c r="J4268" s="1061" t="s">
        <v>7975</v>
      </c>
      <c r="K4268" s="1061" t="s">
        <v>14849</v>
      </c>
      <c r="L4268" s="1061">
        <v>23</v>
      </c>
      <c r="M4268" s="1061">
        <v>23</v>
      </c>
      <c r="N4268" s="1061">
        <v>23</v>
      </c>
      <c r="O4268" s="1061">
        <v>23</v>
      </c>
      <c r="P4268" s="1061">
        <v>23</v>
      </c>
      <c r="Q4268" s="1061">
        <v>23</v>
      </c>
      <c r="R4268" s="1061">
        <v>23</v>
      </c>
      <c r="S4268" s="1061">
        <v>23</v>
      </c>
      <c r="T4268" s="1061">
        <v>23</v>
      </c>
      <c r="U4268" s="1061">
        <v>23</v>
      </c>
      <c r="V4268" s="1061">
        <v>23</v>
      </c>
      <c r="W4268" s="1061">
        <v>23</v>
      </c>
    </row>
    <row r="4269" spans="1:23">
      <c r="A4269" s="908"/>
      <c r="B4269" s="1061" t="s">
        <v>234</v>
      </c>
      <c r="C4269" s="1061" t="s">
        <v>235</v>
      </c>
      <c r="D4269" s="1061" t="s">
        <v>4936</v>
      </c>
      <c r="E4269" s="1061" t="s">
        <v>6505</v>
      </c>
      <c r="F4269" s="1061" t="s">
        <v>4937</v>
      </c>
      <c r="G4269" s="1061" t="s">
        <v>1739</v>
      </c>
      <c r="H4269" s="1061" t="s">
        <v>129</v>
      </c>
      <c r="I4269" s="1061" t="s">
        <v>21</v>
      </c>
      <c r="J4269" s="1061" t="s">
        <v>7975</v>
      </c>
      <c r="K4269" s="1061" t="s">
        <v>14849</v>
      </c>
      <c r="L4269" s="1061">
        <v>22.7</v>
      </c>
      <c r="M4269" s="1061">
        <v>22.7</v>
      </c>
      <c r="N4269" s="1061">
        <v>22.7</v>
      </c>
      <c r="O4269" s="1061">
        <v>22.7</v>
      </c>
      <c r="P4269" s="1061">
        <v>22.7</v>
      </c>
      <c r="Q4269" s="1061">
        <v>22.7</v>
      </c>
      <c r="R4269" s="1061">
        <v>22.7</v>
      </c>
      <c r="S4269" s="1061">
        <v>22.7</v>
      </c>
      <c r="T4269" s="1061">
        <v>22.7</v>
      </c>
      <c r="U4269" s="1061">
        <v>22.7</v>
      </c>
      <c r="V4269" s="1061">
        <v>22.7</v>
      </c>
      <c r="W4269" s="1061">
        <v>22.7</v>
      </c>
    </row>
    <row r="4270" spans="1:23">
      <c r="A4270" s="908"/>
      <c r="B4270" s="1061" t="s">
        <v>234</v>
      </c>
      <c r="C4270" s="1061" t="s">
        <v>235</v>
      </c>
      <c r="D4270" s="1061" t="s">
        <v>4936</v>
      </c>
      <c r="E4270" s="1061" t="s">
        <v>6506</v>
      </c>
      <c r="F4270" s="1061" t="s">
        <v>4938</v>
      </c>
      <c r="G4270" s="1061" t="s">
        <v>1739</v>
      </c>
      <c r="H4270" s="1061" t="s">
        <v>129</v>
      </c>
      <c r="I4270" s="1061" t="s">
        <v>21</v>
      </c>
      <c r="J4270" s="1061" t="s">
        <v>7975</v>
      </c>
      <c r="K4270" s="1061" t="s">
        <v>14849</v>
      </c>
      <c r="L4270" s="1061">
        <v>18.600000000000001</v>
      </c>
      <c r="M4270" s="1061">
        <v>18.600000000000001</v>
      </c>
      <c r="N4270" s="1061">
        <v>18.600000000000001</v>
      </c>
      <c r="O4270" s="1061">
        <v>18.600000000000001</v>
      </c>
      <c r="P4270" s="1061">
        <v>18.600000000000001</v>
      </c>
      <c r="Q4270" s="1061">
        <v>18.600000000000001</v>
      </c>
      <c r="R4270" s="1061">
        <v>18.600000000000001</v>
      </c>
      <c r="S4270" s="1061">
        <v>18.600000000000001</v>
      </c>
      <c r="T4270" s="1061">
        <v>18.600000000000001</v>
      </c>
      <c r="U4270" s="1061">
        <v>18.600000000000001</v>
      </c>
      <c r="V4270" s="1061">
        <v>18.600000000000001</v>
      </c>
      <c r="W4270" s="1061">
        <v>18.600000000000001</v>
      </c>
    </row>
    <row r="4271" spans="1:23">
      <c r="A4271" s="908"/>
      <c r="B4271" s="1061" t="s">
        <v>234</v>
      </c>
      <c r="C4271" s="1061" t="s">
        <v>235</v>
      </c>
      <c r="D4271" s="1061" t="s">
        <v>4936</v>
      </c>
      <c r="E4271" s="1061" t="s">
        <v>12287</v>
      </c>
      <c r="F4271" s="1061" t="s">
        <v>4939</v>
      </c>
      <c r="G4271" s="1061" t="s">
        <v>1739</v>
      </c>
      <c r="H4271" s="1061" t="s">
        <v>129</v>
      </c>
      <c r="I4271" s="1061" t="s">
        <v>21</v>
      </c>
      <c r="J4271" s="1061" t="s">
        <v>7975</v>
      </c>
      <c r="K4271" s="1061" t="s">
        <v>14849</v>
      </c>
      <c r="L4271" s="1061">
        <v>24</v>
      </c>
      <c r="M4271" s="1061">
        <v>24</v>
      </c>
      <c r="N4271" s="1061">
        <v>24</v>
      </c>
      <c r="O4271" s="1061">
        <v>24</v>
      </c>
      <c r="P4271" s="1061">
        <v>24</v>
      </c>
      <c r="Q4271" s="1061">
        <v>24</v>
      </c>
      <c r="R4271" s="1061">
        <v>24</v>
      </c>
      <c r="S4271" s="1061">
        <v>24</v>
      </c>
      <c r="T4271" s="1061">
        <v>24</v>
      </c>
      <c r="U4271" s="1061">
        <v>24</v>
      </c>
      <c r="V4271" s="1061">
        <v>24</v>
      </c>
      <c r="W4271" s="1061">
        <v>24</v>
      </c>
    </row>
    <row r="4272" spans="1:23">
      <c r="A4272" s="908"/>
      <c r="B4272" s="1061" t="s">
        <v>234</v>
      </c>
      <c r="C4272" s="1061" t="s">
        <v>235</v>
      </c>
      <c r="D4272" s="1061" t="s">
        <v>4936</v>
      </c>
      <c r="E4272" s="1061" t="s">
        <v>12288</v>
      </c>
      <c r="F4272" s="1061" t="s">
        <v>4937</v>
      </c>
      <c r="G4272" s="1061" t="s">
        <v>1739</v>
      </c>
      <c r="H4272" s="1061" t="s">
        <v>129</v>
      </c>
      <c r="I4272" s="1061" t="s">
        <v>21</v>
      </c>
      <c r="J4272" s="1061" t="s">
        <v>7975</v>
      </c>
      <c r="K4272" s="1061" t="s">
        <v>14849</v>
      </c>
      <c r="L4272" s="1061">
        <v>28.32</v>
      </c>
      <c r="M4272" s="1061">
        <v>28.32</v>
      </c>
      <c r="N4272" s="1061">
        <v>28.32</v>
      </c>
      <c r="O4272" s="1061">
        <v>28.32</v>
      </c>
      <c r="P4272" s="1061">
        <v>28.32</v>
      </c>
      <c r="Q4272" s="1061">
        <v>28.32</v>
      </c>
      <c r="R4272" s="1061">
        <v>28.32</v>
      </c>
      <c r="S4272" s="1061">
        <v>28.32</v>
      </c>
      <c r="T4272" s="1061">
        <v>28.32</v>
      </c>
      <c r="U4272" s="1061">
        <v>28.32</v>
      </c>
      <c r="V4272" s="1061">
        <v>28.32</v>
      </c>
      <c r="W4272" s="1061">
        <v>28.32</v>
      </c>
    </row>
    <row r="4273" spans="1:23">
      <c r="A4273" s="908"/>
      <c r="B4273" s="1061" t="s">
        <v>234</v>
      </c>
      <c r="C4273" s="1061" t="s">
        <v>235</v>
      </c>
      <c r="D4273" s="1061" t="s">
        <v>4936</v>
      </c>
      <c r="E4273" s="1061" t="s">
        <v>12289</v>
      </c>
      <c r="F4273" s="1061" t="s">
        <v>4938</v>
      </c>
      <c r="G4273" s="1061" t="s">
        <v>1739</v>
      </c>
      <c r="H4273" s="1061" t="s">
        <v>129</v>
      </c>
      <c r="I4273" s="1061" t="s">
        <v>21</v>
      </c>
      <c r="J4273" s="1061" t="s">
        <v>7975</v>
      </c>
      <c r="K4273" s="1061" t="s">
        <v>14849</v>
      </c>
      <c r="L4273" s="1061">
        <v>17.66</v>
      </c>
      <c r="M4273" s="1061">
        <v>17.66</v>
      </c>
      <c r="N4273" s="1061">
        <v>17.66</v>
      </c>
      <c r="O4273" s="1061">
        <v>17.66</v>
      </c>
      <c r="P4273" s="1061">
        <v>17.66</v>
      </c>
      <c r="Q4273" s="1061">
        <v>17.66</v>
      </c>
      <c r="R4273" s="1061">
        <v>17.66</v>
      </c>
      <c r="S4273" s="1061">
        <v>17.66</v>
      </c>
      <c r="T4273" s="1061">
        <v>17.66</v>
      </c>
      <c r="U4273" s="1061">
        <v>17.66</v>
      </c>
      <c r="V4273" s="1061">
        <v>17.66</v>
      </c>
      <c r="W4273" s="1061">
        <v>17.66</v>
      </c>
    </row>
    <row r="4274" spans="1:23">
      <c r="A4274" s="908"/>
      <c r="B4274" s="1061" t="s">
        <v>234</v>
      </c>
      <c r="C4274" s="1061" t="s">
        <v>235</v>
      </c>
      <c r="D4274" s="1061" t="s">
        <v>4936</v>
      </c>
      <c r="E4274" s="1061" t="s">
        <v>14168</v>
      </c>
      <c r="F4274" s="1061" t="s">
        <v>4939</v>
      </c>
      <c r="G4274" s="1061" t="s">
        <v>1739</v>
      </c>
      <c r="H4274" s="1061" t="s">
        <v>129</v>
      </c>
      <c r="I4274" s="1061" t="s">
        <v>21</v>
      </c>
      <c r="J4274" s="1061" t="s">
        <v>7975</v>
      </c>
      <c r="K4274" s="1061" t="s">
        <v>14849</v>
      </c>
      <c r="L4274" s="1061">
        <v>24.15</v>
      </c>
      <c r="M4274" s="1061">
        <v>24.15</v>
      </c>
      <c r="N4274" s="1061">
        <v>24.15</v>
      </c>
      <c r="O4274" s="1061">
        <v>24.15</v>
      </c>
      <c r="P4274" s="1061">
        <v>24.15</v>
      </c>
      <c r="Q4274" s="1061">
        <v>24.15</v>
      </c>
      <c r="R4274" s="1061">
        <v>24.15</v>
      </c>
      <c r="S4274" s="1061">
        <v>24.15</v>
      </c>
      <c r="T4274" s="1061">
        <v>24.15</v>
      </c>
      <c r="U4274" s="1061">
        <v>24.15</v>
      </c>
      <c r="V4274" s="1061">
        <v>24.15</v>
      </c>
      <c r="W4274" s="1061">
        <v>24.15</v>
      </c>
    </row>
    <row r="4275" spans="1:23">
      <c r="A4275" s="908"/>
      <c r="B4275" s="1061" t="s">
        <v>234</v>
      </c>
      <c r="C4275" s="1061" t="s">
        <v>235</v>
      </c>
      <c r="D4275" s="1061" t="s">
        <v>4936</v>
      </c>
      <c r="E4275" s="1061" t="s">
        <v>6507</v>
      </c>
      <c r="F4275" s="1061" t="s">
        <v>4937</v>
      </c>
      <c r="G4275" s="1061" t="s">
        <v>1739</v>
      </c>
      <c r="H4275" s="1061" t="s">
        <v>129</v>
      </c>
      <c r="I4275" s="1061" t="s">
        <v>21</v>
      </c>
      <c r="J4275" s="1061" t="s">
        <v>7975</v>
      </c>
      <c r="K4275" s="1061" t="s">
        <v>14849</v>
      </c>
      <c r="L4275" s="1061">
        <v>20.52</v>
      </c>
      <c r="M4275" s="1061">
        <v>20.52</v>
      </c>
      <c r="N4275" s="1061">
        <v>20.52</v>
      </c>
      <c r="O4275" s="1061">
        <v>20.52</v>
      </c>
      <c r="P4275" s="1061">
        <v>20.52</v>
      </c>
      <c r="Q4275" s="1061">
        <v>20.52</v>
      </c>
      <c r="R4275" s="1061">
        <v>20.52</v>
      </c>
      <c r="S4275" s="1061">
        <v>20.52</v>
      </c>
      <c r="T4275" s="1061">
        <v>20.52</v>
      </c>
      <c r="U4275" s="1061">
        <v>20.52</v>
      </c>
      <c r="V4275" s="1061">
        <v>20.52</v>
      </c>
      <c r="W4275" s="1061">
        <v>20.52</v>
      </c>
    </row>
    <row r="4276" spans="1:23">
      <c r="A4276" s="908"/>
      <c r="B4276" s="1061" t="s">
        <v>234</v>
      </c>
      <c r="C4276" s="1061" t="s">
        <v>235</v>
      </c>
      <c r="D4276" s="1061" t="s">
        <v>4936</v>
      </c>
      <c r="E4276" s="1061" t="s">
        <v>14466</v>
      </c>
      <c r="F4276" s="1061" t="s">
        <v>4937</v>
      </c>
      <c r="G4276" s="1061" t="s">
        <v>1739</v>
      </c>
      <c r="H4276" s="1061" t="s">
        <v>129</v>
      </c>
      <c r="I4276" s="1061" t="s">
        <v>21</v>
      </c>
      <c r="J4276" s="1061" t="s">
        <v>7975</v>
      </c>
      <c r="K4276" s="1061" t="s">
        <v>14849</v>
      </c>
      <c r="L4276" s="1061">
        <v>13.44</v>
      </c>
      <c r="M4276" s="1061">
        <v>13.44</v>
      </c>
      <c r="N4276" s="1061">
        <v>13.44</v>
      </c>
      <c r="O4276" s="1061">
        <v>13.44</v>
      </c>
      <c r="P4276" s="1061">
        <v>13.44</v>
      </c>
      <c r="Q4276" s="1061">
        <v>13.44</v>
      </c>
      <c r="R4276" s="1061">
        <v>13.44</v>
      </c>
      <c r="S4276" s="1061">
        <v>13.44</v>
      </c>
      <c r="T4276" s="1061">
        <v>13.44</v>
      </c>
      <c r="U4276" s="1061">
        <v>13.44</v>
      </c>
      <c r="V4276" s="1061">
        <v>13.44</v>
      </c>
      <c r="W4276" s="1061">
        <v>13.44</v>
      </c>
    </row>
    <row r="4277" spans="1:23">
      <c r="A4277" s="908"/>
      <c r="B4277" s="1061" t="s">
        <v>234</v>
      </c>
      <c r="C4277" s="1061" t="s">
        <v>235</v>
      </c>
      <c r="D4277" s="1061" t="s">
        <v>4936</v>
      </c>
      <c r="E4277" s="1061" t="s">
        <v>14467</v>
      </c>
      <c r="F4277" s="1061" t="s">
        <v>4938</v>
      </c>
      <c r="G4277" s="1061" t="s">
        <v>1739</v>
      </c>
      <c r="H4277" s="1061" t="s">
        <v>129</v>
      </c>
      <c r="I4277" s="1061" t="s">
        <v>21</v>
      </c>
      <c r="J4277" s="1061" t="s">
        <v>7975</v>
      </c>
      <c r="K4277" s="1061" t="s">
        <v>14849</v>
      </c>
      <c r="L4277" s="1061">
        <v>19.53</v>
      </c>
      <c r="M4277" s="1061">
        <v>19.53</v>
      </c>
      <c r="N4277" s="1061">
        <v>19.53</v>
      </c>
      <c r="O4277" s="1061">
        <v>19.53</v>
      </c>
      <c r="P4277" s="1061">
        <v>19.53</v>
      </c>
      <c r="Q4277" s="1061">
        <v>19.53</v>
      </c>
      <c r="R4277" s="1061">
        <v>19.53</v>
      </c>
      <c r="S4277" s="1061">
        <v>19.53</v>
      </c>
      <c r="T4277" s="1061">
        <v>19.53</v>
      </c>
      <c r="U4277" s="1061">
        <v>19.53</v>
      </c>
      <c r="V4277" s="1061">
        <v>19.53</v>
      </c>
      <c r="W4277" s="1061">
        <v>19.53</v>
      </c>
    </row>
    <row r="4278" spans="1:23">
      <c r="A4278" s="908"/>
      <c r="B4278" s="1061" t="s">
        <v>234</v>
      </c>
      <c r="C4278" s="1061" t="s">
        <v>235</v>
      </c>
      <c r="D4278" s="1061" t="s">
        <v>4936</v>
      </c>
      <c r="E4278" s="1061" t="s">
        <v>6508</v>
      </c>
      <c r="F4278" s="1061" t="s">
        <v>4939</v>
      </c>
      <c r="G4278" s="1061" t="s">
        <v>1739</v>
      </c>
      <c r="H4278" s="1061" t="s">
        <v>129</v>
      </c>
      <c r="I4278" s="1061" t="s">
        <v>21</v>
      </c>
      <c r="J4278" s="1061" t="s">
        <v>7975</v>
      </c>
      <c r="K4278" s="1061" t="s">
        <v>14849</v>
      </c>
      <c r="L4278" s="1061">
        <v>23</v>
      </c>
      <c r="M4278" s="1061">
        <v>23</v>
      </c>
      <c r="N4278" s="1061">
        <v>23</v>
      </c>
      <c r="O4278" s="1061">
        <v>23</v>
      </c>
      <c r="P4278" s="1061">
        <v>23</v>
      </c>
      <c r="Q4278" s="1061">
        <v>23</v>
      </c>
      <c r="R4278" s="1061">
        <v>23</v>
      </c>
      <c r="S4278" s="1061">
        <v>23</v>
      </c>
      <c r="T4278" s="1061">
        <v>23</v>
      </c>
      <c r="U4278" s="1061">
        <v>23</v>
      </c>
      <c r="V4278" s="1061">
        <v>23</v>
      </c>
      <c r="W4278" s="1061">
        <v>23</v>
      </c>
    </row>
    <row r="4279" spans="1:23">
      <c r="A4279" s="908"/>
      <c r="B4279" s="1061" t="s">
        <v>234</v>
      </c>
      <c r="C4279" s="1061" t="s">
        <v>235</v>
      </c>
      <c r="D4279" s="1061" t="s">
        <v>4936</v>
      </c>
      <c r="E4279" s="1061" t="s">
        <v>6509</v>
      </c>
      <c r="F4279" s="1061" t="s">
        <v>4937</v>
      </c>
      <c r="G4279" s="1061" t="s">
        <v>1739</v>
      </c>
      <c r="H4279" s="1061" t="s">
        <v>129</v>
      </c>
      <c r="I4279" s="1061" t="s">
        <v>21</v>
      </c>
      <c r="J4279" s="1061" t="s">
        <v>7975</v>
      </c>
      <c r="K4279" s="1061" t="s">
        <v>14849</v>
      </c>
      <c r="L4279" s="1061">
        <v>20.2</v>
      </c>
      <c r="M4279" s="1061">
        <v>20.2</v>
      </c>
      <c r="N4279" s="1061">
        <v>20.2</v>
      </c>
      <c r="O4279" s="1061">
        <v>20.2</v>
      </c>
      <c r="P4279" s="1061">
        <v>20.2</v>
      </c>
      <c r="Q4279" s="1061">
        <v>20.2</v>
      </c>
      <c r="R4279" s="1061">
        <v>20.2</v>
      </c>
      <c r="S4279" s="1061">
        <v>20.2</v>
      </c>
      <c r="T4279" s="1061">
        <v>20.2</v>
      </c>
      <c r="U4279" s="1061">
        <v>20.2</v>
      </c>
      <c r="V4279" s="1061">
        <v>20.2</v>
      </c>
      <c r="W4279" s="1061">
        <v>20.2</v>
      </c>
    </row>
    <row r="4280" spans="1:23">
      <c r="A4280" s="908"/>
      <c r="B4280" s="1061" t="s">
        <v>234</v>
      </c>
      <c r="C4280" s="1061" t="s">
        <v>235</v>
      </c>
      <c r="D4280" s="1061" t="s">
        <v>4936</v>
      </c>
      <c r="E4280" s="1061" t="s">
        <v>14169</v>
      </c>
      <c r="F4280" s="1061" t="s">
        <v>4938</v>
      </c>
      <c r="G4280" s="1061" t="s">
        <v>1739</v>
      </c>
      <c r="H4280" s="1061" t="s">
        <v>129</v>
      </c>
      <c r="I4280" s="1061" t="s">
        <v>21</v>
      </c>
      <c r="J4280" s="1061" t="s">
        <v>7975</v>
      </c>
      <c r="K4280" s="1061" t="s">
        <v>14849</v>
      </c>
      <c r="L4280" s="1061">
        <v>19.53</v>
      </c>
      <c r="M4280" s="1061">
        <v>19.53</v>
      </c>
      <c r="N4280" s="1061">
        <v>19.53</v>
      </c>
      <c r="O4280" s="1061">
        <v>19.53</v>
      </c>
      <c r="P4280" s="1061">
        <v>19.53</v>
      </c>
      <c r="Q4280" s="1061">
        <v>19.53</v>
      </c>
      <c r="R4280" s="1061">
        <v>19.53</v>
      </c>
      <c r="S4280" s="1061">
        <v>19.53</v>
      </c>
      <c r="T4280" s="1061">
        <v>19.53</v>
      </c>
      <c r="U4280" s="1061">
        <v>19.53</v>
      </c>
      <c r="V4280" s="1061">
        <v>19.53</v>
      </c>
      <c r="W4280" s="1061">
        <v>19.53</v>
      </c>
    </row>
    <row r="4281" spans="1:23">
      <c r="A4281" s="908"/>
      <c r="B4281" s="1061" t="s">
        <v>234</v>
      </c>
      <c r="C4281" s="1061" t="s">
        <v>235</v>
      </c>
      <c r="D4281" s="1061" t="s">
        <v>4936</v>
      </c>
      <c r="E4281" s="1061" t="s">
        <v>6510</v>
      </c>
      <c r="F4281" s="1061" t="s">
        <v>4937</v>
      </c>
      <c r="G4281" s="1061" t="s">
        <v>1739</v>
      </c>
      <c r="H4281" s="1061" t="s">
        <v>129</v>
      </c>
      <c r="I4281" s="1061" t="s">
        <v>21</v>
      </c>
      <c r="J4281" s="1061" t="s">
        <v>7975</v>
      </c>
      <c r="K4281" s="1061" t="s">
        <v>14849</v>
      </c>
      <c r="L4281" s="1061">
        <v>22.2</v>
      </c>
      <c r="M4281" s="1061">
        <v>22.2</v>
      </c>
      <c r="N4281" s="1061">
        <v>22.2</v>
      </c>
      <c r="O4281" s="1061">
        <v>22.2</v>
      </c>
      <c r="P4281" s="1061">
        <v>22.2</v>
      </c>
      <c r="Q4281" s="1061">
        <v>22.2</v>
      </c>
      <c r="R4281" s="1061">
        <v>22.2</v>
      </c>
      <c r="S4281" s="1061">
        <v>22.2</v>
      </c>
      <c r="T4281" s="1061">
        <v>22.2</v>
      </c>
      <c r="U4281" s="1061">
        <v>22.2</v>
      </c>
      <c r="V4281" s="1061">
        <v>22.2</v>
      </c>
      <c r="W4281" s="1061">
        <v>22.2</v>
      </c>
    </row>
    <row r="4282" spans="1:23">
      <c r="A4282" s="908"/>
      <c r="B4282" s="1061" t="s">
        <v>234</v>
      </c>
      <c r="C4282" s="1061" t="s">
        <v>235</v>
      </c>
      <c r="D4282" s="1061" t="s">
        <v>4936</v>
      </c>
      <c r="E4282" s="1061" t="s">
        <v>6511</v>
      </c>
      <c r="F4282" s="1061" t="s">
        <v>4939</v>
      </c>
      <c r="G4282" s="1061" t="s">
        <v>1739</v>
      </c>
      <c r="H4282" s="1061" t="s">
        <v>129</v>
      </c>
      <c r="I4282" s="1061" t="s">
        <v>21</v>
      </c>
      <c r="J4282" s="1061" t="s">
        <v>7975</v>
      </c>
      <c r="K4282" s="1061" t="s">
        <v>14849</v>
      </c>
      <c r="L4282" s="1061">
        <v>23</v>
      </c>
      <c r="M4282" s="1061">
        <v>23</v>
      </c>
      <c r="N4282" s="1061">
        <v>23</v>
      </c>
      <c r="O4282" s="1061">
        <v>23</v>
      </c>
      <c r="P4282" s="1061">
        <v>23</v>
      </c>
      <c r="Q4282" s="1061">
        <v>23</v>
      </c>
      <c r="R4282" s="1061">
        <v>23</v>
      </c>
      <c r="S4282" s="1061">
        <v>23</v>
      </c>
      <c r="T4282" s="1061">
        <v>23</v>
      </c>
      <c r="U4282" s="1061">
        <v>23</v>
      </c>
      <c r="V4282" s="1061">
        <v>23</v>
      </c>
      <c r="W4282" s="1061">
        <v>23</v>
      </c>
    </row>
    <row r="4283" spans="1:23">
      <c r="A4283" s="908"/>
      <c r="B4283" s="1061" t="s">
        <v>234</v>
      </c>
      <c r="C4283" s="1061" t="s">
        <v>235</v>
      </c>
      <c r="D4283" s="1061" t="s">
        <v>4936</v>
      </c>
      <c r="E4283" s="1061" t="s">
        <v>6512</v>
      </c>
      <c r="F4283" s="1061" t="s">
        <v>4938</v>
      </c>
      <c r="G4283" s="1061" t="s">
        <v>1739</v>
      </c>
      <c r="H4283" s="1061" t="s">
        <v>129</v>
      </c>
      <c r="I4283" s="1061" t="s">
        <v>21</v>
      </c>
      <c r="J4283" s="1061" t="s">
        <v>7975</v>
      </c>
      <c r="K4283" s="1061" t="s">
        <v>14849</v>
      </c>
      <c r="L4283" s="1061">
        <v>18.600000000000001</v>
      </c>
      <c r="M4283" s="1061">
        <v>18.600000000000001</v>
      </c>
      <c r="N4283" s="1061">
        <v>18.600000000000001</v>
      </c>
      <c r="O4283" s="1061">
        <v>18.600000000000001</v>
      </c>
      <c r="P4283" s="1061">
        <v>18.600000000000001</v>
      </c>
      <c r="Q4283" s="1061">
        <v>18.600000000000001</v>
      </c>
      <c r="R4283" s="1061">
        <v>18.600000000000001</v>
      </c>
      <c r="S4283" s="1061">
        <v>18.600000000000001</v>
      </c>
      <c r="T4283" s="1061">
        <v>18.600000000000001</v>
      </c>
      <c r="U4283" s="1061">
        <v>18.600000000000001</v>
      </c>
      <c r="V4283" s="1061">
        <v>18.600000000000001</v>
      </c>
      <c r="W4283" s="1061">
        <v>18.600000000000001</v>
      </c>
    </row>
    <row r="4284" spans="1:23">
      <c r="A4284" s="908"/>
      <c r="B4284" s="1061" t="s">
        <v>234</v>
      </c>
      <c r="C4284" s="1061" t="s">
        <v>235</v>
      </c>
      <c r="D4284" s="1061" t="s">
        <v>4936</v>
      </c>
      <c r="E4284" s="1061" t="s">
        <v>6513</v>
      </c>
      <c r="F4284" s="1061" t="s">
        <v>4939</v>
      </c>
      <c r="G4284" s="1061" t="s">
        <v>1739</v>
      </c>
      <c r="H4284" s="1061" t="s">
        <v>129</v>
      </c>
      <c r="I4284" s="1061" t="s">
        <v>21</v>
      </c>
      <c r="J4284" s="1061" t="s">
        <v>7975</v>
      </c>
      <c r="K4284" s="1061" t="s">
        <v>14849</v>
      </c>
      <c r="L4284" s="1061">
        <v>23</v>
      </c>
      <c r="M4284" s="1061">
        <v>23</v>
      </c>
      <c r="N4284" s="1061">
        <v>23</v>
      </c>
      <c r="O4284" s="1061">
        <v>23</v>
      </c>
      <c r="P4284" s="1061">
        <v>23</v>
      </c>
      <c r="Q4284" s="1061">
        <v>23</v>
      </c>
      <c r="R4284" s="1061">
        <v>23</v>
      </c>
      <c r="S4284" s="1061">
        <v>23</v>
      </c>
      <c r="T4284" s="1061">
        <v>23</v>
      </c>
      <c r="U4284" s="1061">
        <v>23</v>
      </c>
      <c r="V4284" s="1061">
        <v>23</v>
      </c>
      <c r="W4284" s="1061">
        <v>23</v>
      </c>
    </row>
    <row r="4285" spans="1:23">
      <c r="A4285" s="908"/>
      <c r="B4285" s="1061" t="s">
        <v>234</v>
      </c>
      <c r="C4285" s="1061" t="s">
        <v>235</v>
      </c>
      <c r="D4285" s="1061" t="s">
        <v>4936</v>
      </c>
      <c r="E4285" s="1061" t="s">
        <v>6514</v>
      </c>
      <c r="F4285" s="1061" t="s">
        <v>4937</v>
      </c>
      <c r="G4285" s="1061" t="s">
        <v>1739</v>
      </c>
      <c r="H4285" s="1061" t="s">
        <v>129</v>
      </c>
      <c r="I4285" s="1061" t="s">
        <v>21</v>
      </c>
      <c r="J4285" s="1061" t="s">
        <v>7975</v>
      </c>
      <c r="K4285" s="1061" t="s">
        <v>14849</v>
      </c>
      <c r="L4285" s="1061">
        <v>22.4</v>
      </c>
      <c r="M4285" s="1061">
        <v>22.4</v>
      </c>
      <c r="N4285" s="1061">
        <v>22.4</v>
      </c>
      <c r="O4285" s="1061">
        <v>22.4</v>
      </c>
      <c r="P4285" s="1061">
        <v>22.4</v>
      </c>
      <c r="Q4285" s="1061">
        <v>22.4</v>
      </c>
      <c r="R4285" s="1061">
        <v>22.4</v>
      </c>
      <c r="S4285" s="1061">
        <v>22.4</v>
      </c>
      <c r="T4285" s="1061">
        <v>22.4</v>
      </c>
      <c r="U4285" s="1061">
        <v>22.4</v>
      </c>
      <c r="V4285" s="1061">
        <v>22.4</v>
      </c>
      <c r="W4285" s="1061">
        <v>22.4</v>
      </c>
    </row>
    <row r="4286" spans="1:23">
      <c r="A4286" s="908"/>
      <c r="B4286" s="1061" t="s">
        <v>234</v>
      </c>
      <c r="C4286" s="1061" t="s">
        <v>235</v>
      </c>
      <c r="D4286" s="1061" t="s">
        <v>4384</v>
      </c>
      <c r="E4286" s="1061" t="s">
        <v>6121</v>
      </c>
      <c r="F4286" s="1061" t="s">
        <v>4941</v>
      </c>
      <c r="G4286" s="1061" t="s">
        <v>1739</v>
      </c>
      <c r="H4286" s="1061" t="s">
        <v>129</v>
      </c>
      <c r="I4286" s="1061" t="s">
        <v>21</v>
      </c>
      <c r="J4286" s="1061" t="s">
        <v>7975</v>
      </c>
      <c r="K4286" s="1061" t="s">
        <v>14849</v>
      </c>
      <c r="L4286" s="1061">
        <v>72.239999999999995</v>
      </c>
      <c r="M4286" s="1061">
        <v>72.239999999999995</v>
      </c>
      <c r="N4286" s="1061">
        <v>72.239999999999995</v>
      </c>
      <c r="O4286" s="1061">
        <v>72.239999999999995</v>
      </c>
      <c r="P4286" s="1061">
        <v>72.239999999999995</v>
      </c>
      <c r="Q4286" s="1061">
        <v>72.239999999999995</v>
      </c>
      <c r="R4286" s="1061">
        <v>72.239999999999995</v>
      </c>
      <c r="S4286" s="1061">
        <v>72.239999999999995</v>
      </c>
      <c r="T4286" s="1061">
        <v>72.239999999999995</v>
      </c>
      <c r="U4286" s="1061">
        <v>72.239999999999995</v>
      </c>
      <c r="V4286" s="1061">
        <v>72.239999999999995</v>
      </c>
      <c r="W4286" s="1061">
        <v>72.239999999999995</v>
      </c>
    </row>
    <row r="4287" spans="1:23">
      <c r="A4287" s="908"/>
      <c r="B4287" s="1061" t="s">
        <v>234</v>
      </c>
      <c r="C4287" s="1061" t="s">
        <v>235</v>
      </c>
      <c r="D4287" s="1061" t="s">
        <v>4936</v>
      </c>
      <c r="E4287" s="1061" t="s">
        <v>6515</v>
      </c>
      <c r="F4287" s="1061" t="s">
        <v>4938</v>
      </c>
      <c r="G4287" s="1061" t="s">
        <v>1739</v>
      </c>
      <c r="H4287" s="1061" t="s">
        <v>129</v>
      </c>
      <c r="I4287" s="1061" t="s">
        <v>21</v>
      </c>
      <c r="J4287" s="1061" t="s">
        <v>7975</v>
      </c>
      <c r="K4287" s="1061" t="s">
        <v>14849</v>
      </c>
      <c r="L4287" s="1061">
        <v>17.66</v>
      </c>
      <c r="M4287" s="1061">
        <v>17.66</v>
      </c>
      <c r="N4287" s="1061">
        <v>17.66</v>
      </c>
      <c r="O4287" s="1061">
        <v>17.66</v>
      </c>
      <c r="P4287" s="1061">
        <v>17.66</v>
      </c>
      <c r="Q4287" s="1061">
        <v>17.66</v>
      </c>
      <c r="R4287" s="1061">
        <v>17.66</v>
      </c>
      <c r="S4287" s="1061">
        <v>17.66</v>
      </c>
      <c r="T4287" s="1061">
        <v>17.66</v>
      </c>
      <c r="U4287" s="1061">
        <v>17.66</v>
      </c>
      <c r="V4287" s="1061">
        <v>17.66</v>
      </c>
      <c r="W4287" s="1061">
        <v>17.66</v>
      </c>
    </row>
    <row r="4288" spans="1:23">
      <c r="A4288" s="908"/>
      <c r="B4288" s="1061" t="s">
        <v>234</v>
      </c>
      <c r="C4288" s="1061" t="s">
        <v>235</v>
      </c>
      <c r="D4288" s="1061" t="s">
        <v>4604</v>
      </c>
      <c r="E4288" s="1061" t="s">
        <v>6122</v>
      </c>
      <c r="F4288" s="1061" t="s">
        <v>4604</v>
      </c>
      <c r="G4288" s="1061" t="s">
        <v>1739</v>
      </c>
      <c r="H4288" s="1061" t="s">
        <v>129</v>
      </c>
      <c r="I4288" s="1061" t="s">
        <v>21</v>
      </c>
      <c r="J4288" s="1061" t="s">
        <v>7975</v>
      </c>
      <c r="K4288" s="1061" t="s">
        <v>14849</v>
      </c>
      <c r="L4288" s="1061">
        <v>76.34</v>
      </c>
      <c r="M4288" s="1061">
        <v>76.34</v>
      </c>
      <c r="N4288" s="1061">
        <v>76.34</v>
      </c>
      <c r="O4288" s="1061">
        <v>76.34</v>
      </c>
      <c r="P4288" s="1061">
        <v>76.34</v>
      </c>
      <c r="Q4288" s="1061">
        <v>76.34</v>
      </c>
      <c r="R4288" s="1061">
        <v>76.34</v>
      </c>
      <c r="S4288" s="1061">
        <v>76.34</v>
      </c>
      <c r="T4288" s="1061">
        <v>76.34</v>
      </c>
      <c r="U4288" s="1061">
        <v>76.34</v>
      </c>
      <c r="V4288" s="1061">
        <v>76.34</v>
      </c>
      <c r="W4288" s="1061">
        <v>76.34</v>
      </c>
    </row>
    <row r="4289" spans="1:23">
      <c r="A4289" s="908"/>
      <c r="B4289" s="1061" t="s">
        <v>234</v>
      </c>
      <c r="C4289" s="1061" t="s">
        <v>235</v>
      </c>
      <c r="D4289" s="1061" t="s">
        <v>4632</v>
      </c>
      <c r="E4289" s="1061" t="s">
        <v>6123</v>
      </c>
      <c r="F4289" s="1061" t="s">
        <v>6095</v>
      </c>
      <c r="G4289" s="1061" t="s">
        <v>1739</v>
      </c>
      <c r="H4289" s="1061" t="s">
        <v>129</v>
      </c>
      <c r="I4289" s="1061" t="s">
        <v>21</v>
      </c>
      <c r="J4289" s="1061" t="s">
        <v>7975</v>
      </c>
      <c r="K4289" s="1061" t="s">
        <v>14849</v>
      </c>
      <c r="L4289" s="1061">
        <v>39.42</v>
      </c>
      <c r="M4289" s="1061">
        <v>39.42</v>
      </c>
      <c r="N4289" s="1061">
        <v>39.42</v>
      </c>
      <c r="O4289" s="1061">
        <v>39.42</v>
      </c>
      <c r="P4289" s="1061">
        <v>39.42</v>
      </c>
      <c r="Q4289" s="1061">
        <v>39.42</v>
      </c>
      <c r="R4289" s="1061">
        <v>39.42</v>
      </c>
      <c r="S4289" s="1061">
        <v>39.42</v>
      </c>
      <c r="T4289" s="1061">
        <v>39.42</v>
      </c>
      <c r="U4289" s="1061">
        <v>39.42</v>
      </c>
      <c r="V4289" s="1061">
        <v>39.42</v>
      </c>
      <c r="W4289" s="1061">
        <v>39.42</v>
      </c>
    </row>
    <row r="4290" spans="1:23">
      <c r="A4290" s="908"/>
      <c r="B4290" s="1061" t="s">
        <v>234</v>
      </c>
      <c r="C4290" s="1061" t="s">
        <v>235</v>
      </c>
      <c r="D4290" s="1061" t="s">
        <v>4970</v>
      </c>
      <c r="E4290" s="1061" t="s">
        <v>6124</v>
      </c>
      <c r="F4290" s="1061" t="s">
        <v>5117</v>
      </c>
      <c r="G4290" s="1061" t="s">
        <v>1739</v>
      </c>
      <c r="H4290" s="1061" t="s">
        <v>129</v>
      </c>
      <c r="I4290" s="1061" t="s">
        <v>21</v>
      </c>
      <c r="J4290" s="1061" t="s">
        <v>7975</v>
      </c>
      <c r="K4290" s="1061" t="s">
        <v>14849</v>
      </c>
      <c r="L4290" s="1061">
        <v>24.21</v>
      </c>
      <c r="M4290" s="1061">
        <v>24.21</v>
      </c>
      <c r="N4290" s="1061">
        <v>24.21</v>
      </c>
      <c r="O4290" s="1061">
        <v>24.21</v>
      </c>
      <c r="P4290" s="1061">
        <v>24.21</v>
      </c>
      <c r="Q4290" s="1061">
        <v>24.21</v>
      </c>
      <c r="R4290" s="1061">
        <v>24.21</v>
      </c>
      <c r="S4290" s="1061">
        <v>24.21</v>
      </c>
      <c r="T4290" s="1061">
        <v>24.21</v>
      </c>
      <c r="U4290" s="1061">
        <v>24.21</v>
      </c>
      <c r="V4290" s="1061">
        <v>24.21</v>
      </c>
      <c r="W4290" s="1061">
        <v>24.21</v>
      </c>
    </row>
    <row r="4291" spans="1:23">
      <c r="A4291" s="908"/>
      <c r="B4291" s="1061" t="s">
        <v>234</v>
      </c>
      <c r="C4291" s="1061" t="s">
        <v>235</v>
      </c>
      <c r="D4291" s="1061" t="s">
        <v>4936</v>
      </c>
      <c r="E4291" s="1061" t="s">
        <v>14880</v>
      </c>
      <c r="F4291" s="1061" t="s">
        <v>4939</v>
      </c>
      <c r="G4291" s="1061" t="s">
        <v>1739</v>
      </c>
      <c r="H4291" s="1061" t="s">
        <v>129</v>
      </c>
      <c r="I4291" s="1061" t="s">
        <v>21</v>
      </c>
      <c r="J4291" s="1061" t="s">
        <v>7975</v>
      </c>
      <c r="K4291" s="1061" t="s">
        <v>14849</v>
      </c>
      <c r="L4291" s="1061">
        <v>22.59</v>
      </c>
      <c r="M4291" s="1061">
        <v>22.59</v>
      </c>
      <c r="N4291" s="1061">
        <v>22.59</v>
      </c>
      <c r="O4291" s="1061">
        <v>22.59</v>
      </c>
      <c r="P4291" s="1061">
        <v>22.59</v>
      </c>
      <c r="Q4291" s="1061">
        <v>22.59</v>
      </c>
      <c r="R4291" s="1061">
        <v>22.59</v>
      </c>
      <c r="S4291" s="1061">
        <v>22.59</v>
      </c>
      <c r="T4291" s="1061">
        <v>22.59</v>
      </c>
      <c r="U4291" s="1061">
        <v>22.59</v>
      </c>
      <c r="V4291" s="1061">
        <v>22.59</v>
      </c>
      <c r="W4291" s="1061">
        <v>22.59</v>
      </c>
    </row>
    <row r="4292" spans="1:23">
      <c r="A4292" s="908"/>
      <c r="B4292" s="1061" t="s">
        <v>234</v>
      </c>
      <c r="C4292" s="1061" t="s">
        <v>235</v>
      </c>
      <c r="D4292" s="1061" t="s">
        <v>4936</v>
      </c>
      <c r="E4292" s="1061" t="s">
        <v>14881</v>
      </c>
      <c r="F4292" s="1061" t="s">
        <v>4938</v>
      </c>
      <c r="G4292" s="1061" t="s">
        <v>1739</v>
      </c>
      <c r="H4292" s="1061" t="s">
        <v>129</v>
      </c>
      <c r="I4292" s="1061" t="s">
        <v>21</v>
      </c>
      <c r="J4292" s="1061" t="s">
        <v>7975</v>
      </c>
      <c r="K4292" s="1061" t="s">
        <v>14849</v>
      </c>
      <c r="L4292" s="1061">
        <v>20.62</v>
      </c>
      <c r="M4292" s="1061">
        <v>20.62</v>
      </c>
      <c r="N4292" s="1061">
        <v>20.62</v>
      </c>
      <c r="O4292" s="1061">
        <v>20.62</v>
      </c>
      <c r="P4292" s="1061">
        <v>20.62</v>
      </c>
      <c r="Q4292" s="1061">
        <v>20.62</v>
      </c>
      <c r="R4292" s="1061">
        <v>20.62</v>
      </c>
      <c r="S4292" s="1061">
        <v>20.62</v>
      </c>
      <c r="T4292" s="1061">
        <v>20.62</v>
      </c>
      <c r="U4292" s="1061">
        <v>20.62</v>
      </c>
      <c r="V4292" s="1061">
        <v>20.62</v>
      </c>
      <c r="W4292" s="1061">
        <v>20.62</v>
      </c>
    </row>
    <row r="4293" spans="1:23">
      <c r="A4293" s="908"/>
      <c r="B4293" s="1061" t="s">
        <v>234</v>
      </c>
      <c r="C4293" s="1061" t="s">
        <v>235</v>
      </c>
      <c r="D4293" s="1061" t="s">
        <v>4936</v>
      </c>
      <c r="E4293" s="1061" t="s">
        <v>14468</v>
      </c>
      <c r="F4293" s="1061" t="s">
        <v>4939</v>
      </c>
      <c r="G4293" s="1061" t="s">
        <v>1739</v>
      </c>
      <c r="H4293" s="1061" t="s">
        <v>129</v>
      </c>
      <c r="I4293" s="1061" t="s">
        <v>21</v>
      </c>
      <c r="J4293" s="1061" t="s">
        <v>7975</v>
      </c>
      <c r="K4293" s="1061" t="s">
        <v>14849</v>
      </c>
      <c r="L4293" s="1061">
        <v>24.15</v>
      </c>
      <c r="M4293" s="1061">
        <v>24.15</v>
      </c>
      <c r="N4293" s="1061">
        <v>24.15</v>
      </c>
      <c r="O4293" s="1061">
        <v>24.15</v>
      </c>
      <c r="P4293" s="1061">
        <v>24.15</v>
      </c>
      <c r="Q4293" s="1061">
        <v>24.15</v>
      </c>
      <c r="R4293" s="1061">
        <v>24.15</v>
      </c>
      <c r="S4293" s="1061">
        <v>24.15</v>
      </c>
      <c r="T4293" s="1061">
        <v>24.15</v>
      </c>
      <c r="U4293" s="1061">
        <v>24.15</v>
      </c>
      <c r="V4293" s="1061">
        <v>24.15</v>
      </c>
      <c r="W4293" s="1061">
        <v>24.15</v>
      </c>
    </row>
    <row r="4294" spans="1:23">
      <c r="A4294" s="908"/>
      <c r="B4294" s="1061" t="s">
        <v>234</v>
      </c>
      <c r="C4294" s="1061" t="s">
        <v>235</v>
      </c>
      <c r="D4294" s="1061" t="s">
        <v>4936</v>
      </c>
      <c r="E4294" s="1061" t="s">
        <v>6516</v>
      </c>
      <c r="F4294" s="1061" t="s">
        <v>4937</v>
      </c>
      <c r="G4294" s="1061" t="s">
        <v>1739</v>
      </c>
      <c r="H4294" s="1061" t="s">
        <v>129</v>
      </c>
      <c r="I4294" s="1061" t="s">
        <v>21</v>
      </c>
      <c r="J4294" s="1061" t="s">
        <v>7975</v>
      </c>
      <c r="K4294" s="1061" t="s">
        <v>14849</v>
      </c>
      <c r="L4294" s="1061">
        <v>22.2</v>
      </c>
      <c r="M4294" s="1061">
        <v>22.2</v>
      </c>
      <c r="N4294" s="1061">
        <v>22.2</v>
      </c>
      <c r="O4294" s="1061">
        <v>22.2</v>
      </c>
      <c r="P4294" s="1061">
        <v>22.2</v>
      </c>
      <c r="Q4294" s="1061">
        <v>22.2</v>
      </c>
      <c r="R4294" s="1061">
        <v>22.2</v>
      </c>
      <c r="S4294" s="1061">
        <v>22.2</v>
      </c>
      <c r="T4294" s="1061">
        <v>22.2</v>
      </c>
      <c r="U4294" s="1061">
        <v>22.2</v>
      </c>
      <c r="V4294" s="1061">
        <v>22.2</v>
      </c>
      <c r="W4294" s="1061">
        <v>22.2</v>
      </c>
    </row>
    <row r="4295" spans="1:23">
      <c r="A4295" s="908"/>
      <c r="B4295" s="1061" t="s">
        <v>234</v>
      </c>
      <c r="C4295" s="1061" t="s">
        <v>235</v>
      </c>
      <c r="D4295" s="1061" t="s">
        <v>4384</v>
      </c>
      <c r="E4295" s="1061" t="s">
        <v>14882</v>
      </c>
      <c r="F4295" s="1061" t="s">
        <v>4941</v>
      </c>
      <c r="G4295" s="1061" t="s">
        <v>1739</v>
      </c>
      <c r="H4295" s="1061" t="s">
        <v>129</v>
      </c>
      <c r="I4295" s="1061" t="s">
        <v>21</v>
      </c>
      <c r="J4295" s="1061" t="s">
        <v>7975</v>
      </c>
      <c r="K4295" s="1061" t="s">
        <v>14849</v>
      </c>
      <c r="L4295" s="1061">
        <v>75.86</v>
      </c>
      <c r="M4295" s="1061">
        <v>75.86</v>
      </c>
      <c r="N4295" s="1061">
        <v>75.86</v>
      </c>
      <c r="O4295" s="1061">
        <v>75.86</v>
      </c>
      <c r="P4295" s="1061">
        <v>75.86</v>
      </c>
      <c r="Q4295" s="1061">
        <v>75.86</v>
      </c>
      <c r="R4295" s="1061">
        <v>75.86</v>
      </c>
      <c r="S4295" s="1061">
        <v>75.86</v>
      </c>
      <c r="T4295" s="1061">
        <v>75.86</v>
      </c>
      <c r="U4295" s="1061">
        <v>75.86</v>
      </c>
      <c r="V4295" s="1061">
        <v>75.86</v>
      </c>
      <c r="W4295" s="1061">
        <v>75.86</v>
      </c>
    </row>
    <row r="4296" spans="1:23">
      <c r="A4296" s="908"/>
      <c r="B4296" s="1061" t="s">
        <v>234</v>
      </c>
      <c r="C4296" s="1061" t="s">
        <v>235</v>
      </c>
      <c r="D4296" s="1061" t="s">
        <v>4936</v>
      </c>
      <c r="E4296" s="1061" t="s">
        <v>14479</v>
      </c>
      <c r="F4296" s="1061" t="s">
        <v>4939</v>
      </c>
      <c r="G4296" s="1061" t="s">
        <v>1739</v>
      </c>
      <c r="H4296" s="1061" t="s">
        <v>129</v>
      </c>
      <c r="I4296" s="1061" t="s">
        <v>21</v>
      </c>
      <c r="J4296" s="1061" t="s">
        <v>7975</v>
      </c>
      <c r="K4296" s="1061" t="s">
        <v>14849</v>
      </c>
      <c r="L4296" s="1061">
        <v>24.15</v>
      </c>
      <c r="M4296" s="1061">
        <v>24.15</v>
      </c>
      <c r="N4296" s="1061">
        <v>24.15</v>
      </c>
      <c r="O4296" s="1061">
        <v>24.15</v>
      </c>
      <c r="P4296" s="1061">
        <v>24.15</v>
      </c>
      <c r="Q4296" s="1061">
        <v>24.15</v>
      </c>
      <c r="R4296" s="1061">
        <v>24.15</v>
      </c>
      <c r="S4296" s="1061">
        <v>24.15</v>
      </c>
      <c r="T4296" s="1061">
        <v>24.15</v>
      </c>
      <c r="U4296" s="1061">
        <v>24.15</v>
      </c>
      <c r="V4296" s="1061">
        <v>24.15</v>
      </c>
      <c r="W4296" s="1061">
        <v>24.15</v>
      </c>
    </row>
    <row r="4297" spans="1:23">
      <c r="A4297" s="908"/>
      <c r="B4297" s="1061" t="s">
        <v>234</v>
      </c>
      <c r="C4297" s="1061" t="s">
        <v>235</v>
      </c>
      <c r="D4297" s="1061" t="s">
        <v>4936</v>
      </c>
      <c r="E4297" s="1061" t="s">
        <v>14170</v>
      </c>
      <c r="F4297" s="1061" t="s">
        <v>4937</v>
      </c>
      <c r="G4297" s="1061" t="s">
        <v>1739</v>
      </c>
      <c r="H4297" s="1061" t="s">
        <v>129</v>
      </c>
      <c r="I4297" s="1061" t="s">
        <v>21</v>
      </c>
      <c r="J4297" s="1061" t="s">
        <v>7975</v>
      </c>
      <c r="K4297" s="1061" t="s">
        <v>14849</v>
      </c>
      <c r="L4297" s="1061">
        <v>13.44</v>
      </c>
      <c r="M4297" s="1061">
        <v>13.44</v>
      </c>
      <c r="N4297" s="1061">
        <v>13.44</v>
      </c>
      <c r="O4297" s="1061">
        <v>13.44</v>
      </c>
      <c r="P4297" s="1061">
        <v>13.44</v>
      </c>
      <c r="Q4297" s="1061">
        <v>13.44</v>
      </c>
      <c r="R4297" s="1061">
        <v>13.44</v>
      </c>
      <c r="S4297" s="1061">
        <v>13.44</v>
      </c>
      <c r="T4297" s="1061">
        <v>13.44</v>
      </c>
      <c r="U4297" s="1061">
        <v>13.44</v>
      </c>
      <c r="V4297" s="1061">
        <v>13.44</v>
      </c>
      <c r="W4297" s="1061">
        <v>13.44</v>
      </c>
    </row>
    <row r="4298" spans="1:23">
      <c r="A4298" s="908"/>
      <c r="B4298" s="1061" t="s">
        <v>234</v>
      </c>
      <c r="C4298" s="1061" t="s">
        <v>235</v>
      </c>
      <c r="D4298" s="1061" t="s">
        <v>4936</v>
      </c>
      <c r="E4298" s="1061" t="s">
        <v>6517</v>
      </c>
      <c r="F4298" s="1061" t="s">
        <v>4939</v>
      </c>
      <c r="G4298" s="1061" t="s">
        <v>1739</v>
      </c>
      <c r="H4298" s="1061" t="s">
        <v>129</v>
      </c>
      <c r="I4298" s="1061" t="s">
        <v>21</v>
      </c>
      <c r="J4298" s="1061" t="s">
        <v>7975</v>
      </c>
      <c r="K4298" s="1061" t="s">
        <v>14849</v>
      </c>
      <c r="L4298" s="1061">
        <v>23</v>
      </c>
      <c r="M4298" s="1061">
        <v>23</v>
      </c>
      <c r="N4298" s="1061">
        <v>23</v>
      </c>
      <c r="O4298" s="1061">
        <v>23</v>
      </c>
      <c r="P4298" s="1061">
        <v>23</v>
      </c>
      <c r="Q4298" s="1061">
        <v>23</v>
      </c>
      <c r="R4298" s="1061">
        <v>23</v>
      </c>
      <c r="S4298" s="1061">
        <v>23</v>
      </c>
      <c r="T4298" s="1061">
        <v>23</v>
      </c>
      <c r="U4298" s="1061">
        <v>23</v>
      </c>
      <c r="V4298" s="1061">
        <v>23</v>
      </c>
      <c r="W4298" s="1061">
        <v>23</v>
      </c>
    </row>
    <row r="4299" spans="1:23">
      <c r="A4299" s="908"/>
      <c r="B4299" s="1061" t="s">
        <v>234</v>
      </c>
      <c r="C4299" s="1061" t="s">
        <v>235</v>
      </c>
      <c r="D4299" s="1061" t="s">
        <v>4936</v>
      </c>
      <c r="E4299" s="1061" t="s">
        <v>6518</v>
      </c>
      <c r="F4299" s="1061" t="s">
        <v>4937</v>
      </c>
      <c r="G4299" s="1061" t="s">
        <v>1739</v>
      </c>
      <c r="H4299" s="1061" t="s">
        <v>129</v>
      </c>
      <c r="I4299" s="1061" t="s">
        <v>21</v>
      </c>
      <c r="J4299" s="1061" t="s">
        <v>7975</v>
      </c>
      <c r="K4299" s="1061" t="s">
        <v>14849</v>
      </c>
      <c r="L4299" s="1061">
        <v>12.8</v>
      </c>
      <c r="M4299" s="1061">
        <v>12.8</v>
      </c>
      <c r="N4299" s="1061">
        <v>12.8</v>
      </c>
      <c r="O4299" s="1061">
        <v>12.8</v>
      </c>
      <c r="P4299" s="1061">
        <v>12.8</v>
      </c>
      <c r="Q4299" s="1061">
        <v>12.8</v>
      </c>
      <c r="R4299" s="1061">
        <v>12.8</v>
      </c>
      <c r="S4299" s="1061">
        <v>12.8</v>
      </c>
      <c r="T4299" s="1061">
        <v>12.8</v>
      </c>
      <c r="U4299" s="1061">
        <v>12.8</v>
      </c>
      <c r="V4299" s="1061">
        <v>12.8</v>
      </c>
      <c r="W4299" s="1061">
        <v>12.8</v>
      </c>
    </row>
    <row r="4300" spans="1:23">
      <c r="A4300" s="908"/>
      <c r="B4300" s="1061" t="s">
        <v>234</v>
      </c>
      <c r="C4300" s="1061" t="s">
        <v>235</v>
      </c>
      <c r="D4300" s="1061" t="s">
        <v>4936</v>
      </c>
      <c r="E4300" s="1061" t="s">
        <v>6519</v>
      </c>
      <c r="F4300" s="1061" t="s">
        <v>4938</v>
      </c>
      <c r="G4300" s="1061" t="s">
        <v>1739</v>
      </c>
      <c r="H4300" s="1061" t="s">
        <v>129</v>
      </c>
      <c r="I4300" s="1061" t="s">
        <v>21</v>
      </c>
      <c r="J4300" s="1061" t="s">
        <v>7975</v>
      </c>
      <c r="K4300" s="1061" t="s">
        <v>14849</v>
      </c>
      <c r="L4300" s="1061">
        <v>22.8</v>
      </c>
      <c r="M4300" s="1061">
        <v>22.8</v>
      </c>
      <c r="N4300" s="1061">
        <v>22.8</v>
      </c>
      <c r="O4300" s="1061">
        <v>22.8</v>
      </c>
      <c r="P4300" s="1061">
        <v>22.8</v>
      </c>
      <c r="Q4300" s="1061">
        <v>22.8</v>
      </c>
      <c r="R4300" s="1061">
        <v>22.8</v>
      </c>
      <c r="S4300" s="1061">
        <v>22.8</v>
      </c>
      <c r="T4300" s="1061">
        <v>22.8</v>
      </c>
      <c r="U4300" s="1061">
        <v>22.8</v>
      </c>
      <c r="V4300" s="1061">
        <v>22.8</v>
      </c>
      <c r="W4300" s="1061">
        <v>22.8</v>
      </c>
    </row>
    <row r="4301" spans="1:23">
      <c r="A4301" s="908"/>
      <c r="B4301" s="1061" t="s">
        <v>234</v>
      </c>
      <c r="C4301" s="1061" t="s">
        <v>235</v>
      </c>
      <c r="D4301" s="1061" t="s">
        <v>4936</v>
      </c>
      <c r="E4301" s="1061" t="s">
        <v>6520</v>
      </c>
      <c r="F4301" s="1061" t="s">
        <v>4939</v>
      </c>
      <c r="G4301" s="1061" t="s">
        <v>1739</v>
      </c>
      <c r="H4301" s="1061" t="s">
        <v>129</v>
      </c>
      <c r="I4301" s="1061" t="s">
        <v>21</v>
      </c>
      <c r="J4301" s="1061" t="s">
        <v>7975</v>
      </c>
      <c r="K4301" s="1061" t="s">
        <v>14849</v>
      </c>
      <c r="L4301" s="1061">
        <v>23</v>
      </c>
      <c r="M4301" s="1061">
        <v>23</v>
      </c>
      <c r="N4301" s="1061">
        <v>23</v>
      </c>
      <c r="O4301" s="1061">
        <v>23</v>
      </c>
      <c r="P4301" s="1061">
        <v>23</v>
      </c>
      <c r="Q4301" s="1061">
        <v>23</v>
      </c>
      <c r="R4301" s="1061">
        <v>23</v>
      </c>
      <c r="S4301" s="1061">
        <v>23</v>
      </c>
      <c r="T4301" s="1061">
        <v>23</v>
      </c>
      <c r="U4301" s="1061">
        <v>23</v>
      </c>
      <c r="V4301" s="1061">
        <v>23</v>
      </c>
      <c r="W4301" s="1061">
        <v>23</v>
      </c>
    </row>
    <row r="4302" spans="1:23">
      <c r="A4302" s="908"/>
      <c r="B4302" s="1061" t="s">
        <v>234</v>
      </c>
      <c r="C4302" s="1061" t="s">
        <v>235</v>
      </c>
      <c r="D4302" s="1061" t="s">
        <v>4936</v>
      </c>
      <c r="E4302" s="1061" t="s">
        <v>6521</v>
      </c>
      <c r="F4302" s="1061" t="s">
        <v>4937</v>
      </c>
      <c r="G4302" s="1061" t="s">
        <v>1739</v>
      </c>
      <c r="H4302" s="1061" t="s">
        <v>129</v>
      </c>
      <c r="I4302" s="1061" t="s">
        <v>21</v>
      </c>
      <c r="J4302" s="1061" t="s">
        <v>7975</v>
      </c>
      <c r="K4302" s="1061" t="s">
        <v>14849</v>
      </c>
      <c r="L4302" s="1061">
        <v>12.8</v>
      </c>
      <c r="M4302" s="1061">
        <v>12.8</v>
      </c>
      <c r="N4302" s="1061">
        <v>12.8</v>
      </c>
      <c r="O4302" s="1061">
        <v>12.8</v>
      </c>
      <c r="P4302" s="1061">
        <v>12.8</v>
      </c>
      <c r="Q4302" s="1061">
        <v>12.8</v>
      </c>
      <c r="R4302" s="1061">
        <v>12.8</v>
      </c>
      <c r="S4302" s="1061">
        <v>12.8</v>
      </c>
      <c r="T4302" s="1061">
        <v>12.8</v>
      </c>
      <c r="U4302" s="1061">
        <v>12.8</v>
      </c>
      <c r="V4302" s="1061">
        <v>12.8</v>
      </c>
      <c r="W4302" s="1061">
        <v>12.8</v>
      </c>
    </row>
    <row r="4303" spans="1:23">
      <c r="A4303" s="908"/>
      <c r="B4303" s="1061" t="s">
        <v>234</v>
      </c>
      <c r="C4303" s="1061" t="s">
        <v>235</v>
      </c>
      <c r="D4303" s="1061" t="s">
        <v>4936</v>
      </c>
      <c r="E4303" s="1061" t="s">
        <v>6522</v>
      </c>
      <c r="F4303" s="1061" t="s">
        <v>4938</v>
      </c>
      <c r="G4303" s="1061" t="s">
        <v>1739</v>
      </c>
      <c r="H4303" s="1061" t="s">
        <v>129</v>
      </c>
      <c r="I4303" s="1061" t="s">
        <v>21</v>
      </c>
      <c r="J4303" s="1061" t="s">
        <v>7975</v>
      </c>
      <c r="K4303" s="1061" t="s">
        <v>14849</v>
      </c>
      <c r="L4303" s="1061">
        <v>24.6</v>
      </c>
      <c r="M4303" s="1061">
        <v>24.6</v>
      </c>
      <c r="N4303" s="1061">
        <v>24.6</v>
      </c>
      <c r="O4303" s="1061">
        <v>24.6</v>
      </c>
      <c r="P4303" s="1061">
        <v>24.6</v>
      </c>
      <c r="Q4303" s="1061">
        <v>24.6</v>
      </c>
      <c r="R4303" s="1061">
        <v>24.6</v>
      </c>
      <c r="S4303" s="1061">
        <v>24.6</v>
      </c>
      <c r="T4303" s="1061">
        <v>24.6</v>
      </c>
      <c r="U4303" s="1061">
        <v>24.6</v>
      </c>
      <c r="V4303" s="1061">
        <v>24.6</v>
      </c>
      <c r="W4303" s="1061">
        <v>24.6</v>
      </c>
    </row>
    <row r="4304" spans="1:23">
      <c r="A4304" s="908"/>
      <c r="B4304" s="1061" t="s">
        <v>234</v>
      </c>
      <c r="C4304" s="1061" t="s">
        <v>235</v>
      </c>
      <c r="D4304" s="1061" t="s">
        <v>4936</v>
      </c>
      <c r="E4304" s="1061" t="s">
        <v>6523</v>
      </c>
      <c r="F4304" s="1061" t="s">
        <v>4939</v>
      </c>
      <c r="G4304" s="1061" t="s">
        <v>1739</v>
      </c>
      <c r="H4304" s="1061" t="s">
        <v>129</v>
      </c>
      <c r="I4304" s="1061" t="s">
        <v>21</v>
      </c>
      <c r="J4304" s="1061" t="s">
        <v>7975</v>
      </c>
      <c r="K4304" s="1061" t="s">
        <v>14849</v>
      </c>
      <c r="L4304" s="1061">
        <v>23</v>
      </c>
      <c r="M4304" s="1061">
        <v>23</v>
      </c>
      <c r="N4304" s="1061">
        <v>23</v>
      </c>
      <c r="O4304" s="1061">
        <v>23</v>
      </c>
      <c r="P4304" s="1061">
        <v>23</v>
      </c>
      <c r="Q4304" s="1061">
        <v>23</v>
      </c>
      <c r="R4304" s="1061">
        <v>23</v>
      </c>
      <c r="S4304" s="1061">
        <v>23</v>
      </c>
      <c r="T4304" s="1061">
        <v>23</v>
      </c>
      <c r="U4304" s="1061">
        <v>23</v>
      </c>
      <c r="V4304" s="1061">
        <v>23</v>
      </c>
      <c r="W4304" s="1061">
        <v>23</v>
      </c>
    </row>
    <row r="4305" spans="1:23">
      <c r="A4305" s="908"/>
      <c r="B4305" s="1061" t="s">
        <v>234</v>
      </c>
      <c r="C4305" s="1061" t="s">
        <v>235</v>
      </c>
      <c r="D4305" s="1061" t="s">
        <v>4936</v>
      </c>
      <c r="E4305" s="1061" t="s">
        <v>6524</v>
      </c>
      <c r="F4305" s="1061" t="s">
        <v>6394</v>
      </c>
      <c r="G4305" s="1061" t="s">
        <v>1739</v>
      </c>
      <c r="H4305" s="1061" t="s">
        <v>129</v>
      </c>
      <c r="I4305" s="1061" t="s">
        <v>21</v>
      </c>
      <c r="J4305" s="1061" t="s">
        <v>7975</v>
      </c>
      <c r="K4305" s="1061" t="s">
        <v>14849</v>
      </c>
      <c r="L4305" s="1061">
        <v>12.8</v>
      </c>
      <c r="M4305" s="1061">
        <v>12.8</v>
      </c>
      <c r="N4305" s="1061">
        <v>12.8</v>
      </c>
      <c r="O4305" s="1061">
        <v>12.8</v>
      </c>
      <c r="P4305" s="1061">
        <v>12.8</v>
      </c>
      <c r="Q4305" s="1061">
        <v>12.8</v>
      </c>
      <c r="R4305" s="1061">
        <v>12.8</v>
      </c>
      <c r="S4305" s="1061">
        <v>12.8</v>
      </c>
      <c r="T4305" s="1061">
        <v>12.8</v>
      </c>
      <c r="U4305" s="1061">
        <v>12.8</v>
      </c>
      <c r="V4305" s="1061">
        <v>12.8</v>
      </c>
      <c r="W4305" s="1061">
        <v>12.8</v>
      </c>
    </row>
    <row r="4306" spans="1:23">
      <c r="A4306" s="908"/>
      <c r="B4306" s="1061" t="s">
        <v>234</v>
      </c>
      <c r="C4306" s="1061" t="s">
        <v>235</v>
      </c>
      <c r="D4306" s="1061" t="s">
        <v>4936</v>
      </c>
      <c r="E4306" s="1061" t="s">
        <v>14469</v>
      </c>
      <c r="F4306" s="1061" t="s">
        <v>4938</v>
      </c>
      <c r="G4306" s="1061" t="s">
        <v>1739</v>
      </c>
      <c r="H4306" s="1061" t="s">
        <v>129</v>
      </c>
      <c r="I4306" s="1061" t="s">
        <v>21</v>
      </c>
      <c r="J4306" s="1061" t="s">
        <v>7975</v>
      </c>
      <c r="K4306" s="1061" t="s">
        <v>14849</v>
      </c>
      <c r="L4306" s="1061">
        <v>23.72</v>
      </c>
      <c r="M4306" s="1061">
        <v>23.72</v>
      </c>
      <c r="N4306" s="1061">
        <v>23.72</v>
      </c>
      <c r="O4306" s="1061">
        <v>23.72</v>
      </c>
      <c r="P4306" s="1061">
        <v>23.72</v>
      </c>
      <c r="Q4306" s="1061">
        <v>23.72</v>
      </c>
      <c r="R4306" s="1061">
        <v>23.72</v>
      </c>
      <c r="S4306" s="1061">
        <v>23.72</v>
      </c>
      <c r="T4306" s="1061">
        <v>23.72</v>
      </c>
      <c r="U4306" s="1061">
        <v>23.72</v>
      </c>
      <c r="V4306" s="1061">
        <v>23.72</v>
      </c>
      <c r="W4306" s="1061">
        <v>23.72</v>
      </c>
    </row>
    <row r="4307" spans="1:23">
      <c r="A4307" s="908"/>
      <c r="B4307" s="1061" t="s">
        <v>234</v>
      </c>
      <c r="C4307" s="1061" t="s">
        <v>235</v>
      </c>
      <c r="D4307" s="1061" t="s">
        <v>4936</v>
      </c>
      <c r="E4307" s="1061" t="s">
        <v>14481</v>
      </c>
      <c r="F4307" s="1061" t="s">
        <v>4939</v>
      </c>
      <c r="G4307" s="1061" t="s">
        <v>1739</v>
      </c>
      <c r="H4307" s="1061" t="s">
        <v>129</v>
      </c>
      <c r="I4307" s="1061" t="s">
        <v>21</v>
      </c>
      <c r="J4307" s="1061" t="s">
        <v>7975</v>
      </c>
      <c r="K4307" s="1061" t="s">
        <v>14849</v>
      </c>
      <c r="L4307" s="1061">
        <v>24.15</v>
      </c>
      <c r="M4307" s="1061">
        <v>24.15</v>
      </c>
      <c r="N4307" s="1061">
        <v>24.15</v>
      </c>
      <c r="O4307" s="1061">
        <v>24.15</v>
      </c>
      <c r="P4307" s="1061">
        <v>24.15</v>
      </c>
      <c r="Q4307" s="1061">
        <v>24.15</v>
      </c>
      <c r="R4307" s="1061">
        <v>24.15</v>
      </c>
      <c r="S4307" s="1061">
        <v>24.15</v>
      </c>
      <c r="T4307" s="1061">
        <v>24.15</v>
      </c>
      <c r="U4307" s="1061">
        <v>24.15</v>
      </c>
      <c r="V4307" s="1061">
        <v>24.15</v>
      </c>
      <c r="W4307" s="1061">
        <v>24.15</v>
      </c>
    </row>
    <row r="4308" spans="1:23">
      <c r="A4308" s="908"/>
      <c r="B4308" s="1061" t="s">
        <v>234</v>
      </c>
      <c r="C4308" s="1061" t="s">
        <v>235</v>
      </c>
      <c r="D4308" s="1061" t="s">
        <v>4936</v>
      </c>
      <c r="E4308" s="1061" t="s">
        <v>14499</v>
      </c>
      <c r="F4308" s="1061" t="s">
        <v>4937</v>
      </c>
      <c r="G4308" s="1061" t="s">
        <v>1739</v>
      </c>
      <c r="H4308" s="1061" t="s">
        <v>129</v>
      </c>
      <c r="I4308" s="1061" t="s">
        <v>21</v>
      </c>
      <c r="J4308" s="1061" t="s">
        <v>7975</v>
      </c>
      <c r="K4308" s="1061" t="s">
        <v>14849</v>
      </c>
      <c r="L4308" s="1061">
        <v>13.44</v>
      </c>
      <c r="M4308" s="1061">
        <v>13.44</v>
      </c>
      <c r="N4308" s="1061">
        <v>13.44</v>
      </c>
      <c r="O4308" s="1061">
        <v>13.44</v>
      </c>
      <c r="P4308" s="1061">
        <v>13.44</v>
      </c>
      <c r="Q4308" s="1061">
        <v>13.44</v>
      </c>
      <c r="R4308" s="1061">
        <v>13.44</v>
      </c>
      <c r="S4308" s="1061">
        <v>13.44</v>
      </c>
      <c r="T4308" s="1061">
        <v>13.44</v>
      </c>
      <c r="U4308" s="1061">
        <v>13.44</v>
      </c>
      <c r="V4308" s="1061">
        <v>13.44</v>
      </c>
      <c r="W4308" s="1061">
        <v>13.44</v>
      </c>
    </row>
    <row r="4309" spans="1:23">
      <c r="A4309" s="908"/>
      <c r="B4309" s="1061" t="s">
        <v>234</v>
      </c>
      <c r="C4309" s="1061" t="s">
        <v>235</v>
      </c>
      <c r="D4309" s="1061" t="s">
        <v>4936</v>
      </c>
      <c r="E4309" s="1061" t="s">
        <v>14171</v>
      </c>
      <c r="F4309" s="1061" t="s">
        <v>4938</v>
      </c>
      <c r="G4309" s="1061" t="s">
        <v>1739</v>
      </c>
      <c r="H4309" s="1061" t="s">
        <v>129</v>
      </c>
      <c r="I4309" s="1061" t="s">
        <v>21</v>
      </c>
      <c r="J4309" s="1061" t="s">
        <v>7975</v>
      </c>
      <c r="K4309" s="1061" t="s">
        <v>14849</v>
      </c>
      <c r="L4309" s="1061">
        <v>19.53</v>
      </c>
      <c r="M4309" s="1061">
        <v>19.53</v>
      </c>
      <c r="N4309" s="1061">
        <v>19.53</v>
      </c>
      <c r="O4309" s="1061">
        <v>19.53</v>
      </c>
      <c r="P4309" s="1061">
        <v>19.53</v>
      </c>
      <c r="Q4309" s="1061">
        <v>19.53</v>
      </c>
      <c r="R4309" s="1061">
        <v>19.53</v>
      </c>
      <c r="S4309" s="1061">
        <v>19.53</v>
      </c>
      <c r="T4309" s="1061">
        <v>19.53</v>
      </c>
      <c r="U4309" s="1061">
        <v>19.53</v>
      </c>
      <c r="V4309" s="1061">
        <v>19.53</v>
      </c>
      <c r="W4309" s="1061">
        <v>19.53</v>
      </c>
    </row>
    <row r="4310" spans="1:23">
      <c r="A4310" s="908"/>
      <c r="B4310" s="1061" t="s">
        <v>234</v>
      </c>
      <c r="C4310" s="1061" t="s">
        <v>235</v>
      </c>
      <c r="D4310" s="1061" t="s">
        <v>4936</v>
      </c>
      <c r="E4310" s="1061" t="s">
        <v>6525</v>
      </c>
      <c r="F4310" s="1061" t="s">
        <v>4939</v>
      </c>
      <c r="G4310" s="1061" t="s">
        <v>1739</v>
      </c>
      <c r="H4310" s="1061" t="s">
        <v>129</v>
      </c>
      <c r="I4310" s="1061" t="s">
        <v>21</v>
      </c>
      <c r="J4310" s="1061" t="s">
        <v>7975</v>
      </c>
      <c r="K4310" s="1061" t="s">
        <v>14849</v>
      </c>
      <c r="L4310" s="1061">
        <v>23</v>
      </c>
      <c r="M4310" s="1061">
        <v>23</v>
      </c>
      <c r="N4310" s="1061">
        <v>23</v>
      </c>
      <c r="O4310" s="1061">
        <v>23</v>
      </c>
      <c r="P4310" s="1061">
        <v>23</v>
      </c>
      <c r="Q4310" s="1061">
        <v>23</v>
      </c>
      <c r="R4310" s="1061">
        <v>23</v>
      </c>
      <c r="S4310" s="1061">
        <v>23</v>
      </c>
      <c r="T4310" s="1061">
        <v>23</v>
      </c>
      <c r="U4310" s="1061">
        <v>23</v>
      </c>
      <c r="V4310" s="1061">
        <v>23</v>
      </c>
      <c r="W4310" s="1061">
        <v>23</v>
      </c>
    </row>
    <row r="4311" spans="1:23">
      <c r="A4311" s="908"/>
      <c r="B4311" s="1061" t="s">
        <v>234</v>
      </c>
      <c r="C4311" s="1061" t="s">
        <v>235</v>
      </c>
      <c r="D4311" s="1061" t="s">
        <v>4936</v>
      </c>
      <c r="E4311" s="1061" t="s">
        <v>14172</v>
      </c>
      <c r="F4311" s="1061" t="s">
        <v>4938</v>
      </c>
      <c r="G4311" s="1061" t="s">
        <v>1739</v>
      </c>
      <c r="H4311" s="1061" t="s">
        <v>129</v>
      </c>
      <c r="I4311" s="1061" t="s">
        <v>21</v>
      </c>
      <c r="J4311" s="1061" t="s">
        <v>7975</v>
      </c>
      <c r="K4311" s="1061" t="s">
        <v>14849</v>
      </c>
      <c r="L4311" s="1061">
        <v>19.53</v>
      </c>
      <c r="M4311" s="1061">
        <v>19.53</v>
      </c>
      <c r="N4311" s="1061">
        <v>19.53</v>
      </c>
      <c r="O4311" s="1061">
        <v>19.53</v>
      </c>
      <c r="P4311" s="1061">
        <v>19.53</v>
      </c>
      <c r="Q4311" s="1061">
        <v>19.53</v>
      </c>
      <c r="R4311" s="1061">
        <v>19.53</v>
      </c>
      <c r="S4311" s="1061">
        <v>19.53</v>
      </c>
      <c r="T4311" s="1061">
        <v>19.53</v>
      </c>
      <c r="U4311" s="1061">
        <v>19.53</v>
      </c>
      <c r="V4311" s="1061">
        <v>19.53</v>
      </c>
      <c r="W4311" s="1061">
        <v>19.53</v>
      </c>
    </row>
    <row r="4312" spans="1:23">
      <c r="A4312" s="908"/>
      <c r="B4312" s="1061" t="s">
        <v>234</v>
      </c>
      <c r="C4312" s="1061" t="s">
        <v>235</v>
      </c>
      <c r="D4312" s="1061" t="s">
        <v>4936</v>
      </c>
      <c r="E4312" s="1061" t="s">
        <v>14470</v>
      </c>
      <c r="F4312" s="1061" t="s">
        <v>4939</v>
      </c>
      <c r="G4312" s="1061" t="s">
        <v>1739</v>
      </c>
      <c r="H4312" s="1061" t="s">
        <v>129</v>
      </c>
      <c r="I4312" s="1061" t="s">
        <v>21</v>
      </c>
      <c r="J4312" s="1061" t="s">
        <v>7975</v>
      </c>
      <c r="K4312" s="1061" t="s">
        <v>14849</v>
      </c>
      <c r="L4312" s="1061">
        <v>24.15</v>
      </c>
      <c r="M4312" s="1061">
        <v>24.15</v>
      </c>
      <c r="N4312" s="1061">
        <v>24.15</v>
      </c>
      <c r="O4312" s="1061">
        <v>24.15</v>
      </c>
      <c r="P4312" s="1061">
        <v>24.15</v>
      </c>
      <c r="Q4312" s="1061">
        <v>24.15</v>
      </c>
      <c r="R4312" s="1061">
        <v>24.15</v>
      </c>
      <c r="S4312" s="1061">
        <v>24.15</v>
      </c>
      <c r="T4312" s="1061">
        <v>24.15</v>
      </c>
      <c r="U4312" s="1061">
        <v>24.15</v>
      </c>
      <c r="V4312" s="1061">
        <v>24.15</v>
      </c>
      <c r="W4312" s="1061">
        <v>24.15</v>
      </c>
    </row>
    <row r="4313" spans="1:23">
      <c r="A4313" s="908"/>
      <c r="B4313" s="1061" t="s">
        <v>234</v>
      </c>
      <c r="C4313" s="1061" t="s">
        <v>235</v>
      </c>
      <c r="D4313" s="1061" t="s">
        <v>4936</v>
      </c>
      <c r="E4313" s="1061" t="s">
        <v>14471</v>
      </c>
      <c r="F4313" s="1061" t="s">
        <v>4937</v>
      </c>
      <c r="G4313" s="1061" t="s">
        <v>1739</v>
      </c>
      <c r="H4313" s="1061" t="s">
        <v>129</v>
      </c>
      <c r="I4313" s="1061" t="s">
        <v>21</v>
      </c>
      <c r="J4313" s="1061" t="s">
        <v>7975</v>
      </c>
      <c r="K4313" s="1061" t="s">
        <v>14849</v>
      </c>
      <c r="L4313" s="1061">
        <v>13.44</v>
      </c>
      <c r="M4313" s="1061">
        <v>13.44</v>
      </c>
      <c r="N4313" s="1061">
        <v>13.44</v>
      </c>
      <c r="O4313" s="1061">
        <v>13.44</v>
      </c>
      <c r="P4313" s="1061">
        <v>13.44</v>
      </c>
      <c r="Q4313" s="1061">
        <v>13.44</v>
      </c>
      <c r="R4313" s="1061">
        <v>13.44</v>
      </c>
      <c r="S4313" s="1061">
        <v>13.44</v>
      </c>
      <c r="T4313" s="1061">
        <v>13.44</v>
      </c>
      <c r="U4313" s="1061">
        <v>13.44</v>
      </c>
      <c r="V4313" s="1061">
        <v>13.44</v>
      </c>
      <c r="W4313" s="1061">
        <v>13.44</v>
      </c>
    </row>
    <row r="4314" spans="1:23">
      <c r="A4314" s="908"/>
      <c r="B4314" s="1061" t="s">
        <v>234</v>
      </c>
      <c r="C4314" s="1061" t="s">
        <v>235</v>
      </c>
      <c r="D4314" s="1061" t="s">
        <v>4936</v>
      </c>
      <c r="E4314" s="1061" t="s">
        <v>14472</v>
      </c>
      <c r="F4314" s="1061" t="s">
        <v>4938</v>
      </c>
      <c r="G4314" s="1061" t="s">
        <v>1739</v>
      </c>
      <c r="H4314" s="1061" t="s">
        <v>129</v>
      </c>
      <c r="I4314" s="1061" t="s">
        <v>21</v>
      </c>
      <c r="J4314" s="1061" t="s">
        <v>7975</v>
      </c>
      <c r="K4314" s="1061" t="s">
        <v>14849</v>
      </c>
      <c r="L4314" s="1061">
        <v>23.63</v>
      </c>
      <c r="M4314" s="1061">
        <v>23.63</v>
      </c>
      <c r="N4314" s="1061">
        <v>23.63</v>
      </c>
      <c r="O4314" s="1061">
        <v>23.63</v>
      </c>
      <c r="P4314" s="1061">
        <v>23.63</v>
      </c>
      <c r="Q4314" s="1061">
        <v>23.63</v>
      </c>
      <c r="R4314" s="1061">
        <v>23.63</v>
      </c>
      <c r="S4314" s="1061">
        <v>23.63</v>
      </c>
      <c r="T4314" s="1061">
        <v>23.63</v>
      </c>
      <c r="U4314" s="1061">
        <v>23.63</v>
      </c>
      <c r="V4314" s="1061">
        <v>23.63</v>
      </c>
      <c r="W4314" s="1061">
        <v>23.63</v>
      </c>
    </row>
    <row r="4315" spans="1:23">
      <c r="A4315" s="908"/>
      <c r="B4315" s="1061" t="s">
        <v>234</v>
      </c>
      <c r="C4315" s="1061" t="s">
        <v>235</v>
      </c>
      <c r="D4315" s="1061" t="s">
        <v>4936</v>
      </c>
      <c r="E4315" s="1061" t="s">
        <v>14422</v>
      </c>
      <c r="F4315" s="1061" t="s">
        <v>4939</v>
      </c>
      <c r="G4315" s="1061" t="s">
        <v>1739</v>
      </c>
      <c r="H4315" s="1061" t="s">
        <v>129</v>
      </c>
      <c r="I4315" s="1061" t="s">
        <v>21</v>
      </c>
      <c r="J4315" s="1061" t="s">
        <v>7975</v>
      </c>
      <c r="K4315" s="1061" t="s">
        <v>14849</v>
      </c>
      <c r="L4315" s="1061">
        <v>24.15</v>
      </c>
      <c r="M4315" s="1061">
        <v>24.15</v>
      </c>
      <c r="N4315" s="1061">
        <v>24.15</v>
      </c>
      <c r="O4315" s="1061">
        <v>24.15</v>
      </c>
      <c r="P4315" s="1061">
        <v>24.15</v>
      </c>
      <c r="Q4315" s="1061">
        <v>24.15</v>
      </c>
      <c r="R4315" s="1061">
        <v>24.15</v>
      </c>
      <c r="S4315" s="1061">
        <v>24.15</v>
      </c>
      <c r="T4315" s="1061">
        <v>24.15</v>
      </c>
      <c r="U4315" s="1061">
        <v>24.15</v>
      </c>
      <c r="V4315" s="1061">
        <v>24.15</v>
      </c>
      <c r="W4315" s="1061">
        <v>24.15</v>
      </c>
    </row>
    <row r="4316" spans="1:23">
      <c r="A4316" s="908"/>
      <c r="B4316" s="1061" t="s">
        <v>234</v>
      </c>
      <c r="C4316" s="1061" t="s">
        <v>235</v>
      </c>
      <c r="D4316" s="1061" t="s">
        <v>4632</v>
      </c>
      <c r="E4316" s="1061" t="s">
        <v>6125</v>
      </c>
      <c r="F4316" s="1061" t="s">
        <v>6095</v>
      </c>
      <c r="G4316" s="1061" t="s">
        <v>1739</v>
      </c>
      <c r="H4316" s="1061" t="s">
        <v>129</v>
      </c>
      <c r="I4316" s="1061" t="s">
        <v>21</v>
      </c>
      <c r="J4316" s="1061" t="s">
        <v>7975</v>
      </c>
      <c r="K4316" s="1061" t="s">
        <v>14849</v>
      </c>
      <c r="L4316" s="1061">
        <v>39.42</v>
      </c>
      <c r="M4316" s="1061">
        <v>39.42</v>
      </c>
      <c r="N4316" s="1061">
        <v>39.42</v>
      </c>
      <c r="O4316" s="1061">
        <v>39.42</v>
      </c>
      <c r="P4316" s="1061">
        <v>39.42</v>
      </c>
      <c r="Q4316" s="1061">
        <v>39.42</v>
      </c>
      <c r="R4316" s="1061">
        <v>39.42</v>
      </c>
      <c r="S4316" s="1061">
        <v>39.42</v>
      </c>
      <c r="T4316" s="1061">
        <v>39.42</v>
      </c>
      <c r="U4316" s="1061">
        <v>39.42</v>
      </c>
      <c r="V4316" s="1061">
        <v>39.42</v>
      </c>
      <c r="W4316" s="1061">
        <v>39.42</v>
      </c>
    </row>
    <row r="4317" spans="1:23">
      <c r="A4317" s="908"/>
      <c r="B4317" s="1061" t="s">
        <v>234</v>
      </c>
      <c r="C4317" s="1061" t="s">
        <v>235</v>
      </c>
      <c r="D4317" s="1061" t="s">
        <v>4936</v>
      </c>
      <c r="E4317" s="1061" t="s">
        <v>6393</v>
      </c>
      <c r="F4317" s="1061" t="s">
        <v>4937</v>
      </c>
      <c r="G4317" s="1061" t="s">
        <v>1739</v>
      </c>
      <c r="H4317" s="1061" t="s">
        <v>129</v>
      </c>
      <c r="I4317" s="1061" t="s">
        <v>21</v>
      </c>
      <c r="J4317" s="1061" t="s">
        <v>7975</v>
      </c>
      <c r="K4317" s="1061" t="s">
        <v>14849</v>
      </c>
      <c r="L4317" s="1061">
        <v>20.2</v>
      </c>
      <c r="M4317" s="1061">
        <v>20.2</v>
      </c>
      <c r="N4317" s="1061">
        <v>20.2</v>
      </c>
      <c r="O4317" s="1061">
        <v>20.2</v>
      </c>
      <c r="P4317" s="1061">
        <v>20.2</v>
      </c>
      <c r="Q4317" s="1061">
        <v>20.2</v>
      </c>
      <c r="R4317" s="1061">
        <v>20.2</v>
      </c>
      <c r="S4317" s="1061">
        <v>20.2</v>
      </c>
      <c r="T4317" s="1061">
        <v>20.2</v>
      </c>
      <c r="U4317" s="1061">
        <v>20.2</v>
      </c>
      <c r="V4317" s="1061">
        <v>20.2</v>
      </c>
      <c r="W4317" s="1061">
        <v>20.2</v>
      </c>
    </row>
    <row r="4318" spans="1:23">
      <c r="A4318" s="908"/>
      <c r="B4318" s="1061" t="s">
        <v>234</v>
      </c>
      <c r="C4318" s="1061" t="s">
        <v>235</v>
      </c>
      <c r="D4318" s="1061" t="s">
        <v>4936</v>
      </c>
      <c r="E4318" s="1061" t="s">
        <v>14473</v>
      </c>
      <c r="F4318" s="1061" t="s">
        <v>4938</v>
      </c>
      <c r="G4318" s="1061" t="s">
        <v>1739</v>
      </c>
      <c r="H4318" s="1061" t="s">
        <v>129</v>
      </c>
      <c r="I4318" s="1061" t="s">
        <v>21</v>
      </c>
      <c r="J4318" s="1061" t="s">
        <v>7975</v>
      </c>
      <c r="K4318" s="1061" t="s">
        <v>14849</v>
      </c>
      <c r="L4318" s="1061">
        <v>19.53</v>
      </c>
      <c r="M4318" s="1061">
        <v>19.53</v>
      </c>
      <c r="N4318" s="1061">
        <v>19.53</v>
      </c>
      <c r="O4318" s="1061">
        <v>19.53</v>
      </c>
      <c r="P4318" s="1061">
        <v>19.53</v>
      </c>
      <c r="Q4318" s="1061">
        <v>19.53</v>
      </c>
      <c r="R4318" s="1061">
        <v>19.53</v>
      </c>
      <c r="S4318" s="1061">
        <v>19.53</v>
      </c>
      <c r="T4318" s="1061">
        <v>19.53</v>
      </c>
      <c r="U4318" s="1061">
        <v>19.53</v>
      </c>
      <c r="V4318" s="1061">
        <v>19.53</v>
      </c>
      <c r="W4318" s="1061">
        <v>19.53</v>
      </c>
    </row>
    <row r="4319" spans="1:23">
      <c r="A4319" s="908"/>
      <c r="B4319" s="1061" t="s">
        <v>234</v>
      </c>
      <c r="C4319" s="1061" t="s">
        <v>235</v>
      </c>
      <c r="D4319" s="1061" t="s">
        <v>4936</v>
      </c>
      <c r="E4319" s="1061" t="s">
        <v>6526</v>
      </c>
      <c r="F4319" s="1061" t="s">
        <v>4937</v>
      </c>
      <c r="G4319" s="1061" t="s">
        <v>1739</v>
      </c>
      <c r="H4319" s="1061" t="s">
        <v>129</v>
      </c>
      <c r="I4319" s="1061" t="s">
        <v>21</v>
      </c>
      <c r="J4319" s="1061" t="s">
        <v>7975</v>
      </c>
      <c r="K4319" s="1061" t="s">
        <v>14849</v>
      </c>
      <c r="L4319" s="1061">
        <v>20.2</v>
      </c>
      <c r="M4319" s="1061">
        <v>20.2</v>
      </c>
      <c r="N4319" s="1061">
        <v>20.2</v>
      </c>
      <c r="O4319" s="1061">
        <v>20.2</v>
      </c>
      <c r="P4319" s="1061">
        <v>20.2</v>
      </c>
      <c r="Q4319" s="1061">
        <v>20.2</v>
      </c>
      <c r="R4319" s="1061">
        <v>20.2</v>
      </c>
      <c r="S4319" s="1061">
        <v>20.2</v>
      </c>
      <c r="T4319" s="1061">
        <v>20.2</v>
      </c>
      <c r="U4319" s="1061">
        <v>20.2</v>
      </c>
      <c r="V4319" s="1061">
        <v>20.2</v>
      </c>
      <c r="W4319" s="1061">
        <v>20.2</v>
      </c>
    </row>
    <row r="4320" spans="1:23">
      <c r="A4320" s="908"/>
      <c r="B4320" s="1061" t="s">
        <v>234</v>
      </c>
      <c r="C4320" s="1061" t="s">
        <v>235</v>
      </c>
      <c r="D4320" s="1061" t="s">
        <v>4632</v>
      </c>
      <c r="E4320" s="1061" t="s">
        <v>6126</v>
      </c>
      <c r="F4320" s="1061" t="s">
        <v>6095</v>
      </c>
      <c r="G4320" s="1061" t="s">
        <v>1739</v>
      </c>
      <c r="H4320" s="1061" t="s">
        <v>129</v>
      </c>
      <c r="I4320" s="1061" t="s">
        <v>21</v>
      </c>
      <c r="J4320" s="1061" t="s">
        <v>7975</v>
      </c>
      <c r="K4320" s="1061" t="s">
        <v>14849</v>
      </c>
      <c r="L4320" s="1061">
        <v>39.42</v>
      </c>
      <c r="M4320" s="1061">
        <v>39.42</v>
      </c>
      <c r="N4320" s="1061">
        <v>39.42</v>
      </c>
      <c r="O4320" s="1061">
        <v>39.42</v>
      </c>
      <c r="P4320" s="1061">
        <v>39.42</v>
      </c>
      <c r="Q4320" s="1061">
        <v>39.42</v>
      </c>
      <c r="R4320" s="1061">
        <v>39.42</v>
      </c>
      <c r="S4320" s="1061">
        <v>39.42</v>
      </c>
      <c r="T4320" s="1061">
        <v>39.42</v>
      </c>
      <c r="U4320" s="1061">
        <v>39.42</v>
      </c>
      <c r="V4320" s="1061">
        <v>39.42</v>
      </c>
      <c r="W4320" s="1061">
        <v>39.42</v>
      </c>
    </row>
    <row r="4321" spans="1:23">
      <c r="A4321" s="908"/>
      <c r="B4321" s="1061" t="s">
        <v>234</v>
      </c>
      <c r="C4321" s="1061" t="s">
        <v>235</v>
      </c>
      <c r="D4321" s="1061" t="s">
        <v>4936</v>
      </c>
      <c r="E4321" s="1061" t="s">
        <v>6527</v>
      </c>
      <c r="F4321" s="1061" t="s">
        <v>4939</v>
      </c>
      <c r="G4321" s="1061" t="s">
        <v>1739</v>
      </c>
      <c r="H4321" s="1061" t="s">
        <v>129</v>
      </c>
      <c r="I4321" s="1061" t="s">
        <v>21</v>
      </c>
      <c r="J4321" s="1061" t="s">
        <v>7975</v>
      </c>
      <c r="K4321" s="1061" t="s">
        <v>14849</v>
      </c>
      <c r="L4321" s="1061">
        <v>23</v>
      </c>
      <c r="M4321" s="1061">
        <v>23</v>
      </c>
      <c r="N4321" s="1061">
        <v>23</v>
      </c>
      <c r="O4321" s="1061">
        <v>23</v>
      </c>
      <c r="P4321" s="1061">
        <v>23</v>
      </c>
      <c r="Q4321" s="1061">
        <v>23</v>
      </c>
      <c r="R4321" s="1061">
        <v>23</v>
      </c>
      <c r="S4321" s="1061">
        <v>23</v>
      </c>
      <c r="T4321" s="1061">
        <v>23</v>
      </c>
      <c r="U4321" s="1061">
        <v>23</v>
      </c>
      <c r="V4321" s="1061">
        <v>23</v>
      </c>
      <c r="W4321" s="1061">
        <v>23</v>
      </c>
    </row>
    <row r="4322" spans="1:23">
      <c r="A4322" s="908"/>
      <c r="B4322" s="1061" t="s">
        <v>234</v>
      </c>
      <c r="C4322" s="1061" t="s">
        <v>235</v>
      </c>
      <c r="D4322" s="1061" t="s">
        <v>4936</v>
      </c>
      <c r="E4322" s="1061" t="s">
        <v>6528</v>
      </c>
      <c r="F4322" s="1061" t="s">
        <v>4937</v>
      </c>
      <c r="G4322" s="1061" t="s">
        <v>1739</v>
      </c>
      <c r="H4322" s="1061" t="s">
        <v>129</v>
      </c>
      <c r="I4322" s="1061" t="s">
        <v>21</v>
      </c>
      <c r="J4322" s="1061" t="s">
        <v>7975</v>
      </c>
      <c r="K4322" s="1061" t="s">
        <v>14849</v>
      </c>
      <c r="L4322" s="1061">
        <v>20.2</v>
      </c>
      <c r="M4322" s="1061">
        <v>20.2</v>
      </c>
      <c r="N4322" s="1061">
        <v>20.2</v>
      </c>
      <c r="O4322" s="1061">
        <v>20.2</v>
      </c>
      <c r="P4322" s="1061">
        <v>20.2</v>
      </c>
      <c r="Q4322" s="1061">
        <v>20.2</v>
      </c>
      <c r="R4322" s="1061">
        <v>20.2</v>
      </c>
      <c r="S4322" s="1061">
        <v>20.2</v>
      </c>
      <c r="T4322" s="1061">
        <v>20.2</v>
      </c>
      <c r="U4322" s="1061">
        <v>20.2</v>
      </c>
      <c r="V4322" s="1061">
        <v>20.2</v>
      </c>
      <c r="W4322" s="1061">
        <v>20.2</v>
      </c>
    </row>
    <row r="4323" spans="1:23">
      <c r="A4323" s="908"/>
      <c r="B4323" s="1061" t="s">
        <v>234</v>
      </c>
      <c r="C4323" s="1061" t="s">
        <v>235</v>
      </c>
      <c r="D4323" s="1061" t="s">
        <v>4936</v>
      </c>
      <c r="E4323" s="1061" t="s">
        <v>6529</v>
      </c>
      <c r="F4323" s="1061" t="s">
        <v>4938</v>
      </c>
      <c r="G4323" s="1061" t="s">
        <v>1739</v>
      </c>
      <c r="H4323" s="1061" t="s">
        <v>129</v>
      </c>
      <c r="I4323" s="1061" t="s">
        <v>21</v>
      </c>
      <c r="J4323" s="1061" t="s">
        <v>7975</v>
      </c>
      <c r="K4323" s="1061" t="s">
        <v>14849</v>
      </c>
      <c r="L4323" s="1061">
        <v>18.600000000000001</v>
      </c>
      <c r="M4323" s="1061">
        <v>18.600000000000001</v>
      </c>
      <c r="N4323" s="1061">
        <v>18.600000000000001</v>
      </c>
      <c r="O4323" s="1061">
        <v>18.600000000000001</v>
      </c>
      <c r="P4323" s="1061">
        <v>18.600000000000001</v>
      </c>
      <c r="Q4323" s="1061">
        <v>18.600000000000001</v>
      </c>
      <c r="R4323" s="1061">
        <v>18.600000000000001</v>
      </c>
      <c r="S4323" s="1061">
        <v>18.600000000000001</v>
      </c>
      <c r="T4323" s="1061">
        <v>18.600000000000001</v>
      </c>
      <c r="U4323" s="1061">
        <v>18.600000000000001</v>
      </c>
      <c r="V4323" s="1061">
        <v>18.600000000000001</v>
      </c>
      <c r="W4323" s="1061">
        <v>18.600000000000001</v>
      </c>
    </row>
    <row r="4324" spans="1:23">
      <c r="A4324" s="908"/>
      <c r="B4324" s="1061" t="s">
        <v>234</v>
      </c>
      <c r="C4324" s="1061" t="s">
        <v>235</v>
      </c>
      <c r="D4324" s="1061" t="s">
        <v>4936</v>
      </c>
      <c r="E4324" s="1061" t="s">
        <v>6530</v>
      </c>
      <c r="F4324" s="1061" t="s">
        <v>4937</v>
      </c>
      <c r="G4324" s="1061" t="s">
        <v>1739</v>
      </c>
      <c r="H4324" s="1061" t="s">
        <v>129</v>
      </c>
      <c r="I4324" s="1061" t="s">
        <v>21</v>
      </c>
      <c r="J4324" s="1061" t="s">
        <v>7975</v>
      </c>
      <c r="K4324" s="1061" t="s">
        <v>14849</v>
      </c>
      <c r="L4324" s="1061">
        <v>12.8</v>
      </c>
      <c r="M4324" s="1061">
        <v>12.8</v>
      </c>
      <c r="N4324" s="1061">
        <v>12.8</v>
      </c>
      <c r="O4324" s="1061">
        <v>12.8</v>
      </c>
      <c r="P4324" s="1061">
        <v>12.8</v>
      </c>
      <c r="Q4324" s="1061">
        <v>12.8</v>
      </c>
      <c r="R4324" s="1061">
        <v>12.8</v>
      </c>
      <c r="S4324" s="1061">
        <v>12.8</v>
      </c>
      <c r="T4324" s="1061">
        <v>12.8</v>
      </c>
      <c r="U4324" s="1061">
        <v>12.8</v>
      </c>
      <c r="V4324" s="1061">
        <v>12.8</v>
      </c>
      <c r="W4324" s="1061">
        <v>12.8</v>
      </c>
    </row>
    <row r="4325" spans="1:23">
      <c r="A4325" s="908"/>
      <c r="B4325" s="1061" t="s">
        <v>234</v>
      </c>
      <c r="C4325" s="1061" t="s">
        <v>235</v>
      </c>
      <c r="D4325" s="1061" t="s">
        <v>4936</v>
      </c>
      <c r="E4325" s="1061" t="s">
        <v>6531</v>
      </c>
      <c r="F4325" s="1061" t="s">
        <v>4939</v>
      </c>
      <c r="G4325" s="1061" t="s">
        <v>1739</v>
      </c>
      <c r="H4325" s="1061" t="s">
        <v>129</v>
      </c>
      <c r="I4325" s="1061" t="s">
        <v>21</v>
      </c>
      <c r="J4325" s="1061" t="s">
        <v>7975</v>
      </c>
      <c r="K4325" s="1061" t="s">
        <v>14849</v>
      </c>
      <c r="L4325" s="1061">
        <v>48.5</v>
      </c>
      <c r="M4325" s="1061">
        <v>48.5</v>
      </c>
      <c r="N4325" s="1061">
        <v>48.5</v>
      </c>
      <c r="O4325" s="1061">
        <v>48.5</v>
      </c>
      <c r="P4325" s="1061">
        <v>48.5</v>
      </c>
      <c r="Q4325" s="1061">
        <v>48.5</v>
      </c>
      <c r="R4325" s="1061">
        <v>48.5</v>
      </c>
      <c r="S4325" s="1061">
        <v>48.5</v>
      </c>
      <c r="T4325" s="1061">
        <v>48.5</v>
      </c>
      <c r="U4325" s="1061">
        <v>48.5</v>
      </c>
      <c r="V4325" s="1061">
        <v>48.5</v>
      </c>
      <c r="W4325" s="1061">
        <v>48.5</v>
      </c>
    </row>
    <row r="4326" spans="1:23">
      <c r="A4326" s="908"/>
      <c r="B4326" s="1061" t="s">
        <v>234</v>
      </c>
      <c r="C4326" s="1061" t="s">
        <v>235</v>
      </c>
      <c r="D4326" s="1061" t="s">
        <v>239</v>
      </c>
      <c r="E4326" s="1061" t="s">
        <v>6995</v>
      </c>
      <c r="F4326" s="1061" t="s">
        <v>5003</v>
      </c>
      <c r="G4326" s="1061" t="s">
        <v>1739</v>
      </c>
      <c r="H4326" s="1061" t="s">
        <v>129</v>
      </c>
      <c r="I4326" s="1061" t="s">
        <v>21</v>
      </c>
      <c r="J4326" s="1061" t="s">
        <v>7975</v>
      </c>
      <c r="K4326" s="1061" t="s">
        <v>14849</v>
      </c>
      <c r="L4326" s="1061">
        <v>20.52</v>
      </c>
      <c r="M4326" s="1061">
        <v>20.52</v>
      </c>
      <c r="N4326" s="1061">
        <v>20.52</v>
      </c>
      <c r="O4326" s="1061">
        <v>20.52</v>
      </c>
      <c r="P4326" s="1061">
        <v>20.52</v>
      </c>
      <c r="Q4326" s="1061">
        <v>20.52</v>
      </c>
      <c r="R4326" s="1061">
        <v>20.52</v>
      </c>
      <c r="S4326" s="1061">
        <v>20.52</v>
      </c>
      <c r="T4326" s="1061">
        <v>20.52</v>
      </c>
      <c r="U4326" s="1061">
        <v>20.52</v>
      </c>
      <c r="V4326" s="1061">
        <v>20.52</v>
      </c>
      <c r="W4326" s="1061">
        <v>20.52</v>
      </c>
    </row>
    <row r="4327" spans="1:23">
      <c r="A4327" s="908"/>
      <c r="B4327" s="1061" t="s">
        <v>234</v>
      </c>
      <c r="C4327" s="1061" t="s">
        <v>235</v>
      </c>
      <c r="D4327" s="1061" t="s">
        <v>4936</v>
      </c>
      <c r="E4327" s="1061" t="s">
        <v>6532</v>
      </c>
      <c r="F4327" s="1061" t="s">
        <v>4937</v>
      </c>
      <c r="G4327" s="1061" t="s">
        <v>1739</v>
      </c>
      <c r="H4327" s="1061" t="s">
        <v>129</v>
      </c>
      <c r="I4327" s="1061" t="s">
        <v>21</v>
      </c>
      <c r="J4327" s="1061" t="s">
        <v>7975</v>
      </c>
      <c r="K4327" s="1061" t="s">
        <v>14849</v>
      </c>
      <c r="L4327" s="1061">
        <v>20.2</v>
      </c>
      <c r="M4327" s="1061">
        <v>20.2</v>
      </c>
      <c r="N4327" s="1061">
        <v>20.2</v>
      </c>
      <c r="O4327" s="1061">
        <v>20.2</v>
      </c>
      <c r="P4327" s="1061">
        <v>20.2</v>
      </c>
      <c r="Q4327" s="1061">
        <v>20.2</v>
      </c>
      <c r="R4327" s="1061">
        <v>20.2</v>
      </c>
      <c r="S4327" s="1061">
        <v>20.2</v>
      </c>
      <c r="T4327" s="1061">
        <v>20.2</v>
      </c>
      <c r="U4327" s="1061">
        <v>20.2</v>
      </c>
      <c r="V4327" s="1061">
        <v>20.2</v>
      </c>
      <c r="W4327" s="1061">
        <v>20.2</v>
      </c>
    </row>
    <row r="4328" spans="1:23">
      <c r="A4328" s="908"/>
      <c r="B4328" s="1061" t="s">
        <v>234</v>
      </c>
      <c r="C4328" s="1061" t="s">
        <v>235</v>
      </c>
      <c r="D4328" s="1061" t="s">
        <v>4936</v>
      </c>
      <c r="E4328" s="1061" t="s">
        <v>6533</v>
      </c>
      <c r="F4328" s="1061" t="s">
        <v>4937</v>
      </c>
      <c r="G4328" s="1061" t="s">
        <v>1739</v>
      </c>
      <c r="H4328" s="1061" t="s">
        <v>129</v>
      </c>
      <c r="I4328" s="1061" t="s">
        <v>21</v>
      </c>
      <c r="J4328" s="1061" t="s">
        <v>7975</v>
      </c>
      <c r="K4328" s="1061" t="s">
        <v>14849</v>
      </c>
      <c r="L4328" s="1061">
        <v>22.2</v>
      </c>
      <c r="M4328" s="1061">
        <v>22.2</v>
      </c>
      <c r="N4328" s="1061">
        <v>22.2</v>
      </c>
      <c r="O4328" s="1061">
        <v>22.2</v>
      </c>
      <c r="P4328" s="1061">
        <v>22.2</v>
      </c>
      <c r="Q4328" s="1061">
        <v>22.2</v>
      </c>
      <c r="R4328" s="1061">
        <v>22.2</v>
      </c>
      <c r="S4328" s="1061">
        <v>22.2</v>
      </c>
      <c r="T4328" s="1061">
        <v>22.2</v>
      </c>
      <c r="U4328" s="1061">
        <v>22.2</v>
      </c>
      <c r="V4328" s="1061">
        <v>22.2</v>
      </c>
      <c r="W4328" s="1061">
        <v>22.2</v>
      </c>
    </row>
    <row r="4329" spans="1:23">
      <c r="A4329" s="908"/>
      <c r="B4329" s="1061" t="s">
        <v>234</v>
      </c>
      <c r="C4329" s="1061" t="s">
        <v>235</v>
      </c>
      <c r="D4329" s="1061" t="s">
        <v>4936</v>
      </c>
      <c r="E4329" s="1061" t="s">
        <v>6534</v>
      </c>
      <c r="F4329" s="1061" t="s">
        <v>4938</v>
      </c>
      <c r="G4329" s="1061" t="s">
        <v>1739</v>
      </c>
      <c r="H4329" s="1061" t="s">
        <v>129</v>
      </c>
      <c r="I4329" s="1061" t="s">
        <v>21</v>
      </c>
      <c r="J4329" s="1061" t="s">
        <v>7975</v>
      </c>
      <c r="K4329" s="1061" t="s">
        <v>14849</v>
      </c>
      <c r="L4329" s="1061">
        <v>18.600000000000001</v>
      </c>
      <c r="M4329" s="1061">
        <v>18.600000000000001</v>
      </c>
      <c r="N4329" s="1061">
        <v>18.600000000000001</v>
      </c>
      <c r="O4329" s="1061">
        <v>18.600000000000001</v>
      </c>
      <c r="P4329" s="1061">
        <v>18.600000000000001</v>
      </c>
      <c r="Q4329" s="1061">
        <v>18.600000000000001</v>
      </c>
      <c r="R4329" s="1061">
        <v>18.600000000000001</v>
      </c>
      <c r="S4329" s="1061">
        <v>18.600000000000001</v>
      </c>
      <c r="T4329" s="1061">
        <v>18.600000000000001</v>
      </c>
      <c r="U4329" s="1061">
        <v>18.600000000000001</v>
      </c>
      <c r="V4329" s="1061">
        <v>18.600000000000001</v>
      </c>
      <c r="W4329" s="1061">
        <v>18.600000000000001</v>
      </c>
    </row>
    <row r="4330" spans="1:23">
      <c r="A4330" s="908"/>
      <c r="B4330" s="1061" t="s">
        <v>234</v>
      </c>
      <c r="C4330" s="1061" t="s">
        <v>235</v>
      </c>
      <c r="D4330" s="1061" t="s">
        <v>6101</v>
      </c>
      <c r="E4330" s="1061" t="s">
        <v>6788</v>
      </c>
      <c r="F4330" s="1061" t="s">
        <v>6100</v>
      </c>
      <c r="G4330" s="1061" t="s">
        <v>1739</v>
      </c>
      <c r="H4330" s="1061" t="s">
        <v>129</v>
      </c>
      <c r="I4330" s="1061" t="s">
        <v>21</v>
      </c>
      <c r="J4330" s="1061" t="s">
        <v>7975</v>
      </c>
      <c r="K4330" s="1061" t="s">
        <v>14849</v>
      </c>
      <c r="L4330" s="1061">
        <v>22.66</v>
      </c>
      <c r="M4330" s="1061">
        <v>22.66</v>
      </c>
      <c r="N4330" s="1061">
        <v>22.66</v>
      </c>
      <c r="O4330" s="1061">
        <v>22.66</v>
      </c>
      <c r="P4330" s="1061">
        <v>22.66</v>
      </c>
      <c r="Q4330" s="1061">
        <v>22.66</v>
      </c>
      <c r="R4330" s="1061">
        <v>22.66</v>
      </c>
      <c r="S4330" s="1061">
        <v>22.66</v>
      </c>
      <c r="T4330" s="1061">
        <v>22.66</v>
      </c>
      <c r="U4330" s="1061">
        <v>22.66</v>
      </c>
      <c r="V4330" s="1061">
        <v>22.66</v>
      </c>
      <c r="W4330" s="1061">
        <v>22.66</v>
      </c>
    </row>
    <row r="4331" spans="1:23">
      <c r="A4331" s="908"/>
      <c r="B4331" s="1061" t="s">
        <v>234</v>
      </c>
      <c r="C4331" s="1061" t="s">
        <v>235</v>
      </c>
      <c r="D4331" s="1061" t="s">
        <v>4936</v>
      </c>
      <c r="E4331" s="1061" t="s">
        <v>6535</v>
      </c>
      <c r="F4331" s="1061" t="s">
        <v>4939</v>
      </c>
      <c r="G4331" s="1061" t="s">
        <v>1739</v>
      </c>
      <c r="H4331" s="1061" t="s">
        <v>129</v>
      </c>
      <c r="I4331" s="1061" t="s">
        <v>21</v>
      </c>
      <c r="J4331" s="1061" t="s">
        <v>7975</v>
      </c>
      <c r="K4331" s="1061" t="s">
        <v>14849</v>
      </c>
      <c r="L4331" s="1061">
        <v>17.5</v>
      </c>
      <c r="M4331" s="1061">
        <v>17.5</v>
      </c>
      <c r="N4331" s="1061">
        <v>17.5</v>
      </c>
      <c r="O4331" s="1061">
        <v>17.5</v>
      </c>
      <c r="P4331" s="1061">
        <v>17.5</v>
      </c>
      <c r="Q4331" s="1061">
        <v>17.5</v>
      </c>
      <c r="R4331" s="1061">
        <v>17.5</v>
      </c>
      <c r="S4331" s="1061">
        <v>17.5</v>
      </c>
      <c r="T4331" s="1061">
        <v>17.5</v>
      </c>
      <c r="U4331" s="1061">
        <v>17.5</v>
      </c>
      <c r="V4331" s="1061">
        <v>17.5</v>
      </c>
      <c r="W4331" s="1061">
        <v>17.5</v>
      </c>
    </row>
    <row r="4332" spans="1:23">
      <c r="A4332" s="908"/>
      <c r="B4332" s="1061" t="s">
        <v>234</v>
      </c>
      <c r="C4332" s="1061" t="s">
        <v>235</v>
      </c>
      <c r="D4332" s="1061" t="s">
        <v>4936</v>
      </c>
      <c r="E4332" s="1061" t="s">
        <v>6127</v>
      </c>
      <c r="F4332" s="1061" t="s">
        <v>6116</v>
      </c>
      <c r="G4332" s="1061" t="s">
        <v>1739</v>
      </c>
      <c r="H4332" s="1061" t="s">
        <v>129</v>
      </c>
      <c r="I4332" s="1061" t="s">
        <v>21</v>
      </c>
      <c r="J4332" s="1061" t="s">
        <v>7975</v>
      </c>
      <c r="K4332" s="1061" t="s">
        <v>14849</v>
      </c>
      <c r="L4332" s="1061">
        <v>20.2</v>
      </c>
      <c r="M4332" s="1061">
        <v>20.2</v>
      </c>
      <c r="N4332" s="1061">
        <v>20.2</v>
      </c>
      <c r="O4332" s="1061">
        <v>20.2</v>
      </c>
      <c r="P4332" s="1061">
        <v>20.2</v>
      </c>
      <c r="Q4332" s="1061">
        <v>20.2</v>
      </c>
      <c r="R4332" s="1061">
        <v>20.2</v>
      </c>
      <c r="S4332" s="1061">
        <v>20.2</v>
      </c>
      <c r="T4332" s="1061">
        <v>20.2</v>
      </c>
      <c r="U4332" s="1061">
        <v>20.2</v>
      </c>
      <c r="V4332" s="1061">
        <v>20.2</v>
      </c>
      <c r="W4332" s="1061">
        <v>20.2</v>
      </c>
    </row>
    <row r="4333" spans="1:23">
      <c r="A4333" s="908"/>
      <c r="B4333" s="1061" t="s">
        <v>234</v>
      </c>
      <c r="C4333" s="1061" t="s">
        <v>235</v>
      </c>
      <c r="D4333" s="1061" t="s">
        <v>4936</v>
      </c>
      <c r="E4333" s="1061" t="s">
        <v>6536</v>
      </c>
      <c r="F4333" s="1061" t="s">
        <v>4938</v>
      </c>
      <c r="G4333" s="1061" t="s">
        <v>1739</v>
      </c>
      <c r="H4333" s="1061" t="s">
        <v>129</v>
      </c>
      <c r="I4333" s="1061" t="s">
        <v>21</v>
      </c>
      <c r="J4333" s="1061" t="s">
        <v>7975</v>
      </c>
      <c r="K4333" s="1061" t="s">
        <v>14849</v>
      </c>
      <c r="L4333" s="1061">
        <v>18.600000000000001</v>
      </c>
      <c r="M4333" s="1061">
        <v>18.600000000000001</v>
      </c>
      <c r="N4333" s="1061">
        <v>18.600000000000001</v>
      </c>
      <c r="O4333" s="1061">
        <v>18.600000000000001</v>
      </c>
      <c r="P4333" s="1061">
        <v>18.600000000000001</v>
      </c>
      <c r="Q4333" s="1061">
        <v>18.600000000000001</v>
      </c>
      <c r="R4333" s="1061">
        <v>18.600000000000001</v>
      </c>
      <c r="S4333" s="1061">
        <v>18.600000000000001</v>
      </c>
      <c r="T4333" s="1061">
        <v>18.600000000000001</v>
      </c>
      <c r="U4333" s="1061">
        <v>18.600000000000001</v>
      </c>
      <c r="V4333" s="1061">
        <v>18.600000000000001</v>
      </c>
      <c r="W4333" s="1061">
        <v>18.600000000000001</v>
      </c>
    </row>
    <row r="4334" spans="1:23">
      <c r="A4334" s="908"/>
      <c r="B4334" s="1061" t="s">
        <v>234</v>
      </c>
      <c r="C4334" s="1061" t="s">
        <v>235</v>
      </c>
      <c r="D4334" s="1061" t="s">
        <v>4936</v>
      </c>
      <c r="E4334" s="1061" t="s">
        <v>6537</v>
      </c>
      <c r="F4334" s="1061" t="s">
        <v>4939</v>
      </c>
      <c r="G4334" s="1061" t="s">
        <v>1739</v>
      </c>
      <c r="H4334" s="1061" t="s">
        <v>129</v>
      </c>
      <c r="I4334" s="1061" t="s">
        <v>21</v>
      </c>
      <c r="J4334" s="1061" t="s">
        <v>7975</v>
      </c>
      <c r="K4334" s="1061" t="s">
        <v>14849</v>
      </c>
      <c r="L4334" s="1061">
        <v>23</v>
      </c>
      <c r="M4334" s="1061">
        <v>23</v>
      </c>
      <c r="N4334" s="1061">
        <v>23</v>
      </c>
      <c r="O4334" s="1061">
        <v>23</v>
      </c>
      <c r="P4334" s="1061">
        <v>23</v>
      </c>
      <c r="Q4334" s="1061">
        <v>23</v>
      </c>
      <c r="R4334" s="1061">
        <v>23</v>
      </c>
      <c r="S4334" s="1061">
        <v>23</v>
      </c>
      <c r="T4334" s="1061">
        <v>23</v>
      </c>
      <c r="U4334" s="1061">
        <v>23</v>
      </c>
      <c r="V4334" s="1061">
        <v>23</v>
      </c>
      <c r="W4334" s="1061">
        <v>23</v>
      </c>
    </row>
    <row r="4335" spans="1:23">
      <c r="A4335" s="908"/>
      <c r="B4335" s="1061" t="s">
        <v>234</v>
      </c>
      <c r="C4335" s="1061" t="s">
        <v>235</v>
      </c>
      <c r="D4335" s="1061" t="s">
        <v>4936</v>
      </c>
      <c r="E4335" s="1061" t="s">
        <v>6538</v>
      </c>
      <c r="F4335" s="1061" t="s">
        <v>4937</v>
      </c>
      <c r="G4335" s="1061" t="s">
        <v>1739</v>
      </c>
      <c r="H4335" s="1061" t="s">
        <v>129</v>
      </c>
      <c r="I4335" s="1061" t="s">
        <v>21</v>
      </c>
      <c r="J4335" s="1061" t="s">
        <v>7975</v>
      </c>
      <c r="K4335" s="1061" t="s">
        <v>14849</v>
      </c>
      <c r="L4335" s="1061">
        <v>12.8</v>
      </c>
      <c r="M4335" s="1061">
        <v>12.8</v>
      </c>
      <c r="N4335" s="1061">
        <v>12.8</v>
      </c>
      <c r="O4335" s="1061">
        <v>12.8</v>
      </c>
      <c r="P4335" s="1061">
        <v>12.8</v>
      </c>
      <c r="Q4335" s="1061">
        <v>12.8</v>
      </c>
      <c r="R4335" s="1061">
        <v>12.8</v>
      </c>
      <c r="S4335" s="1061">
        <v>12.8</v>
      </c>
      <c r="T4335" s="1061">
        <v>12.8</v>
      </c>
      <c r="U4335" s="1061">
        <v>12.8</v>
      </c>
      <c r="V4335" s="1061">
        <v>12.8</v>
      </c>
      <c r="W4335" s="1061">
        <v>12.8</v>
      </c>
    </row>
    <row r="4336" spans="1:23">
      <c r="A4336" s="908"/>
      <c r="B4336" s="1061" t="s">
        <v>234</v>
      </c>
      <c r="C4336" s="1061" t="s">
        <v>235</v>
      </c>
      <c r="D4336" s="1061" t="s">
        <v>4936</v>
      </c>
      <c r="E4336" s="1061" t="s">
        <v>14605</v>
      </c>
      <c r="F4336" s="1061" t="s">
        <v>4938</v>
      </c>
      <c r="G4336" s="1061" t="s">
        <v>1739</v>
      </c>
      <c r="H4336" s="1061" t="s">
        <v>129</v>
      </c>
      <c r="I4336" s="1061" t="s">
        <v>21</v>
      </c>
      <c r="J4336" s="1061" t="s">
        <v>7975</v>
      </c>
      <c r="K4336" s="1061" t="s">
        <v>14849</v>
      </c>
      <c r="L4336" s="1061">
        <v>19.53</v>
      </c>
      <c r="M4336" s="1061">
        <v>19.53</v>
      </c>
      <c r="N4336" s="1061">
        <v>19.53</v>
      </c>
      <c r="O4336" s="1061">
        <v>19.53</v>
      </c>
      <c r="P4336" s="1061">
        <v>19.53</v>
      </c>
      <c r="Q4336" s="1061">
        <v>19.53</v>
      </c>
      <c r="R4336" s="1061">
        <v>19.53</v>
      </c>
      <c r="S4336" s="1061">
        <v>19.53</v>
      </c>
      <c r="T4336" s="1061">
        <v>19.53</v>
      </c>
      <c r="U4336" s="1061">
        <v>19.53</v>
      </c>
      <c r="V4336" s="1061">
        <v>19.53</v>
      </c>
      <c r="W4336" s="1061">
        <v>19.53</v>
      </c>
    </row>
    <row r="4337" spans="1:23">
      <c r="A4337" s="908"/>
      <c r="B4337" s="1061" t="s">
        <v>234</v>
      </c>
      <c r="C4337" s="1061" t="s">
        <v>235</v>
      </c>
      <c r="D4337" s="1061" t="s">
        <v>4936</v>
      </c>
      <c r="E4337" s="1061" t="s">
        <v>14173</v>
      </c>
      <c r="F4337" s="1061" t="s">
        <v>4939</v>
      </c>
      <c r="G4337" s="1061" t="s">
        <v>1739</v>
      </c>
      <c r="H4337" s="1061" t="s">
        <v>129</v>
      </c>
      <c r="I4337" s="1061" t="s">
        <v>21</v>
      </c>
      <c r="J4337" s="1061" t="s">
        <v>7975</v>
      </c>
      <c r="K4337" s="1061" t="s">
        <v>14849</v>
      </c>
      <c r="L4337" s="1061">
        <v>24.15</v>
      </c>
      <c r="M4337" s="1061">
        <v>24.15</v>
      </c>
      <c r="N4337" s="1061">
        <v>24.15</v>
      </c>
      <c r="O4337" s="1061">
        <v>24.15</v>
      </c>
      <c r="P4337" s="1061">
        <v>24.15</v>
      </c>
      <c r="Q4337" s="1061">
        <v>24.15</v>
      </c>
      <c r="R4337" s="1061">
        <v>24.15</v>
      </c>
      <c r="S4337" s="1061">
        <v>24.15</v>
      </c>
      <c r="T4337" s="1061">
        <v>24.15</v>
      </c>
      <c r="U4337" s="1061">
        <v>24.15</v>
      </c>
      <c r="V4337" s="1061">
        <v>24.15</v>
      </c>
      <c r="W4337" s="1061">
        <v>24.15</v>
      </c>
    </row>
    <row r="4338" spans="1:23">
      <c r="A4338" s="908"/>
      <c r="B4338" s="1061" t="s">
        <v>234</v>
      </c>
      <c r="C4338" s="1061" t="s">
        <v>235</v>
      </c>
      <c r="D4338" s="1061" t="s">
        <v>4936</v>
      </c>
      <c r="E4338" s="1061" t="s">
        <v>14174</v>
      </c>
      <c r="F4338" s="1061" t="s">
        <v>4937</v>
      </c>
      <c r="G4338" s="1061" t="s">
        <v>1739</v>
      </c>
      <c r="H4338" s="1061" t="s">
        <v>129</v>
      </c>
      <c r="I4338" s="1061" t="s">
        <v>21</v>
      </c>
      <c r="J4338" s="1061" t="s">
        <v>7975</v>
      </c>
      <c r="K4338" s="1061" t="s">
        <v>14849</v>
      </c>
      <c r="L4338" s="1061">
        <v>13.44</v>
      </c>
      <c r="M4338" s="1061">
        <v>13.44</v>
      </c>
      <c r="N4338" s="1061">
        <v>13.44</v>
      </c>
      <c r="O4338" s="1061">
        <v>13.44</v>
      </c>
      <c r="P4338" s="1061">
        <v>13.44</v>
      </c>
      <c r="Q4338" s="1061">
        <v>13.44</v>
      </c>
      <c r="R4338" s="1061">
        <v>13.44</v>
      </c>
      <c r="S4338" s="1061">
        <v>13.44</v>
      </c>
      <c r="T4338" s="1061">
        <v>13.44</v>
      </c>
      <c r="U4338" s="1061">
        <v>13.44</v>
      </c>
      <c r="V4338" s="1061">
        <v>13.44</v>
      </c>
      <c r="W4338" s="1061">
        <v>13.44</v>
      </c>
    </row>
    <row r="4339" spans="1:23">
      <c r="A4339" s="908"/>
      <c r="B4339" s="1061" t="s">
        <v>234</v>
      </c>
      <c r="C4339" s="1061" t="s">
        <v>235</v>
      </c>
      <c r="D4339" s="1061" t="s">
        <v>4936</v>
      </c>
      <c r="E4339" s="1061" t="s">
        <v>14175</v>
      </c>
      <c r="F4339" s="1061" t="s">
        <v>4938</v>
      </c>
      <c r="G4339" s="1061" t="s">
        <v>1739</v>
      </c>
      <c r="H4339" s="1061" t="s">
        <v>129</v>
      </c>
      <c r="I4339" s="1061" t="s">
        <v>21</v>
      </c>
      <c r="J4339" s="1061" t="s">
        <v>7975</v>
      </c>
      <c r="K4339" s="1061" t="s">
        <v>14849</v>
      </c>
      <c r="L4339" s="1061">
        <v>19.53</v>
      </c>
      <c r="M4339" s="1061">
        <v>19.53</v>
      </c>
      <c r="N4339" s="1061">
        <v>19.53</v>
      </c>
      <c r="O4339" s="1061">
        <v>19.53</v>
      </c>
      <c r="P4339" s="1061">
        <v>19.53</v>
      </c>
      <c r="Q4339" s="1061">
        <v>19.53</v>
      </c>
      <c r="R4339" s="1061">
        <v>19.53</v>
      </c>
      <c r="S4339" s="1061">
        <v>19.53</v>
      </c>
      <c r="T4339" s="1061">
        <v>19.53</v>
      </c>
      <c r="U4339" s="1061">
        <v>19.53</v>
      </c>
      <c r="V4339" s="1061">
        <v>19.53</v>
      </c>
      <c r="W4339" s="1061">
        <v>19.53</v>
      </c>
    </row>
    <row r="4340" spans="1:23">
      <c r="A4340" s="908"/>
      <c r="B4340" s="1061" t="s">
        <v>234</v>
      </c>
      <c r="C4340" s="1061" t="s">
        <v>235</v>
      </c>
      <c r="D4340" s="1061" t="s">
        <v>4936</v>
      </c>
      <c r="E4340" s="1061" t="s">
        <v>14474</v>
      </c>
      <c r="F4340" s="1061" t="s">
        <v>4939</v>
      </c>
      <c r="G4340" s="1061" t="s">
        <v>1739</v>
      </c>
      <c r="H4340" s="1061" t="s">
        <v>129</v>
      </c>
      <c r="I4340" s="1061" t="s">
        <v>21</v>
      </c>
      <c r="J4340" s="1061" t="s">
        <v>7975</v>
      </c>
      <c r="K4340" s="1061" t="s">
        <v>14849</v>
      </c>
      <c r="L4340" s="1061">
        <v>24.15</v>
      </c>
      <c r="M4340" s="1061">
        <v>24.15</v>
      </c>
      <c r="N4340" s="1061">
        <v>24.15</v>
      </c>
      <c r="O4340" s="1061">
        <v>24.15</v>
      </c>
      <c r="P4340" s="1061">
        <v>24.15</v>
      </c>
      <c r="Q4340" s="1061">
        <v>24.15</v>
      </c>
      <c r="R4340" s="1061">
        <v>24.15</v>
      </c>
      <c r="S4340" s="1061">
        <v>24.15</v>
      </c>
      <c r="T4340" s="1061">
        <v>24.15</v>
      </c>
      <c r="U4340" s="1061">
        <v>24.15</v>
      </c>
      <c r="V4340" s="1061">
        <v>24.15</v>
      </c>
      <c r="W4340" s="1061">
        <v>24.15</v>
      </c>
    </row>
    <row r="4341" spans="1:23">
      <c r="A4341" s="908"/>
      <c r="B4341" s="1061" t="s">
        <v>234</v>
      </c>
      <c r="C4341" s="1061" t="s">
        <v>235</v>
      </c>
      <c r="D4341" s="1061" t="s">
        <v>4936</v>
      </c>
      <c r="E4341" s="1061" t="s">
        <v>6539</v>
      </c>
      <c r="F4341" s="1061" t="s">
        <v>4937</v>
      </c>
      <c r="G4341" s="1061" t="s">
        <v>1739</v>
      </c>
      <c r="H4341" s="1061" t="s">
        <v>129</v>
      </c>
      <c r="I4341" s="1061" t="s">
        <v>21</v>
      </c>
      <c r="J4341" s="1061" t="s">
        <v>7975</v>
      </c>
      <c r="K4341" s="1061" t="s">
        <v>14849</v>
      </c>
      <c r="L4341" s="1061">
        <v>12.8</v>
      </c>
      <c r="M4341" s="1061">
        <v>12.8</v>
      </c>
      <c r="N4341" s="1061">
        <v>12.8</v>
      </c>
      <c r="O4341" s="1061">
        <v>12.8</v>
      </c>
      <c r="P4341" s="1061">
        <v>12.8</v>
      </c>
      <c r="Q4341" s="1061">
        <v>12.8</v>
      </c>
      <c r="R4341" s="1061">
        <v>12.8</v>
      </c>
      <c r="S4341" s="1061">
        <v>12.8</v>
      </c>
      <c r="T4341" s="1061">
        <v>12.8</v>
      </c>
      <c r="U4341" s="1061">
        <v>12.8</v>
      </c>
      <c r="V4341" s="1061">
        <v>12.8</v>
      </c>
      <c r="W4341" s="1061">
        <v>12.8</v>
      </c>
    </row>
    <row r="4342" spans="1:23">
      <c r="A4342" s="908"/>
      <c r="B4342" s="1061" t="s">
        <v>234</v>
      </c>
      <c r="C4342" s="1061" t="s">
        <v>235</v>
      </c>
      <c r="D4342" s="1061" t="s">
        <v>4936</v>
      </c>
      <c r="E4342" s="1061" t="s">
        <v>6540</v>
      </c>
      <c r="F4342" s="1061" t="s">
        <v>4938</v>
      </c>
      <c r="G4342" s="1061" t="s">
        <v>1739</v>
      </c>
      <c r="H4342" s="1061" t="s">
        <v>129</v>
      </c>
      <c r="I4342" s="1061" t="s">
        <v>21</v>
      </c>
      <c r="J4342" s="1061" t="s">
        <v>7975</v>
      </c>
      <c r="K4342" s="1061" t="s">
        <v>14849</v>
      </c>
      <c r="L4342" s="1061">
        <v>18.600000000000001</v>
      </c>
      <c r="M4342" s="1061">
        <v>18.600000000000001</v>
      </c>
      <c r="N4342" s="1061">
        <v>18.600000000000001</v>
      </c>
      <c r="O4342" s="1061">
        <v>18.600000000000001</v>
      </c>
      <c r="P4342" s="1061">
        <v>18.600000000000001</v>
      </c>
      <c r="Q4342" s="1061">
        <v>18.600000000000001</v>
      </c>
      <c r="R4342" s="1061">
        <v>18.600000000000001</v>
      </c>
      <c r="S4342" s="1061">
        <v>18.600000000000001</v>
      </c>
      <c r="T4342" s="1061">
        <v>18.600000000000001</v>
      </c>
      <c r="U4342" s="1061">
        <v>18.600000000000001</v>
      </c>
      <c r="V4342" s="1061">
        <v>18.600000000000001</v>
      </c>
      <c r="W4342" s="1061">
        <v>18.600000000000001</v>
      </c>
    </row>
    <row r="4343" spans="1:23">
      <c r="A4343" s="908"/>
      <c r="B4343" s="1061" t="s">
        <v>234</v>
      </c>
      <c r="C4343" s="1061" t="s">
        <v>235</v>
      </c>
      <c r="D4343" s="1061" t="s">
        <v>4936</v>
      </c>
      <c r="E4343" s="1061" t="s">
        <v>14176</v>
      </c>
      <c r="F4343" s="1061" t="s">
        <v>4939</v>
      </c>
      <c r="G4343" s="1061" t="s">
        <v>1739</v>
      </c>
      <c r="H4343" s="1061" t="s">
        <v>129</v>
      </c>
      <c r="I4343" s="1061" t="s">
        <v>21</v>
      </c>
      <c r="J4343" s="1061" t="s">
        <v>7975</v>
      </c>
      <c r="K4343" s="1061" t="s">
        <v>14849</v>
      </c>
      <c r="L4343" s="1061">
        <v>18.38</v>
      </c>
      <c r="M4343" s="1061">
        <v>18.38</v>
      </c>
      <c r="N4343" s="1061">
        <v>18.38</v>
      </c>
      <c r="O4343" s="1061">
        <v>18.38</v>
      </c>
      <c r="P4343" s="1061">
        <v>18.38</v>
      </c>
      <c r="Q4343" s="1061">
        <v>18.38</v>
      </c>
      <c r="R4343" s="1061">
        <v>18.38</v>
      </c>
      <c r="S4343" s="1061">
        <v>18.38</v>
      </c>
      <c r="T4343" s="1061">
        <v>18.38</v>
      </c>
      <c r="U4343" s="1061">
        <v>18.38</v>
      </c>
      <c r="V4343" s="1061">
        <v>18.38</v>
      </c>
      <c r="W4343" s="1061">
        <v>18.38</v>
      </c>
    </row>
    <row r="4344" spans="1:23">
      <c r="A4344" s="908"/>
      <c r="B4344" s="1061" t="s">
        <v>234</v>
      </c>
      <c r="C4344" s="1061" t="s">
        <v>235</v>
      </c>
      <c r="D4344" s="1061" t="s">
        <v>4936</v>
      </c>
      <c r="E4344" s="1061" t="s">
        <v>14177</v>
      </c>
      <c r="F4344" s="1061" t="s">
        <v>4939</v>
      </c>
      <c r="G4344" s="1061" t="s">
        <v>1739</v>
      </c>
      <c r="H4344" s="1061" t="s">
        <v>129</v>
      </c>
      <c r="I4344" s="1061" t="s">
        <v>21</v>
      </c>
      <c r="J4344" s="1061" t="s">
        <v>7975</v>
      </c>
      <c r="K4344" s="1061" t="s">
        <v>14849</v>
      </c>
      <c r="L4344" s="1061">
        <v>18.38</v>
      </c>
      <c r="M4344" s="1061">
        <v>18.38</v>
      </c>
      <c r="N4344" s="1061">
        <v>18.38</v>
      </c>
      <c r="O4344" s="1061">
        <v>18.38</v>
      </c>
      <c r="P4344" s="1061">
        <v>18.38</v>
      </c>
      <c r="Q4344" s="1061">
        <v>18.38</v>
      </c>
      <c r="R4344" s="1061">
        <v>18.38</v>
      </c>
      <c r="S4344" s="1061">
        <v>18.38</v>
      </c>
      <c r="T4344" s="1061">
        <v>18.38</v>
      </c>
      <c r="U4344" s="1061">
        <v>18.38</v>
      </c>
      <c r="V4344" s="1061">
        <v>18.38</v>
      </c>
      <c r="W4344" s="1061">
        <v>18.38</v>
      </c>
    </row>
    <row r="4345" spans="1:23">
      <c r="A4345" s="908"/>
      <c r="B4345" s="1061" t="s">
        <v>234</v>
      </c>
      <c r="C4345" s="1061" t="s">
        <v>235</v>
      </c>
      <c r="D4345" s="1061" t="s">
        <v>4936</v>
      </c>
      <c r="E4345" s="1061" t="s">
        <v>14178</v>
      </c>
      <c r="F4345" s="1061" t="s">
        <v>4937</v>
      </c>
      <c r="G4345" s="1061" t="s">
        <v>1739</v>
      </c>
      <c r="H4345" s="1061" t="s">
        <v>129</v>
      </c>
      <c r="I4345" s="1061" t="s">
        <v>21</v>
      </c>
      <c r="J4345" s="1061" t="s">
        <v>7975</v>
      </c>
      <c r="K4345" s="1061" t="s">
        <v>14849</v>
      </c>
      <c r="L4345" s="1061">
        <v>13.44</v>
      </c>
      <c r="M4345" s="1061">
        <v>13.44</v>
      </c>
      <c r="N4345" s="1061">
        <v>13.44</v>
      </c>
      <c r="O4345" s="1061">
        <v>13.44</v>
      </c>
      <c r="P4345" s="1061">
        <v>13.44</v>
      </c>
      <c r="Q4345" s="1061">
        <v>13.44</v>
      </c>
      <c r="R4345" s="1061">
        <v>13.44</v>
      </c>
      <c r="S4345" s="1061">
        <v>13.44</v>
      </c>
      <c r="T4345" s="1061">
        <v>13.44</v>
      </c>
      <c r="U4345" s="1061">
        <v>13.44</v>
      </c>
      <c r="V4345" s="1061">
        <v>13.44</v>
      </c>
      <c r="W4345" s="1061">
        <v>13.44</v>
      </c>
    </row>
    <row r="4346" spans="1:23">
      <c r="A4346" s="908"/>
      <c r="B4346" s="1061" t="s">
        <v>234</v>
      </c>
      <c r="C4346" s="1061" t="s">
        <v>235</v>
      </c>
      <c r="D4346" s="1061" t="s">
        <v>4936</v>
      </c>
      <c r="E4346" s="1061" t="s">
        <v>14179</v>
      </c>
      <c r="F4346" s="1061" t="s">
        <v>6116</v>
      </c>
      <c r="G4346" s="1061" t="s">
        <v>1739</v>
      </c>
      <c r="H4346" s="1061" t="s">
        <v>129</v>
      </c>
      <c r="I4346" s="1061" t="s">
        <v>21</v>
      </c>
      <c r="J4346" s="1061" t="s">
        <v>7975</v>
      </c>
      <c r="K4346" s="1061" t="s">
        <v>14849</v>
      </c>
      <c r="L4346" s="1061">
        <v>21.21</v>
      </c>
      <c r="M4346" s="1061">
        <v>21.21</v>
      </c>
      <c r="N4346" s="1061">
        <v>21.21</v>
      </c>
      <c r="O4346" s="1061">
        <v>21.21</v>
      </c>
      <c r="P4346" s="1061">
        <v>21.21</v>
      </c>
      <c r="Q4346" s="1061">
        <v>21.21</v>
      </c>
      <c r="R4346" s="1061">
        <v>21.21</v>
      </c>
      <c r="S4346" s="1061">
        <v>21.21</v>
      </c>
      <c r="T4346" s="1061">
        <v>21.21</v>
      </c>
      <c r="U4346" s="1061">
        <v>21.21</v>
      </c>
      <c r="V4346" s="1061">
        <v>21.21</v>
      </c>
      <c r="W4346" s="1061">
        <v>21.21</v>
      </c>
    </row>
    <row r="4347" spans="1:23">
      <c r="A4347" s="908"/>
      <c r="B4347" s="1061" t="s">
        <v>234</v>
      </c>
      <c r="C4347" s="1061" t="s">
        <v>235</v>
      </c>
      <c r="D4347" s="1061" t="s">
        <v>4936</v>
      </c>
      <c r="E4347" s="1061" t="s">
        <v>6541</v>
      </c>
      <c r="F4347" s="1061" t="s">
        <v>4938</v>
      </c>
      <c r="G4347" s="1061" t="s">
        <v>1739</v>
      </c>
      <c r="H4347" s="1061" t="s">
        <v>129</v>
      </c>
      <c r="I4347" s="1061" t="s">
        <v>21</v>
      </c>
      <c r="J4347" s="1061" t="s">
        <v>7975</v>
      </c>
      <c r="K4347" s="1061" t="s">
        <v>14849</v>
      </c>
      <c r="L4347" s="1061">
        <v>14.37</v>
      </c>
      <c r="M4347" s="1061">
        <v>14.37</v>
      </c>
      <c r="N4347" s="1061">
        <v>14.37</v>
      </c>
      <c r="O4347" s="1061">
        <v>14.37</v>
      </c>
      <c r="P4347" s="1061">
        <v>14.37</v>
      </c>
      <c r="Q4347" s="1061">
        <v>14.37</v>
      </c>
      <c r="R4347" s="1061">
        <v>14.37</v>
      </c>
      <c r="S4347" s="1061">
        <v>14.37</v>
      </c>
      <c r="T4347" s="1061">
        <v>14.37</v>
      </c>
      <c r="U4347" s="1061">
        <v>14.37</v>
      </c>
      <c r="V4347" s="1061">
        <v>14.37</v>
      </c>
      <c r="W4347" s="1061">
        <v>14.37</v>
      </c>
    </row>
    <row r="4348" spans="1:23">
      <c r="A4348" s="908"/>
      <c r="B4348" s="1061" t="s">
        <v>234</v>
      </c>
      <c r="C4348" s="1061" t="s">
        <v>235</v>
      </c>
      <c r="D4348" s="1061" t="s">
        <v>4936</v>
      </c>
      <c r="E4348" s="1061" t="s">
        <v>6542</v>
      </c>
      <c r="F4348" s="1061" t="s">
        <v>4939</v>
      </c>
      <c r="G4348" s="1061" t="s">
        <v>1739</v>
      </c>
      <c r="H4348" s="1061" t="s">
        <v>129</v>
      </c>
      <c r="I4348" s="1061" t="s">
        <v>21</v>
      </c>
      <c r="J4348" s="1061" t="s">
        <v>7975</v>
      </c>
      <c r="K4348" s="1061" t="s">
        <v>14849</v>
      </c>
      <c r="L4348" s="1061">
        <v>17.5</v>
      </c>
      <c r="M4348" s="1061">
        <v>17.5</v>
      </c>
      <c r="N4348" s="1061">
        <v>17.5</v>
      </c>
      <c r="O4348" s="1061">
        <v>17.5</v>
      </c>
      <c r="P4348" s="1061">
        <v>17.5</v>
      </c>
      <c r="Q4348" s="1061">
        <v>17.5</v>
      </c>
      <c r="R4348" s="1061">
        <v>17.5</v>
      </c>
      <c r="S4348" s="1061">
        <v>17.5</v>
      </c>
      <c r="T4348" s="1061">
        <v>17.5</v>
      </c>
      <c r="U4348" s="1061">
        <v>17.5</v>
      </c>
      <c r="V4348" s="1061">
        <v>17.5</v>
      </c>
      <c r="W4348" s="1061">
        <v>17.5</v>
      </c>
    </row>
    <row r="4349" spans="1:23">
      <c r="A4349" s="908"/>
      <c r="B4349" s="1061" t="s">
        <v>234</v>
      </c>
      <c r="C4349" s="1061" t="s">
        <v>235</v>
      </c>
      <c r="D4349" s="1061" t="s">
        <v>4936</v>
      </c>
      <c r="E4349" s="1061" t="s">
        <v>6543</v>
      </c>
      <c r="F4349" s="1061" t="s">
        <v>4938</v>
      </c>
      <c r="G4349" s="1061" t="s">
        <v>1739</v>
      </c>
      <c r="H4349" s="1061" t="s">
        <v>129</v>
      </c>
      <c r="I4349" s="1061" t="s">
        <v>21</v>
      </c>
      <c r="J4349" s="1061" t="s">
        <v>7975</v>
      </c>
      <c r="K4349" s="1061" t="s">
        <v>14849</v>
      </c>
      <c r="L4349" s="1061">
        <v>18.600000000000001</v>
      </c>
      <c r="M4349" s="1061">
        <v>18.600000000000001</v>
      </c>
      <c r="N4349" s="1061">
        <v>18.600000000000001</v>
      </c>
      <c r="O4349" s="1061">
        <v>18.600000000000001</v>
      </c>
      <c r="P4349" s="1061">
        <v>18.600000000000001</v>
      </c>
      <c r="Q4349" s="1061">
        <v>18.600000000000001</v>
      </c>
      <c r="R4349" s="1061">
        <v>18.600000000000001</v>
      </c>
      <c r="S4349" s="1061">
        <v>18.600000000000001</v>
      </c>
      <c r="T4349" s="1061">
        <v>18.600000000000001</v>
      </c>
      <c r="U4349" s="1061">
        <v>18.600000000000001</v>
      </c>
      <c r="V4349" s="1061">
        <v>18.600000000000001</v>
      </c>
      <c r="W4349" s="1061">
        <v>18.600000000000001</v>
      </c>
    </row>
    <row r="4350" spans="1:23">
      <c r="A4350" s="908"/>
      <c r="B4350" s="1061" t="s">
        <v>234</v>
      </c>
      <c r="C4350" s="1061" t="s">
        <v>235</v>
      </c>
      <c r="D4350" s="1061" t="s">
        <v>4936</v>
      </c>
      <c r="E4350" s="1061" t="s">
        <v>14180</v>
      </c>
      <c r="F4350" s="1061" t="s">
        <v>4937</v>
      </c>
      <c r="G4350" s="1061" t="s">
        <v>1739</v>
      </c>
      <c r="H4350" s="1061" t="s">
        <v>129</v>
      </c>
      <c r="I4350" s="1061" t="s">
        <v>21</v>
      </c>
      <c r="J4350" s="1061" t="s">
        <v>7975</v>
      </c>
      <c r="K4350" s="1061" t="s">
        <v>14849</v>
      </c>
      <c r="L4350" s="1061">
        <v>21.21</v>
      </c>
      <c r="M4350" s="1061">
        <v>21.21</v>
      </c>
      <c r="N4350" s="1061">
        <v>21.21</v>
      </c>
      <c r="O4350" s="1061">
        <v>21.21</v>
      </c>
      <c r="P4350" s="1061">
        <v>21.21</v>
      </c>
      <c r="Q4350" s="1061">
        <v>21.21</v>
      </c>
      <c r="R4350" s="1061">
        <v>21.21</v>
      </c>
      <c r="S4350" s="1061">
        <v>21.21</v>
      </c>
      <c r="T4350" s="1061">
        <v>21.21</v>
      </c>
      <c r="U4350" s="1061">
        <v>21.21</v>
      </c>
      <c r="V4350" s="1061">
        <v>21.21</v>
      </c>
      <c r="W4350" s="1061">
        <v>21.21</v>
      </c>
    </row>
    <row r="4351" spans="1:23">
      <c r="A4351" s="908"/>
      <c r="B4351" s="1061" t="s">
        <v>234</v>
      </c>
      <c r="C4351" s="1061" t="s">
        <v>235</v>
      </c>
      <c r="D4351" s="1061" t="s">
        <v>4995</v>
      </c>
      <c r="E4351" s="1061" t="s">
        <v>6128</v>
      </c>
      <c r="F4351" s="1061" t="s">
        <v>5090</v>
      </c>
      <c r="G4351" s="1061" t="s">
        <v>1739</v>
      </c>
      <c r="H4351" s="1061" t="s">
        <v>129</v>
      </c>
      <c r="I4351" s="1061" t="s">
        <v>21</v>
      </c>
      <c r="J4351" s="1061" t="s">
        <v>7975</v>
      </c>
      <c r="K4351" s="1061" t="s">
        <v>14849</v>
      </c>
      <c r="L4351" s="1061">
        <v>22.66</v>
      </c>
      <c r="M4351" s="1061">
        <v>22.66</v>
      </c>
      <c r="N4351" s="1061">
        <v>22.66</v>
      </c>
      <c r="O4351" s="1061">
        <v>22.66</v>
      </c>
      <c r="P4351" s="1061">
        <v>22.66</v>
      </c>
      <c r="Q4351" s="1061">
        <v>22.66</v>
      </c>
      <c r="R4351" s="1061">
        <v>22.66</v>
      </c>
      <c r="S4351" s="1061">
        <v>22.66</v>
      </c>
      <c r="T4351" s="1061">
        <v>22.66</v>
      </c>
      <c r="U4351" s="1061">
        <v>22.66</v>
      </c>
      <c r="V4351" s="1061">
        <v>22.66</v>
      </c>
      <c r="W4351" s="1061">
        <v>22.66</v>
      </c>
    </row>
    <row r="4352" spans="1:23">
      <c r="A4352" s="908"/>
      <c r="B4352" s="1061" t="s">
        <v>234</v>
      </c>
      <c r="C4352" s="1061" t="s">
        <v>235</v>
      </c>
      <c r="D4352" s="1061" t="s">
        <v>4936</v>
      </c>
      <c r="E4352" s="1061" t="s">
        <v>6544</v>
      </c>
      <c r="F4352" s="1061" t="s">
        <v>4939</v>
      </c>
      <c r="G4352" s="1061" t="s">
        <v>1739</v>
      </c>
      <c r="H4352" s="1061" t="s">
        <v>129</v>
      </c>
      <c r="I4352" s="1061" t="s">
        <v>21</v>
      </c>
      <c r="J4352" s="1061" t="s">
        <v>7975</v>
      </c>
      <c r="K4352" s="1061" t="s">
        <v>14849</v>
      </c>
      <c r="L4352" s="1061">
        <v>17.5</v>
      </c>
      <c r="M4352" s="1061">
        <v>17.5</v>
      </c>
      <c r="N4352" s="1061">
        <v>17.5</v>
      </c>
      <c r="O4352" s="1061">
        <v>17.5</v>
      </c>
      <c r="P4352" s="1061">
        <v>17.5</v>
      </c>
      <c r="Q4352" s="1061">
        <v>17.5</v>
      </c>
      <c r="R4352" s="1061">
        <v>17.5</v>
      </c>
      <c r="S4352" s="1061">
        <v>17.5</v>
      </c>
      <c r="T4352" s="1061">
        <v>17.5</v>
      </c>
      <c r="U4352" s="1061">
        <v>17.5</v>
      </c>
      <c r="V4352" s="1061">
        <v>17.5</v>
      </c>
      <c r="W4352" s="1061">
        <v>17.5</v>
      </c>
    </row>
    <row r="4353" spans="1:23">
      <c r="A4353" s="908"/>
      <c r="B4353" s="1061" t="s">
        <v>234</v>
      </c>
      <c r="C4353" s="1061" t="s">
        <v>235</v>
      </c>
      <c r="D4353" s="1061" t="s">
        <v>4936</v>
      </c>
      <c r="E4353" s="1061" t="s">
        <v>6545</v>
      </c>
      <c r="F4353" s="1061" t="s">
        <v>4937</v>
      </c>
      <c r="G4353" s="1061" t="s">
        <v>1739</v>
      </c>
      <c r="H4353" s="1061" t="s">
        <v>129</v>
      </c>
      <c r="I4353" s="1061" t="s">
        <v>21</v>
      </c>
      <c r="J4353" s="1061" t="s">
        <v>7975</v>
      </c>
      <c r="K4353" s="1061" t="s">
        <v>14849</v>
      </c>
      <c r="L4353" s="1061">
        <v>12.8</v>
      </c>
      <c r="M4353" s="1061">
        <v>12.8</v>
      </c>
      <c r="N4353" s="1061">
        <v>12.8</v>
      </c>
      <c r="O4353" s="1061">
        <v>12.8</v>
      </c>
      <c r="P4353" s="1061">
        <v>12.8</v>
      </c>
      <c r="Q4353" s="1061">
        <v>12.8</v>
      </c>
      <c r="R4353" s="1061">
        <v>12.8</v>
      </c>
      <c r="S4353" s="1061">
        <v>12.8</v>
      </c>
      <c r="T4353" s="1061">
        <v>12.8</v>
      </c>
      <c r="U4353" s="1061">
        <v>12.8</v>
      </c>
      <c r="V4353" s="1061">
        <v>12.8</v>
      </c>
      <c r="W4353" s="1061">
        <v>12.8</v>
      </c>
    </row>
    <row r="4354" spans="1:23">
      <c r="A4354" s="908"/>
      <c r="B4354" s="1061" t="s">
        <v>234</v>
      </c>
      <c r="C4354" s="1061" t="s">
        <v>235</v>
      </c>
      <c r="D4354" s="1061" t="s">
        <v>4936</v>
      </c>
      <c r="E4354" s="1061" t="s">
        <v>6546</v>
      </c>
      <c r="F4354" s="1061" t="s">
        <v>4938</v>
      </c>
      <c r="G4354" s="1061" t="s">
        <v>1739</v>
      </c>
      <c r="H4354" s="1061" t="s">
        <v>129</v>
      </c>
      <c r="I4354" s="1061" t="s">
        <v>21</v>
      </c>
      <c r="J4354" s="1061" t="s">
        <v>7975</v>
      </c>
      <c r="K4354" s="1061" t="s">
        <v>14849</v>
      </c>
      <c r="L4354" s="1061">
        <v>31.7</v>
      </c>
      <c r="M4354" s="1061">
        <v>31.7</v>
      </c>
      <c r="N4354" s="1061">
        <v>31.7</v>
      </c>
      <c r="O4354" s="1061">
        <v>31.7</v>
      </c>
      <c r="P4354" s="1061">
        <v>31.7</v>
      </c>
      <c r="Q4354" s="1061">
        <v>31.7</v>
      </c>
      <c r="R4354" s="1061">
        <v>31.7</v>
      </c>
      <c r="S4354" s="1061">
        <v>31.7</v>
      </c>
      <c r="T4354" s="1061">
        <v>31.7</v>
      </c>
      <c r="U4354" s="1061">
        <v>31.7</v>
      </c>
      <c r="V4354" s="1061">
        <v>31.7</v>
      </c>
      <c r="W4354" s="1061">
        <v>31.7</v>
      </c>
    </row>
    <row r="4355" spans="1:23">
      <c r="A4355" s="908"/>
      <c r="B4355" s="1061" t="s">
        <v>234</v>
      </c>
      <c r="C4355" s="1061" t="s">
        <v>235</v>
      </c>
      <c r="D4355" s="1061" t="s">
        <v>4936</v>
      </c>
      <c r="E4355" s="1061" t="s">
        <v>14399</v>
      </c>
      <c r="F4355" s="1061" t="s">
        <v>4937</v>
      </c>
      <c r="G4355" s="1061" t="s">
        <v>1739</v>
      </c>
      <c r="H4355" s="1061" t="s">
        <v>129</v>
      </c>
      <c r="I4355" s="1061" t="s">
        <v>21</v>
      </c>
      <c r="J4355" s="1061" t="s">
        <v>7975</v>
      </c>
      <c r="K4355" s="1061" t="s">
        <v>14849</v>
      </c>
      <c r="L4355" s="1061">
        <v>13.44</v>
      </c>
      <c r="M4355" s="1061">
        <v>13.44</v>
      </c>
      <c r="N4355" s="1061">
        <v>13.44</v>
      </c>
      <c r="O4355" s="1061">
        <v>13.44</v>
      </c>
      <c r="P4355" s="1061">
        <v>13.44</v>
      </c>
      <c r="Q4355" s="1061">
        <v>13.44</v>
      </c>
      <c r="R4355" s="1061">
        <v>13.44</v>
      </c>
      <c r="S4355" s="1061">
        <v>13.44</v>
      </c>
      <c r="T4355" s="1061">
        <v>13.44</v>
      </c>
      <c r="U4355" s="1061">
        <v>13.44</v>
      </c>
      <c r="V4355" s="1061">
        <v>13.44</v>
      </c>
      <c r="W4355" s="1061">
        <v>13.44</v>
      </c>
    </row>
    <row r="4356" spans="1:23">
      <c r="A4356" s="908"/>
      <c r="B4356" s="1061" t="s">
        <v>234</v>
      </c>
      <c r="C4356" s="1061" t="s">
        <v>235</v>
      </c>
      <c r="D4356" s="1061" t="s">
        <v>4936</v>
      </c>
      <c r="E4356" s="1061" t="s">
        <v>6547</v>
      </c>
      <c r="F4356" s="1061" t="s">
        <v>4937</v>
      </c>
      <c r="G4356" s="1061" t="s">
        <v>1739</v>
      </c>
      <c r="H4356" s="1061" t="s">
        <v>129</v>
      </c>
      <c r="I4356" s="1061" t="s">
        <v>21</v>
      </c>
      <c r="J4356" s="1061" t="s">
        <v>7975</v>
      </c>
      <c r="K4356" s="1061" t="s">
        <v>14849</v>
      </c>
      <c r="L4356" s="1061">
        <v>20.2</v>
      </c>
      <c r="M4356" s="1061">
        <v>20.2</v>
      </c>
      <c r="N4356" s="1061">
        <v>20.2</v>
      </c>
      <c r="O4356" s="1061">
        <v>20.2</v>
      </c>
      <c r="P4356" s="1061">
        <v>20.2</v>
      </c>
      <c r="Q4356" s="1061">
        <v>20.2</v>
      </c>
      <c r="R4356" s="1061">
        <v>20.2</v>
      </c>
      <c r="S4356" s="1061">
        <v>20.2</v>
      </c>
      <c r="T4356" s="1061">
        <v>20.2</v>
      </c>
      <c r="U4356" s="1061">
        <v>20.2</v>
      </c>
      <c r="V4356" s="1061">
        <v>20.2</v>
      </c>
      <c r="W4356" s="1061">
        <v>20.2</v>
      </c>
    </row>
    <row r="4357" spans="1:23">
      <c r="A4357" s="908"/>
      <c r="B4357" s="1061" t="s">
        <v>234</v>
      </c>
      <c r="C4357" s="1061" t="s">
        <v>235</v>
      </c>
      <c r="D4357" s="1061" t="s">
        <v>4936</v>
      </c>
      <c r="E4357" s="1061" t="s">
        <v>6548</v>
      </c>
      <c r="F4357" s="1061" t="s">
        <v>4939</v>
      </c>
      <c r="G4357" s="1061" t="s">
        <v>1739</v>
      </c>
      <c r="H4357" s="1061" t="s">
        <v>129</v>
      </c>
      <c r="I4357" s="1061" t="s">
        <v>21</v>
      </c>
      <c r="J4357" s="1061" t="s">
        <v>7975</v>
      </c>
      <c r="K4357" s="1061" t="s">
        <v>14849</v>
      </c>
      <c r="L4357" s="1061">
        <v>17.5</v>
      </c>
      <c r="M4357" s="1061">
        <v>17.5</v>
      </c>
      <c r="N4357" s="1061">
        <v>17.5</v>
      </c>
      <c r="O4357" s="1061">
        <v>17.5</v>
      </c>
      <c r="P4357" s="1061">
        <v>17.5</v>
      </c>
      <c r="Q4357" s="1061">
        <v>17.5</v>
      </c>
      <c r="R4357" s="1061">
        <v>17.5</v>
      </c>
      <c r="S4357" s="1061">
        <v>17.5</v>
      </c>
      <c r="T4357" s="1061">
        <v>17.5</v>
      </c>
      <c r="U4357" s="1061">
        <v>17.5</v>
      </c>
      <c r="V4357" s="1061">
        <v>17.5</v>
      </c>
      <c r="W4357" s="1061">
        <v>17.5</v>
      </c>
    </row>
    <row r="4358" spans="1:23">
      <c r="A4358" s="908"/>
      <c r="B4358" s="1061" t="s">
        <v>234</v>
      </c>
      <c r="C4358" s="1061" t="s">
        <v>235</v>
      </c>
      <c r="D4358" s="1061" t="s">
        <v>4936</v>
      </c>
      <c r="E4358" s="1061" t="s">
        <v>6549</v>
      </c>
      <c r="F4358" s="1061" t="s">
        <v>4937</v>
      </c>
      <c r="G4358" s="1061" t="s">
        <v>1739</v>
      </c>
      <c r="H4358" s="1061" t="s">
        <v>129</v>
      </c>
      <c r="I4358" s="1061" t="s">
        <v>21</v>
      </c>
      <c r="J4358" s="1061" t="s">
        <v>7975</v>
      </c>
      <c r="K4358" s="1061" t="s">
        <v>14849</v>
      </c>
      <c r="L4358" s="1061">
        <v>12.8</v>
      </c>
      <c r="M4358" s="1061">
        <v>12.8</v>
      </c>
      <c r="N4358" s="1061">
        <v>12.8</v>
      </c>
      <c r="O4358" s="1061">
        <v>12.8</v>
      </c>
      <c r="P4358" s="1061">
        <v>12.8</v>
      </c>
      <c r="Q4358" s="1061">
        <v>12.8</v>
      </c>
      <c r="R4358" s="1061">
        <v>12.8</v>
      </c>
      <c r="S4358" s="1061">
        <v>12.8</v>
      </c>
      <c r="T4358" s="1061">
        <v>12.8</v>
      </c>
      <c r="U4358" s="1061">
        <v>12.8</v>
      </c>
      <c r="V4358" s="1061">
        <v>12.8</v>
      </c>
      <c r="W4358" s="1061">
        <v>12.8</v>
      </c>
    </row>
    <row r="4359" spans="1:23">
      <c r="A4359" s="908"/>
      <c r="B4359" s="1061" t="s">
        <v>234</v>
      </c>
      <c r="C4359" s="1061" t="s">
        <v>235</v>
      </c>
      <c r="D4359" s="1061" t="s">
        <v>4936</v>
      </c>
      <c r="E4359" s="1061" t="s">
        <v>6550</v>
      </c>
      <c r="F4359" s="1061" t="s">
        <v>4938</v>
      </c>
      <c r="G4359" s="1061" t="s">
        <v>1739</v>
      </c>
      <c r="H4359" s="1061" t="s">
        <v>129</v>
      </c>
      <c r="I4359" s="1061" t="s">
        <v>21</v>
      </c>
      <c r="J4359" s="1061" t="s">
        <v>7975</v>
      </c>
      <c r="K4359" s="1061" t="s">
        <v>14849</v>
      </c>
      <c r="L4359" s="1061">
        <v>18.600000000000001</v>
      </c>
      <c r="M4359" s="1061">
        <v>18.600000000000001</v>
      </c>
      <c r="N4359" s="1061">
        <v>18.600000000000001</v>
      </c>
      <c r="O4359" s="1061">
        <v>18.600000000000001</v>
      </c>
      <c r="P4359" s="1061">
        <v>18.600000000000001</v>
      </c>
      <c r="Q4359" s="1061">
        <v>18.600000000000001</v>
      </c>
      <c r="R4359" s="1061">
        <v>18.600000000000001</v>
      </c>
      <c r="S4359" s="1061">
        <v>18.600000000000001</v>
      </c>
      <c r="T4359" s="1061">
        <v>18.600000000000001</v>
      </c>
      <c r="U4359" s="1061">
        <v>18.600000000000001</v>
      </c>
      <c r="V4359" s="1061">
        <v>18.600000000000001</v>
      </c>
      <c r="W4359" s="1061">
        <v>18.600000000000001</v>
      </c>
    </row>
    <row r="4360" spans="1:23">
      <c r="A4360" s="908"/>
      <c r="B4360" s="1061" t="s">
        <v>234</v>
      </c>
      <c r="C4360" s="1061" t="s">
        <v>235</v>
      </c>
      <c r="D4360" s="1061" t="s">
        <v>4936</v>
      </c>
      <c r="E4360" s="1061" t="s">
        <v>6551</v>
      </c>
      <c r="F4360" s="1061" t="s">
        <v>4939</v>
      </c>
      <c r="G4360" s="1061" t="s">
        <v>1739</v>
      </c>
      <c r="H4360" s="1061" t="s">
        <v>129</v>
      </c>
      <c r="I4360" s="1061" t="s">
        <v>21</v>
      </c>
      <c r="J4360" s="1061" t="s">
        <v>7975</v>
      </c>
      <c r="K4360" s="1061" t="s">
        <v>14849</v>
      </c>
      <c r="L4360" s="1061">
        <v>17.5</v>
      </c>
      <c r="M4360" s="1061">
        <v>17.5</v>
      </c>
      <c r="N4360" s="1061">
        <v>17.5</v>
      </c>
      <c r="O4360" s="1061">
        <v>17.5</v>
      </c>
      <c r="P4360" s="1061">
        <v>17.5</v>
      </c>
      <c r="Q4360" s="1061">
        <v>17.5</v>
      </c>
      <c r="R4360" s="1061">
        <v>17.5</v>
      </c>
      <c r="S4360" s="1061">
        <v>17.5</v>
      </c>
      <c r="T4360" s="1061">
        <v>17.5</v>
      </c>
      <c r="U4360" s="1061">
        <v>17.5</v>
      </c>
      <c r="V4360" s="1061">
        <v>17.5</v>
      </c>
      <c r="W4360" s="1061">
        <v>17.5</v>
      </c>
    </row>
    <row r="4361" spans="1:23">
      <c r="A4361" s="908"/>
      <c r="B4361" s="1061" t="s">
        <v>234</v>
      </c>
      <c r="C4361" s="1061" t="s">
        <v>235</v>
      </c>
      <c r="D4361" s="1061" t="s">
        <v>239</v>
      </c>
      <c r="E4361" s="1061" t="s">
        <v>6129</v>
      </c>
      <c r="F4361" s="1061" t="s">
        <v>5003</v>
      </c>
      <c r="G4361" s="1061" t="s">
        <v>1739</v>
      </c>
      <c r="H4361" s="1061" t="s">
        <v>129</v>
      </c>
      <c r="I4361" s="1061" t="s">
        <v>21</v>
      </c>
      <c r="J4361" s="1061" t="s">
        <v>7975</v>
      </c>
      <c r="K4361" s="1061" t="s">
        <v>14849</v>
      </c>
      <c r="L4361" s="1061">
        <v>20.52</v>
      </c>
      <c r="M4361" s="1061">
        <v>20.52</v>
      </c>
      <c r="N4361" s="1061">
        <v>20.52</v>
      </c>
      <c r="O4361" s="1061">
        <v>20.52</v>
      </c>
      <c r="P4361" s="1061">
        <v>20.52</v>
      </c>
      <c r="Q4361" s="1061">
        <v>20.52</v>
      </c>
      <c r="R4361" s="1061">
        <v>20.52</v>
      </c>
      <c r="S4361" s="1061">
        <v>20.52</v>
      </c>
      <c r="T4361" s="1061">
        <v>20.52</v>
      </c>
      <c r="U4361" s="1061">
        <v>20.52</v>
      </c>
      <c r="V4361" s="1061">
        <v>20.52</v>
      </c>
      <c r="W4361" s="1061">
        <v>20.52</v>
      </c>
    </row>
    <row r="4362" spans="1:23">
      <c r="A4362" s="908"/>
      <c r="B4362" s="1061" t="s">
        <v>234</v>
      </c>
      <c r="C4362" s="1061" t="s">
        <v>235</v>
      </c>
      <c r="D4362" s="1061" t="s">
        <v>4936</v>
      </c>
      <c r="E4362" s="1061" t="s">
        <v>6552</v>
      </c>
      <c r="F4362" s="1061" t="s">
        <v>4937</v>
      </c>
      <c r="G4362" s="1061" t="s">
        <v>1739</v>
      </c>
      <c r="H4362" s="1061" t="s">
        <v>129</v>
      </c>
      <c r="I4362" s="1061" t="s">
        <v>21</v>
      </c>
      <c r="J4362" s="1061" t="s">
        <v>7975</v>
      </c>
      <c r="K4362" s="1061" t="s">
        <v>14849</v>
      </c>
      <c r="L4362" s="1061">
        <v>23.96</v>
      </c>
      <c r="M4362" s="1061">
        <v>23.96</v>
      </c>
      <c r="N4362" s="1061">
        <v>23.96</v>
      </c>
      <c r="O4362" s="1061">
        <v>23.96</v>
      </c>
      <c r="P4362" s="1061">
        <v>23.96</v>
      </c>
      <c r="Q4362" s="1061">
        <v>23.96</v>
      </c>
      <c r="R4362" s="1061">
        <v>23.96</v>
      </c>
      <c r="S4362" s="1061">
        <v>23.96</v>
      </c>
      <c r="T4362" s="1061">
        <v>23.96</v>
      </c>
      <c r="U4362" s="1061">
        <v>23.96</v>
      </c>
      <c r="V4362" s="1061">
        <v>23.96</v>
      </c>
      <c r="W4362" s="1061">
        <v>23.96</v>
      </c>
    </row>
    <row r="4363" spans="1:23">
      <c r="A4363" s="908"/>
      <c r="B4363" s="1061" t="s">
        <v>234</v>
      </c>
      <c r="C4363" s="1061" t="s">
        <v>235</v>
      </c>
      <c r="D4363" s="1061" t="s">
        <v>4936</v>
      </c>
      <c r="E4363" s="1061" t="s">
        <v>6553</v>
      </c>
      <c r="F4363" s="1061" t="s">
        <v>4938</v>
      </c>
      <c r="G4363" s="1061" t="s">
        <v>1739</v>
      </c>
      <c r="H4363" s="1061" t="s">
        <v>129</v>
      </c>
      <c r="I4363" s="1061" t="s">
        <v>21</v>
      </c>
      <c r="J4363" s="1061" t="s">
        <v>7975</v>
      </c>
      <c r="K4363" s="1061" t="s">
        <v>14849</v>
      </c>
      <c r="L4363" s="1061">
        <v>19.53</v>
      </c>
      <c r="M4363" s="1061">
        <v>19.53</v>
      </c>
      <c r="N4363" s="1061">
        <v>19.53</v>
      </c>
      <c r="O4363" s="1061">
        <v>19.53</v>
      </c>
      <c r="P4363" s="1061">
        <v>19.53</v>
      </c>
      <c r="Q4363" s="1061">
        <v>19.53</v>
      </c>
      <c r="R4363" s="1061">
        <v>19.53</v>
      </c>
      <c r="S4363" s="1061">
        <v>19.53</v>
      </c>
      <c r="T4363" s="1061">
        <v>19.53</v>
      </c>
      <c r="U4363" s="1061">
        <v>19.53</v>
      </c>
      <c r="V4363" s="1061">
        <v>19.53</v>
      </c>
      <c r="W4363" s="1061">
        <v>19.53</v>
      </c>
    </row>
    <row r="4364" spans="1:23">
      <c r="A4364" s="908"/>
      <c r="B4364" s="1061" t="s">
        <v>234</v>
      </c>
      <c r="C4364" s="1061" t="s">
        <v>235</v>
      </c>
      <c r="D4364" s="1061" t="s">
        <v>4936</v>
      </c>
      <c r="E4364" s="1061" t="s">
        <v>6554</v>
      </c>
      <c r="F4364" s="1061" t="s">
        <v>4939</v>
      </c>
      <c r="G4364" s="1061" t="s">
        <v>1739</v>
      </c>
      <c r="H4364" s="1061" t="s">
        <v>129</v>
      </c>
      <c r="I4364" s="1061" t="s">
        <v>21</v>
      </c>
      <c r="J4364" s="1061" t="s">
        <v>7975</v>
      </c>
      <c r="K4364" s="1061" t="s">
        <v>14849</v>
      </c>
      <c r="L4364" s="1061">
        <v>17.5</v>
      </c>
      <c r="M4364" s="1061">
        <v>17.5</v>
      </c>
      <c r="N4364" s="1061">
        <v>17.5</v>
      </c>
      <c r="O4364" s="1061">
        <v>17.5</v>
      </c>
      <c r="P4364" s="1061">
        <v>17.5</v>
      </c>
      <c r="Q4364" s="1061">
        <v>17.5</v>
      </c>
      <c r="R4364" s="1061">
        <v>17.5</v>
      </c>
      <c r="S4364" s="1061">
        <v>17.5</v>
      </c>
      <c r="T4364" s="1061">
        <v>17.5</v>
      </c>
      <c r="U4364" s="1061">
        <v>17.5</v>
      </c>
      <c r="V4364" s="1061">
        <v>17.5</v>
      </c>
      <c r="W4364" s="1061">
        <v>17.5</v>
      </c>
    </row>
    <row r="4365" spans="1:23">
      <c r="A4365" s="908"/>
      <c r="B4365" s="1061" t="s">
        <v>234</v>
      </c>
      <c r="C4365" s="1061" t="s">
        <v>235</v>
      </c>
      <c r="D4365" s="1061" t="s">
        <v>4936</v>
      </c>
      <c r="E4365" s="1061" t="s">
        <v>6555</v>
      </c>
      <c r="F4365" s="1061" t="s">
        <v>4938</v>
      </c>
      <c r="G4365" s="1061" t="s">
        <v>1739</v>
      </c>
      <c r="H4365" s="1061" t="s">
        <v>129</v>
      </c>
      <c r="I4365" s="1061" t="s">
        <v>21</v>
      </c>
      <c r="J4365" s="1061" t="s">
        <v>7975</v>
      </c>
      <c r="K4365" s="1061" t="s">
        <v>14849</v>
      </c>
      <c r="L4365" s="1061">
        <v>18.600000000000001</v>
      </c>
      <c r="M4365" s="1061">
        <v>18.600000000000001</v>
      </c>
      <c r="N4365" s="1061">
        <v>18.600000000000001</v>
      </c>
      <c r="O4365" s="1061">
        <v>18.600000000000001</v>
      </c>
      <c r="P4365" s="1061">
        <v>18.600000000000001</v>
      </c>
      <c r="Q4365" s="1061">
        <v>18.600000000000001</v>
      </c>
      <c r="R4365" s="1061">
        <v>18.600000000000001</v>
      </c>
      <c r="S4365" s="1061">
        <v>18.600000000000001</v>
      </c>
      <c r="T4365" s="1061">
        <v>18.600000000000001</v>
      </c>
      <c r="U4365" s="1061">
        <v>18.600000000000001</v>
      </c>
      <c r="V4365" s="1061">
        <v>18.600000000000001</v>
      </c>
      <c r="W4365" s="1061">
        <v>18.600000000000001</v>
      </c>
    </row>
    <row r="4366" spans="1:23">
      <c r="A4366" s="908"/>
      <c r="B4366" s="1061" t="s">
        <v>234</v>
      </c>
      <c r="C4366" s="1061" t="s">
        <v>235</v>
      </c>
      <c r="D4366" s="1061" t="s">
        <v>4936</v>
      </c>
      <c r="E4366" s="1061" t="s">
        <v>6556</v>
      </c>
      <c r="F4366" s="1061" t="s">
        <v>4939</v>
      </c>
      <c r="G4366" s="1061" t="s">
        <v>1739</v>
      </c>
      <c r="H4366" s="1061" t="s">
        <v>129</v>
      </c>
      <c r="I4366" s="1061" t="s">
        <v>21</v>
      </c>
      <c r="J4366" s="1061" t="s">
        <v>7975</v>
      </c>
      <c r="K4366" s="1061" t="s">
        <v>14849</v>
      </c>
      <c r="L4366" s="1061">
        <v>17.5</v>
      </c>
      <c r="M4366" s="1061">
        <v>17.5</v>
      </c>
      <c r="N4366" s="1061">
        <v>17.5</v>
      </c>
      <c r="O4366" s="1061">
        <v>17.5</v>
      </c>
      <c r="P4366" s="1061">
        <v>17.5</v>
      </c>
      <c r="Q4366" s="1061">
        <v>17.5</v>
      </c>
      <c r="R4366" s="1061">
        <v>17.5</v>
      </c>
      <c r="S4366" s="1061">
        <v>17.5</v>
      </c>
      <c r="T4366" s="1061">
        <v>17.5</v>
      </c>
      <c r="U4366" s="1061">
        <v>17.5</v>
      </c>
      <c r="V4366" s="1061">
        <v>17.5</v>
      </c>
      <c r="W4366" s="1061">
        <v>17.5</v>
      </c>
    </row>
    <row r="4367" spans="1:23">
      <c r="A4367" s="908"/>
      <c r="B4367" s="1061" t="s">
        <v>234</v>
      </c>
      <c r="C4367" s="1061" t="s">
        <v>235</v>
      </c>
      <c r="D4367" s="1061" t="s">
        <v>4936</v>
      </c>
      <c r="E4367" s="1061" t="s">
        <v>6557</v>
      </c>
      <c r="F4367" s="1061" t="s">
        <v>6116</v>
      </c>
      <c r="G4367" s="1061" t="s">
        <v>1739</v>
      </c>
      <c r="H4367" s="1061" t="s">
        <v>129</v>
      </c>
      <c r="I4367" s="1061" t="s">
        <v>21</v>
      </c>
      <c r="J4367" s="1061" t="s">
        <v>7975</v>
      </c>
      <c r="K4367" s="1061" t="s">
        <v>14849</v>
      </c>
      <c r="L4367" s="1061">
        <v>20.2</v>
      </c>
      <c r="M4367" s="1061">
        <v>20.2</v>
      </c>
      <c r="N4367" s="1061">
        <v>20.2</v>
      </c>
      <c r="O4367" s="1061">
        <v>20.2</v>
      </c>
      <c r="P4367" s="1061">
        <v>20.2</v>
      </c>
      <c r="Q4367" s="1061">
        <v>20.2</v>
      </c>
      <c r="R4367" s="1061">
        <v>20.2</v>
      </c>
      <c r="S4367" s="1061">
        <v>20.2</v>
      </c>
      <c r="T4367" s="1061">
        <v>20.2</v>
      </c>
      <c r="U4367" s="1061">
        <v>20.2</v>
      </c>
      <c r="V4367" s="1061">
        <v>20.2</v>
      </c>
      <c r="W4367" s="1061">
        <v>20.2</v>
      </c>
    </row>
    <row r="4368" spans="1:23">
      <c r="A4368" s="908"/>
      <c r="B4368" s="1061" t="s">
        <v>234</v>
      </c>
      <c r="C4368" s="1061" t="s">
        <v>235</v>
      </c>
      <c r="D4368" s="1061" t="s">
        <v>4936</v>
      </c>
      <c r="E4368" s="1061" t="s">
        <v>6558</v>
      </c>
      <c r="F4368" s="1061" t="s">
        <v>4938</v>
      </c>
      <c r="G4368" s="1061" t="s">
        <v>1739</v>
      </c>
      <c r="H4368" s="1061" t="s">
        <v>129</v>
      </c>
      <c r="I4368" s="1061" t="s">
        <v>21</v>
      </c>
      <c r="J4368" s="1061" t="s">
        <v>7975</v>
      </c>
      <c r="K4368" s="1061" t="s">
        <v>14849</v>
      </c>
      <c r="L4368" s="1061">
        <v>18.600000000000001</v>
      </c>
      <c r="M4368" s="1061">
        <v>18.600000000000001</v>
      </c>
      <c r="N4368" s="1061">
        <v>18.600000000000001</v>
      </c>
      <c r="O4368" s="1061">
        <v>18.600000000000001</v>
      </c>
      <c r="P4368" s="1061">
        <v>18.600000000000001</v>
      </c>
      <c r="Q4368" s="1061">
        <v>18.600000000000001</v>
      </c>
      <c r="R4368" s="1061">
        <v>18.600000000000001</v>
      </c>
      <c r="S4368" s="1061">
        <v>18.600000000000001</v>
      </c>
      <c r="T4368" s="1061">
        <v>18.600000000000001</v>
      </c>
      <c r="U4368" s="1061">
        <v>18.600000000000001</v>
      </c>
      <c r="V4368" s="1061">
        <v>18.600000000000001</v>
      </c>
      <c r="W4368" s="1061">
        <v>18.600000000000001</v>
      </c>
    </row>
    <row r="4369" spans="1:23">
      <c r="A4369" s="908"/>
      <c r="B4369" s="1061" t="s">
        <v>234</v>
      </c>
      <c r="C4369" s="1061" t="s">
        <v>235</v>
      </c>
      <c r="D4369" s="1061" t="s">
        <v>4936</v>
      </c>
      <c r="E4369" s="1061" t="s">
        <v>6756</v>
      </c>
      <c r="F4369" s="1061" t="s">
        <v>4939</v>
      </c>
      <c r="G4369" s="1061" t="s">
        <v>1739</v>
      </c>
      <c r="H4369" s="1061" t="s">
        <v>129</v>
      </c>
      <c r="I4369" s="1061" t="s">
        <v>21</v>
      </c>
      <c r="J4369" s="1061" t="s">
        <v>7975</v>
      </c>
      <c r="K4369" s="1061" t="s">
        <v>14849</v>
      </c>
      <c r="L4369" s="1061">
        <v>44.31</v>
      </c>
      <c r="M4369" s="1061">
        <v>44.31</v>
      </c>
      <c r="N4369" s="1061">
        <v>44.31</v>
      </c>
      <c r="O4369" s="1061">
        <v>44.31</v>
      </c>
      <c r="P4369" s="1061">
        <v>44.31</v>
      </c>
      <c r="Q4369" s="1061">
        <v>44.31</v>
      </c>
      <c r="R4369" s="1061">
        <v>44.31</v>
      </c>
      <c r="S4369" s="1061">
        <v>44.31</v>
      </c>
      <c r="T4369" s="1061">
        <v>44.31</v>
      </c>
      <c r="U4369" s="1061">
        <v>44.31</v>
      </c>
      <c r="V4369" s="1061">
        <v>44.31</v>
      </c>
      <c r="W4369" s="1061">
        <v>44.31</v>
      </c>
    </row>
    <row r="4370" spans="1:23">
      <c r="A4370" s="908"/>
      <c r="B4370" s="1061" t="s">
        <v>234</v>
      </c>
      <c r="C4370" s="1061" t="s">
        <v>235</v>
      </c>
      <c r="D4370" s="1061" t="s">
        <v>4936</v>
      </c>
      <c r="E4370" s="1061" t="s">
        <v>14181</v>
      </c>
      <c r="F4370" s="1061" t="s">
        <v>4937</v>
      </c>
      <c r="G4370" s="1061" t="s">
        <v>1739</v>
      </c>
      <c r="H4370" s="1061" t="s">
        <v>129</v>
      </c>
      <c r="I4370" s="1061" t="s">
        <v>21</v>
      </c>
      <c r="J4370" s="1061" t="s">
        <v>7975</v>
      </c>
      <c r="K4370" s="1061" t="s">
        <v>14849</v>
      </c>
      <c r="L4370" s="1061">
        <v>31.5</v>
      </c>
      <c r="M4370" s="1061">
        <v>31.5</v>
      </c>
      <c r="N4370" s="1061">
        <v>31.5</v>
      </c>
      <c r="O4370" s="1061">
        <v>31.5</v>
      </c>
      <c r="P4370" s="1061">
        <v>31.5</v>
      </c>
      <c r="Q4370" s="1061">
        <v>31.5</v>
      </c>
      <c r="R4370" s="1061">
        <v>31.5</v>
      </c>
      <c r="S4370" s="1061">
        <v>31.5</v>
      </c>
      <c r="T4370" s="1061">
        <v>31.5</v>
      </c>
      <c r="U4370" s="1061">
        <v>31.5</v>
      </c>
      <c r="V4370" s="1061">
        <v>31.5</v>
      </c>
      <c r="W4370" s="1061">
        <v>31.5</v>
      </c>
    </row>
    <row r="4371" spans="1:23">
      <c r="A4371" s="908"/>
      <c r="B4371" s="1061" t="s">
        <v>234</v>
      </c>
      <c r="C4371" s="1061" t="s">
        <v>235</v>
      </c>
      <c r="D4371" s="1061" t="s">
        <v>4936</v>
      </c>
      <c r="E4371" s="1061" t="s">
        <v>6559</v>
      </c>
      <c r="F4371" s="1061" t="s">
        <v>4938</v>
      </c>
      <c r="G4371" s="1061" t="s">
        <v>1739</v>
      </c>
      <c r="H4371" s="1061" t="s">
        <v>129</v>
      </c>
      <c r="I4371" s="1061" t="s">
        <v>21</v>
      </c>
      <c r="J4371" s="1061" t="s">
        <v>7975</v>
      </c>
      <c r="K4371" s="1061" t="s">
        <v>14849</v>
      </c>
      <c r="L4371" s="1061">
        <v>31.83</v>
      </c>
      <c r="M4371" s="1061">
        <v>31.83</v>
      </c>
      <c r="N4371" s="1061">
        <v>31.83</v>
      </c>
      <c r="O4371" s="1061">
        <v>31.83</v>
      </c>
      <c r="P4371" s="1061">
        <v>31.83</v>
      </c>
      <c r="Q4371" s="1061">
        <v>31.83</v>
      </c>
      <c r="R4371" s="1061">
        <v>31.83</v>
      </c>
      <c r="S4371" s="1061">
        <v>31.83</v>
      </c>
      <c r="T4371" s="1061">
        <v>31.83</v>
      </c>
      <c r="U4371" s="1061">
        <v>31.83</v>
      </c>
      <c r="V4371" s="1061">
        <v>31.83</v>
      </c>
      <c r="W4371" s="1061">
        <v>31.83</v>
      </c>
    </row>
    <row r="4372" spans="1:23">
      <c r="A4372" s="908"/>
      <c r="B4372" s="1061" t="s">
        <v>234</v>
      </c>
      <c r="C4372" s="1061" t="s">
        <v>235</v>
      </c>
      <c r="D4372" s="1061" t="s">
        <v>4936</v>
      </c>
      <c r="E4372" s="1061" t="s">
        <v>6560</v>
      </c>
      <c r="F4372" s="1061" t="s">
        <v>4939</v>
      </c>
      <c r="G4372" s="1061" t="s">
        <v>1739</v>
      </c>
      <c r="H4372" s="1061" t="s">
        <v>129</v>
      </c>
      <c r="I4372" s="1061" t="s">
        <v>21</v>
      </c>
      <c r="J4372" s="1061" t="s">
        <v>7975</v>
      </c>
      <c r="K4372" s="1061" t="s">
        <v>14849</v>
      </c>
      <c r="L4372" s="1061">
        <v>23</v>
      </c>
      <c r="M4372" s="1061">
        <v>23</v>
      </c>
      <c r="N4372" s="1061">
        <v>23</v>
      </c>
      <c r="O4372" s="1061">
        <v>23</v>
      </c>
      <c r="P4372" s="1061">
        <v>23</v>
      </c>
      <c r="Q4372" s="1061">
        <v>23</v>
      </c>
      <c r="R4372" s="1061">
        <v>23</v>
      </c>
      <c r="S4372" s="1061">
        <v>23</v>
      </c>
      <c r="T4372" s="1061">
        <v>23</v>
      </c>
      <c r="U4372" s="1061">
        <v>23</v>
      </c>
      <c r="V4372" s="1061">
        <v>23</v>
      </c>
      <c r="W4372" s="1061">
        <v>23</v>
      </c>
    </row>
    <row r="4373" spans="1:23">
      <c r="A4373" s="908"/>
      <c r="B4373" s="1061" t="s">
        <v>234</v>
      </c>
      <c r="C4373" s="1061" t="s">
        <v>235</v>
      </c>
      <c r="D4373" s="1061" t="s">
        <v>4936</v>
      </c>
      <c r="E4373" s="1061" t="s">
        <v>6561</v>
      </c>
      <c r="F4373" s="1061" t="s">
        <v>4938</v>
      </c>
      <c r="G4373" s="1061" t="s">
        <v>1739</v>
      </c>
      <c r="H4373" s="1061" t="s">
        <v>129</v>
      </c>
      <c r="I4373" s="1061" t="s">
        <v>21</v>
      </c>
      <c r="J4373" s="1061" t="s">
        <v>7975</v>
      </c>
      <c r="K4373" s="1061" t="s">
        <v>14849</v>
      </c>
      <c r="L4373" s="1061">
        <v>18.600000000000001</v>
      </c>
      <c r="M4373" s="1061">
        <v>18.600000000000001</v>
      </c>
      <c r="N4373" s="1061">
        <v>18.600000000000001</v>
      </c>
      <c r="O4373" s="1061">
        <v>18.600000000000001</v>
      </c>
      <c r="P4373" s="1061">
        <v>18.600000000000001</v>
      </c>
      <c r="Q4373" s="1061">
        <v>18.600000000000001</v>
      </c>
      <c r="R4373" s="1061">
        <v>18.600000000000001</v>
      </c>
      <c r="S4373" s="1061">
        <v>18.600000000000001</v>
      </c>
      <c r="T4373" s="1061">
        <v>18.600000000000001</v>
      </c>
      <c r="U4373" s="1061">
        <v>18.600000000000001</v>
      </c>
      <c r="V4373" s="1061">
        <v>18.600000000000001</v>
      </c>
      <c r="W4373" s="1061">
        <v>18.600000000000001</v>
      </c>
    </row>
    <row r="4374" spans="1:23">
      <c r="A4374" s="908"/>
      <c r="B4374" s="1061" t="s">
        <v>234</v>
      </c>
      <c r="C4374" s="1061" t="s">
        <v>235</v>
      </c>
      <c r="D4374" s="1061" t="s">
        <v>4632</v>
      </c>
      <c r="E4374" s="1061" t="s">
        <v>14606</v>
      </c>
      <c r="F4374" s="1061" t="s">
        <v>6111</v>
      </c>
      <c r="G4374" s="1061" t="s">
        <v>1739</v>
      </c>
      <c r="H4374" s="1061" t="s">
        <v>129</v>
      </c>
      <c r="I4374" s="1061" t="s">
        <v>21</v>
      </c>
      <c r="J4374" s="1061" t="s">
        <v>7975</v>
      </c>
      <c r="K4374" s="1061" t="s">
        <v>14849</v>
      </c>
      <c r="L4374" s="1061">
        <v>41.4</v>
      </c>
      <c r="M4374" s="1061">
        <v>41.4</v>
      </c>
      <c r="N4374" s="1061">
        <v>41.4</v>
      </c>
      <c r="O4374" s="1061">
        <v>41.4</v>
      </c>
      <c r="P4374" s="1061">
        <v>41.4</v>
      </c>
      <c r="Q4374" s="1061">
        <v>41.4</v>
      </c>
      <c r="R4374" s="1061">
        <v>41.4</v>
      </c>
      <c r="S4374" s="1061">
        <v>41.4</v>
      </c>
      <c r="T4374" s="1061">
        <v>41.4</v>
      </c>
      <c r="U4374" s="1061">
        <v>41.4</v>
      </c>
      <c r="V4374" s="1061">
        <v>41.4</v>
      </c>
      <c r="W4374" s="1061">
        <v>41.4</v>
      </c>
    </row>
    <row r="4375" spans="1:23">
      <c r="A4375" s="908"/>
      <c r="B4375" s="1061" t="s">
        <v>234</v>
      </c>
      <c r="C4375" s="1061" t="s">
        <v>235</v>
      </c>
      <c r="D4375" s="1061" t="s">
        <v>4936</v>
      </c>
      <c r="E4375" s="1061" t="s">
        <v>14475</v>
      </c>
      <c r="F4375" s="1061" t="s">
        <v>4937</v>
      </c>
      <c r="G4375" s="1061" t="s">
        <v>1739</v>
      </c>
      <c r="H4375" s="1061" t="s">
        <v>129</v>
      </c>
      <c r="I4375" s="1061" t="s">
        <v>21</v>
      </c>
      <c r="J4375" s="1061" t="s">
        <v>7975</v>
      </c>
      <c r="K4375" s="1061" t="s">
        <v>14849</v>
      </c>
      <c r="L4375" s="1061">
        <v>13.44</v>
      </c>
      <c r="M4375" s="1061">
        <v>13.44</v>
      </c>
      <c r="N4375" s="1061">
        <v>13.44</v>
      </c>
      <c r="O4375" s="1061">
        <v>13.44</v>
      </c>
      <c r="P4375" s="1061">
        <v>13.44</v>
      </c>
      <c r="Q4375" s="1061">
        <v>13.44</v>
      </c>
      <c r="R4375" s="1061">
        <v>13.44</v>
      </c>
      <c r="S4375" s="1061">
        <v>13.44</v>
      </c>
      <c r="T4375" s="1061">
        <v>13.44</v>
      </c>
      <c r="U4375" s="1061">
        <v>13.44</v>
      </c>
      <c r="V4375" s="1061">
        <v>13.44</v>
      </c>
      <c r="W4375" s="1061">
        <v>13.44</v>
      </c>
    </row>
    <row r="4376" spans="1:23">
      <c r="A4376" s="908"/>
      <c r="B4376" s="1061" t="s">
        <v>234</v>
      </c>
      <c r="C4376" s="1061" t="s">
        <v>235</v>
      </c>
      <c r="D4376" s="1061" t="s">
        <v>4936</v>
      </c>
      <c r="E4376" s="1061" t="s">
        <v>14182</v>
      </c>
      <c r="F4376" s="1061" t="s">
        <v>4939</v>
      </c>
      <c r="G4376" s="1061" t="s">
        <v>1739</v>
      </c>
      <c r="H4376" s="1061" t="s">
        <v>129</v>
      </c>
      <c r="I4376" s="1061" t="s">
        <v>21</v>
      </c>
      <c r="J4376" s="1061" t="s">
        <v>7975</v>
      </c>
      <c r="K4376" s="1061" t="s">
        <v>14849</v>
      </c>
      <c r="L4376" s="1061">
        <v>41.4</v>
      </c>
      <c r="M4376" s="1061">
        <v>41.4</v>
      </c>
      <c r="N4376" s="1061">
        <v>41.4</v>
      </c>
      <c r="O4376" s="1061">
        <v>41.4</v>
      </c>
      <c r="P4376" s="1061">
        <v>41.4</v>
      </c>
      <c r="Q4376" s="1061">
        <v>41.4</v>
      </c>
      <c r="R4376" s="1061">
        <v>41.4</v>
      </c>
      <c r="S4376" s="1061">
        <v>41.4</v>
      </c>
      <c r="T4376" s="1061">
        <v>41.4</v>
      </c>
      <c r="U4376" s="1061">
        <v>41.4</v>
      </c>
      <c r="V4376" s="1061">
        <v>41.4</v>
      </c>
      <c r="W4376" s="1061">
        <v>41.4</v>
      </c>
    </row>
    <row r="4377" spans="1:23">
      <c r="A4377" s="908"/>
      <c r="B4377" s="1061" t="s">
        <v>234</v>
      </c>
      <c r="C4377" s="1061" t="s">
        <v>235</v>
      </c>
      <c r="D4377" s="1061" t="s">
        <v>4936</v>
      </c>
      <c r="E4377" s="1061" t="s">
        <v>14183</v>
      </c>
      <c r="F4377" s="1061" t="s">
        <v>4939</v>
      </c>
      <c r="G4377" s="1061" t="s">
        <v>1739</v>
      </c>
      <c r="H4377" s="1061" t="s">
        <v>129</v>
      </c>
      <c r="I4377" s="1061" t="s">
        <v>21</v>
      </c>
      <c r="J4377" s="1061" t="s">
        <v>7975</v>
      </c>
      <c r="K4377" s="1061" t="s">
        <v>14849</v>
      </c>
      <c r="L4377" s="1061">
        <v>41.4</v>
      </c>
      <c r="M4377" s="1061">
        <v>41.4</v>
      </c>
      <c r="N4377" s="1061">
        <v>41.4</v>
      </c>
      <c r="O4377" s="1061">
        <v>41.4</v>
      </c>
      <c r="P4377" s="1061">
        <v>41.4</v>
      </c>
      <c r="Q4377" s="1061">
        <v>41.4</v>
      </c>
      <c r="R4377" s="1061">
        <v>41.4</v>
      </c>
      <c r="S4377" s="1061">
        <v>41.4</v>
      </c>
      <c r="T4377" s="1061">
        <v>41.4</v>
      </c>
      <c r="U4377" s="1061">
        <v>41.4</v>
      </c>
      <c r="V4377" s="1061">
        <v>41.4</v>
      </c>
      <c r="W4377" s="1061">
        <v>41.4</v>
      </c>
    </row>
    <row r="4378" spans="1:23">
      <c r="A4378" s="908"/>
      <c r="B4378" s="1061" t="s">
        <v>234</v>
      </c>
      <c r="C4378" s="1061" t="s">
        <v>235</v>
      </c>
      <c r="D4378" s="1061" t="s">
        <v>4936</v>
      </c>
      <c r="E4378" s="1061" t="s">
        <v>14184</v>
      </c>
      <c r="F4378" s="1061" t="s">
        <v>4937</v>
      </c>
      <c r="G4378" s="1061" t="s">
        <v>1739</v>
      </c>
      <c r="H4378" s="1061" t="s">
        <v>129</v>
      </c>
      <c r="I4378" s="1061" t="s">
        <v>21</v>
      </c>
      <c r="J4378" s="1061" t="s">
        <v>7975</v>
      </c>
      <c r="K4378" s="1061" t="s">
        <v>14849</v>
      </c>
      <c r="L4378" s="1061">
        <v>41.4</v>
      </c>
      <c r="M4378" s="1061">
        <v>41.4</v>
      </c>
      <c r="N4378" s="1061">
        <v>41.4</v>
      </c>
      <c r="O4378" s="1061">
        <v>41.4</v>
      </c>
      <c r="P4378" s="1061">
        <v>41.4</v>
      </c>
      <c r="Q4378" s="1061">
        <v>41.4</v>
      </c>
      <c r="R4378" s="1061">
        <v>41.4</v>
      </c>
      <c r="S4378" s="1061">
        <v>41.4</v>
      </c>
      <c r="T4378" s="1061">
        <v>41.4</v>
      </c>
      <c r="U4378" s="1061">
        <v>41.4</v>
      </c>
      <c r="V4378" s="1061">
        <v>41.4</v>
      </c>
      <c r="W4378" s="1061">
        <v>41.4</v>
      </c>
    </row>
    <row r="4379" spans="1:23">
      <c r="A4379" s="908"/>
      <c r="B4379" s="1061" t="s">
        <v>234</v>
      </c>
      <c r="C4379" s="1061" t="s">
        <v>235</v>
      </c>
      <c r="D4379" s="1061" t="s">
        <v>4936</v>
      </c>
      <c r="E4379" s="1061" t="s">
        <v>14185</v>
      </c>
      <c r="F4379" s="1061" t="s">
        <v>6097</v>
      </c>
      <c r="G4379" s="1061" t="s">
        <v>1739</v>
      </c>
      <c r="H4379" s="1061" t="s">
        <v>129</v>
      </c>
      <c r="I4379" s="1061" t="s">
        <v>21</v>
      </c>
      <c r="J4379" s="1061" t="s">
        <v>7975</v>
      </c>
      <c r="K4379" s="1061" t="s">
        <v>14849</v>
      </c>
      <c r="L4379" s="1061">
        <v>51.55</v>
      </c>
      <c r="M4379" s="1061">
        <v>51.55</v>
      </c>
      <c r="N4379" s="1061">
        <v>51.55</v>
      </c>
      <c r="O4379" s="1061">
        <v>51.55</v>
      </c>
      <c r="P4379" s="1061">
        <v>51.55</v>
      </c>
      <c r="Q4379" s="1061">
        <v>51.55</v>
      </c>
      <c r="R4379" s="1061">
        <v>51.55</v>
      </c>
      <c r="S4379" s="1061">
        <v>51.55</v>
      </c>
      <c r="T4379" s="1061">
        <v>51.55</v>
      </c>
      <c r="U4379" s="1061">
        <v>51.55</v>
      </c>
      <c r="V4379" s="1061">
        <v>51.55</v>
      </c>
      <c r="W4379" s="1061">
        <v>51.55</v>
      </c>
    </row>
    <row r="4380" spans="1:23">
      <c r="A4380" s="908"/>
      <c r="B4380" s="1061" t="s">
        <v>234</v>
      </c>
      <c r="C4380" s="1061" t="s">
        <v>235</v>
      </c>
      <c r="D4380" s="1061" t="s">
        <v>4936</v>
      </c>
      <c r="E4380" s="1061" t="s">
        <v>14476</v>
      </c>
      <c r="F4380" s="1061" t="s">
        <v>4939</v>
      </c>
      <c r="G4380" s="1061" t="s">
        <v>1739</v>
      </c>
      <c r="H4380" s="1061" t="s">
        <v>129</v>
      </c>
      <c r="I4380" s="1061" t="s">
        <v>21</v>
      </c>
      <c r="J4380" s="1061" t="s">
        <v>7975</v>
      </c>
      <c r="K4380" s="1061" t="s">
        <v>14849</v>
      </c>
      <c r="L4380" s="1061">
        <v>43.12</v>
      </c>
      <c r="M4380" s="1061">
        <v>43.12</v>
      </c>
      <c r="N4380" s="1061">
        <v>43.12</v>
      </c>
      <c r="O4380" s="1061">
        <v>43.12</v>
      </c>
      <c r="P4380" s="1061">
        <v>43.12</v>
      </c>
      <c r="Q4380" s="1061">
        <v>43.12</v>
      </c>
      <c r="R4380" s="1061">
        <v>43.12</v>
      </c>
      <c r="S4380" s="1061">
        <v>43.12</v>
      </c>
      <c r="T4380" s="1061">
        <v>43.12</v>
      </c>
      <c r="U4380" s="1061">
        <v>43.12</v>
      </c>
      <c r="V4380" s="1061">
        <v>43.12</v>
      </c>
      <c r="W4380" s="1061">
        <v>43.12</v>
      </c>
    </row>
    <row r="4381" spans="1:23">
      <c r="A4381" s="908"/>
      <c r="B4381" s="1061" t="s">
        <v>234</v>
      </c>
      <c r="C4381" s="1061" t="s">
        <v>235</v>
      </c>
      <c r="D4381" s="1061" t="s">
        <v>4936</v>
      </c>
      <c r="E4381" s="1061" t="s">
        <v>14477</v>
      </c>
      <c r="F4381" s="1061" t="s">
        <v>4938</v>
      </c>
      <c r="G4381" s="1061" t="s">
        <v>1739</v>
      </c>
      <c r="H4381" s="1061" t="s">
        <v>129</v>
      </c>
      <c r="I4381" s="1061" t="s">
        <v>21</v>
      </c>
      <c r="J4381" s="1061" t="s">
        <v>7975</v>
      </c>
      <c r="K4381" s="1061" t="s">
        <v>14849</v>
      </c>
      <c r="L4381" s="1061">
        <v>23.72</v>
      </c>
      <c r="M4381" s="1061">
        <v>23.72</v>
      </c>
      <c r="N4381" s="1061">
        <v>23.72</v>
      </c>
      <c r="O4381" s="1061">
        <v>23.72</v>
      </c>
      <c r="P4381" s="1061">
        <v>23.72</v>
      </c>
      <c r="Q4381" s="1061">
        <v>23.72</v>
      </c>
      <c r="R4381" s="1061">
        <v>23.72</v>
      </c>
      <c r="S4381" s="1061">
        <v>23.72</v>
      </c>
      <c r="T4381" s="1061">
        <v>23.72</v>
      </c>
      <c r="U4381" s="1061">
        <v>23.72</v>
      </c>
      <c r="V4381" s="1061">
        <v>23.72</v>
      </c>
      <c r="W4381" s="1061">
        <v>23.72</v>
      </c>
    </row>
    <row r="4382" spans="1:23">
      <c r="A4382" s="908"/>
      <c r="B4382" s="1061" t="s">
        <v>234</v>
      </c>
      <c r="C4382" s="1061" t="s">
        <v>235</v>
      </c>
      <c r="D4382" s="1061" t="s">
        <v>4936</v>
      </c>
      <c r="E4382" s="1061" t="s">
        <v>14186</v>
      </c>
      <c r="F4382" s="1061" t="s">
        <v>4939</v>
      </c>
      <c r="G4382" s="1061" t="s">
        <v>1739</v>
      </c>
      <c r="H4382" s="1061" t="s">
        <v>129</v>
      </c>
      <c r="I4382" s="1061" t="s">
        <v>21</v>
      </c>
      <c r="J4382" s="1061" t="s">
        <v>7975</v>
      </c>
      <c r="K4382" s="1061" t="s">
        <v>14849</v>
      </c>
      <c r="L4382" s="1061">
        <v>43.12</v>
      </c>
      <c r="M4382" s="1061">
        <v>43.12</v>
      </c>
      <c r="N4382" s="1061">
        <v>43.12</v>
      </c>
      <c r="O4382" s="1061">
        <v>43.12</v>
      </c>
      <c r="P4382" s="1061">
        <v>43.12</v>
      </c>
      <c r="Q4382" s="1061">
        <v>43.12</v>
      </c>
      <c r="R4382" s="1061">
        <v>43.12</v>
      </c>
      <c r="S4382" s="1061">
        <v>43.12</v>
      </c>
      <c r="T4382" s="1061">
        <v>43.12</v>
      </c>
      <c r="U4382" s="1061">
        <v>43.12</v>
      </c>
      <c r="V4382" s="1061">
        <v>43.12</v>
      </c>
      <c r="W4382" s="1061">
        <v>43.12</v>
      </c>
    </row>
    <row r="4383" spans="1:23">
      <c r="A4383" s="908"/>
      <c r="B4383" s="1061" t="s">
        <v>234</v>
      </c>
      <c r="C4383" s="1061" t="s">
        <v>235</v>
      </c>
      <c r="D4383" s="1061" t="s">
        <v>4936</v>
      </c>
      <c r="E4383" s="1061" t="s">
        <v>13703</v>
      </c>
      <c r="F4383" s="1061" t="s">
        <v>6099</v>
      </c>
      <c r="G4383" s="1061" t="s">
        <v>1739</v>
      </c>
      <c r="H4383" s="1061" t="s">
        <v>129</v>
      </c>
      <c r="I4383" s="1061" t="s">
        <v>21</v>
      </c>
      <c r="J4383" s="1061" t="s">
        <v>7975</v>
      </c>
      <c r="K4383" s="1061" t="s">
        <v>14849</v>
      </c>
      <c r="L4383" s="1061">
        <v>59.49</v>
      </c>
      <c r="M4383" s="1061">
        <v>59.49</v>
      </c>
      <c r="N4383" s="1061">
        <v>59.49</v>
      </c>
      <c r="O4383" s="1061">
        <v>59.49</v>
      </c>
      <c r="P4383" s="1061">
        <v>59.49</v>
      </c>
      <c r="Q4383" s="1061">
        <v>59.49</v>
      </c>
      <c r="R4383" s="1061">
        <v>59.49</v>
      </c>
      <c r="S4383" s="1061">
        <v>59.49</v>
      </c>
      <c r="T4383" s="1061">
        <v>59.49</v>
      </c>
      <c r="U4383" s="1061">
        <v>59.49</v>
      </c>
      <c r="V4383" s="1061">
        <v>59.49</v>
      </c>
      <c r="W4383" s="1061">
        <v>59.49</v>
      </c>
    </row>
    <row r="4384" spans="1:23">
      <c r="A4384" s="908"/>
      <c r="B4384" s="1061" t="s">
        <v>234</v>
      </c>
      <c r="C4384" s="1061" t="s">
        <v>235</v>
      </c>
      <c r="D4384" s="1061" t="s">
        <v>4936</v>
      </c>
      <c r="E4384" s="1061" t="s">
        <v>14187</v>
      </c>
      <c r="F4384" s="1061" t="s">
        <v>4938</v>
      </c>
      <c r="G4384" s="1061" t="s">
        <v>1739</v>
      </c>
      <c r="H4384" s="1061" t="s">
        <v>129</v>
      </c>
      <c r="I4384" s="1061" t="s">
        <v>21</v>
      </c>
      <c r="J4384" s="1061" t="s">
        <v>7975</v>
      </c>
      <c r="K4384" s="1061" t="s">
        <v>14849</v>
      </c>
      <c r="L4384" s="1061">
        <v>23.72</v>
      </c>
      <c r="M4384" s="1061">
        <v>23.72</v>
      </c>
      <c r="N4384" s="1061">
        <v>23.72</v>
      </c>
      <c r="O4384" s="1061">
        <v>23.72</v>
      </c>
      <c r="P4384" s="1061">
        <v>23.72</v>
      </c>
      <c r="Q4384" s="1061">
        <v>23.72</v>
      </c>
      <c r="R4384" s="1061">
        <v>23.72</v>
      </c>
      <c r="S4384" s="1061">
        <v>23.72</v>
      </c>
      <c r="T4384" s="1061">
        <v>23.72</v>
      </c>
      <c r="U4384" s="1061">
        <v>23.72</v>
      </c>
      <c r="V4384" s="1061">
        <v>23.72</v>
      </c>
      <c r="W4384" s="1061">
        <v>23.72</v>
      </c>
    </row>
    <row r="4385" spans="1:23">
      <c r="A4385" s="908"/>
      <c r="B4385" s="1061" t="s">
        <v>234</v>
      </c>
      <c r="C4385" s="1061" t="s">
        <v>235</v>
      </c>
      <c r="D4385" s="1061" t="s">
        <v>4995</v>
      </c>
      <c r="E4385" s="1061" t="s">
        <v>12290</v>
      </c>
      <c r="F4385" s="1061" t="s">
        <v>5090</v>
      </c>
      <c r="G4385" s="1061" t="s">
        <v>1739</v>
      </c>
      <c r="H4385" s="1061" t="s">
        <v>129</v>
      </c>
      <c r="I4385" s="1061" t="s">
        <v>21</v>
      </c>
      <c r="J4385" s="1061" t="s">
        <v>7975</v>
      </c>
      <c r="K4385" s="1061" t="s">
        <v>14849</v>
      </c>
      <c r="L4385" s="1061">
        <v>33.659999999999997</v>
      </c>
      <c r="M4385" s="1061">
        <v>33.659999999999997</v>
      </c>
      <c r="N4385" s="1061">
        <v>33.659999999999997</v>
      </c>
      <c r="O4385" s="1061">
        <v>33.659999999999997</v>
      </c>
      <c r="P4385" s="1061">
        <v>33.659999999999997</v>
      </c>
      <c r="Q4385" s="1061">
        <v>33.659999999999997</v>
      </c>
      <c r="R4385" s="1061">
        <v>33.659999999999997</v>
      </c>
      <c r="S4385" s="1061">
        <v>33.659999999999997</v>
      </c>
      <c r="T4385" s="1061">
        <v>33.659999999999997</v>
      </c>
      <c r="U4385" s="1061">
        <v>33.659999999999997</v>
      </c>
      <c r="V4385" s="1061">
        <v>33.659999999999997</v>
      </c>
      <c r="W4385" s="1061">
        <v>33.659999999999997</v>
      </c>
    </row>
    <row r="4386" spans="1:23">
      <c r="A4386" s="908"/>
      <c r="B4386" s="1061" t="s">
        <v>234</v>
      </c>
      <c r="C4386" s="1061" t="s">
        <v>235</v>
      </c>
      <c r="D4386" s="1061" t="s">
        <v>4936</v>
      </c>
      <c r="E4386" s="1061" t="s">
        <v>9669</v>
      </c>
      <c r="F4386" s="1061" t="s">
        <v>6096</v>
      </c>
      <c r="G4386" s="1061" t="s">
        <v>1739</v>
      </c>
      <c r="H4386" s="1061" t="s">
        <v>129</v>
      </c>
      <c r="I4386" s="1061" t="s">
        <v>21</v>
      </c>
      <c r="J4386" s="1061" t="s">
        <v>7975</v>
      </c>
      <c r="K4386" s="1061" t="s">
        <v>14849</v>
      </c>
      <c r="L4386" s="1061">
        <v>36.619999999999997</v>
      </c>
      <c r="M4386" s="1061">
        <v>36.619999999999997</v>
      </c>
      <c r="N4386" s="1061">
        <v>36.619999999999997</v>
      </c>
      <c r="O4386" s="1061">
        <v>36.619999999999997</v>
      </c>
      <c r="P4386" s="1061">
        <v>36.619999999999997</v>
      </c>
      <c r="Q4386" s="1061">
        <v>36.619999999999997</v>
      </c>
      <c r="R4386" s="1061">
        <v>36.619999999999997</v>
      </c>
      <c r="S4386" s="1061">
        <v>36.619999999999997</v>
      </c>
      <c r="T4386" s="1061">
        <v>36.619999999999997</v>
      </c>
      <c r="U4386" s="1061">
        <v>36.619999999999997</v>
      </c>
      <c r="V4386" s="1061">
        <v>36.619999999999997</v>
      </c>
      <c r="W4386" s="1061">
        <v>36.619999999999997</v>
      </c>
    </row>
    <row r="4387" spans="1:23">
      <c r="A4387" s="908"/>
      <c r="B4387" s="1061" t="s">
        <v>234</v>
      </c>
      <c r="C4387" s="1061" t="s">
        <v>235</v>
      </c>
      <c r="D4387" s="1061" t="s">
        <v>4936</v>
      </c>
      <c r="E4387" s="1061" t="s">
        <v>9670</v>
      </c>
      <c r="F4387" s="1061" t="s">
        <v>6099</v>
      </c>
      <c r="G4387" s="1061" t="s">
        <v>1739</v>
      </c>
      <c r="H4387" s="1061" t="s">
        <v>129</v>
      </c>
      <c r="I4387" s="1061" t="s">
        <v>21</v>
      </c>
      <c r="J4387" s="1061" t="s">
        <v>7975</v>
      </c>
      <c r="K4387" s="1061" t="s">
        <v>14849</v>
      </c>
      <c r="L4387" s="1061">
        <v>36.619999999999997</v>
      </c>
      <c r="M4387" s="1061">
        <v>36.619999999999997</v>
      </c>
      <c r="N4387" s="1061">
        <v>36.619999999999997</v>
      </c>
      <c r="O4387" s="1061">
        <v>36.619999999999997</v>
      </c>
      <c r="P4387" s="1061">
        <v>36.619999999999997</v>
      </c>
      <c r="Q4387" s="1061">
        <v>36.619999999999997</v>
      </c>
      <c r="R4387" s="1061">
        <v>36.619999999999997</v>
      </c>
      <c r="S4387" s="1061">
        <v>36.619999999999997</v>
      </c>
      <c r="T4387" s="1061">
        <v>36.619999999999997</v>
      </c>
      <c r="U4387" s="1061">
        <v>36.619999999999997</v>
      </c>
      <c r="V4387" s="1061">
        <v>36.619999999999997</v>
      </c>
      <c r="W4387" s="1061">
        <v>36.619999999999997</v>
      </c>
    </row>
    <row r="4388" spans="1:23">
      <c r="A4388" s="908"/>
      <c r="B4388" s="1061" t="s">
        <v>234</v>
      </c>
      <c r="C4388" s="1061" t="s">
        <v>235</v>
      </c>
      <c r="D4388" s="1061" t="s">
        <v>4936</v>
      </c>
      <c r="E4388" s="1061" t="s">
        <v>9671</v>
      </c>
      <c r="F4388" s="1061" t="s">
        <v>4937</v>
      </c>
      <c r="G4388" s="1061" t="s">
        <v>1739</v>
      </c>
      <c r="H4388" s="1061" t="s">
        <v>129</v>
      </c>
      <c r="I4388" s="1061" t="s">
        <v>21</v>
      </c>
      <c r="J4388" s="1061" t="s">
        <v>7975</v>
      </c>
      <c r="K4388" s="1061" t="s">
        <v>14849</v>
      </c>
      <c r="L4388" s="1061">
        <v>42.9</v>
      </c>
      <c r="M4388" s="1061">
        <v>42.9</v>
      </c>
      <c r="N4388" s="1061">
        <v>42.9</v>
      </c>
      <c r="O4388" s="1061">
        <v>42.9</v>
      </c>
      <c r="P4388" s="1061">
        <v>42.9</v>
      </c>
      <c r="Q4388" s="1061">
        <v>42.9</v>
      </c>
      <c r="R4388" s="1061">
        <v>42.9</v>
      </c>
      <c r="S4388" s="1061">
        <v>42.9</v>
      </c>
      <c r="T4388" s="1061">
        <v>42.9</v>
      </c>
      <c r="U4388" s="1061">
        <v>42.9</v>
      </c>
      <c r="V4388" s="1061">
        <v>42.9</v>
      </c>
      <c r="W4388" s="1061">
        <v>42.9</v>
      </c>
    </row>
    <row r="4389" spans="1:23">
      <c r="A4389" s="908"/>
      <c r="B4389" s="1061" t="s">
        <v>234</v>
      </c>
      <c r="C4389" s="1061" t="s">
        <v>235</v>
      </c>
      <c r="D4389" s="1061" t="s">
        <v>4936</v>
      </c>
      <c r="E4389" s="1061" t="s">
        <v>9672</v>
      </c>
      <c r="F4389" s="1061" t="s">
        <v>4938</v>
      </c>
      <c r="G4389" s="1061" t="s">
        <v>1739</v>
      </c>
      <c r="H4389" s="1061" t="s">
        <v>129</v>
      </c>
      <c r="I4389" s="1061" t="s">
        <v>21</v>
      </c>
      <c r="J4389" s="1061" t="s">
        <v>7975</v>
      </c>
      <c r="K4389" s="1061" t="s">
        <v>14849</v>
      </c>
      <c r="L4389" s="1061">
        <v>49.15</v>
      </c>
      <c r="M4389" s="1061">
        <v>49.15</v>
      </c>
      <c r="N4389" s="1061">
        <v>49.15</v>
      </c>
      <c r="O4389" s="1061">
        <v>49.15</v>
      </c>
      <c r="P4389" s="1061">
        <v>49.15</v>
      </c>
      <c r="Q4389" s="1061">
        <v>49.15</v>
      </c>
      <c r="R4389" s="1061">
        <v>49.15</v>
      </c>
      <c r="S4389" s="1061">
        <v>49.15</v>
      </c>
      <c r="T4389" s="1061">
        <v>49.15</v>
      </c>
      <c r="U4389" s="1061">
        <v>49.15</v>
      </c>
      <c r="V4389" s="1061">
        <v>49.15</v>
      </c>
      <c r="W4389" s="1061">
        <v>49.15</v>
      </c>
    </row>
    <row r="4390" spans="1:23">
      <c r="A4390" s="908"/>
      <c r="B4390" s="1061" t="s">
        <v>234</v>
      </c>
      <c r="C4390" s="1061" t="s">
        <v>235</v>
      </c>
      <c r="D4390" s="1061" t="s">
        <v>4936</v>
      </c>
      <c r="E4390" s="1061" t="s">
        <v>14188</v>
      </c>
      <c r="F4390" s="1061" t="s">
        <v>4939</v>
      </c>
      <c r="G4390" s="1061" t="s">
        <v>1739</v>
      </c>
      <c r="H4390" s="1061" t="s">
        <v>129</v>
      </c>
      <c r="I4390" s="1061" t="s">
        <v>21</v>
      </c>
      <c r="J4390" s="1061" t="s">
        <v>7975</v>
      </c>
      <c r="K4390" s="1061" t="s">
        <v>14849</v>
      </c>
      <c r="L4390" s="1061">
        <v>41.4</v>
      </c>
      <c r="M4390" s="1061">
        <v>41.4</v>
      </c>
      <c r="N4390" s="1061">
        <v>41.4</v>
      </c>
      <c r="O4390" s="1061">
        <v>41.4</v>
      </c>
      <c r="P4390" s="1061">
        <v>41.4</v>
      </c>
      <c r="Q4390" s="1061">
        <v>41.4</v>
      </c>
      <c r="R4390" s="1061">
        <v>41.4</v>
      </c>
      <c r="S4390" s="1061">
        <v>41.4</v>
      </c>
      <c r="T4390" s="1061">
        <v>41.4</v>
      </c>
      <c r="U4390" s="1061">
        <v>41.4</v>
      </c>
      <c r="V4390" s="1061">
        <v>41.4</v>
      </c>
      <c r="W4390" s="1061">
        <v>41.4</v>
      </c>
    </row>
    <row r="4391" spans="1:23">
      <c r="A4391" s="908"/>
      <c r="B4391" s="1061" t="s">
        <v>234</v>
      </c>
      <c r="C4391" s="1061" t="s">
        <v>235</v>
      </c>
      <c r="D4391" s="1061" t="s">
        <v>4936</v>
      </c>
      <c r="E4391" s="1061" t="s">
        <v>14189</v>
      </c>
      <c r="F4391" s="1061" t="s">
        <v>4939</v>
      </c>
      <c r="G4391" s="1061" t="s">
        <v>1739</v>
      </c>
      <c r="H4391" s="1061" t="s">
        <v>129</v>
      </c>
      <c r="I4391" s="1061" t="s">
        <v>21</v>
      </c>
      <c r="J4391" s="1061" t="s">
        <v>7975</v>
      </c>
      <c r="K4391" s="1061" t="s">
        <v>14849</v>
      </c>
      <c r="L4391" s="1061">
        <v>41.4</v>
      </c>
      <c r="M4391" s="1061">
        <v>41.4</v>
      </c>
      <c r="N4391" s="1061">
        <v>41.4</v>
      </c>
      <c r="O4391" s="1061">
        <v>41.4</v>
      </c>
      <c r="P4391" s="1061">
        <v>41.4</v>
      </c>
      <c r="Q4391" s="1061">
        <v>41.4</v>
      </c>
      <c r="R4391" s="1061">
        <v>41.4</v>
      </c>
      <c r="S4391" s="1061">
        <v>41.4</v>
      </c>
      <c r="T4391" s="1061">
        <v>41.4</v>
      </c>
      <c r="U4391" s="1061">
        <v>41.4</v>
      </c>
      <c r="V4391" s="1061">
        <v>41.4</v>
      </c>
      <c r="W4391" s="1061">
        <v>41.4</v>
      </c>
    </row>
    <row r="4392" spans="1:23">
      <c r="A4392" s="908"/>
      <c r="B4392" s="1061" t="s">
        <v>234</v>
      </c>
      <c r="C4392" s="1061" t="s">
        <v>235</v>
      </c>
      <c r="D4392" s="1061" t="s">
        <v>4936</v>
      </c>
      <c r="E4392" s="1061" t="s">
        <v>14190</v>
      </c>
      <c r="F4392" s="1061" t="s">
        <v>4937</v>
      </c>
      <c r="G4392" s="1061" t="s">
        <v>1739</v>
      </c>
      <c r="H4392" s="1061" t="s">
        <v>129</v>
      </c>
      <c r="I4392" s="1061" t="s">
        <v>21</v>
      </c>
      <c r="J4392" s="1061" t="s">
        <v>7975</v>
      </c>
      <c r="K4392" s="1061" t="s">
        <v>14849</v>
      </c>
      <c r="L4392" s="1061">
        <v>41.4</v>
      </c>
      <c r="M4392" s="1061">
        <v>41.4</v>
      </c>
      <c r="N4392" s="1061">
        <v>41.4</v>
      </c>
      <c r="O4392" s="1061">
        <v>41.4</v>
      </c>
      <c r="P4392" s="1061">
        <v>41.4</v>
      </c>
      <c r="Q4392" s="1061">
        <v>41.4</v>
      </c>
      <c r="R4392" s="1061">
        <v>41.4</v>
      </c>
      <c r="S4392" s="1061">
        <v>41.4</v>
      </c>
      <c r="T4392" s="1061">
        <v>41.4</v>
      </c>
      <c r="U4392" s="1061">
        <v>41.4</v>
      </c>
      <c r="V4392" s="1061">
        <v>41.4</v>
      </c>
      <c r="W4392" s="1061">
        <v>41.4</v>
      </c>
    </row>
    <row r="4393" spans="1:23">
      <c r="A4393" s="908"/>
      <c r="B4393" s="1061" t="s">
        <v>234</v>
      </c>
      <c r="C4393" s="1061" t="s">
        <v>235</v>
      </c>
      <c r="D4393" s="1061" t="s">
        <v>4936</v>
      </c>
      <c r="E4393" s="1061" t="s">
        <v>14191</v>
      </c>
      <c r="F4393" s="1061" t="s">
        <v>6097</v>
      </c>
      <c r="G4393" s="1061" t="s">
        <v>1739</v>
      </c>
      <c r="H4393" s="1061" t="s">
        <v>129</v>
      </c>
      <c r="I4393" s="1061" t="s">
        <v>21</v>
      </c>
      <c r="J4393" s="1061" t="s">
        <v>7975</v>
      </c>
      <c r="K4393" s="1061" t="s">
        <v>14849</v>
      </c>
      <c r="L4393" s="1061">
        <v>41.4</v>
      </c>
      <c r="M4393" s="1061">
        <v>41.4</v>
      </c>
      <c r="N4393" s="1061">
        <v>41.4</v>
      </c>
      <c r="O4393" s="1061">
        <v>41.4</v>
      </c>
      <c r="P4393" s="1061">
        <v>41.4</v>
      </c>
      <c r="Q4393" s="1061">
        <v>41.4</v>
      </c>
      <c r="R4393" s="1061">
        <v>41.4</v>
      </c>
      <c r="S4393" s="1061">
        <v>41.4</v>
      </c>
      <c r="T4393" s="1061">
        <v>41.4</v>
      </c>
      <c r="U4393" s="1061">
        <v>41.4</v>
      </c>
      <c r="V4393" s="1061">
        <v>41.4</v>
      </c>
      <c r="W4393" s="1061">
        <v>41.4</v>
      </c>
    </row>
    <row r="4394" spans="1:23">
      <c r="A4394" s="908"/>
      <c r="B4394" s="1061" t="s">
        <v>234</v>
      </c>
      <c r="C4394" s="1061" t="s">
        <v>235</v>
      </c>
      <c r="D4394" s="1061" t="s">
        <v>4936</v>
      </c>
      <c r="E4394" s="1061" t="s">
        <v>6562</v>
      </c>
      <c r="F4394" s="1061" t="s">
        <v>4939</v>
      </c>
      <c r="G4394" s="1061" t="s">
        <v>1739</v>
      </c>
      <c r="H4394" s="1061" t="s">
        <v>129</v>
      </c>
      <c r="I4394" s="1061" t="s">
        <v>21</v>
      </c>
      <c r="J4394" s="1061" t="s">
        <v>7975</v>
      </c>
      <c r="K4394" s="1061" t="s">
        <v>14849</v>
      </c>
      <c r="L4394" s="1061">
        <v>23</v>
      </c>
      <c r="M4394" s="1061">
        <v>23</v>
      </c>
      <c r="N4394" s="1061">
        <v>23</v>
      </c>
      <c r="O4394" s="1061">
        <v>23</v>
      </c>
      <c r="P4394" s="1061">
        <v>23</v>
      </c>
      <c r="Q4394" s="1061">
        <v>23</v>
      </c>
      <c r="R4394" s="1061">
        <v>23</v>
      </c>
      <c r="S4394" s="1061">
        <v>23</v>
      </c>
      <c r="T4394" s="1061">
        <v>23</v>
      </c>
      <c r="U4394" s="1061">
        <v>23</v>
      </c>
      <c r="V4394" s="1061">
        <v>23</v>
      </c>
      <c r="W4394" s="1061">
        <v>23</v>
      </c>
    </row>
    <row r="4395" spans="1:23">
      <c r="A4395" s="908"/>
      <c r="B4395" s="1061" t="s">
        <v>234</v>
      </c>
      <c r="C4395" s="1061" t="s">
        <v>235</v>
      </c>
      <c r="D4395" s="1061" t="s">
        <v>4936</v>
      </c>
      <c r="E4395" s="1061" t="s">
        <v>6563</v>
      </c>
      <c r="F4395" s="1061" t="s">
        <v>4937</v>
      </c>
      <c r="G4395" s="1061" t="s">
        <v>1739</v>
      </c>
      <c r="H4395" s="1061" t="s">
        <v>129</v>
      </c>
      <c r="I4395" s="1061" t="s">
        <v>21</v>
      </c>
      <c r="J4395" s="1061" t="s">
        <v>7975</v>
      </c>
      <c r="K4395" s="1061" t="s">
        <v>14849</v>
      </c>
      <c r="L4395" s="1061">
        <v>12.8</v>
      </c>
      <c r="M4395" s="1061">
        <v>12.8</v>
      </c>
      <c r="N4395" s="1061">
        <v>12.8</v>
      </c>
      <c r="O4395" s="1061">
        <v>12.8</v>
      </c>
      <c r="P4395" s="1061">
        <v>12.8</v>
      </c>
      <c r="Q4395" s="1061">
        <v>12.8</v>
      </c>
      <c r="R4395" s="1061">
        <v>12.8</v>
      </c>
      <c r="S4395" s="1061">
        <v>12.8</v>
      </c>
      <c r="T4395" s="1061">
        <v>12.8</v>
      </c>
      <c r="U4395" s="1061">
        <v>12.8</v>
      </c>
      <c r="V4395" s="1061">
        <v>12.8</v>
      </c>
      <c r="W4395" s="1061">
        <v>12.8</v>
      </c>
    </row>
    <row r="4396" spans="1:23">
      <c r="A4396" s="908"/>
      <c r="B4396" s="1061" t="s">
        <v>234</v>
      </c>
      <c r="C4396" s="1061" t="s">
        <v>235</v>
      </c>
      <c r="D4396" s="1061" t="s">
        <v>4936</v>
      </c>
      <c r="E4396" s="1061" t="s">
        <v>6564</v>
      </c>
      <c r="F4396" s="1061" t="s">
        <v>4937</v>
      </c>
      <c r="G4396" s="1061" t="s">
        <v>1739</v>
      </c>
      <c r="H4396" s="1061" t="s">
        <v>129</v>
      </c>
      <c r="I4396" s="1061" t="s">
        <v>21</v>
      </c>
      <c r="J4396" s="1061" t="s">
        <v>7975</v>
      </c>
      <c r="K4396" s="1061" t="s">
        <v>14849</v>
      </c>
      <c r="L4396" s="1061">
        <v>20.2</v>
      </c>
      <c r="M4396" s="1061">
        <v>20.2</v>
      </c>
      <c r="N4396" s="1061">
        <v>20.2</v>
      </c>
      <c r="O4396" s="1061">
        <v>20.2</v>
      </c>
      <c r="P4396" s="1061">
        <v>20.2</v>
      </c>
      <c r="Q4396" s="1061">
        <v>20.2</v>
      </c>
      <c r="R4396" s="1061">
        <v>20.2</v>
      </c>
      <c r="S4396" s="1061">
        <v>20.2</v>
      </c>
      <c r="T4396" s="1061">
        <v>20.2</v>
      </c>
      <c r="U4396" s="1061">
        <v>20.2</v>
      </c>
      <c r="V4396" s="1061">
        <v>20.2</v>
      </c>
      <c r="W4396" s="1061">
        <v>20.2</v>
      </c>
    </row>
    <row r="4397" spans="1:23">
      <c r="A4397" s="908"/>
      <c r="B4397" s="1061" t="s">
        <v>234</v>
      </c>
      <c r="C4397" s="1061" t="s">
        <v>235</v>
      </c>
      <c r="D4397" s="1061" t="s">
        <v>4384</v>
      </c>
      <c r="E4397" s="1061" t="s">
        <v>6130</v>
      </c>
      <c r="F4397" s="1061" t="s">
        <v>4941</v>
      </c>
      <c r="G4397" s="1061" t="s">
        <v>1739</v>
      </c>
      <c r="H4397" s="1061" t="s">
        <v>129</v>
      </c>
      <c r="I4397" s="1061" t="s">
        <v>21</v>
      </c>
      <c r="J4397" s="1061" t="s">
        <v>7975</v>
      </c>
      <c r="K4397" s="1061" t="s">
        <v>14849</v>
      </c>
      <c r="L4397" s="1061">
        <v>72.239999999999995</v>
      </c>
      <c r="M4397" s="1061">
        <v>72.239999999999995</v>
      </c>
      <c r="N4397" s="1061">
        <v>72.239999999999995</v>
      </c>
      <c r="O4397" s="1061">
        <v>72.239999999999995</v>
      </c>
      <c r="P4397" s="1061">
        <v>72.239999999999995</v>
      </c>
      <c r="Q4397" s="1061">
        <v>72.239999999999995</v>
      </c>
      <c r="R4397" s="1061">
        <v>72.239999999999995</v>
      </c>
      <c r="S4397" s="1061">
        <v>72.239999999999995</v>
      </c>
      <c r="T4397" s="1061">
        <v>72.239999999999995</v>
      </c>
      <c r="U4397" s="1061">
        <v>72.239999999999995</v>
      </c>
      <c r="V4397" s="1061">
        <v>72.239999999999995</v>
      </c>
      <c r="W4397" s="1061">
        <v>72.239999999999995</v>
      </c>
    </row>
    <row r="4398" spans="1:23">
      <c r="A4398" s="908"/>
      <c r="B4398" s="1061" t="s">
        <v>234</v>
      </c>
      <c r="C4398" s="1061" t="s">
        <v>235</v>
      </c>
      <c r="D4398" s="1061" t="s">
        <v>3345</v>
      </c>
      <c r="E4398" s="1061" t="s">
        <v>9673</v>
      </c>
      <c r="F4398" s="1061" t="s">
        <v>3345</v>
      </c>
      <c r="G4398" s="1061" t="s">
        <v>1739</v>
      </c>
      <c r="H4398" s="1061" t="s">
        <v>129</v>
      </c>
      <c r="I4398" s="1061" t="s">
        <v>21</v>
      </c>
      <c r="J4398" s="1061" t="s">
        <v>7975</v>
      </c>
      <c r="K4398" s="1061" t="s">
        <v>14849</v>
      </c>
      <c r="L4398" s="1061">
        <v>49.26</v>
      </c>
      <c r="M4398" s="1061">
        <v>49.26</v>
      </c>
      <c r="N4398" s="1061">
        <v>49.26</v>
      </c>
      <c r="O4398" s="1061">
        <v>49.26</v>
      </c>
      <c r="P4398" s="1061">
        <v>49.26</v>
      </c>
      <c r="Q4398" s="1061">
        <v>49.26</v>
      </c>
      <c r="R4398" s="1061">
        <v>49.26</v>
      </c>
      <c r="S4398" s="1061">
        <v>49.26</v>
      </c>
      <c r="T4398" s="1061">
        <v>49.26</v>
      </c>
      <c r="U4398" s="1061">
        <v>49.26</v>
      </c>
      <c r="V4398" s="1061">
        <v>49.26</v>
      </c>
      <c r="W4398" s="1061">
        <v>49.26</v>
      </c>
    </row>
    <row r="4399" spans="1:23">
      <c r="A4399" s="908"/>
      <c r="B4399" s="1061" t="s">
        <v>234</v>
      </c>
      <c r="C4399" s="1061" t="s">
        <v>235</v>
      </c>
      <c r="D4399" s="1061" t="s">
        <v>4936</v>
      </c>
      <c r="E4399" s="1061" t="s">
        <v>6565</v>
      </c>
      <c r="F4399" s="1061" t="s">
        <v>4938</v>
      </c>
      <c r="G4399" s="1061" t="s">
        <v>1739</v>
      </c>
      <c r="H4399" s="1061" t="s">
        <v>129</v>
      </c>
      <c r="I4399" s="1061" t="s">
        <v>21</v>
      </c>
      <c r="J4399" s="1061" t="s">
        <v>7975</v>
      </c>
      <c r="K4399" s="1061" t="s">
        <v>14849</v>
      </c>
      <c r="L4399" s="1061">
        <v>33.5</v>
      </c>
      <c r="M4399" s="1061">
        <v>33.5</v>
      </c>
      <c r="N4399" s="1061">
        <v>33.5</v>
      </c>
      <c r="O4399" s="1061">
        <v>33.5</v>
      </c>
      <c r="P4399" s="1061">
        <v>33.5</v>
      </c>
      <c r="Q4399" s="1061">
        <v>33.5</v>
      </c>
      <c r="R4399" s="1061">
        <v>33.5</v>
      </c>
      <c r="S4399" s="1061">
        <v>33.5</v>
      </c>
      <c r="T4399" s="1061">
        <v>33.5</v>
      </c>
      <c r="U4399" s="1061">
        <v>33.5</v>
      </c>
      <c r="V4399" s="1061">
        <v>33.5</v>
      </c>
      <c r="W4399" s="1061">
        <v>33.5</v>
      </c>
    </row>
    <row r="4400" spans="1:23">
      <c r="A4400" s="908"/>
      <c r="B4400" s="1061" t="s">
        <v>234</v>
      </c>
      <c r="C4400" s="1061" t="s">
        <v>235</v>
      </c>
      <c r="D4400" s="1061" t="s">
        <v>4936</v>
      </c>
      <c r="E4400" s="1061" t="s">
        <v>9674</v>
      </c>
      <c r="F4400" s="1061" t="s">
        <v>4938</v>
      </c>
      <c r="G4400" s="1061" t="s">
        <v>1739</v>
      </c>
      <c r="H4400" s="1061" t="s">
        <v>129</v>
      </c>
      <c r="I4400" s="1061" t="s">
        <v>21</v>
      </c>
      <c r="J4400" s="1061" t="s">
        <v>7975</v>
      </c>
      <c r="K4400" s="1061" t="s">
        <v>14849</v>
      </c>
      <c r="L4400" s="1061">
        <v>47.83</v>
      </c>
      <c r="M4400" s="1061">
        <v>47.83</v>
      </c>
      <c r="N4400" s="1061">
        <v>47.83</v>
      </c>
      <c r="O4400" s="1061">
        <v>47.83</v>
      </c>
      <c r="P4400" s="1061">
        <v>47.83</v>
      </c>
      <c r="Q4400" s="1061">
        <v>47.83</v>
      </c>
      <c r="R4400" s="1061">
        <v>47.83</v>
      </c>
      <c r="S4400" s="1061">
        <v>47.83</v>
      </c>
      <c r="T4400" s="1061">
        <v>47.83</v>
      </c>
      <c r="U4400" s="1061">
        <v>47.83</v>
      </c>
      <c r="V4400" s="1061">
        <v>47.83</v>
      </c>
      <c r="W4400" s="1061">
        <v>47.83</v>
      </c>
    </row>
    <row r="4401" spans="1:23">
      <c r="A4401" s="908"/>
      <c r="B4401" s="1061" t="s">
        <v>234</v>
      </c>
      <c r="C4401" s="1061" t="s">
        <v>235</v>
      </c>
      <c r="D4401" s="1061" t="s">
        <v>4604</v>
      </c>
      <c r="E4401" s="1061" t="s">
        <v>6131</v>
      </c>
      <c r="F4401" s="1061" t="s">
        <v>4604</v>
      </c>
      <c r="G4401" s="1061" t="s">
        <v>1739</v>
      </c>
      <c r="H4401" s="1061" t="s">
        <v>129</v>
      </c>
      <c r="I4401" s="1061" t="s">
        <v>21</v>
      </c>
      <c r="J4401" s="1061" t="s">
        <v>7975</v>
      </c>
      <c r="K4401" s="1061" t="s">
        <v>14849</v>
      </c>
      <c r="L4401" s="1061">
        <v>76.34</v>
      </c>
      <c r="M4401" s="1061">
        <v>76.34</v>
      </c>
      <c r="N4401" s="1061">
        <v>76.34</v>
      </c>
      <c r="O4401" s="1061">
        <v>76.34</v>
      </c>
      <c r="P4401" s="1061">
        <v>76.34</v>
      </c>
      <c r="Q4401" s="1061">
        <v>76.34</v>
      </c>
      <c r="R4401" s="1061">
        <v>76.34</v>
      </c>
      <c r="S4401" s="1061">
        <v>76.34</v>
      </c>
      <c r="T4401" s="1061">
        <v>76.34</v>
      </c>
      <c r="U4401" s="1061">
        <v>76.34</v>
      </c>
      <c r="V4401" s="1061">
        <v>76.34</v>
      </c>
      <c r="W4401" s="1061">
        <v>76.34</v>
      </c>
    </row>
    <row r="4402" spans="1:23">
      <c r="A4402" s="908"/>
      <c r="B4402" s="1061" t="s">
        <v>234</v>
      </c>
      <c r="C4402" s="1061" t="s">
        <v>235</v>
      </c>
      <c r="D4402" s="1061" t="s">
        <v>4632</v>
      </c>
      <c r="E4402" s="1061" t="s">
        <v>6132</v>
      </c>
      <c r="F4402" s="1061" t="s">
        <v>6111</v>
      </c>
      <c r="G4402" s="1061" t="s">
        <v>1739</v>
      </c>
      <c r="H4402" s="1061" t="s">
        <v>129</v>
      </c>
      <c r="I4402" s="1061" t="s">
        <v>21</v>
      </c>
      <c r="J4402" s="1061" t="s">
        <v>7975</v>
      </c>
      <c r="K4402" s="1061" t="s">
        <v>14849</v>
      </c>
      <c r="L4402" s="1061">
        <v>39.42</v>
      </c>
      <c r="M4402" s="1061">
        <v>39.42</v>
      </c>
      <c r="N4402" s="1061">
        <v>39.42</v>
      </c>
      <c r="O4402" s="1061">
        <v>39.42</v>
      </c>
      <c r="P4402" s="1061">
        <v>39.42</v>
      </c>
      <c r="Q4402" s="1061">
        <v>39.42</v>
      </c>
      <c r="R4402" s="1061">
        <v>39.42</v>
      </c>
      <c r="S4402" s="1061">
        <v>39.42</v>
      </c>
      <c r="T4402" s="1061">
        <v>39.42</v>
      </c>
      <c r="U4402" s="1061">
        <v>39.42</v>
      </c>
      <c r="V4402" s="1061">
        <v>39.42</v>
      </c>
      <c r="W4402" s="1061">
        <v>39.42</v>
      </c>
    </row>
    <row r="4403" spans="1:23">
      <c r="A4403" s="908"/>
      <c r="B4403" s="1061" t="s">
        <v>234</v>
      </c>
      <c r="C4403" s="1061" t="s">
        <v>235</v>
      </c>
      <c r="D4403" s="1061" t="s">
        <v>4970</v>
      </c>
      <c r="E4403" s="1061" t="s">
        <v>6133</v>
      </c>
      <c r="F4403" s="1061" t="s">
        <v>5117</v>
      </c>
      <c r="G4403" s="1061" t="s">
        <v>1739</v>
      </c>
      <c r="H4403" s="1061" t="s">
        <v>129</v>
      </c>
      <c r="I4403" s="1061" t="s">
        <v>21</v>
      </c>
      <c r="J4403" s="1061" t="s">
        <v>7975</v>
      </c>
      <c r="K4403" s="1061" t="s">
        <v>14849</v>
      </c>
      <c r="L4403" s="1061">
        <v>77.989999999999995</v>
      </c>
      <c r="M4403" s="1061">
        <v>77.989999999999995</v>
      </c>
      <c r="N4403" s="1061">
        <v>77.989999999999995</v>
      </c>
      <c r="O4403" s="1061">
        <v>77.989999999999995</v>
      </c>
      <c r="P4403" s="1061">
        <v>77.989999999999995</v>
      </c>
      <c r="Q4403" s="1061">
        <v>77.989999999999995</v>
      </c>
      <c r="R4403" s="1061">
        <v>77.989999999999995</v>
      </c>
      <c r="S4403" s="1061">
        <v>77.989999999999995</v>
      </c>
      <c r="T4403" s="1061">
        <v>77.989999999999995</v>
      </c>
      <c r="U4403" s="1061">
        <v>77.989999999999995</v>
      </c>
      <c r="V4403" s="1061">
        <v>77.989999999999995</v>
      </c>
      <c r="W4403" s="1061">
        <v>77.989999999999995</v>
      </c>
    </row>
    <row r="4404" spans="1:23">
      <c r="A4404" s="908"/>
      <c r="B4404" s="1061" t="s">
        <v>234</v>
      </c>
      <c r="C4404" s="1061" t="s">
        <v>235</v>
      </c>
      <c r="D4404" s="1061" t="s">
        <v>4936</v>
      </c>
      <c r="E4404" s="1061" t="s">
        <v>14192</v>
      </c>
      <c r="F4404" s="1061" t="s">
        <v>6116</v>
      </c>
      <c r="G4404" s="1061" t="s">
        <v>1739</v>
      </c>
      <c r="H4404" s="1061" t="s">
        <v>129</v>
      </c>
      <c r="I4404" s="1061" t="s">
        <v>21</v>
      </c>
      <c r="J4404" s="1061" t="s">
        <v>7975</v>
      </c>
      <c r="K4404" s="1061" t="s">
        <v>14849</v>
      </c>
      <c r="L4404" s="1061">
        <v>29.17</v>
      </c>
      <c r="M4404" s="1061">
        <v>29.17</v>
      </c>
      <c r="N4404" s="1061">
        <v>29.17</v>
      </c>
      <c r="O4404" s="1061">
        <v>29.17</v>
      </c>
      <c r="P4404" s="1061">
        <v>29.17</v>
      </c>
      <c r="Q4404" s="1061">
        <v>29.17</v>
      </c>
      <c r="R4404" s="1061">
        <v>29.17</v>
      </c>
      <c r="S4404" s="1061">
        <v>29.17</v>
      </c>
      <c r="T4404" s="1061">
        <v>29.17</v>
      </c>
      <c r="U4404" s="1061">
        <v>29.17</v>
      </c>
      <c r="V4404" s="1061">
        <v>29.17</v>
      </c>
      <c r="W4404" s="1061">
        <v>29.17</v>
      </c>
    </row>
    <row r="4405" spans="1:23">
      <c r="A4405" s="908"/>
      <c r="B4405" s="1061" t="s">
        <v>234</v>
      </c>
      <c r="C4405" s="1061" t="s">
        <v>235</v>
      </c>
      <c r="D4405" s="1061" t="s">
        <v>4384</v>
      </c>
      <c r="E4405" s="1061" t="s">
        <v>13748</v>
      </c>
      <c r="F4405" s="1061" t="s">
        <v>5067</v>
      </c>
      <c r="G4405" s="1061" t="s">
        <v>1739</v>
      </c>
      <c r="H4405" s="1061" t="s">
        <v>129</v>
      </c>
      <c r="I4405" s="1061" t="s">
        <v>21</v>
      </c>
      <c r="J4405" s="1061" t="s">
        <v>7975</v>
      </c>
      <c r="K4405" s="1061" t="s">
        <v>14849</v>
      </c>
      <c r="L4405" s="1061">
        <v>51.73</v>
      </c>
      <c r="M4405" s="1061">
        <v>51.73</v>
      </c>
      <c r="N4405" s="1061">
        <v>51.73</v>
      </c>
      <c r="O4405" s="1061">
        <v>51.73</v>
      </c>
      <c r="P4405" s="1061">
        <v>51.73</v>
      </c>
      <c r="Q4405" s="1061">
        <v>51.73</v>
      </c>
      <c r="R4405" s="1061">
        <v>51.73</v>
      </c>
      <c r="S4405" s="1061">
        <v>51.73</v>
      </c>
      <c r="T4405" s="1061">
        <v>51.73</v>
      </c>
      <c r="U4405" s="1061">
        <v>51.73</v>
      </c>
      <c r="V4405" s="1061">
        <v>51.73</v>
      </c>
      <c r="W4405" s="1061">
        <v>51.73</v>
      </c>
    </row>
    <row r="4406" spans="1:23">
      <c r="A4406" s="908"/>
      <c r="B4406" s="1061" t="s">
        <v>234</v>
      </c>
      <c r="C4406" s="1061" t="s">
        <v>235</v>
      </c>
      <c r="D4406" s="1061" t="s">
        <v>4384</v>
      </c>
      <c r="E4406" s="1061" t="s">
        <v>13749</v>
      </c>
      <c r="F4406" s="1061" t="s">
        <v>13750</v>
      </c>
      <c r="G4406" s="1061" t="s">
        <v>1739</v>
      </c>
      <c r="H4406" s="1061" t="s">
        <v>129</v>
      </c>
      <c r="I4406" s="1061" t="s">
        <v>21</v>
      </c>
      <c r="J4406" s="1061" t="s">
        <v>7975</v>
      </c>
      <c r="K4406" s="1061" t="s">
        <v>14849</v>
      </c>
      <c r="L4406" s="1061">
        <v>44.82</v>
      </c>
      <c r="M4406" s="1061">
        <v>44.82</v>
      </c>
      <c r="N4406" s="1061">
        <v>44.82</v>
      </c>
      <c r="O4406" s="1061">
        <v>44.82</v>
      </c>
      <c r="P4406" s="1061">
        <v>44.82</v>
      </c>
      <c r="Q4406" s="1061">
        <v>44.82</v>
      </c>
      <c r="R4406" s="1061">
        <v>44.82</v>
      </c>
      <c r="S4406" s="1061">
        <v>44.82</v>
      </c>
      <c r="T4406" s="1061">
        <v>44.82</v>
      </c>
      <c r="U4406" s="1061">
        <v>44.82</v>
      </c>
      <c r="V4406" s="1061">
        <v>44.82</v>
      </c>
      <c r="W4406" s="1061">
        <v>44.82</v>
      </c>
    </row>
    <row r="4407" spans="1:23">
      <c r="A4407" s="908"/>
      <c r="B4407" s="1061" t="s">
        <v>234</v>
      </c>
      <c r="C4407" s="1061" t="s">
        <v>235</v>
      </c>
      <c r="D4407" s="1061" t="s">
        <v>4936</v>
      </c>
      <c r="E4407" s="1061" t="s">
        <v>14193</v>
      </c>
      <c r="F4407" s="1061" t="s">
        <v>4937</v>
      </c>
      <c r="G4407" s="1061" t="s">
        <v>1739</v>
      </c>
      <c r="H4407" s="1061" t="s">
        <v>129</v>
      </c>
      <c r="I4407" s="1061" t="s">
        <v>21</v>
      </c>
      <c r="J4407" s="1061" t="s">
        <v>7975</v>
      </c>
      <c r="K4407" s="1061" t="s">
        <v>14849</v>
      </c>
      <c r="L4407" s="1061">
        <v>30.18</v>
      </c>
      <c r="M4407" s="1061">
        <v>30.18</v>
      </c>
      <c r="N4407" s="1061">
        <v>30.18</v>
      </c>
      <c r="O4407" s="1061">
        <v>30.18</v>
      </c>
      <c r="P4407" s="1061">
        <v>30.18</v>
      </c>
      <c r="Q4407" s="1061">
        <v>30.18</v>
      </c>
      <c r="R4407" s="1061">
        <v>30.18</v>
      </c>
      <c r="S4407" s="1061">
        <v>30.18</v>
      </c>
      <c r="T4407" s="1061">
        <v>30.18</v>
      </c>
      <c r="U4407" s="1061">
        <v>30.18</v>
      </c>
      <c r="V4407" s="1061">
        <v>30.18</v>
      </c>
      <c r="W4407" s="1061">
        <v>30.18</v>
      </c>
    </row>
    <row r="4408" spans="1:23">
      <c r="A4408" s="908"/>
      <c r="B4408" s="1061" t="s">
        <v>234</v>
      </c>
      <c r="C4408" s="1061" t="s">
        <v>235</v>
      </c>
      <c r="D4408" s="1061" t="s">
        <v>4936</v>
      </c>
      <c r="E4408" s="1061" t="s">
        <v>14478</v>
      </c>
      <c r="F4408" s="1061" t="s">
        <v>4939</v>
      </c>
      <c r="G4408" s="1061" t="s">
        <v>1739</v>
      </c>
      <c r="H4408" s="1061" t="s">
        <v>129</v>
      </c>
      <c r="I4408" s="1061" t="s">
        <v>21</v>
      </c>
      <c r="J4408" s="1061" t="s">
        <v>7975</v>
      </c>
      <c r="K4408" s="1061" t="s">
        <v>14849</v>
      </c>
      <c r="L4408" s="1061">
        <v>29.4</v>
      </c>
      <c r="M4408" s="1061">
        <v>29.4</v>
      </c>
      <c r="N4408" s="1061">
        <v>29.4</v>
      </c>
      <c r="O4408" s="1061">
        <v>29.4</v>
      </c>
      <c r="P4408" s="1061">
        <v>29.4</v>
      </c>
      <c r="Q4408" s="1061">
        <v>29.4</v>
      </c>
      <c r="R4408" s="1061">
        <v>29.4</v>
      </c>
      <c r="S4408" s="1061">
        <v>29.4</v>
      </c>
      <c r="T4408" s="1061">
        <v>29.4</v>
      </c>
      <c r="U4408" s="1061">
        <v>29.4</v>
      </c>
      <c r="V4408" s="1061">
        <v>29.4</v>
      </c>
      <c r="W4408" s="1061">
        <v>29.4</v>
      </c>
    </row>
    <row r="4409" spans="1:23">
      <c r="A4409" s="908"/>
      <c r="B4409" s="1061" t="s">
        <v>234</v>
      </c>
      <c r="C4409" s="1061" t="s">
        <v>235</v>
      </c>
      <c r="D4409" s="1061" t="s">
        <v>4936</v>
      </c>
      <c r="E4409" s="1061" t="s">
        <v>14431</v>
      </c>
      <c r="F4409" s="1061" t="s">
        <v>4939</v>
      </c>
      <c r="G4409" s="1061" t="s">
        <v>1739</v>
      </c>
      <c r="H4409" s="1061" t="s">
        <v>129</v>
      </c>
      <c r="I4409" s="1061" t="s">
        <v>21</v>
      </c>
      <c r="J4409" s="1061" t="s">
        <v>7975</v>
      </c>
      <c r="K4409" s="1061" t="s">
        <v>14849</v>
      </c>
      <c r="L4409" s="1061">
        <v>30.55</v>
      </c>
      <c r="M4409" s="1061">
        <v>30.55</v>
      </c>
      <c r="N4409" s="1061">
        <v>30.55</v>
      </c>
      <c r="O4409" s="1061">
        <v>30.55</v>
      </c>
      <c r="P4409" s="1061">
        <v>30.55</v>
      </c>
      <c r="Q4409" s="1061">
        <v>30.55</v>
      </c>
      <c r="R4409" s="1061">
        <v>30.55</v>
      </c>
      <c r="S4409" s="1061">
        <v>30.55</v>
      </c>
      <c r="T4409" s="1061">
        <v>30.55</v>
      </c>
      <c r="U4409" s="1061">
        <v>30.55</v>
      </c>
      <c r="V4409" s="1061">
        <v>30.55</v>
      </c>
      <c r="W4409" s="1061">
        <v>30.55</v>
      </c>
    </row>
    <row r="4410" spans="1:23">
      <c r="A4410" s="908"/>
      <c r="B4410" s="1061" t="s">
        <v>234</v>
      </c>
      <c r="C4410" s="1061" t="s">
        <v>235</v>
      </c>
      <c r="D4410" s="1061" t="s">
        <v>4936</v>
      </c>
      <c r="E4410" s="1061" t="s">
        <v>14444</v>
      </c>
      <c r="F4410" s="1061" t="s">
        <v>4938</v>
      </c>
      <c r="G4410" s="1061" t="s">
        <v>1739</v>
      </c>
      <c r="H4410" s="1061" t="s">
        <v>129</v>
      </c>
      <c r="I4410" s="1061" t="s">
        <v>21</v>
      </c>
      <c r="J4410" s="1061" t="s">
        <v>7975</v>
      </c>
      <c r="K4410" s="1061" t="s">
        <v>14849</v>
      </c>
      <c r="L4410" s="1061">
        <v>33.43</v>
      </c>
      <c r="M4410" s="1061">
        <v>33.43</v>
      </c>
      <c r="N4410" s="1061">
        <v>33.43</v>
      </c>
      <c r="O4410" s="1061">
        <v>33.43</v>
      </c>
      <c r="P4410" s="1061">
        <v>33.43</v>
      </c>
      <c r="Q4410" s="1061">
        <v>33.43</v>
      </c>
      <c r="R4410" s="1061">
        <v>33.43</v>
      </c>
      <c r="S4410" s="1061">
        <v>33.43</v>
      </c>
      <c r="T4410" s="1061">
        <v>33.43</v>
      </c>
      <c r="U4410" s="1061">
        <v>33.43</v>
      </c>
      <c r="V4410" s="1061">
        <v>33.43</v>
      </c>
      <c r="W4410" s="1061">
        <v>33.43</v>
      </c>
    </row>
    <row r="4411" spans="1:23">
      <c r="A4411" s="908"/>
      <c r="B4411" s="1061" t="s">
        <v>234</v>
      </c>
      <c r="C4411" s="1061" t="s">
        <v>235</v>
      </c>
      <c r="D4411" s="1061" t="s">
        <v>4936</v>
      </c>
      <c r="E4411" s="1061" t="s">
        <v>6566</v>
      </c>
      <c r="F4411" s="1061" t="s">
        <v>4939</v>
      </c>
      <c r="G4411" s="1061" t="s">
        <v>1739</v>
      </c>
      <c r="H4411" s="1061" t="s">
        <v>129</v>
      </c>
      <c r="I4411" s="1061" t="s">
        <v>21</v>
      </c>
      <c r="J4411" s="1061" t="s">
        <v>7975</v>
      </c>
      <c r="K4411" s="1061" t="s">
        <v>14849</v>
      </c>
      <c r="L4411" s="1061">
        <v>23</v>
      </c>
      <c r="M4411" s="1061">
        <v>23</v>
      </c>
      <c r="N4411" s="1061">
        <v>23</v>
      </c>
      <c r="O4411" s="1061">
        <v>23</v>
      </c>
      <c r="P4411" s="1061">
        <v>23</v>
      </c>
      <c r="Q4411" s="1061">
        <v>23</v>
      </c>
      <c r="R4411" s="1061">
        <v>23</v>
      </c>
      <c r="S4411" s="1061">
        <v>23</v>
      </c>
      <c r="T4411" s="1061">
        <v>23</v>
      </c>
      <c r="U4411" s="1061">
        <v>23</v>
      </c>
      <c r="V4411" s="1061">
        <v>23</v>
      </c>
      <c r="W4411" s="1061">
        <v>23</v>
      </c>
    </row>
    <row r="4412" spans="1:23">
      <c r="A4412" s="908"/>
      <c r="B4412" s="1061" t="s">
        <v>234</v>
      </c>
      <c r="C4412" s="1061" t="s">
        <v>235</v>
      </c>
      <c r="D4412" s="1061" t="s">
        <v>4936</v>
      </c>
      <c r="E4412" s="1061" t="s">
        <v>14194</v>
      </c>
      <c r="F4412" s="1061" t="s">
        <v>4938</v>
      </c>
      <c r="G4412" s="1061" t="s">
        <v>1739</v>
      </c>
      <c r="H4412" s="1061" t="s">
        <v>129</v>
      </c>
      <c r="I4412" s="1061" t="s">
        <v>21</v>
      </c>
      <c r="J4412" s="1061" t="s">
        <v>7975</v>
      </c>
      <c r="K4412" s="1061" t="s">
        <v>14849</v>
      </c>
      <c r="L4412" s="1061">
        <v>24.68</v>
      </c>
      <c r="M4412" s="1061">
        <v>24.68</v>
      </c>
      <c r="N4412" s="1061">
        <v>24.68</v>
      </c>
      <c r="O4412" s="1061">
        <v>24.68</v>
      </c>
      <c r="P4412" s="1061">
        <v>24.68</v>
      </c>
      <c r="Q4412" s="1061">
        <v>24.68</v>
      </c>
      <c r="R4412" s="1061">
        <v>24.68</v>
      </c>
      <c r="S4412" s="1061">
        <v>24.68</v>
      </c>
      <c r="T4412" s="1061">
        <v>24.68</v>
      </c>
      <c r="U4412" s="1061">
        <v>24.68</v>
      </c>
      <c r="V4412" s="1061">
        <v>24.68</v>
      </c>
      <c r="W4412" s="1061">
        <v>24.68</v>
      </c>
    </row>
    <row r="4413" spans="1:23">
      <c r="A4413" s="908"/>
      <c r="B4413" s="1061" t="s">
        <v>234</v>
      </c>
      <c r="C4413" s="1061" t="s">
        <v>235</v>
      </c>
      <c r="D4413" s="1061" t="s">
        <v>4936</v>
      </c>
      <c r="E4413" s="1061" t="s">
        <v>14314</v>
      </c>
      <c r="F4413" s="1061" t="s">
        <v>6158</v>
      </c>
      <c r="G4413" s="1061" t="s">
        <v>1739</v>
      </c>
      <c r="H4413" s="1061" t="s">
        <v>129</v>
      </c>
      <c r="I4413" s="1061" t="s">
        <v>21</v>
      </c>
      <c r="J4413" s="1061" t="s">
        <v>7975</v>
      </c>
      <c r="K4413" s="1061" t="s">
        <v>14849</v>
      </c>
      <c r="L4413" s="1061">
        <v>24.15</v>
      </c>
      <c r="M4413" s="1061">
        <v>24.15</v>
      </c>
      <c r="N4413" s="1061">
        <v>24.15</v>
      </c>
      <c r="O4413" s="1061">
        <v>24.15</v>
      </c>
      <c r="P4413" s="1061">
        <v>24.15</v>
      </c>
      <c r="Q4413" s="1061">
        <v>24.15</v>
      </c>
      <c r="R4413" s="1061">
        <v>24.15</v>
      </c>
      <c r="S4413" s="1061">
        <v>24.15</v>
      </c>
      <c r="T4413" s="1061">
        <v>24.15</v>
      </c>
      <c r="U4413" s="1061">
        <v>24.15</v>
      </c>
      <c r="V4413" s="1061">
        <v>24.15</v>
      </c>
      <c r="W4413" s="1061">
        <v>24.15</v>
      </c>
    </row>
    <row r="4414" spans="1:23">
      <c r="A4414" s="908"/>
      <c r="B4414" s="1061" t="s">
        <v>234</v>
      </c>
      <c r="C4414" s="1061" t="s">
        <v>235</v>
      </c>
      <c r="D4414" s="1061" t="s">
        <v>4936</v>
      </c>
      <c r="E4414" s="1061" t="s">
        <v>14607</v>
      </c>
      <c r="F4414" s="1061" t="s">
        <v>4938</v>
      </c>
      <c r="G4414" s="1061" t="s">
        <v>1739</v>
      </c>
      <c r="H4414" s="1061" t="s">
        <v>129</v>
      </c>
      <c r="I4414" s="1061" t="s">
        <v>21</v>
      </c>
      <c r="J4414" s="1061" t="s">
        <v>7975</v>
      </c>
      <c r="K4414" s="1061" t="s">
        <v>14849</v>
      </c>
      <c r="L4414" s="1061">
        <v>19.53</v>
      </c>
      <c r="M4414" s="1061">
        <v>19.53</v>
      </c>
      <c r="N4414" s="1061">
        <v>19.53</v>
      </c>
      <c r="O4414" s="1061">
        <v>19.53</v>
      </c>
      <c r="P4414" s="1061">
        <v>19.53</v>
      </c>
      <c r="Q4414" s="1061">
        <v>19.53</v>
      </c>
      <c r="R4414" s="1061">
        <v>19.53</v>
      </c>
      <c r="S4414" s="1061">
        <v>19.53</v>
      </c>
      <c r="T4414" s="1061">
        <v>19.53</v>
      </c>
      <c r="U4414" s="1061">
        <v>19.53</v>
      </c>
      <c r="V4414" s="1061">
        <v>19.53</v>
      </c>
      <c r="W4414" s="1061">
        <v>19.53</v>
      </c>
    </row>
    <row r="4415" spans="1:23">
      <c r="A4415" s="908"/>
      <c r="B4415" s="1061" t="s">
        <v>234</v>
      </c>
      <c r="C4415" s="1061" t="s">
        <v>235</v>
      </c>
      <c r="D4415" s="1061" t="s">
        <v>4936</v>
      </c>
      <c r="E4415" s="1061" t="s">
        <v>14195</v>
      </c>
      <c r="F4415" s="1061" t="s">
        <v>4939</v>
      </c>
      <c r="G4415" s="1061" t="s">
        <v>1739</v>
      </c>
      <c r="H4415" s="1061" t="s">
        <v>129</v>
      </c>
      <c r="I4415" s="1061" t="s">
        <v>21</v>
      </c>
      <c r="J4415" s="1061" t="s">
        <v>7975</v>
      </c>
      <c r="K4415" s="1061" t="s">
        <v>14849</v>
      </c>
      <c r="L4415" s="1061">
        <v>24.15</v>
      </c>
      <c r="M4415" s="1061">
        <v>24.15</v>
      </c>
      <c r="N4415" s="1061">
        <v>24.15</v>
      </c>
      <c r="O4415" s="1061">
        <v>24.15</v>
      </c>
      <c r="P4415" s="1061">
        <v>24.15</v>
      </c>
      <c r="Q4415" s="1061">
        <v>24.15</v>
      </c>
      <c r="R4415" s="1061">
        <v>24.15</v>
      </c>
      <c r="S4415" s="1061">
        <v>24.15</v>
      </c>
      <c r="T4415" s="1061">
        <v>24.15</v>
      </c>
      <c r="U4415" s="1061">
        <v>24.15</v>
      </c>
      <c r="V4415" s="1061">
        <v>24.15</v>
      </c>
      <c r="W4415" s="1061">
        <v>24.15</v>
      </c>
    </row>
    <row r="4416" spans="1:23">
      <c r="A4416" s="908"/>
      <c r="B4416" s="1061" t="s">
        <v>234</v>
      </c>
      <c r="C4416" s="1061" t="s">
        <v>235</v>
      </c>
      <c r="D4416" s="1061" t="s">
        <v>4936</v>
      </c>
      <c r="E4416" s="1061" t="s">
        <v>14196</v>
      </c>
      <c r="F4416" s="1061" t="s">
        <v>4937</v>
      </c>
      <c r="G4416" s="1061" t="s">
        <v>1739</v>
      </c>
      <c r="H4416" s="1061" t="s">
        <v>129</v>
      </c>
      <c r="I4416" s="1061" t="s">
        <v>21</v>
      </c>
      <c r="J4416" s="1061" t="s">
        <v>7975</v>
      </c>
      <c r="K4416" s="1061" t="s">
        <v>14849</v>
      </c>
      <c r="L4416" s="1061">
        <v>21.21</v>
      </c>
      <c r="M4416" s="1061">
        <v>21.21</v>
      </c>
      <c r="N4416" s="1061">
        <v>21.21</v>
      </c>
      <c r="O4416" s="1061">
        <v>21.21</v>
      </c>
      <c r="P4416" s="1061">
        <v>21.21</v>
      </c>
      <c r="Q4416" s="1061">
        <v>21.21</v>
      </c>
      <c r="R4416" s="1061">
        <v>21.21</v>
      </c>
      <c r="S4416" s="1061">
        <v>21.21</v>
      </c>
      <c r="T4416" s="1061">
        <v>21.21</v>
      </c>
      <c r="U4416" s="1061">
        <v>21.21</v>
      </c>
      <c r="V4416" s="1061">
        <v>21.21</v>
      </c>
      <c r="W4416" s="1061">
        <v>21.21</v>
      </c>
    </row>
    <row r="4417" spans="1:23">
      <c r="A4417" s="908"/>
      <c r="B4417" s="1061" t="s">
        <v>234</v>
      </c>
      <c r="C4417" s="1061" t="s">
        <v>235</v>
      </c>
      <c r="D4417" s="1061" t="s">
        <v>4936</v>
      </c>
      <c r="E4417" s="1061" t="s">
        <v>6567</v>
      </c>
      <c r="F4417" s="1061" t="s">
        <v>4937</v>
      </c>
      <c r="G4417" s="1061" t="s">
        <v>1739</v>
      </c>
      <c r="H4417" s="1061" t="s">
        <v>129</v>
      </c>
      <c r="I4417" s="1061" t="s">
        <v>21</v>
      </c>
      <c r="J4417" s="1061" t="s">
        <v>7975</v>
      </c>
      <c r="K4417" s="1061" t="s">
        <v>14849</v>
      </c>
      <c r="L4417" s="1061">
        <v>12.8</v>
      </c>
      <c r="M4417" s="1061">
        <v>12.8</v>
      </c>
      <c r="N4417" s="1061">
        <v>12.8</v>
      </c>
      <c r="O4417" s="1061">
        <v>12.8</v>
      </c>
      <c r="P4417" s="1061">
        <v>12.8</v>
      </c>
      <c r="Q4417" s="1061">
        <v>12.8</v>
      </c>
      <c r="R4417" s="1061">
        <v>12.8</v>
      </c>
      <c r="S4417" s="1061">
        <v>12.8</v>
      </c>
      <c r="T4417" s="1061">
        <v>12.8</v>
      </c>
      <c r="U4417" s="1061">
        <v>12.8</v>
      </c>
      <c r="V4417" s="1061">
        <v>12.8</v>
      </c>
      <c r="W4417" s="1061">
        <v>12.8</v>
      </c>
    </row>
    <row r="4418" spans="1:23">
      <c r="A4418" s="908"/>
      <c r="B4418" s="1061" t="s">
        <v>234</v>
      </c>
      <c r="C4418" s="1061" t="s">
        <v>235</v>
      </c>
      <c r="D4418" s="1061" t="s">
        <v>4384</v>
      </c>
      <c r="E4418" s="1061" t="s">
        <v>6134</v>
      </c>
      <c r="F4418" s="1061" t="s">
        <v>4941</v>
      </c>
      <c r="G4418" s="1061" t="s">
        <v>1739</v>
      </c>
      <c r="H4418" s="1061" t="s">
        <v>129</v>
      </c>
      <c r="I4418" s="1061" t="s">
        <v>21</v>
      </c>
      <c r="J4418" s="1061" t="s">
        <v>7975</v>
      </c>
      <c r="K4418" s="1061" t="s">
        <v>14849</v>
      </c>
      <c r="L4418" s="1061">
        <v>89.04</v>
      </c>
      <c r="M4418" s="1061">
        <v>89.04</v>
      </c>
      <c r="N4418" s="1061">
        <v>89.04</v>
      </c>
      <c r="O4418" s="1061">
        <v>89.04</v>
      </c>
      <c r="P4418" s="1061">
        <v>89.04</v>
      </c>
      <c r="Q4418" s="1061">
        <v>89.04</v>
      </c>
      <c r="R4418" s="1061">
        <v>89.04</v>
      </c>
      <c r="S4418" s="1061">
        <v>89.04</v>
      </c>
      <c r="T4418" s="1061">
        <v>89.04</v>
      </c>
      <c r="U4418" s="1061">
        <v>89.04</v>
      </c>
      <c r="V4418" s="1061">
        <v>89.04</v>
      </c>
      <c r="W4418" s="1061">
        <v>89.04</v>
      </c>
    </row>
    <row r="4419" spans="1:23">
      <c r="A4419" s="908"/>
      <c r="B4419" s="1061" t="s">
        <v>234</v>
      </c>
      <c r="C4419" s="1061" t="s">
        <v>235</v>
      </c>
      <c r="D4419" s="1061" t="s">
        <v>4936</v>
      </c>
      <c r="E4419" s="1061" t="s">
        <v>6398</v>
      </c>
      <c r="F4419" s="1061" t="s">
        <v>4938</v>
      </c>
      <c r="G4419" s="1061" t="s">
        <v>1739</v>
      </c>
      <c r="H4419" s="1061" t="s">
        <v>129</v>
      </c>
      <c r="I4419" s="1061" t="s">
        <v>21</v>
      </c>
      <c r="J4419" s="1061" t="s">
        <v>7975</v>
      </c>
      <c r="K4419" s="1061" t="s">
        <v>14849</v>
      </c>
      <c r="L4419" s="1061">
        <v>26.8</v>
      </c>
      <c r="M4419" s="1061">
        <v>26.8</v>
      </c>
      <c r="N4419" s="1061">
        <v>26.8</v>
      </c>
      <c r="O4419" s="1061">
        <v>26.8</v>
      </c>
      <c r="P4419" s="1061">
        <v>26.8</v>
      </c>
      <c r="Q4419" s="1061">
        <v>26.8</v>
      </c>
      <c r="R4419" s="1061">
        <v>26.8</v>
      </c>
      <c r="S4419" s="1061">
        <v>26.8</v>
      </c>
      <c r="T4419" s="1061">
        <v>26.8</v>
      </c>
      <c r="U4419" s="1061">
        <v>26.8</v>
      </c>
      <c r="V4419" s="1061">
        <v>26.8</v>
      </c>
      <c r="W4419" s="1061">
        <v>26.8</v>
      </c>
    </row>
    <row r="4420" spans="1:23">
      <c r="A4420" s="908"/>
      <c r="B4420" s="1061" t="s">
        <v>234</v>
      </c>
      <c r="C4420" s="1061" t="s">
        <v>235</v>
      </c>
      <c r="D4420" s="1061" t="s">
        <v>4970</v>
      </c>
      <c r="E4420" s="1061" t="s">
        <v>6135</v>
      </c>
      <c r="F4420" s="1061" t="s">
        <v>6136</v>
      </c>
      <c r="G4420" s="1061" t="s">
        <v>1739</v>
      </c>
      <c r="H4420" s="1061" t="s">
        <v>129</v>
      </c>
      <c r="I4420" s="1061" t="s">
        <v>21</v>
      </c>
      <c r="J4420" s="1061" t="s">
        <v>7975</v>
      </c>
      <c r="K4420" s="1061" t="s">
        <v>14849</v>
      </c>
      <c r="L4420" s="1061">
        <v>77.989999999999995</v>
      </c>
      <c r="M4420" s="1061">
        <v>77.989999999999995</v>
      </c>
      <c r="N4420" s="1061">
        <v>77.989999999999995</v>
      </c>
      <c r="O4420" s="1061">
        <v>77.989999999999995</v>
      </c>
      <c r="P4420" s="1061">
        <v>77.989999999999995</v>
      </c>
      <c r="Q4420" s="1061">
        <v>77.989999999999995</v>
      </c>
      <c r="R4420" s="1061">
        <v>77.989999999999995</v>
      </c>
      <c r="S4420" s="1061">
        <v>77.989999999999995</v>
      </c>
      <c r="T4420" s="1061">
        <v>77.989999999999995</v>
      </c>
      <c r="U4420" s="1061">
        <v>77.989999999999995</v>
      </c>
      <c r="V4420" s="1061">
        <v>77.989999999999995</v>
      </c>
      <c r="W4420" s="1061">
        <v>77.989999999999995</v>
      </c>
    </row>
    <row r="4421" spans="1:23">
      <c r="A4421" s="908"/>
      <c r="B4421" s="1061" t="s">
        <v>234</v>
      </c>
      <c r="C4421" s="1061" t="s">
        <v>235</v>
      </c>
      <c r="D4421" s="1061" t="s">
        <v>4936</v>
      </c>
      <c r="E4421" s="1061" t="s">
        <v>14197</v>
      </c>
      <c r="F4421" s="1061" t="s">
        <v>6158</v>
      </c>
      <c r="G4421" s="1061" t="s">
        <v>1739</v>
      </c>
      <c r="H4421" s="1061" t="s">
        <v>129</v>
      </c>
      <c r="I4421" s="1061" t="s">
        <v>21</v>
      </c>
      <c r="J4421" s="1061" t="s">
        <v>7975</v>
      </c>
      <c r="K4421" s="1061" t="s">
        <v>14849</v>
      </c>
      <c r="L4421" s="1061">
        <v>24.15</v>
      </c>
      <c r="M4421" s="1061">
        <v>24.15</v>
      </c>
      <c r="N4421" s="1061">
        <v>24.15</v>
      </c>
      <c r="O4421" s="1061">
        <v>24.15</v>
      </c>
      <c r="P4421" s="1061">
        <v>24.15</v>
      </c>
      <c r="Q4421" s="1061">
        <v>24.15</v>
      </c>
      <c r="R4421" s="1061">
        <v>24.15</v>
      </c>
      <c r="S4421" s="1061">
        <v>24.15</v>
      </c>
      <c r="T4421" s="1061">
        <v>24.15</v>
      </c>
      <c r="U4421" s="1061">
        <v>24.15</v>
      </c>
      <c r="V4421" s="1061">
        <v>24.15</v>
      </c>
      <c r="W4421" s="1061">
        <v>24.15</v>
      </c>
    </row>
    <row r="4422" spans="1:23">
      <c r="A4422" s="908"/>
      <c r="B4422" s="1061" t="s">
        <v>234</v>
      </c>
      <c r="C4422" s="1061" t="s">
        <v>235</v>
      </c>
      <c r="D4422" s="1061" t="s">
        <v>4936</v>
      </c>
      <c r="E4422" s="1061" t="s">
        <v>6568</v>
      </c>
      <c r="F4422" s="1061" t="s">
        <v>4937</v>
      </c>
      <c r="G4422" s="1061" t="s">
        <v>1739</v>
      </c>
      <c r="H4422" s="1061" t="s">
        <v>129</v>
      </c>
      <c r="I4422" s="1061" t="s">
        <v>21</v>
      </c>
      <c r="J4422" s="1061" t="s">
        <v>7975</v>
      </c>
      <c r="K4422" s="1061" t="s">
        <v>14849</v>
      </c>
      <c r="L4422" s="1061">
        <v>12.8</v>
      </c>
      <c r="M4422" s="1061">
        <v>12.8</v>
      </c>
      <c r="N4422" s="1061">
        <v>12.8</v>
      </c>
      <c r="O4422" s="1061">
        <v>12.8</v>
      </c>
      <c r="P4422" s="1061">
        <v>12.8</v>
      </c>
      <c r="Q4422" s="1061">
        <v>12.8</v>
      </c>
      <c r="R4422" s="1061">
        <v>12.8</v>
      </c>
      <c r="S4422" s="1061">
        <v>12.8</v>
      </c>
      <c r="T4422" s="1061">
        <v>12.8</v>
      </c>
      <c r="U4422" s="1061">
        <v>12.8</v>
      </c>
      <c r="V4422" s="1061">
        <v>12.8</v>
      </c>
      <c r="W4422" s="1061">
        <v>12.8</v>
      </c>
    </row>
    <row r="4423" spans="1:23">
      <c r="A4423" s="908"/>
      <c r="B4423" s="1061" t="s">
        <v>234</v>
      </c>
      <c r="C4423" s="1061" t="s">
        <v>235</v>
      </c>
      <c r="D4423" s="1061" t="s">
        <v>4936</v>
      </c>
      <c r="E4423" s="1061" t="s">
        <v>14198</v>
      </c>
      <c r="F4423" s="1061" t="s">
        <v>4938</v>
      </c>
      <c r="G4423" s="1061" t="s">
        <v>1739</v>
      </c>
      <c r="H4423" s="1061" t="s">
        <v>129</v>
      </c>
      <c r="I4423" s="1061" t="s">
        <v>21</v>
      </c>
      <c r="J4423" s="1061" t="s">
        <v>7975</v>
      </c>
      <c r="K4423" s="1061" t="s">
        <v>14849</v>
      </c>
      <c r="L4423" s="1061">
        <v>23.63</v>
      </c>
      <c r="M4423" s="1061">
        <v>23.63</v>
      </c>
      <c r="N4423" s="1061">
        <v>23.63</v>
      </c>
      <c r="O4423" s="1061">
        <v>23.63</v>
      </c>
      <c r="P4423" s="1061">
        <v>23.63</v>
      </c>
      <c r="Q4423" s="1061">
        <v>23.63</v>
      </c>
      <c r="R4423" s="1061">
        <v>23.63</v>
      </c>
      <c r="S4423" s="1061">
        <v>23.63</v>
      </c>
      <c r="T4423" s="1061">
        <v>23.63</v>
      </c>
      <c r="U4423" s="1061">
        <v>23.63</v>
      </c>
      <c r="V4423" s="1061">
        <v>23.63</v>
      </c>
      <c r="W4423" s="1061">
        <v>23.63</v>
      </c>
    </row>
    <row r="4424" spans="1:23">
      <c r="A4424" s="908"/>
      <c r="B4424" s="1061" t="s">
        <v>234</v>
      </c>
      <c r="C4424" s="1061" t="s">
        <v>235</v>
      </c>
      <c r="D4424" s="1061" t="s">
        <v>4604</v>
      </c>
      <c r="E4424" s="1061" t="s">
        <v>6934</v>
      </c>
      <c r="F4424" s="1061" t="s">
        <v>4604</v>
      </c>
      <c r="G4424" s="1061" t="s">
        <v>1739</v>
      </c>
      <c r="H4424" s="1061" t="s">
        <v>129</v>
      </c>
      <c r="I4424" s="1061" t="s">
        <v>21</v>
      </c>
      <c r="J4424" s="1061" t="s">
        <v>7975</v>
      </c>
      <c r="K4424" s="1061" t="s">
        <v>14849</v>
      </c>
      <c r="L4424" s="1061">
        <v>92.35</v>
      </c>
      <c r="M4424" s="1061">
        <v>92.35</v>
      </c>
      <c r="N4424" s="1061">
        <v>92.35</v>
      </c>
      <c r="O4424" s="1061">
        <v>92.35</v>
      </c>
      <c r="P4424" s="1061">
        <v>92.35</v>
      </c>
      <c r="Q4424" s="1061">
        <v>92.35</v>
      </c>
      <c r="R4424" s="1061">
        <v>92.35</v>
      </c>
      <c r="S4424" s="1061">
        <v>92.35</v>
      </c>
      <c r="T4424" s="1061">
        <v>92.35</v>
      </c>
      <c r="U4424" s="1061">
        <v>92.35</v>
      </c>
      <c r="V4424" s="1061">
        <v>92.35</v>
      </c>
      <c r="W4424" s="1061">
        <v>92.35</v>
      </c>
    </row>
    <row r="4425" spans="1:23">
      <c r="A4425" s="908"/>
      <c r="B4425" s="1061" t="s">
        <v>234</v>
      </c>
      <c r="C4425" s="1061" t="s">
        <v>235</v>
      </c>
      <c r="D4425" s="1061" t="s">
        <v>4632</v>
      </c>
      <c r="E4425" s="1061" t="s">
        <v>6935</v>
      </c>
      <c r="F4425" s="1061" t="s">
        <v>6095</v>
      </c>
      <c r="G4425" s="1061" t="s">
        <v>1739</v>
      </c>
      <c r="H4425" s="1061" t="s">
        <v>129</v>
      </c>
      <c r="I4425" s="1061" t="s">
        <v>21</v>
      </c>
      <c r="J4425" s="1061" t="s">
        <v>7975</v>
      </c>
      <c r="K4425" s="1061" t="s">
        <v>14849</v>
      </c>
      <c r="L4425" s="1061">
        <v>42.3</v>
      </c>
      <c r="M4425" s="1061">
        <v>42.3</v>
      </c>
      <c r="N4425" s="1061">
        <v>42.3</v>
      </c>
      <c r="O4425" s="1061">
        <v>42.3</v>
      </c>
      <c r="P4425" s="1061">
        <v>42.3</v>
      </c>
      <c r="Q4425" s="1061">
        <v>42.3</v>
      </c>
      <c r="R4425" s="1061">
        <v>42.3</v>
      </c>
      <c r="S4425" s="1061">
        <v>42.3</v>
      </c>
      <c r="T4425" s="1061">
        <v>42.3</v>
      </c>
      <c r="U4425" s="1061">
        <v>42.3</v>
      </c>
      <c r="V4425" s="1061">
        <v>42.3</v>
      </c>
      <c r="W4425" s="1061">
        <v>42.3</v>
      </c>
    </row>
    <row r="4426" spans="1:23">
      <c r="A4426" s="908"/>
      <c r="B4426" s="1061" t="s">
        <v>234</v>
      </c>
      <c r="C4426" s="1061" t="s">
        <v>235</v>
      </c>
      <c r="D4426" s="1061" t="s">
        <v>4936</v>
      </c>
      <c r="E4426" s="1061" t="s">
        <v>6569</v>
      </c>
      <c r="F4426" s="1061" t="s">
        <v>4939</v>
      </c>
      <c r="G4426" s="1061" t="s">
        <v>1739</v>
      </c>
      <c r="H4426" s="1061" t="s">
        <v>129</v>
      </c>
      <c r="I4426" s="1061" t="s">
        <v>21</v>
      </c>
      <c r="J4426" s="1061" t="s">
        <v>7975</v>
      </c>
      <c r="K4426" s="1061" t="s">
        <v>14849</v>
      </c>
      <c r="L4426" s="1061">
        <v>28.5</v>
      </c>
      <c r="M4426" s="1061">
        <v>28.5</v>
      </c>
      <c r="N4426" s="1061">
        <v>28.5</v>
      </c>
      <c r="O4426" s="1061">
        <v>28.5</v>
      </c>
      <c r="P4426" s="1061">
        <v>28.5</v>
      </c>
      <c r="Q4426" s="1061">
        <v>28.5</v>
      </c>
      <c r="R4426" s="1061">
        <v>28.5</v>
      </c>
      <c r="S4426" s="1061">
        <v>28.5</v>
      </c>
      <c r="T4426" s="1061">
        <v>28.5</v>
      </c>
      <c r="U4426" s="1061">
        <v>28.5</v>
      </c>
      <c r="V4426" s="1061">
        <v>28.5</v>
      </c>
      <c r="W4426" s="1061">
        <v>28.5</v>
      </c>
    </row>
    <row r="4427" spans="1:23">
      <c r="A4427" s="908"/>
      <c r="B4427" s="1061" t="s">
        <v>234</v>
      </c>
      <c r="C4427" s="1061" t="s">
        <v>235</v>
      </c>
      <c r="D4427" s="1061" t="s">
        <v>4936</v>
      </c>
      <c r="E4427" s="1061" t="s">
        <v>6570</v>
      </c>
      <c r="F4427" s="1061" t="s">
        <v>4937</v>
      </c>
      <c r="G4427" s="1061" t="s">
        <v>1739</v>
      </c>
      <c r="H4427" s="1061" t="s">
        <v>129</v>
      </c>
      <c r="I4427" s="1061" t="s">
        <v>21</v>
      </c>
      <c r="J4427" s="1061" t="s">
        <v>7975</v>
      </c>
      <c r="K4427" s="1061" t="s">
        <v>14849</v>
      </c>
      <c r="L4427" s="1061">
        <v>12.8</v>
      </c>
      <c r="M4427" s="1061">
        <v>12.8</v>
      </c>
      <c r="N4427" s="1061">
        <v>12.8</v>
      </c>
      <c r="O4427" s="1061">
        <v>12.8</v>
      </c>
      <c r="P4427" s="1061">
        <v>12.8</v>
      </c>
      <c r="Q4427" s="1061">
        <v>12.8</v>
      </c>
      <c r="R4427" s="1061">
        <v>12.8</v>
      </c>
      <c r="S4427" s="1061">
        <v>12.8</v>
      </c>
      <c r="T4427" s="1061">
        <v>12.8</v>
      </c>
      <c r="U4427" s="1061">
        <v>12.8</v>
      </c>
      <c r="V4427" s="1061">
        <v>12.8</v>
      </c>
      <c r="W4427" s="1061">
        <v>12.8</v>
      </c>
    </row>
    <row r="4428" spans="1:23">
      <c r="A4428" s="908"/>
      <c r="B4428" s="1061" t="s">
        <v>234</v>
      </c>
      <c r="C4428" s="1061" t="s">
        <v>235</v>
      </c>
      <c r="D4428" s="1061" t="s">
        <v>4936</v>
      </c>
      <c r="E4428" s="1061" t="s">
        <v>6571</v>
      </c>
      <c r="F4428" s="1061" t="s">
        <v>4938</v>
      </c>
      <c r="G4428" s="1061" t="s">
        <v>1739</v>
      </c>
      <c r="H4428" s="1061" t="s">
        <v>129</v>
      </c>
      <c r="I4428" s="1061" t="s">
        <v>21</v>
      </c>
      <c r="J4428" s="1061" t="s">
        <v>7975</v>
      </c>
      <c r="K4428" s="1061" t="s">
        <v>14849</v>
      </c>
      <c r="L4428" s="1061">
        <v>18.600000000000001</v>
      </c>
      <c r="M4428" s="1061">
        <v>18.600000000000001</v>
      </c>
      <c r="N4428" s="1061">
        <v>18.600000000000001</v>
      </c>
      <c r="O4428" s="1061">
        <v>18.600000000000001</v>
      </c>
      <c r="P4428" s="1061">
        <v>18.600000000000001</v>
      </c>
      <c r="Q4428" s="1061">
        <v>18.600000000000001</v>
      </c>
      <c r="R4428" s="1061">
        <v>18.600000000000001</v>
      </c>
      <c r="S4428" s="1061">
        <v>18.600000000000001</v>
      </c>
      <c r="T4428" s="1061">
        <v>18.600000000000001</v>
      </c>
      <c r="U4428" s="1061">
        <v>18.600000000000001</v>
      </c>
      <c r="V4428" s="1061">
        <v>18.600000000000001</v>
      </c>
      <c r="W4428" s="1061">
        <v>18.600000000000001</v>
      </c>
    </row>
    <row r="4429" spans="1:23">
      <c r="A4429" s="908"/>
      <c r="B4429" s="1061" t="s">
        <v>234</v>
      </c>
      <c r="C4429" s="1061" t="s">
        <v>235</v>
      </c>
      <c r="D4429" s="1061" t="s">
        <v>4632</v>
      </c>
      <c r="E4429" s="1061" t="s">
        <v>13689</v>
      </c>
      <c r="F4429" s="1061" t="s">
        <v>6095</v>
      </c>
      <c r="G4429" s="1061" t="s">
        <v>1739</v>
      </c>
      <c r="H4429" s="1061" t="s">
        <v>129</v>
      </c>
      <c r="I4429" s="1061" t="s">
        <v>21</v>
      </c>
      <c r="J4429" s="1061" t="s">
        <v>7975</v>
      </c>
      <c r="K4429" s="1061" t="s">
        <v>14849</v>
      </c>
      <c r="L4429" s="1061">
        <v>41.4</v>
      </c>
      <c r="M4429" s="1061">
        <v>41.4</v>
      </c>
      <c r="N4429" s="1061">
        <v>41.4</v>
      </c>
      <c r="O4429" s="1061">
        <v>41.4</v>
      </c>
      <c r="P4429" s="1061">
        <v>41.4</v>
      </c>
      <c r="Q4429" s="1061">
        <v>41.4</v>
      </c>
      <c r="R4429" s="1061">
        <v>41.4</v>
      </c>
      <c r="S4429" s="1061">
        <v>41.4</v>
      </c>
      <c r="T4429" s="1061">
        <v>41.4</v>
      </c>
      <c r="U4429" s="1061">
        <v>41.4</v>
      </c>
      <c r="V4429" s="1061">
        <v>41.4</v>
      </c>
      <c r="W4429" s="1061">
        <v>41.4</v>
      </c>
    </row>
    <row r="4430" spans="1:23">
      <c r="A4430" s="908"/>
      <c r="B4430" s="1061" t="s">
        <v>234</v>
      </c>
      <c r="C4430" s="1061" t="s">
        <v>235</v>
      </c>
      <c r="D4430" s="1061" t="s">
        <v>4632</v>
      </c>
      <c r="E4430" s="1061" t="s">
        <v>14883</v>
      </c>
      <c r="F4430" s="1061" t="s">
        <v>6095</v>
      </c>
      <c r="G4430" s="1061" t="s">
        <v>1739</v>
      </c>
      <c r="H4430" s="1061" t="s">
        <v>129</v>
      </c>
      <c r="I4430" s="1061" t="s">
        <v>21</v>
      </c>
      <c r="J4430" s="1061" t="s">
        <v>7975</v>
      </c>
      <c r="K4430" s="1061" t="s">
        <v>14849</v>
      </c>
      <c r="L4430" s="1061">
        <v>41.4</v>
      </c>
      <c r="M4430" s="1061">
        <v>41.4</v>
      </c>
      <c r="N4430" s="1061">
        <v>41.4</v>
      </c>
      <c r="O4430" s="1061">
        <v>41.4</v>
      </c>
      <c r="P4430" s="1061">
        <v>41.4</v>
      </c>
      <c r="Q4430" s="1061">
        <v>41.4</v>
      </c>
      <c r="R4430" s="1061">
        <v>41.4</v>
      </c>
      <c r="S4430" s="1061">
        <v>41.4</v>
      </c>
      <c r="T4430" s="1061">
        <v>41.4</v>
      </c>
      <c r="U4430" s="1061">
        <v>41.4</v>
      </c>
      <c r="V4430" s="1061">
        <v>41.4</v>
      </c>
      <c r="W4430" s="1061">
        <v>41.4</v>
      </c>
    </row>
    <row r="4431" spans="1:23">
      <c r="A4431" s="908"/>
      <c r="B4431" s="1061" t="s">
        <v>234</v>
      </c>
      <c r="C4431" s="1061" t="s">
        <v>235</v>
      </c>
      <c r="D4431" s="1061" t="s">
        <v>4970</v>
      </c>
      <c r="E4431" s="1061" t="s">
        <v>14884</v>
      </c>
      <c r="F4431" s="1061" t="s">
        <v>5117</v>
      </c>
      <c r="G4431" s="1061" t="s">
        <v>1739</v>
      </c>
      <c r="H4431" s="1061" t="s">
        <v>129</v>
      </c>
      <c r="I4431" s="1061" t="s">
        <v>21</v>
      </c>
      <c r="J4431" s="1061" t="s">
        <v>7975</v>
      </c>
      <c r="K4431" s="1061" t="s">
        <v>14849</v>
      </c>
      <c r="L4431" s="1061">
        <v>81.89</v>
      </c>
      <c r="M4431" s="1061">
        <v>81.89</v>
      </c>
      <c r="N4431" s="1061">
        <v>81.89</v>
      </c>
      <c r="O4431" s="1061">
        <v>81.89</v>
      </c>
      <c r="P4431" s="1061">
        <v>81.89</v>
      </c>
      <c r="Q4431" s="1061">
        <v>81.89</v>
      </c>
      <c r="R4431" s="1061">
        <v>81.89</v>
      </c>
      <c r="S4431" s="1061">
        <v>81.89</v>
      </c>
      <c r="T4431" s="1061">
        <v>81.89</v>
      </c>
      <c r="U4431" s="1061">
        <v>81.89</v>
      </c>
      <c r="V4431" s="1061">
        <v>81.89</v>
      </c>
      <c r="W4431" s="1061">
        <v>81.89</v>
      </c>
    </row>
    <row r="4432" spans="1:23">
      <c r="A4432" s="908"/>
      <c r="B4432" s="1061" t="s">
        <v>234</v>
      </c>
      <c r="C4432" s="1061" t="s">
        <v>235</v>
      </c>
      <c r="D4432" s="1061" t="s">
        <v>4936</v>
      </c>
      <c r="E4432" s="1061" t="s">
        <v>14199</v>
      </c>
      <c r="F4432" s="1061" t="s">
        <v>4937</v>
      </c>
      <c r="G4432" s="1061" t="s">
        <v>1739</v>
      </c>
      <c r="H4432" s="1061" t="s">
        <v>129</v>
      </c>
      <c r="I4432" s="1061" t="s">
        <v>21</v>
      </c>
      <c r="J4432" s="1061" t="s">
        <v>7975</v>
      </c>
      <c r="K4432" s="1061" t="s">
        <v>14849</v>
      </c>
      <c r="L4432" s="1061">
        <v>13.44</v>
      </c>
      <c r="M4432" s="1061">
        <v>13.44</v>
      </c>
      <c r="N4432" s="1061">
        <v>13.44</v>
      </c>
      <c r="O4432" s="1061">
        <v>13.44</v>
      </c>
      <c r="P4432" s="1061">
        <v>13.44</v>
      </c>
      <c r="Q4432" s="1061">
        <v>13.44</v>
      </c>
      <c r="R4432" s="1061">
        <v>13.44</v>
      </c>
      <c r="S4432" s="1061">
        <v>13.44</v>
      </c>
      <c r="T4432" s="1061">
        <v>13.44</v>
      </c>
      <c r="U4432" s="1061">
        <v>13.44</v>
      </c>
      <c r="V4432" s="1061">
        <v>13.44</v>
      </c>
      <c r="W4432" s="1061">
        <v>13.44</v>
      </c>
    </row>
    <row r="4433" spans="1:23">
      <c r="A4433" s="908"/>
      <c r="B4433" s="1061" t="s">
        <v>234</v>
      </c>
      <c r="C4433" s="1061" t="s">
        <v>235</v>
      </c>
      <c r="D4433" s="1061" t="s">
        <v>4936</v>
      </c>
      <c r="E4433" s="1061" t="s">
        <v>14200</v>
      </c>
      <c r="F4433" s="1061" t="s">
        <v>4938</v>
      </c>
      <c r="G4433" s="1061" t="s">
        <v>1739</v>
      </c>
      <c r="H4433" s="1061" t="s">
        <v>129</v>
      </c>
      <c r="I4433" s="1061" t="s">
        <v>21</v>
      </c>
      <c r="J4433" s="1061" t="s">
        <v>7975</v>
      </c>
      <c r="K4433" s="1061" t="s">
        <v>14849</v>
      </c>
      <c r="L4433" s="1061">
        <v>19.53</v>
      </c>
      <c r="M4433" s="1061">
        <v>19.53</v>
      </c>
      <c r="N4433" s="1061">
        <v>19.53</v>
      </c>
      <c r="O4433" s="1061">
        <v>19.53</v>
      </c>
      <c r="P4433" s="1061">
        <v>19.53</v>
      </c>
      <c r="Q4433" s="1061">
        <v>19.53</v>
      </c>
      <c r="R4433" s="1061">
        <v>19.53</v>
      </c>
      <c r="S4433" s="1061">
        <v>19.53</v>
      </c>
      <c r="T4433" s="1061">
        <v>19.53</v>
      </c>
      <c r="U4433" s="1061">
        <v>19.53</v>
      </c>
      <c r="V4433" s="1061">
        <v>19.53</v>
      </c>
      <c r="W4433" s="1061">
        <v>19.53</v>
      </c>
    </row>
    <row r="4434" spans="1:23">
      <c r="A4434" s="908"/>
      <c r="B4434" s="1061" t="s">
        <v>234</v>
      </c>
      <c r="C4434" s="1061" t="s">
        <v>235</v>
      </c>
      <c r="D4434" s="1061" t="s">
        <v>4936</v>
      </c>
      <c r="E4434" s="1061" t="s">
        <v>6572</v>
      </c>
      <c r="F4434" s="1061" t="s">
        <v>4939</v>
      </c>
      <c r="G4434" s="1061" t="s">
        <v>1739</v>
      </c>
      <c r="H4434" s="1061" t="s">
        <v>129</v>
      </c>
      <c r="I4434" s="1061" t="s">
        <v>21</v>
      </c>
      <c r="J4434" s="1061" t="s">
        <v>7975</v>
      </c>
      <c r="K4434" s="1061" t="s">
        <v>14849</v>
      </c>
      <c r="L4434" s="1061">
        <v>23</v>
      </c>
      <c r="M4434" s="1061">
        <v>23</v>
      </c>
      <c r="N4434" s="1061">
        <v>23</v>
      </c>
      <c r="O4434" s="1061">
        <v>23</v>
      </c>
      <c r="P4434" s="1061">
        <v>23</v>
      </c>
      <c r="Q4434" s="1061">
        <v>23</v>
      </c>
      <c r="R4434" s="1061">
        <v>23</v>
      </c>
      <c r="S4434" s="1061">
        <v>23</v>
      </c>
      <c r="T4434" s="1061">
        <v>23</v>
      </c>
      <c r="U4434" s="1061">
        <v>23</v>
      </c>
      <c r="V4434" s="1061">
        <v>23</v>
      </c>
      <c r="W4434" s="1061">
        <v>23</v>
      </c>
    </row>
    <row r="4435" spans="1:23">
      <c r="A4435" s="908"/>
      <c r="B4435" s="1061" t="s">
        <v>234</v>
      </c>
      <c r="C4435" s="1061" t="s">
        <v>235</v>
      </c>
      <c r="D4435" s="1061" t="s">
        <v>4936</v>
      </c>
      <c r="E4435" s="1061" t="s">
        <v>6573</v>
      </c>
      <c r="F4435" s="1061" t="s">
        <v>4937</v>
      </c>
      <c r="G4435" s="1061" t="s">
        <v>1739</v>
      </c>
      <c r="H4435" s="1061" t="s">
        <v>129</v>
      </c>
      <c r="I4435" s="1061" t="s">
        <v>21</v>
      </c>
      <c r="J4435" s="1061" t="s">
        <v>7975</v>
      </c>
      <c r="K4435" s="1061" t="s">
        <v>14849</v>
      </c>
      <c r="L4435" s="1061">
        <v>17.260000000000002</v>
      </c>
      <c r="M4435" s="1061">
        <v>17.260000000000002</v>
      </c>
      <c r="N4435" s="1061">
        <v>17.260000000000002</v>
      </c>
      <c r="O4435" s="1061">
        <v>17.260000000000002</v>
      </c>
      <c r="P4435" s="1061">
        <v>17.260000000000002</v>
      </c>
      <c r="Q4435" s="1061">
        <v>17.260000000000002</v>
      </c>
      <c r="R4435" s="1061">
        <v>17.260000000000002</v>
      </c>
      <c r="S4435" s="1061">
        <v>17.260000000000002</v>
      </c>
      <c r="T4435" s="1061">
        <v>17.260000000000002</v>
      </c>
      <c r="U4435" s="1061">
        <v>17.260000000000002</v>
      </c>
      <c r="V4435" s="1061">
        <v>17.260000000000002</v>
      </c>
      <c r="W4435" s="1061">
        <v>17.260000000000002</v>
      </c>
    </row>
    <row r="4436" spans="1:23">
      <c r="A4436" s="908"/>
      <c r="B4436" s="1061" t="s">
        <v>234</v>
      </c>
      <c r="C4436" s="1061" t="s">
        <v>235</v>
      </c>
      <c r="D4436" s="1061" t="s">
        <v>4936</v>
      </c>
      <c r="E4436" s="1061" t="s">
        <v>6574</v>
      </c>
      <c r="F4436" s="1061" t="s">
        <v>4938</v>
      </c>
      <c r="G4436" s="1061" t="s">
        <v>1739</v>
      </c>
      <c r="H4436" s="1061" t="s">
        <v>129</v>
      </c>
      <c r="I4436" s="1061" t="s">
        <v>21</v>
      </c>
      <c r="J4436" s="1061" t="s">
        <v>7975</v>
      </c>
      <c r="K4436" s="1061" t="s">
        <v>14849</v>
      </c>
      <c r="L4436" s="1061">
        <v>17.66</v>
      </c>
      <c r="M4436" s="1061">
        <v>17.66</v>
      </c>
      <c r="N4436" s="1061">
        <v>17.66</v>
      </c>
      <c r="O4436" s="1061">
        <v>17.66</v>
      </c>
      <c r="P4436" s="1061">
        <v>17.66</v>
      </c>
      <c r="Q4436" s="1061">
        <v>17.66</v>
      </c>
      <c r="R4436" s="1061">
        <v>17.66</v>
      </c>
      <c r="S4436" s="1061">
        <v>17.66</v>
      </c>
      <c r="T4436" s="1061">
        <v>17.66</v>
      </c>
      <c r="U4436" s="1061">
        <v>17.66</v>
      </c>
      <c r="V4436" s="1061">
        <v>17.66</v>
      </c>
      <c r="W4436" s="1061">
        <v>17.66</v>
      </c>
    </row>
    <row r="4437" spans="1:23">
      <c r="A4437" s="908"/>
      <c r="B4437" s="1061" t="s">
        <v>234</v>
      </c>
      <c r="C4437" s="1061" t="s">
        <v>235</v>
      </c>
      <c r="D4437" s="1061" t="s">
        <v>4936</v>
      </c>
      <c r="E4437" s="1061" t="s">
        <v>14401</v>
      </c>
      <c r="F4437" s="1061" t="s">
        <v>4939</v>
      </c>
      <c r="G4437" s="1061" t="s">
        <v>1739</v>
      </c>
      <c r="H4437" s="1061" t="s">
        <v>129</v>
      </c>
      <c r="I4437" s="1061" t="s">
        <v>21</v>
      </c>
      <c r="J4437" s="1061" t="s">
        <v>7975</v>
      </c>
      <c r="K4437" s="1061" t="s">
        <v>14849</v>
      </c>
      <c r="L4437" s="1061">
        <v>43.12</v>
      </c>
      <c r="M4437" s="1061">
        <v>43.12</v>
      </c>
      <c r="N4437" s="1061">
        <v>43.12</v>
      </c>
      <c r="O4437" s="1061">
        <v>43.12</v>
      </c>
      <c r="P4437" s="1061">
        <v>43.12</v>
      </c>
      <c r="Q4437" s="1061">
        <v>43.12</v>
      </c>
      <c r="R4437" s="1061">
        <v>43.12</v>
      </c>
      <c r="S4437" s="1061">
        <v>43.12</v>
      </c>
      <c r="T4437" s="1061">
        <v>43.12</v>
      </c>
      <c r="U4437" s="1061">
        <v>43.12</v>
      </c>
      <c r="V4437" s="1061">
        <v>43.12</v>
      </c>
      <c r="W4437" s="1061">
        <v>43.12</v>
      </c>
    </row>
    <row r="4438" spans="1:23">
      <c r="A4438" s="908"/>
      <c r="B4438" s="1061" t="s">
        <v>234</v>
      </c>
      <c r="C4438" s="1061" t="s">
        <v>235</v>
      </c>
      <c r="D4438" s="1061" t="s">
        <v>4936</v>
      </c>
      <c r="E4438" s="1061" t="s">
        <v>14201</v>
      </c>
      <c r="F4438" s="1061" t="s">
        <v>4938</v>
      </c>
      <c r="G4438" s="1061" t="s">
        <v>1739</v>
      </c>
      <c r="H4438" s="1061" t="s">
        <v>129</v>
      </c>
      <c r="I4438" s="1061" t="s">
        <v>21</v>
      </c>
      <c r="J4438" s="1061" t="s">
        <v>7975</v>
      </c>
      <c r="K4438" s="1061" t="s">
        <v>14849</v>
      </c>
      <c r="L4438" s="1061">
        <v>23.72</v>
      </c>
      <c r="M4438" s="1061">
        <v>23.72</v>
      </c>
      <c r="N4438" s="1061">
        <v>23.72</v>
      </c>
      <c r="O4438" s="1061">
        <v>23.72</v>
      </c>
      <c r="P4438" s="1061">
        <v>23.72</v>
      </c>
      <c r="Q4438" s="1061">
        <v>23.72</v>
      </c>
      <c r="R4438" s="1061">
        <v>23.72</v>
      </c>
      <c r="S4438" s="1061">
        <v>23.72</v>
      </c>
      <c r="T4438" s="1061">
        <v>23.72</v>
      </c>
      <c r="U4438" s="1061">
        <v>23.72</v>
      </c>
      <c r="V4438" s="1061">
        <v>23.72</v>
      </c>
      <c r="W4438" s="1061">
        <v>23.72</v>
      </c>
    </row>
    <row r="4439" spans="1:23">
      <c r="A4439" s="908"/>
      <c r="B4439" s="1061" t="s">
        <v>234</v>
      </c>
      <c r="C4439" s="1061" t="s">
        <v>235</v>
      </c>
      <c r="D4439" s="1061" t="s">
        <v>4936</v>
      </c>
      <c r="E4439" s="1061" t="s">
        <v>6947</v>
      </c>
      <c r="F4439" s="1061" t="s">
        <v>4939</v>
      </c>
      <c r="G4439" s="1061" t="s">
        <v>1739</v>
      </c>
      <c r="H4439" s="1061" t="s">
        <v>129</v>
      </c>
      <c r="I4439" s="1061" t="s">
        <v>21</v>
      </c>
      <c r="J4439" s="1061" t="s">
        <v>7975</v>
      </c>
      <c r="K4439" s="1061" t="s">
        <v>14849</v>
      </c>
      <c r="L4439" s="1061">
        <v>40.299999999999997</v>
      </c>
      <c r="M4439" s="1061">
        <v>40.299999999999997</v>
      </c>
      <c r="N4439" s="1061">
        <v>40.299999999999997</v>
      </c>
      <c r="O4439" s="1061">
        <v>40.299999999999997</v>
      </c>
      <c r="P4439" s="1061">
        <v>40.299999999999997</v>
      </c>
      <c r="Q4439" s="1061">
        <v>40.299999999999997</v>
      </c>
      <c r="R4439" s="1061">
        <v>40.299999999999997</v>
      </c>
      <c r="S4439" s="1061">
        <v>40.299999999999997</v>
      </c>
      <c r="T4439" s="1061">
        <v>40.299999999999997</v>
      </c>
      <c r="U4439" s="1061">
        <v>40.299999999999997</v>
      </c>
      <c r="V4439" s="1061">
        <v>40.299999999999997</v>
      </c>
      <c r="W4439" s="1061">
        <v>40.299999999999997</v>
      </c>
    </row>
    <row r="4440" spans="1:23">
      <c r="A4440" s="908"/>
      <c r="B4440" s="1061" t="s">
        <v>234</v>
      </c>
      <c r="C4440" s="1061" t="s">
        <v>235</v>
      </c>
      <c r="D4440" s="1061" t="s">
        <v>4936</v>
      </c>
      <c r="E4440" s="1061" t="s">
        <v>14202</v>
      </c>
      <c r="F4440" s="1061" t="s">
        <v>4937</v>
      </c>
      <c r="G4440" s="1061" t="s">
        <v>1739</v>
      </c>
      <c r="H4440" s="1061" t="s">
        <v>129</v>
      </c>
      <c r="I4440" s="1061" t="s">
        <v>21</v>
      </c>
      <c r="J4440" s="1061" t="s">
        <v>7975</v>
      </c>
      <c r="K4440" s="1061" t="s">
        <v>14849</v>
      </c>
      <c r="L4440" s="1061">
        <v>27.51</v>
      </c>
      <c r="M4440" s="1061">
        <v>27.51</v>
      </c>
      <c r="N4440" s="1061">
        <v>27.51</v>
      </c>
      <c r="O4440" s="1061">
        <v>27.51</v>
      </c>
      <c r="P4440" s="1061">
        <v>27.51</v>
      </c>
      <c r="Q4440" s="1061">
        <v>27.51</v>
      </c>
      <c r="R4440" s="1061">
        <v>27.51</v>
      </c>
      <c r="S4440" s="1061">
        <v>27.51</v>
      </c>
      <c r="T4440" s="1061">
        <v>27.51</v>
      </c>
      <c r="U4440" s="1061">
        <v>27.51</v>
      </c>
      <c r="V4440" s="1061">
        <v>27.51</v>
      </c>
      <c r="W4440" s="1061">
        <v>27.51</v>
      </c>
    </row>
    <row r="4441" spans="1:23">
      <c r="A4441" s="908"/>
      <c r="B4441" s="1061" t="s">
        <v>234</v>
      </c>
      <c r="C4441" s="1061" t="s">
        <v>235</v>
      </c>
      <c r="D4441" s="1061" t="s">
        <v>4384</v>
      </c>
      <c r="E4441" s="1061" t="s">
        <v>6137</v>
      </c>
      <c r="F4441" s="1061" t="s">
        <v>4941</v>
      </c>
      <c r="G4441" s="1061" t="s">
        <v>1739</v>
      </c>
      <c r="H4441" s="1061" t="s">
        <v>129</v>
      </c>
      <c r="I4441" s="1061" t="s">
        <v>21</v>
      </c>
      <c r="J4441" s="1061" t="s">
        <v>7975</v>
      </c>
      <c r="K4441" s="1061" t="s">
        <v>14849</v>
      </c>
      <c r="L4441" s="1061">
        <v>89.04</v>
      </c>
      <c r="M4441" s="1061">
        <v>89.04</v>
      </c>
      <c r="N4441" s="1061">
        <v>89.04</v>
      </c>
      <c r="O4441" s="1061">
        <v>89.04</v>
      </c>
      <c r="P4441" s="1061">
        <v>89.04</v>
      </c>
      <c r="Q4441" s="1061">
        <v>89.04</v>
      </c>
      <c r="R4441" s="1061">
        <v>89.04</v>
      </c>
      <c r="S4441" s="1061">
        <v>89.04</v>
      </c>
      <c r="T4441" s="1061">
        <v>89.04</v>
      </c>
      <c r="U4441" s="1061">
        <v>89.04</v>
      </c>
      <c r="V4441" s="1061">
        <v>89.04</v>
      </c>
      <c r="W4441" s="1061">
        <v>89.04</v>
      </c>
    </row>
    <row r="4442" spans="1:23">
      <c r="A4442" s="908"/>
      <c r="B4442" s="1061" t="s">
        <v>234</v>
      </c>
      <c r="C4442" s="1061" t="s">
        <v>235</v>
      </c>
      <c r="D4442" s="1061" t="s">
        <v>4936</v>
      </c>
      <c r="E4442" s="1061" t="s">
        <v>6575</v>
      </c>
      <c r="F4442" s="1061" t="s">
        <v>4938</v>
      </c>
      <c r="G4442" s="1061" t="s">
        <v>1739</v>
      </c>
      <c r="H4442" s="1061" t="s">
        <v>129</v>
      </c>
      <c r="I4442" s="1061" t="s">
        <v>21</v>
      </c>
      <c r="J4442" s="1061" t="s">
        <v>7975</v>
      </c>
      <c r="K4442" s="1061" t="s">
        <v>14849</v>
      </c>
      <c r="L4442" s="1061">
        <v>18.600000000000001</v>
      </c>
      <c r="M4442" s="1061">
        <v>18.600000000000001</v>
      </c>
      <c r="N4442" s="1061">
        <v>18.600000000000001</v>
      </c>
      <c r="O4442" s="1061">
        <v>18.600000000000001</v>
      </c>
      <c r="P4442" s="1061">
        <v>18.600000000000001</v>
      </c>
      <c r="Q4442" s="1061">
        <v>18.600000000000001</v>
      </c>
      <c r="R4442" s="1061">
        <v>18.600000000000001</v>
      </c>
      <c r="S4442" s="1061">
        <v>18.600000000000001</v>
      </c>
      <c r="T4442" s="1061">
        <v>18.600000000000001</v>
      </c>
      <c r="U4442" s="1061">
        <v>18.600000000000001</v>
      </c>
      <c r="V4442" s="1061">
        <v>18.600000000000001</v>
      </c>
      <c r="W4442" s="1061">
        <v>18.600000000000001</v>
      </c>
    </row>
    <row r="4443" spans="1:23">
      <c r="A4443" s="908"/>
      <c r="B4443" s="1061" t="s">
        <v>234</v>
      </c>
      <c r="C4443" s="1061" t="s">
        <v>235</v>
      </c>
      <c r="D4443" s="1061" t="s">
        <v>4604</v>
      </c>
      <c r="E4443" s="1061" t="s">
        <v>6138</v>
      </c>
      <c r="F4443" s="1061" t="s">
        <v>4604</v>
      </c>
      <c r="G4443" s="1061" t="s">
        <v>1739</v>
      </c>
      <c r="H4443" s="1061" t="s">
        <v>129</v>
      </c>
      <c r="I4443" s="1061" t="s">
        <v>21</v>
      </c>
      <c r="J4443" s="1061" t="s">
        <v>7975</v>
      </c>
      <c r="K4443" s="1061" t="s">
        <v>14849</v>
      </c>
      <c r="L4443" s="1061">
        <v>92.35</v>
      </c>
      <c r="M4443" s="1061">
        <v>92.35</v>
      </c>
      <c r="N4443" s="1061">
        <v>92.35</v>
      </c>
      <c r="O4443" s="1061">
        <v>92.35</v>
      </c>
      <c r="P4443" s="1061">
        <v>92.35</v>
      </c>
      <c r="Q4443" s="1061">
        <v>92.35</v>
      </c>
      <c r="R4443" s="1061">
        <v>92.35</v>
      </c>
      <c r="S4443" s="1061">
        <v>92.35</v>
      </c>
      <c r="T4443" s="1061">
        <v>92.35</v>
      </c>
      <c r="U4443" s="1061">
        <v>92.35</v>
      </c>
      <c r="V4443" s="1061">
        <v>92.35</v>
      </c>
      <c r="W4443" s="1061">
        <v>92.35</v>
      </c>
    </row>
    <row r="4444" spans="1:23">
      <c r="A4444" s="908"/>
      <c r="B4444" s="1061" t="s">
        <v>234</v>
      </c>
      <c r="C4444" s="1061" t="s">
        <v>235</v>
      </c>
      <c r="D4444" s="1061" t="s">
        <v>4632</v>
      </c>
      <c r="E4444" s="1061" t="s">
        <v>6139</v>
      </c>
      <c r="F4444" s="1061" t="s">
        <v>6140</v>
      </c>
      <c r="G4444" s="1061" t="s">
        <v>1739</v>
      </c>
      <c r="H4444" s="1061" t="s">
        <v>129</v>
      </c>
      <c r="I4444" s="1061" t="s">
        <v>21</v>
      </c>
      <c r="J4444" s="1061" t="s">
        <v>7975</v>
      </c>
      <c r="K4444" s="1061" t="s">
        <v>14849</v>
      </c>
      <c r="L4444" s="1061">
        <v>42.3</v>
      </c>
      <c r="M4444" s="1061">
        <v>42.3</v>
      </c>
      <c r="N4444" s="1061">
        <v>42.3</v>
      </c>
      <c r="O4444" s="1061">
        <v>42.3</v>
      </c>
      <c r="P4444" s="1061">
        <v>42.3</v>
      </c>
      <c r="Q4444" s="1061">
        <v>42.3</v>
      </c>
      <c r="R4444" s="1061">
        <v>42.3</v>
      </c>
      <c r="S4444" s="1061">
        <v>42.3</v>
      </c>
      <c r="T4444" s="1061">
        <v>42.3</v>
      </c>
      <c r="U4444" s="1061">
        <v>42.3</v>
      </c>
      <c r="V4444" s="1061">
        <v>42.3</v>
      </c>
      <c r="W4444" s="1061">
        <v>42.3</v>
      </c>
    </row>
    <row r="4445" spans="1:23">
      <c r="A4445" s="908"/>
      <c r="B4445" s="1061" t="s">
        <v>234</v>
      </c>
      <c r="C4445" s="1061" t="s">
        <v>235</v>
      </c>
      <c r="D4445" s="1061" t="s">
        <v>4936</v>
      </c>
      <c r="E4445" s="1061" t="s">
        <v>14608</v>
      </c>
      <c r="F4445" s="1061" t="s">
        <v>6158</v>
      </c>
      <c r="G4445" s="1061" t="s">
        <v>1739</v>
      </c>
      <c r="H4445" s="1061" t="s">
        <v>129</v>
      </c>
      <c r="I4445" s="1061" t="s">
        <v>21</v>
      </c>
      <c r="J4445" s="1061" t="s">
        <v>7975</v>
      </c>
      <c r="K4445" s="1061" t="s">
        <v>14849</v>
      </c>
      <c r="L4445" s="1061">
        <v>24.15</v>
      </c>
      <c r="M4445" s="1061">
        <v>24.15</v>
      </c>
      <c r="N4445" s="1061">
        <v>24.15</v>
      </c>
      <c r="O4445" s="1061">
        <v>24.15</v>
      </c>
      <c r="P4445" s="1061">
        <v>24.15</v>
      </c>
      <c r="Q4445" s="1061">
        <v>24.15</v>
      </c>
      <c r="R4445" s="1061">
        <v>24.15</v>
      </c>
      <c r="S4445" s="1061">
        <v>24.15</v>
      </c>
      <c r="T4445" s="1061">
        <v>24.15</v>
      </c>
      <c r="U4445" s="1061">
        <v>24.15</v>
      </c>
      <c r="V4445" s="1061">
        <v>24.15</v>
      </c>
      <c r="W4445" s="1061">
        <v>24.15</v>
      </c>
    </row>
    <row r="4446" spans="1:23">
      <c r="A4446" s="908"/>
      <c r="B4446" s="1061" t="s">
        <v>234</v>
      </c>
      <c r="C4446" s="1061" t="s">
        <v>235</v>
      </c>
      <c r="D4446" s="1061" t="s">
        <v>4936</v>
      </c>
      <c r="E4446" s="1061" t="s">
        <v>6576</v>
      </c>
      <c r="F4446" s="1061" t="s">
        <v>4937</v>
      </c>
      <c r="G4446" s="1061" t="s">
        <v>1739</v>
      </c>
      <c r="H4446" s="1061" t="s">
        <v>129</v>
      </c>
      <c r="I4446" s="1061" t="s">
        <v>21</v>
      </c>
      <c r="J4446" s="1061" t="s">
        <v>7975</v>
      </c>
      <c r="K4446" s="1061" t="s">
        <v>14849</v>
      </c>
      <c r="L4446" s="1061">
        <v>12.8</v>
      </c>
      <c r="M4446" s="1061">
        <v>12.8</v>
      </c>
      <c r="N4446" s="1061">
        <v>12.8</v>
      </c>
      <c r="O4446" s="1061">
        <v>12.8</v>
      </c>
      <c r="P4446" s="1061">
        <v>12.8</v>
      </c>
      <c r="Q4446" s="1061">
        <v>12.8</v>
      </c>
      <c r="R4446" s="1061">
        <v>12.8</v>
      </c>
      <c r="S4446" s="1061">
        <v>12.8</v>
      </c>
      <c r="T4446" s="1061">
        <v>12.8</v>
      </c>
      <c r="U4446" s="1061">
        <v>12.8</v>
      </c>
      <c r="V4446" s="1061">
        <v>12.8</v>
      </c>
      <c r="W4446" s="1061">
        <v>12.8</v>
      </c>
    </row>
    <row r="4447" spans="1:23">
      <c r="A4447" s="908"/>
      <c r="B4447" s="1061" t="s">
        <v>234</v>
      </c>
      <c r="C4447" s="1061" t="s">
        <v>235</v>
      </c>
      <c r="D4447" s="1061" t="s">
        <v>4936</v>
      </c>
      <c r="E4447" s="1061" t="s">
        <v>6577</v>
      </c>
      <c r="F4447" s="1061" t="s">
        <v>4938</v>
      </c>
      <c r="G4447" s="1061" t="s">
        <v>1739</v>
      </c>
      <c r="H4447" s="1061" t="s">
        <v>129</v>
      </c>
      <c r="I4447" s="1061" t="s">
        <v>21</v>
      </c>
      <c r="J4447" s="1061" t="s">
        <v>7975</v>
      </c>
      <c r="K4447" s="1061" t="s">
        <v>14849</v>
      </c>
      <c r="L4447" s="1061">
        <v>18.600000000000001</v>
      </c>
      <c r="M4447" s="1061">
        <v>18.600000000000001</v>
      </c>
      <c r="N4447" s="1061">
        <v>18.600000000000001</v>
      </c>
      <c r="O4447" s="1061">
        <v>18.600000000000001</v>
      </c>
      <c r="P4447" s="1061">
        <v>18.600000000000001</v>
      </c>
      <c r="Q4447" s="1061">
        <v>18.600000000000001</v>
      </c>
      <c r="R4447" s="1061">
        <v>18.600000000000001</v>
      </c>
      <c r="S4447" s="1061">
        <v>18.600000000000001</v>
      </c>
      <c r="T4447" s="1061">
        <v>18.600000000000001</v>
      </c>
      <c r="U4447" s="1061">
        <v>18.600000000000001</v>
      </c>
      <c r="V4447" s="1061">
        <v>18.600000000000001</v>
      </c>
      <c r="W4447" s="1061">
        <v>18.600000000000001</v>
      </c>
    </row>
    <row r="4448" spans="1:23">
      <c r="A4448" s="908"/>
      <c r="B4448" s="1061" t="s">
        <v>234</v>
      </c>
      <c r="C4448" s="1061" t="s">
        <v>235</v>
      </c>
      <c r="D4448" s="1061" t="s">
        <v>4970</v>
      </c>
      <c r="E4448" s="1061" t="s">
        <v>8258</v>
      </c>
      <c r="F4448" s="1061" t="s">
        <v>5117</v>
      </c>
      <c r="G4448" s="1061" t="s">
        <v>1739</v>
      </c>
      <c r="H4448" s="1061" t="s">
        <v>129</v>
      </c>
      <c r="I4448" s="1061" t="s">
        <v>21</v>
      </c>
      <c r="J4448" s="1061" t="s">
        <v>7975</v>
      </c>
      <c r="K4448" s="1061" t="s">
        <v>14849</v>
      </c>
      <c r="L4448" s="1061">
        <v>77.989999999999995</v>
      </c>
      <c r="M4448" s="1061">
        <v>77.989999999999995</v>
      </c>
      <c r="N4448" s="1061">
        <v>77.989999999999995</v>
      </c>
      <c r="O4448" s="1061">
        <v>77.989999999999995</v>
      </c>
      <c r="P4448" s="1061">
        <v>77.989999999999995</v>
      </c>
      <c r="Q4448" s="1061">
        <v>77.989999999999995</v>
      </c>
      <c r="R4448" s="1061">
        <v>77.989999999999995</v>
      </c>
      <c r="S4448" s="1061">
        <v>77.989999999999995</v>
      </c>
      <c r="T4448" s="1061">
        <v>77.989999999999995</v>
      </c>
      <c r="U4448" s="1061">
        <v>77.989999999999995</v>
      </c>
      <c r="V4448" s="1061">
        <v>77.989999999999995</v>
      </c>
      <c r="W4448" s="1061">
        <v>77.989999999999995</v>
      </c>
    </row>
    <row r="4449" spans="1:23">
      <c r="A4449" s="908"/>
      <c r="B4449" s="1061" t="s">
        <v>234</v>
      </c>
      <c r="C4449" s="1061" t="s">
        <v>235</v>
      </c>
      <c r="D4449" s="1061" t="s">
        <v>4936</v>
      </c>
      <c r="E4449" s="1061" t="s">
        <v>14203</v>
      </c>
      <c r="F4449" s="1061" t="s">
        <v>4939</v>
      </c>
      <c r="G4449" s="1061" t="s">
        <v>1739</v>
      </c>
      <c r="H4449" s="1061" t="s">
        <v>129</v>
      </c>
      <c r="I4449" s="1061" t="s">
        <v>21</v>
      </c>
      <c r="J4449" s="1061" t="s">
        <v>7975</v>
      </c>
      <c r="K4449" s="1061" t="s">
        <v>14849</v>
      </c>
      <c r="L4449" s="1061">
        <v>18.38</v>
      </c>
      <c r="M4449" s="1061">
        <v>18.38</v>
      </c>
      <c r="N4449" s="1061">
        <v>18.38</v>
      </c>
      <c r="O4449" s="1061">
        <v>18.38</v>
      </c>
      <c r="P4449" s="1061">
        <v>18.38</v>
      </c>
      <c r="Q4449" s="1061">
        <v>18.38</v>
      </c>
      <c r="R4449" s="1061">
        <v>18.38</v>
      </c>
      <c r="S4449" s="1061">
        <v>18.38</v>
      </c>
      <c r="T4449" s="1061">
        <v>18.38</v>
      </c>
      <c r="U4449" s="1061">
        <v>18.38</v>
      </c>
      <c r="V4449" s="1061">
        <v>18.38</v>
      </c>
      <c r="W4449" s="1061">
        <v>18.38</v>
      </c>
    </row>
    <row r="4450" spans="1:23">
      <c r="A4450" s="908"/>
      <c r="B4450" s="1061" t="s">
        <v>234</v>
      </c>
      <c r="C4450" s="1061" t="s">
        <v>235</v>
      </c>
      <c r="D4450" s="1061" t="s">
        <v>4936</v>
      </c>
      <c r="E4450" s="1061" t="s">
        <v>14204</v>
      </c>
      <c r="F4450" s="1061" t="s">
        <v>4937</v>
      </c>
      <c r="G4450" s="1061" t="s">
        <v>1739</v>
      </c>
      <c r="H4450" s="1061" t="s">
        <v>129</v>
      </c>
      <c r="I4450" s="1061" t="s">
        <v>21</v>
      </c>
      <c r="J4450" s="1061" t="s">
        <v>7975</v>
      </c>
      <c r="K4450" s="1061" t="s">
        <v>14849</v>
      </c>
      <c r="L4450" s="1061">
        <v>13.44</v>
      </c>
      <c r="M4450" s="1061">
        <v>13.44</v>
      </c>
      <c r="N4450" s="1061">
        <v>13.44</v>
      </c>
      <c r="O4450" s="1061">
        <v>13.44</v>
      </c>
      <c r="P4450" s="1061">
        <v>13.44</v>
      </c>
      <c r="Q4450" s="1061">
        <v>13.44</v>
      </c>
      <c r="R4450" s="1061">
        <v>13.44</v>
      </c>
      <c r="S4450" s="1061">
        <v>13.44</v>
      </c>
      <c r="T4450" s="1061">
        <v>13.44</v>
      </c>
      <c r="U4450" s="1061">
        <v>13.44</v>
      </c>
      <c r="V4450" s="1061">
        <v>13.44</v>
      </c>
      <c r="W4450" s="1061">
        <v>13.44</v>
      </c>
    </row>
    <row r="4451" spans="1:23">
      <c r="A4451" s="908"/>
      <c r="B4451" s="1061" t="s">
        <v>234</v>
      </c>
      <c r="C4451" s="1061" t="s">
        <v>235</v>
      </c>
      <c r="D4451" s="1061" t="s">
        <v>4936</v>
      </c>
      <c r="E4451" s="1061" t="s">
        <v>14205</v>
      </c>
      <c r="F4451" s="1061" t="s">
        <v>4938</v>
      </c>
      <c r="G4451" s="1061" t="s">
        <v>1739</v>
      </c>
      <c r="H4451" s="1061" t="s">
        <v>129</v>
      </c>
      <c r="I4451" s="1061" t="s">
        <v>21</v>
      </c>
      <c r="J4451" s="1061" t="s">
        <v>7975</v>
      </c>
      <c r="K4451" s="1061" t="s">
        <v>14849</v>
      </c>
      <c r="L4451" s="1061">
        <v>19.53</v>
      </c>
      <c r="M4451" s="1061">
        <v>19.53</v>
      </c>
      <c r="N4451" s="1061">
        <v>19.53</v>
      </c>
      <c r="O4451" s="1061">
        <v>19.53</v>
      </c>
      <c r="P4451" s="1061">
        <v>19.53</v>
      </c>
      <c r="Q4451" s="1061">
        <v>19.53</v>
      </c>
      <c r="R4451" s="1061">
        <v>19.53</v>
      </c>
      <c r="S4451" s="1061">
        <v>19.53</v>
      </c>
      <c r="T4451" s="1061">
        <v>19.53</v>
      </c>
      <c r="U4451" s="1061">
        <v>19.53</v>
      </c>
      <c r="V4451" s="1061">
        <v>19.53</v>
      </c>
      <c r="W4451" s="1061">
        <v>19.53</v>
      </c>
    </row>
    <row r="4452" spans="1:23">
      <c r="A4452" s="908"/>
      <c r="B4452" s="1061" t="s">
        <v>234</v>
      </c>
      <c r="C4452" s="1061" t="s">
        <v>235</v>
      </c>
      <c r="D4452" s="1061" t="s">
        <v>4384</v>
      </c>
      <c r="E4452" s="1061" t="s">
        <v>9675</v>
      </c>
      <c r="F4452" s="1061" t="s">
        <v>4941</v>
      </c>
      <c r="G4452" s="1061" t="s">
        <v>1739</v>
      </c>
      <c r="H4452" s="1061" t="s">
        <v>129</v>
      </c>
      <c r="I4452" s="1061" t="s">
        <v>21</v>
      </c>
      <c r="J4452" s="1061" t="s">
        <v>7975</v>
      </c>
      <c r="K4452" s="1061" t="s">
        <v>14849</v>
      </c>
      <c r="L4452" s="1061">
        <v>35.79</v>
      </c>
      <c r="M4452" s="1061">
        <v>35.79</v>
      </c>
      <c r="N4452" s="1061">
        <v>35.79</v>
      </c>
      <c r="O4452" s="1061">
        <v>35.79</v>
      </c>
      <c r="P4452" s="1061">
        <v>35.79</v>
      </c>
      <c r="Q4452" s="1061">
        <v>35.79</v>
      </c>
      <c r="R4452" s="1061">
        <v>35.79</v>
      </c>
      <c r="S4452" s="1061">
        <v>35.79</v>
      </c>
      <c r="T4452" s="1061">
        <v>35.79</v>
      </c>
      <c r="U4452" s="1061">
        <v>35.79</v>
      </c>
      <c r="V4452" s="1061">
        <v>35.79</v>
      </c>
      <c r="W4452" s="1061">
        <v>35.79</v>
      </c>
    </row>
    <row r="4453" spans="1:23">
      <c r="A4453" s="908"/>
      <c r="B4453" s="1061" t="s">
        <v>234</v>
      </c>
      <c r="C4453" s="1061" t="s">
        <v>235</v>
      </c>
      <c r="D4453" s="1061" t="s">
        <v>4604</v>
      </c>
      <c r="E4453" s="1061" t="s">
        <v>9676</v>
      </c>
      <c r="F4453" s="1061" t="s">
        <v>4604</v>
      </c>
      <c r="G4453" s="1061" t="s">
        <v>1739</v>
      </c>
      <c r="H4453" s="1061" t="s">
        <v>129</v>
      </c>
      <c r="I4453" s="1061" t="s">
        <v>21</v>
      </c>
      <c r="J4453" s="1061" t="s">
        <v>7975</v>
      </c>
      <c r="K4453" s="1061" t="s">
        <v>14849</v>
      </c>
      <c r="L4453" s="1061">
        <v>41.06</v>
      </c>
      <c r="M4453" s="1061">
        <v>41.06</v>
      </c>
      <c r="N4453" s="1061">
        <v>41.06</v>
      </c>
      <c r="O4453" s="1061">
        <v>41.06</v>
      </c>
      <c r="P4453" s="1061">
        <v>41.06</v>
      </c>
      <c r="Q4453" s="1061">
        <v>41.06</v>
      </c>
      <c r="R4453" s="1061">
        <v>41.06</v>
      </c>
      <c r="S4453" s="1061">
        <v>41.06</v>
      </c>
      <c r="T4453" s="1061">
        <v>41.06</v>
      </c>
      <c r="U4453" s="1061">
        <v>41.06</v>
      </c>
      <c r="V4453" s="1061">
        <v>41.06</v>
      </c>
      <c r="W4453" s="1061">
        <v>41.06</v>
      </c>
    </row>
    <row r="4454" spans="1:23">
      <c r="A4454" s="908"/>
      <c r="B4454" s="1061" t="s">
        <v>234</v>
      </c>
      <c r="C4454" s="1061" t="s">
        <v>235</v>
      </c>
      <c r="D4454" s="1061" t="s">
        <v>4632</v>
      </c>
      <c r="E4454" s="1061" t="s">
        <v>9677</v>
      </c>
      <c r="F4454" s="1061" t="s">
        <v>6095</v>
      </c>
      <c r="G4454" s="1061" t="s">
        <v>1739</v>
      </c>
      <c r="H4454" s="1061" t="s">
        <v>129</v>
      </c>
      <c r="I4454" s="1061" t="s">
        <v>21</v>
      </c>
      <c r="J4454" s="1061" t="s">
        <v>7975</v>
      </c>
      <c r="K4454" s="1061" t="s">
        <v>14849</v>
      </c>
      <c r="L4454" s="1061">
        <v>39.42</v>
      </c>
      <c r="M4454" s="1061">
        <v>39.42</v>
      </c>
      <c r="N4454" s="1061">
        <v>39.42</v>
      </c>
      <c r="O4454" s="1061">
        <v>39.42</v>
      </c>
      <c r="P4454" s="1061">
        <v>39.42</v>
      </c>
      <c r="Q4454" s="1061">
        <v>39.42</v>
      </c>
      <c r="R4454" s="1061">
        <v>39.42</v>
      </c>
      <c r="S4454" s="1061">
        <v>39.42</v>
      </c>
      <c r="T4454" s="1061">
        <v>39.42</v>
      </c>
      <c r="U4454" s="1061">
        <v>39.42</v>
      </c>
      <c r="V4454" s="1061">
        <v>39.42</v>
      </c>
      <c r="W4454" s="1061">
        <v>39.42</v>
      </c>
    </row>
    <row r="4455" spans="1:23">
      <c r="A4455" s="908"/>
      <c r="B4455" s="1061" t="s">
        <v>234</v>
      </c>
      <c r="C4455" s="1061" t="s">
        <v>235</v>
      </c>
      <c r="D4455" s="1061" t="s">
        <v>4970</v>
      </c>
      <c r="E4455" s="1061" t="s">
        <v>9678</v>
      </c>
      <c r="F4455" s="1061" t="s">
        <v>5117</v>
      </c>
      <c r="G4455" s="1061" t="s">
        <v>1739</v>
      </c>
      <c r="H4455" s="1061" t="s">
        <v>129</v>
      </c>
      <c r="I4455" s="1061" t="s">
        <v>21</v>
      </c>
      <c r="J4455" s="1061" t="s">
        <v>7975</v>
      </c>
      <c r="K4455" s="1061" t="s">
        <v>14849</v>
      </c>
      <c r="L4455" s="1061">
        <v>77.989999999999995</v>
      </c>
      <c r="M4455" s="1061">
        <v>77.989999999999995</v>
      </c>
      <c r="N4455" s="1061">
        <v>77.989999999999995</v>
      </c>
      <c r="O4455" s="1061">
        <v>77.989999999999995</v>
      </c>
      <c r="P4455" s="1061">
        <v>77.989999999999995</v>
      </c>
      <c r="Q4455" s="1061">
        <v>77.989999999999995</v>
      </c>
      <c r="R4455" s="1061">
        <v>77.989999999999995</v>
      </c>
      <c r="S4455" s="1061">
        <v>77.989999999999995</v>
      </c>
      <c r="T4455" s="1061">
        <v>77.989999999999995</v>
      </c>
      <c r="U4455" s="1061">
        <v>77.989999999999995</v>
      </c>
      <c r="V4455" s="1061">
        <v>77.989999999999995</v>
      </c>
      <c r="W4455" s="1061">
        <v>77.989999999999995</v>
      </c>
    </row>
    <row r="4456" spans="1:23">
      <c r="A4456" s="908"/>
      <c r="B4456" s="1061" t="s">
        <v>234</v>
      </c>
      <c r="C4456" s="1061" t="s">
        <v>235</v>
      </c>
      <c r="D4456" s="1061" t="s">
        <v>4936</v>
      </c>
      <c r="E4456" s="1061" t="s">
        <v>6578</v>
      </c>
      <c r="F4456" s="1061" t="s">
        <v>4939</v>
      </c>
      <c r="G4456" s="1061" t="s">
        <v>1739</v>
      </c>
      <c r="H4456" s="1061" t="s">
        <v>129</v>
      </c>
      <c r="I4456" s="1061" t="s">
        <v>21</v>
      </c>
      <c r="J4456" s="1061" t="s">
        <v>7975</v>
      </c>
      <c r="K4456" s="1061" t="s">
        <v>14849</v>
      </c>
      <c r="L4456" s="1061">
        <v>33.5</v>
      </c>
      <c r="M4456" s="1061">
        <v>33.5</v>
      </c>
      <c r="N4456" s="1061">
        <v>33.5</v>
      </c>
      <c r="O4456" s="1061">
        <v>33.5</v>
      </c>
      <c r="P4456" s="1061">
        <v>33.5</v>
      </c>
      <c r="Q4456" s="1061">
        <v>33.5</v>
      </c>
      <c r="R4456" s="1061">
        <v>33.5</v>
      </c>
      <c r="S4456" s="1061">
        <v>33.5</v>
      </c>
      <c r="T4456" s="1061">
        <v>33.5</v>
      </c>
      <c r="U4456" s="1061">
        <v>33.5</v>
      </c>
      <c r="V4456" s="1061">
        <v>33.5</v>
      </c>
      <c r="W4456" s="1061">
        <v>33.5</v>
      </c>
    </row>
    <row r="4457" spans="1:23">
      <c r="A4457" s="908"/>
      <c r="B4457" s="1061" t="s">
        <v>234</v>
      </c>
      <c r="C4457" s="1061" t="s">
        <v>235</v>
      </c>
      <c r="D4457" s="1061" t="s">
        <v>4936</v>
      </c>
      <c r="E4457" s="1061" t="s">
        <v>6579</v>
      </c>
      <c r="F4457" s="1061" t="s">
        <v>4937</v>
      </c>
      <c r="G4457" s="1061" t="s">
        <v>1739</v>
      </c>
      <c r="H4457" s="1061" t="s">
        <v>129</v>
      </c>
      <c r="I4457" s="1061" t="s">
        <v>21</v>
      </c>
      <c r="J4457" s="1061" t="s">
        <v>7975</v>
      </c>
      <c r="K4457" s="1061" t="s">
        <v>14849</v>
      </c>
      <c r="L4457" s="1061">
        <v>12.8</v>
      </c>
      <c r="M4457" s="1061">
        <v>12.8</v>
      </c>
      <c r="N4457" s="1061">
        <v>12.8</v>
      </c>
      <c r="O4457" s="1061">
        <v>12.8</v>
      </c>
      <c r="P4457" s="1061">
        <v>12.8</v>
      </c>
      <c r="Q4457" s="1061">
        <v>12.8</v>
      </c>
      <c r="R4457" s="1061">
        <v>12.8</v>
      </c>
      <c r="S4457" s="1061">
        <v>12.8</v>
      </c>
      <c r="T4457" s="1061">
        <v>12.8</v>
      </c>
      <c r="U4457" s="1061">
        <v>12.8</v>
      </c>
      <c r="V4457" s="1061">
        <v>12.8</v>
      </c>
      <c r="W4457" s="1061">
        <v>12.8</v>
      </c>
    </row>
    <row r="4458" spans="1:23">
      <c r="A4458" s="908"/>
      <c r="B4458" s="1061" t="s">
        <v>234</v>
      </c>
      <c r="C4458" s="1061" t="s">
        <v>235</v>
      </c>
      <c r="D4458" s="1061" t="s">
        <v>4936</v>
      </c>
      <c r="E4458" s="1061" t="s">
        <v>6580</v>
      </c>
      <c r="F4458" s="1061" t="s">
        <v>4938</v>
      </c>
      <c r="G4458" s="1061" t="s">
        <v>1739</v>
      </c>
      <c r="H4458" s="1061" t="s">
        <v>129</v>
      </c>
      <c r="I4458" s="1061" t="s">
        <v>21</v>
      </c>
      <c r="J4458" s="1061" t="s">
        <v>7975</v>
      </c>
      <c r="K4458" s="1061" t="s">
        <v>14849</v>
      </c>
      <c r="L4458" s="1061">
        <v>18.600000000000001</v>
      </c>
      <c r="M4458" s="1061">
        <v>18.600000000000001</v>
      </c>
      <c r="N4458" s="1061">
        <v>18.600000000000001</v>
      </c>
      <c r="O4458" s="1061">
        <v>18.600000000000001</v>
      </c>
      <c r="P4458" s="1061">
        <v>18.600000000000001</v>
      </c>
      <c r="Q4458" s="1061">
        <v>18.600000000000001</v>
      </c>
      <c r="R4458" s="1061">
        <v>18.600000000000001</v>
      </c>
      <c r="S4458" s="1061">
        <v>18.600000000000001</v>
      </c>
      <c r="T4458" s="1061">
        <v>18.600000000000001</v>
      </c>
      <c r="U4458" s="1061">
        <v>18.600000000000001</v>
      </c>
      <c r="V4458" s="1061">
        <v>18.600000000000001</v>
      </c>
      <c r="W4458" s="1061">
        <v>18.600000000000001</v>
      </c>
    </row>
    <row r="4459" spans="1:23">
      <c r="A4459" s="908"/>
      <c r="B4459" s="1061" t="s">
        <v>234</v>
      </c>
      <c r="C4459" s="1061" t="s">
        <v>235</v>
      </c>
      <c r="D4459" s="1061" t="s">
        <v>4936</v>
      </c>
      <c r="E4459" s="1061" t="s">
        <v>6581</v>
      </c>
      <c r="F4459" s="1061" t="s">
        <v>4939</v>
      </c>
      <c r="G4459" s="1061" t="s">
        <v>1739</v>
      </c>
      <c r="H4459" s="1061" t="s">
        <v>129</v>
      </c>
      <c r="I4459" s="1061" t="s">
        <v>21</v>
      </c>
      <c r="J4459" s="1061" t="s">
        <v>7975</v>
      </c>
      <c r="K4459" s="1061" t="s">
        <v>14849</v>
      </c>
      <c r="L4459" s="1061">
        <v>23</v>
      </c>
      <c r="M4459" s="1061">
        <v>23</v>
      </c>
      <c r="N4459" s="1061">
        <v>23</v>
      </c>
      <c r="O4459" s="1061">
        <v>23</v>
      </c>
      <c r="P4459" s="1061">
        <v>23</v>
      </c>
      <c r="Q4459" s="1061">
        <v>23</v>
      </c>
      <c r="R4459" s="1061">
        <v>23</v>
      </c>
      <c r="S4459" s="1061">
        <v>23</v>
      </c>
      <c r="T4459" s="1061">
        <v>23</v>
      </c>
      <c r="U4459" s="1061">
        <v>23</v>
      </c>
      <c r="V4459" s="1061">
        <v>23</v>
      </c>
      <c r="W4459" s="1061">
        <v>23</v>
      </c>
    </row>
    <row r="4460" spans="1:23">
      <c r="A4460" s="908"/>
      <c r="B4460" s="1061" t="s">
        <v>234</v>
      </c>
      <c r="C4460" s="1061" t="s">
        <v>235</v>
      </c>
      <c r="D4460" s="1061" t="s">
        <v>4936</v>
      </c>
      <c r="E4460" s="1061" t="s">
        <v>6582</v>
      </c>
      <c r="F4460" s="1061" t="s">
        <v>4937</v>
      </c>
      <c r="G4460" s="1061" t="s">
        <v>1739</v>
      </c>
      <c r="H4460" s="1061" t="s">
        <v>129</v>
      </c>
      <c r="I4460" s="1061" t="s">
        <v>21</v>
      </c>
      <c r="J4460" s="1061" t="s">
        <v>7975</v>
      </c>
      <c r="K4460" s="1061" t="s">
        <v>14849</v>
      </c>
      <c r="L4460" s="1061">
        <v>12.8</v>
      </c>
      <c r="M4460" s="1061">
        <v>12.8</v>
      </c>
      <c r="N4460" s="1061">
        <v>12.8</v>
      </c>
      <c r="O4460" s="1061">
        <v>12.8</v>
      </c>
      <c r="P4460" s="1061">
        <v>12.8</v>
      </c>
      <c r="Q4460" s="1061">
        <v>12.8</v>
      </c>
      <c r="R4460" s="1061">
        <v>12.8</v>
      </c>
      <c r="S4460" s="1061">
        <v>12.8</v>
      </c>
      <c r="T4460" s="1061">
        <v>12.8</v>
      </c>
      <c r="U4460" s="1061">
        <v>12.8</v>
      </c>
      <c r="V4460" s="1061">
        <v>12.8</v>
      </c>
      <c r="W4460" s="1061">
        <v>12.8</v>
      </c>
    </row>
    <row r="4461" spans="1:23">
      <c r="A4461" s="908"/>
      <c r="B4461" s="1061" t="s">
        <v>234</v>
      </c>
      <c r="C4461" s="1061" t="s">
        <v>235</v>
      </c>
      <c r="D4461" s="1061" t="s">
        <v>4936</v>
      </c>
      <c r="E4461" s="1061" t="s">
        <v>14206</v>
      </c>
      <c r="F4461" s="1061" t="s">
        <v>4938</v>
      </c>
      <c r="G4461" s="1061" t="s">
        <v>1739</v>
      </c>
      <c r="H4461" s="1061" t="s">
        <v>129</v>
      </c>
      <c r="I4461" s="1061" t="s">
        <v>21</v>
      </c>
      <c r="J4461" s="1061" t="s">
        <v>7975</v>
      </c>
      <c r="K4461" s="1061" t="s">
        <v>14849</v>
      </c>
      <c r="L4461" s="1061">
        <v>19.53</v>
      </c>
      <c r="M4461" s="1061">
        <v>19.53</v>
      </c>
      <c r="N4461" s="1061">
        <v>19.53</v>
      </c>
      <c r="O4461" s="1061">
        <v>19.53</v>
      </c>
      <c r="P4461" s="1061">
        <v>19.53</v>
      </c>
      <c r="Q4461" s="1061">
        <v>19.53</v>
      </c>
      <c r="R4461" s="1061">
        <v>19.53</v>
      </c>
      <c r="S4461" s="1061">
        <v>19.53</v>
      </c>
      <c r="T4461" s="1061">
        <v>19.53</v>
      </c>
      <c r="U4461" s="1061">
        <v>19.53</v>
      </c>
      <c r="V4461" s="1061">
        <v>19.53</v>
      </c>
      <c r="W4461" s="1061">
        <v>19.53</v>
      </c>
    </row>
    <row r="4462" spans="1:23">
      <c r="A4462" s="908"/>
      <c r="B4462" s="1061" t="s">
        <v>234</v>
      </c>
      <c r="C4462" s="1061" t="s">
        <v>235</v>
      </c>
      <c r="D4462" s="1061" t="s">
        <v>4936</v>
      </c>
      <c r="E4462" s="1061" t="s">
        <v>6583</v>
      </c>
      <c r="F4462" s="1061" t="s">
        <v>4939</v>
      </c>
      <c r="G4462" s="1061" t="s">
        <v>1739</v>
      </c>
      <c r="H4462" s="1061" t="s">
        <v>129</v>
      </c>
      <c r="I4462" s="1061" t="s">
        <v>21</v>
      </c>
      <c r="J4462" s="1061" t="s">
        <v>7975</v>
      </c>
      <c r="K4462" s="1061" t="s">
        <v>14849</v>
      </c>
      <c r="L4462" s="1061">
        <v>23</v>
      </c>
      <c r="M4462" s="1061">
        <v>23</v>
      </c>
      <c r="N4462" s="1061">
        <v>23</v>
      </c>
      <c r="O4462" s="1061">
        <v>23</v>
      </c>
      <c r="P4462" s="1061">
        <v>23</v>
      </c>
      <c r="Q4462" s="1061">
        <v>23</v>
      </c>
      <c r="R4462" s="1061">
        <v>23</v>
      </c>
      <c r="S4462" s="1061">
        <v>23</v>
      </c>
      <c r="T4462" s="1061">
        <v>23</v>
      </c>
      <c r="U4462" s="1061">
        <v>23</v>
      </c>
      <c r="V4462" s="1061">
        <v>23</v>
      </c>
      <c r="W4462" s="1061">
        <v>23</v>
      </c>
    </row>
    <row r="4463" spans="1:23">
      <c r="A4463" s="908"/>
      <c r="B4463" s="1061" t="s">
        <v>234</v>
      </c>
      <c r="C4463" s="1061" t="s">
        <v>235</v>
      </c>
      <c r="D4463" s="1061" t="s">
        <v>4936</v>
      </c>
      <c r="E4463" s="1061" t="s">
        <v>6584</v>
      </c>
      <c r="F4463" s="1061" t="s">
        <v>4937</v>
      </c>
      <c r="G4463" s="1061" t="s">
        <v>1739</v>
      </c>
      <c r="H4463" s="1061" t="s">
        <v>129</v>
      </c>
      <c r="I4463" s="1061" t="s">
        <v>21</v>
      </c>
      <c r="J4463" s="1061" t="s">
        <v>7975</v>
      </c>
      <c r="K4463" s="1061" t="s">
        <v>14849</v>
      </c>
      <c r="L4463" s="1061">
        <v>20.2</v>
      </c>
      <c r="M4463" s="1061">
        <v>20.2</v>
      </c>
      <c r="N4463" s="1061">
        <v>20.2</v>
      </c>
      <c r="O4463" s="1061">
        <v>20.2</v>
      </c>
      <c r="P4463" s="1061">
        <v>20.2</v>
      </c>
      <c r="Q4463" s="1061">
        <v>20.2</v>
      </c>
      <c r="R4463" s="1061">
        <v>20.2</v>
      </c>
      <c r="S4463" s="1061">
        <v>20.2</v>
      </c>
      <c r="T4463" s="1061">
        <v>20.2</v>
      </c>
      <c r="U4463" s="1061">
        <v>20.2</v>
      </c>
      <c r="V4463" s="1061">
        <v>20.2</v>
      </c>
      <c r="W4463" s="1061">
        <v>20.2</v>
      </c>
    </row>
    <row r="4464" spans="1:23">
      <c r="A4464" s="908"/>
      <c r="B4464" s="1061" t="s">
        <v>234</v>
      </c>
      <c r="C4464" s="1061" t="s">
        <v>235</v>
      </c>
      <c r="D4464" s="1061" t="s">
        <v>4936</v>
      </c>
      <c r="E4464" s="1061" t="s">
        <v>6585</v>
      </c>
      <c r="F4464" s="1061" t="s">
        <v>4938</v>
      </c>
      <c r="G4464" s="1061" t="s">
        <v>1739</v>
      </c>
      <c r="H4464" s="1061" t="s">
        <v>129</v>
      </c>
      <c r="I4464" s="1061" t="s">
        <v>21</v>
      </c>
      <c r="J4464" s="1061" t="s">
        <v>7975</v>
      </c>
      <c r="K4464" s="1061" t="s">
        <v>14849</v>
      </c>
      <c r="L4464" s="1061">
        <v>18.600000000000001</v>
      </c>
      <c r="M4464" s="1061">
        <v>18.600000000000001</v>
      </c>
      <c r="N4464" s="1061">
        <v>18.600000000000001</v>
      </c>
      <c r="O4464" s="1061">
        <v>18.600000000000001</v>
      </c>
      <c r="P4464" s="1061">
        <v>18.600000000000001</v>
      </c>
      <c r="Q4464" s="1061">
        <v>18.600000000000001</v>
      </c>
      <c r="R4464" s="1061">
        <v>18.600000000000001</v>
      </c>
      <c r="S4464" s="1061">
        <v>18.600000000000001</v>
      </c>
      <c r="T4464" s="1061">
        <v>18.600000000000001</v>
      </c>
      <c r="U4464" s="1061">
        <v>18.600000000000001</v>
      </c>
      <c r="V4464" s="1061">
        <v>18.600000000000001</v>
      </c>
      <c r="W4464" s="1061">
        <v>18.600000000000001</v>
      </c>
    </row>
    <row r="4465" spans="1:23">
      <c r="A4465" s="908"/>
      <c r="B4465" s="1061" t="s">
        <v>234</v>
      </c>
      <c r="C4465" s="1061" t="s">
        <v>235</v>
      </c>
      <c r="D4465" s="1061" t="s">
        <v>4936</v>
      </c>
      <c r="E4465" s="1061" t="s">
        <v>6586</v>
      </c>
      <c r="F4465" s="1061" t="s">
        <v>4939</v>
      </c>
      <c r="G4465" s="1061" t="s">
        <v>1739</v>
      </c>
      <c r="H4465" s="1061" t="s">
        <v>129</v>
      </c>
      <c r="I4465" s="1061" t="s">
        <v>21</v>
      </c>
      <c r="J4465" s="1061" t="s">
        <v>7975</v>
      </c>
      <c r="K4465" s="1061" t="s">
        <v>14849</v>
      </c>
      <c r="L4465" s="1061">
        <v>23</v>
      </c>
      <c r="M4465" s="1061">
        <v>23</v>
      </c>
      <c r="N4465" s="1061">
        <v>23</v>
      </c>
      <c r="O4465" s="1061">
        <v>23</v>
      </c>
      <c r="P4465" s="1061">
        <v>23</v>
      </c>
      <c r="Q4465" s="1061">
        <v>23</v>
      </c>
      <c r="R4465" s="1061">
        <v>23</v>
      </c>
      <c r="S4465" s="1061">
        <v>23</v>
      </c>
      <c r="T4465" s="1061">
        <v>23</v>
      </c>
      <c r="U4465" s="1061">
        <v>23</v>
      </c>
      <c r="V4465" s="1061">
        <v>23</v>
      </c>
      <c r="W4465" s="1061">
        <v>23</v>
      </c>
    </row>
    <row r="4466" spans="1:23">
      <c r="A4466" s="908"/>
      <c r="B4466" s="1061" t="s">
        <v>234</v>
      </c>
      <c r="C4466" s="1061" t="s">
        <v>235</v>
      </c>
      <c r="D4466" s="1061" t="s">
        <v>4936</v>
      </c>
      <c r="E4466" s="1061" t="s">
        <v>14650</v>
      </c>
      <c r="F4466" s="1061" t="s">
        <v>4937</v>
      </c>
      <c r="G4466" s="1061" t="s">
        <v>1739</v>
      </c>
      <c r="H4466" s="1061" t="s">
        <v>129</v>
      </c>
      <c r="I4466" s="1061" t="s">
        <v>21</v>
      </c>
      <c r="J4466" s="1061" t="s">
        <v>7975</v>
      </c>
      <c r="K4466" s="1061" t="s">
        <v>14849</v>
      </c>
      <c r="L4466" s="1061">
        <v>13.44</v>
      </c>
      <c r="M4466" s="1061">
        <v>13.44</v>
      </c>
      <c r="N4466" s="1061">
        <v>13.44</v>
      </c>
      <c r="O4466" s="1061">
        <v>13.44</v>
      </c>
      <c r="P4466" s="1061">
        <v>13.44</v>
      </c>
      <c r="Q4466" s="1061">
        <v>13.44</v>
      </c>
      <c r="R4466" s="1061">
        <v>13.44</v>
      </c>
      <c r="S4466" s="1061">
        <v>13.44</v>
      </c>
      <c r="T4466" s="1061">
        <v>13.44</v>
      </c>
      <c r="U4466" s="1061">
        <v>13.44</v>
      </c>
      <c r="V4466" s="1061">
        <v>13.44</v>
      </c>
      <c r="W4466" s="1061">
        <v>13.44</v>
      </c>
    </row>
    <row r="4467" spans="1:23">
      <c r="A4467" s="908"/>
      <c r="B4467" s="1061" t="s">
        <v>234</v>
      </c>
      <c r="C4467" s="1061" t="s">
        <v>235</v>
      </c>
      <c r="D4467" s="1061" t="s">
        <v>4936</v>
      </c>
      <c r="E4467" s="1061" t="s">
        <v>14207</v>
      </c>
      <c r="F4467" s="1061" t="s">
        <v>4938</v>
      </c>
      <c r="G4467" s="1061" t="s">
        <v>1739</v>
      </c>
      <c r="H4467" s="1061" t="s">
        <v>129</v>
      </c>
      <c r="I4467" s="1061" t="s">
        <v>21</v>
      </c>
      <c r="J4467" s="1061" t="s">
        <v>7975</v>
      </c>
      <c r="K4467" s="1061" t="s">
        <v>14849</v>
      </c>
      <c r="L4467" s="1061">
        <v>19.53</v>
      </c>
      <c r="M4467" s="1061">
        <v>19.53</v>
      </c>
      <c r="N4467" s="1061">
        <v>19.53</v>
      </c>
      <c r="O4467" s="1061">
        <v>19.53</v>
      </c>
      <c r="P4467" s="1061">
        <v>19.53</v>
      </c>
      <c r="Q4467" s="1061">
        <v>19.53</v>
      </c>
      <c r="R4467" s="1061">
        <v>19.53</v>
      </c>
      <c r="S4467" s="1061">
        <v>19.53</v>
      </c>
      <c r="T4467" s="1061">
        <v>19.53</v>
      </c>
      <c r="U4467" s="1061">
        <v>19.53</v>
      </c>
      <c r="V4467" s="1061">
        <v>19.53</v>
      </c>
      <c r="W4467" s="1061">
        <v>19.53</v>
      </c>
    </row>
    <row r="4468" spans="1:23">
      <c r="A4468" s="908"/>
      <c r="B4468" s="1061" t="s">
        <v>234</v>
      </c>
      <c r="C4468" s="1061" t="s">
        <v>235</v>
      </c>
      <c r="D4468" s="1061" t="s">
        <v>4936</v>
      </c>
      <c r="E4468" s="1061" t="s">
        <v>14651</v>
      </c>
      <c r="F4468" s="1061" t="s">
        <v>4939</v>
      </c>
      <c r="G4468" s="1061" t="s">
        <v>1739</v>
      </c>
      <c r="H4468" s="1061" t="s">
        <v>129</v>
      </c>
      <c r="I4468" s="1061" t="s">
        <v>21</v>
      </c>
      <c r="J4468" s="1061" t="s">
        <v>7975</v>
      </c>
      <c r="K4468" s="1061" t="s">
        <v>14849</v>
      </c>
      <c r="L4468" s="1061">
        <v>24.15</v>
      </c>
      <c r="M4468" s="1061">
        <v>24.15</v>
      </c>
      <c r="N4468" s="1061">
        <v>24.15</v>
      </c>
      <c r="O4468" s="1061">
        <v>24.15</v>
      </c>
      <c r="P4468" s="1061">
        <v>24.15</v>
      </c>
      <c r="Q4468" s="1061">
        <v>24.15</v>
      </c>
      <c r="R4468" s="1061">
        <v>24.15</v>
      </c>
      <c r="S4468" s="1061">
        <v>24.15</v>
      </c>
      <c r="T4468" s="1061">
        <v>24.15</v>
      </c>
      <c r="U4468" s="1061">
        <v>24.15</v>
      </c>
      <c r="V4468" s="1061">
        <v>24.15</v>
      </c>
      <c r="W4468" s="1061">
        <v>24.15</v>
      </c>
    </row>
    <row r="4469" spans="1:23">
      <c r="A4469" s="908"/>
      <c r="B4469" s="1061" t="s">
        <v>234</v>
      </c>
      <c r="C4469" s="1061" t="s">
        <v>235</v>
      </c>
      <c r="D4469" s="1061" t="s">
        <v>4936</v>
      </c>
      <c r="E4469" s="1061" t="s">
        <v>6587</v>
      </c>
      <c r="F4469" s="1061" t="s">
        <v>4937</v>
      </c>
      <c r="G4469" s="1061" t="s">
        <v>1739</v>
      </c>
      <c r="H4469" s="1061" t="s">
        <v>129</v>
      </c>
      <c r="I4469" s="1061" t="s">
        <v>21</v>
      </c>
      <c r="J4469" s="1061" t="s">
        <v>7975</v>
      </c>
      <c r="K4469" s="1061" t="s">
        <v>14849</v>
      </c>
      <c r="L4469" s="1061">
        <v>12.8</v>
      </c>
      <c r="M4469" s="1061">
        <v>12.8</v>
      </c>
      <c r="N4469" s="1061">
        <v>12.8</v>
      </c>
      <c r="O4469" s="1061">
        <v>12.8</v>
      </c>
      <c r="P4469" s="1061">
        <v>12.8</v>
      </c>
      <c r="Q4469" s="1061">
        <v>12.8</v>
      </c>
      <c r="R4469" s="1061">
        <v>12.8</v>
      </c>
      <c r="S4469" s="1061">
        <v>12.8</v>
      </c>
      <c r="T4469" s="1061">
        <v>12.8</v>
      </c>
      <c r="U4469" s="1061">
        <v>12.8</v>
      </c>
      <c r="V4469" s="1061">
        <v>12.8</v>
      </c>
      <c r="W4469" s="1061">
        <v>12.8</v>
      </c>
    </row>
    <row r="4470" spans="1:23">
      <c r="A4470" s="908"/>
      <c r="B4470" s="1061" t="s">
        <v>234</v>
      </c>
      <c r="C4470" s="1061" t="s">
        <v>235</v>
      </c>
      <c r="D4470" s="1061" t="s">
        <v>4936</v>
      </c>
      <c r="E4470" s="1061" t="s">
        <v>6588</v>
      </c>
      <c r="F4470" s="1061" t="s">
        <v>4938</v>
      </c>
      <c r="G4470" s="1061" t="s">
        <v>1739</v>
      </c>
      <c r="H4470" s="1061" t="s">
        <v>129</v>
      </c>
      <c r="I4470" s="1061" t="s">
        <v>21</v>
      </c>
      <c r="J4470" s="1061" t="s">
        <v>7975</v>
      </c>
      <c r="K4470" s="1061" t="s">
        <v>14849</v>
      </c>
      <c r="L4470" s="1061">
        <v>18.600000000000001</v>
      </c>
      <c r="M4470" s="1061">
        <v>18.600000000000001</v>
      </c>
      <c r="N4470" s="1061">
        <v>18.600000000000001</v>
      </c>
      <c r="O4470" s="1061">
        <v>18.600000000000001</v>
      </c>
      <c r="P4470" s="1061">
        <v>18.600000000000001</v>
      </c>
      <c r="Q4470" s="1061">
        <v>18.600000000000001</v>
      </c>
      <c r="R4470" s="1061">
        <v>18.600000000000001</v>
      </c>
      <c r="S4470" s="1061">
        <v>18.600000000000001</v>
      </c>
      <c r="T4470" s="1061">
        <v>18.600000000000001</v>
      </c>
      <c r="U4470" s="1061">
        <v>18.600000000000001</v>
      </c>
      <c r="V4470" s="1061">
        <v>18.600000000000001</v>
      </c>
      <c r="W4470" s="1061">
        <v>18.600000000000001</v>
      </c>
    </row>
    <row r="4471" spans="1:23">
      <c r="A4471" s="908"/>
      <c r="B4471" s="1061" t="s">
        <v>234</v>
      </c>
      <c r="C4471" s="1061" t="s">
        <v>235</v>
      </c>
      <c r="D4471" s="1061" t="s">
        <v>4936</v>
      </c>
      <c r="E4471" s="1061" t="s">
        <v>6589</v>
      </c>
      <c r="F4471" s="1061" t="s">
        <v>4939</v>
      </c>
      <c r="G4471" s="1061" t="s">
        <v>1739</v>
      </c>
      <c r="H4471" s="1061" t="s">
        <v>129</v>
      </c>
      <c r="I4471" s="1061" t="s">
        <v>21</v>
      </c>
      <c r="J4471" s="1061" t="s">
        <v>7975</v>
      </c>
      <c r="K4471" s="1061" t="s">
        <v>14849</v>
      </c>
      <c r="L4471" s="1061">
        <v>23</v>
      </c>
      <c r="M4471" s="1061">
        <v>23</v>
      </c>
      <c r="N4471" s="1061">
        <v>23</v>
      </c>
      <c r="O4471" s="1061">
        <v>23</v>
      </c>
      <c r="P4471" s="1061">
        <v>23</v>
      </c>
      <c r="Q4471" s="1061">
        <v>23</v>
      </c>
      <c r="R4471" s="1061">
        <v>23</v>
      </c>
      <c r="S4471" s="1061">
        <v>23</v>
      </c>
      <c r="T4471" s="1061">
        <v>23</v>
      </c>
      <c r="U4471" s="1061">
        <v>23</v>
      </c>
      <c r="V4471" s="1061">
        <v>23</v>
      </c>
      <c r="W4471" s="1061">
        <v>23</v>
      </c>
    </row>
    <row r="4472" spans="1:23">
      <c r="A4472" s="908"/>
      <c r="B4472" s="1061" t="s">
        <v>234</v>
      </c>
      <c r="C4472" s="1061" t="s">
        <v>235</v>
      </c>
      <c r="D4472" s="1061" t="s">
        <v>4936</v>
      </c>
      <c r="E4472" s="1061" t="s">
        <v>6590</v>
      </c>
      <c r="F4472" s="1061" t="s">
        <v>4937</v>
      </c>
      <c r="G4472" s="1061" t="s">
        <v>1739</v>
      </c>
      <c r="H4472" s="1061" t="s">
        <v>129</v>
      </c>
      <c r="I4472" s="1061" t="s">
        <v>21</v>
      </c>
      <c r="J4472" s="1061" t="s">
        <v>7975</v>
      </c>
      <c r="K4472" s="1061" t="s">
        <v>14849</v>
      </c>
      <c r="L4472" s="1061">
        <v>12.8</v>
      </c>
      <c r="M4472" s="1061">
        <v>12.8</v>
      </c>
      <c r="N4472" s="1061">
        <v>12.8</v>
      </c>
      <c r="O4472" s="1061">
        <v>12.8</v>
      </c>
      <c r="P4472" s="1061">
        <v>12.8</v>
      </c>
      <c r="Q4472" s="1061">
        <v>12.8</v>
      </c>
      <c r="R4472" s="1061">
        <v>12.8</v>
      </c>
      <c r="S4472" s="1061">
        <v>12.8</v>
      </c>
      <c r="T4472" s="1061">
        <v>12.8</v>
      </c>
      <c r="U4472" s="1061">
        <v>12.8</v>
      </c>
      <c r="V4472" s="1061">
        <v>12.8</v>
      </c>
      <c r="W4472" s="1061">
        <v>12.8</v>
      </c>
    </row>
    <row r="4473" spans="1:23">
      <c r="A4473" s="908"/>
      <c r="B4473" s="1061" t="s">
        <v>234</v>
      </c>
      <c r="C4473" s="1061" t="s">
        <v>235</v>
      </c>
      <c r="D4473" s="1061" t="s">
        <v>4936</v>
      </c>
      <c r="E4473" s="1061" t="s">
        <v>9679</v>
      </c>
      <c r="F4473" s="1061" t="s">
        <v>4938</v>
      </c>
      <c r="G4473" s="1061" t="s">
        <v>1739</v>
      </c>
      <c r="H4473" s="1061" t="s">
        <v>129</v>
      </c>
      <c r="I4473" s="1061" t="s">
        <v>21</v>
      </c>
      <c r="J4473" s="1061" t="s">
        <v>7975</v>
      </c>
      <c r="K4473" s="1061" t="s">
        <v>14849</v>
      </c>
      <c r="L4473" s="1061">
        <v>22.6</v>
      </c>
      <c r="M4473" s="1061">
        <v>22.6</v>
      </c>
      <c r="N4473" s="1061">
        <v>22.6</v>
      </c>
      <c r="O4473" s="1061">
        <v>22.6</v>
      </c>
      <c r="P4473" s="1061">
        <v>22.6</v>
      </c>
      <c r="Q4473" s="1061">
        <v>22.6</v>
      </c>
      <c r="R4473" s="1061">
        <v>22.6</v>
      </c>
      <c r="S4473" s="1061">
        <v>22.6</v>
      </c>
      <c r="T4473" s="1061">
        <v>22.6</v>
      </c>
      <c r="U4473" s="1061">
        <v>22.6</v>
      </c>
      <c r="V4473" s="1061">
        <v>22.6</v>
      </c>
      <c r="W4473" s="1061">
        <v>22.6</v>
      </c>
    </row>
    <row r="4474" spans="1:23">
      <c r="A4474" s="908"/>
      <c r="B4474" s="1061" t="s">
        <v>234</v>
      </c>
      <c r="C4474" s="1061" t="s">
        <v>235</v>
      </c>
      <c r="D4474" s="1061" t="s">
        <v>4936</v>
      </c>
      <c r="E4474" s="1061" t="s">
        <v>6591</v>
      </c>
      <c r="F4474" s="1061" t="s">
        <v>4939</v>
      </c>
      <c r="G4474" s="1061" t="s">
        <v>1739</v>
      </c>
      <c r="H4474" s="1061" t="s">
        <v>129</v>
      </c>
      <c r="I4474" s="1061" t="s">
        <v>21</v>
      </c>
      <c r="J4474" s="1061" t="s">
        <v>7975</v>
      </c>
      <c r="K4474" s="1061" t="s">
        <v>14849</v>
      </c>
      <c r="L4474" s="1061">
        <v>23</v>
      </c>
      <c r="M4474" s="1061">
        <v>23</v>
      </c>
      <c r="N4474" s="1061">
        <v>23</v>
      </c>
      <c r="O4474" s="1061">
        <v>23</v>
      </c>
      <c r="P4474" s="1061">
        <v>23</v>
      </c>
      <c r="Q4474" s="1061">
        <v>23</v>
      </c>
      <c r="R4474" s="1061">
        <v>23</v>
      </c>
      <c r="S4474" s="1061">
        <v>23</v>
      </c>
      <c r="T4474" s="1061">
        <v>23</v>
      </c>
      <c r="U4474" s="1061">
        <v>23</v>
      </c>
      <c r="V4474" s="1061">
        <v>23</v>
      </c>
      <c r="W4474" s="1061">
        <v>23</v>
      </c>
    </row>
    <row r="4475" spans="1:23">
      <c r="A4475" s="908"/>
      <c r="B4475" s="1061" t="s">
        <v>234</v>
      </c>
      <c r="C4475" s="1061" t="s">
        <v>235</v>
      </c>
      <c r="D4475" s="1061" t="s">
        <v>4970</v>
      </c>
      <c r="E4475" s="1061" t="s">
        <v>6141</v>
      </c>
      <c r="F4475" s="1061" t="s">
        <v>5117</v>
      </c>
      <c r="G4475" s="1061" t="s">
        <v>1739</v>
      </c>
      <c r="H4475" s="1061" t="s">
        <v>129</v>
      </c>
      <c r="I4475" s="1061" t="s">
        <v>21</v>
      </c>
      <c r="J4475" s="1061" t="s">
        <v>7975</v>
      </c>
      <c r="K4475" s="1061" t="s">
        <v>14849</v>
      </c>
      <c r="L4475" s="1061">
        <v>77.989999999999995</v>
      </c>
      <c r="M4475" s="1061">
        <v>77.989999999999995</v>
      </c>
      <c r="N4475" s="1061">
        <v>77.989999999999995</v>
      </c>
      <c r="O4475" s="1061">
        <v>77.989999999999995</v>
      </c>
      <c r="P4475" s="1061">
        <v>77.989999999999995</v>
      </c>
      <c r="Q4475" s="1061">
        <v>77.989999999999995</v>
      </c>
      <c r="R4475" s="1061">
        <v>77.989999999999995</v>
      </c>
      <c r="S4475" s="1061">
        <v>77.989999999999995</v>
      </c>
      <c r="T4475" s="1061">
        <v>77.989999999999995</v>
      </c>
      <c r="U4475" s="1061">
        <v>77.989999999999995</v>
      </c>
      <c r="V4475" s="1061">
        <v>77.989999999999995</v>
      </c>
      <c r="W4475" s="1061">
        <v>77.989999999999995</v>
      </c>
    </row>
    <row r="4476" spans="1:23">
      <c r="A4476" s="908"/>
      <c r="B4476" s="1061" t="s">
        <v>234</v>
      </c>
      <c r="C4476" s="1061" t="s">
        <v>235</v>
      </c>
      <c r="D4476" s="1061" t="s">
        <v>4936</v>
      </c>
      <c r="E4476" s="1061" t="s">
        <v>6592</v>
      </c>
      <c r="F4476" s="1061" t="s">
        <v>4939</v>
      </c>
      <c r="G4476" s="1061" t="s">
        <v>1739</v>
      </c>
      <c r="H4476" s="1061" t="s">
        <v>129</v>
      </c>
      <c r="I4476" s="1061" t="s">
        <v>21</v>
      </c>
      <c r="J4476" s="1061" t="s">
        <v>7975</v>
      </c>
      <c r="K4476" s="1061" t="s">
        <v>14849</v>
      </c>
      <c r="L4476" s="1061">
        <v>23</v>
      </c>
      <c r="M4476" s="1061">
        <v>23</v>
      </c>
      <c r="N4476" s="1061">
        <v>23</v>
      </c>
      <c r="O4476" s="1061">
        <v>23</v>
      </c>
      <c r="P4476" s="1061">
        <v>23</v>
      </c>
      <c r="Q4476" s="1061">
        <v>23</v>
      </c>
      <c r="R4476" s="1061">
        <v>23</v>
      </c>
      <c r="S4476" s="1061">
        <v>23</v>
      </c>
      <c r="T4476" s="1061">
        <v>23</v>
      </c>
      <c r="U4476" s="1061">
        <v>23</v>
      </c>
      <c r="V4476" s="1061">
        <v>23</v>
      </c>
      <c r="W4476" s="1061">
        <v>23</v>
      </c>
    </row>
    <row r="4477" spans="1:23">
      <c r="A4477" s="908"/>
      <c r="B4477" s="1061" t="s">
        <v>234</v>
      </c>
      <c r="C4477" s="1061" t="s">
        <v>235</v>
      </c>
      <c r="D4477" s="1061" t="s">
        <v>4936</v>
      </c>
      <c r="E4477" s="1061" t="s">
        <v>6593</v>
      </c>
      <c r="F4477" s="1061" t="s">
        <v>4937</v>
      </c>
      <c r="G4477" s="1061" t="s">
        <v>1739</v>
      </c>
      <c r="H4477" s="1061" t="s">
        <v>129</v>
      </c>
      <c r="I4477" s="1061" t="s">
        <v>21</v>
      </c>
      <c r="J4477" s="1061" t="s">
        <v>7975</v>
      </c>
      <c r="K4477" s="1061" t="s">
        <v>14849</v>
      </c>
      <c r="L4477" s="1061">
        <v>20.2</v>
      </c>
      <c r="M4477" s="1061">
        <v>20.2</v>
      </c>
      <c r="N4477" s="1061">
        <v>20.2</v>
      </c>
      <c r="O4477" s="1061">
        <v>20.2</v>
      </c>
      <c r="P4477" s="1061">
        <v>20.2</v>
      </c>
      <c r="Q4477" s="1061">
        <v>20.2</v>
      </c>
      <c r="R4477" s="1061">
        <v>20.2</v>
      </c>
      <c r="S4477" s="1061">
        <v>20.2</v>
      </c>
      <c r="T4477" s="1061">
        <v>20.2</v>
      </c>
      <c r="U4477" s="1061">
        <v>20.2</v>
      </c>
      <c r="V4477" s="1061">
        <v>20.2</v>
      </c>
      <c r="W4477" s="1061">
        <v>20.2</v>
      </c>
    </row>
    <row r="4478" spans="1:23">
      <c r="A4478" s="908"/>
      <c r="B4478" s="1061" t="s">
        <v>234</v>
      </c>
      <c r="C4478" s="1061" t="s">
        <v>235</v>
      </c>
      <c r="D4478" s="1061" t="s">
        <v>4936</v>
      </c>
      <c r="E4478" s="1061" t="s">
        <v>6594</v>
      </c>
      <c r="F4478" s="1061" t="s">
        <v>4938</v>
      </c>
      <c r="G4478" s="1061" t="s">
        <v>1739</v>
      </c>
      <c r="H4478" s="1061" t="s">
        <v>129</v>
      </c>
      <c r="I4478" s="1061" t="s">
        <v>21</v>
      </c>
      <c r="J4478" s="1061" t="s">
        <v>7975</v>
      </c>
      <c r="K4478" s="1061" t="s">
        <v>14849</v>
      </c>
      <c r="L4478" s="1061">
        <v>23.9</v>
      </c>
      <c r="M4478" s="1061">
        <v>23.9</v>
      </c>
      <c r="N4478" s="1061">
        <v>23.9</v>
      </c>
      <c r="O4478" s="1061">
        <v>23.9</v>
      </c>
      <c r="P4478" s="1061">
        <v>23.9</v>
      </c>
      <c r="Q4478" s="1061">
        <v>23.9</v>
      </c>
      <c r="R4478" s="1061">
        <v>23.9</v>
      </c>
      <c r="S4478" s="1061">
        <v>23.9</v>
      </c>
      <c r="T4478" s="1061">
        <v>23.9</v>
      </c>
      <c r="U4478" s="1061">
        <v>23.9</v>
      </c>
      <c r="V4478" s="1061">
        <v>23.9</v>
      </c>
      <c r="W4478" s="1061">
        <v>23.9</v>
      </c>
    </row>
    <row r="4479" spans="1:23">
      <c r="A4479" s="908"/>
      <c r="B4479" s="1061" t="s">
        <v>234</v>
      </c>
      <c r="C4479" s="1061" t="s">
        <v>235</v>
      </c>
      <c r="D4479" s="1061" t="s">
        <v>4632</v>
      </c>
      <c r="E4479" s="1061" t="s">
        <v>14208</v>
      </c>
      <c r="F4479" s="1061" t="s">
        <v>6095</v>
      </c>
      <c r="G4479" s="1061" t="s">
        <v>1739</v>
      </c>
      <c r="H4479" s="1061" t="s">
        <v>129</v>
      </c>
      <c r="I4479" s="1061" t="s">
        <v>21</v>
      </c>
      <c r="J4479" s="1061" t="s">
        <v>7975</v>
      </c>
      <c r="K4479" s="1061" t="s">
        <v>14849</v>
      </c>
      <c r="L4479" s="1061">
        <v>32.75</v>
      </c>
      <c r="M4479" s="1061">
        <v>32.75</v>
      </c>
      <c r="N4479" s="1061">
        <v>32.75</v>
      </c>
      <c r="O4479" s="1061">
        <v>32.75</v>
      </c>
      <c r="P4479" s="1061">
        <v>32.75</v>
      </c>
      <c r="Q4479" s="1061">
        <v>32.75</v>
      </c>
      <c r="R4479" s="1061">
        <v>32.75</v>
      </c>
      <c r="S4479" s="1061">
        <v>32.75</v>
      </c>
      <c r="T4479" s="1061">
        <v>32.75</v>
      </c>
      <c r="U4479" s="1061">
        <v>32.75</v>
      </c>
      <c r="V4479" s="1061">
        <v>32.75</v>
      </c>
      <c r="W4479" s="1061">
        <v>32.75</v>
      </c>
    </row>
    <row r="4480" spans="1:23">
      <c r="A4480" s="908"/>
      <c r="B4480" s="1061" t="s">
        <v>234</v>
      </c>
      <c r="C4480" s="1061" t="s">
        <v>235</v>
      </c>
      <c r="D4480" s="1061" t="s">
        <v>4936</v>
      </c>
      <c r="E4480" s="1061" t="s">
        <v>14315</v>
      </c>
      <c r="F4480" s="1061" t="s">
        <v>4939</v>
      </c>
      <c r="G4480" s="1061" t="s">
        <v>1739</v>
      </c>
      <c r="H4480" s="1061" t="s">
        <v>129</v>
      </c>
      <c r="I4480" s="1061" t="s">
        <v>21</v>
      </c>
      <c r="J4480" s="1061" t="s">
        <v>7975</v>
      </c>
      <c r="K4480" s="1061" t="s">
        <v>14849</v>
      </c>
      <c r="L4480" s="1061">
        <v>24.15</v>
      </c>
      <c r="M4480" s="1061">
        <v>24.15</v>
      </c>
      <c r="N4480" s="1061">
        <v>24.15</v>
      </c>
      <c r="O4480" s="1061">
        <v>24.15</v>
      </c>
      <c r="P4480" s="1061">
        <v>24.15</v>
      </c>
      <c r="Q4480" s="1061">
        <v>24.15</v>
      </c>
      <c r="R4480" s="1061">
        <v>24.15</v>
      </c>
      <c r="S4480" s="1061">
        <v>24.15</v>
      </c>
      <c r="T4480" s="1061">
        <v>24.15</v>
      </c>
      <c r="U4480" s="1061">
        <v>24.15</v>
      </c>
      <c r="V4480" s="1061">
        <v>24.15</v>
      </c>
      <c r="W4480" s="1061">
        <v>24.15</v>
      </c>
    </row>
    <row r="4481" spans="1:23">
      <c r="A4481" s="908"/>
      <c r="B4481" s="1061" t="s">
        <v>234</v>
      </c>
      <c r="C4481" s="1061" t="s">
        <v>235</v>
      </c>
      <c r="D4481" s="1061" t="s">
        <v>4936</v>
      </c>
      <c r="E4481" s="1061" t="s">
        <v>6595</v>
      </c>
      <c r="F4481" s="1061" t="s">
        <v>4937</v>
      </c>
      <c r="G4481" s="1061" t="s">
        <v>1739</v>
      </c>
      <c r="H4481" s="1061" t="s">
        <v>129</v>
      </c>
      <c r="I4481" s="1061" t="s">
        <v>21</v>
      </c>
      <c r="J4481" s="1061" t="s">
        <v>7975</v>
      </c>
      <c r="K4481" s="1061" t="s">
        <v>14849</v>
      </c>
      <c r="L4481" s="1061">
        <v>20.2</v>
      </c>
      <c r="M4481" s="1061">
        <v>20.2</v>
      </c>
      <c r="N4481" s="1061">
        <v>20.2</v>
      </c>
      <c r="O4481" s="1061">
        <v>20.2</v>
      </c>
      <c r="P4481" s="1061">
        <v>20.2</v>
      </c>
      <c r="Q4481" s="1061">
        <v>20.2</v>
      </c>
      <c r="R4481" s="1061">
        <v>20.2</v>
      </c>
      <c r="S4481" s="1061">
        <v>20.2</v>
      </c>
      <c r="T4481" s="1061">
        <v>20.2</v>
      </c>
      <c r="U4481" s="1061">
        <v>20.2</v>
      </c>
      <c r="V4481" s="1061">
        <v>20.2</v>
      </c>
      <c r="W4481" s="1061">
        <v>20.2</v>
      </c>
    </row>
    <row r="4482" spans="1:23">
      <c r="A4482" s="908"/>
      <c r="B4482" s="1061" t="s">
        <v>234</v>
      </c>
      <c r="C4482" s="1061" t="s">
        <v>235</v>
      </c>
      <c r="D4482" s="1061" t="s">
        <v>4632</v>
      </c>
      <c r="E4482" s="1061" t="s">
        <v>14209</v>
      </c>
      <c r="F4482" s="1061" t="s">
        <v>6095</v>
      </c>
      <c r="G4482" s="1061" t="s">
        <v>1739</v>
      </c>
      <c r="H4482" s="1061" t="s">
        <v>129</v>
      </c>
      <c r="I4482" s="1061" t="s">
        <v>21</v>
      </c>
      <c r="J4482" s="1061" t="s">
        <v>7975</v>
      </c>
      <c r="K4482" s="1061" t="s">
        <v>14849</v>
      </c>
      <c r="L4482" s="1061">
        <v>41.4</v>
      </c>
      <c r="M4482" s="1061">
        <v>41.4</v>
      </c>
      <c r="N4482" s="1061">
        <v>41.4</v>
      </c>
      <c r="O4482" s="1061">
        <v>41.4</v>
      </c>
      <c r="P4482" s="1061">
        <v>41.4</v>
      </c>
      <c r="Q4482" s="1061">
        <v>41.4</v>
      </c>
      <c r="R4482" s="1061">
        <v>41.4</v>
      </c>
      <c r="S4482" s="1061">
        <v>41.4</v>
      </c>
      <c r="T4482" s="1061">
        <v>41.4</v>
      </c>
      <c r="U4482" s="1061">
        <v>41.4</v>
      </c>
      <c r="V4482" s="1061">
        <v>41.4</v>
      </c>
      <c r="W4482" s="1061">
        <v>41.4</v>
      </c>
    </row>
    <row r="4483" spans="1:23">
      <c r="A4483" s="908"/>
      <c r="B4483" s="1061" t="s">
        <v>234</v>
      </c>
      <c r="C4483" s="1061" t="s">
        <v>235</v>
      </c>
      <c r="D4483" s="1061" t="s">
        <v>4936</v>
      </c>
      <c r="E4483" s="1061" t="s">
        <v>6757</v>
      </c>
      <c r="F4483" s="1061" t="s">
        <v>4939</v>
      </c>
      <c r="G4483" s="1061" t="s">
        <v>1739</v>
      </c>
      <c r="H4483" s="1061" t="s">
        <v>129</v>
      </c>
      <c r="I4483" s="1061" t="s">
        <v>21</v>
      </c>
      <c r="J4483" s="1061" t="s">
        <v>7975</v>
      </c>
      <c r="K4483" s="1061" t="s">
        <v>14849</v>
      </c>
      <c r="L4483" s="1061">
        <v>23</v>
      </c>
      <c r="M4483" s="1061">
        <v>23</v>
      </c>
      <c r="N4483" s="1061">
        <v>23</v>
      </c>
      <c r="O4483" s="1061">
        <v>23</v>
      </c>
      <c r="P4483" s="1061">
        <v>23</v>
      </c>
      <c r="Q4483" s="1061">
        <v>23</v>
      </c>
      <c r="R4483" s="1061">
        <v>23</v>
      </c>
      <c r="S4483" s="1061">
        <v>23</v>
      </c>
      <c r="T4483" s="1061">
        <v>23</v>
      </c>
      <c r="U4483" s="1061">
        <v>23</v>
      </c>
      <c r="V4483" s="1061">
        <v>23</v>
      </c>
      <c r="W4483" s="1061">
        <v>23</v>
      </c>
    </row>
    <row r="4484" spans="1:23">
      <c r="A4484" s="908"/>
      <c r="B4484" s="1061" t="s">
        <v>234</v>
      </c>
      <c r="C4484" s="1061" t="s">
        <v>235</v>
      </c>
      <c r="D4484" s="1061" t="s">
        <v>4936</v>
      </c>
      <c r="E4484" s="1061" t="s">
        <v>6758</v>
      </c>
      <c r="F4484" s="1061" t="s">
        <v>4937</v>
      </c>
      <c r="G4484" s="1061" t="s">
        <v>1739</v>
      </c>
      <c r="H4484" s="1061" t="s">
        <v>129</v>
      </c>
      <c r="I4484" s="1061" t="s">
        <v>21</v>
      </c>
      <c r="J4484" s="1061" t="s">
        <v>7975</v>
      </c>
      <c r="K4484" s="1061" t="s">
        <v>14849</v>
      </c>
      <c r="L4484" s="1061">
        <v>12.8</v>
      </c>
      <c r="M4484" s="1061">
        <v>12.8</v>
      </c>
      <c r="N4484" s="1061">
        <v>12.8</v>
      </c>
      <c r="O4484" s="1061">
        <v>12.8</v>
      </c>
      <c r="P4484" s="1061">
        <v>12.8</v>
      </c>
      <c r="Q4484" s="1061">
        <v>12.8</v>
      </c>
      <c r="R4484" s="1061">
        <v>12.8</v>
      </c>
      <c r="S4484" s="1061">
        <v>12.8</v>
      </c>
      <c r="T4484" s="1061">
        <v>12.8</v>
      </c>
      <c r="U4484" s="1061">
        <v>12.8</v>
      </c>
      <c r="V4484" s="1061">
        <v>12.8</v>
      </c>
      <c r="W4484" s="1061">
        <v>12.8</v>
      </c>
    </row>
    <row r="4485" spans="1:23">
      <c r="A4485" s="908"/>
      <c r="B4485" s="1061" t="s">
        <v>234</v>
      </c>
      <c r="C4485" s="1061" t="s">
        <v>235</v>
      </c>
      <c r="D4485" s="1061" t="s">
        <v>4936</v>
      </c>
      <c r="E4485" s="1061" t="s">
        <v>6759</v>
      </c>
      <c r="F4485" s="1061" t="s">
        <v>4938</v>
      </c>
      <c r="G4485" s="1061" t="s">
        <v>1739</v>
      </c>
      <c r="H4485" s="1061" t="s">
        <v>129</v>
      </c>
      <c r="I4485" s="1061" t="s">
        <v>21</v>
      </c>
      <c r="J4485" s="1061" t="s">
        <v>7975</v>
      </c>
      <c r="K4485" s="1061" t="s">
        <v>14849</v>
      </c>
      <c r="L4485" s="1061">
        <v>18.600000000000001</v>
      </c>
      <c r="M4485" s="1061">
        <v>18.600000000000001</v>
      </c>
      <c r="N4485" s="1061">
        <v>18.600000000000001</v>
      </c>
      <c r="O4485" s="1061">
        <v>18.600000000000001</v>
      </c>
      <c r="P4485" s="1061">
        <v>18.600000000000001</v>
      </c>
      <c r="Q4485" s="1061">
        <v>18.600000000000001</v>
      </c>
      <c r="R4485" s="1061">
        <v>18.600000000000001</v>
      </c>
      <c r="S4485" s="1061">
        <v>18.600000000000001</v>
      </c>
      <c r="T4485" s="1061">
        <v>18.600000000000001</v>
      </c>
      <c r="U4485" s="1061">
        <v>18.600000000000001</v>
      </c>
      <c r="V4485" s="1061">
        <v>18.600000000000001</v>
      </c>
      <c r="W4485" s="1061">
        <v>18.600000000000001</v>
      </c>
    </row>
    <row r="4486" spans="1:23">
      <c r="A4486" s="908"/>
      <c r="B4486" s="1061" t="s">
        <v>234</v>
      </c>
      <c r="C4486" s="1061" t="s">
        <v>235</v>
      </c>
      <c r="D4486" s="1061" t="s">
        <v>4936</v>
      </c>
      <c r="E4486" s="1061" t="s">
        <v>6596</v>
      </c>
      <c r="F4486" s="1061" t="s">
        <v>4939</v>
      </c>
      <c r="G4486" s="1061" t="s">
        <v>1739</v>
      </c>
      <c r="H4486" s="1061" t="s">
        <v>129</v>
      </c>
      <c r="I4486" s="1061" t="s">
        <v>21</v>
      </c>
      <c r="J4486" s="1061" t="s">
        <v>7975</v>
      </c>
      <c r="K4486" s="1061" t="s">
        <v>14849</v>
      </c>
      <c r="L4486" s="1061">
        <v>23</v>
      </c>
      <c r="M4486" s="1061">
        <v>23</v>
      </c>
      <c r="N4486" s="1061">
        <v>23</v>
      </c>
      <c r="O4486" s="1061">
        <v>23</v>
      </c>
      <c r="P4486" s="1061">
        <v>23</v>
      </c>
      <c r="Q4486" s="1061">
        <v>23</v>
      </c>
      <c r="R4486" s="1061">
        <v>23</v>
      </c>
      <c r="S4486" s="1061">
        <v>23</v>
      </c>
      <c r="T4486" s="1061">
        <v>23</v>
      </c>
      <c r="U4486" s="1061">
        <v>23</v>
      </c>
      <c r="V4486" s="1061">
        <v>23</v>
      </c>
      <c r="W4486" s="1061">
        <v>23</v>
      </c>
    </row>
    <row r="4487" spans="1:23">
      <c r="A4487" s="908"/>
      <c r="B4487" s="1061" t="s">
        <v>234</v>
      </c>
      <c r="C4487" s="1061" t="s">
        <v>235</v>
      </c>
      <c r="D4487" s="1061" t="s">
        <v>4936</v>
      </c>
      <c r="E4487" s="1061" t="s">
        <v>6597</v>
      </c>
      <c r="F4487" s="1061" t="s">
        <v>4937</v>
      </c>
      <c r="G4487" s="1061" t="s">
        <v>1739</v>
      </c>
      <c r="H4487" s="1061" t="s">
        <v>129</v>
      </c>
      <c r="I4487" s="1061" t="s">
        <v>21</v>
      </c>
      <c r="J4487" s="1061" t="s">
        <v>7975</v>
      </c>
      <c r="K4487" s="1061" t="s">
        <v>14849</v>
      </c>
      <c r="L4487" s="1061">
        <v>12.8</v>
      </c>
      <c r="M4487" s="1061">
        <v>12.8</v>
      </c>
      <c r="N4487" s="1061">
        <v>12.8</v>
      </c>
      <c r="O4487" s="1061">
        <v>12.8</v>
      </c>
      <c r="P4487" s="1061">
        <v>12.8</v>
      </c>
      <c r="Q4487" s="1061">
        <v>12.8</v>
      </c>
      <c r="R4487" s="1061">
        <v>12.8</v>
      </c>
      <c r="S4487" s="1061">
        <v>12.8</v>
      </c>
      <c r="T4487" s="1061">
        <v>12.8</v>
      </c>
      <c r="U4487" s="1061">
        <v>12.8</v>
      </c>
      <c r="V4487" s="1061">
        <v>12.8</v>
      </c>
      <c r="W4487" s="1061">
        <v>12.8</v>
      </c>
    </row>
    <row r="4488" spans="1:23">
      <c r="A4488" s="908"/>
      <c r="B4488" s="1061" t="s">
        <v>234</v>
      </c>
      <c r="C4488" s="1061" t="s">
        <v>235</v>
      </c>
      <c r="D4488" s="1061" t="s">
        <v>4936</v>
      </c>
      <c r="E4488" s="1061" t="s">
        <v>6598</v>
      </c>
      <c r="F4488" s="1061" t="s">
        <v>4938</v>
      </c>
      <c r="G4488" s="1061" t="s">
        <v>1739</v>
      </c>
      <c r="H4488" s="1061" t="s">
        <v>129</v>
      </c>
      <c r="I4488" s="1061" t="s">
        <v>21</v>
      </c>
      <c r="J4488" s="1061" t="s">
        <v>7975</v>
      </c>
      <c r="K4488" s="1061" t="s">
        <v>14849</v>
      </c>
      <c r="L4488" s="1061">
        <v>18.600000000000001</v>
      </c>
      <c r="M4488" s="1061">
        <v>18.600000000000001</v>
      </c>
      <c r="N4488" s="1061">
        <v>18.600000000000001</v>
      </c>
      <c r="O4488" s="1061">
        <v>18.600000000000001</v>
      </c>
      <c r="P4488" s="1061">
        <v>18.600000000000001</v>
      </c>
      <c r="Q4488" s="1061">
        <v>18.600000000000001</v>
      </c>
      <c r="R4488" s="1061">
        <v>18.600000000000001</v>
      </c>
      <c r="S4488" s="1061">
        <v>18.600000000000001</v>
      </c>
      <c r="T4488" s="1061">
        <v>18.600000000000001</v>
      </c>
      <c r="U4488" s="1061">
        <v>18.600000000000001</v>
      </c>
      <c r="V4488" s="1061">
        <v>18.600000000000001</v>
      </c>
      <c r="W4488" s="1061">
        <v>18.600000000000001</v>
      </c>
    </row>
    <row r="4489" spans="1:23">
      <c r="A4489" s="908"/>
      <c r="B4489" s="1061" t="s">
        <v>234</v>
      </c>
      <c r="C4489" s="1061" t="s">
        <v>235</v>
      </c>
      <c r="D4489" s="1061" t="s">
        <v>4936</v>
      </c>
      <c r="E4489" s="1061" t="s">
        <v>6599</v>
      </c>
      <c r="F4489" s="1061" t="s">
        <v>4939</v>
      </c>
      <c r="G4489" s="1061" t="s">
        <v>1739</v>
      </c>
      <c r="H4489" s="1061" t="s">
        <v>129</v>
      </c>
      <c r="I4489" s="1061" t="s">
        <v>21</v>
      </c>
      <c r="J4489" s="1061" t="s">
        <v>7975</v>
      </c>
      <c r="K4489" s="1061" t="s">
        <v>14849</v>
      </c>
      <c r="L4489" s="1061">
        <v>24.15</v>
      </c>
      <c r="M4489" s="1061">
        <v>24.15</v>
      </c>
      <c r="N4489" s="1061">
        <v>24.15</v>
      </c>
      <c r="O4489" s="1061">
        <v>24.15</v>
      </c>
      <c r="P4489" s="1061">
        <v>24.15</v>
      </c>
      <c r="Q4489" s="1061">
        <v>24.15</v>
      </c>
      <c r="R4489" s="1061">
        <v>24.15</v>
      </c>
      <c r="S4489" s="1061">
        <v>24.15</v>
      </c>
      <c r="T4489" s="1061">
        <v>24.15</v>
      </c>
      <c r="U4489" s="1061">
        <v>24.15</v>
      </c>
      <c r="V4489" s="1061">
        <v>24.15</v>
      </c>
      <c r="W4489" s="1061">
        <v>24.15</v>
      </c>
    </row>
    <row r="4490" spans="1:23">
      <c r="A4490" s="908"/>
      <c r="B4490" s="1061" t="s">
        <v>234</v>
      </c>
      <c r="C4490" s="1061" t="s">
        <v>235</v>
      </c>
      <c r="D4490" s="1061" t="s">
        <v>4936</v>
      </c>
      <c r="E4490" s="1061" t="s">
        <v>6600</v>
      </c>
      <c r="F4490" s="1061" t="s">
        <v>4937</v>
      </c>
      <c r="G4490" s="1061" t="s">
        <v>1739</v>
      </c>
      <c r="H4490" s="1061" t="s">
        <v>129</v>
      </c>
      <c r="I4490" s="1061" t="s">
        <v>21</v>
      </c>
      <c r="J4490" s="1061" t="s">
        <v>7975</v>
      </c>
      <c r="K4490" s="1061" t="s">
        <v>14849</v>
      </c>
      <c r="L4490" s="1061">
        <v>17</v>
      </c>
      <c r="M4490" s="1061">
        <v>17</v>
      </c>
      <c r="N4490" s="1061">
        <v>17</v>
      </c>
      <c r="O4490" s="1061">
        <v>17</v>
      </c>
      <c r="P4490" s="1061">
        <v>17</v>
      </c>
      <c r="Q4490" s="1061">
        <v>17</v>
      </c>
      <c r="R4490" s="1061">
        <v>17</v>
      </c>
      <c r="S4490" s="1061">
        <v>17</v>
      </c>
      <c r="T4490" s="1061">
        <v>17</v>
      </c>
      <c r="U4490" s="1061">
        <v>17</v>
      </c>
      <c r="V4490" s="1061">
        <v>17</v>
      </c>
      <c r="W4490" s="1061">
        <v>17</v>
      </c>
    </row>
    <row r="4491" spans="1:23">
      <c r="A4491" s="908"/>
      <c r="B4491" s="1061" t="s">
        <v>234</v>
      </c>
      <c r="C4491" s="1061" t="s">
        <v>235</v>
      </c>
      <c r="D4491" s="1061" t="s">
        <v>4970</v>
      </c>
      <c r="E4491" s="1061" t="s">
        <v>14885</v>
      </c>
      <c r="F4491" s="1061" t="s">
        <v>5117</v>
      </c>
      <c r="G4491" s="1061" t="s">
        <v>1739</v>
      </c>
      <c r="H4491" s="1061" t="s">
        <v>129</v>
      </c>
      <c r="I4491" s="1061" t="s">
        <v>21</v>
      </c>
      <c r="J4491" s="1061" t="s">
        <v>7975</v>
      </c>
      <c r="K4491" s="1061" t="s">
        <v>14849</v>
      </c>
      <c r="L4491" s="1061">
        <v>81.89</v>
      </c>
      <c r="M4491" s="1061">
        <v>81.89</v>
      </c>
      <c r="N4491" s="1061">
        <v>81.89</v>
      </c>
      <c r="O4491" s="1061">
        <v>81.89</v>
      </c>
      <c r="P4491" s="1061">
        <v>81.89</v>
      </c>
      <c r="Q4491" s="1061">
        <v>81.89</v>
      </c>
      <c r="R4491" s="1061">
        <v>81.89</v>
      </c>
      <c r="S4491" s="1061">
        <v>81.89</v>
      </c>
      <c r="T4491" s="1061">
        <v>81.89</v>
      </c>
      <c r="U4491" s="1061">
        <v>81.89</v>
      </c>
      <c r="V4491" s="1061">
        <v>81.89</v>
      </c>
      <c r="W4491" s="1061">
        <v>81.89</v>
      </c>
    </row>
    <row r="4492" spans="1:23">
      <c r="A4492" s="908"/>
      <c r="B4492" s="1061" t="s">
        <v>234</v>
      </c>
      <c r="C4492" s="1061" t="s">
        <v>235</v>
      </c>
      <c r="D4492" s="1061" t="s">
        <v>4936</v>
      </c>
      <c r="E4492" s="1061" t="s">
        <v>14210</v>
      </c>
      <c r="F4492" s="1061" t="s">
        <v>4939</v>
      </c>
      <c r="G4492" s="1061" t="s">
        <v>1739</v>
      </c>
      <c r="H4492" s="1061" t="s">
        <v>129</v>
      </c>
      <c r="I4492" s="1061" t="s">
        <v>21</v>
      </c>
      <c r="J4492" s="1061" t="s">
        <v>7975</v>
      </c>
      <c r="K4492" s="1061" t="s">
        <v>14849</v>
      </c>
      <c r="L4492" s="1061">
        <v>24.15</v>
      </c>
      <c r="M4492" s="1061">
        <v>24.15</v>
      </c>
      <c r="N4492" s="1061">
        <v>24.15</v>
      </c>
      <c r="O4492" s="1061">
        <v>24.15</v>
      </c>
      <c r="P4492" s="1061">
        <v>24.15</v>
      </c>
      <c r="Q4492" s="1061">
        <v>24.15</v>
      </c>
      <c r="R4492" s="1061">
        <v>24.15</v>
      </c>
      <c r="S4492" s="1061">
        <v>24.15</v>
      </c>
      <c r="T4492" s="1061">
        <v>24.15</v>
      </c>
      <c r="U4492" s="1061">
        <v>24.15</v>
      </c>
      <c r="V4492" s="1061">
        <v>24.15</v>
      </c>
      <c r="W4492" s="1061">
        <v>24.15</v>
      </c>
    </row>
    <row r="4493" spans="1:23">
      <c r="A4493" s="908"/>
      <c r="B4493" s="1061" t="s">
        <v>234</v>
      </c>
      <c r="C4493" s="1061" t="s">
        <v>235</v>
      </c>
      <c r="D4493" s="1061" t="s">
        <v>4970</v>
      </c>
      <c r="E4493" s="1061" t="s">
        <v>14886</v>
      </c>
      <c r="F4493" s="1061" t="s">
        <v>5117</v>
      </c>
      <c r="G4493" s="1061" t="s">
        <v>1739</v>
      </c>
      <c r="H4493" s="1061" t="s">
        <v>129</v>
      </c>
      <c r="I4493" s="1061" t="s">
        <v>21</v>
      </c>
      <c r="J4493" s="1061" t="s">
        <v>7975</v>
      </c>
      <c r="K4493" s="1061" t="s">
        <v>14849</v>
      </c>
      <c r="L4493" s="1061">
        <v>90.64</v>
      </c>
      <c r="M4493" s="1061">
        <v>90.64</v>
      </c>
      <c r="N4493" s="1061">
        <v>90.64</v>
      </c>
      <c r="O4493" s="1061">
        <v>90.64</v>
      </c>
      <c r="P4493" s="1061">
        <v>90.64</v>
      </c>
      <c r="Q4493" s="1061">
        <v>90.64</v>
      </c>
      <c r="R4493" s="1061">
        <v>90.64</v>
      </c>
      <c r="S4493" s="1061">
        <v>90.64</v>
      </c>
      <c r="T4493" s="1061">
        <v>90.64</v>
      </c>
      <c r="U4493" s="1061">
        <v>90.64</v>
      </c>
      <c r="V4493" s="1061">
        <v>90.64</v>
      </c>
      <c r="W4493" s="1061">
        <v>90.64</v>
      </c>
    </row>
    <row r="4494" spans="1:23">
      <c r="A4494" s="908"/>
      <c r="B4494" s="1061" t="s">
        <v>234</v>
      </c>
      <c r="C4494" s="1061" t="s">
        <v>235</v>
      </c>
      <c r="D4494" s="1061" t="s">
        <v>4936</v>
      </c>
      <c r="E4494" s="1061" t="s">
        <v>6601</v>
      </c>
      <c r="F4494" s="1061" t="s">
        <v>4939</v>
      </c>
      <c r="G4494" s="1061" t="s">
        <v>1739</v>
      </c>
      <c r="H4494" s="1061" t="s">
        <v>129</v>
      </c>
      <c r="I4494" s="1061" t="s">
        <v>21</v>
      </c>
      <c r="J4494" s="1061" t="s">
        <v>7975</v>
      </c>
      <c r="K4494" s="1061" t="s">
        <v>14849</v>
      </c>
      <c r="L4494" s="1061">
        <v>23</v>
      </c>
      <c r="M4494" s="1061">
        <v>23</v>
      </c>
      <c r="N4494" s="1061">
        <v>23</v>
      </c>
      <c r="O4494" s="1061">
        <v>23</v>
      </c>
      <c r="P4494" s="1061">
        <v>23</v>
      </c>
      <c r="Q4494" s="1061">
        <v>23</v>
      </c>
      <c r="R4494" s="1061">
        <v>23</v>
      </c>
      <c r="S4494" s="1061">
        <v>23</v>
      </c>
      <c r="T4494" s="1061">
        <v>23</v>
      </c>
      <c r="U4494" s="1061">
        <v>23</v>
      </c>
      <c r="V4494" s="1061">
        <v>23</v>
      </c>
      <c r="W4494" s="1061">
        <v>23</v>
      </c>
    </row>
    <row r="4495" spans="1:23">
      <c r="A4495" s="908"/>
      <c r="B4495" s="1061" t="s">
        <v>234</v>
      </c>
      <c r="C4495" s="1061" t="s">
        <v>235</v>
      </c>
      <c r="D4495" s="1061" t="s">
        <v>4936</v>
      </c>
      <c r="E4495" s="1061" t="s">
        <v>6602</v>
      </c>
      <c r="F4495" s="1061" t="s">
        <v>4938</v>
      </c>
      <c r="G4495" s="1061" t="s">
        <v>1739</v>
      </c>
      <c r="H4495" s="1061" t="s">
        <v>129</v>
      </c>
      <c r="I4495" s="1061" t="s">
        <v>21</v>
      </c>
      <c r="J4495" s="1061" t="s">
        <v>7975</v>
      </c>
      <c r="K4495" s="1061" t="s">
        <v>14849</v>
      </c>
      <c r="L4495" s="1061">
        <v>18.600000000000001</v>
      </c>
      <c r="M4495" s="1061">
        <v>18.600000000000001</v>
      </c>
      <c r="N4495" s="1061">
        <v>18.600000000000001</v>
      </c>
      <c r="O4495" s="1061">
        <v>18.600000000000001</v>
      </c>
      <c r="P4495" s="1061">
        <v>18.600000000000001</v>
      </c>
      <c r="Q4495" s="1061">
        <v>18.600000000000001</v>
      </c>
      <c r="R4495" s="1061">
        <v>18.600000000000001</v>
      </c>
      <c r="S4495" s="1061">
        <v>18.600000000000001</v>
      </c>
      <c r="T4495" s="1061">
        <v>18.600000000000001</v>
      </c>
      <c r="U4495" s="1061">
        <v>18.600000000000001</v>
      </c>
      <c r="V4495" s="1061">
        <v>18.600000000000001</v>
      </c>
      <c r="W4495" s="1061">
        <v>18.600000000000001</v>
      </c>
    </row>
    <row r="4496" spans="1:23">
      <c r="A4496" s="908"/>
      <c r="B4496" s="1061" t="s">
        <v>234</v>
      </c>
      <c r="C4496" s="1061" t="s">
        <v>235</v>
      </c>
      <c r="D4496" s="1061" t="s">
        <v>4970</v>
      </c>
      <c r="E4496" s="1061" t="s">
        <v>14211</v>
      </c>
      <c r="F4496" s="1061" t="s">
        <v>5117</v>
      </c>
      <c r="G4496" s="1061" t="s">
        <v>1739</v>
      </c>
      <c r="H4496" s="1061" t="s">
        <v>129</v>
      </c>
      <c r="I4496" s="1061" t="s">
        <v>21</v>
      </c>
      <c r="J4496" s="1061" t="s">
        <v>7975</v>
      </c>
      <c r="K4496" s="1061" t="s">
        <v>14849</v>
      </c>
      <c r="L4496" s="1061">
        <v>81.89</v>
      </c>
      <c r="M4496" s="1061">
        <v>81.89</v>
      </c>
      <c r="N4496" s="1061">
        <v>81.89</v>
      </c>
      <c r="O4496" s="1061">
        <v>81.89</v>
      </c>
      <c r="P4496" s="1061">
        <v>81.89</v>
      </c>
      <c r="Q4496" s="1061">
        <v>81.89</v>
      </c>
      <c r="R4496" s="1061">
        <v>81.89</v>
      </c>
      <c r="S4496" s="1061">
        <v>81.89</v>
      </c>
      <c r="T4496" s="1061">
        <v>81.89</v>
      </c>
      <c r="U4496" s="1061">
        <v>81.89</v>
      </c>
      <c r="V4496" s="1061">
        <v>81.89</v>
      </c>
      <c r="W4496" s="1061">
        <v>81.89</v>
      </c>
    </row>
    <row r="4497" spans="1:23">
      <c r="A4497" s="908"/>
      <c r="B4497" s="1061" t="s">
        <v>234</v>
      </c>
      <c r="C4497" s="1061" t="s">
        <v>235</v>
      </c>
      <c r="D4497" s="1061" t="s">
        <v>4936</v>
      </c>
      <c r="E4497" s="1061" t="s">
        <v>14480</v>
      </c>
      <c r="F4497" s="1061" t="s">
        <v>4937</v>
      </c>
      <c r="G4497" s="1061" t="s">
        <v>1739</v>
      </c>
      <c r="H4497" s="1061" t="s">
        <v>129</v>
      </c>
      <c r="I4497" s="1061" t="s">
        <v>21</v>
      </c>
      <c r="J4497" s="1061" t="s">
        <v>7975</v>
      </c>
      <c r="K4497" s="1061" t="s">
        <v>14849</v>
      </c>
      <c r="L4497" s="1061">
        <v>13.44</v>
      </c>
      <c r="M4497" s="1061">
        <v>13.44</v>
      </c>
      <c r="N4497" s="1061">
        <v>13.44</v>
      </c>
      <c r="O4497" s="1061">
        <v>13.44</v>
      </c>
      <c r="P4497" s="1061">
        <v>13.44</v>
      </c>
      <c r="Q4497" s="1061">
        <v>13.44</v>
      </c>
      <c r="R4497" s="1061">
        <v>13.44</v>
      </c>
      <c r="S4497" s="1061">
        <v>13.44</v>
      </c>
      <c r="T4497" s="1061">
        <v>13.44</v>
      </c>
      <c r="U4497" s="1061">
        <v>13.44</v>
      </c>
      <c r="V4497" s="1061">
        <v>13.44</v>
      </c>
      <c r="W4497" s="1061">
        <v>13.44</v>
      </c>
    </row>
    <row r="4498" spans="1:23">
      <c r="A4498" s="908"/>
      <c r="B4498" s="1061" t="s">
        <v>234</v>
      </c>
      <c r="C4498" s="1061" t="s">
        <v>235</v>
      </c>
      <c r="D4498" s="1061" t="s">
        <v>4936</v>
      </c>
      <c r="E4498" s="1061" t="s">
        <v>6603</v>
      </c>
      <c r="F4498" s="1061" t="s">
        <v>4939</v>
      </c>
      <c r="G4498" s="1061" t="s">
        <v>1739</v>
      </c>
      <c r="H4498" s="1061" t="s">
        <v>129</v>
      </c>
      <c r="I4498" s="1061" t="s">
        <v>21</v>
      </c>
      <c r="J4498" s="1061" t="s">
        <v>7975</v>
      </c>
      <c r="K4498" s="1061" t="s">
        <v>14849</v>
      </c>
      <c r="L4498" s="1061">
        <v>23</v>
      </c>
      <c r="M4498" s="1061">
        <v>23</v>
      </c>
      <c r="N4498" s="1061">
        <v>23</v>
      </c>
      <c r="O4498" s="1061">
        <v>23</v>
      </c>
      <c r="P4498" s="1061">
        <v>23</v>
      </c>
      <c r="Q4498" s="1061">
        <v>23</v>
      </c>
      <c r="R4498" s="1061">
        <v>23</v>
      </c>
      <c r="S4498" s="1061">
        <v>23</v>
      </c>
      <c r="T4498" s="1061">
        <v>23</v>
      </c>
      <c r="U4498" s="1061">
        <v>23</v>
      </c>
      <c r="V4498" s="1061">
        <v>23</v>
      </c>
      <c r="W4498" s="1061">
        <v>23</v>
      </c>
    </row>
    <row r="4499" spans="1:23">
      <c r="A4499" s="908"/>
      <c r="B4499" s="1061" t="s">
        <v>234</v>
      </c>
      <c r="C4499" s="1061" t="s">
        <v>235</v>
      </c>
      <c r="D4499" s="1061" t="s">
        <v>4936</v>
      </c>
      <c r="E4499" s="1061" t="s">
        <v>6604</v>
      </c>
      <c r="F4499" s="1061" t="s">
        <v>4937</v>
      </c>
      <c r="G4499" s="1061" t="s">
        <v>1739</v>
      </c>
      <c r="H4499" s="1061" t="s">
        <v>129</v>
      </c>
      <c r="I4499" s="1061" t="s">
        <v>21</v>
      </c>
      <c r="J4499" s="1061" t="s">
        <v>7975</v>
      </c>
      <c r="K4499" s="1061" t="s">
        <v>14849</v>
      </c>
      <c r="L4499" s="1061">
        <v>12.8</v>
      </c>
      <c r="M4499" s="1061">
        <v>12.8</v>
      </c>
      <c r="N4499" s="1061">
        <v>12.8</v>
      </c>
      <c r="O4499" s="1061">
        <v>12.8</v>
      </c>
      <c r="P4499" s="1061">
        <v>12.8</v>
      </c>
      <c r="Q4499" s="1061">
        <v>12.8</v>
      </c>
      <c r="R4499" s="1061">
        <v>12.8</v>
      </c>
      <c r="S4499" s="1061">
        <v>12.8</v>
      </c>
      <c r="T4499" s="1061">
        <v>12.8</v>
      </c>
      <c r="U4499" s="1061">
        <v>12.8</v>
      </c>
      <c r="V4499" s="1061">
        <v>12.8</v>
      </c>
      <c r="W4499" s="1061">
        <v>12.8</v>
      </c>
    </row>
    <row r="4500" spans="1:23">
      <c r="A4500" s="908"/>
      <c r="B4500" s="1061" t="s">
        <v>234</v>
      </c>
      <c r="C4500" s="1061" t="s">
        <v>235</v>
      </c>
      <c r="D4500" s="1061" t="s">
        <v>4936</v>
      </c>
      <c r="E4500" s="1061" t="s">
        <v>6605</v>
      </c>
      <c r="F4500" s="1061" t="s">
        <v>4938</v>
      </c>
      <c r="G4500" s="1061" t="s">
        <v>1739</v>
      </c>
      <c r="H4500" s="1061" t="s">
        <v>129</v>
      </c>
      <c r="I4500" s="1061" t="s">
        <v>21</v>
      </c>
      <c r="J4500" s="1061" t="s">
        <v>7975</v>
      </c>
      <c r="K4500" s="1061" t="s">
        <v>14849</v>
      </c>
      <c r="L4500" s="1061">
        <v>18.600000000000001</v>
      </c>
      <c r="M4500" s="1061">
        <v>18.600000000000001</v>
      </c>
      <c r="N4500" s="1061">
        <v>18.600000000000001</v>
      </c>
      <c r="O4500" s="1061">
        <v>18.600000000000001</v>
      </c>
      <c r="P4500" s="1061">
        <v>18.600000000000001</v>
      </c>
      <c r="Q4500" s="1061">
        <v>18.600000000000001</v>
      </c>
      <c r="R4500" s="1061">
        <v>18.600000000000001</v>
      </c>
      <c r="S4500" s="1061">
        <v>18.600000000000001</v>
      </c>
      <c r="T4500" s="1061">
        <v>18.600000000000001</v>
      </c>
      <c r="U4500" s="1061">
        <v>18.600000000000001</v>
      </c>
      <c r="V4500" s="1061">
        <v>18.600000000000001</v>
      </c>
      <c r="W4500" s="1061">
        <v>18.600000000000001</v>
      </c>
    </row>
    <row r="4501" spans="1:23">
      <c r="A4501" s="908"/>
      <c r="B4501" s="1061" t="s">
        <v>234</v>
      </c>
      <c r="C4501" s="1061" t="s">
        <v>235</v>
      </c>
      <c r="D4501" s="1061" t="s">
        <v>4936</v>
      </c>
      <c r="E4501" s="1061" t="s">
        <v>6606</v>
      </c>
      <c r="F4501" s="1061" t="s">
        <v>4939</v>
      </c>
      <c r="G4501" s="1061" t="s">
        <v>1739</v>
      </c>
      <c r="H4501" s="1061" t="s">
        <v>129</v>
      </c>
      <c r="I4501" s="1061" t="s">
        <v>21</v>
      </c>
      <c r="J4501" s="1061" t="s">
        <v>7975</v>
      </c>
      <c r="K4501" s="1061" t="s">
        <v>14849</v>
      </c>
      <c r="L4501" s="1061">
        <v>23</v>
      </c>
      <c r="M4501" s="1061">
        <v>23</v>
      </c>
      <c r="N4501" s="1061">
        <v>23</v>
      </c>
      <c r="O4501" s="1061">
        <v>23</v>
      </c>
      <c r="P4501" s="1061">
        <v>23</v>
      </c>
      <c r="Q4501" s="1061">
        <v>23</v>
      </c>
      <c r="R4501" s="1061">
        <v>23</v>
      </c>
      <c r="S4501" s="1061">
        <v>23</v>
      </c>
      <c r="T4501" s="1061">
        <v>23</v>
      </c>
      <c r="U4501" s="1061">
        <v>23</v>
      </c>
      <c r="V4501" s="1061">
        <v>23</v>
      </c>
      <c r="W4501" s="1061">
        <v>23</v>
      </c>
    </row>
    <row r="4502" spans="1:23">
      <c r="A4502" s="908"/>
      <c r="B4502" s="1061" t="s">
        <v>234</v>
      </c>
      <c r="C4502" s="1061" t="s">
        <v>235</v>
      </c>
      <c r="D4502" s="1061" t="s">
        <v>4936</v>
      </c>
      <c r="E4502" s="1061" t="s">
        <v>6607</v>
      </c>
      <c r="F4502" s="1061" t="s">
        <v>4937</v>
      </c>
      <c r="G4502" s="1061" t="s">
        <v>1739</v>
      </c>
      <c r="H4502" s="1061" t="s">
        <v>129</v>
      </c>
      <c r="I4502" s="1061" t="s">
        <v>21</v>
      </c>
      <c r="J4502" s="1061" t="s">
        <v>7975</v>
      </c>
      <c r="K4502" s="1061" t="s">
        <v>14849</v>
      </c>
      <c r="L4502" s="1061">
        <v>12.8</v>
      </c>
      <c r="M4502" s="1061">
        <v>12.8</v>
      </c>
      <c r="N4502" s="1061">
        <v>12.8</v>
      </c>
      <c r="O4502" s="1061">
        <v>12.8</v>
      </c>
      <c r="P4502" s="1061">
        <v>12.8</v>
      </c>
      <c r="Q4502" s="1061">
        <v>12.8</v>
      </c>
      <c r="R4502" s="1061">
        <v>12.8</v>
      </c>
      <c r="S4502" s="1061">
        <v>12.8</v>
      </c>
      <c r="T4502" s="1061">
        <v>12.8</v>
      </c>
      <c r="U4502" s="1061">
        <v>12.8</v>
      </c>
      <c r="V4502" s="1061">
        <v>12.8</v>
      </c>
      <c r="W4502" s="1061">
        <v>12.8</v>
      </c>
    </row>
    <row r="4503" spans="1:23">
      <c r="A4503" s="908"/>
      <c r="B4503" s="1061" t="s">
        <v>234</v>
      </c>
      <c r="C4503" s="1061" t="s">
        <v>235</v>
      </c>
      <c r="D4503" s="1061" t="s">
        <v>4384</v>
      </c>
      <c r="E4503" s="1061" t="s">
        <v>6142</v>
      </c>
      <c r="F4503" s="1061" t="s">
        <v>4941</v>
      </c>
      <c r="G4503" s="1061" t="s">
        <v>1739</v>
      </c>
      <c r="H4503" s="1061" t="s">
        <v>129</v>
      </c>
      <c r="I4503" s="1061" t="s">
        <v>21</v>
      </c>
      <c r="J4503" s="1061" t="s">
        <v>7975</v>
      </c>
      <c r="K4503" s="1061" t="s">
        <v>14849</v>
      </c>
      <c r="L4503" s="1061">
        <v>80.97</v>
      </c>
      <c r="M4503" s="1061">
        <v>80.97</v>
      </c>
      <c r="N4503" s="1061">
        <v>80.97</v>
      </c>
      <c r="O4503" s="1061">
        <v>80.97</v>
      </c>
      <c r="P4503" s="1061">
        <v>80.97</v>
      </c>
      <c r="Q4503" s="1061">
        <v>80.97</v>
      </c>
      <c r="R4503" s="1061">
        <v>80.97</v>
      </c>
      <c r="S4503" s="1061">
        <v>80.97</v>
      </c>
      <c r="T4503" s="1061">
        <v>80.97</v>
      </c>
      <c r="U4503" s="1061">
        <v>80.97</v>
      </c>
      <c r="V4503" s="1061">
        <v>80.97</v>
      </c>
      <c r="W4503" s="1061">
        <v>80.97</v>
      </c>
    </row>
    <row r="4504" spans="1:23">
      <c r="A4504" s="908"/>
      <c r="B4504" s="1061" t="s">
        <v>234</v>
      </c>
      <c r="C4504" s="1061" t="s">
        <v>235</v>
      </c>
      <c r="D4504" s="1061" t="s">
        <v>4936</v>
      </c>
      <c r="E4504" s="1061" t="s">
        <v>6608</v>
      </c>
      <c r="F4504" s="1061" t="s">
        <v>4938</v>
      </c>
      <c r="G4504" s="1061" t="s">
        <v>1739</v>
      </c>
      <c r="H4504" s="1061" t="s">
        <v>129</v>
      </c>
      <c r="I4504" s="1061" t="s">
        <v>21</v>
      </c>
      <c r="J4504" s="1061" t="s">
        <v>7975</v>
      </c>
      <c r="K4504" s="1061" t="s">
        <v>14849</v>
      </c>
      <c r="L4504" s="1061">
        <v>18.600000000000001</v>
      </c>
      <c r="M4504" s="1061">
        <v>18.600000000000001</v>
      </c>
      <c r="N4504" s="1061">
        <v>18.600000000000001</v>
      </c>
      <c r="O4504" s="1061">
        <v>18.600000000000001</v>
      </c>
      <c r="P4504" s="1061">
        <v>18.600000000000001</v>
      </c>
      <c r="Q4504" s="1061">
        <v>18.600000000000001</v>
      </c>
      <c r="R4504" s="1061">
        <v>18.600000000000001</v>
      </c>
      <c r="S4504" s="1061">
        <v>18.600000000000001</v>
      </c>
      <c r="T4504" s="1061">
        <v>18.600000000000001</v>
      </c>
      <c r="U4504" s="1061">
        <v>18.600000000000001</v>
      </c>
      <c r="V4504" s="1061">
        <v>18.600000000000001</v>
      </c>
      <c r="W4504" s="1061">
        <v>18.600000000000001</v>
      </c>
    </row>
    <row r="4505" spans="1:23">
      <c r="A4505" s="908"/>
      <c r="B4505" s="1061" t="s">
        <v>234</v>
      </c>
      <c r="C4505" s="1061" t="s">
        <v>235</v>
      </c>
      <c r="D4505" s="1061" t="s">
        <v>4632</v>
      </c>
      <c r="E4505" s="1061" t="s">
        <v>6143</v>
      </c>
      <c r="F4505" s="1061" t="s">
        <v>6095</v>
      </c>
      <c r="G4505" s="1061" t="s">
        <v>1739</v>
      </c>
      <c r="H4505" s="1061" t="s">
        <v>129</v>
      </c>
      <c r="I4505" s="1061" t="s">
        <v>21</v>
      </c>
      <c r="J4505" s="1061" t="s">
        <v>7975</v>
      </c>
      <c r="K4505" s="1061" t="s">
        <v>14849</v>
      </c>
      <c r="L4505" s="1061">
        <v>39.42</v>
      </c>
      <c r="M4505" s="1061">
        <v>39.42</v>
      </c>
      <c r="N4505" s="1061">
        <v>39.42</v>
      </c>
      <c r="O4505" s="1061">
        <v>39.42</v>
      </c>
      <c r="P4505" s="1061">
        <v>39.42</v>
      </c>
      <c r="Q4505" s="1061">
        <v>39.42</v>
      </c>
      <c r="R4505" s="1061">
        <v>39.42</v>
      </c>
      <c r="S4505" s="1061">
        <v>39.42</v>
      </c>
      <c r="T4505" s="1061">
        <v>39.42</v>
      </c>
      <c r="U4505" s="1061">
        <v>39.42</v>
      </c>
      <c r="V4505" s="1061">
        <v>39.42</v>
      </c>
      <c r="W4505" s="1061">
        <v>39.42</v>
      </c>
    </row>
    <row r="4506" spans="1:23">
      <c r="A4506" s="908"/>
      <c r="B4506" s="1061" t="s">
        <v>234</v>
      </c>
      <c r="C4506" s="1061" t="s">
        <v>235</v>
      </c>
      <c r="D4506" s="1061" t="s">
        <v>4970</v>
      </c>
      <c r="E4506" s="1061" t="s">
        <v>6144</v>
      </c>
      <c r="F4506" s="1061" t="s">
        <v>5117</v>
      </c>
      <c r="G4506" s="1061" t="s">
        <v>1739</v>
      </c>
      <c r="H4506" s="1061" t="s">
        <v>129</v>
      </c>
      <c r="I4506" s="1061" t="s">
        <v>21</v>
      </c>
      <c r="J4506" s="1061" t="s">
        <v>7975</v>
      </c>
      <c r="K4506" s="1061" t="s">
        <v>14849</v>
      </c>
      <c r="L4506" s="1061">
        <v>89.59</v>
      </c>
      <c r="M4506" s="1061">
        <v>89.59</v>
      </c>
      <c r="N4506" s="1061">
        <v>89.59</v>
      </c>
      <c r="O4506" s="1061">
        <v>89.59</v>
      </c>
      <c r="P4506" s="1061">
        <v>89.59</v>
      </c>
      <c r="Q4506" s="1061">
        <v>89.59</v>
      </c>
      <c r="R4506" s="1061">
        <v>89.59</v>
      </c>
      <c r="S4506" s="1061">
        <v>89.59</v>
      </c>
      <c r="T4506" s="1061">
        <v>89.59</v>
      </c>
      <c r="U4506" s="1061">
        <v>89.59</v>
      </c>
      <c r="V4506" s="1061">
        <v>89.59</v>
      </c>
      <c r="W4506" s="1061">
        <v>89.59</v>
      </c>
    </row>
    <row r="4507" spans="1:23">
      <c r="A4507" s="908"/>
      <c r="B4507" s="1061" t="s">
        <v>234</v>
      </c>
      <c r="C4507" s="1061" t="s">
        <v>235</v>
      </c>
      <c r="D4507" s="1061" t="s">
        <v>4936</v>
      </c>
      <c r="E4507" s="1061" t="s">
        <v>14403</v>
      </c>
      <c r="F4507" s="1061" t="s">
        <v>4938</v>
      </c>
      <c r="G4507" s="1061" t="s">
        <v>1739</v>
      </c>
      <c r="H4507" s="1061" t="s">
        <v>129</v>
      </c>
      <c r="I4507" s="1061" t="s">
        <v>21</v>
      </c>
      <c r="J4507" s="1061" t="s">
        <v>7975</v>
      </c>
      <c r="K4507" s="1061" t="s">
        <v>14849</v>
      </c>
      <c r="L4507" s="1061">
        <v>29.3</v>
      </c>
      <c r="M4507" s="1061">
        <v>29.3</v>
      </c>
      <c r="N4507" s="1061">
        <v>29.3</v>
      </c>
      <c r="O4507" s="1061">
        <v>29.3</v>
      </c>
      <c r="P4507" s="1061">
        <v>29.3</v>
      </c>
      <c r="Q4507" s="1061">
        <v>29.3</v>
      </c>
      <c r="R4507" s="1061">
        <v>29.3</v>
      </c>
      <c r="S4507" s="1061">
        <v>29.3</v>
      </c>
      <c r="T4507" s="1061">
        <v>29.3</v>
      </c>
      <c r="U4507" s="1061">
        <v>29.3</v>
      </c>
      <c r="V4507" s="1061">
        <v>29.3</v>
      </c>
      <c r="W4507" s="1061">
        <v>29.3</v>
      </c>
    </row>
    <row r="4508" spans="1:23">
      <c r="A4508" s="908"/>
      <c r="B4508" s="1061" t="s">
        <v>234</v>
      </c>
      <c r="C4508" s="1061" t="s">
        <v>235</v>
      </c>
      <c r="D4508" s="1061" t="s">
        <v>4936</v>
      </c>
      <c r="E4508" s="1061" t="s">
        <v>14212</v>
      </c>
      <c r="F4508" s="1061" t="s">
        <v>4939</v>
      </c>
      <c r="G4508" s="1061" t="s">
        <v>1739</v>
      </c>
      <c r="H4508" s="1061" t="s">
        <v>129</v>
      </c>
      <c r="I4508" s="1061" t="s">
        <v>21</v>
      </c>
      <c r="J4508" s="1061" t="s">
        <v>7975</v>
      </c>
      <c r="K4508" s="1061" t="s">
        <v>14849</v>
      </c>
      <c r="L4508" s="1061">
        <v>24.15</v>
      </c>
      <c r="M4508" s="1061">
        <v>24.15</v>
      </c>
      <c r="N4508" s="1061">
        <v>24.15</v>
      </c>
      <c r="O4508" s="1061">
        <v>24.15</v>
      </c>
      <c r="P4508" s="1061">
        <v>24.15</v>
      </c>
      <c r="Q4508" s="1061">
        <v>24.15</v>
      </c>
      <c r="R4508" s="1061">
        <v>24.15</v>
      </c>
      <c r="S4508" s="1061">
        <v>24.15</v>
      </c>
      <c r="T4508" s="1061">
        <v>24.15</v>
      </c>
      <c r="U4508" s="1061">
        <v>24.15</v>
      </c>
      <c r="V4508" s="1061">
        <v>24.15</v>
      </c>
      <c r="W4508" s="1061">
        <v>24.15</v>
      </c>
    </row>
    <row r="4509" spans="1:23">
      <c r="A4509" s="908"/>
      <c r="B4509" s="1061" t="s">
        <v>234</v>
      </c>
      <c r="C4509" s="1061" t="s">
        <v>235</v>
      </c>
      <c r="D4509" s="1061" t="s">
        <v>4936</v>
      </c>
      <c r="E4509" s="1061" t="s">
        <v>6609</v>
      </c>
      <c r="F4509" s="1061" t="s">
        <v>4937</v>
      </c>
      <c r="G4509" s="1061" t="s">
        <v>1739</v>
      </c>
      <c r="H4509" s="1061" t="s">
        <v>129</v>
      </c>
      <c r="I4509" s="1061" t="s">
        <v>21</v>
      </c>
      <c r="J4509" s="1061" t="s">
        <v>7975</v>
      </c>
      <c r="K4509" s="1061" t="s">
        <v>14849</v>
      </c>
      <c r="L4509" s="1061">
        <v>23</v>
      </c>
      <c r="M4509" s="1061">
        <v>23</v>
      </c>
      <c r="N4509" s="1061">
        <v>23</v>
      </c>
      <c r="O4509" s="1061">
        <v>23</v>
      </c>
      <c r="P4509" s="1061">
        <v>23</v>
      </c>
      <c r="Q4509" s="1061">
        <v>23</v>
      </c>
      <c r="R4509" s="1061">
        <v>23</v>
      </c>
      <c r="S4509" s="1061">
        <v>23</v>
      </c>
      <c r="T4509" s="1061">
        <v>23</v>
      </c>
      <c r="U4509" s="1061">
        <v>23</v>
      </c>
      <c r="V4509" s="1061">
        <v>23</v>
      </c>
      <c r="W4509" s="1061">
        <v>23</v>
      </c>
    </row>
    <row r="4510" spans="1:23">
      <c r="A4510" s="908"/>
      <c r="B4510" s="1061" t="s">
        <v>234</v>
      </c>
      <c r="C4510" s="1061" t="s">
        <v>235</v>
      </c>
      <c r="D4510" s="1061" t="s">
        <v>4936</v>
      </c>
      <c r="E4510" s="1061" t="s">
        <v>6610</v>
      </c>
      <c r="F4510" s="1061" t="s">
        <v>4938</v>
      </c>
      <c r="G4510" s="1061" t="s">
        <v>1739</v>
      </c>
      <c r="H4510" s="1061" t="s">
        <v>129</v>
      </c>
      <c r="I4510" s="1061" t="s">
        <v>21</v>
      </c>
      <c r="J4510" s="1061" t="s">
        <v>7975</v>
      </c>
      <c r="K4510" s="1061" t="s">
        <v>14849</v>
      </c>
      <c r="L4510" s="1061">
        <v>24.6</v>
      </c>
      <c r="M4510" s="1061">
        <v>24.6</v>
      </c>
      <c r="N4510" s="1061">
        <v>24.6</v>
      </c>
      <c r="O4510" s="1061">
        <v>24.6</v>
      </c>
      <c r="P4510" s="1061">
        <v>24.6</v>
      </c>
      <c r="Q4510" s="1061">
        <v>24.6</v>
      </c>
      <c r="R4510" s="1061">
        <v>24.6</v>
      </c>
      <c r="S4510" s="1061">
        <v>24.6</v>
      </c>
      <c r="T4510" s="1061">
        <v>24.6</v>
      </c>
      <c r="U4510" s="1061">
        <v>24.6</v>
      </c>
      <c r="V4510" s="1061">
        <v>24.6</v>
      </c>
      <c r="W4510" s="1061">
        <v>24.6</v>
      </c>
    </row>
    <row r="4511" spans="1:23">
      <c r="A4511" s="908"/>
      <c r="B4511" s="1061" t="s">
        <v>234</v>
      </c>
      <c r="C4511" s="1061" t="s">
        <v>235</v>
      </c>
      <c r="D4511" s="1061" t="s">
        <v>4936</v>
      </c>
      <c r="E4511" s="1061" t="s">
        <v>6611</v>
      </c>
      <c r="F4511" s="1061" t="s">
        <v>4939</v>
      </c>
      <c r="G4511" s="1061" t="s">
        <v>1739</v>
      </c>
      <c r="H4511" s="1061" t="s">
        <v>129</v>
      </c>
      <c r="I4511" s="1061" t="s">
        <v>21</v>
      </c>
      <c r="J4511" s="1061" t="s">
        <v>7975</v>
      </c>
      <c r="K4511" s="1061" t="s">
        <v>14849</v>
      </c>
      <c r="L4511" s="1061">
        <v>24.63</v>
      </c>
      <c r="M4511" s="1061">
        <v>24.63</v>
      </c>
      <c r="N4511" s="1061">
        <v>24.63</v>
      </c>
      <c r="O4511" s="1061">
        <v>24.63</v>
      </c>
      <c r="P4511" s="1061">
        <v>24.63</v>
      </c>
      <c r="Q4511" s="1061">
        <v>24.63</v>
      </c>
      <c r="R4511" s="1061">
        <v>24.63</v>
      </c>
      <c r="S4511" s="1061">
        <v>24.63</v>
      </c>
      <c r="T4511" s="1061">
        <v>24.63</v>
      </c>
      <c r="U4511" s="1061">
        <v>24.63</v>
      </c>
      <c r="V4511" s="1061">
        <v>24.63</v>
      </c>
      <c r="W4511" s="1061">
        <v>24.63</v>
      </c>
    </row>
    <row r="4512" spans="1:23">
      <c r="A4512" s="908"/>
      <c r="B4512" s="1061" t="s">
        <v>234</v>
      </c>
      <c r="C4512" s="1061" t="s">
        <v>235</v>
      </c>
      <c r="D4512" s="1061" t="s">
        <v>4936</v>
      </c>
      <c r="E4512" s="1061" t="s">
        <v>14213</v>
      </c>
      <c r="F4512" s="1061" t="s">
        <v>4939</v>
      </c>
      <c r="G4512" s="1061" t="s">
        <v>1739</v>
      </c>
      <c r="H4512" s="1061" t="s">
        <v>129</v>
      </c>
      <c r="I4512" s="1061" t="s">
        <v>21</v>
      </c>
      <c r="J4512" s="1061" t="s">
        <v>7975</v>
      </c>
      <c r="K4512" s="1061" t="s">
        <v>14849</v>
      </c>
      <c r="L4512" s="1061">
        <v>24.15</v>
      </c>
      <c r="M4512" s="1061">
        <v>24.15</v>
      </c>
      <c r="N4512" s="1061">
        <v>24.15</v>
      </c>
      <c r="O4512" s="1061">
        <v>24.15</v>
      </c>
      <c r="P4512" s="1061">
        <v>24.15</v>
      </c>
      <c r="Q4512" s="1061">
        <v>24.15</v>
      </c>
      <c r="R4512" s="1061">
        <v>24.15</v>
      </c>
      <c r="S4512" s="1061">
        <v>24.15</v>
      </c>
      <c r="T4512" s="1061">
        <v>24.15</v>
      </c>
      <c r="U4512" s="1061">
        <v>24.15</v>
      </c>
      <c r="V4512" s="1061">
        <v>24.15</v>
      </c>
      <c r="W4512" s="1061">
        <v>24.15</v>
      </c>
    </row>
    <row r="4513" spans="1:23">
      <c r="A4513" s="908"/>
      <c r="B4513" s="1061" t="s">
        <v>234</v>
      </c>
      <c r="C4513" s="1061" t="s">
        <v>235</v>
      </c>
      <c r="D4513" s="1061" t="s">
        <v>4936</v>
      </c>
      <c r="E4513" s="1061" t="s">
        <v>6612</v>
      </c>
      <c r="F4513" s="1061" t="s">
        <v>4939</v>
      </c>
      <c r="G4513" s="1061" t="s">
        <v>1739</v>
      </c>
      <c r="H4513" s="1061" t="s">
        <v>129</v>
      </c>
      <c r="I4513" s="1061" t="s">
        <v>21</v>
      </c>
      <c r="J4513" s="1061" t="s">
        <v>7975</v>
      </c>
      <c r="K4513" s="1061" t="s">
        <v>14849</v>
      </c>
      <c r="L4513" s="1061">
        <v>23</v>
      </c>
      <c r="M4513" s="1061">
        <v>23</v>
      </c>
      <c r="N4513" s="1061">
        <v>23</v>
      </c>
      <c r="O4513" s="1061">
        <v>23</v>
      </c>
      <c r="P4513" s="1061">
        <v>23</v>
      </c>
      <c r="Q4513" s="1061">
        <v>23</v>
      </c>
      <c r="R4513" s="1061">
        <v>23</v>
      </c>
      <c r="S4513" s="1061">
        <v>23</v>
      </c>
      <c r="T4513" s="1061">
        <v>23</v>
      </c>
      <c r="U4513" s="1061">
        <v>23</v>
      </c>
      <c r="V4513" s="1061">
        <v>23</v>
      </c>
      <c r="W4513" s="1061">
        <v>23</v>
      </c>
    </row>
    <row r="4514" spans="1:23">
      <c r="A4514" s="908"/>
      <c r="B4514" s="1061" t="s">
        <v>234</v>
      </c>
      <c r="C4514" s="1061" t="s">
        <v>235</v>
      </c>
      <c r="D4514" s="1061" t="s">
        <v>4936</v>
      </c>
      <c r="E4514" s="1061" t="s">
        <v>14214</v>
      </c>
      <c r="F4514" s="1061" t="s">
        <v>4937</v>
      </c>
      <c r="G4514" s="1061" t="s">
        <v>1739</v>
      </c>
      <c r="H4514" s="1061" t="s">
        <v>129</v>
      </c>
      <c r="I4514" s="1061" t="s">
        <v>21</v>
      </c>
      <c r="J4514" s="1061" t="s">
        <v>7975</v>
      </c>
      <c r="K4514" s="1061" t="s">
        <v>14849</v>
      </c>
      <c r="L4514" s="1061">
        <v>21.21</v>
      </c>
      <c r="M4514" s="1061">
        <v>21.21</v>
      </c>
      <c r="N4514" s="1061">
        <v>21.21</v>
      </c>
      <c r="O4514" s="1061">
        <v>21.21</v>
      </c>
      <c r="P4514" s="1061">
        <v>21.21</v>
      </c>
      <c r="Q4514" s="1061">
        <v>21.21</v>
      </c>
      <c r="R4514" s="1061">
        <v>21.21</v>
      </c>
      <c r="S4514" s="1061">
        <v>21.21</v>
      </c>
      <c r="T4514" s="1061">
        <v>21.21</v>
      </c>
      <c r="U4514" s="1061">
        <v>21.21</v>
      </c>
      <c r="V4514" s="1061">
        <v>21.21</v>
      </c>
      <c r="W4514" s="1061">
        <v>21.21</v>
      </c>
    </row>
    <row r="4515" spans="1:23">
      <c r="A4515" s="908"/>
      <c r="B4515" s="1061" t="s">
        <v>234</v>
      </c>
      <c r="C4515" s="1061" t="s">
        <v>235</v>
      </c>
      <c r="D4515" s="1061" t="s">
        <v>4936</v>
      </c>
      <c r="E4515" s="1061" t="s">
        <v>6801</v>
      </c>
      <c r="F4515" s="1061" t="s">
        <v>4937</v>
      </c>
      <c r="G4515" s="1061" t="s">
        <v>1739</v>
      </c>
      <c r="H4515" s="1061" t="s">
        <v>129</v>
      </c>
      <c r="I4515" s="1061" t="s">
        <v>21</v>
      </c>
      <c r="J4515" s="1061" t="s">
        <v>7975</v>
      </c>
      <c r="K4515" s="1061" t="s">
        <v>14849</v>
      </c>
      <c r="L4515" s="1061">
        <v>12.8</v>
      </c>
      <c r="M4515" s="1061">
        <v>12.8</v>
      </c>
      <c r="N4515" s="1061">
        <v>12.8</v>
      </c>
      <c r="O4515" s="1061">
        <v>12.8</v>
      </c>
      <c r="P4515" s="1061">
        <v>12.8</v>
      </c>
      <c r="Q4515" s="1061">
        <v>12.8</v>
      </c>
      <c r="R4515" s="1061">
        <v>12.8</v>
      </c>
      <c r="S4515" s="1061">
        <v>12.8</v>
      </c>
      <c r="T4515" s="1061">
        <v>12.8</v>
      </c>
      <c r="U4515" s="1061">
        <v>12.8</v>
      </c>
      <c r="V4515" s="1061">
        <v>12.8</v>
      </c>
      <c r="W4515" s="1061">
        <v>12.8</v>
      </c>
    </row>
    <row r="4516" spans="1:23">
      <c r="A4516" s="908"/>
      <c r="B4516" s="1061" t="s">
        <v>234</v>
      </c>
      <c r="C4516" s="1061" t="s">
        <v>235</v>
      </c>
      <c r="D4516" s="1061" t="s">
        <v>4936</v>
      </c>
      <c r="E4516" s="1061" t="s">
        <v>6613</v>
      </c>
      <c r="F4516" s="1061" t="s">
        <v>4938</v>
      </c>
      <c r="G4516" s="1061" t="s">
        <v>1739</v>
      </c>
      <c r="H4516" s="1061" t="s">
        <v>129</v>
      </c>
      <c r="I4516" s="1061" t="s">
        <v>21</v>
      </c>
      <c r="J4516" s="1061" t="s">
        <v>7975</v>
      </c>
      <c r="K4516" s="1061" t="s">
        <v>14849</v>
      </c>
      <c r="L4516" s="1061">
        <v>23.2</v>
      </c>
      <c r="M4516" s="1061">
        <v>23.2</v>
      </c>
      <c r="N4516" s="1061">
        <v>23.2</v>
      </c>
      <c r="O4516" s="1061">
        <v>23.2</v>
      </c>
      <c r="P4516" s="1061">
        <v>23.2</v>
      </c>
      <c r="Q4516" s="1061">
        <v>23.2</v>
      </c>
      <c r="R4516" s="1061">
        <v>23.2</v>
      </c>
      <c r="S4516" s="1061">
        <v>23.2</v>
      </c>
      <c r="T4516" s="1061">
        <v>23.2</v>
      </c>
      <c r="U4516" s="1061">
        <v>23.2</v>
      </c>
      <c r="V4516" s="1061">
        <v>23.2</v>
      </c>
      <c r="W4516" s="1061">
        <v>23.2</v>
      </c>
    </row>
    <row r="4517" spans="1:23">
      <c r="A4517" s="908"/>
      <c r="B4517" s="1061" t="s">
        <v>234</v>
      </c>
      <c r="C4517" s="1061" t="s">
        <v>235</v>
      </c>
      <c r="D4517" s="1061" t="s">
        <v>4632</v>
      </c>
      <c r="E4517" s="1061" t="s">
        <v>6145</v>
      </c>
      <c r="F4517" s="1061" t="s">
        <v>6095</v>
      </c>
      <c r="G4517" s="1061" t="s">
        <v>1739</v>
      </c>
      <c r="H4517" s="1061" t="s">
        <v>129</v>
      </c>
      <c r="I4517" s="1061" t="s">
        <v>21</v>
      </c>
      <c r="J4517" s="1061" t="s">
        <v>7975</v>
      </c>
      <c r="K4517" s="1061" t="s">
        <v>14849</v>
      </c>
      <c r="L4517" s="1061">
        <v>42.3</v>
      </c>
      <c r="M4517" s="1061">
        <v>42.3</v>
      </c>
      <c r="N4517" s="1061">
        <v>42.3</v>
      </c>
      <c r="O4517" s="1061">
        <v>42.3</v>
      </c>
      <c r="P4517" s="1061">
        <v>42.3</v>
      </c>
      <c r="Q4517" s="1061">
        <v>42.3</v>
      </c>
      <c r="R4517" s="1061">
        <v>42.3</v>
      </c>
      <c r="S4517" s="1061">
        <v>42.3</v>
      </c>
      <c r="T4517" s="1061">
        <v>42.3</v>
      </c>
      <c r="U4517" s="1061">
        <v>42.3</v>
      </c>
      <c r="V4517" s="1061">
        <v>42.3</v>
      </c>
      <c r="W4517" s="1061">
        <v>42.3</v>
      </c>
    </row>
    <row r="4518" spans="1:23">
      <c r="A4518" s="908"/>
      <c r="B4518" s="1061" t="s">
        <v>234</v>
      </c>
      <c r="C4518" s="1061" t="s">
        <v>235</v>
      </c>
      <c r="D4518" s="1061" t="s">
        <v>4970</v>
      </c>
      <c r="E4518" s="1061" t="s">
        <v>6146</v>
      </c>
      <c r="F4518" s="1061" t="s">
        <v>5117</v>
      </c>
      <c r="G4518" s="1061" t="s">
        <v>1739</v>
      </c>
      <c r="H4518" s="1061" t="s">
        <v>129</v>
      </c>
      <c r="I4518" s="1061" t="s">
        <v>21</v>
      </c>
      <c r="J4518" s="1061" t="s">
        <v>7975</v>
      </c>
      <c r="K4518" s="1061" t="s">
        <v>14849</v>
      </c>
      <c r="L4518" s="1061">
        <v>77.989999999999995</v>
      </c>
      <c r="M4518" s="1061">
        <v>77.989999999999995</v>
      </c>
      <c r="N4518" s="1061">
        <v>77.989999999999995</v>
      </c>
      <c r="O4518" s="1061">
        <v>77.989999999999995</v>
      </c>
      <c r="P4518" s="1061">
        <v>77.989999999999995</v>
      </c>
      <c r="Q4518" s="1061">
        <v>77.989999999999995</v>
      </c>
      <c r="R4518" s="1061">
        <v>77.989999999999995</v>
      </c>
      <c r="S4518" s="1061">
        <v>77.989999999999995</v>
      </c>
      <c r="T4518" s="1061">
        <v>77.989999999999995</v>
      </c>
      <c r="U4518" s="1061">
        <v>77.989999999999995</v>
      </c>
      <c r="V4518" s="1061">
        <v>77.989999999999995</v>
      </c>
      <c r="W4518" s="1061">
        <v>77.989999999999995</v>
      </c>
    </row>
    <row r="4519" spans="1:23">
      <c r="A4519" s="908"/>
      <c r="B4519" s="1061" t="s">
        <v>234</v>
      </c>
      <c r="C4519" s="1061" t="s">
        <v>235</v>
      </c>
      <c r="D4519" s="1061" t="s">
        <v>4970</v>
      </c>
      <c r="E4519" s="1061" t="s">
        <v>6936</v>
      </c>
      <c r="F4519" s="1061" t="s">
        <v>5117</v>
      </c>
      <c r="G4519" s="1061" t="s">
        <v>1739</v>
      </c>
      <c r="H4519" s="1061" t="s">
        <v>129</v>
      </c>
      <c r="I4519" s="1061" t="s">
        <v>21</v>
      </c>
      <c r="J4519" s="1061" t="s">
        <v>7975</v>
      </c>
      <c r="K4519" s="1061" t="s">
        <v>14849</v>
      </c>
      <c r="L4519" s="1061">
        <v>77.989999999999995</v>
      </c>
      <c r="M4519" s="1061">
        <v>77.989999999999995</v>
      </c>
      <c r="N4519" s="1061">
        <v>77.989999999999995</v>
      </c>
      <c r="O4519" s="1061">
        <v>77.989999999999995</v>
      </c>
      <c r="P4519" s="1061">
        <v>77.989999999999995</v>
      </c>
      <c r="Q4519" s="1061">
        <v>77.989999999999995</v>
      </c>
      <c r="R4519" s="1061">
        <v>77.989999999999995</v>
      </c>
      <c r="S4519" s="1061">
        <v>77.989999999999995</v>
      </c>
      <c r="T4519" s="1061">
        <v>77.989999999999995</v>
      </c>
      <c r="U4519" s="1061">
        <v>77.989999999999995</v>
      </c>
      <c r="V4519" s="1061">
        <v>77.989999999999995</v>
      </c>
      <c r="W4519" s="1061">
        <v>77.989999999999995</v>
      </c>
    </row>
    <row r="4520" spans="1:23">
      <c r="A4520" s="908"/>
      <c r="B4520" s="1061" t="s">
        <v>234</v>
      </c>
      <c r="C4520" s="1061" t="s">
        <v>235</v>
      </c>
      <c r="D4520" s="1061" t="s">
        <v>4970</v>
      </c>
      <c r="E4520" s="1061" t="s">
        <v>6937</v>
      </c>
      <c r="F4520" s="1061" t="s">
        <v>5117</v>
      </c>
      <c r="G4520" s="1061" t="s">
        <v>1739</v>
      </c>
      <c r="H4520" s="1061" t="s">
        <v>129</v>
      </c>
      <c r="I4520" s="1061" t="s">
        <v>21</v>
      </c>
      <c r="J4520" s="1061" t="s">
        <v>7975</v>
      </c>
      <c r="K4520" s="1061" t="s">
        <v>14849</v>
      </c>
      <c r="L4520" s="1061">
        <v>28.32</v>
      </c>
      <c r="M4520" s="1061">
        <v>28.32</v>
      </c>
      <c r="N4520" s="1061">
        <v>28.32</v>
      </c>
      <c r="O4520" s="1061">
        <v>28.32</v>
      </c>
      <c r="P4520" s="1061">
        <v>28.32</v>
      </c>
      <c r="Q4520" s="1061">
        <v>28.32</v>
      </c>
      <c r="R4520" s="1061">
        <v>28.32</v>
      </c>
      <c r="S4520" s="1061">
        <v>28.32</v>
      </c>
      <c r="T4520" s="1061">
        <v>28.32</v>
      </c>
      <c r="U4520" s="1061">
        <v>28.32</v>
      </c>
      <c r="V4520" s="1061">
        <v>28.32</v>
      </c>
      <c r="W4520" s="1061">
        <v>28.32</v>
      </c>
    </row>
    <row r="4521" spans="1:23">
      <c r="A4521" s="908"/>
      <c r="B4521" s="1061" t="s">
        <v>234</v>
      </c>
      <c r="C4521" s="1061" t="s">
        <v>235</v>
      </c>
      <c r="D4521" s="1061" t="s">
        <v>4936</v>
      </c>
      <c r="E4521" s="1061" t="s">
        <v>14215</v>
      </c>
      <c r="F4521" s="1061" t="s">
        <v>4937</v>
      </c>
      <c r="G4521" s="1061" t="s">
        <v>1739</v>
      </c>
      <c r="H4521" s="1061" t="s">
        <v>129</v>
      </c>
      <c r="I4521" s="1061" t="s">
        <v>21</v>
      </c>
      <c r="J4521" s="1061" t="s">
        <v>7975</v>
      </c>
      <c r="K4521" s="1061" t="s">
        <v>14849</v>
      </c>
      <c r="L4521" s="1061">
        <v>25.41</v>
      </c>
      <c r="M4521" s="1061">
        <v>25.41</v>
      </c>
      <c r="N4521" s="1061">
        <v>25.41</v>
      </c>
      <c r="O4521" s="1061">
        <v>25.41</v>
      </c>
      <c r="P4521" s="1061">
        <v>25.41</v>
      </c>
      <c r="Q4521" s="1061">
        <v>25.41</v>
      </c>
      <c r="R4521" s="1061">
        <v>25.41</v>
      </c>
      <c r="S4521" s="1061">
        <v>25.41</v>
      </c>
      <c r="T4521" s="1061">
        <v>25.41</v>
      </c>
      <c r="U4521" s="1061">
        <v>25.41</v>
      </c>
      <c r="V4521" s="1061">
        <v>25.41</v>
      </c>
      <c r="W4521" s="1061">
        <v>25.41</v>
      </c>
    </row>
    <row r="4522" spans="1:23">
      <c r="A4522" s="908"/>
      <c r="B4522" s="1061" t="s">
        <v>234</v>
      </c>
      <c r="C4522" s="1061" t="s">
        <v>235</v>
      </c>
      <c r="D4522" s="1061" t="s">
        <v>4936</v>
      </c>
      <c r="E4522" s="1061" t="s">
        <v>6614</v>
      </c>
      <c r="F4522" s="1061" t="s">
        <v>4938</v>
      </c>
      <c r="G4522" s="1061" t="s">
        <v>1739</v>
      </c>
      <c r="H4522" s="1061" t="s">
        <v>129</v>
      </c>
      <c r="I4522" s="1061" t="s">
        <v>21</v>
      </c>
      <c r="J4522" s="1061" t="s">
        <v>7975</v>
      </c>
      <c r="K4522" s="1061" t="s">
        <v>14849</v>
      </c>
      <c r="L4522" s="1061">
        <v>23.5</v>
      </c>
      <c r="M4522" s="1061">
        <v>23.5</v>
      </c>
      <c r="N4522" s="1061">
        <v>23.5</v>
      </c>
      <c r="O4522" s="1061">
        <v>23.5</v>
      </c>
      <c r="P4522" s="1061">
        <v>23.5</v>
      </c>
      <c r="Q4522" s="1061">
        <v>23.5</v>
      </c>
      <c r="R4522" s="1061">
        <v>23.5</v>
      </c>
      <c r="S4522" s="1061">
        <v>23.5</v>
      </c>
      <c r="T4522" s="1061">
        <v>23.5</v>
      </c>
      <c r="U4522" s="1061">
        <v>23.5</v>
      </c>
      <c r="V4522" s="1061">
        <v>23.5</v>
      </c>
      <c r="W4522" s="1061">
        <v>23.5</v>
      </c>
    </row>
    <row r="4523" spans="1:23">
      <c r="A4523" s="908"/>
      <c r="B4523" s="1061" t="s">
        <v>234</v>
      </c>
      <c r="C4523" s="1061" t="s">
        <v>235</v>
      </c>
      <c r="D4523" s="1061" t="s">
        <v>4936</v>
      </c>
      <c r="E4523" s="1061" t="s">
        <v>14449</v>
      </c>
      <c r="F4523" s="1061" t="s">
        <v>4939</v>
      </c>
      <c r="G4523" s="1061" t="s">
        <v>1739</v>
      </c>
      <c r="H4523" s="1061" t="s">
        <v>129</v>
      </c>
      <c r="I4523" s="1061" t="s">
        <v>21</v>
      </c>
      <c r="J4523" s="1061" t="s">
        <v>7975</v>
      </c>
      <c r="K4523" s="1061" t="s">
        <v>14849</v>
      </c>
      <c r="L4523" s="1061">
        <v>24.15</v>
      </c>
      <c r="M4523" s="1061">
        <v>24.15</v>
      </c>
      <c r="N4523" s="1061">
        <v>24.15</v>
      </c>
      <c r="O4523" s="1061">
        <v>24.15</v>
      </c>
      <c r="P4523" s="1061">
        <v>24.15</v>
      </c>
      <c r="Q4523" s="1061">
        <v>24.15</v>
      </c>
      <c r="R4523" s="1061">
        <v>24.15</v>
      </c>
      <c r="S4523" s="1061">
        <v>24.15</v>
      </c>
      <c r="T4523" s="1061">
        <v>24.15</v>
      </c>
      <c r="U4523" s="1061">
        <v>24.15</v>
      </c>
      <c r="V4523" s="1061">
        <v>24.15</v>
      </c>
      <c r="W4523" s="1061">
        <v>24.15</v>
      </c>
    </row>
    <row r="4524" spans="1:23">
      <c r="A4524" s="908"/>
      <c r="B4524" s="1061" t="s">
        <v>234</v>
      </c>
      <c r="C4524" s="1061" t="s">
        <v>235</v>
      </c>
      <c r="D4524" s="1061" t="s">
        <v>4936</v>
      </c>
      <c r="E4524" s="1061" t="s">
        <v>6615</v>
      </c>
      <c r="F4524" s="1061" t="s">
        <v>4939</v>
      </c>
      <c r="G4524" s="1061" t="s">
        <v>1739</v>
      </c>
      <c r="H4524" s="1061" t="s">
        <v>129</v>
      </c>
      <c r="I4524" s="1061" t="s">
        <v>21</v>
      </c>
      <c r="J4524" s="1061" t="s">
        <v>7975</v>
      </c>
      <c r="K4524" s="1061" t="s">
        <v>14849</v>
      </c>
      <c r="L4524" s="1061">
        <v>35.5</v>
      </c>
      <c r="M4524" s="1061">
        <v>35.5</v>
      </c>
      <c r="N4524" s="1061">
        <v>35.5</v>
      </c>
      <c r="O4524" s="1061">
        <v>35.5</v>
      </c>
      <c r="P4524" s="1061">
        <v>35.5</v>
      </c>
      <c r="Q4524" s="1061">
        <v>35.5</v>
      </c>
      <c r="R4524" s="1061">
        <v>35.5</v>
      </c>
      <c r="S4524" s="1061">
        <v>35.5</v>
      </c>
      <c r="T4524" s="1061">
        <v>35.5</v>
      </c>
      <c r="U4524" s="1061">
        <v>35.5</v>
      </c>
      <c r="V4524" s="1061">
        <v>35.5</v>
      </c>
      <c r="W4524" s="1061">
        <v>35.5</v>
      </c>
    </row>
    <row r="4525" spans="1:23">
      <c r="A4525" s="908"/>
      <c r="B4525" s="1061" t="s">
        <v>234</v>
      </c>
      <c r="C4525" s="1061" t="s">
        <v>235</v>
      </c>
      <c r="D4525" s="1061" t="s">
        <v>4936</v>
      </c>
      <c r="E4525" s="1061" t="s">
        <v>6616</v>
      </c>
      <c r="F4525" s="1061" t="s">
        <v>4937</v>
      </c>
      <c r="G4525" s="1061" t="s">
        <v>1739</v>
      </c>
      <c r="H4525" s="1061" t="s">
        <v>129</v>
      </c>
      <c r="I4525" s="1061" t="s">
        <v>21</v>
      </c>
      <c r="J4525" s="1061" t="s">
        <v>7975</v>
      </c>
      <c r="K4525" s="1061" t="s">
        <v>14849</v>
      </c>
      <c r="L4525" s="1061">
        <v>24.2</v>
      </c>
      <c r="M4525" s="1061">
        <v>24.2</v>
      </c>
      <c r="N4525" s="1061">
        <v>24.2</v>
      </c>
      <c r="O4525" s="1061">
        <v>24.2</v>
      </c>
      <c r="P4525" s="1061">
        <v>24.2</v>
      </c>
      <c r="Q4525" s="1061">
        <v>24.2</v>
      </c>
      <c r="R4525" s="1061">
        <v>24.2</v>
      </c>
      <c r="S4525" s="1061">
        <v>24.2</v>
      </c>
      <c r="T4525" s="1061">
        <v>24.2</v>
      </c>
      <c r="U4525" s="1061">
        <v>24.2</v>
      </c>
      <c r="V4525" s="1061">
        <v>24.2</v>
      </c>
      <c r="W4525" s="1061">
        <v>24.2</v>
      </c>
    </row>
    <row r="4526" spans="1:23">
      <c r="A4526" s="908"/>
      <c r="B4526" s="1061" t="s">
        <v>234</v>
      </c>
      <c r="C4526" s="1061" t="s">
        <v>235</v>
      </c>
      <c r="D4526" s="1061" t="s">
        <v>4936</v>
      </c>
      <c r="E4526" s="1061" t="s">
        <v>6617</v>
      </c>
      <c r="F4526" s="1061" t="s">
        <v>4938</v>
      </c>
      <c r="G4526" s="1061" t="s">
        <v>1739</v>
      </c>
      <c r="H4526" s="1061" t="s">
        <v>129</v>
      </c>
      <c r="I4526" s="1061" t="s">
        <v>21</v>
      </c>
      <c r="J4526" s="1061" t="s">
        <v>7975</v>
      </c>
      <c r="K4526" s="1061" t="s">
        <v>14849</v>
      </c>
      <c r="L4526" s="1061">
        <v>26</v>
      </c>
      <c r="M4526" s="1061">
        <v>26</v>
      </c>
      <c r="N4526" s="1061">
        <v>26</v>
      </c>
      <c r="O4526" s="1061">
        <v>26</v>
      </c>
      <c r="P4526" s="1061">
        <v>26</v>
      </c>
      <c r="Q4526" s="1061">
        <v>26</v>
      </c>
      <c r="R4526" s="1061">
        <v>26</v>
      </c>
      <c r="S4526" s="1061">
        <v>26</v>
      </c>
      <c r="T4526" s="1061">
        <v>26</v>
      </c>
      <c r="U4526" s="1061">
        <v>26</v>
      </c>
      <c r="V4526" s="1061">
        <v>26</v>
      </c>
      <c r="W4526" s="1061">
        <v>26</v>
      </c>
    </row>
    <row r="4527" spans="1:23">
      <c r="A4527" s="908"/>
      <c r="B4527" s="1061" t="s">
        <v>234</v>
      </c>
      <c r="C4527" s="1061" t="s">
        <v>235</v>
      </c>
      <c r="D4527" s="1061" t="s">
        <v>4936</v>
      </c>
      <c r="E4527" s="1061" t="s">
        <v>14216</v>
      </c>
      <c r="F4527" s="1061" t="s">
        <v>4939</v>
      </c>
      <c r="G4527" s="1061" t="s">
        <v>1739</v>
      </c>
      <c r="H4527" s="1061" t="s">
        <v>129</v>
      </c>
      <c r="I4527" s="1061" t="s">
        <v>21</v>
      </c>
      <c r="J4527" s="1061" t="s">
        <v>7975</v>
      </c>
      <c r="K4527" s="1061" t="s">
        <v>14849</v>
      </c>
      <c r="L4527" s="1061">
        <v>24.15</v>
      </c>
      <c r="M4527" s="1061">
        <v>24.15</v>
      </c>
      <c r="N4527" s="1061">
        <v>24.15</v>
      </c>
      <c r="O4527" s="1061">
        <v>24.15</v>
      </c>
      <c r="P4527" s="1061">
        <v>24.15</v>
      </c>
      <c r="Q4527" s="1061">
        <v>24.15</v>
      </c>
      <c r="R4527" s="1061">
        <v>24.15</v>
      </c>
      <c r="S4527" s="1061">
        <v>24.15</v>
      </c>
      <c r="T4527" s="1061">
        <v>24.15</v>
      </c>
      <c r="U4527" s="1061">
        <v>24.15</v>
      </c>
      <c r="V4527" s="1061">
        <v>24.15</v>
      </c>
      <c r="W4527" s="1061">
        <v>24.15</v>
      </c>
    </row>
    <row r="4528" spans="1:23">
      <c r="A4528" s="908"/>
      <c r="B4528" s="1061" t="s">
        <v>234</v>
      </c>
      <c r="C4528" s="1061" t="s">
        <v>235</v>
      </c>
      <c r="D4528" s="1061" t="s">
        <v>4936</v>
      </c>
      <c r="E4528" s="1061" t="s">
        <v>6618</v>
      </c>
      <c r="F4528" s="1061" t="s">
        <v>4938</v>
      </c>
      <c r="G4528" s="1061" t="s">
        <v>1739</v>
      </c>
      <c r="H4528" s="1061" t="s">
        <v>129</v>
      </c>
      <c r="I4528" s="1061" t="s">
        <v>21</v>
      </c>
      <c r="J4528" s="1061" t="s">
        <v>7975</v>
      </c>
      <c r="K4528" s="1061" t="s">
        <v>14849</v>
      </c>
      <c r="L4528" s="1061">
        <v>23.5</v>
      </c>
      <c r="M4528" s="1061">
        <v>23.5</v>
      </c>
      <c r="N4528" s="1061">
        <v>23.5</v>
      </c>
      <c r="O4528" s="1061">
        <v>23.5</v>
      </c>
      <c r="P4528" s="1061">
        <v>23.5</v>
      </c>
      <c r="Q4528" s="1061">
        <v>23.5</v>
      </c>
      <c r="R4528" s="1061">
        <v>23.5</v>
      </c>
      <c r="S4528" s="1061">
        <v>23.5</v>
      </c>
      <c r="T4528" s="1061">
        <v>23.5</v>
      </c>
      <c r="U4528" s="1061">
        <v>23.5</v>
      </c>
      <c r="V4528" s="1061">
        <v>23.5</v>
      </c>
      <c r="W4528" s="1061">
        <v>23.5</v>
      </c>
    </row>
    <row r="4529" spans="1:23">
      <c r="A4529" s="908"/>
      <c r="B4529" s="1061" t="s">
        <v>234</v>
      </c>
      <c r="C4529" s="1061" t="s">
        <v>235</v>
      </c>
      <c r="D4529" s="1061" t="s">
        <v>4936</v>
      </c>
      <c r="E4529" s="1061" t="s">
        <v>6619</v>
      </c>
      <c r="F4529" s="1061" t="s">
        <v>4939</v>
      </c>
      <c r="G4529" s="1061" t="s">
        <v>1739</v>
      </c>
      <c r="H4529" s="1061" t="s">
        <v>129</v>
      </c>
      <c r="I4529" s="1061" t="s">
        <v>21</v>
      </c>
      <c r="J4529" s="1061" t="s">
        <v>7975</v>
      </c>
      <c r="K4529" s="1061" t="s">
        <v>14849</v>
      </c>
      <c r="L4529" s="1061">
        <v>23</v>
      </c>
      <c r="M4529" s="1061">
        <v>23</v>
      </c>
      <c r="N4529" s="1061">
        <v>23</v>
      </c>
      <c r="O4529" s="1061">
        <v>23</v>
      </c>
      <c r="P4529" s="1061">
        <v>23</v>
      </c>
      <c r="Q4529" s="1061">
        <v>23</v>
      </c>
      <c r="R4529" s="1061">
        <v>23</v>
      </c>
      <c r="S4529" s="1061">
        <v>23</v>
      </c>
      <c r="T4529" s="1061">
        <v>23</v>
      </c>
      <c r="U4529" s="1061">
        <v>23</v>
      </c>
      <c r="V4529" s="1061">
        <v>23</v>
      </c>
      <c r="W4529" s="1061">
        <v>23</v>
      </c>
    </row>
    <row r="4530" spans="1:23">
      <c r="A4530" s="908"/>
      <c r="B4530" s="1061" t="s">
        <v>234</v>
      </c>
      <c r="C4530" s="1061" t="s">
        <v>235</v>
      </c>
      <c r="D4530" s="1061" t="s">
        <v>4936</v>
      </c>
      <c r="E4530" s="1061" t="s">
        <v>6620</v>
      </c>
      <c r="F4530" s="1061" t="s">
        <v>4937</v>
      </c>
      <c r="G4530" s="1061" t="s">
        <v>1739</v>
      </c>
      <c r="H4530" s="1061" t="s">
        <v>129</v>
      </c>
      <c r="I4530" s="1061" t="s">
        <v>21</v>
      </c>
      <c r="J4530" s="1061" t="s">
        <v>7975</v>
      </c>
      <c r="K4530" s="1061" t="s">
        <v>14849</v>
      </c>
      <c r="L4530" s="1061">
        <v>20.2</v>
      </c>
      <c r="M4530" s="1061">
        <v>20.2</v>
      </c>
      <c r="N4530" s="1061">
        <v>20.2</v>
      </c>
      <c r="O4530" s="1061">
        <v>20.2</v>
      </c>
      <c r="P4530" s="1061">
        <v>20.2</v>
      </c>
      <c r="Q4530" s="1061">
        <v>20.2</v>
      </c>
      <c r="R4530" s="1061">
        <v>20.2</v>
      </c>
      <c r="S4530" s="1061">
        <v>20.2</v>
      </c>
      <c r="T4530" s="1061">
        <v>20.2</v>
      </c>
      <c r="U4530" s="1061">
        <v>20.2</v>
      </c>
      <c r="V4530" s="1061">
        <v>20.2</v>
      </c>
      <c r="W4530" s="1061">
        <v>20.2</v>
      </c>
    </row>
    <row r="4531" spans="1:23">
      <c r="A4531" s="908"/>
      <c r="B4531" s="1061" t="s">
        <v>234</v>
      </c>
      <c r="C4531" s="1061" t="s">
        <v>235</v>
      </c>
      <c r="D4531" s="1061" t="s">
        <v>4936</v>
      </c>
      <c r="E4531" s="1061" t="s">
        <v>6621</v>
      </c>
      <c r="F4531" s="1061" t="s">
        <v>4938</v>
      </c>
      <c r="G4531" s="1061" t="s">
        <v>1739</v>
      </c>
      <c r="H4531" s="1061" t="s">
        <v>129</v>
      </c>
      <c r="I4531" s="1061" t="s">
        <v>21</v>
      </c>
      <c r="J4531" s="1061" t="s">
        <v>7975</v>
      </c>
      <c r="K4531" s="1061" t="s">
        <v>14849</v>
      </c>
      <c r="L4531" s="1061">
        <v>23.5</v>
      </c>
      <c r="M4531" s="1061">
        <v>23.5</v>
      </c>
      <c r="N4531" s="1061">
        <v>23.5</v>
      </c>
      <c r="O4531" s="1061">
        <v>23.5</v>
      </c>
      <c r="P4531" s="1061">
        <v>23.5</v>
      </c>
      <c r="Q4531" s="1061">
        <v>23.5</v>
      </c>
      <c r="R4531" s="1061">
        <v>23.5</v>
      </c>
      <c r="S4531" s="1061">
        <v>23.5</v>
      </c>
      <c r="T4531" s="1061">
        <v>23.5</v>
      </c>
      <c r="U4531" s="1061">
        <v>23.5</v>
      </c>
      <c r="V4531" s="1061">
        <v>23.5</v>
      </c>
      <c r="W4531" s="1061">
        <v>23.5</v>
      </c>
    </row>
    <row r="4532" spans="1:23">
      <c r="A4532" s="908"/>
      <c r="B4532" s="1061" t="s">
        <v>234</v>
      </c>
      <c r="C4532" s="1061" t="s">
        <v>235</v>
      </c>
      <c r="D4532" s="1061" t="s">
        <v>4936</v>
      </c>
      <c r="E4532" s="1061" t="s">
        <v>6622</v>
      </c>
      <c r="F4532" s="1061" t="s">
        <v>4939</v>
      </c>
      <c r="G4532" s="1061" t="s">
        <v>1739</v>
      </c>
      <c r="H4532" s="1061" t="s">
        <v>129</v>
      </c>
      <c r="I4532" s="1061" t="s">
        <v>21</v>
      </c>
      <c r="J4532" s="1061" t="s">
        <v>7975</v>
      </c>
      <c r="K4532" s="1061" t="s">
        <v>14849</v>
      </c>
      <c r="L4532" s="1061">
        <v>23</v>
      </c>
      <c r="M4532" s="1061">
        <v>23</v>
      </c>
      <c r="N4532" s="1061">
        <v>23</v>
      </c>
      <c r="O4532" s="1061">
        <v>23</v>
      </c>
      <c r="P4532" s="1061">
        <v>23</v>
      </c>
      <c r="Q4532" s="1061">
        <v>23</v>
      </c>
      <c r="R4532" s="1061">
        <v>23</v>
      </c>
      <c r="S4532" s="1061">
        <v>23</v>
      </c>
      <c r="T4532" s="1061">
        <v>23</v>
      </c>
      <c r="U4532" s="1061">
        <v>23</v>
      </c>
      <c r="V4532" s="1061">
        <v>23</v>
      </c>
      <c r="W4532" s="1061">
        <v>23</v>
      </c>
    </row>
    <row r="4533" spans="1:23">
      <c r="A4533" s="908"/>
      <c r="B4533" s="1061" t="s">
        <v>234</v>
      </c>
      <c r="C4533" s="1061" t="s">
        <v>235</v>
      </c>
      <c r="D4533" s="1061" t="s">
        <v>4936</v>
      </c>
      <c r="E4533" s="1061" t="s">
        <v>6623</v>
      </c>
      <c r="F4533" s="1061" t="s">
        <v>4937</v>
      </c>
      <c r="G4533" s="1061" t="s">
        <v>1739</v>
      </c>
      <c r="H4533" s="1061" t="s">
        <v>129</v>
      </c>
      <c r="I4533" s="1061" t="s">
        <v>21</v>
      </c>
      <c r="J4533" s="1061" t="s">
        <v>7975</v>
      </c>
      <c r="K4533" s="1061" t="s">
        <v>14849</v>
      </c>
      <c r="L4533" s="1061">
        <v>20.2</v>
      </c>
      <c r="M4533" s="1061">
        <v>20.2</v>
      </c>
      <c r="N4533" s="1061">
        <v>20.2</v>
      </c>
      <c r="O4533" s="1061">
        <v>20.2</v>
      </c>
      <c r="P4533" s="1061">
        <v>20.2</v>
      </c>
      <c r="Q4533" s="1061">
        <v>20.2</v>
      </c>
      <c r="R4533" s="1061">
        <v>20.2</v>
      </c>
      <c r="S4533" s="1061">
        <v>20.2</v>
      </c>
      <c r="T4533" s="1061">
        <v>20.2</v>
      </c>
      <c r="U4533" s="1061">
        <v>20.2</v>
      </c>
      <c r="V4533" s="1061">
        <v>20.2</v>
      </c>
      <c r="W4533" s="1061">
        <v>20.2</v>
      </c>
    </row>
    <row r="4534" spans="1:23">
      <c r="A4534" s="908"/>
      <c r="B4534" s="1061" t="s">
        <v>234</v>
      </c>
      <c r="C4534" s="1061" t="s">
        <v>235</v>
      </c>
      <c r="D4534" s="1061" t="s">
        <v>4936</v>
      </c>
      <c r="E4534" s="1061" t="s">
        <v>6624</v>
      </c>
      <c r="F4534" s="1061" t="s">
        <v>4938</v>
      </c>
      <c r="G4534" s="1061" t="s">
        <v>1739</v>
      </c>
      <c r="H4534" s="1061" t="s">
        <v>129</v>
      </c>
      <c r="I4534" s="1061" t="s">
        <v>21</v>
      </c>
      <c r="J4534" s="1061" t="s">
        <v>7975</v>
      </c>
      <c r="K4534" s="1061" t="s">
        <v>14849</v>
      </c>
      <c r="L4534" s="1061">
        <v>23.5</v>
      </c>
      <c r="M4534" s="1061">
        <v>23.5</v>
      </c>
      <c r="N4534" s="1061">
        <v>23.5</v>
      </c>
      <c r="O4534" s="1061">
        <v>23.5</v>
      </c>
      <c r="P4534" s="1061">
        <v>23.5</v>
      </c>
      <c r="Q4534" s="1061">
        <v>23.5</v>
      </c>
      <c r="R4534" s="1061">
        <v>23.5</v>
      </c>
      <c r="S4534" s="1061">
        <v>23.5</v>
      </c>
      <c r="T4534" s="1061">
        <v>23.5</v>
      </c>
      <c r="U4534" s="1061">
        <v>23.5</v>
      </c>
      <c r="V4534" s="1061">
        <v>23.5</v>
      </c>
      <c r="W4534" s="1061">
        <v>23.5</v>
      </c>
    </row>
    <row r="4535" spans="1:23">
      <c r="A4535" s="908"/>
      <c r="B4535" s="1061" t="s">
        <v>234</v>
      </c>
      <c r="C4535" s="1061" t="s">
        <v>235</v>
      </c>
      <c r="D4535" s="1061" t="s">
        <v>4604</v>
      </c>
      <c r="E4535" s="1061" t="s">
        <v>14887</v>
      </c>
      <c r="F4535" s="1061" t="s">
        <v>4604</v>
      </c>
      <c r="G4535" s="1061" t="s">
        <v>1739</v>
      </c>
      <c r="H4535" s="1061" t="s">
        <v>129</v>
      </c>
      <c r="I4535" s="1061" t="s">
        <v>21</v>
      </c>
      <c r="J4535" s="1061" t="s">
        <v>7975</v>
      </c>
      <c r="K4535" s="1061" t="s">
        <v>14849</v>
      </c>
      <c r="L4535" s="1061">
        <v>87.43</v>
      </c>
      <c r="M4535" s="1061">
        <v>87.43</v>
      </c>
      <c r="N4535" s="1061">
        <v>87.43</v>
      </c>
      <c r="O4535" s="1061">
        <v>87.43</v>
      </c>
      <c r="P4535" s="1061">
        <v>87.43</v>
      </c>
      <c r="Q4535" s="1061">
        <v>87.43</v>
      </c>
      <c r="R4535" s="1061">
        <v>87.43</v>
      </c>
      <c r="S4535" s="1061">
        <v>87.43</v>
      </c>
      <c r="T4535" s="1061">
        <v>87.43</v>
      </c>
      <c r="U4535" s="1061">
        <v>87.43</v>
      </c>
      <c r="V4535" s="1061">
        <v>87.43</v>
      </c>
      <c r="W4535" s="1061">
        <v>87.43</v>
      </c>
    </row>
    <row r="4536" spans="1:23">
      <c r="A4536" s="908"/>
      <c r="B4536" s="1061" t="s">
        <v>234</v>
      </c>
      <c r="C4536" s="1061" t="s">
        <v>235</v>
      </c>
      <c r="D4536" s="1061" t="s">
        <v>4632</v>
      </c>
      <c r="E4536" s="1061" t="s">
        <v>14888</v>
      </c>
      <c r="F4536" s="1061" t="s">
        <v>14889</v>
      </c>
      <c r="G4536" s="1061" t="s">
        <v>1739</v>
      </c>
      <c r="H4536" s="1061" t="s">
        <v>129</v>
      </c>
      <c r="I4536" s="1061" t="s">
        <v>21</v>
      </c>
      <c r="J4536" s="1061" t="s">
        <v>7975</v>
      </c>
      <c r="K4536" s="1061" t="s">
        <v>14849</v>
      </c>
      <c r="L4536" s="1061">
        <v>39.42</v>
      </c>
      <c r="M4536" s="1061">
        <v>39.42</v>
      </c>
      <c r="N4536" s="1061">
        <v>39.42</v>
      </c>
      <c r="O4536" s="1061">
        <v>39.42</v>
      </c>
      <c r="P4536" s="1061">
        <v>39.42</v>
      </c>
      <c r="Q4536" s="1061">
        <v>39.42</v>
      </c>
      <c r="R4536" s="1061">
        <v>39.42</v>
      </c>
      <c r="S4536" s="1061">
        <v>39.42</v>
      </c>
      <c r="T4536" s="1061">
        <v>39.42</v>
      </c>
      <c r="U4536" s="1061">
        <v>39.42</v>
      </c>
      <c r="V4536" s="1061">
        <v>39.42</v>
      </c>
      <c r="W4536" s="1061">
        <v>39.42</v>
      </c>
    </row>
    <row r="4537" spans="1:23">
      <c r="A4537" s="908"/>
      <c r="B4537" s="1061" t="s">
        <v>234</v>
      </c>
      <c r="C4537" s="1061" t="s">
        <v>235</v>
      </c>
      <c r="D4537" s="1061" t="s">
        <v>4936</v>
      </c>
      <c r="E4537" s="1061" t="s">
        <v>6625</v>
      </c>
      <c r="F4537" s="1061" t="s">
        <v>4939</v>
      </c>
      <c r="G4537" s="1061" t="s">
        <v>1739</v>
      </c>
      <c r="H4537" s="1061" t="s">
        <v>129</v>
      </c>
      <c r="I4537" s="1061" t="s">
        <v>21</v>
      </c>
      <c r="J4537" s="1061" t="s">
        <v>7975</v>
      </c>
      <c r="K4537" s="1061" t="s">
        <v>14849</v>
      </c>
      <c r="L4537" s="1061">
        <v>22.59</v>
      </c>
      <c r="M4537" s="1061">
        <v>22.59</v>
      </c>
      <c r="N4537" s="1061">
        <v>22.59</v>
      </c>
      <c r="O4537" s="1061">
        <v>22.59</v>
      </c>
      <c r="P4537" s="1061">
        <v>22.59</v>
      </c>
      <c r="Q4537" s="1061">
        <v>22.59</v>
      </c>
      <c r="R4537" s="1061">
        <v>22.59</v>
      </c>
      <c r="S4537" s="1061">
        <v>22.59</v>
      </c>
      <c r="T4537" s="1061">
        <v>22.59</v>
      </c>
      <c r="U4537" s="1061">
        <v>22.59</v>
      </c>
      <c r="V4537" s="1061">
        <v>22.59</v>
      </c>
      <c r="W4537" s="1061">
        <v>22.59</v>
      </c>
    </row>
    <row r="4538" spans="1:23">
      <c r="A4538" s="908"/>
      <c r="B4538" s="1061" t="s">
        <v>234</v>
      </c>
      <c r="C4538" s="1061" t="s">
        <v>235</v>
      </c>
      <c r="D4538" s="1061" t="s">
        <v>4936</v>
      </c>
      <c r="E4538" s="1061" t="s">
        <v>6626</v>
      </c>
      <c r="F4538" s="1061" t="s">
        <v>4937</v>
      </c>
      <c r="G4538" s="1061" t="s">
        <v>1739</v>
      </c>
      <c r="H4538" s="1061" t="s">
        <v>129</v>
      </c>
      <c r="I4538" s="1061" t="s">
        <v>21</v>
      </c>
      <c r="J4538" s="1061" t="s">
        <v>7975</v>
      </c>
      <c r="K4538" s="1061" t="s">
        <v>14849</v>
      </c>
      <c r="L4538" s="1061">
        <v>20.52</v>
      </c>
      <c r="M4538" s="1061">
        <v>20.52</v>
      </c>
      <c r="N4538" s="1061">
        <v>20.52</v>
      </c>
      <c r="O4538" s="1061">
        <v>20.52</v>
      </c>
      <c r="P4538" s="1061">
        <v>20.52</v>
      </c>
      <c r="Q4538" s="1061">
        <v>20.52</v>
      </c>
      <c r="R4538" s="1061">
        <v>20.52</v>
      </c>
      <c r="S4538" s="1061">
        <v>20.52</v>
      </c>
      <c r="T4538" s="1061">
        <v>20.52</v>
      </c>
      <c r="U4538" s="1061">
        <v>20.52</v>
      </c>
      <c r="V4538" s="1061">
        <v>20.52</v>
      </c>
      <c r="W4538" s="1061">
        <v>20.52</v>
      </c>
    </row>
    <row r="4539" spans="1:23">
      <c r="A4539" s="908"/>
      <c r="B4539" s="1061" t="s">
        <v>234</v>
      </c>
      <c r="C4539" s="1061" t="s">
        <v>235</v>
      </c>
      <c r="D4539" s="1061" t="s">
        <v>4936</v>
      </c>
      <c r="E4539" s="1061" t="s">
        <v>6627</v>
      </c>
      <c r="F4539" s="1061" t="s">
        <v>4938</v>
      </c>
      <c r="G4539" s="1061" t="s">
        <v>1739</v>
      </c>
      <c r="H4539" s="1061" t="s">
        <v>129</v>
      </c>
      <c r="I4539" s="1061" t="s">
        <v>21</v>
      </c>
      <c r="J4539" s="1061" t="s">
        <v>7975</v>
      </c>
      <c r="K4539" s="1061" t="s">
        <v>14849</v>
      </c>
      <c r="L4539" s="1061">
        <v>17.66</v>
      </c>
      <c r="M4539" s="1061">
        <v>17.66</v>
      </c>
      <c r="N4539" s="1061">
        <v>17.66</v>
      </c>
      <c r="O4539" s="1061">
        <v>17.66</v>
      </c>
      <c r="P4539" s="1061">
        <v>17.66</v>
      </c>
      <c r="Q4539" s="1061">
        <v>17.66</v>
      </c>
      <c r="R4539" s="1061">
        <v>17.66</v>
      </c>
      <c r="S4539" s="1061">
        <v>17.66</v>
      </c>
      <c r="T4539" s="1061">
        <v>17.66</v>
      </c>
      <c r="U4539" s="1061">
        <v>17.66</v>
      </c>
      <c r="V4539" s="1061">
        <v>17.66</v>
      </c>
      <c r="W4539" s="1061">
        <v>17.66</v>
      </c>
    </row>
    <row r="4540" spans="1:23">
      <c r="A4540" s="908"/>
      <c r="B4540" s="1061" t="s">
        <v>234</v>
      </c>
      <c r="C4540" s="1061" t="s">
        <v>235</v>
      </c>
      <c r="D4540" s="1061" t="s">
        <v>4936</v>
      </c>
      <c r="E4540" s="1061" t="s">
        <v>6628</v>
      </c>
      <c r="F4540" s="1061" t="s">
        <v>4939</v>
      </c>
      <c r="G4540" s="1061" t="s">
        <v>1739</v>
      </c>
      <c r="H4540" s="1061" t="s">
        <v>129</v>
      </c>
      <c r="I4540" s="1061" t="s">
        <v>21</v>
      </c>
      <c r="J4540" s="1061" t="s">
        <v>7975</v>
      </c>
      <c r="K4540" s="1061" t="s">
        <v>14849</v>
      </c>
      <c r="L4540" s="1061">
        <v>23</v>
      </c>
      <c r="M4540" s="1061">
        <v>23</v>
      </c>
      <c r="N4540" s="1061">
        <v>23</v>
      </c>
      <c r="O4540" s="1061">
        <v>23</v>
      </c>
      <c r="P4540" s="1061">
        <v>23</v>
      </c>
      <c r="Q4540" s="1061">
        <v>23</v>
      </c>
      <c r="R4540" s="1061">
        <v>23</v>
      </c>
      <c r="S4540" s="1061">
        <v>23</v>
      </c>
      <c r="T4540" s="1061">
        <v>23</v>
      </c>
      <c r="U4540" s="1061">
        <v>23</v>
      </c>
      <c r="V4540" s="1061">
        <v>23</v>
      </c>
      <c r="W4540" s="1061">
        <v>23</v>
      </c>
    </row>
    <row r="4541" spans="1:23">
      <c r="A4541" s="908"/>
      <c r="B4541" s="1061" t="s">
        <v>234</v>
      </c>
      <c r="C4541" s="1061" t="s">
        <v>235</v>
      </c>
      <c r="D4541" s="1061" t="s">
        <v>4936</v>
      </c>
      <c r="E4541" s="1061" t="s">
        <v>6629</v>
      </c>
      <c r="F4541" s="1061" t="s">
        <v>4937</v>
      </c>
      <c r="G4541" s="1061" t="s">
        <v>1739</v>
      </c>
      <c r="H4541" s="1061" t="s">
        <v>129</v>
      </c>
      <c r="I4541" s="1061" t="s">
        <v>21</v>
      </c>
      <c r="J4541" s="1061" t="s">
        <v>7975</v>
      </c>
      <c r="K4541" s="1061" t="s">
        <v>14849</v>
      </c>
      <c r="L4541" s="1061">
        <v>12.8</v>
      </c>
      <c r="M4541" s="1061">
        <v>12.8</v>
      </c>
      <c r="N4541" s="1061">
        <v>12.8</v>
      </c>
      <c r="O4541" s="1061">
        <v>12.8</v>
      </c>
      <c r="P4541" s="1061">
        <v>12.8</v>
      </c>
      <c r="Q4541" s="1061">
        <v>12.8</v>
      </c>
      <c r="R4541" s="1061">
        <v>12.8</v>
      </c>
      <c r="S4541" s="1061">
        <v>12.8</v>
      </c>
      <c r="T4541" s="1061">
        <v>12.8</v>
      </c>
      <c r="U4541" s="1061">
        <v>12.8</v>
      </c>
      <c r="V4541" s="1061">
        <v>12.8</v>
      </c>
      <c r="W4541" s="1061">
        <v>12.8</v>
      </c>
    </row>
    <row r="4542" spans="1:23">
      <c r="A4542" s="908"/>
      <c r="B4542" s="1061" t="s">
        <v>234</v>
      </c>
      <c r="C4542" s="1061" t="s">
        <v>235</v>
      </c>
      <c r="D4542" s="1061" t="s">
        <v>4936</v>
      </c>
      <c r="E4542" s="1061" t="s">
        <v>6630</v>
      </c>
      <c r="F4542" s="1061" t="s">
        <v>4938</v>
      </c>
      <c r="G4542" s="1061" t="s">
        <v>1739</v>
      </c>
      <c r="H4542" s="1061" t="s">
        <v>129</v>
      </c>
      <c r="I4542" s="1061" t="s">
        <v>21</v>
      </c>
      <c r="J4542" s="1061" t="s">
        <v>7975</v>
      </c>
      <c r="K4542" s="1061" t="s">
        <v>14849</v>
      </c>
      <c r="L4542" s="1061">
        <v>18.600000000000001</v>
      </c>
      <c r="M4542" s="1061">
        <v>18.600000000000001</v>
      </c>
      <c r="N4542" s="1061">
        <v>18.600000000000001</v>
      </c>
      <c r="O4542" s="1061">
        <v>18.600000000000001</v>
      </c>
      <c r="P4542" s="1061">
        <v>18.600000000000001</v>
      </c>
      <c r="Q4542" s="1061">
        <v>18.600000000000001</v>
      </c>
      <c r="R4542" s="1061">
        <v>18.600000000000001</v>
      </c>
      <c r="S4542" s="1061">
        <v>18.600000000000001</v>
      </c>
      <c r="T4542" s="1061">
        <v>18.600000000000001</v>
      </c>
      <c r="U4542" s="1061">
        <v>18.600000000000001</v>
      </c>
      <c r="V4542" s="1061">
        <v>18.600000000000001</v>
      </c>
      <c r="W4542" s="1061">
        <v>18.600000000000001</v>
      </c>
    </row>
    <row r="4543" spans="1:23">
      <c r="A4543" s="908"/>
      <c r="B4543" s="1061" t="s">
        <v>234</v>
      </c>
      <c r="C4543" s="1061" t="s">
        <v>235</v>
      </c>
      <c r="D4543" s="1061" t="s">
        <v>4936</v>
      </c>
      <c r="E4543" s="1061" t="s">
        <v>6147</v>
      </c>
      <c r="F4543" s="1061" t="s">
        <v>6096</v>
      </c>
      <c r="G4543" s="1061" t="s">
        <v>1739</v>
      </c>
      <c r="H4543" s="1061" t="s">
        <v>129</v>
      </c>
      <c r="I4543" s="1061" t="s">
        <v>21</v>
      </c>
      <c r="J4543" s="1061" t="s">
        <v>7975</v>
      </c>
      <c r="K4543" s="1061" t="s">
        <v>14849</v>
      </c>
      <c r="L4543" s="1061">
        <v>61.67</v>
      </c>
      <c r="M4543" s="1061">
        <v>61.67</v>
      </c>
      <c r="N4543" s="1061">
        <v>61.67</v>
      </c>
      <c r="O4543" s="1061">
        <v>61.67</v>
      </c>
      <c r="P4543" s="1061">
        <v>61.67</v>
      </c>
      <c r="Q4543" s="1061">
        <v>61.67</v>
      </c>
      <c r="R4543" s="1061">
        <v>61.67</v>
      </c>
      <c r="S4543" s="1061">
        <v>61.67</v>
      </c>
      <c r="T4543" s="1061">
        <v>61.67</v>
      </c>
      <c r="U4543" s="1061">
        <v>61.67</v>
      </c>
      <c r="V4543" s="1061">
        <v>61.67</v>
      </c>
      <c r="W4543" s="1061">
        <v>61.67</v>
      </c>
    </row>
    <row r="4544" spans="1:23">
      <c r="A4544" s="908"/>
      <c r="B4544" s="1061" t="s">
        <v>234</v>
      </c>
      <c r="C4544" s="1061" t="s">
        <v>235</v>
      </c>
      <c r="D4544" s="1061" t="s">
        <v>4936</v>
      </c>
      <c r="E4544" s="1061" t="s">
        <v>12209</v>
      </c>
      <c r="F4544" s="1061" t="s">
        <v>4939</v>
      </c>
      <c r="G4544" s="1061" t="s">
        <v>1739</v>
      </c>
      <c r="H4544" s="1061" t="s">
        <v>129</v>
      </c>
      <c r="I4544" s="1061" t="s">
        <v>21</v>
      </c>
      <c r="J4544" s="1061" t="s">
        <v>7975</v>
      </c>
      <c r="K4544" s="1061" t="s">
        <v>14849</v>
      </c>
      <c r="L4544" s="1061">
        <v>61.67</v>
      </c>
      <c r="M4544" s="1061">
        <v>61.67</v>
      </c>
      <c r="N4544" s="1061">
        <v>61.67</v>
      </c>
      <c r="O4544" s="1061">
        <v>61.67</v>
      </c>
      <c r="P4544" s="1061">
        <v>61.67</v>
      </c>
      <c r="Q4544" s="1061">
        <v>61.67</v>
      </c>
      <c r="R4544" s="1061">
        <v>61.67</v>
      </c>
      <c r="S4544" s="1061">
        <v>61.67</v>
      </c>
      <c r="T4544" s="1061">
        <v>61.67</v>
      </c>
      <c r="U4544" s="1061">
        <v>61.67</v>
      </c>
      <c r="V4544" s="1061">
        <v>61.67</v>
      </c>
      <c r="W4544" s="1061">
        <v>61.67</v>
      </c>
    </row>
    <row r="4545" spans="1:23">
      <c r="A4545" s="908"/>
      <c r="B4545" s="1061" t="s">
        <v>234</v>
      </c>
      <c r="C4545" s="1061" t="s">
        <v>235</v>
      </c>
      <c r="D4545" s="1061" t="s">
        <v>4936</v>
      </c>
      <c r="E4545" s="1061" t="s">
        <v>9231</v>
      </c>
      <c r="F4545" s="1061" t="s">
        <v>4936</v>
      </c>
      <c r="G4545" s="1061" t="s">
        <v>1739</v>
      </c>
      <c r="H4545" s="1061" t="s">
        <v>129</v>
      </c>
      <c r="I4545" s="1061" t="s">
        <v>21</v>
      </c>
      <c r="J4545" s="1061" t="s">
        <v>7975</v>
      </c>
      <c r="K4545" s="1061" t="s">
        <v>14849</v>
      </c>
      <c r="L4545" s="1061">
        <v>80.95</v>
      </c>
      <c r="M4545" s="1061">
        <v>80.95</v>
      </c>
      <c r="N4545" s="1061">
        <v>80.95</v>
      </c>
      <c r="O4545" s="1061">
        <v>80.95</v>
      </c>
      <c r="P4545" s="1061">
        <v>80.95</v>
      </c>
      <c r="Q4545" s="1061">
        <v>80.95</v>
      </c>
      <c r="R4545" s="1061">
        <v>80.95</v>
      </c>
      <c r="S4545" s="1061">
        <v>80.95</v>
      </c>
      <c r="T4545" s="1061">
        <v>80.95</v>
      </c>
      <c r="U4545" s="1061">
        <v>80.95</v>
      </c>
      <c r="V4545" s="1061">
        <v>80.95</v>
      </c>
      <c r="W4545" s="1061">
        <v>80.95</v>
      </c>
    </row>
    <row r="4546" spans="1:23">
      <c r="A4546" s="908"/>
      <c r="B4546" s="1061" t="s">
        <v>234</v>
      </c>
      <c r="C4546" s="1061" t="s">
        <v>235</v>
      </c>
      <c r="D4546" s="1061" t="s">
        <v>4936</v>
      </c>
      <c r="E4546" s="1061" t="s">
        <v>6148</v>
      </c>
      <c r="F4546" s="1061" t="s">
        <v>4938</v>
      </c>
      <c r="G4546" s="1061" t="s">
        <v>1739</v>
      </c>
      <c r="H4546" s="1061" t="s">
        <v>129</v>
      </c>
      <c r="I4546" s="1061" t="s">
        <v>21</v>
      </c>
      <c r="J4546" s="1061" t="s">
        <v>7975</v>
      </c>
      <c r="K4546" s="1061" t="s">
        <v>14849</v>
      </c>
      <c r="L4546" s="1061">
        <v>72.27</v>
      </c>
      <c r="M4546" s="1061">
        <v>72.27</v>
      </c>
      <c r="N4546" s="1061">
        <v>72.27</v>
      </c>
      <c r="O4546" s="1061">
        <v>72.27</v>
      </c>
      <c r="P4546" s="1061">
        <v>72.27</v>
      </c>
      <c r="Q4546" s="1061">
        <v>72.27</v>
      </c>
      <c r="R4546" s="1061">
        <v>72.27</v>
      </c>
      <c r="S4546" s="1061">
        <v>72.27</v>
      </c>
      <c r="T4546" s="1061">
        <v>72.27</v>
      </c>
      <c r="U4546" s="1061">
        <v>72.27</v>
      </c>
      <c r="V4546" s="1061">
        <v>72.27</v>
      </c>
      <c r="W4546" s="1061">
        <v>72.27</v>
      </c>
    </row>
    <row r="4547" spans="1:23">
      <c r="A4547" s="908"/>
      <c r="B4547" s="1061" t="s">
        <v>234</v>
      </c>
      <c r="C4547" s="1061" t="s">
        <v>235</v>
      </c>
      <c r="D4547" s="1061" t="s">
        <v>4936</v>
      </c>
      <c r="E4547" s="1061" t="s">
        <v>6395</v>
      </c>
      <c r="F4547" s="1061" t="s">
        <v>6097</v>
      </c>
      <c r="G4547" s="1061" t="s">
        <v>1739</v>
      </c>
      <c r="H4547" s="1061" t="s">
        <v>129</v>
      </c>
      <c r="I4547" s="1061" t="s">
        <v>21</v>
      </c>
      <c r="J4547" s="1061" t="s">
        <v>7975</v>
      </c>
      <c r="K4547" s="1061" t="s">
        <v>14849</v>
      </c>
      <c r="L4547" s="1061">
        <v>45.6</v>
      </c>
      <c r="M4547" s="1061">
        <v>45.6</v>
      </c>
      <c r="N4547" s="1061">
        <v>45.6</v>
      </c>
      <c r="O4547" s="1061">
        <v>45.6</v>
      </c>
      <c r="P4547" s="1061">
        <v>45.6</v>
      </c>
      <c r="Q4547" s="1061">
        <v>45.6</v>
      </c>
      <c r="R4547" s="1061">
        <v>45.6</v>
      </c>
      <c r="S4547" s="1061">
        <v>45.6</v>
      </c>
      <c r="T4547" s="1061">
        <v>45.6</v>
      </c>
      <c r="U4547" s="1061">
        <v>45.6</v>
      </c>
      <c r="V4547" s="1061">
        <v>45.6</v>
      </c>
      <c r="W4547" s="1061">
        <v>45.6</v>
      </c>
    </row>
    <row r="4548" spans="1:23">
      <c r="A4548" s="908"/>
      <c r="B4548" s="1061" t="s">
        <v>234</v>
      </c>
      <c r="C4548" s="1061" t="s">
        <v>235</v>
      </c>
      <c r="D4548" s="1061" t="s">
        <v>4936</v>
      </c>
      <c r="E4548" s="1061" t="s">
        <v>9364</v>
      </c>
      <c r="F4548" s="1061" t="s">
        <v>4939</v>
      </c>
      <c r="G4548" s="1061" t="s">
        <v>1739</v>
      </c>
      <c r="H4548" s="1061" t="s">
        <v>129</v>
      </c>
      <c r="I4548" s="1061" t="s">
        <v>21</v>
      </c>
      <c r="J4548" s="1061" t="s">
        <v>7975</v>
      </c>
      <c r="K4548" s="1061" t="s">
        <v>14849</v>
      </c>
      <c r="L4548" s="1061">
        <v>51</v>
      </c>
      <c r="M4548" s="1061">
        <v>51</v>
      </c>
      <c r="N4548" s="1061">
        <v>51</v>
      </c>
      <c r="O4548" s="1061">
        <v>51</v>
      </c>
      <c r="P4548" s="1061">
        <v>51</v>
      </c>
      <c r="Q4548" s="1061">
        <v>51</v>
      </c>
      <c r="R4548" s="1061">
        <v>51</v>
      </c>
      <c r="S4548" s="1061">
        <v>51</v>
      </c>
      <c r="T4548" s="1061">
        <v>51</v>
      </c>
      <c r="U4548" s="1061">
        <v>51</v>
      </c>
      <c r="V4548" s="1061">
        <v>51</v>
      </c>
      <c r="W4548" s="1061">
        <v>51</v>
      </c>
    </row>
    <row r="4549" spans="1:23">
      <c r="A4549" s="908"/>
      <c r="B4549" s="1061" t="s">
        <v>234</v>
      </c>
      <c r="C4549" s="1061" t="s">
        <v>235</v>
      </c>
      <c r="D4549" s="1061" t="s">
        <v>4936</v>
      </c>
      <c r="E4549" s="1061" t="s">
        <v>6631</v>
      </c>
      <c r="F4549" s="1061" t="s">
        <v>4939</v>
      </c>
      <c r="G4549" s="1061" t="s">
        <v>1739</v>
      </c>
      <c r="H4549" s="1061" t="s">
        <v>129</v>
      </c>
      <c r="I4549" s="1061" t="s">
        <v>21</v>
      </c>
      <c r="J4549" s="1061" t="s">
        <v>7975</v>
      </c>
      <c r="K4549" s="1061" t="s">
        <v>14849</v>
      </c>
      <c r="L4549" s="1061">
        <v>23</v>
      </c>
      <c r="M4549" s="1061">
        <v>23</v>
      </c>
      <c r="N4549" s="1061">
        <v>23</v>
      </c>
      <c r="O4549" s="1061">
        <v>23</v>
      </c>
      <c r="P4549" s="1061">
        <v>23</v>
      </c>
      <c r="Q4549" s="1061">
        <v>23</v>
      </c>
      <c r="R4549" s="1061">
        <v>23</v>
      </c>
      <c r="S4549" s="1061">
        <v>23</v>
      </c>
      <c r="T4549" s="1061">
        <v>23</v>
      </c>
      <c r="U4549" s="1061">
        <v>23</v>
      </c>
      <c r="V4549" s="1061">
        <v>23</v>
      </c>
      <c r="W4549" s="1061">
        <v>23</v>
      </c>
    </row>
    <row r="4550" spans="1:23">
      <c r="A4550" s="908"/>
      <c r="B4550" s="1061" t="s">
        <v>234</v>
      </c>
      <c r="C4550" s="1061" t="s">
        <v>235</v>
      </c>
      <c r="D4550" s="1061" t="s">
        <v>4936</v>
      </c>
      <c r="E4550" s="1061" t="s">
        <v>6632</v>
      </c>
      <c r="F4550" s="1061" t="s">
        <v>4937</v>
      </c>
      <c r="G4550" s="1061" t="s">
        <v>1739</v>
      </c>
      <c r="H4550" s="1061" t="s">
        <v>129</v>
      </c>
      <c r="I4550" s="1061" t="s">
        <v>21</v>
      </c>
      <c r="J4550" s="1061" t="s">
        <v>7975</v>
      </c>
      <c r="K4550" s="1061" t="s">
        <v>14849</v>
      </c>
      <c r="L4550" s="1061">
        <v>20.2</v>
      </c>
      <c r="M4550" s="1061">
        <v>20.2</v>
      </c>
      <c r="N4550" s="1061">
        <v>20.2</v>
      </c>
      <c r="O4550" s="1061">
        <v>20.2</v>
      </c>
      <c r="P4550" s="1061">
        <v>20.2</v>
      </c>
      <c r="Q4550" s="1061">
        <v>20.2</v>
      </c>
      <c r="R4550" s="1061">
        <v>20.2</v>
      </c>
      <c r="S4550" s="1061">
        <v>20.2</v>
      </c>
      <c r="T4550" s="1061">
        <v>20.2</v>
      </c>
      <c r="U4550" s="1061">
        <v>20.2</v>
      </c>
      <c r="V4550" s="1061">
        <v>20.2</v>
      </c>
      <c r="W4550" s="1061">
        <v>20.2</v>
      </c>
    </row>
    <row r="4551" spans="1:23">
      <c r="A4551" s="908"/>
      <c r="B4551" s="1061" t="s">
        <v>234</v>
      </c>
      <c r="C4551" s="1061" t="s">
        <v>235</v>
      </c>
      <c r="D4551" s="1061" t="s">
        <v>4936</v>
      </c>
      <c r="E4551" s="1061" t="s">
        <v>6633</v>
      </c>
      <c r="F4551" s="1061" t="s">
        <v>4938</v>
      </c>
      <c r="G4551" s="1061" t="s">
        <v>1739</v>
      </c>
      <c r="H4551" s="1061" t="s">
        <v>129</v>
      </c>
      <c r="I4551" s="1061" t="s">
        <v>21</v>
      </c>
      <c r="J4551" s="1061" t="s">
        <v>7975</v>
      </c>
      <c r="K4551" s="1061" t="s">
        <v>14849</v>
      </c>
      <c r="L4551" s="1061">
        <v>22.5</v>
      </c>
      <c r="M4551" s="1061">
        <v>22.5</v>
      </c>
      <c r="N4551" s="1061">
        <v>22.5</v>
      </c>
      <c r="O4551" s="1061">
        <v>22.5</v>
      </c>
      <c r="P4551" s="1061">
        <v>22.5</v>
      </c>
      <c r="Q4551" s="1061">
        <v>22.5</v>
      </c>
      <c r="R4551" s="1061">
        <v>22.5</v>
      </c>
      <c r="S4551" s="1061">
        <v>22.5</v>
      </c>
      <c r="T4551" s="1061">
        <v>22.5</v>
      </c>
      <c r="U4551" s="1061">
        <v>22.5</v>
      </c>
      <c r="V4551" s="1061">
        <v>22.5</v>
      </c>
      <c r="W4551" s="1061">
        <v>22.5</v>
      </c>
    </row>
    <row r="4552" spans="1:23">
      <c r="A4552" s="908"/>
      <c r="B4552" s="1061" t="s">
        <v>234</v>
      </c>
      <c r="C4552" s="1061" t="s">
        <v>235</v>
      </c>
      <c r="D4552" s="1061" t="s">
        <v>4970</v>
      </c>
      <c r="E4552" s="1061" t="s">
        <v>6938</v>
      </c>
      <c r="F4552" s="1061" t="s">
        <v>5117</v>
      </c>
      <c r="G4552" s="1061" t="s">
        <v>1739</v>
      </c>
      <c r="H4552" s="1061" t="s">
        <v>129</v>
      </c>
      <c r="I4552" s="1061" t="s">
        <v>21</v>
      </c>
      <c r="J4552" s="1061" t="s">
        <v>7975</v>
      </c>
      <c r="K4552" s="1061" t="s">
        <v>14849</v>
      </c>
      <c r="L4552" s="1061">
        <v>77.989999999999995</v>
      </c>
      <c r="M4552" s="1061">
        <v>77.989999999999995</v>
      </c>
      <c r="N4552" s="1061">
        <v>77.989999999999995</v>
      </c>
      <c r="O4552" s="1061">
        <v>77.989999999999995</v>
      </c>
      <c r="P4552" s="1061">
        <v>77.989999999999995</v>
      </c>
      <c r="Q4552" s="1061">
        <v>77.989999999999995</v>
      </c>
      <c r="R4552" s="1061">
        <v>77.989999999999995</v>
      </c>
      <c r="S4552" s="1061">
        <v>77.989999999999995</v>
      </c>
      <c r="T4552" s="1061">
        <v>77.989999999999995</v>
      </c>
      <c r="U4552" s="1061">
        <v>77.989999999999995</v>
      </c>
      <c r="V4552" s="1061">
        <v>77.989999999999995</v>
      </c>
      <c r="W4552" s="1061">
        <v>77.989999999999995</v>
      </c>
    </row>
    <row r="4553" spans="1:23">
      <c r="A4553" s="908"/>
      <c r="B4553" s="1061" t="s">
        <v>234</v>
      </c>
      <c r="C4553" s="1061" t="s">
        <v>235</v>
      </c>
      <c r="D4553" s="1061" t="s">
        <v>4936</v>
      </c>
      <c r="E4553" s="1061" t="s">
        <v>12893</v>
      </c>
      <c r="F4553" s="1061" t="s">
        <v>4939</v>
      </c>
      <c r="G4553" s="1061" t="s">
        <v>1739</v>
      </c>
      <c r="H4553" s="1061" t="s">
        <v>129</v>
      </c>
      <c r="I4553" s="1061" t="s">
        <v>21</v>
      </c>
      <c r="J4553" s="1061" t="s">
        <v>7975</v>
      </c>
      <c r="K4553" s="1061" t="s">
        <v>14849</v>
      </c>
      <c r="L4553" s="1061">
        <v>41.6</v>
      </c>
      <c r="M4553" s="1061">
        <v>41.6</v>
      </c>
      <c r="N4553" s="1061">
        <v>41.6</v>
      </c>
      <c r="O4553" s="1061">
        <v>41.6</v>
      </c>
      <c r="P4553" s="1061">
        <v>41.6</v>
      </c>
      <c r="Q4553" s="1061">
        <v>41.6</v>
      </c>
      <c r="R4553" s="1061">
        <v>41.6</v>
      </c>
      <c r="S4553" s="1061">
        <v>41.6</v>
      </c>
      <c r="T4553" s="1061">
        <v>41.6</v>
      </c>
      <c r="U4553" s="1061">
        <v>41.6</v>
      </c>
      <c r="V4553" s="1061">
        <v>41.6</v>
      </c>
      <c r="W4553" s="1061">
        <v>41.6</v>
      </c>
    </row>
    <row r="4554" spans="1:23">
      <c r="A4554" s="908"/>
      <c r="B4554" s="1061" t="s">
        <v>234</v>
      </c>
      <c r="C4554" s="1061" t="s">
        <v>235</v>
      </c>
      <c r="D4554" s="1061" t="s">
        <v>4936</v>
      </c>
      <c r="E4554" s="1061" t="s">
        <v>6634</v>
      </c>
      <c r="F4554" s="1061" t="s">
        <v>4937</v>
      </c>
      <c r="G4554" s="1061" t="s">
        <v>1739</v>
      </c>
      <c r="H4554" s="1061" t="s">
        <v>129</v>
      </c>
      <c r="I4554" s="1061" t="s">
        <v>21</v>
      </c>
      <c r="J4554" s="1061" t="s">
        <v>7975</v>
      </c>
      <c r="K4554" s="1061" t="s">
        <v>14849</v>
      </c>
      <c r="L4554" s="1061">
        <v>20.2</v>
      </c>
      <c r="M4554" s="1061">
        <v>20.2</v>
      </c>
      <c r="N4554" s="1061">
        <v>20.2</v>
      </c>
      <c r="O4554" s="1061">
        <v>20.2</v>
      </c>
      <c r="P4554" s="1061">
        <v>20.2</v>
      </c>
      <c r="Q4554" s="1061">
        <v>20.2</v>
      </c>
      <c r="R4554" s="1061">
        <v>20.2</v>
      </c>
      <c r="S4554" s="1061">
        <v>20.2</v>
      </c>
      <c r="T4554" s="1061">
        <v>20.2</v>
      </c>
      <c r="U4554" s="1061">
        <v>20.2</v>
      </c>
      <c r="V4554" s="1061">
        <v>20.2</v>
      </c>
      <c r="W4554" s="1061">
        <v>20.2</v>
      </c>
    </row>
    <row r="4555" spans="1:23">
      <c r="A4555" s="908"/>
      <c r="B4555" s="1061" t="s">
        <v>234</v>
      </c>
      <c r="C4555" s="1061" t="s">
        <v>235</v>
      </c>
      <c r="D4555" s="1061" t="s">
        <v>4936</v>
      </c>
      <c r="E4555" s="1061" t="s">
        <v>9680</v>
      </c>
      <c r="F4555" s="1061" t="s">
        <v>4938</v>
      </c>
      <c r="G4555" s="1061" t="s">
        <v>1739</v>
      </c>
      <c r="H4555" s="1061" t="s">
        <v>129</v>
      </c>
      <c r="I4555" s="1061" t="s">
        <v>21</v>
      </c>
      <c r="J4555" s="1061" t="s">
        <v>7975</v>
      </c>
      <c r="K4555" s="1061" t="s">
        <v>14849</v>
      </c>
      <c r="L4555" s="1061">
        <v>27.5</v>
      </c>
      <c r="M4555" s="1061">
        <v>27.5</v>
      </c>
      <c r="N4555" s="1061">
        <v>27.5</v>
      </c>
      <c r="O4555" s="1061">
        <v>27.5</v>
      </c>
      <c r="P4555" s="1061">
        <v>27.5</v>
      </c>
      <c r="Q4555" s="1061">
        <v>27.5</v>
      </c>
      <c r="R4555" s="1061">
        <v>27.5</v>
      </c>
      <c r="S4555" s="1061">
        <v>27.5</v>
      </c>
      <c r="T4555" s="1061">
        <v>27.5</v>
      </c>
      <c r="U4555" s="1061">
        <v>27.5</v>
      </c>
      <c r="V4555" s="1061">
        <v>27.5</v>
      </c>
      <c r="W4555" s="1061">
        <v>27.5</v>
      </c>
    </row>
    <row r="4556" spans="1:23">
      <c r="A4556" s="908"/>
      <c r="B4556" s="1061" t="s">
        <v>234</v>
      </c>
      <c r="C4556" s="1061" t="s">
        <v>235</v>
      </c>
      <c r="D4556" s="1061" t="s">
        <v>4936</v>
      </c>
      <c r="E4556" s="1061" t="s">
        <v>6635</v>
      </c>
      <c r="F4556" s="1061" t="s">
        <v>6096</v>
      </c>
      <c r="G4556" s="1061" t="s">
        <v>1739</v>
      </c>
      <c r="H4556" s="1061" t="s">
        <v>129</v>
      </c>
      <c r="I4556" s="1061" t="s">
        <v>21</v>
      </c>
      <c r="J4556" s="1061" t="s">
        <v>7975</v>
      </c>
      <c r="K4556" s="1061" t="s">
        <v>14849</v>
      </c>
      <c r="L4556" s="1061">
        <v>67.75</v>
      </c>
      <c r="M4556" s="1061">
        <v>67.75</v>
      </c>
      <c r="N4556" s="1061">
        <v>67.75</v>
      </c>
      <c r="O4556" s="1061">
        <v>67.75</v>
      </c>
      <c r="P4556" s="1061">
        <v>67.75</v>
      </c>
      <c r="Q4556" s="1061">
        <v>67.75</v>
      </c>
      <c r="R4556" s="1061">
        <v>67.75</v>
      </c>
      <c r="S4556" s="1061">
        <v>67.75</v>
      </c>
      <c r="T4556" s="1061">
        <v>67.75</v>
      </c>
      <c r="U4556" s="1061">
        <v>67.75</v>
      </c>
      <c r="V4556" s="1061">
        <v>67.75</v>
      </c>
      <c r="W4556" s="1061">
        <v>67.75</v>
      </c>
    </row>
    <row r="4557" spans="1:23">
      <c r="A4557" s="908"/>
      <c r="B4557" s="1061" t="s">
        <v>234</v>
      </c>
      <c r="C4557" s="1061" t="s">
        <v>235</v>
      </c>
      <c r="D4557" s="1061" t="s">
        <v>4936</v>
      </c>
      <c r="E4557" s="1061" t="s">
        <v>6636</v>
      </c>
      <c r="F4557" s="1061" t="s">
        <v>4939</v>
      </c>
      <c r="G4557" s="1061" t="s">
        <v>1739</v>
      </c>
      <c r="H4557" s="1061" t="s">
        <v>129</v>
      </c>
      <c r="I4557" s="1061" t="s">
        <v>21</v>
      </c>
      <c r="J4557" s="1061" t="s">
        <v>7975</v>
      </c>
      <c r="K4557" s="1061" t="s">
        <v>14849</v>
      </c>
      <c r="L4557" s="1061">
        <v>61.67</v>
      </c>
      <c r="M4557" s="1061">
        <v>61.67</v>
      </c>
      <c r="N4557" s="1061">
        <v>61.67</v>
      </c>
      <c r="O4557" s="1061">
        <v>61.67</v>
      </c>
      <c r="P4557" s="1061">
        <v>61.67</v>
      </c>
      <c r="Q4557" s="1061">
        <v>61.67</v>
      </c>
      <c r="R4557" s="1061">
        <v>61.67</v>
      </c>
      <c r="S4557" s="1061">
        <v>61.67</v>
      </c>
      <c r="T4557" s="1061">
        <v>61.67</v>
      </c>
      <c r="U4557" s="1061">
        <v>61.67</v>
      </c>
      <c r="V4557" s="1061">
        <v>61.67</v>
      </c>
      <c r="W4557" s="1061">
        <v>61.67</v>
      </c>
    </row>
    <row r="4558" spans="1:23">
      <c r="A4558" s="908"/>
      <c r="B4558" s="1061" t="s">
        <v>234</v>
      </c>
      <c r="C4558" s="1061" t="s">
        <v>235</v>
      </c>
      <c r="D4558" s="1061" t="s">
        <v>4936</v>
      </c>
      <c r="E4558" s="1061" t="s">
        <v>14217</v>
      </c>
      <c r="F4558" s="1061" t="s">
        <v>4938</v>
      </c>
      <c r="G4558" s="1061" t="s">
        <v>1739</v>
      </c>
      <c r="H4558" s="1061" t="s">
        <v>129</v>
      </c>
      <c r="I4558" s="1061" t="s">
        <v>21</v>
      </c>
      <c r="J4558" s="1061" t="s">
        <v>7975</v>
      </c>
      <c r="K4558" s="1061" t="s">
        <v>14849</v>
      </c>
      <c r="L4558" s="1061">
        <v>75.89</v>
      </c>
      <c r="M4558" s="1061">
        <v>75.89</v>
      </c>
      <c r="N4558" s="1061">
        <v>75.89</v>
      </c>
      <c r="O4558" s="1061">
        <v>75.89</v>
      </c>
      <c r="P4558" s="1061">
        <v>75.89</v>
      </c>
      <c r="Q4558" s="1061">
        <v>75.89</v>
      </c>
      <c r="R4558" s="1061">
        <v>75.89</v>
      </c>
      <c r="S4558" s="1061">
        <v>75.89</v>
      </c>
      <c r="T4558" s="1061">
        <v>75.89</v>
      </c>
      <c r="U4558" s="1061">
        <v>75.89</v>
      </c>
      <c r="V4558" s="1061">
        <v>75.89</v>
      </c>
      <c r="W4558" s="1061">
        <v>75.89</v>
      </c>
    </row>
    <row r="4559" spans="1:23">
      <c r="A4559" s="908"/>
      <c r="B4559" s="1061" t="s">
        <v>234</v>
      </c>
      <c r="C4559" s="1061" t="s">
        <v>235</v>
      </c>
      <c r="D4559" s="1061" t="s">
        <v>4936</v>
      </c>
      <c r="E4559" s="1061" t="s">
        <v>6637</v>
      </c>
      <c r="F4559" s="1061" t="s">
        <v>4939</v>
      </c>
      <c r="G4559" s="1061" t="s">
        <v>1739</v>
      </c>
      <c r="H4559" s="1061" t="s">
        <v>129</v>
      </c>
      <c r="I4559" s="1061" t="s">
        <v>21</v>
      </c>
      <c r="J4559" s="1061" t="s">
        <v>7975</v>
      </c>
      <c r="K4559" s="1061" t="s">
        <v>14849</v>
      </c>
      <c r="L4559" s="1061">
        <v>62.84</v>
      </c>
      <c r="M4559" s="1061">
        <v>62.84</v>
      </c>
      <c r="N4559" s="1061">
        <v>62.84</v>
      </c>
      <c r="O4559" s="1061">
        <v>62.84</v>
      </c>
      <c r="P4559" s="1061">
        <v>62.84</v>
      </c>
      <c r="Q4559" s="1061">
        <v>62.84</v>
      </c>
      <c r="R4559" s="1061">
        <v>62.84</v>
      </c>
      <c r="S4559" s="1061">
        <v>62.84</v>
      </c>
      <c r="T4559" s="1061">
        <v>62.84</v>
      </c>
      <c r="U4559" s="1061">
        <v>62.84</v>
      </c>
      <c r="V4559" s="1061">
        <v>62.84</v>
      </c>
      <c r="W4559" s="1061">
        <v>62.84</v>
      </c>
    </row>
    <row r="4560" spans="1:23">
      <c r="A4560" s="908"/>
      <c r="B4560" s="1061" t="s">
        <v>234</v>
      </c>
      <c r="C4560" s="1061" t="s">
        <v>235</v>
      </c>
      <c r="D4560" s="1061" t="s">
        <v>4936</v>
      </c>
      <c r="E4560" s="1061" t="s">
        <v>6638</v>
      </c>
      <c r="F4560" s="1061" t="s">
        <v>4938</v>
      </c>
      <c r="G4560" s="1061" t="s">
        <v>1739</v>
      </c>
      <c r="H4560" s="1061" t="s">
        <v>129</v>
      </c>
      <c r="I4560" s="1061" t="s">
        <v>21</v>
      </c>
      <c r="J4560" s="1061" t="s">
        <v>7975</v>
      </c>
      <c r="K4560" s="1061" t="s">
        <v>14849</v>
      </c>
      <c r="L4560" s="1061">
        <v>83.64</v>
      </c>
      <c r="M4560" s="1061">
        <v>83.64</v>
      </c>
      <c r="N4560" s="1061">
        <v>83.64</v>
      </c>
      <c r="O4560" s="1061">
        <v>83.64</v>
      </c>
      <c r="P4560" s="1061">
        <v>83.64</v>
      </c>
      <c r="Q4560" s="1061">
        <v>83.64</v>
      </c>
      <c r="R4560" s="1061">
        <v>83.64</v>
      </c>
      <c r="S4560" s="1061">
        <v>83.64</v>
      </c>
      <c r="T4560" s="1061">
        <v>83.64</v>
      </c>
      <c r="U4560" s="1061">
        <v>83.64</v>
      </c>
      <c r="V4560" s="1061">
        <v>83.64</v>
      </c>
      <c r="W4560" s="1061">
        <v>83.64</v>
      </c>
    </row>
    <row r="4561" spans="1:23">
      <c r="A4561" s="908"/>
      <c r="B4561" s="1061" t="s">
        <v>234</v>
      </c>
      <c r="C4561" s="1061" t="s">
        <v>235</v>
      </c>
      <c r="D4561" s="1061" t="s">
        <v>4936</v>
      </c>
      <c r="E4561" s="1061" t="s">
        <v>6399</v>
      </c>
      <c r="F4561" s="1061" t="s">
        <v>6099</v>
      </c>
      <c r="G4561" s="1061" t="s">
        <v>1739</v>
      </c>
      <c r="H4561" s="1061" t="s">
        <v>129</v>
      </c>
      <c r="I4561" s="1061" t="s">
        <v>21</v>
      </c>
      <c r="J4561" s="1061" t="s">
        <v>7975</v>
      </c>
      <c r="K4561" s="1061" t="s">
        <v>14849</v>
      </c>
      <c r="L4561" s="1061">
        <v>39.42</v>
      </c>
      <c r="M4561" s="1061">
        <v>39.42</v>
      </c>
      <c r="N4561" s="1061">
        <v>39.42</v>
      </c>
      <c r="O4561" s="1061">
        <v>39.42</v>
      </c>
      <c r="P4561" s="1061">
        <v>39.42</v>
      </c>
      <c r="Q4561" s="1061">
        <v>39.42</v>
      </c>
      <c r="R4561" s="1061">
        <v>39.42</v>
      </c>
      <c r="S4561" s="1061">
        <v>39.42</v>
      </c>
      <c r="T4561" s="1061">
        <v>39.42</v>
      </c>
      <c r="U4561" s="1061">
        <v>39.42</v>
      </c>
      <c r="V4561" s="1061">
        <v>39.42</v>
      </c>
      <c r="W4561" s="1061">
        <v>39.42</v>
      </c>
    </row>
    <row r="4562" spans="1:23">
      <c r="A4562" s="908"/>
      <c r="B4562" s="1061" t="s">
        <v>234</v>
      </c>
      <c r="C4562" s="1061" t="s">
        <v>235</v>
      </c>
      <c r="D4562" s="1061" t="s">
        <v>4936</v>
      </c>
      <c r="E4562" s="1061" t="s">
        <v>6149</v>
      </c>
      <c r="F4562" s="1061" t="s">
        <v>4939</v>
      </c>
      <c r="G4562" s="1061" t="s">
        <v>1739</v>
      </c>
      <c r="H4562" s="1061" t="s">
        <v>129</v>
      </c>
      <c r="I4562" s="1061" t="s">
        <v>21</v>
      </c>
      <c r="J4562" s="1061" t="s">
        <v>7975</v>
      </c>
      <c r="K4562" s="1061" t="s">
        <v>14849</v>
      </c>
      <c r="L4562" s="1061">
        <v>22.59</v>
      </c>
      <c r="M4562" s="1061">
        <v>22.59</v>
      </c>
      <c r="N4562" s="1061">
        <v>22.59</v>
      </c>
      <c r="O4562" s="1061">
        <v>22.59</v>
      </c>
      <c r="P4562" s="1061">
        <v>22.59</v>
      </c>
      <c r="Q4562" s="1061">
        <v>22.59</v>
      </c>
      <c r="R4562" s="1061">
        <v>22.59</v>
      </c>
      <c r="S4562" s="1061">
        <v>22.59</v>
      </c>
      <c r="T4562" s="1061">
        <v>22.59</v>
      </c>
      <c r="U4562" s="1061">
        <v>22.59</v>
      </c>
      <c r="V4562" s="1061">
        <v>22.59</v>
      </c>
      <c r="W4562" s="1061">
        <v>22.59</v>
      </c>
    </row>
    <row r="4563" spans="1:23">
      <c r="A4563" s="908"/>
      <c r="B4563" s="1061" t="s">
        <v>234</v>
      </c>
      <c r="C4563" s="1061" t="s">
        <v>235</v>
      </c>
      <c r="D4563" s="1061" t="s">
        <v>4936</v>
      </c>
      <c r="E4563" s="1061" t="s">
        <v>6150</v>
      </c>
      <c r="F4563" s="1061" t="s">
        <v>4938</v>
      </c>
      <c r="G4563" s="1061" t="s">
        <v>1739</v>
      </c>
      <c r="H4563" s="1061" t="s">
        <v>129</v>
      </c>
      <c r="I4563" s="1061" t="s">
        <v>21</v>
      </c>
      <c r="J4563" s="1061" t="s">
        <v>7975</v>
      </c>
      <c r="K4563" s="1061" t="s">
        <v>14849</v>
      </c>
      <c r="L4563" s="1061">
        <v>17.66</v>
      </c>
      <c r="M4563" s="1061">
        <v>17.66</v>
      </c>
      <c r="N4563" s="1061">
        <v>17.66</v>
      </c>
      <c r="O4563" s="1061">
        <v>17.66</v>
      </c>
      <c r="P4563" s="1061">
        <v>17.66</v>
      </c>
      <c r="Q4563" s="1061">
        <v>17.66</v>
      </c>
      <c r="R4563" s="1061">
        <v>17.66</v>
      </c>
      <c r="S4563" s="1061">
        <v>17.66</v>
      </c>
      <c r="T4563" s="1061">
        <v>17.66</v>
      </c>
      <c r="U4563" s="1061">
        <v>17.66</v>
      </c>
      <c r="V4563" s="1061">
        <v>17.66</v>
      </c>
      <c r="W4563" s="1061">
        <v>17.66</v>
      </c>
    </row>
    <row r="4564" spans="1:23">
      <c r="A4564" s="908"/>
      <c r="B4564" s="1061" t="s">
        <v>234</v>
      </c>
      <c r="C4564" s="1061" t="s">
        <v>235</v>
      </c>
      <c r="D4564" s="1061" t="s">
        <v>4936</v>
      </c>
      <c r="E4564" s="1061" t="s">
        <v>14404</v>
      </c>
      <c r="F4564" s="1061" t="s">
        <v>4939</v>
      </c>
      <c r="G4564" s="1061" t="s">
        <v>1739</v>
      </c>
      <c r="H4564" s="1061" t="s">
        <v>129</v>
      </c>
      <c r="I4564" s="1061" t="s">
        <v>21</v>
      </c>
      <c r="J4564" s="1061" t="s">
        <v>7975</v>
      </c>
      <c r="K4564" s="1061" t="s">
        <v>14849</v>
      </c>
      <c r="L4564" s="1061">
        <v>24.15</v>
      </c>
      <c r="M4564" s="1061">
        <v>24.15</v>
      </c>
      <c r="N4564" s="1061">
        <v>24.15</v>
      </c>
      <c r="O4564" s="1061">
        <v>24.15</v>
      </c>
      <c r="P4564" s="1061">
        <v>24.15</v>
      </c>
      <c r="Q4564" s="1061">
        <v>24.15</v>
      </c>
      <c r="R4564" s="1061">
        <v>24.15</v>
      </c>
      <c r="S4564" s="1061">
        <v>24.15</v>
      </c>
      <c r="T4564" s="1061">
        <v>24.15</v>
      </c>
      <c r="U4564" s="1061">
        <v>24.15</v>
      </c>
      <c r="V4564" s="1061">
        <v>24.15</v>
      </c>
      <c r="W4564" s="1061">
        <v>24.15</v>
      </c>
    </row>
    <row r="4565" spans="1:23">
      <c r="A4565" s="908"/>
      <c r="B4565" s="1061" t="s">
        <v>234</v>
      </c>
      <c r="C4565" s="1061" t="s">
        <v>235</v>
      </c>
      <c r="D4565" s="1061" t="s">
        <v>4936</v>
      </c>
      <c r="E4565" s="1061" t="s">
        <v>14733</v>
      </c>
      <c r="F4565" s="1061" t="s">
        <v>4939</v>
      </c>
      <c r="G4565" s="1061" t="s">
        <v>1739</v>
      </c>
      <c r="H4565" s="1061" t="s">
        <v>129</v>
      </c>
      <c r="I4565" s="1061" t="s">
        <v>21</v>
      </c>
      <c r="J4565" s="1061" t="s">
        <v>7975</v>
      </c>
      <c r="K4565" s="1061" t="s">
        <v>14849</v>
      </c>
      <c r="L4565" s="1061">
        <v>33.5</v>
      </c>
      <c r="M4565" s="1061">
        <v>33.5</v>
      </c>
      <c r="N4565" s="1061">
        <v>33.5</v>
      </c>
      <c r="O4565" s="1061">
        <v>33.5</v>
      </c>
      <c r="P4565" s="1061">
        <v>33.5</v>
      </c>
      <c r="Q4565" s="1061">
        <v>33.5</v>
      </c>
      <c r="R4565" s="1061">
        <v>33.5</v>
      </c>
      <c r="S4565" s="1061">
        <v>33.5</v>
      </c>
      <c r="T4565" s="1061">
        <v>33.5</v>
      </c>
      <c r="U4565" s="1061">
        <v>33.5</v>
      </c>
      <c r="V4565" s="1061">
        <v>33.5</v>
      </c>
      <c r="W4565" s="1061">
        <v>33.5</v>
      </c>
    </row>
    <row r="4566" spans="1:23">
      <c r="A4566" s="908"/>
      <c r="B4566" s="1061" t="s">
        <v>234</v>
      </c>
      <c r="C4566" s="1061" t="s">
        <v>235</v>
      </c>
      <c r="D4566" s="1061" t="s">
        <v>4936</v>
      </c>
      <c r="E4566" s="1061" t="s">
        <v>6639</v>
      </c>
      <c r="F4566" s="1061" t="s">
        <v>4939</v>
      </c>
      <c r="G4566" s="1061" t="s">
        <v>1739</v>
      </c>
      <c r="H4566" s="1061" t="s">
        <v>129</v>
      </c>
      <c r="I4566" s="1061" t="s">
        <v>21</v>
      </c>
      <c r="J4566" s="1061" t="s">
        <v>7975</v>
      </c>
      <c r="K4566" s="1061" t="s">
        <v>14849</v>
      </c>
      <c r="L4566" s="1061">
        <v>23</v>
      </c>
      <c r="M4566" s="1061">
        <v>23</v>
      </c>
      <c r="N4566" s="1061">
        <v>23</v>
      </c>
      <c r="O4566" s="1061">
        <v>23</v>
      </c>
      <c r="P4566" s="1061">
        <v>23</v>
      </c>
      <c r="Q4566" s="1061">
        <v>23</v>
      </c>
      <c r="R4566" s="1061">
        <v>23</v>
      </c>
      <c r="S4566" s="1061">
        <v>23</v>
      </c>
      <c r="T4566" s="1061">
        <v>23</v>
      </c>
      <c r="U4566" s="1061">
        <v>23</v>
      </c>
      <c r="V4566" s="1061">
        <v>23</v>
      </c>
      <c r="W4566" s="1061">
        <v>23</v>
      </c>
    </row>
    <row r="4567" spans="1:23">
      <c r="A4567" s="908"/>
      <c r="B4567" s="1061" t="s">
        <v>234</v>
      </c>
      <c r="C4567" s="1061" t="s">
        <v>235</v>
      </c>
      <c r="D4567" s="1061" t="s">
        <v>4936</v>
      </c>
      <c r="E4567" s="1061" t="s">
        <v>6640</v>
      </c>
      <c r="F4567" s="1061" t="s">
        <v>4937</v>
      </c>
      <c r="G4567" s="1061" t="s">
        <v>1739</v>
      </c>
      <c r="H4567" s="1061" t="s">
        <v>129</v>
      </c>
      <c r="I4567" s="1061" t="s">
        <v>21</v>
      </c>
      <c r="J4567" s="1061" t="s">
        <v>7975</v>
      </c>
      <c r="K4567" s="1061" t="s">
        <v>14849</v>
      </c>
      <c r="L4567" s="1061">
        <v>12.8</v>
      </c>
      <c r="M4567" s="1061">
        <v>12.8</v>
      </c>
      <c r="N4567" s="1061">
        <v>12.8</v>
      </c>
      <c r="O4567" s="1061">
        <v>12.8</v>
      </c>
      <c r="P4567" s="1061">
        <v>12.8</v>
      </c>
      <c r="Q4567" s="1061">
        <v>12.8</v>
      </c>
      <c r="R4567" s="1061">
        <v>12.8</v>
      </c>
      <c r="S4567" s="1061">
        <v>12.8</v>
      </c>
      <c r="T4567" s="1061">
        <v>12.8</v>
      </c>
      <c r="U4567" s="1061">
        <v>12.8</v>
      </c>
      <c r="V4567" s="1061">
        <v>12.8</v>
      </c>
      <c r="W4567" s="1061">
        <v>12.8</v>
      </c>
    </row>
    <row r="4568" spans="1:23">
      <c r="A4568" s="908"/>
      <c r="B4568" s="1061" t="s">
        <v>234</v>
      </c>
      <c r="C4568" s="1061" t="s">
        <v>235</v>
      </c>
      <c r="D4568" s="1061" t="s">
        <v>4936</v>
      </c>
      <c r="E4568" s="1061" t="s">
        <v>6641</v>
      </c>
      <c r="F4568" s="1061" t="s">
        <v>4938</v>
      </c>
      <c r="G4568" s="1061" t="s">
        <v>1739</v>
      </c>
      <c r="H4568" s="1061" t="s">
        <v>129</v>
      </c>
      <c r="I4568" s="1061" t="s">
        <v>21</v>
      </c>
      <c r="J4568" s="1061" t="s">
        <v>7975</v>
      </c>
      <c r="K4568" s="1061" t="s">
        <v>14849</v>
      </c>
      <c r="L4568" s="1061">
        <v>36.799999999999997</v>
      </c>
      <c r="M4568" s="1061">
        <v>36.799999999999997</v>
      </c>
      <c r="N4568" s="1061">
        <v>36.799999999999997</v>
      </c>
      <c r="O4568" s="1061">
        <v>36.799999999999997</v>
      </c>
      <c r="P4568" s="1061">
        <v>36.799999999999997</v>
      </c>
      <c r="Q4568" s="1061">
        <v>36.799999999999997</v>
      </c>
      <c r="R4568" s="1061">
        <v>36.799999999999997</v>
      </c>
      <c r="S4568" s="1061">
        <v>36.799999999999997</v>
      </c>
      <c r="T4568" s="1061">
        <v>36.799999999999997</v>
      </c>
      <c r="U4568" s="1061">
        <v>36.799999999999997</v>
      </c>
      <c r="V4568" s="1061">
        <v>36.799999999999997</v>
      </c>
      <c r="W4568" s="1061">
        <v>36.799999999999997</v>
      </c>
    </row>
    <row r="4569" spans="1:23">
      <c r="A4569" s="908"/>
      <c r="B4569" s="1061" t="s">
        <v>234</v>
      </c>
      <c r="C4569" s="1061" t="s">
        <v>235</v>
      </c>
      <c r="D4569" s="1061" t="s">
        <v>4936</v>
      </c>
      <c r="E4569" s="1061" t="s">
        <v>6642</v>
      </c>
      <c r="F4569" s="1061" t="s">
        <v>4939</v>
      </c>
      <c r="G4569" s="1061" t="s">
        <v>1739</v>
      </c>
      <c r="H4569" s="1061" t="s">
        <v>129</v>
      </c>
      <c r="I4569" s="1061" t="s">
        <v>21</v>
      </c>
      <c r="J4569" s="1061" t="s">
        <v>7975</v>
      </c>
      <c r="K4569" s="1061" t="s">
        <v>14849</v>
      </c>
      <c r="L4569" s="1061">
        <v>23</v>
      </c>
      <c r="M4569" s="1061">
        <v>23</v>
      </c>
      <c r="N4569" s="1061">
        <v>23</v>
      </c>
      <c r="O4569" s="1061">
        <v>23</v>
      </c>
      <c r="P4569" s="1061">
        <v>23</v>
      </c>
      <c r="Q4569" s="1061">
        <v>23</v>
      </c>
      <c r="R4569" s="1061">
        <v>23</v>
      </c>
      <c r="S4569" s="1061">
        <v>23</v>
      </c>
      <c r="T4569" s="1061">
        <v>23</v>
      </c>
      <c r="U4569" s="1061">
        <v>23</v>
      </c>
      <c r="V4569" s="1061">
        <v>23</v>
      </c>
      <c r="W4569" s="1061">
        <v>23</v>
      </c>
    </row>
    <row r="4570" spans="1:23">
      <c r="A4570" s="908"/>
      <c r="B4570" s="1061" t="s">
        <v>234</v>
      </c>
      <c r="C4570" s="1061" t="s">
        <v>235</v>
      </c>
      <c r="D4570" s="1061" t="s">
        <v>4936</v>
      </c>
      <c r="E4570" s="1061" t="s">
        <v>6643</v>
      </c>
      <c r="F4570" s="1061" t="s">
        <v>4937</v>
      </c>
      <c r="G4570" s="1061" t="s">
        <v>1739</v>
      </c>
      <c r="H4570" s="1061" t="s">
        <v>129</v>
      </c>
      <c r="I4570" s="1061" t="s">
        <v>21</v>
      </c>
      <c r="J4570" s="1061" t="s">
        <v>7975</v>
      </c>
      <c r="K4570" s="1061" t="s">
        <v>14849</v>
      </c>
      <c r="L4570" s="1061">
        <v>12.8</v>
      </c>
      <c r="M4570" s="1061">
        <v>12.8</v>
      </c>
      <c r="N4570" s="1061">
        <v>12.8</v>
      </c>
      <c r="O4570" s="1061">
        <v>12.8</v>
      </c>
      <c r="P4570" s="1061">
        <v>12.8</v>
      </c>
      <c r="Q4570" s="1061">
        <v>12.8</v>
      </c>
      <c r="R4570" s="1061">
        <v>12.8</v>
      </c>
      <c r="S4570" s="1061">
        <v>12.8</v>
      </c>
      <c r="T4570" s="1061">
        <v>12.8</v>
      </c>
      <c r="U4570" s="1061">
        <v>12.8</v>
      </c>
      <c r="V4570" s="1061">
        <v>12.8</v>
      </c>
      <c r="W4570" s="1061">
        <v>12.8</v>
      </c>
    </row>
    <row r="4571" spans="1:23">
      <c r="A4571" s="908"/>
      <c r="B4571" s="1061" t="s">
        <v>234</v>
      </c>
      <c r="C4571" s="1061" t="s">
        <v>235</v>
      </c>
      <c r="D4571" s="1061" t="s">
        <v>4936</v>
      </c>
      <c r="E4571" s="1061" t="s">
        <v>6644</v>
      </c>
      <c r="F4571" s="1061" t="s">
        <v>4938</v>
      </c>
      <c r="G4571" s="1061" t="s">
        <v>1739</v>
      </c>
      <c r="H4571" s="1061" t="s">
        <v>129</v>
      </c>
      <c r="I4571" s="1061" t="s">
        <v>21</v>
      </c>
      <c r="J4571" s="1061" t="s">
        <v>7975</v>
      </c>
      <c r="K4571" s="1061" t="s">
        <v>14849</v>
      </c>
      <c r="L4571" s="1061">
        <v>23.5</v>
      </c>
      <c r="M4571" s="1061">
        <v>23.5</v>
      </c>
      <c r="N4571" s="1061">
        <v>23.5</v>
      </c>
      <c r="O4571" s="1061">
        <v>23.5</v>
      </c>
      <c r="P4571" s="1061">
        <v>23.5</v>
      </c>
      <c r="Q4571" s="1061">
        <v>23.5</v>
      </c>
      <c r="R4571" s="1061">
        <v>23.5</v>
      </c>
      <c r="S4571" s="1061">
        <v>23.5</v>
      </c>
      <c r="T4571" s="1061">
        <v>23.5</v>
      </c>
      <c r="U4571" s="1061">
        <v>23.5</v>
      </c>
      <c r="V4571" s="1061">
        <v>23.5</v>
      </c>
      <c r="W4571" s="1061">
        <v>23.5</v>
      </c>
    </row>
    <row r="4572" spans="1:23">
      <c r="A4572" s="908"/>
      <c r="B4572" s="1061" t="s">
        <v>234</v>
      </c>
      <c r="C4572" s="1061" t="s">
        <v>235</v>
      </c>
      <c r="D4572" s="1061" t="s">
        <v>4936</v>
      </c>
      <c r="E4572" s="1061" t="s">
        <v>6645</v>
      </c>
      <c r="F4572" s="1061" t="s">
        <v>4939</v>
      </c>
      <c r="G4572" s="1061" t="s">
        <v>1739</v>
      </c>
      <c r="H4572" s="1061" t="s">
        <v>129</v>
      </c>
      <c r="I4572" s="1061" t="s">
        <v>21</v>
      </c>
      <c r="J4572" s="1061" t="s">
        <v>7975</v>
      </c>
      <c r="K4572" s="1061" t="s">
        <v>14849</v>
      </c>
      <c r="L4572" s="1061">
        <v>23</v>
      </c>
      <c r="M4572" s="1061">
        <v>23</v>
      </c>
      <c r="N4572" s="1061">
        <v>23</v>
      </c>
      <c r="O4572" s="1061">
        <v>23</v>
      </c>
      <c r="P4572" s="1061">
        <v>23</v>
      </c>
      <c r="Q4572" s="1061">
        <v>23</v>
      </c>
      <c r="R4572" s="1061">
        <v>23</v>
      </c>
      <c r="S4572" s="1061">
        <v>23</v>
      </c>
      <c r="T4572" s="1061">
        <v>23</v>
      </c>
      <c r="U4572" s="1061">
        <v>23</v>
      </c>
      <c r="V4572" s="1061">
        <v>23</v>
      </c>
      <c r="W4572" s="1061">
        <v>23</v>
      </c>
    </row>
    <row r="4573" spans="1:23">
      <c r="A4573" s="908"/>
      <c r="B4573" s="1061" t="s">
        <v>234</v>
      </c>
      <c r="C4573" s="1061" t="s">
        <v>235</v>
      </c>
      <c r="D4573" s="1061" t="s">
        <v>4936</v>
      </c>
      <c r="E4573" s="1061" t="s">
        <v>6646</v>
      </c>
      <c r="F4573" s="1061" t="s">
        <v>4937</v>
      </c>
      <c r="G4573" s="1061" t="s">
        <v>1739</v>
      </c>
      <c r="H4573" s="1061" t="s">
        <v>129</v>
      </c>
      <c r="I4573" s="1061" t="s">
        <v>21</v>
      </c>
      <c r="J4573" s="1061" t="s">
        <v>7975</v>
      </c>
      <c r="K4573" s="1061" t="s">
        <v>14849</v>
      </c>
      <c r="L4573" s="1061">
        <v>12.8</v>
      </c>
      <c r="M4573" s="1061">
        <v>12.8</v>
      </c>
      <c r="N4573" s="1061">
        <v>12.8</v>
      </c>
      <c r="O4573" s="1061">
        <v>12.8</v>
      </c>
      <c r="P4573" s="1061">
        <v>12.8</v>
      </c>
      <c r="Q4573" s="1061">
        <v>12.8</v>
      </c>
      <c r="R4573" s="1061">
        <v>12.8</v>
      </c>
      <c r="S4573" s="1061">
        <v>12.8</v>
      </c>
      <c r="T4573" s="1061">
        <v>12.8</v>
      </c>
      <c r="U4573" s="1061">
        <v>12.8</v>
      </c>
      <c r="V4573" s="1061">
        <v>12.8</v>
      </c>
      <c r="W4573" s="1061">
        <v>12.8</v>
      </c>
    </row>
    <row r="4574" spans="1:23">
      <c r="A4574" s="908"/>
      <c r="B4574" s="1061" t="s">
        <v>234</v>
      </c>
      <c r="C4574" s="1061" t="s">
        <v>235</v>
      </c>
      <c r="D4574" s="1061" t="s">
        <v>4936</v>
      </c>
      <c r="E4574" s="1061" t="s">
        <v>6647</v>
      </c>
      <c r="F4574" s="1061" t="s">
        <v>4938</v>
      </c>
      <c r="G4574" s="1061" t="s">
        <v>1739</v>
      </c>
      <c r="H4574" s="1061" t="s">
        <v>129</v>
      </c>
      <c r="I4574" s="1061" t="s">
        <v>21</v>
      </c>
      <c r="J4574" s="1061" t="s">
        <v>7975</v>
      </c>
      <c r="K4574" s="1061" t="s">
        <v>14849</v>
      </c>
      <c r="L4574" s="1061">
        <v>23.5</v>
      </c>
      <c r="M4574" s="1061">
        <v>23.5</v>
      </c>
      <c r="N4574" s="1061">
        <v>23.5</v>
      </c>
      <c r="O4574" s="1061">
        <v>23.5</v>
      </c>
      <c r="P4574" s="1061">
        <v>23.5</v>
      </c>
      <c r="Q4574" s="1061">
        <v>23.5</v>
      </c>
      <c r="R4574" s="1061">
        <v>23.5</v>
      </c>
      <c r="S4574" s="1061">
        <v>23.5</v>
      </c>
      <c r="T4574" s="1061">
        <v>23.5</v>
      </c>
      <c r="U4574" s="1061">
        <v>23.5</v>
      </c>
      <c r="V4574" s="1061">
        <v>23.5</v>
      </c>
      <c r="W4574" s="1061">
        <v>23.5</v>
      </c>
    </row>
    <row r="4575" spans="1:23">
      <c r="A4575" s="908"/>
      <c r="B4575" s="1061" t="s">
        <v>234</v>
      </c>
      <c r="C4575" s="1061" t="s">
        <v>235</v>
      </c>
      <c r="D4575" s="1061" t="s">
        <v>4970</v>
      </c>
      <c r="E4575" s="1061" t="s">
        <v>6939</v>
      </c>
      <c r="F4575" s="1061" t="s">
        <v>5117</v>
      </c>
      <c r="G4575" s="1061" t="s">
        <v>1739</v>
      </c>
      <c r="H4575" s="1061" t="s">
        <v>129</v>
      </c>
      <c r="I4575" s="1061" t="s">
        <v>21</v>
      </c>
      <c r="J4575" s="1061" t="s">
        <v>7975</v>
      </c>
      <c r="K4575" s="1061" t="s">
        <v>14849</v>
      </c>
      <c r="L4575" s="1061">
        <v>77.989999999999995</v>
      </c>
      <c r="M4575" s="1061">
        <v>77.989999999999995</v>
      </c>
      <c r="N4575" s="1061">
        <v>77.989999999999995</v>
      </c>
      <c r="O4575" s="1061">
        <v>77.989999999999995</v>
      </c>
      <c r="P4575" s="1061">
        <v>77.989999999999995</v>
      </c>
      <c r="Q4575" s="1061">
        <v>77.989999999999995</v>
      </c>
      <c r="R4575" s="1061">
        <v>77.989999999999995</v>
      </c>
      <c r="S4575" s="1061">
        <v>77.989999999999995</v>
      </c>
      <c r="T4575" s="1061">
        <v>77.989999999999995</v>
      </c>
      <c r="U4575" s="1061">
        <v>77.989999999999995</v>
      </c>
      <c r="V4575" s="1061">
        <v>77.989999999999995</v>
      </c>
      <c r="W4575" s="1061">
        <v>77.989999999999995</v>
      </c>
    </row>
    <row r="4576" spans="1:23">
      <c r="A4576" s="908"/>
      <c r="B4576" s="1061" t="s">
        <v>234</v>
      </c>
      <c r="C4576" s="1061" t="s">
        <v>235</v>
      </c>
      <c r="D4576" s="1061" t="s">
        <v>4936</v>
      </c>
      <c r="E4576" s="1061" t="s">
        <v>6648</v>
      </c>
      <c r="F4576" s="1061" t="s">
        <v>4939</v>
      </c>
      <c r="G4576" s="1061" t="s">
        <v>1739</v>
      </c>
      <c r="H4576" s="1061" t="s">
        <v>129</v>
      </c>
      <c r="I4576" s="1061" t="s">
        <v>21</v>
      </c>
      <c r="J4576" s="1061" t="s">
        <v>7975</v>
      </c>
      <c r="K4576" s="1061" t="s">
        <v>14849</v>
      </c>
      <c r="L4576" s="1061">
        <v>23</v>
      </c>
      <c r="M4576" s="1061">
        <v>23</v>
      </c>
      <c r="N4576" s="1061">
        <v>23</v>
      </c>
      <c r="O4576" s="1061">
        <v>23</v>
      </c>
      <c r="P4576" s="1061">
        <v>23</v>
      </c>
      <c r="Q4576" s="1061">
        <v>23</v>
      </c>
      <c r="R4576" s="1061">
        <v>23</v>
      </c>
      <c r="S4576" s="1061">
        <v>23</v>
      </c>
      <c r="T4576" s="1061">
        <v>23</v>
      </c>
      <c r="U4576" s="1061">
        <v>23</v>
      </c>
      <c r="V4576" s="1061">
        <v>23</v>
      </c>
      <c r="W4576" s="1061">
        <v>23</v>
      </c>
    </row>
    <row r="4577" spans="1:23">
      <c r="A4577" s="908"/>
      <c r="B4577" s="1061" t="s">
        <v>234</v>
      </c>
      <c r="C4577" s="1061" t="s">
        <v>235</v>
      </c>
      <c r="D4577" s="1061" t="s">
        <v>4936</v>
      </c>
      <c r="E4577" s="1061" t="s">
        <v>6649</v>
      </c>
      <c r="F4577" s="1061" t="s">
        <v>4937</v>
      </c>
      <c r="G4577" s="1061" t="s">
        <v>1739</v>
      </c>
      <c r="H4577" s="1061" t="s">
        <v>129</v>
      </c>
      <c r="I4577" s="1061" t="s">
        <v>21</v>
      </c>
      <c r="J4577" s="1061" t="s">
        <v>7975</v>
      </c>
      <c r="K4577" s="1061" t="s">
        <v>14849</v>
      </c>
      <c r="L4577" s="1061">
        <v>17.260000000000002</v>
      </c>
      <c r="M4577" s="1061">
        <v>17.260000000000002</v>
      </c>
      <c r="N4577" s="1061">
        <v>17.260000000000002</v>
      </c>
      <c r="O4577" s="1061">
        <v>17.260000000000002</v>
      </c>
      <c r="P4577" s="1061">
        <v>17.260000000000002</v>
      </c>
      <c r="Q4577" s="1061">
        <v>17.260000000000002</v>
      </c>
      <c r="R4577" s="1061">
        <v>17.260000000000002</v>
      </c>
      <c r="S4577" s="1061">
        <v>17.260000000000002</v>
      </c>
      <c r="T4577" s="1061">
        <v>17.260000000000002</v>
      </c>
      <c r="U4577" s="1061">
        <v>17.260000000000002</v>
      </c>
      <c r="V4577" s="1061">
        <v>17.260000000000002</v>
      </c>
      <c r="W4577" s="1061">
        <v>17.260000000000002</v>
      </c>
    </row>
    <row r="4578" spans="1:23">
      <c r="A4578" s="908"/>
      <c r="B4578" s="1061" t="s">
        <v>234</v>
      </c>
      <c r="C4578" s="1061" t="s">
        <v>235</v>
      </c>
      <c r="D4578" s="1061" t="s">
        <v>4384</v>
      </c>
      <c r="E4578" s="1061" t="s">
        <v>6151</v>
      </c>
      <c r="F4578" s="1061" t="s">
        <v>4941</v>
      </c>
      <c r="G4578" s="1061" t="s">
        <v>1739</v>
      </c>
      <c r="H4578" s="1061" t="s">
        <v>129</v>
      </c>
      <c r="I4578" s="1061" t="s">
        <v>21</v>
      </c>
      <c r="J4578" s="1061" t="s">
        <v>7975</v>
      </c>
      <c r="K4578" s="1061" t="s">
        <v>14849</v>
      </c>
      <c r="L4578" s="1061">
        <v>89.04</v>
      </c>
      <c r="M4578" s="1061">
        <v>89.04</v>
      </c>
      <c r="N4578" s="1061">
        <v>89.04</v>
      </c>
      <c r="O4578" s="1061">
        <v>89.04</v>
      </c>
      <c r="P4578" s="1061">
        <v>89.04</v>
      </c>
      <c r="Q4578" s="1061">
        <v>89.04</v>
      </c>
      <c r="R4578" s="1061">
        <v>89.04</v>
      </c>
      <c r="S4578" s="1061">
        <v>89.04</v>
      </c>
      <c r="T4578" s="1061">
        <v>89.04</v>
      </c>
      <c r="U4578" s="1061">
        <v>89.04</v>
      </c>
      <c r="V4578" s="1061">
        <v>89.04</v>
      </c>
      <c r="W4578" s="1061">
        <v>89.04</v>
      </c>
    </row>
    <row r="4579" spans="1:23">
      <c r="A4579" s="908"/>
      <c r="B4579" s="1061" t="s">
        <v>234</v>
      </c>
      <c r="C4579" s="1061" t="s">
        <v>235</v>
      </c>
      <c r="D4579" s="1061" t="s">
        <v>4936</v>
      </c>
      <c r="E4579" s="1061" t="s">
        <v>6650</v>
      </c>
      <c r="F4579" s="1061" t="s">
        <v>4938</v>
      </c>
      <c r="G4579" s="1061" t="s">
        <v>1739</v>
      </c>
      <c r="H4579" s="1061" t="s">
        <v>129</v>
      </c>
      <c r="I4579" s="1061" t="s">
        <v>21</v>
      </c>
      <c r="J4579" s="1061" t="s">
        <v>7975</v>
      </c>
      <c r="K4579" s="1061" t="s">
        <v>14849</v>
      </c>
      <c r="L4579" s="1061">
        <v>17.66</v>
      </c>
      <c r="M4579" s="1061">
        <v>17.66</v>
      </c>
      <c r="N4579" s="1061">
        <v>17.66</v>
      </c>
      <c r="O4579" s="1061">
        <v>17.66</v>
      </c>
      <c r="P4579" s="1061">
        <v>17.66</v>
      </c>
      <c r="Q4579" s="1061">
        <v>17.66</v>
      </c>
      <c r="R4579" s="1061">
        <v>17.66</v>
      </c>
      <c r="S4579" s="1061">
        <v>17.66</v>
      </c>
      <c r="T4579" s="1061">
        <v>17.66</v>
      </c>
      <c r="U4579" s="1061">
        <v>17.66</v>
      </c>
      <c r="V4579" s="1061">
        <v>17.66</v>
      </c>
      <c r="W4579" s="1061">
        <v>17.66</v>
      </c>
    </row>
    <row r="4580" spans="1:23">
      <c r="A4580" s="908"/>
      <c r="B4580" s="1061" t="s">
        <v>234</v>
      </c>
      <c r="C4580" s="1061" t="s">
        <v>235</v>
      </c>
      <c r="D4580" s="1061" t="s">
        <v>4936</v>
      </c>
      <c r="E4580" s="1061" t="s">
        <v>6651</v>
      </c>
      <c r="F4580" s="1061" t="s">
        <v>4939</v>
      </c>
      <c r="G4580" s="1061" t="s">
        <v>1739</v>
      </c>
      <c r="H4580" s="1061" t="s">
        <v>129</v>
      </c>
      <c r="I4580" s="1061" t="s">
        <v>21</v>
      </c>
      <c r="J4580" s="1061" t="s">
        <v>7975</v>
      </c>
      <c r="K4580" s="1061" t="s">
        <v>14849</v>
      </c>
      <c r="L4580" s="1061">
        <v>23</v>
      </c>
      <c r="M4580" s="1061">
        <v>23</v>
      </c>
      <c r="N4580" s="1061">
        <v>23</v>
      </c>
      <c r="O4580" s="1061">
        <v>23</v>
      </c>
      <c r="P4580" s="1061">
        <v>23</v>
      </c>
      <c r="Q4580" s="1061">
        <v>23</v>
      </c>
      <c r="R4580" s="1061">
        <v>23</v>
      </c>
      <c r="S4580" s="1061">
        <v>23</v>
      </c>
      <c r="T4580" s="1061">
        <v>23</v>
      </c>
      <c r="U4580" s="1061">
        <v>23</v>
      </c>
      <c r="V4580" s="1061">
        <v>23</v>
      </c>
      <c r="W4580" s="1061">
        <v>23</v>
      </c>
    </row>
    <row r="4581" spans="1:23">
      <c r="A4581" s="908"/>
      <c r="B4581" s="1061" t="s">
        <v>234</v>
      </c>
      <c r="C4581" s="1061" t="s">
        <v>235</v>
      </c>
      <c r="D4581" s="1061" t="s">
        <v>4936</v>
      </c>
      <c r="E4581" s="1061" t="s">
        <v>14218</v>
      </c>
      <c r="F4581" s="1061" t="s">
        <v>4937</v>
      </c>
      <c r="G4581" s="1061" t="s">
        <v>1739</v>
      </c>
      <c r="H4581" s="1061" t="s">
        <v>129</v>
      </c>
      <c r="I4581" s="1061" t="s">
        <v>21</v>
      </c>
      <c r="J4581" s="1061" t="s">
        <v>7975</v>
      </c>
      <c r="K4581" s="1061" t="s">
        <v>14849</v>
      </c>
      <c r="L4581" s="1061">
        <v>13.44</v>
      </c>
      <c r="M4581" s="1061">
        <v>13.44</v>
      </c>
      <c r="N4581" s="1061">
        <v>13.44</v>
      </c>
      <c r="O4581" s="1061">
        <v>13.44</v>
      </c>
      <c r="P4581" s="1061">
        <v>13.44</v>
      </c>
      <c r="Q4581" s="1061">
        <v>13.44</v>
      </c>
      <c r="R4581" s="1061">
        <v>13.44</v>
      </c>
      <c r="S4581" s="1061">
        <v>13.44</v>
      </c>
      <c r="T4581" s="1061">
        <v>13.44</v>
      </c>
      <c r="U4581" s="1061">
        <v>13.44</v>
      </c>
      <c r="V4581" s="1061">
        <v>13.44</v>
      </c>
      <c r="W4581" s="1061">
        <v>13.44</v>
      </c>
    </row>
    <row r="4582" spans="1:23">
      <c r="A4582" s="908"/>
      <c r="B4582" s="1061" t="s">
        <v>234</v>
      </c>
      <c r="C4582" s="1061" t="s">
        <v>235</v>
      </c>
      <c r="D4582" s="1061" t="s">
        <v>4936</v>
      </c>
      <c r="E4582" s="1061" t="s">
        <v>14219</v>
      </c>
      <c r="F4582" s="1061" t="s">
        <v>4938</v>
      </c>
      <c r="G4582" s="1061" t="s">
        <v>1739</v>
      </c>
      <c r="H4582" s="1061" t="s">
        <v>129</v>
      </c>
      <c r="I4582" s="1061" t="s">
        <v>21</v>
      </c>
      <c r="J4582" s="1061" t="s">
        <v>7975</v>
      </c>
      <c r="K4582" s="1061" t="s">
        <v>14849</v>
      </c>
      <c r="L4582" s="1061">
        <v>19.53</v>
      </c>
      <c r="M4582" s="1061">
        <v>19.53</v>
      </c>
      <c r="N4582" s="1061">
        <v>19.53</v>
      </c>
      <c r="O4582" s="1061">
        <v>19.53</v>
      </c>
      <c r="P4582" s="1061">
        <v>19.53</v>
      </c>
      <c r="Q4582" s="1061">
        <v>19.53</v>
      </c>
      <c r="R4582" s="1061">
        <v>19.53</v>
      </c>
      <c r="S4582" s="1061">
        <v>19.53</v>
      </c>
      <c r="T4582" s="1061">
        <v>19.53</v>
      </c>
      <c r="U4582" s="1061">
        <v>19.53</v>
      </c>
      <c r="V4582" s="1061">
        <v>19.53</v>
      </c>
      <c r="W4582" s="1061">
        <v>19.53</v>
      </c>
    </row>
    <row r="4583" spans="1:23">
      <c r="A4583" s="908"/>
      <c r="B4583" s="1061" t="s">
        <v>234</v>
      </c>
      <c r="C4583" s="1061" t="s">
        <v>235</v>
      </c>
      <c r="D4583" s="1061" t="s">
        <v>4936</v>
      </c>
      <c r="E4583" s="1061" t="s">
        <v>6760</v>
      </c>
      <c r="F4583" s="1061" t="s">
        <v>4939</v>
      </c>
      <c r="G4583" s="1061" t="s">
        <v>1739</v>
      </c>
      <c r="H4583" s="1061" t="s">
        <v>129</v>
      </c>
      <c r="I4583" s="1061" t="s">
        <v>21</v>
      </c>
      <c r="J4583" s="1061" t="s">
        <v>7975</v>
      </c>
      <c r="K4583" s="1061" t="s">
        <v>14849</v>
      </c>
      <c r="L4583" s="1061">
        <v>29.09</v>
      </c>
      <c r="M4583" s="1061">
        <v>29.09</v>
      </c>
      <c r="N4583" s="1061">
        <v>29.09</v>
      </c>
      <c r="O4583" s="1061">
        <v>29.09</v>
      </c>
      <c r="P4583" s="1061">
        <v>29.09</v>
      </c>
      <c r="Q4583" s="1061">
        <v>29.09</v>
      </c>
      <c r="R4583" s="1061">
        <v>29.09</v>
      </c>
      <c r="S4583" s="1061">
        <v>29.09</v>
      </c>
      <c r="T4583" s="1061">
        <v>29.09</v>
      </c>
      <c r="U4583" s="1061">
        <v>29.09</v>
      </c>
      <c r="V4583" s="1061">
        <v>29.09</v>
      </c>
      <c r="W4583" s="1061">
        <v>29.09</v>
      </c>
    </row>
    <row r="4584" spans="1:23">
      <c r="A4584" s="908"/>
      <c r="B4584" s="1061" t="s">
        <v>234</v>
      </c>
      <c r="C4584" s="1061" t="s">
        <v>235</v>
      </c>
      <c r="D4584" s="1061" t="s">
        <v>4936</v>
      </c>
      <c r="E4584" s="1061" t="s">
        <v>6652</v>
      </c>
      <c r="F4584" s="1061" t="s">
        <v>4937</v>
      </c>
      <c r="G4584" s="1061" t="s">
        <v>1739</v>
      </c>
      <c r="H4584" s="1061" t="s">
        <v>129</v>
      </c>
      <c r="I4584" s="1061" t="s">
        <v>21</v>
      </c>
      <c r="J4584" s="1061" t="s">
        <v>7975</v>
      </c>
      <c r="K4584" s="1061" t="s">
        <v>14849</v>
      </c>
      <c r="L4584" s="1061">
        <v>25.45</v>
      </c>
      <c r="M4584" s="1061">
        <v>25.45</v>
      </c>
      <c r="N4584" s="1061">
        <v>25.45</v>
      </c>
      <c r="O4584" s="1061">
        <v>25.45</v>
      </c>
      <c r="P4584" s="1061">
        <v>25.45</v>
      </c>
      <c r="Q4584" s="1061">
        <v>25.45</v>
      </c>
      <c r="R4584" s="1061">
        <v>25.45</v>
      </c>
      <c r="S4584" s="1061">
        <v>25.45</v>
      </c>
      <c r="T4584" s="1061">
        <v>25.45</v>
      </c>
      <c r="U4584" s="1061">
        <v>25.45</v>
      </c>
      <c r="V4584" s="1061">
        <v>25.45</v>
      </c>
      <c r="W4584" s="1061">
        <v>25.45</v>
      </c>
    </row>
    <row r="4585" spans="1:23">
      <c r="A4585" s="908"/>
      <c r="B4585" s="1061" t="s">
        <v>234</v>
      </c>
      <c r="C4585" s="1061" t="s">
        <v>235</v>
      </c>
      <c r="D4585" s="1061" t="s">
        <v>4936</v>
      </c>
      <c r="E4585" s="1061" t="s">
        <v>6761</v>
      </c>
      <c r="F4585" s="1061" t="s">
        <v>4938</v>
      </c>
      <c r="G4585" s="1061" t="s">
        <v>1739</v>
      </c>
      <c r="H4585" s="1061" t="s">
        <v>129</v>
      </c>
      <c r="I4585" s="1061" t="s">
        <v>21</v>
      </c>
      <c r="J4585" s="1061" t="s">
        <v>7975</v>
      </c>
      <c r="K4585" s="1061" t="s">
        <v>14849</v>
      </c>
      <c r="L4585" s="1061">
        <v>22.59</v>
      </c>
      <c r="M4585" s="1061">
        <v>22.59</v>
      </c>
      <c r="N4585" s="1061">
        <v>22.59</v>
      </c>
      <c r="O4585" s="1061">
        <v>22.59</v>
      </c>
      <c r="P4585" s="1061">
        <v>22.59</v>
      </c>
      <c r="Q4585" s="1061">
        <v>22.59</v>
      </c>
      <c r="R4585" s="1061">
        <v>22.59</v>
      </c>
      <c r="S4585" s="1061">
        <v>22.59</v>
      </c>
      <c r="T4585" s="1061">
        <v>22.59</v>
      </c>
      <c r="U4585" s="1061">
        <v>22.59</v>
      </c>
      <c r="V4585" s="1061">
        <v>22.59</v>
      </c>
      <c r="W4585" s="1061">
        <v>22.59</v>
      </c>
    </row>
    <row r="4586" spans="1:23">
      <c r="A4586" s="908"/>
      <c r="B4586" s="1061" t="s">
        <v>234</v>
      </c>
      <c r="C4586" s="1061" t="s">
        <v>235</v>
      </c>
      <c r="D4586" s="1061" t="s">
        <v>4936</v>
      </c>
      <c r="E4586" s="1061" t="s">
        <v>6653</v>
      </c>
      <c r="F4586" s="1061" t="s">
        <v>4939</v>
      </c>
      <c r="G4586" s="1061" t="s">
        <v>1739</v>
      </c>
      <c r="H4586" s="1061" t="s">
        <v>129</v>
      </c>
      <c r="I4586" s="1061" t="s">
        <v>21</v>
      </c>
      <c r="J4586" s="1061" t="s">
        <v>7975</v>
      </c>
      <c r="K4586" s="1061" t="s">
        <v>14849</v>
      </c>
      <c r="L4586" s="1061">
        <v>23</v>
      </c>
      <c r="M4586" s="1061">
        <v>23</v>
      </c>
      <c r="N4586" s="1061">
        <v>23</v>
      </c>
      <c r="O4586" s="1061">
        <v>23</v>
      </c>
      <c r="P4586" s="1061">
        <v>23</v>
      </c>
      <c r="Q4586" s="1061">
        <v>23</v>
      </c>
      <c r="R4586" s="1061">
        <v>23</v>
      </c>
      <c r="S4586" s="1061">
        <v>23</v>
      </c>
      <c r="T4586" s="1061">
        <v>23</v>
      </c>
      <c r="U4586" s="1061">
        <v>23</v>
      </c>
      <c r="V4586" s="1061">
        <v>23</v>
      </c>
      <c r="W4586" s="1061">
        <v>23</v>
      </c>
    </row>
    <row r="4587" spans="1:23">
      <c r="A4587" s="908"/>
      <c r="B4587" s="1061" t="s">
        <v>234</v>
      </c>
      <c r="C4587" s="1061" t="s">
        <v>235</v>
      </c>
      <c r="D4587" s="1061" t="s">
        <v>4936</v>
      </c>
      <c r="E4587" s="1061" t="s">
        <v>14220</v>
      </c>
      <c r="F4587" s="1061" t="s">
        <v>4937</v>
      </c>
      <c r="G4587" s="1061" t="s">
        <v>1739</v>
      </c>
      <c r="H4587" s="1061" t="s">
        <v>129</v>
      </c>
      <c r="I4587" s="1061" t="s">
        <v>21</v>
      </c>
      <c r="J4587" s="1061" t="s">
        <v>7975</v>
      </c>
      <c r="K4587" s="1061" t="s">
        <v>14849</v>
      </c>
      <c r="L4587" s="1061">
        <v>13.44</v>
      </c>
      <c r="M4587" s="1061">
        <v>13.44</v>
      </c>
      <c r="N4587" s="1061">
        <v>13.44</v>
      </c>
      <c r="O4587" s="1061">
        <v>13.44</v>
      </c>
      <c r="P4587" s="1061">
        <v>13.44</v>
      </c>
      <c r="Q4587" s="1061">
        <v>13.44</v>
      </c>
      <c r="R4587" s="1061">
        <v>13.44</v>
      </c>
      <c r="S4587" s="1061">
        <v>13.44</v>
      </c>
      <c r="T4587" s="1061">
        <v>13.44</v>
      </c>
      <c r="U4587" s="1061">
        <v>13.44</v>
      </c>
      <c r="V4587" s="1061">
        <v>13.44</v>
      </c>
      <c r="W4587" s="1061">
        <v>13.44</v>
      </c>
    </row>
    <row r="4588" spans="1:23">
      <c r="A4588" s="908"/>
      <c r="B4588" s="1061" t="s">
        <v>234</v>
      </c>
      <c r="C4588" s="1061" t="s">
        <v>235</v>
      </c>
      <c r="D4588" s="1061" t="s">
        <v>4936</v>
      </c>
      <c r="E4588" s="1061" t="s">
        <v>6654</v>
      </c>
      <c r="F4588" s="1061" t="s">
        <v>4938</v>
      </c>
      <c r="G4588" s="1061" t="s">
        <v>1739</v>
      </c>
      <c r="H4588" s="1061" t="s">
        <v>129</v>
      </c>
      <c r="I4588" s="1061" t="s">
        <v>21</v>
      </c>
      <c r="J4588" s="1061" t="s">
        <v>7975</v>
      </c>
      <c r="K4588" s="1061" t="s">
        <v>14849</v>
      </c>
      <c r="L4588" s="1061">
        <v>14.2</v>
      </c>
      <c r="M4588" s="1061">
        <v>14.2</v>
      </c>
      <c r="N4588" s="1061">
        <v>14.2</v>
      </c>
      <c r="O4588" s="1061">
        <v>14.2</v>
      </c>
      <c r="P4588" s="1061">
        <v>14.2</v>
      </c>
      <c r="Q4588" s="1061">
        <v>14.2</v>
      </c>
      <c r="R4588" s="1061">
        <v>14.2</v>
      </c>
      <c r="S4588" s="1061">
        <v>14.2</v>
      </c>
      <c r="T4588" s="1061">
        <v>14.2</v>
      </c>
      <c r="U4588" s="1061">
        <v>14.2</v>
      </c>
      <c r="V4588" s="1061">
        <v>14.2</v>
      </c>
      <c r="W4588" s="1061">
        <v>14.2</v>
      </c>
    </row>
    <row r="4589" spans="1:23">
      <c r="A4589" s="908"/>
      <c r="B4589" s="1061" t="s">
        <v>234</v>
      </c>
      <c r="C4589" s="1061" t="s">
        <v>235</v>
      </c>
      <c r="D4589" s="1061" t="s">
        <v>4384</v>
      </c>
      <c r="E4589" s="1061" t="s">
        <v>14890</v>
      </c>
      <c r="F4589" s="1061" t="s">
        <v>4941</v>
      </c>
      <c r="G4589" s="1061" t="s">
        <v>1739</v>
      </c>
      <c r="H4589" s="1061" t="s">
        <v>129</v>
      </c>
      <c r="I4589" s="1061" t="s">
        <v>21</v>
      </c>
      <c r="J4589" s="1061" t="s">
        <v>7975</v>
      </c>
      <c r="K4589" s="1061" t="s">
        <v>14849</v>
      </c>
      <c r="L4589" s="1061">
        <v>89.04</v>
      </c>
      <c r="M4589" s="1061">
        <v>89.04</v>
      </c>
      <c r="N4589" s="1061">
        <v>89.04</v>
      </c>
      <c r="O4589" s="1061">
        <v>89.04</v>
      </c>
      <c r="P4589" s="1061">
        <v>89.04</v>
      </c>
      <c r="Q4589" s="1061">
        <v>89.04</v>
      </c>
      <c r="R4589" s="1061">
        <v>89.04</v>
      </c>
      <c r="S4589" s="1061">
        <v>89.04</v>
      </c>
      <c r="T4589" s="1061">
        <v>89.04</v>
      </c>
      <c r="U4589" s="1061">
        <v>89.04</v>
      </c>
      <c r="V4589" s="1061">
        <v>89.04</v>
      </c>
      <c r="W4589" s="1061">
        <v>89.04</v>
      </c>
    </row>
    <row r="4590" spans="1:23">
      <c r="A4590" s="908"/>
      <c r="B4590" s="1061" t="s">
        <v>234</v>
      </c>
      <c r="C4590" s="1061" t="s">
        <v>235</v>
      </c>
      <c r="D4590" s="1061" t="s">
        <v>4604</v>
      </c>
      <c r="E4590" s="1061" t="s">
        <v>14891</v>
      </c>
      <c r="F4590" s="1061" t="s">
        <v>4604</v>
      </c>
      <c r="G4590" s="1061" t="s">
        <v>1739</v>
      </c>
      <c r="H4590" s="1061" t="s">
        <v>129</v>
      </c>
      <c r="I4590" s="1061" t="s">
        <v>21</v>
      </c>
      <c r="J4590" s="1061" t="s">
        <v>7975</v>
      </c>
      <c r="K4590" s="1061" t="s">
        <v>14849</v>
      </c>
      <c r="L4590" s="1061">
        <v>92.35</v>
      </c>
      <c r="M4590" s="1061">
        <v>92.35</v>
      </c>
      <c r="N4590" s="1061">
        <v>92.35</v>
      </c>
      <c r="O4590" s="1061">
        <v>92.35</v>
      </c>
      <c r="P4590" s="1061">
        <v>92.35</v>
      </c>
      <c r="Q4590" s="1061">
        <v>92.35</v>
      </c>
      <c r="R4590" s="1061">
        <v>92.35</v>
      </c>
      <c r="S4590" s="1061">
        <v>92.35</v>
      </c>
      <c r="T4590" s="1061">
        <v>92.35</v>
      </c>
      <c r="U4590" s="1061">
        <v>92.35</v>
      </c>
      <c r="V4590" s="1061">
        <v>92.35</v>
      </c>
      <c r="W4590" s="1061">
        <v>92.35</v>
      </c>
    </row>
    <row r="4591" spans="1:23">
      <c r="A4591" s="908"/>
      <c r="B4591" s="1061" t="s">
        <v>234</v>
      </c>
      <c r="C4591" s="1061" t="s">
        <v>235</v>
      </c>
      <c r="D4591" s="1061" t="s">
        <v>4632</v>
      </c>
      <c r="E4591" s="1061" t="s">
        <v>6152</v>
      </c>
      <c r="F4591" s="1061" t="s">
        <v>6111</v>
      </c>
      <c r="G4591" s="1061" t="s">
        <v>1739</v>
      </c>
      <c r="H4591" s="1061" t="s">
        <v>129</v>
      </c>
      <c r="I4591" s="1061" t="s">
        <v>21</v>
      </c>
      <c r="J4591" s="1061" t="s">
        <v>7975</v>
      </c>
      <c r="K4591" s="1061" t="s">
        <v>14849</v>
      </c>
      <c r="L4591" s="1061">
        <v>42.3</v>
      </c>
      <c r="M4591" s="1061">
        <v>42.3</v>
      </c>
      <c r="N4591" s="1061">
        <v>42.3</v>
      </c>
      <c r="O4591" s="1061">
        <v>42.3</v>
      </c>
      <c r="P4591" s="1061">
        <v>42.3</v>
      </c>
      <c r="Q4591" s="1061">
        <v>42.3</v>
      </c>
      <c r="R4591" s="1061">
        <v>42.3</v>
      </c>
      <c r="S4591" s="1061">
        <v>42.3</v>
      </c>
      <c r="T4591" s="1061">
        <v>42.3</v>
      </c>
      <c r="U4591" s="1061">
        <v>42.3</v>
      </c>
      <c r="V4591" s="1061">
        <v>42.3</v>
      </c>
      <c r="W4591" s="1061">
        <v>42.3</v>
      </c>
    </row>
    <row r="4592" spans="1:23">
      <c r="A4592" s="908"/>
      <c r="B4592" s="1061" t="s">
        <v>234</v>
      </c>
      <c r="C4592" s="1061" t="s">
        <v>235</v>
      </c>
      <c r="D4592" s="1061" t="s">
        <v>4970</v>
      </c>
      <c r="E4592" s="1061" t="s">
        <v>14892</v>
      </c>
      <c r="F4592" s="1061" t="s">
        <v>5117</v>
      </c>
      <c r="G4592" s="1061" t="s">
        <v>1739</v>
      </c>
      <c r="H4592" s="1061" t="s">
        <v>129</v>
      </c>
      <c r="I4592" s="1061" t="s">
        <v>21</v>
      </c>
      <c r="J4592" s="1061" t="s">
        <v>7975</v>
      </c>
      <c r="K4592" s="1061" t="s">
        <v>14849</v>
      </c>
      <c r="L4592" s="1061">
        <v>77.989999999999995</v>
      </c>
      <c r="M4592" s="1061">
        <v>77.989999999999995</v>
      </c>
      <c r="N4592" s="1061">
        <v>77.989999999999995</v>
      </c>
      <c r="O4592" s="1061">
        <v>77.989999999999995</v>
      </c>
      <c r="P4592" s="1061">
        <v>77.989999999999995</v>
      </c>
      <c r="Q4592" s="1061">
        <v>77.989999999999995</v>
      </c>
      <c r="R4592" s="1061">
        <v>77.989999999999995</v>
      </c>
      <c r="S4592" s="1061">
        <v>77.989999999999995</v>
      </c>
      <c r="T4592" s="1061">
        <v>77.989999999999995</v>
      </c>
      <c r="U4592" s="1061">
        <v>77.989999999999995</v>
      </c>
      <c r="V4592" s="1061">
        <v>77.989999999999995</v>
      </c>
      <c r="W4592" s="1061">
        <v>77.989999999999995</v>
      </c>
    </row>
    <row r="4593" spans="1:23">
      <c r="A4593" s="908"/>
      <c r="B4593" s="1061" t="s">
        <v>234</v>
      </c>
      <c r="C4593" s="1061" t="s">
        <v>235</v>
      </c>
      <c r="D4593" s="1061" t="s">
        <v>4970</v>
      </c>
      <c r="E4593" s="1061" t="s">
        <v>13744</v>
      </c>
      <c r="F4593" s="1061" t="s">
        <v>5117</v>
      </c>
      <c r="G4593" s="1061" t="s">
        <v>1739</v>
      </c>
      <c r="H4593" s="1061" t="s">
        <v>129</v>
      </c>
      <c r="I4593" s="1061" t="s">
        <v>21</v>
      </c>
      <c r="J4593" s="1061" t="s">
        <v>7975</v>
      </c>
      <c r="K4593" s="1061" t="s">
        <v>14849</v>
      </c>
      <c r="L4593" s="1061">
        <v>80.459999999999994</v>
      </c>
      <c r="M4593" s="1061">
        <v>80.459999999999994</v>
      </c>
      <c r="N4593" s="1061">
        <v>80.459999999999994</v>
      </c>
      <c r="O4593" s="1061">
        <v>80.459999999999994</v>
      </c>
      <c r="P4593" s="1061">
        <v>80.459999999999994</v>
      </c>
      <c r="Q4593" s="1061">
        <v>80.459999999999994</v>
      </c>
      <c r="R4593" s="1061">
        <v>80.459999999999994</v>
      </c>
      <c r="S4593" s="1061">
        <v>80.459999999999994</v>
      </c>
      <c r="T4593" s="1061">
        <v>80.459999999999994</v>
      </c>
      <c r="U4593" s="1061">
        <v>80.459999999999994</v>
      </c>
      <c r="V4593" s="1061">
        <v>80.459999999999994</v>
      </c>
      <c r="W4593" s="1061">
        <v>80.459999999999994</v>
      </c>
    </row>
    <row r="4594" spans="1:23">
      <c r="A4594" s="908"/>
      <c r="B4594" s="1061" t="s">
        <v>234</v>
      </c>
      <c r="C4594" s="1061" t="s">
        <v>235</v>
      </c>
      <c r="D4594" s="1061" t="s">
        <v>4632</v>
      </c>
      <c r="E4594" s="1061" t="s">
        <v>6153</v>
      </c>
      <c r="F4594" s="1061" t="s">
        <v>5148</v>
      </c>
      <c r="G4594" s="1061" t="s">
        <v>1739</v>
      </c>
      <c r="H4594" s="1061" t="s">
        <v>129</v>
      </c>
      <c r="I4594" s="1061" t="s">
        <v>21</v>
      </c>
      <c r="J4594" s="1061" t="s">
        <v>7975</v>
      </c>
      <c r="K4594" s="1061" t="s">
        <v>14849</v>
      </c>
      <c r="L4594" s="1061">
        <v>98.53</v>
      </c>
      <c r="M4594" s="1061">
        <v>98.53</v>
      </c>
      <c r="N4594" s="1061">
        <v>98.53</v>
      </c>
      <c r="O4594" s="1061">
        <v>98.53</v>
      </c>
      <c r="P4594" s="1061">
        <v>98.53</v>
      </c>
      <c r="Q4594" s="1061">
        <v>98.53</v>
      </c>
      <c r="R4594" s="1061">
        <v>98.53</v>
      </c>
      <c r="S4594" s="1061">
        <v>98.53</v>
      </c>
      <c r="T4594" s="1061">
        <v>98.53</v>
      </c>
      <c r="U4594" s="1061">
        <v>98.53</v>
      </c>
      <c r="V4594" s="1061">
        <v>98.53</v>
      </c>
      <c r="W4594" s="1061">
        <v>98.53</v>
      </c>
    </row>
    <row r="4595" spans="1:23">
      <c r="A4595" s="908"/>
      <c r="B4595" s="1061" t="s">
        <v>234</v>
      </c>
      <c r="C4595" s="1061" t="s">
        <v>235</v>
      </c>
      <c r="D4595" s="1061" t="s">
        <v>4970</v>
      </c>
      <c r="E4595" s="1061" t="s">
        <v>6789</v>
      </c>
      <c r="F4595" s="1061" t="s">
        <v>5117</v>
      </c>
      <c r="G4595" s="1061" t="s">
        <v>1739</v>
      </c>
      <c r="H4595" s="1061" t="s">
        <v>129</v>
      </c>
      <c r="I4595" s="1061" t="s">
        <v>21</v>
      </c>
      <c r="J4595" s="1061" t="s">
        <v>7975</v>
      </c>
      <c r="K4595" s="1061" t="s">
        <v>14849</v>
      </c>
      <c r="L4595" s="1061">
        <v>80.459999999999994</v>
      </c>
      <c r="M4595" s="1061">
        <v>80.459999999999994</v>
      </c>
      <c r="N4595" s="1061">
        <v>80.459999999999994</v>
      </c>
      <c r="O4595" s="1061">
        <v>80.459999999999994</v>
      </c>
      <c r="P4595" s="1061">
        <v>80.459999999999994</v>
      </c>
      <c r="Q4595" s="1061">
        <v>80.459999999999994</v>
      </c>
      <c r="R4595" s="1061">
        <v>80.459999999999994</v>
      </c>
      <c r="S4595" s="1061">
        <v>80.459999999999994</v>
      </c>
      <c r="T4595" s="1061">
        <v>80.459999999999994</v>
      </c>
      <c r="U4595" s="1061">
        <v>80.459999999999994</v>
      </c>
      <c r="V4595" s="1061">
        <v>80.459999999999994</v>
      </c>
      <c r="W4595" s="1061">
        <v>80.459999999999994</v>
      </c>
    </row>
    <row r="4596" spans="1:23">
      <c r="A4596" s="908"/>
      <c r="B4596" s="1061" t="s">
        <v>234</v>
      </c>
      <c r="C4596" s="1061" t="s">
        <v>235</v>
      </c>
      <c r="D4596" s="1061" t="s">
        <v>4936</v>
      </c>
      <c r="E4596" s="1061" t="s">
        <v>14221</v>
      </c>
      <c r="F4596" s="1061" t="s">
        <v>6158</v>
      </c>
      <c r="G4596" s="1061" t="s">
        <v>1739</v>
      </c>
      <c r="H4596" s="1061" t="s">
        <v>129</v>
      </c>
      <c r="I4596" s="1061" t="s">
        <v>21</v>
      </c>
      <c r="J4596" s="1061" t="s">
        <v>7975</v>
      </c>
      <c r="K4596" s="1061" t="s">
        <v>14849</v>
      </c>
      <c r="L4596" s="1061">
        <v>24.15</v>
      </c>
      <c r="M4596" s="1061">
        <v>24.15</v>
      </c>
      <c r="N4596" s="1061">
        <v>24.15</v>
      </c>
      <c r="O4596" s="1061">
        <v>24.15</v>
      </c>
      <c r="P4596" s="1061">
        <v>24.15</v>
      </c>
      <c r="Q4596" s="1061">
        <v>24.15</v>
      </c>
      <c r="R4596" s="1061">
        <v>24.15</v>
      </c>
      <c r="S4596" s="1061">
        <v>24.15</v>
      </c>
      <c r="T4596" s="1061">
        <v>24.15</v>
      </c>
      <c r="U4596" s="1061">
        <v>24.15</v>
      </c>
      <c r="V4596" s="1061">
        <v>24.15</v>
      </c>
      <c r="W4596" s="1061">
        <v>24.15</v>
      </c>
    </row>
    <row r="4597" spans="1:23">
      <c r="A4597" s="908"/>
      <c r="B4597" s="1061" t="s">
        <v>234</v>
      </c>
      <c r="C4597" s="1061" t="s">
        <v>235</v>
      </c>
      <c r="D4597" s="1061" t="s">
        <v>4936</v>
      </c>
      <c r="E4597" s="1061" t="s">
        <v>14222</v>
      </c>
      <c r="F4597" s="1061" t="s">
        <v>4937</v>
      </c>
      <c r="G4597" s="1061" t="s">
        <v>1739</v>
      </c>
      <c r="H4597" s="1061" t="s">
        <v>129</v>
      </c>
      <c r="I4597" s="1061" t="s">
        <v>21</v>
      </c>
      <c r="J4597" s="1061" t="s">
        <v>7975</v>
      </c>
      <c r="K4597" s="1061" t="s">
        <v>14849</v>
      </c>
      <c r="L4597" s="1061">
        <v>13.44</v>
      </c>
      <c r="M4597" s="1061">
        <v>13.44</v>
      </c>
      <c r="N4597" s="1061">
        <v>13.44</v>
      </c>
      <c r="O4597" s="1061">
        <v>13.44</v>
      </c>
      <c r="P4597" s="1061">
        <v>13.44</v>
      </c>
      <c r="Q4597" s="1061">
        <v>13.44</v>
      </c>
      <c r="R4597" s="1061">
        <v>13.44</v>
      </c>
      <c r="S4597" s="1061">
        <v>13.44</v>
      </c>
      <c r="T4597" s="1061">
        <v>13.44</v>
      </c>
      <c r="U4597" s="1061">
        <v>13.44</v>
      </c>
      <c r="V4597" s="1061">
        <v>13.44</v>
      </c>
      <c r="W4597" s="1061">
        <v>13.44</v>
      </c>
    </row>
    <row r="4598" spans="1:23">
      <c r="A4598" s="908"/>
      <c r="B4598" s="1061" t="s">
        <v>234</v>
      </c>
      <c r="C4598" s="1061" t="s">
        <v>235</v>
      </c>
      <c r="D4598" s="1061" t="s">
        <v>4936</v>
      </c>
      <c r="E4598" s="1061" t="s">
        <v>14223</v>
      </c>
      <c r="F4598" s="1061" t="s">
        <v>4938</v>
      </c>
      <c r="G4598" s="1061" t="s">
        <v>1739</v>
      </c>
      <c r="H4598" s="1061" t="s">
        <v>129</v>
      </c>
      <c r="I4598" s="1061" t="s">
        <v>21</v>
      </c>
      <c r="J4598" s="1061" t="s">
        <v>7975</v>
      </c>
      <c r="K4598" s="1061" t="s">
        <v>14849</v>
      </c>
      <c r="L4598" s="1061">
        <v>14.91</v>
      </c>
      <c r="M4598" s="1061">
        <v>14.91</v>
      </c>
      <c r="N4598" s="1061">
        <v>14.91</v>
      </c>
      <c r="O4598" s="1061">
        <v>14.91</v>
      </c>
      <c r="P4598" s="1061">
        <v>14.91</v>
      </c>
      <c r="Q4598" s="1061">
        <v>14.91</v>
      </c>
      <c r="R4598" s="1061">
        <v>14.91</v>
      </c>
      <c r="S4598" s="1061">
        <v>14.91</v>
      </c>
      <c r="T4598" s="1061">
        <v>14.91</v>
      </c>
      <c r="U4598" s="1061">
        <v>14.91</v>
      </c>
      <c r="V4598" s="1061">
        <v>14.91</v>
      </c>
      <c r="W4598" s="1061">
        <v>14.91</v>
      </c>
    </row>
    <row r="4599" spans="1:23">
      <c r="A4599" s="908"/>
      <c r="B4599" s="1061" t="s">
        <v>234</v>
      </c>
      <c r="C4599" s="1061" t="s">
        <v>235</v>
      </c>
      <c r="D4599" s="1061" t="s">
        <v>4936</v>
      </c>
      <c r="E4599" s="1061" t="s">
        <v>6655</v>
      </c>
      <c r="F4599" s="1061" t="s">
        <v>4938</v>
      </c>
      <c r="G4599" s="1061" t="s">
        <v>1739</v>
      </c>
      <c r="H4599" s="1061" t="s">
        <v>129</v>
      </c>
      <c r="I4599" s="1061" t="s">
        <v>21</v>
      </c>
      <c r="J4599" s="1061" t="s">
        <v>7975</v>
      </c>
      <c r="K4599" s="1061" t="s">
        <v>14849</v>
      </c>
      <c r="L4599" s="1061">
        <v>18.600000000000001</v>
      </c>
      <c r="M4599" s="1061">
        <v>18.600000000000001</v>
      </c>
      <c r="N4599" s="1061">
        <v>18.600000000000001</v>
      </c>
      <c r="O4599" s="1061">
        <v>18.600000000000001</v>
      </c>
      <c r="P4599" s="1061">
        <v>18.600000000000001</v>
      </c>
      <c r="Q4599" s="1061">
        <v>18.600000000000001</v>
      </c>
      <c r="R4599" s="1061">
        <v>18.600000000000001</v>
      </c>
      <c r="S4599" s="1061">
        <v>18.600000000000001</v>
      </c>
      <c r="T4599" s="1061">
        <v>18.600000000000001</v>
      </c>
      <c r="U4599" s="1061">
        <v>18.600000000000001</v>
      </c>
      <c r="V4599" s="1061">
        <v>18.600000000000001</v>
      </c>
      <c r="W4599" s="1061">
        <v>18.600000000000001</v>
      </c>
    </row>
    <row r="4600" spans="1:23">
      <c r="A4600" s="908"/>
      <c r="B4600" s="1061" t="s">
        <v>234</v>
      </c>
      <c r="C4600" s="1061" t="s">
        <v>235</v>
      </c>
      <c r="D4600" s="1061" t="s">
        <v>4936</v>
      </c>
      <c r="E4600" s="1061" t="s">
        <v>14482</v>
      </c>
      <c r="F4600" s="1061" t="s">
        <v>4939</v>
      </c>
      <c r="G4600" s="1061" t="s">
        <v>1739</v>
      </c>
      <c r="H4600" s="1061" t="s">
        <v>129</v>
      </c>
      <c r="I4600" s="1061" t="s">
        <v>21</v>
      </c>
      <c r="J4600" s="1061" t="s">
        <v>7975</v>
      </c>
      <c r="K4600" s="1061" t="s">
        <v>14849</v>
      </c>
      <c r="L4600" s="1061">
        <v>24.15</v>
      </c>
      <c r="M4600" s="1061">
        <v>24.15</v>
      </c>
      <c r="N4600" s="1061">
        <v>24.15</v>
      </c>
      <c r="O4600" s="1061">
        <v>24.15</v>
      </c>
      <c r="P4600" s="1061">
        <v>24.15</v>
      </c>
      <c r="Q4600" s="1061">
        <v>24.15</v>
      </c>
      <c r="R4600" s="1061">
        <v>24.15</v>
      </c>
      <c r="S4600" s="1061">
        <v>24.15</v>
      </c>
      <c r="T4600" s="1061">
        <v>24.15</v>
      </c>
      <c r="U4600" s="1061">
        <v>24.15</v>
      </c>
      <c r="V4600" s="1061">
        <v>24.15</v>
      </c>
      <c r="W4600" s="1061">
        <v>24.15</v>
      </c>
    </row>
    <row r="4601" spans="1:23">
      <c r="A4601" s="908"/>
      <c r="B4601" s="1061" t="s">
        <v>234</v>
      </c>
      <c r="C4601" s="1061" t="s">
        <v>235</v>
      </c>
      <c r="D4601" s="1061" t="s">
        <v>239</v>
      </c>
      <c r="E4601" s="1061" t="s">
        <v>12291</v>
      </c>
      <c r="F4601" s="1061" t="s">
        <v>5102</v>
      </c>
      <c r="G4601" s="1061" t="s">
        <v>1739</v>
      </c>
      <c r="H4601" s="1061" t="s">
        <v>129</v>
      </c>
      <c r="I4601" s="1061" t="s">
        <v>21</v>
      </c>
      <c r="J4601" s="1061" t="s">
        <v>7975</v>
      </c>
      <c r="K4601" s="1061" t="s">
        <v>14849</v>
      </c>
      <c r="L4601" s="1061">
        <v>36.130000000000003</v>
      </c>
      <c r="M4601" s="1061">
        <v>36.130000000000003</v>
      </c>
      <c r="N4601" s="1061">
        <v>36.130000000000003</v>
      </c>
      <c r="O4601" s="1061">
        <v>36.130000000000003</v>
      </c>
      <c r="P4601" s="1061">
        <v>36.130000000000003</v>
      </c>
      <c r="Q4601" s="1061">
        <v>36.130000000000003</v>
      </c>
      <c r="R4601" s="1061">
        <v>36.130000000000003</v>
      </c>
      <c r="S4601" s="1061">
        <v>36.130000000000003</v>
      </c>
      <c r="T4601" s="1061">
        <v>36.130000000000003</v>
      </c>
      <c r="U4601" s="1061">
        <v>36.130000000000003</v>
      </c>
      <c r="V4601" s="1061">
        <v>36.130000000000003</v>
      </c>
      <c r="W4601" s="1061">
        <v>36.130000000000003</v>
      </c>
    </row>
    <row r="4602" spans="1:23">
      <c r="A4602" s="908"/>
      <c r="B4602" s="1061" t="s">
        <v>234</v>
      </c>
      <c r="C4602" s="1061" t="s">
        <v>235</v>
      </c>
      <c r="D4602" s="1061" t="s">
        <v>239</v>
      </c>
      <c r="E4602" s="1061" t="s">
        <v>12292</v>
      </c>
      <c r="F4602" s="1061" t="s">
        <v>5001</v>
      </c>
      <c r="G4602" s="1061" t="s">
        <v>1739</v>
      </c>
      <c r="H4602" s="1061" t="s">
        <v>129</v>
      </c>
      <c r="I4602" s="1061" t="s">
        <v>21</v>
      </c>
      <c r="J4602" s="1061" t="s">
        <v>7975</v>
      </c>
      <c r="K4602" s="1061" t="s">
        <v>14849</v>
      </c>
      <c r="L4602" s="1061">
        <v>32.83</v>
      </c>
      <c r="M4602" s="1061">
        <v>32.83</v>
      </c>
      <c r="N4602" s="1061">
        <v>32.83</v>
      </c>
      <c r="O4602" s="1061">
        <v>32.83</v>
      </c>
      <c r="P4602" s="1061">
        <v>32.83</v>
      </c>
      <c r="Q4602" s="1061">
        <v>32.83</v>
      </c>
      <c r="R4602" s="1061">
        <v>32.83</v>
      </c>
      <c r="S4602" s="1061">
        <v>32.83</v>
      </c>
      <c r="T4602" s="1061">
        <v>32.83</v>
      </c>
      <c r="U4602" s="1061">
        <v>32.83</v>
      </c>
      <c r="V4602" s="1061">
        <v>32.83</v>
      </c>
      <c r="W4602" s="1061">
        <v>32.83</v>
      </c>
    </row>
    <row r="4603" spans="1:23">
      <c r="A4603" s="908"/>
      <c r="B4603" s="1061" t="s">
        <v>234</v>
      </c>
      <c r="C4603" s="1061" t="s">
        <v>235</v>
      </c>
      <c r="D4603" s="1061" t="s">
        <v>4970</v>
      </c>
      <c r="E4603" s="1061" t="s">
        <v>14405</v>
      </c>
      <c r="F4603" s="1061" t="s">
        <v>5117</v>
      </c>
      <c r="G4603" s="1061" t="s">
        <v>1739</v>
      </c>
      <c r="H4603" s="1061" t="s">
        <v>129</v>
      </c>
      <c r="I4603" s="1061" t="s">
        <v>21</v>
      </c>
      <c r="J4603" s="1061" t="s">
        <v>7975</v>
      </c>
      <c r="K4603" s="1061" t="s">
        <v>14849</v>
      </c>
      <c r="L4603" s="1061">
        <v>84.49</v>
      </c>
      <c r="M4603" s="1061">
        <v>84.49</v>
      </c>
      <c r="N4603" s="1061">
        <v>84.49</v>
      </c>
      <c r="O4603" s="1061">
        <v>84.49</v>
      </c>
      <c r="P4603" s="1061">
        <v>84.49</v>
      </c>
      <c r="Q4603" s="1061">
        <v>84.49</v>
      </c>
      <c r="R4603" s="1061">
        <v>84.49</v>
      </c>
      <c r="S4603" s="1061">
        <v>84.49</v>
      </c>
      <c r="T4603" s="1061">
        <v>84.49</v>
      </c>
      <c r="U4603" s="1061">
        <v>84.49</v>
      </c>
      <c r="V4603" s="1061">
        <v>84.49</v>
      </c>
      <c r="W4603" s="1061">
        <v>84.49</v>
      </c>
    </row>
    <row r="4604" spans="1:23">
      <c r="A4604" s="908"/>
      <c r="B4604" s="1061" t="s">
        <v>234</v>
      </c>
      <c r="C4604" s="1061" t="s">
        <v>235</v>
      </c>
      <c r="D4604" s="1061" t="s">
        <v>4936</v>
      </c>
      <c r="E4604" s="1061" t="s">
        <v>6656</v>
      </c>
      <c r="F4604" s="1061" t="s">
        <v>4939</v>
      </c>
      <c r="G4604" s="1061" t="s">
        <v>1739</v>
      </c>
      <c r="H4604" s="1061" t="s">
        <v>129</v>
      </c>
      <c r="I4604" s="1061" t="s">
        <v>21</v>
      </c>
      <c r="J4604" s="1061" t="s">
        <v>7975</v>
      </c>
      <c r="K4604" s="1061" t="s">
        <v>14849</v>
      </c>
      <c r="L4604" s="1061">
        <v>23</v>
      </c>
      <c r="M4604" s="1061">
        <v>23</v>
      </c>
      <c r="N4604" s="1061">
        <v>23</v>
      </c>
      <c r="O4604" s="1061">
        <v>23</v>
      </c>
      <c r="P4604" s="1061">
        <v>23</v>
      </c>
      <c r="Q4604" s="1061">
        <v>23</v>
      </c>
      <c r="R4604" s="1061">
        <v>23</v>
      </c>
      <c r="S4604" s="1061">
        <v>23</v>
      </c>
      <c r="T4604" s="1061">
        <v>23</v>
      </c>
      <c r="U4604" s="1061">
        <v>23</v>
      </c>
      <c r="V4604" s="1061">
        <v>23</v>
      </c>
      <c r="W4604" s="1061">
        <v>23</v>
      </c>
    </row>
    <row r="4605" spans="1:23">
      <c r="A4605" s="908"/>
      <c r="B4605" s="1061" t="s">
        <v>234</v>
      </c>
      <c r="C4605" s="1061" t="s">
        <v>235</v>
      </c>
      <c r="D4605" s="1061" t="s">
        <v>4936</v>
      </c>
      <c r="E4605" s="1061" t="s">
        <v>6657</v>
      </c>
      <c r="F4605" s="1061" t="s">
        <v>4937</v>
      </c>
      <c r="G4605" s="1061" t="s">
        <v>1739</v>
      </c>
      <c r="H4605" s="1061" t="s">
        <v>129</v>
      </c>
      <c r="I4605" s="1061" t="s">
        <v>21</v>
      </c>
      <c r="J4605" s="1061" t="s">
        <v>7975</v>
      </c>
      <c r="K4605" s="1061" t="s">
        <v>14849</v>
      </c>
      <c r="L4605" s="1061">
        <v>12.8</v>
      </c>
      <c r="M4605" s="1061">
        <v>12.8</v>
      </c>
      <c r="N4605" s="1061">
        <v>12.8</v>
      </c>
      <c r="O4605" s="1061">
        <v>12.8</v>
      </c>
      <c r="P4605" s="1061">
        <v>12.8</v>
      </c>
      <c r="Q4605" s="1061">
        <v>12.8</v>
      </c>
      <c r="R4605" s="1061">
        <v>12.8</v>
      </c>
      <c r="S4605" s="1061">
        <v>12.8</v>
      </c>
      <c r="T4605" s="1061">
        <v>12.8</v>
      </c>
      <c r="U4605" s="1061">
        <v>12.8</v>
      </c>
      <c r="V4605" s="1061">
        <v>12.8</v>
      </c>
      <c r="W4605" s="1061">
        <v>12.8</v>
      </c>
    </row>
    <row r="4606" spans="1:23">
      <c r="A4606" s="908"/>
      <c r="B4606" s="1061" t="s">
        <v>234</v>
      </c>
      <c r="C4606" s="1061" t="s">
        <v>235</v>
      </c>
      <c r="D4606" s="1061" t="s">
        <v>4936</v>
      </c>
      <c r="E4606" s="1061" t="s">
        <v>6658</v>
      </c>
      <c r="F4606" s="1061" t="s">
        <v>4938</v>
      </c>
      <c r="G4606" s="1061" t="s">
        <v>1739</v>
      </c>
      <c r="H4606" s="1061" t="s">
        <v>129</v>
      </c>
      <c r="I4606" s="1061" t="s">
        <v>21</v>
      </c>
      <c r="J4606" s="1061" t="s">
        <v>7975</v>
      </c>
      <c r="K4606" s="1061" t="s">
        <v>14849</v>
      </c>
      <c r="L4606" s="1061">
        <v>26</v>
      </c>
      <c r="M4606" s="1061">
        <v>26</v>
      </c>
      <c r="N4606" s="1061">
        <v>26</v>
      </c>
      <c r="O4606" s="1061">
        <v>26</v>
      </c>
      <c r="P4606" s="1061">
        <v>26</v>
      </c>
      <c r="Q4606" s="1061">
        <v>26</v>
      </c>
      <c r="R4606" s="1061">
        <v>26</v>
      </c>
      <c r="S4606" s="1061">
        <v>26</v>
      </c>
      <c r="T4606" s="1061">
        <v>26</v>
      </c>
      <c r="U4606" s="1061">
        <v>26</v>
      </c>
      <c r="V4606" s="1061">
        <v>26</v>
      </c>
      <c r="W4606" s="1061">
        <v>26</v>
      </c>
    </row>
    <row r="4607" spans="1:23">
      <c r="A4607" s="908"/>
      <c r="B4607" s="1061" t="s">
        <v>234</v>
      </c>
      <c r="C4607" s="1061" t="s">
        <v>235</v>
      </c>
      <c r="D4607" s="1061" t="s">
        <v>4936</v>
      </c>
      <c r="E4607" s="1061" t="s">
        <v>6659</v>
      </c>
      <c r="F4607" s="1061" t="s">
        <v>4939</v>
      </c>
      <c r="G4607" s="1061" t="s">
        <v>1739</v>
      </c>
      <c r="H4607" s="1061" t="s">
        <v>129</v>
      </c>
      <c r="I4607" s="1061" t="s">
        <v>21</v>
      </c>
      <c r="J4607" s="1061" t="s">
        <v>7975</v>
      </c>
      <c r="K4607" s="1061" t="s">
        <v>14849</v>
      </c>
      <c r="L4607" s="1061">
        <v>31.9</v>
      </c>
      <c r="M4607" s="1061">
        <v>31.9</v>
      </c>
      <c r="N4607" s="1061">
        <v>31.9</v>
      </c>
      <c r="O4607" s="1061">
        <v>31.9</v>
      </c>
      <c r="P4607" s="1061">
        <v>31.9</v>
      </c>
      <c r="Q4607" s="1061">
        <v>31.9</v>
      </c>
      <c r="R4607" s="1061">
        <v>31.9</v>
      </c>
      <c r="S4607" s="1061">
        <v>31.9</v>
      </c>
      <c r="T4607" s="1061">
        <v>31.9</v>
      </c>
      <c r="U4607" s="1061">
        <v>31.9</v>
      </c>
      <c r="V4607" s="1061">
        <v>31.9</v>
      </c>
      <c r="W4607" s="1061">
        <v>31.9</v>
      </c>
    </row>
    <row r="4608" spans="1:23">
      <c r="A4608" s="908"/>
      <c r="B4608" s="1061" t="s">
        <v>234</v>
      </c>
      <c r="C4608" s="1061" t="s">
        <v>235</v>
      </c>
      <c r="D4608" s="1061" t="s">
        <v>4936</v>
      </c>
      <c r="E4608" s="1061" t="s">
        <v>6660</v>
      </c>
      <c r="F4608" s="1061" t="s">
        <v>4939</v>
      </c>
      <c r="G4608" s="1061" t="s">
        <v>1739</v>
      </c>
      <c r="H4608" s="1061" t="s">
        <v>129</v>
      </c>
      <c r="I4608" s="1061" t="s">
        <v>21</v>
      </c>
      <c r="J4608" s="1061" t="s">
        <v>7975</v>
      </c>
      <c r="K4608" s="1061" t="s">
        <v>14849</v>
      </c>
      <c r="L4608" s="1061">
        <v>23</v>
      </c>
      <c r="M4608" s="1061">
        <v>23</v>
      </c>
      <c r="N4608" s="1061">
        <v>23</v>
      </c>
      <c r="O4608" s="1061">
        <v>23</v>
      </c>
      <c r="P4608" s="1061">
        <v>23</v>
      </c>
      <c r="Q4608" s="1061">
        <v>23</v>
      </c>
      <c r="R4608" s="1061">
        <v>23</v>
      </c>
      <c r="S4608" s="1061">
        <v>23</v>
      </c>
      <c r="T4608" s="1061">
        <v>23</v>
      </c>
      <c r="U4608" s="1061">
        <v>23</v>
      </c>
      <c r="V4608" s="1061">
        <v>23</v>
      </c>
      <c r="W4608" s="1061">
        <v>23</v>
      </c>
    </row>
    <row r="4609" spans="1:23">
      <c r="A4609" s="908"/>
      <c r="B4609" s="1061" t="s">
        <v>234</v>
      </c>
      <c r="C4609" s="1061" t="s">
        <v>235</v>
      </c>
      <c r="D4609" s="1061" t="s">
        <v>4936</v>
      </c>
      <c r="E4609" s="1061" t="s">
        <v>6661</v>
      </c>
      <c r="F4609" s="1061" t="s">
        <v>4937</v>
      </c>
      <c r="G4609" s="1061" t="s">
        <v>1739</v>
      </c>
      <c r="H4609" s="1061" t="s">
        <v>129</v>
      </c>
      <c r="I4609" s="1061" t="s">
        <v>21</v>
      </c>
      <c r="J4609" s="1061" t="s">
        <v>7975</v>
      </c>
      <c r="K4609" s="1061" t="s">
        <v>14849</v>
      </c>
      <c r="L4609" s="1061">
        <v>14.2</v>
      </c>
      <c r="M4609" s="1061">
        <v>14.2</v>
      </c>
      <c r="N4609" s="1061">
        <v>14.2</v>
      </c>
      <c r="O4609" s="1061">
        <v>14.2</v>
      </c>
      <c r="P4609" s="1061">
        <v>14.2</v>
      </c>
      <c r="Q4609" s="1061">
        <v>14.2</v>
      </c>
      <c r="R4609" s="1061">
        <v>14.2</v>
      </c>
      <c r="S4609" s="1061">
        <v>14.2</v>
      </c>
      <c r="T4609" s="1061">
        <v>14.2</v>
      </c>
      <c r="U4609" s="1061">
        <v>14.2</v>
      </c>
      <c r="V4609" s="1061">
        <v>14.2</v>
      </c>
      <c r="W4609" s="1061">
        <v>14.2</v>
      </c>
    </row>
    <row r="4610" spans="1:23">
      <c r="A4610" s="908"/>
      <c r="B4610" s="1061" t="s">
        <v>234</v>
      </c>
      <c r="C4610" s="1061" t="s">
        <v>235</v>
      </c>
      <c r="D4610" s="1061" t="s">
        <v>4936</v>
      </c>
      <c r="E4610" s="1061" t="s">
        <v>6662</v>
      </c>
      <c r="F4610" s="1061" t="s">
        <v>4938</v>
      </c>
      <c r="G4610" s="1061" t="s">
        <v>1739</v>
      </c>
      <c r="H4610" s="1061" t="s">
        <v>129</v>
      </c>
      <c r="I4610" s="1061" t="s">
        <v>21</v>
      </c>
      <c r="J4610" s="1061" t="s">
        <v>7975</v>
      </c>
      <c r="K4610" s="1061" t="s">
        <v>14849</v>
      </c>
      <c r="L4610" s="1061">
        <v>26.5</v>
      </c>
      <c r="M4610" s="1061">
        <v>26.5</v>
      </c>
      <c r="N4610" s="1061">
        <v>26.5</v>
      </c>
      <c r="O4610" s="1061">
        <v>26.5</v>
      </c>
      <c r="P4610" s="1061">
        <v>26.5</v>
      </c>
      <c r="Q4610" s="1061">
        <v>26.5</v>
      </c>
      <c r="R4610" s="1061">
        <v>26.5</v>
      </c>
      <c r="S4610" s="1061">
        <v>26.5</v>
      </c>
      <c r="T4610" s="1061">
        <v>26.5</v>
      </c>
      <c r="U4610" s="1061">
        <v>26.5</v>
      </c>
      <c r="V4610" s="1061">
        <v>26.5</v>
      </c>
      <c r="W4610" s="1061">
        <v>26.5</v>
      </c>
    </row>
    <row r="4611" spans="1:23">
      <c r="A4611" s="908"/>
      <c r="B4611" s="1061" t="s">
        <v>234</v>
      </c>
      <c r="C4611" s="1061" t="s">
        <v>235</v>
      </c>
      <c r="D4611" s="1061" t="s">
        <v>4604</v>
      </c>
      <c r="E4611" s="1061" t="s">
        <v>6154</v>
      </c>
      <c r="F4611" s="1061" t="s">
        <v>4604</v>
      </c>
      <c r="G4611" s="1061" t="s">
        <v>1739</v>
      </c>
      <c r="H4611" s="1061" t="s">
        <v>129</v>
      </c>
      <c r="I4611" s="1061" t="s">
        <v>21</v>
      </c>
      <c r="J4611" s="1061" t="s">
        <v>7975</v>
      </c>
      <c r="K4611" s="1061" t="s">
        <v>14849</v>
      </c>
      <c r="L4611" s="1061">
        <v>92.35</v>
      </c>
      <c r="M4611" s="1061">
        <v>92.35</v>
      </c>
      <c r="N4611" s="1061">
        <v>92.35</v>
      </c>
      <c r="O4611" s="1061">
        <v>92.35</v>
      </c>
      <c r="P4611" s="1061">
        <v>92.35</v>
      </c>
      <c r="Q4611" s="1061">
        <v>92.35</v>
      </c>
      <c r="R4611" s="1061">
        <v>92.35</v>
      </c>
      <c r="S4611" s="1061">
        <v>92.35</v>
      </c>
      <c r="T4611" s="1061">
        <v>92.35</v>
      </c>
      <c r="U4611" s="1061">
        <v>92.35</v>
      </c>
      <c r="V4611" s="1061">
        <v>92.35</v>
      </c>
      <c r="W4611" s="1061">
        <v>92.35</v>
      </c>
    </row>
    <row r="4612" spans="1:23">
      <c r="A4612" s="908"/>
      <c r="B4612" s="1061" t="s">
        <v>234</v>
      </c>
      <c r="C4612" s="1061" t="s">
        <v>235</v>
      </c>
      <c r="D4612" s="1061" t="s">
        <v>4632</v>
      </c>
      <c r="E4612" s="1061" t="s">
        <v>6155</v>
      </c>
      <c r="F4612" s="1061" t="s">
        <v>6095</v>
      </c>
      <c r="G4612" s="1061" t="s">
        <v>1739</v>
      </c>
      <c r="H4612" s="1061" t="s">
        <v>129</v>
      </c>
      <c r="I4612" s="1061" t="s">
        <v>21</v>
      </c>
      <c r="J4612" s="1061" t="s">
        <v>7975</v>
      </c>
      <c r="K4612" s="1061" t="s">
        <v>14849</v>
      </c>
      <c r="L4612" s="1061">
        <v>42.3</v>
      </c>
      <c r="M4612" s="1061">
        <v>42.3</v>
      </c>
      <c r="N4612" s="1061">
        <v>42.3</v>
      </c>
      <c r="O4612" s="1061">
        <v>42.3</v>
      </c>
      <c r="P4612" s="1061">
        <v>42.3</v>
      </c>
      <c r="Q4612" s="1061">
        <v>42.3</v>
      </c>
      <c r="R4612" s="1061">
        <v>42.3</v>
      </c>
      <c r="S4612" s="1061">
        <v>42.3</v>
      </c>
      <c r="T4612" s="1061">
        <v>42.3</v>
      </c>
      <c r="U4612" s="1061">
        <v>42.3</v>
      </c>
      <c r="V4612" s="1061">
        <v>42.3</v>
      </c>
      <c r="W4612" s="1061">
        <v>42.3</v>
      </c>
    </row>
    <row r="4613" spans="1:23">
      <c r="A4613" s="908"/>
      <c r="B4613" s="1061" t="s">
        <v>234</v>
      </c>
      <c r="C4613" s="1061" t="s">
        <v>235</v>
      </c>
      <c r="D4613" s="1061" t="s">
        <v>4970</v>
      </c>
      <c r="E4613" s="1061" t="s">
        <v>6156</v>
      </c>
      <c r="F4613" s="1061" t="s">
        <v>5117</v>
      </c>
      <c r="G4613" s="1061" t="s">
        <v>1739</v>
      </c>
      <c r="H4613" s="1061" t="s">
        <v>129</v>
      </c>
      <c r="I4613" s="1061" t="s">
        <v>21</v>
      </c>
      <c r="J4613" s="1061" t="s">
        <v>7975</v>
      </c>
      <c r="K4613" s="1061" t="s">
        <v>14849</v>
      </c>
      <c r="L4613" s="1061">
        <v>77.989999999999995</v>
      </c>
      <c r="M4613" s="1061">
        <v>77.989999999999995</v>
      </c>
      <c r="N4613" s="1061">
        <v>77.989999999999995</v>
      </c>
      <c r="O4613" s="1061">
        <v>77.989999999999995</v>
      </c>
      <c r="P4613" s="1061">
        <v>77.989999999999995</v>
      </c>
      <c r="Q4613" s="1061">
        <v>77.989999999999995</v>
      </c>
      <c r="R4613" s="1061">
        <v>77.989999999999995</v>
      </c>
      <c r="S4613" s="1061">
        <v>77.989999999999995</v>
      </c>
      <c r="T4613" s="1061">
        <v>77.989999999999995</v>
      </c>
      <c r="U4613" s="1061">
        <v>77.989999999999995</v>
      </c>
      <c r="V4613" s="1061">
        <v>77.989999999999995</v>
      </c>
      <c r="W4613" s="1061">
        <v>77.989999999999995</v>
      </c>
    </row>
    <row r="4614" spans="1:23">
      <c r="A4614" s="908"/>
      <c r="B4614" s="1061" t="s">
        <v>234</v>
      </c>
      <c r="C4614" s="1061" t="s">
        <v>235</v>
      </c>
      <c r="D4614" s="1061" t="s">
        <v>4936</v>
      </c>
      <c r="E4614" s="1061" t="s">
        <v>6157</v>
      </c>
      <c r="F4614" s="1061" t="s">
        <v>4939</v>
      </c>
      <c r="G4614" s="1061" t="s">
        <v>1739</v>
      </c>
      <c r="H4614" s="1061" t="s">
        <v>129</v>
      </c>
      <c r="I4614" s="1061" t="s">
        <v>21</v>
      </c>
      <c r="J4614" s="1061" t="s">
        <v>7975</v>
      </c>
      <c r="K4614" s="1061" t="s">
        <v>14849</v>
      </c>
      <c r="L4614" s="1061">
        <v>23</v>
      </c>
      <c r="M4614" s="1061">
        <v>23</v>
      </c>
      <c r="N4614" s="1061">
        <v>23</v>
      </c>
      <c r="O4614" s="1061">
        <v>23</v>
      </c>
      <c r="P4614" s="1061">
        <v>23</v>
      </c>
      <c r="Q4614" s="1061">
        <v>23</v>
      </c>
      <c r="R4614" s="1061">
        <v>23</v>
      </c>
      <c r="S4614" s="1061">
        <v>23</v>
      </c>
      <c r="T4614" s="1061">
        <v>23</v>
      </c>
      <c r="U4614" s="1061">
        <v>23</v>
      </c>
      <c r="V4614" s="1061">
        <v>23</v>
      </c>
      <c r="W4614" s="1061">
        <v>23</v>
      </c>
    </row>
    <row r="4615" spans="1:23">
      <c r="A4615" s="908"/>
      <c r="B4615" s="1061" t="s">
        <v>234</v>
      </c>
      <c r="C4615" s="1061" t="s">
        <v>235</v>
      </c>
      <c r="D4615" s="1061" t="s">
        <v>4936</v>
      </c>
      <c r="E4615" s="1061" t="s">
        <v>6663</v>
      </c>
      <c r="F4615" s="1061" t="s">
        <v>4937</v>
      </c>
      <c r="G4615" s="1061" t="s">
        <v>1739</v>
      </c>
      <c r="H4615" s="1061" t="s">
        <v>129</v>
      </c>
      <c r="I4615" s="1061" t="s">
        <v>21</v>
      </c>
      <c r="J4615" s="1061" t="s">
        <v>7975</v>
      </c>
      <c r="K4615" s="1061" t="s">
        <v>14849</v>
      </c>
      <c r="L4615" s="1061">
        <v>12.8</v>
      </c>
      <c r="M4615" s="1061">
        <v>12.8</v>
      </c>
      <c r="N4615" s="1061">
        <v>12.8</v>
      </c>
      <c r="O4615" s="1061">
        <v>12.8</v>
      </c>
      <c r="P4615" s="1061">
        <v>12.8</v>
      </c>
      <c r="Q4615" s="1061">
        <v>12.8</v>
      </c>
      <c r="R4615" s="1061">
        <v>12.8</v>
      </c>
      <c r="S4615" s="1061">
        <v>12.8</v>
      </c>
      <c r="T4615" s="1061">
        <v>12.8</v>
      </c>
      <c r="U4615" s="1061">
        <v>12.8</v>
      </c>
      <c r="V4615" s="1061">
        <v>12.8</v>
      </c>
      <c r="W4615" s="1061">
        <v>12.8</v>
      </c>
    </row>
    <row r="4616" spans="1:23">
      <c r="A4616" s="908"/>
      <c r="B4616" s="1061" t="s">
        <v>234</v>
      </c>
      <c r="C4616" s="1061" t="s">
        <v>235</v>
      </c>
      <c r="D4616" s="1061" t="s">
        <v>4936</v>
      </c>
      <c r="E4616" s="1061" t="s">
        <v>6664</v>
      </c>
      <c r="F4616" s="1061" t="s">
        <v>4938</v>
      </c>
      <c r="G4616" s="1061" t="s">
        <v>1739</v>
      </c>
      <c r="H4616" s="1061" t="s">
        <v>129</v>
      </c>
      <c r="I4616" s="1061" t="s">
        <v>21</v>
      </c>
      <c r="J4616" s="1061" t="s">
        <v>7975</v>
      </c>
      <c r="K4616" s="1061" t="s">
        <v>14849</v>
      </c>
      <c r="L4616" s="1061">
        <v>22.5</v>
      </c>
      <c r="M4616" s="1061">
        <v>22.5</v>
      </c>
      <c r="N4616" s="1061">
        <v>22.5</v>
      </c>
      <c r="O4616" s="1061">
        <v>22.5</v>
      </c>
      <c r="P4616" s="1061">
        <v>22.5</v>
      </c>
      <c r="Q4616" s="1061">
        <v>22.5</v>
      </c>
      <c r="R4616" s="1061">
        <v>22.5</v>
      </c>
      <c r="S4616" s="1061">
        <v>22.5</v>
      </c>
      <c r="T4616" s="1061">
        <v>22.5</v>
      </c>
      <c r="U4616" s="1061">
        <v>22.5</v>
      </c>
      <c r="V4616" s="1061">
        <v>22.5</v>
      </c>
      <c r="W4616" s="1061">
        <v>22.5</v>
      </c>
    </row>
    <row r="4617" spans="1:23">
      <c r="A4617" s="908"/>
      <c r="B4617" s="1061" t="s">
        <v>234</v>
      </c>
      <c r="C4617" s="1061" t="s">
        <v>235</v>
      </c>
      <c r="D4617" s="1061" t="s">
        <v>4970</v>
      </c>
      <c r="E4617" s="1061" t="s">
        <v>6940</v>
      </c>
      <c r="F4617" s="1061" t="s">
        <v>5117</v>
      </c>
      <c r="G4617" s="1061" t="s">
        <v>1739</v>
      </c>
      <c r="H4617" s="1061" t="s">
        <v>129</v>
      </c>
      <c r="I4617" s="1061" t="s">
        <v>21</v>
      </c>
      <c r="J4617" s="1061" t="s">
        <v>7975</v>
      </c>
      <c r="K4617" s="1061" t="s">
        <v>14849</v>
      </c>
      <c r="L4617" s="1061">
        <v>77.989999999999995</v>
      </c>
      <c r="M4617" s="1061">
        <v>77.989999999999995</v>
      </c>
      <c r="N4617" s="1061">
        <v>77.989999999999995</v>
      </c>
      <c r="O4617" s="1061">
        <v>77.989999999999995</v>
      </c>
      <c r="P4617" s="1061">
        <v>77.989999999999995</v>
      </c>
      <c r="Q4617" s="1061">
        <v>77.989999999999995</v>
      </c>
      <c r="R4617" s="1061">
        <v>77.989999999999995</v>
      </c>
      <c r="S4617" s="1061">
        <v>77.989999999999995</v>
      </c>
      <c r="T4617" s="1061">
        <v>77.989999999999995</v>
      </c>
      <c r="U4617" s="1061">
        <v>77.989999999999995</v>
      </c>
      <c r="V4617" s="1061">
        <v>77.989999999999995</v>
      </c>
      <c r="W4617" s="1061">
        <v>77.989999999999995</v>
      </c>
    </row>
    <row r="4618" spans="1:23">
      <c r="A4618" s="908"/>
      <c r="B4618" s="1061" t="s">
        <v>234</v>
      </c>
      <c r="C4618" s="1061" t="s">
        <v>235</v>
      </c>
      <c r="D4618" s="1061" t="s">
        <v>4936</v>
      </c>
      <c r="E4618" s="1061" t="s">
        <v>6665</v>
      </c>
      <c r="F4618" s="1061" t="s">
        <v>4939</v>
      </c>
      <c r="G4618" s="1061" t="s">
        <v>1739</v>
      </c>
      <c r="H4618" s="1061" t="s">
        <v>129</v>
      </c>
      <c r="I4618" s="1061" t="s">
        <v>21</v>
      </c>
      <c r="J4618" s="1061" t="s">
        <v>7975</v>
      </c>
      <c r="K4618" s="1061" t="s">
        <v>14849</v>
      </c>
      <c r="L4618" s="1061">
        <v>23</v>
      </c>
      <c r="M4618" s="1061">
        <v>23</v>
      </c>
      <c r="N4618" s="1061">
        <v>23</v>
      </c>
      <c r="O4618" s="1061">
        <v>23</v>
      </c>
      <c r="P4618" s="1061">
        <v>23</v>
      </c>
      <c r="Q4618" s="1061">
        <v>23</v>
      </c>
      <c r="R4618" s="1061">
        <v>23</v>
      </c>
      <c r="S4618" s="1061">
        <v>23</v>
      </c>
      <c r="T4618" s="1061">
        <v>23</v>
      </c>
      <c r="U4618" s="1061">
        <v>23</v>
      </c>
      <c r="V4618" s="1061">
        <v>23</v>
      </c>
      <c r="W4618" s="1061">
        <v>23</v>
      </c>
    </row>
    <row r="4619" spans="1:23">
      <c r="A4619" s="908"/>
      <c r="B4619" s="1061" t="s">
        <v>234</v>
      </c>
      <c r="C4619" s="1061" t="s">
        <v>235</v>
      </c>
      <c r="D4619" s="1061" t="s">
        <v>4936</v>
      </c>
      <c r="E4619" s="1061" t="s">
        <v>6666</v>
      </c>
      <c r="F4619" s="1061" t="s">
        <v>4937</v>
      </c>
      <c r="G4619" s="1061" t="s">
        <v>1739</v>
      </c>
      <c r="H4619" s="1061" t="s">
        <v>129</v>
      </c>
      <c r="I4619" s="1061" t="s">
        <v>21</v>
      </c>
      <c r="J4619" s="1061" t="s">
        <v>7975</v>
      </c>
      <c r="K4619" s="1061" t="s">
        <v>14849</v>
      </c>
      <c r="L4619" s="1061">
        <v>20.2</v>
      </c>
      <c r="M4619" s="1061">
        <v>20.2</v>
      </c>
      <c r="N4619" s="1061">
        <v>20.2</v>
      </c>
      <c r="O4619" s="1061">
        <v>20.2</v>
      </c>
      <c r="P4619" s="1061">
        <v>20.2</v>
      </c>
      <c r="Q4619" s="1061">
        <v>20.2</v>
      </c>
      <c r="R4619" s="1061">
        <v>20.2</v>
      </c>
      <c r="S4619" s="1061">
        <v>20.2</v>
      </c>
      <c r="T4619" s="1061">
        <v>20.2</v>
      </c>
      <c r="U4619" s="1061">
        <v>20.2</v>
      </c>
      <c r="V4619" s="1061">
        <v>20.2</v>
      </c>
      <c r="W4619" s="1061">
        <v>20.2</v>
      </c>
    </row>
    <row r="4620" spans="1:23">
      <c r="A4620" s="908"/>
      <c r="B4620" s="1061" t="s">
        <v>234</v>
      </c>
      <c r="C4620" s="1061" t="s">
        <v>235</v>
      </c>
      <c r="D4620" s="1061" t="s">
        <v>4936</v>
      </c>
      <c r="E4620" s="1061" t="s">
        <v>6667</v>
      </c>
      <c r="F4620" s="1061" t="s">
        <v>4938</v>
      </c>
      <c r="G4620" s="1061" t="s">
        <v>1739</v>
      </c>
      <c r="H4620" s="1061" t="s">
        <v>129</v>
      </c>
      <c r="I4620" s="1061" t="s">
        <v>21</v>
      </c>
      <c r="J4620" s="1061" t="s">
        <v>7975</v>
      </c>
      <c r="K4620" s="1061" t="s">
        <v>14849</v>
      </c>
      <c r="L4620" s="1061">
        <v>18.600000000000001</v>
      </c>
      <c r="M4620" s="1061">
        <v>18.600000000000001</v>
      </c>
      <c r="N4620" s="1061">
        <v>18.600000000000001</v>
      </c>
      <c r="O4620" s="1061">
        <v>18.600000000000001</v>
      </c>
      <c r="P4620" s="1061">
        <v>18.600000000000001</v>
      </c>
      <c r="Q4620" s="1061">
        <v>18.600000000000001</v>
      </c>
      <c r="R4620" s="1061">
        <v>18.600000000000001</v>
      </c>
      <c r="S4620" s="1061">
        <v>18.600000000000001</v>
      </c>
      <c r="T4620" s="1061">
        <v>18.600000000000001</v>
      </c>
      <c r="U4620" s="1061">
        <v>18.600000000000001</v>
      </c>
      <c r="V4620" s="1061">
        <v>18.600000000000001</v>
      </c>
      <c r="W4620" s="1061">
        <v>18.600000000000001</v>
      </c>
    </row>
    <row r="4621" spans="1:23">
      <c r="A4621" s="908"/>
      <c r="B4621" s="1061" t="s">
        <v>234</v>
      </c>
      <c r="C4621" s="1061" t="s">
        <v>235</v>
      </c>
      <c r="D4621" s="1061" t="s">
        <v>4936</v>
      </c>
      <c r="E4621" s="1061" t="s">
        <v>14224</v>
      </c>
      <c r="F4621" s="1061" t="s">
        <v>4939</v>
      </c>
      <c r="G4621" s="1061" t="s">
        <v>1739</v>
      </c>
      <c r="H4621" s="1061" t="s">
        <v>129</v>
      </c>
      <c r="I4621" s="1061" t="s">
        <v>21</v>
      </c>
      <c r="J4621" s="1061" t="s">
        <v>7975</v>
      </c>
      <c r="K4621" s="1061" t="s">
        <v>14849</v>
      </c>
      <c r="L4621" s="1061">
        <v>24.15</v>
      </c>
      <c r="M4621" s="1061">
        <v>24.15</v>
      </c>
      <c r="N4621" s="1061">
        <v>24.15</v>
      </c>
      <c r="O4621" s="1061">
        <v>24.15</v>
      </c>
      <c r="P4621" s="1061">
        <v>24.15</v>
      </c>
      <c r="Q4621" s="1061">
        <v>24.15</v>
      </c>
      <c r="R4621" s="1061">
        <v>24.15</v>
      </c>
      <c r="S4621" s="1061">
        <v>24.15</v>
      </c>
      <c r="T4621" s="1061">
        <v>24.15</v>
      </c>
      <c r="U4621" s="1061">
        <v>24.15</v>
      </c>
      <c r="V4621" s="1061">
        <v>24.15</v>
      </c>
      <c r="W4621" s="1061">
        <v>24.15</v>
      </c>
    </row>
    <row r="4622" spans="1:23">
      <c r="A4622" s="908"/>
      <c r="B4622" s="1061" t="s">
        <v>234</v>
      </c>
      <c r="C4622" s="1061" t="s">
        <v>235</v>
      </c>
      <c r="D4622" s="1061" t="s">
        <v>4936</v>
      </c>
      <c r="E4622" s="1061" t="s">
        <v>6668</v>
      </c>
      <c r="F4622" s="1061" t="s">
        <v>4937</v>
      </c>
      <c r="G4622" s="1061" t="s">
        <v>1739</v>
      </c>
      <c r="H4622" s="1061" t="s">
        <v>129</v>
      </c>
      <c r="I4622" s="1061" t="s">
        <v>21</v>
      </c>
      <c r="J4622" s="1061" t="s">
        <v>7975</v>
      </c>
      <c r="K4622" s="1061" t="s">
        <v>14849</v>
      </c>
      <c r="L4622" s="1061">
        <v>12.8</v>
      </c>
      <c r="M4622" s="1061">
        <v>12.8</v>
      </c>
      <c r="N4622" s="1061">
        <v>12.8</v>
      </c>
      <c r="O4622" s="1061">
        <v>12.8</v>
      </c>
      <c r="P4622" s="1061">
        <v>12.8</v>
      </c>
      <c r="Q4622" s="1061">
        <v>12.8</v>
      </c>
      <c r="R4622" s="1061">
        <v>12.8</v>
      </c>
      <c r="S4622" s="1061">
        <v>12.8</v>
      </c>
      <c r="T4622" s="1061">
        <v>12.8</v>
      </c>
      <c r="U4622" s="1061">
        <v>12.8</v>
      </c>
      <c r="V4622" s="1061">
        <v>12.8</v>
      </c>
      <c r="W4622" s="1061">
        <v>12.8</v>
      </c>
    </row>
    <row r="4623" spans="1:23">
      <c r="A4623" s="908"/>
      <c r="B4623" s="1061" t="s">
        <v>234</v>
      </c>
      <c r="C4623" s="1061" t="s">
        <v>235</v>
      </c>
      <c r="D4623" s="1061" t="s">
        <v>4936</v>
      </c>
      <c r="E4623" s="1061" t="s">
        <v>6669</v>
      </c>
      <c r="F4623" s="1061" t="s">
        <v>4938</v>
      </c>
      <c r="G4623" s="1061" t="s">
        <v>1739</v>
      </c>
      <c r="H4623" s="1061" t="s">
        <v>129</v>
      </c>
      <c r="I4623" s="1061" t="s">
        <v>21</v>
      </c>
      <c r="J4623" s="1061" t="s">
        <v>7975</v>
      </c>
      <c r="K4623" s="1061" t="s">
        <v>14849</v>
      </c>
      <c r="L4623" s="1061">
        <v>18.600000000000001</v>
      </c>
      <c r="M4623" s="1061">
        <v>18.600000000000001</v>
      </c>
      <c r="N4623" s="1061">
        <v>18.600000000000001</v>
      </c>
      <c r="O4623" s="1061">
        <v>18.600000000000001</v>
      </c>
      <c r="P4623" s="1061">
        <v>18.600000000000001</v>
      </c>
      <c r="Q4623" s="1061">
        <v>18.600000000000001</v>
      </c>
      <c r="R4623" s="1061">
        <v>18.600000000000001</v>
      </c>
      <c r="S4623" s="1061">
        <v>18.600000000000001</v>
      </c>
      <c r="T4623" s="1061">
        <v>18.600000000000001</v>
      </c>
      <c r="U4623" s="1061">
        <v>18.600000000000001</v>
      </c>
      <c r="V4623" s="1061">
        <v>18.600000000000001</v>
      </c>
      <c r="W4623" s="1061">
        <v>18.600000000000001</v>
      </c>
    </row>
    <row r="4624" spans="1:23">
      <c r="A4624" s="908"/>
      <c r="B4624" s="1061" t="s">
        <v>234</v>
      </c>
      <c r="C4624" s="1061" t="s">
        <v>235</v>
      </c>
      <c r="D4624" s="1061" t="s">
        <v>4936</v>
      </c>
      <c r="E4624" s="1061" t="s">
        <v>14225</v>
      </c>
      <c r="F4624" s="1061" t="s">
        <v>4937</v>
      </c>
      <c r="G4624" s="1061" t="s">
        <v>1739</v>
      </c>
      <c r="H4624" s="1061" t="s">
        <v>129</v>
      </c>
      <c r="I4624" s="1061" t="s">
        <v>21</v>
      </c>
      <c r="J4624" s="1061" t="s">
        <v>7975</v>
      </c>
      <c r="K4624" s="1061" t="s">
        <v>14849</v>
      </c>
      <c r="L4624" s="1061">
        <v>13.44</v>
      </c>
      <c r="M4624" s="1061">
        <v>13.44</v>
      </c>
      <c r="N4624" s="1061">
        <v>13.44</v>
      </c>
      <c r="O4624" s="1061">
        <v>13.44</v>
      </c>
      <c r="P4624" s="1061">
        <v>13.44</v>
      </c>
      <c r="Q4624" s="1061">
        <v>13.44</v>
      </c>
      <c r="R4624" s="1061">
        <v>13.44</v>
      </c>
      <c r="S4624" s="1061">
        <v>13.44</v>
      </c>
      <c r="T4624" s="1061">
        <v>13.44</v>
      </c>
      <c r="U4624" s="1061">
        <v>13.44</v>
      </c>
      <c r="V4624" s="1061">
        <v>13.44</v>
      </c>
      <c r="W4624" s="1061">
        <v>13.44</v>
      </c>
    </row>
    <row r="4625" spans="1:23">
      <c r="A4625" s="908"/>
      <c r="B4625" s="1061" t="s">
        <v>234</v>
      </c>
      <c r="C4625" s="1061" t="s">
        <v>235</v>
      </c>
      <c r="D4625" s="1061" t="s">
        <v>4936</v>
      </c>
      <c r="E4625" s="1061" t="s">
        <v>6802</v>
      </c>
      <c r="F4625" s="1061" t="s">
        <v>4938</v>
      </c>
      <c r="G4625" s="1061" t="s">
        <v>1739</v>
      </c>
      <c r="H4625" s="1061" t="s">
        <v>129</v>
      </c>
      <c r="I4625" s="1061" t="s">
        <v>21</v>
      </c>
      <c r="J4625" s="1061" t="s">
        <v>7975</v>
      </c>
      <c r="K4625" s="1061" t="s">
        <v>14849</v>
      </c>
      <c r="L4625" s="1061">
        <v>22.5</v>
      </c>
      <c r="M4625" s="1061">
        <v>22.5</v>
      </c>
      <c r="N4625" s="1061">
        <v>22.5</v>
      </c>
      <c r="O4625" s="1061">
        <v>22.5</v>
      </c>
      <c r="P4625" s="1061">
        <v>22.5</v>
      </c>
      <c r="Q4625" s="1061">
        <v>22.5</v>
      </c>
      <c r="R4625" s="1061">
        <v>22.5</v>
      </c>
      <c r="S4625" s="1061">
        <v>22.5</v>
      </c>
      <c r="T4625" s="1061">
        <v>22.5</v>
      </c>
      <c r="U4625" s="1061">
        <v>22.5</v>
      </c>
      <c r="V4625" s="1061">
        <v>22.5</v>
      </c>
      <c r="W4625" s="1061">
        <v>22.5</v>
      </c>
    </row>
    <row r="4626" spans="1:23">
      <c r="A4626" s="908"/>
      <c r="B4626" s="1061" t="s">
        <v>234</v>
      </c>
      <c r="C4626" s="1061" t="s">
        <v>235</v>
      </c>
      <c r="D4626" s="1061" t="s">
        <v>4936</v>
      </c>
      <c r="E4626" s="1061" t="s">
        <v>14226</v>
      </c>
      <c r="F4626" s="1061" t="s">
        <v>4938</v>
      </c>
      <c r="G4626" s="1061" t="s">
        <v>1739</v>
      </c>
      <c r="H4626" s="1061" t="s">
        <v>129</v>
      </c>
      <c r="I4626" s="1061" t="s">
        <v>21</v>
      </c>
      <c r="J4626" s="1061" t="s">
        <v>7975</v>
      </c>
      <c r="K4626" s="1061" t="s">
        <v>14849</v>
      </c>
      <c r="L4626" s="1061">
        <v>19.53</v>
      </c>
      <c r="M4626" s="1061">
        <v>19.53</v>
      </c>
      <c r="N4626" s="1061">
        <v>19.53</v>
      </c>
      <c r="O4626" s="1061">
        <v>19.53</v>
      </c>
      <c r="P4626" s="1061">
        <v>19.53</v>
      </c>
      <c r="Q4626" s="1061">
        <v>19.53</v>
      </c>
      <c r="R4626" s="1061">
        <v>19.53</v>
      </c>
      <c r="S4626" s="1061">
        <v>19.53</v>
      </c>
      <c r="T4626" s="1061">
        <v>19.53</v>
      </c>
      <c r="U4626" s="1061">
        <v>19.53</v>
      </c>
      <c r="V4626" s="1061">
        <v>19.53</v>
      </c>
      <c r="W4626" s="1061">
        <v>19.53</v>
      </c>
    </row>
    <row r="4627" spans="1:23">
      <c r="A4627" s="908"/>
      <c r="B4627" s="1061" t="s">
        <v>234</v>
      </c>
      <c r="C4627" s="1061" t="s">
        <v>235</v>
      </c>
      <c r="D4627" s="1061" t="s">
        <v>4936</v>
      </c>
      <c r="E4627" s="1061" t="s">
        <v>6159</v>
      </c>
      <c r="F4627" s="1061" t="s">
        <v>4939</v>
      </c>
      <c r="G4627" s="1061" t="s">
        <v>1739</v>
      </c>
      <c r="H4627" s="1061" t="s">
        <v>129</v>
      </c>
      <c r="I4627" s="1061" t="s">
        <v>21</v>
      </c>
      <c r="J4627" s="1061" t="s">
        <v>7975</v>
      </c>
      <c r="K4627" s="1061" t="s">
        <v>14849</v>
      </c>
      <c r="L4627" s="1061">
        <v>31.9</v>
      </c>
      <c r="M4627" s="1061">
        <v>31.9</v>
      </c>
      <c r="N4627" s="1061">
        <v>31.9</v>
      </c>
      <c r="O4627" s="1061">
        <v>31.9</v>
      </c>
      <c r="P4627" s="1061">
        <v>31.9</v>
      </c>
      <c r="Q4627" s="1061">
        <v>31.9</v>
      </c>
      <c r="R4627" s="1061">
        <v>31.9</v>
      </c>
      <c r="S4627" s="1061">
        <v>31.9</v>
      </c>
      <c r="T4627" s="1061">
        <v>31.9</v>
      </c>
      <c r="U4627" s="1061">
        <v>31.9</v>
      </c>
      <c r="V4627" s="1061">
        <v>31.9</v>
      </c>
      <c r="W4627" s="1061">
        <v>31.9</v>
      </c>
    </row>
    <row r="4628" spans="1:23">
      <c r="A4628" s="908"/>
      <c r="B4628" s="1061" t="s">
        <v>234</v>
      </c>
      <c r="C4628" s="1061" t="s">
        <v>235</v>
      </c>
      <c r="D4628" s="1061" t="s">
        <v>4936</v>
      </c>
      <c r="E4628" s="1061" t="s">
        <v>6803</v>
      </c>
      <c r="F4628" s="1061" t="s">
        <v>4939</v>
      </c>
      <c r="G4628" s="1061" t="s">
        <v>1739</v>
      </c>
      <c r="H4628" s="1061" t="s">
        <v>129</v>
      </c>
      <c r="I4628" s="1061" t="s">
        <v>21</v>
      </c>
      <c r="J4628" s="1061" t="s">
        <v>7975</v>
      </c>
      <c r="K4628" s="1061" t="s">
        <v>14849</v>
      </c>
      <c r="L4628" s="1061">
        <v>23</v>
      </c>
      <c r="M4628" s="1061">
        <v>23</v>
      </c>
      <c r="N4628" s="1061">
        <v>23</v>
      </c>
      <c r="O4628" s="1061">
        <v>23</v>
      </c>
      <c r="P4628" s="1061">
        <v>23</v>
      </c>
      <c r="Q4628" s="1061">
        <v>23</v>
      </c>
      <c r="R4628" s="1061">
        <v>23</v>
      </c>
      <c r="S4628" s="1061">
        <v>23</v>
      </c>
      <c r="T4628" s="1061">
        <v>23</v>
      </c>
      <c r="U4628" s="1061">
        <v>23</v>
      </c>
      <c r="V4628" s="1061">
        <v>23</v>
      </c>
      <c r="W4628" s="1061">
        <v>23</v>
      </c>
    </row>
    <row r="4629" spans="1:23">
      <c r="A4629" s="908"/>
      <c r="B4629" s="1061" t="s">
        <v>234</v>
      </c>
      <c r="C4629" s="1061" t="s">
        <v>235</v>
      </c>
      <c r="D4629" s="1061" t="s">
        <v>4936</v>
      </c>
      <c r="E4629" s="1061" t="s">
        <v>6804</v>
      </c>
      <c r="F4629" s="1061" t="s">
        <v>4937</v>
      </c>
      <c r="G4629" s="1061" t="s">
        <v>1739</v>
      </c>
      <c r="H4629" s="1061" t="s">
        <v>129</v>
      </c>
      <c r="I4629" s="1061" t="s">
        <v>21</v>
      </c>
      <c r="J4629" s="1061" t="s">
        <v>7975</v>
      </c>
      <c r="K4629" s="1061" t="s">
        <v>14849</v>
      </c>
      <c r="L4629" s="1061">
        <v>20.2</v>
      </c>
      <c r="M4629" s="1061">
        <v>20.2</v>
      </c>
      <c r="N4629" s="1061">
        <v>20.2</v>
      </c>
      <c r="O4629" s="1061">
        <v>20.2</v>
      </c>
      <c r="P4629" s="1061">
        <v>20.2</v>
      </c>
      <c r="Q4629" s="1061">
        <v>20.2</v>
      </c>
      <c r="R4629" s="1061">
        <v>20.2</v>
      </c>
      <c r="S4629" s="1061">
        <v>20.2</v>
      </c>
      <c r="T4629" s="1061">
        <v>20.2</v>
      </c>
      <c r="U4629" s="1061">
        <v>20.2</v>
      </c>
      <c r="V4629" s="1061">
        <v>20.2</v>
      </c>
      <c r="W4629" s="1061">
        <v>20.2</v>
      </c>
    </row>
    <row r="4630" spans="1:23">
      <c r="A4630" s="908"/>
      <c r="B4630" s="1061" t="s">
        <v>234</v>
      </c>
      <c r="C4630" s="1061" t="s">
        <v>235</v>
      </c>
      <c r="D4630" s="1061" t="s">
        <v>4936</v>
      </c>
      <c r="E4630" s="1061" t="s">
        <v>6805</v>
      </c>
      <c r="F4630" s="1061" t="s">
        <v>4938</v>
      </c>
      <c r="G4630" s="1061" t="s">
        <v>1739</v>
      </c>
      <c r="H4630" s="1061" t="s">
        <v>129</v>
      </c>
      <c r="I4630" s="1061" t="s">
        <v>21</v>
      </c>
      <c r="J4630" s="1061" t="s">
        <v>7975</v>
      </c>
      <c r="K4630" s="1061" t="s">
        <v>14849</v>
      </c>
      <c r="L4630" s="1061">
        <v>18.600000000000001</v>
      </c>
      <c r="M4630" s="1061">
        <v>18.600000000000001</v>
      </c>
      <c r="N4630" s="1061">
        <v>18.600000000000001</v>
      </c>
      <c r="O4630" s="1061">
        <v>18.600000000000001</v>
      </c>
      <c r="P4630" s="1061">
        <v>18.600000000000001</v>
      </c>
      <c r="Q4630" s="1061">
        <v>18.600000000000001</v>
      </c>
      <c r="R4630" s="1061">
        <v>18.600000000000001</v>
      </c>
      <c r="S4630" s="1061">
        <v>18.600000000000001</v>
      </c>
      <c r="T4630" s="1061">
        <v>18.600000000000001</v>
      </c>
      <c r="U4630" s="1061">
        <v>18.600000000000001</v>
      </c>
      <c r="V4630" s="1061">
        <v>18.600000000000001</v>
      </c>
      <c r="W4630" s="1061">
        <v>18.600000000000001</v>
      </c>
    </row>
    <row r="4631" spans="1:23">
      <c r="A4631" s="908"/>
      <c r="B4631" s="1061" t="s">
        <v>234</v>
      </c>
      <c r="C4631" s="1061" t="s">
        <v>235</v>
      </c>
      <c r="D4631" s="1061" t="s">
        <v>4936</v>
      </c>
      <c r="E4631" s="1061" t="s">
        <v>6160</v>
      </c>
      <c r="F4631" s="1061" t="s">
        <v>4937</v>
      </c>
      <c r="G4631" s="1061" t="s">
        <v>1739</v>
      </c>
      <c r="H4631" s="1061" t="s">
        <v>129</v>
      </c>
      <c r="I4631" s="1061" t="s">
        <v>21</v>
      </c>
      <c r="J4631" s="1061" t="s">
        <v>7975</v>
      </c>
      <c r="K4631" s="1061" t="s">
        <v>14849</v>
      </c>
      <c r="L4631" s="1061">
        <v>20.2</v>
      </c>
      <c r="M4631" s="1061">
        <v>20.2</v>
      </c>
      <c r="N4631" s="1061">
        <v>20.2</v>
      </c>
      <c r="O4631" s="1061">
        <v>20.2</v>
      </c>
      <c r="P4631" s="1061">
        <v>20.2</v>
      </c>
      <c r="Q4631" s="1061">
        <v>20.2</v>
      </c>
      <c r="R4631" s="1061">
        <v>20.2</v>
      </c>
      <c r="S4631" s="1061">
        <v>20.2</v>
      </c>
      <c r="T4631" s="1061">
        <v>20.2</v>
      </c>
      <c r="U4631" s="1061">
        <v>20.2</v>
      </c>
      <c r="V4631" s="1061">
        <v>20.2</v>
      </c>
      <c r="W4631" s="1061">
        <v>20.2</v>
      </c>
    </row>
    <row r="4632" spans="1:23">
      <c r="A4632" s="908"/>
      <c r="B4632" s="1061" t="s">
        <v>234</v>
      </c>
      <c r="C4632" s="1061" t="s">
        <v>235</v>
      </c>
      <c r="D4632" s="1061" t="s">
        <v>4936</v>
      </c>
      <c r="E4632" s="1061" t="s">
        <v>6161</v>
      </c>
      <c r="F4632" s="1061" t="s">
        <v>4938</v>
      </c>
      <c r="G4632" s="1061" t="s">
        <v>1739</v>
      </c>
      <c r="H4632" s="1061" t="s">
        <v>129</v>
      </c>
      <c r="I4632" s="1061" t="s">
        <v>21</v>
      </c>
      <c r="J4632" s="1061" t="s">
        <v>7975</v>
      </c>
      <c r="K4632" s="1061" t="s">
        <v>14849</v>
      </c>
      <c r="L4632" s="1061">
        <v>18.600000000000001</v>
      </c>
      <c r="M4632" s="1061">
        <v>18.600000000000001</v>
      </c>
      <c r="N4632" s="1061">
        <v>18.600000000000001</v>
      </c>
      <c r="O4632" s="1061">
        <v>18.600000000000001</v>
      </c>
      <c r="P4632" s="1061">
        <v>18.600000000000001</v>
      </c>
      <c r="Q4632" s="1061">
        <v>18.600000000000001</v>
      </c>
      <c r="R4632" s="1061">
        <v>18.600000000000001</v>
      </c>
      <c r="S4632" s="1061">
        <v>18.600000000000001</v>
      </c>
      <c r="T4632" s="1061">
        <v>18.600000000000001</v>
      </c>
      <c r="U4632" s="1061">
        <v>18.600000000000001</v>
      </c>
      <c r="V4632" s="1061">
        <v>18.600000000000001</v>
      </c>
      <c r="W4632" s="1061">
        <v>18.600000000000001</v>
      </c>
    </row>
    <row r="4633" spans="1:23">
      <c r="A4633" s="908"/>
      <c r="B4633" s="1061" t="s">
        <v>234</v>
      </c>
      <c r="C4633" s="1061" t="s">
        <v>235</v>
      </c>
      <c r="D4633" s="1061" t="s">
        <v>4936</v>
      </c>
      <c r="E4633" s="1061" t="s">
        <v>9681</v>
      </c>
      <c r="F4633" s="1061" t="s">
        <v>4939</v>
      </c>
      <c r="G4633" s="1061" t="s">
        <v>1739</v>
      </c>
      <c r="H4633" s="1061" t="s">
        <v>129</v>
      </c>
      <c r="I4633" s="1061" t="s">
        <v>21</v>
      </c>
      <c r="J4633" s="1061" t="s">
        <v>7975</v>
      </c>
      <c r="K4633" s="1061" t="s">
        <v>14849</v>
      </c>
      <c r="L4633" s="1061">
        <v>39.1</v>
      </c>
      <c r="M4633" s="1061">
        <v>39.1</v>
      </c>
      <c r="N4633" s="1061">
        <v>39.1</v>
      </c>
      <c r="O4633" s="1061">
        <v>39.1</v>
      </c>
      <c r="P4633" s="1061">
        <v>39.1</v>
      </c>
      <c r="Q4633" s="1061">
        <v>39.1</v>
      </c>
      <c r="R4633" s="1061">
        <v>39.1</v>
      </c>
      <c r="S4633" s="1061">
        <v>39.1</v>
      </c>
      <c r="T4633" s="1061">
        <v>39.1</v>
      </c>
      <c r="U4633" s="1061">
        <v>39.1</v>
      </c>
      <c r="V4633" s="1061">
        <v>39.1</v>
      </c>
      <c r="W4633" s="1061">
        <v>39.1</v>
      </c>
    </row>
    <row r="4634" spans="1:23">
      <c r="A4634" s="908"/>
      <c r="B4634" s="1061" t="s">
        <v>234</v>
      </c>
      <c r="C4634" s="1061" t="s">
        <v>235</v>
      </c>
      <c r="D4634" s="1061" t="s">
        <v>4936</v>
      </c>
      <c r="E4634" s="1061" t="s">
        <v>6670</v>
      </c>
      <c r="F4634" s="1061" t="s">
        <v>4937</v>
      </c>
      <c r="G4634" s="1061" t="s">
        <v>1739</v>
      </c>
      <c r="H4634" s="1061" t="s">
        <v>129</v>
      </c>
      <c r="I4634" s="1061" t="s">
        <v>21</v>
      </c>
      <c r="J4634" s="1061" t="s">
        <v>7975</v>
      </c>
      <c r="K4634" s="1061" t="s">
        <v>14849</v>
      </c>
      <c r="L4634" s="1061">
        <v>20.68</v>
      </c>
      <c r="M4634" s="1061">
        <v>20.68</v>
      </c>
      <c r="N4634" s="1061">
        <v>20.68</v>
      </c>
      <c r="O4634" s="1061">
        <v>20.68</v>
      </c>
      <c r="P4634" s="1061">
        <v>20.68</v>
      </c>
      <c r="Q4634" s="1061">
        <v>20.68</v>
      </c>
      <c r="R4634" s="1061">
        <v>20.68</v>
      </c>
      <c r="S4634" s="1061">
        <v>20.68</v>
      </c>
      <c r="T4634" s="1061">
        <v>20.68</v>
      </c>
      <c r="U4634" s="1061">
        <v>20.68</v>
      </c>
      <c r="V4634" s="1061">
        <v>20.68</v>
      </c>
      <c r="W4634" s="1061">
        <v>20.68</v>
      </c>
    </row>
    <row r="4635" spans="1:23">
      <c r="A4635" s="908"/>
      <c r="B4635" s="1061" t="s">
        <v>234</v>
      </c>
      <c r="C4635" s="1061" t="s">
        <v>235</v>
      </c>
      <c r="D4635" s="1061" t="s">
        <v>4384</v>
      </c>
      <c r="E4635" s="1061" t="s">
        <v>6162</v>
      </c>
      <c r="F4635" s="1061" t="s">
        <v>4941</v>
      </c>
      <c r="G4635" s="1061" t="s">
        <v>1739</v>
      </c>
      <c r="H4635" s="1061" t="s">
        <v>129</v>
      </c>
      <c r="I4635" s="1061" t="s">
        <v>21</v>
      </c>
      <c r="J4635" s="1061" t="s">
        <v>7975</v>
      </c>
      <c r="K4635" s="1061" t="s">
        <v>14849</v>
      </c>
      <c r="L4635" s="1061">
        <v>80.97</v>
      </c>
      <c r="M4635" s="1061">
        <v>80.97</v>
      </c>
      <c r="N4635" s="1061">
        <v>80.97</v>
      </c>
      <c r="O4635" s="1061">
        <v>80.97</v>
      </c>
      <c r="P4635" s="1061">
        <v>80.97</v>
      </c>
      <c r="Q4635" s="1061">
        <v>80.97</v>
      </c>
      <c r="R4635" s="1061">
        <v>80.97</v>
      </c>
      <c r="S4635" s="1061">
        <v>80.97</v>
      </c>
      <c r="T4635" s="1061">
        <v>80.97</v>
      </c>
      <c r="U4635" s="1061">
        <v>80.97</v>
      </c>
      <c r="V4635" s="1061">
        <v>80.97</v>
      </c>
      <c r="W4635" s="1061">
        <v>80.97</v>
      </c>
    </row>
    <row r="4636" spans="1:23">
      <c r="A4636" s="908"/>
      <c r="B4636" s="1061" t="s">
        <v>234</v>
      </c>
      <c r="C4636" s="1061" t="s">
        <v>235</v>
      </c>
      <c r="D4636" s="1061" t="s">
        <v>3345</v>
      </c>
      <c r="E4636" s="1061" t="s">
        <v>9682</v>
      </c>
      <c r="F4636" s="1061" t="s">
        <v>3345</v>
      </c>
      <c r="G4636" s="1061" t="s">
        <v>1739</v>
      </c>
      <c r="H4636" s="1061" t="s">
        <v>129</v>
      </c>
      <c r="I4636" s="1061" t="s">
        <v>21</v>
      </c>
      <c r="J4636" s="1061" t="s">
        <v>7975</v>
      </c>
      <c r="K4636" s="1061" t="s">
        <v>14849</v>
      </c>
      <c r="L4636" s="1061">
        <v>49.26</v>
      </c>
      <c r="M4636" s="1061">
        <v>49.26</v>
      </c>
      <c r="N4636" s="1061">
        <v>49.26</v>
      </c>
      <c r="O4636" s="1061">
        <v>49.26</v>
      </c>
      <c r="P4636" s="1061">
        <v>49.26</v>
      </c>
      <c r="Q4636" s="1061">
        <v>49.26</v>
      </c>
      <c r="R4636" s="1061">
        <v>49.26</v>
      </c>
      <c r="S4636" s="1061">
        <v>49.26</v>
      </c>
      <c r="T4636" s="1061">
        <v>49.26</v>
      </c>
      <c r="U4636" s="1061">
        <v>49.26</v>
      </c>
      <c r="V4636" s="1061">
        <v>49.26</v>
      </c>
      <c r="W4636" s="1061">
        <v>49.26</v>
      </c>
    </row>
    <row r="4637" spans="1:23">
      <c r="A4637" s="908"/>
      <c r="B4637" s="1061" t="s">
        <v>234</v>
      </c>
      <c r="C4637" s="1061" t="s">
        <v>235</v>
      </c>
      <c r="D4637" s="1061" t="s">
        <v>4936</v>
      </c>
      <c r="E4637" s="1061" t="s">
        <v>6671</v>
      </c>
      <c r="F4637" s="1061" t="s">
        <v>4938</v>
      </c>
      <c r="G4637" s="1061" t="s">
        <v>1739</v>
      </c>
      <c r="H4637" s="1061" t="s">
        <v>129</v>
      </c>
      <c r="I4637" s="1061" t="s">
        <v>21</v>
      </c>
      <c r="J4637" s="1061" t="s">
        <v>7975</v>
      </c>
      <c r="K4637" s="1061" t="s">
        <v>14849</v>
      </c>
      <c r="L4637" s="1061">
        <v>17.66</v>
      </c>
      <c r="M4637" s="1061">
        <v>17.66</v>
      </c>
      <c r="N4637" s="1061">
        <v>17.66</v>
      </c>
      <c r="O4637" s="1061">
        <v>17.66</v>
      </c>
      <c r="P4637" s="1061">
        <v>17.66</v>
      </c>
      <c r="Q4637" s="1061">
        <v>17.66</v>
      </c>
      <c r="R4637" s="1061">
        <v>17.66</v>
      </c>
      <c r="S4637" s="1061">
        <v>17.66</v>
      </c>
      <c r="T4637" s="1061">
        <v>17.66</v>
      </c>
      <c r="U4637" s="1061">
        <v>17.66</v>
      </c>
      <c r="V4637" s="1061">
        <v>17.66</v>
      </c>
      <c r="W4637" s="1061">
        <v>17.66</v>
      </c>
    </row>
    <row r="4638" spans="1:23">
      <c r="A4638" s="908"/>
      <c r="B4638" s="1061" t="s">
        <v>234</v>
      </c>
      <c r="C4638" s="1061" t="s">
        <v>235</v>
      </c>
      <c r="D4638" s="1061" t="s">
        <v>4604</v>
      </c>
      <c r="E4638" s="1061" t="s">
        <v>6163</v>
      </c>
      <c r="F4638" s="1061" t="s">
        <v>4604</v>
      </c>
      <c r="G4638" s="1061" t="s">
        <v>1739</v>
      </c>
      <c r="H4638" s="1061" t="s">
        <v>129</v>
      </c>
      <c r="I4638" s="1061" t="s">
        <v>21</v>
      </c>
      <c r="J4638" s="1061" t="s">
        <v>7975</v>
      </c>
      <c r="K4638" s="1061" t="s">
        <v>14849</v>
      </c>
      <c r="L4638" s="1061">
        <v>87.12</v>
      </c>
      <c r="M4638" s="1061">
        <v>87.12</v>
      </c>
      <c r="N4638" s="1061">
        <v>87.12</v>
      </c>
      <c r="O4638" s="1061">
        <v>87.12</v>
      </c>
      <c r="P4638" s="1061">
        <v>87.12</v>
      </c>
      <c r="Q4638" s="1061">
        <v>87.12</v>
      </c>
      <c r="R4638" s="1061">
        <v>87.12</v>
      </c>
      <c r="S4638" s="1061">
        <v>87.12</v>
      </c>
      <c r="T4638" s="1061">
        <v>87.12</v>
      </c>
      <c r="U4638" s="1061">
        <v>87.12</v>
      </c>
      <c r="V4638" s="1061">
        <v>87.12</v>
      </c>
      <c r="W4638" s="1061">
        <v>87.12</v>
      </c>
    </row>
    <row r="4639" spans="1:23">
      <c r="A4639" s="908"/>
      <c r="B4639" s="1061" t="s">
        <v>234</v>
      </c>
      <c r="C4639" s="1061" t="s">
        <v>235</v>
      </c>
      <c r="D4639" s="1061" t="s">
        <v>4632</v>
      </c>
      <c r="E4639" s="1061" t="s">
        <v>6164</v>
      </c>
      <c r="F4639" s="1061" t="s">
        <v>6095</v>
      </c>
      <c r="G4639" s="1061" t="s">
        <v>1739</v>
      </c>
      <c r="H4639" s="1061" t="s">
        <v>129</v>
      </c>
      <c r="I4639" s="1061" t="s">
        <v>21</v>
      </c>
      <c r="J4639" s="1061" t="s">
        <v>7975</v>
      </c>
      <c r="K4639" s="1061" t="s">
        <v>14849</v>
      </c>
      <c r="L4639" s="1061">
        <v>39.42</v>
      </c>
      <c r="M4639" s="1061">
        <v>39.42</v>
      </c>
      <c r="N4639" s="1061">
        <v>39.42</v>
      </c>
      <c r="O4639" s="1061">
        <v>39.42</v>
      </c>
      <c r="P4639" s="1061">
        <v>39.42</v>
      </c>
      <c r="Q4639" s="1061">
        <v>39.42</v>
      </c>
      <c r="R4639" s="1061">
        <v>39.42</v>
      </c>
      <c r="S4639" s="1061">
        <v>39.42</v>
      </c>
      <c r="T4639" s="1061">
        <v>39.42</v>
      </c>
      <c r="U4639" s="1061">
        <v>39.42</v>
      </c>
      <c r="V4639" s="1061">
        <v>39.42</v>
      </c>
      <c r="W4639" s="1061">
        <v>39.42</v>
      </c>
    </row>
    <row r="4640" spans="1:23">
      <c r="A4640" s="908"/>
      <c r="B4640" s="1061" t="s">
        <v>234</v>
      </c>
      <c r="C4640" s="1061" t="s">
        <v>235</v>
      </c>
      <c r="D4640" s="1061" t="s">
        <v>4970</v>
      </c>
      <c r="E4640" s="1061" t="s">
        <v>6165</v>
      </c>
      <c r="F4640" s="1061" t="s">
        <v>5117</v>
      </c>
      <c r="G4640" s="1061" t="s">
        <v>1739</v>
      </c>
      <c r="H4640" s="1061" t="s">
        <v>129</v>
      </c>
      <c r="I4640" s="1061" t="s">
        <v>21</v>
      </c>
      <c r="J4640" s="1061" t="s">
        <v>7975</v>
      </c>
      <c r="K4640" s="1061" t="s">
        <v>14849</v>
      </c>
      <c r="L4640" s="1061">
        <v>89.59</v>
      </c>
      <c r="M4640" s="1061">
        <v>89.59</v>
      </c>
      <c r="N4640" s="1061">
        <v>89.59</v>
      </c>
      <c r="O4640" s="1061">
        <v>89.59</v>
      </c>
      <c r="P4640" s="1061">
        <v>89.59</v>
      </c>
      <c r="Q4640" s="1061">
        <v>89.59</v>
      </c>
      <c r="R4640" s="1061">
        <v>89.59</v>
      </c>
      <c r="S4640" s="1061">
        <v>89.59</v>
      </c>
      <c r="T4640" s="1061">
        <v>89.59</v>
      </c>
      <c r="U4640" s="1061">
        <v>89.59</v>
      </c>
      <c r="V4640" s="1061">
        <v>89.59</v>
      </c>
      <c r="W4640" s="1061">
        <v>89.59</v>
      </c>
    </row>
    <row r="4641" spans="1:23">
      <c r="A4641" s="908"/>
      <c r="B4641" s="1061" t="s">
        <v>234</v>
      </c>
      <c r="C4641" s="1061" t="s">
        <v>235</v>
      </c>
      <c r="D4641" s="1061" t="s">
        <v>4936</v>
      </c>
      <c r="E4641" s="1061" t="s">
        <v>14483</v>
      </c>
      <c r="F4641" s="1061" t="s">
        <v>4939</v>
      </c>
      <c r="G4641" s="1061" t="s">
        <v>1739</v>
      </c>
      <c r="H4641" s="1061" t="s">
        <v>129</v>
      </c>
      <c r="I4641" s="1061" t="s">
        <v>21</v>
      </c>
      <c r="J4641" s="1061" t="s">
        <v>7975</v>
      </c>
      <c r="K4641" s="1061" t="s">
        <v>14849</v>
      </c>
      <c r="L4641" s="1061">
        <v>24.15</v>
      </c>
      <c r="M4641" s="1061">
        <v>24.15</v>
      </c>
      <c r="N4641" s="1061">
        <v>24.15</v>
      </c>
      <c r="O4641" s="1061">
        <v>24.15</v>
      </c>
      <c r="P4641" s="1061">
        <v>24.15</v>
      </c>
      <c r="Q4641" s="1061">
        <v>24.15</v>
      </c>
      <c r="R4641" s="1061">
        <v>24.15</v>
      </c>
      <c r="S4641" s="1061">
        <v>24.15</v>
      </c>
      <c r="T4641" s="1061">
        <v>24.15</v>
      </c>
      <c r="U4641" s="1061">
        <v>24.15</v>
      </c>
      <c r="V4641" s="1061">
        <v>24.15</v>
      </c>
      <c r="W4641" s="1061">
        <v>24.15</v>
      </c>
    </row>
    <row r="4642" spans="1:23">
      <c r="A4642" s="908"/>
      <c r="B4642" s="1061" t="s">
        <v>234</v>
      </c>
      <c r="C4642" s="1061" t="s">
        <v>235</v>
      </c>
      <c r="D4642" s="1061" t="s">
        <v>4936</v>
      </c>
      <c r="E4642" s="1061" t="s">
        <v>14484</v>
      </c>
      <c r="F4642" s="1061" t="s">
        <v>4937</v>
      </c>
      <c r="G4642" s="1061" t="s">
        <v>1739</v>
      </c>
      <c r="H4642" s="1061" t="s">
        <v>129</v>
      </c>
      <c r="I4642" s="1061" t="s">
        <v>21</v>
      </c>
      <c r="J4642" s="1061" t="s">
        <v>7975</v>
      </c>
      <c r="K4642" s="1061" t="s">
        <v>14849</v>
      </c>
      <c r="L4642" s="1061">
        <v>13.44</v>
      </c>
      <c r="M4642" s="1061">
        <v>13.44</v>
      </c>
      <c r="N4642" s="1061">
        <v>13.44</v>
      </c>
      <c r="O4642" s="1061">
        <v>13.44</v>
      </c>
      <c r="P4642" s="1061">
        <v>13.44</v>
      </c>
      <c r="Q4642" s="1061">
        <v>13.44</v>
      </c>
      <c r="R4642" s="1061">
        <v>13.44</v>
      </c>
      <c r="S4642" s="1061">
        <v>13.44</v>
      </c>
      <c r="T4642" s="1061">
        <v>13.44</v>
      </c>
      <c r="U4642" s="1061">
        <v>13.44</v>
      </c>
      <c r="V4642" s="1061">
        <v>13.44</v>
      </c>
      <c r="W4642" s="1061">
        <v>13.44</v>
      </c>
    </row>
    <row r="4643" spans="1:23">
      <c r="A4643" s="908"/>
      <c r="B4643" s="1061" t="s">
        <v>234</v>
      </c>
      <c r="C4643" s="1061" t="s">
        <v>235</v>
      </c>
      <c r="D4643" s="1061" t="s">
        <v>4936</v>
      </c>
      <c r="E4643" s="1061" t="s">
        <v>14485</v>
      </c>
      <c r="F4643" s="1061" t="s">
        <v>4938</v>
      </c>
      <c r="G4643" s="1061" t="s">
        <v>1739</v>
      </c>
      <c r="H4643" s="1061" t="s">
        <v>129</v>
      </c>
      <c r="I4643" s="1061" t="s">
        <v>21</v>
      </c>
      <c r="J4643" s="1061" t="s">
        <v>7975</v>
      </c>
      <c r="K4643" s="1061" t="s">
        <v>14849</v>
      </c>
      <c r="L4643" s="1061">
        <v>19.53</v>
      </c>
      <c r="M4643" s="1061">
        <v>19.53</v>
      </c>
      <c r="N4643" s="1061">
        <v>19.53</v>
      </c>
      <c r="O4643" s="1061">
        <v>19.53</v>
      </c>
      <c r="P4643" s="1061">
        <v>19.53</v>
      </c>
      <c r="Q4643" s="1061">
        <v>19.53</v>
      </c>
      <c r="R4643" s="1061">
        <v>19.53</v>
      </c>
      <c r="S4643" s="1061">
        <v>19.53</v>
      </c>
      <c r="T4643" s="1061">
        <v>19.53</v>
      </c>
      <c r="U4643" s="1061">
        <v>19.53</v>
      </c>
      <c r="V4643" s="1061">
        <v>19.53</v>
      </c>
      <c r="W4643" s="1061">
        <v>19.53</v>
      </c>
    </row>
    <row r="4644" spans="1:23">
      <c r="A4644" s="908"/>
      <c r="B4644" s="1061" t="s">
        <v>234</v>
      </c>
      <c r="C4644" s="1061" t="s">
        <v>235</v>
      </c>
      <c r="D4644" s="1061" t="s">
        <v>4936</v>
      </c>
      <c r="E4644" s="1061" t="s">
        <v>6672</v>
      </c>
      <c r="F4644" s="1061" t="s">
        <v>4939</v>
      </c>
      <c r="G4644" s="1061" t="s">
        <v>1739</v>
      </c>
      <c r="H4644" s="1061" t="s">
        <v>129</v>
      </c>
      <c r="I4644" s="1061" t="s">
        <v>21</v>
      </c>
      <c r="J4644" s="1061" t="s">
        <v>7975</v>
      </c>
      <c r="K4644" s="1061" t="s">
        <v>14849</v>
      </c>
      <c r="L4644" s="1061">
        <v>23</v>
      </c>
      <c r="M4644" s="1061">
        <v>23</v>
      </c>
      <c r="N4644" s="1061">
        <v>23</v>
      </c>
      <c r="O4644" s="1061">
        <v>23</v>
      </c>
      <c r="P4644" s="1061">
        <v>23</v>
      </c>
      <c r="Q4644" s="1061">
        <v>23</v>
      </c>
      <c r="R4644" s="1061">
        <v>23</v>
      </c>
      <c r="S4644" s="1061">
        <v>23</v>
      </c>
      <c r="T4644" s="1061">
        <v>23</v>
      </c>
      <c r="U4644" s="1061">
        <v>23</v>
      </c>
      <c r="V4644" s="1061">
        <v>23</v>
      </c>
      <c r="W4644" s="1061">
        <v>23</v>
      </c>
    </row>
    <row r="4645" spans="1:23">
      <c r="A4645" s="908"/>
      <c r="B4645" s="1061" t="s">
        <v>234</v>
      </c>
      <c r="C4645" s="1061" t="s">
        <v>235</v>
      </c>
      <c r="D4645" s="1061" t="s">
        <v>4936</v>
      </c>
      <c r="E4645" s="1061" t="s">
        <v>6673</v>
      </c>
      <c r="F4645" s="1061" t="s">
        <v>4937</v>
      </c>
      <c r="G4645" s="1061" t="s">
        <v>1739</v>
      </c>
      <c r="H4645" s="1061" t="s">
        <v>129</v>
      </c>
      <c r="I4645" s="1061" t="s">
        <v>21</v>
      </c>
      <c r="J4645" s="1061" t="s">
        <v>7975</v>
      </c>
      <c r="K4645" s="1061" t="s">
        <v>14849</v>
      </c>
      <c r="L4645" s="1061">
        <v>22.2</v>
      </c>
      <c r="M4645" s="1061">
        <v>22.2</v>
      </c>
      <c r="N4645" s="1061">
        <v>22.2</v>
      </c>
      <c r="O4645" s="1061">
        <v>22.2</v>
      </c>
      <c r="P4645" s="1061">
        <v>22.2</v>
      </c>
      <c r="Q4645" s="1061">
        <v>22.2</v>
      </c>
      <c r="R4645" s="1061">
        <v>22.2</v>
      </c>
      <c r="S4645" s="1061">
        <v>22.2</v>
      </c>
      <c r="T4645" s="1061">
        <v>22.2</v>
      </c>
      <c r="U4645" s="1061">
        <v>22.2</v>
      </c>
      <c r="V4645" s="1061">
        <v>22.2</v>
      </c>
      <c r="W4645" s="1061">
        <v>22.2</v>
      </c>
    </row>
    <row r="4646" spans="1:23">
      <c r="A4646" s="908"/>
      <c r="B4646" s="1061" t="s">
        <v>234</v>
      </c>
      <c r="C4646" s="1061" t="s">
        <v>235</v>
      </c>
      <c r="D4646" s="1061" t="s">
        <v>4384</v>
      </c>
      <c r="E4646" s="1061" t="s">
        <v>14893</v>
      </c>
      <c r="F4646" s="1061" t="s">
        <v>4941</v>
      </c>
      <c r="G4646" s="1061" t="s">
        <v>1739</v>
      </c>
      <c r="H4646" s="1061" t="s">
        <v>129</v>
      </c>
      <c r="I4646" s="1061" t="s">
        <v>21</v>
      </c>
      <c r="J4646" s="1061" t="s">
        <v>7975</v>
      </c>
      <c r="K4646" s="1061" t="s">
        <v>14849</v>
      </c>
      <c r="L4646" s="1061">
        <v>75.86</v>
      </c>
      <c r="M4646" s="1061">
        <v>75.86</v>
      </c>
      <c r="N4646" s="1061">
        <v>75.86</v>
      </c>
      <c r="O4646" s="1061">
        <v>75.86</v>
      </c>
      <c r="P4646" s="1061">
        <v>75.86</v>
      </c>
      <c r="Q4646" s="1061">
        <v>75.86</v>
      </c>
      <c r="R4646" s="1061">
        <v>75.86</v>
      </c>
      <c r="S4646" s="1061">
        <v>75.86</v>
      </c>
      <c r="T4646" s="1061">
        <v>75.86</v>
      </c>
      <c r="U4646" s="1061">
        <v>75.86</v>
      </c>
      <c r="V4646" s="1061">
        <v>75.86</v>
      </c>
      <c r="W4646" s="1061">
        <v>75.86</v>
      </c>
    </row>
    <row r="4647" spans="1:23">
      <c r="A4647" s="908"/>
      <c r="B4647" s="1061" t="s">
        <v>234</v>
      </c>
      <c r="C4647" s="1061" t="s">
        <v>235</v>
      </c>
      <c r="D4647" s="1061" t="s">
        <v>4936</v>
      </c>
      <c r="E4647" s="1061" t="s">
        <v>6674</v>
      </c>
      <c r="F4647" s="1061" t="s">
        <v>4938</v>
      </c>
      <c r="G4647" s="1061" t="s">
        <v>1739</v>
      </c>
      <c r="H4647" s="1061" t="s">
        <v>129</v>
      </c>
      <c r="I4647" s="1061" t="s">
        <v>21</v>
      </c>
      <c r="J4647" s="1061" t="s">
        <v>7975</v>
      </c>
      <c r="K4647" s="1061" t="s">
        <v>14849</v>
      </c>
      <c r="L4647" s="1061">
        <v>19.53</v>
      </c>
      <c r="M4647" s="1061">
        <v>19.53</v>
      </c>
      <c r="N4647" s="1061">
        <v>19.53</v>
      </c>
      <c r="O4647" s="1061">
        <v>19.53</v>
      </c>
      <c r="P4647" s="1061">
        <v>19.53</v>
      </c>
      <c r="Q4647" s="1061">
        <v>19.53</v>
      </c>
      <c r="R4647" s="1061">
        <v>19.53</v>
      </c>
      <c r="S4647" s="1061">
        <v>19.53</v>
      </c>
      <c r="T4647" s="1061">
        <v>19.53</v>
      </c>
      <c r="U4647" s="1061">
        <v>19.53</v>
      </c>
      <c r="V4647" s="1061">
        <v>19.53</v>
      </c>
      <c r="W4647" s="1061">
        <v>19.53</v>
      </c>
    </row>
    <row r="4648" spans="1:23">
      <c r="A4648" s="908"/>
      <c r="B4648" s="1061" t="s">
        <v>234</v>
      </c>
      <c r="C4648" s="1061" t="s">
        <v>235</v>
      </c>
      <c r="D4648" s="1061" t="s">
        <v>4604</v>
      </c>
      <c r="E4648" s="1061" t="s">
        <v>14894</v>
      </c>
      <c r="F4648" s="1061" t="s">
        <v>4604</v>
      </c>
      <c r="G4648" s="1061" t="s">
        <v>1739</v>
      </c>
      <c r="H4648" s="1061" t="s">
        <v>129</v>
      </c>
      <c r="I4648" s="1061" t="s">
        <v>21</v>
      </c>
      <c r="J4648" s="1061" t="s">
        <v>7975</v>
      </c>
      <c r="K4648" s="1061" t="s">
        <v>14849</v>
      </c>
      <c r="L4648" s="1061">
        <v>80.16</v>
      </c>
      <c r="M4648" s="1061">
        <v>80.16</v>
      </c>
      <c r="N4648" s="1061">
        <v>80.16</v>
      </c>
      <c r="O4648" s="1061">
        <v>80.16</v>
      </c>
      <c r="P4648" s="1061">
        <v>80.16</v>
      </c>
      <c r="Q4648" s="1061">
        <v>80.16</v>
      </c>
      <c r="R4648" s="1061">
        <v>80.16</v>
      </c>
      <c r="S4648" s="1061">
        <v>80.16</v>
      </c>
      <c r="T4648" s="1061">
        <v>80.16</v>
      </c>
      <c r="U4648" s="1061">
        <v>80.16</v>
      </c>
      <c r="V4648" s="1061">
        <v>80.16</v>
      </c>
      <c r="W4648" s="1061">
        <v>80.16</v>
      </c>
    </row>
    <row r="4649" spans="1:23">
      <c r="A4649" s="908"/>
      <c r="B4649" s="1061" t="s">
        <v>234</v>
      </c>
      <c r="C4649" s="1061" t="s">
        <v>235</v>
      </c>
      <c r="D4649" s="1061" t="s">
        <v>4632</v>
      </c>
      <c r="E4649" s="1061" t="s">
        <v>14895</v>
      </c>
      <c r="F4649" s="1061" t="s">
        <v>6095</v>
      </c>
      <c r="G4649" s="1061" t="s">
        <v>1739</v>
      </c>
      <c r="H4649" s="1061" t="s">
        <v>129</v>
      </c>
      <c r="I4649" s="1061" t="s">
        <v>21</v>
      </c>
      <c r="J4649" s="1061" t="s">
        <v>7975</v>
      </c>
      <c r="K4649" s="1061" t="s">
        <v>14849</v>
      </c>
      <c r="L4649" s="1061">
        <v>41.4</v>
      </c>
      <c r="M4649" s="1061">
        <v>41.4</v>
      </c>
      <c r="N4649" s="1061">
        <v>41.4</v>
      </c>
      <c r="O4649" s="1061">
        <v>41.4</v>
      </c>
      <c r="P4649" s="1061">
        <v>41.4</v>
      </c>
      <c r="Q4649" s="1061">
        <v>41.4</v>
      </c>
      <c r="R4649" s="1061">
        <v>41.4</v>
      </c>
      <c r="S4649" s="1061">
        <v>41.4</v>
      </c>
      <c r="T4649" s="1061">
        <v>41.4</v>
      </c>
      <c r="U4649" s="1061">
        <v>41.4</v>
      </c>
      <c r="V4649" s="1061">
        <v>41.4</v>
      </c>
      <c r="W4649" s="1061">
        <v>41.4</v>
      </c>
    </row>
    <row r="4650" spans="1:23">
      <c r="A4650" s="908"/>
      <c r="B4650" s="1061" t="s">
        <v>234</v>
      </c>
      <c r="C4650" s="1061" t="s">
        <v>235</v>
      </c>
      <c r="D4650" s="1061" t="s">
        <v>4936</v>
      </c>
      <c r="E4650" s="1061" t="s">
        <v>6675</v>
      </c>
      <c r="F4650" s="1061" t="s">
        <v>4939</v>
      </c>
      <c r="G4650" s="1061" t="s">
        <v>1739</v>
      </c>
      <c r="H4650" s="1061" t="s">
        <v>129</v>
      </c>
      <c r="I4650" s="1061" t="s">
        <v>21</v>
      </c>
      <c r="J4650" s="1061" t="s">
        <v>7975</v>
      </c>
      <c r="K4650" s="1061" t="s">
        <v>14849</v>
      </c>
      <c r="L4650" s="1061">
        <v>23</v>
      </c>
      <c r="M4650" s="1061">
        <v>23</v>
      </c>
      <c r="N4650" s="1061">
        <v>23</v>
      </c>
      <c r="O4650" s="1061">
        <v>23</v>
      </c>
      <c r="P4650" s="1061">
        <v>23</v>
      </c>
      <c r="Q4650" s="1061">
        <v>23</v>
      </c>
      <c r="R4650" s="1061">
        <v>23</v>
      </c>
      <c r="S4650" s="1061">
        <v>23</v>
      </c>
      <c r="T4650" s="1061">
        <v>23</v>
      </c>
      <c r="U4650" s="1061">
        <v>23</v>
      </c>
      <c r="V4650" s="1061">
        <v>23</v>
      </c>
      <c r="W4650" s="1061">
        <v>23</v>
      </c>
    </row>
    <row r="4651" spans="1:23">
      <c r="A4651" s="908"/>
      <c r="B4651" s="1061" t="s">
        <v>234</v>
      </c>
      <c r="C4651" s="1061" t="s">
        <v>235</v>
      </c>
      <c r="D4651" s="1061" t="s">
        <v>4936</v>
      </c>
      <c r="E4651" s="1061" t="s">
        <v>6676</v>
      </c>
      <c r="F4651" s="1061" t="s">
        <v>4937</v>
      </c>
      <c r="G4651" s="1061" t="s">
        <v>1739</v>
      </c>
      <c r="H4651" s="1061" t="s">
        <v>129</v>
      </c>
      <c r="I4651" s="1061" t="s">
        <v>21</v>
      </c>
      <c r="J4651" s="1061" t="s">
        <v>7975</v>
      </c>
      <c r="K4651" s="1061" t="s">
        <v>14849</v>
      </c>
      <c r="L4651" s="1061">
        <v>20.2</v>
      </c>
      <c r="M4651" s="1061">
        <v>20.2</v>
      </c>
      <c r="N4651" s="1061">
        <v>20.2</v>
      </c>
      <c r="O4651" s="1061">
        <v>20.2</v>
      </c>
      <c r="P4651" s="1061">
        <v>20.2</v>
      </c>
      <c r="Q4651" s="1061">
        <v>20.2</v>
      </c>
      <c r="R4651" s="1061">
        <v>20.2</v>
      </c>
      <c r="S4651" s="1061">
        <v>20.2</v>
      </c>
      <c r="T4651" s="1061">
        <v>20.2</v>
      </c>
      <c r="U4651" s="1061">
        <v>20.2</v>
      </c>
      <c r="V4651" s="1061">
        <v>20.2</v>
      </c>
      <c r="W4651" s="1061">
        <v>20.2</v>
      </c>
    </row>
    <row r="4652" spans="1:23">
      <c r="A4652" s="908"/>
      <c r="B4652" s="1061" t="s">
        <v>234</v>
      </c>
      <c r="C4652" s="1061" t="s">
        <v>235</v>
      </c>
      <c r="D4652" s="1061" t="s">
        <v>4936</v>
      </c>
      <c r="E4652" s="1061" t="s">
        <v>6677</v>
      </c>
      <c r="F4652" s="1061" t="s">
        <v>4938</v>
      </c>
      <c r="G4652" s="1061" t="s">
        <v>1739</v>
      </c>
      <c r="H4652" s="1061" t="s">
        <v>129</v>
      </c>
      <c r="I4652" s="1061" t="s">
        <v>21</v>
      </c>
      <c r="J4652" s="1061" t="s">
        <v>7975</v>
      </c>
      <c r="K4652" s="1061" t="s">
        <v>14849</v>
      </c>
      <c r="L4652" s="1061">
        <v>18.600000000000001</v>
      </c>
      <c r="M4652" s="1061">
        <v>18.600000000000001</v>
      </c>
      <c r="N4652" s="1061">
        <v>18.600000000000001</v>
      </c>
      <c r="O4652" s="1061">
        <v>18.600000000000001</v>
      </c>
      <c r="P4652" s="1061">
        <v>18.600000000000001</v>
      </c>
      <c r="Q4652" s="1061">
        <v>18.600000000000001</v>
      </c>
      <c r="R4652" s="1061">
        <v>18.600000000000001</v>
      </c>
      <c r="S4652" s="1061">
        <v>18.600000000000001</v>
      </c>
      <c r="T4652" s="1061">
        <v>18.600000000000001</v>
      </c>
      <c r="U4652" s="1061">
        <v>18.600000000000001</v>
      </c>
      <c r="V4652" s="1061">
        <v>18.600000000000001</v>
      </c>
      <c r="W4652" s="1061">
        <v>18.600000000000001</v>
      </c>
    </row>
    <row r="4653" spans="1:23">
      <c r="A4653" s="908"/>
      <c r="B4653" s="1061" t="s">
        <v>234</v>
      </c>
      <c r="C4653" s="1061" t="s">
        <v>235</v>
      </c>
      <c r="D4653" s="1061" t="s">
        <v>4936</v>
      </c>
      <c r="E4653" s="1061" t="s">
        <v>14406</v>
      </c>
      <c r="F4653" s="1061" t="s">
        <v>4937</v>
      </c>
      <c r="G4653" s="1061" t="s">
        <v>1739</v>
      </c>
      <c r="H4653" s="1061" t="s">
        <v>129</v>
      </c>
      <c r="I4653" s="1061" t="s">
        <v>21</v>
      </c>
      <c r="J4653" s="1061" t="s">
        <v>7975</v>
      </c>
      <c r="K4653" s="1061" t="s">
        <v>14849</v>
      </c>
      <c r="L4653" s="1061">
        <v>21.21</v>
      </c>
      <c r="M4653" s="1061">
        <v>21.21</v>
      </c>
      <c r="N4653" s="1061">
        <v>21.21</v>
      </c>
      <c r="O4653" s="1061">
        <v>21.21</v>
      </c>
      <c r="P4653" s="1061">
        <v>21.21</v>
      </c>
      <c r="Q4653" s="1061">
        <v>21.21</v>
      </c>
      <c r="R4653" s="1061">
        <v>21.21</v>
      </c>
      <c r="S4653" s="1061">
        <v>21.21</v>
      </c>
      <c r="T4653" s="1061">
        <v>21.21</v>
      </c>
      <c r="U4653" s="1061">
        <v>21.21</v>
      </c>
      <c r="V4653" s="1061">
        <v>21.21</v>
      </c>
      <c r="W4653" s="1061">
        <v>21.21</v>
      </c>
    </row>
    <row r="4654" spans="1:23">
      <c r="A4654" s="908"/>
      <c r="B4654" s="1061" t="s">
        <v>234</v>
      </c>
      <c r="C4654" s="1061" t="s">
        <v>235</v>
      </c>
      <c r="D4654" s="1061" t="s">
        <v>4936</v>
      </c>
      <c r="E4654" s="1061" t="s">
        <v>6678</v>
      </c>
      <c r="F4654" s="1061" t="s">
        <v>4939</v>
      </c>
      <c r="G4654" s="1061" t="s">
        <v>1739</v>
      </c>
      <c r="H4654" s="1061" t="s">
        <v>129</v>
      </c>
      <c r="I4654" s="1061" t="s">
        <v>21</v>
      </c>
      <c r="J4654" s="1061" t="s">
        <v>7975</v>
      </c>
      <c r="K4654" s="1061" t="s">
        <v>14849</v>
      </c>
      <c r="L4654" s="1061">
        <v>23</v>
      </c>
      <c r="M4654" s="1061">
        <v>23</v>
      </c>
      <c r="N4654" s="1061">
        <v>23</v>
      </c>
      <c r="O4654" s="1061">
        <v>23</v>
      </c>
      <c r="P4654" s="1061">
        <v>23</v>
      </c>
      <c r="Q4654" s="1061">
        <v>23</v>
      </c>
      <c r="R4654" s="1061">
        <v>23</v>
      </c>
      <c r="S4654" s="1061">
        <v>23</v>
      </c>
      <c r="T4654" s="1061">
        <v>23</v>
      </c>
      <c r="U4654" s="1061">
        <v>23</v>
      </c>
      <c r="V4654" s="1061">
        <v>23</v>
      </c>
      <c r="W4654" s="1061">
        <v>23</v>
      </c>
    </row>
    <row r="4655" spans="1:23">
      <c r="A4655" s="908"/>
      <c r="B4655" s="1061" t="s">
        <v>234</v>
      </c>
      <c r="C4655" s="1061" t="s">
        <v>235</v>
      </c>
      <c r="D4655" s="1061" t="s">
        <v>4936</v>
      </c>
      <c r="E4655" s="1061" t="s">
        <v>6679</v>
      </c>
      <c r="F4655" s="1061" t="s">
        <v>4937</v>
      </c>
      <c r="G4655" s="1061" t="s">
        <v>1739</v>
      </c>
      <c r="H4655" s="1061" t="s">
        <v>129</v>
      </c>
      <c r="I4655" s="1061" t="s">
        <v>21</v>
      </c>
      <c r="J4655" s="1061" t="s">
        <v>7975</v>
      </c>
      <c r="K4655" s="1061" t="s">
        <v>14849</v>
      </c>
      <c r="L4655" s="1061">
        <v>20.2</v>
      </c>
      <c r="M4655" s="1061">
        <v>20.2</v>
      </c>
      <c r="N4655" s="1061">
        <v>20.2</v>
      </c>
      <c r="O4655" s="1061">
        <v>20.2</v>
      </c>
      <c r="P4655" s="1061">
        <v>20.2</v>
      </c>
      <c r="Q4655" s="1061">
        <v>20.2</v>
      </c>
      <c r="R4655" s="1061">
        <v>20.2</v>
      </c>
      <c r="S4655" s="1061">
        <v>20.2</v>
      </c>
      <c r="T4655" s="1061">
        <v>20.2</v>
      </c>
      <c r="U4655" s="1061">
        <v>20.2</v>
      </c>
      <c r="V4655" s="1061">
        <v>20.2</v>
      </c>
      <c r="W4655" s="1061">
        <v>20.2</v>
      </c>
    </row>
    <row r="4656" spans="1:23">
      <c r="A4656" s="908"/>
      <c r="B4656" s="1061" t="s">
        <v>234</v>
      </c>
      <c r="C4656" s="1061" t="s">
        <v>235</v>
      </c>
      <c r="D4656" s="1061" t="s">
        <v>4936</v>
      </c>
      <c r="E4656" s="1061" t="s">
        <v>6680</v>
      </c>
      <c r="F4656" s="1061" t="s">
        <v>4938</v>
      </c>
      <c r="G4656" s="1061" t="s">
        <v>1739</v>
      </c>
      <c r="H4656" s="1061" t="s">
        <v>129</v>
      </c>
      <c r="I4656" s="1061" t="s">
        <v>21</v>
      </c>
      <c r="J4656" s="1061" t="s">
        <v>7975</v>
      </c>
      <c r="K4656" s="1061" t="s">
        <v>14849</v>
      </c>
      <c r="L4656" s="1061">
        <v>18.600000000000001</v>
      </c>
      <c r="M4656" s="1061">
        <v>18.600000000000001</v>
      </c>
      <c r="N4656" s="1061">
        <v>18.600000000000001</v>
      </c>
      <c r="O4656" s="1061">
        <v>18.600000000000001</v>
      </c>
      <c r="P4656" s="1061">
        <v>18.600000000000001</v>
      </c>
      <c r="Q4656" s="1061">
        <v>18.600000000000001</v>
      </c>
      <c r="R4656" s="1061">
        <v>18.600000000000001</v>
      </c>
      <c r="S4656" s="1061">
        <v>18.600000000000001</v>
      </c>
      <c r="T4656" s="1061">
        <v>18.600000000000001</v>
      </c>
      <c r="U4656" s="1061">
        <v>18.600000000000001</v>
      </c>
      <c r="V4656" s="1061">
        <v>18.600000000000001</v>
      </c>
      <c r="W4656" s="1061">
        <v>18.600000000000001</v>
      </c>
    </row>
    <row r="4657" spans="1:23">
      <c r="A4657" s="908"/>
      <c r="B4657" s="1061" t="s">
        <v>234</v>
      </c>
      <c r="C4657" s="1061" t="s">
        <v>235</v>
      </c>
      <c r="D4657" s="1061" t="s">
        <v>4936</v>
      </c>
      <c r="E4657" s="1061" t="s">
        <v>14227</v>
      </c>
      <c r="F4657" s="1061" t="s">
        <v>4939</v>
      </c>
      <c r="G4657" s="1061" t="s">
        <v>1739</v>
      </c>
      <c r="H4657" s="1061" t="s">
        <v>129</v>
      </c>
      <c r="I4657" s="1061" t="s">
        <v>21</v>
      </c>
      <c r="J4657" s="1061" t="s">
        <v>7975</v>
      </c>
      <c r="K4657" s="1061" t="s">
        <v>14849</v>
      </c>
      <c r="L4657" s="1061">
        <v>24.15</v>
      </c>
      <c r="M4657" s="1061">
        <v>24.15</v>
      </c>
      <c r="N4657" s="1061">
        <v>24.15</v>
      </c>
      <c r="O4657" s="1061">
        <v>24.15</v>
      </c>
      <c r="P4657" s="1061">
        <v>24.15</v>
      </c>
      <c r="Q4657" s="1061">
        <v>24.15</v>
      </c>
      <c r="R4657" s="1061">
        <v>24.15</v>
      </c>
      <c r="S4657" s="1061">
        <v>24.15</v>
      </c>
      <c r="T4657" s="1061">
        <v>24.15</v>
      </c>
      <c r="U4657" s="1061">
        <v>24.15</v>
      </c>
      <c r="V4657" s="1061">
        <v>24.15</v>
      </c>
      <c r="W4657" s="1061">
        <v>24.15</v>
      </c>
    </row>
    <row r="4658" spans="1:23">
      <c r="A4658" s="908"/>
      <c r="B4658" s="1061" t="s">
        <v>234</v>
      </c>
      <c r="C4658" s="1061" t="s">
        <v>235</v>
      </c>
      <c r="D4658" s="1061" t="s">
        <v>4936</v>
      </c>
      <c r="E4658" s="1061" t="s">
        <v>14228</v>
      </c>
      <c r="F4658" s="1061" t="s">
        <v>4937</v>
      </c>
      <c r="G4658" s="1061" t="s">
        <v>1739</v>
      </c>
      <c r="H4658" s="1061" t="s">
        <v>129</v>
      </c>
      <c r="I4658" s="1061" t="s">
        <v>21</v>
      </c>
      <c r="J4658" s="1061" t="s">
        <v>7975</v>
      </c>
      <c r="K4658" s="1061" t="s">
        <v>14849</v>
      </c>
      <c r="L4658" s="1061">
        <v>21.21</v>
      </c>
      <c r="M4658" s="1061">
        <v>21.21</v>
      </c>
      <c r="N4658" s="1061">
        <v>21.21</v>
      </c>
      <c r="O4658" s="1061">
        <v>21.21</v>
      </c>
      <c r="P4658" s="1061">
        <v>21.21</v>
      </c>
      <c r="Q4658" s="1061">
        <v>21.21</v>
      </c>
      <c r="R4658" s="1061">
        <v>21.21</v>
      </c>
      <c r="S4658" s="1061">
        <v>21.21</v>
      </c>
      <c r="T4658" s="1061">
        <v>21.21</v>
      </c>
      <c r="U4658" s="1061">
        <v>21.21</v>
      </c>
      <c r="V4658" s="1061">
        <v>21.21</v>
      </c>
      <c r="W4658" s="1061">
        <v>21.21</v>
      </c>
    </row>
    <row r="4659" spans="1:23">
      <c r="A4659" s="908"/>
      <c r="B4659" s="1061" t="s">
        <v>234</v>
      </c>
      <c r="C4659" s="1061" t="s">
        <v>235</v>
      </c>
      <c r="D4659" s="1061" t="s">
        <v>4936</v>
      </c>
      <c r="E4659" s="1061" t="s">
        <v>14229</v>
      </c>
      <c r="F4659" s="1061" t="s">
        <v>4938</v>
      </c>
      <c r="G4659" s="1061" t="s">
        <v>1739</v>
      </c>
      <c r="H4659" s="1061" t="s">
        <v>129</v>
      </c>
      <c r="I4659" s="1061" t="s">
        <v>21</v>
      </c>
      <c r="J4659" s="1061" t="s">
        <v>7975</v>
      </c>
      <c r="K4659" s="1061" t="s">
        <v>14849</v>
      </c>
      <c r="L4659" s="1061">
        <v>19.53</v>
      </c>
      <c r="M4659" s="1061">
        <v>19.53</v>
      </c>
      <c r="N4659" s="1061">
        <v>19.53</v>
      </c>
      <c r="O4659" s="1061">
        <v>19.53</v>
      </c>
      <c r="P4659" s="1061">
        <v>19.53</v>
      </c>
      <c r="Q4659" s="1061">
        <v>19.53</v>
      </c>
      <c r="R4659" s="1061">
        <v>19.53</v>
      </c>
      <c r="S4659" s="1061">
        <v>19.53</v>
      </c>
      <c r="T4659" s="1061">
        <v>19.53</v>
      </c>
      <c r="U4659" s="1061">
        <v>19.53</v>
      </c>
      <c r="V4659" s="1061">
        <v>19.53</v>
      </c>
      <c r="W4659" s="1061">
        <v>19.53</v>
      </c>
    </row>
    <row r="4660" spans="1:23">
      <c r="A4660" s="908"/>
      <c r="B4660" s="1061" t="s">
        <v>234</v>
      </c>
      <c r="C4660" s="1061" t="s">
        <v>235</v>
      </c>
      <c r="D4660" s="1061" t="s">
        <v>4936</v>
      </c>
      <c r="E4660" s="1061" t="s">
        <v>14407</v>
      </c>
      <c r="F4660" s="1061" t="s">
        <v>4939</v>
      </c>
      <c r="G4660" s="1061" t="s">
        <v>1739</v>
      </c>
      <c r="H4660" s="1061" t="s">
        <v>129</v>
      </c>
      <c r="I4660" s="1061" t="s">
        <v>21</v>
      </c>
      <c r="J4660" s="1061" t="s">
        <v>7975</v>
      </c>
      <c r="K4660" s="1061" t="s">
        <v>14849</v>
      </c>
      <c r="L4660" s="1061">
        <v>24.15</v>
      </c>
      <c r="M4660" s="1061">
        <v>24.15</v>
      </c>
      <c r="N4660" s="1061">
        <v>24.15</v>
      </c>
      <c r="O4660" s="1061">
        <v>24.15</v>
      </c>
      <c r="P4660" s="1061">
        <v>24.15</v>
      </c>
      <c r="Q4660" s="1061">
        <v>24.15</v>
      </c>
      <c r="R4660" s="1061">
        <v>24.15</v>
      </c>
      <c r="S4660" s="1061">
        <v>24.15</v>
      </c>
      <c r="T4660" s="1061">
        <v>24.15</v>
      </c>
      <c r="U4660" s="1061">
        <v>24.15</v>
      </c>
      <c r="V4660" s="1061">
        <v>24.15</v>
      </c>
      <c r="W4660" s="1061">
        <v>24.15</v>
      </c>
    </row>
    <row r="4661" spans="1:23">
      <c r="A4661" s="908"/>
      <c r="B4661" s="1061" t="s">
        <v>234</v>
      </c>
      <c r="C4661" s="1061" t="s">
        <v>235</v>
      </c>
      <c r="D4661" s="1061" t="s">
        <v>4936</v>
      </c>
      <c r="E4661" s="1061" t="s">
        <v>14230</v>
      </c>
      <c r="F4661" s="1061" t="s">
        <v>4938</v>
      </c>
      <c r="G4661" s="1061" t="s">
        <v>1739</v>
      </c>
      <c r="H4661" s="1061" t="s">
        <v>129</v>
      </c>
      <c r="I4661" s="1061" t="s">
        <v>21</v>
      </c>
      <c r="J4661" s="1061" t="s">
        <v>7975</v>
      </c>
      <c r="K4661" s="1061" t="s">
        <v>14849</v>
      </c>
      <c r="L4661" s="1061">
        <v>19.53</v>
      </c>
      <c r="M4661" s="1061">
        <v>19.53</v>
      </c>
      <c r="N4661" s="1061">
        <v>19.53</v>
      </c>
      <c r="O4661" s="1061">
        <v>19.53</v>
      </c>
      <c r="P4661" s="1061">
        <v>19.53</v>
      </c>
      <c r="Q4661" s="1061">
        <v>19.53</v>
      </c>
      <c r="R4661" s="1061">
        <v>19.53</v>
      </c>
      <c r="S4661" s="1061">
        <v>19.53</v>
      </c>
      <c r="T4661" s="1061">
        <v>19.53</v>
      </c>
      <c r="U4661" s="1061">
        <v>19.53</v>
      </c>
      <c r="V4661" s="1061">
        <v>19.53</v>
      </c>
      <c r="W4661" s="1061">
        <v>19.53</v>
      </c>
    </row>
    <row r="4662" spans="1:23">
      <c r="A4662" s="908"/>
      <c r="B4662" s="1061" t="s">
        <v>234</v>
      </c>
      <c r="C4662" s="1061" t="s">
        <v>235</v>
      </c>
      <c r="D4662" s="1061" t="s">
        <v>4936</v>
      </c>
      <c r="E4662" s="1061" t="s">
        <v>14231</v>
      </c>
      <c r="F4662" s="1061" t="s">
        <v>4939</v>
      </c>
      <c r="G4662" s="1061" t="s">
        <v>1739</v>
      </c>
      <c r="H4662" s="1061" t="s">
        <v>129</v>
      </c>
      <c r="I4662" s="1061" t="s">
        <v>21</v>
      </c>
      <c r="J4662" s="1061" t="s">
        <v>7975</v>
      </c>
      <c r="K4662" s="1061" t="s">
        <v>14849</v>
      </c>
      <c r="L4662" s="1061">
        <v>24.15</v>
      </c>
      <c r="M4662" s="1061">
        <v>24.15</v>
      </c>
      <c r="N4662" s="1061">
        <v>24.15</v>
      </c>
      <c r="O4662" s="1061">
        <v>24.15</v>
      </c>
      <c r="P4662" s="1061">
        <v>24.15</v>
      </c>
      <c r="Q4662" s="1061">
        <v>24.15</v>
      </c>
      <c r="R4662" s="1061">
        <v>24.15</v>
      </c>
      <c r="S4662" s="1061">
        <v>24.15</v>
      </c>
      <c r="T4662" s="1061">
        <v>24.15</v>
      </c>
      <c r="U4662" s="1061">
        <v>24.15</v>
      </c>
      <c r="V4662" s="1061">
        <v>24.15</v>
      </c>
      <c r="W4662" s="1061">
        <v>24.15</v>
      </c>
    </row>
    <row r="4663" spans="1:23">
      <c r="A4663" s="908"/>
      <c r="B4663" s="1061" t="s">
        <v>234</v>
      </c>
      <c r="C4663" s="1061" t="s">
        <v>235</v>
      </c>
      <c r="D4663" s="1061" t="s">
        <v>4936</v>
      </c>
      <c r="E4663" s="1061" t="s">
        <v>14486</v>
      </c>
      <c r="F4663" s="1061" t="s">
        <v>4938</v>
      </c>
      <c r="G4663" s="1061" t="s">
        <v>1739</v>
      </c>
      <c r="H4663" s="1061" t="s">
        <v>129</v>
      </c>
      <c r="I4663" s="1061" t="s">
        <v>21</v>
      </c>
      <c r="J4663" s="1061" t="s">
        <v>7975</v>
      </c>
      <c r="K4663" s="1061" t="s">
        <v>14849</v>
      </c>
      <c r="L4663" s="1061">
        <v>25.83</v>
      </c>
      <c r="M4663" s="1061">
        <v>25.83</v>
      </c>
      <c r="N4663" s="1061">
        <v>25.83</v>
      </c>
      <c r="O4663" s="1061">
        <v>25.83</v>
      </c>
      <c r="P4663" s="1061">
        <v>25.83</v>
      </c>
      <c r="Q4663" s="1061">
        <v>25.83</v>
      </c>
      <c r="R4663" s="1061">
        <v>25.83</v>
      </c>
      <c r="S4663" s="1061">
        <v>25.83</v>
      </c>
      <c r="T4663" s="1061">
        <v>25.83</v>
      </c>
      <c r="U4663" s="1061">
        <v>25.83</v>
      </c>
      <c r="V4663" s="1061">
        <v>25.83</v>
      </c>
      <c r="W4663" s="1061">
        <v>25.83</v>
      </c>
    </row>
    <row r="4664" spans="1:23">
      <c r="A4664" s="908"/>
      <c r="B4664" s="1061" t="s">
        <v>234</v>
      </c>
      <c r="C4664" s="1061" t="s">
        <v>235</v>
      </c>
      <c r="D4664" s="1061" t="s">
        <v>4936</v>
      </c>
      <c r="E4664" s="1061" t="s">
        <v>6681</v>
      </c>
      <c r="F4664" s="1061" t="s">
        <v>4939</v>
      </c>
      <c r="G4664" s="1061" t="s">
        <v>1739</v>
      </c>
      <c r="H4664" s="1061" t="s">
        <v>129</v>
      </c>
      <c r="I4664" s="1061" t="s">
        <v>21</v>
      </c>
      <c r="J4664" s="1061" t="s">
        <v>7975</v>
      </c>
      <c r="K4664" s="1061" t="s">
        <v>14849</v>
      </c>
      <c r="L4664" s="1061">
        <v>23</v>
      </c>
      <c r="M4664" s="1061">
        <v>23</v>
      </c>
      <c r="N4664" s="1061">
        <v>23</v>
      </c>
      <c r="O4664" s="1061">
        <v>23</v>
      </c>
      <c r="P4664" s="1061">
        <v>23</v>
      </c>
      <c r="Q4664" s="1061">
        <v>23</v>
      </c>
      <c r="R4664" s="1061">
        <v>23</v>
      </c>
      <c r="S4664" s="1061">
        <v>23</v>
      </c>
      <c r="T4664" s="1061">
        <v>23</v>
      </c>
      <c r="U4664" s="1061">
        <v>23</v>
      </c>
      <c r="V4664" s="1061">
        <v>23</v>
      </c>
      <c r="W4664" s="1061">
        <v>23</v>
      </c>
    </row>
    <row r="4665" spans="1:23">
      <c r="A4665" s="908"/>
      <c r="B4665" s="1061" t="s">
        <v>234</v>
      </c>
      <c r="C4665" s="1061" t="s">
        <v>235</v>
      </c>
      <c r="D4665" s="1061" t="s">
        <v>4936</v>
      </c>
      <c r="E4665" s="1061" t="s">
        <v>6682</v>
      </c>
      <c r="F4665" s="1061" t="s">
        <v>4937</v>
      </c>
      <c r="G4665" s="1061" t="s">
        <v>1739</v>
      </c>
      <c r="H4665" s="1061" t="s">
        <v>129</v>
      </c>
      <c r="I4665" s="1061" t="s">
        <v>21</v>
      </c>
      <c r="J4665" s="1061" t="s">
        <v>7975</v>
      </c>
      <c r="K4665" s="1061" t="s">
        <v>14849</v>
      </c>
      <c r="L4665" s="1061">
        <v>12.8</v>
      </c>
      <c r="M4665" s="1061">
        <v>12.8</v>
      </c>
      <c r="N4665" s="1061">
        <v>12.8</v>
      </c>
      <c r="O4665" s="1061">
        <v>12.8</v>
      </c>
      <c r="P4665" s="1061">
        <v>12.8</v>
      </c>
      <c r="Q4665" s="1061">
        <v>12.8</v>
      </c>
      <c r="R4665" s="1061">
        <v>12.8</v>
      </c>
      <c r="S4665" s="1061">
        <v>12.8</v>
      </c>
      <c r="T4665" s="1061">
        <v>12.8</v>
      </c>
      <c r="U4665" s="1061">
        <v>12.8</v>
      </c>
      <c r="V4665" s="1061">
        <v>12.8</v>
      </c>
      <c r="W4665" s="1061">
        <v>12.8</v>
      </c>
    </row>
    <row r="4666" spans="1:23">
      <c r="A4666" s="908"/>
      <c r="B4666" s="1061" t="s">
        <v>234</v>
      </c>
      <c r="C4666" s="1061" t="s">
        <v>235</v>
      </c>
      <c r="D4666" s="1061" t="s">
        <v>4936</v>
      </c>
      <c r="E4666" s="1061" t="s">
        <v>6683</v>
      </c>
      <c r="F4666" s="1061" t="s">
        <v>4938</v>
      </c>
      <c r="G4666" s="1061" t="s">
        <v>1739</v>
      </c>
      <c r="H4666" s="1061" t="s">
        <v>129</v>
      </c>
      <c r="I4666" s="1061" t="s">
        <v>21</v>
      </c>
      <c r="J4666" s="1061" t="s">
        <v>7975</v>
      </c>
      <c r="K4666" s="1061" t="s">
        <v>14849</v>
      </c>
      <c r="L4666" s="1061">
        <v>27.5</v>
      </c>
      <c r="M4666" s="1061">
        <v>27.5</v>
      </c>
      <c r="N4666" s="1061">
        <v>27.5</v>
      </c>
      <c r="O4666" s="1061">
        <v>27.5</v>
      </c>
      <c r="P4666" s="1061">
        <v>27.5</v>
      </c>
      <c r="Q4666" s="1061">
        <v>27.5</v>
      </c>
      <c r="R4666" s="1061">
        <v>27.5</v>
      </c>
      <c r="S4666" s="1061">
        <v>27.5</v>
      </c>
      <c r="T4666" s="1061">
        <v>27.5</v>
      </c>
      <c r="U4666" s="1061">
        <v>27.5</v>
      </c>
      <c r="V4666" s="1061">
        <v>27.5</v>
      </c>
      <c r="W4666" s="1061">
        <v>27.5</v>
      </c>
    </row>
    <row r="4667" spans="1:23">
      <c r="A4667" s="908"/>
      <c r="B4667" s="1061" t="s">
        <v>234</v>
      </c>
      <c r="C4667" s="1061" t="s">
        <v>235</v>
      </c>
      <c r="D4667" s="1061" t="s">
        <v>4936</v>
      </c>
      <c r="E4667" s="1061" t="s">
        <v>6684</v>
      </c>
      <c r="F4667" s="1061" t="s">
        <v>4939</v>
      </c>
      <c r="G4667" s="1061" t="s">
        <v>1739</v>
      </c>
      <c r="H4667" s="1061" t="s">
        <v>129</v>
      </c>
      <c r="I4667" s="1061" t="s">
        <v>21</v>
      </c>
      <c r="J4667" s="1061" t="s">
        <v>7975</v>
      </c>
      <c r="K4667" s="1061" t="s">
        <v>14849</v>
      </c>
      <c r="L4667" s="1061">
        <v>23</v>
      </c>
      <c r="M4667" s="1061">
        <v>23</v>
      </c>
      <c r="N4667" s="1061">
        <v>23</v>
      </c>
      <c r="O4667" s="1061">
        <v>23</v>
      </c>
      <c r="P4667" s="1061">
        <v>23</v>
      </c>
      <c r="Q4667" s="1061">
        <v>23</v>
      </c>
      <c r="R4667" s="1061">
        <v>23</v>
      </c>
      <c r="S4667" s="1061">
        <v>23</v>
      </c>
      <c r="T4667" s="1061">
        <v>23</v>
      </c>
      <c r="U4667" s="1061">
        <v>23</v>
      </c>
      <c r="V4667" s="1061">
        <v>23</v>
      </c>
      <c r="W4667" s="1061">
        <v>23</v>
      </c>
    </row>
    <row r="4668" spans="1:23">
      <c r="A4668" s="908"/>
      <c r="B4668" s="1061" t="s">
        <v>234</v>
      </c>
      <c r="C4668" s="1061" t="s">
        <v>235</v>
      </c>
      <c r="D4668" s="1061" t="s">
        <v>4936</v>
      </c>
      <c r="E4668" s="1061" t="s">
        <v>6685</v>
      </c>
      <c r="F4668" s="1061" t="s">
        <v>4937</v>
      </c>
      <c r="G4668" s="1061" t="s">
        <v>1739</v>
      </c>
      <c r="H4668" s="1061" t="s">
        <v>129</v>
      </c>
      <c r="I4668" s="1061" t="s">
        <v>21</v>
      </c>
      <c r="J4668" s="1061" t="s">
        <v>7975</v>
      </c>
      <c r="K4668" s="1061" t="s">
        <v>14849</v>
      </c>
      <c r="L4668" s="1061">
        <v>12.8</v>
      </c>
      <c r="M4668" s="1061">
        <v>12.8</v>
      </c>
      <c r="N4668" s="1061">
        <v>12.8</v>
      </c>
      <c r="O4668" s="1061">
        <v>12.8</v>
      </c>
      <c r="P4668" s="1061">
        <v>12.8</v>
      </c>
      <c r="Q4668" s="1061">
        <v>12.8</v>
      </c>
      <c r="R4668" s="1061">
        <v>12.8</v>
      </c>
      <c r="S4668" s="1061">
        <v>12.8</v>
      </c>
      <c r="T4668" s="1061">
        <v>12.8</v>
      </c>
      <c r="U4668" s="1061">
        <v>12.8</v>
      </c>
      <c r="V4668" s="1061">
        <v>12.8</v>
      </c>
      <c r="W4668" s="1061">
        <v>12.8</v>
      </c>
    </row>
    <row r="4669" spans="1:23">
      <c r="A4669" s="908"/>
      <c r="B4669" s="1061" t="s">
        <v>234</v>
      </c>
      <c r="C4669" s="1061" t="s">
        <v>235</v>
      </c>
      <c r="D4669" s="1061" t="s">
        <v>4936</v>
      </c>
      <c r="E4669" s="1061" t="s">
        <v>6686</v>
      </c>
      <c r="F4669" s="1061" t="s">
        <v>4938</v>
      </c>
      <c r="G4669" s="1061" t="s">
        <v>1739</v>
      </c>
      <c r="H4669" s="1061" t="s">
        <v>129</v>
      </c>
      <c r="I4669" s="1061" t="s">
        <v>21</v>
      </c>
      <c r="J4669" s="1061" t="s">
        <v>7975</v>
      </c>
      <c r="K4669" s="1061" t="s">
        <v>14849</v>
      </c>
      <c r="L4669" s="1061">
        <v>18.600000000000001</v>
      </c>
      <c r="M4669" s="1061">
        <v>18.600000000000001</v>
      </c>
      <c r="N4669" s="1061">
        <v>18.600000000000001</v>
      </c>
      <c r="O4669" s="1061">
        <v>18.600000000000001</v>
      </c>
      <c r="P4669" s="1061">
        <v>18.600000000000001</v>
      </c>
      <c r="Q4669" s="1061">
        <v>18.600000000000001</v>
      </c>
      <c r="R4669" s="1061">
        <v>18.600000000000001</v>
      </c>
      <c r="S4669" s="1061">
        <v>18.600000000000001</v>
      </c>
      <c r="T4669" s="1061">
        <v>18.600000000000001</v>
      </c>
      <c r="U4669" s="1061">
        <v>18.600000000000001</v>
      </c>
      <c r="V4669" s="1061">
        <v>18.600000000000001</v>
      </c>
      <c r="W4669" s="1061">
        <v>18.600000000000001</v>
      </c>
    </row>
    <row r="4670" spans="1:23">
      <c r="A4670" s="908"/>
      <c r="B4670" s="1061" t="s">
        <v>234</v>
      </c>
      <c r="C4670" s="1061" t="s">
        <v>235</v>
      </c>
      <c r="D4670" s="1061" t="s">
        <v>4936</v>
      </c>
      <c r="E4670" s="1061" t="s">
        <v>6687</v>
      </c>
      <c r="F4670" s="1061" t="s">
        <v>4939</v>
      </c>
      <c r="G4670" s="1061" t="s">
        <v>1739</v>
      </c>
      <c r="H4670" s="1061" t="s">
        <v>129</v>
      </c>
      <c r="I4670" s="1061" t="s">
        <v>21</v>
      </c>
      <c r="J4670" s="1061" t="s">
        <v>7975</v>
      </c>
      <c r="K4670" s="1061" t="s">
        <v>14849</v>
      </c>
      <c r="L4670" s="1061">
        <v>20.49</v>
      </c>
      <c r="M4670" s="1061">
        <v>20.49</v>
      </c>
      <c r="N4670" s="1061">
        <v>20.49</v>
      </c>
      <c r="O4670" s="1061">
        <v>20.49</v>
      </c>
      <c r="P4670" s="1061">
        <v>20.49</v>
      </c>
      <c r="Q4670" s="1061">
        <v>20.49</v>
      </c>
      <c r="R4670" s="1061">
        <v>20.49</v>
      </c>
      <c r="S4670" s="1061">
        <v>20.49</v>
      </c>
      <c r="T4670" s="1061">
        <v>20.49</v>
      </c>
      <c r="U4670" s="1061">
        <v>20.49</v>
      </c>
      <c r="V4670" s="1061">
        <v>20.49</v>
      </c>
      <c r="W4670" s="1061">
        <v>20.49</v>
      </c>
    </row>
    <row r="4671" spans="1:23">
      <c r="A4671" s="908"/>
      <c r="B4671" s="1061" t="s">
        <v>234</v>
      </c>
      <c r="C4671" s="1061" t="s">
        <v>235</v>
      </c>
      <c r="D4671" s="1061" t="s">
        <v>4936</v>
      </c>
      <c r="E4671" s="1061" t="s">
        <v>6688</v>
      </c>
      <c r="F4671" s="1061" t="s">
        <v>4937</v>
      </c>
      <c r="G4671" s="1061" t="s">
        <v>1739</v>
      </c>
      <c r="H4671" s="1061" t="s">
        <v>129</v>
      </c>
      <c r="I4671" s="1061" t="s">
        <v>21</v>
      </c>
      <c r="J4671" s="1061" t="s">
        <v>7975</v>
      </c>
      <c r="K4671" s="1061" t="s">
        <v>14849</v>
      </c>
      <c r="L4671" s="1061">
        <v>12.8</v>
      </c>
      <c r="M4671" s="1061">
        <v>12.8</v>
      </c>
      <c r="N4671" s="1061">
        <v>12.8</v>
      </c>
      <c r="O4671" s="1061">
        <v>12.8</v>
      </c>
      <c r="P4671" s="1061">
        <v>12.8</v>
      </c>
      <c r="Q4671" s="1061">
        <v>12.8</v>
      </c>
      <c r="R4671" s="1061">
        <v>12.8</v>
      </c>
      <c r="S4671" s="1061">
        <v>12.8</v>
      </c>
      <c r="T4671" s="1061">
        <v>12.8</v>
      </c>
      <c r="U4671" s="1061">
        <v>12.8</v>
      </c>
      <c r="V4671" s="1061">
        <v>12.8</v>
      </c>
      <c r="W4671" s="1061">
        <v>12.8</v>
      </c>
    </row>
    <row r="4672" spans="1:23">
      <c r="A4672" s="908"/>
      <c r="B4672" s="1061" t="s">
        <v>234</v>
      </c>
      <c r="C4672" s="1061" t="s">
        <v>235</v>
      </c>
      <c r="D4672" s="1061" t="s">
        <v>4384</v>
      </c>
      <c r="E4672" s="1061" t="s">
        <v>14896</v>
      </c>
      <c r="F4672" s="1061" t="s">
        <v>4941</v>
      </c>
      <c r="G4672" s="1061" t="s">
        <v>1739</v>
      </c>
      <c r="H4672" s="1061" t="s">
        <v>129</v>
      </c>
      <c r="I4672" s="1061" t="s">
        <v>21</v>
      </c>
      <c r="J4672" s="1061" t="s">
        <v>7975</v>
      </c>
      <c r="K4672" s="1061" t="s">
        <v>14849</v>
      </c>
      <c r="L4672" s="1061">
        <v>35.79</v>
      </c>
      <c r="M4672" s="1061">
        <v>35.79</v>
      </c>
      <c r="N4672" s="1061">
        <v>35.79</v>
      </c>
      <c r="O4672" s="1061">
        <v>35.79</v>
      </c>
      <c r="P4672" s="1061">
        <v>35.79</v>
      </c>
      <c r="Q4672" s="1061">
        <v>35.79</v>
      </c>
      <c r="R4672" s="1061">
        <v>35.79</v>
      </c>
      <c r="S4672" s="1061">
        <v>35.79</v>
      </c>
      <c r="T4672" s="1061">
        <v>35.79</v>
      </c>
      <c r="U4672" s="1061">
        <v>35.79</v>
      </c>
      <c r="V4672" s="1061">
        <v>35.79</v>
      </c>
      <c r="W4672" s="1061">
        <v>35.79</v>
      </c>
    </row>
    <row r="4673" spans="1:23">
      <c r="A4673" s="908"/>
      <c r="B4673" s="1061" t="s">
        <v>234</v>
      </c>
      <c r="C4673" s="1061" t="s">
        <v>235</v>
      </c>
      <c r="D4673" s="1061" t="s">
        <v>4936</v>
      </c>
      <c r="E4673" s="1061" t="s">
        <v>6689</v>
      </c>
      <c r="F4673" s="1061" t="s">
        <v>4938</v>
      </c>
      <c r="G4673" s="1061" t="s">
        <v>1739</v>
      </c>
      <c r="H4673" s="1061" t="s">
        <v>129</v>
      </c>
      <c r="I4673" s="1061" t="s">
        <v>21</v>
      </c>
      <c r="J4673" s="1061" t="s">
        <v>7975</v>
      </c>
      <c r="K4673" s="1061" t="s">
        <v>14849</v>
      </c>
      <c r="L4673" s="1061">
        <v>17.66</v>
      </c>
      <c r="M4673" s="1061">
        <v>17.66</v>
      </c>
      <c r="N4673" s="1061">
        <v>17.66</v>
      </c>
      <c r="O4673" s="1061">
        <v>17.66</v>
      </c>
      <c r="P4673" s="1061">
        <v>17.66</v>
      </c>
      <c r="Q4673" s="1061">
        <v>17.66</v>
      </c>
      <c r="R4673" s="1061">
        <v>17.66</v>
      </c>
      <c r="S4673" s="1061">
        <v>17.66</v>
      </c>
      <c r="T4673" s="1061">
        <v>17.66</v>
      </c>
      <c r="U4673" s="1061">
        <v>17.66</v>
      </c>
      <c r="V4673" s="1061">
        <v>17.66</v>
      </c>
      <c r="W4673" s="1061">
        <v>17.66</v>
      </c>
    </row>
    <row r="4674" spans="1:23">
      <c r="A4674" s="908"/>
      <c r="B4674" s="1061" t="s">
        <v>234</v>
      </c>
      <c r="C4674" s="1061" t="s">
        <v>235</v>
      </c>
      <c r="D4674" s="1061" t="s">
        <v>4604</v>
      </c>
      <c r="E4674" s="1061" t="s">
        <v>14897</v>
      </c>
      <c r="F4674" s="1061" t="s">
        <v>4604</v>
      </c>
      <c r="G4674" s="1061" t="s">
        <v>1739</v>
      </c>
      <c r="H4674" s="1061" t="s">
        <v>129</v>
      </c>
      <c r="I4674" s="1061" t="s">
        <v>21</v>
      </c>
      <c r="J4674" s="1061" t="s">
        <v>7975</v>
      </c>
      <c r="K4674" s="1061" t="s">
        <v>14849</v>
      </c>
      <c r="L4674" s="1061">
        <v>76.34</v>
      </c>
      <c r="M4674" s="1061">
        <v>76.34</v>
      </c>
      <c r="N4674" s="1061">
        <v>76.34</v>
      </c>
      <c r="O4674" s="1061">
        <v>76.34</v>
      </c>
      <c r="P4674" s="1061">
        <v>76.34</v>
      </c>
      <c r="Q4674" s="1061">
        <v>76.34</v>
      </c>
      <c r="R4674" s="1061">
        <v>76.34</v>
      </c>
      <c r="S4674" s="1061">
        <v>76.34</v>
      </c>
      <c r="T4674" s="1061">
        <v>76.34</v>
      </c>
      <c r="U4674" s="1061">
        <v>76.34</v>
      </c>
      <c r="V4674" s="1061">
        <v>76.34</v>
      </c>
      <c r="W4674" s="1061">
        <v>76.34</v>
      </c>
    </row>
    <row r="4675" spans="1:23">
      <c r="A4675" s="908"/>
      <c r="B4675" s="1061" t="s">
        <v>234</v>
      </c>
      <c r="C4675" s="1061" t="s">
        <v>235</v>
      </c>
      <c r="D4675" s="1061" t="s">
        <v>4632</v>
      </c>
      <c r="E4675" s="1061" t="s">
        <v>14898</v>
      </c>
      <c r="F4675" s="1061" t="s">
        <v>6095</v>
      </c>
      <c r="G4675" s="1061" t="s">
        <v>1739</v>
      </c>
      <c r="H4675" s="1061" t="s">
        <v>129</v>
      </c>
      <c r="I4675" s="1061" t="s">
        <v>21</v>
      </c>
      <c r="J4675" s="1061" t="s">
        <v>7975</v>
      </c>
      <c r="K4675" s="1061" t="s">
        <v>14849</v>
      </c>
      <c r="L4675" s="1061">
        <v>39.42</v>
      </c>
      <c r="M4675" s="1061">
        <v>39.42</v>
      </c>
      <c r="N4675" s="1061">
        <v>39.42</v>
      </c>
      <c r="O4675" s="1061">
        <v>39.42</v>
      </c>
      <c r="P4675" s="1061">
        <v>39.42</v>
      </c>
      <c r="Q4675" s="1061">
        <v>39.42</v>
      </c>
      <c r="R4675" s="1061">
        <v>39.42</v>
      </c>
      <c r="S4675" s="1061">
        <v>39.42</v>
      </c>
      <c r="T4675" s="1061">
        <v>39.42</v>
      </c>
      <c r="U4675" s="1061">
        <v>39.42</v>
      </c>
      <c r="V4675" s="1061">
        <v>39.42</v>
      </c>
      <c r="W4675" s="1061">
        <v>39.42</v>
      </c>
    </row>
    <row r="4676" spans="1:23">
      <c r="A4676" s="908"/>
      <c r="B4676" s="1061" t="s">
        <v>234</v>
      </c>
      <c r="C4676" s="1061" t="s">
        <v>235</v>
      </c>
      <c r="D4676" s="1061" t="s">
        <v>4970</v>
      </c>
      <c r="E4676" s="1061" t="s">
        <v>14899</v>
      </c>
      <c r="F4676" s="1061" t="s">
        <v>5117</v>
      </c>
      <c r="G4676" s="1061" t="s">
        <v>1739</v>
      </c>
      <c r="H4676" s="1061" t="s">
        <v>129</v>
      </c>
      <c r="I4676" s="1061" t="s">
        <v>21</v>
      </c>
      <c r="J4676" s="1061" t="s">
        <v>7975</v>
      </c>
      <c r="K4676" s="1061" t="s">
        <v>14849</v>
      </c>
      <c r="L4676" s="1061">
        <v>24.21</v>
      </c>
      <c r="M4676" s="1061">
        <v>24.21</v>
      </c>
      <c r="N4676" s="1061">
        <v>24.21</v>
      </c>
      <c r="O4676" s="1061">
        <v>24.21</v>
      </c>
      <c r="P4676" s="1061">
        <v>24.21</v>
      </c>
      <c r="Q4676" s="1061">
        <v>24.21</v>
      </c>
      <c r="R4676" s="1061">
        <v>24.21</v>
      </c>
      <c r="S4676" s="1061">
        <v>24.21</v>
      </c>
      <c r="T4676" s="1061">
        <v>24.21</v>
      </c>
      <c r="U4676" s="1061">
        <v>24.21</v>
      </c>
      <c r="V4676" s="1061">
        <v>24.21</v>
      </c>
      <c r="W4676" s="1061">
        <v>24.21</v>
      </c>
    </row>
    <row r="4677" spans="1:23">
      <c r="A4677" s="908"/>
      <c r="B4677" s="1061" t="s">
        <v>234</v>
      </c>
      <c r="C4677" s="1061" t="s">
        <v>235</v>
      </c>
      <c r="D4677" s="1061" t="s">
        <v>4936</v>
      </c>
      <c r="E4677" s="1061" t="s">
        <v>6867</v>
      </c>
      <c r="F4677" s="1061" t="s">
        <v>4939</v>
      </c>
      <c r="G4677" s="1061" t="s">
        <v>1739</v>
      </c>
      <c r="H4677" s="1061" t="s">
        <v>129</v>
      </c>
      <c r="I4677" s="1061" t="s">
        <v>21</v>
      </c>
      <c r="J4677" s="1061" t="s">
        <v>7975</v>
      </c>
      <c r="K4677" s="1061" t="s">
        <v>14849</v>
      </c>
      <c r="L4677" s="1061">
        <v>23</v>
      </c>
      <c r="M4677" s="1061">
        <v>23</v>
      </c>
      <c r="N4677" s="1061">
        <v>23</v>
      </c>
      <c r="O4677" s="1061">
        <v>23</v>
      </c>
      <c r="P4677" s="1061">
        <v>23</v>
      </c>
      <c r="Q4677" s="1061">
        <v>23</v>
      </c>
      <c r="R4677" s="1061">
        <v>23</v>
      </c>
      <c r="S4677" s="1061">
        <v>23</v>
      </c>
      <c r="T4677" s="1061">
        <v>23</v>
      </c>
      <c r="U4677" s="1061">
        <v>23</v>
      </c>
      <c r="V4677" s="1061">
        <v>23</v>
      </c>
      <c r="W4677" s="1061">
        <v>23</v>
      </c>
    </row>
    <row r="4678" spans="1:23">
      <c r="A4678" s="908"/>
      <c r="B4678" s="1061" t="s">
        <v>234</v>
      </c>
      <c r="C4678" s="1061" t="s">
        <v>235</v>
      </c>
      <c r="D4678" s="1061" t="s">
        <v>4936</v>
      </c>
      <c r="E4678" s="1061" t="s">
        <v>6866</v>
      </c>
      <c r="F4678" s="1061" t="s">
        <v>4937</v>
      </c>
      <c r="G4678" s="1061" t="s">
        <v>1739</v>
      </c>
      <c r="H4678" s="1061" t="s">
        <v>129</v>
      </c>
      <c r="I4678" s="1061" t="s">
        <v>21</v>
      </c>
      <c r="J4678" s="1061" t="s">
        <v>7975</v>
      </c>
      <c r="K4678" s="1061" t="s">
        <v>14849</v>
      </c>
      <c r="L4678" s="1061">
        <v>12.8</v>
      </c>
      <c r="M4678" s="1061">
        <v>12.8</v>
      </c>
      <c r="N4678" s="1061">
        <v>12.8</v>
      </c>
      <c r="O4678" s="1061">
        <v>12.8</v>
      </c>
      <c r="P4678" s="1061">
        <v>12.8</v>
      </c>
      <c r="Q4678" s="1061">
        <v>12.8</v>
      </c>
      <c r="R4678" s="1061">
        <v>12.8</v>
      </c>
      <c r="S4678" s="1061">
        <v>12.8</v>
      </c>
      <c r="T4678" s="1061">
        <v>12.8</v>
      </c>
      <c r="U4678" s="1061">
        <v>12.8</v>
      </c>
      <c r="V4678" s="1061">
        <v>12.8</v>
      </c>
      <c r="W4678" s="1061">
        <v>12.8</v>
      </c>
    </row>
    <row r="4679" spans="1:23">
      <c r="A4679" s="908"/>
      <c r="B4679" s="1061" t="s">
        <v>234</v>
      </c>
      <c r="C4679" s="1061" t="s">
        <v>235</v>
      </c>
      <c r="D4679" s="1061" t="s">
        <v>4936</v>
      </c>
      <c r="E4679" s="1061" t="s">
        <v>6865</v>
      </c>
      <c r="F4679" s="1061" t="s">
        <v>4938</v>
      </c>
      <c r="G4679" s="1061" t="s">
        <v>1739</v>
      </c>
      <c r="H4679" s="1061" t="s">
        <v>129</v>
      </c>
      <c r="I4679" s="1061" t="s">
        <v>21</v>
      </c>
      <c r="J4679" s="1061" t="s">
        <v>7975</v>
      </c>
      <c r="K4679" s="1061" t="s">
        <v>14849</v>
      </c>
      <c r="L4679" s="1061">
        <v>22.5</v>
      </c>
      <c r="M4679" s="1061">
        <v>22.5</v>
      </c>
      <c r="N4679" s="1061">
        <v>22.5</v>
      </c>
      <c r="O4679" s="1061">
        <v>22.5</v>
      </c>
      <c r="P4679" s="1061">
        <v>22.5</v>
      </c>
      <c r="Q4679" s="1061">
        <v>22.5</v>
      </c>
      <c r="R4679" s="1061">
        <v>22.5</v>
      </c>
      <c r="S4679" s="1061">
        <v>22.5</v>
      </c>
      <c r="T4679" s="1061">
        <v>22.5</v>
      </c>
      <c r="U4679" s="1061">
        <v>22.5</v>
      </c>
      <c r="V4679" s="1061">
        <v>22.5</v>
      </c>
      <c r="W4679" s="1061">
        <v>22.5</v>
      </c>
    </row>
    <row r="4680" spans="1:23">
      <c r="A4680" s="908"/>
      <c r="B4680" s="1061" t="s">
        <v>234</v>
      </c>
      <c r="C4680" s="1061" t="s">
        <v>235</v>
      </c>
      <c r="D4680" s="1061" t="s">
        <v>4936</v>
      </c>
      <c r="E4680" s="1061" t="s">
        <v>6690</v>
      </c>
      <c r="F4680" s="1061" t="s">
        <v>4939</v>
      </c>
      <c r="G4680" s="1061" t="s">
        <v>1739</v>
      </c>
      <c r="H4680" s="1061" t="s">
        <v>129</v>
      </c>
      <c r="I4680" s="1061" t="s">
        <v>21</v>
      </c>
      <c r="J4680" s="1061" t="s">
        <v>7975</v>
      </c>
      <c r="K4680" s="1061" t="s">
        <v>14849</v>
      </c>
      <c r="L4680" s="1061">
        <v>23</v>
      </c>
      <c r="M4680" s="1061">
        <v>23</v>
      </c>
      <c r="N4680" s="1061">
        <v>23</v>
      </c>
      <c r="O4680" s="1061">
        <v>23</v>
      </c>
      <c r="P4680" s="1061">
        <v>23</v>
      </c>
      <c r="Q4680" s="1061">
        <v>23</v>
      </c>
      <c r="R4680" s="1061">
        <v>23</v>
      </c>
      <c r="S4680" s="1061">
        <v>23</v>
      </c>
      <c r="T4680" s="1061">
        <v>23</v>
      </c>
      <c r="U4680" s="1061">
        <v>23</v>
      </c>
      <c r="V4680" s="1061">
        <v>23</v>
      </c>
      <c r="W4680" s="1061">
        <v>23</v>
      </c>
    </row>
    <row r="4681" spans="1:23">
      <c r="A4681" s="908"/>
      <c r="B4681" s="1061" t="s">
        <v>234</v>
      </c>
      <c r="C4681" s="1061" t="s">
        <v>235</v>
      </c>
      <c r="D4681" s="1061" t="s">
        <v>4936</v>
      </c>
      <c r="E4681" s="1061" t="s">
        <v>6691</v>
      </c>
      <c r="F4681" s="1061" t="s">
        <v>4937</v>
      </c>
      <c r="G4681" s="1061" t="s">
        <v>1739</v>
      </c>
      <c r="H4681" s="1061" t="s">
        <v>129</v>
      </c>
      <c r="I4681" s="1061" t="s">
        <v>21</v>
      </c>
      <c r="J4681" s="1061" t="s">
        <v>7975</v>
      </c>
      <c r="K4681" s="1061" t="s">
        <v>14849</v>
      </c>
      <c r="L4681" s="1061">
        <v>20.2</v>
      </c>
      <c r="M4681" s="1061">
        <v>20.2</v>
      </c>
      <c r="N4681" s="1061">
        <v>20.2</v>
      </c>
      <c r="O4681" s="1061">
        <v>20.2</v>
      </c>
      <c r="P4681" s="1061">
        <v>20.2</v>
      </c>
      <c r="Q4681" s="1061">
        <v>20.2</v>
      </c>
      <c r="R4681" s="1061">
        <v>20.2</v>
      </c>
      <c r="S4681" s="1061">
        <v>20.2</v>
      </c>
      <c r="T4681" s="1061">
        <v>20.2</v>
      </c>
      <c r="U4681" s="1061">
        <v>20.2</v>
      </c>
      <c r="V4681" s="1061">
        <v>20.2</v>
      </c>
      <c r="W4681" s="1061">
        <v>20.2</v>
      </c>
    </row>
    <row r="4682" spans="1:23">
      <c r="A4682" s="908"/>
      <c r="B4682" s="1061" t="s">
        <v>234</v>
      </c>
      <c r="C4682" s="1061" t="s">
        <v>235</v>
      </c>
      <c r="D4682" s="1061" t="s">
        <v>4936</v>
      </c>
      <c r="E4682" s="1061" t="s">
        <v>6692</v>
      </c>
      <c r="F4682" s="1061" t="s">
        <v>4938</v>
      </c>
      <c r="G4682" s="1061" t="s">
        <v>1739</v>
      </c>
      <c r="H4682" s="1061" t="s">
        <v>129</v>
      </c>
      <c r="I4682" s="1061" t="s">
        <v>21</v>
      </c>
      <c r="J4682" s="1061" t="s">
        <v>7975</v>
      </c>
      <c r="K4682" s="1061" t="s">
        <v>14849</v>
      </c>
      <c r="L4682" s="1061">
        <v>17.66</v>
      </c>
      <c r="M4682" s="1061">
        <v>17.66</v>
      </c>
      <c r="N4682" s="1061">
        <v>17.66</v>
      </c>
      <c r="O4682" s="1061">
        <v>17.66</v>
      </c>
      <c r="P4682" s="1061">
        <v>17.66</v>
      </c>
      <c r="Q4682" s="1061">
        <v>17.66</v>
      </c>
      <c r="R4682" s="1061">
        <v>17.66</v>
      </c>
      <c r="S4682" s="1061">
        <v>17.66</v>
      </c>
      <c r="T4682" s="1061">
        <v>17.66</v>
      </c>
      <c r="U4682" s="1061">
        <v>17.66</v>
      </c>
      <c r="V4682" s="1061">
        <v>17.66</v>
      </c>
      <c r="W4682" s="1061">
        <v>17.66</v>
      </c>
    </row>
    <row r="4683" spans="1:23">
      <c r="A4683" s="908"/>
      <c r="B4683" s="1061" t="s">
        <v>234</v>
      </c>
      <c r="C4683" s="1061" t="s">
        <v>235</v>
      </c>
      <c r="D4683" s="1061" t="s">
        <v>4604</v>
      </c>
      <c r="E4683" s="1061" t="s">
        <v>6166</v>
      </c>
      <c r="F4683" s="1061" t="s">
        <v>4604</v>
      </c>
      <c r="G4683" s="1061" t="s">
        <v>1739</v>
      </c>
      <c r="H4683" s="1061" t="s">
        <v>129</v>
      </c>
      <c r="I4683" s="1061" t="s">
        <v>21</v>
      </c>
      <c r="J4683" s="1061" t="s">
        <v>7975</v>
      </c>
      <c r="K4683" s="1061" t="s">
        <v>14849</v>
      </c>
      <c r="L4683" s="1061">
        <v>92.35</v>
      </c>
      <c r="M4683" s="1061">
        <v>92.35</v>
      </c>
      <c r="N4683" s="1061">
        <v>92.35</v>
      </c>
      <c r="O4683" s="1061">
        <v>92.35</v>
      </c>
      <c r="P4683" s="1061">
        <v>92.35</v>
      </c>
      <c r="Q4683" s="1061">
        <v>92.35</v>
      </c>
      <c r="R4683" s="1061">
        <v>92.35</v>
      </c>
      <c r="S4683" s="1061">
        <v>92.35</v>
      </c>
      <c r="T4683" s="1061">
        <v>92.35</v>
      </c>
      <c r="U4683" s="1061">
        <v>92.35</v>
      </c>
      <c r="V4683" s="1061">
        <v>92.35</v>
      </c>
      <c r="W4683" s="1061">
        <v>92.35</v>
      </c>
    </row>
    <row r="4684" spans="1:23">
      <c r="A4684" s="908"/>
      <c r="B4684" s="1061" t="s">
        <v>234</v>
      </c>
      <c r="C4684" s="1061" t="s">
        <v>235</v>
      </c>
      <c r="D4684" s="1061" t="s">
        <v>4936</v>
      </c>
      <c r="E4684" s="1061" t="s">
        <v>6693</v>
      </c>
      <c r="F4684" s="1061" t="s">
        <v>4939</v>
      </c>
      <c r="G4684" s="1061" t="s">
        <v>1739</v>
      </c>
      <c r="H4684" s="1061" t="s">
        <v>129</v>
      </c>
      <c r="I4684" s="1061" t="s">
        <v>21</v>
      </c>
      <c r="J4684" s="1061" t="s">
        <v>7975</v>
      </c>
      <c r="K4684" s="1061" t="s">
        <v>14849</v>
      </c>
      <c r="L4684" s="1061">
        <v>23</v>
      </c>
      <c r="M4684" s="1061">
        <v>23</v>
      </c>
      <c r="N4684" s="1061">
        <v>23</v>
      </c>
      <c r="O4684" s="1061">
        <v>23</v>
      </c>
      <c r="P4684" s="1061">
        <v>23</v>
      </c>
      <c r="Q4684" s="1061">
        <v>23</v>
      </c>
      <c r="R4684" s="1061">
        <v>23</v>
      </c>
      <c r="S4684" s="1061">
        <v>23</v>
      </c>
      <c r="T4684" s="1061">
        <v>23</v>
      </c>
      <c r="U4684" s="1061">
        <v>23</v>
      </c>
      <c r="V4684" s="1061">
        <v>23</v>
      </c>
      <c r="W4684" s="1061">
        <v>23</v>
      </c>
    </row>
    <row r="4685" spans="1:23">
      <c r="A4685" s="908"/>
      <c r="B4685" s="1061" t="s">
        <v>234</v>
      </c>
      <c r="C4685" s="1061" t="s">
        <v>235</v>
      </c>
      <c r="D4685" s="1061" t="s">
        <v>4936</v>
      </c>
      <c r="E4685" s="1061" t="s">
        <v>6694</v>
      </c>
      <c r="F4685" s="1061" t="s">
        <v>4937</v>
      </c>
      <c r="G4685" s="1061" t="s">
        <v>1739</v>
      </c>
      <c r="H4685" s="1061" t="s">
        <v>129</v>
      </c>
      <c r="I4685" s="1061" t="s">
        <v>21</v>
      </c>
      <c r="J4685" s="1061" t="s">
        <v>7975</v>
      </c>
      <c r="K4685" s="1061" t="s">
        <v>14849</v>
      </c>
      <c r="L4685" s="1061">
        <v>12.8</v>
      </c>
      <c r="M4685" s="1061">
        <v>12.8</v>
      </c>
      <c r="N4685" s="1061">
        <v>12.8</v>
      </c>
      <c r="O4685" s="1061">
        <v>12.8</v>
      </c>
      <c r="P4685" s="1061">
        <v>12.8</v>
      </c>
      <c r="Q4685" s="1061">
        <v>12.8</v>
      </c>
      <c r="R4685" s="1061">
        <v>12.8</v>
      </c>
      <c r="S4685" s="1061">
        <v>12.8</v>
      </c>
      <c r="T4685" s="1061">
        <v>12.8</v>
      </c>
      <c r="U4685" s="1061">
        <v>12.8</v>
      </c>
      <c r="V4685" s="1061">
        <v>12.8</v>
      </c>
      <c r="W4685" s="1061">
        <v>12.8</v>
      </c>
    </row>
    <row r="4686" spans="1:23">
      <c r="A4686" s="908"/>
      <c r="B4686" s="1061" t="s">
        <v>234</v>
      </c>
      <c r="C4686" s="1061" t="s">
        <v>235</v>
      </c>
      <c r="D4686" s="1061" t="s">
        <v>4936</v>
      </c>
      <c r="E4686" s="1061" t="s">
        <v>6695</v>
      </c>
      <c r="F4686" s="1061" t="s">
        <v>4938</v>
      </c>
      <c r="G4686" s="1061" t="s">
        <v>1739</v>
      </c>
      <c r="H4686" s="1061" t="s">
        <v>129</v>
      </c>
      <c r="I4686" s="1061" t="s">
        <v>21</v>
      </c>
      <c r="J4686" s="1061" t="s">
        <v>7975</v>
      </c>
      <c r="K4686" s="1061" t="s">
        <v>14849</v>
      </c>
      <c r="L4686" s="1061">
        <v>18.600000000000001</v>
      </c>
      <c r="M4686" s="1061">
        <v>18.600000000000001</v>
      </c>
      <c r="N4686" s="1061">
        <v>18.600000000000001</v>
      </c>
      <c r="O4686" s="1061">
        <v>18.600000000000001</v>
      </c>
      <c r="P4686" s="1061">
        <v>18.600000000000001</v>
      </c>
      <c r="Q4686" s="1061">
        <v>18.600000000000001</v>
      </c>
      <c r="R4686" s="1061">
        <v>18.600000000000001</v>
      </c>
      <c r="S4686" s="1061">
        <v>18.600000000000001</v>
      </c>
      <c r="T4686" s="1061">
        <v>18.600000000000001</v>
      </c>
      <c r="U4686" s="1061">
        <v>18.600000000000001</v>
      </c>
      <c r="V4686" s="1061">
        <v>18.600000000000001</v>
      </c>
      <c r="W4686" s="1061">
        <v>18.600000000000001</v>
      </c>
    </row>
    <row r="4687" spans="1:23">
      <c r="A4687" s="908"/>
      <c r="B4687" s="1061" t="s">
        <v>234</v>
      </c>
      <c r="C4687" s="1061" t="s">
        <v>235</v>
      </c>
      <c r="D4687" s="1061" t="s">
        <v>4936</v>
      </c>
      <c r="E4687" s="1061" t="s">
        <v>14408</v>
      </c>
      <c r="F4687" s="1061" t="s">
        <v>4937</v>
      </c>
      <c r="G4687" s="1061" t="s">
        <v>1739</v>
      </c>
      <c r="H4687" s="1061" t="s">
        <v>129</v>
      </c>
      <c r="I4687" s="1061" t="s">
        <v>21</v>
      </c>
      <c r="J4687" s="1061" t="s">
        <v>7975</v>
      </c>
      <c r="K4687" s="1061" t="s">
        <v>14849</v>
      </c>
      <c r="L4687" s="1061">
        <v>13.44</v>
      </c>
      <c r="M4687" s="1061">
        <v>13.44</v>
      </c>
      <c r="N4687" s="1061">
        <v>13.44</v>
      </c>
      <c r="O4687" s="1061">
        <v>13.44</v>
      </c>
      <c r="P4687" s="1061">
        <v>13.44</v>
      </c>
      <c r="Q4687" s="1061">
        <v>13.44</v>
      </c>
      <c r="R4687" s="1061">
        <v>13.44</v>
      </c>
      <c r="S4687" s="1061">
        <v>13.44</v>
      </c>
      <c r="T4687" s="1061">
        <v>13.44</v>
      </c>
      <c r="U4687" s="1061">
        <v>13.44</v>
      </c>
      <c r="V4687" s="1061">
        <v>13.44</v>
      </c>
      <c r="W4687" s="1061">
        <v>13.44</v>
      </c>
    </row>
    <row r="4688" spans="1:23">
      <c r="A4688" s="908"/>
      <c r="B4688" s="1061" t="s">
        <v>234</v>
      </c>
      <c r="C4688" s="1061" t="s">
        <v>235</v>
      </c>
      <c r="D4688" s="1061" t="s">
        <v>4936</v>
      </c>
      <c r="E4688" s="1061" t="s">
        <v>14232</v>
      </c>
      <c r="F4688" s="1061" t="s">
        <v>4938</v>
      </c>
      <c r="G4688" s="1061" t="s">
        <v>1739</v>
      </c>
      <c r="H4688" s="1061" t="s">
        <v>129</v>
      </c>
      <c r="I4688" s="1061" t="s">
        <v>21</v>
      </c>
      <c r="J4688" s="1061" t="s">
        <v>7975</v>
      </c>
      <c r="K4688" s="1061" t="s">
        <v>14849</v>
      </c>
      <c r="L4688" s="1061">
        <v>19.53</v>
      </c>
      <c r="M4688" s="1061">
        <v>19.53</v>
      </c>
      <c r="N4688" s="1061">
        <v>19.53</v>
      </c>
      <c r="O4688" s="1061">
        <v>19.53</v>
      </c>
      <c r="P4688" s="1061">
        <v>19.53</v>
      </c>
      <c r="Q4688" s="1061">
        <v>19.53</v>
      </c>
      <c r="R4688" s="1061">
        <v>19.53</v>
      </c>
      <c r="S4688" s="1061">
        <v>19.53</v>
      </c>
      <c r="T4688" s="1061">
        <v>19.53</v>
      </c>
      <c r="U4688" s="1061">
        <v>19.53</v>
      </c>
      <c r="V4688" s="1061">
        <v>19.53</v>
      </c>
      <c r="W4688" s="1061">
        <v>19.53</v>
      </c>
    </row>
    <row r="4689" spans="1:23">
      <c r="A4689" s="908"/>
      <c r="B4689" s="1061" t="s">
        <v>234</v>
      </c>
      <c r="C4689" s="1061" t="s">
        <v>235</v>
      </c>
      <c r="D4689" s="1061" t="s">
        <v>4970</v>
      </c>
      <c r="E4689" s="1061" t="s">
        <v>14233</v>
      </c>
      <c r="F4689" s="1061" t="s">
        <v>14234</v>
      </c>
      <c r="G4689" s="1061" t="s">
        <v>1739</v>
      </c>
      <c r="H4689" s="1061" t="s">
        <v>129</v>
      </c>
      <c r="I4689" s="1061" t="s">
        <v>21</v>
      </c>
      <c r="J4689" s="1061" t="s">
        <v>7975</v>
      </c>
      <c r="K4689" s="1061" t="s">
        <v>14849</v>
      </c>
      <c r="L4689" s="1061">
        <v>11.9</v>
      </c>
      <c r="M4689" s="1061">
        <v>11.9</v>
      </c>
      <c r="N4689" s="1061">
        <v>11.9</v>
      </c>
      <c r="O4689" s="1061">
        <v>11.9</v>
      </c>
      <c r="P4689" s="1061">
        <v>11.9</v>
      </c>
      <c r="Q4689" s="1061">
        <v>11.9</v>
      </c>
      <c r="R4689" s="1061">
        <v>11.9</v>
      </c>
      <c r="S4689" s="1061">
        <v>11.9</v>
      </c>
      <c r="T4689" s="1061">
        <v>11.9</v>
      </c>
      <c r="U4689" s="1061">
        <v>11.9</v>
      </c>
      <c r="V4689" s="1061">
        <v>11.9</v>
      </c>
      <c r="W4689" s="1061">
        <v>11.9</v>
      </c>
    </row>
    <row r="4690" spans="1:23">
      <c r="A4690" s="908"/>
      <c r="B4690" s="1061" t="s">
        <v>234</v>
      </c>
      <c r="C4690" s="1061" t="s">
        <v>235</v>
      </c>
      <c r="D4690" s="1061" t="s">
        <v>4936</v>
      </c>
      <c r="E4690" s="1061" t="s">
        <v>6696</v>
      </c>
      <c r="F4690" s="1061" t="s">
        <v>4939</v>
      </c>
      <c r="G4690" s="1061" t="s">
        <v>1739</v>
      </c>
      <c r="H4690" s="1061" t="s">
        <v>129</v>
      </c>
      <c r="I4690" s="1061" t="s">
        <v>21</v>
      </c>
      <c r="J4690" s="1061" t="s">
        <v>7975</v>
      </c>
      <c r="K4690" s="1061" t="s">
        <v>14849</v>
      </c>
      <c r="L4690" s="1061">
        <v>23</v>
      </c>
      <c r="M4690" s="1061">
        <v>23</v>
      </c>
      <c r="N4690" s="1061">
        <v>23</v>
      </c>
      <c r="O4690" s="1061">
        <v>23</v>
      </c>
      <c r="P4690" s="1061">
        <v>23</v>
      </c>
      <c r="Q4690" s="1061">
        <v>23</v>
      </c>
      <c r="R4690" s="1061">
        <v>23</v>
      </c>
      <c r="S4690" s="1061">
        <v>23</v>
      </c>
      <c r="T4690" s="1061">
        <v>23</v>
      </c>
      <c r="U4690" s="1061">
        <v>23</v>
      </c>
      <c r="V4690" s="1061">
        <v>23</v>
      </c>
      <c r="W4690" s="1061">
        <v>23</v>
      </c>
    </row>
    <row r="4691" spans="1:23">
      <c r="A4691" s="908"/>
      <c r="B4691" s="1061" t="s">
        <v>234</v>
      </c>
      <c r="C4691" s="1061" t="s">
        <v>235</v>
      </c>
      <c r="D4691" s="1061" t="s">
        <v>4936</v>
      </c>
      <c r="E4691" s="1061" t="s">
        <v>6697</v>
      </c>
      <c r="F4691" s="1061" t="s">
        <v>4937</v>
      </c>
      <c r="G4691" s="1061" t="s">
        <v>1739</v>
      </c>
      <c r="H4691" s="1061" t="s">
        <v>129</v>
      </c>
      <c r="I4691" s="1061" t="s">
        <v>21</v>
      </c>
      <c r="J4691" s="1061" t="s">
        <v>7975</v>
      </c>
      <c r="K4691" s="1061" t="s">
        <v>14849</v>
      </c>
      <c r="L4691" s="1061">
        <v>16.43</v>
      </c>
      <c r="M4691" s="1061">
        <v>16.43</v>
      </c>
      <c r="N4691" s="1061">
        <v>16.43</v>
      </c>
      <c r="O4691" s="1061">
        <v>16.43</v>
      </c>
      <c r="P4691" s="1061">
        <v>16.43</v>
      </c>
      <c r="Q4691" s="1061">
        <v>16.43</v>
      </c>
      <c r="R4691" s="1061">
        <v>16.43</v>
      </c>
      <c r="S4691" s="1061">
        <v>16.43</v>
      </c>
      <c r="T4691" s="1061">
        <v>16.43</v>
      </c>
      <c r="U4691" s="1061">
        <v>16.43</v>
      </c>
      <c r="V4691" s="1061">
        <v>16.43</v>
      </c>
      <c r="W4691" s="1061">
        <v>16.43</v>
      </c>
    </row>
    <row r="4692" spans="1:23">
      <c r="A4692" s="908"/>
      <c r="B4692" s="1061" t="s">
        <v>234</v>
      </c>
      <c r="C4692" s="1061" t="s">
        <v>235</v>
      </c>
      <c r="D4692" s="1061" t="s">
        <v>4936</v>
      </c>
      <c r="E4692" s="1061" t="s">
        <v>6698</v>
      </c>
      <c r="F4692" s="1061" t="s">
        <v>4938</v>
      </c>
      <c r="G4692" s="1061" t="s">
        <v>1739</v>
      </c>
      <c r="H4692" s="1061" t="s">
        <v>129</v>
      </c>
      <c r="I4692" s="1061" t="s">
        <v>21</v>
      </c>
      <c r="J4692" s="1061" t="s">
        <v>7975</v>
      </c>
      <c r="K4692" s="1061" t="s">
        <v>14849</v>
      </c>
      <c r="L4692" s="1061">
        <v>29.85</v>
      </c>
      <c r="M4692" s="1061">
        <v>29.85</v>
      </c>
      <c r="N4692" s="1061">
        <v>29.85</v>
      </c>
      <c r="O4692" s="1061">
        <v>29.85</v>
      </c>
      <c r="P4692" s="1061">
        <v>29.85</v>
      </c>
      <c r="Q4692" s="1061">
        <v>29.85</v>
      </c>
      <c r="R4692" s="1061">
        <v>29.85</v>
      </c>
      <c r="S4692" s="1061">
        <v>29.85</v>
      </c>
      <c r="T4692" s="1061">
        <v>29.85</v>
      </c>
      <c r="U4692" s="1061">
        <v>29.85</v>
      </c>
      <c r="V4692" s="1061">
        <v>29.85</v>
      </c>
      <c r="W4692" s="1061">
        <v>29.85</v>
      </c>
    </row>
    <row r="4693" spans="1:23">
      <c r="A4693" s="908"/>
      <c r="B4693" s="1061" t="s">
        <v>234</v>
      </c>
      <c r="C4693" s="1061" t="s">
        <v>235</v>
      </c>
      <c r="D4693" s="1061" t="s">
        <v>4604</v>
      </c>
      <c r="E4693" s="1061" t="s">
        <v>6167</v>
      </c>
      <c r="F4693" s="1061" t="s">
        <v>6110</v>
      </c>
      <c r="G4693" s="1061" t="s">
        <v>1739</v>
      </c>
      <c r="H4693" s="1061" t="s">
        <v>129</v>
      </c>
      <c r="I4693" s="1061" t="s">
        <v>21</v>
      </c>
      <c r="J4693" s="1061" t="s">
        <v>7975</v>
      </c>
      <c r="K4693" s="1061" t="s">
        <v>14849</v>
      </c>
      <c r="L4693" s="1061">
        <v>83.34</v>
      </c>
      <c r="M4693" s="1061">
        <v>83.34</v>
      </c>
      <c r="N4693" s="1061">
        <v>83.34</v>
      </c>
      <c r="O4693" s="1061">
        <v>83.34</v>
      </c>
      <c r="P4693" s="1061">
        <v>83.34</v>
      </c>
      <c r="Q4693" s="1061">
        <v>83.34</v>
      </c>
      <c r="R4693" s="1061">
        <v>83.34</v>
      </c>
      <c r="S4693" s="1061">
        <v>83.34</v>
      </c>
      <c r="T4693" s="1061">
        <v>83.34</v>
      </c>
      <c r="U4693" s="1061">
        <v>83.34</v>
      </c>
      <c r="V4693" s="1061">
        <v>83.34</v>
      </c>
      <c r="W4693" s="1061">
        <v>83.34</v>
      </c>
    </row>
    <row r="4694" spans="1:23">
      <c r="A4694" s="908"/>
      <c r="B4694" s="1061" t="s">
        <v>234</v>
      </c>
      <c r="C4694" s="1061" t="s">
        <v>235</v>
      </c>
      <c r="D4694" s="1061" t="s">
        <v>4632</v>
      </c>
      <c r="E4694" s="1061" t="s">
        <v>6168</v>
      </c>
      <c r="F4694" s="1061" t="s">
        <v>6095</v>
      </c>
      <c r="G4694" s="1061" t="s">
        <v>1739</v>
      </c>
      <c r="H4694" s="1061" t="s">
        <v>129</v>
      </c>
      <c r="I4694" s="1061" t="s">
        <v>21</v>
      </c>
      <c r="J4694" s="1061" t="s">
        <v>7975</v>
      </c>
      <c r="K4694" s="1061" t="s">
        <v>14849</v>
      </c>
      <c r="L4694" s="1061">
        <v>41.4</v>
      </c>
      <c r="M4694" s="1061">
        <v>41.4</v>
      </c>
      <c r="N4694" s="1061">
        <v>41.4</v>
      </c>
      <c r="O4694" s="1061">
        <v>41.4</v>
      </c>
      <c r="P4694" s="1061">
        <v>41.4</v>
      </c>
      <c r="Q4694" s="1061">
        <v>41.4</v>
      </c>
      <c r="R4694" s="1061">
        <v>41.4</v>
      </c>
      <c r="S4694" s="1061">
        <v>41.4</v>
      </c>
      <c r="T4694" s="1061">
        <v>41.4</v>
      </c>
      <c r="U4694" s="1061">
        <v>41.4</v>
      </c>
      <c r="V4694" s="1061">
        <v>41.4</v>
      </c>
      <c r="W4694" s="1061">
        <v>41.4</v>
      </c>
    </row>
    <row r="4695" spans="1:23">
      <c r="A4695" s="908"/>
      <c r="B4695" s="1061" t="s">
        <v>234</v>
      </c>
      <c r="C4695" s="1061" t="s">
        <v>235</v>
      </c>
      <c r="D4695" s="1061" t="s">
        <v>4970</v>
      </c>
      <c r="E4695" s="1061" t="s">
        <v>6941</v>
      </c>
      <c r="F4695" s="1061" t="s">
        <v>5117</v>
      </c>
      <c r="G4695" s="1061" t="s">
        <v>1739</v>
      </c>
      <c r="H4695" s="1061" t="s">
        <v>129</v>
      </c>
      <c r="I4695" s="1061" t="s">
        <v>21</v>
      </c>
      <c r="J4695" s="1061" t="s">
        <v>7975</v>
      </c>
      <c r="K4695" s="1061" t="s">
        <v>14849</v>
      </c>
      <c r="L4695" s="1061">
        <v>90.4</v>
      </c>
      <c r="M4695" s="1061">
        <v>90.4</v>
      </c>
      <c r="N4695" s="1061">
        <v>90.4</v>
      </c>
      <c r="O4695" s="1061">
        <v>90.4</v>
      </c>
      <c r="P4695" s="1061">
        <v>90.4</v>
      </c>
      <c r="Q4695" s="1061">
        <v>90.4</v>
      </c>
      <c r="R4695" s="1061">
        <v>90.4</v>
      </c>
      <c r="S4695" s="1061">
        <v>90.4</v>
      </c>
      <c r="T4695" s="1061">
        <v>90.4</v>
      </c>
      <c r="U4695" s="1061">
        <v>90.4</v>
      </c>
      <c r="V4695" s="1061">
        <v>90.4</v>
      </c>
      <c r="W4695" s="1061">
        <v>90.4</v>
      </c>
    </row>
    <row r="4696" spans="1:23">
      <c r="A4696" s="908"/>
      <c r="B4696" s="1061" t="s">
        <v>234</v>
      </c>
      <c r="C4696" s="1061" t="s">
        <v>235</v>
      </c>
      <c r="D4696" s="1061" t="s">
        <v>4936</v>
      </c>
      <c r="E4696" s="1061" t="s">
        <v>6699</v>
      </c>
      <c r="F4696" s="1061" t="s">
        <v>4939</v>
      </c>
      <c r="G4696" s="1061" t="s">
        <v>1739</v>
      </c>
      <c r="H4696" s="1061" t="s">
        <v>129</v>
      </c>
      <c r="I4696" s="1061" t="s">
        <v>21</v>
      </c>
      <c r="J4696" s="1061" t="s">
        <v>7975</v>
      </c>
      <c r="K4696" s="1061" t="s">
        <v>14849</v>
      </c>
      <c r="L4696" s="1061">
        <v>23</v>
      </c>
      <c r="M4696" s="1061">
        <v>23</v>
      </c>
      <c r="N4696" s="1061">
        <v>23</v>
      </c>
      <c r="O4696" s="1061">
        <v>23</v>
      </c>
      <c r="P4696" s="1061">
        <v>23</v>
      </c>
      <c r="Q4696" s="1061">
        <v>23</v>
      </c>
      <c r="R4696" s="1061">
        <v>23</v>
      </c>
      <c r="S4696" s="1061">
        <v>23</v>
      </c>
      <c r="T4696" s="1061">
        <v>23</v>
      </c>
      <c r="U4696" s="1061">
        <v>23</v>
      </c>
      <c r="V4696" s="1061">
        <v>23</v>
      </c>
      <c r="W4696" s="1061">
        <v>23</v>
      </c>
    </row>
    <row r="4697" spans="1:23">
      <c r="A4697" s="908"/>
      <c r="B4697" s="1061" t="s">
        <v>234</v>
      </c>
      <c r="C4697" s="1061" t="s">
        <v>235</v>
      </c>
      <c r="D4697" s="1061" t="s">
        <v>4936</v>
      </c>
      <c r="E4697" s="1061" t="s">
        <v>6700</v>
      </c>
      <c r="F4697" s="1061" t="s">
        <v>4937</v>
      </c>
      <c r="G4697" s="1061" t="s">
        <v>1739</v>
      </c>
      <c r="H4697" s="1061" t="s">
        <v>129</v>
      </c>
      <c r="I4697" s="1061" t="s">
        <v>21</v>
      </c>
      <c r="J4697" s="1061" t="s">
        <v>7975</v>
      </c>
      <c r="K4697" s="1061" t="s">
        <v>14849</v>
      </c>
      <c r="L4697" s="1061">
        <v>20.2</v>
      </c>
      <c r="M4697" s="1061">
        <v>20.2</v>
      </c>
      <c r="N4697" s="1061">
        <v>20.2</v>
      </c>
      <c r="O4697" s="1061">
        <v>20.2</v>
      </c>
      <c r="P4697" s="1061">
        <v>20.2</v>
      </c>
      <c r="Q4697" s="1061">
        <v>20.2</v>
      </c>
      <c r="R4697" s="1061">
        <v>20.2</v>
      </c>
      <c r="S4697" s="1061">
        <v>20.2</v>
      </c>
      <c r="T4697" s="1061">
        <v>20.2</v>
      </c>
      <c r="U4697" s="1061">
        <v>20.2</v>
      </c>
      <c r="V4697" s="1061">
        <v>20.2</v>
      </c>
      <c r="W4697" s="1061">
        <v>20.2</v>
      </c>
    </row>
    <row r="4698" spans="1:23">
      <c r="A4698" s="908"/>
      <c r="B4698" s="1061" t="s">
        <v>234</v>
      </c>
      <c r="C4698" s="1061" t="s">
        <v>235</v>
      </c>
      <c r="D4698" s="1061" t="s">
        <v>4936</v>
      </c>
      <c r="E4698" s="1061" t="s">
        <v>6701</v>
      </c>
      <c r="F4698" s="1061" t="s">
        <v>4938</v>
      </c>
      <c r="G4698" s="1061" t="s">
        <v>1739</v>
      </c>
      <c r="H4698" s="1061" t="s">
        <v>129</v>
      </c>
      <c r="I4698" s="1061" t="s">
        <v>21</v>
      </c>
      <c r="J4698" s="1061" t="s">
        <v>7975</v>
      </c>
      <c r="K4698" s="1061" t="s">
        <v>14849</v>
      </c>
      <c r="L4698" s="1061">
        <v>17.66</v>
      </c>
      <c r="M4698" s="1061">
        <v>17.66</v>
      </c>
      <c r="N4698" s="1061">
        <v>17.66</v>
      </c>
      <c r="O4698" s="1061">
        <v>17.66</v>
      </c>
      <c r="P4698" s="1061">
        <v>17.66</v>
      </c>
      <c r="Q4698" s="1061">
        <v>17.66</v>
      </c>
      <c r="R4698" s="1061">
        <v>17.66</v>
      </c>
      <c r="S4698" s="1061">
        <v>17.66</v>
      </c>
      <c r="T4698" s="1061">
        <v>17.66</v>
      </c>
      <c r="U4698" s="1061">
        <v>17.66</v>
      </c>
      <c r="V4698" s="1061">
        <v>17.66</v>
      </c>
      <c r="W4698" s="1061">
        <v>17.66</v>
      </c>
    </row>
    <row r="4699" spans="1:23">
      <c r="A4699" s="908"/>
      <c r="B4699" s="1061" t="s">
        <v>234</v>
      </c>
      <c r="C4699" s="1061" t="s">
        <v>235</v>
      </c>
      <c r="D4699" s="1061" t="s">
        <v>4936</v>
      </c>
      <c r="E4699" s="1061" t="s">
        <v>6702</v>
      </c>
      <c r="F4699" s="1061" t="s">
        <v>4939</v>
      </c>
      <c r="G4699" s="1061" t="s">
        <v>1739</v>
      </c>
      <c r="H4699" s="1061" t="s">
        <v>129</v>
      </c>
      <c r="I4699" s="1061" t="s">
        <v>21</v>
      </c>
      <c r="J4699" s="1061" t="s">
        <v>7975</v>
      </c>
      <c r="K4699" s="1061" t="s">
        <v>14849</v>
      </c>
      <c r="L4699" s="1061">
        <v>23</v>
      </c>
      <c r="M4699" s="1061">
        <v>23</v>
      </c>
      <c r="N4699" s="1061">
        <v>23</v>
      </c>
      <c r="O4699" s="1061">
        <v>23</v>
      </c>
      <c r="P4699" s="1061">
        <v>23</v>
      </c>
      <c r="Q4699" s="1061">
        <v>23</v>
      </c>
      <c r="R4699" s="1061">
        <v>23</v>
      </c>
      <c r="S4699" s="1061">
        <v>23</v>
      </c>
      <c r="T4699" s="1061">
        <v>23</v>
      </c>
      <c r="U4699" s="1061">
        <v>23</v>
      </c>
      <c r="V4699" s="1061">
        <v>23</v>
      </c>
      <c r="W4699" s="1061">
        <v>23</v>
      </c>
    </row>
    <row r="4700" spans="1:23">
      <c r="A4700" s="908"/>
      <c r="B4700" s="1061" t="s">
        <v>234</v>
      </c>
      <c r="C4700" s="1061" t="s">
        <v>235</v>
      </c>
      <c r="D4700" s="1061" t="s">
        <v>4936</v>
      </c>
      <c r="E4700" s="1061" t="s">
        <v>8786</v>
      </c>
      <c r="F4700" s="1061" t="s">
        <v>4937</v>
      </c>
      <c r="G4700" s="1061" t="s">
        <v>1739</v>
      </c>
      <c r="H4700" s="1061" t="s">
        <v>129</v>
      </c>
      <c r="I4700" s="1061" t="s">
        <v>21</v>
      </c>
      <c r="J4700" s="1061" t="s">
        <v>7975</v>
      </c>
      <c r="K4700" s="1061" t="s">
        <v>14849</v>
      </c>
      <c r="L4700" s="1061">
        <v>26.91</v>
      </c>
      <c r="M4700" s="1061">
        <v>26.91</v>
      </c>
      <c r="N4700" s="1061">
        <v>26.91</v>
      </c>
      <c r="O4700" s="1061">
        <v>26.91</v>
      </c>
      <c r="P4700" s="1061">
        <v>26.91</v>
      </c>
      <c r="Q4700" s="1061">
        <v>26.91</v>
      </c>
      <c r="R4700" s="1061">
        <v>26.91</v>
      </c>
      <c r="S4700" s="1061">
        <v>26.91</v>
      </c>
      <c r="T4700" s="1061">
        <v>26.91</v>
      </c>
      <c r="U4700" s="1061">
        <v>26.91</v>
      </c>
      <c r="V4700" s="1061">
        <v>26.91</v>
      </c>
      <c r="W4700" s="1061">
        <v>26.91</v>
      </c>
    </row>
    <row r="4701" spans="1:23">
      <c r="A4701" s="908"/>
      <c r="B4701" s="1061" t="s">
        <v>234</v>
      </c>
      <c r="C4701" s="1061" t="s">
        <v>235</v>
      </c>
      <c r="D4701" s="1061" t="s">
        <v>4936</v>
      </c>
      <c r="E4701" s="1061" t="s">
        <v>6703</v>
      </c>
      <c r="F4701" s="1061" t="s">
        <v>4938</v>
      </c>
      <c r="G4701" s="1061" t="s">
        <v>1739</v>
      </c>
      <c r="H4701" s="1061" t="s">
        <v>129</v>
      </c>
      <c r="I4701" s="1061" t="s">
        <v>21</v>
      </c>
      <c r="J4701" s="1061" t="s">
        <v>7975</v>
      </c>
      <c r="K4701" s="1061" t="s">
        <v>14849</v>
      </c>
      <c r="L4701" s="1061">
        <v>18.600000000000001</v>
      </c>
      <c r="M4701" s="1061">
        <v>18.600000000000001</v>
      </c>
      <c r="N4701" s="1061">
        <v>18.600000000000001</v>
      </c>
      <c r="O4701" s="1061">
        <v>18.600000000000001</v>
      </c>
      <c r="P4701" s="1061">
        <v>18.600000000000001</v>
      </c>
      <c r="Q4701" s="1061">
        <v>18.600000000000001</v>
      </c>
      <c r="R4701" s="1061">
        <v>18.600000000000001</v>
      </c>
      <c r="S4701" s="1061">
        <v>18.600000000000001</v>
      </c>
      <c r="T4701" s="1061">
        <v>18.600000000000001</v>
      </c>
      <c r="U4701" s="1061">
        <v>18.600000000000001</v>
      </c>
      <c r="V4701" s="1061">
        <v>18.600000000000001</v>
      </c>
      <c r="W4701" s="1061">
        <v>18.600000000000001</v>
      </c>
    </row>
    <row r="4702" spans="1:23">
      <c r="A4702" s="908"/>
      <c r="B4702" s="1061" t="s">
        <v>234</v>
      </c>
      <c r="C4702" s="1061" t="s">
        <v>235</v>
      </c>
      <c r="D4702" s="1061" t="s">
        <v>4970</v>
      </c>
      <c r="E4702" s="1061" t="s">
        <v>9683</v>
      </c>
      <c r="F4702" s="1061" t="s">
        <v>5121</v>
      </c>
      <c r="G4702" s="1061" t="s">
        <v>1739</v>
      </c>
      <c r="H4702" s="1061" t="s">
        <v>129</v>
      </c>
      <c r="I4702" s="1061" t="s">
        <v>21</v>
      </c>
      <c r="J4702" s="1061" t="s">
        <v>7975</v>
      </c>
      <c r="K4702" s="1061" t="s">
        <v>14849</v>
      </c>
      <c r="L4702" s="1061">
        <v>97.71</v>
      </c>
      <c r="M4702" s="1061">
        <v>97.71</v>
      </c>
      <c r="N4702" s="1061">
        <v>97.71</v>
      </c>
      <c r="O4702" s="1061">
        <v>97.71</v>
      </c>
      <c r="P4702" s="1061">
        <v>97.71</v>
      </c>
      <c r="Q4702" s="1061">
        <v>97.71</v>
      </c>
      <c r="R4702" s="1061">
        <v>97.71</v>
      </c>
      <c r="S4702" s="1061">
        <v>97.71</v>
      </c>
      <c r="T4702" s="1061">
        <v>97.71</v>
      </c>
      <c r="U4702" s="1061">
        <v>97.71</v>
      </c>
      <c r="V4702" s="1061">
        <v>97.71</v>
      </c>
      <c r="W4702" s="1061">
        <v>97.71</v>
      </c>
    </row>
    <row r="4703" spans="1:23">
      <c r="A4703" s="908"/>
      <c r="B4703" s="1061" t="s">
        <v>234</v>
      </c>
      <c r="C4703" s="1061" t="s">
        <v>235</v>
      </c>
      <c r="D4703" s="1061" t="s">
        <v>4936</v>
      </c>
      <c r="E4703" s="1061" t="s">
        <v>6762</v>
      </c>
      <c r="F4703" s="1061" t="s">
        <v>4939</v>
      </c>
      <c r="G4703" s="1061" t="s">
        <v>1739</v>
      </c>
      <c r="H4703" s="1061" t="s">
        <v>129</v>
      </c>
      <c r="I4703" s="1061" t="s">
        <v>21</v>
      </c>
      <c r="J4703" s="1061" t="s">
        <v>7975</v>
      </c>
      <c r="K4703" s="1061" t="s">
        <v>14849</v>
      </c>
      <c r="L4703" s="1061">
        <v>185.89</v>
      </c>
      <c r="M4703" s="1061">
        <v>185.89</v>
      </c>
      <c r="N4703" s="1061">
        <v>185.89</v>
      </c>
      <c r="O4703" s="1061">
        <v>185.89</v>
      </c>
      <c r="P4703" s="1061">
        <v>185.89</v>
      </c>
      <c r="Q4703" s="1061">
        <v>185.89</v>
      </c>
      <c r="R4703" s="1061">
        <v>185.89</v>
      </c>
      <c r="S4703" s="1061">
        <v>185.89</v>
      </c>
      <c r="T4703" s="1061">
        <v>185.89</v>
      </c>
      <c r="U4703" s="1061">
        <v>185.89</v>
      </c>
      <c r="V4703" s="1061">
        <v>185.89</v>
      </c>
      <c r="W4703" s="1061">
        <v>185.89</v>
      </c>
    </row>
    <row r="4704" spans="1:23">
      <c r="A4704" s="908"/>
      <c r="B4704" s="1061" t="s">
        <v>234</v>
      </c>
      <c r="C4704" s="1061" t="s">
        <v>235</v>
      </c>
      <c r="D4704" s="1061" t="s">
        <v>4936</v>
      </c>
      <c r="E4704" s="1061" t="s">
        <v>6763</v>
      </c>
      <c r="F4704" s="1061" t="s">
        <v>4937</v>
      </c>
      <c r="G4704" s="1061" t="s">
        <v>1739</v>
      </c>
      <c r="H4704" s="1061" t="s">
        <v>129</v>
      </c>
      <c r="I4704" s="1061" t="s">
        <v>21</v>
      </c>
      <c r="J4704" s="1061" t="s">
        <v>7975</v>
      </c>
      <c r="K4704" s="1061" t="s">
        <v>14849</v>
      </c>
      <c r="L4704" s="1061">
        <v>36.36</v>
      </c>
      <c r="M4704" s="1061">
        <v>36.36</v>
      </c>
      <c r="N4704" s="1061">
        <v>36.36</v>
      </c>
      <c r="O4704" s="1061">
        <v>36.36</v>
      </c>
      <c r="P4704" s="1061">
        <v>36.36</v>
      </c>
      <c r="Q4704" s="1061">
        <v>36.36</v>
      </c>
      <c r="R4704" s="1061">
        <v>36.36</v>
      </c>
      <c r="S4704" s="1061">
        <v>36.36</v>
      </c>
      <c r="T4704" s="1061">
        <v>36.36</v>
      </c>
      <c r="U4704" s="1061">
        <v>36.36</v>
      </c>
      <c r="V4704" s="1061">
        <v>36.36</v>
      </c>
      <c r="W4704" s="1061">
        <v>36.36</v>
      </c>
    </row>
    <row r="4705" spans="1:23">
      <c r="A4705" s="908"/>
      <c r="B4705" s="1061" t="s">
        <v>234</v>
      </c>
      <c r="C4705" s="1061" t="s">
        <v>235</v>
      </c>
      <c r="D4705" s="1061" t="s">
        <v>239</v>
      </c>
      <c r="E4705" s="1061" t="s">
        <v>6169</v>
      </c>
      <c r="F4705" s="1061" t="s">
        <v>10206</v>
      </c>
      <c r="G4705" s="1061" t="s">
        <v>1739</v>
      </c>
      <c r="H4705" s="1061" t="s">
        <v>129</v>
      </c>
      <c r="I4705" s="1061" t="s">
        <v>21</v>
      </c>
      <c r="J4705" s="1061" t="s">
        <v>7975</v>
      </c>
      <c r="K4705" s="1061" t="s">
        <v>14849</v>
      </c>
      <c r="L4705" s="1061">
        <v>47.45</v>
      </c>
      <c r="M4705" s="1061">
        <v>47.45</v>
      </c>
      <c r="N4705" s="1061">
        <v>47.45</v>
      </c>
      <c r="O4705" s="1061">
        <v>47.45</v>
      </c>
      <c r="P4705" s="1061">
        <v>47.45</v>
      </c>
      <c r="Q4705" s="1061">
        <v>47.45</v>
      </c>
      <c r="R4705" s="1061">
        <v>47.45</v>
      </c>
      <c r="S4705" s="1061">
        <v>47.45</v>
      </c>
      <c r="T4705" s="1061">
        <v>47.45</v>
      </c>
      <c r="U4705" s="1061">
        <v>47.45</v>
      </c>
      <c r="V4705" s="1061">
        <v>47.45</v>
      </c>
      <c r="W4705" s="1061">
        <v>47.45</v>
      </c>
    </row>
    <row r="4706" spans="1:23">
      <c r="A4706" s="908"/>
      <c r="B4706" s="1061" t="s">
        <v>234</v>
      </c>
      <c r="C4706" s="1061" t="s">
        <v>235</v>
      </c>
      <c r="D4706" s="1061" t="s">
        <v>239</v>
      </c>
      <c r="E4706" s="1061" t="s">
        <v>6170</v>
      </c>
      <c r="F4706" s="1061" t="s">
        <v>5001</v>
      </c>
      <c r="G4706" s="1061" t="s">
        <v>1739</v>
      </c>
      <c r="H4706" s="1061" t="s">
        <v>129</v>
      </c>
      <c r="I4706" s="1061" t="s">
        <v>21</v>
      </c>
      <c r="J4706" s="1061" t="s">
        <v>7975</v>
      </c>
      <c r="K4706" s="1061" t="s">
        <v>14849</v>
      </c>
      <c r="L4706" s="1061">
        <v>32.83</v>
      </c>
      <c r="M4706" s="1061">
        <v>32.83</v>
      </c>
      <c r="N4706" s="1061">
        <v>32.83</v>
      </c>
      <c r="O4706" s="1061">
        <v>32.83</v>
      </c>
      <c r="P4706" s="1061">
        <v>32.83</v>
      </c>
      <c r="Q4706" s="1061">
        <v>32.83</v>
      </c>
      <c r="R4706" s="1061">
        <v>32.83</v>
      </c>
      <c r="S4706" s="1061">
        <v>32.83</v>
      </c>
      <c r="T4706" s="1061">
        <v>32.83</v>
      </c>
      <c r="U4706" s="1061">
        <v>32.83</v>
      </c>
      <c r="V4706" s="1061">
        <v>32.83</v>
      </c>
      <c r="W4706" s="1061">
        <v>32.83</v>
      </c>
    </row>
    <row r="4707" spans="1:23">
      <c r="A4707" s="908"/>
      <c r="B4707" s="1061" t="s">
        <v>234</v>
      </c>
      <c r="C4707" s="1061" t="s">
        <v>235</v>
      </c>
      <c r="D4707" s="1061" t="s">
        <v>4936</v>
      </c>
      <c r="E4707" s="1061" t="s">
        <v>6764</v>
      </c>
      <c r="F4707" s="1061" t="s">
        <v>4938</v>
      </c>
      <c r="G4707" s="1061" t="s">
        <v>1739</v>
      </c>
      <c r="H4707" s="1061" t="s">
        <v>129</v>
      </c>
      <c r="I4707" s="1061" t="s">
        <v>21</v>
      </c>
      <c r="J4707" s="1061" t="s">
        <v>7975</v>
      </c>
      <c r="K4707" s="1061" t="s">
        <v>14849</v>
      </c>
      <c r="L4707" s="1061">
        <v>39.72</v>
      </c>
      <c r="M4707" s="1061">
        <v>39.72</v>
      </c>
      <c r="N4707" s="1061">
        <v>39.72</v>
      </c>
      <c r="O4707" s="1061">
        <v>39.72</v>
      </c>
      <c r="P4707" s="1061">
        <v>39.72</v>
      </c>
      <c r="Q4707" s="1061">
        <v>39.72</v>
      </c>
      <c r="R4707" s="1061">
        <v>39.72</v>
      </c>
      <c r="S4707" s="1061">
        <v>39.72</v>
      </c>
      <c r="T4707" s="1061">
        <v>39.72</v>
      </c>
      <c r="U4707" s="1061">
        <v>39.72</v>
      </c>
      <c r="V4707" s="1061">
        <v>39.72</v>
      </c>
      <c r="W4707" s="1061">
        <v>39.72</v>
      </c>
    </row>
    <row r="4708" spans="1:23">
      <c r="A4708" s="908"/>
      <c r="B4708" s="1061" t="s">
        <v>234</v>
      </c>
      <c r="C4708" s="1061" t="s">
        <v>235</v>
      </c>
      <c r="D4708" s="1061" t="s">
        <v>4604</v>
      </c>
      <c r="E4708" s="1061" t="s">
        <v>6171</v>
      </c>
      <c r="F4708" s="1061" t="s">
        <v>4604</v>
      </c>
      <c r="G4708" s="1061" t="s">
        <v>1739</v>
      </c>
      <c r="H4708" s="1061" t="s">
        <v>129</v>
      </c>
      <c r="I4708" s="1061" t="s">
        <v>21</v>
      </c>
      <c r="J4708" s="1061" t="s">
        <v>7975</v>
      </c>
      <c r="K4708" s="1061" t="s">
        <v>14849</v>
      </c>
      <c r="L4708" s="1061">
        <v>197.03</v>
      </c>
      <c r="M4708" s="1061">
        <v>197.03</v>
      </c>
      <c r="N4708" s="1061">
        <v>197.03</v>
      </c>
      <c r="O4708" s="1061">
        <v>197.03</v>
      </c>
      <c r="P4708" s="1061">
        <v>197.03</v>
      </c>
      <c r="Q4708" s="1061">
        <v>197.03</v>
      </c>
      <c r="R4708" s="1061">
        <v>197.03</v>
      </c>
      <c r="S4708" s="1061">
        <v>197.03</v>
      </c>
      <c r="T4708" s="1061">
        <v>197.03</v>
      </c>
      <c r="U4708" s="1061">
        <v>197.03</v>
      </c>
      <c r="V4708" s="1061">
        <v>197.03</v>
      </c>
      <c r="W4708" s="1061">
        <v>197.03</v>
      </c>
    </row>
    <row r="4709" spans="1:23">
      <c r="A4709" s="908"/>
      <c r="B4709" s="1061" t="s">
        <v>234</v>
      </c>
      <c r="C4709" s="1061" t="s">
        <v>235</v>
      </c>
      <c r="D4709" s="1061" t="s">
        <v>4384</v>
      </c>
      <c r="E4709" s="1061" t="s">
        <v>14609</v>
      </c>
      <c r="F4709" s="1061" t="s">
        <v>5093</v>
      </c>
      <c r="G4709" s="1061" t="s">
        <v>1739</v>
      </c>
      <c r="H4709" s="1061" t="s">
        <v>129</v>
      </c>
      <c r="I4709" s="1061" t="s">
        <v>21</v>
      </c>
      <c r="J4709" s="1061" t="s">
        <v>7975</v>
      </c>
      <c r="K4709" s="1061" t="s">
        <v>14849</v>
      </c>
      <c r="L4709" s="1061">
        <v>25.87</v>
      </c>
      <c r="M4709" s="1061">
        <v>25.87</v>
      </c>
      <c r="N4709" s="1061">
        <v>25.87</v>
      </c>
      <c r="O4709" s="1061">
        <v>25.87</v>
      </c>
      <c r="P4709" s="1061">
        <v>25.87</v>
      </c>
      <c r="Q4709" s="1061">
        <v>25.87</v>
      </c>
      <c r="R4709" s="1061">
        <v>25.87</v>
      </c>
      <c r="S4709" s="1061">
        <v>25.87</v>
      </c>
      <c r="T4709" s="1061">
        <v>25.87</v>
      </c>
      <c r="U4709" s="1061">
        <v>25.87</v>
      </c>
      <c r="V4709" s="1061">
        <v>25.87</v>
      </c>
      <c r="W4709" s="1061">
        <v>25.87</v>
      </c>
    </row>
    <row r="4710" spans="1:23">
      <c r="A4710" s="908"/>
      <c r="B4710" s="1061" t="s">
        <v>234</v>
      </c>
      <c r="C4710" s="1061" t="s">
        <v>235</v>
      </c>
      <c r="D4710" s="1061" t="s">
        <v>4970</v>
      </c>
      <c r="E4710" s="1061" t="s">
        <v>8259</v>
      </c>
      <c r="F4710" s="1061" t="s">
        <v>5121</v>
      </c>
      <c r="G4710" s="1061" t="s">
        <v>1739</v>
      </c>
      <c r="H4710" s="1061" t="s">
        <v>129</v>
      </c>
      <c r="I4710" s="1061" t="s">
        <v>21</v>
      </c>
      <c r="J4710" s="1061" t="s">
        <v>7975</v>
      </c>
      <c r="K4710" s="1061" t="s">
        <v>14849</v>
      </c>
      <c r="L4710" s="1061">
        <v>80.459999999999994</v>
      </c>
      <c r="M4710" s="1061">
        <v>80.459999999999994</v>
      </c>
      <c r="N4710" s="1061">
        <v>80.459999999999994</v>
      </c>
      <c r="O4710" s="1061">
        <v>80.459999999999994</v>
      </c>
      <c r="P4710" s="1061">
        <v>80.459999999999994</v>
      </c>
      <c r="Q4710" s="1061">
        <v>80.459999999999994</v>
      </c>
      <c r="R4710" s="1061">
        <v>80.459999999999994</v>
      </c>
      <c r="S4710" s="1061">
        <v>80.459999999999994</v>
      </c>
      <c r="T4710" s="1061">
        <v>80.459999999999994</v>
      </c>
      <c r="U4710" s="1061">
        <v>80.459999999999994</v>
      </c>
      <c r="V4710" s="1061">
        <v>80.459999999999994</v>
      </c>
      <c r="W4710" s="1061">
        <v>80.459999999999994</v>
      </c>
    </row>
    <row r="4711" spans="1:23">
      <c r="A4711" s="908"/>
      <c r="B4711" s="1061" t="s">
        <v>234</v>
      </c>
      <c r="C4711" s="1061" t="s">
        <v>235</v>
      </c>
      <c r="D4711" s="1061" t="s">
        <v>4936</v>
      </c>
      <c r="E4711" s="1061" t="s">
        <v>6740</v>
      </c>
      <c r="F4711" s="1061" t="s">
        <v>4939</v>
      </c>
      <c r="G4711" s="1061" t="s">
        <v>1739</v>
      </c>
      <c r="H4711" s="1061" t="s">
        <v>129</v>
      </c>
      <c r="I4711" s="1061" t="s">
        <v>21</v>
      </c>
      <c r="J4711" s="1061" t="s">
        <v>7975</v>
      </c>
      <c r="K4711" s="1061" t="s">
        <v>14849</v>
      </c>
      <c r="L4711" s="1061">
        <v>136.36000000000001</v>
      </c>
      <c r="M4711" s="1061">
        <v>136.36000000000001</v>
      </c>
      <c r="N4711" s="1061">
        <v>136.36000000000001</v>
      </c>
      <c r="O4711" s="1061">
        <v>136.36000000000001</v>
      </c>
      <c r="P4711" s="1061">
        <v>136.36000000000001</v>
      </c>
      <c r="Q4711" s="1061">
        <v>136.36000000000001</v>
      </c>
      <c r="R4711" s="1061">
        <v>136.36000000000001</v>
      </c>
      <c r="S4711" s="1061">
        <v>136.36000000000001</v>
      </c>
      <c r="T4711" s="1061">
        <v>136.36000000000001</v>
      </c>
      <c r="U4711" s="1061">
        <v>136.36000000000001</v>
      </c>
      <c r="V4711" s="1061">
        <v>136.36000000000001</v>
      </c>
      <c r="W4711" s="1061">
        <v>136.36000000000001</v>
      </c>
    </row>
    <row r="4712" spans="1:23">
      <c r="A4712" s="908"/>
      <c r="B4712" s="1061" t="s">
        <v>234</v>
      </c>
      <c r="C4712" s="1061" t="s">
        <v>235</v>
      </c>
      <c r="D4712" s="1061" t="s">
        <v>4936</v>
      </c>
      <c r="E4712" s="1061" t="s">
        <v>6704</v>
      </c>
      <c r="F4712" s="1061" t="s">
        <v>4938</v>
      </c>
      <c r="G4712" s="1061" t="s">
        <v>1739</v>
      </c>
      <c r="H4712" s="1061" t="s">
        <v>129</v>
      </c>
      <c r="I4712" s="1061" t="s">
        <v>21</v>
      </c>
      <c r="J4712" s="1061" t="s">
        <v>7975</v>
      </c>
      <c r="K4712" s="1061" t="s">
        <v>14849</v>
      </c>
      <c r="L4712" s="1061">
        <v>33.64</v>
      </c>
      <c r="M4712" s="1061">
        <v>33.64</v>
      </c>
      <c r="N4712" s="1061">
        <v>33.64</v>
      </c>
      <c r="O4712" s="1061">
        <v>33.64</v>
      </c>
      <c r="P4712" s="1061">
        <v>33.64</v>
      </c>
      <c r="Q4712" s="1061">
        <v>33.64</v>
      </c>
      <c r="R4712" s="1061">
        <v>33.64</v>
      </c>
      <c r="S4712" s="1061">
        <v>33.64</v>
      </c>
      <c r="T4712" s="1061">
        <v>33.64</v>
      </c>
      <c r="U4712" s="1061">
        <v>33.64</v>
      </c>
      <c r="V4712" s="1061">
        <v>33.64</v>
      </c>
      <c r="W4712" s="1061">
        <v>33.64</v>
      </c>
    </row>
    <row r="4713" spans="1:23">
      <c r="A4713" s="908"/>
      <c r="B4713" s="1061" t="s">
        <v>234</v>
      </c>
      <c r="C4713" s="1061" t="s">
        <v>235</v>
      </c>
      <c r="D4713" s="1061" t="s">
        <v>4936</v>
      </c>
      <c r="E4713" s="1061" t="s">
        <v>6806</v>
      </c>
      <c r="F4713" s="1061" t="s">
        <v>4939</v>
      </c>
      <c r="G4713" s="1061" t="s">
        <v>1739</v>
      </c>
      <c r="H4713" s="1061" t="s">
        <v>129</v>
      </c>
      <c r="I4713" s="1061" t="s">
        <v>21</v>
      </c>
      <c r="J4713" s="1061" t="s">
        <v>7975</v>
      </c>
      <c r="K4713" s="1061" t="s">
        <v>14849</v>
      </c>
      <c r="L4713" s="1061">
        <v>23</v>
      </c>
      <c r="M4713" s="1061">
        <v>23</v>
      </c>
      <c r="N4713" s="1061">
        <v>23</v>
      </c>
      <c r="O4713" s="1061">
        <v>23</v>
      </c>
      <c r="P4713" s="1061">
        <v>23</v>
      </c>
      <c r="Q4713" s="1061">
        <v>23</v>
      </c>
      <c r="R4713" s="1061">
        <v>23</v>
      </c>
      <c r="S4713" s="1061">
        <v>23</v>
      </c>
      <c r="T4713" s="1061">
        <v>23</v>
      </c>
      <c r="U4713" s="1061">
        <v>23</v>
      </c>
      <c r="V4713" s="1061">
        <v>23</v>
      </c>
      <c r="W4713" s="1061">
        <v>23</v>
      </c>
    </row>
    <row r="4714" spans="1:23">
      <c r="A4714" s="908"/>
      <c r="B4714" s="1061" t="s">
        <v>234</v>
      </c>
      <c r="C4714" s="1061" t="s">
        <v>235</v>
      </c>
      <c r="D4714" s="1061" t="s">
        <v>4936</v>
      </c>
      <c r="E4714" s="1061" t="s">
        <v>6807</v>
      </c>
      <c r="F4714" s="1061" t="s">
        <v>4937</v>
      </c>
      <c r="G4714" s="1061" t="s">
        <v>1739</v>
      </c>
      <c r="H4714" s="1061" t="s">
        <v>129</v>
      </c>
      <c r="I4714" s="1061" t="s">
        <v>21</v>
      </c>
      <c r="J4714" s="1061" t="s">
        <v>7975</v>
      </c>
      <c r="K4714" s="1061" t="s">
        <v>14849</v>
      </c>
      <c r="L4714" s="1061">
        <v>39.799999999999997</v>
      </c>
      <c r="M4714" s="1061">
        <v>39.799999999999997</v>
      </c>
      <c r="N4714" s="1061">
        <v>39.799999999999997</v>
      </c>
      <c r="O4714" s="1061">
        <v>39.799999999999997</v>
      </c>
      <c r="P4714" s="1061">
        <v>39.799999999999997</v>
      </c>
      <c r="Q4714" s="1061">
        <v>39.799999999999997</v>
      </c>
      <c r="R4714" s="1061">
        <v>39.799999999999997</v>
      </c>
      <c r="S4714" s="1061">
        <v>39.799999999999997</v>
      </c>
      <c r="T4714" s="1061">
        <v>39.799999999999997</v>
      </c>
      <c r="U4714" s="1061">
        <v>39.799999999999997</v>
      </c>
      <c r="V4714" s="1061">
        <v>39.799999999999997</v>
      </c>
      <c r="W4714" s="1061">
        <v>39.799999999999997</v>
      </c>
    </row>
    <row r="4715" spans="1:23">
      <c r="A4715" s="908"/>
      <c r="B4715" s="1061" t="s">
        <v>234</v>
      </c>
      <c r="C4715" s="1061" t="s">
        <v>235</v>
      </c>
      <c r="D4715" s="1061" t="s">
        <v>4936</v>
      </c>
      <c r="E4715" s="1061" t="s">
        <v>6808</v>
      </c>
      <c r="F4715" s="1061" t="s">
        <v>4938</v>
      </c>
      <c r="G4715" s="1061" t="s">
        <v>1739</v>
      </c>
      <c r="H4715" s="1061" t="s">
        <v>129</v>
      </c>
      <c r="I4715" s="1061" t="s">
        <v>21</v>
      </c>
      <c r="J4715" s="1061" t="s">
        <v>7975</v>
      </c>
      <c r="K4715" s="1061" t="s">
        <v>14849</v>
      </c>
      <c r="L4715" s="1061">
        <v>33.299999999999997</v>
      </c>
      <c r="M4715" s="1061">
        <v>33.299999999999997</v>
      </c>
      <c r="N4715" s="1061">
        <v>33.299999999999997</v>
      </c>
      <c r="O4715" s="1061">
        <v>33.299999999999997</v>
      </c>
      <c r="P4715" s="1061">
        <v>33.299999999999997</v>
      </c>
      <c r="Q4715" s="1061">
        <v>33.299999999999997</v>
      </c>
      <c r="R4715" s="1061">
        <v>33.299999999999997</v>
      </c>
      <c r="S4715" s="1061">
        <v>33.299999999999997</v>
      </c>
      <c r="T4715" s="1061">
        <v>33.299999999999997</v>
      </c>
      <c r="U4715" s="1061">
        <v>33.299999999999997</v>
      </c>
      <c r="V4715" s="1061">
        <v>33.299999999999997</v>
      </c>
      <c r="W4715" s="1061">
        <v>33.299999999999997</v>
      </c>
    </row>
    <row r="4716" spans="1:23">
      <c r="A4716" s="908"/>
      <c r="B4716" s="1061" t="s">
        <v>234</v>
      </c>
      <c r="C4716" s="1061" t="s">
        <v>235</v>
      </c>
      <c r="D4716" s="1061" t="s">
        <v>4936</v>
      </c>
      <c r="E4716" s="1061" t="s">
        <v>6809</v>
      </c>
      <c r="F4716" s="1061" t="s">
        <v>4939</v>
      </c>
      <c r="G4716" s="1061" t="s">
        <v>1739</v>
      </c>
      <c r="H4716" s="1061" t="s">
        <v>129</v>
      </c>
      <c r="I4716" s="1061" t="s">
        <v>21</v>
      </c>
      <c r="J4716" s="1061" t="s">
        <v>7975</v>
      </c>
      <c r="K4716" s="1061" t="s">
        <v>14849</v>
      </c>
      <c r="L4716" s="1061">
        <v>23</v>
      </c>
      <c r="M4716" s="1061">
        <v>23</v>
      </c>
      <c r="N4716" s="1061">
        <v>23</v>
      </c>
      <c r="O4716" s="1061">
        <v>23</v>
      </c>
      <c r="P4716" s="1061">
        <v>23</v>
      </c>
      <c r="Q4716" s="1061">
        <v>23</v>
      </c>
      <c r="R4716" s="1061">
        <v>23</v>
      </c>
      <c r="S4716" s="1061">
        <v>23</v>
      </c>
      <c r="T4716" s="1061">
        <v>23</v>
      </c>
      <c r="U4716" s="1061">
        <v>23</v>
      </c>
      <c r="V4716" s="1061">
        <v>23</v>
      </c>
      <c r="W4716" s="1061">
        <v>23</v>
      </c>
    </row>
    <row r="4717" spans="1:23">
      <c r="A4717" s="908"/>
      <c r="B4717" s="1061" t="s">
        <v>234</v>
      </c>
      <c r="C4717" s="1061" t="s">
        <v>235</v>
      </c>
      <c r="D4717" s="1061" t="s">
        <v>4936</v>
      </c>
      <c r="E4717" s="1061" t="s">
        <v>6810</v>
      </c>
      <c r="F4717" s="1061" t="s">
        <v>4937</v>
      </c>
      <c r="G4717" s="1061" t="s">
        <v>1739</v>
      </c>
      <c r="H4717" s="1061" t="s">
        <v>129</v>
      </c>
      <c r="I4717" s="1061" t="s">
        <v>21</v>
      </c>
      <c r="J4717" s="1061" t="s">
        <v>7975</v>
      </c>
      <c r="K4717" s="1061" t="s">
        <v>14849</v>
      </c>
      <c r="L4717" s="1061">
        <v>20.2</v>
      </c>
      <c r="M4717" s="1061">
        <v>20.2</v>
      </c>
      <c r="N4717" s="1061">
        <v>20.2</v>
      </c>
      <c r="O4717" s="1061">
        <v>20.2</v>
      </c>
      <c r="P4717" s="1061">
        <v>20.2</v>
      </c>
      <c r="Q4717" s="1061">
        <v>20.2</v>
      </c>
      <c r="R4717" s="1061">
        <v>20.2</v>
      </c>
      <c r="S4717" s="1061">
        <v>20.2</v>
      </c>
      <c r="T4717" s="1061">
        <v>20.2</v>
      </c>
      <c r="U4717" s="1061">
        <v>20.2</v>
      </c>
      <c r="V4717" s="1061">
        <v>20.2</v>
      </c>
      <c r="W4717" s="1061">
        <v>20.2</v>
      </c>
    </row>
    <row r="4718" spans="1:23">
      <c r="A4718" s="908"/>
      <c r="B4718" s="1061" t="s">
        <v>234</v>
      </c>
      <c r="C4718" s="1061" t="s">
        <v>235</v>
      </c>
      <c r="D4718" s="1061" t="s">
        <v>4936</v>
      </c>
      <c r="E4718" s="1061" t="s">
        <v>6811</v>
      </c>
      <c r="F4718" s="1061" t="s">
        <v>4938</v>
      </c>
      <c r="G4718" s="1061" t="s">
        <v>1739</v>
      </c>
      <c r="H4718" s="1061" t="s">
        <v>129</v>
      </c>
      <c r="I4718" s="1061" t="s">
        <v>21</v>
      </c>
      <c r="J4718" s="1061" t="s">
        <v>7975</v>
      </c>
      <c r="K4718" s="1061" t="s">
        <v>14849</v>
      </c>
      <c r="L4718" s="1061">
        <v>33.299999999999997</v>
      </c>
      <c r="M4718" s="1061">
        <v>33.299999999999997</v>
      </c>
      <c r="N4718" s="1061">
        <v>33.299999999999997</v>
      </c>
      <c r="O4718" s="1061">
        <v>33.299999999999997</v>
      </c>
      <c r="P4718" s="1061">
        <v>33.299999999999997</v>
      </c>
      <c r="Q4718" s="1061">
        <v>33.299999999999997</v>
      </c>
      <c r="R4718" s="1061">
        <v>33.299999999999997</v>
      </c>
      <c r="S4718" s="1061">
        <v>33.299999999999997</v>
      </c>
      <c r="T4718" s="1061">
        <v>33.299999999999997</v>
      </c>
      <c r="U4718" s="1061">
        <v>33.299999999999997</v>
      </c>
      <c r="V4718" s="1061">
        <v>33.299999999999997</v>
      </c>
      <c r="W4718" s="1061">
        <v>33.299999999999997</v>
      </c>
    </row>
    <row r="4719" spans="1:23">
      <c r="A4719" s="908"/>
      <c r="B4719" s="1061" t="s">
        <v>234</v>
      </c>
      <c r="C4719" s="1061" t="s">
        <v>235</v>
      </c>
      <c r="D4719" s="1061" t="s">
        <v>4604</v>
      </c>
      <c r="E4719" s="1061" t="s">
        <v>6942</v>
      </c>
      <c r="F4719" s="1061" t="s">
        <v>4604</v>
      </c>
      <c r="G4719" s="1061" t="s">
        <v>1739</v>
      </c>
      <c r="H4719" s="1061" t="s">
        <v>129</v>
      </c>
      <c r="I4719" s="1061" t="s">
        <v>21</v>
      </c>
      <c r="J4719" s="1061" t="s">
        <v>7975</v>
      </c>
      <c r="K4719" s="1061" t="s">
        <v>14849</v>
      </c>
      <c r="L4719" s="1061">
        <v>178.64</v>
      </c>
      <c r="M4719" s="1061">
        <v>178.64</v>
      </c>
      <c r="N4719" s="1061">
        <v>178.64</v>
      </c>
      <c r="O4719" s="1061">
        <v>178.64</v>
      </c>
      <c r="P4719" s="1061">
        <v>178.64</v>
      </c>
      <c r="Q4719" s="1061">
        <v>178.64</v>
      </c>
      <c r="R4719" s="1061">
        <v>178.64</v>
      </c>
      <c r="S4719" s="1061">
        <v>178.64</v>
      </c>
      <c r="T4719" s="1061">
        <v>178.64</v>
      </c>
      <c r="U4719" s="1061">
        <v>178.64</v>
      </c>
      <c r="V4719" s="1061">
        <v>178.64</v>
      </c>
      <c r="W4719" s="1061">
        <v>178.64</v>
      </c>
    </row>
    <row r="4720" spans="1:23">
      <c r="A4720" s="908"/>
      <c r="B4720" s="1061" t="s">
        <v>234</v>
      </c>
      <c r="C4720" s="1061" t="s">
        <v>235</v>
      </c>
      <c r="D4720" s="1061" t="s">
        <v>4632</v>
      </c>
      <c r="E4720" s="1061" t="s">
        <v>6943</v>
      </c>
      <c r="F4720" s="1061" t="s">
        <v>6095</v>
      </c>
      <c r="G4720" s="1061" t="s">
        <v>1739</v>
      </c>
      <c r="H4720" s="1061" t="s">
        <v>129</v>
      </c>
      <c r="I4720" s="1061" t="s">
        <v>21</v>
      </c>
      <c r="J4720" s="1061" t="s">
        <v>7975</v>
      </c>
      <c r="K4720" s="1061" t="s">
        <v>14849</v>
      </c>
      <c r="L4720" s="1061">
        <v>62.4</v>
      </c>
      <c r="M4720" s="1061">
        <v>62.4</v>
      </c>
      <c r="N4720" s="1061">
        <v>62.4</v>
      </c>
      <c r="O4720" s="1061">
        <v>62.4</v>
      </c>
      <c r="P4720" s="1061">
        <v>62.4</v>
      </c>
      <c r="Q4720" s="1061">
        <v>62.4</v>
      </c>
      <c r="R4720" s="1061">
        <v>62.4</v>
      </c>
      <c r="S4720" s="1061">
        <v>62.4</v>
      </c>
      <c r="T4720" s="1061">
        <v>62.4</v>
      </c>
      <c r="U4720" s="1061">
        <v>62.4</v>
      </c>
      <c r="V4720" s="1061">
        <v>62.4</v>
      </c>
      <c r="W4720" s="1061">
        <v>62.4</v>
      </c>
    </row>
    <row r="4721" spans="1:23">
      <c r="A4721" s="908"/>
      <c r="B4721" s="1061" t="s">
        <v>234</v>
      </c>
      <c r="C4721" s="1061" t="s">
        <v>235</v>
      </c>
      <c r="D4721" s="1061" t="s">
        <v>4936</v>
      </c>
      <c r="E4721" s="1061" t="s">
        <v>12293</v>
      </c>
      <c r="F4721" s="1061" t="s">
        <v>4939</v>
      </c>
      <c r="G4721" s="1061" t="s">
        <v>1739</v>
      </c>
      <c r="H4721" s="1061" t="s">
        <v>129</v>
      </c>
      <c r="I4721" s="1061" t="s">
        <v>21</v>
      </c>
      <c r="J4721" s="1061" t="s">
        <v>7975</v>
      </c>
      <c r="K4721" s="1061" t="s">
        <v>14849</v>
      </c>
      <c r="L4721" s="1061">
        <v>23</v>
      </c>
      <c r="M4721" s="1061">
        <v>23</v>
      </c>
      <c r="N4721" s="1061">
        <v>23</v>
      </c>
      <c r="O4721" s="1061">
        <v>23</v>
      </c>
      <c r="P4721" s="1061">
        <v>23</v>
      </c>
      <c r="Q4721" s="1061">
        <v>23</v>
      </c>
      <c r="R4721" s="1061">
        <v>23</v>
      </c>
      <c r="S4721" s="1061">
        <v>23</v>
      </c>
      <c r="T4721" s="1061">
        <v>23</v>
      </c>
      <c r="U4721" s="1061">
        <v>23</v>
      </c>
      <c r="V4721" s="1061">
        <v>23</v>
      </c>
      <c r="W4721" s="1061">
        <v>23</v>
      </c>
    </row>
    <row r="4722" spans="1:23">
      <c r="A4722" s="908"/>
      <c r="B4722" s="1061" t="s">
        <v>234</v>
      </c>
      <c r="C4722" s="1061" t="s">
        <v>235</v>
      </c>
      <c r="D4722" s="1061" t="s">
        <v>4936</v>
      </c>
      <c r="E4722" s="1061" t="s">
        <v>12294</v>
      </c>
      <c r="F4722" s="1061" t="s">
        <v>4937</v>
      </c>
      <c r="G4722" s="1061" t="s">
        <v>1739</v>
      </c>
      <c r="H4722" s="1061" t="s">
        <v>129</v>
      </c>
      <c r="I4722" s="1061" t="s">
        <v>21</v>
      </c>
      <c r="J4722" s="1061" t="s">
        <v>7975</v>
      </c>
      <c r="K4722" s="1061" t="s">
        <v>14849</v>
      </c>
      <c r="L4722" s="1061">
        <v>24.2</v>
      </c>
      <c r="M4722" s="1061">
        <v>24.2</v>
      </c>
      <c r="N4722" s="1061">
        <v>24.2</v>
      </c>
      <c r="O4722" s="1061">
        <v>24.2</v>
      </c>
      <c r="P4722" s="1061">
        <v>24.2</v>
      </c>
      <c r="Q4722" s="1061">
        <v>24.2</v>
      </c>
      <c r="R4722" s="1061">
        <v>24.2</v>
      </c>
      <c r="S4722" s="1061">
        <v>24.2</v>
      </c>
      <c r="T4722" s="1061">
        <v>24.2</v>
      </c>
      <c r="U4722" s="1061">
        <v>24.2</v>
      </c>
      <c r="V4722" s="1061">
        <v>24.2</v>
      </c>
      <c r="W4722" s="1061">
        <v>24.2</v>
      </c>
    </row>
    <row r="4723" spans="1:23">
      <c r="A4723" s="908"/>
      <c r="B4723" s="1061" t="s">
        <v>234</v>
      </c>
      <c r="C4723" s="1061" t="s">
        <v>235</v>
      </c>
      <c r="D4723" s="1061" t="s">
        <v>4936</v>
      </c>
      <c r="E4723" s="1061" t="s">
        <v>12295</v>
      </c>
      <c r="F4723" s="1061" t="s">
        <v>4938</v>
      </c>
      <c r="G4723" s="1061" t="s">
        <v>1739</v>
      </c>
      <c r="H4723" s="1061" t="s">
        <v>129</v>
      </c>
      <c r="I4723" s="1061" t="s">
        <v>21</v>
      </c>
      <c r="J4723" s="1061" t="s">
        <v>7975</v>
      </c>
      <c r="K4723" s="1061" t="s">
        <v>14849</v>
      </c>
      <c r="L4723" s="1061">
        <v>18.600000000000001</v>
      </c>
      <c r="M4723" s="1061">
        <v>18.600000000000001</v>
      </c>
      <c r="N4723" s="1061">
        <v>18.600000000000001</v>
      </c>
      <c r="O4723" s="1061">
        <v>18.600000000000001</v>
      </c>
      <c r="P4723" s="1061">
        <v>18.600000000000001</v>
      </c>
      <c r="Q4723" s="1061">
        <v>18.600000000000001</v>
      </c>
      <c r="R4723" s="1061">
        <v>18.600000000000001</v>
      </c>
      <c r="S4723" s="1061">
        <v>18.600000000000001</v>
      </c>
      <c r="T4723" s="1061">
        <v>18.600000000000001</v>
      </c>
      <c r="U4723" s="1061">
        <v>18.600000000000001</v>
      </c>
      <c r="V4723" s="1061">
        <v>18.600000000000001</v>
      </c>
      <c r="W4723" s="1061">
        <v>18.600000000000001</v>
      </c>
    </row>
    <row r="4724" spans="1:23">
      <c r="A4724" s="908"/>
      <c r="B4724" s="1061" t="s">
        <v>234</v>
      </c>
      <c r="C4724" s="1061" t="s">
        <v>235</v>
      </c>
      <c r="D4724" s="1061" t="s">
        <v>4936</v>
      </c>
      <c r="E4724" s="1061" t="s">
        <v>12296</v>
      </c>
      <c r="F4724" s="1061" t="s">
        <v>4939</v>
      </c>
      <c r="G4724" s="1061" t="s">
        <v>1739</v>
      </c>
      <c r="H4724" s="1061" t="s">
        <v>129</v>
      </c>
      <c r="I4724" s="1061" t="s">
        <v>21</v>
      </c>
      <c r="J4724" s="1061" t="s">
        <v>7975</v>
      </c>
      <c r="K4724" s="1061" t="s">
        <v>14849</v>
      </c>
      <c r="L4724" s="1061">
        <v>23</v>
      </c>
      <c r="M4724" s="1061">
        <v>23</v>
      </c>
      <c r="N4724" s="1061">
        <v>23</v>
      </c>
      <c r="O4724" s="1061">
        <v>23</v>
      </c>
      <c r="P4724" s="1061">
        <v>23</v>
      </c>
      <c r="Q4724" s="1061">
        <v>23</v>
      </c>
      <c r="R4724" s="1061">
        <v>23</v>
      </c>
      <c r="S4724" s="1061">
        <v>23</v>
      </c>
      <c r="T4724" s="1061">
        <v>23</v>
      </c>
      <c r="U4724" s="1061">
        <v>23</v>
      </c>
      <c r="V4724" s="1061">
        <v>23</v>
      </c>
      <c r="W4724" s="1061">
        <v>23</v>
      </c>
    </row>
    <row r="4725" spans="1:23">
      <c r="A4725" s="908"/>
      <c r="B4725" s="1061" t="s">
        <v>234</v>
      </c>
      <c r="C4725" s="1061" t="s">
        <v>235</v>
      </c>
      <c r="D4725" s="1061" t="s">
        <v>4936</v>
      </c>
      <c r="E4725" s="1061" t="s">
        <v>12297</v>
      </c>
      <c r="F4725" s="1061" t="s">
        <v>4937</v>
      </c>
      <c r="G4725" s="1061" t="s">
        <v>1739</v>
      </c>
      <c r="H4725" s="1061" t="s">
        <v>129</v>
      </c>
      <c r="I4725" s="1061" t="s">
        <v>21</v>
      </c>
      <c r="J4725" s="1061" t="s">
        <v>7975</v>
      </c>
      <c r="K4725" s="1061" t="s">
        <v>14849</v>
      </c>
      <c r="L4725" s="1061">
        <v>22.2</v>
      </c>
      <c r="M4725" s="1061">
        <v>22.2</v>
      </c>
      <c r="N4725" s="1061">
        <v>22.2</v>
      </c>
      <c r="O4725" s="1061">
        <v>22.2</v>
      </c>
      <c r="P4725" s="1061">
        <v>22.2</v>
      </c>
      <c r="Q4725" s="1061">
        <v>22.2</v>
      </c>
      <c r="R4725" s="1061">
        <v>22.2</v>
      </c>
      <c r="S4725" s="1061">
        <v>22.2</v>
      </c>
      <c r="T4725" s="1061">
        <v>22.2</v>
      </c>
      <c r="U4725" s="1061">
        <v>22.2</v>
      </c>
      <c r="V4725" s="1061">
        <v>22.2</v>
      </c>
      <c r="W4725" s="1061">
        <v>22.2</v>
      </c>
    </row>
    <row r="4726" spans="1:23">
      <c r="A4726" s="908"/>
      <c r="B4726" s="1061" t="s">
        <v>234</v>
      </c>
      <c r="C4726" s="1061" t="s">
        <v>235</v>
      </c>
      <c r="D4726" s="1061" t="s">
        <v>4936</v>
      </c>
      <c r="E4726" s="1061" t="s">
        <v>12298</v>
      </c>
      <c r="F4726" s="1061" t="s">
        <v>4938</v>
      </c>
      <c r="G4726" s="1061" t="s">
        <v>1739</v>
      </c>
      <c r="H4726" s="1061" t="s">
        <v>129</v>
      </c>
      <c r="I4726" s="1061" t="s">
        <v>21</v>
      </c>
      <c r="J4726" s="1061" t="s">
        <v>7975</v>
      </c>
      <c r="K4726" s="1061" t="s">
        <v>14849</v>
      </c>
      <c r="L4726" s="1061">
        <v>18.600000000000001</v>
      </c>
      <c r="M4726" s="1061">
        <v>18.600000000000001</v>
      </c>
      <c r="N4726" s="1061">
        <v>18.600000000000001</v>
      </c>
      <c r="O4726" s="1061">
        <v>18.600000000000001</v>
      </c>
      <c r="P4726" s="1061">
        <v>18.600000000000001</v>
      </c>
      <c r="Q4726" s="1061">
        <v>18.600000000000001</v>
      </c>
      <c r="R4726" s="1061">
        <v>18.600000000000001</v>
      </c>
      <c r="S4726" s="1061">
        <v>18.600000000000001</v>
      </c>
      <c r="T4726" s="1061">
        <v>18.600000000000001</v>
      </c>
      <c r="U4726" s="1061">
        <v>18.600000000000001</v>
      </c>
      <c r="V4726" s="1061">
        <v>18.600000000000001</v>
      </c>
      <c r="W4726" s="1061">
        <v>18.600000000000001</v>
      </c>
    </row>
    <row r="4727" spans="1:23">
      <c r="A4727" s="908"/>
      <c r="B4727" s="1061" t="s">
        <v>234</v>
      </c>
      <c r="C4727" s="1061" t="s">
        <v>235</v>
      </c>
      <c r="D4727" s="1061" t="s">
        <v>4936</v>
      </c>
      <c r="E4727" s="1061" t="s">
        <v>12299</v>
      </c>
      <c r="F4727" s="1061" t="s">
        <v>4939</v>
      </c>
      <c r="G4727" s="1061" t="s">
        <v>1739</v>
      </c>
      <c r="H4727" s="1061" t="s">
        <v>129</v>
      </c>
      <c r="I4727" s="1061" t="s">
        <v>21</v>
      </c>
      <c r="J4727" s="1061" t="s">
        <v>7975</v>
      </c>
      <c r="K4727" s="1061" t="s">
        <v>14849</v>
      </c>
      <c r="L4727" s="1061">
        <v>23</v>
      </c>
      <c r="M4727" s="1061">
        <v>23</v>
      </c>
      <c r="N4727" s="1061">
        <v>23</v>
      </c>
      <c r="O4727" s="1061">
        <v>23</v>
      </c>
      <c r="P4727" s="1061">
        <v>23</v>
      </c>
      <c r="Q4727" s="1061">
        <v>23</v>
      </c>
      <c r="R4727" s="1061">
        <v>23</v>
      </c>
      <c r="S4727" s="1061">
        <v>23</v>
      </c>
      <c r="T4727" s="1061">
        <v>23</v>
      </c>
      <c r="U4727" s="1061">
        <v>23</v>
      </c>
      <c r="V4727" s="1061">
        <v>23</v>
      </c>
      <c r="W4727" s="1061">
        <v>23</v>
      </c>
    </row>
    <row r="4728" spans="1:23">
      <c r="A4728" s="908"/>
      <c r="B4728" s="1061" t="s">
        <v>234</v>
      </c>
      <c r="C4728" s="1061" t="s">
        <v>235</v>
      </c>
      <c r="D4728" s="1061" t="s">
        <v>4936</v>
      </c>
      <c r="E4728" s="1061" t="s">
        <v>12300</v>
      </c>
      <c r="F4728" s="1061" t="s">
        <v>4937</v>
      </c>
      <c r="G4728" s="1061" t="s">
        <v>1739</v>
      </c>
      <c r="H4728" s="1061" t="s">
        <v>129</v>
      </c>
      <c r="I4728" s="1061" t="s">
        <v>21</v>
      </c>
      <c r="J4728" s="1061" t="s">
        <v>7975</v>
      </c>
      <c r="K4728" s="1061" t="s">
        <v>14849</v>
      </c>
      <c r="L4728" s="1061">
        <v>20.2</v>
      </c>
      <c r="M4728" s="1061">
        <v>20.2</v>
      </c>
      <c r="N4728" s="1061">
        <v>20.2</v>
      </c>
      <c r="O4728" s="1061">
        <v>20.2</v>
      </c>
      <c r="P4728" s="1061">
        <v>20.2</v>
      </c>
      <c r="Q4728" s="1061">
        <v>20.2</v>
      </c>
      <c r="R4728" s="1061">
        <v>20.2</v>
      </c>
      <c r="S4728" s="1061">
        <v>20.2</v>
      </c>
      <c r="T4728" s="1061">
        <v>20.2</v>
      </c>
      <c r="U4728" s="1061">
        <v>20.2</v>
      </c>
      <c r="V4728" s="1061">
        <v>20.2</v>
      </c>
      <c r="W4728" s="1061">
        <v>20.2</v>
      </c>
    </row>
    <row r="4729" spans="1:23">
      <c r="A4729" s="908"/>
      <c r="B4729" s="1061" t="s">
        <v>234</v>
      </c>
      <c r="C4729" s="1061" t="s">
        <v>235</v>
      </c>
      <c r="D4729" s="1061" t="s">
        <v>4936</v>
      </c>
      <c r="E4729" s="1061" t="s">
        <v>12301</v>
      </c>
      <c r="F4729" s="1061" t="s">
        <v>4938</v>
      </c>
      <c r="G4729" s="1061" t="s">
        <v>1739</v>
      </c>
      <c r="H4729" s="1061" t="s">
        <v>129</v>
      </c>
      <c r="I4729" s="1061" t="s">
        <v>21</v>
      </c>
      <c r="J4729" s="1061" t="s">
        <v>7975</v>
      </c>
      <c r="K4729" s="1061" t="s">
        <v>14849</v>
      </c>
      <c r="L4729" s="1061">
        <v>18.600000000000001</v>
      </c>
      <c r="M4729" s="1061">
        <v>18.600000000000001</v>
      </c>
      <c r="N4729" s="1061">
        <v>18.600000000000001</v>
      </c>
      <c r="O4729" s="1061">
        <v>18.600000000000001</v>
      </c>
      <c r="P4729" s="1061">
        <v>18.600000000000001</v>
      </c>
      <c r="Q4729" s="1061">
        <v>18.600000000000001</v>
      </c>
      <c r="R4729" s="1061">
        <v>18.600000000000001</v>
      </c>
      <c r="S4729" s="1061">
        <v>18.600000000000001</v>
      </c>
      <c r="T4729" s="1061">
        <v>18.600000000000001</v>
      </c>
      <c r="U4729" s="1061">
        <v>18.600000000000001</v>
      </c>
      <c r="V4729" s="1061">
        <v>18.600000000000001</v>
      </c>
      <c r="W4729" s="1061">
        <v>18.600000000000001</v>
      </c>
    </row>
    <row r="4730" spans="1:23">
      <c r="A4730" s="908"/>
      <c r="B4730" s="1061" t="s">
        <v>234</v>
      </c>
      <c r="C4730" s="1061" t="s">
        <v>235</v>
      </c>
      <c r="D4730" s="1061" t="s">
        <v>5368</v>
      </c>
      <c r="E4730" s="1061" t="s">
        <v>6172</v>
      </c>
      <c r="F4730" s="1061" t="s">
        <v>6173</v>
      </c>
      <c r="G4730" s="1061" t="s">
        <v>1739</v>
      </c>
      <c r="H4730" s="1061" t="s">
        <v>129</v>
      </c>
      <c r="I4730" s="1061" t="s">
        <v>21</v>
      </c>
      <c r="J4730" s="1061" t="s">
        <v>7975</v>
      </c>
      <c r="K4730" s="1061" t="s">
        <v>14849</v>
      </c>
      <c r="L4730" s="1061">
        <v>32.01</v>
      </c>
      <c r="M4730" s="1061">
        <v>32.01</v>
      </c>
      <c r="N4730" s="1061">
        <v>32.01</v>
      </c>
      <c r="O4730" s="1061">
        <v>32.01</v>
      </c>
      <c r="P4730" s="1061">
        <v>32.01</v>
      </c>
      <c r="Q4730" s="1061">
        <v>32.01</v>
      </c>
      <c r="R4730" s="1061">
        <v>32.01</v>
      </c>
      <c r="S4730" s="1061">
        <v>32.01</v>
      </c>
      <c r="T4730" s="1061">
        <v>32.01</v>
      </c>
      <c r="U4730" s="1061">
        <v>32.01</v>
      </c>
      <c r="V4730" s="1061">
        <v>32.01</v>
      </c>
      <c r="W4730" s="1061">
        <v>32.01</v>
      </c>
    </row>
    <row r="4731" spans="1:23">
      <c r="A4731" s="908"/>
      <c r="B4731" s="1061" t="s">
        <v>234</v>
      </c>
      <c r="C4731" s="1061" t="s">
        <v>235</v>
      </c>
      <c r="D4731" s="1061" t="s">
        <v>6174</v>
      </c>
      <c r="E4731" s="1061" t="s">
        <v>14487</v>
      </c>
      <c r="F4731" s="1061" t="s">
        <v>6175</v>
      </c>
      <c r="G4731" s="1061" t="s">
        <v>1739</v>
      </c>
      <c r="H4731" s="1061" t="s">
        <v>129</v>
      </c>
      <c r="I4731" s="1061" t="s">
        <v>21</v>
      </c>
      <c r="J4731" s="1061" t="s">
        <v>7975</v>
      </c>
      <c r="K4731" s="1061" t="s">
        <v>14849</v>
      </c>
      <c r="L4731" s="1061">
        <v>36.21</v>
      </c>
      <c r="M4731" s="1061">
        <v>36.21</v>
      </c>
      <c r="N4731" s="1061">
        <v>36.21</v>
      </c>
      <c r="O4731" s="1061">
        <v>36.21</v>
      </c>
      <c r="P4731" s="1061">
        <v>36.21</v>
      </c>
      <c r="Q4731" s="1061">
        <v>36.21</v>
      </c>
      <c r="R4731" s="1061">
        <v>36.21</v>
      </c>
      <c r="S4731" s="1061">
        <v>36.21</v>
      </c>
      <c r="T4731" s="1061">
        <v>36.21</v>
      </c>
      <c r="U4731" s="1061">
        <v>36.21</v>
      </c>
      <c r="V4731" s="1061">
        <v>36.21</v>
      </c>
      <c r="W4731" s="1061">
        <v>36.21</v>
      </c>
    </row>
    <row r="4732" spans="1:23">
      <c r="A4732" s="908"/>
      <c r="B4732" s="1061" t="s">
        <v>234</v>
      </c>
      <c r="C4732" s="1061" t="s">
        <v>235</v>
      </c>
      <c r="D4732" s="1061" t="s">
        <v>5368</v>
      </c>
      <c r="E4732" s="1061" t="s">
        <v>13690</v>
      </c>
      <c r="F4732" s="1061" t="s">
        <v>6173</v>
      </c>
      <c r="G4732" s="1061" t="s">
        <v>1739</v>
      </c>
      <c r="H4732" s="1061" t="s">
        <v>129</v>
      </c>
      <c r="I4732" s="1061" t="s">
        <v>21</v>
      </c>
      <c r="J4732" s="1061" t="s">
        <v>7975</v>
      </c>
      <c r="K4732" s="1061" t="s">
        <v>14849</v>
      </c>
      <c r="L4732" s="1061">
        <v>32.01</v>
      </c>
      <c r="M4732" s="1061">
        <v>32.01</v>
      </c>
      <c r="N4732" s="1061">
        <v>32.01</v>
      </c>
      <c r="O4732" s="1061">
        <v>32.01</v>
      </c>
      <c r="P4732" s="1061">
        <v>32.01</v>
      </c>
      <c r="Q4732" s="1061">
        <v>32.01</v>
      </c>
      <c r="R4732" s="1061">
        <v>32.01</v>
      </c>
      <c r="S4732" s="1061">
        <v>32.01</v>
      </c>
      <c r="T4732" s="1061">
        <v>32.01</v>
      </c>
      <c r="U4732" s="1061">
        <v>32.01</v>
      </c>
      <c r="V4732" s="1061">
        <v>32.01</v>
      </c>
      <c r="W4732" s="1061">
        <v>32.01</v>
      </c>
    </row>
    <row r="4733" spans="1:23">
      <c r="A4733" s="908"/>
      <c r="B4733" s="1061" t="s">
        <v>234</v>
      </c>
      <c r="C4733" s="1061" t="s">
        <v>235</v>
      </c>
      <c r="D4733" s="1061" t="s">
        <v>5131</v>
      </c>
      <c r="E4733" s="1061" t="s">
        <v>10228</v>
      </c>
      <c r="F4733" s="1061" t="s">
        <v>6177</v>
      </c>
      <c r="G4733" s="1061" t="s">
        <v>1739</v>
      </c>
      <c r="H4733" s="1061" t="s">
        <v>129</v>
      </c>
      <c r="I4733" s="1061" t="s">
        <v>21</v>
      </c>
      <c r="J4733" s="1061" t="s">
        <v>7975</v>
      </c>
      <c r="K4733" s="1061" t="s">
        <v>14849</v>
      </c>
      <c r="L4733" s="1061">
        <v>57.47</v>
      </c>
      <c r="M4733" s="1061">
        <v>57.47</v>
      </c>
      <c r="N4733" s="1061">
        <v>57.47</v>
      </c>
      <c r="O4733" s="1061">
        <v>57.47</v>
      </c>
      <c r="P4733" s="1061">
        <v>57.47</v>
      </c>
      <c r="Q4733" s="1061">
        <v>57.47</v>
      </c>
      <c r="R4733" s="1061">
        <v>57.47</v>
      </c>
      <c r="S4733" s="1061">
        <v>57.47</v>
      </c>
      <c r="T4733" s="1061">
        <v>57.47</v>
      </c>
      <c r="U4733" s="1061">
        <v>57.47</v>
      </c>
      <c r="V4733" s="1061">
        <v>57.47</v>
      </c>
      <c r="W4733" s="1061">
        <v>57.47</v>
      </c>
    </row>
    <row r="4734" spans="1:23">
      <c r="A4734" s="908"/>
      <c r="B4734" s="1061" t="s">
        <v>234</v>
      </c>
      <c r="C4734" s="1061" t="s">
        <v>235</v>
      </c>
      <c r="D4734" s="1061" t="s">
        <v>4384</v>
      </c>
      <c r="E4734" s="1061" t="s">
        <v>14235</v>
      </c>
      <c r="F4734" s="1061" t="s">
        <v>14236</v>
      </c>
      <c r="G4734" s="1061" t="s">
        <v>1739</v>
      </c>
      <c r="H4734" s="1061" t="s">
        <v>129</v>
      </c>
      <c r="I4734" s="1061" t="s">
        <v>21</v>
      </c>
      <c r="J4734" s="1061" t="s">
        <v>7975</v>
      </c>
      <c r="K4734" s="1061" t="s">
        <v>14849</v>
      </c>
      <c r="L4734" s="1061">
        <v>32.6</v>
      </c>
      <c r="M4734" s="1061">
        <v>32.6</v>
      </c>
      <c r="N4734" s="1061">
        <v>32.6</v>
      </c>
      <c r="O4734" s="1061">
        <v>32.6</v>
      </c>
      <c r="P4734" s="1061">
        <v>32.6</v>
      </c>
      <c r="Q4734" s="1061">
        <v>32.6</v>
      </c>
      <c r="R4734" s="1061">
        <v>32.6</v>
      </c>
      <c r="S4734" s="1061">
        <v>32.6</v>
      </c>
      <c r="T4734" s="1061">
        <v>32.6</v>
      </c>
      <c r="U4734" s="1061">
        <v>32.6</v>
      </c>
      <c r="V4734" s="1061">
        <v>32.6</v>
      </c>
      <c r="W4734" s="1061">
        <v>32.6</v>
      </c>
    </row>
    <row r="4735" spans="1:23">
      <c r="A4735" s="908"/>
      <c r="B4735" s="1061" t="s">
        <v>234</v>
      </c>
      <c r="C4735" s="1061" t="s">
        <v>235</v>
      </c>
      <c r="D4735" s="1061" t="s">
        <v>5368</v>
      </c>
      <c r="E4735" s="1061" t="s">
        <v>8260</v>
      </c>
      <c r="F4735" s="1061" t="s">
        <v>6173</v>
      </c>
      <c r="G4735" s="1061" t="s">
        <v>1739</v>
      </c>
      <c r="H4735" s="1061" t="s">
        <v>129</v>
      </c>
      <c r="I4735" s="1061" t="s">
        <v>21</v>
      </c>
      <c r="J4735" s="1061" t="s">
        <v>7975</v>
      </c>
      <c r="K4735" s="1061" t="s">
        <v>14849</v>
      </c>
      <c r="L4735" s="1061">
        <v>32.01</v>
      </c>
      <c r="M4735" s="1061">
        <v>32.01</v>
      </c>
      <c r="N4735" s="1061">
        <v>32.01</v>
      </c>
      <c r="O4735" s="1061">
        <v>32.01</v>
      </c>
      <c r="P4735" s="1061">
        <v>32.01</v>
      </c>
      <c r="Q4735" s="1061">
        <v>32.01</v>
      </c>
      <c r="R4735" s="1061">
        <v>32.01</v>
      </c>
      <c r="S4735" s="1061">
        <v>32.01</v>
      </c>
      <c r="T4735" s="1061">
        <v>32.01</v>
      </c>
      <c r="U4735" s="1061">
        <v>32.01</v>
      </c>
      <c r="V4735" s="1061">
        <v>32.01</v>
      </c>
      <c r="W4735" s="1061">
        <v>32.01</v>
      </c>
    </row>
    <row r="4736" spans="1:23">
      <c r="A4736" s="908"/>
      <c r="B4736" s="1061" t="s">
        <v>234</v>
      </c>
      <c r="C4736" s="1061" t="s">
        <v>235</v>
      </c>
      <c r="D4736" s="1061" t="s">
        <v>5131</v>
      </c>
      <c r="E4736" s="1061" t="s">
        <v>6176</v>
      </c>
      <c r="F4736" s="1061" t="s">
        <v>6177</v>
      </c>
      <c r="G4736" s="1061" t="s">
        <v>1739</v>
      </c>
      <c r="H4736" s="1061" t="s">
        <v>129</v>
      </c>
      <c r="I4736" s="1061" t="s">
        <v>21</v>
      </c>
      <c r="J4736" s="1061" t="s">
        <v>7975</v>
      </c>
      <c r="K4736" s="1061" t="s">
        <v>14849</v>
      </c>
      <c r="L4736" s="1061">
        <v>57.47</v>
      </c>
      <c r="M4736" s="1061">
        <v>57.47</v>
      </c>
      <c r="N4736" s="1061">
        <v>57.47</v>
      </c>
      <c r="O4736" s="1061">
        <v>57.47</v>
      </c>
      <c r="P4736" s="1061">
        <v>57.47</v>
      </c>
      <c r="Q4736" s="1061">
        <v>57.47</v>
      </c>
      <c r="R4736" s="1061">
        <v>57.47</v>
      </c>
      <c r="S4736" s="1061">
        <v>57.47</v>
      </c>
      <c r="T4736" s="1061">
        <v>57.47</v>
      </c>
      <c r="U4736" s="1061">
        <v>57.47</v>
      </c>
      <c r="V4736" s="1061">
        <v>57.47</v>
      </c>
      <c r="W4736" s="1061">
        <v>57.47</v>
      </c>
    </row>
    <row r="4737" spans="1:23">
      <c r="A4737" s="908"/>
      <c r="B4737" s="1061" t="s">
        <v>234</v>
      </c>
      <c r="C4737" s="1061" t="s">
        <v>235</v>
      </c>
      <c r="D4737" s="1061" t="s">
        <v>5131</v>
      </c>
      <c r="E4737" s="1061" t="s">
        <v>6178</v>
      </c>
      <c r="F4737" s="1061" t="s">
        <v>6177</v>
      </c>
      <c r="G4737" s="1061" t="s">
        <v>1739</v>
      </c>
      <c r="H4737" s="1061" t="s">
        <v>129</v>
      </c>
      <c r="I4737" s="1061" t="s">
        <v>21</v>
      </c>
      <c r="J4737" s="1061" t="s">
        <v>7975</v>
      </c>
      <c r="K4737" s="1061" t="s">
        <v>14849</v>
      </c>
      <c r="L4737" s="1061">
        <v>44.85</v>
      </c>
      <c r="M4737" s="1061">
        <v>44.85</v>
      </c>
      <c r="N4737" s="1061">
        <v>44.85</v>
      </c>
      <c r="O4737" s="1061">
        <v>44.85</v>
      </c>
      <c r="P4737" s="1061">
        <v>44.85</v>
      </c>
      <c r="Q4737" s="1061">
        <v>44.85</v>
      </c>
      <c r="R4737" s="1061">
        <v>44.85</v>
      </c>
      <c r="S4737" s="1061">
        <v>44.85</v>
      </c>
      <c r="T4737" s="1061">
        <v>44.85</v>
      </c>
      <c r="U4737" s="1061">
        <v>44.85</v>
      </c>
      <c r="V4737" s="1061">
        <v>44.85</v>
      </c>
      <c r="W4737" s="1061">
        <v>44.85</v>
      </c>
    </row>
    <row r="4738" spans="1:23">
      <c r="A4738" s="908"/>
      <c r="B4738" s="1061" t="s">
        <v>234</v>
      </c>
      <c r="C4738" s="1061" t="s">
        <v>235</v>
      </c>
      <c r="D4738" s="1061" t="s">
        <v>6174</v>
      </c>
      <c r="E4738" s="1061" t="s">
        <v>6179</v>
      </c>
      <c r="F4738" s="1061" t="s">
        <v>6175</v>
      </c>
      <c r="G4738" s="1061" t="s">
        <v>1739</v>
      </c>
      <c r="H4738" s="1061" t="s">
        <v>129</v>
      </c>
      <c r="I4738" s="1061" t="s">
        <v>21</v>
      </c>
      <c r="J4738" s="1061" t="s">
        <v>7975</v>
      </c>
      <c r="K4738" s="1061" t="s">
        <v>14849</v>
      </c>
      <c r="L4738" s="1061">
        <v>34.479999999999997</v>
      </c>
      <c r="M4738" s="1061">
        <v>34.479999999999997</v>
      </c>
      <c r="N4738" s="1061">
        <v>34.479999999999997</v>
      </c>
      <c r="O4738" s="1061">
        <v>34.479999999999997</v>
      </c>
      <c r="P4738" s="1061">
        <v>34.479999999999997</v>
      </c>
      <c r="Q4738" s="1061">
        <v>34.479999999999997</v>
      </c>
      <c r="R4738" s="1061">
        <v>34.479999999999997</v>
      </c>
      <c r="S4738" s="1061">
        <v>34.479999999999997</v>
      </c>
      <c r="T4738" s="1061">
        <v>34.479999999999997</v>
      </c>
      <c r="U4738" s="1061">
        <v>34.479999999999997</v>
      </c>
      <c r="V4738" s="1061">
        <v>34.479999999999997</v>
      </c>
      <c r="W4738" s="1061">
        <v>34.479999999999997</v>
      </c>
    </row>
    <row r="4739" spans="1:23">
      <c r="A4739" s="908"/>
      <c r="B4739" s="1061" t="s">
        <v>234</v>
      </c>
      <c r="C4739" s="1061" t="s">
        <v>235</v>
      </c>
      <c r="D4739" s="1061" t="s">
        <v>5131</v>
      </c>
      <c r="E4739" s="1061" t="s">
        <v>6180</v>
      </c>
      <c r="F4739" s="1061" t="s">
        <v>6177</v>
      </c>
      <c r="G4739" s="1061" t="s">
        <v>1739</v>
      </c>
      <c r="H4739" s="1061" t="s">
        <v>129</v>
      </c>
      <c r="I4739" s="1061" t="s">
        <v>21</v>
      </c>
      <c r="J4739" s="1061" t="s">
        <v>7975</v>
      </c>
      <c r="K4739" s="1061" t="s">
        <v>14849</v>
      </c>
      <c r="L4739" s="1061">
        <v>57.47</v>
      </c>
      <c r="M4739" s="1061">
        <v>57.47</v>
      </c>
      <c r="N4739" s="1061">
        <v>57.47</v>
      </c>
      <c r="O4739" s="1061">
        <v>57.47</v>
      </c>
      <c r="P4739" s="1061">
        <v>57.47</v>
      </c>
      <c r="Q4739" s="1061">
        <v>57.47</v>
      </c>
      <c r="R4739" s="1061">
        <v>57.47</v>
      </c>
      <c r="S4739" s="1061">
        <v>57.47</v>
      </c>
      <c r="T4739" s="1061">
        <v>57.47</v>
      </c>
      <c r="U4739" s="1061">
        <v>57.47</v>
      </c>
      <c r="V4739" s="1061">
        <v>57.47</v>
      </c>
      <c r="W4739" s="1061">
        <v>57.47</v>
      </c>
    </row>
    <row r="4740" spans="1:23">
      <c r="A4740" s="908"/>
      <c r="B4740" s="1061" t="s">
        <v>234</v>
      </c>
      <c r="C4740" s="1061" t="s">
        <v>235</v>
      </c>
      <c r="D4740" s="1061" t="s">
        <v>2217</v>
      </c>
      <c r="E4740" s="1061" t="s">
        <v>6181</v>
      </c>
      <c r="F4740" s="1061" t="s">
        <v>10443</v>
      </c>
      <c r="G4740" s="1061" t="s">
        <v>1739</v>
      </c>
      <c r="H4740" s="1061" t="s">
        <v>129</v>
      </c>
      <c r="I4740" s="1061" t="s">
        <v>21</v>
      </c>
      <c r="J4740" s="1061" t="s">
        <v>7975</v>
      </c>
      <c r="K4740" s="1061" t="s">
        <v>14849</v>
      </c>
      <c r="L4740" s="1061">
        <v>7.97</v>
      </c>
      <c r="M4740" s="1061">
        <v>7.97</v>
      </c>
      <c r="N4740" s="1061">
        <v>7.97</v>
      </c>
      <c r="O4740" s="1061">
        <v>7.97</v>
      </c>
      <c r="P4740" s="1061">
        <v>7.97</v>
      </c>
      <c r="Q4740" s="1061">
        <v>7.97</v>
      </c>
      <c r="R4740" s="1061">
        <v>7.97</v>
      </c>
      <c r="S4740" s="1061">
        <v>7.97</v>
      </c>
      <c r="T4740" s="1061">
        <v>7.97</v>
      </c>
      <c r="U4740" s="1061">
        <v>7.97</v>
      </c>
      <c r="V4740" s="1061">
        <v>7.97</v>
      </c>
      <c r="W4740" s="1061">
        <v>7.97</v>
      </c>
    </row>
    <row r="4741" spans="1:23">
      <c r="A4741" s="908"/>
      <c r="B4741" s="1061" t="s">
        <v>234</v>
      </c>
      <c r="C4741" s="1061" t="s">
        <v>235</v>
      </c>
      <c r="D4741" s="1061" t="s">
        <v>5131</v>
      </c>
      <c r="E4741" s="1061" t="s">
        <v>10229</v>
      </c>
      <c r="F4741" s="1061" t="s">
        <v>6177</v>
      </c>
      <c r="G4741" s="1061" t="s">
        <v>1739</v>
      </c>
      <c r="H4741" s="1061" t="s">
        <v>129</v>
      </c>
      <c r="I4741" s="1061" t="s">
        <v>21</v>
      </c>
      <c r="J4741" s="1061" t="s">
        <v>7975</v>
      </c>
      <c r="K4741" s="1061" t="s">
        <v>14849</v>
      </c>
      <c r="L4741" s="1061">
        <v>59.6</v>
      </c>
      <c r="M4741" s="1061">
        <v>59.6</v>
      </c>
      <c r="N4741" s="1061">
        <v>59.6</v>
      </c>
      <c r="O4741" s="1061">
        <v>59.6</v>
      </c>
      <c r="P4741" s="1061">
        <v>59.6</v>
      </c>
      <c r="Q4741" s="1061">
        <v>59.6</v>
      </c>
      <c r="R4741" s="1061">
        <v>59.6</v>
      </c>
      <c r="S4741" s="1061">
        <v>59.6</v>
      </c>
      <c r="T4741" s="1061">
        <v>59.6</v>
      </c>
      <c r="U4741" s="1061">
        <v>59.6</v>
      </c>
      <c r="V4741" s="1061">
        <v>59.6</v>
      </c>
      <c r="W4741" s="1061">
        <v>59.6</v>
      </c>
    </row>
    <row r="4742" spans="1:23">
      <c r="A4742" s="908"/>
      <c r="B4742" s="1061" t="s">
        <v>234</v>
      </c>
      <c r="C4742" s="1061" t="s">
        <v>235</v>
      </c>
      <c r="D4742" s="1061" t="s">
        <v>5131</v>
      </c>
      <c r="E4742" s="1061" t="s">
        <v>10230</v>
      </c>
      <c r="F4742" s="1061" t="s">
        <v>6177</v>
      </c>
      <c r="G4742" s="1061" t="s">
        <v>1739</v>
      </c>
      <c r="H4742" s="1061" t="s">
        <v>129</v>
      </c>
      <c r="I4742" s="1061" t="s">
        <v>21</v>
      </c>
      <c r="J4742" s="1061" t="s">
        <v>7975</v>
      </c>
      <c r="K4742" s="1061" t="s">
        <v>14849</v>
      </c>
      <c r="L4742" s="1061">
        <v>57.47</v>
      </c>
      <c r="M4742" s="1061">
        <v>57.47</v>
      </c>
      <c r="N4742" s="1061">
        <v>57.47</v>
      </c>
      <c r="O4742" s="1061">
        <v>57.47</v>
      </c>
      <c r="P4742" s="1061">
        <v>57.47</v>
      </c>
      <c r="Q4742" s="1061">
        <v>57.47</v>
      </c>
      <c r="R4742" s="1061">
        <v>57.47</v>
      </c>
      <c r="S4742" s="1061">
        <v>57.47</v>
      </c>
      <c r="T4742" s="1061">
        <v>57.47</v>
      </c>
      <c r="U4742" s="1061">
        <v>57.47</v>
      </c>
      <c r="V4742" s="1061">
        <v>57.47</v>
      </c>
      <c r="W4742" s="1061">
        <v>57.47</v>
      </c>
    </row>
    <row r="4743" spans="1:23">
      <c r="A4743" s="908"/>
      <c r="B4743" s="1061" t="s">
        <v>234</v>
      </c>
      <c r="C4743" s="1061" t="s">
        <v>235</v>
      </c>
      <c r="D4743" s="1061" t="s">
        <v>5131</v>
      </c>
      <c r="E4743" s="1061" t="s">
        <v>10231</v>
      </c>
      <c r="F4743" s="1061" t="s">
        <v>6177</v>
      </c>
      <c r="G4743" s="1061" t="s">
        <v>1739</v>
      </c>
      <c r="H4743" s="1061" t="s">
        <v>129</v>
      </c>
      <c r="I4743" s="1061" t="s">
        <v>21</v>
      </c>
      <c r="J4743" s="1061" t="s">
        <v>7975</v>
      </c>
      <c r="K4743" s="1061" t="s">
        <v>14849</v>
      </c>
      <c r="L4743" s="1061">
        <v>57.47</v>
      </c>
      <c r="M4743" s="1061">
        <v>57.47</v>
      </c>
      <c r="N4743" s="1061">
        <v>57.47</v>
      </c>
      <c r="O4743" s="1061">
        <v>57.47</v>
      </c>
      <c r="P4743" s="1061">
        <v>57.47</v>
      </c>
      <c r="Q4743" s="1061">
        <v>57.47</v>
      </c>
      <c r="R4743" s="1061">
        <v>57.47</v>
      </c>
      <c r="S4743" s="1061">
        <v>57.47</v>
      </c>
      <c r="T4743" s="1061">
        <v>57.47</v>
      </c>
      <c r="U4743" s="1061">
        <v>57.47</v>
      </c>
      <c r="V4743" s="1061">
        <v>57.47</v>
      </c>
      <c r="W4743" s="1061">
        <v>57.47</v>
      </c>
    </row>
    <row r="4744" spans="1:23">
      <c r="A4744" s="908"/>
      <c r="B4744" s="1061" t="s">
        <v>234</v>
      </c>
      <c r="C4744" s="1061" t="s">
        <v>235</v>
      </c>
      <c r="D4744" s="1061" t="s">
        <v>5131</v>
      </c>
      <c r="E4744" s="1061" t="s">
        <v>10232</v>
      </c>
      <c r="F4744" s="1061" t="s">
        <v>6177</v>
      </c>
      <c r="G4744" s="1061" t="s">
        <v>1739</v>
      </c>
      <c r="H4744" s="1061" t="s">
        <v>129</v>
      </c>
      <c r="I4744" s="1061" t="s">
        <v>21</v>
      </c>
      <c r="J4744" s="1061" t="s">
        <v>7975</v>
      </c>
      <c r="K4744" s="1061" t="s">
        <v>14849</v>
      </c>
      <c r="L4744" s="1061">
        <v>57.47</v>
      </c>
      <c r="M4744" s="1061">
        <v>57.47</v>
      </c>
      <c r="N4744" s="1061">
        <v>57.47</v>
      </c>
      <c r="O4744" s="1061">
        <v>57.47</v>
      </c>
      <c r="P4744" s="1061">
        <v>57.47</v>
      </c>
      <c r="Q4744" s="1061">
        <v>57.47</v>
      </c>
      <c r="R4744" s="1061">
        <v>57.47</v>
      </c>
      <c r="S4744" s="1061">
        <v>57.47</v>
      </c>
      <c r="T4744" s="1061">
        <v>57.47</v>
      </c>
      <c r="U4744" s="1061">
        <v>57.47</v>
      </c>
      <c r="V4744" s="1061">
        <v>57.47</v>
      </c>
      <c r="W4744" s="1061">
        <v>57.47</v>
      </c>
    </row>
    <row r="4745" spans="1:23">
      <c r="A4745" s="908"/>
      <c r="B4745" s="1061" t="s">
        <v>234</v>
      </c>
      <c r="C4745" s="1061" t="s">
        <v>235</v>
      </c>
      <c r="D4745" s="1061" t="s">
        <v>4936</v>
      </c>
      <c r="E4745" s="1061" t="s">
        <v>14660</v>
      </c>
      <c r="F4745" s="1061" t="s">
        <v>4939</v>
      </c>
      <c r="G4745" s="1061" t="s">
        <v>1739</v>
      </c>
      <c r="H4745" s="1061" t="s">
        <v>129</v>
      </c>
      <c r="I4745" s="1061" t="s">
        <v>21</v>
      </c>
      <c r="J4745" s="1061" t="s">
        <v>7975</v>
      </c>
      <c r="K4745" s="1061" t="s">
        <v>14849</v>
      </c>
      <c r="L4745" s="1061">
        <v>24.15</v>
      </c>
      <c r="M4745" s="1061">
        <v>24.15</v>
      </c>
      <c r="N4745" s="1061">
        <v>24.15</v>
      </c>
      <c r="O4745" s="1061">
        <v>24.15</v>
      </c>
      <c r="P4745" s="1061">
        <v>24.15</v>
      </c>
      <c r="Q4745" s="1061">
        <v>24.15</v>
      </c>
      <c r="R4745" s="1061">
        <v>24.15</v>
      </c>
      <c r="S4745" s="1061">
        <v>24.15</v>
      </c>
      <c r="T4745" s="1061">
        <v>24.15</v>
      </c>
      <c r="U4745" s="1061">
        <v>24.15</v>
      </c>
      <c r="V4745" s="1061">
        <v>24.15</v>
      </c>
      <c r="W4745" s="1061">
        <v>24.15</v>
      </c>
    </row>
    <row r="4746" spans="1:23">
      <c r="A4746" s="908"/>
      <c r="B4746" s="1061" t="s">
        <v>234</v>
      </c>
      <c r="C4746" s="1061" t="s">
        <v>235</v>
      </c>
      <c r="D4746" s="1061" t="s">
        <v>4936</v>
      </c>
      <c r="E4746" s="1061" t="s">
        <v>6812</v>
      </c>
      <c r="F4746" s="1061" t="s">
        <v>4937</v>
      </c>
      <c r="G4746" s="1061" t="s">
        <v>1739</v>
      </c>
      <c r="H4746" s="1061" t="s">
        <v>129</v>
      </c>
      <c r="I4746" s="1061" t="s">
        <v>21</v>
      </c>
      <c r="J4746" s="1061" t="s">
        <v>7975</v>
      </c>
      <c r="K4746" s="1061" t="s">
        <v>14849</v>
      </c>
      <c r="L4746" s="1061">
        <v>12.8</v>
      </c>
      <c r="M4746" s="1061">
        <v>12.8</v>
      </c>
      <c r="N4746" s="1061">
        <v>12.8</v>
      </c>
      <c r="O4746" s="1061">
        <v>12.8</v>
      </c>
      <c r="P4746" s="1061">
        <v>12.8</v>
      </c>
      <c r="Q4746" s="1061">
        <v>12.8</v>
      </c>
      <c r="R4746" s="1061">
        <v>12.8</v>
      </c>
      <c r="S4746" s="1061">
        <v>12.8</v>
      </c>
      <c r="T4746" s="1061">
        <v>12.8</v>
      </c>
      <c r="U4746" s="1061">
        <v>12.8</v>
      </c>
      <c r="V4746" s="1061">
        <v>12.8</v>
      </c>
      <c r="W4746" s="1061">
        <v>12.8</v>
      </c>
    </row>
    <row r="4747" spans="1:23">
      <c r="A4747" s="908"/>
      <c r="B4747" s="1061" t="s">
        <v>234</v>
      </c>
      <c r="C4747" s="1061" t="s">
        <v>235</v>
      </c>
      <c r="D4747" s="1061" t="s">
        <v>4936</v>
      </c>
      <c r="E4747" s="1061" t="s">
        <v>6813</v>
      </c>
      <c r="F4747" s="1061" t="s">
        <v>4938</v>
      </c>
      <c r="G4747" s="1061" t="s">
        <v>1739</v>
      </c>
      <c r="H4747" s="1061" t="s">
        <v>129</v>
      </c>
      <c r="I4747" s="1061" t="s">
        <v>21</v>
      </c>
      <c r="J4747" s="1061" t="s">
        <v>7975</v>
      </c>
      <c r="K4747" s="1061" t="s">
        <v>14849</v>
      </c>
      <c r="L4747" s="1061">
        <v>24</v>
      </c>
      <c r="M4747" s="1061">
        <v>24</v>
      </c>
      <c r="N4747" s="1061">
        <v>24</v>
      </c>
      <c r="O4747" s="1061">
        <v>24</v>
      </c>
      <c r="P4747" s="1061">
        <v>24</v>
      </c>
      <c r="Q4747" s="1061">
        <v>24</v>
      </c>
      <c r="R4747" s="1061">
        <v>24</v>
      </c>
      <c r="S4747" s="1061">
        <v>24</v>
      </c>
      <c r="T4747" s="1061">
        <v>24</v>
      </c>
      <c r="U4747" s="1061">
        <v>24</v>
      </c>
      <c r="V4747" s="1061">
        <v>24</v>
      </c>
      <c r="W4747" s="1061">
        <v>24</v>
      </c>
    </row>
    <row r="4748" spans="1:23">
      <c r="A4748" s="908"/>
      <c r="B4748" s="1061" t="s">
        <v>234</v>
      </c>
      <c r="C4748" s="1061" t="s">
        <v>235</v>
      </c>
      <c r="D4748" s="1061" t="s">
        <v>4936</v>
      </c>
      <c r="E4748" s="1061" t="s">
        <v>14237</v>
      </c>
      <c r="F4748" s="1061" t="s">
        <v>4939</v>
      </c>
      <c r="G4748" s="1061" t="s">
        <v>1739</v>
      </c>
      <c r="H4748" s="1061" t="s">
        <v>129</v>
      </c>
      <c r="I4748" s="1061" t="s">
        <v>21</v>
      </c>
      <c r="J4748" s="1061" t="s">
        <v>7975</v>
      </c>
      <c r="K4748" s="1061" t="s">
        <v>14849</v>
      </c>
      <c r="L4748" s="1061">
        <v>24.15</v>
      </c>
      <c r="M4748" s="1061">
        <v>24.15</v>
      </c>
      <c r="N4748" s="1061">
        <v>24.15</v>
      </c>
      <c r="O4748" s="1061">
        <v>24.15</v>
      </c>
      <c r="P4748" s="1061">
        <v>24.15</v>
      </c>
      <c r="Q4748" s="1061">
        <v>24.15</v>
      </c>
      <c r="R4748" s="1061">
        <v>24.15</v>
      </c>
      <c r="S4748" s="1061">
        <v>24.15</v>
      </c>
      <c r="T4748" s="1061">
        <v>24.15</v>
      </c>
      <c r="U4748" s="1061">
        <v>24.15</v>
      </c>
      <c r="V4748" s="1061">
        <v>24.15</v>
      </c>
      <c r="W4748" s="1061">
        <v>24.15</v>
      </c>
    </row>
    <row r="4749" spans="1:23">
      <c r="A4749" s="908"/>
      <c r="B4749" s="1061" t="s">
        <v>234</v>
      </c>
      <c r="C4749" s="1061" t="s">
        <v>235</v>
      </c>
      <c r="D4749" s="1061" t="s">
        <v>4936</v>
      </c>
      <c r="E4749" s="1061" t="s">
        <v>14238</v>
      </c>
      <c r="F4749" s="1061" t="s">
        <v>4937</v>
      </c>
      <c r="G4749" s="1061" t="s">
        <v>1739</v>
      </c>
      <c r="H4749" s="1061" t="s">
        <v>129</v>
      </c>
      <c r="I4749" s="1061" t="s">
        <v>21</v>
      </c>
      <c r="J4749" s="1061" t="s">
        <v>7975</v>
      </c>
      <c r="K4749" s="1061" t="s">
        <v>14849</v>
      </c>
      <c r="L4749" s="1061">
        <v>13.44</v>
      </c>
      <c r="M4749" s="1061">
        <v>13.44</v>
      </c>
      <c r="N4749" s="1061">
        <v>13.44</v>
      </c>
      <c r="O4749" s="1061">
        <v>13.44</v>
      </c>
      <c r="P4749" s="1061">
        <v>13.44</v>
      </c>
      <c r="Q4749" s="1061">
        <v>13.44</v>
      </c>
      <c r="R4749" s="1061">
        <v>13.44</v>
      </c>
      <c r="S4749" s="1061">
        <v>13.44</v>
      </c>
      <c r="T4749" s="1061">
        <v>13.44</v>
      </c>
      <c r="U4749" s="1061">
        <v>13.44</v>
      </c>
      <c r="V4749" s="1061">
        <v>13.44</v>
      </c>
      <c r="W4749" s="1061">
        <v>13.44</v>
      </c>
    </row>
    <row r="4750" spans="1:23">
      <c r="A4750" s="908"/>
      <c r="B4750" s="1061" t="s">
        <v>234</v>
      </c>
      <c r="C4750" s="1061" t="s">
        <v>235</v>
      </c>
      <c r="D4750" s="1061" t="s">
        <v>4936</v>
      </c>
      <c r="E4750" s="1061" t="s">
        <v>14239</v>
      </c>
      <c r="F4750" s="1061" t="s">
        <v>4938</v>
      </c>
      <c r="G4750" s="1061" t="s">
        <v>1739</v>
      </c>
      <c r="H4750" s="1061" t="s">
        <v>129</v>
      </c>
      <c r="I4750" s="1061" t="s">
        <v>21</v>
      </c>
      <c r="J4750" s="1061" t="s">
        <v>7975</v>
      </c>
      <c r="K4750" s="1061" t="s">
        <v>14849</v>
      </c>
      <c r="L4750" s="1061">
        <v>19.53</v>
      </c>
      <c r="M4750" s="1061">
        <v>19.53</v>
      </c>
      <c r="N4750" s="1061">
        <v>19.53</v>
      </c>
      <c r="O4750" s="1061">
        <v>19.53</v>
      </c>
      <c r="P4750" s="1061">
        <v>19.53</v>
      </c>
      <c r="Q4750" s="1061">
        <v>19.53</v>
      </c>
      <c r="R4750" s="1061">
        <v>19.53</v>
      </c>
      <c r="S4750" s="1061">
        <v>19.53</v>
      </c>
      <c r="T4750" s="1061">
        <v>19.53</v>
      </c>
      <c r="U4750" s="1061">
        <v>19.53</v>
      </c>
      <c r="V4750" s="1061">
        <v>19.53</v>
      </c>
      <c r="W4750" s="1061">
        <v>19.53</v>
      </c>
    </row>
    <row r="4751" spans="1:23">
      <c r="A4751" s="908"/>
      <c r="B4751" s="1061" t="s">
        <v>234</v>
      </c>
      <c r="C4751" s="1061" t="s">
        <v>235</v>
      </c>
      <c r="D4751" s="1061" t="s">
        <v>4936</v>
      </c>
      <c r="E4751" s="1061" t="s">
        <v>14240</v>
      </c>
      <c r="F4751" s="1061" t="s">
        <v>4937</v>
      </c>
      <c r="G4751" s="1061" t="s">
        <v>1739</v>
      </c>
      <c r="H4751" s="1061" t="s">
        <v>129</v>
      </c>
      <c r="I4751" s="1061" t="s">
        <v>21</v>
      </c>
      <c r="J4751" s="1061" t="s">
        <v>7975</v>
      </c>
      <c r="K4751" s="1061" t="s">
        <v>14849</v>
      </c>
      <c r="L4751" s="1061">
        <v>35.700000000000003</v>
      </c>
      <c r="M4751" s="1061">
        <v>35.700000000000003</v>
      </c>
      <c r="N4751" s="1061">
        <v>35.700000000000003</v>
      </c>
      <c r="O4751" s="1061">
        <v>35.700000000000003</v>
      </c>
      <c r="P4751" s="1061">
        <v>35.700000000000003</v>
      </c>
      <c r="Q4751" s="1061">
        <v>35.700000000000003</v>
      </c>
      <c r="R4751" s="1061">
        <v>35.700000000000003</v>
      </c>
      <c r="S4751" s="1061">
        <v>35.700000000000003</v>
      </c>
      <c r="T4751" s="1061">
        <v>35.700000000000003</v>
      </c>
      <c r="U4751" s="1061">
        <v>35.700000000000003</v>
      </c>
      <c r="V4751" s="1061">
        <v>35.700000000000003</v>
      </c>
      <c r="W4751" s="1061">
        <v>35.700000000000003</v>
      </c>
    </row>
    <row r="4752" spans="1:23">
      <c r="A4752" s="908"/>
      <c r="B4752" s="1061" t="s">
        <v>234</v>
      </c>
      <c r="C4752" s="1061" t="s">
        <v>235</v>
      </c>
      <c r="D4752" s="1061" t="s">
        <v>4936</v>
      </c>
      <c r="E4752" s="1061" t="s">
        <v>14241</v>
      </c>
      <c r="F4752" s="1061" t="s">
        <v>4937</v>
      </c>
      <c r="G4752" s="1061" t="s">
        <v>1739</v>
      </c>
      <c r="H4752" s="1061" t="s">
        <v>129</v>
      </c>
      <c r="I4752" s="1061" t="s">
        <v>21</v>
      </c>
      <c r="J4752" s="1061" t="s">
        <v>7975</v>
      </c>
      <c r="K4752" s="1061" t="s">
        <v>14849</v>
      </c>
      <c r="L4752" s="1061">
        <v>34.76</v>
      </c>
      <c r="M4752" s="1061">
        <v>34.76</v>
      </c>
      <c r="N4752" s="1061">
        <v>34.76</v>
      </c>
      <c r="O4752" s="1061">
        <v>34.76</v>
      </c>
      <c r="P4752" s="1061">
        <v>34.76</v>
      </c>
      <c r="Q4752" s="1061">
        <v>34.76</v>
      </c>
      <c r="R4752" s="1061">
        <v>34.76</v>
      </c>
      <c r="S4752" s="1061">
        <v>34.76</v>
      </c>
      <c r="T4752" s="1061">
        <v>34.76</v>
      </c>
      <c r="U4752" s="1061">
        <v>34.76</v>
      </c>
      <c r="V4752" s="1061">
        <v>34.76</v>
      </c>
      <c r="W4752" s="1061">
        <v>34.76</v>
      </c>
    </row>
    <row r="4753" spans="1:23">
      <c r="A4753" s="908"/>
      <c r="B4753" s="1061" t="s">
        <v>234</v>
      </c>
      <c r="C4753" s="1061" t="s">
        <v>235</v>
      </c>
      <c r="D4753" s="1061" t="s">
        <v>4936</v>
      </c>
      <c r="E4753" s="1061" t="s">
        <v>6814</v>
      </c>
      <c r="F4753" s="1061" t="s">
        <v>4938</v>
      </c>
      <c r="G4753" s="1061" t="s">
        <v>1739</v>
      </c>
      <c r="H4753" s="1061" t="s">
        <v>129</v>
      </c>
      <c r="I4753" s="1061" t="s">
        <v>21</v>
      </c>
      <c r="J4753" s="1061" t="s">
        <v>7975</v>
      </c>
      <c r="K4753" s="1061" t="s">
        <v>14849</v>
      </c>
      <c r="L4753" s="1061">
        <v>28.4</v>
      </c>
      <c r="M4753" s="1061">
        <v>28.4</v>
      </c>
      <c r="N4753" s="1061">
        <v>28.4</v>
      </c>
      <c r="O4753" s="1061">
        <v>28.4</v>
      </c>
      <c r="P4753" s="1061">
        <v>28.4</v>
      </c>
      <c r="Q4753" s="1061">
        <v>28.4</v>
      </c>
      <c r="R4753" s="1061">
        <v>28.4</v>
      </c>
      <c r="S4753" s="1061">
        <v>28.4</v>
      </c>
      <c r="T4753" s="1061">
        <v>28.4</v>
      </c>
      <c r="U4753" s="1061">
        <v>28.4</v>
      </c>
      <c r="V4753" s="1061">
        <v>28.4</v>
      </c>
      <c r="W4753" s="1061">
        <v>28.4</v>
      </c>
    </row>
    <row r="4754" spans="1:23">
      <c r="A4754" s="908"/>
      <c r="B4754" s="1061" t="s">
        <v>234</v>
      </c>
      <c r="C4754" s="1061" t="s">
        <v>235</v>
      </c>
      <c r="D4754" s="1061" t="s">
        <v>4936</v>
      </c>
      <c r="E4754" s="1061" t="s">
        <v>6815</v>
      </c>
      <c r="F4754" s="1061" t="s">
        <v>4939</v>
      </c>
      <c r="G4754" s="1061" t="s">
        <v>1739</v>
      </c>
      <c r="H4754" s="1061" t="s">
        <v>129</v>
      </c>
      <c r="I4754" s="1061" t="s">
        <v>21</v>
      </c>
      <c r="J4754" s="1061" t="s">
        <v>7975</v>
      </c>
      <c r="K4754" s="1061" t="s">
        <v>14849</v>
      </c>
      <c r="L4754" s="1061">
        <v>25</v>
      </c>
      <c r="M4754" s="1061">
        <v>25</v>
      </c>
      <c r="N4754" s="1061">
        <v>25</v>
      </c>
      <c r="O4754" s="1061">
        <v>25</v>
      </c>
      <c r="P4754" s="1061">
        <v>25</v>
      </c>
      <c r="Q4754" s="1061">
        <v>25</v>
      </c>
      <c r="R4754" s="1061">
        <v>25</v>
      </c>
      <c r="S4754" s="1061">
        <v>25</v>
      </c>
      <c r="T4754" s="1061">
        <v>25</v>
      </c>
      <c r="U4754" s="1061">
        <v>25</v>
      </c>
      <c r="V4754" s="1061">
        <v>25</v>
      </c>
      <c r="W4754" s="1061">
        <v>25</v>
      </c>
    </row>
    <row r="4755" spans="1:23">
      <c r="A4755" s="908"/>
      <c r="B4755" s="1061" t="s">
        <v>234</v>
      </c>
      <c r="C4755" s="1061" t="s">
        <v>235</v>
      </c>
      <c r="D4755" s="1061" t="s">
        <v>4936</v>
      </c>
      <c r="E4755" s="1061" t="s">
        <v>6816</v>
      </c>
      <c r="F4755" s="1061" t="s">
        <v>4937</v>
      </c>
      <c r="G4755" s="1061" t="s">
        <v>1739</v>
      </c>
      <c r="H4755" s="1061" t="s">
        <v>129</v>
      </c>
      <c r="I4755" s="1061" t="s">
        <v>21</v>
      </c>
      <c r="J4755" s="1061" t="s">
        <v>7975</v>
      </c>
      <c r="K4755" s="1061" t="s">
        <v>14849</v>
      </c>
      <c r="L4755" s="1061">
        <v>31.1</v>
      </c>
      <c r="M4755" s="1061">
        <v>31.1</v>
      </c>
      <c r="N4755" s="1061">
        <v>31.1</v>
      </c>
      <c r="O4755" s="1061">
        <v>31.1</v>
      </c>
      <c r="P4755" s="1061">
        <v>31.1</v>
      </c>
      <c r="Q4755" s="1061">
        <v>31.1</v>
      </c>
      <c r="R4755" s="1061">
        <v>31.1</v>
      </c>
      <c r="S4755" s="1061">
        <v>31.1</v>
      </c>
      <c r="T4755" s="1061">
        <v>31.1</v>
      </c>
      <c r="U4755" s="1061">
        <v>31.1</v>
      </c>
      <c r="V4755" s="1061">
        <v>31.1</v>
      </c>
      <c r="W4755" s="1061">
        <v>31.1</v>
      </c>
    </row>
    <row r="4756" spans="1:23">
      <c r="A4756" s="908"/>
      <c r="B4756" s="1061" t="s">
        <v>234</v>
      </c>
      <c r="C4756" s="1061" t="s">
        <v>235</v>
      </c>
      <c r="D4756" s="1061" t="s">
        <v>4936</v>
      </c>
      <c r="E4756" s="1061" t="s">
        <v>6817</v>
      </c>
      <c r="F4756" s="1061" t="s">
        <v>4938</v>
      </c>
      <c r="G4756" s="1061" t="s">
        <v>1739</v>
      </c>
      <c r="H4756" s="1061" t="s">
        <v>129</v>
      </c>
      <c r="I4756" s="1061" t="s">
        <v>21</v>
      </c>
      <c r="J4756" s="1061" t="s">
        <v>7975</v>
      </c>
      <c r="K4756" s="1061" t="s">
        <v>14849</v>
      </c>
      <c r="L4756" s="1061">
        <v>39.200000000000003</v>
      </c>
      <c r="M4756" s="1061">
        <v>39.200000000000003</v>
      </c>
      <c r="N4756" s="1061">
        <v>39.200000000000003</v>
      </c>
      <c r="O4756" s="1061">
        <v>39.200000000000003</v>
      </c>
      <c r="P4756" s="1061">
        <v>39.200000000000003</v>
      </c>
      <c r="Q4756" s="1061">
        <v>39.200000000000003</v>
      </c>
      <c r="R4756" s="1061">
        <v>39.200000000000003</v>
      </c>
      <c r="S4756" s="1061">
        <v>39.200000000000003</v>
      </c>
      <c r="T4756" s="1061">
        <v>39.200000000000003</v>
      </c>
      <c r="U4756" s="1061">
        <v>39.200000000000003</v>
      </c>
      <c r="V4756" s="1061">
        <v>39.200000000000003</v>
      </c>
      <c r="W4756" s="1061">
        <v>39.200000000000003</v>
      </c>
    </row>
    <row r="4757" spans="1:23">
      <c r="A4757" s="908"/>
      <c r="B4757" s="1061" t="s">
        <v>234</v>
      </c>
      <c r="C4757" s="1061" t="s">
        <v>235</v>
      </c>
      <c r="D4757" s="1061" t="s">
        <v>4936</v>
      </c>
      <c r="E4757" s="1061" t="s">
        <v>6705</v>
      </c>
      <c r="F4757" s="1061" t="s">
        <v>4939</v>
      </c>
      <c r="G4757" s="1061" t="s">
        <v>1739</v>
      </c>
      <c r="H4757" s="1061" t="s">
        <v>129</v>
      </c>
      <c r="I4757" s="1061" t="s">
        <v>21</v>
      </c>
      <c r="J4757" s="1061" t="s">
        <v>7975</v>
      </c>
      <c r="K4757" s="1061" t="s">
        <v>14849</v>
      </c>
      <c r="L4757" s="1061">
        <v>23</v>
      </c>
      <c r="M4757" s="1061">
        <v>23</v>
      </c>
      <c r="N4757" s="1061">
        <v>23</v>
      </c>
      <c r="O4757" s="1061">
        <v>23</v>
      </c>
      <c r="P4757" s="1061">
        <v>23</v>
      </c>
      <c r="Q4757" s="1061">
        <v>23</v>
      </c>
      <c r="R4757" s="1061">
        <v>23</v>
      </c>
      <c r="S4757" s="1061">
        <v>23</v>
      </c>
      <c r="T4757" s="1061">
        <v>23</v>
      </c>
      <c r="U4757" s="1061">
        <v>23</v>
      </c>
      <c r="V4757" s="1061">
        <v>23</v>
      </c>
      <c r="W4757" s="1061">
        <v>23</v>
      </c>
    </row>
    <row r="4758" spans="1:23">
      <c r="A4758" s="908"/>
      <c r="B4758" s="1061" t="s">
        <v>234</v>
      </c>
      <c r="C4758" s="1061" t="s">
        <v>235</v>
      </c>
      <c r="D4758" s="1061" t="s">
        <v>4936</v>
      </c>
      <c r="E4758" s="1061" t="s">
        <v>6706</v>
      </c>
      <c r="F4758" s="1061" t="s">
        <v>4937</v>
      </c>
      <c r="G4758" s="1061" t="s">
        <v>1739</v>
      </c>
      <c r="H4758" s="1061" t="s">
        <v>129</v>
      </c>
      <c r="I4758" s="1061" t="s">
        <v>21</v>
      </c>
      <c r="J4758" s="1061" t="s">
        <v>7975</v>
      </c>
      <c r="K4758" s="1061" t="s">
        <v>14849</v>
      </c>
      <c r="L4758" s="1061">
        <v>12.8</v>
      </c>
      <c r="M4758" s="1061">
        <v>12.8</v>
      </c>
      <c r="N4758" s="1061">
        <v>12.8</v>
      </c>
      <c r="O4758" s="1061">
        <v>12.8</v>
      </c>
      <c r="P4758" s="1061">
        <v>12.8</v>
      </c>
      <c r="Q4758" s="1061">
        <v>12.8</v>
      </c>
      <c r="R4758" s="1061">
        <v>12.8</v>
      </c>
      <c r="S4758" s="1061">
        <v>12.8</v>
      </c>
      <c r="T4758" s="1061">
        <v>12.8</v>
      </c>
      <c r="U4758" s="1061">
        <v>12.8</v>
      </c>
      <c r="V4758" s="1061">
        <v>12.8</v>
      </c>
      <c r="W4758" s="1061">
        <v>12.8</v>
      </c>
    </row>
    <row r="4759" spans="1:23">
      <c r="A4759" s="908"/>
      <c r="B4759" s="1061" t="s">
        <v>234</v>
      </c>
      <c r="C4759" s="1061" t="s">
        <v>235</v>
      </c>
      <c r="D4759" s="1061" t="s">
        <v>4936</v>
      </c>
      <c r="E4759" s="1061" t="s">
        <v>6707</v>
      </c>
      <c r="F4759" s="1061" t="s">
        <v>4938</v>
      </c>
      <c r="G4759" s="1061" t="s">
        <v>1739</v>
      </c>
      <c r="H4759" s="1061" t="s">
        <v>129</v>
      </c>
      <c r="I4759" s="1061" t="s">
        <v>21</v>
      </c>
      <c r="J4759" s="1061" t="s">
        <v>7975</v>
      </c>
      <c r="K4759" s="1061" t="s">
        <v>14849</v>
      </c>
      <c r="L4759" s="1061">
        <v>23.5</v>
      </c>
      <c r="M4759" s="1061">
        <v>23.5</v>
      </c>
      <c r="N4759" s="1061">
        <v>23.5</v>
      </c>
      <c r="O4759" s="1061">
        <v>23.5</v>
      </c>
      <c r="P4759" s="1061">
        <v>23.5</v>
      </c>
      <c r="Q4759" s="1061">
        <v>23.5</v>
      </c>
      <c r="R4759" s="1061">
        <v>23.5</v>
      </c>
      <c r="S4759" s="1061">
        <v>23.5</v>
      </c>
      <c r="T4759" s="1061">
        <v>23.5</v>
      </c>
      <c r="U4759" s="1061">
        <v>23.5</v>
      </c>
      <c r="V4759" s="1061">
        <v>23.5</v>
      </c>
      <c r="W4759" s="1061">
        <v>23.5</v>
      </c>
    </row>
    <row r="4760" spans="1:23">
      <c r="A4760" s="908"/>
      <c r="B4760" s="1061" t="s">
        <v>234</v>
      </c>
      <c r="C4760" s="1061" t="s">
        <v>235</v>
      </c>
      <c r="D4760" s="1061" t="s">
        <v>4936</v>
      </c>
      <c r="E4760" s="1061" t="s">
        <v>14242</v>
      </c>
      <c r="F4760" s="1061" t="s">
        <v>4939</v>
      </c>
      <c r="G4760" s="1061" t="s">
        <v>1739</v>
      </c>
      <c r="H4760" s="1061" t="s">
        <v>129</v>
      </c>
      <c r="I4760" s="1061" t="s">
        <v>21</v>
      </c>
      <c r="J4760" s="1061" t="s">
        <v>7975</v>
      </c>
      <c r="K4760" s="1061" t="s">
        <v>14849</v>
      </c>
      <c r="L4760" s="1061">
        <v>24.15</v>
      </c>
      <c r="M4760" s="1061">
        <v>24.15</v>
      </c>
      <c r="N4760" s="1061">
        <v>24.15</v>
      </c>
      <c r="O4760" s="1061">
        <v>24.15</v>
      </c>
      <c r="P4760" s="1061">
        <v>24.15</v>
      </c>
      <c r="Q4760" s="1061">
        <v>24.15</v>
      </c>
      <c r="R4760" s="1061">
        <v>24.15</v>
      </c>
      <c r="S4760" s="1061">
        <v>24.15</v>
      </c>
      <c r="T4760" s="1061">
        <v>24.15</v>
      </c>
      <c r="U4760" s="1061">
        <v>24.15</v>
      </c>
      <c r="V4760" s="1061">
        <v>24.15</v>
      </c>
      <c r="W4760" s="1061">
        <v>24.15</v>
      </c>
    </row>
    <row r="4761" spans="1:23">
      <c r="A4761" s="908"/>
      <c r="B4761" s="1061" t="s">
        <v>234</v>
      </c>
      <c r="C4761" s="1061" t="s">
        <v>235</v>
      </c>
      <c r="D4761" s="1061" t="s">
        <v>4936</v>
      </c>
      <c r="E4761" s="1061" t="s">
        <v>14243</v>
      </c>
      <c r="F4761" s="1061" t="s">
        <v>4937</v>
      </c>
      <c r="G4761" s="1061" t="s">
        <v>1739</v>
      </c>
      <c r="H4761" s="1061" t="s">
        <v>129</v>
      </c>
      <c r="I4761" s="1061" t="s">
        <v>21</v>
      </c>
      <c r="J4761" s="1061" t="s">
        <v>7975</v>
      </c>
      <c r="K4761" s="1061" t="s">
        <v>14849</v>
      </c>
      <c r="L4761" s="1061">
        <v>23</v>
      </c>
      <c r="M4761" s="1061">
        <v>23</v>
      </c>
      <c r="N4761" s="1061">
        <v>23</v>
      </c>
      <c r="O4761" s="1061">
        <v>23</v>
      </c>
      <c r="P4761" s="1061">
        <v>23</v>
      </c>
      <c r="Q4761" s="1061">
        <v>23</v>
      </c>
      <c r="R4761" s="1061">
        <v>23</v>
      </c>
      <c r="S4761" s="1061">
        <v>23</v>
      </c>
      <c r="T4761" s="1061">
        <v>23</v>
      </c>
      <c r="U4761" s="1061">
        <v>23</v>
      </c>
      <c r="V4761" s="1061">
        <v>23</v>
      </c>
      <c r="W4761" s="1061">
        <v>23</v>
      </c>
    </row>
    <row r="4762" spans="1:23">
      <c r="A4762" s="908"/>
      <c r="B4762" s="1061" t="s">
        <v>234</v>
      </c>
      <c r="C4762" s="1061" t="s">
        <v>235</v>
      </c>
      <c r="D4762" s="1061" t="s">
        <v>4936</v>
      </c>
      <c r="E4762" s="1061" t="s">
        <v>14244</v>
      </c>
      <c r="F4762" s="1061" t="s">
        <v>4938</v>
      </c>
      <c r="G4762" s="1061" t="s">
        <v>1739</v>
      </c>
      <c r="H4762" s="1061" t="s">
        <v>129</v>
      </c>
      <c r="I4762" s="1061" t="s">
        <v>21</v>
      </c>
      <c r="J4762" s="1061" t="s">
        <v>7975</v>
      </c>
      <c r="K4762" s="1061" t="s">
        <v>14849</v>
      </c>
      <c r="L4762" s="1061">
        <v>19.53</v>
      </c>
      <c r="M4762" s="1061">
        <v>19.53</v>
      </c>
      <c r="N4762" s="1061">
        <v>19.53</v>
      </c>
      <c r="O4762" s="1061">
        <v>19.53</v>
      </c>
      <c r="P4762" s="1061">
        <v>19.53</v>
      </c>
      <c r="Q4762" s="1061">
        <v>19.53</v>
      </c>
      <c r="R4762" s="1061">
        <v>19.53</v>
      </c>
      <c r="S4762" s="1061">
        <v>19.53</v>
      </c>
      <c r="T4762" s="1061">
        <v>19.53</v>
      </c>
      <c r="U4762" s="1061">
        <v>19.53</v>
      </c>
      <c r="V4762" s="1061">
        <v>19.53</v>
      </c>
      <c r="W4762" s="1061">
        <v>19.53</v>
      </c>
    </row>
    <row r="4763" spans="1:23">
      <c r="A4763" s="908"/>
      <c r="B4763" s="1061" t="s">
        <v>234</v>
      </c>
      <c r="C4763" s="1061" t="s">
        <v>235</v>
      </c>
      <c r="D4763" s="1061" t="s">
        <v>4936</v>
      </c>
      <c r="E4763" s="1061" t="s">
        <v>6708</v>
      </c>
      <c r="F4763" s="1061" t="s">
        <v>4939</v>
      </c>
      <c r="G4763" s="1061" t="s">
        <v>1739</v>
      </c>
      <c r="H4763" s="1061" t="s">
        <v>129</v>
      </c>
      <c r="I4763" s="1061" t="s">
        <v>21</v>
      </c>
      <c r="J4763" s="1061" t="s">
        <v>7975</v>
      </c>
      <c r="K4763" s="1061" t="s">
        <v>14849</v>
      </c>
      <c r="L4763" s="1061">
        <v>23</v>
      </c>
      <c r="M4763" s="1061">
        <v>23</v>
      </c>
      <c r="N4763" s="1061">
        <v>23</v>
      </c>
      <c r="O4763" s="1061">
        <v>23</v>
      </c>
      <c r="P4763" s="1061">
        <v>23</v>
      </c>
      <c r="Q4763" s="1061">
        <v>23</v>
      </c>
      <c r="R4763" s="1061">
        <v>23</v>
      </c>
      <c r="S4763" s="1061">
        <v>23</v>
      </c>
      <c r="T4763" s="1061">
        <v>23</v>
      </c>
      <c r="U4763" s="1061">
        <v>23</v>
      </c>
      <c r="V4763" s="1061">
        <v>23</v>
      </c>
      <c r="W4763" s="1061">
        <v>23</v>
      </c>
    </row>
    <row r="4764" spans="1:23">
      <c r="A4764" s="908"/>
      <c r="B4764" s="1061" t="s">
        <v>234</v>
      </c>
      <c r="C4764" s="1061" t="s">
        <v>235</v>
      </c>
      <c r="D4764" s="1061" t="s">
        <v>4936</v>
      </c>
      <c r="E4764" s="1061" t="s">
        <v>14659</v>
      </c>
      <c r="F4764" s="1061" t="s">
        <v>4938</v>
      </c>
      <c r="G4764" s="1061" t="s">
        <v>1739</v>
      </c>
      <c r="H4764" s="1061" t="s">
        <v>129</v>
      </c>
      <c r="I4764" s="1061" t="s">
        <v>21</v>
      </c>
      <c r="J4764" s="1061" t="s">
        <v>7975</v>
      </c>
      <c r="K4764" s="1061" t="s">
        <v>14849</v>
      </c>
      <c r="L4764" s="1061">
        <v>19.53</v>
      </c>
      <c r="M4764" s="1061">
        <v>19.53</v>
      </c>
      <c r="N4764" s="1061">
        <v>19.53</v>
      </c>
      <c r="O4764" s="1061">
        <v>19.53</v>
      </c>
      <c r="P4764" s="1061">
        <v>19.53</v>
      </c>
      <c r="Q4764" s="1061">
        <v>19.53</v>
      </c>
      <c r="R4764" s="1061">
        <v>19.53</v>
      </c>
      <c r="S4764" s="1061">
        <v>19.53</v>
      </c>
      <c r="T4764" s="1061">
        <v>19.53</v>
      </c>
      <c r="U4764" s="1061">
        <v>19.53</v>
      </c>
      <c r="V4764" s="1061">
        <v>19.53</v>
      </c>
      <c r="W4764" s="1061">
        <v>19.53</v>
      </c>
    </row>
    <row r="4765" spans="1:23">
      <c r="A4765" s="908"/>
      <c r="B4765" s="1061" t="s">
        <v>234</v>
      </c>
      <c r="C4765" s="1061" t="s">
        <v>235</v>
      </c>
      <c r="D4765" s="1061" t="s">
        <v>4936</v>
      </c>
      <c r="E4765" s="1061" t="s">
        <v>6818</v>
      </c>
      <c r="F4765" s="1061" t="s">
        <v>4939</v>
      </c>
      <c r="G4765" s="1061" t="s">
        <v>1739</v>
      </c>
      <c r="H4765" s="1061" t="s">
        <v>129</v>
      </c>
      <c r="I4765" s="1061" t="s">
        <v>21</v>
      </c>
      <c r="J4765" s="1061" t="s">
        <v>7975</v>
      </c>
      <c r="K4765" s="1061" t="s">
        <v>14849</v>
      </c>
      <c r="L4765" s="1061">
        <v>23</v>
      </c>
      <c r="M4765" s="1061">
        <v>23</v>
      </c>
      <c r="N4765" s="1061">
        <v>23</v>
      </c>
      <c r="O4765" s="1061">
        <v>23</v>
      </c>
      <c r="P4765" s="1061">
        <v>23</v>
      </c>
      <c r="Q4765" s="1061">
        <v>23</v>
      </c>
      <c r="R4765" s="1061">
        <v>23</v>
      </c>
      <c r="S4765" s="1061">
        <v>23</v>
      </c>
      <c r="T4765" s="1061">
        <v>23</v>
      </c>
      <c r="U4765" s="1061">
        <v>23</v>
      </c>
      <c r="V4765" s="1061">
        <v>23</v>
      </c>
      <c r="W4765" s="1061">
        <v>23</v>
      </c>
    </row>
    <row r="4766" spans="1:23">
      <c r="A4766" s="908"/>
      <c r="B4766" s="1061" t="s">
        <v>234</v>
      </c>
      <c r="C4766" s="1061" t="s">
        <v>235</v>
      </c>
      <c r="D4766" s="1061" t="s">
        <v>4936</v>
      </c>
      <c r="E4766" s="1061" t="s">
        <v>6819</v>
      </c>
      <c r="F4766" s="1061" t="s">
        <v>4937</v>
      </c>
      <c r="G4766" s="1061" t="s">
        <v>1739</v>
      </c>
      <c r="H4766" s="1061" t="s">
        <v>129</v>
      </c>
      <c r="I4766" s="1061" t="s">
        <v>21</v>
      </c>
      <c r="J4766" s="1061" t="s">
        <v>7975</v>
      </c>
      <c r="K4766" s="1061" t="s">
        <v>14849</v>
      </c>
      <c r="L4766" s="1061">
        <v>22.2</v>
      </c>
      <c r="M4766" s="1061">
        <v>22.2</v>
      </c>
      <c r="N4766" s="1061">
        <v>22.2</v>
      </c>
      <c r="O4766" s="1061">
        <v>22.2</v>
      </c>
      <c r="P4766" s="1061">
        <v>22.2</v>
      </c>
      <c r="Q4766" s="1061">
        <v>22.2</v>
      </c>
      <c r="R4766" s="1061">
        <v>22.2</v>
      </c>
      <c r="S4766" s="1061">
        <v>22.2</v>
      </c>
      <c r="T4766" s="1061">
        <v>22.2</v>
      </c>
      <c r="U4766" s="1061">
        <v>22.2</v>
      </c>
      <c r="V4766" s="1061">
        <v>22.2</v>
      </c>
      <c r="W4766" s="1061">
        <v>22.2</v>
      </c>
    </row>
    <row r="4767" spans="1:23">
      <c r="A4767" s="908"/>
      <c r="B4767" s="1061" t="s">
        <v>234</v>
      </c>
      <c r="C4767" s="1061" t="s">
        <v>235</v>
      </c>
      <c r="D4767" s="1061" t="s">
        <v>4936</v>
      </c>
      <c r="E4767" s="1061" t="s">
        <v>6820</v>
      </c>
      <c r="F4767" s="1061" t="s">
        <v>4938</v>
      </c>
      <c r="G4767" s="1061" t="s">
        <v>1739</v>
      </c>
      <c r="H4767" s="1061" t="s">
        <v>129</v>
      </c>
      <c r="I4767" s="1061" t="s">
        <v>21</v>
      </c>
      <c r="J4767" s="1061" t="s">
        <v>7975</v>
      </c>
      <c r="K4767" s="1061" t="s">
        <v>14849</v>
      </c>
      <c r="L4767" s="1061">
        <v>18.600000000000001</v>
      </c>
      <c r="M4767" s="1061">
        <v>18.600000000000001</v>
      </c>
      <c r="N4767" s="1061">
        <v>18.600000000000001</v>
      </c>
      <c r="O4767" s="1061">
        <v>18.600000000000001</v>
      </c>
      <c r="P4767" s="1061">
        <v>18.600000000000001</v>
      </c>
      <c r="Q4767" s="1061">
        <v>18.600000000000001</v>
      </c>
      <c r="R4767" s="1061">
        <v>18.600000000000001</v>
      </c>
      <c r="S4767" s="1061">
        <v>18.600000000000001</v>
      </c>
      <c r="T4767" s="1061">
        <v>18.600000000000001</v>
      </c>
      <c r="U4767" s="1061">
        <v>18.600000000000001</v>
      </c>
      <c r="V4767" s="1061">
        <v>18.600000000000001</v>
      </c>
      <c r="W4767" s="1061">
        <v>18.600000000000001</v>
      </c>
    </row>
    <row r="4768" spans="1:23">
      <c r="A4768" s="908"/>
      <c r="B4768" s="1061" t="s">
        <v>234</v>
      </c>
      <c r="C4768" s="1061" t="s">
        <v>235</v>
      </c>
      <c r="D4768" s="1061" t="s">
        <v>4936</v>
      </c>
      <c r="E4768" s="1061" t="s">
        <v>6821</v>
      </c>
      <c r="F4768" s="1061" t="s">
        <v>4939</v>
      </c>
      <c r="G4768" s="1061" t="s">
        <v>1739</v>
      </c>
      <c r="H4768" s="1061" t="s">
        <v>129</v>
      </c>
      <c r="I4768" s="1061" t="s">
        <v>21</v>
      </c>
      <c r="J4768" s="1061" t="s">
        <v>7975</v>
      </c>
      <c r="K4768" s="1061" t="s">
        <v>14849</v>
      </c>
      <c r="L4768" s="1061">
        <v>23</v>
      </c>
      <c r="M4768" s="1061">
        <v>23</v>
      </c>
      <c r="N4768" s="1061">
        <v>23</v>
      </c>
      <c r="O4768" s="1061">
        <v>23</v>
      </c>
      <c r="P4768" s="1061">
        <v>23</v>
      </c>
      <c r="Q4768" s="1061">
        <v>23</v>
      </c>
      <c r="R4768" s="1061">
        <v>23</v>
      </c>
      <c r="S4768" s="1061">
        <v>23</v>
      </c>
      <c r="T4768" s="1061">
        <v>23</v>
      </c>
      <c r="U4768" s="1061">
        <v>23</v>
      </c>
      <c r="V4768" s="1061">
        <v>23</v>
      </c>
      <c r="W4768" s="1061">
        <v>23</v>
      </c>
    </row>
    <row r="4769" spans="1:23">
      <c r="A4769" s="908"/>
      <c r="B4769" s="1061" t="s">
        <v>234</v>
      </c>
      <c r="C4769" s="1061" t="s">
        <v>235</v>
      </c>
      <c r="D4769" s="1061" t="s">
        <v>239</v>
      </c>
      <c r="E4769" s="1061" t="s">
        <v>12302</v>
      </c>
      <c r="F4769" s="1061" t="s">
        <v>12303</v>
      </c>
      <c r="G4769" s="1061" t="s">
        <v>1739</v>
      </c>
      <c r="H4769" s="1061" t="s">
        <v>129</v>
      </c>
      <c r="I4769" s="1061" t="s">
        <v>21</v>
      </c>
      <c r="J4769" s="1061" t="s">
        <v>7975</v>
      </c>
      <c r="K4769" s="1061" t="s">
        <v>14849</v>
      </c>
      <c r="L4769" s="1061">
        <v>20.52</v>
      </c>
      <c r="M4769" s="1061">
        <v>20.52</v>
      </c>
      <c r="N4769" s="1061">
        <v>20.52</v>
      </c>
      <c r="O4769" s="1061">
        <v>20.52</v>
      </c>
      <c r="P4769" s="1061">
        <v>20.52</v>
      </c>
      <c r="Q4769" s="1061">
        <v>20.52</v>
      </c>
      <c r="R4769" s="1061">
        <v>20.52</v>
      </c>
      <c r="S4769" s="1061">
        <v>20.52</v>
      </c>
      <c r="T4769" s="1061">
        <v>20.52</v>
      </c>
      <c r="U4769" s="1061">
        <v>20.52</v>
      </c>
      <c r="V4769" s="1061">
        <v>20.52</v>
      </c>
      <c r="W4769" s="1061">
        <v>20.52</v>
      </c>
    </row>
    <row r="4770" spans="1:23">
      <c r="A4770" s="908"/>
      <c r="B4770" s="1061" t="s">
        <v>234</v>
      </c>
      <c r="C4770" s="1061" t="s">
        <v>235</v>
      </c>
      <c r="D4770" s="1061" t="s">
        <v>4936</v>
      </c>
      <c r="E4770" s="1061" t="s">
        <v>6822</v>
      </c>
      <c r="F4770" s="1061" t="s">
        <v>4937</v>
      </c>
      <c r="G4770" s="1061" t="s">
        <v>1739</v>
      </c>
      <c r="H4770" s="1061" t="s">
        <v>129</v>
      </c>
      <c r="I4770" s="1061" t="s">
        <v>21</v>
      </c>
      <c r="J4770" s="1061" t="s">
        <v>7975</v>
      </c>
      <c r="K4770" s="1061" t="s">
        <v>14849</v>
      </c>
      <c r="L4770" s="1061">
        <v>22.2</v>
      </c>
      <c r="M4770" s="1061">
        <v>22.2</v>
      </c>
      <c r="N4770" s="1061">
        <v>22.2</v>
      </c>
      <c r="O4770" s="1061">
        <v>22.2</v>
      </c>
      <c r="P4770" s="1061">
        <v>22.2</v>
      </c>
      <c r="Q4770" s="1061">
        <v>22.2</v>
      </c>
      <c r="R4770" s="1061">
        <v>22.2</v>
      </c>
      <c r="S4770" s="1061">
        <v>22.2</v>
      </c>
      <c r="T4770" s="1061">
        <v>22.2</v>
      </c>
      <c r="U4770" s="1061">
        <v>22.2</v>
      </c>
      <c r="V4770" s="1061">
        <v>22.2</v>
      </c>
      <c r="W4770" s="1061">
        <v>22.2</v>
      </c>
    </row>
    <row r="4771" spans="1:23">
      <c r="A4771" s="908"/>
      <c r="B4771" s="1061" t="s">
        <v>234</v>
      </c>
      <c r="C4771" s="1061" t="s">
        <v>235</v>
      </c>
      <c r="D4771" s="1061" t="s">
        <v>4936</v>
      </c>
      <c r="E4771" s="1061" t="s">
        <v>6823</v>
      </c>
      <c r="F4771" s="1061" t="s">
        <v>4938</v>
      </c>
      <c r="G4771" s="1061" t="s">
        <v>1739</v>
      </c>
      <c r="H4771" s="1061" t="s">
        <v>129</v>
      </c>
      <c r="I4771" s="1061" t="s">
        <v>21</v>
      </c>
      <c r="J4771" s="1061" t="s">
        <v>7975</v>
      </c>
      <c r="K4771" s="1061" t="s">
        <v>14849</v>
      </c>
      <c r="L4771" s="1061">
        <v>18.600000000000001</v>
      </c>
      <c r="M4771" s="1061">
        <v>18.600000000000001</v>
      </c>
      <c r="N4771" s="1061">
        <v>18.600000000000001</v>
      </c>
      <c r="O4771" s="1061">
        <v>18.600000000000001</v>
      </c>
      <c r="P4771" s="1061">
        <v>18.600000000000001</v>
      </c>
      <c r="Q4771" s="1061">
        <v>18.600000000000001</v>
      </c>
      <c r="R4771" s="1061">
        <v>18.600000000000001</v>
      </c>
      <c r="S4771" s="1061">
        <v>18.600000000000001</v>
      </c>
      <c r="T4771" s="1061">
        <v>18.600000000000001</v>
      </c>
      <c r="U4771" s="1061">
        <v>18.600000000000001</v>
      </c>
      <c r="V4771" s="1061">
        <v>18.600000000000001</v>
      </c>
      <c r="W4771" s="1061">
        <v>18.600000000000001</v>
      </c>
    </row>
    <row r="4772" spans="1:23">
      <c r="A4772" s="908"/>
      <c r="B4772" s="1061" t="s">
        <v>234</v>
      </c>
      <c r="C4772" s="1061" t="s">
        <v>235</v>
      </c>
      <c r="D4772" s="1061" t="s">
        <v>4995</v>
      </c>
      <c r="E4772" s="1061" t="s">
        <v>14900</v>
      </c>
      <c r="F4772" s="1061" t="s">
        <v>5090</v>
      </c>
      <c r="G4772" s="1061" t="s">
        <v>1739</v>
      </c>
      <c r="H4772" s="1061" t="s">
        <v>129</v>
      </c>
      <c r="I4772" s="1061" t="s">
        <v>21</v>
      </c>
      <c r="J4772" s="1061" t="s">
        <v>7975</v>
      </c>
      <c r="K4772" s="1061" t="s">
        <v>14849</v>
      </c>
      <c r="L4772" s="1061">
        <v>23.8</v>
      </c>
      <c r="M4772" s="1061">
        <v>23.8</v>
      </c>
      <c r="N4772" s="1061">
        <v>23.8</v>
      </c>
      <c r="O4772" s="1061">
        <v>23.8</v>
      </c>
      <c r="P4772" s="1061">
        <v>23.8</v>
      </c>
      <c r="Q4772" s="1061">
        <v>23.8</v>
      </c>
      <c r="R4772" s="1061">
        <v>23.8</v>
      </c>
      <c r="S4772" s="1061">
        <v>23.8</v>
      </c>
      <c r="T4772" s="1061">
        <v>23.8</v>
      </c>
      <c r="U4772" s="1061">
        <v>23.8</v>
      </c>
      <c r="V4772" s="1061">
        <v>23.8</v>
      </c>
      <c r="W4772" s="1061">
        <v>23.8</v>
      </c>
    </row>
    <row r="4773" spans="1:23">
      <c r="A4773" s="908"/>
      <c r="B4773" s="1061" t="s">
        <v>234</v>
      </c>
      <c r="C4773" s="1061" t="s">
        <v>235</v>
      </c>
      <c r="D4773" s="1061" t="s">
        <v>4936</v>
      </c>
      <c r="E4773" s="1061" t="s">
        <v>14245</v>
      </c>
      <c r="F4773" s="1061" t="s">
        <v>4939</v>
      </c>
      <c r="G4773" s="1061" t="s">
        <v>1739</v>
      </c>
      <c r="H4773" s="1061" t="s">
        <v>129</v>
      </c>
      <c r="I4773" s="1061" t="s">
        <v>21</v>
      </c>
      <c r="J4773" s="1061" t="s">
        <v>7975</v>
      </c>
      <c r="K4773" s="1061" t="s">
        <v>14849</v>
      </c>
      <c r="L4773" s="1061">
        <v>24.15</v>
      </c>
      <c r="M4773" s="1061">
        <v>24.15</v>
      </c>
      <c r="N4773" s="1061">
        <v>24.15</v>
      </c>
      <c r="O4773" s="1061">
        <v>24.15</v>
      </c>
      <c r="P4773" s="1061">
        <v>24.15</v>
      </c>
      <c r="Q4773" s="1061">
        <v>24.15</v>
      </c>
      <c r="R4773" s="1061">
        <v>24.15</v>
      </c>
      <c r="S4773" s="1061">
        <v>24.15</v>
      </c>
      <c r="T4773" s="1061">
        <v>24.15</v>
      </c>
      <c r="U4773" s="1061">
        <v>24.15</v>
      </c>
      <c r="V4773" s="1061">
        <v>24.15</v>
      </c>
      <c r="W4773" s="1061">
        <v>24.15</v>
      </c>
    </row>
    <row r="4774" spans="1:23">
      <c r="A4774" s="908"/>
      <c r="B4774" s="1061" t="s">
        <v>234</v>
      </c>
      <c r="C4774" s="1061" t="s">
        <v>235</v>
      </c>
      <c r="D4774" s="1061" t="s">
        <v>239</v>
      </c>
      <c r="E4774" s="1061" t="s">
        <v>12304</v>
      </c>
      <c r="F4774" s="1061" t="s">
        <v>12303</v>
      </c>
      <c r="G4774" s="1061" t="s">
        <v>1739</v>
      </c>
      <c r="H4774" s="1061" t="s">
        <v>129</v>
      </c>
      <c r="I4774" s="1061" t="s">
        <v>21</v>
      </c>
      <c r="J4774" s="1061" t="s">
        <v>7975</v>
      </c>
      <c r="K4774" s="1061" t="s">
        <v>14849</v>
      </c>
      <c r="L4774" s="1061">
        <v>54.2</v>
      </c>
      <c r="M4774" s="1061">
        <v>54.2</v>
      </c>
      <c r="N4774" s="1061">
        <v>54.2</v>
      </c>
      <c r="O4774" s="1061">
        <v>54.2</v>
      </c>
      <c r="P4774" s="1061">
        <v>54.2</v>
      </c>
      <c r="Q4774" s="1061">
        <v>54.2</v>
      </c>
      <c r="R4774" s="1061">
        <v>54.2</v>
      </c>
      <c r="S4774" s="1061">
        <v>54.2</v>
      </c>
      <c r="T4774" s="1061">
        <v>54.2</v>
      </c>
      <c r="U4774" s="1061">
        <v>54.2</v>
      </c>
      <c r="V4774" s="1061">
        <v>54.2</v>
      </c>
      <c r="W4774" s="1061">
        <v>54.2</v>
      </c>
    </row>
    <row r="4775" spans="1:23">
      <c r="A4775" s="908"/>
      <c r="B4775" s="1061" t="s">
        <v>234</v>
      </c>
      <c r="C4775" s="1061" t="s">
        <v>235</v>
      </c>
      <c r="D4775" s="1061" t="s">
        <v>4936</v>
      </c>
      <c r="E4775" s="1061" t="s">
        <v>14246</v>
      </c>
      <c r="F4775" s="1061" t="s">
        <v>4937</v>
      </c>
      <c r="G4775" s="1061" t="s">
        <v>1739</v>
      </c>
      <c r="H4775" s="1061" t="s">
        <v>129</v>
      </c>
      <c r="I4775" s="1061" t="s">
        <v>21</v>
      </c>
      <c r="J4775" s="1061" t="s">
        <v>7975</v>
      </c>
      <c r="K4775" s="1061" t="s">
        <v>14849</v>
      </c>
      <c r="L4775" s="1061">
        <v>23.31</v>
      </c>
      <c r="M4775" s="1061">
        <v>23.31</v>
      </c>
      <c r="N4775" s="1061">
        <v>23.31</v>
      </c>
      <c r="O4775" s="1061">
        <v>23.31</v>
      </c>
      <c r="P4775" s="1061">
        <v>23.31</v>
      </c>
      <c r="Q4775" s="1061">
        <v>23.31</v>
      </c>
      <c r="R4775" s="1061">
        <v>23.31</v>
      </c>
      <c r="S4775" s="1061">
        <v>23.31</v>
      </c>
      <c r="T4775" s="1061">
        <v>23.31</v>
      </c>
      <c r="U4775" s="1061">
        <v>23.31</v>
      </c>
      <c r="V4775" s="1061">
        <v>23.31</v>
      </c>
      <c r="W4775" s="1061">
        <v>23.31</v>
      </c>
    </row>
    <row r="4776" spans="1:23">
      <c r="A4776" s="908"/>
      <c r="B4776" s="1061" t="s">
        <v>234</v>
      </c>
      <c r="C4776" s="1061" t="s">
        <v>235</v>
      </c>
      <c r="D4776" s="1061" t="s">
        <v>4936</v>
      </c>
      <c r="E4776" s="1061" t="s">
        <v>14247</v>
      </c>
      <c r="F4776" s="1061" t="s">
        <v>4938</v>
      </c>
      <c r="G4776" s="1061" t="s">
        <v>1739</v>
      </c>
      <c r="H4776" s="1061" t="s">
        <v>129</v>
      </c>
      <c r="I4776" s="1061" t="s">
        <v>21</v>
      </c>
      <c r="J4776" s="1061" t="s">
        <v>7975</v>
      </c>
      <c r="K4776" s="1061" t="s">
        <v>14849</v>
      </c>
      <c r="L4776" s="1061">
        <v>19.53</v>
      </c>
      <c r="M4776" s="1061">
        <v>19.53</v>
      </c>
      <c r="N4776" s="1061">
        <v>19.53</v>
      </c>
      <c r="O4776" s="1061">
        <v>19.53</v>
      </c>
      <c r="P4776" s="1061">
        <v>19.53</v>
      </c>
      <c r="Q4776" s="1061">
        <v>19.53</v>
      </c>
      <c r="R4776" s="1061">
        <v>19.53</v>
      </c>
      <c r="S4776" s="1061">
        <v>19.53</v>
      </c>
      <c r="T4776" s="1061">
        <v>19.53</v>
      </c>
      <c r="U4776" s="1061">
        <v>19.53</v>
      </c>
      <c r="V4776" s="1061">
        <v>19.53</v>
      </c>
      <c r="W4776" s="1061">
        <v>19.53</v>
      </c>
    </row>
    <row r="4777" spans="1:23">
      <c r="A4777" s="908"/>
      <c r="B4777" s="1061" t="s">
        <v>234</v>
      </c>
      <c r="C4777" s="1061" t="s">
        <v>235</v>
      </c>
      <c r="D4777" s="1061" t="s">
        <v>4936</v>
      </c>
      <c r="E4777" s="1061" t="s">
        <v>14248</v>
      </c>
      <c r="F4777" s="1061" t="s">
        <v>4939</v>
      </c>
      <c r="G4777" s="1061" t="s">
        <v>1739</v>
      </c>
      <c r="H4777" s="1061" t="s">
        <v>129</v>
      </c>
      <c r="I4777" s="1061" t="s">
        <v>21</v>
      </c>
      <c r="J4777" s="1061" t="s">
        <v>7975</v>
      </c>
      <c r="K4777" s="1061" t="s">
        <v>14849</v>
      </c>
      <c r="L4777" s="1061">
        <v>24.15</v>
      </c>
      <c r="M4777" s="1061">
        <v>24.15</v>
      </c>
      <c r="N4777" s="1061">
        <v>24.15</v>
      </c>
      <c r="O4777" s="1061">
        <v>24.15</v>
      </c>
      <c r="P4777" s="1061">
        <v>24.15</v>
      </c>
      <c r="Q4777" s="1061">
        <v>24.15</v>
      </c>
      <c r="R4777" s="1061">
        <v>24.15</v>
      </c>
      <c r="S4777" s="1061">
        <v>24.15</v>
      </c>
      <c r="T4777" s="1061">
        <v>24.15</v>
      </c>
      <c r="U4777" s="1061">
        <v>24.15</v>
      </c>
      <c r="V4777" s="1061">
        <v>24.15</v>
      </c>
      <c r="W4777" s="1061">
        <v>24.15</v>
      </c>
    </row>
    <row r="4778" spans="1:23">
      <c r="A4778" s="908"/>
      <c r="B4778" s="1061" t="s">
        <v>234</v>
      </c>
      <c r="C4778" s="1061" t="s">
        <v>235</v>
      </c>
      <c r="D4778" s="1061" t="s">
        <v>4936</v>
      </c>
      <c r="E4778" s="1061" t="s">
        <v>14249</v>
      </c>
      <c r="F4778" s="1061" t="s">
        <v>4937</v>
      </c>
      <c r="G4778" s="1061" t="s">
        <v>1739</v>
      </c>
      <c r="H4778" s="1061" t="s">
        <v>129</v>
      </c>
      <c r="I4778" s="1061" t="s">
        <v>21</v>
      </c>
      <c r="J4778" s="1061" t="s">
        <v>7975</v>
      </c>
      <c r="K4778" s="1061" t="s">
        <v>14849</v>
      </c>
      <c r="L4778" s="1061">
        <v>21.21</v>
      </c>
      <c r="M4778" s="1061">
        <v>21.21</v>
      </c>
      <c r="N4778" s="1061">
        <v>21.21</v>
      </c>
      <c r="O4778" s="1061">
        <v>21.21</v>
      </c>
      <c r="P4778" s="1061">
        <v>21.21</v>
      </c>
      <c r="Q4778" s="1061">
        <v>21.21</v>
      </c>
      <c r="R4778" s="1061">
        <v>21.21</v>
      </c>
      <c r="S4778" s="1061">
        <v>21.21</v>
      </c>
      <c r="T4778" s="1061">
        <v>21.21</v>
      </c>
      <c r="U4778" s="1061">
        <v>21.21</v>
      </c>
      <c r="V4778" s="1061">
        <v>21.21</v>
      </c>
      <c r="W4778" s="1061">
        <v>21.21</v>
      </c>
    </row>
    <row r="4779" spans="1:23">
      <c r="A4779" s="908"/>
      <c r="B4779" s="1061" t="s">
        <v>234</v>
      </c>
      <c r="C4779" s="1061" t="s">
        <v>235</v>
      </c>
      <c r="D4779" s="1061" t="s">
        <v>4936</v>
      </c>
      <c r="E4779" s="1061" t="s">
        <v>14250</v>
      </c>
      <c r="F4779" s="1061" t="s">
        <v>4938</v>
      </c>
      <c r="G4779" s="1061" t="s">
        <v>1739</v>
      </c>
      <c r="H4779" s="1061" t="s">
        <v>129</v>
      </c>
      <c r="I4779" s="1061" t="s">
        <v>21</v>
      </c>
      <c r="J4779" s="1061" t="s">
        <v>7975</v>
      </c>
      <c r="K4779" s="1061" t="s">
        <v>14849</v>
      </c>
      <c r="L4779" s="1061">
        <v>19.53</v>
      </c>
      <c r="M4779" s="1061">
        <v>19.53</v>
      </c>
      <c r="N4779" s="1061">
        <v>19.53</v>
      </c>
      <c r="O4779" s="1061">
        <v>19.53</v>
      </c>
      <c r="P4779" s="1061">
        <v>19.53</v>
      </c>
      <c r="Q4779" s="1061">
        <v>19.53</v>
      </c>
      <c r="R4779" s="1061">
        <v>19.53</v>
      </c>
      <c r="S4779" s="1061">
        <v>19.53</v>
      </c>
      <c r="T4779" s="1061">
        <v>19.53</v>
      </c>
      <c r="U4779" s="1061">
        <v>19.53</v>
      </c>
      <c r="V4779" s="1061">
        <v>19.53</v>
      </c>
      <c r="W4779" s="1061">
        <v>19.53</v>
      </c>
    </row>
    <row r="4780" spans="1:23">
      <c r="A4780" s="908"/>
      <c r="B4780" s="1061" t="s">
        <v>234</v>
      </c>
      <c r="C4780" s="1061" t="s">
        <v>235</v>
      </c>
      <c r="D4780" s="1061" t="s">
        <v>4936</v>
      </c>
      <c r="E4780" s="1061" t="s">
        <v>8787</v>
      </c>
      <c r="F4780" s="1061" t="s">
        <v>6096</v>
      </c>
      <c r="G4780" s="1061" t="s">
        <v>1739</v>
      </c>
      <c r="H4780" s="1061" t="s">
        <v>129</v>
      </c>
      <c r="I4780" s="1061" t="s">
        <v>21</v>
      </c>
      <c r="J4780" s="1061" t="s">
        <v>7975</v>
      </c>
      <c r="K4780" s="1061" t="s">
        <v>14849</v>
      </c>
      <c r="L4780" s="1061">
        <v>62.84</v>
      </c>
      <c r="M4780" s="1061">
        <v>62.84</v>
      </c>
      <c r="N4780" s="1061">
        <v>62.84</v>
      </c>
      <c r="O4780" s="1061">
        <v>62.84</v>
      </c>
      <c r="P4780" s="1061">
        <v>62.84</v>
      </c>
      <c r="Q4780" s="1061">
        <v>62.84</v>
      </c>
      <c r="R4780" s="1061">
        <v>62.84</v>
      </c>
      <c r="S4780" s="1061">
        <v>62.84</v>
      </c>
      <c r="T4780" s="1061">
        <v>62.84</v>
      </c>
      <c r="U4780" s="1061">
        <v>62.84</v>
      </c>
      <c r="V4780" s="1061">
        <v>62.84</v>
      </c>
      <c r="W4780" s="1061">
        <v>62.84</v>
      </c>
    </row>
    <row r="4781" spans="1:23">
      <c r="A4781" s="908"/>
      <c r="B4781" s="1061" t="s">
        <v>234</v>
      </c>
      <c r="C4781" s="1061" t="s">
        <v>235</v>
      </c>
      <c r="D4781" s="1061" t="s">
        <v>4936</v>
      </c>
      <c r="E4781" s="1061" t="s">
        <v>8788</v>
      </c>
      <c r="F4781" s="1061" t="s">
        <v>6099</v>
      </c>
      <c r="G4781" s="1061" t="s">
        <v>1739</v>
      </c>
      <c r="H4781" s="1061" t="s">
        <v>129</v>
      </c>
      <c r="I4781" s="1061" t="s">
        <v>21</v>
      </c>
      <c r="J4781" s="1061" t="s">
        <v>7975</v>
      </c>
      <c r="K4781" s="1061" t="s">
        <v>14849</v>
      </c>
      <c r="L4781" s="1061">
        <v>62.84</v>
      </c>
      <c r="M4781" s="1061">
        <v>62.84</v>
      </c>
      <c r="N4781" s="1061">
        <v>62.84</v>
      </c>
      <c r="O4781" s="1061">
        <v>62.84</v>
      </c>
      <c r="P4781" s="1061">
        <v>62.84</v>
      </c>
      <c r="Q4781" s="1061">
        <v>62.84</v>
      </c>
      <c r="R4781" s="1061">
        <v>62.84</v>
      </c>
      <c r="S4781" s="1061">
        <v>62.84</v>
      </c>
      <c r="T4781" s="1061">
        <v>62.84</v>
      </c>
      <c r="U4781" s="1061">
        <v>62.84</v>
      </c>
      <c r="V4781" s="1061">
        <v>62.84</v>
      </c>
      <c r="W4781" s="1061">
        <v>62.84</v>
      </c>
    </row>
    <row r="4782" spans="1:23">
      <c r="A4782" s="908"/>
      <c r="B4782" s="1061" t="s">
        <v>234</v>
      </c>
      <c r="C4782" s="1061" t="s">
        <v>235</v>
      </c>
      <c r="D4782" s="1061" t="s">
        <v>4936</v>
      </c>
      <c r="E4782" s="1061" t="s">
        <v>8789</v>
      </c>
      <c r="F4782" s="1061" t="s">
        <v>6116</v>
      </c>
      <c r="G4782" s="1061" t="s">
        <v>1739</v>
      </c>
      <c r="H4782" s="1061" t="s">
        <v>129</v>
      </c>
      <c r="I4782" s="1061" t="s">
        <v>21</v>
      </c>
      <c r="J4782" s="1061" t="s">
        <v>7975</v>
      </c>
      <c r="K4782" s="1061" t="s">
        <v>14849</v>
      </c>
      <c r="L4782" s="1061">
        <v>100.89</v>
      </c>
      <c r="M4782" s="1061">
        <v>100.89</v>
      </c>
      <c r="N4782" s="1061">
        <v>100.89</v>
      </c>
      <c r="O4782" s="1061">
        <v>100.89</v>
      </c>
      <c r="P4782" s="1061">
        <v>100.89</v>
      </c>
      <c r="Q4782" s="1061">
        <v>100.89</v>
      </c>
      <c r="R4782" s="1061">
        <v>100.89</v>
      </c>
      <c r="S4782" s="1061">
        <v>100.89</v>
      </c>
      <c r="T4782" s="1061">
        <v>100.89</v>
      </c>
      <c r="U4782" s="1061">
        <v>100.89</v>
      </c>
      <c r="V4782" s="1061">
        <v>100.89</v>
      </c>
      <c r="W4782" s="1061">
        <v>100.89</v>
      </c>
    </row>
    <row r="4783" spans="1:23">
      <c r="A4783" s="908"/>
      <c r="B4783" s="1061" t="s">
        <v>234</v>
      </c>
      <c r="C4783" s="1061" t="s">
        <v>235</v>
      </c>
      <c r="D4783" s="1061" t="s">
        <v>4936</v>
      </c>
      <c r="E4783" s="1061" t="s">
        <v>8790</v>
      </c>
      <c r="F4783" s="1061" t="s">
        <v>4938</v>
      </c>
      <c r="G4783" s="1061" t="s">
        <v>1739</v>
      </c>
      <c r="H4783" s="1061" t="s">
        <v>129</v>
      </c>
      <c r="I4783" s="1061" t="s">
        <v>21</v>
      </c>
      <c r="J4783" s="1061" t="s">
        <v>7975</v>
      </c>
      <c r="K4783" s="1061" t="s">
        <v>14849</v>
      </c>
      <c r="L4783" s="1061">
        <v>83.64</v>
      </c>
      <c r="M4783" s="1061">
        <v>83.64</v>
      </c>
      <c r="N4783" s="1061">
        <v>83.64</v>
      </c>
      <c r="O4783" s="1061">
        <v>83.64</v>
      </c>
      <c r="P4783" s="1061">
        <v>83.64</v>
      </c>
      <c r="Q4783" s="1061">
        <v>83.64</v>
      </c>
      <c r="R4783" s="1061">
        <v>83.64</v>
      </c>
      <c r="S4783" s="1061">
        <v>83.64</v>
      </c>
      <c r="T4783" s="1061">
        <v>83.64</v>
      </c>
      <c r="U4783" s="1061">
        <v>83.64</v>
      </c>
      <c r="V4783" s="1061">
        <v>83.64</v>
      </c>
      <c r="W4783" s="1061">
        <v>83.64</v>
      </c>
    </row>
    <row r="4784" spans="1:23">
      <c r="A4784" s="908"/>
      <c r="B4784" s="1061" t="s">
        <v>234</v>
      </c>
      <c r="C4784" s="1061" t="s">
        <v>235</v>
      </c>
      <c r="D4784" s="1061" t="s">
        <v>4936</v>
      </c>
      <c r="E4784" s="1061" t="s">
        <v>6709</v>
      </c>
      <c r="F4784" s="1061" t="s">
        <v>4939</v>
      </c>
      <c r="G4784" s="1061" t="s">
        <v>1739</v>
      </c>
      <c r="H4784" s="1061" t="s">
        <v>129</v>
      </c>
      <c r="I4784" s="1061" t="s">
        <v>21</v>
      </c>
      <c r="J4784" s="1061" t="s">
        <v>7975</v>
      </c>
      <c r="K4784" s="1061" t="s">
        <v>14849</v>
      </c>
      <c r="L4784" s="1061">
        <v>23</v>
      </c>
      <c r="M4784" s="1061">
        <v>23</v>
      </c>
      <c r="N4784" s="1061">
        <v>23</v>
      </c>
      <c r="O4784" s="1061">
        <v>23</v>
      </c>
      <c r="P4784" s="1061">
        <v>23</v>
      </c>
      <c r="Q4784" s="1061">
        <v>23</v>
      </c>
      <c r="R4784" s="1061">
        <v>23</v>
      </c>
      <c r="S4784" s="1061">
        <v>23</v>
      </c>
      <c r="T4784" s="1061">
        <v>23</v>
      </c>
      <c r="U4784" s="1061">
        <v>23</v>
      </c>
      <c r="V4784" s="1061">
        <v>23</v>
      </c>
      <c r="W4784" s="1061">
        <v>23</v>
      </c>
    </row>
    <row r="4785" spans="1:23">
      <c r="A4785" s="908"/>
      <c r="B4785" s="1061" t="s">
        <v>234</v>
      </c>
      <c r="C4785" s="1061" t="s">
        <v>235</v>
      </c>
      <c r="D4785" s="1061" t="s">
        <v>4936</v>
      </c>
      <c r="E4785" s="1061" t="s">
        <v>6710</v>
      </c>
      <c r="F4785" s="1061" t="s">
        <v>4938</v>
      </c>
      <c r="G4785" s="1061" t="s">
        <v>1739</v>
      </c>
      <c r="H4785" s="1061" t="s">
        <v>129</v>
      </c>
      <c r="I4785" s="1061" t="s">
        <v>21</v>
      </c>
      <c r="J4785" s="1061" t="s">
        <v>7975</v>
      </c>
      <c r="K4785" s="1061" t="s">
        <v>14849</v>
      </c>
      <c r="L4785" s="1061">
        <v>23.5</v>
      </c>
      <c r="M4785" s="1061">
        <v>23.5</v>
      </c>
      <c r="N4785" s="1061">
        <v>23.5</v>
      </c>
      <c r="O4785" s="1061">
        <v>23.5</v>
      </c>
      <c r="P4785" s="1061">
        <v>23.5</v>
      </c>
      <c r="Q4785" s="1061">
        <v>23.5</v>
      </c>
      <c r="R4785" s="1061">
        <v>23.5</v>
      </c>
      <c r="S4785" s="1061">
        <v>23.5</v>
      </c>
      <c r="T4785" s="1061">
        <v>23.5</v>
      </c>
      <c r="U4785" s="1061">
        <v>23.5</v>
      </c>
      <c r="V4785" s="1061">
        <v>23.5</v>
      </c>
      <c r="W4785" s="1061">
        <v>23.5</v>
      </c>
    </row>
    <row r="4786" spans="1:23">
      <c r="A4786" s="908"/>
      <c r="B4786" s="1061" t="s">
        <v>234</v>
      </c>
      <c r="C4786" s="1061" t="s">
        <v>235</v>
      </c>
      <c r="D4786" s="1061" t="s">
        <v>4936</v>
      </c>
      <c r="E4786" s="1061" t="s">
        <v>14251</v>
      </c>
      <c r="F4786" s="1061" t="s">
        <v>4939</v>
      </c>
      <c r="G4786" s="1061" t="s">
        <v>1739</v>
      </c>
      <c r="H4786" s="1061" t="s">
        <v>129</v>
      </c>
      <c r="I4786" s="1061" t="s">
        <v>21</v>
      </c>
      <c r="J4786" s="1061" t="s">
        <v>7975</v>
      </c>
      <c r="K4786" s="1061" t="s">
        <v>14849</v>
      </c>
      <c r="L4786" s="1061">
        <v>24.15</v>
      </c>
      <c r="M4786" s="1061">
        <v>24.15</v>
      </c>
      <c r="N4786" s="1061">
        <v>24.15</v>
      </c>
      <c r="O4786" s="1061">
        <v>24.15</v>
      </c>
      <c r="P4786" s="1061">
        <v>24.15</v>
      </c>
      <c r="Q4786" s="1061">
        <v>24.15</v>
      </c>
      <c r="R4786" s="1061">
        <v>24.15</v>
      </c>
      <c r="S4786" s="1061">
        <v>24.15</v>
      </c>
      <c r="T4786" s="1061">
        <v>24.15</v>
      </c>
      <c r="U4786" s="1061">
        <v>24.15</v>
      </c>
      <c r="V4786" s="1061">
        <v>24.15</v>
      </c>
      <c r="W4786" s="1061">
        <v>24.15</v>
      </c>
    </row>
    <row r="4787" spans="1:23">
      <c r="A4787" s="908"/>
      <c r="B4787" s="1061" t="s">
        <v>234</v>
      </c>
      <c r="C4787" s="1061" t="s">
        <v>235</v>
      </c>
      <c r="D4787" s="1061" t="s">
        <v>4936</v>
      </c>
      <c r="E4787" s="1061" t="s">
        <v>6711</v>
      </c>
      <c r="F4787" s="1061" t="s">
        <v>4938</v>
      </c>
      <c r="G4787" s="1061" t="s">
        <v>1739</v>
      </c>
      <c r="H4787" s="1061" t="s">
        <v>129</v>
      </c>
      <c r="I4787" s="1061" t="s">
        <v>21</v>
      </c>
      <c r="J4787" s="1061" t="s">
        <v>7975</v>
      </c>
      <c r="K4787" s="1061" t="s">
        <v>14849</v>
      </c>
      <c r="L4787" s="1061">
        <v>23.5</v>
      </c>
      <c r="M4787" s="1061">
        <v>23.5</v>
      </c>
      <c r="N4787" s="1061">
        <v>23.5</v>
      </c>
      <c r="O4787" s="1061">
        <v>23.5</v>
      </c>
      <c r="P4787" s="1061">
        <v>23.5</v>
      </c>
      <c r="Q4787" s="1061">
        <v>23.5</v>
      </c>
      <c r="R4787" s="1061">
        <v>23.5</v>
      </c>
      <c r="S4787" s="1061">
        <v>23.5</v>
      </c>
      <c r="T4787" s="1061">
        <v>23.5</v>
      </c>
      <c r="U4787" s="1061">
        <v>23.5</v>
      </c>
      <c r="V4787" s="1061">
        <v>23.5</v>
      </c>
      <c r="W4787" s="1061">
        <v>23.5</v>
      </c>
    </row>
    <row r="4788" spans="1:23">
      <c r="A4788" s="908"/>
      <c r="B4788" s="1061" t="s">
        <v>234</v>
      </c>
      <c r="C4788" s="1061" t="s">
        <v>235</v>
      </c>
      <c r="D4788" s="1061" t="s">
        <v>4936</v>
      </c>
      <c r="E4788" s="1061" t="s">
        <v>6712</v>
      </c>
      <c r="F4788" s="1061" t="s">
        <v>4939</v>
      </c>
      <c r="G4788" s="1061" t="s">
        <v>1739</v>
      </c>
      <c r="H4788" s="1061" t="s">
        <v>129</v>
      </c>
      <c r="I4788" s="1061" t="s">
        <v>21</v>
      </c>
      <c r="J4788" s="1061" t="s">
        <v>7975</v>
      </c>
      <c r="K4788" s="1061" t="s">
        <v>14849</v>
      </c>
      <c r="L4788" s="1061">
        <v>23</v>
      </c>
      <c r="M4788" s="1061">
        <v>23</v>
      </c>
      <c r="N4788" s="1061">
        <v>23</v>
      </c>
      <c r="O4788" s="1061">
        <v>23</v>
      </c>
      <c r="P4788" s="1061">
        <v>23</v>
      </c>
      <c r="Q4788" s="1061">
        <v>23</v>
      </c>
      <c r="R4788" s="1061">
        <v>23</v>
      </c>
      <c r="S4788" s="1061">
        <v>23</v>
      </c>
      <c r="T4788" s="1061">
        <v>23</v>
      </c>
      <c r="U4788" s="1061">
        <v>23</v>
      </c>
      <c r="V4788" s="1061">
        <v>23</v>
      </c>
      <c r="W4788" s="1061">
        <v>23</v>
      </c>
    </row>
    <row r="4789" spans="1:23">
      <c r="A4789" s="908"/>
      <c r="B4789" s="1061" t="s">
        <v>234</v>
      </c>
      <c r="C4789" s="1061" t="s">
        <v>235</v>
      </c>
      <c r="D4789" s="1061" t="s">
        <v>4936</v>
      </c>
      <c r="E4789" s="1061" t="s">
        <v>6713</v>
      </c>
      <c r="F4789" s="1061" t="s">
        <v>4938</v>
      </c>
      <c r="G4789" s="1061" t="s">
        <v>1739</v>
      </c>
      <c r="H4789" s="1061" t="s">
        <v>129</v>
      </c>
      <c r="I4789" s="1061" t="s">
        <v>21</v>
      </c>
      <c r="J4789" s="1061" t="s">
        <v>7975</v>
      </c>
      <c r="K4789" s="1061" t="s">
        <v>14849</v>
      </c>
      <c r="L4789" s="1061">
        <v>23.5</v>
      </c>
      <c r="M4789" s="1061">
        <v>23.5</v>
      </c>
      <c r="N4789" s="1061">
        <v>23.5</v>
      </c>
      <c r="O4789" s="1061">
        <v>23.5</v>
      </c>
      <c r="P4789" s="1061">
        <v>23.5</v>
      </c>
      <c r="Q4789" s="1061">
        <v>23.5</v>
      </c>
      <c r="R4789" s="1061">
        <v>23.5</v>
      </c>
      <c r="S4789" s="1061">
        <v>23.5</v>
      </c>
      <c r="T4789" s="1061">
        <v>23.5</v>
      </c>
      <c r="U4789" s="1061">
        <v>23.5</v>
      </c>
      <c r="V4789" s="1061">
        <v>23.5</v>
      </c>
      <c r="W4789" s="1061">
        <v>23.5</v>
      </c>
    </row>
    <row r="4790" spans="1:23">
      <c r="A4790" s="908"/>
      <c r="B4790" s="1061" t="s">
        <v>234</v>
      </c>
      <c r="C4790" s="1061" t="s">
        <v>235</v>
      </c>
      <c r="D4790" s="1061" t="s">
        <v>4936</v>
      </c>
      <c r="E4790" s="1061" t="s">
        <v>6714</v>
      </c>
      <c r="F4790" s="1061" t="s">
        <v>4939</v>
      </c>
      <c r="G4790" s="1061" t="s">
        <v>1739</v>
      </c>
      <c r="H4790" s="1061" t="s">
        <v>129</v>
      </c>
      <c r="I4790" s="1061" t="s">
        <v>21</v>
      </c>
      <c r="J4790" s="1061" t="s">
        <v>7975</v>
      </c>
      <c r="K4790" s="1061" t="s">
        <v>14849</v>
      </c>
      <c r="L4790" s="1061">
        <v>23</v>
      </c>
      <c r="M4790" s="1061">
        <v>23</v>
      </c>
      <c r="N4790" s="1061">
        <v>23</v>
      </c>
      <c r="O4790" s="1061">
        <v>23</v>
      </c>
      <c r="P4790" s="1061">
        <v>23</v>
      </c>
      <c r="Q4790" s="1061">
        <v>23</v>
      </c>
      <c r="R4790" s="1061">
        <v>23</v>
      </c>
      <c r="S4790" s="1061">
        <v>23</v>
      </c>
      <c r="T4790" s="1061">
        <v>23</v>
      </c>
      <c r="U4790" s="1061">
        <v>23</v>
      </c>
      <c r="V4790" s="1061">
        <v>23</v>
      </c>
      <c r="W4790" s="1061">
        <v>23</v>
      </c>
    </row>
    <row r="4791" spans="1:23">
      <c r="A4791" s="908"/>
      <c r="B4791" s="1061" t="s">
        <v>234</v>
      </c>
      <c r="C4791" s="1061" t="s">
        <v>235</v>
      </c>
      <c r="D4791" s="1061" t="s">
        <v>4936</v>
      </c>
      <c r="E4791" s="1061" t="s">
        <v>6715</v>
      </c>
      <c r="F4791" s="1061" t="s">
        <v>4937</v>
      </c>
      <c r="G4791" s="1061" t="s">
        <v>1739</v>
      </c>
      <c r="H4791" s="1061" t="s">
        <v>129</v>
      </c>
      <c r="I4791" s="1061" t="s">
        <v>21</v>
      </c>
      <c r="J4791" s="1061" t="s">
        <v>7975</v>
      </c>
      <c r="K4791" s="1061" t="s">
        <v>14849</v>
      </c>
      <c r="L4791" s="1061">
        <v>20.2</v>
      </c>
      <c r="M4791" s="1061">
        <v>20.2</v>
      </c>
      <c r="N4791" s="1061">
        <v>20.2</v>
      </c>
      <c r="O4791" s="1061">
        <v>20.2</v>
      </c>
      <c r="P4791" s="1061">
        <v>20.2</v>
      </c>
      <c r="Q4791" s="1061">
        <v>20.2</v>
      </c>
      <c r="R4791" s="1061">
        <v>20.2</v>
      </c>
      <c r="S4791" s="1061">
        <v>20.2</v>
      </c>
      <c r="T4791" s="1061">
        <v>20.2</v>
      </c>
      <c r="U4791" s="1061">
        <v>20.2</v>
      </c>
      <c r="V4791" s="1061">
        <v>20.2</v>
      </c>
      <c r="W4791" s="1061">
        <v>20.2</v>
      </c>
    </row>
    <row r="4792" spans="1:23">
      <c r="A4792" s="908"/>
      <c r="B4792" s="1061" t="s">
        <v>234</v>
      </c>
      <c r="C4792" s="1061" t="s">
        <v>235</v>
      </c>
      <c r="D4792" s="1061" t="s">
        <v>4936</v>
      </c>
      <c r="E4792" s="1061" t="s">
        <v>6716</v>
      </c>
      <c r="F4792" s="1061" t="s">
        <v>4938</v>
      </c>
      <c r="G4792" s="1061" t="s">
        <v>1739</v>
      </c>
      <c r="H4792" s="1061" t="s">
        <v>129</v>
      </c>
      <c r="I4792" s="1061" t="s">
        <v>21</v>
      </c>
      <c r="J4792" s="1061" t="s">
        <v>7975</v>
      </c>
      <c r="K4792" s="1061" t="s">
        <v>14849</v>
      </c>
      <c r="L4792" s="1061">
        <v>17.66</v>
      </c>
      <c r="M4792" s="1061">
        <v>17.66</v>
      </c>
      <c r="N4792" s="1061">
        <v>17.66</v>
      </c>
      <c r="O4792" s="1061">
        <v>17.66</v>
      </c>
      <c r="P4792" s="1061">
        <v>17.66</v>
      </c>
      <c r="Q4792" s="1061">
        <v>17.66</v>
      </c>
      <c r="R4792" s="1061">
        <v>17.66</v>
      </c>
      <c r="S4792" s="1061">
        <v>17.66</v>
      </c>
      <c r="T4792" s="1061">
        <v>17.66</v>
      </c>
      <c r="U4792" s="1061">
        <v>17.66</v>
      </c>
      <c r="V4792" s="1061">
        <v>17.66</v>
      </c>
      <c r="W4792" s="1061">
        <v>17.66</v>
      </c>
    </row>
    <row r="4793" spans="1:23">
      <c r="A4793" s="908"/>
      <c r="B4793" s="1061" t="s">
        <v>234</v>
      </c>
      <c r="C4793" s="1061" t="s">
        <v>235</v>
      </c>
      <c r="D4793" s="1061" t="s">
        <v>4936</v>
      </c>
      <c r="E4793" s="1061" t="s">
        <v>6717</v>
      </c>
      <c r="F4793" s="1061" t="s">
        <v>4939</v>
      </c>
      <c r="G4793" s="1061" t="s">
        <v>1739</v>
      </c>
      <c r="H4793" s="1061" t="s">
        <v>129</v>
      </c>
      <c r="I4793" s="1061" t="s">
        <v>21</v>
      </c>
      <c r="J4793" s="1061" t="s">
        <v>7975</v>
      </c>
      <c r="K4793" s="1061" t="s">
        <v>14849</v>
      </c>
      <c r="L4793" s="1061">
        <v>32.200000000000003</v>
      </c>
      <c r="M4793" s="1061">
        <v>32.200000000000003</v>
      </c>
      <c r="N4793" s="1061">
        <v>32.200000000000003</v>
      </c>
      <c r="O4793" s="1061">
        <v>32.200000000000003</v>
      </c>
      <c r="P4793" s="1061">
        <v>32.200000000000003</v>
      </c>
      <c r="Q4793" s="1061">
        <v>32.200000000000003</v>
      </c>
      <c r="R4793" s="1061">
        <v>32.200000000000003</v>
      </c>
      <c r="S4793" s="1061">
        <v>32.200000000000003</v>
      </c>
      <c r="T4793" s="1061">
        <v>32.200000000000003</v>
      </c>
      <c r="U4793" s="1061">
        <v>32.200000000000003</v>
      </c>
      <c r="V4793" s="1061">
        <v>32.200000000000003</v>
      </c>
      <c r="W4793" s="1061">
        <v>32.200000000000003</v>
      </c>
    </row>
    <row r="4794" spans="1:23">
      <c r="A4794" s="908"/>
      <c r="B4794" s="1061" t="s">
        <v>234</v>
      </c>
      <c r="C4794" s="1061" t="s">
        <v>235</v>
      </c>
      <c r="D4794" s="1061" t="s">
        <v>4936</v>
      </c>
      <c r="E4794" s="1061" t="s">
        <v>14409</v>
      </c>
      <c r="F4794" s="1061" t="s">
        <v>4937</v>
      </c>
      <c r="G4794" s="1061" t="s">
        <v>1739</v>
      </c>
      <c r="H4794" s="1061" t="s">
        <v>129</v>
      </c>
      <c r="I4794" s="1061" t="s">
        <v>21</v>
      </c>
      <c r="J4794" s="1061" t="s">
        <v>7975</v>
      </c>
      <c r="K4794" s="1061" t="s">
        <v>14849</v>
      </c>
      <c r="L4794" s="1061">
        <v>14.91</v>
      </c>
      <c r="M4794" s="1061">
        <v>14.91</v>
      </c>
      <c r="N4794" s="1061">
        <v>14.91</v>
      </c>
      <c r="O4794" s="1061">
        <v>14.91</v>
      </c>
      <c r="P4794" s="1061">
        <v>14.91</v>
      </c>
      <c r="Q4794" s="1061">
        <v>14.91</v>
      </c>
      <c r="R4794" s="1061">
        <v>14.91</v>
      </c>
      <c r="S4794" s="1061">
        <v>14.91</v>
      </c>
      <c r="T4794" s="1061">
        <v>14.91</v>
      </c>
      <c r="U4794" s="1061">
        <v>14.91</v>
      </c>
      <c r="V4794" s="1061">
        <v>14.91</v>
      </c>
      <c r="W4794" s="1061">
        <v>14.91</v>
      </c>
    </row>
    <row r="4795" spans="1:23">
      <c r="A4795" s="908"/>
      <c r="B4795" s="1061" t="s">
        <v>234</v>
      </c>
      <c r="C4795" s="1061" t="s">
        <v>235</v>
      </c>
      <c r="D4795" s="1061" t="s">
        <v>4936</v>
      </c>
      <c r="E4795" s="1061" t="s">
        <v>6718</v>
      </c>
      <c r="F4795" s="1061" t="s">
        <v>4939</v>
      </c>
      <c r="G4795" s="1061" t="s">
        <v>1739</v>
      </c>
      <c r="H4795" s="1061" t="s">
        <v>129</v>
      </c>
      <c r="I4795" s="1061" t="s">
        <v>21</v>
      </c>
      <c r="J4795" s="1061" t="s">
        <v>7975</v>
      </c>
      <c r="K4795" s="1061" t="s">
        <v>14849</v>
      </c>
      <c r="L4795" s="1061">
        <v>23</v>
      </c>
      <c r="M4795" s="1061">
        <v>23</v>
      </c>
      <c r="N4795" s="1061">
        <v>23</v>
      </c>
      <c r="O4795" s="1061">
        <v>23</v>
      </c>
      <c r="P4795" s="1061">
        <v>23</v>
      </c>
      <c r="Q4795" s="1061">
        <v>23</v>
      </c>
      <c r="R4795" s="1061">
        <v>23</v>
      </c>
      <c r="S4795" s="1061">
        <v>23</v>
      </c>
      <c r="T4795" s="1061">
        <v>23</v>
      </c>
      <c r="U4795" s="1061">
        <v>23</v>
      </c>
      <c r="V4795" s="1061">
        <v>23</v>
      </c>
      <c r="W4795" s="1061">
        <v>23</v>
      </c>
    </row>
    <row r="4796" spans="1:23">
      <c r="A4796" s="908"/>
      <c r="B4796" s="1061" t="s">
        <v>234</v>
      </c>
      <c r="C4796" s="1061" t="s">
        <v>235</v>
      </c>
      <c r="D4796" s="1061" t="s">
        <v>4936</v>
      </c>
      <c r="E4796" s="1061" t="s">
        <v>6719</v>
      </c>
      <c r="F4796" s="1061" t="s">
        <v>4937</v>
      </c>
      <c r="G4796" s="1061" t="s">
        <v>1739</v>
      </c>
      <c r="H4796" s="1061" t="s">
        <v>129</v>
      </c>
      <c r="I4796" s="1061" t="s">
        <v>21</v>
      </c>
      <c r="J4796" s="1061" t="s">
        <v>7975</v>
      </c>
      <c r="K4796" s="1061" t="s">
        <v>14849</v>
      </c>
      <c r="L4796" s="1061">
        <v>12.8</v>
      </c>
      <c r="M4796" s="1061">
        <v>12.8</v>
      </c>
      <c r="N4796" s="1061">
        <v>12.8</v>
      </c>
      <c r="O4796" s="1061">
        <v>12.8</v>
      </c>
      <c r="P4796" s="1061">
        <v>12.8</v>
      </c>
      <c r="Q4796" s="1061">
        <v>12.8</v>
      </c>
      <c r="R4796" s="1061">
        <v>12.8</v>
      </c>
      <c r="S4796" s="1061">
        <v>12.8</v>
      </c>
      <c r="T4796" s="1061">
        <v>12.8</v>
      </c>
      <c r="U4796" s="1061">
        <v>12.8</v>
      </c>
      <c r="V4796" s="1061">
        <v>12.8</v>
      </c>
      <c r="W4796" s="1061">
        <v>12.8</v>
      </c>
    </row>
    <row r="4797" spans="1:23">
      <c r="A4797" s="908"/>
      <c r="B4797" s="1061" t="s">
        <v>234</v>
      </c>
      <c r="C4797" s="1061" t="s">
        <v>235</v>
      </c>
      <c r="D4797" s="1061" t="s">
        <v>4936</v>
      </c>
      <c r="E4797" s="1061" t="s">
        <v>6720</v>
      </c>
      <c r="F4797" s="1061" t="s">
        <v>4938</v>
      </c>
      <c r="G4797" s="1061" t="s">
        <v>1739</v>
      </c>
      <c r="H4797" s="1061" t="s">
        <v>129</v>
      </c>
      <c r="I4797" s="1061" t="s">
        <v>21</v>
      </c>
      <c r="J4797" s="1061" t="s">
        <v>7975</v>
      </c>
      <c r="K4797" s="1061" t="s">
        <v>14849</v>
      </c>
      <c r="L4797" s="1061">
        <v>23.5</v>
      </c>
      <c r="M4797" s="1061">
        <v>23.5</v>
      </c>
      <c r="N4797" s="1061">
        <v>23.5</v>
      </c>
      <c r="O4797" s="1061">
        <v>23.5</v>
      </c>
      <c r="P4797" s="1061">
        <v>23.5</v>
      </c>
      <c r="Q4797" s="1061">
        <v>23.5</v>
      </c>
      <c r="R4797" s="1061">
        <v>23.5</v>
      </c>
      <c r="S4797" s="1061">
        <v>23.5</v>
      </c>
      <c r="T4797" s="1061">
        <v>23.5</v>
      </c>
      <c r="U4797" s="1061">
        <v>23.5</v>
      </c>
      <c r="V4797" s="1061">
        <v>23.5</v>
      </c>
      <c r="W4797" s="1061">
        <v>23.5</v>
      </c>
    </row>
    <row r="4798" spans="1:23">
      <c r="A4798" s="908"/>
      <c r="B4798" s="1061" t="s">
        <v>234</v>
      </c>
      <c r="C4798" s="1061" t="s">
        <v>235</v>
      </c>
      <c r="D4798" s="1061" t="s">
        <v>4936</v>
      </c>
      <c r="E4798" s="1061" t="s">
        <v>14488</v>
      </c>
      <c r="F4798" s="1061" t="s">
        <v>4939</v>
      </c>
      <c r="G4798" s="1061" t="s">
        <v>1739</v>
      </c>
      <c r="H4798" s="1061" t="s">
        <v>129</v>
      </c>
      <c r="I4798" s="1061" t="s">
        <v>21</v>
      </c>
      <c r="J4798" s="1061" t="s">
        <v>7975</v>
      </c>
      <c r="K4798" s="1061" t="s">
        <v>14849</v>
      </c>
      <c r="L4798" s="1061">
        <v>24.15</v>
      </c>
      <c r="M4798" s="1061">
        <v>24.15</v>
      </c>
      <c r="N4798" s="1061">
        <v>24.15</v>
      </c>
      <c r="O4798" s="1061">
        <v>24.15</v>
      </c>
      <c r="P4798" s="1061">
        <v>24.15</v>
      </c>
      <c r="Q4798" s="1061">
        <v>24.15</v>
      </c>
      <c r="R4798" s="1061">
        <v>24.15</v>
      </c>
      <c r="S4798" s="1061">
        <v>24.15</v>
      </c>
      <c r="T4798" s="1061">
        <v>24.15</v>
      </c>
      <c r="U4798" s="1061">
        <v>24.15</v>
      </c>
      <c r="V4798" s="1061">
        <v>24.15</v>
      </c>
      <c r="W4798" s="1061">
        <v>24.15</v>
      </c>
    </row>
    <row r="4799" spans="1:23">
      <c r="A4799" s="908"/>
      <c r="B4799" s="1061" t="s">
        <v>234</v>
      </c>
      <c r="C4799" s="1061" t="s">
        <v>235</v>
      </c>
      <c r="D4799" s="1061" t="s">
        <v>4936</v>
      </c>
      <c r="E4799" s="1061" t="s">
        <v>14489</v>
      </c>
      <c r="F4799" s="1061" t="s">
        <v>4938</v>
      </c>
      <c r="G4799" s="1061" t="s">
        <v>1739</v>
      </c>
      <c r="H4799" s="1061" t="s">
        <v>129</v>
      </c>
      <c r="I4799" s="1061" t="s">
        <v>21</v>
      </c>
      <c r="J4799" s="1061" t="s">
        <v>7975</v>
      </c>
      <c r="K4799" s="1061" t="s">
        <v>14849</v>
      </c>
      <c r="L4799" s="1061">
        <v>24.68</v>
      </c>
      <c r="M4799" s="1061">
        <v>24.68</v>
      </c>
      <c r="N4799" s="1061">
        <v>24.68</v>
      </c>
      <c r="O4799" s="1061">
        <v>24.68</v>
      </c>
      <c r="P4799" s="1061">
        <v>24.68</v>
      </c>
      <c r="Q4799" s="1061">
        <v>24.68</v>
      </c>
      <c r="R4799" s="1061">
        <v>24.68</v>
      </c>
      <c r="S4799" s="1061">
        <v>24.68</v>
      </c>
      <c r="T4799" s="1061">
        <v>24.68</v>
      </c>
      <c r="U4799" s="1061">
        <v>24.68</v>
      </c>
      <c r="V4799" s="1061">
        <v>24.68</v>
      </c>
      <c r="W4799" s="1061">
        <v>24.68</v>
      </c>
    </row>
    <row r="4800" spans="1:23">
      <c r="A4800" s="908"/>
      <c r="B4800" s="1061" t="s">
        <v>234</v>
      </c>
      <c r="C4800" s="1061" t="s">
        <v>235</v>
      </c>
      <c r="D4800" s="1061" t="s">
        <v>4936</v>
      </c>
      <c r="E4800" s="1061" t="s">
        <v>6824</v>
      </c>
      <c r="F4800" s="1061" t="s">
        <v>4939</v>
      </c>
      <c r="G4800" s="1061" t="s">
        <v>1739</v>
      </c>
      <c r="H4800" s="1061" t="s">
        <v>129</v>
      </c>
      <c r="I4800" s="1061" t="s">
        <v>21</v>
      </c>
      <c r="J4800" s="1061" t="s">
        <v>7975</v>
      </c>
      <c r="K4800" s="1061" t="s">
        <v>14849</v>
      </c>
      <c r="L4800" s="1061">
        <v>23</v>
      </c>
      <c r="M4800" s="1061">
        <v>23</v>
      </c>
      <c r="N4800" s="1061">
        <v>23</v>
      </c>
      <c r="O4800" s="1061">
        <v>23</v>
      </c>
      <c r="P4800" s="1061">
        <v>23</v>
      </c>
      <c r="Q4800" s="1061">
        <v>23</v>
      </c>
      <c r="R4800" s="1061">
        <v>23</v>
      </c>
      <c r="S4800" s="1061">
        <v>23</v>
      </c>
      <c r="T4800" s="1061">
        <v>23</v>
      </c>
      <c r="U4800" s="1061">
        <v>23</v>
      </c>
      <c r="V4800" s="1061">
        <v>23</v>
      </c>
      <c r="W4800" s="1061">
        <v>23</v>
      </c>
    </row>
    <row r="4801" spans="1:23">
      <c r="A4801" s="908"/>
      <c r="B4801" s="1061" t="s">
        <v>234</v>
      </c>
      <c r="C4801" s="1061" t="s">
        <v>235</v>
      </c>
      <c r="D4801" s="1061" t="s">
        <v>4936</v>
      </c>
      <c r="E4801" s="1061" t="s">
        <v>6825</v>
      </c>
      <c r="F4801" s="1061" t="s">
        <v>4937</v>
      </c>
      <c r="G4801" s="1061" t="s">
        <v>1739</v>
      </c>
      <c r="H4801" s="1061" t="s">
        <v>129</v>
      </c>
      <c r="I4801" s="1061" t="s">
        <v>21</v>
      </c>
      <c r="J4801" s="1061" t="s">
        <v>7975</v>
      </c>
      <c r="K4801" s="1061" t="s">
        <v>14849</v>
      </c>
      <c r="L4801" s="1061">
        <v>12.8</v>
      </c>
      <c r="M4801" s="1061">
        <v>12.8</v>
      </c>
      <c r="N4801" s="1061">
        <v>12.8</v>
      </c>
      <c r="O4801" s="1061">
        <v>12.8</v>
      </c>
      <c r="P4801" s="1061">
        <v>12.8</v>
      </c>
      <c r="Q4801" s="1061">
        <v>12.8</v>
      </c>
      <c r="R4801" s="1061">
        <v>12.8</v>
      </c>
      <c r="S4801" s="1061">
        <v>12.8</v>
      </c>
      <c r="T4801" s="1061">
        <v>12.8</v>
      </c>
      <c r="U4801" s="1061">
        <v>12.8</v>
      </c>
      <c r="V4801" s="1061">
        <v>12.8</v>
      </c>
      <c r="W4801" s="1061">
        <v>12.8</v>
      </c>
    </row>
    <row r="4802" spans="1:23">
      <c r="A4802" s="908"/>
      <c r="B4802" s="1061" t="s">
        <v>234</v>
      </c>
      <c r="C4802" s="1061" t="s">
        <v>235</v>
      </c>
      <c r="D4802" s="1061" t="s">
        <v>4384</v>
      </c>
      <c r="E4802" s="1061" t="s">
        <v>6944</v>
      </c>
      <c r="F4802" s="1061" t="s">
        <v>4941</v>
      </c>
      <c r="G4802" s="1061" t="s">
        <v>1739</v>
      </c>
      <c r="H4802" s="1061" t="s">
        <v>129</v>
      </c>
      <c r="I4802" s="1061" t="s">
        <v>21</v>
      </c>
      <c r="J4802" s="1061" t="s">
        <v>7975</v>
      </c>
      <c r="K4802" s="1061" t="s">
        <v>14849</v>
      </c>
      <c r="L4802" s="1061">
        <v>72.239999999999995</v>
      </c>
      <c r="M4802" s="1061">
        <v>72.239999999999995</v>
      </c>
      <c r="N4802" s="1061">
        <v>72.239999999999995</v>
      </c>
      <c r="O4802" s="1061">
        <v>72.239999999999995</v>
      </c>
      <c r="P4802" s="1061">
        <v>72.239999999999995</v>
      </c>
      <c r="Q4802" s="1061">
        <v>72.239999999999995</v>
      </c>
      <c r="R4802" s="1061">
        <v>72.239999999999995</v>
      </c>
      <c r="S4802" s="1061">
        <v>72.239999999999995</v>
      </c>
      <c r="T4802" s="1061">
        <v>72.239999999999995</v>
      </c>
      <c r="U4802" s="1061">
        <v>72.239999999999995</v>
      </c>
      <c r="V4802" s="1061">
        <v>72.239999999999995</v>
      </c>
      <c r="W4802" s="1061">
        <v>72.239999999999995</v>
      </c>
    </row>
    <row r="4803" spans="1:23">
      <c r="A4803" s="908"/>
      <c r="B4803" s="1061" t="s">
        <v>234</v>
      </c>
      <c r="C4803" s="1061" t="s">
        <v>235</v>
      </c>
      <c r="D4803" s="1061" t="s">
        <v>4936</v>
      </c>
      <c r="E4803" s="1061" t="s">
        <v>6826</v>
      </c>
      <c r="F4803" s="1061" t="s">
        <v>4938</v>
      </c>
      <c r="G4803" s="1061" t="s">
        <v>1739</v>
      </c>
      <c r="H4803" s="1061" t="s">
        <v>129</v>
      </c>
      <c r="I4803" s="1061" t="s">
        <v>21</v>
      </c>
      <c r="J4803" s="1061" t="s">
        <v>7975</v>
      </c>
      <c r="K4803" s="1061" t="s">
        <v>14849</v>
      </c>
      <c r="L4803" s="1061">
        <v>14.2</v>
      </c>
      <c r="M4803" s="1061">
        <v>14.2</v>
      </c>
      <c r="N4803" s="1061">
        <v>14.2</v>
      </c>
      <c r="O4803" s="1061">
        <v>14.2</v>
      </c>
      <c r="P4803" s="1061">
        <v>14.2</v>
      </c>
      <c r="Q4803" s="1061">
        <v>14.2</v>
      </c>
      <c r="R4803" s="1061">
        <v>14.2</v>
      </c>
      <c r="S4803" s="1061">
        <v>14.2</v>
      </c>
      <c r="T4803" s="1061">
        <v>14.2</v>
      </c>
      <c r="U4803" s="1061">
        <v>14.2</v>
      </c>
      <c r="V4803" s="1061">
        <v>14.2</v>
      </c>
      <c r="W4803" s="1061">
        <v>14.2</v>
      </c>
    </row>
    <row r="4804" spans="1:23">
      <c r="A4804" s="908"/>
      <c r="B4804" s="1061" t="s">
        <v>234</v>
      </c>
      <c r="C4804" s="1061" t="s">
        <v>235</v>
      </c>
      <c r="D4804" s="1061" t="s">
        <v>4936</v>
      </c>
      <c r="E4804" s="1061" t="s">
        <v>14252</v>
      </c>
      <c r="F4804" s="1061" t="s">
        <v>4939</v>
      </c>
      <c r="G4804" s="1061" t="s">
        <v>1739</v>
      </c>
      <c r="H4804" s="1061" t="s">
        <v>129</v>
      </c>
      <c r="I4804" s="1061" t="s">
        <v>21</v>
      </c>
      <c r="J4804" s="1061" t="s">
        <v>7975</v>
      </c>
      <c r="K4804" s="1061" t="s">
        <v>14849</v>
      </c>
      <c r="L4804" s="1061">
        <v>24.15</v>
      </c>
      <c r="M4804" s="1061">
        <v>24.15</v>
      </c>
      <c r="N4804" s="1061">
        <v>24.15</v>
      </c>
      <c r="O4804" s="1061">
        <v>24.15</v>
      </c>
      <c r="P4804" s="1061">
        <v>24.15</v>
      </c>
      <c r="Q4804" s="1061">
        <v>24.15</v>
      </c>
      <c r="R4804" s="1061">
        <v>24.15</v>
      </c>
      <c r="S4804" s="1061">
        <v>24.15</v>
      </c>
      <c r="T4804" s="1061">
        <v>24.15</v>
      </c>
      <c r="U4804" s="1061">
        <v>24.15</v>
      </c>
      <c r="V4804" s="1061">
        <v>24.15</v>
      </c>
      <c r="W4804" s="1061">
        <v>24.15</v>
      </c>
    </row>
    <row r="4805" spans="1:23">
      <c r="A4805" s="908"/>
      <c r="B4805" s="1061" t="s">
        <v>234</v>
      </c>
      <c r="C4805" s="1061" t="s">
        <v>235</v>
      </c>
      <c r="D4805" s="1061" t="s">
        <v>4936</v>
      </c>
      <c r="E4805" s="1061" t="s">
        <v>6827</v>
      </c>
      <c r="F4805" s="1061" t="s">
        <v>4937</v>
      </c>
      <c r="G4805" s="1061" t="s">
        <v>1739</v>
      </c>
      <c r="H4805" s="1061" t="s">
        <v>129</v>
      </c>
      <c r="I4805" s="1061" t="s">
        <v>21</v>
      </c>
      <c r="J4805" s="1061" t="s">
        <v>7975</v>
      </c>
      <c r="K4805" s="1061" t="s">
        <v>14849</v>
      </c>
      <c r="L4805" s="1061">
        <v>39.799999999999997</v>
      </c>
      <c r="M4805" s="1061">
        <v>39.799999999999997</v>
      </c>
      <c r="N4805" s="1061">
        <v>39.799999999999997</v>
      </c>
      <c r="O4805" s="1061">
        <v>39.799999999999997</v>
      </c>
      <c r="P4805" s="1061">
        <v>39.799999999999997</v>
      </c>
      <c r="Q4805" s="1061">
        <v>39.799999999999997</v>
      </c>
      <c r="R4805" s="1061">
        <v>39.799999999999997</v>
      </c>
      <c r="S4805" s="1061">
        <v>39.799999999999997</v>
      </c>
      <c r="T4805" s="1061">
        <v>39.799999999999997</v>
      </c>
      <c r="U4805" s="1061">
        <v>39.799999999999997</v>
      </c>
      <c r="V4805" s="1061">
        <v>39.799999999999997</v>
      </c>
      <c r="W4805" s="1061">
        <v>39.799999999999997</v>
      </c>
    </row>
    <row r="4806" spans="1:23">
      <c r="A4806" s="908"/>
      <c r="B4806" s="1061" t="s">
        <v>234</v>
      </c>
      <c r="C4806" s="1061" t="s">
        <v>235</v>
      </c>
      <c r="D4806" s="1061" t="s">
        <v>4936</v>
      </c>
      <c r="E4806" s="1061" t="s">
        <v>14253</v>
      </c>
      <c r="F4806" s="1061" t="s">
        <v>4938</v>
      </c>
      <c r="G4806" s="1061" t="s">
        <v>1739</v>
      </c>
      <c r="H4806" s="1061" t="s">
        <v>129</v>
      </c>
      <c r="I4806" s="1061" t="s">
        <v>21</v>
      </c>
      <c r="J4806" s="1061" t="s">
        <v>7975</v>
      </c>
      <c r="K4806" s="1061" t="s">
        <v>14849</v>
      </c>
      <c r="L4806" s="1061">
        <v>70.98</v>
      </c>
      <c r="M4806" s="1061">
        <v>70.98</v>
      </c>
      <c r="N4806" s="1061">
        <v>70.98</v>
      </c>
      <c r="O4806" s="1061">
        <v>70.98</v>
      </c>
      <c r="P4806" s="1061">
        <v>70.98</v>
      </c>
      <c r="Q4806" s="1061">
        <v>70.98</v>
      </c>
      <c r="R4806" s="1061">
        <v>70.98</v>
      </c>
      <c r="S4806" s="1061">
        <v>70.98</v>
      </c>
      <c r="T4806" s="1061">
        <v>70.98</v>
      </c>
      <c r="U4806" s="1061">
        <v>70.98</v>
      </c>
      <c r="V4806" s="1061">
        <v>70.98</v>
      </c>
      <c r="W4806" s="1061">
        <v>70.98</v>
      </c>
    </row>
    <row r="4807" spans="1:23">
      <c r="A4807" s="908"/>
      <c r="B4807" s="1061" t="s">
        <v>234</v>
      </c>
      <c r="C4807" s="1061" t="s">
        <v>235</v>
      </c>
      <c r="D4807" s="1061" t="s">
        <v>4936</v>
      </c>
      <c r="E4807" s="1061" t="s">
        <v>9684</v>
      </c>
      <c r="F4807" s="1061" t="s">
        <v>4938</v>
      </c>
      <c r="G4807" s="1061" t="s">
        <v>1739</v>
      </c>
      <c r="H4807" s="1061" t="s">
        <v>129</v>
      </c>
      <c r="I4807" s="1061" t="s">
        <v>21</v>
      </c>
      <c r="J4807" s="1061" t="s">
        <v>7975</v>
      </c>
      <c r="K4807" s="1061" t="s">
        <v>14849</v>
      </c>
      <c r="L4807" s="1061">
        <v>23.5</v>
      </c>
      <c r="M4807" s="1061">
        <v>23.5</v>
      </c>
      <c r="N4807" s="1061">
        <v>23.5</v>
      </c>
      <c r="O4807" s="1061">
        <v>23.5</v>
      </c>
      <c r="P4807" s="1061">
        <v>23.5</v>
      </c>
      <c r="Q4807" s="1061">
        <v>23.5</v>
      </c>
      <c r="R4807" s="1061">
        <v>23.5</v>
      </c>
      <c r="S4807" s="1061">
        <v>23.5</v>
      </c>
      <c r="T4807" s="1061">
        <v>23.5</v>
      </c>
      <c r="U4807" s="1061">
        <v>23.5</v>
      </c>
      <c r="V4807" s="1061">
        <v>23.5</v>
      </c>
      <c r="W4807" s="1061">
        <v>23.5</v>
      </c>
    </row>
    <row r="4808" spans="1:23">
      <c r="A4808" s="908"/>
      <c r="B4808" s="1061" t="s">
        <v>234</v>
      </c>
      <c r="C4808" s="1061" t="s">
        <v>235</v>
      </c>
      <c r="D4808" s="1061" t="s">
        <v>4936</v>
      </c>
      <c r="E4808" s="1061" t="s">
        <v>6828</v>
      </c>
      <c r="F4808" s="1061" t="s">
        <v>4939</v>
      </c>
      <c r="G4808" s="1061" t="s">
        <v>1739</v>
      </c>
      <c r="H4808" s="1061" t="s">
        <v>129</v>
      </c>
      <c r="I4808" s="1061" t="s">
        <v>21</v>
      </c>
      <c r="J4808" s="1061" t="s">
        <v>7975</v>
      </c>
      <c r="K4808" s="1061" t="s">
        <v>14849</v>
      </c>
      <c r="L4808" s="1061">
        <v>23</v>
      </c>
      <c r="M4808" s="1061">
        <v>23</v>
      </c>
      <c r="N4808" s="1061">
        <v>23</v>
      </c>
      <c r="O4808" s="1061">
        <v>23</v>
      </c>
      <c r="P4808" s="1061">
        <v>23</v>
      </c>
      <c r="Q4808" s="1061">
        <v>23</v>
      </c>
      <c r="R4808" s="1061">
        <v>23</v>
      </c>
      <c r="S4808" s="1061">
        <v>23</v>
      </c>
      <c r="T4808" s="1061">
        <v>23</v>
      </c>
      <c r="U4808" s="1061">
        <v>23</v>
      </c>
      <c r="V4808" s="1061">
        <v>23</v>
      </c>
      <c r="W4808" s="1061">
        <v>23</v>
      </c>
    </row>
    <row r="4809" spans="1:23">
      <c r="A4809" s="908"/>
      <c r="B4809" s="1061" t="s">
        <v>234</v>
      </c>
      <c r="C4809" s="1061" t="s">
        <v>235</v>
      </c>
      <c r="D4809" s="1061" t="s">
        <v>4936</v>
      </c>
      <c r="E4809" s="1061" t="s">
        <v>6829</v>
      </c>
      <c r="F4809" s="1061" t="s">
        <v>4937</v>
      </c>
      <c r="G4809" s="1061" t="s">
        <v>1739</v>
      </c>
      <c r="H4809" s="1061" t="s">
        <v>129</v>
      </c>
      <c r="I4809" s="1061" t="s">
        <v>21</v>
      </c>
      <c r="J4809" s="1061" t="s">
        <v>7975</v>
      </c>
      <c r="K4809" s="1061" t="s">
        <v>14849</v>
      </c>
      <c r="L4809" s="1061">
        <v>29.1</v>
      </c>
      <c r="M4809" s="1061">
        <v>29.1</v>
      </c>
      <c r="N4809" s="1061">
        <v>29.1</v>
      </c>
      <c r="O4809" s="1061">
        <v>29.1</v>
      </c>
      <c r="P4809" s="1061">
        <v>29.1</v>
      </c>
      <c r="Q4809" s="1061">
        <v>29.1</v>
      </c>
      <c r="R4809" s="1061">
        <v>29.1</v>
      </c>
      <c r="S4809" s="1061">
        <v>29.1</v>
      </c>
      <c r="T4809" s="1061">
        <v>29.1</v>
      </c>
      <c r="U4809" s="1061">
        <v>29.1</v>
      </c>
      <c r="V4809" s="1061">
        <v>29.1</v>
      </c>
      <c r="W4809" s="1061">
        <v>29.1</v>
      </c>
    </row>
    <row r="4810" spans="1:23">
      <c r="A4810" s="908"/>
      <c r="B4810" s="1061" t="s">
        <v>234</v>
      </c>
      <c r="C4810" s="1061" t="s">
        <v>235</v>
      </c>
      <c r="D4810" s="1061" t="s">
        <v>4936</v>
      </c>
      <c r="E4810" s="1061" t="s">
        <v>6830</v>
      </c>
      <c r="F4810" s="1061" t="s">
        <v>4938</v>
      </c>
      <c r="G4810" s="1061" t="s">
        <v>1739</v>
      </c>
      <c r="H4810" s="1061" t="s">
        <v>129</v>
      </c>
      <c r="I4810" s="1061" t="s">
        <v>21</v>
      </c>
      <c r="J4810" s="1061" t="s">
        <v>7975</v>
      </c>
      <c r="K4810" s="1061" t="s">
        <v>14849</v>
      </c>
      <c r="L4810" s="1061">
        <v>38.200000000000003</v>
      </c>
      <c r="M4810" s="1061">
        <v>38.200000000000003</v>
      </c>
      <c r="N4810" s="1061">
        <v>38.200000000000003</v>
      </c>
      <c r="O4810" s="1061">
        <v>38.200000000000003</v>
      </c>
      <c r="P4810" s="1061">
        <v>38.200000000000003</v>
      </c>
      <c r="Q4810" s="1061">
        <v>38.200000000000003</v>
      </c>
      <c r="R4810" s="1061">
        <v>38.200000000000003</v>
      </c>
      <c r="S4810" s="1061">
        <v>38.200000000000003</v>
      </c>
      <c r="T4810" s="1061">
        <v>38.200000000000003</v>
      </c>
      <c r="U4810" s="1061">
        <v>38.200000000000003</v>
      </c>
      <c r="V4810" s="1061">
        <v>38.200000000000003</v>
      </c>
      <c r="W4810" s="1061">
        <v>38.200000000000003</v>
      </c>
    </row>
    <row r="4811" spans="1:23">
      <c r="A4811" s="908"/>
      <c r="B4811" s="1061" t="s">
        <v>234</v>
      </c>
      <c r="C4811" s="1061" t="s">
        <v>235</v>
      </c>
      <c r="D4811" s="1061" t="s">
        <v>4936</v>
      </c>
      <c r="E4811" s="1061" t="s">
        <v>14254</v>
      </c>
      <c r="F4811" s="1061" t="s">
        <v>4939</v>
      </c>
      <c r="G4811" s="1061" t="s">
        <v>1739</v>
      </c>
      <c r="H4811" s="1061" t="s">
        <v>129</v>
      </c>
      <c r="I4811" s="1061" t="s">
        <v>21</v>
      </c>
      <c r="J4811" s="1061" t="s">
        <v>7975</v>
      </c>
      <c r="K4811" s="1061" t="s">
        <v>14849</v>
      </c>
      <c r="L4811" s="1061">
        <v>26.25</v>
      </c>
      <c r="M4811" s="1061">
        <v>26.25</v>
      </c>
      <c r="N4811" s="1061">
        <v>26.25</v>
      </c>
      <c r="O4811" s="1061">
        <v>26.25</v>
      </c>
      <c r="P4811" s="1061">
        <v>26.25</v>
      </c>
      <c r="Q4811" s="1061">
        <v>26.25</v>
      </c>
      <c r="R4811" s="1061">
        <v>26.25</v>
      </c>
      <c r="S4811" s="1061">
        <v>26.25</v>
      </c>
      <c r="T4811" s="1061">
        <v>26.25</v>
      </c>
      <c r="U4811" s="1061">
        <v>26.25</v>
      </c>
      <c r="V4811" s="1061">
        <v>26.25</v>
      </c>
      <c r="W4811" s="1061">
        <v>26.25</v>
      </c>
    </row>
    <row r="4812" spans="1:23">
      <c r="A4812" s="908"/>
      <c r="B4812" s="1061" t="s">
        <v>234</v>
      </c>
      <c r="C4812" s="1061" t="s">
        <v>235</v>
      </c>
      <c r="D4812" s="1061" t="s">
        <v>4936</v>
      </c>
      <c r="E4812" s="1061" t="s">
        <v>14255</v>
      </c>
      <c r="F4812" s="1061" t="s">
        <v>4937</v>
      </c>
      <c r="G4812" s="1061" t="s">
        <v>1739</v>
      </c>
      <c r="H4812" s="1061" t="s">
        <v>129</v>
      </c>
      <c r="I4812" s="1061" t="s">
        <v>21</v>
      </c>
      <c r="J4812" s="1061" t="s">
        <v>7975</v>
      </c>
      <c r="K4812" s="1061" t="s">
        <v>14849</v>
      </c>
      <c r="L4812" s="1061">
        <v>30.56</v>
      </c>
      <c r="M4812" s="1061">
        <v>30.56</v>
      </c>
      <c r="N4812" s="1061">
        <v>30.56</v>
      </c>
      <c r="O4812" s="1061">
        <v>30.56</v>
      </c>
      <c r="P4812" s="1061">
        <v>30.56</v>
      </c>
      <c r="Q4812" s="1061">
        <v>30.56</v>
      </c>
      <c r="R4812" s="1061">
        <v>30.56</v>
      </c>
      <c r="S4812" s="1061">
        <v>30.56</v>
      </c>
      <c r="T4812" s="1061">
        <v>30.56</v>
      </c>
      <c r="U4812" s="1061">
        <v>30.56</v>
      </c>
      <c r="V4812" s="1061">
        <v>30.56</v>
      </c>
      <c r="W4812" s="1061">
        <v>30.56</v>
      </c>
    </row>
    <row r="4813" spans="1:23">
      <c r="A4813" s="908"/>
      <c r="B4813" s="1061" t="s">
        <v>234</v>
      </c>
      <c r="C4813" s="1061" t="s">
        <v>235</v>
      </c>
      <c r="D4813" s="1061" t="s">
        <v>4936</v>
      </c>
      <c r="E4813" s="1061" t="s">
        <v>14256</v>
      </c>
      <c r="F4813" s="1061" t="s">
        <v>4938</v>
      </c>
      <c r="G4813" s="1061" t="s">
        <v>1739</v>
      </c>
      <c r="H4813" s="1061" t="s">
        <v>129</v>
      </c>
      <c r="I4813" s="1061" t="s">
        <v>21</v>
      </c>
      <c r="J4813" s="1061" t="s">
        <v>7975</v>
      </c>
      <c r="K4813" s="1061" t="s">
        <v>14849</v>
      </c>
      <c r="L4813" s="1061">
        <v>40.11</v>
      </c>
      <c r="M4813" s="1061">
        <v>40.11</v>
      </c>
      <c r="N4813" s="1061">
        <v>40.11</v>
      </c>
      <c r="O4813" s="1061">
        <v>40.11</v>
      </c>
      <c r="P4813" s="1061">
        <v>40.11</v>
      </c>
      <c r="Q4813" s="1061">
        <v>40.11</v>
      </c>
      <c r="R4813" s="1061">
        <v>40.11</v>
      </c>
      <c r="S4813" s="1061">
        <v>40.11</v>
      </c>
      <c r="T4813" s="1061">
        <v>40.11</v>
      </c>
      <c r="U4813" s="1061">
        <v>40.11</v>
      </c>
      <c r="V4813" s="1061">
        <v>40.11</v>
      </c>
      <c r="W4813" s="1061">
        <v>40.11</v>
      </c>
    </row>
    <row r="4814" spans="1:23">
      <c r="A4814" s="908"/>
      <c r="B4814" s="1061" t="s">
        <v>234</v>
      </c>
      <c r="C4814" s="1061" t="s">
        <v>235</v>
      </c>
      <c r="D4814" s="1061" t="s">
        <v>4936</v>
      </c>
      <c r="E4814" s="1061" t="s">
        <v>14257</v>
      </c>
      <c r="F4814" s="1061" t="s">
        <v>4939</v>
      </c>
      <c r="G4814" s="1061" t="s">
        <v>1739</v>
      </c>
      <c r="H4814" s="1061" t="s">
        <v>129</v>
      </c>
      <c r="I4814" s="1061" t="s">
        <v>21</v>
      </c>
      <c r="J4814" s="1061" t="s">
        <v>7975</v>
      </c>
      <c r="K4814" s="1061" t="s">
        <v>14849</v>
      </c>
      <c r="L4814" s="1061">
        <v>24.15</v>
      </c>
      <c r="M4814" s="1061">
        <v>24.15</v>
      </c>
      <c r="N4814" s="1061">
        <v>24.15</v>
      </c>
      <c r="O4814" s="1061">
        <v>24.15</v>
      </c>
      <c r="P4814" s="1061">
        <v>24.15</v>
      </c>
      <c r="Q4814" s="1061">
        <v>24.15</v>
      </c>
      <c r="R4814" s="1061">
        <v>24.15</v>
      </c>
      <c r="S4814" s="1061">
        <v>24.15</v>
      </c>
      <c r="T4814" s="1061">
        <v>24.15</v>
      </c>
      <c r="U4814" s="1061">
        <v>24.15</v>
      </c>
      <c r="V4814" s="1061">
        <v>24.15</v>
      </c>
      <c r="W4814" s="1061">
        <v>24.15</v>
      </c>
    </row>
    <row r="4815" spans="1:23">
      <c r="A4815" s="908"/>
      <c r="B4815" s="1061" t="s">
        <v>234</v>
      </c>
      <c r="C4815" s="1061" t="s">
        <v>235</v>
      </c>
      <c r="D4815" s="1061" t="s">
        <v>4936</v>
      </c>
      <c r="E4815" s="1061" t="s">
        <v>14258</v>
      </c>
      <c r="F4815" s="1061" t="s">
        <v>4937</v>
      </c>
      <c r="G4815" s="1061" t="s">
        <v>1739</v>
      </c>
      <c r="H4815" s="1061" t="s">
        <v>129</v>
      </c>
      <c r="I4815" s="1061" t="s">
        <v>21</v>
      </c>
      <c r="J4815" s="1061" t="s">
        <v>7975</v>
      </c>
      <c r="K4815" s="1061" t="s">
        <v>14849</v>
      </c>
      <c r="L4815" s="1061">
        <v>28.46</v>
      </c>
      <c r="M4815" s="1061">
        <v>28.46</v>
      </c>
      <c r="N4815" s="1061">
        <v>28.46</v>
      </c>
      <c r="O4815" s="1061">
        <v>28.46</v>
      </c>
      <c r="P4815" s="1061">
        <v>28.46</v>
      </c>
      <c r="Q4815" s="1061">
        <v>28.46</v>
      </c>
      <c r="R4815" s="1061">
        <v>28.46</v>
      </c>
      <c r="S4815" s="1061">
        <v>28.46</v>
      </c>
      <c r="T4815" s="1061">
        <v>28.46</v>
      </c>
      <c r="U4815" s="1061">
        <v>28.46</v>
      </c>
      <c r="V4815" s="1061">
        <v>28.46</v>
      </c>
      <c r="W4815" s="1061">
        <v>28.46</v>
      </c>
    </row>
    <row r="4816" spans="1:23">
      <c r="A4816" s="908"/>
      <c r="B4816" s="1061" t="s">
        <v>234</v>
      </c>
      <c r="C4816" s="1061" t="s">
        <v>235</v>
      </c>
      <c r="D4816" s="1061" t="s">
        <v>4936</v>
      </c>
      <c r="E4816" s="1061" t="s">
        <v>14259</v>
      </c>
      <c r="F4816" s="1061" t="s">
        <v>4938</v>
      </c>
      <c r="G4816" s="1061" t="s">
        <v>1739</v>
      </c>
      <c r="H4816" s="1061" t="s">
        <v>129</v>
      </c>
      <c r="I4816" s="1061" t="s">
        <v>21</v>
      </c>
      <c r="J4816" s="1061" t="s">
        <v>7975</v>
      </c>
      <c r="K4816" s="1061" t="s">
        <v>14849</v>
      </c>
      <c r="L4816" s="1061">
        <v>40.11</v>
      </c>
      <c r="M4816" s="1061">
        <v>40.11</v>
      </c>
      <c r="N4816" s="1061">
        <v>40.11</v>
      </c>
      <c r="O4816" s="1061">
        <v>40.11</v>
      </c>
      <c r="P4816" s="1061">
        <v>40.11</v>
      </c>
      <c r="Q4816" s="1061">
        <v>40.11</v>
      </c>
      <c r="R4816" s="1061">
        <v>40.11</v>
      </c>
      <c r="S4816" s="1061">
        <v>40.11</v>
      </c>
      <c r="T4816" s="1061">
        <v>40.11</v>
      </c>
      <c r="U4816" s="1061">
        <v>40.11</v>
      </c>
      <c r="V4816" s="1061">
        <v>40.11</v>
      </c>
      <c r="W4816" s="1061">
        <v>40.11</v>
      </c>
    </row>
    <row r="4817" spans="1:23">
      <c r="A4817" s="908"/>
      <c r="B4817" s="1061" t="s">
        <v>234</v>
      </c>
      <c r="C4817" s="1061" t="s">
        <v>235</v>
      </c>
      <c r="D4817" s="1061" t="s">
        <v>4936</v>
      </c>
      <c r="E4817" s="1061" t="s">
        <v>14260</v>
      </c>
      <c r="F4817" s="1061" t="s">
        <v>4939</v>
      </c>
      <c r="G4817" s="1061" t="s">
        <v>1739</v>
      </c>
      <c r="H4817" s="1061" t="s">
        <v>129</v>
      </c>
      <c r="I4817" s="1061" t="s">
        <v>21</v>
      </c>
      <c r="J4817" s="1061" t="s">
        <v>7975</v>
      </c>
      <c r="K4817" s="1061" t="s">
        <v>14849</v>
      </c>
      <c r="L4817" s="1061">
        <v>24.15</v>
      </c>
      <c r="M4817" s="1061">
        <v>24.15</v>
      </c>
      <c r="N4817" s="1061">
        <v>24.15</v>
      </c>
      <c r="O4817" s="1061">
        <v>24.15</v>
      </c>
      <c r="P4817" s="1061">
        <v>24.15</v>
      </c>
      <c r="Q4817" s="1061">
        <v>24.15</v>
      </c>
      <c r="R4817" s="1061">
        <v>24.15</v>
      </c>
      <c r="S4817" s="1061">
        <v>24.15</v>
      </c>
      <c r="T4817" s="1061">
        <v>24.15</v>
      </c>
      <c r="U4817" s="1061">
        <v>24.15</v>
      </c>
      <c r="V4817" s="1061">
        <v>24.15</v>
      </c>
      <c r="W4817" s="1061">
        <v>24.15</v>
      </c>
    </row>
    <row r="4818" spans="1:23">
      <c r="A4818" s="908"/>
      <c r="B4818" s="1061" t="s">
        <v>234</v>
      </c>
      <c r="C4818" s="1061" t="s">
        <v>235</v>
      </c>
      <c r="D4818" s="1061" t="s">
        <v>4936</v>
      </c>
      <c r="E4818" s="1061" t="s">
        <v>6831</v>
      </c>
      <c r="F4818" s="1061" t="s">
        <v>4937</v>
      </c>
      <c r="G4818" s="1061" t="s">
        <v>1739</v>
      </c>
      <c r="H4818" s="1061" t="s">
        <v>129</v>
      </c>
      <c r="I4818" s="1061" t="s">
        <v>21</v>
      </c>
      <c r="J4818" s="1061" t="s">
        <v>7975</v>
      </c>
      <c r="K4818" s="1061" t="s">
        <v>14849</v>
      </c>
      <c r="L4818" s="1061">
        <v>12.8</v>
      </c>
      <c r="M4818" s="1061">
        <v>12.8</v>
      </c>
      <c r="N4818" s="1061">
        <v>12.8</v>
      </c>
      <c r="O4818" s="1061">
        <v>12.8</v>
      </c>
      <c r="P4818" s="1061">
        <v>12.8</v>
      </c>
      <c r="Q4818" s="1061">
        <v>12.8</v>
      </c>
      <c r="R4818" s="1061">
        <v>12.8</v>
      </c>
      <c r="S4818" s="1061">
        <v>12.8</v>
      </c>
      <c r="T4818" s="1061">
        <v>12.8</v>
      </c>
      <c r="U4818" s="1061">
        <v>12.8</v>
      </c>
      <c r="V4818" s="1061">
        <v>12.8</v>
      </c>
      <c r="W4818" s="1061">
        <v>12.8</v>
      </c>
    </row>
    <row r="4819" spans="1:23">
      <c r="A4819" s="908"/>
      <c r="B4819" s="1061" t="s">
        <v>234</v>
      </c>
      <c r="C4819" s="1061" t="s">
        <v>235</v>
      </c>
      <c r="D4819" s="1061" t="s">
        <v>4936</v>
      </c>
      <c r="E4819" s="1061" t="s">
        <v>6832</v>
      </c>
      <c r="F4819" s="1061" t="s">
        <v>4938</v>
      </c>
      <c r="G4819" s="1061" t="s">
        <v>1739</v>
      </c>
      <c r="H4819" s="1061" t="s">
        <v>129</v>
      </c>
      <c r="I4819" s="1061" t="s">
        <v>21</v>
      </c>
      <c r="J4819" s="1061" t="s">
        <v>7975</v>
      </c>
      <c r="K4819" s="1061" t="s">
        <v>14849</v>
      </c>
      <c r="L4819" s="1061">
        <v>28.4</v>
      </c>
      <c r="M4819" s="1061">
        <v>28.4</v>
      </c>
      <c r="N4819" s="1061">
        <v>28.4</v>
      </c>
      <c r="O4819" s="1061">
        <v>28.4</v>
      </c>
      <c r="P4819" s="1061">
        <v>28.4</v>
      </c>
      <c r="Q4819" s="1061">
        <v>28.4</v>
      </c>
      <c r="R4819" s="1061">
        <v>28.4</v>
      </c>
      <c r="S4819" s="1061">
        <v>28.4</v>
      </c>
      <c r="T4819" s="1061">
        <v>28.4</v>
      </c>
      <c r="U4819" s="1061">
        <v>28.4</v>
      </c>
      <c r="V4819" s="1061">
        <v>28.4</v>
      </c>
      <c r="W4819" s="1061">
        <v>28.4</v>
      </c>
    </row>
    <row r="4820" spans="1:23">
      <c r="A4820" s="908"/>
      <c r="B4820" s="1061" t="s">
        <v>234</v>
      </c>
      <c r="C4820" s="1061" t="s">
        <v>235</v>
      </c>
      <c r="D4820" s="1061" t="s">
        <v>4936</v>
      </c>
      <c r="E4820" s="1061" t="s">
        <v>8791</v>
      </c>
      <c r="F4820" s="1061" t="s">
        <v>4939</v>
      </c>
      <c r="G4820" s="1061" t="s">
        <v>1739</v>
      </c>
      <c r="H4820" s="1061" t="s">
        <v>129</v>
      </c>
      <c r="I4820" s="1061" t="s">
        <v>21</v>
      </c>
      <c r="J4820" s="1061" t="s">
        <v>7975</v>
      </c>
      <c r="K4820" s="1061" t="s">
        <v>14849</v>
      </c>
      <c r="L4820" s="1061">
        <v>23</v>
      </c>
      <c r="M4820" s="1061">
        <v>23</v>
      </c>
      <c r="N4820" s="1061">
        <v>23</v>
      </c>
      <c r="O4820" s="1061">
        <v>23</v>
      </c>
      <c r="P4820" s="1061">
        <v>23</v>
      </c>
      <c r="Q4820" s="1061">
        <v>23</v>
      </c>
      <c r="R4820" s="1061">
        <v>23</v>
      </c>
      <c r="S4820" s="1061">
        <v>23</v>
      </c>
      <c r="T4820" s="1061">
        <v>23</v>
      </c>
      <c r="U4820" s="1061">
        <v>23</v>
      </c>
      <c r="V4820" s="1061">
        <v>23</v>
      </c>
      <c r="W4820" s="1061">
        <v>23</v>
      </c>
    </row>
    <row r="4821" spans="1:23">
      <c r="A4821" s="908"/>
      <c r="B4821" s="1061" t="s">
        <v>234</v>
      </c>
      <c r="C4821" s="1061" t="s">
        <v>235</v>
      </c>
      <c r="D4821" s="1061" t="s">
        <v>4936</v>
      </c>
      <c r="E4821" s="1061" t="s">
        <v>8792</v>
      </c>
      <c r="F4821" s="1061" t="s">
        <v>4937</v>
      </c>
      <c r="G4821" s="1061" t="s">
        <v>1739</v>
      </c>
      <c r="H4821" s="1061" t="s">
        <v>129</v>
      </c>
      <c r="I4821" s="1061" t="s">
        <v>21</v>
      </c>
      <c r="J4821" s="1061" t="s">
        <v>7975</v>
      </c>
      <c r="K4821" s="1061" t="s">
        <v>14849</v>
      </c>
      <c r="L4821" s="1061">
        <v>20.2</v>
      </c>
      <c r="M4821" s="1061">
        <v>20.2</v>
      </c>
      <c r="N4821" s="1061">
        <v>20.2</v>
      </c>
      <c r="O4821" s="1061">
        <v>20.2</v>
      </c>
      <c r="P4821" s="1061">
        <v>20.2</v>
      </c>
      <c r="Q4821" s="1061">
        <v>20.2</v>
      </c>
      <c r="R4821" s="1061">
        <v>20.2</v>
      </c>
      <c r="S4821" s="1061">
        <v>20.2</v>
      </c>
      <c r="T4821" s="1061">
        <v>20.2</v>
      </c>
      <c r="U4821" s="1061">
        <v>20.2</v>
      </c>
      <c r="V4821" s="1061">
        <v>20.2</v>
      </c>
      <c r="W4821" s="1061">
        <v>20.2</v>
      </c>
    </row>
    <row r="4822" spans="1:23">
      <c r="A4822" s="908"/>
      <c r="B4822" s="1061" t="s">
        <v>234</v>
      </c>
      <c r="C4822" s="1061" t="s">
        <v>235</v>
      </c>
      <c r="D4822" s="1061" t="s">
        <v>4936</v>
      </c>
      <c r="E4822" s="1061" t="s">
        <v>8793</v>
      </c>
      <c r="F4822" s="1061" t="s">
        <v>4938</v>
      </c>
      <c r="G4822" s="1061" t="s">
        <v>1739</v>
      </c>
      <c r="H4822" s="1061" t="s">
        <v>129</v>
      </c>
      <c r="I4822" s="1061" t="s">
        <v>21</v>
      </c>
      <c r="J4822" s="1061" t="s">
        <v>7975</v>
      </c>
      <c r="K4822" s="1061" t="s">
        <v>14849</v>
      </c>
      <c r="L4822" s="1061">
        <v>38.200000000000003</v>
      </c>
      <c r="M4822" s="1061">
        <v>38.200000000000003</v>
      </c>
      <c r="N4822" s="1061">
        <v>38.200000000000003</v>
      </c>
      <c r="O4822" s="1061">
        <v>38.200000000000003</v>
      </c>
      <c r="P4822" s="1061">
        <v>38.200000000000003</v>
      </c>
      <c r="Q4822" s="1061">
        <v>38.200000000000003</v>
      </c>
      <c r="R4822" s="1061">
        <v>38.200000000000003</v>
      </c>
      <c r="S4822" s="1061">
        <v>38.200000000000003</v>
      </c>
      <c r="T4822" s="1061">
        <v>38.200000000000003</v>
      </c>
      <c r="U4822" s="1061">
        <v>38.200000000000003</v>
      </c>
      <c r="V4822" s="1061">
        <v>38.200000000000003</v>
      </c>
      <c r="W4822" s="1061">
        <v>38.200000000000003</v>
      </c>
    </row>
    <row r="4823" spans="1:23">
      <c r="A4823" s="908"/>
      <c r="B4823" s="1061" t="s">
        <v>234</v>
      </c>
      <c r="C4823" s="1061" t="s">
        <v>235</v>
      </c>
      <c r="D4823" s="1061" t="s">
        <v>239</v>
      </c>
      <c r="E4823" s="1061" t="s">
        <v>12305</v>
      </c>
      <c r="F4823" s="1061" t="s">
        <v>5003</v>
      </c>
      <c r="G4823" s="1061" t="s">
        <v>1739</v>
      </c>
      <c r="H4823" s="1061" t="s">
        <v>129</v>
      </c>
      <c r="I4823" s="1061" t="s">
        <v>21</v>
      </c>
      <c r="J4823" s="1061" t="s">
        <v>7975</v>
      </c>
      <c r="K4823" s="1061" t="s">
        <v>14849</v>
      </c>
      <c r="L4823" s="1061">
        <v>27.26</v>
      </c>
      <c r="M4823" s="1061">
        <v>27.26</v>
      </c>
      <c r="N4823" s="1061">
        <v>27.26</v>
      </c>
      <c r="O4823" s="1061">
        <v>27.26</v>
      </c>
      <c r="P4823" s="1061">
        <v>27.26</v>
      </c>
      <c r="Q4823" s="1061">
        <v>27.26</v>
      </c>
      <c r="R4823" s="1061">
        <v>27.26</v>
      </c>
      <c r="S4823" s="1061">
        <v>27.26</v>
      </c>
      <c r="T4823" s="1061">
        <v>27.26</v>
      </c>
      <c r="U4823" s="1061">
        <v>27.26</v>
      </c>
      <c r="V4823" s="1061">
        <v>27.26</v>
      </c>
      <c r="W4823" s="1061">
        <v>27.26</v>
      </c>
    </row>
    <row r="4824" spans="1:23">
      <c r="A4824" s="908"/>
      <c r="B4824" s="1061" t="s">
        <v>234</v>
      </c>
      <c r="C4824" s="1061" t="s">
        <v>235</v>
      </c>
      <c r="D4824" s="1061" t="s">
        <v>4936</v>
      </c>
      <c r="E4824" s="1061" t="s">
        <v>9685</v>
      </c>
      <c r="F4824" s="1061" t="s">
        <v>4939</v>
      </c>
      <c r="G4824" s="1061" t="s">
        <v>1739</v>
      </c>
      <c r="H4824" s="1061" t="s">
        <v>129</v>
      </c>
      <c r="I4824" s="1061" t="s">
        <v>21</v>
      </c>
      <c r="J4824" s="1061" t="s">
        <v>7975</v>
      </c>
      <c r="K4824" s="1061" t="s">
        <v>14849</v>
      </c>
      <c r="L4824" s="1061">
        <v>17.239999999999998</v>
      </c>
      <c r="M4824" s="1061">
        <v>17.239999999999998</v>
      </c>
      <c r="N4824" s="1061">
        <v>17.239999999999998</v>
      </c>
      <c r="O4824" s="1061">
        <v>17.239999999999998</v>
      </c>
      <c r="P4824" s="1061">
        <v>17.239999999999998</v>
      </c>
      <c r="Q4824" s="1061">
        <v>17.239999999999998</v>
      </c>
      <c r="R4824" s="1061">
        <v>17.239999999999998</v>
      </c>
      <c r="S4824" s="1061">
        <v>17.239999999999998</v>
      </c>
      <c r="T4824" s="1061">
        <v>17.239999999999998</v>
      </c>
      <c r="U4824" s="1061">
        <v>17.239999999999998</v>
      </c>
      <c r="V4824" s="1061">
        <v>17.239999999999998</v>
      </c>
      <c r="W4824" s="1061">
        <v>17.239999999999998</v>
      </c>
    </row>
    <row r="4825" spans="1:23">
      <c r="A4825" s="908"/>
      <c r="B4825" s="1061" t="s">
        <v>234</v>
      </c>
      <c r="C4825" s="1061" t="s">
        <v>235</v>
      </c>
      <c r="D4825" s="1061" t="s">
        <v>4936</v>
      </c>
      <c r="E4825" s="1061" t="s">
        <v>14261</v>
      </c>
      <c r="F4825" s="1061" t="s">
        <v>4938</v>
      </c>
      <c r="G4825" s="1061" t="s">
        <v>1739</v>
      </c>
      <c r="H4825" s="1061" t="s">
        <v>129</v>
      </c>
      <c r="I4825" s="1061" t="s">
        <v>21</v>
      </c>
      <c r="J4825" s="1061" t="s">
        <v>7975</v>
      </c>
      <c r="K4825" s="1061" t="s">
        <v>14849</v>
      </c>
      <c r="L4825" s="1061">
        <v>65.84</v>
      </c>
      <c r="M4825" s="1061">
        <v>65.84</v>
      </c>
      <c r="N4825" s="1061">
        <v>65.84</v>
      </c>
      <c r="O4825" s="1061">
        <v>65.84</v>
      </c>
      <c r="P4825" s="1061">
        <v>65.84</v>
      </c>
      <c r="Q4825" s="1061">
        <v>65.84</v>
      </c>
      <c r="R4825" s="1061">
        <v>65.84</v>
      </c>
      <c r="S4825" s="1061">
        <v>65.84</v>
      </c>
      <c r="T4825" s="1061">
        <v>65.84</v>
      </c>
      <c r="U4825" s="1061">
        <v>65.84</v>
      </c>
      <c r="V4825" s="1061">
        <v>65.84</v>
      </c>
      <c r="W4825" s="1061">
        <v>65.84</v>
      </c>
    </row>
    <row r="4826" spans="1:23">
      <c r="A4826" s="908"/>
      <c r="B4826" s="1061" t="s">
        <v>234</v>
      </c>
      <c r="C4826" s="1061" t="s">
        <v>235</v>
      </c>
      <c r="D4826" s="1061" t="s">
        <v>4936</v>
      </c>
      <c r="E4826" s="1061" t="s">
        <v>14262</v>
      </c>
      <c r="F4826" s="1061" t="s">
        <v>4939</v>
      </c>
      <c r="G4826" s="1061" t="s">
        <v>1739</v>
      </c>
      <c r="H4826" s="1061" t="s">
        <v>129</v>
      </c>
      <c r="I4826" s="1061" t="s">
        <v>21</v>
      </c>
      <c r="J4826" s="1061" t="s">
        <v>7975</v>
      </c>
      <c r="K4826" s="1061" t="s">
        <v>14849</v>
      </c>
      <c r="L4826" s="1061">
        <v>24.15</v>
      </c>
      <c r="M4826" s="1061">
        <v>24.15</v>
      </c>
      <c r="N4826" s="1061">
        <v>24.15</v>
      </c>
      <c r="O4826" s="1061">
        <v>24.15</v>
      </c>
      <c r="P4826" s="1061">
        <v>24.15</v>
      </c>
      <c r="Q4826" s="1061">
        <v>24.15</v>
      </c>
      <c r="R4826" s="1061">
        <v>24.15</v>
      </c>
      <c r="S4826" s="1061">
        <v>24.15</v>
      </c>
      <c r="T4826" s="1061">
        <v>24.15</v>
      </c>
      <c r="U4826" s="1061">
        <v>24.15</v>
      </c>
      <c r="V4826" s="1061">
        <v>24.15</v>
      </c>
      <c r="W4826" s="1061">
        <v>24.15</v>
      </c>
    </row>
    <row r="4827" spans="1:23">
      <c r="A4827" s="908"/>
      <c r="B4827" s="1061" t="s">
        <v>234</v>
      </c>
      <c r="C4827" s="1061" t="s">
        <v>235</v>
      </c>
      <c r="D4827" s="1061" t="s">
        <v>4936</v>
      </c>
      <c r="E4827" s="1061" t="s">
        <v>14263</v>
      </c>
      <c r="F4827" s="1061" t="s">
        <v>4937</v>
      </c>
      <c r="G4827" s="1061" t="s">
        <v>1739</v>
      </c>
      <c r="H4827" s="1061" t="s">
        <v>129</v>
      </c>
      <c r="I4827" s="1061" t="s">
        <v>21</v>
      </c>
      <c r="J4827" s="1061" t="s">
        <v>7975</v>
      </c>
      <c r="K4827" s="1061" t="s">
        <v>14849</v>
      </c>
      <c r="L4827" s="1061">
        <v>13.44</v>
      </c>
      <c r="M4827" s="1061">
        <v>13.44</v>
      </c>
      <c r="N4827" s="1061">
        <v>13.44</v>
      </c>
      <c r="O4827" s="1061">
        <v>13.44</v>
      </c>
      <c r="P4827" s="1061">
        <v>13.44</v>
      </c>
      <c r="Q4827" s="1061">
        <v>13.44</v>
      </c>
      <c r="R4827" s="1061">
        <v>13.44</v>
      </c>
      <c r="S4827" s="1061">
        <v>13.44</v>
      </c>
      <c r="T4827" s="1061">
        <v>13.44</v>
      </c>
      <c r="U4827" s="1061">
        <v>13.44</v>
      </c>
      <c r="V4827" s="1061">
        <v>13.44</v>
      </c>
      <c r="W4827" s="1061">
        <v>13.44</v>
      </c>
    </row>
    <row r="4828" spans="1:23">
      <c r="A4828" s="908"/>
      <c r="B4828" s="1061" t="s">
        <v>234</v>
      </c>
      <c r="C4828" s="1061" t="s">
        <v>235</v>
      </c>
      <c r="D4828" s="1061" t="s">
        <v>4936</v>
      </c>
      <c r="E4828" s="1061" t="s">
        <v>6833</v>
      </c>
      <c r="F4828" s="1061" t="s">
        <v>4939</v>
      </c>
      <c r="G4828" s="1061" t="s">
        <v>1739</v>
      </c>
      <c r="H4828" s="1061" t="s">
        <v>129</v>
      </c>
      <c r="I4828" s="1061" t="s">
        <v>21</v>
      </c>
      <c r="J4828" s="1061" t="s">
        <v>7975</v>
      </c>
      <c r="K4828" s="1061" t="s">
        <v>14849</v>
      </c>
      <c r="L4828" s="1061">
        <v>23</v>
      </c>
      <c r="M4828" s="1061">
        <v>23</v>
      </c>
      <c r="N4828" s="1061">
        <v>23</v>
      </c>
      <c r="O4828" s="1061">
        <v>23</v>
      </c>
      <c r="P4828" s="1061">
        <v>23</v>
      </c>
      <c r="Q4828" s="1061">
        <v>23</v>
      </c>
      <c r="R4828" s="1061">
        <v>23</v>
      </c>
      <c r="S4828" s="1061">
        <v>23</v>
      </c>
      <c r="T4828" s="1061">
        <v>23</v>
      </c>
      <c r="U4828" s="1061">
        <v>23</v>
      </c>
      <c r="V4828" s="1061">
        <v>23</v>
      </c>
      <c r="W4828" s="1061">
        <v>23</v>
      </c>
    </row>
    <row r="4829" spans="1:23">
      <c r="A4829" s="908"/>
      <c r="B4829" s="1061" t="s">
        <v>234</v>
      </c>
      <c r="C4829" s="1061" t="s">
        <v>235</v>
      </c>
      <c r="D4829" s="1061" t="s">
        <v>4936</v>
      </c>
      <c r="E4829" s="1061" t="s">
        <v>6834</v>
      </c>
      <c r="F4829" s="1061" t="s">
        <v>4937</v>
      </c>
      <c r="G4829" s="1061" t="s">
        <v>1739</v>
      </c>
      <c r="H4829" s="1061" t="s">
        <v>129</v>
      </c>
      <c r="I4829" s="1061" t="s">
        <v>21</v>
      </c>
      <c r="J4829" s="1061" t="s">
        <v>7975</v>
      </c>
      <c r="K4829" s="1061" t="s">
        <v>14849</v>
      </c>
      <c r="L4829" s="1061">
        <v>25.3</v>
      </c>
      <c r="M4829" s="1061">
        <v>25.3</v>
      </c>
      <c r="N4829" s="1061">
        <v>25.3</v>
      </c>
      <c r="O4829" s="1061">
        <v>25.3</v>
      </c>
      <c r="P4829" s="1061">
        <v>25.3</v>
      </c>
      <c r="Q4829" s="1061">
        <v>25.3</v>
      </c>
      <c r="R4829" s="1061">
        <v>25.3</v>
      </c>
      <c r="S4829" s="1061">
        <v>25.3</v>
      </c>
      <c r="T4829" s="1061">
        <v>25.3</v>
      </c>
      <c r="U4829" s="1061">
        <v>25.3</v>
      </c>
      <c r="V4829" s="1061">
        <v>25.3</v>
      </c>
      <c r="W4829" s="1061">
        <v>25.3</v>
      </c>
    </row>
    <row r="4830" spans="1:23">
      <c r="A4830" s="908"/>
      <c r="B4830" s="1061" t="s">
        <v>234</v>
      </c>
      <c r="C4830" s="1061" t="s">
        <v>235</v>
      </c>
      <c r="D4830" s="1061" t="s">
        <v>4936</v>
      </c>
      <c r="E4830" s="1061" t="s">
        <v>6835</v>
      </c>
      <c r="F4830" s="1061" t="s">
        <v>4938</v>
      </c>
      <c r="G4830" s="1061" t="s">
        <v>1739</v>
      </c>
      <c r="H4830" s="1061" t="s">
        <v>129</v>
      </c>
      <c r="I4830" s="1061" t="s">
        <v>21</v>
      </c>
      <c r="J4830" s="1061" t="s">
        <v>7975</v>
      </c>
      <c r="K4830" s="1061" t="s">
        <v>14849</v>
      </c>
      <c r="L4830" s="1061">
        <v>33.299999999999997</v>
      </c>
      <c r="M4830" s="1061">
        <v>33.299999999999997</v>
      </c>
      <c r="N4830" s="1061">
        <v>33.299999999999997</v>
      </c>
      <c r="O4830" s="1061">
        <v>33.299999999999997</v>
      </c>
      <c r="P4830" s="1061">
        <v>33.299999999999997</v>
      </c>
      <c r="Q4830" s="1061">
        <v>33.299999999999997</v>
      </c>
      <c r="R4830" s="1061">
        <v>33.299999999999997</v>
      </c>
      <c r="S4830" s="1061">
        <v>33.299999999999997</v>
      </c>
      <c r="T4830" s="1061">
        <v>33.299999999999997</v>
      </c>
      <c r="U4830" s="1061">
        <v>33.299999999999997</v>
      </c>
      <c r="V4830" s="1061">
        <v>33.299999999999997</v>
      </c>
      <c r="W4830" s="1061">
        <v>33.299999999999997</v>
      </c>
    </row>
    <row r="4831" spans="1:23">
      <c r="A4831" s="908"/>
      <c r="B4831" s="1061" t="s">
        <v>234</v>
      </c>
      <c r="C4831" s="1061" t="s">
        <v>235</v>
      </c>
      <c r="D4831" s="1061" t="s">
        <v>4936</v>
      </c>
      <c r="E4831" s="1061" t="s">
        <v>14264</v>
      </c>
      <c r="F4831" s="1061" t="s">
        <v>4939</v>
      </c>
      <c r="G4831" s="1061" t="s">
        <v>1739</v>
      </c>
      <c r="H4831" s="1061" t="s">
        <v>129</v>
      </c>
      <c r="I4831" s="1061" t="s">
        <v>21</v>
      </c>
      <c r="J4831" s="1061" t="s">
        <v>7975</v>
      </c>
      <c r="K4831" s="1061" t="s">
        <v>14849</v>
      </c>
      <c r="L4831" s="1061">
        <v>71.14</v>
      </c>
      <c r="M4831" s="1061">
        <v>71.14</v>
      </c>
      <c r="N4831" s="1061">
        <v>71.14</v>
      </c>
      <c r="O4831" s="1061">
        <v>71.14</v>
      </c>
      <c r="P4831" s="1061">
        <v>71.14</v>
      </c>
      <c r="Q4831" s="1061">
        <v>71.14</v>
      </c>
      <c r="R4831" s="1061">
        <v>71.14</v>
      </c>
      <c r="S4831" s="1061">
        <v>71.14</v>
      </c>
      <c r="T4831" s="1061">
        <v>71.14</v>
      </c>
      <c r="U4831" s="1061">
        <v>71.14</v>
      </c>
      <c r="V4831" s="1061">
        <v>71.14</v>
      </c>
      <c r="W4831" s="1061">
        <v>71.14</v>
      </c>
    </row>
    <row r="4832" spans="1:23">
      <c r="A4832" s="908"/>
      <c r="B4832" s="1061" t="s">
        <v>234</v>
      </c>
      <c r="C4832" s="1061" t="s">
        <v>235</v>
      </c>
      <c r="D4832" s="1061" t="s">
        <v>4936</v>
      </c>
      <c r="E4832" s="1061" t="s">
        <v>14265</v>
      </c>
      <c r="F4832" s="1061" t="s">
        <v>6099</v>
      </c>
      <c r="G4832" s="1061" t="s">
        <v>1739</v>
      </c>
      <c r="H4832" s="1061" t="s">
        <v>129</v>
      </c>
      <c r="I4832" s="1061" t="s">
        <v>21</v>
      </c>
      <c r="J4832" s="1061" t="s">
        <v>7975</v>
      </c>
      <c r="K4832" s="1061" t="s">
        <v>14849</v>
      </c>
      <c r="L4832" s="1061">
        <v>65.989999999999995</v>
      </c>
      <c r="M4832" s="1061">
        <v>65.989999999999995</v>
      </c>
      <c r="N4832" s="1061">
        <v>65.989999999999995</v>
      </c>
      <c r="O4832" s="1061">
        <v>65.989999999999995</v>
      </c>
      <c r="P4832" s="1061">
        <v>65.989999999999995</v>
      </c>
      <c r="Q4832" s="1061">
        <v>65.989999999999995</v>
      </c>
      <c r="R4832" s="1061">
        <v>65.989999999999995</v>
      </c>
      <c r="S4832" s="1061">
        <v>65.989999999999995</v>
      </c>
      <c r="T4832" s="1061">
        <v>65.989999999999995</v>
      </c>
      <c r="U4832" s="1061">
        <v>65.989999999999995</v>
      </c>
      <c r="V4832" s="1061">
        <v>65.989999999999995</v>
      </c>
      <c r="W4832" s="1061">
        <v>65.989999999999995</v>
      </c>
    </row>
    <row r="4833" spans="1:23">
      <c r="A4833" s="908"/>
      <c r="B4833" s="1061" t="s">
        <v>234</v>
      </c>
      <c r="C4833" s="1061" t="s">
        <v>235</v>
      </c>
      <c r="D4833" s="1061" t="s">
        <v>4936</v>
      </c>
      <c r="E4833" s="1061" t="s">
        <v>14266</v>
      </c>
      <c r="F4833" s="1061" t="s">
        <v>4937</v>
      </c>
      <c r="G4833" s="1061" t="s">
        <v>1739</v>
      </c>
      <c r="H4833" s="1061" t="s">
        <v>129</v>
      </c>
      <c r="I4833" s="1061" t="s">
        <v>21</v>
      </c>
      <c r="J4833" s="1061" t="s">
        <v>7975</v>
      </c>
      <c r="K4833" s="1061" t="s">
        <v>14849</v>
      </c>
      <c r="L4833" s="1061">
        <v>105.94</v>
      </c>
      <c r="M4833" s="1061">
        <v>105.94</v>
      </c>
      <c r="N4833" s="1061">
        <v>105.94</v>
      </c>
      <c r="O4833" s="1061">
        <v>105.94</v>
      </c>
      <c r="P4833" s="1061">
        <v>105.94</v>
      </c>
      <c r="Q4833" s="1061">
        <v>105.94</v>
      </c>
      <c r="R4833" s="1061">
        <v>105.94</v>
      </c>
      <c r="S4833" s="1061">
        <v>105.94</v>
      </c>
      <c r="T4833" s="1061">
        <v>105.94</v>
      </c>
      <c r="U4833" s="1061">
        <v>105.94</v>
      </c>
      <c r="V4833" s="1061">
        <v>105.94</v>
      </c>
      <c r="W4833" s="1061">
        <v>105.94</v>
      </c>
    </row>
    <row r="4834" spans="1:23">
      <c r="A4834" s="908"/>
      <c r="B4834" s="1061" t="s">
        <v>234</v>
      </c>
      <c r="C4834" s="1061" t="s">
        <v>235</v>
      </c>
      <c r="D4834" s="1061" t="s">
        <v>4936</v>
      </c>
      <c r="E4834" s="1061" t="s">
        <v>6836</v>
      </c>
      <c r="F4834" s="1061" t="s">
        <v>4938</v>
      </c>
      <c r="G4834" s="1061" t="s">
        <v>1739</v>
      </c>
      <c r="H4834" s="1061" t="s">
        <v>129</v>
      </c>
      <c r="I4834" s="1061" t="s">
        <v>21</v>
      </c>
      <c r="J4834" s="1061" t="s">
        <v>7975</v>
      </c>
      <c r="K4834" s="1061" t="s">
        <v>14849</v>
      </c>
      <c r="L4834" s="1061">
        <v>115</v>
      </c>
      <c r="M4834" s="1061">
        <v>115</v>
      </c>
      <c r="N4834" s="1061">
        <v>115</v>
      </c>
      <c r="O4834" s="1061">
        <v>115</v>
      </c>
      <c r="P4834" s="1061">
        <v>115</v>
      </c>
      <c r="Q4834" s="1061">
        <v>115</v>
      </c>
      <c r="R4834" s="1061">
        <v>115</v>
      </c>
      <c r="S4834" s="1061">
        <v>115</v>
      </c>
      <c r="T4834" s="1061">
        <v>115</v>
      </c>
      <c r="U4834" s="1061">
        <v>115</v>
      </c>
      <c r="V4834" s="1061">
        <v>115</v>
      </c>
      <c r="W4834" s="1061">
        <v>115</v>
      </c>
    </row>
    <row r="4835" spans="1:23">
      <c r="A4835" s="908"/>
      <c r="B4835" s="1061" t="s">
        <v>234</v>
      </c>
      <c r="C4835" s="1061" t="s">
        <v>235</v>
      </c>
      <c r="D4835" s="1061" t="s">
        <v>4936</v>
      </c>
      <c r="E4835" s="1061" t="s">
        <v>14267</v>
      </c>
      <c r="F4835" s="1061" t="s">
        <v>6099</v>
      </c>
      <c r="G4835" s="1061" t="s">
        <v>1739</v>
      </c>
      <c r="H4835" s="1061" t="s">
        <v>129</v>
      </c>
      <c r="I4835" s="1061" t="s">
        <v>21</v>
      </c>
      <c r="J4835" s="1061" t="s">
        <v>7975</v>
      </c>
      <c r="K4835" s="1061" t="s">
        <v>14849</v>
      </c>
      <c r="L4835" s="1061">
        <v>65.989999999999995</v>
      </c>
      <c r="M4835" s="1061">
        <v>65.989999999999995</v>
      </c>
      <c r="N4835" s="1061">
        <v>65.989999999999995</v>
      </c>
      <c r="O4835" s="1061">
        <v>65.989999999999995</v>
      </c>
      <c r="P4835" s="1061">
        <v>65.989999999999995</v>
      </c>
      <c r="Q4835" s="1061">
        <v>65.989999999999995</v>
      </c>
      <c r="R4835" s="1061">
        <v>65.989999999999995</v>
      </c>
      <c r="S4835" s="1061">
        <v>65.989999999999995</v>
      </c>
      <c r="T4835" s="1061">
        <v>65.989999999999995</v>
      </c>
      <c r="U4835" s="1061">
        <v>65.989999999999995</v>
      </c>
      <c r="V4835" s="1061">
        <v>65.989999999999995</v>
      </c>
      <c r="W4835" s="1061">
        <v>65.989999999999995</v>
      </c>
    </row>
    <row r="4836" spans="1:23">
      <c r="A4836" s="908"/>
      <c r="B4836" s="1061" t="s">
        <v>234</v>
      </c>
      <c r="C4836" s="1061" t="s">
        <v>235</v>
      </c>
      <c r="D4836" s="1061" t="s">
        <v>4936</v>
      </c>
      <c r="E4836" s="1061" t="s">
        <v>14268</v>
      </c>
      <c r="F4836" s="1061" t="s">
        <v>4937</v>
      </c>
      <c r="G4836" s="1061" t="s">
        <v>1739</v>
      </c>
      <c r="H4836" s="1061" t="s">
        <v>129</v>
      </c>
      <c r="I4836" s="1061" t="s">
        <v>21</v>
      </c>
      <c r="J4836" s="1061" t="s">
        <v>7975</v>
      </c>
      <c r="K4836" s="1061" t="s">
        <v>14849</v>
      </c>
      <c r="L4836" s="1061">
        <v>105.94</v>
      </c>
      <c r="M4836" s="1061">
        <v>105.94</v>
      </c>
      <c r="N4836" s="1061">
        <v>105.94</v>
      </c>
      <c r="O4836" s="1061">
        <v>105.94</v>
      </c>
      <c r="P4836" s="1061">
        <v>105.94</v>
      </c>
      <c r="Q4836" s="1061">
        <v>105.94</v>
      </c>
      <c r="R4836" s="1061">
        <v>105.94</v>
      </c>
      <c r="S4836" s="1061">
        <v>105.94</v>
      </c>
      <c r="T4836" s="1061">
        <v>105.94</v>
      </c>
      <c r="U4836" s="1061">
        <v>105.94</v>
      </c>
      <c r="V4836" s="1061">
        <v>105.94</v>
      </c>
      <c r="W4836" s="1061">
        <v>105.94</v>
      </c>
    </row>
    <row r="4837" spans="1:23">
      <c r="A4837" s="908"/>
      <c r="B4837" s="1061" t="s">
        <v>234</v>
      </c>
      <c r="C4837" s="1061" t="s">
        <v>235</v>
      </c>
      <c r="D4837" s="1061" t="s">
        <v>4936</v>
      </c>
      <c r="E4837" s="1061" t="s">
        <v>14269</v>
      </c>
      <c r="F4837" s="1061" t="s">
        <v>6096</v>
      </c>
      <c r="G4837" s="1061" t="s">
        <v>1739</v>
      </c>
      <c r="H4837" s="1061" t="s">
        <v>129</v>
      </c>
      <c r="I4837" s="1061" t="s">
        <v>21</v>
      </c>
      <c r="J4837" s="1061" t="s">
        <v>7975</v>
      </c>
      <c r="K4837" s="1061" t="s">
        <v>14849</v>
      </c>
      <c r="L4837" s="1061">
        <v>71.14</v>
      </c>
      <c r="M4837" s="1061">
        <v>71.14</v>
      </c>
      <c r="N4837" s="1061">
        <v>71.14</v>
      </c>
      <c r="O4837" s="1061">
        <v>71.14</v>
      </c>
      <c r="P4837" s="1061">
        <v>71.14</v>
      </c>
      <c r="Q4837" s="1061">
        <v>71.14</v>
      </c>
      <c r="R4837" s="1061">
        <v>71.14</v>
      </c>
      <c r="S4837" s="1061">
        <v>71.14</v>
      </c>
      <c r="T4837" s="1061">
        <v>71.14</v>
      </c>
      <c r="U4837" s="1061">
        <v>71.14</v>
      </c>
      <c r="V4837" s="1061">
        <v>71.14</v>
      </c>
      <c r="W4837" s="1061">
        <v>71.14</v>
      </c>
    </row>
    <row r="4838" spans="1:23">
      <c r="A4838" s="908"/>
      <c r="B4838" s="1061" t="s">
        <v>234</v>
      </c>
      <c r="C4838" s="1061" t="s">
        <v>235</v>
      </c>
      <c r="D4838" s="1061" t="s">
        <v>4936</v>
      </c>
      <c r="E4838" s="1061" t="s">
        <v>14270</v>
      </c>
      <c r="F4838" s="1061" t="s">
        <v>4938</v>
      </c>
      <c r="G4838" s="1061" t="s">
        <v>1739</v>
      </c>
      <c r="H4838" s="1061" t="s">
        <v>129</v>
      </c>
      <c r="I4838" s="1061" t="s">
        <v>21</v>
      </c>
      <c r="J4838" s="1061" t="s">
        <v>7975</v>
      </c>
      <c r="K4838" s="1061" t="s">
        <v>14849</v>
      </c>
      <c r="L4838" s="1061">
        <v>109.78</v>
      </c>
      <c r="M4838" s="1061">
        <v>109.78</v>
      </c>
      <c r="N4838" s="1061">
        <v>109.78</v>
      </c>
      <c r="O4838" s="1061">
        <v>109.78</v>
      </c>
      <c r="P4838" s="1061">
        <v>109.78</v>
      </c>
      <c r="Q4838" s="1061">
        <v>109.78</v>
      </c>
      <c r="R4838" s="1061">
        <v>109.78</v>
      </c>
      <c r="S4838" s="1061">
        <v>109.78</v>
      </c>
      <c r="T4838" s="1061">
        <v>109.78</v>
      </c>
      <c r="U4838" s="1061">
        <v>109.78</v>
      </c>
      <c r="V4838" s="1061">
        <v>109.78</v>
      </c>
      <c r="W4838" s="1061">
        <v>109.78</v>
      </c>
    </row>
    <row r="4839" spans="1:23">
      <c r="A4839" s="908"/>
      <c r="B4839" s="1061" t="s">
        <v>234</v>
      </c>
      <c r="C4839" s="1061" t="s">
        <v>235</v>
      </c>
      <c r="D4839" s="1061" t="s">
        <v>4936</v>
      </c>
      <c r="E4839" s="1061" t="s">
        <v>14271</v>
      </c>
      <c r="F4839" s="1061" t="s">
        <v>6099</v>
      </c>
      <c r="G4839" s="1061" t="s">
        <v>1739</v>
      </c>
      <c r="H4839" s="1061" t="s">
        <v>129</v>
      </c>
      <c r="I4839" s="1061" t="s">
        <v>21</v>
      </c>
      <c r="J4839" s="1061" t="s">
        <v>7975</v>
      </c>
      <c r="K4839" s="1061" t="s">
        <v>14849</v>
      </c>
      <c r="L4839" s="1061">
        <v>65.989999999999995</v>
      </c>
      <c r="M4839" s="1061">
        <v>65.989999999999995</v>
      </c>
      <c r="N4839" s="1061">
        <v>65.989999999999995</v>
      </c>
      <c r="O4839" s="1061">
        <v>65.989999999999995</v>
      </c>
      <c r="P4839" s="1061">
        <v>65.989999999999995</v>
      </c>
      <c r="Q4839" s="1061">
        <v>65.989999999999995</v>
      </c>
      <c r="R4839" s="1061">
        <v>65.989999999999995</v>
      </c>
      <c r="S4839" s="1061">
        <v>65.989999999999995</v>
      </c>
      <c r="T4839" s="1061">
        <v>65.989999999999995</v>
      </c>
      <c r="U4839" s="1061">
        <v>65.989999999999995</v>
      </c>
      <c r="V4839" s="1061">
        <v>65.989999999999995</v>
      </c>
      <c r="W4839" s="1061">
        <v>65.989999999999995</v>
      </c>
    </row>
    <row r="4840" spans="1:23">
      <c r="A4840" s="908"/>
      <c r="B4840" s="1061" t="s">
        <v>234</v>
      </c>
      <c r="C4840" s="1061" t="s">
        <v>235</v>
      </c>
      <c r="D4840" s="1061" t="s">
        <v>4936</v>
      </c>
      <c r="E4840" s="1061" t="s">
        <v>14272</v>
      </c>
      <c r="F4840" s="1061" t="s">
        <v>4937</v>
      </c>
      <c r="G4840" s="1061" t="s">
        <v>1739</v>
      </c>
      <c r="H4840" s="1061" t="s">
        <v>129</v>
      </c>
      <c r="I4840" s="1061" t="s">
        <v>21</v>
      </c>
      <c r="J4840" s="1061" t="s">
        <v>7975</v>
      </c>
      <c r="K4840" s="1061" t="s">
        <v>14849</v>
      </c>
      <c r="L4840" s="1061">
        <v>97.71</v>
      </c>
      <c r="M4840" s="1061">
        <v>97.71</v>
      </c>
      <c r="N4840" s="1061">
        <v>97.71</v>
      </c>
      <c r="O4840" s="1061">
        <v>97.71</v>
      </c>
      <c r="P4840" s="1061">
        <v>97.71</v>
      </c>
      <c r="Q4840" s="1061">
        <v>97.71</v>
      </c>
      <c r="R4840" s="1061">
        <v>97.71</v>
      </c>
      <c r="S4840" s="1061">
        <v>97.71</v>
      </c>
      <c r="T4840" s="1061">
        <v>97.71</v>
      </c>
      <c r="U4840" s="1061">
        <v>97.71</v>
      </c>
      <c r="V4840" s="1061">
        <v>97.71</v>
      </c>
      <c r="W4840" s="1061">
        <v>97.71</v>
      </c>
    </row>
    <row r="4841" spans="1:23">
      <c r="A4841" s="908"/>
      <c r="B4841" s="1061" t="s">
        <v>234</v>
      </c>
      <c r="C4841" s="1061" t="s">
        <v>235</v>
      </c>
      <c r="D4841" s="1061" t="s">
        <v>4936</v>
      </c>
      <c r="E4841" s="1061" t="s">
        <v>8794</v>
      </c>
      <c r="F4841" s="1061" t="s">
        <v>9668</v>
      </c>
      <c r="G4841" s="1061" t="s">
        <v>1739</v>
      </c>
      <c r="H4841" s="1061" t="s">
        <v>129</v>
      </c>
      <c r="I4841" s="1061" t="s">
        <v>21</v>
      </c>
      <c r="J4841" s="1061" t="s">
        <v>7975</v>
      </c>
      <c r="K4841" s="1061" t="s">
        <v>14849</v>
      </c>
      <c r="L4841" s="1061">
        <v>23</v>
      </c>
      <c r="M4841" s="1061">
        <v>23</v>
      </c>
      <c r="N4841" s="1061">
        <v>23</v>
      </c>
      <c r="O4841" s="1061">
        <v>23</v>
      </c>
      <c r="P4841" s="1061">
        <v>23</v>
      </c>
      <c r="Q4841" s="1061">
        <v>23</v>
      </c>
      <c r="R4841" s="1061">
        <v>23</v>
      </c>
      <c r="S4841" s="1061">
        <v>23</v>
      </c>
      <c r="T4841" s="1061">
        <v>23</v>
      </c>
      <c r="U4841" s="1061">
        <v>23</v>
      </c>
      <c r="V4841" s="1061">
        <v>23</v>
      </c>
      <c r="W4841" s="1061">
        <v>23</v>
      </c>
    </row>
    <row r="4842" spans="1:23">
      <c r="A4842" s="908"/>
      <c r="B4842" s="1061" t="s">
        <v>234</v>
      </c>
      <c r="C4842" s="1061" t="s">
        <v>235</v>
      </c>
      <c r="D4842" s="1061" t="s">
        <v>4936</v>
      </c>
      <c r="E4842" s="1061" t="s">
        <v>8795</v>
      </c>
      <c r="F4842" s="1061" t="s">
        <v>6394</v>
      </c>
      <c r="G4842" s="1061" t="s">
        <v>1739</v>
      </c>
      <c r="H4842" s="1061" t="s">
        <v>129</v>
      </c>
      <c r="I4842" s="1061" t="s">
        <v>21</v>
      </c>
      <c r="J4842" s="1061" t="s">
        <v>7975</v>
      </c>
      <c r="K4842" s="1061" t="s">
        <v>14849</v>
      </c>
      <c r="L4842" s="1061">
        <v>12.8</v>
      </c>
      <c r="M4842" s="1061">
        <v>12.8</v>
      </c>
      <c r="N4842" s="1061">
        <v>12.8</v>
      </c>
      <c r="O4842" s="1061">
        <v>12.8</v>
      </c>
      <c r="P4842" s="1061">
        <v>12.8</v>
      </c>
      <c r="Q4842" s="1061">
        <v>12.8</v>
      </c>
      <c r="R4842" s="1061">
        <v>12.8</v>
      </c>
      <c r="S4842" s="1061">
        <v>12.8</v>
      </c>
      <c r="T4842" s="1061">
        <v>12.8</v>
      </c>
      <c r="U4842" s="1061">
        <v>12.8</v>
      </c>
      <c r="V4842" s="1061">
        <v>12.8</v>
      </c>
      <c r="W4842" s="1061">
        <v>12.8</v>
      </c>
    </row>
    <row r="4843" spans="1:23">
      <c r="A4843" s="908"/>
      <c r="B4843" s="1061" t="s">
        <v>234</v>
      </c>
      <c r="C4843" s="1061" t="s">
        <v>235</v>
      </c>
      <c r="D4843" s="1061" t="s">
        <v>4936</v>
      </c>
      <c r="E4843" s="1061" t="s">
        <v>8796</v>
      </c>
      <c r="F4843" s="1061" t="s">
        <v>4938</v>
      </c>
      <c r="G4843" s="1061" t="s">
        <v>1739</v>
      </c>
      <c r="H4843" s="1061" t="s">
        <v>129</v>
      </c>
      <c r="I4843" s="1061" t="s">
        <v>21</v>
      </c>
      <c r="J4843" s="1061" t="s">
        <v>7975</v>
      </c>
      <c r="K4843" s="1061" t="s">
        <v>14849</v>
      </c>
      <c r="L4843" s="1061">
        <v>19.100000000000001</v>
      </c>
      <c r="M4843" s="1061">
        <v>19.100000000000001</v>
      </c>
      <c r="N4843" s="1061">
        <v>19.100000000000001</v>
      </c>
      <c r="O4843" s="1061">
        <v>19.100000000000001</v>
      </c>
      <c r="P4843" s="1061">
        <v>19.100000000000001</v>
      </c>
      <c r="Q4843" s="1061">
        <v>19.100000000000001</v>
      </c>
      <c r="R4843" s="1061">
        <v>19.100000000000001</v>
      </c>
      <c r="S4843" s="1061">
        <v>19.100000000000001</v>
      </c>
      <c r="T4843" s="1061">
        <v>19.100000000000001</v>
      </c>
      <c r="U4843" s="1061">
        <v>19.100000000000001</v>
      </c>
      <c r="V4843" s="1061">
        <v>19.100000000000001</v>
      </c>
      <c r="W4843" s="1061">
        <v>19.100000000000001</v>
      </c>
    </row>
    <row r="4844" spans="1:23">
      <c r="A4844" s="908"/>
      <c r="B4844" s="1061" t="s">
        <v>234</v>
      </c>
      <c r="C4844" s="1061" t="s">
        <v>235</v>
      </c>
      <c r="D4844" s="1061" t="s">
        <v>4936</v>
      </c>
      <c r="E4844" s="1061" t="s">
        <v>9686</v>
      </c>
      <c r="F4844" s="1061" t="s">
        <v>9668</v>
      </c>
      <c r="G4844" s="1061" t="s">
        <v>1739</v>
      </c>
      <c r="H4844" s="1061" t="s">
        <v>129</v>
      </c>
      <c r="I4844" s="1061" t="s">
        <v>21</v>
      </c>
      <c r="J4844" s="1061" t="s">
        <v>7975</v>
      </c>
      <c r="K4844" s="1061" t="s">
        <v>14849</v>
      </c>
      <c r="L4844" s="1061">
        <v>24</v>
      </c>
      <c r="M4844" s="1061">
        <v>24</v>
      </c>
      <c r="N4844" s="1061">
        <v>24</v>
      </c>
      <c r="O4844" s="1061">
        <v>24</v>
      </c>
      <c r="P4844" s="1061">
        <v>24</v>
      </c>
      <c r="Q4844" s="1061">
        <v>24</v>
      </c>
      <c r="R4844" s="1061">
        <v>24</v>
      </c>
      <c r="S4844" s="1061">
        <v>24</v>
      </c>
      <c r="T4844" s="1061">
        <v>24</v>
      </c>
      <c r="U4844" s="1061">
        <v>24</v>
      </c>
      <c r="V4844" s="1061">
        <v>24</v>
      </c>
      <c r="W4844" s="1061">
        <v>24</v>
      </c>
    </row>
    <row r="4845" spans="1:23">
      <c r="A4845" s="908"/>
      <c r="B4845" s="1061" t="s">
        <v>234</v>
      </c>
      <c r="C4845" s="1061" t="s">
        <v>235</v>
      </c>
      <c r="D4845" s="1061" t="s">
        <v>4936</v>
      </c>
      <c r="E4845" s="1061" t="s">
        <v>9687</v>
      </c>
      <c r="F4845" s="1061" t="s">
        <v>6394</v>
      </c>
      <c r="G4845" s="1061" t="s">
        <v>1739</v>
      </c>
      <c r="H4845" s="1061" t="s">
        <v>129</v>
      </c>
      <c r="I4845" s="1061" t="s">
        <v>21</v>
      </c>
      <c r="J4845" s="1061" t="s">
        <v>7975</v>
      </c>
      <c r="K4845" s="1061" t="s">
        <v>14849</v>
      </c>
      <c r="L4845" s="1061">
        <v>15.66</v>
      </c>
      <c r="M4845" s="1061">
        <v>15.66</v>
      </c>
      <c r="N4845" s="1061">
        <v>15.66</v>
      </c>
      <c r="O4845" s="1061">
        <v>15.66</v>
      </c>
      <c r="P4845" s="1061">
        <v>15.66</v>
      </c>
      <c r="Q4845" s="1061">
        <v>15.66</v>
      </c>
      <c r="R4845" s="1061">
        <v>15.66</v>
      </c>
      <c r="S4845" s="1061">
        <v>15.66</v>
      </c>
      <c r="T4845" s="1061">
        <v>15.66</v>
      </c>
      <c r="U4845" s="1061">
        <v>15.66</v>
      </c>
      <c r="V4845" s="1061">
        <v>15.66</v>
      </c>
      <c r="W4845" s="1061">
        <v>15.66</v>
      </c>
    </row>
    <row r="4846" spans="1:23">
      <c r="A4846" s="908"/>
      <c r="B4846" s="1061" t="s">
        <v>234</v>
      </c>
      <c r="C4846" s="1061" t="s">
        <v>235</v>
      </c>
      <c r="D4846" s="1061" t="s">
        <v>4936</v>
      </c>
      <c r="E4846" s="1061" t="s">
        <v>9688</v>
      </c>
      <c r="F4846" s="1061" t="s">
        <v>4938</v>
      </c>
      <c r="G4846" s="1061" t="s">
        <v>1739</v>
      </c>
      <c r="H4846" s="1061" t="s">
        <v>129</v>
      </c>
      <c r="I4846" s="1061" t="s">
        <v>21</v>
      </c>
      <c r="J4846" s="1061" t="s">
        <v>7975</v>
      </c>
      <c r="K4846" s="1061" t="s">
        <v>14849</v>
      </c>
      <c r="L4846" s="1061">
        <v>20.62</v>
      </c>
      <c r="M4846" s="1061">
        <v>20.62</v>
      </c>
      <c r="N4846" s="1061">
        <v>20.62</v>
      </c>
      <c r="O4846" s="1061">
        <v>20.62</v>
      </c>
      <c r="P4846" s="1061">
        <v>20.62</v>
      </c>
      <c r="Q4846" s="1061">
        <v>20.62</v>
      </c>
      <c r="R4846" s="1061">
        <v>20.62</v>
      </c>
      <c r="S4846" s="1061">
        <v>20.62</v>
      </c>
      <c r="T4846" s="1061">
        <v>20.62</v>
      </c>
      <c r="U4846" s="1061">
        <v>20.62</v>
      </c>
      <c r="V4846" s="1061">
        <v>20.62</v>
      </c>
      <c r="W4846" s="1061">
        <v>20.62</v>
      </c>
    </row>
    <row r="4847" spans="1:23">
      <c r="A4847" s="908"/>
      <c r="B4847" s="1061" t="s">
        <v>234</v>
      </c>
      <c r="C4847" s="1061" t="s">
        <v>235</v>
      </c>
      <c r="D4847" s="1061" t="s">
        <v>4936</v>
      </c>
      <c r="E4847" s="1061" t="s">
        <v>9689</v>
      </c>
      <c r="F4847" s="1061" t="s">
        <v>4939</v>
      </c>
      <c r="G4847" s="1061" t="s">
        <v>1739</v>
      </c>
      <c r="H4847" s="1061" t="s">
        <v>129</v>
      </c>
      <c r="I4847" s="1061" t="s">
        <v>21</v>
      </c>
      <c r="J4847" s="1061" t="s">
        <v>7975</v>
      </c>
      <c r="K4847" s="1061" t="s">
        <v>14849</v>
      </c>
      <c r="L4847" s="1061">
        <v>19.48</v>
      </c>
      <c r="M4847" s="1061">
        <v>19.48</v>
      </c>
      <c r="N4847" s="1061">
        <v>19.48</v>
      </c>
      <c r="O4847" s="1061">
        <v>19.48</v>
      </c>
      <c r="P4847" s="1061">
        <v>19.48</v>
      </c>
      <c r="Q4847" s="1061">
        <v>19.48</v>
      </c>
      <c r="R4847" s="1061">
        <v>19.48</v>
      </c>
      <c r="S4847" s="1061">
        <v>19.48</v>
      </c>
      <c r="T4847" s="1061">
        <v>19.48</v>
      </c>
      <c r="U4847" s="1061">
        <v>19.48</v>
      </c>
      <c r="V4847" s="1061">
        <v>19.48</v>
      </c>
      <c r="W4847" s="1061">
        <v>19.48</v>
      </c>
    </row>
    <row r="4848" spans="1:23">
      <c r="A4848" s="908"/>
      <c r="B4848" s="1061" t="s">
        <v>234</v>
      </c>
      <c r="C4848" s="1061" t="s">
        <v>235</v>
      </c>
      <c r="D4848" s="1061" t="s">
        <v>4936</v>
      </c>
      <c r="E4848" s="1061" t="s">
        <v>9690</v>
      </c>
      <c r="F4848" s="1061" t="s">
        <v>6394</v>
      </c>
      <c r="G4848" s="1061" t="s">
        <v>1739</v>
      </c>
      <c r="H4848" s="1061" t="s">
        <v>129</v>
      </c>
      <c r="I4848" s="1061" t="s">
        <v>21</v>
      </c>
      <c r="J4848" s="1061" t="s">
        <v>7975</v>
      </c>
      <c r="K4848" s="1061" t="s">
        <v>14849</v>
      </c>
      <c r="L4848" s="1061">
        <v>15.64</v>
      </c>
      <c r="M4848" s="1061">
        <v>15.64</v>
      </c>
      <c r="N4848" s="1061">
        <v>15.64</v>
      </c>
      <c r="O4848" s="1061">
        <v>15.64</v>
      </c>
      <c r="P4848" s="1061">
        <v>15.64</v>
      </c>
      <c r="Q4848" s="1061">
        <v>15.64</v>
      </c>
      <c r="R4848" s="1061">
        <v>15.64</v>
      </c>
      <c r="S4848" s="1061">
        <v>15.64</v>
      </c>
      <c r="T4848" s="1061">
        <v>15.64</v>
      </c>
      <c r="U4848" s="1061">
        <v>15.64</v>
      </c>
      <c r="V4848" s="1061">
        <v>15.64</v>
      </c>
      <c r="W4848" s="1061">
        <v>15.64</v>
      </c>
    </row>
    <row r="4849" spans="1:23">
      <c r="A4849" s="908"/>
      <c r="B4849" s="1061" t="s">
        <v>234</v>
      </c>
      <c r="C4849" s="1061" t="s">
        <v>235</v>
      </c>
      <c r="D4849" s="1061" t="s">
        <v>4936</v>
      </c>
      <c r="E4849" s="1061" t="s">
        <v>9691</v>
      </c>
      <c r="F4849" s="1061" t="s">
        <v>4938</v>
      </c>
      <c r="G4849" s="1061" t="s">
        <v>1739</v>
      </c>
      <c r="H4849" s="1061" t="s">
        <v>129</v>
      </c>
      <c r="I4849" s="1061" t="s">
        <v>21</v>
      </c>
      <c r="J4849" s="1061" t="s">
        <v>7975</v>
      </c>
      <c r="K4849" s="1061" t="s">
        <v>14849</v>
      </c>
      <c r="L4849" s="1061">
        <v>20.62</v>
      </c>
      <c r="M4849" s="1061">
        <v>20.62</v>
      </c>
      <c r="N4849" s="1061">
        <v>20.62</v>
      </c>
      <c r="O4849" s="1061">
        <v>20.62</v>
      </c>
      <c r="P4849" s="1061">
        <v>20.62</v>
      </c>
      <c r="Q4849" s="1061">
        <v>20.62</v>
      </c>
      <c r="R4849" s="1061">
        <v>20.62</v>
      </c>
      <c r="S4849" s="1061">
        <v>20.62</v>
      </c>
      <c r="T4849" s="1061">
        <v>20.62</v>
      </c>
      <c r="U4849" s="1061">
        <v>20.62</v>
      </c>
      <c r="V4849" s="1061">
        <v>20.62</v>
      </c>
      <c r="W4849" s="1061">
        <v>20.62</v>
      </c>
    </row>
    <row r="4850" spans="1:23">
      <c r="A4850" s="908"/>
      <c r="B4850" s="1061" t="s">
        <v>234</v>
      </c>
      <c r="C4850" s="1061" t="s">
        <v>235</v>
      </c>
      <c r="D4850" s="1061" t="s">
        <v>4936</v>
      </c>
      <c r="E4850" s="1061" t="s">
        <v>12306</v>
      </c>
      <c r="F4850" s="1061" t="s">
        <v>4939</v>
      </c>
      <c r="G4850" s="1061" t="s">
        <v>1739</v>
      </c>
      <c r="H4850" s="1061" t="s">
        <v>129</v>
      </c>
      <c r="I4850" s="1061" t="s">
        <v>21</v>
      </c>
      <c r="J4850" s="1061" t="s">
        <v>7975</v>
      </c>
      <c r="K4850" s="1061" t="s">
        <v>14849</v>
      </c>
      <c r="L4850" s="1061">
        <v>24</v>
      </c>
      <c r="M4850" s="1061">
        <v>24</v>
      </c>
      <c r="N4850" s="1061">
        <v>24</v>
      </c>
      <c r="O4850" s="1061">
        <v>24</v>
      </c>
      <c r="P4850" s="1061">
        <v>24</v>
      </c>
      <c r="Q4850" s="1061">
        <v>24</v>
      </c>
      <c r="R4850" s="1061">
        <v>24</v>
      </c>
      <c r="S4850" s="1061">
        <v>24</v>
      </c>
      <c r="T4850" s="1061">
        <v>24</v>
      </c>
      <c r="U4850" s="1061">
        <v>24</v>
      </c>
      <c r="V4850" s="1061">
        <v>24</v>
      </c>
      <c r="W4850" s="1061">
        <v>24</v>
      </c>
    </row>
    <row r="4851" spans="1:23">
      <c r="A4851" s="908"/>
      <c r="B4851" s="1061" t="s">
        <v>234</v>
      </c>
      <c r="C4851" s="1061" t="s">
        <v>235</v>
      </c>
      <c r="D4851" s="1061" t="s">
        <v>4936</v>
      </c>
      <c r="E4851" s="1061" t="s">
        <v>12307</v>
      </c>
      <c r="F4851" s="1061" t="s">
        <v>6116</v>
      </c>
      <c r="G4851" s="1061" t="s">
        <v>1739</v>
      </c>
      <c r="H4851" s="1061" t="s">
        <v>129</v>
      </c>
      <c r="I4851" s="1061" t="s">
        <v>21</v>
      </c>
      <c r="J4851" s="1061" t="s">
        <v>7975</v>
      </c>
      <c r="K4851" s="1061" t="s">
        <v>14849</v>
      </c>
      <c r="L4851" s="1061">
        <v>16</v>
      </c>
      <c r="M4851" s="1061">
        <v>16</v>
      </c>
      <c r="N4851" s="1061">
        <v>16</v>
      </c>
      <c r="O4851" s="1061">
        <v>16</v>
      </c>
      <c r="P4851" s="1061">
        <v>16</v>
      </c>
      <c r="Q4851" s="1061">
        <v>16</v>
      </c>
      <c r="R4851" s="1061">
        <v>16</v>
      </c>
      <c r="S4851" s="1061">
        <v>16</v>
      </c>
      <c r="T4851" s="1061">
        <v>16</v>
      </c>
      <c r="U4851" s="1061">
        <v>16</v>
      </c>
      <c r="V4851" s="1061">
        <v>16</v>
      </c>
      <c r="W4851" s="1061">
        <v>16</v>
      </c>
    </row>
    <row r="4852" spans="1:23">
      <c r="A4852" s="908"/>
      <c r="B4852" s="1061" t="s">
        <v>234</v>
      </c>
      <c r="C4852" s="1061" t="s">
        <v>235</v>
      </c>
      <c r="D4852" s="1061" t="s">
        <v>4936</v>
      </c>
      <c r="E4852" s="1061" t="s">
        <v>12308</v>
      </c>
      <c r="F4852" s="1061" t="s">
        <v>4938</v>
      </c>
      <c r="G4852" s="1061" t="s">
        <v>1739</v>
      </c>
      <c r="H4852" s="1061" t="s">
        <v>129</v>
      </c>
      <c r="I4852" s="1061" t="s">
        <v>21</v>
      </c>
      <c r="J4852" s="1061" t="s">
        <v>7975</v>
      </c>
      <c r="K4852" s="1061" t="s">
        <v>14849</v>
      </c>
      <c r="L4852" s="1061">
        <v>20.8</v>
      </c>
      <c r="M4852" s="1061">
        <v>20.8</v>
      </c>
      <c r="N4852" s="1061">
        <v>20.8</v>
      </c>
      <c r="O4852" s="1061">
        <v>20.8</v>
      </c>
      <c r="P4852" s="1061">
        <v>20.8</v>
      </c>
      <c r="Q4852" s="1061">
        <v>20.8</v>
      </c>
      <c r="R4852" s="1061">
        <v>20.8</v>
      </c>
      <c r="S4852" s="1061">
        <v>20.8</v>
      </c>
      <c r="T4852" s="1061">
        <v>20.8</v>
      </c>
      <c r="U4852" s="1061">
        <v>20.8</v>
      </c>
      <c r="V4852" s="1061">
        <v>20.8</v>
      </c>
      <c r="W4852" s="1061">
        <v>20.8</v>
      </c>
    </row>
    <row r="4853" spans="1:23">
      <c r="A4853" s="908"/>
      <c r="B4853" s="1061" t="s">
        <v>234</v>
      </c>
      <c r="C4853" s="1061" t="s">
        <v>235</v>
      </c>
      <c r="D4853" s="1061" t="s">
        <v>4936</v>
      </c>
      <c r="E4853" s="1061" t="s">
        <v>6721</v>
      </c>
      <c r="F4853" s="1061" t="s">
        <v>4939</v>
      </c>
      <c r="G4853" s="1061" t="s">
        <v>1739</v>
      </c>
      <c r="H4853" s="1061" t="s">
        <v>129</v>
      </c>
      <c r="I4853" s="1061" t="s">
        <v>21</v>
      </c>
      <c r="J4853" s="1061" t="s">
        <v>7975</v>
      </c>
      <c r="K4853" s="1061" t="s">
        <v>14849</v>
      </c>
      <c r="L4853" s="1061">
        <v>23</v>
      </c>
      <c r="M4853" s="1061">
        <v>23</v>
      </c>
      <c r="N4853" s="1061">
        <v>23</v>
      </c>
      <c r="O4853" s="1061">
        <v>23</v>
      </c>
      <c r="P4853" s="1061">
        <v>23</v>
      </c>
      <c r="Q4853" s="1061">
        <v>23</v>
      </c>
      <c r="R4853" s="1061">
        <v>23</v>
      </c>
      <c r="S4853" s="1061">
        <v>23</v>
      </c>
      <c r="T4853" s="1061">
        <v>23</v>
      </c>
      <c r="U4853" s="1061">
        <v>23</v>
      </c>
      <c r="V4853" s="1061">
        <v>23</v>
      </c>
      <c r="W4853" s="1061">
        <v>23</v>
      </c>
    </row>
    <row r="4854" spans="1:23">
      <c r="A4854" s="908"/>
      <c r="B4854" s="1061" t="s">
        <v>234</v>
      </c>
      <c r="C4854" s="1061" t="s">
        <v>235</v>
      </c>
      <c r="D4854" s="1061" t="s">
        <v>4936</v>
      </c>
      <c r="E4854" s="1061" t="s">
        <v>6722</v>
      </c>
      <c r="F4854" s="1061" t="s">
        <v>4937</v>
      </c>
      <c r="G4854" s="1061" t="s">
        <v>1739</v>
      </c>
      <c r="H4854" s="1061" t="s">
        <v>129</v>
      </c>
      <c r="I4854" s="1061" t="s">
        <v>21</v>
      </c>
      <c r="J4854" s="1061" t="s">
        <v>7975</v>
      </c>
      <c r="K4854" s="1061" t="s">
        <v>14849</v>
      </c>
      <c r="L4854" s="1061">
        <v>12.8</v>
      </c>
      <c r="M4854" s="1061">
        <v>12.8</v>
      </c>
      <c r="N4854" s="1061">
        <v>12.8</v>
      </c>
      <c r="O4854" s="1061">
        <v>12.8</v>
      </c>
      <c r="P4854" s="1061">
        <v>12.8</v>
      </c>
      <c r="Q4854" s="1061">
        <v>12.8</v>
      </c>
      <c r="R4854" s="1061">
        <v>12.8</v>
      </c>
      <c r="S4854" s="1061">
        <v>12.8</v>
      </c>
      <c r="T4854" s="1061">
        <v>12.8</v>
      </c>
      <c r="U4854" s="1061">
        <v>12.8</v>
      </c>
      <c r="V4854" s="1061">
        <v>12.8</v>
      </c>
      <c r="W4854" s="1061">
        <v>12.8</v>
      </c>
    </row>
    <row r="4855" spans="1:23">
      <c r="A4855" s="908"/>
      <c r="B4855" s="1061" t="s">
        <v>234</v>
      </c>
      <c r="C4855" s="1061" t="s">
        <v>235</v>
      </c>
      <c r="D4855" s="1061" t="s">
        <v>4936</v>
      </c>
      <c r="E4855" s="1061" t="s">
        <v>6723</v>
      </c>
      <c r="F4855" s="1061" t="s">
        <v>4938</v>
      </c>
      <c r="G4855" s="1061" t="s">
        <v>1739</v>
      </c>
      <c r="H4855" s="1061" t="s">
        <v>129</v>
      </c>
      <c r="I4855" s="1061" t="s">
        <v>21</v>
      </c>
      <c r="J4855" s="1061" t="s">
        <v>7975</v>
      </c>
      <c r="K4855" s="1061" t="s">
        <v>14849</v>
      </c>
      <c r="L4855" s="1061">
        <v>14.2</v>
      </c>
      <c r="M4855" s="1061">
        <v>14.2</v>
      </c>
      <c r="N4855" s="1061">
        <v>14.2</v>
      </c>
      <c r="O4855" s="1061">
        <v>14.2</v>
      </c>
      <c r="P4855" s="1061">
        <v>14.2</v>
      </c>
      <c r="Q4855" s="1061">
        <v>14.2</v>
      </c>
      <c r="R4855" s="1061">
        <v>14.2</v>
      </c>
      <c r="S4855" s="1061">
        <v>14.2</v>
      </c>
      <c r="T4855" s="1061">
        <v>14.2</v>
      </c>
      <c r="U4855" s="1061">
        <v>14.2</v>
      </c>
      <c r="V4855" s="1061">
        <v>14.2</v>
      </c>
      <c r="W4855" s="1061">
        <v>14.2</v>
      </c>
    </row>
    <row r="4856" spans="1:23">
      <c r="A4856" s="908"/>
      <c r="B4856" s="1061" t="s">
        <v>234</v>
      </c>
      <c r="C4856" s="1061" t="s">
        <v>235</v>
      </c>
      <c r="D4856" s="1061" t="s">
        <v>4936</v>
      </c>
      <c r="E4856" s="1061" t="s">
        <v>14273</v>
      </c>
      <c r="F4856" s="1061" t="s">
        <v>6158</v>
      </c>
      <c r="G4856" s="1061" t="s">
        <v>1739</v>
      </c>
      <c r="H4856" s="1061" t="s">
        <v>129</v>
      </c>
      <c r="I4856" s="1061" t="s">
        <v>21</v>
      </c>
      <c r="J4856" s="1061" t="s">
        <v>7975</v>
      </c>
      <c r="K4856" s="1061" t="s">
        <v>14849</v>
      </c>
      <c r="L4856" s="1061">
        <v>24.15</v>
      </c>
      <c r="M4856" s="1061">
        <v>24.15</v>
      </c>
      <c r="N4856" s="1061">
        <v>24.15</v>
      </c>
      <c r="O4856" s="1061">
        <v>24.15</v>
      </c>
      <c r="P4856" s="1061">
        <v>24.15</v>
      </c>
      <c r="Q4856" s="1061">
        <v>24.15</v>
      </c>
      <c r="R4856" s="1061">
        <v>24.15</v>
      </c>
      <c r="S4856" s="1061">
        <v>24.15</v>
      </c>
      <c r="T4856" s="1061">
        <v>24.15</v>
      </c>
      <c r="U4856" s="1061">
        <v>24.15</v>
      </c>
      <c r="V4856" s="1061">
        <v>24.15</v>
      </c>
      <c r="W4856" s="1061">
        <v>24.15</v>
      </c>
    </row>
    <row r="4857" spans="1:23">
      <c r="A4857" s="908"/>
      <c r="B4857" s="1061" t="s">
        <v>234</v>
      </c>
      <c r="C4857" s="1061" t="s">
        <v>235</v>
      </c>
      <c r="D4857" s="1061" t="s">
        <v>4936</v>
      </c>
      <c r="E4857" s="1061" t="s">
        <v>14274</v>
      </c>
      <c r="F4857" s="1061" t="s">
        <v>4938</v>
      </c>
      <c r="G4857" s="1061" t="s">
        <v>1739</v>
      </c>
      <c r="H4857" s="1061" t="s">
        <v>129</v>
      </c>
      <c r="I4857" s="1061" t="s">
        <v>21</v>
      </c>
      <c r="J4857" s="1061" t="s">
        <v>7975</v>
      </c>
      <c r="K4857" s="1061" t="s">
        <v>14849</v>
      </c>
      <c r="L4857" s="1061">
        <v>19.53</v>
      </c>
      <c r="M4857" s="1061">
        <v>19.53</v>
      </c>
      <c r="N4857" s="1061">
        <v>19.53</v>
      </c>
      <c r="O4857" s="1061">
        <v>19.53</v>
      </c>
      <c r="P4857" s="1061">
        <v>19.53</v>
      </c>
      <c r="Q4857" s="1061">
        <v>19.53</v>
      </c>
      <c r="R4857" s="1061">
        <v>19.53</v>
      </c>
      <c r="S4857" s="1061">
        <v>19.53</v>
      </c>
      <c r="T4857" s="1061">
        <v>19.53</v>
      </c>
      <c r="U4857" s="1061">
        <v>19.53</v>
      </c>
      <c r="V4857" s="1061">
        <v>19.53</v>
      </c>
      <c r="W4857" s="1061">
        <v>19.53</v>
      </c>
    </row>
    <row r="4858" spans="1:23">
      <c r="A4858" s="908"/>
      <c r="B4858" s="1061" t="s">
        <v>234</v>
      </c>
      <c r="C4858" s="1061" t="s">
        <v>235</v>
      </c>
      <c r="D4858" s="1061" t="s">
        <v>4936</v>
      </c>
      <c r="E4858" s="1061" t="s">
        <v>14316</v>
      </c>
      <c r="F4858" s="1061" t="s">
        <v>4938</v>
      </c>
      <c r="G4858" s="1061" t="s">
        <v>1739</v>
      </c>
      <c r="H4858" s="1061" t="s">
        <v>129</v>
      </c>
      <c r="I4858" s="1061" t="s">
        <v>21</v>
      </c>
      <c r="J4858" s="1061" t="s">
        <v>7975</v>
      </c>
      <c r="K4858" s="1061" t="s">
        <v>14849</v>
      </c>
      <c r="L4858" s="1061">
        <v>14.91</v>
      </c>
      <c r="M4858" s="1061">
        <v>14.91</v>
      </c>
      <c r="N4858" s="1061">
        <v>14.91</v>
      </c>
      <c r="O4858" s="1061">
        <v>14.91</v>
      </c>
      <c r="P4858" s="1061">
        <v>14.91</v>
      </c>
      <c r="Q4858" s="1061">
        <v>14.91</v>
      </c>
      <c r="R4858" s="1061">
        <v>14.91</v>
      </c>
      <c r="S4858" s="1061">
        <v>14.91</v>
      </c>
      <c r="T4858" s="1061">
        <v>14.91</v>
      </c>
      <c r="U4858" s="1061">
        <v>14.91</v>
      </c>
      <c r="V4858" s="1061">
        <v>14.91</v>
      </c>
      <c r="W4858" s="1061">
        <v>14.91</v>
      </c>
    </row>
    <row r="4859" spans="1:23">
      <c r="A4859" s="908"/>
      <c r="B4859" s="1061" t="s">
        <v>234</v>
      </c>
      <c r="C4859" s="1061" t="s">
        <v>235</v>
      </c>
      <c r="D4859" s="1061" t="s">
        <v>4936</v>
      </c>
      <c r="E4859" s="1061" t="s">
        <v>14490</v>
      </c>
      <c r="F4859" s="1061" t="s">
        <v>4937</v>
      </c>
      <c r="G4859" s="1061" t="s">
        <v>1739</v>
      </c>
      <c r="H4859" s="1061" t="s">
        <v>129</v>
      </c>
      <c r="I4859" s="1061" t="s">
        <v>21</v>
      </c>
      <c r="J4859" s="1061" t="s">
        <v>7975</v>
      </c>
      <c r="K4859" s="1061" t="s">
        <v>14849</v>
      </c>
      <c r="L4859" s="1061">
        <v>13.44</v>
      </c>
      <c r="M4859" s="1061">
        <v>13.44</v>
      </c>
      <c r="N4859" s="1061">
        <v>13.44</v>
      </c>
      <c r="O4859" s="1061">
        <v>13.44</v>
      </c>
      <c r="P4859" s="1061">
        <v>13.44</v>
      </c>
      <c r="Q4859" s="1061">
        <v>13.44</v>
      </c>
      <c r="R4859" s="1061">
        <v>13.44</v>
      </c>
      <c r="S4859" s="1061">
        <v>13.44</v>
      </c>
      <c r="T4859" s="1061">
        <v>13.44</v>
      </c>
      <c r="U4859" s="1061">
        <v>13.44</v>
      </c>
      <c r="V4859" s="1061">
        <v>13.44</v>
      </c>
      <c r="W4859" s="1061">
        <v>13.44</v>
      </c>
    </row>
    <row r="4860" spans="1:23">
      <c r="A4860" s="908"/>
      <c r="B4860" s="1061" t="s">
        <v>234</v>
      </c>
      <c r="C4860" s="1061" t="s">
        <v>235</v>
      </c>
      <c r="D4860" s="1061" t="s">
        <v>4936</v>
      </c>
      <c r="E4860" s="1061" t="s">
        <v>14491</v>
      </c>
      <c r="F4860" s="1061" t="s">
        <v>4938</v>
      </c>
      <c r="G4860" s="1061" t="s">
        <v>1739</v>
      </c>
      <c r="H4860" s="1061" t="s">
        <v>129</v>
      </c>
      <c r="I4860" s="1061" t="s">
        <v>21</v>
      </c>
      <c r="J4860" s="1061" t="s">
        <v>7975</v>
      </c>
      <c r="K4860" s="1061" t="s">
        <v>14849</v>
      </c>
      <c r="L4860" s="1061">
        <v>14.91</v>
      </c>
      <c r="M4860" s="1061">
        <v>14.91</v>
      </c>
      <c r="N4860" s="1061">
        <v>14.91</v>
      </c>
      <c r="O4860" s="1061">
        <v>14.91</v>
      </c>
      <c r="P4860" s="1061">
        <v>14.91</v>
      </c>
      <c r="Q4860" s="1061">
        <v>14.91</v>
      </c>
      <c r="R4860" s="1061">
        <v>14.91</v>
      </c>
      <c r="S4860" s="1061">
        <v>14.91</v>
      </c>
      <c r="T4860" s="1061">
        <v>14.91</v>
      </c>
      <c r="U4860" s="1061">
        <v>14.91</v>
      </c>
      <c r="V4860" s="1061">
        <v>14.91</v>
      </c>
      <c r="W4860" s="1061">
        <v>14.91</v>
      </c>
    </row>
    <row r="4861" spans="1:23">
      <c r="A4861" s="908"/>
      <c r="B4861" s="1061" t="s">
        <v>234</v>
      </c>
      <c r="C4861" s="1061" t="s">
        <v>235</v>
      </c>
      <c r="D4861" s="1061" t="s">
        <v>4936</v>
      </c>
      <c r="E4861" s="1061" t="s">
        <v>14275</v>
      </c>
      <c r="F4861" s="1061" t="s">
        <v>4939</v>
      </c>
      <c r="G4861" s="1061" t="s">
        <v>1739</v>
      </c>
      <c r="H4861" s="1061" t="s">
        <v>129</v>
      </c>
      <c r="I4861" s="1061" t="s">
        <v>21</v>
      </c>
      <c r="J4861" s="1061" t="s">
        <v>7975</v>
      </c>
      <c r="K4861" s="1061" t="s">
        <v>14849</v>
      </c>
      <c r="L4861" s="1061">
        <v>24.15</v>
      </c>
      <c r="M4861" s="1061">
        <v>24.15</v>
      </c>
      <c r="N4861" s="1061">
        <v>24.15</v>
      </c>
      <c r="O4861" s="1061">
        <v>24.15</v>
      </c>
      <c r="P4861" s="1061">
        <v>24.15</v>
      </c>
      <c r="Q4861" s="1061">
        <v>24.15</v>
      </c>
      <c r="R4861" s="1061">
        <v>24.15</v>
      </c>
      <c r="S4861" s="1061">
        <v>24.15</v>
      </c>
      <c r="T4861" s="1061">
        <v>24.15</v>
      </c>
      <c r="U4861" s="1061">
        <v>24.15</v>
      </c>
      <c r="V4861" s="1061">
        <v>24.15</v>
      </c>
      <c r="W4861" s="1061">
        <v>24.15</v>
      </c>
    </row>
    <row r="4862" spans="1:23">
      <c r="A4862" s="908"/>
      <c r="B4862" s="1061" t="s">
        <v>234</v>
      </c>
      <c r="C4862" s="1061" t="s">
        <v>235</v>
      </c>
      <c r="D4862" s="1061" t="s">
        <v>4936</v>
      </c>
      <c r="E4862" s="1061" t="s">
        <v>14276</v>
      </c>
      <c r="F4862" s="1061" t="s">
        <v>4937</v>
      </c>
      <c r="G4862" s="1061" t="s">
        <v>1739</v>
      </c>
      <c r="H4862" s="1061" t="s">
        <v>129</v>
      </c>
      <c r="I4862" s="1061" t="s">
        <v>21</v>
      </c>
      <c r="J4862" s="1061" t="s">
        <v>7975</v>
      </c>
      <c r="K4862" s="1061" t="s">
        <v>14849</v>
      </c>
      <c r="L4862" s="1061">
        <v>13.44</v>
      </c>
      <c r="M4862" s="1061">
        <v>13.44</v>
      </c>
      <c r="N4862" s="1061">
        <v>13.44</v>
      </c>
      <c r="O4862" s="1061">
        <v>13.44</v>
      </c>
      <c r="P4862" s="1061">
        <v>13.44</v>
      </c>
      <c r="Q4862" s="1061">
        <v>13.44</v>
      </c>
      <c r="R4862" s="1061">
        <v>13.44</v>
      </c>
      <c r="S4862" s="1061">
        <v>13.44</v>
      </c>
      <c r="T4862" s="1061">
        <v>13.44</v>
      </c>
      <c r="U4862" s="1061">
        <v>13.44</v>
      </c>
      <c r="V4862" s="1061">
        <v>13.44</v>
      </c>
      <c r="W4862" s="1061">
        <v>13.44</v>
      </c>
    </row>
    <row r="4863" spans="1:23">
      <c r="A4863" s="908"/>
      <c r="B4863" s="1061" t="s">
        <v>234</v>
      </c>
      <c r="C4863" s="1061" t="s">
        <v>235</v>
      </c>
      <c r="D4863" s="1061" t="s">
        <v>4936</v>
      </c>
      <c r="E4863" s="1061" t="s">
        <v>14277</v>
      </c>
      <c r="F4863" s="1061" t="s">
        <v>4938</v>
      </c>
      <c r="G4863" s="1061" t="s">
        <v>1739</v>
      </c>
      <c r="H4863" s="1061" t="s">
        <v>129</v>
      </c>
      <c r="I4863" s="1061" t="s">
        <v>21</v>
      </c>
      <c r="J4863" s="1061" t="s">
        <v>7975</v>
      </c>
      <c r="K4863" s="1061" t="s">
        <v>14849</v>
      </c>
      <c r="L4863" s="1061">
        <v>19.53</v>
      </c>
      <c r="M4863" s="1061">
        <v>19.53</v>
      </c>
      <c r="N4863" s="1061">
        <v>19.53</v>
      </c>
      <c r="O4863" s="1061">
        <v>19.53</v>
      </c>
      <c r="P4863" s="1061">
        <v>19.53</v>
      </c>
      <c r="Q4863" s="1061">
        <v>19.53</v>
      </c>
      <c r="R4863" s="1061">
        <v>19.53</v>
      </c>
      <c r="S4863" s="1061">
        <v>19.53</v>
      </c>
      <c r="T4863" s="1061">
        <v>19.53</v>
      </c>
      <c r="U4863" s="1061">
        <v>19.53</v>
      </c>
      <c r="V4863" s="1061">
        <v>19.53</v>
      </c>
      <c r="W4863" s="1061">
        <v>19.53</v>
      </c>
    </row>
    <row r="4864" spans="1:23">
      <c r="A4864" s="908"/>
      <c r="B4864" s="1061" t="s">
        <v>234</v>
      </c>
      <c r="C4864" s="1061" t="s">
        <v>235</v>
      </c>
      <c r="D4864" s="1061" t="s">
        <v>4936</v>
      </c>
      <c r="E4864" s="1061" t="s">
        <v>6724</v>
      </c>
      <c r="F4864" s="1061" t="s">
        <v>4939</v>
      </c>
      <c r="G4864" s="1061" t="s">
        <v>1739</v>
      </c>
      <c r="H4864" s="1061" t="s">
        <v>129</v>
      </c>
      <c r="I4864" s="1061" t="s">
        <v>21</v>
      </c>
      <c r="J4864" s="1061" t="s">
        <v>7975</v>
      </c>
      <c r="K4864" s="1061" t="s">
        <v>14849</v>
      </c>
      <c r="L4864" s="1061">
        <v>23</v>
      </c>
      <c r="M4864" s="1061">
        <v>23</v>
      </c>
      <c r="N4864" s="1061">
        <v>23</v>
      </c>
      <c r="O4864" s="1061">
        <v>23</v>
      </c>
      <c r="P4864" s="1061">
        <v>23</v>
      </c>
      <c r="Q4864" s="1061">
        <v>23</v>
      </c>
      <c r="R4864" s="1061">
        <v>23</v>
      </c>
      <c r="S4864" s="1061">
        <v>23</v>
      </c>
      <c r="T4864" s="1061">
        <v>23</v>
      </c>
      <c r="U4864" s="1061">
        <v>23</v>
      </c>
      <c r="V4864" s="1061">
        <v>23</v>
      </c>
      <c r="W4864" s="1061">
        <v>23</v>
      </c>
    </row>
    <row r="4865" spans="1:23">
      <c r="A4865" s="908"/>
      <c r="B4865" s="1061" t="s">
        <v>234</v>
      </c>
      <c r="C4865" s="1061" t="s">
        <v>235</v>
      </c>
      <c r="D4865" s="1061" t="s">
        <v>4936</v>
      </c>
      <c r="E4865" s="1061" t="s">
        <v>6725</v>
      </c>
      <c r="F4865" s="1061" t="s">
        <v>4937</v>
      </c>
      <c r="G4865" s="1061" t="s">
        <v>1739</v>
      </c>
      <c r="H4865" s="1061" t="s">
        <v>129</v>
      </c>
      <c r="I4865" s="1061" t="s">
        <v>21</v>
      </c>
      <c r="J4865" s="1061" t="s">
        <v>7975</v>
      </c>
      <c r="K4865" s="1061" t="s">
        <v>14849</v>
      </c>
      <c r="L4865" s="1061">
        <v>12.8</v>
      </c>
      <c r="M4865" s="1061">
        <v>12.8</v>
      </c>
      <c r="N4865" s="1061">
        <v>12.8</v>
      </c>
      <c r="O4865" s="1061">
        <v>12.8</v>
      </c>
      <c r="P4865" s="1061">
        <v>12.8</v>
      </c>
      <c r="Q4865" s="1061">
        <v>12.8</v>
      </c>
      <c r="R4865" s="1061">
        <v>12.8</v>
      </c>
      <c r="S4865" s="1061">
        <v>12.8</v>
      </c>
      <c r="T4865" s="1061">
        <v>12.8</v>
      </c>
      <c r="U4865" s="1061">
        <v>12.8</v>
      </c>
      <c r="V4865" s="1061">
        <v>12.8</v>
      </c>
      <c r="W4865" s="1061">
        <v>12.8</v>
      </c>
    </row>
    <row r="4866" spans="1:23">
      <c r="A4866" s="908"/>
      <c r="B4866" s="1061" t="s">
        <v>234</v>
      </c>
      <c r="C4866" s="1061" t="s">
        <v>235</v>
      </c>
      <c r="D4866" s="1061" t="s">
        <v>4936</v>
      </c>
      <c r="E4866" s="1061" t="s">
        <v>14278</v>
      </c>
      <c r="F4866" s="1061" t="s">
        <v>4938</v>
      </c>
      <c r="G4866" s="1061" t="s">
        <v>1739</v>
      </c>
      <c r="H4866" s="1061" t="s">
        <v>129</v>
      </c>
      <c r="I4866" s="1061" t="s">
        <v>21</v>
      </c>
      <c r="J4866" s="1061" t="s">
        <v>7975</v>
      </c>
      <c r="K4866" s="1061" t="s">
        <v>14849</v>
      </c>
      <c r="L4866" s="1061">
        <v>14.91</v>
      </c>
      <c r="M4866" s="1061">
        <v>14.91</v>
      </c>
      <c r="N4866" s="1061">
        <v>14.91</v>
      </c>
      <c r="O4866" s="1061">
        <v>14.91</v>
      </c>
      <c r="P4866" s="1061">
        <v>14.91</v>
      </c>
      <c r="Q4866" s="1061">
        <v>14.91</v>
      </c>
      <c r="R4866" s="1061">
        <v>14.91</v>
      </c>
      <c r="S4866" s="1061">
        <v>14.91</v>
      </c>
      <c r="T4866" s="1061">
        <v>14.91</v>
      </c>
      <c r="U4866" s="1061">
        <v>14.91</v>
      </c>
      <c r="V4866" s="1061">
        <v>14.91</v>
      </c>
      <c r="W4866" s="1061">
        <v>14.91</v>
      </c>
    </row>
    <row r="4867" spans="1:23">
      <c r="A4867" s="908"/>
      <c r="B4867" s="1061" t="s">
        <v>234</v>
      </c>
      <c r="C4867" s="1061" t="s">
        <v>235</v>
      </c>
      <c r="D4867" s="1061" t="s">
        <v>4936</v>
      </c>
      <c r="E4867" s="1061" t="s">
        <v>6726</v>
      </c>
      <c r="F4867" s="1061" t="s">
        <v>4939</v>
      </c>
      <c r="G4867" s="1061" t="s">
        <v>1739</v>
      </c>
      <c r="H4867" s="1061" t="s">
        <v>129</v>
      </c>
      <c r="I4867" s="1061" t="s">
        <v>21</v>
      </c>
      <c r="J4867" s="1061" t="s">
        <v>7975</v>
      </c>
      <c r="K4867" s="1061" t="s">
        <v>14849</v>
      </c>
      <c r="L4867" s="1061">
        <v>23</v>
      </c>
      <c r="M4867" s="1061">
        <v>23</v>
      </c>
      <c r="N4867" s="1061">
        <v>23</v>
      </c>
      <c r="O4867" s="1061">
        <v>23</v>
      </c>
      <c r="P4867" s="1061">
        <v>23</v>
      </c>
      <c r="Q4867" s="1061">
        <v>23</v>
      </c>
      <c r="R4867" s="1061">
        <v>23</v>
      </c>
      <c r="S4867" s="1061">
        <v>23</v>
      </c>
      <c r="T4867" s="1061">
        <v>23</v>
      </c>
      <c r="U4867" s="1061">
        <v>23</v>
      </c>
      <c r="V4867" s="1061">
        <v>23</v>
      </c>
      <c r="W4867" s="1061">
        <v>23</v>
      </c>
    </row>
    <row r="4868" spans="1:23">
      <c r="A4868" s="908"/>
      <c r="B4868" s="1061" t="s">
        <v>234</v>
      </c>
      <c r="C4868" s="1061" t="s">
        <v>235</v>
      </c>
      <c r="D4868" s="1061" t="s">
        <v>4936</v>
      </c>
      <c r="E4868" s="1061" t="s">
        <v>6727</v>
      </c>
      <c r="F4868" s="1061" t="s">
        <v>4937</v>
      </c>
      <c r="G4868" s="1061" t="s">
        <v>1739</v>
      </c>
      <c r="H4868" s="1061" t="s">
        <v>129</v>
      </c>
      <c r="I4868" s="1061" t="s">
        <v>21</v>
      </c>
      <c r="J4868" s="1061" t="s">
        <v>7975</v>
      </c>
      <c r="K4868" s="1061" t="s">
        <v>14849</v>
      </c>
      <c r="L4868" s="1061">
        <v>12.8</v>
      </c>
      <c r="M4868" s="1061">
        <v>12.8</v>
      </c>
      <c r="N4868" s="1061">
        <v>12.8</v>
      </c>
      <c r="O4868" s="1061">
        <v>12.8</v>
      </c>
      <c r="P4868" s="1061">
        <v>12.8</v>
      </c>
      <c r="Q4868" s="1061">
        <v>12.8</v>
      </c>
      <c r="R4868" s="1061">
        <v>12.8</v>
      </c>
      <c r="S4868" s="1061">
        <v>12.8</v>
      </c>
      <c r="T4868" s="1061">
        <v>12.8</v>
      </c>
      <c r="U4868" s="1061">
        <v>12.8</v>
      </c>
      <c r="V4868" s="1061">
        <v>12.8</v>
      </c>
      <c r="W4868" s="1061">
        <v>12.8</v>
      </c>
    </row>
    <row r="4869" spans="1:23">
      <c r="A4869" s="908"/>
      <c r="B4869" s="1061" t="s">
        <v>234</v>
      </c>
      <c r="C4869" s="1061" t="s">
        <v>235</v>
      </c>
      <c r="D4869" s="1061" t="s">
        <v>4936</v>
      </c>
      <c r="E4869" s="1061" t="s">
        <v>6728</v>
      </c>
      <c r="F4869" s="1061" t="s">
        <v>4938</v>
      </c>
      <c r="G4869" s="1061" t="s">
        <v>1739</v>
      </c>
      <c r="H4869" s="1061" t="s">
        <v>129</v>
      </c>
      <c r="I4869" s="1061" t="s">
        <v>21</v>
      </c>
      <c r="J4869" s="1061" t="s">
        <v>7975</v>
      </c>
      <c r="K4869" s="1061" t="s">
        <v>14849</v>
      </c>
      <c r="L4869" s="1061">
        <v>18.600000000000001</v>
      </c>
      <c r="M4869" s="1061">
        <v>18.600000000000001</v>
      </c>
      <c r="N4869" s="1061">
        <v>18.600000000000001</v>
      </c>
      <c r="O4869" s="1061">
        <v>18.600000000000001</v>
      </c>
      <c r="P4869" s="1061">
        <v>18.600000000000001</v>
      </c>
      <c r="Q4869" s="1061">
        <v>18.600000000000001</v>
      </c>
      <c r="R4869" s="1061">
        <v>18.600000000000001</v>
      </c>
      <c r="S4869" s="1061">
        <v>18.600000000000001</v>
      </c>
      <c r="T4869" s="1061">
        <v>18.600000000000001</v>
      </c>
      <c r="U4869" s="1061">
        <v>18.600000000000001</v>
      </c>
      <c r="V4869" s="1061">
        <v>18.600000000000001</v>
      </c>
      <c r="W4869" s="1061">
        <v>18.600000000000001</v>
      </c>
    </row>
    <row r="4870" spans="1:23">
      <c r="A4870" s="908"/>
      <c r="B4870" s="1061" t="s">
        <v>234</v>
      </c>
      <c r="C4870" s="1061" t="s">
        <v>235</v>
      </c>
      <c r="D4870" s="1061" t="s">
        <v>4936</v>
      </c>
      <c r="E4870" s="1061" t="s">
        <v>12210</v>
      </c>
      <c r="F4870" s="1061" t="s">
        <v>4938</v>
      </c>
      <c r="G4870" s="1061" t="s">
        <v>1739</v>
      </c>
      <c r="H4870" s="1061" t="s">
        <v>129</v>
      </c>
      <c r="I4870" s="1061" t="s">
        <v>21</v>
      </c>
      <c r="J4870" s="1061" t="s">
        <v>7975</v>
      </c>
      <c r="K4870" s="1061" t="s">
        <v>14849</v>
      </c>
      <c r="L4870" s="1061">
        <v>55.1</v>
      </c>
      <c r="M4870" s="1061">
        <v>55.1</v>
      </c>
      <c r="N4870" s="1061">
        <v>55.1</v>
      </c>
      <c r="O4870" s="1061">
        <v>55.1</v>
      </c>
      <c r="P4870" s="1061">
        <v>55.1</v>
      </c>
      <c r="Q4870" s="1061">
        <v>55.1</v>
      </c>
      <c r="R4870" s="1061">
        <v>55.1</v>
      </c>
      <c r="S4870" s="1061">
        <v>55.1</v>
      </c>
      <c r="T4870" s="1061">
        <v>55.1</v>
      </c>
      <c r="U4870" s="1061">
        <v>55.1</v>
      </c>
      <c r="V4870" s="1061">
        <v>55.1</v>
      </c>
      <c r="W4870" s="1061">
        <v>55.1</v>
      </c>
    </row>
    <row r="4871" spans="1:23">
      <c r="A4871" s="908"/>
      <c r="B4871" s="1061" t="s">
        <v>234</v>
      </c>
      <c r="C4871" s="1061" t="s">
        <v>235</v>
      </c>
      <c r="D4871" s="1061" t="s">
        <v>4936</v>
      </c>
      <c r="E4871" s="1061" t="s">
        <v>6182</v>
      </c>
      <c r="F4871" s="1061" t="s">
        <v>4939</v>
      </c>
      <c r="G4871" s="1061" t="s">
        <v>1739</v>
      </c>
      <c r="H4871" s="1061" t="s">
        <v>129</v>
      </c>
      <c r="I4871" s="1061" t="s">
        <v>21</v>
      </c>
      <c r="J4871" s="1061" t="s">
        <v>7975</v>
      </c>
      <c r="K4871" s="1061" t="s">
        <v>14849</v>
      </c>
      <c r="L4871" s="1061">
        <v>19.510000000000002</v>
      </c>
      <c r="M4871" s="1061">
        <v>19.510000000000002</v>
      </c>
      <c r="N4871" s="1061">
        <v>19.510000000000002</v>
      </c>
      <c r="O4871" s="1061">
        <v>19.510000000000002</v>
      </c>
      <c r="P4871" s="1061">
        <v>19.510000000000002</v>
      </c>
      <c r="Q4871" s="1061">
        <v>19.510000000000002</v>
      </c>
      <c r="R4871" s="1061">
        <v>19.510000000000002</v>
      </c>
      <c r="S4871" s="1061">
        <v>19.510000000000002</v>
      </c>
      <c r="T4871" s="1061">
        <v>19.510000000000002</v>
      </c>
      <c r="U4871" s="1061">
        <v>19.510000000000002</v>
      </c>
      <c r="V4871" s="1061">
        <v>19.510000000000002</v>
      </c>
      <c r="W4871" s="1061">
        <v>19.510000000000002</v>
      </c>
    </row>
    <row r="4872" spans="1:23">
      <c r="A4872" s="908"/>
      <c r="B4872" s="1061" t="s">
        <v>234</v>
      </c>
      <c r="C4872" s="1061" t="s">
        <v>235</v>
      </c>
      <c r="D4872" s="1061" t="s">
        <v>4936</v>
      </c>
      <c r="E4872" s="1061" t="s">
        <v>6183</v>
      </c>
      <c r="F4872" s="1061" t="s">
        <v>4937</v>
      </c>
      <c r="G4872" s="1061" t="s">
        <v>1739</v>
      </c>
      <c r="H4872" s="1061" t="s">
        <v>129</v>
      </c>
      <c r="I4872" s="1061" t="s">
        <v>21</v>
      </c>
      <c r="J4872" s="1061" t="s">
        <v>7975</v>
      </c>
      <c r="K4872" s="1061" t="s">
        <v>14849</v>
      </c>
      <c r="L4872" s="1061">
        <v>20.2</v>
      </c>
      <c r="M4872" s="1061">
        <v>20.2</v>
      </c>
      <c r="N4872" s="1061">
        <v>20.2</v>
      </c>
      <c r="O4872" s="1061">
        <v>20.2</v>
      </c>
      <c r="P4872" s="1061">
        <v>20.2</v>
      </c>
      <c r="Q4872" s="1061">
        <v>20.2</v>
      </c>
      <c r="R4872" s="1061">
        <v>20.2</v>
      </c>
      <c r="S4872" s="1061">
        <v>20.2</v>
      </c>
      <c r="T4872" s="1061">
        <v>20.2</v>
      </c>
      <c r="U4872" s="1061">
        <v>20.2</v>
      </c>
      <c r="V4872" s="1061">
        <v>20.2</v>
      </c>
      <c r="W4872" s="1061">
        <v>20.2</v>
      </c>
    </row>
    <row r="4873" spans="1:23">
      <c r="A4873" s="908"/>
      <c r="B4873" s="1061" t="s">
        <v>234</v>
      </c>
      <c r="C4873" s="1061" t="s">
        <v>235</v>
      </c>
      <c r="D4873" s="1061" t="s">
        <v>4936</v>
      </c>
      <c r="E4873" s="1061" t="s">
        <v>6184</v>
      </c>
      <c r="F4873" s="1061" t="s">
        <v>4938</v>
      </c>
      <c r="G4873" s="1061" t="s">
        <v>1739</v>
      </c>
      <c r="H4873" s="1061" t="s">
        <v>129</v>
      </c>
      <c r="I4873" s="1061" t="s">
        <v>21</v>
      </c>
      <c r="J4873" s="1061" t="s">
        <v>7975</v>
      </c>
      <c r="K4873" s="1061" t="s">
        <v>14849</v>
      </c>
      <c r="L4873" s="1061">
        <v>18.600000000000001</v>
      </c>
      <c r="M4873" s="1061">
        <v>18.600000000000001</v>
      </c>
      <c r="N4873" s="1061">
        <v>18.600000000000001</v>
      </c>
      <c r="O4873" s="1061">
        <v>18.600000000000001</v>
      </c>
      <c r="P4873" s="1061">
        <v>18.600000000000001</v>
      </c>
      <c r="Q4873" s="1061">
        <v>18.600000000000001</v>
      </c>
      <c r="R4873" s="1061">
        <v>18.600000000000001</v>
      </c>
      <c r="S4873" s="1061">
        <v>18.600000000000001</v>
      </c>
      <c r="T4873" s="1061">
        <v>18.600000000000001</v>
      </c>
      <c r="U4873" s="1061">
        <v>18.600000000000001</v>
      </c>
      <c r="V4873" s="1061">
        <v>18.600000000000001</v>
      </c>
      <c r="W4873" s="1061">
        <v>18.600000000000001</v>
      </c>
    </row>
    <row r="4874" spans="1:23">
      <c r="A4874" s="908"/>
      <c r="B4874" s="1061" t="s">
        <v>234</v>
      </c>
      <c r="C4874" s="1061" t="s">
        <v>235</v>
      </c>
      <c r="D4874" s="1061" t="s">
        <v>4936</v>
      </c>
      <c r="E4874" s="1061" t="s">
        <v>6729</v>
      </c>
      <c r="F4874" s="1061" t="s">
        <v>4939</v>
      </c>
      <c r="G4874" s="1061" t="s">
        <v>1739</v>
      </c>
      <c r="H4874" s="1061" t="s">
        <v>129</v>
      </c>
      <c r="I4874" s="1061" t="s">
        <v>21</v>
      </c>
      <c r="J4874" s="1061" t="s">
        <v>7975</v>
      </c>
      <c r="K4874" s="1061" t="s">
        <v>14849</v>
      </c>
      <c r="L4874" s="1061">
        <v>20.52</v>
      </c>
      <c r="M4874" s="1061">
        <v>20.52</v>
      </c>
      <c r="N4874" s="1061">
        <v>20.52</v>
      </c>
      <c r="O4874" s="1061">
        <v>20.52</v>
      </c>
      <c r="P4874" s="1061">
        <v>20.52</v>
      </c>
      <c r="Q4874" s="1061">
        <v>20.52</v>
      </c>
      <c r="R4874" s="1061">
        <v>20.52</v>
      </c>
      <c r="S4874" s="1061">
        <v>20.52</v>
      </c>
      <c r="T4874" s="1061">
        <v>20.52</v>
      </c>
      <c r="U4874" s="1061">
        <v>20.52</v>
      </c>
      <c r="V4874" s="1061">
        <v>20.52</v>
      </c>
      <c r="W4874" s="1061">
        <v>20.52</v>
      </c>
    </row>
    <row r="4875" spans="1:23">
      <c r="A4875" s="908"/>
      <c r="B4875" s="1061" t="s">
        <v>234</v>
      </c>
      <c r="C4875" s="1061" t="s">
        <v>235</v>
      </c>
      <c r="D4875" s="1061" t="s">
        <v>4936</v>
      </c>
      <c r="E4875" s="1061" t="s">
        <v>6730</v>
      </c>
      <c r="F4875" s="1061" t="s">
        <v>4937</v>
      </c>
      <c r="G4875" s="1061" t="s">
        <v>1739</v>
      </c>
      <c r="H4875" s="1061" t="s">
        <v>129</v>
      </c>
      <c r="I4875" s="1061" t="s">
        <v>21</v>
      </c>
      <c r="J4875" s="1061" t="s">
        <v>7975</v>
      </c>
      <c r="K4875" s="1061" t="s">
        <v>14849</v>
      </c>
      <c r="L4875" s="1061">
        <v>20.2</v>
      </c>
      <c r="M4875" s="1061">
        <v>20.2</v>
      </c>
      <c r="N4875" s="1061">
        <v>20.2</v>
      </c>
      <c r="O4875" s="1061">
        <v>20.2</v>
      </c>
      <c r="P4875" s="1061">
        <v>20.2</v>
      </c>
      <c r="Q4875" s="1061">
        <v>20.2</v>
      </c>
      <c r="R4875" s="1061">
        <v>20.2</v>
      </c>
      <c r="S4875" s="1061">
        <v>20.2</v>
      </c>
      <c r="T4875" s="1061">
        <v>20.2</v>
      </c>
      <c r="U4875" s="1061">
        <v>20.2</v>
      </c>
      <c r="V4875" s="1061">
        <v>20.2</v>
      </c>
      <c r="W4875" s="1061">
        <v>20.2</v>
      </c>
    </row>
    <row r="4876" spans="1:23">
      <c r="A4876" s="908"/>
      <c r="B4876" s="1061" t="s">
        <v>234</v>
      </c>
      <c r="C4876" s="1061" t="s">
        <v>235</v>
      </c>
      <c r="D4876" s="1061" t="s">
        <v>4936</v>
      </c>
      <c r="E4876" s="1061" t="s">
        <v>6731</v>
      </c>
      <c r="F4876" s="1061" t="s">
        <v>4938</v>
      </c>
      <c r="G4876" s="1061" t="s">
        <v>1739</v>
      </c>
      <c r="H4876" s="1061" t="s">
        <v>129</v>
      </c>
      <c r="I4876" s="1061" t="s">
        <v>21</v>
      </c>
      <c r="J4876" s="1061" t="s">
        <v>7975</v>
      </c>
      <c r="K4876" s="1061" t="s">
        <v>14849</v>
      </c>
      <c r="L4876" s="1061">
        <v>17.66</v>
      </c>
      <c r="M4876" s="1061">
        <v>17.66</v>
      </c>
      <c r="N4876" s="1061">
        <v>17.66</v>
      </c>
      <c r="O4876" s="1061">
        <v>17.66</v>
      </c>
      <c r="P4876" s="1061">
        <v>17.66</v>
      </c>
      <c r="Q4876" s="1061">
        <v>17.66</v>
      </c>
      <c r="R4876" s="1061">
        <v>17.66</v>
      </c>
      <c r="S4876" s="1061">
        <v>17.66</v>
      </c>
      <c r="T4876" s="1061">
        <v>17.66</v>
      </c>
      <c r="U4876" s="1061">
        <v>17.66</v>
      </c>
      <c r="V4876" s="1061">
        <v>17.66</v>
      </c>
      <c r="W4876" s="1061">
        <v>17.66</v>
      </c>
    </row>
    <row r="4877" spans="1:23">
      <c r="A4877" s="908"/>
      <c r="B4877" s="1061" t="s">
        <v>234</v>
      </c>
      <c r="C4877" s="1061" t="s">
        <v>235</v>
      </c>
      <c r="D4877" s="1061" t="s">
        <v>4936</v>
      </c>
      <c r="E4877" s="1061" t="s">
        <v>6837</v>
      </c>
      <c r="F4877" s="1061" t="s">
        <v>4939</v>
      </c>
      <c r="G4877" s="1061" t="s">
        <v>1739</v>
      </c>
      <c r="H4877" s="1061" t="s">
        <v>129</v>
      </c>
      <c r="I4877" s="1061" t="s">
        <v>21</v>
      </c>
      <c r="J4877" s="1061" t="s">
        <v>7975</v>
      </c>
      <c r="K4877" s="1061" t="s">
        <v>14849</v>
      </c>
      <c r="L4877" s="1061">
        <v>67.75</v>
      </c>
      <c r="M4877" s="1061">
        <v>67.75</v>
      </c>
      <c r="N4877" s="1061">
        <v>67.75</v>
      </c>
      <c r="O4877" s="1061">
        <v>67.75</v>
      </c>
      <c r="P4877" s="1061">
        <v>67.75</v>
      </c>
      <c r="Q4877" s="1061">
        <v>67.75</v>
      </c>
      <c r="R4877" s="1061">
        <v>67.75</v>
      </c>
      <c r="S4877" s="1061">
        <v>67.75</v>
      </c>
      <c r="T4877" s="1061">
        <v>67.75</v>
      </c>
      <c r="U4877" s="1061">
        <v>67.75</v>
      </c>
      <c r="V4877" s="1061">
        <v>67.75</v>
      </c>
      <c r="W4877" s="1061">
        <v>67.75</v>
      </c>
    </row>
    <row r="4878" spans="1:23">
      <c r="A4878" s="908"/>
      <c r="B4878" s="1061" t="s">
        <v>234</v>
      </c>
      <c r="C4878" s="1061" t="s">
        <v>235</v>
      </c>
      <c r="D4878" s="1061" t="s">
        <v>4936</v>
      </c>
      <c r="E4878" s="1061" t="s">
        <v>14279</v>
      </c>
      <c r="F4878" s="1061" t="s">
        <v>6099</v>
      </c>
      <c r="G4878" s="1061" t="s">
        <v>1739</v>
      </c>
      <c r="H4878" s="1061" t="s">
        <v>129</v>
      </c>
      <c r="I4878" s="1061" t="s">
        <v>21</v>
      </c>
      <c r="J4878" s="1061" t="s">
        <v>7975</v>
      </c>
      <c r="K4878" s="1061" t="s">
        <v>14849</v>
      </c>
      <c r="L4878" s="1061">
        <v>65.989999999999995</v>
      </c>
      <c r="M4878" s="1061">
        <v>65.989999999999995</v>
      </c>
      <c r="N4878" s="1061">
        <v>65.989999999999995</v>
      </c>
      <c r="O4878" s="1061">
        <v>65.989999999999995</v>
      </c>
      <c r="P4878" s="1061">
        <v>65.989999999999995</v>
      </c>
      <c r="Q4878" s="1061">
        <v>65.989999999999995</v>
      </c>
      <c r="R4878" s="1061">
        <v>65.989999999999995</v>
      </c>
      <c r="S4878" s="1061">
        <v>65.989999999999995</v>
      </c>
      <c r="T4878" s="1061">
        <v>65.989999999999995</v>
      </c>
      <c r="U4878" s="1061">
        <v>65.989999999999995</v>
      </c>
      <c r="V4878" s="1061">
        <v>65.989999999999995</v>
      </c>
      <c r="W4878" s="1061">
        <v>65.989999999999995</v>
      </c>
    </row>
    <row r="4879" spans="1:23">
      <c r="A4879" s="908"/>
      <c r="B4879" s="1061" t="s">
        <v>234</v>
      </c>
      <c r="C4879" s="1061" t="s">
        <v>235</v>
      </c>
      <c r="D4879" s="1061" t="s">
        <v>4936</v>
      </c>
      <c r="E4879" s="1061" t="s">
        <v>14280</v>
      </c>
      <c r="F4879" s="1061" t="s">
        <v>4937</v>
      </c>
      <c r="G4879" s="1061" t="s">
        <v>1739</v>
      </c>
      <c r="H4879" s="1061" t="s">
        <v>129</v>
      </c>
      <c r="I4879" s="1061" t="s">
        <v>21</v>
      </c>
      <c r="J4879" s="1061" t="s">
        <v>7975</v>
      </c>
      <c r="K4879" s="1061" t="s">
        <v>14849</v>
      </c>
      <c r="L4879" s="1061">
        <v>92.22</v>
      </c>
      <c r="M4879" s="1061">
        <v>92.22</v>
      </c>
      <c r="N4879" s="1061">
        <v>92.22</v>
      </c>
      <c r="O4879" s="1061">
        <v>92.22</v>
      </c>
      <c r="P4879" s="1061">
        <v>92.22</v>
      </c>
      <c r="Q4879" s="1061">
        <v>92.22</v>
      </c>
      <c r="R4879" s="1061">
        <v>92.22</v>
      </c>
      <c r="S4879" s="1061">
        <v>92.22</v>
      </c>
      <c r="T4879" s="1061">
        <v>92.22</v>
      </c>
      <c r="U4879" s="1061">
        <v>92.22</v>
      </c>
      <c r="V4879" s="1061">
        <v>92.22</v>
      </c>
      <c r="W4879" s="1061">
        <v>92.22</v>
      </c>
    </row>
    <row r="4880" spans="1:23">
      <c r="A4880" s="908"/>
      <c r="B4880" s="1061" t="s">
        <v>234</v>
      </c>
      <c r="C4880" s="1061" t="s">
        <v>235</v>
      </c>
      <c r="D4880" s="1061" t="s">
        <v>4936</v>
      </c>
      <c r="E4880" s="1061" t="s">
        <v>6838</v>
      </c>
      <c r="F4880" s="1061" t="s">
        <v>4938</v>
      </c>
      <c r="G4880" s="1061" t="s">
        <v>1739</v>
      </c>
      <c r="H4880" s="1061" t="s">
        <v>129</v>
      </c>
      <c r="I4880" s="1061" t="s">
        <v>21</v>
      </c>
      <c r="J4880" s="1061" t="s">
        <v>7975</v>
      </c>
      <c r="K4880" s="1061" t="s">
        <v>14849</v>
      </c>
      <c r="L4880" s="1061">
        <v>83.64</v>
      </c>
      <c r="M4880" s="1061">
        <v>83.64</v>
      </c>
      <c r="N4880" s="1061">
        <v>83.64</v>
      </c>
      <c r="O4880" s="1061">
        <v>83.64</v>
      </c>
      <c r="P4880" s="1061">
        <v>83.64</v>
      </c>
      <c r="Q4880" s="1061">
        <v>83.64</v>
      </c>
      <c r="R4880" s="1061">
        <v>83.64</v>
      </c>
      <c r="S4880" s="1061">
        <v>83.64</v>
      </c>
      <c r="T4880" s="1061">
        <v>83.64</v>
      </c>
      <c r="U4880" s="1061">
        <v>83.64</v>
      </c>
      <c r="V4880" s="1061">
        <v>83.64</v>
      </c>
      <c r="W4880" s="1061">
        <v>83.64</v>
      </c>
    </row>
    <row r="4881" spans="1:23">
      <c r="A4881" s="908"/>
      <c r="B4881" s="1061" t="s">
        <v>234</v>
      </c>
      <c r="C4881" s="1061" t="s">
        <v>235</v>
      </c>
      <c r="D4881" s="1061" t="s">
        <v>4936</v>
      </c>
      <c r="E4881" s="1061" t="s">
        <v>6765</v>
      </c>
      <c r="F4881" s="1061" t="s">
        <v>4939</v>
      </c>
      <c r="G4881" s="1061" t="s">
        <v>1739</v>
      </c>
      <c r="H4881" s="1061" t="s">
        <v>129</v>
      </c>
      <c r="I4881" s="1061" t="s">
        <v>21</v>
      </c>
      <c r="J4881" s="1061" t="s">
        <v>7975</v>
      </c>
      <c r="K4881" s="1061" t="s">
        <v>14849</v>
      </c>
      <c r="L4881" s="1061">
        <v>19.510000000000002</v>
      </c>
      <c r="M4881" s="1061">
        <v>19.510000000000002</v>
      </c>
      <c r="N4881" s="1061">
        <v>19.510000000000002</v>
      </c>
      <c r="O4881" s="1061">
        <v>19.510000000000002</v>
      </c>
      <c r="P4881" s="1061">
        <v>19.510000000000002</v>
      </c>
      <c r="Q4881" s="1061">
        <v>19.510000000000002</v>
      </c>
      <c r="R4881" s="1061">
        <v>19.510000000000002</v>
      </c>
      <c r="S4881" s="1061">
        <v>19.510000000000002</v>
      </c>
      <c r="T4881" s="1061">
        <v>19.510000000000002</v>
      </c>
      <c r="U4881" s="1061">
        <v>19.510000000000002</v>
      </c>
      <c r="V4881" s="1061">
        <v>19.510000000000002</v>
      </c>
      <c r="W4881" s="1061">
        <v>19.510000000000002</v>
      </c>
    </row>
    <row r="4882" spans="1:23">
      <c r="A4882" s="908"/>
      <c r="B4882" s="1061" t="s">
        <v>234</v>
      </c>
      <c r="C4882" s="1061" t="s">
        <v>235</v>
      </c>
      <c r="D4882" s="1061" t="s">
        <v>4936</v>
      </c>
      <c r="E4882" s="1061" t="s">
        <v>13691</v>
      </c>
      <c r="F4882" s="1061" t="s">
        <v>6394</v>
      </c>
      <c r="G4882" s="1061" t="s">
        <v>1739</v>
      </c>
      <c r="H4882" s="1061" t="s">
        <v>129</v>
      </c>
      <c r="I4882" s="1061" t="s">
        <v>21</v>
      </c>
      <c r="J4882" s="1061" t="s">
        <v>7975</v>
      </c>
      <c r="K4882" s="1061" t="s">
        <v>14849</v>
      </c>
      <c r="L4882" s="1061">
        <v>17.260000000000002</v>
      </c>
      <c r="M4882" s="1061">
        <v>17.260000000000002</v>
      </c>
      <c r="N4882" s="1061">
        <v>17.260000000000002</v>
      </c>
      <c r="O4882" s="1061">
        <v>17.260000000000002</v>
      </c>
      <c r="P4882" s="1061">
        <v>17.260000000000002</v>
      </c>
      <c r="Q4882" s="1061">
        <v>17.260000000000002</v>
      </c>
      <c r="R4882" s="1061">
        <v>17.260000000000002</v>
      </c>
      <c r="S4882" s="1061">
        <v>17.260000000000002</v>
      </c>
      <c r="T4882" s="1061">
        <v>17.260000000000002</v>
      </c>
      <c r="U4882" s="1061">
        <v>17.260000000000002</v>
      </c>
      <c r="V4882" s="1061">
        <v>17.260000000000002</v>
      </c>
      <c r="W4882" s="1061">
        <v>17.260000000000002</v>
      </c>
    </row>
    <row r="4883" spans="1:23">
      <c r="A4883" s="908"/>
      <c r="B4883" s="1061" t="s">
        <v>234</v>
      </c>
      <c r="C4883" s="1061" t="s">
        <v>235</v>
      </c>
      <c r="D4883" s="1061" t="s">
        <v>4936</v>
      </c>
      <c r="E4883" s="1061" t="s">
        <v>6766</v>
      </c>
      <c r="F4883" s="1061" t="s">
        <v>4938</v>
      </c>
      <c r="G4883" s="1061" t="s">
        <v>1739</v>
      </c>
      <c r="H4883" s="1061" t="s">
        <v>129</v>
      </c>
      <c r="I4883" s="1061" t="s">
        <v>21</v>
      </c>
      <c r="J4883" s="1061" t="s">
        <v>7975</v>
      </c>
      <c r="K4883" s="1061" t="s">
        <v>14849</v>
      </c>
      <c r="L4883" s="1061">
        <v>18.02</v>
      </c>
      <c r="M4883" s="1061">
        <v>18.02</v>
      </c>
      <c r="N4883" s="1061">
        <v>18.02</v>
      </c>
      <c r="O4883" s="1061">
        <v>18.02</v>
      </c>
      <c r="P4883" s="1061">
        <v>18.02</v>
      </c>
      <c r="Q4883" s="1061">
        <v>18.02</v>
      </c>
      <c r="R4883" s="1061">
        <v>18.02</v>
      </c>
      <c r="S4883" s="1061">
        <v>18.02</v>
      </c>
      <c r="T4883" s="1061">
        <v>18.02</v>
      </c>
      <c r="U4883" s="1061">
        <v>18.02</v>
      </c>
      <c r="V4883" s="1061">
        <v>18.02</v>
      </c>
      <c r="W4883" s="1061">
        <v>18.02</v>
      </c>
    </row>
    <row r="4884" spans="1:23">
      <c r="A4884" s="908"/>
      <c r="B4884" s="1061" t="s">
        <v>234</v>
      </c>
      <c r="C4884" s="1061" t="s">
        <v>235</v>
      </c>
      <c r="D4884" s="1061" t="s">
        <v>4936</v>
      </c>
      <c r="E4884" s="1061" t="s">
        <v>14492</v>
      </c>
      <c r="F4884" s="1061" t="s">
        <v>4937</v>
      </c>
      <c r="G4884" s="1061" t="s">
        <v>1739</v>
      </c>
      <c r="H4884" s="1061" t="s">
        <v>129</v>
      </c>
      <c r="I4884" s="1061" t="s">
        <v>21</v>
      </c>
      <c r="J4884" s="1061" t="s">
        <v>7975</v>
      </c>
      <c r="K4884" s="1061" t="s">
        <v>14849</v>
      </c>
      <c r="L4884" s="1061">
        <v>27.6</v>
      </c>
      <c r="M4884" s="1061">
        <v>27.6</v>
      </c>
      <c r="N4884" s="1061">
        <v>27.6</v>
      </c>
      <c r="O4884" s="1061">
        <v>27.6</v>
      </c>
      <c r="P4884" s="1061">
        <v>27.6</v>
      </c>
      <c r="Q4884" s="1061">
        <v>27.6</v>
      </c>
      <c r="R4884" s="1061">
        <v>27.6</v>
      </c>
      <c r="S4884" s="1061">
        <v>27.6</v>
      </c>
      <c r="T4884" s="1061">
        <v>27.6</v>
      </c>
      <c r="U4884" s="1061">
        <v>27.6</v>
      </c>
      <c r="V4884" s="1061">
        <v>27.6</v>
      </c>
      <c r="W4884" s="1061">
        <v>27.6</v>
      </c>
    </row>
    <row r="4885" spans="1:23">
      <c r="A4885" s="908"/>
      <c r="B4885" s="1061" t="s">
        <v>234</v>
      </c>
      <c r="C4885" s="1061" t="s">
        <v>235</v>
      </c>
      <c r="D4885" s="1061" t="s">
        <v>4936</v>
      </c>
      <c r="E4885" s="1061" t="s">
        <v>14493</v>
      </c>
      <c r="F4885" s="1061" t="s">
        <v>4938</v>
      </c>
      <c r="G4885" s="1061" t="s">
        <v>1739</v>
      </c>
      <c r="H4885" s="1061" t="s">
        <v>129</v>
      </c>
      <c r="I4885" s="1061" t="s">
        <v>21</v>
      </c>
      <c r="J4885" s="1061" t="s">
        <v>7975</v>
      </c>
      <c r="K4885" s="1061" t="s">
        <v>14849</v>
      </c>
      <c r="L4885" s="1061">
        <v>23.72</v>
      </c>
      <c r="M4885" s="1061">
        <v>23.72</v>
      </c>
      <c r="N4885" s="1061">
        <v>23.72</v>
      </c>
      <c r="O4885" s="1061">
        <v>23.72</v>
      </c>
      <c r="P4885" s="1061">
        <v>23.72</v>
      </c>
      <c r="Q4885" s="1061">
        <v>23.72</v>
      </c>
      <c r="R4885" s="1061">
        <v>23.72</v>
      </c>
      <c r="S4885" s="1061">
        <v>23.72</v>
      </c>
      <c r="T4885" s="1061">
        <v>23.72</v>
      </c>
      <c r="U4885" s="1061">
        <v>23.72</v>
      </c>
      <c r="V4885" s="1061">
        <v>23.72</v>
      </c>
      <c r="W4885" s="1061">
        <v>23.72</v>
      </c>
    </row>
    <row r="4886" spans="1:23">
      <c r="A4886" s="908"/>
      <c r="B4886" s="1061" t="s">
        <v>234</v>
      </c>
      <c r="C4886" s="1061" t="s">
        <v>235</v>
      </c>
      <c r="D4886" s="1061" t="s">
        <v>4936</v>
      </c>
      <c r="E4886" s="1061" t="s">
        <v>14494</v>
      </c>
      <c r="F4886" s="1061" t="s">
        <v>4939</v>
      </c>
      <c r="G4886" s="1061" t="s">
        <v>1739</v>
      </c>
      <c r="H4886" s="1061" t="s">
        <v>129</v>
      </c>
      <c r="I4886" s="1061" t="s">
        <v>21</v>
      </c>
      <c r="J4886" s="1061" t="s">
        <v>7975</v>
      </c>
      <c r="K4886" s="1061" t="s">
        <v>14849</v>
      </c>
      <c r="L4886" s="1061">
        <v>24.76</v>
      </c>
      <c r="M4886" s="1061">
        <v>24.76</v>
      </c>
      <c r="N4886" s="1061">
        <v>24.76</v>
      </c>
      <c r="O4886" s="1061">
        <v>24.76</v>
      </c>
      <c r="P4886" s="1061">
        <v>24.76</v>
      </c>
      <c r="Q4886" s="1061">
        <v>24.76</v>
      </c>
      <c r="R4886" s="1061">
        <v>24.76</v>
      </c>
      <c r="S4886" s="1061">
        <v>24.76</v>
      </c>
      <c r="T4886" s="1061">
        <v>24.76</v>
      </c>
      <c r="U4886" s="1061">
        <v>24.76</v>
      </c>
      <c r="V4886" s="1061">
        <v>24.76</v>
      </c>
      <c r="W4886" s="1061">
        <v>24.76</v>
      </c>
    </row>
    <row r="4887" spans="1:23">
      <c r="A4887" s="908"/>
      <c r="B4887" s="1061" t="s">
        <v>234</v>
      </c>
      <c r="C4887" s="1061" t="s">
        <v>235</v>
      </c>
      <c r="D4887" s="1061" t="s">
        <v>4936</v>
      </c>
      <c r="E4887" s="1061" t="s">
        <v>6732</v>
      </c>
      <c r="F4887" s="1061" t="s">
        <v>4938</v>
      </c>
      <c r="G4887" s="1061" t="s">
        <v>1739</v>
      </c>
      <c r="H4887" s="1061" t="s">
        <v>129</v>
      </c>
      <c r="I4887" s="1061" t="s">
        <v>21</v>
      </c>
      <c r="J4887" s="1061" t="s">
        <v>7975</v>
      </c>
      <c r="K4887" s="1061" t="s">
        <v>14849</v>
      </c>
      <c r="L4887" s="1061">
        <v>25.85</v>
      </c>
      <c r="M4887" s="1061">
        <v>25.85</v>
      </c>
      <c r="N4887" s="1061">
        <v>25.85</v>
      </c>
      <c r="O4887" s="1061">
        <v>25.85</v>
      </c>
      <c r="P4887" s="1061">
        <v>25.85</v>
      </c>
      <c r="Q4887" s="1061">
        <v>25.85</v>
      </c>
      <c r="R4887" s="1061">
        <v>25.85</v>
      </c>
      <c r="S4887" s="1061">
        <v>25.85</v>
      </c>
      <c r="T4887" s="1061">
        <v>25.85</v>
      </c>
      <c r="U4887" s="1061">
        <v>25.85</v>
      </c>
      <c r="V4887" s="1061">
        <v>25.85</v>
      </c>
      <c r="W4887" s="1061">
        <v>25.85</v>
      </c>
    </row>
    <row r="4888" spans="1:23">
      <c r="A4888" s="908"/>
      <c r="B4888" s="1061" t="s">
        <v>234</v>
      </c>
      <c r="C4888" s="1061" t="s">
        <v>235</v>
      </c>
      <c r="D4888" s="1061" t="s">
        <v>4936</v>
      </c>
      <c r="E4888" s="1061" t="s">
        <v>6733</v>
      </c>
      <c r="F4888" s="1061" t="s">
        <v>4939</v>
      </c>
      <c r="G4888" s="1061" t="s">
        <v>1739</v>
      </c>
      <c r="H4888" s="1061" t="s">
        <v>129</v>
      </c>
      <c r="I4888" s="1061" t="s">
        <v>21</v>
      </c>
      <c r="J4888" s="1061" t="s">
        <v>7975</v>
      </c>
      <c r="K4888" s="1061" t="s">
        <v>14849</v>
      </c>
      <c r="L4888" s="1061">
        <v>35.5</v>
      </c>
      <c r="M4888" s="1061">
        <v>35.5</v>
      </c>
      <c r="N4888" s="1061">
        <v>35.5</v>
      </c>
      <c r="O4888" s="1061">
        <v>35.5</v>
      </c>
      <c r="P4888" s="1061">
        <v>35.5</v>
      </c>
      <c r="Q4888" s="1061">
        <v>35.5</v>
      </c>
      <c r="R4888" s="1061">
        <v>35.5</v>
      </c>
      <c r="S4888" s="1061">
        <v>35.5</v>
      </c>
      <c r="T4888" s="1061">
        <v>35.5</v>
      </c>
      <c r="U4888" s="1061">
        <v>35.5</v>
      </c>
      <c r="V4888" s="1061">
        <v>35.5</v>
      </c>
      <c r="W4888" s="1061">
        <v>35.5</v>
      </c>
    </row>
    <row r="4889" spans="1:23">
      <c r="A4889" s="908"/>
      <c r="B4889" s="1061" t="s">
        <v>234</v>
      </c>
      <c r="C4889" s="1061" t="s">
        <v>235</v>
      </c>
      <c r="D4889" s="1061" t="s">
        <v>4936</v>
      </c>
      <c r="E4889" s="1061" t="s">
        <v>14495</v>
      </c>
      <c r="F4889" s="1061" t="s">
        <v>4939</v>
      </c>
      <c r="G4889" s="1061" t="s">
        <v>1739</v>
      </c>
      <c r="H4889" s="1061" t="s">
        <v>129</v>
      </c>
      <c r="I4889" s="1061" t="s">
        <v>21</v>
      </c>
      <c r="J4889" s="1061" t="s">
        <v>7975</v>
      </c>
      <c r="K4889" s="1061" t="s">
        <v>14849</v>
      </c>
      <c r="L4889" s="1061">
        <v>31.26</v>
      </c>
      <c r="M4889" s="1061">
        <v>31.26</v>
      </c>
      <c r="N4889" s="1061">
        <v>31.26</v>
      </c>
      <c r="O4889" s="1061">
        <v>31.26</v>
      </c>
      <c r="P4889" s="1061">
        <v>31.26</v>
      </c>
      <c r="Q4889" s="1061">
        <v>31.26</v>
      </c>
      <c r="R4889" s="1061">
        <v>31.26</v>
      </c>
      <c r="S4889" s="1061">
        <v>31.26</v>
      </c>
      <c r="T4889" s="1061">
        <v>31.26</v>
      </c>
      <c r="U4889" s="1061">
        <v>31.26</v>
      </c>
      <c r="V4889" s="1061">
        <v>31.26</v>
      </c>
      <c r="W4889" s="1061">
        <v>31.26</v>
      </c>
    </row>
    <row r="4890" spans="1:23">
      <c r="A4890" s="908"/>
      <c r="B4890" s="1061" t="s">
        <v>234</v>
      </c>
      <c r="C4890" s="1061" t="s">
        <v>235</v>
      </c>
      <c r="D4890" s="1061" t="s">
        <v>4936</v>
      </c>
      <c r="E4890" s="1061" t="s">
        <v>6734</v>
      </c>
      <c r="F4890" s="1061" t="s">
        <v>4937</v>
      </c>
      <c r="G4890" s="1061" t="s">
        <v>1739</v>
      </c>
      <c r="H4890" s="1061" t="s">
        <v>129</v>
      </c>
      <c r="I4890" s="1061" t="s">
        <v>21</v>
      </c>
      <c r="J4890" s="1061" t="s">
        <v>7975</v>
      </c>
      <c r="K4890" s="1061" t="s">
        <v>14849</v>
      </c>
      <c r="L4890" s="1061">
        <v>24.21</v>
      </c>
      <c r="M4890" s="1061">
        <v>24.21</v>
      </c>
      <c r="N4890" s="1061">
        <v>24.21</v>
      </c>
      <c r="O4890" s="1061">
        <v>24.21</v>
      </c>
      <c r="P4890" s="1061">
        <v>24.21</v>
      </c>
      <c r="Q4890" s="1061">
        <v>24.21</v>
      </c>
      <c r="R4890" s="1061">
        <v>24.21</v>
      </c>
      <c r="S4890" s="1061">
        <v>24.21</v>
      </c>
      <c r="T4890" s="1061">
        <v>24.21</v>
      </c>
      <c r="U4890" s="1061">
        <v>24.21</v>
      </c>
      <c r="V4890" s="1061">
        <v>24.21</v>
      </c>
      <c r="W4890" s="1061">
        <v>24.21</v>
      </c>
    </row>
    <row r="4891" spans="1:23">
      <c r="A4891" s="908"/>
      <c r="B4891" s="1061" t="s">
        <v>234</v>
      </c>
      <c r="C4891" s="1061" t="s">
        <v>235</v>
      </c>
      <c r="D4891" s="1061" t="s">
        <v>4936</v>
      </c>
      <c r="E4891" s="1061" t="s">
        <v>14281</v>
      </c>
      <c r="F4891" s="1061" t="s">
        <v>4938</v>
      </c>
      <c r="G4891" s="1061" t="s">
        <v>1739</v>
      </c>
      <c r="H4891" s="1061" t="s">
        <v>129</v>
      </c>
      <c r="I4891" s="1061" t="s">
        <v>21</v>
      </c>
      <c r="J4891" s="1061" t="s">
        <v>7975</v>
      </c>
      <c r="K4891" s="1061" t="s">
        <v>14849</v>
      </c>
      <c r="L4891" s="1061">
        <v>27.15</v>
      </c>
      <c r="M4891" s="1061">
        <v>27.15</v>
      </c>
      <c r="N4891" s="1061">
        <v>27.15</v>
      </c>
      <c r="O4891" s="1061">
        <v>27.15</v>
      </c>
      <c r="P4891" s="1061">
        <v>27.15</v>
      </c>
      <c r="Q4891" s="1061">
        <v>27.15</v>
      </c>
      <c r="R4891" s="1061">
        <v>27.15</v>
      </c>
      <c r="S4891" s="1061">
        <v>27.15</v>
      </c>
      <c r="T4891" s="1061">
        <v>27.15</v>
      </c>
      <c r="U4891" s="1061">
        <v>27.15</v>
      </c>
      <c r="V4891" s="1061">
        <v>27.15</v>
      </c>
      <c r="W4891" s="1061">
        <v>27.15</v>
      </c>
    </row>
    <row r="4892" spans="1:23">
      <c r="A4892" s="908"/>
      <c r="B4892" s="1061" t="s">
        <v>234</v>
      </c>
      <c r="C4892" s="1061" t="s">
        <v>235</v>
      </c>
      <c r="D4892" s="1061" t="s">
        <v>4936</v>
      </c>
      <c r="E4892" s="1061" t="s">
        <v>14411</v>
      </c>
      <c r="F4892" s="1061" t="s">
        <v>4937</v>
      </c>
      <c r="G4892" s="1061" t="s">
        <v>1739</v>
      </c>
      <c r="H4892" s="1061" t="s">
        <v>129</v>
      </c>
      <c r="I4892" s="1061" t="s">
        <v>21</v>
      </c>
      <c r="J4892" s="1061" t="s">
        <v>7975</v>
      </c>
      <c r="K4892" s="1061" t="s">
        <v>14849</v>
      </c>
      <c r="L4892" s="1061">
        <v>27.6</v>
      </c>
      <c r="M4892" s="1061">
        <v>27.6</v>
      </c>
      <c r="N4892" s="1061">
        <v>27.6</v>
      </c>
      <c r="O4892" s="1061">
        <v>27.6</v>
      </c>
      <c r="P4892" s="1061">
        <v>27.6</v>
      </c>
      <c r="Q4892" s="1061">
        <v>27.6</v>
      </c>
      <c r="R4892" s="1061">
        <v>27.6</v>
      </c>
      <c r="S4892" s="1061">
        <v>27.6</v>
      </c>
      <c r="T4892" s="1061">
        <v>27.6</v>
      </c>
      <c r="U4892" s="1061">
        <v>27.6</v>
      </c>
      <c r="V4892" s="1061">
        <v>27.6</v>
      </c>
      <c r="W4892" s="1061">
        <v>27.6</v>
      </c>
    </row>
    <row r="4893" spans="1:23">
      <c r="A4893" s="908"/>
      <c r="B4893" s="1061" t="s">
        <v>234</v>
      </c>
      <c r="C4893" s="1061" t="s">
        <v>235</v>
      </c>
      <c r="D4893" s="1061" t="s">
        <v>4936</v>
      </c>
      <c r="E4893" s="1061" t="s">
        <v>14496</v>
      </c>
      <c r="F4893" s="1061" t="s">
        <v>4938</v>
      </c>
      <c r="G4893" s="1061" t="s">
        <v>1739</v>
      </c>
      <c r="H4893" s="1061" t="s">
        <v>129</v>
      </c>
      <c r="I4893" s="1061" t="s">
        <v>21</v>
      </c>
      <c r="J4893" s="1061" t="s">
        <v>7975</v>
      </c>
      <c r="K4893" s="1061" t="s">
        <v>14849</v>
      </c>
      <c r="L4893" s="1061">
        <v>23.72</v>
      </c>
      <c r="M4893" s="1061">
        <v>23.72</v>
      </c>
      <c r="N4893" s="1061">
        <v>23.72</v>
      </c>
      <c r="O4893" s="1061">
        <v>23.72</v>
      </c>
      <c r="P4893" s="1061">
        <v>23.72</v>
      </c>
      <c r="Q4893" s="1061">
        <v>23.72</v>
      </c>
      <c r="R4893" s="1061">
        <v>23.72</v>
      </c>
      <c r="S4893" s="1061">
        <v>23.72</v>
      </c>
      <c r="T4893" s="1061">
        <v>23.72</v>
      </c>
      <c r="U4893" s="1061">
        <v>23.72</v>
      </c>
      <c r="V4893" s="1061">
        <v>23.72</v>
      </c>
      <c r="W4893" s="1061">
        <v>23.72</v>
      </c>
    </row>
    <row r="4894" spans="1:23">
      <c r="A4894" s="908"/>
      <c r="B4894" s="1061" t="s">
        <v>234</v>
      </c>
      <c r="C4894" s="1061" t="s">
        <v>235</v>
      </c>
      <c r="D4894" s="1061" t="s">
        <v>4936</v>
      </c>
      <c r="E4894" s="1061" t="s">
        <v>14412</v>
      </c>
      <c r="F4894" s="1061" t="s">
        <v>4939</v>
      </c>
      <c r="G4894" s="1061" t="s">
        <v>1739</v>
      </c>
      <c r="H4894" s="1061" t="s">
        <v>129</v>
      </c>
      <c r="I4894" s="1061" t="s">
        <v>21</v>
      </c>
      <c r="J4894" s="1061" t="s">
        <v>7975</v>
      </c>
      <c r="K4894" s="1061" t="s">
        <v>14849</v>
      </c>
      <c r="L4894" s="1061">
        <v>24.76</v>
      </c>
      <c r="M4894" s="1061">
        <v>24.76</v>
      </c>
      <c r="N4894" s="1061">
        <v>24.76</v>
      </c>
      <c r="O4894" s="1061">
        <v>24.76</v>
      </c>
      <c r="P4894" s="1061">
        <v>24.76</v>
      </c>
      <c r="Q4894" s="1061">
        <v>24.76</v>
      </c>
      <c r="R4894" s="1061">
        <v>24.76</v>
      </c>
      <c r="S4894" s="1061">
        <v>24.76</v>
      </c>
      <c r="T4894" s="1061">
        <v>24.76</v>
      </c>
      <c r="U4894" s="1061">
        <v>24.76</v>
      </c>
      <c r="V4894" s="1061">
        <v>24.76</v>
      </c>
      <c r="W4894" s="1061">
        <v>24.76</v>
      </c>
    </row>
    <row r="4895" spans="1:23">
      <c r="A4895" s="908"/>
      <c r="B4895" s="1061" t="s">
        <v>234</v>
      </c>
      <c r="C4895" s="1061" t="s">
        <v>235</v>
      </c>
      <c r="D4895" s="1061" t="s">
        <v>4936</v>
      </c>
      <c r="E4895" s="1061" t="s">
        <v>14497</v>
      </c>
      <c r="F4895" s="1061" t="s">
        <v>4937</v>
      </c>
      <c r="G4895" s="1061" t="s">
        <v>1739</v>
      </c>
      <c r="H4895" s="1061" t="s">
        <v>129</v>
      </c>
      <c r="I4895" s="1061" t="s">
        <v>21</v>
      </c>
      <c r="J4895" s="1061" t="s">
        <v>7975</v>
      </c>
      <c r="K4895" s="1061" t="s">
        <v>14849</v>
      </c>
      <c r="L4895" s="1061">
        <v>21.98</v>
      </c>
      <c r="M4895" s="1061">
        <v>21.98</v>
      </c>
      <c r="N4895" s="1061">
        <v>21.98</v>
      </c>
      <c r="O4895" s="1061">
        <v>21.98</v>
      </c>
      <c r="P4895" s="1061">
        <v>21.98</v>
      </c>
      <c r="Q4895" s="1061">
        <v>21.98</v>
      </c>
      <c r="R4895" s="1061">
        <v>21.98</v>
      </c>
      <c r="S4895" s="1061">
        <v>21.98</v>
      </c>
      <c r="T4895" s="1061">
        <v>21.98</v>
      </c>
      <c r="U4895" s="1061">
        <v>21.98</v>
      </c>
      <c r="V4895" s="1061">
        <v>21.98</v>
      </c>
      <c r="W4895" s="1061">
        <v>21.98</v>
      </c>
    </row>
    <row r="4896" spans="1:23">
      <c r="A4896" s="908"/>
      <c r="B4896" s="1061" t="s">
        <v>234</v>
      </c>
      <c r="C4896" s="1061" t="s">
        <v>235</v>
      </c>
      <c r="D4896" s="1061" t="s">
        <v>4936</v>
      </c>
      <c r="E4896" s="1061" t="s">
        <v>14498</v>
      </c>
      <c r="F4896" s="1061" t="s">
        <v>4938</v>
      </c>
      <c r="G4896" s="1061" t="s">
        <v>1739</v>
      </c>
      <c r="H4896" s="1061" t="s">
        <v>129</v>
      </c>
      <c r="I4896" s="1061" t="s">
        <v>21</v>
      </c>
      <c r="J4896" s="1061" t="s">
        <v>7975</v>
      </c>
      <c r="K4896" s="1061" t="s">
        <v>14849</v>
      </c>
      <c r="L4896" s="1061">
        <v>23.72</v>
      </c>
      <c r="M4896" s="1061">
        <v>23.72</v>
      </c>
      <c r="N4896" s="1061">
        <v>23.72</v>
      </c>
      <c r="O4896" s="1061">
        <v>23.72</v>
      </c>
      <c r="P4896" s="1061">
        <v>23.72</v>
      </c>
      <c r="Q4896" s="1061">
        <v>23.72</v>
      </c>
      <c r="R4896" s="1061">
        <v>23.72</v>
      </c>
      <c r="S4896" s="1061">
        <v>23.72</v>
      </c>
      <c r="T4896" s="1061">
        <v>23.72</v>
      </c>
      <c r="U4896" s="1061">
        <v>23.72</v>
      </c>
      <c r="V4896" s="1061">
        <v>23.72</v>
      </c>
      <c r="W4896" s="1061">
        <v>23.72</v>
      </c>
    </row>
    <row r="4897" spans="1:23">
      <c r="A4897" s="908"/>
      <c r="B4897" s="1061" t="s">
        <v>234</v>
      </c>
      <c r="C4897" s="1061" t="s">
        <v>235</v>
      </c>
      <c r="D4897" s="1061" t="s">
        <v>4936</v>
      </c>
      <c r="E4897" s="1061" t="s">
        <v>8797</v>
      </c>
      <c r="F4897" s="1061" t="s">
        <v>4937</v>
      </c>
      <c r="G4897" s="1061" t="s">
        <v>1739</v>
      </c>
      <c r="H4897" s="1061" t="s">
        <v>129</v>
      </c>
      <c r="I4897" s="1061" t="s">
        <v>21</v>
      </c>
      <c r="J4897" s="1061" t="s">
        <v>7975</v>
      </c>
      <c r="K4897" s="1061" t="s">
        <v>14849</v>
      </c>
      <c r="L4897" s="1061">
        <v>29.32</v>
      </c>
      <c r="M4897" s="1061">
        <v>29.32</v>
      </c>
      <c r="N4897" s="1061">
        <v>29.32</v>
      </c>
      <c r="O4897" s="1061">
        <v>29.32</v>
      </c>
      <c r="P4897" s="1061">
        <v>29.32</v>
      </c>
      <c r="Q4897" s="1061">
        <v>29.32</v>
      </c>
      <c r="R4897" s="1061">
        <v>29.32</v>
      </c>
      <c r="S4897" s="1061">
        <v>29.32</v>
      </c>
      <c r="T4897" s="1061">
        <v>29.32</v>
      </c>
      <c r="U4897" s="1061">
        <v>29.32</v>
      </c>
      <c r="V4897" s="1061">
        <v>29.32</v>
      </c>
      <c r="W4897" s="1061">
        <v>29.32</v>
      </c>
    </row>
    <row r="4898" spans="1:23">
      <c r="A4898" s="908"/>
      <c r="B4898" s="1061" t="s">
        <v>234</v>
      </c>
      <c r="C4898" s="1061" t="s">
        <v>235</v>
      </c>
      <c r="D4898" s="1061" t="s">
        <v>4936</v>
      </c>
      <c r="E4898" s="1061" t="s">
        <v>6735</v>
      </c>
      <c r="F4898" s="1061" t="s">
        <v>6097</v>
      </c>
      <c r="G4898" s="1061" t="s">
        <v>1739</v>
      </c>
      <c r="H4898" s="1061" t="s">
        <v>129</v>
      </c>
      <c r="I4898" s="1061" t="s">
        <v>21</v>
      </c>
      <c r="J4898" s="1061" t="s">
        <v>7975</v>
      </c>
      <c r="K4898" s="1061" t="s">
        <v>14849</v>
      </c>
      <c r="L4898" s="1061">
        <v>24.59</v>
      </c>
      <c r="M4898" s="1061">
        <v>24.59</v>
      </c>
      <c r="N4898" s="1061">
        <v>24.59</v>
      </c>
      <c r="O4898" s="1061">
        <v>24.59</v>
      </c>
      <c r="P4898" s="1061">
        <v>24.59</v>
      </c>
      <c r="Q4898" s="1061">
        <v>24.59</v>
      </c>
      <c r="R4898" s="1061">
        <v>24.59</v>
      </c>
      <c r="S4898" s="1061">
        <v>24.59</v>
      </c>
      <c r="T4898" s="1061">
        <v>24.59</v>
      </c>
      <c r="U4898" s="1061">
        <v>24.59</v>
      </c>
      <c r="V4898" s="1061">
        <v>24.59</v>
      </c>
      <c r="W4898" s="1061">
        <v>24.59</v>
      </c>
    </row>
    <row r="4899" spans="1:23">
      <c r="A4899" s="908"/>
      <c r="B4899" s="1061" t="s">
        <v>234</v>
      </c>
      <c r="C4899" s="1061" t="s">
        <v>235</v>
      </c>
      <c r="D4899" s="1061" t="s">
        <v>4936</v>
      </c>
      <c r="E4899" s="1061" t="s">
        <v>6736</v>
      </c>
      <c r="F4899" s="1061" t="s">
        <v>4939</v>
      </c>
      <c r="G4899" s="1061" t="s">
        <v>1739</v>
      </c>
      <c r="H4899" s="1061" t="s">
        <v>129</v>
      </c>
      <c r="I4899" s="1061" t="s">
        <v>21</v>
      </c>
      <c r="J4899" s="1061" t="s">
        <v>7975</v>
      </c>
      <c r="K4899" s="1061" t="s">
        <v>14849</v>
      </c>
      <c r="L4899" s="1061">
        <v>23.58</v>
      </c>
      <c r="M4899" s="1061">
        <v>23.58</v>
      </c>
      <c r="N4899" s="1061">
        <v>23.58</v>
      </c>
      <c r="O4899" s="1061">
        <v>23.58</v>
      </c>
      <c r="P4899" s="1061">
        <v>23.58</v>
      </c>
      <c r="Q4899" s="1061">
        <v>23.58</v>
      </c>
      <c r="R4899" s="1061">
        <v>23.58</v>
      </c>
      <c r="S4899" s="1061">
        <v>23.58</v>
      </c>
      <c r="T4899" s="1061">
        <v>23.58</v>
      </c>
      <c r="U4899" s="1061">
        <v>23.58</v>
      </c>
      <c r="V4899" s="1061">
        <v>23.58</v>
      </c>
      <c r="W4899" s="1061">
        <v>23.58</v>
      </c>
    </row>
    <row r="4900" spans="1:23">
      <c r="A4900" s="908"/>
      <c r="B4900" s="1061" t="s">
        <v>234</v>
      </c>
      <c r="C4900" s="1061" t="s">
        <v>235</v>
      </c>
      <c r="D4900" s="1061" t="s">
        <v>4936</v>
      </c>
      <c r="E4900" s="1061" t="s">
        <v>14460</v>
      </c>
      <c r="F4900" s="1061" t="s">
        <v>4937</v>
      </c>
      <c r="G4900" s="1061" t="s">
        <v>1739</v>
      </c>
      <c r="H4900" s="1061" t="s">
        <v>129</v>
      </c>
      <c r="I4900" s="1061" t="s">
        <v>21</v>
      </c>
      <c r="J4900" s="1061" t="s">
        <v>7975</v>
      </c>
      <c r="K4900" s="1061" t="s">
        <v>14849</v>
      </c>
      <c r="L4900" s="1061">
        <v>21.98</v>
      </c>
      <c r="M4900" s="1061">
        <v>21.98</v>
      </c>
      <c r="N4900" s="1061">
        <v>21.98</v>
      </c>
      <c r="O4900" s="1061">
        <v>21.98</v>
      </c>
      <c r="P4900" s="1061">
        <v>21.98</v>
      </c>
      <c r="Q4900" s="1061">
        <v>21.98</v>
      </c>
      <c r="R4900" s="1061">
        <v>21.98</v>
      </c>
      <c r="S4900" s="1061">
        <v>21.98</v>
      </c>
      <c r="T4900" s="1061">
        <v>21.98</v>
      </c>
      <c r="U4900" s="1061">
        <v>21.98</v>
      </c>
      <c r="V4900" s="1061">
        <v>21.98</v>
      </c>
      <c r="W4900" s="1061">
        <v>21.98</v>
      </c>
    </row>
    <row r="4901" spans="1:23">
      <c r="A4901" s="908"/>
      <c r="B4901" s="1061" t="s">
        <v>234</v>
      </c>
      <c r="C4901" s="1061" t="s">
        <v>235</v>
      </c>
      <c r="D4901" s="1061" t="s">
        <v>4936</v>
      </c>
      <c r="E4901" s="1061" t="s">
        <v>14413</v>
      </c>
      <c r="F4901" s="1061" t="s">
        <v>4938</v>
      </c>
      <c r="G4901" s="1061" t="s">
        <v>1739</v>
      </c>
      <c r="H4901" s="1061" t="s">
        <v>129</v>
      </c>
      <c r="I4901" s="1061" t="s">
        <v>21</v>
      </c>
      <c r="J4901" s="1061" t="s">
        <v>7975</v>
      </c>
      <c r="K4901" s="1061" t="s">
        <v>14849</v>
      </c>
      <c r="L4901" s="1061">
        <v>23.72</v>
      </c>
      <c r="M4901" s="1061">
        <v>23.72</v>
      </c>
      <c r="N4901" s="1061">
        <v>23.72</v>
      </c>
      <c r="O4901" s="1061">
        <v>23.72</v>
      </c>
      <c r="P4901" s="1061">
        <v>23.72</v>
      </c>
      <c r="Q4901" s="1061">
        <v>23.72</v>
      </c>
      <c r="R4901" s="1061">
        <v>23.72</v>
      </c>
      <c r="S4901" s="1061">
        <v>23.72</v>
      </c>
      <c r="T4901" s="1061">
        <v>23.72</v>
      </c>
      <c r="U4901" s="1061">
        <v>23.72</v>
      </c>
      <c r="V4901" s="1061">
        <v>23.72</v>
      </c>
      <c r="W4901" s="1061">
        <v>23.72</v>
      </c>
    </row>
    <row r="4902" spans="1:23">
      <c r="A4902" s="908"/>
      <c r="B4902" s="1061" t="s">
        <v>234</v>
      </c>
      <c r="C4902" s="1061" t="s">
        <v>235</v>
      </c>
      <c r="D4902" s="1061" t="s">
        <v>4936</v>
      </c>
      <c r="E4902" s="1061" t="s">
        <v>8798</v>
      </c>
      <c r="F4902" s="1061" t="s">
        <v>9663</v>
      </c>
      <c r="G4902" s="1061" t="s">
        <v>1739</v>
      </c>
      <c r="H4902" s="1061" t="s">
        <v>129</v>
      </c>
      <c r="I4902" s="1061" t="s">
        <v>21</v>
      </c>
      <c r="J4902" s="1061" t="s">
        <v>7975</v>
      </c>
      <c r="K4902" s="1061" t="s">
        <v>14849</v>
      </c>
      <c r="L4902" s="1061">
        <v>62.39</v>
      </c>
      <c r="M4902" s="1061">
        <v>62.39</v>
      </c>
      <c r="N4902" s="1061">
        <v>62.39</v>
      </c>
      <c r="O4902" s="1061">
        <v>62.39</v>
      </c>
      <c r="P4902" s="1061">
        <v>62.39</v>
      </c>
      <c r="Q4902" s="1061">
        <v>62.39</v>
      </c>
      <c r="R4902" s="1061">
        <v>62.39</v>
      </c>
      <c r="S4902" s="1061">
        <v>62.39</v>
      </c>
      <c r="T4902" s="1061">
        <v>62.39</v>
      </c>
      <c r="U4902" s="1061">
        <v>62.39</v>
      </c>
      <c r="V4902" s="1061">
        <v>62.39</v>
      </c>
      <c r="W4902" s="1061">
        <v>62.39</v>
      </c>
    </row>
    <row r="4903" spans="1:23">
      <c r="A4903" s="908"/>
      <c r="B4903" s="1061" t="s">
        <v>234</v>
      </c>
      <c r="C4903" s="1061" t="s">
        <v>235</v>
      </c>
      <c r="D4903" s="1061" t="s">
        <v>4995</v>
      </c>
      <c r="E4903" s="1061" t="s">
        <v>6185</v>
      </c>
      <c r="F4903" s="1061" t="s">
        <v>6186</v>
      </c>
      <c r="G4903" s="1061" t="s">
        <v>1739</v>
      </c>
      <c r="H4903" s="1061" t="s">
        <v>129</v>
      </c>
      <c r="I4903" s="1061" t="s">
        <v>21</v>
      </c>
      <c r="J4903" s="1061" t="s">
        <v>7975</v>
      </c>
      <c r="K4903" s="1061" t="s">
        <v>14849</v>
      </c>
      <c r="L4903" s="1061">
        <v>39.42</v>
      </c>
      <c r="M4903" s="1061">
        <v>39.42</v>
      </c>
      <c r="N4903" s="1061">
        <v>39.42</v>
      </c>
      <c r="O4903" s="1061">
        <v>39.42</v>
      </c>
      <c r="P4903" s="1061">
        <v>39.42</v>
      </c>
      <c r="Q4903" s="1061">
        <v>39.42</v>
      </c>
      <c r="R4903" s="1061">
        <v>39.42</v>
      </c>
      <c r="S4903" s="1061">
        <v>39.42</v>
      </c>
      <c r="T4903" s="1061">
        <v>39.42</v>
      </c>
      <c r="U4903" s="1061">
        <v>39.42</v>
      </c>
      <c r="V4903" s="1061">
        <v>39.42</v>
      </c>
      <c r="W4903" s="1061">
        <v>39.42</v>
      </c>
    </row>
    <row r="4904" spans="1:23">
      <c r="A4904" s="908"/>
      <c r="B4904" s="1061" t="s">
        <v>234</v>
      </c>
      <c r="C4904" s="1061" t="s">
        <v>235</v>
      </c>
      <c r="D4904" s="1061" t="s">
        <v>5191</v>
      </c>
      <c r="E4904" s="1061" t="s">
        <v>6187</v>
      </c>
      <c r="F4904" s="1061" t="s">
        <v>5191</v>
      </c>
      <c r="G4904" s="1061" t="s">
        <v>1739</v>
      </c>
      <c r="H4904" s="1061" t="s">
        <v>129</v>
      </c>
      <c r="I4904" s="1061" t="s">
        <v>21</v>
      </c>
      <c r="J4904" s="1061" t="s">
        <v>7975</v>
      </c>
      <c r="K4904" s="1061" t="s">
        <v>14849</v>
      </c>
      <c r="L4904" s="1061">
        <v>57.8</v>
      </c>
      <c r="M4904" s="1061">
        <v>57.8</v>
      </c>
      <c r="N4904" s="1061">
        <v>57.8</v>
      </c>
      <c r="O4904" s="1061">
        <v>57.8</v>
      </c>
      <c r="P4904" s="1061">
        <v>57.8</v>
      </c>
      <c r="Q4904" s="1061">
        <v>57.8</v>
      </c>
      <c r="R4904" s="1061">
        <v>57.8</v>
      </c>
      <c r="S4904" s="1061">
        <v>57.8</v>
      </c>
      <c r="T4904" s="1061">
        <v>57.8</v>
      </c>
      <c r="U4904" s="1061">
        <v>57.8</v>
      </c>
      <c r="V4904" s="1061">
        <v>57.8</v>
      </c>
      <c r="W4904" s="1061">
        <v>57.8</v>
      </c>
    </row>
    <row r="4905" spans="1:23">
      <c r="A4905" s="908"/>
      <c r="B4905" s="1061" t="s">
        <v>234</v>
      </c>
      <c r="C4905" s="1061" t="s">
        <v>235</v>
      </c>
      <c r="D4905" s="1061" t="s">
        <v>4956</v>
      </c>
      <c r="E4905" s="1061" t="s">
        <v>6856</v>
      </c>
      <c r="F4905" s="1061" t="s">
        <v>4956</v>
      </c>
      <c r="G4905" s="1061" t="s">
        <v>1739</v>
      </c>
      <c r="H4905" s="1061" t="s">
        <v>129</v>
      </c>
      <c r="I4905" s="1061" t="s">
        <v>21</v>
      </c>
      <c r="J4905" s="1061" t="s">
        <v>7975</v>
      </c>
      <c r="K4905" s="1061" t="s">
        <v>14849</v>
      </c>
      <c r="L4905" s="1061">
        <v>20.36</v>
      </c>
      <c r="M4905" s="1061">
        <v>20.36</v>
      </c>
      <c r="N4905" s="1061">
        <v>20.36</v>
      </c>
      <c r="O4905" s="1061">
        <v>20.36</v>
      </c>
      <c r="P4905" s="1061">
        <v>20.36</v>
      </c>
      <c r="Q4905" s="1061">
        <v>20.36</v>
      </c>
      <c r="R4905" s="1061">
        <v>20.36</v>
      </c>
      <c r="S4905" s="1061">
        <v>20.36</v>
      </c>
      <c r="T4905" s="1061">
        <v>20.36</v>
      </c>
      <c r="U4905" s="1061">
        <v>20.36</v>
      </c>
      <c r="V4905" s="1061">
        <v>20.36</v>
      </c>
      <c r="W4905" s="1061">
        <v>20.36</v>
      </c>
    </row>
    <row r="4906" spans="1:23">
      <c r="A4906" s="908"/>
      <c r="B4906" s="1061" t="s">
        <v>234</v>
      </c>
      <c r="C4906" s="1061" t="s">
        <v>235</v>
      </c>
      <c r="D4906" s="1061" t="s">
        <v>4956</v>
      </c>
      <c r="E4906" s="1061" t="s">
        <v>8264</v>
      </c>
      <c r="F4906" s="1061" t="s">
        <v>4956</v>
      </c>
      <c r="G4906" s="1061" t="s">
        <v>1739</v>
      </c>
      <c r="H4906" s="1061" t="s">
        <v>129</v>
      </c>
      <c r="I4906" s="1061" t="s">
        <v>21</v>
      </c>
      <c r="J4906" s="1061" t="s">
        <v>7975</v>
      </c>
      <c r="K4906" s="1061" t="s">
        <v>14849</v>
      </c>
      <c r="L4906" s="1061">
        <v>15.1</v>
      </c>
      <c r="M4906" s="1061">
        <v>15.1</v>
      </c>
      <c r="N4906" s="1061">
        <v>15.1</v>
      </c>
      <c r="O4906" s="1061">
        <v>15.1</v>
      </c>
      <c r="P4906" s="1061">
        <v>15.1</v>
      </c>
      <c r="Q4906" s="1061">
        <v>15.1</v>
      </c>
      <c r="R4906" s="1061">
        <v>15.1</v>
      </c>
      <c r="S4906" s="1061">
        <v>15.1</v>
      </c>
      <c r="T4906" s="1061">
        <v>15.1</v>
      </c>
      <c r="U4906" s="1061">
        <v>15.1</v>
      </c>
      <c r="V4906" s="1061">
        <v>15.1</v>
      </c>
      <c r="W4906" s="1061">
        <v>15.1</v>
      </c>
    </row>
    <row r="4907" spans="1:23">
      <c r="A4907" s="908"/>
      <c r="B4907" s="1061" t="s">
        <v>234</v>
      </c>
      <c r="C4907" s="1061" t="s">
        <v>235</v>
      </c>
      <c r="D4907" s="1061" t="s">
        <v>4956</v>
      </c>
      <c r="E4907" s="1061" t="s">
        <v>8265</v>
      </c>
      <c r="F4907" s="1061" t="s">
        <v>4956</v>
      </c>
      <c r="G4907" s="1061" t="s">
        <v>1739</v>
      </c>
      <c r="H4907" s="1061" t="s">
        <v>129</v>
      </c>
      <c r="I4907" s="1061" t="s">
        <v>21</v>
      </c>
      <c r="J4907" s="1061" t="s">
        <v>7975</v>
      </c>
      <c r="K4907" s="1061" t="s">
        <v>14849</v>
      </c>
      <c r="L4907" s="1061">
        <v>11.83</v>
      </c>
      <c r="M4907" s="1061">
        <v>11.83</v>
      </c>
      <c r="N4907" s="1061">
        <v>11.83</v>
      </c>
      <c r="O4907" s="1061">
        <v>11.83</v>
      </c>
      <c r="P4907" s="1061">
        <v>11.83</v>
      </c>
      <c r="Q4907" s="1061">
        <v>11.83</v>
      </c>
      <c r="R4907" s="1061">
        <v>11.83</v>
      </c>
      <c r="S4907" s="1061">
        <v>11.83</v>
      </c>
      <c r="T4907" s="1061">
        <v>11.83</v>
      </c>
      <c r="U4907" s="1061">
        <v>11.83</v>
      </c>
      <c r="V4907" s="1061">
        <v>11.83</v>
      </c>
      <c r="W4907" s="1061">
        <v>11.83</v>
      </c>
    </row>
    <row r="4908" spans="1:23">
      <c r="A4908" s="908"/>
      <c r="B4908" s="1061" t="s">
        <v>234</v>
      </c>
      <c r="C4908" s="1061" t="s">
        <v>235</v>
      </c>
      <c r="D4908" s="1061" t="s">
        <v>4284</v>
      </c>
      <c r="E4908" s="1061" t="s">
        <v>6188</v>
      </c>
      <c r="F4908" s="1061" t="s">
        <v>6189</v>
      </c>
      <c r="G4908" s="1061" t="s">
        <v>1739</v>
      </c>
      <c r="H4908" s="1061" t="s">
        <v>129</v>
      </c>
      <c r="I4908" s="1061" t="s">
        <v>21</v>
      </c>
      <c r="J4908" s="1061" t="s">
        <v>7975</v>
      </c>
      <c r="K4908" s="1061" t="s">
        <v>14849</v>
      </c>
      <c r="L4908" s="1061">
        <v>380.94</v>
      </c>
      <c r="M4908" s="1061">
        <v>380.94</v>
      </c>
      <c r="N4908" s="1061">
        <v>380.94</v>
      </c>
      <c r="O4908" s="1061">
        <v>380.94</v>
      </c>
      <c r="P4908" s="1061">
        <v>380.94</v>
      </c>
      <c r="Q4908" s="1061">
        <v>380.94</v>
      </c>
      <c r="R4908" s="1061">
        <v>380.94</v>
      </c>
      <c r="S4908" s="1061">
        <v>380.94</v>
      </c>
      <c r="T4908" s="1061">
        <v>380.94</v>
      </c>
      <c r="U4908" s="1061">
        <v>380.94</v>
      </c>
      <c r="V4908" s="1061">
        <v>380.94</v>
      </c>
      <c r="W4908" s="1061">
        <v>380.94</v>
      </c>
    </row>
    <row r="4909" spans="1:23">
      <c r="A4909" s="908"/>
      <c r="B4909" s="1061" t="s">
        <v>234</v>
      </c>
      <c r="C4909" s="1061" t="s">
        <v>235</v>
      </c>
      <c r="D4909" s="1061" t="s">
        <v>4956</v>
      </c>
      <c r="E4909" s="1061" t="s">
        <v>8266</v>
      </c>
      <c r="F4909" s="1061" t="s">
        <v>4956</v>
      </c>
      <c r="G4909" s="1061" t="s">
        <v>1739</v>
      </c>
      <c r="H4909" s="1061" t="s">
        <v>129</v>
      </c>
      <c r="I4909" s="1061" t="s">
        <v>21</v>
      </c>
      <c r="J4909" s="1061" t="s">
        <v>7975</v>
      </c>
      <c r="K4909" s="1061" t="s">
        <v>14849</v>
      </c>
      <c r="L4909" s="1061">
        <v>25.62</v>
      </c>
      <c r="M4909" s="1061">
        <v>25.62</v>
      </c>
      <c r="N4909" s="1061">
        <v>25.62</v>
      </c>
      <c r="O4909" s="1061">
        <v>25.62</v>
      </c>
      <c r="P4909" s="1061">
        <v>25.62</v>
      </c>
      <c r="Q4909" s="1061">
        <v>25.62</v>
      </c>
      <c r="R4909" s="1061">
        <v>25.62</v>
      </c>
      <c r="S4909" s="1061">
        <v>25.62</v>
      </c>
      <c r="T4909" s="1061">
        <v>25.62</v>
      </c>
      <c r="U4909" s="1061">
        <v>25.62</v>
      </c>
      <c r="V4909" s="1061">
        <v>25.62</v>
      </c>
      <c r="W4909" s="1061">
        <v>25.62</v>
      </c>
    </row>
    <row r="4910" spans="1:23">
      <c r="A4910" s="908"/>
      <c r="B4910" s="1061" t="s">
        <v>234</v>
      </c>
      <c r="C4910" s="1061" t="s">
        <v>235</v>
      </c>
      <c r="D4910" s="1061" t="s">
        <v>8275</v>
      </c>
      <c r="E4910" s="1061" t="s">
        <v>8799</v>
      </c>
      <c r="F4910" s="1061" t="s">
        <v>8275</v>
      </c>
      <c r="G4910" s="1061" t="s">
        <v>1739</v>
      </c>
      <c r="H4910" s="1061" t="s">
        <v>129</v>
      </c>
      <c r="I4910" s="1061" t="s">
        <v>21</v>
      </c>
      <c r="J4910" s="1061" t="s">
        <v>7975</v>
      </c>
      <c r="K4910" s="1061" t="s">
        <v>14849</v>
      </c>
      <c r="L4910" s="1061">
        <v>32.83</v>
      </c>
      <c r="M4910" s="1061">
        <v>32.83</v>
      </c>
      <c r="N4910" s="1061">
        <v>32.83</v>
      </c>
      <c r="O4910" s="1061">
        <v>32.83</v>
      </c>
      <c r="P4910" s="1061">
        <v>32.83</v>
      </c>
      <c r="Q4910" s="1061">
        <v>32.83</v>
      </c>
      <c r="R4910" s="1061">
        <v>32.83</v>
      </c>
      <c r="S4910" s="1061">
        <v>32.83</v>
      </c>
      <c r="T4910" s="1061">
        <v>32.83</v>
      </c>
      <c r="U4910" s="1061">
        <v>32.83</v>
      </c>
      <c r="V4910" s="1061">
        <v>32.83</v>
      </c>
      <c r="W4910" s="1061">
        <v>32.83</v>
      </c>
    </row>
    <row r="4911" spans="1:23">
      <c r="A4911" s="908"/>
      <c r="B4911" s="1061" t="s">
        <v>234</v>
      </c>
      <c r="C4911" s="1061" t="s">
        <v>235</v>
      </c>
      <c r="D4911" s="1061" t="s">
        <v>4632</v>
      </c>
      <c r="E4911" s="1061" t="s">
        <v>6190</v>
      </c>
      <c r="F4911" s="1061" t="s">
        <v>6191</v>
      </c>
      <c r="G4911" s="1061" t="s">
        <v>1739</v>
      </c>
      <c r="H4911" s="1061" t="s">
        <v>129</v>
      </c>
      <c r="I4911" s="1061" t="s">
        <v>21</v>
      </c>
      <c r="J4911" s="1061" t="s">
        <v>7975</v>
      </c>
      <c r="K4911" s="1061" t="s">
        <v>14849</v>
      </c>
      <c r="L4911" s="1061">
        <v>26.28</v>
      </c>
      <c r="M4911" s="1061">
        <v>26.28</v>
      </c>
      <c r="N4911" s="1061">
        <v>26.28</v>
      </c>
      <c r="O4911" s="1061">
        <v>26.28</v>
      </c>
      <c r="P4911" s="1061">
        <v>26.28</v>
      </c>
      <c r="Q4911" s="1061">
        <v>26.28</v>
      </c>
      <c r="R4911" s="1061">
        <v>26.28</v>
      </c>
      <c r="S4911" s="1061">
        <v>26.28</v>
      </c>
      <c r="T4911" s="1061">
        <v>26.28</v>
      </c>
      <c r="U4911" s="1061">
        <v>26.28</v>
      </c>
      <c r="V4911" s="1061">
        <v>26.28</v>
      </c>
      <c r="W4911" s="1061">
        <v>26.28</v>
      </c>
    </row>
    <row r="4912" spans="1:23">
      <c r="A4912" s="908"/>
      <c r="B4912" s="1061" t="s">
        <v>234</v>
      </c>
      <c r="C4912" s="1061" t="s">
        <v>235</v>
      </c>
      <c r="D4912" s="1061" t="s">
        <v>4226</v>
      </c>
      <c r="E4912" s="1061" t="s">
        <v>6192</v>
      </c>
      <c r="F4912" s="1061" t="s">
        <v>4226</v>
      </c>
      <c r="G4912" s="1061" t="s">
        <v>1739</v>
      </c>
      <c r="H4912" s="1061" t="s">
        <v>129</v>
      </c>
      <c r="I4912" s="1061" t="s">
        <v>21</v>
      </c>
      <c r="J4912" s="1061" t="s">
        <v>7975</v>
      </c>
      <c r="K4912" s="1061" t="s">
        <v>14849</v>
      </c>
      <c r="L4912" s="1061">
        <v>6.56</v>
      </c>
      <c r="M4912" s="1061">
        <v>6.56</v>
      </c>
      <c r="N4912" s="1061">
        <v>6.56</v>
      </c>
      <c r="O4912" s="1061">
        <v>6.56</v>
      </c>
      <c r="P4912" s="1061">
        <v>6.56</v>
      </c>
      <c r="Q4912" s="1061">
        <v>6.56</v>
      </c>
      <c r="R4912" s="1061">
        <v>6.56</v>
      </c>
      <c r="S4912" s="1061">
        <v>6.56</v>
      </c>
      <c r="T4912" s="1061">
        <v>6.56</v>
      </c>
      <c r="U4912" s="1061">
        <v>6.56</v>
      </c>
      <c r="V4912" s="1061">
        <v>6.56</v>
      </c>
      <c r="W4912" s="1061">
        <v>6.56</v>
      </c>
    </row>
    <row r="4913" spans="1:23">
      <c r="A4913" s="908"/>
      <c r="B4913" s="1061" t="s">
        <v>234</v>
      </c>
      <c r="C4913" s="1061" t="s">
        <v>235</v>
      </c>
      <c r="D4913" s="1061" t="s">
        <v>4226</v>
      </c>
      <c r="E4913" s="1061" t="s">
        <v>6193</v>
      </c>
      <c r="F4913" s="1061" t="s">
        <v>4226</v>
      </c>
      <c r="G4913" s="1061" t="s">
        <v>1739</v>
      </c>
      <c r="H4913" s="1061" t="s">
        <v>129</v>
      </c>
      <c r="I4913" s="1061" t="s">
        <v>21</v>
      </c>
      <c r="J4913" s="1061" t="s">
        <v>7975</v>
      </c>
      <c r="K4913" s="1061" t="s">
        <v>14849</v>
      </c>
      <c r="L4913" s="1061">
        <v>6.24</v>
      </c>
      <c r="M4913" s="1061">
        <v>6.24</v>
      </c>
      <c r="N4913" s="1061">
        <v>6.24</v>
      </c>
      <c r="O4913" s="1061">
        <v>6.24</v>
      </c>
      <c r="P4913" s="1061">
        <v>6.24</v>
      </c>
      <c r="Q4913" s="1061">
        <v>6.24</v>
      </c>
      <c r="R4913" s="1061">
        <v>6.24</v>
      </c>
      <c r="S4913" s="1061">
        <v>6.24</v>
      </c>
      <c r="T4913" s="1061">
        <v>6.24</v>
      </c>
      <c r="U4913" s="1061">
        <v>6.24</v>
      </c>
      <c r="V4913" s="1061">
        <v>6.24</v>
      </c>
      <c r="W4913" s="1061">
        <v>6.24</v>
      </c>
    </row>
    <row r="4914" spans="1:23">
      <c r="A4914" s="908"/>
      <c r="B4914" s="1061" t="s">
        <v>234</v>
      </c>
      <c r="C4914" s="1061" t="s">
        <v>235</v>
      </c>
      <c r="D4914" s="1061" t="s">
        <v>14297</v>
      </c>
      <c r="E4914" s="1061" t="s">
        <v>14689</v>
      </c>
      <c r="F4914" s="1061" t="s">
        <v>14690</v>
      </c>
      <c r="G4914" s="1061" t="s">
        <v>1739</v>
      </c>
      <c r="H4914" s="1061" t="s">
        <v>129</v>
      </c>
      <c r="I4914" s="1061" t="s">
        <v>21</v>
      </c>
      <c r="J4914" s="1061" t="s">
        <v>7975</v>
      </c>
      <c r="K4914" s="1061" t="s">
        <v>14849</v>
      </c>
      <c r="L4914" s="1061">
        <v>16.399999999999999</v>
      </c>
      <c r="M4914" s="1061">
        <v>16.399999999999999</v>
      </c>
      <c r="N4914" s="1061">
        <v>16.399999999999999</v>
      </c>
      <c r="O4914" s="1061">
        <v>16.399999999999999</v>
      </c>
      <c r="P4914" s="1061">
        <v>16.399999999999999</v>
      </c>
      <c r="Q4914" s="1061">
        <v>16.399999999999999</v>
      </c>
      <c r="R4914" s="1061">
        <v>16.399999999999999</v>
      </c>
      <c r="S4914" s="1061">
        <v>16.399999999999999</v>
      </c>
      <c r="T4914" s="1061">
        <v>16.399999999999999</v>
      </c>
      <c r="U4914" s="1061">
        <v>16.399999999999999</v>
      </c>
      <c r="V4914" s="1061">
        <v>16.399999999999999</v>
      </c>
      <c r="W4914" s="1061">
        <v>16.399999999999999</v>
      </c>
    </row>
    <row r="4915" spans="1:23">
      <c r="A4915" s="908"/>
      <c r="B4915" s="1061" t="s">
        <v>234</v>
      </c>
      <c r="C4915" s="1061" t="s">
        <v>235</v>
      </c>
      <c r="D4915" s="1061" t="s">
        <v>6194</v>
      </c>
      <c r="E4915" s="1061" t="s">
        <v>6195</v>
      </c>
      <c r="F4915" s="1061" t="s">
        <v>6194</v>
      </c>
      <c r="G4915" s="1061" t="s">
        <v>1739</v>
      </c>
      <c r="H4915" s="1061" t="s">
        <v>129</v>
      </c>
      <c r="I4915" s="1061" t="s">
        <v>21</v>
      </c>
      <c r="J4915" s="1061" t="s">
        <v>7975</v>
      </c>
      <c r="K4915" s="1061" t="s">
        <v>14849</v>
      </c>
      <c r="L4915" s="1061">
        <v>24.63</v>
      </c>
      <c r="M4915" s="1061">
        <v>24.63</v>
      </c>
      <c r="N4915" s="1061">
        <v>24.63</v>
      </c>
      <c r="O4915" s="1061">
        <v>24.63</v>
      </c>
      <c r="P4915" s="1061">
        <v>24.63</v>
      </c>
      <c r="Q4915" s="1061">
        <v>24.63</v>
      </c>
      <c r="R4915" s="1061">
        <v>24.63</v>
      </c>
      <c r="S4915" s="1061">
        <v>24.63</v>
      </c>
      <c r="T4915" s="1061">
        <v>24.63</v>
      </c>
      <c r="U4915" s="1061">
        <v>24.63</v>
      </c>
      <c r="V4915" s="1061">
        <v>24.63</v>
      </c>
      <c r="W4915" s="1061">
        <v>24.63</v>
      </c>
    </row>
    <row r="4916" spans="1:23">
      <c r="A4916" s="908"/>
      <c r="B4916" s="1061" t="s">
        <v>234</v>
      </c>
      <c r="C4916" s="1061" t="s">
        <v>235</v>
      </c>
      <c r="D4916" s="1061" t="s">
        <v>6194</v>
      </c>
      <c r="E4916" s="1061" t="s">
        <v>6196</v>
      </c>
      <c r="F4916" s="1061" t="s">
        <v>6194</v>
      </c>
      <c r="G4916" s="1061" t="s">
        <v>1739</v>
      </c>
      <c r="H4916" s="1061" t="s">
        <v>129</v>
      </c>
      <c r="I4916" s="1061" t="s">
        <v>21</v>
      </c>
      <c r="J4916" s="1061" t="s">
        <v>7975</v>
      </c>
      <c r="K4916" s="1061" t="s">
        <v>14849</v>
      </c>
      <c r="L4916" s="1061">
        <v>29.55</v>
      </c>
      <c r="M4916" s="1061">
        <v>29.55</v>
      </c>
      <c r="N4916" s="1061">
        <v>29.55</v>
      </c>
      <c r="O4916" s="1061">
        <v>29.55</v>
      </c>
      <c r="P4916" s="1061">
        <v>29.55</v>
      </c>
      <c r="Q4916" s="1061">
        <v>29.55</v>
      </c>
      <c r="R4916" s="1061">
        <v>29.55</v>
      </c>
      <c r="S4916" s="1061">
        <v>29.55</v>
      </c>
      <c r="T4916" s="1061">
        <v>29.55</v>
      </c>
      <c r="U4916" s="1061">
        <v>29.55</v>
      </c>
      <c r="V4916" s="1061">
        <v>29.55</v>
      </c>
      <c r="W4916" s="1061">
        <v>29.55</v>
      </c>
    </row>
    <row r="4917" spans="1:23">
      <c r="A4917" s="908"/>
      <c r="B4917" s="1061" t="s">
        <v>234</v>
      </c>
      <c r="C4917" s="1061" t="s">
        <v>235</v>
      </c>
      <c r="D4917" s="1061" t="s">
        <v>2217</v>
      </c>
      <c r="E4917" s="1061" t="s">
        <v>14500</v>
      </c>
      <c r="F4917" s="1061" t="s">
        <v>2217</v>
      </c>
      <c r="G4917" s="1061" t="s">
        <v>1739</v>
      </c>
      <c r="H4917" s="1061" t="s">
        <v>129</v>
      </c>
      <c r="I4917" s="1061" t="s">
        <v>21</v>
      </c>
      <c r="J4917" s="1061" t="s">
        <v>7975</v>
      </c>
      <c r="K4917" s="1061" t="s">
        <v>14849</v>
      </c>
      <c r="L4917" s="1061">
        <v>5.7</v>
      </c>
      <c r="M4917" s="1061">
        <v>5.7</v>
      </c>
      <c r="N4917" s="1061">
        <v>5.7</v>
      </c>
      <c r="O4917" s="1061">
        <v>5.7</v>
      </c>
      <c r="P4917" s="1061">
        <v>5.7</v>
      </c>
      <c r="Q4917" s="1061">
        <v>5.7</v>
      </c>
      <c r="R4917" s="1061">
        <v>5.7</v>
      </c>
      <c r="S4917" s="1061">
        <v>5.7</v>
      </c>
      <c r="T4917" s="1061">
        <v>5.7</v>
      </c>
      <c r="U4917" s="1061">
        <v>5.7</v>
      </c>
      <c r="V4917" s="1061">
        <v>5.7</v>
      </c>
      <c r="W4917" s="1061">
        <v>5.7</v>
      </c>
    </row>
    <row r="4918" spans="1:23">
      <c r="A4918" s="908"/>
      <c r="B4918" s="1061" t="s">
        <v>234</v>
      </c>
      <c r="C4918" s="1061" t="s">
        <v>235</v>
      </c>
      <c r="D4918" s="1061" t="s">
        <v>4284</v>
      </c>
      <c r="E4918" s="1061" t="s">
        <v>6197</v>
      </c>
      <c r="F4918" s="1061" t="s">
        <v>4284</v>
      </c>
      <c r="G4918" s="1061" t="s">
        <v>1739</v>
      </c>
      <c r="H4918" s="1061" t="s">
        <v>129</v>
      </c>
      <c r="I4918" s="1061" t="s">
        <v>21</v>
      </c>
      <c r="J4918" s="1061" t="s">
        <v>7975</v>
      </c>
      <c r="K4918" s="1061" t="s">
        <v>14849</v>
      </c>
      <c r="L4918" s="1061">
        <v>65.03</v>
      </c>
      <c r="M4918" s="1061">
        <v>65.03</v>
      </c>
      <c r="N4918" s="1061">
        <v>65.03</v>
      </c>
      <c r="O4918" s="1061">
        <v>65.03</v>
      </c>
      <c r="P4918" s="1061">
        <v>65.03</v>
      </c>
      <c r="Q4918" s="1061">
        <v>65.03</v>
      </c>
      <c r="R4918" s="1061">
        <v>65.03</v>
      </c>
      <c r="S4918" s="1061">
        <v>65.03</v>
      </c>
      <c r="T4918" s="1061">
        <v>65.03</v>
      </c>
      <c r="U4918" s="1061">
        <v>65.03</v>
      </c>
      <c r="V4918" s="1061">
        <v>65.03</v>
      </c>
      <c r="W4918" s="1061">
        <v>65.03</v>
      </c>
    </row>
    <row r="4919" spans="1:23">
      <c r="A4919" s="908"/>
      <c r="B4919" s="1061" t="s">
        <v>234</v>
      </c>
      <c r="C4919" s="1061" t="s">
        <v>235</v>
      </c>
      <c r="D4919" s="1061" t="s">
        <v>4312</v>
      </c>
      <c r="E4919" s="1061" t="s">
        <v>6198</v>
      </c>
      <c r="F4919" s="1061" t="s">
        <v>6199</v>
      </c>
      <c r="G4919" s="1061" t="s">
        <v>1739</v>
      </c>
      <c r="H4919" s="1061" t="s">
        <v>129</v>
      </c>
      <c r="I4919" s="1061" t="s">
        <v>21</v>
      </c>
      <c r="J4919" s="1061" t="s">
        <v>7975</v>
      </c>
      <c r="K4919" s="1061" t="s">
        <v>14849</v>
      </c>
      <c r="L4919" s="1061">
        <v>15.61</v>
      </c>
      <c r="M4919" s="1061">
        <v>15.61</v>
      </c>
      <c r="N4919" s="1061">
        <v>15.61</v>
      </c>
      <c r="O4919" s="1061">
        <v>15.61</v>
      </c>
      <c r="P4919" s="1061">
        <v>15.61</v>
      </c>
      <c r="Q4919" s="1061">
        <v>15.61</v>
      </c>
      <c r="R4919" s="1061">
        <v>15.61</v>
      </c>
      <c r="S4919" s="1061">
        <v>15.61</v>
      </c>
      <c r="T4919" s="1061">
        <v>15.61</v>
      </c>
      <c r="U4919" s="1061">
        <v>15.61</v>
      </c>
      <c r="V4919" s="1061">
        <v>15.61</v>
      </c>
      <c r="W4919" s="1061">
        <v>15.61</v>
      </c>
    </row>
    <row r="4920" spans="1:23">
      <c r="A4920" s="908"/>
      <c r="B4920" s="1061" t="s">
        <v>234</v>
      </c>
      <c r="C4920" s="1061" t="s">
        <v>235</v>
      </c>
      <c r="D4920" s="1061" t="s">
        <v>2186</v>
      </c>
      <c r="E4920" s="1061" t="s">
        <v>13692</v>
      </c>
      <c r="F4920" s="1061" t="s">
        <v>2186</v>
      </c>
      <c r="G4920" s="1061" t="s">
        <v>1739</v>
      </c>
      <c r="H4920" s="1061" t="s">
        <v>129</v>
      </c>
      <c r="I4920" s="1061" t="s">
        <v>21</v>
      </c>
      <c r="J4920" s="1061" t="s">
        <v>7975</v>
      </c>
      <c r="K4920" s="1061" t="s">
        <v>14849</v>
      </c>
      <c r="L4920" s="1061">
        <v>73.89</v>
      </c>
      <c r="M4920" s="1061">
        <v>73.89</v>
      </c>
      <c r="N4920" s="1061">
        <v>73.89</v>
      </c>
      <c r="O4920" s="1061">
        <v>73.89</v>
      </c>
      <c r="P4920" s="1061">
        <v>73.89</v>
      </c>
      <c r="Q4920" s="1061">
        <v>73.89</v>
      </c>
      <c r="R4920" s="1061">
        <v>73.89</v>
      </c>
      <c r="S4920" s="1061">
        <v>73.89</v>
      </c>
      <c r="T4920" s="1061">
        <v>73.89</v>
      </c>
      <c r="U4920" s="1061">
        <v>73.89</v>
      </c>
      <c r="V4920" s="1061">
        <v>73.89</v>
      </c>
      <c r="W4920" s="1061">
        <v>73.89</v>
      </c>
    </row>
    <row r="4921" spans="1:23">
      <c r="A4921" s="908"/>
      <c r="B4921" s="1061" t="s">
        <v>234</v>
      </c>
      <c r="C4921" s="1061" t="s">
        <v>235</v>
      </c>
      <c r="D4921" s="1061" t="s">
        <v>4956</v>
      </c>
      <c r="E4921" s="1061" t="s">
        <v>8267</v>
      </c>
      <c r="F4921" s="1061" t="s">
        <v>4956</v>
      </c>
      <c r="G4921" s="1061" t="s">
        <v>1739</v>
      </c>
      <c r="H4921" s="1061" t="s">
        <v>129</v>
      </c>
      <c r="I4921" s="1061" t="s">
        <v>21</v>
      </c>
      <c r="J4921" s="1061" t="s">
        <v>7975</v>
      </c>
      <c r="K4921" s="1061" t="s">
        <v>14849</v>
      </c>
      <c r="L4921" s="1061">
        <v>36.130000000000003</v>
      </c>
      <c r="M4921" s="1061">
        <v>36.130000000000003</v>
      </c>
      <c r="N4921" s="1061">
        <v>36.130000000000003</v>
      </c>
      <c r="O4921" s="1061">
        <v>36.130000000000003</v>
      </c>
      <c r="P4921" s="1061">
        <v>36.130000000000003</v>
      </c>
      <c r="Q4921" s="1061">
        <v>36.130000000000003</v>
      </c>
      <c r="R4921" s="1061">
        <v>36.130000000000003</v>
      </c>
      <c r="S4921" s="1061">
        <v>36.130000000000003</v>
      </c>
      <c r="T4921" s="1061">
        <v>36.130000000000003</v>
      </c>
      <c r="U4921" s="1061">
        <v>36.130000000000003</v>
      </c>
      <c r="V4921" s="1061">
        <v>36.130000000000003</v>
      </c>
      <c r="W4921" s="1061">
        <v>36.130000000000003</v>
      </c>
    </row>
    <row r="4922" spans="1:23">
      <c r="A4922" s="908"/>
      <c r="B4922" s="1061" t="s">
        <v>234</v>
      </c>
      <c r="C4922" s="1061" t="s">
        <v>235</v>
      </c>
      <c r="D4922" s="1061" t="s">
        <v>4201</v>
      </c>
      <c r="E4922" s="1061" t="s">
        <v>8800</v>
      </c>
      <c r="F4922" s="1061" t="s">
        <v>8801</v>
      </c>
      <c r="G4922" s="1061" t="s">
        <v>1739</v>
      </c>
      <c r="H4922" s="1061" t="s">
        <v>129</v>
      </c>
      <c r="I4922" s="1061" t="s">
        <v>21</v>
      </c>
      <c r="J4922" s="1061" t="s">
        <v>7975</v>
      </c>
      <c r="K4922" s="1061" t="s">
        <v>14849</v>
      </c>
      <c r="L4922" s="1061">
        <v>18.39</v>
      </c>
      <c r="M4922" s="1061">
        <v>18.39</v>
      </c>
      <c r="N4922" s="1061">
        <v>18.39</v>
      </c>
      <c r="O4922" s="1061">
        <v>18.39</v>
      </c>
      <c r="P4922" s="1061">
        <v>18.39</v>
      </c>
      <c r="Q4922" s="1061">
        <v>18.39</v>
      </c>
      <c r="R4922" s="1061">
        <v>18.39</v>
      </c>
      <c r="S4922" s="1061">
        <v>18.39</v>
      </c>
      <c r="T4922" s="1061">
        <v>18.39</v>
      </c>
      <c r="U4922" s="1061">
        <v>18.39</v>
      </c>
      <c r="V4922" s="1061">
        <v>18.39</v>
      </c>
      <c r="W4922" s="1061">
        <v>18.39</v>
      </c>
    </row>
    <row r="4923" spans="1:23">
      <c r="A4923" s="908"/>
      <c r="B4923" s="1061" t="s">
        <v>234</v>
      </c>
      <c r="C4923" s="1061" t="s">
        <v>235</v>
      </c>
      <c r="D4923" s="1061" t="s">
        <v>4661</v>
      </c>
      <c r="E4923" s="1061" t="s">
        <v>14282</v>
      </c>
      <c r="F4923" s="1061" t="s">
        <v>14283</v>
      </c>
      <c r="G4923" s="1061" t="s">
        <v>1739</v>
      </c>
      <c r="H4923" s="1061" t="s">
        <v>129</v>
      </c>
      <c r="I4923" s="1061" t="s">
        <v>21</v>
      </c>
      <c r="J4923" s="1061" t="s">
        <v>7975</v>
      </c>
      <c r="K4923" s="1061" t="s">
        <v>14849</v>
      </c>
      <c r="L4923" s="1061">
        <v>379.31</v>
      </c>
      <c r="M4923" s="1061">
        <v>379.31</v>
      </c>
      <c r="N4923" s="1061">
        <v>379.31</v>
      </c>
      <c r="O4923" s="1061">
        <v>379.31</v>
      </c>
      <c r="P4923" s="1061">
        <v>379.31</v>
      </c>
      <c r="Q4923" s="1061">
        <v>379.31</v>
      </c>
      <c r="R4923" s="1061">
        <v>379.31</v>
      </c>
      <c r="S4923" s="1061">
        <v>379.31</v>
      </c>
      <c r="T4923" s="1061">
        <v>379.31</v>
      </c>
      <c r="U4923" s="1061">
        <v>379.31</v>
      </c>
      <c r="V4923" s="1061">
        <v>379.31</v>
      </c>
      <c r="W4923" s="1061">
        <v>379.31</v>
      </c>
    </row>
    <row r="4924" spans="1:23">
      <c r="A4924" s="908"/>
      <c r="B4924" s="1061" t="s">
        <v>234</v>
      </c>
      <c r="C4924" s="1061" t="s">
        <v>235</v>
      </c>
      <c r="D4924" s="1061" t="s">
        <v>4661</v>
      </c>
      <c r="E4924" s="1061" t="s">
        <v>14610</v>
      </c>
      <c r="F4924" s="1061" t="s">
        <v>14611</v>
      </c>
      <c r="G4924" s="1061" t="s">
        <v>1739</v>
      </c>
      <c r="H4924" s="1061" t="s">
        <v>129</v>
      </c>
      <c r="I4924" s="1061" t="s">
        <v>21</v>
      </c>
      <c r="J4924" s="1061" t="s">
        <v>7975</v>
      </c>
      <c r="K4924" s="1061" t="s">
        <v>14849</v>
      </c>
      <c r="L4924" s="1061">
        <v>182.33</v>
      </c>
      <c r="M4924" s="1061">
        <v>182.33</v>
      </c>
      <c r="N4924" s="1061">
        <v>182.33</v>
      </c>
      <c r="O4924" s="1061">
        <v>182.33</v>
      </c>
      <c r="P4924" s="1061">
        <v>182.33</v>
      </c>
      <c r="Q4924" s="1061">
        <v>182.33</v>
      </c>
      <c r="R4924" s="1061">
        <v>182.33</v>
      </c>
      <c r="S4924" s="1061">
        <v>182.33</v>
      </c>
      <c r="T4924" s="1061">
        <v>182.33</v>
      </c>
      <c r="U4924" s="1061">
        <v>182.33</v>
      </c>
      <c r="V4924" s="1061">
        <v>182.33</v>
      </c>
      <c r="W4924" s="1061">
        <v>182.33</v>
      </c>
    </row>
    <row r="4925" spans="1:23">
      <c r="A4925" s="908"/>
      <c r="B4925" s="1061" t="s">
        <v>234</v>
      </c>
      <c r="C4925" s="1061" t="s">
        <v>235</v>
      </c>
      <c r="D4925" s="1061" t="s">
        <v>4661</v>
      </c>
      <c r="E4925" s="1061" t="s">
        <v>14501</v>
      </c>
      <c r="F4925" s="1061" t="s">
        <v>14502</v>
      </c>
      <c r="G4925" s="1061" t="s">
        <v>1739</v>
      </c>
      <c r="H4925" s="1061" t="s">
        <v>129</v>
      </c>
      <c r="I4925" s="1061" t="s">
        <v>21</v>
      </c>
      <c r="J4925" s="1061" t="s">
        <v>7975</v>
      </c>
      <c r="K4925" s="1061" t="s">
        <v>14849</v>
      </c>
      <c r="L4925" s="1061">
        <v>182.33</v>
      </c>
      <c r="M4925" s="1061">
        <v>182.33</v>
      </c>
      <c r="N4925" s="1061">
        <v>182.33</v>
      </c>
      <c r="O4925" s="1061">
        <v>182.33</v>
      </c>
      <c r="P4925" s="1061">
        <v>182.33</v>
      </c>
      <c r="Q4925" s="1061">
        <v>182.33</v>
      </c>
      <c r="R4925" s="1061">
        <v>182.33</v>
      </c>
      <c r="S4925" s="1061">
        <v>182.33</v>
      </c>
      <c r="T4925" s="1061">
        <v>182.33</v>
      </c>
      <c r="U4925" s="1061">
        <v>182.33</v>
      </c>
      <c r="V4925" s="1061">
        <v>182.33</v>
      </c>
      <c r="W4925" s="1061">
        <v>182.33</v>
      </c>
    </row>
    <row r="4926" spans="1:23">
      <c r="A4926" s="908"/>
      <c r="B4926" s="1061" t="s">
        <v>234</v>
      </c>
      <c r="C4926" s="1061" t="s">
        <v>235</v>
      </c>
      <c r="D4926" s="1061" t="s">
        <v>4611</v>
      </c>
      <c r="E4926" s="1061" t="s">
        <v>6200</v>
      </c>
      <c r="F4926" s="1061" t="s">
        <v>6201</v>
      </c>
      <c r="G4926" s="1061" t="s">
        <v>1739</v>
      </c>
      <c r="H4926" s="1061" t="s">
        <v>129</v>
      </c>
      <c r="I4926" s="1061" t="s">
        <v>21</v>
      </c>
      <c r="J4926" s="1061" t="s">
        <v>7975</v>
      </c>
      <c r="K4926" s="1061" t="s">
        <v>14849</v>
      </c>
      <c r="L4926" s="1061">
        <v>159.27000000000001</v>
      </c>
      <c r="M4926" s="1061">
        <v>159.27000000000001</v>
      </c>
      <c r="N4926" s="1061">
        <v>159.27000000000001</v>
      </c>
      <c r="O4926" s="1061">
        <v>159.27000000000001</v>
      </c>
      <c r="P4926" s="1061">
        <v>159.27000000000001</v>
      </c>
      <c r="Q4926" s="1061">
        <v>159.27000000000001</v>
      </c>
      <c r="R4926" s="1061">
        <v>159.27000000000001</v>
      </c>
      <c r="S4926" s="1061">
        <v>159.27000000000001</v>
      </c>
      <c r="T4926" s="1061">
        <v>159.27000000000001</v>
      </c>
      <c r="U4926" s="1061">
        <v>159.27000000000001</v>
      </c>
      <c r="V4926" s="1061">
        <v>159.27000000000001</v>
      </c>
      <c r="W4926" s="1061">
        <v>159.27000000000001</v>
      </c>
    </row>
    <row r="4927" spans="1:23">
      <c r="A4927" s="908"/>
      <c r="B4927" s="1061" t="s">
        <v>234</v>
      </c>
      <c r="C4927" s="1061" t="s">
        <v>235</v>
      </c>
      <c r="D4927" s="1061" t="s">
        <v>4611</v>
      </c>
      <c r="E4927" s="1061" t="s">
        <v>6202</v>
      </c>
      <c r="F4927" s="1061" t="s">
        <v>6203</v>
      </c>
      <c r="G4927" s="1061" t="s">
        <v>1739</v>
      </c>
      <c r="H4927" s="1061" t="s">
        <v>129</v>
      </c>
      <c r="I4927" s="1061" t="s">
        <v>21</v>
      </c>
      <c r="J4927" s="1061" t="s">
        <v>7975</v>
      </c>
      <c r="K4927" s="1061" t="s">
        <v>14849</v>
      </c>
      <c r="L4927" s="1061">
        <v>144.49</v>
      </c>
      <c r="M4927" s="1061">
        <v>144.49</v>
      </c>
      <c r="N4927" s="1061">
        <v>144.49</v>
      </c>
      <c r="O4927" s="1061">
        <v>144.49</v>
      </c>
      <c r="P4927" s="1061">
        <v>144.49</v>
      </c>
      <c r="Q4927" s="1061">
        <v>144.49</v>
      </c>
      <c r="R4927" s="1061">
        <v>144.49</v>
      </c>
      <c r="S4927" s="1061">
        <v>144.49</v>
      </c>
      <c r="T4927" s="1061">
        <v>144.49</v>
      </c>
      <c r="U4927" s="1061">
        <v>144.49</v>
      </c>
      <c r="V4927" s="1061">
        <v>144.49</v>
      </c>
      <c r="W4927" s="1061">
        <v>144.49</v>
      </c>
    </row>
    <row r="4928" spans="1:23">
      <c r="A4928" s="908"/>
      <c r="B4928" s="1061" t="s">
        <v>234</v>
      </c>
      <c r="C4928" s="1061" t="s">
        <v>235</v>
      </c>
      <c r="D4928" s="1061" t="s">
        <v>4611</v>
      </c>
      <c r="E4928" s="1061" t="s">
        <v>6204</v>
      </c>
      <c r="F4928" s="1061" t="s">
        <v>6205</v>
      </c>
      <c r="G4928" s="1061" t="s">
        <v>1739</v>
      </c>
      <c r="H4928" s="1061" t="s">
        <v>129</v>
      </c>
      <c r="I4928" s="1061" t="s">
        <v>21</v>
      </c>
      <c r="J4928" s="1061" t="s">
        <v>7975</v>
      </c>
      <c r="K4928" s="1061" t="s">
        <v>14849</v>
      </c>
      <c r="L4928" s="1061">
        <v>144.49</v>
      </c>
      <c r="M4928" s="1061">
        <v>144.49</v>
      </c>
      <c r="N4928" s="1061">
        <v>144.49</v>
      </c>
      <c r="O4928" s="1061">
        <v>144.49</v>
      </c>
      <c r="P4928" s="1061">
        <v>144.49</v>
      </c>
      <c r="Q4928" s="1061">
        <v>144.49</v>
      </c>
      <c r="R4928" s="1061">
        <v>144.49</v>
      </c>
      <c r="S4928" s="1061">
        <v>144.49</v>
      </c>
      <c r="T4928" s="1061">
        <v>144.49</v>
      </c>
      <c r="U4928" s="1061">
        <v>144.49</v>
      </c>
      <c r="V4928" s="1061">
        <v>144.49</v>
      </c>
      <c r="W4928" s="1061">
        <v>144.49</v>
      </c>
    </row>
    <row r="4929" spans="1:23">
      <c r="A4929" s="908"/>
      <c r="B4929" s="1061" t="s">
        <v>234</v>
      </c>
      <c r="C4929" s="1061" t="s">
        <v>235</v>
      </c>
      <c r="D4929" s="1061" t="s">
        <v>4611</v>
      </c>
      <c r="E4929" s="1061" t="s">
        <v>6206</v>
      </c>
      <c r="F4929" s="1061" t="s">
        <v>6207</v>
      </c>
      <c r="G4929" s="1061" t="s">
        <v>1739</v>
      </c>
      <c r="H4929" s="1061" t="s">
        <v>129</v>
      </c>
      <c r="I4929" s="1061" t="s">
        <v>21</v>
      </c>
      <c r="J4929" s="1061" t="s">
        <v>7975</v>
      </c>
      <c r="K4929" s="1061" t="s">
        <v>14849</v>
      </c>
      <c r="L4929" s="1061">
        <v>173.64</v>
      </c>
      <c r="M4929" s="1061">
        <v>173.64</v>
      </c>
      <c r="N4929" s="1061">
        <v>173.64</v>
      </c>
      <c r="O4929" s="1061">
        <v>173.64</v>
      </c>
      <c r="P4929" s="1061">
        <v>173.64</v>
      </c>
      <c r="Q4929" s="1061">
        <v>173.64</v>
      </c>
      <c r="R4929" s="1061">
        <v>173.64</v>
      </c>
      <c r="S4929" s="1061">
        <v>173.64</v>
      </c>
      <c r="T4929" s="1061">
        <v>173.64</v>
      </c>
      <c r="U4929" s="1061">
        <v>173.64</v>
      </c>
      <c r="V4929" s="1061">
        <v>173.64</v>
      </c>
      <c r="W4929" s="1061">
        <v>173.64</v>
      </c>
    </row>
    <row r="4930" spans="1:23">
      <c r="A4930" s="908"/>
      <c r="B4930" s="1061" t="s">
        <v>234</v>
      </c>
      <c r="C4930" s="1061" t="s">
        <v>235</v>
      </c>
      <c r="D4930" s="1061" t="s">
        <v>4995</v>
      </c>
      <c r="E4930" s="1061" t="s">
        <v>6208</v>
      </c>
      <c r="F4930" s="1061" t="s">
        <v>6209</v>
      </c>
      <c r="G4930" s="1061" t="s">
        <v>1739</v>
      </c>
      <c r="H4930" s="1061" t="s">
        <v>129</v>
      </c>
      <c r="I4930" s="1061" t="s">
        <v>21</v>
      </c>
      <c r="J4930" s="1061" t="s">
        <v>7975</v>
      </c>
      <c r="K4930" s="1061" t="s">
        <v>14849</v>
      </c>
      <c r="L4930" s="1061">
        <v>32.83</v>
      </c>
      <c r="M4930" s="1061">
        <v>32.83</v>
      </c>
      <c r="N4930" s="1061">
        <v>32.83</v>
      </c>
      <c r="O4930" s="1061">
        <v>32.83</v>
      </c>
      <c r="P4930" s="1061">
        <v>32.83</v>
      </c>
      <c r="Q4930" s="1061">
        <v>32.83</v>
      </c>
      <c r="R4930" s="1061">
        <v>32.83</v>
      </c>
      <c r="S4930" s="1061">
        <v>32.83</v>
      </c>
      <c r="T4930" s="1061">
        <v>32.83</v>
      </c>
      <c r="U4930" s="1061">
        <v>32.83</v>
      </c>
      <c r="V4930" s="1061">
        <v>32.83</v>
      </c>
      <c r="W4930" s="1061">
        <v>32.83</v>
      </c>
    </row>
    <row r="4931" spans="1:23">
      <c r="A4931" s="908"/>
      <c r="B4931" s="1061" t="s">
        <v>234</v>
      </c>
      <c r="C4931" s="1061" t="s">
        <v>235</v>
      </c>
      <c r="D4931" s="1061" t="s">
        <v>4416</v>
      </c>
      <c r="E4931" s="1061" t="s">
        <v>6210</v>
      </c>
      <c r="F4931" s="1061" t="s">
        <v>6211</v>
      </c>
      <c r="G4931" s="1061" t="s">
        <v>1739</v>
      </c>
      <c r="H4931" s="1061" t="s">
        <v>129</v>
      </c>
      <c r="I4931" s="1061" t="s">
        <v>21</v>
      </c>
      <c r="J4931" s="1061" t="s">
        <v>7975</v>
      </c>
      <c r="K4931" s="1061" t="s">
        <v>14849</v>
      </c>
      <c r="L4931" s="1061">
        <v>157.63</v>
      </c>
      <c r="M4931" s="1061">
        <v>157.63</v>
      </c>
      <c r="N4931" s="1061">
        <v>157.63</v>
      </c>
      <c r="O4931" s="1061">
        <v>157.63</v>
      </c>
      <c r="P4931" s="1061">
        <v>157.63</v>
      </c>
      <c r="Q4931" s="1061">
        <v>157.63</v>
      </c>
      <c r="R4931" s="1061">
        <v>157.63</v>
      </c>
      <c r="S4931" s="1061">
        <v>157.63</v>
      </c>
      <c r="T4931" s="1061">
        <v>157.63</v>
      </c>
      <c r="U4931" s="1061">
        <v>157.63</v>
      </c>
      <c r="V4931" s="1061">
        <v>157.63</v>
      </c>
      <c r="W4931" s="1061">
        <v>157.63</v>
      </c>
    </row>
    <row r="4932" spans="1:23">
      <c r="A4932" s="908"/>
      <c r="B4932" s="1061" t="s">
        <v>234</v>
      </c>
      <c r="C4932" s="1061" t="s">
        <v>235</v>
      </c>
      <c r="D4932" s="1061" t="s">
        <v>4632</v>
      </c>
      <c r="E4932" s="1061" t="s">
        <v>13693</v>
      </c>
      <c r="F4932" s="1061" t="s">
        <v>13694</v>
      </c>
      <c r="G4932" s="1061" t="s">
        <v>1739</v>
      </c>
      <c r="H4932" s="1061" t="s">
        <v>129</v>
      </c>
      <c r="I4932" s="1061" t="s">
        <v>21</v>
      </c>
      <c r="J4932" s="1061" t="s">
        <v>7975</v>
      </c>
      <c r="K4932" s="1061" t="s">
        <v>14849</v>
      </c>
      <c r="L4932" s="1061">
        <v>6.56</v>
      </c>
      <c r="M4932" s="1061">
        <v>6.56</v>
      </c>
      <c r="N4932" s="1061">
        <v>6.56</v>
      </c>
      <c r="O4932" s="1061">
        <v>6.56</v>
      </c>
      <c r="P4932" s="1061">
        <v>6.56</v>
      </c>
      <c r="Q4932" s="1061">
        <v>6.56</v>
      </c>
      <c r="R4932" s="1061">
        <v>6.56</v>
      </c>
      <c r="S4932" s="1061">
        <v>6.56</v>
      </c>
      <c r="T4932" s="1061">
        <v>6.56</v>
      </c>
      <c r="U4932" s="1061">
        <v>6.56</v>
      </c>
      <c r="V4932" s="1061">
        <v>6.56</v>
      </c>
      <c r="W4932" s="1061">
        <v>6.56</v>
      </c>
    </row>
    <row r="4933" spans="1:23">
      <c r="A4933" s="908"/>
      <c r="B4933" s="1061" t="s">
        <v>234</v>
      </c>
      <c r="C4933" s="1061" t="s">
        <v>235</v>
      </c>
      <c r="D4933" s="1061" t="s">
        <v>14284</v>
      </c>
      <c r="E4933" s="1061" t="s">
        <v>14285</v>
      </c>
      <c r="F4933" s="1061" t="s">
        <v>14284</v>
      </c>
      <c r="G4933" s="1061" t="s">
        <v>1739</v>
      </c>
      <c r="H4933" s="1061" t="s">
        <v>129</v>
      </c>
      <c r="I4933" s="1061" t="s">
        <v>21</v>
      </c>
      <c r="J4933" s="1061" t="s">
        <v>7975</v>
      </c>
      <c r="K4933" s="1061" t="s">
        <v>14849</v>
      </c>
      <c r="L4933" s="1061">
        <v>29.66</v>
      </c>
      <c r="M4933" s="1061">
        <v>29.66</v>
      </c>
      <c r="N4933" s="1061">
        <v>29.66</v>
      </c>
      <c r="O4933" s="1061">
        <v>29.66</v>
      </c>
      <c r="P4933" s="1061">
        <v>29.66</v>
      </c>
      <c r="Q4933" s="1061">
        <v>29.66</v>
      </c>
      <c r="R4933" s="1061">
        <v>29.66</v>
      </c>
      <c r="S4933" s="1061">
        <v>29.66</v>
      </c>
      <c r="T4933" s="1061">
        <v>29.66</v>
      </c>
      <c r="U4933" s="1061">
        <v>29.66</v>
      </c>
      <c r="V4933" s="1061">
        <v>29.66</v>
      </c>
      <c r="W4933" s="1061">
        <v>29.66</v>
      </c>
    </row>
    <row r="4934" spans="1:23">
      <c r="A4934" s="908"/>
      <c r="B4934" s="1061" t="s">
        <v>234</v>
      </c>
      <c r="C4934" s="1061" t="s">
        <v>235</v>
      </c>
      <c r="D4934" s="1061" t="s">
        <v>4384</v>
      </c>
      <c r="E4934" s="1061" t="s">
        <v>10635</v>
      </c>
      <c r="F4934" s="1061" t="s">
        <v>4384</v>
      </c>
      <c r="G4934" s="1061" t="s">
        <v>1739</v>
      </c>
      <c r="H4934" s="1061" t="s">
        <v>129</v>
      </c>
      <c r="I4934" s="1061" t="s">
        <v>21</v>
      </c>
      <c r="J4934" s="1061" t="s">
        <v>7975</v>
      </c>
      <c r="K4934" s="1061" t="s">
        <v>14849</v>
      </c>
      <c r="L4934" s="1061">
        <v>26.28</v>
      </c>
      <c r="M4934" s="1061">
        <v>26.28</v>
      </c>
      <c r="N4934" s="1061">
        <v>26.28</v>
      </c>
      <c r="O4934" s="1061">
        <v>26.28</v>
      </c>
      <c r="P4934" s="1061">
        <v>26.28</v>
      </c>
      <c r="Q4934" s="1061">
        <v>26.28</v>
      </c>
      <c r="R4934" s="1061">
        <v>26.28</v>
      </c>
      <c r="S4934" s="1061">
        <v>26.28</v>
      </c>
      <c r="T4934" s="1061">
        <v>26.28</v>
      </c>
      <c r="U4934" s="1061">
        <v>26.28</v>
      </c>
      <c r="V4934" s="1061">
        <v>26.28</v>
      </c>
      <c r="W4934" s="1061">
        <v>26.28</v>
      </c>
    </row>
    <row r="4935" spans="1:23">
      <c r="A4935" s="908"/>
      <c r="B4935" s="1061" t="s">
        <v>234</v>
      </c>
      <c r="C4935" s="1061" t="s">
        <v>235</v>
      </c>
      <c r="D4935" s="1061" t="s">
        <v>4948</v>
      </c>
      <c r="E4935" s="1061" t="s">
        <v>14286</v>
      </c>
      <c r="F4935" s="1061" t="s">
        <v>14287</v>
      </c>
      <c r="G4935" s="1061" t="s">
        <v>1739</v>
      </c>
      <c r="H4935" s="1061" t="s">
        <v>129</v>
      </c>
      <c r="I4935" s="1061" t="s">
        <v>21</v>
      </c>
      <c r="J4935" s="1061" t="s">
        <v>7975</v>
      </c>
      <c r="K4935" s="1061" t="s">
        <v>14849</v>
      </c>
      <c r="L4935" s="1061">
        <v>27.6</v>
      </c>
      <c r="M4935" s="1061">
        <v>27.6</v>
      </c>
      <c r="N4935" s="1061">
        <v>27.6</v>
      </c>
      <c r="O4935" s="1061">
        <v>27.6</v>
      </c>
      <c r="P4935" s="1061">
        <v>27.6</v>
      </c>
      <c r="Q4935" s="1061">
        <v>27.6</v>
      </c>
      <c r="R4935" s="1061">
        <v>27.6</v>
      </c>
      <c r="S4935" s="1061">
        <v>27.6</v>
      </c>
      <c r="T4935" s="1061">
        <v>27.6</v>
      </c>
      <c r="U4935" s="1061">
        <v>27.6</v>
      </c>
      <c r="V4935" s="1061">
        <v>27.6</v>
      </c>
      <c r="W4935" s="1061">
        <v>27.6</v>
      </c>
    </row>
    <row r="4936" spans="1:23">
      <c r="A4936" s="908"/>
      <c r="B4936" s="1061" t="s">
        <v>234</v>
      </c>
      <c r="C4936" s="1061" t="s">
        <v>235</v>
      </c>
      <c r="D4936" s="1061" t="s">
        <v>4389</v>
      </c>
      <c r="E4936" s="1061" t="s">
        <v>14503</v>
      </c>
      <c r="F4936" s="1061" t="s">
        <v>14504</v>
      </c>
      <c r="G4936" s="1061" t="s">
        <v>1739</v>
      </c>
      <c r="H4936" s="1061" t="s">
        <v>129</v>
      </c>
      <c r="I4936" s="1061" t="s">
        <v>21</v>
      </c>
      <c r="J4936" s="1061" t="s">
        <v>7975</v>
      </c>
      <c r="K4936" s="1061" t="s">
        <v>14849</v>
      </c>
      <c r="L4936" s="1061">
        <v>27.6</v>
      </c>
      <c r="M4936" s="1061">
        <v>27.6</v>
      </c>
      <c r="N4936" s="1061">
        <v>27.6</v>
      </c>
      <c r="O4936" s="1061">
        <v>27.6</v>
      </c>
      <c r="P4936" s="1061">
        <v>27.6</v>
      </c>
      <c r="Q4936" s="1061">
        <v>27.6</v>
      </c>
      <c r="R4936" s="1061">
        <v>27.6</v>
      </c>
      <c r="S4936" s="1061">
        <v>27.6</v>
      </c>
      <c r="T4936" s="1061">
        <v>27.6</v>
      </c>
      <c r="U4936" s="1061">
        <v>27.6</v>
      </c>
      <c r="V4936" s="1061">
        <v>27.6</v>
      </c>
      <c r="W4936" s="1061">
        <v>27.6</v>
      </c>
    </row>
    <row r="4937" spans="1:23">
      <c r="A4937" s="908"/>
      <c r="B4937" s="1061" t="s">
        <v>234</v>
      </c>
      <c r="C4937" s="1061" t="s">
        <v>235</v>
      </c>
      <c r="D4937" s="1061" t="s">
        <v>4956</v>
      </c>
      <c r="E4937" s="1061" t="s">
        <v>6212</v>
      </c>
      <c r="F4937" s="1061" t="s">
        <v>4956</v>
      </c>
      <c r="G4937" s="1061" t="s">
        <v>1739</v>
      </c>
      <c r="H4937" s="1061" t="s">
        <v>129</v>
      </c>
      <c r="I4937" s="1061" t="s">
        <v>21</v>
      </c>
      <c r="J4937" s="1061" t="s">
        <v>7975</v>
      </c>
      <c r="K4937" s="1061" t="s">
        <v>14849</v>
      </c>
      <c r="L4937" s="1061">
        <v>36.770000000000003</v>
      </c>
      <c r="M4937" s="1061">
        <v>36.770000000000003</v>
      </c>
      <c r="N4937" s="1061">
        <v>36.770000000000003</v>
      </c>
      <c r="O4937" s="1061">
        <v>36.770000000000003</v>
      </c>
      <c r="P4937" s="1061">
        <v>36.770000000000003</v>
      </c>
      <c r="Q4937" s="1061">
        <v>36.770000000000003</v>
      </c>
      <c r="R4937" s="1061">
        <v>36.770000000000003</v>
      </c>
      <c r="S4937" s="1061">
        <v>36.770000000000003</v>
      </c>
      <c r="T4937" s="1061">
        <v>36.770000000000003</v>
      </c>
      <c r="U4937" s="1061">
        <v>36.770000000000003</v>
      </c>
      <c r="V4937" s="1061">
        <v>36.770000000000003</v>
      </c>
      <c r="W4937" s="1061">
        <v>36.770000000000003</v>
      </c>
    </row>
    <row r="4938" spans="1:23">
      <c r="A4938" s="908"/>
      <c r="B4938" s="1061" t="s">
        <v>234</v>
      </c>
      <c r="C4938" s="1061" t="s">
        <v>235</v>
      </c>
      <c r="D4938" s="1061" t="s">
        <v>4384</v>
      </c>
      <c r="E4938" s="1061" t="s">
        <v>6213</v>
      </c>
      <c r="F4938" s="1061" t="s">
        <v>8268</v>
      </c>
      <c r="G4938" s="1061" t="s">
        <v>1739</v>
      </c>
      <c r="H4938" s="1061" t="s">
        <v>129</v>
      </c>
      <c r="I4938" s="1061" t="s">
        <v>21</v>
      </c>
      <c r="J4938" s="1061" t="s">
        <v>7975</v>
      </c>
      <c r="K4938" s="1061" t="s">
        <v>14849</v>
      </c>
      <c r="L4938" s="1061">
        <v>78.81</v>
      </c>
      <c r="M4938" s="1061">
        <v>78.81</v>
      </c>
      <c r="N4938" s="1061">
        <v>78.81</v>
      </c>
      <c r="O4938" s="1061">
        <v>78.81</v>
      </c>
      <c r="P4938" s="1061">
        <v>78.81</v>
      </c>
      <c r="Q4938" s="1061">
        <v>78.81</v>
      </c>
      <c r="R4938" s="1061">
        <v>78.81</v>
      </c>
      <c r="S4938" s="1061">
        <v>78.81</v>
      </c>
      <c r="T4938" s="1061">
        <v>78.81</v>
      </c>
      <c r="U4938" s="1061">
        <v>78.81</v>
      </c>
      <c r="V4938" s="1061">
        <v>78.81</v>
      </c>
      <c r="W4938" s="1061">
        <v>78.81</v>
      </c>
    </row>
    <row r="4939" spans="1:23">
      <c r="A4939" s="908"/>
      <c r="B4939" s="1061" t="s">
        <v>234</v>
      </c>
      <c r="C4939" s="1061" t="s">
        <v>235</v>
      </c>
      <c r="D4939" s="1061" t="s">
        <v>4384</v>
      </c>
      <c r="E4939" s="1061" t="s">
        <v>13695</v>
      </c>
      <c r="F4939" s="1061" t="s">
        <v>4384</v>
      </c>
      <c r="G4939" s="1061" t="s">
        <v>1739</v>
      </c>
      <c r="H4939" s="1061" t="s">
        <v>129</v>
      </c>
      <c r="I4939" s="1061" t="s">
        <v>21</v>
      </c>
      <c r="J4939" s="1061" t="s">
        <v>7975</v>
      </c>
      <c r="K4939" s="1061" t="s">
        <v>14849</v>
      </c>
      <c r="L4939" s="1061">
        <v>78.81</v>
      </c>
      <c r="M4939" s="1061">
        <v>78.81</v>
      </c>
      <c r="N4939" s="1061">
        <v>78.81</v>
      </c>
      <c r="O4939" s="1061">
        <v>78.81</v>
      </c>
      <c r="P4939" s="1061">
        <v>78.81</v>
      </c>
      <c r="Q4939" s="1061">
        <v>78.81</v>
      </c>
      <c r="R4939" s="1061">
        <v>78.81</v>
      </c>
      <c r="S4939" s="1061">
        <v>78.81</v>
      </c>
      <c r="T4939" s="1061">
        <v>78.81</v>
      </c>
      <c r="U4939" s="1061">
        <v>78.81</v>
      </c>
      <c r="V4939" s="1061">
        <v>78.81</v>
      </c>
      <c r="W4939" s="1061">
        <v>78.81</v>
      </c>
    </row>
    <row r="4940" spans="1:23">
      <c r="A4940" s="908"/>
      <c r="B4940" s="1061" t="s">
        <v>234</v>
      </c>
      <c r="C4940" s="1061" t="s">
        <v>235</v>
      </c>
      <c r="D4940" s="1061" t="s">
        <v>4384</v>
      </c>
      <c r="E4940" s="1061" t="s">
        <v>6214</v>
      </c>
      <c r="F4940" s="1061" t="s">
        <v>4384</v>
      </c>
      <c r="G4940" s="1061" t="s">
        <v>1739</v>
      </c>
      <c r="H4940" s="1061" t="s">
        <v>129</v>
      </c>
      <c r="I4940" s="1061" t="s">
        <v>21</v>
      </c>
      <c r="J4940" s="1061" t="s">
        <v>7975</v>
      </c>
      <c r="K4940" s="1061" t="s">
        <v>14849</v>
      </c>
      <c r="L4940" s="1061">
        <v>98.53</v>
      </c>
      <c r="M4940" s="1061">
        <v>98.53</v>
      </c>
      <c r="N4940" s="1061">
        <v>98.53</v>
      </c>
      <c r="O4940" s="1061">
        <v>98.53</v>
      </c>
      <c r="P4940" s="1061">
        <v>98.53</v>
      </c>
      <c r="Q4940" s="1061">
        <v>98.53</v>
      </c>
      <c r="R4940" s="1061">
        <v>98.53</v>
      </c>
      <c r="S4940" s="1061">
        <v>98.53</v>
      </c>
      <c r="T4940" s="1061">
        <v>98.53</v>
      </c>
      <c r="U4940" s="1061">
        <v>98.53</v>
      </c>
      <c r="V4940" s="1061">
        <v>98.53</v>
      </c>
      <c r="W4940" s="1061">
        <v>98.53</v>
      </c>
    </row>
    <row r="4941" spans="1:23">
      <c r="A4941" s="908"/>
      <c r="B4941" s="1061" t="s">
        <v>234</v>
      </c>
      <c r="C4941" s="1061" t="s">
        <v>235</v>
      </c>
      <c r="D4941" s="1061" t="s">
        <v>4936</v>
      </c>
      <c r="E4941" s="1061" t="s">
        <v>14288</v>
      </c>
      <c r="F4941" s="1061" t="s">
        <v>4938</v>
      </c>
      <c r="G4941" s="1061" t="s">
        <v>1739</v>
      </c>
      <c r="H4941" s="1061" t="s">
        <v>129</v>
      </c>
      <c r="I4941" s="1061" t="s">
        <v>21</v>
      </c>
      <c r="J4941" s="1061" t="s">
        <v>7975</v>
      </c>
      <c r="K4941" s="1061" t="s">
        <v>14849</v>
      </c>
      <c r="L4941" s="1061">
        <v>51.73</v>
      </c>
      <c r="M4941" s="1061">
        <v>51.73</v>
      </c>
      <c r="N4941" s="1061">
        <v>51.73</v>
      </c>
      <c r="O4941" s="1061">
        <v>51.73</v>
      </c>
      <c r="P4941" s="1061">
        <v>51.73</v>
      </c>
      <c r="Q4941" s="1061">
        <v>51.73</v>
      </c>
      <c r="R4941" s="1061">
        <v>51.73</v>
      </c>
      <c r="S4941" s="1061">
        <v>51.73</v>
      </c>
      <c r="T4941" s="1061">
        <v>51.73</v>
      </c>
      <c r="U4941" s="1061">
        <v>51.73</v>
      </c>
      <c r="V4941" s="1061">
        <v>51.73</v>
      </c>
      <c r="W4941" s="1061">
        <v>51.73</v>
      </c>
    </row>
    <row r="4942" spans="1:23">
      <c r="A4942" s="908"/>
      <c r="B4942" s="1061" t="s">
        <v>234</v>
      </c>
      <c r="C4942" s="1061" t="s">
        <v>235</v>
      </c>
      <c r="D4942" s="1061" t="s">
        <v>13696</v>
      </c>
      <c r="E4942" s="1061" t="s">
        <v>13697</v>
      </c>
      <c r="F4942" s="1061" t="s">
        <v>13698</v>
      </c>
      <c r="G4942" s="1061" t="s">
        <v>1739</v>
      </c>
      <c r="H4942" s="1061" t="s">
        <v>129</v>
      </c>
      <c r="I4942" s="1061" t="s">
        <v>21</v>
      </c>
      <c r="J4942" s="1061" t="s">
        <v>7975</v>
      </c>
      <c r="K4942" s="1061" t="s">
        <v>14849</v>
      </c>
      <c r="L4942" s="1061">
        <v>60.35</v>
      </c>
      <c r="M4942" s="1061">
        <v>60.35</v>
      </c>
      <c r="N4942" s="1061">
        <v>60.35</v>
      </c>
      <c r="O4942" s="1061">
        <v>60.35</v>
      </c>
      <c r="P4942" s="1061">
        <v>60.35</v>
      </c>
      <c r="Q4942" s="1061">
        <v>60.35</v>
      </c>
      <c r="R4942" s="1061">
        <v>60.35</v>
      </c>
      <c r="S4942" s="1061">
        <v>60.35</v>
      </c>
      <c r="T4942" s="1061">
        <v>60.35</v>
      </c>
      <c r="U4942" s="1061">
        <v>60.35</v>
      </c>
      <c r="V4942" s="1061">
        <v>60.35</v>
      </c>
      <c r="W4942" s="1061">
        <v>60.35</v>
      </c>
    </row>
    <row r="4943" spans="1:23">
      <c r="A4943" s="908"/>
      <c r="B4943" s="1061" t="s">
        <v>234</v>
      </c>
      <c r="C4943" s="1061" t="s">
        <v>235</v>
      </c>
      <c r="D4943" s="1061" t="s">
        <v>4929</v>
      </c>
      <c r="E4943" s="1061" t="s">
        <v>8802</v>
      </c>
      <c r="F4943" s="1061" t="s">
        <v>4929</v>
      </c>
      <c r="G4943" s="1061" t="s">
        <v>1739</v>
      </c>
      <c r="H4943" s="1061" t="s">
        <v>129</v>
      </c>
      <c r="I4943" s="1061" t="s">
        <v>21</v>
      </c>
      <c r="J4943" s="1061" t="s">
        <v>7975</v>
      </c>
      <c r="K4943" s="1061" t="s">
        <v>14849</v>
      </c>
      <c r="L4943" s="1061">
        <v>65.66</v>
      </c>
      <c r="M4943" s="1061">
        <v>65.66</v>
      </c>
      <c r="N4943" s="1061">
        <v>65.66</v>
      </c>
      <c r="O4943" s="1061">
        <v>65.66</v>
      </c>
      <c r="P4943" s="1061">
        <v>65.66</v>
      </c>
      <c r="Q4943" s="1061">
        <v>65.66</v>
      </c>
      <c r="R4943" s="1061">
        <v>65.66</v>
      </c>
      <c r="S4943" s="1061">
        <v>65.66</v>
      </c>
      <c r="T4943" s="1061">
        <v>65.66</v>
      </c>
      <c r="U4943" s="1061">
        <v>65.66</v>
      </c>
      <c r="V4943" s="1061">
        <v>65.66</v>
      </c>
      <c r="W4943" s="1061">
        <v>65.66</v>
      </c>
    </row>
    <row r="4944" spans="1:23">
      <c r="A4944" s="908"/>
      <c r="B4944" s="1061" t="s">
        <v>234</v>
      </c>
      <c r="C4944" s="1061" t="s">
        <v>235</v>
      </c>
      <c r="D4944" s="1061" t="s">
        <v>13696</v>
      </c>
      <c r="E4944" s="1061" t="s">
        <v>13699</v>
      </c>
      <c r="F4944" s="1061" t="s">
        <v>13698</v>
      </c>
      <c r="G4944" s="1061" t="s">
        <v>1739</v>
      </c>
      <c r="H4944" s="1061" t="s">
        <v>129</v>
      </c>
      <c r="I4944" s="1061" t="s">
        <v>21</v>
      </c>
      <c r="J4944" s="1061" t="s">
        <v>7975</v>
      </c>
      <c r="K4944" s="1061" t="s">
        <v>14849</v>
      </c>
      <c r="L4944" s="1061">
        <v>79.31</v>
      </c>
      <c r="M4944" s="1061">
        <v>79.31</v>
      </c>
      <c r="N4944" s="1061">
        <v>79.31</v>
      </c>
      <c r="O4944" s="1061">
        <v>79.31</v>
      </c>
      <c r="P4944" s="1061">
        <v>79.31</v>
      </c>
      <c r="Q4944" s="1061">
        <v>79.31</v>
      </c>
      <c r="R4944" s="1061">
        <v>79.31</v>
      </c>
      <c r="S4944" s="1061">
        <v>79.31</v>
      </c>
      <c r="T4944" s="1061">
        <v>79.31</v>
      </c>
      <c r="U4944" s="1061">
        <v>79.31</v>
      </c>
      <c r="V4944" s="1061">
        <v>79.31</v>
      </c>
      <c r="W4944" s="1061">
        <v>79.31</v>
      </c>
    </row>
    <row r="4945" spans="1:23">
      <c r="A4945" s="908"/>
      <c r="B4945" s="1061" t="s">
        <v>234</v>
      </c>
      <c r="C4945" s="1061" t="s">
        <v>235</v>
      </c>
      <c r="D4945" s="1061" t="s">
        <v>2186</v>
      </c>
      <c r="E4945" s="1061" t="s">
        <v>6215</v>
      </c>
      <c r="F4945" s="1061" t="s">
        <v>6216</v>
      </c>
      <c r="G4945" s="1061" t="s">
        <v>1739</v>
      </c>
      <c r="H4945" s="1061" t="s">
        <v>129</v>
      </c>
      <c r="I4945" s="1061" t="s">
        <v>21</v>
      </c>
      <c r="J4945" s="1061" t="s">
        <v>7975</v>
      </c>
      <c r="K4945" s="1061" t="s">
        <v>14849</v>
      </c>
      <c r="L4945" s="1061">
        <v>139.57</v>
      </c>
      <c r="M4945" s="1061">
        <v>139.57</v>
      </c>
      <c r="N4945" s="1061">
        <v>139.57</v>
      </c>
      <c r="O4945" s="1061">
        <v>139.57</v>
      </c>
      <c r="P4945" s="1061">
        <v>139.57</v>
      </c>
      <c r="Q4945" s="1061">
        <v>139.57</v>
      </c>
      <c r="R4945" s="1061">
        <v>139.57</v>
      </c>
      <c r="S4945" s="1061">
        <v>139.57</v>
      </c>
      <c r="T4945" s="1061">
        <v>139.57</v>
      </c>
      <c r="U4945" s="1061">
        <v>139.57</v>
      </c>
      <c r="V4945" s="1061">
        <v>139.57</v>
      </c>
      <c r="W4945" s="1061">
        <v>139.57</v>
      </c>
    </row>
    <row r="4946" spans="1:23">
      <c r="A4946" s="908"/>
      <c r="B4946" s="1061" t="s">
        <v>234</v>
      </c>
      <c r="C4946" s="1061" t="s">
        <v>235</v>
      </c>
      <c r="D4946" s="1061" t="s">
        <v>2186</v>
      </c>
      <c r="E4946" s="1061" t="s">
        <v>9154</v>
      </c>
      <c r="F4946" s="1061" t="s">
        <v>6216</v>
      </c>
      <c r="G4946" s="1061" t="s">
        <v>1739</v>
      </c>
      <c r="H4946" s="1061" t="s">
        <v>129</v>
      </c>
      <c r="I4946" s="1061" t="s">
        <v>21</v>
      </c>
      <c r="J4946" s="1061" t="s">
        <v>7975</v>
      </c>
      <c r="K4946" s="1061" t="s">
        <v>14849</v>
      </c>
      <c r="L4946" s="1061">
        <v>139.57</v>
      </c>
      <c r="M4946" s="1061">
        <v>139.57</v>
      </c>
      <c r="N4946" s="1061">
        <v>139.57</v>
      </c>
      <c r="O4946" s="1061">
        <v>139.57</v>
      </c>
      <c r="P4946" s="1061">
        <v>139.57</v>
      </c>
      <c r="Q4946" s="1061">
        <v>139.57</v>
      </c>
      <c r="R4946" s="1061">
        <v>139.57</v>
      </c>
      <c r="S4946" s="1061">
        <v>139.57</v>
      </c>
      <c r="T4946" s="1061">
        <v>139.57</v>
      </c>
      <c r="U4946" s="1061">
        <v>139.57</v>
      </c>
      <c r="V4946" s="1061">
        <v>139.57</v>
      </c>
      <c r="W4946" s="1061">
        <v>139.57</v>
      </c>
    </row>
    <row r="4947" spans="1:23">
      <c r="A4947" s="908"/>
      <c r="B4947" s="1061" t="s">
        <v>234</v>
      </c>
      <c r="C4947" s="1061" t="s">
        <v>235</v>
      </c>
      <c r="D4947" s="1061" t="s">
        <v>4389</v>
      </c>
      <c r="E4947" s="1061" t="s">
        <v>14612</v>
      </c>
      <c r="F4947" s="1061" t="s">
        <v>14613</v>
      </c>
      <c r="G4947" s="1061" t="s">
        <v>1739</v>
      </c>
      <c r="H4947" s="1061" t="s">
        <v>129</v>
      </c>
      <c r="I4947" s="1061" t="s">
        <v>21</v>
      </c>
      <c r="J4947" s="1061" t="s">
        <v>7975</v>
      </c>
      <c r="K4947" s="1061" t="s">
        <v>14849</v>
      </c>
      <c r="L4947" s="1061">
        <v>143.96</v>
      </c>
      <c r="M4947" s="1061">
        <v>143.96</v>
      </c>
      <c r="N4947" s="1061">
        <v>143.96</v>
      </c>
      <c r="O4947" s="1061">
        <v>143.96</v>
      </c>
      <c r="P4947" s="1061">
        <v>143.96</v>
      </c>
      <c r="Q4947" s="1061">
        <v>143.96</v>
      </c>
      <c r="R4947" s="1061">
        <v>143.96</v>
      </c>
      <c r="S4947" s="1061">
        <v>143.96</v>
      </c>
      <c r="T4947" s="1061">
        <v>143.96</v>
      </c>
      <c r="U4947" s="1061">
        <v>143.96</v>
      </c>
      <c r="V4947" s="1061">
        <v>143.96</v>
      </c>
      <c r="W4947" s="1061">
        <v>143.96</v>
      </c>
    </row>
    <row r="4948" spans="1:23">
      <c r="A4948" s="908"/>
      <c r="B4948" s="1061" t="s">
        <v>234</v>
      </c>
      <c r="C4948" s="1061" t="s">
        <v>235</v>
      </c>
      <c r="D4948" s="1061" t="s">
        <v>6996</v>
      </c>
      <c r="E4948" s="1061" t="s">
        <v>14289</v>
      </c>
      <c r="F4948" s="1061" t="s">
        <v>14290</v>
      </c>
      <c r="G4948" s="1061" t="s">
        <v>1739</v>
      </c>
      <c r="H4948" s="1061" t="s">
        <v>129</v>
      </c>
      <c r="I4948" s="1061" t="s">
        <v>21</v>
      </c>
      <c r="J4948" s="1061" t="s">
        <v>7975</v>
      </c>
      <c r="K4948" s="1061" t="s">
        <v>14849</v>
      </c>
      <c r="L4948" s="1061">
        <v>68.95</v>
      </c>
      <c r="M4948" s="1061">
        <v>68.95</v>
      </c>
      <c r="N4948" s="1061">
        <v>68.95</v>
      </c>
      <c r="O4948" s="1061">
        <v>68.95</v>
      </c>
      <c r="P4948" s="1061">
        <v>68.95</v>
      </c>
      <c r="Q4948" s="1061">
        <v>68.95</v>
      </c>
      <c r="R4948" s="1061">
        <v>68.95</v>
      </c>
      <c r="S4948" s="1061">
        <v>68.95</v>
      </c>
      <c r="T4948" s="1061">
        <v>68.95</v>
      </c>
      <c r="U4948" s="1061">
        <v>68.95</v>
      </c>
      <c r="V4948" s="1061">
        <v>68.95</v>
      </c>
      <c r="W4948" s="1061">
        <v>68.95</v>
      </c>
    </row>
    <row r="4949" spans="1:23">
      <c r="A4949" s="908"/>
      <c r="B4949" s="1061" t="s">
        <v>234</v>
      </c>
      <c r="C4949" s="1061" t="s">
        <v>235</v>
      </c>
      <c r="D4949" s="1061" t="s">
        <v>4270</v>
      </c>
      <c r="E4949" s="1061" t="s">
        <v>6888</v>
      </c>
      <c r="F4949" s="1061" t="s">
        <v>6889</v>
      </c>
      <c r="G4949" s="1061" t="s">
        <v>1739</v>
      </c>
      <c r="H4949" s="1061" t="s">
        <v>129</v>
      </c>
      <c r="I4949" s="1061" t="s">
        <v>21</v>
      </c>
      <c r="J4949" s="1061" t="s">
        <v>7975</v>
      </c>
      <c r="K4949" s="1061" t="s">
        <v>14849</v>
      </c>
      <c r="L4949" s="1061">
        <v>3.29</v>
      </c>
      <c r="M4949" s="1061">
        <v>3.29</v>
      </c>
      <c r="N4949" s="1061">
        <v>3.29</v>
      </c>
      <c r="O4949" s="1061">
        <v>3.29</v>
      </c>
      <c r="P4949" s="1061">
        <v>3.29</v>
      </c>
      <c r="Q4949" s="1061">
        <v>3.29</v>
      </c>
      <c r="R4949" s="1061">
        <v>3.29</v>
      </c>
      <c r="S4949" s="1061">
        <v>3.29</v>
      </c>
      <c r="T4949" s="1061">
        <v>3.29</v>
      </c>
      <c r="U4949" s="1061">
        <v>3.29</v>
      </c>
      <c r="V4949" s="1061">
        <v>3.29</v>
      </c>
      <c r="W4949" s="1061">
        <v>3.29</v>
      </c>
    </row>
    <row r="4950" spans="1:23">
      <c r="A4950" s="908"/>
      <c r="B4950" s="1061" t="s">
        <v>234</v>
      </c>
      <c r="C4950" s="1061" t="s">
        <v>235</v>
      </c>
      <c r="D4950" s="1061" t="s">
        <v>4270</v>
      </c>
      <c r="E4950" s="1061" t="s">
        <v>6893</v>
      </c>
      <c r="F4950" s="1061" t="s">
        <v>6887</v>
      </c>
      <c r="G4950" s="1061" t="s">
        <v>1739</v>
      </c>
      <c r="H4950" s="1061" t="s">
        <v>129</v>
      </c>
      <c r="I4950" s="1061" t="s">
        <v>21</v>
      </c>
      <c r="J4950" s="1061" t="s">
        <v>7975</v>
      </c>
      <c r="K4950" s="1061" t="s">
        <v>14849</v>
      </c>
      <c r="L4950" s="1061">
        <v>2.0499999999999998</v>
      </c>
      <c r="M4950" s="1061">
        <v>2.0499999999999998</v>
      </c>
      <c r="N4950" s="1061">
        <v>2.0499999999999998</v>
      </c>
      <c r="O4950" s="1061">
        <v>2.0499999999999998</v>
      </c>
      <c r="P4950" s="1061">
        <v>2.0499999999999998</v>
      </c>
      <c r="Q4950" s="1061">
        <v>2.0499999999999998</v>
      </c>
      <c r="R4950" s="1061">
        <v>2.0499999999999998</v>
      </c>
      <c r="S4950" s="1061">
        <v>2.0499999999999998</v>
      </c>
      <c r="T4950" s="1061">
        <v>2.0499999999999998</v>
      </c>
      <c r="U4950" s="1061">
        <v>2.0499999999999998</v>
      </c>
      <c r="V4950" s="1061">
        <v>2.0499999999999998</v>
      </c>
      <c r="W4950" s="1061">
        <v>2.0499999999999998</v>
      </c>
    </row>
    <row r="4951" spans="1:23">
      <c r="A4951" s="908"/>
      <c r="B4951" s="1061" t="s">
        <v>234</v>
      </c>
      <c r="C4951" s="1061" t="s">
        <v>235</v>
      </c>
      <c r="D4951" s="1061" t="s">
        <v>4270</v>
      </c>
      <c r="E4951" s="1061" t="s">
        <v>6890</v>
      </c>
      <c r="F4951" s="1061" t="s">
        <v>6887</v>
      </c>
      <c r="G4951" s="1061" t="s">
        <v>1739</v>
      </c>
      <c r="H4951" s="1061" t="s">
        <v>129</v>
      </c>
      <c r="I4951" s="1061" t="s">
        <v>21</v>
      </c>
      <c r="J4951" s="1061" t="s">
        <v>7975</v>
      </c>
      <c r="K4951" s="1061" t="s">
        <v>14849</v>
      </c>
      <c r="L4951" s="1061">
        <v>2.0499999999999998</v>
      </c>
      <c r="M4951" s="1061">
        <v>2.0499999999999998</v>
      </c>
      <c r="N4951" s="1061">
        <v>2.0499999999999998</v>
      </c>
      <c r="O4951" s="1061">
        <v>2.0499999999999998</v>
      </c>
      <c r="P4951" s="1061">
        <v>2.0499999999999998</v>
      </c>
      <c r="Q4951" s="1061">
        <v>2.0499999999999998</v>
      </c>
      <c r="R4951" s="1061">
        <v>2.0499999999999998</v>
      </c>
      <c r="S4951" s="1061">
        <v>2.0499999999999998</v>
      </c>
      <c r="T4951" s="1061">
        <v>2.0499999999999998</v>
      </c>
      <c r="U4951" s="1061">
        <v>2.0499999999999998</v>
      </c>
      <c r="V4951" s="1061">
        <v>2.0499999999999998</v>
      </c>
      <c r="W4951" s="1061">
        <v>2.0499999999999998</v>
      </c>
    </row>
    <row r="4952" spans="1:23">
      <c r="A4952" s="908"/>
      <c r="B4952" s="1061" t="s">
        <v>234</v>
      </c>
      <c r="C4952" s="1061" t="s">
        <v>235</v>
      </c>
      <c r="D4952" s="1061" t="s">
        <v>4270</v>
      </c>
      <c r="E4952" s="1061" t="s">
        <v>6886</v>
      </c>
      <c r="F4952" s="1061" t="s">
        <v>6887</v>
      </c>
      <c r="G4952" s="1061" t="s">
        <v>1739</v>
      </c>
      <c r="H4952" s="1061" t="s">
        <v>129</v>
      </c>
      <c r="I4952" s="1061" t="s">
        <v>21</v>
      </c>
      <c r="J4952" s="1061" t="s">
        <v>7975</v>
      </c>
      <c r="K4952" s="1061" t="s">
        <v>14849</v>
      </c>
      <c r="L4952" s="1061">
        <v>2.0499999999999998</v>
      </c>
      <c r="M4952" s="1061">
        <v>2.0499999999999998</v>
      </c>
      <c r="N4952" s="1061">
        <v>2.0499999999999998</v>
      </c>
      <c r="O4952" s="1061">
        <v>2.0499999999999998</v>
      </c>
      <c r="P4952" s="1061">
        <v>2.0499999999999998</v>
      </c>
      <c r="Q4952" s="1061">
        <v>2.0499999999999998</v>
      </c>
      <c r="R4952" s="1061">
        <v>2.0499999999999998</v>
      </c>
      <c r="S4952" s="1061">
        <v>2.0499999999999998</v>
      </c>
      <c r="T4952" s="1061">
        <v>2.0499999999999998</v>
      </c>
      <c r="U4952" s="1061">
        <v>2.0499999999999998</v>
      </c>
      <c r="V4952" s="1061">
        <v>2.0499999999999998</v>
      </c>
      <c r="W4952" s="1061">
        <v>2.0499999999999998</v>
      </c>
    </row>
    <row r="4953" spans="1:23">
      <c r="A4953" s="908"/>
      <c r="B4953" s="1061" t="s">
        <v>234</v>
      </c>
      <c r="C4953" s="1061" t="s">
        <v>235</v>
      </c>
      <c r="D4953" s="1061" t="s">
        <v>4322</v>
      </c>
      <c r="E4953" s="1061" t="s">
        <v>6217</v>
      </c>
      <c r="F4953" s="1061" t="s">
        <v>4322</v>
      </c>
      <c r="G4953" s="1061" t="s">
        <v>1739</v>
      </c>
      <c r="H4953" s="1061" t="s">
        <v>129</v>
      </c>
      <c r="I4953" s="1061" t="s">
        <v>21</v>
      </c>
      <c r="J4953" s="1061" t="s">
        <v>7975</v>
      </c>
      <c r="K4953" s="1061" t="s">
        <v>14849</v>
      </c>
      <c r="L4953" s="1061">
        <v>106.73</v>
      </c>
      <c r="M4953" s="1061">
        <v>106.73</v>
      </c>
      <c r="N4953" s="1061">
        <v>106.73</v>
      </c>
      <c r="O4953" s="1061">
        <v>106.73</v>
      </c>
      <c r="P4953" s="1061">
        <v>106.73</v>
      </c>
      <c r="Q4953" s="1061">
        <v>106.73</v>
      </c>
      <c r="R4953" s="1061">
        <v>106.73</v>
      </c>
      <c r="S4953" s="1061">
        <v>106.73</v>
      </c>
      <c r="T4953" s="1061">
        <v>106.73</v>
      </c>
      <c r="U4953" s="1061">
        <v>106.73</v>
      </c>
      <c r="V4953" s="1061">
        <v>106.73</v>
      </c>
      <c r="W4953" s="1061">
        <v>106.73</v>
      </c>
    </row>
    <row r="4954" spans="1:23">
      <c r="A4954" s="908"/>
      <c r="B4954" s="1061" t="s">
        <v>234</v>
      </c>
      <c r="C4954" s="1061" t="s">
        <v>235</v>
      </c>
      <c r="D4954" s="1061" t="s">
        <v>6219</v>
      </c>
      <c r="E4954" s="1061" t="s">
        <v>6218</v>
      </c>
      <c r="F4954" s="1061" t="s">
        <v>6219</v>
      </c>
      <c r="G4954" s="1061" t="s">
        <v>1739</v>
      </c>
      <c r="H4954" s="1061" t="s">
        <v>129</v>
      </c>
      <c r="I4954" s="1061" t="s">
        <v>21</v>
      </c>
      <c r="J4954" s="1061" t="s">
        <v>7975</v>
      </c>
      <c r="K4954" s="1061" t="s">
        <v>14849</v>
      </c>
      <c r="L4954" s="1061">
        <v>151.06</v>
      </c>
      <c r="M4954" s="1061">
        <v>151.06</v>
      </c>
      <c r="N4954" s="1061">
        <v>151.06</v>
      </c>
      <c r="O4954" s="1061">
        <v>151.06</v>
      </c>
      <c r="P4954" s="1061">
        <v>151.06</v>
      </c>
      <c r="Q4954" s="1061">
        <v>151.06</v>
      </c>
      <c r="R4954" s="1061">
        <v>151.06</v>
      </c>
      <c r="S4954" s="1061">
        <v>151.06</v>
      </c>
      <c r="T4954" s="1061">
        <v>151.06</v>
      </c>
      <c r="U4954" s="1061">
        <v>151.06</v>
      </c>
      <c r="V4954" s="1061">
        <v>151.06</v>
      </c>
      <c r="W4954" s="1061">
        <v>151.06</v>
      </c>
    </row>
    <row r="4955" spans="1:23">
      <c r="A4955" s="908"/>
      <c r="B4955" s="1061" t="s">
        <v>234</v>
      </c>
      <c r="C4955" s="1061" t="s">
        <v>235</v>
      </c>
      <c r="D4955" s="1061" t="s">
        <v>8275</v>
      </c>
      <c r="E4955" s="1061" t="s">
        <v>14614</v>
      </c>
      <c r="F4955" s="1061" t="s">
        <v>14615</v>
      </c>
      <c r="G4955" s="1061" t="s">
        <v>1739</v>
      </c>
      <c r="H4955" s="1061" t="s">
        <v>129</v>
      </c>
      <c r="I4955" s="1061" t="s">
        <v>21</v>
      </c>
      <c r="J4955" s="1061" t="s">
        <v>7975</v>
      </c>
      <c r="K4955" s="1061" t="s">
        <v>14849</v>
      </c>
      <c r="L4955" s="1061">
        <v>43.45</v>
      </c>
      <c r="M4955" s="1061">
        <v>43.45</v>
      </c>
      <c r="N4955" s="1061">
        <v>43.45</v>
      </c>
      <c r="O4955" s="1061">
        <v>43.45</v>
      </c>
      <c r="P4955" s="1061">
        <v>43.45</v>
      </c>
      <c r="Q4955" s="1061">
        <v>43.45</v>
      </c>
      <c r="R4955" s="1061">
        <v>43.45</v>
      </c>
      <c r="S4955" s="1061">
        <v>43.45</v>
      </c>
      <c r="T4955" s="1061">
        <v>43.45</v>
      </c>
      <c r="U4955" s="1061">
        <v>43.45</v>
      </c>
      <c r="V4955" s="1061">
        <v>43.45</v>
      </c>
      <c r="W4955" s="1061">
        <v>43.45</v>
      </c>
    </row>
    <row r="4956" spans="1:23">
      <c r="A4956" s="908"/>
      <c r="B4956" s="1061" t="s">
        <v>234</v>
      </c>
      <c r="C4956" s="1061" t="s">
        <v>235</v>
      </c>
      <c r="D4956" s="1061" t="s">
        <v>4995</v>
      </c>
      <c r="E4956" s="1061" t="s">
        <v>6220</v>
      </c>
      <c r="F4956" s="1061" t="s">
        <v>6221</v>
      </c>
      <c r="G4956" s="1061" t="s">
        <v>1739</v>
      </c>
      <c r="H4956" s="1061" t="s">
        <v>129</v>
      </c>
      <c r="I4956" s="1061" t="s">
        <v>21</v>
      </c>
      <c r="J4956" s="1061" t="s">
        <v>7975</v>
      </c>
      <c r="K4956" s="1061" t="s">
        <v>14849</v>
      </c>
      <c r="L4956" s="1061">
        <v>22.16</v>
      </c>
      <c r="M4956" s="1061">
        <v>22.16</v>
      </c>
      <c r="N4956" s="1061">
        <v>22.16</v>
      </c>
      <c r="O4956" s="1061">
        <v>22.16</v>
      </c>
      <c r="P4956" s="1061">
        <v>22.16</v>
      </c>
      <c r="Q4956" s="1061">
        <v>22.16</v>
      </c>
      <c r="R4956" s="1061">
        <v>22.16</v>
      </c>
      <c r="S4956" s="1061">
        <v>22.16</v>
      </c>
      <c r="T4956" s="1061">
        <v>22.16</v>
      </c>
      <c r="U4956" s="1061">
        <v>22.16</v>
      </c>
      <c r="V4956" s="1061">
        <v>22.16</v>
      </c>
      <c r="W4956" s="1061">
        <v>22.16</v>
      </c>
    </row>
    <row r="4957" spans="1:23">
      <c r="A4957" s="908"/>
      <c r="B4957" s="1061" t="s">
        <v>234</v>
      </c>
      <c r="C4957" s="1061" t="s">
        <v>235</v>
      </c>
      <c r="D4957" s="1061" t="s">
        <v>4995</v>
      </c>
      <c r="E4957" s="1061" t="s">
        <v>6222</v>
      </c>
      <c r="F4957" s="1061" t="s">
        <v>6223</v>
      </c>
      <c r="G4957" s="1061" t="s">
        <v>1739</v>
      </c>
      <c r="H4957" s="1061" t="s">
        <v>129</v>
      </c>
      <c r="I4957" s="1061" t="s">
        <v>21</v>
      </c>
      <c r="J4957" s="1061" t="s">
        <v>7975</v>
      </c>
      <c r="K4957" s="1061" t="s">
        <v>14849</v>
      </c>
      <c r="L4957" s="1061">
        <v>23.15</v>
      </c>
      <c r="M4957" s="1061">
        <v>23.15</v>
      </c>
      <c r="N4957" s="1061">
        <v>23.15</v>
      </c>
      <c r="O4957" s="1061">
        <v>23.15</v>
      </c>
      <c r="P4957" s="1061">
        <v>23.15</v>
      </c>
      <c r="Q4957" s="1061">
        <v>23.15</v>
      </c>
      <c r="R4957" s="1061">
        <v>23.15</v>
      </c>
      <c r="S4957" s="1061">
        <v>23.15</v>
      </c>
      <c r="T4957" s="1061">
        <v>23.15</v>
      </c>
      <c r="U4957" s="1061">
        <v>23.15</v>
      </c>
      <c r="V4957" s="1061">
        <v>23.15</v>
      </c>
      <c r="W4957" s="1061">
        <v>23.15</v>
      </c>
    </row>
    <row r="4958" spans="1:23">
      <c r="A4958" s="908"/>
      <c r="B4958" s="1061" t="s">
        <v>234</v>
      </c>
      <c r="C4958" s="1061" t="s">
        <v>235</v>
      </c>
      <c r="D4958" s="1061" t="s">
        <v>4916</v>
      </c>
      <c r="E4958" s="1061" t="s">
        <v>6224</v>
      </c>
      <c r="F4958" s="1061" t="s">
        <v>6225</v>
      </c>
      <c r="G4958" s="1061" t="s">
        <v>1739</v>
      </c>
      <c r="H4958" s="1061" t="s">
        <v>129</v>
      </c>
      <c r="I4958" s="1061" t="s">
        <v>21</v>
      </c>
      <c r="J4958" s="1061" t="s">
        <v>7975</v>
      </c>
      <c r="K4958" s="1061" t="s">
        <v>14849</v>
      </c>
      <c r="L4958" s="1061">
        <v>58.72</v>
      </c>
      <c r="M4958" s="1061">
        <v>58.72</v>
      </c>
      <c r="N4958" s="1061">
        <v>58.72</v>
      </c>
      <c r="O4958" s="1061">
        <v>58.72</v>
      </c>
      <c r="P4958" s="1061">
        <v>58.72</v>
      </c>
      <c r="Q4958" s="1061">
        <v>58.72</v>
      </c>
      <c r="R4958" s="1061">
        <v>58.72</v>
      </c>
      <c r="S4958" s="1061">
        <v>58.72</v>
      </c>
      <c r="T4958" s="1061">
        <v>58.72</v>
      </c>
      <c r="U4958" s="1061">
        <v>58.72</v>
      </c>
      <c r="V4958" s="1061">
        <v>58.72</v>
      </c>
      <c r="W4958" s="1061">
        <v>58.72</v>
      </c>
    </row>
    <row r="4959" spans="1:23">
      <c r="A4959" s="908"/>
      <c r="B4959" s="1061" t="s">
        <v>234</v>
      </c>
      <c r="C4959" s="1061" t="s">
        <v>235</v>
      </c>
      <c r="D4959" s="1061" t="s">
        <v>4916</v>
      </c>
      <c r="E4959" s="1061" t="s">
        <v>6226</v>
      </c>
      <c r="F4959" s="1061" t="s">
        <v>6227</v>
      </c>
      <c r="G4959" s="1061" t="s">
        <v>1739</v>
      </c>
      <c r="H4959" s="1061" t="s">
        <v>129</v>
      </c>
      <c r="I4959" s="1061" t="s">
        <v>21</v>
      </c>
      <c r="J4959" s="1061" t="s">
        <v>7975</v>
      </c>
      <c r="K4959" s="1061" t="s">
        <v>14849</v>
      </c>
      <c r="L4959" s="1061">
        <v>55.67</v>
      </c>
      <c r="M4959" s="1061">
        <v>55.67</v>
      </c>
      <c r="N4959" s="1061">
        <v>55.67</v>
      </c>
      <c r="O4959" s="1061">
        <v>55.67</v>
      </c>
      <c r="P4959" s="1061">
        <v>55.67</v>
      </c>
      <c r="Q4959" s="1061">
        <v>55.67</v>
      </c>
      <c r="R4959" s="1061">
        <v>55.67</v>
      </c>
      <c r="S4959" s="1061">
        <v>55.67</v>
      </c>
      <c r="T4959" s="1061">
        <v>55.67</v>
      </c>
      <c r="U4959" s="1061">
        <v>55.67</v>
      </c>
      <c r="V4959" s="1061">
        <v>55.67</v>
      </c>
      <c r="W4959" s="1061">
        <v>55.67</v>
      </c>
    </row>
    <row r="4960" spans="1:23">
      <c r="A4960" s="908"/>
      <c r="B4960" s="1061" t="s">
        <v>234</v>
      </c>
      <c r="C4960" s="1061" t="s">
        <v>235</v>
      </c>
      <c r="D4960" s="1061" t="s">
        <v>4389</v>
      </c>
      <c r="E4960" s="1061" t="s">
        <v>8803</v>
      </c>
      <c r="F4960" s="1061" t="s">
        <v>4389</v>
      </c>
      <c r="G4960" s="1061" t="s">
        <v>1739</v>
      </c>
      <c r="H4960" s="1061" t="s">
        <v>129</v>
      </c>
      <c r="I4960" s="1061" t="s">
        <v>21</v>
      </c>
      <c r="J4960" s="1061" t="s">
        <v>7975</v>
      </c>
      <c r="K4960" s="1061" t="s">
        <v>14849</v>
      </c>
      <c r="L4960" s="1061">
        <v>82.1</v>
      </c>
      <c r="M4960" s="1061">
        <v>82.1</v>
      </c>
      <c r="N4960" s="1061">
        <v>82.1</v>
      </c>
      <c r="O4960" s="1061">
        <v>82.1</v>
      </c>
      <c r="P4960" s="1061">
        <v>82.1</v>
      </c>
      <c r="Q4960" s="1061">
        <v>82.1</v>
      </c>
      <c r="R4960" s="1061">
        <v>82.1</v>
      </c>
      <c r="S4960" s="1061">
        <v>82.1</v>
      </c>
      <c r="T4960" s="1061">
        <v>82.1</v>
      </c>
      <c r="U4960" s="1061">
        <v>82.1</v>
      </c>
      <c r="V4960" s="1061">
        <v>82.1</v>
      </c>
      <c r="W4960" s="1061">
        <v>82.1</v>
      </c>
    </row>
    <row r="4961" spans="1:23">
      <c r="A4961" s="908"/>
      <c r="B4961" s="1061" t="s">
        <v>234</v>
      </c>
      <c r="C4961" s="1061" t="s">
        <v>235</v>
      </c>
      <c r="D4961" s="1061" t="s">
        <v>4970</v>
      </c>
      <c r="E4961" s="1061" t="s">
        <v>14616</v>
      </c>
      <c r="F4961" s="1061" t="s">
        <v>14617</v>
      </c>
      <c r="G4961" s="1061" t="s">
        <v>1739</v>
      </c>
      <c r="H4961" s="1061" t="s">
        <v>129</v>
      </c>
      <c r="I4961" s="1061" t="s">
        <v>21</v>
      </c>
      <c r="J4961" s="1061" t="s">
        <v>7975</v>
      </c>
      <c r="K4961" s="1061" t="s">
        <v>14849</v>
      </c>
      <c r="L4961" s="1061">
        <v>57.25</v>
      </c>
      <c r="M4961" s="1061">
        <v>57.25</v>
      </c>
      <c r="N4961" s="1061">
        <v>57.25</v>
      </c>
      <c r="O4961" s="1061">
        <v>57.25</v>
      </c>
      <c r="P4961" s="1061">
        <v>57.25</v>
      </c>
      <c r="Q4961" s="1061">
        <v>57.25</v>
      </c>
      <c r="R4961" s="1061">
        <v>57.25</v>
      </c>
      <c r="S4961" s="1061">
        <v>57.25</v>
      </c>
      <c r="T4961" s="1061">
        <v>57.25</v>
      </c>
      <c r="U4961" s="1061">
        <v>57.25</v>
      </c>
      <c r="V4961" s="1061">
        <v>57.25</v>
      </c>
      <c r="W4961" s="1061">
        <v>57.25</v>
      </c>
    </row>
    <row r="4962" spans="1:23">
      <c r="A4962" s="908"/>
      <c r="B4962" s="1061" t="s">
        <v>234</v>
      </c>
      <c r="C4962" s="1061" t="s">
        <v>235</v>
      </c>
      <c r="D4962" s="1061" t="s">
        <v>4384</v>
      </c>
      <c r="E4962" s="1061" t="s">
        <v>13700</v>
      </c>
      <c r="F4962" s="1061" t="s">
        <v>13701</v>
      </c>
      <c r="G4962" s="1061" t="s">
        <v>1739</v>
      </c>
      <c r="H4962" s="1061" t="s">
        <v>129</v>
      </c>
      <c r="I4962" s="1061" t="s">
        <v>21</v>
      </c>
      <c r="J4962" s="1061" t="s">
        <v>7975</v>
      </c>
      <c r="K4962" s="1061" t="s">
        <v>14849</v>
      </c>
      <c r="L4962" s="1061">
        <v>88.67</v>
      </c>
      <c r="M4962" s="1061">
        <v>88.67</v>
      </c>
      <c r="N4962" s="1061">
        <v>88.67</v>
      </c>
      <c r="O4962" s="1061">
        <v>88.67</v>
      </c>
      <c r="P4962" s="1061">
        <v>88.67</v>
      </c>
      <c r="Q4962" s="1061">
        <v>88.67</v>
      </c>
      <c r="R4962" s="1061">
        <v>88.67</v>
      </c>
      <c r="S4962" s="1061">
        <v>88.67</v>
      </c>
      <c r="T4962" s="1061">
        <v>88.67</v>
      </c>
      <c r="U4962" s="1061">
        <v>88.67</v>
      </c>
      <c r="V4962" s="1061">
        <v>88.67</v>
      </c>
      <c r="W4962" s="1061">
        <v>88.67</v>
      </c>
    </row>
    <row r="4963" spans="1:23">
      <c r="A4963" s="908"/>
      <c r="B4963" s="1061" t="s">
        <v>234</v>
      </c>
      <c r="C4963" s="1061" t="s">
        <v>235</v>
      </c>
      <c r="D4963" s="1061" t="s">
        <v>4384</v>
      </c>
      <c r="E4963" s="1061" t="s">
        <v>6228</v>
      </c>
      <c r="F4963" s="1061" t="s">
        <v>10636</v>
      </c>
      <c r="G4963" s="1061" t="s">
        <v>1739</v>
      </c>
      <c r="H4963" s="1061" t="s">
        <v>129</v>
      </c>
      <c r="I4963" s="1061" t="s">
        <v>21</v>
      </c>
      <c r="J4963" s="1061" t="s">
        <v>7975</v>
      </c>
      <c r="K4963" s="1061" t="s">
        <v>14849</v>
      </c>
      <c r="L4963" s="1061">
        <v>88.67</v>
      </c>
      <c r="M4963" s="1061">
        <v>88.67</v>
      </c>
      <c r="N4963" s="1061">
        <v>88.67</v>
      </c>
      <c r="O4963" s="1061">
        <v>88.67</v>
      </c>
      <c r="P4963" s="1061">
        <v>88.67</v>
      </c>
      <c r="Q4963" s="1061">
        <v>88.67</v>
      </c>
      <c r="R4963" s="1061">
        <v>88.67</v>
      </c>
      <c r="S4963" s="1061">
        <v>88.67</v>
      </c>
      <c r="T4963" s="1061">
        <v>88.67</v>
      </c>
      <c r="U4963" s="1061">
        <v>88.67</v>
      </c>
      <c r="V4963" s="1061">
        <v>88.67</v>
      </c>
      <c r="W4963" s="1061">
        <v>88.67</v>
      </c>
    </row>
    <row r="4964" spans="1:23">
      <c r="A4964" s="908"/>
      <c r="B4964" s="1061" t="s">
        <v>234</v>
      </c>
      <c r="C4964" s="1061" t="s">
        <v>235</v>
      </c>
      <c r="D4964" s="1061" t="s">
        <v>5191</v>
      </c>
      <c r="E4964" s="1061" t="s">
        <v>10177</v>
      </c>
      <c r="F4964" s="1061" t="s">
        <v>5191</v>
      </c>
      <c r="G4964" s="1061" t="s">
        <v>1739</v>
      </c>
      <c r="H4964" s="1061" t="s">
        <v>129</v>
      </c>
      <c r="I4964" s="1061" t="s">
        <v>21</v>
      </c>
      <c r="J4964" s="1061" t="s">
        <v>7975</v>
      </c>
      <c r="K4964" s="1061" t="s">
        <v>14849</v>
      </c>
      <c r="L4964" s="1061">
        <v>139.57</v>
      </c>
      <c r="M4964" s="1061">
        <v>139.57</v>
      </c>
      <c r="N4964" s="1061">
        <v>139.57</v>
      </c>
      <c r="O4964" s="1061">
        <v>139.57</v>
      </c>
      <c r="P4964" s="1061">
        <v>139.57</v>
      </c>
      <c r="Q4964" s="1061">
        <v>139.57</v>
      </c>
      <c r="R4964" s="1061">
        <v>139.57</v>
      </c>
      <c r="S4964" s="1061">
        <v>139.57</v>
      </c>
      <c r="T4964" s="1061">
        <v>139.57</v>
      </c>
      <c r="U4964" s="1061">
        <v>139.57</v>
      </c>
      <c r="V4964" s="1061">
        <v>139.57</v>
      </c>
      <c r="W4964" s="1061">
        <v>139.57</v>
      </c>
    </row>
    <row r="4965" spans="1:23">
      <c r="A4965" s="908"/>
      <c r="B4965" s="1061" t="s">
        <v>234</v>
      </c>
      <c r="C4965" s="1061" t="s">
        <v>235</v>
      </c>
      <c r="D4965" s="1061" t="s">
        <v>4995</v>
      </c>
      <c r="E4965" s="1061" t="s">
        <v>6229</v>
      </c>
      <c r="F4965" s="1061" t="s">
        <v>6230</v>
      </c>
      <c r="G4965" s="1061" t="s">
        <v>1739</v>
      </c>
      <c r="H4965" s="1061" t="s">
        <v>129</v>
      </c>
      <c r="I4965" s="1061" t="s">
        <v>21</v>
      </c>
      <c r="J4965" s="1061" t="s">
        <v>7975</v>
      </c>
      <c r="K4965" s="1061" t="s">
        <v>14849</v>
      </c>
      <c r="L4965" s="1061">
        <v>26.28</v>
      </c>
      <c r="M4965" s="1061">
        <v>26.28</v>
      </c>
      <c r="N4965" s="1061">
        <v>26.28</v>
      </c>
      <c r="O4965" s="1061">
        <v>26.28</v>
      </c>
      <c r="P4965" s="1061">
        <v>26.28</v>
      </c>
      <c r="Q4965" s="1061">
        <v>26.28</v>
      </c>
      <c r="R4965" s="1061">
        <v>26.28</v>
      </c>
      <c r="S4965" s="1061">
        <v>26.28</v>
      </c>
      <c r="T4965" s="1061">
        <v>26.28</v>
      </c>
      <c r="U4965" s="1061">
        <v>26.28</v>
      </c>
      <c r="V4965" s="1061">
        <v>26.28</v>
      </c>
      <c r="W4965" s="1061">
        <v>26.28</v>
      </c>
    </row>
    <row r="4966" spans="1:23">
      <c r="A4966" s="908"/>
      <c r="B4966" s="1061" t="s">
        <v>234</v>
      </c>
      <c r="C4966" s="1061" t="s">
        <v>235</v>
      </c>
      <c r="D4966" s="1061" t="s">
        <v>2186</v>
      </c>
      <c r="E4966" s="1061" t="s">
        <v>14618</v>
      </c>
      <c r="F4966" s="1061" t="s">
        <v>2186</v>
      </c>
      <c r="G4966" s="1061" t="s">
        <v>1739</v>
      </c>
      <c r="H4966" s="1061" t="s">
        <v>129</v>
      </c>
      <c r="I4966" s="1061" t="s">
        <v>20</v>
      </c>
      <c r="J4966" s="1061" t="s">
        <v>7975</v>
      </c>
      <c r="K4966" s="1061" t="s">
        <v>14849</v>
      </c>
      <c r="L4966" s="1061">
        <v>9220.8700000000008</v>
      </c>
      <c r="M4966" s="1061">
        <v>9220.8700000000008</v>
      </c>
      <c r="N4966" s="1061">
        <v>9220.8700000000008</v>
      </c>
      <c r="O4966" s="1061">
        <v>9220.8700000000008</v>
      </c>
      <c r="P4966" s="1061">
        <v>9220.8700000000008</v>
      </c>
      <c r="Q4966" s="1061">
        <v>9220.8700000000008</v>
      </c>
      <c r="R4966" s="1061">
        <v>9220.8700000000008</v>
      </c>
      <c r="S4966" s="1061">
        <v>9220.8700000000008</v>
      </c>
      <c r="T4966" s="1061">
        <v>9220.8700000000008</v>
      </c>
      <c r="U4966" s="1061">
        <v>9220.8700000000008</v>
      </c>
      <c r="V4966" s="1061">
        <v>9220.8700000000008</v>
      </c>
      <c r="W4966" s="1061">
        <v>9220.8700000000008</v>
      </c>
    </row>
    <row r="4967" spans="1:23">
      <c r="A4967" s="908"/>
      <c r="B4967" s="1061" t="s">
        <v>234</v>
      </c>
      <c r="C4967" s="1061" t="s">
        <v>235</v>
      </c>
      <c r="D4967" s="1061" t="s">
        <v>2552</v>
      </c>
      <c r="E4967" s="1061" t="s">
        <v>14414</v>
      </c>
      <c r="F4967" s="1061" t="s">
        <v>2552</v>
      </c>
      <c r="G4967" s="1061" t="s">
        <v>1739</v>
      </c>
      <c r="H4967" s="1061" t="s">
        <v>129</v>
      </c>
      <c r="I4967" s="1061" t="s">
        <v>21</v>
      </c>
      <c r="J4967" s="1061" t="s">
        <v>7975</v>
      </c>
      <c r="K4967" s="1061" t="s">
        <v>14849</v>
      </c>
      <c r="L4967" s="1061">
        <v>430.15</v>
      </c>
      <c r="M4967" s="1061">
        <v>430.15</v>
      </c>
      <c r="N4967" s="1061">
        <v>430.15</v>
      </c>
      <c r="O4967" s="1061">
        <v>430.15</v>
      </c>
      <c r="P4967" s="1061">
        <v>430.15</v>
      </c>
      <c r="Q4967" s="1061">
        <v>430.15</v>
      </c>
      <c r="R4967" s="1061">
        <v>430.15</v>
      </c>
      <c r="S4967" s="1061">
        <v>430.15</v>
      </c>
      <c r="T4967" s="1061">
        <v>430.15</v>
      </c>
      <c r="U4967" s="1061">
        <v>430.15</v>
      </c>
      <c r="V4967" s="1061">
        <v>430.15</v>
      </c>
      <c r="W4967" s="1061">
        <v>430.15</v>
      </c>
    </row>
    <row r="4968" spans="1:23">
      <c r="A4968" s="908"/>
      <c r="B4968" s="1061" t="s">
        <v>234</v>
      </c>
      <c r="C4968" s="1061" t="s">
        <v>235</v>
      </c>
      <c r="D4968" s="1061" t="s">
        <v>239</v>
      </c>
      <c r="E4968" s="1061" t="s">
        <v>14619</v>
      </c>
      <c r="F4968" s="1061" t="s">
        <v>14620</v>
      </c>
      <c r="G4968" s="1061" t="s">
        <v>1739</v>
      </c>
      <c r="H4968" s="1061" t="s">
        <v>129</v>
      </c>
      <c r="I4968" s="1061" t="s">
        <v>20</v>
      </c>
      <c r="J4968" s="1061" t="s">
        <v>7975</v>
      </c>
      <c r="K4968" s="1061" t="s">
        <v>14849</v>
      </c>
      <c r="L4968" s="1061">
        <v>54340</v>
      </c>
      <c r="M4968" s="1061">
        <v>54340</v>
      </c>
      <c r="N4968" s="1061">
        <v>54340</v>
      </c>
      <c r="O4968" s="1061">
        <v>54340</v>
      </c>
      <c r="P4968" s="1061">
        <v>54340</v>
      </c>
      <c r="Q4968" s="1061">
        <v>54340</v>
      </c>
      <c r="R4968" s="1061">
        <v>54340</v>
      </c>
      <c r="S4968" s="1061">
        <v>54340</v>
      </c>
      <c r="T4968" s="1061">
        <v>54340</v>
      </c>
      <c r="U4968" s="1061">
        <v>54340</v>
      </c>
      <c r="V4968" s="1061">
        <v>54340</v>
      </c>
      <c r="W4968" s="1061">
        <v>54340</v>
      </c>
    </row>
    <row r="4969" spans="1:23">
      <c r="A4969" s="908"/>
      <c r="B4969" s="1061" t="s">
        <v>234</v>
      </c>
      <c r="C4969" s="1061" t="s">
        <v>235</v>
      </c>
      <c r="D4969" s="1061" t="s">
        <v>2186</v>
      </c>
      <c r="E4969" s="1061" t="s">
        <v>6231</v>
      </c>
      <c r="F4969" s="1061" t="s">
        <v>6232</v>
      </c>
      <c r="G4969" s="1061" t="s">
        <v>1739</v>
      </c>
      <c r="H4969" s="1061" t="s">
        <v>129</v>
      </c>
      <c r="I4969" s="1061" t="s">
        <v>21</v>
      </c>
      <c r="J4969" s="1061" t="s">
        <v>7975</v>
      </c>
      <c r="K4969" s="1061" t="s">
        <v>14849</v>
      </c>
      <c r="L4969" s="1061">
        <v>374.36</v>
      </c>
      <c r="M4969" s="1061">
        <v>374.36</v>
      </c>
      <c r="N4969" s="1061">
        <v>374.36</v>
      </c>
      <c r="O4969" s="1061">
        <v>374.36</v>
      </c>
      <c r="P4969" s="1061">
        <v>374.36</v>
      </c>
      <c r="Q4969" s="1061">
        <v>374.36</v>
      </c>
      <c r="R4969" s="1061">
        <v>374.36</v>
      </c>
      <c r="S4969" s="1061">
        <v>374.36</v>
      </c>
      <c r="T4969" s="1061">
        <v>374.36</v>
      </c>
      <c r="U4969" s="1061">
        <v>374.36</v>
      </c>
      <c r="V4969" s="1061">
        <v>374.36</v>
      </c>
      <c r="W4969" s="1061">
        <v>374.36</v>
      </c>
    </row>
    <row r="4970" spans="1:23">
      <c r="A4970" s="908"/>
      <c r="B4970" s="1061" t="s">
        <v>234</v>
      </c>
      <c r="C4970" s="1061" t="s">
        <v>235</v>
      </c>
      <c r="D4970" s="1061" t="s">
        <v>2186</v>
      </c>
      <c r="E4970" s="1061" t="s">
        <v>6233</v>
      </c>
      <c r="F4970" s="1061" t="s">
        <v>6234</v>
      </c>
      <c r="G4970" s="1061" t="s">
        <v>1739</v>
      </c>
      <c r="H4970" s="1061" t="s">
        <v>129</v>
      </c>
      <c r="I4970" s="1061" t="s">
        <v>21</v>
      </c>
      <c r="J4970" s="1061" t="s">
        <v>7975</v>
      </c>
      <c r="K4970" s="1061" t="s">
        <v>14849</v>
      </c>
      <c r="L4970" s="1061">
        <v>354.67</v>
      </c>
      <c r="M4970" s="1061">
        <v>354.67</v>
      </c>
      <c r="N4970" s="1061">
        <v>354.67</v>
      </c>
      <c r="O4970" s="1061">
        <v>354.67</v>
      </c>
      <c r="P4970" s="1061">
        <v>354.67</v>
      </c>
      <c r="Q4970" s="1061">
        <v>354.67</v>
      </c>
      <c r="R4970" s="1061">
        <v>354.67</v>
      </c>
      <c r="S4970" s="1061">
        <v>354.67</v>
      </c>
      <c r="T4970" s="1061">
        <v>354.67</v>
      </c>
      <c r="U4970" s="1061">
        <v>354.67</v>
      </c>
      <c r="V4970" s="1061">
        <v>354.67</v>
      </c>
      <c r="W4970" s="1061">
        <v>354.67</v>
      </c>
    </row>
    <row r="4971" spans="1:23">
      <c r="A4971" s="908"/>
      <c r="B4971" s="1061" t="s">
        <v>234</v>
      </c>
      <c r="C4971" s="1061" t="s">
        <v>235</v>
      </c>
      <c r="D4971" s="1061" t="s">
        <v>2186</v>
      </c>
      <c r="E4971" s="1061" t="s">
        <v>6235</v>
      </c>
      <c r="F4971" s="1061" t="s">
        <v>6236</v>
      </c>
      <c r="G4971" s="1061" t="s">
        <v>1739</v>
      </c>
      <c r="H4971" s="1061" t="s">
        <v>129</v>
      </c>
      <c r="I4971" s="1061" t="s">
        <v>21</v>
      </c>
      <c r="J4971" s="1061" t="s">
        <v>7975</v>
      </c>
      <c r="K4971" s="1061" t="s">
        <v>14849</v>
      </c>
      <c r="L4971" s="1061">
        <v>33.46</v>
      </c>
      <c r="M4971" s="1061">
        <v>33.46</v>
      </c>
      <c r="N4971" s="1061">
        <v>33.46</v>
      </c>
      <c r="O4971" s="1061">
        <v>33.46</v>
      </c>
      <c r="P4971" s="1061">
        <v>33.46</v>
      </c>
      <c r="Q4971" s="1061">
        <v>33.46</v>
      </c>
      <c r="R4971" s="1061">
        <v>33.46</v>
      </c>
      <c r="S4971" s="1061">
        <v>33.46</v>
      </c>
      <c r="T4971" s="1061">
        <v>33.46</v>
      </c>
      <c r="U4971" s="1061">
        <v>33.46</v>
      </c>
      <c r="V4971" s="1061">
        <v>33.46</v>
      </c>
      <c r="W4971" s="1061">
        <v>33.46</v>
      </c>
    </row>
    <row r="4972" spans="1:23">
      <c r="A4972" s="908"/>
      <c r="B4972" s="1061" t="s">
        <v>234</v>
      </c>
      <c r="C4972" s="1061" t="s">
        <v>235</v>
      </c>
      <c r="D4972" s="1061" t="s">
        <v>4384</v>
      </c>
      <c r="E4972" s="1061" t="s">
        <v>6840</v>
      </c>
      <c r="F4972" s="1061" t="s">
        <v>6841</v>
      </c>
      <c r="G4972" s="1061" t="s">
        <v>1739</v>
      </c>
      <c r="H4972" s="1061" t="s">
        <v>129</v>
      </c>
      <c r="I4972" s="1061" t="s">
        <v>21</v>
      </c>
      <c r="J4972" s="1061" t="s">
        <v>7975</v>
      </c>
      <c r="K4972" s="1061" t="s">
        <v>14849</v>
      </c>
      <c r="L4972" s="1061">
        <v>100.17</v>
      </c>
      <c r="M4972" s="1061">
        <v>100.17</v>
      </c>
      <c r="N4972" s="1061">
        <v>100.17</v>
      </c>
      <c r="O4972" s="1061">
        <v>100.17</v>
      </c>
      <c r="P4972" s="1061">
        <v>100.17</v>
      </c>
      <c r="Q4972" s="1061">
        <v>100.17</v>
      </c>
      <c r="R4972" s="1061">
        <v>100.17</v>
      </c>
      <c r="S4972" s="1061">
        <v>100.17</v>
      </c>
      <c r="T4972" s="1061">
        <v>100.17</v>
      </c>
      <c r="U4972" s="1061">
        <v>100.17</v>
      </c>
      <c r="V4972" s="1061">
        <v>100.17</v>
      </c>
      <c r="W4972" s="1061">
        <v>100.17</v>
      </c>
    </row>
    <row r="4973" spans="1:23">
      <c r="A4973" s="908"/>
      <c r="B4973" s="1061" t="s">
        <v>234</v>
      </c>
      <c r="C4973" s="1061" t="s">
        <v>235</v>
      </c>
      <c r="D4973" s="1061" t="s">
        <v>4331</v>
      </c>
      <c r="E4973" s="1061" t="s">
        <v>14505</v>
      </c>
      <c r="F4973" s="1061" t="s">
        <v>14506</v>
      </c>
      <c r="G4973" s="1061" t="s">
        <v>1739</v>
      </c>
      <c r="H4973" s="1061" t="s">
        <v>129</v>
      </c>
      <c r="I4973" s="1061" t="s">
        <v>21</v>
      </c>
      <c r="J4973" s="1061" t="s">
        <v>7975</v>
      </c>
      <c r="K4973" s="1061" t="s">
        <v>14849</v>
      </c>
      <c r="L4973" s="1061">
        <v>65.239999999999995</v>
      </c>
      <c r="M4973" s="1061">
        <v>65.239999999999995</v>
      </c>
      <c r="N4973" s="1061">
        <v>65.239999999999995</v>
      </c>
      <c r="O4973" s="1061">
        <v>65.239999999999995</v>
      </c>
      <c r="P4973" s="1061">
        <v>65.239999999999995</v>
      </c>
      <c r="Q4973" s="1061">
        <v>65.239999999999995</v>
      </c>
      <c r="R4973" s="1061">
        <v>65.239999999999995</v>
      </c>
      <c r="S4973" s="1061">
        <v>65.239999999999995</v>
      </c>
      <c r="T4973" s="1061">
        <v>65.239999999999995</v>
      </c>
      <c r="U4973" s="1061">
        <v>65.239999999999995</v>
      </c>
      <c r="V4973" s="1061">
        <v>65.239999999999995</v>
      </c>
      <c r="W4973" s="1061">
        <v>65.239999999999995</v>
      </c>
    </row>
    <row r="4974" spans="1:23">
      <c r="A4974" s="908"/>
      <c r="B4974" s="1061" t="s">
        <v>234</v>
      </c>
      <c r="C4974" s="1061" t="s">
        <v>235</v>
      </c>
      <c r="D4974" s="1061" t="s">
        <v>5171</v>
      </c>
      <c r="E4974" s="1061" t="s">
        <v>14291</v>
      </c>
      <c r="F4974" s="1061" t="s">
        <v>5084</v>
      </c>
      <c r="G4974" s="1061" t="s">
        <v>1739</v>
      </c>
      <c r="H4974" s="1061" t="s">
        <v>129</v>
      </c>
      <c r="I4974" s="1061" t="s">
        <v>21</v>
      </c>
      <c r="J4974" s="1061" t="s">
        <v>7975</v>
      </c>
      <c r="K4974" s="1061" t="s">
        <v>14849</v>
      </c>
      <c r="L4974" s="1061">
        <v>90.53</v>
      </c>
      <c r="M4974" s="1061">
        <v>90.53</v>
      </c>
      <c r="N4974" s="1061">
        <v>90.53</v>
      </c>
      <c r="O4974" s="1061">
        <v>90.53</v>
      </c>
      <c r="P4974" s="1061">
        <v>90.53</v>
      </c>
      <c r="Q4974" s="1061">
        <v>90.53</v>
      </c>
      <c r="R4974" s="1061">
        <v>90.53</v>
      </c>
      <c r="S4974" s="1061">
        <v>90.53</v>
      </c>
      <c r="T4974" s="1061">
        <v>90.53</v>
      </c>
      <c r="U4974" s="1061">
        <v>90.53</v>
      </c>
      <c r="V4974" s="1061">
        <v>90.53</v>
      </c>
      <c r="W4974" s="1061">
        <v>90.53</v>
      </c>
    </row>
    <row r="4975" spans="1:23">
      <c r="A4975" s="908"/>
      <c r="B4975" s="1061" t="s">
        <v>234</v>
      </c>
      <c r="C4975" s="1061" t="s">
        <v>235</v>
      </c>
      <c r="D4975" s="1061" t="s">
        <v>4995</v>
      </c>
      <c r="E4975" s="1061" t="s">
        <v>6237</v>
      </c>
      <c r="F4975" s="1061" t="s">
        <v>5090</v>
      </c>
      <c r="G4975" s="1061" t="s">
        <v>1739</v>
      </c>
      <c r="H4975" s="1061" t="s">
        <v>129</v>
      </c>
      <c r="I4975" s="1061" t="s">
        <v>21</v>
      </c>
      <c r="J4975" s="1061" t="s">
        <v>7975</v>
      </c>
      <c r="K4975" s="1061" t="s">
        <v>14849</v>
      </c>
      <c r="L4975" s="1061">
        <v>57.47</v>
      </c>
      <c r="M4975" s="1061">
        <v>57.47</v>
      </c>
      <c r="N4975" s="1061">
        <v>57.47</v>
      </c>
      <c r="O4975" s="1061">
        <v>57.47</v>
      </c>
      <c r="P4975" s="1061">
        <v>57.47</v>
      </c>
      <c r="Q4975" s="1061">
        <v>57.47</v>
      </c>
      <c r="R4975" s="1061">
        <v>57.47</v>
      </c>
      <c r="S4975" s="1061">
        <v>57.47</v>
      </c>
      <c r="T4975" s="1061">
        <v>57.47</v>
      </c>
      <c r="U4975" s="1061">
        <v>57.47</v>
      </c>
      <c r="V4975" s="1061">
        <v>57.47</v>
      </c>
      <c r="W4975" s="1061">
        <v>57.47</v>
      </c>
    </row>
    <row r="4976" spans="1:23">
      <c r="A4976" s="908"/>
      <c r="B4976" s="1061" t="s">
        <v>234</v>
      </c>
      <c r="C4976" s="1061" t="s">
        <v>235</v>
      </c>
      <c r="D4976" s="1061" t="s">
        <v>2186</v>
      </c>
      <c r="E4976" s="1061" t="s">
        <v>6870</v>
      </c>
      <c r="F4976" s="1061" t="s">
        <v>6216</v>
      </c>
      <c r="G4976" s="1061" t="s">
        <v>1739</v>
      </c>
      <c r="H4976" s="1061" t="s">
        <v>129</v>
      </c>
      <c r="I4976" s="1061" t="s">
        <v>21</v>
      </c>
      <c r="J4976" s="1061" t="s">
        <v>7975</v>
      </c>
      <c r="K4976" s="1061" t="s">
        <v>14849</v>
      </c>
      <c r="L4976" s="1061">
        <v>57.47</v>
      </c>
      <c r="M4976" s="1061">
        <v>57.47</v>
      </c>
      <c r="N4976" s="1061">
        <v>57.47</v>
      </c>
      <c r="O4976" s="1061">
        <v>57.47</v>
      </c>
      <c r="P4976" s="1061">
        <v>57.47</v>
      </c>
      <c r="Q4976" s="1061">
        <v>57.47</v>
      </c>
      <c r="R4976" s="1061">
        <v>57.47</v>
      </c>
      <c r="S4976" s="1061">
        <v>57.47</v>
      </c>
      <c r="T4976" s="1061">
        <v>57.47</v>
      </c>
      <c r="U4976" s="1061">
        <v>57.47</v>
      </c>
      <c r="V4976" s="1061">
        <v>57.47</v>
      </c>
      <c r="W4976" s="1061">
        <v>57.47</v>
      </c>
    </row>
    <row r="4977" spans="1:23">
      <c r="A4977" s="908"/>
      <c r="B4977" s="1061" t="s">
        <v>234</v>
      </c>
      <c r="C4977" s="1061" t="s">
        <v>235</v>
      </c>
      <c r="D4977" s="1061" t="s">
        <v>4270</v>
      </c>
      <c r="E4977" s="1061" t="s">
        <v>6891</v>
      </c>
      <c r="F4977" s="1061" t="s">
        <v>6892</v>
      </c>
      <c r="G4977" s="1061" t="s">
        <v>1739</v>
      </c>
      <c r="H4977" s="1061" t="s">
        <v>129</v>
      </c>
      <c r="I4977" s="1061" t="s">
        <v>21</v>
      </c>
      <c r="J4977" s="1061" t="s">
        <v>7975</v>
      </c>
      <c r="K4977" s="1061" t="s">
        <v>14849</v>
      </c>
      <c r="L4977" s="1061">
        <v>2.0499999999999998</v>
      </c>
      <c r="M4977" s="1061">
        <v>2.0499999999999998</v>
      </c>
      <c r="N4977" s="1061">
        <v>2.0499999999999998</v>
      </c>
      <c r="O4977" s="1061">
        <v>2.0499999999999998</v>
      </c>
      <c r="P4977" s="1061">
        <v>2.0499999999999998</v>
      </c>
      <c r="Q4977" s="1061">
        <v>2.0499999999999998</v>
      </c>
      <c r="R4977" s="1061">
        <v>2.0499999999999998</v>
      </c>
      <c r="S4977" s="1061">
        <v>2.0499999999999998</v>
      </c>
      <c r="T4977" s="1061">
        <v>2.0499999999999998</v>
      </c>
      <c r="U4977" s="1061">
        <v>2.0499999999999998</v>
      </c>
      <c r="V4977" s="1061">
        <v>2.0499999999999998</v>
      </c>
      <c r="W4977" s="1061">
        <v>2.0499999999999998</v>
      </c>
    </row>
    <row r="4978" spans="1:23">
      <c r="A4978" s="908"/>
      <c r="B4978" s="1061" t="s">
        <v>234</v>
      </c>
      <c r="C4978" s="1061" t="s">
        <v>235</v>
      </c>
      <c r="D4978" s="1061" t="s">
        <v>4384</v>
      </c>
      <c r="E4978" s="1061" t="s">
        <v>13706</v>
      </c>
      <c r="F4978" s="1061" t="s">
        <v>13707</v>
      </c>
      <c r="G4978" s="1061" t="s">
        <v>1739</v>
      </c>
      <c r="H4978" s="1061" t="s">
        <v>129</v>
      </c>
      <c r="I4978" s="1061" t="s">
        <v>21</v>
      </c>
      <c r="J4978" s="1061" t="s">
        <v>7975</v>
      </c>
      <c r="K4978" s="1061" t="s">
        <v>14849</v>
      </c>
      <c r="L4978" s="1061">
        <v>69.790000000000006</v>
      </c>
      <c r="M4978" s="1061">
        <v>69.790000000000006</v>
      </c>
      <c r="N4978" s="1061">
        <v>69.790000000000006</v>
      </c>
      <c r="O4978" s="1061">
        <v>69.790000000000006</v>
      </c>
      <c r="P4978" s="1061">
        <v>69.790000000000006</v>
      </c>
      <c r="Q4978" s="1061">
        <v>69.790000000000006</v>
      </c>
      <c r="R4978" s="1061">
        <v>69.790000000000006</v>
      </c>
      <c r="S4978" s="1061">
        <v>69.790000000000006</v>
      </c>
      <c r="T4978" s="1061">
        <v>69.790000000000006</v>
      </c>
      <c r="U4978" s="1061">
        <v>69.790000000000006</v>
      </c>
      <c r="V4978" s="1061">
        <v>69.790000000000006</v>
      </c>
      <c r="W4978" s="1061">
        <v>69.790000000000006</v>
      </c>
    </row>
    <row r="4979" spans="1:23">
      <c r="A4979" s="908"/>
      <c r="B4979" s="1061" t="s">
        <v>234</v>
      </c>
      <c r="C4979" s="1061" t="s">
        <v>235</v>
      </c>
      <c r="D4979" s="1061" t="s">
        <v>4611</v>
      </c>
      <c r="E4979" s="1061" t="s">
        <v>12309</v>
      </c>
      <c r="F4979" s="1061" t="s">
        <v>12310</v>
      </c>
      <c r="G4979" s="1061" t="s">
        <v>1739</v>
      </c>
      <c r="H4979" s="1061" t="s">
        <v>129</v>
      </c>
      <c r="I4979" s="1061" t="s">
        <v>21</v>
      </c>
      <c r="J4979" s="1061" t="s">
        <v>7975</v>
      </c>
      <c r="K4979" s="1061" t="s">
        <v>14849</v>
      </c>
      <c r="L4979" s="1061">
        <v>32.83</v>
      </c>
      <c r="M4979" s="1061">
        <v>32.83</v>
      </c>
      <c r="N4979" s="1061">
        <v>32.83</v>
      </c>
      <c r="O4979" s="1061">
        <v>32.83</v>
      </c>
      <c r="P4979" s="1061">
        <v>32.83</v>
      </c>
      <c r="Q4979" s="1061">
        <v>32.83</v>
      </c>
      <c r="R4979" s="1061">
        <v>32.83</v>
      </c>
      <c r="S4979" s="1061">
        <v>32.83</v>
      </c>
      <c r="T4979" s="1061">
        <v>32.83</v>
      </c>
      <c r="U4979" s="1061">
        <v>32.83</v>
      </c>
      <c r="V4979" s="1061">
        <v>32.83</v>
      </c>
      <c r="W4979" s="1061">
        <v>32.83</v>
      </c>
    </row>
    <row r="4980" spans="1:23">
      <c r="A4980" s="908"/>
      <c r="B4980" s="1061" t="s">
        <v>234</v>
      </c>
      <c r="C4980" s="1061" t="s">
        <v>235</v>
      </c>
      <c r="D4980" s="1061" t="s">
        <v>239</v>
      </c>
      <c r="E4980" s="1061" t="s">
        <v>8804</v>
      </c>
      <c r="F4980" s="1061" t="s">
        <v>239</v>
      </c>
      <c r="G4980" s="1061" t="s">
        <v>1739</v>
      </c>
      <c r="H4980" s="1061" t="s">
        <v>129</v>
      </c>
      <c r="I4980" s="1061" t="s">
        <v>21</v>
      </c>
      <c r="J4980" s="1061" t="s">
        <v>7975</v>
      </c>
      <c r="K4980" s="1061" t="s">
        <v>14849</v>
      </c>
      <c r="L4980" s="1061">
        <v>147.77000000000001</v>
      </c>
      <c r="M4980" s="1061">
        <v>147.77000000000001</v>
      </c>
      <c r="N4980" s="1061">
        <v>147.77000000000001</v>
      </c>
      <c r="O4980" s="1061">
        <v>147.77000000000001</v>
      </c>
      <c r="P4980" s="1061">
        <v>147.77000000000001</v>
      </c>
      <c r="Q4980" s="1061">
        <v>147.77000000000001</v>
      </c>
      <c r="R4980" s="1061">
        <v>147.77000000000001</v>
      </c>
      <c r="S4980" s="1061">
        <v>147.77000000000001</v>
      </c>
      <c r="T4980" s="1061">
        <v>147.77000000000001</v>
      </c>
      <c r="U4980" s="1061">
        <v>147.77000000000001</v>
      </c>
      <c r="V4980" s="1061">
        <v>147.77000000000001</v>
      </c>
      <c r="W4980" s="1061">
        <v>147.77000000000001</v>
      </c>
    </row>
    <row r="4981" spans="1:23">
      <c r="A4981" s="908"/>
      <c r="B4981" s="1061" t="s">
        <v>234</v>
      </c>
      <c r="C4981" s="1061" t="s">
        <v>235</v>
      </c>
      <c r="D4981" s="1061" t="s">
        <v>4156</v>
      </c>
      <c r="E4981" s="1061" t="s">
        <v>6238</v>
      </c>
      <c r="F4981" s="1061" t="s">
        <v>6239</v>
      </c>
      <c r="G4981" s="1061" t="s">
        <v>1739</v>
      </c>
      <c r="H4981" s="1061" t="s">
        <v>129</v>
      </c>
      <c r="I4981" s="1061" t="s">
        <v>21</v>
      </c>
      <c r="J4981" s="1061" t="s">
        <v>7975</v>
      </c>
      <c r="K4981" s="1061" t="s">
        <v>14849</v>
      </c>
      <c r="L4981" s="1061">
        <v>2.4300000000000002</v>
      </c>
      <c r="M4981" s="1061">
        <v>2.4300000000000002</v>
      </c>
      <c r="N4981" s="1061">
        <v>2.4300000000000002</v>
      </c>
      <c r="O4981" s="1061">
        <v>2.4300000000000002</v>
      </c>
      <c r="P4981" s="1061">
        <v>2.4300000000000002</v>
      </c>
      <c r="Q4981" s="1061">
        <v>2.4300000000000002</v>
      </c>
      <c r="R4981" s="1061">
        <v>2.4300000000000002</v>
      </c>
      <c r="S4981" s="1061">
        <v>2.4300000000000002</v>
      </c>
      <c r="T4981" s="1061">
        <v>2.4300000000000002</v>
      </c>
      <c r="U4981" s="1061">
        <v>2.4300000000000002</v>
      </c>
      <c r="V4981" s="1061">
        <v>2.4300000000000002</v>
      </c>
      <c r="W4981" s="1061">
        <v>2.4300000000000002</v>
      </c>
    </row>
    <row r="4982" spans="1:23">
      <c r="A4982" s="908"/>
      <c r="B4982" s="1061" t="s">
        <v>234</v>
      </c>
      <c r="C4982" s="1061" t="s">
        <v>235</v>
      </c>
      <c r="D4982" s="1061" t="s">
        <v>4422</v>
      </c>
      <c r="E4982" s="1061" t="s">
        <v>6240</v>
      </c>
      <c r="F4982" s="1061" t="s">
        <v>12211</v>
      </c>
      <c r="G4982" s="1061" t="s">
        <v>1739</v>
      </c>
      <c r="H4982" s="1061" t="s">
        <v>129</v>
      </c>
      <c r="I4982" s="1061" t="s">
        <v>21</v>
      </c>
      <c r="J4982" s="1061" t="s">
        <v>7975</v>
      </c>
      <c r="K4982" s="1061" t="s">
        <v>14849</v>
      </c>
      <c r="L4982" s="1061">
        <v>141.22</v>
      </c>
      <c r="M4982" s="1061">
        <v>141.22</v>
      </c>
      <c r="N4982" s="1061">
        <v>141.22</v>
      </c>
      <c r="O4982" s="1061">
        <v>141.22</v>
      </c>
      <c r="P4982" s="1061">
        <v>141.22</v>
      </c>
      <c r="Q4982" s="1061">
        <v>141.22</v>
      </c>
      <c r="R4982" s="1061">
        <v>141.22</v>
      </c>
      <c r="S4982" s="1061">
        <v>141.22</v>
      </c>
      <c r="T4982" s="1061">
        <v>141.22</v>
      </c>
      <c r="U4982" s="1061">
        <v>141.22</v>
      </c>
      <c r="V4982" s="1061">
        <v>141.22</v>
      </c>
      <c r="W4982" s="1061">
        <v>141.22</v>
      </c>
    </row>
    <row r="4983" spans="1:23">
      <c r="A4983" s="908"/>
      <c r="B4983" s="1061" t="s">
        <v>234</v>
      </c>
      <c r="C4983" s="1061" t="s">
        <v>235</v>
      </c>
      <c r="D4983" s="1061" t="s">
        <v>4422</v>
      </c>
      <c r="E4983" s="1061" t="s">
        <v>6241</v>
      </c>
      <c r="F4983" s="1061" t="s">
        <v>12894</v>
      </c>
      <c r="G4983" s="1061" t="s">
        <v>1739</v>
      </c>
      <c r="H4983" s="1061" t="s">
        <v>129</v>
      </c>
      <c r="I4983" s="1061" t="s">
        <v>21</v>
      </c>
      <c r="J4983" s="1061" t="s">
        <v>7975</v>
      </c>
      <c r="K4983" s="1061" t="s">
        <v>14849</v>
      </c>
      <c r="L4983" s="1061">
        <v>141.22</v>
      </c>
      <c r="M4983" s="1061">
        <v>141.22</v>
      </c>
      <c r="N4983" s="1061">
        <v>141.22</v>
      </c>
      <c r="O4983" s="1061">
        <v>141.22</v>
      </c>
      <c r="P4983" s="1061">
        <v>141.22</v>
      </c>
      <c r="Q4983" s="1061">
        <v>141.22</v>
      </c>
      <c r="R4983" s="1061">
        <v>141.22</v>
      </c>
      <c r="S4983" s="1061">
        <v>141.22</v>
      </c>
      <c r="T4983" s="1061">
        <v>141.22</v>
      </c>
      <c r="U4983" s="1061">
        <v>141.22</v>
      </c>
      <c r="V4983" s="1061">
        <v>141.22</v>
      </c>
      <c r="W4983" s="1061">
        <v>141.22</v>
      </c>
    </row>
    <row r="4984" spans="1:23">
      <c r="A4984" s="908"/>
      <c r="B4984" s="1061" t="s">
        <v>234</v>
      </c>
      <c r="C4984" s="1061" t="s">
        <v>235</v>
      </c>
      <c r="D4984" s="1061" t="s">
        <v>4555</v>
      </c>
      <c r="E4984" s="1061" t="s">
        <v>6242</v>
      </c>
      <c r="F4984" s="1061" t="s">
        <v>6243</v>
      </c>
      <c r="G4984" s="1061" t="s">
        <v>1739</v>
      </c>
      <c r="H4984" s="1061" t="s">
        <v>129</v>
      </c>
      <c r="I4984" s="1061" t="s">
        <v>21</v>
      </c>
      <c r="J4984" s="1061" t="s">
        <v>7975</v>
      </c>
      <c r="K4984" s="1061" t="s">
        <v>14849</v>
      </c>
      <c r="L4984" s="1061">
        <v>39.42</v>
      </c>
      <c r="M4984" s="1061">
        <v>39.42</v>
      </c>
      <c r="N4984" s="1061">
        <v>39.42</v>
      </c>
      <c r="O4984" s="1061">
        <v>39.42</v>
      </c>
      <c r="P4984" s="1061">
        <v>39.42</v>
      </c>
      <c r="Q4984" s="1061">
        <v>39.42</v>
      </c>
      <c r="R4984" s="1061">
        <v>39.42</v>
      </c>
      <c r="S4984" s="1061">
        <v>39.42</v>
      </c>
      <c r="T4984" s="1061">
        <v>39.42</v>
      </c>
      <c r="U4984" s="1061">
        <v>39.42</v>
      </c>
      <c r="V4984" s="1061">
        <v>39.42</v>
      </c>
      <c r="W4984" s="1061">
        <v>39.42</v>
      </c>
    </row>
    <row r="4985" spans="1:23">
      <c r="A4985" s="908"/>
      <c r="B4985" s="1061" t="s">
        <v>234</v>
      </c>
      <c r="C4985" s="1061" t="s">
        <v>235</v>
      </c>
      <c r="D4985" s="1061" t="s">
        <v>4422</v>
      </c>
      <c r="E4985" s="1061" t="s">
        <v>6244</v>
      </c>
      <c r="F4985" s="1061" t="s">
        <v>6245</v>
      </c>
      <c r="G4985" s="1061" t="s">
        <v>1739</v>
      </c>
      <c r="H4985" s="1061" t="s">
        <v>129</v>
      </c>
      <c r="I4985" s="1061" t="s">
        <v>21</v>
      </c>
      <c r="J4985" s="1061" t="s">
        <v>7975</v>
      </c>
      <c r="K4985" s="1061" t="s">
        <v>14849</v>
      </c>
      <c r="L4985" s="1061">
        <v>597.67999999999995</v>
      </c>
      <c r="M4985" s="1061">
        <v>597.67999999999995</v>
      </c>
      <c r="N4985" s="1061">
        <v>597.67999999999995</v>
      </c>
      <c r="O4985" s="1061">
        <v>597.67999999999995</v>
      </c>
      <c r="P4985" s="1061">
        <v>597.67999999999995</v>
      </c>
      <c r="Q4985" s="1061">
        <v>597.67999999999995</v>
      </c>
      <c r="R4985" s="1061">
        <v>597.67999999999995</v>
      </c>
      <c r="S4985" s="1061">
        <v>597.67999999999995</v>
      </c>
      <c r="T4985" s="1061">
        <v>597.67999999999995</v>
      </c>
      <c r="U4985" s="1061">
        <v>597.67999999999995</v>
      </c>
      <c r="V4985" s="1061">
        <v>597.67999999999995</v>
      </c>
      <c r="W4985" s="1061">
        <v>597.67999999999995</v>
      </c>
    </row>
    <row r="4986" spans="1:23">
      <c r="A4986" s="908"/>
      <c r="B4986" s="1061" t="s">
        <v>234</v>
      </c>
      <c r="C4986" s="1061" t="s">
        <v>235</v>
      </c>
      <c r="D4986" s="1061" t="s">
        <v>4422</v>
      </c>
      <c r="E4986" s="1061" t="s">
        <v>12212</v>
      </c>
      <c r="F4986" s="1061" t="s">
        <v>12213</v>
      </c>
      <c r="G4986" s="1061" t="s">
        <v>1739</v>
      </c>
      <c r="H4986" s="1061" t="s">
        <v>129</v>
      </c>
      <c r="I4986" s="1061" t="s">
        <v>21</v>
      </c>
      <c r="J4986" s="1061" t="s">
        <v>7975</v>
      </c>
      <c r="K4986" s="1061" t="s">
        <v>14849</v>
      </c>
      <c r="L4986" s="1061">
        <v>597.67999999999995</v>
      </c>
      <c r="M4986" s="1061">
        <v>597.67999999999995</v>
      </c>
      <c r="N4986" s="1061">
        <v>597.67999999999995</v>
      </c>
      <c r="O4986" s="1061">
        <v>597.67999999999995</v>
      </c>
      <c r="P4986" s="1061">
        <v>597.67999999999995</v>
      </c>
      <c r="Q4986" s="1061">
        <v>597.67999999999995</v>
      </c>
      <c r="R4986" s="1061">
        <v>597.67999999999995</v>
      </c>
      <c r="S4986" s="1061">
        <v>597.67999999999995</v>
      </c>
      <c r="T4986" s="1061">
        <v>597.67999999999995</v>
      </c>
      <c r="U4986" s="1061">
        <v>597.67999999999995</v>
      </c>
      <c r="V4986" s="1061">
        <v>597.67999999999995</v>
      </c>
      <c r="W4986" s="1061">
        <v>597.67999999999995</v>
      </c>
    </row>
    <row r="4987" spans="1:23">
      <c r="A4987" s="908"/>
      <c r="B4987" s="1061" t="s">
        <v>234</v>
      </c>
      <c r="C4987" s="1061" t="s">
        <v>235</v>
      </c>
      <c r="D4987" s="1061" t="s">
        <v>4422</v>
      </c>
      <c r="E4987" s="1061" t="s">
        <v>6246</v>
      </c>
      <c r="F4987" s="1061" t="s">
        <v>6247</v>
      </c>
      <c r="G4987" s="1061" t="s">
        <v>1739</v>
      </c>
      <c r="H4987" s="1061" t="s">
        <v>129</v>
      </c>
      <c r="I4987" s="1061" t="s">
        <v>21</v>
      </c>
      <c r="J4987" s="1061" t="s">
        <v>7975</v>
      </c>
      <c r="K4987" s="1061" t="s">
        <v>14849</v>
      </c>
      <c r="L4987" s="1061">
        <v>630.52</v>
      </c>
      <c r="M4987" s="1061">
        <v>630.52</v>
      </c>
      <c r="N4987" s="1061">
        <v>630.52</v>
      </c>
      <c r="O4987" s="1061">
        <v>630.52</v>
      </c>
      <c r="P4987" s="1061">
        <v>630.52</v>
      </c>
      <c r="Q4987" s="1061">
        <v>630.52</v>
      </c>
      <c r="R4987" s="1061">
        <v>630.52</v>
      </c>
      <c r="S4987" s="1061">
        <v>630.52</v>
      </c>
      <c r="T4987" s="1061">
        <v>630.52</v>
      </c>
      <c r="U4987" s="1061">
        <v>630.52</v>
      </c>
      <c r="V4987" s="1061">
        <v>630.52</v>
      </c>
      <c r="W4987" s="1061">
        <v>630.52</v>
      </c>
    </row>
    <row r="4988" spans="1:23">
      <c r="A4988" s="908"/>
      <c r="B4988" s="1061" t="s">
        <v>234</v>
      </c>
      <c r="C4988" s="1061" t="s">
        <v>235</v>
      </c>
      <c r="D4988" s="1061" t="s">
        <v>4422</v>
      </c>
      <c r="E4988" s="1061" t="s">
        <v>6248</v>
      </c>
      <c r="F4988" s="1061" t="s">
        <v>5410</v>
      </c>
      <c r="G4988" s="1061" t="s">
        <v>1739</v>
      </c>
      <c r="H4988" s="1061" t="s">
        <v>129</v>
      </c>
      <c r="I4988" s="1061" t="s">
        <v>21</v>
      </c>
      <c r="J4988" s="1061" t="s">
        <v>7975</v>
      </c>
      <c r="K4988" s="1061" t="s">
        <v>14849</v>
      </c>
      <c r="L4988" s="1061">
        <v>689.63</v>
      </c>
      <c r="M4988" s="1061">
        <v>689.63</v>
      </c>
      <c r="N4988" s="1061">
        <v>689.63</v>
      </c>
      <c r="O4988" s="1061">
        <v>689.63</v>
      </c>
      <c r="P4988" s="1061">
        <v>689.63</v>
      </c>
      <c r="Q4988" s="1061">
        <v>689.63</v>
      </c>
      <c r="R4988" s="1061">
        <v>689.63</v>
      </c>
      <c r="S4988" s="1061">
        <v>689.63</v>
      </c>
      <c r="T4988" s="1061">
        <v>689.63</v>
      </c>
      <c r="U4988" s="1061">
        <v>689.63</v>
      </c>
      <c r="V4988" s="1061">
        <v>689.63</v>
      </c>
      <c r="W4988" s="1061">
        <v>689.63</v>
      </c>
    </row>
    <row r="4989" spans="1:23">
      <c r="A4989" s="908"/>
      <c r="B4989" s="1061" t="s">
        <v>234</v>
      </c>
      <c r="C4989" s="1061" t="s">
        <v>235</v>
      </c>
      <c r="D4989" s="1061" t="s">
        <v>4422</v>
      </c>
      <c r="E4989" s="1061" t="s">
        <v>12214</v>
      </c>
      <c r="F4989" s="1061" t="s">
        <v>5410</v>
      </c>
      <c r="G4989" s="1061" t="s">
        <v>1739</v>
      </c>
      <c r="H4989" s="1061" t="s">
        <v>129</v>
      </c>
      <c r="I4989" s="1061" t="s">
        <v>21</v>
      </c>
      <c r="J4989" s="1061" t="s">
        <v>7975</v>
      </c>
      <c r="K4989" s="1061" t="s">
        <v>14849</v>
      </c>
      <c r="L4989" s="1061">
        <v>689.63</v>
      </c>
      <c r="M4989" s="1061">
        <v>689.63</v>
      </c>
      <c r="N4989" s="1061">
        <v>689.63</v>
      </c>
      <c r="O4989" s="1061">
        <v>689.63</v>
      </c>
      <c r="P4989" s="1061">
        <v>689.63</v>
      </c>
      <c r="Q4989" s="1061">
        <v>689.63</v>
      </c>
      <c r="R4989" s="1061">
        <v>689.63</v>
      </c>
      <c r="S4989" s="1061">
        <v>689.63</v>
      </c>
      <c r="T4989" s="1061">
        <v>689.63</v>
      </c>
      <c r="U4989" s="1061">
        <v>689.63</v>
      </c>
      <c r="V4989" s="1061">
        <v>689.63</v>
      </c>
      <c r="W4989" s="1061">
        <v>689.63</v>
      </c>
    </row>
    <row r="4990" spans="1:23">
      <c r="A4990" s="908"/>
      <c r="B4990" s="1061" t="s">
        <v>234</v>
      </c>
      <c r="C4990" s="1061" t="s">
        <v>235</v>
      </c>
      <c r="D4990" s="1061" t="s">
        <v>4422</v>
      </c>
      <c r="E4990" s="1061" t="s">
        <v>6249</v>
      </c>
      <c r="F4990" s="1061" t="s">
        <v>6250</v>
      </c>
      <c r="G4990" s="1061" t="s">
        <v>1739</v>
      </c>
      <c r="H4990" s="1061" t="s">
        <v>129</v>
      </c>
      <c r="I4990" s="1061" t="s">
        <v>21</v>
      </c>
      <c r="J4990" s="1061" t="s">
        <v>7975</v>
      </c>
      <c r="K4990" s="1061" t="s">
        <v>14849</v>
      </c>
      <c r="L4990" s="1061">
        <v>788.16</v>
      </c>
      <c r="M4990" s="1061">
        <v>788.16</v>
      </c>
      <c r="N4990" s="1061">
        <v>788.16</v>
      </c>
      <c r="O4990" s="1061">
        <v>788.16</v>
      </c>
      <c r="P4990" s="1061">
        <v>788.16</v>
      </c>
      <c r="Q4990" s="1061">
        <v>788.16</v>
      </c>
      <c r="R4990" s="1061">
        <v>788.16</v>
      </c>
      <c r="S4990" s="1061">
        <v>788.16</v>
      </c>
      <c r="T4990" s="1061">
        <v>788.16</v>
      </c>
      <c r="U4990" s="1061">
        <v>788.16</v>
      </c>
      <c r="V4990" s="1061">
        <v>788.16</v>
      </c>
      <c r="W4990" s="1061">
        <v>788.16</v>
      </c>
    </row>
    <row r="4991" spans="1:23">
      <c r="A4991" s="908"/>
      <c r="B4991" s="1061" t="s">
        <v>234</v>
      </c>
      <c r="C4991" s="1061" t="s">
        <v>235</v>
      </c>
      <c r="D4991" s="1061" t="s">
        <v>4422</v>
      </c>
      <c r="E4991" s="1061" t="s">
        <v>9881</v>
      </c>
      <c r="F4991" s="1061" t="s">
        <v>6251</v>
      </c>
      <c r="G4991" s="1061" t="s">
        <v>1739</v>
      </c>
      <c r="H4991" s="1061" t="s">
        <v>129</v>
      </c>
      <c r="I4991" s="1061" t="s">
        <v>21</v>
      </c>
      <c r="J4991" s="1061" t="s">
        <v>7975</v>
      </c>
      <c r="K4991" s="1061" t="s">
        <v>14849</v>
      </c>
      <c r="L4991" s="1061">
        <v>1031.1500000000001</v>
      </c>
      <c r="M4991" s="1061">
        <v>1031.1500000000001</v>
      </c>
      <c r="N4991" s="1061">
        <v>1031.1500000000001</v>
      </c>
      <c r="O4991" s="1061">
        <v>1031.1500000000001</v>
      </c>
      <c r="P4991" s="1061">
        <v>1031.1500000000001</v>
      </c>
      <c r="Q4991" s="1061">
        <v>1031.1500000000001</v>
      </c>
      <c r="R4991" s="1061">
        <v>1031.1500000000001</v>
      </c>
      <c r="S4991" s="1061">
        <v>1031.1500000000001</v>
      </c>
      <c r="T4991" s="1061">
        <v>1031.1500000000001</v>
      </c>
      <c r="U4991" s="1061">
        <v>1031.1500000000001</v>
      </c>
      <c r="V4991" s="1061">
        <v>1031.1500000000001</v>
      </c>
      <c r="W4991" s="1061">
        <v>1031.1500000000001</v>
      </c>
    </row>
    <row r="4992" spans="1:23">
      <c r="A4992" s="908"/>
      <c r="B4992" s="1061" t="s">
        <v>234</v>
      </c>
      <c r="C4992" s="1061" t="s">
        <v>235</v>
      </c>
      <c r="D4992" s="1061" t="s">
        <v>4422</v>
      </c>
      <c r="E4992" s="1061" t="s">
        <v>12215</v>
      </c>
      <c r="F4992" s="1061" t="s">
        <v>5410</v>
      </c>
      <c r="G4992" s="1061" t="s">
        <v>1739</v>
      </c>
      <c r="H4992" s="1061" t="s">
        <v>129</v>
      </c>
      <c r="I4992" s="1061" t="s">
        <v>21</v>
      </c>
      <c r="J4992" s="1061" t="s">
        <v>7975</v>
      </c>
      <c r="K4992" s="1061" t="s">
        <v>14849</v>
      </c>
      <c r="L4992" s="1061">
        <v>1031.1500000000001</v>
      </c>
      <c r="M4992" s="1061">
        <v>1031.1500000000001</v>
      </c>
      <c r="N4992" s="1061">
        <v>1031.1500000000001</v>
      </c>
      <c r="O4992" s="1061">
        <v>1031.1500000000001</v>
      </c>
      <c r="P4992" s="1061">
        <v>1031.1500000000001</v>
      </c>
      <c r="Q4992" s="1061">
        <v>1031.1500000000001</v>
      </c>
      <c r="R4992" s="1061">
        <v>1031.1500000000001</v>
      </c>
      <c r="S4992" s="1061">
        <v>1031.1500000000001</v>
      </c>
      <c r="T4992" s="1061">
        <v>1031.1500000000001</v>
      </c>
      <c r="U4992" s="1061">
        <v>1031.1500000000001</v>
      </c>
      <c r="V4992" s="1061">
        <v>1031.1500000000001</v>
      </c>
      <c r="W4992" s="1061">
        <v>1031.1500000000001</v>
      </c>
    </row>
    <row r="4993" spans="1:23">
      <c r="A4993" s="908"/>
      <c r="B4993" s="1061" t="s">
        <v>234</v>
      </c>
      <c r="C4993" s="1061" t="s">
        <v>235</v>
      </c>
      <c r="D4993" s="1061" t="s">
        <v>4422</v>
      </c>
      <c r="E4993" s="1061" t="s">
        <v>6252</v>
      </c>
      <c r="F4993" s="1061" t="s">
        <v>5410</v>
      </c>
      <c r="G4993" s="1061" t="s">
        <v>1739</v>
      </c>
      <c r="H4993" s="1061" t="s">
        <v>129</v>
      </c>
      <c r="I4993" s="1061" t="s">
        <v>21</v>
      </c>
      <c r="J4993" s="1061" t="s">
        <v>7975</v>
      </c>
      <c r="K4993" s="1061" t="s">
        <v>14849</v>
      </c>
      <c r="L4993" s="1061">
        <v>597.67999999999995</v>
      </c>
      <c r="M4993" s="1061">
        <v>597.67999999999995</v>
      </c>
      <c r="N4993" s="1061">
        <v>597.67999999999995</v>
      </c>
      <c r="O4993" s="1061">
        <v>597.67999999999995</v>
      </c>
      <c r="P4993" s="1061">
        <v>597.67999999999995</v>
      </c>
      <c r="Q4993" s="1061">
        <v>597.67999999999995</v>
      </c>
      <c r="R4993" s="1061">
        <v>597.67999999999995</v>
      </c>
      <c r="S4993" s="1061">
        <v>597.67999999999995</v>
      </c>
      <c r="T4993" s="1061">
        <v>597.67999999999995</v>
      </c>
      <c r="U4993" s="1061">
        <v>597.67999999999995</v>
      </c>
      <c r="V4993" s="1061">
        <v>597.67999999999995</v>
      </c>
      <c r="W4993" s="1061">
        <v>597.67999999999995</v>
      </c>
    </row>
    <row r="4994" spans="1:23">
      <c r="A4994" s="908"/>
      <c r="B4994" s="1061" t="s">
        <v>234</v>
      </c>
      <c r="C4994" s="1061" t="s">
        <v>235</v>
      </c>
      <c r="D4994" s="1061" t="s">
        <v>4422</v>
      </c>
      <c r="E4994" s="1061" t="s">
        <v>12216</v>
      </c>
      <c r="F4994" s="1061" t="s">
        <v>5410</v>
      </c>
      <c r="G4994" s="1061" t="s">
        <v>1739</v>
      </c>
      <c r="H4994" s="1061" t="s">
        <v>129</v>
      </c>
      <c r="I4994" s="1061" t="s">
        <v>21</v>
      </c>
      <c r="J4994" s="1061" t="s">
        <v>7975</v>
      </c>
      <c r="K4994" s="1061" t="s">
        <v>14849</v>
      </c>
      <c r="L4994" s="1061">
        <v>597.67999999999995</v>
      </c>
      <c r="M4994" s="1061">
        <v>597.67999999999995</v>
      </c>
      <c r="N4994" s="1061">
        <v>597.67999999999995</v>
      </c>
      <c r="O4994" s="1061">
        <v>597.67999999999995</v>
      </c>
      <c r="P4994" s="1061">
        <v>597.67999999999995</v>
      </c>
      <c r="Q4994" s="1061">
        <v>597.67999999999995</v>
      </c>
      <c r="R4994" s="1061">
        <v>597.67999999999995</v>
      </c>
      <c r="S4994" s="1061">
        <v>597.67999999999995</v>
      </c>
      <c r="T4994" s="1061">
        <v>597.67999999999995</v>
      </c>
      <c r="U4994" s="1061">
        <v>597.67999999999995</v>
      </c>
      <c r="V4994" s="1061">
        <v>597.67999999999995</v>
      </c>
      <c r="W4994" s="1061">
        <v>597.67999999999995</v>
      </c>
    </row>
    <row r="4995" spans="1:23">
      <c r="A4995" s="908"/>
      <c r="B4995" s="1061" t="s">
        <v>234</v>
      </c>
      <c r="C4995" s="1061" t="s">
        <v>235</v>
      </c>
      <c r="D4995" s="1061" t="s">
        <v>4422</v>
      </c>
      <c r="E4995" s="1061" t="s">
        <v>12217</v>
      </c>
      <c r="F4995" s="1061" t="s">
        <v>5410</v>
      </c>
      <c r="G4995" s="1061" t="s">
        <v>1739</v>
      </c>
      <c r="H4995" s="1061" t="s">
        <v>129</v>
      </c>
      <c r="I4995" s="1061" t="s">
        <v>21</v>
      </c>
      <c r="J4995" s="1061" t="s">
        <v>7975</v>
      </c>
      <c r="K4995" s="1061" t="s">
        <v>14849</v>
      </c>
      <c r="L4995" s="1061">
        <v>597.67999999999995</v>
      </c>
      <c r="M4995" s="1061">
        <v>597.67999999999995</v>
      </c>
      <c r="N4995" s="1061">
        <v>597.67999999999995</v>
      </c>
      <c r="O4995" s="1061">
        <v>597.67999999999995</v>
      </c>
      <c r="P4995" s="1061">
        <v>597.67999999999995</v>
      </c>
      <c r="Q4995" s="1061">
        <v>597.67999999999995</v>
      </c>
      <c r="R4995" s="1061">
        <v>597.67999999999995</v>
      </c>
      <c r="S4995" s="1061">
        <v>597.67999999999995</v>
      </c>
      <c r="T4995" s="1061">
        <v>597.67999999999995</v>
      </c>
      <c r="U4995" s="1061">
        <v>597.67999999999995</v>
      </c>
      <c r="V4995" s="1061">
        <v>597.67999999999995</v>
      </c>
      <c r="W4995" s="1061">
        <v>597.67999999999995</v>
      </c>
    </row>
    <row r="4996" spans="1:23">
      <c r="A4996" s="908"/>
      <c r="B4996" s="1061" t="s">
        <v>234</v>
      </c>
      <c r="C4996" s="1061" t="s">
        <v>235</v>
      </c>
      <c r="D4996" s="1061" t="s">
        <v>4422</v>
      </c>
      <c r="E4996" s="1061" t="s">
        <v>12218</v>
      </c>
      <c r="F4996" s="1061" t="s">
        <v>5410</v>
      </c>
      <c r="G4996" s="1061" t="s">
        <v>1739</v>
      </c>
      <c r="H4996" s="1061" t="s">
        <v>129</v>
      </c>
      <c r="I4996" s="1061" t="s">
        <v>21</v>
      </c>
      <c r="J4996" s="1061" t="s">
        <v>7975</v>
      </c>
      <c r="K4996" s="1061" t="s">
        <v>14849</v>
      </c>
      <c r="L4996" s="1061">
        <v>597.67999999999995</v>
      </c>
      <c r="M4996" s="1061">
        <v>597.67999999999995</v>
      </c>
      <c r="N4996" s="1061">
        <v>597.67999999999995</v>
      </c>
      <c r="O4996" s="1061">
        <v>597.67999999999995</v>
      </c>
      <c r="P4996" s="1061">
        <v>597.67999999999995</v>
      </c>
      <c r="Q4996" s="1061">
        <v>597.67999999999995</v>
      </c>
      <c r="R4996" s="1061">
        <v>597.67999999999995</v>
      </c>
      <c r="S4996" s="1061">
        <v>597.67999999999995</v>
      </c>
      <c r="T4996" s="1061">
        <v>597.67999999999995</v>
      </c>
      <c r="U4996" s="1061">
        <v>597.67999999999995</v>
      </c>
      <c r="V4996" s="1061">
        <v>597.67999999999995</v>
      </c>
      <c r="W4996" s="1061">
        <v>597.67999999999995</v>
      </c>
    </row>
    <row r="4997" spans="1:23">
      <c r="A4997" s="908"/>
      <c r="B4997" s="1061" t="s">
        <v>234</v>
      </c>
      <c r="C4997" s="1061" t="s">
        <v>235</v>
      </c>
      <c r="D4997" s="1061" t="s">
        <v>4422</v>
      </c>
      <c r="E4997" s="1061" t="s">
        <v>6253</v>
      </c>
      <c r="F4997" s="1061" t="s">
        <v>6247</v>
      </c>
      <c r="G4997" s="1061" t="s">
        <v>1739</v>
      </c>
      <c r="H4997" s="1061" t="s">
        <v>129</v>
      </c>
      <c r="I4997" s="1061" t="s">
        <v>21</v>
      </c>
      <c r="J4997" s="1061" t="s">
        <v>7975</v>
      </c>
      <c r="K4997" s="1061" t="s">
        <v>14849</v>
      </c>
      <c r="L4997" s="1061">
        <v>630.52</v>
      </c>
      <c r="M4997" s="1061">
        <v>630.52</v>
      </c>
      <c r="N4997" s="1061">
        <v>630.52</v>
      </c>
      <c r="O4997" s="1061">
        <v>630.52</v>
      </c>
      <c r="P4997" s="1061">
        <v>630.52</v>
      </c>
      <c r="Q4997" s="1061">
        <v>630.52</v>
      </c>
      <c r="R4997" s="1061">
        <v>630.52</v>
      </c>
      <c r="S4997" s="1061">
        <v>630.52</v>
      </c>
      <c r="T4997" s="1061">
        <v>630.52</v>
      </c>
      <c r="U4997" s="1061">
        <v>630.52</v>
      </c>
      <c r="V4997" s="1061">
        <v>630.52</v>
      </c>
      <c r="W4997" s="1061">
        <v>630.52</v>
      </c>
    </row>
    <row r="4998" spans="1:23">
      <c r="A4998" s="908"/>
      <c r="B4998" s="1061" t="s">
        <v>234</v>
      </c>
      <c r="C4998" s="1061" t="s">
        <v>235</v>
      </c>
      <c r="D4998" s="1061" t="s">
        <v>4579</v>
      </c>
      <c r="E4998" s="1061" t="s">
        <v>8805</v>
      </c>
      <c r="F4998" s="1061" t="s">
        <v>5348</v>
      </c>
      <c r="G4998" s="1061" t="s">
        <v>1739</v>
      </c>
      <c r="H4998" s="1061" t="s">
        <v>129</v>
      </c>
      <c r="I4998" s="1061" t="s">
        <v>21</v>
      </c>
      <c r="J4998" s="1061" t="s">
        <v>7975</v>
      </c>
      <c r="K4998" s="1061" t="s">
        <v>14849</v>
      </c>
      <c r="L4998" s="1061">
        <v>39.42</v>
      </c>
      <c r="M4998" s="1061">
        <v>39.42</v>
      </c>
      <c r="N4998" s="1061">
        <v>39.42</v>
      </c>
      <c r="O4998" s="1061">
        <v>39.42</v>
      </c>
      <c r="P4998" s="1061">
        <v>39.42</v>
      </c>
      <c r="Q4998" s="1061">
        <v>39.42</v>
      </c>
      <c r="R4998" s="1061">
        <v>39.42</v>
      </c>
      <c r="S4998" s="1061">
        <v>39.42</v>
      </c>
      <c r="T4998" s="1061">
        <v>39.42</v>
      </c>
      <c r="U4998" s="1061">
        <v>39.42</v>
      </c>
      <c r="V4998" s="1061">
        <v>39.42</v>
      </c>
      <c r="W4998" s="1061">
        <v>39.42</v>
      </c>
    </row>
    <row r="4999" spans="1:23">
      <c r="A4999" s="908"/>
      <c r="B4999" s="1061" t="s">
        <v>234</v>
      </c>
      <c r="C4999" s="1061" t="s">
        <v>235</v>
      </c>
      <c r="D4999" s="1061" t="s">
        <v>4956</v>
      </c>
      <c r="E4999" s="1061" t="s">
        <v>6254</v>
      </c>
      <c r="F4999" s="1061" t="s">
        <v>6255</v>
      </c>
      <c r="G4999" s="1061" t="s">
        <v>1739</v>
      </c>
      <c r="H4999" s="1061" t="s">
        <v>129</v>
      </c>
      <c r="I4999" s="1061" t="s">
        <v>21</v>
      </c>
      <c r="J4999" s="1061" t="s">
        <v>7975</v>
      </c>
      <c r="K4999" s="1061" t="s">
        <v>14849</v>
      </c>
      <c r="L4999" s="1061">
        <v>61.09</v>
      </c>
      <c r="M4999" s="1061">
        <v>61.09</v>
      </c>
      <c r="N4999" s="1061">
        <v>61.09</v>
      </c>
      <c r="O4999" s="1061">
        <v>61.09</v>
      </c>
      <c r="P4999" s="1061">
        <v>61.09</v>
      </c>
      <c r="Q4999" s="1061">
        <v>61.09</v>
      </c>
      <c r="R4999" s="1061">
        <v>61.09</v>
      </c>
      <c r="S4999" s="1061">
        <v>61.09</v>
      </c>
      <c r="T4999" s="1061">
        <v>61.09</v>
      </c>
      <c r="U4999" s="1061">
        <v>61.09</v>
      </c>
      <c r="V4999" s="1061">
        <v>61.09</v>
      </c>
      <c r="W4999" s="1061">
        <v>61.09</v>
      </c>
    </row>
    <row r="5000" spans="1:23">
      <c r="A5000" s="908"/>
      <c r="B5000" s="1061" t="s">
        <v>234</v>
      </c>
      <c r="C5000" s="1061" t="s">
        <v>235</v>
      </c>
      <c r="D5000" s="1061" t="s">
        <v>4956</v>
      </c>
      <c r="E5000" s="1061" t="s">
        <v>6845</v>
      </c>
      <c r="F5000" s="1061" t="s">
        <v>6255</v>
      </c>
      <c r="G5000" s="1061" t="s">
        <v>1739</v>
      </c>
      <c r="H5000" s="1061" t="s">
        <v>129</v>
      </c>
      <c r="I5000" s="1061" t="s">
        <v>21</v>
      </c>
      <c r="J5000" s="1061" t="s">
        <v>7975</v>
      </c>
      <c r="K5000" s="1061" t="s">
        <v>14849</v>
      </c>
      <c r="L5000" s="1061">
        <v>63.72</v>
      </c>
      <c r="M5000" s="1061">
        <v>63.72</v>
      </c>
      <c r="N5000" s="1061">
        <v>63.72</v>
      </c>
      <c r="O5000" s="1061">
        <v>63.72</v>
      </c>
      <c r="P5000" s="1061">
        <v>63.72</v>
      </c>
      <c r="Q5000" s="1061">
        <v>63.72</v>
      </c>
      <c r="R5000" s="1061">
        <v>63.72</v>
      </c>
      <c r="S5000" s="1061">
        <v>63.72</v>
      </c>
      <c r="T5000" s="1061">
        <v>63.72</v>
      </c>
      <c r="U5000" s="1061">
        <v>63.72</v>
      </c>
      <c r="V5000" s="1061">
        <v>63.72</v>
      </c>
      <c r="W5000" s="1061">
        <v>63.72</v>
      </c>
    </row>
    <row r="5001" spans="1:23">
      <c r="A5001" s="908"/>
      <c r="B5001" s="1061" t="s">
        <v>234</v>
      </c>
      <c r="C5001" s="1061" t="s">
        <v>235</v>
      </c>
      <c r="D5001" s="1061" t="s">
        <v>4956</v>
      </c>
      <c r="E5001" s="1061" t="s">
        <v>6857</v>
      </c>
      <c r="F5001" s="1061" t="s">
        <v>6858</v>
      </c>
      <c r="G5001" s="1061" t="s">
        <v>1739</v>
      </c>
      <c r="H5001" s="1061" t="s">
        <v>129</v>
      </c>
      <c r="I5001" s="1061" t="s">
        <v>21</v>
      </c>
      <c r="J5001" s="1061" t="s">
        <v>7975</v>
      </c>
      <c r="K5001" s="1061" t="s">
        <v>14849</v>
      </c>
      <c r="L5001" s="1061">
        <v>492.59</v>
      </c>
      <c r="M5001" s="1061">
        <v>492.59</v>
      </c>
      <c r="N5001" s="1061">
        <v>492.59</v>
      </c>
      <c r="O5001" s="1061">
        <v>492.59</v>
      </c>
      <c r="P5001" s="1061">
        <v>492.59</v>
      </c>
      <c r="Q5001" s="1061">
        <v>492.59</v>
      </c>
      <c r="R5001" s="1061">
        <v>492.59</v>
      </c>
      <c r="S5001" s="1061">
        <v>492.59</v>
      </c>
      <c r="T5001" s="1061">
        <v>492.59</v>
      </c>
      <c r="U5001" s="1061">
        <v>492.59</v>
      </c>
      <c r="V5001" s="1061">
        <v>492.59</v>
      </c>
      <c r="W5001" s="1061">
        <v>492.59</v>
      </c>
    </row>
    <row r="5002" spans="1:23">
      <c r="A5002" s="908"/>
      <c r="B5002" s="1061" t="s">
        <v>234</v>
      </c>
      <c r="C5002" s="1061" t="s">
        <v>235</v>
      </c>
      <c r="D5002" s="1061" t="s">
        <v>8275</v>
      </c>
      <c r="E5002" s="1061" t="s">
        <v>14691</v>
      </c>
      <c r="F5002" s="1061" t="s">
        <v>14692</v>
      </c>
      <c r="G5002" s="1061" t="s">
        <v>1739</v>
      </c>
      <c r="H5002" s="1061" t="s">
        <v>129</v>
      </c>
      <c r="I5002" s="1061" t="s">
        <v>21</v>
      </c>
      <c r="J5002" s="1061" t="s">
        <v>7975</v>
      </c>
      <c r="K5002" s="1061" t="s">
        <v>14849</v>
      </c>
      <c r="L5002" s="1061">
        <v>344.82</v>
      </c>
      <c r="M5002" s="1061">
        <v>344.82</v>
      </c>
      <c r="N5002" s="1061">
        <v>344.82</v>
      </c>
      <c r="O5002" s="1061">
        <v>344.82</v>
      </c>
      <c r="P5002" s="1061">
        <v>344.82</v>
      </c>
      <c r="Q5002" s="1061">
        <v>344.82</v>
      </c>
      <c r="R5002" s="1061">
        <v>344.82</v>
      </c>
      <c r="S5002" s="1061">
        <v>344.82</v>
      </c>
      <c r="T5002" s="1061">
        <v>344.82</v>
      </c>
      <c r="U5002" s="1061">
        <v>344.82</v>
      </c>
      <c r="V5002" s="1061">
        <v>344.82</v>
      </c>
      <c r="W5002" s="1061">
        <v>344.82</v>
      </c>
    </row>
    <row r="5003" spans="1:23">
      <c r="A5003" s="908"/>
      <c r="B5003" s="1061" t="s">
        <v>234</v>
      </c>
      <c r="C5003" s="1061" t="s">
        <v>235</v>
      </c>
      <c r="D5003" s="1061" t="s">
        <v>4422</v>
      </c>
      <c r="E5003" s="1061" t="s">
        <v>9882</v>
      </c>
      <c r="F5003" s="1061" t="s">
        <v>9883</v>
      </c>
      <c r="G5003" s="1061" t="s">
        <v>1739</v>
      </c>
      <c r="H5003" s="1061" t="s">
        <v>129</v>
      </c>
      <c r="I5003" s="1061" t="s">
        <v>21</v>
      </c>
      <c r="J5003" s="1061" t="s">
        <v>7975</v>
      </c>
      <c r="K5003" s="1061" t="s">
        <v>14849</v>
      </c>
      <c r="L5003" s="1061">
        <v>985.19</v>
      </c>
      <c r="M5003" s="1061">
        <v>985.19</v>
      </c>
      <c r="N5003" s="1061">
        <v>985.19</v>
      </c>
      <c r="O5003" s="1061">
        <v>985.19</v>
      </c>
      <c r="P5003" s="1061">
        <v>985.19</v>
      </c>
      <c r="Q5003" s="1061">
        <v>985.19</v>
      </c>
      <c r="R5003" s="1061">
        <v>985.19</v>
      </c>
      <c r="S5003" s="1061">
        <v>985.19</v>
      </c>
      <c r="T5003" s="1061">
        <v>985.19</v>
      </c>
      <c r="U5003" s="1061">
        <v>985.19</v>
      </c>
      <c r="V5003" s="1061">
        <v>985.19</v>
      </c>
      <c r="W5003" s="1061">
        <v>985.19</v>
      </c>
    </row>
    <row r="5004" spans="1:23">
      <c r="A5004" s="908"/>
      <c r="B5004" s="1061" t="s">
        <v>234</v>
      </c>
      <c r="C5004" s="1061" t="s">
        <v>235</v>
      </c>
      <c r="D5004" s="1061" t="s">
        <v>4422</v>
      </c>
      <c r="E5004" s="1061" t="s">
        <v>9884</v>
      </c>
      <c r="F5004" s="1061" t="s">
        <v>9883</v>
      </c>
      <c r="G5004" s="1061" t="s">
        <v>1739</v>
      </c>
      <c r="H5004" s="1061" t="s">
        <v>129</v>
      </c>
      <c r="I5004" s="1061" t="s">
        <v>21</v>
      </c>
      <c r="J5004" s="1061" t="s">
        <v>7975</v>
      </c>
      <c r="K5004" s="1061" t="s">
        <v>14849</v>
      </c>
      <c r="L5004" s="1061">
        <v>985.19</v>
      </c>
      <c r="M5004" s="1061">
        <v>985.19</v>
      </c>
      <c r="N5004" s="1061">
        <v>985.19</v>
      </c>
      <c r="O5004" s="1061">
        <v>985.19</v>
      </c>
      <c r="P5004" s="1061">
        <v>985.19</v>
      </c>
      <c r="Q5004" s="1061">
        <v>985.19</v>
      </c>
      <c r="R5004" s="1061">
        <v>985.19</v>
      </c>
      <c r="S5004" s="1061">
        <v>985.19</v>
      </c>
      <c r="T5004" s="1061">
        <v>985.19</v>
      </c>
      <c r="U5004" s="1061">
        <v>985.19</v>
      </c>
      <c r="V5004" s="1061">
        <v>985.19</v>
      </c>
      <c r="W5004" s="1061">
        <v>985.19</v>
      </c>
    </row>
    <row r="5005" spans="1:23">
      <c r="A5005" s="908"/>
      <c r="B5005" s="1061" t="s">
        <v>234</v>
      </c>
      <c r="C5005" s="1061" t="s">
        <v>235</v>
      </c>
      <c r="D5005" s="1061" t="s">
        <v>4422</v>
      </c>
      <c r="E5005" s="1061" t="s">
        <v>6256</v>
      </c>
      <c r="F5005" s="1061" t="s">
        <v>6257</v>
      </c>
      <c r="G5005" s="1061" t="s">
        <v>1739</v>
      </c>
      <c r="H5005" s="1061" t="s">
        <v>129</v>
      </c>
      <c r="I5005" s="1061" t="s">
        <v>21</v>
      </c>
      <c r="J5005" s="1061" t="s">
        <v>7975</v>
      </c>
      <c r="K5005" s="1061" t="s">
        <v>14849</v>
      </c>
      <c r="L5005" s="1061">
        <v>817.71</v>
      </c>
      <c r="M5005" s="1061">
        <v>817.71</v>
      </c>
      <c r="N5005" s="1061">
        <v>817.71</v>
      </c>
      <c r="O5005" s="1061">
        <v>817.71</v>
      </c>
      <c r="P5005" s="1061">
        <v>817.71</v>
      </c>
      <c r="Q5005" s="1061">
        <v>817.71</v>
      </c>
      <c r="R5005" s="1061">
        <v>817.71</v>
      </c>
      <c r="S5005" s="1061">
        <v>817.71</v>
      </c>
      <c r="T5005" s="1061">
        <v>817.71</v>
      </c>
      <c r="U5005" s="1061">
        <v>817.71</v>
      </c>
      <c r="V5005" s="1061">
        <v>817.71</v>
      </c>
      <c r="W5005" s="1061">
        <v>817.71</v>
      </c>
    </row>
    <row r="5006" spans="1:23">
      <c r="A5006" s="908"/>
      <c r="B5006" s="1061" t="s">
        <v>234</v>
      </c>
      <c r="C5006" s="1061" t="s">
        <v>235</v>
      </c>
      <c r="D5006" s="1061" t="s">
        <v>4422</v>
      </c>
      <c r="E5006" s="1061" t="s">
        <v>6258</v>
      </c>
      <c r="F5006" s="1061" t="s">
        <v>6257</v>
      </c>
      <c r="G5006" s="1061" t="s">
        <v>1739</v>
      </c>
      <c r="H5006" s="1061" t="s">
        <v>129</v>
      </c>
      <c r="I5006" s="1061" t="s">
        <v>21</v>
      </c>
      <c r="J5006" s="1061" t="s">
        <v>7975</v>
      </c>
      <c r="K5006" s="1061" t="s">
        <v>14849</v>
      </c>
      <c r="L5006" s="1061">
        <v>817.71</v>
      </c>
      <c r="M5006" s="1061">
        <v>817.71</v>
      </c>
      <c r="N5006" s="1061">
        <v>817.71</v>
      </c>
      <c r="O5006" s="1061">
        <v>817.71</v>
      </c>
      <c r="P5006" s="1061">
        <v>817.71</v>
      </c>
      <c r="Q5006" s="1061">
        <v>817.71</v>
      </c>
      <c r="R5006" s="1061">
        <v>817.71</v>
      </c>
      <c r="S5006" s="1061">
        <v>817.71</v>
      </c>
      <c r="T5006" s="1061">
        <v>817.71</v>
      </c>
      <c r="U5006" s="1061">
        <v>817.71</v>
      </c>
      <c r="V5006" s="1061">
        <v>817.71</v>
      </c>
      <c r="W5006" s="1061">
        <v>817.71</v>
      </c>
    </row>
    <row r="5007" spans="1:23">
      <c r="A5007" s="908"/>
      <c r="B5007" s="1061" t="s">
        <v>234</v>
      </c>
      <c r="C5007" s="1061" t="s">
        <v>235</v>
      </c>
      <c r="D5007" s="1061" t="s">
        <v>4422</v>
      </c>
      <c r="E5007" s="1061" t="s">
        <v>9885</v>
      </c>
      <c r="F5007" s="1061" t="s">
        <v>9886</v>
      </c>
      <c r="G5007" s="1061" t="s">
        <v>1739</v>
      </c>
      <c r="H5007" s="1061" t="s">
        <v>129</v>
      </c>
      <c r="I5007" s="1061" t="s">
        <v>21</v>
      </c>
      <c r="J5007" s="1061" t="s">
        <v>7975</v>
      </c>
      <c r="K5007" s="1061" t="s">
        <v>14849</v>
      </c>
      <c r="L5007" s="1061">
        <v>871.07</v>
      </c>
      <c r="M5007" s="1061">
        <v>871.07</v>
      </c>
      <c r="N5007" s="1061">
        <v>871.07</v>
      </c>
      <c r="O5007" s="1061">
        <v>871.07</v>
      </c>
      <c r="P5007" s="1061">
        <v>871.07</v>
      </c>
      <c r="Q5007" s="1061">
        <v>871.07</v>
      </c>
      <c r="R5007" s="1061">
        <v>871.07</v>
      </c>
      <c r="S5007" s="1061">
        <v>871.07</v>
      </c>
      <c r="T5007" s="1061">
        <v>871.07</v>
      </c>
      <c r="U5007" s="1061">
        <v>871.07</v>
      </c>
      <c r="V5007" s="1061">
        <v>871.07</v>
      </c>
      <c r="W5007" s="1061">
        <v>871.07</v>
      </c>
    </row>
    <row r="5008" spans="1:23">
      <c r="A5008" s="908"/>
      <c r="B5008" s="1061" t="s">
        <v>234</v>
      </c>
      <c r="C5008" s="1061" t="s">
        <v>235</v>
      </c>
      <c r="D5008" s="1061" t="s">
        <v>4422</v>
      </c>
      <c r="E5008" s="1061" t="s">
        <v>12219</v>
      </c>
      <c r="F5008" s="1061" t="s">
        <v>9886</v>
      </c>
      <c r="G5008" s="1061" t="s">
        <v>1739</v>
      </c>
      <c r="H5008" s="1061" t="s">
        <v>129</v>
      </c>
      <c r="I5008" s="1061" t="s">
        <v>21</v>
      </c>
      <c r="J5008" s="1061" t="s">
        <v>7975</v>
      </c>
      <c r="K5008" s="1061" t="s">
        <v>14849</v>
      </c>
      <c r="L5008" s="1061">
        <v>871.07</v>
      </c>
      <c r="M5008" s="1061">
        <v>871.07</v>
      </c>
      <c r="N5008" s="1061">
        <v>871.07</v>
      </c>
      <c r="O5008" s="1061">
        <v>871.07</v>
      </c>
      <c r="P5008" s="1061">
        <v>871.07</v>
      </c>
      <c r="Q5008" s="1061">
        <v>871.07</v>
      </c>
      <c r="R5008" s="1061">
        <v>871.07</v>
      </c>
      <c r="S5008" s="1061">
        <v>871.07</v>
      </c>
      <c r="T5008" s="1061">
        <v>871.07</v>
      </c>
      <c r="U5008" s="1061">
        <v>871.07</v>
      </c>
      <c r="V5008" s="1061">
        <v>871.07</v>
      </c>
      <c r="W5008" s="1061">
        <v>871.07</v>
      </c>
    </row>
    <row r="5009" spans="1:23">
      <c r="A5009" s="908"/>
      <c r="B5009" s="1061" t="s">
        <v>234</v>
      </c>
      <c r="C5009" s="1061" t="s">
        <v>235</v>
      </c>
      <c r="D5009" s="1061" t="s">
        <v>4422</v>
      </c>
      <c r="E5009" s="1061" t="s">
        <v>12220</v>
      </c>
      <c r="F5009" s="1061" t="s">
        <v>9886</v>
      </c>
      <c r="G5009" s="1061" t="s">
        <v>1739</v>
      </c>
      <c r="H5009" s="1061" t="s">
        <v>129</v>
      </c>
      <c r="I5009" s="1061" t="s">
        <v>21</v>
      </c>
      <c r="J5009" s="1061" t="s">
        <v>7975</v>
      </c>
      <c r="K5009" s="1061" t="s">
        <v>14849</v>
      </c>
      <c r="L5009" s="1061">
        <v>821.81</v>
      </c>
      <c r="M5009" s="1061">
        <v>821.81</v>
      </c>
      <c r="N5009" s="1061">
        <v>821.81</v>
      </c>
      <c r="O5009" s="1061">
        <v>821.81</v>
      </c>
      <c r="P5009" s="1061">
        <v>821.81</v>
      </c>
      <c r="Q5009" s="1061">
        <v>821.81</v>
      </c>
      <c r="R5009" s="1061">
        <v>821.81</v>
      </c>
      <c r="S5009" s="1061">
        <v>821.81</v>
      </c>
      <c r="T5009" s="1061">
        <v>821.81</v>
      </c>
      <c r="U5009" s="1061">
        <v>821.81</v>
      </c>
      <c r="V5009" s="1061">
        <v>821.81</v>
      </c>
      <c r="W5009" s="1061">
        <v>821.81</v>
      </c>
    </row>
    <row r="5010" spans="1:23">
      <c r="A5010" s="908"/>
      <c r="B5010" s="1061" t="s">
        <v>234</v>
      </c>
      <c r="C5010" s="1061" t="s">
        <v>235</v>
      </c>
      <c r="D5010" s="1061" t="s">
        <v>4422</v>
      </c>
      <c r="E5010" s="1061" t="s">
        <v>9887</v>
      </c>
      <c r="F5010" s="1061" t="s">
        <v>9888</v>
      </c>
      <c r="G5010" s="1061" t="s">
        <v>1739</v>
      </c>
      <c r="H5010" s="1061" t="s">
        <v>129</v>
      </c>
      <c r="I5010" s="1061" t="s">
        <v>21</v>
      </c>
      <c r="J5010" s="1061" t="s">
        <v>7975</v>
      </c>
      <c r="K5010" s="1061" t="s">
        <v>14849</v>
      </c>
      <c r="L5010" s="1061">
        <v>1196.18</v>
      </c>
      <c r="M5010" s="1061">
        <v>1196.18</v>
      </c>
      <c r="N5010" s="1061">
        <v>1196.18</v>
      </c>
      <c r="O5010" s="1061">
        <v>1196.18</v>
      </c>
      <c r="P5010" s="1061">
        <v>1196.18</v>
      </c>
      <c r="Q5010" s="1061">
        <v>1196.18</v>
      </c>
      <c r="R5010" s="1061">
        <v>1196.18</v>
      </c>
      <c r="S5010" s="1061">
        <v>1196.18</v>
      </c>
      <c r="T5010" s="1061">
        <v>1196.18</v>
      </c>
      <c r="U5010" s="1061">
        <v>1196.18</v>
      </c>
      <c r="V5010" s="1061">
        <v>1196.18</v>
      </c>
      <c r="W5010" s="1061">
        <v>1196.18</v>
      </c>
    </row>
    <row r="5011" spans="1:23">
      <c r="A5011" s="908"/>
      <c r="B5011" s="1061" t="s">
        <v>234</v>
      </c>
      <c r="C5011" s="1061" t="s">
        <v>235</v>
      </c>
      <c r="D5011" s="1061" t="s">
        <v>4422</v>
      </c>
      <c r="E5011" s="1061" t="s">
        <v>9889</v>
      </c>
      <c r="F5011" s="1061" t="s">
        <v>9890</v>
      </c>
      <c r="G5011" s="1061" t="s">
        <v>1739</v>
      </c>
      <c r="H5011" s="1061" t="s">
        <v>129</v>
      </c>
      <c r="I5011" s="1061" t="s">
        <v>21</v>
      </c>
      <c r="J5011" s="1061" t="s">
        <v>7975</v>
      </c>
      <c r="K5011" s="1061" t="s">
        <v>14849</v>
      </c>
      <c r="L5011" s="1061">
        <v>1517.2</v>
      </c>
      <c r="M5011" s="1061">
        <v>1517.2</v>
      </c>
      <c r="N5011" s="1061">
        <v>1517.2</v>
      </c>
      <c r="O5011" s="1061">
        <v>1517.2</v>
      </c>
      <c r="P5011" s="1061">
        <v>1517.2</v>
      </c>
      <c r="Q5011" s="1061">
        <v>1517.2</v>
      </c>
      <c r="R5011" s="1061">
        <v>1517.2</v>
      </c>
      <c r="S5011" s="1061">
        <v>1517.2</v>
      </c>
      <c r="T5011" s="1061">
        <v>1517.2</v>
      </c>
      <c r="U5011" s="1061">
        <v>1517.2</v>
      </c>
      <c r="V5011" s="1061">
        <v>1517.2</v>
      </c>
      <c r="W5011" s="1061">
        <v>1517.2</v>
      </c>
    </row>
    <row r="5012" spans="1:23">
      <c r="A5012" s="908"/>
      <c r="B5012" s="1061" t="s">
        <v>234</v>
      </c>
      <c r="C5012" s="1061" t="s">
        <v>235</v>
      </c>
      <c r="D5012" s="1061" t="s">
        <v>4422</v>
      </c>
      <c r="E5012" s="1061" t="s">
        <v>9891</v>
      </c>
      <c r="F5012" s="1061" t="s">
        <v>9890</v>
      </c>
      <c r="G5012" s="1061" t="s">
        <v>1739</v>
      </c>
      <c r="H5012" s="1061" t="s">
        <v>129</v>
      </c>
      <c r="I5012" s="1061" t="s">
        <v>21</v>
      </c>
      <c r="J5012" s="1061" t="s">
        <v>7975</v>
      </c>
      <c r="K5012" s="1061" t="s">
        <v>14849</v>
      </c>
      <c r="L5012" s="1061">
        <v>1517.2</v>
      </c>
      <c r="M5012" s="1061">
        <v>1517.2</v>
      </c>
      <c r="N5012" s="1061">
        <v>1517.2</v>
      </c>
      <c r="O5012" s="1061">
        <v>1517.2</v>
      </c>
      <c r="P5012" s="1061">
        <v>1517.2</v>
      </c>
      <c r="Q5012" s="1061">
        <v>1517.2</v>
      </c>
      <c r="R5012" s="1061">
        <v>1517.2</v>
      </c>
      <c r="S5012" s="1061">
        <v>1517.2</v>
      </c>
      <c r="T5012" s="1061">
        <v>1517.2</v>
      </c>
      <c r="U5012" s="1061">
        <v>1517.2</v>
      </c>
      <c r="V5012" s="1061">
        <v>1517.2</v>
      </c>
      <c r="W5012" s="1061">
        <v>1517.2</v>
      </c>
    </row>
    <row r="5013" spans="1:23">
      <c r="A5013" s="908"/>
      <c r="B5013" s="1061" t="s">
        <v>234</v>
      </c>
      <c r="C5013" s="1061" t="s">
        <v>235</v>
      </c>
      <c r="D5013" s="1061" t="s">
        <v>4160</v>
      </c>
      <c r="E5013" s="1061" t="s">
        <v>14292</v>
      </c>
      <c r="F5013" s="1061" t="s">
        <v>6259</v>
      </c>
      <c r="G5013" s="1061" t="s">
        <v>1739</v>
      </c>
      <c r="H5013" s="1061" t="s">
        <v>129</v>
      </c>
      <c r="I5013" s="1061" t="s">
        <v>21</v>
      </c>
      <c r="J5013" s="1061" t="s">
        <v>7975</v>
      </c>
      <c r="K5013" s="1061" t="s">
        <v>14849</v>
      </c>
      <c r="L5013" s="1061">
        <v>6.05</v>
      </c>
      <c r="M5013" s="1061">
        <v>6.05</v>
      </c>
      <c r="N5013" s="1061">
        <v>6.05</v>
      </c>
      <c r="O5013" s="1061">
        <v>6.05</v>
      </c>
      <c r="P5013" s="1061">
        <v>6.05</v>
      </c>
      <c r="Q5013" s="1061">
        <v>6.05</v>
      </c>
      <c r="R5013" s="1061">
        <v>6.05</v>
      </c>
      <c r="S5013" s="1061">
        <v>6.05</v>
      </c>
      <c r="T5013" s="1061">
        <v>6.05</v>
      </c>
      <c r="U5013" s="1061">
        <v>6.05</v>
      </c>
      <c r="V5013" s="1061">
        <v>6.05</v>
      </c>
      <c r="W5013" s="1061">
        <v>6.05</v>
      </c>
    </row>
    <row r="5014" spans="1:23">
      <c r="A5014" s="908"/>
      <c r="B5014" s="1061" t="s">
        <v>234</v>
      </c>
      <c r="C5014" s="1061" t="s">
        <v>235</v>
      </c>
      <c r="D5014" s="1061" t="s">
        <v>5335</v>
      </c>
      <c r="E5014" s="1061" t="s">
        <v>14293</v>
      </c>
      <c r="F5014" s="1061" t="s">
        <v>5335</v>
      </c>
      <c r="G5014" s="1061" t="s">
        <v>1739</v>
      </c>
      <c r="H5014" s="1061" t="s">
        <v>129</v>
      </c>
      <c r="I5014" s="1061" t="s">
        <v>21</v>
      </c>
      <c r="J5014" s="1061" t="s">
        <v>7975</v>
      </c>
      <c r="K5014" s="1061" t="s">
        <v>14849</v>
      </c>
      <c r="L5014" s="1061">
        <v>178.87</v>
      </c>
      <c r="M5014" s="1061">
        <v>178.87</v>
      </c>
      <c r="N5014" s="1061">
        <v>178.87</v>
      </c>
      <c r="O5014" s="1061">
        <v>178.87</v>
      </c>
      <c r="P5014" s="1061">
        <v>178.87</v>
      </c>
      <c r="Q5014" s="1061">
        <v>178.87</v>
      </c>
      <c r="R5014" s="1061">
        <v>178.87</v>
      </c>
      <c r="S5014" s="1061">
        <v>178.87</v>
      </c>
      <c r="T5014" s="1061">
        <v>178.87</v>
      </c>
      <c r="U5014" s="1061">
        <v>178.87</v>
      </c>
      <c r="V5014" s="1061">
        <v>178.87</v>
      </c>
      <c r="W5014" s="1061">
        <v>178.87</v>
      </c>
    </row>
    <row r="5015" spans="1:23">
      <c r="A5015" s="908"/>
      <c r="B5015" s="1061" t="s">
        <v>234</v>
      </c>
      <c r="C5015" s="1061" t="s">
        <v>235</v>
      </c>
      <c r="D5015" s="1061" t="s">
        <v>4416</v>
      </c>
      <c r="E5015" s="1061" t="s">
        <v>14294</v>
      </c>
      <c r="F5015" s="1061" t="s">
        <v>13982</v>
      </c>
      <c r="G5015" s="1061" t="s">
        <v>1739</v>
      </c>
      <c r="H5015" s="1061" t="s">
        <v>129</v>
      </c>
      <c r="I5015" s="1061" t="s">
        <v>21</v>
      </c>
      <c r="J5015" s="1061" t="s">
        <v>7975</v>
      </c>
      <c r="K5015" s="1061" t="s">
        <v>14849</v>
      </c>
      <c r="L5015" s="1061">
        <v>7.33</v>
      </c>
      <c r="M5015" s="1061">
        <v>7.33</v>
      </c>
      <c r="N5015" s="1061">
        <v>7.33</v>
      </c>
      <c r="O5015" s="1061">
        <v>7.33</v>
      </c>
      <c r="P5015" s="1061">
        <v>7.33</v>
      </c>
      <c r="Q5015" s="1061">
        <v>7.33</v>
      </c>
      <c r="R5015" s="1061">
        <v>7.33</v>
      </c>
      <c r="S5015" s="1061">
        <v>7.33</v>
      </c>
      <c r="T5015" s="1061">
        <v>7.33</v>
      </c>
      <c r="U5015" s="1061">
        <v>7.33</v>
      </c>
      <c r="V5015" s="1061">
        <v>7.33</v>
      </c>
      <c r="W5015" s="1061">
        <v>7.33</v>
      </c>
    </row>
    <row r="5016" spans="1:23">
      <c r="A5016" s="908"/>
      <c r="B5016" s="1061" t="s">
        <v>234</v>
      </c>
      <c r="C5016" s="1061" t="s">
        <v>235</v>
      </c>
      <c r="D5016" s="1061" t="s">
        <v>4123</v>
      </c>
      <c r="E5016" s="1061" t="s">
        <v>6260</v>
      </c>
      <c r="F5016" s="1061" t="s">
        <v>4123</v>
      </c>
      <c r="G5016" s="1061" t="s">
        <v>1739</v>
      </c>
      <c r="H5016" s="1061" t="s">
        <v>129</v>
      </c>
      <c r="I5016" s="1061" t="s">
        <v>21</v>
      </c>
      <c r="J5016" s="1061" t="s">
        <v>7975</v>
      </c>
      <c r="K5016" s="1061" t="s">
        <v>14849</v>
      </c>
      <c r="L5016" s="1061">
        <v>0.74</v>
      </c>
      <c r="M5016" s="1061">
        <v>0.74</v>
      </c>
      <c r="N5016" s="1061">
        <v>0.74</v>
      </c>
      <c r="O5016" s="1061">
        <v>0.74</v>
      </c>
      <c r="P5016" s="1061">
        <v>0.74</v>
      </c>
      <c r="Q5016" s="1061">
        <v>0.74</v>
      </c>
      <c r="R5016" s="1061">
        <v>0.74</v>
      </c>
      <c r="S5016" s="1061">
        <v>0.74</v>
      </c>
      <c r="T5016" s="1061">
        <v>0.74</v>
      </c>
      <c r="U5016" s="1061">
        <v>0.74</v>
      </c>
      <c r="V5016" s="1061">
        <v>0.74</v>
      </c>
      <c r="W5016" s="1061">
        <v>0.74</v>
      </c>
    </row>
    <row r="5017" spans="1:23">
      <c r="A5017" s="908"/>
      <c r="B5017" s="1061" t="s">
        <v>234</v>
      </c>
      <c r="C5017" s="1061" t="s">
        <v>235</v>
      </c>
      <c r="D5017" s="1061" t="s">
        <v>4797</v>
      </c>
      <c r="E5017" s="1061" t="s">
        <v>6261</v>
      </c>
      <c r="F5017" s="1061" t="s">
        <v>6262</v>
      </c>
      <c r="G5017" s="1061" t="s">
        <v>1739</v>
      </c>
      <c r="H5017" s="1061" t="s">
        <v>129</v>
      </c>
      <c r="I5017" s="1061" t="s">
        <v>21</v>
      </c>
      <c r="J5017" s="1061" t="s">
        <v>7975</v>
      </c>
      <c r="K5017" s="1061" t="s">
        <v>14849</v>
      </c>
      <c r="L5017" s="1061">
        <v>71.2</v>
      </c>
      <c r="M5017" s="1061">
        <v>71.2</v>
      </c>
      <c r="N5017" s="1061">
        <v>71.2</v>
      </c>
      <c r="O5017" s="1061">
        <v>71.2</v>
      </c>
      <c r="P5017" s="1061">
        <v>71.2</v>
      </c>
      <c r="Q5017" s="1061">
        <v>71.2</v>
      </c>
      <c r="R5017" s="1061">
        <v>71.2</v>
      </c>
      <c r="S5017" s="1061">
        <v>71.2</v>
      </c>
      <c r="T5017" s="1061">
        <v>71.2</v>
      </c>
      <c r="U5017" s="1061">
        <v>71.2</v>
      </c>
      <c r="V5017" s="1061">
        <v>71.2</v>
      </c>
      <c r="W5017" s="1061">
        <v>71.2</v>
      </c>
    </row>
    <row r="5018" spans="1:23">
      <c r="A5018" s="908"/>
      <c r="B5018" s="1061" t="s">
        <v>234</v>
      </c>
      <c r="C5018" s="1061" t="s">
        <v>235</v>
      </c>
      <c r="D5018" s="1061" t="s">
        <v>4017</v>
      </c>
      <c r="E5018" s="1061" t="s">
        <v>14415</v>
      </c>
      <c r="F5018" s="1061" t="s">
        <v>14416</v>
      </c>
      <c r="G5018" s="1061" t="s">
        <v>1739</v>
      </c>
      <c r="H5018" s="1061" t="s">
        <v>129</v>
      </c>
      <c r="I5018" s="1061" t="s">
        <v>21</v>
      </c>
      <c r="J5018" s="1061" t="s">
        <v>7975</v>
      </c>
      <c r="K5018" s="1061" t="s">
        <v>14849</v>
      </c>
      <c r="L5018" s="1061">
        <v>1.73</v>
      </c>
      <c r="M5018" s="1061">
        <v>1.73</v>
      </c>
      <c r="N5018" s="1061">
        <v>1.73</v>
      </c>
      <c r="O5018" s="1061">
        <v>1.73</v>
      </c>
      <c r="P5018" s="1061">
        <v>1.73</v>
      </c>
      <c r="Q5018" s="1061">
        <v>1.73</v>
      </c>
      <c r="R5018" s="1061">
        <v>1.73</v>
      </c>
      <c r="S5018" s="1061">
        <v>1.73</v>
      </c>
      <c r="T5018" s="1061">
        <v>1.73</v>
      </c>
      <c r="U5018" s="1061">
        <v>1.73</v>
      </c>
      <c r="V5018" s="1061">
        <v>1.73</v>
      </c>
      <c r="W5018" s="1061">
        <v>1.73</v>
      </c>
    </row>
    <row r="5019" spans="1:23">
      <c r="A5019" s="908"/>
      <c r="B5019" s="1061" t="s">
        <v>234</v>
      </c>
      <c r="C5019" s="1061" t="s">
        <v>235</v>
      </c>
      <c r="D5019" s="1061" t="s">
        <v>4555</v>
      </c>
      <c r="E5019" s="1061" t="s">
        <v>6263</v>
      </c>
      <c r="F5019" s="1061" t="s">
        <v>4555</v>
      </c>
      <c r="G5019" s="1061" t="s">
        <v>1739</v>
      </c>
      <c r="H5019" s="1061" t="s">
        <v>129</v>
      </c>
      <c r="I5019" s="1061" t="s">
        <v>21</v>
      </c>
      <c r="J5019" s="1061" t="s">
        <v>7975</v>
      </c>
      <c r="K5019" s="1061" t="s">
        <v>14849</v>
      </c>
      <c r="L5019" s="1061">
        <v>212.47</v>
      </c>
      <c r="M5019" s="1061">
        <v>212.47</v>
      </c>
      <c r="N5019" s="1061">
        <v>212.47</v>
      </c>
      <c r="O5019" s="1061">
        <v>212.47</v>
      </c>
      <c r="P5019" s="1061">
        <v>212.47</v>
      </c>
      <c r="Q5019" s="1061">
        <v>212.47</v>
      </c>
      <c r="R5019" s="1061">
        <v>212.47</v>
      </c>
      <c r="S5019" s="1061">
        <v>212.47</v>
      </c>
      <c r="T5019" s="1061">
        <v>212.47</v>
      </c>
      <c r="U5019" s="1061">
        <v>212.47</v>
      </c>
      <c r="V5019" s="1061">
        <v>212.47</v>
      </c>
      <c r="W5019" s="1061">
        <v>212.47</v>
      </c>
    </row>
    <row r="5020" spans="1:23">
      <c r="A5020" s="908"/>
      <c r="B5020" s="1061" t="s">
        <v>234</v>
      </c>
      <c r="C5020" s="1061" t="s">
        <v>235</v>
      </c>
      <c r="D5020" s="1061" t="s">
        <v>5335</v>
      </c>
      <c r="E5020" s="1061" t="s">
        <v>14295</v>
      </c>
      <c r="F5020" s="1061" t="s">
        <v>14296</v>
      </c>
      <c r="G5020" s="1061" t="s">
        <v>1739</v>
      </c>
      <c r="H5020" s="1061" t="s">
        <v>129</v>
      </c>
      <c r="I5020" s="1061" t="s">
        <v>21</v>
      </c>
      <c r="J5020" s="1061" t="s">
        <v>7975</v>
      </c>
      <c r="K5020" s="1061" t="s">
        <v>14849</v>
      </c>
      <c r="L5020" s="1061">
        <v>178.87</v>
      </c>
      <c r="M5020" s="1061">
        <v>178.87</v>
      </c>
      <c r="N5020" s="1061">
        <v>178.87</v>
      </c>
      <c r="O5020" s="1061">
        <v>178.87</v>
      </c>
      <c r="P5020" s="1061">
        <v>178.87</v>
      </c>
      <c r="Q5020" s="1061">
        <v>178.87</v>
      </c>
      <c r="R5020" s="1061">
        <v>178.87</v>
      </c>
      <c r="S5020" s="1061">
        <v>178.87</v>
      </c>
      <c r="T5020" s="1061">
        <v>178.87</v>
      </c>
      <c r="U5020" s="1061">
        <v>178.87</v>
      </c>
      <c r="V5020" s="1061">
        <v>178.87</v>
      </c>
      <c r="W5020" s="1061">
        <v>178.87</v>
      </c>
    </row>
    <row r="5021" spans="1:23">
      <c r="A5021" s="908"/>
      <c r="B5021" s="1061" t="s">
        <v>234</v>
      </c>
      <c r="C5021" s="1061" t="s">
        <v>235</v>
      </c>
      <c r="D5021" s="1061" t="s">
        <v>4160</v>
      </c>
      <c r="E5021" s="1061" t="s">
        <v>14507</v>
      </c>
      <c r="F5021" s="1061" t="s">
        <v>14508</v>
      </c>
      <c r="G5021" s="1061" t="s">
        <v>1739</v>
      </c>
      <c r="H5021" s="1061" t="s">
        <v>129</v>
      </c>
      <c r="I5021" s="1061" t="s">
        <v>21</v>
      </c>
      <c r="J5021" s="1061" t="s">
        <v>7975</v>
      </c>
      <c r="K5021" s="1061" t="s">
        <v>14849</v>
      </c>
      <c r="L5021" s="1061">
        <v>9.06</v>
      </c>
      <c r="M5021" s="1061">
        <v>9.06</v>
      </c>
      <c r="N5021" s="1061">
        <v>9.06</v>
      </c>
      <c r="O5021" s="1061">
        <v>9.06</v>
      </c>
      <c r="P5021" s="1061">
        <v>9.06</v>
      </c>
      <c r="Q5021" s="1061">
        <v>9.06</v>
      </c>
      <c r="R5021" s="1061">
        <v>9.06</v>
      </c>
      <c r="S5021" s="1061">
        <v>9.06</v>
      </c>
      <c r="T5021" s="1061">
        <v>9.06</v>
      </c>
      <c r="U5021" s="1061">
        <v>9.06</v>
      </c>
      <c r="V5021" s="1061">
        <v>9.06</v>
      </c>
      <c r="W5021" s="1061">
        <v>9.06</v>
      </c>
    </row>
    <row r="5022" spans="1:23">
      <c r="A5022" s="908"/>
      <c r="B5022" s="1061" t="s">
        <v>234</v>
      </c>
      <c r="C5022" s="1061" t="s">
        <v>235</v>
      </c>
      <c r="D5022" s="1061" t="s">
        <v>4270</v>
      </c>
      <c r="E5022" s="1061" t="s">
        <v>6264</v>
      </c>
      <c r="F5022" s="1061" t="s">
        <v>6265</v>
      </c>
      <c r="G5022" s="1061" t="s">
        <v>1739</v>
      </c>
      <c r="H5022" s="1061" t="s">
        <v>129</v>
      </c>
      <c r="I5022" s="1061" t="s">
        <v>21</v>
      </c>
      <c r="J5022" s="1061" t="s">
        <v>7975</v>
      </c>
      <c r="K5022" s="1061" t="s">
        <v>14849</v>
      </c>
      <c r="L5022" s="1061">
        <v>36.950000000000003</v>
      </c>
      <c r="M5022" s="1061">
        <v>36.950000000000003</v>
      </c>
      <c r="N5022" s="1061">
        <v>36.950000000000003</v>
      </c>
      <c r="O5022" s="1061">
        <v>36.950000000000003</v>
      </c>
      <c r="P5022" s="1061">
        <v>36.950000000000003</v>
      </c>
      <c r="Q5022" s="1061">
        <v>36.950000000000003</v>
      </c>
      <c r="R5022" s="1061">
        <v>36.950000000000003</v>
      </c>
      <c r="S5022" s="1061">
        <v>36.950000000000003</v>
      </c>
      <c r="T5022" s="1061">
        <v>36.950000000000003</v>
      </c>
      <c r="U5022" s="1061">
        <v>36.950000000000003</v>
      </c>
      <c r="V5022" s="1061">
        <v>36.950000000000003</v>
      </c>
      <c r="W5022" s="1061">
        <v>36.950000000000003</v>
      </c>
    </row>
    <row r="5023" spans="1:23">
      <c r="A5023" s="908"/>
      <c r="B5023" s="1061" t="s">
        <v>234</v>
      </c>
      <c r="C5023" s="1061" t="s">
        <v>235</v>
      </c>
      <c r="D5023" s="1061" t="s">
        <v>4935</v>
      </c>
      <c r="E5023" s="1061" t="s">
        <v>14509</v>
      </c>
      <c r="F5023" s="1061" t="s">
        <v>14510</v>
      </c>
      <c r="G5023" s="1061" t="s">
        <v>1739</v>
      </c>
      <c r="H5023" s="1061" t="s">
        <v>129</v>
      </c>
      <c r="I5023" s="1061" t="s">
        <v>21</v>
      </c>
      <c r="J5023" s="1061" t="s">
        <v>7975</v>
      </c>
      <c r="K5023" s="1061" t="s">
        <v>14849</v>
      </c>
      <c r="L5023" s="1061">
        <v>275.86</v>
      </c>
      <c r="M5023" s="1061">
        <v>275.86</v>
      </c>
      <c r="N5023" s="1061">
        <v>275.86</v>
      </c>
      <c r="O5023" s="1061">
        <v>275.86</v>
      </c>
      <c r="P5023" s="1061">
        <v>275.86</v>
      </c>
      <c r="Q5023" s="1061">
        <v>275.86</v>
      </c>
      <c r="R5023" s="1061">
        <v>275.86</v>
      </c>
      <c r="S5023" s="1061">
        <v>275.86</v>
      </c>
      <c r="T5023" s="1061">
        <v>275.86</v>
      </c>
      <c r="U5023" s="1061">
        <v>275.86</v>
      </c>
      <c r="V5023" s="1061">
        <v>275.86</v>
      </c>
      <c r="W5023" s="1061">
        <v>275.86</v>
      </c>
    </row>
    <row r="5024" spans="1:23">
      <c r="A5024" s="908"/>
      <c r="B5024" s="1061" t="s">
        <v>234</v>
      </c>
      <c r="C5024" s="1061" t="s">
        <v>235</v>
      </c>
      <c r="D5024" s="1061" t="s">
        <v>4797</v>
      </c>
      <c r="E5024" s="1061" t="s">
        <v>13702</v>
      </c>
      <c r="F5024" s="1061" t="s">
        <v>5276</v>
      </c>
      <c r="G5024" s="1061" t="s">
        <v>1739</v>
      </c>
      <c r="H5024" s="1061" t="s">
        <v>129</v>
      </c>
      <c r="I5024" s="1061" t="s">
        <v>21</v>
      </c>
      <c r="J5024" s="1061" t="s">
        <v>7975</v>
      </c>
      <c r="K5024" s="1061" t="s">
        <v>14849</v>
      </c>
      <c r="L5024" s="1061">
        <v>238.79</v>
      </c>
      <c r="M5024" s="1061">
        <v>238.79</v>
      </c>
      <c r="N5024" s="1061">
        <v>238.79</v>
      </c>
      <c r="O5024" s="1061">
        <v>238.79</v>
      </c>
      <c r="P5024" s="1061">
        <v>238.79</v>
      </c>
      <c r="Q5024" s="1061">
        <v>238.79</v>
      </c>
      <c r="R5024" s="1061">
        <v>238.79</v>
      </c>
      <c r="S5024" s="1061">
        <v>238.79</v>
      </c>
      <c r="T5024" s="1061">
        <v>238.79</v>
      </c>
      <c r="U5024" s="1061">
        <v>238.79</v>
      </c>
      <c r="V5024" s="1061">
        <v>238.79</v>
      </c>
      <c r="W5024" s="1061">
        <v>238.79</v>
      </c>
    </row>
    <row r="5025" spans="1:23">
      <c r="A5025" s="908"/>
      <c r="B5025" s="1061" t="s">
        <v>234</v>
      </c>
      <c r="C5025" s="1061" t="s">
        <v>235</v>
      </c>
      <c r="D5025" s="1061" t="s">
        <v>4611</v>
      </c>
      <c r="E5025" s="1061" t="s">
        <v>6266</v>
      </c>
      <c r="F5025" s="1061" t="s">
        <v>6267</v>
      </c>
      <c r="G5025" s="1061" t="s">
        <v>1739</v>
      </c>
      <c r="H5025" s="1061" t="s">
        <v>129</v>
      </c>
      <c r="I5025" s="1061" t="s">
        <v>21</v>
      </c>
      <c r="J5025" s="1061" t="s">
        <v>7975</v>
      </c>
      <c r="K5025" s="1061" t="s">
        <v>14849</v>
      </c>
      <c r="L5025" s="1061">
        <v>19.3</v>
      </c>
      <c r="M5025" s="1061">
        <v>19.3</v>
      </c>
      <c r="N5025" s="1061">
        <v>19.3</v>
      </c>
      <c r="O5025" s="1061">
        <v>19.3</v>
      </c>
      <c r="P5025" s="1061">
        <v>19.3</v>
      </c>
      <c r="Q5025" s="1061">
        <v>19.3</v>
      </c>
      <c r="R5025" s="1061">
        <v>19.3</v>
      </c>
      <c r="S5025" s="1061">
        <v>19.3</v>
      </c>
      <c r="T5025" s="1061">
        <v>19.3</v>
      </c>
      <c r="U5025" s="1061">
        <v>19.3</v>
      </c>
      <c r="V5025" s="1061">
        <v>19.3</v>
      </c>
      <c r="W5025" s="1061">
        <v>19.3</v>
      </c>
    </row>
    <row r="5026" spans="1:23">
      <c r="A5026" s="908"/>
      <c r="B5026" s="1061" t="s">
        <v>234</v>
      </c>
      <c r="C5026" s="1061" t="s">
        <v>235</v>
      </c>
      <c r="D5026" s="1061" t="s">
        <v>14297</v>
      </c>
      <c r="E5026" s="1061" t="s">
        <v>14298</v>
      </c>
      <c r="F5026" s="1061" t="s">
        <v>14299</v>
      </c>
      <c r="G5026" s="1061" t="s">
        <v>1739</v>
      </c>
      <c r="H5026" s="1061" t="s">
        <v>129</v>
      </c>
      <c r="I5026" s="1061" t="s">
        <v>21</v>
      </c>
      <c r="J5026" s="1061" t="s">
        <v>7975</v>
      </c>
      <c r="K5026" s="1061" t="s">
        <v>14849</v>
      </c>
      <c r="L5026" s="1061">
        <v>11.22</v>
      </c>
      <c r="M5026" s="1061">
        <v>11.22</v>
      </c>
      <c r="N5026" s="1061">
        <v>11.22</v>
      </c>
      <c r="O5026" s="1061">
        <v>11.22</v>
      </c>
      <c r="P5026" s="1061">
        <v>11.22</v>
      </c>
      <c r="Q5026" s="1061">
        <v>11.22</v>
      </c>
      <c r="R5026" s="1061">
        <v>11.22</v>
      </c>
      <c r="S5026" s="1061">
        <v>11.22</v>
      </c>
      <c r="T5026" s="1061">
        <v>11.22</v>
      </c>
      <c r="U5026" s="1061">
        <v>11.22</v>
      </c>
      <c r="V5026" s="1061">
        <v>11.22</v>
      </c>
      <c r="W5026" s="1061">
        <v>11.22</v>
      </c>
    </row>
    <row r="5027" spans="1:23">
      <c r="A5027" s="908"/>
      <c r="B5027" s="1061" t="s">
        <v>234</v>
      </c>
      <c r="C5027" s="1061" t="s">
        <v>235</v>
      </c>
      <c r="D5027" s="1061" t="s">
        <v>5131</v>
      </c>
      <c r="E5027" s="1061" t="s">
        <v>6269</v>
      </c>
      <c r="F5027" s="1061" t="s">
        <v>5131</v>
      </c>
      <c r="G5027" s="1061" t="s">
        <v>1739</v>
      </c>
      <c r="H5027" s="1061" t="s">
        <v>129</v>
      </c>
      <c r="I5027" s="1061" t="s">
        <v>21</v>
      </c>
      <c r="J5027" s="1061" t="s">
        <v>7975</v>
      </c>
      <c r="K5027" s="1061" t="s">
        <v>14849</v>
      </c>
      <c r="L5027" s="1061">
        <v>6.74</v>
      </c>
      <c r="M5027" s="1061">
        <v>6.74</v>
      </c>
      <c r="N5027" s="1061">
        <v>6.74</v>
      </c>
      <c r="O5027" s="1061">
        <v>6.74</v>
      </c>
      <c r="P5027" s="1061">
        <v>6.74</v>
      </c>
      <c r="Q5027" s="1061">
        <v>6.74</v>
      </c>
      <c r="R5027" s="1061">
        <v>6.74</v>
      </c>
      <c r="S5027" s="1061">
        <v>6.74</v>
      </c>
      <c r="T5027" s="1061">
        <v>6.74</v>
      </c>
      <c r="U5027" s="1061">
        <v>6.74</v>
      </c>
      <c r="V5027" s="1061">
        <v>6.74</v>
      </c>
      <c r="W5027" s="1061">
        <v>6.74</v>
      </c>
    </row>
    <row r="5028" spans="1:23">
      <c r="A5028" s="908"/>
      <c r="B5028" s="1061" t="s">
        <v>234</v>
      </c>
      <c r="C5028" s="1061" t="s">
        <v>235</v>
      </c>
      <c r="D5028" s="1061" t="s">
        <v>5131</v>
      </c>
      <c r="E5028" s="1061" t="s">
        <v>6270</v>
      </c>
      <c r="F5028" s="1061" t="s">
        <v>5131</v>
      </c>
      <c r="G5028" s="1061" t="s">
        <v>1739</v>
      </c>
      <c r="H5028" s="1061" t="s">
        <v>129</v>
      </c>
      <c r="I5028" s="1061" t="s">
        <v>21</v>
      </c>
      <c r="J5028" s="1061" t="s">
        <v>7975</v>
      </c>
      <c r="K5028" s="1061" t="s">
        <v>14849</v>
      </c>
      <c r="L5028" s="1061">
        <v>6.74</v>
      </c>
      <c r="M5028" s="1061">
        <v>6.74</v>
      </c>
      <c r="N5028" s="1061">
        <v>6.74</v>
      </c>
      <c r="O5028" s="1061">
        <v>6.74</v>
      </c>
      <c r="P5028" s="1061">
        <v>6.74</v>
      </c>
      <c r="Q5028" s="1061">
        <v>6.74</v>
      </c>
      <c r="R5028" s="1061">
        <v>6.74</v>
      </c>
      <c r="S5028" s="1061">
        <v>6.74</v>
      </c>
      <c r="T5028" s="1061">
        <v>6.74</v>
      </c>
      <c r="U5028" s="1061">
        <v>6.74</v>
      </c>
      <c r="V5028" s="1061">
        <v>6.74</v>
      </c>
      <c r="W5028" s="1061">
        <v>6.74</v>
      </c>
    </row>
    <row r="5029" spans="1:23">
      <c r="A5029" s="908"/>
      <c r="B5029" s="1061" t="s">
        <v>234</v>
      </c>
      <c r="C5029" s="1061" t="s">
        <v>235</v>
      </c>
      <c r="D5029" s="1061" t="s">
        <v>5131</v>
      </c>
      <c r="E5029" s="1061" t="s">
        <v>6271</v>
      </c>
      <c r="F5029" s="1061" t="s">
        <v>5131</v>
      </c>
      <c r="G5029" s="1061" t="s">
        <v>1739</v>
      </c>
      <c r="H5029" s="1061" t="s">
        <v>129</v>
      </c>
      <c r="I5029" s="1061" t="s">
        <v>21</v>
      </c>
      <c r="J5029" s="1061" t="s">
        <v>7975</v>
      </c>
      <c r="K5029" s="1061" t="s">
        <v>14849</v>
      </c>
      <c r="L5029" s="1061">
        <v>6.74</v>
      </c>
      <c r="M5029" s="1061">
        <v>6.74</v>
      </c>
      <c r="N5029" s="1061">
        <v>6.74</v>
      </c>
      <c r="O5029" s="1061">
        <v>6.74</v>
      </c>
      <c r="P5029" s="1061">
        <v>6.74</v>
      </c>
      <c r="Q5029" s="1061">
        <v>6.74</v>
      </c>
      <c r="R5029" s="1061">
        <v>6.74</v>
      </c>
      <c r="S5029" s="1061">
        <v>6.74</v>
      </c>
      <c r="T5029" s="1061">
        <v>6.74</v>
      </c>
      <c r="U5029" s="1061">
        <v>6.74</v>
      </c>
      <c r="V5029" s="1061">
        <v>6.74</v>
      </c>
      <c r="W5029" s="1061">
        <v>6.74</v>
      </c>
    </row>
    <row r="5030" spans="1:23">
      <c r="A5030" s="908"/>
      <c r="B5030" s="1061" t="s">
        <v>234</v>
      </c>
      <c r="C5030" s="1061" t="s">
        <v>235</v>
      </c>
      <c r="D5030" s="1061" t="s">
        <v>5131</v>
      </c>
      <c r="E5030" s="1061" t="s">
        <v>14621</v>
      </c>
      <c r="F5030" s="1061" t="s">
        <v>5131</v>
      </c>
      <c r="G5030" s="1061" t="s">
        <v>1739</v>
      </c>
      <c r="H5030" s="1061" t="s">
        <v>129</v>
      </c>
      <c r="I5030" s="1061" t="s">
        <v>21</v>
      </c>
      <c r="J5030" s="1061" t="s">
        <v>7975</v>
      </c>
      <c r="K5030" s="1061" t="s">
        <v>14849</v>
      </c>
      <c r="L5030" s="1061">
        <v>7.6</v>
      </c>
      <c r="M5030" s="1061">
        <v>7.6</v>
      </c>
      <c r="N5030" s="1061">
        <v>7.6</v>
      </c>
      <c r="O5030" s="1061">
        <v>7.6</v>
      </c>
      <c r="P5030" s="1061">
        <v>7.6</v>
      </c>
      <c r="Q5030" s="1061">
        <v>7.6</v>
      </c>
      <c r="R5030" s="1061">
        <v>7.6</v>
      </c>
      <c r="S5030" s="1061">
        <v>7.6</v>
      </c>
      <c r="T5030" s="1061">
        <v>7.6</v>
      </c>
      <c r="U5030" s="1061">
        <v>7.6</v>
      </c>
      <c r="V5030" s="1061">
        <v>7.6</v>
      </c>
      <c r="W5030" s="1061">
        <v>7.6</v>
      </c>
    </row>
    <row r="5031" spans="1:23">
      <c r="A5031" s="908"/>
      <c r="B5031" s="1061" t="s">
        <v>234</v>
      </c>
      <c r="C5031" s="1061" t="s">
        <v>235</v>
      </c>
      <c r="D5031" s="1061" t="s">
        <v>5131</v>
      </c>
      <c r="E5031" s="1061" t="s">
        <v>6272</v>
      </c>
      <c r="F5031" s="1061" t="s">
        <v>5131</v>
      </c>
      <c r="G5031" s="1061" t="s">
        <v>1739</v>
      </c>
      <c r="H5031" s="1061" t="s">
        <v>129</v>
      </c>
      <c r="I5031" s="1061" t="s">
        <v>21</v>
      </c>
      <c r="J5031" s="1061" t="s">
        <v>7975</v>
      </c>
      <c r="K5031" s="1061" t="s">
        <v>14849</v>
      </c>
      <c r="L5031" s="1061">
        <v>7.23</v>
      </c>
      <c r="M5031" s="1061">
        <v>7.23</v>
      </c>
      <c r="N5031" s="1061">
        <v>7.23</v>
      </c>
      <c r="O5031" s="1061">
        <v>7.23</v>
      </c>
      <c r="P5031" s="1061">
        <v>7.23</v>
      </c>
      <c r="Q5031" s="1061">
        <v>7.23</v>
      </c>
      <c r="R5031" s="1061">
        <v>7.23</v>
      </c>
      <c r="S5031" s="1061">
        <v>7.23</v>
      </c>
      <c r="T5031" s="1061">
        <v>7.23</v>
      </c>
      <c r="U5031" s="1061">
        <v>7.23</v>
      </c>
      <c r="V5031" s="1061">
        <v>7.23</v>
      </c>
      <c r="W5031" s="1061">
        <v>7.23</v>
      </c>
    </row>
    <row r="5032" spans="1:23">
      <c r="A5032" s="908"/>
      <c r="B5032" s="1061" t="s">
        <v>234</v>
      </c>
      <c r="C5032" s="1061" t="s">
        <v>235</v>
      </c>
      <c r="D5032" s="1061" t="s">
        <v>5131</v>
      </c>
      <c r="E5032" s="1061" t="s">
        <v>14417</v>
      </c>
      <c r="F5032" s="1061" t="s">
        <v>5131</v>
      </c>
      <c r="G5032" s="1061" t="s">
        <v>1739</v>
      </c>
      <c r="H5032" s="1061" t="s">
        <v>129</v>
      </c>
      <c r="I5032" s="1061" t="s">
        <v>21</v>
      </c>
      <c r="J5032" s="1061" t="s">
        <v>7975</v>
      </c>
      <c r="K5032" s="1061" t="s">
        <v>14849</v>
      </c>
      <c r="L5032" s="1061">
        <v>7.6</v>
      </c>
      <c r="M5032" s="1061">
        <v>7.6</v>
      </c>
      <c r="N5032" s="1061">
        <v>7.6</v>
      </c>
      <c r="O5032" s="1061">
        <v>7.6</v>
      </c>
      <c r="P5032" s="1061">
        <v>7.6</v>
      </c>
      <c r="Q5032" s="1061">
        <v>7.6</v>
      </c>
      <c r="R5032" s="1061">
        <v>7.6</v>
      </c>
      <c r="S5032" s="1061">
        <v>7.6</v>
      </c>
      <c r="T5032" s="1061">
        <v>7.6</v>
      </c>
      <c r="U5032" s="1061">
        <v>7.6</v>
      </c>
      <c r="V5032" s="1061">
        <v>7.6</v>
      </c>
      <c r="W5032" s="1061">
        <v>7.6</v>
      </c>
    </row>
    <row r="5033" spans="1:23">
      <c r="A5033" s="908"/>
      <c r="B5033" s="1061" t="s">
        <v>234</v>
      </c>
      <c r="C5033" s="1061" t="s">
        <v>235</v>
      </c>
      <c r="D5033" s="1061" t="s">
        <v>5131</v>
      </c>
      <c r="E5033" s="1061" t="s">
        <v>6273</v>
      </c>
      <c r="F5033" s="1061" t="s">
        <v>5131</v>
      </c>
      <c r="G5033" s="1061" t="s">
        <v>1739</v>
      </c>
      <c r="H5033" s="1061" t="s">
        <v>129</v>
      </c>
      <c r="I5033" s="1061" t="s">
        <v>21</v>
      </c>
      <c r="J5033" s="1061" t="s">
        <v>7975</v>
      </c>
      <c r="K5033" s="1061" t="s">
        <v>14849</v>
      </c>
      <c r="L5033" s="1061">
        <v>7.23</v>
      </c>
      <c r="M5033" s="1061">
        <v>7.23</v>
      </c>
      <c r="N5033" s="1061">
        <v>7.23</v>
      </c>
      <c r="O5033" s="1061">
        <v>7.23</v>
      </c>
      <c r="P5033" s="1061">
        <v>7.23</v>
      </c>
      <c r="Q5033" s="1061">
        <v>7.23</v>
      </c>
      <c r="R5033" s="1061">
        <v>7.23</v>
      </c>
      <c r="S5033" s="1061">
        <v>7.23</v>
      </c>
      <c r="T5033" s="1061">
        <v>7.23</v>
      </c>
      <c r="U5033" s="1061">
        <v>7.23</v>
      </c>
      <c r="V5033" s="1061">
        <v>7.23</v>
      </c>
      <c r="W5033" s="1061">
        <v>7.23</v>
      </c>
    </row>
    <row r="5034" spans="1:23">
      <c r="A5034" s="908"/>
      <c r="B5034" s="1061" t="s">
        <v>234</v>
      </c>
      <c r="C5034" s="1061" t="s">
        <v>235</v>
      </c>
      <c r="D5034" s="1061" t="s">
        <v>4632</v>
      </c>
      <c r="E5034" s="1061" t="s">
        <v>6274</v>
      </c>
      <c r="F5034" s="1061" t="s">
        <v>6275</v>
      </c>
      <c r="G5034" s="1061" t="s">
        <v>1739</v>
      </c>
      <c r="H5034" s="1061" t="s">
        <v>129</v>
      </c>
      <c r="I5034" s="1061" t="s">
        <v>21</v>
      </c>
      <c r="J5034" s="1061" t="s">
        <v>7975</v>
      </c>
      <c r="K5034" s="1061" t="s">
        <v>14849</v>
      </c>
      <c r="L5034" s="1061">
        <v>3.29</v>
      </c>
      <c r="M5034" s="1061">
        <v>3.29</v>
      </c>
      <c r="N5034" s="1061">
        <v>3.29</v>
      </c>
      <c r="O5034" s="1061">
        <v>3.29</v>
      </c>
      <c r="P5034" s="1061">
        <v>3.29</v>
      </c>
      <c r="Q5034" s="1061">
        <v>3.29</v>
      </c>
      <c r="R5034" s="1061">
        <v>3.29</v>
      </c>
      <c r="S5034" s="1061">
        <v>3.29</v>
      </c>
      <c r="T5034" s="1061">
        <v>3.29</v>
      </c>
      <c r="U5034" s="1061">
        <v>3.29</v>
      </c>
      <c r="V5034" s="1061">
        <v>3.29</v>
      </c>
      <c r="W5034" s="1061">
        <v>3.29</v>
      </c>
    </row>
    <row r="5035" spans="1:23">
      <c r="A5035" s="908"/>
      <c r="B5035" s="1061" t="s">
        <v>234</v>
      </c>
      <c r="C5035" s="1061" t="s">
        <v>235</v>
      </c>
      <c r="D5035" s="1061" t="s">
        <v>4389</v>
      </c>
      <c r="E5035" s="1061" t="s">
        <v>6276</v>
      </c>
      <c r="F5035" s="1061" t="s">
        <v>5193</v>
      </c>
      <c r="G5035" s="1061" t="s">
        <v>1739</v>
      </c>
      <c r="H5035" s="1061" t="s">
        <v>129</v>
      </c>
      <c r="I5035" s="1061" t="s">
        <v>21</v>
      </c>
      <c r="J5035" s="1061" t="s">
        <v>7975</v>
      </c>
      <c r="K5035" s="1061" t="s">
        <v>14849</v>
      </c>
      <c r="L5035" s="1061">
        <v>111.65</v>
      </c>
      <c r="M5035" s="1061">
        <v>111.65</v>
      </c>
      <c r="N5035" s="1061">
        <v>111.65</v>
      </c>
      <c r="O5035" s="1061">
        <v>111.65</v>
      </c>
      <c r="P5035" s="1061">
        <v>111.65</v>
      </c>
      <c r="Q5035" s="1061">
        <v>111.65</v>
      </c>
      <c r="R5035" s="1061">
        <v>111.65</v>
      </c>
      <c r="S5035" s="1061">
        <v>111.65</v>
      </c>
      <c r="T5035" s="1061">
        <v>111.65</v>
      </c>
      <c r="U5035" s="1061">
        <v>111.65</v>
      </c>
      <c r="V5035" s="1061">
        <v>111.65</v>
      </c>
      <c r="W5035" s="1061">
        <v>111.65</v>
      </c>
    </row>
    <row r="5036" spans="1:23">
      <c r="A5036" s="908"/>
      <c r="B5036" s="1061" t="s">
        <v>234</v>
      </c>
      <c r="C5036" s="1061" t="s">
        <v>235</v>
      </c>
      <c r="D5036" s="1061" t="s">
        <v>4389</v>
      </c>
      <c r="E5036" s="1061" t="s">
        <v>6277</v>
      </c>
      <c r="F5036" s="1061" t="s">
        <v>5193</v>
      </c>
      <c r="G5036" s="1061" t="s">
        <v>1739</v>
      </c>
      <c r="H5036" s="1061" t="s">
        <v>129</v>
      </c>
      <c r="I5036" s="1061" t="s">
        <v>21</v>
      </c>
      <c r="J5036" s="1061" t="s">
        <v>7975</v>
      </c>
      <c r="K5036" s="1061" t="s">
        <v>14849</v>
      </c>
      <c r="L5036" s="1061">
        <v>85.39</v>
      </c>
      <c r="M5036" s="1061">
        <v>85.39</v>
      </c>
      <c r="N5036" s="1061">
        <v>85.39</v>
      </c>
      <c r="O5036" s="1061">
        <v>85.39</v>
      </c>
      <c r="P5036" s="1061">
        <v>85.39</v>
      </c>
      <c r="Q5036" s="1061">
        <v>85.39</v>
      </c>
      <c r="R5036" s="1061">
        <v>85.39</v>
      </c>
      <c r="S5036" s="1061">
        <v>85.39</v>
      </c>
      <c r="T5036" s="1061">
        <v>85.39</v>
      </c>
      <c r="U5036" s="1061">
        <v>85.39</v>
      </c>
      <c r="V5036" s="1061">
        <v>85.39</v>
      </c>
      <c r="W5036" s="1061">
        <v>85.39</v>
      </c>
    </row>
    <row r="5037" spans="1:23">
      <c r="A5037" s="908"/>
      <c r="B5037" s="1061" t="s">
        <v>234</v>
      </c>
      <c r="C5037" s="1061" t="s">
        <v>235</v>
      </c>
      <c r="D5037" s="1061" t="s">
        <v>4611</v>
      </c>
      <c r="E5037" s="1061" t="s">
        <v>8290</v>
      </c>
      <c r="F5037" s="1061" t="s">
        <v>8291</v>
      </c>
      <c r="G5037" s="1061" t="s">
        <v>1739</v>
      </c>
      <c r="H5037" s="1061" t="s">
        <v>129</v>
      </c>
      <c r="I5037" s="1061" t="s">
        <v>21</v>
      </c>
      <c r="J5037" s="1061" t="s">
        <v>7975</v>
      </c>
      <c r="K5037" s="1061" t="s">
        <v>14849</v>
      </c>
      <c r="L5037" s="1061">
        <v>2.2999999999999998</v>
      </c>
      <c r="M5037" s="1061">
        <v>2.2999999999999998</v>
      </c>
      <c r="N5037" s="1061">
        <v>2.2999999999999998</v>
      </c>
      <c r="O5037" s="1061">
        <v>2.2999999999999998</v>
      </c>
      <c r="P5037" s="1061">
        <v>2.2999999999999998</v>
      </c>
      <c r="Q5037" s="1061">
        <v>2.2999999999999998</v>
      </c>
      <c r="R5037" s="1061">
        <v>2.2999999999999998</v>
      </c>
      <c r="S5037" s="1061">
        <v>2.2999999999999998</v>
      </c>
      <c r="T5037" s="1061">
        <v>2.2999999999999998</v>
      </c>
      <c r="U5037" s="1061">
        <v>2.2999999999999998</v>
      </c>
      <c r="V5037" s="1061">
        <v>2.2999999999999998</v>
      </c>
      <c r="W5037" s="1061">
        <v>2.2999999999999998</v>
      </c>
    </row>
    <row r="5038" spans="1:23">
      <c r="A5038" s="908"/>
      <c r="B5038" s="1061" t="s">
        <v>234</v>
      </c>
      <c r="C5038" s="1061" t="s">
        <v>235</v>
      </c>
      <c r="D5038" s="1061" t="s">
        <v>4632</v>
      </c>
      <c r="E5038" s="1061" t="s">
        <v>6278</v>
      </c>
      <c r="F5038" s="1061" t="s">
        <v>4632</v>
      </c>
      <c r="G5038" s="1061" t="s">
        <v>1739</v>
      </c>
      <c r="H5038" s="1061" t="s">
        <v>129</v>
      </c>
      <c r="I5038" s="1061" t="s">
        <v>21</v>
      </c>
      <c r="J5038" s="1061" t="s">
        <v>7975</v>
      </c>
      <c r="K5038" s="1061" t="s">
        <v>14849</v>
      </c>
      <c r="L5038" s="1061">
        <v>16.43</v>
      </c>
      <c r="M5038" s="1061">
        <v>16.43</v>
      </c>
      <c r="N5038" s="1061">
        <v>16.43</v>
      </c>
      <c r="O5038" s="1061">
        <v>16.43</v>
      </c>
      <c r="P5038" s="1061">
        <v>16.43</v>
      </c>
      <c r="Q5038" s="1061">
        <v>16.43</v>
      </c>
      <c r="R5038" s="1061">
        <v>16.43</v>
      </c>
      <c r="S5038" s="1061">
        <v>16.43</v>
      </c>
      <c r="T5038" s="1061">
        <v>16.43</v>
      </c>
      <c r="U5038" s="1061">
        <v>16.43</v>
      </c>
      <c r="V5038" s="1061">
        <v>16.43</v>
      </c>
      <c r="W5038" s="1061">
        <v>16.43</v>
      </c>
    </row>
    <row r="5039" spans="1:23">
      <c r="A5039" s="908"/>
      <c r="B5039" s="1061" t="s">
        <v>234</v>
      </c>
      <c r="C5039" s="1061" t="s">
        <v>235</v>
      </c>
      <c r="D5039" s="1061" t="s">
        <v>8292</v>
      </c>
      <c r="E5039" s="1061" t="s">
        <v>8293</v>
      </c>
      <c r="F5039" s="1061" t="s">
        <v>8294</v>
      </c>
      <c r="G5039" s="1061" t="s">
        <v>1739</v>
      </c>
      <c r="H5039" s="1061" t="s">
        <v>129</v>
      </c>
      <c r="I5039" s="1061" t="s">
        <v>21</v>
      </c>
      <c r="J5039" s="1061" t="s">
        <v>7975</v>
      </c>
      <c r="K5039" s="1061" t="s">
        <v>14849</v>
      </c>
      <c r="L5039" s="1061">
        <v>2.12</v>
      </c>
      <c r="M5039" s="1061">
        <v>2.12</v>
      </c>
      <c r="N5039" s="1061">
        <v>2.12</v>
      </c>
      <c r="O5039" s="1061">
        <v>2.12</v>
      </c>
      <c r="P5039" s="1061">
        <v>2.12</v>
      </c>
      <c r="Q5039" s="1061">
        <v>2.12</v>
      </c>
      <c r="R5039" s="1061">
        <v>2.12</v>
      </c>
      <c r="S5039" s="1061">
        <v>2.12</v>
      </c>
      <c r="T5039" s="1061">
        <v>2.12</v>
      </c>
      <c r="U5039" s="1061">
        <v>2.12</v>
      </c>
      <c r="V5039" s="1061">
        <v>2.12</v>
      </c>
      <c r="W5039" s="1061">
        <v>2.12</v>
      </c>
    </row>
    <row r="5040" spans="1:23">
      <c r="A5040" s="908"/>
      <c r="B5040" s="1061" t="s">
        <v>234</v>
      </c>
      <c r="C5040" s="1061" t="s">
        <v>235</v>
      </c>
      <c r="D5040" s="1061" t="s">
        <v>4611</v>
      </c>
      <c r="E5040" s="1061" t="s">
        <v>8295</v>
      </c>
      <c r="F5040" s="1061" t="s">
        <v>8296</v>
      </c>
      <c r="G5040" s="1061" t="s">
        <v>1739</v>
      </c>
      <c r="H5040" s="1061" t="s">
        <v>129</v>
      </c>
      <c r="I5040" s="1061" t="s">
        <v>21</v>
      </c>
      <c r="J5040" s="1061" t="s">
        <v>7975</v>
      </c>
      <c r="K5040" s="1061" t="s">
        <v>14849</v>
      </c>
      <c r="L5040" s="1061">
        <v>1.31</v>
      </c>
      <c r="M5040" s="1061">
        <v>1.31</v>
      </c>
      <c r="N5040" s="1061">
        <v>1.31</v>
      </c>
      <c r="O5040" s="1061">
        <v>1.31</v>
      </c>
      <c r="P5040" s="1061">
        <v>1.31</v>
      </c>
      <c r="Q5040" s="1061">
        <v>1.31</v>
      </c>
      <c r="R5040" s="1061">
        <v>1.31</v>
      </c>
      <c r="S5040" s="1061">
        <v>1.31</v>
      </c>
      <c r="T5040" s="1061">
        <v>1.31</v>
      </c>
      <c r="U5040" s="1061">
        <v>1.31</v>
      </c>
      <c r="V5040" s="1061">
        <v>1.31</v>
      </c>
      <c r="W5040" s="1061">
        <v>1.31</v>
      </c>
    </row>
    <row r="5041" spans="1:23">
      <c r="A5041" s="908"/>
      <c r="B5041" s="1061" t="s">
        <v>234</v>
      </c>
      <c r="C5041" s="1061" t="s">
        <v>235</v>
      </c>
      <c r="D5041" s="1061" t="s">
        <v>8292</v>
      </c>
      <c r="E5041" s="1061" t="s">
        <v>8297</v>
      </c>
      <c r="F5041" s="1061" t="s">
        <v>8298</v>
      </c>
      <c r="G5041" s="1061" t="s">
        <v>1739</v>
      </c>
      <c r="H5041" s="1061" t="s">
        <v>129</v>
      </c>
      <c r="I5041" s="1061" t="s">
        <v>21</v>
      </c>
      <c r="J5041" s="1061" t="s">
        <v>7975</v>
      </c>
      <c r="K5041" s="1061" t="s">
        <v>14849</v>
      </c>
      <c r="L5041" s="1061">
        <v>1.47</v>
      </c>
      <c r="M5041" s="1061">
        <v>1.47</v>
      </c>
      <c r="N5041" s="1061">
        <v>1.47</v>
      </c>
      <c r="O5041" s="1061">
        <v>1.47</v>
      </c>
      <c r="P5041" s="1061">
        <v>1.47</v>
      </c>
      <c r="Q5041" s="1061">
        <v>1.47</v>
      </c>
      <c r="R5041" s="1061">
        <v>1.47</v>
      </c>
      <c r="S5041" s="1061">
        <v>1.47</v>
      </c>
      <c r="T5041" s="1061">
        <v>1.47</v>
      </c>
      <c r="U5041" s="1061">
        <v>1.47</v>
      </c>
      <c r="V5041" s="1061">
        <v>1.47</v>
      </c>
      <c r="W5041" s="1061">
        <v>1.47</v>
      </c>
    </row>
    <row r="5042" spans="1:23">
      <c r="A5042" s="908"/>
      <c r="B5042" s="1061" t="s">
        <v>234</v>
      </c>
      <c r="C5042" s="1061" t="s">
        <v>235</v>
      </c>
      <c r="D5042" s="1061" t="s">
        <v>14693</v>
      </c>
      <c r="E5042" s="1061" t="s">
        <v>14694</v>
      </c>
      <c r="F5042" s="1061" t="s">
        <v>14695</v>
      </c>
      <c r="G5042" s="1061" t="s">
        <v>1739</v>
      </c>
      <c r="H5042" s="1061" t="s">
        <v>129</v>
      </c>
      <c r="I5042" s="1061" t="s">
        <v>21</v>
      </c>
      <c r="J5042" s="1061" t="s">
        <v>7975</v>
      </c>
      <c r="K5042" s="1061" t="s">
        <v>14849</v>
      </c>
      <c r="L5042" s="1061">
        <v>1362.02</v>
      </c>
      <c r="M5042" s="1061">
        <v>1362.02</v>
      </c>
      <c r="N5042" s="1061">
        <v>1362.02</v>
      </c>
      <c r="O5042" s="1061">
        <v>1362.02</v>
      </c>
      <c r="P5042" s="1061">
        <v>1362.02</v>
      </c>
      <c r="Q5042" s="1061">
        <v>1362.02</v>
      </c>
      <c r="R5042" s="1061">
        <v>1362.02</v>
      </c>
      <c r="S5042" s="1061">
        <v>1362.02</v>
      </c>
      <c r="T5042" s="1061">
        <v>1362.02</v>
      </c>
      <c r="U5042" s="1061">
        <v>1362.02</v>
      </c>
      <c r="V5042" s="1061">
        <v>1362.02</v>
      </c>
      <c r="W5042" s="1061">
        <v>1362.02</v>
      </c>
    </row>
    <row r="5043" spans="1:23">
      <c r="A5043" s="908"/>
      <c r="B5043" s="1061" t="s">
        <v>234</v>
      </c>
      <c r="C5043" s="1061" t="s">
        <v>235</v>
      </c>
      <c r="D5043" s="1061" t="s">
        <v>4519</v>
      </c>
      <c r="E5043" s="1061" t="s">
        <v>6279</v>
      </c>
      <c r="F5043" s="1061" t="s">
        <v>5192</v>
      </c>
      <c r="G5043" s="1061" t="s">
        <v>1739</v>
      </c>
      <c r="H5043" s="1061" t="s">
        <v>129</v>
      </c>
      <c r="I5043" s="1061" t="s">
        <v>21</v>
      </c>
      <c r="J5043" s="1061" t="s">
        <v>7975</v>
      </c>
      <c r="K5043" s="1061" t="s">
        <v>14849</v>
      </c>
      <c r="L5043" s="1061">
        <v>40.92</v>
      </c>
      <c r="M5043" s="1061">
        <v>40.92</v>
      </c>
      <c r="N5043" s="1061">
        <v>40.92</v>
      </c>
      <c r="O5043" s="1061">
        <v>40.92</v>
      </c>
      <c r="P5043" s="1061">
        <v>40.92</v>
      </c>
      <c r="Q5043" s="1061">
        <v>40.92</v>
      </c>
      <c r="R5043" s="1061">
        <v>40.92</v>
      </c>
      <c r="S5043" s="1061">
        <v>40.92</v>
      </c>
      <c r="T5043" s="1061">
        <v>40.92</v>
      </c>
      <c r="U5043" s="1061">
        <v>40.92</v>
      </c>
      <c r="V5043" s="1061">
        <v>40.92</v>
      </c>
      <c r="W5043" s="1061">
        <v>40.92</v>
      </c>
    </row>
    <row r="5044" spans="1:23">
      <c r="A5044" s="908"/>
      <c r="B5044" s="1061" t="s">
        <v>234</v>
      </c>
      <c r="C5044" s="1061" t="s">
        <v>235</v>
      </c>
      <c r="D5044" s="1061" t="s">
        <v>4519</v>
      </c>
      <c r="E5044" s="1061" t="s">
        <v>13736</v>
      </c>
      <c r="F5044" s="1061" t="s">
        <v>5192</v>
      </c>
      <c r="G5044" s="1061" t="s">
        <v>1739</v>
      </c>
      <c r="H5044" s="1061" t="s">
        <v>129</v>
      </c>
      <c r="I5044" s="1061" t="s">
        <v>21</v>
      </c>
      <c r="J5044" s="1061" t="s">
        <v>7975</v>
      </c>
      <c r="K5044" s="1061" t="s">
        <v>14849</v>
      </c>
      <c r="L5044" s="1061">
        <v>2.52</v>
      </c>
      <c r="M5044" s="1061">
        <v>2.52</v>
      </c>
      <c r="N5044" s="1061">
        <v>2.52</v>
      </c>
      <c r="O5044" s="1061">
        <v>2.52</v>
      </c>
      <c r="P5044" s="1061">
        <v>2.52</v>
      </c>
      <c r="Q5044" s="1061">
        <v>2.52</v>
      </c>
      <c r="R5044" s="1061">
        <v>2.52</v>
      </c>
      <c r="S5044" s="1061">
        <v>2.52</v>
      </c>
      <c r="T5044" s="1061">
        <v>2.52</v>
      </c>
      <c r="U5044" s="1061">
        <v>2.52</v>
      </c>
      <c r="V5044" s="1061">
        <v>2.52</v>
      </c>
      <c r="W5044" s="1061">
        <v>2.52</v>
      </c>
    </row>
    <row r="5045" spans="1:23">
      <c r="A5045" s="908"/>
      <c r="B5045" s="1061" t="s">
        <v>234</v>
      </c>
      <c r="C5045" s="1061" t="s">
        <v>235</v>
      </c>
      <c r="D5045" s="1061" t="s">
        <v>2996</v>
      </c>
      <c r="E5045" s="1061" t="s">
        <v>6280</v>
      </c>
      <c r="F5045" s="1061" t="s">
        <v>5194</v>
      </c>
      <c r="G5045" s="1061" t="s">
        <v>1739</v>
      </c>
      <c r="H5045" s="1061" t="s">
        <v>129</v>
      </c>
      <c r="I5045" s="1061" t="s">
        <v>21</v>
      </c>
      <c r="J5045" s="1061" t="s">
        <v>7975</v>
      </c>
      <c r="K5045" s="1061" t="s">
        <v>14849</v>
      </c>
      <c r="L5045" s="1061">
        <v>3.29</v>
      </c>
      <c r="M5045" s="1061">
        <v>3.29</v>
      </c>
      <c r="N5045" s="1061">
        <v>3.29</v>
      </c>
      <c r="O5045" s="1061">
        <v>3.29</v>
      </c>
      <c r="P5045" s="1061">
        <v>3.29</v>
      </c>
      <c r="Q5045" s="1061">
        <v>3.29</v>
      </c>
      <c r="R5045" s="1061">
        <v>3.29</v>
      </c>
      <c r="S5045" s="1061">
        <v>3.29</v>
      </c>
      <c r="T5045" s="1061">
        <v>3.29</v>
      </c>
      <c r="U5045" s="1061">
        <v>3.29</v>
      </c>
      <c r="V5045" s="1061">
        <v>3.29</v>
      </c>
      <c r="W5045" s="1061">
        <v>3.29</v>
      </c>
    </row>
    <row r="5046" spans="1:23">
      <c r="A5046" s="908"/>
      <c r="B5046" s="1061" t="s">
        <v>234</v>
      </c>
      <c r="C5046" s="1061" t="s">
        <v>235</v>
      </c>
      <c r="D5046" s="1061" t="s">
        <v>6281</v>
      </c>
      <c r="E5046" s="1061" t="s">
        <v>6282</v>
      </c>
      <c r="F5046" s="1061" t="s">
        <v>6281</v>
      </c>
      <c r="G5046" s="1061" t="s">
        <v>1739</v>
      </c>
      <c r="H5046" s="1061" t="s">
        <v>129</v>
      </c>
      <c r="I5046" s="1061" t="s">
        <v>21</v>
      </c>
      <c r="J5046" s="1061" t="s">
        <v>7975</v>
      </c>
      <c r="K5046" s="1061" t="s">
        <v>14849</v>
      </c>
      <c r="L5046" s="1061">
        <v>768.44</v>
      </c>
      <c r="M5046" s="1061">
        <v>768.44</v>
      </c>
      <c r="N5046" s="1061">
        <v>768.44</v>
      </c>
      <c r="O5046" s="1061">
        <v>768.44</v>
      </c>
      <c r="P5046" s="1061">
        <v>768.44</v>
      </c>
      <c r="Q5046" s="1061">
        <v>768.44</v>
      </c>
      <c r="R5046" s="1061">
        <v>768.44</v>
      </c>
      <c r="S5046" s="1061">
        <v>768.44</v>
      </c>
      <c r="T5046" s="1061">
        <v>768.44</v>
      </c>
      <c r="U5046" s="1061">
        <v>768.44</v>
      </c>
      <c r="V5046" s="1061">
        <v>768.44</v>
      </c>
      <c r="W5046" s="1061">
        <v>768.44</v>
      </c>
    </row>
    <row r="5047" spans="1:23">
      <c r="A5047" s="908"/>
      <c r="B5047" s="1061" t="s">
        <v>234</v>
      </c>
      <c r="C5047" s="1061" t="s">
        <v>235</v>
      </c>
      <c r="D5047" s="1061" t="s">
        <v>4611</v>
      </c>
      <c r="E5047" s="1061" t="s">
        <v>6283</v>
      </c>
      <c r="F5047" s="1061" t="s">
        <v>5229</v>
      </c>
      <c r="G5047" s="1061" t="s">
        <v>1739</v>
      </c>
      <c r="H5047" s="1061" t="s">
        <v>129</v>
      </c>
      <c r="I5047" s="1061" t="s">
        <v>21</v>
      </c>
      <c r="J5047" s="1061" t="s">
        <v>7975</v>
      </c>
      <c r="K5047" s="1061" t="s">
        <v>14849</v>
      </c>
      <c r="L5047" s="1061">
        <v>13.14</v>
      </c>
      <c r="M5047" s="1061">
        <v>13.14</v>
      </c>
      <c r="N5047" s="1061">
        <v>13.14</v>
      </c>
      <c r="O5047" s="1061">
        <v>13.14</v>
      </c>
      <c r="P5047" s="1061">
        <v>13.14</v>
      </c>
      <c r="Q5047" s="1061">
        <v>13.14</v>
      </c>
      <c r="R5047" s="1061">
        <v>13.14</v>
      </c>
      <c r="S5047" s="1061">
        <v>13.14</v>
      </c>
      <c r="T5047" s="1061">
        <v>13.14</v>
      </c>
      <c r="U5047" s="1061">
        <v>13.14</v>
      </c>
      <c r="V5047" s="1061">
        <v>13.14</v>
      </c>
      <c r="W5047" s="1061">
        <v>13.14</v>
      </c>
    </row>
    <row r="5048" spans="1:23">
      <c r="A5048" s="908"/>
      <c r="B5048" s="1061" t="s">
        <v>234</v>
      </c>
      <c r="C5048" s="1061" t="s">
        <v>235</v>
      </c>
      <c r="D5048" s="1061" t="s">
        <v>4611</v>
      </c>
      <c r="E5048" s="1061" t="s">
        <v>8884</v>
      </c>
      <c r="F5048" s="1061" t="s">
        <v>4611</v>
      </c>
      <c r="G5048" s="1061" t="s">
        <v>1739</v>
      </c>
      <c r="H5048" s="1061" t="s">
        <v>129</v>
      </c>
      <c r="I5048" s="1061" t="s">
        <v>21</v>
      </c>
      <c r="J5048" s="1061" t="s">
        <v>7975</v>
      </c>
      <c r="K5048" s="1061" t="s">
        <v>14849</v>
      </c>
      <c r="L5048" s="1061">
        <v>8.2100000000000009</v>
      </c>
      <c r="M5048" s="1061">
        <v>8.2100000000000009</v>
      </c>
      <c r="N5048" s="1061">
        <v>8.2100000000000009</v>
      </c>
      <c r="O5048" s="1061">
        <v>8.2100000000000009</v>
      </c>
      <c r="P5048" s="1061">
        <v>8.2100000000000009</v>
      </c>
      <c r="Q5048" s="1061">
        <v>8.2100000000000009</v>
      </c>
      <c r="R5048" s="1061">
        <v>8.2100000000000009</v>
      </c>
      <c r="S5048" s="1061">
        <v>8.2100000000000009</v>
      </c>
      <c r="T5048" s="1061">
        <v>8.2100000000000009</v>
      </c>
      <c r="U5048" s="1061">
        <v>8.2100000000000009</v>
      </c>
      <c r="V5048" s="1061">
        <v>8.2100000000000009</v>
      </c>
      <c r="W5048" s="1061">
        <v>8.2100000000000009</v>
      </c>
    </row>
    <row r="5049" spans="1:23">
      <c r="A5049" s="908"/>
      <c r="B5049" s="1061" t="s">
        <v>234</v>
      </c>
      <c r="C5049" s="1061" t="s">
        <v>235</v>
      </c>
      <c r="D5049" s="1061" t="s">
        <v>4519</v>
      </c>
      <c r="E5049" s="1061" t="s">
        <v>6284</v>
      </c>
      <c r="F5049" s="1061" t="s">
        <v>4519</v>
      </c>
      <c r="G5049" s="1061" t="s">
        <v>1739</v>
      </c>
      <c r="H5049" s="1061" t="s">
        <v>129</v>
      </c>
      <c r="I5049" s="1061" t="s">
        <v>21</v>
      </c>
      <c r="J5049" s="1061" t="s">
        <v>7975</v>
      </c>
      <c r="K5049" s="1061" t="s">
        <v>14849</v>
      </c>
      <c r="L5049" s="1061">
        <v>4.01</v>
      </c>
      <c r="M5049" s="1061">
        <v>4.01</v>
      </c>
      <c r="N5049" s="1061">
        <v>4.01</v>
      </c>
      <c r="O5049" s="1061">
        <v>4.01</v>
      </c>
      <c r="P5049" s="1061">
        <v>4.01</v>
      </c>
      <c r="Q5049" s="1061">
        <v>4.01</v>
      </c>
      <c r="R5049" s="1061">
        <v>4.01</v>
      </c>
      <c r="S5049" s="1061">
        <v>4.01</v>
      </c>
      <c r="T5049" s="1061">
        <v>4.01</v>
      </c>
      <c r="U5049" s="1061">
        <v>4.01</v>
      </c>
      <c r="V5049" s="1061">
        <v>4.01</v>
      </c>
      <c r="W5049" s="1061">
        <v>4.01</v>
      </c>
    </row>
    <row r="5050" spans="1:23">
      <c r="A5050" s="908"/>
      <c r="B5050" s="1061" t="s">
        <v>234</v>
      </c>
      <c r="C5050" s="1061" t="s">
        <v>235</v>
      </c>
      <c r="D5050" s="1061" t="s">
        <v>4611</v>
      </c>
      <c r="E5050" s="1061" t="s">
        <v>6285</v>
      </c>
      <c r="F5050" s="1061" t="s">
        <v>6286</v>
      </c>
      <c r="G5050" s="1061" t="s">
        <v>1739</v>
      </c>
      <c r="H5050" s="1061" t="s">
        <v>129</v>
      </c>
      <c r="I5050" s="1061" t="s">
        <v>21</v>
      </c>
      <c r="J5050" s="1061" t="s">
        <v>7975</v>
      </c>
      <c r="K5050" s="1061" t="s">
        <v>14849</v>
      </c>
      <c r="L5050" s="1061">
        <v>1.27</v>
      </c>
      <c r="M5050" s="1061">
        <v>1.27</v>
      </c>
      <c r="N5050" s="1061">
        <v>1.27</v>
      </c>
      <c r="O5050" s="1061">
        <v>1.27</v>
      </c>
      <c r="P5050" s="1061">
        <v>1.27</v>
      </c>
      <c r="Q5050" s="1061">
        <v>1.27</v>
      </c>
      <c r="R5050" s="1061">
        <v>1.27</v>
      </c>
      <c r="S5050" s="1061">
        <v>1.27</v>
      </c>
      <c r="T5050" s="1061">
        <v>1.27</v>
      </c>
      <c r="U5050" s="1061">
        <v>1.27</v>
      </c>
      <c r="V5050" s="1061">
        <v>1.27</v>
      </c>
      <c r="W5050" s="1061">
        <v>1.27</v>
      </c>
    </row>
    <row r="5051" spans="1:23">
      <c r="A5051" s="908"/>
      <c r="B5051" s="1061" t="s">
        <v>234</v>
      </c>
      <c r="C5051" s="1061" t="s">
        <v>235</v>
      </c>
      <c r="D5051" s="1061" t="s">
        <v>4160</v>
      </c>
      <c r="E5051" s="1061" t="s">
        <v>14622</v>
      </c>
      <c r="F5051" s="1061" t="s">
        <v>14623</v>
      </c>
      <c r="G5051" s="1061" t="s">
        <v>1739</v>
      </c>
      <c r="H5051" s="1061" t="s">
        <v>129</v>
      </c>
      <c r="I5051" s="1061" t="s">
        <v>21</v>
      </c>
      <c r="J5051" s="1061" t="s">
        <v>7975</v>
      </c>
      <c r="K5051" s="1061" t="s">
        <v>14849</v>
      </c>
      <c r="L5051" s="1061">
        <v>16.399999999999999</v>
      </c>
      <c r="M5051" s="1061">
        <v>16.399999999999999</v>
      </c>
      <c r="N5051" s="1061">
        <v>16.399999999999999</v>
      </c>
      <c r="O5051" s="1061">
        <v>16.399999999999999</v>
      </c>
      <c r="P5051" s="1061">
        <v>16.399999999999999</v>
      </c>
      <c r="Q5051" s="1061">
        <v>16.399999999999999</v>
      </c>
      <c r="R5051" s="1061">
        <v>16.399999999999999</v>
      </c>
      <c r="S5051" s="1061">
        <v>16.399999999999999</v>
      </c>
      <c r="T5051" s="1061">
        <v>16.399999999999999</v>
      </c>
      <c r="U5051" s="1061">
        <v>16.399999999999999</v>
      </c>
      <c r="V5051" s="1061">
        <v>16.399999999999999</v>
      </c>
      <c r="W5051" s="1061">
        <v>16.399999999999999</v>
      </c>
    </row>
    <row r="5052" spans="1:23">
      <c r="A5052" s="908"/>
      <c r="B5052" s="1061" t="s">
        <v>234</v>
      </c>
      <c r="C5052" s="1061" t="s">
        <v>235</v>
      </c>
      <c r="D5052" s="1061" t="s">
        <v>4519</v>
      </c>
      <c r="E5052" s="1061" t="s">
        <v>9692</v>
      </c>
      <c r="F5052" s="1061" t="s">
        <v>9693</v>
      </c>
      <c r="G5052" s="1061" t="s">
        <v>1739</v>
      </c>
      <c r="H5052" s="1061" t="s">
        <v>129</v>
      </c>
      <c r="I5052" s="1061" t="s">
        <v>21</v>
      </c>
      <c r="J5052" s="1061" t="s">
        <v>7975</v>
      </c>
      <c r="K5052" s="1061" t="s">
        <v>14849</v>
      </c>
      <c r="L5052" s="1061">
        <v>7.06</v>
      </c>
      <c r="M5052" s="1061">
        <v>7.06</v>
      </c>
      <c r="N5052" s="1061">
        <v>7.06</v>
      </c>
      <c r="O5052" s="1061">
        <v>7.06</v>
      </c>
      <c r="P5052" s="1061">
        <v>7.06</v>
      </c>
      <c r="Q5052" s="1061">
        <v>7.06</v>
      </c>
      <c r="R5052" s="1061">
        <v>7.06</v>
      </c>
      <c r="S5052" s="1061">
        <v>7.06</v>
      </c>
      <c r="T5052" s="1061">
        <v>7.06</v>
      </c>
      <c r="U5052" s="1061">
        <v>7.06</v>
      </c>
      <c r="V5052" s="1061">
        <v>7.06</v>
      </c>
      <c r="W5052" s="1061">
        <v>7.06</v>
      </c>
    </row>
    <row r="5053" spans="1:23">
      <c r="A5053" s="908"/>
      <c r="B5053" s="1061" t="s">
        <v>234</v>
      </c>
      <c r="C5053" s="1061" t="s">
        <v>235</v>
      </c>
      <c r="D5053" s="1061" t="s">
        <v>5131</v>
      </c>
      <c r="E5053" s="1061" t="s">
        <v>6287</v>
      </c>
      <c r="F5053" s="1061" t="s">
        <v>5131</v>
      </c>
      <c r="G5053" s="1061" t="s">
        <v>1739</v>
      </c>
      <c r="H5053" s="1061" t="s">
        <v>129</v>
      </c>
      <c r="I5053" s="1061" t="s">
        <v>21</v>
      </c>
      <c r="J5053" s="1061" t="s">
        <v>7975</v>
      </c>
      <c r="K5053" s="1061" t="s">
        <v>14849</v>
      </c>
      <c r="L5053" s="1061">
        <v>6.56</v>
      </c>
      <c r="M5053" s="1061">
        <v>6.56</v>
      </c>
      <c r="N5053" s="1061">
        <v>6.56</v>
      </c>
      <c r="O5053" s="1061">
        <v>6.56</v>
      </c>
      <c r="P5053" s="1061">
        <v>6.56</v>
      </c>
      <c r="Q5053" s="1061">
        <v>6.56</v>
      </c>
      <c r="R5053" s="1061">
        <v>6.56</v>
      </c>
      <c r="S5053" s="1061">
        <v>6.56</v>
      </c>
      <c r="T5053" s="1061">
        <v>6.56</v>
      </c>
      <c r="U5053" s="1061">
        <v>6.56</v>
      </c>
      <c r="V5053" s="1061">
        <v>6.56</v>
      </c>
      <c r="W5053" s="1061">
        <v>6.56</v>
      </c>
    </row>
    <row r="5054" spans="1:23">
      <c r="A5054" s="908"/>
      <c r="B5054" s="1061" t="s">
        <v>234</v>
      </c>
      <c r="C5054" s="1061" t="s">
        <v>235</v>
      </c>
      <c r="D5054" s="1061" t="s">
        <v>5131</v>
      </c>
      <c r="E5054" s="1061" t="s">
        <v>6288</v>
      </c>
      <c r="F5054" s="1061" t="s">
        <v>5131</v>
      </c>
      <c r="G5054" s="1061" t="s">
        <v>1739</v>
      </c>
      <c r="H5054" s="1061" t="s">
        <v>129</v>
      </c>
      <c r="I5054" s="1061" t="s">
        <v>21</v>
      </c>
      <c r="J5054" s="1061" t="s">
        <v>7975</v>
      </c>
      <c r="K5054" s="1061" t="s">
        <v>14849</v>
      </c>
      <c r="L5054" s="1061">
        <v>4.1100000000000003</v>
      </c>
      <c r="M5054" s="1061">
        <v>4.1100000000000003</v>
      </c>
      <c r="N5054" s="1061">
        <v>4.1100000000000003</v>
      </c>
      <c r="O5054" s="1061">
        <v>4.1100000000000003</v>
      </c>
      <c r="P5054" s="1061">
        <v>4.1100000000000003</v>
      </c>
      <c r="Q5054" s="1061">
        <v>4.1100000000000003</v>
      </c>
      <c r="R5054" s="1061">
        <v>4.1100000000000003</v>
      </c>
      <c r="S5054" s="1061">
        <v>4.1100000000000003</v>
      </c>
      <c r="T5054" s="1061">
        <v>4.1100000000000003</v>
      </c>
      <c r="U5054" s="1061">
        <v>4.1100000000000003</v>
      </c>
      <c r="V5054" s="1061">
        <v>4.1100000000000003</v>
      </c>
      <c r="W5054" s="1061">
        <v>4.1100000000000003</v>
      </c>
    </row>
    <row r="5055" spans="1:23">
      <c r="A5055" s="908"/>
      <c r="B5055" s="1061" t="s">
        <v>234</v>
      </c>
      <c r="C5055" s="1061" t="s">
        <v>235</v>
      </c>
      <c r="D5055" s="1061" t="s">
        <v>14511</v>
      </c>
      <c r="E5055" s="1061" t="s">
        <v>14512</v>
      </c>
      <c r="F5055" s="1061" t="s">
        <v>14303</v>
      </c>
      <c r="G5055" s="1061" t="s">
        <v>1739</v>
      </c>
      <c r="H5055" s="1061" t="s">
        <v>129</v>
      </c>
      <c r="I5055" s="1061" t="s">
        <v>21</v>
      </c>
      <c r="J5055" s="1061" t="s">
        <v>7975</v>
      </c>
      <c r="K5055" s="1061" t="s">
        <v>14849</v>
      </c>
      <c r="L5055" s="1061">
        <v>6.56</v>
      </c>
      <c r="M5055" s="1061">
        <v>6.56</v>
      </c>
      <c r="N5055" s="1061">
        <v>6.56</v>
      </c>
      <c r="O5055" s="1061">
        <v>6.56</v>
      </c>
      <c r="P5055" s="1061">
        <v>6.56</v>
      </c>
      <c r="Q5055" s="1061">
        <v>6.56</v>
      </c>
      <c r="R5055" s="1061">
        <v>6.56</v>
      </c>
      <c r="S5055" s="1061">
        <v>6.56</v>
      </c>
      <c r="T5055" s="1061">
        <v>6.56</v>
      </c>
      <c r="U5055" s="1061">
        <v>6.56</v>
      </c>
      <c r="V5055" s="1061">
        <v>6.56</v>
      </c>
      <c r="W5055" s="1061">
        <v>6.56</v>
      </c>
    </row>
    <row r="5056" spans="1:23">
      <c r="A5056" s="908"/>
      <c r="B5056" s="1061" t="s">
        <v>234</v>
      </c>
      <c r="C5056" s="1061" t="s">
        <v>235</v>
      </c>
      <c r="D5056" s="1061" t="s">
        <v>2217</v>
      </c>
      <c r="E5056" s="1061" t="s">
        <v>14300</v>
      </c>
      <c r="F5056" s="1061" t="s">
        <v>14301</v>
      </c>
      <c r="G5056" s="1061" t="s">
        <v>1739</v>
      </c>
      <c r="H5056" s="1061" t="s">
        <v>129</v>
      </c>
      <c r="I5056" s="1061" t="s">
        <v>21</v>
      </c>
      <c r="J5056" s="1061" t="s">
        <v>7975</v>
      </c>
      <c r="K5056" s="1061" t="s">
        <v>14849</v>
      </c>
      <c r="L5056" s="1061">
        <v>77.59</v>
      </c>
      <c r="M5056" s="1061">
        <v>77.59</v>
      </c>
      <c r="N5056" s="1061">
        <v>77.59</v>
      </c>
      <c r="O5056" s="1061">
        <v>77.59</v>
      </c>
      <c r="P5056" s="1061">
        <v>77.59</v>
      </c>
      <c r="Q5056" s="1061">
        <v>77.59</v>
      </c>
      <c r="R5056" s="1061">
        <v>77.59</v>
      </c>
      <c r="S5056" s="1061">
        <v>77.59</v>
      </c>
      <c r="T5056" s="1061">
        <v>77.59</v>
      </c>
      <c r="U5056" s="1061">
        <v>77.59</v>
      </c>
      <c r="V5056" s="1061">
        <v>77.59</v>
      </c>
      <c r="W5056" s="1061">
        <v>77.59</v>
      </c>
    </row>
    <row r="5057" spans="1:23">
      <c r="A5057" s="908"/>
      <c r="B5057" s="1061" t="s">
        <v>234</v>
      </c>
      <c r="C5057" s="1061" t="s">
        <v>235</v>
      </c>
      <c r="D5057" s="1061" t="s">
        <v>2996</v>
      </c>
      <c r="E5057" s="1061" t="s">
        <v>6289</v>
      </c>
      <c r="F5057" s="1061" t="s">
        <v>5194</v>
      </c>
      <c r="G5057" s="1061" t="s">
        <v>1739</v>
      </c>
      <c r="H5057" s="1061" t="s">
        <v>129</v>
      </c>
      <c r="I5057" s="1061" t="s">
        <v>21</v>
      </c>
      <c r="J5057" s="1061" t="s">
        <v>7975</v>
      </c>
      <c r="K5057" s="1061" t="s">
        <v>14849</v>
      </c>
      <c r="L5057" s="1061">
        <v>4.99</v>
      </c>
      <c r="M5057" s="1061">
        <v>4.99</v>
      </c>
      <c r="N5057" s="1061">
        <v>4.99</v>
      </c>
      <c r="O5057" s="1061">
        <v>4.99</v>
      </c>
      <c r="P5057" s="1061">
        <v>4.99</v>
      </c>
      <c r="Q5057" s="1061">
        <v>4.99</v>
      </c>
      <c r="R5057" s="1061">
        <v>4.99</v>
      </c>
      <c r="S5057" s="1061">
        <v>4.99</v>
      </c>
      <c r="T5057" s="1061">
        <v>4.99</v>
      </c>
      <c r="U5057" s="1061">
        <v>4.99</v>
      </c>
      <c r="V5057" s="1061">
        <v>4.99</v>
      </c>
      <c r="W5057" s="1061">
        <v>4.99</v>
      </c>
    </row>
    <row r="5058" spans="1:23">
      <c r="A5058" s="908"/>
      <c r="B5058" s="1061" t="s">
        <v>234</v>
      </c>
      <c r="C5058" s="1061" t="s">
        <v>235</v>
      </c>
      <c r="D5058" s="1061" t="s">
        <v>12895</v>
      </c>
      <c r="E5058" s="1061" t="s">
        <v>6290</v>
      </c>
      <c r="F5058" s="1061" t="s">
        <v>12895</v>
      </c>
      <c r="G5058" s="1061" t="s">
        <v>1739</v>
      </c>
      <c r="H5058" s="1061" t="s">
        <v>129</v>
      </c>
      <c r="I5058" s="1061" t="s">
        <v>21</v>
      </c>
      <c r="J5058" s="1061" t="s">
        <v>7975</v>
      </c>
      <c r="K5058" s="1061" t="s">
        <v>14849</v>
      </c>
      <c r="L5058" s="1061">
        <v>6.56</v>
      </c>
      <c r="M5058" s="1061">
        <v>6.56</v>
      </c>
      <c r="N5058" s="1061">
        <v>6.56</v>
      </c>
      <c r="O5058" s="1061">
        <v>6.56</v>
      </c>
      <c r="P5058" s="1061">
        <v>6.56</v>
      </c>
      <c r="Q5058" s="1061">
        <v>6.56</v>
      </c>
      <c r="R5058" s="1061">
        <v>6.56</v>
      </c>
      <c r="S5058" s="1061">
        <v>6.56</v>
      </c>
      <c r="T5058" s="1061">
        <v>6.56</v>
      </c>
      <c r="U5058" s="1061">
        <v>6.56</v>
      </c>
      <c r="V5058" s="1061">
        <v>6.56</v>
      </c>
      <c r="W5058" s="1061">
        <v>6.56</v>
      </c>
    </row>
    <row r="5059" spans="1:23">
      <c r="A5059" s="908"/>
      <c r="B5059" s="1061" t="s">
        <v>234</v>
      </c>
      <c r="C5059" s="1061" t="s">
        <v>235</v>
      </c>
      <c r="D5059" s="1061" t="s">
        <v>4804</v>
      </c>
      <c r="E5059" s="1061" t="s">
        <v>6291</v>
      </c>
      <c r="F5059" s="1061" t="s">
        <v>6292</v>
      </c>
      <c r="G5059" s="1061" t="s">
        <v>1739</v>
      </c>
      <c r="H5059" s="1061" t="s">
        <v>129</v>
      </c>
      <c r="I5059" s="1061" t="s">
        <v>21</v>
      </c>
      <c r="J5059" s="1061" t="s">
        <v>7975</v>
      </c>
      <c r="K5059" s="1061" t="s">
        <v>14849</v>
      </c>
      <c r="L5059" s="1061">
        <v>328.4</v>
      </c>
      <c r="M5059" s="1061">
        <v>328.4</v>
      </c>
      <c r="N5059" s="1061">
        <v>328.4</v>
      </c>
      <c r="O5059" s="1061">
        <v>328.4</v>
      </c>
      <c r="P5059" s="1061">
        <v>328.4</v>
      </c>
      <c r="Q5059" s="1061">
        <v>328.4</v>
      </c>
      <c r="R5059" s="1061">
        <v>328.4</v>
      </c>
      <c r="S5059" s="1061">
        <v>328.4</v>
      </c>
      <c r="T5059" s="1061">
        <v>328.4</v>
      </c>
      <c r="U5059" s="1061">
        <v>328.4</v>
      </c>
      <c r="V5059" s="1061">
        <v>328.4</v>
      </c>
      <c r="W5059" s="1061">
        <v>328.4</v>
      </c>
    </row>
    <row r="5060" spans="1:23">
      <c r="A5060" s="908"/>
      <c r="B5060" s="1061" t="s">
        <v>234</v>
      </c>
      <c r="C5060" s="1061" t="s">
        <v>235</v>
      </c>
      <c r="D5060" s="1061" t="s">
        <v>4804</v>
      </c>
      <c r="E5060" s="1061" t="s">
        <v>8885</v>
      </c>
      <c r="F5060" s="1061" t="s">
        <v>5382</v>
      </c>
      <c r="G5060" s="1061" t="s">
        <v>1739</v>
      </c>
      <c r="H5060" s="1061" t="s">
        <v>129</v>
      </c>
      <c r="I5060" s="1061" t="s">
        <v>21</v>
      </c>
      <c r="J5060" s="1061" t="s">
        <v>7975</v>
      </c>
      <c r="K5060" s="1061" t="s">
        <v>14849</v>
      </c>
      <c r="L5060" s="1061">
        <v>216.74</v>
      </c>
      <c r="M5060" s="1061">
        <v>216.74</v>
      </c>
      <c r="N5060" s="1061">
        <v>216.74</v>
      </c>
      <c r="O5060" s="1061">
        <v>216.74</v>
      </c>
      <c r="P5060" s="1061">
        <v>216.74</v>
      </c>
      <c r="Q5060" s="1061">
        <v>216.74</v>
      </c>
      <c r="R5060" s="1061">
        <v>216.74</v>
      </c>
      <c r="S5060" s="1061">
        <v>216.74</v>
      </c>
      <c r="T5060" s="1061">
        <v>216.74</v>
      </c>
      <c r="U5060" s="1061">
        <v>216.74</v>
      </c>
      <c r="V5060" s="1061">
        <v>216.74</v>
      </c>
      <c r="W5060" s="1061">
        <v>216.74</v>
      </c>
    </row>
    <row r="5061" spans="1:23">
      <c r="A5061" s="908"/>
      <c r="B5061" s="1061" t="s">
        <v>234</v>
      </c>
      <c r="C5061" s="1061" t="s">
        <v>235</v>
      </c>
      <c r="D5061" s="1061" t="s">
        <v>4804</v>
      </c>
      <c r="E5061" s="1061" t="s">
        <v>6293</v>
      </c>
      <c r="F5061" s="1061" t="s">
        <v>6294</v>
      </c>
      <c r="G5061" s="1061" t="s">
        <v>1739</v>
      </c>
      <c r="H5061" s="1061" t="s">
        <v>129</v>
      </c>
      <c r="I5061" s="1061" t="s">
        <v>21</v>
      </c>
      <c r="J5061" s="1061" t="s">
        <v>7975</v>
      </c>
      <c r="K5061" s="1061" t="s">
        <v>14849</v>
      </c>
      <c r="L5061" s="1061">
        <v>151.06</v>
      </c>
      <c r="M5061" s="1061">
        <v>151.06</v>
      </c>
      <c r="N5061" s="1061">
        <v>151.06</v>
      </c>
      <c r="O5061" s="1061">
        <v>151.06</v>
      </c>
      <c r="P5061" s="1061">
        <v>151.06</v>
      </c>
      <c r="Q5061" s="1061">
        <v>151.06</v>
      </c>
      <c r="R5061" s="1061">
        <v>151.06</v>
      </c>
      <c r="S5061" s="1061">
        <v>151.06</v>
      </c>
      <c r="T5061" s="1061">
        <v>151.06</v>
      </c>
      <c r="U5061" s="1061">
        <v>151.06</v>
      </c>
      <c r="V5061" s="1061">
        <v>151.06</v>
      </c>
      <c r="W5061" s="1061">
        <v>151.06</v>
      </c>
    </row>
    <row r="5062" spans="1:23">
      <c r="A5062" s="908"/>
      <c r="B5062" s="1061" t="s">
        <v>234</v>
      </c>
      <c r="C5062" s="1061" t="s">
        <v>235</v>
      </c>
      <c r="D5062" s="1061" t="s">
        <v>4804</v>
      </c>
      <c r="E5062" s="1061" t="s">
        <v>12221</v>
      </c>
      <c r="F5062" s="1061" t="s">
        <v>12222</v>
      </c>
      <c r="G5062" s="1061" t="s">
        <v>1739</v>
      </c>
      <c r="H5062" s="1061" t="s">
        <v>129</v>
      </c>
      <c r="I5062" s="1061" t="s">
        <v>21</v>
      </c>
      <c r="J5062" s="1061" t="s">
        <v>7975</v>
      </c>
      <c r="K5062" s="1061" t="s">
        <v>14849</v>
      </c>
      <c r="L5062" s="1061">
        <v>144.49</v>
      </c>
      <c r="M5062" s="1061">
        <v>144.49</v>
      </c>
      <c r="N5062" s="1061">
        <v>144.49</v>
      </c>
      <c r="O5062" s="1061">
        <v>144.49</v>
      </c>
      <c r="P5062" s="1061">
        <v>144.49</v>
      </c>
      <c r="Q5062" s="1061">
        <v>144.49</v>
      </c>
      <c r="R5062" s="1061">
        <v>144.49</v>
      </c>
      <c r="S5062" s="1061">
        <v>144.49</v>
      </c>
      <c r="T5062" s="1061">
        <v>144.49</v>
      </c>
      <c r="U5062" s="1061">
        <v>144.49</v>
      </c>
      <c r="V5062" s="1061">
        <v>144.49</v>
      </c>
      <c r="W5062" s="1061">
        <v>144.49</v>
      </c>
    </row>
    <row r="5063" spans="1:23">
      <c r="A5063" s="908"/>
      <c r="B5063" s="1061" t="s">
        <v>234</v>
      </c>
      <c r="C5063" s="1061" t="s">
        <v>235</v>
      </c>
      <c r="D5063" s="1061" t="s">
        <v>4804</v>
      </c>
      <c r="E5063" s="1061" t="s">
        <v>6295</v>
      </c>
      <c r="F5063" s="1061" t="s">
        <v>6296</v>
      </c>
      <c r="G5063" s="1061" t="s">
        <v>1739</v>
      </c>
      <c r="H5063" s="1061" t="s">
        <v>129</v>
      </c>
      <c r="I5063" s="1061" t="s">
        <v>21</v>
      </c>
      <c r="J5063" s="1061" t="s">
        <v>7975</v>
      </c>
      <c r="K5063" s="1061" t="s">
        <v>14849</v>
      </c>
      <c r="L5063" s="1061">
        <v>394.07</v>
      </c>
      <c r="M5063" s="1061">
        <v>394.07</v>
      </c>
      <c r="N5063" s="1061">
        <v>394.07</v>
      </c>
      <c r="O5063" s="1061">
        <v>394.07</v>
      </c>
      <c r="P5063" s="1061">
        <v>394.07</v>
      </c>
      <c r="Q5063" s="1061">
        <v>394.07</v>
      </c>
      <c r="R5063" s="1061">
        <v>394.07</v>
      </c>
      <c r="S5063" s="1061">
        <v>394.07</v>
      </c>
      <c r="T5063" s="1061">
        <v>394.07</v>
      </c>
      <c r="U5063" s="1061">
        <v>394.07</v>
      </c>
      <c r="V5063" s="1061">
        <v>394.07</v>
      </c>
      <c r="W5063" s="1061">
        <v>394.07</v>
      </c>
    </row>
    <row r="5064" spans="1:23">
      <c r="A5064" s="908"/>
      <c r="B5064" s="1061" t="s">
        <v>234</v>
      </c>
      <c r="C5064" s="1061" t="s">
        <v>235</v>
      </c>
      <c r="D5064" s="1061" t="s">
        <v>4444</v>
      </c>
      <c r="E5064" s="1061" t="s">
        <v>12896</v>
      </c>
      <c r="F5064" s="1061" t="s">
        <v>12897</v>
      </c>
      <c r="G5064" s="1061" t="s">
        <v>1739</v>
      </c>
      <c r="H5064" s="1061" t="s">
        <v>129</v>
      </c>
      <c r="I5064" s="1061" t="s">
        <v>21</v>
      </c>
      <c r="J5064" s="1061" t="s">
        <v>7975</v>
      </c>
      <c r="K5064" s="1061" t="s">
        <v>14849</v>
      </c>
      <c r="L5064" s="1061">
        <v>932.65</v>
      </c>
      <c r="M5064" s="1061">
        <v>932.65</v>
      </c>
      <c r="N5064" s="1061">
        <v>932.65</v>
      </c>
      <c r="O5064" s="1061">
        <v>932.65</v>
      </c>
      <c r="P5064" s="1061">
        <v>932.65</v>
      </c>
      <c r="Q5064" s="1061">
        <v>932.65</v>
      </c>
      <c r="R5064" s="1061">
        <v>932.65</v>
      </c>
      <c r="S5064" s="1061">
        <v>932.65</v>
      </c>
      <c r="T5064" s="1061">
        <v>932.65</v>
      </c>
      <c r="U5064" s="1061">
        <v>932.65</v>
      </c>
      <c r="V5064" s="1061">
        <v>932.65</v>
      </c>
      <c r="W5064" s="1061">
        <v>932.65</v>
      </c>
    </row>
    <row r="5065" spans="1:23">
      <c r="A5065" s="908"/>
      <c r="B5065" s="1061" t="s">
        <v>234</v>
      </c>
      <c r="C5065" s="1061" t="s">
        <v>235</v>
      </c>
      <c r="D5065" s="1061" t="s">
        <v>4804</v>
      </c>
      <c r="E5065" s="1061" t="s">
        <v>12223</v>
      </c>
      <c r="F5065" s="1061" t="s">
        <v>12224</v>
      </c>
      <c r="G5065" s="1061" t="s">
        <v>1739</v>
      </c>
      <c r="H5065" s="1061" t="s">
        <v>129</v>
      </c>
      <c r="I5065" s="1061" t="s">
        <v>21</v>
      </c>
      <c r="J5065" s="1061" t="s">
        <v>7975</v>
      </c>
      <c r="K5065" s="1061" t="s">
        <v>14849</v>
      </c>
      <c r="L5065" s="1061">
        <v>295.56</v>
      </c>
      <c r="M5065" s="1061">
        <v>295.56</v>
      </c>
      <c r="N5065" s="1061">
        <v>295.56</v>
      </c>
      <c r="O5065" s="1061">
        <v>295.56</v>
      </c>
      <c r="P5065" s="1061">
        <v>295.56</v>
      </c>
      <c r="Q5065" s="1061">
        <v>295.56</v>
      </c>
      <c r="R5065" s="1061">
        <v>295.56</v>
      </c>
      <c r="S5065" s="1061">
        <v>295.56</v>
      </c>
      <c r="T5065" s="1061">
        <v>295.56</v>
      </c>
      <c r="U5065" s="1061">
        <v>295.56</v>
      </c>
      <c r="V5065" s="1061">
        <v>295.56</v>
      </c>
      <c r="W5065" s="1061">
        <v>295.56</v>
      </c>
    </row>
    <row r="5066" spans="1:23">
      <c r="A5066" s="908"/>
      <c r="B5066" s="1061" t="s">
        <v>234</v>
      </c>
      <c r="C5066" s="1061" t="s">
        <v>235</v>
      </c>
      <c r="D5066" s="1061" t="s">
        <v>3984</v>
      </c>
      <c r="E5066" s="1061" t="s">
        <v>14624</v>
      </c>
      <c r="F5066" s="1061" t="s">
        <v>3984</v>
      </c>
      <c r="G5066" s="1061" t="s">
        <v>1739</v>
      </c>
      <c r="H5066" s="1061" t="s">
        <v>129</v>
      </c>
      <c r="I5066" s="1061" t="s">
        <v>21</v>
      </c>
      <c r="J5066" s="1061" t="s">
        <v>7975</v>
      </c>
      <c r="K5066" s="1061" t="s">
        <v>14849</v>
      </c>
      <c r="L5066" s="1061">
        <v>34.479999999999997</v>
      </c>
      <c r="M5066" s="1061">
        <v>34.479999999999997</v>
      </c>
      <c r="N5066" s="1061">
        <v>34.479999999999997</v>
      </c>
      <c r="O5066" s="1061">
        <v>34.479999999999997</v>
      </c>
      <c r="P5066" s="1061">
        <v>34.479999999999997</v>
      </c>
      <c r="Q5066" s="1061">
        <v>34.479999999999997</v>
      </c>
      <c r="R5066" s="1061">
        <v>34.479999999999997</v>
      </c>
      <c r="S5066" s="1061">
        <v>34.479999999999997</v>
      </c>
      <c r="T5066" s="1061">
        <v>34.479999999999997</v>
      </c>
      <c r="U5066" s="1061">
        <v>34.479999999999997</v>
      </c>
      <c r="V5066" s="1061">
        <v>34.479999999999997</v>
      </c>
      <c r="W5066" s="1061">
        <v>34.479999999999997</v>
      </c>
    </row>
    <row r="5067" spans="1:23">
      <c r="A5067" s="908"/>
      <c r="B5067" s="1061" t="s">
        <v>234</v>
      </c>
      <c r="C5067" s="1061" t="s">
        <v>235</v>
      </c>
      <c r="D5067" s="1061" t="s">
        <v>4519</v>
      </c>
      <c r="E5067" s="1061" t="s">
        <v>6297</v>
      </c>
      <c r="F5067" s="1061" t="s">
        <v>4519</v>
      </c>
      <c r="G5067" s="1061" t="s">
        <v>1739</v>
      </c>
      <c r="H5067" s="1061" t="s">
        <v>129</v>
      </c>
      <c r="I5067" s="1061" t="s">
        <v>21</v>
      </c>
      <c r="J5067" s="1061" t="s">
        <v>7975</v>
      </c>
      <c r="K5067" s="1061" t="s">
        <v>14849</v>
      </c>
      <c r="L5067" s="1061">
        <v>467.96</v>
      </c>
      <c r="M5067" s="1061">
        <v>467.96</v>
      </c>
      <c r="N5067" s="1061">
        <v>467.96</v>
      </c>
      <c r="O5067" s="1061">
        <v>467.96</v>
      </c>
      <c r="P5067" s="1061">
        <v>467.96</v>
      </c>
      <c r="Q5067" s="1061">
        <v>467.96</v>
      </c>
      <c r="R5067" s="1061">
        <v>467.96</v>
      </c>
      <c r="S5067" s="1061">
        <v>467.96</v>
      </c>
      <c r="T5067" s="1061">
        <v>467.96</v>
      </c>
      <c r="U5067" s="1061">
        <v>467.96</v>
      </c>
      <c r="V5067" s="1061">
        <v>467.96</v>
      </c>
      <c r="W5067" s="1061">
        <v>467.96</v>
      </c>
    </row>
    <row r="5068" spans="1:23">
      <c r="A5068" s="908"/>
      <c r="B5068" s="1061" t="s">
        <v>234</v>
      </c>
      <c r="C5068" s="1061" t="s">
        <v>235</v>
      </c>
      <c r="D5068" s="1061" t="s">
        <v>4519</v>
      </c>
      <c r="E5068" s="1061" t="s">
        <v>10674</v>
      </c>
      <c r="F5068" s="1061" t="s">
        <v>4519</v>
      </c>
      <c r="G5068" s="1061" t="s">
        <v>1739</v>
      </c>
      <c r="H5068" s="1061" t="s">
        <v>129</v>
      </c>
      <c r="I5068" s="1061" t="s">
        <v>21</v>
      </c>
      <c r="J5068" s="1061" t="s">
        <v>7975</v>
      </c>
      <c r="K5068" s="1061" t="s">
        <v>14849</v>
      </c>
      <c r="L5068" s="1061">
        <v>738.89</v>
      </c>
      <c r="M5068" s="1061">
        <v>738.89</v>
      </c>
      <c r="N5068" s="1061">
        <v>738.89</v>
      </c>
      <c r="O5068" s="1061">
        <v>738.89</v>
      </c>
      <c r="P5068" s="1061">
        <v>738.89</v>
      </c>
      <c r="Q5068" s="1061">
        <v>738.89</v>
      </c>
      <c r="R5068" s="1061">
        <v>738.89</v>
      </c>
      <c r="S5068" s="1061">
        <v>738.89</v>
      </c>
      <c r="T5068" s="1061">
        <v>738.89</v>
      </c>
      <c r="U5068" s="1061">
        <v>738.89</v>
      </c>
      <c r="V5068" s="1061">
        <v>738.89</v>
      </c>
      <c r="W5068" s="1061">
        <v>738.89</v>
      </c>
    </row>
    <row r="5069" spans="1:23">
      <c r="A5069" s="908"/>
      <c r="B5069" s="1061" t="s">
        <v>234</v>
      </c>
      <c r="C5069" s="1061" t="s">
        <v>235</v>
      </c>
      <c r="D5069" s="1061" t="s">
        <v>14097</v>
      </c>
      <c r="E5069" s="1061" t="s">
        <v>8299</v>
      </c>
      <c r="F5069" s="1061" t="s">
        <v>8300</v>
      </c>
      <c r="G5069" s="1061" t="s">
        <v>1739</v>
      </c>
      <c r="H5069" s="1061" t="s">
        <v>129</v>
      </c>
      <c r="I5069" s="1061" t="s">
        <v>21</v>
      </c>
      <c r="J5069" s="1061" t="s">
        <v>7975</v>
      </c>
      <c r="K5069" s="1061" t="s">
        <v>14849</v>
      </c>
      <c r="L5069" s="1061">
        <v>20.52</v>
      </c>
      <c r="M5069" s="1061">
        <v>20.52</v>
      </c>
      <c r="N5069" s="1061">
        <v>20.52</v>
      </c>
      <c r="O5069" s="1061">
        <v>20.52</v>
      </c>
      <c r="P5069" s="1061">
        <v>20.52</v>
      </c>
      <c r="Q5069" s="1061">
        <v>20.52</v>
      </c>
      <c r="R5069" s="1061">
        <v>20.52</v>
      </c>
      <c r="S5069" s="1061">
        <v>20.52</v>
      </c>
      <c r="T5069" s="1061">
        <v>20.52</v>
      </c>
      <c r="U5069" s="1061">
        <v>20.52</v>
      </c>
      <c r="V5069" s="1061">
        <v>20.52</v>
      </c>
      <c r="W5069" s="1061">
        <v>20.52</v>
      </c>
    </row>
    <row r="5070" spans="1:23">
      <c r="A5070" s="908"/>
      <c r="B5070" s="1061" t="s">
        <v>234</v>
      </c>
      <c r="C5070" s="1061" t="s">
        <v>235</v>
      </c>
      <c r="D5070" s="1061" t="s">
        <v>4331</v>
      </c>
      <c r="E5070" s="1061" t="s">
        <v>6298</v>
      </c>
      <c r="F5070" s="1061" t="s">
        <v>10675</v>
      </c>
      <c r="G5070" s="1061" t="s">
        <v>1739</v>
      </c>
      <c r="H5070" s="1061" t="s">
        <v>129</v>
      </c>
      <c r="I5070" s="1061" t="s">
        <v>21</v>
      </c>
      <c r="J5070" s="1061" t="s">
        <v>7975</v>
      </c>
      <c r="K5070" s="1061" t="s">
        <v>14849</v>
      </c>
      <c r="L5070" s="1061">
        <v>5.25</v>
      </c>
      <c r="M5070" s="1061">
        <v>5.25</v>
      </c>
      <c r="N5070" s="1061">
        <v>5.25</v>
      </c>
      <c r="O5070" s="1061">
        <v>5.25</v>
      </c>
      <c r="P5070" s="1061">
        <v>5.25</v>
      </c>
      <c r="Q5070" s="1061">
        <v>5.25</v>
      </c>
      <c r="R5070" s="1061">
        <v>5.25</v>
      </c>
      <c r="S5070" s="1061">
        <v>5.25</v>
      </c>
      <c r="T5070" s="1061">
        <v>5.25</v>
      </c>
      <c r="U5070" s="1061">
        <v>5.25</v>
      </c>
      <c r="V5070" s="1061">
        <v>5.25</v>
      </c>
      <c r="W5070" s="1061">
        <v>5.25</v>
      </c>
    </row>
    <row r="5071" spans="1:23">
      <c r="A5071" s="908"/>
      <c r="B5071" s="1061" t="s">
        <v>234</v>
      </c>
      <c r="C5071" s="1061" t="s">
        <v>235</v>
      </c>
      <c r="D5071" s="1061" t="s">
        <v>3984</v>
      </c>
      <c r="E5071" s="1061" t="s">
        <v>9694</v>
      </c>
      <c r="F5071" s="1061" t="s">
        <v>3984</v>
      </c>
      <c r="G5071" s="1061" t="s">
        <v>1739</v>
      </c>
      <c r="H5071" s="1061" t="s">
        <v>129</v>
      </c>
      <c r="I5071" s="1061" t="s">
        <v>21</v>
      </c>
      <c r="J5071" s="1061" t="s">
        <v>7975</v>
      </c>
      <c r="K5071" s="1061" t="s">
        <v>14849</v>
      </c>
      <c r="L5071" s="1061">
        <v>26.28</v>
      </c>
      <c r="M5071" s="1061">
        <v>26.28</v>
      </c>
      <c r="N5071" s="1061">
        <v>26.28</v>
      </c>
      <c r="O5071" s="1061">
        <v>26.28</v>
      </c>
      <c r="P5071" s="1061">
        <v>26.28</v>
      </c>
      <c r="Q5071" s="1061">
        <v>26.28</v>
      </c>
      <c r="R5071" s="1061">
        <v>26.28</v>
      </c>
      <c r="S5071" s="1061">
        <v>26.28</v>
      </c>
      <c r="T5071" s="1061">
        <v>26.28</v>
      </c>
      <c r="U5071" s="1061">
        <v>26.28</v>
      </c>
      <c r="V5071" s="1061">
        <v>26.28</v>
      </c>
      <c r="W5071" s="1061">
        <v>26.28</v>
      </c>
    </row>
    <row r="5072" spans="1:23">
      <c r="A5072" s="908"/>
      <c r="B5072" s="1061" t="s">
        <v>234</v>
      </c>
      <c r="C5072" s="1061" t="s">
        <v>235</v>
      </c>
      <c r="D5072" s="1061" t="s">
        <v>4452</v>
      </c>
      <c r="E5072" s="1061" t="s">
        <v>14513</v>
      </c>
      <c r="F5072" s="1061" t="s">
        <v>14514</v>
      </c>
      <c r="G5072" s="1061" t="s">
        <v>1739</v>
      </c>
      <c r="H5072" s="1061" t="s">
        <v>129</v>
      </c>
      <c r="I5072" s="1061" t="s">
        <v>21</v>
      </c>
      <c r="J5072" s="1061" t="s">
        <v>7975</v>
      </c>
      <c r="K5072" s="1061" t="s">
        <v>14849</v>
      </c>
      <c r="L5072" s="1061">
        <v>39.65</v>
      </c>
      <c r="M5072" s="1061">
        <v>39.65</v>
      </c>
      <c r="N5072" s="1061">
        <v>39.65</v>
      </c>
      <c r="O5072" s="1061">
        <v>39.65</v>
      </c>
      <c r="P5072" s="1061">
        <v>39.65</v>
      </c>
      <c r="Q5072" s="1061">
        <v>39.65</v>
      </c>
      <c r="R5072" s="1061">
        <v>39.65</v>
      </c>
      <c r="S5072" s="1061">
        <v>39.65</v>
      </c>
      <c r="T5072" s="1061">
        <v>39.65</v>
      </c>
      <c r="U5072" s="1061">
        <v>39.65</v>
      </c>
      <c r="V5072" s="1061">
        <v>39.65</v>
      </c>
      <c r="W5072" s="1061">
        <v>39.65</v>
      </c>
    </row>
    <row r="5073" spans="1:23">
      <c r="A5073" s="908"/>
      <c r="B5073" s="1061" t="s">
        <v>234</v>
      </c>
      <c r="C5073" s="1061" t="s">
        <v>235</v>
      </c>
      <c r="D5073" s="1061" t="s">
        <v>3984</v>
      </c>
      <c r="E5073" s="1061" t="s">
        <v>14418</v>
      </c>
      <c r="F5073" s="1061" t="s">
        <v>3984</v>
      </c>
      <c r="G5073" s="1061" t="s">
        <v>1739</v>
      </c>
      <c r="H5073" s="1061" t="s">
        <v>129</v>
      </c>
      <c r="I5073" s="1061" t="s">
        <v>21</v>
      </c>
      <c r="J5073" s="1061" t="s">
        <v>7975</v>
      </c>
      <c r="K5073" s="1061" t="s">
        <v>14849</v>
      </c>
      <c r="L5073" s="1061">
        <v>39.65</v>
      </c>
      <c r="M5073" s="1061">
        <v>39.65</v>
      </c>
      <c r="N5073" s="1061">
        <v>39.65</v>
      </c>
      <c r="O5073" s="1061">
        <v>39.65</v>
      </c>
      <c r="P5073" s="1061">
        <v>39.65</v>
      </c>
      <c r="Q5073" s="1061">
        <v>39.65</v>
      </c>
      <c r="R5073" s="1061">
        <v>39.65</v>
      </c>
      <c r="S5073" s="1061">
        <v>39.65</v>
      </c>
      <c r="T5073" s="1061">
        <v>39.65</v>
      </c>
      <c r="U5073" s="1061">
        <v>39.65</v>
      </c>
      <c r="V5073" s="1061">
        <v>39.65</v>
      </c>
      <c r="W5073" s="1061">
        <v>39.65</v>
      </c>
    </row>
    <row r="5074" spans="1:23">
      <c r="A5074" s="908"/>
      <c r="B5074" s="1061" t="s">
        <v>234</v>
      </c>
      <c r="C5074" s="1061" t="s">
        <v>235</v>
      </c>
      <c r="D5074" s="1061" t="s">
        <v>4429</v>
      </c>
      <c r="E5074" s="1061" t="s">
        <v>14515</v>
      </c>
      <c r="F5074" s="1061" t="s">
        <v>6300</v>
      </c>
      <c r="G5074" s="1061" t="s">
        <v>1739</v>
      </c>
      <c r="H5074" s="1061" t="s">
        <v>129</v>
      </c>
      <c r="I5074" s="1061" t="s">
        <v>21</v>
      </c>
      <c r="J5074" s="1061" t="s">
        <v>7975</v>
      </c>
      <c r="K5074" s="1061" t="s">
        <v>14849</v>
      </c>
      <c r="L5074" s="1061">
        <v>160.34</v>
      </c>
      <c r="M5074" s="1061">
        <v>160.34</v>
      </c>
      <c r="N5074" s="1061">
        <v>160.34</v>
      </c>
      <c r="O5074" s="1061">
        <v>160.34</v>
      </c>
      <c r="P5074" s="1061">
        <v>160.34</v>
      </c>
      <c r="Q5074" s="1061">
        <v>160.34</v>
      </c>
      <c r="R5074" s="1061">
        <v>160.34</v>
      </c>
      <c r="S5074" s="1061">
        <v>160.34</v>
      </c>
      <c r="T5074" s="1061">
        <v>160.34</v>
      </c>
      <c r="U5074" s="1061">
        <v>160.34</v>
      </c>
      <c r="V5074" s="1061">
        <v>160.34</v>
      </c>
      <c r="W5074" s="1061">
        <v>160.34</v>
      </c>
    </row>
    <row r="5075" spans="1:23">
      <c r="A5075" s="908"/>
      <c r="B5075" s="1061" t="s">
        <v>234</v>
      </c>
      <c r="C5075" s="1061" t="s">
        <v>235</v>
      </c>
      <c r="D5075" s="1061" t="s">
        <v>4429</v>
      </c>
      <c r="E5075" s="1061" t="s">
        <v>6299</v>
      </c>
      <c r="F5075" s="1061" t="s">
        <v>6300</v>
      </c>
      <c r="G5075" s="1061" t="s">
        <v>1739</v>
      </c>
      <c r="H5075" s="1061" t="s">
        <v>129</v>
      </c>
      <c r="I5075" s="1061" t="s">
        <v>21</v>
      </c>
      <c r="J5075" s="1061" t="s">
        <v>7975</v>
      </c>
      <c r="K5075" s="1061" t="s">
        <v>14849</v>
      </c>
      <c r="L5075" s="1061">
        <v>152.69999999999999</v>
      </c>
      <c r="M5075" s="1061">
        <v>152.69999999999999</v>
      </c>
      <c r="N5075" s="1061">
        <v>152.69999999999999</v>
      </c>
      <c r="O5075" s="1061">
        <v>152.69999999999999</v>
      </c>
      <c r="P5075" s="1061">
        <v>152.69999999999999</v>
      </c>
      <c r="Q5075" s="1061">
        <v>152.69999999999999</v>
      </c>
      <c r="R5075" s="1061">
        <v>152.69999999999999</v>
      </c>
      <c r="S5075" s="1061">
        <v>152.69999999999999</v>
      </c>
      <c r="T5075" s="1061">
        <v>152.69999999999999</v>
      </c>
      <c r="U5075" s="1061">
        <v>152.69999999999999</v>
      </c>
      <c r="V5075" s="1061">
        <v>152.69999999999999</v>
      </c>
      <c r="W5075" s="1061">
        <v>152.69999999999999</v>
      </c>
    </row>
    <row r="5076" spans="1:23">
      <c r="A5076" s="908"/>
      <c r="B5076" s="1061" t="s">
        <v>234</v>
      </c>
      <c r="C5076" s="1061" t="s">
        <v>235</v>
      </c>
      <c r="D5076" s="1061" t="s">
        <v>4929</v>
      </c>
      <c r="E5076" s="1061" t="s">
        <v>6303</v>
      </c>
      <c r="F5076" s="1061" t="s">
        <v>6302</v>
      </c>
      <c r="G5076" s="1061" t="s">
        <v>1739</v>
      </c>
      <c r="H5076" s="1061" t="s">
        <v>129</v>
      </c>
      <c r="I5076" s="1061" t="s">
        <v>21</v>
      </c>
      <c r="J5076" s="1061" t="s">
        <v>7975</v>
      </c>
      <c r="K5076" s="1061" t="s">
        <v>14849</v>
      </c>
      <c r="L5076" s="1061">
        <v>0.82</v>
      </c>
      <c r="M5076" s="1061">
        <v>0.82</v>
      </c>
      <c r="N5076" s="1061">
        <v>0.82</v>
      </c>
      <c r="O5076" s="1061">
        <v>0.82</v>
      </c>
      <c r="P5076" s="1061">
        <v>0.82</v>
      </c>
      <c r="Q5076" s="1061">
        <v>0.82</v>
      </c>
      <c r="R5076" s="1061">
        <v>0.82</v>
      </c>
      <c r="S5076" s="1061">
        <v>0.82</v>
      </c>
      <c r="T5076" s="1061">
        <v>0.82</v>
      </c>
      <c r="U5076" s="1061">
        <v>0.82</v>
      </c>
      <c r="V5076" s="1061">
        <v>0.82</v>
      </c>
      <c r="W5076" s="1061">
        <v>0.82</v>
      </c>
    </row>
    <row r="5077" spans="1:23">
      <c r="A5077" s="908"/>
      <c r="B5077" s="1061" t="s">
        <v>234</v>
      </c>
      <c r="C5077" s="1061" t="s">
        <v>235</v>
      </c>
      <c r="D5077" s="1061" t="s">
        <v>4970</v>
      </c>
      <c r="E5077" s="1061" t="s">
        <v>14302</v>
      </c>
      <c r="F5077" s="1061" t="s">
        <v>13952</v>
      </c>
      <c r="G5077" s="1061" t="s">
        <v>1739</v>
      </c>
      <c r="H5077" s="1061" t="s">
        <v>129</v>
      </c>
      <c r="I5077" s="1061" t="s">
        <v>21</v>
      </c>
      <c r="J5077" s="1061" t="s">
        <v>7975</v>
      </c>
      <c r="K5077" s="1061" t="s">
        <v>14849</v>
      </c>
      <c r="L5077" s="1061">
        <v>3.41</v>
      </c>
      <c r="M5077" s="1061">
        <v>3.41</v>
      </c>
      <c r="N5077" s="1061">
        <v>3.41</v>
      </c>
      <c r="O5077" s="1061">
        <v>3.41</v>
      </c>
      <c r="P5077" s="1061">
        <v>3.41</v>
      </c>
      <c r="Q5077" s="1061">
        <v>3.41</v>
      </c>
      <c r="R5077" s="1061">
        <v>3.41</v>
      </c>
      <c r="S5077" s="1061">
        <v>3.41</v>
      </c>
      <c r="T5077" s="1061">
        <v>3.41</v>
      </c>
      <c r="U5077" s="1061">
        <v>3.41</v>
      </c>
      <c r="V5077" s="1061">
        <v>3.41</v>
      </c>
      <c r="W5077" s="1061">
        <v>3.41</v>
      </c>
    </row>
    <row r="5078" spans="1:23">
      <c r="A5078" s="908"/>
      <c r="B5078" s="1061" t="s">
        <v>234</v>
      </c>
      <c r="C5078" s="1061" t="s">
        <v>235</v>
      </c>
      <c r="D5078" s="1061" t="s">
        <v>2996</v>
      </c>
      <c r="E5078" s="1061" t="s">
        <v>6860</v>
      </c>
      <c r="F5078" s="1061" t="s">
        <v>2996</v>
      </c>
      <c r="G5078" s="1061" t="s">
        <v>1739</v>
      </c>
      <c r="H5078" s="1061" t="s">
        <v>129</v>
      </c>
      <c r="I5078" s="1061" t="s">
        <v>21</v>
      </c>
      <c r="J5078" s="1061" t="s">
        <v>7975</v>
      </c>
      <c r="K5078" s="1061" t="s">
        <v>14849</v>
      </c>
      <c r="L5078" s="1061">
        <v>4.5999999999999996</v>
      </c>
      <c r="M5078" s="1061">
        <v>4.5999999999999996</v>
      </c>
      <c r="N5078" s="1061">
        <v>4.5999999999999996</v>
      </c>
      <c r="O5078" s="1061">
        <v>4.5999999999999996</v>
      </c>
      <c r="P5078" s="1061">
        <v>4.5999999999999996</v>
      </c>
      <c r="Q5078" s="1061">
        <v>4.5999999999999996</v>
      </c>
      <c r="R5078" s="1061">
        <v>4.5999999999999996</v>
      </c>
      <c r="S5078" s="1061">
        <v>4.5999999999999996</v>
      </c>
      <c r="T5078" s="1061">
        <v>4.5999999999999996</v>
      </c>
      <c r="U5078" s="1061">
        <v>4.5999999999999996</v>
      </c>
      <c r="V5078" s="1061">
        <v>4.5999999999999996</v>
      </c>
      <c r="W5078" s="1061">
        <v>4.5999999999999996</v>
      </c>
    </row>
    <row r="5079" spans="1:23">
      <c r="A5079" s="908"/>
      <c r="B5079" s="1061" t="s">
        <v>234</v>
      </c>
      <c r="C5079" s="1061" t="s">
        <v>235</v>
      </c>
      <c r="D5079" s="1061" t="s">
        <v>4339</v>
      </c>
      <c r="E5079" s="1061" t="s">
        <v>6304</v>
      </c>
      <c r="F5079" s="1061" t="s">
        <v>5215</v>
      </c>
      <c r="G5079" s="1061" t="s">
        <v>1739</v>
      </c>
      <c r="H5079" s="1061" t="s">
        <v>129</v>
      </c>
      <c r="I5079" s="1061" t="s">
        <v>21</v>
      </c>
      <c r="J5079" s="1061" t="s">
        <v>7975</v>
      </c>
      <c r="K5079" s="1061" t="s">
        <v>14849</v>
      </c>
      <c r="L5079" s="1061">
        <v>34.479999999999997</v>
      </c>
      <c r="M5079" s="1061">
        <v>34.479999999999997</v>
      </c>
      <c r="N5079" s="1061">
        <v>34.479999999999997</v>
      </c>
      <c r="O5079" s="1061">
        <v>34.479999999999997</v>
      </c>
      <c r="P5079" s="1061">
        <v>34.479999999999997</v>
      </c>
      <c r="Q5079" s="1061">
        <v>34.479999999999997</v>
      </c>
      <c r="R5079" s="1061">
        <v>34.479999999999997</v>
      </c>
      <c r="S5079" s="1061">
        <v>34.479999999999997</v>
      </c>
      <c r="T5079" s="1061">
        <v>34.479999999999997</v>
      </c>
      <c r="U5079" s="1061">
        <v>34.479999999999997</v>
      </c>
      <c r="V5079" s="1061">
        <v>34.479999999999997</v>
      </c>
      <c r="W5079" s="1061">
        <v>34.479999999999997</v>
      </c>
    </row>
    <row r="5080" spans="1:23">
      <c r="A5080" s="908"/>
      <c r="B5080" s="1061" t="s">
        <v>234</v>
      </c>
      <c r="C5080" s="1061" t="s">
        <v>235</v>
      </c>
      <c r="D5080" s="1061" t="s">
        <v>4226</v>
      </c>
      <c r="E5080" s="1061" t="s">
        <v>14516</v>
      </c>
      <c r="F5080" s="1061" t="s">
        <v>4226</v>
      </c>
      <c r="G5080" s="1061" t="s">
        <v>1739</v>
      </c>
      <c r="H5080" s="1061" t="s">
        <v>129</v>
      </c>
      <c r="I5080" s="1061" t="s">
        <v>21</v>
      </c>
      <c r="J5080" s="1061" t="s">
        <v>7975</v>
      </c>
      <c r="K5080" s="1061" t="s">
        <v>14849</v>
      </c>
      <c r="L5080" s="1061">
        <v>12.93</v>
      </c>
      <c r="M5080" s="1061">
        <v>12.93</v>
      </c>
      <c r="N5080" s="1061">
        <v>12.93</v>
      </c>
      <c r="O5080" s="1061">
        <v>12.93</v>
      </c>
      <c r="P5080" s="1061">
        <v>12.93</v>
      </c>
      <c r="Q5080" s="1061">
        <v>12.93</v>
      </c>
      <c r="R5080" s="1061">
        <v>12.93</v>
      </c>
      <c r="S5080" s="1061">
        <v>12.93</v>
      </c>
      <c r="T5080" s="1061">
        <v>12.93</v>
      </c>
      <c r="U5080" s="1061">
        <v>12.93</v>
      </c>
      <c r="V5080" s="1061">
        <v>12.93</v>
      </c>
      <c r="W5080" s="1061">
        <v>12.93</v>
      </c>
    </row>
    <row r="5081" spans="1:23">
      <c r="A5081" s="908"/>
      <c r="B5081" s="1061" t="s">
        <v>234</v>
      </c>
      <c r="C5081" s="1061" t="s">
        <v>235</v>
      </c>
      <c r="D5081" s="1061" t="s">
        <v>3276</v>
      </c>
      <c r="E5081" s="1061" t="s">
        <v>6305</v>
      </c>
      <c r="F5081" s="1061" t="s">
        <v>6306</v>
      </c>
      <c r="G5081" s="1061" t="s">
        <v>1739</v>
      </c>
      <c r="H5081" s="1061" t="s">
        <v>129</v>
      </c>
      <c r="I5081" s="1061" t="s">
        <v>21</v>
      </c>
      <c r="J5081" s="1061" t="s">
        <v>7975</v>
      </c>
      <c r="K5081" s="1061" t="s">
        <v>14849</v>
      </c>
      <c r="L5081" s="1061">
        <v>4.5999999999999996</v>
      </c>
      <c r="M5081" s="1061">
        <v>4.5999999999999996</v>
      </c>
      <c r="N5081" s="1061">
        <v>4.5999999999999996</v>
      </c>
      <c r="O5081" s="1061">
        <v>4.5999999999999996</v>
      </c>
      <c r="P5081" s="1061">
        <v>4.5999999999999996</v>
      </c>
      <c r="Q5081" s="1061">
        <v>4.5999999999999996</v>
      </c>
      <c r="R5081" s="1061">
        <v>4.5999999999999996</v>
      </c>
      <c r="S5081" s="1061">
        <v>4.5999999999999996</v>
      </c>
      <c r="T5081" s="1061">
        <v>4.5999999999999996</v>
      </c>
      <c r="U5081" s="1061">
        <v>4.5999999999999996</v>
      </c>
      <c r="V5081" s="1061">
        <v>4.5999999999999996</v>
      </c>
      <c r="W5081" s="1061">
        <v>4.5999999999999996</v>
      </c>
    </row>
    <row r="5082" spans="1:23">
      <c r="A5082" s="908"/>
      <c r="B5082" s="1061" t="s">
        <v>234</v>
      </c>
      <c r="C5082" s="1061" t="s">
        <v>235</v>
      </c>
      <c r="D5082" s="1061" t="s">
        <v>2996</v>
      </c>
      <c r="E5082" s="1061" t="s">
        <v>6307</v>
      </c>
      <c r="F5082" s="1061" t="s">
        <v>2996</v>
      </c>
      <c r="G5082" s="1061" t="s">
        <v>1739</v>
      </c>
      <c r="H5082" s="1061" t="s">
        <v>129</v>
      </c>
      <c r="I5082" s="1061" t="s">
        <v>21</v>
      </c>
      <c r="J5082" s="1061" t="s">
        <v>7975</v>
      </c>
      <c r="K5082" s="1061" t="s">
        <v>14849</v>
      </c>
      <c r="L5082" s="1061">
        <v>9.85</v>
      </c>
      <c r="M5082" s="1061">
        <v>9.85</v>
      </c>
      <c r="N5082" s="1061">
        <v>9.85</v>
      </c>
      <c r="O5082" s="1061">
        <v>9.85</v>
      </c>
      <c r="P5082" s="1061">
        <v>9.85</v>
      </c>
      <c r="Q5082" s="1061">
        <v>9.85</v>
      </c>
      <c r="R5082" s="1061">
        <v>9.85</v>
      </c>
      <c r="S5082" s="1061">
        <v>9.85</v>
      </c>
      <c r="T5082" s="1061">
        <v>9.85</v>
      </c>
      <c r="U5082" s="1061">
        <v>9.85</v>
      </c>
      <c r="V5082" s="1061">
        <v>9.85</v>
      </c>
      <c r="W5082" s="1061">
        <v>9.85</v>
      </c>
    </row>
    <row r="5083" spans="1:23">
      <c r="A5083" s="908"/>
      <c r="B5083" s="1061" t="s">
        <v>234</v>
      </c>
      <c r="C5083" s="1061" t="s">
        <v>235</v>
      </c>
      <c r="D5083" s="1061" t="s">
        <v>14303</v>
      </c>
      <c r="E5083" s="1061" t="s">
        <v>14304</v>
      </c>
      <c r="F5083" s="1061" t="s">
        <v>14303</v>
      </c>
      <c r="G5083" s="1061" t="s">
        <v>1739</v>
      </c>
      <c r="H5083" s="1061" t="s">
        <v>129</v>
      </c>
      <c r="I5083" s="1061" t="s">
        <v>21</v>
      </c>
      <c r="J5083" s="1061" t="s">
        <v>7975</v>
      </c>
      <c r="K5083" s="1061" t="s">
        <v>14849</v>
      </c>
      <c r="L5083" s="1061">
        <v>24.85</v>
      </c>
      <c r="M5083" s="1061">
        <v>24.85</v>
      </c>
      <c r="N5083" s="1061">
        <v>24.85</v>
      </c>
      <c r="O5083" s="1061">
        <v>24.85</v>
      </c>
      <c r="P5083" s="1061">
        <v>24.85</v>
      </c>
      <c r="Q5083" s="1061">
        <v>24.85</v>
      </c>
      <c r="R5083" s="1061">
        <v>24.85</v>
      </c>
      <c r="S5083" s="1061">
        <v>24.85</v>
      </c>
      <c r="T5083" s="1061">
        <v>24.85</v>
      </c>
      <c r="U5083" s="1061">
        <v>24.85</v>
      </c>
      <c r="V5083" s="1061">
        <v>24.85</v>
      </c>
      <c r="W5083" s="1061">
        <v>24.85</v>
      </c>
    </row>
    <row r="5084" spans="1:23">
      <c r="A5084" s="908"/>
      <c r="B5084" s="1061" t="s">
        <v>234</v>
      </c>
      <c r="C5084" s="1061" t="s">
        <v>235</v>
      </c>
      <c r="D5084" s="1061" t="s">
        <v>5455</v>
      </c>
      <c r="E5084" s="1061" t="s">
        <v>5652</v>
      </c>
      <c r="F5084" s="1061" t="s">
        <v>5455</v>
      </c>
      <c r="G5084" s="1061" t="s">
        <v>1739</v>
      </c>
      <c r="H5084" s="1061" t="s">
        <v>129</v>
      </c>
      <c r="I5084" s="1061" t="s">
        <v>21</v>
      </c>
      <c r="J5084" s="1061" t="s">
        <v>7975</v>
      </c>
      <c r="K5084" s="1061" t="s">
        <v>14849</v>
      </c>
      <c r="L5084" s="1061">
        <v>1.1100000000000001</v>
      </c>
      <c r="M5084" s="1061">
        <v>1.1100000000000001</v>
      </c>
      <c r="N5084" s="1061">
        <v>1.1100000000000001</v>
      </c>
      <c r="O5084" s="1061">
        <v>1.1100000000000001</v>
      </c>
      <c r="P5084" s="1061">
        <v>1.1100000000000001</v>
      </c>
      <c r="Q5084" s="1061">
        <v>1.1100000000000001</v>
      </c>
      <c r="R5084" s="1061">
        <v>1.1100000000000001</v>
      </c>
      <c r="S5084" s="1061">
        <v>1.1100000000000001</v>
      </c>
      <c r="T5084" s="1061">
        <v>1.1100000000000001</v>
      </c>
      <c r="U5084" s="1061">
        <v>1.1100000000000001</v>
      </c>
      <c r="V5084" s="1061">
        <v>1.1100000000000001</v>
      </c>
      <c r="W5084" s="1061">
        <v>1.1100000000000001</v>
      </c>
    </row>
    <row r="5085" spans="1:23">
      <c r="A5085" s="908"/>
      <c r="B5085" s="1061" t="s">
        <v>234</v>
      </c>
      <c r="C5085" s="1061" t="s">
        <v>235</v>
      </c>
      <c r="D5085" s="1061" t="s">
        <v>5455</v>
      </c>
      <c r="E5085" s="1061" t="s">
        <v>8886</v>
      </c>
      <c r="F5085" s="1061" t="s">
        <v>10676</v>
      </c>
      <c r="G5085" s="1061" t="s">
        <v>1739</v>
      </c>
      <c r="H5085" s="1061" t="s">
        <v>129</v>
      </c>
      <c r="I5085" s="1061" t="s">
        <v>21</v>
      </c>
      <c r="J5085" s="1061" t="s">
        <v>7975</v>
      </c>
      <c r="K5085" s="1061" t="s">
        <v>14849</v>
      </c>
      <c r="L5085" s="1061">
        <v>1.1100000000000001</v>
      </c>
      <c r="M5085" s="1061">
        <v>1.1100000000000001</v>
      </c>
      <c r="N5085" s="1061">
        <v>1.1100000000000001</v>
      </c>
      <c r="O5085" s="1061">
        <v>1.1100000000000001</v>
      </c>
      <c r="P5085" s="1061">
        <v>1.1100000000000001</v>
      </c>
      <c r="Q5085" s="1061">
        <v>1.1100000000000001</v>
      </c>
      <c r="R5085" s="1061">
        <v>1.1100000000000001</v>
      </c>
      <c r="S5085" s="1061">
        <v>1.1100000000000001</v>
      </c>
      <c r="T5085" s="1061">
        <v>1.1100000000000001</v>
      </c>
      <c r="U5085" s="1061">
        <v>1.1100000000000001</v>
      </c>
      <c r="V5085" s="1061">
        <v>1.1100000000000001</v>
      </c>
      <c r="W5085" s="1061">
        <v>1.1100000000000001</v>
      </c>
    </row>
    <row r="5086" spans="1:23">
      <c r="A5086" s="908"/>
      <c r="B5086" s="1061" t="s">
        <v>234</v>
      </c>
      <c r="C5086" s="1061" t="s">
        <v>235</v>
      </c>
      <c r="D5086" s="1061" t="s">
        <v>14419</v>
      </c>
      <c r="E5086" s="1061" t="s">
        <v>14420</v>
      </c>
      <c r="F5086" s="1061" t="s">
        <v>14421</v>
      </c>
      <c r="G5086" s="1061" t="s">
        <v>1739</v>
      </c>
      <c r="H5086" s="1061" t="s">
        <v>129</v>
      </c>
      <c r="I5086" s="1061" t="s">
        <v>21</v>
      </c>
      <c r="J5086" s="1061" t="s">
        <v>7975</v>
      </c>
      <c r="K5086" s="1061" t="s">
        <v>14849</v>
      </c>
      <c r="L5086" s="1061">
        <v>10.35</v>
      </c>
      <c r="M5086" s="1061">
        <v>10.35</v>
      </c>
      <c r="N5086" s="1061">
        <v>10.35</v>
      </c>
      <c r="O5086" s="1061">
        <v>10.35</v>
      </c>
      <c r="P5086" s="1061">
        <v>10.35</v>
      </c>
      <c r="Q5086" s="1061">
        <v>10.35</v>
      </c>
      <c r="R5086" s="1061">
        <v>10.35</v>
      </c>
      <c r="S5086" s="1061">
        <v>10.35</v>
      </c>
      <c r="T5086" s="1061">
        <v>10.35</v>
      </c>
      <c r="U5086" s="1061">
        <v>10.35</v>
      </c>
      <c r="V5086" s="1061">
        <v>10.35</v>
      </c>
      <c r="W5086" s="1061">
        <v>10.35</v>
      </c>
    </row>
    <row r="5087" spans="1:23">
      <c r="A5087" s="908"/>
      <c r="B5087" s="1061" t="s">
        <v>234</v>
      </c>
      <c r="C5087" s="1061" t="s">
        <v>235</v>
      </c>
      <c r="D5087" s="1061" t="s">
        <v>4555</v>
      </c>
      <c r="E5087" s="1061" t="s">
        <v>6308</v>
      </c>
      <c r="F5087" s="1061" t="s">
        <v>6243</v>
      </c>
      <c r="G5087" s="1061" t="s">
        <v>1739</v>
      </c>
      <c r="H5087" s="1061" t="s">
        <v>129</v>
      </c>
      <c r="I5087" s="1061" t="s">
        <v>21</v>
      </c>
      <c r="J5087" s="1061" t="s">
        <v>7975</v>
      </c>
      <c r="K5087" s="1061" t="s">
        <v>14849</v>
      </c>
      <c r="L5087" s="1061">
        <v>27.59</v>
      </c>
      <c r="M5087" s="1061">
        <v>27.59</v>
      </c>
      <c r="N5087" s="1061">
        <v>27.59</v>
      </c>
      <c r="O5087" s="1061">
        <v>27.59</v>
      </c>
      <c r="P5087" s="1061">
        <v>27.59</v>
      </c>
      <c r="Q5087" s="1061">
        <v>27.59</v>
      </c>
      <c r="R5087" s="1061">
        <v>27.59</v>
      </c>
      <c r="S5087" s="1061">
        <v>27.59</v>
      </c>
      <c r="T5087" s="1061">
        <v>27.59</v>
      </c>
      <c r="U5087" s="1061">
        <v>27.59</v>
      </c>
      <c r="V5087" s="1061">
        <v>27.59</v>
      </c>
      <c r="W5087" s="1061">
        <v>27.59</v>
      </c>
    </row>
    <row r="5088" spans="1:23">
      <c r="A5088" s="908"/>
      <c r="B5088" s="1061" t="s">
        <v>234</v>
      </c>
      <c r="C5088" s="1061" t="s">
        <v>235</v>
      </c>
      <c r="D5088" s="1061" t="s">
        <v>5176</v>
      </c>
      <c r="E5088" s="1061" t="s">
        <v>6309</v>
      </c>
      <c r="F5088" s="1061" t="s">
        <v>6310</v>
      </c>
      <c r="G5088" s="1061" t="s">
        <v>1739</v>
      </c>
      <c r="H5088" s="1061" t="s">
        <v>129</v>
      </c>
      <c r="I5088" s="1061" t="s">
        <v>21</v>
      </c>
      <c r="J5088" s="1061" t="s">
        <v>7975</v>
      </c>
      <c r="K5088" s="1061" t="s">
        <v>14849</v>
      </c>
      <c r="L5088" s="1061">
        <v>2</v>
      </c>
      <c r="M5088" s="1061">
        <v>2</v>
      </c>
      <c r="N5088" s="1061">
        <v>2</v>
      </c>
      <c r="O5088" s="1061">
        <v>2</v>
      </c>
      <c r="P5088" s="1061">
        <v>2</v>
      </c>
      <c r="Q5088" s="1061">
        <v>2</v>
      </c>
      <c r="R5088" s="1061">
        <v>2</v>
      </c>
      <c r="S5088" s="1061">
        <v>2</v>
      </c>
      <c r="T5088" s="1061">
        <v>2</v>
      </c>
      <c r="U5088" s="1061">
        <v>2</v>
      </c>
      <c r="V5088" s="1061">
        <v>2</v>
      </c>
      <c r="W5088" s="1061">
        <v>2</v>
      </c>
    </row>
    <row r="5089" spans="1:23">
      <c r="A5089" s="908"/>
      <c r="B5089" s="1061" t="s">
        <v>234</v>
      </c>
      <c r="C5089" s="1061" t="s">
        <v>235</v>
      </c>
      <c r="D5089" s="1061" t="s">
        <v>14363</v>
      </c>
      <c r="E5089" s="1061" t="s">
        <v>14625</v>
      </c>
      <c r="F5089" s="1061" t="s">
        <v>14363</v>
      </c>
      <c r="G5089" s="1061" t="s">
        <v>1739</v>
      </c>
      <c r="H5089" s="1061" t="s">
        <v>129</v>
      </c>
      <c r="I5089" s="1061" t="s">
        <v>21</v>
      </c>
      <c r="J5089" s="1061" t="s">
        <v>7975</v>
      </c>
      <c r="K5089" s="1061" t="s">
        <v>14849</v>
      </c>
      <c r="L5089" s="1061">
        <v>2.0699999999999998</v>
      </c>
      <c r="M5089" s="1061">
        <v>2.0699999999999998</v>
      </c>
      <c r="N5089" s="1061">
        <v>2.0699999999999998</v>
      </c>
      <c r="O5089" s="1061">
        <v>2.0699999999999998</v>
      </c>
      <c r="P5089" s="1061">
        <v>2.0699999999999998</v>
      </c>
      <c r="Q5089" s="1061">
        <v>2.0699999999999998</v>
      </c>
      <c r="R5089" s="1061">
        <v>2.0699999999999998</v>
      </c>
      <c r="S5089" s="1061">
        <v>2.0699999999999998</v>
      </c>
      <c r="T5089" s="1061">
        <v>2.0699999999999998</v>
      </c>
      <c r="U5089" s="1061">
        <v>2.0699999999999998</v>
      </c>
      <c r="V5089" s="1061">
        <v>2.0699999999999998</v>
      </c>
      <c r="W5089" s="1061">
        <v>2.0699999999999998</v>
      </c>
    </row>
    <row r="5090" spans="1:23">
      <c r="A5090" s="908"/>
      <c r="B5090" s="1061" t="s">
        <v>234</v>
      </c>
      <c r="C5090" s="1061" t="s">
        <v>235</v>
      </c>
      <c r="D5090" s="1061" t="s">
        <v>4389</v>
      </c>
      <c r="E5090" s="1061" t="s">
        <v>8301</v>
      </c>
      <c r="F5090" s="1061" t="s">
        <v>12898</v>
      </c>
      <c r="G5090" s="1061" t="s">
        <v>1739</v>
      </c>
      <c r="H5090" s="1061" t="s">
        <v>129</v>
      </c>
      <c r="I5090" s="1061" t="s">
        <v>21</v>
      </c>
      <c r="J5090" s="1061" t="s">
        <v>7975</v>
      </c>
      <c r="K5090" s="1061" t="s">
        <v>14849</v>
      </c>
      <c r="L5090" s="1061">
        <v>6.56</v>
      </c>
      <c r="M5090" s="1061">
        <v>6.56</v>
      </c>
      <c r="N5090" s="1061">
        <v>6.56</v>
      </c>
      <c r="O5090" s="1061">
        <v>6.56</v>
      </c>
      <c r="P5090" s="1061">
        <v>6.56</v>
      </c>
      <c r="Q5090" s="1061">
        <v>6.56</v>
      </c>
      <c r="R5090" s="1061">
        <v>6.56</v>
      </c>
      <c r="S5090" s="1061">
        <v>6.56</v>
      </c>
      <c r="T5090" s="1061">
        <v>6.56</v>
      </c>
      <c r="U5090" s="1061">
        <v>6.56</v>
      </c>
      <c r="V5090" s="1061">
        <v>6.56</v>
      </c>
      <c r="W5090" s="1061">
        <v>6.56</v>
      </c>
    </row>
    <row r="5091" spans="1:23">
      <c r="A5091" s="908"/>
      <c r="B5091" s="1061" t="s">
        <v>234</v>
      </c>
      <c r="C5091" s="1061" t="s">
        <v>235</v>
      </c>
      <c r="D5091" s="1061" t="s">
        <v>4948</v>
      </c>
      <c r="E5091" s="1061" t="s">
        <v>6311</v>
      </c>
      <c r="F5091" s="1061" t="s">
        <v>6312</v>
      </c>
      <c r="G5091" s="1061" t="s">
        <v>1739</v>
      </c>
      <c r="H5091" s="1061" t="s">
        <v>129</v>
      </c>
      <c r="I5091" s="1061" t="s">
        <v>21</v>
      </c>
      <c r="J5091" s="1061" t="s">
        <v>7975</v>
      </c>
      <c r="K5091" s="1061" t="s">
        <v>14849</v>
      </c>
      <c r="L5091" s="1061">
        <v>12.16</v>
      </c>
      <c r="M5091" s="1061">
        <v>12.16</v>
      </c>
      <c r="N5091" s="1061">
        <v>12.16</v>
      </c>
      <c r="O5091" s="1061">
        <v>12.16</v>
      </c>
      <c r="P5091" s="1061">
        <v>12.16</v>
      </c>
      <c r="Q5091" s="1061">
        <v>12.16</v>
      </c>
      <c r="R5091" s="1061">
        <v>12.16</v>
      </c>
      <c r="S5091" s="1061">
        <v>12.16</v>
      </c>
      <c r="T5091" s="1061">
        <v>12.16</v>
      </c>
      <c r="U5091" s="1061">
        <v>12.16</v>
      </c>
      <c r="V5091" s="1061">
        <v>12.16</v>
      </c>
      <c r="W5091" s="1061">
        <v>12.16</v>
      </c>
    </row>
    <row r="5092" spans="1:23">
      <c r="A5092" s="908"/>
      <c r="B5092" s="1061" t="s">
        <v>234</v>
      </c>
      <c r="C5092" s="1061" t="s">
        <v>235</v>
      </c>
      <c r="D5092" s="1061" t="s">
        <v>2996</v>
      </c>
      <c r="E5092" s="1061" t="s">
        <v>14305</v>
      </c>
      <c r="F5092" s="1061" t="s">
        <v>14306</v>
      </c>
      <c r="G5092" s="1061" t="s">
        <v>1739</v>
      </c>
      <c r="H5092" s="1061" t="s">
        <v>129</v>
      </c>
      <c r="I5092" s="1061" t="s">
        <v>21</v>
      </c>
      <c r="J5092" s="1061" t="s">
        <v>7975</v>
      </c>
      <c r="K5092" s="1061" t="s">
        <v>14849</v>
      </c>
      <c r="L5092" s="1061">
        <v>6.21</v>
      </c>
      <c r="M5092" s="1061">
        <v>6.21</v>
      </c>
      <c r="N5092" s="1061">
        <v>6.21</v>
      </c>
      <c r="O5092" s="1061">
        <v>6.21</v>
      </c>
      <c r="P5092" s="1061">
        <v>6.21</v>
      </c>
      <c r="Q5092" s="1061">
        <v>6.21</v>
      </c>
      <c r="R5092" s="1061">
        <v>6.21</v>
      </c>
      <c r="S5092" s="1061">
        <v>6.21</v>
      </c>
      <c r="T5092" s="1061">
        <v>6.21</v>
      </c>
      <c r="U5092" s="1061">
        <v>6.21</v>
      </c>
      <c r="V5092" s="1061">
        <v>6.21</v>
      </c>
      <c r="W5092" s="1061">
        <v>6.21</v>
      </c>
    </row>
    <row r="5093" spans="1:23">
      <c r="A5093" s="908"/>
      <c r="B5093" s="1061" t="s">
        <v>234</v>
      </c>
      <c r="C5093" s="1061" t="s">
        <v>235</v>
      </c>
      <c r="D5093" s="1061" t="s">
        <v>4270</v>
      </c>
      <c r="E5093" s="1061" t="s">
        <v>6313</v>
      </c>
      <c r="F5093" s="1061" t="s">
        <v>4967</v>
      </c>
      <c r="G5093" s="1061" t="s">
        <v>1739</v>
      </c>
      <c r="H5093" s="1061" t="s">
        <v>129</v>
      </c>
      <c r="I5093" s="1061" t="s">
        <v>21</v>
      </c>
      <c r="J5093" s="1061" t="s">
        <v>7975</v>
      </c>
      <c r="K5093" s="1061" t="s">
        <v>14849</v>
      </c>
      <c r="L5093" s="1061">
        <v>2.68</v>
      </c>
      <c r="M5093" s="1061">
        <v>2.68</v>
      </c>
      <c r="N5093" s="1061">
        <v>2.68</v>
      </c>
      <c r="O5093" s="1061">
        <v>2.68</v>
      </c>
      <c r="P5093" s="1061">
        <v>2.68</v>
      </c>
      <c r="Q5093" s="1061">
        <v>2.68</v>
      </c>
      <c r="R5093" s="1061">
        <v>2.68</v>
      </c>
      <c r="S5093" s="1061">
        <v>2.68</v>
      </c>
      <c r="T5093" s="1061">
        <v>2.68</v>
      </c>
      <c r="U5093" s="1061">
        <v>2.68</v>
      </c>
      <c r="V5093" s="1061">
        <v>2.68</v>
      </c>
      <c r="W5093" s="1061">
        <v>2.68</v>
      </c>
    </row>
    <row r="5094" spans="1:23">
      <c r="A5094" s="908"/>
      <c r="B5094" s="1061" t="s">
        <v>234</v>
      </c>
      <c r="C5094" s="1061" t="s">
        <v>235</v>
      </c>
      <c r="D5094" s="1061" t="s">
        <v>4880</v>
      </c>
      <c r="E5094" s="1061" t="s">
        <v>14307</v>
      </c>
      <c r="F5094" s="1061" t="s">
        <v>5447</v>
      </c>
      <c r="G5094" s="1061" t="s">
        <v>1739</v>
      </c>
      <c r="H5094" s="1061" t="s">
        <v>129</v>
      </c>
      <c r="I5094" s="1061" t="s">
        <v>21</v>
      </c>
      <c r="J5094" s="1061" t="s">
        <v>7975</v>
      </c>
      <c r="K5094" s="1061" t="s">
        <v>14849</v>
      </c>
      <c r="L5094" s="1061">
        <v>14.48</v>
      </c>
      <c r="M5094" s="1061">
        <v>14.48</v>
      </c>
      <c r="N5094" s="1061">
        <v>14.48</v>
      </c>
      <c r="O5094" s="1061">
        <v>14.48</v>
      </c>
      <c r="P5094" s="1061">
        <v>14.48</v>
      </c>
      <c r="Q5094" s="1061">
        <v>14.48</v>
      </c>
      <c r="R5094" s="1061">
        <v>14.48</v>
      </c>
      <c r="S5094" s="1061">
        <v>14.48</v>
      </c>
      <c r="T5094" s="1061">
        <v>14.48</v>
      </c>
      <c r="U5094" s="1061">
        <v>14.48</v>
      </c>
      <c r="V5094" s="1061">
        <v>14.48</v>
      </c>
      <c r="W5094" s="1061">
        <v>14.48</v>
      </c>
    </row>
    <row r="5095" spans="1:23">
      <c r="A5095" s="908"/>
      <c r="B5095" s="1061" t="s">
        <v>234</v>
      </c>
      <c r="C5095" s="1061" t="s">
        <v>235</v>
      </c>
      <c r="D5095" s="1061" t="s">
        <v>4270</v>
      </c>
      <c r="E5095" s="1061" t="s">
        <v>6314</v>
      </c>
      <c r="F5095" s="1061" t="s">
        <v>4967</v>
      </c>
      <c r="G5095" s="1061" t="s">
        <v>1739</v>
      </c>
      <c r="H5095" s="1061" t="s">
        <v>129</v>
      </c>
      <c r="I5095" s="1061" t="s">
        <v>21</v>
      </c>
      <c r="J5095" s="1061" t="s">
        <v>7975</v>
      </c>
      <c r="K5095" s="1061" t="s">
        <v>14849</v>
      </c>
      <c r="L5095" s="1061">
        <v>3.95</v>
      </c>
      <c r="M5095" s="1061">
        <v>3.95</v>
      </c>
      <c r="N5095" s="1061">
        <v>3.95</v>
      </c>
      <c r="O5095" s="1061">
        <v>3.95</v>
      </c>
      <c r="P5095" s="1061">
        <v>3.95</v>
      </c>
      <c r="Q5095" s="1061">
        <v>3.95</v>
      </c>
      <c r="R5095" s="1061">
        <v>3.95</v>
      </c>
      <c r="S5095" s="1061">
        <v>3.95</v>
      </c>
      <c r="T5095" s="1061">
        <v>3.95</v>
      </c>
      <c r="U5095" s="1061">
        <v>3.95</v>
      </c>
      <c r="V5095" s="1061">
        <v>3.95</v>
      </c>
      <c r="W5095" s="1061">
        <v>3.95</v>
      </c>
    </row>
    <row r="5096" spans="1:23">
      <c r="A5096" s="908"/>
      <c r="B5096" s="1061" t="s">
        <v>234</v>
      </c>
      <c r="C5096" s="1061" t="s">
        <v>235</v>
      </c>
      <c r="D5096" s="1061" t="s">
        <v>4422</v>
      </c>
      <c r="E5096" s="1061" t="s">
        <v>6315</v>
      </c>
      <c r="F5096" s="1061" t="s">
        <v>5433</v>
      </c>
      <c r="G5096" s="1061" t="s">
        <v>1739</v>
      </c>
      <c r="H5096" s="1061" t="s">
        <v>129</v>
      </c>
      <c r="I5096" s="1061" t="s">
        <v>21</v>
      </c>
      <c r="J5096" s="1061" t="s">
        <v>7975</v>
      </c>
      <c r="K5096" s="1061" t="s">
        <v>14849</v>
      </c>
      <c r="L5096" s="1061">
        <v>65.5</v>
      </c>
      <c r="M5096" s="1061">
        <v>65.5</v>
      </c>
      <c r="N5096" s="1061">
        <v>65.5</v>
      </c>
      <c r="O5096" s="1061">
        <v>65.5</v>
      </c>
      <c r="P5096" s="1061">
        <v>65.5</v>
      </c>
      <c r="Q5096" s="1061">
        <v>65.5</v>
      </c>
      <c r="R5096" s="1061">
        <v>65.5</v>
      </c>
      <c r="S5096" s="1061">
        <v>65.5</v>
      </c>
      <c r="T5096" s="1061">
        <v>65.5</v>
      </c>
      <c r="U5096" s="1061">
        <v>65.5</v>
      </c>
      <c r="V5096" s="1061">
        <v>65.5</v>
      </c>
      <c r="W5096" s="1061">
        <v>65.5</v>
      </c>
    </row>
    <row r="5097" spans="1:23">
      <c r="A5097" s="908"/>
      <c r="B5097" s="1061" t="s">
        <v>234</v>
      </c>
      <c r="C5097" s="1061" t="s">
        <v>235</v>
      </c>
      <c r="D5097" s="1061" t="s">
        <v>4350</v>
      </c>
      <c r="E5097" s="1061" t="s">
        <v>6316</v>
      </c>
      <c r="F5097" s="1061" t="s">
        <v>6317</v>
      </c>
      <c r="G5097" s="1061" t="s">
        <v>1739</v>
      </c>
      <c r="H5097" s="1061" t="s">
        <v>129</v>
      </c>
      <c r="I5097" s="1061" t="s">
        <v>21</v>
      </c>
      <c r="J5097" s="1061" t="s">
        <v>7975</v>
      </c>
      <c r="K5097" s="1061" t="s">
        <v>14849</v>
      </c>
      <c r="L5097" s="1061">
        <v>117.07</v>
      </c>
      <c r="M5097" s="1061">
        <v>117.07</v>
      </c>
      <c r="N5097" s="1061">
        <v>117.07</v>
      </c>
      <c r="O5097" s="1061">
        <v>117.07</v>
      </c>
      <c r="P5097" s="1061">
        <v>117.07</v>
      </c>
      <c r="Q5097" s="1061">
        <v>117.07</v>
      </c>
      <c r="R5097" s="1061">
        <v>117.07</v>
      </c>
      <c r="S5097" s="1061">
        <v>117.07</v>
      </c>
      <c r="T5097" s="1061">
        <v>117.07</v>
      </c>
      <c r="U5097" s="1061">
        <v>117.07</v>
      </c>
      <c r="V5097" s="1061">
        <v>117.07</v>
      </c>
      <c r="W5097" s="1061">
        <v>117.07</v>
      </c>
    </row>
    <row r="5098" spans="1:23">
      <c r="A5098" s="908"/>
      <c r="B5098" s="1061" t="s">
        <v>234</v>
      </c>
      <c r="C5098" s="1061" t="s">
        <v>235</v>
      </c>
      <c r="D5098" s="1061" t="s">
        <v>4270</v>
      </c>
      <c r="E5098" s="1061" t="s">
        <v>6318</v>
      </c>
      <c r="F5098" s="1061" t="s">
        <v>5322</v>
      </c>
      <c r="G5098" s="1061" t="s">
        <v>1739</v>
      </c>
      <c r="H5098" s="1061" t="s">
        <v>129</v>
      </c>
      <c r="I5098" s="1061" t="s">
        <v>21</v>
      </c>
      <c r="J5098" s="1061" t="s">
        <v>7975</v>
      </c>
      <c r="K5098" s="1061" t="s">
        <v>14849</v>
      </c>
      <c r="L5098" s="1061">
        <v>2.62</v>
      </c>
      <c r="M5098" s="1061">
        <v>2.62</v>
      </c>
      <c r="N5098" s="1061">
        <v>2.62</v>
      </c>
      <c r="O5098" s="1061">
        <v>2.62</v>
      </c>
      <c r="P5098" s="1061">
        <v>2.62</v>
      </c>
      <c r="Q5098" s="1061">
        <v>2.62</v>
      </c>
      <c r="R5098" s="1061">
        <v>2.62</v>
      </c>
      <c r="S5098" s="1061">
        <v>2.62</v>
      </c>
      <c r="T5098" s="1061">
        <v>2.62</v>
      </c>
      <c r="U5098" s="1061">
        <v>2.62</v>
      </c>
      <c r="V5098" s="1061">
        <v>2.62</v>
      </c>
      <c r="W5098" s="1061">
        <v>2.62</v>
      </c>
    </row>
    <row r="5099" spans="1:23">
      <c r="A5099" s="908"/>
      <c r="B5099" s="1061" t="s">
        <v>234</v>
      </c>
      <c r="C5099" s="1061" t="s">
        <v>235</v>
      </c>
      <c r="D5099" s="1061" t="s">
        <v>4129</v>
      </c>
      <c r="E5099" s="1061" t="s">
        <v>14626</v>
      </c>
      <c r="F5099" s="1061" t="s">
        <v>14627</v>
      </c>
      <c r="G5099" s="1061" t="s">
        <v>1739</v>
      </c>
      <c r="H5099" s="1061" t="s">
        <v>129</v>
      </c>
      <c r="I5099" s="1061" t="s">
        <v>21</v>
      </c>
      <c r="J5099" s="1061" t="s">
        <v>7975</v>
      </c>
      <c r="K5099" s="1061" t="s">
        <v>14849</v>
      </c>
      <c r="L5099" s="1061">
        <v>5.18</v>
      </c>
      <c r="M5099" s="1061">
        <v>5.18</v>
      </c>
      <c r="N5099" s="1061">
        <v>5.18</v>
      </c>
      <c r="O5099" s="1061">
        <v>5.18</v>
      </c>
      <c r="P5099" s="1061">
        <v>5.18</v>
      </c>
      <c r="Q5099" s="1061">
        <v>5.18</v>
      </c>
      <c r="R5099" s="1061">
        <v>5.18</v>
      </c>
      <c r="S5099" s="1061">
        <v>5.18</v>
      </c>
      <c r="T5099" s="1061">
        <v>5.18</v>
      </c>
      <c r="U5099" s="1061">
        <v>5.18</v>
      </c>
      <c r="V5099" s="1061">
        <v>5.18</v>
      </c>
      <c r="W5099" s="1061">
        <v>5.18</v>
      </c>
    </row>
    <row r="5100" spans="1:23">
      <c r="A5100" s="908"/>
      <c r="B5100" s="1061" t="s">
        <v>234</v>
      </c>
      <c r="C5100" s="1061" t="s">
        <v>235</v>
      </c>
      <c r="D5100" s="1061" t="s">
        <v>6974</v>
      </c>
      <c r="E5100" s="1061" t="s">
        <v>8887</v>
      </c>
      <c r="F5100" s="1061" t="s">
        <v>8888</v>
      </c>
      <c r="G5100" s="1061" t="s">
        <v>1739</v>
      </c>
      <c r="H5100" s="1061" t="s">
        <v>129</v>
      </c>
      <c r="I5100" s="1061" t="s">
        <v>21</v>
      </c>
      <c r="J5100" s="1061" t="s">
        <v>7975</v>
      </c>
      <c r="K5100" s="1061" t="s">
        <v>14849</v>
      </c>
      <c r="L5100" s="1061">
        <v>0.68</v>
      </c>
      <c r="M5100" s="1061">
        <v>0.68</v>
      </c>
      <c r="N5100" s="1061">
        <v>0.68</v>
      </c>
      <c r="O5100" s="1061">
        <v>0.68</v>
      </c>
      <c r="P5100" s="1061">
        <v>0.68</v>
      </c>
      <c r="Q5100" s="1061">
        <v>0.68</v>
      </c>
      <c r="R5100" s="1061">
        <v>0.68</v>
      </c>
      <c r="S5100" s="1061">
        <v>0.68</v>
      </c>
      <c r="T5100" s="1061">
        <v>0.68</v>
      </c>
      <c r="U5100" s="1061">
        <v>0.68</v>
      </c>
      <c r="V5100" s="1061">
        <v>0.68</v>
      </c>
      <c r="W5100" s="1061">
        <v>0.68</v>
      </c>
    </row>
    <row r="5101" spans="1:23">
      <c r="A5101" s="908"/>
      <c r="B5101" s="1061" t="s">
        <v>234</v>
      </c>
      <c r="C5101" s="1061" t="s">
        <v>235</v>
      </c>
      <c r="D5101" s="1061" t="s">
        <v>6926</v>
      </c>
      <c r="E5101" s="1061" t="s">
        <v>6927</v>
      </c>
      <c r="F5101" s="1061" t="s">
        <v>12899</v>
      </c>
      <c r="G5101" s="1061" t="s">
        <v>1739</v>
      </c>
      <c r="H5101" s="1061" t="s">
        <v>129</v>
      </c>
      <c r="I5101" s="1061" t="s">
        <v>21</v>
      </c>
      <c r="J5101" s="1061" t="s">
        <v>7975</v>
      </c>
      <c r="K5101" s="1061" t="s">
        <v>14849</v>
      </c>
      <c r="L5101" s="1061">
        <v>2.33</v>
      </c>
      <c r="M5101" s="1061">
        <v>2.33</v>
      </c>
      <c r="N5101" s="1061">
        <v>2.33</v>
      </c>
      <c r="O5101" s="1061">
        <v>2.33</v>
      </c>
      <c r="P5101" s="1061">
        <v>2.33</v>
      </c>
      <c r="Q5101" s="1061">
        <v>2.33</v>
      </c>
      <c r="R5101" s="1061">
        <v>2.33</v>
      </c>
      <c r="S5101" s="1061">
        <v>2.33</v>
      </c>
      <c r="T5101" s="1061">
        <v>2.33</v>
      </c>
      <c r="U5101" s="1061">
        <v>2.33</v>
      </c>
      <c r="V5101" s="1061">
        <v>2.33</v>
      </c>
      <c r="W5101" s="1061">
        <v>2.33</v>
      </c>
    </row>
    <row r="5102" spans="1:23">
      <c r="A5102" s="908"/>
      <c r="B5102" s="1061" t="s">
        <v>234</v>
      </c>
      <c r="C5102" s="1061" t="s">
        <v>235</v>
      </c>
      <c r="D5102" s="1061" t="s">
        <v>8969</v>
      </c>
      <c r="E5102" s="1061" t="s">
        <v>6992</v>
      </c>
      <c r="F5102" s="1061" t="s">
        <v>8970</v>
      </c>
      <c r="G5102" s="1061" t="s">
        <v>1739</v>
      </c>
      <c r="H5102" s="1061" t="s">
        <v>129</v>
      </c>
      <c r="I5102" s="1061" t="s">
        <v>21</v>
      </c>
      <c r="J5102" s="1061" t="s">
        <v>7975</v>
      </c>
      <c r="K5102" s="1061" t="s">
        <v>14849</v>
      </c>
      <c r="L5102" s="1061">
        <v>22.59</v>
      </c>
      <c r="M5102" s="1061">
        <v>22.59</v>
      </c>
      <c r="N5102" s="1061">
        <v>22.59</v>
      </c>
      <c r="O5102" s="1061">
        <v>22.59</v>
      </c>
      <c r="P5102" s="1061">
        <v>22.59</v>
      </c>
      <c r="Q5102" s="1061">
        <v>22.59</v>
      </c>
      <c r="R5102" s="1061">
        <v>22.59</v>
      </c>
      <c r="S5102" s="1061">
        <v>22.59</v>
      </c>
      <c r="T5102" s="1061">
        <v>22.59</v>
      </c>
      <c r="U5102" s="1061">
        <v>22.59</v>
      </c>
      <c r="V5102" s="1061">
        <v>22.59</v>
      </c>
      <c r="W5102" s="1061">
        <v>22.59</v>
      </c>
    </row>
    <row r="5103" spans="1:23">
      <c r="A5103" s="908"/>
      <c r="B5103" s="1061" t="s">
        <v>234</v>
      </c>
      <c r="C5103" s="1061" t="s">
        <v>235</v>
      </c>
      <c r="D5103" s="1061" t="s">
        <v>2988</v>
      </c>
      <c r="E5103" s="1061" t="s">
        <v>6876</v>
      </c>
      <c r="F5103" s="1061" t="s">
        <v>8932</v>
      </c>
      <c r="G5103" s="1061" t="s">
        <v>1739</v>
      </c>
      <c r="H5103" s="1061" t="s">
        <v>129</v>
      </c>
      <c r="I5103" s="1061" t="s">
        <v>21</v>
      </c>
      <c r="J5103" s="1061" t="s">
        <v>7975</v>
      </c>
      <c r="K5103" s="1061" t="s">
        <v>14849</v>
      </c>
      <c r="L5103" s="1061">
        <v>48.6</v>
      </c>
      <c r="M5103" s="1061">
        <v>48.6</v>
      </c>
      <c r="N5103" s="1061">
        <v>48.6</v>
      </c>
      <c r="O5103" s="1061">
        <v>48.6</v>
      </c>
      <c r="P5103" s="1061">
        <v>48.6</v>
      </c>
      <c r="Q5103" s="1061">
        <v>48.6</v>
      </c>
      <c r="R5103" s="1061">
        <v>48.6</v>
      </c>
      <c r="S5103" s="1061">
        <v>48.6</v>
      </c>
      <c r="T5103" s="1061">
        <v>48.6</v>
      </c>
      <c r="U5103" s="1061">
        <v>48.6</v>
      </c>
      <c r="V5103" s="1061">
        <v>48.6</v>
      </c>
      <c r="W5103" s="1061">
        <v>48.6</v>
      </c>
    </row>
    <row r="5104" spans="1:23">
      <c r="A5104" s="908"/>
      <c r="B5104" s="1061" t="s">
        <v>234</v>
      </c>
      <c r="C5104" s="1061" t="s">
        <v>235</v>
      </c>
      <c r="D5104" s="1061" t="s">
        <v>2217</v>
      </c>
      <c r="E5104" s="1061" t="s">
        <v>7100</v>
      </c>
      <c r="F5104" s="1061" t="s">
        <v>10251</v>
      </c>
      <c r="G5104" s="1061" t="s">
        <v>1739</v>
      </c>
      <c r="H5104" s="1061" t="s">
        <v>129</v>
      </c>
      <c r="I5104" s="1061" t="s">
        <v>21</v>
      </c>
      <c r="J5104" s="1061" t="s">
        <v>7975</v>
      </c>
      <c r="K5104" s="1061" t="s">
        <v>14849</v>
      </c>
      <c r="L5104" s="1061">
        <v>3.89</v>
      </c>
      <c r="M5104" s="1061">
        <v>3.89</v>
      </c>
      <c r="N5104" s="1061">
        <v>3.89</v>
      </c>
      <c r="O5104" s="1061">
        <v>3.89</v>
      </c>
      <c r="P5104" s="1061">
        <v>3.89</v>
      </c>
      <c r="Q5104" s="1061">
        <v>3.89</v>
      </c>
      <c r="R5104" s="1061">
        <v>3.89</v>
      </c>
      <c r="S5104" s="1061">
        <v>3.89</v>
      </c>
      <c r="T5104" s="1061">
        <v>3.89</v>
      </c>
      <c r="U5104" s="1061">
        <v>3.89</v>
      </c>
      <c r="V5104" s="1061">
        <v>3.89</v>
      </c>
      <c r="W5104" s="1061">
        <v>3.89</v>
      </c>
    </row>
    <row r="5105" spans="1:23">
      <c r="A5105" s="908"/>
      <c r="B5105" s="1061" t="s">
        <v>234</v>
      </c>
      <c r="C5105" s="1061" t="s">
        <v>235</v>
      </c>
      <c r="D5105" s="1061" t="s">
        <v>4416</v>
      </c>
      <c r="E5105" s="1061" t="s">
        <v>8889</v>
      </c>
      <c r="F5105" s="1061" t="s">
        <v>4416</v>
      </c>
      <c r="G5105" s="1061" t="s">
        <v>1739</v>
      </c>
      <c r="H5105" s="1061" t="s">
        <v>129</v>
      </c>
      <c r="I5105" s="1061" t="s">
        <v>21</v>
      </c>
      <c r="J5105" s="1061" t="s">
        <v>7975</v>
      </c>
      <c r="K5105" s="1061" t="s">
        <v>14849</v>
      </c>
      <c r="L5105" s="1061">
        <v>338.26</v>
      </c>
      <c r="M5105" s="1061">
        <v>338.26</v>
      </c>
      <c r="N5105" s="1061">
        <v>338.26</v>
      </c>
      <c r="O5105" s="1061">
        <v>338.26</v>
      </c>
      <c r="P5105" s="1061">
        <v>338.26</v>
      </c>
      <c r="Q5105" s="1061">
        <v>338.26</v>
      </c>
      <c r="R5105" s="1061">
        <v>338.26</v>
      </c>
      <c r="S5105" s="1061">
        <v>338.26</v>
      </c>
      <c r="T5105" s="1061">
        <v>338.26</v>
      </c>
      <c r="U5105" s="1061">
        <v>338.26</v>
      </c>
      <c r="V5105" s="1061">
        <v>338.26</v>
      </c>
      <c r="W5105" s="1061">
        <v>338.26</v>
      </c>
    </row>
    <row r="5106" spans="1:23">
      <c r="A5106" s="908"/>
      <c r="B5106" s="1061" t="s">
        <v>234</v>
      </c>
      <c r="C5106" s="1061" t="s">
        <v>235</v>
      </c>
      <c r="D5106" s="1061" t="s">
        <v>8967</v>
      </c>
      <c r="E5106" s="1061" t="s">
        <v>12900</v>
      </c>
      <c r="F5106" s="1061" t="s">
        <v>8968</v>
      </c>
      <c r="G5106" s="1061" t="s">
        <v>1739</v>
      </c>
      <c r="H5106" s="1061" t="s">
        <v>129</v>
      </c>
      <c r="I5106" s="1061" t="s">
        <v>21</v>
      </c>
      <c r="J5106" s="1061" t="s">
        <v>7975</v>
      </c>
      <c r="K5106" s="1061" t="s">
        <v>14849</v>
      </c>
      <c r="L5106" s="1061">
        <v>174.64</v>
      </c>
      <c r="M5106" s="1061">
        <v>174.64</v>
      </c>
      <c r="N5106" s="1061">
        <v>174.64</v>
      </c>
      <c r="O5106" s="1061">
        <v>174.64</v>
      </c>
      <c r="P5106" s="1061">
        <v>174.64</v>
      </c>
      <c r="Q5106" s="1061">
        <v>174.64</v>
      </c>
      <c r="R5106" s="1061">
        <v>174.64</v>
      </c>
      <c r="S5106" s="1061">
        <v>174.64</v>
      </c>
      <c r="T5106" s="1061">
        <v>174.64</v>
      </c>
      <c r="U5106" s="1061">
        <v>174.64</v>
      </c>
      <c r="V5106" s="1061">
        <v>174.64</v>
      </c>
      <c r="W5106" s="1061">
        <v>174.64</v>
      </c>
    </row>
    <row r="5107" spans="1:23">
      <c r="A5107" s="908"/>
      <c r="B5107" s="1061" t="s">
        <v>234</v>
      </c>
      <c r="C5107" s="1061" t="s">
        <v>235</v>
      </c>
      <c r="D5107" s="1061" t="s">
        <v>9650</v>
      </c>
      <c r="E5107" s="1061" t="s">
        <v>7101</v>
      </c>
      <c r="F5107" s="1061" t="s">
        <v>7102</v>
      </c>
      <c r="G5107" s="1061" t="s">
        <v>1739</v>
      </c>
      <c r="H5107" s="1061" t="s">
        <v>129</v>
      </c>
      <c r="I5107" s="1061" t="s">
        <v>21</v>
      </c>
      <c r="J5107" s="1061" t="s">
        <v>7975</v>
      </c>
      <c r="K5107" s="1061" t="s">
        <v>14849</v>
      </c>
      <c r="L5107" s="1061">
        <v>8.7200000000000006</v>
      </c>
      <c r="M5107" s="1061">
        <v>8.7200000000000006</v>
      </c>
      <c r="N5107" s="1061">
        <v>8.7200000000000006</v>
      </c>
      <c r="O5107" s="1061">
        <v>8.7200000000000006</v>
      </c>
      <c r="P5107" s="1061">
        <v>8.7200000000000006</v>
      </c>
      <c r="Q5107" s="1061">
        <v>8.7200000000000006</v>
      </c>
      <c r="R5107" s="1061">
        <v>8.7200000000000006</v>
      </c>
      <c r="S5107" s="1061">
        <v>8.7200000000000006</v>
      </c>
      <c r="T5107" s="1061">
        <v>8.7200000000000006</v>
      </c>
      <c r="U5107" s="1061">
        <v>8.7200000000000006</v>
      </c>
      <c r="V5107" s="1061">
        <v>8.7200000000000006</v>
      </c>
      <c r="W5107" s="1061">
        <v>8.7200000000000006</v>
      </c>
    </row>
    <row r="5108" spans="1:23">
      <c r="A5108" s="908"/>
      <c r="B5108" s="1061" t="s">
        <v>234</v>
      </c>
      <c r="C5108" s="1061" t="s">
        <v>235</v>
      </c>
      <c r="D5108" s="1061" t="s">
        <v>239</v>
      </c>
      <c r="E5108" s="1061" t="s">
        <v>14734</v>
      </c>
      <c r="F5108" s="1061" t="s">
        <v>14735</v>
      </c>
      <c r="G5108" s="1061" t="s">
        <v>1739</v>
      </c>
      <c r="H5108" s="1061" t="s">
        <v>129</v>
      </c>
      <c r="I5108" s="1061" t="s">
        <v>20</v>
      </c>
      <c r="J5108" s="1061" t="s">
        <v>7975</v>
      </c>
      <c r="K5108" s="1061" t="s">
        <v>14849</v>
      </c>
      <c r="L5108" s="1061">
        <v>57750</v>
      </c>
      <c r="M5108" s="1061">
        <v>57750</v>
      </c>
      <c r="N5108" s="1061">
        <v>57750</v>
      </c>
      <c r="O5108" s="1061">
        <v>57750</v>
      </c>
      <c r="P5108" s="1061">
        <v>57750</v>
      </c>
      <c r="Q5108" s="1061">
        <v>57750</v>
      </c>
      <c r="R5108" s="1061">
        <v>57750</v>
      </c>
      <c r="S5108" s="1061">
        <v>57750</v>
      </c>
      <c r="T5108" s="1061">
        <v>57750</v>
      </c>
      <c r="U5108" s="1061">
        <v>57750</v>
      </c>
      <c r="V5108" s="1061">
        <v>57750</v>
      </c>
      <c r="W5108" s="1061">
        <v>57750</v>
      </c>
    </row>
    <row r="5109" spans="1:23">
      <c r="A5109" s="908"/>
      <c r="B5109" s="1061" t="s">
        <v>234</v>
      </c>
      <c r="C5109" s="1061" t="s">
        <v>235</v>
      </c>
      <c r="D5109" s="1061" t="s">
        <v>239</v>
      </c>
      <c r="E5109" s="1061" t="s">
        <v>14736</v>
      </c>
      <c r="F5109" s="1061" t="s">
        <v>14737</v>
      </c>
      <c r="G5109" s="1061" t="s">
        <v>1739</v>
      </c>
      <c r="H5109" s="1061" t="s">
        <v>129</v>
      </c>
      <c r="I5109" s="1061" t="s">
        <v>20</v>
      </c>
      <c r="J5109" s="1061" t="s">
        <v>7975</v>
      </c>
      <c r="K5109" s="1061" t="s">
        <v>14849</v>
      </c>
      <c r="L5109" s="1061">
        <v>44100</v>
      </c>
      <c r="M5109" s="1061">
        <v>44100</v>
      </c>
      <c r="N5109" s="1061">
        <v>44100</v>
      </c>
      <c r="O5109" s="1061">
        <v>44100</v>
      </c>
      <c r="P5109" s="1061">
        <v>44100</v>
      </c>
      <c r="Q5109" s="1061">
        <v>44100</v>
      </c>
      <c r="R5109" s="1061">
        <v>44100</v>
      </c>
      <c r="S5109" s="1061">
        <v>44100</v>
      </c>
      <c r="T5109" s="1061">
        <v>44100</v>
      </c>
      <c r="U5109" s="1061">
        <v>44100</v>
      </c>
      <c r="V5109" s="1061">
        <v>44100</v>
      </c>
      <c r="W5109" s="1061">
        <v>44100</v>
      </c>
    </row>
    <row r="5110" spans="1:23">
      <c r="A5110" s="908"/>
      <c r="B5110" s="1061" t="s">
        <v>234</v>
      </c>
      <c r="C5110" s="1061" t="s">
        <v>235</v>
      </c>
      <c r="D5110" s="1061" t="s">
        <v>4160</v>
      </c>
      <c r="E5110" s="1061" t="s">
        <v>14652</v>
      </c>
      <c r="F5110" s="1061" t="s">
        <v>14653</v>
      </c>
      <c r="G5110" s="1061" t="s">
        <v>1739</v>
      </c>
      <c r="H5110" s="1061" t="s">
        <v>129</v>
      </c>
      <c r="I5110" s="1061" t="s">
        <v>20</v>
      </c>
      <c r="J5110" s="1061" t="s">
        <v>7975</v>
      </c>
      <c r="K5110" s="1061" t="s">
        <v>14849</v>
      </c>
      <c r="L5110" s="1061">
        <v>18900</v>
      </c>
      <c r="M5110" s="1061">
        <v>18900</v>
      </c>
      <c r="N5110" s="1061">
        <v>18900</v>
      </c>
      <c r="O5110" s="1061">
        <v>18900</v>
      </c>
      <c r="P5110" s="1061">
        <v>18900</v>
      </c>
      <c r="Q5110" s="1061">
        <v>18900</v>
      </c>
      <c r="R5110" s="1061">
        <v>18900</v>
      </c>
      <c r="S5110" s="1061">
        <v>18900</v>
      </c>
      <c r="T5110" s="1061">
        <v>18900</v>
      </c>
      <c r="U5110" s="1061">
        <v>18900</v>
      </c>
      <c r="V5110" s="1061">
        <v>18900</v>
      </c>
      <c r="W5110" s="1061">
        <v>18900</v>
      </c>
    </row>
    <row r="5111" spans="1:23">
      <c r="A5111" s="908"/>
      <c r="B5111" s="1061" t="s">
        <v>234</v>
      </c>
      <c r="C5111" s="1061" t="s">
        <v>235</v>
      </c>
      <c r="D5111" s="1061" t="s">
        <v>4956</v>
      </c>
      <c r="E5111" s="1061" t="s">
        <v>14517</v>
      </c>
      <c r="F5111" s="1061" t="s">
        <v>14518</v>
      </c>
      <c r="G5111" s="1061" t="s">
        <v>1739</v>
      </c>
      <c r="H5111" s="1061" t="s">
        <v>129</v>
      </c>
      <c r="I5111" s="1061" t="s">
        <v>20</v>
      </c>
      <c r="J5111" s="1061" t="s">
        <v>7975</v>
      </c>
      <c r="K5111" s="1061" t="s">
        <v>14849</v>
      </c>
      <c r="L5111" s="1061">
        <v>36855</v>
      </c>
      <c r="M5111" s="1061">
        <v>36855</v>
      </c>
      <c r="N5111" s="1061">
        <v>36855</v>
      </c>
      <c r="O5111" s="1061">
        <v>36855</v>
      </c>
      <c r="P5111" s="1061">
        <v>36855</v>
      </c>
      <c r="Q5111" s="1061">
        <v>36855</v>
      </c>
      <c r="R5111" s="1061">
        <v>36855</v>
      </c>
      <c r="S5111" s="1061">
        <v>36855</v>
      </c>
      <c r="T5111" s="1061">
        <v>36855</v>
      </c>
      <c r="U5111" s="1061">
        <v>36855</v>
      </c>
      <c r="V5111" s="1061">
        <v>36855</v>
      </c>
      <c r="W5111" s="1061">
        <v>36855</v>
      </c>
    </row>
    <row r="5112" spans="1:23">
      <c r="A5112" s="908"/>
      <c r="B5112" s="1061" t="s">
        <v>234</v>
      </c>
      <c r="C5112" s="1061" t="s">
        <v>235</v>
      </c>
      <c r="D5112" s="1061" t="s">
        <v>4519</v>
      </c>
      <c r="E5112" s="1061" t="s">
        <v>14901</v>
      </c>
      <c r="F5112" s="1061" t="s">
        <v>14902</v>
      </c>
      <c r="G5112" s="1061" t="s">
        <v>1739</v>
      </c>
      <c r="H5112" s="1061" t="s">
        <v>129</v>
      </c>
      <c r="I5112" s="1061" t="s">
        <v>20</v>
      </c>
      <c r="J5112" s="1061" t="s">
        <v>7975</v>
      </c>
      <c r="K5112" s="1061" t="s">
        <v>14849</v>
      </c>
      <c r="L5112" s="1061">
        <v>5355</v>
      </c>
      <c r="M5112" s="1061">
        <v>5355</v>
      </c>
      <c r="N5112" s="1061">
        <v>5355</v>
      </c>
      <c r="O5112" s="1061">
        <v>5355</v>
      </c>
      <c r="P5112" s="1061">
        <v>5355</v>
      </c>
      <c r="Q5112" s="1061">
        <v>5355</v>
      </c>
      <c r="R5112" s="1061">
        <v>5355</v>
      </c>
      <c r="S5112" s="1061">
        <v>5355</v>
      </c>
      <c r="T5112" s="1061">
        <v>5355</v>
      </c>
      <c r="U5112" s="1061">
        <v>5355</v>
      </c>
      <c r="V5112" s="1061">
        <v>5355</v>
      </c>
      <c r="W5112" s="1061">
        <v>5355</v>
      </c>
    </row>
    <row r="5113" spans="1:23">
      <c r="A5113" s="908"/>
      <c r="B5113" s="1061" t="s">
        <v>234</v>
      </c>
      <c r="C5113" s="1061" t="s">
        <v>235</v>
      </c>
      <c r="D5113" s="1061" t="s">
        <v>239</v>
      </c>
      <c r="E5113" s="1061" t="s">
        <v>14308</v>
      </c>
      <c r="F5113" s="1061" t="s">
        <v>14309</v>
      </c>
      <c r="G5113" s="1061" t="s">
        <v>1739</v>
      </c>
      <c r="H5113" s="1061" t="s">
        <v>129</v>
      </c>
      <c r="I5113" s="1061" t="s">
        <v>20</v>
      </c>
      <c r="J5113" s="1061" t="s">
        <v>7975</v>
      </c>
      <c r="K5113" s="1061" t="s">
        <v>14849</v>
      </c>
      <c r="L5113" s="1061">
        <v>4725</v>
      </c>
      <c r="M5113" s="1061">
        <v>4725</v>
      </c>
      <c r="N5113" s="1061">
        <v>4725</v>
      </c>
      <c r="O5113" s="1061">
        <v>4725</v>
      </c>
      <c r="P5113" s="1061">
        <v>4725</v>
      </c>
      <c r="Q5113" s="1061">
        <v>4725</v>
      </c>
      <c r="R5113" s="1061">
        <v>4725</v>
      </c>
      <c r="S5113" s="1061">
        <v>4725</v>
      </c>
      <c r="T5113" s="1061">
        <v>4725</v>
      </c>
      <c r="U5113" s="1061">
        <v>4725</v>
      </c>
      <c r="V5113" s="1061">
        <v>4725</v>
      </c>
      <c r="W5113" s="1061">
        <v>4725</v>
      </c>
    </row>
    <row r="5114" spans="1:23">
      <c r="A5114" s="908"/>
      <c r="B5114" s="1061" t="s">
        <v>234</v>
      </c>
      <c r="C5114" s="1061" t="s">
        <v>235</v>
      </c>
      <c r="D5114" s="1061" t="s">
        <v>4519</v>
      </c>
      <c r="E5114" s="1061" t="s">
        <v>14519</v>
      </c>
      <c r="F5114" s="1061" t="s">
        <v>14520</v>
      </c>
      <c r="G5114" s="1061" t="s">
        <v>1739</v>
      </c>
      <c r="H5114" s="1061" t="s">
        <v>129</v>
      </c>
      <c r="I5114" s="1061" t="s">
        <v>20</v>
      </c>
      <c r="J5114" s="1061" t="s">
        <v>7975</v>
      </c>
      <c r="K5114" s="1061" t="s">
        <v>14849</v>
      </c>
      <c r="L5114" s="1061">
        <v>4410</v>
      </c>
      <c r="M5114" s="1061">
        <v>4410</v>
      </c>
      <c r="N5114" s="1061">
        <v>4410</v>
      </c>
      <c r="O5114" s="1061">
        <v>4410</v>
      </c>
      <c r="P5114" s="1061">
        <v>4410</v>
      </c>
      <c r="Q5114" s="1061">
        <v>4410</v>
      </c>
      <c r="R5114" s="1061">
        <v>4410</v>
      </c>
      <c r="S5114" s="1061">
        <v>4410</v>
      </c>
      <c r="T5114" s="1061">
        <v>4410</v>
      </c>
      <c r="U5114" s="1061">
        <v>4410</v>
      </c>
      <c r="V5114" s="1061">
        <v>4410</v>
      </c>
      <c r="W5114" s="1061">
        <v>4410</v>
      </c>
    </row>
    <row r="5115" spans="1:23">
      <c r="A5115" s="908"/>
      <c r="B5115" s="1061" t="s">
        <v>234</v>
      </c>
      <c r="C5115" s="1061" t="s">
        <v>235</v>
      </c>
      <c r="D5115" s="1061" t="s">
        <v>4555</v>
      </c>
      <c r="E5115" s="1061" t="s">
        <v>13411</v>
      </c>
      <c r="F5115" s="1061" t="s">
        <v>4555</v>
      </c>
      <c r="G5115" s="1061" t="s">
        <v>1739</v>
      </c>
      <c r="H5115" s="1061" t="s">
        <v>129</v>
      </c>
      <c r="I5115" s="1061" t="s">
        <v>20</v>
      </c>
      <c r="J5115" s="1061" t="s">
        <v>7975</v>
      </c>
      <c r="K5115" s="1061" t="s">
        <v>14849</v>
      </c>
      <c r="L5115" s="1061">
        <v>70455</v>
      </c>
      <c r="M5115" s="1061">
        <v>70455</v>
      </c>
      <c r="N5115" s="1061">
        <v>70455</v>
      </c>
      <c r="O5115" s="1061">
        <v>70455</v>
      </c>
      <c r="P5115" s="1061">
        <v>70455</v>
      </c>
      <c r="Q5115" s="1061">
        <v>70455</v>
      </c>
      <c r="R5115" s="1061">
        <v>70455</v>
      </c>
      <c r="S5115" s="1061">
        <v>70455</v>
      </c>
      <c r="T5115" s="1061">
        <v>70455</v>
      </c>
      <c r="U5115" s="1061">
        <v>70455</v>
      </c>
      <c r="V5115" s="1061">
        <v>70455</v>
      </c>
      <c r="W5115" s="1061">
        <v>70455</v>
      </c>
    </row>
    <row r="5116" spans="1:23">
      <c r="A5116" s="908"/>
      <c r="B5116" s="1061" t="s">
        <v>234</v>
      </c>
      <c r="C5116" s="1061" t="s">
        <v>235</v>
      </c>
      <c r="D5116" s="1061" t="s">
        <v>4416</v>
      </c>
      <c r="E5116" s="1061" t="s">
        <v>14903</v>
      </c>
      <c r="F5116" s="1061" t="s">
        <v>14904</v>
      </c>
      <c r="G5116" s="1061" t="s">
        <v>1739</v>
      </c>
      <c r="H5116" s="1061" t="s">
        <v>129</v>
      </c>
      <c r="I5116" s="1061" t="s">
        <v>20</v>
      </c>
      <c r="J5116" s="1061" t="s">
        <v>7975</v>
      </c>
      <c r="K5116" s="1061" t="s">
        <v>14849</v>
      </c>
      <c r="L5116" s="1061">
        <v>11000</v>
      </c>
      <c r="M5116" s="1061">
        <v>11000</v>
      </c>
      <c r="N5116" s="1061">
        <v>11000</v>
      </c>
      <c r="O5116" s="1061">
        <v>11000</v>
      </c>
      <c r="P5116" s="1061">
        <v>11000</v>
      </c>
      <c r="Q5116" s="1061">
        <v>11000</v>
      </c>
      <c r="R5116" s="1061">
        <v>11000</v>
      </c>
      <c r="S5116" s="1061">
        <v>11000</v>
      </c>
      <c r="T5116" s="1061">
        <v>11000</v>
      </c>
      <c r="U5116" s="1061">
        <v>11000</v>
      </c>
      <c r="V5116" s="1061">
        <v>11000</v>
      </c>
      <c r="W5116" s="1061">
        <v>11000</v>
      </c>
    </row>
    <row r="5117" spans="1:23">
      <c r="A5117" s="908"/>
      <c r="B5117" s="1061" t="s">
        <v>234</v>
      </c>
      <c r="C5117" s="1061" t="s">
        <v>235</v>
      </c>
      <c r="D5117" s="1061" t="s">
        <v>5191</v>
      </c>
      <c r="E5117" s="1061" t="s">
        <v>14521</v>
      </c>
      <c r="F5117" s="1061" t="s">
        <v>14522</v>
      </c>
      <c r="G5117" s="1061" t="s">
        <v>1739</v>
      </c>
      <c r="H5117" s="1061" t="s">
        <v>129</v>
      </c>
      <c r="I5117" s="1061" t="s">
        <v>20</v>
      </c>
      <c r="J5117" s="1061" t="s">
        <v>7975</v>
      </c>
      <c r="K5117" s="1061" t="s">
        <v>14849</v>
      </c>
      <c r="L5117" s="1061">
        <v>22575</v>
      </c>
      <c r="M5117" s="1061">
        <v>22575</v>
      </c>
      <c r="N5117" s="1061">
        <v>22575</v>
      </c>
      <c r="O5117" s="1061">
        <v>22575</v>
      </c>
      <c r="P5117" s="1061">
        <v>22575</v>
      </c>
      <c r="Q5117" s="1061">
        <v>22575</v>
      </c>
      <c r="R5117" s="1061">
        <v>22575</v>
      </c>
      <c r="S5117" s="1061">
        <v>22575</v>
      </c>
      <c r="T5117" s="1061">
        <v>22575</v>
      </c>
      <c r="U5117" s="1061">
        <v>22575</v>
      </c>
      <c r="V5117" s="1061">
        <v>22575</v>
      </c>
      <c r="W5117" s="1061">
        <v>22575</v>
      </c>
    </row>
    <row r="5118" spans="1:23">
      <c r="A5118" s="908"/>
      <c r="B5118" s="1061" t="s">
        <v>234</v>
      </c>
      <c r="C5118" s="1061" t="s">
        <v>235</v>
      </c>
      <c r="D5118" s="1061" t="s">
        <v>5191</v>
      </c>
      <c r="E5118" s="1061" t="s">
        <v>14523</v>
      </c>
      <c r="F5118" s="1061" t="s">
        <v>14524</v>
      </c>
      <c r="G5118" s="1061" t="s">
        <v>1739</v>
      </c>
      <c r="H5118" s="1061" t="s">
        <v>129</v>
      </c>
      <c r="I5118" s="1061" t="s">
        <v>20</v>
      </c>
      <c r="J5118" s="1061" t="s">
        <v>7975</v>
      </c>
      <c r="K5118" s="1061" t="s">
        <v>14849</v>
      </c>
      <c r="L5118" s="1061">
        <v>28665</v>
      </c>
      <c r="M5118" s="1061">
        <v>28665</v>
      </c>
      <c r="N5118" s="1061">
        <v>28665</v>
      </c>
      <c r="O5118" s="1061">
        <v>28665</v>
      </c>
      <c r="P5118" s="1061">
        <v>28665</v>
      </c>
      <c r="Q5118" s="1061">
        <v>28665</v>
      </c>
      <c r="R5118" s="1061">
        <v>28665</v>
      </c>
      <c r="S5118" s="1061">
        <v>28665</v>
      </c>
      <c r="T5118" s="1061">
        <v>28665</v>
      </c>
      <c r="U5118" s="1061">
        <v>28665</v>
      </c>
      <c r="V5118" s="1061">
        <v>28665</v>
      </c>
      <c r="W5118" s="1061">
        <v>28665</v>
      </c>
    </row>
    <row r="5119" spans="1:23">
      <c r="A5119" s="908"/>
      <c r="B5119" s="1061" t="s">
        <v>234</v>
      </c>
      <c r="C5119" s="1061" t="s">
        <v>235</v>
      </c>
      <c r="D5119" s="1061" t="s">
        <v>2996</v>
      </c>
      <c r="E5119" s="1061" t="s">
        <v>14905</v>
      </c>
      <c r="F5119" s="1061" t="s">
        <v>14906</v>
      </c>
      <c r="G5119" s="1061" t="s">
        <v>1739</v>
      </c>
      <c r="H5119" s="1061" t="s">
        <v>129</v>
      </c>
      <c r="I5119" s="1061" t="s">
        <v>20</v>
      </c>
      <c r="J5119" s="1061" t="s">
        <v>7975</v>
      </c>
      <c r="K5119" s="1061" t="s">
        <v>14849</v>
      </c>
      <c r="L5119" s="1061">
        <v>1785</v>
      </c>
      <c r="M5119" s="1061">
        <v>1785</v>
      </c>
      <c r="N5119" s="1061">
        <v>1785</v>
      </c>
      <c r="O5119" s="1061">
        <v>1785</v>
      </c>
      <c r="P5119" s="1061">
        <v>1785</v>
      </c>
      <c r="Q5119" s="1061">
        <v>1785</v>
      </c>
      <c r="R5119" s="1061">
        <v>1785</v>
      </c>
      <c r="S5119" s="1061">
        <v>1785</v>
      </c>
      <c r="T5119" s="1061">
        <v>1785</v>
      </c>
      <c r="U5119" s="1061">
        <v>1785</v>
      </c>
      <c r="V5119" s="1061">
        <v>1785</v>
      </c>
      <c r="W5119" s="1061">
        <v>1785</v>
      </c>
    </row>
    <row r="5120" spans="1:23">
      <c r="A5120" s="908"/>
      <c r="B5120" s="1061" t="s">
        <v>234</v>
      </c>
      <c r="C5120" s="1061" t="s">
        <v>235</v>
      </c>
      <c r="D5120" s="1061" t="s">
        <v>2996</v>
      </c>
      <c r="E5120" s="1061" t="s">
        <v>10691</v>
      </c>
      <c r="F5120" s="1061" t="s">
        <v>12904</v>
      </c>
      <c r="G5120" s="1061" t="s">
        <v>1739</v>
      </c>
      <c r="H5120" s="1061" t="s">
        <v>129</v>
      </c>
      <c r="I5120" s="1061" t="s">
        <v>20</v>
      </c>
      <c r="J5120" s="1061" t="s">
        <v>7975</v>
      </c>
      <c r="K5120" s="1061" t="s">
        <v>14849</v>
      </c>
      <c r="L5120" s="1061">
        <v>1100</v>
      </c>
      <c r="M5120" s="1061">
        <v>1100</v>
      </c>
      <c r="N5120" s="1061">
        <v>1100</v>
      </c>
      <c r="O5120" s="1061">
        <v>1100</v>
      </c>
      <c r="P5120" s="1061">
        <v>1100</v>
      </c>
      <c r="Q5120" s="1061">
        <v>1100</v>
      </c>
      <c r="R5120" s="1061">
        <v>1100</v>
      </c>
      <c r="S5120" s="1061">
        <v>1100</v>
      </c>
      <c r="T5120" s="1061">
        <v>1100</v>
      </c>
      <c r="U5120" s="1061">
        <v>1100</v>
      </c>
      <c r="V5120" s="1061">
        <v>1100</v>
      </c>
      <c r="W5120" s="1061">
        <v>1100</v>
      </c>
    </row>
    <row r="5121" spans="1:23">
      <c r="A5121" s="908"/>
      <c r="B5121" s="1061" t="s">
        <v>234</v>
      </c>
      <c r="C5121" s="1061" t="s">
        <v>235</v>
      </c>
      <c r="D5121" s="1061" t="s">
        <v>2996</v>
      </c>
      <c r="E5121" s="1061" t="s">
        <v>10692</v>
      </c>
      <c r="F5121" s="1061" t="s">
        <v>12905</v>
      </c>
      <c r="G5121" s="1061" t="s">
        <v>1739</v>
      </c>
      <c r="H5121" s="1061" t="s">
        <v>129</v>
      </c>
      <c r="I5121" s="1061" t="s">
        <v>20</v>
      </c>
      <c r="J5121" s="1061" t="s">
        <v>7975</v>
      </c>
      <c r="K5121" s="1061" t="s">
        <v>14849</v>
      </c>
      <c r="L5121" s="1061">
        <v>3650</v>
      </c>
      <c r="M5121" s="1061">
        <v>3650</v>
      </c>
      <c r="N5121" s="1061">
        <v>3650</v>
      </c>
      <c r="O5121" s="1061">
        <v>3650</v>
      </c>
      <c r="P5121" s="1061">
        <v>3650</v>
      </c>
      <c r="Q5121" s="1061">
        <v>3650</v>
      </c>
      <c r="R5121" s="1061">
        <v>3650</v>
      </c>
      <c r="S5121" s="1061">
        <v>3650</v>
      </c>
      <c r="T5121" s="1061">
        <v>3650</v>
      </c>
      <c r="U5121" s="1061">
        <v>3650</v>
      </c>
      <c r="V5121" s="1061">
        <v>3650</v>
      </c>
      <c r="W5121" s="1061">
        <v>3650</v>
      </c>
    </row>
    <row r="5122" spans="1:23">
      <c r="A5122" s="908"/>
      <c r="B5122" s="1061" t="s">
        <v>234</v>
      </c>
      <c r="C5122" s="1061" t="s">
        <v>235</v>
      </c>
      <c r="D5122" s="1061" t="s">
        <v>2996</v>
      </c>
      <c r="E5122" s="1061" t="s">
        <v>14907</v>
      </c>
      <c r="F5122" s="1061" t="s">
        <v>14908</v>
      </c>
      <c r="G5122" s="1061" t="s">
        <v>1739</v>
      </c>
      <c r="H5122" s="1061" t="s">
        <v>129</v>
      </c>
      <c r="I5122" s="1061" t="s">
        <v>20</v>
      </c>
      <c r="J5122" s="1061" t="s">
        <v>7975</v>
      </c>
      <c r="K5122" s="1061" t="s">
        <v>14849</v>
      </c>
      <c r="L5122" s="1061">
        <v>1785</v>
      </c>
      <c r="M5122" s="1061">
        <v>1785</v>
      </c>
      <c r="N5122" s="1061">
        <v>1785</v>
      </c>
      <c r="O5122" s="1061">
        <v>1785</v>
      </c>
      <c r="P5122" s="1061">
        <v>1785</v>
      </c>
      <c r="Q5122" s="1061">
        <v>1785</v>
      </c>
      <c r="R5122" s="1061">
        <v>1785</v>
      </c>
      <c r="S5122" s="1061">
        <v>1785</v>
      </c>
      <c r="T5122" s="1061">
        <v>1785</v>
      </c>
      <c r="U5122" s="1061">
        <v>1785</v>
      </c>
      <c r="V5122" s="1061">
        <v>1785</v>
      </c>
      <c r="W5122" s="1061">
        <v>1785</v>
      </c>
    </row>
    <row r="5123" spans="1:23">
      <c r="A5123" s="908"/>
      <c r="B5123" s="1061" t="s">
        <v>234</v>
      </c>
      <c r="C5123" s="1061" t="s">
        <v>235</v>
      </c>
      <c r="D5123" s="1061" t="s">
        <v>4956</v>
      </c>
      <c r="E5123" s="1061" t="s">
        <v>14310</v>
      </c>
      <c r="F5123" s="1061" t="s">
        <v>14311</v>
      </c>
      <c r="G5123" s="1061" t="s">
        <v>1739</v>
      </c>
      <c r="H5123" s="1061" t="s">
        <v>129</v>
      </c>
      <c r="I5123" s="1061" t="s">
        <v>20</v>
      </c>
      <c r="J5123" s="1061" t="s">
        <v>7975</v>
      </c>
      <c r="K5123" s="1061" t="s">
        <v>14849</v>
      </c>
      <c r="L5123" s="1061">
        <v>7875</v>
      </c>
      <c r="M5123" s="1061">
        <v>7875</v>
      </c>
      <c r="N5123" s="1061">
        <v>7875</v>
      </c>
      <c r="O5123" s="1061">
        <v>7875</v>
      </c>
      <c r="P5123" s="1061">
        <v>7875</v>
      </c>
      <c r="Q5123" s="1061">
        <v>7875</v>
      </c>
      <c r="R5123" s="1061">
        <v>7875</v>
      </c>
      <c r="S5123" s="1061">
        <v>7875</v>
      </c>
      <c r="T5123" s="1061">
        <v>7875</v>
      </c>
      <c r="U5123" s="1061">
        <v>7875</v>
      </c>
      <c r="V5123" s="1061">
        <v>7875</v>
      </c>
      <c r="W5123" s="1061">
        <v>7875</v>
      </c>
    </row>
    <row r="5124" spans="1:23">
      <c r="A5124" s="908"/>
      <c r="B5124" s="1061" t="s">
        <v>234</v>
      </c>
      <c r="C5124" s="1061" t="s">
        <v>235</v>
      </c>
      <c r="D5124" s="1061" t="s">
        <v>4284</v>
      </c>
      <c r="E5124" s="1061" t="s">
        <v>10693</v>
      </c>
      <c r="F5124" s="1061" t="s">
        <v>10694</v>
      </c>
      <c r="G5124" s="1061" t="s">
        <v>1739</v>
      </c>
      <c r="H5124" s="1061" t="s">
        <v>129</v>
      </c>
      <c r="I5124" s="1061" t="s">
        <v>20</v>
      </c>
      <c r="J5124" s="1061" t="s">
        <v>7975</v>
      </c>
      <c r="K5124" s="1061" t="s">
        <v>14849</v>
      </c>
      <c r="L5124" s="1061">
        <v>58200</v>
      </c>
      <c r="M5124" s="1061">
        <v>58200</v>
      </c>
      <c r="N5124" s="1061">
        <v>58200</v>
      </c>
      <c r="O5124" s="1061">
        <v>58200</v>
      </c>
      <c r="P5124" s="1061">
        <v>58200</v>
      </c>
      <c r="Q5124" s="1061">
        <v>58200</v>
      </c>
      <c r="R5124" s="1061">
        <v>58200</v>
      </c>
      <c r="S5124" s="1061">
        <v>58200</v>
      </c>
      <c r="T5124" s="1061">
        <v>58200</v>
      </c>
      <c r="U5124" s="1061">
        <v>58200</v>
      </c>
      <c r="V5124" s="1061">
        <v>58200</v>
      </c>
      <c r="W5124" s="1061">
        <v>58200</v>
      </c>
    </row>
    <row r="5125" spans="1:23">
      <c r="A5125" s="908"/>
      <c r="B5125" s="1061" t="s">
        <v>234</v>
      </c>
      <c r="C5125" s="1061" t="s">
        <v>235</v>
      </c>
      <c r="D5125" s="1061" t="s">
        <v>4604</v>
      </c>
      <c r="E5125" s="1061" t="s">
        <v>14628</v>
      </c>
      <c r="F5125" s="1061" t="s">
        <v>14629</v>
      </c>
      <c r="G5125" s="1061" t="s">
        <v>1739</v>
      </c>
      <c r="H5125" s="1061" t="s">
        <v>129</v>
      </c>
      <c r="I5125" s="1061" t="s">
        <v>20</v>
      </c>
      <c r="J5125" s="1061" t="s">
        <v>7975</v>
      </c>
      <c r="K5125" s="1061" t="s">
        <v>14849</v>
      </c>
      <c r="L5125" s="1061">
        <v>21840</v>
      </c>
      <c r="M5125" s="1061">
        <v>21840</v>
      </c>
      <c r="N5125" s="1061">
        <v>21840</v>
      </c>
      <c r="O5125" s="1061">
        <v>21840</v>
      </c>
      <c r="P5125" s="1061">
        <v>21840</v>
      </c>
      <c r="Q5125" s="1061">
        <v>21840</v>
      </c>
      <c r="R5125" s="1061">
        <v>21840</v>
      </c>
      <c r="S5125" s="1061">
        <v>21840</v>
      </c>
      <c r="T5125" s="1061">
        <v>21840</v>
      </c>
      <c r="U5125" s="1061">
        <v>21840</v>
      </c>
      <c r="V5125" s="1061">
        <v>21840</v>
      </c>
      <c r="W5125" s="1061">
        <v>21840</v>
      </c>
    </row>
    <row r="5126" spans="1:23">
      <c r="A5126" s="908"/>
      <c r="B5126" s="1061" t="s">
        <v>234</v>
      </c>
      <c r="C5126" s="1061" t="s">
        <v>235</v>
      </c>
      <c r="D5126" s="1061" t="s">
        <v>4444</v>
      </c>
      <c r="E5126" s="1061" t="s">
        <v>14312</v>
      </c>
      <c r="F5126" s="1061" t="s">
        <v>14313</v>
      </c>
      <c r="G5126" s="1061" t="s">
        <v>1976</v>
      </c>
      <c r="H5126" s="1061" t="s">
        <v>129</v>
      </c>
      <c r="I5126" s="1061" t="s">
        <v>20</v>
      </c>
      <c r="J5126" s="1061" t="s">
        <v>7975</v>
      </c>
      <c r="K5126" s="1061" t="s">
        <v>14849</v>
      </c>
      <c r="L5126" s="1061">
        <v>99750</v>
      </c>
      <c r="M5126" s="1061">
        <v>99750</v>
      </c>
      <c r="N5126" s="1061">
        <v>99750</v>
      </c>
      <c r="O5126" s="1061">
        <v>99750</v>
      </c>
      <c r="P5126" s="1061">
        <v>99750</v>
      </c>
      <c r="Q5126" s="1061">
        <v>99750</v>
      </c>
      <c r="R5126" s="1061">
        <v>99750</v>
      </c>
      <c r="S5126" s="1061">
        <v>99750</v>
      </c>
      <c r="T5126" s="1061">
        <v>99750</v>
      </c>
      <c r="U5126" s="1061">
        <v>99750</v>
      </c>
      <c r="V5126" s="1061">
        <v>99750</v>
      </c>
      <c r="W5126" s="1061">
        <v>99750</v>
      </c>
    </row>
    <row r="5127" spans="1:23">
      <c r="A5127" s="908"/>
      <c r="B5127" s="1061" t="s">
        <v>234</v>
      </c>
      <c r="C5127" s="1061" t="s">
        <v>235</v>
      </c>
      <c r="D5127" s="1061" t="s">
        <v>7984</v>
      </c>
      <c r="E5127" s="1061" t="s">
        <v>14657</v>
      </c>
      <c r="F5127" s="1061" t="s">
        <v>14538</v>
      </c>
      <c r="G5127" s="1061" t="s">
        <v>1739</v>
      </c>
      <c r="H5127" s="1061" t="s">
        <v>129</v>
      </c>
      <c r="I5127" s="1061" t="s">
        <v>20</v>
      </c>
      <c r="J5127" s="1061" t="s">
        <v>7975</v>
      </c>
      <c r="K5127" s="1061" t="s">
        <v>14849</v>
      </c>
      <c r="L5127" s="1061">
        <v>38640</v>
      </c>
      <c r="M5127" s="1061">
        <v>38640</v>
      </c>
      <c r="N5127" s="1061">
        <v>38640</v>
      </c>
      <c r="O5127" s="1061">
        <v>38640</v>
      </c>
      <c r="P5127" s="1061">
        <v>38640</v>
      </c>
      <c r="Q5127" s="1061">
        <v>38640</v>
      </c>
      <c r="R5127" s="1061">
        <v>38640</v>
      </c>
      <c r="S5127" s="1061">
        <v>38640</v>
      </c>
      <c r="T5127" s="1061">
        <v>38640</v>
      </c>
      <c r="U5127" s="1061">
        <v>38640</v>
      </c>
      <c r="V5127" s="1061">
        <v>38640</v>
      </c>
      <c r="W5127" s="1061">
        <v>38640</v>
      </c>
    </row>
    <row r="5128" spans="1:23">
      <c r="A5128" s="908"/>
      <c r="B5128" s="1061" t="s">
        <v>234</v>
      </c>
      <c r="C5128" s="1061" t="s">
        <v>235</v>
      </c>
      <c r="D5128" s="1061" t="s">
        <v>5191</v>
      </c>
      <c r="E5128" s="1061" t="s">
        <v>14525</v>
      </c>
      <c r="F5128" s="1061" t="s">
        <v>14526</v>
      </c>
      <c r="G5128" s="1061" t="s">
        <v>1739</v>
      </c>
      <c r="H5128" s="1061" t="s">
        <v>129</v>
      </c>
      <c r="I5128" s="1061" t="s">
        <v>20</v>
      </c>
      <c r="J5128" s="1061" t="s">
        <v>7975</v>
      </c>
      <c r="K5128" s="1061" t="s">
        <v>14849</v>
      </c>
      <c r="L5128" s="1061">
        <v>21840</v>
      </c>
      <c r="M5128" s="1061">
        <v>21840</v>
      </c>
      <c r="N5128" s="1061">
        <v>21840</v>
      </c>
      <c r="O5128" s="1061">
        <v>21840</v>
      </c>
      <c r="P5128" s="1061">
        <v>21840</v>
      </c>
      <c r="Q5128" s="1061">
        <v>21840</v>
      </c>
      <c r="R5128" s="1061">
        <v>21840</v>
      </c>
      <c r="S5128" s="1061">
        <v>21840</v>
      </c>
      <c r="T5128" s="1061">
        <v>21840</v>
      </c>
      <c r="U5128" s="1061">
        <v>21840</v>
      </c>
      <c r="V5128" s="1061">
        <v>21840</v>
      </c>
      <c r="W5128" s="1061">
        <v>21840</v>
      </c>
    </row>
    <row r="5129" spans="1:23">
      <c r="A5129" s="908"/>
      <c r="B5129" s="1061" t="s">
        <v>234</v>
      </c>
      <c r="C5129" s="1061" t="s">
        <v>235</v>
      </c>
      <c r="D5129" s="1061" t="s">
        <v>5191</v>
      </c>
      <c r="E5129" s="1061" t="s">
        <v>14527</v>
      </c>
      <c r="F5129" s="1061" t="s">
        <v>14528</v>
      </c>
      <c r="G5129" s="1061" t="s">
        <v>1739</v>
      </c>
      <c r="H5129" s="1061" t="s">
        <v>129</v>
      </c>
      <c r="I5129" s="1061" t="s">
        <v>20</v>
      </c>
      <c r="J5129" s="1061" t="s">
        <v>7975</v>
      </c>
      <c r="K5129" s="1061" t="s">
        <v>14849</v>
      </c>
      <c r="L5129" s="1061">
        <v>16065</v>
      </c>
      <c r="M5129" s="1061">
        <v>16065</v>
      </c>
      <c r="N5129" s="1061">
        <v>16065</v>
      </c>
      <c r="O5129" s="1061">
        <v>16065</v>
      </c>
      <c r="P5129" s="1061">
        <v>16065</v>
      </c>
      <c r="Q5129" s="1061">
        <v>16065</v>
      </c>
      <c r="R5129" s="1061">
        <v>16065</v>
      </c>
      <c r="S5129" s="1061">
        <v>16065</v>
      </c>
      <c r="T5129" s="1061">
        <v>16065</v>
      </c>
      <c r="U5129" s="1061">
        <v>16065</v>
      </c>
      <c r="V5129" s="1061">
        <v>16065</v>
      </c>
      <c r="W5129" s="1061">
        <v>16065</v>
      </c>
    </row>
    <row r="5130" spans="1:23">
      <c r="A5130" s="908"/>
      <c r="B5130" s="1061" t="s">
        <v>234</v>
      </c>
      <c r="C5130" s="1061" t="s">
        <v>235</v>
      </c>
      <c r="D5130" s="1061" t="s">
        <v>14654</v>
      </c>
      <c r="E5130" s="1061" t="s">
        <v>14655</v>
      </c>
      <c r="F5130" s="1061" t="s">
        <v>14654</v>
      </c>
      <c r="G5130" s="1061" t="s">
        <v>1739</v>
      </c>
      <c r="H5130" s="1061" t="s">
        <v>129</v>
      </c>
      <c r="I5130" s="1061" t="s">
        <v>20</v>
      </c>
      <c r="J5130" s="1061" t="s">
        <v>7975</v>
      </c>
      <c r="K5130" s="1061" t="s">
        <v>14849</v>
      </c>
      <c r="L5130" s="1061">
        <v>38640</v>
      </c>
      <c r="M5130" s="1061">
        <v>38640</v>
      </c>
      <c r="N5130" s="1061">
        <v>38640</v>
      </c>
      <c r="O5130" s="1061">
        <v>38640</v>
      </c>
      <c r="P5130" s="1061">
        <v>38640</v>
      </c>
      <c r="Q5130" s="1061">
        <v>38640</v>
      </c>
      <c r="R5130" s="1061">
        <v>38640</v>
      </c>
      <c r="S5130" s="1061">
        <v>38640</v>
      </c>
      <c r="T5130" s="1061">
        <v>38640</v>
      </c>
      <c r="U5130" s="1061">
        <v>38640</v>
      </c>
      <c r="V5130" s="1061">
        <v>38640</v>
      </c>
      <c r="W5130" s="1061">
        <v>38640</v>
      </c>
    </row>
    <row r="5131" spans="1:23">
      <c r="A5131" s="908"/>
      <c r="B5131" s="1061" t="s">
        <v>234</v>
      </c>
      <c r="C5131" s="1061" t="s">
        <v>235</v>
      </c>
      <c r="D5131" s="1061" t="s">
        <v>14754</v>
      </c>
      <c r="E5131" s="1061" t="s">
        <v>14755</v>
      </c>
      <c r="F5131" s="1061" t="s">
        <v>14756</v>
      </c>
      <c r="G5131" s="1061" t="s">
        <v>1739</v>
      </c>
      <c r="H5131" s="1061" t="s">
        <v>129</v>
      </c>
      <c r="I5131" s="1061" t="s">
        <v>21</v>
      </c>
      <c r="J5131" s="1061" t="s">
        <v>7975</v>
      </c>
      <c r="K5131" s="1061" t="s">
        <v>14849</v>
      </c>
      <c r="L5131" s="1061">
        <v>341.25</v>
      </c>
      <c r="M5131" s="1061">
        <v>341.25</v>
      </c>
      <c r="N5131" s="1061">
        <v>341.25</v>
      </c>
      <c r="O5131" s="1061">
        <v>341.25</v>
      </c>
      <c r="P5131" s="1061">
        <v>341.25</v>
      </c>
      <c r="Q5131" s="1061">
        <v>341.25</v>
      </c>
      <c r="R5131" s="1061">
        <v>341.25</v>
      </c>
      <c r="S5131" s="1061">
        <v>341.25</v>
      </c>
      <c r="T5131" s="1061">
        <v>341.25</v>
      </c>
      <c r="U5131" s="1061">
        <v>341.25</v>
      </c>
      <c r="V5131" s="1061">
        <v>341.25</v>
      </c>
      <c r="W5131" s="1061">
        <v>341.25</v>
      </c>
    </row>
    <row r="5132" spans="1:23">
      <c r="A5132" s="908"/>
      <c r="B5132" s="1061" t="s">
        <v>234</v>
      </c>
      <c r="C5132" s="1061" t="s">
        <v>235</v>
      </c>
      <c r="D5132" s="1061" t="s">
        <v>5191</v>
      </c>
      <c r="E5132" s="1061" t="s">
        <v>14529</v>
      </c>
      <c r="F5132" s="1061" t="s">
        <v>14530</v>
      </c>
      <c r="G5132" s="1061" t="s">
        <v>1739</v>
      </c>
      <c r="H5132" s="1061" t="s">
        <v>129</v>
      </c>
      <c r="I5132" s="1061" t="s">
        <v>21</v>
      </c>
      <c r="J5132" s="1061" t="s">
        <v>7975</v>
      </c>
      <c r="K5132" s="1061" t="s">
        <v>14849</v>
      </c>
      <c r="L5132" s="1061">
        <v>373.8</v>
      </c>
      <c r="M5132" s="1061">
        <v>373.8</v>
      </c>
      <c r="N5132" s="1061">
        <v>373.8</v>
      </c>
      <c r="O5132" s="1061">
        <v>373.8</v>
      </c>
      <c r="P5132" s="1061">
        <v>373.8</v>
      </c>
      <c r="Q5132" s="1061">
        <v>373.8</v>
      </c>
      <c r="R5132" s="1061">
        <v>373.8</v>
      </c>
      <c r="S5132" s="1061">
        <v>373.8</v>
      </c>
      <c r="T5132" s="1061">
        <v>373.8</v>
      </c>
      <c r="U5132" s="1061">
        <v>373.8</v>
      </c>
      <c r="V5132" s="1061">
        <v>373.8</v>
      </c>
      <c r="W5132" s="1061">
        <v>373.8</v>
      </c>
    </row>
    <row r="5133" spans="1:23">
      <c r="A5133" s="908"/>
      <c r="B5133" s="1061" t="s">
        <v>234</v>
      </c>
      <c r="C5133" s="1061" t="s">
        <v>235</v>
      </c>
      <c r="D5133" s="1061" t="s">
        <v>4326</v>
      </c>
      <c r="E5133" s="1061" t="s">
        <v>10749</v>
      </c>
      <c r="F5133" s="1061" t="s">
        <v>14763</v>
      </c>
      <c r="G5133" s="1061" t="s">
        <v>1739</v>
      </c>
      <c r="H5133" s="1061" t="s">
        <v>129</v>
      </c>
      <c r="I5133" s="1061" t="s">
        <v>19</v>
      </c>
      <c r="J5133" s="1061" t="s">
        <v>7975</v>
      </c>
      <c r="K5133" s="1061" t="s">
        <v>14849</v>
      </c>
      <c r="L5133" s="1061">
        <v>37080</v>
      </c>
      <c r="M5133" s="1061">
        <v>37080</v>
      </c>
      <c r="N5133" s="1061">
        <v>37080</v>
      </c>
      <c r="O5133" s="1061">
        <v>37080</v>
      </c>
      <c r="P5133" s="1061">
        <v>37080</v>
      </c>
      <c r="Q5133" s="1061">
        <v>37080</v>
      </c>
      <c r="R5133" s="1061">
        <v>37080</v>
      </c>
      <c r="S5133" s="1061">
        <v>37080</v>
      </c>
      <c r="T5133" s="1061">
        <v>37080</v>
      </c>
      <c r="U5133" s="1061">
        <v>37080</v>
      </c>
      <c r="V5133" s="1061">
        <v>37080</v>
      </c>
      <c r="W5133" s="1061">
        <v>37080</v>
      </c>
    </row>
    <row r="5134" spans="1:23">
      <c r="A5134" s="908"/>
      <c r="B5134" s="1061" t="s">
        <v>234</v>
      </c>
      <c r="C5134" s="1061" t="s">
        <v>235</v>
      </c>
      <c r="D5134" s="1061" t="s">
        <v>2849</v>
      </c>
      <c r="E5134" s="1061" t="s">
        <v>10759</v>
      </c>
      <c r="F5134" s="1061" t="s">
        <v>14759</v>
      </c>
      <c r="G5134" s="1061" t="s">
        <v>1739</v>
      </c>
      <c r="H5134" s="1061" t="s">
        <v>129</v>
      </c>
      <c r="I5134" s="1061" t="s">
        <v>19</v>
      </c>
      <c r="J5134" s="1061" t="s">
        <v>7975</v>
      </c>
      <c r="K5134" s="1061" t="s">
        <v>14849</v>
      </c>
      <c r="L5134" s="1061">
        <v>10300</v>
      </c>
      <c r="M5134" s="1061">
        <v>10300</v>
      </c>
      <c r="N5134" s="1061">
        <v>10300</v>
      </c>
      <c r="O5134" s="1061">
        <v>10300</v>
      </c>
      <c r="P5134" s="1061">
        <v>10300</v>
      </c>
      <c r="Q5134" s="1061">
        <v>10300</v>
      </c>
      <c r="R5134" s="1061">
        <v>10300</v>
      </c>
      <c r="S5134" s="1061">
        <v>10300</v>
      </c>
      <c r="T5134" s="1061">
        <v>10300</v>
      </c>
      <c r="U5134" s="1061">
        <v>10300</v>
      </c>
      <c r="V5134" s="1061">
        <v>10300</v>
      </c>
      <c r="W5134" s="1061">
        <v>10300</v>
      </c>
    </row>
    <row r="5135" spans="1:23">
      <c r="A5135" s="908"/>
      <c r="B5135" s="1061" t="s">
        <v>234</v>
      </c>
      <c r="C5135" s="1061" t="s">
        <v>235</v>
      </c>
      <c r="D5135" s="1061" t="s">
        <v>3836</v>
      </c>
      <c r="E5135" s="1061" t="s">
        <v>14847</v>
      </c>
      <c r="F5135" s="1061" t="s">
        <v>14909</v>
      </c>
      <c r="G5135" s="1061" t="s">
        <v>1739</v>
      </c>
      <c r="H5135" s="1061" t="s">
        <v>129</v>
      </c>
      <c r="I5135" s="1061" t="s">
        <v>19</v>
      </c>
      <c r="J5135" s="1061" t="s">
        <v>7975</v>
      </c>
      <c r="K5135" s="1061" t="s">
        <v>14849</v>
      </c>
      <c r="L5135" s="1061">
        <v>160925</v>
      </c>
      <c r="M5135" s="1061">
        <v>160925</v>
      </c>
      <c r="N5135" s="1061">
        <v>160925</v>
      </c>
      <c r="O5135" s="1061">
        <v>160925</v>
      </c>
      <c r="P5135" s="1061">
        <v>160925</v>
      </c>
      <c r="Q5135" s="1061">
        <v>160925</v>
      </c>
      <c r="R5135" s="1061">
        <v>162495</v>
      </c>
      <c r="S5135" s="1061">
        <v>162495</v>
      </c>
      <c r="T5135" s="1061">
        <v>162495</v>
      </c>
      <c r="U5135" s="1061">
        <v>162495</v>
      </c>
      <c r="V5135" s="1061">
        <v>162495</v>
      </c>
      <c r="W5135" s="1061">
        <v>162495</v>
      </c>
    </row>
    <row r="5136" spans="1:23">
      <c r="A5136" s="908"/>
      <c r="B5136" s="1061" t="s">
        <v>234</v>
      </c>
      <c r="C5136" s="1061" t="s">
        <v>235</v>
      </c>
      <c r="D5136" s="1061" t="s">
        <v>10675</v>
      </c>
      <c r="E5136" s="1061" t="s">
        <v>14910</v>
      </c>
      <c r="F5136" s="1061" t="s">
        <v>14911</v>
      </c>
      <c r="G5136" s="1061" t="s">
        <v>1739</v>
      </c>
      <c r="H5136" s="1061" t="s">
        <v>129</v>
      </c>
      <c r="I5136" s="1061" t="s">
        <v>19</v>
      </c>
      <c r="J5136" s="1061" t="s">
        <v>7975</v>
      </c>
      <c r="K5136" s="1061" t="s">
        <v>14849</v>
      </c>
      <c r="L5136" s="1061">
        <v>274637</v>
      </c>
      <c r="M5136" s="1061">
        <v>274637</v>
      </c>
      <c r="N5136" s="1061">
        <v>274637</v>
      </c>
      <c r="O5136" s="1061">
        <v>274637</v>
      </c>
      <c r="P5136" s="1061">
        <v>274637</v>
      </c>
      <c r="Q5136" s="1061">
        <v>274637</v>
      </c>
      <c r="R5136" s="1061">
        <v>277317</v>
      </c>
      <c r="S5136" s="1061">
        <v>277317</v>
      </c>
      <c r="T5136" s="1061">
        <v>277317</v>
      </c>
      <c r="U5136" s="1061">
        <v>277317</v>
      </c>
      <c r="V5136" s="1061">
        <v>277317</v>
      </c>
      <c r="W5136" s="1061">
        <v>277317</v>
      </c>
    </row>
    <row r="5137" spans="1:23">
      <c r="A5137" s="908"/>
      <c r="B5137" s="1061" t="s">
        <v>234</v>
      </c>
      <c r="C5137" s="1061" t="s">
        <v>235</v>
      </c>
      <c r="D5137" s="1061" t="s">
        <v>4304</v>
      </c>
      <c r="E5137" s="1061" t="s">
        <v>14912</v>
      </c>
      <c r="F5137" s="1061" t="s">
        <v>14913</v>
      </c>
      <c r="G5137" s="1061" t="s">
        <v>1739</v>
      </c>
      <c r="H5137" s="1061" t="s">
        <v>129</v>
      </c>
      <c r="I5137" s="1061" t="s">
        <v>19</v>
      </c>
      <c r="J5137" s="1061" t="s">
        <v>7975</v>
      </c>
      <c r="K5137" s="1061" t="s">
        <v>14849</v>
      </c>
      <c r="L5137" s="1061">
        <v>89284</v>
      </c>
      <c r="M5137" s="1061">
        <v>89284</v>
      </c>
      <c r="N5137" s="1061">
        <v>89284</v>
      </c>
      <c r="O5137" s="1061">
        <v>89284</v>
      </c>
      <c r="P5137" s="1061">
        <v>89284</v>
      </c>
      <c r="Q5137" s="1061">
        <v>93500</v>
      </c>
      <c r="R5137" s="1061">
        <v>93500</v>
      </c>
      <c r="S5137" s="1061">
        <v>93500</v>
      </c>
      <c r="T5137" s="1061">
        <v>93500</v>
      </c>
      <c r="U5137" s="1061">
        <v>93500</v>
      </c>
      <c r="V5137" s="1061">
        <v>93500</v>
      </c>
      <c r="W5137" s="1061">
        <v>93500</v>
      </c>
    </row>
    <row r="5138" spans="1:23">
      <c r="A5138" s="908"/>
      <c r="B5138" s="1061" t="s">
        <v>234</v>
      </c>
      <c r="C5138" s="1061" t="s">
        <v>235</v>
      </c>
      <c r="D5138" s="1061" t="s">
        <v>2996</v>
      </c>
      <c r="E5138" s="1061" t="s">
        <v>13768</v>
      </c>
      <c r="F5138" s="1061" t="s">
        <v>13769</v>
      </c>
      <c r="G5138" s="1061" t="s">
        <v>1739</v>
      </c>
      <c r="H5138" s="1061" t="s">
        <v>129</v>
      </c>
      <c r="I5138" s="1061" t="s">
        <v>19</v>
      </c>
      <c r="J5138" s="1061" t="s">
        <v>7975</v>
      </c>
      <c r="K5138" s="1061" t="s">
        <v>14849</v>
      </c>
      <c r="L5138" s="1061">
        <v>60766</v>
      </c>
      <c r="M5138" s="1061">
        <v>60766</v>
      </c>
      <c r="N5138" s="1061">
        <v>60766</v>
      </c>
      <c r="O5138" s="1061">
        <v>60766</v>
      </c>
      <c r="P5138" s="1061">
        <v>60766</v>
      </c>
      <c r="Q5138" s="1061">
        <v>60766</v>
      </c>
      <c r="R5138" s="1061">
        <v>61359</v>
      </c>
      <c r="S5138" s="1061">
        <v>61359</v>
      </c>
      <c r="T5138" s="1061">
        <v>61359</v>
      </c>
      <c r="U5138" s="1061">
        <v>61359</v>
      </c>
      <c r="V5138" s="1061">
        <v>61359</v>
      </c>
      <c r="W5138" s="1061">
        <v>61359</v>
      </c>
    </row>
    <row r="5139" spans="1:23">
      <c r="A5139" s="908"/>
      <c r="B5139" s="1061" t="s">
        <v>234</v>
      </c>
      <c r="C5139" s="1061" t="s">
        <v>235</v>
      </c>
      <c r="D5139" s="1061" t="s">
        <v>4435</v>
      </c>
      <c r="E5139" s="1061" t="s">
        <v>13879</v>
      </c>
      <c r="F5139" s="1061" t="s">
        <v>13880</v>
      </c>
      <c r="G5139" s="1061" t="s">
        <v>1739</v>
      </c>
      <c r="H5139" s="1061" t="s">
        <v>129</v>
      </c>
      <c r="I5139" s="1061" t="s">
        <v>19</v>
      </c>
      <c r="J5139" s="1061" t="s">
        <v>7975</v>
      </c>
      <c r="K5139" s="1061" t="s">
        <v>14849</v>
      </c>
      <c r="L5139" s="1061">
        <v>502250</v>
      </c>
      <c r="M5139" s="1061">
        <v>502250</v>
      </c>
      <c r="N5139" s="1061">
        <v>502250</v>
      </c>
      <c r="O5139" s="1061">
        <v>502250</v>
      </c>
      <c r="P5139" s="1061">
        <v>502250</v>
      </c>
      <c r="Q5139" s="1061">
        <v>502250</v>
      </c>
      <c r="R5139" s="1061">
        <v>507150</v>
      </c>
      <c r="S5139" s="1061">
        <v>507150</v>
      </c>
      <c r="T5139" s="1061">
        <v>507150</v>
      </c>
      <c r="U5139" s="1061">
        <v>507150</v>
      </c>
      <c r="V5139" s="1061">
        <v>507150</v>
      </c>
      <c r="W5139" s="1061">
        <v>507150</v>
      </c>
    </row>
    <row r="5140" spans="1:23">
      <c r="A5140" s="908"/>
      <c r="B5140" s="1061" t="s">
        <v>234</v>
      </c>
      <c r="C5140" s="1061" t="s">
        <v>235</v>
      </c>
      <c r="D5140" s="1061" t="s">
        <v>4638</v>
      </c>
      <c r="E5140" s="1061" t="s">
        <v>10828</v>
      </c>
      <c r="F5140" s="1061" t="s">
        <v>14760</v>
      </c>
      <c r="G5140" s="1061" t="s">
        <v>1739</v>
      </c>
      <c r="H5140" s="1061" t="s">
        <v>129</v>
      </c>
      <c r="I5140" s="1061" t="s">
        <v>19</v>
      </c>
      <c r="J5140" s="1061" t="s">
        <v>7975</v>
      </c>
      <c r="K5140" s="1061" t="s">
        <v>14849</v>
      </c>
      <c r="L5140" s="1061">
        <v>237620</v>
      </c>
      <c r="M5140" s="1061">
        <v>237620</v>
      </c>
      <c r="N5140" s="1061">
        <v>237620</v>
      </c>
      <c r="O5140" s="1061">
        <v>237620</v>
      </c>
      <c r="P5140" s="1061">
        <v>237620</v>
      </c>
      <c r="Q5140" s="1061">
        <v>237620</v>
      </c>
      <c r="R5140" s="1061">
        <v>237620</v>
      </c>
      <c r="S5140" s="1061">
        <v>237620</v>
      </c>
      <c r="T5140" s="1061">
        <v>237620</v>
      </c>
      <c r="U5140" s="1061">
        <v>237620</v>
      </c>
      <c r="V5140" s="1061">
        <v>237620</v>
      </c>
      <c r="W5140" s="1061">
        <v>237620</v>
      </c>
    </row>
    <row r="5141" spans="1:23">
      <c r="A5141" s="908"/>
      <c r="B5141" s="1061" t="s">
        <v>234</v>
      </c>
      <c r="C5141" s="1061" t="s">
        <v>235</v>
      </c>
      <c r="D5141" s="1061" t="s">
        <v>2996</v>
      </c>
      <c r="E5141" s="1061" t="s">
        <v>13805</v>
      </c>
      <c r="F5141" s="1061" t="s">
        <v>13806</v>
      </c>
      <c r="G5141" s="1061" t="s">
        <v>1739</v>
      </c>
      <c r="H5141" s="1061" t="s">
        <v>129</v>
      </c>
      <c r="I5141" s="1061" t="s">
        <v>19</v>
      </c>
      <c r="J5141" s="1061" t="s">
        <v>7975</v>
      </c>
      <c r="K5141" s="1061" t="s">
        <v>14849</v>
      </c>
      <c r="L5141" s="1061">
        <v>49901</v>
      </c>
      <c r="M5141" s="1061">
        <v>49901</v>
      </c>
      <c r="N5141" s="1061">
        <v>49901</v>
      </c>
      <c r="O5141" s="1061">
        <v>49901</v>
      </c>
      <c r="P5141" s="1061">
        <v>49901</v>
      </c>
      <c r="Q5141" s="1061">
        <v>49901</v>
      </c>
      <c r="R5141" s="1061">
        <v>49901</v>
      </c>
      <c r="S5141" s="1061">
        <v>49901</v>
      </c>
      <c r="T5141" s="1061">
        <v>49901</v>
      </c>
      <c r="U5141" s="1061">
        <v>49901</v>
      </c>
      <c r="V5141" s="1061">
        <v>49901</v>
      </c>
      <c r="W5141" s="1061">
        <v>49901</v>
      </c>
    </row>
    <row r="5142" spans="1:23">
      <c r="A5142" s="908"/>
      <c r="B5142" s="1061" t="s">
        <v>234</v>
      </c>
      <c r="C5142" s="1061" t="s">
        <v>235</v>
      </c>
      <c r="D5142" s="1061" t="s">
        <v>2996</v>
      </c>
      <c r="E5142" s="1061" t="s">
        <v>13774</v>
      </c>
      <c r="F5142" s="1061" t="s">
        <v>13775</v>
      </c>
      <c r="G5142" s="1061" t="s">
        <v>1739</v>
      </c>
      <c r="H5142" s="1061" t="s">
        <v>129</v>
      </c>
      <c r="I5142" s="1061" t="s">
        <v>19</v>
      </c>
      <c r="J5142" s="1061" t="s">
        <v>7975</v>
      </c>
      <c r="K5142" s="1061" t="s">
        <v>14849</v>
      </c>
      <c r="L5142" s="1061">
        <v>15375</v>
      </c>
      <c r="M5142" s="1061">
        <v>15375</v>
      </c>
      <c r="N5142" s="1061">
        <v>15375</v>
      </c>
      <c r="O5142" s="1061">
        <v>15375</v>
      </c>
      <c r="P5142" s="1061">
        <v>15375</v>
      </c>
      <c r="Q5142" s="1061">
        <v>15375</v>
      </c>
      <c r="R5142" s="1061">
        <v>15525</v>
      </c>
      <c r="S5142" s="1061">
        <v>15525</v>
      </c>
      <c r="T5142" s="1061">
        <v>15525</v>
      </c>
      <c r="U5142" s="1061">
        <v>15525</v>
      </c>
      <c r="V5142" s="1061">
        <v>15525</v>
      </c>
      <c r="W5142" s="1061">
        <v>15525</v>
      </c>
    </row>
    <row r="5143" spans="1:23">
      <c r="A5143" s="908"/>
      <c r="B5143" s="1061" t="s">
        <v>234</v>
      </c>
      <c r="C5143" s="1061" t="s">
        <v>235</v>
      </c>
      <c r="D5143" s="1061" t="s">
        <v>4156</v>
      </c>
      <c r="E5143" s="1061" t="s">
        <v>13821</v>
      </c>
      <c r="F5143" s="1061" t="s">
        <v>13822</v>
      </c>
      <c r="G5143" s="1061" t="s">
        <v>1739</v>
      </c>
      <c r="H5143" s="1061" t="s">
        <v>129</v>
      </c>
      <c r="I5143" s="1061" t="s">
        <v>19</v>
      </c>
      <c r="J5143" s="1061" t="s">
        <v>7975</v>
      </c>
      <c r="K5143" s="1061" t="s">
        <v>14849</v>
      </c>
      <c r="L5143" s="1061">
        <v>600</v>
      </c>
      <c r="M5143" s="1061">
        <v>600</v>
      </c>
      <c r="N5143" s="1061">
        <v>600</v>
      </c>
      <c r="O5143" s="1061">
        <v>600</v>
      </c>
      <c r="P5143" s="1061">
        <v>600</v>
      </c>
      <c r="Q5143" s="1061">
        <v>600</v>
      </c>
      <c r="R5143" s="1061">
        <v>600</v>
      </c>
      <c r="S5143" s="1061">
        <v>600</v>
      </c>
      <c r="T5143" s="1061">
        <v>600</v>
      </c>
      <c r="U5143" s="1061">
        <v>600</v>
      </c>
      <c r="V5143" s="1061">
        <v>600</v>
      </c>
      <c r="W5143" s="1061">
        <v>600</v>
      </c>
    </row>
    <row r="5144" spans="1:23">
      <c r="A5144" s="908"/>
      <c r="B5144" s="1061" t="s">
        <v>234</v>
      </c>
      <c r="C5144" s="1061" t="s">
        <v>235</v>
      </c>
      <c r="D5144" s="1061" t="s">
        <v>4115</v>
      </c>
      <c r="E5144" s="1061" t="s">
        <v>13869</v>
      </c>
      <c r="F5144" s="1061" t="s">
        <v>13870</v>
      </c>
      <c r="G5144" s="1061" t="s">
        <v>1739</v>
      </c>
      <c r="H5144" s="1061" t="s">
        <v>129</v>
      </c>
      <c r="I5144" s="1061" t="s">
        <v>19</v>
      </c>
      <c r="J5144" s="1061" t="s">
        <v>7975</v>
      </c>
      <c r="K5144" s="1061" t="s">
        <v>14849</v>
      </c>
      <c r="L5144" s="1061">
        <v>1230</v>
      </c>
      <c r="M5144" s="1061">
        <v>1230</v>
      </c>
      <c r="N5144" s="1061">
        <v>1230</v>
      </c>
      <c r="O5144" s="1061">
        <v>1230</v>
      </c>
      <c r="P5144" s="1061">
        <v>1230</v>
      </c>
      <c r="Q5144" s="1061">
        <v>1230</v>
      </c>
      <c r="R5144" s="1061">
        <v>1242</v>
      </c>
      <c r="S5144" s="1061">
        <v>1242</v>
      </c>
      <c r="T5144" s="1061">
        <v>1242</v>
      </c>
      <c r="U5144" s="1061">
        <v>1242</v>
      </c>
      <c r="V5144" s="1061">
        <v>1242</v>
      </c>
      <c r="W5144" s="1061">
        <v>1242</v>
      </c>
    </row>
    <row r="5145" spans="1:23">
      <c r="A5145" s="908"/>
      <c r="B5145" s="1061" t="s">
        <v>234</v>
      </c>
      <c r="C5145" s="1061" t="s">
        <v>235</v>
      </c>
      <c r="D5145" s="1061" t="s">
        <v>14762</v>
      </c>
      <c r="E5145" s="1061" t="s">
        <v>11061</v>
      </c>
      <c r="F5145" s="1061" t="s">
        <v>9756</v>
      </c>
      <c r="G5145" s="1061" t="s">
        <v>1739</v>
      </c>
      <c r="H5145" s="1061" t="s">
        <v>129</v>
      </c>
      <c r="I5145" s="1061" t="s">
        <v>19</v>
      </c>
      <c r="J5145" s="1061" t="s">
        <v>7975</v>
      </c>
      <c r="K5145" s="1061" t="s">
        <v>14849</v>
      </c>
      <c r="L5145" s="1061">
        <v>61782</v>
      </c>
      <c r="M5145" s="1061">
        <v>61782</v>
      </c>
      <c r="N5145" s="1061">
        <v>61782</v>
      </c>
      <c r="O5145" s="1061">
        <v>61782</v>
      </c>
      <c r="P5145" s="1061">
        <v>61782</v>
      </c>
      <c r="Q5145" s="1061">
        <v>61782</v>
      </c>
      <c r="R5145" s="1061">
        <v>61782</v>
      </c>
      <c r="S5145" s="1061">
        <v>61782</v>
      </c>
      <c r="T5145" s="1061">
        <v>61782</v>
      </c>
      <c r="U5145" s="1061">
        <v>61782</v>
      </c>
      <c r="V5145" s="1061">
        <v>61782</v>
      </c>
      <c r="W5145" s="1061">
        <v>61782</v>
      </c>
    </row>
    <row r="5146" spans="1:23">
      <c r="A5146" s="908"/>
      <c r="B5146" s="1061" t="s">
        <v>234</v>
      </c>
      <c r="C5146" s="1061" t="s">
        <v>235</v>
      </c>
      <c r="D5146" s="1061" t="s">
        <v>2996</v>
      </c>
      <c r="E5146" s="1061" t="s">
        <v>13770</v>
      </c>
      <c r="F5146" s="1061" t="s">
        <v>13771</v>
      </c>
      <c r="G5146" s="1061" t="s">
        <v>1739</v>
      </c>
      <c r="H5146" s="1061" t="s">
        <v>129</v>
      </c>
      <c r="I5146" s="1061" t="s">
        <v>19</v>
      </c>
      <c r="J5146" s="1061" t="s">
        <v>7975</v>
      </c>
      <c r="K5146" s="1061" t="s">
        <v>14849</v>
      </c>
      <c r="L5146" s="1061">
        <v>14965</v>
      </c>
      <c r="M5146" s="1061">
        <v>14965</v>
      </c>
      <c r="N5146" s="1061">
        <v>14965</v>
      </c>
      <c r="O5146" s="1061">
        <v>14965</v>
      </c>
      <c r="P5146" s="1061">
        <v>14965</v>
      </c>
      <c r="Q5146" s="1061">
        <v>14965</v>
      </c>
      <c r="R5146" s="1061">
        <v>15111</v>
      </c>
      <c r="S5146" s="1061">
        <v>15111</v>
      </c>
      <c r="T5146" s="1061">
        <v>15111</v>
      </c>
      <c r="U5146" s="1061">
        <v>15111</v>
      </c>
      <c r="V5146" s="1061">
        <v>15111</v>
      </c>
      <c r="W5146" s="1061">
        <v>15111</v>
      </c>
    </row>
    <row r="5147" spans="1:23">
      <c r="A5147" s="908"/>
      <c r="B5147" s="1061" t="s">
        <v>234</v>
      </c>
      <c r="C5147" s="1061" t="s">
        <v>235</v>
      </c>
      <c r="D5147" s="1061" t="s">
        <v>4757</v>
      </c>
      <c r="E5147" s="1061" t="s">
        <v>13859</v>
      </c>
      <c r="F5147" s="1061" t="s">
        <v>4757</v>
      </c>
      <c r="G5147" s="1061" t="s">
        <v>1739</v>
      </c>
      <c r="H5147" s="1061" t="s">
        <v>129</v>
      </c>
      <c r="I5147" s="1061" t="s">
        <v>19</v>
      </c>
      <c r="J5147" s="1061" t="s">
        <v>7975</v>
      </c>
      <c r="K5147" s="1061" t="s">
        <v>14849</v>
      </c>
      <c r="L5147" s="1061">
        <v>41000</v>
      </c>
      <c r="M5147" s="1061">
        <v>41000</v>
      </c>
      <c r="N5147" s="1061">
        <v>41000</v>
      </c>
      <c r="O5147" s="1061">
        <v>41000</v>
      </c>
      <c r="P5147" s="1061">
        <v>41000</v>
      </c>
      <c r="Q5147" s="1061">
        <v>41000</v>
      </c>
      <c r="R5147" s="1061">
        <v>41400</v>
      </c>
      <c r="S5147" s="1061">
        <v>41400</v>
      </c>
      <c r="T5147" s="1061">
        <v>41400</v>
      </c>
      <c r="U5147" s="1061">
        <v>41400</v>
      </c>
      <c r="V5147" s="1061">
        <v>41400</v>
      </c>
      <c r="W5147" s="1061">
        <v>41400</v>
      </c>
    </row>
    <row r="5148" spans="1:23">
      <c r="A5148" s="908"/>
      <c r="B5148" s="1061" t="s">
        <v>234</v>
      </c>
      <c r="C5148" s="1061" t="s">
        <v>235</v>
      </c>
      <c r="D5148" s="1061" t="s">
        <v>4282</v>
      </c>
      <c r="E5148" s="1061" t="s">
        <v>13776</v>
      </c>
      <c r="F5148" s="1061" t="s">
        <v>13777</v>
      </c>
      <c r="G5148" s="1061" t="s">
        <v>1739</v>
      </c>
      <c r="H5148" s="1061" t="s">
        <v>129</v>
      </c>
      <c r="I5148" s="1061" t="s">
        <v>19</v>
      </c>
      <c r="J5148" s="1061" t="s">
        <v>7975</v>
      </c>
      <c r="K5148" s="1061" t="s">
        <v>14849</v>
      </c>
      <c r="L5148" s="1061">
        <v>205820</v>
      </c>
      <c r="M5148" s="1061">
        <v>205820</v>
      </c>
      <c r="N5148" s="1061">
        <v>205820</v>
      </c>
      <c r="O5148" s="1061">
        <v>205820</v>
      </c>
      <c r="P5148" s="1061">
        <v>205820</v>
      </c>
      <c r="Q5148" s="1061">
        <v>205820</v>
      </c>
      <c r="R5148" s="1061">
        <v>207828</v>
      </c>
      <c r="S5148" s="1061">
        <v>207828</v>
      </c>
      <c r="T5148" s="1061">
        <v>207828</v>
      </c>
      <c r="U5148" s="1061">
        <v>207828</v>
      </c>
      <c r="V5148" s="1061">
        <v>207828</v>
      </c>
      <c r="W5148" s="1061">
        <v>207828</v>
      </c>
    </row>
    <row r="5149" spans="1:23">
      <c r="A5149" s="908"/>
      <c r="B5149" s="1061" t="s">
        <v>234</v>
      </c>
      <c r="C5149" s="1061" t="s">
        <v>235</v>
      </c>
      <c r="D5149" s="1061" t="s">
        <v>4017</v>
      </c>
      <c r="E5149" s="1061" t="s">
        <v>13871</v>
      </c>
      <c r="F5149" s="1061" t="s">
        <v>13872</v>
      </c>
      <c r="G5149" s="1061" t="s">
        <v>1739</v>
      </c>
      <c r="H5149" s="1061" t="s">
        <v>129</v>
      </c>
      <c r="I5149" s="1061" t="s">
        <v>19</v>
      </c>
      <c r="J5149" s="1061" t="s">
        <v>7975</v>
      </c>
      <c r="K5149" s="1061" t="s">
        <v>14849</v>
      </c>
      <c r="L5149" s="1061">
        <v>2050</v>
      </c>
      <c r="M5149" s="1061">
        <v>2050</v>
      </c>
      <c r="N5149" s="1061">
        <v>2050</v>
      </c>
      <c r="O5149" s="1061">
        <v>2050</v>
      </c>
      <c r="P5149" s="1061">
        <v>2050</v>
      </c>
      <c r="Q5149" s="1061">
        <v>2050</v>
      </c>
      <c r="R5149" s="1061">
        <v>2070</v>
      </c>
      <c r="S5149" s="1061">
        <v>2070</v>
      </c>
      <c r="T5149" s="1061">
        <v>2070</v>
      </c>
      <c r="U5149" s="1061">
        <v>2070</v>
      </c>
      <c r="V5149" s="1061">
        <v>2070</v>
      </c>
      <c r="W5149" s="1061">
        <v>2070</v>
      </c>
    </row>
    <row r="5150" spans="1:23">
      <c r="A5150" s="908"/>
      <c r="B5150" s="1061" t="s">
        <v>234</v>
      </c>
      <c r="C5150" s="1061" t="s">
        <v>235</v>
      </c>
      <c r="D5150" s="1061" t="s">
        <v>4416</v>
      </c>
      <c r="E5150" s="1061" t="s">
        <v>13860</v>
      </c>
      <c r="F5150" s="1061" t="s">
        <v>13861</v>
      </c>
      <c r="G5150" s="1061" t="s">
        <v>1739</v>
      </c>
      <c r="H5150" s="1061" t="s">
        <v>129</v>
      </c>
      <c r="I5150" s="1061" t="s">
        <v>19</v>
      </c>
      <c r="J5150" s="1061" t="s">
        <v>7975</v>
      </c>
      <c r="K5150" s="1061" t="s">
        <v>14849</v>
      </c>
      <c r="L5150" s="1061">
        <v>246000</v>
      </c>
      <c r="M5150" s="1061">
        <v>246000</v>
      </c>
      <c r="N5150" s="1061">
        <v>246000</v>
      </c>
      <c r="O5150" s="1061">
        <v>246000</v>
      </c>
      <c r="P5150" s="1061">
        <v>246000</v>
      </c>
      <c r="Q5150" s="1061">
        <v>246000</v>
      </c>
      <c r="R5150" s="1061">
        <v>248400</v>
      </c>
      <c r="S5150" s="1061">
        <v>248400</v>
      </c>
      <c r="T5150" s="1061">
        <v>248400</v>
      </c>
      <c r="U5150" s="1061">
        <v>248400</v>
      </c>
      <c r="V5150" s="1061">
        <v>248400</v>
      </c>
      <c r="W5150" s="1061">
        <v>248400</v>
      </c>
    </row>
    <row r="5151" spans="1:23">
      <c r="A5151" s="908"/>
      <c r="B5151" s="1061" t="s">
        <v>234</v>
      </c>
      <c r="C5151" s="1061" t="s">
        <v>235</v>
      </c>
      <c r="D5151" s="1061" t="s">
        <v>2996</v>
      </c>
      <c r="E5151" s="1061" t="s">
        <v>13823</v>
      </c>
      <c r="F5151" s="1061" t="s">
        <v>13824</v>
      </c>
      <c r="G5151" s="1061" t="s">
        <v>1739</v>
      </c>
      <c r="H5151" s="1061" t="s">
        <v>129</v>
      </c>
      <c r="I5151" s="1061" t="s">
        <v>19</v>
      </c>
      <c r="J5151" s="1061" t="s">
        <v>7975</v>
      </c>
      <c r="K5151" s="1061" t="s">
        <v>14849</v>
      </c>
      <c r="L5151" s="1061">
        <v>38096</v>
      </c>
      <c r="M5151" s="1061">
        <v>38096</v>
      </c>
      <c r="N5151" s="1061">
        <v>38096</v>
      </c>
      <c r="O5151" s="1061">
        <v>38096</v>
      </c>
      <c r="P5151" s="1061">
        <v>38096</v>
      </c>
      <c r="Q5151" s="1061">
        <v>38096</v>
      </c>
      <c r="R5151" s="1061">
        <v>38468</v>
      </c>
      <c r="S5151" s="1061">
        <v>38468</v>
      </c>
      <c r="T5151" s="1061">
        <v>38468</v>
      </c>
      <c r="U5151" s="1061">
        <v>38468</v>
      </c>
      <c r="V5151" s="1061">
        <v>38468</v>
      </c>
      <c r="W5151" s="1061">
        <v>38468</v>
      </c>
    </row>
    <row r="5152" spans="1:23">
      <c r="A5152" s="908"/>
      <c r="B5152" s="1061" t="s">
        <v>234</v>
      </c>
      <c r="C5152" s="1061" t="s">
        <v>235</v>
      </c>
      <c r="D5152" s="1061" t="s">
        <v>4312</v>
      </c>
      <c r="E5152" s="1061" t="s">
        <v>13867</v>
      </c>
      <c r="F5152" s="1061" t="s">
        <v>13868</v>
      </c>
      <c r="G5152" s="1061" t="s">
        <v>1739</v>
      </c>
      <c r="H5152" s="1061" t="s">
        <v>129</v>
      </c>
      <c r="I5152" s="1061" t="s">
        <v>19</v>
      </c>
      <c r="J5152" s="1061" t="s">
        <v>7975</v>
      </c>
      <c r="K5152" s="1061" t="s">
        <v>14849</v>
      </c>
      <c r="L5152" s="1061">
        <v>52374</v>
      </c>
      <c r="M5152" s="1061">
        <v>52374</v>
      </c>
      <c r="N5152" s="1061">
        <v>52374</v>
      </c>
      <c r="O5152" s="1061">
        <v>52374</v>
      </c>
      <c r="P5152" s="1061">
        <v>52374</v>
      </c>
      <c r="Q5152" s="1061">
        <v>52374</v>
      </c>
      <c r="R5152" s="1061">
        <v>52886</v>
      </c>
      <c r="S5152" s="1061">
        <v>52886</v>
      </c>
      <c r="T5152" s="1061">
        <v>52886</v>
      </c>
      <c r="U5152" s="1061">
        <v>52886</v>
      </c>
      <c r="V5152" s="1061">
        <v>52886</v>
      </c>
      <c r="W5152" s="1061">
        <v>52886</v>
      </c>
    </row>
    <row r="5153" spans="1:23">
      <c r="A5153" s="908"/>
      <c r="B5153" s="1061" t="s">
        <v>234</v>
      </c>
      <c r="C5153" s="1061" t="s">
        <v>235</v>
      </c>
      <c r="D5153" s="1061" t="s">
        <v>4519</v>
      </c>
      <c r="E5153" s="1061" t="s">
        <v>13881</v>
      </c>
      <c r="F5153" s="1061" t="s">
        <v>13882</v>
      </c>
      <c r="G5153" s="1061" t="s">
        <v>1739</v>
      </c>
      <c r="H5153" s="1061" t="s">
        <v>129</v>
      </c>
      <c r="I5153" s="1061" t="s">
        <v>19</v>
      </c>
      <c r="J5153" s="1061" t="s">
        <v>7975</v>
      </c>
      <c r="K5153" s="1061" t="s">
        <v>14849</v>
      </c>
      <c r="L5153" s="1061">
        <v>249501</v>
      </c>
      <c r="M5153" s="1061">
        <v>249501</v>
      </c>
      <c r="N5153" s="1061">
        <v>249501</v>
      </c>
      <c r="O5153" s="1061">
        <v>249501</v>
      </c>
      <c r="P5153" s="1061">
        <v>249501</v>
      </c>
      <c r="Q5153" s="1061">
        <v>249501</v>
      </c>
      <c r="R5153" s="1061">
        <v>249501</v>
      </c>
      <c r="S5153" s="1061">
        <v>249501</v>
      </c>
      <c r="T5153" s="1061">
        <v>249501</v>
      </c>
      <c r="U5153" s="1061">
        <v>249501</v>
      </c>
      <c r="V5153" s="1061">
        <v>249501</v>
      </c>
      <c r="W5153" s="1061">
        <v>249501</v>
      </c>
    </row>
    <row r="5154" spans="1:23">
      <c r="A5154" s="908"/>
      <c r="B5154" s="1061" t="s">
        <v>234</v>
      </c>
      <c r="C5154" s="1061" t="s">
        <v>235</v>
      </c>
      <c r="D5154" s="1061" t="s">
        <v>239</v>
      </c>
      <c r="E5154" s="1061" t="s">
        <v>13825</v>
      </c>
      <c r="F5154" s="1061" t="s">
        <v>13826</v>
      </c>
      <c r="G5154" s="1061" t="s">
        <v>1724</v>
      </c>
      <c r="H5154" s="1061" t="s">
        <v>129</v>
      </c>
      <c r="I5154" s="1061" t="s">
        <v>19</v>
      </c>
      <c r="J5154" s="1061" t="s">
        <v>7975</v>
      </c>
      <c r="K5154" s="1061" t="s">
        <v>14849</v>
      </c>
      <c r="L5154" s="1061">
        <v>243799</v>
      </c>
      <c r="M5154" s="1061">
        <v>243799</v>
      </c>
      <c r="N5154" s="1061">
        <v>243799</v>
      </c>
      <c r="O5154" s="1061">
        <v>243799</v>
      </c>
      <c r="P5154" s="1061">
        <v>243799</v>
      </c>
      <c r="Q5154" s="1061">
        <v>243799</v>
      </c>
      <c r="R5154" s="1061">
        <v>243799</v>
      </c>
      <c r="S5154" s="1061">
        <v>243799</v>
      </c>
      <c r="T5154" s="1061">
        <v>243799</v>
      </c>
      <c r="U5154" s="1061">
        <v>243799</v>
      </c>
      <c r="V5154" s="1061">
        <v>243799</v>
      </c>
      <c r="W5154" s="1061">
        <v>243799</v>
      </c>
    </row>
    <row r="5155" spans="1:23">
      <c r="A5155" s="908"/>
      <c r="B5155" s="1061" t="s">
        <v>234</v>
      </c>
      <c r="C5155" s="1061" t="s">
        <v>235</v>
      </c>
      <c r="D5155" s="1061" t="s">
        <v>3863</v>
      </c>
      <c r="E5155" s="1061" t="s">
        <v>13827</v>
      </c>
      <c r="F5155" s="1061" t="s">
        <v>13828</v>
      </c>
      <c r="G5155" s="1061" t="s">
        <v>1739</v>
      </c>
      <c r="H5155" s="1061" t="s">
        <v>129</v>
      </c>
      <c r="I5155" s="1061" t="s">
        <v>19</v>
      </c>
      <c r="J5155" s="1061" t="s">
        <v>7975</v>
      </c>
      <c r="K5155" s="1061" t="s">
        <v>14849</v>
      </c>
      <c r="L5155" s="1061">
        <v>410000</v>
      </c>
      <c r="M5155" s="1061">
        <v>410000</v>
      </c>
      <c r="N5155" s="1061">
        <v>410000</v>
      </c>
      <c r="O5155" s="1061">
        <v>410000</v>
      </c>
      <c r="P5155" s="1061">
        <v>410000</v>
      </c>
      <c r="Q5155" s="1061">
        <v>410000</v>
      </c>
      <c r="R5155" s="1061">
        <v>414000</v>
      </c>
      <c r="S5155" s="1061">
        <v>414000</v>
      </c>
      <c r="T5155" s="1061">
        <v>414000</v>
      </c>
      <c r="U5155" s="1061">
        <v>414000</v>
      </c>
      <c r="V5155" s="1061">
        <v>414000</v>
      </c>
      <c r="W5155" s="1061">
        <v>414000</v>
      </c>
    </row>
    <row r="5156" spans="1:23">
      <c r="A5156" s="908"/>
      <c r="B5156" s="1061" t="s">
        <v>234</v>
      </c>
      <c r="C5156" s="1061" t="s">
        <v>235</v>
      </c>
      <c r="D5156" s="1061" t="s">
        <v>2217</v>
      </c>
      <c r="E5156" s="1061" t="s">
        <v>13829</v>
      </c>
      <c r="F5156" s="1061" t="s">
        <v>13830</v>
      </c>
      <c r="G5156" s="1061" t="s">
        <v>1739</v>
      </c>
      <c r="H5156" s="1061" t="s">
        <v>129</v>
      </c>
      <c r="I5156" s="1061" t="s">
        <v>19</v>
      </c>
      <c r="J5156" s="1061" t="s">
        <v>7975</v>
      </c>
      <c r="K5156" s="1061" t="s">
        <v>14849</v>
      </c>
      <c r="L5156" s="1061">
        <v>23575</v>
      </c>
      <c r="M5156" s="1061">
        <v>23575</v>
      </c>
      <c r="N5156" s="1061">
        <v>23575</v>
      </c>
      <c r="O5156" s="1061">
        <v>23575</v>
      </c>
      <c r="P5156" s="1061">
        <v>23575</v>
      </c>
      <c r="Q5156" s="1061">
        <v>23575</v>
      </c>
      <c r="R5156" s="1061">
        <v>23805</v>
      </c>
      <c r="S5156" s="1061">
        <v>23805</v>
      </c>
      <c r="T5156" s="1061">
        <v>23805</v>
      </c>
      <c r="U5156" s="1061">
        <v>23805</v>
      </c>
      <c r="V5156" s="1061">
        <v>23805</v>
      </c>
      <c r="W5156" s="1061">
        <v>23805</v>
      </c>
    </row>
    <row r="5157" spans="1:23">
      <c r="A5157" s="908"/>
      <c r="B5157" s="1061" t="s">
        <v>234</v>
      </c>
      <c r="C5157" s="1061" t="s">
        <v>235</v>
      </c>
      <c r="D5157" s="1061" t="s">
        <v>4326</v>
      </c>
      <c r="E5157" s="1061" t="s">
        <v>13831</v>
      </c>
      <c r="F5157" s="1061" t="s">
        <v>13832</v>
      </c>
      <c r="G5157" s="1061" t="s">
        <v>1739</v>
      </c>
      <c r="H5157" s="1061" t="s">
        <v>129</v>
      </c>
      <c r="I5157" s="1061" t="s">
        <v>19</v>
      </c>
      <c r="J5157" s="1061" t="s">
        <v>7975</v>
      </c>
      <c r="K5157" s="1061" t="s">
        <v>14849</v>
      </c>
      <c r="L5157" s="1061">
        <v>11275</v>
      </c>
      <c r="M5157" s="1061">
        <v>11275</v>
      </c>
      <c r="N5157" s="1061">
        <v>11275</v>
      </c>
      <c r="O5157" s="1061">
        <v>11275</v>
      </c>
      <c r="P5157" s="1061">
        <v>11275</v>
      </c>
      <c r="Q5157" s="1061">
        <v>11275</v>
      </c>
      <c r="R5157" s="1061">
        <v>11385</v>
      </c>
      <c r="S5157" s="1061">
        <v>11385</v>
      </c>
      <c r="T5157" s="1061">
        <v>11385</v>
      </c>
      <c r="U5157" s="1061">
        <v>11385</v>
      </c>
      <c r="V5157" s="1061">
        <v>11385</v>
      </c>
      <c r="W5157" s="1061">
        <v>11385</v>
      </c>
    </row>
    <row r="5158" spans="1:23">
      <c r="A5158" s="908"/>
      <c r="B5158" s="1061" t="s">
        <v>234</v>
      </c>
      <c r="C5158" s="1061" t="s">
        <v>235</v>
      </c>
      <c r="D5158" s="1061" t="s">
        <v>4555</v>
      </c>
      <c r="E5158" s="1061" t="s">
        <v>13817</v>
      </c>
      <c r="F5158" s="1061" t="s">
        <v>13818</v>
      </c>
      <c r="G5158" s="1061" t="s">
        <v>1739</v>
      </c>
      <c r="H5158" s="1061" t="s">
        <v>129</v>
      </c>
      <c r="I5158" s="1061" t="s">
        <v>19</v>
      </c>
      <c r="J5158" s="1061" t="s">
        <v>7975</v>
      </c>
      <c r="K5158" s="1061" t="s">
        <v>14849</v>
      </c>
      <c r="L5158" s="1061">
        <v>463359</v>
      </c>
      <c r="M5158" s="1061">
        <v>463359</v>
      </c>
      <c r="N5158" s="1061">
        <v>463359</v>
      </c>
      <c r="O5158" s="1061">
        <v>463359</v>
      </c>
      <c r="P5158" s="1061">
        <v>463359</v>
      </c>
      <c r="Q5158" s="1061">
        <v>463359</v>
      </c>
      <c r="R5158" s="1061">
        <v>463359</v>
      </c>
      <c r="S5158" s="1061">
        <v>463359</v>
      </c>
      <c r="T5158" s="1061">
        <v>463359</v>
      </c>
      <c r="U5158" s="1061">
        <v>463359</v>
      </c>
      <c r="V5158" s="1061">
        <v>463359</v>
      </c>
      <c r="W5158" s="1061">
        <v>463359</v>
      </c>
    </row>
    <row r="5159" spans="1:23">
      <c r="A5159" s="908"/>
      <c r="B5159" s="1061" t="s">
        <v>234</v>
      </c>
      <c r="C5159" s="1061" t="s">
        <v>235</v>
      </c>
      <c r="D5159" s="1061" t="s">
        <v>4638</v>
      </c>
      <c r="E5159" s="1061" t="s">
        <v>13833</v>
      </c>
      <c r="F5159" s="1061" t="s">
        <v>13834</v>
      </c>
      <c r="G5159" s="1061" t="s">
        <v>1739</v>
      </c>
      <c r="H5159" s="1061" t="s">
        <v>129</v>
      </c>
      <c r="I5159" s="1061" t="s">
        <v>19</v>
      </c>
      <c r="J5159" s="1061" t="s">
        <v>7975</v>
      </c>
      <c r="K5159" s="1061" t="s">
        <v>14849</v>
      </c>
      <c r="L5159" s="1061">
        <v>845000</v>
      </c>
      <c r="M5159" s="1061">
        <v>845000</v>
      </c>
      <c r="N5159" s="1061">
        <v>845000</v>
      </c>
      <c r="O5159" s="1061">
        <v>845000</v>
      </c>
      <c r="P5159" s="1061">
        <v>845000</v>
      </c>
      <c r="Q5159" s="1061">
        <v>845000</v>
      </c>
      <c r="R5159" s="1061">
        <v>860000</v>
      </c>
      <c r="S5159" s="1061">
        <v>860000</v>
      </c>
      <c r="T5159" s="1061">
        <v>860000</v>
      </c>
      <c r="U5159" s="1061">
        <v>860000</v>
      </c>
      <c r="V5159" s="1061">
        <v>860000</v>
      </c>
      <c r="W5159" s="1061">
        <v>860000</v>
      </c>
    </row>
    <row r="5160" spans="1:23">
      <c r="A5160" s="908"/>
      <c r="B5160" s="1061" t="s">
        <v>234</v>
      </c>
      <c r="C5160" s="1061" t="s">
        <v>235</v>
      </c>
      <c r="D5160" s="1061" t="s">
        <v>2790</v>
      </c>
      <c r="E5160" s="1061" t="s">
        <v>13873</v>
      </c>
      <c r="F5160" s="1061" t="s">
        <v>13874</v>
      </c>
      <c r="G5160" s="1061" t="s">
        <v>1701</v>
      </c>
      <c r="H5160" s="1061" t="s">
        <v>129</v>
      </c>
      <c r="I5160" s="1061" t="s">
        <v>19</v>
      </c>
      <c r="J5160" s="1061" t="s">
        <v>7975</v>
      </c>
      <c r="K5160" s="1061" t="s">
        <v>14849</v>
      </c>
      <c r="L5160" s="1061">
        <v>358750</v>
      </c>
      <c r="M5160" s="1061">
        <v>358750</v>
      </c>
      <c r="N5160" s="1061">
        <v>358750</v>
      </c>
      <c r="O5160" s="1061">
        <v>358750</v>
      </c>
      <c r="P5160" s="1061">
        <v>358750</v>
      </c>
      <c r="Q5160" s="1061">
        <v>358750</v>
      </c>
      <c r="R5160" s="1061">
        <v>362250</v>
      </c>
      <c r="S5160" s="1061">
        <v>362250</v>
      </c>
      <c r="T5160" s="1061">
        <v>362250</v>
      </c>
      <c r="U5160" s="1061">
        <v>362250</v>
      </c>
      <c r="V5160" s="1061">
        <v>362250</v>
      </c>
      <c r="W5160" s="1061">
        <v>362250</v>
      </c>
    </row>
    <row r="5161" spans="1:23">
      <c r="A5161" s="908"/>
      <c r="B5161" s="1061" t="s">
        <v>234</v>
      </c>
      <c r="C5161" s="1061" t="s">
        <v>235</v>
      </c>
      <c r="D5161" s="1061" t="s">
        <v>14721</v>
      </c>
      <c r="E5161" s="1061" t="s">
        <v>11420</v>
      </c>
      <c r="F5161" s="1061" t="s">
        <v>14722</v>
      </c>
      <c r="G5161" s="1061" t="s">
        <v>1976</v>
      </c>
      <c r="H5161" s="1061" t="s">
        <v>129</v>
      </c>
      <c r="I5161" s="1061" t="s">
        <v>19</v>
      </c>
      <c r="J5161" s="1061" t="s">
        <v>7975</v>
      </c>
      <c r="K5161" s="1061" t="s">
        <v>14849</v>
      </c>
      <c r="L5161" s="1061">
        <v>25625</v>
      </c>
      <c r="M5161" s="1061">
        <v>25625</v>
      </c>
      <c r="N5161" s="1061">
        <v>25625</v>
      </c>
      <c r="O5161" s="1061">
        <v>25625</v>
      </c>
      <c r="P5161" s="1061">
        <v>25625</v>
      </c>
      <c r="Q5161" s="1061">
        <v>25625</v>
      </c>
      <c r="R5161" s="1061">
        <v>25875</v>
      </c>
      <c r="S5161" s="1061">
        <v>25875</v>
      </c>
      <c r="T5161" s="1061">
        <v>25875</v>
      </c>
      <c r="U5161" s="1061">
        <v>25875</v>
      </c>
      <c r="V5161" s="1061">
        <v>25875</v>
      </c>
      <c r="W5161" s="1061">
        <v>25875</v>
      </c>
    </row>
    <row r="5162" spans="1:23">
      <c r="A5162" s="908"/>
      <c r="B5162" s="1061" t="s">
        <v>234</v>
      </c>
      <c r="C5162" s="1061" t="s">
        <v>235</v>
      </c>
      <c r="D5162" s="1061" t="s">
        <v>4563</v>
      </c>
      <c r="E5162" s="1061" t="s">
        <v>14700</v>
      </c>
      <c r="F5162" s="1061" t="s">
        <v>14701</v>
      </c>
      <c r="G5162" s="1061" t="s">
        <v>1701</v>
      </c>
      <c r="H5162" s="1061" t="s">
        <v>129</v>
      </c>
      <c r="I5162" s="1061" t="s">
        <v>19</v>
      </c>
      <c r="J5162" s="1061" t="s">
        <v>7975</v>
      </c>
      <c r="K5162" s="1061" t="s">
        <v>14849</v>
      </c>
      <c r="L5162" s="1061">
        <v>49901</v>
      </c>
      <c r="M5162" s="1061">
        <v>49901</v>
      </c>
      <c r="N5162" s="1061">
        <v>49901</v>
      </c>
      <c r="O5162" s="1061">
        <v>49901</v>
      </c>
      <c r="P5162" s="1061">
        <v>49901</v>
      </c>
      <c r="Q5162" s="1061">
        <v>49901</v>
      </c>
      <c r="R5162" s="1061">
        <v>49901</v>
      </c>
      <c r="S5162" s="1061">
        <v>49901</v>
      </c>
      <c r="T5162" s="1061">
        <v>49901</v>
      </c>
      <c r="U5162" s="1061">
        <v>49901</v>
      </c>
      <c r="V5162" s="1061">
        <v>49901</v>
      </c>
      <c r="W5162" s="1061">
        <v>49901</v>
      </c>
    </row>
    <row r="5163" spans="1:23">
      <c r="A5163" s="908"/>
      <c r="B5163" s="1061" t="s">
        <v>234</v>
      </c>
      <c r="C5163" s="1061" t="s">
        <v>235</v>
      </c>
      <c r="D5163" s="1061" t="s">
        <v>4638</v>
      </c>
      <c r="E5163" s="1061" t="s">
        <v>13835</v>
      </c>
      <c r="F5163" s="1061" t="s">
        <v>13836</v>
      </c>
      <c r="G5163" s="1061" t="s">
        <v>1739</v>
      </c>
      <c r="H5163" s="1061" t="s">
        <v>129</v>
      </c>
      <c r="I5163" s="1061" t="s">
        <v>19</v>
      </c>
      <c r="J5163" s="1061" t="s">
        <v>7975</v>
      </c>
      <c r="K5163" s="1061" t="s">
        <v>14849</v>
      </c>
      <c r="L5163" s="1061">
        <v>862500</v>
      </c>
      <c r="M5163" s="1061">
        <v>862500</v>
      </c>
      <c r="N5163" s="1061">
        <v>862500</v>
      </c>
      <c r="O5163" s="1061">
        <v>862500</v>
      </c>
      <c r="P5163" s="1061">
        <v>862500</v>
      </c>
      <c r="Q5163" s="1061">
        <v>862500</v>
      </c>
      <c r="R5163" s="1061">
        <v>880000</v>
      </c>
      <c r="S5163" s="1061">
        <v>880000</v>
      </c>
      <c r="T5163" s="1061">
        <v>880000</v>
      </c>
      <c r="U5163" s="1061">
        <v>880000</v>
      </c>
      <c r="V5163" s="1061">
        <v>880000</v>
      </c>
      <c r="W5163" s="1061">
        <v>880000</v>
      </c>
    </row>
    <row r="5164" spans="1:23">
      <c r="A5164" s="908"/>
      <c r="B5164" s="1061" t="s">
        <v>234</v>
      </c>
      <c r="C5164" s="1061" t="s">
        <v>235</v>
      </c>
      <c r="D5164" s="1061" t="s">
        <v>4611</v>
      </c>
      <c r="E5164" s="1061" t="s">
        <v>13883</v>
      </c>
      <c r="F5164" s="1061" t="s">
        <v>13884</v>
      </c>
      <c r="G5164" s="1061" t="s">
        <v>1739</v>
      </c>
      <c r="H5164" s="1061" t="s">
        <v>129</v>
      </c>
      <c r="I5164" s="1061" t="s">
        <v>19</v>
      </c>
      <c r="J5164" s="1061" t="s">
        <v>7975</v>
      </c>
      <c r="K5164" s="1061" t="s">
        <v>14849</v>
      </c>
      <c r="L5164" s="1061">
        <v>17938</v>
      </c>
      <c r="M5164" s="1061">
        <v>17938</v>
      </c>
      <c r="N5164" s="1061">
        <v>17938</v>
      </c>
      <c r="O5164" s="1061">
        <v>17938</v>
      </c>
      <c r="P5164" s="1061">
        <v>17938</v>
      </c>
      <c r="Q5164" s="1061">
        <v>17938</v>
      </c>
      <c r="R5164" s="1061">
        <v>18113</v>
      </c>
      <c r="S5164" s="1061">
        <v>18113</v>
      </c>
      <c r="T5164" s="1061">
        <v>18113</v>
      </c>
      <c r="U5164" s="1061">
        <v>18113</v>
      </c>
      <c r="V5164" s="1061">
        <v>18113</v>
      </c>
      <c r="W5164" s="1061">
        <v>18113</v>
      </c>
    </row>
    <row r="5165" spans="1:23">
      <c r="A5165" s="908"/>
      <c r="B5165" s="1061" t="s">
        <v>234</v>
      </c>
      <c r="C5165" s="1061" t="s">
        <v>235</v>
      </c>
      <c r="D5165" s="1061" t="s">
        <v>2996</v>
      </c>
      <c r="E5165" s="1061" t="s">
        <v>13772</v>
      </c>
      <c r="F5165" s="1061" t="s">
        <v>13773</v>
      </c>
      <c r="G5165" s="1061" t="s">
        <v>1739</v>
      </c>
      <c r="H5165" s="1061" t="s">
        <v>129</v>
      </c>
      <c r="I5165" s="1061" t="s">
        <v>19</v>
      </c>
      <c r="J5165" s="1061" t="s">
        <v>7975</v>
      </c>
      <c r="K5165" s="1061" t="s">
        <v>14849</v>
      </c>
      <c r="L5165" s="1061">
        <v>14145</v>
      </c>
      <c r="M5165" s="1061">
        <v>14145</v>
      </c>
      <c r="N5165" s="1061">
        <v>14145</v>
      </c>
      <c r="O5165" s="1061">
        <v>14145</v>
      </c>
      <c r="P5165" s="1061">
        <v>14145</v>
      </c>
      <c r="Q5165" s="1061">
        <v>14145</v>
      </c>
      <c r="R5165" s="1061">
        <v>14283</v>
      </c>
      <c r="S5165" s="1061">
        <v>14283</v>
      </c>
      <c r="T5165" s="1061">
        <v>14283</v>
      </c>
      <c r="U5165" s="1061">
        <v>14283</v>
      </c>
      <c r="V5165" s="1061">
        <v>14283</v>
      </c>
      <c r="W5165" s="1061">
        <v>14283</v>
      </c>
    </row>
    <row r="5166" spans="1:23">
      <c r="A5166" s="908"/>
      <c r="B5166" s="1061" t="s">
        <v>234</v>
      </c>
      <c r="C5166" s="1061" t="s">
        <v>235</v>
      </c>
      <c r="D5166" s="1061" t="s">
        <v>13885</v>
      </c>
      <c r="E5166" s="1061" t="s">
        <v>13886</v>
      </c>
      <c r="F5166" s="1061" t="s">
        <v>13887</v>
      </c>
      <c r="G5166" s="1061" t="s">
        <v>1739</v>
      </c>
      <c r="H5166" s="1061" t="s">
        <v>129</v>
      </c>
      <c r="I5166" s="1061" t="s">
        <v>19</v>
      </c>
      <c r="J5166" s="1061" t="s">
        <v>7975</v>
      </c>
      <c r="K5166" s="1061" t="s">
        <v>14849</v>
      </c>
      <c r="L5166" s="1061">
        <v>35875</v>
      </c>
      <c r="M5166" s="1061">
        <v>35875</v>
      </c>
      <c r="N5166" s="1061">
        <v>35875</v>
      </c>
      <c r="O5166" s="1061">
        <v>35875</v>
      </c>
      <c r="P5166" s="1061">
        <v>35875</v>
      </c>
      <c r="Q5166" s="1061">
        <v>35875</v>
      </c>
      <c r="R5166" s="1061">
        <v>36225</v>
      </c>
      <c r="S5166" s="1061">
        <v>36225</v>
      </c>
      <c r="T5166" s="1061">
        <v>36225</v>
      </c>
      <c r="U5166" s="1061">
        <v>36225</v>
      </c>
      <c r="V5166" s="1061">
        <v>36225</v>
      </c>
      <c r="W5166" s="1061">
        <v>36225</v>
      </c>
    </row>
    <row r="5167" spans="1:23">
      <c r="A5167" s="908"/>
      <c r="B5167" s="1061" t="s">
        <v>234</v>
      </c>
      <c r="C5167" s="1061" t="s">
        <v>235</v>
      </c>
      <c r="D5167" s="1061" t="s">
        <v>13885</v>
      </c>
      <c r="E5167" s="1061" t="s">
        <v>13888</v>
      </c>
      <c r="F5167" s="1061" t="s">
        <v>13889</v>
      </c>
      <c r="G5167" s="1061" t="s">
        <v>1739</v>
      </c>
      <c r="H5167" s="1061" t="s">
        <v>129</v>
      </c>
      <c r="I5167" s="1061" t="s">
        <v>19</v>
      </c>
      <c r="J5167" s="1061" t="s">
        <v>7975</v>
      </c>
      <c r="K5167" s="1061" t="s">
        <v>14849</v>
      </c>
      <c r="L5167" s="1061">
        <v>30900</v>
      </c>
      <c r="M5167" s="1061">
        <v>30900</v>
      </c>
      <c r="N5167" s="1061">
        <v>30900</v>
      </c>
      <c r="O5167" s="1061">
        <v>30900</v>
      </c>
      <c r="P5167" s="1061">
        <v>30900</v>
      </c>
      <c r="Q5167" s="1061">
        <v>30900</v>
      </c>
      <c r="R5167" s="1061">
        <v>30900</v>
      </c>
      <c r="S5167" s="1061">
        <v>30900</v>
      </c>
      <c r="T5167" s="1061">
        <v>30900</v>
      </c>
      <c r="U5167" s="1061">
        <v>30900</v>
      </c>
      <c r="V5167" s="1061">
        <v>30900</v>
      </c>
      <c r="W5167" s="1061">
        <v>30900</v>
      </c>
    </row>
    <row r="5168" spans="1:23">
      <c r="A5168" s="908"/>
      <c r="B5168" s="1061" t="s">
        <v>234</v>
      </c>
      <c r="C5168" s="1061" t="s">
        <v>235</v>
      </c>
      <c r="D5168" s="1061" t="s">
        <v>4416</v>
      </c>
      <c r="E5168" s="1061" t="s">
        <v>13837</v>
      </c>
      <c r="F5168" s="1061" t="s">
        <v>13838</v>
      </c>
      <c r="G5168" s="1061" t="s">
        <v>1739</v>
      </c>
      <c r="H5168" s="1061" t="s">
        <v>129</v>
      </c>
      <c r="I5168" s="1061" t="s">
        <v>19</v>
      </c>
      <c r="J5168" s="1061" t="s">
        <v>7975</v>
      </c>
      <c r="K5168" s="1061" t="s">
        <v>14849</v>
      </c>
      <c r="L5168" s="1061">
        <v>819195</v>
      </c>
      <c r="M5168" s="1061">
        <v>819195</v>
      </c>
      <c r="N5168" s="1061">
        <v>819195</v>
      </c>
      <c r="O5168" s="1061">
        <v>819195</v>
      </c>
      <c r="P5168" s="1061">
        <v>819195</v>
      </c>
      <c r="Q5168" s="1061">
        <v>819195</v>
      </c>
      <c r="R5168" s="1061">
        <v>819195</v>
      </c>
      <c r="S5168" s="1061">
        <v>819195</v>
      </c>
      <c r="T5168" s="1061">
        <v>819195</v>
      </c>
      <c r="U5168" s="1061">
        <v>819195</v>
      </c>
      <c r="V5168" s="1061">
        <v>819195</v>
      </c>
      <c r="W5168" s="1061">
        <v>819195</v>
      </c>
    </row>
    <row r="5169" spans="1:23">
      <c r="A5169" s="908"/>
      <c r="B5169" s="1061" t="s">
        <v>234</v>
      </c>
      <c r="C5169" s="1061" t="s">
        <v>235</v>
      </c>
      <c r="D5169" s="1061" t="s">
        <v>4326</v>
      </c>
      <c r="E5169" s="1061" t="s">
        <v>13807</v>
      </c>
      <c r="F5169" s="1061" t="s">
        <v>13808</v>
      </c>
      <c r="G5169" s="1061" t="s">
        <v>1739</v>
      </c>
      <c r="H5169" s="1061" t="s">
        <v>129</v>
      </c>
      <c r="I5169" s="1061" t="s">
        <v>19</v>
      </c>
      <c r="J5169" s="1061" t="s">
        <v>7975</v>
      </c>
      <c r="K5169" s="1061" t="s">
        <v>14849</v>
      </c>
      <c r="L5169" s="1061">
        <v>44075</v>
      </c>
      <c r="M5169" s="1061">
        <v>44075</v>
      </c>
      <c r="N5169" s="1061">
        <v>44075</v>
      </c>
      <c r="O5169" s="1061">
        <v>44075</v>
      </c>
      <c r="P5169" s="1061">
        <v>44075</v>
      </c>
      <c r="Q5169" s="1061">
        <v>44075</v>
      </c>
      <c r="R5169" s="1061">
        <v>44505</v>
      </c>
      <c r="S5169" s="1061">
        <v>44505</v>
      </c>
      <c r="T5169" s="1061">
        <v>44505</v>
      </c>
      <c r="U5169" s="1061">
        <v>44505</v>
      </c>
      <c r="V5169" s="1061">
        <v>44505</v>
      </c>
      <c r="W5169" s="1061">
        <v>44505</v>
      </c>
    </row>
    <row r="5170" spans="1:23">
      <c r="A5170" s="908"/>
      <c r="B5170" s="1061" t="s">
        <v>234</v>
      </c>
      <c r="C5170" s="1061" t="s">
        <v>235</v>
      </c>
      <c r="D5170" s="1061" t="s">
        <v>4804</v>
      </c>
      <c r="E5170" s="1061" t="s">
        <v>11456</v>
      </c>
      <c r="F5170" s="1061" t="s">
        <v>4805</v>
      </c>
      <c r="G5170" s="1061" t="s">
        <v>1739</v>
      </c>
      <c r="H5170" s="1061" t="s">
        <v>129</v>
      </c>
      <c r="I5170" s="1061" t="s">
        <v>19</v>
      </c>
      <c r="J5170" s="1061" t="s">
        <v>7975</v>
      </c>
      <c r="K5170" s="1061" t="s">
        <v>14849</v>
      </c>
      <c r="L5170" s="1061">
        <v>6100000</v>
      </c>
      <c r="M5170" s="1061">
        <v>6100000</v>
      </c>
      <c r="N5170" s="1061">
        <v>6100000</v>
      </c>
      <c r="O5170" s="1061">
        <v>6100000</v>
      </c>
      <c r="P5170" s="1061">
        <v>6100000</v>
      </c>
      <c r="Q5170" s="1061">
        <v>6100000</v>
      </c>
      <c r="R5170" s="1061">
        <v>6200000</v>
      </c>
      <c r="S5170" s="1061">
        <v>6200000</v>
      </c>
      <c r="T5170" s="1061">
        <v>6200000</v>
      </c>
      <c r="U5170" s="1061">
        <v>6200000</v>
      </c>
      <c r="V5170" s="1061">
        <v>6200000</v>
      </c>
      <c r="W5170" s="1061">
        <v>6200000</v>
      </c>
    </row>
    <row r="5171" spans="1:23">
      <c r="A5171" s="908"/>
      <c r="B5171" s="1061" t="s">
        <v>234</v>
      </c>
      <c r="C5171" s="1061" t="s">
        <v>235</v>
      </c>
      <c r="D5171" s="1061" t="s">
        <v>4646</v>
      </c>
      <c r="E5171" s="1061" t="s">
        <v>13839</v>
      </c>
      <c r="F5171" s="1061" t="s">
        <v>13840</v>
      </c>
      <c r="G5171" s="1061" t="s">
        <v>1739</v>
      </c>
      <c r="H5171" s="1061" t="s">
        <v>129</v>
      </c>
      <c r="I5171" s="1061" t="s">
        <v>19</v>
      </c>
      <c r="J5171" s="1061" t="s">
        <v>7975</v>
      </c>
      <c r="K5171" s="1061" t="s">
        <v>14849</v>
      </c>
      <c r="L5171" s="1061">
        <v>2152500</v>
      </c>
      <c r="M5171" s="1061">
        <v>2152500</v>
      </c>
      <c r="N5171" s="1061">
        <v>2152500</v>
      </c>
      <c r="O5171" s="1061">
        <v>2152500</v>
      </c>
      <c r="P5171" s="1061">
        <v>2152500</v>
      </c>
      <c r="Q5171" s="1061">
        <v>2152500</v>
      </c>
      <c r="R5171" s="1061">
        <v>2173500</v>
      </c>
      <c r="S5171" s="1061">
        <v>2173500</v>
      </c>
      <c r="T5171" s="1061">
        <v>2173500</v>
      </c>
      <c r="U5171" s="1061">
        <v>2173500</v>
      </c>
      <c r="V5171" s="1061">
        <v>2173500</v>
      </c>
      <c r="W5171" s="1061">
        <v>2173500</v>
      </c>
    </row>
    <row r="5172" spans="1:23">
      <c r="A5172" s="908"/>
      <c r="B5172" s="1061" t="s">
        <v>234</v>
      </c>
      <c r="C5172" s="1061" t="s">
        <v>235</v>
      </c>
      <c r="D5172" s="1061" t="s">
        <v>4416</v>
      </c>
      <c r="E5172" s="1061" t="s">
        <v>13890</v>
      </c>
      <c r="F5172" s="1061" t="s">
        <v>13891</v>
      </c>
      <c r="G5172" s="1061" t="s">
        <v>1739</v>
      </c>
      <c r="H5172" s="1061" t="s">
        <v>129</v>
      </c>
      <c r="I5172" s="1061" t="s">
        <v>19</v>
      </c>
      <c r="J5172" s="1061" t="s">
        <v>7975</v>
      </c>
      <c r="K5172" s="1061" t="s">
        <v>14849</v>
      </c>
      <c r="L5172" s="1061">
        <v>2472000</v>
      </c>
      <c r="M5172" s="1061">
        <v>2472000</v>
      </c>
      <c r="N5172" s="1061">
        <v>2472000</v>
      </c>
      <c r="O5172" s="1061">
        <v>2472000</v>
      </c>
      <c r="P5172" s="1061">
        <v>2472000</v>
      </c>
      <c r="Q5172" s="1061">
        <v>2472000</v>
      </c>
      <c r="R5172" s="1061">
        <v>2472000</v>
      </c>
      <c r="S5172" s="1061">
        <v>2472000</v>
      </c>
      <c r="T5172" s="1061">
        <v>2472000</v>
      </c>
      <c r="U5172" s="1061">
        <v>2472000</v>
      </c>
      <c r="V5172" s="1061">
        <v>2472000</v>
      </c>
      <c r="W5172" s="1061">
        <v>2472000</v>
      </c>
    </row>
    <row r="5173" spans="1:23">
      <c r="A5173" s="908"/>
      <c r="B5173" s="1061" t="s">
        <v>234</v>
      </c>
      <c r="C5173" s="1061" t="s">
        <v>235</v>
      </c>
      <c r="D5173" s="1061" t="s">
        <v>13819</v>
      </c>
      <c r="E5173" s="1061" t="s">
        <v>13820</v>
      </c>
      <c r="F5173" s="1061" t="s">
        <v>13819</v>
      </c>
      <c r="G5173" s="1061" t="s">
        <v>1739</v>
      </c>
      <c r="H5173" s="1061" t="s">
        <v>129</v>
      </c>
      <c r="I5173" s="1061" t="s">
        <v>19</v>
      </c>
      <c r="J5173" s="1061" t="s">
        <v>7975</v>
      </c>
      <c r="K5173" s="1061" t="s">
        <v>14849</v>
      </c>
      <c r="L5173" s="1061">
        <v>755370</v>
      </c>
      <c r="M5173" s="1061">
        <v>755370</v>
      </c>
      <c r="N5173" s="1061">
        <v>755370</v>
      </c>
      <c r="O5173" s="1061">
        <v>755370</v>
      </c>
      <c r="P5173" s="1061">
        <v>755370</v>
      </c>
      <c r="Q5173" s="1061">
        <v>755370</v>
      </c>
      <c r="R5173" s="1061">
        <v>755370</v>
      </c>
      <c r="S5173" s="1061">
        <v>755370</v>
      </c>
      <c r="T5173" s="1061">
        <v>755370</v>
      </c>
      <c r="U5173" s="1061">
        <v>755370</v>
      </c>
      <c r="V5173" s="1061">
        <v>755370</v>
      </c>
      <c r="W5173" s="1061">
        <v>755370</v>
      </c>
    </row>
    <row r="5174" spans="1:23">
      <c r="A5174" s="908"/>
      <c r="B5174" s="1061" t="s">
        <v>234</v>
      </c>
      <c r="C5174" s="1061" t="s">
        <v>235</v>
      </c>
      <c r="D5174" s="1061" t="s">
        <v>3199</v>
      </c>
      <c r="E5174" s="1061" t="s">
        <v>13841</v>
      </c>
      <c r="F5174" s="1061" t="s">
        <v>13842</v>
      </c>
      <c r="G5174" s="1061" t="s">
        <v>1739</v>
      </c>
      <c r="H5174" s="1061" t="s">
        <v>129</v>
      </c>
      <c r="I5174" s="1061" t="s">
        <v>19</v>
      </c>
      <c r="J5174" s="1061" t="s">
        <v>7975</v>
      </c>
      <c r="K5174" s="1061" t="s">
        <v>14849</v>
      </c>
      <c r="L5174" s="1061">
        <v>26139</v>
      </c>
      <c r="M5174" s="1061">
        <v>26139</v>
      </c>
      <c r="N5174" s="1061">
        <v>26139</v>
      </c>
      <c r="O5174" s="1061">
        <v>26139</v>
      </c>
      <c r="P5174" s="1061">
        <v>26139</v>
      </c>
      <c r="Q5174" s="1061">
        <v>26139</v>
      </c>
      <c r="R5174" s="1061">
        <v>26139</v>
      </c>
      <c r="S5174" s="1061">
        <v>26139</v>
      </c>
      <c r="T5174" s="1061">
        <v>26139</v>
      </c>
      <c r="U5174" s="1061">
        <v>26139</v>
      </c>
      <c r="V5174" s="1061">
        <v>26139</v>
      </c>
      <c r="W5174" s="1061">
        <v>26139</v>
      </c>
    </row>
    <row r="5175" spans="1:23">
      <c r="A5175" s="908"/>
      <c r="B5175" s="1061" t="s">
        <v>234</v>
      </c>
      <c r="C5175" s="1061" t="s">
        <v>235</v>
      </c>
      <c r="D5175" s="1061" t="s">
        <v>4721</v>
      </c>
      <c r="E5175" s="1061" t="s">
        <v>13892</v>
      </c>
      <c r="F5175" s="1061" t="s">
        <v>13893</v>
      </c>
      <c r="G5175" s="1061" t="s">
        <v>1739</v>
      </c>
      <c r="H5175" s="1061" t="s">
        <v>129</v>
      </c>
      <c r="I5175" s="1061" t="s">
        <v>19</v>
      </c>
      <c r="J5175" s="1061" t="s">
        <v>7975</v>
      </c>
      <c r="K5175" s="1061" t="s">
        <v>14849</v>
      </c>
      <c r="L5175" s="1061">
        <v>6054950</v>
      </c>
      <c r="M5175" s="1061">
        <v>6054950</v>
      </c>
      <c r="N5175" s="1061">
        <v>6054950</v>
      </c>
      <c r="O5175" s="1061">
        <v>6054950</v>
      </c>
      <c r="P5175" s="1061">
        <v>6054950</v>
      </c>
      <c r="Q5175" s="1061">
        <v>6054950</v>
      </c>
      <c r="R5175" s="1061">
        <v>6054950</v>
      </c>
      <c r="S5175" s="1061">
        <v>6054950</v>
      </c>
      <c r="T5175" s="1061">
        <v>6054950</v>
      </c>
      <c r="U5175" s="1061">
        <v>6054950</v>
      </c>
      <c r="V5175" s="1061">
        <v>6054950</v>
      </c>
      <c r="W5175" s="1061">
        <v>6054950</v>
      </c>
    </row>
    <row r="5176" spans="1:23">
      <c r="A5176" s="908"/>
      <c r="B5176" s="1061" t="s">
        <v>234</v>
      </c>
      <c r="C5176" s="1061" t="s">
        <v>235</v>
      </c>
      <c r="D5176" s="1061" t="s">
        <v>4190</v>
      </c>
      <c r="E5176" s="1061" t="s">
        <v>11499</v>
      </c>
      <c r="F5176" s="1061" t="s">
        <v>13804</v>
      </c>
      <c r="G5176" s="1061" t="s">
        <v>1739</v>
      </c>
      <c r="H5176" s="1061" t="s">
        <v>129</v>
      </c>
      <c r="I5176" s="1061" t="s">
        <v>19</v>
      </c>
      <c r="J5176" s="1061" t="s">
        <v>7975</v>
      </c>
      <c r="K5176" s="1061" t="s">
        <v>14849</v>
      </c>
      <c r="L5176" s="1061">
        <v>82000</v>
      </c>
      <c r="M5176" s="1061">
        <v>82000</v>
      </c>
      <c r="N5176" s="1061">
        <v>82000</v>
      </c>
      <c r="O5176" s="1061">
        <v>82000</v>
      </c>
      <c r="P5176" s="1061">
        <v>82000</v>
      </c>
      <c r="Q5176" s="1061">
        <v>82000</v>
      </c>
      <c r="R5176" s="1061">
        <v>82800</v>
      </c>
      <c r="S5176" s="1061">
        <v>82800</v>
      </c>
      <c r="T5176" s="1061">
        <v>82800</v>
      </c>
      <c r="U5176" s="1061">
        <v>82800</v>
      </c>
      <c r="V5176" s="1061">
        <v>82800</v>
      </c>
      <c r="W5176" s="1061">
        <v>82800</v>
      </c>
    </row>
    <row r="5177" spans="1:23">
      <c r="A5177" s="908"/>
      <c r="B5177" s="1061" t="s">
        <v>234</v>
      </c>
      <c r="C5177" s="1061" t="s">
        <v>235</v>
      </c>
      <c r="D5177" s="1061" t="s">
        <v>4123</v>
      </c>
      <c r="E5177" s="1061" t="s">
        <v>13862</v>
      </c>
      <c r="F5177" s="1061" t="s">
        <v>13863</v>
      </c>
      <c r="G5177" s="1061" t="s">
        <v>1739</v>
      </c>
      <c r="H5177" s="1061" t="s">
        <v>129</v>
      </c>
      <c r="I5177" s="1061" t="s">
        <v>19</v>
      </c>
      <c r="J5177" s="1061" t="s">
        <v>7975</v>
      </c>
      <c r="K5177" s="1061" t="s">
        <v>14849</v>
      </c>
      <c r="L5177" s="1061">
        <v>157369</v>
      </c>
      <c r="M5177" s="1061">
        <v>157369</v>
      </c>
      <c r="N5177" s="1061">
        <v>157369</v>
      </c>
      <c r="O5177" s="1061">
        <v>157369</v>
      </c>
      <c r="P5177" s="1061">
        <v>157369</v>
      </c>
      <c r="Q5177" s="1061">
        <v>157369</v>
      </c>
      <c r="R5177" s="1061">
        <v>157369</v>
      </c>
      <c r="S5177" s="1061">
        <v>157369</v>
      </c>
      <c r="T5177" s="1061">
        <v>157369</v>
      </c>
      <c r="U5177" s="1061">
        <v>157369</v>
      </c>
      <c r="V5177" s="1061">
        <v>157369</v>
      </c>
      <c r="W5177" s="1061">
        <v>157369</v>
      </c>
    </row>
    <row r="5178" spans="1:23">
      <c r="A5178" s="908"/>
      <c r="B5178" s="1061" t="s">
        <v>234</v>
      </c>
      <c r="C5178" s="1061" t="s">
        <v>235</v>
      </c>
      <c r="D5178" s="1061" t="s">
        <v>13758</v>
      </c>
      <c r="E5178" s="1061" t="s">
        <v>13759</v>
      </c>
      <c r="F5178" s="1061" t="s">
        <v>13760</v>
      </c>
      <c r="G5178" s="1061" t="s">
        <v>1739</v>
      </c>
      <c r="H5178" s="1061" t="s">
        <v>129</v>
      </c>
      <c r="I5178" s="1061" t="s">
        <v>19</v>
      </c>
      <c r="J5178" s="1061" t="s">
        <v>7975</v>
      </c>
      <c r="K5178" s="1061" t="s">
        <v>14849</v>
      </c>
      <c r="L5178" s="1061">
        <v>1605323</v>
      </c>
      <c r="M5178" s="1061">
        <v>1605323</v>
      </c>
      <c r="N5178" s="1061">
        <v>1605323</v>
      </c>
      <c r="O5178" s="1061">
        <v>1605323</v>
      </c>
      <c r="P5178" s="1061">
        <v>1605323</v>
      </c>
      <c r="Q5178" s="1061">
        <v>1605323</v>
      </c>
      <c r="R5178" s="1061">
        <v>1640646</v>
      </c>
      <c r="S5178" s="1061">
        <v>1640646</v>
      </c>
      <c r="T5178" s="1061">
        <v>1640646</v>
      </c>
      <c r="U5178" s="1061">
        <v>1640646</v>
      </c>
      <c r="V5178" s="1061">
        <v>1640646</v>
      </c>
      <c r="W5178" s="1061">
        <v>1640646</v>
      </c>
    </row>
    <row r="5179" spans="1:23">
      <c r="A5179" s="908"/>
      <c r="B5179" s="1061" t="s">
        <v>234</v>
      </c>
      <c r="C5179" s="1061" t="s">
        <v>235</v>
      </c>
      <c r="D5179" s="1061" t="s">
        <v>4364</v>
      </c>
      <c r="E5179" s="1061" t="s">
        <v>13843</v>
      </c>
      <c r="F5179" s="1061" t="s">
        <v>13844</v>
      </c>
      <c r="G5179" s="1061" t="s">
        <v>1739</v>
      </c>
      <c r="H5179" s="1061" t="s">
        <v>129</v>
      </c>
      <c r="I5179" s="1061" t="s">
        <v>19</v>
      </c>
      <c r="J5179" s="1061" t="s">
        <v>7975</v>
      </c>
      <c r="K5179" s="1061" t="s">
        <v>14849</v>
      </c>
      <c r="L5179" s="1061">
        <v>1125000</v>
      </c>
      <c r="M5179" s="1061">
        <v>1125000</v>
      </c>
      <c r="N5179" s="1061">
        <v>1125000</v>
      </c>
      <c r="O5179" s="1061">
        <v>1125000</v>
      </c>
      <c r="P5179" s="1061">
        <v>1125000</v>
      </c>
      <c r="Q5179" s="1061">
        <v>1125000</v>
      </c>
      <c r="R5179" s="1061">
        <v>1125000</v>
      </c>
      <c r="S5179" s="1061">
        <v>1125000</v>
      </c>
      <c r="T5179" s="1061">
        <v>1125000</v>
      </c>
      <c r="U5179" s="1061">
        <v>1125000</v>
      </c>
      <c r="V5179" s="1061">
        <v>1125000</v>
      </c>
      <c r="W5179" s="1061">
        <v>1125000</v>
      </c>
    </row>
    <row r="5180" spans="1:23">
      <c r="A5180" s="908"/>
      <c r="B5180" s="1061" t="s">
        <v>234</v>
      </c>
      <c r="C5180" s="1061" t="s">
        <v>235</v>
      </c>
      <c r="D5180" s="1061" t="s">
        <v>4420</v>
      </c>
      <c r="E5180" s="1061" t="s">
        <v>14723</v>
      </c>
      <c r="F5180" s="1061" t="s">
        <v>14724</v>
      </c>
      <c r="G5180" s="1061" t="s">
        <v>1669</v>
      </c>
      <c r="H5180" s="1061" t="s">
        <v>129</v>
      </c>
      <c r="I5180" s="1061" t="s">
        <v>19</v>
      </c>
      <c r="J5180" s="1061" t="s">
        <v>7975</v>
      </c>
      <c r="K5180" s="1061" t="s">
        <v>14849</v>
      </c>
      <c r="L5180" s="1061">
        <v>412000</v>
      </c>
      <c r="M5180" s="1061">
        <v>412000</v>
      </c>
      <c r="N5180" s="1061">
        <v>412000</v>
      </c>
      <c r="O5180" s="1061">
        <v>412000</v>
      </c>
      <c r="P5180" s="1061">
        <v>412000</v>
      </c>
      <c r="Q5180" s="1061">
        <v>412000</v>
      </c>
      <c r="R5180" s="1061">
        <v>412000</v>
      </c>
      <c r="S5180" s="1061">
        <v>412000</v>
      </c>
      <c r="T5180" s="1061">
        <v>412000</v>
      </c>
      <c r="U5180" s="1061">
        <v>412000</v>
      </c>
      <c r="V5180" s="1061">
        <v>412000</v>
      </c>
      <c r="W5180" s="1061">
        <v>412000</v>
      </c>
    </row>
    <row r="5181" spans="1:23">
      <c r="A5181" s="908"/>
      <c r="B5181" s="1061" t="s">
        <v>234</v>
      </c>
      <c r="C5181" s="1061" t="s">
        <v>235</v>
      </c>
      <c r="D5181" s="1061" t="s">
        <v>2996</v>
      </c>
      <c r="E5181" s="1061" t="s">
        <v>13845</v>
      </c>
      <c r="F5181" s="1061" t="s">
        <v>13846</v>
      </c>
      <c r="G5181" s="1061" t="s">
        <v>1739</v>
      </c>
      <c r="H5181" s="1061" t="s">
        <v>129</v>
      </c>
      <c r="I5181" s="1061" t="s">
        <v>19</v>
      </c>
      <c r="J5181" s="1061" t="s">
        <v>7975</v>
      </c>
      <c r="K5181" s="1061" t="s">
        <v>14849</v>
      </c>
      <c r="L5181" s="1061">
        <v>593505</v>
      </c>
      <c r="M5181" s="1061">
        <v>593505</v>
      </c>
      <c r="N5181" s="1061">
        <v>593505</v>
      </c>
      <c r="O5181" s="1061">
        <v>593505</v>
      </c>
      <c r="P5181" s="1061">
        <v>593505</v>
      </c>
      <c r="Q5181" s="1061">
        <v>593505</v>
      </c>
      <c r="R5181" s="1061">
        <v>593505</v>
      </c>
      <c r="S5181" s="1061">
        <v>593505</v>
      </c>
      <c r="T5181" s="1061">
        <v>593505</v>
      </c>
      <c r="U5181" s="1061">
        <v>593505</v>
      </c>
      <c r="V5181" s="1061">
        <v>593505</v>
      </c>
      <c r="W5181" s="1061">
        <v>593505</v>
      </c>
    </row>
    <row r="5182" spans="1:23">
      <c r="A5182" s="908"/>
      <c r="B5182" s="1061" t="s">
        <v>234</v>
      </c>
      <c r="C5182" s="1061" t="s">
        <v>235</v>
      </c>
      <c r="D5182" s="1061" t="s">
        <v>4270</v>
      </c>
      <c r="E5182" s="1061" t="s">
        <v>13875</v>
      </c>
      <c r="F5182" s="1061" t="s">
        <v>13876</v>
      </c>
      <c r="G5182" s="1061" t="s">
        <v>1724</v>
      </c>
      <c r="H5182" s="1061" t="s">
        <v>129</v>
      </c>
      <c r="I5182" s="1061" t="s">
        <v>19</v>
      </c>
      <c r="J5182" s="1061" t="s">
        <v>7975</v>
      </c>
      <c r="K5182" s="1061" t="s">
        <v>14849</v>
      </c>
      <c r="L5182" s="1061">
        <v>159650</v>
      </c>
      <c r="M5182" s="1061">
        <v>159650</v>
      </c>
      <c r="N5182" s="1061">
        <v>159650</v>
      </c>
      <c r="O5182" s="1061">
        <v>159650</v>
      </c>
      <c r="P5182" s="1061">
        <v>159650</v>
      </c>
      <c r="Q5182" s="1061">
        <v>159650</v>
      </c>
      <c r="R5182" s="1061">
        <v>159650</v>
      </c>
      <c r="S5182" s="1061">
        <v>159650</v>
      </c>
      <c r="T5182" s="1061">
        <v>159650</v>
      </c>
      <c r="U5182" s="1061">
        <v>159650</v>
      </c>
      <c r="V5182" s="1061">
        <v>159650</v>
      </c>
      <c r="W5182" s="1061">
        <v>159650</v>
      </c>
    </row>
    <row r="5183" spans="1:23">
      <c r="A5183" s="908"/>
      <c r="B5183" s="1061" t="s">
        <v>234</v>
      </c>
      <c r="C5183" s="1061" t="s">
        <v>235</v>
      </c>
      <c r="D5183" s="1061" t="s">
        <v>4017</v>
      </c>
      <c r="E5183" s="1061" t="s">
        <v>13847</v>
      </c>
      <c r="F5183" s="1061" t="s">
        <v>13848</v>
      </c>
      <c r="G5183" s="1061" t="s">
        <v>1739</v>
      </c>
      <c r="H5183" s="1061" t="s">
        <v>129</v>
      </c>
      <c r="I5183" s="1061" t="s">
        <v>19</v>
      </c>
      <c r="J5183" s="1061" t="s">
        <v>7975</v>
      </c>
      <c r="K5183" s="1061" t="s">
        <v>14849</v>
      </c>
      <c r="L5183" s="1061">
        <v>87500</v>
      </c>
      <c r="M5183" s="1061">
        <v>87500</v>
      </c>
      <c r="N5183" s="1061">
        <v>87500</v>
      </c>
      <c r="O5183" s="1061">
        <v>87500</v>
      </c>
      <c r="P5183" s="1061">
        <v>87500</v>
      </c>
      <c r="Q5183" s="1061">
        <v>87500</v>
      </c>
      <c r="R5183" s="1061">
        <v>90000</v>
      </c>
      <c r="S5183" s="1061">
        <v>90000</v>
      </c>
      <c r="T5183" s="1061">
        <v>90000</v>
      </c>
      <c r="U5183" s="1061">
        <v>90000</v>
      </c>
      <c r="V5183" s="1061">
        <v>90000</v>
      </c>
      <c r="W5183" s="1061">
        <v>90000</v>
      </c>
    </row>
    <row r="5184" spans="1:23">
      <c r="A5184" s="908"/>
      <c r="B5184" s="1061" t="s">
        <v>234</v>
      </c>
      <c r="C5184" s="1061" t="s">
        <v>235</v>
      </c>
      <c r="D5184" s="1061" t="s">
        <v>4646</v>
      </c>
      <c r="E5184" s="1061" t="s">
        <v>13877</v>
      </c>
      <c r="F5184" s="1061" t="s">
        <v>13878</v>
      </c>
      <c r="G5184" s="1061" t="s">
        <v>1739</v>
      </c>
      <c r="H5184" s="1061" t="s">
        <v>129</v>
      </c>
      <c r="I5184" s="1061" t="s">
        <v>19</v>
      </c>
      <c r="J5184" s="1061" t="s">
        <v>7975</v>
      </c>
      <c r="K5184" s="1061" t="s">
        <v>14849</v>
      </c>
      <c r="L5184" s="1061">
        <v>2357500</v>
      </c>
      <c r="M5184" s="1061">
        <v>2357500</v>
      </c>
      <c r="N5184" s="1061">
        <v>2357500</v>
      </c>
      <c r="O5184" s="1061">
        <v>2357500</v>
      </c>
      <c r="P5184" s="1061">
        <v>2357500</v>
      </c>
      <c r="Q5184" s="1061">
        <v>2357500</v>
      </c>
      <c r="R5184" s="1061">
        <v>2380500</v>
      </c>
      <c r="S5184" s="1061">
        <v>2380500</v>
      </c>
      <c r="T5184" s="1061">
        <v>2380500</v>
      </c>
      <c r="U5184" s="1061">
        <v>2380500</v>
      </c>
      <c r="V5184" s="1061">
        <v>2380500</v>
      </c>
      <c r="W5184" s="1061">
        <v>2380500</v>
      </c>
    </row>
    <row r="5185" spans="1:23">
      <c r="A5185" s="908"/>
      <c r="B5185" s="1061" t="s">
        <v>234</v>
      </c>
      <c r="C5185" s="1061" t="s">
        <v>235</v>
      </c>
      <c r="D5185" s="1061" t="s">
        <v>4416</v>
      </c>
      <c r="E5185" s="1061" t="s">
        <v>13849</v>
      </c>
      <c r="F5185" s="1061" t="s">
        <v>13850</v>
      </c>
      <c r="G5185" s="1061" t="s">
        <v>1739</v>
      </c>
      <c r="H5185" s="1061" t="s">
        <v>129</v>
      </c>
      <c r="I5185" s="1061" t="s">
        <v>19</v>
      </c>
      <c r="J5185" s="1061" t="s">
        <v>7975</v>
      </c>
      <c r="K5185" s="1061" t="s">
        <v>14849</v>
      </c>
      <c r="L5185" s="1061">
        <v>450000</v>
      </c>
      <c r="M5185" s="1061">
        <v>450000</v>
      </c>
      <c r="N5185" s="1061">
        <v>450000</v>
      </c>
      <c r="O5185" s="1061">
        <v>450000</v>
      </c>
      <c r="P5185" s="1061">
        <v>450000</v>
      </c>
      <c r="Q5185" s="1061">
        <v>450000</v>
      </c>
      <c r="R5185" s="1061">
        <v>450000</v>
      </c>
      <c r="S5185" s="1061">
        <v>450000</v>
      </c>
      <c r="T5185" s="1061">
        <v>450000</v>
      </c>
      <c r="U5185" s="1061">
        <v>450000</v>
      </c>
      <c r="V5185" s="1061">
        <v>450000</v>
      </c>
      <c r="W5185" s="1061">
        <v>450000</v>
      </c>
    </row>
    <row r="5186" spans="1:23">
      <c r="A5186" s="908"/>
      <c r="B5186" s="1061" t="s">
        <v>234</v>
      </c>
      <c r="C5186" s="1061" t="s">
        <v>1622</v>
      </c>
      <c r="D5186" s="1061" t="s">
        <v>4646</v>
      </c>
      <c r="E5186" s="1061" t="s">
        <v>14702</v>
      </c>
      <c r="F5186" s="1061" t="s">
        <v>14703</v>
      </c>
      <c r="G5186" s="1061" t="s">
        <v>1739</v>
      </c>
      <c r="H5186" s="1061" t="s">
        <v>102</v>
      </c>
      <c r="I5186" s="1061" t="s">
        <v>19</v>
      </c>
      <c r="J5186" s="1061" t="s">
        <v>7745</v>
      </c>
      <c r="K5186" s="1061" t="s">
        <v>14849</v>
      </c>
      <c r="L5186" s="1061">
        <v>7906806</v>
      </c>
      <c r="M5186" s="1061">
        <v>7906806</v>
      </c>
      <c r="N5186" s="1061">
        <v>7906806</v>
      </c>
      <c r="O5186" s="1061">
        <v>7906806</v>
      </c>
      <c r="P5186" s="1061">
        <v>7906806</v>
      </c>
      <c r="Q5186" s="1061">
        <v>7906806</v>
      </c>
      <c r="R5186" s="1061">
        <v>7906806</v>
      </c>
      <c r="S5186" s="1061">
        <v>7906806</v>
      </c>
      <c r="T5186" s="1061">
        <v>7906806</v>
      </c>
      <c r="U5186" s="1061">
        <v>7906806</v>
      </c>
      <c r="V5186" s="1061">
        <v>7906806</v>
      </c>
      <c r="W5186" s="1061">
        <v>7906806</v>
      </c>
    </row>
    <row r="5187" spans="1:23">
      <c r="A5187" s="908"/>
      <c r="B5187" s="1061" t="s">
        <v>234</v>
      </c>
      <c r="C5187" s="1061" t="s">
        <v>235</v>
      </c>
      <c r="D5187" s="1061" t="s">
        <v>2849</v>
      </c>
      <c r="E5187" s="1061" t="s">
        <v>11615</v>
      </c>
      <c r="F5187" s="1061" t="s">
        <v>13757</v>
      </c>
      <c r="G5187" s="1061" t="s">
        <v>1976</v>
      </c>
      <c r="H5187" s="1061" t="s">
        <v>129</v>
      </c>
      <c r="I5187" s="1061" t="s">
        <v>19</v>
      </c>
      <c r="J5187" s="1061" t="s">
        <v>7975</v>
      </c>
      <c r="K5187" s="1061" t="s">
        <v>14849</v>
      </c>
      <c r="L5187" s="1061">
        <v>1793750</v>
      </c>
      <c r="M5187" s="1061">
        <v>1793750</v>
      </c>
      <c r="N5187" s="1061">
        <v>1793750</v>
      </c>
      <c r="O5187" s="1061">
        <v>1793750</v>
      </c>
      <c r="P5187" s="1061">
        <v>1793750</v>
      </c>
      <c r="Q5187" s="1061">
        <v>1793750</v>
      </c>
      <c r="R5187" s="1061">
        <v>1811250</v>
      </c>
      <c r="S5187" s="1061">
        <v>1811250</v>
      </c>
      <c r="T5187" s="1061">
        <v>1811250</v>
      </c>
      <c r="U5187" s="1061">
        <v>1811250</v>
      </c>
      <c r="V5187" s="1061">
        <v>1811250</v>
      </c>
      <c r="W5187" s="1061">
        <v>1811250</v>
      </c>
    </row>
    <row r="5188" spans="1:23">
      <c r="A5188" s="908"/>
      <c r="B5188" s="1061" t="s">
        <v>234</v>
      </c>
      <c r="C5188" s="1061" t="s">
        <v>235</v>
      </c>
      <c r="D5188" s="1061" t="s">
        <v>13851</v>
      </c>
      <c r="E5188" s="1061" t="s">
        <v>13852</v>
      </c>
      <c r="F5188" s="1061" t="s">
        <v>13853</v>
      </c>
      <c r="G5188" s="1061" t="s">
        <v>1739</v>
      </c>
      <c r="H5188" s="1061" t="s">
        <v>129</v>
      </c>
      <c r="I5188" s="1061" t="s">
        <v>19</v>
      </c>
      <c r="J5188" s="1061" t="s">
        <v>7975</v>
      </c>
      <c r="K5188" s="1061" t="s">
        <v>14849</v>
      </c>
      <c r="L5188" s="1061">
        <v>5022500</v>
      </c>
      <c r="M5188" s="1061">
        <v>5022500</v>
      </c>
      <c r="N5188" s="1061">
        <v>5022500</v>
      </c>
      <c r="O5188" s="1061">
        <v>5022500</v>
      </c>
      <c r="P5188" s="1061">
        <v>5022500</v>
      </c>
      <c r="Q5188" s="1061">
        <v>5022500</v>
      </c>
      <c r="R5188" s="1061">
        <v>5071500</v>
      </c>
      <c r="S5188" s="1061">
        <v>5071500</v>
      </c>
      <c r="T5188" s="1061">
        <v>5071500</v>
      </c>
      <c r="U5188" s="1061">
        <v>5071500</v>
      </c>
      <c r="V5188" s="1061">
        <v>5071500</v>
      </c>
      <c r="W5188" s="1061">
        <v>5071500</v>
      </c>
    </row>
    <row r="5189" spans="1:23">
      <c r="A5189" s="908"/>
      <c r="B5189" s="1061" t="s">
        <v>234</v>
      </c>
      <c r="C5189" s="1061" t="s">
        <v>235</v>
      </c>
      <c r="D5189" s="1061" t="s">
        <v>14704</v>
      </c>
      <c r="E5189" s="1061" t="s">
        <v>14705</v>
      </c>
      <c r="F5189" s="1061" t="s">
        <v>14706</v>
      </c>
      <c r="G5189" s="1061" t="s">
        <v>2001</v>
      </c>
      <c r="H5189" s="1061" t="s">
        <v>129</v>
      </c>
      <c r="I5189" s="1061" t="s">
        <v>19</v>
      </c>
      <c r="J5189" s="1061" t="s">
        <v>7975</v>
      </c>
      <c r="K5189" s="1061" t="s">
        <v>14849</v>
      </c>
      <c r="L5189" s="1061">
        <v>60040</v>
      </c>
      <c r="M5189" s="1061">
        <v>60040</v>
      </c>
      <c r="N5189" s="1061">
        <v>60040</v>
      </c>
      <c r="O5189" s="1061">
        <v>60040</v>
      </c>
      <c r="P5189" s="1061">
        <v>60040</v>
      </c>
      <c r="Q5189" s="1061">
        <v>60040</v>
      </c>
      <c r="R5189" s="1061">
        <v>60040</v>
      </c>
      <c r="S5189" s="1061">
        <v>60040</v>
      </c>
      <c r="T5189" s="1061">
        <v>60040</v>
      </c>
      <c r="U5189" s="1061">
        <v>60040</v>
      </c>
      <c r="V5189" s="1061">
        <v>60040</v>
      </c>
      <c r="W5189" s="1061">
        <v>60040</v>
      </c>
    </row>
    <row r="5190" spans="1:23">
      <c r="A5190" s="908"/>
      <c r="B5190" s="1061" t="s">
        <v>234</v>
      </c>
      <c r="C5190" s="1061" t="s">
        <v>235</v>
      </c>
      <c r="D5190" s="1061" t="s">
        <v>13864</v>
      </c>
      <c r="E5190" s="1061" t="s">
        <v>13865</v>
      </c>
      <c r="F5190" s="1061" t="s">
        <v>13866</v>
      </c>
      <c r="G5190" s="1061" t="s">
        <v>1739</v>
      </c>
      <c r="H5190" s="1061" t="s">
        <v>129</v>
      </c>
      <c r="I5190" s="1061" t="s">
        <v>19</v>
      </c>
      <c r="J5190" s="1061" t="s">
        <v>7975</v>
      </c>
      <c r="K5190" s="1061" t="s">
        <v>14849</v>
      </c>
      <c r="L5190" s="1061">
        <v>1050000</v>
      </c>
      <c r="M5190" s="1061">
        <v>1050000</v>
      </c>
      <c r="N5190" s="1061">
        <v>1050000</v>
      </c>
      <c r="O5190" s="1061">
        <v>1050000</v>
      </c>
      <c r="P5190" s="1061">
        <v>1050000</v>
      </c>
      <c r="Q5190" s="1061">
        <v>1050000</v>
      </c>
      <c r="R5190" s="1061">
        <v>1100000</v>
      </c>
      <c r="S5190" s="1061">
        <v>1100000</v>
      </c>
      <c r="T5190" s="1061">
        <v>1100000</v>
      </c>
      <c r="U5190" s="1061">
        <v>1100000</v>
      </c>
      <c r="V5190" s="1061">
        <v>1100000</v>
      </c>
      <c r="W5190" s="1061">
        <v>1100000</v>
      </c>
    </row>
    <row r="5191" spans="1:23">
      <c r="A5191" s="908"/>
      <c r="B5191" s="1061" t="s">
        <v>234</v>
      </c>
      <c r="C5191" s="1061" t="s">
        <v>235</v>
      </c>
      <c r="D5191" s="1061" t="s">
        <v>3984</v>
      </c>
      <c r="E5191" s="1061" t="s">
        <v>11656</v>
      </c>
      <c r="F5191" s="1061" t="s">
        <v>14761</v>
      </c>
      <c r="G5191" s="1061" t="s">
        <v>1739</v>
      </c>
      <c r="H5191" s="1061" t="s">
        <v>129</v>
      </c>
      <c r="I5191" s="1061" t="s">
        <v>19</v>
      </c>
      <c r="J5191" s="1061" t="s">
        <v>7975</v>
      </c>
      <c r="K5191" s="1061" t="s">
        <v>14849</v>
      </c>
      <c r="L5191" s="1061">
        <v>564348</v>
      </c>
      <c r="M5191" s="1061">
        <v>564348</v>
      </c>
      <c r="N5191" s="1061">
        <v>564348</v>
      </c>
      <c r="O5191" s="1061">
        <v>564348</v>
      </c>
      <c r="P5191" s="1061">
        <v>564348</v>
      </c>
      <c r="Q5191" s="1061">
        <v>564348</v>
      </c>
      <c r="R5191" s="1061">
        <v>564348</v>
      </c>
      <c r="S5191" s="1061">
        <v>564348</v>
      </c>
      <c r="T5191" s="1061">
        <v>564348</v>
      </c>
      <c r="U5191" s="1061">
        <v>564348</v>
      </c>
      <c r="V5191" s="1061">
        <v>564348</v>
      </c>
      <c r="W5191" s="1061">
        <v>564348</v>
      </c>
    </row>
    <row r="5192" spans="1:23">
      <c r="A5192" s="908"/>
      <c r="B5192" s="1061" t="s">
        <v>234</v>
      </c>
      <c r="C5192" s="1061" t="s">
        <v>235</v>
      </c>
      <c r="D5192" s="1061" t="s">
        <v>4331</v>
      </c>
      <c r="E5192" s="1061" t="s">
        <v>11665</v>
      </c>
      <c r="F5192" s="1061" t="s">
        <v>7046</v>
      </c>
      <c r="G5192" s="1061" t="s">
        <v>1739</v>
      </c>
      <c r="H5192" s="1061" t="s">
        <v>129</v>
      </c>
      <c r="I5192" s="1061" t="s">
        <v>19</v>
      </c>
      <c r="J5192" s="1061" t="s">
        <v>7975</v>
      </c>
      <c r="K5192" s="1061" t="s">
        <v>14849</v>
      </c>
      <c r="L5192" s="1061">
        <v>285144</v>
      </c>
      <c r="M5192" s="1061">
        <v>285144</v>
      </c>
      <c r="N5192" s="1061">
        <v>285144</v>
      </c>
      <c r="O5192" s="1061">
        <v>285144</v>
      </c>
      <c r="P5192" s="1061">
        <v>285144</v>
      </c>
      <c r="Q5192" s="1061">
        <v>285144</v>
      </c>
      <c r="R5192" s="1061">
        <v>285144</v>
      </c>
      <c r="S5192" s="1061">
        <v>285144</v>
      </c>
      <c r="T5192" s="1061">
        <v>285144</v>
      </c>
      <c r="U5192" s="1061">
        <v>285144</v>
      </c>
      <c r="V5192" s="1061">
        <v>285144</v>
      </c>
      <c r="W5192" s="1061">
        <v>285144</v>
      </c>
    </row>
    <row r="5193" spans="1:23">
      <c r="A5193" s="908"/>
      <c r="B5193" s="1061" t="s">
        <v>234</v>
      </c>
      <c r="C5193" s="1061" t="s">
        <v>235</v>
      </c>
      <c r="D5193" s="1061" t="s">
        <v>7053</v>
      </c>
      <c r="E5193" s="1061" t="s">
        <v>14707</v>
      </c>
      <c r="F5193" s="1061" t="s">
        <v>14708</v>
      </c>
      <c r="G5193" s="1061" t="s">
        <v>1739</v>
      </c>
      <c r="H5193" s="1061" t="s">
        <v>129</v>
      </c>
      <c r="I5193" s="1061" t="s">
        <v>19</v>
      </c>
      <c r="J5193" s="1061" t="s">
        <v>7975</v>
      </c>
      <c r="K5193" s="1061" t="s">
        <v>14849</v>
      </c>
      <c r="L5193" s="1061">
        <v>3587468</v>
      </c>
      <c r="M5193" s="1061">
        <v>3587468</v>
      </c>
      <c r="N5193" s="1061">
        <v>3587468</v>
      </c>
      <c r="O5193" s="1061">
        <v>3587468</v>
      </c>
      <c r="P5193" s="1061">
        <v>3587468</v>
      </c>
      <c r="Q5193" s="1061">
        <v>3587468</v>
      </c>
      <c r="R5193" s="1061">
        <v>3587468</v>
      </c>
      <c r="S5193" s="1061">
        <v>3587468</v>
      </c>
      <c r="T5193" s="1061">
        <v>3587468</v>
      </c>
      <c r="U5193" s="1061">
        <v>3587468</v>
      </c>
      <c r="V5193" s="1061">
        <v>3587468</v>
      </c>
      <c r="W5193" s="1061">
        <v>3587468</v>
      </c>
    </row>
    <row r="5194" spans="1:23">
      <c r="A5194" s="908"/>
      <c r="B5194" s="1061" t="s">
        <v>234</v>
      </c>
      <c r="C5194" s="1061" t="s">
        <v>235</v>
      </c>
      <c r="D5194" s="1061" t="s">
        <v>13854</v>
      </c>
      <c r="E5194" s="1061" t="s">
        <v>13855</v>
      </c>
      <c r="F5194" s="1061" t="s">
        <v>13856</v>
      </c>
      <c r="G5194" s="1061" t="s">
        <v>1739</v>
      </c>
      <c r="H5194" s="1061" t="s">
        <v>129</v>
      </c>
      <c r="I5194" s="1061" t="s">
        <v>19</v>
      </c>
      <c r="J5194" s="1061" t="s">
        <v>7975</v>
      </c>
      <c r="K5194" s="1061" t="s">
        <v>14849</v>
      </c>
      <c r="L5194" s="1061">
        <v>19604</v>
      </c>
      <c r="M5194" s="1061">
        <v>19604</v>
      </c>
      <c r="N5194" s="1061">
        <v>19604</v>
      </c>
      <c r="O5194" s="1061">
        <v>19604</v>
      </c>
      <c r="P5194" s="1061">
        <v>19604</v>
      </c>
      <c r="Q5194" s="1061">
        <v>19604</v>
      </c>
      <c r="R5194" s="1061">
        <v>19604</v>
      </c>
      <c r="S5194" s="1061">
        <v>19604</v>
      </c>
      <c r="T5194" s="1061">
        <v>19604</v>
      </c>
      <c r="U5194" s="1061">
        <v>19604</v>
      </c>
      <c r="V5194" s="1061">
        <v>19604</v>
      </c>
      <c r="W5194" s="1061">
        <v>19604</v>
      </c>
    </row>
    <row r="5195" spans="1:23">
      <c r="A5195" s="908"/>
      <c r="B5195" s="1061" t="s">
        <v>234</v>
      </c>
      <c r="C5195" s="1061" t="s">
        <v>235</v>
      </c>
      <c r="D5195" s="1061" t="s">
        <v>4017</v>
      </c>
      <c r="E5195" s="1061" t="s">
        <v>13809</v>
      </c>
      <c r="F5195" s="1061" t="s">
        <v>13810</v>
      </c>
      <c r="G5195" s="1061" t="s">
        <v>1739</v>
      </c>
      <c r="H5195" s="1061" t="s">
        <v>129</v>
      </c>
      <c r="I5195" s="1061" t="s">
        <v>19</v>
      </c>
      <c r="J5195" s="1061" t="s">
        <v>7975</v>
      </c>
      <c r="K5195" s="1061" t="s">
        <v>14849</v>
      </c>
      <c r="L5195" s="1061">
        <v>2674</v>
      </c>
      <c r="M5195" s="1061">
        <v>2674</v>
      </c>
      <c r="N5195" s="1061">
        <v>2674</v>
      </c>
      <c r="O5195" s="1061">
        <v>2674</v>
      </c>
      <c r="P5195" s="1061">
        <v>2674</v>
      </c>
      <c r="Q5195" s="1061">
        <v>2674</v>
      </c>
      <c r="R5195" s="1061">
        <v>2674</v>
      </c>
      <c r="S5195" s="1061">
        <v>2674</v>
      </c>
      <c r="T5195" s="1061">
        <v>2674</v>
      </c>
      <c r="U5195" s="1061">
        <v>2674</v>
      </c>
      <c r="V5195" s="1061">
        <v>2674</v>
      </c>
      <c r="W5195" s="1061">
        <v>2674</v>
      </c>
    </row>
    <row r="5196" spans="1:23">
      <c r="A5196" s="908"/>
      <c r="B5196" s="1061" t="s">
        <v>234</v>
      </c>
      <c r="C5196" s="1061" t="s">
        <v>235</v>
      </c>
      <c r="D5196" s="1061" t="s">
        <v>4646</v>
      </c>
      <c r="E5196" s="1061" t="s">
        <v>13894</v>
      </c>
      <c r="F5196" s="1061" t="s">
        <v>13895</v>
      </c>
      <c r="G5196" s="1061" t="s">
        <v>1739</v>
      </c>
      <c r="H5196" s="1061" t="s">
        <v>129</v>
      </c>
      <c r="I5196" s="1061" t="s">
        <v>19</v>
      </c>
      <c r="J5196" s="1061" t="s">
        <v>7975</v>
      </c>
      <c r="K5196" s="1061" t="s">
        <v>14849</v>
      </c>
      <c r="L5196" s="1061">
        <v>4902128</v>
      </c>
      <c r="M5196" s="1061">
        <v>4902128</v>
      </c>
      <c r="N5196" s="1061">
        <v>4902128</v>
      </c>
      <c r="O5196" s="1061">
        <v>4902128</v>
      </c>
      <c r="P5196" s="1061">
        <v>4902128</v>
      </c>
      <c r="Q5196" s="1061">
        <v>4902128</v>
      </c>
      <c r="R5196" s="1061">
        <v>4902128</v>
      </c>
      <c r="S5196" s="1061">
        <v>4902128</v>
      </c>
      <c r="T5196" s="1061">
        <v>4902128</v>
      </c>
      <c r="U5196" s="1061">
        <v>4902128</v>
      </c>
      <c r="V5196" s="1061">
        <v>4902128</v>
      </c>
      <c r="W5196" s="1061">
        <v>4902128</v>
      </c>
    </row>
    <row r="5197" spans="1:23">
      <c r="A5197" s="908"/>
      <c r="B5197" s="1061" t="s">
        <v>234</v>
      </c>
      <c r="C5197" s="1061" t="s">
        <v>235</v>
      </c>
      <c r="D5197" s="1061" t="s">
        <v>13761</v>
      </c>
      <c r="E5197" s="1061" t="s">
        <v>13762</v>
      </c>
      <c r="F5197" s="1061" t="s">
        <v>13763</v>
      </c>
      <c r="G5197" s="1061" t="s">
        <v>1739</v>
      </c>
      <c r="H5197" s="1061" t="s">
        <v>129</v>
      </c>
      <c r="I5197" s="1061" t="s">
        <v>19</v>
      </c>
      <c r="J5197" s="1061" t="s">
        <v>7975</v>
      </c>
      <c r="K5197" s="1061" t="s">
        <v>14849</v>
      </c>
      <c r="L5197" s="1061">
        <v>19551</v>
      </c>
      <c r="M5197" s="1061">
        <v>19551</v>
      </c>
      <c r="N5197" s="1061">
        <v>19551</v>
      </c>
      <c r="O5197" s="1061">
        <v>19551</v>
      </c>
      <c r="P5197" s="1061">
        <v>19551</v>
      </c>
      <c r="Q5197" s="1061">
        <v>19551</v>
      </c>
      <c r="R5197" s="1061">
        <v>19734</v>
      </c>
      <c r="S5197" s="1061">
        <v>19734</v>
      </c>
      <c r="T5197" s="1061">
        <v>19734</v>
      </c>
      <c r="U5197" s="1061">
        <v>19734</v>
      </c>
      <c r="V5197" s="1061">
        <v>19734</v>
      </c>
      <c r="W5197" s="1061">
        <v>19734</v>
      </c>
    </row>
    <row r="5198" spans="1:23">
      <c r="A5198" s="908"/>
      <c r="B5198" s="1061" t="s">
        <v>234</v>
      </c>
      <c r="C5198" s="1061" t="s">
        <v>235</v>
      </c>
      <c r="D5198" s="1061" t="s">
        <v>4956</v>
      </c>
      <c r="E5198" s="1061" t="s">
        <v>13764</v>
      </c>
      <c r="F5198" s="1061" t="s">
        <v>13765</v>
      </c>
      <c r="G5198" s="1061" t="s">
        <v>1739</v>
      </c>
      <c r="H5198" s="1061" t="s">
        <v>129</v>
      </c>
      <c r="I5198" s="1061" t="s">
        <v>19</v>
      </c>
      <c r="J5198" s="1061" t="s">
        <v>7975</v>
      </c>
      <c r="K5198" s="1061" t="s">
        <v>14849</v>
      </c>
      <c r="L5198" s="1061">
        <v>93348</v>
      </c>
      <c r="M5198" s="1061">
        <v>93348</v>
      </c>
      <c r="N5198" s="1061">
        <v>93348</v>
      </c>
      <c r="O5198" s="1061">
        <v>93348</v>
      </c>
      <c r="P5198" s="1061">
        <v>93348</v>
      </c>
      <c r="Q5198" s="1061">
        <v>93348</v>
      </c>
      <c r="R5198" s="1061">
        <v>104464</v>
      </c>
      <c r="S5198" s="1061">
        <v>104464</v>
      </c>
      <c r="T5198" s="1061">
        <v>104464</v>
      </c>
      <c r="U5198" s="1061">
        <v>104464</v>
      </c>
      <c r="V5198" s="1061">
        <v>104464</v>
      </c>
      <c r="W5198" s="1061">
        <v>104464</v>
      </c>
    </row>
    <row r="5199" spans="1:23">
      <c r="A5199" s="908"/>
      <c r="B5199" s="1061" t="s">
        <v>234</v>
      </c>
      <c r="C5199" s="1061" t="s">
        <v>235</v>
      </c>
      <c r="D5199" s="1061" t="s">
        <v>2401</v>
      </c>
      <c r="E5199" s="1061" t="s">
        <v>13802</v>
      </c>
      <c r="F5199" s="1061" t="s">
        <v>13803</v>
      </c>
      <c r="G5199" s="1061" t="s">
        <v>1739</v>
      </c>
      <c r="H5199" s="1061" t="s">
        <v>129</v>
      </c>
      <c r="I5199" s="1061" t="s">
        <v>19</v>
      </c>
      <c r="J5199" s="1061" t="s">
        <v>7975</v>
      </c>
      <c r="K5199" s="1061" t="s">
        <v>14849</v>
      </c>
      <c r="L5199" s="1061">
        <v>102500</v>
      </c>
      <c r="M5199" s="1061">
        <v>102500</v>
      </c>
      <c r="N5199" s="1061">
        <v>102500</v>
      </c>
      <c r="O5199" s="1061">
        <v>102500</v>
      </c>
      <c r="P5199" s="1061">
        <v>102500</v>
      </c>
      <c r="Q5199" s="1061">
        <v>102500</v>
      </c>
      <c r="R5199" s="1061">
        <v>103500</v>
      </c>
      <c r="S5199" s="1061">
        <v>103500</v>
      </c>
      <c r="T5199" s="1061">
        <v>103500</v>
      </c>
      <c r="U5199" s="1061">
        <v>103500</v>
      </c>
      <c r="V5199" s="1061">
        <v>103500</v>
      </c>
      <c r="W5199" s="1061">
        <v>103500</v>
      </c>
    </row>
    <row r="5200" spans="1:23">
      <c r="A5200" s="908"/>
      <c r="B5200" s="1061" t="s">
        <v>234</v>
      </c>
      <c r="C5200" s="1061" t="s">
        <v>235</v>
      </c>
      <c r="D5200" s="1061" t="s">
        <v>6957</v>
      </c>
      <c r="E5200" s="1061" t="s">
        <v>14709</v>
      </c>
      <c r="F5200" s="1061" t="s">
        <v>14710</v>
      </c>
      <c r="G5200" s="1061" t="s">
        <v>1669</v>
      </c>
      <c r="H5200" s="1061" t="s">
        <v>129</v>
      </c>
      <c r="I5200" s="1061" t="s">
        <v>19</v>
      </c>
      <c r="J5200" s="1061" t="s">
        <v>7975</v>
      </c>
      <c r="K5200" s="1061" t="s">
        <v>14849</v>
      </c>
      <c r="L5200" s="1061">
        <v>15801730</v>
      </c>
      <c r="M5200" s="1061">
        <v>15801730</v>
      </c>
      <c r="N5200" s="1061">
        <v>15801730</v>
      </c>
      <c r="O5200" s="1061">
        <v>15801730</v>
      </c>
      <c r="P5200" s="1061">
        <v>15801730</v>
      </c>
      <c r="Q5200" s="1061">
        <v>15801730</v>
      </c>
      <c r="R5200" s="1061">
        <v>15801730</v>
      </c>
      <c r="S5200" s="1061">
        <v>15801730</v>
      </c>
      <c r="T5200" s="1061">
        <v>15801730</v>
      </c>
      <c r="U5200" s="1061">
        <v>15801730</v>
      </c>
      <c r="V5200" s="1061">
        <v>15801730</v>
      </c>
      <c r="W5200" s="1061">
        <v>15801730</v>
      </c>
    </row>
    <row r="5201" spans="1:23">
      <c r="A5201" s="908"/>
      <c r="B5201" s="1061" t="s">
        <v>234</v>
      </c>
      <c r="C5201" s="1061" t="s">
        <v>1622</v>
      </c>
      <c r="D5201" s="1061" t="s">
        <v>1622</v>
      </c>
      <c r="E5201" s="1061" t="s">
        <v>14711</v>
      </c>
      <c r="F5201" s="1061" t="s">
        <v>14712</v>
      </c>
      <c r="G5201" s="1061" t="s">
        <v>1669</v>
      </c>
      <c r="H5201" s="1061" t="s">
        <v>102</v>
      </c>
      <c r="I5201" s="1061" t="s">
        <v>19</v>
      </c>
      <c r="J5201" s="1061" t="s">
        <v>7745</v>
      </c>
      <c r="K5201" s="1061" t="s">
        <v>14849</v>
      </c>
      <c r="L5201" s="1061">
        <v>2613820</v>
      </c>
      <c r="M5201" s="1061">
        <v>2613820</v>
      </c>
      <c r="N5201" s="1061">
        <v>2613820</v>
      </c>
      <c r="O5201" s="1061">
        <v>2613820</v>
      </c>
      <c r="P5201" s="1061">
        <v>2613820</v>
      </c>
      <c r="Q5201" s="1061">
        <v>2613820</v>
      </c>
      <c r="R5201" s="1061">
        <v>2613820</v>
      </c>
      <c r="S5201" s="1061">
        <v>2613820</v>
      </c>
      <c r="T5201" s="1061">
        <v>2613820</v>
      </c>
      <c r="U5201" s="1061">
        <v>2613820</v>
      </c>
      <c r="V5201" s="1061">
        <v>2613820</v>
      </c>
      <c r="W5201" s="1061">
        <v>2613820</v>
      </c>
    </row>
    <row r="5202" spans="1:23">
      <c r="A5202" s="908"/>
      <c r="B5202" s="1061" t="s">
        <v>234</v>
      </c>
      <c r="C5202" s="1061" t="s">
        <v>235</v>
      </c>
      <c r="D5202" s="1061" t="s">
        <v>7979</v>
      </c>
      <c r="E5202" s="1061" t="s">
        <v>13766</v>
      </c>
      <c r="F5202" s="1061" t="s">
        <v>13767</v>
      </c>
      <c r="G5202" s="1061" t="s">
        <v>1739</v>
      </c>
      <c r="H5202" s="1061" t="s">
        <v>129</v>
      </c>
      <c r="I5202" s="1061" t="s">
        <v>19</v>
      </c>
      <c r="J5202" s="1061" t="s">
        <v>7975</v>
      </c>
      <c r="K5202" s="1061" t="s">
        <v>14849</v>
      </c>
      <c r="L5202" s="1061">
        <v>294188</v>
      </c>
      <c r="M5202" s="1061">
        <v>294188</v>
      </c>
      <c r="N5202" s="1061">
        <v>294188</v>
      </c>
      <c r="O5202" s="1061">
        <v>294188</v>
      </c>
      <c r="P5202" s="1061">
        <v>294188</v>
      </c>
      <c r="Q5202" s="1061">
        <v>294188</v>
      </c>
      <c r="R5202" s="1061">
        <v>304485</v>
      </c>
      <c r="S5202" s="1061">
        <v>304485</v>
      </c>
      <c r="T5202" s="1061">
        <v>304485</v>
      </c>
      <c r="U5202" s="1061">
        <v>304485</v>
      </c>
      <c r="V5202" s="1061">
        <v>304485</v>
      </c>
      <c r="W5202" s="1061">
        <v>304485</v>
      </c>
    </row>
    <row r="5203" spans="1:23">
      <c r="A5203" s="908"/>
      <c r="B5203" s="1061" t="s">
        <v>234</v>
      </c>
      <c r="C5203" s="1061" t="s">
        <v>235</v>
      </c>
      <c r="D5203" s="1061" t="s">
        <v>7053</v>
      </c>
      <c r="E5203" s="1061" t="s">
        <v>13811</v>
      </c>
      <c r="F5203" s="1061" t="s">
        <v>13812</v>
      </c>
      <c r="G5203" s="1061" t="s">
        <v>1669</v>
      </c>
      <c r="H5203" s="1061" t="s">
        <v>129</v>
      </c>
      <c r="I5203" s="1061" t="s">
        <v>19</v>
      </c>
      <c r="J5203" s="1061" t="s">
        <v>7975</v>
      </c>
      <c r="K5203" s="1061" t="s">
        <v>14849</v>
      </c>
      <c r="L5203" s="1061">
        <v>2970250</v>
      </c>
      <c r="M5203" s="1061">
        <v>2970250</v>
      </c>
      <c r="N5203" s="1061">
        <v>2970250</v>
      </c>
      <c r="O5203" s="1061">
        <v>2970250</v>
      </c>
      <c r="P5203" s="1061">
        <v>2970250</v>
      </c>
      <c r="Q5203" s="1061">
        <v>2970250</v>
      </c>
      <c r="R5203" s="1061">
        <v>2970250</v>
      </c>
      <c r="S5203" s="1061">
        <v>2970250</v>
      </c>
      <c r="T5203" s="1061">
        <v>2970250</v>
      </c>
      <c r="U5203" s="1061">
        <v>2970250</v>
      </c>
      <c r="V5203" s="1061">
        <v>2970250</v>
      </c>
      <c r="W5203" s="1061">
        <v>2970250</v>
      </c>
    </row>
    <row r="5204" spans="1:23">
      <c r="A5204" s="908"/>
      <c r="B5204" s="1061" t="s">
        <v>234</v>
      </c>
      <c r="C5204" s="1061" t="s">
        <v>235</v>
      </c>
      <c r="D5204" s="1061" t="s">
        <v>4017</v>
      </c>
      <c r="E5204" s="1061" t="s">
        <v>11804</v>
      </c>
      <c r="F5204" s="1061" t="s">
        <v>13801</v>
      </c>
      <c r="G5204" s="1061" t="s">
        <v>1724</v>
      </c>
      <c r="H5204" s="1061" t="s">
        <v>129</v>
      </c>
      <c r="I5204" s="1061" t="s">
        <v>19</v>
      </c>
      <c r="J5204" s="1061" t="s">
        <v>7975</v>
      </c>
      <c r="K5204" s="1061" t="s">
        <v>14849</v>
      </c>
      <c r="L5204" s="1061">
        <v>194750</v>
      </c>
      <c r="M5204" s="1061">
        <v>194750</v>
      </c>
      <c r="N5204" s="1061">
        <v>194750</v>
      </c>
      <c r="O5204" s="1061">
        <v>194750</v>
      </c>
      <c r="P5204" s="1061">
        <v>194750</v>
      </c>
      <c r="Q5204" s="1061">
        <v>194750</v>
      </c>
      <c r="R5204" s="1061">
        <v>196650</v>
      </c>
      <c r="S5204" s="1061">
        <v>196650</v>
      </c>
      <c r="T5204" s="1061">
        <v>196650</v>
      </c>
      <c r="U5204" s="1061">
        <v>196650</v>
      </c>
      <c r="V5204" s="1061">
        <v>196650</v>
      </c>
      <c r="W5204" s="1061">
        <v>196650</v>
      </c>
    </row>
    <row r="5205" spans="1:23">
      <c r="A5205" s="908"/>
      <c r="B5205" s="1061" t="s">
        <v>234</v>
      </c>
      <c r="C5205" s="1061" t="s">
        <v>235</v>
      </c>
      <c r="D5205" s="1061" t="s">
        <v>4123</v>
      </c>
      <c r="E5205" s="1061" t="s">
        <v>13781</v>
      </c>
      <c r="F5205" s="1061" t="s">
        <v>13782</v>
      </c>
      <c r="G5205" s="1061" t="s">
        <v>1739</v>
      </c>
      <c r="H5205" s="1061" t="s">
        <v>129</v>
      </c>
      <c r="I5205" s="1061" t="s">
        <v>19</v>
      </c>
      <c r="J5205" s="1061" t="s">
        <v>7975</v>
      </c>
      <c r="K5205" s="1061" t="s">
        <v>14849</v>
      </c>
      <c r="L5205" s="1061">
        <v>2050</v>
      </c>
      <c r="M5205" s="1061">
        <v>2050</v>
      </c>
      <c r="N5205" s="1061">
        <v>2050</v>
      </c>
      <c r="O5205" s="1061">
        <v>2050</v>
      </c>
      <c r="P5205" s="1061">
        <v>2050</v>
      </c>
      <c r="Q5205" s="1061">
        <v>2050</v>
      </c>
      <c r="R5205" s="1061">
        <v>2070</v>
      </c>
      <c r="S5205" s="1061">
        <v>2070</v>
      </c>
      <c r="T5205" s="1061">
        <v>2070</v>
      </c>
      <c r="U5205" s="1061">
        <v>2070</v>
      </c>
      <c r="V5205" s="1061">
        <v>2070</v>
      </c>
      <c r="W5205" s="1061">
        <v>2070</v>
      </c>
    </row>
    <row r="5206" spans="1:23">
      <c r="A5206" s="908"/>
      <c r="B5206" s="1061" t="s">
        <v>234</v>
      </c>
      <c r="C5206" s="1061" t="s">
        <v>235</v>
      </c>
      <c r="D5206" s="1061" t="s">
        <v>4123</v>
      </c>
      <c r="E5206" s="1061" t="s">
        <v>13783</v>
      </c>
      <c r="F5206" s="1061" t="s">
        <v>13784</v>
      </c>
      <c r="G5206" s="1061" t="s">
        <v>1739</v>
      </c>
      <c r="H5206" s="1061" t="s">
        <v>129</v>
      </c>
      <c r="I5206" s="1061" t="s">
        <v>19</v>
      </c>
      <c r="J5206" s="1061" t="s">
        <v>7975</v>
      </c>
      <c r="K5206" s="1061" t="s">
        <v>14849</v>
      </c>
      <c r="L5206" s="1061">
        <v>1538</v>
      </c>
      <c r="M5206" s="1061">
        <v>1538</v>
      </c>
      <c r="N5206" s="1061">
        <v>1538</v>
      </c>
      <c r="O5206" s="1061">
        <v>1538</v>
      </c>
      <c r="P5206" s="1061">
        <v>1538</v>
      </c>
      <c r="Q5206" s="1061">
        <v>1538</v>
      </c>
      <c r="R5206" s="1061">
        <v>1553</v>
      </c>
      <c r="S5206" s="1061">
        <v>1553</v>
      </c>
      <c r="T5206" s="1061">
        <v>1553</v>
      </c>
      <c r="U5206" s="1061">
        <v>1553</v>
      </c>
      <c r="V5206" s="1061">
        <v>1553</v>
      </c>
      <c r="W5206" s="1061">
        <v>1553</v>
      </c>
    </row>
    <row r="5207" spans="1:23">
      <c r="A5207" s="908"/>
      <c r="B5207" s="1061" t="s">
        <v>234</v>
      </c>
      <c r="C5207" s="1061" t="s">
        <v>235</v>
      </c>
      <c r="D5207" s="1061" t="s">
        <v>4123</v>
      </c>
      <c r="E5207" s="1061" t="s">
        <v>13785</v>
      </c>
      <c r="F5207" s="1061" t="s">
        <v>13786</v>
      </c>
      <c r="G5207" s="1061" t="s">
        <v>1739</v>
      </c>
      <c r="H5207" s="1061" t="s">
        <v>129</v>
      </c>
      <c r="I5207" s="1061" t="s">
        <v>19</v>
      </c>
      <c r="J5207" s="1061" t="s">
        <v>7975</v>
      </c>
      <c r="K5207" s="1061" t="s">
        <v>14849</v>
      </c>
      <c r="L5207" s="1061">
        <v>2050</v>
      </c>
      <c r="M5207" s="1061">
        <v>2050</v>
      </c>
      <c r="N5207" s="1061">
        <v>2050</v>
      </c>
      <c r="O5207" s="1061">
        <v>2050</v>
      </c>
      <c r="P5207" s="1061">
        <v>2050</v>
      </c>
      <c r="Q5207" s="1061">
        <v>2050</v>
      </c>
      <c r="R5207" s="1061">
        <v>2070</v>
      </c>
      <c r="S5207" s="1061">
        <v>2070</v>
      </c>
      <c r="T5207" s="1061">
        <v>2070</v>
      </c>
      <c r="U5207" s="1061">
        <v>2070</v>
      </c>
      <c r="V5207" s="1061">
        <v>2070</v>
      </c>
      <c r="W5207" s="1061">
        <v>2070</v>
      </c>
    </row>
    <row r="5208" spans="1:23">
      <c r="A5208" s="908"/>
      <c r="B5208" s="1061" t="s">
        <v>234</v>
      </c>
      <c r="C5208" s="1061" t="s">
        <v>235</v>
      </c>
      <c r="D5208" s="1061" t="s">
        <v>4123</v>
      </c>
      <c r="E5208" s="1061" t="s">
        <v>13787</v>
      </c>
      <c r="F5208" s="1061" t="s">
        <v>13788</v>
      </c>
      <c r="G5208" s="1061" t="s">
        <v>1739</v>
      </c>
      <c r="H5208" s="1061" t="s">
        <v>129</v>
      </c>
      <c r="I5208" s="1061" t="s">
        <v>19</v>
      </c>
      <c r="J5208" s="1061" t="s">
        <v>7975</v>
      </c>
      <c r="K5208" s="1061" t="s">
        <v>14849</v>
      </c>
      <c r="L5208" s="1061">
        <v>1538</v>
      </c>
      <c r="M5208" s="1061">
        <v>1538</v>
      </c>
      <c r="N5208" s="1061">
        <v>1538</v>
      </c>
      <c r="O5208" s="1061">
        <v>1538</v>
      </c>
      <c r="P5208" s="1061">
        <v>1538</v>
      </c>
      <c r="Q5208" s="1061">
        <v>1538</v>
      </c>
      <c r="R5208" s="1061">
        <v>1553</v>
      </c>
      <c r="S5208" s="1061">
        <v>1553</v>
      </c>
      <c r="T5208" s="1061">
        <v>1553</v>
      </c>
      <c r="U5208" s="1061">
        <v>1553</v>
      </c>
      <c r="V5208" s="1061">
        <v>1553</v>
      </c>
      <c r="W5208" s="1061">
        <v>1553</v>
      </c>
    </row>
    <row r="5209" spans="1:23">
      <c r="A5209" s="908"/>
      <c r="B5209" s="1061" t="s">
        <v>234</v>
      </c>
      <c r="C5209" s="1061" t="s">
        <v>235</v>
      </c>
      <c r="D5209" s="1061" t="s">
        <v>4123</v>
      </c>
      <c r="E5209" s="1061" t="s">
        <v>13789</v>
      </c>
      <c r="F5209" s="1061" t="s">
        <v>13790</v>
      </c>
      <c r="G5209" s="1061" t="s">
        <v>1739</v>
      </c>
      <c r="H5209" s="1061" t="s">
        <v>129</v>
      </c>
      <c r="I5209" s="1061" t="s">
        <v>19</v>
      </c>
      <c r="J5209" s="1061" t="s">
        <v>7975</v>
      </c>
      <c r="K5209" s="1061" t="s">
        <v>14849</v>
      </c>
      <c r="L5209" s="1061">
        <v>2050</v>
      </c>
      <c r="M5209" s="1061">
        <v>2050</v>
      </c>
      <c r="N5209" s="1061">
        <v>2050</v>
      </c>
      <c r="O5209" s="1061">
        <v>2050</v>
      </c>
      <c r="P5209" s="1061">
        <v>2050</v>
      </c>
      <c r="Q5209" s="1061">
        <v>2050</v>
      </c>
      <c r="R5209" s="1061">
        <v>2070</v>
      </c>
      <c r="S5209" s="1061">
        <v>2070</v>
      </c>
      <c r="T5209" s="1061">
        <v>2070</v>
      </c>
      <c r="U5209" s="1061">
        <v>2070</v>
      </c>
      <c r="V5209" s="1061">
        <v>2070</v>
      </c>
      <c r="W5209" s="1061">
        <v>2070</v>
      </c>
    </row>
    <row r="5210" spans="1:23">
      <c r="A5210" s="908"/>
      <c r="B5210" s="1061" t="s">
        <v>234</v>
      </c>
      <c r="C5210" s="1061" t="s">
        <v>235</v>
      </c>
      <c r="D5210" s="1061" t="s">
        <v>4123</v>
      </c>
      <c r="E5210" s="1061" t="s">
        <v>13791</v>
      </c>
      <c r="F5210" s="1061" t="s">
        <v>13792</v>
      </c>
      <c r="G5210" s="1061" t="s">
        <v>1739</v>
      </c>
      <c r="H5210" s="1061" t="s">
        <v>129</v>
      </c>
      <c r="I5210" s="1061" t="s">
        <v>19</v>
      </c>
      <c r="J5210" s="1061" t="s">
        <v>7975</v>
      </c>
      <c r="K5210" s="1061" t="s">
        <v>14849</v>
      </c>
      <c r="L5210" s="1061">
        <v>1538</v>
      </c>
      <c r="M5210" s="1061">
        <v>1538</v>
      </c>
      <c r="N5210" s="1061">
        <v>1538</v>
      </c>
      <c r="O5210" s="1061">
        <v>1538</v>
      </c>
      <c r="P5210" s="1061">
        <v>1538</v>
      </c>
      <c r="Q5210" s="1061">
        <v>1538</v>
      </c>
      <c r="R5210" s="1061">
        <v>1553</v>
      </c>
      <c r="S5210" s="1061">
        <v>1553</v>
      </c>
      <c r="T5210" s="1061">
        <v>1553</v>
      </c>
      <c r="U5210" s="1061">
        <v>1553</v>
      </c>
      <c r="V5210" s="1061">
        <v>1553</v>
      </c>
      <c r="W5210" s="1061">
        <v>1553</v>
      </c>
    </row>
    <row r="5211" spans="1:23">
      <c r="A5211" s="908"/>
      <c r="B5211" s="1061" t="s">
        <v>234</v>
      </c>
      <c r="C5211" s="1061" t="s">
        <v>235</v>
      </c>
      <c r="D5211" s="1061" t="s">
        <v>4123</v>
      </c>
      <c r="E5211" s="1061" t="s">
        <v>13793</v>
      </c>
      <c r="F5211" s="1061" t="s">
        <v>13794</v>
      </c>
      <c r="G5211" s="1061" t="s">
        <v>1739</v>
      </c>
      <c r="H5211" s="1061" t="s">
        <v>129</v>
      </c>
      <c r="I5211" s="1061" t="s">
        <v>19</v>
      </c>
      <c r="J5211" s="1061" t="s">
        <v>7975</v>
      </c>
      <c r="K5211" s="1061" t="s">
        <v>14849</v>
      </c>
      <c r="L5211" s="1061">
        <v>2050</v>
      </c>
      <c r="M5211" s="1061">
        <v>2050</v>
      </c>
      <c r="N5211" s="1061">
        <v>2050</v>
      </c>
      <c r="O5211" s="1061">
        <v>2050</v>
      </c>
      <c r="P5211" s="1061">
        <v>2050</v>
      </c>
      <c r="Q5211" s="1061">
        <v>2050</v>
      </c>
      <c r="R5211" s="1061">
        <v>2070</v>
      </c>
      <c r="S5211" s="1061">
        <v>2070</v>
      </c>
      <c r="T5211" s="1061">
        <v>2070</v>
      </c>
      <c r="U5211" s="1061">
        <v>2070</v>
      </c>
      <c r="V5211" s="1061">
        <v>2070</v>
      </c>
      <c r="W5211" s="1061">
        <v>2070</v>
      </c>
    </row>
    <row r="5212" spans="1:23">
      <c r="A5212" s="908"/>
      <c r="B5212" s="1061" t="s">
        <v>234</v>
      </c>
      <c r="C5212" s="1061" t="s">
        <v>235</v>
      </c>
      <c r="D5212" s="1061" t="s">
        <v>4123</v>
      </c>
      <c r="E5212" s="1061" t="s">
        <v>13795</v>
      </c>
      <c r="F5212" s="1061" t="s">
        <v>13796</v>
      </c>
      <c r="G5212" s="1061" t="s">
        <v>1739</v>
      </c>
      <c r="H5212" s="1061" t="s">
        <v>129</v>
      </c>
      <c r="I5212" s="1061" t="s">
        <v>19</v>
      </c>
      <c r="J5212" s="1061" t="s">
        <v>7975</v>
      </c>
      <c r="K5212" s="1061" t="s">
        <v>14849</v>
      </c>
      <c r="L5212" s="1061">
        <v>1538</v>
      </c>
      <c r="M5212" s="1061">
        <v>1538</v>
      </c>
      <c r="N5212" s="1061">
        <v>1538</v>
      </c>
      <c r="O5212" s="1061">
        <v>1538</v>
      </c>
      <c r="P5212" s="1061">
        <v>1538</v>
      </c>
      <c r="Q5212" s="1061">
        <v>1538</v>
      </c>
      <c r="R5212" s="1061">
        <v>1553</v>
      </c>
      <c r="S5212" s="1061">
        <v>1553</v>
      </c>
      <c r="T5212" s="1061">
        <v>1553</v>
      </c>
      <c r="U5212" s="1061">
        <v>1553</v>
      </c>
      <c r="V5212" s="1061">
        <v>1553</v>
      </c>
      <c r="W5212" s="1061">
        <v>1553</v>
      </c>
    </row>
    <row r="5213" spans="1:23">
      <c r="A5213" s="908"/>
      <c r="B5213" s="1061" t="s">
        <v>234</v>
      </c>
      <c r="C5213" s="1061" t="s">
        <v>235</v>
      </c>
      <c r="D5213" s="1061" t="s">
        <v>4416</v>
      </c>
      <c r="E5213" s="1061" t="s">
        <v>13857</v>
      </c>
      <c r="F5213" s="1061" t="s">
        <v>13858</v>
      </c>
      <c r="G5213" s="1061" t="s">
        <v>1739</v>
      </c>
      <c r="H5213" s="1061" t="s">
        <v>129</v>
      </c>
      <c r="I5213" s="1061" t="s">
        <v>19</v>
      </c>
      <c r="J5213" s="1061" t="s">
        <v>7975</v>
      </c>
      <c r="K5213" s="1061" t="s">
        <v>14849</v>
      </c>
      <c r="L5213" s="1061">
        <v>475240</v>
      </c>
      <c r="M5213" s="1061">
        <v>475240</v>
      </c>
      <c r="N5213" s="1061">
        <v>475240</v>
      </c>
      <c r="O5213" s="1061">
        <v>475240</v>
      </c>
      <c r="P5213" s="1061">
        <v>475240</v>
      </c>
      <c r="Q5213" s="1061">
        <v>475240</v>
      </c>
      <c r="R5213" s="1061">
        <v>475240</v>
      </c>
      <c r="S5213" s="1061">
        <v>475240</v>
      </c>
      <c r="T5213" s="1061">
        <v>475240</v>
      </c>
      <c r="U5213" s="1061">
        <v>475240</v>
      </c>
      <c r="V5213" s="1061">
        <v>475240</v>
      </c>
      <c r="W5213" s="1061">
        <v>475240</v>
      </c>
    </row>
    <row r="5214" spans="1:23">
      <c r="A5214" s="908"/>
      <c r="B5214" s="1061" t="s">
        <v>234</v>
      </c>
      <c r="C5214" s="1061" t="s">
        <v>235</v>
      </c>
      <c r="D5214" s="1061" t="s">
        <v>4563</v>
      </c>
      <c r="E5214" s="1061" t="s">
        <v>13813</v>
      </c>
      <c r="F5214" s="1061" t="s">
        <v>13814</v>
      </c>
      <c r="G5214" s="1061" t="s">
        <v>1739</v>
      </c>
      <c r="H5214" s="1061" t="s">
        <v>129</v>
      </c>
      <c r="I5214" s="1061" t="s">
        <v>19</v>
      </c>
      <c r="J5214" s="1061" t="s">
        <v>7975</v>
      </c>
      <c r="K5214" s="1061" t="s">
        <v>14849</v>
      </c>
      <c r="L5214" s="1061">
        <v>40330</v>
      </c>
      <c r="M5214" s="1061">
        <v>40330</v>
      </c>
      <c r="N5214" s="1061">
        <v>40330</v>
      </c>
      <c r="O5214" s="1061">
        <v>40330</v>
      </c>
      <c r="P5214" s="1061">
        <v>40330</v>
      </c>
      <c r="Q5214" s="1061">
        <v>40330</v>
      </c>
      <c r="R5214" s="1061">
        <v>40330</v>
      </c>
      <c r="S5214" s="1061">
        <v>40330</v>
      </c>
      <c r="T5214" s="1061">
        <v>40330</v>
      </c>
      <c r="U5214" s="1061">
        <v>40330</v>
      </c>
      <c r="V5214" s="1061">
        <v>40330</v>
      </c>
      <c r="W5214" s="1061">
        <v>40330</v>
      </c>
    </row>
    <row r="5215" spans="1:23">
      <c r="A5215" s="908"/>
      <c r="B5215" s="1061" t="s">
        <v>234</v>
      </c>
      <c r="C5215" s="1061" t="s">
        <v>235</v>
      </c>
      <c r="D5215" s="1061" t="s">
        <v>2988</v>
      </c>
      <c r="E5215" s="1061" t="s">
        <v>14713</v>
      </c>
      <c r="F5215" s="1061" t="s">
        <v>14714</v>
      </c>
      <c r="G5215" s="1061" t="s">
        <v>1976</v>
      </c>
      <c r="H5215" s="1061" t="s">
        <v>129</v>
      </c>
      <c r="I5215" s="1061" t="s">
        <v>19</v>
      </c>
      <c r="J5215" s="1061" t="s">
        <v>7975</v>
      </c>
      <c r="K5215" s="1061" t="s">
        <v>14849</v>
      </c>
      <c r="L5215" s="1061">
        <v>27250</v>
      </c>
      <c r="M5215" s="1061">
        <v>27250</v>
      </c>
      <c r="N5215" s="1061">
        <v>27250</v>
      </c>
      <c r="O5215" s="1061">
        <v>27250</v>
      </c>
      <c r="P5215" s="1061">
        <v>27250</v>
      </c>
      <c r="Q5215" s="1061">
        <v>27250</v>
      </c>
      <c r="R5215" s="1061">
        <v>27250</v>
      </c>
      <c r="S5215" s="1061">
        <v>27250</v>
      </c>
      <c r="T5215" s="1061">
        <v>27250</v>
      </c>
      <c r="U5215" s="1061">
        <v>27250</v>
      </c>
      <c r="V5215" s="1061">
        <v>27250</v>
      </c>
      <c r="W5215" s="1061">
        <v>27250</v>
      </c>
    </row>
    <row r="5216" spans="1:23">
      <c r="A5216" s="908"/>
      <c r="B5216" s="1061" t="s">
        <v>234</v>
      </c>
      <c r="C5216" s="1061" t="s">
        <v>235</v>
      </c>
      <c r="D5216" s="1061" t="s">
        <v>2755</v>
      </c>
      <c r="E5216" s="1061" t="s">
        <v>14715</v>
      </c>
      <c r="F5216" s="1061" t="s">
        <v>14716</v>
      </c>
      <c r="G5216" s="1061" t="s">
        <v>1739</v>
      </c>
      <c r="H5216" s="1061" t="s">
        <v>129</v>
      </c>
      <c r="I5216" s="1061" t="s">
        <v>19</v>
      </c>
      <c r="J5216" s="1061" t="s">
        <v>7975</v>
      </c>
      <c r="K5216" s="1061" t="s">
        <v>14849</v>
      </c>
      <c r="L5216" s="1061">
        <v>32700</v>
      </c>
      <c r="M5216" s="1061">
        <v>32700</v>
      </c>
      <c r="N5216" s="1061">
        <v>32700</v>
      </c>
      <c r="O5216" s="1061">
        <v>32700</v>
      </c>
      <c r="P5216" s="1061">
        <v>32700</v>
      </c>
      <c r="Q5216" s="1061">
        <v>32700</v>
      </c>
      <c r="R5216" s="1061">
        <v>32700</v>
      </c>
      <c r="S5216" s="1061">
        <v>32700</v>
      </c>
      <c r="T5216" s="1061">
        <v>32700</v>
      </c>
      <c r="U5216" s="1061">
        <v>32700</v>
      </c>
      <c r="V5216" s="1061">
        <v>32700</v>
      </c>
      <c r="W5216" s="1061">
        <v>32700</v>
      </c>
    </row>
    <row r="5217" spans="1:23">
      <c r="A5217" s="908"/>
      <c r="B5217" s="1061" t="s">
        <v>234</v>
      </c>
      <c r="C5217" s="1061" t="s">
        <v>235</v>
      </c>
      <c r="D5217" s="1061" t="s">
        <v>2755</v>
      </c>
      <c r="E5217" s="1061" t="s">
        <v>14717</v>
      </c>
      <c r="F5217" s="1061" t="s">
        <v>14718</v>
      </c>
      <c r="G5217" s="1061" t="s">
        <v>1739</v>
      </c>
      <c r="H5217" s="1061" t="s">
        <v>129</v>
      </c>
      <c r="I5217" s="1061" t="s">
        <v>19</v>
      </c>
      <c r="J5217" s="1061" t="s">
        <v>7975</v>
      </c>
      <c r="K5217" s="1061" t="s">
        <v>14849</v>
      </c>
      <c r="L5217" s="1061">
        <v>27250</v>
      </c>
      <c r="M5217" s="1061">
        <v>27250</v>
      </c>
      <c r="N5217" s="1061">
        <v>27250</v>
      </c>
      <c r="O5217" s="1061">
        <v>27250</v>
      </c>
      <c r="P5217" s="1061">
        <v>27250</v>
      </c>
      <c r="Q5217" s="1061">
        <v>27250</v>
      </c>
      <c r="R5217" s="1061">
        <v>27250</v>
      </c>
      <c r="S5217" s="1061">
        <v>27250</v>
      </c>
      <c r="T5217" s="1061">
        <v>27250</v>
      </c>
      <c r="U5217" s="1061">
        <v>27250</v>
      </c>
      <c r="V5217" s="1061">
        <v>27250</v>
      </c>
      <c r="W5217" s="1061">
        <v>27250</v>
      </c>
    </row>
    <row r="5218" spans="1:23">
      <c r="A5218" s="908"/>
      <c r="B5218" s="1061" t="s">
        <v>234</v>
      </c>
      <c r="C5218" s="1061" t="s">
        <v>235</v>
      </c>
      <c r="D5218" s="1061" t="s">
        <v>4956</v>
      </c>
      <c r="E5218" s="1061" t="s">
        <v>14317</v>
      </c>
      <c r="F5218" s="1061" t="s">
        <v>14914</v>
      </c>
      <c r="G5218" s="1061" t="s">
        <v>1739</v>
      </c>
      <c r="H5218" s="1061" t="s">
        <v>129</v>
      </c>
      <c r="I5218" s="1061" t="s">
        <v>21</v>
      </c>
      <c r="J5218" s="1061" t="s">
        <v>7975</v>
      </c>
      <c r="K5218" s="1061" t="s">
        <v>14849</v>
      </c>
      <c r="L5218" s="1061">
        <v>107.38</v>
      </c>
      <c r="M5218" s="1061">
        <v>107.38</v>
      </c>
      <c r="N5218" s="1061">
        <v>107.38</v>
      </c>
      <c r="O5218" s="1061">
        <v>107.38</v>
      </c>
      <c r="P5218" s="1061">
        <v>107.38</v>
      </c>
      <c r="Q5218" s="1061">
        <v>107.38</v>
      </c>
      <c r="R5218" s="1061">
        <v>107.38</v>
      </c>
      <c r="S5218" s="1061">
        <v>107.38</v>
      </c>
      <c r="T5218" s="1061">
        <v>107.38</v>
      </c>
      <c r="U5218" s="1061">
        <v>107.38</v>
      </c>
      <c r="V5218" s="1061">
        <v>107.38</v>
      </c>
      <c r="W5218" s="1061">
        <v>107.38</v>
      </c>
    </row>
    <row r="5219" spans="1:23">
      <c r="A5219" s="908"/>
      <c r="B5219" s="1061" t="s">
        <v>234</v>
      </c>
      <c r="C5219" s="1061" t="s">
        <v>235</v>
      </c>
      <c r="D5219" s="1061" t="s">
        <v>4160</v>
      </c>
      <c r="E5219" s="1061" t="s">
        <v>13815</v>
      </c>
      <c r="F5219" s="1061" t="s">
        <v>13816</v>
      </c>
      <c r="G5219" s="1061" t="s">
        <v>1739</v>
      </c>
      <c r="H5219" s="1061" t="s">
        <v>129</v>
      </c>
      <c r="I5219" s="1061" t="s">
        <v>19</v>
      </c>
      <c r="J5219" s="1061" t="s">
        <v>7975</v>
      </c>
      <c r="K5219" s="1061" t="s">
        <v>14849</v>
      </c>
      <c r="L5219" s="1061">
        <v>32960</v>
      </c>
      <c r="M5219" s="1061">
        <v>32960</v>
      </c>
      <c r="N5219" s="1061">
        <v>32960</v>
      </c>
      <c r="O5219" s="1061">
        <v>32960</v>
      </c>
      <c r="P5219" s="1061">
        <v>32960</v>
      </c>
      <c r="Q5219" s="1061">
        <v>32960</v>
      </c>
      <c r="R5219" s="1061">
        <v>32960</v>
      </c>
      <c r="S5219" s="1061">
        <v>32960</v>
      </c>
      <c r="T5219" s="1061">
        <v>32960</v>
      </c>
      <c r="U5219" s="1061">
        <v>32960</v>
      </c>
      <c r="V5219" s="1061">
        <v>32960</v>
      </c>
      <c r="W5219" s="1061">
        <v>32960</v>
      </c>
    </row>
    <row r="5220" spans="1:23">
      <c r="A5220" s="908"/>
      <c r="B5220" s="1061" t="s">
        <v>234</v>
      </c>
      <c r="C5220" s="1061" t="s">
        <v>235</v>
      </c>
      <c r="D5220" s="1061" t="s">
        <v>4284</v>
      </c>
      <c r="E5220" s="1061" t="s">
        <v>14531</v>
      </c>
      <c r="F5220" s="1061" t="s">
        <v>14532</v>
      </c>
      <c r="G5220" s="1061" t="s">
        <v>1739</v>
      </c>
      <c r="H5220" s="1061" t="s">
        <v>129</v>
      </c>
      <c r="I5220" s="1061" t="s">
        <v>20</v>
      </c>
      <c r="J5220" s="1061" t="s">
        <v>7975</v>
      </c>
      <c r="K5220" s="1061" t="s">
        <v>14849</v>
      </c>
      <c r="L5220" s="1061">
        <v>7350</v>
      </c>
      <c r="M5220" s="1061">
        <v>7350</v>
      </c>
      <c r="N5220" s="1061">
        <v>7350</v>
      </c>
      <c r="O5220" s="1061">
        <v>7350</v>
      </c>
      <c r="P5220" s="1061">
        <v>7350</v>
      </c>
      <c r="Q5220" s="1061">
        <v>7350</v>
      </c>
      <c r="R5220" s="1061">
        <v>7350</v>
      </c>
      <c r="S5220" s="1061">
        <v>7350</v>
      </c>
      <c r="T5220" s="1061">
        <v>7350</v>
      </c>
      <c r="U5220" s="1061">
        <v>7350</v>
      </c>
      <c r="V5220" s="1061">
        <v>7350</v>
      </c>
      <c r="W5220" s="1061">
        <v>7350</v>
      </c>
    </row>
    <row r="5221" spans="1:23">
      <c r="A5221" s="908"/>
      <c r="B5221" s="1061" t="s">
        <v>234</v>
      </c>
      <c r="C5221" s="1061" t="s">
        <v>235</v>
      </c>
      <c r="D5221" s="1061" t="s">
        <v>4519</v>
      </c>
      <c r="E5221" s="1061" t="s">
        <v>14533</v>
      </c>
      <c r="F5221" s="1061" t="s">
        <v>14534</v>
      </c>
      <c r="G5221" s="1061" t="s">
        <v>1739</v>
      </c>
      <c r="H5221" s="1061" t="s">
        <v>129</v>
      </c>
      <c r="I5221" s="1061" t="s">
        <v>20</v>
      </c>
      <c r="J5221" s="1061" t="s">
        <v>7975</v>
      </c>
      <c r="K5221" s="1061" t="s">
        <v>14849</v>
      </c>
      <c r="L5221" s="1061">
        <v>5355</v>
      </c>
      <c r="M5221" s="1061">
        <v>5355</v>
      </c>
      <c r="N5221" s="1061">
        <v>5355</v>
      </c>
      <c r="O5221" s="1061">
        <v>5355</v>
      </c>
      <c r="P5221" s="1061">
        <v>5355</v>
      </c>
      <c r="Q5221" s="1061">
        <v>5355</v>
      </c>
      <c r="R5221" s="1061">
        <v>5355</v>
      </c>
      <c r="S5221" s="1061">
        <v>5355</v>
      </c>
      <c r="T5221" s="1061">
        <v>5355</v>
      </c>
      <c r="U5221" s="1061">
        <v>5355</v>
      </c>
      <c r="V5221" s="1061">
        <v>5355</v>
      </c>
      <c r="W5221" s="1061">
        <v>5355</v>
      </c>
    </row>
    <row r="5222" spans="1:23">
      <c r="A5222" s="908"/>
      <c r="B5222" s="1061" t="s">
        <v>234</v>
      </c>
      <c r="C5222" s="1061" t="s">
        <v>235</v>
      </c>
      <c r="D5222" s="1061" t="s">
        <v>4555</v>
      </c>
      <c r="E5222" s="1061" t="s">
        <v>14630</v>
      </c>
      <c r="F5222" s="1061" t="s">
        <v>14631</v>
      </c>
      <c r="G5222" s="1061" t="s">
        <v>1739</v>
      </c>
      <c r="H5222" s="1061" t="s">
        <v>129</v>
      </c>
      <c r="I5222" s="1061" t="s">
        <v>20</v>
      </c>
      <c r="J5222" s="1061" t="s">
        <v>7975</v>
      </c>
      <c r="K5222" s="1061" t="s">
        <v>14849</v>
      </c>
      <c r="L5222" s="1061">
        <v>39900</v>
      </c>
      <c r="M5222" s="1061">
        <v>39900</v>
      </c>
      <c r="N5222" s="1061">
        <v>39900</v>
      </c>
      <c r="O5222" s="1061">
        <v>39900</v>
      </c>
      <c r="P5222" s="1061">
        <v>39900</v>
      </c>
      <c r="Q5222" s="1061">
        <v>39900</v>
      </c>
      <c r="R5222" s="1061">
        <v>39900</v>
      </c>
      <c r="S5222" s="1061">
        <v>39900</v>
      </c>
      <c r="T5222" s="1061">
        <v>39900</v>
      </c>
      <c r="U5222" s="1061">
        <v>39900</v>
      </c>
      <c r="V5222" s="1061">
        <v>39900</v>
      </c>
      <c r="W5222" s="1061">
        <v>39900</v>
      </c>
    </row>
    <row r="5223" spans="1:23">
      <c r="A5223" s="908"/>
      <c r="B5223" s="1061" t="s">
        <v>234</v>
      </c>
      <c r="C5223" s="1061" t="s">
        <v>235</v>
      </c>
      <c r="D5223" s="1061" t="s">
        <v>4563</v>
      </c>
      <c r="E5223" s="1061" t="s">
        <v>11854</v>
      </c>
      <c r="F5223" s="1061" t="s">
        <v>4567</v>
      </c>
      <c r="G5223" s="1061" t="s">
        <v>2001</v>
      </c>
      <c r="H5223" s="1061" t="s">
        <v>129</v>
      </c>
      <c r="I5223" s="1061" t="s">
        <v>19</v>
      </c>
      <c r="J5223" s="1061" t="s">
        <v>7975</v>
      </c>
      <c r="K5223" s="1061" t="s">
        <v>14849</v>
      </c>
      <c r="L5223" s="1061">
        <v>22500</v>
      </c>
      <c r="M5223" s="1061">
        <v>22500</v>
      </c>
      <c r="N5223" s="1061">
        <v>22500</v>
      </c>
      <c r="O5223" s="1061">
        <v>22500</v>
      </c>
      <c r="P5223" s="1061">
        <v>22500</v>
      </c>
      <c r="Q5223" s="1061">
        <v>22500</v>
      </c>
      <c r="R5223" s="1061">
        <v>23000</v>
      </c>
      <c r="S5223" s="1061">
        <v>23000</v>
      </c>
      <c r="T5223" s="1061">
        <v>23000</v>
      </c>
      <c r="U5223" s="1061">
        <v>23000</v>
      </c>
      <c r="V5223" s="1061">
        <v>23000</v>
      </c>
      <c r="W5223" s="1061">
        <v>23000</v>
      </c>
    </row>
    <row r="5224" spans="1:23">
      <c r="A5224" s="908"/>
      <c r="B5224" s="1061" t="s">
        <v>234</v>
      </c>
      <c r="C5224" s="1061" t="s">
        <v>235</v>
      </c>
      <c r="D5224" s="1061" t="s">
        <v>14318</v>
      </c>
      <c r="E5224" s="1061" t="s">
        <v>14319</v>
      </c>
      <c r="F5224" s="1061" t="s">
        <v>14320</v>
      </c>
      <c r="G5224" s="1061" t="s">
        <v>1739</v>
      </c>
      <c r="H5224" s="1061" t="s">
        <v>129</v>
      </c>
      <c r="I5224" s="1061" t="s">
        <v>21</v>
      </c>
      <c r="J5224" s="1061" t="s">
        <v>7975</v>
      </c>
      <c r="K5224" s="1061" t="s">
        <v>14849</v>
      </c>
      <c r="L5224" s="1061">
        <v>7.71</v>
      </c>
      <c r="M5224" s="1061">
        <v>7.71</v>
      </c>
      <c r="N5224" s="1061">
        <v>7.71</v>
      </c>
      <c r="O5224" s="1061">
        <v>7.71</v>
      </c>
      <c r="P5224" s="1061">
        <v>7.71</v>
      </c>
      <c r="Q5224" s="1061">
        <v>7.71</v>
      </c>
      <c r="R5224" s="1061">
        <v>7.71</v>
      </c>
      <c r="S5224" s="1061">
        <v>7.71</v>
      </c>
      <c r="T5224" s="1061">
        <v>7.71</v>
      </c>
      <c r="U5224" s="1061">
        <v>7.71</v>
      </c>
      <c r="V5224" s="1061">
        <v>7.71</v>
      </c>
      <c r="W5224" s="1061">
        <v>7.71</v>
      </c>
    </row>
    <row r="5225" spans="1:23">
      <c r="A5225" s="908"/>
      <c r="B5225" s="1061" t="s">
        <v>234</v>
      </c>
      <c r="C5225" s="1061" t="s">
        <v>235</v>
      </c>
      <c r="D5225" s="1061" t="s">
        <v>5384</v>
      </c>
      <c r="E5225" s="1061" t="s">
        <v>14423</v>
      </c>
      <c r="F5225" s="1061" t="s">
        <v>14424</v>
      </c>
      <c r="G5225" s="1061" t="s">
        <v>1739</v>
      </c>
      <c r="H5225" s="1061" t="s">
        <v>129</v>
      </c>
      <c r="I5225" s="1061" t="s">
        <v>21</v>
      </c>
      <c r="J5225" s="1061" t="s">
        <v>7975</v>
      </c>
      <c r="K5225" s="1061" t="s">
        <v>14849</v>
      </c>
      <c r="L5225" s="1061">
        <v>183.75</v>
      </c>
      <c r="M5225" s="1061">
        <v>183.75</v>
      </c>
      <c r="N5225" s="1061">
        <v>183.75</v>
      </c>
      <c r="O5225" s="1061">
        <v>183.75</v>
      </c>
      <c r="P5225" s="1061">
        <v>183.75</v>
      </c>
      <c r="Q5225" s="1061">
        <v>183.75</v>
      </c>
      <c r="R5225" s="1061">
        <v>183.75</v>
      </c>
      <c r="S5225" s="1061">
        <v>183.75</v>
      </c>
      <c r="T5225" s="1061">
        <v>183.75</v>
      </c>
      <c r="U5225" s="1061">
        <v>183.75</v>
      </c>
      <c r="V5225" s="1061">
        <v>183.75</v>
      </c>
      <c r="W5225" s="1061">
        <v>183.75</v>
      </c>
    </row>
    <row r="5226" spans="1:23">
      <c r="A5226" s="908"/>
      <c r="B5226" s="1061" t="s">
        <v>234</v>
      </c>
      <c r="C5226" s="1061" t="s">
        <v>235</v>
      </c>
      <c r="D5226" s="1061" t="s">
        <v>4797</v>
      </c>
      <c r="E5226" s="1061" t="s">
        <v>14535</v>
      </c>
      <c r="F5226" s="1061" t="s">
        <v>14536</v>
      </c>
      <c r="G5226" s="1061" t="s">
        <v>1739</v>
      </c>
      <c r="H5226" s="1061" t="s">
        <v>129</v>
      </c>
      <c r="I5226" s="1061" t="s">
        <v>20</v>
      </c>
      <c r="J5226" s="1061" t="s">
        <v>7975</v>
      </c>
      <c r="K5226" s="1061" t="s">
        <v>14849</v>
      </c>
      <c r="L5226" s="1061">
        <v>130095</v>
      </c>
      <c r="M5226" s="1061">
        <v>130095</v>
      </c>
      <c r="N5226" s="1061">
        <v>130095</v>
      </c>
      <c r="O5226" s="1061">
        <v>130095</v>
      </c>
      <c r="P5226" s="1061">
        <v>130095</v>
      </c>
      <c r="Q5226" s="1061">
        <v>130095</v>
      </c>
      <c r="R5226" s="1061">
        <v>130095</v>
      </c>
      <c r="S5226" s="1061">
        <v>130095</v>
      </c>
      <c r="T5226" s="1061">
        <v>130095</v>
      </c>
      <c r="U5226" s="1061">
        <v>130095</v>
      </c>
      <c r="V5226" s="1061">
        <v>130095</v>
      </c>
      <c r="W5226" s="1061">
        <v>130095</v>
      </c>
    </row>
    <row r="5227" spans="1:23">
      <c r="A5227" s="908"/>
      <c r="B5227" s="1061" t="s">
        <v>234</v>
      </c>
      <c r="C5227" s="1061" t="s">
        <v>235</v>
      </c>
      <c r="D5227" s="1061" t="s">
        <v>4416</v>
      </c>
      <c r="E5227" s="1061" t="s">
        <v>14321</v>
      </c>
      <c r="F5227" s="1061" t="s">
        <v>14322</v>
      </c>
      <c r="G5227" s="1061" t="s">
        <v>1739</v>
      </c>
      <c r="H5227" s="1061" t="s">
        <v>129</v>
      </c>
      <c r="I5227" s="1061" t="s">
        <v>20</v>
      </c>
      <c r="J5227" s="1061" t="s">
        <v>7975</v>
      </c>
      <c r="K5227" s="1061" t="s">
        <v>14849</v>
      </c>
      <c r="L5227" s="1061">
        <v>5040</v>
      </c>
      <c r="M5227" s="1061">
        <v>5040</v>
      </c>
      <c r="N5227" s="1061">
        <v>5040</v>
      </c>
      <c r="O5227" s="1061">
        <v>5040</v>
      </c>
      <c r="P5227" s="1061">
        <v>5040</v>
      </c>
      <c r="Q5227" s="1061">
        <v>5040</v>
      </c>
      <c r="R5227" s="1061">
        <v>5040</v>
      </c>
      <c r="S5227" s="1061">
        <v>5040</v>
      </c>
      <c r="T5227" s="1061">
        <v>5040</v>
      </c>
      <c r="U5227" s="1061">
        <v>5040</v>
      </c>
      <c r="V5227" s="1061">
        <v>5040</v>
      </c>
      <c r="W5227" s="1061">
        <v>5040</v>
      </c>
    </row>
    <row r="5228" spans="1:23">
      <c r="A5228" s="908"/>
      <c r="B5228" s="1061" t="s">
        <v>234</v>
      </c>
      <c r="C5228" s="1061" t="s">
        <v>235</v>
      </c>
      <c r="D5228" s="1061" t="s">
        <v>3863</v>
      </c>
      <c r="E5228" s="1061" t="s">
        <v>14425</v>
      </c>
      <c r="F5228" s="1061" t="s">
        <v>14426</v>
      </c>
      <c r="G5228" s="1061" t="s">
        <v>1739</v>
      </c>
      <c r="H5228" s="1061" t="s">
        <v>129</v>
      </c>
      <c r="I5228" s="1061" t="s">
        <v>20</v>
      </c>
      <c r="J5228" s="1061" t="s">
        <v>7975</v>
      </c>
      <c r="K5228" s="1061" t="s">
        <v>14849</v>
      </c>
      <c r="L5228" s="1061">
        <v>38640</v>
      </c>
      <c r="M5228" s="1061">
        <v>38640</v>
      </c>
      <c r="N5228" s="1061">
        <v>38640</v>
      </c>
      <c r="O5228" s="1061">
        <v>38640</v>
      </c>
      <c r="P5228" s="1061">
        <v>38640</v>
      </c>
      <c r="Q5228" s="1061">
        <v>38640</v>
      </c>
      <c r="R5228" s="1061">
        <v>38640</v>
      </c>
      <c r="S5228" s="1061">
        <v>38640</v>
      </c>
      <c r="T5228" s="1061">
        <v>38640</v>
      </c>
      <c r="U5228" s="1061">
        <v>38640</v>
      </c>
      <c r="V5228" s="1061">
        <v>38640</v>
      </c>
      <c r="W5228" s="1061">
        <v>38640</v>
      </c>
    </row>
    <row r="5229" spans="1:23">
      <c r="A5229" s="908"/>
      <c r="B5229" s="1061" t="s">
        <v>234</v>
      </c>
      <c r="C5229" s="1061" t="s">
        <v>235</v>
      </c>
      <c r="D5229" s="1061" t="s">
        <v>5191</v>
      </c>
      <c r="E5229" s="1061" t="s">
        <v>14537</v>
      </c>
      <c r="F5229" s="1061" t="s">
        <v>14538</v>
      </c>
      <c r="G5229" s="1061" t="s">
        <v>1739</v>
      </c>
      <c r="H5229" s="1061" t="s">
        <v>129</v>
      </c>
      <c r="I5229" s="1061" t="s">
        <v>20</v>
      </c>
      <c r="J5229" s="1061" t="s">
        <v>7975</v>
      </c>
      <c r="K5229" s="1061" t="s">
        <v>14849</v>
      </c>
      <c r="L5229" s="1061">
        <v>30765</v>
      </c>
      <c r="M5229" s="1061">
        <v>30765</v>
      </c>
      <c r="N5229" s="1061">
        <v>30765</v>
      </c>
      <c r="O5229" s="1061">
        <v>30765</v>
      </c>
      <c r="P5229" s="1061">
        <v>30765</v>
      </c>
      <c r="Q5229" s="1061">
        <v>30765</v>
      </c>
      <c r="R5229" s="1061">
        <v>30765</v>
      </c>
      <c r="S5229" s="1061">
        <v>30765</v>
      </c>
      <c r="T5229" s="1061">
        <v>30765</v>
      </c>
      <c r="U5229" s="1061">
        <v>30765</v>
      </c>
      <c r="V5229" s="1061">
        <v>30765</v>
      </c>
      <c r="W5229" s="1061">
        <v>30765</v>
      </c>
    </row>
    <row r="5230" spans="1:23">
      <c r="A5230" s="908"/>
      <c r="B5230" s="1061" t="s">
        <v>234</v>
      </c>
      <c r="C5230" s="1061" t="s">
        <v>235</v>
      </c>
      <c r="D5230" s="1061" t="s">
        <v>5191</v>
      </c>
      <c r="E5230" s="1061" t="s">
        <v>14539</v>
      </c>
      <c r="F5230" s="1061" t="s">
        <v>14915</v>
      </c>
      <c r="G5230" s="1061" t="s">
        <v>1739</v>
      </c>
      <c r="H5230" s="1061" t="s">
        <v>129</v>
      </c>
      <c r="I5230" s="1061" t="s">
        <v>20</v>
      </c>
      <c r="J5230" s="1061" t="s">
        <v>7975</v>
      </c>
      <c r="K5230" s="1061" t="s">
        <v>14849</v>
      </c>
      <c r="L5230" s="1061">
        <v>13755</v>
      </c>
      <c r="M5230" s="1061">
        <v>13755</v>
      </c>
      <c r="N5230" s="1061">
        <v>13755</v>
      </c>
      <c r="O5230" s="1061">
        <v>13755</v>
      </c>
      <c r="P5230" s="1061">
        <v>13755</v>
      </c>
      <c r="Q5230" s="1061">
        <v>13755</v>
      </c>
      <c r="R5230" s="1061">
        <v>13755</v>
      </c>
      <c r="S5230" s="1061">
        <v>13755</v>
      </c>
      <c r="T5230" s="1061">
        <v>13755</v>
      </c>
      <c r="U5230" s="1061">
        <v>13755</v>
      </c>
      <c r="V5230" s="1061">
        <v>13755</v>
      </c>
      <c r="W5230" s="1061">
        <v>13755</v>
      </c>
    </row>
    <row r="5231" spans="1:23">
      <c r="A5231" s="908"/>
      <c r="B5231" s="1061" t="s">
        <v>234</v>
      </c>
      <c r="C5231" s="1061" t="s">
        <v>235</v>
      </c>
      <c r="D5231" s="1061" t="s">
        <v>4956</v>
      </c>
      <c r="E5231" s="1061" t="s">
        <v>14540</v>
      </c>
      <c r="F5231" s="1061" t="s">
        <v>14541</v>
      </c>
      <c r="G5231" s="1061" t="s">
        <v>1739</v>
      </c>
      <c r="H5231" s="1061" t="s">
        <v>129</v>
      </c>
      <c r="I5231" s="1061" t="s">
        <v>20</v>
      </c>
      <c r="J5231" s="1061" t="s">
        <v>7975</v>
      </c>
      <c r="K5231" s="1061" t="s">
        <v>14849</v>
      </c>
      <c r="L5231" s="1061">
        <v>15750</v>
      </c>
      <c r="M5231" s="1061">
        <v>15750</v>
      </c>
      <c r="N5231" s="1061">
        <v>15750</v>
      </c>
      <c r="O5231" s="1061">
        <v>15750</v>
      </c>
      <c r="P5231" s="1061">
        <v>15750</v>
      </c>
      <c r="Q5231" s="1061">
        <v>15750</v>
      </c>
      <c r="R5231" s="1061">
        <v>15750</v>
      </c>
      <c r="S5231" s="1061">
        <v>15750</v>
      </c>
      <c r="T5231" s="1061">
        <v>15750</v>
      </c>
      <c r="U5231" s="1061">
        <v>15750</v>
      </c>
      <c r="V5231" s="1061">
        <v>15750</v>
      </c>
      <c r="W5231" s="1061">
        <v>15750</v>
      </c>
    </row>
    <row r="5232" spans="1:23">
      <c r="A5232" s="908"/>
      <c r="B5232" s="1061" t="s">
        <v>234</v>
      </c>
      <c r="C5232" s="1061" t="s">
        <v>235</v>
      </c>
      <c r="D5232" s="1061" t="s">
        <v>2996</v>
      </c>
      <c r="E5232" s="1061" t="s">
        <v>14323</v>
      </c>
      <c r="F5232" s="1061" t="s">
        <v>14324</v>
      </c>
      <c r="G5232" s="1061" t="s">
        <v>1739</v>
      </c>
      <c r="H5232" s="1061" t="s">
        <v>129</v>
      </c>
      <c r="I5232" s="1061" t="s">
        <v>20</v>
      </c>
      <c r="J5232" s="1061" t="s">
        <v>7975</v>
      </c>
      <c r="K5232" s="1061" t="s">
        <v>14849</v>
      </c>
      <c r="L5232" s="1061">
        <v>2100</v>
      </c>
      <c r="M5232" s="1061">
        <v>2100</v>
      </c>
      <c r="N5232" s="1061">
        <v>2100</v>
      </c>
      <c r="O5232" s="1061">
        <v>2100</v>
      </c>
      <c r="P5232" s="1061">
        <v>2100</v>
      </c>
      <c r="Q5232" s="1061">
        <v>2100</v>
      </c>
      <c r="R5232" s="1061">
        <v>2100</v>
      </c>
      <c r="S5232" s="1061">
        <v>2100</v>
      </c>
      <c r="T5232" s="1061">
        <v>2100</v>
      </c>
      <c r="U5232" s="1061">
        <v>2100</v>
      </c>
      <c r="V5232" s="1061">
        <v>2100</v>
      </c>
      <c r="W5232" s="1061">
        <v>2100</v>
      </c>
    </row>
    <row r="5233" spans="1:23">
      <c r="A5233" s="908"/>
      <c r="B5233" s="1061" t="s">
        <v>234</v>
      </c>
      <c r="C5233" s="1061" t="s">
        <v>235</v>
      </c>
      <c r="D5233" s="1061" t="s">
        <v>4956</v>
      </c>
      <c r="E5233" s="1061" t="s">
        <v>14542</v>
      </c>
      <c r="F5233" s="1061" t="s">
        <v>6774</v>
      </c>
      <c r="G5233" s="1061" t="s">
        <v>1739</v>
      </c>
      <c r="H5233" s="1061" t="s">
        <v>129</v>
      </c>
      <c r="I5233" s="1061" t="s">
        <v>20</v>
      </c>
      <c r="J5233" s="1061" t="s">
        <v>7975</v>
      </c>
      <c r="K5233" s="1061" t="s">
        <v>14849</v>
      </c>
      <c r="L5233" s="1061">
        <v>6300</v>
      </c>
      <c r="M5233" s="1061">
        <v>6300</v>
      </c>
      <c r="N5233" s="1061">
        <v>6300</v>
      </c>
      <c r="O5233" s="1061">
        <v>6300</v>
      </c>
      <c r="P5233" s="1061">
        <v>6300</v>
      </c>
      <c r="Q5233" s="1061">
        <v>6300</v>
      </c>
      <c r="R5233" s="1061">
        <v>6300</v>
      </c>
      <c r="S5233" s="1061">
        <v>6300</v>
      </c>
      <c r="T5233" s="1061">
        <v>6300</v>
      </c>
      <c r="U5233" s="1061">
        <v>6300</v>
      </c>
      <c r="V5233" s="1061">
        <v>6300</v>
      </c>
      <c r="W5233" s="1061">
        <v>6300</v>
      </c>
    </row>
    <row r="5234" spans="1:23">
      <c r="A5234" s="908"/>
      <c r="B5234" s="1061" t="s">
        <v>234</v>
      </c>
      <c r="C5234" s="1061" t="s">
        <v>235</v>
      </c>
      <c r="D5234" s="1061" t="s">
        <v>4956</v>
      </c>
      <c r="E5234" s="1061" t="s">
        <v>14543</v>
      </c>
      <c r="F5234" s="1061" t="s">
        <v>14544</v>
      </c>
      <c r="G5234" s="1061" t="s">
        <v>1739</v>
      </c>
      <c r="H5234" s="1061" t="s">
        <v>129</v>
      </c>
      <c r="I5234" s="1061" t="s">
        <v>20</v>
      </c>
      <c r="J5234" s="1061" t="s">
        <v>7975</v>
      </c>
      <c r="K5234" s="1061" t="s">
        <v>14849</v>
      </c>
      <c r="L5234" s="1061">
        <v>6300</v>
      </c>
      <c r="M5234" s="1061">
        <v>6300</v>
      </c>
      <c r="N5234" s="1061">
        <v>6300</v>
      </c>
      <c r="O5234" s="1061">
        <v>6300</v>
      </c>
      <c r="P5234" s="1061">
        <v>6300</v>
      </c>
      <c r="Q5234" s="1061">
        <v>6300</v>
      </c>
      <c r="R5234" s="1061">
        <v>6300</v>
      </c>
      <c r="S5234" s="1061">
        <v>6300</v>
      </c>
      <c r="T5234" s="1061">
        <v>6300</v>
      </c>
      <c r="U5234" s="1061">
        <v>6300</v>
      </c>
      <c r="V5234" s="1061">
        <v>6300</v>
      </c>
      <c r="W5234" s="1061">
        <v>6300</v>
      </c>
    </row>
    <row r="5235" spans="1:23">
      <c r="A5235" s="908"/>
      <c r="B5235" s="1061" t="s">
        <v>234</v>
      </c>
      <c r="C5235" s="1061" t="s">
        <v>235</v>
      </c>
      <c r="D5235" s="1061" t="s">
        <v>4384</v>
      </c>
      <c r="E5235" s="1061" t="s">
        <v>14325</v>
      </c>
      <c r="F5235" s="1061" t="s">
        <v>14326</v>
      </c>
      <c r="G5235" s="1061" t="s">
        <v>1739</v>
      </c>
      <c r="H5235" s="1061" t="s">
        <v>129</v>
      </c>
      <c r="I5235" s="1061" t="s">
        <v>20</v>
      </c>
      <c r="J5235" s="1061" t="s">
        <v>7975</v>
      </c>
      <c r="K5235" s="1061" t="s">
        <v>14849</v>
      </c>
      <c r="L5235" s="1061">
        <v>79485</v>
      </c>
      <c r="M5235" s="1061">
        <v>79485</v>
      </c>
      <c r="N5235" s="1061">
        <v>79485</v>
      </c>
      <c r="O5235" s="1061">
        <v>79485</v>
      </c>
      <c r="P5235" s="1061">
        <v>79485</v>
      </c>
      <c r="Q5235" s="1061">
        <v>79485</v>
      </c>
      <c r="R5235" s="1061">
        <v>79485</v>
      </c>
      <c r="S5235" s="1061">
        <v>79485</v>
      </c>
      <c r="T5235" s="1061">
        <v>79485</v>
      </c>
      <c r="U5235" s="1061">
        <v>79485</v>
      </c>
      <c r="V5235" s="1061">
        <v>79485</v>
      </c>
      <c r="W5235" s="1061">
        <v>79485</v>
      </c>
    </row>
    <row r="5236" spans="1:23">
      <c r="A5236" s="908"/>
      <c r="B5236" s="1061" t="s">
        <v>234</v>
      </c>
      <c r="C5236" s="1061" t="s">
        <v>235</v>
      </c>
      <c r="D5236" s="1061" t="s">
        <v>4284</v>
      </c>
      <c r="E5236" s="1061" t="s">
        <v>11919</v>
      </c>
      <c r="F5236" s="1061" t="s">
        <v>6775</v>
      </c>
      <c r="G5236" s="1061" t="s">
        <v>1739</v>
      </c>
      <c r="H5236" s="1061" t="s">
        <v>129</v>
      </c>
      <c r="I5236" s="1061" t="s">
        <v>20</v>
      </c>
      <c r="J5236" s="1061" t="s">
        <v>7975</v>
      </c>
      <c r="K5236" s="1061" t="s">
        <v>14849</v>
      </c>
      <c r="L5236" s="1061">
        <v>58200</v>
      </c>
      <c r="M5236" s="1061">
        <v>58200</v>
      </c>
      <c r="N5236" s="1061">
        <v>58200</v>
      </c>
      <c r="O5236" s="1061">
        <v>58200</v>
      </c>
      <c r="P5236" s="1061">
        <v>58200</v>
      </c>
      <c r="Q5236" s="1061">
        <v>58200</v>
      </c>
      <c r="R5236" s="1061">
        <v>58200</v>
      </c>
      <c r="S5236" s="1061">
        <v>58200</v>
      </c>
      <c r="T5236" s="1061">
        <v>58200</v>
      </c>
      <c r="U5236" s="1061">
        <v>58200</v>
      </c>
      <c r="V5236" s="1061">
        <v>58200</v>
      </c>
      <c r="W5236" s="1061">
        <v>58200</v>
      </c>
    </row>
    <row r="5237" spans="1:23">
      <c r="A5237" s="908"/>
      <c r="B5237" s="1061" t="s">
        <v>234</v>
      </c>
      <c r="C5237" s="1061" t="s">
        <v>235</v>
      </c>
      <c r="D5237" s="1061" t="s">
        <v>4416</v>
      </c>
      <c r="E5237" s="1061" t="s">
        <v>14327</v>
      </c>
      <c r="F5237" s="1061" t="s">
        <v>14328</v>
      </c>
      <c r="G5237" s="1061" t="s">
        <v>1739</v>
      </c>
      <c r="H5237" s="1061" t="s">
        <v>129</v>
      </c>
      <c r="I5237" s="1061" t="s">
        <v>20</v>
      </c>
      <c r="J5237" s="1061" t="s">
        <v>7975</v>
      </c>
      <c r="K5237" s="1061" t="s">
        <v>14849</v>
      </c>
      <c r="L5237" s="1061">
        <v>1575</v>
      </c>
      <c r="M5237" s="1061">
        <v>1575</v>
      </c>
      <c r="N5237" s="1061">
        <v>1575</v>
      </c>
      <c r="O5237" s="1061">
        <v>1575</v>
      </c>
      <c r="P5237" s="1061">
        <v>1575</v>
      </c>
      <c r="Q5237" s="1061">
        <v>1575</v>
      </c>
      <c r="R5237" s="1061">
        <v>1575</v>
      </c>
      <c r="S5237" s="1061">
        <v>1575</v>
      </c>
      <c r="T5237" s="1061">
        <v>1575</v>
      </c>
      <c r="U5237" s="1061">
        <v>1575</v>
      </c>
      <c r="V5237" s="1061">
        <v>1575</v>
      </c>
      <c r="W5237" s="1061">
        <v>1575</v>
      </c>
    </row>
    <row r="5238" spans="1:23">
      <c r="A5238" s="908"/>
      <c r="B5238" s="1061" t="s">
        <v>234</v>
      </c>
      <c r="C5238" s="1061" t="s">
        <v>235</v>
      </c>
      <c r="D5238" s="1061" t="s">
        <v>3863</v>
      </c>
      <c r="E5238" s="1061" t="s">
        <v>14329</v>
      </c>
      <c r="F5238" s="1061" t="s">
        <v>14330</v>
      </c>
      <c r="G5238" s="1061" t="s">
        <v>1739</v>
      </c>
      <c r="H5238" s="1061" t="s">
        <v>129</v>
      </c>
      <c r="I5238" s="1061" t="s">
        <v>20</v>
      </c>
      <c r="J5238" s="1061" t="s">
        <v>7975</v>
      </c>
      <c r="K5238" s="1061" t="s">
        <v>14849</v>
      </c>
      <c r="L5238" s="1061">
        <v>17850</v>
      </c>
      <c r="M5238" s="1061">
        <v>17850</v>
      </c>
      <c r="N5238" s="1061">
        <v>17850</v>
      </c>
      <c r="O5238" s="1061">
        <v>17850</v>
      </c>
      <c r="P5238" s="1061">
        <v>17850</v>
      </c>
      <c r="Q5238" s="1061">
        <v>17850</v>
      </c>
      <c r="R5238" s="1061">
        <v>17850</v>
      </c>
      <c r="S5238" s="1061">
        <v>17850</v>
      </c>
      <c r="T5238" s="1061">
        <v>17850</v>
      </c>
      <c r="U5238" s="1061">
        <v>17850</v>
      </c>
      <c r="V5238" s="1061">
        <v>17850</v>
      </c>
      <c r="W5238" s="1061">
        <v>17850</v>
      </c>
    </row>
    <row r="5239" spans="1:23">
      <c r="A5239" s="908"/>
      <c r="B5239" s="1061" t="s">
        <v>234</v>
      </c>
      <c r="C5239" s="1061" t="s">
        <v>235</v>
      </c>
      <c r="D5239" s="1061" t="s">
        <v>4160</v>
      </c>
      <c r="E5239" s="1061" t="s">
        <v>14545</v>
      </c>
      <c r="F5239" s="1061" t="s">
        <v>14546</v>
      </c>
      <c r="G5239" s="1061" t="s">
        <v>1739</v>
      </c>
      <c r="H5239" s="1061" t="s">
        <v>129</v>
      </c>
      <c r="I5239" s="1061" t="s">
        <v>20</v>
      </c>
      <c r="J5239" s="1061" t="s">
        <v>7975</v>
      </c>
      <c r="K5239" s="1061" t="s">
        <v>14849</v>
      </c>
      <c r="L5239" s="1061">
        <v>12285</v>
      </c>
      <c r="M5239" s="1061">
        <v>12285</v>
      </c>
      <c r="N5239" s="1061">
        <v>12285</v>
      </c>
      <c r="O5239" s="1061">
        <v>12285</v>
      </c>
      <c r="P5239" s="1061">
        <v>12285</v>
      </c>
      <c r="Q5239" s="1061">
        <v>12285</v>
      </c>
      <c r="R5239" s="1061">
        <v>12285</v>
      </c>
      <c r="S5239" s="1061">
        <v>12285</v>
      </c>
      <c r="T5239" s="1061">
        <v>12285</v>
      </c>
      <c r="U5239" s="1061">
        <v>12285</v>
      </c>
      <c r="V5239" s="1061">
        <v>12285</v>
      </c>
      <c r="W5239" s="1061">
        <v>12285</v>
      </c>
    </row>
    <row r="5240" spans="1:23">
      <c r="A5240" s="908"/>
      <c r="B5240" s="1061" t="s">
        <v>234</v>
      </c>
      <c r="C5240" s="1061" t="s">
        <v>235</v>
      </c>
      <c r="D5240" s="1061" t="s">
        <v>4519</v>
      </c>
      <c r="E5240" s="1061" t="s">
        <v>14331</v>
      </c>
      <c r="F5240" s="1061" t="s">
        <v>14332</v>
      </c>
      <c r="G5240" s="1061" t="s">
        <v>1739</v>
      </c>
      <c r="H5240" s="1061" t="s">
        <v>129</v>
      </c>
      <c r="I5240" s="1061" t="s">
        <v>20</v>
      </c>
      <c r="J5240" s="1061" t="s">
        <v>7975</v>
      </c>
      <c r="K5240" s="1061" t="s">
        <v>14849</v>
      </c>
      <c r="L5240" s="1061">
        <v>7665</v>
      </c>
      <c r="M5240" s="1061">
        <v>7665</v>
      </c>
      <c r="N5240" s="1061">
        <v>7665</v>
      </c>
      <c r="O5240" s="1061">
        <v>7665</v>
      </c>
      <c r="P5240" s="1061">
        <v>7665</v>
      </c>
      <c r="Q5240" s="1061">
        <v>7665</v>
      </c>
      <c r="R5240" s="1061">
        <v>7665</v>
      </c>
      <c r="S5240" s="1061">
        <v>7665</v>
      </c>
      <c r="T5240" s="1061">
        <v>7665</v>
      </c>
      <c r="U5240" s="1061">
        <v>7665</v>
      </c>
      <c r="V5240" s="1061">
        <v>7665</v>
      </c>
      <c r="W5240" s="1061">
        <v>7665</v>
      </c>
    </row>
    <row r="5241" spans="1:23">
      <c r="A5241" s="908"/>
      <c r="B5241" s="1061" t="s">
        <v>234</v>
      </c>
      <c r="C5241" s="1061" t="s">
        <v>235</v>
      </c>
      <c r="D5241" s="1061" t="s">
        <v>4797</v>
      </c>
      <c r="E5241" s="1061" t="s">
        <v>14632</v>
      </c>
      <c r="F5241" s="1061" t="s">
        <v>14633</v>
      </c>
      <c r="G5241" s="1061" t="s">
        <v>1739</v>
      </c>
      <c r="H5241" s="1061" t="s">
        <v>129</v>
      </c>
      <c r="I5241" s="1061" t="s">
        <v>20</v>
      </c>
      <c r="J5241" s="1061" t="s">
        <v>7975</v>
      </c>
      <c r="K5241" s="1061" t="s">
        <v>14849</v>
      </c>
      <c r="L5241" s="1061">
        <v>130095</v>
      </c>
      <c r="M5241" s="1061">
        <v>130095</v>
      </c>
      <c r="N5241" s="1061">
        <v>130095</v>
      </c>
      <c r="O5241" s="1061">
        <v>130095</v>
      </c>
      <c r="P5241" s="1061">
        <v>130095</v>
      </c>
      <c r="Q5241" s="1061">
        <v>130095</v>
      </c>
      <c r="R5241" s="1061">
        <v>130095</v>
      </c>
      <c r="S5241" s="1061">
        <v>130095</v>
      </c>
      <c r="T5241" s="1061">
        <v>130095</v>
      </c>
      <c r="U5241" s="1061">
        <v>130095</v>
      </c>
      <c r="V5241" s="1061">
        <v>130095</v>
      </c>
      <c r="W5241" s="1061">
        <v>130095</v>
      </c>
    </row>
    <row r="5242" spans="1:23">
      <c r="A5242" s="908"/>
      <c r="B5242" s="1061" t="s">
        <v>234</v>
      </c>
      <c r="C5242" s="1061" t="s">
        <v>235</v>
      </c>
      <c r="D5242" s="1061" t="s">
        <v>4435</v>
      </c>
      <c r="E5242" s="1061" t="s">
        <v>14634</v>
      </c>
      <c r="F5242" s="1061" t="s">
        <v>14635</v>
      </c>
      <c r="G5242" s="1061" t="s">
        <v>1739</v>
      </c>
      <c r="H5242" s="1061" t="s">
        <v>129</v>
      </c>
      <c r="I5242" s="1061" t="s">
        <v>20</v>
      </c>
      <c r="J5242" s="1061" t="s">
        <v>7975</v>
      </c>
      <c r="K5242" s="1061" t="s">
        <v>14849</v>
      </c>
      <c r="L5242" s="1061">
        <v>4410</v>
      </c>
      <c r="M5242" s="1061">
        <v>4410</v>
      </c>
      <c r="N5242" s="1061">
        <v>4410</v>
      </c>
      <c r="O5242" s="1061">
        <v>4410</v>
      </c>
      <c r="P5242" s="1061">
        <v>4410</v>
      </c>
      <c r="Q5242" s="1061">
        <v>4410</v>
      </c>
      <c r="R5242" s="1061">
        <v>4410</v>
      </c>
      <c r="S5242" s="1061">
        <v>4410</v>
      </c>
      <c r="T5242" s="1061">
        <v>4410</v>
      </c>
      <c r="U5242" s="1061">
        <v>4410</v>
      </c>
      <c r="V5242" s="1061">
        <v>4410</v>
      </c>
      <c r="W5242" s="1061">
        <v>4410</v>
      </c>
    </row>
    <row r="5243" spans="1:23">
      <c r="A5243" s="908"/>
      <c r="B5243" s="1061" t="s">
        <v>234</v>
      </c>
      <c r="C5243" s="1061" t="s">
        <v>235</v>
      </c>
      <c r="D5243" s="1061" t="s">
        <v>2996</v>
      </c>
      <c r="E5243" s="1061" t="s">
        <v>14333</v>
      </c>
      <c r="F5243" s="1061" t="s">
        <v>14334</v>
      </c>
      <c r="G5243" s="1061" t="s">
        <v>1739</v>
      </c>
      <c r="H5243" s="1061" t="s">
        <v>129</v>
      </c>
      <c r="I5243" s="1061" t="s">
        <v>20</v>
      </c>
      <c r="J5243" s="1061" t="s">
        <v>7975</v>
      </c>
      <c r="K5243" s="1061" t="s">
        <v>14849</v>
      </c>
      <c r="L5243" s="1061">
        <v>2310</v>
      </c>
      <c r="M5243" s="1061">
        <v>2310</v>
      </c>
      <c r="N5243" s="1061">
        <v>2310</v>
      </c>
      <c r="O5243" s="1061">
        <v>2310</v>
      </c>
      <c r="P5243" s="1061">
        <v>2310</v>
      </c>
      <c r="Q5243" s="1061">
        <v>2310</v>
      </c>
      <c r="R5243" s="1061">
        <v>2310</v>
      </c>
      <c r="S5243" s="1061">
        <v>2310</v>
      </c>
      <c r="T5243" s="1061">
        <v>2310</v>
      </c>
      <c r="U5243" s="1061">
        <v>2310</v>
      </c>
      <c r="V5243" s="1061">
        <v>2310</v>
      </c>
      <c r="W5243" s="1061">
        <v>2310</v>
      </c>
    </row>
    <row r="5244" spans="1:23">
      <c r="A5244" s="908"/>
      <c r="B5244" s="1061" t="s">
        <v>234</v>
      </c>
      <c r="C5244" s="1061" t="s">
        <v>235</v>
      </c>
      <c r="D5244" s="1061" t="s">
        <v>4284</v>
      </c>
      <c r="E5244" s="1061" t="s">
        <v>14335</v>
      </c>
      <c r="F5244" s="1061" t="s">
        <v>14336</v>
      </c>
      <c r="G5244" s="1061" t="s">
        <v>1739</v>
      </c>
      <c r="H5244" s="1061" t="s">
        <v>129</v>
      </c>
      <c r="I5244" s="1061" t="s">
        <v>20</v>
      </c>
      <c r="J5244" s="1061" t="s">
        <v>7975</v>
      </c>
      <c r="K5244" s="1061" t="s">
        <v>14849</v>
      </c>
      <c r="L5244" s="1061">
        <v>63630</v>
      </c>
      <c r="M5244" s="1061">
        <v>63630</v>
      </c>
      <c r="N5244" s="1061">
        <v>63630</v>
      </c>
      <c r="O5244" s="1061">
        <v>63630</v>
      </c>
      <c r="P5244" s="1061">
        <v>63630</v>
      </c>
      <c r="Q5244" s="1061">
        <v>63630</v>
      </c>
      <c r="R5244" s="1061">
        <v>63630</v>
      </c>
      <c r="S5244" s="1061">
        <v>63630</v>
      </c>
      <c r="T5244" s="1061">
        <v>63630</v>
      </c>
      <c r="U5244" s="1061">
        <v>63630</v>
      </c>
      <c r="V5244" s="1061">
        <v>63630</v>
      </c>
      <c r="W5244" s="1061">
        <v>63630</v>
      </c>
    </row>
    <row r="5245" spans="1:23">
      <c r="A5245" s="908"/>
      <c r="B5245" s="1061" t="s">
        <v>234</v>
      </c>
      <c r="C5245" s="1061" t="s">
        <v>235</v>
      </c>
      <c r="D5245" s="1061" t="s">
        <v>4797</v>
      </c>
      <c r="E5245" s="1061" t="s">
        <v>14757</v>
      </c>
      <c r="F5245" s="1061" t="s">
        <v>14758</v>
      </c>
      <c r="G5245" s="1061" t="s">
        <v>1739</v>
      </c>
      <c r="H5245" s="1061" t="s">
        <v>129</v>
      </c>
      <c r="I5245" s="1061" t="s">
        <v>20</v>
      </c>
      <c r="J5245" s="1061" t="s">
        <v>7975</v>
      </c>
      <c r="K5245" s="1061" t="s">
        <v>14849</v>
      </c>
      <c r="L5245" s="1061">
        <v>229110</v>
      </c>
      <c r="M5245" s="1061">
        <v>229110</v>
      </c>
      <c r="N5245" s="1061">
        <v>229110</v>
      </c>
      <c r="O5245" s="1061">
        <v>229110</v>
      </c>
      <c r="P5245" s="1061">
        <v>229110</v>
      </c>
      <c r="Q5245" s="1061">
        <v>229110</v>
      </c>
      <c r="R5245" s="1061">
        <v>229110</v>
      </c>
      <c r="S5245" s="1061">
        <v>229110</v>
      </c>
      <c r="T5245" s="1061">
        <v>229110</v>
      </c>
      <c r="U5245" s="1061">
        <v>229110</v>
      </c>
      <c r="V5245" s="1061">
        <v>229110</v>
      </c>
      <c r="W5245" s="1061">
        <v>229110</v>
      </c>
    </row>
    <row r="5246" spans="1:23">
      <c r="A5246" s="908"/>
      <c r="B5246" s="1061" t="s">
        <v>234</v>
      </c>
      <c r="C5246" s="1061" t="s">
        <v>235</v>
      </c>
      <c r="D5246" s="1061" t="s">
        <v>4555</v>
      </c>
      <c r="E5246" s="1061" t="s">
        <v>14427</v>
      </c>
      <c r="F5246" s="1061" t="s">
        <v>14428</v>
      </c>
      <c r="G5246" s="1061" t="s">
        <v>1739</v>
      </c>
      <c r="H5246" s="1061" t="s">
        <v>129</v>
      </c>
      <c r="I5246" s="1061" t="s">
        <v>20</v>
      </c>
      <c r="J5246" s="1061" t="s">
        <v>7975</v>
      </c>
      <c r="K5246" s="1061" t="s">
        <v>14849</v>
      </c>
      <c r="L5246" s="1061">
        <v>99330</v>
      </c>
      <c r="M5246" s="1061">
        <v>99330</v>
      </c>
      <c r="N5246" s="1061">
        <v>99330</v>
      </c>
      <c r="O5246" s="1061">
        <v>99330</v>
      </c>
      <c r="P5246" s="1061">
        <v>99330</v>
      </c>
      <c r="Q5246" s="1061">
        <v>99330</v>
      </c>
      <c r="R5246" s="1061">
        <v>99330</v>
      </c>
      <c r="S5246" s="1061">
        <v>99330</v>
      </c>
      <c r="T5246" s="1061">
        <v>99330</v>
      </c>
      <c r="U5246" s="1061">
        <v>99330</v>
      </c>
      <c r="V5246" s="1061">
        <v>99330</v>
      </c>
      <c r="W5246" s="1061">
        <v>99330</v>
      </c>
    </row>
    <row r="5247" spans="1:23">
      <c r="A5247" s="908"/>
      <c r="B5247" s="1061" t="s">
        <v>234</v>
      </c>
      <c r="C5247" s="1061" t="s">
        <v>235</v>
      </c>
      <c r="D5247" s="1061" t="s">
        <v>5191</v>
      </c>
      <c r="E5247" s="1061" t="s">
        <v>14429</v>
      </c>
      <c r="F5247" s="1061" t="s">
        <v>14430</v>
      </c>
      <c r="G5247" s="1061" t="s">
        <v>1739</v>
      </c>
      <c r="H5247" s="1061" t="s">
        <v>129</v>
      </c>
      <c r="I5247" s="1061" t="s">
        <v>20</v>
      </c>
      <c r="J5247" s="1061" t="s">
        <v>7975</v>
      </c>
      <c r="K5247" s="1061" t="s">
        <v>14849</v>
      </c>
      <c r="L5247" s="1061">
        <v>16275</v>
      </c>
      <c r="M5247" s="1061">
        <v>16275</v>
      </c>
      <c r="N5247" s="1061">
        <v>16275</v>
      </c>
      <c r="O5247" s="1061">
        <v>16275</v>
      </c>
      <c r="P5247" s="1061">
        <v>16275</v>
      </c>
      <c r="Q5247" s="1061">
        <v>16275</v>
      </c>
      <c r="R5247" s="1061">
        <v>16275</v>
      </c>
      <c r="S5247" s="1061">
        <v>16275</v>
      </c>
      <c r="T5247" s="1061">
        <v>16275</v>
      </c>
      <c r="U5247" s="1061">
        <v>16275</v>
      </c>
      <c r="V5247" s="1061">
        <v>16275</v>
      </c>
      <c r="W5247" s="1061">
        <v>16275</v>
      </c>
    </row>
    <row r="5248" spans="1:23">
      <c r="A5248" s="908"/>
      <c r="B5248" s="1061" t="s">
        <v>234</v>
      </c>
      <c r="C5248" s="1061" t="s">
        <v>235</v>
      </c>
      <c r="D5248" s="1061" t="s">
        <v>4519</v>
      </c>
      <c r="E5248" s="1061" t="s">
        <v>14337</v>
      </c>
      <c r="F5248" s="1061" t="s">
        <v>14338</v>
      </c>
      <c r="G5248" s="1061" t="s">
        <v>1739</v>
      </c>
      <c r="H5248" s="1061" t="s">
        <v>129</v>
      </c>
      <c r="I5248" s="1061" t="s">
        <v>20</v>
      </c>
      <c r="J5248" s="1061" t="s">
        <v>7975</v>
      </c>
      <c r="K5248" s="1061" t="s">
        <v>14849</v>
      </c>
      <c r="L5248" s="1061">
        <v>4200</v>
      </c>
      <c r="M5248" s="1061">
        <v>4200</v>
      </c>
      <c r="N5248" s="1061">
        <v>4200</v>
      </c>
      <c r="O5248" s="1061">
        <v>4200</v>
      </c>
      <c r="P5248" s="1061">
        <v>4200</v>
      </c>
      <c r="Q5248" s="1061">
        <v>4200</v>
      </c>
      <c r="R5248" s="1061">
        <v>4200</v>
      </c>
      <c r="S5248" s="1061">
        <v>4200</v>
      </c>
      <c r="T5248" s="1061">
        <v>4200</v>
      </c>
      <c r="U5248" s="1061">
        <v>4200</v>
      </c>
      <c r="V5248" s="1061">
        <v>4200</v>
      </c>
      <c r="W5248" s="1061">
        <v>4200</v>
      </c>
    </row>
    <row r="5249" spans="1:23">
      <c r="A5249" s="908"/>
      <c r="B5249" s="1061" t="s">
        <v>234</v>
      </c>
      <c r="C5249" s="1061" t="s">
        <v>235</v>
      </c>
      <c r="D5249" s="1061" t="s">
        <v>4160</v>
      </c>
      <c r="E5249" s="1061" t="s">
        <v>14339</v>
      </c>
      <c r="F5249" s="1061" t="s">
        <v>14340</v>
      </c>
      <c r="G5249" s="1061" t="s">
        <v>1739</v>
      </c>
      <c r="H5249" s="1061" t="s">
        <v>129</v>
      </c>
      <c r="I5249" s="1061" t="s">
        <v>20</v>
      </c>
      <c r="J5249" s="1061" t="s">
        <v>7975</v>
      </c>
      <c r="K5249" s="1061" t="s">
        <v>14849</v>
      </c>
      <c r="L5249" s="1061">
        <v>8400</v>
      </c>
      <c r="M5249" s="1061">
        <v>8400</v>
      </c>
      <c r="N5249" s="1061">
        <v>8400</v>
      </c>
      <c r="O5249" s="1061">
        <v>8400</v>
      </c>
      <c r="P5249" s="1061">
        <v>8400</v>
      </c>
      <c r="Q5249" s="1061">
        <v>8400</v>
      </c>
      <c r="R5249" s="1061">
        <v>8400</v>
      </c>
      <c r="S5249" s="1061">
        <v>8400</v>
      </c>
      <c r="T5249" s="1061">
        <v>8400</v>
      </c>
      <c r="U5249" s="1061">
        <v>8400</v>
      </c>
      <c r="V5249" s="1061">
        <v>8400</v>
      </c>
      <c r="W5249" s="1061">
        <v>8400</v>
      </c>
    </row>
    <row r="5250" spans="1:23">
      <c r="A5250" s="908"/>
      <c r="B5250" s="1061" t="s">
        <v>234</v>
      </c>
      <c r="C5250" s="1061" t="s">
        <v>235</v>
      </c>
      <c r="D5250" s="1061" t="s">
        <v>4246</v>
      </c>
      <c r="E5250" s="1061" t="s">
        <v>14636</v>
      </c>
      <c r="F5250" s="1061" t="s">
        <v>14916</v>
      </c>
      <c r="G5250" s="1061" t="s">
        <v>1739</v>
      </c>
      <c r="H5250" s="1061" t="s">
        <v>129</v>
      </c>
      <c r="I5250" s="1061" t="s">
        <v>21</v>
      </c>
      <c r="J5250" s="1061" t="s">
        <v>7975</v>
      </c>
      <c r="K5250" s="1061" t="s">
        <v>14849</v>
      </c>
      <c r="L5250" s="1061">
        <v>4.97</v>
      </c>
      <c r="M5250" s="1061">
        <v>4.97</v>
      </c>
      <c r="N5250" s="1061">
        <v>4.97</v>
      </c>
      <c r="O5250" s="1061">
        <v>4.97</v>
      </c>
      <c r="P5250" s="1061">
        <v>4.97</v>
      </c>
      <c r="Q5250" s="1061">
        <v>4.97</v>
      </c>
      <c r="R5250" s="1061">
        <v>4.97</v>
      </c>
      <c r="S5250" s="1061">
        <v>4.97</v>
      </c>
      <c r="T5250" s="1061">
        <v>4.97</v>
      </c>
      <c r="U5250" s="1061">
        <v>4.97</v>
      </c>
      <c r="V5250" s="1061">
        <v>4.97</v>
      </c>
      <c r="W5250" s="1061">
        <v>4.97</v>
      </c>
    </row>
    <row r="5251" spans="1:23">
      <c r="A5251" s="908"/>
      <c r="B5251" s="1061" t="s">
        <v>234</v>
      </c>
      <c r="C5251" s="1061" t="s">
        <v>235</v>
      </c>
      <c r="D5251" s="1061" t="s">
        <v>4246</v>
      </c>
      <c r="E5251" s="1061" t="s">
        <v>14637</v>
      </c>
      <c r="F5251" s="1061" t="s">
        <v>14638</v>
      </c>
      <c r="G5251" s="1061" t="s">
        <v>1739</v>
      </c>
      <c r="H5251" s="1061" t="s">
        <v>129</v>
      </c>
      <c r="I5251" s="1061" t="s">
        <v>21</v>
      </c>
      <c r="J5251" s="1061" t="s">
        <v>7975</v>
      </c>
      <c r="K5251" s="1061" t="s">
        <v>14849</v>
      </c>
      <c r="L5251" s="1061">
        <v>4.97</v>
      </c>
      <c r="M5251" s="1061">
        <v>4.97</v>
      </c>
      <c r="N5251" s="1061">
        <v>4.97</v>
      </c>
      <c r="O5251" s="1061">
        <v>4.97</v>
      </c>
      <c r="P5251" s="1061">
        <v>4.97</v>
      </c>
      <c r="Q5251" s="1061">
        <v>4.97</v>
      </c>
      <c r="R5251" s="1061">
        <v>4.97</v>
      </c>
      <c r="S5251" s="1061">
        <v>4.97</v>
      </c>
      <c r="T5251" s="1061">
        <v>4.97</v>
      </c>
      <c r="U5251" s="1061">
        <v>4.97</v>
      </c>
      <c r="V5251" s="1061">
        <v>4.97</v>
      </c>
      <c r="W5251" s="1061">
        <v>4.97</v>
      </c>
    </row>
    <row r="5252" spans="1:23">
      <c r="A5252" s="908"/>
      <c r="B5252" s="1061" t="s">
        <v>234</v>
      </c>
      <c r="C5252" s="1061" t="s">
        <v>235</v>
      </c>
      <c r="D5252" s="1061" t="s">
        <v>4611</v>
      </c>
      <c r="E5252" s="1061" t="s">
        <v>14547</v>
      </c>
      <c r="F5252" s="1061" t="s">
        <v>14548</v>
      </c>
      <c r="G5252" s="1061" t="s">
        <v>1739</v>
      </c>
      <c r="H5252" s="1061" t="s">
        <v>129</v>
      </c>
      <c r="I5252" s="1061" t="s">
        <v>21</v>
      </c>
      <c r="J5252" s="1061" t="s">
        <v>7975</v>
      </c>
      <c r="K5252" s="1061" t="s">
        <v>14849</v>
      </c>
      <c r="L5252" s="1061">
        <v>13.94</v>
      </c>
      <c r="M5252" s="1061">
        <v>13.94</v>
      </c>
      <c r="N5252" s="1061">
        <v>13.94</v>
      </c>
      <c r="O5252" s="1061">
        <v>13.94</v>
      </c>
      <c r="P5252" s="1061">
        <v>13.94</v>
      </c>
      <c r="Q5252" s="1061">
        <v>13.94</v>
      </c>
      <c r="R5252" s="1061">
        <v>13.94</v>
      </c>
      <c r="S5252" s="1061">
        <v>13.94</v>
      </c>
      <c r="T5252" s="1061">
        <v>13.94</v>
      </c>
      <c r="U5252" s="1061">
        <v>13.94</v>
      </c>
      <c r="V5252" s="1061">
        <v>13.94</v>
      </c>
      <c r="W5252" s="1061">
        <v>13.94</v>
      </c>
    </row>
    <row r="5253" spans="1:23">
      <c r="A5253" s="908"/>
      <c r="B5253" s="1061" t="s">
        <v>234</v>
      </c>
      <c r="C5253" s="1061" t="s">
        <v>235</v>
      </c>
      <c r="D5253" s="1061" t="s">
        <v>4435</v>
      </c>
      <c r="E5253" s="1061" t="s">
        <v>14738</v>
      </c>
      <c r="F5253" s="1061" t="s">
        <v>14739</v>
      </c>
      <c r="G5253" s="1061" t="s">
        <v>1739</v>
      </c>
      <c r="H5253" s="1061" t="s">
        <v>129</v>
      </c>
      <c r="I5253" s="1061" t="s">
        <v>20</v>
      </c>
      <c r="J5253" s="1061" t="s">
        <v>7975</v>
      </c>
      <c r="K5253" s="1061" t="s">
        <v>14849</v>
      </c>
      <c r="L5253" s="1061">
        <v>17850</v>
      </c>
      <c r="M5253" s="1061">
        <v>17850</v>
      </c>
      <c r="N5253" s="1061">
        <v>17850</v>
      </c>
      <c r="O5253" s="1061">
        <v>17850</v>
      </c>
      <c r="P5253" s="1061">
        <v>17850</v>
      </c>
      <c r="Q5253" s="1061">
        <v>17850</v>
      </c>
      <c r="R5253" s="1061">
        <v>17850</v>
      </c>
      <c r="S5253" s="1061">
        <v>17850</v>
      </c>
      <c r="T5253" s="1061">
        <v>17850</v>
      </c>
      <c r="U5253" s="1061">
        <v>17850</v>
      </c>
      <c r="V5253" s="1061">
        <v>17850</v>
      </c>
      <c r="W5253" s="1061">
        <v>17850</v>
      </c>
    </row>
    <row r="5254" spans="1:23">
      <c r="A5254" s="908"/>
      <c r="B5254" s="1061" t="s">
        <v>234</v>
      </c>
      <c r="C5254" s="1061" t="s">
        <v>235</v>
      </c>
      <c r="D5254" s="1061" t="s">
        <v>4160</v>
      </c>
      <c r="E5254" s="1061" t="s">
        <v>14745</v>
      </c>
      <c r="F5254" s="1061" t="s">
        <v>14746</v>
      </c>
      <c r="G5254" s="1061" t="s">
        <v>1739</v>
      </c>
      <c r="H5254" s="1061" t="s">
        <v>129</v>
      </c>
      <c r="I5254" s="1061" t="s">
        <v>20</v>
      </c>
      <c r="J5254" s="1061" t="s">
        <v>7975</v>
      </c>
      <c r="K5254" s="1061" t="s">
        <v>14849</v>
      </c>
      <c r="L5254" s="1061">
        <v>11550</v>
      </c>
      <c r="M5254" s="1061">
        <v>11550</v>
      </c>
      <c r="N5254" s="1061">
        <v>11550</v>
      </c>
      <c r="O5254" s="1061">
        <v>11550</v>
      </c>
      <c r="P5254" s="1061">
        <v>11550</v>
      </c>
      <c r="Q5254" s="1061">
        <v>11550</v>
      </c>
      <c r="R5254" s="1061">
        <v>11550</v>
      </c>
      <c r="S5254" s="1061">
        <v>11550</v>
      </c>
      <c r="T5254" s="1061">
        <v>11550</v>
      </c>
      <c r="U5254" s="1061">
        <v>11550</v>
      </c>
      <c r="V5254" s="1061">
        <v>11550</v>
      </c>
      <c r="W5254" s="1061">
        <v>11550</v>
      </c>
    </row>
    <row r="5255" spans="1:23">
      <c r="A5255" s="908"/>
      <c r="B5255" s="1061" t="s">
        <v>234</v>
      </c>
      <c r="C5255" s="1061" t="s">
        <v>235</v>
      </c>
      <c r="D5255" s="1061" t="s">
        <v>4519</v>
      </c>
      <c r="E5255" s="1061" t="s">
        <v>14740</v>
      </c>
      <c r="F5255" s="1061" t="s">
        <v>14741</v>
      </c>
      <c r="G5255" s="1061" t="s">
        <v>1739</v>
      </c>
      <c r="H5255" s="1061" t="s">
        <v>129</v>
      </c>
      <c r="I5255" s="1061" t="s">
        <v>20</v>
      </c>
      <c r="J5255" s="1061" t="s">
        <v>7975</v>
      </c>
      <c r="K5255" s="1061" t="s">
        <v>14849</v>
      </c>
      <c r="L5255" s="1061">
        <v>4200</v>
      </c>
      <c r="M5255" s="1061">
        <v>4200</v>
      </c>
      <c r="N5255" s="1061">
        <v>4200</v>
      </c>
      <c r="O5255" s="1061">
        <v>4200</v>
      </c>
      <c r="P5255" s="1061">
        <v>4200</v>
      </c>
      <c r="Q5255" s="1061">
        <v>4200</v>
      </c>
      <c r="R5255" s="1061">
        <v>4200</v>
      </c>
      <c r="S5255" s="1061">
        <v>4200</v>
      </c>
      <c r="T5255" s="1061">
        <v>4200</v>
      </c>
      <c r="U5255" s="1061">
        <v>4200</v>
      </c>
      <c r="V5255" s="1061">
        <v>4200</v>
      </c>
      <c r="W5255" s="1061">
        <v>4200</v>
      </c>
    </row>
    <row r="5256" spans="1:23">
      <c r="A5256" s="908"/>
      <c r="B5256" s="1061" t="s">
        <v>234</v>
      </c>
      <c r="C5256" s="1061" t="s">
        <v>235</v>
      </c>
      <c r="D5256" s="1061" t="s">
        <v>4284</v>
      </c>
      <c r="E5256" s="1061" t="s">
        <v>14742</v>
      </c>
      <c r="F5256" s="1061" t="s">
        <v>14743</v>
      </c>
      <c r="G5256" s="1061" t="s">
        <v>1739</v>
      </c>
      <c r="H5256" s="1061" t="s">
        <v>129</v>
      </c>
      <c r="I5256" s="1061" t="s">
        <v>20</v>
      </c>
      <c r="J5256" s="1061" t="s">
        <v>7975</v>
      </c>
      <c r="K5256" s="1061" t="s">
        <v>14849</v>
      </c>
      <c r="L5256" s="1061">
        <v>25200</v>
      </c>
      <c r="M5256" s="1061">
        <v>25200</v>
      </c>
      <c r="N5256" s="1061">
        <v>25200</v>
      </c>
      <c r="O5256" s="1061">
        <v>25200</v>
      </c>
      <c r="P5256" s="1061">
        <v>25200</v>
      </c>
      <c r="Q5256" s="1061">
        <v>25200</v>
      </c>
      <c r="R5256" s="1061">
        <v>25200</v>
      </c>
      <c r="S5256" s="1061">
        <v>25200</v>
      </c>
      <c r="T5256" s="1061">
        <v>25200</v>
      </c>
      <c r="U5256" s="1061">
        <v>25200</v>
      </c>
      <c r="V5256" s="1061">
        <v>25200</v>
      </c>
      <c r="W5256" s="1061">
        <v>25200</v>
      </c>
    </row>
    <row r="5257" spans="1:23">
      <c r="A5257" s="908"/>
      <c r="B5257" s="1061" t="s">
        <v>234</v>
      </c>
      <c r="C5257" s="1061" t="s">
        <v>235</v>
      </c>
      <c r="D5257" s="1061" t="s">
        <v>3456</v>
      </c>
      <c r="E5257" s="1061" t="s">
        <v>14747</v>
      </c>
      <c r="F5257" s="1061" t="s">
        <v>14748</v>
      </c>
      <c r="G5257" s="1061" t="s">
        <v>1739</v>
      </c>
      <c r="H5257" s="1061" t="s">
        <v>129</v>
      </c>
      <c r="I5257" s="1061" t="s">
        <v>20</v>
      </c>
      <c r="J5257" s="1061" t="s">
        <v>7975</v>
      </c>
      <c r="K5257" s="1061" t="s">
        <v>14849</v>
      </c>
      <c r="L5257" s="1061">
        <v>319200</v>
      </c>
      <c r="M5257" s="1061">
        <v>319200</v>
      </c>
      <c r="N5257" s="1061">
        <v>319200</v>
      </c>
      <c r="O5257" s="1061">
        <v>319200</v>
      </c>
      <c r="P5257" s="1061">
        <v>319200</v>
      </c>
      <c r="Q5257" s="1061">
        <v>319200</v>
      </c>
      <c r="R5257" s="1061">
        <v>319200</v>
      </c>
      <c r="S5257" s="1061">
        <v>319200</v>
      </c>
      <c r="T5257" s="1061">
        <v>319200</v>
      </c>
      <c r="U5257" s="1061">
        <v>319200</v>
      </c>
      <c r="V5257" s="1061">
        <v>319200</v>
      </c>
      <c r="W5257" s="1061">
        <v>319200</v>
      </c>
    </row>
    <row r="5258" spans="1:23">
      <c r="A5258" s="908"/>
      <c r="B5258" s="1061" t="s">
        <v>234</v>
      </c>
      <c r="C5258" s="1061" t="s">
        <v>235</v>
      </c>
      <c r="D5258" s="1061" t="s">
        <v>4555</v>
      </c>
      <c r="E5258" s="1061" t="s">
        <v>14343</v>
      </c>
      <c r="F5258" s="1061" t="s">
        <v>14344</v>
      </c>
      <c r="G5258" s="1061" t="s">
        <v>1739</v>
      </c>
      <c r="H5258" s="1061" t="s">
        <v>129</v>
      </c>
      <c r="I5258" s="1061" t="s">
        <v>20</v>
      </c>
      <c r="J5258" s="1061" t="s">
        <v>7975</v>
      </c>
      <c r="K5258" s="1061" t="s">
        <v>14849</v>
      </c>
      <c r="L5258" s="1061">
        <v>17850</v>
      </c>
      <c r="M5258" s="1061">
        <v>17850</v>
      </c>
      <c r="N5258" s="1061">
        <v>17850</v>
      </c>
      <c r="O5258" s="1061">
        <v>17850</v>
      </c>
      <c r="P5258" s="1061">
        <v>17850</v>
      </c>
      <c r="Q5258" s="1061">
        <v>17850</v>
      </c>
      <c r="R5258" s="1061">
        <v>17850</v>
      </c>
      <c r="S5258" s="1061">
        <v>17850</v>
      </c>
      <c r="T5258" s="1061">
        <v>17850</v>
      </c>
      <c r="U5258" s="1061">
        <v>17850</v>
      </c>
      <c r="V5258" s="1061">
        <v>17850</v>
      </c>
      <c r="W5258" s="1061">
        <v>17850</v>
      </c>
    </row>
    <row r="5259" spans="1:23">
      <c r="A5259" s="908"/>
      <c r="B5259" s="1061" t="s">
        <v>234</v>
      </c>
      <c r="C5259" s="1061" t="s">
        <v>235</v>
      </c>
      <c r="D5259" s="1061" t="s">
        <v>4714</v>
      </c>
      <c r="E5259" s="1061" t="s">
        <v>14719</v>
      </c>
      <c r="F5259" s="1061" t="s">
        <v>14720</v>
      </c>
      <c r="G5259" s="1061" t="s">
        <v>1739</v>
      </c>
      <c r="H5259" s="1061" t="s">
        <v>129</v>
      </c>
      <c r="I5259" s="1061" t="s">
        <v>19</v>
      </c>
      <c r="J5259" s="1061" t="s">
        <v>7975</v>
      </c>
      <c r="K5259" s="1061" t="s">
        <v>14849</v>
      </c>
      <c r="L5259" s="1061">
        <v>1534000</v>
      </c>
      <c r="M5259" s="1061">
        <v>1534000</v>
      </c>
      <c r="N5259" s="1061">
        <v>1534000</v>
      </c>
      <c r="O5259" s="1061">
        <v>1534000</v>
      </c>
      <c r="P5259" s="1061">
        <v>1534000</v>
      </c>
      <c r="Q5259" s="1061">
        <v>1534000</v>
      </c>
      <c r="R5259" s="1061">
        <v>1534000</v>
      </c>
      <c r="S5259" s="1061">
        <v>1534000</v>
      </c>
      <c r="T5259" s="1061">
        <v>1534000</v>
      </c>
      <c r="U5259" s="1061">
        <v>1534000</v>
      </c>
      <c r="V5259" s="1061">
        <v>1534000</v>
      </c>
      <c r="W5259" s="1061">
        <v>1534000</v>
      </c>
    </row>
    <row r="5260" spans="1:23">
      <c r="A5260" s="908"/>
      <c r="B5260" s="1061" t="s">
        <v>234</v>
      </c>
      <c r="C5260" s="1061" t="s">
        <v>235</v>
      </c>
      <c r="D5260" s="1061" t="s">
        <v>4422</v>
      </c>
      <c r="E5260" s="1061" t="s">
        <v>14917</v>
      </c>
      <c r="F5260" s="1061" t="s">
        <v>14918</v>
      </c>
      <c r="G5260" s="1061" t="s">
        <v>1739</v>
      </c>
      <c r="H5260" s="1061" t="s">
        <v>129</v>
      </c>
      <c r="I5260" s="1061" t="s">
        <v>19</v>
      </c>
      <c r="J5260" s="1061" t="s">
        <v>7975</v>
      </c>
      <c r="K5260" s="1061" t="s">
        <v>14849</v>
      </c>
      <c r="L5260" s="1061">
        <v>6150000</v>
      </c>
      <c r="M5260" s="1061">
        <v>6150000</v>
      </c>
      <c r="N5260" s="1061">
        <v>6150000</v>
      </c>
      <c r="O5260" s="1061">
        <v>6150000</v>
      </c>
      <c r="P5260" s="1061">
        <v>6150000</v>
      </c>
      <c r="Q5260" s="1061">
        <v>6150000</v>
      </c>
      <c r="R5260" s="1061">
        <v>6210000</v>
      </c>
      <c r="S5260" s="1061">
        <v>6210000</v>
      </c>
      <c r="T5260" s="1061">
        <v>6210000</v>
      </c>
      <c r="U5260" s="1061">
        <v>6210000</v>
      </c>
      <c r="V5260" s="1061">
        <v>6210000</v>
      </c>
      <c r="W5260" s="1061">
        <v>6210000</v>
      </c>
    </row>
    <row r="5261" spans="1:23">
      <c r="A5261" s="908"/>
      <c r="B5261" s="1061" t="s">
        <v>234</v>
      </c>
      <c r="C5261" s="1061" t="s">
        <v>235</v>
      </c>
      <c r="D5261" s="1061" t="s">
        <v>4611</v>
      </c>
      <c r="E5261" s="1061" t="s">
        <v>12353</v>
      </c>
      <c r="F5261" s="1061" t="s">
        <v>12354</v>
      </c>
      <c r="G5261" s="1061" t="s">
        <v>1739</v>
      </c>
      <c r="H5261" s="1061" t="s">
        <v>129</v>
      </c>
      <c r="I5261" s="1061" t="s">
        <v>19</v>
      </c>
      <c r="J5261" s="1061" t="s">
        <v>7975</v>
      </c>
      <c r="K5261" s="1061" t="s">
        <v>14849</v>
      </c>
      <c r="L5261" s="1061">
        <v>13325</v>
      </c>
      <c r="M5261" s="1061">
        <v>13325</v>
      </c>
      <c r="N5261" s="1061">
        <v>13325</v>
      </c>
      <c r="O5261" s="1061">
        <v>13325</v>
      </c>
      <c r="P5261" s="1061">
        <v>13325</v>
      </c>
      <c r="Q5261" s="1061">
        <v>13325</v>
      </c>
      <c r="R5261" s="1061">
        <v>13455</v>
      </c>
      <c r="S5261" s="1061">
        <v>13455</v>
      </c>
      <c r="T5261" s="1061">
        <v>13455</v>
      </c>
      <c r="U5261" s="1061">
        <v>13455</v>
      </c>
      <c r="V5261" s="1061">
        <v>13455</v>
      </c>
      <c r="W5261" s="1061">
        <v>13455</v>
      </c>
    </row>
    <row r="5262" spans="1:23">
      <c r="A5262" s="908"/>
      <c r="B5262" s="1061" t="s">
        <v>234</v>
      </c>
      <c r="C5262" s="1061" t="s">
        <v>235</v>
      </c>
      <c r="D5262" s="1061" t="s">
        <v>4429</v>
      </c>
      <c r="E5262" s="1061" t="s">
        <v>14725</v>
      </c>
      <c r="F5262" s="1061" t="s">
        <v>14726</v>
      </c>
      <c r="G5262" s="1061" t="s">
        <v>1739</v>
      </c>
      <c r="H5262" s="1061" t="s">
        <v>129</v>
      </c>
      <c r="I5262" s="1061" t="s">
        <v>20</v>
      </c>
      <c r="J5262" s="1061" t="s">
        <v>7975</v>
      </c>
      <c r="K5262" s="1061" t="s">
        <v>14849</v>
      </c>
      <c r="L5262" s="1061">
        <v>541800</v>
      </c>
      <c r="M5262" s="1061">
        <v>541800</v>
      </c>
      <c r="N5262" s="1061">
        <v>541800</v>
      </c>
      <c r="O5262" s="1061">
        <v>541800</v>
      </c>
      <c r="P5262" s="1061">
        <v>541800</v>
      </c>
      <c r="Q5262" s="1061">
        <v>541800</v>
      </c>
      <c r="R5262" s="1061">
        <v>541800</v>
      </c>
      <c r="S5262" s="1061">
        <v>541800</v>
      </c>
      <c r="T5262" s="1061">
        <v>541800</v>
      </c>
      <c r="U5262" s="1061">
        <v>541800</v>
      </c>
      <c r="V5262" s="1061">
        <v>541800</v>
      </c>
      <c r="W5262" s="1061">
        <v>541800</v>
      </c>
    </row>
    <row r="5263" spans="1:23">
      <c r="A5263" s="908"/>
      <c r="B5263" s="1061" t="s">
        <v>234</v>
      </c>
      <c r="C5263" s="1061" t="s">
        <v>235</v>
      </c>
      <c r="D5263" s="1061" t="s">
        <v>4738</v>
      </c>
      <c r="E5263" s="1061" t="s">
        <v>14727</v>
      </c>
      <c r="F5263" s="1061" t="s">
        <v>14728</v>
      </c>
      <c r="G5263" s="1061" t="s">
        <v>1739</v>
      </c>
      <c r="H5263" s="1061" t="s">
        <v>129</v>
      </c>
      <c r="I5263" s="1061" t="s">
        <v>21</v>
      </c>
      <c r="J5263" s="1061" t="s">
        <v>7975</v>
      </c>
      <c r="K5263" s="1061" t="s">
        <v>14849</v>
      </c>
      <c r="L5263" s="1061">
        <v>2072.6999999999998</v>
      </c>
      <c r="M5263" s="1061">
        <v>2072.6999999999998</v>
      </c>
      <c r="N5263" s="1061">
        <v>2072.6999999999998</v>
      </c>
      <c r="O5263" s="1061">
        <v>2072.6999999999998</v>
      </c>
      <c r="P5263" s="1061">
        <v>2072.6999999999998</v>
      </c>
      <c r="Q5263" s="1061">
        <v>2072.6999999999998</v>
      </c>
      <c r="R5263" s="1061">
        <v>2072.6999999999998</v>
      </c>
      <c r="S5263" s="1061">
        <v>2072.6999999999998</v>
      </c>
      <c r="T5263" s="1061">
        <v>2072.6999999999998</v>
      </c>
      <c r="U5263" s="1061">
        <v>2072.6999999999998</v>
      </c>
      <c r="V5263" s="1061">
        <v>2072.6999999999998</v>
      </c>
      <c r="W5263" s="1061">
        <v>2072.6999999999998</v>
      </c>
    </row>
    <row r="5264" spans="1:23">
      <c r="A5264" s="908"/>
      <c r="B5264" s="1061" t="s">
        <v>234</v>
      </c>
      <c r="C5264" s="1061" t="s">
        <v>235</v>
      </c>
      <c r="D5264" s="1061" t="s">
        <v>13613</v>
      </c>
      <c r="E5264" s="1061" t="s">
        <v>13614</v>
      </c>
      <c r="F5264" s="1061" t="s">
        <v>13615</v>
      </c>
      <c r="G5264" s="1061" t="s">
        <v>1739</v>
      </c>
      <c r="H5264" s="1061" t="s">
        <v>129</v>
      </c>
      <c r="I5264" s="1061" t="s">
        <v>21</v>
      </c>
      <c r="J5264" s="1061" t="s">
        <v>7975</v>
      </c>
      <c r="K5264" s="1061" t="s">
        <v>14849</v>
      </c>
      <c r="L5264" s="1061">
        <v>2.13</v>
      </c>
      <c r="M5264" s="1061">
        <v>2.13</v>
      </c>
      <c r="N5264" s="1061">
        <v>2.13</v>
      </c>
      <c r="O5264" s="1061">
        <v>2.13</v>
      </c>
      <c r="P5264" s="1061">
        <v>2.13</v>
      </c>
      <c r="Q5264" s="1061">
        <v>2.13</v>
      </c>
      <c r="R5264" s="1061">
        <v>2.13</v>
      </c>
      <c r="S5264" s="1061">
        <v>2.13</v>
      </c>
      <c r="T5264" s="1061">
        <v>2.13</v>
      </c>
      <c r="U5264" s="1061">
        <v>2.13</v>
      </c>
      <c r="V5264" s="1061">
        <v>2.13</v>
      </c>
      <c r="W5264" s="1061">
        <v>2.13</v>
      </c>
    </row>
    <row r="5265" spans="1:23">
      <c r="A5265" s="908"/>
      <c r="B5265" s="1061" t="s">
        <v>234</v>
      </c>
      <c r="C5265" s="1061" t="s">
        <v>235</v>
      </c>
      <c r="D5265" s="1061" t="s">
        <v>13778</v>
      </c>
      <c r="E5265" s="1061" t="s">
        <v>13779</v>
      </c>
      <c r="F5265" s="1061" t="s">
        <v>13780</v>
      </c>
      <c r="G5265" s="1061" t="s">
        <v>1739</v>
      </c>
      <c r="H5265" s="1061" t="s">
        <v>129</v>
      </c>
      <c r="I5265" s="1061" t="s">
        <v>19</v>
      </c>
      <c r="J5265" s="1061" t="s">
        <v>7975</v>
      </c>
      <c r="K5265" s="1061" t="s">
        <v>14849</v>
      </c>
      <c r="L5265" s="1061">
        <v>1537500</v>
      </c>
      <c r="M5265" s="1061">
        <v>1537500</v>
      </c>
      <c r="N5265" s="1061">
        <v>1537500</v>
      </c>
      <c r="O5265" s="1061">
        <v>1537500</v>
      </c>
      <c r="P5265" s="1061">
        <v>1537500</v>
      </c>
      <c r="Q5265" s="1061">
        <v>1537500</v>
      </c>
      <c r="R5265" s="1061">
        <v>1552500</v>
      </c>
      <c r="S5265" s="1061">
        <v>1552500</v>
      </c>
      <c r="T5265" s="1061">
        <v>1552500</v>
      </c>
      <c r="U5265" s="1061">
        <v>1552500</v>
      </c>
      <c r="V5265" s="1061">
        <v>1552500</v>
      </c>
      <c r="W5265" s="1061">
        <v>1552500</v>
      </c>
    </row>
    <row r="5266" spans="1:23">
      <c r="A5266" s="908"/>
      <c r="B5266" s="1061" t="s">
        <v>234</v>
      </c>
      <c r="C5266" s="1061" t="s">
        <v>235</v>
      </c>
      <c r="D5266" s="1061" t="s">
        <v>4422</v>
      </c>
      <c r="E5266" s="1061" t="s">
        <v>14836</v>
      </c>
      <c r="F5266" s="1061" t="s">
        <v>14919</v>
      </c>
      <c r="G5266" s="1061" t="s">
        <v>1739</v>
      </c>
      <c r="H5266" s="1061" t="s">
        <v>129</v>
      </c>
      <c r="I5266" s="1061" t="s">
        <v>19</v>
      </c>
      <c r="J5266" s="1061" t="s">
        <v>7975</v>
      </c>
      <c r="K5266" s="1061" t="s">
        <v>14849</v>
      </c>
      <c r="L5266" s="1061">
        <v>3331250</v>
      </c>
      <c r="M5266" s="1061">
        <v>3331250</v>
      </c>
      <c r="N5266" s="1061">
        <v>3331250</v>
      </c>
      <c r="O5266" s="1061">
        <v>3331250</v>
      </c>
      <c r="P5266" s="1061">
        <v>3331250</v>
      </c>
      <c r="Q5266" s="1061">
        <v>3331250</v>
      </c>
      <c r="R5266" s="1061">
        <v>3363750</v>
      </c>
      <c r="S5266" s="1061">
        <v>3363750</v>
      </c>
      <c r="T5266" s="1061">
        <v>3363750</v>
      </c>
      <c r="U5266" s="1061">
        <v>3363750</v>
      </c>
      <c r="V5266" s="1061">
        <v>3363750</v>
      </c>
      <c r="W5266" s="1061">
        <v>3363750</v>
      </c>
    </row>
    <row r="5267" spans="1:23">
      <c r="A5267" s="908"/>
      <c r="B5267" s="1061" t="s">
        <v>234</v>
      </c>
      <c r="C5267" s="1061" t="s">
        <v>235</v>
      </c>
      <c r="D5267" s="1061" t="s">
        <v>4449</v>
      </c>
      <c r="E5267" s="1061" t="s">
        <v>13307</v>
      </c>
      <c r="F5267" s="1061" t="s">
        <v>14920</v>
      </c>
      <c r="G5267" s="1061" t="s">
        <v>1739</v>
      </c>
      <c r="H5267" s="1061" t="s">
        <v>129</v>
      </c>
      <c r="I5267" s="1061" t="s">
        <v>19</v>
      </c>
      <c r="J5267" s="1061" t="s">
        <v>7975</v>
      </c>
      <c r="K5267" s="1061" t="s">
        <v>14849</v>
      </c>
      <c r="L5267" s="1061">
        <v>26650</v>
      </c>
      <c r="M5267" s="1061">
        <v>26650</v>
      </c>
      <c r="N5267" s="1061">
        <v>26650</v>
      </c>
      <c r="O5267" s="1061">
        <v>26650</v>
      </c>
      <c r="P5267" s="1061">
        <v>26650</v>
      </c>
      <c r="Q5267" s="1061">
        <v>26650</v>
      </c>
      <c r="R5267" s="1061">
        <v>26910</v>
      </c>
      <c r="S5267" s="1061">
        <v>26910</v>
      </c>
      <c r="T5267" s="1061">
        <v>26910</v>
      </c>
      <c r="U5267" s="1061">
        <v>26910</v>
      </c>
      <c r="V5267" s="1061">
        <v>26910</v>
      </c>
      <c r="W5267" s="1061">
        <v>26910</v>
      </c>
    </row>
    <row r="5268" spans="1:23">
      <c r="A5268" s="908"/>
      <c r="B5268" s="1061" t="s">
        <v>234</v>
      </c>
      <c r="C5268" s="1061" t="s">
        <v>235</v>
      </c>
      <c r="D5268" s="1061" t="s">
        <v>4706</v>
      </c>
      <c r="E5268" s="1061" t="s">
        <v>13316</v>
      </c>
      <c r="F5268" s="1061" t="s">
        <v>13797</v>
      </c>
      <c r="G5268" s="1061" t="s">
        <v>1739</v>
      </c>
      <c r="H5268" s="1061" t="s">
        <v>129</v>
      </c>
      <c r="I5268" s="1061" t="s">
        <v>19</v>
      </c>
      <c r="J5268" s="1061" t="s">
        <v>7975</v>
      </c>
      <c r="K5268" s="1061" t="s">
        <v>14849</v>
      </c>
      <c r="L5268" s="1061">
        <v>929675</v>
      </c>
      <c r="M5268" s="1061">
        <v>929675</v>
      </c>
      <c r="N5268" s="1061">
        <v>929675</v>
      </c>
      <c r="O5268" s="1061">
        <v>929675</v>
      </c>
      <c r="P5268" s="1061">
        <v>929675</v>
      </c>
      <c r="Q5268" s="1061">
        <v>929675</v>
      </c>
      <c r="R5268" s="1061">
        <v>938745</v>
      </c>
      <c r="S5268" s="1061">
        <v>938745</v>
      </c>
      <c r="T5268" s="1061">
        <v>938745</v>
      </c>
      <c r="U5268" s="1061">
        <v>938745</v>
      </c>
      <c r="V5268" s="1061">
        <v>938745</v>
      </c>
      <c r="W5268" s="1061">
        <v>938745</v>
      </c>
    </row>
    <row r="5269" spans="1:23">
      <c r="A5269" s="908"/>
      <c r="B5269" s="1061" t="s">
        <v>234</v>
      </c>
      <c r="C5269" s="1061" t="s">
        <v>235</v>
      </c>
      <c r="D5269" s="1061" t="s">
        <v>4449</v>
      </c>
      <c r="E5269" s="1061" t="s">
        <v>13315</v>
      </c>
      <c r="F5269" s="1061" t="s">
        <v>14921</v>
      </c>
      <c r="G5269" s="1061" t="s">
        <v>1739</v>
      </c>
      <c r="H5269" s="1061" t="s">
        <v>129</v>
      </c>
      <c r="I5269" s="1061" t="s">
        <v>19</v>
      </c>
      <c r="J5269" s="1061" t="s">
        <v>7975</v>
      </c>
      <c r="K5269" s="1061" t="s">
        <v>14849</v>
      </c>
      <c r="L5269" s="1061">
        <v>87125</v>
      </c>
      <c r="M5269" s="1061">
        <v>87125</v>
      </c>
      <c r="N5269" s="1061">
        <v>87125</v>
      </c>
      <c r="O5269" s="1061">
        <v>87125</v>
      </c>
      <c r="P5269" s="1061">
        <v>87125</v>
      </c>
      <c r="Q5269" s="1061">
        <v>87125</v>
      </c>
      <c r="R5269" s="1061">
        <v>87975</v>
      </c>
      <c r="S5269" s="1061">
        <v>87975</v>
      </c>
      <c r="T5269" s="1061">
        <v>87975</v>
      </c>
      <c r="U5269" s="1061">
        <v>87975</v>
      </c>
      <c r="V5269" s="1061">
        <v>87975</v>
      </c>
      <c r="W5269" s="1061">
        <v>87975</v>
      </c>
    </row>
    <row r="5270" spans="1:23">
      <c r="A5270" s="908"/>
      <c r="B5270" s="1061" t="s">
        <v>234</v>
      </c>
      <c r="C5270" s="1061" t="s">
        <v>235</v>
      </c>
      <c r="D5270" s="1061" t="s">
        <v>4449</v>
      </c>
      <c r="E5270" s="1061" t="s">
        <v>13314</v>
      </c>
      <c r="F5270" s="1061" t="s">
        <v>14922</v>
      </c>
      <c r="G5270" s="1061" t="s">
        <v>1739</v>
      </c>
      <c r="H5270" s="1061" t="s">
        <v>129</v>
      </c>
      <c r="I5270" s="1061" t="s">
        <v>19</v>
      </c>
      <c r="J5270" s="1061" t="s">
        <v>7975</v>
      </c>
      <c r="K5270" s="1061" t="s">
        <v>14849</v>
      </c>
      <c r="L5270" s="1061">
        <v>117875</v>
      </c>
      <c r="M5270" s="1061">
        <v>117875</v>
      </c>
      <c r="N5270" s="1061">
        <v>117875</v>
      </c>
      <c r="O5270" s="1061">
        <v>117875</v>
      </c>
      <c r="P5270" s="1061">
        <v>117875</v>
      </c>
      <c r="Q5270" s="1061">
        <v>117875</v>
      </c>
      <c r="R5270" s="1061">
        <v>119025</v>
      </c>
      <c r="S5270" s="1061">
        <v>119025</v>
      </c>
      <c r="T5270" s="1061">
        <v>119025</v>
      </c>
      <c r="U5270" s="1061">
        <v>119025</v>
      </c>
      <c r="V5270" s="1061">
        <v>119025</v>
      </c>
      <c r="W5270" s="1061">
        <v>119025</v>
      </c>
    </row>
    <row r="5271" spans="1:23">
      <c r="A5271" s="908"/>
      <c r="B5271" s="1061" t="s">
        <v>234</v>
      </c>
      <c r="C5271" s="1061" t="s">
        <v>235</v>
      </c>
      <c r="D5271" s="1061" t="s">
        <v>4611</v>
      </c>
      <c r="E5271" s="1061" t="s">
        <v>14923</v>
      </c>
      <c r="F5271" s="1061" t="s">
        <v>14924</v>
      </c>
      <c r="G5271" s="1061" t="s">
        <v>1739</v>
      </c>
      <c r="H5271" s="1061" t="s">
        <v>129</v>
      </c>
      <c r="I5271" s="1061" t="s">
        <v>21</v>
      </c>
      <c r="J5271" s="1061" t="s">
        <v>7975</v>
      </c>
      <c r="K5271" s="1061" t="s">
        <v>14849</v>
      </c>
      <c r="L5271" s="1061">
        <v>10.08</v>
      </c>
      <c r="M5271" s="1061">
        <v>10.08</v>
      </c>
      <c r="N5271" s="1061">
        <v>10.08</v>
      </c>
      <c r="O5271" s="1061">
        <v>10.08</v>
      </c>
      <c r="P5271" s="1061">
        <v>10.08</v>
      </c>
      <c r="Q5271" s="1061">
        <v>10.08</v>
      </c>
      <c r="R5271" s="1061">
        <v>10.08</v>
      </c>
      <c r="S5271" s="1061">
        <v>10.08</v>
      </c>
      <c r="T5271" s="1061">
        <v>10.08</v>
      </c>
      <c r="U5271" s="1061">
        <v>10.08</v>
      </c>
      <c r="V5271" s="1061">
        <v>10.08</v>
      </c>
      <c r="W5271" s="1061">
        <v>10.08</v>
      </c>
    </row>
    <row r="5272" spans="1:23">
      <c r="A5272" s="908"/>
      <c r="B5272" s="1061" t="s">
        <v>234</v>
      </c>
      <c r="C5272" s="1061" t="s">
        <v>235</v>
      </c>
      <c r="D5272" s="1061" t="s">
        <v>2372</v>
      </c>
      <c r="E5272" s="1061" t="s">
        <v>14841</v>
      </c>
      <c r="F5272" s="1061" t="s">
        <v>14925</v>
      </c>
      <c r="G5272" s="1061" t="s">
        <v>1976</v>
      </c>
      <c r="H5272" s="1061" t="s">
        <v>129</v>
      </c>
      <c r="I5272" s="1061" t="s">
        <v>19</v>
      </c>
      <c r="J5272" s="1061" t="s">
        <v>7975</v>
      </c>
      <c r="K5272" s="1061" t="s">
        <v>14849</v>
      </c>
      <c r="L5272" s="1061">
        <v>358750</v>
      </c>
      <c r="M5272" s="1061">
        <v>358750</v>
      </c>
      <c r="N5272" s="1061">
        <v>358750</v>
      </c>
      <c r="O5272" s="1061">
        <v>358750</v>
      </c>
      <c r="P5272" s="1061">
        <v>358750</v>
      </c>
      <c r="Q5272" s="1061">
        <v>358750</v>
      </c>
      <c r="R5272" s="1061">
        <v>362250</v>
      </c>
      <c r="S5272" s="1061">
        <v>362250</v>
      </c>
      <c r="T5272" s="1061">
        <v>362250</v>
      </c>
      <c r="U5272" s="1061">
        <v>362250</v>
      </c>
      <c r="V5272" s="1061">
        <v>362250</v>
      </c>
      <c r="W5272" s="1061">
        <v>362250</v>
      </c>
    </row>
    <row r="5273" spans="1:23">
      <c r="A5273" s="908"/>
      <c r="B5273" s="1061" t="s">
        <v>234</v>
      </c>
      <c r="C5273" s="1061" t="s">
        <v>235</v>
      </c>
      <c r="D5273" s="1061" t="s">
        <v>4017</v>
      </c>
      <c r="E5273" s="1061" t="s">
        <v>14844</v>
      </c>
      <c r="F5273" s="1061" t="s">
        <v>13302</v>
      </c>
      <c r="G5273" s="1061" t="s">
        <v>1724</v>
      </c>
      <c r="H5273" s="1061" t="s">
        <v>129</v>
      </c>
      <c r="I5273" s="1061" t="s">
        <v>19</v>
      </c>
      <c r="J5273" s="1061" t="s">
        <v>7975</v>
      </c>
      <c r="K5273" s="1061" t="s">
        <v>14849</v>
      </c>
      <c r="L5273" s="1061">
        <v>71750</v>
      </c>
      <c r="M5273" s="1061">
        <v>71750</v>
      </c>
      <c r="N5273" s="1061">
        <v>71750</v>
      </c>
      <c r="O5273" s="1061">
        <v>71750</v>
      </c>
      <c r="P5273" s="1061">
        <v>71750</v>
      </c>
      <c r="Q5273" s="1061">
        <v>71750</v>
      </c>
      <c r="R5273" s="1061">
        <v>72450</v>
      </c>
      <c r="S5273" s="1061">
        <v>72450</v>
      </c>
      <c r="T5273" s="1061">
        <v>72450</v>
      </c>
      <c r="U5273" s="1061">
        <v>72450</v>
      </c>
      <c r="V5273" s="1061">
        <v>72450</v>
      </c>
      <c r="W5273" s="1061">
        <v>72450</v>
      </c>
    </row>
    <row r="5274" spans="1:23">
      <c r="A5274" s="908"/>
      <c r="B5274" s="1061" t="s">
        <v>234</v>
      </c>
      <c r="C5274" s="1061" t="s">
        <v>235</v>
      </c>
      <c r="D5274" s="1061" t="s">
        <v>4585</v>
      </c>
      <c r="E5274" s="1061" t="s">
        <v>14843</v>
      </c>
      <c r="F5274" s="1061" t="s">
        <v>14926</v>
      </c>
      <c r="G5274" s="1061" t="s">
        <v>1739</v>
      </c>
      <c r="H5274" s="1061" t="s">
        <v>129</v>
      </c>
      <c r="I5274" s="1061" t="s">
        <v>19</v>
      </c>
      <c r="J5274" s="1061" t="s">
        <v>7975</v>
      </c>
      <c r="K5274" s="1061" t="s">
        <v>14849</v>
      </c>
      <c r="L5274" s="1061">
        <v>220375</v>
      </c>
      <c r="M5274" s="1061">
        <v>220375</v>
      </c>
      <c r="N5274" s="1061">
        <v>220375</v>
      </c>
      <c r="O5274" s="1061">
        <v>220375</v>
      </c>
      <c r="P5274" s="1061">
        <v>220375</v>
      </c>
      <c r="Q5274" s="1061">
        <v>220375</v>
      </c>
      <c r="R5274" s="1061">
        <v>222525</v>
      </c>
      <c r="S5274" s="1061">
        <v>222525</v>
      </c>
      <c r="T5274" s="1061">
        <v>222525</v>
      </c>
      <c r="U5274" s="1061">
        <v>222525</v>
      </c>
      <c r="V5274" s="1061">
        <v>222525</v>
      </c>
      <c r="W5274" s="1061">
        <v>222525</v>
      </c>
    </row>
    <row r="5275" spans="1:23">
      <c r="A5275" s="908"/>
      <c r="B5275" s="1061" t="s">
        <v>234</v>
      </c>
      <c r="C5275" s="1061" t="s">
        <v>235</v>
      </c>
      <c r="D5275" s="1061" t="s">
        <v>5193</v>
      </c>
      <c r="E5275" s="1061" t="s">
        <v>14927</v>
      </c>
      <c r="F5275" s="1061" t="s">
        <v>14928</v>
      </c>
      <c r="G5275" s="1061" t="s">
        <v>1739</v>
      </c>
      <c r="H5275" s="1061" t="s">
        <v>129</v>
      </c>
      <c r="I5275" s="1061" t="s">
        <v>19</v>
      </c>
      <c r="J5275" s="1061" t="s">
        <v>7975</v>
      </c>
      <c r="K5275" s="1061" t="s">
        <v>14849</v>
      </c>
      <c r="L5275" s="1061">
        <v>4497188</v>
      </c>
      <c r="M5275" s="1061">
        <v>4497188</v>
      </c>
      <c r="N5275" s="1061">
        <v>4497188</v>
      </c>
      <c r="O5275" s="1061">
        <v>4497188</v>
      </c>
      <c r="P5275" s="1061">
        <v>4497188</v>
      </c>
      <c r="Q5275" s="1061">
        <v>4497188</v>
      </c>
      <c r="R5275" s="1061">
        <v>4541063</v>
      </c>
      <c r="S5275" s="1061">
        <v>4541063</v>
      </c>
      <c r="T5275" s="1061">
        <v>4541063</v>
      </c>
      <c r="U5275" s="1061">
        <v>4541063</v>
      </c>
      <c r="V5275" s="1061">
        <v>4541063</v>
      </c>
      <c r="W5275" s="1061">
        <v>4541063</v>
      </c>
    </row>
    <row r="5276" spans="1:23">
      <c r="A5276" s="908"/>
      <c r="B5276" s="1061" t="s">
        <v>234</v>
      </c>
      <c r="C5276" s="1061" t="s">
        <v>235</v>
      </c>
      <c r="D5276" s="1061" t="s">
        <v>4465</v>
      </c>
      <c r="E5276" s="1061" t="s">
        <v>14845</v>
      </c>
      <c r="F5276" s="1061" t="s">
        <v>14929</v>
      </c>
      <c r="G5276" s="1061" t="s">
        <v>1739</v>
      </c>
      <c r="H5276" s="1061" t="s">
        <v>129</v>
      </c>
      <c r="I5276" s="1061" t="s">
        <v>19</v>
      </c>
      <c r="J5276" s="1061" t="s">
        <v>7975</v>
      </c>
      <c r="K5276" s="1061" t="s">
        <v>14849</v>
      </c>
      <c r="L5276" s="1061">
        <v>171175</v>
      </c>
      <c r="M5276" s="1061">
        <v>171175</v>
      </c>
      <c r="N5276" s="1061">
        <v>171175</v>
      </c>
      <c r="O5276" s="1061">
        <v>171175</v>
      </c>
      <c r="P5276" s="1061">
        <v>171175</v>
      </c>
      <c r="Q5276" s="1061">
        <v>171175</v>
      </c>
      <c r="R5276" s="1061">
        <v>172845</v>
      </c>
      <c r="S5276" s="1061">
        <v>172845</v>
      </c>
      <c r="T5276" s="1061">
        <v>172845</v>
      </c>
      <c r="U5276" s="1061">
        <v>172845</v>
      </c>
      <c r="V5276" s="1061">
        <v>172845</v>
      </c>
      <c r="W5276" s="1061">
        <v>172845</v>
      </c>
    </row>
    <row r="5277" spans="1:23">
      <c r="A5277" s="908"/>
      <c r="B5277" s="1061" t="s">
        <v>234</v>
      </c>
      <c r="C5277" s="1061" t="s">
        <v>235</v>
      </c>
      <c r="D5277" s="1061" t="s">
        <v>4017</v>
      </c>
      <c r="E5277" s="1061" t="s">
        <v>14846</v>
      </c>
      <c r="F5277" s="1061" t="s">
        <v>14930</v>
      </c>
      <c r="G5277" s="1061" t="s">
        <v>1739</v>
      </c>
      <c r="H5277" s="1061" t="s">
        <v>129</v>
      </c>
      <c r="I5277" s="1061" t="s">
        <v>19</v>
      </c>
      <c r="J5277" s="1061" t="s">
        <v>7975</v>
      </c>
      <c r="K5277" s="1061" t="s">
        <v>14849</v>
      </c>
      <c r="L5277" s="1061">
        <v>3178</v>
      </c>
      <c r="M5277" s="1061">
        <v>3178</v>
      </c>
      <c r="N5277" s="1061">
        <v>3178</v>
      </c>
      <c r="O5277" s="1061">
        <v>3178</v>
      </c>
      <c r="P5277" s="1061">
        <v>3178</v>
      </c>
      <c r="Q5277" s="1061">
        <v>3178</v>
      </c>
      <c r="R5277" s="1061">
        <v>3209</v>
      </c>
      <c r="S5277" s="1061">
        <v>3209</v>
      </c>
      <c r="T5277" s="1061">
        <v>3209</v>
      </c>
      <c r="U5277" s="1061">
        <v>3209</v>
      </c>
      <c r="V5277" s="1061">
        <v>3209</v>
      </c>
      <c r="W5277" s="1061">
        <v>3209</v>
      </c>
    </row>
    <row r="5278" spans="1:23">
      <c r="A5278" s="908"/>
      <c r="B5278" s="1061" t="s">
        <v>234</v>
      </c>
      <c r="C5278" s="1061" t="s">
        <v>235</v>
      </c>
      <c r="D5278" s="1061" t="s">
        <v>4585</v>
      </c>
      <c r="E5278" s="1061" t="s">
        <v>14842</v>
      </c>
      <c r="F5278" s="1061" t="s">
        <v>14931</v>
      </c>
      <c r="G5278" s="1061" t="s">
        <v>1739</v>
      </c>
      <c r="H5278" s="1061" t="s">
        <v>129</v>
      </c>
      <c r="I5278" s="1061" t="s">
        <v>19</v>
      </c>
      <c r="J5278" s="1061" t="s">
        <v>7975</v>
      </c>
      <c r="K5278" s="1061" t="s">
        <v>14849</v>
      </c>
      <c r="L5278" s="1061">
        <v>497125</v>
      </c>
      <c r="M5278" s="1061">
        <v>497125</v>
      </c>
      <c r="N5278" s="1061">
        <v>497125</v>
      </c>
      <c r="O5278" s="1061">
        <v>497125</v>
      </c>
      <c r="P5278" s="1061">
        <v>497125</v>
      </c>
      <c r="Q5278" s="1061">
        <v>497125</v>
      </c>
      <c r="R5278" s="1061">
        <v>501975</v>
      </c>
      <c r="S5278" s="1061">
        <v>501975</v>
      </c>
      <c r="T5278" s="1061">
        <v>501975</v>
      </c>
      <c r="U5278" s="1061">
        <v>501975</v>
      </c>
      <c r="V5278" s="1061">
        <v>501975</v>
      </c>
      <c r="W5278" s="1061">
        <v>501975</v>
      </c>
    </row>
    <row r="5279" spans="1:23">
      <c r="A5279" s="908"/>
      <c r="B5279" s="1061" t="s">
        <v>234</v>
      </c>
      <c r="C5279" s="1061" t="s">
        <v>1622</v>
      </c>
      <c r="D5279" s="1061" t="s">
        <v>1622</v>
      </c>
      <c r="E5279" s="1061" t="s">
        <v>14932</v>
      </c>
      <c r="F5279" s="1061" t="s">
        <v>14933</v>
      </c>
      <c r="G5279" s="1061" t="s">
        <v>1739</v>
      </c>
      <c r="H5279" s="1061" t="s">
        <v>102</v>
      </c>
      <c r="I5279" s="1061" t="s">
        <v>19</v>
      </c>
      <c r="J5279" s="1061" t="s">
        <v>7745</v>
      </c>
      <c r="K5279" s="1061" t="s">
        <v>14849</v>
      </c>
      <c r="L5279" s="1061">
        <v>1025000</v>
      </c>
      <c r="M5279" s="1061">
        <v>1025000</v>
      </c>
      <c r="N5279" s="1061">
        <v>1025000</v>
      </c>
      <c r="O5279" s="1061">
        <v>1025000</v>
      </c>
      <c r="P5279" s="1061">
        <v>1025000</v>
      </c>
      <c r="Q5279" s="1061">
        <v>1025000</v>
      </c>
      <c r="R5279" s="1061">
        <v>1035000</v>
      </c>
      <c r="S5279" s="1061">
        <v>1035000</v>
      </c>
      <c r="T5279" s="1061">
        <v>1035000</v>
      </c>
      <c r="U5279" s="1061">
        <v>1035000</v>
      </c>
      <c r="V5279" s="1061">
        <v>1035000</v>
      </c>
      <c r="W5279" s="1061">
        <v>1035000</v>
      </c>
    </row>
    <row r="5280" spans="1:23">
      <c r="A5280" s="908"/>
      <c r="B5280" s="1061" t="s">
        <v>234</v>
      </c>
      <c r="C5280" s="1061" t="s">
        <v>235</v>
      </c>
      <c r="D5280" s="1061" t="s">
        <v>14934</v>
      </c>
      <c r="E5280" s="1061" t="s">
        <v>14935</v>
      </c>
      <c r="F5280" s="1061" t="s">
        <v>14934</v>
      </c>
      <c r="G5280" s="1061" t="s">
        <v>1739</v>
      </c>
      <c r="H5280" s="1061" t="s">
        <v>129</v>
      </c>
      <c r="I5280" s="1061" t="s">
        <v>19</v>
      </c>
      <c r="J5280" s="1061" t="s">
        <v>7975</v>
      </c>
      <c r="K5280" s="1061" t="s">
        <v>14849</v>
      </c>
      <c r="L5280" s="1061">
        <v>1025000</v>
      </c>
      <c r="M5280" s="1061">
        <v>1025000</v>
      </c>
      <c r="N5280" s="1061">
        <v>1025000</v>
      </c>
      <c r="O5280" s="1061">
        <v>1025000</v>
      </c>
      <c r="P5280" s="1061">
        <v>1025000</v>
      </c>
      <c r="Q5280" s="1061">
        <v>1025000</v>
      </c>
      <c r="R5280" s="1061">
        <v>1035000</v>
      </c>
      <c r="S5280" s="1061">
        <v>1035000</v>
      </c>
      <c r="T5280" s="1061">
        <v>1035000</v>
      </c>
      <c r="U5280" s="1061">
        <v>1035000</v>
      </c>
      <c r="V5280" s="1061">
        <v>1035000</v>
      </c>
      <c r="W5280" s="1061">
        <v>1035000</v>
      </c>
    </row>
    <row r="5281" spans="1:23">
      <c r="A5281" s="908"/>
      <c r="B5281" s="1061" t="s">
        <v>234</v>
      </c>
      <c r="C5281" s="1061" t="s">
        <v>235</v>
      </c>
      <c r="D5281" s="1061" t="s">
        <v>4270</v>
      </c>
      <c r="E5281" s="1061" t="s">
        <v>14936</v>
      </c>
      <c r="F5281" s="1061" t="s">
        <v>14937</v>
      </c>
      <c r="G5281" s="1061" t="s">
        <v>1739</v>
      </c>
      <c r="H5281" s="1061" t="s">
        <v>129</v>
      </c>
      <c r="I5281" s="1061" t="s">
        <v>19</v>
      </c>
      <c r="J5281" s="1061" t="s">
        <v>7975</v>
      </c>
      <c r="K5281" s="1061" t="s">
        <v>14849</v>
      </c>
      <c r="L5281" s="1061">
        <v>2235525</v>
      </c>
      <c r="M5281" s="1061">
        <v>2235525</v>
      </c>
      <c r="N5281" s="1061">
        <v>2235525</v>
      </c>
      <c r="O5281" s="1061">
        <v>2235525</v>
      </c>
      <c r="P5281" s="1061">
        <v>2235525</v>
      </c>
      <c r="Q5281" s="1061">
        <v>2235525</v>
      </c>
      <c r="R5281" s="1061">
        <v>2257335</v>
      </c>
      <c r="S5281" s="1061">
        <v>2257335</v>
      </c>
      <c r="T5281" s="1061">
        <v>2257335</v>
      </c>
      <c r="U5281" s="1061">
        <v>2257335</v>
      </c>
      <c r="V5281" s="1061">
        <v>2257335</v>
      </c>
      <c r="W5281" s="1061">
        <v>2257335</v>
      </c>
    </row>
    <row r="5282" spans="1:23">
      <c r="A5282" s="908"/>
      <c r="B5282" s="1061" t="s">
        <v>234</v>
      </c>
      <c r="C5282" s="1061" t="s">
        <v>235</v>
      </c>
      <c r="D5282" s="1061" t="s">
        <v>4515</v>
      </c>
      <c r="E5282" s="1061" t="s">
        <v>14938</v>
      </c>
      <c r="F5282" s="1061" t="s">
        <v>14939</v>
      </c>
      <c r="G5282" s="1061" t="s">
        <v>1739</v>
      </c>
      <c r="H5282" s="1061" t="s">
        <v>129</v>
      </c>
      <c r="I5282" s="1061" t="s">
        <v>19</v>
      </c>
      <c r="J5282" s="1061" t="s">
        <v>7975</v>
      </c>
      <c r="K5282" s="1061" t="s">
        <v>14849</v>
      </c>
      <c r="L5282" s="1061">
        <v>35875</v>
      </c>
      <c r="M5282" s="1061">
        <v>35875</v>
      </c>
      <c r="N5282" s="1061">
        <v>35875</v>
      </c>
      <c r="O5282" s="1061">
        <v>35875</v>
      </c>
      <c r="P5282" s="1061">
        <v>35875</v>
      </c>
      <c r="Q5282" s="1061">
        <v>35875</v>
      </c>
      <c r="R5282" s="1061">
        <v>36225</v>
      </c>
      <c r="S5282" s="1061">
        <v>36225</v>
      </c>
      <c r="T5282" s="1061">
        <v>36225</v>
      </c>
      <c r="U5282" s="1061">
        <v>36225</v>
      </c>
      <c r="V5282" s="1061">
        <v>36225</v>
      </c>
      <c r="W5282" s="1061">
        <v>36225</v>
      </c>
    </row>
    <row r="5283" spans="1:23">
      <c r="A5283" s="908"/>
      <c r="B5283" s="1061" t="s">
        <v>234</v>
      </c>
      <c r="C5283" s="1061" t="s">
        <v>235</v>
      </c>
      <c r="D5283" s="1061" t="s">
        <v>4339</v>
      </c>
      <c r="E5283" s="1061" t="s">
        <v>14838</v>
      </c>
      <c r="F5283" s="1061" t="s">
        <v>14940</v>
      </c>
      <c r="G5283" s="1061" t="s">
        <v>1739</v>
      </c>
      <c r="H5283" s="1061" t="s">
        <v>129</v>
      </c>
      <c r="I5283" s="1061" t="s">
        <v>19</v>
      </c>
      <c r="J5283" s="1061" t="s">
        <v>7975</v>
      </c>
      <c r="K5283" s="1061" t="s">
        <v>14849</v>
      </c>
      <c r="L5283" s="1061">
        <v>1072929</v>
      </c>
      <c r="M5283" s="1061">
        <v>1072929</v>
      </c>
      <c r="N5283" s="1061">
        <v>1072929</v>
      </c>
      <c r="O5283" s="1061">
        <v>1072929</v>
      </c>
      <c r="P5283" s="1061">
        <v>1072929</v>
      </c>
      <c r="Q5283" s="1061">
        <v>1072929</v>
      </c>
      <c r="R5283" s="1061">
        <v>1083397</v>
      </c>
      <c r="S5283" s="1061">
        <v>1083397</v>
      </c>
      <c r="T5283" s="1061">
        <v>1083397</v>
      </c>
      <c r="U5283" s="1061">
        <v>1083397</v>
      </c>
      <c r="V5283" s="1061">
        <v>1083397</v>
      </c>
      <c r="W5283" s="1061">
        <v>1083397</v>
      </c>
    </row>
    <row r="5284" spans="1:23">
      <c r="A5284" s="908"/>
      <c r="B5284" s="1061" t="s">
        <v>234</v>
      </c>
      <c r="C5284" s="1061" t="s">
        <v>235</v>
      </c>
      <c r="D5284" s="1061" t="s">
        <v>4339</v>
      </c>
      <c r="E5284" s="1061" t="s">
        <v>14941</v>
      </c>
      <c r="F5284" s="1061" t="s">
        <v>14942</v>
      </c>
      <c r="G5284" s="1061" t="s">
        <v>1739</v>
      </c>
      <c r="H5284" s="1061" t="s">
        <v>129</v>
      </c>
      <c r="I5284" s="1061" t="s">
        <v>19</v>
      </c>
      <c r="J5284" s="1061" t="s">
        <v>7975</v>
      </c>
      <c r="K5284" s="1061" t="s">
        <v>14849</v>
      </c>
      <c r="L5284" s="1061">
        <v>897839</v>
      </c>
      <c r="M5284" s="1061">
        <v>897839</v>
      </c>
      <c r="N5284" s="1061">
        <v>897839</v>
      </c>
      <c r="O5284" s="1061">
        <v>897839</v>
      </c>
      <c r="P5284" s="1061">
        <v>897839</v>
      </c>
      <c r="Q5284" s="1061">
        <v>897839</v>
      </c>
      <c r="R5284" s="1061">
        <v>906598</v>
      </c>
      <c r="S5284" s="1061">
        <v>906598</v>
      </c>
      <c r="T5284" s="1061">
        <v>906598</v>
      </c>
      <c r="U5284" s="1061">
        <v>906598</v>
      </c>
      <c r="V5284" s="1061">
        <v>906598</v>
      </c>
      <c r="W5284" s="1061">
        <v>906598</v>
      </c>
    </row>
    <row r="5285" spans="1:23">
      <c r="A5285" s="908"/>
      <c r="B5285" s="1061" t="s">
        <v>234</v>
      </c>
      <c r="C5285" s="1061" t="s">
        <v>235</v>
      </c>
      <c r="D5285" s="1061" t="s">
        <v>4326</v>
      </c>
      <c r="E5285" s="1061" t="s">
        <v>14943</v>
      </c>
      <c r="F5285" s="1061" t="s">
        <v>14944</v>
      </c>
      <c r="G5285" s="1061" t="s">
        <v>1739</v>
      </c>
      <c r="H5285" s="1061" t="s">
        <v>129</v>
      </c>
      <c r="I5285" s="1061" t="s">
        <v>19</v>
      </c>
      <c r="J5285" s="1061" t="s">
        <v>7975</v>
      </c>
      <c r="K5285" s="1061" t="s">
        <v>14849</v>
      </c>
      <c r="L5285" s="1061">
        <v>29725</v>
      </c>
      <c r="M5285" s="1061">
        <v>29725</v>
      </c>
      <c r="N5285" s="1061">
        <v>29725</v>
      </c>
      <c r="O5285" s="1061">
        <v>29725</v>
      </c>
      <c r="P5285" s="1061">
        <v>29725</v>
      </c>
      <c r="Q5285" s="1061">
        <v>29725</v>
      </c>
      <c r="R5285" s="1061">
        <v>30015</v>
      </c>
      <c r="S5285" s="1061">
        <v>30015</v>
      </c>
      <c r="T5285" s="1061">
        <v>30015</v>
      </c>
      <c r="U5285" s="1061">
        <v>30015</v>
      </c>
      <c r="V5285" s="1061">
        <v>30015</v>
      </c>
      <c r="W5285" s="1061">
        <v>30015</v>
      </c>
    </row>
    <row r="5286" spans="1:23">
      <c r="A5286" s="908"/>
      <c r="B5286" s="1061" t="s">
        <v>234</v>
      </c>
      <c r="C5286" s="1061" t="s">
        <v>235</v>
      </c>
      <c r="D5286" s="1061" t="s">
        <v>14945</v>
      </c>
      <c r="E5286" s="1061" t="s">
        <v>14848</v>
      </c>
      <c r="F5286" s="1061" t="s">
        <v>14946</v>
      </c>
      <c r="G5286" s="1061" t="s">
        <v>1739</v>
      </c>
      <c r="H5286" s="1061" t="s">
        <v>129</v>
      </c>
      <c r="I5286" s="1061" t="s">
        <v>19</v>
      </c>
      <c r="J5286" s="1061" t="s">
        <v>7975</v>
      </c>
      <c r="K5286" s="1061" t="s">
        <v>14849</v>
      </c>
      <c r="L5286" s="1061">
        <v>532134</v>
      </c>
      <c r="M5286" s="1061">
        <v>532134</v>
      </c>
      <c r="N5286" s="1061">
        <v>532134</v>
      </c>
      <c r="O5286" s="1061">
        <v>532134</v>
      </c>
      <c r="P5286" s="1061">
        <v>532134</v>
      </c>
      <c r="Q5286" s="1061">
        <v>532134</v>
      </c>
      <c r="R5286" s="1061">
        <v>537326</v>
      </c>
      <c r="S5286" s="1061">
        <v>537326</v>
      </c>
      <c r="T5286" s="1061">
        <v>537326</v>
      </c>
      <c r="U5286" s="1061">
        <v>537326</v>
      </c>
      <c r="V5286" s="1061">
        <v>537326</v>
      </c>
      <c r="W5286" s="1061">
        <v>537326</v>
      </c>
    </row>
    <row r="5287" spans="1:23">
      <c r="A5287" s="908"/>
      <c r="B5287" s="1061" t="s">
        <v>234</v>
      </c>
      <c r="C5287" s="1061" t="s">
        <v>235</v>
      </c>
      <c r="D5287" s="1061" t="s">
        <v>13964</v>
      </c>
      <c r="E5287" s="1061" t="s">
        <v>14839</v>
      </c>
      <c r="F5287" s="1061" t="s">
        <v>14947</v>
      </c>
      <c r="G5287" s="1061" t="s">
        <v>1739</v>
      </c>
      <c r="H5287" s="1061" t="s">
        <v>129</v>
      </c>
      <c r="I5287" s="1061" t="s">
        <v>19</v>
      </c>
      <c r="J5287" s="1061" t="s">
        <v>7975</v>
      </c>
      <c r="K5287" s="1061" t="s">
        <v>14849</v>
      </c>
      <c r="L5287" s="1061">
        <v>465043</v>
      </c>
      <c r="M5287" s="1061">
        <v>465043</v>
      </c>
      <c r="N5287" s="1061">
        <v>465043</v>
      </c>
      <c r="O5287" s="1061">
        <v>465043</v>
      </c>
      <c r="P5287" s="1061">
        <v>465043</v>
      </c>
      <c r="Q5287" s="1061">
        <v>465043</v>
      </c>
      <c r="R5287" s="1061">
        <v>469580</v>
      </c>
      <c r="S5287" s="1061">
        <v>469580</v>
      </c>
      <c r="T5287" s="1061">
        <v>469580</v>
      </c>
      <c r="U5287" s="1061">
        <v>469580</v>
      </c>
      <c r="V5287" s="1061">
        <v>469580</v>
      </c>
      <c r="W5287" s="1061">
        <v>469580</v>
      </c>
    </row>
    <row r="5288" spans="1:23">
      <c r="A5288" s="908"/>
      <c r="B5288" s="1061" t="s">
        <v>234</v>
      </c>
      <c r="C5288" s="1061" t="s">
        <v>235</v>
      </c>
      <c r="D5288" s="1061" t="s">
        <v>13964</v>
      </c>
      <c r="E5288" s="1061" t="s">
        <v>14948</v>
      </c>
      <c r="F5288" s="1061" t="s">
        <v>14949</v>
      </c>
      <c r="G5288" s="1061" t="s">
        <v>1739</v>
      </c>
      <c r="H5288" s="1061" t="s">
        <v>129</v>
      </c>
      <c r="I5288" s="1061" t="s">
        <v>19</v>
      </c>
      <c r="J5288" s="1061" t="s">
        <v>7975</v>
      </c>
      <c r="K5288" s="1061" t="s">
        <v>14849</v>
      </c>
      <c r="L5288" s="1061">
        <v>715286</v>
      </c>
      <c r="M5288" s="1061">
        <v>715286</v>
      </c>
      <c r="N5288" s="1061">
        <v>715286</v>
      </c>
      <c r="O5288" s="1061">
        <v>715286</v>
      </c>
      <c r="P5288" s="1061">
        <v>715286</v>
      </c>
      <c r="Q5288" s="1061">
        <v>715286</v>
      </c>
      <c r="R5288" s="1061">
        <v>722265</v>
      </c>
      <c r="S5288" s="1061">
        <v>722265</v>
      </c>
      <c r="T5288" s="1061">
        <v>722265</v>
      </c>
      <c r="U5288" s="1061">
        <v>722265</v>
      </c>
      <c r="V5288" s="1061">
        <v>722265</v>
      </c>
      <c r="W5288" s="1061">
        <v>722265</v>
      </c>
    </row>
    <row r="5289" spans="1:23">
      <c r="A5289" s="908"/>
      <c r="B5289" s="1061" t="s">
        <v>234</v>
      </c>
      <c r="C5289" s="1061" t="s">
        <v>235</v>
      </c>
      <c r="D5289" s="1061" t="s">
        <v>4546</v>
      </c>
      <c r="E5289" s="1061" t="s">
        <v>14950</v>
      </c>
      <c r="F5289" s="1061" t="s">
        <v>14951</v>
      </c>
      <c r="G5289" s="1061" t="s">
        <v>1669</v>
      </c>
      <c r="H5289" s="1061" t="s">
        <v>129</v>
      </c>
      <c r="I5289" s="1061" t="s">
        <v>19</v>
      </c>
      <c r="J5289" s="1061" t="s">
        <v>7975</v>
      </c>
      <c r="K5289" s="1061" t="s">
        <v>14849</v>
      </c>
      <c r="L5289" s="1061">
        <v>1742500</v>
      </c>
      <c r="M5289" s="1061">
        <v>1742500</v>
      </c>
      <c r="N5289" s="1061">
        <v>1742500</v>
      </c>
      <c r="O5289" s="1061">
        <v>1742500</v>
      </c>
      <c r="P5289" s="1061">
        <v>1742500</v>
      </c>
      <c r="Q5289" s="1061">
        <v>1742500</v>
      </c>
      <c r="R5289" s="1061">
        <v>1759500</v>
      </c>
      <c r="S5289" s="1061">
        <v>1759500</v>
      </c>
      <c r="T5289" s="1061">
        <v>1759500</v>
      </c>
      <c r="U5289" s="1061">
        <v>1759500</v>
      </c>
      <c r="V5289" s="1061">
        <v>1759500</v>
      </c>
      <c r="W5289" s="1061">
        <v>1759500</v>
      </c>
    </row>
    <row r="5290" spans="1:23">
      <c r="A5290" s="908"/>
      <c r="B5290" s="1061" t="s">
        <v>234</v>
      </c>
      <c r="C5290" s="1061" t="s">
        <v>235</v>
      </c>
      <c r="D5290" s="1061" t="s">
        <v>4546</v>
      </c>
      <c r="E5290" s="1061" t="s">
        <v>14952</v>
      </c>
      <c r="F5290" s="1061" t="s">
        <v>14953</v>
      </c>
      <c r="G5290" s="1061" t="s">
        <v>1669</v>
      </c>
      <c r="H5290" s="1061" t="s">
        <v>129</v>
      </c>
      <c r="I5290" s="1061" t="s">
        <v>19</v>
      </c>
      <c r="J5290" s="1061" t="s">
        <v>7975</v>
      </c>
      <c r="K5290" s="1061" t="s">
        <v>14849</v>
      </c>
      <c r="L5290" s="1061">
        <v>2434375</v>
      </c>
      <c r="M5290" s="1061">
        <v>2434375</v>
      </c>
      <c r="N5290" s="1061">
        <v>2434375</v>
      </c>
      <c r="O5290" s="1061">
        <v>2434375</v>
      </c>
      <c r="P5290" s="1061">
        <v>2434375</v>
      </c>
      <c r="Q5290" s="1061">
        <v>2434375</v>
      </c>
      <c r="R5290" s="1061">
        <v>2458125</v>
      </c>
      <c r="S5290" s="1061">
        <v>2458125</v>
      </c>
      <c r="T5290" s="1061">
        <v>2458125</v>
      </c>
      <c r="U5290" s="1061">
        <v>2458125</v>
      </c>
      <c r="V5290" s="1061">
        <v>2458125</v>
      </c>
      <c r="W5290" s="1061">
        <v>2458125</v>
      </c>
    </row>
    <row r="5291" spans="1:23">
      <c r="A5291" s="908"/>
      <c r="B5291" s="1061" t="s">
        <v>234</v>
      </c>
      <c r="C5291" s="1061" t="s">
        <v>235</v>
      </c>
      <c r="D5291" s="1061" t="s">
        <v>4387</v>
      </c>
      <c r="E5291" s="1061" t="s">
        <v>14954</v>
      </c>
      <c r="F5291" s="1061" t="s">
        <v>14955</v>
      </c>
      <c r="G5291" s="1061" t="s">
        <v>1976</v>
      </c>
      <c r="H5291" s="1061" t="s">
        <v>129</v>
      </c>
      <c r="I5291" s="1061" t="s">
        <v>19</v>
      </c>
      <c r="J5291" s="1061" t="s">
        <v>7975</v>
      </c>
      <c r="K5291" s="1061" t="s">
        <v>14849</v>
      </c>
      <c r="L5291" s="1061">
        <v>11787500</v>
      </c>
      <c r="M5291" s="1061">
        <v>11787500</v>
      </c>
      <c r="N5291" s="1061">
        <v>11787500</v>
      </c>
      <c r="O5291" s="1061">
        <v>11787500</v>
      </c>
      <c r="P5291" s="1061">
        <v>11787500</v>
      </c>
      <c r="Q5291" s="1061">
        <v>11787500</v>
      </c>
      <c r="R5291" s="1061">
        <v>11902500</v>
      </c>
      <c r="S5291" s="1061">
        <v>11902500</v>
      </c>
      <c r="T5291" s="1061">
        <v>11902500</v>
      </c>
      <c r="U5291" s="1061">
        <v>11902500</v>
      </c>
      <c r="V5291" s="1061">
        <v>11902500</v>
      </c>
      <c r="W5291" s="1061">
        <v>11902500</v>
      </c>
    </row>
    <row r="5292" spans="1:23">
      <c r="A5292" s="908"/>
      <c r="B5292" s="1061" t="s">
        <v>234</v>
      </c>
      <c r="C5292" s="1061" t="s">
        <v>235</v>
      </c>
      <c r="D5292" s="1061" t="s">
        <v>7979</v>
      </c>
      <c r="E5292" s="1061" t="s">
        <v>14956</v>
      </c>
      <c r="F5292" s="1061" t="s">
        <v>14957</v>
      </c>
      <c r="G5292" s="1061" t="s">
        <v>1739</v>
      </c>
      <c r="H5292" s="1061" t="s">
        <v>129</v>
      </c>
      <c r="I5292" s="1061" t="s">
        <v>19</v>
      </c>
      <c r="J5292" s="1061" t="s">
        <v>7975</v>
      </c>
      <c r="K5292" s="1061" t="s">
        <v>14849</v>
      </c>
      <c r="L5292" s="1061">
        <v>256250</v>
      </c>
      <c r="M5292" s="1061">
        <v>256250</v>
      </c>
      <c r="N5292" s="1061">
        <v>256250</v>
      </c>
      <c r="O5292" s="1061">
        <v>256250</v>
      </c>
      <c r="P5292" s="1061">
        <v>256250</v>
      </c>
      <c r="Q5292" s="1061">
        <v>256250</v>
      </c>
      <c r="R5292" s="1061">
        <v>258750</v>
      </c>
      <c r="S5292" s="1061">
        <v>258750</v>
      </c>
      <c r="T5292" s="1061">
        <v>258750</v>
      </c>
      <c r="U5292" s="1061">
        <v>258750</v>
      </c>
      <c r="V5292" s="1061">
        <v>258750</v>
      </c>
      <c r="W5292" s="1061">
        <v>258750</v>
      </c>
    </row>
    <row r="5293" spans="1:23">
      <c r="A5293" s="908"/>
      <c r="B5293" s="1061" t="s">
        <v>234</v>
      </c>
      <c r="C5293" s="1061" t="s">
        <v>235</v>
      </c>
      <c r="D5293" s="1061" t="s">
        <v>14958</v>
      </c>
      <c r="E5293" s="1061" t="s">
        <v>14959</v>
      </c>
      <c r="F5293" s="1061" t="s">
        <v>14960</v>
      </c>
      <c r="G5293" s="1061" t="s">
        <v>1976</v>
      </c>
      <c r="H5293" s="1061" t="s">
        <v>129</v>
      </c>
      <c r="I5293" s="1061" t="s">
        <v>19</v>
      </c>
      <c r="J5293" s="1061" t="s">
        <v>7975</v>
      </c>
      <c r="K5293" s="1061" t="s">
        <v>14849</v>
      </c>
      <c r="L5293" s="1061">
        <v>87847000</v>
      </c>
      <c r="M5293" s="1061">
        <v>87847000</v>
      </c>
      <c r="N5293" s="1061">
        <v>87847000</v>
      </c>
      <c r="O5293" s="1061">
        <v>87847000</v>
      </c>
      <c r="P5293" s="1061">
        <v>87847000</v>
      </c>
      <c r="Q5293" s="1061">
        <v>87847000</v>
      </c>
      <c r="R5293" s="1061">
        <v>90921645</v>
      </c>
      <c r="S5293" s="1061">
        <v>90921645</v>
      </c>
      <c r="T5293" s="1061">
        <v>90921645</v>
      </c>
      <c r="U5293" s="1061">
        <v>90921645</v>
      </c>
      <c r="V5293" s="1061">
        <v>90921645</v>
      </c>
      <c r="W5293" s="1061">
        <v>90921645</v>
      </c>
    </row>
    <row r="5294" spans="1:23">
      <c r="A5294" s="908"/>
      <c r="B5294" s="1061" t="s">
        <v>234</v>
      </c>
      <c r="C5294" s="1061" t="s">
        <v>235</v>
      </c>
      <c r="D5294" s="1061" t="s">
        <v>4611</v>
      </c>
      <c r="E5294" s="1061" t="s">
        <v>6319</v>
      </c>
      <c r="F5294" s="1061" t="s">
        <v>6320</v>
      </c>
      <c r="G5294" s="1061" t="s">
        <v>1739</v>
      </c>
      <c r="H5294" s="1061" t="s">
        <v>129</v>
      </c>
      <c r="I5294" s="1061" t="s">
        <v>21</v>
      </c>
      <c r="J5294" s="1061" t="s">
        <v>7975</v>
      </c>
      <c r="K5294" s="1061" t="s">
        <v>14849</v>
      </c>
      <c r="L5294" s="1061">
        <v>36.950000000000003</v>
      </c>
      <c r="M5294" s="1061">
        <v>36.950000000000003</v>
      </c>
      <c r="N5294" s="1061">
        <v>36.950000000000003</v>
      </c>
      <c r="O5294" s="1061">
        <v>36.950000000000003</v>
      </c>
      <c r="P5294" s="1061">
        <v>36.950000000000003</v>
      </c>
      <c r="Q5294" s="1061">
        <v>36.950000000000003</v>
      </c>
      <c r="R5294" s="1061">
        <v>36.950000000000003</v>
      </c>
      <c r="S5294" s="1061">
        <v>36.950000000000003</v>
      </c>
      <c r="T5294" s="1061">
        <v>36.950000000000003</v>
      </c>
      <c r="U5294" s="1061">
        <v>36.950000000000003</v>
      </c>
      <c r="V5294" s="1061">
        <v>36.950000000000003</v>
      </c>
      <c r="W5294" s="1061">
        <v>36.950000000000003</v>
      </c>
    </row>
    <row r="5295" spans="1:23">
      <c r="A5295" s="908"/>
      <c r="B5295" s="1061" t="s">
        <v>234</v>
      </c>
      <c r="C5295" s="1061" t="s">
        <v>235</v>
      </c>
      <c r="D5295" s="1061" t="s">
        <v>4611</v>
      </c>
      <c r="E5295" s="1061" t="s">
        <v>6321</v>
      </c>
      <c r="F5295" s="1061" t="s">
        <v>6320</v>
      </c>
      <c r="G5295" s="1061" t="s">
        <v>1739</v>
      </c>
      <c r="H5295" s="1061" t="s">
        <v>129</v>
      </c>
      <c r="I5295" s="1061" t="s">
        <v>21</v>
      </c>
      <c r="J5295" s="1061" t="s">
        <v>7975</v>
      </c>
      <c r="K5295" s="1061" t="s">
        <v>14849</v>
      </c>
      <c r="L5295" s="1061">
        <v>36.950000000000003</v>
      </c>
      <c r="M5295" s="1061">
        <v>36.950000000000003</v>
      </c>
      <c r="N5295" s="1061">
        <v>36.950000000000003</v>
      </c>
      <c r="O5295" s="1061">
        <v>36.950000000000003</v>
      </c>
      <c r="P5295" s="1061">
        <v>36.950000000000003</v>
      </c>
      <c r="Q5295" s="1061">
        <v>36.950000000000003</v>
      </c>
      <c r="R5295" s="1061">
        <v>36.950000000000003</v>
      </c>
      <c r="S5295" s="1061">
        <v>36.950000000000003</v>
      </c>
      <c r="T5295" s="1061">
        <v>36.950000000000003</v>
      </c>
      <c r="U5295" s="1061">
        <v>36.950000000000003</v>
      </c>
      <c r="V5295" s="1061">
        <v>36.950000000000003</v>
      </c>
      <c r="W5295" s="1061">
        <v>36.950000000000003</v>
      </c>
    </row>
    <row r="5296" spans="1:23">
      <c r="A5296" s="908"/>
      <c r="B5296" s="1061" t="s">
        <v>234</v>
      </c>
      <c r="C5296" s="1061" t="s">
        <v>235</v>
      </c>
      <c r="D5296" s="1061" t="s">
        <v>4611</v>
      </c>
      <c r="E5296" s="1061" t="s">
        <v>6322</v>
      </c>
      <c r="F5296" s="1061" t="s">
        <v>6320</v>
      </c>
      <c r="G5296" s="1061" t="s">
        <v>1739</v>
      </c>
      <c r="H5296" s="1061" t="s">
        <v>129</v>
      </c>
      <c r="I5296" s="1061" t="s">
        <v>21</v>
      </c>
      <c r="J5296" s="1061" t="s">
        <v>7975</v>
      </c>
      <c r="K5296" s="1061" t="s">
        <v>14849</v>
      </c>
      <c r="L5296" s="1061">
        <v>36.950000000000003</v>
      </c>
      <c r="M5296" s="1061">
        <v>36.950000000000003</v>
      </c>
      <c r="N5296" s="1061">
        <v>36.950000000000003</v>
      </c>
      <c r="O5296" s="1061">
        <v>36.950000000000003</v>
      </c>
      <c r="P5296" s="1061">
        <v>36.950000000000003</v>
      </c>
      <c r="Q5296" s="1061">
        <v>36.950000000000003</v>
      </c>
      <c r="R5296" s="1061">
        <v>36.950000000000003</v>
      </c>
      <c r="S5296" s="1061">
        <v>36.950000000000003</v>
      </c>
      <c r="T5296" s="1061">
        <v>36.950000000000003</v>
      </c>
      <c r="U5296" s="1061">
        <v>36.950000000000003</v>
      </c>
      <c r="V5296" s="1061">
        <v>36.950000000000003</v>
      </c>
      <c r="W5296" s="1061">
        <v>36.950000000000003</v>
      </c>
    </row>
    <row r="5297" spans="1:23">
      <c r="A5297" s="908"/>
      <c r="B5297" s="1061" t="s">
        <v>234</v>
      </c>
      <c r="C5297" s="1061" t="s">
        <v>235</v>
      </c>
      <c r="D5297" s="1061" t="s">
        <v>13633</v>
      </c>
      <c r="E5297" s="1061" t="s">
        <v>13634</v>
      </c>
      <c r="F5297" s="1061" t="s">
        <v>13635</v>
      </c>
      <c r="G5297" s="1061" t="s">
        <v>3456</v>
      </c>
      <c r="H5297" s="1061" t="s">
        <v>129</v>
      </c>
      <c r="I5297" s="1061" t="s">
        <v>21</v>
      </c>
      <c r="J5297" s="1061" t="s">
        <v>7975</v>
      </c>
      <c r="K5297" s="1061" t="s">
        <v>14849</v>
      </c>
      <c r="L5297" s="1061">
        <v>6.75</v>
      </c>
      <c r="M5297" s="1061">
        <v>6.75</v>
      </c>
      <c r="N5297" s="1061">
        <v>6.75</v>
      </c>
      <c r="O5297" s="1061">
        <v>6.75</v>
      </c>
      <c r="P5297" s="1061">
        <v>6.75</v>
      </c>
      <c r="Q5297" s="1061">
        <v>6.75</v>
      </c>
      <c r="R5297" s="1061">
        <v>6.75</v>
      </c>
      <c r="S5297" s="1061">
        <v>6.75</v>
      </c>
      <c r="T5297" s="1061">
        <v>6.75</v>
      </c>
      <c r="U5297" s="1061">
        <v>6.75</v>
      </c>
      <c r="V5297" s="1061">
        <v>6.75</v>
      </c>
      <c r="W5297" s="1061">
        <v>6.75</v>
      </c>
    </row>
    <row r="5298" spans="1:23">
      <c r="A5298" s="908"/>
      <c r="B5298" s="1061" t="s">
        <v>234</v>
      </c>
      <c r="C5298" s="1061" t="s">
        <v>235</v>
      </c>
      <c r="D5298" s="1061" t="s">
        <v>4246</v>
      </c>
      <c r="E5298" s="1061" t="s">
        <v>6323</v>
      </c>
      <c r="F5298" s="1061" t="s">
        <v>12254</v>
      </c>
      <c r="G5298" s="1061" t="s">
        <v>1739</v>
      </c>
      <c r="H5298" s="1061" t="s">
        <v>129</v>
      </c>
      <c r="I5298" s="1061" t="s">
        <v>21</v>
      </c>
      <c r="J5298" s="1061" t="s">
        <v>7975</v>
      </c>
      <c r="K5298" s="1061" t="s">
        <v>14849</v>
      </c>
      <c r="L5298" s="1061">
        <v>46.56</v>
      </c>
      <c r="M5298" s="1061">
        <v>46.56</v>
      </c>
      <c r="N5298" s="1061">
        <v>46.56</v>
      </c>
      <c r="O5298" s="1061">
        <v>46.56</v>
      </c>
      <c r="P5298" s="1061">
        <v>46.56</v>
      </c>
      <c r="Q5298" s="1061">
        <v>46.56</v>
      </c>
      <c r="R5298" s="1061">
        <v>46.56</v>
      </c>
      <c r="S5298" s="1061">
        <v>46.56</v>
      </c>
      <c r="T5298" s="1061">
        <v>46.56</v>
      </c>
      <c r="U5298" s="1061">
        <v>46.56</v>
      </c>
      <c r="V5298" s="1061">
        <v>46.56</v>
      </c>
      <c r="W5298" s="1061">
        <v>46.56</v>
      </c>
    </row>
    <row r="5299" spans="1:23">
      <c r="A5299" s="908"/>
      <c r="B5299" s="1061" t="s">
        <v>234</v>
      </c>
      <c r="C5299" s="1061" t="s">
        <v>235</v>
      </c>
      <c r="D5299" s="1061" t="s">
        <v>2727</v>
      </c>
      <c r="E5299" s="1061" t="s">
        <v>6324</v>
      </c>
      <c r="F5299" s="1061" t="s">
        <v>6325</v>
      </c>
      <c r="G5299" s="1061" t="s">
        <v>1739</v>
      </c>
      <c r="H5299" s="1061" t="s">
        <v>129</v>
      </c>
      <c r="I5299" s="1061" t="s">
        <v>21</v>
      </c>
      <c r="J5299" s="1061" t="s">
        <v>7975</v>
      </c>
      <c r="K5299" s="1061" t="s">
        <v>14849</v>
      </c>
      <c r="L5299" s="1061">
        <v>323.17</v>
      </c>
      <c r="M5299" s="1061">
        <v>323.17</v>
      </c>
      <c r="N5299" s="1061">
        <v>323.17</v>
      </c>
      <c r="O5299" s="1061">
        <v>323.17</v>
      </c>
      <c r="P5299" s="1061">
        <v>323.17</v>
      </c>
      <c r="Q5299" s="1061">
        <v>323.17</v>
      </c>
      <c r="R5299" s="1061">
        <v>323.17</v>
      </c>
      <c r="S5299" s="1061">
        <v>323.17</v>
      </c>
      <c r="T5299" s="1061">
        <v>323.17</v>
      </c>
      <c r="U5299" s="1061">
        <v>323.17</v>
      </c>
      <c r="V5299" s="1061">
        <v>323.17</v>
      </c>
      <c r="W5299" s="1061">
        <v>323.17</v>
      </c>
    </row>
    <row r="5300" spans="1:23">
      <c r="A5300" s="908"/>
      <c r="B5300" s="1061" t="s">
        <v>234</v>
      </c>
      <c r="C5300" s="1061" t="s">
        <v>235</v>
      </c>
      <c r="D5300" s="1061" t="s">
        <v>2727</v>
      </c>
      <c r="E5300" s="1061" t="s">
        <v>6326</v>
      </c>
      <c r="F5300" s="1061" t="s">
        <v>6327</v>
      </c>
      <c r="G5300" s="1061" t="s">
        <v>1739</v>
      </c>
      <c r="H5300" s="1061" t="s">
        <v>129</v>
      </c>
      <c r="I5300" s="1061" t="s">
        <v>21</v>
      </c>
      <c r="J5300" s="1061" t="s">
        <v>7975</v>
      </c>
      <c r="K5300" s="1061" t="s">
        <v>14849</v>
      </c>
      <c r="L5300" s="1061">
        <v>336.96</v>
      </c>
      <c r="M5300" s="1061">
        <v>336.96</v>
      </c>
      <c r="N5300" s="1061">
        <v>336.96</v>
      </c>
      <c r="O5300" s="1061">
        <v>336.96</v>
      </c>
      <c r="P5300" s="1061">
        <v>336.96</v>
      </c>
      <c r="Q5300" s="1061">
        <v>336.96</v>
      </c>
      <c r="R5300" s="1061">
        <v>336.96</v>
      </c>
      <c r="S5300" s="1061">
        <v>336.96</v>
      </c>
      <c r="T5300" s="1061">
        <v>336.96</v>
      </c>
      <c r="U5300" s="1061">
        <v>336.96</v>
      </c>
      <c r="V5300" s="1061">
        <v>336.96</v>
      </c>
      <c r="W5300" s="1061">
        <v>336.96</v>
      </c>
    </row>
    <row r="5301" spans="1:23">
      <c r="A5301" s="908"/>
      <c r="B5301" s="1061" t="s">
        <v>234</v>
      </c>
      <c r="C5301" s="1061" t="s">
        <v>235</v>
      </c>
      <c r="D5301" s="1061" t="s">
        <v>6328</v>
      </c>
      <c r="E5301" s="1061" t="s">
        <v>6329</v>
      </c>
      <c r="F5301" s="1061" t="s">
        <v>6330</v>
      </c>
      <c r="G5301" s="1061" t="s">
        <v>1739</v>
      </c>
      <c r="H5301" s="1061" t="s">
        <v>129</v>
      </c>
      <c r="I5301" s="1061" t="s">
        <v>21</v>
      </c>
      <c r="J5301" s="1061" t="s">
        <v>7975</v>
      </c>
      <c r="K5301" s="1061" t="s">
        <v>14849</v>
      </c>
      <c r="L5301" s="1061">
        <v>142.27000000000001</v>
      </c>
      <c r="M5301" s="1061">
        <v>142.27000000000001</v>
      </c>
      <c r="N5301" s="1061">
        <v>142.27000000000001</v>
      </c>
      <c r="O5301" s="1061">
        <v>142.27000000000001</v>
      </c>
      <c r="P5301" s="1061">
        <v>142.27000000000001</v>
      </c>
      <c r="Q5301" s="1061">
        <v>142.27000000000001</v>
      </c>
      <c r="R5301" s="1061">
        <v>142.27000000000001</v>
      </c>
      <c r="S5301" s="1061">
        <v>142.27000000000001</v>
      </c>
      <c r="T5301" s="1061">
        <v>142.27000000000001</v>
      </c>
      <c r="U5301" s="1061">
        <v>142.27000000000001</v>
      </c>
      <c r="V5301" s="1061">
        <v>142.27000000000001</v>
      </c>
      <c r="W5301" s="1061">
        <v>142.27000000000001</v>
      </c>
    </row>
    <row r="5302" spans="1:23">
      <c r="A5302" s="908"/>
      <c r="B5302" s="1061" t="s">
        <v>234</v>
      </c>
      <c r="C5302" s="1061" t="s">
        <v>235</v>
      </c>
      <c r="D5302" s="1061" t="s">
        <v>12901</v>
      </c>
      <c r="E5302" s="1061" t="s">
        <v>8891</v>
      </c>
      <c r="F5302" s="1061" t="s">
        <v>8890</v>
      </c>
      <c r="G5302" s="1061" t="s">
        <v>1739</v>
      </c>
      <c r="H5302" s="1061" t="s">
        <v>129</v>
      </c>
      <c r="I5302" s="1061" t="s">
        <v>21</v>
      </c>
      <c r="J5302" s="1061" t="s">
        <v>7975</v>
      </c>
      <c r="K5302" s="1061" t="s">
        <v>14849</v>
      </c>
      <c r="L5302" s="1061">
        <v>59.71</v>
      </c>
      <c r="M5302" s="1061">
        <v>59.71</v>
      </c>
      <c r="N5302" s="1061">
        <v>59.71</v>
      </c>
      <c r="O5302" s="1061">
        <v>59.71</v>
      </c>
      <c r="P5302" s="1061">
        <v>59.71</v>
      </c>
      <c r="Q5302" s="1061">
        <v>59.71</v>
      </c>
      <c r="R5302" s="1061">
        <v>59.71</v>
      </c>
      <c r="S5302" s="1061">
        <v>59.71</v>
      </c>
      <c r="T5302" s="1061">
        <v>59.71</v>
      </c>
      <c r="U5302" s="1061">
        <v>59.71</v>
      </c>
      <c r="V5302" s="1061">
        <v>59.71</v>
      </c>
      <c r="W5302" s="1061">
        <v>59.71</v>
      </c>
    </row>
    <row r="5303" spans="1:23">
      <c r="A5303" s="908"/>
      <c r="B5303" s="1061" t="s">
        <v>234</v>
      </c>
      <c r="C5303" s="1061" t="s">
        <v>235</v>
      </c>
      <c r="D5303" s="1061" t="s">
        <v>6328</v>
      </c>
      <c r="E5303" s="1061" t="s">
        <v>6331</v>
      </c>
      <c r="F5303" s="1061" t="s">
        <v>6332</v>
      </c>
      <c r="G5303" s="1061" t="s">
        <v>1739</v>
      </c>
      <c r="H5303" s="1061" t="s">
        <v>129</v>
      </c>
      <c r="I5303" s="1061" t="s">
        <v>21</v>
      </c>
      <c r="J5303" s="1061" t="s">
        <v>7975</v>
      </c>
      <c r="K5303" s="1061" t="s">
        <v>14849</v>
      </c>
      <c r="L5303" s="1061">
        <v>364.55</v>
      </c>
      <c r="M5303" s="1061">
        <v>364.55</v>
      </c>
      <c r="N5303" s="1061">
        <v>364.55</v>
      </c>
      <c r="O5303" s="1061">
        <v>364.55</v>
      </c>
      <c r="P5303" s="1061">
        <v>364.55</v>
      </c>
      <c r="Q5303" s="1061">
        <v>364.55</v>
      </c>
      <c r="R5303" s="1061">
        <v>364.55</v>
      </c>
      <c r="S5303" s="1061">
        <v>364.55</v>
      </c>
      <c r="T5303" s="1061">
        <v>364.55</v>
      </c>
      <c r="U5303" s="1061">
        <v>364.55</v>
      </c>
      <c r="V5303" s="1061">
        <v>364.55</v>
      </c>
      <c r="W5303" s="1061">
        <v>364.55</v>
      </c>
    </row>
    <row r="5304" spans="1:23">
      <c r="A5304" s="908"/>
      <c r="B5304" s="1061" t="s">
        <v>234</v>
      </c>
      <c r="C5304" s="1061" t="s">
        <v>235</v>
      </c>
      <c r="D5304" s="1061" t="s">
        <v>5473</v>
      </c>
      <c r="E5304" s="1061" t="s">
        <v>8892</v>
      </c>
      <c r="F5304" s="1061" t="s">
        <v>8893</v>
      </c>
      <c r="G5304" s="1061" t="s">
        <v>1739</v>
      </c>
      <c r="H5304" s="1061" t="s">
        <v>129</v>
      </c>
      <c r="I5304" s="1061" t="s">
        <v>21</v>
      </c>
      <c r="J5304" s="1061" t="s">
        <v>7975</v>
      </c>
      <c r="K5304" s="1061" t="s">
        <v>14849</v>
      </c>
      <c r="L5304" s="1061">
        <v>76.36</v>
      </c>
      <c r="M5304" s="1061">
        <v>76.36</v>
      </c>
      <c r="N5304" s="1061">
        <v>76.36</v>
      </c>
      <c r="O5304" s="1061">
        <v>76.36</v>
      </c>
      <c r="P5304" s="1061">
        <v>76.36</v>
      </c>
      <c r="Q5304" s="1061">
        <v>76.36</v>
      </c>
      <c r="R5304" s="1061">
        <v>76.36</v>
      </c>
      <c r="S5304" s="1061">
        <v>76.36</v>
      </c>
      <c r="T5304" s="1061">
        <v>76.36</v>
      </c>
      <c r="U5304" s="1061">
        <v>76.36</v>
      </c>
      <c r="V5304" s="1061">
        <v>76.36</v>
      </c>
      <c r="W5304" s="1061">
        <v>76.36</v>
      </c>
    </row>
    <row r="5305" spans="1:23">
      <c r="A5305" s="908"/>
      <c r="B5305" s="1061" t="s">
        <v>234</v>
      </c>
      <c r="C5305" s="1061" t="s">
        <v>235</v>
      </c>
      <c r="D5305" s="1061" t="s">
        <v>5473</v>
      </c>
      <c r="E5305" s="1061" t="s">
        <v>8303</v>
      </c>
      <c r="F5305" s="1061" t="s">
        <v>8304</v>
      </c>
      <c r="G5305" s="1061" t="s">
        <v>1739</v>
      </c>
      <c r="H5305" s="1061" t="s">
        <v>129</v>
      </c>
      <c r="I5305" s="1061" t="s">
        <v>21</v>
      </c>
      <c r="J5305" s="1061" t="s">
        <v>7975</v>
      </c>
      <c r="K5305" s="1061" t="s">
        <v>14849</v>
      </c>
      <c r="L5305" s="1061">
        <v>69.760000000000005</v>
      </c>
      <c r="M5305" s="1061">
        <v>69.760000000000005</v>
      </c>
      <c r="N5305" s="1061">
        <v>69.760000000000005</v>
      </c>
      <c r="O5305" s="1061">
        <v>69.760000000000005</v>
      </c>
      <c r="P5305" s="1061">
        <v>69.760000000000005</v>
      </c>
      <c r="Q5305" s="1061">
        <v>69.760000000000005</v>
      </c>
      <c r="R5305" s="1061">
        <v>69.760000000000005</v>
      </c>
      <c r="S5305" s="1061">
        <v>69.760000000000005</v>
      </c>
      <c r="T5305" s="1061">
        <v>69.760000000000005</v>
      </c>
      <c r="U5305" s="1061">
        <v>69.760000000000005</v>
      </c>
      <c r="V5305" s="1061">
        <v>69.760000000000005</v>
      </c>
      <c r="W5305" s="1061">
        <v>69.760000000000005</v>
      </c>
    </row>
    <row r="5306" spans="1:23">
      <c r="A5306" s="908"/>
      <c r="B5306" s="1061" t="s">
        <v>234</v>
      </c>
      <c r="C5306" s="1061" t="s">
        <v>235</v>
      </c>
      <c r="D5306" s="1061" t="s">
        <v>5473</v>
      </c>
      <c r="E5306" s="1061" t="s">
        <v>8894</v>
      </c>
      <c r="F5306" s="1061" t="s">
        <v>8895</v>
      </c>
      <c r="G5306" s="1061" t="s">
        <v>1739</v>
      </c>
      <c r="H5306" s="1061" t="s">
        <v>129</v>
      </c>
      <c r="I5306" s="1061" t="s">
        <v>21</v>
      </c>
      <c r="J5306" s="1061" t="s">
        <v>7975</v>
      </c>
      <c r="K5306" s="1061" t="s">
        <v>14849</v>
      </c>
      <c r="L5306" s="1061">
        <v>145.86000000000001</v>
      </c>
      <c r="M5306" s="1061">
        <v>145.86000000000001</v>
      </c>
      <c r="N5306" s="1061">
        <v>145.86000000000001</v>
      </c>
      <c r="O5306" s="1061">
        <v>145.86000000000001</v>
      </c>
      <c r="P5306" s="1061">
        <v>145.86000000000001</v>
      </c>
      <c r="Q5306" s="1061">
        <v>145.86000000000001</v>
      </c>
      <c r="R5306" s="1061">
        <v>145.86000000000001</v>
      </c>
      <c r="S5306" s="1061">
        <v>145.86000000000001</v>
      </c>
      <c r="T5306" s="1061">
        <v>145.86000000000001</v>
      </c>
      <c r="U5306" s="1061">
        <v>145.86000000000001</v>
      </c>
      <c r="V5306" s="1061">
        <v>145.86000000000001</v>
      </c>
      <c r="W5306" s="1061">
        <v>145.86000000000001</v>
      </c>
    </row>
    <row r="5307" spans="1:23">
      <c r="A5307" s="908"/>
      <c r="B5307" s="1061" t="s">
        <v>234</v>
      </c>
      <c r="C5307" s="1061" t="s">
        <v>235</v>
      </c>
      <c r="D5307" s="1061" t="s">
        <v>5473</v>
      </c>
      <c r="E5307" s="1061" t="s">
        <v>6333</v>
      </c>
      <c r="F5307" s="1061" t="s">
        <v>6334</v>
      </c>
      <c r="G5307" s="1061" t="s">
        <v>1739</v>
      </c>
      <c r="H5307" s="1061" t="s">
        <v>129</v>
      </c>
      <c r="I5307" s="1061" t="s">
        <v>21</v>
      </c>
      <c r="J5307" s="1061" t="s">
        <v>7975</v>
      </c>
      <c r="K5307" s="1061" t="s">
        <v>14849</v>
      </c>
      <c r="L5307" s="1061">
        <v>289.25</v>
      </c>
      <c r="M5307" s="1061">
        <v>289.25</v>
      </c>
      <c r="N5307" s="1061">
        <v>289.25</v>
      </c>
      <c r="O5307" s="1061">
        <v>289.25</v>
      </c>
      <c r="P5307" s="1061">
        <v>289.25</v>
      </c>
      <c r="Q5307" s="1061">
        <v>289.25</v>
      </c>
      <c r="R5307" s="1061">
        <v>289.25</v>
      </c>
      <c r="S5307" s="1061">
        <v>289.25</v>
      </c>
      <c r="T5307" s="1061">
        <v>289.25</v>
      </c>
      <c r="U5307" s="1061">
        <v>289.25</v>
      </c>
      <c r="V5307" s="1061">
        <v>289.25</v>
      </c>
      <c r="W5307" s="1061">
        <v>289.25</v>
      </c>
    </row>
    <row r="5308" spans="1:23">
      <c r="A5308" s="908"/>
      <c r="B5308" s="1061" t="s">
        <v>234</v>
      </c>
      <c r="C5308" s="1061" t="s">
        <v>235</v>
      </c>
      <c r="D5308" s="1061" t="s">
        <v>5473</v>
      </c>
      <c r="E5308" s="1061" t="s">
        <v>8896</v>
      </c>
      <c r="F5308" s="1061" t="s">
        <v>8897</v>
      </c>
      <c r="G5308" s="1061" t="s">
        <v>1739</v>
      </c>
      <c r="H5308" s="1061" t="s">
        <v>129</v>
      </c>
      <c r="I5308" s="1061" t="s">
        <v>21</v>
      </c>
      <c r="J5308" s="1061" t="s">
        <v>7975</v>
      </c>
      <c r="K5308" s="1061" t="s">
        <v>14849</v>
      </c>
      <c r="L5308" s="1061">
        <v>105.72</v>
      </c>
      <c r="M5308" s="1061">
        <v>105.72</v>
      </c>
      <c r="N5308" s="1061">
        <v>105.72</v>
      </c>
      <c r="O5308" s="1061">
        <v>105.72</v>
      </c>
      <c r="P5308" s="1061">
        <v>105.72</v>
      </c>
      <c r="Q5308" s="1061">
        <v>105.72</v>
      </c>
      <c r="R5308" s="1061">
        <v>105.72</v>
      </c>
      <c r="S5308" s="1061">
        <v>105.72</v>
      </c>
      <c r="T5308" s="1061">
        <v>105.72</v>
      </c>
      <c r="U5308" s="1061">
        <v>105.72</v>
      </c>
      <c r="V5308" s="1061">
        <v>105.72</v>
      </c>
      <c r="W5308" s="1061">
        <v>105.72</v>
      </c>
    </row>
    <row r="5309" spans="1:23">
      <c r="A5309" s="908"/>
      <c r="B5309" s="1061" t="s">
        <v>234</v>
      </c>
      <c r="C5309" s="1061" t="s">
        <v>235</v>
      </c>
      <c r="D5309" s="1061" t="s">
        <v>5473</v>
      </c>
      <c r="E5309" s="1061" t="s">
        <v>8898</v>
      </c>
      <c r="F5309" s="1061" t="s">
        <v>8899</v>
      </c>
      <c r="G5309" s="1061" t="s">
        <v>1739</v>
      </c>
      <c r="H5309" s="1061" t="s">
        <v>129</v>
      </c>
      <c r="I5309" s="1061" t="s">
        <v>21</v>
      </c>
      <c r="J5309" s="1061" t="s">
        <v>7975</v>
      </c>
      <c r="K5309" s="1061" t="s">
        <v>14849</v>
      </c>
      <c r="L5309" s="1061">
        <v>108.38</v>
      </c>
      <c r="M5309" s="1061">
        <v>108.38</v>
      </c>
      <c r="N5309" s="1061">
        <v>108.38</v>
      </c>
      <c r="O5309" s="1061">
        <v>108.38</v>
      </c>
      <c r="P5309" s="1061">
        <v>108.38</v>
      </c>
      <c r="Q5309" s="1061">
        <v>108.38</v>
      </c>
      <c r="R5309" s="1061">
        <v>108.38</v>
      </c>
      <c r="S5309" s="1061">
        <v>108.38</v>
      </c>
      <c r="T5309" s="1061">
        <v>108.38</v>
      </c>
      <c r="U5309" s="1061">
        <v>108.38</v>
      </c>
      <c r="V5309" s="1061">
        <v>108.38</v>
      </c>
      <c r="W5309" s="1061">
        <v>108.38</v>
      </c>
    </row>
    <row r="5310" spans="1:23">
      <c r="A5310" s="908"/>
      <c r="B5310" s="1061" t="s">
        <v>234</v>
      </c>
      <c r="C5310" s="1061" t="s">
        <v>235</v>
      </c>
      <c r="D5310" s="1061" t="s">
        <v>5473</v>
      </c>
      <c r="E5310" s="1061" t="s">
        <v>8900</v>
      </c>
      <c r="F5310" s="1061" t="s">
        <v>8901</v>
      </c>
      <c r="G5310" s="1061" t="s">
        <v>1739</v>
      </c>
      <c r="H5310" s="1061" t="s">
        <v>129</v>
      </c>
      <c r="I5310" s="1061" t="s">
        <v>21</v>
      </c>
      <c r="J5310" s="1061" t="s">
        <v>7975</v>
      </c>
      <c r="K5310" s="1061" t="s">
        <v>14849</v>
      </c>
      <c r="L5310" s="1061">
        <v>158.66999999999999</v>
      </c>
      <c r="M5310" s="1061">
        <v>158.66999999999999</v>
      </c>
      <c r="N5310" s="1061">
        <v>158.66999999999999</v>
      </c>
      <c r="O5310" s="1061">
        <v>158.66999999999999</v>
      </c>
      <c r="P5310" s="1061">
        <v>158.66999999999999</v>
      </c>
      <c r="Q5310" s="1061">
        <v>158.66999999999999</v>
      </c>
      <c r="R5310" s="1061">
        <v>158.66999999999999</v>
      </c>
      <c r="S5310" s="1061">
        <v>158.66999999999999</v>
      </c>
      <c r="T5310" s="1061">
        <v>158.66999999999999</v>
      </c>
      <c r="U5310" s="1061">
        <v>158.66999999999999</v>
      </c>
      <c r="V5310" s="1061">
        <v>158.66999999999999</v>
      </c>
      <c r="W5310" s="1061">
        <v>158.66999999999999</v>
      </c>
    </row>
    <row r="5311" spans="1:23">
      <c r="A5311" s="908"/>
      <c r="B5311" s="1061" t="s">
        <v>234</v>
      </c>
      <c r="C5311" s="1061" t="s">
        <v>235</v>
      </c>
      <c r="D5311" s="1061" t="s">
        <v>5473</v>
      </c>
      <c r="E5311" s="1061" t="s">
        <v>8902</v>
      </c>
      <c r="F5311" s="1061" t="s">
        <v>8903</v>
      </c>
      <c r="G5311" s="1061" t="s">
        <v>1739</v>
      </c>
      <c r="H5311" s="1061" t="s">
        <v>129</v>
      </c>
      <c r="I5311" s="1061" t="s">
        <v>21</v>
      </c>
      <c r="J5311" s="1061" t="s">
        <v>7975</v>
      </c>
      <c r="K5311" s="1061" t="s">
        <v>14849</v>
      </c>
      <c r="L5311" s="1061">
        <v>202.62</v>
      </c>
      <c r="M5311" s="1061">
        <v>202.62</v>
      </c>
      <c r="N5311" s="1061">
        <v>202.62</v>
      </c>
      <c r="O5311" s="1061">
        <v>202.62</v>
      </c>
      <c r="P5311" s="1061">
        <v>202.62</v>
      </c>
      <c r="Q5311" s="1061">
        <v>202.62</v>
      </c>
      <c r="R5311" s="1061">
        <v>202.62</v>
      </c>
      <c r="S5311" s="1061">
        <v>202.62</v>
      </c>
      <c r="T5311" s="1061">
        <v>202.62</v>
      </c>
      <c r="U5311" s="1061">
        <v>202.62</v>
      </c>
      <c r="V5311" s="1061">
        <v>202.62</v>
      </c>
      <c r="W5311" s="1061">
        <v>202.62</v>
      </c>
    </row>
    <row r="5312" spans="1:23">
      <c r="A5312" s="908"/>
      <c r="B5312" s="1061" t="s">
        <v>234</v>
      </c>
      <c r="C5312" s="1061" t="s">
        <v>235</v>
      </c>
      <c r="D5312" s="1061" t="s">
        <v>5473</v>
      </c>
      <c r="E5312" s="1061" t="s">
        <v>8904</v>
      </c>
      <c r="F5312" s="1061" t="s">
        <v>8905</v>
      </c>
      <c r="G5312" s="1061" t="s">
        <v>1739</v>
      </c>
      <c r="H5312" s="1061" t="s">
        <v>129</v>
      </c>
      <c r="I5312" s="1061" t="s">
        <v>21</v>
      </c>
      <c r="J5312" s="1061" t="s">
        <v>7975</v>
      </c>
      <c r="K5312" s="1061" t="s">
        <v>14849</v>
      </c>
      <c r="L5312" s="1061">
        <v>250.83</v>
      </c>
      <c r="M5312" s="1061">
        <v>250.83</v>
      </c>
      <c r="N5312" s="1061">
        <v>250.83</v>
      </c>
      <c r="O5312" s="1061">
        <v>250.83</v>
      </c>
      <c r="P5312" s="1061">
        <v>250.83</v>
      </c>
      <c r="Q5312" s="1061">
        <v>250.83</v>
      </c>
      <c r="R5312" s="1061">
        <v>250.83</v>
      </c>
      <c r="S5312" s="1061">
        <v>250.83</v>
      </c>
      <c r="T5312" s="1061">
        <v>250.83</v>
      </c>
      <c r="U5312" s="1061">
        <v>250.83</v>
      </c>
      <c r="V5312" s="1061">
        <v>250.83</v>
      </c>
      <c r="W5312" s="1061">
        <v>250.83</v>
      </c>
    </row>
    <row r="5313" spans="1:23">
      <c r="A5313" s="908"/>
      <c r="B5313" s="1061" t="s">
        <v>234</v>
      </c>
      <c r="C5313" s="1061" t="s">
        <v>235</v>
      </c>
      <c r="D5313" s="1061" t="s">
        <v>5473</v>
      </c>
      <c r="E5313" s="1061" t="s">
        <v>8906</v>
      </c>
      <c r="F5313" s="1061" t="s">
        <v>5473</v>
      </c>
      <c r="G5313" s="1061" t="s">
        <v>1739</v>
      </c>
      <c r="H5313" s="1061" t="s">
        <v>129</v>
      </c>
      <c r="I5313" s="1061" t="s">
        <v>21</v>
      </c>
      <c r="J5313" s="1061" t="s">
        <v>7975</v>
      </c>
      <c r="K5313" s="1061" t="s">
        <v>14849</v>
      </c>
      <c r="L5313" s="1061">
        <v>203.11</v>
      </c>
      <c r="M5313" s="1061">
        <v>203.11</v>
      </c>
      <c r="N5313" s="1061">
        <v>203.11</v>
      </c>
      <c r="O5313" s="1061">
        <v>203.11</v>
      </c>
      <c r="P5313" s="1061">
        <v>203.11</v>
      </c>
      <c r="Q5313" s="1061">
        <v>203.11</v>
      </c>
      <c r="R5313" s="1061">
        <v>203.11</v>
      </c>
      <c r="S5313" s="1061">
        <v>203.11</v>
      </c>
      <c r="T5313" s="1061">
        <v>203.11</v>
      </c>
      <c r="U5313" s="1061">
        <v>203.11</v>
      </c>
      <c r="V5313" s="1061">
        <v>203.11</v>
      </c>
      <c r="W5313" s="1061">
        <v>203.11</v>
      </c>
    </row>
    <row r="5314" spans="1:23">
      <c r="A5314" s="908"/>
      <c r="B5314" s="1061" t="s">
        <v>234</v>
      </c>
      <c r="C5314" s="1061" t="s">
        <v>235</v>
      </c>
      <c r="D5314" s="1061" t="s">
        <v>6328</v>
      </c>
      <c r="E5314" s="1061" t="s">
        <v>7067</v>
      </c>
      <c r="F5314" s="1061" t="s">
        <v>7068</v>
      </c>
      <c r="G5314" s="1061" t="s">
        <v>1739</v>
      </c>
      <c r="H5314" s="1061" t="s">
        <v>129</v>
      </c>
      <c r="I5314" s="1061" t="s">
        <v>21</v>
      </c>
      <c r="J5314" s="1061" t="s">
        <v>7975</v>
      </c>
      <c r="K5314" s="1061" t="s">
        <v>14849</v>
      </c>
      <c r="L5314" s="1061">
        <v>364.55</v>
      </c>
      <c r="M5314" s="1061">
        <v>364.55</v>
      </c>
      <c r="N5314" s="1061">
        <v>364.55</v>
      </c>
      <c r="O5314" s="1061">
        <v>364.55</v>
      </c>
      <c r="P5314" s="1061">
        <v>364.55</v>
      </c>
      <c r="Q5314" s="1061">
        <v>364.55</v>
      </c>
      <c r="R5314" s="1061">
        <v>364.55</v>
      </c>
      <c r="S5314" s="1061">
        <v>364.55</v>
      </c>
      <c r="T5314" s="1061">
        <v>364.55</v>
      </c>
      <c r="U5314" s="1061">
        <v>364.55</v>
      </c>
      <c r="V5314" s="1061">
        <v>364.55</v>
      </c>
      <c r="W5314" s="1061">
        <v>364.55</v>
      </c>
    </row>
    <row r="5315" spans="1:23">
      <c r="A5315" s="908"/>
      <c r="B5315" s="1061" t="s">
        <v>234</v>
      </c>
      <c r="C5315" s="1061" t="s">
        <v>235</v>
      </c>
      <c r="D5315" s="1061" t="s">
        <v>5473</v>
      </c>
      <c r="E5315" s="1061" t="s">
        <v>8907</v>
      </c>
      <c r="F5315" s="1061" t="s">
        <v>8908</v>
      </c>
      <c r="G5315" s="1061" t="s">
        <v>1739</v>
      </c>
      <c r="H5315" s="1061" t="s">
        <v>129</v>
      </c>
      <c r="I5315" s="1061" t="s">
        <v>21</v>
      </c>
      <c r="J5315" s="1061" t="s">
        <v>7975</v>
      </c>
      <c r="K5315" s="1061" t="s">
        <v>14849</v>
      </c>
      <c r="L5315" s="1061">
        <v>125.13</v>
      </c>
      <c r="M5315" s="1061">
        <v>125.13</v>
      </c>
      <c r="N5315" s="1061">
        <v>125.13</v>
      </c>
      <c r="O5315" s="1061">
        <v>125.13</v>
      </c>
      <c r="P5315" s="1061">
        <v>125.13</v>
      </c>
      <c r="Q5315" s="1061">
        <v>125.13</v>
      </c>
      <c r="R5315" s="1061">
        <v>125.13</v>
      </c>
      <c r="S5315" s="1061">
        <v>125.13</v>
      </c>
      <c r="T5315" s="1061">
        <v>125.13</v>
      </c>
      <c r="U5315" s="1061">
        <v>125.13</v>
      </c>
      <c r="V5315" s="1061">
        <v>125.13</v>
      </c>
      <c r="W5315" s="1061">
        <v>125.13</v>
      </c>
    </row>
    <row r="5316" spans="1:23">
      <c r="A5316" s="908"/>
      <c r="B5316" s="1061" t="s">
        <v>234</v>
      </c>
      <c r="C5316" s="1061" t="s">
        <v>235</v>
      </c>
      <c r="D5316" s="1061" t="s">
        <v>5473</v>
      </c>
      <c r="E5316" s="1061" t="s">
        <v>9944</v>
      </c>
      <c r="F5316" s="1061" t="s">
        <v>9945</v>
      </c>
      <c r="G5316" s="1061" t="s">
        <v>1739</v>
      </c>
      <c r="H5316" s="1061" t="s">
        <v>129</v>
      </c>
      <c r="I5316" s="1061" t="s">
        <v>21</v>
      </c>
      <c r="J5316" s="1061" t="s">
        <v>7975</v>
      </c>
      <c r="K5316" s="1061" t="s">
        <v>14849</v>
      </c>
      <c r="L5316" s="1061">
        <v>320.92</v>
      </c>
      <c r="M5316" s="1061">
        <v>320.92</v>
      </c>
      <c r="N5316" s="1061">
        <v>320.92</v>
      </c>
      <c r="O5316" s="1061">
        <v>320.92</v>
      </c>
      <c r="P5316" s="1061">
        <v>320.92</v>
      </c>
      <c r="Q5316" s="1061">
        <v>320.92</v>
      </c>
      <c r="R5316" s="1061">
        <v>320.92</v>
      </c>
      <c r="S5316" s="1061">
        <v>320.92</v>
      </c>
      <c r="T5316" s="1061">
        <v>320.92</v>
      </c>
      <c r="U5316" s="1061">
        <v>320.92</v>
      </c>
      <c r="V5316" s="1061">
        <v>320.92</v>
      </c>
      <c r="W5316" s="1061">
        <v>320.92</v>
      </c>
    </row>
    <row r="5317" spans="1:23">
      <c r="A5317" s="908"/>
      <c r="B5317" s="1061" t="s">
        <v>234</v>
      </c>
      <c r="C5317" s="1061" t="s">
        <v>235</v>
      </c>
      <c r="D5317" s="1061" t="s">
        <v>5473</v>
      </c>
      <c r="E5317" s="1061" t="s">
        <v>6335</v>
      </c>
      <c r="F5317" s="1061" t="s">
        <v>6336</v>
      </c>
      <c r="G5317" s="1061" t="s">
        <v>1739</v>
      </c>
      <c r="H5317" s="1061" t="s">
        <v>129</v>
      </c>
      <c r="I5317" s="1061" t="s">
        <v>21</v>
      </c>
      <c r="J5317" s="1061" t="s">
        <v>7975</v>
      </c>
      <c r="K5317" s="1061" t="s">
        <v>14849</v>
      </c>
      <c r="L5317" s="1061">
        <v>151.09</v>
      </c>
      <c r="M5317" s="1061">
        <v>151.09</v>
      </c>
      <c r="N5317" s="1061">
        <v>151.09</v>
      </c>
      <c r="O5317" s="1061">
        <v>151.09</v>
      </c>
      <c r="P5317" s="1061">
        <v>151.09</v>
      </c>
      <c r="Q5317" s="1061">
        <v>151.09</v>
      </c>
      <c r="R5317" s="1061">
        <v>151.09</v>
      </c>
      <c r="S5317" s="1061">
        <v>151.09</v>
      </c>
      <c r="T5317" s="1061">
        <v>151.09</v>
      </c>
      <c r="U5317" s="1061">
        <v>151.09</v>
      </c>
      <c r="V5317" s="1061">
        <v>151.09</v>
      </c>
      <c r="W5317" s="1061">
        <v>151.09</v>
      </c>
    </row>
    <row r="5318" spans="1:23">
      <c r="A5318" s="908"/>
      <c r="B5318" s="1061" t="s">
        <v>234</v>
      </c>
      <c r="C5318" s="1061" t="s">
        <v>235</v>
      </c>
      <c r="D5318" s="1061" t="s">
        <v>8100</v>
      </c>
      <c r="E5318" s="1061" t="s">
        <v>6337</v>
      </c>
      <c r="F5318" s="1061" t="s">
        <v>6338</v>
      </c>
      <c r="G5318" s="1061" t="s">
        <v>1976</v>
      </c>
      <c r="H5318" s="1061" t="s">
        <v>129</v>
      </c>
      <c r="I5318" s="1061" t="s">
        <v>21</v>
      </c>
      <c r="J5318" s="1061" t="s">
        <v>7975</v>
      </c>
      <c r="K5318" s="1061" t="s">
        <v>14849</v>
      </c>
      <c r="L5318" s="1061">
        <v>436.3</v>
      </c>
      <c r="M5318" s="1061">
        <v>436.3</v>
      </c>
      <c r="N5318" s="1061">
        <v>436.3</v>
      </c>
      <c r="O5318" s="1061">
        <v>436.3</v>
      </c>
      <c r="P5318" s="1061">
        <v>436.3</v>
      </c>
      <c r="Q5318" s="1061">
        <v>436.3</v>
      </c>
      <c r="R5318" s="1061">
        <v>436.3</v>
      </c>
      <c r="S5318" s="1061">
        <v>436.3</v>
      </c>
      <c r="T5318" s="1061">
        <v>436.3</v>
      </c>
      <c r="U5318" s="1061">
        <v>436.3</v>
      </c>
      <c r="V5318" s="1061">
        <v>436.3</v>
      </c>
      <c r="W5318" s="1061">
        <v>436.3</v>
      </c>
    </row>
    <row r="5319" spans="1:23">
      <c r="A5319" s="908"/>
      <c r="B5319" s="1061" t="s">
        <v>234</v>
      </c>
      <c r="C5319" s="1061" t="s">
        <v>235</v>
      </c>
      <c r="D5319" s="1061" t="s">
        <v>4384</v>
      </c>
      <c r="E5319" s="1061" t="s">
        <v>14347</v>
      </c>
      <c r="F5319" s="1061" t="s">
        <v>14348</v>
      </c>
      <c r="G5319" s="1061" t="s">
        <v>1976</v>
      </c>
      <c r="H5319" s="1061" t="s">
        <v>129</v>
      </c>
      <c r="I5319" s="1061" t="s">
        <v>21</v>
      </c>
      <c r="J5319" s="1061" t="s">
        <v>7975</v>
      </c>
      <c r="K5319" s="1061" t="s">
        <v>14849</v>
      </c>
      <c r="L5319" s="1061">
        <v>57.29</v>
      </c>
      <c r="M5319" s="1061">
        <v>57.29</v>
      </c>
      <c r="N5319" s="1061">
        <v>57.29</v>
      </c>
      <c r="O5319" s="1061">
        <v>57.29</v>
      </c>
      <c r="P5319" s="1061">
        <v>57.29</v>
      </c>
      <c r="Q5319" s="1061">
        <v>57.29</v>
      </c>
      <c r="R5319" s="1061">
        <v>57.29</v>
      </c>
      <c r="S5319" s="1061">
        <v>57.29</v>
      </c>
      <c r="T5319" s="1061">
        <v>57.29</v>
      </c>
      <c r="U5319" s="1061">
        <v>57.29</v>
      </c>
      <c r="V5319" s="1061">
        <v>57.29</v>
      </c>
      <c r="W5319" s="1061">
        <v>57.29</v>
      </c>
    </row>
    <row r="5320" spans="1:23">
      <c r="A5320" s="908"/>
      <c r="B5320" s="1061" t="s">
        <v>234</v>
      </c>
      <c r="C5320" s="1061" t="s">
        <v>235</v>
      </c>
      <c r="D5320" s="1061" t="s">
        <v>4384</v>
      </c>
      <c r="E5320" s="1061" t="s">
        <v>6339</v>
      </c>
      <c r="F5320" s="1061" t="s">
        <v>6340</v>
      </c>
      <c r="G5320" s="1061" t="s">
        <v>1976</v>
      </c>
      <c r="H5320" s="1061" t="s">
        <v>129</v>
      </c>
      <c r="I5320" s="1061" t="s">
        <v>21</v>
      </c>
      <c r="J5320" s="1061" t="s">
        <v>7975</v>
      </c>
      <c r="K5320" s="1061" t="s">
        <v>14849</v>
      </c>
      <c r="L5320" s="1061">
        <v>23.67</v>
      </c>
      <c r="M5320" s="1061">
        <v>23.67</v>
      </c>
      <c r="N5320" s="1061">
        <v>23.67</v>
      </c>
      <c r="O5320" s="1061">
        <v>23.67</v>
      </c>
      <c r="P5320" s="1061">
        <v>23.67</v>
      </c>
      <c r="Q5320" s="1061">
        <v>23.67</v>
      </c>
      <c r="R5320" s="1061">
        <v>23.67</v>
      </c>
      <c r="S5320" s="1061">
        <v>23.67</v>
      </c>
      <c r="T5320" s="1061">
        <v>23.67</v>
      </c>
      <c r="U5320" s="1061">
        <v>23.67</v>
      </c>
      <c r="V5320" s="1061">
        <v>23.67</v>
      </c>
      <c r="W5320" s="1061">
        <v>23.67</v>
      </c>
    </row>
    <row r="5321" spans="1:23">
      <c r="A5321" s="908"/>
      <c r="B5321" s="1061" t="s">
        <v>234</v>
      </c>
      <c r="C5321" s="1061" t="s">
        <v>235</v>
      </c>
      <c r="D5321" s="1061" t="s">
        <v>5473</v>
      </c>
      <c r="E5321" s="1061" t="s">
        <v>8909</v>
      </c>
      <c r="F5321" s="1061" t="s">
        <v>5473</v>
      </c>
      <c r="G5321" s="1061" t="s">
        <v>1739</v>
      </c>
      <c r="H5321" s="1061" t="s">
        <v>129</v>
      </c>
      <c r="I5321" s="1061" t="s">
        <v>21</v>
      </c>
      <c r="J5321" s="1061" t="s">
        <v>7975</v>
      </c>
      <c r="K5321" s="1061" t="s">
        <v>14849</v>
      </c>
      <c r="L5321" s="1061">
        <v>76.59</v>
      </c>
      <c r="M5321" s="1061">
        <v>76.59</v>
      </c>
      <c r="N5321" s="1061">
        <v>76.59</v>
      </c>
      <c r="O5321" s="1061">
        <v>76.59</v>
      </c>
      <c r="P5321" s="1061">
        <v>76.59</v>
      </c>
      <c r="Q5321" s="1061">
        <v>76.59</v>
      </c>
      <c r="R5321" s="1061">
        <v>76.59</v>
      </c>
      <c r="S5321" s="1061">
        <v>76.59</v>
      </c>
      <c r="T5321" s="1061">
        <v>76.59</v>
      </c>
      <c r="U5321" s="1061">
        <v>76.59</v>
      </c>
      <c r="V5321" s="1061">
        <v>76.59</v>
      </c>
      <c r="W5321" s="1061">
        <v>76.59</v>
      </c>
    </row>
    <row r="5322" spans="1:23">
      <c r="A5322" s="908"/>
      <c r="B5322" s="1061" t="s">
        <v>234</v>
      </c>
      <c r="C5322" s="1061" t="s">
        <v>235</v>
      </c>
      <c r="D5322" s="1061" t="s">
        <v>5473</v>
      </c>
      <c r="E5322" s="1061" t="s">
        <v>8910</v>
      </c>
      <c r="F5322" s="1061" t="s">
        <v>8911</v>
      </c>
      <c r="G5322" s="1061" t="s">
        <v>1739</v>
      </c>
      <c r="H5322" s="1061" t="s">
        <v>129</v>
      </c>
      <c r="I5322" s="1061" t="s">
        <v>21</v>
      </c>
      <c r="J5322" s="1061" t="s">
        <v>7975</v>
      </c>
      <c r="K5322" s="1061" t="s">
        <v>14849</v>
      </c>
      <c r="L5322" s="1061">
        <v>125.08</v>
      </c>
      <c r="M5322" s="1061">
        <v>125.08</v>
      </c>
      <c r="N5322" s="1061">
        <v>125.08</v>
      </c>
      <c r="O5322" s="1061">
        <v>125.08</v>
      </c>
      <c r="P5322" s="1061">
        <v>125.08</v>
      </c>
      <c r="Q5322" s="1061">
        <v>125.08</v>
      </c>
      <c r="R5322" s="1061">
        <v>125.08</v>
      </c>
      <c r="S5322" s="1061">
        <v>125.08</v>
      </c>
      <c r="T5322" s="1061">
        <v>125.08</v>
      </c>
      <c r="U5322" s="1061">
        <v>125.08</v>
      </c>
      <c r="V5322" s="1061">
        <v>125.08</v>
      </c>
      <c r="W5322" s="1061">
        <v>125.08</v>
      </c>
    </row>
    <row r="5323" spans="1:23">
      <c r="A5323" s="908"/>
      <c r="B5323" s="1061" t="s">
        <v>234</v>
      </c>
      <c r="C5323" s="1061" t="s">
        <v>235</v>
      </c>
      <c r="D5323" s="1061" t="s">
        <v>5473</v>
      </c>
      <c r="E5323" s="1061" t="s">
        <v>8912</v>
      </c>
      <c r="F5323" s="1061" t="s">
        <v>8913</v>
      </c>
      <c r="G5323" s="1061" t="s">
        <v>1739</v>
      </c>
      <c r="H5323" s="1061" t="s">
        <v>129</v>
      </c>
      <c r="I5323" s="1061" t="s">
        <v>21</v>
      </c>
      <c r="J5323" s="1061" t="s">
        <v>7975</v>
      </c>
      <c r="K5323" s="1061" t="s">
        <v>14849</v>
      </c>
      <c r="L5323" s="1061">
        <v>97.15</v>
      </c>
      <c r="M5323" s="1061">
        <v>97.15</v>
      </c>
      <c r="N5323" s="1061">
        <v>97.15</v>
      </c>
      <c r="O5323" s="1061">
        <v>97.15</v>
      </c>
      <c r="P5323" s="1061">
        <v>97.15</v>
      </c>
      <c r="Q5323" s="1061">
        <v>97.15</v>
      </c>
      <c r="R5323" s="1061">
        <v>97.15</v>
      </c>
      <c r="S5323" s="1061">
        <v>97.15</v>
      </c>
      <c r="T5323" s="1061">
        <v>97.15</v>
      </c>
      <c r="U5323" s="1061">
        <v>97.15</v>
      </c>
      <c r="V5323" s="1061">
        <v>97.15</v>
      </c>
      <c r="W5323" s="1061">
        <v>97.15</v>
      </c>
    </row>
    <row r="5324" spans="1:23">
      <c r="A5324" s="908"/>
      <c r="B5324" s="1061" t="s">
        <v>234</v>
      </c>
      <c r="C5324" s="1061" t="s">
        <v>235</v>
      </c>
      <c r="D5324" s="1061" t="s">
        <v>5473</v>
      </c>
      <c r="E5324" s="1061" t="s">
        <v>8914</v>
      </c>
      <c r="F5324" s="1061" t="s">
        <v>5473</v>
      </c>
      <c r="G5324" s="1061" t="s">
        <v>1739</v>
      </c>
      <c r="H5324" s="1061" t="s">
        <v>129</v>
      </c>
      <c r="I5324" s="1061" t="s">
        <v>21</v>
      </c>
      <c r="J5324" s="1061" t="s">
        <v>7975</v>
      </c>
      <c r="K5324" s="1061" t="s">
        <v>14849</v>
      </c>
      <c r="L5324" s="1061">
        <v>405.56</v>
      </c>
      <c r="M5324" s="1061">
        <v>405.56</v>
      </c>
      <c r="N5324" s="1061">
        <v>405.56</v>
      </c>
      <c r="O5324" s="1061">
        <v>405.56</v>
      </c>
      <c r="P5324" s="1061">
        <v>405.56</v>
      </c>
      <c r="Q5324" s="1061">
        <v>405.56</v>
      </c>
      <c r="R5324" s="1061">
        <v>405.56</v>
      </c>
      <c r="S5324" s="1061">
        <v>405.56</v>
      </c>
      <c r="T5324" s="1061">
        <v>405.56</v>
      </c>
      <c r="U5324" s="1061">
        <v>405.56</v>
      </c>
      <c r="V5324" s="1061">
        <v>405.56</v>
      </c>
      <c r="W5324" s="1061">
        <v>405.56</v>
      </c>
    </row>
    <row r="5325" spans="1:23">
      <c r="A5325" s="908"/>
      <c r="B5325" s="1061" t="s">
        <v>234</v>
      </c>
      <c r="C5325" s="1061" t="s">
        <v>235</v>
      </c>
      <c r="D5325" s="1061" t="s">
        <v>5473</v>
      </c>
      <c r="E5325" s="1061" t="s">
        <v>8915</v>
      </c>
      <c r="F5325" s="1061" t="s">
        <v>8916</v>
      </c>
      <c r="G5325" s="1061" t="s">
        <v>1739</v>
      </c>
      <c r="H5325" s="1061" t="s">
        <v>129</v>
      </c>
      <c r="I5325" s="1061" t="s">
        <v>21</v>
      </c>
      <c r="J5325" s="1061" t="s">
        <v>7975</v>
      </c>
      <c r="K5325" s="1061" t="s">
        <v>14849</v>
      </c>
      <c r="L5325" s="1061">
        <v>96.8</v>
      </c>
      <c r="M5325" s="1061">
        <v>96.8</v>
      </c>
      <c r="N5325" s="1061">
        <v>96.8</v>
      </c>
      <c r="O5325" s="1061">
        <v>96.8</v>
      </c>
      <c r="P5325" s="1061">
        <v>96.8</v>
      </c>
      <c r="Q5325" s="1061">
        <v>96.8</v>
      </c>
      <c r="R5325" s="1061">
        <v>96.8</v>
      </c>
      <c r="S5325" s="1061">
        <v>96.8</v>
      </c>
      <c r="T5325" s="1061">
        <v>96.8</v>
      </c>
      <c r="U5325" s="1061">
        <v>96.8</v>
      </c>
      <c r="V5325" s="1061">
        <v>96.8</v>
      </c>
      <c r="W5325" s="1061">
        <v>96.8</v>
      </c>
    </row>
    <row r="5326" spans="1:23">
      <c r="A5326" s="908"/>
      <c r="B5326" s="1061" t="s">
        <v>234</v>
      </c>
      <c r="C5326" s="1061" t="s">
        <v>235</v>
      </c>
      <c r="D5326" s="1061" t="s">
        <v>5473</v>
      </c>
      <c r="E5326" s="1061" t="s">
        <v>8917</v>
      </c>
      <c r="F5326" s="1061" t="s">
        <v>8918</v>
      </c>
      <c r="G5326" s="1061" t="s">
        <v>1739</v>
      </c>
      <c r="H5326" s="1061" t="s">
        <v>129</v>
      </c>
      <c r="I5326" s="1061" t="s">
        <v>21</v>
      </c>
      <c r="J5326" s="1061" t="s">
        <v>7975</v>
      </c>
      <c r="K5326" s="1061" t="s">
        <v>14849</v>
      </c>
      <c r="L5326" s="1061">
        <v>41.18</v>
      </c>
      <c r="M5326" s="1061">
        <v>41.18</v>
      </c>
      <c r="N5326" s="1061">
        <v>41.18</v>
      </c>
      <c r="O5326" s="1061">
        <v>41.18</v>
      </c>
      <c r="P5326" s="1061">
        <v>41.18</v>
      </c>
      <c r="Q5326" s="1061">
        <v>41.18</v>
      </c>
      <c r="R5326" s="1061">
        <v>41.18</v>
      </c>
      <c r="S5326" s="1061">
        <v>41.18</v>
      </c>
      <c r="T5326" s="1061">
        <v>41.18</v>
      </c>
      <c r="U5326" s="1061">
        <v>41.18</v>
      </c>
      <c r="V5326" s="1061">
        <v>41.18</v>
      </c>
      <c r="W5326" s="1061">
        <v>41.18</v>
      </c>
    </row>
    <row r="5327" spans="1:23">
      <c r="A5327" s="908"/>
      <c r="B5327" s="1061" t="s">
        <v>234</v>
      </c>
      <c r="C5327" s="1061" t="s">
        <v>235</v>
      </c>
      <c r="D5327" s="1061" t="s">
        <v>5473</v>
      </c>
      <c r="E5327" s="1061" t="s">
        <v>8919</v>
      </c>
      <c r="F5327" s="1061" t="s">
        <v>8920</v>
      </c>
      <c r="G5327" s="1061" t="s">
        <v>1739</v>
      </c>
      <c r="H5327" s="1061" t="s">
        <v>129</v>
      </c>
      <c r="I5327" s="1061" t="s">
        <v>21</v>
      </c>
      <c r="J5327" s="1061" t="s">
        <v>7975</v>
      </c>
      <c r="K5327" s="1061" t="s">
        <v>14849</v>
      </c>
      <c r="L5327" s="1061">
        <v>198.08</v>
      </c>
      <c r="M5327" s="1061">
        <v>198.08</v>
      </c>
      <c r="N5327" s="1061">
        <v>198.08</v>
      </c>
      <c r="O5327" s="1061">
        <v>198.08</v>
      </c>
      <c r="P5327" s="1061">
        <v>198.08</v>
      </c>
      <c r="Q5327" s="1061">
        <v>198.08</v>
      </c>
      <c r="R5327" s="1061">
        <v>198.08</v>
      </c>
      <c r="S5327" s="1061">
        <v>198.08</v>
      </c>
      <c r="T5327" s="1061">
        <v>198.08</v>
      </c>
      <c r="U5327" s="1061">
        <v>198.08</v>
      </c>
      <c r="V5327" s="1061">
        <v>198.08</v>
      </c>
      <c r="W5327" s="1061">
        <v>198.08</v>
      </c>
    </row>
    <row r="5328" spans="1:23">
      <c r="A5328" s="908"/>
      <c r="B5328" s="1061" t="s">
        <v>234</v>
      </c>
      <c r="C5328" s="1061" t="s">
        <v>235</v>
      </c>
      <c r="D5328" s="1061" t="s">
        <v>5473</v>
      </c>
      <c r="E5328" s="1061" t="s">
        <v>8921</v>
      </c>
      <c r="F5328" s="1061" t="s">
        <v>8922</v>
      </c>
      <c r="G5328" s="1061" t="s">
        <v>1739</v>
      </c>
      <c r="H5328" s="1061" t="s">
        <v>129</v>
      </c>
      <c r="I5328" s="1061" t="s">
        <v>21</v>
      </c>
      <c r="J5328" s="1061" t="s">
        <v>7975</v>
      </c>
      <c r="K5328" s="1061" t="s">
        <v>14849</v>
      </c>
      <c r="L5328" s="1061">
        <v>555.83000000000004</v>
      </c>
      <c r="M5328" s="1061">
        <v>555.83000000000004</v>
      </c>
      <c r="N5328" s="1061">
        <v>555.83000000000004</v>
      </c>
      <c r="O5328" s="1061">
        <v>555.83000000000004</v>
      </c>
      <c r="P5328" s="1061">
        <v>555.83000000000004</v>
      </c>
      <c r="Q5328" s="1061">
        <v>555.83000000000004</v>
      </c>
      <c r="R5328" s="1061">
        <v>555.83000000000004</v>
      </c>
      <c r="S5328" s="1061">
        <v>555.83000000000004</v>
      </c>
      <c r="T5328" s="1061">
        <v>555.83000000000004</v>
      </c>
      <c r="U5328" s="1061">
        <v>555.83000000000004</v>
      </c>
      <c r="V5328" s="1061">
        <v>555.83000000000004</v>
      </c>
      <c r="W5328" s="1061">
        <v>555.83000000000004</v>
      </c>
    </row>
    <row r="5329" spans="1:23">
      <c r="A5329" s="908"/>
      <c r="B5329" s="1061" t="s">
        <v>234</v>
      </c>
      <c r="C5329" s="1061" t="s">
        <v>235</v>
      </c>
      <c r="D5329" s="1061" t="s">
        <v>5473</v>
      </c>
      <c r="E5329" s="1061" t="s">
        <v>8923</v>
      </c>
      <c r="F5329" s="1061" t="s">
        <v>8924</v>
      </c>
      <c r="G5329" s="1061" t="s">
        <v>1739</v>
      </c>
      <c r="H5329" s="1061" t="s">
        <v>129</v>
      </c>
      <c r="I5329" s="1061" t="s">
        <v>21</v>
      </c>
      <c r="J5329" s="1061" t="s">
        <v>7975</v>
      </c>
      <c r="K5329" s="1061" t="s">
        <v>14849</v>
      </c>
      <c r="L5329" s="1061">
        <v>381.27</v>
      </c>
      <c r="M5329" s="1061">
        <v>381.27</v>
      </c>
      <c r="N5329" s="1061">
        <v>381.27</v>
      </c>
      <c r="O5329" s="1061">
        <v>381.27</v>
      </c>
      <c r="P5329" s="1061">
        <v>381.27</v>
      </c>
      <c r="Q5329" s="1061">
        <v>381.27</v>
      </c>
      <c r="R5329" s="1061">
        <v>381.27</v>
      </c>
      <c r="S5329" s="1061">
        <v>381.27</v>
      </c>
      <c r="T5329" s="1061">
        <v>381.27</v>
      </c>
      <c r="U5329" s="1061">
        <v>381.27</v>
      </c>
      <c r="V5329" s="1061">
        <v>381.27</v>
      </c>
      <c r="W5329" s="1061">
        <v>381.27</v>
      </c>
    </row>
    <row r="5330" spans="1:23">
      <c r="A5330" s="908"/>
      <c r="B5330" s="1061" t="s">
        <v>234</v>
      </c>
      <c r="C5330" s="1061" t="s">
        <v>235</v>
      </c>
      <c r="D5330" s="1061" t="s">
        <v>4638</v>
      </c>
      <c r="E5330" s="1061" t="s">
        <v>10236</v>
      </c>
      <c r="F5330" s="1061" t="s">
        <v>10237</v>
      </c>
      <c r="G5330" s="1061" t="s">
        <v>1739</v>
      </c>
      <c r="H5330" s="1061" t="s">
        <v>129</v>
      </c>
      <c r="I5330" s="1061" t="s">
        <v>21</v>
      </c>
      <c r="J5330" s="1061" t="s">
        <v>7975</v>
      </c>
      <c r="K5330" s="1061" t="s">
        <v>14849</v>
      </c>
      <c r="L5330" s="1061">
        <v>152.66</v>
      </c>
      <c r="M5330" s="1061">
        <v>152.66</v>
      </c>
      <c r="N5330" s="1061">
        <v>152.66</v>
      </c>
      <c r="O5330" s="1061">
        <v>152.66</v>
      </c>
      <c r="P5330" s="1061">
        <v>152.66</v>
      </c>
      <c r="Q5330" s="1061">
        <v>152.66</v>
      </c>
      <c r="R5330" s="1061">
        <v>152.66</v>
      </c>
      <c r="S5330" s="1061">
        <v>152.66</v>
      </c>
      <c r="T5330" s="1061">
        <v>152.66</v>
      </c>
      <c r="U5330" s="1061">
        <v>152.66</v>
      </c>
      <c r="V5330" s="1061">
        <v>152.66</v>
      </c>
      <c r="W5330" s="1061">
        <v>152.66</v>
      </c>
    </row>
    <row r="5331" spans="1:23">
      <c r="A5331" s="908"/>
      <c r="B5331" s="1061" t="s">
        <v>234</v>
      </c>
      <c r="C5331" s="1061" t="s">
        <v>235</v>
      </c>
      <c r="D5331" s="1061" t="s">
        <v>5473</v>
      </c>
      <c r="E5331" s="1061" t="s">
        <v>8925</v>
      </c>
      <c r="F5331" s="1061" t="s">
        <v>8926</v>
      </c>
      <c r="G5331" s="1061" t="s">
        <v>1739</v>
      </c>
      <c r="H5331" s="1061" t="s">
        <v>129</v>
      </c>
      <c r="I5331" s="1061" t="s">
        <v>21</v>
      </c>
      <c r="J5331" s="1061" t="s">
        <v>7975</v>
      </c>
      <c r="K5331" s="1061" t="s">
        <v>14849</v>
      </c>
      <c r="L5331" s="1061">
        <v>94.81</v>
      </c>
      <c r="M5331" s="1061">
        <v>94.81</v>
      </c>
      <c r="N5331" s="1061">
        <v>94.81</v>
      </c>
      <c r="O5331" s="1061">
        <v>94.81</v>
      </c>
      <c r="P5331" s="1061">
        <v>94.81</v>
      </c>
      <c r="Q5331" s="1061">
        <v>94.81</v>
      </c>
      <c r="R5331" s="1061">
        <v>94.81</v>
      </c>
      <c r="S5331" s="1061">
        <v>94.81</v>
      </c>
      <c r="T5331" s="1061">
        <v>94.81</v>
      </c>
      <c r="U5331" s="1061">
        <v>94.81</v>
      </c>
      <c r="V5331" s="1061">
        <v>94.81</v>
      </c>
      <c r="W5331" s="1061">
        <v>94.81</v>
      </c>
    </row>
    <row r="5332" spans="1:23">
      <c r="A5332" s="908"/>
      <c r="B5332" s="1061" t="s">
        <v>234</v>
      </c>
      <c r="C5332" s="1061" t="s">
        <v>235</v>
      </c>
      <c r="D5332" s="1061" t="s">
        <v>5473</v>
      </c>
      <c r="E5332" s="1061" t="s">
        <v>8927</v>
      </c>
      <c r="F5332" s="1061" t="s">
        <v>5473</v>
      </c>
      <c r="G5332" s="1061" t="s">
        <v>1739</v>
      </c>
      <c r="H5332" s="1061" t="s">
        <v>129</v>
      </c>
      <c r="I5332" s="1061" t="s">
        <v>21</v>
      </c>
      <c r="J5332" s="1061" t="s">
        <v>7975</v>
      </c>
      <c r="K5332" s="1061" t="s">
        <v>14849</v>
      </c>
      <c r="L5332" s="1061">
        <v>527.99</v>
      </c>
      <c r="M5332" s="1061">
        <v>527.99</v>
      </c>
      <c r="N5332" s="1061">
        <v>527.99</v>
      </c>
      <c r="O5332" s="1061">
        <v>527.99</v>
      </c>
      <c r="P5332" s="1061">
        <v>527.99</v>
      </c>
      <c r="Q5332" s="1061">
        <v>527.99</v>
      </c>
      <c r="R5332" s="1061">
        <v>527.99</v>
      </c>
      <c r="S5332" s="1061">
        <v>527.99</v>
      </c>
      <c r="T5332" s="1061">
        <v>527.99</v>
      </c>
      <c r="U5332" s="1061">
        <v>527.99</v>
      </c>
      <c r="V5332" s="1061">
        <v>527.99</v>
      </c>
      <c r="W5332" s="1061">
        <v>527.99</v>
      </c>
    </row>
    <row r="5333" spans="1:23">
      <c r="A5333" s="908"/>
      <c r="B5333" s="1061" t="s">
        <v>234</v>
      </c>
      <c r="C5333" s="1061" t="s">
        <v>235</v>
      </c>
      <c r="D5333" s="1061" t="s">
        <v>5473</v>
      </c>
      <c r="E5333" s="1061" t="s">
        <v>8305</v>
      </c>
      <c r="F5333" s="1061" t="s">
        <v>8306</v>
      </c>
      <c r="G5333" s="1061" t="s">
        <v>1739</v>
      </c>
      <c r="H5333" s="1061" t="s">
        <v>129</v>
      </c>
      <c r="I5333" s="1061" t="s">
        <v>21</v>
      </c>
      <c r="J5333" s="1061" t="s">
        <v>7975</v>
      </c>
      <c r="K5333" s="1061" t="s">
        <v>14849</v>
      </c>
      <c r="L5333" s="1061">
        <v>121.11</v>
      </c>
      <c r="M5333" s="1061">
        <v>121.11</v>
      </c>
      <c r="N5333" s="1061">
        <v>121.11</v>
      </c>
      <c r="O5333" s="1061">
        <v>121.11</v>
      </c>
      <c r="P5333" s="1061">
        <v>121.11</v>
      </c>
      <c r="Q5333" s="1061">
        <v>121.11</v>
      </c>
      <c r="R5333" s="1061">
        <v>121.11</v>
      </c>
      <c r="S5333" s="1061">
        <v>121.11</v>
      </c>
      <c r="T5333" s="1061">
        <v>121.11</v>
      </c>
      <c r="U5333" s="1061">
        <v>121.11</v>
      </c>
      <c r="V5333" s="1061">
        <v>121.11</v>
      </c>
      <c r="W5333" s="1061">
        <v>121.11</v>
      </c>
    </row>
    <row r="5334" spans="1:23">
      <c r="A5334" s="908"/>
      <c r="B5334" s="1061" t="s">
        <v>234</v>
      </c>
      <c r="C5334" s="1061" t="s">
        <v>235</v>
      </c>
      <c r="D5334" s="1061" t="s">
        <v>5473</v>
      </c>
      <c r="E5334" s="1061" t="s">
        <v>12081</v>
      </c>
      <c r="F5334" s="1061" t="s">
        <v>10634</v>
      </c>
      <c r="G5334" s="1061" t="s">
        <v>1739</v>
      </c>
      <c r="H5334" s="1061" t="s">
        <v>129</v>
      </c>
      <c r="I5334" s="1061" t="s">
        <v>21</v>
      </c>
      <c r="J5334" s="1061" t="s">
        <v>7975</v>
      </c>
      <c r="K5334" s="1061" t="s">
        <v>14849</v>
      </c>
      <c r="L5334" s="1061">
        <v>129.19</v>
      </c>
      <c r="M5334" s="1061">
        <v>129.19</v>
      </c>
      <c r="N5334" s="1061">
        <v>129.19</v>
      </c>
      <c r="O5334" s="1061">
        <v>129.19</v>
      </c>
      <c r="P5334" s="1061">
        <v>129.19</v>
      </c>
      <c r="Q5334" s="1061">
        <v>129.19</v>
      </c>
      <c r="R5334" s="1061">
        <v>129.19</v>
      </c>
      <c r="S5334" s="1061">
        <v>129.19</v>
      </c>
      <c r="T5334" s="1061">
        <v>129.19</v>
      </c>
      <c r="U5334" s="1061">
        <v>129.19</v>
      </c>
      <c r="V5334" s="1061">
        <v>129.19</v>
      </c>
      <c r="W5334" s="1061">
        <v>129.19</v>
      </c>
    </row>
    <row r="5335" spans="1:23">
      <c r="A5335" s="908"/>
      <c r="B5335" s="1061" t="s">
        <v>234</v>
      </c>
      <c r="C5335" s="1061" t="s">
        <v>235</v>
      </c>
      <c r="D5335" s="1061" t="s">
        <v>5473</v>
      </c>
      <c r="E5335" s="1061" t="s">
        <v>8928</v>
      </c>
      <c r="F5335" s="1061" t="s">
        <v>5473</v>
      </c>
      <c r="G5335" s="1061" t="s">
        <v>1739</v>
      </c>
      <c r="H5335" s="1061" t="s">
        <v>129</v>
      </c>
      <c r="I5335" s="1061" t="s">
        <v>21</v>
      </c>
      <c r="J5335" s="1061" t="s">
        <v>7975</v>
      </c>
      <c r="K5335" s="1061" t="s">
        <v>14849</v>
      </c>
      <c r="L5335" s="1061">
        <v>367.33</v>
      </c>
      <c r="M5335" s="1061">
        <v>367.33</v>
      </c>
      <c r="N5335" s="1061">
        <v>367.33</v>
      </c>
      <c r="O5335" s="1061">
        <v>367.33</v>
      </c>
      <c r="P5335" s="1061">
        <v>367.33</v>
      </c>
      <c r="Q5335" s="1061">
        <v>367.33</v>
      </c>
      <c r="R5335" s="1061">
        <v>367.33</v>
      </c>
      <c r="S5335" s="1061">
        <v>367.33</v>
      </c>
      <c r="T5335" s="1061">
        <v>367.33</v>
      </c>
      <c r="U5335" s="1061">
        <v>367.33</v>
      </c>
      <c r="V5335" s="1061">
        <v>367.33</v>
      </c>
      <c r="W5335" s="1061">
        <v>367.33</v>
      </c>
    </row>
    <row r="5336" spans="1:23">
      <c r="A5336" s="908"/>
      <c r="B5336" s="1061" t="s">
        <v>234</v>
      </c>
      <c r="C5336" s="1061" t="s">
        <v>235</v>
      </c>
      <c r="D5336" s="1061" t="s">
        <v>5455</v>
      </c>
      <c r="E5336" s="1061" t="s">
        <v>8929</v>
      </c>
      <c r="F5336" s="1061" t="s">
        <v>8930</v>
      </c>
      <c r="G5336" s="1061" t="s">
        <v>1739</v>
      </c>
      <c r="H5336" s="1061" t="s">
        <v>129</v>
      </c>
      <c r="I5336" s="1061" t="s">
        <v>21</v>
      </c>
      <c r="J5336" s="1061" t="s">
        <v>7975</v>
      </c>
      <c r="K5336" s="1061" t="s">
        <v>14849</v>
      </c>
      <c r="L5336" s="1061">
        <v>219.67</v>
      </c>
      <c r="M5336" s="1061">
        <v>219.67</v>
      </c>
      <c r="N5336" s="1061">
        <v>219.67</v>
      </c>
      <c r="O5336" s="1061">
        <v>219.67</v>
      </c>
      <c r="P5336" s="1061">
        <v>219.67</v>
      </c>
      <c r="Q5336" s="1061">
        <v>219.67</v>
      </c>
      <c r="R5336" s="1061">
        <v>219.67</v>
      </c>
      <c r="S5336" s="1061">
        <v>219.67</v>
      </c>
      <c r="T5336" s="1061">
        <v>219.67</v>
      </c>
      <c r="U5336" s="1061">
        <v>219.67</v>
      </c>
      <c r="V5336" s="1061">
        <v>219.67</v>
      </c>
      <c r="W5336" s="1061">
        <v>219.67</v>
      </c>
    </row>
    <row r="5337" spans="1:23">
      <c r="A5337" s="908"/>
      <c r="B5337" s="1061" t="s">
        <v>234</v>
      </c>
      <c r="C5337" s="1061" t="s">
        <v>235</v>
      </c>
      <c r="D5337" s="1061" t="s">
        <v>5473</v>
      </c>
      <c r="E5337" s="1061" t="s">
        <v>12082</v>
      </c>
      <c r="F5337" s="1061" t="s">
        <v>12083</v>
      </c>
      <c r="G5337" s="1061" t="s">
        <v>1739</v>
      </c>
      <c r="H5337" s="1061" t="s">
        <v>129</v>
      </c>
      <c r="I5337" s="1061" t="s">
        <v>21</v>
      </c>
      <c r="J5337" s="1061" t="s">
        <v>7975</v>
      </c>
      <c r="K5337" s="1061" t="s">
        <v>14849</v>
      </c>
      <c r="L5337" s="1061">
        <v>190.71</v>
      </c>
      <c r="M5337" s="1061">
        <v>190.71</v>
      </c>
      <c r="N5337" s="1061">
        <v>190.71</v>
      </c>
      <c r="O5337" s="1061">
        <v>190.71</v>
      </c>
      <c r="P5337" s="1061">
        <v>190.71</v>
      </c>
      <c r="Q5337" s="1061">
        <v>190.71</v>
      </c>
      <c r="R5337" s="1061">
        <v>190.71</v>
      </c>
      <c r="S5337" s="1061">
        <v>190.71</v>
      </c>
      <c r="T5337" s="1061">
        <v>190.71</v>
      </c>
      <c r="U5337" s="1061">
        <v>190.71</v>
      </c>
      <c r="V5337" s="1061">
        <v>190.71</v>
      </c>
      <c r="W5337" s="1061">
        <v>190.71</v>
      </c>
    </row>
    <row r="5338" spans="1:23">
      <c r="A5338" s="908"/>
      <c r="B5338" s="1061" t="s">
        <v>234</v>
      </c>
      <c r="C5338" s="1061" t="s">
        <v>235</v>
      </c>
      <c r="D5338" s="1061" t="s">
        <v>5473</v>
      </c>
      <c r="E5338" s="1061" t="s">
        <v>12084</v>
      </c>
      <c r="F5338" s="1061" t="s">
        <v>12085</v>
      </c>
      <c r="G5338" s="1061" t="s">
        <v>1739</v>
      </c>
      <c r="H5338" s="1061" t="s">
        <v>129</v>
      </c>
      <c r="I5338" s="1061" t="s">
        <v>21</v>
      </c>
      <c r="J5338" s="1061" t="s">
        <v>7975</v>
      </c>
      <c r="K5338" s="1061" t="s">
        <v>14849</v>
      </c>
      <c r="L5338" s="1061">
        <v>145.52000000000001</v>
      </c>
      <c r="M5338" s="1061">
        <v>145.52000000000001</v>
      </c>
      <c r="N5338" s="1061">
        <v>145.52000000000001</v>
      </c>
      <c r="O5338" s="1061">
        <v>145.52000000000001</v>
      </c>
      <c r="P5338" s="1061">
        <v>145.52000000000001</v>
      </c>
      <c r="Q5338" s="1061">
        <v>145.52000000000001</v>
      </c>
      <c r="R5338" s="1061">
        <v>145.52000000000001</v>
      </c>
      <c r="S5338" s="1061">
        <v>145.52000000000001</v>
      </c>
      <c r="T5338" s="1061">
        <v>145.52000000000001</v>
      </c>
      <c r="U5338" s="1061">
        <v>145.52000000000001</v>
      </c>
      <c r="V5338" s="1061">
        <v>145.52000000000001</v>
      </c>
      <c r="W5338" s="1061">
        <v>145.52000000000001</v>
      </c>
    </row>
    <row r="5339" spans="1:23">
      <c r="A5339" s="908"/>
      <c r="B5339" s="1061" t="s">
        <v>234</v>
      </c>
      <c r="C5339" s="1061" t="s">
        <v>235</v>
      </c>
      <c r="D5339" s="1061" t="s">
        <v>4693</v>
      </c>
      <c r="E5339" s="1061" t="s">
        <v>6341</v>
      </c>
      <c r="F5339" s="1061" t="s">
        <v>12458</v>
      </c>
      <c r="G5339" s="1061" t="s">
        <v>1739</v>
      </c>
      <c r="H5339" s="1061" t="s">
        <v>129</v>
      </c>
      <c r="I5339" s="1061" t="s">
        <v>21</v>
      </c>
      <c r="J5339" s="1061" t="s">
        <v>7975</v>
      </c>
      <c r="K5339" s="1061" t="s">
        <v>14849</v>
      </c>
      <c r="L5339" s="1061">
        <v>16.43</v>
      </c>
      <c r="M5339" s="1061">
        <v>16.43</v>
      </c>
      <c r="N5339" s="1061">
        <v>16.43</v>
      </c>
      <c r="O5339" s="1061">
        <v>16.43</v>
      </c>
      <c r="P5339" s="1061">
        <v>16.43</v>
      </c>
      <c r="Q5339" s="1061">
        <v>16.43</v>
      </c>
      <c r="R5339" s="1061">
        <v>16.43</v>
      </c>
      <c r="S5339" s="1061">
        <v>16.43</v>
      </c>
      <c r="T5339" s="1061">
        <v>16.43</v>
      </c>
      <c r="U5339" s="1061">
        <v>16.43</v>
      </c>
      <c r="V5339" s="1061">
        <v>16.43</v>
      </c>
      <c r="W5339" s="1061">
        <v>16.43</v>
      </c>
    </row>
    <row r="5340" spans="1:23">
      <c r="A5340" s="908"/>
      <c r="B5340" s="1061" t="s">
        <v>234</v>
      </c>
      <c r="C5340" s="1061" t="s">
        <v>235</v>
      </c>
      <c r="D5340" s="1061" t="s">
        <v>5455</v>
      </c>
      <c r="E5340" s="1061" t="s">
        <v>6872</v>
      </c>
      <c r="F5340" s="1061" t="s">
        <v>12086</v>
      </c>
      <c r="G5340" s="1061" t="s">
        <v>1739</v>
      </c>
      <c r="H5340" s="1061" t="s">
        <v>129</v>
      </c>
      <c r="I5340" s="1061" t="s">
        <v>21</v>
      </c>
      <c r="J5340" s="1061" t="s">
        <v>7975</v>
      </c>
      <c r="K5340" s="1061" t="s">
        <v>14849</v>
      </c>
      <c r="L5340" s="1061">
        <v>2.8</v>
      </c>
      <c r="M5340" s="1061">
        <v>2.8</v>
      </c>
      <c r="N5340" s="1061">
        <v>2.8</v>
      </c>
      <c r="O5340" s="1061">
        <v>2.8</v>
      </c>
      <c r="P5340" s="1061">
        <v>2.8</v>
      </c>
      <c r="Q5340" s="1061">
        <v>2.8</v>
      </c>
      <c r="R5340" s="1061">
        <v>2.8</v>
      </c>
      <c r="S5340" s="1061">
        <v>2.8</v>
      </c>
      <c r="T5340" s="1061">
        <v>2.8</v>
      </c>
      <c r="U5340" s="1061">
        <v>2.8</v>
      </c>
      <c r="V5340" s="1061">
        <v>2.8</v>
      </c>
      <c r="W5340" s="1061">
        <v>2.8</v>
      </c>
    </row>
    <row r="5341" spans="1:23">
      <c r="A5341" s="908"/>
      <c r="B5341" s="1061" t="s">
        <v>234</v>
      </c>
      <c r="C5341" s="1061" t="s">
        <v>235</v>
      </c>
      <c r="D5341" s="1061" t="s">
        <v>2988</v>
      </c>
      <c r="E5341" s="1061" t="s">
        <v>6961</v>
      </c>
      <c r="F5341" s="1061" t="s">
        <v>6962</v>
      </c>
      <c r="G5341" s="1061" t="s">
        <v>1739</v>
      </c>
      <c r="H5341" s="1061" t="s">
        <v>129</v>
      </c>
      <c r="I5341" s="1061" t="s">
        <v>21</v>
      </c>
      <c r="J5341" s="1061" t="s">
        <v>7975</v>
      </c>
      <c r="K5341" s="1061" t="s">
        <v>14849</v>
      </c>
      <c r="L5341" s="1061">
        <v>28.94</v>
      </c>
      <c r="M5341" s="1061">
        <v>28.94</v>
      </c>
      <c r="N5341" s="1061">
        <v>28.94</v>
      </c>
      <c r="O5341" s="1061">
        <v>28.94</v>
      </c>
      <c r="P5341" s="1061">
        <v>28.94</v>
      </c>
      <c r="Q5341" s="1061">
        <v>28.94</v>
      </c>
      <c r="R5341" s="1061">
        <v>28.94</v>
      </c>
      <c r="S5341" s="1061">
        <v>28.94</v>
      </c>
      <c r="T5341" s="1061">
        <v>28.94</v>
      </c>
      <c r="U5341" s="1061">
        <v>28.94</v>
      </c>
      <c r="V5341" s="1061">
        <v>28.94</v>
      </c>
      <c r="W5341" s="1061">
        <v>28.94</v>
      </c>
    </row>
    <row r="5342" spans="1:23">
      <c r="A5342" s="908"/>
      <c r="B5342" s="1061" t="s">
        <v>234</v>
      </c>
      <c r="C5342" s="1061" t="s">
        <v>235</v>
      </c>
      <c r="D5342" s="1061" t="s">
        <v>6382</v>
      </c>
      <c r="E5342" s="1061" t="s">
        <v>6383</v>
      </c>
      <c r="F5342" s="1061" t="s">
        <v>6384</v>
      </c>
      <c r="G5342" s="1061" t="s">
        <v>1976</v>
      </c>
      <c r="H5342" s="1061" t="s">
        <v>129</v>
      </c>
      <c r="I5342" s="1061" t="s">
        <v>21</v>
      </c>
      <c r="J5342" s="1061" t="s">
        <v>7975</v>
      </c>
      <c r="K5342" s="1061" t="s">
        <v>14849</v>
      </c>
      <c r="L5342" s="1061">
        <v>4.01</v>
      </c>
      <c r="M5342" s="1061">
        <v>4.01</v>
      </c>
      <c r="N5342" s="1061">
        <v>4.01</v>
      </c>
      <c r="O5342" s="1061">
        <v>4.01</v>
      </c>
      <c r="P5342" s="1061">
        <v>4.01</v>
      </c>
      <c r="Q5342" s="1061">
        <v>4.01</v>
      </c>
      <c r="R5342" s="1061">
        <v>4.01</v>
      </c>
      <c r="S5342" s="1061">
        <v>4.01</v>
      </c>
      <c r="T5342" s="1061">
        <v>4.01</v>
      </c>
      <c r="U5342" s="1061">
        <v>4.01</v>
      </c>
      <c r="V5342" s="1061">
        <v>4.01</v>
      </c>
      <c r="W5342" s="1061">
        <v>4.01</v>
      </c>
    </row>
    <row r="5343" spans="1:23">
      <c r="A5343" s="908"/>
      <c r="B5343" s="1061" t="s">
        <v>234</v>
      </c>
      <c r="C5343" s="1061" t="s">
        <v>235</v>
      </c>
      <c r="D5343" s="1061" t="s">
        <v>2988</v>
      </c>
      <c r="E5343" s="1061" t="s">
        <v>6963</v>
      </c>
      <c r="F5343" s="1061" t="s">
        <v>6964</v>
      </c>
      <c r="G5343" s="1061" t="s">
        <v>1739</v>
      </c>
      <c r="H5343" s="1061" t="s">
        <v>129</v>
      </c>
      <c r="I5343" s="1061" t="s">
        <v>21</v>
      </c>
      <c r="J5343" s="1061" t="s">
        <v>7975</v>
      </c>
      <c r="K5343" s="1061" t="s">
        <v>14849</v>
      </c>
      <c r="L5343" s="1061">
        <v>4.3600000000000003</v>
      </c>
      <c r="M5343" s="1061">
        <v>4.3600000000000003</v>
      </c>
      <c r="N5343" s="1061">
        <v>4.3600000000000003</v>
      </c>
      <c r="O5343" s="1061">
        <v>4.3600000000000003</v>
      </c>
      <c r="P5343" s="1061">
        <v>4.3600000000000003</v>
      </c>
      <c r="Q5343" s="1061">
        <v>4.3600000000000003</v>
      </c>
      <c r="R5343" s="1061">
        <v>4.3600000000000003</v>
      </c>
      <c r="S5343" s="1061">
        <v>4.3600000000000003</v>
      </c>
      <c r="T5343" s="1061">
        <v>4.3600000000000003</v>
      </c>
      <c r="U5343" s="1061">
        <v>4.3600000000000003</v>
      </c>
      <c r="V5343" s="1061">
        <v>4.3600000000000003</v>
      </c>
      <c r="W5343" s="1061">
        <v>4.3600000000000003</v>
      </c>
    </row>
    <row r="5344" spans="1:23">
      <c r="A5344" s="908"/>
      <c r="B5344" s="1061" t="s">
        <v>234</v>
      </c>
      <c r="C5344" s="1061" t="s">
        <v>235</v>
      </c>
      <c r="D5344" s="1061" t="s">
        <v>4428</v>
      </c>
      <c r="E5344" s="1061" t="s">
        <v>8933</v>
      </c>
      <c r="F5344" s="1061" t="s">
        <v>8934</v>
      </c>
      <c r="G5344" s="1061" t="s">
        <v>1739</v>
      </c>
      <c r="H5344" s="1061" t="s">
        <v>129</v>
      </c>
      <c r="I5344" s="1061" t="s">
        <v>21</v>
      </c>
      <c r="J5344" s="1061" t="s">
        <v>7975</v>
      </c>
      <c r="K5344" s="1061" t="s">
        <v>14849</v>
      </c>
      <c r="L5344" s="1061">
        <v>16.559999999999999</v>
      </c>
      <c r="M5344" s="1061">
        <v>16.559999999999999</v>
      </c>
      <c r="N5344" s="1061">
        <v>16.559999999999999</v>
      </c>
      <c r="O5344" s="1061">
        <v>16.559999999999999</v>
      </c>
      <c r="P5344" s="1061">
        <v>16.559999999999999</v>
      </c>
      <c r="Q5344" s="1061">
        <v>16.559999999999999</v>
      </c>
      <c r="R5344" s="1061">
        <v>16.559999999999999</v>
      </c>
      <c r="S5344" s="1061">
        <v>16.559999999999999</v>
      </c>
      <c r="T5344" s="1061">
        <v>16.559999999999999</v>
      </c>
      <c r="U5344" s="1061">
        <v>16.559999999999999</v>
      </c>
      <c r="V5344" s="1061">
        <v>16.559999999999999</v>
      </c>
      <c r="W5344" s="1061">
        <v>16.559999999999999</v>
      </c>
    </row>
    <row r="5345" spans="1:23">
      <c r="A5345" s="908"/>
      <c r="B5345" s="1061" t="s">
        <v>234</v>
      </c>
      <c r="C5345" s="1061" t="s">
        <v>235</v>
      </c>
      <c r="D5345" s="1061" t="s">
        <v>5979</v>
      </c>
      <c r="E5345" s="1061" t="s">
        <v>8935</v>
      </c>
      <c r="F5345" s="1061" t="s">
        <v>8936</v>
      </c>
      <c r="G5345" s="1061" t="s">
        <v>1739</v>
      </c>
      <c r="H5345" s="1061" t="s">
        <v>129</v>
      </c>
      <c r="I5345" s="1061" t="s">
        <v>21</v>
      </c>
      <c r="J5345" s="1061" t="s">
        <v>7975</v>
      </c>
      <c r="K5345" s="1061" t="s">
        <v>14849</v>
      </c>
      <c r="L5345" s="1061">
        <v>118.53</v>
      </c>
      <c r="M5345" s="1061">
        <v>118.53</v>
      </c>
      <c r="N5345" s="1061">
        <v>118.53</v>
      </c>
      <c r="O5345" s="1061">
        <v>118.53</v>
      </c>
      <c r="P5345" s="1061">
        <v>118.53</v>
      </c>
      <c r="Q5345" s="1061">
        <v>118.53</v>
      </c>
      <c r="R5345" s="1061">
        <v>118.53</v>
      </c>
      <c r="S5345" s="1061">
        <v>118.53</v>
      </c>
      <c r="T5345" s="1061">
        <v>118.53</v>
      </c>
      <c r="U5345" s="1061">
        <v>118.53</v>
      </c>
      <c r="V5345" s="1061">
        <v>118.53</v>
      </c>
      <c r="W5345" s="1061">
        <v>118.53</v>
      </c>
    </row>
    <row r="5346" spans="1:23">
      <c r="A5346" s="908"/>
      <c r="B5346" s="1061" t="s">
        <v>234</v>
      </c>
      <c r="C5346" s="1061" t="s">
        <v>235</v>
      </c>
      <c r="D5346" s="1061" t="s">
        <v>8937</v>
      </c>
      <c r="E5346" s="1061" t="s">
        <v>8938</v>
      </c>
      <c r="F5346" s="1061" t="s">
        <v>8939</v>
      </c>
      <c r="G5346" s="1061" t="s">
        <v>1739</v>
      </c>
      <c r="H5346" s="1061" t="s">
        <v>129</v>
      </c>
      <c r="I5346" s="1061" t="s">
        <v>21</v>
      </c>
      <c r="J5346" s="1061" t="s">
        <v>7975</v>
      </c>
      <c r="K5346" s="1061" t="s">
        <v>14849</v>
      </c>
      <c r="L5346" s="1061">
        <v>1.02</v>
      </c>
      <c r="M5346" s="1061">
        <v>1.02</v>
      </c>
      <c r="N5346" s="1061">
        <v>1.02</v>
      </c>
      <c r="O5346" s="1061">
        <v>1.02</v>
      </c>
      <c r="P5346" s="1061">
        <v>1.02</v>
      </c>
      <c r="Q5346" s="1061">
        <v>1.02</v>
      </c>
      <c r="R5346" s="1061">
        <v>1.02</v>
      </c>
      <c r="S5346" s="1061">
        <v>1.02</v>
      </c>
      <c r="T5346" s="1061">
        <v>1.02</v>
      </c>
      <c r="U5346" s="1061">
        <v>1.02</v>
      </c>
      <c r="V5346" s="1061">
        <v>1.02</v>
      </c>
      <c r="W5346" s="1061">
        <v>1.02</v>
      </c>
    </row>
    <row r="5347" spans="1:23">
      <c r="A5347" s="908"/>
      <c r="B5347" s="1061" t="s">
        <v>234</v>
      </c>
      <c r="C5347" s="1061" t="s">
        <v>235</v>
      </c>
      <c r="D5347" s="1061" t="s">
        <v>5455</v>
      </c>
      <c r="E5347" s="1061" t="s">
        <v>6342</v>
      </c>
      <c r="F5347" s="1061" t="s">
        <v>6343</v>
      </c>
      <c r="G5347" s="1061" t="s">
        <v>1739</v>
      </c>
      <c r="H5347" s="1061" t="s">
        <v>129</v>
      </c>
      <c r="I5347" s="1061" t="s">
        <v>21</v>
      </c>
      <c r="J5347" s="1061" t="s">
        <v>7975</v>
      </c>
      <c r="K5347" s="1061" t="s">
        <v>14849</v>
      </c>
      <c r="L5347" s="1061">
        <v>96.75</v>
      </c>
      <c r="M5347" s="1061">
        <v>96.75</v>
      </c>
      <c r="N5347" s="1061">
        <v>96.75</v>
      </c>
      <c r="O5347" s="1061">
        <v>96.75</v>
      </c>
      <c r="P5347" s="1061">
        <v>96.75</v>
      </c>
      <c r="Q5347" s="1061">
        <v>96.75</v>
      </c>
      <c r="R5347" s="1061">
        <v>96.75</v>
      </c>
      <c r="S5347" s="1061">
        <v>96.75</v>
      </c>
      <c r="T5347" s="1061">
        <v>96.75</v>
      </c>
      <c r="U5347" s="1061">
        <v>96.75</v>
      </c>
      <c r="V5347" s="1061">
        <v>96.75</v>
      </c>
      <c r="W5347" s="1061">
        <v>96.75</v>
      </c>
    </row>
    <row r="5348" spans="1:23">
      <c r="A5348" s="908"/>
      <c r="B5348" s="1061" t="s">
        <v>234</v>
      </c>
      <c r="C5348" s="1061" t="s">
        <v>235</v>
      </c>
      <c r="D5348" s="1061" t="s">
        <v>2217</v>
      </c>
      <c r="E5348" s="1061" t="s">
        <v>7098</v>
      </c>
      <c r="F5348" s="1061" t="s">
        <v>7099</v>
      </c>
      <c r="G5348" s="1061" t="s">
        <v>1739</v>
      </c>
      <c r="H5348" s="1061" t="s">
        <v>129</v>
      </c>
      <c r="I5348" s="1061" t="s">
        <v>21</v>
      </c>
      <c r="J5348" s="1061" t="s">
        <v>7975</v>
      </c>
      <c r="K5348" s="1061" t="s">
        <v>14849</v>
      </c>
      <c r="L5348" s="1061">
        <v>356.29</v>
      </c>
      <c r="M5348" s="1061">
        <v>356.29</v>
      </c>
      <c r="N5348" s="1061">
        <v>356.29</v>
      </c>
      <c r="O5348" s="1061">
        <v>356.29</v>
      </c>
      <c r="P5348" s="1061">
        <v>356.29</v>
      </c>
      <c r="Q5348" s="1061">
        <v>356.29</v>
      </c>
      <c r="R5348" s="1061">
        <v>356.29</v>
      </c>
      <c r="S5348" s="1061">
        <v>356.29</v>
      </c>
      <c r="T5348" s="1061">
        <v>356.29</v>
      </c>
      <c r="U5348" s="1061">
        <v>356.29</v>
      </c>
      <c r="V5348" s="1061">
        <v>356.29</v>
      </c>
      <c r="W5348" s="1061">
        <v>356.29</v>
      </c>
    </row>
    <row r="5349" spans="1:23">
      <c r="A5349" s="908"/>
      <c r="B5349" s="1061" t="s">
        <v>234</v>
      </c>
      <c r="C5349" s="1061" t="s">
        <v>235</v>
      </c>
      <c r="D5349" s="1061" t="s">
        <v>2217</v>
      </c>
      <c r="E5349" s="1061" t="s">
        <v>8940</v>
      </c>
      <c r="F5349" s="1061" t="s">
        <v>8941</v>
      </c>
      <c r="G5349" s="1061" t="s">
        <v>1739</v>
      </c>
      <c r="H5349" s="1061" t="s">
        <v>129</v>
      </c>
      <c r="I5349" s="1061" t="s">
        <v>21</v>
      </c>
      <c r="J5349" s="1061" t="s">
        <v>7975</v>
      </c>
      <c r="K5349" s="1061" t="s">
        <v>14849</v>
      </c>
      <c r="L5349" s="1061">
        <v>1202.78</v>
      </c>
      <c r="M5349" s="1061">
        <v>1202.78</v>
      </c>
      <c r="N5349" s="1061">
        <v>1202.78</v>
      </c>
      <c r="O5349" s="1061">
        <v>1202.78</v>
      </c>
      <c r="P5349" s="1061">
        <v>1202.78</v>
      </c>
      <c r="Q5349" s="1061">
        <v>1202.78</v>
      </c>
      <c r="R5349" s="1061">
        <v>1202.78</v>
      </c>
      <c r="S5349" s="1061">
        <v>1202.78</v>
      </c>
      <c r="T5349" s="1061">
        <v>1202.78</v>
      </c>
      <c r="U5349" s="1061">
        <v>1202.78</v>
      </c>
      <c r="V5349" s="1061">
        <v>1202.78</v>
      </c>
      <c r="W5349" s="1061">
        <v>1202.78</v>
      </c>
    </row>
    <row r="5350" spans="1:23">
      <c r="A5350" s="908"/>
      <c r="B5350" s="1061" t="s">
        <v>234</v>
      </c>
      <c r="C5350" s="1061" t="s">
        <v>235</v>
      </c>
      <c r="D5350" s="1061" t="s">
        <v>5473</v>
      </c>
      <c r="E5350" s="1061" t="s">
        <v>9946</v>
      </c>
      <c r="F5350" s="1061" t="s">
        <v>9947</v>
      </c>
      <c r="G5350" s="1061" t="s">
        <v>1739</v>
      </c>
      <c r="H5350" s="1061" t="s">
        <v>129</v>
      </c>
      <c r="I5350" s="1061" t="s">
        <v>21</v>
      </c>
      <c r="J5350" s="1061" t="s">
        <v>7975</v>
      </c>
      <c r="K5350" s="1061" t="s">
        <v>14849</v>
      </c>
      <c r="L5350" s="1061">
        <v>1745.6</v>
      </c>
      <c r="M5350" s="1061">
        <v>1745.6</v>
      </c>
      <c r="N5350" s="1061">
        <v>1745.6</v>
      </c>
      <c r="O5350" s="1061">
        <v>1745.6</v>
      </c>
      <c r="P5350" s="1061">
        <v>1745.6</v>
      </c>
      <c r="Q5350" s="1061">
        <v>1745.6</v>
      </c>
      <c r="R5350" s="1061">
        <v>1745.6</v>
      </c>
      <c r="S5350" s="1061">
        <v>1745.6</v>
      </c>
      <c r="T5350" s="1061">
        <v>1745.6</v>
      </c>
      <c r="U5350" s="1061">
        <v>1745.6</v>
      </c>
      <c r="V5350" s="1061">
        <v>1745.6</v>
      </c>
      <c r="W5350" s="1061">
        <v>1745.6</v>
      </c>
    </row>
    <row r="5351" spans="1:23">
      <c r="A5351" s="908"/>
      <c r="B5351" s="1061" t="s">
        <v>234</v>
      </c>
      <c r="C5351" s="1061" t="s">
        <v>235</v>
      </c>
      <c r="D5351" s="1061" t="s">
        <v>5979</v>
      </c>
      <c r="E5351" s="1061" t="s">
        <v>8942</v>
      </c>
      <c r="F5351" s="1061" t="s">
        <v>8943</v>
      </c>
      <c r="G5351" s="1061" t="s">
        <v>1739</v>
      </c>
      <c r="H5351" s="1061" t="s">
        <v>129</v>
      </c>
      <c r="I5351" s="1061" t="s">
        <v>21</v>
      </c>
      <c r="J5351" s="1061" t="s">
        <v>7975</v>
      </c>
      <c r="K5351" s="1061" t="s">
        <v>14849</v>
      </c>
      <c r="L5351" s="1061">
        <v>45.32</v>
      </c>
      <c r="M5351" s="1061">
        <v>45.32</v>
      </c>
      <c r="N5351" s="1061">
        <v>45.32</v>
      </c>
      <c r="O5351" s="1061">
        <v>45.32</v>
      </c>
      <c r="P5351" s="1061">
        <v>45.32</v>
      </c>
      <c r="Q5351" s="1061">
        <v>45.32</v>
      </c>
      <c r="R5351" s="1061">
        <v>45.32</v>
      </c>
      <c r="S5351" s="1061">
        <v>45.32</v>
      </c>
      <c r="T5351" s="1061">
        <v>45.32</v>
      </c>
      <c r="U5351" s="1061">
        <v>45.32</v>
      </c>
      <c r="V5351" s="1061">
        <v>45.32</v>
      </c>
      <c r="W5351" s="1061">
        <v>45.32</v>
      </c>
    </row>
    <row r="5352" spans="1:23">
      <c r="A5352" s="908"/>
      <c r="B5352" s="1061" t="s">
        <v>234</v>
      </c>
      <c r="C5352" s="1061" t="s">
        <v>235</v>
      </c>
      <c r="D5352" s="1061" t="s">
        <v>5979</v>
      </c>
      <c r="E5352" s="1061" t="s">
        <v>8944</v>
      </c>
      <c r="F5352" s="1061" t="s">
        <v>8945</v>
      </c>
      <c r="G5352" s="1061" t="s">
        <v>1739</v>
      </c>
      <c r="H5352" s="1061" t="s">
        <v>129</v>
      </c>
      <c r="I5352" s="1061" t="s">
        <v>21</v>
      </c>
      <c r="J5352" s="1061" t="s">
        <v>7975</v>
      </c>
      <c r="K5352" s="1061" t="s">
        <v>14849</v>
      </c>
      <c r="L5352" s="1061">
        <v>137.71</v>
      </c>
      <c r="M5352" s="1061">
        <v>137.71</v>
      </c>
      <c r="N5352" s="1061">
        <v>137.71</v>
      </c>
      <c r="O5352" s="1061">
        <v>137.71</v>
      </c>
      <c r="P5352" s="1061">
        <v>137.71</v>
      </c>
      <c r="Q5352" s="1061">
        <v>137.71</v>
      </c>
      <c r="R5352" s="1061">
        <v>137.71</v>
      </c>
      <c r="S5352" s="1061">
        <v>137.71</v>
      </c>
      <c r="T5352" s="1061">
        <v>137.71</v>
      </c>
      <c r="U5352" s="1061">
        <v>137.71</v>
      </c>
      <c r="V5352" s="1061">
        <v>137.71</v>
      </c>
      <c r="W5352" s="1061">
        <v>137.71</v>
      </c>
    </row>
    <row r="5353" spans="1:23">
      <c r="A5353" s="908"/>
      <c r="B5353" s="1061" t="s">
        <v>234</v>
      </c>
      <c r="C5353" s="1061" t="s">
        <v>235</v>
      </c>
      <c r="D5353" s="1061" t="s">
        <v>12902</v>
      </c>
      <c r="E5353" s="1061" t="s">
        <v>8947</v>
      </c>
      <c r="F5353" s="1061" t="s">
        <v>8946</v>
      </c>
      <c r="G5353" s="1061" t="s">
        <v>1739</v>
      </c>
      <c r="H5353" s="1061" t="s">
        <v>129</v>
      </c>
      <c r="I5353" s="1061" t="s">
        <v>21</v>
      </c>
      <c r="J5353" s="1061" t="s">
        <v>7975</v>
      </c>
      <c r="K5353" s="1061" t="s">
        <v>14849</v>
      </c>
      <c r="L5353" s="1061">
        <v>318.57</v>
      </c>
      <c r="M5353" s="1061">
        <v>318.57</v>
      </c>
      <c r="N5353" s="1061">
        <v>318.57</v>
      </c>
      <c r="O5353" s="1061">
        <v>318.57</v>
      </c>
      <c r="P5353" s="1061">
        <v>318.57</v>
      </c>
      <c r="Q5353" s="1061">
        <v>318.57</v>
      </c>
      <c r="R5353" s="1061">
        <v>318.57</v>
      </c>
      <c r="S5353" s="1061">
        <v>318.57</v>
      </c>
      <c r="T5353" s="1061">
        <v>318.57</v>
      </c>
      <c r="U5353" s="1061">
        <v>318.57</v>
      </c>
      <c r="V5353" s="1061">
        <v>318.57</v>
      </c>
      <c r="W5353" s="1061">
        <v>318.57</v>
      </c>
    </row>
    <row r="5354" spans="1:23">
      <c r="A5354" s="908"/>
      <c r="B5354" s="1061" t="s">
        <v>234</v>
      </c>
      <c r="C5354" s="1061" t="s">
        <v>235</v>
      </c>
      <c r="D5354" s="1061" t="s">
        <v>5979</v>
      </c>
      <c r="E5354" s="1061" t="s">
        <v>8948</v>
      </c>
      <c r="F5354" s="1061" t="s">
        <v>8949</v>
      </c>
      <c r="G5354" s="1061" t="s">
        <v>1739</v>
      </c>
      <c r="H5354" s="1061" t="s">
        <v>129</v>
      </c>
      <c r="I5354" s="1061" t="s">
        <v>21</v>
      </c>
      <c r="J5354" s="1061" t="s">
        <v>7975</v>
      </c>
      <c r="K5354" s="1061" t="s">
        <v>14849</v>
      </c>
      <c r="L5354" s="1061">
        <v>88.9</v>
      </c>
      <c r="M5354" s="1061">
        <v>88.9</v>
      </c>
      <c r="N5354" s="1061">
        <v>88.9</v>
      </c>
      <c r="O5354" s="1061">
        <v>88.9</v>
      </c>
      <c r="P5354" s="1061">
        <v>88.9</v>
      </c>
      <c r="Q5354" s="1061">
        <v>88.9</v>
      </c>
      <c r="R5354" s="1061">
        <v>88.9</v>
      </c>
      <c r="S5354" s="1061">
        <v>88.9</v>
      </c>
      <c r="T5354" s="1061">
        <v>88.9</v>
      </c>
      <c r="U5354" s="1061">
        <v>88.9</v>
      </c>
      <c r="V5354" s="1061">
        <v>88.9</v>
      </c>
      <c r="W5354" s="1061">
        <v>88.9</v>
      </c>
    </row>
    <row r="5355" spans="1:23">
      <c r="A5355" s="908"/>
      <c r="B5355" s="1061" t="s">
        <v>234</v>
      </c>
      <c r="C5355" s="1061" t="s">
        <v>235</v>
      </c>
      <c r="D5355" s="1061" t="s">
        <v>5455</v>
      </c>
      <c r="E5355" s="1061" t="s">
        <v>6344</v>
      </c>
      <c r="F5355" s="1061" t="s">
        <v>6345</v>
      </c>
      <c r="G5355" s="1061" t="s">
        <v>1739</v>
      </c>
      <c r="H5355" s="1061" t="s">
        <v>129</v>
      </c>
      <c r="I5355" s="1061" t="s">
        <v>21</v>
      </c>
      <c r="J5355" s="1061" t="s">
        <v>7975</v>
      </c>
      <c r="K5355" s="1061" t="s">
        <v>14849</v>
      </c>
      <c r="L5355" s="1061">
        <v>213.54</v>
      </c>
      <c r="M5355" s="1061">
        <v>213.54</v>
      </c>
      <c r="N5355" s="1061">
        <v>213.54</v>
      </c>
      <c r="O5355" s="1061">
        <v>213.54</v>
      </c>
      <c r="P5355" s="1061">
        <v>213.54</v>
      </c>
      <c r="Q5355" s="1061">
        <v>213.54</v>
      </c>
      <c r="R5355" s="1061">
        <v>213.54</v>
      </c>
      <c r="S5355" s="1061">
        <v>213.54</v>
      </c>
      <c r="T5355" s="1061">
        <v>213.54</v>
      </c>
      <c r="U5355" s="1061">
        <v>213.54</v>
      </c>
      <c r="V5355" s="1061">
        <v>213.54</v>
      </c>
      <c r="W5355" s="1061">
        <v>213.54</v>
      </c>
    </row>
    <row r="5356" spans="1:23">
      <c r="A5356" s="908"/>
      <c r="B5356" s="1061" t="s">
        <v>234</v>
      </c>
      <c r="C5356" s="1061" t="s">
        <v>235</v>
      </c>
      <c r="D5356" s="1061" t="s">
        <v>4632</v>
      </c>
      <c r="E5356" s="1061" t="s">
        <v>8950</v>
      </c>
      <c r="F5356" s="1061" t="s">
        <v>4632</v>
      </c>
      <c r="G5356" s="1061" t="s">
        <v>1739</v>
      </c>
      <c r="H5356" s="1061" t="s">
        <v>129</v>
      </c>
      <c r="I5356" s="1061" t="s">
        <v>21</v>
      </c>
      <c r="J5356" s="1061" t="s">
        <v>7975</v>
      </c>
      <c r="K5356" s="1061" t="s">
        <v>14849</v>
      </c>
      <c r="L5356" s="1061">
        <v>223.12</v>
      </c>
      <c r="M5356" s="1061">
        <v>223.12</v>
      </c>
      <c r="N5356" s="1061">
        <v>223.12</v>
      </c>
      <c r="O5356" s="1061">
        <v>223.12</v>
      </c>
      <c r="P5356" s="1061">
        <v>223.12</v>
      </c>
      <c r="Q5356" s="1061">
        <v>223.12</v>
      </c>
      <c r="R5356" s="1061">
        <v>223.12</v>
      </c>
      <c r="S5356" s="1061">
        <v>223.12</v>
      </c>
      <c r="T5356" s="1061">
        <v>223.12</v>
      </c>
      <c r="U5356" s="1061">
        <v>223.12</v>
      </c>
      <c r="V5356" s="1061">
        <v>223.12</v>
      </c>
      <c r="W5356" s="1061">
        <v>223.12</v>
      </c>
    </row>
    <row r="5357" spans="1:23">
      <c r="A5357" s="908"/>
      <c r="B5357" s="1061" t="s">
        <v>234</v>
      </c>
      <c r="C5357" s="1061" t="s">
        <v>235</v>
      </c>
      <c r="D5357" s="1061" t="s">
        <v>4632</v>
      </c>
      <c r="E5357" s="1061" t="s">
        <v>8951</v>
      </c>
      <c r="F5357" s="1061" t="s">
        <v>4632</v>
      </c>
      <c r="G5357" s="1061" t="s">
        <v>1739</v>
      </c>
      <c r="H5357" s="1061" t="s">
        <v>129</v>
      </c>
      <c r="I5357" s="1061" t="s">
        <v>21</v>
      </c>
      <c r="J5357" s="1061" t="s">
        <v>7975</v>
      </c>
      <c r="K5357" s="1061" t="s">
        <v>14849</v>
      </c>
      <c r="L5357" s="1061">
        <v>192.62</v>
      </c>
      <c r="M5357" s="1061">
        <v>192.62</v>
      </c>
      <c r="N5357" s="1061">
        <v>192.62</v>
      </c>
      <c r="O5357" s="1061">
        <v>192.62</v>
      </c>
      <c r="P5357" s="1061">
        <v>192.62</v>
      </c>
      <c r="Q5357" s="1061">
        <v>192.62</v>
      </c>
      <c r="R5357" s="1061">
        <v>192.62</v>
      </c>
      <c r="S5357" s="1061">
        <v>192.62</v>
      </c>
      <c r="T5357" s="1061">
        <v>192.62</v>
      </c>
      <c r="U5357" s="1061">
        <v>192.62</v>
      </c>
      <c r="V5357" s="1061">
        <v>192.62</v>
      </c>
      <c r="W5357" s="1061">
        <v>192.62</v>
      </c>
    </row>
    <row r="5358" spans="1:23">
      <c r="A5358" s="908"/>
      <c r="B5358" s="1061" t="s">
        <v>234</v>
      </c>
      <c r="C5358" s="1061" t="s">
        <v>235</v>
      </c>
      <c r="D5358" s="1061" t="s">
        <v>10579</v>
      </c>
      <c r="E5358" s="1061" t="s">
        <v>8953</v>
      </c>
      <c r="F5358" s="1061" t="s">
        <v>8952</v>
      </c>
      <c r="G5358" s="1061" t="s">
        <v>1739</v>
      </c>
      <c r="H5358" s="1061" t="s">
        <v>129</v>
      </c>
      <c r="I5358" s="1061" t="s">
        <v>21</v>
      </c>
      <c r="J5358" s="1061" t="s">
        <v>7975</v>
      </c>
      <c r="K5358" s="1061" t="s">
        <v>14849</v>
      </c>
      <c r="L5358" s="1061">
        <v>65.37</v>
      </c>
      <c r="M5358" s="1061">
        <v>65.37</v>
      </c>
      <c r="N5358" s="1061">
        <v>65.37</v>
      </c>
      <c r="O5358" s="1061">
        <v>65.37</v>
      </c>
      <c r="P5358" s="1061">
        <v>65.37</v>
      </c>
      <c r="Q5358" s="1061">
        <v>65.37</v>
      </c>
      <c r="R5358" s="1061">
        <v>65.37</v>
      </c>
      <c r="S5358" s="1061">
        <v>65.37</v>
      </c>
      <c r="T5358" s="1061">
        <v>65.37</v>
      </c>
      <c r="U5358" s="1061">
        <v>65.37</v>
      </c>
      <c r="V5358" s="1061">
        <v>65.37</v>
      </c>
      <c r="W5358" s="1061">
        <v>65.37</v>
      </c>
    </row>
    <row r="5359" spans="1:23">
      <c r="A5359" s="908"/>
      <c r="B5359" s="1061" t="s">
        <v>234</v>
      </c>
      <c r="C5359" s="1061" t="s">
        <v>235</v>
      </c>
      <c r="D5359" s="1061" t="s">
        <v>10579</v>
      </c>
      <c r="E5359" s="1061" t="s">
        <v>8955</v>
      </c>
      <c r="F5359" s="1061" t="s">
        <v>8954</v>
      </c>
      <c r="G5359" s="1061" t="s">
        <v>1739</v>
      </c>
      <c r="H5359" s="1061" t="s">
        <v>129</v>
      </c>
      <c r="I5359" s="1061" t="s">
        <v>21</v>
      </c>
      <c r="J5359" s="1061" t="s">
        <v>7975</v>
      </c>
      <c r="K5359" s="1061" t="s">
        <v>14849</v>
      </c>
      <c r="L5359" s="1061">
        <v>352.64</v>
      </c>
      <c r="M5359" s="1061">
        <v>352.64</v>
      </c>
      <c r="N5359" s="1061">
        <v>352.64</v>
      </c>
      <c r="O5359" s="1061">
        <v>352.64</v>
      </c>
      <c r="P5359" s="1061">
        <v>352.64</v>
      </c>
      <c r="Q5359" s="1061">
        <v>352.64</v>
      </c>
      <c r="R5359" s="1061">
        <v>352.64</v>
      </c>
      <c r="S5359" s="1061">
        <v>352.64</v>
      </c>
      <c r="T5359" s="1061">
        <v>352.64</v>
      </c>
      <c r="U5359" s="1061">
        <v>352.64</v>
      </c>
      <c r="V5359" s="1061">
        <v>352.64</v>
      </c>
      <c r="W5359" s="1061">
        <v>352.64</v>
      </c>
    </row>
    <row r="5360" spans="1:23">
      <c r="A5360" s="908"/>
      <c r="B5360" s="1061" t="s">
        <v>234</v>
      </c>
      <c r="C5360" s="1061" t="s">
        <v>235</v>
      </c>
      <c r="D5360" s="1061" t="s">
        <v>5979</v>
      </c>
      <c r="E5360" s="1061" t="s">
        <v>8956</v>
      </c>
      <c r="F5360" s="1061" t="s">
        <v>8957</v>
      </c>
      <c r="G5360" s="1061" t="s">
        <v>1739</v>
      </c>
      <c r="H5360" s="1061" t="s">
        <v>129</v>
      </c>
      <c r="I5360" s="1061" t="s">
        <v>21</v>
      </c>
      <c r="J5360" s="1061" t="s">
        <v>7975</v>
      </c>
      <c r="K5360" s="1061" t="s">
        <v>14849</v>
      </c>
      <c r="L5360" s="1061">
        <v>204.82</v>
      </c>
      <c r="M5360" s="1061">
        <v>204.82</v>
      </c>
      <c r="N5360" s="1061">
        <v>204.82</v>
      </c>
      <c r="O5360" s="1061">
        <v>204.82</v>
      </c>
      <c r="P5360" s="1061">
        <v>204.82</v>
      </c>
      <c r="Q5360" s="1061">
        <v>204.82</v>
      </c>
      <c r="R5360" s="1061">
        <v>204.82</v>
      </c>
      <c r="S5360" s="1061">
        <v>204.82</v>
      </c>
      <c r="T5360" s="1061">
        <v>204.82</v>
      </c>
      <c r="U5360" s="1061">
        <v>204.82</v>
      </c>
      <c r="V5360" s="1061">
        <v>204.82</v>
      </c>
      <c r="W5360" s="1061">
        <v>204.82</v>
      </c>
    </row>
    <row r="5361" spans="1:23">
      <c r="A5361" s="908"/>
      <c r="B5361" s="1061" t="s">
        <v>234</v>
      </c>
      <c r="C5361" s="1061" t="s">
        <v>235</v>
      </c>
      <c r="D5361" s="1061" t="s">
        <v>4948</v>
      </c>
      <c r="E5361" s="1061" t="s">
        <v>8959</v>
      </c>
      <c r="F5361" s="1061" t="s">
        <v>8958</v>
      </c>
      <c r="G5361" s="1061" t="s">
        <v>1739</v>
      </c>
      <c r="H5361" s="1061" t="s">
        <v>129</v>
      </c>
      <c r="I5361" s="1061" t="s">
        <v>21</v>
      </c>
      <c r="J5361" s="1061" t="s">
        <v>7975</v>
      </c>
      <c r="K5361" s="1061" t="s">
        <v>14849</v>
      </c>
      <c r="L5361" s="1061">
        <v>39.22</v>
      </c>
      <c r="M5361" s="1061">
        <v>39.22</v>
      </c>
      <c r="N5361" s="1061">
        <v>39.22</v>
      </c>
      <c r="O5361" s="1061">
        <v>39.22</v>
      </c>
      <c r="P5361" s="1061">
        <v>39.22</v>
      </c>
      <c r="Q5361" s="1061">
        <v>39.22</v>
      </c>
      <c r="R5361" s="1061">
        <v>39.22</v>
      </c>
      <c r="S5361" s="1061">
        <v>39.22</v>
      </c>
      <c r="T5361" s="1061">
        <v>39.22</v>
      </c>
      <c r="U5361" s="1061">
        <v>39.22</v>
      </c>
      <c r="V5361" s="1061">
        <v>39.22</v>
      </c>
      <c r="W5361" s="1061">
        <v>39.22</v>
      </c>
    </row>
    <row r="5362" spans="1:23">
      <c r="A5362" s="908"/>
      <c r="B5362" s="1061" t="s">
        <v>234</v>
      </c>
      <c r="C5362" s="1061" t="s">
        <v>235</v>
      </c>
      <c r="D5362" s="1061" t="s">
        <v>5455</v>
      </c>
      <c r="E5362" s="1061" t="s">
        <v>6346</v>
      </c>
      <c r="F5362" s="1061" t="s">
        <v>6347</v>
      </c>
      <c r="G5362" s="1061" t="s">
        <v>1739</v>
      </c>
      <c r="H5362" s="1061" t="s">
        <v>129</v>
      </c>
      <c r="I5362" s="1061" t="s">
        <v>21</v>
      </c>
      <c r="J5362" s="1061" t="s">
        <v>7975</v>
      </c>
      <c r="K5362" s="1061" t="s">
        <v>14849</v>
      </c>
      <c r="L5362" s="1061">
        <v>78.44</v>
      </c>
      <c r="M5362" s="1061">
        <v>78.44</v>
      </c>
      <c r="N5362" s="1061">
        <v>78.44</v>
      </c>
      <c r="O5362" s="1061">
        <v>78.44</v>
      </c>
      <c r="P5362" s="1061">
        <v>78.44</v>
      </c>
      <c r="Q5362" s="1061">
        <v>78.44</v>
      </c>
      <c r="R5362" s="1061">
        <v>78.44</v>
      </c>
      <c r="S5362" s="1061">
        <v>78.44</v>
      </c>
      <c r="T5362" s="1061">
        <v>78.44</v>
      </c>
      <c r="U5362" s="1061">
        <v>78.44</v>
      </c>
      <c r="V5362" s="1061">
        <v>78.44</v>
      </c>
      <c r="W5362" s="1061">
        <v>78.44</v>
      </c>
    </row>
    <row r="5363" spans="1:23">
      <c r="A5363" s="908"/>
      <c r="B5363" s="1061" t="s">
        <v>234</v>
      </c>
      <c r="C5363" s="1061" t="s">
        <v>235</v>
      </c>
      <c r="D5363" s="1061" t="s">
        <v>4389</v>
      </c>
      <c r="E5363" s="1061" t="s">
        <v>8960</v>
      </c>
      <c r="F5363" s="1061" t="s">
        <v>9232</v>
      </c>
      <c r="G5363" s="1061" t="s">
        <v>1739</v>
      </c>
      <c r="H5363" s="1061" t="s">
        <v>129</v>
      </c>
      <c r="I5363" s="1061" t="s">
        <v>21</v>
      </c>
      <c r="J5363" s="1061" t="s">
        <v>7975</v>
      </c>
      <c r="K5363" s="1061" t="s">
        <v>14849</v>
      </c>
      <c r="L5363" s="1061">
        <v>40.99</v>
      </c>
      <c r="M5363" s="1061">
        <v>40.99</v>
      </c>
      <c r="N5363" s="1061">
        <v>40.99</v>
      </c>
      <c r="O5363" s="1061">
        <v>40.99</v>
      </c>
      <c r="P5363" s="1061">
        <v>40.99</v>
      </c>
      <c r="Q5363" s="1061">
        <v>40.99</v>
      </c>
      <c r="R5363" s="1061">
        <v>40.99</v>
      </c>
      <c r="S5363" s="1061">
        <v>40.99</v>
      </c>
      <c r="T5363" s="1061">
        <v>40.99</v>
      </c>
      <c r="U5363" s="1061">
        <v>40.99</v>
      </c>
      <c r="V5363" s="1061">
        <v>40.99</v>
      </c>
      <c r="W5363" s="1061">
        <v>40.99</v>
      </c>
    </row>
    <row r="5364" spans="1:23">
      <c r="A5364" s="908"/>
      <c r="B5364" s="1061" t="s">
        <v>234</v>
      </c>
      <c r="C5364" s="1061" t="s">
        <v>235</v>
      </c>
      <c r="D5364" s="1061" t="s">
        <v>8961</v>
      </c>
      <c r="E5364" s="1061" t="s">
        <v>8962</v>
      </c>
      <c r="F5364" s="1061" t="s">
        <v>8961</v>
      </c>
      <c r="G5364" s="1061" t="s">
        <v>1739</v>
      </c>
      <c r="H5364" s="1061" t="s">
        <v>129</v>
      </c>
      <c r="I5364" s="1061" t="s">
        <v>21</v>
      </c>
      <c r="J5364" s="1061" t="s">
        <v>7975</v>
      </c>
      <c r="K5364" s="1061" t="s">
        <v>14849</v>
      </c>
      <c r="L5364" s="1061">
        <v>87.49</v>
      </c>
      <c r="M5364" s="1061">
        <v>87.49</v>
      </c>
      <c r="N5364" s="1061">
        <v>87.49</v>
      </c>
      <c r="O5364" s="1061">
        <v>87.49</v>
      </c>
      <c r="P5364" s="1061">
        <v>87.49</v>
      </c>
      <c r="Q5364" s="1061">
        <v>87.49</v>
      </c>
      <c r="R5364" s="1061">
        <v>87.49</v>
      </c>
      <c r="S5364" s="1061">
        <v>87.49</v>
      </c>
      <c r="T5364" s="1061">
        <v>87.49</v>
      </c>
      <c r="U5364" s="1061">
        <v>87.49</v>
      </c>
      <c r="V5364" s="1061">
        <v>87.49</v>
      </c>
      <c r="W5364" s="1061">
        <v>87.49</v>
      </c>
    </row>
    <row r="5365" spans="1:23">
      <c r="A5365" s="908"/>
      <c r="B5365" s="1061" t="s">
        <v>234</v>
      </c>
      <c r="C5365" s="1061" t="s">
        <v>235</v>
      </c>
      <c r="D5365" s="1061" t="s">
        <v>5455</v>
      </c>
      <c r="E5365" s="1061" t="s">
        <v>7059</v>
      </c>
      <c r="F5365" s="1061" t="s">
        <v>7060</v>
      </c>
      <c r="G5365" s="1061" t="s">
        <v>1739</v>
      </c>
      <c r="H5365" s="1061" t="s">
        <v>129</v>
      </c>
      <c r="I5365" s="1061" t="s">
        <v>21</v>
      </c>
      <c r="J5365" s="1061" t="s">
        <v>7975</v>
      </c>
      <c r="K5365" s="1061" t="s">
        <v>14849</v>
      </c>
      <c r="L5365" s="1061">
        <v>154.44</v>
      </c>
      <c r="M5365" s="1061">
        <v>154.44</v>
      </c>
      <c r="N5365" s="1061">
        <v>154.44</v>
      </c>
      <c r="O5365" s="1061">
        <v>154.44</v>
      </c>
      <c r="P5365" s="1061">
        <v>154.44</v>
      </c>
      <c r="Q5365" s="1061">
        <v>154.44</v>
      </c>
      <c r="R5365" s="1061">
        <v>154.44</v>
      </c>
      <c r="S5365" s="1061">
        <v>154.44</v>
      </c>
      <c r="T5365" s="1061">
        <v>154.44</v>
      </c>
      <c r="U5365" s="1061">
        <v>154.44</v>
      </c>
      <c r="V5365" s="1061">
        <v>154.44</v>
      </c>
      <c r="W5365" s="1061">
        <v>154.44</v>
      </c>
    </row>
    <row r="5366" spans="1:23">
      <c r="A5366" s="908"/>
      <c r="B5366" s="1061" t="s">
        <v>234</v>
      </c>
      <c r="C5366" s="1061" t="s">
        <v>235</v>
      </c>
      <c r="D5366" s="1061" t="s">
        <v>5455</v>
      </c>
      <c r="E5366" s="1061" t="s">
        <v>6348</v>
      </c>
      <c r="F5366" s="1061" t="s">
        <v>6349</v>
      </c>
      <c r="G5366" s="1061" t="s">
        <v>1739</v>
      </c>
      <c r="H5366" s="1061" t="s">
        <v>129</v>
      </c>
      <c r="I5366" s="1061" t="s">
        <v>21</v>
      </c>
      <c r="J5366" s="1061" t="s">
        <v>7975</v>
      </c>
      <c r="K5366" s="1061" t="s">
        <v>14849</v>
      </c>
      <c r="L5366" s="1061">
        <v>61.01</v>
      </c>
      <c r="M5366" s="1061">
        <v>61.01</v>
      </c>
      <c r="N5366" s="1061">
        <v>61.01</v>
      </c>
      <c r="O5366" s="1061">
        <v>61.01</v>
      </c>
      <c r="P5366" s="1061">
        <v>61.01</v>
      </c>
      <c r="Q5366" s="1061">
        <v>61.01</v>
      </c>
      <c r="R5366" s="1061">
        <v>61.01</v>
      </c>
      <c r="S5366" s="1061">
        <v>61.01</v>
      </c>
      <c r="T5366" s="1061">
        <v>61.01</v>
      </c>
      <c r="U5366" s="1061">
        <v>61.01</v>
      </c>
      <c r="V5366" s="1061">
        <v>61.01</v>
      </c>
      <c r="W5366" s="1061">
        <v>61.01</v>
      </c>
    </row>
    <row r="5367" spans="1:23">
      <c r="A5367" s="908"/>
      <c r="B5367" s="1061" t="s">
        <v>234</v>
      </c>
      <c r="C5367" s="1061" t="s">
        <v>235</v>
      </c>
      <c r="D5367" s="1061" t="s">
        <v>5979</v>
      </c>
      <c r="E5367" s="1061" t="s">
        <v>8963</v>
      </c>
      <c r="F5367" s="1061" t="s">
        <v>8964</v>
      </c>
      <c r="G5367" s="1061" t="s">
        <v>1739</v>
      </c>
      <c r="H5367" s="1061" t="s">
        <v>129</v>
      </c>
      <c r="I5367" s="1061" t="s">
        <v>21</v>
      </c>
      <c r="J5367" s="1061" t="s">
        <v>7975</v>
      </c>
      <c r="K5367" s="1061" t="s">
        <v>14849</v>
      </c>
      <c r="L5367" s="1061">
        <v>82.8</v>
      </c>
      <c r="M5367" s="1061">
        <v>82.8</v>
      </c>
      <c r="N5367" s="1061">
        <v>82.8</v>
      </c>
      <c r="O5367" s="1061">
        <v>82.8</v>
      </c>
      <c r="P5367" s="1061">
        <v>82.8</v>
      </c>
      <c r="Q5367" s="1061">
        <v>82.8</v>
      </c>
      <c r="R5367" s="1061">
        <v>82.8</v>
      </c>
      <c r="S5367" s="1061">
        <v>82.8</v>
      </c>
      <c r="T5367" s="1061">
        <v>82.8</v>
      </c>
      <c r="U5367" s="1061">
        <v>82.8</v>
      </c>
      <c r="V5367" s="1061">
        <v>82.8</v>
      </c>
      <c r="W5367" s="1061">
        <v>82.8</v>
      </c>
    </row>
    <row r="5368" spans="1:23">
      <c r="A5368" s="908"/>
      <c r="B5368" s="1061" t="s">
        <v>234</v>
      </c>
      <c r="C5368" s="1061" t="s">
        <v>235</v>
      </c>
      <c r="D5368" s="1061" t="s">
        <v>4632</v>
      </c>
      <c r="E5368" s="1061" t="s">
        <v>8965</v>
      </c>
      <c r="F5368" s="1061" t="s">
        <v>4632</v>
      </c>
      <c r="G5368" s="1061" t="s">
        <v>1739</v>
      </c>
      <c r="H5368" s="1061" t="s">
        <v>129</v>
      </c>
      <c r="I5368" s="1061" t="s">
        <v>21</v>
      </c>
      <c r="J5368" s="1061" t="s">
        <v>7975</v>
      </c>
      <c r="K5368" s="1061" t="s">
        <v>14849</v>
      </c>
      <c r="L5368" s="1061">
        <v>196.98</v>
      </c>
      <c r="M5368" s="1061">
        <v>196.98</v>
      </c>
      <c r="N5368" s="1061">
        <v>196.98</v>
      </c>
      <c r="O5368" s="1061">
        <v>196.98</v>
      </c>
      <c r="P5368" s="1061">
        <v>196.98</v>
      </c>
      <c r="Q5368" s="1061">
        <v>196.98</v>
      </c>
      <c r="R5368" s="1061">
        <v>196.98</v>
      </c>
      <c r="S5368" s="1061">
        <v>196.98</v>
      </c>
      <c r="T5368" s="1061">
        <v>196.98</v>
      </c>
      <c r="U5368" s="1061">
        <v>196.98</v>
      </c>
      <c r="V5368" s="1061">
        <v>196.98</v>
      </c>
      <c r="W5368" s="1061">
        <v>196.98</v>
      </c>
    </row>
    <row r="5369" spans="1:23">
      <c r="A5369" s="908"/>
      <c r="B5369" s="1061" t="s">
        <v>234</v>
      </c>
      <c r="C5369" s="1061" t="s">
        <v>235</v>
      </c>
      <c r="D5369" s="1061" t="s">
        <v>5979</v>
      </c>
      <c r="E5369" s="1061" t="s">
        <v>9399</v>
      </c>
      <c r="F5369" s="1061" t="s">
        <v>9400</v>
      </c>
      <c r="G5369" s="1061" t="s">
        <v>1739</v>
      </c>
      <c r="H5369" s="1061" t="s">
        <v>129</v>
      </c>
      <c r="I5369" s="1061" t="s">
        <v>21</v>
      </c>
      <c r="J5369" s="1061" t="s">
        <v>7975</v>
      </c>
      <c r="K5369" s="1061" t="s">
        <v>14849</v>
      </c>
      <c r="L5369" s="1061">
        <v>100.23</v>
      </c>
      <c r="M5369" s="1061">
        <v>100.23</v>
      </c>
      <c r="N5369" s="1061">
        <v>100.23</v>
      </c>
      <c r="O5369" s="1061">
        <v>100.23</v>
      </c>
      <c r="P5369" s="1061">
        <v>100.23</v>
      </c>
      <c r="Q5369" s="1061">
        <v>100.23</v>
      </c>
      <c r="R5369" s="1061">
        <v>100.23</v>
      </c>
      <c r="S5369" s="1061">
        <v>100.23</v>
      </c>
      <c r="T5369" s="1061">
        <v>100.23</v>
      </c>
      <c r="U5369" s="1061">
        <v>100.23</v>
      </c>
      <c r="V5369" s="1061">
        <v>100.23</v>
      </c>
      <c r="W5369" s="1061">
        <v>100.23</v>
      </c>
    </row>
    <row r="5370" spans="1:23">
      <c r="A5370" s="908"/>
      <c r="B5370" s="1061" t="s">
        <v>234</v>
      </c>
      <c r="C5370" s="1061" t="s">
        <v>235</v>
      </c>
      <c r="D5370" s="1061" t="s">
        <v>5473</v>
      </c>
      <c r="E5370" s="1061" t="s">
        <v>9948</v>
      </c>
      <c r="F5370" s="1061" t="s">
        <v>9949</v>
      </c>
      <c r="G5370" s="1061" t="s">
        <v>1739</v>
      </c>
      <c r="H5370" s="1061" t="s">
        <v>129</v>
      </c>
      <c r="I5370" s="1061" t="s">
        <v>21</v>
      </c>
      <c r="J5370" s="1061" t="s">
        <v>7975</v>
      </c>
      <c r="K5370" s="1061" t="s">
        <v>14849</v>
      </c>
      <c r="L5370" s="1061">
        <v>1309.1600000000001</v>
      </c>
      <c r="M5370" s="1061">
        <v>1309.1600000000001</v>
      </c>
      <c r="N5370" s="1061">
        <v>1309.1600000000001</v>
      </c>
      <c r="O5370" s="1061">
        <v>1309.1600000000001</v>
      </c>
      <c r="P5370" s="1061">
        <v>1309.1600000000001</v>
      </c>
      <c r="Q5370" s="1061">
        <v>1309.1600000000001</v>
      </c>
      <c r="R5370" s="1061">
        <v>1309.1600000000001</v>
      </c>
      <c r="S5370" s="1061">
        <v>1309.1600000000001</v>
      </c>
      <c r="T5370" s="1061">
        <v>1309.1600000000001</v>
      </c>
      <c r="U5370" s="1061">
        <v>1309.1600000000001</v>
      </c>
      <c r="V5370" s="1061">
        <v>1309.1600000000001</v>
      </c>
      <c r="W5370" s="1061">
        <v>1309.1600000000001</v>
      </c>
    </row>
    <row r="5371" spans="1:23">
      <c r="A5371" s="908"/>
      <c r="B5371" s="1061" t="s">
        <v>234</v>
      </c>
      <c r="C5371" s="1061" t="s">
        <v>235</v>
      </c>
      <c r="D5371" s="1061" t="s">
        <v>4638</v>
      </c>
      <c r="E5371" s="1061" t="s">
        <v>8966</v>
      </c>
      <c r="F5371" s="1061" t="s">
        <v>9695</v>
      </c>
      <c r="G5371" s="1061" t="s">
        <v>1739</v>
      </c>
      <c r="H5371" s="1061" t="s">
        <v>129</v>
      </c>
      <c r="I5371" s="1061" t="s">
        <v>21</v>
      </c>
      <c r="J5371" s="1061" t="s">
        <v>7975</v>
      </c>
      <c r="K5371" s="1061" t="s">
        <v>14849</v>
      </c>
      <c r="L5371" s="1061">
        <v>418.36</v>
      </c>
      <c r="M5371" s="1061">
        <v>418.36</v>
      </c>
      <c r="N5371" s="1061">
        <v>418.36</v>
      </c>
      <c r="O5371" s="1061">
        <v>418.36</v>
      </c>
      <c r="P5371" s="1061">
        <v>418.36</v>
      </c>
      <c r="Q5371" s="1061">
        <v>418.36</v>
      </c>
      <c r="R5371" s="1061">
        <v>418.36</v>
      </c>
      <c r="S5371" s="1061">
        <v>418.36</v>
      </c>
      <c r="T5371" s="1061">
        <v>418.36</v>
      </c>
      <c r="U5371" s="1061">
        <v>418.36</v>
      </c>
      <c r="V5371" s="1061">
        <v>418.36</v>
      </c>
      <c r="W5371" s="1061">
        <v>418.36</v>
      </c>
    </row>
    <row r="5372" spans="1:23">
      <c r="A5372" s="908"/>
      <c r="B5372" s="1061" t="s">
        <v>234</v>
      </c>
      <c r="C5372" s="1061" t="s">
        <v>235</v>
      </c>
      <c r="D5372" s="1061" t="s">
        <v>5979</v>
      </c>
      <c r="E5372" s="1061" t="s">
        <v>6385</v>
      </c>
      <c r="F5372" s="1061" t="s">
        <v>6386</v>
      </c>
      <c r="G5372" s="1061" t="s">
        <v>1739</v>
      </c>
      <c r="H5372" s="1061" t="s">
        <v>129</v>
      </c>
      <c r="I5372" s="1061" t="s">
        <v>21</v>
      </c>
      <c r="J5372" s="1061" t="s">
        <v>7975</v>
      </c>
      <c r="K5372" s="1061" t="s">
        <v>14849</v>
      </c>
      <c r="L5372" s="1061">
        <v>102.32</v>
      </c>
      <c r="M5372" s="1061">
        <v>102.32</v>
      </c>
      <c r="N5372" s="1061">
        <v>102.32</v>
      </c>
      <c r="O5372" s="1061">
        <v>102.32</v>
      </c>
      <c r="P5372" s="1061">
        <v>102.32</v>
      </c>
      <c r="Q5372" s="1061">
        <v>102.32</v>
      </c>
      <c r="R5372" s="1061">
        <v>102.32</v>
      </c>
      <c r="S5372" s="1061">
        <v>102.32</v>
      </c>
      <c r="T5372" s="1061">
        <v>102.32</v>
      </c>
      <c r="U5372" s="1061">
        <v>102.32</v>
      </c>
      <c r="V5372" s="1061">
        <v>102.32</v>
      </c>
      <c r="W5372" s="1061">
        <v>102.32</v>
      </c>
    </row>
    <row r="5373" spans="1:23">
      <c r="A5373" s="908"/>
      <c r="B5373" s="1061" t="s">
        <v>234</v>
      </c>
      <c r="C5373" s="1061" t="s">
        <v>235</v>
      </c>
      <c r="D5373" s="1061" t="s">
        <v>5455</v>
      </c>
      <c r="E5373" s="1061" t="s">
        <v>6350</v>
      </c>
      <c r="F5373" s="1061" t="s">
        <v>6351</v>
      </c>
      <c r="G5373" s="1061" t="s">
        <v>1739</v>
      </c>
      <c r="H5373" s="1061" t="s">
        <v>129</v>
      </c>
      <c r="I5373" s="1061" t="s">
        <v>21</v>
      </c>
      <c r="J5373" s="1061" t="s">
        <v>7975</v>
      </c>
      <c r="K5373" s="1061" t="s">
        <v>14849</v>
      </c>
      <c r="L5373" s="1061">
        <v>105.9</v>
      </c>
      <c r="M5373" s="1061">
        <v>105.9</v>
      </c>
      <c r="N5373" s="1061">
        <v>105.9</v>
      </c>
      <c r="O5373" s="1061">
        <v>105.9</v>
      </c>
      <c r="P5373" s="1061">
        <v>105.9</v>
      </c>
      <c r="Q5373" s="1061">
        <v>105.9</v>
      </c>
      <c r="R5373" s="1061">
        <v>105.9</v>
      </c>
      <c r="S5373" s="1061">
        <v>105.9</v>
      </c>
      <c r="T5373" s="1061">
        <v>105.9</v>
      </c>
      <c r="U5373" s="1061">
        <v>105.9</v>
      </c>
      <c r="V5373" s="1061">
        <v>105.9</v>
      </c>
      <c r="W5373" s="1061">
        <v>105.9</v>
      </c>
    </row>
    <row r="5374" spans="1:23">
      <c r="A5374" s="908"/>
      <c r="B5374" s="1061" t="s">
        <v>234</v>
      </c>
      <c r="C5374" s="1061" t="s">
        <v>235</v>
      </c>
      <c r="D5374" s="1061" t="s">
        <v>6328</v>
      </c>
      <c r="E5374" s="1061" t="s">
        <v>7103</v>
      </c>
      <c r="F5374" s="1061" t="s">
        <v>7104</v>
      </c>
      <c r="G5374" s="1061" t="s">
        <v>1739</v>
      </c>
      <c r="H5374" s="1061" t="s">
        <v>129</v>
      </c>
      <c r="I5374" s="1061" t="s">
        <v>21</v>
      </c>
      <c r="J5374" s="1061" t="s">
        <v>7975</v>
      </c>
      <c r="K5374" s="1061" t="s">
        <v>14849</v>
      </c>
      <c r="L5374" s="1061">
        <v>653.99</v>
      </c>
      <c r="M5374" s="1061">
        <v>653.99</v>
      </c>
      <c r="N5374" s="1061">
        <v>653.99</v>
      </c>
      <c r="O5374" s="1061">
        <v>653.99</v>
      </c>
      <c r="P5374" s="1061">
        <v>653.99</v>
      </c>
      <c r="Q5374" s="1061">
        <v>653.99</v>
      </c>
      <c r="R5374" s="1061">
        <v>653.99</v>
      </c>
      <c r="S5374" s="1061">
        <v>653.99</v>
      </c>
      <c r="T5374" s="1061">
        <v>653.99</v>
      </c>
      <c r="U5374" s="1061">
        <v>653.99</v>
      </c>
      <c r="V5374" s="1061">
        <v>653.99</v>
      </c>
      <c r="W5374" s="1061">
        <v>653.99</v>
      </c>
    </row>
    <row r="5375" spans="1:23">
      <c r="A5375" s="908"/>
      <c r="B5375" s="1061" t="s">
        <v>234</v>
      </c>
      <c r="C5375" s="1061" t="s">
        <v>235</v>
      </c>
      <c r="D5375" s="1061" t="s">
        <v>5455</v>
      </c>
      <c r="E5375" s="1061" t="s">
        <v>6352</v>
      </c>
      <c r="F5375" s="1061" t="s">
        <v>6353</v>
      </c>
      <c r="G5375" s="1061" t="s">
        <v>1739</v>
      </c>
      <c r="H5375" s="1061" t="s">
        <v>129</v>
      </c>
      <c r="I5375" s="1061" t="s">
        <v>21</v>
      </c>
      <c r="J5375" s="1061" t="s">
        <v>7975</v>
      </c>
      <c r="K5375" s="1061" t="s">
        <v>14849</v>
      </c>
      <c r="L5375" s="1061">
        <v>147.30000000000001</v>
      </c>
      <c r="M5375" s="1061">
        <v>147.30000000000001</v>
      </c>
      <c r="N5375" s="1061">
        <v>147.30000000000001</v>
      </c>
      <c r="O5375" s="1061">
        <v>147.30000000000001</v>
      </c>
      <c r="P5375" s="1061">
        <v>147.30000000000001</v>
      </c>
      <c r="Q5375" s="1061">
        <v>147.30000000000001</v>
      </c>
      <c r="R5375" s="1061">
        <v>147.30000000000001</v>
      </c>
      <c r="S5375" s="1061">
        <v>147.30000000000001</v>
      </c>
      <c r="T5375" s="1061">
        <v>147.30000000000001</v>
      </c>
      <c r="U5375" s="1061">
        <v>147.30000000000001</v>
      </c>
      <c r="V5375" s="1061">
        <v>147.30000000000001</v>
      </c>
      <c r="W5375" s="1061">
        <v>147.30000000000001</v>
      </c>
    </row>
    <row r="5376" spans="1:23">
      <c r="A5376" s="908"/>
      <c r="B5376" s="1061" t="s">
        <v>234</v>
      </c>
      <c r="C5376" s="1061" t="s">
        <v>235</v>
      </c>
      <c r="D5376" s="1061" t="s">
        <v>5979</v>
      </c>
      <c r="E5376" s="1061" t="s">
        <v>12459</v>
      </c>
      <c r="F5376" s="1061" t="s">
        <v>12460</v>
      </c>
      <c r="G5376" s="1061" t="s">
        <v>1739</v>
      </c>
      <c r="H5376" s="1061" t="s">
        <v>129</v>
      </c>
      <c r="I5376" s="1061" t="s">
        <v>21</v>
      </c>
      <c r="J5376" s="1061" t="s">
        <v>7975</v>
      </c>
      <c r="K5376" s="1061" t="s">
        <v>14849</v>
      </c>
      <c r="L5376" s="1061">
        <v>59.01</v>
      </c>
      <c r="M5376" s="1061">
        <v>59.01</v>
      </c>
      <c r="N5376" s="1061">
        <v>59.01</v>
      </c>
      <c r="O5376" s="1061">
        <v>59.01</v>
      </c>
      <c r="P5376" s="1061">
        <v>59.01</v>
      </c>
      <c r="Q5376" s="1061">
        <v>59.01</v>
      </c>
      <c r="R5376" s="1061">
        <v>59.01</v>
      </c>
      <c r="S5376" s="1061">
        <v>59.01</v>
      </c>
      <c r="T5376" s="1061">
        <v>59.01</v>
      </c>
      <c r="U5376" s="1061">
        <v>59.01</v>
      </c>
      <c r="V5376" s="1061">
        <v>59.01</v>
      </c>
      <c r="W5376" s="1061">
        <v>59.01</v>
      </c>
    </row>
    <row r="5377" spans="1:23">
      <c r="A5377" s="908"/>
      <c r="B5377" s="1061" t="s">
        <v>234</v>
      </c>
      <c r="C5377" s="1061" t="s">
        <v>235</v>
      </c>
      <c r="D5377" s="1061" t="s">
        <v>9612</v>
      </c>
      <c r="E5377" s="1061" t="s">
        <v>8971</v>
      </c>
      <c r="F5377" s="1061" t="s">
        <v>8972</v>
      </c>
      <c r="G5377" s="1061" t="s">
        <v>1739</v>
      </c>
      <c r="H5377" s="1061" t="s">
        <v>129</v>
      </c>
      <c r="I5377" s="1061" t="s">
        <v>21</v>
      </c>
      <c r="J5377" s="1061" t="s">
        <v>7975</v>
      </c>
      <c r="K5377" s="1061" t="s">
        <v>14849</v>
      </c>
      <c r="L5377" s="1061">
        <v>72.19</v>
      </c>
      <c r="M5377" s="1061">
        <v>72.19</v>
      </c>
      <c r="N5377" s="1061">
        <v>72.19</v>
      </c>
      <c r="O5377" s="1061">
        <v>72.19</v>
      </c>
      <c r="P5377" s="1061">
        <v>72.19</v>
      </c>
      <c r="Q5377" s="1061">
        <v>72.19</v>
      </c>
      <c r="R5377" s="1061">
        <v>72.19</v>
      </c>
      <c r="S5377" s="1061">
        <v>72.19</v>
      </c>
      <c r="T5377" s="1061">
        <v>72.19</v>
      </c>
      <c r="U5377" s="1061">
        <v>72.19</v>
      </c>
      <c r="V5377" s="1061">
        <v>72.19</v>
      </c>
      <c r="W5377" s="1061">
        <v>72.19</v>
      </c>
    </row>
    <row r="5378" spans="1:23">
      <c r="A5378" s="908"/>
      <c r="B5378" s="1061" t="s">
        <v>234</v>
      </c>
      <c r="C5378" s="1061" t="s">
        <v>235</v>
      </c>
      <c r="D5378" s="1061" t="s">
        <v>5979</v>
      </c>
      <c r="E5378" s="1061" t="s">
        <v>8973</v>
      </c>
      <c r="F5378" s="1061" t="s">
        <v>8974</v>
      </c>
      <c r="G5378" s="1061" t="s">
        <v>1739</v>
      </c>
      <c r="H5378" s="1061" t="s">
        <v>129</v>
      </c>
      <c r="I5378" s="1061" t="s">
        <v>21</v>
      </c>
      <c r="J5378" s="1061" t="s">
        <v>7975</v>
      </c>
      <c r="K5378" s="1061" t="s">
        <v>14849</v>
      </c>
      <c r="L5378" s="1061">
        <v>154.27000000000001</v>
      </c>
      <c r="M5378" s="1061">
        <v>154.27000000000001</v>
      </c>
      <c r="N5378" s="1061">
        <v>154.27000000000001</v>
      </c>
      <c r="O5378" s="1061">
        <v>154.27000000000001</v>
      </c>
      <c r="P5378" s="1061">
        <v>154.27000000000001</v>
      </c>
      <c r="Q5378" s="1061">
        <v>154.27000000000001</v>
      </c>
      <c r="R5378" s="1061">
        <v>154.27000000000001</v>
      </c>
      <c r="S5378" s="1061">
        <v>154.27000000000001</v>
      </c>
      <c r="T5378" s="1061">
        <v>154.27000000000001</v>
      </c>
      <c r="U5378" s="1061">
        <v>154.27000000000001</v>
      </c>
      <c r="V5378" s="1061">
        <v>154.27000000000001</v>
      </c>
      <c r="W5378" s="1061">
        <v>154.27000000000001</v>
      </c>
    </row>
    <row r="5379" spans="1:23">
      <c r="A5379" s="908"/>
      <c r="B5379" s="1061" t="s">
        <v>234</v>
      </c>
      <c r="C5379" s="1061" t="s">
        <v>235</v>
      </c>
      <c r="D5379" s="1061" t="s">
        <v>5979</v>
      </c>
      <c r="E5379" s="1061" t="s">
        <v>8975</v>
      </c>
      <c r="F5379" s="1061" t="s">
        <v>8976</v>
      </c>
      <c r="G5379" s="1061" t="s">
        <v>1739</v>
      </c>
      <c r="H5379" s="1061" t="s">
        <v>129</v>
      </c>
      <c r="I5379" s="1061" t="s">
        <v>21</v>
      </c>
      <c r="J5379" s="1061" t="s">
        <v>7975</v>
      </c>
      <c r="K5379" s="1061" t="s">
        <v>14849</v>
      </c>
      <c r="L5379" s="1061">
        <v>204.82</v>
      </c>
      <c r="M5379" s="1061">
        <v>204.82</v>
      </c>
      <c r="N5379" s="1061">
        <v>204.82</v>
      </c>
      <c r="O5379" s="1061">
        <v>204.82</v>
      </c>
      <c r="P5379" s="1061">
        <v>204.82</v>
      </c>
      <c r="Q5379" s="1061">
        <v>204.82</v>
      </c>
      <c r="R5379" s="1061">
        <v>204.82</v>
      </c>
      <c r="S5379" s="1061">
        <v>204.82</v>
      </c>
      <c r="T5379" s="1061">
        <v>204.82</v>
      </c>
      <c r="U5379" s="1061">
        <v>204.82</v>
      </c>
      <c r="V5379" s="1061">
        <v>204.82</v>
      </c>
      <c r="W5379" s="1061">
        <v>204.82</v>
      </c>
    </row>
    <row r="5380" spans="1:23">
      <c r="A5380" s="908"/>
      <c r="B5380" s="1061" t="s">
        <v>234</v>
      </c>
      <c r="C5380" s="1061" t="s">
        <v>235</v>
      </c>
      <c r="D5380" s="1061" t="s">
        <v>4563</v>
      </c>
      <c r="E5380" s="1061">
        <v>4800600140</v>
      </c>
      <c r="F5380" s="1061" t="s">
        <v>4923</v>
      </c>
      <c r="G5380" s="1061" t="s">
        <v>1739</v>
      </c>
      <c r="H5380" s="1061" t="s">
        <v>129</v>
      </c>
      <c r="I5380" s="1061" t="s">
        <v>21</v>
      </c>
      <c r="J5380" s="1061" t="s">
        <v>7975</v>
      </c>
      <c r="K5380" s="1061" t="s">
        <v>14849</v>
      </c>
      <c r="L5380" s="1061">
        <v>30.5</v>
      </c>
      <c r="M5380" s="1061">
        <v>30.5</v>
      </c>
      <c r="N5380" s="1061">
        <v>30.5</v>
      </c>
      <c r="O5380" s="1061">
        <v>30.5</v>
      </c>
      <c r="P5380" s="1061">
        <v>30.5</v>
      </c>
      <c r="Q5380" s="1061">
        <v>30.5</v>
      </c>
      <c r="R5380" s="1061">
        <v>30.5</v>
      </c>
      <c r="S5380" s="1061">
        <v>30.5</v>
      </c>
      <c r="T5380" s="1061">
        <v>30.5</v>
      </c>
      <c r="U5380" s="1061">
        <v>30.5</v>
      </c>
      <c r="V5380" s="1061">
        <v>30.5</v>
      </c>
      <c r="W5380" s="1061">
        <v>30.5</v>
      </c>
    </row>
    <row r="5381" spans="1:23">
      <c r="A5381" s="908"/>
      <c r="B5381" s="1061" t="s">
        <v>234</v>
      </c>
      <c r="C5381" s="1061" t="s">
        <v>235</v>
      </c>
      <c r="D5381" s="1061" t="s">
        <v>4563</v>
      </c>
      <c r="E5381" s="1061">
        <v>4800600460</v>
      </c>
      <c r="F5381" s="1061" t="s">
        <v>4924</v>
      </c>
      <c r="G5381" s="1061" t="s">
        <v>1739</v>
      </c>
      <c r="H5381" s="1061" t="s">
        <v>129</v>
      </c>
      <c r="I5381" s="1061" t="s">
        <v>21</v>
      </c>
      <c r="J5381" s="1061" t="s">
        <v>7975</v>
      </c>
      <c r="K5381" s="1061" t="s">
        <v>14849</v>
      </c>
      <c r="L5381" s="1061">
        <v>20.7</v>
      </c>
      <c r="M5381" s="1061">
        <v>20.7</v>
      </c>
      <c r="N5381" s="1061">
        <v>20.7</v>
      </c>
      <c r="O5381" s="1061">
        <v>20.7</v>
      </c>
      <c r="P5381" s="1061">
        <v>20.7</v>
      </c>
      <c r="Q5381" s="1061">
        <v>20.7</v>
      </c>
      <c r="R5381" s="1061">
        <v>20.7</v>
      </c>
      <c r="S5381" s="1061">
        <v>20.7</v>
      </c>
      <c r="T5381" s="1061">
        <v>20.7</v>
      </c>
      <c r="U5381" s="1061">
        <v>20.7</v>
      </c>
      <c r="V5381" s="1061">
        <v>20.7</v>
      </c>
      <c r="W5381" s="1061">
        <v>20.7</v>
      </c>
    </row>
    <row r="5382" spans="1:23">
      <c r="A5382" s="908"/>
      <c r="B5382" s="1061" t="s">
        <v>234</v>
      </c>
      <c r="C5382" s="1061" t="s">
        <v>235</v>
      </c>
      <c r="D5382" s="1061" t="s">
        <v>4563</v>
      </c>
      <c r="E5382" s="1061">
        <v>4800600980</v>
      </c>
      <c r="F5382" s="1061" t="s">
        <v>4927</v>
      </c>
      <c r="G5382" s="1061" t="s">
        <v>1739</v>
      </c>
      <c r="H5382" s="1061" t="s">
        <v>129</v>
      </c>
      <c r="I5382" s="1061" t="s">
        <v>21</v>
      </c>
      <c r="J5382" s="1061" t="s">
        <v>7975</v>
      </c>
      <c r="K5382" s="1061" t="s">
        <v>14849</v>
      </c>
      <c r="L5382" s="1061">
        <v>52.22</v>
      </c>
      <c r="M5382" s="1061">
        <v>52.22</v>
      </c>
      <c r="N5382" s="1061">
        <v>52.22</v>
      </c>
      <c r="O5382" s="1061">
        <v>52.22</v>
      </c>
      <c r="P5382" s="1061">
        <v>52.22</v>
      </c>
      <c r="Q5382" s="1061">
        <v>52.22</v>
      </c>
      <c r="R5382" s="1061">
        <v>52.22</v>
      </c>
      <c r="S5382" s="1061">
        <v>52.22</v>
      </c>
      <c r="T5382" s="1061">
        <v>52.22</v>
      </c>
      <c r="U5382" s="1061">
        <v>52.22</v>
      </c>
      <c r="V5382" s="1061">
        <v>52.22</v>
      </c>
      <c r="W5382" s="1061">
        <v>52.22</v>
      </c>
    </row>
    <row r="5383" spans="1:23">
      <c r="A5383" s="908"/>
      <c r="B5383" s="1061" t="s">
        <v>234</v>
      </c>
      <c r="C5383" s="1061" t="s">
        <v>235</v>
      </c>
      <c r="D5383" s="1061" t="s">
        <v>4156</v>
      </c>
      <c r="E5383" s="1061">
        <v>4804800870</v>
      </c>
      <c r="F5383" s="1061" t="s">
        <v>4928</v>
      </c>
      <c r="G5383" s="1061" t="s">
        <v>1739</v>
      </c>
      <c r="H5383" s="1061" t="s">
        <v>129</v>
      </c>
      <c r="I5383" s="1061" t="s">
        <v>21</v>
      </c>
      <c r="J5383" s="1061" t="s">
        <v>7975</v>
      </c>
      <c r="K5383" s="1061" t="s">
        <v>14849</v>
      </c>
      <c r="L5383" s="1061">
        <v>61.58</v>
      </c>
      <c r="M5383" s="1061">
        <v>61.58</v>
      </c>
      <c r="N5383" s="1061">
        <v>61.58</v>
      </c>
      <c r="O5383" s="1061">
        <v>61.58</v>
      </c>
      <c r="P5383" s="1061">
        <v>61.58</v>
      </c>
      <c r="Q5383" s="1061">
        <v>61.58</v>
      </c>
      <c r="R5383" s="1061">
        <v>61.58</v>
      </c>
      <c r="S5383" s="1061">
        <v>61.58</v>
      </c>
      <c r="T5383" s="1061">
        <v>61.58</v>
      </c>
      <c r="U5383" s="1061">
        <v>61.58</v>
      </c>
      <c r="V5383" s="1061">
        <v>61.58</v>
      </c>
      <c r="W5383" s="1061">
        <v>61.58</v>
      </c>
    </row>
    <row r="5384" spans="1:23">
      <c r="A5384" s="908"/>
      <c r="B5384" s="1061" t="s">
        <v>234</v>
      </c>
      <c r="C5384" s="1061" t="s">
        <v>235</v>
      </c>
      <c r="D5384" s="1061" t="s">
        <v>4563</v>
      </c>
      <c r="E5384" s="1061">
        <v>48730003</v>
      </c>
      <c r="F5384" s="1061" t="s">
        <v>4920</v>
      </c>
      <c r="G5384" s="1061" t="s">
        <v>1739</v>
      </c>
      <c r="H5384" s="1061" t="s">
        <v>129</v>
      </c>
      <c r="I5384" s="1061" t="s">
        <v>21</v>
      </c>
      <c r="J5384" s="1061" t="s">
        <v>7975</v>
      </c>
      <c r="K5384" s="1061" t="s">
        <v>14849</v>
      </c>
      <c r="L5384" s="1061">
        <v>7.14</v>
      </c>
      <c r="M5384" s="1061">
        <v>7.14</v>
      </c>
      <c r="N5384" s="1061">
        <v>7.14</v>
      </c>
      <c r="O5384" s="1061">
        <v>7.14</v>
      </c>
      <c r="P5384" s="1061">
        <v>7.14</v>
      </c>
      <c r="Q5384" s="1061">
        <v>7.14</v>
      </c>
      <c r="R5384" s="1061">
        <v>7.14</v>
      </c>
      <c r="S5384" s="1061">
        <v>7.14</v>
      </c>
      <c r="T5384" s="1061">
        <v>7.14</v>
      </c>
      <c r="U5384" s="1061">
        <v>7.14</v>
      </c>
      <c r="V5384" s="1061">
        <v>7.14</v>
      </c>
      <c r="W5384" s="1061">
        <v>7.14</v>
      </c>
    </row>
    <row r="5385" spans="1:23">
      <c r="A5385" s="908"/>
      <c r="B5385" s="1061" t="s">
        <v>234</v>
      </c>
      <c r="C5385" s="1061" t="s">
        <v>235</v>
      </c>
      <c r="D5385" s="1061" t="s">
        <v>4452</v>
      </c>
      <c r="E5385" s="1061">
        <v>48770005</v>
      </c>
      <c r="F5385" s="1061" t="s">
        <v>4921</v>
      </c>
      <c r="G5385" s="1061" t="s">
        <v>1739</v>
      </c>
      <c r="H5385" s="1061" t="s">
        <v>129</v>
      </c>
      <c r="I5385" s="1061" t="s">
        <v>21</v>
      </c>
      <c r="J5385" s="1061" t="s">
        <v>7975</v>
      </c>
      <c r="K5385" s="1061" t="s">
        <v>14849</v>
      </c>
      <c r="L5385" s="1061">
        <v>18.059999999999999</v>
      </c>
      <c r="M5385" s="1061">
        <v>18.059999999999999</v>
      </c>
      <c r="N5385" s="1061">
        <v>18.059999999999999</v>
      </c>
      <c r="O5385" s="1061">
        <v>18.059999999999999</v>
      </c>
      <c r="P5385" s="1061">
        <v>18.059999999999999</v>
      </c>
      <c r="Q5385" s="1061">
        <v>18.059999999999999</v>
      </c>
      <c r="R5385" s="1061">
        <v>18.059999999999999</v>
      </c>
      <c r="S5385" s="1061">
        <v>18.059999999999999</v>
      </c>
      <c r="T5385" s="1061">
        <v>18.059999999999999</v>
      </c>
      <c r="U5385" s="1061">
        <v>18.059999999999999</v>
      </c>
      <c r="V5385" s="1061">
        <v>18.059999999999999</v>
      </c>
      <c r="W5385" s="1061">
        <v>18.059999999999999</v>
      </c>
    </row>
    <row r="5386" spans="1:23">
      <c r="A5386" s="908"/>
      <c r="B5386" s="1061" t="s">
        <v>234</v>
      </c>
      <c r="C5386" s="1061" t="s">
        <v>235</v>
      </c>
      <c r="D5386" s="1061" t="s">
        <v>4563</v>
      </c>
      <c r="E5386" s="1061">
        <v>48770039</v>
      </c>
      <c r="F5386" s="1061" t="s">
        <v>6873</v>
      </c>
      <c r="G5386" s="1061" t="s">
        <v>1739</v>
      </c>
      <c r="H5386" s="1061" t="s">
        <v>129</v>
      </c>
      <c r="I5386" s="1061" t="s">
        <v>21</v>
      </c>
      <c r="J5386" s="1061" t="s">
        <v>7975</v>
      </c>
      <c r="K5386" s="1061" t="s">
        <v>14849</v>
      </c>
      <c r="L5386" s="1061">
        <v>28.74</v>
      </c>
      <c r="M5386" s="1061">
        <v>28.74</v>
      </c>
      <c r="N5386" s="1061">
        <v>28.74</v>
      </c>
      <c r="O5386" s="1061">
        <v>28.74</v>
      </c>
      <c r="P5386" s="1061">
        <v>28.74</v>
      </c>
      <c r="Q5386" s="1061">
        <v>28.74</v>
      </c>
      <c r="R5386" s="1061">
        <v>28.74</v>
      </c>
      <c r="S5386" s="1061">
        <v>28.74</v>
      </c>
      <c r="T5386" s="1061">
        <v>28.74</v>
      </c>
      <c r="U5386" s="1061">
        <v>28.74</v>
      </c>
      <c r="V5386" s="1061">
        <v>28.74</v>
      </c>
      <c r="W5386" s="1061">
        <v>28.74</v>
      </c>
    </row>
    <row r="5387" spans="1:23">
      <c r="A5387" s="908"/>
      <c r="B5387" s="1061" t="s">
        <v>234</v>
      </c>
      <c r="C5387" s="1061" t="s">
        <v>235</v>
      </c>
      <c r="D5387" s="1061" t="s">
        <v>4563</v>
      </c>
      <c r="E5387" s="1061">
        <v>48770040</v>
      </c>
      <c r="F5387" s="1061" t="s">
        <v>6874</v>
      </c>
      <c r="G5387" s="1061" t="s">
        <v>1739</v>
      </c>
      <c r="H5387" s="1061" t="s">
        <v>129</v>
      </c>
      <c r="I5387" s="1061" t="s">
        <v>21</v>
      </c>
      <c r="J5387" s="1061" t="s">
        <v>7975</v>
      </c>
      <c r="K5387" s="1061" t="s">
        <v>14849</v>
      </c>
      <c r="L5387" s="1061">
        <v>24.63</v>
      </c>
      <c r="M5387" s="1061">
        <v>24.63</v>
      </c>
      <c r="N5387" s="1061">
        <v>24.63</v>
      </c>
      <c r="O5387" s="1061">
        <v>24.63</v>
      </c>
      <c r="P5387" s="1061">
        <v>24.63</v>
      </c>
      <c r="Q5387" s="1061">
        <v>24.63</v>
      </c>
      <c r="R5387" s="1061">
        <v>24.63</v>
      </c>
      <c r="S5387" s="1061">
        <v>24.63</v>
      </c>
      <c r="T5387" s="1061">
        <v>24.63</v>
      </c>
      <c r="U5387" s="1061">
        <v>24.63</v>
      </c>
      <c r="V5387" s="1061">
        <v>24.63</v>
      </c>
      <c r="W5387" s="1061">
        <v>24.63</v>
      </c>
    </row>
    <row r="5388" spans="1:23">
      <c r="A5388" s="908"/>
      <c r="B5388" s="1061" t="s">
        <v>234</v>
      </c>
      <c r="C5388" s="1061" t="s">
        <v>235</v>
      </c>
      <c r="D5388" s="1061" t="s">
        <v>4563</v>
      </c>
      <c r="E5388" s="1061">
        <v>48770041</v>
      </c>
      <c r="F5388" s="1061" t="s">
        <v>6875</v>
      </c>
      <c r="G5388" s="1061" t="s">
        <v>1739</v>
      </c>
      <c r="H5388" s="1061" t="s">
        <v>129</v>
      </c>
      <c r="I5388" s="1061" t="s">
        <v>21</v>
      </c>
      <c r="J5388" s="1061" t="s">
        <v>7975</v>
      </c>
      <c r="K5388" s="1061" t="s">
        <v>14849</v>
      </c>
      <c r="L5388" s="1061">
        <v>23.81</v>
      </c>
      <c r="M5388" s="1061">
        <v>23.81</v>
      </c>
      <c r="N5388" s="1061">
        <v>23.81</v>
      </c>
      <c r="O5388" s="1061">
        <v>23.81</v>
      </c>
      <c r="P5388" s="1061">
        <v>23.81</v>
      </c>
      <c r="Q5388" s="1061">
        <v>23.81</v>
      </c>
      <c r="R5388" s="1061">
        <v>23.81</v>
      </c>
      <c r="S5388" s="1061">
        <v>23.81</v>
      </c>
      <c r="T5388" s="1061">
        <v>23.81</v>
      </c>
      <c r="U5388" s="1061">
        <v>23.81</v>
      </c>
      <c r="V5388" s="1061">
        <v>23.81</v>
      </c>
      <c r="W5388" s="1061">
        <v>23.81</v>
      </c>
    </row>
    <row r="5389" spans="1:23">
      <c r="A5389" s="908"/>
      <c r="B5389" s="1061" t="s">
        <v>234</v>
      </c>
      <c r="C5389" s="1061" t="s">
        <v>235</v>
      </c>
      <c r="D5389" s="1061" t="s">
        <v>4465</v>
      </c>
      <c r="E5389" s="1061" t="s">
        <v>8309</v>
      </c>
      <c r="F5389" s="1061" t="s">
        <v>4982</v>
      </c>
      <c r="G5389" s="1061" t="s">
        <v>1739</v>
      </c>
      <c r="H5389" s="1061" t="s">
        <v>129</v>
      </c>
      <c r="I5389" s="1061" t="s">
        <v>21</v>
      </c>
      <c r="J5389" s="1061" t="s">
        <v>7975</v>
      </c>
      <c r="K5389" s="1061" t="s">
        <v>14849</v>
      </c>
      <c r="L5389" s="1061">
        <v>14.78</v>
      </c>
      <c r="M5389" s="1061">
        <v>14.78</v>
      </c>
      <c r="N5389" s="1061">
        <v>14.78</v>
      </c>
      <c r="O5389" s="1061">
        <v>14.78</v>
      </c>
      <c r="P5389" s="1061">
        <v>14.78</v>
      </c>
      <c r="Q5389" s="1061">
        <v>14.78</v>
      </c>
      <c r="R5389" s="1061">
        <v>14.78</v>
      </c>
      <c r="S5389" s="1061">
        <v>14.78</v>
      </c>
      <c r="T5389" s="1061">
        <v>14.78</v>
      </c>
      <c r="U5389" s="1061">
        <v>14.78</v>
      </c>
      <c r="V5389" s="1061">
        <v>14.78</v>
      </c>
      <c r="W5389" s="1061">
        <v>14.78</v>
      </c>
    </row>
    <row r="5390" spans="1:23">
      <c r="A5390" s="908"/>
      <c r="B5390" s="1061" t="s">
        <v>234</v>
      </c>
      <c r="C5390" s="1061" t="s">
        <v>235</v>
      </c>
      <c r="D5390" s="1061" t="s">
        <v>5111</v>
      </c>
      <c r="E5390" s="1061" t="s">
        <v>5112</v>
      </c>
      <c r="F5390" s="1061" t="s">
        <v>5113</v>
      </c>
      <c r="G5390" s="1061" t="s">
        <v>1739</v>
      </c>
      <c r="H5390" s="1061" t="s">
        <v>129</v>
      </c>
      <c r="I5390" s="1061" t="s">
        <v>21</v>
      </c>
      <c r="J5390" s="1061" t="s">
        <v>7975</v>
      </c>
      <c r="K5390" s="1061" t="s">
        <v>14849</v>
      </c>
      <c r="L5390" s="1061">
        <v>1.05</v>
      </c>
      <c r="M5390" s="1061">
        <v>1.05</v>
      </c>
      <c r="N5390" s="1061">
        <v>1.05</v>
      </c>
      <c r="O5390" s="1061">
        <v>1.05</v>
      </c>
      <c r="P5390" s="1061">
        <v>1.05</v>
      </c>
      <c r="Q5390" s="1061">
        <v>1.05</v>
      </c>
      <c r="R5390" s="1061">
        <v>1.05</v>
      </c>
      <c r="S5390" s="1061">
        <v>1.05</v>
      </c>
      <c r="T5390" s="1061">
        <v>1.05</v>
      </c>
      <c r="U5390" s="1061">
        <v>1.05</v>
      </c>
      <c r="V5390" s="1061">
        <v>1.05</v>
      </c>
      <c r="W5390" s="1061">
        <v>1.05</v>
      </c>
    </row>
    <row r="5391" spans="1:23">
      <c r="A5391" s="908"/>
      <c r="B5391" s="1061" t="s">
        <v>234</v>
      </c>
      <c r="C5391" s="1061" t="s">
        <v>235</v>
      </c>
      <c r="D5391" s="1061" t="s">
        <v>2186</v>
      </c>
      <c r="E5391" s="1061" t="s">
        <v>13653</v>
      </c>
      <c r="F5391" s="1061" t="s">
        <v>13654</v>
      </c>
      <c r="G5391" s="1061" t="s">
        <v>1739</v>
      </c>
      <c r="H5391" s="1061" t="s">
        <v>129</v>
      </c>
      <c r="I5391" s="1061" t="s">
        <v>21</v>
      </c>
      <c r="J5391" s="1061" t="s">
        <v>7975</v>
      </c>
      <c r="K5391" s="1061" t="s">
        <v>14849</v>
      </c>
      <c r="L5391" s="1061">
        <v>48.269999999999996</v>
      </c>
      <c r="M5391" s="1061">
        <v>48.269999999999996</v>
      </c>
      <c r="N5391" s="1061">
        <v>48.269999999999996</v>
      </c>
      <c r="O5391" s="1061">
        <v>48.269999999999996</v>
      </c>
      <c r="P5391" s="1061">
        <v>48.269999999999996</v>
      </c>
      <c r="Q5391" s="1061">
        <v>48.269999999999996</v>
      </c>
      <c r="R5391" s="1061">
        <v>48.269999999999996</v>
      </c>
      <c r="S5391" s="1061">
        <v>48.269999999999996</v>
      </c>
      <c r="T5391" s="1061">
        <v>48.269999999999996</v>
      </c>
      <c r="U5391" s="1061">
        <v>48.269999999999996</v>
      </c>
      <c r="V5391" s="1061">
        <v>48.269999999999996</v>
      </c>
      <c r="W5391" s="1061">
        <v>48.269999999999996</v>
      </c>
    </row>
    <row r="5392" spans="1:23">
      <c r="A5392" s="908"/>
      <c r="B5392" s="1061" t="s">
        <v>234</v>
      </c>
      <c r="C5392" s="1061" t="s">
        <v>235</v>
      </c>
      <c r="D5392" s="1061" t="s">
        <v>4929</v>
      </c>
      <c r="E5392" s="1061" t="s">
        <v>8343</v>
      </c>
      <c r="F5392" s="1061" t="s">
        <v>10467</v>
      </c>
      <c r="G5392" s="1061" t="s">
        <v>1739</v>
      </c>
      <c r="H5392" s="1061" t="s">
        <v>129</v>
      </c>
      <c r="I5392" s="1061" t="s">
        <v>21</v>
      </c>
      <c r="J5392" s="1061" t="s">
        <v>7975</v>
      </c>
      <c r="K5392" s="1061" t="s">
        <v>14849</v>
      </c>
      <c r="L5392" s="1061">
        <v>1.75</v>
      </c>
      <c r="M5392" s="1061">
        <v>1.75</v>
      </c>
      <c r="N5392" s="1061">
        <v>1.75</v>
      </c>
      <c r="O5392" s="1061">
        <v>1.75</v>
      </c>
      <c r="P5392" s="1061">
        <v>1.75</v>
      </c>
      <c r="Q5392" s="1061">
        <v>1.75</v>
      </c>
      <c r="R5392" s="1061">
        <v>1.75</v>
      </c>
      <c r="S5392" s="1061">
        <v>1.75</v>
      </c>
      <c r="T5392" s="1061">
        <v>1.75</v>
      </c>
      <c r="U5392" s="1061">
        <v>1.75</v>
      </c>
      <c r="V5392" s="1061">
        <v>1.75</v>
      </c>
      <c r="W5392" s="1061">
        <v>1.75</v>
      </c>
    </row>
    <row r="5393" spans="1:23">
      <c r="A5393" s="908"/>
      <c r="B5393" s="1061" t="s">
        <v>234</v>
      </c>
      <c r="C5393" s="1061" t="s">
        <v>235</v>
      </c>
      <c r="D5393" s="1061" t="s">
        <v>4563</v>
      </c>
      <c r="E5393" s="1061" t="s">
        <v>8346</v>
      </c>
      <c r="F5393" s="1061" t="s">
        <v>8347</v>
      </c>
      <c r="G5393" s="1061" t="s">
        <v>1739</v>
      </c>
      <c r="H5393" s="1061" t="s">
        <v>129</v>
      </c>
      <c r="I5393" s="1061" t="s">
        <v>21</v>
      </c>
      <c r="J5393" s="1061" t="s">
        <v>7975</v>
      </c>
      <c r="K5393" s="1061" t="s">
        <v>14849</v>
      </c>
      <c r="L5393" s="1061">
        <v>33.79</v>
      </c>
      <c r="M5393" s="1061">
        <v>33.79</v>
      </c>
      <c r="N5393" s="1061">
        <v>33.79</v>
      </c>
      <c r="O5393" s="1061">
        <v>33.79</v>
      </c>
      <c r="P5393" s="1061">
        <v>33.79</v>
      </c>
      <c r="Q5393" s="1061">
        <v>33.79</v>
      </c>
      <c r="R5393" s="1061">
        <v>33.79</v>
      </c>
      <c r="S5393" s="1061">
        <v>33.79</v>
      </c>
      <c r="T5393" s="1061">
        <v>33.79</v>
      </c>
      <c r="U5393" s="1061">
        <v>33.79</v>
      </c>
      <c r="V5393" s="1061">
        <v>33.79</v>
      </c>
      <c r="W5393" s="1061">
        <v>33.79</v>
      </c>
    </row>
    <row r="5394" spans="1:23">
      <c r="A5394" s="908"/>
      <c r="B5394" s="1061" t="s">
        <v>234</v>
      </c>
      <c r="C5394" s="1061" t="s">
        <v>235</v>
      </c>
      <c r="D5394" s="1061" t="s">
        <v>4956</v>
      </c>
      <c r="E5394" s="1061" t="s">
        <v>6844</v>
      </c>
      <c r="F5394" s="1061" t="s">
        <v>6774</v>
      </c>
      <c r="G5394" s="1061" t="s">
        <v>1739</v>
      </c>
      <c r="H5394" s="1061" t="s">
        <v>129</v>
      </c>
      <c r="I5394" s="1061" t="s">
        <v>21</v>
      </c>
      <c r="J5394" s="1061" t="s">
        <v>7975</v>
      </c>
      <c r="K5394" s="1061" t="s">
        <v>14849</v>
      </c>
      <c r="L5394" s="1061">
        <v>131.37</v>
      </c>
      <c r="M5394" s="1061">
        <v>131.37</v>
      </c>
      <c r="N5394" s="1061">
        <v>131.37</v>
      </c>
      <c r="O5394" s="1061">
        <v>131.37</v>
      </c>
      <c r="P5394" s="1061">
        <v>131.37</v>
      </c>
      <c r="Q5394" s="1061">
        <v>131.37</v>
      </c>
      <c r="R5394" s="1061">
        <v>131.37</v>
      </c>
      <c r="S5394" s="1061">
        <v>131.37</v>
      </c>
      <c r="T5394" s="1061">
        <v>131.37</v>
      </c>
      <c r="U5394" s="1061">
        <v>131.37</v>
      </c>
      <c r="V5394" s="1061">
        <v>131.37</v>
      </c>
      <c r="W5394" s="1061">
        <v>131.37</v>
      </c>
    </row>
    <row r="5395" spans="1:23">
      <c r="A5395" s="908"/>
      <c r="B5395" s="1061" t="s">
        <v>234</v>
      </c>
      <c r="C5395" s="1061" t="s">
        <v>235</v>
      </c>
      <c r="D5395" s="1061" t="s">
        <v>4519</v>
      </c>
      <c r="E5395" s="1061" t="s">
        <v>5233</v>
      </c>
      <c r="F5395" s="1061" t="s">
        <v>5234</v>
      </c>
      <c r="G5395" s="1061" t="s">
        <v>1739</v>
      </c>
      <c r="H5395" s="1061" t="s">
        <v>129</v>
      </c>
      <c r="I5395" s="1061" t="s">
        <v>21</v>
      </c>
      <c r="J5395" s="1061" t="s">
        <v>7975</v>
      </c>
      <c r="K5395" s="1061" t="s">
        <v>14849</v>
      </c>
      <c r="L5395" s="1061">
        <v>49.26</v>
      </c>
      <c r="M5395" s="1061">
        <v>49.26</v>
      </c>
      <c r="N5395" s="1061">
        <v>49.26</v>
      </c>
      <c r="O5395" s="1061">
        <v>49.26</v>
      </c>
      <c r="P5395" s="1061">
        <v>49.26</v>
      </c>
      <c r="Q5395" s="1061">
        <v>49.26</v>
      </c>
      <c r="R5395" s="1061">
        <v>49.26</v>
      </c>
      <c r="S5395" s="1061">
        <v>49.26</v>
      </c>
      <c r="T5395" s="1061">
        <v>49.26</v>
      </c>
      <c r="U5395" s="1061">
        <v>49.26</v>
      </c>
      <c r="V5395" s="1061">
        <v>49.26</v>
      </c>
      <c r="W5395" s="1061">
        <v>49.26</v>
      </c>
    </row>
    <row r="5396" spans="1:23">
      <c r="A5396" s="908"/>
      <c r="B5396" s="1061" t="s">
        <v>234</v>
      </c>
      <c r="C5396" s="1061" t="s">
        <v>235</v>
      </c>
      <c r="D5396" s="1061" t="s">
        <v>2996</v>
      </c>
      <c r="E5396" s="1061" t="s">
        <v>8087</v>
      </c>
      <c r="F5396" s="1061" t="s">
        <v>2996</v>
      </c>
      <c r="G5396" s="1061" t="s">
        <v>1739</v>
      </c>
      <c r="H5396" s="1061" t="s">
        <v>129</v>
      </c>
      <c r="I5396" s="1061" t="s">
        <v>21</v>
      </c>
      <c r="J5396" s="1061" t="s">
        <v>7975</v>
      </c>
      <c r="K5396" s="1061" t="s">
        <v>14849</v>
      </c>
      <c r="L5396" s="1061">
        <v>9.85</v>
      </c>
      <c r="M5396" s="1061">
        <v>9.85</v>
      </c>
      <c r="N5396" s="1061">
        <v>9.85</v>
      </c>
      <c r="O5396" s="1061">
        <v>9.85</v>
      </c>
      <c r="P5396" s="1061">
        <v>9.85</v>
      </c>
      <c r="Q5396" s="1061">
        <v>9.85</v>
      </c>
      <c r="R5396" s="1061">
        <v>9.85</v>
      </c>
      <c r="S5396" s="1061">
        <v>9.85</v>
      </c>
      <c r="T5396" s="1061">
        <v>9.85</v>
      </c>
      <c r="U5396" s="1061">
        <v>9.85</v>
      </c>
      <c r="V5396" s="1061">
        <v>9.85</v>
      </c>
      <c r="W5396" s="1061">
        <v>9.85</v>
      </c>
    </row>
    <row r="5397" spans="1:23">
      <c r="A5397" s="908"/>
      <c r="B5397" s="1061" t="s">
        <v>234</v>
      </c>
      <c r="C5397" s="1061" t="s">
        <v>235</v>
      </c>
      <c r="D5397" s="1061" t="s">
        <v>2996</v>
      </c>
      <c r="E5397" s="1061" t="s">
        <v>5238</v>
      </c>
      <c r="F5397" s="1061" t="s">
        <v>2996</v>
      </c>
      <c r="G5397" s="1061" t="s">
        <v>1739</v>
      </c>
      <c r="H5397" s="1061" t="s">
        <v>129</v>
      </c>
      <c r="I5397" s="1061" t="s">
        <v>21</v>
      </c>
      <c r="J5397" s="1061" t="s">
        <v>7975</v>
      </c>
      <c r="K5397" s="1061" t="s">
        <v>14849</v>
      </c>
      <c r="L5397" s="1061">
        <v>6.56</v>
      </c>
      <c r="M5397" s="1061">
        <v>6.56</v>
      </c>
      <c r="N5397" s="1061">
        <v>6.56</v>
      </c>
      <c r="O5397" s="1061">
        <v>6.56</v>
      </c>
      <c r="P5397" s="1061">
        <v>6.56</v>
      </c>
      <c r="Q5397" s="1061">
        <v>6.56</v>
      </c>
      <c r="R5397" s="1061">
        <v>6.56</v>
      </c>
      <c r="S5397" s="1061">
        <v>6.56</v>
      </c>
      <c r="T5397" s="1061">
        <v>6.56</v>
      </c>
      <c r="U5397" s="1061">
        <v>6.56</v>
      </c>
      <c r="V5397" s="1061">
        <v>6.56</v>
      </c>
      <c r="W5397" s="1061">
        <v>6.56</v>
      </c>
    </row>
    <row r="5398" spans="1:23">
      <c r="A5398" s="908"/>
      <c r="B5398" s="1061" t="s">
        <v>234</v>
      </c>
      <c r="C5398" s="1061" t="s">
        <v>235</v>
      </c>
      <c r="D5398" s="1061" t="s">
        <v>4282</v>
      </c>
      <c r="E5398" s="1061" t="s">
        <v>5449</v>
      </c>
      <c r="F5398" s="1061" t="s">
        <v>5450</v>
      </c>
      <c r="G5398" s="1061" t="s">
        <v>1739</v>
      </c>
      <c r="H5398" s="1061" t="s">
        <v>129</v>
      </c>
      <c r="I5398" s="1061" t="s">
        <v>21</v>
      </c>
      <c r="J5398" s="1061" t="s">
        <v>7975</v>
      </c>
      <c r="K5398" s="1061" t="s">
        <v>14849</v>
      </c>
      <c r="L5398" s="1061">
        <v>27.99</v>
      </c>
      <c r="M5398" s="1061">
        <v>27.99</v>
      </c>
      <c r="N5398" s="1061">
        <v>27.99</v>
      </c>
      <c r="O5398" s="1061">
        <v>27.99</v>
      </c>
      <c r="P5398" s="1061">
        <v>27.99</v>
      </c>
      <c r="Q5398" s="1061">
        <v>27.99</v>
      </c>
      <c r="R5398" s="1061">
        <v>27.99</v>
      </c>
      <c r="S5398" s="1061">
        <v>27.99</v>
      </c>
      <c r="T5398" s="1061">
        <v>27.99</v>
      </c>
      <c r="U5398" s="1061">
        <v>27.99</v>
      </c>
      <c r="V5398" s="1061">
        <v>27.99</v>
      </c>
      <c r="W5398" s="1061">
        <v>27.99</v>
      </c>
    </row>
    <row r="5399" spans="1:23">
      <c r="A5399" s="908"/>
      <c r="B5399" s="1061" t="s">
        <v>234</v>
      </c>
      <c r="C5399" s="1061" t="s">
        <v>235</v>
      </c>
      <c r="D5399" s="1061" t="s">
        <v>5455</v>
      </c>
      <c r="E5399" s="1061" t="s">
        <v>5499</v>
      </c>
      <c r="F5399" s="1061" t="s">
        <v>5500</v>
      </c>
      <c r="G5399" s="1061" t="s">
        <v>1739</v>
      </c>
      <c r="H5399" s="1061" t="s">
        <v>129</v>
      </c>
      <c r="I5399" s="1061" t="s">
        <v>21</v>
      </c>
      <c r="J5399" s="1061" t="s">
        <v>7975</v>
      </c>
      <c r="K5399" s="1061" t="s">
        <v>14849</v>
      </c>
      <c r="L5399" s="1061">
        <v>0.12</v>
      </c>
      <c r="M5399" s="1061">
        <v>0.12</v>
      </c>
      <c r="N5399" s="1061">
        <v>0.12</v>
      </c>
      <c r="O5399" s="1061">
        <v>0.12</v>
      </c>
      <c r="P5399" s="1061">
        <v>0.12</v>
      </c>
      <c r="Q5399" s="1061">
        <v>0.12</v>
      </c>
      <c r="R5399" s="1061">
        <v>0.12</v>
      </c>
      <c r="S5399" s="1061">
        <v>0.12</v>
      </c>
      <c r="T5399" s="1061">
        <v>0.12</v>
      </c>
      <c r="U5399" s="1061">
        <v>0.12</v>
      </c>
      <c r="V5399" s="1061">
        <v>0.12</v>
      </c>
      <c r="W5399" s="1061">
        <v>0.12</v>
      </c>
    </row>
    <row r="5400" spans="1:23">
      <c r="A5400" s="908"/>
      <c r="B5400" s="1061" t="s">
        <v>234</v>
      </c>
      <c r="C5400" s="1061" t="s">
        <v>235</v>
      </c>
      <c r="D5400" s="1061" t="s">
        <v>5455</v>
      </c>
      <c r="E5400" s="1061" t="s">
        <v>8559</v>
      </c>
      <c r="F5400" s="1061" t="s">
        <v>10020</v>
      </c>
      <c r="G5400" s="1061" t="s">
        <v>1739</v>
      </c>
      <c r="H5400" s="1061" t="s">
        <v>129</v>
      </c>
      <c r="I5400" s="1061" t="s">
        <v>21</v>
      </c>
      <c r="J5400" s="1061" t="s">
        <v>7975</v>
      </c>
      <c r="K5400" s="1061" t="s">
        <v>14849</v>
      </c>
      <c r="L5400" s="1061">
        <v>1.36</v>
      </c>
      <c r="M5400" s="1061">
        <v>1.36</v>
      </c>
      <c r="N5400" s="1061">
        <v>1.36</v>
      </c>
      <c r="O5400" s="1061">
        <v>1.36</v>
      </c>
      <c r="P5400" s="1061">
        <v>1.36</v>
      </c>
      <c r="Q5400" s="1061">
        <v>1.36</v>
      </c>
      <c r="R5400" s="1061">
        <v>1.36</v>
      </c>
      <c r="S5400" s="1061">
        <v>1.36</v>
      </c>
      <c r="T5400" s="1061">
        <v>1.36</v>
      </c>
      <c r="U5400" s="1061">
        <v>1.36</v>
      </c>
      <c r="V5400" s="1061">
        <v>1.36</v>
      </c>
      <c r="W5400" s="1061">
        <v>1.36</v>
      </c>
    </row>
    <row r="5401" spans="1:23">
      <c r="A5401" s="908"/>
      <c r="B5401" s="1061" t="s">
        <v>234</v>
      </c>
      <c r="C5401" s="1061" t="s">
        <v>235</v>
      </c>
      <c r="D5401" s="1061" t="s">
        <v>5455</v>
      </c>
      <c r="E5401" s="1061" t="s">
        <v>9996</v>
      </c>
      <c r="F5401" s="1061" t="s">
        <v>9989</v>
      </c>
      <c r="G5401" s="1061" t="s">
        <v>1739</v>
      </c>
      <c r="H5401" s="1061" t="s">
        <v>129</v>
      </c>
      <c r="I5401" s="1061" t="s">
        <v>21</v>
      </c>
      <c r="J5401" s="1061" t="s">
        <v>7975</v>
      </c>
      <c r="K5401" s="1061" t="s">
        <v>14849</v>
      </c>
      <c r="L5401" s="1061">
        <v>0.99</v>
      </c>
      <c r="M5401" s="1061">
        <v>0.99</v>
      </c>
      <c r="N5401" s="1061">
        <v>0.99</v>
      </c>
      <c r="O5401" s="1061">
        <v>0.99</v>
      </c>
      <c r="P5401" s="1061">
        <v>0.99</v>
      </c>
      <c r="Q5401" s="1061">
        <v>0.99</v>
      </c>
      <c r="R5401" s="1061">
        <v>0.99</v>
      </c>
      <c r="S5401" s="1061">
        <v>0.99</v>
      </c>
      <c r="T5401" s="1061">
        <v>0.99</v>
      </c>
      <c r="U5401" s="1061">
        <v>0.99</v>
      </c>
      <c r="V5401" s="1061">
        <v>0.99</v>
      </c>
      <c r="W5401" s="1061">
        <v>0.99</v>
      </c>
    </row>
    <row r="5402" spans="1:23">
      <c r="A5402" s="908"/>
      <c r="B5402" s="1061" t="s">
        <v>234</v>
      </c>
      <c r="C5402" s="1061" t="s">
        <v>235</v>
      </c>
      <c r="D5402" s="1061" t="s">
        <v>5455</v>
      </c>
      <c r="E5402" s="1061" t="s">
        <v>10551</v>
      </c>
      <c r="F5402" s="1061" t="s">
        <v>10552</v>
      </c>
      <c r="G5402" s="1061" t="s">
        <v>1739</v>
      </c>
      <c r="H5402" s="1061" t="s">
        <v>129</v>
      </c>
      <c r="I5402" s="1061" t="s">
        <v>21</v>
      </c>
      <c r="J5402" s="1061" t="s">
        <v>7975</v>
      </c>
      <c r="K5402" s="1061" t="s">
        <v>14849</v>
      </c>
      <c r="L5402" s="1061">
        <v>13.07</v>
      </c>
      <c r="M5402" s="1061">
        <v>13.07</v>
      </c>
      <c r="N5402" s="1061">
        <v>13.07</v>
      </c>
      <c r="O5402" s="1061">
        <v>13.07</v>
      </c>
      <c r="P5402" s="1061">
        <v>13.07</v>
      </c>
      <c r="Q5402" s="1061">
        <v>13.07</v>
      </c>
      <c r="R5402" s="1061">
        <v>13.07</v>
      </c>
      <c r="S5402" s="1061">
        <v>13.07</v>
      </c>
      <c r="T5402" s="1061">
        <v>13.07</v>
      </c>
      <c r="U5402" s="1061">
        <v>13.07</v>
      </c>
      <c r="V5402" s="1061">
        <v>13.07</v>
      </c>
      <c r="W5402" s="1061">
        <v>13.07</v>
      </c>
    </row>
    <row r="5403" spans="1:23">
      <c r="A5403" s="908"/>
      <c r="B5403" s="1061" t="s">
        <v>234</v>
      </c>
      <c r="C5403" s="1061" t="s">
        <v>235</v>
      </c>
      <c r="D5403" s="1061" t="s">
        <v>5455</v>
      </c>
      <c r="E5403" s="1061" t="s">
        <v>5664</v>
      </c>
      <c r="F5403" s="1061" t="s">
        <v>5665</v>
      </c>
      <c r="G5403" s="1061" t="s">
        <v>1739</v>
      </c>
      <c r="H5403" s="1061" t="s">
        <v>129</v>
      </c>
      <c r="I5403" s="1061" t="s">
        <v>21</v>
      </c>
      <c r="J5403" s="1061" t="s">
        <v>7975</v>
      </c>
      <c r="K5403" s="1061" t="s">
        <v>14849</v>
      </c>
      <c r="L5403" s="1061">
        <v>2.64</v>
      </c>
      <c r="M5403" s="1061">
        <v>2.64</v>
      </c>
      <c r="N5403" s="1061">
        <v>2.64</v>
      </c>
      <c r="O5403" s="1061">
        <v>2.64</v>
      </c>
      <c r="P5403" s="1061">
        <v>2.64</v>
      </c>
      <c r="Q5403" s="1061">
        <v>2.64</v>
      </c>
      <c r="R5403" s="1061">
        <v>2.64</v>
      </c>
      <c r="S5403" s="1061">
        <v>2.64</v>
      </c>
      <c r="T5403" s="1061">
        <v>2.64</v>
      </c>
      <c r="U5403" s="1061">
        <v>2.64</v>
      </c>
      <c r="V5403" s="1061">
        <v>2.64</v>
      </c>
      <c r="W5403" s="1061">
        <v>2.64</v>
      </c>
    </row>
    <row r="5404" spans="1:23">
      <c r="A5404" s="908"/>
      <c r="B5404" s="1061" t="s">
        <v>234</v>
      </c>
      <c r="C5404" s="1061" t="s">
        <v>235</v>
      </c>
      <c r="D5404" s="1061" t="s">
        <v>5455</v>
      </c>
      <c r="E5404" s="1061" t="s">
        <v>9999</v>
      </c>
      <c r="F5404" s="1061" t="s">
        <v>5665</v>
      </c>
      <c r="G5404" s="1061" t="s">
        <v>1739</v>
      </c>
      <c r="H5404" s="1061" t="s">
        <v>129</v>
      </c>
      <c r="I5404" s="1061" t="s">
        <v>21</v>
      </c>
      <c r="J5404" s="1061" t="s">
        <v>7975</v>
      </c>
      <c r="K5404" s="1061" t="s">
        <v>14849</v>
      </c>
      <c r="L5404" s="1061">
        <v>2.65</v>
      </c>
      <c r="M5404" s="1061">
        <v>2.65</v>
      </c>
      <c r="N5404" s="1061">
        <v>2.65</v>
      </c>
      <c r="O5404" s="1061">
        <v>2.65</v>
      </c>
      <c r="P5404" s="1061">
        <v>2.65</v>
      </c>
      <c r="Q5404" s="1061">
        <v>2.65</v>
      </c>
      <c r="R5404" s="1061">
        <v>2.65</v>
      </c>
      <c r="S5404" s="1061">
        <v>2.65</v>
      </c>
      <c r="T5404" s="1061">
        <v>2.65</v>
      </c>
      <c r="U5404" s="1061">
        <v>2.65</v>
      </c>
      <c r="V5404" s="1061">
        <v>2.65</v>
      </c>
      <c r="W5404" s="1061">
        <v>2.65</v>
      </c>
    </row>
    <row r="5405" spans="1:23">
      <c r="A5405" s="908"/>
      <c r="B5405" s="1061" t="s">
        <v>234</v>
      </c>
      <c r="C5405" s="1061" t="s">
        <v>235</v>
      </c>
      <c r="D5405" s="1061" t="s">
        <v>5455</v>
      </c>
      <c r="E5405" s="1061" t="s">
        <v>5666</v>
      </c>
      <c r="F5405" s="1061" t="s">
        <v>5665</v>
      </c>
      <c r="G5405" s="1061" t="s">
        <v>1739</v>
      </c>
      <c r="H5405" s="1061" t="s">
        <v>129</v>
      </c>
      <c r="I5405" s="1061" t="s">
        <v>21</v>
      </c>
      <c r="J5405" s="1061" t="s">
        <v>7975</v>
      </c>
      <c r="K5405" s="1061" t="s">
        <v>14849</v>
      </c>
      <c r="L5405" s="1061">
        <v>2.75</v>
      </c>
      <c r="M5405" s="1061">
        <v>2.75</v>
      </c>
      <c r="N5405" s="1061">
        <v>2.75</v>
      </c>
      <c r="O5405" s="1061">
        <v>2.75</v>
      </c>
      <c r="P5405" s="1061">
        <v>2.75</v>
      </c>
      <c r="Q5405" s="1061">
        <v>2.75</v>
      </c>
      <c r="R5405" s="1061">
        <v>2.75</v>
      </c>
      <c r="S5405" s="1061">
        <v>2.75</v>
      </c>
      <c r="T5405" s="1061">
        <v>2.75</v>
      </c>
      <c r="U5405" s="1061">
        <v>2.75</v>
      </c>
      <c r="V5405" s="1061">
        <v>2.75</v>
      </c>
      <c r="W5405" s="1061">
        <v>2.75</v>
      </c>
    </row>
    <row r="5406" spans="1:23">
      <c r="A5406" s="908"/>
      <c r="B5406" s="1061" t="s">
        <v>234</v>
      </c>
      <c r="C5406" s="1061" t="s">
        <v>235</v>
      </c>
      <c r="D5406" s="1061" t="s">
        <v>5455</v>
      </c>
      <c r="E5406" s="1061" t="s">
        <v>5668</v>
      </c>
      <c r="F5406" s="1061" t="s">
        <v>5665</v>
      </c>
      <c r="G5406" s="1061" t="s">
        <v>1739</v>
      </c>
      <c r="H5406" s="1061" t="s">
        <v>129</v>
      </c>
      <c r="I5406" s="1061" t="s">
        <v>21</v>
      </c>
      <c r="J5406" s="1061" t="s">
        <v>7975</v>
      </c>
      <c r="K5406" s="1061" t="s">
        <v>14849</v>
      </c>
      <c r="L5406" s="1061">
        <v>2.81</v>
      </c>
      <c r="M5406" s="1061">
        <v>2.81</v>
      </c>
      <c r="N5406" s="1061">
        <v>2.81</v>
      </c>
      <c r="O5406" s="1061">
        <v>2.81</v>
      </c>
      <c r="P5406" s="1061">
        <v>2.81</v>
      </c>
      <c r="Q5406" s="1061">
        <v>2.81</v>
      </c>
      <c r="R5406" s="1061">
        <v>2.81</v>
      </c>
      <c r="S5406" s="1061">
        <v>2.81</v>
      </c>
      <c r="T5406" s="1061">
        <v>2.81</v>
      </c>
      <c r="U5406" s="1061">
        <v>2.81</v>
      </c>
      <c r="V5406" s="1061">
        <v>2.81</v>
      </c>
      <c r="W5406" s="1061">
        <v>2.81</v>
      </c>
    </row>
    <row r="5407" spans="1:23">
      <c r="A5407" s="908"/>
      <c r="B5407" s="1061" t="s">
        <v>234</v>
      </c>
      <c r="C5407" s="1061" t="s">
        <v>235</v>
      </c>
      <c r="D5407" s="1061" t="s">
        <v>5455</v>
      </c>
      <c r="E5407" s="1061" t="s">
        <v>5669</v>
      </c>
      <c r="F5407" s="1061" t="s">
        <v>5665</v>
      </c>
      <c r="G5407" s="1061" t="s">
        <v>1739</v>
      </c>
      <c r="H5407" s="1061" t="s">
        <v>129</v>
      </c>
      <c r="I5407" s="1061" t="s">
        <v>21</v>
      </c>
      <c r="J5407" s="1061" t="s">
        <v>7975</v>
      </c>
      <c r="K5407" s="1061" t="s">
        <v>14849</v>
      </c>
      <c r="L5407" s="1061">
        <v>2.83</v>
      </c>
      <c r="M5407" s="1061">
        <v>2.83</v>
      </c>
      <c r="N5407" s="1061">
        <v>2.83</v>
      </c>
      <c r="O5407" s="1061">
        <v>2.83</v>
      </c>
      <c r="P5407" s="1061">
        <v>2.83</v>
      </c>
      <c r="Q5407" s="1061">
        <v>2.83</v>
      </c>
      <c r="R5407" s="1061">
        <v>2.83</v>
      </c>
      <c r="S5407" s="1061">
        <v>2.83</v>
      </c>
      <c r="T5407" s="1061">
        <v>2.83</v>
      </c>
      <c r="U5407" s="1061">
        <v>2.83</v>
      </c>
      <c r="V5407" s="1061">
        <v>2.83</v>
      </c>
      <c r="W5407" s="1061">
        <v>2.83</v>
      </c>
    </row>
    <row r="5408" spans="1:23">
      <c r="A5408" s="908"/>
      <c r="B5408" s="1061" t="s">
        <v>234</v>
      </c>
      <c r="C5408" s="1061" t="s">
        <v>235</v>
      </c>
      <c r="D5408" s="1061" t="s">
        <v>5455</v>
      </c>
      <c r="E5408" s="1061" t="s">
        <v>8577</v>
      </c>
      <c r="F5408" s="1061" t="s">
        <v>10553</v>
      </c>
      <c r="G5408" s="1061" t="s">
        <v>1739</v>
      </c>
      <c r="H5408" s="1061" t="s">
        <v>129</v>
      </c>
      <c r="I5408" s="1061" t="s">
        <v>21</v>
      </c>
      <c r="J5408" s="1061" t="s">
        <v>7975</v>
      </c>
      <c r="K5408" s="1061" t="s">
        <v>14849</v>
      </c>
      <c r="L5408" s="1061">
        <v>2.62</v>
      </c>
      <c r="M5408" s="1061">
        <v>2.62</v>
      </c>
      <c r="N5408" s="1061">
        <v>2.62</v>
      </c>
      <c r="O5408" s="1061">
        <v>2.62</v>
      </c>
      <c r="P5408" s="1061">
        <v>2.62</v>
      </c>
      <c r="Q5408" s="1061">
        <v>2.62</v>
      </c>
      <c r="R5408" s="1061">
        <v>2.62</v>
      </c>
      <c r="S5408" s="1061">
        <v>2.62</v>
      </c>
      <c r="T5408" s="1061">
        <v>2.62</v>
      </c>
      <c r="U5408" s="1061">
        <v>2.62</v>
      </c>
      <c r="V5408" s="1061">
        <v>2.62</v>
      </c>
      <c r="W5408" s="1061">
        <v>2.62</v>
      </c>
    </row>
    <row r="5409" spans="1:23">
      <c r="A5409" s="908"/>
      <c r="B5409" s="1061" t="s">
        <v>234</v>
      </c>
      <c r="C5409" s="1061" t="s">
        <v>235</v>
      </c>
      <c r="D5409" s="1061" t="s">
        <v>5473</v>
      </c>
      <c r="E5409" s="1061" t="s">
        <v>8200</v>
      </c>
      <c r="F5409" s="1061" t="s">
        <v>8199</v>
      </c>
      <c r="G5409" s="1061" t="s">
        <v>1739</v>
      </c>
      <c r="H5409" s="1061" t="s">
        <v>129</v>
      </c>
      <c r="I5409" s="1061" t="s">
        <v>21</v>
      </c>
      <c r="J5409" s="1061" t="s">
        <v>7975</v>
      </c>
      <c r="K5409" s="1061" t="s">
        <v>14849</v>
      </c>
      <c r="L5409" s="1061">
        <v>132.22</v>
      </c>
      <c r="M5409" s="1061">
        <v>132.22</v>
      </c>
      <c r="N5409" s="1061">
        <v>132.22</v>
      </c>
      <c r="O5409" s="1061">
        <v>132.22</v>
      </c>
      <c r="P5409" s="1061">
        <v>132.22</v>
      </c>
      <c r="Q5409" s="1061">
        <v>132.22</v>
      </c>
      <c r="R5409" s="1061">
        <v>132.22</v>
      </c>
      <c r="S5409" s="1061">
        <v>132.22</v>
      </c>
      <c r="T5409" s="1061">
        <v>132.22</v>
      </c>
      <c r="U5409" s="1061">
        <v>132.22</v>
      </c>
      <c r="V5409" s="1061">
        <v>132.22</v>
      </c>
      <c r="W5409" s="1061">
        <v>132.22</v>
      </c>
    </row>
    <row r="5410" spans="1:23">
      <c r="A5410" s="908"/>
      <c r="B5410" s="1061" t="s">
        <v>234</v>
      </c>
      <c r="C5410" s="1061" t="s">
        <v>235</v>
      </c>
      <c r="D5410" s="1061" t="s">
        <v>2649</v>
      </c>
      <c r="E5410" s="1061" t="s">
        <v>5840</v>
      </c>
      <c r="F5410" s="1061" t="s">
        <v>5841</v>
      </c>
      <c r="G5410" s="1061" t="s">
        <v>1739</v>
      </c>
      <c r="H5410" s="1061" t="s">
        <v>129</v>
      </c>
      <c r="I5410" s="1061" t="s">
        <v>21</v>
      </c>
      <c r="J5410" s="1061" t="s">
        <v>7975</v>
      </c>
      <c r="K5410" s="1061" t="s">
        <v>14849</v>
      </c>
      <c r="L5410" s="1061">
        <v>76.510000000000005</v>
      </c>
      <c r="M5410" s="1061">
        <v>76.510000000000005</v>
      </c>
      <c r="N5410" s="1061">
        <v>76.510000000000005</v>
      </c>
      <c r="O5410" s="1061">
        <v>76.510000000000005</v>
      </c>
      <c r="P5410" s="1061">
        <v>76.510000000000005</v>
      </c>
      <c r="Q5410" s="1061">
        <v>76.510000000000005</v>
      </c>
      <c r="R5410" s="1061">
        <v>76.510000000000005</v>
      </c>
      <c r="S5410" s="1061">
        <v>76.510000000000005</v>
      </c>
      <c r="T5410" s="1061">
        <v>76.510000000000005</v>
      </c>
      <c r="U5410" s="1061">
        <v>76.510000000000005</v>
      </c>
      <c r="V5410" s="1061">
        <v>76.510000000000005</v>
      </c>
      <c r="W5410" s="1061">
        <v>76.510000000000005</v>
      </c>
    </row>
    <row r="5411" spans="1:23">
      <c r="A5411" s="908"/>
      <c r="B5411" s="1061" t="s">
        <v>234</v>
      </c>
      <c r="C5411" s="1061" t="s">
        <v>235</v>
      </c>
      <c r="D5411" s="1061" t="s">
        <v>2649</v>
      </c>
      <c r="E5411" s="1061" t="s">
        <v>5850</v>
      </c>
      <c r="F5411" s="1061" t="s">
        <v>5847</v>
      </c>
      <c r="G5411" s="1061" t="s">
        <v>1739</v>
      </c>
      <c r="H5411" s="1061" t="s">
        <v>129</v>
      </c>
      <c r="I5411" s="1061" t="s">
        <v>21</v>
      </c>
      <c r="J5411" s="1061" t="s">
        <v>7975</v>
      </c>
      <c r="K5411" s="1061" t="s">
        <v>14849</v>
      </c>
      <c r="L5411" s="1061">
        <v>76.510000000000005</v>
      </c>
      <c r="M5411" s="1061">
        <v>76.510000000000005</v>
      </c>
      <c r="N5411" s="1061">
        <v>76.510000000000005</v>
      </c>
      <c r="O5411" s="1061">
        <v>76.510000000000005</v>
      </c>
      <c r="P5411" s="1061">
        <v>76.510000000000005</v>
      </c>
      <c r="Q5411" s="1061">
        <v>76.510000000000005</v>
      </c>
      <c r="R5411" s="1061">
        <v>76.510000000000005</v>
      </c>
      <c r="S5411" s="1061">
        <v>76.510000000000005</v>
      </c>
      <c r="T5411" s="1061">
        <v>76.510000000000005</v>
      </c>
      <c r="U5411" s="1061">
        <v>76.510000000000005</v>
      </c>
      <c r="V5411" s="1061">
        <v>76.510000000000005</v>
      </c>
      <c r="W5411" s="1061">
        <v>76.510000000000005</v>
      </c>
    </row>
    <row r="5412" spans="1:23">
      <c r="A5412" s="908"/>
      <c r="B5412" s="1061" t="s">
        <v>234</v>
      </c>
      <c r="C5412" s="1061" t="s">
        <v>235</v>
      </c>
      <c r="D5412" s="1061" t="s">
        <v>2649</v>
      </c>
      <c r="E5412" s="1061" t="s">
        <v>5854</v>
      </c>
      <c r="F5412" s="1061" t="s">
        <v>5853</v>
      </c>
      <c r="G5412" s="1061" t="s">
        <v>1739</v>
      </c>
      <c r="H5412" s="1061" t="s">
        <v>129</v>
      </c>
      <c r="I5412" s="1061" t="s">
        <v>21</v>
      </c>
      <c r="J5412" s="1061" t="s">
        <v>7975</v>
      </c>
      <c r="K5412" s="1061" t="s">
        <v>14849</v>
      </c>
      <c r="L5412" s="1061">
        <v>76.510000000000005</v>
      </c>
      <c r="M5412" s="1061">
        <v>76.510000000000005</v>
      </c>
      <c r="N5412" s="1061">
        <v>76.510000000000005</v>
      </c>
      <c r="O5412" s="1061">
        <v>76.510000000000005</v>
      </c>
      <c r="P5412" s="1061">
        <v>76.510000000000005</v>
      </c>
      <c r="Q5412" s="1061">
        <v>76.510000000000005</v>
      </c>
      <c r="R5412" s="1061">
        <v>76.510000000000005</v>
      </c>
      <c r="S5412" s="1061">
        <v>76.510000000000005</v>
      </c>
      <c r="T5412" s="1061">
        <v>76.510000000000005</v>
      </c>
      <c r="U5412" s="1061">
        <v>76.510000000000005</v>
      </c>
      <c r="V5412" s="1061">
        <v>76.510000000000005</v>
      </c>
      <c r="W5412" s="1061">
        <v>76.510000000000005</v>
      </c>
    </row>
    <row r="5413" spans="1:23">
      <c r="A5413" s="908"/>
      <c r="B5413" s="1061" t="s">
        <v>234</v>
      </c>
      <c r="C5413" s="1061" t="s">
        <v>235</v>
      </c>
      <c r="D5413" s="1061" t="s">
        <v>7979</v>
      </c>
      <c r="E5413" s="1061" t="s">
        <v>8717</v>
      </c>
      <c r="F5413" s="1061" t="s">
        <v>12274</v>
      </c>
      <c r="G5413" s="1061" t="s">
        <v>1739</v>
      </c>
      <c r="H5413" s="1061" t="s">
        <v>129</v>
      </c>
      <c r="I5413" s="1061" t="s">
        <v>21</v>
      </c>
      <c r="J5413" s="1061" t="s">
        <v>7975</v>
      </c>
      <c r="K5413" s="1061" t="s">
        <v>14849</v>
      </c>
      <c r="L5413" s="1061">
        <v>3.0799999999999996</v>
      </c>
      <c r="M5413" s="1061">
        <v>3.0799999999999996</v>
      </c>
      <c r="N5413" s="1061">
        <v>3.0799999999999996</v>
      </c>
      <c r="O5413" s="1061">
        <v>3.0799999999999996</v>
      </c>
      <c r="P5413" s="1061">
        <v>3.0799999999999996</v>
      </c>
      <c r="Q5413" s="1061">
        <v>3.0799999999999996</v>
      </c>
      <c r="R5413" s="1061">
        <v>3.0799999999999996</v>
      </c>
      <c r="S5413" s="1061">
        <v>3.0799999999999996</v>
      </c>
      <c r="T5413" s="1061">
        <v>3.0799999999999996</v>
      </c>
      <c r="U5413" s="1061">
        <v>3.0799999999999996</v>
      </c>
      <c r="V5413" s="1061">
        <v>3.0799999999999996</v>
      </c>
      <c r="W5413" s="1061">
        <v>3.0799999999999996</v>
      </c>
    </row>
    <row r="5414" spans="1:23">
      <c r="A5414" s="908"/>
      <c r="B5414" s="1061" t="s">
        <v>234</v>
      </c>
      <c r="C5414" s="1061" t="s">
        <v>235</v>
      </c>
      <c r="D5414" s="1061" t="s">
        <v>5473</v>
      </c>
      <c r="E5414" s="1061" t="s">
        <v>5855</v>
      </c>
      <c r="F5414" s="1061" t="s">
        <v>5856</v>
      </c>
      <c r="G5414" s="1061" t="s">
        <v>1739</v>
      </c>
      <c r="H5414" s="1061" t="s">
        <v>129</v>
      </c>
      <c r="I5414" s="1061" t="s">
        <v>21</v>
      </c>
      <c r="J5414" s="1061" t="s">
        <v>7975</v>
      </c>
      <c r="K5414" s="1061" t="s">
        <v>14849</v>
      </c>
      <c r="L5414" s="1061">
        <v>34.97</v>
      </c>
      <c r="M5414" s="1061">
        <v>34.97</v>
      </c>
      <c r="N5414" s="1061">
        <v>34.97</v>
      </c>
      <c r="O5414" s="1061">
        <v>34.97</v>
      </c>
      <c r="P5414" s="1061">
        <v>34.97</v>
      </c>
      <c r="Q5414" s="1061">
        <v>34.97</v>
      </c>
      <c r="R5414" s="1061">
        <v>34.97</v>
      </c>
      <c r="S5414" s="1061">
        <v>34.97</v>
      </c>
      <c r="T5414" s="1061">
        <v>34.97</v>
      </c>
      <c r="U5414" s="1061">
        <v>34.97</v>
      </c>
      <c r="V5414" s="1061">
        <v>34.97</v>
      </c>
      <c r="W5414" s="1061">
        <v>34.97</v>
      </c>
    </row>
    <row r="5415" spans="1:23">
      <c r="A5415" s="908"/>
      <c r="B5415" s="1061" t="s">
        <v>234</v>
      </c>
      <c r="C5415" s="1061" t="s">
        <v>235</v>
      </c>
      <c r="D5415" s="1061" t="s">
        <v>2649</v>
      </c>
      <c r="E5415" s="1061" t="s">
        <v>5885</v>
      </c>
      <c r="F5415" s="1061" t="s">
        <v>5886</v>
      </c>
      <c r="G5415" s="1061" t="s">
        <v>1739</v>
      </c>
      <c r="H5415" s="1061" t="s">
        <v>129</v>
      </c>
      <c r="I5415" s="1061" t="s">
        <v>21</v>
      </c>
      <c r="J5415" s="1061" t="s">
        <v>7975</v>
      </c>
      <c r="K5415" s="1061" t="s">
        <v>14849</v>
      </c>
      <c r="L5415" s="1061">
        <v>12.16</v>
      </c>
      <c r="M5415" s="1061">
        <v>12.16</v>
      </c>
      <c r="N5415" s="1061">
        <v>12.16</v>
      </c>
      <c r="O5415" s="1061">
        <v>12.16</v>
      </c>
      <c r="P5415" s="1061">
        <v>12.16</v>
      </c>
      <c r="Q5415" s="1061">
        <v>12.16</v>
      </c>
      <c r="R5415" s="1061">
        <v>12.16</v>
      </c>
      <c r="S5415" s="1061">
        <v>12.16</v>
      </c>
      <c r="T5415" s="1061">
        <v>12.16</v>
      </c>
      <c r="U5415" s="1061">
        <v>12.16</v>
      </c>
      <c r="V5415" s="1061">
        <v>12.16</v>
      </c>
      <c r="W5415" s="1061">
        <v>12.16</v>
      </c>
    </row>
    <row r="5416" spans="1:23">
      <c r="A5416" s="908"/>
      <c r="B5416" s="1061" t="s">
        <v>234</v>
      </c>
      <c r="C5416" s="1061" t="s">
        <v>235</v>
      </c>
      <c r="D5416" s="1061" t="s">
        <v>4611</v>
      </c>
      <c r="E5416" s="1061" t="s">
        <v>5897</v>
      </c>
      <c r="F5416" s="1061" t="s">
        <v>5875</v>
      </c>
      <c r="G5416" s="1061" t="s">
        <v>1739</v>
      </c>
      <c r="H5416" s="1061" t="s">
        <v>129</v>
      </c>
      <c r="I5416" s="1061" t="s">
        <v>21</v>
      </c>
      <c r="J5416" s="1061" t="s">
        <v>7975</v>
      </c>
      <c r="K5416" s="1061" t="s">
        <v>14849</v>
      </c>
      <c r="L5416" s="1061">
        <v>3.83</v>
      </c>
      <c r="M5416" s="1061">
        <v>3.83</v>
      </c>
      <c r="N5416" s="1061">
        <v>3.83</v>
      </c>
      <c r="O5416" s="1061">
        <v>3.83</v>
      </c>
      <c r="P5416" s="1061">
        <v>3.83</v>
      </c>
      <c r="Q5416" s="1061">
        <v>3.83</v>
      </c>
      <c r="R5416" s="1061">
        <v>3.83</v>
      </c>
      <c r="S5416" s="1061">
        <v>3.83</v>
      </c>
      <c r="T5416" s="1061">
        <v>3.83</v>
      </c>
      <c r="U5416" s="1061">
        <v>3.83</v>
      </c>
      <c r="V5416" s="1061">
        <v>3.83</v>
      </c>
      <c r="W5416" s="1061">
        <v>3.83</v>
      </c>
    </row>
    <row r="5417" spans="1:23">
      <c r="A5417" s="908"/>
      <c r="B5417" s="1061" t="s">
        <v>234</v>
      </c>
      <c r="C5417" s="1061" t="s">
        <v>235</v>
      </c>
      <c r="D5417" s="1061" t="s">
        <v>5979</v>
      </c>
      <c r="E5417" s="1061" t="s">
        <v>5987</v>
      </c>
      <c r="F5417" s="1061" t="s">
        <v>5988</v>
      </c>
      <c r="G5417" s="1061" t="s">
        <v>1739</v>
      </c>
      <c r="H5417" s="1061" t="s">
        <v>129</v>
      </c>
      <c r="I5417" s="1061" t="s">
        <v>21</v>
      </c>
      <c r="J5417" s="1061" t="s">
        <v>7975</v>
      </c>
      <c r="K5417" s="1061" t="s">
        <v>14849</v>
      </c>
      <c r="L5417" s="1061">
        <v>0.67</v>
      </c>
      <c r="M5417" s="1061">
        <v>0.67</v>
      </c>
      <c r="N5417" s="1061">
        <v>0.67</v>
      </c>
      <c r="O5417" s="1061">
        <v>0.67</v>
      </c>
      <c r="P5417" s="1061">
        <v>0.67</v>
      </c>
      <c r="Q5417" s="1061">
        <v>0.67</v>
      </c>
      <c r="R5417" s="1061">
        <v>0.67</v>
      </c>
      <c r="S5417" s="1061">
        <v>0.67</v>
      </c>
      <c r="T5417" s="1061">
        <v>0.67</v>
      </c>
      <c r="U5417" s="1061">
        <v>0.67</v>
      </c>
      <c r="V5417" s="1061">
        <v>0.67</v>
      </c>
      <c r="W5417" s="1061">
        <v>0.67</v>
      </c>
    </row>
    <row r="5418" spans="1:23">
      <c r="A5418" s="908"/>
      <c r="B5418" s="1061" t="s">
        <v>234</v>
      </c>
      <c r="C5418" s="1061" t="s">
        <v>235</v>
      </c>
      <c r="D5418" s="1061" t="s">
        <v>13638</v>
      </c>
      <c r="E5418" s="1061" t="s">
        <v>13639</v>
      </c>
      <c r="F5418" s="1061" t="s">
        <v>13640</v>
      </c>
      <c r="G5418" s="1061" t="s">
        <v>1739</v>
      </c>
      <c r="H5418" s="1061" t="s">
        <v>129</v>
      </c>
      <c r="I5418" s="1061" t="s">
        <v>21</v>
      </c>
      <c r="J5418" s="1061" t="s">
        <v>7975</v>
      </c>
      <c r="K5418" s="1061" t="s">
        <v>14849</v>
      </c>
      <c r="L5418" s="1061">
        <v>0.56000000000000005</v>
      </c>
      <c r="M5418" s="1061">
        <v>0.56000000000000005</v>
      </c>
      <c r="N5418" s="1061">
        <v>0.56000000000000005</v>
      </c>
      <c r="O5418" s="1061">
        <v>0.56000000000000005</v>
      </c>
      <c r="P5418" s="1061">
        <v>0.56000000000000005</v>
      </c>
      <c r="Q5418" s="1061">
        <v>0.56000000000000005</v>
      </c>
      <c r="R5418" s="1061">
        <v>0.56000000000000005</v>
      </c>
      <c r="S5418" s="1061">
        <v>0.56000000000000005</v>
      </c>
      <c r="T5418" s="1061">
        <v>0.56000000000000005</v>
      </c>
      <c r="U5418" s="1061">
        <v>0.56000000000000005</v>
      </c>
      <c r="V5418" s="1061">
        <v>0.56000000000000005</v>
      </c>
      <c r="W5418" s="1061">
        <v>0.56000000000000005</v>
      </c>
    </row>
    <row r="5419" spans="1:23">
      <c r="A5419" s="908"/>
      <c r="B5419" s="1061" t="s">
        <v>234</v>
      </c>
      <c r="C5419" s="1061" t="s">
        <v>235</v>
      </c>
      <c r="D5419" s="1061" t="s">
        <v>4738</v>
      </c>
      <c r="E5419" s="1061" t="s">
        <v>9876</v>
      </c>
      <c r="F5419" s="1061" t="s">
        <v>10244</v>
      </c>
      <c r="G5419" s="1061" t="s">
        <v>1739</v>
      </c>
      <c r="H5419" s="1061" t="s">
        <v>129</v>
      </c>
      <c r="I5419" s="1061" t="s">
        <v>21</v>
      </c>
      <c r="J5419" s="1061" t="s">
        <v>7975</v>
      </c>
      <c r="K5419" s="1061" t="s">
        <v>14849</v>
      </c>
      <c r="L5419" s="1061">
        <v>1379.23</v>
      </c>
      <c r="M5419" s="1061">
        <v>1379.23</v>
      </c>
      <c r="N5419" s="1061">
        <v>1379.23</v>
      </c>
      <c r="O5419" s="1061">
        <v>1379.23</v>
      </c>
      <c r="P5419" s="1061">
        <v>1379.23</v>
      </c>
      <c r="Q5419" s="1061">
        <v>1379.23</v>
      </c>
      <c r="R5419" s="1061">
        <v>1379.23</v>
      </c>
      <c r="S5419" s="1061">
        <v>1379.23</v>
      </c>
      <c r="T5419" s="1061">
        <v>1379.23</v>
      </c>
      <c r="U5419" s="1061">
        <v>1379.23</v>
      </c>
      <c r="V5419" s="1061">
        <v>1379.23</v>
      </c>
      <c r="W5419" s="1061">
        <v>1379.23</v>
      </c>
    </row>
    <row r="5420" spans="1:23">
      <c r="A5420" s="908"/>
      <c r="B5420" s="1061" t="s">
        <v>234</v>
      </c>
      <c r="C5420" s="1061" t="s">
        <v>235</v>
      </c>
      <c r="D5420" s="1061" t="s">
        <v>6080</v>
      </c>
      <c r="E5420" s="1061" t="s">
        <v>6081</v>
      </c>
      <c r="F5420" s="1061" t="s">
        <v>6082</v>
      </c>
      <c r="G5420" s="1061" t="s">
        <v>2961</v>
      </c>
      <c r="H5420" s="1061" t="s">
        <v>129</v>
      </c>
      <c r="I5420" s="1061" t="s">
        <v>21</v>
      </c>
      <c r="J5420" s="1061" t="s">
        <v>7975</v>
      </c>
      <c r="K5420" s="1061" t="s">
        <v>14849</v>
      </c>
      <c r="L5420" s="1061">
        <v>51.54</v>
      </c>
      <c r="M5420" s="1061">
        <v>51.54</v>
      </c>
      <c r="N5420" s="1061">
        <v>51.54</v>
      </c>
      <c r="O5420" s="1061">
        <v>51.54</v>
      </c>
      <c r="P5420" s="1061">
        <v>51.54</v>
      </c>
      <c r="Q5420" s="1061">
        <v>51.54</v>
      </c>
      <c r="R5420" s="1061">
        <v>51.54</v>
      </c>
      <c r="S5420" s="1061">
        <v>51.54</v>
      </c>
      <c r="T5420" s="1061">
        <v>51.54</v>
      </c>
      <c r="U5420" s="1061">
        <v>51.54</v>
      </c>
      <c r="V5420" s="1061">
        <v>51.54</v>
      </c>
      <c r="W5420" s="1061">
        <v>51.54</v>
      </c>
    </row>
    <row r="5421" spans="1:23">
      <c r="A5421" s="908"/>
      <c r="B5421" s="1061" t="s">
        <v>234</v>
      </c>
      <c r="C5421" s="1061" t="s">
        <v>235</v>
      </c>
      <c r="D5421" s="1061" t="s">
        <v>4160</v>
      </c>
      <c r="E5421" s="1061" t="s">
        <v>8270</v>
      </c>
      <c r="F5421" s="1061" t="s">
        <v>8271</v>
      </c>
      <c r="G5421" s="1061" t="s">
        <v>1739</v>
      </c>
      <c r="H5421" s="1061" t="s">
        <v>129</v>
      </c>
      <c r="I5421" s="1061" t="s">
        <v>21</v>
      </c>
      <c r="J5421" s="1061" t="s">
        <v>7975</v>
      </c>
      <c r="K5421" s="1061" t="s">
        <v>14849</v>
      </c>
      <c r="L5421" s="1061">
        <v>1.02</v>
      </c>
      <c r="M5421" s="1061">
        <v>1.02</v>
      </c>
      <c r="N5421" s="1061">
        <v>1.02</v>
      </c>
      <c r="O5421" s="1061">
        <v>1.02</v>
      </c>
      <c r="P5421" s="1061">
        <v>1.02</v>
      </c>
      <c r="Q5421" s="1061">
        <v>1.02</v>
      </c>
      <c r="R5421" s="1061">
        <v>1.02</v>
      </c>
      <c r="S5421" s="1061">
        <v>1.02</v>
      </c>
      <c r="T5421" s="1061">
        <v>1.02</v>
      </c>
      <c r="U5421" s="1061">
        <v>1.02</v>
      </c>
      <c r="V5421" s="1061">
        <v>1.02</v>
      </c>
      <c r="W5421" s="1061">
        <v>1.02</v>
      </c>
    </row>
    <row r="5422" spans="1:23">
      <c r="A5422" s="908"/>
      <c r="B5422" s="1061" t="s">
        <v>234</v>
      </c>
      <c r="C5422" s="1061" t="s">
        <v>235</v>
      </c>
      <c r="D5422" s="1061" t="s">
        <v>5191</v>
      </c>
      <c r="E5422" s="1061" t="s">
        <v>6268</v>
      </c>
      <c r="F5422" s="1061" t="s">
        <v>5191</v>
      </c>
      <c r="G5422" s="1061" t="s">
        <v>1739</v>
      </c>
      <c r="H5422" s="1061" t="s">
        <v>129</v>
      </c>
      <c r="I5422" s="1061" t="s">
        <v>21</v>
      </c>
      <c r="J5422" s="1061" t="s">
        <v>7975</v>
      </c>
      <c r="K5422" s="1061" t="s">
        <v>14849</v>
      </c>
      <c r="L5422" s="1061">
        <v>27.59</v>
      </c>
      <c r="M5422" s="1061">
        <v>27.59</v>
      </c>
      <c r="N5422" s="1061">
        <v>27.59</v>
      </c>
      <c r="O5422" s="1061">
        <v>27.59</v>
      </c>
      <c r="P5422" s="1061">
        <v>27.59</v>
      </c>
      <c r="Q5422" s="1061">
        <v>27.59</v>
      </c>
      <c r="R5422" s="1061">
        <v>27.59</v>
      </c>
      <c r="S5422" s="1061">
        <v>27.59</v>
      </c>
      <c r="T5422" s="1061">
        <v>27.59</v>
      </c>
      <c r="U5422" s="1061">
        <v>27.59</v>
      </c>
      <c r="V5422" s="1061">
        <v>27.59</v>
      </c>
      <c r="W5422" s="1061">
        <v>27.59</v>
      </c>
    </row>
    <row r="5423" spans="1:23">
      <c r="A5423" s="908"/>
      <c r="B5423" s="1061" t="s">
        <v>234</v>
      </c>
      <c r="C5423" s="1061" t="s">
        <v>235</v>
      </c>
      <c r="D5423" s="1061" t="s">
        <v>4693</v>
      </c>
      <c r="E5423" s="1061" t="s">
        <v>13618</v>
      </c>
      <c r="F5423" s="1061" t="s">
        <v>13619</v>
      </c>
      <c r="G5423" s="1061" t="s">
        <v>2797</v>
      </c>
      <c r="H5423" s="1061" t="s">
        <v>129</v>
      </c>
      <c r="I5423" s="1061" t="s">
        <v>21</v>
      </c>
      <c r="J5423" s="1061" t="s">
        <v>7975</v>
      </c>
      <c r="K5423" s="1061" t="s">
        <v>14849</v>
      </c>
      <c r="L5423" s="1061">
        <v>3.25</v>
      </c>
      <c r="M5423" s="1061">
        <v>3.25</v>
      </c>
      <c r="N5423" s="1061">
        <v>3.25</v>
      </c>
      <c r="O5423" s="1061">
        <v>3.25</v>
      </c>
      <c r="P5423" s="1061">
        <v>3.25</v>
      </c>
      <c r="Q5423" s="1061">
        <v>3.25</v>
      </c>
      <c r="R5423" s="1061">
        <v>3.25</v>
      </c>
      <c r="S5423" s="1061">
        <v>3.25</v>
      </c>
      <c r="T5423" s="1061">
        <v>3.25</v>
      </c>
      <c r="U5423" s="1061">
        <v>3.25</v>
      </c>
      <c r="V5423" s="1061">
        <v>3.25</v>
      </c>
      <c r="W5423" s="1061">
        <v>3.25</v>
      </c>
    </row>
    <row r="5424" spans="1:23">
      <c r="A5424" s="908"/>
      <c r="B5424" s="1061" t="s">
        <v>234</v>
      </c>
      <c r="C5424" s="1061" t="s">
        <v>235</v>
      </c>
      <c r="D5424" s="1061" t="s">
        <v>4519</v>
      </c>
      <c r="E5424" s="1061" t="s">
        <v>10677</v>
      </c>
      <c r="F5424" s="1061" t="s">
        <v>10678</v>
      </c>
      <c r="G5424" s="1061" t="s">
        <v>1739</v>
      </c>
      <c r="H5424" s="1061" t="s">
        <v>129</v>
      </c>
      <c r="I5424" s="1061" t="s">
        <v>20</v>
      </c>
      <c r="J5424" s="1061" t="s">
        <v>7975</v>
      </c>
      <c r="K5424" s="1061" t="s">
        <v>14849</v>
      </c>
      <c r="L5424" s="1061">
        <v>12585</v>
      </c>
      <c r="M5424" s="1061">
        <v>12585</v>
      </c>
      <c r="N5424" s="1061">
        <v>12585</v>
      </c>
      <c r="O5424" s="1061">
        <v>12585</v>
      </c>
      <c r="P5424" s="1061">
        <v>12585</v>
      </c>
      <c r="Q5424" s="1061">
        <v>12585</v>
      </c>
      <c r="R5424" s="1061">
        <v>12585</v>
      </c>
      <c r="S5424" s="1061">
        <v>12585</v>
      </c>
      <c r="T5424" s="1061">
        <v>12585</v>
      </c>
      <c r="U5424" s="1061">
        <v>12585</v>
      </c>
      <c r="V5424" s="1061">
        <v>12585</v>
      </c>
      <c r="W5424" s="1061">
        <v>12585</v>
      </c>
    </row>
    <row r="5425" spans="1:23">
      <c r="A5425" s="908"/>
      <c r="B5425" s="1061" t="s">
        <v>234</v>
      </c>
      <c r="C5425" s="1061" t="s">
        <v>235</v>
      </c>
      <c r="D5425" s="1061" t="s">
        <v>4519</v>
      </c>
      <c r="E5425" s="1061" t="s">
        <v>10679</v>
      </c>
      <c r="F5425" s="1061" t="s">
        <v>10680</v>
      </c>
      <c r="G5425" s="1061" t="s">
        <v>1739</v>
      </c>
      <c r="H5425" s="1061" t="s">
        <v>129</v>
      </c>
      <c r="I5425" s="1061" t="s">
        <v>20</v>
      </c>
      <c r="J5425" s="1061" t="s">
        <v>7975</v>
      </c>
      <c r="K5425" s="1061" t="s">
        <v>14849</v>
      </c>
      <c r="L5425" s="1061">
        <v>9000</v>
      </c>
      <c r="M5425" s="1061">
        <v>9000</v>
      </c>
      <c r="N5425" s="1061">
        <v>9000</v>
      </c>
      <c r="O5425" s="1061">
        <v>9000</v>
      </c>
      <c r="P5425" s="1061">
        <v>9000</v>
      </c>
      <c r="Q5425" s="1061">
        <v>9000</v>
      </c>
      <c r="R5425" s="1061">
        <v>9000</v>
      </c>
      <c r="S5425" s="1061">
        <v>9000</v>
      </c>
      <c r="T5425" s="1061">
        <v>9000</v>
      </c>
      <c r="U5425" s="1061">
        <v>9000</v>
      </c>
      <c r="V5425" s="1061">
        <v>9000</v>
      </c>
      <c r="W5425" s="1061">
        <v>9000</v>
      </c>
    </row>
    <row r="5426" spans="1:23">
      <c r="A5426" s="908"/>
      <c r="B5426" s="1061" t="s">
        <v>234</v>
      </c>
      <c r="C5426" s="1061" t="s">
        <v>235</v>
      </c>
      <c r="D5426" s="1061" t="s">
        <v>4935</v>
      </c>
      <c r="E5426" s="1061" t="s">
        <v>10681</v>
      </c>
      <c r="F5426" s="1061" t="s">
        <v>9770</v>
      </c>
      <c r="G5426" s="1061" t="s">
        <v>1739</v>
      </c>
      <c r="H5426" s="1061" t="s">
        <v>129</v>
      </c>
      <c r="I5426" s="1061" t="s">
        <v>20</v>
      </c>
      <c r="J5426" s="1061" t="s">
        <v>7975</v>
      </c>
      <c r="K5426" s="1061" t="s">
        <v>14849</v>
      </c>
      <c r="L5426" s="1061">
        <v>4830</v>
      </c>
      <c r="M5426" s="1061">
        <v>4830</v>
      </c>
      <c r="N5426" s="1061">
        <v>4830</v>
      </c>
      <c r="O5426" s="1061">
        <v>4830</v>
      </c>
      <c r="P5426" s="1061">
        <v>4830</v>
      </c>
      <c r="Q5426" s="1061">
        <v>4830</v>
      </c>
      <c r="R5426" s="1061">
        <v>4830</v>
      </c>
      <c r="S5426" s="1061">
        <v>4830</v>
      </c>
      <c r="T5426" s="1061">
        <v>4830</v>
      </c>
      <c r="U5426" s="1061">
        <v>4830</v>
      </c>
      <c r="V5426" s="1061">
        <v>4830</v>
      </c>
      <c r="W5426" s="1061">
        <v>4830</v>
      </c>
    </row>
    <row r="5427" spans="1:23">
      <c r="A5427" s="908"/>
      <c r="B5427" s="1061" t="s">
        <v>234</v>
      </c>
      <c r="C5427" s="1061" t="s">
        <v>235</v>
      </c>
      <c r="D5427" s="1061" t="s">
        <v>5191</v>
      </c>
      <c r="E5427" s="1061" t="s">
        <v>10682</v>
      </c>
      <c r="F5427" s="1061" t="s">
        <v>10683</v>
      </c>
      <c r="G5427" s="1061" t="s">
        <v>1739</v>
      </c>
      <c r="H5427" s="1061" t="s">
        <v>129</v>
      </c>
      <c r="I5427" s="1061" t="s">
        <v>20</v>
      </c>
      <c r="J5427" s="1061" t="s">
        <v>7975</v>
      </c>
      <c r="K5427" s="1061" t="s">
        <v>14849</v>
      </c>
      <c r="L5427" s="1061">
        <v>8000</v>
      </c>
      <c r="M5427" s="1061">
        <v>8000</v>
      </c>
      <c r="N5427" s="1061">
        <v>8000</v>
      </c>
      <c r="O5427" s="1061">
        <v>8000</v>
      </c>
      <c r="P5427" s="1061">
        <v>8000</v>
      </c>
      <c r="Q5427" s="1061">
        <v>8000</v>
      </c>
      <c r="R5427" s="1061">
        <v>8000</v>
      </c>
      <c r="S5427" s="1061">
        <v>8000</v>
      </c>
      <c r="T5427" s="1061">
        <v>8000</v>
      </c>
      <c r="U5427" s="1061">
        <v>8000</v>
      </c>
      <c r="V5427" s="1061">
        <v>8000</v>
      </c>
      <c r="W5427" s="1061">
        <v>8000</v>
      </c>
    </row>
    <row r="5428" spans="1:23">
      <c r="A5428" s="908"/>
      <c r="B5428" s="1061" t="s">
        <v>234</v>
      </c>
      <c r="C5428" s="1061" t="s">
        <v>235</v>
      </c>
      <c r="D5428" s="1061" t="s">
        <v>4322</v>
      </c>
      <c r="E5428" s="1061" t="s">
        <v>10684</v>
      </c>
      <c r="F5428" s="1061" t="s">
        <v>6786</v>
      </c>
      <c r="G5428" s="1061" t="s">
        <v>1739</v>
      </c>
      <c r="H5428" s="1061" t="s">
        <v>129</v>
      </c>
      <c r="I5428" s="1061" t="s">
        <v>20</v>
      </c>
      <c r="J5428" s="1061" t="s">
        <v>7975</v>
      </c>
      <c r="K5428" s="1061" t="s">
        <v>14849</v>
      </c>
      <c r="L5428" s="1061">
        <v>900</v>
      </c>
      <c r="M5428" s="1061">
        <v>900</v>
      </c>
      <c r="N5428" s="1061">
        <v>900</v>
      </c>
      <c r="O5428" s="1061">
        <v>900</v>
      </c>
      <c r="P5428" s="1061">
        <v>900</v>
      </c>
      <c r="Q5428" s="1061">
        <v>900</v>
      </c>
      <c r="R5428" s="1061">
        <v>900</v>
      </c>
      <c r="S5428" s="1061">
        <v>900</v>
      </c>
      <c r="T5428" s="1061">
        <v>900</v>
      </c>
      <c r="U5428" s="1061">
        <v>900</v>
      </c>
      <c r="V5428" s="1061">
        <v>900</v>
      </c>
      <c r="W5428" s="1061">
        <v>900</v>
      </c>
    </row>
    <row r="5429" spans="1:23">
      <c r="A5429" s="908"/>
      <c r="B5429" s="1061" t="s">
        <v>234</v>
      </c>
      <c r="C5429" s="1061" t="s">
        <v>235</v>
      </c>
      <c r="D5429" s="1061" t="s">
        <v>4322</v>
      </c>
      <c r="E5429" s="1061" t="s">
        <v>10685</v>
      </c>
      <c r="F5429" s="1061" t="s">
        <v>10686</v>
      </c>
      <c r="G5429" s="1061" t="s">
        <v>1739</v>
      </c>
      <c r="H5429" s="1061" t="s">
        <v>129</v>
      </c>
      <c r="I5429" s="1061" t="s">
        <v>20</v>
      </c>
      <c r="J5429" s="1061" t="s">
        <v>7975</v>
      </c>
      <c r="K5429" s="1061" t="s">
        <v>14849</v>
      </c>
      <c r="L5429" s="1061">
        <v>900</v>
      </c>
      <c r="M5429" s="1061">
        <v>900</v>
      </c>
      <c r="N5429" s="1061">
        <v>900</v>
      </c>
      <c r="O5429" s="1061">
        <v>900</v>
      </c>
      <c r="P5429" s="1061">
        <v>900</v>
      </c>
      <c r="Q5429" s="1061">
        <v>900</v>
      </c>
      <c r="R5429" s="1061">
        <v>900</v>
      </c>
      <c r="S5429" s="1061">
        <v>900</v>
      </c>
      <c r="T5429" s="1061">
        <v>900</v>
      </c>
      <c r="U5429" s="1061">
        <v>900</v>
      </c>
      <c r="V5429" s="1061">
        <v>900</v>
      </c>
      <c r="W5429" s="1061">
        <v>900</v>
      </c>
    </row>
    <row r="5430" spans="1:23">
      <c r="A5430" s="908"/>
      <c r="B5430" s="1061" t="s">
        <v>234</v>
      </c>
      <c r="C5430" s="1061" t="s">
        <v>235</v>
      </c>
      <c r="D5430" s="1061" t="s">
        <v>239</v>
      </c>
      <c r="E5430" s="1061" t="s">
        <v>10687</v>
      </c>
      <c r="F5430" s="1061" t="s">
        <v>9706</v>
      </c>
      <c r="G5430" s="1061" t="s">
        <v>1976</v>
      </c>
      <c r="H5430" s="1061" t="s">
        <v>129</v>
      </c>
      <c r="I5430" s="1061" t="s">
        <v>20</v>
      </c>
      <c r="J5430" s="1061" t="s">
        <v>7975</v>
      </c>
      <c r="K5430" s="1061" t="s">
        <v>14849</v>
      </c>
      <c r="L5430" s="1061">
        <v>46300</v>
      </c>
      <c r="M5430" s="1061">
        <v>46300</v>
      </c>
      <c r="N5430" s="1061">
        <v>46300</v>
      </c>
      <c r="O5430" s="1061">
        <v>46300</v>
      </c>
      <c r="P5430" s="1061">
        <v>46300</v>
      </c>
      <c r="Q5430" s="1061">
        <v>46300</v>
      </c>
      <c r="R5430" s="1061">
        <v>46300</v>
      </c>
      <c r="S5430" s="1061">
        <v>46300</v>
      </c>
      <c r="T5430" s="1061">
        <v>46300</v>
      </c>
      <c r="U5430" s="1061">
        <v>46300</v>
      </c>
      <c r="V5430" s="1061">
        <v>46300</v>
      </c>
      <c r="W5430" s="1061">
        <v>46300</v>
      </c>
    </row>
    <row r="5431" spans="1:23">
      <c r="A5431" s="908"/>
      <c r="B5431" s="1061" t="s">
        <v>234</v>
      </c>
      <c r="C5431" s="1061" t="s">
        <v>235</v>
      </c>
      <c r="D5431" s="1061" t="s">
        <v>4519</v>
      </c>
      <c r="E5431" s="1061" t="s">
        <v>10688</v>
      </c>
      <c r="F5431" s="1061" t="s">
        <v>9715</v>
      </c>
      <c r="G5431" s="1061" t="s">
        <v>1739</v>
      </c>
      <c r="H5431" s="1061" t="s">
        <v>129</v>
      </c>
      <c r="I5431" s="1061" t="s">
        <v>20</v>
      </c>
      <c r="J5431" s="1061" t="s">
        <v>7975</v>
      </c>
      <c r="K5431" s="1061" t="s">
        <v>14849</v>
      </c>
      <c r="L5431" s="1061">
        <v>27750</v>
      </c>
      <c r="M5431" s="1061">
        <v>27750</v>
      </c>
      <c r="N5431" s="1061">
        <v>27750</v>
      </c>
      <c r="O5431" s="1061">
        <v>27750</v>
      </c>
      <c r="P5431" s="1061">
        <v>27750</v>
      </c>
      <c r="Q5431" s="1061">
        <v>27750</v>
      </c>
      <c r="R5431" s="1061">
        <v>27750</v>
      </c>
      <c r="S5431" s="1061">
        <v>27750</v>
      </c>
      <c r="T5431" s="1061">
        <v>27750</v>
      </c>
      <c r="U5431" s="1061">
        <v>27750</v>
      </c>
      <c r="V5431" s="1061">
        <v>27750</v>
      </c>
      <c r="W5431" s="1061">
        <v>27750</v>
      </c>
    </row>
    <row r="5432" spans="1:23">
      <c r="A5432" s="908"/>
      <c r="B5432" s="1061" t="s">
        <v>234</v>
      </c>
      <c r="C5432" s="1061" t="s">
        <v>235</v>
      </c>
      <c r="D5432" s="1061" t="s">
        <v>5191</v>
      </c>
      <c r="E5432" s="1061" t="s">
        <v>10689</v>
      </c>
      <c r="F5432" s="1061" t="s">
        <v>10690</v>
      </c>
      <c r="G5432" s="1061" t="s">
        <v>1739</v>
      </c>
      <c r="H5432" s="1061" t="s">
        <v>129</v>
      </c>
      <c r="I5432" s="1061" t="s">
        <v>20</v>
      </c>
      <c r="J5432" s="1061" t="s">
        <v>7975</v>
      </c>
      <c r="K5432" s="1061" t="s">
        <v>14849</v>
      </c>
      <c r="L5432" s="1061">
        <v>30600</v>
      </c>
      <c r="M5432" s="1061">
        <v>30600</v>
      </c>
      <c r="N5432" s="1061">
        <v>30600</v>
      </c>
      <c r="O5432" s="1061">
        <v>30600</v>
      </c>
      <c r="P5432" s="1061">
        <v>30600</v>
      </c>
      <c r="Q5432" s="1061">
        <v>30600</v>
      </c>
      <c r="R5432" s="1061">
        <v>30600</v>
      </c>
      <c r="S5432" s="1061">
        <v>30600</v>
      </c>
      <c r="T5432" s="1061">
        <v>30600</v>
      </c>
      <c r="U5432" s="1061">
        <v>30600</v>
      </c>
      <c r="V5432" s="1061">
        <v>30600</v>
      </c>
      <c r="W5432" s="1061">
        <v>30600</v>
      </c>
    </row>
    <row r="5433" spans="1:23">
      <c r="A5433" s="908"/>
      <c r="B5433" s="1061" t="s">
        <v>234</v>
      </c>
      <c r="C5433" s="1061" t="s">
        <v>235</v>
      </c>
      <c r="D5433" s="1061" t="s">
        <v>5427</v>
      </c>
      <c r="E5433" s="1061" t="s">
        <v>10695</v>
      </c>
      <c r="F5433" s="1061" t="s">
        <v>10696</v>
      </c>
      <c r="G5433" s="1061" t="s">
        <v>1739</v>
      </c>
      <c r="H5433" s="1061" t="s">
        <v>129</v>
      </c>
      <c r="I5433" s="1061" t="s">
        <v>20</v>
      </c>
      <c r="J5433" s="1061" t="s">
        <v>7975</v>
      </c>
      <c r="K5433" s="1061" t="s">
        <v>14849</v>
      </c>
      <c r="L5433" s="1061">
        <v>58200</v>
      </c>
      <c r="M5433" s="1061">
        <v>58200</v>
      </c>
      <c r="N5433" s="1061">
        <v>58200</v>
      </c>
      <c r="O5433" s="1061">
        <v>58200</v>
      </c>
      <c r="P5433" s="1061">
        <v>58200</v>
      </c>
      <c r="Q5433" s="1061">
        <v>58200</v>
      </c>
      <c r="R5433" s="1061">
        <v>58200</v>
      </c>
      <c r="S5433" s="1061">
        <v>58200</v>
      </c>
      <c r="T5433" s="1061">
        <v>58200</v>
      </c>
      <c r="U5433" s="1061">
        <v>58200</v>
      </c>
      <c r="V5433" s="1061">
        <v>58200</v>
      </c>
      <c r="W5433" s="1061">
        <v>58200</v>
      </c>
    </row>
    <row r="5434" spans="1:23">
      <c r="A5434" s="908"/>
      <c r="B5434" s="1061" t="s">
        <v>234</v>
      </c>
      <c r="C5434" s="1061" t="s">
        <v>235</v>
      </c>
      <c r="D5434" s="1061" t="s">
        <v>239</v>
      </c>
      <c r="E5434" s="1061" t="s">
        <v>10697</v>
      </c>
      <c r="F5434" s="1061" t="s">
        <v>13609</v>
      </c>
      <c r="G5434" s="1061" t="s">
        <v>1739</v>
      </c>
      <c r="H5434" s="1061" t="s">
        <v>129</v>
      </c>
      <c r="I5434" s="1061" t="s">
        <v>20</v>
      </c>
      <c r="J5434" s="1061" t="s">
        <v>7975</v>
      </c>
      <c r="K5434" s="1061" t="s">
        <v>14849</v>
      </c>
      <c r="L5434" s="1061">
        <v>109600</v>
      </c>
      <c r="M5434" s="1061">
        <v>109600</v>
      </c>
      <c r="N5434" s="1061">
        <v>109600</v>
      </c>
      <c r="O5434" s="1061">
        <v>109600</v>
      </c>
      <c r="P5434" s="1061">
        <v>109600</v>
      </c>
      <c r="Q5434" s="1061">
        <v>109600</v>
      </c>
      <c r="R5434" s="1061">
        <v>109600</v>
      </c>
      <c r="S5434" s="1061">
        <v>109600</v>
      </c>
      <c r="T5434" s="1061">
        <v>109600</v>
      </c>
      <c r="U5434" s="1061">
        <v>109600</v>
      </c>
      <c r="V5434" s="1061">
        <v>109600</v>
      </c>
      <c r="W5434" s="1061">
        <v>109600</v>
      </c>
    </row>
    <row r="5435" spans="1:23">
      <c r="A5435" s="908"/>
      <c r="B5435" s="1061" t="s">
        <v>234</v>
      </c>
      <c r="C5435" s="1061" t="s">
        <v>235</v>
      </c>
      <c r="D5435" s="1061" t="s">
        <v>4519</v>
      </c>
      <c r="E5435" s="1061" t="s">
        <v>10698</v>
      </c>
      <c r="F5435" s="1061" t="s">
        <v>10699</v>
      </c>
      <c r="G5435" s="1061" t="s">
        <v>1739</v>
      </c>
      <c r="H5435" s="1061" t="s">
        <v>129</v>
      </c>
      <c r="I5435" s="1061" t="s">
        <v>20</v>
      </c>
      <c r="J5435" s="1061" t="s">
        <v>7975</v>
      </c>
      <c r="K5435" s="1061" t="s">
        <v>14849</v>
      </c>
      <c r="L5435" s="1061">
        <v>7300</v>
      </c>
      <c r="M5435" s="1061">
        <v>7300</v>
      </c>
      <c r="N5435" s="1061">
        <v>7300</v>
      </c>
      <c r="O5435" s="1061">
        <v>7300</v>
      </c>
      <c r="P5435" s="1061">
        <v>7300</v>
      </c>
      <c r="Q5435" s="1061">
        <v>7300</v>
      </c>
      <c r="R5435" s="1061">
        <v>7300</v>
      </c>
      <c r="S5435" s="1061">
        <v>7300</v>
      </c>
      <c r="T5435" s="1061">
        <v>7300</v>
      </c>
      <c r="U5435" s="1061">
        <v>7300</v>
      </c>
      <c r="V5435" s="1061">
        <v>7300</v>
      </c>
      <c r="W5435" s="1061">
        <v>7300</v>
      </c>
    </row>
    <row r="5436" spans="1:23">
      <c r="A5436" s="908"/>
      <c r="B5436" s="1061" t="s">
        <v>234</v>
      </c>
      <c r="C5436" s="1061" t="s">
        <v>235</v>
      </c>
      <c r="D5436" s="1061" t="s">
        <v>4519</v>
      </c>
      <c r="E5436" s="1061" t="s">
        <v>10700</v>
      </c>
      <c r="F5436" s="1061" t="s">
        <v>10701</v>
      </c>
      <c r="G5436" s="1061" t="s">
        <v>1739</v>
      </c>
      <c r="H5436" s="1061" t="s">
        <v>129</v>
      </c>
      <c r="I5436" s="1061" t="s">
        <v>21</v>
      </c>
      <c r="J5436" s="1061" t="s">
        <v>7975</v>
      </c>
      <c r="K5436" s="1061" t="s">
        <v>14849</v>
      </c>
      <c r="L5436" s="1061">
        <v>165</v>
      </c>
      <c r="M5436" s="1061">
        <v>165</v>
      </c>
      <c r="N5436" s="1061">
        <v>165</v>
      </c>
      <c r="O5436" s="1061">
        <v>165</v>
      </c>
      <c r="P5436" s="1061">
        <v>165</v>
      </c>
      <c r="Q5436" s="1061">
        <v>165</v>
      </c>
      <c r="R5436" s="1061">
        <v>165</v>
      </c>
      <c r="S5436" s="1061">
        <v>165</v>
      </c>
      <c r="T5436" s="1061">
        <v>165</v>
      </c>
      <c r="U5436" s="1061">
        <v>165</v>
      </c>
      <c r="V5436" s="1061">
        <v>165</v>
      </c>
      <c r="W5436" s="1061">
        <v>165</v>
      </c>
    </row>
    <row r="5437" spans="1:23">
      <c r="A5437" s="908"/>
      <c r="B5437" s="1061" t="s">
        <v>234</v>
      </c>
      <c r="C5437" s="1061" t="s">
        <v>235</v>
      </c>
      <c r="D5437" s="1061" t="s">
        <v>4452</v>
      </c>
      <c r="E5437" s="1061" t="s">
        <v>10702</v>
      </c>
      <c r="F5437" s="1061" t="s">
        <v>12906</v>
      </c>
      <c r="G5437" s="1061" t="s">
        <v>1739</v>
      </c>
      <c r="H5437" s="1061" t="s">
        <v>129</v>
      </c>
      <c r="I5437" s="1061" t="s">
        <v>21</v>
      </c>
      <c r="J5437" s="1061" t="s">
        <v>7975</v>
      </c>
      <c r="K5437" s="1061" t="s">
        <v>14849</v>
      </c>
      <c r="L5437" s="1061">
        <v>37</v>
      </c>
      <c r="M5437" s="1061">
        <v>37</v>
      </c>
      <c r="N5437" s="1061">
        <v>37</v>
      </c>
      <c r="O5437" s="1061">
        <v>37</v>
      </c>
      <c r="P5437" s="1061">
        <v>37</v>
      </c>
      <c r="Q5437" s="1061">
        <v>37</v>
      </c>
      <c r="R5437" s="1061">
        <v>37</v>
      </c>
      <c r="S5437" s="1061">
        <v>37</v>
      </c>
      <c r="T5437" s="1061">
        <v>37</v>
      </c>
      <c r="U5437" s="1061">
        <v>37</v>
      </c>
      <c r="V5437" s="1061">
        <v>37</v>
      </c>
      <c r="W5437" s="1061">
        <v>37</v>
      </c>
    </row>
    <row r="5438" spans="1:23">
      <c r="A5438" s="908"/>
      <c r="B5438" s="1061" t="s">
        <v>234</v>
      </c>
      <c r="C5438" s="1061" t="s">
        <v>235</v>
      </c>
      <c r="D5438" s="1061" t="s">
        <v>6915</v>
      </c>
      <c r="E5438" s="1061" t="s">
        <v>10703</v>
      </c>
      <c r="F5438" s="1061" t="s">
        <v>6915</v>
      </c>
      <c r="G5438" s="1061" t="s">
        <v>1739</v>
      </c>
      <c r="H5438" s="1061" t="s">
        <v>129</v>
      </c>
      <c r="I5438" s="1061" t="s">
        <v>21</v>
      </c>
      <c r="J5438" s="1061" t="s">
        <v>7975</v>
      </c>
      <c r="K5438" s="1061" t="s">
        <v>14849</v>
      </c>
      <c r="L5438" s="1061">
        <v>90</v>
      </c>
      <c r="M5438" s="1061">
        <v>90</v>
      </c>
      <c r="N5438" s="1061">
        <v>90</v>
      </c>
      <c r="O5438" s="1061">
        <v>90</v>
      </c>
      <c r="P5438" s="1061">
        <v>90</v>
      </c>
      <c r="Q5438" s="1061">
        <v>90</v>
      </c>
      <c r="R5438" s="1061">
        <v>90</v>
      </c>
      <c r="S5438" s="1061">
        <v>90</v>
      </c>
      <c r="T5438" s="1061">
        <v>90</v>
      </c>
      <c r="U5438" s="1061">
        <v>90</v>
      </c>
      <c r="V5438" s="1061">
        <v>90</v>
      </c>
      <c r="W5438" s="1061">
        <v>90</v>
      </c>
    </row>
    <row r="5439" spans="1:23">
      <c r="A5439" s="908"/>
      <c r="B5439" s="1061" t="s">
        <v>234</v>
      </c>
      <c r="C5439" s="1061" t="s">
        <v>235</v>
      </c>
      <c r="D5439" s="1061" t="s">
        <v>4452</v>
      </c>
      <c r="E5439" s="1061" t="s">
        <v>10704</v>
      </c>
      <c r="F5439" s="1061" t="s">
        <v>10705</v>
      </c>
      <c r="G5439" s="1061" t="s">
        <v>1739</v>
      </c>
      <c r="H5439" s="1061" t="s">
        <v>129</v>
      </c>
      <c r="I5439" s="1061" t="s">
        <v>21</v>
      </c>
      <c r="J5439" s="1061" t="s">
        <v>7975</v>
      </c>
      <c r="K5439" s="1061" t="s">
        <v>14849</v>
      </c>
      <c r="L5439" s="1061">
        <v>99</v>
      </c>
      <c r="M5439" s="1061">
        <v>99</v>
      </c>
      <c r="N5439" s="1061">
        <v>99</v>
      </c>
      <c r="O5439" s="1061">
        <v>99</v>
      </c>
      <c r="P5439" s="1061">
        <v>99</v>
      </c>
      <c r="Q5439" s="1061">
        <v>99</v>
      </c>
      <c r="R5439" s="1061">
        <v>99</v>
      </c>
      <c r="S5439" s="1061">
        <v>99</v>
      </c>
      <c r="T5439" s="1061">
        <v>99</v>
      </c>
      <c r="U5439" s="1061">
        <v>99</v>
      </c>
      <c r="V5439" s="1061">
        <v>99</v>
      </c>
      <c r="W5439" s="1061">
        <v>99</v>
      </c>
    </row>
    <row r="5440" spans="1:23">
      <c r="A5440" s="908"/>
      <c r="B5440" s="1061" t="s">
        <v>234</v>
      </c>
      <c r="C5440" s="1061" t="s">
        <v>235</v>
      </c>
      <c r="D5440" s="1061" t="s">
        <v>9735</v>
      </c>
      <c r="E5440" s="1061" t="s">
        <v>10706</v>
      </c>
      <c r="F5440" s="1061" t="s">
        <v>9736</v>
      </c>
      <c r="G5440" s="1061" t="s">
        <v>1739</v>
      </c>
      <c r="H5440" s="1061" t="s">
        <v>129</v>
      </c>
      <c r="I5440" s="1061" t="s">
        <v>21</v>
      </c>
      <c r="J5440" s="1061" t="s">
        <v>7975</v>
      </c>
      <c r="K5440" s="1061" t="s">
        <v>14849</v>
      </c>
      <c r="L5440" s="1061">
        <v>9</v>
      </c>
      <c r="M5440" s="1061">
        <v>9</v>
      </c>
      <c r="N5440" s="1061">
        <v>9</v>
      </c>
      <c r="O5440" s="1061">
        <v>9</v>
      </c>
      <c r="P5440" s="1061">
        <v>9</v>
      </c>
      <c r="Q5440" s="1061">
        <v>9</v>
      </c>
      <c r="R5440" s="1061">
        <v>9</v>
      </c>
      <c r="S5440" s="1061">
        <v>9</v>
      </c>
      <c r="T5440" s="1061">
        <v>9</v>
      </c>
      <c r="U5440" s="1061">
        <v>9</v>
      </c>
      <c r="V5440" s="1061">
        <v>9</v>
      </c>
      <c r="W5440" s="1061">
        <v>9</v>
      </c>
    </row>
    <row r="5441" spans="1:23">
      <c r="A5441" s="908"/>
      <c r="B5441" s="1061" t="s">
        <v>234</v>
      </c>
      <c r="C5441" s="1061" t="s">
        <v>235</v>
      </c>
      <c r="D5441" s="1061" t="s">
        <v>9735</v>
      </c>
      <c r="E5441" s="1061" t="s">
        <v>10707</v>
      </c>
      <c r="F5441" s="1061" t="s">
        <v>10708</v>
      </c>
      <c r="G5441" s="1061" t="s">
        <v>1739</v>
      </c>
      <c r="H5441" s="1061" t="s">
        <v>129</v>
      </c>
      <c r="I5441" s="1061" t="s">
        <v>21</v>
      </c>
      <c r="J5441" s="1061" t="s">
        <v>7975</v>
      </c>
      <c r="K5441" s="1061" t="s">
        <v>14849</v>
      </c>
      <c r="L5441" s="1061">
        <v>1</v>
      </c>
      <c r="M5441" s="1061">
        <v>1</v>
      </c>
      <c r="N5441" s="1061">
        <v>1</v>
      </c>
      <c r="O5441" s="1061">
        <v>1</v>
      </c>
      <c r="P5441" s="1061">
        <v>1</v>
      </c>
      <c r="Q5441" s="1061">
        <v>1</v>
      </c>
      <c r="R5441" s="1061">
        <v>1</v>
      </c>
      <c r="S5441" s="1061">
        <v>1</v>
      </c>
      <c r="T5441" s="1061">
        <v>1</v>
      </c>
      <c r="U5441" s="1061">
        <v>1</v>
      </c>
      <c r="V5441" s="1061">
        <v>1</v>
      </c>
      <c r="W5441" s="1061">
        <v>1</v>
      </c>
    </row>
    <row r="5442" spans="1:23">
      <c r="A5442" s="908"/>
      <c r="B5442" s="1061" t="s">
        <v>234</v>
      </c>
      <c r="C5442" s="1061" t="s">
        <v>235</v>
      </c>
      <c r="D5442" s="1061" t="s">
        <v>9735</v>
      </c>
      <c r="E5442" s="1061" t="s">
        <v>10709</v>
      </c>
      <c r="F5442" s="1061" t="s">
        <v>9737</v>
      </c>
      <c r="G5442" s="1061" t="s">
        <v>1739</v>
      </c>
      <c r="H5442" s="1061" t="s">
        <v>129</v>
      </c>
      <c r="I5442" s="1061" t="s">
        <v>21</v>
      </c>
      <c r="J5442" s="1061" t="s">
        <v>7975</v>
      </c>
      <c r="K5442" s="1061" t="s">
        <v>14849</v>
      </c>
      <c r="L5442" s="1061">
        <v>6.2</v>
      </c>
      <c r="M5442" s="1061">
        <v>6.2</v>
      </c>
      <c r="N5442" s="1061">
        <v>6.2</v>
      </c>
      <c r="O5442" s="1061">
        <v>6.2</v>
      </c>
      <c r="P5442" s="1061">
        <v>6.2</v>
      </c>
      <c r="Q5442" s="1061">
        <v>6.2</v>
      </c>
      <c r="R5442" s="1061">
        <v>6.2</v>
      </c>
      <c r="S5442" s="1061">
        <v>6.2</v>
      </c>
      <c r="T5442" s="1061">
        <v>6.2</v>
      </c>
      <c r="U5442" s="1061">
        <v>6.2</v>
      </c>
      <c r="V5442" s="1061">
        <v>6.2</v>
      </c>
      <c r="W5442" s="1061">
        <v>6.2</v>
      </c>
    </row>
    <row r="5443" spans="1:23">
      <c r="A5443" s="908"/>
      <c r="B5443" s="1061" t="s">
        <v>234</v>
      </c>
      <c r="C5443" s="1061" t="s">
        <v>235</v>
      </c>
      <c r="D5443" s="1061" t="s">
        <v>9735</v>
      </c>
      <c r="E5443" s="1061" t="s">
        <v>10710</v>
      </c>
      <c r="F5443" s="1061" t="s">
        <v>9738</v>
      </c>
      <c r="G5443" s="1061" t="s">
        <v>1739</v>
      </c>
      <c r="H5443" s="1061" t="s">
        <v>129</v>
      </c>
      <c r="I5443" s="1061" t="s">
        <v>21</v>
      </c>
      <c r="J5443" s="1061" t="s">
        <v>7975</v>
      </c>
      <c r="K5443" s="1061" t="s">
        <v>14849</v>
      </c>
      <c r="L5443" s="1061">
        <v>6</v>
      </c>
      <c r="M5443" s="1061">
        <v>6</v>
      </c>
      <c r="N5443" s="1061">
        <v>6</v>
      </c>
      <c r="O5443" s="1061">
        <v>6</v>
      </c>
      <c r="P5443" s="1061">
        <v>6</v>
      </c>
      <c r="Q5443" s="1061">
        <v>6</v>
      </c>
      <c r="R5443" s="1061">
        <v>6</v>
      </c>
      <c r="S5443" s="1061">
        <v>6</v>
      </c>
      <c r="T5443" s="1061">
        <v>6</v>
      </c>
      <c r="U5443" s="1061">
        <v>6</v>
      </c>
      <c r="V5443" s="1061">
        <v>6</v>
      </c>
      <c r="W5443" s="1061">
        <v>6</v>
      </c>
    </row>
    <row r="5444" spans="1:23">
      <c r="A5444" s="908"/>
      <c r="B5444" s="1061" t="s">
        <v>234</v>
      </c>
      <c r="C5444" s="1061" t="s">
        <v>235</v>
      </c>
      <c r="D5444" s="1061" t="s">
        <v>9735</v>
      </c>
      <c r="E5444" s="1061" t="s">
        <v>10711</v>
      </c>
      <c r="F5444" s="1061" t="s">
        <v>10712</v>
      </c>
      <c r="G5444" s="1061" t="s">
        <v>1739</v>
      </c>
      <c r="H5444" s="1061" t="s">
        <v>129</v>
      </c>
      <c r="I5444" s="1061" t="s">
        <v>21</v>
      </c>
      <c r="J5444" s="1061" t="s">
        <v>7975</v>
      </c>
      <c r="K5444" s="1061" t="s">
        <v>14849</v>
      </c>
      <c r="L5444" s="1061">
        <v>204.1</v>
      </c>
      <c r="M5444" s="1061">
        <v>204.1</v>
      </c>
      <c r="N5444" s="1061">
        <v>204.1</v>
      </c>
      <c r="O5444" s="1061">
        <v>204.1</v>
      </c>
      <c r="P5444" s="1061">
        <v>204.1</v>
      </c>
      <c r="Q5444" s="1061">
        <v>204.1</v>
      </c>
      <c r="R5444" s="1061">
        <v>204.1</v>
      </c>
      <c r="S5444" s="1061">
        <v>204.1</v>
      </c>
      <c r="T5444" s="1061">
        <v>204.1</v>
      </c>
      <c r="U5444" s="1061">
        <v>204.1</v>
      </c>
      <c r="V5444" s="1061">
        <v>204.1</v>
      </c>
      <c r="W5444" s="1061">
        <v>204.1</v>
      </c>
    </row>
    <row r="5445" spans="1:23">
      <c r="A5445" s="908"/>
      <c r="B5445" s="1061" t="s">
        <v>234</v>
      </c>
      <c r="C5445" s="1061" t="s">
        <v>235</v>
      </c>
      <c r="D5445" s="1061" t="s">
        <v>9735</v>
      </c>
      <c r="E5445" s="1061" t="s">
        <v>10713</v>
      </c>
      <c r="F5445" s="1061" t="s">
        <v>12225</v>
      </c>
      <c r="G5445" s="1061" t="s">
        <v>1739</v>
      </c>
      <c r="H5445" s="1061" t="s">
        <v>129</v>
      </c>
      <c r="I5445" s="1061" t="s">
        <v>21</v>
      </c>
      <c r="J5445" s="1061" t="s">
        <v>7975</v>
      </c>
      <c r="K5445" s="1061" t="s">
        <v>14849</v>
      </c>
      <c r="L5445" s="1061">
        <v>1.4</v>
      </c>
      <c r="M5445" s="1061">
        <v>1.4</v>
      </c>
      <c r="N5445" s="1061">
        <v>1.4</v>
      </c>
      <c r="O5445" s="1061">
        <v>1.4</v>
      </c>
      <c r="P5445" s="1061">
        <v>1.4</v>
      </c>
      <c r="Q5445" s="1061">
        <v>1.4</v>
      </c>
      <c r="R5445" s="1061">
        <v>1.4</v>
      </c>
      <c r="S5445" s="1061">
        <v>1.4</v>
      </c>
      <c r="T5445" s="1061">
        <v>1.4</v>
      </c>
      <c r="U5445" s="1061">
        <v>1.4</v>
      </c>
      <c r="V5445" s="1061">
        <v>1.4</v>
      </c>
      <c r="W5445" s="1061">
        <v>1.4</v>
      </c>
    </row>
    <row r="5446" spans="1:23">
      <c r="A5446" s="908"/>
      <c r="B5446" s="1061" t="s">
        <v>234</v>
      </c>
      <c r="C5446" s="1061" t="s">
        <v>235</v>
      </c>
      <c r="D5446" s="1061" t="s">
        <v>9735</v>
      </c>
      <c r="E5446" s="1061" t="s">
        <v>10714</v>
      </c>
      <c r="F5446" s="1061" t="s">
        <v>10715</v>
      </c>
      <c r="G5446" s="1061" t="s">
        <v>1739</v>
      </c>
      <c r="H5446" s="1061" t="s">
        <v>129</v>
      </c>
      <c r="I5446" s="1061" t="s">
        <v>21</v>
      </c>
      <c r="J5446" s="1061" t="s">
        <v>7975</v>
      </c>
      <c r="K5446" s="1061" t="s">
        <v>14849</v>
      </c>
      <c r="L5446" s="1061">
        <v>32.340000000000003</v>
      </c>
      <c r="M5446" s="1061">
        <v>32.340000000000003</v>
      </c>
      <c r="N5446" s="1061">
        <v>32.340000000000003</v>
      </c>
      <c r="O5446" s="1061">
        <v>32.340000000000003</v>
      </c>
      <c r="P5446" s="1061">
        <v>32.340000000000003</v>
      </c>
      <c r="Q5446" s="1061">
        <v>32.340000000000003</v>
      </c>
      <c r="R5446" s="1061">
        <v>32.340000000000003</v>
      </c>
      <c r="S5446" s="1061">
        <v>32.340000000000003</v>
      </c>
      <c r="T5446" s="1061">
        <v>32.340000000000003</v>
      </c>
      <c r="U5446" s="1061">
        <v>32.340000000000003</v>
      </c>
      <c r="V5446" s="1061">
        <v>32.340000000000003</v>
      </c>
      <c r="W5446" s="1061">
        <v>32.340000000000003</v>
      </c>
    </row>
    <row r="5447" spans="1:23">
      <c r="A5447" s="908"/>
      <c r="B5447" s="1061" t="s">
        <v>234</v>
      </c>
      <c r="C5447" s="1061" t="s">
        <v>235</v>
      </c>
      <c r="D5447" s="1061" t="s">
        <v>9735</v>
      </c>
      <c r="E5447" s="1061" t="s">
        <v>10716</v>
      </c>
      <c r="F5447" s="1061" t="s">
        <v>9739</v>
      </c>
      <c r="G5447" s="1061" t="s">
        <v>1739</v>
      </c>
      <c r="H5447" s="1061" t="s">
        <v>129</v>
      </c>
      <c r="I5447" s="1061" t="s">
        <v>21</v>
      </c>
      <c r="J5447" s="1061" t="s">
        <v>7975</v>
      </c>
      <c r="K5447" s="1061" t="s">
        <v>14849</v>
      </c>
      <c r="L5447" s="1061">
        <v>2.2999999999999998</v>
      </c>
      <c r="M5447" s="1061">
        <v>2.2999999999999998</v>
      </c>
      <c r="N5447" s="1061">
        <v>2.2999999999999998</v>
      </c>
      <c r="O5447" s="1061">
        <v>2.2999999999999998</v>
      </c>
      <c r="P5447" s="1061">
        <v>2.2999999999999998</v>
      </c>
      <c r="Q5447" s="1061">
        <v>2.2999999999999998</v>
      </c>
      <c r="R5447" s="1061">
        <v>2.2999999999999998</v>
      </c>
      <c r="S5447" s="1061">
        <v>2.2999999999999998</v>
      </c>
      <c r="T5447" s="1061">
        <v>2.2999999999999998</v>
      </c>
      <c r="U5447" s="1061">
        <v>2.2999999999999998</v>
      </c>
      <c r="V5447" s="1061">
        <v>2.2999999999999998</v>
      </c>
      <c r="W5447" s="1061">
        <v>2.2999999999999998</v>
      </c>
    </row>
    <row r="5448" spans="1:23">
      <c r="A5448" s="908"/>
      <c r="B5448" s="1061" t="s">
        <v>234</v>
      </c>
      <c r="C5448" s="1061" t="s">
        <v>235</v>
      </c>
      <c r="D5448" s="1061" t="s">
        <v>9735</v>
      </c>
      <c r="E5448" s="1061" t="s">
        <v>10717</v>
      </c>
      <c r="F5448" s="1061" t="s">
        <v>9740</v>
      </c>
      <c r="G5448" s="1061" t="s">
        <v>1739</v>
      </c>
      <c r="H5448" s="1061" t="s">
        <v>129</v>
      </c>
      <c r="I5448" s="1061" t="s">
        <v>21</v>
      </c>
      <c r="J5448" s="1061" t="s">
        <v>7975</v>
      </c>
      <c r="K5448" s="1061" t="s">
        <v>14849</v>
      </c>
      <c r="L5448" s="1061">
        <v>195</v>
      </c>
      <c r="M5448" s="1061">
        <v>195</v>
      </c>
      <c r="N5448" s="1061">
        <v>195</v>
      </c>
      <c r="O5448" s="1061">
        <v>195</v>
      </c>
      <c r="P5448" s="1061">
        <v>195</v>
      </c>
      <c r="Q5448" s="1061">
        <v>195</v>
      </c>
      <c r="R5448" s="1061">
        <v>195</v>
      </c>
      <c r="S5448" s="1061">
        <v>195</v>
      </c>
      <c r="T5448" s="1061">
        <v>195</v>
      </c>
      <c r="U5448" s="1061">
        <v>195</v>
      </c>
      <c r="V5448" s="1061">
        <v>195</v>
      </c>
      <c r="W5448" s="1061">
        <v>195</v>
      </c>
    </row>
    <row r="5449" spans="1:23">
      <c r="A5449" s="908"/>
      <c r="B5449" s="1061" t="s">
        <v>234</v>
      </c>
      <c r="C5449" s="1061" t="s">
        <v>235</v>
      </c>
      <c r="D5449" s="1061" t="s">
        <v>9735</v>
      </c>
      <c r="E5449" s="1061" t="s">
        <v>10718</v>
      </c>
      <c r="F5449" s="1061" t="s">
        <v>12226</v>
      </c>
      <c r="G5449" s="1061" t="s">
        <v>1739</v>
      </c>
      <c r="H5449" s="1061" t="s">
        <v>129</v>
      </c>
      <c r="I5449" s="1061" t="s">
        <v>21</v>
      </c>
      <c r="J5449" s="1061" t="s">
        <v>7975</v>
      </c>
      <c r="K5449" s="1061" t="s">
        <v>14849</v>
      </c>
      <c r="L5449" s="1061">
        <v>45.7</v>
      </c>
      <c r="M5449" s="1061">
        <v>45.7</v>
      </c>
      <c r="N5449" s="1061">
        <v>45.7</v>
      </c>
      <c r="O5449" s="1061">
        <v>45.7</v>
      </c>
      <c r="P5449" s="1061">
        <v>45.7</v>
      </c>
      <c r="Q5449" s="1061">
        <v>45.7</v>
      </c>
      <c r="R5449" s="1061">
        <v>45.7</v>
      </c>
      <c r="S5449" s="1061">
        <v>45.7</v>
      </c>
      <c r="T5449" s="1061">
        <v>45.7</v>
      </c>
      <c r="U5449" s="1061">
        <v>45.7</v>
      </c>
      <c r="V5449" s="1061">
        <v>45.7</v>
      </c>
      <c r="W5449" s="1061">
        <v>45.7</v>
      </c>
    </row>
    <row r="5450" spans="1:23">
      <c r="A5450" s="908"/>
      <c r="B5450" s="1061" t="s">
        <v>234</v>
      </c>
      <c r="C5450" s="1061" t="s">
        <v>235</v>
      </c>
      <c r="D5450" s="1061" t="s">
        <v>9735</v>
      </c>
      <c r="E5450" s="1061" t="s">
        <v>10719</v>
      </c>
      <c r="F5450" s="1061" t="s">
        <v>10720</v>
      </c>
      <c r="G5450" s="1061" t="s">
        <v>1739</v>
      </c>
      <c r="H5450" s="1061" t="s">
        <v>129</v>
      </c>
      <c r="I5450" s="1061" t="s">
        <v>21</v>
      </c>
      <c r="J5450" s="1061" t="s">
        <v>7975</v>
      </c>
      <c r="K5450" s="1061" t="s">
        <v>14849</v>
      </c>
      <c r="L5450" s="1061">
        <v>6.5</v>
      </c>
      <c r="M5450" s="1061">
        <v>6.5</v>
      </c>
      <c r="N5450" s="1061">
        <v>6.5</v>
      </c>
      <c r="O5450" s="1061">
        <v>6.5</v>
      </c>
      <c r="P5450" s="1061">
        <v>6.5</v>
      </c>
      <c r="Q5450" s="1061">
        <v>6.5</v>
      </c>
      <c r="R5450" s="1061">
        <v>6.5</v>
      </c>
      <c r="S5450" s="1061">
        <v>6.5</v>
      </c>
      <c r="T5450" s="1061">
        <v>6.5</v>
      </c>
      <c r="U5450" s="1061">
        <v>6.5</v>
      </c>
      <c r="V5450" s="1061">
        <v>6.5</v>
      </c>
      <c r="W5450" s="1061">
        <v>6.5</v>
      </c>
    </row>
    <row r="5451" spans="1:23">
      <c r="A5451" s="908"/>
      <c r="B5451" s="1061" t="s">
        <v>234</v>
      </c>
      <c r="C5451" s="1061" t="s">
        <v>235</v>
      </c>
      <c r="D5451" s="1061" t="s">
        <v>9735</v>
      </c>
      <c r="E5451" s="1061" t="s">
        <v>10721</v>
      </c>
      <c r="F5451" s="1061" t="s">
        <v>12227</v>
      </c>
      <c r="G5451" s="1061" t="s">
        <v>1739</v>
      </c>
      <c r="H5451" s="1061" t="s">
        <v>129</v>
      </c>
      <c r="I5451" s="1061" t="s">
        <v>21</v>
      </c>
      <c r="J5451" s="1061" t="s">
        <v>7975</v>
      </c>
      <c r="K5451" s="1061" t="s">
        <v>14849</v>
      </c>
      <c r="L5451" s="1061">
        <v>13.1</v>
      </c>
      <c r="M5451" s="1061">
        <v>13.1</v>
      </c>
      <c r="N5451" s="1061">
        <v>13.1</v>
      </c>
      <c r="O5451" s="1061">
        <v>13.1</v>
      </c>
      <c r="P5451" s="1061">
        <v>13.1</v>
      </c>
      <c r="Q5451" s="1061">
        <v>13.1</v>
      </c>
      <c r="R5451" s="1061">
        <v>13.1</v>
      </c>
      <c r="S5451" s="1061">
        <v>13.1</v>
      </c>
      <c r="T5451" s="1061">
        <v>13.1</v>
      </c>
      <c r="U5451" s="1061">
        <v>13.1</v>
      </c>
      <c r="V5451" s="1061">
        <v>13.1</v>
      </c>
      <c r="W5451" s="1061">
        <v>13.1</v>
      </c>
    </row>
    <row r="5452" spans="1:23">
      <c r="A5452" s="908"/>
      <c r="B5452" s="1061" t="s">
        <v>234</v>
      </c>
      <c r="C5452" s="1061" t="s">
        <v>235</v>
      </c>
      <c r="D5452" s="1061" t="s">
        <v>9735</v>
      </c>
      <c r="E5452" s="1061" t="s">
        <v>10722</v>
      </c>
      <c r="F5452" s="1061" t="s">
        <v>12228</v>
      </c>
      <c r="G5452" s="1061" t="s">
        <v>1739</v>
      </c>
      <c r="H5452" s="1061" t="s">
        <v>129</v>
      </c>
      <c r="I5452" s="1061" t="s">
        <v>21</v>
      </c>
      <c r="J5452" s="1061" t="s">
        <v>7975</v>
      </c>
      <c r="K5452" s="1061" t="s">
        <v>14849</v>
      </c>
      <c r="L5452" s="1061">
        <v>17.3</v>
      </c>
      <c r="M5452" s="1061">
        <v>17.3</v>
      </c>
      <c r="N5452" s="1061">
        <v>17.3</v>
      </c>
      <c r="O5452" s="1061">
        <v>17.3</v>
      </c>
      <c r="P5452" s="1061">
        <v>17.3</v>
      </c>
      <c r="Q5452" s="1061">
        <v>17.3</v>
      </c>
      <c r="R5452" s="1061">
        <v>17.3</v>
      </c>
      <c r="S5452" s="1061">
        <v>17.3</v>
      </c>
      <c r="T5452" s="1061">
        <v>17.3</v>
      </c>
      <c r="U5452" s="1061">
        <v>17.3</v>
      </c>
      <c r="V5452" s="1061">
        <v>17.3</v>
      </c>
      <c r="W5452" s="1061">
        <v>17.3</v>
      </c>
    </row>
    <row r="5453" spans="1:23">
      <c r="A5453" s="908"/>
      <c r="B5453" s="1061" t="s">
        <v>234</v>
      </c>
      <c r="C5453" s="1061" t="s">
        <v>235</v>
      </c>
      <c r="D5453" s="1061" t="s">
        <v>9735</v>
      </c>
      <c r="E5453" s="1061" t="s">
        <v>10723</v>
      </c>
      <c r="F5453" s="1061" t="s">
        <v>10724</v>
      </c>
      <c r="G5453" s="1061" t="s">
        <v>1739</v>
      </c>
      <c r="H5453" s="1061" t="s">
        <v>129</v>
      </c>
      <c r="I5453" s="1061" t="s">
        <v>21</v>
      </c>
      <c r="J5453" s="1061" t="s">
        <v>7975</v>
      </c>
      <c r="K5453" s="1061" t="s">
        <v>14849</v>
      </c>
      <c r="L5453" s="1061">
        <v>1</v>
      </c>
      <c r="M5453" s="1061">
        <v>1</v>
      </c>
      <c r="N5453" s="1061">
        <v>1</v>
      </c>
      <c r="O5453" s="1061">
        <v>1</v>
      </c>
      <c r="P5453" s="1061">
        <v>1</v>
      </c>
      <c r="Q5453" s="1061">
        <v>1</v>
      </c>
      <c r="R5453" s="1061">
        <v>1</v>
      </c>
      <c r="S5453" s="1061">
        <v>1</v>
      </c>
      <c r="T5453" s="1061">
        <v>1</v>
      </c>
      <c r="U5453" s="1061">
        <v>1</v>
      </c>
      <c r="V5453" s="1061">
        <v>1</v>
      </c>
      <c r="W5453" s="1061">
        <v>1</v>
      </c>
    </row>
    <row r="5454" spans="1:23">
      <c r="A5454" s="908"/>
      <c r="B5454" s="1061" t="s">
        <v>234</v>
      </c>
      <c r="C5454" s="1061" t="s">
        <v>235</v>
      </c>
      <c r="D5454" s="1061" t="s">
        <v>12311</v>
      </c>
      <c r="E5454" s="1061" t="s">
        <v>12312</v>
      </c>
      <c r="F5454" s="1061" t="s">
        <v>12311</v>
      </c>
      <c r="G5454" s="1061" t="s">
        <v>1739</v>
      </c>
      <c r="H5454" s="1061" t="s">
        <v>129</v>
      </c>
      <c r="I5454" s="1061" t="s">
        <v>19</v>
      </c>
      <c r="J5454" s="1061" t="s">
        <v>7975</v>
      </c>
      <c r="K5454" s="1061" t="s">
        <v>14849</v>
      </c>
      <c r="L5454" s="1061">
        <v>48175</v>
      </c>
      <c r="M5454" s="1061">
        <v>48175</v>
      </c>
      <c r="N5454" s="1061">
        <v>48175</v>
      </c>
      <c r="O5454" s="1061">
        <v>48175</v>
      </c>
      <c r="P5454" s="1061">
        <v>48175</v>
      </c>
      <c r="Q5454" s="1061">
        <v>48175</v>
      </c>
      <c r="R5454" s="1061">
        <v>48645</v>
      </c>
      <c r="S5454" s="1061">
        <v>48645</v>
      </c>
      <c r="T5454" s="1061">
        <v>48645</v>
      </c>
      <c r="U5454" s="1061">
        <v>48645</v>
      </c>
      <c r="V5454" s="1061">
        <v>48645</v>
      </c>
      <c r="W5454" s="1061">
        <v>48645</v>
      </c>
    </row>
    <row r="5455" spans="1:23">
      <c r="A5455" s="908"/>
      <c r="B5455" s="1061" t="s">
        <v>234</v>
      </c>
      <c r="C5455" s="1061" t="s">
        <v>235</v>
      </c>
      <c r="D5455" s="1061" t="s">
        <v>4017</v>
      </c>
      <c r="E5455" s="1061" t="s">
        <v>12907</v>
      </c>
      <c r="F5455" s="1061" t="s">
        <v>12908</v>
      </c>
      <c r="G5455" s="1061" t="s">
        <v>1724</v>
      </c>
      <c r="H5455" s="1061" t="s">
        <v>129</v>
      </c>
      <c r="I5455" s="1061" t="s">
        <v>19</v>
      </c>
      <c r="J5455" s="1061" t="s">
        <v>7975</v>
      </c>
      <c r="K5455" s="1061" t="s">
        <v>14849</v>
      </c>
      <c r="L5455" s="1061">
        <v>14000</v>
      </c>
      <c r="M5455" s="1061">
        <v>14000</v>
      </c>
      <c r="N5455" s="1061">
        <v>14000</v>
      </c>
      <c r="O5455" s="1061">
        <v>14000</v>
      </c>
      <c r="P5455" s="1061">
        <v>14000</v>
      </c>
      <c r="Q5455" s="1061">
        <v>14000</v>
      </c>
      <c r="R5455" s="1061">
        <v>14000</v>
      </c>
      <c r="S5455" s="1061">
        <v>14000</v>
      </c>
      <c r="T5455" s="1061">
        <v>14000</v>
      </c>
      <c r="U5455" s="1061">
        <v>14000</v>
      </c>
      <c r="V5455" s="1061">
        <v>14000</v>
      </c>
      <c r="W5455" s="1061">
        <v>14000</v>
      </c>
    </row>
    <row r="5456" spans="1:23">
      <c r="A5456" s="908"/>
      <c r="B5456" s="1061" t="s">
        <v>234</v>
      </c>
      <c r="C5456" s="1061" t="s">
        <v>235</v>
      </c>
      <c r="D5456" s="1061" t="s">
        <v>4017</v>
      </c>
      <c r="E5456" s="1061" t="s">
        <v>10725</v>
      </c>
      <c r="F5456" s="1061" t="s">
        <v>10726</v>
      </c>
      <c r="G5456" s="1061" t="s">
        <v>1724</v>
      </c>
      <c r="H5456" s="1061" t="s">
        <v>129</v>
      </c>
      <c r="I5456" s="1061" t="s">
        <v>19</v>
      </c>
      <c r="J5456" s="1061" t="s">
        <v>7975</v>
      </c>
      <c r="K5456" s="1061" t="s">
        <v>14849</v>
      </c>
      <c r="L5456" s="1061">
        <v>130000</v>
      </c>
      <c r="M5456" s="1061">
        <v>130000</v>
      </c>
      <c r="N5456" s="1061">
        <v>130000</v>
      </c>
      <c r="O5456" s="1061">
        <v>130000</v>
      </c>
      <c r="P5456" s="1061">
        <v>130000</v>
      </c>
      <c r="Q5456" s="1061">
        <v>130000</v>
      </c>
      <c r="R5456" s="1061">
        <v>130000</v>
      </c>
      <c r="S5456" s="1061">
        <v>130000</v>
      </c>
      <c r="T5456" s="1061">
        <v>130000</v>
      </c>
      <c r="U5456" s="1061">
        <v>130000</v>
      </c>
      <c r="V5456" s="1061">
        <v>130000</v>
      </c>
      <c r="W5456" s="1061">
        <v>130000</v>
      </c>
    </row>
    <row r="5457" spans="1:23">
      <c r="A5457" s="908"/>
      <c r="B5457" s="1061" t="s">
        <v>234</v>
      </c>
      <c r="C5457" s="1061" t="s">
        <v>235</v>
      </c>
      <c r="D5457" s="1061" t="s">
        <v>4017</v>
      </c>
      <c r="E5457" s="1061" t="s">
        <v>10727</v>
      </c>
      <c r="F5457" s="1061" t="s">
        <v>10728</v>
      </c>
      <c r="G5457" s="1061" t="s">
        <v>1724</v>
      </c>
      <c r="H5457" s="1061" t="s">
        <v>129</v>
      </c>
      <c r="I5457" s="1061" t="s">
        <v>19</v>
      </c>
      <c r="J5457" s="1061" t="s">
        <v>7975</v>
      </c>
      <c r="K5457" s="1061" t="s">
        <v>14849</v>
      </c>
      <c r="L5457" s="1061">
        <v>15580</v>
      </c>
      <c r="M5457" s="1061">
        <v>15580</v>
      </c>
      <c r="N5457" s="1061">
        <v>15580</v>
      </c>
      <c r="O5457" s="1061">
        <v>15580</v>
      </c>
      <c r="P5457" s="1061">
        <v>15580</v>
      </c>
      <c r="Q5457" s="1061">
        <v>15580</v>
      </c>
      <c r="R5457" s="1061">
        <v>15732</v>
      </c>
      <c r="S5457" s="1061">
        <v>15732</v>
      </c>
      <c r="T5457" s="1061">
        <v>15732</v>
      </c>
      <c r="U5457" s="1061">
        <v>15732</v>
      </c>
      <c r="V5457" s="1061">
        <v>15732</v>
      </c>
      <c r="W5457" s="1061">
        <v>15732</v>
      </c>
    </row>
    <row r="5458" spans="1:23">
      <c r="A5458" s="908"/>
      <c r="B5458" s="1061" t="s">
        <v>234</v>
      </c>
      <c r="C5458" s="1061" t="s">
        <v>235</v>
      </c>
      <c r="D5458" s="1061" t="s">
        <v>4017</v>
      </c>
      <c r="E5458" s="1061" t="s">
        <v>12313</v>
      </c>
      <c r="F5458" s="1061" t="s">
        <v>12314</v>
      </c>
      <c r="G5458" s="1061" t="s">
        <v>1724</v>
      </c>
      <c r="H5458" s="1061" t="s">
        <v>129</v>
      </c>
      <c r="I5458" s="1061" t="s">
        <v>19</v>
      </c>
      <c r="J5458" s="1061" t="s">
        <v>7975</v>
      </c>
      <c r="K5458" s="1061" t="s">
        <v>14849</v>
      </c>
      <c r="L5458" s="1061">
        <v>18000</v>
      </c>
      <c r="M5458" s="1061">
        <v>18000</v>
      </c>
      <c r="N5458" s="1061">
        <v>18000</v>
      </c>
      <c r="O5458" s="1061">
        <v>18000</v>
      </c>
      <c r="P5458" s="1061">
        <v>18000</v>
      </c>
      <c r="Q5458" s="1061">
        <v>18000</v>
      </c>
      <c r="R5458" s="1061">
        <v>18000</v>
      </c>
      <c r="S5458" s="1061">
        <v>18000</v>
      </c>
      <c r="T5458" s="1061">
        <v>18000</v>
      </c>
      <c r="U5458" s="1061">
        <v>18000</v>
      </c>
      <c r="V5458" s="1061">
        <v>18000</v>
      </c>
      <c r="W5458" s="1061">
        <v>18000</v>
      </c>
    </row>
    <row r="5459" spans="1:23">
      <c r="A5459" s="908"/>
      <c r="B5459" s="1061" t="s">
        <v>234</v>
      </c>
      <c r="C5459" s="1061" t="s">
        <v>235</v>
      </c>
      <c r="D5459" s="1061" t="s">
        <v>4017</v>
      </c>
      <c r="E5459" s="1061" t="s">
        <v>12315</v>
      </c>
      <c r="F5459" s="1061" t="s">
        <v>12316</v>
      </c>
      <c r="G5459" s="1061" t="s">
        <v>1724</v>
      </c>
      <c r="H5459" s="1061" t="s">
        <v>129</v>
      </c>
      <c r="I5459" s="1061" t="s">
        <v>19</v>
      </c>
      <c r="J5459" s="1061" t="s">
        <v>7975</v>
      </c>
      <c r="K5459" s="1061" t="s">
        <v>14849</v>
      </c>
      <c r="L5459" s="1061">
        <v>16400</v>
      </c>
      <c r="M5459" s="1061">
        <v>16400</v>
      </c>
      <c r="N5459" s="1061">
        <v>16400</v>
      </c>
      <c r="O5459" s="1061">
        <v>16400</v>
      </c>
      <c r="P5459" s="1061">
        <v>16400</v>
      </c>
      <c r="Q5459" s="1061">
        <v>16400</v>
      </c>
      <c r="R5459" s="1061">
        <v>16560</v>
      </c>
      <c r="S5459" s="1061">
        <v>16560</v>
      </c>
      <c r="T5459" s="1061">
        <v>16560</v>
      </c>
      <c r="U5459" s="1061">
        <v>16560</v>
      </c>
      <c r="V5459" s="1061">
        <v>16560</v>
      </c>
      <c r="W5459" s="1061">
        <v>16560</v>
      </c>
    </row>
    <row r="5460" spans="1:23">
      <c r="A5460" s="908"/>
      <c r="B5460" s="1061" t="s">
        <v>234</v>
      </c>
      <c r="C5460" s="1061" t="s">
        <v>235</v>
      </c>
      <c r="D5460" s="1061" t="s">
        <v>4017</v>
      </c>
      <c r="E5460" s="1061" t="s">
        <v>10729</v>
      </c>
      <c r="F5460" s="1061" t="s">
        <v>10730</v>
      </c>
      <c r="G5460" s="1061" t="s">
        <v>1724</v>
      </c>
      <c r="H5460" s="1061" t="s">
        <v>129</v>
      </c>
      <c r="I5460" s="1061" t="s">
        <v>19</v>
      </c>
      <c r="J5460" s="1061" t="s">
        <v>7975</v>
      </c>
      <c r="K5460" s="1061" t="s">
        <v>14849</v>
      </c>
      <c r="L5460" s="1061">
        <v>18000</v>
      </c>
      <c r="M5460" s="1061">
        <v>18000</v>
      </c>
      <c r="N5460" s="1061">
        <v>18000</v>
      </c>
      <c r="O5460" s="1061">
        <v>18000</v>
      </c>
      <c r="P5460" s="1061">
        <v>18000</v>
      </c>
      <c r="Q5460" s="1061">
        <v>18000</v>
      </c>
      <c r="R5460" s="1061">
        <v>18000</v>
      </c>
      <c r="S5460" s="1061">
        <v>18000</v>
      </c>
      <c r="T5460" s="1061">
        <v>18000</v>
      </c>
      <c r="U5460" s="1061">
        <v>18000</v>
      </c>
      <c r="V5460" s="1061">
        <v>18000</v>
      </c>
      <c r="W5460" s="1061">
        <v>18000</v>
      </c>
    </row>
    <row r="5461" spans="1:23">
      <c r="A5461" s="908"/>
      <c r="B5461" s="1061" t="s">
        <v>234</v>
      </c>
      <c r="C5461" s="1061" t="s">
        <v>235</v>
      </c>
      <c r="D5461" s="1061" t="s">
        <v>4017</v>
      </c>
      <c r="E5461" s="1061" t="s">
        <v>12317</v>
      </c>
      <c r="F5461" s="1061" t="s">
        <v>12318</v>
      </c>
      <c r="G5461" s="1061" t="s">
        <v>1724</v>
      </c>
      <c r="H5461" s="1061" t="s">
        <v>129</v>
      </c>
      <c r="I5461" s="1061" t="s">
        <v>19</v>
      </c>
      <c r="J5461" s="1061" t="s">
        <v>7975</v>
      </c>
      <c r="K5461" s="1061" t="s">
        <v>14849</v>
      </c>
      <c r="L5461" s="1061">
        <v>21500</v>
      </c>
      <c r="M5461" s="1061">
        <v>21500</v>
      </c>
      <c r="N5461" s="1061">
        <v>21500</v>
      </c>
      <c r="O5461" s="1061">
        <v>21500</v>
      </c>
      <c r="P5461" s="1061">
        <v>21500</v>
      </c>
      <c r="Q5461" s="1061">
        <v>21500</v>
      </c>
      <c r="R5461" s="1061">
        <v>21500</v>
      </c>
      <c r="S5461" s="1061">
        <v>21500</v>
      </c>
      <c r="T5461" s="1061">
        <v>21500</v>
      </c>
      <c r="U5461" s="1061">
        <v>21500</v>
      </c>
      <c r="V5461" s="1061">
        <v>21500</v>
      </c>
      <c r="W5461" s="1061">
        <v>21500</v>
      </c>
    </row>
    <row r="5462" spans="1:23">
      <c r="A5462" s="908"/>
      <c r="B5462" s="1061" t="s">
        <v>234</v>
      </c>
      <c r="C5462" s="1061" t="s">
        <v>235</v>
      </c>
      <c r="D5462" s="1061" t="s">
        <v>4585</v>
      </c>
      <c r="E5462" s="1061" t="s">
        <v>12909</v>
      </c>
      <c r="F5462" s="1061" t="s">
        <v>12910</v>
      </c>
      <c r="G5462" s="1061" t="s">
        <v>1739</v>
      </c>
      <c r="H5462" s="1061" t="s">
        <v>129</v>
      </c>
      <c r="I5462" s="1061" t="s">
        <v>19</v>
      </c>
      <c r="J5462" s="1061" t="s">
        <v>7975</v>
      </c>
      <c r="K5462" s="1061" t="s">
        <v>14849</v>
      </c>
      <c r="L5462" s="1061">
        <v>127613</v>
      </c>
      <c r="M5462" s="1061">
        <v>127613</v>
      </c>
      <c r="N5462" s="1061">
        <v>127613</v>
      </c>
      <c r="O5462" s="1061">
        <v>127613</v>
      </c>
      <c r="P5462" s="1061">
        <v>127613</v>
      </c>
      <c r="Q5462" s="1061">
        <v>127613</v>
      </c>
      <c r="R5462" s="1061">
        <v>128858</v>
      </c>
      <c r="S5462" s="1061">
        <v>128858</v>
      </c>
      <c r="T5462" s="1061">
        <v>128858</v>
      </c>
      <c r="U5462" s="1061">
        <v>128858</v>
      </c>
      <c r="V5462" s="1061">
        <v>128858</v>
      </c>
      <c r="W5462" s="1061">
        <v>128858</v>
      </c>
    </row>
    <row r="5463" spans="1:23">
      <c r="A5463" s="908"/>
      <c r="B5463" s="1061" t="s">
        <v>234</v>
      </c>
      <c r="C5463" s="1061" t="s">
        <v>235</v>
      </c>
      <c r="D5463" s="1061" t="s">
        <v>4282</v>
      </c>
      <c r="E5463" s="1061" t="s">
        <v>10731</v>
      </c>
      <c r="F5463" s="1061" t="s">
        <v>4558</v>
      </c>
      <c r="G5463" s="1061" t="s">
        <v>1739</v>
      </c>
      <c r="H5463" s="1061" t="s">
        <v>129</v>
      </c>
      <c r="I5463" s="1061" t="s">
        <v>19</v>
      </c>
      <c r="J5463" s="1061" t="s">
        <v>7975</v>
      </c>
      <c r="K5463" s="1061" t="s">
        <v>14849</v>
      </c>
      <c r="L5463" s="1061">
        <v>33000</v>
      </c>
      <c r="M5463" s="1061">
        <v>33000</v>
      </c>
      <c r="N5463" s="1061">
        <v>33000</v>
      </c>
      <c r="O5463" s="1061">
        <v>33000</v>
      </c>
      <c r="P5463" s="1061">
        <v>33000</v>
      </c>
      <c r="Q5463" s="1061">
        <v>33000</v>
      </c>
      <c r="R5463" s="1061">
        <v>33000</v>
      </c>
      <c r="S5463" s="1061">
        <v>33000</v>
      </c>
      <c r="T5463" s="1061">
        <v>33000</v>
      </c>
      <c r="U5463" s="1061">
        <v>33000</v>
      </c>
      <c r="V5463" s="1061">
        <v>33000</v>
      </c>
      <c r="W5463" s="1061">
        <v>33000</v>
      </c>
    </row>
    <row r="5464" spans="1:23">
      <c r="A5464" s="908"/>
      <c r="B5464" s="1061" t="s">
        <v>234</v>
      </c>
      <c r="C5464" s="1061" t="s">
        <v>235</v>
      </c>
      <c r="D5464" s="1061" t="s">
        <v>5244</v>
      </c>
      <c r="E5464" s="1061" t="s">
        <v>10732</v>
      </c>
      <c r="F5464" s="1061" t="s">
        <v>4635</v>
      </c>
      <c r="G5464" s="1061" t="s">
        <v>1739</v>
      </c>
      <c r="H5464" s="1061" t="s">
        <v>129</v>
      </c>
      <c r="I5464" s="1061" t="s">
        <v>19</v>
      </c>
      <c r="J5464" s="1061" t="s">
        <v>7975</v>
      </c>
      <c r="K5464" s="1061" t="s">
        <v>14849</v>
      </c>
      <c r="L5464" s="1061">
        <v>81014</v>
      </c>
      <c r="M5464" s="1061">
        <v>81014</v>
      </c>
      <c r="N5464" s="1061">
        <v>81014</v>
      </c>
      <c r="O5464" s="1061">
        <v>81014</v>
      </c>
      <c r="P5464" s="1061">
        <v>81014</v>
      </c>
      <c r="Q5464" s="1061">
        <v>81014</v>
      </c>
      <c r="R5464" s="1061">
        <v>82529</v>
      </c>
      <c r="S5464" s="1061">
        <v>82529</v>
      </c>
      <c r="T5464" s="1061">
        <v>82529</v>
      </c>
      <c r="U5464" s="1061">
        <v>82529</v>
      </c>
      <c r="V5464" s="1061">
        <v>82529</v>
      </c>
      <c r="W5464" s="1061">
        <v>82529</v>
      </c>
    </row>
    <row r="5465" spans="1:23">
      <c r="A5465" s="908"/>
      <c r="B5465" s="1061" t="s">
        <v>234</v>
      </c>
      <c r="C5465" s="1061" t="s">
        <v>235</v>
      </c>
      <c r="D5465" s="1061" t="s">
        <v>4312</v>
      </c>
      <c r="E5465" s="1061" t="s">
        <v>12319</v>
      </c>
      <c r="F5465" s="1061" t="s">
        <v>12320</v>
      </c>
      <c r="G5465" s="1061" t="s">
        <v>1739</v>
      </c>
      <c r="H5465" s="1061" t="s">
        <v>129</v>
      </c>
      <c r="I5465" s="1061" t="s">
        <v>19</v>
      </c>
      <c r="J5465" s="1061" t="s">
        <v>7975</v>
      </c>
      <c r="K5465" s="1061" t="s">
        <v>14849</v>
      </c>
      <c r="L5465" s="1061">
        <v>256250</v>
      </c>
      <c r="M5465" s="1061">
        <v>256250</v>
      </c>
      <c r="N5465" s="1061">
        <v>256250</v>
      </c>
      <c r="O5465" s="1061">
        <v>256250</v>
      </c>
      <c r="P5465" s="1061">
        <v>256250</v>
      </c>
      <c r="Q5465" s="1061">
        <v>256250</v>
      </c>
      <c r="R5465" s="1061">
        <v>258750</v>
      </c>
      <c r="S5465" s="1061">
        <v>258750</v>
      </c>
      <c r="T5465" s="1061">
        <v>258750</v>
      </c>
      <c r="U5465" s="1061">
        <v>258750</v>
      </c>
      <c r="V5465" s="1061">
        <v>258750</v>
      </c>
      <c r="W5465" s="1061">
        <v>258750</v>
      </c>
    </row>
    <row r="5466" spans="1:23">
      <c r="A5466" s="908"/>
      <c r="B5466" s="1061" t="s">
        <v>234</v>
      </c>
      <c r="C5466" s="1061" t="s">
        <v>235</v>
      </c>
      <c r="D5466" s="1061" t="s">
        <v>4306</v>
      </c>
      <c r="E5466" s="1061" t="s">
        <v>10733</v>
      </c>
      <c r="F5466" s="1061" t="s">
        <v>10734</v>
      </c>
      <c r="G5466" s="1061" t="s">
        <v>1739</v>
      </c>
      <c r="H5466" s="1061" t="s">
        <v>129</v>
      </c>
      <c r="I5466" s="1061" t="s">
        <v>19</v>
      </c>
      <c r="J5466" s="1061" t="s">
        <v>7975</v>
      </c>
      <c r="K5466" s="1061" t="s">
        <v>14849</v>
      </c>
      <c r="L5466" s="1061">
        <v>453000</v>
      </c>
      <c r="M5466" s="1061">
        <v>453000</v>
      </c>
      <c r="N5466" s="1061">
        <v>453000</v>
      </c>
      <c r="O5466" s="1061">
        <v>453000</v>
      </c>
      <c r="P5466" s="1061">
        <v>453000</v>
      </c>
      <c r="Q5466" s="1061">
        <v>453000</v>
      </c>
      <c r="R5466" s="1061">
        <v>464000</v>
      </c>
      <c r="S5466" s="1061">
        <v>464000</v>
      </c>
      <c r="T5466" s="1061">
        <v>464000</v>
      </c>
      <c r="U5466" s="1061">
        <v>464000</v>
      </c>
      <c r="V5466" s="1061">
        <v>464000</v>
      </c>
      <c r="W5466" s="1061">
        <v>464000</v>
      </c>
    </row>
    <row r="5467" spans="1:23">
      <c r="A5467" s="908"/>
      <c r="B5467" s="1061" t="s">
        <v>234</v>
      </c>
      <c r="C5467" s="1061" t="s">
        <v>235</v>
      </c>
      <c r="D5467" s="1061" t="s">
        <v>4118</v>
      </c>
      <c r="E5467" s="1061" t="s">
        <v>10735</v>
      </c>
      <c r="F5467" s="1061" t="s">
        <v>10736</v>
      </c>
      <c r="G5467" s="1061" t="s">
        <v>1976</v>
      </c>
      <c r="H5467" s="1061" t="s">
        <v>129</v>
      </c>
      <c r="I5467" s="1061" t="s">
        <v>19</v>
      </c>
      <c r="J5467" s="1061" t="s">
        <v>7975</v>
      </c>
      <c r="K5467" s="1061" t="s">
        <v>14849</v>
      </c>
      <c r="L5467" s="1061">
        <v>38000</v>
      </c>
      <c r="M5467" s="1061">
        <v>38000</v>
      </c>
      <c r="N5467" s="1061">
        <v>38000</v>
      </c>
      <c r="O5467" s="1061">
        <v>38000</v>
      </c>
      <c r="P5467" s="1061">
        <v>38000</v>
      </c>
      <c r="Q5467" s="1061">
        <v>38000</v>
      </c>
      <c r="R5467" s="1061">
        <v>38000</v>
      </c>
      <c r="S5467" s="1061">
        <v>38000</v>
      </c>
      <c r="T5467" s="1061">
        <v>38000</v>
      </c>
      <c r="U5467" s="1061">
        <v>38000</v>
      </c>
      <c r="V5467" s="1061">
        <v>38000</v>
      </c>
      <c r="W5467" s="1061">
        <v>38000</v>
      </c>
    </row>
    <row r="5468" spans="1:23">
      <c r="A5468" s="908"/>
      <c r="B5468" s="1061" t="s">
        <v>234</v>
      </c>
      <c r="C5468" s="1061" t="s">
        <v>235</v>
      </c>
      <c r="D5468" s="1061" t="s">
        <v>4326</v>
      </c>
      <c r="E5468" s="1061" t="s">
        <v>10737</v>
      </c>
      <c r="F5468" s="1061" t="s">
        <v>4677</v>
      </c>
      <c r="G5468" s="1061" t="s">
        <v>1739</v>
      </c>
      <c r="H5468" s="1061" t="s">
        <v>129</v>
      </c>
      <c r="I5468" s="1061" t="s">
        <v>19</v>
      </c>
      <c r="J5468" s="1061" t="s">
        <v>7975</v>
      </c>
      <c r="K5468" s="1061" t="s">
        <v>14849</v>
      </c>
      <c r="L5468" s="1061">
        <v>13375</v>
      </c>
      <c r="M5468" s="1061">
        <v>13375</v>
      </c>
      <c r="N5468" s="1061">
        <v>13375</v>
      </c>
      <c r="O5468" s="1061">
        <v>13375</v>
      </c>
      <c r="P5468" s="1061">
        <v>13375</v>
      </c>
      <c r="Q5468" s="1061">
        <v>13375</v>
      </c>
      <c r="R5468" s="1061">
        <v>14250</v>
      </c>
      <c r="S5468" s="1061">
        <v>14250</v>
      </c>
      <c r="T5468" s="1061">
        <v>14250</v>
      </c>
      <c r="U5468" s="1061">
        <v>14250</v>
      </c>
      <c r="V5468" s="1061">
        <v>14250</v>
      </c>
      <c r="W5468" s="1061">
        <v>14250</v>
      </c>
    </row>
    <row r="5469" spans="1:23">
      <c r="A5469" s="908"/>
      <c r="B5469" s="1061" t="s">
        <v>234</v>
      </c>
      <c r="C5469" s="1061" t="s">
        <v>235</v>
      </c>
      <c r="D5469" s="1061" t="s">
        <v>4326</v>
      </c>
      <c r="E5469" s="1061" t="s">
        <v>10738</v>
      </c>
      <c r="F5469" s="1061" t="s">
        <v>4684</v>
      </c>
      <c r="G5469" s="1061" t="s">
        <v>1739</v>
      </c>
      <c r="H5469" s="1061" t="s">
        <v>129</v>
      </c>
      <c r="I5469" s="1061" t="s">
        <v>19</v>
      </c>
      <c r="J5469" s="1061" t="s">
        <v>7975</v>
      </c>
      <c r="K5469" s="1061" t="s">
        <v>14849</v>
      </c>
      <c r="L5469" s="1061">
        <v>12500</v>
      </c>
      <c r="M5469" s="1061">
        <v>12500</v>
      </c>
      <c r="N5469" s="1061">
        <v>12500</v>
      </c>
      <c r="O5469" s="1061">
        <v>12500</v>
      </c>
      <c r="P5469" s="1061">
        <v>12500</v>
      </c>
      <c r="Q5469" s="1061">
        <v>12500</v>
      </c>
      <c r="R5469" s="1061">
        <v>12500</v>
      </c>
      <c r="S5469" s="1061">
        <v>12500</v>
      </c>
      <c r="T5469" s="1061">
        <v>12500</v>
      </c>
      <c r="U5469" s="1061">
        <v>12500</v>
      </c>
      <c r="V5469" s="1061">
        <v>12500</v>
      </c>
      <c r="W5469" s="1061">
        <v>12500</v>
      </c>
    </row>
    <row r="5470" spans="1:23">
      <c r="A5470" s="908"/>
      <c r="B5470" s="1061" t="s">
        <v>234</v>
      </c>
      <c r="C5470" s="1061" t="s">
        <v>235</v>
      </c>
      <c r="D5470" s="1061" t="s">
        <v>4326</v>
      </c>
      <c r="E5470" s="1061" t="s">
        <v>10739</v>
      </c>
      <c r="F5470" s="1061" t="s">
        <v>4678</v>
      </c>
      <c r="G5470" s="1061" t="s">
        <v>1739</v>
      </c>
      <c r="H5470" s="1061" t="s">
        <v>129</v>
      </c>
      <c r="I5470" s="1061" t="s">
        <v>19</v>
      </c>
      <c r="J5470" s="1061" t="s">
        <v>7975</v>
      </c>
      <c r="K5470" s="1061" t="s">
        <v>14849</v>
      </c>
      <c r="L5470" s="1061">
        <v>7203</v>
      </c>
      <c r="M5470" s="1061">
        <v>7203</v>
      </c>
      <c r="N5470" s="1061">
        <v>7203</v>
      </c>
      <c r="O5470" s="1061">
        <v>7203</v>
      </c>
      <c r="P5470" s="1061">
        <v>7203</v>
      </c>
      <c r="Q5470" s="1061">
        <v>7203</v>
      </c>
      <c r="R5470" s="1061">
        <v>7406</v>
      </c>
      <c r="S5470" s="1061">
        <v>7406</v>
      </c>
      <c r="T5470" s="1061">
        <v>7406</v>
      </c>
      <c r="U5470" s="1061">
        <v>7406</v>
      </c>
      <c r="V5470" s="1061">
        <v>7406</v>
      </c>
      <c r="W5470" s="1061">
        <v>7406</v>
      </c>
    </row>
    <row r="5471" spans="1:23">
      <c r="A5471" s="908"/>
      <c r="B5471" s="1061" t="s">
        <v>234</v>
      </c>
      <c r="C5471" s="1061" t="s">
        <v>235</v>
      </c>
      <c r="D5471" s="1061" t="s">
        <v>4326</v>
      </c>
      <c r="E5471" s="1061" t="s">
        <v>10740</v>
      </c>
      <c r="F5471" s="1061" t="s">
        <v>4682</v>
      </c>
      <c r="G5471" s="1061" t="s">
        <v>1739</v>
      </c>
      <c r="H5471" s="1061" t="s">
        <v>129</v>
      </c>
      <c r="I5471" s="1061" t="s">
        <v>19</v>
      </c>
      <c r="J5471" s="1061" t="s">
        <v>7975</v>
      </c>
      <c r="K5471" s="1061" t="s">
        <v>14849</v>
      </c>
      <c r="L5471" s="1061">
        <v>7850</v>
      </c>
      <c r="M5471" s="1061">
        <v>7850</v>
      </c>
      <c r="N5471" s="1061">
        <v>7850</v>
      </c>
      <c r="O5471" s="1061">
        <v>7850</v>
      </c>
      <c r="P5471" s="1061">
        <v>7850</v>
      </c>
      <c r="Q5471" s="1061">
        <v>7850</v>
      </c>
      <c r="R5471" s="1061">
        <v>8000</v>
      </c>
      <c r="S5471" s="1061">
        <v>8000</v>
      </c>
      <c r="T5471" s="1061">
        <v>8000</v>
      </c>
      <c r="U5471" s="1061">
        <v>8000</v>
      </c>
      <c r="V5471" s="1061">
        <v>8000</v>
      </c>
      <c r="W5471" s="1061">
        <v>8000</v>
      </c>
    </row>
    <row r="5472" spans="1:23">
      <c r="A5472" s="908"/>
      <c r="B5472" s="1061" t="s">
        <v>234</v>
      </c>
      <c r="C5472" s="1061" t="s">
        <v>235</v>
      </c>
      <c r="D5472" s="1061" t="s">
        <v>4326</v>
      </c>
      <c r="E5472" s="1061" t="s">
        <v>10741</v>
      </c>
      <c r="F5472" s="1061" t="s">
        <v>4679</v>
      </c>
      <c r="G5472" s="1061" t="s">
        <v>1739</v>
      </c>
      <c r="H5472" s="1061" t="s">
        <v>129</v>
      </c>
      <c r="I5472" s="1061" t="s">
        <v>19</v>
      </c>
      <c r="J5472" s="1061" t="s">
        <v>7975</v>
      </c>
      <c r="K5472" s="1061" t="s">
        <v>14849</v>
      </c>
      <c r="L5472" s="1061">
        <v>14354</v>
      </c>
      <c r="M5472" s="1061">
        <v>14354</v>
      </c>
      <c r="N5472" s="1061">
        <v>14354</v>
      </c>
      <c r="O5472" s="1061">
        <v>14354</v>
      </c>
      <c r="P5472" s="1061">
        <v>14354</v>
      </c>
      <c r="Q5472" s="1061">
        <v>14354</v>
      </c>
      <c r="R5472" s="1061">
        <v>14709</v>
      </c>
      <c r="S5472" s="1061">
        <v>14709</v>
      </c>
      <c r="T5472" s="1061">
        <v>14709</v>
      </c>
      <c r="U5472" s="1061">
        <v>14709</v>
      </c>
      <c r="V5472" s="1061">
        <v>14709</v>
      </c>
      <c r="W5472" s="1061">
        <v>14709</v>
      </c>
    </row>
    <row r="5473" spans="1:23">
      <c r="A5473" s="908"/>
      <c r="B5473" s="1061" t="s">
        <v>234</v>
      </c>
      <c r="C5473" s="1061" t="s">
        <v>235</v>
      </c>
      <c r="D5473" s="1061" t="s">
        <v>4326</v>
      </c>
      <c r="E5473" s="1061" t="s">
        <v>10742</v>
      </c>
      <c r="F5473" s="1061" t="s">
        <v>4689</v>
      </c>
      <c r="G5473" s="1061" t="s">
        <v>1739</v>
      </c>
      <c r="H5473" s="1061" t="s">
        <v>129</v>
      </c>
      <c r="I5473" s="1061" t="s">
        <v>19</v>
      </c>
      <c r="J5473" s="1061" t="s">
        <v>7975</v>
      </c>
      <c r="K5473" s="1061" t="s">
        <v>14849</v>
      </c>
      <c r="L5473" s="1061">
        <v>14354</v>
      </c>
      <c r="M5473" s="1061">
        <v>14354</v>
      </c>
      <c r="N5473" s="1061">
        <v>14354</v>
      </c>
      <c r="O5473" s="1061">
        <v>14354</v>
      </c>
      <c r="P5473" s="1061">
        <v>14354</v>
      </c>
      <c r="Q5473" s="1061">
        <v>14354</v>
      </c>
      <c r="R5473" s="1061">
        <v>14709</v>
      </c>
      <c r="S5473" s="1061">
        <v>14709</v>
      </c>
      <c r="T5473" s="1061">
        <v>14709</v>
      </c>
      <c r="U5473" s="1061">
        <v>14709</v>
      </c>
      <c r="V5473" s="1061">
        <v>14709</v>
      </c>
      <c r="W5473" s="1061">
        <v>14709</v>
      </c>
    </row>
    <row r="5474" spans="1:23">
      <c r="A5474" s="908"/>
      <c r="B5474" s="1061" t="s">
        <v>234</v>
      </c>
      <c r="C5474" s="1061" t="s">
        <v>235</v>
      </c>
      <c r="D5474" s="1061" t="s">
        <v>4326</v>
      </c>
      <c r="E5474" s="1061" t="s">
        <v>10743</v>
      </c>
      <c r="F5474" s="1061" t="s">
        <v>8853</v>
      </c>
      <c r="G5474" s="1061" t="s">
        <v>1739</v>
      </c>
      <c r="H5474" s="1061" t="s">
        <v>129</v>
      </c>
      <c r="I5474" s="1061" t="s">
        <v>19</v>
      </c>
      <c r="J5474" s="1061" t="s">
        <v>7975</v>
      </c>
      <c r="K5474" s="1061" t="s">
        <v>14849</v>
      </c>
      <c r="L5474" s="1061">
        <v>29000</v>
      </c>
      <c r="M5474" s="1061">
        <v>29000</v>
      </c>
      <c r="N5474" s="1061">
        <v>29000</v>
      </c>
      <c r="O5474" s="1061">
        <v>29000</v>
      </c>
      <c r="P5474" s="1061">
        <v>29000</v>
      </c>
      <c r="Q5474" s="1061">
        <v>29000</v>
      </c>
      <c r="R5474" s="1061">
        <v>29000</v>
      </c>
      <c r="S5474" s="1061">
        <v>29000</v>
      </c>
      <c r="T5474" s="1061">
        <v>29000</v>
      </c>
      <c r="U5474" s="1061">
        <v>29000</v>
      </c>
      <c r="V5474" s="1061">
        <v>29000</v>
      </c>
      <c r="W5474" s="1061">
        <v>29000</v>
      </c>
    </row>
    <row r="5475" spans="1:23">
      <c r="A5475" s="908"/>
      <c r="B5475" s="1061" t="s">
        <v>234</v>
      </c>
      <c r="C5475" s="1061" t="s">
        <v>235</v>
      </c>
      <c r="D5475" s="1061" t="s">
        <v>4326</v>
      </c>
      <c r="E5475" s="1061" t="s">
        <v>10744</v>
      </c>
      <c r="F5475" s="1061" t="s">
        <v>4368</v>
      </c>
      <c r="G5475" s="1061" t="s">
        <v>1739</v>
      </c>
      <c r="H5475" s="1061" t="s">
        <v>129</v>
      </c>
      <c r="I5475" s="1061" t="s">
        <v>19</v>
      </c>
      <c r="J5475" s="1061" t="s">
        <v>7975</v>
      </c>
      <c r="K5475" s="1061" t="s">
        <v>14849</v>
      </c>
      <c r="L5475" s="1061">
        <v>33000</v>
      </c>
      <c r="M5475" s="1061">
        <v>33000</v>
      </c>
      <c r="N5475" s="1061">
        <v>33000</v>
      </c>
      <c r="O5475" s="1061">
        <v>33000</v>
      </c>
      <c r="P5475" s="1061">
        <v>33000</v>
      </c>
      <c r="Q5475" s="1061">
        <v>33000</v>
      </c>
      <c r="R5475" s="1061">
        <v>33000</v>
      </c>
      <c r="S5475" s="1061">
        <v>33000</v>
      </c>
      <c r="T5475" s="1061">
        <v>33000</v>
      </c>
      <c r="U5475" s="1061">
        <v>33000</v>
      </c>
      <c r="V5475" s="1061">
        <v>33000</v>
      </c>
      <c r="W5475" s="1061">
        <v>33000</v>
      </c>
    </row>
    <row r="5476" spans="1:23">
      <c r="A5476" s="908"/>
      <c r="B5476" s="1061" t="s">
        <v>234</v>
      </c>
      <c r="C5476" s="1061" t="s">
        <v>235</v>
      </c>
      <c r="D5476" s="1061" t="s">
        <v>4326</v>
      </c>
      <c r="E5476" s="1061" t="s">
        <v>10745</v>
      </c>
      <c r="F5476" s="1061" t="s">
        <v>10015</v>
      </c>
      <c r="G5476" s="1061" t="s">
        <v>1739</v>
      </c>
      <c r="H5476" s="1061" t="s">
        <v>129</v>
      </c>
      <c r="I5476" s="1061" t="s">
        <v>19</v>
      </c>
      <c r="J5476" s="1061" t="s">
        <v>7975</v>
      </c>
      <c r="K5476" s="1061" t="s">
        <v>14849</v>
      </c>
      <c r="L5476" s="1061">
        <v>39000</v>
      </c>
      <c r="M5476" s="1061">
        <v>39000</v>
      </c>
      <c r="N5476" s="1061">
        <v>39000</v>
      </c>
      <c r="O5476" s="1061">
        <v>39000</v>
      </c>
      <c r="P5476" s="1061">
        <v>39000</v>
      </c>
      <c r="Q5476" s="1061">
        <v>39000</v>
      </c>
      <c r="R5476" s="1061">
        <v>39000</v>
      </c>
      <c r="S5476" s="1061">
        <v>39000</v>
      </c>
      <c r="T5476" s="1061">
        <v>39000</v>
      </c>
      <c r="U5476" s="1061">
        <v>39000</v>
      </c>
      <c r="V5476" s="1061">
        <v>39000</v>
      </c>
      <c r="W5476" s="1061">
        <v>39000</v>
      </c>
    </row>
    <row r="5477" spans="1:23">
      <c r="A5477" s="908"/>
      <c r="B5477" s="1061" t="s">
        <v>234</v>
      </c>
      <c r="C5477" s="1061" t="s">
        <v>235</v>
      </c>
      <c r="D5477" s="1061" t="s">
        <v>4326</v>
      </c>
      <c r="E5477" s="1061" t="s">
        <v>10746</v>
      </c>
      <c r="F5477" s="1061" t="s">
        <v>8851</v>
      </c>
      <c r="G5477" s="1061" t="s">
        <v>1739</v>
      </c>
      <c r="H5477" s="1061" t="s">
        <v>129</v>
      </c>
      <c r="I5477" s="1061" t="s">
        <v>19</v>
      </c>
      <c r="J5477" s="1061" t="s">
        <v>7975</v>
      </c>
      <c r="K5477" s="1061" t="s">
        <v>14849</v>
      </c>
      <c r="L5477" s="1061">
        <v>47000</v>
      </c>
      <c r="M5477" s="1061">
        <v>47000</v>
      </c>
      <c r="N5477" s="1061">
        <v>47000</v>
      </c>
      <c r="O5477" s="1061">
        <v>47000</v>
      </c>
      <c r="P5477" s="1061">
        <v>47000</v>
      </c>
      <c r="Q5477" s="1061">
        <v>47000</v>
      </c>
      <c r="R5477" s="1061">
        <v>47000</v>
      </c>
      <c r="S5477" s="1061">
        <v>47000</v>
      </c>
      <c r="T5477" s="1061">
        <v>47000</v>
      </c>
      <c r="U5477" s="1061">
        <v>47000</v>
      </c>
      <c r="V5477" s="1061">
        <v>47000</v>
      </c>
      <c r="W5477" s="1061">
        <v>47000</v>
      </c>
    </row>
    <row r="5478" spans="1:23">
      <c r="A5478" s="908"/>
      <c r="B5478" s="1061" t="s">
        <v>234</v>
      </c>
      <c r="C5478" s="1061" t="s">
        <v>235</v>
      </c>
      <c r="D5478" s="1061" t="s">
        <v>4326</v>
      </c>
      <c r="E5478" s="1061" t="s">
        <v>10747</v>
      </c>
      <c r="F5478" s="1061" t="s">
        <v>9920</v>
      </c>
      <c r="G5478" s="1061" t="s">
        <v>1739</v>
      </c>
      <c r="H5478" s="1061" t="s">
        <v>129</v>
      </c>
      <c r="I5478" s="1061" t="s">
        <v>19</v>
      </c>
      <c r="J5478" s="1061" t="s">
        <v>7975</v>
      </c>
      <c r="K5478" s="1061" t="s">
        <v>14849</v>
      </c>
      <c r="L5478" s="1061">
        <v>36000</v>
      </c>
      <c r="M5478" s="1061">
        <v>36000</v>
      </c>
      <c r="N5478" s="1061">
        <v>36000</v>
      </c>
      <c r="O5478" s="1061">
        <v>36000</v>
      </c>
      <c r="P5478" s="1061">
        <v>36000</v>
      </c>
      <c r="Q5478" s="1061">
        <v>36000</v>
      </c>
      <c r="R5478" s="1061">
        <v>36000</v>
      </c>
      <c r="S5478" s="1061">
        <v>36000</v>
      </c>
      <c r="T5478" s="1061">
        <v>36000</v>
      </c>
      <c r="U5478" s="1061">
        <v>36000</v>
      </c>
      <c r="V5478" s="1061">
        <v>36000</v>
      </c>
      <c r="W5478" s="1061">
        <v>36000</v>
      </c>
    </row>
    <row r="5479" spans="1:23">
      <c r="A5479" s="908"/>
      <c r="B5479" s="1061" t="s">
        <v>234</v>
      </c>
      <c r="C5479" s="1061" t="s">
        <v>235</v>
      </c>
      <c r="D5479" s="1061" t="s">
        <v>4326</v>
      </c>
      <c r="E5479" s="1061" t="s">
        <v>10748</v>
      </c>
      <c r="F5479" s="1061" t="s">
        <v>7030</v>
      </c>
      <c r="G5479" s="1061" t="s">
        <v>1739</v>
      </c>
      <c r="H5479" s="1061" t="s">
        <v>129</v>
      </c>
      <c r="I5479" s="1061" t="s">
        <v>19</v>
      </c>
      <c r="J5479" s="1061" t="s">
        <v>7975</v>
      </c>
      <c r="K5479" s="1061" t="s">
        <v>14849</v>
      </c>
      <c r="L5479" s="1061">
        <v>51250</v>
      </c>
      <c r="M5479" s="1061">
        <v>51250</v>
      </c>
      <c r="N5479" s="1061">
        <v>51250</v>
      </c>
      <c r="O5479" s="1061">
        <v>51250</v>
      </c>
      <c r="P5479" s="1061">
        <v>51250</v>
      </c>
      <c r="Q5479" s="1061">
        <v>51250</v>
      </c>
      <c r="R5479" s="1061">
        <v>51750</v>
      </c>
      <c r="S5479" s="1061">
        <v>51750</v>
      </c>
      <c r="T5479" s="1061">
        <v>51750</v>
      </c>
      <c r="U5479" s="1061">
        <v>51750</v>
      </c>
      <c r="V5479" s="1061">
        <v>51750</v>
      </c>
      <c r="W5479" s="1061">
        <v>51750</v>
      </c>
    </row>
    <row r="5480" spans="1:23">
      <c r="A5480" s="908"/>
      <c r="B5480" s="1061" t="s">
        <v>234</v>
      </c>
      <c r="C5480" s="1061" t="s">
        <v>235</v>
      </c>
      <c r="D5480" s="1061" t="s">
        <v>4326</v>
      </c>
      <c r="E5480" s="1061" t="s">
        <v>10750</v>
      </c>
      <c r="F5480" s="1061" t="s">
        <v>4873</v>
      </c>
      <c r="G5480" s="1061" t="s">
        <v>1739</v>
      </c>
      <c r="H5480" s="1061" t="s">
        <v>129</v>
      </c>
      <c r="I5480" s="1061" t="s">
        <v>19</v>
      </c>
      <c r="J5480" s="1061" t="s">
        <v>7975</v>
      </c>
      <c r="K5480" s="1061" t="s">
        <v>14849</v>
      </c>
      <c r="L5480" s="1061">
        <v>40300</v>
      </c>
      <c r="M5480" s="1061">
        <v>40300</v>
      </c>
      <c r="N5480" s="1061">
        <v>40300</v>
      </c>
      <c r="O5480" s="1061">
        <v>40300</v>
      </c>
      <c r="P5480" s="1061">
        <v>40300</v>
      </c>
      <c r="Q5480" s="1061">
        <v>40300</v>
      </c>
      <c r="R5480" s="1061">
        <v>40300</v>
      </c>
      <c r="S5480" s="1061">
        <v>40300</v>
      </c>
      <c r="T5480" s="1061">
        <v>40300</v>
      </c>
      <c r="U5480" s="1061">
        <v>40300</v>
      </c>
      <c r="V5480" s="1061">
        <v>40300</v>
      </c>
      <c r="W5480" s="1061">
        <v>40300</v>
      </c>
    </row>
    <row r="5481" spans="1:23">
      <c r="A5481" s="908"/>
      <c r="B5481" s="1061" t="s">
        <v>234</v>
      </c>
      <c r="C5481" s="1061" t="s">
        <v>235</v>
      </c>
      <c r="D5481" s="1061" t="s">
        <v>4326</v>
      </c>
      <c r="E5481" s="1061" t="s">
        <v>10751</v>
      </c>
      <c r="F5481" s="1061" t="s">
        <v>4680</v>
      </c>
      <c r="G5481" s="1061" t="s">
        <v>1739</v>
      </c>
      <c r="H5481" s="1061" t="s">
        <v>129</v>
      </c>
      <c r="I5481" s="1061" t="s">
        <v>19</v>
      </c>
      <c r="J5481" s="1061" t="s">
        <v>7975</v>
      </c>
      <c r="K5481" s="1061" t="s">
        <v>14849</v>
      </c>
      <c r="L5481" s="1061">
        <v>6602</v>
      </c>
      <c r="M5481" s="1061">
        <v>6602</v>
      </c>
      <c r="N5481" s="1061">
        <v>6602</v>
      </c>
      <c r="O5481" s="1061">
        <v>6602</v>
      </c>
      <c r="P5481" s="1061">
        <v>6602</v>
      </c>
      <c r="Q5481" s="1061">
        <v>6602</v>
      </c>
      <c r="R5481" s="1061">
        <v>6805</v>
      </c>
      <c r="S5481" s="1061">
        <v>6805</v>
      </c>
      <c r="T5481" s="1061">
        <v>6805</v>
      </c>
      <c r="U5481" s="1061">
        <v>6805</v>
      </c>
      <c r="V5481" s="1061">
        <v>6805</v>
      </c>
      <c r="W5481" s="1061">
        <v>6805</v>
      </c>
    </row>
    <row r="5482" spans="1:23">
      <c r="A5482" s="908"/>
      <c r="B5482" s="1061" t="s">
        <v>234</v>
      </c>
      <c r="C5482" s="1061" t="s">
        <v>235</v>
      </c>
      <c r="D5482" s="1061" t="s">
        <v>4326</v>
      </c>
      <c r="E5482" s="1061" t="s">
        <v>10752</v>
      </c>
      <c r="F5482" s="1061" t="s">
        <v>4329</v>
      </c>
      <c r="G5482" s="1061" t="s">
        <v>1739</v>
      </c>
      <c r="H5482" s="1061" t="s">
        <v>129</v>
      </c>
      <c r="I5482" s="1061" t="s">
        <v>19</v>
      </c>
      <c r="J5482" s="1061" t="s">
        <v>7975</v>
      </c>
      <c r="K5482" s="1061" t="s">
        <v>14849</v>
      </c>
      <c r="L5482" s="1061">
        <v>50000</v>
      </c>
      <c r="M5482" s="1061">
        <v>50000</v>
      </c>
      <c r="N5482" s="1061">
        <v>50000</v>
      </c>
      <c r="O5482" s="1061">
        <v>50000</v>
      </c>
      <c r="P5482" s="1061">
        <v>50000</v>
      </c>
      <c r="Q5482" s="1061">
        <v>50000</v>
      </c>
      <c r="R5482" s="1061">
        <v>50000</v>
      </c>
      <c r="S5482" s="1061">
        <v>50000</v>
      </c>
      <c r="T5482" s="1061">
        <v>50000</v>
      </c>
      <c r="U5482" s="1061">
        <v>50000</v>
      </c>
      <c r="V5482" s="1061">
        <v>50000</v>
      </c>
      <c r="W5482" s="1061">
        <v>50000</v>
      </c>
    </row>
    <row r="5483" spans="1:23">
      <c r="A5483" s="908"/>
      <c r="B5483" s="1061" t="s">
        <v>234</v>
      </c>
      <c r="C5483" s="1061" t="s">
        <v>235</v>
      </c>
      <c r="D5483" s="1061" t="s">
        <v>4326</v>
      </c>
      <c r="E5483" s="1061" t="s">
        <v>10753</v>
      </c>
      <c r="F5483" s="1061" t="s">
        <v>10754</v>
      </c>
      <c r="G5483" s="1061" t="s">
        <v>1739</v>
      </c>
      <c r="H5483" s="1061" t="s">
        <v>129</v>
      </c>
      <c r="I5483" s="1061" t="s">
        <v>19</v>
      </c>
      <c r="J5483" s="1061" t="s">
        <v>7975</v>
      </c>
      <c r="K5483" s="1061" t="s">
        <v>14849</v>
      </c>
      <c r="L5483" s="1061">
        <v>32500</v>
      </c>
      <c r="M5483" s="1061">
        <v>32500</v>
      </c>
      <c r="N5483" s="1061">
        <v>32500</v>
      </c>
      <c r="O5483" s="1061">
        <v>32500</v>
      </c>
      <c r="P5483" s="1061">
        <v>32500</v>
      </c>
      <c r="Q5483" s="1061">
        <v>32500</v>
      </c>
      <c r="R5483" s="1061">
        <v>32500</v>
      </c>
      <c r="S5483" s="1061">
        <v>32500</v>
      </c>
      <c r="T5483" s="1061">
        <v>32500</v>
      </c>
      <c r="U5483" s="1061">
        <v>32500</v>
      </c>
      <c r="V5483" s="1061">
        <v>32500</v>
      </c>
      <c r="W5483" s="1061">
        <v>32500</v>
      </c>
    </row>
    <row r="5484" spans="1:23">
      <c r="A5484" s="908"/>
      <c r="B5484" s="1061" t="s">
        <v>234</v>
      </c>
      <c r="C5484" s="1061" t="s">
        <v>235</v>
      </c>
      <c r="D5484" s="1061" t="s">
        <v>4594</v>
      </c>
      <c r="E5484" s="1061" t="s">
        <v>10755</v>
      </c>
      <c r="F5484" s="1061" t="s">
        <v>4595</v>
      </c>
      <c r="G5484" s="1061" t="s">
        <v>1739</v>
      </c>
      <c r="H5484" s="1061" t="s">
        <v>129</v>
      </c>
      <c r="I5484" s="1061" t="s">
        <v>19</v>
      </c>
      <c r="J5484" s="1061" t="s">
        <v>7975</v>
      </c>
      <c r="K5484" s="1061" t="s">
        <v>14849</v>
      </c>
      <c r="L5484" s="1061">
        <v>14250</v>
      </c>
      <c r="M5484" s="1061">
        <v>14250</v>
      </c>
      <c r="N5484" s="1061">
        <v>14250</v>
      </c>
      <c r="O5484" s="1061">
        <v>14250</v>
      </c>
      <c r="P5484" s="1061">
        <v>14250</v>
      </c>
      <c r="Q5484" s="1061">
        <v>14250</v>
      </c>
      <c r="R5484" s="1061">
        <v>14500</v>
      </c>
      <c r="S5484" s="1061">
        <v>14500</v>
      </c>
      <c r="T5484" s="1061">
        <v>14500</v>
      </c>
      <c r="U5484" s="1061">
        <v>14500</v>
      </c>
      <c r="V5484" s="1061">
        <v>14500</v>
      </c>
      <c r="W5484" s="1061">
        <v>14500</v>
      </c>
    </row>
    <row r="5485" spans="1:23">
      <c r="A5485" s="908"/>
      <c r="B5485" s="1061" t="s">
        <v>234</v>
      </c>
      <c r="C5485" s="1061" t="s">
        <v>235</v>
      </c>
      <c r="D5485" s="1061" t="s">
        <v>5319</v>
      </c>
      <c r="E5485" s="1061" t="s">
        <v>12229</v>
      </c>
      <c r="F5485" s="1061" t="s">
        <v>12230</v>
      </c>
      <c r="G5485" s="1061" t="s">
        <v>1739</v>
      </c>
      <c r="H5485" s="1061" t="s">
        <v>129</v>
      </c>
      <c r="I5485" s="1061" t="s">
        <v>19</v>
      </c>
      <c r="J5485" s="1061" t="s">
        <v>7975</v>
      </c>
      <c r="K5485" s="1061" t="s">
        <v>14849</v>
      </c>
      <c r="L5485" s="1061">
        <v>21150</v>
      </c>
      <c r="M5485" s="1061">
        <v>21150</v>
      </c>
      <c r="N5485" s="1061">
        <v>21150</v>
      </c>
      <c r="O5485" s="1061">
        <v>21150</v>
      </c>
      <c r="P5485" s="1061">
        <v>21150</v>
      </c>
      <c r="Q5485" s="1061">
        <v>21150</v>
      </c>
      <c r="R5485" s="1061">
        <v>21357</v>
      </c>
      <c r="S5485" s="1061">
        <v>21357</v>
      </c>
      <c r="T5485" s="1061">
        <v>21357</v>
      </c>
      <c r="U5485" s="1061">
        <v>21357</v>
      </c>
      <c r="V5485" s="1061">
        <v>21357</v>
      </c>
      <c r="W5485" s="1061">
        <v>21357</v>
      </c>
    </row>
    <row r="5486" spans="1:23">
      <c r="A5486" s="908"/>
      <c r="B5486" s="1061" t="s">
        <v>234</v>
      </c>
      <c r="C5486" s="1061" t="s">
        <v>235</v>
      </c>
      <c r="D5486" s="1061" t="s">
        <v>4481</v>
      </c>
      <c r="E5486" s="1061" t="s">
        <v>12321</v>
      </c>
      <c r="F5486" s="1061" t="s">
        <v>12322</v>
      </c>
      <c r="G5486" s="1061" t="s">
        <v>1739</v>
      </c>
      <c r="H5486" s="1061" t="s">
        <v>129</v>
      </c>
      <c r="I5486" s="1061" t="s">
        <v>19</v>
      </c>
      <c r="J5486" s="1061" t="s">
        <v>7975</v>
      </c>
      <c r="K5486" s="1061" t="s">
        <v>14849</v>
      </c>
      <c r="L5486" s="1061">
        <v>15000</v>
      </c>
      <c r="M5486" s="1061">
        <v>15000</v>
      </c>
      <c r="N5486" s="1061">
        <v>15000</v>
      </c>
      <c r="O5486" s="1061">
        <v>15000</v>
      </c>
      <c r="P5486" s="1061">
        <v>15000</v>
      </c>
      <c r="Q5486" s="1061">
        <v>15000</v>
      </c>
      <c r="R5486" s="1061">
        <v>15000</v>
      </c>
      <c r="S5486" s="1061">
        <v>15000</v>
      </c>
      <c r="T5486" s="1061">
        <v>15000</v>
      </c>
      <c r="U5486" s="1061">
        <v>15000</v>
      </c>
      <c r="V5486" s="1061">
        <v>15000</v>
      </c>
      <c r="W5486" s="1061">
        <v>15000</v>
      </c>
    </row>
    <row r="5487" spans="1:23">
      <c r="A5487" s="908"/>
      <c r="B5487" s="1061" t="s">
        <v>234</v>
      </c>
      <c r="C5487" s="1061" t="s">
        <v>235</v>
      </c>
      <c r="D5487" s="1061" t="s">
        <v>4481</v>
      </c>
      <c r="E5487" s="1061" t="s">
        <v>12323</v>
      </c>
      <c r="F5487" s="1061" t="s">
        <v>12324</v>
      </c>
      <c r="G5487" s="1061" t="s">
        <v>1739</v>
      </c>
      <c r="H5487" s="1061" t="s">
        <v>129</v>
      </c>
      <c r="I5487" s="1061" t="s">
        <v>19</v>
      </c>
      <c r="J5487" s="1061" t="s">
        <v>7975</v>
      </c>
      <c r="K5487" s="1061" t="s">
        <v>14849</v>
      </c>
      <c r="L5487" s="1061">
        <v>25000</v>
      </c>
      <c r="M5487" s="1061">
        <v>25000</v>
      </c>
      <c r="N5487" s="1061">
        <v>25000</v>
      </c>
      <c r="O5487" s="1061">
        <v>25000</v>
      </c>
      <c r="P5487" s="1061">
        <v>25000</v>
      </c>
      <c r="Q5487" s="1061">
        <v>25000</v>
      </c>
      <c r="R5487" s="1061">
        <v>25000</v>
      </c>
      <c r="S5487" s="1061">
        <v>25000</v>
      </c>
      <c r="T5487" s="1061">
        <v>25000</v>
      </c>
      <c r="U5487" s="1061">
        <v>25000</v>
      </c>
      <c r="V5487" s="1061">
        <v>25000</v>
      </c>
      <c r="W5487" s="1061">
        <v>25000</v>
      </c>
    </row>
    <row r="5488" spans="1:23">
      <c r="A5488" s="908"/>
      <c r="B5488" s="1061" t="s">
        <v>234</v>
      </c>
      <c r="C5488" s="1061" t="s">
        <v>235</v>
      </c>
      <c r="D5488" s="1061" t="s">
        <v>3984</v>
      </c>
      <c r="E5488" s="1061" t="s">
        <v>10756</v>
      </c>
      <c r="F5488" s="1061" t="s">
        <v>13412</v>
      </c>
      <c r="G5488" s="1061" t="s">
        <v>1739</v>
      </c>
      <c r="H5488" s="1061" t="s">
        <v>129</v>
      </c>
      <c r="I5488" s="1061" t="s">
        <v>19</v>
      </c>
      <c r="J5488" s="1061" t="s">
        <v>7975</v>
      </c>
      <c r="K5488" s="1061" t="s">
        <v>14849</v>
      </c>
      <c r="L5488" s="1061">
        <v>230625</v>
      </c>
      <c r="M5488" s="1061">
        <v>230625</v>
      </c>
      <c r="N5488" s="1061">
        <v>230625</v>
      </c>
      <c r="O5488" s="1061">
        <v>230625</v>
      </c>
      <c r="P5488" s="1061">
        <v>230625</v>
      </c>
      <c r="Q5488" s="1061">
        <v>230625</v>
      </c>
      <c r="R5488" s="1061">
        <v>232875</v>
      </c>
      <c r="S5488" s="1061">
        <v>232875</v>
      </c>
      <c r="T5488" s="1061">
        <v>232875</v>
      </c>
      <c r="U5488" s="1061">
        <v>232875</v>
      </c>
      <c r="V5488" s="1061">
        <v>232875</v>
      </c>
      <c r="W5488" s="1061">
        <v>232875</v>
      </c>
    </row>
    <row r="5489" spans="1:23">
      <c r="A5489" s="908"/>
      <c r="B5489" s="1061" t="s">
        <v>234</v>
      </c>
      <c r="C5489" s="1061" t="s">
        <v>235</v>
      </c>
      <c r="D5489" s="1061" t="s">
        <v>4141</v>
      </c>
      <c r="E5489" s="1061" t="s">
        <v>10757</v>
      </c>
      <c r="F5489" s="1061" t="s">
        <v>4142</v>
      </c>
      <c r="G5489" s="1061" t="s">
        <v>1739</v>
      </c>
      <c r="H5489" s="1061" t="s">
        <v>129</v>
      </c>
      <c r="I5489" s="1061" t="s">
        <v>19</v>
      </c>
      <c r="J5489" s="1061" t="s">
        <v>7975</v>
      </c>
      <c r="K5489" s="1061" t="s">
        <v>14849</v>
      </c>
      <c r="L5489" s="1061">
        <v>5000</v>
      </c>
      <c r="M5489" s="1061">
        <v>5000</v>
      </c>
      <c r="N5489" s="1061">
        <v>5000</v>
      </c>
      <c r="O5489" s="1061">
        <v>5000</v>
      </c>
      <c r="P5489" s="1061">
        <v>5000</v>
      </c>
      <c r="Q5489" s="1061">
        <v>5000</v>
      </c>
      <c r="R5489" s="1061">
        <v>5000</v>
      </c>
      <c r="S5489" s="1061">
        <v>5000</v>
      </c>
      <c r="T5489" s="1061">
        <v>5000</v>
      </c>
      <c r="U5489" s="1061">
        <v>5000</v>
      </c>
      <c r="V5489" s="1061">
        <v>5000</v>
      </c>
      <c r="W5489" s="1061">
        <v>5000</v>
      </c>
    </row>
    <row r="5490" spans="1:23">
      <c r="A5490" s="908"/>
      <c r="B5490" s="1061" t="s">
        <v>234</v>
      </c>
      <c r="C5490" s="1061" t="s">
        <v>235</v>
      </c>
      <c r="D5490" s="1061" t="s">
        <v>4141</v>
      </c>
      <c r="E5490" s="1061" t="s">
        <v>10758</v>
      </c>
      <c r="F5490" s="1061" t="s">
        <v>9898</v>
      </c>
      <c r="G5490" s="1061" t="s">
        <v>1739</v>
      </c>
      <c r="H5490" s="1061" t="s">
        <v>129</v>
      </c>
      <c r="I5490" s="1061" t="s">
        <v>19</v>
      </c>
      <c r="J5490" s="1061" t="s">
        <v>7975</v>
      </c>
      <c r="K5490" s="1061" t="s">
        <v>14849</v>
      </c>
      <c r="L5490" s="1061">
        <v>10000</v>
      </c>
      <c r="M5490" s="1061">
        <v>10000</v>
      </c>
      <c r="N5490" s="1061">
        <v>10000</v>
      </c>
      <c r="O5490" s="1061">
        <v>10000</v>
      </c>
      <c r="P5490" s="1061">
        <v>10000</v>
      </c>
      <c r="Q5490" s="1061">
        <v>10000</v>
      </c>
      <c r="R5490" s="1061">
        <v>10000</v>
      </c>
      <c r="S5490" s="1061">
        <v>10000</v>
      </c>
      <c r="T5490" s="1061">
        <v>10000</v>
      </c>
      <c r="U5490" s="1061">
        <v>10000</v>
      </c>
      <c r="V5490" s="1061">
        <v>10000</v>
      </c>
      <c r="W5490" s="1061">
        <v>10000</v>
      </c>
    </row>
    <row r="5491" spans="1:23">
      <c r="A5491" s="908"/>
      <c r="B5491" s="1061" t="s">
        <v>234</v>
      </c>
      <c r="C5491" s="1061" t="s">
        <v>235</v>
      </c>
      <c r="D5491" s="1061" t="s">
        <v>3027</v>
      </c>
      <c r="E5491" s="1061" t="s">
        <v>10760</v>
      </c>
      <c r="F5491" s="1061" t="s">
        <v>4158</v>
      </c>
      <c r="G5491" s="1061" t="s">
        <v>1739</v>
      </c>
      <c r="H5491" s="1061" t="s">
        <v>129</v>
      </c>
      <c r="I5491" s="1061" t="s">
        <v>19</v>
      </c>
      <c r="J5491" s="1061" t="s">
        <v>7975</v>
      </c>
      <c r="K5491" s="1061" t="s">
        <v>14849</v>
      </c>
      <c r="L5491" s="1061">
        <v>65000</v>
      </c>
      <c r="M5491" s="1061">
        <v>65000</v>
      </c>
      <c r="N5491" s="1061">
        <v>65000</v>
      </c>
      <c r="O5491" s="1061">
        <v>65000</v>
      </c>
      <c r="P5491" s="1061">
        <v>65000</v>
      </c>
      <c r="Q5491" s="1061">
        <v>65000</v>
      </c>
      <c r="R5491" s="1061">
        <v>65000</v>
      </c>
      <c r="S5491" s="1061">
        <v>65000</v>
      </c>
      <c r="T5491" s="1061">
        <v>65000</v>
      </c>
      <c r="U5491" s="1061">
        <v>65000</v>
      </c>
      <c r="V5491" s="1061">
        <v>65000</v>
      </c>
      <c r="W5491" s="1061">
        <v>65000</v>
      </c>
    </row>
    <row r="5492" spans="1:23">
      <c r="A5492" s="908"/>
      <c r="B5492" s="1061" t="s">
        <v>234</v>
      </c>
      <c r="C5492" s="1061" t="s">
        <v>235</v>
      </c>
      <c r="D5492" s="1061" t="s">
        <v>2786</v>
      </c>
      <c r="E5492" s="1061" t="s">
        <v>12911</v>
      </c>
      <c r="F5492" s="1061" t="s">
        <v>12912</v>
      </c>
      <c r="G5492" s="1061" t="s">
        <v>1739</v>
      </c>
      <c r="H5492" s="1061" t="s">
        <v>129</v>
      </c>
      <c r="I5492" s="1061" t="s">
        <v>19</v>
      </c>
      <c r="J5492" s="1061" t="s">
        <v>7975</v>
      </c>
      <c r="K5492" s="1061" t="s">
        <v>14849</v>
      </c>
      <c r="L5492" s="1061">
        <v>40488</v>
      </c>
      <c r="M5492" s="1061">
        <v>40488</v>
      </c>
      <c r="N5492" s="1061">
        <v>40488</v>
      </c>
      <c r="O5492" s="1061">
        <v>40488</v>
      </c>
      <c r="P5492" s="1061">
        <v>40488</v>
      </c>
      <c r="Q5492" s="1061">
        <v>40488</v>
      </c>
      <c r="R5492" s="1061">
        <v>40883</v>
      </c>
      <c r="S5492" s="1061">
        <v>40883</v>
      </c>
      <c r="T5492" s="1061">
        <v>40883</v>
      </c>
      <c r="U5492" s="1061">
        <v>40883</v>
      </c>
      <c r="V5492" s="1061">
        <v>40883</v>
      </c>
      <c r="W5492" s="1061">
        <v>40883</v>
      </c>
    </row>
    <row r="5493" spans="1:23">
      <c r="A5493" s="908"/>
      <c r="B5493" s="1061" t="s">
        <v>234</v>
      </c>
      <c r="C5493" s="1061" t="s">
        <v>235</v>
      </c>
      <c r="D5493" s="1061" t="s">
        <v>2800</v>
      </c>
      <c r="E5493" s="1061" t="s">
        <v>12325</v>
      </c>
      <c r="F5493" s="1061" t="s">
        <v>12326</v>
      </c>
      <c r="G5493" s="1061" t="s">
        <v>1724</v>
      </c>
      <c r="H5493" s="1061" t="s">
        <v>129</v>
      </c>
      <c r="I5493" s="1061" t="s">
        <v>19</v>
      </c>
      <c r="J5493" s="1061" t="s">
        <v>7975</v>
      </c>
      <c r="K5493" s="1061" t="s">
        <v>14849</v>
      </c>
      <c r="L5493" s="1061">
        <v>41000</v>
      </c>
      <c r="M5493" s="1061">
        <v>41000</v>
      </c>
      <c r="N5493" s="1061">
        <v>41000</v>
      </c>
      <c r="O5493" s="1061">
        <v>41000</v>
      </c>
      <c r="P5493" s="1061">
        <v>41000</v>
      </c>
      <c r="Q5493" s="1061">
        <v>41000</v>
      </c>
      <c r="R5493" s="1061">
        <v>41400</v>
      </c>
      <c r="S5493" s="1061">
        <v>41400</v>
      </c>
      <c r="T5493" s="1061">
        <v>41400</v>
      </c>
      <c r="U5493" s="1061">
        <v>41400</v>
      </c>
      <c r="V5493" s="1061">
        <v>41400</v>
      </c>
      <c r="W5493" s="1061">
        <v>41400</v>
      </c>
    </row>
    <row r="5494" spans="1:23">
      <c r="A5494" s="908"/>
      <c r="B5494" s="1061" t="s">
        <v>234</v>
      </c>
      <c r="C5494" s="1061" t="s">
        <v>235</v>
      </c>
      <c r="D5494" s="1061" t="s">
        <v>2800</v>
      </c>
      <c r="E5494" s="1061" t="s">
        <v>12327</v>
      </c>
      <c r="F5494" s="1061" t="s">
        <v>12328</v>
      </c>
      <c r="G5494" s="1061" t="s">
        <v>1724</v>
      </c>
      <c r="H5494" s="1061" t="s">
        <v>129</v>
      </c>
      <c r="I5494" s="1061" t="s">
        <v>19</v>
      </c>
      <c r="J5494" s="1061" t="s">
        <v>7975</v>
      </c>
      <c r="K5494" s="1061" t="s">
        <v>14849</v>
      </c>
      <c r="L5494" s="1061">
        <v>26000</v>
      </c>
      <c r="M5494" s="1061">
        <v>26000</v>
      </c>
      <c r="N5494" s="1061">
        <v>26000</v>
      </c>
      <c r="O5494" s="1061">
        <v>26000</v>
      </c>
      <c r="P5494" s="1061">
        <v>26000</v>
      </c>
      <c r="Q5494" s="1061">
        <v>26000</v>
      </c>
      <c r="R5494" s="1061">
        <v>26000</v>
      </c>
      <c r="S5494" s="1061">
        <v>26000</v>
      </c>
      <c r="T5494" s="1061">
        <v>26000</v>
      </c>
      <c r="U5494" s="1061">
        <v>26000</v>
      </c>
      <c r="V5494" s="1061">
        <v>26000</v>
      </c>
      <c r="W5494" s="1061">
        <v>26000</v>
      </c>
    </row>
    <row r="5495" spans="1:23">
      <c r="A5495" s="908"/>
      <c r="B5495" s="1061" t="s">
        <v>234</v>
      </c>
      <c r="C5495" s="1061" t="s">
        <v>235</v>
      </c>
      <c r="D5495" s="1061" t="s">
        <v>4582</v>
      </c>
      <c r="E5495" s="1061" t="s">
        <v>12329</v>
      </c>
      <c r="F5495" s="1061" t="s">
        <v>12330</v>
      </c>
      <c r="G5495" s="1061" t="s">
        <v>8282</v>
      </c>
      <c r="H5495" s="1061" t="s">
        <v>129</v>
      </c>
      <c r="I5495" s="1061" t="s">
        <v>19</v>
      </c>
      <c r="J5495" s="1061" t="s">
        <v>7975</v>
      </c>
      <c r="K5495" s="1061" t="s">
        <v>14849</v>
      </c>
      <c r="L5495" s="1061">
        <v>8910000</v>
      </c>
      <c r="M5495" s="1061">
        <v>8910000</v>
      </c>
      <c r="N5495" s="1061">
        <v>8910000</v>
      </c>
      <c r="O5495" s="1061">
        <v>8910000</v>
      </c>
      <c r="P5495" s="1061">
        <v>8910000</v>
      </c>
      <c r="Q5495" s="1061">
        <v>8910000</v>
      </c>
      <c r="R5495" s="1061">
        <v>8910000</v>
      </c>
      <c r="S5495" s="1061">
        <v>8910000</v>
      </c>
      <c r="T5495" s="1061">
        <v>8910000</v>
      </c>
      <c r="U5495" s="1061">
        <v>8910000</v>
      </c>
      <c r="V5495" s="1061">
        <v>8910000</v>
      </c>
      <c r="W5495" s="1061">
        <v>8910000</v>
      </c>
    </row>
    <row r="5496" spans="1:23">
      <c r="A5496" s="908"/>
      <c r="B5496" s="1061" t="s">
        <v>234</v>
      </c>
      <c r="C5496" s="1061" t="s">
        <v>235</v>
      </c>
      <c r="D5496" s="1061" t="s">
        <v>4582</v>
      </c>
      <c r="E5496" s="1061" t="s">
        <v>12331</v>
      </c>
      <c r="F5496" s="1061" t="s">
        <v>12332</v>
      </c>
      <c r="G5496" s="1061" t="s">
        <v>8282</v>
      </c>
      <c r="H5496" s="1061" t="s">
        <v>129</v>
      </c>
      <c r="I5496" s="1061" t="s">
        <v>19</v>
      </c>
      <c r="J5496" s="1061" t="s">
        <v>7975</v>
      </c>
      <c r="K5496" s="1061" t="s">
        <v>14849</v>
      </c>
      <c r="L5496" s="1061">
        <v>8910000</v>
      </c>
      <c r="M5496" s="1061">
        <v>8910000</v>
      </c>
      <c r="N5496" s="1061">
        <v>8910000</v>
      </c>
      <c r="O5496" s="1061">
        <v>8910000</v>
      </c>
      <c r="P5496" s="1061">
        <v>8910000</v>
      </c>
      <c r="Q5496" s="1061">
        <v>8910000</v>
      </c>
      <c r="R5496" s="1061">
        <v>8910000</v>
      </c>
      <c r="S5496" s="1061">
        <v>8910000</v>
      </c>
      <c r="T5496" s="1061">
        <v>8910000</v>
      </c>
      <c r="U5496" s="1061">
        <v>8910000</v>
      </c>
      <c r="V5496" s="1061">
        <v>8910000</v>
      </c>
      <c r="W5496" s="1061">
        <v>8910000</v>
      </c>
    </row>
    <row r="5497" spans="1:23">
      <c r="A5497" s="908"/>
      <c r="B5497" s="1061" t="s">
        <v>234</v>
      </c>
      <c r="C5497" s="1061" t="s">
        <v>235</v>
      </c>
      <c r="D5497" s="1061" t="s">
        <v>4156</v>
      </c>
      <c r="E5497" s="1061" t="s">
        <v>10761</v>
      </c>
      <c r="F5497" s="1061" t="s">
        <v>10762</v>
      </c>
      <c r="G5497" s="1061" t="s">
        <v>1739</v>
      </c>
      <c r="H5497" s="1061" t="s">
        <v>129</v>
      </c>
      <c r="I5497" s="1061" t="s">
        <v>19</v>
      </c>
      <c r="J5497" s="1061" t="s">
        <v>7975</v>
      </c>
      <c r="K5497" s="1061" t="s">
        <v>14849</v>
      </c>
      <c r="L5497" s="1061">
        <v>35875</v>
      </c>
      <c r="M5497" s="1061">
        <v>35875</v>
      </c>
      <c r="N5497" s="1061">
        <v>35875</v>
      </c>
      <c r="O5497" s="1061">
        <v>35875</v>
      </c>
      <c r="P5497" s="1061">
        <v>35875</v>
      </c>
      <c r="Q5497" s="1061">
        <v>35875</v>
      </c>
      <c r="R5497" s="1061">
        <v>36225</v>
      </c>
      <c r="S5497" s="1061">
        <v>36225</v>
      </c>
      <c r="T5497" s="1061">
        <v>36225</v>
      </c>
      <c r="U5497" s="1061">
        <v>36225</v>
      </c>
      <c r="V5497" s="1061">
        <v>36225</v>
      </c>
      <c r="W5497" s="1061">
        <v>36225</v>
      </c>
    </row>
    <row r="5498" spans="1:23">
      <c r="A5498" s="908"/>
      <c r="B5498" s="1061" t="s">
        <v>234</v>
      </c>
      <c r="C5498" s="1061" t="s">
        <v>235</v>
      </c>
      <c r="D5498" s="1061" t="s">
        <v>4156</v>
      </c>
      <c r="E5498" s="1061" t="s">
        <v>10763</v>
      </c>
      <c r="F5498" s="1061" t="s">
        <v>10764</v>
      </c>
      <c r="G5498" s="1061" t="s">
        <v>1739</v>
      </c>
      <c r="H5498" s="1061" t="s">
        <v>129</v>
      </c>
      <c r="I5498" s="1061" t="s">
        <v>19</v>
      </c>
      <c r="J5498" s="1061" t="s">
        <v>7975</v>
      </c>
      <c r="K5498" s="1061" t="s">
        <v>14849</v>
      </c>
      <c r="L5498" s="1061">
        <v>35875</v>
      </c>
      <c r="M5498" s="1061">
        <v>35875</v>
      </c>
      <c r="N5498" s="1061">
        <v>35875</v>
      </c>
      <c r="O5498" s="1061">
        <v>35875</v>
      </c>
      <c r="P5498" s="1061">
        <v>35875</v>
      </c>
      <c r="Q5498" s="1061">
        <v>35875</v>
      </c>
      <c r="R5498" s="1061">
        <v>36225</v>
      </c>
      <c r="S5498" s="1061">
        <v>36225</v>
      </c>
      <c r="T5498" s="1061">
        <v>36225</v>
      </c>
      <c r="U5498" s="1061">
        <v>36225</v>
      </c>
      <c r="V5498" s="1061">
        <v>36225</v>
      </c>
      <c r="W5498" s="1061">
        <v>36225</v>
      </c>
    </row>
    <row r="5499" spans="1:23">
      <c r="A5499" s="908"/>
      <c r="B5499" s="1061" t="s">
        <v>234</v>
      </c>
      <c r="C5499" s="1061" t="s">
        <v>235</v>
      </c>
      <c r="D5499" s="1061" t="s">
        <v>4452</v>
      </c>
      <c r="E5499" s="1061" t="s">
        <v>10765</v>
      </c>
      <c r="F5499" s="1061" t="s">
        <v>10766</v>
      </c>
      <c r="G5499" s="1061" t="s">
        <v>1739</v>
      </c>
      <c r="H5499" s="1061" t="s">
        <v>129</v>
      </c>
      <c r="I5499" s="1061" t="s">
        <v>19</v>
      </c>
      <c r="J5499" s="1061" t="s">
        <v>7975</v>
      </c>
      <c r="K5499" s="1061" t="s">
        <v>14849</v>
      </c>
      <c r="L5499" s="1061">
        <v>82000</v>
      </c>
      <c r="M5499" s="1061">
        <v>82000</v>
      </c>
      <c r="N5499" s="1061">
        <v>82000</v>
      </c>
      <c r="O5499" s="1061">
        <v>82000</v>
      </c>
      <c r="P5499" s="1061">
        <v>82000</v>
      </c>
      <c r="Q5499" s="1061">
        <v>82000</v>
      </c>
      <c r="R5499" s="1061">
        <v>82800</v>
      </c>
      <c r="S5499" s="1061">
        <v>82800</v>
      </c>
      <c r="T5499" s="1061">
        <v>82800</v>
      </c>
      <c r="U5499" s="1061">
        <v>82800</v>
      </c>
      <c r="V5499" s="1061">
        <v>82800</v>
      </c>
      <c r="W5499" s="1061">
        <v>82800</v>
      </c>
    </row>
    <row r="5500" spans="1:23">
      <c r="A5500" s="908"/>
      <c r="B5500" s="1061" t="s">
        <v>234</v>
      </c>
      <c r="C5500" s="1061" t="s">
        <v>235</v>
      </c>
      <c r="D5500" s="1061" t="s">
        <v>4452</v>
      </c>
      <c r="E5500" s="1061" t="s">
        <v>12333</v>
      </c>
      <c r="F5500" s="1061" t="s">
        <v>12334</v>
      </c>
      <c r="G5500" s="1061" t="s">
        <v>1739</v>
      </c>
      <c r="H5500" s="1061" t="s">
        <v>129</v>
      </c>
      <c r="I5500" s="1061" t="s">
        <v>19</v>
      </c>
      <c r="J5500" s="1061" t="s">
        <v>7975</v>
      </c>
      <c r="K5500" s="1061" t="s">
        <v>14849</v>
      </c>
      <c r="L5500" s="1061">
        <v>82000</v>
      </c>
      <c r="M5500" s="1061">
        <v>82000</v>
      </c>
      <c r="N5500" s="1061">
        <v>82000</v>
      </c>
      <c r="O5500" s="1061">
        <v>82000</v>
      </c>
      <c r="P5500" s="1061">
        <v>82000</v>
      </c>
      <c r="Q5500" s="1061">
        <v>82000</v>
      </c>
      <c r="R5500" s="1061">
        <v>82800</v>
      </c>
      <c r="S5500" s="1061">
        <v>82800</v>
      </c>
      <c r="T5500" s="1061">
        <v>82800</v>
      </c>
      <c r="U5500" s="1061">
        <v>82800</v>
      </c>
      <c r="V5500" s="1061">
        <v>82800</v>
      </c>
      <c r="W5500" s="1061">
        <v>82800</v>
      </c>
    </row>
    <row r="5501" spans="1:23">
      <c r="A5501" s="908"/>
      <c r="B5501" s="1061" t="s">
        <v>234</v>
      </c>
      <c r="C5501" s="1061" t="s">
        <v>235</v>
      </c>
      <c r="D5501" s="1061" t="s">
        <v>4115</v>
      </c>
      <c r="E5501" s="1061" t="s">
        <v>10767</v>
      </c>
      <c r="F5501" s="1061" t="s">
        <v>10768</v>
      </c>
      <c r="G5501" s="1061" t="s">
        <v>1724</v>
      </c>
      <c r="H5501" s="1061" t="s">
        <v>129</v>
      </c>
      <c r="I5501" s="1061" t="s">
        <v>19</v>
      </c>
      <c r="J5501" s="1061" t="s">
        <v>7975</v>
      </c>
      <c r="K5501" s="1061" t="s">
        <v>14849</v>
      </c>
      <c r="L5501" s="1061">
        <v>11000</v>
      </c>
      <c r="M5501" s="1061">
        <v>11000</v>
      </c>
      <c r="N5501" s="1061">
        <v>11000</v>
      </c>
      <c r="O5501" s="1061">
        <v>11000</v>
      </c>
      <c r="P5501" s="1061">
        <v>11000</v>
      </c>
      <c r="Q5501" s="1061">
        <v>11000</v>
      </c>
      <c r="R5501" s="1061">
        <v>11000</v>
      </c>
      <c r="S5501" s="1061">
        <v>11000</v>
      </c>
      <c r="T5501" s="1061">
        <v>11000</v>
      </c>
      <c r="U5501" s="1061">
        <v>11000</v>
      </c>
      <c r="V5501" s="1061">
        <v>11000</v>
      </c>
      <c r="W5501" s="1061">
        <v>11000</v>
      </c>
    </row>
    <row r="5502" spans="1:23">
      <c r="A5502" s="908"/>
      <c r="B5502" s="1061" t="s">
        <v>234</v>
      </c>
      <c r="C5502" s="1061" t="s">
        <v>235</v>
      </c>
      <c r="D5502" s="1061" t="s">
        <v>4612</v>
      </c>
      <c r="E5502" s="1061" t="s">
        <v>10769</v>
      </c>
      <c r="F5502" s="1061" t="s">
        <v>9731</v>
      </c>
      <c r="G5502" s="1061" t="s">
        <v>1739</v>
      </c>
      <c r="H5502" s="1061" t="s">
        <v>129</v>
      </c>
      <c r="I5502" s="1061" t="s">
        <v>19</v>
      </c>
      <c r="J5502" s="1061" t="s">
        <v>7975</v>
      </c>
      <c r="K5502" s="1061" t="s">
        <v>14849</v>
      </c>
      <c r="L5502" s="1061">
        <v>345</v>
      </c>
      <c r="M5502" s="1061">
        <v>345</v>
      </c>
      <c r="N5502" s="1061">
        <v>345</v>
      </c>
      <c r="O5502" s="1061">
        <v>345</v>
      </c>
      <c r="P5502" s="1061">
        <v>345</v>
      </c>
      <c r="Q5502" s="1061">
        <v>345</v>
      </c>
      <c r="R5502" s="1061">
        <v>390</v>
      </c>
      <c r="S5502" s="1061">
        <v>390</v>
      </c>
      <c r="T5502" s="1061">
        <v>390</v>
      </c>
      <c r="U5502" s="1061">
        <v>390</v>
      </c>
      <c r="V5502" s="1061">
        <v>390</v>
      </c>
      <c r="W5502" s="1061">
        <v>390</v>
      </c>
    </row>
    <row r="5503" spans="1:23">
      <c r="A5503" s="908"/>
      <c r="B5503" s="1061" t="s">
        <v>234</v>
      </c>
      <c r="C5503" s="1061" t="s">
        <v>235</v>
      </c>
      <c r="D5503" s="1061" t="s">
        <v>4246</v>
      </c>
      <c r="E5503" s="1061" t="s">
        <v>10770</v>
      </c>
      <c r="F5503" s="1061" t="s">
        <v>4249</v>
      </c>
      <c r="G5503" s="1061" t="s">
        <v>1739</v>
      </c>
      <c r="H5503" s="1061" t="s">
        <v>129</v>
      </c>
      <c r="I5503" s="1061" t="s">
        <v>19</v>
      </c>
      <c r="J5503" s="1061" t="s">
        <v>7975</v>
      </c>
      <c r="K5503" s="1061" t="s">
        <v>14849</v>
      </c>
      <c r="L5503" s="1061">
        <v>350</v>
      </c>
      <c r="M5503" s="1061">
        <v>350</v>
      </c>
      <c r="N5503" s="1061">
        <v>350</v>
      </c>
      <c r="O5503" s="1061">
        <v>350</v>
      </c>
      <c r="P5503" s="1061">
        <v>350</v>
      </c>
      <c r="Q5503" s="1061">
        <v>350</v>
      </c>
      <c r="R5503" s="1061">
        <v>350</v>
      </c>
      <c r="S5503" s="1061">
        <v>350</v>
      </c>
      <c r="T5503" s="1061">
        <v>350</v>
      </c>
      <c r="U5503" s="1061">
        <v>350</v>
      </c>
      <c r="V5503" s="1061">
        <v>350</v>
      </c>
      <c r="W5503" s="1061">
        <v>350</v>
      </c>
    </row>
    <row r="5504" spans="1:23">
      <c r="A5504" s="908"/>
      <c r="B5504" s="1061" t="s">
        <v>234</v>
      </c>
      <c r="C5504" s="1061" t="s">
        <v>235</v>
      </c>
      <c r="D5504" s="1061" t="s">
        <v>4268</v>
      </c>
      <c r="E5504" s="1061" t="s">
        <v>10771</v>
      </c>
      <c r="F5504" s="1061" t="s">
        <v>13413</v>
      </c>
      <c r="G5504" s="1061" t="s">
        <v>8282</v>
      </c>
      <c r="H5504" s="1061" t="s">
        <v>129</v>
      </c>
      <c r="I5504" s="1061" t="s">
        <v>19</v>
      </c>
      <c r="J5504" s="1061" t="s">
        <v>7975</v>
      </c>
      <c r="K5504" s="1061" t="s">
        <v>14849</v>
      </c>
      <c r="L5504" s="1061">
        <v>120000</v>
      </c>
      <c r="M5504" s="1061">
        <v>120000</v>
      </c>
      <c r="N5504" s="1061">
        <v>120000</v>
      </c>
      <c r="O5504" s="1061">
        <v>120000</v>
      </c>
      <c r="P5504" s="1061">
        <v>120000</v>
      </c>
      <c r="Q5504" s="1061">
        <v>120000</v>
      </c>
      <c r="R5504" s="1061">
        <v>120000</v>
      </c>
      <c r="S5504" s="1061">
        <v>120000</v>
      </c>
      <c r="T5504" s="1061">
        <v>120000</v>
      </c>
      <c r="U5504" s="1061">
        <v>120000</v>
      </c>
      <c r="V5504" s="1061">
        <v>120000</v>
      </c>
      <c r="W5504" s="1061">
        <v>120000</v>
      </c>
    </row>
    <row r="5505" spans="1:23">
      <c r="A5505" s="908"/>
      <c r="B5505" s="1061" t="s">
        <v>234</v>
      </c>
      <c r="C5505" s="1061" t="s">
        <v>235</v>
      </c>
      <c r="D5505" s="1061" t="s">
        <v>4947</v>
      </c>
      <c r="E5505" s="1061" t="s">
        <v>12335</v>
      </c>
      <c r="F5505" s="1061" t="s">
        <v>12336</v>
      </c>
      <c r="G5505" s="1061" t="s">
        <v>1739</v>
      </c>
      <c r="H5505" s="1061" t="s">
        <v>129</v>
      </c>
      <c r="I5505" s="1061" t="s">
        <v>19</v>
      </c>
      <c r="J5505" s="1061" t="s">
        <v>7975</v>
      </c>
      <c r="K5505" s="1061" t="s">
        <v>14849</v>
      </c>
      <c r="L5505" s="1061">
        <v>26650</v>
      </c>
      <c r="M5505" s="1061">
        <v>26650</v>
      </c>
      <c r="N5505" s="1061">
        <v>26650</v>
      </c>
      <c r="O5505" s="1061">
        <v>26650</v>
      </c>
      <c r="P5505" s="1061">
        <v>26650</v>
      </c>
      <c r="Q5505" s="1061">
        <v>26650</v>
      </c>
      <c r="R5505" s="1061">
        <v>26910</v>
      </c>
      <c r="S5505" s="1061">
        <v>26910</v>
      </c>
      <c r="T5505" s="1061">
        <v>26910</v>
      </c>
      <c r="U5505" s="1061">
        <v>26910</v>
      </c>
      <c r="V5505" s="1061">
        <v>26910</v>
      </c>
      <c r="W5505" s="1061">
        <v>26910</v>
      </c>
    </row>
    <row r="5506" spans="1:23">
      <c r="A5506" s="908"/>
      <c r="B5506" s="1061" t="s">
        <v>234</v>
      </c>
      <c r="C5506" s="1061" t="s">
        <v>235</v>
      </c>
      <c r="D5506" s="1061" t="s">
        <v>2356</v>
      </c>
      <c r="E5506" s="1061" t="s">
        <v>12337</v>
      </c>
      <c r="F5506" s="1061" t="s">
        <v>12338</v>
      </c>
      <c r="G5506" s="1061" t="s">
        <v>1739</v>
      </c>
      <c r="H5506" s="1061" t="s">
        <v>129</v>
      </c>
      <c r="I5506" s="1061" t="s">
        <v>19</v>
      </c>
      <c r="J5506" s="1061" t="s">
        <v>7975</v>
      </c>
      <c r="K5506" s="1061" t="s">
        <v>14849</v>
      </c>
      <c r="L5506" s="1061">
        <v>51250</v>
      </c>
      <c r="M5506" s="1061">
        <v>51250</v>
      </c>
      <c r="N5506" s="1061">
        <v>51250</v>
      </c>
      <c r="O5506" s="1061">
        <v>51250</v>
      </c>
      <c r="P5506" s="1061">
        <v>51250</v>
      </c>
      <c r="Q5506" s="1061">
        <v>51250</v>
      </c>
      <c r="R5506" s="1061">
        <v>51750</v>
      </c>
      <c r="S5506" s="1061">
        <v>51750</v>
      </c>
      <c r="T5506" s="1061">
        <v>51750</v>
      </c>
      <c r="U5506" s="1061">
        <v>51750</v>
      </c>
      <c r="V5506" s="1061">
        <v>51750</v>
      </c>
      <c r="W5506" s="1061">
        <v>51750</v>
      </c>
    </row>
    <row r="5507" spans="1:23">
      <c r="A5507" s="908"/>
      <c r="B5507" s="1061" t="s">
        <v>234</v>
      </c>
      <c r="C5507" s="1061" t="s">
        <v>235</v>
      </c>
      <c r="D5507" s="1061" t="s">
        <v>12231</v>
      </c>
      <c r="E5507" s="1061" t="s">
        <v>10772</v>
      </c>
      <c r="F5507" s="1061" t="s">
        <v>10773</v>
      </c>
      <c r="G5507" s="1061" t="s">
        <v>1739</v>
      </c>
      <c r="H5507" s="1061" t="s">
        <v>129</v>
      </c>
      <c r="I5507" s="1061" t="s">
        <v>19</v>
      </c>
      <c r="J5507" s="1061" t="s">
        <v>7975</v>
      </c>
      <c r="K5507" s="1061" t="s">
        <v>14849</v>
      </c>
      <c r="L5507" s="1061">
        <v>220000</v>
      </c>
      <c r="M5507" s="1061">
        <v>220000</v>
      </c>
      <c r="N5507" s="1061">
        <v>220000</v>
      </c>
      <c r="O5507" s="1061">
        <v>220000</v>
      </c>
      <c r="P5507" s="1061">
        <v>220000</v>
      </c>
      <c r="Q5507" s="1061">
        <v>220000</v>
      </c>
      <c r="R5507" s="1061">
        <v>220000</v>
      </c>
      <c r="S5507" s="1061">
        <v>220000</v>
      </c>
      <c r="T5507" s="1061">
        <v>220000</v>
      </c>
      <c r="U5507" s="1061">
        <v>220000</v>
      </c>
      <c r="V5507" s="1061">
        <v>220000</v>
      </c>
      <c r="W5507" s="1061">
        <v>220000</v>
      </c>
    </row>
    <row r="5508" spans="1:23">
      <c r="A5508" s="908"/>
      <c r="B5508" s="1061" t="s">
        <v>234</v>
      </c>
      <c r="C5508" s="1061" t="s">
        <v>235</v>
      </c>
      <c r="D5508" s="1061" t="s">
        <v>4160</v>
      </c>
      <c r="E5508" s="1061" t="s">
        <v>10774</v>
      </c>
      <c r="F5508" s="1061" t="s">
        <v>4161</v>
      </c>
      <c r="G5508" s="1061" t="s">
        <v>1739</v>
      </c>
      <c r="H5508" s="1061" t="s">
        <v>129</v>
      </c>
      <c r="I5508" s="1061" t="s">
        <v>19</v>
      </c>
      <c r="J5508" s="1061" t="s">
        <v>7975</v>
      </c>
      <c r="K5508" s="1061" t="s">
        <v>14849</v>
      </c>
      <c r="L5508" s="1061">
        <v>3000</v>
      </c>
      <c r="M5508" s="1061">
        <v>3000</v>
      </c>
      <c r="N5508" s="1061">
        <v>3000</v>
      </c>
      <c r="O5508" s="1061">
        <v>3000</v>
      </c>
      <c r="P5508" s="1061">
        <v>3000</v>
      </c>
      <c r="Q5508" s="1061">
        <v>3000</v>
      </c>
      <c r="R5508" s="1061">
        <v>3000</v>
      </c>
      <c r="S5508" s="1061">
        <v>3000</v>
      </c>
      <c r="T5508" s="1061">
        <v>3000</v>
      </c>
      <c r="U5508" s="1061">
        <v>3000</v>
      </c>
      <c r="V5508" s="1061">
        <v>3000</v>
      </c>
      <c r="W5508" s="1061">
        <v>3000</v>
      </c>
    </row>
    <row r="5509" spans="1:23">
      <c r="A5509" s="908"/>
      <c r="B5509" s="1061" t="s">
        <v>234</v>
      </c>
      <c r="C5509" s="1061" t="s">
        <v>235</v>
      </c>
      <c r="D5509" s="1061" t="s">
        <v>4277</v>
      </c>
      <c r="E5509" s="1061" t="s">
        <v>10775</v>
      </c>
      <c r="F5509" s="1061" t="s">
        <v>12339</v>
      </c>
      <c r="G5509" s="1061" t="s">
        <v>1739</v>
      </c>
      <c r="H5509" s="1061" t="s">
        <v>129</v>
      </c>
      <c r="I5509" s="1061" t="s">
        <v>19</v>
      </c>
      <c r="J5509" s="1061" t="s">
        <v>7975</v>
      </c>
      <c r="K5509" s="1061" t="s">
        <v>14849</v>
      </c>
      <c r="L5509" s="1061">
        <v>589375</v>
      </c>
      <c r="M5509" s="1061">
        <v>589375</v>
      </c>
      <c r="N5509" s="1061">
        <v>589375</v>
      </c>
      <c r="O5509" s="1061">
        <v>589375</v>
      </c>
      <c r="P5509" s="1061">
        <v>589375</v>
      </c>
      <c r="Q5509" s="1061">
        <v>589375</v>
      </c>
      <c r="R5509" s="1061">
        <v>595125</v>
      </c>
      <c r="S5509" s="1061">
        <v>595125</v>
      </c>
      <c r="T5509" s="1061">
        <v>595125</v>
      </c>
      <c r="U5509" s="1061">
        <v>595125</v>
      </c>
      <c r="V5509" s="1061">
        <v>595125</v>
      </c>
      <c r="W5509" s="1061">
        <v>595125</v>
      </c>
    </row>
    <row r="5510" spans="1:23">
      <c r="A5510" s="908"/>
      <c r="B5510" s="1061" t="s">
        <v>234</v>
      </c>
      <c r="C5510" s="1061" t="s">
        <v>235</v>
      </c>
      <c r="D5510" s="1061" t="s">
        <v>3862</v>
      </c>
      <c r="E5510" s="1061" t="s">
        <v>10776</v>
      </c>
      <c r="F5510" s="1061" t="s">
        <v>8836</v>
      </c>
      <c r="G5510" s="1061" t="s">
        <v>1739</v>
      </c>
      <c r="H5510" s="1061" t="s">
        <v>129</v>
      </c>
      <c r="I5510" s="1061" t="s">
        <v>19</v>
      </c>
      <c r="J5510" s="1061" t="s">
        <v>7975</v>
      </c>
      <c r="K5510" s="1061" t="s">
        <v>14849</v>
      </c>
      <c r="L5510" s="1061">
        <v>120000</v>
      </c>
      <c r="M5510" s="1061">
        <v>120000</v>
      </c>
      <c r="N5510" s="1061">
        <v>120000</v>
      </c>
      <c r="O5510" s="1061">
        <v>120000</v>
      </c>
      <c r="P5510" s="1061">
        <v>120000</v>
      </c>
      <c r="Q5510" s="1061">
        <v>120000</v>
      </c>
      <c r="R5510" s="1061">
        <v>120000</v>
      </c>
      <c r="S5510" s="1061">
        <v>120000</v>
      </c>
      <c r="T5510" s="1061">
        <v>120000</v>
      </c>
      <c r="U5510" s="1061">
        <v>120000</v>
      </c>
      <c r="V5510" s="1061">
        <v>120000</v>
      </c>
      <c r="W5510" s="1061">
        <v>120000</v>
      </c>
    </row>
    <row r="5511" spans="1:23">
      <c r="A5511" s="908"/>
      <c r="B5511" s="1061" t="s">
        <v>234</v>
      </c>
      <c r="C5511" s="1061" t="s">
        <v>235</v>
      </c>
      <c r="D5511" s="1061" t="s">
        <v>4422</v>
      </c>
      <c r="E5511" s="1061" t="s">
        <v>12340</v>
      </c>
      <c r="F5511" s="1061" t="s">
        <v>10249</v>
      </c>
      <c r="G5511" s="1061" t="s">
        <v>1739</v>
      </c>
      <c r="H5511" s="1061" t="s">
        <v>129</v>
      </c>
      <c r="I5511" s="1061" t="s">
        <v>19</v>
      </c>
      <c r="J5511" s="1061" t="s">
        <v>7975</v>
      </c>
      <c r="K5511" s="1061" t="s">
        <v>14849</v>
      </c>
      <c r="L5511" s="1061">
        <v>3177500</v>
      </c>
      <c r="M5511" s="1061">
        <v>3177500</v>
      </c>
      <c r="N5511" s="1061">
        <v>3177500</v>
      </c>
      <c r="O5511" s="1061">
        <v>3177500</v>
      </c>
      <c r="P5511" s="1061">
        <v>3177500</v>
      </c>
      <c r="Q5511" s="1061">
        <v>3177500</v>
      </c>
      <c r="R5511" s="1061">
        <v>3208500</v>
      </c>
      <c r="S5511" s="1061">
        <v>3208500</v>
      </c>
      <c r="T5511" s="1061">
        <v>3208500</v>
      </c>
      <c r="U5511" s="1061">
        <v>3208500</v>
      </c>
      <c r="V5511" s="1061">
        <v>3208500</v>
      </c>
      <c r="W5511" s="1061">
        <v>3208500</v>
      </c>
    </row>
    <row r="5512" spans="1:23">
      <c r="A5512" s="908"/>
      <c r="B5512" s="1061" t="s">
        <v>234</v>
      </c>
      <c r="C5512" s="1061" t="s">
        <v>235</v>
      </c>
      <c r="D5512" s="1061" t="s">
        <v>12232</v>
      </c>
      <c r="E5512" s="1061" t="s">
        <v>12233</v>
      </c>
      <c r="F5512" s="1061" t="s">
        <v>12234</v>
      </c>
      <c r="G5512" s="1061" t="s">
        <v>1739</v>
      </c>
      <c r="H5512" s="1061" t="s">
        <v>129</v>
      </c>
      <c r="I5512" s="1061" t="s">
        <v>19</v>
      </c>
      <c r="J5512" s="1061" t="s">
        <v>7975</v>
      </c>
      <c r="K5512" s="1061" t="s">
        <v>14849</v>
      </c>
      <c r="L5512" s="1061">
        <v>1937076</v>
      </c>
      <c r="M5512" s="1061">
        <v>1937076</v>
      </c>
      <c r="N5512" s="1061">
        <v>1937076</v>
      </c>
      <c r="O5512" s="1061">
        <v>1937076</v>
      </c>
      <c r="P5512" s="1061">
        <v>1937076</v>
      </c>
      <c r="Q5512" s="1061">
        <v>1937076</v>
      </c>
      <c r="R5512" s="1061">
        <v>2089153</v>
      </c>
      <c r="S5512" s="1061">
        <v>2089153</v>
      </c>
      <c r="T5512" s="1061">
        <v>2089153</v>
      </c>
      <c r="U5512" s="1061">
        <v>2089153</v>
      </c>
      <c r="V5512" s="1061">
        <v>2089153</v>
      </c>
      <c r="W5512" s="1061">
        <v>2089153</v>
      </c>
    </row>
    <row r="5513" spans="1:23">
      <c r="A5513" s="908"/>
      <c r="B5513" s="1061" t="s">
        <v>234</v>
      </c>
      <c r="C5513" s="1061" t="s">
        <v>235</v>
      </c>
      <c r="D5513" s="1061" t="s">
        <v>4339</v>
      </c>
      <c r="E5513" s="1061" t="s">
        <v>10777</v>
      </c>
      <c r="F5513" s="1061" t="s">
        <v>4344</v>
      </c>
      <c r="G5513" s="1061" t="s">
        <v>1739</v>
      </c>
      <c r="H5513" s="1061" t="s">
        <v>129</v>
      </c>
      <c r="I5513" s="1061" t="s">
        <v>19</v>
      </c>
      <c r="J5513" s="1061" t="s">
        <v>7975</v>
      </c>
      <c r="K5513" s="1061" t="s">
        <v>14849</v>
      </c>
      <c r="L5513" s="1061">
        <v>1066200</v>
      </c>
      <c r="M5513" s="1061">
        <v>1066200</v>
      </c>
      <c r="N5513" s="1061">
        <v>1066200</v>
      </c>
      <c r="O5513" s="1061">
        <v>1066200</v>
      </c>
      <c r="P5513" s="1061">
        <v>1066200</v>
      </c>
      <c r="Q5513" s="1061">
        <v>1066200</v>
      </c>
      <c r="R5513" s="1061">
        <v>1066200</v>
      </c>
      <c r="S5513" s="1061">
        <v>1066200</v>
      </c>
      <c r="T5513" s="1061">
        <v>1066200</v>
      </c>
      <c r="U5513" s="1061">
        <v>1066200</v>
      </c>
      <c r="V5513" s="1061">
        <v>1066200</v>
      </c>
      <c r="W5513" s="1061">
        <v>1066200</v>
      </c>
    </row>
    <row r="5514" spans="1:23">
      <c r="A5514" s="908"/>
      <c r="B5514" s="1061" t="s">
        <v>234</v>
      </c>
      <c r="C5514" s="1061" t="s">
        <v>235</v>
      </c>
      <c r="D5514" s="1061" t="s">
        <v>5427</v>
      </c>
      <c r="E5514" s="1061" t="s">
        <v>13414</v>
      </c>
      <c r="F5514" s="1061" t="s">
        <v>13415</v>
      </c>
      <c r="G5514" s="1061" t="s">
        <v>1976</v>
      </c>
      <c r="H5514" s="1061" t="s">
        <v>129</v>
      </c>
      <c r="I5514" s="1061" t="s">
        <v>20</v>
      </c>
      <c r="J5514" s="1061" t="s">
        <v>7975</v>
      </c>
      <c r="K5514" s="1061" t="s">
        <v>14849</v>
      </c>
      <c r="L5514" s="1061">
        <v>30765</v>
      </c>
      <c r="M5514" s="1061">
        <v>30765</v>
      </c>
      <c r="N5514" s="1061">
        <v>30765</v>
      </c>
      <c r="O5514" s="1061">
        <v>30765</v>
      </c>
      <c r="P5514" s="1061">
        <v>30765</v>
      </c>
      <c r="Q5514" s="1061">
        <v>30765</v>
      </c>
      <c r="R5514" s="1061">
        <v>30765</v>
      </c>
      <c r="S5514" s="1061">
        <v>30765</v>
      </c>
      <c r="T5514" s="1061">
        <v>30765</v>
      </c>
      <c r="U5514" s="1061">
        <v>30765</v>
      </c>
      <c r="V5514" s="1061">
        <v>30765</v>
      </c>
      <c r="W5514" s="1061">
        <v>30765</v>
      </c>
    </row>
    <row r="5515" spans="1:23">
      <c r="A5515" s="908"/>
      <c r="B5515" s="1061" t="s">
        <v>234</v>
      </c>
      <c r="C5515" s="1061" t="s">
        <v>235</v>
      </c>
      <c r="D5515" s="1061" t="s">
        <v>4265</v>
      </c>
      <c r="E5515" s="1061" t="s">
        <v>10778</v>
      </c>
      <c r="F5515" s="1061" t="s">
        <v>10779</v>
      </c>
      <c r="G5515" s="1061" t="s">
        <v>1739</v>
      </c>
      <c r="H5515" s="1061" t="s">
        <v>129</v>
      </c>
      <c r="I5515" s="1061" t="s">
        <v>19</v>
      </c>
      <c r="J5515" s="1061" t="s">
        <v>7975</v>
      </c>
      <c r="K5515" s="1061" t="s">
        <v>14849</v>
      </c>
      <c r="L5515" s="1061">
        <v>15000</v>
      </c>
      <c r="M5515" s="1061">
        <v>15000</v>
      </c>
      <c r="N5515" s="1061">
        <v>15000</v>
      </c>
      <c r="O5515" s="1061">
        <v>15000</v>
      </c>
      <c r="P5515" s="1061">
        <v>15000</v>
      </c>
      <c r="Q5515" s="1061">
        <v>15000</v>
      </c>
      <c r="R5515" s="1061">
        <v>15000</v>
      </c>
      <c r="S5515" s="1061">
        <v>15000</v>
      </c>
      <c r="T5515" s="1061">
        <v>15000</v>
      </c>
      <c r="U5515" s="1061">
        <v>15000</v>
      </c>
      <c r="V5515" s="1061">
        <v>15000</v>
      </c>
      <c r="W5515" s="1061">
        <v>15000</v>
      </c>
    </row>
    <row r="5516" spans="1:23">
      <c r="A5516" s="908"/>
      <c r="B5516" s="1061" t="s">
        <v>234</v>
      </c>
      <c r="C5516" s="1061" t="s">
        <v>235</v>
      </c>
      <c r="D5516" s="1061" t="s">
        <v>4439</v>
      </c>
      <c r="E5516" s="1061" t="s">
        <v>10780</v>
      </c>
      <c r="F5516" s="1061" t="s">
        <v>4440</v>
      </c>
      <c r="G5516" s="1061" t="s">
        <v>1739</v>
      </c>
      <c r="H5516" s="1061" t="s">
        <v>129</v>
      </c>
      <c r="I5516" s="1061" t="s">
        <v>19</v>
      </c>
      <c r="J5516" s="1061" t="s">
        <v>7975</v>
      </c>
      <c r="K5516" s="1061" t="s">
        <v>14849</v>
      </c>
      <c r="L5516" s="1061">
        <v>51681</v>
      </c>
      <c r="M5516" s="1061">
        <v>51681</v>
      </c>
      <c r="N5516" s="1061">
        <v>51681</v>
      </c>
      <c r="O5516" s="1061">
        <v>51681</v>
      </c>
      <c r="P5516" s="1061">
        <v>51681</v>
      </c>
      <c r="Q5516" s="1061">
        <v>51681</v>
      </c>
      <c r="R5516" s="1061">
        <v>55633</v>
      </c>
      <c r="S5516" s="1061">
        <v>55633</v>
      </c>
      <c r="T5516" s="1061">
        <v>55633</v>
      </c>
      <c r="U5516" s="1061">
        <v>55633</v>
      </c>
      <c r="V5516" s="1061">
        <v>55633</v>
      </c>
      <c r="W5516" s="1061">
        <v>55633</v>
      </c>
    </row>
    <row r="5517" spans="1:23">
      <c r="A5517" s="908"/>
      <c r="B5517" s="1061" t="s">
        <v>234</v>
      </c>
      <c r="C5517" s="1061" t="s">
        <v>235</v>
      </c>
      <c r="D5517" s="1061" t="s">
        <v>4276</v>
      </c>
      <c r="E5517" s="1061" t="s">
        <v>12341</v>
      </c>
      <c r="F5517" s="1061" t="s">
        <v>12342</v>
      </c>
      <c r="G5517" s="1061" t="s">
        <v>1739</v>
      </c>
      <c r="H5517" s="1061" t="s">
        <v>129</v>
      </c>
      <c r="I5517" s="1061" t="s">
        <v>19</v>
      </c>
      <c r="J5517" s="1061" t="s">
        <v>7975</v>
      </c>
      <c r="K5517" s="1061" t="s">
        <v>14849</v>
      </c>
      <c r="L5517" s="1061">
        <v>119925</v>
      </c>
      <c r="M5517" s="1061">
        <v>119925</v>
      </c>
      <c r="N5517" s="1061">
        <v>119925</v>
      </c>
      <c r="O5517" s="1061">
        <v>119925</v>
      </c>
      <c r="P5517" s="1061">
        <v>119925</v>
      </c>
      <c r="Q5517" s="1061">
        <v>119925</v>
      </c>
      <c r="R5517" s="1061">
        <v>121095</v>
      </c>
      <c r="S5517" s="1061">
        <v>121095</v>
      </c>
      <c r="T5517" s="1061">
        <v>121095</v>
      </c>
      <c r="U5517" s="1061">
        <v>121095</v>
      </c>
      <c r="V5517" s="1061">
        <v>121095</v>
      </c>
      <c r="W5517" s="1061">
        <v>121095</v>
      </c>
    </row>
    <row r="5518" spans="1:23">
      <c r="A5518" s="908"/>
      <c r="B5518" s="1061" t="s">
        <v>234</v>
      </c>
      <c r="C5518" s="1061" t="s">
        <v>235</v>
      </c>
      <c r="D5518" s="1061" t="s">
        <v>4123</v>
      </c>
      <c r="E5518" s="1061" t="s">
        <v>10781</v>
      </c>
      <c r="F5518" s="1061" t="s">
        <v>12913</v>
      </c>
      <c r="G5518" s="1061" t="s">
        <v>1739</v>
      </c>
      <c r="H5518" s="1061" t="s">
        <v>129</v>
      </c>
      <c r="I5518" s="1061" t="s">
        <v>21</v>
      </c>
      <c r="J5518" s="1061" t="s">
        <v>7975</v>
      </c>
      <c r="K5518" s="1061" t="s">
        <v>14849</v>
      </c>
      <c r="L5518" s="1061">
        <v>7</v>
      </c>
      <c r="M5518" s="1061">
        <v>7</v>
      </c>
      <c r="N5518" s="1061">
        <v>7</v>
      </c>
      <c r="O5518" s="1061">
        <v>7</v>
      </c>
      <c r="P5518" s="1061">
        <v>7</v>
      </c>
      <c r="Q5518" s="1061">
        <v>7</v>
      </c>
      <c r="R5518" s="1061">
        <v>7</v>
      </c>
      <c r="S5518" s="1061">
        <v>7</v>
      </c>
      <c r="T5518" s="1061">
        <v>7</v>
      </c>
      <c r="U5518" s="1061">
        <v>7</v>
      </c>
      <c r="V5518" s="1061">
        <v>7</v>
      </c>
      <c r="W5518" s="1061">
        <v>7</v>
      </c>
    </row>
    <row r="5519" spans="1:23">
      <c r="A5519" s="908"/>
      <c r="B5519" s="1061" t="s">
        <v>234</v>
      </c>
      <c r="C5519" s="1061" t="s">
        <v>235</v>
      </c>
      <c r="D5519" s="1061" t="s">
        <v>4515</v>
      </c>
      <c r="E5519" s="1061" t="s">
        <v>12235</v>
      </c>
      <c r="F5519" s="1061" t="s">
        <v>12236</v>
      </c>
      <c r="G5519" s="1061" t="s">
        <v>1739</v>
      </c>
      <c r="H5519" s="1061" t="s">
        <v>129</v>
      </c>
      <c r="I5519" s="1061" t="s">
        <v>19</v>
      </c>
      <c r="J5519" s="1061" t="s">
        <v>7975</v>
      </c>
      <c r="K5519" s="1061" t="s">
        <v>14849</v>
      </c>
      <c r="L5519" s="1061">
        <v>111000</v>
      </c>
      <c r="M5519" s="1061">
        <v>111000</v>
      </c>
      <c r="N5519" s="1061">
        <v>111000</v>
      </c>
      <c r="O5519" s="1061">
        <v>111000</v>
      </c>
      <c r="P5519" s="1061">
        <v>111000</v>
      </c>
      <c r="Q5519" s="1061">
        <v>111000</v>
      </c>
      <c r="R5519" s="1061">
        <v>111000</v>
      </c>
      <c r="S5519" s="1061">
        <v>111000</v>
      </c>
      <c r="T5519" s="1061">
        <v>111000</v>
      </c>
      <c r="U5519" s="1061">
        <v>111000</v>
      </c>
      <c r="V5519" s="1061">
        <v>111000</v>
      </c>
      <c r="W5519" s="1061">
        <v>111000</v>
      </c>
    </row>
    <row r="5520" spans="1:23">
      <c r="A5520" s="908"/>
      <c r="B5520" s="1061" t="s">
        <v>234</v>
      </c>
      <c r="C5520" s="1061" t="s">
        <v>235</v>
      </c>
      <c r="D5520" s="1061" t="s">
        <v>4582</v>
      </c>
      <c r="E5520" s="1061" t="s">
        <v>10782</v>
      </c>
      <c r="F5520" s="1061" t="s">
        <v>4583</v>
      </c>
      <c r="G5520" s="1061" t="s">
        <v>1739</v>
      </c>
      <c r="H5520" s="1061" t="s">
        <v>129</v>
      </c>
      <c r="I5520" s="1061" t="s">
        <v>19</v>
      </c>
      <c r="J5520" s="1061" t="s">
        <v>7975</v>
      </c>
      <c r="K5520" s="1061" t="s">
        <v>14849</v>
      </c>
      <c r="L5520" s="1061">
        <v>124750</v>
      </c>
      <c r="M5520" s="1061">
        <v>124750</v>
      </c>
      <c r="N5520" s="1061">
        <v>124750</v>
      </c>
      <c r="O5520" s="1061">
        <v>124750</v>
      </c>
      <c r="P5520" s="1061">
        <v>124750</v>
      </c>
      <c r="Q5520" s="1061">
        <v>124750</v>
      </c>
      <c r="R5520" s="1061">
        <v>126000</v>
      </c>
      <c r="S5520" s="1061">
        <v>126000</v>
      </c>
      <c r="T5520" s="1061">
        <v>126000</v>
      </c>
      <c r="U5520" s="1061">
        <v>126000</v>
      </c>
      <c r="V5520" s="1061">
        <v>126000</v>
      </c>
      <c r="W5520" s="1061">
        <v>126000</v>
      </c>
    </row>
    <row r="5521" spans="1:23">
      <c r="A5521" s="908"/>
      <c r="B5521" s="1061" t="s">
        <v>234</v>
      </c>
      <c r="C5521" s="1061" t="s">
        <v>235</v>
      </c>
      <c r="D5521" s="1061" t="s">
        <v>3199</v>
      </c>
      <c r="E5521" s="1061" t="s">
        <v>10783</v>
      </c>
      <c r="F5521" s="1061" t="s">
        <v>4584</v>
      </c>
      <c r="G5521" s="1061" t="s">
        <v>1739</v>
      </c>
      <c r="H5521" s="1061" t="s">
        <v>129</v>
      </c>
      <c r="I5521" s="1061" t="s">
        <v>19</v>
      </c>
      <c r="J5521" s="1061" t="s">
        <v>7975</v>
      </c>
      <c r="K5521" s="1061" t="s">
        <v>14849</v>
      </c>
      <c r="L5521" s="1061">
        <v>24075</v>
      </c>
      <c r="M5521" s="1061">
        <v>24075</v>
      </c>
      <c r="N5521" s="1061">
        <v>24075</v>
      </c>
      <c r="O5521" s="1061">
        <v>24075</v>
      </c>
      <c r="P5521" s="1061">
        <v>24075</v>
      </c>
      <c r="Q5521" s="1061">
        <v>24075</v>
      </c>
      <c r="R5521" s="1061">
        <v>26150</v>
      </c>
      <c r="S5521" s="1061">
        <v>26150</v>
      </c>
      <c r="T5521" s="1061">
        <v>26150</v>
      </c>
      <c r="U5521" s="1061">
        <v>26150</v>
      </c>
      <c r="V5521" s="1061">
        <v>26150</v>
      </c>
      <c r="W5521" s="1061">
        <v>26150</v>
      </c>
    </row>
    <row r="5522" spans="1:23">
      <c r="A5522" s="908"/>
      <c r="B5522" s="1061" t="s">
        <v>234</v>
      </c>
      <c r="C5522" s="1061" t="s">
        <v>235</v>
      </c>
      <c r="D5522" s="1061" t="s">
        <v>4326</v>
      </c>
      <c r="E5522" s="1061" t="s">
        <v>10784</v>
      </c>
      <c r="F5522" s="1061" t="s">
        <v>9714</v>
      </c>
      <c r="G5522" s="1061" t="s">
        <v>1739</v>
      </c>
      <c r="H5522" s="1061" t="s">
        <v>129</v>
      </c>
      <c r="I5522" s="1061" t="s">
        <v>19</v>
      </c>
      <c r="J5522" s="1061" t="s">
        <v>7975</v>
      </c>
      <c r="K5522" s="1061" t="s">
        <v>14849</v>
      </c>
      <c r="L5522" s="1061">
        <v>11070</v>
      </c>
      <c r="M5522" s="1061">
        <v>11070</v>
      </c>
      <c r="N5522" s="1061">
        <v>11070</v>
      </c>
      <c r="O5522" s="1061">
        <v>11070</v>
      </c>
      <c r="P5522" s="1061">
        <v>11070</v>
      </c>
      <c r="Q5522" s="1061">
        <v>11070</v>
      </c>
      <c r="R5522" s="1061">
        <v>11178</v>
      </c>
      <c r="S5522" s="1061">
        <v>11178</v>
      </c>
      <c r="T5522" s="1061">
        <v>11178</v>
      </c>
      <c r="U5522" s="1061">
        <v>11178</v>
      </c>
      <c r="V5522" s="1061">
        <v>11178</v>
      </c>
      <c r="W5522" s="1061">
        <v>11178</v>
      </c>
    </row>
    <row r="5523" spans="1:23">
      <c r="A5523" s="908"/>
      <c r="B5523" s="1061" t="s">
        <v>234</v>
      </c>
      <c r="C5523" s="1061" t="s">
        <v>235</v>
      </c>
      <c r="D5523" s="1061" t="s">
        <v>4326</v>
      </c>
      <c r="E5523" s="1061" t="s">
        <v>10785</v>
      </c>
      <c r="F5523" s="1061" t="s">
        <v>9734</v>
      </c>
      <c r="G5523" s="1061" t="s">
        <v>1739</v>
      </c>
      <c r="H5523" s="1061" t="s">
        <v>129</v>
      </c>
      <c r="I5523" s="1061" t="s">
        <v>19</v>
      </c>
      <c r="J5523" s="1061" t="s">
        <v>7975</v>
      </c>
      <c r="K5523" s="1061" t="s">
        <v>14849</v>
      </c>
      <c r="L5523" s="1061">
        <v>9305</v>
      </c>
      <c r="M5523" s="1061">
        <v>9305</v>
      </c>
      <c r="N5523" s="1061">
        <v>9305</v>
      </c>
      <c r="O5523" s="1061">
        <v>9305</v>
      </c>
      <c r="P5523" s="1061">
        <v>9305</v>
      </c>
      <c r="Q5523" s="1061">
        <v>9305</v>
      </c>
      <c r="R5523" s="1061">
        <v>9610</v>
      </c>
      <c r="S5523" s="1061">
        <v>9610</v>
      </c>
      <c r="T5523" s="1061">
        <v>9610</v>
      </c>
      <c r="U5523" s="1061">
        <v>9610</v>
      </c>
      <c r="V5523" s="1061">
        <v>9610</v>
      </c>
      <c r="W5523" s="1061">
        <v>9610</v>
      </c>
    </row>
    <row r="5524" spans="1:23">
      <c r="A5524" s="908"/>
      <c r="B5524" s="1061" t="s">
        <v>234</v>
      </c>
      <c r="C5524" s="1061" t="s">
        <v>235</v>
      </c>
      <c r="D5524" s="1061" t="s">
        <v>4326</v>
      </c>
      <c r="E5524" s="1061" t="s">
        <v>10786</v>
      </c>
      <c r="F5524" s="1061" t="s">
        <v>9765</v>
      </c>
      <c r="G5524" s="1061" t="s">
        <v>1739</v>
      </c>
      <c r="H5524" s="1061" t="s">
        <v>129</v>
      </c>
      <c r="I5524" s="1061" t="s">
        <v>19</v>
      </c>
      <c r="J5524" s="1061" t="s">
        <v>7975</v>
      </c>
      <c r="K5524" s="1061" t="s">
        <v>14849</v>
      </c>
      <c r="L5524" s="1061">
        <v>9002</v>
      </c>
      <c r="M5524" s="1061">
        <v>9002</v>
      </c>
      <c r="N5524" s="1061">
        <v>9002</v>
      </c>
      <c r="O5524" s="1061">
        <v>9002</v>
      </c>
      <c r="P5524" s="1061">
        <v>9002</v>
      </c>
      <c r="Q5524" s="1061">
        <v>9002</v>
      </c>
      <c r="R5524" s="1061">
        <v>9205</v>
      </c>
      <c r="S5524" s="1061">
        <v>9205</v>
      </c>
      <c r="T5524" s="1061">
        <v>9205</v>
      </c>
      <c r="U5524" s="1061">
        <v>9205</v>
      </c>
      <c r="V5524" s="1061">
        <v>9205</v>
      </c>
      <c r="W5524" s="1061">
        <v>9205</v>
      </c>
    </row>
    <row r="5525" spans="1:23">
      <c r="A5525" s="908"/>
      <c r="B5525" s="1061" t="s">
        <v>234</v>
      </c>
      <c r="C5525" s="1061" t="s">
        <v>235</v>
      </c>
      <c r="D5525" s="1061" t="s">
        <v>4455</v>
      </c>
      <c r="E5525" s="1061" t="s">
        <v>10787</v>
      </c>
      <c r="F5525" s="1061" t="s">
        <v>4730</v>
      </c>
      <c r="G5525" s="1061" t="s">
        <v>8282</v>
      </c>
      <c r="H5525" s="1061" t="s">
        <v>129</v>
      </c>
      <c r="I5525" s="1061" t="s">
        <v>19</v>
      </c>
      <c r="J5525" s="1061" t="s">
        <v>7975</v>
      </c>
      <c r="K5525" s="1061" t="s">
        <v>14849</v>
      </c>
      <c r="L5525" s="1061">
        <v>55088</v>
      </c>
      <c r="M5525" s="1061">
        <v>55088</v>
      </c>
      <c r="N5525" s="1061">
        <v>55088</v>
      </c>
      <c r="O5525" s="1061">
        <v>55088</v>
      </c>
      <c r="P5525" s="1061">
        <v>55088</v>
      </c>
      <c r="Q5525" s="1061">
        <v>55088</v>
      </c>
      <c r="R5525" s="1061">
        <v>57175</v>
      </c>
      <c r="S5525" s="1061">
        <v>57175</v>
      </c>
      <c r="T5525" s="1061">
        <v>57175</v>
      </c>
      <c r="U5525" s="1061">
        <v>57175</v>
      </c>
      <c r="V5525" s="1061">
        <v>57175</v>
      </c>
      <c r="W5525" s="1061">
        <v>57175</v>
      </c>
    </row>
    <row r="5526" spans="1:23">
      <c r="A5526" s="908"/>
      <c r="B5526" s="1061" t="s">
        <v>234</v>
      </c>
      <c r="C5526" s="1061" t="s">
        <v>235</v>
      </c>
      <c r="D5526" s="1061" t="s">
        <v>4455</v>
      </c>
      <c r="E5526" s="1061" t="s">
        <v>10788</v>
      </c>
      <c r="F5526" s="1061" t="s">
        <v>7989</v>
      </c>
      <c r="G5526" s="1061" t="s">
        <v>8282</v>
      </c>
      <c r="H5526" s="1061" t="s">
        <v>129</v>
      </c>
      <c r="I5526" s="1061" t="s">
        <v>19</v>
      </c>
      <c r="J5526" s="1061" t="s">
        <v>7975</v>
      </c>
      <c r="K5526" s="1061" t="s">
        <v>14849</v>
      </c>
      <c r="L5526" s="1061">
        <v>97000</v>
      </c>
      <c r="M5526" s="1061">
        <v>97000</v>
      </c>
      <c r="N5526" s="1061">
        <v>97000</v>
      </c>
      <c r="O5526" s="1061">
        <v>97000</v>
      </c>
      <c r="P5526" s="1061">
        <v>97000</v>
      </c>
      <c r="Q5526" s="1061">
        <v>97000</v>
      </c>
      <c r="R5526" s="1061">
        <v>98500</v>
      </c>
      <c r="S5526" s="1061">
        <v>98500</v>
      </c>
      <c r="T5526" s="1061">
        <v>98500</v>
      </c>
      <c r="U5526" s="1061">
        <v>98500</v>
      </c>
      <c r="V5526" s="1061">
        <v>98500</v>
      </c>
      <c r="W5526" s="1061">
        <v>98500</v>
      </c>
    </row>
    <row r="5527" spans="1:23">
      <c r="A5527" s="908"/>
      <c r="B5527" s="1061" t="s">
        <v>234</v>
      </c>
      <c r="C5527" s="1061" t="s">
        <v>235</v>
      </c>
      <c r="D5527" s="1061" t="s">
        <v>4226</v>
      </c>
      <c r="E5527" s="1061" t="s">
        <v>10789</v>
      </c>
      <c r="F5527" s="1061" t="s">
        <v>4731</v>
      </c>
      <c r="G5527" s="1061" t="s">
        <v>1739</v>
      </c>
      <c r="H5527" s="1061" t="s">
        <v>129</v>
      </c>
      <c r="I5527" s="1061" t="s">
        <v>19</v>
      </c>
      <c r="J5527" s="1061" t="s">
        <v>7975</v>
      </c>
      <c r="K5527" s="1061" t="s">
        <v>14849</v>
      </c>
      <c r="L5527" s="1061">
        <v>102250</v>
      </c>
      <c r="M5527" s="1061">
        <v>102250</v>
      </c>
      <c r="N5527" s="1061">
        <v>102250</v>
      </c>
      <c r="O5527" s="1061">
        <v>102250</v>
      </c>
      <c r="P5527" s="1061">
        <v>102250</v>
      </c>
      <c r="Q5527" s="1061">
        <v>102250</v>
      </c>
      <c r="R5527" s="1061">
        <v>105000</v>
      </c>
      <c r="S5527" s="1061">
        <v>105000</v>
      </c>
      <c r="T5527" s="1061">
        <v>105000</v>
      </c>
      <c r="U5527" s="1061">
        <v>105000</v>
      </c>
      <c r="V5527" s="1061">
        <v>105000</v>
      </c>
      <c r="W5527" s="1061">
        <v>105000</v>
      </c>
    </row>
    <row r="5528" spans="1:23">
      <c r="A5528" s="908"/>
      <c r="B5528" s="1061" t="s">
        <v>234</v>
      </c>
      <c r="C5528" s="1061" t="s">
        <v>235</v>
      </c>
      <c r="D5528" s="1061" t="s">
        <v>4694</v>
      </c>
      <c r="E5528" s="1061" t="s">
        <v>10790</v>
      </c>
      <c r="F5528" s="1061" t="s">
        <v>4695</v>
      </c>
      <c r="G5528" s="1061" t="s">
        <v>1739</v>
      </c>
      <c r="H5528" s="1061" t="s">
        <v>129</v>
      </c>
      <c r="I5528" s="1061" t="s">
        <v>19</v>
      </c>
      <c r="J5528" s="1061" t="s">
        <v>7975</v>
      </c>
      <c r="K5528" s="1061" t="s">
        <v>14849</v>
      </c>
      <c r="L5528" s="1061">
        <v>55000</v>
      </c>
      <c r="M5528" s="1061">
        <v>55000</v>
      </c>
      <c r="N5528" s="1061">
        <v>55000</v>
      </c>
      <c r="O5528" s="1061">
        <v>55000</v>
      </c>
      <c r="P5528" s="1061">
        <v>55000</v>
      </c>
      <c r="Q5528" s="1061">
        <v>55000</v>
      </c>
      <c r="R5528" s="1061">
        <v>55000</v>
      </c>
      <c r="S5528" s="1061">
        <v>55000</v>
      </c>
      <c r="T5528" s="1061">
        <v>55000</v>
      </c>
      <c r="U5528" s="1061">
        <v>55000</v>
      </c>
      <c r="V5528" s="1061">
        <v>55000</v>
      </c>
      <c r="W5528" s="1061">
        <v>55000</v>
      </c>
    </row>
    <row r="5529" spans="1:23">
      <c r="A5529" s="908"/>
      <c r="B5529" s="1061" t="s">
        <v>234</v>
      </c>
      <c r="C5529" s="1061" t="s">
        <v>235</v>
      </c>
      <c r="D5529" s="1061" t="s">
        <v>8008</v>
      </c>
      <c r="E5529" s="1061" t="s">
        <v>10791</v>
      </c>
      <c r="F5529" s="1061" t="s">
        <v>4812</v>
      </c>
      <c r="G5529" s="1061" t="s">
        <v>1739</v>
      </c>
      <c r="H5529" s="1061" t="s">
        <v>129</v>
      </c>
      <c r="I5529" s="1061" t="s">
        <v>19</v>
      </c>
      <c r="J5529" s="1061" t="s">
        <v>7975</v>
      </c>
      <c r="K5529" s="1061" t="s">
        <v>14849</v>
      </c>
      <c r="L5529" s="1061">
        <v>1342750</v>
      </c>
      <c r="M5529" s="1061">
        <v>1342750</v>
      </c>
      <c r="N5529" s="1061">
        <v>1342750</v>
      </c>
      <c r="O5529" s="1061">
        <v>1342750</v>
      </c>
      <c r="P5529" s="1061">
        <v>1342750</v>
      </c>
      <c r="Q5529" s="1061">
        <v>1342750</v>
      </c>
      <c r="R5529" s="1061">
        <v>1355850</v>
      </c>
      <c r="S5529" s="1061">
        <v>1355850</v>
      </c>
      <c r="T5529" s="1061">
        <v>1355850</v>
      </c>
      <c r="U5529" s="1061">
        <v>1355850</v>
      </c>
      <c r="V5529" s="1061">
        <v>1355850</v>
      </c>
      <c r="W5529" s="1061">
        <v>1355850</v>
      </c>
    </row>
    <row r="5530" spans="1:23">
      <c r="A5530" s="908"/>
      <c r="B5530" s="1061" t="s">
        <v>234</v>
      </c>
      <c r="C5530" s="1061" t="s">
        <v>235</v>
      </c>
      <c r="D5530" s="1061" t="s">
        <v>4463</v>
      </c>
      <c r="E5530" s="1061" t="s">
        <v>10792</v>
      </c>
      <c r="F5530" s="1061" t="s">
        <v>9892</v>
      </c>
      <c r="G5530" s="1061" t="s">
        <v>2381</v>
      </c>
      <c r="H5530" s="1061" t="s">
        <v>129</v>
      </c>
      <c r="I5530" s="1061" t="s">
        <v>19</v>
      </c>
      <c r="J5530" s="1061" t="s">
        <v>7975</v>
      </c>
      <c r="K5530" s="1061" t="s">
        <v>14849</v>
      </c>
      <c r="L5530" s="1061">
        <v>215000</v>
      </c>
      <c r="M5530" s="1061">
        <v>215000</v>
      </c>
      <c r="N5530" s="1061">
        <v>215000</v>
      </c>
      <c r="O5530" s="1061">
        <v>215000</v>
      </c>
      <c r="P5530" s="1061">
        <v>215000</v>
      </c>
      <c r="Q5530" s="1061">
        <v>215000</v>
      </c>
      <c r="R5530" s="1061">
        <v>220000</v>
      </c>
      <c r="S5530" s="1061">
        <v>220000</v>
      </c>
      <c r="T5530" s="1061">
        <v>220000</v>
      </c>
      <c r="U5530" s="1061">
        <v>220000</v>
      </c>
      <c r="V5530" s="1061">
        <v>220000</v>
      </c>
      <c r="W5530" s="1061">
        <v>220000</v>
      </c>
    </row>
    <row r="5531" spans="1:23">
      <c r="A5531" s="908"/>
      <c r="B5531" s="1061" t="s">
        <v>234</v>
      </c>
      <c r="C5531" s="1061" t="s">
        <v>235</v>
      </c>
      <c r="D5531" s="1061" t="s">
        <v>4585</v>
      </c>
      <c r="E5531" s="1061" t="s">
        <v>10793</v>
      </c>
      <c r="F5531" s="1061" t="s">
        <v>9893</v>
      </c>
      <c r="G5531" s="1061" t="s">
        <v>1739</v>
      </c>
      <c r="H5531" s="1061" t="s">
        <v>129</v>
      </c>
      <c r="I5531" s="1061" t="s">
        <v>19</v>
      </c>
      <c r="J5531" s="1061" t="s">
        <v>7975</v>
      </c>
      <c r="K5531" s="1061" t="s">
        <v>14849</v>
      </c>
      <c r="L5531" s="1061">
        <v>68496</v>
      </c>
      <c r="M5531" s="1061">
        <v>68496</v>
      </c>
      <c r="N5531" s="1061">
        <v>68496</v>
      </c>
      <c r="O5531" s="1061">
        <v>68496</v>
      </c>
      <c r="P5531" s="1061">
        <v>68496</v>
      </c>
      <c r="Q5531" s="1061">
        <v>68496</v>
      </c>
      <c r="R5531" s="1061">
        <v>73492</v>
      </c>
      <c r="S5531" s="1061">
        <v>73492</v>
      </c>
      <c r="T5531" s="1061">
        <v>73492</v>
      </c>
      <c r="U5531" s="1061">
        <v>73492</v>
      </c>
      <c r="V5531" s="1061">
        <v>73492</v>
      </c>
      <c r="W5531" s="1061">
        <v>73492</v>
      </c>
    </row>
    <row r="5532" spans="1:23">
      <c r="A5532" s="908"/>
      <c r="B5532" s="1061" t="s">
        <v>234</v>
      </c>
      <c r="C5532" s="1061" t="s">
        <v>235</v>
      </c>
      <c r="D5532" s="1061" t="s">
        <v>4585</v>
      </c>
      <c r="E5532" s="1061" t="s">
        <v>10794</v>
      </c>
      <c r="F5532" s="1061" t="s">
        <v>4586</v>
      </c>
      <c r="G5532" s="1061" t="s">
        <v>1739</v>
      </c>
      <c r="H5532" s="1061" t="s">
        <v>129</v>
      </c>
      <c r="I5532" s="1061" t="s">
        <v>19</v>
      </c>
      <c r="J5532" s="1061" t="s">
        <v>7975</v>
      </c>
      <c r="K5532" s="1061" t="s">
        <v>14849</v>
      </c>
      <c r="L5532" s="1061">
        <v>104904</v>
      </c>
      <c r="M5532" s="1061">
        <v>104904</v>
      </c>
      <c r="N5532" s="1061">
        <v>104904</v>
      </c>
      <c r="O5532" s="1061">
        <v>104904</v>
      </c>
      <c r="P5532" s="1061">
        <v>104904</v>
      </c>
      <c r="Q5532" s="1061">
        <v>104904</v>
      </c>
      <c r="R5532" s="1061">
        <v>107808</v>
      </c>
      <c r="S5532" s="1061">
        <v>107808</v>
      </c>
      <c r="T5532" s="1061">
        <v>107808</v>
      </c>
      <c r="U5532" s="1061">
        <v>107808</v>
      </c>
      <c r="V5532" s="1061">
        <v>107808</v>
      </c>
      <c r="W5532" s="1061">
        <v>107808</v>
      </c>
    </row>
    <row r="5533" spans="1:23">
      <c r="A5533" s="908"/>
      <c r="B5533" s="1061" t="s">
        <v>234</v>
      </c>
      <c r="C5533" s="1061" t="s">
        <v>235</v>
      </c>
      <c r="D5533" s="1061" t="s">
        <v>4585</v>
      </c>
      <c r="E5533" s="1061" t="s">
        <v>10795</v>
      </c>
      <c r="F5533" s="1061" t="s">
        <v>4733</v>
      </c>
      <c r="G5533" s="1061" t="s">
        <v>1739</v>
      </c>
      <c r="H5533" s="1061" t="s">
        <v>129</v>
      </c>
      <c r="I5533" s="1061" t="s">
        <v>19</v>
      </c>
      <c r="J5533" s="1061" t="s">
        <v>7975</v>
      </c>
      <c r="K5533" s="1061" t="s">
        <v>14849</v>
      </c>
      <c r="L5533" s="1061">
        <v>120000</v>
      </c>
      <c r="M5533" s="1061">
        <v>120000</v>
      </c>
      <c r="N5533" s="1061">
        <v>120000</v>
      </c>
      <c r="O5533" s="1061">
        <v>120000</v>
      </c>
      <c r="P5533" s="1061">
        <v>120000</v>
      </c>
      <c r="Q5533" s="1061">
        <v>120000</v>
      </c>
      <c r="R5533" s="1061">
        <v>120000</v>
      </c>
      <c r="S5533" s="1061">
        <v>120000</v>
      </c>
      <c r="T5533" s="1061">
        <v>120000</v>
      </c>
      <c r="U5533" s="1061">
        <v>120000</v>
      </c>
      <c r="V5533" s="1061">
        <v>120000</v>
      </c>
      <c r="W5533" s="1061">
        <v>120000</v>
      </c>
    </row>
    <row r="5534" spans="1:23">
      <c r="A5534" s="908"/>
      <c r="B5534" s="1061" t="s">
        <v>234</v>
      </c>
      <c r="C5534" s="1061" t="s">
        <v>235</v>
      </c>
      <c r="D5534" s="1061" t="s">
        <v>4563</v>
      </c>
      <c r="E5534" s="1061" t="s">
        <v>10796</v>
      </c>
      <c r="F5534" s="1061" t="s">
        <v>4587</v>
      </c>
      <c r="G5534" s="1061" t="s">
        <v>1739</v>
      </c>
      <c r="H5534" s="1061" t="s">
        <v>129</v>
      </c>
      <c r="I5534" s="1061" t="s">
        <v>19</v>
      </c>
      <c r="J5534" s="1061" t="s">
        <v>7975</v>
      </c>
      <c r="K5534" s="1061" t="s">
        <v>14849</v>
      </c>
      <c r="L5534" s="1061">
        <v>71750</v>
      </c>
      <c r="M5534" s="1061">
        <v>71750</v>
      </c>
      <c r="N5534" s="1061">
        <v>71750</v>
      </c>
      <c r="O5534" s="1061">
        <v>71750</v>
      </c>
      <c r="P5534" s="1061">
        <v>71750</v>
      </c>
      <c r="Q5534" s="1061">
        <v>71750</v>
      </c>
      <c r="R5534" s="1061">
        <v>74000</v>
      </c>
      <c r="S5534" s="1061">
        <v>74000</v>
      </c>
      <c r="T5534" s="1061">
        <v>74000</v>
      </c>
      <c r="U5534" s="1061">
        <v>74000</v>
      </c>
      <c r="V5534" s="1061">
        <v>74000</v>
      </c>
      <c r="W5534" s="1061">
        <v>74000</v>
      </c>
    </row>
    <row r="5535" spans="1:23">
      <c r="A5535" s="908"/>
      <c r="B5535" s="1061" t="s">
        <v>234</v>
      </c>
      <c r="C5535" s="1061" t="s">
        <v>235</v>
      </c>
      <c r="D5535" s="1061" t="s">
        <v>2790</v>
      </c>
      <c r="E5535" s="1061" t="s">
        <v>10797</v>
      </c>
      <c r="F5535" s="1061" t="s">
        <v>4588</v>
      </c>
      <c r="G5535" s="1061" t="s">
        <v>1739</v>
      </c>
      <c r="H5535" s="1061" t="s">
        <v>129</v>
      </c>
      <c r="I5535" s="1061" t="s">
        <v>19</v>
      </c>
      <c r="J5535" s="1061" t="s">
        <v>7975</v>
      </c>
      <c r="K5535" s="1061" t="s">
        <v>14849</v>
      </c>
      <c r="L5535" s="1061">
        <v>11000</v>
      </c>
      <c r="M5535" s="1061">
        <v>11000</v>
      </c>
      <c r="N5535" s="1061">
        <v>11000</v>
      </c>
      <c r="O5535" s="1061">
        <v>11000</v>
      </c>
      <c r="P5535" s="1061">
        <v>11000</v>
      </c>
      <c r="Q5535" s="1061">
        <v>11000</v>
      </c>
      <c r="R5535" s="1061">
        <v>11000</v>
      </c>
      <c r="S5535" s="1061">
        <v>11000</v>
      </c>
      <c r="T5535" s="1061">
        <v>11000</v>
      </c>
      <c r="U5535" s="1061">
        <v>11000</v>
      </c>
      <c r="V5535" s="1061">
        <v>11000</v>
      </c>
      <c r="W5535" s="1061">
        <v>11000</v>
      </c>
    </row>
    <row r="5536" spans="1:23">
      <c r="A5536" s="908"/>
      <c r="B5536" s="1061" t="s">
        <v>234</v>
      </c>
      <c r="C5536" s="1061" t="s">
        <v>235</v>
      </c>
      <c r="D5536" s="1061" t="s">
        <v>3864</v>
      </c>
      <c r="E5536" s="1061" t="s">
        <v>10798</v>
      </c>
      <c r="F5536" s="1061" t="s">
        <v>4589</v>
      </c>
      <c r="G5536" s="1061" t="s">
        <v>1739</v>
      </c>
      <c r="H5536" s="1061" t="s">
        <v>129</v>
      </c>
      <c r="I5536" s="1061" t="s">
        <v>19</v>
      </c>
      <c r="J5536" s="1061" t="s">
        <v>7975</v>
      </c>
      <c r="K5536" s="1061" t="s">
        <v>14849</v>
      </c>
      <c r="L5536" s="1061">
        <v>3950</v>
      </c>
      <c r="M5536" s="1061">
        <v>3950</v>
      </c>
      <c r="N5536" s="1061">
        <v>3950</v>
      </c>
      <c r="O5536" s="1061">
        <v>3950</v>
      </c>
      <c r="P5536" s="1061">
        <v>3950</v>
      </c>
      <c r="Q5536" s="1061">
        <v>3950</v>
      </c>
      <c r="R5536" s="1061">
        <v>4100</v>
      </c>
      <c r="S5536" s="1061">
        <v>4100</v>
      </c>
      <c r="T5536" s="1061">
        <v>4100</v>
      </c>
      <c r="U5536" s="1061">
        <v>4100</v>
      </c>
      <c r="V5536" s="1061">
        <v>4100</v>
      </c>
      <c r="W5536" s="1061">
        <v>4100</v>
      </c>
    </row>
    <row r="5537" spans="1:23">
      <c r="A5537" s="908"/>
      <c r="B5537" s="1061" t="s">
        <v>234</v>
      </c>
      <c r="C5537" s="1061" t="s">
        <v>235</v>
      </c>
      <c r="D5537" s="1061" t="s">
        <v>4226</v>
      </c>
      <c r="E5537" s="1061" t="s">
        <v>10799</v>
      </c>
      <c r="F5537" s="1061" t="s">
        <v>4590</v>
      </c>
      <c r="G5537" s="1061" t="s">
        <v>1739</v>
      </c>
      <c r="H5537" s="1061" t="s">
        <v>129</v>
      </c>
      <c r="I5537" s="1061" t="s">
        <v>19</v>
      </c>
      <c r="J5537" s="1061" t="s">
        <v>7975</v>
      </c>
      <c r="K5537" s="1061" t="s">
        <v>14849</v>
      </c>
      <c r="L5537" s="1061">
        <v>33225</v>
      </c>
      <c r="M5537" s="1061">
        <v>33225</v>
      </c>
      <c r="N5537" s="1061">
        <v>33225</v>
      </c>
      <c r="O5537" s="1061">
        <v>33225</v>
      </c>
      <c r="P5537" s="1061">
        <v>33225</v>
      </c>
      <c r="Q5537" s="1061">
        <v>33225</v>
      </c>
      <c r="R5537" s="1061">
        <v>33450</v>
      </c>
      <c r="S5537" s="1061">
        <v>33450</v>
      </c>
      <c r="T5537" s="1061">
        <v>33450</v>
      </c>
      <c r="U5537" s="1061">
        <v>33450</v>
      </c>
      <c r="V5537" s="1061">
        <v>33450</v>
      </c>
      <c r="W5537" s="1061">
        <v>33450</v>
      </c>
    </row>
    <row r="5538" spans="1:23">
      <c r="A5538" s="908"/>
      <c r="B5538" s="1061" t="s">
        <v>234</v>
      </c>
      <c r="C5538" s="1061" t="s">
        <v>235</v>
      </c>
      <c r="D5538" s="1061" t="s">
        <v>4270</v>
      </c>
      <c r="E5538" s="1061" t="s">
        <v>10800</v>
      </c>
      <c r="F5538" s="1061" t="s">
        <v>8023</v>
      </c>
      <c r="G5538" s="1061" t="s">
        <v>1739</v>
      </c>
      <c r="H5538" s="1061" t="s">
        <v>129</v>
      </c>
      <c r="I5538" s="1061" t="s">
        <v>19</v>
      </c>
      <c r="J5538" s="1061" t="s">
        <v>7975</v>
      </c>
      <c r="K5538" s="1061" t="s">
        <v>14849</v>
      </c>
      <c r="L5538" s="1061">
        <v>23715</v>
      </c>
      <c r="M5538" s="1061">
        <v>23715</v>
      </c>
      <c r="N5538" s="1061">
        <v>23715</v>
      </c>
      <c r="O5538" s="1061">
        <v>23715</v>
      </c>
      <c r="P5538" s="1061">
        <v>23715</v>
      </c>
      <c r="Q5538" s="1061">
        <v>23715</v>
      </c>
      <c r="R5538" s="1061">
        <v>25430</v>
      </c>
      <c r="S5538" s="1061">
        <v>25430</v>
      </c>
      <c r="T5538" s="1061">
        <v>25430</v>
      </c>
      <c r="U5538" s="1061">
        <v>25430</v>
      </c>
      <c r="V5538" s="1061">
        <v>25430</v>
      </c>
      <c r="W5538" s="1061">
        <v>25430</v>
      </c>
    </row>
    <row r="5539" spans="1:23">
      <c r="A5539" s="908"/>
      <c r="B5539" s="1061" t="s">
        <v>234</v>
      </c>
      <c r="C5539" s="1061" t="s">
        <v>235</v>
      </c>
      <c r="D5539" s="1061" t="s">
        <v>4280</v>
      </c>
      <c r="E5539" s="1061" t="s">
        <v>10801</v>
      </c>
      <c r="F5539" s="1061" t="s">
        <v>4281</v>
      </c>
      <c r="G5539" s="1061" t="s">
        <v>1739</v>
      </c>
      <c r="H5539" s="1061" t="s">
        <v>129</v>
      </c>
      <c r="I5539" s="1061" t="s">
        <v>19</v>
      </c>
      <c r="J5539" s="1061" t="s">
        <v>7975</v>
      </c>
      <c r="K5539" s="1061" t="s">
        <v>14849</v>
      </c>
      <c r="L5539" s="1061">
        <v>106750</v>
      </c>
      <c r="M5539" s="1061">
        <v>106750</v>
      </c>
      <c r="N5539" s="1061">
        <v>106750</v>
      </c>
      <c r="O5539" s="1061">
        <v>106750</v>
      </c>
      <c r="P5539" s="1061">
        <v>106750</v>
      </c>
      <c r="Q5539" s="1061">
        <v>106750</v>
      </c>
      <c r="R5539" s="1061">
        <v>113500</v>
      </c>
      <c r="S5539" s="1061">
        <v>113500</v>
      </c>
      <c r="T5539" s="1061">
        <v>113500</v>
      </c>
      <c r="U5539" s="1061">
        <v>113500</v>
      </c>
      <c r="V5539" s="1061">
        <v>113500</v>
      </c>
      <c r="W5539" s="1061">
        <v>113500</v>
      </c>
    </row>
    <row r="5540" spans="1:23">
      <c r="A5540" s="908"/>
      <c r="B5540" s="1061" t="s">
        <v>234</v>
      </c>
      <c r="C5540" s="1061" t="s">
        <v>235</v>
      </c>
      <c r="D5540" s="1061" t="s">
        <v>4387</v>
      </c>
      <c r="E5540" s="1061" t="s">
        <v>10802</v>
      </c>
      <c r="F5540" s="1061" t="s">
        <v>4395</v>
      </c>
      <c r="G5540" s="1061" t="s">
        <v>1739</v>
      </c>
      <c r="H5540" s="1061" t="s">
        <v>129</v>
      </c>
      <c r="I5540" s="1061" t="s">
        <v>19</v>
      </c>
      <c r="J5540" s="1061" t="s">
        <v>7975</v>
      </c>
      <c r="K5540" s="1061" t="s">
        <v>14849</v>
      </c>
      <c r="L5540" s="1061">
        <v>437750</v>
      </c>
      <c r="M5540" s="1061">
        <v>437750</v>
      </c>
      <c r="N5540" s="1061">
        <v>437750</v>
      </c>
      <c r="O5540" s="1061">
        <v>437750</v>
      </c>
      <c r="P5540" s="1061">
        <v>437750</v>
      </c>
      <c r="Q5540" s="1061">
        <v>437750</v>
      </c>
      <c r="R5540" s="1061">
        <v>442000</v>
      </c>
      <c r="S5540" s="1061">
        <v>442000</v>
      </c>
      <c r="T5540" s="1061">
        <v>442000</v>
      </c>
      <c r="U5540" s="1061">
        <v>442000</v>
      </c>
      <c r="V5540" s="1061">
        <v>442000</v>
      </c>
      <c r="W5540" s="1061">
        <v>442000</v>
      </c>
    </row>
    <row r="5541" spans="1:23">
      <c r="A5541" s="908"/>
      <c r="B5541" s="1061" t="s">
        <v>234</v>
      </c>
      <c r="C5541" s="1061" t="s">
        <v>235</v>
      </c>
      <c r="D5541" s="1061" t="s">
        <v>4591</v>
      </c>
      <c r="E5541" s="1061" t="s">
        <v>10803</v>
      </c>
      <c r="F5541" s="1061" t="s">
        <v>4592</v>
      </c>
      <c r="G5541" s="1061" t="s">
        <v>1739</v>
      </c>
      <c r="H5541" s="1061" t="s">
        <v>129</v>
      </c>
      <c r="I5541" s="1061" t="s">
        <v>19</v>
      </c>
      <c r="J5541" s="1061" t="s">
        <v>7975</v>
      </c>
      <c r="K5541" s="1061" t="s">
        <v>14849</v>
      </c>
      <c r="L5541" s="1061">
        <v>1793529</v>
      </c>
      <c r="M5541" s="1061">
        <v>1793529</v>
      </c>
      <c r="N5541" s="1061">
        <v>1793529</v>
      </c>
      <c r="O5541" s="1061">
        <v>1793529</v>
      </c>
      <c r="P5541" s="1061">
        <v>1793529</v>
      </c>
      <c r="Q5541" s="1061">
        <v>1793529</v>
      </c>
      <c r="R5541" s="1061">
        <v>1837059</v>
      </c>
      <c r="S5541" s="1061">
        <v>1837059</v>
      </c>
      <c r="T5541" s="1061">
        <v>1837059</v>
      </c>
      <c r="U5541" s="1061">
        <v>1837059</v>
      </c>
      <c r="V5541" s="1061">
        <v>1837059</v>
      </c>
      <c r="W5541" s="1061">
        <v>1837059</v>
      </c>
    </row>
    <row r="5542" spans="1:23">
      <c r="A5542" s="908"/>
      <c r="B5542" s="1061" t="s">
        <v>234</v>
      </c>
      <c r="C5542" s="1061" t="s">
        <v>235</v>
      </c>
      <c r="D5542" s="1061" t="s">
        <v>4304</v>
      </c>
      <c r="E5542" s="1061" t="s">
        <v>10804</v>
      </c>
      <c r="F5542" s="1061" t="s">
        <v>4736</v>
      </c>
      <c r="G5542" s="1061" t="s">
        <v>1739</v>
      </c>
      <c r="H5542" s="1061" t="s">
        <v>129</v>
      </c>
      <c r="I5542" s="1061" t="s">
        <v>19</v>
      </c>
      <c r="J5542" s="1061" t="s">
        <v>7975</v>
      </c>
      <c r="K5542" s="1061" t="s">
        <v>14849</v>
      </c>
      <c r="L5542" s="1061">
        <v>279725</v>
      </c>
      <c r="M5542" s="1061">
        <v>279725</v>
      </c>
      <c r="N5542" s="1061">
        <v>279725</v>
      </c>
      <c r="O5542" s="1061">
        <v>279725</v>
      </c>
      <c r="P5542" s="1061">
        <v>279725</v>
      </c>
      <c r="Q5542" s="1061">
        <v>279725</v>
      </c>
      <c r="R5542" s="1061">
        <v>349450</v>
      </c>
      <c r="S5542" s="1061">
        <v>349450</v>
      </c>
      <c r="T5542" s="1061">
        <v>349450</v>
      </c>
      <c r="U5542" s="1061">
        <v>349450</v>
      </c>
      <c r="V5542" s="1061">
        <v>349450</v>
      </c>
      <c r="W5542" s="1061">
        <v>349450</v>
      </c>
    </row>
    <row r="5543" spans="1:23">
      <c r="A5543" s="908"/>
      <c r="B5543" s="1061" t="s">
        <v>234</v>
      </c>
      <c r="C5543" s="1061" t="s">
        <v>235</v>
      </c>
      <c r="D5543" s="1061" t="s">
        <v>4250</v>
      </c>
      <c r="E5543" s="1061" t="s">
        <v>10805</v>
      </c>
      <c r="F5543" s="1061" t="s">
        <v>4251</v>
      </c>
      <c r="G5543" s="1061" t="s">
        <v>1739</v>
      </c>
      <c r="H5543" s="1061" t="s">
        <v>129</v>
      </c>
      <c r="I5543" s="1061" t="s">
        <v>19</v>
      </c>
      <c r="J5543" s="1061" t="s">
        <v>7975</v>
      </c>
      <c r="K5543" s="1061" t="s">
        <v>14849</v>
      </c>
      <c r="L5543" s="1061">
        <v>6000</v>
      </c>
      <c r="M5543" s="1061">
        <v>6000</v>
      </c>
      <c r="N5543" s="1061">
        <v>6000</v>
      </c>
      <c r="O5543" s="1061">
        <v>6000</v>
      </c>
      <c r="P5543" s="1061">
        <v>6000</v>
      </c>
      <c r="Q5543" s="1061">
        <v>6000</v>
      </c>
      <c r="R5543" s="1061">
        <v>6000</v>
      </c>
      <c r="S5543" s="1061">
        <v>6000</v>
      </c>
      <c r="T5543" s="1061">
        <v>6000</v>
      </c>
      <c r="U5543" s="1061">
        <v>6000</v>
      </c>
      <c r="V5543" s="1061">
        <v>6000</v>
      </c>
      <c r="W5543" s="1061">
        <v>6000</v>
      </c>
    </row>
    <row r="5544" spans="1:23">
      <c r="A5544" s="908"/>
      <c r="B5544" s="1061" t="s">
        <v>234</v>
      </c>
      <c r="C5544" s="1061" t="s">
        <v>235</v>
      </c>
      <c r="D5544" s="1061" t="s">
        <v>4707</v>
      </c>
      <c r="E5544" s="1061" t="s">
        <v>10806</v>
      </c>
      <c r="F5544" s="1061" t="s">
        <v>9894</v>
      </c>
      <c r="G5544" s="1061" t="s">
        <v>1669</v>
      </c>
      <c r="H5544" s="1061" t="s">
        <v>129</v>
      </c>
      <c r="I5544" s="1061" t="s">
        <v>19</v>
      </c>
      <c r="J5544" s="1061" t="s">
        <v>7975</v>
      </c>
      <c r="K5544" s="1061" t="s">
        <v>14849</v>
      </c>
      <c r="L5544" s="1061">
        <v>4115963</v>
      </c>
      <c r="M5544" s="1061">
        <v>4115963</v>
      </c>
      <c r="N5544" s="1061">
        <v>4115963</v>
      </c>
      <c r="O5544" s="1061">
        <v>4115963</v>
      </c>
      <c r="P5544" s="1061">
        <v>4115963</v>
      </c>
      <c r="Q5544" s="1061">
        <v>4115963</v>
      </c>
      <c r="R5544" s="1061">
        <v>4681925</v>
      </c>
      <c r="S5544" s="1061">
        <v>4681925</v>
      </c>
      <c r="T5544" s="1061">
        <v>4681925</v>
      </c>
      <c r="U5544" s="1061">
        <v>4681925</v>
      </c>
      <c r="V5544" s="1061">
        <v>4681925</v>
      </c>
      <c r="W5544" s="1061">
        <v>4681925</v>
      </c>
    </row>
    <row r="5545" spans="1:23">
      <c r="A5545" s="908"/>
      <c r="B5545" s="1061" t="s">
        <v>234</v>
      </c>
      <c r="C5545" s="1061" t="s">
        <v>235</v>
      </c>
      <c r="D5545" s="1061" t="s">
        <v>9895</v>
      </c>
      <c r="E5545" s="1061" t="s">
        <v>10807</v>
      </c>
      <c r="F5545" s="1061" t="s">
        <v>4441</v>
      </c>
      <c r="G5545" s="1061" t="s">
        <v>1739</v>
      </c>
      <c r="H5545" s="1061" t="s">
        <v>129</v>
      </c>
      <c r="I5545" s="1061" t="s">
        <v>19</v>
      </c>
      <c r="J5545" s="1061" t="s">
        <v>7975</v>
      </c>
      <c r="K5545" s="1061" t="s">
        <v>14849</v>
      </c>
      <c r="L5545" s="1061">
        <v>1310000</v>
      </c>
      <c r="M5545" s="1061">
        <v>1310000</v>
      </c>
      <c r="N5545" s="1061">
        <v>1310000</v>
      </c>
      <c r="O5545" s="1061">
        <v>1310000</v>
      </c>
      <c r="P5545" s="1061">
        <v>1310000</v>
      </c>
      <c r="Q5545" s="1061">
        <v>1310000</v>
      </c>
      <c r="R5545" s="1061">
        <v>1310000</v>
      </c>
      <c r="S5545" s="1061">
        <v>1310000</v>
      </c>
      <c r="T5545" s="1061">
        <v>1310000</v>
      </c>
      <c r="U5545" s="1061">
        <v>1310000</v>
      </c>
      <c r="V5545" s="1061">
        <v>1310000</v>
      </c>
      <c r="W5545" s="1061">
        <v>1310000</v>
      </c>
    </row>
    <row r="5546" spans="1:23">
      <c r="A5546" s="908"/>
      <c r="B5546" s="1061" t="s">
        <v>234</v>
      </c>
      <c r="C5546" s="1061" t="s">
        <v>235</v>
      </c>
      <c r="D5546" s="1061" t="s">
        <v>4582</v>
      </c>
      <c r="E5546" s="1061" t="s">
        <v>10808</v>
      </c>
      <c r="F5546" s="1061" t="s">
        <v>4713</v>
      </c>
      <c r="G5546" s="1061" t="s">
        <v>1739</v>
      </c>
      <c r="H5546" s="1061" t="s">
        <v>129</v>
      </c>
      <c r="I5546" s="1061" t="s">
        <v>19</v>
      </c>
      <c r="J5546" s="1061" t="s">
        <v>7975</v>
      </c>
      <c r="K5546" s="1061" t="s">
        <v>14849</v>
      </c>
      <c r="L5546" s="1061">
        <v>13500</v>
      </c>
      <c r="M5546" s="1061">
        <v>13500</v>
      </c>
      <c r="N5546" s="1061">
        <v>13500</v>
      </c>
      <c r="O5546" s="1061">
        <v>13500</v>
      </c>
      <c r="P5546" s="1061">
        <v>13500</v>
      </c>
      <c r="Q5546" s="1061">
        <v>13500</v>
      </c>
      <c r="R5546" s="1061">
        <v>13500</v>
      </c>
      <c r="S5546" s="1061">
        <v>13500</v>
      </c>
      <c r="T5546" s="1061">
        <v>13500</v>
      </c>
      <c r="U5546" s="1061">
        <v>13500</v>
      </c>
      <c r="V5546" s="1061">
        <v>13500</v>
      </c>
      <c r="W5546" s="1061">
        <v>13500</v>
      </c>
    </row>
    <row r="5547" spans="1:23">
      <c r="A5547" s="908"/>
      <c r="B5547" s="1061" t="s">
        <v>234</v>
      </c>
      <c r="C5547" s="1061" t="s">
        <v>235</v>
      </c>
      <c r="D5547" s="1061" t="s">
        <v>4428</v>
      </c>
      <c r="E5547" s="1061" t="s">
        <v>10809</v>
      </c>
      <c r="F5547" s="1061" t="s">
        <v>9721</v>
      </c>
      <c r="G5547" s="1061" t="s">
        <v>1739</v>
      </c>
      <c r="H5547" s="1061" t="s">
        <v>129</v>
      </c>
      <c r="I5547" s="1061" t="s">
        <v>19</v>
      </c>
      <c r="J5547" s="1061" t="s">
        <v>7975</v>
      </c>
      <c r="K5547" s="1061" t="s">
        <v>14849</v>
      </c>
      <c r="L5547" s="1061">
        <v>315000</v>
      </c>
      <c r="M5547" s="1061">
        <v>315000</v>
      </c>
      <c r="N5547" s="1061">
        <v>315000</v>
      </c>
      <c r="O5547" s="1061">
        <v>315000</v>
      </c>
      <c r="P5547" s="1061">
        <v>315000</v>
      </c>
      <c r="Q5547" s="1061">
        <v>315000</v>
      </c>
      <c r="R5547" s="1061">
        <v>320000</v>
      </c>
      <c r="S5547" s="1061">
        <v>320000</v>
      </c>
      <c r="T5547" s="1061">
        <v>320000</v>
      </c>
      <c r="U5547" s="1061">
        <v>320000</v>
      </c>
      <c r="V5547" s="1061">
        <v>320000</v>
      </c>
      <c r="W5547" s="1061">
        <v>320000</v>
      </c>
    </row>
    <row r="5548" spans="1:23">
      <c r="A5548" s="908"/>
      <c r="B5548" s="1061" t="s">
        <v>234</v>
      </c>
      <c r="C5548" s="1061" t="s">
        <v>235</v>
      </c>
      <c r="D5548" s="1061" t="s">
        <v>4428</v>
      </c>
      <c r="E5548" s="1061" t="s">
        <v>10810</v>
      </c>
      <c r="F5548" s="1061" t="s">
        <v>9723</v>
      </c>
      <c r="G5548" s="1061" t="s">
        <v>1739</v>
      </c>
      <c r="H5548" s="1061" t="s">
        <v>129</v>
      </c>
      <c r="I5548" s="1061" t="s">
        <v>19</v>
      </c>
      <c r="J5548" s="1061" t="s">
        <v>7975</v>
      </c>
      <c r="K5548" s="1061" t="s">
        <v>14849</v>
      </c>
      <c r="L5548" s="1061">
        <v>315000</v>
      </c>
      <c r="M5548" s="1061">
        <v>315000</v>
      </c>
      <c r="N5548" s="1061">
        <v>315000</v>
      </c>
      <c r="O5548" s="1061">
        <v>315000</v>
      </c>
      <c r="P5548" s="1061">
        <v>315000</v>
      </c>
      <c r="Q5548" s="1061">
        <v>315000</v>
      </c>
      <c r="R5548" s="1061">
        <v>320000</v>
      </c>
      <c r="S5548" s="1061">
        <v>320000</v>
      </c>
      <c r="T5548" s="1061">
        <v>320000</v>
      </c>
      <c r="U5548" s="1061">
        <v>320000</v>
      </c>
      <c r="V5548" s="1061">
        <v>320000</v>
      </c>
      <c r="W5548" s="1061">
        <v>320000</v>
      </c>
    </row>
    <row r="5549" spans="1:23">
      <c r="A5549" s="908"/>
      <c r="B5549" s="1061" t="s">
        <v>234</v>
      </c>
      <c r="C5549" s="1061" t="s">
        <v>235</v>
      </c>
      <c r="D5549" s="1061" t="s">
        <v>4428</v>
      </c>
      <c r="E5549" s="1061" t="s">
        <v>10811</v>
      </c>
      <c r="F5549" s="1061" t="s">
        <v>9726</v>
      </c>
      <c r="G5549" s="1061" t="s">
        <v>1739</v>
      </c>
      <c r="H5549" s="1061" t="s">
        <v>129</v>
      </c>
      <c r="I5549" s="1061" t="s">
        <v>19</v>
      </c>
      <c r="J5549" s="1061" t="s">
        <v>7975</v>
      </c>
      <c r="K5549" s="1061" t="s">
        <v>14849</v>
      </c>
      <c r="L5549" s="1061">
        <v>315000</v>
      </c>
      <c r="M5549" s="1061">
        <v>315000</v>
      </c>
      <c r="N5549" s="1061">
        <v>315000</v>
      </c>
      <c r="O5549" s="1061">
        <v>315000</v>
      </c>
      <c r="P5549" s="1061">
        <v>315000</v>
      </c>
      <c r="Q5549" s="1061">
        <v>315000</v>
      </c>
      <c r="R5549" s="1061">
        <v>320000</v>
      </c>
      <c r="S5549" s="1061">
        <v>320000</v>
      </c>
      <c r="T5549" s="1061">
        <v>320000</v>
      </c>
      <c r="U5549" s="1061">
        <v>320000</v>
      </c>
      <c r="V5549" s="1061">
        <v>320000</v>
      </c>
      <c r="W5549" s="1061">
        <v>320000</v>
      </c>
    </row>
    <row r="5550" spans="1:23">
      <c r="A5550" s="908"/>
      <c r="B5550" s="1061" t="s">
        <v>234</v>
      </c>
      <c r="C5550" s="1061" t="s">
        <v>235</v>
      </c>
      <c r="D5550" s="1061" t="s">
        <v>3486</v>
      </c>
      <c r="E5550" s="1061" t="s">
        <v>10812</v>
      </c>
      <c r="F5550" s="1061" t="s">
        <v>4230</v>
      </c>
      <c r="G5550" s="1061" t="s">
        <v>1701</v>
      </c>
      <c r="H5550" s="1061" t="s">
        <v>129</v>
      </c>
      <c r="I5550" s="1061" t="s">
        <v>19</v>
      </c>
      <c r="J5550" s="1061" t="s">
        <v>7975</v>
      </c>
      <c r="K5550" s="1061" t="s">
        <v>14849</v>
      </c>
      <c r="L5550" s="1061">
        <v>2250000</v>
      </c>
      <c r="M5550" s="1061">
        <v>2250000</v>
      </c>
      <c r="N5550" s="1061">
        <v>2250000</v>
      </c>
      <c r="O5550" s="1061">
        <v>2250000</v>
      </c>
      <c r="P5550" s="1061">
        <v>2250000</v>
      </c>
      <c r="Q5550" s="1061">
        <v>2250000</v>
      </c>
      <c r="R5550" s="1061">
        <v>2385000</v>
      </c>
      <c r="S5550" s="1061">
        <v>2385000</v>
      </c>
      <c r="T5550" s="1061">
        <v>2385000</v>
      </c>
      <c r="U5550" s="1061">
        <v>2385000</v>
      </c>
      <c r="V5550" s="1061">
        <v>2385000</v>
      </c>
      <c r="W5550" s="1061">
        <v>2385000</v>
      </c>
    </row>
    <row r="5551" spans="1:23">
      <c r="A5551" s="908"/>
      <c r="B5551" s="1061" t="s">
        <v>234</v>
      </c>
      <c r="C5551" s="1061" t="s">
        <v>235</v>
      </c>
      <c r="D5551" s="1061" t="s">
        <v>4017</v>
      </c>
      <c r="E5551" s="1061" t="s">
        <v>10813</v>
      </c>
      <c r="F5551" s="1061" t="s">
        <v>4737</v>
      </c>
      <c r="G5551" s="1061" t="s">
        <v>1724</v>
      </c>
      <c r="H5551" s="1061" t="s">
        <v>129</v>
      </c>
      <c r="I5551" s="1061" t="s">
        <v>19</v>
      </c>
      <c r="J5551" s="1061" t="s">
        <v>7975</v>
      </c>
      <c r="K5551" s="1061" t="s">
        <v>14849</v>
      </c>
      <c r="L5551" s="1061">
        <v>180000</v>
      </c>
      <c r="M5551" s="1061">
        <v>180000</v>
      </c>
      <c r="N5551" s="1061">
        <v>180000</v>
      </c>
      <c r="O5551" s="1061">
        <v>180000</v>
      </c>
      <c r="P5551" s="1061">
        <v>180000</v>
      </c>
      <c r="Q5551" s="1061">
        <v>180000</v>
      </c>
      <c r="R5551" s="1061">
        <v>180000</v>
      </c>
      <c r="S5551" s="1061">
        <v>180000</v>
      </c>
      <c r="T5551" s="1061">
        <v>180000</v>
      </c>
      <c r="U5551" s="1061">
        <v>180000</v>
      </c>
      <c r="V5551" s="1061">
        <v>180000</v>
      </c>
      <c r="W5551" s="1061">
        <v>180000</v>
      </c>
    </row>
    <row r="5552" spans="1:23">
      <c r="A5552" s="908"/>
      <c r="B5552" s="1061" t="s">
        <v>234</v>
      </c>
      <c r="C5552" s="1061" t="s">
        <v>235</v>
      </c>
      <c r="D5552" s="1061" t="s">
        <v>13416</v>
      </c>
      <c r="E5552" s="1061" t="s">
        <v>10814</v>
      </c>
      <c r="F5552" s="1061" t="s">
        <v>9757</v>
      </c>
      <c r="G5552" s="1061" t="s">
        <v>1739</v>
      </c>
      <c r="H5552" s="1061" t="s">
        <v>129</v>
      </c>
      <c r="I5552" s="1061" t="s">
        <v>19</v>
      </c>
      <c r="J5552" s="1061" t="s">
        <v>7975</v>
      </c>
      <c r="K5552" s="1061" t="s">
        <v>14849</v>
      </c>
      <c r="L5552" s="1061">
        <v>155000</v>
      </c>
      <c r="M5552" s="1061">
        <v>155000</v>
      </c>
      <c r="N5552" s="1061">
        <v>155000</v>
      </c>
      <c r="O5552" s="1061">
        <v>155000</v>
      </c>
      <c r="P5552" s="1061">
        <v>155000</v>
      </c>
      <c r="Q5552" s="1061">
        <v>155000</v>
      </c>
      <c r="R5552" s="1061">
        <v>155000</v>
      </c>
      <c r="S5552" s="1061">
        <v>155000</v>
      </c>
      <c r="T5552" s="1061">
        <v>155000</v>
      </c>
      <c r="U5552" s="1061">
        <v>155000</v>
      </c>
      <c r="V5552" s="1061">
        <v>155000</v>
      </c>
      <c r="W5552" s="1061">
        <v>155000</v>
      </c>
    </row>
    <row r="5553" spans="1:23">
      <c r="A5553" s="908"/>
      <c r="B5553" s="1061" t="s">
        <v>234</v>
      </c>
      <c r="C5553" s="1061" t="s">
        <v>235</v>
      </c>
      <c r="D5553" s="1061" t="s">
        <v>2401</v>
      </c>
      <c r="E5553" s="1061" t="s">
        <v>10815</v>
      </c>
      <c r="F5553" s="1061" t="s">
        <v>9761</v>
      </c>
      <c r="G5553" s="1061" t="s">
        <v>1739</v>
      </c>
      <c r="H5553" s="1061" t="s">
        <v>129</v>
      </c>
      <c r="I5553" s="1061" t="s">
        <v>19</v>
      </c>
      <c r="J5553" s="1061" t="s">
        <v>7975</v>
      </c>
      <c r="K5553" s="1061" t="s">
        <v>14849</v>
      </c>
      <c r="L5553" s="1061">
        <v>9509</v>
      </c>
      <c r="M5553" s="1061">
        <v>9509</v>
      </c>
      <c r="N5553" s="1061">
        <v>9509</v>
      </c>
      <c r="O5553" s="1061">
        <v>9509</v>
      </c>
      <c r="P5553" s="1061">
        <v>9509</v>
      </c>
      <c r="Q5553" s="1061">
        <v>9509</v>
      </c>
      <c r="R5553" s="1061">
        <v>10019</v>
      </c>
      <c r="S5553" s="1061">
        <v>10019</v>
      </c>
      <c r="T5553" s="1061">
        <v>10019</v>
      </c>
      <c r="U5553" s="1061">
        <v>10019</v>
      </c>
      <c r="V5553" s="1061">
        <v>10019</v>
      </c>
      <c r="W5553" s="1061">
        <v>10019</v>
      </c>
    </row>
    <row r="5554" spans="1:23">
      <c r="A5554" s="908"/>
      <c r="B5554" s="1061" t="s">
        <v>234</v>
      </c>
      <c r="C5554" s="1061" t="s">
        <v>235</v>
      </c>
      <c r="D5554" s="1061" t="s">
        <v>2401</v>
      </c>
      <c r="E5554" s="1061" t="s">
        <v>10816</v>
      </c>
      <c r="F5554" s="1061" t="s">
        <v>4264</v>
      </c>
      <c r="G5554" s="1061" t="s">
        <v>1739</v>
      </c>
      <c r="H5554" s="1061" t="s">
        <v>129</v>
      </c>
      <c r="I5554" s="1061" t="s">
        <v>19</v>
      </c>
      <c r="J5554" s="1061" t="s">
        <v>7975</v>
      </c>
      <c r="K5554" s="1061" t="s">
        <v>14849</v>
      </c>
      <c r="L5554" s="1061">
        <v>2500</v>
      </c>
      <c r="M5554" s="1061">
        <v>2500</v>
      </c>
      <c r="N5554" s="1061">
        <v>2500</v>
      </c>
      <c r="O5554" s="1061">
        <v>2500</v>
      </c>
      <c r="P5554" s="1061">
        <v>2500</v>
      </c>
      <c r="Q5554" s="1061">
        <v>2500</v>
      </c>
      <c r="R5554" s="1061">
        <v>2500</v>
      </c>
      <c r="S5554" s="1061">
        <v>2500</v>
      </c>
      <c r="T5554" s="1061">
        <v>2500</v>
      </c>
      <c r="U5554" s="1061">
        <v>2500</v>
      </c>
      <c r="V5554" s="1061">
        <v>2500</v>
      </c>
      <c r="W5554" s="1061">
        <v>2500</v>
      </c>
    </row>
    <row r="5555" spans="1:23">
      <c r="A5555" s="908"/>
      <c r="B5555" s="1061" t="s">
        <v>234</v>
      </c>
      <c r="C5555" s="1061" t="s">
        <v>235</v>
      </c>
      <c r="D5555" s="1061" t="s">
        <v>8000</v>
      </c>
      <c r="E5555" s="1061" t="s">
        <v>10817</v>
      </c>
      <c r="F5555" s="1061" t="s">
        <v>9896</v>
      </c>
      <c r="G5555" s="1061" t="s">
        <v>1739</v>
      </c>
      <c r="H5555" s="1061" t="s">
        <v>129</v>
      </c>
      <c r="I5555" s="1061" t="s">
        <v>19</v>
      </c>
      <c r="J5555" s="1061" t="s">
        <v>7975</v>
      </c>
      <c r="K5555" s="1061" t="s">
        <v>14849</v>
      </c>
      <c r="L5555" s="1061">
        <v>4500</v>
      </c>
      <c r="M5555" s="1061">
        <v>4500</v>
      </c>
      <c r="N5555" s="1061">
        <v>4500</v>
      </c>
      <c r="O5555" s="1061">
        <v>4500</v>
      </c>
      <c r="P5555" s="1061">
        <v>4500</v>
      </c>
      <c r="Q5555" s="1061">
        <v>4500</v>
      </c>
      <c r="R5555" s="1061">
        <v>4500</v>
      </c>
      <c r="S5555" s="1061">
        <v>4500</v>
      </c>
      <c r="T5555" s="1061">
        <v>4500</v>
      </c>
      <c r="U5555" s="1061">
        <v>4500</v>
      </c>
      <c r="V5555" s="1061">
        <v>4500</v>
      </c>
      <c r="W5555" s="1061">
        <v>4500</v>
      </c>
    </row>
    <row r="5556" spans="1:23">
      <c r="A5556" s="908"/>
      <c r="B5556" s="1061" t="s">
        <v>234</v>
      </c>
      <c r="C5556" s="1061" t="s">
        <v>235</v>
      </c>
      <c r="D5556" s="1061" t="s">
        <v>4519</v>
      </c>
      <c r="E5556" s="1061" t="s">
        <v>10818</v>
      </c>
      <c r="F5556" s="1061" t="s">
        <v>4520</v>
      </c>
      <c r="G5556" s="1061" t="s">
        <v>1739</v>
      </c>
      <c r="H5556" s="1061" t="s">
        <v>129</v>
      </c>
      <c r="I5556" s="1061" t="s">
        <v>19</v>
      </c>
      <c r="J5556" s="1061" t="s">
        <v>7975</v>
      </c>
      <c r="K5556" s="1061" t="s">
        <v>14849</v>
      </c>
      <c r="L5556" s="1061">
        <v>547400</v>
      </c>
      <c r="M5556" s="1061">
        <v>547400</v>
      </c>
      <c r="N5556" s="1061">
        <v>547400</v>
      </c>
      <c r="O5556" s="1061">
        <v>547400</v>
      </c>
      <c r="P5556" s="1061">
        <v>547400</v>
      </c>
      <c r="Q5556" s="1061">
        <v>547400</v>
      </c>
      <c r="R5556" s="1061">
        <v>562225</v>
      </c>
      <c r="S5556" s="1061">
        <v>562225</v>
      </c>
      <c r="T5556" s="1061">
        <v>562225</v>
      </c>
      <c r="U5556" s="1061">
        <v>562225</v>
      </c>
      <c r="V5556" s="1061">
        <v>562225</v>
      </c>
      <c r="W5556" s="1061">
        <v>562225</v>
      </c>
    </row>
    <row r="5557" spans="1:23">
      <c r="A5557" s="908"/>
      <c r="B5557" s="1061" t="s">
        <v>234</v>
      </c>
      <c r="C5557" s="1061" t="s">
        <v>235</v>
      </c>
      <c r="D5557" s="1061" t="s">
        <v>4475</v>
      </c>
      <c r="E5557" s="1061" t="s">
        <v>10819</v>
      </c>
      <c r="F5557" s="1061" t="s">
        <v>4717</v>
      </c>
      <c r="G5557" s="1061" t="s">
        <v>1739</v>
      </c>
      <c r="H5557" s="1061" t="s">
        <v>129</v>
      </c>
      <c r="I5557" s="1061" t="s">
        <v>19</v>
      </c>
      <c r="J5557" s="1061" t="s">
        <v>7975</v>
      </c>
      <c r="K5557" s="1061" t="s">
        <v>14849</v>
      </c>
      <c r="L5557" s="1061">
        <v>25000</v>
      </c>
      <c r="M5557" s="1061">
        <v>25000</v>
      </c>
      <c r="N5557" s="1061">
        <v>25000</v>
      </c>
      <c r="O5557" s="1061">
        <v>25000</v>
      </c>
      <c r="P5557" s="1061">
        <v>25000</v>
      </c>
      <c r="Q5557" s="1061">
        <v>25000</v>
      </c>
      <c r="R5557" s="1061">
        <v>25000</v>
      </c>
      <c r="S5557" s="1061">
        <v>25000</v>
      </c>
      <c r="T5557" s="1061">
        <v>25000</v>
      </c>
      <c r="U5557" s="1061">
        <v>25000</v>
      </c>
      <c r="V5557" s="1061">
        <v>25000</v>
      </c>
      <c r="W5557" s="1061">
        <v>25000</v>
      </c>
    </row>
    <row r="5558" spans="1:23">
      <c r="A5558" s="908"/>
      <c r="B5558" s="1061" t="s">
        <v>234</v>
      </c>
      <c r="C5558" s="1061" t="s">
        <v>235</v>
      </c>
      <c r="D5558" s="1061" t="s">
        <v>4475</v>
      </c>
      <c r="E5558" s="1061" t="s">
        <v>10820</v>
      </c>
      <c r="F5558" s="1061" t="s">
        <v>4718</v>
      </c>
      <c r="G5558" s="1061" t="s">
        <v>1739</v>
      </c>
      <c r="H5558" s="1061" t="s">
        <v>129</v>
      </c>
      <c r="I5558" s="1061" t="s">
        <v>19</v>
      </c>
      <c r="J5558" s="1061" t="s">
        <v>7975</v>
      </c>
      <c r="K5558" s="1061" t="s">
        <v>14849</v>
      </c>
      <c r="L5558" s="1061">
        <v>15000</v>
      </c>
      <c r="M5558" s="1061">
        <v>15000</v>
      </c>
      <c r="N5558" s="1061">
        <v>15000</v>
      </c>
      <c r="O5558" s="1061">
        <v>15000</v>
      </c>
      <c r="P5558" s="1061">
        <v>15000</v>
      </c>
      <c r="Q5558" s="1061">
        <v>15000</v>
      </c>
      <c r="R5558" s="1061">
        <v>15000</v>
      </c>
      <c r="S5558" s="1061">
        <v>15000</v>
      </c>
      <c r="T5558" s="1061">
        <v>15000</v>
      </c>
      <c r="U5558" s="1061">
        <v>15000</v>
      </c>
      <c r="V5558" s="1061">
        <v>15000</v>
      </c>
      <c r="W5558" s="1061">
        <v>15000</v>
      </c>
    </row>
    <row r="5559" spans="1:23">
      <c r="A5559" s="908"/>
      <c r="B5559" s="1061" t="s">
        <v>234</v>
      </c>
      <c r="C5559" s="1061" t="s">
        <v>235</v>
      </c>
      <c r="D5559" s="1061" t="s">
        <v>3756</v>
      </c>
      <c r="E5559" s="1061" t="s">
        <v>10821</v>
      </c>
      <c r="F5559" s="1061" t="s">
        <v>4813</v>
      </c>
      <c r="G5559" s="1061" t="s">
        <v>1739</v>
      </c>
      <c r="H5559" s="1061" t="s">
        <v>129</v>
      </c>
      <c r="I5559" s="1061" t="s">
        <v>19</v>
      </c>
      <c r="J5559" s="1061" t="s">
        <v>7975</v>
      </c>
      <c r="K5559" s="1061" t="s">
        <v>14849</v>
      </c>
      <c r="L5559" s="1061">
        <v>210000</v>
      </c>
      <c r="M5559" s="1061">
        <v>210000</v>
      </c>
      <c r="N5559" s="1061">
        <v>210000</v>
      </c>
      <c r="O5559" s="1061">
        <v>210000</v>
      </c>
      <c r="P5559" s="1061">
        <v>210000</v>
      </c>
      <c r="Q5559" s="1061">
        <v>210000</v>
      </c>
      <c r="R5559" s="1061">
        <v>210000</v>
      </c>
      <c r="S5559" s="1061">
        <v>210000</v>
      </c>
      <c r="T5559" s="1061">
        <v>210000</v>
      </c>
      <c r="U5559" s="1061">
        <v>210000</v>
      </c>
      <c r="V5559" s="1061">
        <v>210000</v>
      </c>
      <c r="W5559" s="1061">
        <v>210000</v>
      </c>
    </row>
    <row r="5560" spans="1:23">
      <c r="A5560" s="908"/>
      <c r="B5560" s="1061" t="s">
        <v>234</v>
      </c>
      <c r="C5560" s="1061" t="s">
        <v>235</v>
      </c>
      <c r="D5560" s="1061" t="s">
        <v>4591</v>
      </c>
      <c r="E5560" s="1061" t="s">
        <v>10822</v>
      </c>
      <c r="F5560" s="1061" t="s">
        <v>4593</v>
      </c>
      <c r="G5560" s="1061" t="s">
        <v>1739</v>
      </c>
      <c r="H5560" s="1061" t="s">
        <v>129</v>
      </c>
      <c r="I5560" s="1061" t="s">
        <v>19</v>
      </c>
      <c r="J5560" s="1061" t="s">
        <v>7975</v>
      </c>
      <c r="K5560" s="1061" t="s">
        <v>14849</v>
      </c>
      <c r="L5560" s="1061">
        <v>1201136</v>
      </c>
      <c r="M5560" s="1061">
        <v>1201136</v>
      </c>
      <c r="N5560" s="1061">
        <v>1201136</v>
      </c>
      <c r="O5560" s="1061">
        <v>1201136</v>
      </c>
      <c r="P5560" s="1061">
        <v>1201136</v>
      </c>
      <c r="Q5560" s="1061">
        <v>1201136</v>
      </c>
      <c r="R5560" s="1061">
        <v>1252273</v>
      </c>
      <c r="S5560" s="1061">
        <v>1252273</v>
      </c>
      <c r="T5560" s="1061">
        <v>1252273</v>
      </c>
      <c r="U5560" s="1061">
        <v>1252273</v>
      </c>
      <c r="V5560" s="1061">
        <v>1252273</v>
      </c>
      <c r="W5560" s="1061">
        <v>1252273</v>
      </c>
    </row>
    <row r="5561" spans="1:23">
      <c r="A5561" s="908"/>
      <c r="B5561" s="1061" t="s">
        <v>234</v>
      </c>
      <c r="C5561" s="1061" t="s">
        <v>235</v>
      </c>
      <c r="D5561" s="1061" t="s">
        <v>4017</v>
      </c>
      <c r="E5561" s="1061" t="s">
        <v>10823</v>
      </c>
      <c r="F5561" s="1061" t="s">
        <v>4047</v>
      </c>
      <c r="G5561" s="1061" t="s">
        <v>1724</v>
      </c>
      <c r="H5561" s="1061" t="s">
        <v>129</v>
      </c>
      <c r="I5561" s="1061" t="s">
        <v>19</v>
      </c>
      <c r="J5561" s="1061" t="s">
        <v>7975</v>
      </c>
      <c r="K5561" s="1061" t="s">
        <v>14849</v>
      </c>
      <c r="L5561" s="1061">
        <v>70000</v>
      </c>
      <c r="M5561" s="1061">
        <v>70000</v>
      </c>
      <c r="N5561" s="1061">
        <v>70000</v>
      </c>
      <c r="O5561" s="1061">
        <v>70000</v>
      </c>
      <c r="P5561" s="1061">
        <v>70000</v>
      </c>
      <c r="Q5561" s="1061">
        <v>70000</v>
      </c>
      <c r="R5561" s="1061">
        <v>70000</v>
      </c>
      <c r="S5561" s="1061">
        <v>70000</v>
      </c>
      <c r="T5561" s="1061">
        <v>70000</v>
      </c>
      <c r="U5561" s="1061">
        <v>70000</v>
      </c>
      <c r="V5561" s="1061">
        <v>70000</v>
      </c>
      <c r="W5561" s="1061">
        <v>70000</v>
      </c>
    </row>
    <row r="5562" spans="1:23">
      <c r="A5562" s="908"/>
      <c r="B5562" s="1061" t="s">
        <v>234</v>
      </c>
      <c r="C5562" s="1061" t="s">
        <v>235</v>
      </c>
      <c r="D5562" s="1061" t="s">
        <v>4387</v>
      </c>
      <c r="E5562" s="1061" t="s">
        <v>10824</v>
      </c>
      <c r="F5562" s="1061" t="s">
        <v>8004</v>
      </c>
      <c r="G5562" s="1061" t="s">
        <v>1739</v>
      </c>
      <c r="H5562" s="1061" t="s">
        <v>129</v>
      </c>
      <c r="I5562" s="1061" t="s">
        <v>19</v>
      </c>
      <c r="J5562" s="1061" t="s">
        <v>7975</v>
      </c>
      <c r="K5562" s="1061" t="s">
        <v>14849</v>
      </c>
      <c r="L5562" s="1061">
        <v>194750</v>
      </c>
      <c r="M5562" s="1061">
        <v>194750</v>
      </c>
      <c r="N5562" s="1061">
        <v>194750</v>
      </c>
      <c r="O5562" s="1061">
        <v>194750</v>
      </c>
      <c r="P5562" s="1061">
        <v>194750</v>
      </c>
      <c r="Q5562" s="1061">
        <v>194750</v>
      </c>
      <c r="R5562" s="1061">
        <v>196650</v>
      </c>
      <c r="S5562" s="1061">
        <v>196650</v>
      </c>
      <c r="T5562" s="1061">
        <v>196650</v>
      </c>
      <c r="U5562" s="1061">
        <v>196650</v>
      </c>
      <c r="V5562" s="1061">
        <v>196650</v>
      </c>
      <c r="W5562" s="1061">
        <v>196650</v>
      </c>
    </row>
    <row r="5563" spans="1:23">
      <c r="A5563" s="908"/>
      <c r="B5563" s="1061" t="s">
        <v>234</v>
      </c>
      <c r="C5563" s="1061" t="s">
        <v>235</v>
      </c>
      <c r="D5563" s="1061" t="s">
        <v>2296</v>
      </c>
      <c r="E5563" s="1061" t="s">
        <v>10825</v>
      </c>
      <c r="F5563" s="1061" t="s">
        <v>4723</v>
      </c>
      <c r="G5563" s="1061" t="s">
        <v>1739</v>
      </c>
      <c r="H5563" s="1061" t="s">
        <v>129</v>
      </c>
      <c r="I5563" s="1061" t="s">
        <v>19</v>
      </c>
      <c r="J5563" s="1061" t="s">
        <v>7975</v>
      </c>
      <c r="K5563" s="1061" t="s">
        <v>14849</v>
      </c>
      <c r="L5563" s="1061">
        <v>3900000</v>
      </c>
      <c r="M5563" s="1061">
        <v>3900000</v>
      </c>
      <c r="N5563" s="1061">
        <v>3900000</v>
      </c>
      <c r="O5563" s="1061">
        <v>3900000</v>
      </c>
      <c r="P5563" s="1061">
        <v>3900000</v>
      </c>
      <c r="Q5563" s="1061">
        <v>3900000</v>
      </c>
      <c r="R5563" s="1061">
        <v>4300000</v>
      </c>
      <c r="S5563" s="1061">
        <v>4300000</v>
      </c>
      <c r="T5563" s="1061">
        <v>4300000</v>
      </c>
      <c r="U5563" s="1061">
        <v>4300000</v>
      </c>
      <c r="V5563" s="1061">
        <v>4300000</v>
      </c>
      <c r="W5563" s="1061">
        <v>4300000</v>
      </c>
    </row>
    <row r="5564" spans="1:23">
      <c r="A5564" s="908"/>
      <c r="B5564" s="1061" t="s">
        <v>234</v>
      </c>
      <c r="C5564" s="1061" t="s">
        <v>235</v>
      </c>
      <c r="D5564" s="1061" t="s">
        <v>4638</v>
      </c>
      <c r="E5564" s="1061" t="s">
        <v>10826</v>
      </c>
      <c r="F5564" s="1061" t="s">
        <v>9897</v>
      </c>
      <c r="G5564" s="1061" t="s">
        <v>1739</v>
      </c>
      <c r="H5564" s="1061" t="s">
        <v>129</v>
      </c>
      <c r="I5564" s="1061" t="s">
        <v>19</v>
      </c>
      <c r="J5564" s="1061" t="s">
        <v>7975</v>
      </c>
      <c r="K5564" s="1061" t="s">
        <v>14849</v>
      </c>
      <c r="L5564" s="1061">
        <v>145750</v>
      </c>
      <c r="M5564" s="1061">
        <v>145750</v>
      </c>
      <c r="N5564" s="1061">
        <v>145750</v>
      </c>
      <c r="O5564" s="1061">
        <v>145750</v>
      </c>
      <c r="P5564" s="1061">
        <v>145750</v>
      </c>
      <c r="Q5564" s="1061">
        <v>145750</v>
      </c>
      <c r="R5564" s="1061">
        <v>146500</v>
      </c>
      <c r="S5564" s="1061">
        <v>146500</v>
      </c>
      <c r="T5564" s="1061">
        <v>146500</v>
      </c>
      <c r="U5564" s="1061">
        <v>146500</v>
      </c>
      <c r="V5564" s="1061">
        <v>146500</v>
      </c>
      <c r="W5564" s="1061">
        <v>146500</v>
      </c>
    </row>
    <row r="5565" spans="1:23">
      <c r="A5565" s="908"/>
      <c r="B5565" s="1061" t="s">
        <v>234</v>
      </c>
      <c r="C5565" s="1061" t="s">
        <v>235</v>
      </c>
      <c r="D5565" s="1061" t="s">
        <v>4693</v>
      </c>
      <c r="E5565" s="1061" t="s">
        <v>10827</v>
      </c>
      <c r="F5565" s="1061" t="s">
        <v>4739</v>
      </c>
      <c r="G5565" s="1061" t="s">
        <v>1976</v>
      </c>
      <c r="H5565" s="1061" t="s">
        <v>129</v>
      </c>
      <c r="I5565" s="1061" t="s">
        <v>19</v>
      </c>
      <c r="J5565" s="1061" t="s">
        <v>7975</v>
      </c>
      <c r="K5565" s="1061" t="s">
        <v>14849</v>
      </c>
      <c r="L5565" s="1061">
        <v>565000</v>
      </c>
      <c r="M5565" s="1061">
        <v>565000</v>
      </c>
      <c r="N5565" s="1061">
        <v>565000</v>
      </c>
      <c r="O5565" s="1061">
        <v>565000</v>
      </c>
      <c r="P5565" s="1061">
        <v>565000</v>
      </c>
      <c r="Q5565" s="1061">
        <v>565000</v>
      </c>
      <c r="R5565" s="1061">
        <v>570000</v>
      </c>
      <c r="S5565" s="1061">
        <v>570000</v>
      </c>
      <c r="T5565" s="1061">
        <v>570000</v>
      </c>
      <c r="U5565" s="1061">
        <v>570000</v>
      </c>
      <c r="V5565" s="1061">
        <v>570000</v>
      </c>
      <c r="W5565" s="1061">
        <v>570000</v>
      </c>
    </row>
    <row r="5566" spans="1:23">
      <c r="A5566" s="908"/>
      <c r="B5566" s="1061" t="s">
        <v>234</v>
      </c>
      <c r="C5566" s="1061" t="s">
        <v>235</v>
      </c>
      <c r="D5566" s="1061" t="s">
        <v>3742</v>
      </c>
      <c r="E5566" s="1061" t="s">
        <v>10829</v>
      </c>
      <c r="F5566" s="1061" t="s">
        <v>4015</v>
      </c>
      <c r="G5566" s="1061" t="s">
        <v>8282</v>
      </c>
      <c r="H5566" s="1061" t="s">
        <v>129</v>
      </c>
      <c r="I5566" s="1061" t="s">
        <v>19</v>
      </c>
      <c r="J5566" s="1061" t="s">
        <v>7975</v>
      </c>
      <c r="K5566" s="1061" t="s">
        <v>14849</v>
      </c>
      <c r="L5566" s="1061">
        <v>2511</v>
      </c>
      <c r="M5566" s="1061">
        <v>2511</v>
      </c>
      <c r="N5566" s="1061">
        <v>2511</v>
      </c>
      <c r="O5566" s="1061">
        <v>2511</v>
      </c>
      <c r="P5566" s="1061">
        <v>2511</v>
      </c>
      <c r="Q5566" s="1061">
        <v>2511</v>
      </c>
      <c r="R5566" s="1061">
        <v>2536</v>
      </c>
      <c r="S5566" s="1061">
        <v>2536</v>
      </c>
      <c r="T5566" s="1061">
        <v>2536</v>
      </c>
      <c r="U5566" s="1061">
        <v>2536</v>
      </c>
      <c r="V5566" s="1061">
        <v>2536</v>
      </c>
      <c r="W5566" s="1061">
        <v>2536</v>
      </c>
    </row>
    <row r="5567" spans="1:23">
      <c r="A5567" s="908"/>
      <c r="B5567" s="1061" t="s">
        <v>234</v>
      </c>
      <c r="C5567" s="1061" t="s">
        <v>235</v>
      </c>
      <c r="D5567" s="1061" t="s">
        <v>4017</v>
      </c>
      <c r="E5567" s="1061" t="s">
        <v>10830</v>
      </c>
      <c r="F5567" s="1061" t="s">
        <v>4740</v>
      </c>
      <c r="G5567" s="1061" t="s">
        <v>1724</v>
      </c>
      <c r="H5567" s="1061" t="s">
        <v>129</v>
      </c>
      <c r="I5567" s="1061" t="s">
        <v>19</v>
      </c>
      <c r="J5567" s="1061" t="s">
        <v>7975</v>
      </c>
      <c r="K5567" s="1061" t="s">
        <v>14849</v>
      </c>
      <c r="L5567" s="1061">
        <v>45000</v>
      </c>
      <c r="M5567" s="1061">
        <v>45000</v>
      </c>
      <c r="N5567" s="1061">
        <v>45000</v>
      </c>
      <c r="O5567" s="1061">
        <v>45000</v>
      </c>
      <c r="P5567" s="1061">
        <v>45000</v>
      </c>
      <c r="Q5567" s="1061">
        <v>45000</v>
      </c>
      <c r="R5567" s="1061">
        <v>45000</v>
      </c>
      <c r="S5567" s="1061">
        <v>45000</v>
      </c>
      <c r="T5567" s="1061">
        <v>45000</v>
      </c>
      <c r="U5567" s="1061">
        <v>45000</v>
      </c>
      <c r="V5567" s="1061">
        <v>45000</v>
      </c>
      <c r="W5567" s="1061">
        <v>45000</v>
      </c>
    </row>
    <row r="5568" spans="1:23">
      <c r="A5568" s="908"/>
      <c r="B5568" s="1061" t="s">
        <v>234</v>
      </c>
      <c r="C5568" s="1061" t="s">
        <v>235</v>
      </c>
      <c r="D5568" s="1061" t="s">
        <v>4017</v>
      </c>
      <c r="E5568" s="1061" t="s">
        <v>10831</v>
      </c>
      <c r="F5568" s="1061" t="s">
        <v>4741</v>
      </c>
      <c r="G5568" s="1061" t="s">
        <v>1724</v>
      </c>
      <c r="H5568" s="1061" t="s">
        <v>129</v>
      </c>
      <c r="I5568" s="1061" t="s">
        <v>19</v>
      </c>
      <c r="J5568" s="1061" t="s">
        <v>7975</v>
      </c>
      <c r="K5568" s="1061" t="s">
        <v>14849</v>
      </c>
      <c r="L5568" s="1061">
        <v>60000</v>
      </c>
      <c r="M5568" s="1061">
        <v>60000</v>
      </c>
      <c r="N5568" s="1061">
        <v>60000</v>
      </c>
      <c r="O5568" s="1061">
        <v>60000</v>
      </c>
      <c r="P5568" s="1061">
        <v>60000</v>
      </c>
      <c r="Q5568" s="1061">
        <v>60000</v>
      </c>
      <c r="R5568" s="1061">
        <v>60000</v>
      </c>
      <c r="S5568" s="1061">
        <v>60000</v>
      </c>
      <c r="T5568" s="1061">
        <v>60000</v>
      </c>
      <c r="U5568" s="1061">
        <v>60000</v>
      </c>
      <c r="V5568" s="1061">
        <v>60000</v>
      </c>
      <c r="W5568" s="1061">
        <v>60000</v>
      </c>
    </row>
    <row r="5569" spans="1:23">
      <c r="A5569" s="908"/>
      <c r="B5569" s="1061" t="s">
        <v>234</v>
      </c>
      <c r="C5569" s="1061" t="s">
        <v>235</v>
      </c>
      <c r="D5569" s="1061" t="s">
        <v>4017</v>
      </c>
      <c r="E5569" s="1061" t="s">
        <v>10832</v>
      </c>
      <c r="F5569" s="1061" t="s">
        <v>4864</v>
      </c>
      <c r="G5569" s="1061" t="s">
        <v>1724</v>
      </c>
      <c r="H5569" s="1061" t="s">
        <v>129</v>
      </c>
      <c r="I5569" s="1061" t="s">
        <v>19</v>
      </c>
      <c r="J5569" s="1061" t="s">
        <v>7975</v>
      </c>
      <c r="K5569" s="1061" t="s">
        <v>14849</v>
      </c>
      <c r="L5569" s="1061">
        <v>160000</v>
      </c>
      <c r="M5569" s="1061">
        <v>160000</v>
      </c>
      <c r="N5569" s="1061">
        <v>160000</v>
      </c>
      <c r="O5569" s="1061">
        <v>160000</v>
      </c>
      <c r="P5569" s="1061">
        <v>160000</v>
      </c>
      <c r="Q5569" s="1061">
        <v>160000</v>
      </c>
      <c r="R5569" s="1061">
        <v>160000</v>
      </c>
      <c r="S5569" s="1061">
        <v>160000</v>
      </c>
      <c r="T5569" s="1061">
        <v>160000</v>
      </c>
      <c r="U5569" s="1061">
        <v>160000</v>
      </c>
      <c r="V5569" s="1061">
        <v>160000</v>
      </c>
      <c r="W5569" s="1061">
        <v>160000</v>
      </c>
    </row>
    <row r="5570" spans="1:23">
      <c r="A5570" s="908"/>
      <c r="B5570" s="1061" t="s">
        <v>234</v>
      </c>
      <c r="C5570" s="1061" t="s">
        <v>235</v>
      </c>
      <c r="D5570" s="1061" t="s">
        <v>4017</v>
      </c>
      <c r="E5570" s="1061" t="s">
        <v>10833</v>
      </c>
      <c r="F5570" s="1061" t="s">
        <v>4036</v>
      </c>
      <c r="G5570" s="1061" t="s">
        <v>1724</v>
      </c>
      <c r="H5570" s="1061" t="s">
        <v>129</v>
      </c>
      <c r="I5570" s="1061" t="s">
        <v>19</v>
      </c>
      <c r="J5570" s="1061" t="s">
        <v>7975</v>
      </c>
      <c r="K5570" s="1061" t="s">
        <v>14849</v>
      </c>
      <c r="L5570" s="1061">
        <v>80000</v>
      </c>
      <c r="M5570" s="1061">
        <v>80000</v>
      </c>
      <c r="N5570" s="1061">
        <v>80000</v>
      </c>
      <c r="O5570" s="1061">
        <v>80000</v>
      </c>
      <c r="P5570" s="1061">
        <v>80000</v>
      </c>
      <c r="Q5570" s="1061">
        <v>80000</v>
      </c>
      <c r="R5570" s="1061">
        <v>80000</v>
      </c>
      <c r="S5570" s="1061">
        <v>80000</v>
      </c>
      <c r="T5570" s="1061">
        <v>80000</v>
      </c>
      <c r="U5570" s="1061">
        <v>80000</v>
      </c>
      <c r="V5570" s="1061">
        <v>80000</v>
      </c>
      <c r="W5570" s="1061">
        <v>80000</v>
      </c>
    </row>
    <row r="5571" spans="1:23">
      <c r="A5571" s="908"/>
      <c r="B5571" s="1061" t="s">
        <v>234</v>
      </c>
      <c r="C5571" s="1061" t="s">
        <v>235</v>
      </c>
      <c r="D5571" s="1061" t="s">
        <v>4017</v>
      </c>
      <c r="E5571" s="1061" t="s">
        <v>10834</v>
      </c>
      <c r="F5571" s="1061" t="s">
        <v>4037</v>
      </c>
      <c r="G5571" s="1061" t="s">
        <v>1724</v>
      </c>
      <c r="H5571" s="1061" t="s">
        <v>129</v>
      </c>
      <c r="I5571" s="1061" t="s">
        <v>19</v>
      </c>
      <c r="J5571" s="1061" t="s">
        <v>7975</v>
      </c>
      <c r="K5571" s="1061" t="s">
        <v>14849</v>
      </c>
      <c r="L5571" s="1061">
        <v>140000</v>
      </c>
      <c r="M5571" s="1061">
        <v>140000</v>
      </c>
      <c r="N5571" s="1061">
        <v>140000</v>
      </c>
      <c r="O5571" s="1061">
        <v>140000</v>
      </c>
      <c r="P5571" s="1061">
        <v>140000</v>
      </c>
      <c r="Q5571" s="1061">
        <v>140000</v>
      </c>
      <c r="R5571" s="1061">
        <v>140000</v>
      </c>
      <c r="S5571" s="1061">
        <v>140000</v>
      </c>
      <c r="T5571" s="1061">
        <v>140000</v>
      </c>
      <c r="U5571" s="1061">
        <v>140000</v>
      </c>
      <c r="V5571" s="1061">
        <v>140000</v>
      </c>
      <c r="W5571" s="1061">
        <v>140000</v>
      </c>
    </row>
    <row r="5572" spans="1:23">
      <c r="A5572" s="908"/>
      <c r="B5572" s="1061" t="s">
        <v>234</v>
      </c>
      <c r="C5572" s="1061" t="s">
        <v>235</v>
      </c>
      <c r="D5572" s="1061" t="s">
        <v>4017</v>
      </c>
      <c r="E5572" s="1061" t="s">
        <v>10835</v>
      </c>
      <c r="F5572" s="1061" t="s">
        <v>4038</v>
      </c>
      <c r="G5572" s="1061" t="s">
        <v>1724</v>
      </c>
      <c r="H5572" s="1061" t="s">
        <v>129</v>
      </c>
      <c r="I5572" s="1061" t="s">
        <v>19</v>
      </c>
      <c r="J5572" s="1061" t="s">
        <v>7975</v>
      </c>
      <c r="K5572" s="1061" t="s">
        <v>14849</v>
      </c>
      <c r="L5572" s="1061">
        <v>160000</v>
      </c>
      <c r="M5572" s="1061">
        <v>160000</v>
      </c>
      <c r="N5572" s="1061">
        <v>160000</v>
      </c>
      <c r="O5572" s="1061">
        <v>160000</v>
      </c>
      <c r="P5572" s="1061">
        <v>160000</v>
      </c>
      <c r="Q5572" s="1061">
        <v>160000</v>
      </c>
      <c r="R5572" s="1061">
        <v>160000</v>
      </c>
      <c r="S5572" s="1061">
        <v>160000</v>
      </c>
      <c r="T5572" s="1061">
        <v>160000</v>
      </c>
      <c r="U5572" s="1061">
        <v>160000</v>
      </c>
      <c r="V5572" s="1061">
        <v>160000</v>
      </c>
      <c r="W5572" s="1061">
        <v>160000</v>
      </c>
    </row>
    <row r="5573" spans="1:23">
      <c r="A5573" s="908"/>
      <c r="B5573" s="1061" t="s">
        <v>234</v>
      </c>
      <c r="C5573" s="1061" t="s">
        <v>235</v>
      </c>
      <c r="D5573" s="1061" t="s">
        <v>4017</v>
      </c>
      <c r="E5573" s="1061" t="s">
        <v>10836</v>
      </c>
      <c r="F5573" s="1061" t="s">
        <v>4039</v>
      </c>
      <c r="G5573" s="1061" t="s">
        <v>1724</v>
      </c>
      <c r="H5573" s="1061" t="s">
        <v>129</v>
      </c>
      <c r="I5573" s="1061" t="s">
        <v>19</v>
      </c>
      <c r="J5573" s="1061" t="s">
        <v>7975</v>
      </c>
      <c r="K5573" s="1061" t="s">
        <v>14849</v>
      </c>
      <c r="L5573" s="1061">
        <v>160000</v>
      </c>
      <c r="M5573" s="1061">
        <v>160000</v>
      </c>
      <c r="N5573" s="1061">
        <v>160000</v>
      </c>
      <c r="O5573" s="1061">
        <v>160000</v>
      </c>
      <c r="P5573" s="1061">
        <v>160000</v>
      </c>
      <c r="Q5573" s="1061">
        <v>160000</v>
      </c>
      <c r="R5573" s="1061">
        <v>160000</v>
      </c>
      <c r="S5573" s="1061">
        <v>160000</v>
      </c>
      <c r="T5573" s="1061">
        <v>160000</v>
      </c>
      <c r="U5573" s="1061">
        <v>160000</v>
      </c>
      <c r="V5573" s="1061">
        <v>160000</v>
      </c>
      <c r="W5573" s="1061">
        <v>160000</v>
      </c>
    </row>
    <row r="5574" spans="1:23">
      <c r="A5574" s="908"/>
      <c r="B5574" s="1061" t="s">
        <v>234</v>
      </c>
      <c r="C5574" s="1061" t="s">
        <v>235</v>
      </c>
      <c r="D5574" s="1061" t="s">
        <v>4017</v>
      </c>
      <c r="E5574" s="1061" t="s">
        <v>10837</v>
      </c>
      <c r="F5574" s="1061" t="s">
        <v>4040</v>
      </c>
      <c r="G5574" s="1061" t="s">
        <v>1724</v>
      </c>
      <c r="H5574" s="1061" t="s">
        <v>129</v>
      </c>
      <c r="I5574" s="1061" t="s">
        <v>19</v>
      </c>
      <c r="J5574" s="1061" t="s">
        <v>7975</v>
      </c>
      <c r="K5574" s="1061" t="s">
        <v>14849</v>
      </c>
      <c r="L5574" s="1061">
        <v>130000</v>
      </c>
      <c r="M5574" s="1061">
        <v>130000</v>
      </c>
      <c r="N5574" s="1061">
        <v>130000</v>
      </c>
      <c r="O5574" s="1061">
        <v>130000</v>
      </c>
      <c r="P5574" s="1061">
        <v>130000</v>
      </c>
      <c r="Q5574" s="1061">
        <v>130000</v>
      </c>
      <c r="R5574" s="1061">
        <v>130000</v>
      </c>
      <c r="S5574" s="1061">
        <v>130000</v>
      </c>
      <c r="T5574" s="1061">
        <v>130000</v>
      </c>
      <c r="U5574" s="1061">
        <v>130000</v>
      </c>
      <c r="V5574" s="1061">
        <v>130000</v>
      </c>
      <c r="W5574" s="1061">
        <v>130000</v>
      </c>
    </row>
    <row r="5575" spans="1:23">
      <c r="A5575" s="908"/>
      <c r="B5575" s="1061" t="s">
        <v>234</v>
      </c>
      <c r="C5575" s="1061" t="s">
        <v>235</v>
      </c>
      <c r="D5575" s="1061" t="s">
        <v>4017</v>
      </c>
      <c r="E5575" s="1061" t="s">
        <v>10838</v>
      </c>
      <c r="F5575" s="1061" t="s">
        <v>4041</v>
      </c>
      <c r="G5575" s="1061" t="s">
        <v>1724</v>
      </c>
      <c r="H5575" s="1061" t="s">
        <v>129</v>
      </c>
      <c r="I5575" s="1061" t="s">
        <v>19</v>
      </c>
      <c r="J5575" s="1061" t="s">
        <v>7975</v>
      </c>
      <c r="K5575" s="1061" t="s">
        <v>14849</v>
      </c>
      <c r="L5575" s="1061">
        <v>75000</v>
      </c>
      <c r="M5575" s="1061">
        <v>75000</v>
      </c>
      <c r="N5575" s="1061">
        <v>75000</v>
      </c>
      <c r="O5575" s="1061">
        <v>75000</v>
      </c>
      <c r="P5575" s="1061">
        <v>75000</v>
      </c>
      <c r="Q5575" s="1061">
        <v>75000</v>
      </c>
      <c r="R5575" s="1061">
        <v>75000</v>
      </c>
      <c r="S5575" s="1061">
        <v>75000</v>
      </c>
      <c r="T5575" s="1061">
        <v>75000</v>
      </c>
      <c r="U5575" s="1061">
        <v>75000</v>
      </c>
      <c r="V5575" s="1061">
        <v>75000</v>
      </c>
      <c r="W5575" s="1061">
        <v>75000</v>
      </c>
    </row>
    <row r="5576" spans="1:23">
      <c r="A5576" s="908"/>
      <c r="B5576" s="1061" t="s">
        <v>234</v>
      </c>
      <c r="C5576" s="1061" t="s">
        <v>235</v>
      </c>
      <c r="D5576" s="1061" t="s">
        <v>4017</v>
      </c>
      <c r="E5576" s="1061" t="s">
        <v>10839</v>
      </c>
      <c r="F5576" s="1061" t="s">
        <v>4042</v>
      </c>
      <c r="G5576" s="1061" t="s">
        <v>1724</v>
      </c>
      <c r="H5576" s="1061" t="s">
        <v>129</v>
      </c>
      <c r="I5576" s="1061" t="s">
        <v>19</v>
      </c>
      <c r="J5576" s="1061" t="s">
        <v>7975</v>
      </c>
      <c r="K5576" s="1061" t="s">
        <v>14849</v>
      </c>
      <c r="L5576" s="1061">
        <v>70000</v>
      </c>
      <c r="M5576" s="1061">
        <v>70000</v>
      </c>
      <c r="N5576" s="1061">
        <v>70000</v>
      </c>
      <c r="O5576" s="1061">
        <v>70000</v>
      </c>
      <c r="P5576" s="1061">
        <v>70000</v>
      </c>
      <c r="Q5576" s="1061">
        <v>70000</v>
      </c>
      <c r="R5576" s="1061">
        <v>70000</v>
      </c>
      <c r="S5576" s="1061">
        <v>70000</v>
      </c>
      <c r="T5576" s="1061">
        <v>70000</v>
      </c>
      <c r="U5576" s="1061">
        <v>70000</v>
      </c>
      <c r="V5576" s="1061">
        <v>70000</v>
      </c>
      <c r="W5576" s="1061">
        <v>70000</v>
      </c>
    </row>
    <row r="5577" spans="1:23">
      <c r="A5577" s="908"/>
      <c r="B5577" s="1061" t="s">
        <v>234</v>
      </c>
      <c r="C5577" s="1061" t="s">
        <v>235</v>
      </c>
      <c r="D5577" s="1061" t="s">
        <v>4017</v>
      </c>
      <c r="E5577" s="1061" t="s">
        <v>10840</v>
      </c>
      <c r="F5577" s="1061" t="s">
        <v>4043</v>
      </c>
      <c r="G5577" s="1061" t="s">
        <v>1724</v>
      </c>
      <c r="H5577" s="1061" t="s">
        <v>129</v>
      </c>
      <c r="I5577" s="1061" t="s">
        <v>19</v>
      </c>
      <c r="J5577" s="1061" t="s">
        <v>7975</v>
      </c>
      <c r="K5577" s="1061" t="s">
        <v>14849</v>
      </c>
      <c r="L5577" s="1061">
        <v>70000</v>
      </c>
      <c r="M5577" s="1061">
        <v>70000</v>
      </c>
      <c r="N5577" s="1061">
        <v>70000</v>
      </c>
      <c r="O5577" s="1061">
        <v>70000</v>
      </c>
      <c r="P5577" s="1061">
        <v>70000</v>
      </c>
      <c r="Q5577" s="1061">
        <v>70000</v>
      </c>
      <c r="R5577" s="1061">
        <v>70000</v>
      </c>
      <c r="S5577" s="1061">
        <v>70000</v>
      </c>
      <c r="T5577" s="1061">
        <v>70000</v>
      </c>
      <c r="U5577" s="1061">
        <v>70000</v>
      </c>
      <c r="V5577" s="1061">
        <v>70000</v>
      </c>
      <c r="W5577" s="1061">
        <v>70000</v>
      </c>
    </row>
    <row r="5578" spans="1:23">
      <c r="A5578" s="908"/>
      <c r="B5578" s="1061" t="s">
        <v>234</v>
      </c>
      <c r="C5578" s="1061" t="s">
        <v>235</v>
      </c>
      <c r="D5578" s="1061" t="s">
        <v>4017</v>
      </c>
      <c r="E5578" s="1061" t="s">
        <v>10841</v>
      </c>
      <c r="F5578" s="1061" t="s">
        <v>4044</v>
      </c>
      <c r="G5578" s="1061" t="s">
        <v>1724</v>
      </c>
      <c r="H5578" s="1061" t="s">
        <v>129</v>
      </c>
      <c r="I5578" s="1061" t="s">
        <v>19</v>
      </c>
      <c r="J5578" s="1061" t="s">
        <v>7975</v>
      </c>
      <c r="K5578" s="1061" t="s">
        <v>14849</v>
      </c>
      <c r="L5578" s="1061">
        <v>75000</v>
      </c>
      <c r="M5578" s="1061">
        <v>75000</v>
      </c>
      <c r="N5578" s="1061">
        <v>75000</v>
      </c>
      <c r="O5578" s="1061">
        <v>75000</v>
      </c>
      <c r="P5578" s="1061">
        <v>75000</v>
      </c>
      <c r="Q5578" s="1061">
        <v>75000</v>
      </c>
      <c r="R5578" s="1061">
        <v>75000</v>
      </c>
      <c r="S5578" s="1061">
        <v>75000</v>
      </c>
      <c r="T5578" s="1061">
        <v>75000</v>
      </c>
      <c r="U5578" s="1061">
        <v>75000</v>
      </c>
      <c r="V5578" s="1061">
        <v>75000</v>
      </c>
      <c r="W5578" s="1061">
        <v>75000</v>
      </c>
    </row>
    <row r="5579" spans="1:23">
      <c r="A5579" s="908"/>
      <c r="B5579" s="1061" t="s">
        <v>234</v>
      </c>
      <c r="C5579" s="1061" t="s">
        <v>235</v>
      </c>
      <c r="D5579" s="1061" t="s">
        <v>4017</v>
      </c>
      <c r="E5579" s="1061" t="s">
        <v>10842</v>
      </c>
      <c r="F5579" s="1061" t="s">
        <v>4045</v>
      </c>
      <c r="G5579" s="1061" t="s">
        <v>1724</v>
      </c>
      <c r="H5579" s="1061" t="s">
        <v>129</v>
      </c>
      <c r="I5579" s="1061" t="s">
        <v>19</v>
      </c>
      <c r="J5579" s="1061" t="s">
        <v>7975</v>
      </c>
      <c r="K5579" s="1061" t="s">
        <v>14849</v>
      </c>
      <c r="L5579" s="1061">
        <v>75000</v>
      </c>
      <c r="M5579" s="1061">
        <v>75000</v>
      </c>
      <c r="N5579" s="1061">
        <v>75000</v>
      </c>
      <c r="O5579" s="1061">
        <v>75000</v>
      </c>
      <c r="P5579" s="1061">
        <v>75000</v>
      </c>
      <c r="Q5579" s="1061">
        <v>75000</v>
      </c>
      <c r="R5579" s="1061">
        <v>75000</v>
      </c>
      <c r="S5579" s="1061">
        <v>75000</v>
      </c>
      <c r="T5579" s="1061">
        <v>75000</v>
      </c>
      <c r="U5579" s="1061">
        <v>75000</v>
      </c>
      <c r="V5579" s="1061">
        <v>75000</v>
      </c>
      <c r="W5579" s="1061">
        <v>75000</v>
      </c>
    </row>
    <row r="5580" spans="1:23">
      <c r="A5580" s="908"/>
      <c r="B5580" s="1061" t="s">
        <v>234</v>
      </c>
      <c r="C5580" s="1061" t="s">
        <v>235</v>
      </c>
      <c r="D5580" s="1061" t="s">
        <v>4017</v>
      </c>
      <c r="E5580" s="1061" t="s">
        <v>10843</v>
      </c>
      <c r="F5580" s="1061" t="s">
        <v>4049</v>
      </c>
      <c r="G5580" s="1061" t="s">
        <v>1724</v>
      </c>
      <c r="H5580" s="1061" t="s">
        <v>129</v>
      </c>
      <c r="I5580" s="1061" t="s">
        <v>19</v>
      </c>
      <c r="J5580" s="1061" t="s">
        <v>7975</v>
      </c>
      <c r="K5580" s="1061" t="s">
        <v>14849</v>
      </c>
      <c r="L5580" s="1061">
        <v>60000</v>
      </c>
      <c r="M5580" s="1061">
        <v>60000</v>
      </c>
      <c r="N5580" s="1061">
        <v>60000</v>
      </c>
      <c r="O5580" s="1061">
        <v>60000</v>
      </c>
      <c r="P5580" s="1061">
        <v>60000</v>
      </c>
      <c r="Q5580" s="1061">
        <v>60000</v>
      </c>
      <c r="R5580" s="1061">
        <v>60000</v>
      </c>
      <c r="S5580" s="1061">
        <v>60000</v>
      </c>
      <c r="T5580" s="1061">
        <v>60000</v>
      </c>
      <c r="U5580" s="1061">
        <v>60000</v>
      </c>
      <c r="V5580" s="1061">
        <v>60000</v>
      </c>
      <c r="W5580" s="1061">
        <v>60000</v>
      </c>
    </row>
    <row r="5581" spans="1:23">
      <c r="A5581" s="908"/>
      <c r="B5581" s="1061" t="s">
        <v>234</v>
      </c>
      <c r="C5581" s="1061" t="s">
        <v>235</v>
      </c>
      <c r="D5581" s="1061" t="s">
        <v>4017</v>
      </c>
      <c r="E5581" s="1061" t="s">
        <v>10844</v>
      </c>
      <c r="F5581" s="1061" t="s">
        <v>4050</v>
      </c>
      <c r="G5581" s="1061" t="s">
        <v>1724</v>
      </c>
      <c r="H5581" s="1061" t="s">
        <v>129</v>
      </c>
      <c r="I5581" s="1061" t="s">
        <v>19</v>
      </c>
      <c r="J5581" s="1061" t="s">
        <v>7975</v>
      </c>
      <c r="K5581" s="1061" t="s">
        <v>14849</v>
      </c>
      <c r="L5581" s="1061">
        <v>60000</v>
      </c>
      <c r="M5581" s="1061">
        <v>60000</v>
      </c>
      <c r="N5581" s="1061">
        <v>60000</v>
      </c>
      <c r="O5581" s="1061">
        <v>60000</v>
      </c>
      <c r="P5581" s="1061">
        <v>60000</v>
      </c>
      <c r="Q5581" s="1061">
        <v>60000</v>
      </c>
      <c r="R5581" s="1061">
        <v>60000</v>
      </c>
      <c r="S5581" s="1061">
        <v>60000</v>
      </c>
      <c r="T5581" s="1061">
        <v>60000</v>
      </c>
      <c r="U5581" s="1061">
        <v>60000</v>
      </c>
      <c r="V5581" s="1061">
        <v>60000</v>
      </c>
      <c r="W5581" s="1061">
        <v>60000</v>
      </c>
    </row>
    <row r="5582" spans="1:23">
      <c r="A5582" s="908"/>
      <c r="B5582" s="1061" t="s">
        <v>234</v>
      </c>
      <c r="C5582" s="1061" t="s">
        <v>235</v>
      </c>
      <c r="D5582" s="1061" t="s">
        <v>4017</v>
      </c>
      <c r="E5582" s="1061" t="s">
        <v>10845</v>
      </c>
      <c r="F5582" s="1061" t="s">
        <v>4051</v>
      </c>
      <c r="G5582" s="1061" t="s">
        <v>1724</v>
      </c>
      <c r="H5582" s="1061" t="s">
        <v>129</v>
      </c>
      <c r="I5582" s="1061" t="s">
        <v>19</v>
      </c>
      <c r="J5582" s="1061" t="s">
        <v>7975</v>
      </c>
      <c r="K5582" s="1061" t="s">
        <v>14849</v>
      </c>
      <c r="L5582" s="1061">
        <v>75000</v>
      </c>
      <c r="M5582" s="1061">
        <v>75000</v>
      </c>
      <c r="N5582" s="1061">
        <v>75000</v>
      </c>
      <c r="O5582" s="1061">
        <v>75000</v>
      </c>
      <c r="P5582" s="1061">
        <v>75000</v>
      </c>
      <c r="Q5582" s="1061">
        <v>75000</v>
      </c>
      <c r="R5582" s="1061">
        <v>75000</v>
      </c>
      <c r="S5582" s="1061">
        <v>75000</v>
      </c>
      <c r="T5582" s="1061">
        <v>75000</v>
      </c>
      <c r="U5582" s="1061">
        <v>75000</v>
      </c>
      <c r="V5582" s="1061">
        <v>75000</v>
      </c>
      <c r="W5582" s="1061">
        <v>75000</v>
      </c>
    </row>
    <row r="5583" spans="1:23">
      <c r="A5583" s="908"/>
      <c r="B5583" s="1061" t="s">
        <v>234</v>
      </c>
      <c r="C5583" s="1061" t="s">
        <v>235</v>
      </c>
      <c r="D5583" s="1061" t="s">
        <v>4017</v>
      </c>
      <c r="E5583" s="1061" t="s">
        <v>10846</v>
      </c>
      <c r="F5583" s="1061" t="s">
        <v>4052</v>
      </c>
      <c r="G5583" s="1061" t="s">
        <v>1724</v>
      </c>
      <c r="H5583" s="1061" t="s">
        <v>129</v>
      </c>
      <c r="I5583" s="1061" t="s">
        <v>19</v>
      </c>
      <c r="J5583" s="1061" t="s">
        <v>7975</v>
      </c>
      <c r="K5583" s="1061" t="s">
        <v>14849</v>
      </c>
      <c r="L5583" s="1061">
        <v>75000</v>
      </c>
      <c r="M5583" s="1061">
        <v>75000</v>
      </c>
      <c r="N5583" s="1061">
        <v>75000</v>
      </c>
      <c r="O5583" s="1061">
        <v>75000</v>
      </c>
      <c r="P5583" s="1061">
        <v>75000</v>
      </c>
      <c r="Q5583" s="1061">
        <v>75000</v>
      </c>
      <c r="R5583" s="1061">
        <v>75000</v>
      </c>
      <c r="S5583" s="1061">
        <v>75000</v>
      </c>
      <c r="T5583" s="1061">
        <v>75000</v>
      </c>
      <c r="U5583" s="1061">
        <v>75000</v>
      </c>
      <c r="V5583" s="1061">
        <v>75000</v>
      </c>
      <c r="W5583" s="1061">
        <v>75000</v>
      </c>
    </row>
    <row r="5584" spans="1:23">
      <c r="A5584" s="908"/>
      <c r="B5584" s="1061" t="s">
        <v>234</v>
      </c>
      <c r="C5584" s="1061" t="s">
        <v>235</v>
      </c>
      <c r="D5584" s="1061" t="s">
        <v>4017</v>
      </c>
      <c r="E5584" s="1061" t="s">
        <v>10847</v>
      </c>
      <c r="F5584" s="1061" t="s">
        <v>4054</v>
      </c>
      <c r="G5584" s="1061" t="s">
        <v>1724</v>
      </c>
      <c r="H5584" s="1061" t="s">
        <v>129</v>
      </c>
      <c r="I5584" s="1061" t="s">
        <v>19</v>
      </c>
      <c r="J5584" s="1061" t="s">
        <v>7975</v>
      </c>
      <c r="K5584" s="1061" t="s">
        <v>14849</v>
      </c>
      <c r="L5584" s="1061">
        <v>60000</v>
      </c>
      <c r="M5584" s="1061">
        <v>60000</v>
      </c>
      <c r="N5584" s="1061">
        <v>60000</v>
      </c>
      <c r="O5584" s="1061">
        <v>60000</v>
      </c>
      <c r="P5584" s="1061">
        <v>60000</v>
      </c>
      <c r="Q5584" s="1061">
        <v>60000</v>
      </c>
      <c r="R5584" s="1061">
        <v>60000</v>
      </c>
      <c r="S5584" s="1061">
        <v>60000</v>
      </c>
      <c r="T5584" s="1061">
        <v>60000</v>
      </c>
      <c r="U5584" s="1061">
        <v>60000</v>
      </c>
      <c r="V5584" s="1061">
        <v>60000</v>
      </c>
      <c r="W5584" s="1061">
        <v>60000</v>
      </c>
    </row>
    <row r="5585" spans="1:23">
      <c r="A5585" s="908"/>
      <c r="B5585" s="1061" t="s">
        <v>234</v>
      </c>
      <c r="C5585" s="1061" t="s">
        <v>235</v>
      </c>
      <c r="D5585" s="1061" t="s">
        <v>4017</v>
      </c>
      <c r="E5585" s="1061" t="s">
        <v>10848</v>
      </c>
      <c r="F5585" s="1061" t="s">
        <v>4055</v>
      </c>
      <c r="G5585" s="1061" t="s">
        <v>1724</v>
      </c>
      <c r="H5585" s="1061" t="s">
        <v>129</v>
      </c>
      <c r="I5585" s="1061" t="s">
        <v>19</v>
      </c>
      <c r="J5585" s="1061" t="s">
        <v>7975</v>
      </c>
      <c r="K5585" s="1061" t="s">
        <v>14849</v>
      </c>
      <c r="L5585" s="1061">
        <v>70000</v>
      </c>
      <c r="M5585" s="1061">
        <v>70000</v>
      </c>
      <c r="N5585" s="1061">
        <v>70000</v>
      </c>
      <c r="O5585" s="1061">
        <v>70000</v>
      </c>
      <c r="P5585" s="1061">
        <v>70000</v>
      </c>
      <c r="Q5585" s="1061">
        <v>70000</v>
      </c>
      <c r="R5585" s="1061">
        <v>70000</v>
      </c>
      <c r="S5585" s="1061">
        <v>70000</v>
      </c>
      <c r="T5585" s="1061">
        <v>70000</v>
      </c>
      <c r="U5585" s="1061">
        <v>70000</v>
      </c>
      <c r="V5585" s="1061">
        <v>70000</v>
      </c>
      <c r="W5585" s="1061">
        <v>70000</v>
      </c>
    </row>
    <row r="5586" spans="1:23">
      <c r="A5586" s="908"/>
      <c r="B5586" s="1061" t="s">
        <v>234</v>
      </c>
      <c r="C5586" s="1061" t="s">
        <v>235</v>
      </c>
      <c r="D5586" s="1061" t="s">
        <v>4017</v>
      </c>
      <c r="E5586" s="1061" t="s">
        <v>10849</v>
      </c>
      <c r="F5586" s="1061" t="s">
        <v>4057</v>
      </c>
      <c r="G5586" s="1061" t="s">
        <v>1724</v>
      </c>
      <c r="H5586" s="1061" t="s">
        <v>129</v>
      </c>
      <c r="I5586" s="1061" t="s">
        <v>19</v>
      </c>
      <c r="J5586" s="1061" t="s">
        <v>7975</v>
      </c>
      <c r="K5586" s="1061" t="s">
        <v>14849</v>
      </c>
      <c r="L5586" s="1061">
        <v>70000</v>
      </c>
      <c r="M5586" s="1061">
        <v>70000</v>
      </c>
      <c r="N5586" s="1061">
        <v>70000</v>
      </c>
      <c r="O5586" s="1061">
        <v>70000</v>
      </c>
      <c r="P5586" s="1061">
        <v>70000</v>
      </c>
      <c r="Q5586" s="1061">
        <v>70000</v>
      </c>
      <c r="R5586" s="1061">
        <v>70000</v>
      </c>
      <c r="S5586" s="1061">
        <v>70000</v>
      </c>
      <c r="T5586" s="1061">
        <v>70000</v>
      </c>
      <c r="U5586" s="1061">
        <v>70000</v>
      </c>
      <c r="V5586" s="1061">
        <v>70000</v>
      </c>
      <c r="W5586" s="1061">
        <v>70000</v>
      </c>
    </row>
    <row r="5587" spans="1:23">
      <c r="A5587" s="908"/>
      <c r="B5587" s="1061" t="s">
        <v>234</v>
      </c>
      <c r="C5587" s="1061" t="s">
        <v>235</v>
      </c>
      <c r="D5587" s="1061" t="s">
        <v>4017</v>
      </c>
      <c r="E5587" s="1061" t="s">
        <v>10850</v>
      </c>
      <c r="F5587" s="1061" t="s">
        <v>4059</v>
      </c>
      <c r="G5587" s="1061" t="s">
        <v>1724</v>
      </c>
      <c r="H5587" s="1061" t="s">
        <v>129</v>
      </c>
      <c r="I5587" s="1061" t="s">
        <v>19</v>
      </c>
      <c r="J5587" s="1061" t="s">
        <v>7975</v>
      </c>
      <c r="K5587" s="1061" t="s">
        <v>14849</v>
      </c>
      <c r="L5587" s="1061">
        <v>70000</v>
      </c>
      <c r="M5587" s="1061">
        <v>70000</v>
      </c>
      <c r="N5587" s="1061">
        <v>70000</v>
      </c>
      <c r="O5587" s="1061">
        <v>70000</v>
      </c>
      <c r="P5587" s="1061">
        <v>70000</v>
      </c>
      <c r="Q5587" s="1061">
        <v>70000</v>
      </c>
      <c r="R5587" s="1061">
        <v>70000</v>
      </c>
      <c r="S5587" s="1061">
        <v>70000</v>
      </c>
      <c r="T5587" s="1061">
        <v>70000</v>
      </c>
      <c r="U5587" s="1061">
        <v>70000</v>
      </c>
      <c r="V5587" s="1061">
        <v>70000</v>
      </c>
      <c r="W5587" s="1061">
        <v>70000</v>
      </c>
    </row>
    <row r="5588" spans="1:23">
      <c r="A5588" s="908"/>
      <c r="B5588" s="1061" t="s">
        <v>234</v>
      </c>
      <c r="C5588" s="1061" t="s">
        <v>235</v>
      </c>
      <c r="D5588" s="1061" t="s">
        <v>4017</v>
      </c>
      <c r="E5588" s="1061" t="s">
        <v>10851</v>
      </c>
      <c r="F5588" s="1061" t="s">
        <v>4060</v>
      </c>
      <c r="G5588" s="1061" t="s">
        <v>1724</v>
      </c>
      <c r="H5588" s="1061" t="s">
        <v>129</v>
      </c>
      <c r="I5588" s="1061" t="s">
        <v>19</v>
      </c>
      <c r="J5588" s="1061" t="s">
        <v>7975</v>
      </c>
      <c r="K5588" s="1061" t="s">
        <v>14849</v>
      </c>
      <c r="L5588" s="1061">
        <v>80000</v>
      </c>
      <c r="M5588" s="1061">
        <v>80000</v>
      </c>
      <c r="N5588" s="1061">
        <v>80000</v>
      </c>
      <c r="O5588" s="1061">
        <v>80000</v>
      </c>
      <c r="P5588" s="1061">
        <v>80000</v>
      </c>
      <c r="Q5588" s="1061">
        <v>80000</v>
      </c>
      <c r="R5588" s="1061">
        <v>80000</v>
      </c>
      <c r="S5588" s="1061">
        <v>80000</v>
      </c>
      <c r="T5588" s="1061">
        <v>80000</v>
      </c>
      <c r="U5588" s="1061">
        <v>80000</v>
      </c>
      <c r="V5588" s="1061">
        <v>80000</v>
      </c>
      <c r="W5588" s="1061">
        <v>80000</v>
      </c>
    </row>
    <row r="5589" spans="1:23">
      <c r="A5589" s="908"/>
      <c r="B5589" s="1061" t="s">
        <v>234</v>
      </c>
      <c r="C5589" s="1061" t="s">
        <v>235</v>
      </c>
      <c r="D5589" s="1061" t="s">
        <v>4017</v>
      </c>
      <c r="E5589" s="1061" t="s">
        <v>10852</v>
      </c>
      <c r="F5589" s="1061" t="s">
        <v>4061</v>
      </c>
      <c r="G5589" s="1061" t="s">
        <v>1724</v>
      </c>
      <c r="H5589" s="1061" t="s">
        <v>129</v>
      </c>
      <c r="I5589" s="1061" t="s">
        <v>19</v>
      </c>
      <c r="J5589" s="1061" t="s">
        <v>7975</v>
      </c>
      <c r="K5589" s="1061" t="s">
        <v>14849</v>
      </c>
      <c r="L5589" s="1061">
        <v>70000</v>
      </c>
      <c r="M5589" s="1061">
        <v>70000</v>
      </c>
      <c r="N5589" s="1061">
        <v>70000</v>
      </c>
      <c r="O5589" s="1061">
        <v>70000</v>
      </c>
      <c r="P5589" s="1061">
        <v>70000</v>
      </c>
      <c r="Q5589" s="1061">
        <v>70000</v>
      </c>
      <c r="R5589" s="1061">
        <v>70000</v>
      </c>
      <c r="S5589" s="1061">
        <v>70000</v>
      </c>
      <c r="T5589" s="1061">
        <v>70000</v>
      </c>
      <c r="U5589" s="1061">
        <v>70000</v>
      </c>
      <c r="V5589" s="1061">
        <v>70000</v>
      </c>
      <c r="W5589" s="1061">
        <v>70000</v>
      </c>
    </row>
    <row r="5590" spans="1:23">
      <c r="A5590" s="908"/>
      <c r="B5590" s="1061" t="s">
        <v>234</v>
      </c>
      <c r="C5590" s="1061" t="s">
        <v>235</v>
      </c>
      <c r="D5590" s="1061" t="s">
        <v>4017</v>
      </c>
      <c r="E5590" s="1061" t="s">
        <v>10853</v>
      </c>
      <c r="F5590" s="1061" t="s">
        <v>4065</v>
      </c>
      <c r="G5590" s="1061" t="s">
        <v>1724</v>
      </c>
      <c r="H5590" s="1061" t="s">
        <v>129</v>
      </c>
      <c r="I5590" s="1061" t="s">
        <v>19</v>
      </c>
      <c r="J5590" s="1061" t="s">
        <v>7975</v>
      </c>
      <c r="K5590" s="1061" t="s">
        <v>14849</v>
      </c>
      <c r="L5590" s="1061">
        <v>70000</v>
      </c>
      <c r="M5590" s="1061">
        <v>70000</v>
      </c>
      <c r="N5590" s="1061">
        <v>70000</v>
      </c>
      <c r="O5590" s="1061">
        <v>70000</v>
      </c>
      <c r="P5590" s="1061">
        <v>70000</v>
      </c>
      <c r="Q5590" s="1061">
        <v>70000</v>
      </c>
      <c r="R5590" s="1061">
        <v>70000</v>
      </c>
      <c r="S5590" s="1061">
        <v>70000</v>
      </c>
      <c r="T5590" s="1061">
        <v>70000</v>
      </c>
      <c r="U5590" s="1061">
        <v>70000</v>
      </c>
      <c r="V5590" s="1061">
        <v>70000</v>
      </c>
      <c r="W5590" s="1061">
        <v>70000</v>
      </c>
    </row>
    <row r="5591" spans="1:23">
      <c r="A5591" s="908"/>
      <c r="B5591" s="1061" t="s">
        <v>234</v>
      </c>
      <c r="C5591" s="1061" t="s">
        <v>235</v>
      </c>
      <c r="D5591" s="1061" t="s">
        <v>4017</v>
      </c>
      <c r="E5591" s="1061" t="s">
        <v>10854</v>
      </c>
      <c r="F5591" s="1061" t="s">
        <v>4066</v>
      </c>
      <c r="G5591" s="1061" t="s">
        <v>1724</v>
      </c>
      <c r="H5591" s="1061" t="s">
        <v>129</v>
      </c>
      <c r="I5591" s="1061" t="s">
        <v>19</v>
      </c>
      <c r="J5591" s="1061" t="s">
        <v>7975</v>
      </c>
      <c r="K5591" s="1061" t="s">
        <v>14849</v>
      </c>
      <c r="L5591" s="1061">
        <v>67500</v>
      </c>
      <c r="M5591" s="1061">
        <v>67500</v>
      </c>
      <c r="N5591" s="1061">
        <v>67500</v>
      </c>
      <c r="O5591" s="1061">
        <v>67500</v>
      </c>
      <c r="P5591" s="1061">
        <v>67500</v>
      </c>
      <c r="Q5591" s="1061">
        <v>67500</v>
      </c>
      <c r="R5591" s="1061">
        <v>67500</v>
      </c>
      <c r="S5591" s="1061">
        <v>67500</v>
      </c>
      <c r="T5591" s="1061">
        <v>67500</v>
      </c>
      <c r="U5591" s="1061">
        <v>67500</v>
      </c>
      <c r="V5591" s="1061">
        <v>67500</v>
      </c>
      <c r="W5591" s="1061">
        <v>67500</v>
      </c>
    </row>
    <row r="5592" spans="1:23">
      <c r="A5592" s="908"/>
      <c r="B5592" s="1061" t="s">
        <v>234</v>
      </c>
      <c r="C5592" s="1061" t="s">
        <v>235</v>
      </c>
      <c r="D5592" s="1061" t="s">
        <v>4017</v>
      </c>
      <c r="E5592" s="1061" t="s">
        <v>10855</v>
      </c>
      <c r="F5592" s="1061" t="s">
        <v>4067</v>
      </c>
      <c r="G5592" s="1061" t="s">
        <v>1724</v>
      </c>
      <c r="H5592" s="1061" t="s">
        <v>129</v>
      </c>
      <c r="I5592" s="1061" t="s">
        <v>19</v>
      </c>
      <c r="J5592" s="1061" t="s">
        <v>7975</v>
      </c>
      <c r="K5592" s="1061" t="s">
        <v>14849</v>
      </c>
      <c r="L5592" s="1061">
        <v>75000</v>
      </c>
      <c r="M5592" s="1061">
        <v>75000</v>
      </c>
      <c r="N5592" s="1061">
        <v>75000</v>
      </c>
      <c r="O5592" s="1061">
        <v>75000</v>
      </c>
      <c r="P5592" s="1061">
        <v>75000</v>
      </c>
      <c r="Q5592" s="1061">
        <v>75000</v>
      </c>
      <c r="R5592" s="1061">
        <v>75000</v>
      </c>
      <c r="S5592" s="1061">
        <v>75000</v>
      </c>
      <c r="T5592" s="1061">
        <v>75000</v>
      </c>
      <c r="U5592" s="1061">
        <v>75000</v>
      </c>
      <c r="V5592" s="1061">
        <v>75000</v>
      </c>
      <c r="W5592" s="1061">
        <v>75000</v>
      </c>
    </row>
    <row r="5593" spans="1:23">
      <c r="A5593" s="908"/>
      <c r="B5593" s="1061" t="s">
        <v>234</v>
      </c>
      <c r="C5593" s="1061" t="s">
        <v>235</v>
      </c>
      <c r="D5593" s="1061" t="s">
        <v>4017</v>
      </c>
      <c r="E5593" s="1061" t="s">
        <v>10856</v>
      </c>
      <c r="F5593" s="1061" t="s">
        <v>4068</v>
      </c>
      <c r="G5593" s="1061" t="s">
        <v>1724</v>
      </c>
      <c r="H5593" s="1061" t="s">
        <v>129</v>
      </c>
      <c r="I5593" s="1061" t="s">
        <v>19</v>
      </c>
      <c r="J5593" s="1061" t="s">
        <v>7975</v>
      </c>
      <c r="K5593" s="1061" t="s">
        <v>14849</v>
      </c>
      <c r="L5593" s="1061">
        <v>70000</v>
      </c>
      <c r="M5593" s="1061">
        <v>70000</v>
      </c>
      <c r="N5593" s="1061">
        <v>70000</v>
      </c>
      <c r="O5593" s="1061">
        <v>70000</v>
      </c>
      <c r="P5593" s="1061">
        <v>70000</v>
      </c>
      <c r="Q5593" s="1061">
        <v>70000</v>
      </c>
      <c r="R5593" s="1061">
        <v>70000</v>
      </c>
      <c r="S5593" s="1061">
        <v>70000</v>
      </c>
      <c r="T5593" s="1061">
        <v>70000</v>
      </c>
      <c r="U5593" s="1061">
        <v>70000</v>
      </c>
      <c r="V5593" s="1061">
        <v>70000</v>
      </c>
      <c r="W5593" s="1061">
        <v>70000</v>
      </c>
    </row>
    <row r="5594" spans="1:23">
      <c r="A5594" s="908"/>
      <c r="B5594" s="1061" t="s">
        <v>234</v>
      </c>
      <c r="C5594" s="1061" t="s">
        <v>235</v>
      </c>
      <c r="D5594" s="1061" t="s">
        <v>4017</v>
      </c>
      <c r="E5594" s="1061" t="s">
        <v>10857</v>
      </c>
      <c r="F5594" s="1061" t="s">
        <v>4069</v>
      </c>
      <c r="G5594" s="1061" t="s">
        <v>1724</v>
      </c>
      <c r="H5594" s="1061" t="s">
        <v>129</v>
      </c>
      <c r="I5594" s="1061" t="s">
        <v>19</v>
      </c>
      <c r="J5594" s="1061" t="s">
        <v>7975</v>
      </c>
      <c r="K5594" s="1061" t="s">
        <v>14849</v>
      </c>
      <c r="L5594" s="1061">
        <v>80000</v>
      </c>
      <c r="M5594" s="1061">
        <v>80000</v>
      </c>
      <c r="N5594" s="1061">
        <v>80000</v>
      </c>
      <c r="O5594" s="1061">
        <v>80000</v>
      </c>
      <c r="P5594" s="1061">
        <v>80000</v>
      </c>
      <c r="Q5594" s="1061">
        <v>80000</v>
      </c>
      <c r="R5594" s="1061">
        <v>80000</v>
      </c>
      <c r="S5594" s="1061">
        <v>80000</v>
      </c>
      <c r="T5594" s="1061">
        <v>80000</v>
      </c>
      <c r="U5594" s="1061">
        <v>80000</v>
      </c>
      <c r="V5594" s="1061">
        <v>80000</v>
      </c>
      <c r="W5594" s="1061">
        <v>80000</v>
      </c>
    </row>
    <row r="5595" spans="1:23">
      <c r="A5595" s="908"/>
      <c r="B5595" s="1061" t="s">
        <v>234</v>
      </c>
      <c r="C5595" s="1061" t="s">
        <v>235</v>
      </c>
      <c r="D5595" s="1061" t="s">
        <v>4017</v>
      </c>
      <c r="E5595" s="1061" t="s">
        <v>10858</v>
      </c>
      <c r="F5595" s="1061" t="s">
        <v>4814</v>
      </c>
      <c r="G5595" s="1061" t="s">
        <v>1724</v>
      </c>
      <c r="H5595" s="1061" t="s">
        <v>129</v>
      </c>
      <c r="I5595" s="1061" t="s">
        <v>19</v>
      </c>
      <c r="J5595" s="1061" t="s">
        <v>7975</v>
      </c>
      <c r="K5595" s="1061" t="s">
        <v>14849</v>
      </c>
      <c r="L5595" s="1061">
        <v>75000</v>
      </c>
      <c r="M5595" s="1061">
        <v>75000</v>
      </c>
      <c r="N5595" s="1061">
        <v>75000</v>
      </c>
      <c r="O5595" s="1061">
        <v>75000</v>
      </c>
      <c r="P5595" s="1061">
        <v>75000</v>
      </c>
      <c r="Q5595" s="1061">
        <v>75000</v>
      </c>
      <c r="R5595" s="1061">
        <v>75000</v>
      </c>
      <c r="S5595" s="1061">
        <v>75000</v>
      </c>
      <c r="T5595" s="1061">
        <v>75000</v>
      </c>
      <c r="U5595" s="1061">
        <v>75000</v>
      </c>
      <c r="V5595" s="1061">
        <v>75000</v>
      </c>
      <c r="W5595" s="1061">
        <v>75000</v>
      </c>
    </row>
    <row r="5596" spans="1:23">
      <c r="A5596" s="908"/>
      <c r="B5596" s="1061" t="s">
        <v>234</v>
      </c>
      <c r="C5596" s="1061" t="s">
        <v>235</v>
      </c>
      <c r="D5596" s="1061" t="s">
        <v>4017</v>
      </c>
      <c r="E5596" s="1061" t="s">
        <v>10859</v>
      </c>
      <c r="F5596" s="1061" t="s">
        <v>4070</v>
      </c>
      <c r="G5596" s="1061" t="s">
        <v>1724</v>
      </c>
      <c r="H5596" s="1061" t="s">
        <v>129</v>
      </c>
      <c r="I5596" s="1061" t="s">
        <v>19</v>
      </c>
      <c r="J5596" s="1061" t="s">
        <v>7975</v>
      </c>
      <c r="K5596" s="1061" t="s">
        <v>14849</v>
      </c>
      <c r="L5596" s="1061">
        <v>120000</v>
      </c>
      <c r="M5596" s="1061">
        <v>120000</v>
      </c>
      <c r="N5596" s="1061">
        <v>120000</v>
      </c>
      <c r="O5596" s="1061">
        <v>120000</v>
      </c>
      <c r="P5596" s="1061">
        <v>120000</v>
      </c>
      <c r="Q5596" s="1061">
        <v>120000</v>
      </c>
      <c r="R5596" s="1061">
        <v>120000</v>
      </c>
      <c r="S5596" s="1061">
        <v>120000</v>
      </c>
      <c r="T5596" s="1061">
        <v>120000</v>
      </c>
      <c r="U5596" s="1061">
        <v>120000</v>
      </c>
      <c r="V5596" s="1061">
        <v>120000</v>
      </c>
      <c r="W5596" s="1061">
        <v>120000</v>
      </c>
    </row>
    <row r="5597" spans="1:23">
      <c r="A5597" s="908"/>
      <c r="B5597" s="1061" t="s">
        <v>234</v>
      </c>
      <c r="C5597" s="1061" t="s">
        <v>235</v>
      </c>
      <c r="D5597" s="1061" t="s">
        <v>4017</v>
      </c>
      <c r="E5597" s="1061" t="s">
        <v>10860</v>
      </c>
      <c r="F5597" s="1061" t="s">
        <v>4815</v>
      </c>
      <c r="G5597" s="1061" t="s">
        <v>1724</v>
      </c>
      <c r="H5597" s="1061" t="s">
        <v>129</v>
      </c>
      <c r="I5597" s="1061" t="s">
        <v>19</v>
      </c>
      <c r="J5597" s="1061" t="s">
        <v>7975</v>
      </c>
      <c r="K5597" s="1061" t="s">
        <v>14849</v>
      </c>
      <c r="L5597" s="1061">
        <v>150000</v>
      </c>
      <c r="M5597" s="1061">
        <v>150000</v>
      </c>
      <c r="N5597" s="1061">
        <v>150000</v>
      </c>
      <c r="O5597" s="1061">
        <v>150000</v>
      </c>
      <c r="P5597" s="1061">
        <v>150000</v>
      </c>
      <c r="Q5597" s="1061">
        <v>150000</v>
      </c>
      <c r="R5597" s="1061">
        <v>150000</v>
      </c>
      <c r="S5597" s="1061">
        <v>150000</v>
      </c>
      <c r="T5597" s="1061">
        <v>150000</v>
      </c>
      <c r="U5597" s="1061">
        <v>150000</v>
      </c>
      <c r="V5597" s="1061">
        <v>150000</v>
      </c>
      <c r="W5597" s="1061">
        <v>150000</v>
      </c>
    </row>
    <row r="5598" spans="1:23">
      <c r="A5598" s="908"/>
      <c r="B5598" s="1061" t="s">
        <v>234</v>
      </c>
      <c r="C5598" s="1061" t="s">
        <v>235</v>
      </c>
      <c r="D5598" s="1061" t="s">
        <v>4017</v>
      </c>
      <c r="E5598" s="1061" t="s">
        <v>10861</v>
      </c>
      <c r="F5598" s="1061" t="s">
        <v>4073</v>
      </c>
      <c r="G5598" s="1061" t="s">
        <v>1724</v>
      </c>
      <c r="H5598" s="1061" t="s">
        <v>129</v>
      </c>
      <c r="I5598" s="1061" t="s">
        <v>19</v>
      </c>
      <c r="J5598" s="1061" t="s">
        <v>7975</v>
      </c>
      <c r="K5598" s="1061" t="s">
        <v>14849</v>
      </c>
      <c r="L5598" s="1061">
        <v>20000</v>
      </c>
      <c r="M5598" s="1061">
        <v>20000</v>
      </c>
      <c r="N5598" s="1061">
        <v>20000</v>
      </c>
      <c r="O5598" s="1061">
        <v>20000</v>
      </c>
      <c r="P5598" s="1061">
        <v>20000</v>
      </c>
      <c r="Q5598" s="1061">
        <v>20000</v>
      </c>
      <c r="R5598" s="1061">
        <v>20000</v>
      </c>
      <c r="S5598" s="1061">
        <v>20000</v>
      </c>
      <c r="T5598" s="1061">
        <v>20000</v>
      </c>
      <c r="U5598" s="1061">
        <v>20000</v>
      </c>
      <c r="V5598" s="1061">
        <v>20000</v>
      </c>
      <c r="W5598" s="1061">
        <v>20000</v>
      </c>
    </row>
    <row r="5599" spans="1:23">
      <c r="A5599" s="908"/>
      <c r="B5599" s="1061" t="s">
        <v>234</v>
      </c>
      <c r="C5599" s="1061" t="s">
        <v>235</v>
      </c>
      <c r="D5599" s="1061" t="s">
        <v>4017</v>
      </c>
      <c r="E5599" s="1061" t="s">
        <v>10862</v>
      </c>
      <c r="F5599" s="1061" t="s">
        <v>4074</v>
      </c>
      <c r="G5599" s="1061" t="s">
        <v>1724</v>
      </c>
      <c r="H5599" s="1061" t="s">
        <v>129</v>
      </c>
      <c r="I5599" s="1061" t="s">
        <v>19</v>
      </c>
      <c r="J5599" s="1061" t="s">
        <v>7975</v>
      </c>
      <c r="K5599" s="1061" t="s">
        <v>14849</v>
      </c>
      <c r="L5599" s="1061">
        <v>15000</v>
      </c>
      <c r="M5599" s="1061">
        <v>15000</v>
      </c>
      <c r="N5599" s="1061">
        <v>15000</v>
      </c>
      <c r="O5599" s="1061">
        <v>15000</v>
      </c>
      <c r="P5599" s="1061">
        <v>15000</v>
      </c>
      <c r="Q5599" s="1061">
        <v>15000</v>
      </c>
      <c r="R5599" s="1061">
        <v>15000</v>
      </c>
      <c r="S5599" s="1061">
        <v>15000</v>
      </c>
      <c r="T5599" s="1061">
        <v>15000</v>
      </c>
      <c r="U5599" s="1061">
        <v>15000</v>
      </c>
      <c r="V5599" s="1061">
        <v>15000</v>
      </c>
      <c r="W5599" s="1061">
        <v>15000</v>
      </c>
    </row>
    <row r="5600" spans="1:23">
      <c r="A5600" s="908"/>
      <c r="B5600" s="1061" t="s">
        <v>234</v>
      </c>
      <c r="C5600" s="1061" t="s">
        <v>235</v>
      </c>
      <c r="D5600" s="1061" t="s">
        <v>4017</v>
      </c>
      <c r="E5600" s="1061" t="s">
        <v>10863</v>
      </c>
      <c r="F5600" s="1061" t="s">
        <v>4095</v>
      </c>
      <c r="G5600" s="1061" t="s">
        <v>1724</v>
      </c>
      <c r="H5600" s="1061" t="s">
        <v>129</v>
      </c>
      <c r="I5600" s="1061" t="s">
        <v>19</v>
      </c>
      <c r="J5600" s="1061" t="s">
        <v>7975</v>
      </c>
      <c r="K5600" s="1061" t="s">
        <v>14849</v>
      </c>
      <c r="L5600" s="1061">
        <v>70000</v>
      </c>
      <c r="M5600" s="1061">
        <v>70000</v>
      </c>
      <c r="N5600" s="1061">
        <v>70000</v>
      </c>
      <c r="O5600" s="1061">
        <v>70000</v>
      </c>
      <c r="P5600" s="1061">
        <v>70000</v>
      </c>
      <c r="Q5600" s="1061">
        <v>70000</v>
      </c>
      <c r="R5600" s="1061">
        <v>70000</v>
      </c>
      <c r="S5600" s="1061">
        <v>70000</v>
      </c>
      <c r="T5600" s="1061">
        <v>70000</v>
      </c>
      <c r="U5600" s="1061">
        <v>70000</v>
      </c>
      <c r="V5600" s="1061">
        <v>70000</v>
      </c>
      <c r="W5600" s="1061">
        <v>70000</v>
      </c>
    </row>
    <row r="5601" spans="1:23">
      <c r="A5601" s="908"/>
      <c r="B5601" s="1061" t="s">
        <v>234</v>
      </c>
      <c r="C5601" s="1061" t="s">
        <v>235</v>
      </c>
      <c r="D5601" s="1061" t="s">
        <v>4017</v>
      </c>
      <c r="E5601" s="1061" t="s">
        <v>10864</v>
      </c>
      <c r="F5601" s="1061" t="s">
        <v>4096</v>
      </c>
      <c r="G5601" s="1061" t="s">
        <v>1724</v>
      </c>
      <c r="H5601" s="1061" t="s">
        <v>129</v>
      </c>
      <c r="I5601" s="1061" t="s">
        <v>19</v>
      </c>
      <c r="J5601" s="1061" t="s">
        <v>7975</v>
      </c>
      <c r="K5601" s="1061" t="s">
        <v>14849</v>
      </c>
      <c r="L5601" s="1061">
        <v>90000</v>
      </c>
      <c r="M5601" s="1061">
        <v>90000</v>
      </c>
      <c r="N5601" s="1061">
        <v>90000</v>
      </c>
      <c r="O5601" s="1061">
        <v>90000</v>
      </c>
      <c r="P5601" s="1061">
        <v>90000</v>
      </c>
      <c r="Q5601" s="1061">
        <v>90000</v>
      </c>
      <c r="R5601" s="1061">
        <v>90000</v>
      </c>
      <c r="S5601" s="1061">
        <v>90000</v>
      </c>
      <c r="T5601" s="1061">
        <v>90000</v>
      </c>
      <c r="U5601" s="1061">
        <v>90000</v>
      </c>
      <c r="V5601" s="1061">
        <v>90000</v>
      </c>
      <c r="W5601" s="1061">
        <v>90000</v>
      </c>
    </row>
    <row r="5602" spans="1:23">
      <c r="A5602" s="908"/>
      <c r="B5602" s="1061" t="s">
        <v>234</v>
      </c>
      <c r="C5602" s="1061" t="s">
        <v>235</v>
      </c>
      <c r="D5602" s="1061" t="s">
        <v>2996</v>
      </c>
      <c r="E5602" s="1061" t="s">
        <v>10865</v>
      </c>
      <c r="F5602" s="1061" t="s">
        <v>6997</v>
      </c>
      <c r="G5602" s="1061" t="s">
        <v>1739</v>
      </c>
      <c r="H5602" s="1061" t="s">
        <v>129</v>
      </c>
      <c r="I5602" s="1061" t="s">
        <v>19</v>
      </c>
      <c r="J5602" s="1061" t="s">
        <v>7975</v>
      </c>
      <c r="K5602" s="1061" t="s">
        <v>14849</v>
      </c>
      <c r="L5602" s="1061">
        <v>20500</v>
      </c>
      <c r="M5602" s="1061">
        <v>20500</v>
      </c>
      <c r="N5602" s="1061">
        <v>20500</v>
      </c>
      <c r="O5602" s="1061">
        <v>20500</v>
      </c>
      <c r="P5602" s="1061">
        <v>20500</v>
      </c>
      <c r="Q5602" s="1061">
        <v>20500</v>
      </c>
      <c r="R5602" s="1061">
        <v>21400</v>
      </c>
      <c r="S5602" s="1061">
        <v>21400</v>
      </c>
      <c r="T5602" s="1061">
        <v>21400</v>
      </c>
      <c r="U5602" s="1061">
        <v>21400</v>
      </c>
      <c r="V5602" s="1061">
        <v>21400</v>
      </c>
      <c r="W5602" s="1061">
        <v>21400</v>
      </c>
    </row>
    <row r="5603" spans="1:23">
      <c r="A5603" s="908"/>
      <c r="B5603" s="1061" t="s">
        <v>234</v>
      </c>
      <c r="C5603" s="1061" t="s">
        <v>235</v>
      </c>
      <c r="D5603" s="1061" t="s">
        <v>4201</v>
      </c>
      <c r="E5603" s="1061" t="s">
        <v>10866</v>
      </c>
      <c r="F5603" s="1061" t="s">
        <v>4204</v>
      </c>
      <c r="G5603" s="1061" t="s">
        <v>1724</v>
      </c>
      <c r="H5603" s="1061" t="s">
        <v>129</v>
      </c>
      <c r="I5603" s="1061" t="s">
        <v>19</v>
      </c>
      <c r="J5603" s="1061" t="s">
        <v>7975</v>
      </c>
      <c r="K5603" s="1061" t="s">
        <v>14849</v>
      </c>
      <c r="L5603" s="1061">
        <v>1700</v>
      </c>
      <c r="M5603" s="1061">
        <v>1700</v>
      </c>
      <c r="N5603" s="1061">
        <v>1700</v>
      </c>
      <c r="O5603" s="1061">
        <v>1700</v>
      </c>
      <c r="P5603" s="1061">
        <v>1700</v>
      </c>
      <c r="Q5603" s="1061">
        <v>1700</v>
      </c>
      <c r="R5603" s="1061">
        <v>1700</v>
      </c>
      <c r="S5603" s="1061">
        <v>1700</v>
      </c>
      <c r="T5603" s="1061">
        <v>1700</v>
      </c>
      <c r="U5603" s="1061">
        <v>1700</v>
      </c>
      <c r="V5603" s="1061">
        <v>1700</v>
      </c>
      <c r="W5603" s="1061">
        <v>1700</v>
      </c>
    </row>
    <row r="5604" spans="1:23">
      <c r="A5604" s="908"/>
      <c r="B5604" s="1061" t="s">
        <v>234</v>
      </c>
      <c r="C5604" s="1061" t="s">
        <v>235</v>
      </c>
      <c r="D5604" s="1061" t="s">
        <v>2186</v>
      </c>
      <c r="E5604" s="1061" t="s">
        <v>10867</v>
      </c>
      <c r="F5604" s="1061" t="s">
        <v>4742</v>
      </c>
      <c r="G5604" s="1061" t="s">
        <v>1739</v>
      </c>
      <c r="H5604" s="1061" t="s">
        <v>129</v>
      </c>
      <c r="I5604" s="1061" t="s">
        <v>19</v>
      </c>
      <c r="J5604" s="1061" t="s">
        <v>7975</v>
      </c>
      <c r="K5604" s="1061" t="s">
        <v>14849</v>
      </c>
      <c r="L5604" s="1061">
        <v>128125</v>
      </c>
      <c r="M5604" s="1061">
        <v>128125</v>
      </c>
      <c r="N5604" s="1061">
        <v>128125</v>
      </c>
      <c r="O5604" s="1061">
        <v>128125</v>
      </c>
      <c r="P5604" s="1061">
        <v>128125</v>
      </c>
      <c r="Q5604" s="1061">
        <v>128125</v>
      </c>
      <c r="R5604" s="1061">
        <v>129375</v>
      </c>
      <c r="S5604" s="1061">
        <v>129375</v>
      </c>
      <c r="T5604" s="1061">
        <v>129375</v>
      </c>
      <c r="U5604" s="1061">
        <v>129375</v>
      </c>
      <c r="V5604" s="1061">
        <v>129375</v>
      </c>
      <c r="W5604" s="1061">
        <v>129375</v>
      </c>
    </row>
    <row r="5605" spans="1:23">
      <c r="A5605" s="908"/>
      <c r="B5605" s="1061" t="s">
        <v>234</v>
      </c>
      <c r="C5605" s="1061" t="s">
        <v>235</v>
      </c>
      <c r="D5605" s="1061" t="s">
        <v>4312</v>
      </c>
      <c r="E5605" s="1061" t="s">
        <v>10868</v>
      </c>
      <c r="F5605" s="1061" t="s">
        <v>13417</v>
      </c>
      <c r="G5605" s="1061" t="s">
        <v>1739</v>
      </c>
      <c r="H5605" s="1061" t="s">
        <v>129</v>
      </c>
      <c r="I5605" s="1061" t="s">
        <v>19</v>
      </c>
      <c r="J5605" s="1061" t="s">
        <v>7975</v>
      </c>
      <c r="K5605" s="1061" t="s">
        <v>14849</v>
      </c>
      <c r="L5605" s="1061">
        <v>999808</v>
      </c>
      <c r="M5605" s="1061">
        <v>999808</v>
      </c>
      <c r="N5605" s="1061">
        <v>999808</v>
      </c>
      <c r="O5605" s="1061">
        <v>999808</v>
      </c>
      <c r="P5605" s="1061">
        <v>999808</v>
      </c>
      <c r="Q5605" s="1061">
        <v>999808</v>
      </c>
      <c r="R5605" s="1061">
        <v>999808</v>
      </c>
      <c r="S5605" s="1061">
        <v>999808</v>
      </c>
      <c r="T5605" s="1061">
        <v>999808</v>
      </c>
      <c r="U5605" s="1061">
        <v>999808</v>
      </c>
      <c r="V5605" s="1061">
        <v>999808</v>
      </c>
      <c r="W5605" s="1061">
        <v>999808</v>
      </c>
    </row>
    <row r="5606" spans="1:23">
      <c r="A5606" s="908"/>
      <c r="B5606" s="1061" t="s">
        <v>234</v>
      </c>
      <c r="C5606" s="1061" t="s">
        <v>235</v>
      </c>
      <c r="D5606" s="1061" t="s">
        <v>4144</v>
      </c>
      <c r="E5606" s="1061" t="s">
        <v>10869</v>
      </c>
      <c r="F5606" s="1061" t="s">
        <v>4145</v>
      </c>
      <c r="G5606" s="1061" t="s">
        <v>1739</v>
      </c>
      <c r="H5606" s="1061" t="s">
        <v>129</v>
      </c>
      <c r="I5606" s="1061" t="s">
        <v>19</v>
      </c>
      <c r="J5606" s="1061" t="s">
        <v>7975</v>
      </c>
      <c r="K5606" s="1061" t="s">
        <v>14849</v>
      </c>
      <c r="L5606" s="1061">
        <v>2600</v>
      </c>
      <c r="M5606" s="1061">
        <v>2600</v>
      </c>
      <c r="N5606" s="1061">
        <v>2600</v>
      </c>
      <c r="O5606" s="1061">
        <v>2600</v>
      </c>
      <c r="P5606" s="1061">
        <v>2600</v>
      </c>
      <c r="Q5606" s="1061">
        <v>2600</v>
      </c>
      <c r="R5606" s="1061">
        <v>2600</v>
      </c>
      <c r="S5606" s="1061">
        <v>2600</v>
      </c>
      <c r="T5606" s="1061">
        <v>2600</v>
      </c>
      <c r="U5606" s="1061">
        <v>2600</v>
      </c>
      <c r="V5606" s="1061">
        <v>2600</v>
      </c>
      <c r="W5606" s="1061">
        <v>2600</v>
      </c>
    </row>
    <row r="5607" spans="1:23">
      <c r="A5607" s="908"/>
      <c r="B5607" s="1061" t="s">
        <v>234</v>
      </c>
      <c r="C5607" s="1061" t="s">
        <v>235</v>
      </c>
      <c r="D5607" s="1061" t="s">
        <v>4144</v>
      </c>
      <c r="E5607" s="1061" t="s">
        <v>10870</v>
      </c>
      <c r="F5607" s="1061" t="s">
        <v>4146</v>
      </c>
      <c r="G5607" s="1061" t="s">
        <v>1739</v>
      </c>
      <c r="H5607" s="1061" t="s">
        <v>129</v>
      </c>
      <c r="I5607" s="1061" t="s">
        <v>19</v>
      </c>
      <c r="J5607" s="1061" t="s">
        <v>7975</v>
      </c>
      <c r="K5607" s="1061" t="s">
        <v>14849</v>
      </c>
      <c r="L5607" s="1061">
        <v>2600</v>
      </c>
      <c r="M5607" s="1061">
        <v>2600</v>
      </c>
      <c r="N5607" s="1061">
        <v>2600</v>
      </c>
      <c r="O5607" s="1061">
        <v>2600</v>
      </c>
      <c r="P5607" s="1061">
        <v>2600</v>
      </c>
      <c r="Q5607" s="1061">
        <v>2600</v>
      </c>
      <c r="R5607" s="1061">
        <v>2600</v>
      </c>
      <c r="S5607" s="1061">
        <v>2600</v>
      </c>
      <c r="T5607" s="1061">
        <v>2600</v>
      </c>
      <c r="U5607" s="1061">
        <v>2600</v>
      </c>
      <c r="V5607" s="1061">
        <v>2600</v>
      </c>
      <c r="W5607" s="1061">
        <v>2600</v>
      </c>
    </row>
    <row r="5608" spans="1:23">
      <c r="A5608" s="908"/>
      <c r="B5608" s="1061" t="s">
        <v>234</v>
      </c>
      <c r="C5608" s="1061" t="s">
        <v>235</v>
      </c>
      <c r="D5608" s="1061" t="s">
        <v>4144</v>
      </c>
      <c r="E5608" s="1061" t="s">
        <v>10871</v>
      </c>
      <c r="F5608" s="1061" t="s">
        <v>4147</v>
      </c>
      <c r="G5608" s="1061" t="s">
        <v>1739</v>
      </c>
      <c r="H5608" s="1061" t="s">
        <v>129</v>
      </c>
      <c r="I5608" s="1061" t="s">
        <v>19</v>
      </c>
      <c r="J5608" s="1061" t="s">
        <v>7975</v>
      </c>
      <c r="K5608" s="1061" t="s">
        <v>14849</v>
      </c>
      <c r="L5608" s="1061">
        <v>2600</v>
      </c>
      <c r="M5608" s="1061">
        <v>2600</v>
      </c>
      <c r="N5608" s="1061">
        <v>2600</v>
      </c>
      <c r="O5608" s="1061">
        <v>2600</v>
      </c>
      <c r="P5608" s="1061">
        <v>2600</v>
      </c>
      <c r="Q5608" s="1061">
        <v>2600</v>
      </c>
      <c r="R5608" s="1061">
        <v>2600</v>
      </c>
      <c r="S5608" s="1061">
        <v>2600</v>
      </c>
      <c r="T5608" s="1061">
        <v>2600</v>
      </c>
      <c r="U5608" s="1061">
        <v>2600</v>
      </c>
      <c r="V5608" s="1061">
        <v>2600</v>
      </c>
      <c r="W5608" s="1061">
        <v>2600</v>
      </c>
    </row>
    <row r="5609" spans="1:23">
      <c r="A5609" s="908"/>
      <c r="B5609" s="1061" t="s">
        <v>234</v>
      </c>
      <c r="C5609" s="1061" t="s">
        <v>235</v>
      </c>
      <c r="D5609" s="1061" t="s">
        <v>4144</v>
      </c>
      <c r="E5609" s="1061" t="s">
        <v>10872</v>
      </c>
      <c r="F5609" s="1061" t="s">
        <v>4148</v>
      </c>
      <c r="G5609" s="1061" t="s">
        <v>1739</v>
      </c>
      <c r="H5609" s="1061" t="s">
        <v>129</v>
      </c>
      <c r="I5609" s="1061" t="s">
        <v>19</v>
      </c>
      <c r="J5609" s="1061" t="s">
        <v>7975</v>
      </c>
      <c r="K5609" s="1061" t="s">
        <v>14849</v>
      </c>
      <c r="L5609" s="1061">
        <v>2600</v>
      </c>
      <c r="M5609" s="1061">
        <v>2600</v>
      </c>
      <c r="N5609" s="1061">
        <v>2600</v>
      </c>
      <c r="O5609" s="1061">
        <v>2600</v>
      </c>
      <c r="P5609" s="1061">
        <v>2600</v>
      </c>
      <c r="Q5609" s="1061">
        <v>2600</v>
      </c>
      <c r="R5609" s="1061">
        <v>2600</v>
      </c>
      <c r="S5609" s="1061">
        <v>2600</v>
      </c>
      <c r="T5609" s="1061">
        <v>2600</v>
      </c>
      <c r="U5609" s="1061">
        <v>2600</v>
      </c>
      <c r="V5609" s="1061">
        <v>2600</v>
      </c>
      <c r="W5609" s="1061">
        <v>2600</v>
      </c>
    </row>
    <row r="5610" spans="1:23">
      <c r="A5610" s="908"/>
      <c r="B5610" s="1061" t="s">
        <v>234</v>
      </c>
      <c r="C5610" s="1061" t="s">
        <v>235</v>
      </c>
      <c r="D5610" s="1061" t="s">
        <v>4144</v>
      </c>
      <c r="E5610" s="1061" t="s">
        <v>10873</v>
      </c>
      <c r="F5610" s="1061" t="s">
        <v>4149</v>
      </c>
      <c r="G5610" s="1061" t="s">
        <v>1739</v>
      </c>
      <c r="H5610" s="1061" t="s">
        <v>129</v>
      </c>
      <c r="I5610" s="1061" t="s">
        <v>19</v>
      </c>
      <c r="J5610" s="1061" t="s">
        <v>7975</v>
      </c>
      <c r="K5610" s="1061" t="s">
        <v>14849</v>
      </c>
      <c r="L5610" s="1061">
        <v>2600</v>
      </c>
      <c r="M5610" s="1061">
        <v>2600</v>
      </c>
      <c r="N5610" s="1061">
        <v>2600</v>
      </c>
      <c r="O5610" s="1061">
        <v>2600</v>
      </c>
      <c r="P5610" s="1061">
        <v>2600</v>
      </c>
      <c r="Q5610" s="1061">
        <v>2600</v>
      </c>
      <c r="R5610" s="1061">
        <v>2600</v>
      </c>
      <c r="S5610" s="1061">
        <v>2600</v>
      </c>
      <c r="T5610" s="1061">
        <v>2600</v>
      </c>
      <c r="U5610" s="1061">
        <v>2600</v>
      </c>
      <c r="V5610" s="1061">
        <v>2600</v>
      </c>
      <c r="W5610" s="1061">
        <v>2600</v>
      </c>
    </row>
    <row r="5611" spans="1:23">
      <c r="A5611" s="908"/>
      <c r="B5611" s="1061" t="s">
        <v>234</v>
      </c>
      <c r="C5611" s="1061" t="s">
        <v>235</v>
      </c>
      <c r="D5611" s="1061" t="s">
        <v>4144</v>
      </c>
      <c r="E5611" s="1061" t="s">
        <v>10874</v>
      </c>
      <c r="F5611" s="1061" t="s">
        <v>4150</v>
      </c>
      <c r="G5611" s="1061" t="s">
        <v>1739</v>
      </c>
      <c r="H5611" s="1061" t="s">
        <v>129</v>
      </c>
      <c r="I5611" s="1061" t="s">
        <v>19</v>
      </c>
      <c r="J5611" s="1061" t="s">
        <v>7975</v>
      </c>
      <c r="K5611" s="1061" t="s">
        <v>14849</v>
      </c>
      <c r="L5611" s="1061">
        <v>2600</v>
      </c>
      <c r="M5611" s="1061">
        <v>2600</v>
      </c>
      <c r="N5611" s="1061">
        <v>2600</v>
      </c>
      <c r="O5611" s="1061">
        <v>2600</v>
      </c>
      <c r="P5611" s="1061">
        <v>2600</v>
      </c>
      <c r="Q5611" s="1061">
        <v>2600</v>
      </c>
      <c r="R5611" s="1061">
        <v>2600</v>
      </c>
      <c r="S5611" s="1061">
        <v>2600</v>
      </c>
      <c r="T5611" s="1061">
        <v>2600</v>
      </c>
      <c r="U5611" s="1061">
        <v>2600</v>
      </c>
      <c r="V5611" s="1061">
        <v>2600</v>
      </c>
      <c r="W5611" s="1061">
        <v>2600</v>
      </c>
    </row>
    <row r="5612" spans="1:23">
      <c r="A5612" s="908"/>
      <c r="B5612" s="1061" t="s">
        <v>234</v>
      </c>
      <c r="C5612" s="1061" t="s">
        <v>235</v>
      </c>
      <c r="D5612" s="1061" t="s">
        <v>4144</v>
      </c>
      <c r="E5612" s="1061" t="s">
        <v>10875</v>
      </c>
      <c r="F5612" s="1061" t="s">
        <v>4151</v>
      </c>
      <c r="G5612" s="1061" t="s">
        <v>1739</v>
      </c>
      <c r="H5612" s="1061" t="s">
        <v>129</v>
      </c>
      <c r="I5612" s="1061" t="s">
        <v>19</v>
      </c>
      <c r="J5612" s="1061" t="s">
        <v>7975</v>
      </c>
      <c r="K5612" s="1061" t="s">
        <v>14849</v>
      </c>
      <c r="L5612" s="1061">
        <v>2600</v>
      </c>
      <c r="M5612" s="1061">
        <v>2600</v>
      </c>
      <c r="N5612" s="1061">
        <v>2600</v>
      </c>
      <c r="O5612" s="1061">
        <v>2600</v>
      </c>
      <c r="P5612" s="1061">
        <v>2600</v>
      </c>
      <c r="Q5612" s="1061">
        <v>2600</v>
      </c>
      <c r="R5612" s="1061">
        <v>2600</v>
      </c>
      <c r="S5612" s="1061">
        <v>2600</v>
      </c>
      <c r="T5612" s="1061">
        <v>2600</v>
      </c>
      <c r="U5612" s="1061">
        <v>2600</v>
      </c>
      <c r="V5612" s="1061">
        <v>2600</v>
      </c>
      <c r="W5612" s="1061">
        <v>2600</v>
      </c>
    </row>
    <row r="5613" spans="1:23">
      <c r="A5613" s="908"/>
      <c r="B5613" s="1061" t="s">
        <v>234</v>
      </c>
      <c r="C5613" s="1061" t="s">
        <v>235</v>
      </c>
      <c r="D5613" s="1061" t="s">
        <v>4144</v>
      </c>
      <c r="E5613" s="1061" t="s">
        <v>10876</v>
      </c>
      <c r="F5613" s="1061" t="s">
        <v>4152</v>
      </c>
      <c r="G5613" s="1061" t="s">
        <v>1739</v>
      </c>
      <c r="H5613" s="1061" t="s">
        <v>129</v>
      </c>
      <c r="I5613" s="1061" t="s">
        <v>19</v>
      </c>
      <c r="J5613" s="1061" t="s">
        <v>7975</v>
      </c>
      <c r="K5613" s="1061" t="s">
        <v>14849</v>
      </c>
      <c r="L5613" s="1061">
        <v>2600</v>
      </c>
      <c r="M5613" s="1061">
        <v>2600</v>
      </c>
      <c r="N5613" s="1061">
        <v>2600</v>
      </c>
      <c r="O5613" s="1061">
        <v>2600</v>
      </c>
      <c r="P5613" s="1061">
        <v>2600</v>
      </c>
      <c r="Q5613" s="1061">
        <v>2600</v>
      </c>
      <c r="R5613" s="1061">
        <v>2600</v>
      </c>
      <c r="S5613" s="1061">
        <v>2600</v>
      </c>
      <c r="T5613" s="1061">
        <v>2600</v>
      </c>
      <c r="U5613" s="1061">
        <v>2600</v>
      </c>
      <c r="V5613" s="1061">
        <v>2600</v>
      </c>
      <c r="W5613" s="1061">
        <v>2600</v>
      </c>
    </row>
    <row r="5614" spans="1:23">
      <c r="A5614" s="908"/>
      <c r="B5614" s="1061" t="s">
        <v>234</v>
      </c>
      <c r="C5614" s="1061" t="s">
        <v>235</v>
      </c>
      <c r="D5614" s="1061" t="s">
        <v>4144</v>
      </c>
      <c r="E5614" s="1061" t="s">
        <v>10877</v>
      </c>
      <c r="F5614" s="1061" t="s">
        <v>4153</v>
      </c>
      <c r="G5614" s="1061" t="s">
        <v>1739</v>
      </c>
      <c r="H5614" s="1061" t="s">
        <v>129</v>
      </c>
      <c r="I5614" s="1061" t="s">
        <v>19</v>
      </c>
      <c r="J5614" s="1061" t="s">
        <v>7975</v>
      </c>
      <c r="K5614" s="1061" t="s">
        <v>14849</v>
      </c>
      <c r="L5614" s="1061">
        <v>2600</v>
      </c>
      <c r="M5614" s="1061">
        <v>2600</v>
      </c>
      <c r="N5614" s="1061">
        <v>2600</v>
      </c>
      <c r="O5614" s="1061">
        <v>2600</v>
      </c>
      <c r="P5614" s="1061">
        <v>2600</v>
      </c>
      <c r="Q5614" s="1061">
        <v>2600</v>
      </c>
      <c r="R5614" s="1061">
        <v>2600</v>
      </c>
      <c r="S5614" s="1061">
        <v>2600</v>
      </c>
      <c r="T5614" s="1061">
        <v>2600</v>
      </c>
      <c r="U5614" s="1061">
        <v>2600</v>
      </c>
      <c r="V5614" s="1061">
        <v>2600</v>
      </c>
      <c r="W5614" s="1061">
        <v>2600</v>
      </c>
    </row>
    <row r="5615" spans="1:23">
      <c r="A5615" s="908"/>
      <c r="B5615" s="1061" t="s">
        <v>234</v>
      </c>
      <c r="C5615" s="1061" t="s">
        <v>235</v>
      </c>
      <c r="D5615" s="1061" t="s">
        <v>2849</v>
      </c>
      <c r="E5615" s="1061" t="s">
        <v>10878</v>
      </c>
      <c r="F5615" s="1061" t="s">
        <v>4296</v>
      </c>
      <c r="G5615" s="1061" t="s">
        <v>1739</v>
      </c>
      <c r="H5615" s="1061" t="s">
        <v>129</v>
      </c>
      <c r="I5615" s="1061" t="s">
        <v>19</v>
      </c>
      <c r="J5615" s="1061" t="s">
        <v>7975</v>
      </c>
      <c r="K5615" s="1061" t="s">
        <v>14849</v>
      </c>
      <c r="L5615" s="1061">
        <v>142500</v>
      </c>
      <c r="M5615" s="1061">
        <v>142500</v>
      </c>
      <c r="N5615" s="1061">
        <v>142500</v>
      </c>
      <c r="O5615" s="1061">
        <v>142500</v>
      </c>
      <c r="P5615" s="1061">
        <v>142500</v>
      </c>
      <c r="Q5615" s="1061">
        <v>142500</v>
      </c>
      <c r="R5615" s="1061">
        <v>165000</v>
      </c>
      <c r="S5615" s="1061">
        <v>165000</v>
      </c>
      <c r="T5615" s="1061">
        <v>165000</v>
      </c>
      <c r="U5615" s="1061">
        <v>165000</v>
      </c>
      <c r="V5615" s="1061">
        <v>165000</v>
      </c>
      <c r="W5615" s="1061">
        <v>165000</v>
      </c>
    </row>
    <row r="5616" spans="1:23">
      <c r="A5616" s="908"/>
      <c r="B5616" s="1061" t="s">
        <v>234</v>
      </c>
      <c r="C5616" s="1061" t="s">
        <v>235</v>
      </c>
      <c r="D5616" s="1061" t="s">
        <v>9899</v>
      </c>
      <c r="E5616" s="1061" t="s">
        <v>10879</v>
      </c>
      <c r="F5616" s="1061" t="s">
        <v>4743</v>
      </c>
      <c r="G5616" s="1061" t="s">
        <v>1739</v>
      </c>
      <c r="H5616" s="1061" t="s">
        <v>129</v>
      </c>
      <c r="I5616" s="1061" t="s">
        <v>19</v>
      </c>
      <c r="J5616" s="1061" t="s">
        <v>7975</v>
      </c>
      <c r="K5616" s="1061" t="s">
        <v>14849</v>
      </c>
      <c r="L5616" s="1061">
        <v>48000</v>
      </c>
      <c r="M5616" s="1061">
        <v>48000</v>
      </c>
      <c r="N5616" s="1061">
        <v>48000</v>
      </c>
      <c r="O5616" s="1061">
        <v>48000</v>
      </c>
      <c r="P5616" s="1061">
        <v>48000</v>
      </c>
      <c r="Q5616" s="1061">
        <v>48000</v>
      </c>
      <c r="R5616" s="1061">
        <v>48000</v>
      </c>
      <c r="S5616" s="1061">
        <v>48000</v>
      </c>
      <c r="T5616" s="1061">
        <v>48000</v>
      </c>
      <c r="U5616" s="1061">
        <v>48000</v>
      </c>
      <c r="V5616" s="1061">
        <v>48000</v>
      </c>
      <c r="W5616" s="1061">
        <v>48000</v>
      </c>
    </row>
    <row r="5617" spans="1:23">
      <c r="A5617" s="908"/>
      <c r="B5617" s="1061" t="s">
        <v>234</v>
      </c>
      <c r="C5617" s="1061" t="s">
        <v>235</v>
      </c>
      <c r="D5617" s="1061" t="s">
        <v>4198</v>
      </c>
      <c r="E5617" s="1061" t="s">
        <v>10880</v>
      </c>
      <c r="F5617" s="1061" t="s">
        <v>4200</v>
      </c>
      <c r="G5617" s="1061" t="s">
        <v>1739</v>
      </c>
      <c r="H5617" s="1061" t="s">
        <v>129</v>
      </c>
      <c r="I5617" s="1061" t="s">
        <v>19</v>
      </c>
      <c r="J5617" s="1061" t="s">
        <v>7975</v>
      </c>
      <c r="K5617" s="1061" t="s">
        <v>14849</v>
      </c>
      <c r="L5617" s="1061">
        <v>125000</v>
      </c>
      <c r="M5617" s="1061">
        <v>125000</v>
      </c>
      <c r="N5617" s="1061">
        <v>125000</v>
      </c>
      <c r="O5617" s="1061">
        <v>125000</v>
      </c>
      <c r="P5617" s="1061">
        <v>125000</v>
      </c>
      <c r="Q5617" s="1061">
        <v>125000</v>
      </c>
      <c r="R5617" s="1061">
        <v>125000</v>
      </c>
      <c r="S5617" s="1061">
        <v>125000</v>
      </c>
      <c r="T5617" s="1061">
        <v>125000</v>
      </c>
      <c r="U5617" s="1061">
        <v>125000</v>
      </c>
      <c r="V5617" s="1061">
        <v>125000</v>
      </c>
      <c r="W5617" s="1061">
        <v>125000</v>
      </c>
    </row>
    <row r="5618" spans="1:23">
      <c r="A5618" s="908"/>
      <c r="B5618" s="1061" t="s">
        <v>234</v>
      </c>
      <c r="C5618" s="1061" t="s">
        <v>235</v>
      </c>
      <c r="D5618" s="1061" t="s">
        <v>4201</v>
      </c>
      <c r="E5618" s="1061" t="s">
        <v>10881</v>
      </c>
      <c r="F5618" s="1061" t="s">
        <v>4203</v>
      </c>
      <c r="G5618" s="1061" t="s">
        <v>1724</v>
      </c>
      <c r="H5618" s="1061" t="s">
        <v>129</v>
      </c>
      <c r="I5618" s="1061" t="s">
        <v>19</v>
      </c>
      <c r="J5618" s="1061" t="s">
        <v>7975</v>
      </c>
      <c r="K5618" s="1061" t="s">
        <v>14849</v>
      </c>
      <c r="L5618" s="1061">
        <v>255000</v>
      </c>
      <c r="M5618" s="1061">
        <v>255000</v>
      </c>
      <c r="N5618" s="1061">
        <v>255000</v>
      </c>
      <c r="O5618" s="1061">
        <v>255000</v>
      </c>
      <c r="P5618" s="1061">
        <v>255000</v>
      </c>
      <c r="Q5618" s="1061">
        <v>255000</v>
      </c>
      <c r="R5618" s="1061">
        <v>263925</v>
      </c>
      <c r="S5618" s="1061">
        <v>263925</v>
      </c>
      <c r="T5618" s="1061">
        <v>263925</v>
      </c>
      <c r="U5618" s="1061">
        <v>263925</v>
      </c>
      <c r="V5618" s="1061">
        <v>263925</v>
      </c>
      <c r="W5618" s="1061">
        <v>263925</v>
      </c>
    </row>
    <row r="5619" spans="1:23">
      <c r="A5619" s="908"/>
      <c r="B5619" s="1061" t="s">
        <v>234</v>
      </c>
      <c r="C5619" s="1061" t="s">
        <v>235</v>
      </c>
      <c r="D5619" s="1061" t="s">
        <v>2755</v>
      </c>
      <c r="E5619" s="1061" t="s">
        <v>10883</v>
      </c>
      <c r="F5619" s="1061" t="s">
        <v>4224</v>
      </c>
      <c r="G5619" s="1061" t="s">
        <v>1739</v>
      </c>
      <c r="H5619" s="1061" t="s">
        <v>129</v>
      </c>
      <c r="I5619" s="1061" t="s">
        <v>19</v>
      </c>
      <c r="J5619" s="1061" t="s">
        <v>7975</v>
      </c>
      <c r="K5619" s="1061" t="s">
        <v>14849</v>
      </c>
      <c r="L5619" s="1061">
        <v>30500</v>
      </c>
      <c r="M5619" s="1061">
        <v>30500</v>
      </c>
      <c r="N5619" s="1061">
        <v>30500</v>
      </c>
      <c r="O5619" s="1061">
        <v>30500</v>
      </c>
      <c r="P5619" s="1061">
        <v>30500</v>
      </c>
      <c r="Q5619" s="1061">
        <v>30500</v>
      </c>
      <c r="R5619" s="1061">
        <v>32000</v>
      </c>
      <c r="S5619" s="1061">
        <v>32000</v>
      </c>
      <c r="T5619" s="1061">
        <v>32000</v>
      </c>
      <c r="U5619" s="1061">
        <v>32000</v>
      </c>
      <c r="V5619" s="1061">
        <v>32000</v>
      </c>
      <c r="W5619" s="1061">
        <v>32000</v>
      </c>
    </row>
    <row r="5620" spans="1:23">
      <c r="A5620" s="908"/>
      <c r="B5620" s="1061" t="s">
        <v>234</v>
      </c>
      <c r="C5620" s="1061" t="s">
        <v>235</v>
      </c>
      <c r="D5620" s="1061" t="s">
        <v>2755</v>
      </c>
      <c r="E5620" s="1061" t="s">
        <v>10884</v>
      </c>
      <c r="F5620" s="1061" t="s">
        <v>4225</v>
      </c>
      <c r="G5620" s="1061" t="s">
        <v>1739</v>
      </c>
      <c r="H5620" s="1061" t="s">
        <v>129</v>
      </c>
      <c r="I5620" s="1061" t="s">
        <v>19</v>
      </c>
      <c r="J5620" s="1061" t="s">
        <v>7975</v>
      </c>
      <c r="K5620" s="1061" t="s">
        <v>14849</v>
      </c>
      <c r="L5620" s="1061">
        <v>29000</v>
      </c>
      <c r="M5620" s="1061">
        <v>29000</v>
      </c>
      <c r="N5620" s="1061">
        <v>29000</v>
      </c>
      <c r="O5620" s="1061">
        <v>29000</v>
      </c>
      <c r="P5620" s="1061">
        <v>29000</v>
      </c>
      <c r="Q5620" s="1061">
        <v>29000</v>
      </c>
      <c r="R5620" s="1061">
        <v>29000</v>
      </c>
      <c r="S5620" s="1061">
        <v>29000</v>
      </c>
      <c r="T5620" s="1061">
        <v>29000</v>
      </c>
      <c r="U5620" s="1061">
        <v>29000</v>
      </c>
      <c r="V5620" s="1061">
        <v>29000</v>
      </c>
      <c r="W5620" s="1061">
        <v>29000</v>
      </c>
    </row>
    <row r="5621" spans="1:23">
      <c r="A5621" s="908"/>
      <c r="B5621" s="1061" t="s">
        <v>234</v>
      </c>
      <c r="C5621" s="1061" t="s">
        <v>235</v>
      </c>
      <c r="D5621" s="1061" t="s">
        <v>4115</v>
      </c>
      <c r="E5621" s="1061" t="s">
        <v>10885</v>
      </c>
      <c r="F5621" s="1061" t="s">
        <v>4241</v>
      </c>
      <c r="G5621" s="1061" t="s">
        <v>1739</v>
      </c>
      <c r="H5621" s="1061" t="s">
        <v>129</v>
      </c>
      <c r="I5621" s="1061" t="s">
        <v>19</v>
      </c>
      <c r="J5621" s="1061" t="s">
        <v>7975</v>
      </c>
      <c r="K5621" s="1061" t="s">
        <v>14849</v>
      </c>
      <c r="L5621" s="1061">
        <v>500</v>
      </c>
      <c r="M5621" s="1061">
        <v>500</v>
      </c>
      <c r="N5621" s="1061">
        <v>500</v>
      </c>
      <c r="O5621" s="1061">
        <v>500</v>
      </c>
      <c r="P5621" s="1061">
        <v>500</v>
      </c>
      <c r="Q5621" s="1061">
        <v>500</v>
      </c>
      <c r="R5621" s="1061">
        <v>500</v>
      </c>
      <c r="S5621" s="1061">
        <v>500</v>
      </c>
      <c r="T5621" s="1061">
        <v>500</v>
      </c>
      <c r="U5621" s="1061">
        <v>500</v>
      </c>
      <c r="V5621" s="1061">
        <v>500</v>
      </c>
      <c r="W5621" s="1061">
        <v>500</v>
      </c>
    </row>
    <row r="5622" spans="1:23">
      <c r="A5622" s="908"/>
      <c r="B5622" s="1061" t="s">
        <v>234</v>
      </c>
      <c r="C5622" s="1061" t="s">
        <v>235</v>
      </c>
      <c r="D5622" s="1061" t="s">
        <v>4226</v>
      </c>
      <c r="E5622" s="1061" t="s">
        <v>10886</v>
      </c>
      <c r="F5622" s="1061" t="s">
        <v>4227</v>
      </c>
      <c r="G5622" s="1061" t="s">
        <v>1739</v>
      </c>
      <c r="H5622" s="1061" t="s">
        <v>129</v>
      </c>
      <c r="I5622" s="1061" t="s">
        <v>19</v>
      </c>
      <c r="J5622" s="1061" t="s">
        <v>7975</v>
      </c>
      <c r="K5622" s="1061" t="s">
        <v>14849</v>
      </c>
      <c r="L5622" s="1061">
        <v>91000</v>
      </c>
      <c r="M5622" s="1061">
        <v>91000</v>
      </c>
      <c r="N5622" s="1061">
        <v>91000</v>
      </c>
      <c r="O5622" s="1061">
        <v>91000</v>
      </c>
      <c r="P5622" s="1061">
        <v>91000</v>
      </c>
      <c r="Q5622" s="1061">
        <v>91000</v>
      </c>
      <c r="R5622" s="1061">
        <v>91000</v>
      </c>
      <c r="S5622" s="1061">
        <v>91000</v>
      </c>
      <c r="T5622" s="1061">
        <v>91000</v>
      </c>
      <c r="U5622" s="1061">
        <v>91000</v>
      </c>
      <c r="V5622" s="1061">
        <v>91000</v>
      </c>
      <c r="W5622" s="1061">
        <v>91000</v>
      </c>
    </row>
    <row r="5623" spans="1:23">
      <c r="A5623" s="908"/>
      <c r="B5623" s="1061" t="s">
        <v>234</v>
      </c>
      <c r="C5623" s="1061" t="s">
        <v>235</v>
      </c>
      <c r="D5623" s="1061" t="s">
        <v>4226</v>
      </c>
      <c r="E5623" s="1061" t="s">
        <v>10887</v>
      </c>
      <c r="F5623" s="1061" t="s">
        <v>4228</v>
      </c>
      <c r="G5623" s="1061" t="s">
        <v>1739</v>
      </c>
      <c r="H5623" s="1061" t="s">
        <v>129</v>
      </c>
      <c r="I5623" s="1061" t="s">
        <v>19</v>
      </c>
      <c r="J5623" s="1061" t="s">
        <v>7975</v>
      </c>
      <c r="K5623" s="1061" t="s">
        <v>14849</v>
      </c>
      <c r="L5623" s="1061">
        <v>180000</v>
      </c>
      <c r="M5623" s="1061">
        <v>180000</v>
      </c>
      <c r="N5623" s="1061">
        <v>180000</v>
      </c>
      <c r="O5623" s="1061">
        <v>180000</v>
      </c>
      <c r="P5623" s="1061">
        <v>180000</v>
      </c>
      <c r="Q5623" s="1061">
        <v>180000</v>
      </c>
      <c r="R5623" s="1061">
        <v>180000</v>
      </c>
      <c r="S5623" s="1061">
        <v>180000</v>
      </c>
      <c r="T5623" s="1061">
        <v>180000</v>
      </c>
      <c r="U5623" s="1061">
        <v>180000</v>
      </c>
      <c r="V5623" s="1061">
        <v>180000</v>
      </c>
      <c r="W5623" s="1061">
        <v>180000</v>
      </c>
    </row>
    <row r="5624" spans="1:23">
      <c r="A5624" s="908"/>
      <c r="B5624" s="1061" t="s">
        <v>234</v>
      </c>
      <c r="C5624" s="1061" t="s">
        <v>235</v>
      </c>
      <c r="D5624" s="1061" t="s">
        <v>4246</v>
      </c>
      <c r="E5624" s="1061" t="s">
        <v>10888</v>
      </c>
      <c r="F5624" s="1061" t="s">
        <v>4247</v>
      </c>
      <c r="G5624" s="1061" t="s">
        <v>1739</v>
      </c>
      <c r="H5624" s="1061" t="s">
        <v>129</v>
      </c>
      <c r="I5624" s="1061" t="s">
        <v>19</v>
      </c>
      <c r="J5624" s="1061" t="s">
        <v>7975</v>
      </c>
      <c r="K5624" s="1061" t="s">
        <v>14849</v>
      </c>
      <c r="L5624" s="1061">
        <v>7000</v>
      </c>
      <c r="M5624" s="1061">
        <v>7000</v>
      </c>
      <c r="N5624" s="1061">
        <v>7000</v>
      </c>
      <c r="O5624" s="1061">
        <v>7000</v>
      </c>
      <c r="P5624" s="1061">
        <v>7000</v>
      </c>
      <c r="Q5624" s="1061">
        <v>7000</v>
      </c>
      <c r="R5624" s="1061">
        <v>7000</v>
      </c>
      <c r="S5624" s="1061">
        <v>7000</v>
      </c>
      <c r="T5624" s="1061">
        <v>7000</v>
      </c>
      <c r="U5624" s="1061">
        <v>7000</v>
      </c>
      <c r="V5624" s="1061">
        <v>7000</v>
      </c>
      <c r="W5624" s="1061">
        <v>7000</v>
      </c>
    </row>
    <row r="5625" spans="1:23">
      <c r="A5625" s="908"/>
      <c r="B5625" s="1061" t="s">
        <v>234</v>
      </c>
      <c r="C5625" s="1061" t="s">
        <v>235</v>
      </c>
      <c r="D5625" s="1061" t="s">
        <v>4246</v>
      </c>
      <c r="E5625" s="1061" t="s">
        <v>10889</v>
      </c>
      <c r="F5625" s="1061" t="s">
        <v>4248</v>
      </c>
      <c r="G5625" s="1061" t="s">
        <v>1739</v>
      </c>
      <c r="H5625" s="1061" t="s">
        <v>129</v>
      </c>
      <c r="I5625" s="1061" t="s">
        <v>19</v>
      </c>
      <c r="J5625" s="1061" t="s">
        <v>7975</v>
      </c>
      <c r="K5625" s="1061" t="s">
        <v>14849</v>
      </c>
      <c r="L5625" s="1061">
        <v>5000</v>
      </c>
      <c r="M5625" s="1061">
        <v>5000</v>
      </c>
      <c r="N5625" s="1061">
        <v>5000</v>
      </c>
      <c r="O5625" s="1061">
        <v>5000</v>
      </c>
      <c r="P5625" s="1061">
        <v>5000</v>
      </c>
      <c r="Q5625" s="1061">
        <v>5000</v>
      </c>
      <c r="R5625" s="1061">
        <v>5000</v>
      </c>
      <c r="S5625" s="1061">
        <v>5000</v>
      </c>
      <c r="T5625" s="1061">
        <v>5000</v>
      </c>
      <c r="U5625" s="1061">
        <v>5000</v>
      </c>
      <c r="V5625" s="1061">
        <v>5000</v>
      </c>
      <c r="W5625" s="1061">
        <v>5000</v>
      </c>
    </row>
    <row r="5626" spans="1:23">
      <c r="A5626" s="908"/>
      <c r="B5626" s="1061" t="s">
        <v>234</v>
      </c>
      <c r="C5626" s="1061" t="s">
        <v>235</v>
      </c>
      <c r="D5626" s="1061" t="s">
        <v>4268</v>
      </c>
      <c r="E5626" s="1061" t="s">
        <v>10890</v>
      </c>
      <c r="F5626" s="1061" t="s">
        <v>4269</v>
      </c>
      <c r="G5626" s="1061" t="s">
        <v>1739</v>
      </c>
      <c r="H5626" s="1061" t="s">
        <v>129</v>
      </c>
      <c r="I5626" s="1061" t="s">
        <v>19</v>
      </c>
      <c r="J5626" s="1061" t="s">
        <v>7975</v>
      </c>
      <c r="K5626" s="1061" t="s">
        <v>14849</v>
      </c>
      <c r="L5626" s="1061">
        <v>25000</v>
      </c>
      <c r="M5626" s="1061">
        <v>25000</v>
      </c>
      <c r="N5626" s="1061">
        <v>25000</v>
      </c>
      <c r="O5626" s="1061">
        <v>25000</v>
      </c>
      <c r="P5626" s="1061">
        <v>25000</v>
      </c>
      <c r="Q5626" s="1061">
        <v>25000</v>
      </c>
      <c r="R5626" s="1061">
        <v>25000</v>
      </c>
      <c r="S5626" s="1061">
        <v>25000</v>
      </c>
      <c r="T5626" s="1061">
        <v>25000</v>
      </c>
      <c r="U5626" s="1061">
        <v>25000</v>
      </c>
      <c r="V5626" s="1061">
        <v>25000</v>
      </c>
      <c r="W5626" s="1061">
        <v>25000</v>
      </c>
    </row>
    <row r="5627" spans="1:23">
      <c r="A5627" s="908"/>
      <c r="B5627" s="1061" t="s">
        <v>234</v>
      </c>
      <c r="C5627" s="1061" t="s">
        <v>235</v>
      </c>
      <c r="D5627" s="1061" t="s">
        <v>4282</v>
      </c>
      <c r="E5627" s="1061" t="s">
        <v>10891</v>
      </c>
      <c r="F5627" s="1061" t="s">
        <v>9900</v>
      </c>
      <c r="G5627" s="1061" t="s">
        <v>1739</v>
      </c>
      <c r="H5627" s="1061" t="s">
        <v>129</v>
      </c>
      <c r="I5627" s="1061" t="s">
        <v>19</v>
      </c>
      <c r="J5627" s="1061" t="s">
        <v>7975</v>
      </c>
      <c r="K5627" s="1061" t="s">
        <v>14849</v>
      </c>
      <c r="L5627" s="1061">
        <v>400000</v>
      </c>
      <c r="M5627" s="1061">
        <v>400000</v>
      </c>
      <c r="N5627" s="1061">
        <v>400000</v>
      </c>
      <c r="O5627" s="1061">
        <v>400000</v>
      </c>
      <c r="P5627" s="1061">
        <v>400000</v>
      </c>
      <c r="Q5627" s="1061">
        <v>400000</v>
      </c>
      <c r="R5627" s="1061">
        <v>400000</v>
      </c>
      <c r="S5627" s="1061">
        <v>400000</v>
      </c>
      <c r="T5627" s="1061">
        <v>400000</v>
      </c>
      <c r="U5627" s="1061">
        <v>400000</v>
      </c>
      <c r="V5627" s="1061">
        <v>400000</v>
      </c>
      <c r="W5627" s="1061">
        <v>400000</v>
      </c>
    </row>
    <row r="5628" spans="1:23">
      <c r="A5628" s="908"/>
      <c r="B5628" s="1061" t="s">
        <v>234</v>
      </c>
      <c r="C5628" s="1061" t="s">
        <v>235</v>
      </c>
      <c r="D5628" s="1061" t="s">
        <v>4286</v>
      </c>
      <c r="E5628" s="1061" t="s">
        <v>10892</v>
      </c>
      <c r="F5628" s="1061" t="s">
        <v>4287</v>
      </c>
      <c r="G5628" s="1061" t="s">
        <v>1739</v>
      </c>
      <c r="H5628" s="1061" t="s">
        <v>129</v>
      </c>
      <c r="I5628" s="1061" t="s">
        <v>19</v>
      </c>
      <c r="J5628" s="1061" t="s">
        <v>7975</v>
      </c>
      <c r="K5628" s="1061" t="s">
        <v>14849</v>
      </c>
      <c r="L5628" s="1061">
        <v>38000</v>
      </c>
      <c r="M5628" s="1061">
        <v>38000</v>
      </c>
      <c r="N5628" s="1061">
        <v>38000</v>
      </c>
      <c r="O5628" s="1061">
        <v>38000</v>
      </c>
      <c r="P5628" s="1061">
        <v>38000</v>
      </c>
      <c r="Q5628" s="1061">
        <v>38000</v>
      </c>
      <c r="R5628" s="1061">
        <v>38000</v>
      </c>
      <c r="S5628" s="1061">
        <v>38000</v>
      </c>
      <c r="T5628" s="1061">
        <v>38000</v>
      </c>
      <c r="U5628" s="1061">
        <v>38000</v>
      </c>
      <c r="V5628" s="1061">
        <v>38000</v>
      </c>
      <c r="W5628" s="1061">
        <v>38000</v>
      </c>
    </row>
    <row r="5629" spans="1:23">
      <c r="A5629" s="908"/>
      <c r="B5629" s="1061" t="s">
        <v>234</v>
      </c>
      <c r="C5629" s="1061" t="s">
        <v>235</v>
      </c>
      <c r="D5629" s="1061" t="s">
        <v>4282</v>
      </c>
      <c r="E5629" s="1061" t="s">
        <v>10893</v>
      </c>
      <c r="F5629" s="1061" t="s">
        <v>4518</v>
      </c>
      <c r="G5629" s="1061" t="s">
        <v>1739</v>
      </c>
      <c r="H5629" s="1061" t="s">
        <v>129</v>
      </c>
      <c r="I5629" s="1061" t="s">
        <v>19</v>
      </c>
      <c r="J5629" s="1061" t="s">
        <v>7975</v>
      </c>
      <c r="K5629" s="1061" t="s">
        <v>14849</v>
      </c>
      <c r="L5629" s="1061">
        <v>1000</v>
      </c>
      <c r="M5629" s="1061">
        <v>1000</v>
      </c>
      <c r="N5629" s="1061">
        <v>1000</v>
      </c>
      <c r="O5629" s="1061">
        <v>1000</v>
      </c>
      <c r="P5629" s="1061">
        <v>1000</v>
      </c>
      <c r="Q5629" s="1061">
        <v>1000</v>
      </c>
      <c r="R5629" s="1061">
        <v>1062</v>
      </c>
      <c r="S5629" s="1061">
        <v>1062</v>
      </c>
      <c r="T5629" s="1061">
        <v>1062</v>
      </c>
      <c r="U5629" s="1061">
        <v>1062</v>
      </c>
      <c r="V5629" s="1061">
        <v>1062</v>
      </c>
      <c r="W5629" s="1061">
        <v>1062</v>
      </c>
    </row>
    <row r="5630" spans="1:23">
      <c r="A5630" s="908"/>
      <c r="B5630" s="1061" t="s">
        <v>234</v>
      </c>
      <c r="C5630" s="1061" t="s">
        <v>235</v>
      </c>
      <c r="D5630" s="1061" t="s">
        <v>4126</v>
      </c>
      <c r="E5630" s="1061" t="s">
        <v>10894</v>
      </c>
      <c r="F5630" s="1061" t="s">
        <v>4871</v>
      </c>
      <c r="G5630" s="1061" t="s">
        <v>1739</v>
      </c>
      <c r="H5630" s="1061" t="s">
        <v>129</v>
      </c>
      <c r="I5630" s="1061" t="s">
        <v>19</v>
      </c>
      <c r="J5630" s="1061" t="s">
        <v>7975</v>
      </c>
      <c r="K5630" s="1061" t="s">
        <v>14849</v>
      </c>
      <c r="L5630" s="1061">
        <v>21000</v>
      </c>
      <c r="M5630" s="1061">
        <v>21000</v>
      </c>
      <c r="N5630" s="1061">
        <v>21000</v>
      </c>
      <c r="O5630" s="1061">
        <v>21000</v>
      </c>
      <c r="P5630" s="1061">
        <v>21000</v>
      </c>
      <c r="Q5630" s="1061">
        <v>21000</v>
      </c>
      <c r="R5630" s="1061">
        <v>22000</v>
      </c>
      <c r="S5630" s="1061">
        <v>22000</v>
      </c>
      <c r="T5630" s="1061">
        <v>22000</v>
      </c>
      <c r="U5630" s="1061">
        <v>22000</v>
      </c>
      <c r="V5630" s="1061">
        <v>22000</v>
      </c>
      <c r="W5630" s="1061">
        <v>22000</v>
      </c>
    </row>
    <row r="5631" spans="1:23">
      <c r="A5631" s="908"/>
      <c r="B5631" s="1061" t="s">
        <v>234</v>
      </c>
      <c r="C5631" s="1061" t="s">
        <v>235</v>
      </c>
      <c r="D5631" s="1061" t="s">
        <v>4126</v>
      </c>
      <c r="E5631" s="1061" t="s">
        <v>10895</v>
      </c>
      <c r="F5631" s="1061" t="s">
        <v>4744</v>
      </c>
      <c r="G5631" s="1061" t="s">
        <v>1724</v>
      </c>
      <c r="H5631" s="1061" t="s">
        <v>129</v>
      </c>
      <c r="I5631" s="1061" t="s">
        <v>19</v>
      </c>
      <c r="J5631" s="1061" t="s">
        <v>7975</v>
      </c>
      <c r="K5631" s="1061" t="s">
        <v>14849</v>
      </c>
      <c r="L5631" s="1061">
        <v>440000</v>
      </c>
      <c r="M5631" s="1061">
        <v>440000</v>
      </c>
      <c r="N5631" s="1061">
        <v>440000</v>
      </c>
      <c r="O5631" s="1061">
        <v>440000</v>
      </c>
      <c r="P5631" s="1061">
        <v>440000</v>
      </c>
      <c r="Q5631" s="1061">
        <v>440000</v>
      </c>
      <c r="R5631" s="1061">
        <v>440000</v>
      </c>
      <c r="S5631" s="1061">
        <v>440000</v>
      </c>
      <c r="T5631" s="1061">
        <v>440000</v>
      </c>
      <c r="U5631" s="1061">
        <v>440000</v>
      </c>
      <c r="V5631" s="1061">
        <v>440000</v>
      </c>
      <c r="W5631" s="1061">
        <v>440000</v>
      </c>
    </row>
    <row r="5632" spans="1:23">
      <c r="A5632" s="908"/>
      <c r="B5632" s="1061" t="s">
        <v>234</v>
      </c>
      <c r="C5632" s="1061" t="s">
        <v>235</v>
      </c>
      <c r="D5632" s="1061" t="s">
        <v>3836</v>
      </c>
      <c r="E5632" s="1061" t="s">
        <v>10896</v>
      </c>
      <c r="F5632" s="1061" t="s">
        <v>4131</v>
      </c>
      <c r="G5632" s="1061" t="s">
        <v>1739</v>
      </c>
      <c r="H5632" s="1061" t="s">
        <v>129</v>
      </c>
      <c r="I5632" s="1061" t="s">
        <v>19</v>
      </c>
      <c r="J5632" s="1061" t="s">
        <v>7975</v>
      </c>
      <c r="K5632" s="1061" t="s">
        <v>14849</v>
      </c>
      <c r="L5632" s="1061">
        <v>135000</v>
      </c>
      <c r="M5632" s="1061">
        <v>135000</v>
      </c>
      <c r="N5632" s="1061">
        <v>135000</v>
      </c>
      <c r="O5632" s="1061">
        <v>135000</v>
      </c>
      <c r="P5632" s="1061">
        <v>135000</v>
      </c>
      <c r="Q5632" s="1061">
        <v>135000</v>
      </c>
      <c r="R5632" s="1061">
        <v>135000</v>
      </c>
      <c r="S5632" s="1061">
        <v>135000</v>
      </c>
      <c r="T5632" s="1061">
        <v>135000</v>
      </c>
      <c r="U5632" s="1061">
        <v>135000</v>
      </c>
      <c r="V5632" s="1061">
        <v>135000</v>
      </c>
      <c r="W5632" s="1061">
        <v>135000</v>
      </c>
    </row>
    <row r="5633" spans="1:23">
      <c r="A5633" s="908"/>
      <c r="B5633" s="1061" t="s">
        <v>234</v>
      </c>
      <c r="C5633" s="1061" t="s">
        <v>235</v>
      </c>
      <c r="D5633" s="1061" t="s">
        <v>3836</v>
      </c>
      <c r="E5633" s="1061" t="s">
        <v>10897</v>
      </c>
      <c r="F5633" s="1061" t="s">
        <v>4132</v>
      </c>
      <c r="G5633" s="1061" t="s">
        <v>1739</v>
      </c>
      <c r="H5633" s="1061" t="s">
        <v>129</v>
      </c>
      <c r="I5633" s="1061" t="s">
        <v>19</v>
      </c>
      <c r="J5633" s="1061" t="s">
        <v>7975</v>
      </c>
      <c r="K5633" s="1061" t="s">
        <v>14849</v>
      </c>
      <c r="L5633" s="1061">
        <v>185000</v>
      </c>
      <c r="M5633" s="1061">
        <v>185000</v>
      </c>
      <c r="N5633" s="1061">
        <v>185000</v>
      </c>
      <c r="O5633" s="1061">
        <v>185000</v>
      </c>
      <c r="P5633" s="1061">
        <v>185000</v>
      </c>
      <c r="Q5633" s="1061">
        <v>185000</v>
      </c>
      <c r="R5633" s="1061">
        <v>185000</v>
      </c>
      <c r="S5633" s="1061">
        <v>185000</v>
      </c>
      <c r="T5633" s="1061">
        <v>185000</v>
      </c>
      <c r="U5633" s="1061">
        <v>185000</v>
      </c>
      <c r="V5633" s="1061">
        <v>185000</v>
      </c>
      <c r="W5633" s="1061">
        <v>185000</v>
      </c>
    </row>
    <row r="5634" spans="1:23">
      <c r="A5634" s="908"/>
      <c r="B5634" s="1061" t="s">
        <v>234</v>
      </c>
      <c r="C5634" s="1061" t="s">
        <v>235</v>
      </c>
      <c r="D5634" s="1061" t="s">
        <v>3836</v>
      </c>
      <c r="E5634" s="1061" t="s">
        <v>10898</v>
      </c>
      <c r="F5634" s="1061" t="s">
        <v>4133</v>
      </c>
      <c r="G5634" s="1061" t="s">
        <v>1739</v>
      </c>
      <c r="H5634" s="1061" t="s">
        <v>129</v>
      </c>
      <c r="I5634" s="1061" t="s">
        <v>19</v>
      </c>
      <c r="J5634" s="1061" t="s">
        <v>7975</v>
      </c>
      <c r="K5634" s="1061" t="s">
        <v>14849</v>
      </c>
      <c r="L5634" s="1061">
        <v>225000</v>
      </c>
      <c r="M5634" s="1061">
        <v>225000</v>
      </c>
      <c r="N5634" s="1061">
        <v>225000</v>
      </c>
      <c r="O5634" s="1061">
        <v>225000</v>
      </c>
      <c r="P5634" s="1061">
        <v>225000</v>
      </c>
      <c r="Q5634" s="1061">
        <v>225000</v>
      </c>
      <c r="R5634" s="1061">
        <v>225000</v>
      </c>
      <c r="S5634" s="1061">
        <v>225000</v>
      </c>
      <c r="T5634" s="1061">
        <v>225000</v>
      </c>
      <c r="U5634" s="1061">
        <v>225000</v>
      </c>
      <c r="V5634" s="1061">
        <v>225000</v>
      </c>
      <c r="W5634" s="1061">
        <v>225000</v>
      </c>
    </row>
    <row r="5635" spans="1:23">
      <c r="A5635" s="908"/>
      <c r="B5635" s="1061" t="s">
        <v>234</v>
      </c>
      <c r="C5635" s="1061" t="s">
        <v>235</v>
      </c>
      <c r="D5635" s="1061" t="s">
        <v>4596</v>
      </c>
      <c r="E5635" s="1061" t="s">
        <v>10899</v>
      </c>
      <c r="F5635" s="1061" t="s">
        <v>8003</v>
      </c>
      <c r="G5635" s="1061" t="s">
        <v>1739</v>
      </c>
      <c r="H5635" s="1061" t="s">
        <v>129</v>
      </c>
      <c r="I5635" s="1061" t="s">
        <v>19</v>
      </c>
      <c r="J5635" s="1061" t="s">
        <v>7975</v>
      </c>
      <c r="K5635" s="1061" t="s">
        <v>14849</v>
      </c>
      <c r="L5635" s="1061">
        <v>5600000</v>
      </c>
      <c r="M5635" s="1061">
        <v>5600000</v>
      </c>
      <c r="N5635" s="1061">
        <v>5600000</v>
      </c>
      <c r="O5635" s="1061">
        <v>5600000</v>
      </c>
      <c r="P5635" s="1061">
        <v>5600000</v>
      </c>
      <c r="Q5635" s="1061">
        <v>5600000</v>
      </c>
      <c r="R5635" s="1061">
        <v>5796000</v>
      </c>
      <c r="S5635" s="1061">
        <v>5796000</v>
      </c>
      <c r="T5635" s="1061">
        <v>5796000</v>
      </c>
      <c r="U5635" s="1061">
        <v>5796000</v>
      </c>
      <c r="V5635" s="1061">
        <v>5796000</v>
      </c>
      <c r="W5635" s="1061">
        <v>5796000</v>
      </c>
    </row>
    <row r="5636" spans="1:23">
      <c r="A5636" s="908"/>
      <c r="B5636" s="1061" t="s">
        <v>234</v>
      </c>
      <c r="C5636" s="1061" t="s">
        <v>235</v>
      </c>
      <c r="D5636" s="1061" t="s">
        <v>2849</v>
      </c>
      <c r="E5636" s="1061" t="s">
        <v>10900</v>
      </c>
      <c r="F5636" s="1061" t="s">
        <v>4155</v>
      </c>
      <c r="G5636" s="1061" t="s">
        <v>1739</v>
      </c>
      <c r="H5636" s="1061" t="s">
        <v>129</v>
      </c>
      <c r="I5636" s="1061" t="s">
        <v>19</v>
      </c>
      <c r="J5636" s="1061" t="s">
        <v>7975</v>
      </c>
      <c r="K5636" s="1061" t="s">
        <v>14849</v>
      </c>
      <c r="L5636" s="1061">
        <v>18000</v>
      </c>
      <c r="M5636" s="1061">
        <v>18000</v>
      </c>
      <c r="N5636" s="1061">
        <v>18000</v>
      </c>
      <c r="O5636" s="1061">
        <v>18000</v>
      </c>
      <c r="P5636" s="1061">
        <v>18000</v>
      </c>
      <c r="Q5636" s="1061">
        <v>18000</v>
      </c>
      <c r="R5636" s="1061">
        <v>18000</v>
      </c>
      <c r="S5636" s="1061">
        <v>18000</v>
      </c>
      <c r="T5636" s="1061">
        <v>18000</v>
      </c>
      <c r="U5636" s="1061">
        <v>18000</v>
      </c>
      <c r="V5636" s="1061">
        <v>18000</v>
      </c>
      <c r="W5636" s="1061">
        <v>18000</v>
      </c>
    </row>
    <row r="5637" spans="1:23">
      <c r="A5637" s="908"/>
      <c r="B5637" s="1061" t="s">
        <v>234</v>
      </c>
      <c r="C5637" s="1061" t="s">
        <v>235</v>
      </c>
      <c r="D5637" s="1061" t="s">
        <v>4156</v>
      </c>
      <c r="E5637" s="1061" t="s">
        <v>10901</v>
      </c>
      <c r="F5637" s="1061" t="s">
        <v>4745</v>
      </c>
      <c r="G5637" s="1061" t="s">
        <v>1739</v>
      </c>
      <c r="H5637" s="1061" t="s">
        <v>129</v>
      </c>
      <c r="I5637" s="1061" t="s">
        <v>19</v>
      </c>
      <c r="J5637" s="1061" t="s">
        <v>7975</v>
      </c>
      <c r="K5637" s="1061" t="s">
        <v>14849</v>
      </c>
      <c r="L5637" s="1061">
        <v>19900</v>
      </c>
      <c r="M5637" s="1061">
        <v>19900</v>
      </c>
      <c r="N5637" s="1061">
        <v>19900</v>
      </c>
      <c r="O5637" s="1061">
        <v>19900</v>
      </c>
      <c r="P5637" s="1061">
        <v>19900</v>
      </c>
      <c r="Q5637" s="1061">
        <v>19900</v>
      </c>
      <c r="R5637" s="1061">
        <v>19900</v>
      </c>
      <c r="S5637" s="1061">
        <v>19900</v>
      </c>
      <c r="T5637" s="1061">
        <v>19900</v>
      </c>
      <c r="U5637" s="1061">
        <v>19900</v>
      </c>
      <c r="V5637" s="1061">
        <v>19900</v>
      </c>
      <c r="W5637" s="1061">
        <v>19900</v>
      </c>
    </row>
    <row r="5638" spans="1:23">
      <c r="A5638" s="908"/>
      <c r="B5638" s="1061" t="s">
        <v>234</v>
      </c>
      <c r="C5638" s="1061" t="s">
        <v>235</v>
      </c>
      <c r="D5638" s="1061" t="s">
        <v>7979</v>
      </c>
      <c r="E5638" s="1061" t="s">
        <v>10902</v>
      </c>
      <c r="F5638" s="1061" t="s">
        <v>8022</v>
      </c>
      <c r="G5638" s="1061" t="s">
        <v>1739</v>
      </c>
      <c r="H5638" s="1061" t="s">
        <v>129</v>
      </c>
      <c r="I5638" s="1061" t="s">
        <v>19</v>
      </c>
      <c r="J5638" s="1061" t="s">
        <v>7975</v>
      </c>
      <c r="K5638" s="1061" t="s">
        <v>14849</v>
      </c>
      <c r="L5638" s="1061">
        <v>345938</v>
      </c>
      <c r="M5638" s="1061">
        <v>345938</v>
      </c>
      <c r="N5638" s="1061">
        <v>345938</v>
      </c>
      <c r="O5638" s="1061">
        <v>345938</v>
      </c>
      <c r="P5638" s="1061">
        <v>345938</v>
      </c>
      <c r="Q5638" s="1061">
        <v>345938</v>
      </c>
      <c r="R5638" s="1061">
        <v>349313</v>
      </c>
      <c r="S5638" s="1061">
        <v>349313</v>
      </c>
      <c r="T5638" s="1061">
        <v>349313</v>
      </c>
      <c r="U5638" s="1061">
        <v>349313</v>
      </c>
      <c r="V5638" s="1061">
        <v>349313</v>
      </c>
      <c r="W5638" s="1061">
        <v>349313</v>
      </c>
    </row>
    <row r="5639" spans="1:23">
      <c r="A5639" s="908"/>
      <c r="B5639" s="1061" t="s">
        <v>234</v>
      </c>
      <c r="C5639" s="1061" t="s">
        <v>235</v>
      </c>
      <c r="D5639" s="1061" t="s">
        <v>4201</v>
      </c>
      <c r="E5639" s="1061" t="s">
        <v>10903</v>
      </c>
      <c r="F5639" s="1061" t="s">
        <v>6948</v>
      </c>
      <c r="G5639" s="1061" t="s">
        <v>1724</v>
      </c>
      <c r="H5639" s="1061" t="s">
        <v>129</v>
      </c>
      <c r="I5639" s="1061" t="s">
        <v>19</v>
      </c>
      <c r="J5639" s="1061" t="s">
        <v>7975</v>
      </c>
      <c r="K5639" s="1061" t="s">
        <v>14849</v>
      </c>
      <c r="L5639" s="1061">
        <v>160000</v>
      </c>
      <c r="M5639" s="1061">
        <v>160000</v>
      </c>
      <c r="N5639" s="1061">
        <v>160000</v>
      </c>
      <c r="O5639" s="1061">
        <v>160000</v>
      </c>
      <c r="P5639" s="1061">
        <v>160000</v>
      </c>
      <c r="Q5639" s="1061">
        <v>160000</v>
      </c>
      <c r="R5639" s="1061">
        <v>160000</v>
      </c>
      <c r="S5639" s="1061">
        <v>160000</v>
      </c>
      <c r="T5639" s="1061">
        <v>160000</v>
      </c>
      <c r="U5639" s="1061">
        <v>160000</v>
      </c>
      <c r="V5639" s="1061">
        <v>160000</v>
      </c>
      <c r="W5639" s="1061">
        <v>160000</v>
      </c>
    </row>
    <row r="5640" spans="1:23">
      <c r="A5640" s="908"/>
      <c r="B5640" s="1061" t="s">
        <v>234</v>
      </c>
      <c r="C5640" s="1061" t="s">
        <v>235</v>
      </c>
      <c r="D5640" s="1061" t="s">
        <v>4201</v>
      </c>
      <c r="E5640" s="1061" t="s">
        <v>10904</v>
      </c>
      <c r="F5640" s="1061" t="s">
        <v>4212</v>
      </c>
      <c r="G5640" s="1061" t="s">
        <v>1724</v>
      </c>
      <c r="H5640" s="1061" t="s">
        <v>129</v>
      </c>
      <c r="I5640" s="1061" t="s">
        <v>19</v>
      </c>
      <c r="J5640" s="1061" t="s">
        <v>7975</v>
      </c>
      <c r="K5640" s="1061" t="s">
        <v>14849</v>
      </c>
      <c r="L5640" s="1061">
        <v>150000</v>
      </c>
      <c r="M5640" s="1061">
        <v>150000</v>
      </c>
      <c r="N5640" s="1061">
        <v>150000</v>
      </c>
      <c r="O5640" s="1061">
        <v>150000</v>
      </c>
      <c r="P5640" s="1061">
        <v>150000</v>
      </c>
      <c r="Q5640" s="1061">
        <v>150000</v>
      </c>
      <c r="R5640" s="1061">
        <v>150000</v>
      </c>
      <c r="S5640" s="1061">
        <v>150000</v>
      </c>
      <c r="T5640" s="1061">
        <v>150000</v>
      </c>
      <c r="U5640" s="1061">
        <v>150000</v>
      </c>
      <c r="V5640" s="1061">
        <v>150000</v>
      </c>
      <c r="W5640" s="1061">
        <v>150000</v>
      </c>
    </row>
    <row r="5641" spans="1:23">
      <c r="A5641" s="908"/>
      <c r="B5641" s="1061" t="s">
        <v>234</v>
      </c>
      <c r="C5641" s="1061" t="s">
        <v>235</v>
      </c>
      <c r="D5641" s="1061" t="s">
        <v>4611</v>
      </c>
      <c r="E5641" s="1061" t="s">
        <v>10905</v>
      </c>
      <c r="F5641" s="1061" t="s">
        <v>6981</v>
      </c>
      <c r="G5641" s="1061" t="s">
        <v>1739</v>
      </c>
      <c r="H5641" s="1061" t="s">
        <v>129</v>
      </c>
      <c r="I5641" s="1061" t="s">
        <v>19</v>
      </c>
      <c r="J5641" s="1061" t="s">
        <v>7975</v>
      </c>
      <c r="K5641" s="1061" t="s">
        <v>14849</v>
      </c>
      <c r="L5641" s="1061">
        <v>12100</v>
      </c>
      <c r="M5641" s="1061">
        <v>12100</v>
      </c>
      <c r="N5641" s="1061">
        <v>12100</v>
      </c>
      <c r="O5641" s="1061">
        <v>12100</v>
      </c>
      <c r="P5641" s="1061">
        <v>12100</v>
      </c>
      <c r="Q5641" s="1061">
        <v>12100</v>
      </c>
      <c r="R5641" s="1061">
        <v>12760</v>
      </c>
      <c r="S5641" s="1061">
        <v>12760</v>
      </c>
      <c r="T5641" s="1061">
        <v>12760</v>
      </c>
      <c r="U5641" s="1061">
        <v>12760</v>
      </c>
      <c r="V5641" s="1061">
        <v>12760</v>
      </c>
      <c r="W5641" s="1061">
        <v>12760</v>
      </c>
    </row>
    <row r="5642" spans="1:23">
      <c r="A5642" s="908"/>
      <c r="B5642" s="1061" t="s">
        <v>234</v>
      </c>
      <c r="C5642" s="1061" t="s">
        <v>235</v>
      </c>
      <c r="D5642" s="1061" t="s">
        <v>4611</v>
      </c>
      <c r="E5642" s="1061" t="s">
        <v>10906</v>
      </c>
      <c r="F5642" s="1061" t="s">
        <v>6982</v>
      </c>
      <c r="G5642" s="1061" t="s">
        <v>1739</v>
      </c>
      <c r="H5642" s="1061" t="s">
        <v>129</v>
      </c>
      <c r="I5642" s="1061" t="s">
        <v>19</v>
      </c>
      <c r="J5642" s="1061" t="s">
        <v>7975</v>
      </c>
      <c r="K5642" s="1061" t="s">
        <v>14849</v>
      </c>
      <c r="L5642" s="1061">
        <v>8950</v>
      </c>
      <c r="M5642" s="1061">
        <v>8950</v>
      </c>
      <c r="N5642" s="1061">
        <v>8950</v>
      </c>
      <c r="O5642" s="1061">
        <v>8950</v>
      </c>
      <c r="P5642" s="1061">
        <v>8950</v>
      </c>
      <c r="Q5642" s="1061">
        <v>8950</v>
      </c>
      <c r="R5642" s="1061">
        <v>9593</v>
      </c>
      <c r="S5642" s="1061">
        <v>9593</v>
      </c>
      <c r="T5642" s="1061">
        <v>9593</v>
      </c>
      <c r="U5642" s="1061">
        <v>9593</v>
      </c>
      <c r="V5642" s="1061">
        <v>9593</v>
      </c>
      <c r="W5642" s="1061">
        <v>9593</v>
      </c>
    </row>
    <row r="5643" spans="1:23">
      <c r="A5643" s="908"/>
      <c r="B5643" s="1061" t="s">
        <v>234</v>
      </c>
      <c r="C5643" s="1061" t="s">
        <v>235</v>
      </c>
      <c r="D5643" s="1061" t="s">
        <v>3199</v>
      </c>
      <c r="E5643" s="1061" t="s">
        <v>10907</v>
      </c>
      <c r="F5643" s="1061" t="s">
        <v>4597</v>
      </c>
      <c r="G5643" s="1061" t="s">
        <v>1739</v>
      </c>
      <c r="H5643" s="1061" t="s">
        <v>129</v>
      </c>
      <c r="I5643" s="1061" t="s">
        <v>19</v>
      </c>
      <c r="J5643" s="1061" t="s">
        <v>7975</v>
      </c>
      <c r="K5643" s="1061" t="s">
        <v>14849</v>
      </c>
      <c r="L5643" s="1061">
        <v>14054</v>
      </c>
      <c r="M5643" s="1061">
        <v>14054</v>
      </c>
      <c r="N5643" s="1061">
        <v>14054</v>
      </c>
      <c r="O5643" s="1061">
        <v>14054</v>
      </c>
      <c r="P5643" s="1061">
        <v>14054</v>
      </c>
      <c r="Q5643" s="1061">
        <v>14054</v>
      </c>
      <c r="R5643" s="1061">
        <v>14409</v>
      </c>
      <c r="S5643" s="1061">
        <v>14409</v>
      </c>
      <c r="T5643" s="1061">
        <v>14409</v>
      </c>
      <c r="U5643" s="1061">
        <v>14409</v>
      </c>
      <c r="V5643" s="1061">
        <v>14409</v>
      </c>
      <c r="W5643" s="1061">
        <v>14409</v>
      </c>
    </row>
    <row r="5644" spans="1:23">
      <c r="A5644" s="908"/>
      <c r="B5644" s="1061" t="s">
        <v>234</v>
      </c>
      <c r="C5644" s="1061" t="s">
        <v>235</v>
      </c>
      <c r="D5644" s="1061" t="s">
        <v>4270</v>
      </c>
      <c r="E5644" s="1061" t="s">
        <v>10908</v>
      </c>
      <c r="F5644" s="1061" t="s">
        <v>8027</v>
      </c>
      <c r="G5644" s="1061" t="s">
        <v>1724</v>
      </c>
      <c r="H5644" s="1061" t="s">
        <v>129</v>
      </c>
      <c r="I5644" s="1061" t="s">
        <v>19</v>
      </c>
      <c r="J5644" s="1061" t="s">
        <v>7975</v>
      </c>
      <c r="K5644" s="1061" t="s">
        <v>14849</v>
      </c>
      <c r="L5644" s="1061">
        <v>221000</v>
      </c>
      <c r="M5644" s="1061">
        <v>221000</v>
      </c>
      <c r="N5644" s="1061">
        <v>221000</v>
      </c>
      <c r="O5644" s="1061">
        <v>221000</v>
      </c>
      <c r="P5644" s="1061">
        <v>221000</v>
      </c>
      <c r="Q5644" s="1061">
        <v>221000</v>
      </c>
      <c r="R5644" s="1061">
        <v>228735</v>
      </c>
      <c r="S5644" s="1061">
        <v>228735</v>
      </c>
      <c r="T5644" s="1061">
        <v>228735</v>
      </c>
      <c r="U5644" s="1061">
        <v>228735</v>
      </c>
      <c r="V5644" s="1061">
        <v>228735</v>
      </c>
      <c r="W5644" s="1061">
        <v>228735</v>
      </c>
    </row>
    <row r="5645" spans="1:23">
      <c r="A5645" s="908"/>
      <c r="B5645" s="1061" t="s">
        <v>234</v>
      </c>
      <c r="C5645" s="1061" t="s">
        <v>235</v>
      </c>
      <c r="D5645" s="1061" t="s">
        <v>4017</v>
      </c>
      <c r="E5645" s="1061" t="s">
        <v>10909</v>
      </c>
      <c r="F5645" s="1061" t="s">
        <v>4075</v>
      </c>
      <c r="G5645" s="1061" t="s">
        <v>1724</v>
      </c>
      <c r="H5645" s="1061" t="s">
        <v>129</v>
      </c>
      <c r="I5645" s="1061" t="s">
        <v>19</v>
      </c>
      <c r="J5645" s="1061" t="s">
        <v>7975</v>
      </c>
      <c r="K5645" s="1061" t="s">
        <v>14849</v>
      </c>
      <c r="L5645" s="1061">
        <v>13000</v>
      </c>
      <c r="M5645" s="1061">
        <v>13000</v>
      </c>
      <c r="N5645" s="1061">
        <v>13000</v>
      </c>
      <c r="O5645" s="1061">
        <v>13000</v>
      </c>
      <c r="P5645" s="1061">
        <v>13000</v>
      </c>
      <c r="Q5645" s="1061">
        <v>13000</v>
      </c>
      <c r="R5645" s="1061">
        <v>13000</v>
      </c>
      <c r="S5645" s="1061">
        <v>13000</v>
      </c>
      <c r="T5645" s="1061">
        <v>13000</v>
      </c>
      <c r="U5645" s="1061">
        <v>13000</v>
      </c>
      <c r="V5645" s="1061">
        <v>13000</v>
      </c>
      <c r="W5645" s="1061">
        <v>13000</v>
      </c>
    </row>
    <row r="5646" spans="1:23">
      <c r="A5646" s="908"/>
      <c r="B5646" s="1061" t="s">
        <v>234</v>
      </c>
      <c r="C5646" s="1061" t="s">
        <v>235</v>
      </c>
      <c r="D5646" s="1061" t="s">
        <v>4017</v>
      </c>
      <c r="E5646" s="1061" t="s">
        <v>10910</v>
      </c>
      <c r="F5646" s="1061" t="s">
        <v>4083</v>
      </c>
      <c r="G5646" s="1061" t="s">
        <v>1724</v>
      </c>
      <c r="H5646" s="1061" t="s">
        <v>129</v>
      </c>
      <c r="I5646" s="1061" t="s">
        <v>19</v>
      </c>
      <c r="J5646" s="1061" t="s">
        <v>7975</v>
      </c>
      <c r="K5646" s="1061" t="s">
        <v>14849</v>
      </c>
      <c r="L5646" s="1061">
        <v>16200</v>
      </c>
      <c r="M5646" s="1061">
        <v>16200</v>
      </c>
      <c r="N5646" s="1061">
        <v>16200</v>
      </c>
      <c r="O5646" s="1061">
        <v>16200</v>
      </c>
      <c r="P5646" s="1061">
        <v>16200</v>
      </c>
      <c r="Q5646" s="1061">
        <v>16200</v>
      </c>
      <c r="R5646" s="1061">
        <v>16200</v>
      </c>
      <c r="S5646" s="1061">
        <v>16200</v>
      </c>
      <c r="T5646" s="1061">
        <v>16200</v>
      </c>
      <c r="U5646" s="1061">
        <v>16200</v>
      </c>
      <c r="V5646" s="1061">
        <v>16200</v>
      </c>
      <c r="W5646" s="1061">
        <v>16200</v>
      </c>
    </row>
    <row r="5647" spans="1:23">
      <c r="A5647" s="908"/>
      <c r="B5647" s="1061" t="s">
        <v>234</v>
      </c>
      <c r="C5647" s="1061" t="s">
        <v>235</v>
      </c>
      <c r="D5647" s="1061" t="s">
        <v>4579</v>
      </c>
      <c r="E5647" s="1061" t="s">
        <v>10911</v>
      </c>
      <c r="F5647" s="1061" t="s">
        <v>9902</v>
      </c>
      <c r="G5647" s="1061" t="s">
        <v>1739</v>
      </c>
      <c r="H5647" s="1061" t="s">
        <v>129</v>
      </c>
      <c r="I5647" s="1061" t="s">
        <v>19</v>
      </c>
      <c r="J5647" s="1061" t="s">
        <v>7975</v>
      </c>
      <c r="K5647" s="1061" t="s">
        <v>14849</v>
      </c>
      <c r="L5647" s="1061">
        <v>439891</v>
      </c>
      <c r="M5647" s="1061">
        <v>439891</v>
      </c>
      <c r="N5647" s="1061">
        <v>439891</v>
      </c>
      <c r="O5647" s="1061">
        <v>439891</v>
      </c>
      <c r="P5647" s="1061">
        <v>439891</v>
      </c>
      <c r="Q5647" s="1061">
        <v>439891</v>
      </c>
      <c r="R5647" s="1061">
        <v>458583</v>
      </c>
      <c r="S5647" s="1061">
        <v>458583</v>
      </c>
      <c r="T5647" s="1061">
        <v>458583</v>
      </c>
      <c r="U5647" s="1061">
        <v>458583</v>
      </c>
      <c r="V5647" s="1061">
        <v>458583</v>
      </c>
      <c r="W5647" s="1061">
        <v>458583</v>
      </c>
    </row>
    <row r="5648" spans="1:23">
      <c r="A5648" s="908"/>
      <c r="B5648" s="1061" t="s">
        <v>234</v>
      </c>
      <c r="C5648" s="1061" t="s">
        <v>235</v>
      </c>
      <c r="D5648" s="1061" t="s">
        <v>4017</v>
      </c>
      <c r="E5648" s="1061" t="s">
        <v>10912</v>
      </c>
      <c r="F5648" s="1061" t="s">
        <v>4107</v>
      </c>
      <c r="G5648" s="1061" t="s">
        <v>1724</v>
      </c>
      <c r="H5648" s="1061" t="s">
        <v>129</v>
      </c>
      <c r="I5648" s="1061" t="s">
        <v>19</v>
      </c>
      <c r="J5648" s="1061" t="s">
        <v>7975</v>
      </c>
      <c r="K5648" s="1061" t="s">
        <v>14849</v>
      </c>
      <c r="L5648" s="1061">
        <v>19000</v>
      </c>
      <c r="M5648" s="1061">
        <v>19000</v>
      </c>
      <c r="N5648" s="1061">
        <v>19000</v>
      </c>
      <c r="O5648" s="1061">
        <v>19000</v>
      </c>
      <c r="P5648" s="1061">
        <v>19000</v>
      </c>
      <c r="Q5648" s="1061">
        <v>19000</v>
      </c>
      <c r="R5648" s="1061">
        <v>19000</v>
      </c>
      <c r="S5648" s="1061">
        <v>19000</v>
      </c>
      <c r="T5648" s="1061">
        <v>19000</v>
      </c>
      <c r="U5648" s="1061">
        <v>19000</v>
      </c>
      <c r="V5648" s="1061">
        <v>19000</v>
      </c>
      <c r="W5648" s="1061">
        <v>19000</v>
      </c>
    </row>
    <row r="5649" spans="1:23">
      <c r="A5649" s="908"/>
      <c r="B5649" s="1061" t="s">
        <v>234</v>
      </c>
      <c r="C5649" s="1061" t="s">
        <v>235</v>
      </c>
      <c r="D5649" s="1061" t="s">
        <v>4115</v>
      </c>
      <c r="E5649" s="1061" t="s">
        <v>10913</v>
      </c>
      <c r="F5649" s="1061" t="s">
        <v>4117</v>
      </c>
      <c r="G5649" s="1061" t="s">
        <v>1724</v>
      </c>
      <c r="H5649" s="1061" t="s">
        <v>129</v>
      </c>
      <c r="I5649" s="1061" t="s">
        <v>19</v>
      </c>
      <c r="J5649" s="1061" t="s">
        <v>7975</v>
      </c>
      <c r="K5649" s="1061" t="s">
        <v>14849</v>
      </c>
      <c r="L5649" s="1061">
        <v>9000</v>
      </c>
      <c r="M5649" s="1061">
        <v>9000</v>
      </c>
      <c r="N5649" s="1061">
        <v>9000</v>
      </c>
      <c r="O5649" s="1061">
        <v>9000</v>
      </c>
      <c r="P5649" s="1061">
        <v>9000</v>
      </c>
      <c r="Q5649" s="1061">
        <v>9000</v>
      </c>
      <c r="R5649" s="1061">
        <v>9000</v>
      </c>
      <c r="S5649" s="1061">
        <v>9000</v>
      </c>
      <c r="T5649" s="1061">
        <v>9000</v>
      </c>
      <c r="U5649" s="1061">
        <v>9000</v>
      </c>
      <c r="V5649" s="1061">
        <v>9000</v>
      </c>
      <c r="W5649" s="1061">
        <v>9000</v>
      </c>
    </row>
    <row r="5650" spans="1:23">
      <c r="A5650" s="908"/>
      <c r="B5650" s="1061" t="s">
        <v>234</v>
      </c>
      <c r="C5650" s="1061" t="s">
        <v>235</v>
      </c>
      <c r="D5650" s="1061" t="s">
        <v>4196</v>
      </c>
      <c r="E5650" s="1061" t="s">
        <v>10914</v>
      </c>
      <c r="F5650" s="1061" t="s">
        <v>4197</v>
      </c>
      <c r="G5650" s="1061" t="s">
        <v>1739</v>
      </c>
      <c r="H5650" s="1061" t="s">
        <v>129</v>
      </c>
      <c r="I5650" s="1061" t="s">
        <v>19</v>
      </c>
      <c r="J5650" s="1061" t="s">
        <v>7975</v>
      </c>
      <c r="K5650" s="1061" t="s">
        <v>14849</v>
      </c>
      <c r="L5650" s="1061">
        <v>33750</v>
      </c>
      <c r="M5650" s="1061">
        <v>33750</v>
      </c>
      <c r="N5650" s="1061">
        <v>33750</v>
      </c>
      <c r="O5650" s="1061">
        <v>33750</v>
      </c>
      <c r="P5650" s="1061">
        <v>33750</v>
      </c>
      <c r="Q5650" s="1061">
        <v>33750</v>
      </c>
      <c r="R5650" s="1061">
        <v>35000</v>
      </c>
      <c r="S5650" s="1061">
        <v>35000</v>
      </c>
      <c r="T5650" s="1061">
        <v>35000</v>
      </c>
      <c r="U5650" s="1061">
        <v>35000</v>
      </c>
      <c r="V5650" s="1061">
        <v>35000</v>
      </c>
      <c r="W5650" s="1061">
        <v>35000</v>
      </c>
    </row>
    <row r="5651" spans="1:23">
      <c r="A5651" s="908"/>
      <c r="B5651" s="1061" t="s">
        <v>234</v>
      </c>
      <c r="C5651" s="1061" t="s">
        <v>235</v>
      </c>
      <c r="D5651" s="1061" t="s">
        <v>4201</v>
      </c>
      <c r="E5651" s="1061" t="s">
        <v>10915</v>
      </c>
      <c r="F5651" s="1061" t="s">
        <v>4205</v>
      </c>
      <c r="G5651" s="1061" t="s">
        <v>1724</v>
      </c>
      <c r="H5651" s="1061" t="s">
        <v>129</v>
      </c>
      <c r="I5651" s="1061" t="s">
        <v>19</v>
      </c>
      <c r="J5651" s="1061" t="s">
        <v>7975</v>
      </c>
      <c r="K5651" s="1061" t="s">
        <v>14849</v>
      </c>
      <c r="L5651" s="1061">
        <v>5000</v>
      </c>
      <c r="M5651" s="1061">
        <v>5000</v>
      </c>
      <c r="N5651" s="1061">
        <v>5000</v>
      </c>
      <c r="O5651" s="1061">
        <v>5000</v>
      </c>
      <c r="P5651" s="1061">
        <v>5000</v>
      </c>
      <c r="Q5651" s="1061">
        <v>5000</v>
      </c>
      <c r="R5651" s="1061">
        <v>5000</v>
      </c>
      <c r="S5651" s="1061">
        <v>5000</v>
      </c>
      <c r="T5651" s="1061">
        <v>5000</v>
      </c>
      <c r="U5651" s="1061">
        <v>5000</v>
      </c>
      <c r="V5651" s="1061">
        <v>5000</v>
      </c>
      <c r="W5651" s="1061">
        <v>5000</v>
      </c>
    </row>
    <row r="5652" spans="1:23">
      <c r="A5652" s="908"/>
      <c r="B5652" s="1061" t="s">
        <v>234</v>
      </c>
      <c r="C5652" s="1061" t="s">
        <v>235</v>
      </c>
      <c r="D5652" s="1061" t="s">
        <v>4201</v>
      </c>
      <c r="E5652" s="1061" t="s">
        <v>10916</v>
      </c>
      <c r="F5652" s="1061" t="s">
        <v>4206</v>
      </c>
      <c r="G5652" s="1061" t="s">
        <v>1724</v>
      </c>
      <c r="H5652" s="1061" t="s">
        <v>129</v>
      </c>
      <c r="I5652" s="1061" t="s">
        <v>19</v>
      </c>
      <c r="J5652" s="1061" t="s">
        <v>7975</v>
      </c>
      <c r="K5652" s="1061" t="s">
        <v>14849</v>
      </c>
      <c r="L5652" s="1061">
        <v>9000</v>
      </c>
      <c r="M5652" s="1061">
        <v>9000</v>
      </c>
      <c r="N5652" s="1061">
        <v>9000</v>
      </c>
      <c r="O5652" s="1061">
        <v>9000</v>
      </c>
      <c r="P5652" s="1061">
        <v>9000</v>
      </c>
      <c r="Q5652" s="1061">
        <v>9000</v>
      </c>
      <c r="R5652" s="1061">
        <v>9000</v>
      </c>
      <c r="S5652" s="1061">
        <v>9000</v>
      </c>
      <c r="T5652" s="1061">
        <v>9000</v>
      </c>
      <c r="U5652" s="1061">
        <v>9000</v>
      </c>
      <c r="V5652" s="1061">
        <v>9000</v>
      </c>
      <c r="W5652" s="1061">
        <v>9000</v>
      </c>
    </row>
    <row r="5653" spans="1:23">
      <c r="A5653" s="908"/>
      <c r="B5653" s="1061" t="s">
        <v>234</v>
      </c>
      <c r="C5653" s="1061" t="s">
        <v>235</v>
      </c>
      <c r="D5653" s="1061" t="s">
        <v>4201</v>
      </c>
      <c r="E5653" s="1061" t="s">
        <v>10917</v>
      </c>
      <c r="F5653" s="1061" t="s">
        <v>4208</v>
      </c>
      <c r="G5653" s="1061" t="s">
        <v>1724</v>
      </c>
      <c r="H5653" s="1061" t="s">
        <v>129</v>
      </c>
      <c r="I5653" s="1061" t="s">
        <v>19</v>
      </c>
      <c r="J5653" s="1061" t="s">
        <v>7975</v>
      </c>
      <c r="K5653" s="1061" t="s">
        <v>14849</v>
      </c>
      <c r="L5653" s="1061">
        <v>10000</v>
      </c>
      <c r="M5653" s="1061">
        <v>10000</v>
      </c>
      <c r="N5653" s="1061">
        <v>10000</v>
      </c>
      <c r="O5653" s="1061">
        <v>10000</v>
      </c>
      <c r="P5653" s="1061">
        <v>10000</v>
      </c>
      <c r="Q5653" s="1061">
        <v>10000</v>
      </c>
      <c r="R5653" s="1061">
        <v>10000</v>
      </c>
      <c r="S5653" s="1061">
        <v>10000</v>
      </c>
      <c r="T5653" s="1061">
        <v>10000</v>
      </c>
      <c r="U5653" s="1061">
        <v>10000</v>
      </c>
      <c r="V5653" s="1061">
        <v>10000</v>
      </c>
      <c r="W5653" s="1061">
        <v>10000</v>
      </c>
    </row>
    <row r="5654" spans="1:23">
      <c r="A5654" s="908"/>
      <c r="B5654" s="1061" t="s">
        <v>234</v>
      </c>
      <c r="C5654" s="1061" t="s">
        <v>235</v>
      </c>
      <c r="D5654" s="1061" t="s">
        <v>4201</v>
      </c>
      <c r="E5654" s="1061" t="s">
        <v>10918</v>
      </c>
      <c r="F5654" s="1061" t="s">
        <v>4209</v>
      </c>
      <c r="G5654" s="1061" t="s">
        <v>1724</v>
      </c>
      <c r="H5654" s="1061" t="s">
        <v>129</v>
      </c>
      <c r="I5654" s="1061" t="s">
        <v>19</v>
      </c>
      <c r="J5654" s="1061" t="s">
        <v>7975</v>
      </c>
      <c r="K5654" s="1061" t="s">
        <v>14849</v>
      </c>
      <c r="L5654" s="1061">
        <v>10500</v>
      </c>
      <c r="M5654" s="1061">
        <v>10500</v>
      </c>
      <c r="N5654" s="1061">
        <v>10500</v>
      </c>
      <c r="O5654" s="1061">
        <v>10500</v>
      </c>
      <c r="P5654" s="1061">
        <v>10500</v>
      </c>
      <c r="Q5654" s="1061">
        <v>10500</v>
      </c>
      <c r="R5654" s="1061">
        <v>10500</v>
      </c>
      <c r="S5654" s="1061">
        <v>10500</v>
      </c>
      <c r="T5654" s="1061">
        <v>10500</v>
      </c>
      <c r="U5654" s="1061">
        <v>10500</v>
      </c>
      <c r="V5654" s="1061">
        <v>10500</v>
      </c>
      <c r="W5654" s="1061">
        <v>10500</v>
      </c>
    </row>
    <row r="5655" spans="1:23">
      <c r="A5655" s="908"/>
      <c r="B5655" s="1061" t="s">
        <v>234</v>
      </c>
      <c r="C5655" s="1061" t="s">
        <v>235</v>
      </c>
      <c r="D5655" s="1061" t="s">
        <v>4201</v>
      </c>
      <c r="E5655" s="1061" t="s">
        <v>10919</v>
      </c>
      <c r="F5655" s="1061" t="s">
        <v>4210</v>
      </c>
      <c r="G5655" s="1061" t="s">
        <v>1724</v>
      </c>
      <c r="H5655" s="1061" t="s">
        <v>129</v>
      </c>
      <c r="I5655" s="1061" t="s">
        <v>19</v>
      </c>
      <c r="J5655" s="1061" t="s">
        <v>7975</v>
      </c>
      <c r="K5655" s="1061" t="s">
        <v>14849</v>
      </c>
      <c r="L5655" s="1061">
        <v>20000</v>
      </c>
      <c r="M5655" s="1061">
        <v>20000</v>
      </c>
      <c r="N5655" s="1061">
        <v>20000</v>
      </c>
      <c r="O5655" s="1061">
        <v>20000</v>
      </c>
      <c r="P5655" s="1061">
        <v>20000</v>
      </c>
      <c r="Q5655" s="1061">
        <v>20000</v>
      </c>
      <c r="R5655" s="1061">
        <v>20000</v>
      </c>
      <c r="S5655" s="1061">
        <v>20000</v>
      </c>
      <c r="T5655" s="1061">
        <v>20000</v>
      </c>
      <c r="U5655" s="1061">
        <v>20000</v>
      </c>
      <c r="V5655" s="1061">
        <v>20000</v>
      </c>
      <c r="W5655" s="1061">
        <v>20000</v>
      </c>
    </row>
    <row r="5656" spans="1:23">
      <c r="A5656" s="908"/>
      <c r="B5656" s="1061" t="s">
        <v>234</v>
      </c>
      <c r="C5656" s="1061" t="s">
        <v>235</v>
      </c>
      <c r="D5656" s="1061" t="s">
        <v>4201</v>
      </c>
      <c r="E5656" s="1061" t="s">
        <v>10920</v>
      </c>
      <c r="F5656" s="1061" t="s">
        <v>4211</v>
      </c>
      <c r="G5656" s="1061" t="s">
        <v>1724</v>
      </c>
      <c r="H5656" s="1061" t="s">
        <v>129</v>
      </c>
      <c r="I5656" s="1061" t="s">
        <v>19</v>
      </c>
      <c r="J5656" s="1061" t="s">
        <v>7975</v>
      </c>
      <c r="K5656" s="1061" t="s">
        <v>14849</v>
      </c>
      <c r="L5656" s="1061">
        <v>20000</v>
      </c>
      <c r="M5656" s="1061">
        <v>20000</v>
      </c>
      <c r="N5656" s="1061">
        <v>20000</v>
      </c>
      <c r="O5656" s="1061">
        <v>20000</v>
      </c>
      <c r="P5656" s="1061">
        <v>20000</v>
      </c>
      <c r="Q5656" s="1061">
        <v>20000</v>
      </c>
      <c r="R5656" s="1061">
        <v>20000</v>
      </c>
      <c r="S5656" s="1061">
        <v>20000</v>
      </c>
      <c r="T5656" s="1061">
        <v>20000</v>
      </c>
      <c r="U5656" s="1061">
        <v>20000</v>
      </c>
      <c r="V5656" s="1061">
        <v>20000</v>
      </c>
      <c r="W5656" s="1061">
        <v>20000</v>
      </c>
    </row>
    <row r="5657" spans="1:23">
      <c r="A5657" s="908"/>
      <c r="B5657" s="1061" t="s">
        <v>234</v>
      </c>
      <c r="C5657" s="1061" t="s">
        <v>235</v>
      </c>
      <c r="D5657" s="1061" t="s">
        <v>4115</v>
      </c>
      <c r="E5657" s="1061" t="s">
        <v>10921</v>
      </c>
      <c r="F5657" s="1061" t="s">
        <v>4218</v>
      </c>
      <c r="G5657" s="1061" t="s">
        <v>1724</v>
      </c>
      <c r="H5657" s="1061" t="s">
        <v>129</v>
      </c>
      <c r="I5657" s="1061" t="s">
        <v>19</v>
      </c>
      <c r="J5657" s="1061" t="s">
        <v>7975</v>
      </c>
      <c r="K5657" s="1061" t="s">
        <v>14849</v>
      </c>
      <c r="L5657" s="1061">
        <v>9000</v>
      </c>
      <c r="M5657" s="1061">
        <v>9000</v>
      </c>
      <c r="N5657" s="1061">
        <v>9000</v>
      </c>
      <c r="O5657" s="1061">
        <v>9000</v>
      </c>
      <c r="P5657" s="1061">
        <v>9000</v>
      </c>
      <c r="Q5657" s="1061">
        <v>9000</v>
      </c>
      <c r="R5657" s="1061">
        <v>9000</v>
      </c>
      <c r="S5657" s="1061">
        <v>9000</v>
      </c>
      <c r="T5657" s="1061">
        <v>9000</v>
      </c>
      <c r="U5657" s="1061">
        <v>9000</v>
      </c>
      <c r="V5657" s="1061">
        <v>9000</v>
      </c>
      <c r="W5657" s="1061">
        <v>9000</v>
      </c>
    </row>
    <row r="5658" spans="1:23">
      <c r="A5658" s="908"/>
      <c r="B5658" s="1061" t="s">
        <v>234</v>
      </c>
      <c r="C5658" s="1061" t="s">
        <v>235</v>
      </c>
      <c r="D5658" s="1061" t="s">
        <v>4115</v>
      </c>
      <c r="E5658" s="1061" t="s">
        <v>10922</v>
      </c>
      <c r="F5658" s="1061" t="s">
        <v>4220</v>
      </c>
      <c r="G5658" s="1061" t="s">
        <v>1724</v>
      </c>
      <c r="H5658" s="1061" t="s">
        <v>129</v>
      </c>
      <c r="I5658" s="1061" t="s">
        <v>19</v>
      </c>
      <c r="J5658" s="1061" t="s">
        <v>7975</v>
      </c>
      <c r="K5658" s="1061" t="s">
        <v>14849</v>
      </c>
      <c r="L5658" s="1061">
        <v>7500</v>
      </c>
      <c r="M5658" s="1061">
        <v>7500</v>
      </c>
      <c r="N5658" s="1061">
        <v>7500</v>
      </c>
      <c r="O5658" s="1061">
        <v>7500</v>
      </c>
      <c r="P5658" s="1061">
        <v>7500</v>
      </c>
      <c r="Q5658" s="1061">
        <v>7500</v>
      </c>
      <c r="R5658" s="1061">
        <v>7500</v>
      </c>
      <c r="S5658" s="1061">
        <v>7500</v>
      </c>
      <c r="T5658" s="1061">
        <v>7500</v>
      </c>
      <c r="U5658" s="1061">
        <v>7500</v>
      </c>
      <c r="V5658" s="1061">
        <v>7500</v>
      </c>
      <c r="W5658" s="1061">
        <v>7500</v>
      </c>
    </row>
    <row r="5659" spans="1:23">
      <c r="A5659" s="908"/>
      <c r="B5659" s="1061" t="s">
        <v>234</v>
      </c>
      <c r="C5659" s="1061" t="s">
        <v>235</v>
      </c>
      <c r="D5659" s="1061" t="s">
        <v>4115</v>
      </c>
      <c r="E5659" s="1061" t="s">
        <v>10923</v>
      </c>
      <c r="F5659" s="1061" t="s">
        <v>4223</v>
      </c>
      <c r="G5659" s="1061" t="s">
        <v>1724</v>
      </c>
      <c r="H5659" s="1061" t="s">
        <v>129</v>
      </c>
      <c r="I5659" s="1061" t="s">
        <v>19</v>
      </c>
      <c r="J5659" s="1061" t="s">
        <v>7975</v>
      </c>
      <c r="K5659" s="1061" t="s">
        <v>14849</v>
      </c>
      <c r="L5659" s="1061">
        <v>70000</v>
      </c>
      <c r="M5659" s="1061">
        <v>70000</v>
      </c>
      <c r="N5659" s="1061">
        <v>70000</v>
      </c>
      <c r="O5659" s="1061">
        <v>70000</v>
      </c>
      <c r="P5659" s="1061">
        <v>70000</v>
      </c>
      <c r="Q5659" s="1061">
        <v>70000</v>
      </c>
      <c r="R5659" s="1061">
        <v>70000</v>
      </c>
      <c r="S5659" s="1061">
        <v>70000</v>
      </c>
      <c r="T5659" s="1061">
        <v>70000</v>
      </c>
      <c r="U5659" s="1061">
        <v>70000</v>
      </c>
      <c r="V5659" s="1061">
        <v>70000</v>
      </c>
      <c r="W5659" s="1061">
        <v>70000</v>
      </c>
    </row>
    <row r="5660" spans="1:23">
      <c r="A5660" s="908"/>
      <c r="B5660" s="1061" t="s">
        <v>234</v>
      </c>
      <c r="C5660" s="1061" t="s">
        <v>235</v>
      </c>
      <c r="D5660" s="1061" t="s">
        <v>4115</v>
      </c>
      <c r="E5660" s="1061" t="s">
        <v>10924</v>
      </c>
      <c r="F5660" s="1061" t="s">
        <v>4238</v>
      </c>
      <c r="G5660" s="1061" t="s">
        <v>1724</v>
      </c>
      <c r="H5660" s="1061" t="s">
        <v>129</v>
      </c>
      <c r="I5660" s="1061" t="s">
        <v>19</v>
      </c>
      <c r="J5660" s="1061" t="s">
        <v>7975</v>
      </c>
      <c r="K5660" s="1061" t="s">
        <v>14849</v>
      </c>
      <c r="L5660" s="1061">
        <v>9000</v>
      </c>
      <c r="M5660" s="1061">
        <v>9000</v>
      </c>
      <c r="N5660" s="1061">
        <v>9000</v>
      </c>
      <c r="O5660" s="1061">
        <v>9000</v>
      </c>
      <c r="P5660" s="1061">
        <v>9000</v>
      </c>
      <c r="Q5660" s="1061">
        <v>9000</v>
      </c>
      <c r="R5660" s="1061">
        <v>9000</v>
      </c>
      <c r="S5660" s="1061">
        <v>9000</v>
      </c>
      <c r="T5660" s="1061">
        <v>9000</v>
      </c>
      <c r="U5660" s="1061">
        <v>9000</v>
      </c>
      <c r="V5660" s="1061">
        <v>9000</v>
      </c>
      <c r="W5660" s="1061">
        <v>9000</v>
      </c>
    </row>
    <row r="5661" spans="1:23">
      <c r="A5661" s="908"/>
      <c r="B5661" s="1061" t="s">
        <v>234</v>
      </c>
      <c r="C5661" s="1061" t="s">
        <v>235</v>
      </c>
      <c r="D5661" s="1061" t="s">
        <v>4115</v>
      </c>
      <c r="E5661" s="1061" t="s">
        <v>10925</v>
      </c>
      <c r="F5661" s="1061" t="s">
        <v>4239</v>
      </c>
      <c r="G5661" s="1061" t="s">
        <v>1724</v>
      </c>
      <c r="H5661" s="1061" t="s">
        <v>129</v>
      </c>
      <c r="I5661" s="1061" t="s">
        <v>19</v>
      </c>
      <c r="J5661" s="1061" t="s">
        <v>7975</v>
      </c>
      <c r="K5661" s="1061" t="s">
        <v>14849</v>
      </c>
      <c r="L5661" s="1061">
        <v>10000</v>
      </c>
      <c r="M5661" s="1061">
        <v>10000</v>
      </c>
      <c r="N5661" s="1061">
        <v>10000</v>
      </c>
      <c r="O5661" s="1061">
        <v>10000</v>
      </c>
      <c r="P5661" s="1061">
        <v>10000</v>
      </c>
      <c r="Q5661" s="1061">
        <v>10000</v>
      </c>
      <c r="R5661" s="1061">
        <v>10000</v>
      </c>
      <c r="S5661" s="1061">
        <v>10000</v>
      </c>
      <c r="T5661" s="1061">
        <v>10000</v>
      </c>
      <c r="U5661" s="1061">
        <v>10000</v>
      </c>
      <c r="V5661" s="1061">
        <v>10000</v>
      </c>
      <c r="W5661" s="1061">
        <v>10000</v>
      </c>
    </row>
    <row r="5662" spans="1:23">
      <c r="A5662" s="908"/>
      <c r="B5662" s="1061" t="s">
        <v>234</v>
      </c>
      <c r="C5662" s="1061" t="s">
        <v>235</v>
      </c>
      <c r="D5662" s="1061" t="s">
        <v>4254</v>
      </c>
      <c r="E5662" s="1061" t="s">
        <v>10926</v>
      </c>
      <c r="F5662" s="1061" t="s">
        <v>8248</v>
      </c>
      <c r="G5662" s="1061" t="s">
        <v>1724</v>
      </c>
      <c r="H5662" s="1061" t="s">
        <v>129</v>
      </c>
      <c r="I5662" s="1061" t="s">
        <v>19</v>
      </c>
      <c r="J5662" s="1061" t="s">
        <v>7975</v>
      </c>
      <c r="K5662" s="1061" t="s">
        <v>14849</v>
      </c>
      <c r="L5662" s="1061">
        <v>13000</v>
      </c>
      <c r="M5662" s="1061">
        <v>13000</v>
      </c>
      <c r="N5662" s="1061">
        <v>13000</v>
      </c>
      <c r="O5662" s="1061">
        <v>13000</v>
      </c>
      <c r="P5662" s="1061">
        <v>13000</v>
      </c>
      <c r="Q5662" s="1061">
        <v>13000</v>
      </c>
      <c r="R5662" s="1061">
        <v>13000</v>
      </c>
      <c r="S5662" s="1061">
        <v>13000</v>
      </c>
      <c r="T5662" s="1061">
        <v>13000</v>
      </c>
      <c r="U5662" s="1061">
        <v>13000</v>
      </c>
      <c r="V5662" s="1061">
        <v>13000</v>
      </c>
      <c r="W5662" s="1061">
        <v>13000</v>
      </c>
    </row>
    <row r="5663" spans="1:23">
      <c r="A5663" s="908"/>
      <c r="B5663" s="1061" t="s">
        <v>234</v>
      </c>
      <c r="C5663" s="1061" t="s">
        <v>235</v>
      </c>
      <c r="D5663" s="1061" t="s">
        <v>4254</v>
      </c>
      <c r="E5663" s="1061" t="s">
        <v>10927</v>
      </c>
      <c r="F5663" s="1061" t="s">
        <v>4257</v>
      </c>
      <c r="G5663" s="1061" t="s">
        <v>1724</v>
      </c>
      <c r="H5663" s="1061" t="s">
        <v>129</v>
      </c>
      <c r="I5663" s="1061" t="s">
        <v>19</v>
      </c>
      <c r="J5663" s="1061" t="s">
        <v>7975</v>
      </c>
      <c r="K5663" s="1061" t="s">
        <v>14849</v>
      </c>
      <c r="L5663" s="1061">
        <v>13000</v>
      </c>
      <c r="M5663" s="1061">
        <v>13000</v>
      </c>
      <c r="N5663" s="1061">
        <v>13000</v>
      </c>
      <c r="O5663" s="1061">
        <v>13000</v>
      </c>
      <c r="P5663" s="1061">
        <v>13000</v>
      </c>
      <c r="Q5663" s="1061">
        <v>13000</v>
      </c>
      <c r="R5663" s="1061">
        <v>13000</v>
      </c>
      <c r="S5663" s="1061">
        <v>13000</v>
      </c>
      <c r="T5663" s="1061">
        <v>13000</v>
      </c>
      <c r="U5663" s="1061">
        <v>13000</v>
      </c>
      <c r="V5663" s="1061">
        <v>13000</v>
      </c>
      <c r="W5663" s="1061">
        <v>13000</v>
      </c>
    </row>
    <row r="5664" spans="1:23">
      <c r="A5664" s="908"/>
      <c r="B5664" s="1061" t="s">
        <v>234</v>
      </c>
      <c r="C5664" s="1061" t="s">
        <v>235</v>
      </c>
      <c r="D5664" s="1061" t="s">
        <v>4254</v>
      </c>
      <c r="E5664" s="1061" t="s">
        <v>10928</v>
      </c>
      <c r="F5664" s="1061" t="s">
        <v>4258</v>
      </c>
      <c r="G5664" s="1061" t="s">
        <v>1724</v>
      </c>
      <c r="H5664" s="1061" t="s">
        <v>129</v>
      </c>
      <c r="I5664" s="1061" t="s">
        <v>19</v>
      </c>
      <c r="J5664" s="1061" t="s">
        <v>7975</v>
      </c>
      <c r="K5664" s="1061" t="s">
        <v>14849</v>
      </c>
      <c r="L5664" s="1061">
        <v>25000</v>
      </c>
      <c r="M5664" s="1061">
        <v>25000</v>
      </c>
      <c r="N5664" s="1061">
        <v>25000</v>
      </c>
      <c r="O5664" s="1061">
        <v>25000</v>
      </c>
      <c r="P5664" s="1061">
        <v>25000</v>
      </c>
      <c r="Q5664" s="1061">
        <v>25000</v>
      </c>
      <c r="R5664" s="1061">
        <v>25000</v>
      </c>
      <c r="S5664" s="1061">
        <v>25000</v>
      </c>
      <c r="T5664" s="1061">
        <v>25000</v>
      </c>
      <c r="U5664" s="1061">
        <v>25000</v>
      </c>
      <c r="V5664" s="1061">
        <v>25000</v>
      </c>
      <c r="W5664" s="1061">
        <v>25000</v>
      </c>
    </row>
    <row r="5665" spans="1:23">
      <c r="A5665" s="908"/>
      <c r="B5665" s="1061" t="s">
        <v>234</v>
      </c>
      <c r="C5665" s="1061" t="s">
        <v>235</v>
      </c>
      <c r="D5665" s="1061" t="s">
        <v>4254</v>
      </c>
      <c r="E5665" s="1061" t="s">
        <v>10929</v>
      </c>
      <c r="F5665" s="1061" t="s">
        <v>4260</v>
      </c>
      <c r="G5665" s="1061" t="s">
        <v>1724</v>
      </c>
      <c r="H5665" s="1061" t="s">
        <v>129</v>
      </c>
      <c r="I5665" s="1061" t="s">
        <v>19</v>
      </c>
      <c r="J5665" s="1061" t="s">
        <v>7975</v>
      </c>
      <c r="K5665" s="1061" t="s">
        <v>14849</v>
      </c>
      <c r="L5665" s="1061">
        <v>11500</v>
      </c>
      <c r="M5665" s="1061">
        <v>11500</v>
      </c>
      <c r="N5665" s="1061">
        <v>11500</v>
      </c>
      <c r="O5665" s="1061">
        <v>11500</v>
      </c>
      <c r="P5665" s="1061">
        <v>11500</v>
      </c>
      <c r="Q5665" s="1061">
        <v>11500</v>
      </c>
      <c r="R5665" s="1061">
        <v>11500</v>
      </c>
      <c r="S5665" s="1061">
        <v>11500</v>
      </c>
      <c r="T5665" s="1061">
        <v>11500</v>
      </c>
      <c r="U5665" s="1061">
        <v>11500</v>
      </c>
      <c r="V5665" s="1061">
        <v>11500</v>
      </c>
      <c r="W5665" s="1061">
        <v>11500</v>
      </c>
    </row>
    <row r="5666" spans="1:23">
      <c r="A5666" s="908"/>
      <c r="B5666" s="1061" t="s">
        <v>234</v>
      </c>
      <c r="C5666" s="1061" t="s">
        <v>235</v>
      </c>
      <c r="D5666" s="1061" t="s">
        <v>4254</v>
      </c>
      <c r="E5666" s="1061" t="s">
        <v>10930</v>
      </c>
      <c r="F5666" s="1061" t="s">
        <v>4259</v>
      </c>
      <c r="G5666" s="1061" t="s">
        <v>1724</v>
      </c>
      <c r="H5666" s="1061" t="s">
        <v>129</v>
      </c>
      <c r="I5666" s="1061" t="s">
        <v>19</v>
      </c>
      <c r="J5666" s="1061" t="s">
        <v>7975</v>
      </c>
      <c r="K5666" s="1061" t="s">
        <v>14849</v>
      </c>
      <c r="L5666" s="1061">
        <v>17500</v>
      </c>
      <c r="M5666" s="1061">
        <v>17500</v>
      </c>
      <c r="N5666" s="1061">
        <v>17500</v>
      </c>
      <c r="O5666" s="1061">
        <v>17500</v>
      </c>
      <c r="P5666" s="1061">
        <v>17500</v>
      </c>
      <c r="Q5666" s="1061">
        <v>17500</v>
      </c>
      <c r="R5666" s="1061">
        <v>17500</v>
      </c>
      <c r="S5666" s="1061">
        <v>17500</v>
      </c>
      <c r="T5666" s="1061">
        <v>17500</v>
      </c>
      <c r="U5666" s="1061">
        <v>17500</v>
      </c>
      <c r="V5666" s="1061">
        <v>17500</v>
      </c>
      <c r="W5666" s="1061">
        <v>17500</v>
      </c>
    </row>
    <row r="5667" spans="1:23">
      <c r="A5667" s="908"/>
      <c r="B5667" s="1061" t="s">
        <v>234</v>
      </c>
      <c r="C5667" s="1061" t="s">
        <v>235</v>
      </c>
      <c r="D5667" s="1061" t="s">
        <v>4254</v>
      </c>
      <c r="E5667" s="1061" t="s">
        <v>10931</v>
      </c>
      <c r="F5667" s="1061" t="s">
        <v>4261</v>
      </c>
      <c r="G5667" s="1061" t="s">
        <v>1724</v>
      </c>
      <c r="H5667" s="1061" t="s">
        <v>129</v>
      </c>
      <c r="I5667" s="1061" t="s">
        <v>19</v>
      </c>
      <c r="J5667" s="1061" t="s">
        <v>7975</v>
      </c>
      <c r="K5667" s="1061" t="s">
        <v>14849</v>
      </c>
      <c r="L5667" s="1061">
        <v>14000</v>
      </c>
      <c r="M5667" s="1061">
        <v>14000</v>
      </c>
      <c r="N5667" s="1061">
        <v>14000</v>
      </c>
      <c r="O5667" s="1061">
        <v>14000</v>
      </c>
      <c r="P5667" s="1061">
        <v>14000</v>
      </c>
      <c r="Q5667" s="1061">
        <v>14000</v>
      </c>
      <c r="R5667" s="1061">
        <v>14000</v>
      </c>
      <c r="S5667" s="1061">
        <v>14000</v>
      </c>
      <c r="T5667" s="1061">
        <v>14000</v>
      </c>
      <c r="U5667" s="1061">
        <v>14000</v>
      </c>
      <c r="V5667" s="1061">
        <v>14000</v>
      </c>
      <c r="W5667" s="1061">
        <v>14000</v>
      </c>
    </row>
    <row r="5668" spans="1:23">
      <c r="A5668" s="908"/>
      <c r="B5668" s="1061" t="s">
        <v>234</v>
      </c>
      <c r="C5668" s="1061" t="s">
        <v>235</v>
      </c>
      <c r="D5668" s="1061" t="s">
        <v>4456</v>
      </c>
      <c r="E5668" s="1061" t="s">
        <v>10932</v>
      </c>
      <c r="F5668" s="1061" t="s">
        <v>4457</v>
      </c>
      <c r="G5668" s="1061" t="s">
        <v>1739</v>
      </c>
      <c r="H5668" s="1061" t="s">
        <v>129</v>
      </c>
      <c r="I5668" s="1061" t="s">
        <v>19</v>
      </c>
      <c r="J5668" s="1061" t="s">
        <v>7975</v>
      </c>
      <c r="K5668" s="1061" t="s">
        <v>14849</v>
      </c>
      <c r="L5668" s="1061">
        <v>55806</v>
      </c>
      <c r="M5668" s="1061">
        <v>55806</v>
      </c>
      <c r="N5668" s="1061">
        <v>55806</v>
      </c>
      <c r="O5668" s="1061">
        <v>55806</v>
      </c>
      <c r="P5668" s="1061">
        <v>55806</v>
      </c>
      <c r="Q5668" s="1061">
        <v>55806</v>
      </c>
      <c r="R5668" s="1061">
        <v>55806</v>
      </c>
      <c r="S5668" s="1061">
        <v>55806</v>
      </c>
      <c r="T5668" s="1061">
        <v>55806</v>
      </c>
      <c r="U5668" s="1061">
        <v>55806</v>
      </c>
      <c r="V5668" s="1061">
        <v>55806</v>
      </c>
      <c r="W5668" s="1061">
        <v>55806</v>
      </c>
    </row>
    <row r="5669" spans="1:23">
      <c r="A5669" s="908"/>
      <c r="B5669" s="1061" t="s">
        <v>234</v>
      </c>
      <c r="C5669" s="1061" t="s">
        <v>235</v>
      </c>
      <c r="D5669" s="1061" t="s">
        <v>4456</v>
      </c>
      <c r="E5669" s="1061" t="s">
        <v>10933</v>
      </c>
      <c r="F5669" s="1061" t="s">
        <v>4458</v>
      </c>
      <c r="G5669" s="1061" t="s">
        <v>1739</v>
      </c>
      <c r="H5669" s="1061" t="s">
        <v>129</v>
      </c>
      <c r="I5669" s="1061" t="s">
        <v>19</v>
      </c>
      <c r="J5669" s="1061" t="s">
        <v>7975</v>
      </c>
      <c r="K5669" s="1061" t="s">
        <v>14849</v>
      </c>
      <c r="L5669" s="1061">
        <v>80940</v>
      </c>
      <c r="M5669" s="1061">
        <v>80940</v>
      </c>
      <c r="N5669" s="1061">
        <v>80940</v>
      </c>
      <c r="O5669" s="1061">
        <v>80940</v>
      </c>
      <c r="P5669" s="1061">
        <v>80940</v>
      </c>
      <c r="Q5669" s="1061">
        <v>80940</v>
      </c>
      <c r="R5669" s="1061">
        <v>80940</v>
      </c>
      <c r="S5669" s="1061">
        <v>80940</v>
      </c>
      <c r="T5669" s="1061">
        <v>80940</v>
      </c>
      <c r="U5669" s="1061">
        <v>80940</v>
      </c>
      <c r="V5669" s="1061">
        <v>80940</v>
      </c>
      <c r="W5669" s="1061">
        <v>80940</v>
      </c>
    </row>
    <row r="5670" spans="1:23">
      <c r="A5670" s="908"/>
      <c r="B5670" s="1061" t="s">
        <v>234</v>
      </c>
      <c r="C5670" s="1061" t="s">
        <v>235</v>
      </c>
      <c r="D5670" s="1061" t="s">
        <v>4456</v>
      </c>
      <c r="E5670" s="1061" t="s">
        <v>10934</v>
      </c>
      <c r="F5670" s="1061" t="s">
        <v>4459</v>
      </c>
      <c r="G5670" s="1061" t="s">
        <v>1739</v>
      </c>
      <c r="H5670" s="1061" t="s">
        <v>129</v>
      </c>
      <c r="I5670" s="1061" t="s">
        <v>19</v>
      </c>
      <c r="J5670" s="1061" t="s">
        <v>7975</v>
      </c>
      <c r="K5670" s="1061" t="s">
        <v>14849</v>
      </c>
      <c r="L5670" s="1061">
        <v>68870</v>
      </c>
      <c r="M5670" s="1061">
        <v>68870</v>
      </c>
      <c r="N5670" s="1061">
        <v>68870</v>
      </c>
      <c r="O5670" s="1061">
        <v>68870</v>
      </c>
      <c r="P5670" s="1061">
        <v>68870</v>
      </c>
      <c r="Q5670" s="1061">
        <v>68870</v>
      </c>
      <c r="R5670" s="1061">
        <v>68870</v>
      </c>
      <c r="S5670" s="1061">
        <v>68870</v>
      </c>
      <c r="T5670" s="1061">
        <v>68870</v>
      </c>
      <c r="U5670" s="1061">
        <v>68870</v>
      </c>
      <c r="V5670" s="1061">
        <v>68870</v>
      </c>
      <c r="W5670" s="1061">
        <v>68870</v>
      </c>
    </row>
    <row r="5671" spans="1:23">
      <c r="A5671" s="908"/>
      <c r="B5671" s="1061" t="s">
        <v>234</v>
      </c>
      <c r="C5671" s="1061" t="s">
        <v>235</v>
      </c>
      <c r="D5671" s="1061" t="s">
        <v>4456</v>
      </c>
      <c r="E5671" s="1061" t="s">
        <v>10935</v>
      </c>
      <c r="F5671" s="1061" t="s">
        <v>4460</v>
      </c>
      <c r="G5671" s="1061" t="s">
        <v>1739</v>
      </c>
      <c r="H5671" s="1061" t="s">
        <v>129</v>
      </c>
      <c r="I5671" s="1061" t="s">
        <v>19</v>
      </c>
      <c r="J5671" s="1061" t="s">
        <v>7975</v>
      </c>
      <c r="K5671" s="1061" t="s">
        <v>14849</v>
      </c>
      <c r="L5671" s="1061">
        <v>86904</v>
      </c>
      <c r="M5671" s="1061">
        <v>86904</v>
      </c>
      <c r="N5671" s="1061">
        <v>86904</v>
      </c>
      <c r="O5671" s="1061">
        <v>86904</v>
      </c>
      <c r="P5671" s="1061">
        <v>86904</v>
      </c>
      <c r="Q5671" s="1061">
        <v>86904</v>
      </c>
      <c r="R5671" s="1061">
        <v>86904</v>
      </c>
      <c r="S5671" s="1061">
        <v>86904</v>
      </c>
      <c r="T5671" s="1061">
        <v>86904</v>
      </c>
      <c r="U5671" s="1061">
        <v>86904</v>
      </c>
      <c r="V5671" s="1061">
        <v>86904</v>
      </c>
      <c r="W5671" s="1061">
        <v>86904</v>
      </c>
    </row>
    <row r="5672" spans="1:23">
      <c r="A5672" s="908"/>
      <c r="B5672" s="1061" t="s">
        <v>234</v>
      </c>
      <c r="C5672" s="1061" t="s">
        <v>235</v>
      </c>
      <c r="D5672" s="1061" t="s">
        <v>3199</v>
      </c>
      <c r="E5672" s="1061" t="s">
        <v>10936</v>
      </c>
      <c r="F5672" s="1061" t="s">
        <v>9903</v>
      </c>
      <c r="G5672" s="1061" t="s">
        <v>1739</v>
      </c>
      <c r="H5672" s="1061" t="s">
        <v>129</v>
      </c>
      <c r="I5672" s="1061" t="s">
        <v>19</v>
      </c>
      <c r="J5672" s="1061" t="s">
        <v>7975</v>
      </c>
      <c r="K5672" s="1061" t="s">
        <v>14849</v>
      </c>
      <c r="L5672" s="1061">
        <v>19111</v>
      </c>
      <c r="M5672" s="1061">
        <v>19111</v>
      </c>
      <c r="N5672" s="1061">
        <v>19111</v>
      </c>
      <c r="O5672" s="1061">
        <v>19111</v>
      </c>
      <c r="P5672" s="1061">
        <v>19111</v>
      </c>
      <c r="Q5672" s="1061">
        <v>19111</v>
      </c>
      <c r="R5672" s="1061">
        <v>19823</v>
      </c>
      <c r="S5672" s="1061">
        <v>19823</v>
      </c>
      <c r="T5672" s="1061">
        <v>19823</v>
      </c>
      <c r="U5672" s="1061">
        <v>19823</v>
      </c>
      <c r="V5672" s="1061">
        <v>19823</v>
      </c>
      <c r="W5672" s="1061">
        <v>19823</v>
      </c>
    </row>
    <row r="5673" spans="1:23">
      <c r="A5673" s="908"/>
      <c r="B5673" s="1061" t="s">
        <v>234</v>
      </c>
      <c r="C5673" s="1061" t="s">
        <v>235</v>
      </c>
      <c r="D5673" s="1061" t="s">
        <v>2356</v>
      </c>
      <c r="E5673" s="1061" t="s">
        <v>10937</v>
      </c>
      <c r="F5673" s="1061" t="s">
        <v>4599</v>
      </c>
      <c r="G5673" s="1061" t="s">
        <v>1739</v>
      </c>
      <c r="H5673" s="1061" t="s">
        <v>129</v>
      </c>
      <c r="I5673" s="1061" t="s">
        <v>19</v>
      </c>
      <c r="J5673" s="1061" t="s">
        <v>7975</v>
      </c>
      <c r="K5673" s="1061" t="s">
        <v>14849</v>
      </c>
      <c r="L5673" s="1061">
        <v>84765</v>
      </c>
      <c r="M5673" s="1061">
        <v>84765</v>
      </c>
      <c r="N5673" s="1061">
        <v>84765</v>
      </c>
      <c r="O5673" s="1061">
        <v>84765</v>
      </c>
      <c r="P5673" s="1061">
        <v>84765</v>
      </c>
      <c r="Q5673" s="1061">
        <v>84765</v>
      </c>
      <c r="R5673" s="1061">
        <v>96530</v>
      </c>
      <c r="S5673" s="1061">
        <v>96530</v>
      </c>
      <c r="T5673" s="1061">
        <v>96530</v>
      </c>
      <c r="U5673" s="1061">
        <v>96530</v>
      </c>
      <c r="V5673" s="1061">
        <v>96530</v>
      </c>
      <c r="W5673" s="1061">
        <v>96530</v>
      </c>
    </row>
    <row r="5674" spans="1:23">
      <c r="A5674" s="908"/>
      <c r="B5674" s="1061" t="s">
        <v>234</v>
      </c>
      <c r="C5674" s="1061" t="s">
        <v>235</v>
      </c>
      <c r="D5674" s="1061" t="s">
        <v>4326</v>
      </c>
      <c r="E5674" s="1061" t="s">
        <v>10938</v>
      </c>
      <c r="F5674" s="1061" t="s">
        <v>4683</v>
      </c>
      <c r="G5674" s="1061" t="s">
        <v>1739</v>
      </c>
      <c r="H5674" s="1061" t="s">
        <v>129</v>
      </c>
      <c r="I5674" s="1061" t="s">
        <v>19</v>
      </c>
      <c r="J5674" s="1061" t="s">
        <v>7975</v>
      </c>
      <c r="K5674" s="1061" t="s">
        <v>14849</v>
      </c>
      <c r="L5674" s="1061">
        <v>13400</v>
      </c>
      <c r="M5674" s="1061">
        <v>13400</v>
      </c>
      <c r="N5674" s="1061">
        <v>13400</v>
      </c>
      <c r="O5674" s="1061">
        <v>13400</v>
      </c>
      <c r="P5674" s="1061">
        <v>13400</v>
      </c>
      <c r="Q5674" s="1061">
        <v>13400</v>
      </c>
      <c r="R5674" s="1061">
        <v>13700</v>
      </c>
      <c r="S5674" s="1061">
        <v>13700</v>
      </c>
      <c r="T5674" s="1061">
        <v>13700</v>
      </c>
      <c r="U5674" s="1061">
        <v>13700</v>
      </c>
      <c r="V5674" s="1061">
        <v>13700</v>
      </c>
      <c r="W5674" s="1061">
        <v>13700</v>
      </c>
    </row>
    <row r="5675" spans="1:23">
      <c r="A5675" s="908"/>
      <c r="B5675" s="1061" t="s">
        <v>234</v>
      </c>
      <c r="C5675" s="1061" t="s">
        <v>235</v>
      </c>
      <c r="D5675" s="1061" t="s">
        <v>4326</v>
      </c>
      <c r="E5675" s="1061" t="s">
        <v>10939</v>
      </c>
      <c r="F5675" s="1061" t="s">
        <v>4687</v>
      </c>
      <c r="G5675" s="1061" t="s">
        <v>1739</v>
      </c>
      <c r="H5675" s="1061" t="s">
        <v>129</v>
      </c>
      <c r="I5675" s="1061" t="s">
        <v>19</v>
      </c>
      <c r="J5675" s="1061" t="s">
        <v>7975</v>
      </c>
      <c r="K5675" s="1061" t="s">
        <v>14849</v>
      </c>
      <c r="L5675" s="1061">
        <v>14600</v>
      </c>
      <c r="M5675" s="1061">
        <v>14600</v>
      </c>
      <c r="N5675" s="1061">
        <v>14600</v>
      </c>
      <c r="O5675" s="1061">
        <v>14600</v>
      </c>
      <c r="P5675" s="1061">
        <v>14600</v>
      </c>
      <c r="Q5675" s="1061">
        <v>14600</v>
      </c>
      <c r="R5675" s="1061">
        <v>14800</v>
      </c>
      <c r="S5675" s="1061">
        <v>14800</v>
      </c>
      <c r="T5675" s="1061">
        <v>14800</v>
      </c>
      <c r="U5675" s="1061">
        <v>14800</v>
      </c>
      <c r="V5675" s="1061">
        <v>14800</v>
      </c>
      <c r="W5675" s="1061">
        <v>14800</v>
      </c>
    </row>
    <row r="5676" spans="1:23">
      <c r="A5676" s="908"/>
      <c r="B5676" s="1061" t="s">
        <v>234</v>
      </c>
      <c r="C5676" s="1061" t="s">
        <v>235</v>
      </c>
      <c r="D5676" s="1061" t="s">
        <v>4326</v>
      </c>
      <c r="E5676" s="1061" t="s">
        <v>10940</v>
      </c>
      <c r="F5676" s="1061" t="s">
        <v>4675</v>
      </c>
      <c r="G5676" s="1061" t="s">
        <v>1739</v>
      </c>
      <c r="H5676" s="1061" t="s">
        <v>129</v>
      </c>
      <c r="I5676" s="1061" t="s">
        <v>19</v>
      </c>
      <c r="J5676" s="1061" t="s">
        <v>7975</v>
      </c>
      <c r="K5676" s="1061" t="s">
        <v>14849</v>
      </c>
      <c r="L5676" s="1061">
        <v>8900</v>
      </c>
      <c r="M5676" s="1061">
        <v>8900</v>
      </c>
      <c r="N5676" s="1061">
        <v>8900</v>
      </c>
      <c r="O5676" s="1061">
        <v>8900</v>
      </c>
      <c r="P5676" s="1061">
        <v>8900</v>
      </c>
      <c r="Q5676" s="1061">
        <v>8900</v>
      </c>
      <c r="R5676" s="1061">
        <v>9100</v>
      </c>
      <c r="S5676" s="1061">
        <v>9100</v>
      </c>
      <c r="T5676" s="1061">
        <v>9100</v>
      </c>
      <c r="U5676" s="1061">
        <v>9100</v>
      </c>
      <c r="V5676" s="1061">
        <v>9100</v>
      </c>
      <c r="W5676" s="1061">
        <v>9100</v>
      </c>
    </row>
    <row r="5677" spans="1:23">
      <c r="A5677" s="908"/>
      <c r="B5677" s="1061" t="s">
        <v>234</v>
      </c>
      <c r="C5677" s="1061" t="s">
        <v>235</v>
      </c>
      <c r="D5677" s="1061" t="s">
        <v>4326</v>
      </c>
      <c r="E5677" s="1061" t="s">
        <v>10941</v>
      </c>
      <c r="F5677" s="1061" t="s">
        <v>4691</v>
      </c>
      <c r="G5677" s="1061" t="s">
        <v>1739</v>
      </c>
      <c r="H5677" s="1061" t="s">
        <v>129</v>
      </c>
      <c r="I5677" s="1061" t="s">
        <v>19</v>
      </c>
      <c r="J5677" s="1061" t="s">
        <v>7975</v>
      </c>
      <c r="K5677" s="1061" t="s">
        <v>14849</v>
      </c>
      <c r="L5677" s="1061">
        <v>14600</v>
      </c>
      <c r="M5677" s="1061">
        <v>14600</v>
      </c>
      <c r="N5677" s="1061">
        <v>14600</v>
      </c>
      <c r="O5677" s="1061">
        <v>14600</v>
      </c>
      <c r="P5677" s="1061">
        <v>14600</v>
      </c>
      <c r="Q5677" s="1061">
        <v>14600</v>
      </c>
      <c r="R5677" s="1061">
        <v>14800</v>
      </c>
      <c r="S5677" s="1061">
        <v>14800</v>
      </c>
      <c r="T5677" s="1061">
        <v>14800</v>
      </c>
      <c r="U5677" s="1061">
        <v>14800</v>
      </c>
      <c r="V5677" s="1061">
        <v>14800</v>
      </c>
      <c r="W5677" s="1061">
        <v>14800</v>
      </c>
    </row>
    <row r="5678" spans="1:23">
      <c r="A5678" s="908"/>
      <c r="B5678" s="1061" t="s">
        <v>234</v>
      </c>
      <c r="C5678" s="1061" t="s">
        <v>235</v>
      </c>
      <c r="D5678" s="1061" t="s">
        <v>4326</v>
      </c>
      <c r="E5678" s="1061" t="s">
        <v>10942</v>
      </c>
      <c r="F5678" s="1061" t="s">
        <v>4676</v>
      </c>
      <c r="G5678" s="1061" t="s">
        <v>1739</v>
      </c>
      <c r="H5678" s="1061" t="s">
        <v>129</v>
      </c>
      <c r="I5678" s="1061" t="s">
        <v>19</v>
      </c>
      <c r="J5678" s="1061" t="s">
        <v>7975</v>
      </c>
      <c r="K5678" s="1061" t="s">
        <v>14849</v>
      </c>
      <c r="L5678" s="1061">
        <v>10950</v>
      </c>
      <c r="M5678" s="1061">
        <v>10950</v>
      </c>
      <c r="N5678" s="1061">
        <v>10950</v>
      </c>
      <c r="O5678" s="1061">
        <v>10950</v>
      </c>
      <c r="P5678" s="1061">
        <v>10950</v>
      </c>
      <c r="Q5678" s="1061">
        <v>10950</v>
      </c>
      <c r="R5678" s="1061">
        <v>11100</v>
      </c>
      <c r="S5678" s="1061">
        <v>11100</v>
      </c>
      <c r="T5678" s="1061">
        <v>11100</v>
      </c>
      <c r="U5678" s="1061">
        <v>11100</v>
      </c>
      <c r="V5678" s="1061">
        <v>11100</v>
      </c>
      <c r="W5678" s="1061">
        <v>11100</v>
      </c>
    </row>
    <row r="5679" spans="1:23">
      <c r="A5679" s="908"/>
      <c r="B5679" s="1061" t="s">
        <v>234</v>
      </c>
      <c r="C5679" s="1061" t="s">
        <v>235</v>
      </c>
      <c r="D5679" s="1061" t="s">
        <v>4326</v>
      </c>
      <c r="E5679" s="1061" t="s">
        <v>10943</v>
      </c>
      <c r="F5679" s="1061" t="s">
        <v>4688</v>
      </c>
      <c r="G5679" s="1061" t="s">
        <v>1739</v>
      </c>
      <c r="H5679" s="1061" t="s">
        <v>129</v>
      </c>
      <c r="I5679" s="1061" t="s">
        <v>19</v>
      </c>
      <c r="J5679" s="1061" t="s">
        <v>7975</v>
      </c>
      <c r="K5679" s="1061" t="s">
        <v>14849</v>
      </c>
      <c r="L5679" s="1061">
        <v>11550</v>
      </c>
      <c r="M5679" s="1061">
        <v>11550</v>
      </c>
      <c r="N5679" s="1061">
        <v>11550</v>
      </c>
      <c r="O5679" s="1061">
        <v>11550</v>
      </c>
      <c r="P5679" s="1061">
        <v>11550</v>
      </c>
      <c r="Q5679" s="1061">
        <v>11550</v>
      </c>
      <c r="R5679" s="1061">
        <v>11900</v>
      </c>
      <c r="S5679" s="1061">
        <v>11900</v>
      </c>
      <c r="T5679" s="1061">
        <v>11900</v>
      </c>
      <c r="U5679" s="1061">
        <v>11900</v>
      </c>
      <c r="V5679" s="1061">
        <v>11900</v>
      </c>
      <c r="W5679" s="1061">
        <v>11900</v>
      </c>
    </row>
    <row r="5680" spans="1:23">
      <c r="A5680" s="908"/>
      <c r="B5680" s="1061" t="s">
        <v>234</v>
      </c>
      <c r="C5680" s="1061" t="s">
        <v>235</v>
      </c>
      <c r="D5680" s="1061" t="s">
        <v>4326</v>
      </c>
      <c r="E5680" s="1061" t="s">
        <v>10944</v>
      </c>
      <c r="F5680" s="1061" t="s">
        <v>4692</v>
      </c>
      <c r="G5680" s="1061" t="s">
        <v>1739</v>
      </c>
      <c r="H5680" s="1061" t="s">
        <v>129</v>
      </c>
      <c r="I5680" s="1061" t="s">
        <v>19</v>
      </c>
      <c r="J5680" s="1061" t="s">
        <v>7975</v>
      </c>
      <c r="K5680" s="1061" t="s">
        <v>14849</v>
      </c>
      <c r="L5680" s="1061">
        <v>17100</v>
      </c>
      <c r="M5680" s="1061">
        <v>17100</v>
      </c>
      <c r="N5680" s="1061">
        <v>17100</v>
      </c>
      <c r="O5680" s="1061">
        <v>17100</v>
      </c>
      <c r="P5680" s="1061">
        <v>17100</v>
      </c>
      <c r="Q5680" s="1061">
        <v>17100</v>
      </c>
      <c r="R5680" s="1061">
        <v>17100</v>
      </c>
      <c r="S5680" s="1061">
        <v>17100</v>
      </c>
      <c r="T5680" s="1061">
        <v>17100</v>
      </c>
      <c r="U5680" s="1061">
        <v>17100</v>
      </c>
      <c r="V5680" s="1061">
        <v>17100</v>
      </c>
      <c r="W5680" s="1061">
        <v>17100</v>
      </c>
    </row>
    <row r="5681" spans="1:23">
      <c r="A5681" s="908"/>
      <c r="B5681" s="1061" t="s">
        <v>234</v>
      </c>
      <c r="C5681" s="1061" t="s">
        <v>235</v>
      </c>
      <c r="D5681" s="1061" t="s">
        <v>4326</v>
      </c>
      <c r="E5681" s="1061" t="s">
        <v>10945</v>
      </c>
      <c r="F5681" s="1061" t="s">
        <v>4681</v>
      </c>
      <c r="G5681" s="1061" t="s">
        <v>1739</v>
      </c>
      <c r="H5681" s="1061" t="s">
        <v>129</v>
      </c>
      <c r="I5681" s="1061" t="s">
        <v>19</v>
      </c>
      <c r="J5681" s="1061" t="s">
        <v>7975</v>
      </c>
      <c r="K5681" s="1061" t="s">
        <v>14849</v>
      </c>
      <c r="L5681" s="1061">
        <v>10450</v>
      </c>
      <c r="M5681" s="1061">
        <v>10450</v>
      </c>
      <c r="N5681" s="1061">
        <v>10450</v>
      </c>
      <c r="O5681" s="1061">
        <v>10450</v>
      </c>
      <c r="P5681" s="1061">
        <v>10450</v>
      </c>
      <c r="Q5681" s="1061">
        <v>10450</v>
      </c>
      <c r="R5681" s="1061">
        <v>10800</v>
      </c>
      <c r="S5681" s="1061">
        <v>10800</v>
      </c>
      <c r="T5681" s="1061">
        <v>10800</v>
      </c>
      <c r="U5681" s="1061">
        <v>10800</v>
      </c>
      <c r="V5681" s="1061">
        <v>10800</v>
      </c>
      <c r="W5681" s="1061">
        <v>10800</v>
      </c>
    </row>
    <row r="5682" spans="1:23">
      <c r="A5682" s="908"/>
      <c r="B5682" s="1061" t="s">
        <v>234</v>
      </c>
      <c r="C5682" s="1061" t="s">
        <v>235</v>
      </c>
      <c r="D5682" s="1061" t="s">
        <v>4312</v>
      </c>
      <c r="E5682" s="1061" t="s">
        <v>10946</v>
      </c>
      <c r="F5682" s="1061" t="s">
        <v>8009</v>
      </c>
      <c r="G5682" s="1061" t="s">
        <v>1739</v>
      </c>
      <c r="H5682" s="1061" t="s">
        <v>129</v>
      </c>
      <c r="I5682" s="1061" t="s">
        <v>19</v>
      </c>
      <c r="J5682" s="1061" t="s">
        <v>7975</v>
      </c>
      <c r="K5682" s="1061" t="s">
        <v>14849</v>
      </c>
      <c r="L5682" s="1061">
        <v>1343370</v>
      </c>
      <c r="M5682" s="1061">
        <v>1343370</v>
      </c>
      <c r="N5682" s="1061">
        <v>1343370</v>
      </c>
      <c r="O5682" s="1061">
        <v>1343370</v>
      </c>
      <c r="P5682" s="1061">
        <v>1343370</v>
      </c>
      <c r="Q5682" s="1061">
        <v>1343370</v>
      </c>
      <c r="R5682" s="1061">
        <v>1343370</v>
      </c>
      <c r="S5682" s="1061">
        <v>1343370</v>
      </c>
      <c r="T5682" s="1061">
        <v>1343370</v>
      </c>
      <c r="U5682" s="1061">
        <v>1343370</v>
      </c>
      <c r="V5682" s="1061">
        <v>1343370</v>
      </c>
      <c r="W5682" s="1061">
        <v>1343370</v>
      </c>
    </row>
    <row r="5683" spans="1:23">
      <c r="A5683" s="908"/>
      <c r="B5683" s="1061" t="s">
        <v>234</v>
      </c>
      <c r="C5683" s="1061" t="s">
        <v>235</v>
      </c>
      <c r="D5683" s="1061" t="s">
        <v>4312</v>
      </c>
      <c r="E5683" s="1061" t="s">
        <v>10947</v>
      </c>
      <c r="F5683" s="1061" t="s">
        <v>8006</v>
      </c>
      <c r="G5683" s="1061" t="s">
        <v>1739</v>
      </c>
      <c r="H5683" s="1061" t="s">
        <v>129</v>
      </c>
      <c r="I5683" s="1061" t="s">
        <v>19</v>
      </c>
      <c r="J5683" s="1061" t="s">
        <v>7975</v>
      </c>
      <c r="K5683" s="1061" t="s">
        <v>14849</v>
      </c>
      <c r="L5683" s="1061">
        <v>520730</v>
      </c>
      <c r="M5683" s="1061">
        <v>520730</v>
      </c>
      <c r="N5683" s="1061">
        <v>520730</v>
      </c>
      <c r="O5683" s="1061">
        <v>520730</v>
      </c>
      <c r="P5683" s="1061">
        <v>520730</v>
      </c>
      <c r="Q5683" s="1061">
        <v>520730</v>
      </c>
      <c r="R5683" s="1061">
        <v>520730</v>
      </c>
      <c r="S5683" s="1061">
        <v>520730</v>
      </c>
      <c r="T5683" s="1061">
        <v>520730</v>
      </c>
      <c r="U5683" s="1061">
        <v>520730</v>
      </c>
      <c r="V5683" s="1061">
        <v>520730</v>
      </c>
      <c r="W5683" s="1061">
        <v>520730</v>
      </c>
    </row>
    <row r="5684" spans="1:23">
      <c r="A5684" s="908"/>
      <c r="B5684" s="1061" t="s">
        <v>234</v>
      </c>
      <c r="C5684" s="1061" t="s">
        <v>235</v>
      </c>
      <c r="D5684" s="1061" t="s">
        <v>4326</v>
      </c>
      <c r="E5684" s="1061" t="s">
        <v>10948</v>
      </c>
      <c r="F5684" s="1061" t="s">
        <v>9904</v>
      </c>
      <c r="G5684" s="1061" t="s">
        <v>1739</v>
      </c>
      <c r="H5684" s="1061" t="s">
        <v>129</v>
      </c>
      <c r="I5684" s="1061" t="s">
        <v>19</v>
      </c>
      <c r="J5684" s="1061" t="s">
        <v>7975</v>
      </c>
      <c r="K5684" s="1061" t="s">
        <v>14849</v>
      </c>
      <c r="L5684" s="1061">
        <v>12500</v>
      </c>
      <c r="M5684" s="1061">
        <v>12500</v>
      </c>
      <c r="N5684" s="1061">
        <v>12500</v>
      </c>
      <c r="O5684" s="1061">
        <v>12500</v>
      </c>
      <c r="P5684" s="1061">
        <v>12500</v>
      </c>
      <c r="Q5684" s="1061">
        <v>12500</v>
      </c>
      <c r="R5684" s="1061">
        <v>12500</v>
      </c>
      <c r="S5684" s="1061">
        <v>12500</v>
      </c>
      <c r="T5684" s="1061">
        <v>12500</v>
      </c>
      <c r="U5684" s="1061">
        <v>12500</v>
      </c>
      <c r="V5684" s="1061">
        <v>12500</v>
      </c>
      <c r="W5684" s="1061">
        <v>12500</v>
      </c>
    </row>
    <row r="5685" spans="1:23">
      <c r="A5685" s="908"/>
      <c r="B5685" s="1061" t="s">
        <v>234</v>
      </c>
      <c r="C5685" s="1061" t="s">
        <v>235</v>
      </c>
      <c r="D5685" s="1061" t="s">
        <v>4685</v>
      </c>
      <c r="E5685" s="1061" t="s">
        <v>10949</v>
      </c>
      <c r="F5685" s="1061" t="s">
        <v>4686</v>
      </c>
      <c r="G5685" s="1061" t="s">
        <v>1739</v>
      </c>
      <c r="H5685" s="1061" t="s">
        <v>129</v>
      </c>
      <c r="I5685" s="1061" t="s">
        <v>19</v>
      </c>
      <c r="J5685" s="1061" t="s">
        <v>7975</v>
      </c>
      <c r="K5685" s="1061" t="s">
        <v>14849</v>
      </c>
      <c r="L5685" s="1061">
        <v>92250</v>
      </c>
      <c r="M5685" s="1061">
        <v>92250</v>
      </c>
      <c r="N5685" s="1061">
        <v>92250</v>
      </c>
      <c r="O5685" s="1061">
        <v>92250</v>
      </c>
      <c r="P5685" s="1061">
        <v>92250</v>
      </c>
      <c r="Q5685" s="1061">
        <v>92250</v>
      </c>
      <c r="R5685" s="1061">
        <v>93150</v>
      </c>
      <c r="S5685" s="1061">
        <v>93150</v>
      </c>
      <c r="T5685" s="1061">
        <v>93150</v>
      </c>
      <c r="U5685" s="1061">
        <v>93150</v>
      </c>
      <c r="V5685" s="1061">
        <v>93150</v>
      </c>
      <c r="W5685" s="1061">
        <v>93150</v>
      </c>
    </row>
    <row r="5686" spans="1:23">
      <c r="A5686" s="908"/>
      <c r="B5686" s="1061" t="s">
        <v>234</v>
      </c>
      <c r="C5686" s="1061" t="s">
        <v>235</v>
      </c>
      <c r="D5686" s="1061" t="s">
        <v>4452</v>
      </c>
      <c r="E5686" s="1061" t="s">
        <v>10950</v>
      </c>
      <c r="F5686" s="1061" t="s">
        <v>4817</v>
      </c>
      <c r="G5686" s="1061" t="s">
        <v>1976</v>
      </c>
      <c r="H5686" s="1061" t="s">
        <v>129</v>
      </c>
      <c r="I5686" s="1061" t="s">
        <v>19</v>
      </c>
      <c r="J5686" s="1061" t="s">
        <v>7975</v>
      </c>
      <c r="K5686" s="1061" t="s">
        <v>14849</v>
      </c>
      <c r="L5686" s="1061">
        <v>90000</v>
      </c>
      <c r="M5686" s="1061">
        <v>90000</v>
      </c>
      <c r="N5686" s="1061">
        <v>90000</v>
      </c>
      <c r="O5686" s="1061">
        <v>90000</v>
      </c>
      <c r="P5686" s="1061">
        <v>90000</v>
      </c>
      <c r="Q5686" s="1061">
        <v>90000</v>
      </c>
      <c r="R5686" s="1061">
        <v>95000</v>
      </c>
      <c r="S5686" s="1061">
        <v>95000</v>
      </c>
      <c r="T5686" s="1061">
        <v>95000</v>
      </c>
      <c r="U5686" s="1061">
        <v>95000</v>
      </c>
      <c r="V5686" s="1061">
        <v>95000</v>
      </c>
      <c r="W5686" s="1061">
        <v>95000</v>
      </c>
    </row>
    <row r="5687" spans="1:23">
      <c r="A5687" s="908"/>
      <c r="B5687" s="1061" t="s">
        <v>234</v>
      </c>
      <c r="C5687" s="1061" t="s">
        <v>235</v>
      </c>
      <c r="D5687" s="1061" t="s">
        <v>4452</v>
      </c>
      <c r="E5687" s="1061" t="s">
        <v>10951</v>
      </c>
      <c r="F5687" s="1061" t="s">
        <v>4453</v>
      </c>
      <c r="G5687" s="1061" t="s">
        <v>1976</v>
      </c>
      <c r="H5687" s="1061" t="s">
        <v>129</v>
      </c>
      <c r="I5687" s="1061" t="s">
        <v>19</v>
      </c>
      <c r="J5687" s="1061" t="s">
        <v>7975</v>
      </c>
      <c r="K5687" s="1061" t="s">
        <v>14849</v>
      </c>
      <c r="L5687" s="1061">
        <v>69500</v>
      </c>
      <c r="M5687" s="1061">
        <v>69500</v>
      </c>
      <c r="N5687" s="1061">
        <v>69500</v>
      </c>
      <c r="O5687" s="1061">
        <v>69500</v>
      </c>
      <c r="P5687" s="1061">
        <v>69500</v>
      </c>
      <c r="Q5687" s="1061">
        <v>69500</v>
      </c>
      <c r="R5687" s="1061">
        <v>71000</v>
      </c>
      <c r="S5687" s="1061">
        <v>71000</v>
      </c>
      <c r="T5687" s="1061">
        <v>71000</v>
      </c>
      <c r="U5687" s="1061">
        <v>71000</v>
      </c>
      <c r="V5687" s="1061">
        <v>71000</v>
      </c>
      <c r="W5687" s="1061">
        <v>71000</v>
      </c>
    </row>
    <row r="5688" spans="1:23">
      <c r="A5688" s="908"/>
      <c r="B5688" s="1061" t="s">
        <v>234</v>
      </c>
      <c r="C5688" s="1061" t="s">
        <v>235</v>
      </c>
      <c r="D5688" s="1061" t="s">
        <v>4452</v>
      </c>
      <c r="E5688" s="1061" t="s">
        <v>10952</v>
      </c>
      <c r="F5688" s="1061" t="s">
        <v>4454</v>
      </c>
      <c r="G5688" s="1061" t="s">
        <v>1739</v>
      </c>
      <c r="H5688" s="1061" t="s">
        <v>129</v>
      </c>
      <c r="I5688" s="1061" t="s">
        <v>19</v>
      </c>
      <c r="J5688" s="1061" t="s">
        <v>7975</v>
      </c>
      <c r="K5688" s="1061" t="s">
        <v>14849</v>
      </c>
      <c r="L5688" s="1061">
        <v>85461</v>
      </c>
      <c r="M5688" s="1061">
        <v>85461</v>
      </c>
      <c r="N5688" s="1061">
        <v>85461</v>
      </c>
      <c r="O5688" s="1061">
        <v>85461</v>
      </c>
      <c r="P5688" s="1061">
        <v>85461</v>
      </c>
      <c r="Q5688" s="1061">
        <v>85461</v>
      </c>
      <c r="R5688" s="1061">
        <v>87923</v>
      </c>
      <c r="S5688" s="1061">
        <v>87923</v>
      </c>
      <c r="T5688" s="1061">
        <v>87923</v>
      </c>
      <c r="U5688" s="1061">
        <v>87923</v>
      </c>
      <c r="V5688" s="1061">
        <v>87923</v>
      </c>
      <c r="W5688" s="1061">
        <v>87923</v>
      </c>
    </row>
    <row r="5689" spans="1:23">
      <c r="A5689" s="908"/>
      <c r="B5689" s="1061" t="s">
        <v>234</v>
      </c>
      <c r="C5689" s="1061" t="s">
        <v>235</v>
      </c>
      <c r="D5689" s="1061" t="s">
        <v>4585</v>
      </c>
      <c r="E5689" s="1061" t="s">
        <v>10953</v>
      </c>
      <c r="F5689" s="1061" t="s">
        <v>4601</v>
      </c>
      <c r="G5689" s="1061" t="s">
        <v>1739</v>
      </c>
      <c r="H5689" s="1061" t="s">
        <v>129</v>
      </c>
      <c r="I5689" s="1061" t="s">
        <v>19</v>
      </c>
      <c r="J5689" s="1061" t="s">
        <v>7975</v>
      </c>
      <c r="K5689" s="1061" t="s">
        <v>14849</v>
      </c>
      <c r="L5689" s="1061">
        <v>239006</v>
      </c>
      <c r="M5689" s="1061">
        <v>239006</v>
      </c>
      <c r="N5689" s="1061">
        <v>239006</v>
      </c>
      <c r="O5689" s="1061">
        <v>239006</v>
      </c>
      <c r="P5689" s="1061">
        <v>239006</v>
      </c>
      <c r="Q5689" s="1061">
        <v>239006</v>
      </c>
      <c r="R5689" s="1061">
        <v>253012</v>
      </c>
      <c r="S5689" s="1061">
        <v>253012</v>
      </c>
      <c r="T5689" s="1061">
        <v>253012</v>
      </c>
      <c r="U5689" s="1061">
        <v>253012</v>
      </c>
      <c r="V5689" s="1061">
        <v>253012</v>
      </c>
      <c r="W5689" s="1061">
        <v>253012</v>
      </c>
    </row>
    <row r="5690" spans="1:23">
      <c r="A5690" s="908"/>
      <c r="B5690" s="1061" t="s">
        <v>234</v>
      </c>
      <c r="C5690" s="1061" t="s">
        <v>235</v>
      </c>
      <c r="D5690" s="1061" t="s">
        <v>2792</v>
      </c>
      <c r="E5690" s="1061" t="s">
        <v>10954</v>
      </c>
      <c r="F5690" s="1061" t="s">
        <v>4818</v>
      </c>
      <c r="G5690" s="1061" t="s">
        <v>1739</v>
      </c>
      <c r="H5690" s="1061" t="s">
        <v>129</v>
      </c>
      <c r="I5690" s="1061" t="s">
        <v>19</v>
      </c>
      <c r="J5690" s="1061" t="s">
        <v>7975</v>
      </c>
      <c r="K5690" s="1061" t="s">
        <v>14849</v>
      </c>
      <c r="L5690" s="1061">
        <v>101750</v>
      </c>
      <c r="M5690" s="1061">
        <v>101750</v>
      </c>
      <c r="N5690" s="1061">
        <v>101750</v>
      </c>
      <c r="O5690" s="1061">
        <v>101750</v>
      </c>
      <c r="P5690" s="1061">
        <v>101750</v>
      </c>
      <c r="Q5690" s="1061">
        <v>101750</v>
      </c>
      <c r="R5690" s="1061">
        <v>101500</v>
      </c>
      <c r="S5690" s="1061">
        <v>101500</v>
      </c>
      <c r="T5690" s="1061">
        <v>101500</v>
      </c>
      <c r="U5690" s="1061">
        <v>101500</v>
      </c>
      <c r="V5690" s="1061">
        <v>101500</v>
      </c>
      <c r="W5690" s="1061">
        <v>101500</v>
      </c>
    </row>
    <row r="5691" spans="1:23">
      <c r="A5691" s="908"/>
      <c r="B5691" s="1061" t="s">
        <v>234</v>
      </c>
      <c r="C5691" s="1061" t="s">
        <v>235</v>
      </c>
      <c r="D5691" s="1061" t="s">
        <v>2792</v>
      </c>
      <c r="E5691" s="1061" t="s">
        <v>10955</v>
      </c>
      <c r="F5691" s="1061" t="s">
        <v>4603</v>
      </c>
      <c r="G5691" s="1061" t="s">
        <v>1739</v>
      </c>
      <c r="H5691" s="1061" t="s">
        <v>129</v>
      </c>
      <c r="I5691" s="1061" t="s">
        <v>19</v>
      </c>
      <c r="J5691" s="1061" t="s">
        <v>7975</v>
      </c>
      <c r="K5691" s="1061" t="s">
        <v>14849</v>
      </c>
      <c r="L5691" s="1061">
        <v>114135</v>
      </c>
      <c r="M5691" s="1061">
        <v>114135</v>
      </c>
      <c r="N5691" s="1061">
        <v>114135</v>
      </c>
      <c r="O5691" s="1061">
        <v>114135</v>
      </c>
      <c r="P5691" s="1061">
        <v>114135</v>
      </c>
      <c r="Q5691" s="1061">
        <v>114135</v>
      </c>
      <c r="R5691" s="1061">
        <v>124271</v>
      </c>
      <c r="S5691" s="1061">
        <v>124271</v>
      </c>
      <c r="T5691" s="1061">
        <v>124271</v>
      </c>
      <c r="U5691" s="1061">
        <v>124271</v>
      </c>
      <c r="V5691" s="1061">
        <v>124271</v>
      </c>
      <c r="W5691" s="1061">
        <v>124271</v>
      </c>
    </row>
    <row r="5692" spans="1:23">
      <c r="A5692" s="908"/>
      <c r="B5692" s="1061" t="s">
        <v>234</v>
      </c>
      <c r="C5692" s="1061" t="s">
        <v>235</v>
      </c>
      <c r="D5692" s="1061" t="s">
        <v>3027</v>
      </c>
      <c r="E5692" s="1061" t="s">
        <v>10956</v>
      </c>
      <c r="F5692" s="1061" t="s">
        <v>4159</v>
      </c>
      <c r="G5692" s="1061" t="s">
        <v>1739</v>
      </c>
      <c r="H5692" s="1061" t="s">
        <v>129</v>
      </c>
      <c r="I5692" s="1061" t="s">
        <v>19</v>
      </c>
      <c r="J5692" s="1061" t="s">
        <v>7975</v>
      </c>
      <c r="K5692" s="1061" t="s">
        <v>14849</v>
      </c>
      <c r="L5692" s="1061">
        <v>37000</v>
      </c>
      <c r="M5692" s="1061">
        <v>37000</v>
      </c>
      <c r="N5692" s="1061">
        <v>37000</v>
      </c>
      <c r="O5692" s="1061">
        <v>37000</v>
      </c>
      <c r="P5692" s="1061">
        <v>37000</v>
      </c>
      <c r="Q5692" s="1061">
        <v>37000</v>
      </c>
      <c r="R5692" s="1061">
        <v>37000</v>
      </c>
      <c r="S5692" s="1061">
        <v>37000</v>
      </c>
      <c r="T5692" s="1061">
        <v>37000</v>
      </c>
      <c r="U5692" s="1061">
        <v>37000</v>
      </c>
      <c r="V5692" s="1061">
        <v>37000</v>
      </c>
      <c r="W5692" s="1061">
        <v>37000</v>
      </c>
    </row>
    <row r="5693" spans="1:23">
      <c r="A5693" s="908"/>
      <c r="B5693" s="1061" t="s">
        <v>234</v>
      </c>
      <c r="C5693" s="1061" t="s">
        <v>235</v>
      </c>
      <c r="D5693" s="1061" t="s">
        <v>4461</v>
      </c>
      <c r="E5693" s="1061" t="s">
        <v>10957</v>
      </c>
      <c r="F5693" s="1061" t="s">
        <v>4462</v>
      </c>
      <c r="G5693" s="1061" t="s">
        <v>1739</v>
      </c>
      <c r="H5693" s="1061" t="s">
        <v>129</v>
      </c>
      <c r="I5693" s="1061" t="s">
        <v>19</v>
      </c>
      <c r="J5693" s="1061" t="s">
        <v>7975</v>
      </c>
      <c r="K5693" s="1061" t="s">
        <v>14849</v>
      </c>
      <c r="L5693" s="1061">
        <v>44250</v>
      </c>
      <c r="M5693" s="1061">
        <v>44250</v>
      </c>
      <c r="N5693" s="1061">
        <v>44250</v>
      </c>
      <c r="O5693" s="1061">
        <v>44250</v>
      </c>
      <c r="P5693" s="1061">
        <v>44250</v>
      </c>
      <c r="Q5693" s="1061">
        <v>44250</v>
      </c>
      <c r="R5693" s="1061">
        <v>44500</v>
      </c>
      <c r="S5693" s="1061">
        <v>44500</v>
      </c>
      <c r="T5693" s="1061">
        <v>44500</v>
      </c>
      <c r="U5693" s="1061">
        <v>44500</v>
      </c>
      <c r="V5693" s="1061">
        <v>44500</v>
      </c>
      <c r="W5693" s="1061">
        <v>44500</v>
      </c>
    </row>
    <row r="5694" spans="1:23">
      <c r="A5694" s="908"/>
      <c r="B5694" s="1061" t="s">
        <v>234</v>
      </c>
      <c r="C5694" s="1061" t="s">
        <v>235</v>
      </c>
      <c r="D5694" s="1061" t="s">
        <v>4198</v>
      </c>
      <c r="E5694" s="1061" t="s">
        <v>10958</v>
      </c>
      <c r="F5694" s="1061" t="s">
        <v>4199</v>
      </c>
      <c r="G5694" s="1061" t="s">
        <v>1739</v>
      </c>
      <c r="H5694" s="1061" t="s">
        <v>129</v>
      </c>
      <c r="I5694" s="1061" t="s">
        <v>19</v>
      </c>
      <c r="J5694" s="1061" t="s">
        <v>7975</v>
      </c>
      <c r="K5694" s="1061" t="s">
        <v>14849</v>
      </c>
      <c r="L5694" s="1061">
        <v>270000</v>
      </c>
      <c r="M5694" s="1061">
        <v>270000</v>
      </c>
      <c r="N5694" s="1061">
        <v>270000</v>
      </c>
      <c r="O5694" s="1061">
        <v>270000</v>
      </c>
      <c r="P5694" s="1061">
        <v>270000</v>
      </c>
      <c r="Q5694" s="1061">
        <v>270000</v>
      </c>
      <c r="R5694" s="1061">
        <v>300000</v>
      </c>
      <c r="S5694" s="1061">
        <v>300000</v>
      </c>
      <c r="T5694" s="1061">
        <v>300000</v>
      </c>
      <c r="U5694" s="1061">
        <v>300000</v>
      </c>
      <c r="V5694" s="1061">
        <v>300000</v>
      </c>
      <c r="W5694" s="1061">
        <v>300000</v>
      </c>
    </row>
    <row r="5695" spans="1:23">
      <c r="A5695" s="908"/>
      <c r="B5695" s="1061" t="s">
        <v>234</v>
      </c>
      <c r="C5695" s="1061" t="s">
        <v>235</v>
      </c>
      <c r="D5695" s="1061" t="s">
        <v>4582</v>
      </c>
      <c r="E5695" s="1061" t="s">
        <v>10959</v>
      </c>
      <c r="F5695" s="1061" t="s">
        <v>4746</v>
      </c>
      <c r="G5695" s="1061" t="s">
        <v>1739</v>
      </c>
      <c r="H5695" s="1061" t="s">
        <v>129</v>
      </c>
      <c r="I5695" s="1061" t="s">
        <v>19</v>
      </c>
      <c r="J5695" s="1061" t="s">
        <v>7975</v>
      </c>
      <c r="K5695" s="1061" t="s">
        <v>14849</v>
      </c>
      <c r="L5695" s="1061">
        <v>123000</v>
      </c>
      <c r="M5695" s="1061">
        <v>123000</v>
      </c>
      <c r="N5695" s="1061">
        <v>123000</v>
      </c>
      <c r="O5695" s="1061">
        <v>123000</v>
      </c>
      <c r="P5695" s="1061">
        <v>123000</v>
      </c>
      <c r="Q5695" s="1061">
        <v>123000</v>
      </c>
      <c r="R5695" s="1061">
        <v>124200</v>
      </c>
      <c r="S5695" s="1061">
        <v>124200</v>
      </c>
      <c r="T5695" s="1061">
        <v>124200</v>
      </c>
      <c r="U5695" s="1061">
        <v>124200</v>
      </c>
      <c r="V5695" s="1061">
        <v>124200</v>
      </c>
      <c r="W5695" s="1061">
        <v>124200</v>
      </c>
    </row>
    <row r="5696" spans="1:23">
      <c r="A5696" s="908"/>
      <c r="B5696" s="1061" t="s">
        <v>234</v>
      </c>
      <c r="C5696" s="1061" t="s">
        <v>235</v>
      </c>
      <c r="D5696" s="1061" t="s">
        <v>4007</v>
      </c>
      <c r="E5696" s="1061" t="s">
        <v>10960</v>
      </c>
      <c r="F5696" s="1061" t="s">
        <v>4008</v>
      </c>
      <c r="G5696" s="1061" t="s">
        <v>8282</v>
      </c>
      <c r="H5696" s="1061" t="s">
        <v>129</v>
      </c>
      <c r="I5696" s="1061" t="s">
        <v>19</v>
      </c>
      <c r="J5696" s="1061" t="s">
        <v>7975</v>
      </c>
      <c r="K5696" s="1061" t="s">
        <v>14849</v>
      </c>
      <c r="L5696" s="1061">
        <v>343750</v>
      </c>
      <c r="M5696" s="1061">
        <v>343750</v>
      </c>
      <c r="N5696" s="1061">
        <v>343750</v>
      </c>
      <c r="O5696" s="1061">
        <v>343750</v>
      </c>
      <c r="P5696" s="1061">
        <v>343750</v>
      </c>
      <c r="Q5696" s="1061">
        <v>343750</v>
      </c>
      <c r="R5696" s="1061">
        <v>343750</v>
      </c>
      <c r="S5696" s="1061">
        <v>343750</v>
      </c>
      <c r="T5696" s="1061">
        <v>343750</v>
      </c>
      <c r="U5696" s="1061">
        <v>343750</v>
      </c>
      <c r="V5696" s="1061">
        <v>343750</v>
      </c>
      <c r="W5696" s="1061">
        <v>343750</v>
      </c>
    </row>
    <row r="5697" spans="1:23">
      <c r="A5697" s="908"/>
      <c r="B5697" s="1061" t="s">
        <v>234</v>
      </c>
      <c r="C5697" s="1061" t="s">
        <v>235</v>
      </c>
      <c r="D5697" s="1061" t="s">
        <v>4007</v>
      </c>
      <c r="E5697" s="1061" t="s">
        <v>10961</v>
      </c>
      <c r="F5697" s="1061" t="s">
        <v>4009</v>
      </c>
      <c r="G5697" s="1061" t="s">
        <v>8282</v>
      </c>
      <c r="H5697" s="1061" t="s">
        <v>129</v>
      </c>
      <c r="I5697" s="1061" t="s">
        <v>19</v>
      </c>
      <c r="J5697" s="1061" t="s">
        <v>7975</v>
      </c>
      <c r="K5697" s="1061" t="s">
        <v>14849</v>
      </c>
      <c r="L5697" s="1061">
        <v>2250000</v>
      </c>
      <c r="M5697" s="1061">
        <v>2250000</v>
      </c>
      <c r="N5697" s="1061">
        <v>2250000</v>
      </c>
      <c r="O5697" s="1061">
        <v>2250000</v>
      </c>
      <c r="P5697" s="1061">
        <v>2250000</v>
      </c>
      <c r="Q5697" s="1061">
        <v>2250000</v>
      </c>
      <c r="R5697" s="1061">
        <v>2250000</v>
      </c>
      <c r="S5697" s="1061">
        <v>2250000</v>
      </c>
      <c r="T5697" s="1061">
        <v>2250000</v>
      </c>
      <c r="U5697" s="1061">
        <v>2250000</v>
      </c>
      <c r="V5697" s="1061">
        <v>2250000</v>
      </c>
      <c r="W5697" s="1061">
        <v>2250000</v>
      </c>
    </row>
    <row r="5698" spans="1:23">
      <c r="A5698" s="908"/>
      <c r="B5698" s="1061" t="s">
        <v>234</v>
      </c>
      <c r="C5698" s="1061" t="s">
        <v>235</v>
      </c>
      <c r="D5698" s="1061" t="s">
        <v>4007</v>
      </c>
      <c r="E5698" s="1061" t="s">
        <v>10962</v>
      </c>
      <c r="F5698" s="1061" t="s">
        <v>4010</v>
      </c>
      <c r="G5698" s="1061" t="s">
        <v>8282</v>
      </c>
      <c r="H5698" s="1061" t="s">
        <v>129</v>
      </c>
      <c r="I5698" s="1061" t="s">
        <v>19</v>
      </c>
      <c r="J5698" s="1061" t="s">
        <v>7975</v>
      </c>
      <c r="K5698" s="1061" t="s">
        <v>14849</v>
      </c>
      <c r="L5698" s="1061">
        <v>490000</v>
      </c>
      <c r="M5698" s="1061">
        <v>490000</v>
      </c>
      <c r="N5698" s="1061">
        <v>490000</v>
      </c>
      <c r="O5698" s="1061">
        <v>490000</v>
      </c>
      <c r="P5698" s="1061">
        <v>490000</v>
      </c>
      <c r="Q5698" s="1061">
        <v>490000</v>
      </c>
      <c r="R5698" s="1061">
        <v>490000</v>
      </c>
      <c r="S5698" s="1061">
        <v>490000</v>
      </c>
      <c r="T5698" s="1061">
        <v>490000</v>
      </c>
      <c r="U5698" s="1061">
        <v>490000</v>
      </c>
      <c r="V5698" s="1061">
        <v>490000</v>
      </c>
      <c r="W5698" s="1061">
        <v>490000</v>
      </c>
    </row>
    <row r="5699" spans="1:23">
      <c r="A5699" s="908"/>
      <c r="B5699" s="1061" t="s">
        <v>234</v>
      </c>
      <c r="C5699" s="1061" t="s">
        <v>235</v>
      </c>
      <c r="D5699" s="1061" t="s">
        <v>4007</v>
      </c>
      <c r="E5699" s="1061" t="s">
        <v>10963</v>
      </c>
      <c r="F5699" s="1061" t="s">
        <v>4011</v>
      </c>
      <c r="G5699" s="1061" t="s">
        <v>8282</v>
      </c>
      <c r="H5699" s="1061" t="s">
        <v>129</v>
      </c>
      <c r="I5699" s="1061" t="s">
        <v>19</v>
      </c>
      <c r="J5699" s="1061" t="s">
        <v>7975</v>
      </c>
      <c r="K5699" s="1061" t="s">
        <v>14849</v>
      </c>
      <c r="L5699" s="1061">
        <v>700000</v>
      </c>
      <c r="M5699" s="1061">
        <v>700000</v>
      </c>
      <c r="N5699" s="1061">
        <v>700000</v>
      </c>
      <c r="O5699" s="1061">
        <v>700000</v>
      </c>
      <c r="P5699" s="1061">
        <v>700000</v>
      </c>
      <c r="Q5699" s="1061">
        <v>700000</v>
      </c>
      <c r="R5699" s="1061">
        <v>700000</v>
      </c>
      <c r="S5699" s="1061">
        <v>700000</v>
      </c>
      <c r="T5699" s="1061">
        <v>700000</v>
      </c>
      <c r="U5699" s="1061">
        <v>700000</v>
      </c>
      <c r="V5699" s="1061">
        <v>700000</v>
      </c>
      <c r="W5699" s="1061">
        <v>700000</v>
      </c>
    </row>
    <row r="5700" spans="1:23">
      <c r="A5700" s="908"/>
      <c r="B5700" s="1061" t="s">
        <v>234</v>
      </c>
      <c r="C5700" s="1061" t="s">
        <v>235</v>
      </c>
      <c r="D5700" s="1061" t="s">
        <v>4007</v>
      </c>
      <c r="E5700" s="1061" t="s">
        <v>10964</v>
      </c>
      <c r="F5700" s="1061" t="s">
        <v>4012</v>
      </c>
      <c r="G5700" s="1061" t="s">
        <v>8282</v>
      </c>
      <c r="H5700" s="1061" t="s">
        <v>129</v>
      </c>
      <c r="I5700" s="1061" t="s">
        <v>19</v>
      </c>
      <c r="J5700" s="1061" t="s">
        <v>7975</v>
      </c>
      <c r="K5700" s="1061" t="s">
        <v>14849</v>
      </c>
      <c r="L5700" s="1061">
        <v>1137000</v>
      </c>
      <c r="M5700" s="1061">
        <v>1137000</v>
      </c>
      <c r="N5700" s="1061">
        <v>1137000</v>
      </c>
      <c r="O5700" s="1061">
        <v>1137000</v>
      </c>
      <c r="P5700" s="1061">
        <v>1137000</v>
      </c>
      <c r="Q5700" s="1061">
        <v>1137000</v>
      </c>
      <c r="R5700" s="1061">
        <v>1137000</v>
      </c>
      <c r="S5700" s="1061">
        <v>1137000</v>
      </c>
      <c r="T5700" s="1061">
        <v>1137000</v>
      </c>
      <c r="U5700" s="1061">
        <v>1137000</v>
      </c>
      <c r="V5700" s="1061">
        <v>1137000</v>
      </c>
      <c r="W5700" s="1061">
        <v>1137000</v>
      </c>
    </row>
    <row r="5701" spans="1:23">
      <c r="A5701" s="908"/>
      <c r="B5701" s="1061" t="s">
        <v>234</v>
      </c>
      <c r="C5701" s="1061" t="s">
        <v>235</v>
      </c>
      <c r="D5701" s="1061" t="s">
        <v>4446</v>
      </c>
      <c r="E5701" s="1061" t="s">
        <v>10965</v>
      </c>
      <c r="F5701" s="1061" t="s">
        <v>9905</v>
      </c>
      <c r="G5701" s="1061" t="s">
        <v>1739</v>
      </c>
      <c r="H5701" s="1061" t="s">
        <v>129</v>
      </c>
      <c r="I5701" s="1061" t="s">
        <v>19</v>
      </c>
      <c r="J5701" s="1061" t="s">
        <v>7975</v>
      </c>
      <c r="K5701" s="1061" t="s">
        <v>14849</v>
      </c>
      <c r="L5701" s="1061">
        <v>55500</v>
      </c>
      <c r="M5701" s="1061">
        <v>55500</v>
      </c>
      <c r="N5701" s="1061">
        <v>55500</v>
      </c>
      <c r="O5701" s="1061">
        <v>55500</v>
      </c>
      <c r="P5701" s="1061">
        <v>55500</v>
      </c>
      <c r="Q5701" s="1061">
        <v>55500</v>
      </c>
      <c r="R5701" s="1061">
        <v>55500</v>
      </c>
      <c r="S5701" s="1061">
        <v>55500</v>
      </c>
      <c r="T5701" s="1061">
        <v>55500</v>
      </c>
      <c r="U5701" s="1061">
        <v>55500</v>
      </c>
      <c r="V5701" s="1061">
        <v>55500</v>
      </c>
      <c r="W5701" s="1061">
        <v>55500</v>
      </c>
    </row>
    <row r="5702" spans="1:23">
      <c r="A5702" s="908"/>
      <c r="B5702" s="1061" t="s">
        <v>234</v>
      </c>
      <c r="C5702" s="1061" t="s">
        <v>235</v>
      </c>
      <c r="D5702" s="1061" t="s">
        <v>4442</v>
      </c>
      <c r="E5702" s="1061" t="s">
        <v>10966</v>
      </c>
      <c r="F5702" s="1061" t="s">
        <v>4443</v>
      </c>
      <c r="G5702" s="1061" t="s">
        <v>1739</v>
      </c>
      <c r="H5702" s="1061" t="s">
        <v>129</v>
      </c>
      <c r="I5702" s="1061" t="s">
        <v>19</v>
      </c>
      <c r="J5702" s="1061" t="s">
        <v>7975</v>
      </c>
      <c r="K5702" s="1061" t="s">
        <v>14849</v>
      </c>
      <c r="L5702" s="1061">
        <v>1055750</v>
      </c>
      <c r="M5702" s="1061">
        <v>1055750</v>
      </c>
      <c r="N5702" s="1061">
        <v>1055750</v>
      </c>
      <c r="O5702" s="1061">
        <v>1055750</v>
      </c>
      <c r="P5702" s="1061">
        <v>1055750</v>
      </c>
      <c r="Q5702" s="1061">
        <v>1055750</v>
      </c>
      <c r="R5702" s="1061">
        <v>1066050</v>
      </c>
      <c r="S5702" s="1061">
        <v>1066050</v>
      </c>
      <c r="T5702" s="1061">
        <v>1066050</v>
      </c>
      <c r="U5702" s="1061">
        <v>1066050</v>
      </c>
      <c r="V5702" s="1061">
        <v>1066050</v>
      </c>
      <c r="W5702" s="1061">
        <v>1066050</v>
      </c>
    </row>
    <row r="5703" spans="1:23">
      <c r="A5703" s="908"/>
      <c r="B5703" s="1061" t="s">
        <v>234</v>
      </c>
      <c r="C5703" s="1061" t="s">
        <v>235</v>
      </c>
      <c r="D5703" s="1061" t="s">
        <v>4289</v>
      </c>
      <c r="E5703" s="1061" t="s">
        <v>10967</v>
      </c>
      <c r="F5703" s="1061" t="s">
        <v>4399</v>
      </c>
      <c r="G5703" s="1061" t="s">
        <v>1739</v>
      </c>
      <c r="H5703" s="1061" t="s">
        <v>129</v>
      </c>
      <c r="I5703" s="1061" t="s">
        <v>19</v>
      </c>
      <c r="J5703" s="1061" t="s">
        <v>7975</v>
      </c>
      <c r="K5703" s="1061" t="s">
        <v>14849</v>
      </c>
      <c r="L5703" s="1061">
        <v>750000</v>
      </c>
      <c r="M5703" s="1061">
        <v>750000</v>
      </c>
      <c r="N5703" s="1061">
        <v>750000</v>
      </c>
      <c r="O5703" s="1061">
        <v>750000</v>
      </c>
      <c r="P5703" s="1061">
        <v>750000</v>
      </c>
      <c r="Q5703" s="1061">
        <v>750000</v>
      </c>
      <c r="R5703" s="1061">
        <v>750000</v>
      </c>
      <c r="S5703" s="1061">
        <v>750000</v>
      </c>
      <c r="T5703" s="1061">
        <v>750000</v>
      </c>
      <c r="U5703" s="1061">
        <v>750000</v>
      </c>
      <c r="V5703" s="1061">
        <v>750000</v>
      </c>
      <c r="W5703" s="1061">
        <v>750000</v>
      </c>
    </row>
    <row r="5704" spans="1:23">
      <c r="A5704" s="908"/>
      <c r="B5704" s="1061" t="s">
        <v>234</v>
      </c>
      <c r="C5704" s="1061" t="s">
        <v>235</v>
      </c>
      <c r="D5704" s="1061" t="s">
        <v>2786</v>
      </c>
      <c r="E5704" s="1061" t="s">
        <v>10968</v>
      </c>
      <c r="F5704" s="1061" t="s">
        <v>4747</v>
      </c>
      <c r="G5704" s="1061" t="s">
        <v>1739</v>
      </c>
      <c r="H5704" s="1061" t="s">
        <v>129</v>
      </c>
      <c r="I5704" s="1061" t="s">
        <v>19</v>
      </c>
      <c r="J5704" s="1061" t="s">
        <v>7975</v>
      </c>
      <c r="K5704" s="1061" t="s">
        <v>14849</v>
      </c>
      <c r="L5704" s="1061">
        <v>51900</v>
      </c>
      <c r="M5704" s="1061">
        <v>51900</v>
      </c>
      <c r="N5704" s="1061">
        <v>51900</v>
      </c>
      <c r="O5704" s="1061">
        <v>51900</v>
      </c>
      <c r="P5704" s="1061">
        <v>51900</v>
      </c>
      <c r="Q5704" s="1061">
        <v>51900</v>
      </c>
      <c r="R5704" s="1061">
        <v>51900</v>
      </c>
      <c r="S5704" s="1061">
        <v>51900</v>
      </c>
      <c r="T5704" s="1061">
        <v>51900</v>
      </c>
      <c r="U5704" s="1061">
        <v>51900</v>
      </c>
      <c r="V5704" s="1061">
        <v>51900</v>
      </c>
      <c r="W5704" s="1061">
        <v>51900</v>
      </c>
    </row>
    <row r="5705" spans="1:23">
      <c r="A5705" s="908"/>
      <c r="B5705" s="1061" t="s">
        <v>234</v>
      </c>
      <c r="C5705" s="1061" t="s">
        <v>235</v>
      </c>
      <c r="D5705" s="1061" t="s">
        <v>2786</v>
      </c>
      <c r="E5705" s="1061" t="s">
        <v>10969</v>
      </c>
      <c r="F5705" s="1061" t="s">
        <v>4748</v>
      </c>
      <c r="G5705" s="1061" t="s">
        <v>1739</v>
      </c>
      <c r="H5705" s="1061" t="s">
        <v>129</v>
      </c>
      <c r="I5705" s="1061" t="s">
        <v>19</v>
      </c>
      <c r="J5705" s="1061" t="s">
        <v>7975</v>
      </c>
      <c r="K5705" s="1061" t="s">
        <v>14849</v>
      </c>
      <c r="L5705" s="1061">
        <v>67550</v>
      </c>
      <c r="M5705" s="1061">
        <v>67550</v>
      </c>
      <c r="N5705" s="1061">
        <v>67550</v>
      </c>
      <c r="O5705" s="1061">
        <v>67550</v>
      </c>
      <c r="P5705" s="1061">
        <v>67550</v>
      </c>
      <c r="Q5705" s="1061">
        <v>67550</v>
      </c>
      <c r="R5705" s="1061">
        <v>70700</v>
      </c>
      <c r="S5705" s="1061">
        <v>70700</v>
      </c>
      <c r="T5705" s="1061">
        <v>70700</v>
      </c>
      <c r="U5705" s="1061">
        <v>70700</v>
      </c>
      <c r="V5705" s="1061">
        <v>70700</v>
      </c>
      <c r="W5705" s="1061">
        <v>70700</v>
      </c>
    </row>
    <row r="5706" spans="1:23">
      <c r="A5706" s="908"/>
      <c r="B5706" s="1061" t="s">
        <v>234</v>
      </c>
      <c r="C5706" s="1061" t="s">
        <v>235</v>
      </c>
      <c r="D5706" s="1061" t="s">
        <v>2786</v>
      </c>
      <c r="E5706" s="1061" t="s">
        <v>10970</v>
      </c>
      <c r="F5706" s="1061" t="s">
        <v>4447</v>
      </c>
      <c r="G5706" s="1061" t="s">
        <v>1739</v>
      </c>
      <c r="H5706" s="1061" t="s">
        <v>129</v>
      </c>
      <c r="I5706" s="1061" t="s">
        <v>19</v>
      </c>
      <c r="J5706" s="1061" t="s">
        <v>7975</v>
      </c>
      <c r="K5706" s="1061" t="s">
        <v>14849</v>
      </c>
      <c r="L5706" s="1061">
        <v>32000</v>
      </c>
      <c r="M5706" s="1061">
        <v>32000</v>
      </c>
      <c r="N5706" s="1061">
        <v>32000</v>
      </c>
      <c r="O5706" s="1061">
        <v>32000</v>
      </c>
      <c r="P5706" s="1061">
        <v>32000</v>
      </c>
      <c r="Q5706" s="1061">
        <v>32000</v>
      </c>
      <c r="R5706" s="1061">
        <v>33500</v>
      </c>
      <c r="S5706" s="1061">
        <v>33500</v>
      </c>
      <c r="T5706" s="1061">
        <v>33500</v>
      </c>
      <c r="U5706" s="1061">
        <v>33500</v>
      </c>
      <c r="V5706" s="1061">
        <v>33500</v>
      </c>
      <c r="W5706" s="1061">
        <v>33500</v>
      </c>
    </row>
    <row r="5707" spans="1:23">
      <c r="A5707" s="908"/>
      <c r="B5707" s="1061" t="s">
        <v>234</v>
      </c>
      <c r="C5707" s="1061" t="s">
        <v>235</v>
      </c>
      <c r="D5707" s="1061" t="s">
        <v>2849</v>
      </c>
      <c r="E5707" s="1061" t="s">
        <v>10971</v>
      </c>
      <c r="F5707" s="1061" t="s">
        <v>4699</v>
      </c>
      <c r="G5707" s="1061" t="s">
        <v>1739</v>
      </c>
      <c r="H5707" s="1061" t="s">
        <v>129</v>
      </c>
      <c r="I5707" s="1061" t="s">
        <v>19</v>
      </c>
      <c r="J5707" s="1061" t="s">
        <v>7975</v>
      </c>
      <c r="K5707" s="1061" t="s">
        <v>14849</v>
      </c>
      <c r="L5707" s="1061">
        <v>35350</v>
      </c>
      <c r="M5707" s="1061">
        <v>35350</v>
      </c>
      <c r="N5707" s="1061">
        <v>35350</v>
      </c>
      <c r="O5707" s="1061">
        <v>35350</v>
      </c>
      <c r="P5707" s="1061">
        <v>35350</v>
      </c>
      <c r="Q5707" s="1061">
        <v>35350</v>
      </c>
      <c r="R5707" s="1061">
        <v>38700</v>
      </c>
      <c r="S5707" s="1061">
        <v>38700</v>
      </c>
      <c r="T5707" s="1061">
        <v>38700</v>
      </c>
      <c r="U5707" s="1061">
        <v>38700</v>
      </c>
      <c r="V5707" s="1061">
        <v>38700</v>
      </c>
      <c r="W5707" s="1061">
        <v>38700</v>
      </c>
    </row>
    <row r="5708" spans="1:23">
      <c r="A5708" s="908"/>
      <c r="B5708" s="1061" t="s">
        <v>234</v>
      </c>
      <c r="C5708" s="1061" t="s">
        <v>235</v>
      </c>
      <c r="D5708" s="1061" t="s">
        <v>2849</v>
      </c>
      <c r="E5708" s="1061" t="s">
        <v>10972</v>
      </c>
      <c r="F5708" s="1061" t="s">
        <v>4696</v>
      </c>
      <c r="G5708" s="1061" t="s">
        <v>1739</v>
      </c>
      <c r="H5708" s="1061" t="s">
        <v>129</v>
      </c>
      <c r="I5708" s="1061" t="s">
        <v>19</v>
      </c>
      <c r="J5708" s="1061" t="s">
        <v>7975</v>
      </c>
      <c r="K5708" s="1061" t="s">
        <v>14849</v>
      </c>
      <c r="L5708" s="1061">
        <v>38941</v>
      </c>
      <c r="M5708" s="1061">
        <v>38941</v>
      </c>
      <c r="N5708" s="1061">
        <v>38941</v>
      </c>
      <c r="O5708" s="1061">
        <v>38941</v>
      </c>
      <c r="P5708" s="1061">
        <v>38941</v>
      </c>
      <c r="Q5708" s="1061">
        <v>38941</v>
      </c>
      <c r="R5708" s="1061">
        <v>41983</v>
      </c>
      <c r="S5708" s="1061">
        <v>41983</v>
      </c>
      <c r="T5708" s="1061">
        <v>41983</v>
      </c>
      <c r="U5708" s="1061">
        <v>41983</v>
      </c>
      <c r="V5708" s="1061">
        <v>41983</v>
      </c>
      <c r="W5708" s="1061">
        <v>41983</v>
      </c>
    </row>
    <row r="5709" spans="1:23">
      <c r="A5709" s="908"/>
      <c r="B5709" s="1061" t="s">
        <v>234</v>
      </c>
      <c r="C5709" s="1061" t="s">
        <v>235</v>
      </c>
      <c r="D5709" s="1061" t="s">
        <v>2849</v>
      </c>
      <c r="E5709" s="1061" t="s">
        <v>10973</v>
      </c>
      <c r="F5709" s="1061" t="s">
        <v>4700</v>
      </c>
      <c r="G5709" s="1061" t="s">
        <v>1739</v>
      </c>
      <c r="H5709" s="1061" t="s">
        <v>129</v>
      </c>
      <c r="I5709" s="1061" t="s">
        <v>19</v>
      </c>
      <c r="J5709" s="1061" t="s">
        <v>7975</v>
      </c>
      <c r="K5709" s="1061" t="s">
        <v>14849</v>
      </c>
      <c r="L5709" s="1061">
        <v>45750</v>
      </c>
      <c r="M5709" s="1061">
        <v>45750</v>
      </c>
      <c r="N5709" s="1061">
        <v>45750</v>
      </c>
      <c r="O5709" s="1061">
        <v>45750</v>
      </c>
      <c r="P5709" s="1061">
        <v>45750</v>
      </c>
      <c r="Q5709" s="1061">
        <v>45750</v>
      </c>
      <c r="R5709" s="1061">
        <v>50500</v>
      </c>
      <c r="S5709" s="1061">
        <v>50500</v>
      </c>
      <c r="T5709" s="1061">
        <v>50500</v>
      </c>
      <c r="U5709" s="1061">
        <v>50500</v>
      </c>
      <c r="V5709" s="1061">
        <v>50500</v>
      </c>
      <c r="W5709" s="1061">
        <v>50500</v>
      </c>
    </row>
    <row r="5710" spans="1:23">
      <c r="A5710" s="908"/>
      <c r="B5710" s="1061" t="s">
        <v>234</v>
      </c>
      <c r="C5710" s="1061" t="s">
        <v>235</v>
      </c>
      <c r="D5710" s="1061" t="s">
        <v>2849</v>
      </c>
      <c r="E5710" s="1061" t="s">
        <v>10974</v>
      </c>
      <c r="F5710" s="1061" t="s">
        <v>4697</v>
      </c>
      <c r="G5710" s="1061" t="s">
        <v>1739</v>
      </c>
      <c r="H5710" s="1061" t="s">
        <v>129</v>
      </c>
      <c r="I5710" s="1061" t="s">
        <v>19</v>
      </c>
      <c r="J5710" s="1061" t="s">
        <v>7975</v>
      </c>
      <c r="K5710" s="1061" t="s">
        <v>14849</v>
      </c>
      <c r="L5710" s="1061">
        <v>49970</v>
      </c>
      <c r="M5710" s="1061">
        <v>49970</v>
      </c>
      <c r="N5710" s="1061">
        <v>49970</v>
      </c>
      <c r="O5710" s="1061">
        <v>49970</v>
      </c>
      <c r="P5710" s="1061">
        <v>49970</v>
      </c>
      <c r="Q5710" s="1061">
        <v>49970</v>
      </c>
      <c r="R5710" s="1061">
        <v>53941</v>
      </c>
      <c r="S5710" s="1061">
        <v>53941</v>
      </c>
      <c r="T5710" s="1061">
        <v>53941</v>
      </c>
      <c r="U5710" s="1061">
        <v>53941</v>
      </c>
      <c r="V5710" s="1061">
        <v>53941</v>
      </c>
      <c r="W5710" s="1061">
        <v>53941</v>
      </c>
    </row>
    <row r="5711" spans="1:23">
      <c r="A5711" s="908"/>
      <c r="B5711" s="1061" t="s">
        <v>234</v>
      </c>
      <c r="C5711" s="1061" t="s">
        <v>235</v>
      </c>
      <c r="D5711" s="1061" t="s">
        <v>2849</v>
      </c>
      <c r="E5711" s="1061" t="s">
        <v>10975</v>
      </c>
      <c r="F5711" s="1061" t="s">
        <v>4698</v>
      </c>
      <c r="G5711" s="1061" t="s">
        <v>1739</v>
      </c>
      <c r="H5711" s="1061" t="s">
        <v>129</v>
      </c>
      <c r="I5711" s="1061" t="s">
        <v>19</v>
      </c>
      <c r="J5711" s="1061" t="s">
        <v>7975</v>
      </c>
      <c r="K5711" s="1061" t="s">
        <v>14849</v>
      </c>
      <c r="L5711" s="1061">
        <v>54877</v>
      </c>
      <c r="M5711" s="1061">
        <v>54877</v>
      </c>
      <c r="N5711" s="1061">
        <v>54877</v>
      </c>
      <c r="O5711" s="1061">
        <v>54877</v>
      </c>
      <c r="P5711" s="1061">
        <v>54877</v>
      </c>
      <c r="Q5711" s="1061">
        <v>54877</v>
      </c>
      <c r="R5711" s="1061">
        <v>58755</v>
      </c>
      <c r="S5711" s="1061">
        <v>58755</v>
      </c>
      <c r="T5711" s="1061">
        <v>58755</v>
      </c>
      <c r="U5711" s="1061">
        <v>58755</v>
      </c>
      <c r="V5711" s="1061">
        <v>58755</v>
      </c>
      <c r="W5711" s="1061">
        <v>58755</v>
      </c>
    </row>
    <row r="5712" spans="1:23">
      <c r="A5712" s="908"/>
      <c r="B5712" s="1061" t="s">
        <v>234</v>
      </c>
      <c r="C5712" s="1061" t="s">
        <v>235</v>
      </c>
      <c r="D5712" s="1061" t="s">
        <v>2849</v>
      </c>
      <c r="E5712" s="1061" t="s">
        <v>10976</v>
      </c>
      <c r="F5712" s="1061" t="s">
        <v>8249</v>
      </c>
      <c r="G5712" s="1061" t="s">
        <v>1739</v>
      </c>
      <c r="H5712" s="1061" t="s">
        <v>129</v>
      </c>
      <c r="I5712" s="1061" t="s">
        <v>19</v>
      </c>
      <c r="J5712" s="1061" t="s">
        <v>7975</v>
      </c>
      <c r="K5712" s="1061" t="s">
        <v>14849</v>
      </c>
      <c r="L5712" s="1061">
        <v>70986</v>
      </c>
      <c r="M5712" s="1061">
        <v>70986</v>
      </c>
      <c r="N5712" s="1061">
        <v>70986</v>
      </c>
      <c r="O5712" s="1061">
        <v>70986</v>
      </c>
      <c r="P5712" s="1061">
        <v>70986</v>
      </c>
      <c r="Q5712" s="1061">
        <v>70986</v>
      </c>
      <c r="R5712" s="1061">
        <v>78773</v>
      </c>
      <c r="S5712" s="1061">
        <v>78773</v>
      </c>
      <c r="T5712" s="1061">
        <v>78773</v>
      </c>
      <c r="U5712" s="1061">
        <v>78773</v>
      </c>
      <c r="V5712" s="1061">
        <v>78773</v>
      </c>
      <c r="W5712" s="1061">
        <v>78773</v>
      </c>
    </row>
    <row r="5713" spans="1:23">
      <c r="A5713" s="908"/>
      <c r="B5713" s="1061" t="s">
        <v>234</v>
      </c>
      <c r="C5713" s="1061" t="s">
        <v>235</v>
      </c>
      <c r="D5713" s="1061" t="s">
        <v>2849</v>
      </c>
      <c r="E5713" s="1061" t="s">
        <v>10977</v>
      </c>
      <c r="F5713" s="1061" t="s">
        <v>8250</v>
      </c>
      <c r="G5713" s="1061" t="s">
        <v>1739</v>
      </c>
      <c r="H5713" s="1061" t="s">
        <v>129</v>
      </c>
      <c r="I5713" s="1061" t="s">
        <v>19</v>
      </c>
      <c r="J5713" s="1061" t="s">
        <v>7975</v>
      </c>
      <c r="K5713" s="1061" t="s">
        <v>14849</v>
      </c>
      <c r="L5713" s="1061">
        <v>72950</v>
      </c>
      <c r="M5713" s="1061">
        <v>72950</v>
      </c>
      <c r="N5713" s="1061">
        <v>72950</v>
      </c>
      <c r="O5713" s="1061">
        <v>72950</v>
      </c>
      <c r="P5713" s="1061">
        <v>72950</v>
      </c>
      <c r="Q5713" s="1061">
        <v>72950</v>
      </c>
      <c r="R5713" s="1061">
        <v>78400</v>
      </c>
      <c r="S5713" s="1061">
        <v>78400</v>
      </c>
      <c r="T5713" s="1061">
        <v>78400</v>
      </c>
      <c r="U5713" s="1061">
        <v>78400</v>
      </c>
      <c r="V5713" s="1061">
        <v>78400</v>
      </c>
      <c r="W5713" s="1061">
        <v>78400</v>
      </c>
    </row>
    <row r="5714" spans="1:23">
      <c r="A5714" s="908"/>
      <c r="B5714" s="1061" t="s">
        <v>234</v>
      </c>
      <c r="C5714" s="1061" t="s">
        <v>235</v>
      </c>
      <c r="D5714" s="1061" t="s">
        <v>2849</v>
      </c>
      <c r="E5714" s="1061" t="s">
        <v>10978</v>
      </c>
      <c r="F5714" s="1061" t="s">
        <v>4701</v>
      </c>
      <c r="G5714" s="1061" t="s">
        <v>1739</v>
      </c>
      <c r="H5714" s="1061" t="s">
        <v>129</v>
      </c>
      <c r="I5714" s="1061" t="s">
        <v>19</v>
      </c>
      <c r="J5714" s="1061" t="s">
        <v>7975</v>
      </c>
      <c r="K5714" s="1061" t="s">
        <v>14849</v>
      </c>
      <c r="L5714" s="1061">
        <v>100860</v>
      </c>
      <c r="M5714" s="1061">
        <v>100860</v>
      </c>
      <c r="N5714" s="1061">
        <v>100860</v>
      </c>
      <c r="O5714" s="1061">
        <v>100860</v>
      </c>
      <c r="P5714" s="1061">
        <v>100860</v>
      </c>
      <c r="Q5714" s="1061">
        <v>100860</v>
      </c>
      <c r="R5714" s="1061">
        <v>101844</v>
      </c>
      <c r="S5714" s="1061">
        <v>101844</v>
      </c>
      <c r="T5714" s="1061">
        <v>101844</v>
      </c>
      <c r="U5714" s="1061">
        <v>101844</v>
      </c>
      <c r="V5714" s="1061">
        <v>101844</v>
      </c>
      <c r="W5714" s="1061">
        <v>101844</v>
      </c>
    </row>
    <row r="5715" spans="1:23">
      <c r="A5715" s="908"/>
      <c r="B5715" s="1061" t="s">
        <v>234</v>
      </c>
      <c r="C5715" s="1061" t="s">
        <v>235</v>
      </c>
      <c r="D5715" s="1061" t="s">
        <v>2849</v>
      </c>
      <c r="E5715" s="1061" t="s">
        <v>10979</v>
      </c>
      <c r="F5715" s="1061" t="s">
        <v>4820</v>
      </c>
      <c r="G5715" s="1061" t="s">
        <v>1976</v>
      </c>
      <c r="H5715" s="1061" t="s">
        <v>129</v>
      </c>
      <c r="I5715" s="1061" t="s">
        <v>19</v>
      </c>
      <c r="J5715" s="1061" t="s">
        <v>7975</v>
      </c>
      <c r="K5715" s="1061" t="s">
        <v>14849</v>
      </c>
      <c r="L5715" s="1061">
        <v>326250</v>
      </c>
      <c r="M5715" s="1061">
        <v>326250</v>
      </c>
      <c r="N5715" s="1061">
        <v>326250</v>
      </c>
      <c r="O5715" s="1061">
        <v>326250</v>
      </c>
      <c r="P5715" s="1061">
        <v>326250</v>
      </c>
      <c r="Q5715" s="1061">
        <v>326250</v>
      </c>
      <c r="R5715" s="1061">
        <v>332500</v>
      </c>
      <c r="S5715" s="1061">
        <v>332500</v>
      </c>
      <c r="T5715" s="1061">
        <v>332500</v>
      </c>
      <c r="U5715" s="1061">
        <v>332500</v>
      </c>
      <c r="V5715" s="1061">
        <v>332500</v>
      </c>
      <c r="W5715" s="1061">
        <v>332500</v>
      </c>
    </row>
    <row r="5716" spans="1:23">
      <c r="A5716" s="908"/>
      <c r="B5716" s="1061" t="s">
        <v>234</v>
      </c>
      <c r="C5716" s="1061" t="s">
        <v>235</v>
      </c>
      <c r="D5716" s="1061" t="s">
        <v>4215</v>
      </c>
      <c r="E5716" s="1061" t="s">
        <v>10980</v>
      </c>
      <c r="F5716" s="1061" t="s">
        <v>4216</v>
      </c>
      <c r="G5716" s="1061" t="s">
        <v>8282</v>
      </c>
      <c r="H5716" s="1061" t="s">
        <v>129</v>
      </c>
      <c r="I5716" s="1061" t="s">
        <v>19</v>
      </c>
      <c r="J5716" s="1061" t="s">
        <v>7975</v>
      </c>
      <c r="K5716" s="1061" t="s">
        <v>14849</v>
      </c>
      <c r="L5716" s="1061">
        <v>2250000</v>
      </c>
      <c r="M5716" s="1061">
        <v>2250000</v>
      </c>
      <c r="N5716" s="1061">
        <v>2250000</v>
      </c>
      <c r="O5716" s="1061">
        <v>2250000</v>
      </c>
      <c r="P5716" s="1061">
        <v>2250000</v>
      </c>
      <c r="Q5716" s="1061">
        <v>2250000</v>
      </c>
      <c r="R5716" s="1061">
        <v>2250000</v>
      </c>
      <c r="S5716" s="1061">
        <v>2250000</v>
      </c>
      <c r="T5716" s="1061">
        <v>2250000</v>
      </c>
      <c r="U5716" s="1061">
        <v>2250000</v>
      </c>
      <c r="V5716" s="1061">
        <v>2250000</v>
      </c>
      <c r="W5716" s="1061">
        <v>2250000</v>
      </c>
    </row>
    <row r="5717" spans="1:23">
      <c r="A5717" s="908"/>
      <c r="B5717" s="1061" t="s">
        <v>234</v>
      </c>
      <c r="C5717" s="1061" t="s">
        <v>235</v>
      </c>
      <c r="D5717" s="1061" t="s">
        <v>4215</v>
      </c>
      <c r="E5717" s="1061" t="s">
        <v>10981</v>
      </c>
      <c r="F5717" s="1061" t="s">
        <v>12914</v>
      </c>
      <c r="G5717" s="1061" t="s">
        <v>8282</v>
      </c>
      <c r="H5717" s="1061" t="s">
        <v>129</v>
      </c>
      <c r="I5717" s="1061" t="s">
        <v>19</v>
      </c>
      <c r="J5717" s="1061" t="s">
        <v>7975</v>
      </c>
      <c r="K5717" s="1061" t="s">
        <v>14849</v>
      </c>
      <c r="L5717" s="1061">
        <v>1080000</v>
      </c>
      <c r="M5717" s="1061">
        <v>1080000</v>
      </c>
      <c r="N5717" s="1061">
        <v>1080000</v>
      </c>
      <c r="O5717" s="1061">
        <v>1080000</v>
      </c>
      <c r="P5717" s="1061">
        <v>1080000</v>
      </c>
      <c r="Q5717" s="1061">
        <v>1080000</v>
      </c>
      <c r="R5717" s="1061">
        <v>1080000</v>
      </c>
      <c r="S5717" s="1061">
        <v>1080000</v>
      </c>
      <c r="T5717" s="1061">
        <v>1080000</v>
      </c>
      <c r="U5717" s="1061">
        <v>1080000</v>
      </c>
      <c r="V5717" s="1061">
        <v>1080000</v>
      </c>
      <c r="W5717" s="1061">
        <v>1080000</v>
      </c>
    </row>
    <row r="5718" spans="1:23">
      <c r="A5718" s="908"/>
      <c r="B5718" s="1061" t="s">
        <v>234</v>
      </c>
      <c r="C5718" s="1061" t="s">
        <v>235</v>
      </c>
      <c r="D5718" s="1061" t="s">
        <v>4215</v>
      </c>
      <c r="E5718" s="1061" t="s">
        <v>10982</v>
      </c>
      <c r="F5718" s="1061" t="s">
        <v>12915</v>
      </c>
      <c r="G5718" s="1061" t="s">
        <v>8282</v>
      </c>
      <c r="H5718" s="1061" t="s">
        <v>129</v>
      </c>
      <c r="I5718" s="1061" t="s">
        <v>19</v>
      </c>
      <c r="J5718" s="1061" t="s">
        <v>7975</v>
      </c>
      <c r="K5718" s="1061" t="s">
        <v>14849</v>
      </c>
      <c r="L5718" s="1061">
        <v>2160000</v>
      </c>
      <c r="M5718" s="1061">
        <v>2160000</v>
      </c>
      <c r="N5718" s="1061">
        <v>2160000</v>
      </c>
      <c r="O5718" s="1061">
        <v>2160000</v>
      </c>
      <c r="P5718" s="1061">
        <v>2160000</v>
      </c>
      <c r="Q5718" s="1061">
        <v>2160000</v>
      </c>
      <c r="R5718" s="1061">
        <v>2160000</v>
      </c>
      <c r="S5718" s="1061">
        <v>2160000</v>
      </c>
      <c r="T5718" s="1061">
        <v>2160000</v>
      </c>
      <c r="U5718" s="1061">
        <v>2160000</v>
      </c>
      <c r="V5718" s="1061">
        <v>2160000</v>
      </c>
      <c r="W5718" s="1061">
        <v>2160000</v>
      </c>
    </row>
    <row r="5719" spans="1:23">
      <c r="A5719" s="908"/>
      <c r="B5719" s="1061" t="s">
        <v>234</v>
      </c>
      <c r="C5719" s="1061" t="s">
        <v>235</v>
      </c>
      <c r="D5719" s="1061" t="s">
        <v>4215</v>
      </c>
      <c r="E5719" s="1061" t="s">
        <v>10983</v>
      </c>
      <c r="F5719" s="1061" t="s">
        <v>12916</v>
      </c>
      <c r="G5719" s="1061" t="s">
        <v>8282</v>
      </c>
      <c r="H5719" s="1061" t="s">
        <v>129</v>
      </c>
      <c r="I5719" s="1061" t="s">
        <v>19</v>
      </c>
      <c r="J5719" s="1061" t="s">
        <v>7975</v>
      </c>
      <c r="K5719" s="1061" t="s">
        <v>14849</v>
      </c>
      <c r="L5719" s="1061">
        <v>3060000</v>
      </c>
      <c r="M5719" s="1061">
        <v>3060000</v>
      </c>
      <c r="N5719" s="1061">
        <v>3060000</v>
      </c>
      <c r="O5719" s="1061">
        <v>3060000</v>
      </c>
      <c r="P5719" s="1061">
        <v>3060000</v>
      </c>
      <c r="Q5719" s="1061">
        <v>3060000</v>
      </c>
      <c r="R5719" s="1061">
        <v>3060000</v>
      </c>
      <c r="S5719" s="1061">
        <v>3060000</v>
      </c>
      <c r="T5719" s="1061">
        <v>3060000</v>
      </c>
      <c r="U5719" s="1061">
        <v>3060000</v>
      </c>
      <c r="V5719" s="1061">
        <v>3060000</v>
      </c>
      <c r="W5719" s="1061">
        <v>3060000</v>
      </c>
    </row>
    <row r="5720" spans="1:23">
      <c r="A5720" s="908"/>
      <c r="B5720" s="1061" t="s">
        <v>234</v>
      </c>
      <c r="C5720" s="1061" t="s">
        <v>235</v>
      </c>
      <c r="D5720" s="1061" t="s">
        <v>4215</v>
      </c>
      <c r="E5720" s="1061" t="s">
        <v>10984</v>
      </c>
      <c r="F5720" s="1061" t="s">
        <v>12917</v>
      </c>
      <c r="G5720" s="1061" t="s">
        <v>8282</v>
      </c>
      <c r="H5720" s="1061" t="s">
        <v>129</v>
      </c>
      <c r="I5720" s="1061" t="s">
        <v>19</v>
      </c>
      <c r="J5720" s="1061" t="s">
        <v>7975</v>
      </c>
      <c r="K5720" s="1061" t="s">
        <v>14849</v>
      </c>
      <c r="L5720" s="1061">
        <v>5100000</v>
      </c>
      <c r="M5720" s="1061">
        <v>5100000</v>
      </c>
      <c r="N5720" s="1061">
        <v>5100000</v>
      </c>
      <c r="O5720" s="1061">
        <v>5100000</v>
      </c>
      <c r="P5720" s="1061">
        <v>5100000</v>
      </c>
      <c r="Q5720" s="1061">
        <v>5100000</v>
      </c>
      <c r="R5720" s="1061">
        <v>5100000</v>
      </c>
      <c r="S5720" s="1061">
        <v>5100000</v>
      </c>
      <c r="T5720" s="1061">
        <v>5100000</v>
      </c>
      <c r="U5720" s="1061">
        <v>5100000</v>
      </c>
      <c r="V5720" s="1061">
        <v>5100000</v>
      </c>
      <c r="W5720" s="1061">
        <v>5100000</v>
      </c>
    </row>
    <row r="5721" spans="1:23">
      <c r="A5721" s="908"/>
      <c r="B5721" s="1061" t="s">
        <v>234</v>
      </c>
      <c r="C5721" s="1061" t="s">
        <v>235</v>
      </c>
      <c r="D5721" s="1061" t="s">
        <v>2755</v>
      </c>
      <c r="E5721" s="1061" t="s">
        <v>10985</v>
      </c>
      <c r="F5721" s="1061" t="s">
        <v>4303</v>
      </c>
      <c r="G5721" s="1061" t="s">
        <v>1739</v>
      </c>
      <c r="H5721" s="1061" t="s">
        <v>129</v>
      </c>
      <c r="I5721" s="1061" t="s">
        <v>19</v>
      </c>
      <c r="J5721" s="1061" t="s">
        <v>7975</v>
      </c>
      <c r="K5721" s="1061" t="s">
        <v>14849</v>
      </c>
      <c r="L5721" s="1061">
        <v>36000</v>
      </c>
      <c r="M5721" s="1061">
        <v>36000</v>
      </c>
      <c r="N5721" s="1061">
        <v>36000</v>
      </c>
      <c r="O5721" s="1061">
        <v>36000</v>
      </c>
      <c r="P5721" s="1061">
        <v>36000</v>
      </c>
      <c r="Q5721" s="1061">
        <v>36000</v>
      </c>
      <c r="R5721" s="1061">
        <v>36000</v>
      </c>
      <c r="S5721" s="1061">
        <v>36000</v>
      </c>
      <c r="T5721" s="1061">
        <v>36000</v>
      </c>
      <c r="U5721" s="1061">
        <v>36000</v>
      </c>
      <c r="V5721" s="1061">
        <v>36000</v>
      </c>
      <c r="W5721" s="1061">
        <v>36000</v>
      </c>
    </row>
    <row r="5722" spans="1:23">
      <c r="A5722" s="908"/>
      <c r="B5722" s="1061" t="s">
        <v>234</v>
      </c>
      <c r="C5722" s="1061" t="s">
        <v>235</v>
      </c>
      <c r="D5722" s="1061" t="s">
        <v>4301</v>
      </c>
      <c r="E5722" s="1061" t="s">
        <v>10986</v>
      </c>
      <c r="F5722" s="1061" t="s">
        <v>4302</v>
      </c>
      <c r="G5722" s="1061" t="s">
        <v>1739</v>
      </c>
      <c r="H5722" s="1061" t="s">
        <v>129</v>
      </c>
      <c r="I5722" s="1061" t="s">
        <v>19</v>
      </c>
      <c r="J5722" s="1061" t="s">
        <v>7975</v>
      </c>
      <c r="K5722" s="1061" t="s">
        <v>14849</v>
      </c>
      <c r="L5722" s="1061">
        <v>24000</v>
      </c>
      <c r="M5722" s="1061">
        <v>24000</v>
      </c>
      <c r="N5722" s="1061">
        <v>24000</v>
      </c>
      <c r="O5722" s="1061">
        <v>24000</v>
      </c>
      <c r="P5722" s="1061">
        <v>24000</v>
      </c>
      <c r="Q5722" s="1061">
        <v>24000</v>
      </c>
      <c r="R5722" s="1061">
        <v>24500</v>
      </c>
      <c r="S5722" s="1061">
        <v>24500</v>
      </c>
      <c r="T5722" s="1061">
        <v>24500</v>
      </c>
      <c r="U5722" s="1061">
        <v>24500</v>
      </c>
      <c r="V5722" s="1061">
        <v>24500</v>
      </c>
      <c r="W5722" s="1061">
        <v>24500</v>
      </c>
    </row>
    <row r="5723" spans="1:23">
      <c r="A5723" s="908"/>
      <c r="B5723" s="1061" t="s">
        <v>234</v>
      </c>
      <c r="C5723" s="1061" t="s">
        <v>235</v>
      </c>
      <c r="D5723" s="1061" t="s">
        <v>2849</v>
      </c>
      <c r="E5723" s="1061" t="s">
        <v>10987</v>
      </c>
      <c r="F5723" s="1061" t="s">
        <v>4300</v>
      </c>
      <c r="G5723" s="1061" t="s">
        <v>1739</v>
      </c>
      <c r="H5723" s="1061" t="s">
        <v>129</v>
      </c>
      <c r="I5723" s="1061" t="s">
        <v>19</v>
      </c>
      <c r="J5723" s="1061" t="s">
        <v>7975</v>
      </c>
      <c r="K5723" s="1061" t="s">
        <v>14849</v>
      </c>
      <c r="L5723" s="1061">
        <v>40000</v>
      </c>
      <c r="M5723" s="1061">
        <v>40000</v>
      </c>
      <c r="N5723" s="1061">
        <v>40000</v>
      </c>
      <c r="O5723" s="1061">
        <v>40000</v>
      </c>
      <c r="P5723" s="1061">
        <v>40000</v>
      </c>
      <c r="Q5723" s="1061">
        <v>40000</v>
      </c>
      <c r="R5723" s="1061">
        <v>40000</v>
      </c>
      <c r="S5723" s="1061">
        <v>40000</v>
      </c>
      <c r="T5723" s="1061">
        <v>40000</v>
      </c>
      <c r="U5723" s="1061">
        <v>40000</v>
      </c>
      <c r="V5723" s="1061">
        <v>40000</v>
      </c>
      <c r="W5723" s="1061">
        <v>40000</v>
      </c>
    </row>
    <row r="5724" spans="1:23">
      <c r="A5724" s="908"/>
      <c r="B5724" s="1061" t="s">
        <v>234</v>
      </c>
      <c r="C5724" s="1061" t="s">
        <v>235</v>
      </c>
      <c r="D5724" s="1061" t="s">
        <v>4304</v>
      </c>
      <c r="E5724" s="1061" t="s">
        <v>10988</v>
      </c>
      <c r="F5724" s="1061" t="s">
        <v>13418</v>
      </c>
      <c r="G5724" s="1061" t="s">
        <v>1739</v>
      </c>
      <c r="H5724" s="1061" t="s">
        <v>129</v>
      </c>
      <c r="I5724" s="1061" t="s">
        <v>19</v>
      </c>
      <c r="J5724" s="1061" t="s">
        <v>7975</v>
      </c>
      <c r="K5724" s="1061" t="s">
        <v>14849</v>
      </c>
      <c r="L5724" s="1061">
        <v>47500</v>
      </c>
      <c r="M5724" s="1061">
        <v>47500</v>
      </c>
      <c r="N5724" s="1061">
        <v>47500</v>
      </c>
      <c r="O5724" s="1061">
        <v>47500</v>
      </c>
      <c r="P5724" s="1061">
        <v>47500</v>
      </c>
      <c r="Q5724" s="1061">
        <v>47500</v>
      </c>
      <c r="R5724" s="1061">
        <v>50000</v>
      </c>
      <c r="S5724" s="1061">
        <v>50000</v>
      </c>
      <c r="T5724" s="1061">
        <v>50000</v>
      </c>
      <c r="U5724" s="1061">
        <v>50000</v>
      </c>
      <c r="V5724" s="1061">
        <v>50000</v>
      </c>
      <c r="W5724" s="1061">
        <v>50000</v>
      </c>
    </row>
    <row r="5725" spans="1:23">
      <c r="A5725" s="908"/>
      <c r="B5725" s="1061" t="s">
        <v>234</v>
      </c>
      <c r="C5725" s="1061" t="s">
        <v>235</v>
      </c>
      <c r="D5725" s="1061" t="s">
        <v>4298</v>
      </c>
      <c r="E5725" s="1061" t="s">
        <v>10989</v>
      </c>
      <c r="F5725" s="1061" t="s">
        <v>4305</v>
      </c>
      <c r="G5725" s="1061" t="s">
        <v>1739</v>
      </c>
      <c r="H5725" s="1061" t="s">
        <v>129</v>
      </c>
      <c r="I5725" s="1061" t="s">
        <v>19</v>
      </c>
      <c r="J5725" s="1061" t="s">
        <v>7975</v>
      </c>
      <c r="K5725" s="1061" t="s">
        <v>14849</v>
      </c>
      <c r="L5725" s="1061">
        <v>130000</v>
      </c>
      <c r="M5725" s="1061">
        <v>130000</v>
      </c>
      <c r="N5725" s="1061">
        <v>130000</v>
      </c>
      <c r="O5725" s="1061">
        <v>130000</v>
      </c>
      <c r="P5725" s="1061">
        <v>130000</v>
      </c>
      <c r="Q5725" s="1061">
        <v>130000</v>
      </c>
      <c r="R5725" s="1061">
        <v>130000</v>
      </c>
      <c r="S5725" s="1061">
        <v>130000</v>
      </c>
      <c r="T5725" s="1061">
        <v>130000</v>
      </c>
      <c r="U5725" s="1061">
        <v>130000</v>
      </c>
      <c r="V5725" s="1061">
        <v>130000</v>
      </c>
      <c r="W5725" s="1061">
        <v>130000</v>
      </c>
    </row>
    <row r="5726" spans="1:23">
      <c r="A5726" s="908"/>
      <c r="B5726" s="1061" t="s">
        <v>234</v>
      </c>
      <c r="C5726" s="1061" t="s">
        <v>235</v>
      </c>
      <c r="D5726" s="1061" t="s">
        <v>4298</v>
      </c>
      <c r="E5726" s="1061" t="s">
        <v>10990</v>
      </c>
      <c r="F5726" s="1061" t="s">
        <v>4299</v>
      </c>
      <c r="G5726" s="1061" t="s">
        <v>1739</v>
      </c>
      <c r="H5726" s="1061" t="s">
        <v>129</v>
      </c>
      <c r="I5726" s="1061" t="s">
        <v>19</v>
      </c>
      <c r="J5726" s="1061" t="s">
        <v>7975</v>
      </c>
      <c r="K5726" s="1061" t="s">
        <v>14849</v>
      </c>
      <c r="L5726" s="1061">
        <v>100000</v>
      </c>
      <c r="M5726" s="1061">
        <v>100000</v>
      </c>
      <c r="N5726" s="1061">
        <v>100000</v>
      </c>
      <c r="O5726" s="1061">
        <v>100000</v>
      </c>
      <c r="P5726" s="1061">
        <v>100000</v>
      </c>
      <c r="Q5726" s="1061">
        <v>100000</v>
      </c>
      <c r="R5726" s="1061">
        <v>100000</v>
      </c>
      <c r="S5726" s="1061">
        <v>100000</v>
      </c>
      <c r="T5726" s="1061">
        <v>100000</v>
      </c>
      <c r="U5726" s="1061">
        <v>100000</v>
      </c>
      <c r="V5726" s="1061">
        <v>100000</v>
      </c>
      <c r="W5726" s="1061">
        <v>100000</v>
      </c>
    </row>
    <row r="5727" spans="1:23">
      <c r="A5727" s="908"/>
      <c r="B5727" s="1061" t="s">
        <v>234</v>
      </c>
      <c r="C5727" s="1061" t="s">
        <v>235</v>
      </c>
      <c r="D5727" s="1061" t="s">
        <v>2849</v>
      </c>
      <c r="E5727" s="1061" t="s">
        <v>10991</v>
      </c>
      <c r="F5727" s="1061" t="s">
        <v>9906</v>
      </c>
      <c r="G5727" s="1061" t="s">
        <v>1739</v>
      </c>
      <c r="H5727" s="1061" t="s">
        <v>129</v>
      </c>
      <c r="I5727" s="1061" t="s">
        <v>19</v>
      </c>
      <c r="J5727" s="1061" t="s">
        <v>7975</v>
      </c>
      <c r="K5727" s="1061" t="s">
        <v>14849</v>
      </c>
      <c r="L5727" s="1061">
        <v>19000</v>
      </c>
      <c r="M5727" s="1061">
        <v>19000</v>
      </c>
      <c r="N5727" s="1061">
        <v>19000</v>
      </c>
      <c r="O5727" s="1061">
        <v>19000</v>
      </c>
      <c r="P5727" s="1061">
        <v>19000</v>
      </c>
      <c r="Q5727" s="1061">
        <v>19000</v>
      </c>
      <c r="R5727" s="1061">
        <v>21250</v>
      </c>
      <c r="S5727" s="1061">
        <v>21250</v>
      </c>
      <c r="T5727" s="1061">
        <v>21250</v>
      </c>
      <c r="U5727" s="1061">
        <v>21250</v>
      </c>
      <c r="V5727" s="1061">
        <v>21250</v>
      </c>
      <c r="W5727" s="1061">
        <v>21250</v>
      </c>
    </row>
    <row r="5728" spans="1:23">
      <c r="A5728" s="908"/>
      <c r="B5728" s="1061" t="s">
        <v>234</v>
      </c>
      <c r="C5728" s="1061" t="s">
        <v>235</v>
      </c>
      <c r="D5728" s="1061" t="s">
        <v>2849</v>
      </c>
      <c r="E5728" s="1061" t="s">
        <v>10992</v>
      </c>
      <c r="F5728" s="1061" t="s">
        <v>9907</v>
      </c>
      <c r="G5728" s="1061" t="s">
        <v>1739</v>
      </c>
      <c r="H5728" s="1061" t="s">
        <v>129</v>
      </c>
      <c r="I5728" s="1061" t="s">
        <v>19</v>
      </c>
      <c r="J5728" s="1061" t="s">
        <v>7975</v>
      </c>
      <c r="K5728" s="1061" t="s">
        <v>14849</v>
      </c>
      <c r="L5728" s="1061">
        <v>20000</v>
      </c>
      <c r="M5728" s="1061">
        <v>20000</v>
      </c>
      <c r="N5728" s="1061">
        <v>20000</v>
      </c>
      <c r="O5728" s="1061">
        <v>20000</v>
      </c>
      <c r="P5728" s="1061">
        <v>20000</v>
      </c>
      <c r="Q5728" s="1061">
        <v>20000</v>
      </c>
      <c r="R5728" s="1061">
        <v>22750</v>
      </c>
      <c r="S5728" s="1061">
        <v>22750</v>
      </c>
      <c r="T5728" s="1061">
        <v>22750</v>
      </c>
      <c r="U5728" s="1061">
        <v>22750</v>
      </c>
      <c r="V5728" s="1061">
        <v>22750</v>
      </c>
      <c r="W5728" s="1061">
        <v>22750</v>
      </c>
    </row>
    <row r="5729" spans="1:23">
      <c r="A5729" s="908"/>
      <c r="B5729" s="1061" t="s">
        <v>234</v>
      </c>
      <c r="C5729" s="1061" t="s">
        <v>235</v>
      </c>
      <c r="D5729" s="1061" t="s">
        <v>2849</v>
      </c>
      <c r="E5729" s="1061" t="s">
        <v>10993</v>
      </c>
      <c r="F5729" s="1061" t="s">
        <v>4702</v>
      </c>
      <c r="G5729" s="1061" t="s">
        <v>1739</v>
      </c>
      <c r="H5729" s="1061" t="s">
        <v>129</v>
      </c>
      <c r="I5729" s="1061" t="s">
        <v>19</v>
      </c>
      <c r="J5729" s="1061" t="s">
        <v>7975</v>
      </c>
      <c r="K5729" s="1061" t="s">
        <v>14849</v>
      </c>
      <c r="L5729" s="1061">
        <v>44075</v>
      </c>
      <c r="M5729" s="1061">
        <v>44075</v>
      </c>
      <c r="N5729" s="1061">
        <v>44075</v>
      </c>
      <c r="O5729" s="1061">
        <v>44075</v>
      </c>
      <c r="P5729" s="1061">
        <v>44075</v>
      </c>
      <c r="Q5729" s="1061">
        <v>44075</v>
      </c>
      <c r="R5729" s="1061">
        <v>44505</v>
      </c>
      <c r="S5729" s="1061">
        <v>44505</v>
      </c>
      <c r="T5729" s="1061">
        <v>44505</v>
      </c>
      <c r="U5729" s="1061">
        <v>44505</v>
      </c>
      <c r="V5729" s="1061">
        <v>44505</v>
      </c>
      <c r="W5729" s="1061">
        <v>44505</v>
      </c>
    </row>
    <row r="5730" spans="1:23">
      <c r="A5730" s="908"/>
      <c r="B5730" s="1061" t="s">
        <v>234</v>
      </c>
      <c r="C5730" s="1061" t="s">
        <v>235</v>
      </c>
      <c r="D5730" s="1061" t="s">
        <v>2849</v>
      </c>
      <c r="E5730" s="1061" t="s">
        <v>10994</v>
      </c>
      <c r="F5730" s="1061" t="s">
        <v>4294</v>
      </c>
      <c r="G5730" s="1061" t="s">
        <v>1739</v>
      </c>
      <c r="H5730" s="1061" t="s">
        <v>129</v>
      </c>
      <c r="I5730" s="1061" t="s">
        <v>19</v>
      </c>
      <c r="J5730" s="1061" t="s">
        <v>7975</v>
      </c>
      <c r="K5730" s="1061" t="s">
        <v>14849</v>
      </c>
      <c r="L5730" s="1061">
        <v>23000</v>
      </c>
      <c r="M5730" s="1061">
        <v>23000</v>
      </c>
      <c r="N5730" s="1061">
        <v>23000</v>
      </c>
      <c r="O5730" s="1061">
        <v>23000</v>
      </c>
      <c r="P5730" s="1061">
        <v>23000</v>
      </c>
      <c r="Q5730" s="1061">
        <v>23000</v>
      </c>
      <c r="R5730" s="1061">
        <v>25400</v>
      </c>
      <c r="S5730" s="1061">
        <v>25400</v>
      </c>
      <c r="T5730" s="1061">
        <v>25400</v>
      </c>
      <c r="U5730" s="1061">
        <v>25400</v>
      </c>
      <c r="V5730" s="1061">
        <v>25400</v>
      </c>
      <c r="W5730" s="1061">
        <v>25400</v>
      </c>
    </row>
    <row r="5731" spans="1:23">
      <c r="A5731" s="908"/>
      <c r="B5731" s="1061" t="s">
        <v>234</v>
      </c>
      <c r="C5731" s="1061" t="s">
        <v>235</v>
      </c>
      <c r="D5731" s="1061" t="s">
        <v>2849</v>
      </c>
      <c r="E5731" s="1061" t="s">
        <v>10995</v>
      </c>
      <c r="F5731" s="1061" t="s">
        <v>4821</v>
      </c>
      <c r="G5731" s="1061" t="s">
        <v>1739</v>
      </c>
      <c r="H5731" s="1061" t="s">
        <v>129</v>
      </c>
      <c r="I5731" s="1061" t="s">
        <v>19</v>
      </c>
      <c r="J5731" s="1061" t="s">
        <v>7975</v>
      </c>
      <c r="K5731" s="1061" t="s">
        <v>14849</v>
      </c>
      <c r="L5731" s="1061">
        <v>55350</v>
      </c>
      <c r="M5731" s="1061">
        <v>55350</v>
      </c>
      <c r="N5731" s="1061">
        <v>55350</v>
      </c>
      <c r="O5731" s="1061">
        <v>55350</v>
      </c>
      <c r="P5731" s="1061">
        <v>55350</v>
      </c>
      <c r="Q5731" s="1061">
        <v>55350</v>
      </c>
      <c r="R5731" s="1061">
        <v>55890</v>
      </c>
      <c r="S5731" s="1061">
        <v>55890</v>
      </c>
      <c r="T5731" s="1061">
        <v>55890</v>
      </c>
      <c r="U5731" s="1061">
        <v>55890</v>
      </c>
      <c r="V5731" s="1061">
        <v>55890</v>
      </c>
      <c r="W5731" s="1061">
        <v>55890</v>
      </c>
    </row>
    <row r="5732" spans="1:23">
      <c r="A5732" s="908"/>
      <c r="B5732" s="1061" t="s">
        <v>234</v>
      </c>
      <c r="C5732" s="1061" t="s">
        <v>235</v>
      </c>
      <c r="D5732" s="1061" t="s">
        <v>2849</v>
      </c>
      <c r="E5732" s="1061" t="s">
        <v>10996</v>
      </c>
      <c r="F5732" s="1061" t="s">
        <v>4703</v>
      </c>
      <c r="G5732" s="1061" t="s">
        <v>1739</v>
      </c>
      <c r="H5732" s="1061" t="s">
        <v>129</v>
      </c>
      <c r="I5732" s="1061" t="s">
        <v>19</v>
      </c>
      <c r="J5732" s="1061" t="s">
        <v>7975</v>
      </c>
      <c r="K5732" s="1061" t="s">
        <v>14849</v>
      </c>
      <c r="L5732" s="1061">
        <v>62525</v>
      </c>
      <c r="M5732" s="1061">
        <v>62525</v>
      </c>
      <c r="N5732" s="1061">
        <v>62525</v>
      </c>
      <c r="O5732" s="1061">
        <v>62525</v>
      </c>
      <c r="P5732" s="1061">
        <v>62525</v>
      </c>
      <c r="Q5732" s="1061">
        <v>62525</v>
      </c>
      <c r="R5732" s="1061">
        <v>63135</v>
      </c>
      <c r="S5732" s="1061">
        <v>63135</v>
      </c>
      <c r="T5732" s="1061">
        <v>63135</v>
      </c>
      <c r="U5732" s="1061">
        <v>63135</v>
      </c>
      <c r="V5732" s="1061">
        <v>63135</v>
      </c>
      <c r="W5732" s="1061">
        <v>63135</v>
      </c>
    </row>
    <row r="5733" spans="1:23">
      <c r="A5733" s="908"/>
      <c r="B5733" s="1061" t="s">
        <v>234</v>
      </c>
      <c r="C5733" s="1061" t="s">
        <v>235</v>
      </c>
      <c r="D5733" s="1061" t="s">
        <v>4312</v>
      </c>
      <c r="E5733" s="1061" t="s">
        <v>10997</v>
      </c>
      <c r="F5733" s="1061" t="s">
        <v>8010</v>
      </c>
      <c r="G5733" s="1061" t="s">
        <v>1739</v>
      </c>
      <c r="H5733" s="1061" t="s">
        <v>129</v>
      </c>
      <c r="I5733" s="1061" t="s">
        <v>19</v>
      </c>
      <c r="J5733" s="1061" t="s">
        <v>7975</v>
      </c>
      <c r="K5733" s="1061" t="s">
        <v>14849</v>
      </c>
      <c r="L5733" s="1061">
        <v>1358980</v>
      </c>
      <c r="M5733" s="1061">
        <v>1358980</v>
      </c>
      <c r="N5733" s="1061">
        <v>1358980</v>
      </c>
      <c r="O5733" s="1061">
        <v>1358980</v>
      </c>
      <c r="P5733" s="1061">
        <v>1358980</v>
      </c>
      <c r="Q5733" s="1061">
        <v>1358980</v>
      </c>
      <c r="R5733" s="1061">
        <v>1358980</v>
      </c>
      <c r="S5733" s="1061">
        <v>1358980</v>
      </c>
      <c r="T5733" s="1061">
        <v>1358980</v>
      </c>
      <c r="U5733" s="1061">
        <v>1358980</v>
      </c>
      <c r="V5733" s="1061">
        <v>1358980</v>
      </c>
      <c r="W5733" s="1061">
        <v>1358980</v>
      </c>
    </row>
    <row r="5734" spans="1:23">
      <c r="A5734" s="908"/>
      <c r="B5734" s="1061" t="s">
        <v>234</v>
      </c>
      <c r="C5734" s="1061" t="s">
        <v>235</v>
      </c>
      <c r="D5734" s="1061" t="s">
        <v>4554</v>
      </c>
      <c r="E5734" s="1061" t="s">
        <v>10998</v>
      </c>
      <c r="F5734" s="1061" t="s">
        <v>4554</v>
      </c>
      <c r="G5734" s="1061" t="s">
        <v>1739</v>
      </c>
      <c r="H5734" s="1061" t="s">
        <v>129</v>
      </c>
      <c r="I5734" s="1061" t="s">
        <v>19</v>
      </c>
      <c r="J5734" s="1061" t="s">
        <v>7975</v>
      </c>
      <c r="K5734" s="1061" t="s">
        <v>14849</v>
      </c>
      <c r="L5734" s="1061">
        <v>88250</v>
      </c>
      <c r="M5734" s="1061">
        <v>88250</v>
      </c>
      <c r="N5734" s="1061">
        <v>88250</v>
      </c>
      <c r="O5734" s="1061">
        <v>88250</v>
      </c>
      <c r="P5734" s="1061">
        <v>88250</v>
      </c>
      <c r="Q5734" s="1061">
        <v>88250</v>
      </c>
      <c r="R5734" s="1061">
        <v>106500</v>
      </c>
      <c r="S5734" s="1061">
        <v>106500</v>
      </c>
      <c r="T5734" s="1061">
        <v>106500</v>
      </c>
      <c r="U5734" s="1061">
        <v>106500</v>
      </c>
      <c r="V5734" s="1061">
        <v>106500</v>
      </c>
      <c r="W5734" s="1061">
        <v>106500</v>
      </c>
    </row>
    <row r="5735" spans="1:23">
      <c r="A5735" s="908"/>
      <c r="B5735" s="1061" t="s">
        <v>234</v>
      </c>
      <c r="C5735" s="1061" t="s">
        <v>235</v>
      </c>
      <c r="D5735" s="1061" t="s">
        <v>4452</v>
      </c>
      <c r="E5735" s="1061" t="s">
        <v>10999</v>
      </c>
      <c r="F5735" s="1061" t="s">
        <v>4822</v>
      </c>
      <c r="G5735" s="1061" t="s">
        <v>1976</v>
      </c>
      <c r="H5735" s="1061" t="s">
        <v>129</v>
      </c>
      <c r="I5735" s="1061" t="s">
        <v>19</v>
      </c>
      <c r="J5735" s="1061" t="s">
        <v>7975</v>
      </c>
      <c r="K5735" s="1061" t="s">
        <v>14849</v>
      </c>
      <c r="L5735" s="1061">
        <v>89625</v>
      </c>
      <c r="M5735" s="1061">
        <v>89625</v>
      </c>
      <c r="N5735" s="1061">
        <v>89625</v>
      </c>
      <c r="O5735" s="1061">
        <v>89625</v>
      </c>
      <c r="P5735" s="1061">
        <v>89625</v>
      </c>
      <c r="Q5735" s="1061">
        <v>89625</v>
      </c>
      <c r="R5735" s="1061">
        <v>94250</v>
      </c>
      <c r="S5735" s="1061">
        <v>94250</v>
      </c>
      <c r="T5735" s="1061">
        <v>94250</v>
      </c>
      <c r="U5735" s="1061">
        <v>94250</v>
      </c>
      <c r="V5735" s="1061">
        <v>94250</v>
      </c>
      <c r="W5735" s="1061">
        <v>94250</v>
      </c>
    </row>
    <row r="5736" spans="1:23">
      <c r="A5736" s="908"/>
      <c r="B5736" s="1061" t="s">
        <v>234</v>
      </c>
      <c r="C5736" s="1061" t="s">
        <v>235</v>
      </c>
      <c r="D5736" s="1061" t="s">
        <v>4160</v>
      </c>
      <c r="E5736" s="1061" t="s">
        <v>11000</v>
      </c>
      <c r="F5736" s="1061" t="s">
        <v>4690</v>
      </c>
      <c r="G5736" s="1061" t="s">
        <v>1739</v>
      </c>
      <c r="H5736" s="1061" t="s">
        <v>129</v>
      </c>
      <c r="I5736" s="1061" t="s">
        <v>19</v>
      </c>
      <c r="J5736" s="1061" t="s">
        <v>7975</v>
      </c>
      <c r="K5736" s="1061" t="s">
        <v>14849</v>
      </c>
      <c r="L5736" s="1061">
        <v>700000</v>
      </c>
      <c r="M5736" s="1061">
        <v>700000</v>
      </c>
      <c r="N5736" s="1061">
        <v>700000</v>
      </c>
      <c r="O5736" s="1061">
        <v>700000</v>
      </c>
      <c r="P5736" s="1061">
        <v>700000</v>
      </c>
      <c r="Q5736" s="1061">
        <v>700000</v>
      </c>
      <c r="R5736" s="1061">
        <v>700000</v>
      </c>
      <c r="S5736" s="1061">
        <v>700000</v>
      </c>
      <c r="T5736" s="1061">
        <v>700000</v>
      </c>
      <c r="U5736" s="1061">
        <v>700000</v>
      </c>
      <c r="V5736" s="1061">
        <v>700000</v>
      </c>
      <c r="W5736" s="1061">
        <v>700000</v>
      </c>
    </row>
    <row r="5737" spans="1:23">
      <c r="A5737" s="908"/>
      <c r="B5737" s="1061" t="s">
        <v>234</v>
      </c>
      <c r="C5737" s="1061" t="s">
        <v>235</v>
      </c>
      <c r="D5737" s="1061" t="s">
        <v>3090</v>
      </c>
      <c r="E5737" s="1061" t="s">
        <v>11001</v>
      </c>
      <c r="F5737" s="1061" t="s">
        <v>4575</v>
      </c>
      <c r="G5737" s="1061" t="s">
        <v>1701</v>
      </c>
      <c r="H5737" s="1061" t="s">
        <v>129</v>
      </c>
      <c r="I5737" s="1061" t="s">
        <v>19</v>
      </c>
      <c r="J5737" s="1061" t="s">
        <v>7975</v>
      </c>
      <c r="K5737" s="1061" t="s">
        <v>14849</v>
      </c>
      <c r="L5737" s="1061">
        <v>1000000</v>
      </c>
      <c r="M5737" s="1061">
        <v>1000000</v>
      </c>
      <c r="N5737" s="1061">
        <v>1000000</v>
      </c>
      <c r="O5737" s="1061">
        <v>1000000</v>
      </c>
      <c r="P5737" s="1061">
        <v>1000000</v>
      </c>
      <c r="Q5737" s="1061">
        <v>1000000</v>
      </c>
      <c r="R5737" s="1061">
        <v>1000000</v>
      </c>
      <c r="S5737" s="1061">
        <v>1000000</v>
      </c>
      <c r="T5737" s="1061">
        <v>1000000</v>
      </c>
      <c r="U5737" s="1061">
        <v>1000000</v>
      </c>
      <c r="V5737" s="1061">
        <v>1000000</v>
      </c>
      <c r="W5737" s="1061">
        <v>1000000</v>
      </c>
    </row>
    <row r="5738" spans="1:23">
      <c r="A5738" s="908"/>
      <c r="B5738" s="1061" t="s">
        <v>234</v>
      </c>
      <c r="C5738" s="1061" t="s">
        <v>235</v>
      </c>
      <c r="D5738" s="1061" t="s">
        <v>4749</v>
      </c>
      <c r="E5738" s="1061" t="s">
        <v>11002</v>
      </c>
      <c r="F5738" s="1061" t="s">
        <v>11003</v>
      </c>
      <c r="G5738" s="1061" t="s">
        <v>1739</v>
      </c>
      <c r="H5738" s="1061" t="s">
        <v>129</v>
      </c>
      <c r="I5738" s="1061" t="s">
        <v>19</v>
      </c>
      <c r="J5738" s="1061" t="s">
        <v>7975</v>
      </c>
      <c r="K5738" s="1061" t="s">
        <v>14849</v>
      </c>
      <c r="L5738" s="1061">
        <v>280000</v>
      </c>
      <c r="M5738" s="1061">
        <v>280000</v>
      </c>
      <c r="N5738" s="1061">
        <v>280000</v>
      </c>
      <c r="O5738" s="1061">
        <v>280000</v>
      </c>
      <c r="P5738" s="1061">
        <v>280000</v>
      </c>
      <c r="Q5738" s="1061">
        <v>280000</v>
      </c>
      <c r="R5738" s="1061">
        <v>280000</v>
      </c>
      <c r="S5738" s="1061">
        <v>280000</v>
      </c>
      <c r="T5738" s="1061">
        <v>280000</v>
      </c>
      <c r="U5738" s="1061">
        <v>280000</v>
      </c>
      <c r="V5738" s="1061">
        <v>280000</v>
      </c>
      <c r="W5738" s="1061">
        <v>280000</v>
      </c>
    </row>
    <row r="5739" spans="1:23">
      <c r="A5739" s="908"/>
      <c r="B5739" s="1061" t="s">
        <v>234</v>
      </c>
      <c r="C5739" s="1061" t="s">
        <v>235</v>
      </c>
      <c r="D5739" s="1061" t="s">
        <v>4749</v>
      </c>
      <c r="E5739" s="1061" t="s">
        <v>11004</v>
      </c>
      <c r="F5739" s="1061" t="s">
        <v>11005</v>
      </c>
      <c r="G5739" s="1061" t="s">
        <v>1739</v>
      </c>
      <c r="H5739" s="1061" t="s">
        <v>129</v>
      </c>
      <c r="I5739" s="1061" t="s">
        <v>19</v>
      </c>
      <c r="J5739" s="1061" t="s">
        <v>7975</v>
      </c>
      <c r="K5739" s="1061" t="s">
        <v>14849</v>
      </c>
      <c r="L5739" s="1061">
        <v>491719</v>
      </c>
      <c r="M5739" s="1061">
        <v>491719</v>
      </c>
      <c r="N5739" s="1061">
        <v>491719</v>
      </c>
      <c r="O5739" s="1061">
        <v>491719</v>
      </c>
      <c r="P5739" s="1061">
        <v>491719</v>
      </c>
      <c r="Q5739" s="1061">
        <v>491719</v>
      </c>
      <c r="R5739" s="1061">
        <v>553438</v>
      </c>
      <c r="S5739" s="1061">
        <v>553438</v>
      </c>
      <c r="T5739" s="1061">
        <v>553438</v>
      </c>
      <c r="U5739" s="1061">
        <v>553438</v>
      </c>
      <c r="V5739" s="1061">
        <v>553438</v>
      </c>
      <c r="W5739" s="1061">
        <v>553438</v>
      </c>
    </row>
    <row r="5740" spans="1:23">
      <c r="A5740" s="908"/>
      <c r="B5740" s="1061" t="s">
        <v>234</v>
      </c>
      <c r="C5740" s="1061" t="s">
        <v>235</v>
      </c>
      <c r="D5740" s="1061" t="s">
        <v>3090</v>
      </c>
      <c r="E5740" s="1061" t="s">
        <v>11006</v>
      </c>
      <c r="F5740" s="1061" t="s">
        <v>4574</v>
      </c>
      <c r="G5740" s="1061" t="s">
        <v>2001</v>
      </c>
      <c r="H5740" s="1061" t="s">
        <v>129</v>
      </c>
      <c r="I5740" s="1061" t="s">
        <v>19</v>
      </c>
      <c r="J5740" s="1061" t="s">
        <v>7975</v>
      </c>
      <c r="K5740" s="1061" t="s">
        <v>14849</v>
      </c>
      <c r="L5740" s="1061">
        <v>9600</v>
      </c>
      <c r="M5740" s="1061">
        <v>9600</v>
      </c>
      <c r="N5740" s="1061">
        <v>9600</v>
      </c>
      <c r="O5740" s="1061">
        <v>9600</v>
      </c>
      <c r="P5740" s="1061">
        <v>9600</v>
      </c>
      <c r="Q5740" s="1061">
        <v>9600</v>
      </c>
      <c r="R5740" s="1061">
        <v>9600</v>
      </c>
      <c r="S5740" s="1061">
        <v>9600</v>
      </c>
      <c r="T5740" s="1061">
        <v>9600</v>
      </c>
      <c r="U5740" s="1061">
        <v>9600</v>
      </c>
      <c r="V5740" s="1061">
        <v>9600</v>
      </c>
      <c r="W5740" s="1061">
        <v>9600</v>
      </c>
    </row>
    <row r="5741" spans="1:23">
      <c r="A5741" s="908"/>
      <c r="B5741" s="1061" t="s">
        <v>234</v>
      </c>
      <c r="C5741" s="1061" t="s">
        <v>235</v>
      </c>
      <c r="D5741" s="1061" t="s">
        <v>3090</v>
      </c>
      <c r="E5741" s="1061" t="s">
        <v>11007</v>
      </c>
      <c r="F5741" s="1061" t="s">
        <v>4576</v>
      </c>
      <c r="G5741" s="1061" t="s">
        <v>2001</v>
      </c>
      <c r="H5741" s="1061" t="s">
        <v>129</v>
      </c>
      <c r="I5741" s="1061" t="s">
        <v>19</v>
      </c>
      <c r="J5741" s="1061" t="s">
        <v>7975</v>
      </c>
      <c r="K5741" s="1061" t="s">
        <v>14849</v>
      </c>
      <c r="L5741" s="1061">
        <v>12400</v>
      </c>
      <c r="M5741" s="1061">
        <v>12400</v>
      </c>
      <c r="N5741" s="1061">
        <v>12400</v>
      </c>
      <c r="O5741" s="1061">
        <v>12400</v>
      </c>
      <c r="P5741" s="1061">
        <v>12400</v>
      </c>
      <c r="Q5741" s="1061">
        <v>12400</v>
      </c>
      <c r="R5741" s="1061">
        <v>12400</v>
      </c>
      <c r="S5741" s="1061">
        <v>12400</v>
      </c>
      <c r="T5741" s="1061">
        <v>12400</v>
      </c>
      <c r="U5741" s="1061">
        <v>12400</v>
      </c>
      <c r="V5741" s="1061">
        <v>12400</v>
      </c>
      <c r="W5741" s="1061">
        <v>12400</v>
      </c>
    </row>
    <row r="5742" spans="1:23">
      <c r="A5742" s="908"/>
      <c r="B5742" s="1061" t="s">
        <v>234</v>
      </c>
      <c r="C5742" s="1061" t="s">
        <v>235</v>
      </c>
      <c r="D5742" s="1061" t="s">
        <v>3090</v>
      </c>
      <c r="E5742" s="1061" t="s">
        <v>11008</v>
      </c>
      <c r="F5742" s="1061" t="s">
        <v>4577</v>
      </c>
      <c r="G5742" s="1061" t="s">
        <v>2001</v>
      </c>
      <c r="H5742" s="1061" t="s">
        <v>129</v>
      </c>
      <c r="I5742" s="1061" t="s">
        <v>19</v>
      </c>
      <c r="J5742" s="1061" t="s">
        <v>7975</v>
      </c>
      <c r="K5742" s="1061" t="s">
        <v>14849</v>
      </c>
      <c r="L5742" s="1061">
        <v>6500</v>
      </c>
      <c r="M5742" s="1061">
        <v>6500</v>
      </c>
      <c r="N5742" s="1061">
        <v>6500</v>
      </c>
      <c r="O5742" s="1061">
        <v>6500</v>
      </c>
      <c r="P5742" s="1061">
        <v>6500</v>
      </c>
      <c r="Q5742" s="1061">
        <v>6500</v>
      </c>
      <c r="R5742" s="1061">
        <v>6500</v>
      </c>
      <c r="S5742" s="1061">
        <v>6500</v>
      </c>
      <c r="T5742" s="1061">
        <v>6500</v>
      </c>
      <c r="U5742" s="1061">
        <v>6500</v>
      </c>
      <c r="V5742" s="1061">
        <v>6500</v>
      </c>
      <c r="W5742" s="1061">
        <v>6500</v>
      </c>
    </row>
    <row r="5743" spans="1:23">
      <c r="A5743" s="908"/>
      <c r="B5743" s="1061" t="s">
        <v>234</v>
      </c>
      <c r="C5743" s="1061" t="s">
        <v>235</v>
      </c>
      <c r="D5743" s="1061" t="s">
        <v>4129</v>
      </c>
      <c r="E5743" s="1061" t="s">
        <v>11009</v>
      </c>
      <c r="F5743" s="1061" t="s">
        <v>4130</v>
      </c>
      <c r="G5743" s="1061" t="s">
        <v>1739</v>
      </c>
      <c r="H5743" s="1061" t="s">
        <v>129</v>
      </c>
      <c r="I5743" s="1061" t="s">
        <v>19</v>
      </c>
      <c r="J5743" s="1061" t="s">
        <v>7975</v>
      </c>
      <c r="K5743" s="1061" t="s">
        <v>14849</v>
      </c>
      <c r="L5743" s="1061">
        <v>1325000</v>
      </c>
      <c r="M5743" s="1061">
        <v>1325000</v>
      </c>
      <c r="N5743" s="1061">
        <v>1325000</v>
      </c>
      <c r="O5743" s="1061">
        <v>1325000</v>
      </c>
      <c r="P5743" s="1061">
        <v>1325000</v>
      </c>
      <c r="Q5743" s="1061">
        <v>1325000</v>
      </c>
      <c r="R5743" s="1061">
        <v>1500000</v>
      </c>
      <c r="S5743" s="1061">
        <v>1500000</v>
      </c>
      <c r="T5743" s="1061">
        <v>1500000</v>
      </c>
      <c r="U5743" s="1061">
        <v>1500000</v>
      </c>
      <c r="V5743" s="1061">
        <v>1500000</v>
      </c>
      <c r="W5743" s="1061">
        <v>1500000</v>
      </c>
    </row>
    <row r="5744" spans="1:23">
      <c r="A5744" s="908"/>
      <c r="B5744" s="1061" t="s">
        <v>234</v>
      </c>
      <c r="C5744" s="1061" t="s">
        <v>235</v>
      </c>
      <c r="D5744" s="1061" t="s">
        <v>2228</v>
      </c>
      <c r="E5744" s="1061" t="s">
        <v>11010</v>
      </c>
      <c r="F5744" s="1061" t="s">
        <v>4403</v>
      </c>
      <c r="G5744" s="1061" t="s">
        <v>1739</v>
      </c>
      <c r="H5744" s="1061" t="s">
        <v>129</v>
      </c>
      <c r="I5744" s="1061" t="s">
        <v>19</v>
      </c>
      <c r="J5744" s="1061" t="s">
        <v>7975</v>
      </c>
      <c r="K5744" s="1061" t="s">
        <v>14849</v>
      </c>
      <c r="L5744" s="1061">
        <v>18000</v>
      </c>
      <c r="M5744" s="1061">
        <v>18000</v>
      </c>
      <c r="N5744" s="1061">
        <v>18000</v>
      </c>
      <c r="O5744" s="1061">
        <v>18000</v>
      </c>
      <c r="P5744" s="1061">
        <v>18000</v>
      </c>
      <c r="Q5744" s="1061">
        <v>18000</v>
      </c>
      <c r="R5744" s="1061">
        <v>19000</v>
      </c>
      <c r="S5744" s="1061">
        <v>19000</v>
      </c>
      <c r="T5744" s="1061">
        <v>19000</v>
      </c>
      <c r="U5744" s="1061">
        <v>19000</v>
      </c>
      <c r="V5744" s="1061">
        <v>19000</v>
      </c>
      <c r="W5744" s="1061">
        <v>19000</v>
      </c>
    </row>
    <row r="5745" spans="1:23">
      <c r="A5745" s="908"/>
      <c r="B5745" s="1061" t="s">
        <v>234</v>
      </c>
      <c r="C5745" s="1061" t="s">
        <v>235</v>
      </c>
      <c r="D5745" s="1061" t="s">
        <v>4193</v>
      </c>
      <c r="E5745" s="1061" t="s">
        <v>11011</v>
      </c>
      <c r="F5745" s="1061" t="s">
        <v>8262</v>
      </c>
      <c r="G5745" s="1061" t="s">
        <v>1739</v>
      </c>
      <c r="H5745" s="1061" t="s">
        <v>129</v>
      </c>
      <c r="I5745" s="1061" t="s">
        <v>19</v>
      </c>
      <c r="J5745" s="1061" t="s">
        <v>7975</v>
      </c>
      <c r="K5745" s="1061" t="s">
        <v>14849</v>
      </c>
      <c r="L5745" s="1061">
        <v>13000</v>
      </c>
      <c r="M5745" s="1061">
        <v>13000</v>
      </c>
      <c r="N5745" s="1061">
        <v>13000</v>
      </c>
      <c r="O5745" s="1061">
        <v>13000</v>
      </c>
      <c r="P5745" s="1061">
        <v>13000</v>
      </c>
      <c r="Q5745" s="1061">
        <v>13000</v>
      </c>
      <c r="R5745" s="1061">
        <v>13000</v>
      </c>
      <c r="S5745" s="1061">
        <v>13000</v>
      </c>
      <c r="T5745" s="1061">
        <v>13000</v>
      </c>
      <c r="U5745" s="1061">
        <v>13000</v>
      </c>
      <c r="V5745" s="1061">
        <v>13000</v>
      </c>
      <c r="W5745" s="1061">
        <v>13000</v>
      </c>
    </row>
    <row r="5746" spans="1:23">
      <c r="A5746" s="908"/>
      <c r="B5746" s="1061" t="s">
        <v>234</v>
      </c>
      <c r="C5746" s="1061" t="s">
        <v>235</v>
      </c>
      <c r="D5746" s="1061" t="s">
        <v>4193</v>
      </c>
      <c r="E5746" s="1061" t="s">
        <v>11012</v>
      </c>
      <c r="F5746" s="1061" t="s">
        <v>8263</v>
      </c>
      <c r="G5746" s="1061" t="s">
        <v>1739</v>
      </c>
      <c r="H5746" s="1061" t="s">
        <v>129</v>
      </c>
      <c r="I5746" s="1061" t="s">
        <v>19</v>
      </c>
      <c r="J5746" s="1061" t="s">
        <v>7975</v>
      </c>
      <c r="K5746" s="1061" t="s">
        <v>14849</v>
      </c>
      <c r="L5746" s="1061">
        <v>15712</v>
      </c>
      <c r="M5746" s="1061">
        <v>15712</v>
      </c>
      <c r="N5746" s="1061">
        <v>15712</v>
      </c>
      <c r="O5746" s="1061">
        <v>15712</v>
      </c>
      <c r="P5746" s="1061">
        <v>15712</v>
      </c>
      <c r="Q5746" s="1061">
        <v>15712</v>
      </c>
      <c r="R5746" s="1061">
        <v>16424</v>
      </c>
      <c r="S5746" s="1061">
        <v>16424</v>
      </c>
      <c r="T5746" s="1061">
        <v>16424</v>
      </c>
      <c r="U5746" s="1061">
        <v>16424</v>
      </c>
      <c r="V5746" s="1061">
        <v>16424</v>
      </c>
      <c r="W5746" s="1061">
        <v>16424</v>
      </c>
    </row>
    <row r="5747" spans="1:23">
      <c r="A5747" s="908"/>
      <c r="B5747" s="1061" t="s">
        <v>234</v>
      </c>
      <c r="C5747" s="1061" t="s">
        <v>235</v>
      </c>
      <c r="D5747" s="1061" t="s">
        <v>4226</v>
      </c>
      <c r="E5747" s="1061" t="s">
        <v>11013</v>
      </c>
      <c r="F5747" s="1061" t="s">
        <v>9908</v>
      </c>
      <c r="G5747" s="1061" t="s">
        <v>1739</v>
      </c>
      <c r="H5747" s="1061" t="s">
        <v>129</v>
      </c>
      <c r="I5747" s="1061" t="s">
        <v>19</v>
      </c>
      <c r="J5747" s="1061" t="s">
        <v>7975</v>
      </c>
      <c r="K5747" s="1061" t="s">
        <v>14849</v>
      </c>
      <c r="L5747" s="1061">
        <v>36400</v>
      </c>
      <c r="M5747" s="1061">
        <v>36400</v>
      </c>
      <c r="N5747" s="1061">
        <v>36400</v>
      </c>
      <c r="O5747" s="1061">
        <v>36400</v>
      </c>
      <c r="P5747" s="1061">
        <v>36400</v>
      </c>
      <c r="Q5747" s="1061">
        <v>36400</v>
      </c>
      <c r="R5747" s="1061">
        <v>36400</v>
      </c>
      <c r="S5747" s="1061">
        <v>36400</v>
      </c>
      <c r="T5747" s="1061">
        <v>36400</v>
      </c>
      <c r="U5747" s="1061">
        <v>36400</v>
      </c>
      <c r="V5747" s="1061">
        <v>36400</v>
      </c>
      <c r="W5747" s="1061">
        <v>36400</v>
      </c>
    </row>
    <row r="5748" spans="1:23">
      <c r="A5748" s="908"/>
      <c r="B5748" s="1061" t="s">
        <v>234</v>
      </c>
      <c r="C5748" s="1061" t="s">
        <v>235</v>
      </c>
      <c r="D5748" s="1061" t="s">
        <v>4226</v>
      </c>
      <c r="E5748" s="1061" t="s">
        <v>11014</v>
      </c>
      <c r="F5748" s="1061" t="s">
        <v>9909</v>
      </c>
      <c r="G5748" s="1061" t="s">
        <v>1739</v>
      </c>
      <c r="H5748" s="1061" t="s">
        <v>129</v>
      </c>
      <c r="I5748" s="1061" t="s">
        <v>19</v>
      </c>
      <c r="J5748" s="1061" t="s">
        <v>7975</v>
      </c>
      <c r="K5748" s="1061" t="s">
        <v>14849</v>
      </c>
      <c r="L5748" s="1061">
        <v>23500</v>
      </c>
      <c r="M5748" s="1061">
        <v>23500</v>
      </c>
      <c r="N5748" s="1061">
        <v>23500</v>
      </c>
      <c r="O5748" s="1061">
        <v>23500</v>
      </c>
      <c r="P5748" s="1061">
        <v>23500</v>
      </c>
      <c r="Q5748" s="1061">
        <v>23500</v>
      </c>
      <c r="R5748" s="1061">
        <v>23500</v>
      </c>
      <c r="S5748" s="1061">
        <v>23500</v>
      </c>
      <c r="T5748" s="1061">
        <v>23500</v>
      </c>
      <c r="U5748" s="1061">
        <v>23500</v>
      </c>
      <c r="V5748" s="1061">
        <v>23500</v>
      </c>
      <c r="W5748" s="1061">
        <v>23500</v>
      </c>
    </row>
    <row r="5749" spans="1:23">
      <c r="A5749" s="908"/>
      <c r="B5749" s="1061" t="s">
        <v>234</v>
      </c>
      <c r="C5749" s="1061" t="s">
        <v>235</v>
      </c>
      <c r="D5749" s="1061" t="s">
        <v>4226</v>
      </c>
      <c r="E5749" s="1061" t="s">
        <v>11015</v>
      </c>
      <c r="F5749" s="1061" t="s">
        <v>9910</v>
      </c>
      <c r="G5749" s="1061" t="s">
        <v>1739</v>
      </c>
      <c r="H5749" s="1061" t="s">
        <v>129</v>
      </c>
      <c r="I5749" s="1061" t="s">
        <v>19</v>
      </c>
      <c r="J5749" s="1061" t="s">
        <v>7975</v>
      </c>
      <c r="K5749" s="1061" t="s">
        <v>14849</v>
      </c>
      <c r="L5749" s="1061">
        <v>33000</v>
      </c>
      <c r="M5749" s="1061">
        <v>33000</v>
      </c>
      <c r="N5749" s="1061">
        <v>33000</v>
      </c>
      <c r="O5749" s="1061">
        <v>33000</v>
      </c>
      <c r="P5749" s="1061">
        <v>33000</v>
      </c>
      <c r="Q5749" s="1061">
        <v>33000</v>
      </c>
      <c r="R5749" s="1061">
        <v>33000</v>
      </c>
      <c r="S5749" s="1061">
        <v>33000</v>
      </c>
      <c r="T5749" s="1061">
        <v>33000</v>
      </c>
      <c r="U5749" s="1061">
        <v>33000</v>
      </c>
      <c r="V5749" s="1061">
        <v>33000</v>
      </c>
      <c r="W5749" s="1061">
        <v>33000</v>
      </c>
    </row>
    <row r="5750" spans="1:23">
      <c r="A5750" s="908"/>
      <c r="B5750" s="1061" t="s">
        <v>234</v>
      </c>
      <c r="C5750" s="1061" t="s">
        <v>235</v>
      </c>
      <c r="D5750" s="1061" t="s">
        <v>4226</v>
      </c>
      <c r="E5750" s="1061" t="s">
        <v>11016</v>
      </c>
      <c r="F5750" s="1061" t="s">
        <v>9911</v>
      </c>
      <c r="G5750" s="1061" t="s">
        <v>1739</v>
      </c>
      <c r="H5750" s="1061" t="s">
        <v>129</v>
      </c>
      <c r="I5750" s="1061" t="s">
        <v>19</v>
      </c>
      <c r="J5750" s="1061" t="s">
        <v>7975</v>
      </c>
      <c r="K5750" s="1061" t="s">
        <v>14849</v>
      </c>
      <c r="L5750" s="1061">
        <v>13500</v>
      </c>
      <c r="M5750" s="1061">
        <v>13500</v>
      </c>
      <c r="N5750" s="1061">
        <v>13500</v>
      </c>
      <c r="O5750" s="1061">
        <v>13500</v>
      </c>
      <c r="P5750" s="1061">
        <v>13500</v>
      </c>
      <c r="Q5750" s="1061">
        <v>13500</v>
      </c>
      <c r="R5750" s="1061">
        <v>13500</v>
      </c>
      <c r="S5750" s="1061">
        <v>13500</v>
      </c>
      <c r="T5750" s="1061">
        <v>13500</v>
      </c>
      <c r="U5750" s="1061">
        <v>13500</v>
      </c>
      <c r="V5750" s="1061">
        <v>13500</v>
      </c>
      <c r="W5750" s="1061">
        <v>13500</v>
      </c>
    </row>
    <row r="5751" spans="1:23">
      <c r="A5751" s="908"/>
      <c r="B5751" s="1061" t="s">
        <v>234</v>
      </c>
      <c r="C5751" s="1061" t="s">
        <v>235</v>
      </c>
      <c r="D5751" s="1061" t="s">
        <v>4463</v>
      </c>
      <c r="E5751" s="1061" t="s">
        <v>11017</v>
      </c>
      <c r="F5751" s="1061" t="s">
        <v>4464</v>
      </c>
      <c r="G5751" s="1061" t="s">
        <v>1739</v>
      </c>
      <c r="H5751" s="1061" t="s">
        <v>129</v>
      </c>
      <c r="I5751" s="1061" t="s">
        <v>19</v>
      </c>
      <c r="J5751" s="1061" t="s">
        <v>7975</v>
      </c>
      <c r="K5751" s="1061" t="s">
        <v>14849</v>
      </c>
      <c r="L5751" s="1061">
        <v>152400</v>
      </c>
      <c r="M5751" s="1061">
        <v>152400</v>
      </c>
      <c r="N5751" s="1061">
        <v>152400</v>
      </c>
      <c r="O5751" s="1061">
        <v>152400</v>
      </c>
      <c r="P5751" s="1061">
        <v>152400</v>
      </c>
      <c r="Q5751" s="1061">
        <v>152400</v>
      </c>
      <c r="R5751" s="1061">
        <v>153600</v>
      </c>
      <c r="S5751" s="1061">
        <v>153600</v>
      </c>
      <c r="T5751" s="1061">
        <v>153600</v>
      </c>
      <c r="U5751" s="1061">
        <v>153600</v>
      </c>
      <c r="V5751" s="1061">
        <v>153600</v>
      </c>
      <c r="W5751" s="1061">
        <v>153600</v>
      </c>
    </row>
    <row r="5752" spans="1:23">
      <c r="A5752" s="908"/>
      <c r="B5752" s="1061" t="s">
        <v>234</v>
      </c>
      <c r="C5752" s="1061" t="s">
        <v>235</v>
      </c>
      <c r="D5752" s="1061" t="s">
        <v>4013</v>
      </c>
      <c r="E5752" s="1061" t="s">
        <v>11018</v>
      </c>
      <c r="F5752" s="1061" t="s">
        <v>4014</v>
      </c>
      <c r="G5752" s="1061" t="s">
        <v>1739</v>
      </c>
      <c r="H5752" s="1061" t="s">
        <v>129</v>
      </c>
      <c r="I5752" s="1061" t="s">
        <v>19</v>
      </c>
      <c r="J5752" s="1061" t="s">
        <v>7975</v>
      </c>
      <c r="K5752" s="1061" t="s">
        <v>14849</v>
      </c>
      <c r="L5752" s="1061">
        <v>45000</v>
      </c>
      <c r="M5752" s="1061">
        <v>45000</v>
      </c>
      <c r="N5752" s="1061">
        <v>45000</v>
      </c>
      <c r="O5752" s="1061">
        <v>45000</v>
      </c>
      <c r="P5752" s="1061">
        <v>45000</v>
      </c>
      <c r="Q5752" s="1061">
        <v>45000</v>
      </c>
      <c r="R5752" s="1061">
        <v>45000</v>
      </c>
      <c r="S5752" s="1061">
        <v>45000</v>
      </c>
      <c r="T5752" s="1061">
        <v>45000</v>
      </c>
      <c r="U5752" s="1061">
        <v>45000</v>
      </c>
      <c r="V5752" s="1061">
        <v>45000</v>
      </c>
      <c r="W5752" s="1061">
        <v>45000</v>
      </c>
    </row>
    <row r="5753" spans="1:23">
      <c r="A5753" s="908"/>
      <c r="B5753" s="1061" t="s">
        <v>234</v>
      </c>
      <c r="C5753" s="1061" t="s">
        <v>235</v>
      </c>
      <c r="D5753" s="1061" t="s">
        <v>4604</v>
      </c>
      <c r="E5753" s="1061" t="s">
        <v>11019</v>
      </c>
      <c r="F5753" s="1061" t="s">
        <v>4605</v>
      </c>
      <c r="G5753" s="1061" t="s">
        <v>1739</v>
      </c>
      <c r="H5753" s="1061" t="s">
        <v>129</v>
      </c>
      <c r="I5753" s="1061" t="s">
        <v>19</v>
      </c>
      <c r="J5753" s="1061" t="s">
        <v>7975</v>
      </c>
      <c r="K5753" s="1061" t="s">
        <v>14849</v>
      </c>
      <c r="L5753" s="1061">
        <v>1368750</v>
      </c>
      <c r="M5753" s="1061">
        <v>1368750</v>
      </c>
      <c r="N5753" s="1061">
        <v>1368750</v>
      </c>
      <c r="O5753" s="1061">
        <v>1368750</v>
      </c>
      <c r="P5753" s="1061">
        <v>1368750</v>
      </c>
      <c r="Q5753" s="1061">
        <v>1368750</v>
      </c>
      <c r="R5753" s="1061">
        <v>1387500</v>
      </c>
      <c r="S5753" s="1061">
        <v>1387500</v>
      </c>
      <c r="T5753" s="1061">
        <v>1387500</v>
      </c>
      <c r="U5753" s="1061">
        <v>1387500</v>
      </c>
      <c r="V5753" s="1061">
        <v>1387500</v>
      </c>
      <c r="W5753" s="1061">
        <v>1387500</v>
      </c>
    </row>
    <row r="5754" spans="1:23">
      <c r="A5754" s="908"/>
      <c r="B5754" s="1061" t="s">
        <v>234</v>
      </c>
      <c r="C5754" s="1061" t="s">
        <v>235</v>
      </c>
      <c r="D5754" s="1061" t="s">
        <v>2996</v>
      </c>
      <c r="E5754" s="1061" t="s">
        <v>11020</v>
      </c>
      <c r="F5754" s="1061" t="s">
        <v>9760</v>
      </c>
      <c r="G5754" s="1061" t="s">
        <v>1739</v>
      </c>
      <c r="H5754" s="1061" t="s">
        <v>129</v>
      </c>
      <c r="I5754" s="1061" t="s">
        <v>19</v>
      </c>
      <c r="J5754" s="1061" t="s">
        <v>7975</v>
      </c>
      <c r="K5754" s="1061" t="s">
        <v>14849</v>
      </c>
      <c r="L5754" s="1061">
        <v>15500</v>
      </c>
      <c r="M5754" s="1061">
        <v>15500</v>
      </c>
      <c r="N5754" s="1061">
        <v>15500</v>
      </c>
      <c r="O5754" s="1061">
        <v>15500</v>
      </c>
      <c r="P5754" s="1061">
        <v>15500</v>
      </c>
      <c r="Q5754" s="1061">
        <v>15500</v>
      </c>
      <c r="R5754" s="1061">
        <v>17000</v>
      </c>
      <c r="S5754" s="1061">
        <v>17000</v>
      </c>
      <c r="T5754" s="1061">
        <v>17000</v>
      </c>
      <c r="U5754" s="1061">
        <v>17000</v>
      </c>
      <c r="V5754" s="1061">
        <v>17000</v>
      </c>
      <c r="W5754" s="1061">
        <v>17000</v>
      </c>
    </row>
    <row r="5755" spans="1:23">
      <c r="A5755" s="908"/>
      <c r="B5755" s="1061" t="s">
        <v>234</v>
      </c>
      <c r="C5755" s="1061" t="s">
        <v>235</v>
      </c>
      <c r="D5755" s="1061" t="s">
        <v>4585</v>
      </c>
      <c r="E5755" s="1061" t="s">
        <v>11021</v>
      </c>
      <c r="F5755" s="1061" t="s">
        <v>4751</v>
      </c>
      <c r="G5755" s="1061" t="s">
        <v>1739</v>
      </c>
      <c r="H5755" s="1061" t="s">
        <v>129</v>
      </c>
      <c r="I5755" s="1061" t="s">
        <v>19</v>
      </c>
      <c r="J5755" s="1061" t="s">
        <v>7975</v>
      </c>
      <c r="K5755" s="1061" t="s">
        <v>14849</v>
      </c>
      <c r="L5755" s="1061">
        <v>437500</v>
      </c>
      <c r="M5755" s="1061">
        <v>437500</v>
      </c>
      <c r="N5755" s="1061">
        <v>437500</v>
      </c>
      <c r="O5755" s="1061">
        <v>437500</v>
      </c>
      <c r="P5755" s="1061">
        <v>437500</v>
      </c>
      <c r="Q5755" s="1061">
        <v>437500</v>
      </c>
      <c r="R5755" s="1061">
        <v>450000</v>
      </c>
      <c r="S5755" s="1061">
        <v>450000</v>
      </c>
      <c r="T5755" s="1061">
        <v>450000</v>
      </c>
      <c r="U5755" s="1061">
        <v>450000</v>
      </c>
      <c r="V5755" s="1061">
        <v>450000</v>
      </c>
      <c r="W5755" s="1061">
        <v>450000</v>
      </c>
    </row>
    <row r="5756" spans="1:23">
      <c r="A5756" s="908"/>
      <c r="B5756" s="1061" t="s">
        <v>234</v>
      </c>
      <c r="C5756" s="1061" t="s">
        <v>235</v>
      </c>
      <c r="D5756" s="1061" t="s">
        <v>4446</v>
      </c>
      <c r="E5756" s="1061" t="s">
        <v>11022</v>
      </c>
      <c r="F5756" s="1061" t="s">
        <v>9716</v>
      </c>
      <c r="G5756" s="1061" t="s">
        <v>1739</v>
      </c>
      <c r="H5756" s="1061" t="s">
        <v>129</v>
      </c>
      <c r="I5756" s="1061" t="s">
        <v>19</v>
      </c>
      <c r="J5756" s="1061" t="s">
        <v>7975</v>
      </c>
      <c r="K5756" s="1061" t="s">
        <v>14849</v>
      </c>
      <c r="L5756" s="1061">
        <v>34850</v>
      </c>
      <c r="M5756" s="1061">
        <v>34850</v>
      </c>
      <c r="N5756" s="1061">
        <v>34850</v>
      </c>
      <c r="O5756" s="1061">
        <v>34850</v>
      </c>
      <c r="P5756" s="1061">
        <v>34850</v>
      </c>
      <c r="Q5756" s="1061">
        <v>34850</v>
      </c>
      <c r="R5756" s="1061">
        <v>35200</v>
      </c>
      <c r="S5756" s="1061">
        <v>35200</v>
      </c>
      <c r="T5756" s="1061">
        <v>35200</v>
      </c>
      <c r="U5756" s="1061">
        <v>35200</v>
      </c>
      <c r="V5756" s="1061">
        <v>35200</v>
      </c>
      <c r="W5756" s="1061">
        <v>35200</v>
      </c>
    </row>
    <row r="5757" spans="1:23">
      <c r="A5757" s="908"/>
      <c r="B5757" s="1061" t="s">
        <v>234</v>
      </c>
      <c r="C5757" s="1061" t="s">
        <v>235</v>
      </c>
      <c r="D5757" s="1061" t="s">
        <v>4607</v>
      </c>
      <c r="E5757" s="1061" t="s">
        <v>11023</v>
      </c>
      <c r="F5757" s="1061" t="s">
        <v>9717</v>
      </c>
      <c r="G5757" s="1061" t="s">
        <v>4608</v>
      </c>
      <c r="H5757" s="1061" t="s">
        <v>129</v>
      </c>
      <c r="I5757" s="1061" t="s">
        <v>19</v>
      </c>
      <c r="J5757" s="1061" t="s">
        <v>7975</v>
      </c>
      <c r="K5757" s="1061" t="s">
        <v>14849</v>
      </c>
      <c r="L5757" s="1061">
        <v>278519</v>
      </c>
      <c r="M5757" s="1061">
        <v>278519</v>
      </c>
      <c r="N5757" s="1061">
        <v>278519</v>
      </c>
      <c r="O5757" s="1061">
        <v>278519</v>
      </c>
      <c r="P5757" s="1061">
        <v>278519</v>
      </c>
      <c r="Q5757" s="1061">
        <v>278519</v>
      </c>
      <c r="R5757" s="1061">
        <v>282038</v>
      </c>
      <c r="S5757" s="1061">
        <v>282038</v>
      </c>
      <c r="T5757" s="1061">
        <v>282038</v>
      </c>
      <c r="U5757" s="1061">
        <v>282038</v>
      </c>
      <c r="V5757" s="1061">
        <v>282038</v>
      </c>
      <c r="W5757" s="1061">
        <v>282038</v>
      </c>
    </row>
    <row r="5758" spans="1:23">
      <c r="A5758" s="908"/>
      <c r="B5758" s="1061" t="s">
        <v>234</v>
      </c>
      <c r="C5758" s="1061" t="s">
        <v>235</v>
      </c>
      <c r="D5758" s="1061" t="s">
        <v>4607</v>
      </c>
      <c r="E5758" s="1061" t="s">
        <v>11024</v>
      </c>
      <c r="F5758" s="1061" t="s">
        <v>9718</v>
      </c>
      <c r="G5758" s="1061" t="s">
        <v>4608</v>
      </c>
      <c r="H5758" s="1061" t="s">
        <v>129</v>
      </c>
      <c r="I5758" s="1061" t="s">
        <v>19</v>
      </c>
      <c r="J5758" s="1061" t="s">
        <v>7975</v>
      </c>
      <c r="K5758" s="1061" t="s">
        <v>14849</v>
      </c>
      <c r="L5758" s="1061">
        <v>205000</v>
      </c>
      <c r="M5758" s="1061">
        <v>205000</v>
      </c>
      <c r="N5758" s="1061">
        <v>205000</v>
      </c>
      <c r="O5758" s="1061">
        <v>205000</v>
      </c>
      <c r="P5758" s="1061">
        <v>205000</v>
      </c>
      <c r="Q5758" s="1061">
        <v>205000</v>
      </c>
      <c r="R5758" s="1061">
        <v>205000</v>
      </c>
      <c r="S5758" s="1061">
        <v>205000</v>
      </c>
      <c r="T5758" s="1061">
        <v>205000</v>
      </c>
      <c r="U5758" s="1061">
        <v>205000</v>
      </c>
      <c r="V5758" s="1061">
        <v>205000</v>
      </c>
      <c r="W5758" s="1061">
        <v>205000</v>
      </c>
    </row>
    <row r="5759" spans="1:23">
      <c r="A5759" s="908"/>
      <c r="B5759" s="1061" t="s">
        <v>234</v>
      </c>
      <c r="C5759" s="1061" t="s">
        <v>235</v>
      </c>
      <c r="D5759" s="1061" t="s">
        <v>2790</v>
      </c>
      <c r="E5759" s="1061" t="s">
        <v>11025</v>
      </c>
      <c r="F5759" s="1061" t="s">
        <v>9912</v>
      </c>
      <c r="G5759" s="1061" t="s">
        <v>1701</v>
      </c>
      <c r="H5759" s="1061" t="s">
        <v>129</v>
      </c>
      <c r="I5759" s="1061" t="s">
        <v>19</v>
      </c>
      <c r="J5759" s="1061" t="s">
        <v>7975</v>
      </c>
      <c r="K5759" s="1061" t="s">
        <v>14849</v>
      </c>
      <c r="L5759" s="1061">
        <v>573400</v>
      </c>
      <c r="M5759" s="1061">
        <v>573400</v>
      </c>
      <c r="N5759" s="1061">
        <v>573400</v>
      </c>
      <c r="O5759" s="1061">
        <v>573400</v>
      </c>
      <c r="P5759" s="1061">
        <v>573400</v>
      </c>
      <c r="Q5759" s="1061">
        <v>573400</v>
      </c>
      <c r="R5759" s="1061">
        <v>603600</v>
      </c>
      <c r="S5759" s="1061">
        <v>603600</v>
      </c>
      <c r="T5759" s="1061">
        <v>603600</v>
      </c>
      <c r="U5759" s="1061">
        <v>603600</v>
      </c>
      <c r="V5759" s="1061">
        <v>603600</v>
      </c>
      <c r="W5759" s="1061">
        <v>603600</v>
      </c>
    </row>
    <row r="5760" spans="1:23">
      <c r="A5760" s="908"/>
      <c r="B5760" s="1061" t="s">
        <v>234</v>
      </c>
      <c r="C5760" s="1061" t="s">
        <v>235</v>
      </c>
      <c r="D5760" s="1061" t="s">
        <v>2849</v>
      </c>
      <c r="E5760" s="1061" t="s">
        <v>11026</v>
      </c>
      <c r="F5760" s="1061" t="s">
        <v>9719</v>
      </c>
      <c r="G5760" s="1061" t="s">
        <v>1739</v>
      </c>
      <c r="H5760" s="1061" t="s">
        <v>129</v>
      </c>
      <c r="I5760" s="1061" t="s">
        <v>19</v>
      </c>
      <c r="J5760" s="1061" t="s">
        <v>7975</v>
      </c>
      <c r="K5760" s="1061" t="s">
        <v>14849</v>
      </c>
      <c r="L5760" s="1061">
        <v>150150</v>
      </c>
      <c r="M5760" s="1061">
        <v>150150</v>
      </c>
      <c r="N5760" s="1061">
        <v>150150</v>
      </c>
      <c r="O5760" s="1061">
        <v>150150</v>
      </c>
      <c r="P5760" s="1061">
        <v>150150</v>
      </c>
      <c r="Q5760" s="1061">
        <v>150150</v>
      </c>
      <c r="R5760" s="1061">
        <v>160300</v>
      </c>
      <c r="S5760" s="1061">
        <v>160300</v>
      </c>
      <c r="T5760" s="1061">
        <v>160300</v>
      </c>
      <c r="U5760" s="1061">
        <v>160300</v>
      </c>
      <c r="V5760" s="1061">
        <v>160300</v>
      </c>
      <c r="W5760" s="1061">
        <v>160300</v>
      </c>
    </row>
    <row r="5761" spans="1:23">
      <c r="A5761" s="908"/>
      <c r="B5761" s="1061" t="s">
        <v>234</v>
      </c>
      <c r="C5761" s="1061" t="s">
        <v>235</v>
      </c>
      <c r="D5761" s="1061" t="s">
        <v>4156</v>
      </c>
      <c r="E5761" s="1061" t="s">
        <v>11027</v>
      </c>
      <c r="F5761" s="1061" t="s">
        <v>9720</v>
      </c>
      <c r="G5761" s="1061" t="s">
        <v>1739</v>
      </c>
      <c r="H5761" s="1061" t="s">
        <v>129</v>
      </c>
      <c r="I5761" s="1061" t="s">
        <v>19</v>
      </c>
      <c r="J5761" s="1061" t="s">
        <v>7975</v>
      </c>
      <c r="K5761" s="1061" t="s">
        <v>14849</v>
      </c>
      <c r="L5761" s="1061">
        <v>600</v>
      </c>
      <c r="M5761" s="1061">
        <v>600</v>
      </c>
      <c r="N5761" s="1061">
        <v>600</v>
      </c>
      <c r="O5761" s="1061">
        <v>600</v>
      </c>
      <c r="P5761" s="1061">
        <v>600</v>
      </c>
      <c r="Q5761" s="1061">
        <v>600</v>
      </c>
      <c r="R5761" s="1061">
        <v>600</v>
      </c>
      <c r="S5761" s="1061">
        <v>600</v>
      </c>
      <c r="T5761" s="1061">
        <v>600</v>
      </c>
      <c r="U5761" s="1061">
        <v>600</v>
      </c>
      <c r="V5761" s="1061">
        <v>600</v>
      </c>
      <c r="W5761" s="1061">
        <v>600</v>
      </c>
    </row>
    <row r="5762" spans="1:23">
      <c r="A5762" s="908"/>
      <c r="B5762" s="1061" t="s">
        <v>234</v>
      </c>
      <c r="C5762" s="1061" t="s">
        <v>235</v>
      </c>
      <c r="D5762" s="1061" t="s">
        <v>4160</v>
      </c>
      <c r="E5762" s="1061" t="s">
        <v>11028</v>
      </c>
      <c r="F5762" s="1061" t="s">
        <v>9913</v>
      </c>
      <c r="G5762" s="1061" t="s">
        <v>1739</v>
      </c>
      <c r="H5762" s="1061" t="s">
        <v>129</v>
      </c>
      <c r="I5762" s="1061" t="s">
        <v>19</v>
      </c>
      <c r="J5762" s="1061" t="s">
        <v>7975</v>
      </c>
      <c r="K5762" s="1061" t="s">
        <v>14849</v>
      </c>
      <c r="L5762" s="1061">
        <v>10014</v>
      </c>
      <c r="M5762" s="1061">
        <v>10014</v>
      </c>
      <c r="N5762" s="1061">
        <v>10014</v>
      </c>
      <c r="O5762" s="1061">
        <v>10014</v>
      </c>
      <c r="P5762" s="1061">
        <v>10014</v>
      </c>
      <c r="Q5762" s="1061">
        <v>10014</v>
      </c>
      <c r="R5762" s="1061">
        <v>10528</v>
      </c>
      <c r="S5762" s="1061">
        <v>10528</v>
      </c>
      <c r="T5762" s="1061">
        <v>10528</v>
      </c>
      <c r="U5762" s="1061">
        <v>10528</v>
      </c>
      <c r="V5762" s="1061">
        <v>10528</v>
      </c>
      <c r="W5762" s="1061">
        <v>10528</v>
      </c>
    </row>
    <row r="5763" spans="1:23">
      <c r="A5763" s="908"/>
      <c r="B5763" s="1061" t="s">
        <v>234</v>
      </c>
      <c r="C5763" s="1061" t="s">
        <v>235</v>
      </c>
      <c r="D5763" s="1061" t="s">
        <v>2786</v>
      </c>
      <c r="E5763" s="1061" t="s">
        <v>11029</v>
      </c>
      <c r="F5763" s="1061" t="s">
        <v>9722</v>
      </c>
      <c r="G5763" s="1061" t="s">
        <v>1739</v>
      </c>
      <c r="H5763" s="1061" t="s">
        <v>129</v>
      </c>
      <c r="I5763" s="1061" t="s">
        <v>19</v>
      </c>
      <c r="J5763" s="1061" t="s">
        <v>7975</v>
      </c>
      <c r="K5763" s="1061" t="s">
        <v>14849</v>
      </c>
      <c r="L5763" s="1061">
        <v>53000</v>
      </c>
      <c r="M5763" s="1061">
        <v>53000</v>
      </c>
      <c r="N5763" s="1061">
        <v>53000</v>
      </c>
      <c r="O5763" s="1061">
        <v>53000</v>
      </c>
      <c r="P5763" s="1061">
        <v>53000</v>
      </c>
      <c r="Q5763" s="1061">
        <v>53000</v>
      </c>
      <c r="R5763" s="1061">
        <v>53000</v>
      </c>
      <c r="S5763" s="1061">
        <v>53000</v>
      </c>
      <c r="T5763" s="1061">
        <v>53000</v>
      </c>
      <c r="U5763" s="1061">
        <v>53000</v>
      </c>
      <c r="V5763" s="1061">
        <v>53000</v>
      </c>
      <c r="W5763" s="1061">
        <v>53000</v>
      </c>
    </row>
    <row r="5764" spans="1:23">
      <c r="A5764" s="908"/>
      <c r="B5764" s="1061" t="s">
        <v>234</v>
      </c>
      <c r="C5764" s="1061" t="s">
        <v>235</v>
      </c>
      <c r="D5764" s="1061" t="s">
        <v>2786</v>
      </c>
      <c r="E5764" s="1061" t="s">
        <v>11030</v>
      </c>
      <c r="F5764" s="1061" t="s">
        <v>9724</v>
      </c>
      <c r="G5764" s="1061" t="s">
        <v>1739</v>
      </c>
      <c r="H5764" s="1061" t="s">
        <v>129</v>
      </c>
      <c r="I5764" s="1061" t="s">
        <v>19</v>
      </c>
      <c r="J5764" s="1061" t="s">
        <v>7975</v>
      </c>
      <c r="K5764" s="1061" t="s">
        <v>14849</v>
      </c>
      <c r="L5764" s="1061">
        <v>76000</v>
      </c>
      <c r="M5764" s="1061">
        <v>76000</v>
      </c>
      <c r="N5764" s="1061">
        <v>76000</v>
      </c>
      <c r="O5764" s="1061">
        <v>76000</v>
      </c>
      <c r="P5764" s="1061">
        <v>76000</v>
      </c>
      <c r="Q5764" s="1061">
        <v>76000</v>
      </c>
      <c r="R5764" s="1061">
        <v>76000</v>
      </c>
      <c r="S5764" s="1061">
        <v>76000</v>
      </c>
      <c r="T5764" s="1061">
        <v>76000</v>
      </c>
      <c r="U5764" s="1061">
        <v>76000</v>
      </c>
      <c r="V5764" s="1061">
        <v>76000</v>
      </c>
      <c r="W5764" s="1061">
        <v>76000</v>
      </c>
    </row>
    <row r="5765" spans="1:23">
      <c r="A5765" s="908"/>
      <c r="B5765" s="1061" t="s">
        <v>234</v>
      </c>
      <c r="C5765" s="1061" t="s">
        <v>235</v>
      </c>
      <c r="D5765" s="1061" t="s">
        <v>2786</v>
      </c>
      <c r="E5765" s="1061" t="s">
        <v>11031</v>
      </c>
      <c r="F5765" s="1061" t="s">
        <v>9725</v>
      </c>
      <c r="G5765" s="1061" t="s">
        <v>1739</v>
      </c>
      <c r="H5765" s="1061" t="s">
        <v>129</v>
      </c>
      <c r="I5765" s="1061" t="s">
        <v>19</v>
      </c>
      <c r="J5765" s="1061" t="s">
        <v>7975</v>
      </c>
      <c r="K5765" s="1061" t="s">
        <v>14849</v>
      </c>
      <c r="L5765" s="1061">
        <v>97000</v>
      </c>
      <c r="M5765" s="1061">
        <v>97000</v>
      </c>
      <c r="N5765" s="1061">
        <v>97000</v>
      </c>
      <c r="O5765" s="1061">
        <v>97000</v>
      </c>
      <c r="P5765" s="1061">
        <v>97000</v>
      </c>
      <c r="Q5765" s="1061">
        <v>97000</v>
      </c>
      <c r="R5765" s="1061">
        <v>97000</v>
      </c>
      <c r="S5765" s="1061">
        <v>97000</v>
      </c>
      <c r="T5765" s="1061">
        <v>97000</v>
      </c>
      <c r="U5765" s="1061">
        <v>97000</v>
      </c>
      <c r="V5765" s="1061">
        <v>97000</v>
      </c>
      <c r="W5765" s="1061">
        <v>97000</v>
      </c>
    </row>
    <row r="5766" spans="1:23">
      <c r="A5766" s="908"/>
      <c r="B5766" s="1061" t="s">
        <v>234</v>
      </c>
      <c r="C5766" s="1061" t="s">
        <v>235</v>
      </c>
      <c r="D5766" s="1061" t="s">
        <v>4610</v>
      </c>
      <c r="E5766" s="1061" t="s">
        <v>11032</v>
      </c>
      <c r="F5766" s="1061" t="s">
        <v>9727</v>
      </c>
      <c r="G5766" s="1061" t="s">
        <v>1739</v>
      </c>
      <c r="H5766" s="1061" t="s">
        <v>129</v>
      </c>
      <c r="I5766" s="1061" t="s">
        <v>19</v>
      </c>
      <c r="J5766" s="1061" t="s">
        <v>7975</v>
      </c>
      <c r="K5766" s="1061" t="s">
        <v>14849</v>
      </c>
      <c r="L5766" s="1061">
        <v>117527</v>
      </c>
      <c r="M5766" s="1061">
        <v>117527</v>
      </c>
      <c r="N5766" s="1061">
        <v>117527</v>
      </c>
      <c r="O5766" s="1061">
        <v>117527</v>
      </c>
      <c r="P5766" s="1061">
        <v>117527</v>
      </c>
      <c r="Q5766" s="1061">
        <v>117527</v>
      </c>
      <c r="R5766" s="1061">
        <v>120054</v>
      </c>
      <c r="S5766" s="1061">
        <v>120054</v>
      </c>
      <c r="T5766" s="1061">
        <v>120054</v>
      </c>
      <c r="U5766" s="1061">
        <v>120054</v>
      </c>
      <c r="V5766" s="1061">
        <v>120054</v>
      </c>
      <c r="W5766" s="1061">
        <v>120054</v>
      </c>
    </row>
    <row r="5767" spans="1:23">
      <c r="A5767" s="908"/>
      <c r="B5767" s="1061" t="s">
        <v>234</v>
      </c>
      <c r="C5767" s="1061" t="s">
        <v>235</v>
      </c>
      <c r="D5767" s="1061" t="s">
        <v>4610</v>
      </c>
      <c r="E5767" s="1061" t="s">
        <v>11033</v>
      </c>
      <c r="F5767" s="1061" t="s">
        <v>9914</v>
      </c>
      <c r="G5767" s="1061" t="s">
        <v>1739</v>
      </c>
      <c r="H5767" s="1061" t="s">
        <v>129</v>
      </c>
      <c r="I5767" s="1061" t="s">
        <v>19</v>
      </c>
      <c r="J5767" s="1061" t="s">
        <v>7975</v>
      </c>
      <c r="K5767" s="1061" t="s">
        <v>14849</v>
      </c>
      <c r="L5767" s="1061">
        <v>135000</v>
      </c>
      <c r="M5767" s="1061">
        <v>135000</v>
      </c>
      <c r="N5767" s="1061">
        <v>135000</v>
      </c>
      <c r="O5767" s="1061">
        <v>135000</v>
      </c>
      <c r="P5767" s="1061">
        <v>135000</v>
      </c>
      <c r="Q5767" s="1061">
        <v>135000</v>
      </c>
      <c r="R5767" s="1061">
        <v>135000</v>
      </c>
      <c r="S5767" s="1061">
        <v>135000</v>
      </c>
      <c r="T5767" s="1061">
        <v>135000</v>
      </c>
      <c r="U5767" s="1061">
        <v>135000</v>
      </c>
      <c r="V5767" s="1061">
        <v>135000</v>
      </c>
      <c r="W5767" s="1061">
        <v>135000</v>
      </c>
    </row>
    <row r="5768" spans="1:23">
      <c r="A5768" s="908"/>
      <c r="B5768" s="1061" t="s">
        <v>234</v>
      </c>
      <c r="C5768" s="1061" t="s">
        <v>235</v>
      </c>
      <c r="D5768" s="1061" t="s">
        <v>4611</v>
      </c>
      <c r="E5768" s="1061" t="s">
        <v>11034</v>
      </c>
      <c r="F5768" s="1061" t="s">
        <v>9728</v>
      </c>
      <c r="G5768" s="1061" t="s">
        <v>1739</v>
      </c>
      <c r="H5768" s="1061" t="s">
        <v>129</v>
      </c>
      <c r="I5768" s="1061" t="s">
        <v>19</v>
      </c>
      <c r="J5768" s="1061" t="s">
        <v>7975</v>
      </c>
      <c r="K5768" s="1061" t="s">
        <v>14849</v>
      </c>
      <c r="L5768" s="1061">
        <v>22885</v>
      </c>
      <c r="M5768" s="1061">
        <v>22885</v>
      </c>
      <c r="N5768" s="1061">
        <v>22885</v>
      </c>
      <c r="O5768" s="1061">
        <v>22885</v>
      </c>
      <c r="P5768" s="1061">
        <v>22885</v>
      </c>
      <c r="Q5768" s="1061">
        <v>22885</v>
      </c>
      <c r="R5768" s="1061">
        <v>25271</v>
      </c>
      <c r="S5768" s="1061">
        <v>25271</v>
      </c>
      <c r="T5768" s="1061">
        <v>25271</v>
      </c>
      <c r="U5768" s="1061">
        <v>25271</v>
      </c>
      <c r="V5768" s="1061">
        <v>25271</v>
      </c>
      <c r="W5768" s="1061">
        <v>25271</v>
      </c>
    </row>
    <row r="5769" spans="1:23">
      <c r="A5769" s="908"/>
      <c r="B5769" s="1061" t="s">
        <v>234</v>
      </c>
      <c r="C5769" s="1061" t="s">
        <v>235</v>
      </c>
      <c r="D5769" s="1061" t="s">
        <v>4611</v>
      </c>
      <c r="E5769" s="1061" t="s">
        <v>11035</v>
      </c>
      <c r="F5769" s="1061" t="s">
        <v>9915</v>
      </c>
      <c r="G5769" s="1061" t="s">
        <v>1739</v>
      </c>
      <c r="H5769" s="1061" t="s">
        <v>129</v>
      </c>
      <c r="I5769" s="1061" t="s">
        <v>19</v>
      </c>
      <c r="J5769" s="1061" t="s">
        <v>7975</v>
      </c>
      <c r="K5769" s="1061" t="s">
        <v>14849</v>
      </c>
      <c r="L5769" s="1061">
        <v>27892</v>
      </c>
      <c r="M5769" s="1061">
        <v>27892</v>
      </c>
      <c r="N5769" s="1061">
        <v>27892</v>
      </c>
      <c r="O5769" s="1061">
        <v>27892</v>
      </c>
      <c r="P5769" s="1061">
        <v>27892</v>
      </c>
      <c r="Q5769" s="1061">
        <v>27892</v>
      </c>
      <c r="R5769" s="1061">
        <v>30984</v>
      </c>
      <c r="S5769" s="1061">
        <v>30984</v>
      </c>
      <c r="T5769" s="1061">
        <v>30984</v>
      </c>
      <c r="U5769" s="1061">
        <v>30984</v>
      </c>
      <c r="V5769" s="1061">
        <v>30984</v>
      </c>
      <c r="W5769" s="1061">
        <v>30984</v>
      </c>
    </row>
    <row r="5770" spans="1:23">
      <c r="A5770" s="908"/>
      <c r="B5770" s="1061" t="s">
        <v>234</v>
      </c>
      <c r="C5770" s="1061" t="s">
        <v>235</v>
      </c>
      <c r="D5770" s="1061" t="s">
        <v>4582</v>
      </c>
      <c r="E5770" s="1061" t="s">
        <v>11036</v>
      </c>
      <c r="F5770" s="1061" t="s">
        <v>9729</v>
      </c>
      <c r="G5770" s="1061" t="s">
        <v>1739</v>
      </c>
      <c r="H5770" s="1061" t="s">
        <v>129</v>
      </c>
      <c r="I5770" s="1061" t="s">
        <v>19</v>
      </c>
      <c r="J5770" s="1061" t="s">
        <v>7975</v>
      </c>
      <c r="K5770" s="1061" t="s">
        <v>14849</v>
      </c>
      <c r="L5770" s="1061">
        <v>87000</v>
      </c>
      <c r="M5770" s="1061">
        <v>87000</v>
      </c>
      <c r="N5770" s="1061">
        <v>87000</v>
      </c>
      <c r="O5770" s="1061">
        <v>87000</v>
      </c>
      <c r="P5770" s="1061">
        <v>87000</v>
      </c>
      <c r="Q5770" s="1061">
        <v>87000</v>
      </c>
      <c r="R5770" s="1061">
        <v>88500</v>
      </c>
      <c r="S5770" s="1061">
        <v>88500</v>
      </c>
      <c r="T5770" s="1061">
        <v>88500</v>
      </c>
      <c r="U5770" s="1061">
        <v>88500</v>
      </c>
      <c r="V5770" s="1061">
        <v>88500</v>
      </c>
      <c r="W5770" s="1061">
        <v>88500</v>
      </c>
    </row>
    <row r="5771" spans="1:23">
      <c r="A5771" s="908"/>
      <c r="B5771" s="1061" t="s">
        <v>234</v>
      </c>
      <c r="C5771" s="1061" t="s">
        <v>235</v>
      </c>
      <c r="D5771" s="1061" t="s">
        <v>4234</v>
      </c>
      <c r="E5771" s="1061" t="s">
        <v>11037</v>
      </c>
      <c r="F5771" s="1061" t="s">
        <v>9916</v>
      </c>
      <c r="G5771" s="1061" t="s">
        <v>1739</v>
      </c>
      <c r="H5771" s="1061" t="s">
        <v>129</v>
      </c>
      <c r="I5771" s="1061" t="s">
        <v>19</v>
      </c>
      <c r="J5771" s="1061" t="s">
        <v>7975</v>
      </c>
      <c r="K5771" s="1061" t="s">
        <v>14849</v>
      </c>
      <c r="L5771" s="1061">
        <v>14800</v>
      </c>
      <c r="M5771" s="1061">
        <v>14800</v>
      </c>
      <c r="N5771" s="1061">
        <v>14800</v>
      </c>
      <c r="O5771" s="1061">
        <v>14800</v>
      </c>
      <c r="P5771" s="1061">
        <v>14800</v>
      </c>
      <c r="Q5771" s="1061">
        <v>14800</v>
      </c>
      <c r="R5771" s="1061">
        <v>16400</v>
      </c>
      <c r="S5771" s="1061">
        <v>16400</v>
      </c>
      <c r="T5771" s="1061">
        <v>16400</v>
      </c>
      <c r="U5771" s="1061">
        <v>16400</v>
      </c>
      <c r="V5771" s="1061">
        <v>16400</v>
      </c>
      <c r="W5771" s="1061">
        <v>16400</v>
      </c>
    </row>
    <row r="5772" spans="1:23">
      <c r="A5772" s="908"/>
      <c r="B5772" s="1061" t="s">
        <v>234</v>
      </c>
      <c r="C5772" s="1061" t="s">
        <v>235</v>
      </c>
      <c r="D5772" s="1061" t="s">
        <v>4234</v>
      </c>
      <c r="E5772" s="1061" t="s">
        <v>11038</v>
      </c>
      <c r="F5772" s="1061" t="s">
        <v>9730</v>
      </c>
      <c r="G5772" s="1061" t="s">
        <v>1739</v>
      </c>
      <c r="H5772" s="1061" t="s">
        <v>129</v>
      </c>
      <c r="I5772" s="1061" t="s">
        <v>19</v>
      </c>
      <c r="J5772" s="1061" t="s">
        <v>7975</v>
      </c>
      <c r="K5772" s="1061" t="s">
        <v>14849</v>
      </c>
      <c r="L5772" s="1061">
        <v>12500</v>
      </c>
      <c r="M5772" s="1061">
        <v>12500</v>
      </c>
      <c r="N5772" s="1061">
        <v>12500</v>
      </c>
      <c r="O5772" s="1061">
        <v>12500</v>
      </c>
      <c r="P5772" s="1061">
        <v>12500</v>
      </c>
      <c r="Q5772" s="1061">
        <v>12500</v>
      </c>
      <c r="R5772" s="1061">
        <v>13000</v>
      </c>
      <c r="S5772" s="1061">
        <v>13000</v>
      </c>
      <c r="T5772" s="1061">
        <v>13000</v>
      </c>
      <c r="U5772" s="1061">
        <v>13000</v>
      </c>
      <c r="V5772" s="1061">
        <v>13000</v>
      </c>
      <c r="W5772" s="1061">
        <v>13000</v>
      </c>
    </row>
    <row r="5773" spans="1:23">
      <c r="A5773" s="908"/>
      <c r="B5773" s="1061" t="s">
        <v>234</v>
      </c>
      <c r="C5773" s="1061" t="s">
        <v>235</v>
      </c>
      <c r="D5773" s="1061" t="s">
        <v>3664</v>
      </c>
      <c r="E5773" s="1061" t="s">
        <v>11039</v>
      </c>
      <c r="F5773" s="1061" t="s">
        <v>4613</v>
      </c>
      <c r="G5773" s="1061" t="s">
        <v>1739</v>
      </c>
      <c r="H5773" s="1061" t="s">
        <v>129</v>
      </c>
      <c r="I5773" s="1061" t="s">
        <v>19</v>
      </c>
      <c r="J5773" s="1061" t="s">
        <v>7975</v>
      </c>
      <c r="K5773" s="1061" t="s">
        <v>14849</v>
      </c>
      <c r="L5773" s="1061">
        <v>81750</v>
      </c>
      <c r="M5773" s="1061">
        <v>81750</v>
      </c>
      <c r="N5773" s="1061">
        <v>81750</v>
      </c>
      <c r="O5773" s="1061">
        <v>81750</v>
      </c>
      <c r="P5773" s="1061">
        <v>81750</v>
      </c>
      <c r="Q5773" s="1061">
        <v>81750</v>
      </c>
      <c r="R5773" s="1061">
        <v>84000</v>
      </c>
      <c r="S5773" s="1061">
        <v>84000</v>
      </c>
      <c r="T5773" s="1061">
        <v>84000</v>
      </c>
      <c r="U5773" s="1061">
        <v>84000</v>
      </c>
      <c r="V5773" s="1061">
        <v>84000</v>
      </c>
      <c r="W5773" s="1061">
        <v>84000</v>
      </c>
    </row>
    <row r="5774" spans="1:23">
      <c r="A5774" s="908"/>
      <c r="B5774" s="1061" t="s">
        <v>234</v>
      </c>
      <c r="C5774" s="1061" t="s">
        <v>235</v>
      </c>
      <c r="D5774" s="1061" t="s">
        <v>3199</v>
      </c>
      <c r="E5774" s="1061" t="s">
        <v>11040</v>
      </c>
      <c r="F5774" s="1061" t="s">
        <v>9732</v>
      </c>
      <c r="G5774" s="1061" t="s">
        <v>1739</v>
      </c>
      <c r="H5774" s="1061" t="s">
        <v>129</v>
      </c>
      <c r="I5774" s="1061" t="s">
        <v>19</v>
      </c>
      <c r="J5774" s="1061" t="s">
        <v>7975</v>
      </c>
      <c r="K5774" s="1061" t="s">
        <v>14849</v>
      </c>
      <c r="L5774" s="1061">
        <v>57551</v>
      </c>
      <c r="M5774" s="1061">
        <v>57551</v>
      </c>
      <c r="N5774" s="1061">
        <v>57551</v>
      </c>
      <c r="O5774" s="1061">
        <v>57551</v>
      </c>
      <c r="P5774" s="1061">
        <v>57551</v>
      </c>
      <c r="Q5774" s="1061">
        <v>57551</v>
      </c>
      <c r="R5774" s="1061">
        <v>60102</v>
      </c>
      <c r="S5774" s="1061">
        <v>60102</v>
      </c>
      <c r="T5774" s="1061">
        <v>60102</v>
      </c>
      <c r="U5774" s="1061">
        <v>60102</v>
      </c>
      <c r="V5774" s="1061">
        <v>60102</v>
      </c>
      <c r="W5774" s="1061">
        <v>60102</v>
      </c>
    </row>
    <row r="5775" spans="1:23">
      <c r="A5775" s="908"/>
      <c r="B5775" s="1061" t="s">
        <v>234</v>
      </c>
      <c r="C5775" s="1061" t="s">
        <v>235</v>
      </c>
      <c r="D5775" s="1061" t="s">
        <v>4614</v>
      </c>
      <c r="E5775" s="1061" t="s">
        <v>11041</v>
      </c>
      <c r="F5775" s="1061" t="s">
        <v>4615</v>
      </c>
      <c r="G5775" s="1061" t="s">
        <v>1739</v>
      </c>
      <c r="H5775" s="1061" t="s">
        <v>129</v>
      </c>
      <c r="I5775" s="1061" t="s">
        <v>19</v>
      </c>
      <c r="J5775" s="1061" t="s">
        <v>7975</v>
      </c>
      <c r="K5775" s="1061" t="s">
        <v>14849</v>
      </c>
      <c r="L5775" s="1061">
        <v>230400</v>
      </c>
      <c r="M5775" s="1061">
        <v>230400</v>
      </c>
      <c r="N5775" s="1061">
        <v>230400</v>
      </c>
      <c r="O5775" s="1061">
        <v>230400</v>
      </c>
      <c r="P5775" s="1061">
        <v>230400</v>
      </c>
      <c r="Q5775" s="1061">
        <v>230400</v>
      </c>
      <c r="R5775" s="1061">
        <v>235800</v>
      </c>
      <c r="S5775" s="1061">
        <v>235800</v>
      </c>
      <c r="T5775" s="1061">
        <v>235800</v>
      </c>
      <c r="U5775" s="1061">
        <v>235800</v>
      </c>
      <c r="V5775" s="1061">
        <v>235800</v>
      </c>
      <c r="W5775" s="1061">
        <v>235800</v>
      </c>
    </row>
    <row r="5776" spans="1:23">
      <c r="A5776" s="908"/>
      <c r="B5776" s="1061" t="s">
        <v>234</v>
      </c>
      <c r="C5776" s="1061" t="s">
        <v>235</v>
      </c>
      <c r="D5776" s="1061" t="s">
        <v>4614</v>
      </c>
      <c r="E5776" s="1061" t="s">
        <v>11042</v>
      </c>
      <c r="F5776" s="1061" t="s">
        <v>4616</v>
      </c>
      <c r="G5776" s="1061" t="s">
        <v>1739</v>
      </c>
      <c r="H5776" s="1061" t="s">
        <v>129</v>
      </c>
      <c r="I5776" s="1061" t="s">
        <v>19</v>
      </c>
      <c r="J5776" s="1061" t="s">
        <v>7975</v>
      </c>
      <c r="K5776" s="1061" t="s">
        <v>14849</v>
      </c>
      <c r="L5776" s="1061">
        <v>36000</v>
      </c>
      <c r="M5776" s="1061">
        <v>36000</v>
      </c>
      <c r="N5776" s="1061">
        <v>36000</v>
      </c>
      <c r="O5776" s="1061">
        <v>36000</v>
      </c>
      <c r="P5776" s="1061">
        <v>36000</v>
      </c>
      <c r="Q5776" s="1061">
        <v>36000</v>
      </c>
      <c r="R5776" s="1061">
        <v>37000</v>
      </c>
      <c r="S5776" s="1061">
        <v>37000</v>
      </c>
      <c r="T5776" s="1061">
        <v>37000</v>
      </c>
      <c r="U5776" s="1061">
        <v>37000</v>
      </c>
      <c r="V5776" s="1061">
        <v>37000</v>
      </c>
      <c r="W5776" s="1061">
        <v>37000</v>
      </c>
    </row>
    <row r="5777" spans="1:23">
      <c r="A5777" s="908"/>
      <c r="B5777" s="1061" t="s">
        <v>234</v>
      </c>
      <c r="C5777" s="1061" t="s">
        <v>235</v>
      </c>
      <c r="D5777" s="1061" t="s">
        <v>2356</v>
      </c>
      <c r="E5777" s="1061" t="s">
        <v>11043</v>
      </c>
      <c r="F5777" s="1061" t="s">
        <v>9743</v>
      </c>
      <c r="G5777" s="1061" t="s">
        <v>1739</v>
      </c>
      <c r="H5777" s="1061" t="s">
        <v>129</v>
      </c>
      <c r="I5777" s="1061" t="s">
        <v>19</v>
      </c>
      <c r="J5777" s="1061" t="s">
        <v>7975</v>
      </c>
      <c r="K5777" s="1061" t="s">
        <v>14849</v>
      </c>
      <c r="L5777" s="1061">
        <v>22602</v>
      </c>
      <c r="M5777" s="1061">
        <v>22602</v>
      </c>
      <c r="N5777" s="1061">
        <v>22602</v>
      </c>
      <c r="O5777" s="1061">
        <v>22602</v>
      </c>
      <c r="P5777" s="1061">
        <v>22602</v>
      </c>
      <c r="Q5777" s="1061">
        <v>22602</v>
      </c>
      <c r="R5777" s="1061">
        <v>24204</v>
      </c>
      <c r="S5777" s="1061">
        <v>24204</v>
      </c>
      <c r="T5777" s="1061">
        <v>24204</v>
      </c>
      <c r="U5777" s="1061">
        <v>24204</v>
      </c>
      <c r="V5777" s="1061">
        <v>24204</v>
      </c>
      <c r="W5777" s="1061">
        <v>24204</v>
      </c>
    </row>
    <row r="5778" spans="1:23">
      <c r="A5778" s="908"/>
      <c r="B5778" s="1061" t="s">
        <v>234</v>
      </c>
      <c r="C5778" s="1061" t="s">
        <v>235</v>
      </c>
      <c r="D5778" s="1061" t="s">
        <v>4282</v>
      </c>
      <c r="E5778" s="1061" t="s">
        <v>11044</v>
      </c>
      <c r="F5778" s="1061" t="s">
        <v>9918</v>
      </c>
      <c r="G5778" s="1061" t="s">
        <v>1739</v>
      </c>
      <c r="H5778" s="1061" t="s">
        <v>129</v>
      </c>
      <c r="I5778" s="1061" t="s">
        <v>19</v>
      </c>
      <c r="J5778" s="1061" t="s">
        <v>7975</v>
      </c>
      <c r="K5778" s="1061" t="s">
        <v>14849</v>
      </c>
      <c r="L5778" s="1061">
        <v>137500</v>
      </c>
      <c r="M5778" s="1061">
        <v>137500</v>
      </c>
      <c r="N5778" s="1061">
        <v>137500</v>
      </c>
      <c r="O5778" s="1061">
        <v>137500</v>
      </c>
      <c r="P5778" s="1061">
        <v>137500</v>
      </c>
      <c r="Q5778" s="1061">
        <v>137500</v>
      </c>
      <c r="R5778" s="1061">
        <v>150000</v>
      </c>
      <c r="S5778" s="1061">
        <v>150000</v>
      </c>
      <c r="T5778" s="1061">
        <v>150000</v>
      </c>
      <c r="U5778" s="1061">
        <v>150000</v>
      </c>
      <c r="V5778" s="1061">
        <v>150000</v>
      </c>
      <c r="W5778" s="1061">
        <v>150000</v>
      </c>
    </row>
    <row r="5779" spans="1:23">
      <c r="A5779" s="908"/>
      <c r="B5779" s="1061" t="s">
        <v>234</v>
      </c>
      <c r="C5779" s="1061" t="s">
        <v>235</v>
      </c>
      <c r="D5779" s="1061" t="s">
        <v>4234</v>
      </c>
      <c r="E5779" s="1061" t="s">
        <v>11045</v>
      </c>
      <c r="F5779" s="1061" t="s">
        <v>9744</v>
      </c>
      <c r="G5779" s="1061" t="s">
        <v>1739</v>
      </c>
      <c r="H5779" s="1061" t="s">
        <v>129</v>
      </c>
      <c r="I5779" s="1061" t="s">
        <v>19</v>
      </c>
      <c r="J5779" s="1061" t="s">
        <v>7975</v>
      </c>
      <c r="K5779" s="1061" t="s">
        <v>14849</v>
      </c>
      <c r="L5779" s="1061">
        <v>33016</v>
      </c>
      <c r="M5779" s="1061">
        <v>33016</v>
      </c>
      <c r="N5779" s="1061">
        <v>33016</v>
      </c>
      <c r="O5779" s="1061">
        <v>33016</v>
      </c>
      <c r="P5779" s="1061">
        <v>33016</v>
      </c>
      <c r="Q5779" s="1061">
        <v>33016</v>
      </c>
      <c r="R5779" s="1061">
        <v>34033</v>
      </c>
      <c r="S5779" s="1061">
        <v>34033</v>
      </c>
      <c r="T5779" s="1061">
        <v>34033</v>
      </c>
      <c r="U5779" s="1061">
        <v>34033</v>
      </c>
      <c r="V5779" s="1061">
        <v>34033</v>
      </c>
      <c r="W5779" s="1061">
        <v>34033</v>
      </c>
    </row>
    <row r="5780" spans="1:23">
      <c r="A5780" s="908"/>
      <c r="B5780" s="1061" t="s">
        <v>234</v>
      </c>
      <c r="C5780" s="1061" t="s">
        <v>235</v>
      </c>
      <c r="D5780" s="1061" t="s">
        <v>4312</v>
      </c>
      <c r="E5780" s="1061" t="s">
        <v>11046</v>
      </c>
      <c r="F5780" s="1061" t="s">
        <v>9919</v>
      </c>
      <c r="G5780" s="1061" t="s">
        <v>1739</v>
      </c>
      <c r="H5780" s="1061" t="s">
        <v>129</v>
      </c>
      <c r="I5780" s="1061" t="s">
        <v>19</v>
      </c>
      <c r="J5780" s="1061" t="s">
        <v>7975</v>
      </c>
      <c r="K5780" s="1061" t="s">
        <v>14849</v>
      </c>
      <c r="L5780" s="1061">
        <v>830900</v>
      </c>
      <c r="M5780" s="1061">
        <v>830900</v>
      </c>
      <c r="N5780" s="1061">
        <v>830900</v>
      </c>
      <c r="O5780" s="1061">
        <v>830900</v>
      </c>
      <c r="P5780" s="1061">
        <v>830900</v>
      </c>
      <c r="Q5780" s="1061">
        <v>830900</v>
      </c>
      <c r="R5780" s="1061">
        <v>830900</v>
      </c>
      <c r="S5780" s="1061">
        <v>830900</v>
      </c>
      <c r="T5780" s="1061">
        <v>830900</v>
      </c>
      <c r="U5780" s="1061">
        <v>830900</v>
      </c>
      <c r="V5780" s="1061">
        <v>830900</v>
      </c>
      <c r="W5780" s="1061">
        <v>830900</v>
      </c>
    </row>
    <row r="5781" spans="1:23">
      <c r="A5781" s="908"/>
      <c r="B5781" s="1061" t="s">
        <v>234</v>
      </c>
      <c r="C5781" s="1061" t="s">
        <v>235</v>
      </c>
      <c r="D5781" s="1061" t="s">
        <v>4312</v>
      </c>
      <c r="E5781" s="1061" t="s">
        <v>11047</v>
      </c>
      <c r="F5781" s="1061" t="s">
        <v>9746</v>
      </c>
      <c r="G5781" s="1061" t="s">
        <v>1739</v>
      </c>
      <c r="H5781" s="1061" t="s">
        <v>129</v>
      </c>
      <c r="I5781" s="1061" t="s">
        <v>19</v>
      </c>
      <c r="J5781" s="1061" t="s">
        <v>7975</v>
      </c>
      <c r="K5781" s="1061" t="s">
        <v>14849</v>
      </c>
      <c r="L5781" s="1061">
        <v>409000</v>
      </c>
      <c r="M5781" s="1061">
        <v>409000</v>
      </c>
      <c r="N5781" s="1061">
        <v>409000</v>
      </c>
      <c r="O5781" s="1061">
        <v>409000</v>
      </c>
      <c r="P5781" s="1061">
        <v>409000</v>
      </c>
      <c r="Q5781" s="1061">
        <v>409000</v>
      </c>
      <c r="R5781" s="1061">
        <v>418750</v>
      </c>
      <c r="S5781" s="1061">
        <v>418750</v>
      </c>
      <c r="T5781" s="1061">
        <v>418750</v>
      </c>
      <c r="U5781" s="1061">
        <v>418750</v>
      </c>
      <c r="V5781" s="1061">
        <v>418750</v>
      </c>
      <c r="W5781" s="1061">
        <v>418750</v>
      </c>
    </row>
    <row r="5782" spans="1:23">
      <c r="A5782" s="908"/>
      <c r="B5782" s="1061" t="s">
        <v>234</v>
      </c>
      <c r="C5782" s="1061" t="s">
        <v>235</v>
      </c>
      <c r="D5782" s="1061" t="s">
        <v>4312</v>
      </c>
      <c r="E5782" s="1061" t="s">
        <v>11048</v>
      </c>
      <c r="F5782" s="1061" t="s">
        <v>4362</v>
      </c>
      <c r="G5782" s="1061" t="s">
        <v>1739</v>
      </c>
      <c r="H5782" s="1061" t="s">
        <v>129</v>
      </c>
      <c r="I5782" s="1061" t="s">
        <v>19</v>
      </c>
      <c r="J5782" s="1061" t="s">
        <v>7975</v>
      </c>
      <c r="K5782" s="1061" t="s">
        <v>14849</v>
      </c>
      <c r="L5782" s="1061">
        <v>249060</v>
      </c>
      <c r="M5782" s="1061">
        <v>249060</v>
      </c>
      <c r="N5782" s="1061">
        <v>249060</v>
      </c>
      <c r="O5782" s="1061">
        <v>249060</v>
      </c>
      <c r="P5782" s="1061">
        <v>249060</v>
      </c>
      <c r="Q5782" s="1061">
        <v>249060</v>
      </c>
      <c r="R5782" s="1061">
        <v>257840</v>
      </c>
      <c r="S5782" s="1061">
        <v>257840</v>
      </c>
      <c r="T5782" s="1061">
        <v>257840</v>
      </c>
      <c r="U5782" s="1061">
        <v>257840</v>
      </c>
      <c r="V5782" s="1061">
        <v>257840</v>
      </c>
      <c r="W5782" s="1061">
        <v>257840</v>
      </c>
    </row>
    <row r="5783" spans="1:23">
      <c r="A5783" s="908"/>
      <c r="B5783" s="1061" t="s">
        <v>234</v>
      </c>
      <c r="C5783" s="1061" t="s">
        <v>235</v>
      </c>
      <c r="D5783" s="1061" t="s">
        <v>4312</v>
      </c>
      <c r="E5783" s="1061" t="s">
        <v>11049</v>
      </c>
      <c r="F5783" s="1061" t="s">
        <v>13419</v>
      </c>
      <c r="G5783" s="1061" t="s">
        <v>1739</v>
      </c>
      <c r="H5783" s="1061" t="s">
        <v>129</v>
      </c>
      <c r="I5783" s="1061" t="s">
        <v>19</v>
      </c>
      <c r="J5783" s="1061" t="s">
        <v>7975</v>
      </c>
      <c r="K5783" s="1061" t="s">
        <v>14849</v>
      </c>
      <c r="L5783" s="1061">
        <v>705000</v>
      </c>
      <c r="M5783" s="1061">
        <v>705000</v>
      </c>
      <c r="N5783" s="1061">
        <v>705000</v>
      </c>
      <c r="O5783" s="1061">
        <v>705000</v>
      </c>
      <c r="P5783" s="1061">
        <v>705000</v>
      </c>
      <c r="Q5783" s="1061">
        <v>705000</v>
      </c>
      <c r="R5783" s="1061">
        <v>705000</v>
      </c>
      <c r="S5783" s="1061">
        <v>705000</v>
      </c>
      <c r="T5783" s="1061">
        <v>705000</v>
      </c>
      <c r="U5783" s="1061">
        <v>705000</v>
      </c>
      <c r="V5783" s="1061">
        <v>705000</v>
      </c>
      <c r="W5783" s="1061">
        <v>705000</v>
      </c>
    </row>
    <row r="5784" spans="1:23">
      <c r="A5784" s="908"/>
      <c r="B5784" s="1061" t="s">
        <v>234</v>
      </c>
      <c r="C5784" s="1061" t="s">
        <v>235</v>
      </c>
      <c r="D5784" s="1061" t="s">
        <v>4312</v>
      </c>
      <c r="E5784" s="1061" t="s">
        <v>11050</v>
      </c>
      <c r="F5784" s="1061" t="s">
        <v>9747</v>
      </c>
      <c r="G5784" s="1061" t="s">
        <v>1739</v>
      </c>
      <c r="H5784" s="1061" t="s">
        <v>129</v>
      </c>
      <c r="I5784" s="1061" t="s">
        <v>19</v>
      </c>
      <c r="J5784" s="1061" t="s">
        <v>7975</v>
      </c>
      <c r="K5784" s="1061" t="s">
        <v>14849</v>
      </c>
      <c r="L5784" s="1061">
        <v>535500</v>
      </c>
      <c r="M5784" s="1061">
        <v>535500</v>
      </c>
      <c r="N5784" s="1061">
        <v>535500</v>
      </c>
      <c r="O5784" s="1061">
        <v>535500</v>
      </c>
      <c r="P5784" s="1061">
        <v>535500</v>
      </c>
      <c r="Q5784" s="1061">
        <v>535500</v>
      </c>
      <c r="R5784" s="1061">
        <v>535500</v>
      </c>
      <c r="S5784" s="1061">
        <v>535500</v>
      </c>
      <c r="T5784" s="1061">
        <v>535500</v>
      </c>
      <c r="U5784" s="1061">
        <v>535500</v>
      </c>
      <c r="V5784" s="1061">
        <v>535500</v>
      </c>
      <c r="W5784" s="1061">
        <v>535500</v>
      </c>
    </row>
    <row r="5785" spans="1:23">
      <c r="A5785" s="908"/>
      <c r="B5785" s="1061" t="s">
        <v>234</v>
      </c>
      <c r="C5785" s="1061" t="s">
        <v>235</v>
      </c>
      <c r="D5785" s="1061" t="s">
        <v>4312</v>
      </c>
      <c r="E5785" s="1061" t="s">
        <v>11051</v>
      </c>
      <c r="F5785" s="1061" t="s">
        <v>4356</v>
      </c>
      <c r="G5785" s="1061" t="s">
        <v>1739</v>
      </c>
      <c r="H5785" s="1061" t="s">
        <v>129</v>
      </c>
      <c r="I5785" s="1061" t="s">
        <v>19</v>
      </c>
      <c r="J5785" s="1061" t="s">
        <v>7975</v>
      </c>
      <c r="K5785" s="1061" t="s">
        <v>14849</v>
      </c>
      <c r="L5785" s="1061">
        <v>322000</v>
      </c>
      <c r="M5785" s="1061">
        <v>322000</v>
      </c>
      <c r="N5785" s="1061">
        <v>322000</v>
      </c>
      <c r="O5785" s="1061">
        <v>322000</v>
      </c>
      <c r="P5785" s="1061">
        <v>322000</v>
      </c>
      <c r="Q5785" s="1061">
        <v>322000</v>
      </c>
      <c r="R5785" s="1061">
        <v>322000</v>
      </c>
      <c r="S5785" s="1061">
        <v>322000</v>
      </c>
      <c r="T5785" s="1061">
        <v>322000</v>
      </c>
      <c r="U5785" s="1061">
        <v>322000</v>
      </c>
      <c r="V5785" s="1061">
        <v>322000</v>
      </c>
      <c r="W5785" s="1061">
        <v>322000</v>
      </c>
    </row>
    <row r="5786" spans="1:23">
      <c r="A5786" s="908"/>
      <c r="B5786" s="1061" t="s">
        <v>234</v>
      </c>
      <c r="C5786" s="1061" t="s">
        <v>235</v>
      </c>
      <c r="D5786" s="1061" t="s">
        <v>4160</v>
      </c>
      <c r="E5786" s="1061" t="s">
        <v>11052</v>
      </c>
      <c r="F5786" s="1061" t="s">
        <v>4755</v>
      </c>
      <c r="G5786" s="1061" t="s">
        <v>1739</v>
      </c>
      <c r="H5786" s="1061" t="s">
        <v>129</v>
      </c>
      <c r="I5786" s="1061" t="s">
        <v>19</v>
      </c>
      <c r="J5786" s="1061" t="s">
        <v>7975</v>
      </c>
      <c r="K5786" s="1061" t="s">
        <v>14849</v>
      </c>
      <c r="L5786" s="1061">
        <v>118320</v>
      </c>
      <c r="M5786" s="1061">
        <v>118320</v>
      </c>
      <c r="N5786" s="1061">
        <v>118320</v>
      </c>
      <c r="O5786" s="1061">
        <v>118320</v>
      </c>
      <c r="P5786" s="1061">
        <v>118320</v>
      </c>
      <c r="Q5786" s="1061">
        <v>118320</v>
      </c>
      <c r="R5786" s="1061">
        <v>118320</v>
      </c>
      <c r="S5786" s="1061">
        <v>118320</v>
      </c>
      <c r="T5786" s="1061">
        <v>118320</v>
      </c>
      <c r="U5786" s="1061">
        <v>118320</v>
      </c>
      <c r="V5786" s="1061">
        <v>118320</v>
      </c>
      <c r="W5786" s="1061">
        <v>118320</v>
      </c>
    </row>
    <row r="5787" spans="1:23">
      <c r="A5787" s="908"/>
      <c r="B5787" s="1061" t="s">
        <v>234</v>
      </c>
      <c r="C5787" s="1061" t="s">
        <v>235</v>
      </c>
      <c r="D5787" s="1061" t="s">
        <v>4326</v>
      </c>
      <c r="E5787" s="1061" t="s">
        <v>11053</v>
      </c>
      <c r="F5787" s="1061" t="s">
        <v>9750</v>
      </c>
      <c r="G5787" s="1061" t="s">
        <v>1739</v>
      </c>
      <c r="H5787" s="1061" t="s">
        <v>129</v>
      </c>
      <c r="I5787" s="1061" t="s">
        <v>19</v>
      </c>
      <c r="J5787" s="1061" t="s">
        <v>7975</v>
      </c>
      <c r="K5787" s="1061" t="s">
        <v>14849</v>
      </c>
      <c r="L5787" s="1061">
        <v>31500</v>
      </c>
      <c r="M5787" s="1061">
        <v>31500</v>
      </c>
      <c r="N5787" s="1061">
        <v>31500</v>
      </c>
      <c r="O5787" s="1061">
        <v>31500</v>
      </c>
      <c r="P5787" s="1061">
        <v>31500</v>
      </c>
      <c r="Q5787" s="1061">
        <v>31500</v>
      </c>
      <c r="R5787" s="1061">
        <v>31500</v>
      </c>
      <c r="S5787" s="1061">
        <v>31500</v>
      </c>
      <c r="T5787" s="1061">
        <v>31500</v>
      </c>
      <c r="U5787" s="1061">
        <v>31500</v>
      </c>
      <c r="V5787" s="1061">
        <v>31500</v>
      </c>
      <c r="W5787" s="1061">
        <v>31500</v>
      </c>
    </row>
    <row r="5788" spans="1:23">
      <c r="A5788" s="908"/>
      <c r="B5788" s="1061" t="s">
        <v>234</v>
      </c>
      <c r="C5788" s="1061" t="s">
        <v>235</v>
      </c>
      <c r="D5788" s="1061" t="s">
        <v>4326</v>
      </c>
      <c r="E5788" s="1061" t="s">
        <v>11054</v>
      </c>
      <c r="F5788" s="1061" t="s">
        <v>9751</v>
      </c>
      <c r="G5788" s="1061" t="s">
        <v>1739</v>
      </c>
      <c r="H5788" s="1061" t="s">
        <v>129</v>
      </c>
      <c r="I5788" s="1061" t="s">
        <v>19</v>
      </c>
      <c r="J5788" s="1061" t="s">
        <v>7975</v>
      </c>
      <c r="K5788" s="1061" t="s">
        <v>14849</v>
      </c>
      <c r="L5788" s="1061">
        <v>22400</v>
      </c>
      <c r="M5788" s="1061">
        <v>22400</v>
      </c>
      <c r="N5788" s="1061">
        <v>22400</v>
      </c>
      <c r="O5788" s="1061">
        <v>22400</v>
      </c>
      <c r="P5788" s="1061">
        <v>22400</v>
      </c>
      <c r="Q5788" s="1061">
        <v>22400</v>
      </c>
      <c r="R5788" s="1061">
        <v>22400</v>
      </c>
      <c r="S5788" s="1061">
        <v>22400</v>
      </c>
      <c r="T5788" s="1061">
        <v>22400</v>
      </c>
      <c r="U5788" s="1061">
        <v>22400</v>
      </c>
      <c r="V5788" s="1061">
        <v>22400</v>
      </c>
      <c r="W5788" s="1061">
        <v>22400</v>
      </c>
    </row>
    <row r="5789" spans="1:23">
      <c r="A5789" s="908"/>
      <c r="B5789" s="1061" t="s">
        <v>234</v>
      </c>
      <c r="C5789" s="1061" t="s">
        <v>235</v>
      </c>
      <c r="D5789" s="1061" t="s">
        <v>4326</v>
      </c>
      <c r="E5789" s="1061" t="s">
        <v>11055</v>
      </c>
      <c r="F5789" s="1061" t="s">
        <v>9752</v>
      </c>
      <c r="G5789" s="1061" t="s">
        <v>1739</v>
      </c>
      <c r="H5789" s="1061" t="s">
        <v>129</v>
      </c>
      <c r="I5789" s="1061" t="s">
        <v>19</v>
      </c>
      <c r="J5789" s="1061" t="s">
        <v>7975</v>
      </c>
      <c r="K5789" s="1061" t="s">
        <v>14849</v>
      </c>
      <c r="L5789" s="1061">
        <v>32000</v>
      </c>
      <c r="M5789" s="1061">
        <v>32000</v>
      </c>
      <c r="N5789" s="1061">
        <v>32000</v>
      </c>
      <c r="O5789" s="1061">
        <v>32000</v>
      </c>
      <c r="P5789" s="1061">
        <v>32000</v>
      </c>
      <c r="Q5789" s="1061">
        <v>32000</v>
      </c>
      <c r="R5789" s="1061">
        <v>32000</v>
      </c>
      <c r="S5789" s="1061">
        <v>32000</v>
      </c>
      <c r="T5789" s="1061">
        <v>32000</v>
      </c>
      <c r="U5789" s="1061">
        <v>32000</v>
      </c>
      <c r="V5789" s="1061">
        <v>32000</v>
      </c>
      <c r="W5789" s="1061">
        <v>32000</v>
      </c>
    </row>
    <row r="5790" spans="1:23">
      <c r="A5790" s="908"/>
      <c r="B5790" s="1061" t="s">
        <v>234</v>
      </c>
      <c r="C5790" s="1061" t="s">
        <v>235</v>
      </c>
      <c r="D5790" s="1061" t="s">
        <v>4326</v>
      </c>
      <c r="E5790" s="1061" t="s">
        <v>11056</v>
      </c>
      <c r="F5790" s="1061" t="s">
        <v>9753</v>
      </c>
      <c r="G5790" s="1061" t="s">
        <v>1739</v>
      </c>
      <c r="H5790" s="1061" t="s">
        <v>129</v>
      </c>
      <c r="I5790" s="1061" t="s">
        <v>19</v>
      </c>
      <c r="J5790" s="1061" t="s">
        <v>7975</v>
      </c>
      <c r="K5790" s="1061" t="s">
        <v>14849</v>
      </c>
      <c r="L5790" s="1061">
        <v>45500</v>
      </c>
      <c r="M5790" s="1061">
        <v>45500</v>
      </c>
      <c r="N5790" s="1061">
        <v>45500</v>
      </c>
      <c r="O5790" s="1061">
        <v>45500</v>
      </c>
      <c r="P5790" s="1061">
        <v>45500</v>
      </c>
      <c r="Q5790" s="1061">
        <v>45500</v>
      </c>
      <c r="R5790" s="1061">
        <v>45500</v>
      </c>
      <c r="S5790" s="1061">
        <v>45500</v>
      </c>
      <c r="T5790" s="1061">
        <v>45500</v>
      </c>
      <c r="U5790" s="1061">
        <v>45500</v>
      </c>
      <c r="V5790" s="1061">
        <v>45500</v>
      </c>
      <c r="W5790" s="1061">
        <v>45500</v>
      </c>
    </row>
    <row r="5791" spans="1:23">
      <c r="A5791" s="908"/>
      <c r="B5791" s="1061" t="s">
        <v>234</v>
      </c>
      <c r="C5791" s="1061" t="s">
        <v>235</v>
      </c>
      <c r="D5791" s="1061" t="s">
        <v>4326</v>
      </c>
      <c r="E5791" s="1061" t="s">
        <v>11057</v>
      </c>
      <c r="F5791" s="1061" t="s">
        <v>9921</v>
      </c>
      <c r="G5791" s="1061" t="s">
        <v>1739</v>
      </c>
      <c r="H5791" s="1061" t="s">
        <v>129</v>
      </c>
      <c r="I5791" s="1061" t="s">
        <v>19</v>
      </c>
      <c r="J5791" s="1061" t="s">
        <v>7975</v>
      </c>
      <c r="K5791" s="1061" t="s">
        <v>14849</v>
      </c>
      <c r="L5791" s="1061">
        <v>46600</v>
      </c>
      <c r="M5791" s="1061">
        <v>46600</v>
      </c>
      <c r="N5791" s="1061">
        <v>46600</v>
      </c>
      <c r="O5791" s="1061">
        <v>46600</v>
      </c>
      <c r="P5791" s="1061">
        <v>46600</v>
      </c>
      <c r="Q5791" s="1061">
        <v>46600</v>
      </c>
      <c r="R5791" s="1061">
        <v>46600</v>
      </c>
      <c r="S5791" s="1061">
        <v>46600</v>
      </c>
      <c r="T5791" s="1061">
        <v>46600</v>
      </c>
      <c r="U5791" s="1061">
        <v>46600</v>
      </c>
      <c r="V5791" s="1061">
        <v>46600</v>
      </c>
      <c r="W5791" s="1061">
        <v>46600</v>
      </c>
    </row>
    <row r="5792" spans="1:23">
      <c r="A5792" s="908"/>
      <c r="B5792" s="1061" t="s">
        <v>234</v>
      </c>
      <c r="C5792" s="1061" t="s">
        <v>235</v>
      </c>
      <c r="D5792" s="1061" t="s">
        <v>4326</v>
      </c>
      <c r="E5792" s="1061" t="s">
        <v>11058</v>
      </c>
      <c r="F5792" s="1061" t="s">
        <v>9922</v>
      </c>
      <c r="G5792" s="1061" t="s">
        <v>1739</v>
      </c>
      <c r="H5792" s="1061" t="s">
        <v>129</v>
      </c>
      <c r="I5792" s="1061" t="s">
        <v>19</v>
      </c>
      <c r="J5792" s="1061" t="s">
        <v>7975</v>
      </c>
      <c r="K5792" s="1061" t="s">
        <v>14849</v>
      </c>
      <c r="L5792" s="1061">
        <v>50000</v>
      </c>
      <c r="M5792" s="1061">
        <v>50000</v>
      </c>
      <c r="N5792" s="1061">
        <v>50000</v>
      </c>
      <c r="O5792" s="1061">
        <v>50000</v>
      </c>
      <c r="P5792" s="1061">
        <v>50000</v>
      </c>
      <c r="Q5792" s="1061">
        <v>50000</v>
      </c>
      <c r="R5792" s="1061">
        <v>50000</v>
      </c>
      <c r="S5792" s="1061">
        <v>50000</v>
      </c>
      <c r="T5792" s="1061">
        <v>50000</v>
      </c>
      <c r="U5792" s="1061">
        <v>50000</v>
      </c>
      <c r="V5792" s="1061">
        <v>50000</v>
      </c>
      <c r="W5792" s="1061">
        <v>50000</v>
      </c>
    </row>
    <row r="5793" spans="1:23">
      <c r="A5793" s="908"/>
      <c r="B5793" s="1061" t="s">
        <v>234</v>
      </c>
      <c r="C5793" s="1061" t="s">
        <v>235</v>
      </c>
      <c r="D5793" s="1061" t="s">
        <v>4201</v>
      </c>
      <c r="E5793" s="1061" t="s">
        <v>11059</v>
      </c>
      <c r="F5793" s="1061" t="s">
        <v>9754</v>
      </c>
      <c r="G5793" s="1061" t="s">
        <v>1739</v>
      </c>
      <c r="H5793" s="1061" t="s">
        <v>129</v>
      </c>
      <c r="I5793" s="1061" t="s">
        <v>19</v>
      </c>
      <c r="J5793" s="1061" t="s">
        <v>7975</v>
      </c>
      <c r="K5793" s="1061" t="s">
        <v>14849</v>
      </c>
      <c r="L5793" s="1061">
        <v>14500</v>
      </c>
      <c r="M5793" s="1061">
        <v>14500</v>
      </c>
      <c r="N5793" s="1061">
        <v>14500</v>
      </c>
      <c r="O5793" s="1061">
        <v>14500</v>
      </c>
      <c r="P5793" s="1061">
        <v>14500</v>
      </c>
      <c r="Q5793" s="1061">
        <v>14500</v>
      </c>
      <c r="R5793" s="1061">
        <v>14500</v>
      </c>
      <c r="S5793" s="1061">
        <v>14500</v>
      </c>
      <c r="T5793" s="1061">
        <v>14500</v>
      </c>
      <c r="U5793" s="1061">
        <v>14500</v>
      </c>
      <c r="V5793" s="1061">
        <v>14500</v>
      </c>
      <c r="W5793" s="1061">
        <v>14500</v>
      </c>
    </row>
    <row r="5794" spans="1:23">
      <c r="A5794" s="908"/>
      <c r="B5794" s="1061" t="s">
        <v>234</v>
      </c>
      <c r="C5794" s="1061" t="s">
        <v>235</v>
      </c>
      <c r="D5794" s="1061" t="s">
        <v>4201</v>
      </c>
      <c r="E5794" s="1061" t="s">
        <v>11060</v>
      </c>
      <c r="F5794" s="1061" t="s">
        <v>9755</v>
      </c>
      <c r="G5794" s="1061" t="s">
        <v>1739</v>
      </c>
      <c r="H5794" s="1061" t="s">
        <v>129</v>
      </c>
      <c r="I5794" s="1061" t="s">
        <v>19</v>
      </c>
      <c r="J5794" s="1061" t="s">
        <v>7975</v>
      </c>
      <c r="K5794" s="1061" t="s">
        <v>14849</v>
      </c>
      <c r="L5794" s="1061">
        <v>11500</v>
      </c>
      <c r="M5794" s="1061">
        <v>11500</v>
      </c>
      <c r="N5794" s="1061">
        <v>11500</v>
      </c>
      <c r="O5794" s="1061">
        <v>11500</v>
      </c>
      <c r="P5794" s="1061">
        <v>11500</v>
      </c>
      <c r="Q5794" s="1061">
        <v>11500</v>
      </c>
      <c r="R5794" s="1061">
        <v>11500</v>
      </c>
      <c r="S5794" s="1061">
        <v>11500</v>
      </c>
      <c r="T5794" s="1061">
        <v>11500</v>
      </c>
      <c r="U5794" s="1061">
        <v>11500</v>
      </c>
      <c r="V5794" s="1061">
        <v>11500</v>
      </c>
      <c r="W5794" s="1061">
        <v>11500</v>
      </c>
    </row>
    <row r="5795" spans="1:23">
      <c r="A5795" s="908"/>
      <c r="B5795" s="1061" t="s">
        <v>234</v>
      </c>
      <c r="C5795" s="1061" t="s">
        <v>235</v>
      </c>
      <c r="D5795" s="1061" t="s">
        <v>4339</v>
      </c>
      <c r="E5795" s="1061" t="s">
        <v>11062</v>
      </c>
      <c r="F5795" s="1061" t="s">
        <v>9923</v>
      </c>
      <c r="G5795" s="1061" t="s">
        <v>1739</v>
      </c>
      <c r="H5795" s="1061" t="s">
        <v>129</v>
      </c>
      <c r="I5795" s="1061" t="s">
        <v>19</v>
      </c>
      <c r="J5795" s="1061" t="s">
        <v>7975</v>
      </c>
      <c r="K5795" s="1061" t="s">
        <v>14849</v>
      </c>
      <c r="L5795" s="1061">
        <v>697775</v>
      </c>
      <c r="M5795" s="1061">
        <v>697775</v>
      </c>
      <c r="N5795" s="1061">
        <v>697775</v>
      </c>
      <c r="O5795" s="1061">
        <v>697775</v>
      </c>
      <c r="P5795" s="1061">
        <v>697775</v>
      </c>
      <c r="Q5795" s="1061">
        <v>697775</v>
      </c>
      <c r="R5795" s="1061">
        <v>697775</v>
      </c>
      <c r="S5795" s="1061">
        <v>697775</v>
      </c>
      <c r="T5795" s="1061">
        <v>697775</v>
      </c>
      <c r="U5795" s="1061">
        <v>697775</v>
      </c>
      <c r="V5795" s="1061">
        <v>697775</v>
      </c>
      <c r="W5795" s="1061">
        <v>697775</v>
      </c>
    </row>
    <row r="5796" spans="1:23">
      <c r="A5796" s="908"/>
      <c r="B5796" s="1061" t="s">
        <v>234</v>
      </c>
      <c r="C5796" s="1061" t="s">
        <v>235</v>
      </c>
      <c r="D5796" s="1061" t="s">
        <v>2996</v>
      </c>
      <c r="E5796" s="1061" t="s">
        <v>11063</v>
      </c>
      <c r="F5796" s="1061" t="s">
        <v>9924</v>
      </c>
      <c r="G5796" s="1061" t="s">
        <v>1739</v>
      </c>
      <c r="H5796" s="1061" t="s">
        <v>129</v>
      </c>
      <c r="I5796" s="1061" t="s">
        <v>19</v>
      </c>
      <c r="J5796" s="1061" t="s">
        <v>7975</v>
      </c>
      <c r="K5796" s="1061" t="s">
        <v>14849</v>
      </c>
      <c r="L5796" s="1061">
        <v>22600</v>
      </c>
      <c r="M5796" s="1061">
        <v>22600</v>
      </c>
      <c r="N5796" s="1061">
        <v>22600</v>
      </c>
      <c r="O5796" s="1061">
        <v>22600</v>
      </c>
      <c r="P5796" s="1061">
        <v>22600</v>
      </c>
      <c r="Q5796" s="1061">
        <v>22600</v>
      </c>
      <c r="R5796" s="1061">
        <v>23600</v>
      </c>
      <c r="S5796" s="1061">
        <v>23600</v>
      </c>
      <c r="T5796" s="1061">
        <v>23600</v>
      </c>
      <c r="U5796" s="1061">
        <v>23600</v>
      </c>
      <c r="V5796" s="1061">
        <v>23600</v>
      </c>
      <c r="W5796" s="1061">
        <v>23600</v>
      </c>
    </row>
    <row r="5797" spans="1:23">
      <c r="A5797" s="908"/>
      <c r="B5797" s="1061" t="s">
        <v>234</v>
      </c>
      <c r="C5797" s="1061" t="s">
        <v>235</v>
      </c>
      <c r="D5797" s="1061" t="s">
        <v>2996</v>
      </c>
      <c r="E5797" s="1061" t="s">
        <v>11064</v>
      </c>
      <c r="F5797" s="1061" t="s">
        <v>9762</v>
      </c>
      <c r="G5797" s="1061" t="s">
        <v>1739</v>
      </c>
      <c r="H5797" s="1061" t="s">
        <v>129</v>
      </c>
      <c r="I5797" s="1061" t="s">
        <v>19</v>
      </c>
      <c r="J5797" s="1061" t="s">
        <v>7975</v>
      </c>
      <c r="K5797" s="1061" t="s">
        <v>14849</v>
      </c>
      <c r="L5797" s="1061">
        <v>132200</v>
      </c>
      <c r="M5797" s="1061">
        <v>132200</v>
      </c>
      <c r="N5797" s="1061">
        <v>132200</v>
      </c>
      <c r="O5797" s="1061">
        <v>132200</v>
      </c>
      <c r="P5797" s="1061">
        <v>132200</v>
      </c>
      <c r="Q5797" s="1061">
        <v>132200</v>
      </c>
      <c r="R5797" s="1061">
        <v>134400</v>
      </c>
      <c r="S5797" s="1061">
        <v>134400</v>
      </c>
      <c r="T5797" s="1061">
        <v>134400</v>
      </c>
      <c r="U5797" s="1061">
        <v>134400</v>
      </c>
      <c r="V5797" s="1061">
        <v>134400</v>
      </c>
      <c r="W5797" s="1061">
        <v>134400</v>
      </c>
    </row>
    <row r="5798" spans="1:23">
      <c r="A5798" s="908"/>
      <c r="B5798" s="1061" t="s">
        <v>234</v>
      </c>
      <c r="C5798" s="1061" t="s">
        <v>235</v>
      </c>
      <c r="D5798" s="1061" t="s">
        <v>2996</v>
      </c>
      <c r="E5798" s="1061" t="s">
        <v>11065</v>
      </c>
      <c r="F5798" s="1061" t="s">
        <v>9763</v>
      </c>
      <c r="G5798" s="1061" t="s">
        <v>1739</v>
      </c>
      <c r="H5798" s="1061" t="s">
        <v>129</v>
      </c>
      <c r="I5798" s="1061" t="s">
        <v>19</v>
      </c>
      <c r="J5798" s="1061" t="s">
        <v>7975</v>
      </c>
      <c r="K5798" s="1061" t="s">
        <v>14849</v>
      </c>
      <c r="L5798" s="1061">
        <v>23650</v>
      </c>
      <c r="M5798" s="1061">
        <v>23650</v>
      </c>
      <c r="N5798" s="1061">
        <v>23650</v>
      </c>
      <c r="O5798" s="1061">
        <v>23650</v>
      </c>
      <c r="P5798" s="1061">
        <v>23650</v>
      </c>
      <c r="Q5798" s="1061">
        <v>23650</v>
      </c>
      <c r="R5798" s="1061">
        <v>24700</v>
      </c>
      <c r="S5798" s="1061">
        <v>24700</v>
      </c>
      <c r="T5798" s="1061">
        <v>24700</v>
      </c>
      <c r="U5798" s="1061">
        <v>24700</v>
      </c>
      <c r="V5798" s="1061">
        <v>24700</v>
      </c>
      <c r="W5798" s="1061">
        <v>24700</v>
      </c>
    </row>
    <row r="5799" spans="1:23">
      <c r="A5799" s="908"/>
      <c r="B5799" s="1061" t="s">
        <v>234</v>
      </c>
      <c r="C5799" s="1061" t="s">
        <v>235</v>
      </c>
      <c r="D5799" s="1061" t="s">
        <v>4401</v>
      </c>
      <c r="E5799" s="1061" t="s">
        <v>11066</v>
      </c>
      <c r="F5799" s="1061" t="s">
        <v>9764</v>
      </c>
      <c r="G5799" s="1061" t="s">
        <v>1739</v>
      </c>
      <c r="H5799" s="1061" t="s">
        <v>129</v>
      </c>
      <c r="I5799" s="1061" t="s">
        <v>19</v>
      </c>
      <c r="J5799" s="1061" t="s">
        <v>7975</v>
      </c>
      <c r="K5799" s="1061" t="s">
        <v>14849</v>
      </c>
      <c r="L5799" s="1061">
        <v>30750</v>
      </c>
      <c r="M5799" s="1061">
        <v>30750</v>
      </c>
      <c r="N5799" s="1061">
        <v>30750</v>
      </c>
      <c r="O5799" s="1061">
        <v>30750</v>
      </c>
      <c r="P5799" s="1061">
        <v>30750</v>
      </c>
      <c r="Q5799" s="1061">
        <v>30750</v>
      </c>
      <c r="R5799" s="1061">
        <v>31500</v>
      </c>
      <c r="S5799" s="1061">
        <v>31500</v>
      </c>
      <c r="T5799" s="1061">
        <v>31500</v>
      </c>
      <c r="U5799" s="1061">
        <v>31500</v>
      </c>
      <c r="V5799" s="1061">
        <v>31500</v>
      </c>
      <c r="W5799" s="1061">
        <v>31500</v>
      </c>
    </row>
    <row r="5800" spans="1:23">
      <c r="A5800" s="908"/>
      <c r="B5800" s="1061" t="s">
        <v>234</v>
      </c>
      <c r="C5800" s="1061" t="s">
        <v>235</v>
      </c>
      <c r="D5800" s="1061" t="s">
        <v>4201</v>
      </c>
      <c r="E5800" s="1061" t="s">
        <v>11067</v>
      </c>
      <c r="F5800" s="1061" t="s">
        <v>4202</v>
      </c>
      <c r="G5800" s="1061" t="s">
        <v>1724</v>
      </c>
      <c r="H5800" s="1061" t="s">
        <v>129</v>
      </c>
      <c r="I5800" s="1061" t="s">
        <v>19</v>
      </c>
      <c r="J5800" s="1061" t="s">
        <v>7975</v>
      </c>
      <c r="K5800" s="1061" t="s">
        <v>14849</v>
      </c>
      <c r="L5800" s="1061">
        <v>15000</v>
      </c>
      <c r="M5800" s="1061">
        <v>15000</v>
      </c>
      <c r="N5800" s="1061">
        <v>15000</v>
      </c>
      <c r="O5800" s="1061">
        <v>15000</v>
      </c>
      <c r="P5800" s="1061">
        <v>15000</v>
      </c>
      <c r="Q5800" s="1061">
        <v>15000</v>
      </c>
      <c r="R5800" s="1061">
        <v>15000</v>
      </c>
      <c r="S5800" s="1061">
        <v>15000</v>
      </c>
      <c r="T5800" s="1061">
        <v>15000</v>
      </c>
      <c r="U5800" s="1061">
        <v>15000</v>
      </c>
      <c r="V5800" s="1061">
        <v>15000</v>
      </c>
      <c r="W5800" s="1061">
        <v>15000</v>
      </c>
    </row>
    <row r="5801" spans="1:23">
      <c r="A5801" s="908"/>
      <c r="B5801" s="1061" t="s">
        <v>234</v>
      </c>
      <c r="C5801" s="1061" t="s">
        <v>235</v>
      </c>
      <c r="D5801" s="1061" t="s">
        <v>4115</v>
      </c>
      <c r="E5801" s="1061" t="s">
        <v>11068</v>
      </c>
      <c r="F5801" s="1061" t="s">
        <v>4217</v>
      </c>
      <c r="G5801" s="1061" t="s">
        <v>1724</v>
      </c>
      <c r="H5801" s="1061" t="s">
        <v>129</v>
      </c>
      <c r="I5801" s="1061" t="s">
        <v>19</v>
      </c>
      <c r="J5801" s="1061" t="s">
        <v>7975</v>
      </c>
      <c r="K5801" s="1061" t="s">
        <v>14849</v>
      </c>
      <c r="L5801" s="1061">
        <v>12000</v>
      </c>
      <c r="M5801" s="1061">
        <v>12000</v>
      </c>
      <c r="N5801" s="1061">
        <v>12000</v>
      </c>
      <c r="O5801" s="1061">
        <v>12000</v>
      </c>
      <c r="P5801" s="1061">
        <v>12000</v>
      </c>
      <c r="Q5801" s="1061">
        <v>12000</v>
      </c>
      <c r="R5801" s="1061">
        <v>12000</v>
      </c>
      <c r="S5801" s="1061">
        <v>12000</v>
      </c>
      <c r="T5801" s="1061">
        <v>12000</v>
      </c>
      <c r="U5801" s="1061">
        <v>12000</v>
      </c>
      <c r="V5801" s="1061">
        <v>12000</v>
      </c>
      <c r="W5801" s="1061">
        <v>12000</v>
      </c>
    </row>
    <row r="5802" spans="1:23">
      <c r="A5802" s="908"/>
      <c r="B5802" s="1061" t="s">
        <v>234</v>
      </c>
      <c r="C5802" s="1061" t="s">
        <v>235</v>
      </c>
      <c r="D5802" s="1061" t="s">
        <v>4115</v>
      </c>
      <c r="E5802" s="1061" t="s">
        <v>11069</v>
      </c>
      <c r="F5802" s="1061" t="s">
        <v>4242</v>
      </c>
      <c r="G5802" s="1061" t="s">
        <v>1724</v>
      </c>
      <c r="H5802" s="1061" t="s">
        <v>129</v>
      </c>
      <c r="I5802" s="1061" t="s">
        <v>19</v>
      </c>
      <c r="J5802" s="1061" t="s">
        <v>7975</v>
      </c>
      <c r="K5802" s="1061" t="s">
        <v>14849</v>
      </c>
      <c r="L5802" s="1061">
        <v>11000</v>
      </c>
      <c r="M5802" s="1061">
        <v>11000</v>
      </c>
      <c r="N5802" s="1061">
        <v>11000</v>
      </c>
      <c r="O5802" s="1061">
        <v>11000</v>
      </c>
      <c r="P5802" s="1061">
        <v>11000</v>
      </c>
      <c r="Q5802" s="1061">
        <v>11000</v>
      </c>
      <c r="R5802" s="1061">
        <v>11000</v>
      </c>
      <c r="S5802" s="1061">
        <v>11000</v>
      </c>
      <c r="T5802" s="1061">
        <v>11000</v>
      </c>
      <c r="U5802" s="1061">
        <v>11000</v>
      </c>
      <c r="V5802" s="1061">
        <v>11000</v>
      </c>
      <c r="W5802" s="1061">
        <v>11000</v>
      </c>
    </row>
    <row r="5803" spans="1:23">
      <c r="A5803" s="908"/>
      <c r="B5803" s="1061" t="s">
        <v>234</v>
      </c>
      <c r="C5803" s="1061" t="s">
        <v>235</v>
      </c>
      <c r="D5803" s="1061" t="s">
        <v>4115</v>
      </c>
      <c r="E5803" s="1061" t="s">
        <v>11070</v>
      </c>
      <c r="F5803" s="1061" t="s">
        <v>4243</v>
      </c>
      <c r="G5803" s="1061" t="s">
        <v>1724</v>
      </c>
      <c r="H5803" s="1061" t="s">
        <v>129</v>
      </c>
      <c r="I5803" s="1061" t="s">
        <v>19</v>
      </c>
      <c r="J5803" s="1061" t="s">
        <v>7975</v>
      </c>
      <c r="K5803" s="1061" t="s">
        <v>14849</v>
      </c>
      <c r="L5803" s="1061">
        <v>5000</v>
      </c>
      <c r="M5803" s="1061">
        <v>5000</v>
      </c>
      <c r="N5803" s="1061">
        <v>5000</v>
      </c>
      <c r="O5803" s="1061">
        <v>5000</v>
      </c>
      <c r="P5803" s="1061">
        <v>5000</v>
      </c>
      <c r="Q5803" s="1061">
        <v>5000</v>
      </c>
      <c r="R5803" s="1061">
        <v>5000</v>
      </c>
      <c r="S5803" s="1061">
        <v>5000</v>
      </c>
      <c r="T5803" s="1061">
        <v>5000</v>
      </c>
      <c r="U5803" s="1061">
        <v>5000</v>
      </c>
      <c r="V5803" s="1061">
        <v>5000</v>
      </c>
      <c r="W5803" s="1061">
        <v>5000</v>
      </c>
    </row>
    <row r="5804" spans="1:23">
      <c r="A5804" s="908"/>
      <c r="B5804" s="1061" t="s">
        <v>234</v>
      </c>
      <c r="C5804" s="1061" t="s">
        <v>235</v>
      </c>
      <c r="D5804" s="1061" t="s">
        <v>4115</v>
      </c>
      <c r="E5804" s="1061" t="s">
        <v>11071</v>
      </c>
      <c r="F5804" s="1061" t="s">
        <v>4244</v>
      </c>
      <c r="G5804" s="1061" t="s">
        <v>1724</v>
      </c>
      <c r="H5804" s="1061" t="s">
        <v>129</v>
      </c>
      <c r="I5804" s="1061" t="s">
        <v>19</v>
      </c>
      <c r="J5804" s="1061" t="s">
        <v>7975</v>
      </c>
      <c r="K5804" s="1061" t="s">
        <v>14849</v>
      </c>
      <c r="L5804" s="1061">
        <v>5000</v>
      </c>
      <c r="M5804" s="1061">
        <v>5000</v>
      </c>
      <c r="N5804" s="1061">
        <v>5000</v>
      </c>
      <c r="O5804" s="1061">
        <v>5000</v>
      </c>
      <c r="P5804" s="1061">
        <v>5000</v>
      </c>
      <c r="Q5804" s="1061">
        <v>5000</v>
      </c>
      <c r="R5804" s="1061">
        <v>5000</v>
      </c>
      <c r="S5804" s="1061">
        <v>5000</v>
      </c>
      <c r="T5804" s="1061">
        <v>5000</v>
      </c>
      <c r="U5804" s="1061">
        <v>5000</v>
      </c>
      <c r="V5804" s="1061">
        <v>5000</v>
      </c>
      <c r="W5804" s="1061">
        <v>5000</v>
      </c>
    </row>
    <row r="5805" spans="1:23">
      <c r="A5805" s="908"/>
      <c r="B5805" s="1061" t="s">
        <v>234</v>
      </c>
      <c r="C5805" s="1061" t="s">
        <v>235</v>
      </c>
      <c r="D5805" s="1061" t="s">
        <v>2789</v>
      </c>
      <c r="E5805" s="1061" t="s">
        <v>11072</v>
      </c>
      <c r="F5805" s="1061" t="s">
        <v>9766</v>
      </c>
      <c r="G5805" s="1061" t="s">
        <v>1724</v>
      </c>
      <c r="H5805" s="1061" t="s">
        <v>129</v>
      </c>
      <c r="I5805" s="1061" t="s">
        <v>19</v>
      </c>
      <c r="J5805" s="1061" t="s">
        <v>7975</v>
      </c>
      <c r="K5805" s="1061" t="s">
        <v>14849</v>
      </c>
      <c r="L5805" s="1061">
        <v>35750</v>
      </c>
      <c r="M5805" s="1061">
        <v>35750</v>
      </c>
      <c r="N5805" s="1061">
        <v>35750</v>
      </c>
      <c r="O5805" s="1061">
        <v>35750</v>
      </c>
      <c r="P5805" s="1061">
        <v>35750</v>
      </c>
      <c r="Q5805" s="1061">
        <v>35750</v>
      </c>
      <c r="R5805" s="1061">
        <v>36500</v>
      </c>
      <c r="S5805" s="1061">
        <v>36500</v>
      </c>
      <c r="T5805" s="1061">
        <v>36500</v>
      </c>
      <c r="U5805" s="1061">
        <v>36500</v>
      </c>
      <c r="V5805" s="1061">
        <v>36500</v>
      </c>
      <c r="W5805" s="1061">
        <v>36500</v>
      </c>
    </row>
    <row r="5806" spans="1:23">
      <c r="A5806" s="908"/>
      <c r="B5806" s="1061" t="s">
        <v>234</v>
      </c>
      <c r="C5806" s="1061" t="s">
        <v>235</v>
      </c>
      <c r="D5806" s="1061" t="s">
        <v>4279</v>
      </c>
      <c r="E5806" s="1061" t="s">
        <v>11073</v>
      </c>
      <c r="F5806" s="1061" t="s">
        <v>9767</v>
      </c>
      <c r="G5806" s="1061" t="s">
        <v>1739</v>
      </c>
      <c r="H5806" s="1061" t="s">
        <v>129</v>
      </c>
      <c r="I5806" s="1061" t="s">
        <v>19</v>
      </c>
      <c r="J5806" s="1061" t="s">
        <v>7975</v>
      </c>
      <c r="K5806" s="1061" t="s">
        <v>14849</v>
      </c>
      <c r="L5806" s="1061">
        <v>5638</v>
      </c>
      <c r="M5806" s="1061">
        <v>5638</v>
      </c>
      <c r="N5806" s="1061">
        <v>5638</v>
      </c>
      <c r="O5806" s="1061">
        <v>5638</v>
      </c>
      <c r="P5806" s="1061">
        <v>5638</v>
      </c>
      <c r="Q5806" s="1061">
        <v>5638</v>
      </c>
      <c r="R5806" s="1061">
        <v>5693</v>
      </c>
      <c r="S5806" s="1061">
        <v>5693</v>
      </c>
      <c r="T5806" s="1061">
        <v>5693</v>
      </c>
      <c r="U5806" s="1061">
        <v>5693</v>
      </c>
      <c r="V5806" s="1061">
        <v>5693</v>
      </c>
      <c r="W5806" s="1061">
        <v>5693</v>
      </c>
    </row>
    <row r="5807" spans="1:23">
      <c r="A5807" s="908"/>
      <c r="B5807" s="1061" t="s">
        <v>234</v>
      </c>
      <c r="C5807" s="1061" t="s">
        <v>235</v>
      </c>
      <c r="D5807" s="1061" t="s">
        <v>4465</v>
      </c>
      <c r="E5807" s="1061" t="s">
        <v>11074</v>
      </c>
      <c r="F5807" s="1061" t="s">
        <v>9768</v>
      </c>
      <c r="G5807" s="1061" t="s">
        <v>1739</v>
      </c>
      <c r="H5807" s="1061" t="s">
        <v>129</v>
      </c>
      <c r="I5807" s="1061" t="s">
        <v>19</v>
      </c>
      <c r="J5807" s="1061" t="s">
        <v>7975</v>
      </c>
      <c r="K5807" s="1061" t="s">
        <v>14849</v>
      </c>
      <c r="L5807" s="1061">
        <v>26100</v>
      </c>
      <c r="M5807" s="1061">
        <v>26100</v>
      </c>
      <c r="N5807" s="1061">
        <v>26100</v>
      </c>
      <c r="O5807" s="1061">
        <v>26100</v>
      </c>
      <c r="P5807" s="1061">
        <v>26100</v>
      </c>
      <c r="Q5807" s="1061">
        <v>26100</v>
      </c>
      <c r="R5807" s="1061">
        <v>26100</v>
      </c>
      <c r="S5807" s="1061">
        <v>26100</v>
      </c>
      <c r="T5807" s="1061">
        <v>26100</v>
      </c>
      <c r="U5807" s="1061">
        <v>26100</v>
      </c>
      <c r="V5807" s="1061">
        <v>26100</v>
      </c>
      <c r="W5807" s="1061">
        <v>26100</v>
      </c>
    </row>
    <row r="5808" spans="1:23">
      <c r="A5808" s="908"/>
      <c r="B5808" s="1061" t="s">
        <v>234</v>
      </c>
      <c r="C5808" s="1061" t="s">
        <v>235</v>
      </c>
      <c r="D5808" s="1061" t="s">
        <v>4797</v>
      </c>
      <c r="E5808" s="1061" t="s">
        <v>11075</v>
      </c>
      <c r="F5808" s="1061" t="s">
        <v>9769</v>
      </c>
      <c r="G5808" s="1061" t="s">
        <v>1739</v>
      </c>
      <c r="H5808" s="1061" t="s">
        <v>129</v>
      </c>
      <c r="I5808" s="1061" t="s">
        <v>19</v>
      </c>
      <c r="J5808" s="1061" t="s">
        <v>7975</v>
      </c>
      <c r="K5808" s="1061" t="s">
        <v>14849</v>
      </c>
      <c r="L5808" s="1061">
        <v>6200</v>
      </c>
      <c r="M5808" s="1061">
        <v>6200</v>
      </c>
      <c r="N5808" s="1061">
        <v>6200</v>
      </c>
      <c r="O5808" s="1061">
        <v>6200</v>
      </c>
      <c r="P5808" s="1061">
        <v>6200</v>
      </c>
      <c r="Q5808" s="1061">
        <v>6200</v>
      </c>
      <c r="R5808" s="1061">
        <v>6200</v>
      </c>
      <c r="S5808" s="1061">
        <v>6200</v>
      </c>
      <c r="T5808" s="1061">
        <v>6200</v>
      </c>
      <c r="U5808" s="1061">
        <v>6200</v>
      </c>
      <c r="V5808" s="1061">
        <v>6200</v>
      </c>
      <c r="W5808" s="1061">
        <v>6200</v>
      </c>
    </row>
    <row r="5809" spans="1:23">
      <c r="A5809" s="908"/>
      <c r="B5809" s="1061" t="s">
        <v>234</v>
      </c>
      <c r="C5809" s="1061" t="s">
        <v>235</v>
      </c>
      <c r="D5809" s="1061" t="s">
        <v>4466</v>
      </c>
      <c r="E5809" s="1061" t="s">
        <v>11076</v>
      </c>
      <c r="F5809" s="1061" t="s">
        <v>4467</v>
      </c>
      <c r="G5809" s="1061" t="s">
        <v>1739</v>
      </c>
      <c r="H5809" s="1061" t="s">
        <v>129</v>
      </c>
      <c r="I5809" s="1061" t="s">
        <v>19</v>
      </c>
      <c r="J5809" s="1061" t="s">
        <v>7975</v>
      </c>
      <c r="K5809" s="1061" t="s">
        <v>14849</v>
      </c>
      <c r="L5809" s="1061">
        <v>66000</v>
      </c>
      <c r="M5809" s="1061">
        <v>66000</v>
      </c>
      <c r="N5809" s="1061">
        <v>66000</v>
      </c>
      <c r="O5809" s="1061">
        <v>66000</v>
      </c>
      <c r="P5809" s="1061">
        <v>66000</v>
      </c>
      <c r="Q5809" s="1061">
        <v>66000</v>
      </c>
      <c r="R5809" s="1061">
        <v>66000</v>
      </c>
      <c r="S5809" s="1061">
        <v>66000</v>
      </c>
      <c r="T5809" s="1061">
        <v>66000</v>
      </c>
      <c r="U5809" s="1061">
        <v>66000</v>
      </c>
      <c r="V5809" s="1061">
        <v>66000</v>
      </c>
      <c r="W5809" s="1061">
        <v>66000</v>
      </c>
    </row>
    <row r="5810" spans="1:23">
      <c r="A5810" s="908"/>
      <c r="B5810" s="1061" t="s">
        <v>234</v>
      </c>
      <c r="C5810" s="1061" t="s">
        <v>235</v>
      </c>
      <c r="D5810" s="1061" t="s">
        <v>4466</v>
      </c>
      <c r="E5810" s="1061" t="s">
        <v>11077</v>
      </c>
      <c r="F5810" s="1061" t="s">
        <v>4468</v>
      </c>
      <c r="G5810" s="1061" t="s">
        <v>1739</v>
      </c>
      <c r="H5810" s="1061" t="s">
        <v>129</v>
      </c>
      <c r="I5810" s="1061" t="s">
        <v>19</v>
      </c>
      <c r="J5810" s="1061" t="s">
        <v>7975</v>
      </c>
      <c r="K5810" s="1061" t="s">
        <v>14849</v>
      </c>
      <c r="L5810" s="1061">
        <v>135000</v>
      </c>
      <c r="M5810" s="1061">
        <v>135000</v>
      </c>
      <c r="N5810" s="1061">
        <v>135000</v>
      </c>
      <c r="O5810" s="1061">
        <v>135000</v>
      </c>
      <c r="P5810" s="1061">
        <v>135000</v>
      </c>
      <c r="Q5810" s="1061">
        <v>135000</v>
      </c>
      <c r="R5810" s="1061">
        <v>135000</v>
      </c>
      <c r="S5810" s="1061">
        <v>135000</v>
      </c>
      <c r="T5810" s="1061">
        <v>135000</v>
      </c>
      <c r="U5810" s="1061">
        <v>135000</v>
      </c>
      <c r="V5810" s="1061">
        <v>135000</v>
      </c>
      <c r="W5810" s="1061">
        <v>135000</v>
      </c>
    </row>
    <row r="5811" spans="1:23">
      <c r="A5811" s="908"/>
      <c r="B5811" s="1061" t="s">
        <v>234</v>
      </c>
      <c r="C5811" s="1061" t="s">
        <v>235</v>
      </c>
      <c r="D5811" s="1061" t="s">
        <v>4466</v>
      </c>
      <c r="E5811" s="1061" t="s">
        <v>11078</v>
      </c>
      <c r="F5811" s="1061" t="s">
        <v>4469</v>
      </c>
      <c r="G5811" s="1061" t="s">
        <v>1739</v>
      </c>
      <c r="H5811" s="1061" t="s">
        <v>129</v>
      </c>
      <c r="I5811" s="1061" t="s">
        <v>19</v>
      </c>
      <c r="J5811" s="1061" t="s">
        <v>7975</v>
      </c>
      <c r="K5811" s="1061" t="s">
        <v>14849</v>
      </c>
      <c r="L5811" s="1061">
        <v>177000</v>
      </c>
      <c r="M5811" s="1061">
        <v>177000</v>
      </c>
      <c r="N5811" s="1061">
        <v>177000</v>
      </c>
      <c r="O5811" s="1061">
        <v>177000</v>
      </c>
      <c r="P5811" s="1061">
        <v>177000</v>
      </c>
      <c r="Q5811" s="1061">
        <v>177000</v>
      </c>
      <c r="R5811" s="1061">
        <v>177000</v>
      </c>
      <c r="S5811" s="1061">
        <v>177000</v>
      </c>
      <c r="T5811" s="1061">
        <v>177000</v>
      </c>
      <c r="U5811" s="1061">
        <v>177000</v>
      </c>
      <c r="V5811" s="1061">
        <v>177000</v>
      </c>
      <c r="W5811" s="1061">
        <v>177000</v>
      </c>
    </row>
    <row r="5812" spans="1:23">
      <c r="A5812" s="908"/>
      <c r="B5812" s="1061" t="s">
        <v>234</v>
      </c>
      <c r="C5812" s="1061" t="s">
        <v>235</v>
      </c>
      <c r="D5812" s="1061" t="s">
        <v>4466</v>
      </c>
      <c r="E5812" s="1061" t="s">
        <v>11079</v>
      </c>
      <c r="F5812" s="1061" t="s">
        <v>4470</v>
      </c>
      <c r="G5812" s="1061" t="s">
        <v>1739</v>
      </c>
      <c r="H5812" s="1061" t="s">
        <v>129</v>
      </c>
      <c r="I5812" s="1061" t="s">
        <v>19</v>
      </c>
      <c r="J5812" s="1061" t="s">
        <v>7975</v>
      </c>
      <c r="K5812" s="1061" t="s">
        <v>14849</v>
      </c>
      <c r="L5812" s="1061">
        <v>352500</v>
      </c>
      <c r="M5812" s="1061">
        <v>352500</v>
      </c>
      <c r="N5812" s="1061">
        <v>352500</v>
      </c>
      <c r="O5812" s="1061">
        <v>352500</v>
      </c>
      <c r="P5812" s="1061">
        <v>352500</v>
      </c>
      <c r="Q5812" s="1061">
        <v>352500</v>
      </c>
      <c r="R5812" s="1061">
        <v>352500</v>
      </c>
      <c r="S5812" s="1061">
        <v>352500</v>
      </c>
      <c r="T5812" s="1061">
        <v>352500</v>
      </c>
      <c r="U5812" s="1061">
        <v>352500</v>
      </c>
      <c r="V5812" s="1061">
        <v>352500</v>
      </c>
      <c r="W5812" s="1061">
        <v>352500</v>
      </c>
    </row>
    <row r="5813" spans="1:23">
      <c r="A5813" s="908"/>
      <c r="B5813" s="1061" t="s">
        <v>234</v>
      </c>
      <c r="C5813" s="1061" t="s">
        <v>235</v>
      </c>
      <c r="D5813" s="1061" t="s">
        <v>4471</v>
      </c>
      <c r="E5813" s="1061" t="s">
        <v>11080</v>
      </c>
      <c r="F5813" s="1061" t="s">
        <v>4472</v>
      </c>
      <c r="G5813" s="1061" t="s">
        <v>1739</v>
      </c>
      <c r="H5813" s="1061" t="s">
        <v>129</v>
      </c>
      <c r="I5813" s="1061" t="s">
        <v>19</v>
      </c>
      <c r="J5813" s="1061" t="s">
        <v>7975</v>
      </c>
      <c r="K5813" s="1061" t="s">
        <v>14849</v>
      </c>
      <c r="L5813" s="1061">
        <v>18600</v>
      </c>
      <c r="M5813" s="1061">
        <v>18600</v>
      </c>
      <c r="N5813" s="1061">
        <v>18600</v>
      </c>
      <c r="O5813" s="1061">
        <v>18600</v>
      </c>
      <c r="P5813" s="1061">
        <v>18600</v>
      </c>
      <c r="Q5813" s="1061">
        <v>18600</v>
      </c>
      <c r="R5813" s="1061">
        <v>18765</v>
      </c>
      <c r="S5813" s="1061">
        <v>18765</v>
      </c>
      <c r="T5813" s="1061">
        <v>18765</v>
      </c>
      <c r="U5813" s="1061">
        <v>18765</v>
      </c>
      <c r="V5813" s="1061">
        <v>18765</v>
      </c>
      <c r="W5813" s="1061">
        <v>18765</v>
      </c>
    </row>
    <row r="5814" spans="1:23">
      <c r="A5814" s="908"/>
      <c r="B5814" s="1061" t="s">
        <v>234</v>
      </c>
      <c r="C5814" s="1061" t="s">
        <v>235</v>
      </c>
      <c r="D5814" s="1061" t="s">
        <v>4473</v>
      </c>
      <c r="E5814" s="1061" t="s">
        <v>11081</v>
      </c>
      <c r="F5814" s="1061" t="s">
        <v>4474</v>
      </c>
      <c r="G5814" s="1061" t="s">
        <v>1739</v>
      </c>
      <c r="H5814" s="1061" t="s">
        <v>129</v>
      </c>
      <c r="I5814" s="1061" t="s">
        <v>19</v>
      </c>
      <c r="J5814" s="1061" t="s">
        <v>7975</v>
      </c>
      <c r="K5814" s="1061" t="s">
        <v>14849</v>
      </c>
      <c r="L5814" s="1061">
        <v>7500</v>
      </c>
      <c r="M5814" s="1061">
        <v>7500</v>
      </c>
      <c r="N5814" s="1061">
        <v>7500</v>
      </c>
      <c r="O5814" s="1061">
        <v>7500</v>
      </c>
      <c r="P5814" s="1061">
        <v>7500</v>
      </c>
      <c r="Q5814" s="1061">
        <v>7500</v>
      </c>
      <c r="R5814" s="1061">
        <v>7500</v>
      </c>
      <c r="S5814" s="1061">
        <v>7500</v>
      </c>
      <c r="T5814" s="1061">
        <v>7500</v>
      </c>
      <c r="U5814" s="1061">
        <v>7500</v>
      </c>
      <c r="V5814" s="1061">
        <v>7500</v>
      </c>
      <c r="W5814" s="1061">
        <v>7500</v>
      </c>
    </row>
    <row r="5815" spans="1:23">
      <c r="A5815" s="908"/>
      <c r="B5815" s="1061" t="s">
        <v>234</v>
      </c>
      <c r="C5815" s="1061" t="s">
        <v>235</v>
      </c>
      <c r="D5815" s="1061" t="s">
        <v>4110</v>
      </c>
      <c r="E5815" s="1061" t="s">
        <v>11082</v>
      </c>
      <c r="F5815" s="1061" t="s">
        <v>9925</v>
      </c>
      <c r="G5815" s="1061" t="s">
        <v>1739</v>
      </c>
      <c r="H5815" s="1061" t="s">
        <v>129</v>
      </c>
      <c r="I5815" s="1061" t="s">
        <v>19</v>
      </c>
      <c r="J5815" s="1061" t="s">
        <v>7975</v>
      </c>
      <c r="K5815" s="1061" t="s">
        <v>14849</v>
      </c>
      <c r="L5815" s="1061">
        <v>11400</v>
      </c>
      <c r="M5815" s="1061">
        <v>11400</v>
      </c>
      <c r="N5815" s="1061">
        <v>11400</v>
      </c>
      <c r="O5815" s="1061">
        <v>11400</v>
      </c>
      <c r="P5815" s="1061">
        <v>11400</v>
      </c>
      <c r="Q5815" s="1061">
        <v>11400</v>
      </c>
      <c r="R5815" s="1061">
        <v>11799</v>
      </c>
      <c r="S5815" s="1061">
        <v>11799</v>
      </c>
      <c r="T5815" s="1061">
        <v>11799</v>
      </c>
      <c r="U5815" s="1061">
        <v>11799</v>
      </c>
      <c r="V5815" s="1061">
        <v>11799</v>
      </c>
      <c r="W5815" s="1061">
        <v>11799</v>
      </c>
    </row>
    <row r="5816" spans="1:23">
      <c r="A5816" s="908"/>
      <c r="B5816" s="1061" t="s">
        <v>234</v>
      </c>
      <c r="C5816" s="1061" t="s">
        <v>235</v>
      </c>
      <c r="D5816" s="1061" t="s">
        <v>4475</v>
      </c>
      <c r="E5816" s="1061" t="s">
        <v>11083</v>
      </c>
      <c r="F5816" s="1061" t="s">
        <v>4476</v>
      </c>
      <c r="G5816" s="1061" t="s">
        <v>1739</v>
      </c>
      <c r="H5816" s="1061" t="s">
        <v>129</v>
      </c>
      <c r="I5816" s="1061" t="s">
        <v>19</v>
      </c>
      <c r="J5816" s="1061" t="s">
        <v>7975</v>
      </c>
      <c r="K5816" s="1061" t="s">
        <v>14849</v>
      </c>
      <c r="L5816" s="1061">
        <v>7400</v>
      </c>
      <c r="M5816" s="1061">
        <v>7400</v>
      </c>
      <c r="N5816" s="1061">
        <v>7400</v>
      </c>
      <c r="O5816" s="1061">
        <v>7400</v>
      </c>
      <c r="P5816" s="1061">
        <v>7400</v>
      </c>
      <c r="Q5816" s="1061">
        <v>7400</v>
      </c>
      <c r="R5816" s="1061">
        <v>7400</v>
      </c>
      <c r="S5816" s="1061">
        <v>7400</v>
      </c>
      <c r="T5816" s="1061">
        <v>7400</v>
      </c>
      <c r="U5816" s="1061">
        <v>7400</v>
      </c>
      <c r="V5816" s="1061">
        <v>7400</v>
      </c>
      <c r="W5816" s="1061">
        <v>7400</v>
      </c>
    </row>
    <row r="5817" spans="1:23">
      <c r="A5817" s="908"/>
      <c r="B5817" s="1061" t="s">
        <v>234</v>
      </c>
      <c r="C5817" s="1061" t="s">
        <v>235</v>
      </c>
      <c r="D5817" s="1061" t="s">
        <v>4477</v>
      </c>
      <c r="E5817" s="1061" t="s">
        <v>11084</v>
      </c>
      <c r="F5817" s="1061" t="s">
        <v>4478</v>
      </c>
      <c r="G5817" s="1061" t="s">
        <v>1701</v>
      </c>
      <c r="H5817" s="1061" t="s">
        <v>129</v>
      </c>
      <c r="I5817" s="1061" t="s">
        <v>19</v>
      </c>
      <c r="J5817" s="1061" t="s">
        <v>7975</v>
      </c>
      <c r="K5817" s="1061" t="s">
        <v>14849</v>
      </c>
      <c r="L5817" s="1061">
        <v>2350000</v>
      </c>
      <c r="M5817" s="1061">
        <v>2350000</v>
      </c>
      <c r="N5817" s="1061">
        <v>2350000</v>
      </c>
      <c r="O5817" s="1061">
        <v>2350000</v>
      </c>
      <c r="P5817" s="1061">
        <v>2350000</v>
      </c>
      <c r="Q5817" s="1061">
        <v>2350000</v>
      </c>
      <c r="R5817" s="1061">
        <v>2350000</v>
      </c>
      <c r="S5817" s="1061">
        <v>2350000</v>
      </c>
      <c r="T5817" s="1061">
        <v>2350000</v>
      </c>
      <c r="U5817" s="1061">
        <v>2350000</v>
      </c>
      <c r="V5817" s="1061">
        <v>2350000</v>
      </c>
      <c r="W5817" s="1061">
        <v>2350000</v>
      </c>
    </row>
    <row r="5818" spans="1:23">
      <c r="A5818" s="908"/>
      <c r="B5818" s="1061" t="s">
        <v>234</v>
      </c>
      <c r="C5818" s="1061" t="s">
        <v>235</v>
      </c>
      <c r="D5818" s="1061" t="s">
        <v>4479</v>
      </c>
      <c r="E5818" s="1061" t="s">
        <v>11085</v>
      </c>
      <c r="F5818" s="1061" t="s">
        <v>4480</v>
      </c>
      <c r="G5818" s="1061" t="s">
        <v>1739</v>
      </c>
      <c r="H5818" s="1061" t="s">
        <v>129</v>
      </c>
      <c r="I5818" s="1061" t="s">
        <v>19</v>
      </c>
      <c r="J5818" s="1061" t="s">
        <v>7975</v>
      </c>
      <c r="K5818" s="1061" t="s">
        <v>14849</v>
      </c>
      <c r="L5818" s="1061">
        <v>38000</v>
      </c>
      <c r="M5818" s="1061">
        <v>38000</v>
      </c>
      <c r="N5818" s="1061">
        <v>38000</v>
      </c>
      <c r="O5818" s="1061">
        <v>38000</v>
      </c>
      <c r="P5818" s="1061">
        <v>38000</v>
      </c>
      <c r="Q5818" s="1061">
        <v>38000</v>
      </c>
      <c r="R5818" s="1061">
        <v>38000</v>
      </c>
      <c r="S5818" s="1061">
        <v>38000</v>
      </c>
      <c r="T5818" s="1061">
        <v>38000</v>
      </c>
      <c r="U5818" s="1061">
        <v>38000</v>
      </c>
      <c r="V5818" s="1061">
        <v>38000</v>
      </c>
      <c r="W5818" s="1061">
        <v>38000</v>
      </c>
    </row>
    <row r="5819" spans="1:23">
      <c r="A5819" s="908"/>
      <c r="B5819" s="1061" t="s">
        <v>234</v>
      </c>
      <c r="C5819" s="1061" t="s">
        <v>235</v>
      </c>
      <c r="D5819" s="1061" t="s">
        <v>4481</v>
      </c>
      <c r="E5819" s="1061" t="s">
        <v>11086</v>
      </c>
      <c r="F5819" s="1061" t="s">
        <v>4482</v>
      </c>
      <c r="G5819" s="1061" t="s">
        <v>1739</v>
      </c>
      <c r="H5819" s="1061" t="s">
        <v>129</v>
      </c>
      <c r="I5819" s="1061" t="s">
        <v>19</v>
      </c>
      <c r="J5819" s="1061" t="s">
        <v>7975</v>
      </c>
      <c r="K5819" s="1061" t="s">
        <v>14849</v>
      </c>
      <c r="L5819" s="1061">
        <v>6200</v>
      </c>
      <c r="M5819" s="1061">
        <v>6200</v>
      </c>
      <c r="N5819" s="1061">
        <v>6200</v>
      </c>
      <c r="O5819" s="1061">
        <v>6200</v>
      </c>
      <c r="P5819" s="1061">
        <v>6200</v>
      </c>
      <c r="Q5819" s="1061">
        <v>6200</v>
      </c>
      <c r="R5819" s="1061">
        <v>6200</v>
      </c>
      <c r="S5819" s="1061">
        <v>6200</v>
      </c>
      <c r="T5819" s="1061">
        <v>6200</v>
      </c>
      <c r="U5819" s="1061">
        <v>6200</v>
      </c>
      <c r="V5819" s="1061">
        <v>6200</v>
      </c>
      <c r="W5819" s="1061">
        <v>6200</v>
      </c>
    </row>
    <row r="5820" spans="1:23">
      <c r="A5820" s="908"/>
      <c r="B5820" s="1061" t="s">
        <v>234</v>
      </c>
      <c r="C5820" s="1061" t="s">
        <v>235</v>
      </c>
      <c r="D5820" s="1061" t="s">
        <v>4481</v>
      </c>
      <c r="E5820" s="1061" t="s">
        <v>11087</v>
      </c>
      <c r="F5820" s="1061" t="s">
        <v>7025</v>
      </c>
      <c r="G5820" s="1061" t="s">
        <v>1739</v>
      </c>
      <c r="H5820" s="1061" t="s">
        <v>129</v>
      </c>
      <c r="I5820" s="1061" t="s">
        <v>19</v>
      </c>
      <c r="J5820" s="1061" t="s">
        <v>7975</v>
      </c>
      <c r="K5820" s="1061" t="s">
        <v>14849</v>
      </c>
      <c r="L5820" s="1061">
        <v>8990</v>
      </c>
      <c r="M5820" s="1061">
        <v>8990</v>
      </c>
      <c r="N5820" s="1061">
        <v>8990</v>
      </c>
      <c r="O5820" s="1061">
        <v>8990</v>
      </c>
      <c r="P5820" s="1061">
        <v>8990</v>
      </c>
      <c r="Q5820" s="1061">
        <v>8990</v>
      </c>
      <c r="R5820" s="1061">
        <v>8990</v>
      </c>
      <c r="S5820" s="1061">
        <v>8990</v>
      </c>
      <c r="T5820" s="1061">
        <v>8990</v>
      </c>
      <c r="U5820" s="1061">
        <v>8990</v>
      </c>
      <c r="V5820" s="1061">
        <v>8990</v>
      </c>
      <c r="W5820" s="1061">
        <v>8990</v>
      </c>
    </row>
    <row r="5821" spans="1:23">
      <c r="A5821" s="908"/>
      <c r="B5821" s="1061" t="s">
        <v>234</v>
      </c>
      <c r="C5821" s="1061" t="s">
        <v>235</v>
      </c>
      <c r="D5821" s="1061" t="s">
        <v>4481</v>
      </c>
      <c r="E5821" s="1061" t="s">
        <v>11088</v>
      </c>
      <c r="F5821" s="1061" t="s">
        <v>8307</v>
      </c>
      <c r="G5821" s="1061" t="s">
        <v>1739</v>
      </c>
      <c r="H5821" s="1061" t="s">
        <v>129</v>
      </c>
      <c r="I5821" s="1061" t="s">
        <v>19</v>
      </c>
      <c r="J5821" s="1061" t="s">
        <v>7975</v>
      </c>
      <c r="K5821" s="1061" t="s">
        <v>14849</v>
      </c>
      <c r="L5821" s="1061">
        <v>3900</v>
      </c>
      <c r="M5821" s="1061">
        <v>3900</v>
      </c>
      <c r="N5821" s="1061">
        <v>3900</v>
      </c>
      <c r="O5821" s="1061">
        <v>3900</v>
      </c>
      <c r="P5821" s="1061">
        <v>3900</v>
      </c>
      <c r="Q5821" s="1061">
        <v>3900</v>
      </c>
      <c r="R5821" s="1061">
        <v>3900</v>
      </c>
      <c r="S5821" s="1061">
        <v>3900</v>
      </c>
      <c r="T5821" s="1061">
        <v>3900</v>
      </c>
      <c r="U5821" s="1061">
        <v>3900</v>
      </c>
      <c r="V5821" s="1061">
        <v>3900</v>
      </c>
      <c r="W5821" s="1061">
        <v>3900</v>
      </c>
    </row>
    <row r="5822" spans="1:23">
      <c r="A5822" s="908"/>
      <c r="B5822" s="1061" t="s">
        <v>234</v>
      </c>
      <c r="C5822" s="1061" t="s">
        <v>235</v>
      </c>
      <c r="D5822" s="1061" t="s">
        <v>4481</v>
      </c>
      <c r="E5822" s="1061" t="s">
        <v>11089</v>
      </c>
      <c r="F5822" s="1061" t="s">
        <v>4483</v>
      </c>
      <c r="G5822" s="1061" t="s">
        <v>1976</v>
      </c>
      <c r="H5822" s="1061" t="s">
        <v>129</v>
      </c>
      <c r="I5822" s="1061" t="s">
        <v>19</v>
      </c>
      <c r="J5822" s="1061" t="s">
        <v>7975</v>
      </c>
      <c r="K5822" s="1061" t="s">
        <v>14849</v>
      </c>
      <c r="L5822" s="1061">
        <v>7000</v>
      </c>
      <c r="M5822" s="1061">
        <v>7000</v>
      </c>
      <c r="N5822" s="1061">
        <v>7000</v>
      </c>
      <c r="O5822" s="1061">
        <v>7000</v>
      </c>
      <c r="P5822" s="1061">
        <v>7000</v>
      </c>
      <c r="Q5822" s="1061">
        <v>7000</v>
      </c>
      <c r="R5822" s="1061">
        <v>7000</v>
      </c>
      <c r="S5822" s="1061">
        <v>7000</v>
      </c>
      <c r="T5822" s="1061">
        <v>7000</v>
      </c>
      <c r="U5822" s="1061">
        <v>7000</v>
      </c>
      <c r="V5822" s="1061">
        <v>7000</v>
      </c>
      <c r="W5822" s="1061">
        <v>7000</v>
      </c>
    </row>
    <row r="5823" spans="1:23">
      <c r="A5823" s="908"/>
      <c r="B5823" s="1061" t="s">
        <v>234</v>
      </c>
      <c r="C5823" s="1061" t="s">
        <v>235</v>
      </c>
      <c r="D5823" s="1061" t="s">
        <v>4481</v>
      </c>
      <c r="E5823" s="1061" t="s">
        <v>11090</v>
      </c>
      <c r="F5823" s="1061" t="s">
        <v>4484</v>
      </c>
      <c r="G5823" s="1061" t="s">
        <v>1976</v>
      </c>
      <c r="H5823" s="1061" t="s">
        <v>129</v>
      </c>
      <c r="I5823" s="1061" t="s">
        <v>19</v>
      </c>
      <c r="J5823" s="1061" t="s">
        <v>7975</v>
      </c>
      <c r="K5823" s="1061" t="s">
        <v>14849</v>
      </c>
      <c r="L5823" s="1061">
        <v>10800</v>
      </c>
      <c r="M5823" s="1061">
        <v>10800</v>
      </c>
      <c r="N5823" s="1061">
        <v>10800</v>
      </c>
      <c r="O5823" s="1061">
        <v>10800</v>
      </c>
      <c r="P5823" s="1061">
        <v>10800</v>
      </c>
      <c r="Q5823" s="1061">
        <v>10800</v>
      </c>
      <c r="R5823" s="1061">
        <v>10800</v>
      </c>
      <c r="S5823" s="1061">
        <v>10800</v>
      </c>
      <c r="T5823" s="1061">
        <v>10800</v>
      </c>
      <c r="U5823" s="1061">
        <v>10800</v>
      </c>
      <c r="V5823" s="1061">
        <v>10800</v>
      </c>
      <c r="W5823" s="1061">
        <v>10800</v>
      </c>
    </row>
    <row r="5824" spans="1:23">
      <c r="A5824" s="908"/>
      <c r="B5824" s="1061" t="s">
        <v>234</v>
      </c>
      <c r="C5824" s="1061" t="s">
        <v>235</v>
      </c>
      <c r="D5824" s="1061" t="s">
        <v>4481</v>
      </c>
      <c r="E5824" s="1061" t="s">
        <v>11091</v>
      </c>
      <c r="F5824" s="1061" t="s">
        <v>4485</v>
      </c>
      <c r="G5824" s="1061" t="s">
        <v>1976</v>
      </c>
      <c r="H5824" s="1061" t="s">
        <v>129</v>
      </c>
      <c r="I5824" s="1061" t="s">
        <v>19</v>
      </c>
      <c r="J5824" s="1061" t="s">
        <v>7975</v>
      </c>
      <c r="K5824" s="1061" t="s">
        <v>14849</v>
      </c>
      <c r="L5824" s="1061">
        <v>17100</v>
      </c>
      <c r="M5824" s="1061">
        <v>17100</v>
      </c>
      <c r="N5824" s="1061">
        <v>17100</v>
      </c>
      <c r="O5824" s="1061">
        <v>17100</v>
      </c>
      <c r="P5824" s="1061">
        <v>17100</v>
      </c>
      <c r="Q5824" s="1061">
        <v>17100</v>
      </c>
      <c r="R5824" s="1061">
        <v>18745</v>
      </c>
      <c r="S5824" s="1061">
        <v>18745</v>
      </c>
      <c r="T5824" s="1061">
        <v>18745</v>
      </c>
      <c r="U5824" s="1061">
        <v>18745</v>
      </c>
      <c r="V5824" s="1061">
        <v>18745</v>
      </c>
      <c r="W5824" s="1061">
        <v>18745</v>
      </c>
    </row>
    <row r="5825" spans="1:23">
      <c r="A5825" s="908"/>
      <c r="B5825" s="1061" t="s">
        <v>234</v>
      </c>
      <c r="C5825" s="1061" t="s">
        <v>235</v>
      </c>
      <c r="D5825" s="1061" t="s">
        <v>4481</v>
      </c>
      <c r="E5825" s="1061" t="s">
        <v>11092</v>
      </c>
      <c r="F5825" s="1061" t="s">
        <v>4486</v>
      </c>
      <c r="G5825" s="1061" t="s">
        <v>1976</v>
      </c>
      <c r="H5825" s="1061" t="s">
        <v>129</v>
      </c>
      <c r="I5825" s="1061" t="s">
        <v>19</v>
      </c>
      <c r="J5825" s="1061" t="s">
        <v>7975</v>
      </c>
      <c r="K5825" s="1061" t="s">
        <v>14849</v>
      </c>
      <c r="L5825" s="1061">
        <v>9700</v>
      </c>
      <c r="M5825" s="1061">
        <v>9700</v>
      </c>
      <c r="N5825" s="1061">
        <v>9700</v>
      </c>
      <c r="O5825" s="1061">
        <v>9700</v>
      </c>
      <c r="P5825" s="1061">
        <v>9700</v>
      </c>
      <c r="Q5825" s="1061">
        <v>9700</v>
      </c>
      <c r="R5825" s="1061">
        <v>10040</v>
      </c>
      <c r="S5825" s="1061">
        <v>10040</v>
      </c>
      <c r="T5825" s="1061">
        <v>10040</v>
      </c>
      <c r="U5825" s="1061">
        <v>10040</v>
      </c>
      <c r="V5825" s="1061">
        <v>10040</v>
      </c>
      <c r="W5825" s="1061">
        <v>10040</v>
      </c>
    </row>
    <row r="5826" spans="1:23">
      <c r="A5826" s="908"/>
      <c r="B5826" s="1061" t="s">
        <v>234</v>
      </c>
      <c r="C5826" s="1061" t="s">
        <v>235</v>
      </c>
      <c r="D5826" s="1061" t="s">
        <v>4481</v>
      </c>
      <c r="E5826" s="1061" t="s">
        <v>11093</v>
      </c>
      <c r="F5826" s="1061" t="s">
        <v>7022</v>
      </c>
      <c r="G5826" s="1061" t="s">
        <v>1976</v>
      </c>
      <c r="H5826" s="1061" t="s">
        <v>129</v>
      </c>
      <c r="I5826" s="1061" t="s">
        <v>19</v>
      </c>
      <c r="J5826" s="1061" t="s">
        <v>7975</v>
      </c>
      <c r="K5826" s="1061" t="s">
        <v>14849</v>
      </c>
      <c r="L5826" s="1061">
        <v>14567</v>
      </c>
      <c r="M5826" s="1061">
        <v>14567</v>
      </c>
      <c r="N5826" s="1061">
        <v>14567</v>
      </c>
      <c r="O5826" s="1061">
        <v>14567</v>
      </c>
      <c r="P5826" s="1061">
        <v>14567</v>
      </c>
      <c r="Q5826" s="1061">
        <v>14567</v>
      </c>
      <c r="R5826" s="1061">
        <v>14567</v>
      </c>
      <c r="S5826" s="1061">
        <v>14567</v>
      </c>
      <c r="T5826" s="1061">
        <v>14567</v>
      </c>
      <c r="U5826" s="1061">
        <v>14567</v>
      </c>
      <c r="V5826" s="1061">
        <v>14567</v>
      </c>
      <c r="W5826" s="1061">
        <v>14567</v>
      </c>
    </row>
    <row r="5827" spans="1:23">
      <c r="A5827" s="908"/>
      <c r="B5827" s="1061" t="s">
        <v>234</v>
      </c>
      <c r="C5827" s="1061" t="s">
        <v>235</v>
      </c>
      <c r="D5827" s="1061" t="s">
        <v>4481</v>
      </c>
      <c r="E5827" s="1061" t="s">
        <v>11094</v>
      </c>
      <c r="F5827" s="1061" t="s">
        <v>4487</v>
      </c>
      <c r="G5827" s="1061" t="s">
        <v>1976</v>
      </c>
      <c r="H5827" s="1061" t="s">
        <v>129</v>
      </c>
      <c r="I5827" s="1061" t="s">
        <v>19</v>
      </c>
      <c r="J5827" s="1061" t="s">
        <v>7975</v>
      </c>
      <c r="K5827" s="1061" t="s">
        <v>14849</v>
      </c>
      <c r="L5827" s="1061">
        <v>17200</v>
      </c>
      <c r="M5827" s="1061">
        <v>17200</v>
      </c>
      <c r="N5827" s="1061">
        <v>17200</v>
      </c>
      <c r="O5827" s="1061">
        <v>17200</v>
      </c>
      <c r="P5827" s="1061">
        <v>17200</v>
      </c>
      <c r="Q5827" s="1061">
        <v>17200</v>
      </c>
      <c r="R5827" s="1061">
        <v>17614</v>
      </c>
      <c r="S5827" s="1061">
        <v>17614</v>
      </c>
      <c r="T5827" s="1061">
        <v>17614</v>
      </c>
      <c r="U5827" s="1061">
        <v>17614</v>
      </c>
      <c r="V5827" s="1061">
        <v>17614</v>
      </c>
      <c r="W5827" s="1061">
        <v>17614</v>
      </c>
    </row>
    <row r="5828" spans="1:23">
      <c r="A5828" s="908"/>
      <c r="B5828" s="1061" t="s">
        <v>234</v>
      </c>
      <c r="C5828" s="1061" t="s">
        <v>235</v>
      </c>
      <c r="D5828" s="1061" t="s">
        <v>4481</v>
      </c>
      <c r="E5828" s="1061" t="s">
        <v>11095</v>
      </c>
      <c r="F5828" s="1061" t="s">
        <v>4488</v>
      </c>
      <c r="G5828" s="1061" t="s">
        <v>1976</v>
      </c>
      <c r="H5828" s="1061" t="s">
        <v>129</v>
      </c>
      <c r="I5828" s="1061" t="s">
        <v>19</v>
      </c>
      <c r="J5828" s="1061" t="s">
        <v>7975</v>
      </c>
      <c r="K5828" s="1061" t="s">
        <v>14849</v>
      </c>
      <c r="L5828" s="1061">
        <v>7600</v>
      </c>
      <c r="M5828" s="1061">
        <v>7600</v>
      </c>
      <c r="N5828" s="1061">
        <v>7600</v>
      </c>
      <c r="O5828" s="1061">
        <v>7600</v>
      </c>
      <c r="P5828" s="1061">
        <v>7600</v>
      </c>
      <c r="Q5828" s="1061">
        <v>7600</v>
      </c>
      <c r="R5828" s="1061">
        <v>7600</v>
      </c>
      <c r="S5828" s="1061">
        <v>7600</v>
      </c>
      <c r="T5828" s="1061">
        <v>7600</v>
      </c>
      <c r="U5828" s="1061">
        <v>7600</v>
      </c>
      <c r="V5828" s="1061">
        <v>7600</v>
      </c>
      <c r="W5828" s="1061">
        <v>7600</v>
      </c>
    </row>
    <row r="5829" spans="1:23">
      <c r="A5829" s="908"/>
      <c r="B5829" s="1061" t="s">
        <v>234</v>
      </c>
      <c r="C5829" s="1061" t="s">
        <v>235</v>
      </c>
      <c r="D5829" s="1061" t="s">
        <v>4481</v>
      </c>
      <c r="E5829" s="1061" t="s">
        <v>11096</v>
      </c>
      <c r="F5829" s="1061" t="s">
        <v>7023</v>
      </c>
      <c r="G5829" s="1061" t="s">
        <v>1976</v>
      </c>
      <c r="H5829" s="1061" t="s">
        <v>129</v>
      </c>
      <c r="I5829" s="1061" t="s">
        <v>19</v>
      </c>
      <c r="J5829" s="1061" t="s">
        <v>7975</v>
      </c>
      <c r="K5829" s="1061" t="s">
        <v>14849</v>
      </c>
      <c r="L5829" s="1061">
        <v>11025</v>
      </c>
      <c r="M5829" s="1061">
        <v>11025</v>
      </c>
      <c r="N5829" s="1061">
        <v>11025</v>
      </c>
      <c r="O5829" s="1061">
        <v>11025</v>
      </c>
      <c r="P5829" s="1061">
        <v>11025</v>
      </c>
      <c r="Q5829" s="1061">
        <v>11025</v>
      </c>
      <c r="R5829" s="1061">
        <v>11025</v>
      </c>
      <c r="S5829" s="1061">
        <v>11025</v>
      </c>
      <c r="T5829" s="1061">
        <v>11025</v>
      </c>
      <c r="U5829" s="1061">
        <v>11025</v>
      </c>
      <c r="V5829" s="1061">
        <v>11025</v>
      </c>
      <c r="W5829" s="1061">
        <v>11025</v>
      </c>
    </row>
    <row r="5830" spans="1:23">
      <c r="A5830" s="908"/>
      <c r="B5830" s="1061" t="s">
        <v>234</v>
      </c>
      <c r="C5830" s="1061" t="s">
        <v>235</v>
      </c>
      <c r="D5830" s="1061" t="s">
        <v>4481</v>
      </c>
      <c r="E5830" s="1061" t="s">
        <v>11097</v>
      </c>
      <c r="F5830" s="1061" t="s">
        <v>7024</v>
      </c>
      <c r="G5830" s="1061" t="s">
        <v>1976</v>
      </c>
      <c r="H5830" s="1061" t="s">
        <v>129</v>
      </c>
      <c r="I5830" s="1061" t="s">
        <v>19</v>
      </c>
      <c r="J5830" s="1061" t="s">
        <v>7975</v>
      </c>
      <c r="K5830" s="1061" t="s">
        <v>14849</v>
      </c>
      <c r="L5830" s="1061">
        <v>19215</v>
      </c>
      <c r="M5830" s="1061">
        <v>19215</v>
      </c>
      <c r="N5830" s="1061">
        <v>19215</v>
      </c>
      <c r="O5830" s="1061">
        <v>19215</v>
      </c>
      <c r="P5830" s="1061">
        <v>19215</v>
      </c>
      <c r="Q5830" s="1061">
        <v>19215</v>
      </c>
      <c r="R5830" s="1061">
        <v>19215</v>
      </c>
      <c r="S5830" s="1061">
        <v>19215</v>
      </c>
      <c r="T5830" s="1061">
        <v>19215</v>
      </c>
      <c r="U5830" s="1061">
        <v>19215</v>
      </c>
      <c r="V5830" s="1061">
        <v>19215</v>
      </c>
      <c r="W5830" s="1061">
        <v>19215</v>
      </c>
    </row>
    <row r="5831" spans="1:23">
      <c r="A5831" s="908"/>
      <c r="B5831" s="1061" t="s">
        <v>234</v>
      </c>
      <c r="C5831" s="1061" t="s">
        <v>235</v>
      </c>
      <c r="D5831" s="1061" t="s">
        <v>4504</v>
      </c>
      <c r="E5831" s="1061" t="s">
        <v>11098</v>
      </c>
      <c r="F5831" s="1061" t="s">
        <v>4505</v>
      </c>
      <c r="G5831" s="1061" t="s">
        <v>1724</v>
      </c>
      <c r="H5831" s="1061" t="s">
        <v>129</v>
      </c>
      <c r="I5831" s="1061" t="s">
        <v>19</v>
      </c>
      <c r="J5831" s="1061" t="s">
        <v>7975</v>
      </c>
      <c r="K5831" s="1061" t="s">
        <v>14849</v>
      </c>
      <c r="L5831" s="1061">
        <v>87000</v>
      </c>
      <c r="M5831" s="1061">
        <v>87000</v>
      </c>
      <c r="N5831" s="1061">
        <v>87000</v>
      </c>
      <c r="O5831" s="1061">
        <v>87000</v>
      </c>
      <c r="P5831" s="1061">
        <v>87000</v>
      </c>
      <c r="Q5831" s="1061">
        <v>87000</v>
      </c>
      <c r="R5831" s="1061">
        <v>90045</v>
      </c>
      <c r="S5831" s="1061">
        <v>90045</v>
      </c>
      <c r="T5831" s="1061">
        <v>90045</v>
      </c>
      <c r="U5831" s="1061">
        <v>90045</v>
      </c>
      <c r="V5831" s="1061">
        <v>90045</v>
      </c>
      <c r="W5831" s="1061">
        <v>90045</v>
      </c>
    </row>
    <row r="5832" spans="1:23">
      <c r="A5832" s="908"/>
      <c r="B5832" s="1061" t="s">
        <v>234</v>
      </c>
      <c r="C5832" s="1061" t="s">
        <v>235</v>
      </c>
      <c r="D5832" s="1061" t="s">
        <v>4226</v>
      </c>
      <c r="E5832" s="1061" t="s">
        <v>11099</v>
      </c>
      <c r="F5832" s="1061" t="s">
        <v>4489</v>
      </c>
      <c r="G5832" s="1061" t="s">
        <v>1739</v>
      </c>
      <c r="H5832" s="1061" t="s">
        <v>129</v>
      </c>
      <c r="I5832" s="1061" t="s">
        <v>19</v>
      </c>
      <c r="J5832" s="1061" t="s">
        <v>7975</v>
      </c>
      <c r="K5832" s="1061" t="s">
        <v>14849</v>
      </c>
      <c r="L5832" s="1061">
        <v>74500</v>
      </c>
      <c r="M5832" s="1061">
        <v>74500</v>
      </c>
      <c r="N5832" s="1061">
        <v>74500</v>
      </c>
      <c r="O5832" s="1061">
        <v>74500</v>
      </c>
      <c r="P5832" s="1061">
        <v>74500</v>
      </c>
      <c r="Q5832" s="1061">
        <v>74500</v>
      </c>
      <c r="R5832" s="1061">
        <v>74500</v>
      </c>
      <c r="S5832" s="1061">
        <v>74500</v>
      </c>
      <c r="T5832" s="1061">
        <v>74500</v>
      </c>
      <c r="U5832" s="1061">
        <v>74500</v>
      </c>
      <c r="V5832" s="1061">
        <v>74500</v>
      </c>
      <c r="W5832" s="1061">
        <v>74500</v>
      </c>
    </row>
    <row r="5833" spans="1:23">
      <c r="A5833" s="908"/>
      <c r="B5833" s="1061" t="s">
        <v>234</v>
      </c>
      <c r="C5833" s="1061" t="s">
        <v>235</v>
      </c>
      <c r="D5833" s="1061" t="s">
        <v>4490</v>
      </c>
      <c r="E5833" s="1061" t="s">
        <v>11100</v>
      </c>
      <c r="F5833" s="1061" t="s">
        <v>4491</v>
      </c>
      <c r="G5833" s="1061" t="s">
        <v>1739</v>
      </c>
      <c r="H5833" s="1061" t="s">
        <v>129</v>
      </c>
      <c r="I5833" s="1061" t="s">
        <v>19</v>
      </c>
      <c r="J5833" s="1061" t="s">
        <v>7975</v>
      </c>
      <c r="K5833" s="1061" t="s">
        <v>14849</v>
      </c>
      <c r="L5833" s="1061">
        <v>450000</v>
      </c>
      <c r="M5833" s="1061">
        <v>450000</v>
      </c>
      <c r="N5833" s="1061">
        <v>450000</v>
      </c>
      <c r="O5833" s="1061">
        <v>450000</v>
      </c>
      <c r="P5833" s="1061">
        <v>450000</v>
      </c>
      <c r="Q5833" s="1061">
        <v>450000</v>
      </c>
      <c r="R5833" s="1061">
        <v>465750</v>
      </c>
      <c r="S5833" s="1061">
        <v>465750</v>
      </c>
      <c r="T5833" s="1061">
        <v>465750</v>
      </c>
      <c r="U5833" s="1061">
        <v>465750</v>
      </c>
      <c r="V5833" s="1061">
        <v>465750</v>
      </c>
      <c r="W5833" s="1061">
        <v>465750</v>
      </c>
    </row>
    <row r="5834" spans="1:23">
      <c r="A5834" s="908"/>
      <c r="B5834" s="1061" t="s">
        <v>234</v>
      </c>
      <c r="C5834" s="1061" t="s">
        <v>235</v>
      </c>
      <c r="D5834" s="1061" t="s">
        <v>4490</v>
      </c>
      <c r="E5834" s="1061" t="s">
        <v>11101</v>
      </c>
      <c r="F5834" s="1061" t="s">
        <v>4492</v>
      </c>
      <c r="G5834" s="1061" t="s">
        <v>1739</v>
      </c>
      <c r="H5834" s="1061" t="s">
        <v>129</v>
      </c>
      <c r="I5834" s="1061" t="s">
        <v>19</v>
      </c>
      <c r="J5834" s="1061" t="s">
        <v>7975</v>
      </c>
      <c r="K5834" s="1061" t="s">
        <v>14849</v>
      </c>
      <c r="L5834" s="1061">
        <v>15478</v>
      </c>
      <c r="M5834" s="1061">
        <v>15478</v>
      </c>
      <c r="N5834" s="1061">
        <v>15478</v>
      </c>
      <c r="O5834" s="1061">
        <v>15478</v>
      </c>
      <c r="P5834" s="1061">
        <v>15478</v>
      </c>
      <c r="Q5834" s="1061">
        <v>15478</v>
      </c>
      <c r="R5834" s="1061">
        <v>15478</v>
      </c>
      <c r="S5834" s="1061">
        <v>15478</v>
      </c>
      <c r="T5834" s="1061">
        <v>15478</v>
      </c>
      <c r="U5834" s="1061">
        <v>15478</v>
      </c>
      <c r="V5834" s="1061">
        <v>15478</v>
      </c>
      <c r="W5834" s="1061">
        <v>15478</v>
      </c>
    </row>
    <row r="5835" spans="1:23">
      <c r="A5835" s="908"/>
      <c r="B5835" s="1061" t="s">
        <v>234</v>
      </c>
      <c r="C5835" s="1061" t="s">
        <v>235</v>
      </c>
      <c r="D5835" s="1061" t="s">
        <v>4493</v>
      </c>
      <c r="E5835" s="1061" t="s">
        <v>11102</v>
      </c>
      <c r="F5835" s="1061" t="s">
        <v>4494</v>
      </c>
      <c r="G5835" s="1061" t="s">
        <v>1739</v>
      </c>
      <c r="H5835" s="1061" t="s">
        <v>129</v>
      </c>
      <c r="I5835" s="1061" t="s">
        <v>19</v>
      </c>
      <c r="J5835" s="1061" t="s">
        <v>7975</v>
      </c>
      <c r="K5835" s="1061" t="s">
        <v>14849</v>
      </c>
      <c r="L5835" s="1061">
        <v>148625</v>
      </c>
      <c r="M5835" s="1061">
        <v>148625</v>
      </c>
      <c r="N5835" s="1061">
        <v>148625</v>
      </c>
      <c r="O5835" s="1061">
        <v>148625</v>
      </c>
      <c r="P5835" s="1061">
        <v>148625</v>
      </c>
      <c r="Q5835" s="1061">
        <v>148625</v>
      </c>
      <c r="R5835" s="1061">
        <v>149648</v>
      </c>
      <c r="S5835" s="1061">
        <v>149648</v>
      </c>
      <c r="T5835" s="1061">
        <v>149648</v>
      </c>
      <c r="U5835" s="1061">
        <v>149648</v>
      </c>
      <c r="V5835" s="1061">
        <v>149648</v>
      </c>
      <c r="W5835" s="1061">
        <v>149648</v>
      </c>
    </row>
    <row r="5836" spans="1:23">
      <c r="A5836" s="908"/>
      <c r="B5836" s="1061" t="s">
        <v>234</v>
      </c>
      <c r="C5836" s="1061" t="s">
        <v>235</v>
      </c>
      <c r="D5836" s="1061" t="s">
        <v>4493</v>
      </c>
      <c r="E5836" s="1061" t="s">
        <v>11103</v>
      </c>
      <c r="F5836" s="1061" t="s">
        <v>4495</v>
      </c>
      <c r="G5836" s="1061" t="s">
        <v>1739</v>
      </c>
      <c r="H5836" s="1061" t="s">
        <v>129</v>
      </c>
      <c r="I5836" s="1061" t="s">
        <v>19</v>
      </c>
      <c r="J5836" s="1061" t="s">
        <v>7975</v>
      </c>
      <c r="K5836" s="1061" t="s">
        <v>14849</v>
      </c>
      <c r="L5836" s="1061">
        <v>411220</v>
      </c>
      <c r="M5836" s="1061">
        <v>411220</v>
      </c>
      <c r="N5836" s="1061">
        <v>411220</v>
      </c>
      <c r="O5836" s="1061">
        <v>411220</v>
      </c>
      <c r="P5836" s="1061">
        <v>411220</v>
      </c>
      <c r="Q5836" s="1061">
        <v>411220</v>
      </c>
      <c r="R5836" s="1061">
        <v>411220</v>
      </c>
      <c r="S5836" s="1061">
        <v>411220</v>
      </c>
      <c r="T5836" s="1061">
        <v>411220</v>
      </c>
      <c r="U5836" s="1061">
        <v>411220</v>
      </c>
      <c r="V5836" s="1061">
        <v>411220</v>
      </c>
      <c r="W5836" s="1061">
        <v>411220</v>
      </c>
    </row>
    <row r="5837" spans="1:23">
      <c r="A5837" s="908"/>
      <c r="B5837" s="1061" t="s">
        <v>234</v>
      </c>
      <c r="C5837" s="1061" t="s">
        <v>235</v>
      </c>
      <c r="D5837" s="1061" t="s">
        <v>4493</v>
      </c>
      <c r="E5837" s="1061" t="s">
        <v>11104</v>
      </c>
      <c r="F5837" s="1061" t="s">
        <v>4496</v>
      </c>
      <c r="G5837" s="1061" t="s">
        <v>1739</v>
      </c>
      <c r="H5837" s="1061" t="s">
        <v>129</v>
      </c>
      <c r="I5837" s="1061" t="s">
        <v>19</v>
      </c>
      <c r="J5837" s="1061" t="s">
        <v>7975</v>
      </c>
      <c r="K5837" s="1061" t="s">
        <v>14849</v>
      </c>
      <c r="L5837" s="1061">
        <v>227940</v>
      </c>
      <c r="M5837" s="1061">
        <v>227940</v>
      </c>
      <c r="N5837" s="1061">
        <v>227940</v>
      </c>
      <c r="O5837" s="1061">
        <v>227940</v>
      </c>
      <c r="P5837" s="1061">
        <v>227940</v>
      </c>
      <c r="Q5837" s="1061">
        <v>227940</v>
      </c>
      <c r="R5837" s="1061">
        <v>227940</v>
      </c>
      <c r="S5837" s="1061">
        <v>227940</v>
      </c>
      <c r="T5837" s="1061">
        <v>227940</v>
      </c>
      <c r="U5837" s="1061">
        <v>227940</v>
      </c>
      <c r="V5837" s="1061">
        <v>227940</v>
      </c>
      <c r="W5837" s="1061">
        <v>227940</v>
      </c>
    </row>
    <row r="5838" spans="1:23">
      <c r="A5838" s="908"/>
      <c r="B5838" s="1061" t="s">
        <v>234</v>
      </c>
      <c r="C5838" s="1061" t="s">
        <v>235</v>
      </c>
      <c r="D5838" s="1061" t="s">
        <v>4497</v>
      </c>
      <c r="E5838" s="1061" t="s">
        <v>11105</v>
      </c>
      <c r="F5838" s="1061" t="s">
        <v>4498</v>
      </c>
      <c r="G5838" s="1061" t="s">
        <v>1739</v>
      </c>
      <c r="H5838" s="1061" t="s">
        <v>129</v>
      </c>
      <c r="I5838" s="1061" t="s">
        <v>19</v>
      </c>
      <c r="J5838" s="1061" t="s">
        <v>7975</v>
      </c>
      <c r="K5838" s="1061" t="s">
        <v>14849</v>
      </c>
      <c r="L5838" s="1061">
        <v>3500</v>
      </c>
      <c r="M5838" s="1061">
        <v>3500</v>
      </c>
      <c r="N5838" s="1061">
        <v>3500</v>
      </c>
      <c r="O5838" s="1061">
        <v>3500</v>
      </c>
      <c r="P5838" s="1061">
        <v>3500</v>
      </c>
      <c r="Q5838" s="1061">
        <v>3500</v>
      </c>
      <c r="R5838" s="1061">
        <v>3500</v>
      </c>
      <c r="S5838" s="1061">
        <v>3500</v>
      </c>
      <c r="T5838" s="1061">
        <v>3500</v>
      </c>
      <c r="U5838" s="1061">
        <v>3500</v>
      </c>
      <c r="V5838" s="1061">
        <v>3500</v>
      </c>
      <c r="W5838" s="1061">
        <v>3500</v>
      </c>
    </row>
    <row r="5839" spans="1:23">
      <c r="A5839" s="908"/>
      <c r="B5839" s="1061" t="s">
        <v>234</v>
      </c>
      <c r="C5839" s="1061" t="s">
        <v>235</v>
      </c>
      <c r="D5839" s="1061" t="s">
        <v>4497</v>
      </c>
      <c r="E5839" s="1061" t="s">
        <v>11106</v>
      </c>
      <c r="F5839" s="1061" t="s">
        <v>4499</v>
      </c>
      <c r="G5839" s="1061" t="s">
        <v>1739</v>
      </c>
      <c r="H5839" s="1061" t="s">
        <v>129</v>
      </c>
      <c r="I5839" s="1061" t="s">
        <v>19</v>
      </c>
      <c r="J5839" s="1061" t="s">
        <v>7975</v>
      </c>
      <c r="K5839" s="1061" t="s">
        <v>14849</v>
      </c>
      <c r="L5839" s="1061">
        <v>7600</v>
      </c>
      <c r="M5839" s="1061">
        <v>7600</v>
      </c>
      <c r="N5839" s="1061">
        <v>7600</v>
      </c>
      <c r="O5839" s="1061">
        <v>7600</v>
      </c>
      <c r="P5839" s="1061">
        <v>7600</v>
      </c>
      <c r="Q5839" s="1061">
        <v>7600</v>
      </c>
      <c r="R5839" s="1061">
        <v>7600</v>
      </c>
      <c r="S5839" s="1061">
        <v>7600</v>
      </c>
      <c r="T5839" s="1061">
        <v>7600</v>
      </c>
      <c r="U5839" s="1061">
        <v>7600</v>
      </c>
      <c r="V5839" s="1061">
        <v>7600</v>
      </c>
      <c r="W5839" s="1061">
        <v>7600</v>
      </c>
    </row>
    <row r="5840" spans="1:23">
      <c r="A5840" s="908"/>
      <c r="B5840" s="1061" t="s">
        <v>234</v>
      </c>
      <c r="C5840" s="1061" t="s">
        <v>235</v>
      </c>
      <c r="D5840" s="1061" t="s">
        <v>4466</v>
      </c>
      <c r="E5840" s="1061" t="s">
        <v>11107</v>
      </c>
      <c r="F5840" s="1061" t="s">
        <v>4756</v>
      </c>
      <c r="G5840" s="1061" t="s">
        <v>1739</v>
      </c>
      <c r="H5840" s="1061" t="s">
        <v>129</v>
      </c>
      <c r="I5840" s="1061" t="s">
        <v>19</v>
      </c>
      <c r="J5840" s="1061" t="s">
        <v>7975</v>
      </c>
      <c r="K5840" s="1061" t="s">
        <v>14849</v>
      </c>
      <c r="L5840" s="1061">
        <v>7100</v>
      </c>
      <c r="M5840" s="1061">
        <v>7100</v>
      </c>
      <c r="N5840" s="1061">
        <v>7100</v>
      </c>
      <c r="O5840" s="1061">
        <v>7100</v>
      </c>
      <c r="P5840" s="1061">
        <v>7100</v>
      </c>
      <c r="Q5840" s="1061">
        <v>7100</v>
      </c>
      <c r="R5840" s="1061">
        <v>7100</v>
      </c>
      <c r="S5840" s="1061">
        <v>7100</v>
      </c>
      <c r="T5840" s="1061">
        <v>7100</v>
      </c>
      <c r="U5840" s="1061">
        <v>7100</v>
      </c>
      <c r="V5840" s="1061">
        <v>7100</v>
      </c>
      <c r="W5840" s="1061">
        <v>7100</v>
      </c>
    </row>
    <row r="5841" spans="1:23">
      <c r="A5841" s="908"/>
      <c r="B5841" s="1061" t="s">
        <v>234</v>
      </c>
      <c r="C5841" s="1061" t="s">
        <v>235</v>
      </c>
      <c r="D5841" s="1061" t="s">
        <v>4339</v>
      </c>
      <c r="E5841" s="1061" t="s">
        <v>11108</v>
      </c>
      <c r="F5841" s="1061" t="s">
        <v>4568</v>
      </c>
      <c r="G5841" s="1061" t="s">
        <v>1739</v>
      </c>
      <c r="H5841" s="1061" t="s">
        <v>129</v>
      </c>
      <c r="I5841" s="1061" t="s">
        <v>19</v>
      </c>
      <c r="J5841" s="1061" t="s">
        <v>7975</v>
      </c>
      <c r="K5841" s="1061" t="s">
        <v>14849</v>
      </c>
      <c r="L5841" s="1061">
        <v>680000</v>
      </c>
      <c r="M5841" s="1061">
        <v>680000</v>
      </c>
      <c r="N5841" s="1061">
        <v>680000</v>
      </c>
      <c r="O5841" s="1061">
        <v>680000</v>
      </c>
      <c r="P5841" s="1061">
        <v>680000</v>
      </c>
      <c r="Q5841" s="1061">
        <v>680000</v>
      </c>
      <c r="R5841" s="1061">
        <v>680000</v>
      </c>
      <c r="S5841" s="1061">
        <v>680000</v>
      </c>
      <c r="T5841" s="1061">
        <v>680000</v>
      </c>
      <c r="U5841" s="1061">
        <v>680000</v>
      </c>
      <c r="V5841" s="1061">
        <v>680000</v>
      </c>
      <c r="W5841" s="1061">
        <v>680000</v>
      </c>
    </row>
    <row r="5842" spans="1:23">
      <c r="A5842" s="908"/>
      <c r="B5842" s="1061" t="s">
        <v>234</v>
      </c>
      <c r="C5842" s="1061" t="s">
        <v>235</v>
      </c>
      <c r="D5842" s="1061" t="s">
        <v>4400</v>
      </c>
      <c r="E5842" s="1061" t="s">
        <v>11109</v>
      </c>
      <c r="F5842" s="1061" t="s">
        <v>4400</v>
      </c>
      <c r="G5842" s="1061" t="s">
        <v>1739</v>
      </c>
      <c r="H5842" s="1061" t="s">
        <v>129</v>
      </c>
      <c r="I5842" s="1061" t="s">
        <v>19</v>
      </c>
      <c r="J5842" s="1061" t="s">
        <v>7975</v>
      </c>
      <c r="K5842" s="1061" t="s">
        <v>14849</v>
      </c>
      <c r="L5842" s="1061">
        <v>13000</v>
      </c>
      <c r="M5842" s="1061">
        <v>13000</v>
      </c>
      <c r="N5842" s="1061">
        <v>13000</v>
      </c>
      <c r="O5842" s="1061">
        <v>13000</v>
      </c>
      <c r="P5842" s="1061">
        <v>13000</v>
      </c>
      <c r="Q5842" s="1061">
        <v>13000</v>
      </c>
      <c r="R5842" s="1061">
        <v>14000</v>
      </c>
      <c r="S5842" s="1061">
        <v>14000</v>
      </c>
      <c r="T5842" s="1061">
        <v>14000</v>
      </c>
      <c r="U5842" s="1061">
        <v>14000</v>
      </c>
      <c r="V5842" s="1061">
        <v>14000</v>
      </c>
      <c r="W5842" s="1061">
        <v>14000</v>
      </c>
    </row>
    <row r="5843" spans="1:23">
      <c r="A5843" s="908"/>
      <c r="B5843" s="1061" t="s">
        <v>234</v>
      </c>
      <c r="C5843" s="1061" t="s">
        <v>235</v>
      </c>
      <c r="D5843" s="1061" t="s">
        <v>4160</v>
      </c>
      <c r="E5843" s="1061" t="s">
        <v>11110</v>
      </c>
      <c r="F5843" s="1061" t="s">
        <v>4409</v>
      </c>
      <c r="G5843" s="1061" t="s">
        <v>1739</v>
      </c>
      <c r="H5843" s="1061" t="s">
        <v>129</v>
      </c>
      <c r="I5843" s="1061" t="s">
        <v>19</v>
      </c>
      <c r="J5843" s="1061" t="s">
        <v>7975</v>
      </c>
      <c r="K5843" s="1061" t="s">
        <v>14849</v>
      </c>
      <c r="L5843" s="1061">
        <v>6523</v>
      </c>
      <c r="M5843" s="1061">
        <v>6523</v>
      </c>
      <c r="N5843" s="1061">
        <v>6523</v>
      </c>
      <c r="O5843" s="1061">
        <v>6523</v>
      </c>
      <c r="P5843" s="1061">
        <v>6523</v>
      </c>
      <c r="Q5843" s="1061">
        <v>6523</v>
      </c>
      <c r="R5843" s="1061">
        <v>7046</v>
      </c>
      <c r="S5843" s="1061">
        <v>7046</v>
      </c>
      <c r="T5843" s="1061">
        <v>7046</v>
      </c>
      <c r="U5843" s="1061">
        <v>7046</v>
      </c>
      <c r="V5843" s="1061">
        <v>7046</v>
      </c>
      <c r="W5843" s="1061">
        <v>7046</v>
      </c>
    </row>
    <row r="5844" spans="1:23">
      <c r="A5844" s="908"/>
      <c r="B5844" s="1061" t="s">
        <v>234</v>
      </c>
      <c r="C5844" s="1061" t="s">
        <v>235</v>
      </c>
      <c r="D5844" s="1061" t="s">
        <v>4234</v>
      </c>
      <c r="E5844" s="1061" t="s">
        <v>11111</v>
      </c>
      <c r="F5844" s="1061" t="s">
        <v>4235</v>
      </c>
      <c r="G5844" s="1061" t="s">
        <v>1739</v>
      </c>
      <c r="H5844" s="1061" t="s">
        <v>129</v>
      </c>
      <c r="I5844" s="1061" t="s">
        <v>19</v>
      </c>
      <c r="J5844" s="1061" t="s">
        <v>7975</v>
      </c>
      <c r="K5844" s="1061" t="s">
        <v>14849</v>
      </c>
      <c r="L5844" s="1061">
        <v>70000</v>
      </c>
      <c r="M5844" s="1061">
        <v>70000</v>
      </c>
      <c r="N5844" s="1061">
        <v>70000</v>
      </c>
      <c r="O5844" s="1061">
        <v>70000</v>
      </c>
      <c r="P5844" s="1061">
        <v>70000</v>
      </c>
      <c r="Q5844" s="1061">
        <v>70000</v>
      </c>
      <c r="R5844" s="1061">
        <v>70000</v>
      </c>
      <c r="S5844" s="1061">
        <v>70000</v>
      </c>
      <c r="T5844" s="1061">
        <v>70000</v>
      </c>
      <c r="U5844" s="1061">
        <v>70000</v>
      </c>
      <c r="V5844" s="1061">
        <v>70000</v>
      </c>
      <c r="W5844" s="1061">
        <v>70000</v>
      </c>
    </row>
    <row r="5845" spans="1:23">
      <c r="A5845" s="908"/>
      <c r="B5845" s="1061" t="s">
        <v>234</v>
      </c>
      <c r="C5845" s="1061" t="s">
        <v>235</v>
      </c>
      <c r="D5845" s="1061" t="s">
        <v>4559</v>
      </c>
      <c r="E5845" s="1061" t="s">
        <v>11112</v>
      </c>
      <c r="F5845" s="1061" t="s">
        <v>4716</v>
      </c>
      <c r="G5845" s="1061" t="s">
        <v>1739</v>
      </c>
      <c r="H5845" s="1061" t="s">
        <v>129</v>
      </c>
      <c r="I5845" s="1061" t="s">
        <v>19</v>
      </c>
      <c r="J5845" s="1061" t="s">
        <v>7975</v>
      </c>
      <c r="K5845" s="1061" t="s">
        <v>14849</v>
      </c>
      <c r="L5845" s="1061">
        <v>3150</v>
      </c>
      <c r="M5845" s="1061">
        <v>3150</v>
      </c>
      <c r="N5845" s="1061">
        <v>3150</v>
      </c>
      <c r="O5845" s="1061">
        <v>3150</v>
      </c>
      <c r="P5845" s="1061">
        <v>3150</v>
      </c>
      <c r="Q5845" s="1061">
        <v>3150</v>
      </c>
      <c r="R5845" s="1061">
        <v>3150</v>
      </c>
      <c r="S5845" s="1061">
        <v>3150</v>
      </c>
      <c r="T5845" s="1061">
        <v>3150</v>
      </c>
      <c r="U5845" s="1061">
        <v>3150</v>
      </c>
      <c r="V5845" s="1061">
        <v>3150</v>
      </c>
      <c r="W5845" s="1061">
        <v>3150</v>
      </c>
    </row>
    <row r="5846" spans="1:23">
      <c r="A5846" s="908"/>
      <c r="B5846" s="1061" t="s">
        <v>234</v>
      </c>
      <c r="C5846" s="1061" t="s">
        <v>235</v>
      </c>
      <c r="D5846" s="1061" t="s">
        <v>4113</v>
      </c>
      <c r="E5846" s="1061" t="s">
        <v>11113</v>
      </c>
      <c r="F5846" s="1061" t="s">
        <v>4114</v>
      </c>
      <c r="G5846" s="1061" t="s">
        <v>1739</v>
      </c>
      <c r="H5846" s="1061" t="s">
        <v>129</v>
      </c>
      <c r="I5846" s="1061" t="s">
        <v>19</v>
      </c>
      <c r="J5846" s="1061" t="s">
        <v>7975</v>
      </c>
      <c r="K5846" s="1061" t="s">
        <v>14849</v>
      </c>
      <c r="L5846" s="1061">
        <v>11500</v>
      </c>
      <c r="M5846" s="1061">
        <v>11500</v>
      </c>
      <c r="N5846" s="1061">
        <v>11500</v>
      </c>
      <c r="O5846" s="1061">
        <v>11500</v>
      </c>
      <c r="P5846" s="1061">
        <v>11500</v>
      </c>
      <c r="Q5846" s="1061">
        <v>11500</v>
      </c>
      <c r="R5846" s="1061">
        <v>11500</v>
      </c>
      <c r="S5846" s="1061">
        <v>11500</v>
      </c>
      <c r="T5846" s="1061">
        <v>11500</v>
      </c>
      <c r="U5846" s="1061">
        <v>11500</v>
      </c>
      <c r="V5846" s="1061">
        <v>11500</v>
      </c>
      <c r="W5846" s="1061">
        <v>11500</v>
      </c>
    </row>
    <row r="5847" spans="1:23">
      <c r="A5847" s="908"/>
      <c r="B5847" s="1061" t="s">
        <v>234</v>
      </c>
      <c r="C5847" s="1061" t="s">
        <v>235</v>
      </c>
      <c r="D5847" s="1061" t="s">
        <v>4306</v>
      </c>
      <c r="E5847" s="1061" t="s">
        <v>11114</v>
      </c>
      <c r="F5847" s="1061" t="s">
        <v>4704</v>
      </c>
      <c r="G5847" s="1061" t="s">
        <v>1739</v>
      </c>
      <c r="H5847" s="1061" t="s">
        <v>129</v>
      </c>
      <c r="I5847" s="1061" t="s">
        <v>19</v>
      </c>
      <c r="J5847" s="1061" t="s">
        <v>7975</v>
      </c>
      <c r="K5847" s="1061" t="s">
        <v>14849</v>
      </c>
      <c r="L5847" s="1061">
        <v>380324</v>
      </c>
      <c r="M5847" s="1061">
        <v>380324</v>
      </c>
      <c r="N5847" s="1061">
        <v>380324</v>
      </c>
      <c r="O5847" s="1061">
        <v>380324</v>
      </c>
      <c r="P5847" s="1061">
        <v>380324</v>
      </c>
      <c r="Q5847" s="1061">
        <v>380324</v>
      </c>
      <c r="R5847" s="1061">
        <v>410648</v>
      </c>
      <c r="S5847" s="1061">
        <v>410648</v>
      </c>
      <c r="T5847" s="1061">
        <v>410648</v>
      </c>
      <c r="U5847" s="1061">
        <v>410648</v>
      </c>
      <c r="V5847" s="1061">
        <v>410648</v>
      </c>
      <c r="W5847" s="1061">
        <v>410648</v>
      </c>
    </row>
    <row r="5848" spans="1:23">
      <c r="A5848" s="908"/>
      <c r="B5848" s="1061" t="s">
        <v>234</v>
      </c>
      <c r="C5848" s="1061" t="s">
        <v>235</v>
      </c>
      <c r="D5848" s="1061" t="s">
        <v>4306</v>
      </c>
      <c r="E5848" s="1061" t="s">
        <v>11115</v>
      </c>
      <c r="F5848" s="1061" t="s">
        <v>4307</v>
      </c>
      <c r="G5848" s="1061" t="s">
        <v>1739</v>
      </c>
      <c r="H5848" s="1061" t="s">
        <v>129</v>
      </c>
      <c r="I5848" s="1061" t="s">
        <v>19</v>
      </c>
      <c r="J5848" s="1061" t="s">
        <v>7975</v>
      </c>
      <c r="K5848" s="1061" t="s">
        <v>14849</v>
      </c>
      <c r="L5848" s="1061">
        <v>287851</v>
      </c>
      <c r="M5848" s="1061">
        <v>287851</v>
      </c>
      <c r="N5848" s="1061">
        <v>287851</v>
      </c>
      <c r="O5848" s="1061">
        <v>287851</v>
      </c>
      <c r="P5848" s="1061">
        <v>287851</v>
      </c>
      <c r="Q5848" s="1061">
        <v>287851</v>
      </c>
      <c r="R5848" s="1061">
        <v>306468</v>
      </c>
      <c r="S5848" s="1061">
        <v>306468</v>
      </c>
      <c r="T5848" s="1061">
        <v>306468</v>
      </c>
      <c r="U5848" s="1061">
        <v>306468</v>
      </c>
      <c r="V5848" s="1061">
        <v>306468</v>
      </c>
      <c r="W5848" s="1061">
        <v>306468</v>
      </c>
    </row>
    <row r="5849" spans="1:23">
      <c r="A5849" s="908"/>
      <c r="B5849" s="1061" t="s">
        <v>234</v>
      </c>
      <c r="C5849" s="1061" t="s">
        <v>235</v>
      </c>
      <c r="D5849" s="1061" t="s">
        <v>4306</v>
      </c>
      <c r="E5849" s="1061" t="s">
        <v>11116</v>
      </c>
      <c r="F5849" s="1061" t="s">
        <v>4308</v>
      </c>
      <c r="G5849" s="1061" t="s">
        <v>1739</v>
      </c>
      <c r="H5849" s="1061" t="s">
        <v>129</v>
      </c>
      <c r="I5849" s="1061" t="s">
        <v>19</v>
      </c>
      <c r="J5849" s="1061" t="s">
        <v>7975</v>
      </c>
      <c r="K5849" s="1061" t="s">
        <v>14849</v>
      </c>
      <c r="L5849" s="1061">
        <v>287851</v>
      </c>
      <c r="M5849" s="1061">
        <v>287851</v>
      </c>
      <c r="N5849" s="1061">
        <v>287851</v>
      </c>
      <c r="O5849" s="1061">
        <v>287851</v>
      </c>
      <c r="P5849" s="1061">
        <v>287851</v>
      </c>
      <c r="Q5849" s="1061">
        <v>287851</v>
      </c>
      <c r="R5849" s="1061">
        <v>306468</v>
      </c>
      <c r="S5849" s="1061">
        <v>306468</v>
      </c>
      <c r="T5849" s="1061">
        <v>306468</v>
      </c>
      <c r="U5849" s="1061">
        <v>306468</v>
      </c>
      <c r="V5849" s="1061">
        <v>306468</v>
      </c>
      <c r="W5849" s="1061">
        <v>306468</v>
      </c>
    </row>
    <row r="5850" spans="1:23">
      <c r="A5850" s="908"/>
      <c r="B5850" s="1061" t="s">
        <v>234</v>
      </c>
      <c r="C5850" s="1061" t="s">
        <v>235</v>
      </c>
      <c r="D5850" s="1061" t="s">
        <v>4306</v>
      </c>
      <c r="E5850" s="1061" t="s">
        <v>11117</v>
      </c>
      <c r="F5850" s="1061" t="s">
        <v>4309</v>
      </c>
      <c r="G5850" s="1061" t="s">
        <v>1739</v>
      </c>
      <c r="H5850" s="1061" t="s">
        <v>129</v>
      </c>
      <c r="I5850" s="1061" t="s">
        <v>19</v>
      </c>
      <c r="J5850" s="1061" t="s">
        <v>7975</v>
      </c>
      <c r="K5850" s="1061" t="s">
        <v>14849</v>
      </c>
      <c r="L5850" s="1061">
        <v>287851</v>
      </c>
      <c r="M5850" s="1061">
        <v>287851</v>
      </c>
      <c r="N5850" s="1061">
        <v>287851</v>
      </c>
      <c r="O5850" s="1061">
        <v>287851</v>
      </c>
      <c r="P5850" s="1061">
        <v>287851</v>
      </c>
      <c r="Q5850" s="1061">
        <v>287851</v>
      </c>
      <c r="R5850" s="1061">
        <v>306468</v>
      </c>
      <c r="S5850" s="1061">
        <v>306468</v>
      </c>
      <c r="T5850" s="1061">
        <v>306468</v>
      </c>
      <c r="U5850" s="1061">
        <v>306468</v>
      </c>
      <c r="V5850" s="1061">
        <v>306468</v>
      </c>
      <c r="W5850" s="1061">
        <v>306468</v>
      </c>
    </row>
    <row r="5851" spans="1:23">
      <c r="A5851" s="908"/>
      <c r="B5851" s="1061" t="s">
        <v>234</v>
      </c>
      <c r="C5851" s="1061" t="s">
        <v>235</v>
      </c>
      <c r="D5851" s="1061" t="s">
        <v>4306</v>
      </c>
      <c r="E5851" s="1061" t="s">
        <v>11118</v>
      </c>
      <c r="F5851" s="1061" t="s">
        <v>7992</v>
      </c>
      <c r="G5851" s="1061" t="s">
        <v>1739</v>
      </c>
      <c r="H5851" s="1061" t="s">
        <v>129</v>
      </c>
      <c r="I5851" s="1061" t="s">
        <v>19</v>
      </c>
      <c r="J5851" s="1061" t="s">
        <v>7975</v>
      </c>
      <c r="K5851" s="1061" t="s">
        <v>14849</v>
      </c>
      <c r="L5851" s="1061">
        <v>302375</v>
      </c>
      <c r="M5851" s="1061">
        <v>302375</v>
      </c>
      <c r="N5851" s="1061">
        <v>302375</v>
      </c>
      <c r="O5851" s="1061">
        <v>302375</v>
      </c>
      <c r="P5851" s="1061">
        <v>302375</v>
      </c>
      <c r="Q5851" s="1061">
        <v>302375</v>
      </c>
      <c r="R5851" s="1061">
        <v>305325</v>
      </c>
      <c r="S5851" s="1061">
        <v>305325</v>
      </c>
      <c r="T5851" s="1061">
        <v>305325</v>
      </c>
      <c r="U5851" s="1061">
        <v>305325</v>
      </c>
      <c r="V5851" s="1061">
        <v>305325</v>
      </c>
      <c r="W5851" s="1061">
        <v>305325</v>
      </c>
    </row>
    <row r="5852" spans="1:23">
      <c r="A5852" s="908"/>
      <c r="B5852" s="1061" t="s">
        <v>234</v>
      </c>
      <c r="C5852" s="1061" t="s">
        <v>235</v>
      </c>
      <c r="D5852" s="1061" t="s">
        <v>4306</v>
      </c>
      <c r="E5852" s="1061" t="s">
        <v>11119</v>
      </c>
      <c r="F5852" s="1061" t="s">
        <v>4311</v>
      </c>
      <c r="G5852" s="1061" t="s">
        <v>1739</v>
      </c>
      <c r="H5852" s="1061" t="s">
        <v>129</v>
      </c>
      <c r="I5852" s="1061" t="s">
        <v>19</v>
      </c>
      <c r="J5852" s="1061" t="s">
        <v>7975</v>
      </c>
      <c r="K5852" s="1061" t="s">
        <v>14849</v>
      </c>
      <c r="L5852" s="1061">
        <v>296000</v>
      </c>
      <c r="M5852" s="1061">
        <v>296000</v>
      </c>
      <c r="N5852" s="1061">
        <v>296000</v>
      </c>
      <c r="O5852" s="1061">
        <v>296000</v>
      </c>
      <c r="P5852" s="1061">
        <v>296000</v>
      </c>
      <c r="Q5852" s="1061">
        <v>296000</v>
      </c>
      <c r="R5852" s="1061">
        <v>296000</v>
      </c>
      <c r="S5852" s="1061">
        <v>296000</v>
      </c>
      <c r="T5852" s="1061">
        <v>296000</v>
      </c>
      <c r="U5852" s="1061">
        <v>296000</v>
      </c>
      <c r="V5852" s="1061">
        <v>296000</v>
      </c>
      <c r="W5852" s="1061">
        <v>296000</v>
      </c>
    </row>
    <row r="5853" spans="1:23">
      <c r="A5853" s="908"/>
      <c r="B5853" s="1061" t="s">
        <v>234</v>
      </c>
      <c r="C5853" s="1061" t="s">
        <v>235</v>
      </c>
      <c r="D5853" s="1061" t="s">
        <v>4306</v>
      </c>
      <c r="E5853" s="1061" t="s">
        <v>11120</v>
      </c>
      <c r="F5853" s="1061" t="s">
        <v>7993</v>
      </c>
      <c r="G5853" s="1061" t="s">
        <v>1739</v>
      </c>
      <c r="H5853" s="1061" t="s">
        <v>129</v>
      </c>
      <c r="I5853" s="1061" t="s">
        <v>19</v>
      </c>
      <c r="J5853" s="1061" t="s">
        <v>7975</v>
      </c>
      <c r="K5853" s="1061" t="s">
        <v>14849</v>
      </c>
      <c r="L5853" s="1061">
        <v>357725</v>
      </c>
      <c r="M5853" s="1061">
        <v>357725</v>
      </c>
      <c r="N5853" s="1061">
        <v>357725</v>
      </c>
      <c r="O5853" s="1061">
        <v>357725</v>
      </c>
      <c r="P5853" s="1061">
        <v>357725</v>
      </c>
      <c r="Q5853" s="1061">
        <v>357725</v>
      </c>
      <c r="R5853" s="1061">
        <v>361215</v>
      </c>
      <c r="S5853" s="1061">
        <v>361215</v>
      </c>
      <c r="T5853" s="1061">
        <v>361215</v>
      </c>
      <c r="U5853" s="1061">
        <v>361215</v>
      </c>
      <c r="V5853" s="1061">
        <v>361215</v>
      </c>
      <c r="W5853" s="1061">
        <v>361215</v>
      </c>
    </row>
    <row r="5854" spans="1:23">
      <c r="A5854" s="908"/>
      <c r="B5854" s="1061" t="s">
        <v>234</v>
      </c>
      <c r="C5854" s="1061" t="s">
        <v>235</v>
      </c>
      <c r="D5854" s="1061" t="s">
        <v>4306</v>
      </c>
      <c r="E5854" s="1061" t="s">
        <v>11121</v>
      </c>
      <c r="F5854" s="1061" t="s">
        <v>4310</v>
      </c>
      <c r="G5854" s="1061" t="s">
        <v>1739</v>
      </c>
      <c r="H5854" s="1061" t="s">
        <v>129</v>
      </c>
      <c r="I5854" s="1061" t="s">
        <v>19</v>
      </c>
      <c r="J5854" s="1061" t="s">
        <v>7975</v>
      </c>
      <c r="K5854" s="1061" t="s">
        <v>14849</v>
      </c>
      <c r="L5854" s="1061">
        <v>334144</v>
      </c>
      <c r="M5854" s="1061">
        <v>334144</v>
      </c>
      <c r="N5854" s="1061">
        <v>334144</v>
      </c>
      <c r="O5854" s="1061">
        <v>334144</v>
      </c>
      <c r="P5854" s="1061">
        <v>334144</v>
      </c>
      <c r="Q5854" s="1061">
        <v>334144</v>
      </c>
      <c r="R5854" s="1061">
        <v>353289</v>
      </c>
      <c r="S5854" s="1061">
        <v>353289</v>
      </c>
      <c r="T5854" s="1061">
        <v>353289</v>
      </c>
      <c r="U5854" s="1061">
        <v>353289</v>
      </c>
      <c r="V5854" s="1061">
        <v>353289</v>
      </c>
      <c r="W5854" s="1061">
        <v>353289</v>
      </c>
    </row>
    <row r="5855" spans="1:23">
      <c r="A5855" s="908"/>
      <c r="B5855" s="1061" t="s">
        <v>234</v>
      </c>
      <c r="C5855" s="1061" t="s">
        <v>235</v>
      </c>
      <c r="D5855" s="1061" t="s">
        <v>4416</v>
      </c>
      <c r="E5855" s="1061" t="s">
        <v>11122</v>
      </c>
      <c r="F5855" s="1061" t="s">
        <v>4565</v>
      </c>
      <c r="G5855" s="1061" t="s">
        <v>1739</v>
      </c>
      <c r="H5855" s="1061" t="s">
        <v>129</v>
      </c>
      <c r="I5855" s="1061" t="s">
        <v>19</v>
      </c>
      <c r="J5855" s="1061" t="s">
        <v>7975</v>
      </c>
      <c r="K5855" s="1061" t="s">
        <v>14849</v>
      </c>
      <c r="L5855" s="1061">
        <v>1000000</v>
      </c>
      <c r="M5855" s="1061">
        <v>1000000</v>
      </c>
      <c r="N5855" s="1061">
        <v>1000000</v>
      </c>
      <c r="O5855" s="1061">
        <v>1000000</v>
      </c>
      <c r="P5855" s="1061">
        <v>1000000</v>
      </c>
      <c r="Q5855" s="1061">
        <v>1000000</v>
      </c>
      <c r="R5855" s="1061">
        <v>1035000</v>
      </c>
      <c r="S5855" s="1061">
        <v>1035000</v>
      </c>
      <c r="T5855" s="1061">
        <v>1035000</v>
      </c>
      <c r="U5855" s="1061">
        <v>1035000</v>
      </c>
      <c r="V5855" s="1061">
        <v>1035000</v>
      </c>
      <c r="W5855" s="1061">
        <v>1035000</v>
      </c>
    </row>
    <row r="5856" spans="1:23">
      <c r="A5856" s="908"/>
      <c r="B5856" s="1061" t="s">
        <v>234</v>
      </c>
      <c r="C5856" s="1061" t="s">
        <v>235</v>
      </c>
      <c r="D5856" s="1061" t="s">
        <v>4416</v>
      </c>
      <c r="E5856" s="1061" t="s">
        <v>11123</v>
      </c>
      <c r="F5856" s="1061" t="s">
        <v>7994</v>
      </c>
      <c r="G5856" s="1061" t="s">
        <v>1739</v>
      </c>
      <c r="H5856" s="1061" t="s">
        <v>129</v>
      </c>
      <c r="I5856" s="1061" t="s">
        <v>19</v>
      </c>
      <c r="J5856" s="1061" t="s">
        <v>7975</v>
      </c>
      <c r="K5856" s="1061" t="s">
        <v>14849</v>
      </c>
      <c r="L5856" s="1061">
        <v>161500</v>
      </c>
      <c r="M5856" s="1061">
        <v>161500</v>
      </c>
      <c r="N5856" s="1061">
        <v>161500</v>
      </c>
      <c r="O5856" s="1061">
        <v>161500</v>
      </c>
      <c r="P5856" s="1061">
        <v>161500</v>
      </c>
      <c r="Q5856" s="1061">
        <v>161500</v>
      </c>
      <c r="R5856" s="1061">
        <v>168000</v>
      </c>
      <c r="S5856" s="1061">
        <v>168000</v>
      </c>
      <c r="T5856" s="1061">
        <v>168000</v>
      </c>
      <c r="U5856" s="1061">
        <v>168000</v>
      </c>
      <c r="V5856" s="1061">
        <v>168000</v>
      </c>
      <c r="W5856" s="1061">
        <v>168000</v>
      </c>
    </row>
    <row r="5857" spans="1:23">
      <c r="A5857" s="908"/>
      <c r="B5857" s="1061" t="s">
        <v>234</v>
      </c>
      <c r="C5857" s="1061" t="s">
        <v>235</v>
      </c>
      <c r="D5857" s="1061" t="s">
        <v>3456</v>
      </c>
      <c r="E5857" s="1061" t="s">
        <v>11124</v>
      </c>
      <c r="F5857" s="1061" t="s">
        <v>4617</v>
      </c>
      <c r="G5857" s="1061" t="s">
        <v>1739</v>
      </c>
      <c r="H5857" s="1061" t="s">
        <v>129</v>
      </c>
      <c r="I5857" s="1061" t="s">
        <v>19</v>
      </c>
      <c r="J5857" s="1061" t="s">
        <v>7975</v>
      </c>
      <c r="K5857" s="1061" t="s">
        <v>14849</v>
      </c>
      <c r="L5857" s="1061">
        <v>31250</v>
      </c>
      <c r="M5857" s="1061">
        <v>31250</v>
      </c>
      <c r="N5857" s="1061">
        <v>31250</v>
      </c>
      <c r="O5857" s="1061">
        <v>31250</v>
      </c>
      <c r="P5857" s="1061">
        <v>31250</v>
      </c>
      <c r="Q5857" s="1061">
        <v>31250</v>
      </c>
      <c r="R5857" s="1061">
        <v>31500</v>
      </c>
      <c r="S5857" s="1061">
        <v>31500</v>
      </c>
      <c r="T5857" s="1061">
        <v>31500</v>
      </c>
      <c r="U5857" s="1061">
        <v>31500</v>
      </c>
      <c r="V5857" s="1061">
        <v>31500</v>
      </c>
      <c r="W5857" s="1061">
        <v>31500</v>
      </c>
    </row>
    <row r="5858" spans="1:23">
      <c r="A5858" s="908"/>
      <c r="B5858" s="1061" t="s">
        <v>234</v>
      </c>
      <c r="C5858" s="1061" t="s">
        <v>235</v>
      </c>
      <c r="D5858" s="1061" t="s">
        <v>4111</v>
      </c>
      <c r="E5858" s="1061" t="s">
        <v>11125</v>
      </c>
      <c r="F5858" s="1061" t="s">
        <v>4112</v>
      </c>
      <c r="G5858" s="1061" t="s">
        <v>1739</v>
      </c>
      <c r="H5858" s="1061" t="s">
        <v>129</v>
      </c>
      <c r="I5858" s="1061" t="s">
        <v>19</v>
      </c>
      <c r="J5858" s="1061" t="s">
        <v>7975</v>
      </c>
      <c r="K5858" s="1061" t="s">
        <v>14849</v>
      </c>
      <c r="L5858" s="1061">
        <v>56000</v>
      </c>
      <c r="M5858" s="1061">
        <v>56000</v>
      </c>
      <c r="N5858" s="1061">
        <v>56000</v>
      </c>
      <c r="O5858" s="1061">
        <v>56000</v>
      </c>
      <c r="P5858" s="1061">
        <v>56000</v>
      </c>
      <c r="Q5858" s="1061">
        <v>56000</v>
      </c>
      <c r="R5858" s="1061">
        <v>56000</v>
      </c>
      <c r="S5858" s="1061">
        <v>56000</v>
      </c>
      <c r="T5858" s="1061">
        <v>56000</v>
      </c>
      <c r="U5858" s="1061">
        <v>56000</v>
      </c>
      <c r="V5858" s="1061">
        <v>56000</v>
      </c>
      <c r="W5858" s="1061">
        <v>56000</v>
      </c>
    </row>
    <row r="5859" spans="1:23">
      <c r="A5859" s="908"/>
      <c r="B5859" s="1061" t="s">
        <v>234</v>
      </c>
      <c r="C5859" s="1061" t="s">
        <v>235</v>
      </c>
      <c r="D5859" s="1061" t="s">
        <v>4416</v>
      </c>
      <c r="E5859" s="1061" t="s">
        <v>11126</v>
      </c>
      <c r="F5859" s="1061" t="s">
        <v>7995</v>
      </c>
      <c r="G5859" s="1061" t="s">
        <v>1739</v>
      </c>
      <c r="H5859" s="1061" t="s">
        <v>129</v>
      </c>
      <c r="I5859" s="1061" t="s">
        <v>19</v>
      </c>
      <c r="J5859" s="1061" t="s">
        <v>7975</v>
      </c>
      <c r="K5859" s="1061" t="s">
        <v>14849</v>
      </c>
      <c r="L5859" s="1061">
        <v>284836</v>
      </c>
      <c r="M5859" s="1061">
        <v>284836</v>
      </c>
      <c r="N5859" s="1061">
        <v>284836</v>
      </c>
      <c r="O5859" s="1061">
        <v>284836</v>
      </c>
      <c r="P5859" s="1061">
        <v>284836</v>
      </c>
      <c r="Q5859" s="1061">
        <v>284836</v>
      </c>
      <c r="R5859" s="1061">
        <v>319772</v>
      </c>
      <c r="S5859" s="1061">
        <v>319772</v>
      </c>
      <c r="T5859" s="1061">
        <v>319772</v>
      </c>
      <c r="U5859" s="1061">
        <v>319772</v>
      </c>
      <c r="V5859" s="1061">
        <v>319772</v>
      </c>
      <c r="W5859" s="1061">
        <v>319772</v>
      </c>
    </row>
    <row r="5860" spans="1:23">
      <c r="A5860" s="908"/>
      <c r="B5860" s="1061" t="s">
        <v>234</v>
      </c>
      <c r="C5860" s="1061" t="s">
        <v>235</v>
      </c>
      <c r="D5860" s="1061" t="s">
        <v>4416</v>
      </c>
      <c r="E5860" s="1061" t="s">
        <v>11127</v>
      </c>
      <c r="F5860" s="1061" t="s">
        <v>4581</v>
      </c>
      <c r="G5860" s="1061" t="s">
        <v>1739</v>
      </c>
      <c r="H5860" s="1061" t="s">
        <v>129</v>
      </c>
      <c r="I5860" s="1061" t="s">
        <v>19</v>
      </c>
      <c r="J5860" s="1061" t="s">
        <v>7975</v>
      </c>
      <c r="K5860" s="1061" t="s">
        <v>14849</v>
      </c>
      <c r="L5860" s="1061">
        <v>336371</v>
      </c>
      <c r="M5860" s="1061">
        <v>336371</v>
      </c>
      <c r="N5860" s="1061">
        <v>336371</v>
      </c>
      <c r="O5860" s="1061">
        <v>336371</v>
      </c>
      <c r="P5860" s="1061">
        <v>336371</v>
      </c>
      <c r="Q5860" s="1061">
        <v>336371</v>
      </c>
      <c r="R5860" s="1061">
        <v>401843</v>
      </c>
      <c r="S5860" s="1061">
        <v>401843</v>
      </c>
      <c r="T5860" s="1061">
        <v>401843</v>
      </c>
      <c r="U5860" s="1061">
        <v>401843</v>
      </c>
      <c r="V5860" s="1061">
        <v>401843</v>
      </c>
      <c r="W5860" s="1061">
        <v>401843</v>
      </c>
    </row>
    <row r="5861" spans="1:23">
      <c r="A5861" s="908"/>
      <c r="B5861" s="1061" t="s">
        <v>234</v>
      </c>
      <c r="C5861" s="1061" t="s">
        <v>235</v>
      </c>
      <c r="D5861" s="1061" t="s">
        <v>4331</v>
      </c>
      <c r="E5861" s="1061" t="s">
        <v>11128</v>
      </c>
      <c r="F5861" s="1061" t="s">
        <v>4346</v>
      </c>
      <c r="G5861" s="1061" t="s">
        <v>1739</v>
      </c>
      <c r="H5861" s="1061" t="s">
        <v>129</v>
      </c>
      <c r="I5861" s="1061" t="s">
        <v>19</v>
      </c>
      <c r="J5861" s="1061" t="s">
        <v>7975</v>
      </c>
      <c r="K5861" s="1061" t="s">
        <v>14849</v>
      </c>
      <c r="L5861" s="1061">
        <v>116400</v>
      </c>
      <c r="M5861" s="1061">
        <v>116400</v>
      </c>
      <c r="N5861" s="1061">
        <v>116400</v>
      </c>
      <c r="O5861" s="1061">
        <v>116400</v>
      </c>
      <c r="P5861" s="1061">
        <v>116400</v>
      </c>
      <c r="Q5861" s="1061">
        <v>116400</v>
      </c>
      <c r="R5861" s="1061">
        <v>116400</v>
      </c>
      <c r="S5861" s="1061">
        <v>116400</v>
      </c>
      <c r="T5861" s="1061">
        <v>116400</v>
      </c>
      <c r="U5861" s="1061">
        <v>116400</v>
      </c>
      <c r="V5861" s="1061">
        <v>116400</v>
      </c>
      <c r="W5861" s="1061">
        <v>116400</v>
      </c>
    </row>
    <row r="5862" spans="1:23">
      <c r="A5862" s="908"/>
      <c r="B5862" s="1061" t="s">
        <v>234</v>
      </c>
      <c r="C5862" s="1061" t="s">
        <v>235</v>
      </c>
      <c r="D5862" s="1061" t="s">
        <v>4312</v>
      </c>
      <c r="E5862" s="1061" t="s">
        <v>11129</v>
      </c>
      <c r="F5862" s="1061" t="s">
        <v>4320</v>
      </c>
      <c r="G5862" s="1061" t="s">
        <v>1739</v>
      </c>
      <c r="H5862" s="1061" t="s">
        <v>129</v>
      </c>
      <c r="I5862" s="1061" t="s">
        <v>19</v>
      </c>
      <c r="J5862" s="1061" t="s">
        <v>7975</v>
      </c>
      <c r="K5862" s="1061" t="s">
        <v>14849</v>
      </c>
      <c r="L5862" s="1061">
        <v>347400</v>
      </c>
      <c r="M5862" s="1061">
        <v>347400</v>
      </c>
      <c r="N5862" s="1061">
        <v>347400</v>
      </c>
      <c r="O5862" s="1061">
        <v>347400</v>
      </c>
      <c r="P5862" s="1061">
        <v>347400</v>
      </c>
      <c r="Q5862" s="1061">
        <v>347400</v>
      </c>
      <c r="R5862" s="1061">
        <v>347400</v>
      </c>
      <c r="S5862" s="1061">
        <v>347400</v>
      </c>
      <c r="T5862" s="1061">
        <v>347400</v>
      </c>
      <c r="U5862" s="1061">
        <v>347400</v>
      </c>
      <c r="V5862" s="1061">
        <v>347400</v>
      </c>
      <c r="W5862" s="1061">
        <v>347400</v>
      </c>
    </row>
    <row r="5863" spans="1:23">
      <c r="A5863" s="908"/>
      <c r="B5863" s="1061" t="s">
        <v>234</v>
      </c>
      <c r="C5863" s="1061" t="s">
        <v>235</v>
      </c>
      <c r="D5863" s="1061" t="s">
        <v>4339</v>
      </c>
      <c r="E5863" s="1061" t="s">
        <v>11130</v>
      </c>
      <c r="F5863" s="1061" t="s">
        <v>4343</v>
      </c>
      <c r="G5863" s="1061" t="s">
        <v>1739</v>
      </c>
      <c r="H5863" s="1061" t="s">
        <v>129</v>
      </c>
      <c r="I5863" s="1061" t="s">
        <v>19</v>
      </c>
      <c r="J5863" s="1061" t="s">
        <v>7975</v>
      </c>
      <c r="K5863" s="1061" t="s">
        <v>14849</v>
      </c>
      <c r="L5863" s="1061">
        <v>774500</v>
      </c>
      <c r="M5863" s="1061">
        <v>774500</v>
      </c>
      <c r="N5863" s="1061">
        <v>774500</v>
      </c>
      <c r="O5863" s="1061">
        <v>774500</v>
      </c>
      <c r="P5863" s="1061">
        <v>774500</v>
      </c>
      <c r="Q5863" s="1061">
        <v>774500</v>
      </c>
      <c r="R5863" s="1061">
        <v>774500</v>
      </c>
      <c r="S5863" s="1061">
        <v>774500</v>
      </c>
      <c r="T5863" s="1061">
        <v>774500</v>
      </c>
      <c r="U5863" s="1061">
        <v>774500</v>
      </c>
      <c r="V5863" s="1061">
        <v>774500</v>
      </c>
      <c r="W5863" s="1061">
        <v>774500</v>
      </c>
    </row>
    <row r="5864" spans="1:23">
      <c r="A5864" s="908"/>
      <c r="B5864" s="1061" t="s">
        <v>234</v>
      </c>
      <c r="C5864" s="1061" t="s">
        <v>235</v>
      </c>
      <c r="D5864" s="1061" t="s">
        <v>4312</v>
      </c>
      <c r="E5864" s="1061" t="s">
        <v>11131</v>
      </c>
      <c r="F5864" s="1061" t="s">
        <v>4358</v>
      </c>
      <c r="G5864" s="1061" t="s">
        <v>1739</v>
      </c>
      <c r="H5864" s="1061" t="s">
        <v>129</v>
      </c>
      <c r="I5864" s="1061" t="s">
        <v>19</v>
      </c>
      <c r="J5864" s="1061" t="s">
        <v>7975</v>
      </c>
      <c r="K5864" s="1061" t="s">
        <v>14849</v>
      </c>
      <c r="L5864" s="1061">
        <v>540500</v>
      </c>
      <c r="M5864" s="1061">
        <v>540500</v>
      </c>
      <c r="N5864" s="1061">
        <v>540500</v>
      </c>
      <c r="O5864" s="1061">
        <v>540500</v>
      </c>
      <c r="P5864" s="1061">
        <v>540500</v>
      </c>
      <c r="Q5864" s="1061">
        <v>540500</v>
      </c>
      <c r="R5864" s="1061">
        <v>553600</v>
      </c>
      <c r="S5864" s="1061">
        <v>553600</v>
      </c>
      <c r="T5864" s="1061">
        <v>553600</v>
      </c>
      <c r="U5864" s="1061">
        <v>553600</v>
      </c>
      <c r="V5864" s="1061">
        <v>553600</v>
      </c>
      <c r="W5864" s="1061">
        <v>553600</v>
      </c>
    </row>
    <row r="5865" spans="1:23">
      <c r="A5865" s="908"/>
      <c r="B5865" s="1061" t="s">
        <v>234</v>
      </c>
      <c r="C5865" s="1061" t="s">
        <v>235</v>
      </c>
      <c r="D5865" s="1061" t="s">
        <v>4226</v>
      </c>
      <c r="E5865" s="1061" t="s">
        <v>11132</v>
      </c>
      <c r="F5865" s="1061" t="s">
        <v>4500</v>
      </c>
      <c r="G5865" s="1061" t="s">
        <v>1739</v>
      </c>
      <c r="H5865" s="1061" t="s">
        <v>129</v>
      </c>
      <c r="I5865" s="1061" t="s">
        <v>19</v>
      </c>
      <c r="J5865" s="1061" t="s">
        <v>7975</v>
      </c>
      <c r="K5865" s="1061" t="s">
        <v>14849</v>
      </c>
      <c r="L5865" s="1061">
        <v>121000</v>
      </c>
      <c r="M5865" s="1061">
        <v>121000</v>
      </c>
      <c r="N5865" s="1061">
        <v>121000</v>
      </c>
      <c r="O5865" s="1061">
        <v>121000</v>
      </c>
      <c r="P5865" s="1061">
        <v>121000</v>
      </c>
      <c r="Q5865" s="1061">
        <v>121000</v>
      </c>
      <c r="R5865" s="1061">
        <v>121000</v>
      </c>
      <c r="S5865" s="1061">
        <v>121000</v>
      </c>
      <c r="T5865" s="1061">
        <v>121000</v>
      </c>
      <c r="U5865" s="1061">
        <v>121000</v>
      </c>
      <c r="V5865" s="1061">
        <v>121000</v>
      </c>
      <c r="W5865" s="1061">
        <v>121000</v>
      </c>
    </row>
    <row r="5866" spans="1:23">
      <c r="A5866" s="908"/>
      <c r="B5866" s="1061" t="s">
        <v>234</v>
      </c>
      <c r="C5866" s="1061" t="s">
        <v>235</v>
      </c>
      <c r="D5866" s="1061" t="s">
        <v>4416</v>
      </c>
      <c r="E5866" s="1061" t="s">
        <v>11133</v>
      </c>
      <c r="F5866" s="1061" t="s">
        <v>9926</v>
      </c>
      <c r="G5866" s="1061" t="s">
        <v>1739</v>
      </c>
      <c r="H5866" s="1061" t="s">
        <v>129</v>
      </c>
      <c r="I5866" s="1061" t="s">
        <v>19</v>
      </c>
      <c r="J5866" s="1061" t="s">
        <v>7975</v>
      </c>
      <c r="K5866" s="1061" t="s">
        <v>14849</v>
      </c>
      <c r="L5866" s="1061">
        <v>6300000</v>
      </c>
      <c r="M5866" s="1061">
        <v>6300000</v>
      </c>
      <c r="N5866" s="1061">
        <v>6300000</v>
      </c>
      <c r="O5866" s="1061">
        <v>6300000</v>
      </c>
      <c r="P5866" s="1061">
        <v>6300000</v>
      </c>
      <c r="Q5866" s="1061">
        <v>6300000</v>
      </c>
      <c r="R5866" s="1061">
        <v>6600000</v>
      </c>
      <c r="S5866" s="1061">
        <v>6600000</v>
      </c>
      <c r="T5866" s="1061">
        <v>6600000</v>
      </c>
      <c r="U5866" s="1061">
        <v>6600000</v>
      </c>
      <c r="V5866" s="1061">
        <v>6600000</v>
      </c>
      <c r="W5866" s="1061">
        <v>6600000</v>
      </c>
    </row>
    <row r="5867" spans="1:23">
      <c r="A5867" s="908"/>
      <c r="B5867" s="1061" t="s">
        <v>234</v>
      </c>
      <c r="C5867" s="1061" t="s">
        <v>235</v>
      </c>
      <c r="D5867" s="1061" t="s">
        <v>4585</v>
      </c>
      <c r="E5867" s="1061" t="s">
        <v>11134</v>
      </c>
      <c r="F5867" s="1061" t="s">
        <v>4868</v>
      </c>
      <c r="G5867" s="1061" t="s">
        <v>1739</v>
      </c>
      <c r="H5867" s="1061" t="s">
        <v>129</v>
      </c>
      <c r="I5867" s="1061" t="s">
        <v>19</v>
      </c>
      <c r="J5867" s="1061" t="s">
        <v>7975</v>
      </c>
      <c r="K5867" s="1061" t="s">
        <v>14849</v>
      </c>
      <c r="L5867" s="1061">
        <v>299300</v>
      </c>
      <c r="M5867" s="1061">
        <v>299300</v>
      </c>
      <c r="N5867" s="1061">
        <v>299300</v>
      </c>
      <c r="O5867" s="1061">
        <v>299300</v>
      </c>
      <c r="P5867" s="1061">
        <v>299300</v>
      </c>
      <c r="Q5867" s="1061">
        <v>299300</v>
      </c>
      <c r="R5867" s="1061">
        <v>302220</v>
      </c>
      <c r="S5867" s="1061">
        <v>302220</v>
      </c>
      <c r="T5867" s="1061">
        <v>302220</v>
      </c>
      <c r="U5867" s="1061">
        <v>302220</v>
      </c>
      <c r="V5867" s="1061">
        <v>302220</v>
      </c>
      <c r="W5867" s="1061">
        <v>302220</v>
      </c>
    </row>
    <row r="5868" spans="1:23">
      <c r="A5868" s="908"/>
      <c r="B5868" s="1061" t="s">
        <v>234</v>
      </c>
      <c r="C5868" s="1061" t="s">
        <v>235</v>
      </c>
      <c r="D5868" s="1061" t="s">
        <v>2369</v>
      </c>
      <c r="E5868" s="1061" t="s">
        <v>11135</v>
      </c>
      <c r="F5868" s="1061" t="s">
        <v>4134</v>
      </c>
      <c r="G5868" s="1061" t="s">
        <v>1724</v>
      </c>
      <c r="H5868" s="1061" t="s">
        <v>129</v>
      </c>
      <c r="I5868" s="1061" t="s">
        <v>19</v>
      </c>
      <c r="J5868" s="1061" t="s">
        <v>7975</v>
      </c>
      <c r="K5868" s="1061" t="s">
        <v>14849</v>
      </c>
      <c r="L5868" s="1061">
        <v>8250</v>
      </c>
      <c r="M5868" s="1061">
        <v>8250</v>
      </c>
      <c r="N5868" s="1061">
        <v>8250</v>
      </c>
      <c r="O5868" s="1061">
        <v>8250</v>
      </c>
      <c r="P5868" s="1061">
        <v>8250</v>
      </c>
      <c r="Q5868" s="1061">
        <v>8250</v>
      </c>
      <c r="R5868" s="1061">
        <v>8625</v>
      </c>
      <c r="S5868" s="1061">
        <v>8625</v>
      </c>
      <c r="T5868" s="1061">
        <v>8625</v>
      </c>
      <c r="U5868" s="1061">
        <v>8625</v>
      </c>
      <c r="V5868" s="1061">
        <v>8625</v>
      </c>
      <c r="W5868" s="1061">
        <v>8625</v>
      </c>
    </row>
    <row r="5869" spans="1:23">
      <c r="A5869" s="908"/>
      <c r="B5869" s="1061" t="s">
        <v>234</v>
      </c>
      <c r="C5869" s="1061" t="s">
        <v>235</v>
      </c>
      <c r="D5869" s="1061" t="s">
        <v>2369</v>
      </c>
      <c r="E5869" s="1061" t="s">
        <v>11136</v>
      </c>
      <c r="F5869" s="1061" t="s">
        <v>4137</v>
      </c>
      <c r="G5869" s="1061" t="s">
        <v>1724</v>
      </c>
      <c r="H5869" s="1061" t="s">
        <v>129</v>
      </c>
      <c r="I5869" s="1061" t="s">
        <v>19</v>
      </c>
      <c r="J5869" s="1061" t="s">
        <v>7975</v>
      </c>
      <c r="K5869" s="1061" t="s">
        <v>14849</v>
      </c>
      <c r="L5869" s="1061">
        <v>34100</v>
      </c>
      <c r="M5869" s="1061">
        <v>34100</v>
      </c>
      <c r="N5869" s="1061">
        <v>34100</v>
      </c>
      <c r="O5869" s="1061">
        <v>34100</v>
      </c>
      <c r="P5869" s="1061">
        <v>34100</v>
      </c>
      <c r="Q5869" s="1061">
        <v>34100</v>
      </c>
      <c r="R5869" s="1061">
        <v>35650</v>
      </c>
      <c r="S5869" s="1061">
        <v>35650</v>
      </c>
      <c r="T5869" s="1061">
        <v>35650</v>
      </c>
      <c r="U5869" s="1061">
        <v>35650</v>
      </c>
      <c r="V5869" s="1061">
        <v>35650</v>
      </c>
      <c r="W5869" s="1061">
        <v>35650</v>
      </c>
    </row>
    <row r="5870" spans="1:23">
      <c r="A5870" s="908"/>
      <c r="B5870" s="1061" t="s">
        <v>234</v>
      </c>
      <c r="C5870" s="1061" t="s">
        <v>235</v>
      </c>
      <c r="D5870" s="1061" t="s">
        <v>2369</v>
      </c>
      <c r="E5870" s="1061" t="s">
        <v>11137</v>
      </c>
      <c r="F5870" s="1061" t="s">
        <v>4138</v>
      </c>
      <c r="G5870" s="1061" t="s">
        <v>1724</v>
      </c>
      <c r="H5870" s="1061" t="s">
        <v>129</v>
      </c>
      <c r="I5870" s="1061" t="s">
        <v>19</v>
      </c>
      <c r="J5870" s="1061" t="s">
        <v>7975</v>
      </c>
      <c r="K5870" s="1061" t="s">
        <v>14849</v>
      </c>
      <c r="L5870" s="1061">
        <v>54000</v>
      </c>
      <c r="M5870" s="1061">
        <v>54000</v>
      </c>
      <c r="N5870" s="1061">
        <v>54000</v>
      </c>
      <c r="O5870" s="1061">
        <v>54000</v>
      </c>
      <c r="P5870" s="1061">
        <v>54000</v>
      </c>
      <c r="Q5870" s="1061">
        <v>54000</v>
      </c>
      <c r="R5870" s="1061">
        <v>60320</v>
      </c>
      <c r="S5870" s="1061">
        <v>60320</v>
      </c>
      <c r="T5870" s="1061">
        <v>60320</v>
      </c>
      <c r="U5870" s="1061">
        <v>60320</v>
      </c>
      <c r="V5870" s="1061">
        <v>60320</v>
      </c>
      <c r="W5870" s="1061">
        <v>60320</v>
      </c>
    </row>
    <row r="5871" spans="1:23">
      <c r="A5871" s="908"/>
      <c r="B5871" s="1061" t="s">
        <v>234</v>
      </c>
      <c r="C5871" s="1061" t="s">
        <v>235</v>
      </c>
      <c r="D5871" s="1061" t="s">
        <v>4519</v>
      </c>
      <c r="E5871" s="1061" t="s">
        <v>11138</v>
      </c>
      <c r="F5871" s="1061" t="s">
        <v>4553</v>
      </c>
      <c r="G5871" s="1061" t="s">
        <v>1739</v>
      </c>
      <c r="H5871" s="1061" t="s">
        <v>129</v>
      </c>
      <c r="I5871" s="1061" t="s">
        <v>19</v>
      </c>
      <c r="J5871" s="1061" t="s">
        <v>7975</v>
      </c>
      <c r="K5871" s="1061" t="s">
        <v>14849</v>
      </c>
      <c r="L5871" s="1061">
        <v>79337</v>
      </c>
      <c r="M5871" s="1061">
        <v>79337</v>
      </c>
      <c r="N5871" s="1061">
        <v>79337</v>
      </c>
      <c r="O5871" s="1061">
        <v>79337</v>
      </c>
      <c r="P5871" s="1061">
        <v>79337</v>
      </c>
      <c r="Q5871" s="1061">
        <v>79337</v>
      </c>
      <c r="R5871" s="1061">
        <v>86975</v>
      </c>
      <c r="S5871" s="1061">
        <v>86975</v>
      </c>
      <c r="T5871" s="1061">
        <v>86975</v>
      </c>
      <c r="U5871" s="1061">
        <v>86975</v>
      </c>
      <c r="V5871" s="1061">
        <v>86975</v>
      </c>
      <c r="W5871" s="1061">
        <v>86975</v>
      </c>
    </row>
    <row r="5872" spans="1:23">
      <c r="A5872" s="908"/>
      <c r="B5872" s="1061" t="s">
        <v>234</v>
      </c>
      <c r="C5872" s="1061" t="s">
        <v>235</v>
      </c>
      <c r="D5872" s="1061" t="s">
        <v>3027</v>
      </c>
      <c r="E5872" s="1061" t="s">
        <v>11139</v>
      </c>
      <c r="F5872" s="1061" t="s">
        <v>2812</v>
      </c>
      <c r="G5872" s="1061" t="s">
        <v>1739</v>
      </c>
      <c r="H5872" s="1061" t="s">
        <v>129</v>
      </c>
      <c r="I5872" s="1061" t="s">
        <v>19</v>
      </c>
      <c r="J5872" s="1061" t="s">
        <v>7975</v>
      </c>
      <c r="K5872" s="1061" t="s">
        <v>14849</v>
      </c>
      <c r="L5872" s="1061">
        <v>4450</v>
      </c>
      <c r="M5872" s="1061">
        <v>4450</v>
      </c>
      <c r="N5872" s="1061">
        <v>4450</v>
      </c>
      <c r="O5872" s="1061">
        <v>4450</v>
      </c>
      <c r="P5872" s="1061">
        <v>4450</v>
      </c>
      <c r="Q5872" s="1061">
        <v>4450</v>
      </c>
      <c r="R5872" s="1061">
        <v>4450</v>
      </c>
      <c r="S5872" s="1061">
        <v>4450</v>
      </c>
      <c r="T5872" s="1061">
        <v>4450</v>
      </c>
      <c r="U5872" s="1061">
        <v>4450</v>
      </c>
      <c r="V5872" s="1061">
        <v>4450</v>
      </c>
      <c r="W5872" s="1061">
        <v>4450</v>
      </c>
    </row>
    <row r="5873" spans="1:23">
      <c r="A5873" s="908"/>
      <c r="B5873" s="1061" t="s">
        <v>234</v>
      </c>
      <c r="C5873" s="1061" t="s">
        <v>235</v>
      </c>
      <c r="D5873" s="1061" t="s">
        <v>4410</v>
      </c>
      <c r="E5873" s="1061" t="s">
        <v>11140</v>
      </c>
      <c r="F5873" s="1061" t="s">
        <v>4411</v>
      </c>
      <c r="G5873" s="1061" t="s">
        <v>1739</v>
      </c>
      <c r="H5873" s="1061" t="s">
        <v>129</v>
      </c>
      <c r="I5873" s="1061" t="s">
        <v>19</v>
      </c>
      <c r="J5873" s="1061" t="s">
        <v>7975</v>
      </c>
      <c r="K5873" s="1061" t="s">
        <v>14849</v>
      </c>
      <c r="L5873" s="1061">
        <v>35000</v>
      </c>
      <c r="M5873" s="1061">
        <v>35000</v>
      </c>
      <c r="N5873" s="1061">
        <v>35000</v>
      </c>
      <c r="O5873" s="1061">
        <v>35000</v>
      </c>
      <c r="P5873" s="1061">
        <v>35000</v>
      </c>
      <c r="Q5873" s="1061">
        <v>35000</v>
      </c>
      <c r="R5873" s="1061">
        <v>35000</v>
      </c>
      <c r="S5873" s="1061">
        <v>35000</v>
      </c>
      <c r="T5873" s="1061">
        <v>35000</v>
      </c>
      <c r="U5873" s="1061">
        <v>35000</v>
      </c>
      <c r="V5873" s="1061">
        <v>35000</v>
      </c>
      <c r="W5873" s="1061">
        <v>35000</v>
      </c>
    </row>
    <row r="5874" spans="1:23">
      <c r="A5874" s="908"/>
      <c r="B5874" s="1061" t="s">
        <v>234</v>
      </c>
      <c r="C5874" s="1061" t="s">
        <v>235</v>
      </c>
      <c r="D5874" s="1061" t="s">
        <v>2217</v>
      </c>
      <c r="E5874" s="1061" t="s">
        <v>11141</v>
      </c>
      <c r="F5874" s="1061" t="s">
        <v>9927</v>
      </c>
      <c r="G5874" s="1061" t="s">
        <v>1739</v>
      </c>
      <c r="H5874" s="1061" t="s">
        <v>129</v>
      </c>
      <c r="I5874" s="1061" t="s">
        <v>19</v>
      </c>
      <c r="J5874" s="1061" t="s">
        <v>7975</v>
      </c>
      <c r="K5874" s="1061" t="s">
        <v>14849</v>
      </c>
      <c r="L5874" s="1061">
        <v>863500</v>
      </c>
      <c r="M5874" s="1061">
        <v>863500</v>
      </c>
      <c r="N5874" s="1061">
        <v>863500</v>
      </c>
      <c r="O5874" s="1061">
        <v>863500</v>
      </c>
      <c r="P5874" s="1061">
        <v>863500</v>
      </c>
      <c r="Q5874" s="1061">
        <v>863500</v>
      </c>
      <c r="R5874" s="1061">
        <v>863500</v>
      </c>
      <c r="S5874" s="1061">
        <v>863500</v>
      </c>
      <c r="T5874" s="1061">
        <v>863500</v>
      </c>
      <c r="U5874" s="1061">
        <v>863500</v>
      </c>
      <c r="V5874" s="1061">
        <v>863500</v>
      </c>
      <c r="W5874" s="1061">
        <v>863500</v>
      </c>
    </row>
    <row r="5875" spans="1:23">
      <c r="A5875" s="908"/>
      <c r="B5875" s="1061" t="s">
        <v>234</v>
      </c>
      <c r="C5875" s="1061" t="s">
        <v>235</v>
      </c>
      <c r="D5875" s="1061" t="s">
        <v>4514</v>
      </c>
      <c r="E5875" s="1061" t="s">
        <v>11142</v>
      </c>
      <c r="F5875" s="1061" t="s">
        <v>4514</v>
      </c>
      <c r="G5875" s="1061" t="s">
        <v>1739</v>
      </c>
      <c r="H5875" s="1061" t="s">
        <v>129</v>
      </c>
      <c r="I5875" s="1061" t="s">
        <v>19</v>
      </c>
      <c r="J5875" s="1061" t="s">
        <v>7975</v>
      </c>
      <c r="K5875" s="1061" t="s">
        <v>14849</v>
      </c>
      <c r="L5875" s="1061">
        <v>1250</v>
      </c>
      <c r="M5875" s="1061">
        <v>1250</v>
      </c>
      <c r="N5875" s="1061">
        <v>1250</v>
      </c>
      <c r="O5875" s="1061">
        <v>1250</v>
      </c>
      <c r="P5875" s="1061">
        <v>1250</v>
      </c>
      <c r="Q5875" s="1061">
        <v>1250</v>
      </c>
      <c r="R5875" s="1061">
        <v>1500</v>
      </c>
      <c r="S5875" s="1061">
        <v>1500</v>
      </c>
      <c r="T5875" s="1061">
        <v>1500</v>
      </c>
      <c r="U5875" s="1061">
        <v>1500</v>
      </c>
      <c r="V5875" s="1061">
        <v>1500</v>
      </c>
      <c r="W5875" s="1061">
        <v>1500</v>
      </c>
    </row>
    <row r="5876" spans="1:23">
      <c r="A5876" s="908"/>
      <c r="B5876" s="1061" t="s">
        <v>234</v>
      </c>
      <c r="C5876" s="1061" t="s">
        <v>235</v>
      </c>
      <c r="D5876" s="1061" t="s">
        <v>4456</v>
      </c>
      <c r="E5876" s="1061" t="s">
        <v>11143</v>
      </c>
      <c r="F5876" s="1061" t="s">
        <v>9928</v>
      </c>
      <c r="G5876" s="1061" t="s">
        <v>1739</v>
      </c>
      <c r="H5876" s="1061" t="s">
        <v>129</v>
      </c>
      <c r="I5876" s="1061" t="s">
        <v>19</v>
      </c>
      <c r="J5876" s="1061" t="s">
        <v>7975</v>
      </c>
      <c r="K5876" s="1061" t="s">
        <v>14849</v>
      </c>
      <c r="L5876" s="1061">
        <v>143568</v>
      </c>
      <c r="M5876" s="1061">
        <v>143568</v>
      </c>
      <c r="N5876" s="1061">
        <v>143568</v>
      </c>
      <c r="O5876" s="1061">
        <v>143568</v>
      </c>
      <c r="P5876" s="1061">
        <v>143568</v>
      </c>
      <c r="Q5876" s="1061">
        <v>143568</v>
      </c>
      <c r="R5876" s="1061">
        <v>148136</v>
      </c>
      <c r="S5876" s="1061">
        <v>148136</v>
      </c>
      <c r="T5876" s="1061">
        <v>148136</v>
      </c>
      <c r="U5876" s="1061">
        <v>148136</v>
      </c>
      <c r="V5876" s="1061">
        <v>148136</v>
      </c>
      <c r="W5876" s="1061">
        <v>148136</v>
      </c>
    </row>
    <row r="5877" spans="1:23">
      <c r="A5877" s="908"/>
      <c r="B5877" s="1061" t="s">
        <v>234</v>
      </c>
      <c r="C5877" s="1061" t="s">
        <v>235</v>
      </c>
      <c r="D5877" s="1061" t="s">
        <v>4456</v>
      </c>
      <c r="E5877" s="1061" t="s">
        <v>11144</v>
      </c>
      <c r="F5877" s="1061" t="s">
        <v>9929</v>
      </c>
      <c r="G5877" s="1061" t="s">
        <v>1739</v>
      </c>
      <c r="H5877" s="1061" t="s">
        <v>129</v>
      </c>
      <c r="I5877" s="1061" t="s">
        <v>19</v>
      </c>
      <c r="J5877" s="1061" t="s">
        <v>7975</v>
      </c>
      <c r="K5877" s="1061" t="s">
        <v>14849</v>
      </c>
      <c r="L5877" s="1061">
        <v>35000</v>
      </c>
      <c r="M5877" s="1061">
        <v>35000</v>
      </c>
      <c r="N5877" s="1061">
        <v>35000</v>
      </c>
      <c r="O5877" s="1061">
        <v>35000</v>
      </c>
      <c r="P5877" s="1061">
        <v>35000</v>
      </c>
      <c r="Q5877" s="1061">
        <v>35000</v>
      </c>
      <c r="R5877" s="1061">
        <v>35000</v>
      </c>
      <c r="S5877" s="1061">
        <v>35000</v>
      </c>
      <c r="T5877" s="1061">
        <v>35000</v>
      </c>
      <c r="U5877" s="1061">
        <v>35000</v>
      </c>
      <c r="V5877" s="1061">
        <v>35000</v>
      </c>
      <c r="W5877" s="1061">
        <v>35000</v>
      </c>
    </row>
    <row r="5878" spans="1:23">
      <c r="A5878" s="908"/>
      <c r="B5878" s="1061" t="s">
        <v>234</v>
      </c>
      <c r="C5878" s="1061" t="s">
        <v>235</v>
      </c>
      <c r="D5878" s="1061" t="s">
        <v>4456</v>
      </c>
      <c r="E5878" s="1061" t="s">
        <v>11145</v>
      </c>
      <c r="F5878" s="1061" t="s">
        <v>9930</v>
      </c>
      <c r="G5878" s="1061" t="s">
        <v>1739</v>
      </c>
      <c r="H5878" s="1061" t="s">
        <v>129</v>
      </c>
      <c r="I5878" s="1061" t="s">
        <v>19</v>
      </c>
      <c r="J5878" s="1061" t="s">
        <v>7975</v>
      </c>
      <c r="K5878" s="1061" t="s">
        <v>14849</v>
      </c>
      <c r="L5878" s="1061">
        <v>115115</v>
      </c>
      <c r="M5878" s="1061">
        <v>115115</v>
      </c>
      <c r="N5878" s="1061">
        <v>115115</v>
      </c>
      <c r="O5878" s="1061">
        <v>115115</v>
      </c>
      <c r="P5878" s="1061">
        <v>115115</v>
      </c>
      <c r="Q5878" s="1061">
        <v>115115</v>
      </c>
      <c r="R5878" s="1061">
        <v>120231</v>
      </c>
      <c r="S5878" s="1061">
        <v>120231</v>
      </c>
      <c r="T5878" s="1061">
        <v>120231</v>
      </c>
      <c r="U5878" s="1061">
        <v>120231</v>
      </c>
      <c r="V5878" s="1061">
        <v>120231</v>
      </c>
      <c r="W5878" s="1061">
        <v>120231</v>
      </c>
    </row>
    <row r="5879" spans="1:23">
      <c r="A5879" s="908"/>
      <c r="B5879" s="1061" t="s">
        <v>234</v>
      </c>
      <c r="C5879" s="1061" t="s">
        <v>235</v>
      </c>
      <c r="D5879" s="1061" t="s">
        <v>2790</v>
      </c>
      <c r="E5879" s="1061" t="s">
        <v>11146</v>
      </c>
      <c r="F5879" s="1061" t="s">
        <v>4524</v>
      </c>
      <c r="G5879" s="1061" t="s">
        <v>1701</v>
      </c>
      <c r="H5879" s="1061" t="s">
        <v>129</v>
      </c>
      <c r="I5879" s="1061" t="s">
        <v>19</v>
      </c>
      <c r="J5879" s="1061" t="s">
        <v>7975</v>
      </c>
      <c r="K5879" s="1061" t="s">
        <v>14849</v>
      </c>
      <c r="L5879" s="1061">
        <v>2600000</v>
      </c>
      <c r="M5879" s="1061">
        <v>2600000</v>
      </c>
      <c r="N5879" s="1061">
        <v>2600000</v>
      </c>
      <c r="O5879" s="1061">
        <v>2600000</v>
      </c>
      <c r="P5879" s="1061">
        <v>2600000</v>
      </c>
      <c r="Q5879" s="1061">
        <v>2600000</v>
      </c>
      <c r="R5879" s="1061">
        <v>2617500</v>
      </c>
      <c r="S5879" s="1061">
        <v>2617500</v>
      </c>
      <c r="T5879" s="1061">
        <v>2617500</v>
      </c>
      <c r="U5879" s="1061">
        <v>2617500</v>
      </c>
      <c r="V5879" s="1061">
        <v>2617500</v>
      </c>
      <c r="W5879" s="1061">
        <v>2617500</v>
      </c>
    </row>
    <row r="5880" spans="1:23">
      <c r="A5880" s="908"/>
      <c r="B5880" s="1061" t="s">
        <v>234</v>
      </c>
      <c r="C5880" s="1061" t="s">
        <v>235</v>
      </c>
      <c r="D5880" s="1061" t="s">
        <v>4339</v>
      </c>
      <c r="E5880" s="1061" t="s">
        <v>11147</v>
      </c>
      <c r="F5880" s="1061" t="s">
        <v>7999</v>
      </c>
      <c r="G5880" s="1061" t="s">
        <v>1739</v>
      </c>
      <c r="H5880" s="1061" t="s">
        <v>129</v>
      </c>
      <c r="I5880" s="1061" t="s">
        <v>19</v>
      </c>
      <c r="J5880" s="1061" t="s">
        <v>7975</v>
      </c>
      <c r="K5880" s="1061" t="s">
        <v>14849</v>
      </c>
      <c r="L5880" s="1061">
        <v>360000</v>
      </c>
      <c r="M5880" s="1061">
        <v>360000</v>
      </c>
      <c r="N5880" s="1061">
        <v>360000</v>
      </c>
      <c r="O5880" s="1061">
        <v>360000</v>
      </c>
      <c r="P5880" s="1061">
        <v>360000</v>
      </c>
      <c r="Q5880" s="1061">
        <v>360000</v>
      </c>
      <c r="R5880" s="1061">
        <v>360000</v>
      </c>
      <c r="S5880" s="1061">
        <v>360000</v>
      </c>
      <c r="T5880" s="1061">
        <v>360000</v>
      </c>
      <c r="U5880" s="1061">
        <v>360000</v>
      </c>
      <c r="V5880" s="1061">
        <v>360000</v>
      </c>
      <c r="W5880" s="1061">
        <v>360000</v>
      </c>
    </row>
    <row r="5881" spans="1:23">
      <c r="A5881" s="908"/>
      <c r="B5881" s="1061" t="s">
        <v>234</v>
      </c>
      <c r="C5881" s="1061" t="s">
        <v>235</v>
      </c>
      <c r="D5881" s="1061" t="s">
        <v>4110</v>
      </c>
      <c r="E5881" s="1061" t="s">
        <v>11148</v>
      </c>
      <c r="F5881" s="1061" t="s">
        <v>12918</v>
      </c>
      <c r="G5881" s="1061" t="s">
        <v>1739</v>
      </c>
      <c r="H5881" s="1061" t="s">
        <v>129</v>
      </c>
      <c r="I5881" s="1061" t="s">
        <v>19</v>
      </c>
      <c r="J5881" s="1061" t="s">
        <v>7975</v>
      </c>
      <c r="K5881" s="1061" t="s">
        <v>14849</v>
      </c>
      <c r="L5881" s="1061">
        <v>3150</v>
      </c>
      <c r="M5881" s="1061">
        <v>3150</v>
      </c>
      <c r="N5881" s="1061">
        <v>3150</v>
      </c>
      <c r="O5881" s="1061">
        <v>3150</v>
      </c>
      <c r="P5881" s="1061">
        <v>3150</v>
      </c>
      <c r="Q5881" s="1061">
        <v>3150</v>
      </c>
      <c r="R5881" s="1061">
        <v>3250</v>
      </c>
      <c r="S5881" s="1061">
        <v>3250</v>
      </c>
      <c r="T5881" s="1061">
        <v>3250</v>
      </c>
      <c r="U5881" s="1061">
        <v>3250</v>
      </c>
      <c r="V5881" s="1061">
        <v>3250</v>
      </c>
      <c r="W5881" s="1061">
        <v>3250</v>
      </c>
    </row>
    <row r="5882" spans="1:23">
      <c r="A5882" s="908"/>
      <c r="B5882" s="1061" t="s">
        <v>234</v>
      </c>
      <c r="C5882" s="1061" t="s">
        <v>235</v>
      </c>
      <c r="D5882" s="1061" t="s">
        <v>3486</v>
      </c>
      <c r="E5882" s="1061" t="s">
        <v>11149</v>
      </c>
      <c r="F5882" s="1061" t="s">
        <v>4229</v>
      </c>
      <c r="G5882" s="1061" t="s">
        <v>1701</v>
      </c>
      <c r="H5882" s="1061" t="s">
        <v>129</v>
      </c>
      <c r="I5882" s="1061" t="s">
        <v>19</v>
      </c>
      <c r="J5882" s="1061" t="s">
        <v>7975</v>
      </c>
      <c r="K5882" s="1061" t="s">
        <v>14849</v>
      </c>
      <c r="L5882" s="1061">
        <v>1150000</v>
      </c>
      <c r="M5882" s="1061">
        <v>1150000</v>
      </c>
      <c r="N5882" s="1061">
        <v>1150000</v>
      </c>
      <c r="O5882" s="1061">
        <v>1150000</v>
      </c>
      <c r="P5882" s="1061">
        <v>1150000</v>
      </c>
      <c r="Q5882" s="1061">
        <v>1150000</v>
      </c>
      <c r="R5882" s="1061">
        <v>1175000</v>
      </c>
      <c r="S5882" s="1061">
        <v>1175000</v>
      </c>
      <c r="T5882" s="1061">
        <v>1175000</v>
      </c>
      <c r="U5882" s="1061">
        <v>1175000</v>
      </c>
      <c r="V5882" s="1061">
        <v>1175000</v>
      </c>
      <c r="W5882" s="1061">
        <v>1175000</v>
      </c>
    </row>
    <row r="5883" spans="1:23">
      <c r="A5883" s="908"/>
      <c r="B5883" s="1061" t="s">
        <v>234</v>
      </c>
      <c r="C5883" s="1061" t="s">
        <v>235</v>
      </c>
      <c r="D5883" s="1061" t="s">
        <v>4339</v>
      </c>
      <c r="E5883" s="1061" t="s">
        <v>11150</v>
      </c>
      <c r="F5883" s="1061" t="s">
        <v>4366</v>
      </c>
      <c r="G5883" s="1061" t="s">
        <v>1739</v>
      </c>
      <c r="H5883" s="1061" t="s">
        <v>129</v>
      </c>
      <c r="I5883" s="1061" t="s">
        <v>19</v>
      </c>
      <c r="J5883" s="1061" t="s">
        <v>7975</v>
      </c>
      <c r="K5883" s="1061" t="s">
        <v>14849</v>
      </c>
      <c r="L5883" s="1061">
        <v>1000000</v>
      </c>
      <c r="M5883" s="1061">
        <v>1000000</v>
      </c>
      <c r="N5883" s="1061">
        <v>1000000</v>
      </c>
      <c r="O5883" s="1061">
        <v>1000000</v>
      </c>
      <c r="P5883" s="1061">
        <v>1000000</v>
      </c>
      <c r="Q5883" s="1061">
        <v>1000000</v>
      </c>
      <c r="R5883" s="1061">
        <v>1012500</v>
      </c>
      <c r="S5883" s="1061">
        <v>1012500</v>
      </c>
      <c r="T5883" s="1061">
        <v>1012500</v>
      </c>
      <c r="U5883" s="1061">
        <v>1012500</v>
      </c>
      <c r="V5883" s="1061">
        <v>1012500</v>
      </c>
      <c r="W5883" s="1061">
        <v>1012500</v>
      </c>
    </row>
    <row r="5884" spans="1:23">
      <c r="A5884" s="908"/>
      <c r="B5884" s="1061" t="s">
        <v>234</v>
      </c>
      <c r="C5884" s="1061" t="s">
        <v>235</v>
      </c>
      <c r="D5884" s="1061" t="s">
        <v>4017</v>
      </c>
      <c r="E5884" s="1061" t="s">
        <v>11151</v>
      </c>
      <c r="F5884" s="1061" t="s">
        <v>4101</v>
      </c>
      <c r="G5884" s="1061" t="s">
        <v>1724</v>
      </c>
      <c r="H5884" s="1061" t="s">
        <v>129</v>
      </c>
      <c r="I5884" s="1061" t="s">
        <v>19</v>
      </c>
      <c r="J5884" s="1061" t="s">
        <v>7975</v>
      </c>
      <c r="K5884" s="1061" t="s">
        <v>14849</v>
      </c>
      <c r="L5884" s="1061">
        <v>90000</v>
      </c>
      <c r="M5884" s="1061">
        <v>90000</v>
      </c>
      <c r="N5884" s="1061">
        <v>90000</v>
      </c>
      <c r="O5884" s="1061">
        <v>90000</v>
      </c>
      <c r="P5884" s="1061">
        <v>90000</v>
      </c>
      <c r="Q5884" s="1061">
        <v>90000</v>
      </c>
      <c r="R5884" s="1061">
        <v>98750</v>
      </c>
      <c r="S5884" s="1061">
        <v>98750</v>
      </c>
      <c r="T5884" s="1061">
        <v>98750</v>
      </c>
      <c r="U5884" s="1061">
        <v>98750</v>
      </c>
      <c r="V5884" s="1061">
        <v>98750</v>
      </c>
      <c r="W5884" s="1061">
        <v>98750</v>
      </c>
    </row>
    <row r="5885" spans="1:23">
      <c r="A5885" s="908"/>
      <c r="B5885" s="1061" t="s">
        <v>234</v>
      </c>
      <c r="C5885" s="1061" t="s">
        <v>235</v>
      </c>
      <c r="D5885" s="1061" t="s">
        <v>4322</v>
      </c>
      <c r="E5885" s="1061" t="s">
        <v>11152</v>
      </c>
      <c r="F5885" s="1061" t="s">
        <v>4324</v>
      </c>
      <c r="G5885" s="1061" t="s">
        <v>1739</v>
      </c>
      <c r="H5885" s="1061" t="s">
        <v>129</v>
      </c>
      <c r="I5885" s="1061" t="s">
        <v>19</v>
      </c>
      <c r="J5885" s="1061" t="s">
        <v>7975</v>
      </c>
      <c r="K5885" s="1061" t="s">
        <v>14849</v>
      </c>
      <c r="L5885" s="1061">
        <v>186000</v>
      </c>
      <c r="M5885" s="1061">
        <v>186000</v>
      </c>
      <c r="N5885" s="1061">
        <v>186000</v>
      </c>
      <c r="O5885" s="1061">
        <v>186000</v>
      </c>
      <c r="P5885" s="1061">
        <v>186000</v>
      </c>
      <c r="Q5885" s="1061">
        <v>186000</v>
      </c>
      <c r="R5885" s="1061">
        <v>186000</v>
      </c>
      <c r="S5885" s="1061">
        <v>186000</v>
      </c>
      <c r="T5885" s="1061">
        <v>186000</v>
      </c>
      <c r="U5885" s="1061">
        <v>186000</v>
      </c>
      <c r="V5885" s="1061">
        <v>186000</v>
      </c>
      <c r="W5885" s="1061">
        <v>186000</v>
      </c>
    </row>
    <row r="5886" spans="1:23">
      <c r="A5886" s="908"/>
      <c r="B5886" s="1061" t="s">
        <v>234</v>
      </c>
      <c r="C5886" s="1061" t="s">
        <v>235</v>
      </c>
      <c r="D5886" s="1061" t="s">
        <v>4322</v>
      </c>
      <c r="E5886" s="1061" t="s">
        <v>11153</v>
      </c>
      <c r="F5886" s="1061" t="s">
        <v>4323</v>
      </c>
      <c r="G5886" s="1061" t="s">
        <v>1739</v>
      </c>
      <c r="H5886" s="1061" t="s">
        <v>129</v>
      </c>
      <c r="I5886" s="1061" t="s">
        <v>19</v>
      </c>
      <c r="J5886" s="1061" t="s">
        <v>7975</v>
      </c>
      <c r="K5886" s="1061" t="s">
        <v>14849</v>
      </c>
      <c r="L5886" s="1061">
        <v>186000</v>
      </c>
      <c r="M5886" s="1061">
        <v>186000</v>
      </c>
      <c r="N5886" s="1061">
        <v>186000</v>
      </c>
      <c r="O5886" s="1061">
        <v>186000</v>
      </c>
      <c r="P5886" s="1061">
        <v>186000</v>
      </c>
      <c r="Q5886" s="1061">
        <v>186000</v>
      </c>
      <c r="R5886" s="1061">
        <v>186000</v>
      </c>
      <c r="S5886" s="1061">
        <v>186000</v>
      </c>
      <c r="T5886" s="1061">
        <v>186000</v>
      </c>
      <c r="U5886" s="1061">
        <v>186000</v>
      </c>
      <c r="V5886" s="1061">
        <v>186000</v>
      </c>
      <c r="W5886" s="1061">
        <v>186000</v>
      </c>
    </row>
    <row r="5887" spans="1:23">
      <c r="A5887" s="908"/>
      <c r="B5887" s="1061" t="s">
        <v>234</v>
      </c>
      <c r="C5887" s="1061" t="s">
        <v>235</v>
      </c>
      <c r="D5887" s="1061" t="s">
        <v>2455</v>
      </c>
      <c r="E5887" s="1061" t="s">
        <v>11154</v>
      </c>
      <c r="F5887" s="1061" t="s">
        <v>8012</v>
      </c>
      <c r="G5887" s="1061" t="s">
        <v>1724</v>
      </c>
      <c r="H5887" s="1061" t="s">
        <v>129</v>
      </c>
      <c r="I5887" s="1061" t="s">
        <v>19</v>
      </c>
      <c r="J5887" s="1061" t="s">
        <v>7975</v>
      </c>
      <c r="K5887" s="1061" t="s">
        <v>14849</v>
      </c>
      <c r="L5887" s="1061">
        <v>79950</v>
      </c>
      <c r="M5887" s="1061">
        <v>79950</v>
      </c>
      <c r="N5887" s="1061">
        <v>79950</v>
      </c>
      <c r="O5887" s="1061">
        <v>79950</v>
      </c>
      <c r="P5887" s="1061">
        <v>79950</v>
      </c>
      <c r="Q5887" s="1061">
        <v>79950</v>
      </c>
      <c r="R5887" s="1061">
        <v>80730</v>
      </c>
      <c r="S5887" s="1061">
        <v>80730</v>
      </c>
      <c r="T5887" s="1061">
        <v>80730</v>
      </c>
      <c r="U5887" s="1061">
        <v>80730</v>
      </c>
      <c r="V5887" s="1061">
        <v>80730</v>
      </c>
      <c r="W5887" s="1061">
        <v>80730</v>
      </c>
    </row>
    <row r="5888" spans="1:23">
      <c r="A5888" s="908"/>
      <c r="B5888" s="1061" t="s">
        <v>234</v>
      </c>
      <c r="C5888" s="1061" t="s">
        <v>235</v>
      </c>
      <c r="D5888" s="1061" t="s">
        <v>4563</v>
      </c>
      <c r="E5888" s="1061" t="s">
        <v>11155</v>
      </c>
      <c r="F5888" s="1061" t="s">
        <v>6945</v>
      </c>
      <c r="G5888" s="1061" t="s">
        <v>1701</v>
      </c>
      <c r="H5888" s="1061" t="s">
        <v>129</v>
      </c>
      <c r="I5888" s="1061" t="s">
        <v>19</v>
      </c>
      <c r="J5888" s="1061" t="s">
        <v>7975</v>
      </c>
      <c r="K5888" s="1061" t="s">
        <v>14849</v>
      </c>
      <c r="L5888" s="1061">
        <v>399750</v>
      </c>
      <c r="M5888" s="1061">
        <v>399750</v>
      </c>
      <c r="N5888" s="1061">
        <v>399750</v>
      </c>
      <c r="O5888" s="1061">
        <v>399750</v>
      </c>
      <c r="P5888" s="1061">
        <v>399750</v>
      </c>
      <c r="Q5888" s="1061">
        <v>399750</v>
      </c>
      <c r="R5888" s="1061">
        <v>403650</v>
      </c>
      <c r="S5888" s="1061">
        <v>403650</v>
      </c>
      <c r="T5888" s="1061">
        <v>403650</v>
      </c>
      <c r="U5888" s="1061">
        <v>403650</v>
      </c>
      <c r="V5888" s="1061">
        <v>403650</v>
      </c>
      <c r="W5888" s="1061">
        <v>403650</v>
      </c>
    </row>
    <row r="5889" spans="1:23">
      <c r="A5889" s="908"/>
      <c r="B5889" s="1061" t="s">
        <v>234</v>
      </c>
      <c r="C5889" s="1061" t="s">
        <v>235</v>
      </c>
      <c r="D5889" s="1061" t="s">
        <v>4017</v>
      </c>
      <c r="E5889" s="1061" t="s">
        <v>11156</v>
      </c>
      <c r="F5889" s="1061" t="s">
        <v>4071</v>
      </c>
      <c r="G5889" s="1061" t="s">
        <v>1724</v>
      </c>
      <c r="H5889" s="1061" t="s">
        <v>129</v>
      </c>
      <c r="I5889" s="1061" t="s">
        <v>19</v>
      </c>
      <c r="J5889" s="1061" t="s">
        <v>7975</v>
      </c>
      <c r="K5889" s="1061" t="s">
        <v>14849</v>
      </c>
      <c r="L5889" s="1061">
        <v>130000</v>
      </c>
      <c r="M5889" s="1061">
        <v>130000</v>
      </c>
      <c r="N5889" s="1061">
        <v>130000</v>
      </c>
      <c r="O5889" s="1061">
        <v>130000</v>
      </c>
      <c r="P5889" s="1061">
        <v>130000</v>
      </c>
      <c r="Q5889" s="1061">
        <v>130000</v>
      </c>
      <c r="R5889" s="1061">
        <v>130000</v>
      </c>
      <c r="S5889" s="1061">
        <v>130000</v>
      </c>
      <c r="T5889" s="1061">
        <v>130000</v>
      </c>
      <c r="U5889" s="1061">
        <v>130000</v>
      </c>
      <c r="V5889" s="1061">
        <v>130000</v>
      </c>
      <c r="W5889" s="1061">
        <v>130000</v>
      </c>
    </row>
    <row r="5890" spans="1:23">
      <c r="A5890" s="908"/>
      <c r="B5890" s="1061" t="s">
        <v>234</v>
      </c>
      <c r="C5890" s="1061" t="s">
        <v>235</v>
      </c>
      <c r="D5890" s="1061" t="s">
        <v>4326</v>
      </c>
      <c r="E5890" s="1061" t="s">
        <v>11157</v>
      </c>
      <c r="F5890" s="1061" t="s">
        <v>4367</v>
      </c>
      <c r="G5890" s="1061" t="s">
        <v>1739</v>
      </c>
      <c r="H5890" s="1061" t="s">
        <v>129</v>
      </c>
      <c r="I5890" s="1061" t="s">
        <v>19</v>
      </c>
      <c r="J5890" s="1061" t="s">
        <v>7975</v>
      </c>
      <c r="K5890" s="1061" t="s">
        <v>14849</v>
      </c>
      <c r="L5890" s="1061">
        <v>44500</v>
      </c>
      <c r="M5890" s="1061">
        <v>44500</v>
      </c>
      <c r="N5890" s="1061">
        <v>44500</v>
      </c>
      <c r="O5890" s="1061">
        <v>44500</v>
      </c>
      <c r="P5890" s="1061">
        <v>44500</v>
      </c>
      <c r="Q5890" s="1061">
        <v>44500</v>
      </c>
      <c r="R5890" s="1061">
        <v>44500</v>
      </c>
      <c r="S5890" s="1061">
        <v>44500</v>
      </c>
      <c r="T5890" s="1061">
        <v>44500</v>
      </c>
      <c r="U5890" s="1061">
        <v>44500</v>
      </c>
      <c r="V5890" s="1061">
        <v>44500</v>
      </c>
      <c r="W5890" s="1061">
        <v>44500</v>
      </c>
    </row>
    <row r="5891" spans="1:23">
      <c r="A5891" s="908"/>
      <c r="B5891" s="1061" t="s">
        <v>234</v>
      </c>
      <c r="C5891" s="1061" t="s">
        <v>235</v>
      </c>
      <c r="D5891" s="1061" t="s">
        <v>4435</v>
      </c>
      <c r="E5891" s="1061" t="s">
        <v>11158</v>
      </c>
      <c r="F5891" s="1061" t="s">
        <v>4758</v>
      </c>
      <c r="G5891" s="1061" t="s">
        <v>1739</v>
      </c>
      <c r="H5891" s="1061" t="s">
        <v>129</v>
      </c>
      <c r="I5891" s="1061" t="s">
        <v>19</v>
      </c>
      <c r="J5891" s="1061" t="s">
        <v>7975</v>
      </c>
      <c r="K5891" s="1061" t="s">
        <v>14849</v>
      </c>
      <c r="L5891" s="1061">
        <v>95000</v>
      </c>
      <c r="M5891" s="1061">
        <v>95000</v>
      </c>
      <c r="N5891" s="1061">
        <v>95000</v>
      </c>
      <c r="O5891" s="1061">
        <v>95000</v>
      </c>
      <c r="P5891" s="1061">
        <v>95000</v>
      </c>
      <c r="Q5891" s="1061">
        <v>95000</v>
      </c>
      <c r="R5891" s="1061">
        <v>95000</v>
      </c>
      <c r="S5891" s="1061">
        <v>95000</v>
      </c>
      <c r="T5891" s="1061">
        <v>95000</v>
      </c>
      <c r="U5891" s="1061">
        <v>95000</v>
      </c>
      <c r="V5891" s="1061">
        <v>95000</v>
      </c>
      <c r="W5891" s="1061">
        <v>95000</v>
      </c>
    </row>
    <row r="5892" spans="1:23">
      <c r="A5892" s="908"/>
      <c r="B5892" s="1061" t="s">
        <v>234</v>
      </c>
      <c r="C5892" s="1061" t="s">
        <v>235</v>
      </c>
      <c r="D5892" s="1061" t="s">
        <v>4582</v>
      </c>
      <c r="E5892" s="1061" t="s">
        <v>11159</v>
      </c>
      <c r="F5892" s="1061" t="s">
        <v>4618</v>
      </c>
      <c r="G5892" s="1061" t="s">
        <v>1739</v>
      </c>
      <c r="H5892" s="1061" t="s">
        <v>129</v>
      </c>
      <c r="I5892" s="1061" t="s">
        <v>19</v>
      </c>
      <c r="J5892" s="1061" t="s">
        <v>7975</v>
      </c>
      <c r="K5892" s="1061" t="s">
        <v>14849</v>
      </c>
      <c r="L5892" s="1061">
        <v>566500</v>
      </c>
      <c r="M5892" s="1061">
        <v>566500</v>
      </c>
      <c r="N5892" s="1061">
        <v>566500</v>
      </c>
      <c r="O5892" s="1061">
        <v>566500</v>
      </c>
      <c r="P5892" s="1061">
        <v>566500</v>
      </c>
      <c r="Q5892" s="1061">
        <v>566500</v>
      </c>
      <c r="R5892" s="1061">
        <v>572000</v>
      </c>
      <c r="S5892" s="1061">
        <v>572000</v>
      </c>
      <c r="T5892" s="1061">
        <v>572000</v>
      </c>
      <c r="U5892" s="1061">
        <v>572000</v>
      </c>
      <c r="V5892" s="1061">
        <v>572000</v>
      </c>
      <c r="W5892" s="1061">
        <v>572000</v>
      </c>
    </row>
    <row r="5893" spans="1:23">
      <c r="A5893" s="908"/>
      <c r="B5893" s="1061" t="s">
        <v>234</v>
      </c>
      <c r="C5893" s="1061" t="s">
        <v>235</v>
      </c>
      <c r="D5893" s="1061" t="s">
        <v>13416</v>
      </c>
      <c r="E5893" s="1061" t="s">
        <v>11160</v>
      </c>
      <c r="F5893" s="1061" t="s">
        <v>8002</v>
      </c>
      <c r="G5893" s="1061" t="s">
        <v>1739</v>
      </c>
      <c r="H5893" s="1061" t="s">
        <v>129</v>
      </c>
      <c r="I5893" s="1061" t="s">
        <v>19</v>
      </c>
      <c r="J5893" s="1061" t="s">
        <v>7975</v>
      </c>
      <c r="K5893" s="1061" t="s">
        <v>14849</v>
      </c>
      <c r="L5893" s="1061">
        <v>36500</v>
      </c>
      <c r="M5893" s="1061">
        <v>36500</v>
      </c>
      <c r="N5893" s="1061">
        <v>36500</v>
      </c>
      <c r="O5893" s="1061">
        <v>36500</v>
      </c>
      <c r="P5893" s="1061">
        <v>36500</v>
      </c>
      <c r="Q5893" s="1061">
        <v>36500</v>
      </c>
      <c r="R5893" s="1061">
        <v>36500</v>
      </c>
      <c r="S5893" s="1061">
        <v>36500</v>
      </c>
      <c r="T5893" s="1061">
        <v>36500</v>
      </c>
      <c r="U5893" s="1061">
        <v>36500</v>
      </c>
      <c r="V5893" s="1061">
        <v>36500</v>
      </c>
      <c r="W5893" s="1061">
        <v>36500</v>
      </c>
    </row>
    <row r="5894" spans="1:23">
      <c r="A5894" s="908"/>
      <c r="B5894" s="1061" t="s">
        <v>234</v>
      </c>
      <c r="C5894" s="1061" t="s">
        <v>235</v>
      </c>
      <c r="D5894" s="1061" t="s">
        <v>4160</v>
      </c>
      <c r="E5894" s="1061" t="s">
        <v>11161</v>
      </c>
      <c r="F5894" s="1061" t="s">
        <v>4759</v>
      </c>
      <c r="G5894" s="1061" t="s">
        <v>1739</v>
      </c>
      <c r="H5894" s="1061" t="s">
        <v>129</v>
      </c>
      <c r="I5894" s="1061" t="s">
        <v>19</v>
      </c>
      <c r="J5894" s="1061" t="s">
        <v>7975</v>
      </c>
      <c r="K5894" s="1061" t="s">
        <v>14849</v>
      </c>
      <c r="L5894" s="1061">
        <v>230625</v>
      </c>
      <c r="M5894" s="1061">
        <v>230625</v>
      </c>
      <c r="N5894" s="1061">
        <v>230625</v>
      </c>
      <c r="O5894" s="1061">
        <v>230625</v>
      </c>
      <c r="P5894" s="1061">
        <v>230625</v>
      </c>
      <c r="Q5894" s="1061">
        <v>230625</v>
      </c>
      <c r="R5894" s="1061">
        <v>232875</v>
      </c>
      <c r="S5894" s="1061">
        <v>232875</v>
      </c>
      <c r="T5894" s="1061">
        <v>232875</v>
      </c>
      <c r="U5894" s="1061">
        <v>232875</v>
      </c>
      <c r="V5894" s="1061">
        <v>232875</v>
      </c>
      <c r="W5894" s="1061">
        <v>232875</v>
      </c>
    </row>
    <row r="5895" spans="1:23">
      <c r="A5895" s="908"/>
      <c r="B5895" s="1061" t="s">
        <v>234</v>
      </c>
      <c r="C5895" s="1061" t="s">
        <v>235</v>
      </c>
      <c r="D5895" s="1061" t="s">
        <v>2996</v>
      </c>
      <c r="E5895" s="1061" t="s">
        <v>11162</v>
      </c>
      <c r="F5895" s="1061" t="s">
        <v>4760</v>
      </c>
      <c r="G5895" s="1061" t="s">
        <v>1739</v>
      </c>
      <c r="H5895" s="1061" t="s">
        <v>129</v>
      </c>
      <c r="I5895" s="1061" t="s">
        <v>19</v>
      </c>
      <c r="J5895" s="1061" t="s">
        <v>7975</v>
      </c>
      <c r="K5895" s="1061" t="s">
        <v>14849</v>
      </c>
      <c r="L5895" s="1061">
        <v>80000</v>
      </c>
      <c r="M5895" s="1061">
        <v>80000</v>
      </c>
      <c r="N5895" s="1061">
        <v>80000</v>
      </c>
      <c r="O5895" s="1061">
        <v>80000</v>
      </c>
      <c r="P5895" s="1061">
        <v>80000</v>
      </c>
      <c r="Q5895" s="1061">
        <v>80000</v>
      </c>
      <c r="R5895" s="1061">
        <v>80000</v>
      </c>
      <c r="S5895" s="1061">
        <v>80000</v>
      </c>
      <c r="T5895" s="1061">
        <v>80000</v>
      </c>
      <c r="U5895" s="1061">
        <v>80000</v>
      </c>
      <c r="V5895" s="1061">
        <v>80000</v>
      </c>
      <c r="W5895" s="1061">
        <v>80000</v>
      </c>
    </row>
    <row r="5896" spans="1:23">
      <c r="A5896" s="908"/>
      <c r="B5896" s="1061" t="s">
        <v>234</v>
      </c>
      <c r="C5896" s="1061" t="s">
        <v>235</v>
      </c>
      <c r="D5896" s="1061" t="s">
        <v>4519</v>
      </c>
      <c r="E5896" s="1061" t="s">
        <v>11163</v>
      </c>
      <c r="F5896" s="1061" t="s">
        <v>8013</v>
      </c>
      <c r="G5896" s="1061" t="s">
        <v>1739</v>
      </c>
      <c r="H5896" s="1061" t="s">
        <v>129</v>
      </c>
      <c r="I5896" s="1061" t="s">
        <v>19</v>
      </c>
      <c r="J5896" s="1061" t="s">
        <v>7975</v>
      </c>
      <c r="K5896" s="1061" t="s">
        <v>14849</v>
      </c>
      <c r="L5896" s="1061">
        <v>1640000</v>
      </c>
      <c r="M5896" s="1061">
        <v>1640000</v>
      </c>
      <c r="N5896" s="1061">
        <v>1640000</v>
      </c>
      <c r="O5896" s="1061">
        <v>1640000</v>
      </c>
      <c r="P5896" s="1061">
        <v>1640000</v>
      </c>
      <c r="Q5896" s="1061">
        <v>1640000</v>
      </c>
      <c r="R5896" s="1061">
        <v>1656000</v>
      </c>
      <c r="S5896" s="1061">
        <v>1656000</v>
      </c>
      <c r="T5896" s="1061">
        <v>1656000</v>
      </c>
      <c r="U5896" s="1061">
        <v>1656000</v>
      </c>
      <c r="V5896" s="1061">
        <v>1656000</v>
      </c>
      <c r="W5896" s="1061">
        <v>1656000</v>
      </c>
    </row>
    <row r="5897" spans="1:23">
      <c r="A5897" s="908"/>
      <c r="B5897" s="1061" t="s">
        <v>234</v>
      </c>
      <c r="C5897" s="1061" t="s">
        <v>235</v>
      </c>
      <c r="D5897" s="1061" t="s">
        <v>4312</v>
      </c>
      <c r="E5897" s="1061" t="s">
        <v>11164</v>
      </c>
      <c r="F5897" s="1061" t="s">
        <v>4318</v>
      </c>
      <c r="G5897" s="1061" t="s">
        <v>1739</v>
      </c>
      <c r="H5897" s="1061" t="s">
        <v>129</v>
      </c>
      <c r="I5897" s="1061" t="s">
        <v>19</v>
      </c>
      <c r="J5897" s="1061" t="s">
        <v>7975</v>
      </c>
      <c r="K5897" s="1061" t="s">
        <v>14849</v>
      </c>
      <c r="L5897" s="1061">
        <v>335600</v>
      </c>
      <c r="M5897" s="1061">
        <v>335600</v>
      </c>
      <c r="N5897" s="1061">
        <v>335600</v>
      </c>
      <c r="O5897" s="1061">
        <v>335600</v>
      </c>
      <c r="P5897" s="1061">
        <v>335600</v>
      </c>
      <c r="Q5897" s="1061">
        <v>335600</v>
      </c>
      <c r="R5897" s="1061">
        <v>335600</v>
      </c>
      <c r="S5897" s="1061">
        <v>335600</v>
      </c>
      <c r="T5897" s="1061">
        <v>335600</v>
      </c>
      <c r="U5897" s="1061">
        <v>335600</v>
      </c>
      <c r="V5897" s="1061">
        <v>335600</v>
      </c>
      <c r="W5897" s="1061">
        <v>335600</v>
      </c>
    </row>
    <row r="5898" spans="1:23">
      <c r="A5898" s="908"/>
      <c r="B5898" s="1061" t="s">
        <v>234</v>
      </c>
      <c r="C5898" s="1061" t="s">
        <v>235</v>
      </c>
      <c r="D5898" s="1061" t="s">
        <v>4156</v>
      </c>
      <c r="E5898" s="1061" t="s">
        <v>11165</v>
      </c>
      <c r="F5898" s="1061" t="s">
        <v>4619</v>
      </c>
      <c r="G5898" s="1061" t="s">
        <v>1739</v>
      </c>
      <c r="H5898" s="1061" t="s">
        <v>129</v>
      </c>
      <c r="I5898" s="1061" t="s">
        <v>19</v>
      </c>
      <c r="J5898" s="1061" t="s">
        <v>7975</v>
      </c>
      <c r="K5898" s="1061" t="s">
        <v>14849</v>
      </c>
      <c r="L5898" s="1061">
        <v>2719</v>
      </c>
      <c r="M5898" s="1061">
        <v>2719</v>
      </c>
      <c r="N5898" s="1061">
        <v>2719</v>
      </c>
      <c r="O5898" s="1061">
        <v>2719</v>
      </c>
      <c r="P5898" s="1061">
        <v>2719</v>
      </c>
      <c r="Q5898" s="1061">
        <v>2719</v>
      </c>
      <c r="R5898" s="1061">
        <v>2738</v>
      </c>
      <c r="S5898" s="1061">
        <v>2738</v>
      </c>
      <c r="T5898" s="1061">
        <v>2738</v>
      </c>
      <c r="U5898" s="1061">
        <v>2738</v>
      </c>
      <c r="V5898" s="1061">
        <v>2738</v>
      </c>
      <c r="W5898" s="1061">
        <v>2738</v>
      </c>
    </row>
    <row r="5899" spans="1:23">
      <c r="A5899" s="908"/>
      <c r="B5899" s="1061" t="s">
        <v>234</v>
      </c>
      <c r="C5899" s="1061" t="s">
        <v>235</v>
      </c>
      <c r="D5899" s="1061" t="s">
        <v>4579</v>
      </c>
      <c r="E5899" s="1061" t="s">
        <v>11166</v>
      </c>
      <c r="F5899" s="1061" t="s">
        <v>4580</v>
      </c>
      <c r="G5899" s="1061" t="s">
        <v>1739</v>
      </c>
      <c r="H5899" s="1061" t="s">
        <v>129</v>
      </c>
      <c r="I5899" s="1061" t="s">
        <v>19</v>
      </c>
      <c r="J5899" s="1061" t="s">
        <v>7975</v>
      </c>
      <c r="K5899" s="1061" t="s">
        <v>14849</v>
      </c>
      <c r="L5899" s="1061">
        <v>212628</v>
      </c>
      <c r="M5899" s="1061">
        <v>212628</v>
      </c>
      <c r="N5899" s="1061">
        <v>212628</v>
      </c>
      <c r="O5899" s="1061">
        <v>212628</v>
      </c>
      <c r="P5899" s="1061">
        <v>212628</v>
      </c>
      <c r="Q5899" s="1061">
        <v>212628</v>
      </c>
      <c r="R5899" s="1061">
        <v>220257</v>
      </c>
      <c r="S5899" s="1061">
        <v>220257</v>
      </c>
      <c r="T5899" s="1061">
        <v>220257</v>
      </c>
      <c r="U5899" s="1061">
        <v>220257</v>
      </c>
      <c r="V5899" s="1061">
        <v>220257</v>
      </c>
      <c r="W5899" s="1061">
        <v>220257</v>
      </c>
    </row>
    <row r="5900" spans="1:23">
      <c r="A5900" s="908"/>
      <c r="B5900" s="1061" t="s">
        <v>234</v>
      </c>
      <c r="C5900" s="1061" t="s">
        <v>235</v>
      </c>
      <c r="D5900" s="1061" t="s">
        <v>4749</v>
      </c>
      <c r="E5900" s="1061" t="s">
        <v>11167</v>
      </c>
      <c r="F5900" s="1061" t="s">
        <v>4878</v>
      </c>
      <c r="G5900" s="1061" t="s">
        <v>1739</v>
      </c>
      <c r="H5900" s="1061" t="s">
        <v>129</v>
      </c>
      <c r="I5900" s="1061" t="s">
        <v>19</v>
      </c>
      <c r="J5900" s="1061" t="s">
        <v>7975</v>
      </c>
      <c r="K5900" s="1061" t="s">
        <v>14849</v>
      </c>
      <c r="L5900" s="1061">
        <v>250000</v>
      </c>
      <c r="M5900" s="1061">
        <v>250000</v>
      </c>
      <c r="N5900" s="1061">
        <v>250000</v>
      </c>
      <c r="O5900" s="1061">
        <v>250000</v>
      </c>
      <c r="P5900" s="1061">
        <v>250000</v>
      </c>
      <c r="Q5900" s="1061">
        <v>250000</v>
      </c>
      <c r="R5900" s="1061">
        <v>250000</v>
      </c>
      <c r="S5900" s="1061">
        <v>250000</v>
      </c>
      <c r="T5900" s="1061">
        <v>250000</v>
      </c>
      <c r="U5900" s="1061">
        <v>250000</v>
      </c>
      <c r="V5900" s="1061">
        <v>250000</v>
      </c>
      <c r="W5900" s="1061">
        <v>250000</v>
      </c>
    </row>
    <row r="5901" spans="1:23">
      <c r="A5901" s="908"/>
      <c r="B5901" s="1061" t="s">
        <v>234</v>
      </c>
      <c r="C5901" s="1061" t="s">
        <v>235</v>
      </c>
      <c r="D5901" s="1061" t="s">
        <v>4749</v>
      </c>
      <c r="E5901" s="1061" t="s">
        <v>11168</v>
      </c>
      <c r="F5901" s="1061" t="s">
        <v>4761</v>
      </c>
      <c r="G5901" s="1061" t="s">
        <v>1739</v>
      </c>
      <c r="H5901" s="1061" t="s">
        <v>129</v>
      </c>
      <c r="I5901" s="1061" t="s">
        <v>19</v>
      </c>
      <c r="J5901" s="1061" t="s">
        <v>7975</v>
      </c>
      <c r="K5901" s="1061" t="s">
        <v>14849</v>
      </c>
      <c r="L5901" s="1061">
        <v>485000</v>
      </c>
      <c r="M5901" s="1061">
        <v>485000</v>
      </c>
      <c r="N5901" s="1061">
        <v>485000</v>
      </c>
      <c r="O5901" s="1061">
        <v>485000</v>
      </c>
      <c r="P5901" s="1061">
        <v>485000</v>
      </c>
      <c r="Q5901" s="1061">
        <v>485000</v>
      </c>
      <c r="R5901" s="1061">
        <v>570000</v>
      </c>
      <c r="S5901" s="1061">
        <v>570000</v>
      </c>
      <c r="T5901" s="1061">
        <v>570000</v>
      </c>
      <c r="U5901" s="1061">
        <v>570000</v>
      </c>
      <c r="V5901" s="1061">
        <v>570000</v>
      </c>
      <c r="W5901" s="1061">
        <v>570000</v>
      </c>
    </row>
    <row r="5902" spans="1:23">
      <c r="A5902" s="908"/>
      <c r="B5902" s="1061" t="s">
        <v>234</v>
      </c>
      <c r="C5902" s="1061" t="s">
        <v>235</v>
      </c>
      <c r="D5902" s="1061" t="s">
        <v>4017</v>
      </c>
      <c r="E5902" s="1061" t="s">
        <v>11174</v>
      </c>
      <c r="F5902" s="1061" t="s">
        <v>4056</v>
      </c>
      <c r="G5902" s="1061" t="s">
        <v>1724</v>
      </c>
      <c r="H5902" s="1061" t="s">
        <v>129</v>
      </c>
      <c r="I5902" s="1061" t="s">
        <v>19</v>
      </c>
      <c r="J5902" s="1061" t="s">
        <v>7975</v>
      </c>
      <c r="K5902" s="1061" t="s">
        <v>14849</v>
      </c>
      <c r="L5902" s="1061">
        <v>60000</v>
      </c>
      <c r="M5902" s="1061">
        <v>60000</v>
      </c>
      <c r="N5902" s="1061">
        <v>60000</v>
      </c>
      <c r="O5902" s="1061">
        <v>60000</v>
      </c>
      <c r="P5902" s="1061">
        <v>60000</v>
      </c>
      <c r="Q5902" s="1061">
        <v>60000</v>
      </c>
      <c r="R5902" s="1061">
        <v>60000</v>
      </c>
      <c r="S5902" s="1061">
        <v>60000</v>
      </c>
      <c r="T5902" s="1061">
        <v>60000</v>
      </c>
      <c r="U5902" s="1061">
        <v>60000</v>
      </c>
      <c r="V5902" s="1061">
        <v>60000</v>
      </c>
      <c r="W5902" s="1061">
        <v>60000</v>
      </c>
    </row>
    <row r="5903" spans="1:23">
      <c r="A5903" s="908"/>
      <c r="B5903" s="1061" t="s">
        <v>234</v>
      </c>
      <c r="C5903" s="1061" t="s">
        <v>235</v>
      </c>
      <c r="D5903" s="1061" t="s">
        <v>4017</v>
      </c>
      <c r="E5903" s="1061" t="s">
        <v>11175</v>
      </c>
      <c r="F5903" s="1061" t="s">
        <v>4048</v>
      </c>
      <c r="G5903" s="1061" t="s">
        <v>1724</v>
      </c>
      <c r="H5903" s="1061" t="s">
        <v>129</v>
      </c>
      <c r="I5903" s="1061" t="s">
        <v>19</v>
      </c>
      <c r="J5903" s="1061" t="s">
        <v>7975</v>
      </c>
      <c r="K5903" s="1061" t="s">
        <v>14849</v>
      </c>
      <c r="L5903" s="1061">
        <v>70000</v>
      </c>
      <c r="M5903" s="1061">
        <v>70000</v>
      </c>
      <c r="N5903" s="1061">
        <v>70000</v>
      </c>
      <c r="O5903" s="1061">
        <v>70000</v>
      </c>
      <c r="P5903" s="1061">
        <v>70000</v>
      </c>
      <c r="Q5903" s="1061">
        <v>70000</v>
      </c>
      <c r="R5903" s="1061">
        <v>70000</v>
      </c>
      <c r="S5903" s="1061">
        <v>70000</v>
      </c>
      <c r="T5903" s="1061">
        <v>70000</v>
      </c>
      <c r="U5903" s="1061">
        <v>70000</v>
      </c>
      <c r="V5903" s="1061">
        <v>70000</v>
      </c>
      <c r="W5903" s="1061">
        <v>70000</v>
      </c>
    </row>
    <row r="5904" spans="1:23">
      <c r="A5904" s="908"/>
      <c r="B5904" s="1061" t="s">
        <v>234</v>
      </c>
      <c r="C5904" s="1061" t="s">
        <v>235</v>
      </c>
      <c r="D5904" s="1061" t="s">
        <v>4017</v>
      </c>
      <c r="E5904" s="1061" t="s">
        <v>11176</v>
      </c>
      <c r="F5904" s="1061" t="s">
        <v>4034</v>
      </c>
      <c r="G5904" s="1061" t="s">
        <v>1724</v>
      </c>
      <c r="H5904" s="1061" t="s">
        <v>129</v>
      </c>
      <c r="I5904" s="1061" t="s">
        <v>19</v>
      </c>
      <c r="J5904" s="1061" t="s">
        <v>7975</v>
      </c>
      <c r="K5904" s="1061" t="s">
        <v>14849</v>
      </c>
      <c r="L5904" s="1061">
        <v>60000</v>
      </c>
      <c r="M5904" s="1061">
        <v>60000</v>
      </c>
      <c r="N5904" s="1061">
        <v>60000</v>
      </c>
      <c r="O5904" s="1061">
        <v>60000</v>
      </c>
      <c r="P5904" s="1061">
        <v>60000</v>
      </c>
      <c r="Q5904" s="1061">
        <v>60000</v>
      </c>
      <c r="R5904" s="1061">
        <v>60000</v>
      </c>
      <c r="S5904" s="1061">
        <v>60000</v>
      </c>
      <c r="T5904" s="1061">
        <v>60000</v>
      </c>
      <c r="U5904" s="1061">
        <v>60000</v>
      </c>
      <c r="V5904" s="1061">
        <v>60000</v>
      </c>
      <c r="W5904" s="1061">
        <v>60000</v>
      </c>
    </row>
    <row r="5905" spans="1:23">
      <c r="A5905" s="908"/>
      <c r="B5905" s="1061" t="s">
        <v>234</v>
      </c>
      <c r="C5905" s="1061" t="s">
        <v>235</v>
      </c>
      <c r="D5905" s="1061" t="s">
        <v>4017</v>
      </c>
      <c r="E5905" s="1061" t="s">
        <v>11177</v>
      </c>
      <c r="F5905" s="1061" t="s">
        <v>4092</v>
      </c>
      <c r="G5905" s="1061" t="s">
        <v>1724</v>
      </c>
      <c r="H5905" s="1061" t="s">
        <v>129</v>
      </c>
      <c r="I5905" s="1061" t="s">
        <v>19</v>
      </c>
      <c r="J5905" s="1061" t="s">
        <v>7975</v>
      </c>
      <c r="K5905" s="1061" t="s">
        <v>14849</v>
      </c>
      <c r="L5905" s="1061">
        <v>60000</v>
      </c>
      <c r="M5905" s="1061">
        <v>60000</v>
      </c>
      <c r="N5905" s="1061">
        <v>60000</v>
      </c>
      <c r="O5905" s="1061">
        <v>60000</v>
      </c>
      <c r="P5905" s="1061">
        <v>60000</v>
      </c>
      <c r="Q5905" s="1061">
        <v>60000</v>
      </c>
      <c r="R5905" s="1061">
        <v>60000</v>
      </c>
      <c r="S5905" s="1061">
        <v>60000</v>
      </c>
      <c r="T5905" s="1061">
        <v>60000</v>
      </c>
      <c r="U5905" s="1061">
        <v>60000</v>
      </c>
      <c r="V5905" s="1061">
        <v>60000</v>
      </c>
      <c r="W5905" s="1061">
        <v>60000</v>
      </c>
    </row>
    <row r="5906" spans="1:23">
      <c r="A5906" s="908"/>
      <c r="B5906" s="1061" t="s">
        <v>234</v>
      </c>
      <c r="C5906" s="1061" t="s">
        <v>235</v>
      </c>
      <c r="D5906" s="1061" t="s">
        <v>4017</v>
      </c>
      <c r="E5906" s="1061" t="s">
        <v>11178</v>
      </c>
      <c r="F5906" s="1061" t="s">
        <v>4088</v>
      </c>
      <c r="G5906" s="1061" t="s">
        <v>1724</v>
      </c>
      <c r="H5906" s="1061" t="s">
        <v>129</v>
      </c>
      <c r="I5906" s="1061" t="s">
        <v>19</v>
      </c>
      <c r="J5906" s="1061" t="s">
        <v>7975</v>
      </c>
      <c r="K5906" s="1061" t="s">
        <v>14849</v>
      </c>
      <c r="L5906" s="1061">
        <v>70000</v>
      </c>
      <c r="M5906" s="1061">
        <v>70000</v>
      </c>
      <c r="N5906" s="1061">
        <v>70000</v>
      </c>
      <c r="O5906" s="1061">
        <v>70000</v>
      </c>
      <c r="P5906" s="1061">
        <v>70000</v>
      </c>
      <c r="Q5906" s="1061">
        <v>70000</v>
      </c>
      <c r="R5906" s="1061">
        <v>70000</v>
      </c>
      <c r="S5906" s="1061">
        <v>70000</v>
      </c>
      <c r="T5906" s="1061">
        <v>70000</v>
      </c>
      <c r="U5906" s="1061">
        <v>70000</v>
      </c>
      <c r="V5906" s="1061">
        <v>70000</v>
      </c>
      <c r="W5906" s="1061">
        <v>70000</v>
      </c>
    </row>
    <row r="5907" spans="1:23">
      <c r="A5907" s="908"/>
      <c r="B5907" s="1061" t="s">
        <v>234</v>
      </c>
      <c r="C5907" s="1061" t="s">
        <v>235</v>
      </c>
      <c r="D5907" s="1061" t="s">
        <v>4017</v>
      </c>
      <c r="E5907" s="1061" t="s">
        <v>11179</v>
      </c>
      <c r="F5907" s="1061" t="s">
        <v>4089</v>
      </c>
      <c r="G5907" s="1061" t="s">
        <v>1724</v>
      </c>
      <c r="H5907" s="1061" t="s">
        <v>129</v>
      </c>
      <c r="I5907" s="1061" t="s">
        <v>19</v>
      </c>
      <c r="J5907" s="1061" t="s">
        <v>7975</v>
      </c>
      <c r="K5907" s="1061" t="s">
        <v>14849</v>
      </c>
      <c r="L5907" s="1061">
        <v>90000</v>
      </c>
      <c r="M5907" s="1061">
        <v>90000</v>
      </c>
      <c r="N5907" s="1061">
        <v>90000</v>
      </c>
      <c r="O5907" s="1061">
        <v>90000</v>
      </c>
      <c r="P5907" s="1061">
        <v>90000</v>
      </c>
      <c r="Q5907" s="1061">
        <v>90000</v>
      </c>
      <c r="R5907" s="1061">
        <v>90000</v>
      </c>
      <c r="S5907" s="1061">
        <v>90000</v>
      </c>
      <c r="T5907" s="1061">
        <v>90000</v>
      </c>
      <c r="U5907" s="1061">
        <v>90000</v>
      </c>
      <c r="V5907" s="1061">
        <v>90000</v>
      </c>
      <c r="W5907" s="1061">
        <v>90000</v>
      </c>
    </row>
    <row r="5908" spans="1:23">
      <c r="A5908" s="908"/>
      <c r="B5908" s="1061" t="s">
        <v>234</v>
      </c>
      <c r="C5908" s="1061" t="s">
        <v>235</v>
      </c>
      <c r="D5908" s="1061" t="s">
        <v>4017</v>
      </c>
      <c r="E5908" s="1061" t="s">
        <v>11180</v>
      </c>
      <c r="F5908" s="1061" t="s">
        <v>4863</v>
      </c>
      <c r="G5908" s="1061" t="s">
        <v>1724</v>
      </c>
      <c r="H5908" s="1061" t="s">
        <v>129</v>
      </c>
      <c r="I5908" s="1061" t="s">
        <v>19</v>
      </c>
      <c r="J5908" s="1061" t="s">
        <v>7975</v>
      </c>
      <c r="K5908" s="1061" t="s">
        <v>14849</v>
      </c>
      <c r="L5908" s="1061">
        <v>110000</v>
      </c>
      <c r="M5908" s="1061">
        <v>110000</v>
      </c>
      <c r="N5908" s="1061">
        <v>110000</v>
      </c>
      <c r="O5908" s="1061">
        <v>110000</v>
      </c>
      <c r="P5908" s="1061">
        <v>110000</v>
      </c>
      <c r="Q5908" s="1061">
        <v>110000</v>
      </c>
      <c r="R5908" s="1061">
        <v>110000</v>
      </c>
      <c r="S5908" s="1061">
        <v>110000</v>
      </c>
      <c r="T5908" s="1061">
        <v>110000</v>
      </c>
      <c r="U5908" s="1061">
        <v>110000</v>
      </c>
      <c r="V5908" s="1061">
        <v>110000</v>
      </c>
      <c r="W5908" s="1061">
        <v>110000</v>
      </c>
    </row>
    <row r="5909" spans="1:23">
      <c r="A5909" s="908"/>
      <c r="B5909" s="1061" t="s">
        <v>234</v>
      </c>
      <c r="C5909" s="1061" t="s">
        <v>235</v>
      </c>
      <c r="D5909" s="1061" t="s">
        <v>4017</v>
      </c>
      <c r="E5909" s="1061" t="s">
        <v>11181</v>
      </c>
      <c r="F5909" s="1061" t="s">
        <v>4097</v>
      </c>
      <c r="G5909" s="1061" t="s">
        <v>1724</v>
      </c>
      <c r="H5909" s="1061" t="s">
        <v>129</v>
      </c>
      <c r="I5909" s="1061" t="s">
        <v>19</v>
      </c>
      <c r="J5909" s="1061" t="s">
        <v>7975</v>
      </c>
      <c r="K5909" s="1061" t="s">
        <v>14849</v>
      </c>
      <c r="L5909" s="1061">
        <v>110000</v>
      </c>
      <c r="M5909" s="1061">
        <v>110000</v>
      </c>
      <c r="N5909" s="1061">
        <v>110000</v>
      </c>
      <c r="O5909" s="1061">
        <v>110000</v>
      </c>
      <c r="P5909" s="1061">
        <v>110000</v>
      </c>
      <c r="Q5909" s="1061">
        <v>110000</v>
      </c>
      <c r="R5909" s="1061">
        <v>110000</v>
      </c>
      <c r="S5909" s="1061">
        <v>110000</v>
      </c>
      <c r="T5909" s="1061">
        <v>110000</v>
      </c>
      <c r="U5909" s="1061">
        <v>110000</v>
      </c>
      <c r="V5909" s="1061">
        <v>110000</v>
      </c>
      <c r="W5909" s="1061">
        <v>110000</v>
      </c>
    </row>
    <row r="5910" spans="1:23">
      <c r="A5910" s="908"/>
      <c r="B5910" s="1061" t="s">
        <v>234</v>
      </c>
      <c r="C5910" s="1061" t="s">
        <v>235</v>
      </c>
      <c r="D5910" s="1061" t="s">
        <v>4017</v>
      </c>
      <c r="E5910" s="1061" t="s">
        <v>11182</v>
      </c>
      <c r="F5910" s="1061" t="s">
        <v>4823</v>
      </c>
      <c r="G5910" s="1061" t="s">
        <v>1724</v>
      </c>
      <c r="H5910" s="1061" t="s">
        <v>129</v>
      </c>
      <c r="I5910" s="1061" t="s">
        <v>19</v>
      </c>
      <c r="J5910" s="1061" t="s">
        <v>7975</v>
      </c>
      <c r="K5910" s="1061" t="s">
        <v>14849</v>
      </c>
      <c r="L5910" s="1061">
        <v>120000</v>
      </c>
      <c r="M5910" s="1061">
        <v>120000</v>
      </c>
      <c r="N5910" s="1061">
        <v>120000</v>
      </c>
      <c r="O5910" s="1061">
        <v>120000</v>
      </c>
      <c r="P5910" s="1061">
        <v>120000</v>
      </c>
      <c r="Q5910" s="1061">
        <v>120000</v>
      </c>
      <c r="R5910" s="1061">
        <v>120000</v>
      </c>
      <c r="S5910" s="1061">
        <v>120000</v>
      </c>
      <c r="T5910" s="1061">
        <v>120000</v>
      </c>
      <c r="U5910" s="1061">
        <v>120000</v>
      </c>
      <c r="V5910" s="1061">
        <v>120000</v>
      </c>
      <c r="W5910" s="1061">
        <v>120000</v>
      </c>
    </row>
    <row r="5911" spans="1:23">
      <c r="A5911" s="908"/>
      <c r="B5911" s="1061" t="s">
        <v>234</v>
      </c>
      <c r="C5911" s="1061" t="s">
        <v>235</v>
      </c>
      <c r="D5911" s="1061" t="s">
        <v>4017</v>
      </c>
      <c r="E5911" s="1061" t="s">
        <v>11183</v>
      </c>
      <c r="F5911" s="1061" t="s">
        <v>4100</v>
      </c>
      <c r="G5911" s="1061" t="s">
        <v>1724</v>
      </c>
      <c r="H5911" s="1061" t="s">
        <v>129</v>
      </c>
      <c r="I5911" s="1061" t="s">
        <v>19</v>
      </c>
      <c r="J5911" s="1061" t="s">
        <v>7975</v>
      </c>
      <c r="K5911" s="1061" t="s">
        <v>14849</v>
      </c>
      <c r="L5911" s="1061">
        <v>80000</v>
      </c>
      <c r="M5911" s="1061">
        <v>80000</v>
      </c>
      <c r="N5911" s="1061">
        <v>80000</v>
      </c>
      <c r="O5911" s="1061">
        <v>80000</v>
      </c>
      <c r="P5911" s="1061">
        <v>80000</v>
      </c>
      <c r="Q5911" s="1061">
        <v>80000</v>
      </c>
      <c r="R5911" s="1061">
        <v>80000</v>
      </c>
      <c r="S5911" s="1061">
        <v>80000</v>
      </c>
      <c r="T5911" s="1061">
        <v>80000</v>
      </c>
      <c r="U5911" s="1061">
        <v>80000</v>
      </c>
      <c r="V5911" s="1061">
        <v>80000</v>
      </c>
      <c r="W5911" s="1061">
        <v>80000</v>
      </c>
    </row>
    <row r="5912" spans="1:23">
      <c r="A5912" s="908"/>
      <c r="B5912" s="1061" t="s">
        <v>234</v>
      </c>
      <c r="C5912" s="1061" t="s">
        <v>235</v>
      </c>
      <c r="D5912" s="1061" t="s">
        <v>4017</v>
      </c>
      <c r="E5912" s="1061" t="s">
        <v>11184</v>
      </c>
      <c r="F5912" s="1061" t="s">
        <v>4102</v>
      </c>
      <c r="G5912" s="1061" t="s">
        <v>1724</v>
      </c>
      <c r="H5912" s="1061" t="s">
        <v>129</v>
      </c>
      <c r="I5912" s="1061" t="s">
        <v>19</v>
      </c>
      <c r="J5912" s="1061" t="s">
        <v>7975</v>
      </c>
      <c r="K5912" s="1061" t="s">
        <v>14849</v>
      </c>
      <c r="L5912" s="1061">
        <v>120000</v>
      </c>
      <c r="M5912" s="1061">
        <v>120000</v>
      </c>
      <c r="N5912" s="1061">
        <v>120000</v>
      </c>
      <c r="O5912" s="1061">
        <v>120000</v>
      </c>
      <c r="P5912" s="1061">
        <v>120000</v>
      </c>
      <c r="Q5912" s="1061">
        <v>120000</v>
      </c>
      <c r="R5912" s="1061">
        <v>120000</v>
      </c>
      <c r="S5912" s="1061">
        <v>120000</v>
      </c>
      <c r="T5912" s="1061">
        <v>120000</v>
      </c>
      <c r="U5912" s="1061">
        <v>120000</v>
      </c>
      <c r="V5912" s="1061">
        <v>120000</v>
      </c>
      <c r="W5912" s="1061">
        <v>120000</v>
      </c>
    </row>
    <row r="5913" spans="1:23">
      <c r="A5913" s="908"/>
      <c r="B5913" s="1061" t="s">
        <v>234</v>
      </c>
      <c r="C5913" s="1061" t="s">
        <v>235</v>
      </c>
      <c r="D5913" s="1061" t="s">
        <v>4017</v>
      </c>
      <c r="E5913" s="1061" t="s">
        <v>11185</v>
      </c>
      <c r="F5913" s="1061" t="s">
        <v>4023</v>
      </c>
      <c r="G5913" s="1061" t="s">
        <v>1724</v>
      </c>
      <c r="H5913" s="1061" t="s">
        <v>129</v>
      </c>
      <c r="I5913" s="1061" t="s">
        <v>19</v>
      </c>
      <c r="J5913" s="1061" t="s">
        <v>7975</v>
      </c>
      <c r="K5913" s="1061" t="s">
        <v>14849</v>
      </c>
      <c r="L5913" s="1061">
        <v>55000</v>
      </c>
      <c r="M5913" s="1061">
        <v>55000</v>
      </c>
      <c r="N5913" s="1061">
        <v>55000</v>
      </c>
      <c r="O5913" s="1061">
        <v>55000</v>
      </c>
      <c r="P5913" s="1061">
        <v>55000</v>
      </c>
      <c r="Q5913" s="1061">
        <v>55000</v>
      </c>
      <c r="R5913" s="1061">
        <v>55000</v>
      </c>
      <c r="S5913" s="1061">
        <v>55000</v>
      </c>
      <c r="T5913" s="1061">
        <v>55000</v>
      </c>
      <c r="U5913" s="1061">
        <v>55000</v>
      </c>
      <c r="V5913" s="1061">
        <v>55000</v>
      </c>
      <c r="W5913" s="1061">
        <v>55000</v>
      </c>
    </row>
    <row r="5914" spans="1:23">
      <c r="A5914" s="908"/>
      <c r="B5914" s="1061" t="s">
        <v>234</v>
      </c>
      <c r="C5914" s="1061" t="s">
        <v>235</v>
      </c>
      <c r="D5914" s="1061" t="s">
        <v>4017</v>
      </c>
      <c r="E5914" s="1061" t="s">
        <v>11186</v>
      </c>
      <c r="F5914" s="1061" t="s">
        <v>4024</v>
      </c>
      <c r="G5914" s="1061" t="s">
        <v>1724</v>
      </c>
      <c r="H5914" s="1061" t="s">
        <v>129</v>
      </c>
      <c r="I5914" s="1061" t="s">
        <v>19</v>
      </c>
      <c r="J5914" s="1061" t="s">
        <v>7975</v>
      </c>
      <c r="K5914" s="1061" t="s">
        <v>14849</v>
      </c>
      <c r="L5914" s="1061">
        <v>60000</v>
      </c>
      <c r="M5914" s="1061">
        <v>60000</v>
      </c>
      <c r="N5914" s="1061">
        <v>60000</v>
      </c>
      <c r="O5914" s="1061">
        <v>60000</v>
      </c>
      <c r="P5914" s="1061">
        <v>60000</v>
      </c>
      <c r="Q5914" s="1061">
        <v>60000</v>
      </c>
      <c r="R5914" s="1061">
        <v>60000</v>
      </c>
      <c r="S5914" s="1061">
        <v>60000</v>
      </c>
      <c r="T5914" s="1061">
        <v>60000</v>
      </c>
      <c r="U5914" s="1061">
        <v>60000</v>
      </c>
      <c r="V5914" s="1061">
        <v>60000</v>
      </c>
      <c r="W5914" s="1061">
        <v>60000</v>
      </c>
    </row>
    <row r="5915" spans="1:23">
      <c r="A5915" s="908"/>
      <c r="B5915" s="1061" t="s">
        <v>234</v>
      </c>
      <c r="C5915" s="1061" t="s">
        <v>235</v>
      </c>
      <c r="D5915" s="1061" t="s">
        <v>4017</v>
      </c>
      <c r="E5915" s="1061" t="s">
        <v>11187</v>
      </c>
      <c r="F5915" s="1061" t="s">
        <v>4025</v>
      </c>
      <c r="G5915" s="1061" t="s">
        <v>1724</v>
      </c>
      <c r="H5915" s="1061" t="s">
        <v>129</v>
      </c>
      <c r="I5915" s="1061" t="s">
        <v>19</v>
      </c>
      <c r="J5915" s="1061" t="s">
        <v>7975</v>
      </c>
      <c r="K5915" s="1061" t="s">
        <v>14849</v>
      </c>
      <c r="L5915" s="1061">
        <v>75000</v>
      </c>
      <c r="M5915" s="1061">
        <v>75000</v>
      </c>
      <c r="N5915" s="1061">
        <v>75000</v>
      </c>
      <c r="O5915" s="1061">
        <v>75000</v>
      </c>
      <c r="P5915" s="1061">
        <v>75000</v>
      </c>
      <c r="Q5915" s="1061">
        <v>75000</v>
      </c>
      <c r="R5915" s="1061">
        <v>75000</v>
      </c>
      <c r="S5915" s="1061">
        <v>75000</v>
      </c>
      <c r="T5915" s="1061">
        <v>75000</v>
      </c>
      <c r="U5915" s="1061">
        <v>75000</v>
      </c>
      <c r="V5915" s="1061">
        <v>75000</v>
      </c>
      <c r="W5915" s="1061">
        <v>75000</v>
      </c>
    </row>
    <row r="5916" spans="1:23">
      <c r="A5916" s="908"/>
      <c r="B5916" s="1061" t="s">
        <v>234</v>
      </c>
      <c r="C5916" s="1061" t="s">
        <v>235</v>
      </c>
      <c r="D5916" s="1061" t="s">
        <v>4017</v>
      </c>
      <c r="E5916" s="1061" t="s">
        <v>11188</v>
      </c>
      <c r="F5916" s="1061" t="s">
        <v>4763</v>
      </c>
      <c r="G5916" s="1061" t="s">
        <v>1724</v>
      </c>
      <c r="H5916" s="1061" t="s">
        <v>129</v>
      </c>
      <c r="I5916" s="1061" t="s">
        <v>19</v>
      </c>
      <c r="J5916" s="1061" t="s">
        <v>7975</v>
      </c>
      <c r="K5916" s="1061" t="s">
        <v>14849</v>
      </c>
      <c r="L5916" s="1061">
        <v>80000</v>
      </c>
      <c r="M5916" s="1061">
        <v>80000</v>
      </c>
      <c r="N5916" s="1061">
        <v>80000</v>
      </c>
      <c r="O5916" s="1061">
        <v>80000</v>
      </c>
      <c r="P5916" s="1061">
        <v>80000</v>
      </c>
      <c r="Q5916" s="1061">
        <v>80000</v>
      </c>
      <c r="R5916" s="1061">
        <v>80000</v>
      </c>
      <c r="S5916" s="1061">
        <v>80000</v>
      </c>
      <c r="T5916" s="1061">
        <v>80000</v>
      </c>
      <c r="U5916" s="1061">
        <v>80000</v>
      </c>
      <c r="V5916" s="1061">
        <v>80000</v>
      </c>
      <c r="W5916" s="1061">
        <v>80000</v>
      </c>
    </row>
    <row r="5917" spans="1:23">
      <c r="A5917" s="908"/>
      <c r="B5917" s="1061" t="s">
        <v>234</v>
      </c>
      <c r="C5917" s="1061" t="s">
        <v>235</v>
      </c>
      <c r="D5917" s="1061" t="s">
        <v>4017</v>
      </c>
      <c r="E5917" s="1061" t="s">
        <v>11189</v>
      </c>
      <c r="F5917" s="1061" t="s">
        <v>4026</v>
      </c>
      <c r="G5917" s="1061" t="s">
        <v>1724</v>
      </c>
      <c r="H5917" s="1061" t="s">
        <v>129</v>
      </c>
      <c r="I5917" s="1061" t="s">
        <v>19</v>
      </c>
      <c r="J5917" s="1061" t="s">
        <v>7975</v>
      </c>
      <c r="K5917" s="1061" t="s">
        <v>14849</v>
      </c>
      <c r="L5917" s="1061">
        <v>55000</v>
      </c>
      <c r="M5917" s="1061">
        <v>55000</v>
      </c>
      <c r="N5917" s="1061">
        <v>55000</v>
      </c>
      <c r="O5917" s="1061">
        <v>55000</v>
      </c>
      <c r="P5917" s="1061">
        <v>55000</v>
      </c>
      <c r="Q5917" s="1061">
        <v>55000</v>
      </c>
      <c r="R5917" s="1061">
        <v>55000</v>
      </c>
      <c r="S5917" s="1061">
        <v>55000</v>
      </c>
      <c r="T5917" s="1061">
        <v>55000</v>
      </c>
      <c r="U5917" s="1061">
        <v>55000</v>
      </c>
      <c r="V5917" s="1061">
        <v>55000</v>
      </c>
      <c r="W5917" s="1061">
        <v>55000</v>
      </c>
    </row>
    <row r="5918" spans="1:23">
      <c r="A5918" s="908"/>
      <c r="B5918" s="1061" t="s">
        <v>234</v>
      </c>
      <c r="C5918" s="1061" t="s">
        <v>235</v>
      </c>
      <c r="D5918" s="1061" t="s">
        <v>4017</v>
      </c>
      <c r="E5918" s="1061" t="s">
        <v>11190</v>
      </c>
      <c r="F5918" s="1061" t="s">
        <v>4033</v>
      </c>
      <c r="G5918" s="1061" t="s">
        <v>1724</v>
      </c>
      <c r="H5918" s="1061" t="s">
        <v>129</v>
      </c>
      <c r="I5918" s="1061" t="s">
        <v>19</v>
      </c>
      <c r="J5918" s="1061" t="s">
        <v>7975</v>
      </c>
      <c r="K5918" s="1061" t="s">
        <v>14849</v>
      </c>
      <c r="L5918" s="1061">
        <v>50000</v>
      </c>
      <c r="M5918" s="1061">
        <v>50000</v>
      </c>
      <c r="N5918" s="1061">
        <v>50000</v>
      </c>
      <c r="O5918" s="1061">
        <v>50000</v>
      </c>
      <c r="P5918" s="1061">
        <v>50000</v>
      </c>
      <c r="Q5918" s="1061">
        <v>50000</v>
      </c>
      <c r="R5918" s="1061">
        <v>50000</v>
      </c>
      <c r="S5918" s="1061">
        <v>50000</v>
      </c>
      <c r="T5918" s="1061">
        <v>50000</v>
      </c>
      <c r="U5918" s="1061">
        <v>50000</v>
      </c>
      <c r="V5918" s="1061">
        <v>50000</v>
      </c>
      <c r="W5918" s="1061">
        <v>50000</v>
      </c>
    </row>
    <row r="5919" spans="1:23">
      <c r="A5919" s="908"/>
      <c r="B5919" s="1061" t="s">
        <v>234</v>
      </c>
      <c r="C5919" s="1061" t="s">
        <v>235</v>
      </c>
      <c r="D5919" s="1061" t="s">
        <v>4017</v>
      </c>
      <c r="E5919" s="1061" t="s">
        <v>11191</v>
      </c>
      <c r="F5919" s="1061" t="s">
        <v>4764</v>
      </c>
      <c r="G5919" s="1061" t="s">
        <v>1724</v>
      </c>
      <c r="H5919" s="1061" t="s">
        <v>129</v>
      </c>
      <c r="I5919" s="1061" t="s">
        <v>19</v>
      </c>
      <c r="J5919" s="1061" t="s">
        <v>7975</v>
      </c>
      <c r="K5919" s="1061" t="s">
        <v>14849</v>
      </c>
      <c r="L5919" s="1061">
        <v>100000</v>
      </c>
      <c r="M5919" s="1061">
        <v>100000</v>
      </c>
      <c r="N5919" s="1061">
        <v>100000</v>
      </c>
      <c r="O5919" s="1061">
        <v>100000</v>
      </c>
      <c r="P5919" s="1061">
        <v>100000</v>
      </c>
      <c r="Q5919" s="1061">
        <v>100000</v>
      </c>
      <c r="R5919" s="1061">
        <v>100000</v>
      </c>
      <c r="S5919" s="1061">
        <v>100000</v>
      </c>
      <c r="T5919" s="1061">
        <v>100000</v>
      </c>
      <c r="U5919" s="1061">
        <v>100000</v>
      </c>
      <c r="V5919" s="1061">
        <v>100000</v>
      </c>
      <c r="W5919" s="1061">
        <v>100000</v>
      </c>
    </row>
    <row r="5920" spans="1:23">
      <c r="A5920" s="908"/>
      <c r="B5920" s="1061" t="s">
        <v>234</v>
      </c>
      <c r="C5920" s="1061" t="s">
        <v>235</v>
      </c>
      <c r="D5920" s="1061" t="s">
        <v>4017</v>
      </c>
      <c r="E5920" s="1061" t="s">
        <v>11192</v>
      </c>
      <c r="F5920" s="1061" t="s">
        <v>4027</v>
      </c>
      <c r="G5920" s="1061" t="s">
        <v>1724</v>
      </c>
      <c r="H5920" s="1061" t="s">
        <v>129</v>
      </c>
      <c r="I5920" s="1061" t="s">
        <v>19</v>
      </c>
      <c r="J5920" s="1061" t="s">
        <v>7975</v>
      </c>
      <c r="K5920" s="1061" t="s">
        <v>14849</v>
      </c>
      <c r="L5920" s="1061">
        <v>55000</v>
      </c>
      <c r="M5920" s="1061">
        <v>55000</v>
      </c>
      <c r="N5920" s="1061">
        <v>55000</v>
      </c>
      <c r="O5920" s="1061">
        <v>55000</v>
      </c>
      <c r="P5920" s="1061">
        <v>55000</v>
      </c>
      <c r="Q5920" s="1061">
        <v>55000</v>
      </c>
      <c r="R5920" s="1061">
        <v>55000</v>
      </c>
      <c r="S5920" s="1061">
        <v>55000</v>
      </c>
      <c r="T5920" s="1061">
        <v>55000</v>
      </c>
      <c r="U5920" s="1061">
        <v>55000</v>
      </c>
      <c r="V5920" s="1061">
        <v>55000</v>
      </c>
      <c r="W5920" s="1061">
        <v>55000</v>
      </c>
    </row>
    <row r="5921" spans="1:23">
      <c r="A5921" s="908"/>
      <c r="B5921" s="1061" t="s">
        <v>234</v>
      </c>
      <c r="C5921" s="1061" t="s">
        <v>235</v>
      </c>
      <c r="D5921" s="1061" t="s">
        <v>4017</v>
      </c>
      <c r="E5921" s="1061" t="s">
        <v>11193</v>
      </c>
      <c r="F5921" s="1061" t="s">
        <v>4028</v>
      </c>
      <c r="G5921" s="1061" t="s">
        <v>1724</v>
      </c>
      <c r="H5921" s="1061" t="s">
        <v>129</v>
      </c>
      <c r="I5921" s="1061" t="s">
        <v>19</v>
      </c>
      <c r="J5921" s="1061" t="s">
        <v>7975</v>
      </c>
      <c r="K5921" s="1061" t="s">
        <v>14849</v>
      </c>
      <c r="L5921" s="1061">
        <v>65000</v>
      </c>
      <c r="M5921" s="1061">
        <v>65000</v>
      </c>
      <c r="N5921" s="1061">
        <v>65000</v>
      </c>
      <c r="O5921" s="1061">
        <v>65000</v>
      </c>
      <c r="P5921" s="1061">
        <v>65000</v>
      </c>
      <c r="Q5921" s="1061">
        <v>65000</v>
      </c>
      <c r="R5921" s="1061">
        <v>65000</v>
      </c>
      <c r="S5921" s="1061">
        <v>65000</v>
      </c>
      <c r="T5921" s="1061">
        <v>65000</v>
      </c>
      <c r="U5921" s="1061">
        <v>65000</v>
      </c>
      <c r="V5921" s="1061">
        <v>65000</v>
      </c>
      <c r="W5921" s="1061">
        <v>65000</v>
      </c>
    </row>
    <row r="5922" spans="1:23">
      <c r="A5922" s="908"/>
      <c r="B5922" s="1061" t="s">
        <v>234</v>
      </c>
      <c r="C5922" s="1061" t="s">
        <v>235</v>
      </c>
      <c r="D5922" s="1061" t="s">
        <v>4017</v>
      </c>
      <c r="E5922" s="1061" t="s">
        <v>11194</v>
      </c>
      <c r="F5922" s="1061" t="s">
        <v>4765</v>
      </c>
      <c r="G5922" s="1061" t="s">
        <v>1724</v>
      </c>
      <c r="H5922" s="1061" t="s">
        <v>129</v>
      </c>
      <c r="I5922" s="1061" t="s">
        <v>19</v>
      </c>
      <c r="J5922" s="1061" t="s">
        <v>7975</v>
      </c>
      <c r="K5922" s="1061" t="s">
        <v>14849</v>
      </c>
      <c r="L5922" s="1061">
        <v>80000</v>
      </c>
      <c r="M5922" s="1061">
        <v>80000</v>
      </c>
      <c r="N5922" s="1061">
        <v>80000</v>
      </c>
      <c r="O5922" s="1061">
        <v>80000</v>
      </c>
      <c r="P5922" s="1061">
        <v>80000</v>
      </c>
      <c r="Q5922" s="1061">
        <v>80000</v>
      </c>
      <c r="R5922" s="1061">
        <v>80000</v>
      </c>
      <c r="S5922" s="1061">
        <v>80000</v>
      </c>
      <c r="T5922" s="1061">
        <v>80000</v>
      </c>
      <c r="U5922" s="1061">
        <v>80000</v>
      </c>
      <c r="V5922" s="1061">
        <v>80000</v>
      </c>
      <c r="W5922" s="1061">
        <v>80000</v>
      </c>
    </row>
    <row r="5923" spans="1:23">
      <c r="A5923" s="908"/>
      <c r="B5923" s="1061" t="s">
        <v>234</v>
      </c>
      <c r="C5923" s="1061" t="s">
        <v>235</v>
      </c>
      <c r="D5923" s="1061" t="s">
        <v>4749</v>
      </c>
      <c r="E5923" s="1061" t="s">
        <v>11195</v>
      </c>
      <c r="F5923" s="1061" t="s">
        <v>10247</v>
      </c>
      <c r="G5923" s="1061" t="s">
        <v>1739</v>
      </c>
      <c r="H5923" s="1061" t="s">
        <v>129</v>
      </c>
      <c r="I5923" s="1061" t="s">
        <v>19</v>
      </c>
      <c r="J5923" s="1061" t="s">
        <v>7975</v>
      </c>
      <c r="K5923" s="1061" t="s">
        <v>14849</v>
      </c>
      <c r="L5923" s="1061">
        <v>413333</v>
      </c>
      <c r="M5923" s="1061">
        <v>413333</v>
      </c>
      <c r="N5923" s="1061">
        <v>413333</v>
      </c>
      <c r="O5923" s="1061">
        <v>413333</v>
      </c>
      <c r="P5923" s="1061">
        <v>413333</v>
      </c>
      <c r="Q5923" s="1061">
        <v>413333</v>
      </c>
      <c r="R5923" s="1061">
        <v>426667</v>
      </c>
      <c r="S5923" s="1061">
        <v>426667</v>
      </c>
      <c r="T5923" s="1061">
        <v>426667</v>
      </c>
      <c r="U5923" s="1061">
        <v>426667</v>
      </c>
      <c r="V5923" s="1061">
        <v>426667</v>
      </c>
      <c r="W5923" s="1061">
        <v>426667</v>
      </c>
    </row>
    <row r="5924" spans="1:23">
      <c r="A5924" s="908"/>
      <c r="B5924" s="1061" t="s">
        <v>234</v>
      </c>
      <c r="C5924" s="1061" t="s">
        <v>235</v>
      </c>
      <c r="D5924" s="1061" t="s">
        <v>4123</v>
      </c>
      <c r="E5924" s="1061" t="s">
        <v>11196</v>
      </c>
      <c r="F5924" s="1061" t="s">
        <v>4124</v>
      </c>
      <c r="G5924" s="1061" t="s">
        <v>1739</v>
      </c>
      <c r="H5924" s="1061" t="s">
        <v>129</v>
      </c>
      <c r="I5924" s="1061" t="s">
        <v>19</v>
      </c>
      <c r="J5924" s="1061" t="s">
        <v>7975</v>
      </c>
      <c r="K5924" s="1061" t="s">
        <v>14849</v>
      </c>
      <c r="L5924" s="1061">
        <v>1000</v>
      </c>
      <c r="M5924" s="1061">
        <v>1000</v>
      </c>
      <c r="N5924" s="1061">
        <v>1000</v>
      </c>
      <c r="O5924" s="1061">
        <v>1000</v>
      </c>
      <c r="P5924" s="1061">
        <v>1000</v>
      </c>
      <c r="Q5924" s="1061">
        <v>1000</v>
      </c>
      <c r="R5924" s="1061">
        <v>1000</v>
      </c>
      <c r="S5924" s="1061">
        <v>1000</v>
      </c>
      <c r="T5924" s="1061">
        <v>1000</v>
      </c>
      <c r="U5924" s="1061">
        <v>1000</v>
      </c>
      <c r="V5924" s="1061">
        <v>1000</v>
      </c>
      <c r="W5924" s="1061">
        <v>1000</v>
      </c>
    </row>
    <row r="5925" spans="1:23">
      <c r="A5925" s="908"/>
      <c r="B5925" s="1061" t="s">
        <v>234</v>
      </c>
      <c r="C5925" s="1061" t="s">
        <v>235</v>
      </c>
      <c r="D5925" s="1061" t="s">
        <v>4416</v>
      </c>
      <c r="E5925" s="1061" t="s">
        <v>11197</v>
      </c>
      <c r="F5925" s="1061" t="s">
        <v>4766</v>
      </c>
      <c r="G5925" s="1061" t="s">
        <v>1739</v>
      </c>
      <c r="H5925" s="1061" t="s">
        <v>129</v>
      </c>
      <c r="I5925" s="1061" t="s">
        <v>19</v>
      </c>
      <c r="J5925" s="1061" t="s">
        <v>7975</v>
      </c>
      <c r="K5925" s="1061" t="s">
        <v>14849</v>
      </c>
      <c r="L5925" s="1061">
        <v>1332500</v>
      </c>
      <c r="M5925" s="1061">
        <v>1332500</v>
      </c>
      <c r="N5925" s="1061">
        <v>1332500</v>
      </c>
      <c r="O5925" s="1061">
        <v>1332500</v>
      </c>
      <c r="P5925" s="1061">
        <v>1332500</v>
      </c>
      <c r="Q5925" s="1061">
        <v>1332500</v>
      </c>
      <c r="R5925" s="1061">
        <v>1345500</v>
      </c>
      <c r="S5925" s="1061">
        <v>1345500</v>
      </c>
      <c r="T5925" s="1061">
        <v>1345500</v>
      </c>
      <c r="U5925" s="1061">
        <v>1345500</v>
      </c>
      <c r="V5925" s="1061">
        <v>1345500</v>
      </c>
      <c r="W5925" s="1061">
        <v>1345500</v>
      </c>
    </row>
    <row r="5926" spans="1:23">
      <c r="A5926" s="908"/>
      <c r="B5926" s="1061" t="s">
        <v>234</v>
      </c>
      <c r="C5926" s="1061" t="s">
        <v>235</v>
      </c>
      <c r="D5926" s="1061" t="s">
        <v>4265</v>
      </c>
      <c r="E5926" s="1061" t="s">
        <v>11198</v>
      </c>
      <c r="F5926" s="1061" t="s">
        <v>4266</v>
      </c>
      <c r="G5926" s="1061" t="s">
        <v>1739</v>
      </c>
      <c r="H5926" s="1061" t="s">
        <v>129</v>
      </c>
      <c r="I5926" s="1061" t="s">
        <v>19</v>
      </c>
      <c r="J5926" s="1061" t="s">
        <v>7975</v>
      </c>
      <c r="K5926" s="1061" t="s">
        <v>14849</v>
      </c>
      <c r="L5926" s="1061">
        <v>16000</v>
      </c>
      <c r="M5926" s="1061">
        <v>16000</v>
      </c>
      <c r="N5926" s="1061">
        <v>16000</v>
      </c>
      <c r="O5926" s="1061">
        <v>16000</v>
      </c>
      <c r="P5926" s="1061">
        <v>16000</v>
      </c>
      <c r="Q5926" s="1061">
        <v>16000</v>
      </c>
      <c r="R5926" s="1061">
        <v>16000</v>
      </c>
      <c r="S5926" s="1061">
        <v>16000</v>
      </c>
      <c r="T5926" s="1061">
        <v>16000</v>
      </c>
      <c r="U5926" s="1061">
        <v>16000</v>
      </c>
      <c r="V5926" s="1061">
        <v>16000</v>
      </c>
      <c r="W5926" s="1061">
        <v>16000</v>
      </c>
    </row>
    <row r="5927" spans="1:23">
      <c r="A5927" s="908"/>
      <c r="B5927" s="1061" t="s">
        <v>234</v>
      </c>
      <c r="C5927" s="1061" t="s">
        <v>235</v>
      </c>
      <c r="D5927" s="1061" t="s">
        <v>4322</v>
      </c>
      <c r="E5927" s="1061" t="s">
        <v>11199</v>
      </c>
      <c r="F5927" s="1061" t="s">
        <v>8005</v>
      </c>
      <c r="G5927" s="1061" t="s">
        <v>1739</v>
      </c>
      <c r="H5927" s="1061" t="s">
        <v>129</v>
      </c>
      <c r="I5927" s="1061" t="s">
        <v>19</v>
      </c>
      <c r="J5927" s="1061" t="s">
        <v>7975</v>
      </c>
      <c r="K5927" s="1061" t="s">
        <v>14849</v>
      </c>
      <c r="L5927" s="1061">
        <v>64500</v>
      </c>
      <c r="M5927" s="1061">
        <v>64500</v>
      </c>
      <c r="N5927" s="1061">
        <v>64500</v>
      </c>
      <c r="O5927" s="1061">
        <v>64500</v>
      </c>
      <c r="P5927" s="1061">
        <v>64500</v>
      </c>
      <c r="Q5927" s="1061">
        <v>64500</v>
      </c>
      <c r="R5927" s="1061">
        <v>64500</v>
      </c>
      <c r="S5927" s="1061">
        <v>64500</v>
      </c>
      <c r="T5927" s="1061">
        <v>64500</v>
      </c>
      <c r="U5927" s="1061">
        <v>64500</v>
      </c>
      <c r="V5927" s="1061">
        <v>64500</v>
      </c>
      <c r="W5927" s="1061">
        <v>64500</v>
      </c>
    </row>
    <row r="5928" spans="1:23">
      <c r="A5928" s="908"/>
      <c r="B5928" s="1061" t="s">
        <v>234</v>
      </c>
      <c r="C5928" s="1061" t="s">
        <v>235</v>
      </c>
      <c r="D5928" s="1061" t="s">
        <v>4322</v>
      </c>
      <c r="E5928" s="1061" t="s">
        <v>11200</v>
      </c>
      <c r="F5928" s="1061" t="s">
        <v>4325</v>
      </c>
      <c r="G5928" s="1061" t="s">
        <v>1739</v>
      </c>
      <c r="H5928" s="1061" t="s">
        <v>129</v>
      </c>
      <c r="I5928" s="1061" t="s">
        <v>19</v>
      </c>
      <c r="J5928" s="1061" t="s">
        <v>7975</v>
      </c>
      <c r="K5928" s="1061" t="s">
        <v>14849</v>
      </c>
      <c r="L5928" s="1061">
        <v>205000</v>
      </c>
      <c r="M5928" s="1061">
        <v>205000</v>
      </c>
      <c r="N5928" s="1061">
        <v>205000</v>
      </c>
      <c r="O5928" s="1061">
        <v>205000</v>
      </c>
      <c r="P5928" s="1061">
        <v>205000</v>
      </c>
      <c r="Q5928" s="1061">
        <v>205000</v>
      </c>
      <c r="R5928" s="1061">
        <v>205000</v>
      </c>
      <c r="S5928" s="1061">
        <v>205000</v>
      </c>
      <c r="T5928" s="1061">
        <v>205000</v>
      </c>
      <c r="U5928" s="1061">
        <v>205000</v>
      </c>
      <c r="V5928" s="1061">
        <v>205000</v>
      </c>
      <c r="W5928" s="1061">
        <v>205000</v>
      </c>
    </row>
    <row r="5929" spans="1:23">
      <c r="A5929" s="908"/>
      <c r="B5929" s="1061" t="s">
        <v>234</v>
      </c>
      <c r="C5929" s="1061" t="s">
        <v>235</v>
      </c>
      <c r="D5929" s="1061" t="s">
        <v>2786</v>
      </c>
      <c r="E5929" s="1061" t="s">
        <v>11201</v>
      </c>
      <c r="F5929" s="1061" t="s">
        <v>4172</v>
      </c>
      <c r="G5929" s="1061" t="s">
        <v>1739</v>
      </c>
      <c r="H5929" s="1061" t="s">
        <v>129</v>
      </c>
      <c r="I5929" s="1061" t="s">
        <v>19</v>
      </c>
      <c r="J5929" s="1061" t="s">
        <v>7975</v>
      </c>
      <c r="K5929" s="1061" t="s">
        <v>14849</v>
      </c>
      <c r="L5929" s="1061">
        <v>20131</v>
      </c>
      <c r="M5929" s="1061">
        <v>20131</v>
      </c>
      <c r="N5929" s="1061">
        <v>20131</v>
      </c>
      <c r="O5929" s="1061">
        <v>20131</v>
      </c>
      <c r="P5929" s="1061">
        <v>20131</v>
      </c>
      <c r="Q5929" s="1061">
        <v>20131</v>
      </c>
      <c r="R5929" s="1061">
        <v>21863</v>
      </c>
      <c r="S5929" s="1061">
        <v>21863</v>
      </c>
      <c r="T5929" s="1061">
        <v>21863</v>
      </c>
      <c r="U5929" s="1061">
        <v>21863</v>
      </c>
      <c r="V5929" s="1061">
        <v>21863</v>
      </c>
      <c r="W5929" s="1061">
        <v>21863</v>
      </c>
    </row>
    <row r="5930" spans="1:23">
      <c r="A5930" s="908"/>
      <c r="B5930" s="1061" t="s">
        <v>234</v>
      </c>
      <c r="C5930" s="1061" t="s">
        <v>235</v>
      </c>
      <c r="D5930" s="1061" t="s">
        <v>2786</v>
      </c>
      <c r="E5930" s="1061" t="s">
        <v>11202</v>
      </c>
      <c r="F5930" s="1061" t="s">
        <v>4177</v>
      </c>
      <c r="G5930" s="1061" t="s">
        <v>1739</v>
      </c>
      <c r="H5930" s="1061" t="s">
        <v>129</v>
      </c>
      <c r="I5930" s="1061" t="s">
        <v>19</v>
      </c>
      <c r="J5930" s="1061" t="s">
        <v>7975</v>
      </c>
      <c r="K5930" s="1061" t="s">
        <v>14849</v>
      </c>
      <c r="L5930" s="1061">
        <v>17423</v>
      </c>
      <c r="M5930" s="1061">
        <v>17423</v>
      </c>
      <c r="N5930" s="1061">
        <v>17423</v>
      </c>
      <c r="O5930" s="1061">
        <v>17423</v>
      </c>
      <c r="P5930" s="1061">
        <v>17423</v>
      </c>
      <c r="Q5930" s="1061">
        <v>17423</v>
      </c>
      <c r="R5930" s="1061">
        <v>18230</v>
      </c>
      <c r="S5930" s="1061">
        <v>18230</v>
      </c>
      <c r="T5930" s="1061">
        <v>18230</v>
      </c>
      <c r="U5930" s="1061">
        <v>18230</v>
      </c>
      <c r="V5930" s="1061">
        <v>18230</v>
      </c>
      <c r="W5930" s="1061">
        <v>18230</v>
      </c>
    </row>
    <row r="5931" spans="1:23">
      <c r="A5931" s="908"/>
      <c r="B5931" s="1061" t="s">
        <v>234</v>
      </c>
      <c r="C5931" s="1061" t="s">
        <v>235</v>
      </c>
      <c r="D5931" s="1061" t="s">
        <v>2786</v>
      </c>
      <c r="E5931" s="1061" t="s">
        <v>11203</v>
      </c>
      <c r="F5931" s="1061" t="s">
        <v>4181</v>
      </c>
      <c r="G5931" s="1061" t="s">
        <v>1739</v>
      </c>
      <c r="H5931" s="1061" t="s">
        <v>129</v>
      </c>
      <c r="I5931" s="1061" t="s">
        <v>19</v>
      </c>
      <c r="J5931" s="1061" t="s">
        <v>7975</v>
      </c>
      <c r="K5931" s="1061" t="s">
        <v>14849</v>
      </c>
      <c r="L5931" s="1061">
        <v>28356</v>
      </c>
      <c r="M5931" s="1061">
        <v>28356</v>
      </c>
      <c r="N5931" s="1061">
        <v>28356</v>
      </c>
      <c r="O5931" s="1061">
        <v>28356</v>
      </c>
      <c r="P5931" s="1061">
        <v>28356</v>
      </c>
      <c r="Q5931" s="1061">
        <v>28356</v>
      </c>
      <c r="R5931" s="1061">
        <v>30713</v>
      </c>
      <c r="S5931" s="1061">
        <v>30713</v>
      </c>
      <c r="T5931" s="1061">
        <v>30713</v>
      </c>
      <c r="U5931" s="1061">
        <v>30713</v>
      </c>
      <c r="V5931" s="1061">
        <v>30713</v>
      </c>
      <c r="W5931" s="1061">
        <v>30713</v>
      </c>
    </row>
    <row r="5932" spans="1:23">
      <c r="A5932" s="908"/>
      <c r="B5932" s="1061" t="s">
        <v>234</v>
      </c>
      <c r="C5932" s="1061" t="s">
        <v>235</v>
      </c>
      <c r="D5932" s="1061" t="s">
        <v>4017</v>
      </c>
      <c r="E5932" s="1061" t="s">
        <v>11204</v>
      </c>
      <c r="F5932" s="1061" t="s">
        <v>4062</v>
      </c>
      <c r="G5932" s="1061" t="s">
        <v>1724</v>
      </c>
      <c r="H5932" s="1061" t="s">
        <v>129</v>
      </c>
      <c r="I5932" s="1061" t="s">
        <v>19</v>
      </c>
      <c r="J5932" s="1061" t="s">
        <v>7975</v>
      </c>
      <c r="K5932" s="1061" t="s">
        <v>14849</v>
      </c>
      <c r="L5932" s="1061">
        <v>75000</v>
      </c>
      <c r="M5932" s="1061">
        <v>75000</v>
      </c>
      <c r="N5932" s="1061">
        <v>75000</v>
      </c>
      <c r="O5932" s="1061">
        <v>75000</v>
      </c>
      <c r="P5932" s="1061">
        <v>75000</v>
      </c>
      <c r="Q5932" s="1061">
        <v>75000</v>
      </c>
      <c r="R5932" s="1061">
        <v>75000</v>
      </c>
      <c r="S5932" s="1061">
        <v>75000</v>
      </c>
      <c r="T5932" s="1061">
        <v>75000</v>
      </c>
      <c r="U5932" s="1061">
        <v>75000</v>
      </c>
      <c r="V5932" s="1061">
        <v>75000</v>
      </c>
      <c r="W5932" s="1061">
        <v>75000</v>
      </c>
    </row>
    <row r="5933" spans="1:23">
      <c r="A5933" s="908"/>
      <c r="B5933" s="1061" t="s">
        <v>234</v>
      </c>
      <c r="C5933" s="1061" t="s">
        <v>235</v>
      </c>
      <c r="D5933" s="1061" t="s">
        <v>2786</v>
      </c>
      <c r="E5933" s="1061" t="s">
        <v>11205</v>
      </c>
      <c r="F5933" s="1061" t="s">
        <v>4162</v>
      </c>
      <c r="G5933" s="1061" t="s">
        <v>1739</v>
      </c>
      <c r="H5933" s="1061" t="s">
        <v>129</v>
      </c>
      <c r="I5933" s="1061" t="s">
        <v>19</v>
      </c>
      <c r="J5933" s="1061" t="s">
        <v>7975</v>
      </c>
      <c r="K5933" s="1061" t="s">
        <v>14849</v>
      </c>
      <c r="L5933" s="1061">
        <v>15273</v>
      </c>
      <c r="M5933" s="1061">
        <v>15273</v>
      </c>
      <c r="N5933" s="1061">
        <v>15273</v>
      </c>
      <c r="O5933" s="1061">
        <v>15273</v>
      </c>
      <c r="P5933" s="1061">
        <v>15273</v>
      </c>
      <c r="Q5933" s="1061">
        <v>15273</v>
      </c>
      <c r="R5933" s="1061">
        <v>15422</v>
      </c>
      <c r="S5933" s="1061">
        <v>15422</v>
      </c>
      <c r="T5933" s="1061">
        <v>15422</v>
      </c>
      <c r="U5933" s="1061">
        <v>15422</v>
      </c>
      <c r="V5933" s="1061">
        <v>15422</v>
      </c>
      <c r="W5933" s="1061">
        <v>15422</v>
      </c>
    </row>
    <row r="5934" spans="1:23">
      <c r="A5934" s="908"/>
      <c r="B5934" s="1061" t="s">
        <v>234</v>
      </c>
      <c r="C5934" s="1061" t="s">
        <v>235</v>
      </c>
      <c r="D5934" s="1061" t="s">
        <v>2786</v>
      </c>
      <c r="E5934" s="1061" t="s">
        <v>11206</v>
      </c>
      <c r="F5934" s="1061" t="s">
        <v>4163</v>
      </c>
      <c r="G5934" s="1061" t="s">
        <v>1739</v>
      </c>
      <c r="H5934" s="1061" t="s">
        <v>129</v>
      </c>
      <c r="I5934" s="1061" t="s">
        <v>19</v>
      </c>
      <c r="J5934" s="1061" t="s">
        <v>7975</v>
      </c>
      <c r="K5934" s="1061" t="s">
        <v>14849</v>
      </c>
      <c r="L5934" s="1061">
        <v>15848</v>
      </c>
      <c r="M5934" s="1061">
        <v>15848</v>
      </c>
      <c r="N5934" s="1061">
        <v>15848</v>
      </c>
      <c r="O5934" s="1061">
        <v>15848</v>
      </c>
      <c r="P5934" s="1061">
        <v>15848</v>
      </c>
      <c r="Q5934" s="1061">
        <v>15848</v>
      </c>
      <c r="R5934" s="1061">
        <v>16564</v>
      </c>
      <c r="S5934" s="1061">
        <v>16564</v>
      </c>
      <c r="T5934" s="1061">
        <v>16564</v>
      </c>
      <c r="U5934" s="1061">
        <v>16564</v>
      </c>
      <c r="V5934" s="1061">
        <v>16564</v>
      </c>
      <c r="W5934" s="1061">
        <v>16564</v>
      </c>
    </row>
    <row r="5935" spans="1:23">
      <c r="A5935" s="908"/>
      <c r="B5935" s="1061" t="s">
        <v>234</v>
      </c>
      <c r="C5935" s="1061" t="s">
        <v>235</v>
      </c>
      <c r="D5935" s="1061" t="s">
        <v>2786</v>
      </c>
      <c r="E5935" s="1061" t="s">
        <v>11207</v>
      </c>
      <c r="F5935" s="1061" t="s">
        <v>4164</v>
      </c>
      <c r="G5935" s="1061" t="s">
        <v>1739</v>
      </c>
      <c r="H5935" s="1061" t="s">
        <v>129</v>
      </c>
      <c r="I5935" s="1061" t="s">
        <v>19</v>
      </c>
      <c r="J5935" s="1061" t="s">
        <v>7975</v>
      </c>
      <c r="K5935" s="1061" t="s">
        <v>14849</v>
      </c>
      <c r="L5935" s="1061">
        <v>16914</v>
      </c>
      <c r="M5935" s="1061">
        <v>16914</v>
      </c>
      <c r="N5935" s="1061">
        <v>16914</v>
      </c>
      <c r="O5935" s="1061">
        <v>16914</v>
      </c>
      <c r="P5935" s="1061">
        <v>16914</v>
      </c>
      <c r="Q5935" s="1061">
        <v>16914</v>
      </c>
      <c r="R5935" s="1061">
        <v>18871</v>
      </c>
      <c r="S5935" s="1061">
        <v>18871</v>
      </c>
      <c r="T5935" s="1061">
        <v>18871</v>
      </c>
      <c r="U5935" s="1061">
        <v>18871</v>
      </c>
      <c r="V5935" s="1061">
        <v>18871</v>
      </c>
      <c r="W5935" s="1061">
        <v>18871</v>
      </c>
    </row>
    <row r="5936" spans="1:23">
      <c r="A5936" s="908"/>
      <c r="B5936" s="1061" t="s">
        <v>234</v>
      </c>
      <c r="C5936" s="1061" t="s">
        <v>235</v>
      </c>
      <c r="D5936" s="1061" t="s">
        <v>2786</v>
      </c>
      <c r="E5936" s="1061" t="s">
        <v>11208</v>
      </c>
      <c r="F5936" s="1061" t="s">
        <v>4165</v>
      </c>
      <c r="G5936" s="1061" t="s">
        <v>1739</v>
      </c>
      <c r="H5936" s="1061" t="s">
        <v>129</v>
      </c>
      <c r="I5936" s="1061" t="s">
        <v>19</v>
      </c>
      <c r="J5936" s="1061" t="s">
        <v>7975</v>
      </c>
      <c r="K5936" s="1061" t="s">
        <v>14849</v>
      </c>
      <c r="L5936" s="1061">
        <v>17621</v>
      </c>
      <c r="M5936" s="1061">
        <v>17621</v>
      </c>
      <c r="N5936" s="1061">
        <v>17621</v>
      </c>
      <c r="O5936" s="1061">
        <v>17621</v>
      </c>
      <c r="P5936" s="1061">
        <v>17621</v>
      </c>
      <c r="Q5936" s="1061">
        <v>17621</v>
      </c>
      <c r="R5936" s="1061">
        <v>18328</v>
      </c>
      <c r="S5936" s="1061">
        <v>18328</v>
      </c>
      <c r="T5936" s="1061">
        <v>18328</v>
      </c>
      <c r="U5936" s="1061">
        <v>18328</v>
      </c>
      <c r="V5936" s="1061">
        <v>18328</v>
      </c>
      <c r="W5936" s="1061">
        <v>18328</v>
      </c>
    </row>
    <row r="5937" spans="1:23">
      <c r="A5937" s="908"/>
      <c r="B5937" s="1061" t="s">
        <v>234</v>
      </c>
      <c r="C5937" s="1061" t="s">
        <v>235</v>
      </c>
      <c r="D5937" s="1061" t="s">
        <v>2786</v>
      </c>
      <c r="E5937" s="1061" t="s">
        <v>11209</v>
      </c>
      <c r="F5937" s="1061" t="s">
        <v>4171</v>
      </c>
      <c r="G5937" s="1061" t="s">
        <v>1739</v>
      </c>
      <c r="H5937" s="1061" t="s">
        <v>129</v>
      </c>
      <c r="I5937" s="1061" t="s">
        <v>19</v>
      </c>
      <c r="J5937" s="1061" t="s">
        <v>7975</v>
      </c>
      <c r="K5937" s="1061" t="s">
        <v>14849</v>
      </c>
      <c r="L5937" s="1061">
        <v>17225</v>
      </c>
      <c r="M5937" s="1061">
        <v>17225</v>
      </c>
      <c r="N5937" s="1061">
        <v>17225</v>
      </c>
      <c r="O5937" s="1061">
        <v>17225</v>
      </c>
      <c r="P5937" s="1061">
        <v>17225</v>
      </c>
      <c r="Q5937" s="1061">
        <v>17225</v>
      </c>
      <c r="R5937" s="1061">
        <v>17800</v>
      </c>
      <c r="S5937" s="1061">
        <v>17800</v>
      </c>
      <c r="T5937" s="1061">
        <v>17800</v>
      </c>
      <c r="U5937" s="1061">
        <v>17800</v>
      </c>
      <c r="V5937" s="1061">
        <v>17800</v>
      </c>
      <c r="W5937" s="1061">
        <v>17800</v>
      </c>
    </row>
    <row r="5938" spans="1:23">
      <c r="A5938" s="908"/>
      <c r="B5938" s="1061" t="s">
        <v>234</v>
      </c>
      <c r="C5938" s="1061" t="s">
        <v>235</v>
      </c>
      <c r="D5938" s="1061" t="s">
        <v>2786</v>
      </c>
      <c r="E5938" s="1061" t="s">
        <v>11210</v>
      </c>
      <c r="F5938" s="1061" t="s">
        <v>4173</v>
      </c>
      <c r="G5938" s="1061" t="s">
        <v>1739</v>
      </c>
      <c r="H5938" s="1061" t="s">
        <v>129</v>
      </c>
      <c r="I5938" s="1061" t="s">
        <v>19</v>
      </c>
      <c r="J5938" s="1061" t="s">
        <v>7975</v>
      </c>
      <c r="K5938" s="1061" t="s">
        <v>14849</v>
      </c>
      <c r="L5938" s="1061">
        <v>17986</v>
      </c>
      <c r="M5938" s="1061">
        <v>17986</v>
      </c>
      <c r="N5938" s="1061">
        <v>17986</v>
      </c>
      <c r="O5938" s="1061">
        <v>17986</v>
      </c>
      <c r="P5938" s="1061">
        <v>17986</v>
      </c>
      <c r="Q5938" s="1061">
        <v>17986</v>
      </c>
      <c r="R5938" s="1061">
        <v>19472</v>
      </c>
      <c r="S5938" s="1061">
        <v>19472</v>
      </c>
      <c r="T5938" s="1061">
        <v>19472</v>
      </c>
      <c r="U5938" s="1061">
        <v>19472</v>
      </c>
      <c r="V5938" s="1061">
        <v>19472</v>
      </c>
      <c r="W5938" s="1061">
        <v>19472</v>
      </c>
    </row>
    <row r="5939" spans="1:23">
      <c r="A5939" s="908"/>
      <c r="B5939" s="1061" t="s">
        <v>234</v>
      </c>
      <c r="C5939" s="1061" t="s">
        <v>235</v>
      </c>
      <c r="D5939" s="1061" t="s">
        <v>2786</v>
      </c>
      <c r="E5939" s="1061" t="s">
        <v>11211</v>
      </c>
      <c r="F5939" s="1061" t="s">
        <v>4175</v>
      </c>
      <c r="G5939" s="1061" t="s">
        <v>1739</v>
      </c>
      <c r="H5939" s="1061" t="s">
        <v>129</v>
      </c>
      <c r="I5939" s="1061" t="s">
        <v>19</v>
      </c>
      <c r="J5939" s="1061" t="s">
        <v>7975</v>
      </c>
      <c r="K5939" s="1061" t="s">
        <v>14849</v>
      </c>
      <c r="L5939" s="1061">
        <v>15621</v>
      </c>
      <c r="M5939" s="1061">
        <v>15621</v>
      </c>
      <c r="N5939" s="1061">
        <v>15621</v>
      </c>
      <c r="O5939" s="1061">
        <v>15621</v>
      </c>
      <c r="P5939" s="1061">
        <v>15621</v>
      </c>
      <c r="Q5939" s="1061">
        <v>15621</v>
      </c>
      <c r="R5939" s="1061">
        <v>16328</v>
      </c>
      <c r="S5939" s="1061">
        <v>16328</v>
      </c>
      <c r="T5939" s="1061">
        <v>16328</v>
      </c>
      <c r="U5939" s="1061">
        <v>16328</v>
      </c>
      <c r="V5939" s="1061">
        <v>16328</v>
      </c>
      <c r="W5939" s="1061">
        <v>16328</v>
      </c>
    </row>
    <row r="5940" spans="1:23">
      <c r="A5940" s="908"/>
      <c r="B5940" s="1061" t="s">
        <v>234</v>
      </c>
      <c r="C5940" s="1061" t="s">
        <v>235</v>
      </c>
      <c r="D5940" s="1061" t="s">
        <v>2786</v>
      </c>
      <c r="E5940" s="1061" t="s">
        <v>11212</v>
      </c>
      <c r="F5940" s="1061" t="s">
        <v>4176</v>
      </c>
      <c r="G5940" s="1061" t="s">
        <v>1739</v>
      </c>
      <c r="H5940" s="1061" t="s">
        <v>129</v>
      </c>
      <c r="I5940" s="1061" t="s">
        <v>19</v>
      </c>
      <c r="J5940" s="1061" t="s">
        <v>7975</v>
      </c>
      <c r="K5940" s="1061" t="s">
        <v>14849</v>
      </c>
      <c r="L5940" s="1061">
        <v>19373</v>
      </c>
      <c r="M5940" s="1061">
        <v>19373</v>
      </c>
      <c r="N5940" s="1061">
        <v>19373</v>
      </c>
      <c r="O5940" s="1061">
        <v>19373</v>
      </c>
      <c r="P5940" s="1061">
        <v>19373</v>
      </c>
      <c r="Q5940" s="1061">
        <v>19373</v>
      </c>
      <c r="R5940" s="1061">
        <v>20164</v>
      </c>
      <c r="S5940" s="1061">
        <v>20164</v>
      </c>
      <c r="T5940" s="1061">
        <v>20164</v>
      </c>
      <c r="U5940" s="1061">
        <v>20164</v>
      </c>
      <c r="V5940" s="1061">
        <v>20164</v>
      </c>
      <c r="W5940" s="1061">
        <v>20164</v>
      </c>
    </row>
    <row r="5941" spans="1:23">
      <c r="A5941" s="908"/>
      <c r="B5941" s="1061" t="s">
        <v>234</v>
      </c>
      <c r="C5941" s="1061" t="s">
        <v>235</v>
      </c>
      <c r="D5941" s="1061" t="s">
        <v>2786</v>
      </c>
      <c r="E5941" s="1061" t="s">
        <v>11213</v>
      </c>
      <c r="F5941" s="1061" t="s">
        <v>4178</v>
      </c>
      <c r="G5941" s="1061" t="s">
        <v>1739</v>
      </c>
      <c r="H5941" s="1061" t="s">
        <v>129</v>
      </c>
      <c r="I5941" s="1061" t="s">
        <v>19</v>
      </c>
      <c r="J5941" s="1061" t="s">
        <v>7975</v>
      </c>
      <c r="K5941" s="1061" t="s">
        <v>14849</v>
      </c>
      <c r="L5941" s="1061">
        <v>22473</v>
      </c>
      <c r="M5941" s="1061">
        <v>22473</v>
      </c>
      <c r="N5941" s="1061">
        <v>22473</v>
      </c>
      <c r="O5941" s="1061">
        <v>22473</v>
      </c>
      <c r="P5941" s="1061">
        <v>22473</v>
      </c>
      <c r="Q5941" s="1061">
        <v>22473</v>
      </c>
      <c r="R5941" s="1061">
        <v>23530</v>
      </c>
      <c r="S5941" s="1061">
        <v>23530</v>
      </c>
      <c r="T5941" s="1061">
        <v>23530</v>
      </c>
      <c r="U5941" s="1061">
        <v>23530</v>
      </c>
      <c r="V5941" s="1061">
        <v>23530</v>
      </c>
      <c r="W5941" s="1061">
        <v>23530</v>
      </c>
    </row>
    <row r="5942" spans="1:23">
      <c r="A5942" s="908"/>
      <c r="B5942" s="1061" t="s">
        <v>234</v>
      </c>
      <c r="C5942" s="1061" t="s">
        <v>235</v>
      </c>
      <c r="D5942" s="1061" t="s">
        <v>2786</v>
      </c>
      <c r="E5942" s="1061" t="s">
        <v>11214</v>
      </c>
      <c r="F5942" s="1061" t="s">
        <v>4179</v>
      </c>
      <c r="G5942" s="1061" t="s">
        <v>1739</v>
      </c>
      <c r="H5942" s="1061" t="s">
        <v>129</v>
      </c>
      <c r="I5942" s="1061" t="s">
        <v>19</v>
      </c>
      <c r="J5942" s="1061" t="s">
        <v>7975</v>
      </c>
      <c r="K5942" s="1061" t="s">
        <v>14849</v>
      </c>
      <c r="L5942" s="1061">
        <v>19198</v>
      </c>
      <c r="M5942" s="1061">
        <v>19198</v>
      </c>
      <c r="N5942" s="1061">
        <v>19198</v>
      </c>
      <c r="O5942" s="1061">
        <v>19198</v>
      </c>
      <c r="P5942" s="1061">
        <v>19198</v>
      </c>
      <c r="Q5942" s="1061">
        <v>19198</v>
      </c>
      <c r="R5942" s="1061">
        <v>19198</v>
      </c>
      <c r="S5942" s="1061">
        <v>19198</v>
      </c>
      <c r="T5942" s="1061">
        <v>19198</v>
      </c>
      <c r="U5942" s="1061">
        <v>19198</v>
      </c>
      <c r="V5942" s="1061">
        <v>19198</v>
      </c>
      <c r="W5942" s="1061">
        <v>19198</v>
      </c>
    </row>
    <row r="5943" spans="1:23">
      <c r="A5943" s="908"/>
      <c r="B5943" s="1061" t="s">
        <v>234</v>
      </c>
      <c r="C5943" s="1061" t="s">
        <v>235</v>
      </c>
      <c r="D5943" s="1061" t="s">
        <v>2786</v>
      </c>
      <c r="E5943" s="1061" t="s">
        <v>11215</v>
      </c>
      <c r="F5943" s="1061" t="s">
        <v>4180</v>
      </c>
      <c r="G5943" s="1061" t="s">
        <v>1739</v>
      </c>
      <c r="H5943" s="1061" t="s">
        <v>129</v>
      </c>
      <c r="I5943" s="1061" t="s">
        <v>19</v>
      </c>
      <c r="J5943" s="1061" t="s">
        <v>7975</v>
      </c>
      <c r="K5943" s="1061" t="s">
        <v>14849</v>
      </c>
      <c r="L5943" s="1061">
        <v>27048</v>
      </c>
      <c r="M5943" s="1061">
        <v>27048</v>
      </c>
      <c r="N5943" s="1061">
        <v>27048</v>
      </c>
      <c r="O5943" s="1061">
        <v>27048</v>
      </c>
      <c r="P5943" s="1061">
        <v>27048</v>
      </c>
      <c r="Q5943" s="1061">
        <v>27048</v>
      </c>
      <c r="R5943" s="1061">
        <v>28064</v>
      </c>
      <c r="S5943" s="1061">
        <v>28064</v>
      </c>
      <c r="T5943" s="1061">
        <v>28064</v>
      </c>
      <c r="U5943" s="1061">
        <v>28064</v>
      </c>
      <c r="V5943" s="1061">
        <v>28064</v>
      </c>
      <c r="W5943" s="1061">
        <v>28064</v>
      </c>
    </row>
    <row r="5944" spans="1:23">
      <c r="A5944" s="908"/>
      <c r="B5944" s="1061" t="s">
        <v>234</v>
      </c>
      <c r="C5944" s="1061" t="s">
        <v>235</v>
      </c>
      <c r="D5944" s="1061" t="s">
        <v>2786</v>
      </c>
      <c r="E5944" s="1061" t="s">
        <v>11216</v>
      </c>
      <c r="F5944" s="1061" t="s">
        <v>4182</v>
      </c>
      <c r="G5944" s="1061" t="s">
        <v>1739</v>
      </c>
      <c r="H5944" s="1061" t="s">
        <v>129</v>
      </c>
      <c r="I5944" s="1061" t="s">
        <v>19</v>
      </c>
      <c r="J5944" s="1061" t="s">
        <v>7975</v>
      </c>
      <c r="K5944" s="1061" t="s">
        <v>14849</v>
      </c>
      <c r="L5944" s="1061">
        <v>32123</v>
      </c>
      <c r="M5944" s="1061">
        <v>32123</v>
      </c>
      <c r="N5944" s="1061">
        <v>32123</v>
      </c>
      <c r="O5944" s="1061">
        <v>32123</v>
      </c>
      <c r="P5944" s="1061">
        <v>32123</v>
      </c>
      <c r="Q5944" s="1061">
        <v>32123</v>
      </c>
      <c r="R5944" s="1061">
        <v>33330</v>
      </c>
      <c r="S5944" s="1061">
        <v>33330</v>
      </c>
      <c r="T5944" s="1061">
        <v>33330</v>
      </c>
      <c r="U5944" s="1061">
        <v>33330</v>
      </c>
      <c r="V5944" s="1061">
        <v>33330</v>
      </c>
      <c r="W5944" s="1061">
        <v>33330</v>
      </c>
    </row>
    <row r="5945" spans="1:23">
      <c r="A5945" s="908"/>
      <c r="B5945" s="1061" t="s">
        <v>234</v>
      </c>
      <c r="C5945" s="1061" t="s">
        <v>235</v>
      </c>
      <c r="D5945" s="1061" t="s">
        <v>2786</v>
      </c>
      <c r="E5945" s="1061" t="s">
        <v>11217</v>
      </c>
      <c r="F5945" s="1061" t="s">
        <v>4183</v>
      </c>
      <c r="G5945" s="1061" t="s">
        <v>1739</v>
      </c>
      <c r="H5945" s="1061" t="s">
        <v>129</v>
      </c>
      <c r="I5945" s="1061" t="s">
        <v>19</v>
      </c>
      <c r="J5945" s="1061" t="s">
        <v>7975</v>
      </c>
      <c r="K5945" s="1061" t="s">
        <v>14849</v>
      </c>
      <c r="L5945" s="1061">
        <v>27714</v>
      </c>
      <c r="M5945" s="1061">
        <v>27714</v>
      </c>
      <c r="N5945" s="1061">
        <v>27714</v>
      </c>
      <c r="O5945" s="1061">
        <v>27714</v>
      </c>
      <c r="P5945" s="1061">
        <v>27714</v>
      </c>
      <c r="Q5945" s="1061">
        <v>27714</v>
      </c>
      <c r="R5945" s="1061">
        <v>27714</v>
      </c>
      <c r="S5945" s="1061">
        <v>27714</v>
      </c>
      <c r="T5945" s="1061">
        <v>27714</v>
      </c>
      <c r="U5945" s="1061">
        <v>27714</v>
      </c>
      <c r="V5945" s="1061">
        <v>27714</v>
      </c>
      <c r="W5945" s="1061">
        <v>27714</v>
      </c>
    </row>
    <row r="5946" spans="1:23">
      <c r="A5946" s="908"/>
      <c r="B5946" s="1061" t="s">
        <v>234</v>
      </c>
      <c r="C5946" s="1061" t="s">
        <v>235</v>
      </c>
      <c r="D5946" s="1061" t="s">
        <v>2786</v>
      </c>
      <c r="E5946" s="1061" t="s">
        <v>11218</v>
      </c>
      <c r="F5946" s="1061" t="s">
        <v>4184</v>
      </c>
      <c r="G5946" s="1061" t="s">
        <v>1739</v>
      </c>
      <c r="H5946" s="1061" t="s">
        <v>129</v>
      </c>
      <c r="I5946" s="1061" t="s">
        <v>19</v>
      </c>
      <c r="J5946" s="1061" t="s">
        <v>7975</v>
      </c>
      <c r="K5946" s="1061" t="s">
        <v>14849</v>
      </c>
      <c r="L5946" s="1061">
        <v>33214</v>
      </c>
      <c r="M5946" s="1061">
        <v>33214</v>
      </c>
      <c r="N5946" s="1061">
        <v>33214</v>
      </c>
      <c r="O5946" s="1061">
        <v>33214</v>
      </c>
      <c r="P5946" s="1061">
        <v>33214</v>
      </c>
      <c r="Q5946" s="1061">
        <v>33214</v>
      </c>
      <c r="R5946" s="1061">
        <v>33214</v>
      </c>
      <c r="S5946" s="1061">
        <v>33214</v>
      </c>
      <c r="T5946" s="1061">
        <v>33214</v>
      </c>
      <c r="U5946" s="1061">
        <v>33214</v>
      </c>
      <c r="V5946" s="1061">
        <v>33214</v>
      </c>
      <c r="W5946" s="1061">
        <v>33214</v>
      </c>
    </row>
    <row r="5947" spans="1:23">
      <c r="A5947" s="908"/>
      <c r="B5947" s="1061" t="s">
        <v>234</v>
      </c>
      <c r="C5947" s="1061" t="s">
        <v>235</v>
      </c>
      <c r="D5947" s="1061" t="s">
        <v>2786</v>
      </c>
      <c r="E5947" s="1061" t="s">
        <v>11219</v>
      </c>
      <c r="F5947" s="1061" t="s">
        <v>8007</v>
      </c>
      <c r="G5947" s="1061" t="s">
        <v>1739</v>
      </c>
      <c r="H5947" s="1061" t="s">
        <v>129</v>
      </c>
      <c r="I5947" s="1061" t="s">
        <v>19</v>
      </c>
      <c r="J5947" s="1061" t="s">
        <v>7975</v>
      </c>
      <c r="K5947" s="1061" t="s">
        <v>14849</v>
      </c>
      <c r="L5947" s="1061">
        <v>45100</v>
      </c>
      <c r="M5947" s="1061">
        <v>45100</v>
      </c>
      <c r="N5947" s="1061">
        <v>45100</v>
      </c>
      <c r="O5947" s="1061">
        <v>45100</v>
      </c>
      <c r="P5947" s="1061">
        <v>45100</v>
      </c>
      <c r="Q5947" s="1061">
        <v>45100</v>
      </c>
      <c r="R5947" s="1061">
        <v>45540</v>
      </c>
      <c r="S5947" s="1061">
        <v>45540</v>
      </c>
      <c r="T5947" s="1061">
        <v>45540</v>
      </c>
      <c r="U5947" s="1061">
        <v>45540</v>
      </c>
      <c r="V5947" s="1061">
        <v>45540</v>
      </c>
      <c r="W5947" s="1061">
        <v>45540</v>
      </c>
    </row>
    <row r="5948" spans="1:23">
      <c r="A5948" s="908"/>
      <c r="B5948" s="1061" t="s">
        <v>234</v>
      </c>
      <c r="C5948" s="1061" t="s">
        <v>235</v>
      </c>
      <c r="D5948" s="1061" t="s">
        <v>2786</v>
      </c>
      <c r="E5948" s="1061" t="s">
        <v>11220</v>
      </c>
      <c r="F5948" s="1061" t="s">
        <v>4186</v>
      </c>
      <c r="G5948" s="1061" t="s">
        <v>1739</v>
      </c>
      <c r="H5948" s="1061" t="s">
        <v>129</v>
      </c>
      <c r="I5948" s="1061" t="s">
        <v>19</v>
      </c>
      <c r="J5948" s="1061" t="s">
        <v>7975</v>
      </c>
      <c r="K5948" s="1061" t="s">
        <v>14849</v>
      </c>
      <c r="L5948" s="1061">
        <v>46582</v>
      </c>
      <c r="M5948" s="1061">
        <v>46582</v>
      </c>
      <c r="N5948" s="1061">
        <v>46582</v>
      </c>
      <c r="O5948" s="1061">
        <v>46582</v>
      </c>
      <c r="P5948" s="1061">
        <v>46582</v>
      </c>
      <c r="Q5948" s="1061">
        <v>46582</v>
      </c>
      <c r="R5948" s="1061">
        <v>46582</v>
      </c>
      <c r="S5948" s="1061">
        <v>46582</v>
      </c>
      <c r="T5948" s="1061">
        <v>46582</v>
      </c>
      <c r="U5948" s="1061">
        <v>46582</v>
      </c>
      <c r="V5948" s="1061">
        <v>46582</v>
      </c>
      <c r="W5948" s="1061">
        <v>46582</v>
      </c>
    </row>
    <row r="5949" spans="1:23">
      <c r="A5949" s="908"/>
      <c r="B5949" s="1061" t="s">
        <v>234</v>
      </c>
      <c r="C5949" s="1061" t="s">
        <v>235</v>
      </c>
      <c r="D5949" s="1061" t="s">
        <v>2786</v>
      </c>
      <c r="E5949" s="1061" t="s">
        <v>11221</v>
      </c>
      <c r="F5949" s="1061" t="s">
        <v>4187</v>
      </c>
      <c r="G5949" s="1061" t="s">
        <v>1739</v>
      </c>
      <c r="H5949" s="1061" t="s">
        <v>129</v>
      </c>
      <c r="I5949" s="1061" t="s">
        <v>19</v>
      </c>
      <c r="J5949" s="1061" t="s">
        <v>7975</v>
      </c>
      <c r="K5949" s="1061" t="s">
        <v>14849</v>
      </c>
      <c r="L5949" s="1061">
        <v>59748</v>
      </c>
      <c r="M5949" s="1061">
        <v>59748</v>
      </c>
      <c r="N5949" s="1061">
        <v>59748</v>
      </c>
      <c r="O5949" s="1061">
        <v>59748</v>
      </c>
      <c r="P5949" s="1061">
        <v>59748</v>
      </c>
      <c r="Q5949" s="1061">
        <v>59748</v>
      </c>
      <c r="R5949" s="1061">
        <v>62564</v>
      </c>
      <c r="S5949" s="1061">
        <v>62564</v>
      </c>
      <c r="T5949" s="1061">
        <v>62564</v>
      </c>
      <c r="U5949" s="1061">
        <v>62564</v>
      </c>
      <c r="V5949" s="1061">
        <v>62564</v>
      </c>
      <c r="W5949" s="1061">
        <v>62564</v>
      </c>
    </row>
    <row r="5950" spans="1:23">
      <c r="A5950" s="908"/>
      <c r="B5950" s="1061" t="s">
        <v>234</v>
      </c>
      <c r="C5950" s="1061" t="s">
        <v>235</v>
      </c>
      <c r="D5950" s="1061" t="s">
        <v>2786</v>
      </c>
      <c r="E5950" s="1061" t="s">
        <v>11222</v>
      </c>
      <c r="F5950" s="1061" t="s">
        <v>4188</v>
      </c>
      <c r="G5950" s="1061" t="s">
        <v>1739</v>
      </c>
      <c r="H5950" s="1061" t="s">
        <v>129</v>
      </c>
      <c r="I5950" s="1061" t="s">
        <v>19</v>
      </c>
      <c r="J5950" s="1061" t="s">
        <v>7975</v>
      </c>
      <c r="K5950" s="1061" t="s">
        <v>14849</v>
      </c>
      <c r="L5950" s="1061">
        <v>74712</v>
      </c>
      <c r="M5950" s="1061">
        <v>74712</v>
      </c>
      <c r="N5950" s="1061">
        <v>74712</v>
      </c>
      <c r="O5950" s="1061">
        <v>74712</v>
      </c>
      <c r="P5950" s="1061">
        <v>74712</v>
      </c>
      <c r="Q5950" s="1061">
        <v>74712</v>
      </c>
      <c r="R5950" s="1061">
        <v>75616</v>
      </c>
      <c r="S5950" s="1061">
        <v>75616</v>
      </c>
      <c r="T5950" s="1061">
        <v>75616</v>
      </c>
      <c r="U5950" s="1061">
        <v>75616</v>
      </c>
      <c r="V5950" s="1061">
        <v>75616</v>
      </c>
      <c r="W5950" s="1061">
        <v>75616</v>
      </c>
    </row>
    <row r="5951" spans="1:23">
      <c r="A5951" s="908"/>
      <c r="B5951" s="1061" t="s">
        <v>234</v>
      </c>
      <c r="C5951" s="1061" t="s">
        <v>235</v>
      </c>
      <c r="D5951" s="1061" t="s">
        <v>2786</v>
      </c>
      <c r="E5951" s="1061" t="s">
        <v>11223</v>
      </c>
      <c r="F5951" s="1061" t="s">
        <v>4166</v>
      </c>
      <c r="G5951" s="1061" t="s">
        <v>1739</v>
      </c>
      <c r="H5951" s="1061" t="s">
        <v>129</v>
      </c>
      <c r="I5951" s="1061" t="s">
        <v>19</v>
      </c>
      <c r="J5951" s="1061" t="s">
        <v>7975</v>
      </c>
      <c r="K5951" s="1061" t="s">
        <v>14849</v>
      </c>
      <c r="L5951" s="1061">
        <v>97605</v>
      </c>
      <c r="M5951" s="1061">
        <v>97605</v>
      </c>
      <c r="N5951" s="1061">
        <v>97605</v>
      </c>
      <c r="O5951" s="1061">
        <v>97605</v>
      </c>
      <c r="P5951" s="1061">
        <v>97605</v>
      </c>
      <c r="Q5951" s="1061">
        <v>97605</v>
      </c>
      <c r="R5951" s="1061">
        <v>100640</v>
      </c>
      <c r="S5951" s="1061">
        <v>100640</v>
      </c>
      <c r="T5951" s="1061">
        <v>100640</v>
      </c>
      <c r="U5951" s="1061">
        <v>100640</v>
      </c>
      <c r="V5951" s="1061">
        <v>100640</v>
      </c>
      <c r="W5951" s="1061">
        <v>100640</v>
      </c>
    </row>
    <row r="5952" spans="1:23">
      <c r="A5952" s="908"/>
      <c r="B5952" s="1061" t="s">
        <v>234</v>
      </c>
      <c r="C5952" s="1061" t="s">
        <v>235</v>
      </c>
      <c r="D5952" s="1061" t="s">
        <v>2786</v>
      </c>
      <c r="E5952" s="1061" t="s">
        <v>11224</v>
      </c>
      <c r="F5952" s="1061" t="s">
        <v>4167</v>
      </c>
      <c r="G5952" s="1061" t="s">
        <v>1739</v>
      </c>
      <c r="H5952" s="1061" t="s">
        <v>129</v>
      </c>
      <c r="I5952" s="1061" t="s">
        <v>19</v>
      </c>
      <c r="J5952" s="1061" t="s">
        <v>7975</v>
      </c>
      <c r="K5952" s="1061" t="s">
        <v>14849</v>
      </c>
      <c r="L5952" s="1061">
        <v>121261</v>
      </c>
      <c r="M5952" s="1061">
        <v>121261</v>
      </c>
      <c r="N5952" s="1061">
        <v>121261</v>
      </c>
      <c r="O5952" s="1061">
        <v>121261</v>
      </c>
      <c r="P5952" s="1061">
        <v>121261</v>
      </c>
      <c r="Q5952" s="1061">
        <v>121261</v>
      </c>
      <c r="R5952" s="1061">
        <v>126014</v>
      </c>
      <c r="S5952" s="1061">
        <v>126014</v>
      </c>
      <c r="T5952" s="1061">
        <v>126014</v>
      </c>
      <c r="U5952" s="1061">
        <v>126014</v>
      </c>
      <c r="V5952" s="1061">
        <v>126014</v>
      </c>
      <c r="W5952" s="1061">
        <v>126014</v>
      </c>
    </row>
    <row r="5953" spans="1:23">
      <c r="A5953" s="908"/>
      <c r="B5953" s="1061" t="s">
        <v>234</v>
      </c>
      <c r="C5953" s="1061" t="s">
        <v>235</v>
      </c>
      <c r="D5953" s="1061" t="s">
        <v>2786</v>
      </c>
      <c r="E5953" s="1061" t="s">
        <v>11225</v>
      </c>
      <c r="F5953" s="1061" t="s">
        <v>4168</v>
      </c>
      <c r="G5953" s="1061" t="s">
        <v>1739</v>
      </c>
      <c r="H5953" s="1061" t="s">
        <v>129</v>
      </c>
      <c r="I5953" s="1061" t="s">
        <v>19</v>
      </c>
      <c r="J5953" s="1061" t="s">
        <v>7975</v>
      </c>
      <c r="K5953" s="1061" t="s">
        <v>14849</v>
      </c>
      <c r="L5953" s="1061">
        <v>141507</v>
      </c>
      <c r="M5953" s="1061">
        <v>141507</v>
      </c>
      <c r="N5953" s="1061">
        <v>141507</v>
      </c>
      <c r="O5953" s="1061">
        <v>141507</v>
      </c>
      <c r="P5953" s="1061">
        <v>141507</v>
      </c>
      <c r="Q5953" s="1061">
        <v>141507</v>
      </c>
      <c r="R5953" s="1061">
        <v>141507</v>
      </c>
      <c r="S5953" s="1061">
        <v>141507</v>
      </c>
      <c r="T5953" s="1061">
        <v>141507</v>
      </c>
      <c r="U5953" s="1061">
        <v>141507</v>
      </c>
      <c r="V5953" s="1061">
        <v>141507</v>
      </c>
      <c r="W5953" s="1061">
        <v>141507</v>
      </c>
    </row>
    <row r="5954" spans="1:23">
      <c r="A5954" s="908"/>
      <c r="B5954" s="1061" t="s">
        <v>234</v>
      </c>
      <c r="C5954" s="1061" t="s">
        <v>235</v>
      </c>
      <c r="D5954" s="1061" t="s">
        <v>2786</v>
      </c>
      <c r="E5954" s="1061" t="s">
        <v>11226</v>
      </c>
      <c r="F5954" s="1061" t="s">
        <v>4169</v>
      </c>
      <c r="G5954" s="1061" t="s">
        <v>1739</v>
      </c>
      <c r="H5954" s="1061" t="s">
        <v>129</v>
      </c>
      <c r="I5954" s="1061" t="s">
        <v>19</v>
      </c>
      <c r="J5954" s="1061" t="s">
        <v>7975</v>
      </c>
      <c r="K5954" s="1061" t="s">
        <v>14849</v>
      </c>
      <c r="L5954" s="1061">
        <v>178722</v>
      </c>
      <c r="M5954" s="1061">
        <v>178722</v>
      </c>
      <c r="N5954" s="1061">
        <v>178722</v>
      </c>
      <c r="O5954" s="1061">
        <v>178722</v>
      </c>
      <c r="P5954" s="1061">
        <v>178722</v>
      </c>
      <c r="Q5954" s="1061">
        <v>178722</v>
      </c>
      <c r="R5954" s="1061">
        <v>190796</v>
      </c>
      <c r="S5954" s="1061">
        <v>190796</v>
      </c>
      <c r="T5954" s="1061">
        <v>190796</v>
      </c>
      <c r="U5954" s="1061">
        <v>190796</v>
      </c>
      <c r="V5954" s="1061">
        <v>190796</v>
      </c>
      <c r="W5954" s="1061">
        <v>190796</v>
      </c>
    </row>
    <row r="5955" spans="1:23">
      <c r="A5955" s="908"/>
      <c r="B5955" s="1061" t="s">
        <v>234</v>
      </c>
      <c r="C5955" s="1061" t="s">
        <v>235</v>
      </c>
      <c r="D5955" s="1061" t="s">
        <v>2786</v>
      </c>
      <c r="E5955" s="1061" t="s">
        <v>11227</v>
      </c>
      <c r="F5955" s="1061" t="s">
        <v>4767</v>
      </c>
      <c r="G5955" s="1061" t="s">
        <v>1739</v>
      </c>
      <c r="H5955" s="1061" t="s">
        <v>129</v>
      </c>
      <c r="I5955" s="1061" t="s">
        <v>19</v>
      </c>
      <c r="J5955" s="1061" t="s">
        <v>7975</v>
      </c>
      <c r="K5955" s="1061" t="s">
        <v>14849</v>
      </c>
      <c r="L5955" s="1061">
        <v>306236</v>
      </c>
      <c r="M5955" s="1061">
        <v>306236</v>
      </c>
      <c r="N5955" s="1061">
        <v>306236</v>
      </c>
      <c r="O5955" s="1061">
        <v>306236</v>
      </c>
      <c r="P5955" s="1061">
        <v>306236</v>
      </c>
      <c r="Q5955" s="1061">
        <v>306236</v>
      </c>
      <c r="R5955" s="1061">
        <v>306236</v>
      </c>
      <c r="S5955" s="1061">
        <v>306236</v>
      </c>
      <c r="T5955" s="1061">
        <v>306236</v>
      </c>
      <c r="U5955" s="1061">
        <v>306236</v>
      </c>
      <c r="V5955" s="1061">
        <v>306236</v>
      </c>
      <c r="W5955" s="1061">
        <v>306236</v>
      </c>
    </row>
    <row r="5956" spans="1:23">
      <c r="A5956" s="908"/>
      <c r="B5956" s="1061" t="s">
        <v>234</v>
      </c>
      <c r="C5956" s="1061" t="s">
        <v>235</v>
      </c>
      <c r="D5956" s="1061" t="s">
        <v>4935</v>
      </c>
      <c r="E5956" s="1061" t="s">
        <v>11228</v>
      </c>
      <c r="F5956" s="1061" t="s">
        <v>9365</v>
      </c>
      <c r="G5956" s="1061" t="s">
        <v>1739</v>
      </c>
      <c r="H5956" s="1061" t="s">
        <v>129</v>
      </c>
      <c r="I5956" s="1061" t="s">
        <v>19</v>
      </c>
      <c r="J5956" s="1061" t="s">
        <v>7975</v>
      </c>
      <c r="K5956" s="1061" t="s">
        <v>14849</v>
      </c>
      <c r="L5956" s="1061">
        <v>1543500</v>
      </c>
      <c r="M5956" s="1061">
        <v>1543500</v>
      </c>
      <c r="N5956" s="1061">
        <v>1543500</v>
      </c>
      <c r="O5956" s="1061">
        <v>1543500</v>
      </c>
      <c r="P5956" s="1061">
        <v>1543500</v>
      </c>
      <c r="Q5956" s="1061">
        <v>1543500</v>
      </c>
      <c r="R5956" s="1061">
        <v>1737000</v>
      </c>
      <c r="S5956" s="1061">
        <v>1737000</v>
      </c>
      <c r="T5956" s="1061">
        <v>1737000</v>
      </c>
      <c r="U5956" s="1061">
        <v>1737000</v>
      </c>
      <c r="V5956" s="1061">
        <v>1737000</v>
      </c>
      <c r="W5956" s="1061">
        <v>1737000</v>
      </c>
    </row>
    <row r="5957" spans="1:23">
      <c r="A5957" s="908"/>
      <c r="B5957" s="1061" t="s">
        <v>234</v>
      </c>
      <c r="C5957" s="1061" t="s">
        <v>235</v>
      </c>
      <c r="D5957" s="1061" t="s">
        <v>3863</v>
      </c>
      <c r="E5957" s="1061" t="s">
        <v>11229</v>
      </c>
      <c r="F5957" s="1061" t="s">
        <v>4768</v>
      </c>
      <c r="G5957" s="1061" t="s">
        <v>1739</v>
      </c>
      <c r="H5957" s="1061" t="s">
        <v>129</v>
      </c>
      <c r="I5957" s="1061" t="s">
        <v>19</v>
      </c>
      <c r="J5957" s="1061" t="s">
        <v>7975</v>
      </c>
      <c r="K5957" s="1061" t="s">
        <v>14849</v>
      </c>
      <c r="L5957" s="1061">
        <v>27886</v>
      </c>
      <c r="M5957" s="1061">
        <v>27886</v>
      </c>
      <c r="N5957" s="1061">
        <v>27886</v>
      </c>
      <c r="O5957" s="1061">
        <v>27886</v>
      </c>
      <c r="P5957" s="1061">
        <v>27886</v>
      </c>
      <c r="Q5957" s="1061">
        <v>27886</v>
      </c>
      <c r="R5957" s="1061">
        <v>34773</v>
      </c>
      <c r="S5957" s="1061">
        <v>34773</v>
      </c>
      <c r="T5957" s="1061">
        <v>34773</v>
      </c>
      <c r="U5957" s="1061">
        <v>34773</v>
      </c>
      <c r="V5957" s="1061">
        <v>34773</v>
      </c>
      <c r="W5957" s="1061">
        <v>34773</v>
      </c>
    </row>
    <row r="5958" spans="1:23">
      <c r="A5958" s="908"/>
      <c r="B5958" s="1061" t="s">
        <v>234</v>
      </c>
      <c r="C5958" s="1061" t="s">
        <v>235</v>
      </c>
      <c r="D5958" s="1061" t="s">
        <v>4017</v>
      </c>
      <c r="E5958" s="1061" t="s">
        <v>11230</v>
      </c>
      <c r="F5958" s="1061" t="s">
        <v>4063</v>
      </c>
      <c r="G5958" s="1061" t="s">
        <v>1724</v>
      </c>
      <c r="H5958" s="1061" t="s">
        <v>129</v>
      </c>
      <c r="I5958" s="1061" t="s">
        <v>19</v>
      </c>
      <c r="J5958" s="1061" t="s">
        <v>7975</v>
      </c>
      <c r="K5958" s="1061" t="s">
        <v>14849</v>
      </c>
      <c r="L5958" s="1061">
        <v>85000</v>
      </c>
      <c r="M5958" s="1061">
        <v>85000</v>
      </c>
      <c r="N5958" s="1061">
        <v>85000</v>
      </c>
      <c r="O5958" s="1061">
        <v>85000</v>
      </c>
      <c r="P5958" s="1061">
        <v>85000</v>
      </c>
      <c r="Q5958" s="1061">
        <v>85000</v>
      </c>
      <c r="R5958" s="1061">
        <v>85000</v>
      </c>
      <c r="S5958" s="1061">
        <v>85000</v>
      </c>
      <c r="T5958" s="1061">
        <v>85000</v>
      </c>
      <c r="U5958" s="1061">
        <v>85000</v>
      </c>
      <c r="V5958" s="1061">
        <v>85000</v>
      </c>
      <c r="W5958" s="1061">
        <v>85000</v>
      </c>
    </row>
    <row r="5959" spans="1:23">
      <c r="A5959" s="908"/>
      <c r="B5959" s="1061" t="s">
        <v>234</v>
      </c>
      <c r="C5959" s="1061" t="s">
        <v>235</v>
      </c>
      <c r="D5959" s="1061" t="s">
        <v>2186</v>
      </c>
      <c r="E5959" s="1061" t="s">
        <v>11231</v>
      </c>
      <c r="F5959" s="1061" t="s">
        <v>4722</v>
      </c>
      <c r="G5959" s="1061" t="s">
        <v>1724</v>
      </c>
      <c r="H5959" s="1061" t="s">
        <v>129</v>
      </c>
      <c r="I5959" s="1061" t="s">
        <v>19</v>
      </c>
      <c r="J5959" s="1061" t="s">
        <v>7975</v>
      </c>
      <c r="K5959" s="1061" t="s">
        <v>14849</v>
      </c>
      <c r="L5959" s="1061">
        <v>1840000</v>
      </c>
      <c r="M5959" s="1061">
        <v>1840000</v>
      </c>
      <c r="N5959" s="1061">
        <v>1840000</v>
      </c>
      <c r="O5959" s="1061">
        <v>1840000</v>
      </c>
      <c r="P5959" s="1061">
        <v>1840000</v>
      </c>
      <c r="Q5959" s="1061">
        <v>1840000</v>
      </c>
      <c r="R5959" s="1061">
        <v>1840000</v>
      </c>
      <c r="S5959" s="1061">
        <v>1840000</v>
      </c>
      <c r="T5959" s="1061">
        <v>1840000</v>
      </c>
      <c r="U5959" s="1061">
        <v>1840000</v>
      </c>
      <c r="V5959" s="1061">
        <v>1840000</v>
      </c>
      <c r="W5959" s="1061">
        <v>1840000</v>
      </c>
    </row>
    <row r="5960" spans="1:23">
      <c r="A5960" s="908"/>
      <c r="B5960" s="1061" t="s">
        <v>234</v>
      </c>
      <c r="C5960" s="1061" t="s">
        <v>235</v>
      </c>
      <c r="D5960" s="1061" t="s">
        <v>4289</v>
      </c>
      <c r="E5960" s="1061" t="s">
        <v>11232</v>
      </c>
      <c r="F5960" s="1061" t="s">
        <v>8011</v>
      </c>
      <c r="G5960" s="1061" t="s">
        <v>1976</v>
      </c>
      <c r="H5960" s="1061" t="s">
        <v>129</v>
      </c>
      <c r="I5960" s="1061" t="s">
        <v>19</v>
      </c>
      <c r="J5960" s="1061" t="s">
        <v>7975</v>
      </c>
      <c r="K5960" s="1061" t="s">
        <v>14849</v>
      </c>
      <c r="L5960" s="1061">
        <v>1950000</v>
      </c>
      <c r="M5960" s="1061">
        <v>1950000</v>
      </c>
      <c r="N5960" s="1061">
        <v>1950000</v>
      </c>
      <c r="O5960" s="1061">
        <v>1950000</v>
      </c>
      <c r="P5960" s="1061">
        <v>1950000</v>
      </c>
      <c r="Q5960" s="1061">
        <v>1950000</v>
      </c>
      <c r="R5960" s="1061">
        <v>1950000</v>
      </c>
      <c r="S5960" s="1061">
        <v>1950000</v>
      </c>
      <c r="T5960" s="1061">
        <v>1950000</v>
      </c>
      <c r="U5960" s="1061">
        <v>1950000</v>
      </c>
      <c r="V5960" s="1061">
        <v>1950000</v>
      </c>
      <c r="W5960" s="1061">
        <v>1950000</v>
      </c>
    </row>
    <row r="5961" spans="1:23">
      <c r="A5961" s="908"/>
      <c r="B5961" s="1061" t="s">
        <v>234</v>
      </c>
      <c r="C5961" s="1061" t="s">
        <v>235</v>
      </c>
      <c r="D5961" s="1061" t="s">
        <v>4121</v>
      </c>
      <c r="E5961" s="1061" t="s">
        <v>11233</v>
      </c>
      <c r="F5961" s="1061" t="s">
        <v>4122</v>
      </c>
      <c r="G5961" s="1061" t="s">
        <v>2797</v>
      </c>
      <c r="H5961" s="1061" t="s">
        <v>129</v>
      </c>
      <c r="I5961" s="1061" t="s">
        <v>19</v>
      </c>
      <c r="J5961" s="1061" t="s">
        <v>7975</v>
      </c>
      <c r="K5961" s="1061" t="s">
        <v>14849</v>
      </c>
      <c r="L5961" s="1061">
        <v>45000</v>
      </c>
      <c r="M5961" s="1061">
        <v>45000</v>
      </c>
      <c r="N5961" s="1061">
        <v>45000</v>
      </c>
      <c r="O5961" s="1061">
        <v>45000</v>
      </c>
      <c r="P5961" s="1061">
        <v>45000</v>
      </c>
      <c r="Q5961" s="1061">
        <v>45000</v>
      </c>
      <c r="R5961" s="1061">
        <v>45000</v>
      </c>
      <c r="S5961" s="1061">
        <v>45000</v>
      </c>
      <c r="T5961" s="1061">
        <v>45000</v>
      </c>
      <c r="U5961" s="1061">
        <v>45000</v>
      </c>
      <c r="V5961" s="1061">
        <v>45000</v>
      </c>
      <c r="W5961" s="1061">
        <v>45000</v>
      </c>
    </row>
    <row r="5962" spans="1:23">
      <c r="A5962" s="908"/>
      <c r="B5962" s="1061" t="s">
        <v>234</v>
      </c>
      <c r="C5962" s="1061" t="s">
        <v>235</v>
      </c>
      <c r="D5962" s="1061" t="s">
        <v>4326</v>
      </c>
      <c r="E5962" s="1061" t="s">
        <v>11234</v>
      </c>
      <c r="F5962" s="1061" t="s">
        <v>4365</v>
      </c>
      <c r="G5962" s="1061" t="s">
        <v>1739</v>
      </c>
      <c r="H5962" s="1061" t="s">
        <v>129</v>
      </c>
      <c r="I5962" s="1061" t="s">
        <v>19</v>
      </c>
      <c r="J5962" s="1061" t="s">
        <v>7975</v>
      </c>
      <c r="K5962" s="1061" t="s">
        <v>14849</v>
      </c>
      <c r="L5962" s="1061">
        <v>29000</v>
      </c>
      <c r="M5962" s="1061">
        <v>29000</v>
      </c>
      <c r="N5962" s="1061">
        <v>29000</v>
      </c>
      <c r="O5962" s="1061">
        <v>29000</v>
      </c>
      <c r="P5962" s="1061">
        <v>29000</v>
      </c>
      <c r="Q5962" s="1061">
        <v>29000</v>
      </c>
      <c r="R5962" s="1061">
        <v>29000</v>
      </c>
      <c r="S5962" s="1061">
        <v>29000</v>
      </c>
      <c r="T5962" s="1061">
        <v>29000</v>
      </c>
      <c r="U5962" s="1061">
        <v>29000</v>
      </c>
      <c r="V5962" s="1061">
        <v>29000</v>
      </c>
      <c r="W5962" s="1061">
        <v>29000</v>
      </c>
    </row>
    <row r="5963" spans="1:23">
      <c r="A5963" s="908"/>
      <c r="B5963" s="1061" t="s">
        <v>234</v>
      </c>
      <c r="C5963" s="1061" t="s">
        <v>235</v>
      </c>
      <c r="D5963" s="1061" t="s">
        <v>4326</v>
      </c>
      <c r="E5963" s="1061" t="s">
        <v>11235</v>
      </c>
      <c r="F5963" s="1061" t="s">
        <v>4378</v>
      </c>
      <c r="G5963" s="1061" t="s">
        <v>1739</v>
      </c>
      <c r="H5963" s="1061" t="s">
        <v>129</v>
      </c>
      <c r="I5963" s="1061" t="s">
        <v>19</v>
      </c>
      <c r="J5963" s="1061" t="s">
        <v>7975</v>
      </c>
      <c r="K5963" s="1061" t="s">
        <v>14849</v>
      </c>
      <c r="L5963" s="1061">
        <v>36500</v>
      </c>
      <c r="M5963" s="1061">
        <v>36500</v>
      </c>
      <c r="N5963" s="1061">
        <v>36500</v>
      </c>
      <c r="O5963" s="1061">
        <v>36500</v>
      </c>
      <c r="P5963" s="1061">
        <v>36500</v>
      </c>
      <c r="Q5963" s="1061">
        <v>36500</v>
      </c>
      <c r="R5963" s="1061">
        <v>36500</v>
      </c>
      <c r="S5963" s="1061">
        <v>36500</v>
      </c>
      <c r="T5963" s="1061">
        <v>36500</v>
      </c>
      <c r="U5963" s="1061">
        <v>36500</v>
      </c>
      <c r="V5963" s="1061">
        <v>36500</v>
      </c>
      <c r="W5963" s="1061">
        <v>36500</v>
      </c>
    </row>
    <row r="5964" spans="1:23">
      <c r="A5964" s="908"/>
      <c r="B5964" s="1061" t="s">
        <v>234</v>
      </c>
      <c r="C5964" s="1061" t="s">
        <v>235</v>
      </c>
      <c r="D5964" s="1061" t="s">
        <v>4156</v>
      </c>
      <c r="E5964" s="1061" t="s">
        <v>11236</v>
      </c>
      <c r="F5964" s="1061" t="s">
        <v>4769</v>
      </c>
      <c r="G5964" s="1061" t="s">
        <v>1739</v>
      </c>
      <c r="H5964" s="1061" t="s">
        <v>129</v>
      </c>
      <c r="I5964" s="1061" t="s">
        <v>19</v>
      </c>
      <c r="J5964" s="1061" t="s">
        <v>7975</v>
      </c>
      <c r="K5964" s="1061" t="s">
        <v>14849</v>
      </c>
      <c r="L5964" s="1061">
        <v>12813</v>
      </c>
      <c r="M5964" s="1061">
        <v>12813</v>
      </c>
      <c r="N5964" s="1061">
        <v>12813</v>
      </c>
      <c r="O5964" s="1061">
        <v>12813</v>
      </c>
      <c r="P5964" s="1061">
        <v>12813</v>
      </c>
      <c r="Q5964" s="1061">
        <v>12813</v>
      </c>
      <c r="R5964" s="1061">
        <v>12938</v>
      </c>
      <c r="S5964" s="1061">
        <v>12938</v>
      </c>
      <c r="T5964" s="1061">
        <v>12938</v>
      </c>
      <c r="U5964" s="1061">
        <v>12938</v>
      </c>
      <c r="V5964" s="1061">
        <v>12938</v>
      </c>
      <c r="W5964" s="1061">
        <v>12938</v>
      </c>
    </row>
    <row r="5965" spans="1:23">
      <c r="A5965" s="908"/>
      <c r="B5965" s="1061" t="s">
        <v>234</v>
      </c>
      <c r="C5965" s="1061" t="s">
        <v>235</v>
      </c>
      <c r="D5965" s="1061" t="s">
        <v>4282</v>
      </c>
      <c r="E5965" s="1061" t="s">
        <v>11237</v>
      </c>
      <c r="F5965" s="1061" t="s">
        <v>4513</v>
      </c>
      <c r="G5965" s="1061" t="s">
        <v>1739</v>
      </c>
      <c r="H5965" s="1061" t="s">
        <v>129</v>
      </c>
      <c r="I5965" s="1061" t="s">
        <v>19</v>
      </c>
      <c r="J5965" s="1061" t="s">
        <v>7975</v>
      </c>
      <c r="K5965" s="1061" t="s">
        <v>14849</v>
      </c>
      <c r="L5965" s="1061">
        <v>5528</v>
      </c>
      <c r="M5965" s="1061">
        <v>5528</v>
      </c>
      <c r="N5965" s="1061">
        <v>5528</v>
      </c>
      <c r="O5965" s="1061">
        <v>5528</v>
      </c>
      <c r="P5965" s="1061">
        <v>5528</v>
      </c>
      <c r="Q5965" s="1061">
        <v>5528</v>
      </c>
      <c r="R5965" s="1061">
        <v>6056</v>
      </c>
      <c r="S5965" s="1061">
        <v>6056</v>
      </c>
      <c r="T5965" s="1061">
        <v>6056</v>
      </c>
      <c r="U5965" s="1061">
        <v>6056</v>
      </c>
      <c r="V5965" s="1061">
        <v>6056</v>
      </c>
      <c r="W5965" s="1061">
        <v>6056</v>
      </c>
    </row>
    <row r="5966" spans="1:23">
      <c r="A5966" s="908"/>
      <c r="B5966" s="1061" t="s">
        <v>234</v>
      </c>
      <c r="C5966" s="1061" t="s">
        <v>235</v>
      </c>
      <c r="D5966" s="1061" t="s">
        <v>2369</v>
      </c>
      <c r="E5966" s="1061" t="s">
        <v>11238</v>
      </c>
      <c r="F5966" s="1061" t="s">
        <v>4135</v>
      </c>
      <c r="G5966" s="1061" t="s">
        <v>1724</v>
      </c>
      <c r="H5966" s="1061" t="s">
        <v>129</v>
      </c>
      <c r="I5966" s="1061" t="s">
        <v>19</v>
      </c>
      <c r="J5966" s="1061" t="s">
        <v>7975</v>
      </c>
      <c r="K5966" s="1061" t="s">
        <v>14849</v>
      </c>
      <c r="L5966" s="1061">
        <v>18000</v>
      </c>
      <c r="M5966" s="1061">
        <v>18000</v>
      </c>
      <c r="N5966" s="1061">
        <v>18000</v>
      </c>
      <c r="O5966" s="1061">
        <v>18000</v>
      </c>
      <c r="P5966" s="1061">
        <v>18000</v>
      </c>
      <c r="Q5966" s="1061">
        <v>18000</v>
      </c>
      <c r="R5966" s="1061">
        <v>18000</v>
      </c>
      <c r="S5966" s="1061">
        <v>18000</v>
      </c>
      <c r="T5966" s="1061">
        <v>18000</v>
      </c>
      <c r="U5966" s="1061">
        <v>18000</v>
      </c>
      <c r="V5966" s="1061">
        <v>18000</v>
      </c>
      <c r="W5966" s="1061">
        <v>18000</v>
      </c>
    </row>
    <row r="5967" spans="1:23">
      <c r="A5967" s="908"/>
      <c r="B5967" s="1061" t="s">
        <v>234</v>
      </c>
      <c r="C5967" s="1061" t="s">
        <v>235</v>
      </c>
      <c r="D5967" s="1061" t="s">
        <v>2369</v>
      </c>
      <c r="E5967" s="1061" t="s">
        <v>11239</v>
      </c>
      <c r="F5967" s="1061" t="s">
        <v>4136</v>
      </c>
      <c r="G5967" s="1061" t="s">
        <v>1724</v>
      </c>
      <c r="H5967" s="1061" t="s">
        <v>129</v>
      </c>
      <c r="I5967" s="1061" t="s">
        <v>19</v>
      </c>
      <c r="J5967" s="1061" t="s">
        <v>7975</v>
      </c>
      <c r="K5967" s="1061" t="s">
        <v>14849</v>
      </c>
      <c r="L5967" s="1061">
        <v>25300</v>
      </c>
      <c r="M5967" s="1061">
        <v>25300</v>
      </c>
      <c r="N5967" s="1061">
        <v>25300</v>
      </c>
      <c r="O5967" s="1061">
        <v>25300</v>
      </c>
      <c r="P5967" s="1061">
        <v>25300</v>
      </c>
      <c r="Q5967" s="1061">
        <v>25300</v>
      </c>
      <c r="R5967" s="1061">
        <v>25300</v>
      </c>
      <c r="S5967" s="1061">
        <v>25300</v>
      </c>
      <c r="T5967" s="1061">
        <v>25300</v>
      </c>
      <c r="U5967" s="1061">
        <v>25300</v>
      </c>
      <c r="V5967" s="1061">
        <v>25300</v>
      </c>
      <c r="W5967" s="1061">
        <v>25300</v>
      </c>
    </row>
    <row r="5968" spans="1:23">
      <c r="A5968" s="908"/>
      <c r="B5968" s="1061" t="s">
        <v>234</v>
      </c>
      <c r="C5968" s="1061" t="s">
        <v>235</v>
      </c>
      <c r="D5968" s="1061" t="s">
        <v>2786</v>
      </c>
      <c r="E5968" s="1061" t="s">
        <v>11240</v>
      </c>
      <c r="F5968" s="1061" t="s">
        <v>4170</v>
      </c>
      <c r="G5968" s="1061" t="s">
        <v>1739</v>
      </c>
      <c r="H5968" s="1061" t="s">
        <v>129</v>
      </c>
      <c r="I5968" s="1061" t="s">
        <v>19</v>
      </c>
      <c r="J5968" s="1061" t="s">
        <v>7975</v>
      </c>
      <c r="K5968" s="1061" t="s">
        <v>14849</v>
      </c>
      <c r="L5968" s="1061">
        <v>15621</v>
      </c>
      <c r="M5968" s="1061">
        <v>15621</v>
      </c>
      <c r="N5968" s="1061">
        <v>15621</v>
      </c>
      <c r="O5968" s="1061">
        <v>15621</v>
      </c>
      <c r="P5968" s="1061">
        <v>15621</v>
      </c>
      <c r="Q5968" s="1061">
        <v>15621</v>
      </c>
      <c r="R5968" s="1061">
        <v>16328</v>
      </c>
      <c r="S5968" s="1061">
        <v>16328</v>
      </c>
      <c r="T5968" s="1061">
        <v>16328</v>
      </c>
      <c r="U5968" s="1061">
        <v>16328</v>
      </c>
      <c r="V5968" s="1061">
        <v>16328</v>
      </c>
      <c r="W5968" s="1061">
        <v>16328</v>
      </c>
    </row>
    <row r="5969" spans="1:23">
      <c r="A5969" s="908"/>
      <c r="B5969" s="1061" t="s">
        <v>234</v>
      </c>
      <c r="C5969" s="1061" t="s">
        <v>235</v>
      </c>
      <c r="D5969" s="1061" t="s">
        <v>2786</v>
      </c>
      <c r="E5969" s="1061" t="s">
        <v>11241</v>
      </c>
      <c r="F5969" s="1061" t="s">
        <v>4174</v>
      </c>
      <c r="G5969" s="1061" t="s">
        <v>1739</v>
      </c>
      <c r="H5969" s="1061" t="s">
        <v>129</v>
      </c>
      <c r="I5969" s="1061" t="s">
        <v>19</v>
      </c>
      <c r="J5969" s="1061" t="s">
        <v>7975</v>
      </c>
      <c r="K5969" s="1061" t="s">
        <v>14849</v>
      </c>
      <c r="L5969" s="1061">
        <v>17225</v>
      </c>
      <c r="M5969" s="1061">
        <v>17225</v>
      </c>
      <c r="N5969" s="1061">
        <v>17225</v>
      </c>
      <c r="O5969" s="1061">
        <v>17225</v>
      </c>
      <c r="P5969" s="1061">
        <v>17225</v>
      </c>
      <c r="Q5969" s="1061">
        <v>17225</v>
      </c>
      <c r="R5969" s="1061">
        <v>17800</v>
      </c>
      <c r="S5969" s="1061">
        <v>17800</v>
      </c>
      <c r="T5969" s="1061">
        <v>17800</v>
      </c>
      <c r="U5969" s="1061">
        <v>17800</v>
      </c>
      <c r="V5969" s="1061">
        <v>17800</v>
      </c>
      <c r="W5969" s="1061">
        <v>17800</v>
      </c>
    </row>
    <row r="5970" spans="1:23">
      <c r="A5970" s="908"/>
      <c r="B5970" s="1061" t="s">
        <v>234</v>
      </c>
      <c r="C5970" s="1061" t="s">
        <v>235</v>
      </c>
      <c r="D5970" s="1061" t="s">
        <v>2786</v>
      </c>
      <c r="E5970" s="1061" t="s">
        <v>11242</v>
      </c>
      <c r="F5970" s="1061" t="s">
        <v>4185</v>
      </c>
      <c r="G5970" s="1061" t="s">
        <v>1739</v>
      </c>
      <c r="H5970" s="1061" t="s">
        <v>129</v>
      </c>
      <c r="I5970" s="1061" t="s">
        <v>19</v>
      </c>
      <c r="J5970" s="1061" t="s">
        <v>7975</v>
      </c>
      <c r="K5970" s="1061" t="s">
        <v>14849</v>
      </c>
      <c r="L5970" s="1061">
        <v>37998</v>
      </c>
      <c r="M5970" s="1061">
        <v>37998</v>
      </c>
      <c r="N5970" s="1061">
        <v>37998</v>
      </c>
      <c r="O5970" s="1061">
        <v>37998</v>
      </c>
      <c r="P5970" s="1061">
        <v>37998</v>
      </c>
      <c r="Q5970" s="1061">
        <v>37998</v>
      </c>
      <c r="R5970" s="1061">
        <v>39764</v>
      </c>
      <c r="S5970" s="1061">
        <v>39764</v>
      </c>
      <c r="T5970" s="1061">
        <v>39764</v>
      </c>
      <c r="U5970" s="1061">
        <v>39764</v>
      </c>
      <c r="V5970" s="1061">
        <v>39764</v>
      </c>
      <c r="W5970" s="1061">
        <v>39764</v>
      </c>
    </row>
    <row r="5971" spans="1:23">
      <c r="A5971" s="908"/>
      <c r="B5971" s="1061" t="s">
        <v>234</v>
      </c>
      <c r="C5971" s="1061" t="s">
        <v>235</v>
      </c>
      <c r="D5971" s="1061" t="s">
        <v>4017</v>
      </c>
      <c r="E5971" s="1061" t="s">
        <v>11243</v>
      </c>
      <c r="F5971" s="1061" t="s">
        <v>4077</v>
      </c>
      <c r="G5971" s="1061" t="s">
        <v>1724</v>
      </c>
      <c r="H5971" s="1061" t="s">
        <v>129</v>
      </c>
      <c r="I5971" s="1061" t="s">
        <v>19</v>
      </c>
      <c r="J5971" s="1061" t="s">
        <v>7975</v>
      </c>
      <c r="K5971" s="1061" t="s">
        <v>14849</v>
      </c>
      <c r="L5971" s="1061">
        <v>10000</v>
      </c>
      <c r="M5971" s="1061">
        <v>10000</v>
      </c>
      <c r="N5971" s="1061">
        <v>10000</v>
      </c>
      <c r="O5971" s="1061">
        <v>10000</v>
      </c>
      <c r="P5971" s="1061">
        <v>10000</v>
      </c>
      <c r="Q5971" s="1061">
        <v>10000</v>
      </c>
      <c r="R5971" s="1061">
        <v>10000</v>
      </c>
      <c r="S5971" s="1061">
        <v>10000</v>
      </c>
      <c r="T5971" s="1061">
        <v>10000</v>
      </c>
      <c r="U5971" s="1061">
        <v>10000</v>
      </c>
      <c r="V5971" s="1061">
        <v>10000</v>
      </c>
      <c r="W5971" s="1061">
        <v>10000</v>
      </c>
    </row>
    <row r="5972" spans="1:23">
      <c r="A5972" s="908"/>
      <c r="B5972" s="1061" t="s">
        <v>234</v>
      </c>
      <c r="C5972" s="1061" t="s">
        <v>235</v>
      </c>
      <c r="D5972" s="1061" t="s">
        <v>4017</v>
      </c>
      <c r="E5972" s="1061" t="s">
        <v>11244</v>
      </c>
      <c r="F5972" s="1061" t="s">
        <v>4079</v>
      </c>
      <c r="G5972" s="1061" t="s">
        <v>1724</v>
      </c>
      <c r="H5972" s="1061" t="s">
        <v>129</v>
      </c>
      <c r="I5972" s="1061" t="s">
        <v>19</v>
      </c>
      <c r="J5972" s="1061" t="s">
        <v>7975</v>
      </c>
      <c r="K5972" s="1061" t="s">
        <v>14849</v>
      </c>
      <c r="L5972" s="1061">
        <v>11600</v>
      </c>
      <c r="M5972" s="1061">
        <v>11600</v>
      </c>
      <c r="N5972" s="1061">
        <v>11600</v>
      </c>
      <c r="O5972" s="1061">
        <v>11600</v>
      </c>
      <c r="P5972" s="1061">
        <v>11600</v>
      </c>
      <c r="Q5972" s="1061">
        <v>11600</v>
      </c>
      <c r="R5972" s="1061">
        <v>11600</v>
      </c>
      <c r="S5972" s="1061">
        <v>11600</v>
      </c>
      <c r="T5972" s="1061">
        <v>11600</v>
      </c>
      <c r="U5972" s="1061">
        <v>11600</v>
      </c>
      <c r="V5972" s="1061">
        <v>11600</v>
      </c>
      <c r="W5972" s="1061">
        <v>11600</v>
      </c>
    </row>
    <row r="5973" spans="1:23">
      <c r="A5973" s="908"/>
      <c r="B5973" s="1061" t="s">
        <v>234</v>
      </c>
      <c r="C5973" s="1061" t="s">
        <v>235</v>
      </c>
      <c r="D5973" s="1061" t="s">
        <v>4115</v>
      </c>
      <c r="E5973" s="1061" t="s">
        <v>11245</v>
      </c>
      <c r="F5973" s="1061" t="s">
        <v>4116</v>
      </c>
      <c r="G5973" s="1061" t="s">
        <v>1724</v>
      </c>
      <c r="H5973" s="1061" t="s">
        <v>129</v>
      </c>
      <c r="I5973" s="1061" t="s">
        <v>19</v>
      </c>
      <c r="J5973" s="1061" t="s">
        <v>7975</v>
      </c>
      <c r="K5973" s="1061" t="s">
        <v>14849</v>
      </c>
      <c r="L5973" s="1061">
        <v>10000</v>
      </c>
      <c r="M5973" s="1061">
        <v>10000</v>
      </c>
      <c r="N5973" s="1061">
        <v>10000</v>
      </c>
      <c r="O5973" s="1061">
        <v>10000</v>
      </c>
      <c r="P5973" s="1061">
        <v>10000</v>
      </c>
      <c r="Q5973" s="1061">
        <v>10000</v>
      </c>
      <c r="R5973" s="1061">
        <v>10000</v>
      </c>
      <c r="S5973" s="1061">
        <v>10000</v>
      </c>
      <c r="T5973" s="1061">
        <v>10000</v>
      </c>
      <c r="U5973" s="1061">
        <v>10000</v>
      </c>
      <c r="V5973" s="1061">
        <v>10000</v>
      </c>
      <c r="W5973" s="1061">
        <v>10000</v>
      </c>
    </row>
    <row r="5974" spans="1:23">
      <c r="A5974" s="908"/>
      <c r="B5974" s="1061" t="s">
        <v>234</v>
      </c>
      <c r="C5974" s="1061" t="s">
        <v>235</v>
      </c>
      <c r="D5974" s="1061" t="s">
        <v>4312</v>
      </c>
      <c r="E5974" s="1061" t="s">
        <v>11246</v>
      </c>
      <c r="F5974" s="1061" t="s">
        <v>4357</v>
      </c>
      <c r="G5974" s="1061" t="s">
        <v>1739</v>
      </c>
      <c r="H5974" s="1061" t="s">
        <v>129</v>
      </c>
      <c r="I5974" s="1061" t="s">
        <v>19</v>
      </c>
      <c r="J5974" s="1061" t="s">
        <v>7975</v>
      </c>
      <c r="K5974" s="1061" t="s">
        <v>14849</v>
      </c>
      <c r="L5974" s="1061">
        <v>309000</v>
      </c>
      <c r="M5974" s="1061">
        <v>309000</v>
      </c>
      <c r="N5974" s="1061">
        <v>309000</v>
      </c>
      <c r="O5974" s="1061">
        <v>309000</v>
      </c>
      <c r="P5974" s="1061">
        <v>309000</v>
      </c>
      <c r="Q5974" s="1061">
        <v>309000</v>
      </c>
      <c r="R5974" s="1061">
        <v>316550</v>
      </c>
      <c r="S5974" s="1061">
        <v>316550</v>
      </c>
      <c r="T5974" s="1061">
        <v>316550</v>
      </c>
      <c r="U5974" s="1061">
        <v>316550</v>
      </c>
      <c r="V5974" s="1061">
        <v>316550</v>
      </c>
      <c r="W5974" s="1061">
        <v>316550</v>
      </c>
    </row>
    <row r="5975" spans="1:23">
      <c r="A5975" s="908"/>
      <c r="B5975" s="1061" t="s">
        <v>234</v>
      </c>
      <c r="C5975" s="1061" t="s">
        <v>235</v>
      </c>
      <c r="D5975" s="1061" t="s">
        <v>4156</v>
      </c>
      <c r="E5975" s="1061" t="s">
        <v>11247</v>
      </c>
      <c r="F5975" s="1061" t="s">
        <v>4620</v>
      </c>
      <c r="G5975" s="1061" t="s">
        <v>1739</v>
      </c>
      <c r="H5975" s="1061" t="s">
        <v>129</v>
      </c>
      <c r="I5975" s="1061" t="s">
        <v>19</v>
      </c>
      <c r="J5975" s="1061" t="s">
        <v>7975</v>
      </c>
      <c r="K5975" s="1061" t="s">
        <v>14849</v>
      </c>
      <c r="L5975" s="1061">
        <v>710</v>
      </c>
      <c r="M5975" s="1061">
        <v>710</v>
      </c>
      <c r="N5975" s="1061">
        <v>710</v>
      </c>
      <c r="O5975" s="1061">
        <v>710</v>
      </c>
      <c r="P5975" s="1061">
        <v>710</v>
      </c>
      <c r="Q5975" s="1061">
        <v>710</v>
      </c>
      <c r="R5975" s="1061">
        <v>820</v>
      </c>
      <c r="S5975" s="1061">
        <v>820</v>
      </c>
      <c r="T5975" s="1061">
        <v>820</v>
      </c>
      <c r="U5975" s="1061">
        <v>820</v>
      </c>
      <c r="V5975" s="1061">
        <v>820</v>
      </c>
      <c r="W5975" s="1061">
        <v>820</v>
      </c>
    </row>
    <row r="5976" spans="1:23">
      <c r="A5976" s="908"/>
      <c r="B5976" s="1061" t="s">
        <v>234</v>
      </c>
      <c r="C5976" s="1061" t="s">
        <v>235</v>
      </c>
      <c r="D5976" s="1061" t="s">
        <v>4312</v>
      </c>
      <c r="E5976" s="1061" t="s">
        <v>11248</v>
      </c>
      <c r="F5976" s="1061" t="s">
        <v>4353</v>
      </c>
      <c r="G5976" s="1061" t="s">
        <v>1739</v>
      </c>
      <c r="H5976" s="1061" t="s">
        <v>129</v>
      </c>
      <c r="I5976" s="1061" t="s">
        <v>19</v>
      </c>
      <c r="J5976" s="1061" t="s">
        <v>7975</v>
      </c>
      <c r="K5976" s="1061" t="s">
        <v>14849</v>
      </c>
      <c r="L5976" s="1061">
        <v>434000</v>
      </c>
      <c r="M5976" s="1061">
        <v>434000</v>
      </c>
      <c r="N5976" s="1061">
        <v>434000</v>
      </c>
      <c r="O5976" s="1061">
        <v>434000</v>
      </c>
      <c r="P5976" s="1061">
        <v>434000</v>
      </c>
      <c r="Q5976" s="1061">
        <v>434000</v>
      </c>
      <c r="R5976" s="1061">
        <v>434000</v>
      </c>
      <c r="S5976" s="1061">
        <v>434000</v>
      </c>
      <c r="T5976" s="1061">
        <v>434000</v>
      </c>
      <c r="U5976" s="1061">
        <v>434000</v>
      </c>
      <c r="V5976" s="1061">
        <v>434000</v>
      </c>
      <c r="W5976" s="1061">
        <v>434000</v>
      </c>
    </row>
    <row r="5977" spans="1:23">
      <c r="A5977" s="908"/>
      <c r="B5977" s="1061" t="s">
        <v>234</v>
      </c>
      <c r="C5977" s="1061" t="s">
        <v>235</v>
      </c>
      <c r="D5977" s="1061" t="s">
        <v>4621</v>
      </c>
      <c r="E5977" s="1061" t="s">
        <v>11249</v>
      </c>
      <c r="F5977" s="1061" t="s">
        <v>4621</v>
      </c>
      <c r="G5977" s="1061" t="s">
        <v>1739</v>
      </c>
      <c r="H5977" s="1061" t="s">
        <v>129</v>
      </c>
      <c r="I5977" s="1061" t="s">
        <v>19</v>
      </c>
      <c r="J5977" s="1061" t="s">
        <v>7975</v>
      </c>
      <c r="K5977" s="1061" t="s">
        <v>14849</v>
      </c>
      <c r="L5977" s="1061">
        <v>170000</v>
      </c>
      <c r="M5977" s="1061">
        <v>170000</v>
      </c>
      <c r="N5977" s="1061">
        <v>170000</v>
      </c>
      <c r="O5977" s="1061">
        <v>170000</v>
      </c>
      <c r="P5977" s="1061">
        <v>170000</v>
      </c>
      <c r="Q5977" s="1061">
        <v>170000</v>
      </c>
      <c r="R5977" s="1061">
        <v>175000</v>
      </c>
      <c r="S5977" s="1061">
        <v>175000</v>
      </c>
      <c r="T5977" s="1061">
        <v>175000</v>
      </c>
      <c r="U5977" s="1061">
        <v>175000</v>
      </c>
      <c r="V5977" s="1061">
        <v>175000</v>
      </c>
      <c r="W5977" s="1061">
        <v>175000</v>
      </c>
    </row>
    <row r="5978" spans="1:23">
      <c r="A5978" s="908"/>
      <c r="B5978" s="1061" t="s">
        <v>234</v>
      </c>
      <c r="C5978" s="1061" t="s">
        <v>235</v>
      </c>
      <c r="D5978" s="1061" t="s">
        <v>4326</v>
      </c>
      <c r="E5978" s="1061" t="s">
        <v>11250</v>
      </c>
      <c r="F5978" s="1061" t="s">
        <v>4369</v>
      </c>
      <c r="G5978" s="1061" t="s">
        <v>1739</v>
      </c>
      <c r="H5978" s="1061" t="s">
        <v>129</v>
      </c>
      <c r="I5978" s="1061" t="s">
        <v>19</v>
      </c>
      <c r="J5978" s="1061" t="s">
        <v>7975</v>
      </c>
      <c r="K5978" s="1061" t="s">
        <v>14849</v>
      </c>
      <c r="L5978" s="1061">
        <v>45500</v>
      </c>
      <c r="M5978" s="1061">
        <v>45500</v>
      </c>
      <c r="N5978" s="1061">
        <v>45500</v>
      </c>
      <c r="O5978" s="1061">
        <v>45500</v>
      </c>
      <c r="P5978" s="1061">
        <v>45500</v>
      </c>
      <c r="Q5978" s="1061">
        <v>45500</v>
      </c>
      <c r="R5978" s="1061">
        <v>45500</v>
      </c>
      <c r="S5978" s="1061">
        <v>45500</v>
      </c>
      <c r="T5978" s="1061">
        <v>45500</v>
      </c>
      <c r="U5978" s="1061">
        <v>45500</v>
      </c>
      <c r="V5978" s="1061">
        <v>45500</v>
      </c>
      <c r="W5978" s="1061">
        <v>45500</v>
      </c>
    </row>
    <row r="5979" spans="1:23">
      <c r="A5979" s="908"/>
      <c r="B5979" s="1061" t="s">
        <v>234</v>
      </c>
      <c r="C5979" s="1061" t="s">
        <v>235</v>
      </c>
      <c r="D5979" s="1061" t="s">
        <v>3587</v>
      </c>
      <c r="E5979" s="1061" t="s">
        <v>11251</v>
      </c>
      <c r="F5979" s="1061" t="s">
        <v>4338</v>
      </c>
      <c r="G5979" s="1061" t="s">
        <v>1739</v>
      </c>
      <c r="H5979" s="1061" t="s">
        <v>129</v>
      </c>
      <c r="I5979" s="1061" t="s">
        <v>19</v>
      </c>
      <c r="J5979" s="1061" t="s">
        <v>7975</v>
      </c>
      <c r="K5979" s="1061" t="s">
        <v>14849</v>
      </c>
      <c r="L5979" s="1061">
        <v>18257</v>
      </c>
      <c r="M5979" s="1061">
        <v>18257</v>
      </c>
      <c r="N5979" s="1061">
        <v>18257</v>
      </c>
      <c r="O5979" s="1061">
        <v>18257</v>
      </c>
      <c r="P5979" s="1061">
        <v>18257</v>
      </c>
      <c r="Q5979" s="1061">
        <v>18257</v>
      </c>
      <c r="R5979" s="1061">
        <v>18257</v>
      </c>
      <c r="S5979" s="1061">
        <v>18257</v>
      </c>
      <c r="T5979" s="1061">
        <v>18257</v>
      </c>
      <c r="U5979" s="1061">
        <v>18257</v>
      </c>
      <c r="V5979" s="1061">
        <v>18257</v>
      </c>
      <c r="W5979" s="1061">
        <v>18257</v>
      </c>
    </row>
    <row r="5980" spans="1:23">
      <c r="A5980" s="908"/>
      <c r="B5980" s="1061" t="s">
        <v>234</v>
      </c>
      <c r="C5980" s="1061" t="s">
        <v>235</v>
      </c>
      <c r="D5980" s="1061" t="s">
        <v>4312</v>
      </c>
      <c r="E5980" s="1061" t="s">
        <v>11252</v>
      </c>
      <c r="F5980" s="1061" t="s">
        <v>7982</v>
      </c>
      <c r="G5980" s="1061" t="s">
        <v>1739</v>
      </c>
      <c r="H5980" s="1061" t="s">
        <v>129</v>
      </c>
      <c r="I5980" s="1061" t="s">
        <v>19</v>
      </c>
      <c r="J5980" s="1061" t="s">
        <v>7975</v>
      </c>
      <c r="K5980" s="1061" t="s">
        <v>14849</v>
      </c>
      <c r="L5980" s="1061">
        <v>383705</v>
      </c>
      <c r="M5980" s="1061">
        <v>383705</v>
      </c>
      <c r="N5980" s="1061">
        <v>383705</v>
      </c>
      <c r="O5980" s="1061">
        <v>383705</v>
      </c>
      <c r="P5980" s="1061">
        <v>383705</v>
      </c>
      <c r="Q5980" s="1061">
        <v>383705</v>
      </c>
      <c r="R5980" s="1061">
        <v>383705</v>
      </c>
      <c r="S5980" s="1061">
        <v>383705</v>
      </c>
      <c r="T5980" s="1061">
        <v>383705</v>
      </c>
      <c r="U5980" s="1061">
        <v>383705</v>
      </c>
      <c r="V5980" s="1061">
        <v>383705</v>
      </c>
      <c r="W5980" s="1061">
        <v>383705</v>
      </c>
    </row>
    <row r="5981" spans="1:23">
      <c r="A5981" s="908"/>
      <c r="B5981" s="1061" t="s">
        <v>234</v>
      </c>
      <c r="C5981" s="1061" t="s">
        <v>235</v>
      </c>
      <c r="D5981" s="1061" t="s">
        <v>4274</v>
      </c>
      <c r="E5981" s="1061" t="s">
        <v>11253</v>
      </c>
      <c r="F5981" s="1061" t="s">
        <v>4275</v>
      </c>
      <c r="G5981" s="1061" t="s">
        <v>1739</v>
      </c>
      <c r="H5981" s="1061" t="s">
        <v>129</v>
      </c>
      <c r="I5981" s="1061" t="s">
        <v>19</v>
      </c>
      <c r="J5981" s="1061" t="s">
        <v>7975</v>
      </c>
      <c r="K5981" s="1061" t="s">
        <v>14849</v>
      </c>
      <c r="L5981" s="1061">
        <v>3500</v>
      </c>
      <c r="M5981" s="1061">
        <v>3500</v>
      </c>
      <c r="N5981" s="1061">
        <v>3500</v>
      </c>
      <c r="O5981" s="1061">
        <v>3500</v>
      </c>
      <c r="P5981" s="1061">
        <v>3500</v>
      </c>
      <c r="Q5981" s="1061">
        <v>3500</v>
      </c>
      <c r="R5981" s="1061">
        <v>3500</v>
      </c>
      <c r="S5981" s="1061">
        <v>3500</v>
      </c>
      <c r="T5981" s="1061">
        <v>3500</v>
      </c>
      <c r="U5981" s="1061">
        <v>3500</v>
      </c>
      <c r="V5981" s="1061">
        <v>3500</v>
      </c>
      <c r="W5981" s="1061">
        <v>3500</v>
      </c>
    </row>
    <row r="5982" spans="1:23">
      <c r="A5982" s="908"/>
      <c r="B5982" s="1061" t="s">
        <v>234</v>
      </c>
      <c r="C5982" s="1061" t="s">
        <v>235</v>
      </c>
      <c r="D5982" s="1061" t="s">
        <v>4493</v>
      </c>
      <c r="E5982" s="1061" t="s">
        <v>11254</v>
      </c>
      <c r="F5982" s="1061" t="s">
        <v>4501</v>
      </c>
      <c r="G5982" s="1061" t="s">
        <v>1739</v>
      </c>
      <c r="H5982" s="1061" t="s">
        <v>129</v>
      </c>
      <c r="I5982" s="1061" t="s">
        <v>19</v>
      </c>
      <c r="J5982" s="1061" t="s">
        <v>7975</v>
      </c>
      <c r="K5982" s="1061" t="s">
        <v>14849</v>
      </c>
      <c r="L5982" s="1061">
        <v>148625</v>
      </c>
      <c r="M5982" s="1061">
        <v>148625</v>
      </c>
      <c r="N5982" s="1061">
        <v>148625</v>
      </c>
      <c r="O5982" s="1061">
        <v>148625</v>
      </c>
      <c r="P5982" s="1061">
        <v>148625</v>
      </c>
      <c r="Q5982" s="1061">
        <v>148625</v>
      </c>
      <c r="R5982" s="1061">
        <v>148625</v>
      </c>
      <c r="S5982" s="1061">
        <v>148625</v>
      </c>
      <c r="T5982" s="1061">
        <v>148625</v>
      </c>
      <c r="U5982" s="1061">
        <v>148625</v>
      </c>
      <c r="V5982" s="1061">
        <v>148625</v>
      </c>
      <c r="W5982" s="1061">
        <v>148625</v>
      </c>
    </row>
    <row r="5983" spans="1:23">
      <c r="A5983" s="908"/>
      <c r="B5983" s="1061" t="s">
        <v>234</v>
      </c>
      <c r="C5983" s="1061" t="s">
        <v>235</v>
      </c>
      <c r="D5983" s="1061" t="s">
        <v>4272</v>
      </c>
      <c r="E5983" s="1061" t="s">
        <v>11255</v>
      </c>
      <c r="F5983" s="1061" t="s">
        <v>4273</v>
      </c>
      <c r="G5983" s="1061" t="s">
        <v>1739</v>
      </c>
      <c r="H5983" s="1061" t="s">
        <v>129</v>
      </c>
      <c r="I5983" s="1061" t="s">
        <v>19</v>
      </c>
      <c r="J5983" s="1061" t="s">
        <v>7975</v>
      </c>
      <c r="K5983" s="1061" t="s">
        <v>14849</v>
      </c>
      <c r="L5983" s="1061">
        <v>12500</v>
      </c>
      <c r="M5983" s="1061">
        <v>12500</v>
      </c>
      <c r="N5983" s="1061">
        <v>12500</v>
      </c>
      <c r="O5983" s="1061">
        <v>12500</v>
      </c>
      <c r="P5983" s="1061">
        <v>12500</v>
      </c>
      <c r="Q5983" s="1061">
        <v>12500</v>
      </c>
      <c r="R5983" s="1061">
        <v>12500</v>
      </c>
      <c r="S5983" s="1061">
        <v>12500</v>
      </c>
      <c r="T5983" s="1061">
        <v>12500</v>
      </c>
      <c r="U5983" s="1061">
        <v>12500</v>
      </c>
      <c r="V5983" s="1061">
        <v>12500</v>
      </c>
      <c r="W5983" s="1061">
        <v>12500</v>
      </c>
    </row>
    <row r="5984" spans="1:23">
      <c r="A5984" s="908"/>
      <c r="B5984" s="1061" t="s">
        <v>234</v>
      </c>
      <c r="C5984" s="1061" t="s">
        <v>235</v>
      </c>
      <c r="D5984" s="1061" t="s">
        <v>4424</v>
      </c>
      <c r="E5984" s="1061" t="s">
        <v>11256</v>
      </c>
      <c r="F5984" s="1061" t="s">
        <v>9366</v>
      </c>
      <c r="G5984" s="1061" t="s">
        <v>1739</v>
      </c>
      <c r="H5984" s="1061" t="s">
        <v>129</v>
      </c>
      <c r="I5984" s="1061" t="s">
        <v>19</v>
      </c>
      <c r="J5984" s="1061" t="s">
        <v>7975</v>
      </c>
      <c r="K5984" s="1061" t="s">
        <v>14849</v>
      </c>
      <c r="L5984" s="1061">
        <v>1632500</v>
      </c>
      <c r="M5984" s="1061">
        <v>1632500</v>
      </c>
      <c r="N5984" s="1061">
        <v>1632500</v>
      </c>
      <c r="O5984" s="1061">
        <v>1632500</v>
      </c>
      <c r="P5984" s="1061">
        <v>1632500</v>
      </c>
      <c r="Q5984" s="1061">
        <v>1632500</v>
      </c>
      <c r="R5984" s="1061">
        <v>1635000</v>
      </c>
      <c r="S5984" s="1061">
        <v>1635000</v>
      </c>
      <c r="T5984" s="1061">
        <v>1635000</v>
      </c>
      <c r="U5984" s="1061">
        <v>1635000</v>
      </c>
      <c r="V5984" s="1061">
        <v>1635000</v>
      </c>
      <c r="W5984" s="1061">
        <v>1635000</v>
      </c>
    </row>
    <row r="5985" spans="1:23">
      <c r="A5985" s="908"/>
      <c r="B5985" s="1061" t="s">
        <v>234</v>
      </c>
      <c r="C5985" s="1061" t="s">
        <v>235</v>
      </c>
      <c r="D5985" s="1061" t="s">
        <v>2742</v>
      </c>
      <c r="E5985" s="1061" t="s">
        <v>11257</v>
      </c>
      <c r="F5985" s="1061" t="s">
        <v>4140</v>
      </c>
      <c r="G5985" s="1061" t="s">
        <v>1739</v>
      </c>
      <c r="H5985" s="1061" t="s">
        <v>129</v>
      </c>
      <c r="I5985" s="1061" t="s">
        <v>19</v>
      </c>
      <c r="J5985" s="1061" t="s">
        <v>7975</v>
      </c>
      <c r="K5985" s="1061" t="s">
        <v>14849</v>
      </c>
      <c r="L5985" s="1061">
        <v>9000</v>
      </c>
      <c r="M5985" s="1061">
        <v>9000</v>
      </c>
      <c r="N5985" s="1061">
        <v>9000</v>
      </c>
      <c r="O5985" s="1061">
        <v>9000</v>
      </c>
      <c r="P5985" s="1061">
        <v>9000</v>
      </c>
      <c r="Q5985" s="1061">
        <v>9000</v>
      </c>
      <c r="R5985" s="1061">
        <v>9000</v>
      </c>
      <c r="S5985" s="1061">
        <v>9000</v>
      </c>
      <c r="T5985" s="1061">
        <v>9000</v>
      </c>
      <c r="U5985" s="1061">
        <v>9000</v>
      </c>
      <c r="V5985" s="1061">
        <v>9000</v>
      </c>
      <c r="W5985" s="1061">
        <v>9000</v>
      </c>
    </row>
    <row r="5986" spans="1:23">
      <c r="A5986" s="908"/>
      <c r="B5986" s="1061" t="s">
        <v>234</v>
      </c>
      <c r="C5986" s="1061" t="s">
        <v>235</v>
      </c>
      <c r="D5986" s="1061" t="s">
        <v>4156</v>
      </c>
      <c r="E5986" s="1061" t="s">
        <v>11258</v>
      </c>
      <c r="F5986" s="1061" t="s">
        <v>4405</v>
      </c>
      <c r="G5986" s="1061" t="s">
        <v>1739</v>
      </c>
      <c r="H5986" s="1061" t="s">
        <v>129</v>
      </c>
      <c r="I5986" s="1061" t="s">
        <v>19</v>
      </c>
      <c r="J5986" s="1061" t="s">
        <v>7975</v>
      </c>
      <c r="K5986" s="1061" t="s">
        <v>14849</v>
      </c>
      <c r="L5986" s="1061">
        <v>17000</v>
      </c>
      <c r="M5986" s="1061">
        <v>17000</v>
      </c>
      <c r="N5986" s="1061">
        <v>17000</v>
      </c>
      <c r="O5986" s="1061">
        <v>17000</v>
      </c>
      <c r="P5986" s="1061">
        <v>17000</v>
      </c>
      <c r="Q5986" s="1061">
        <v>17000</v>
      </c>
      <c r="R5986" s="1061">
        <v>17000</v>
      </c>
      <c r="S5986" s="1061">
        <v>17000</v>
      </c>
      <c r="T5986" s="1061">
        <v>17000</v>
      </c>
      <c r="U5986" s="1061">
        <v>17000</v>
      </c>
      <c r="V5986" s="1061">
        <v>17000</v>
      </c>
      <c r="W5986" s="1061">
        <v>17000</v>
      </c>
    </row>
    <row r="5987" spans="1:23">
      <c r="A5987" s="908"/>
      <c r="B5987" s="1061" t="s">
        <v>234</v>
      </c>
      <c r="C5987" s="1061" t="s">
        <v>235</v>
      </c>
      <c r="D5987" s="1061" t="s">
        <v>2789</v>
      </c>
      <c r="E5987" s="1061" t="s">
        <v>11259</v>
      </c>
      <c r="F5987" s="1061" t="s">
        <v>4423</v>
      </c>
      <c r="G5987" s="1061" t="s">
        <v>1724</v>
      </c>
      <c r="H5987" s="1061" t="s">
        <v>129</v>
      </c>
      <c r="I5987" s="1061" t="s">
        <v>19</v>
      </c>
      <c r="J5987" s="1061" t="s">
        <v>7975</v>
      </c>
      <c r="K5987" s="1061" t="s">
        <v>14849</v>
      </c>
      <c r="L5987" s="1061">
        <v>85000</v>
      </c>
      <c r="M5987" s="1061">
        <v>85000</v>
      </c>
      <c r="N5987" s="1061">
        <v>85000</v>
      </c>
      <c r="O5987" s="1061">
        <v>85000</v>
      </c>
      <c r="P5987" s="1061">
        <v>85000</v>
      </c>
      <c r="Q5987" s="1061">
        <v>85000</v>
      </c>
      <c r="R5987" s="1061">
        <v>85000</v>
      </c>
      <c r="S5987" s="1061">
        <v>85000</v>
      </c>
      <c r="T5987" s="1061">
        <v>85000</v>
      </c>
      <c r="U5987" s="1061">
        <v>85000</v>
      </c>
      <c r="V5987" s="1061">
        <v>85000</v>
      </c>
      <c r="W5987" s="1061">
        <v>85000</v>
      </c>
    </row>
    <row r="5988" spans="1:23">
      <c r="A5988" s="908"/>
      <c r="B5988" s="1061" t="s">
        <v>234</v>
      </c>
      <c r="C5988" s="1061" t="s">
        <v>235</v>
      </c>
      <c r="D5988" s="1061" t="s">
        <v>2790</v>
      </c>
      <c r="E5988" s="1061" t="s">
        <v>11260</v>
      </c>
      <c r="F5988" s="1061" t="s">
        <v>4622</v>
      </c>
      <c r="G5988" s="1061" t="s">
        <v>1739</v>
      </c>
      <c r="H5988" s="1061" t="s">
        <v>129</v>
      </c>
      <c r="I5988" s="1061" t="s">
        <v>19</v>
      </c>
      <c r="J5988" s="1061" t="s">
        <v>7975</v>
      </c>
      <c r="K5988" s="1061" t="s">
        <v>14849</v>
      </c>
      <c r="L5988" s="1061">
        <v>57500</v>
      </c>
      <c r="M5988" s="1061">
        <v>57500</v>
      </c>
      <c r="N5988" s="1061">
        <v>57500</v>
      </c>
      <c r="O5988" s="1061">
        <v>57500</v>
      </c>
      <c r="P5988" s="1061">
        <v>57500</v>
      </c>
      <c r="Q5988" s="1061">
        <v>57500</v>
      </c>
      <c r="R5988" s="1061">
        <v>60000</v>
      </c>
      <c r="S5988" s="1061">
        <v>60000</v>
      </c>
      <c r="T5988" s="1061">
        <v>60000</v>
      </c>
      <c r="U5988" s="1061">
        <v>60000</v>
      </c>
      <c r="V5988" s="1061">
        <v>60000</v>
      </c>
      <c r="W5988" s="1061">
        <v>60000</v>
      </c>
    </row>
    <row r="5989" spans="1:23">
      <c r="A5989" s="908"/>
      <c r="B5989" s="1061" t="s">
        <v>234</v>
      </c>
      <c r="C5989" s="1061" t="s">
        <v>235</v>
      </c>
      <c r="D5989" s="1061" t="s">
        <v>4331</v>
      </c>
      <c r="E5989" s="1061" t="s">
        <v>11261</v>
      </c>
      <c r="F5989" s="1061" t="s">
        <v>4345</v>
      </c>
      <c r="G5989" s="1061" t="s">
        <v>1739</v>
      </c>
      <c r="H5989" s="1061" t="s">
        <v>129</v>
      </c>
      <c r="I5989" s="1061" t="s">
        <v>19</v>
      </c>
      <c r="J5989" s="1061" t="s">
        <v>7975</v>
      </c>
      <c r="K5989" s="1061" t="s">
        <v>14849</v>
      </c>
      <c r="L5989" s="1061">
        <v>121000</v>
      </c>
      <c r="M5989" s="1061">
        <v>121000</v>
      </c>
      <c r="N5989" s="1061">
        <v>121000</v>
      </c>
      <c r="O5989" s="1061">
        <v>121000</v>
      </c>
      <c r="P5989" s="1061">
        <v>121000</v>
      </c>
      <c r="Q5989" s="1061">
        <v>121000</v>
      </c>
      <c r="R5989" s="1061">
        <v>121000</v>
      </c>
      <c r="S5989" s="1061">
        <v>121000</v>
      </c>
      <c r="T5989" s="1061">
        <v>121000</v>
      </c>
      <c r="U5989" s="1061">
        <v>121000</v>
      </c>
      <c r="V5989" s="1061">
        <v>121000</v>
      </c>
      <c r="W5989" s="1061">
        <v>121000</v>
      </c>
    </row>
    <row r="5990" spans="1:23">
      <c r="A5990" s="908"/>
      <c r="B5990" s="1061" t="s">
        <v>234</v>
      </c>
      <c r="C5990" s="1061" t="s">
        <v>235</v>
      </c>
      <c r="D5990" s="1061" t="s">
        <v>4284</v>
      </c>
      <c r="E5990" s="1061" t="s">
        <v>11262</v>
      </c>
      <c r="F5990" s="1061" t="s">
        <v>4285</v>
      </c>
      <c r="G5990" s="1061" t="s">
        <v>1739</v>
      </c>
      <c r="H5990" s="1061" t="s">
        <v>129</v>
      </c>
      <c r="I5990" s="1061" t="s">
        <v>19</v>
      </c>
      <c r="J5990" s="1061" t="s">
        <v>7975</v>
      </c>
      <c r="K5990" s="1061" t="s">
        <v>14849</v>
      </c>
      <c r="L5990" s="1061">
        <v>93000</v>
      </c>
      <c r="M5990" s="1061">
        <v>93000</v>
      </c>
      <c r="N5990" s="1061">
        <v>93000</v>
      </c>
      <c r="O5990" s="1061">
        <v>93000</v>
      </c>
      <c r="P5990" s="1061">
        <v>93000</v>
      </c>
      <c r="Q5990" s="1061">
        <v>93000</v>
      </c>
      <c r="R5990" s="1061">
        <v>93000</v>
      </c>
      <c r="S5990" s="1061">
        <v>93000</v>
      </c>
      <c r="T5990" s="1061">
        <v>93000</v>
      </c>
      <c r="U5990" s="1061">
        <v>93000</v>
      </c>
      <c r="V5990" s="1061">
        <v>93000</v>
      </c>
      <c r="W5990" s="1061">
        <v>93000</v>
      </c>
    </row>
    <row r="5991" spans="1:23">
      <c r="A5991" s="908"/>
      <c r="B5991" s="1061" t="s">
        <v>234</v>
      </c>
      <c r="C5991" s="1061" t="s">
        <v>235</v>
      </c>
      <c r="D5991" s="1061" t="s">
        <v>2217</v>
      </c>
      <c r="E5991" s="1061" t="s">
        <v>11263</v>
      </c>
      <c r="F5991" s="1061" t="s">
        <v>4347</v>
      </c>
      <c r="G5991" s="1061" t="s">
        <v>1739</v>
      </c>
      <c r="H5991" s="1061" t="s">
        <v>129</v>
      </c>
      <c r="I5991" s="1061" t="s">
        <v>19</v>
      </c>
      <c r="J5991" s="1061" t="s">
        <v>7975</v>
      </c>
      <c r="K5991" s="1061" t="s">
        <v>14849</v>
      </c>
      <c r="L5991" s="1061">
        <v>434000</v>
      </c>
      <c r="M5991" s="1061">
        <v>434000</v>
      </c>
      <c r="N5991" s="1061">
        <v>434000</v>
      </c>
      <c r="O5991" s="1061">
        <v>434000</v>
      </c>
      <c r="P5991" s="1061">
        <v>434000</v>
      </c>
      <c r="Q5991" s="1061">
        <v>434000</v>
      </c>
      <c r="R5991" s="1061">
        <v>434000</v>
      </c>
      <c r="S5991" s="1061">
        <v>434000</v>
      </c>
      <c r="T5991" s="1061">
        <v>434000</v>
      </c>
      <c r="U5991" s="1061">
        <v>434000</v>
      </c>
      <c r="V5991" s="1061">
        <v>434000</v>
      </c>
      <c r="W5991" s="1061">
        <v>434000</v>
      </c>
    </row>
    <row r="5992" spans="1:23">
      <c r="A5992" s="908"/>
      <c r="B5992" s="1061" t="s">
        <v>234</v>
      </c>
      <c r="C5992" s="1061" t="s">
        <v>235</v>
      </c>
      <c r="D5992" s="1061" t="s">
        <v>4282</v>
      </c>
      <c r="E5992" s="1061" t="s">
        <v>11264</v>
      </c>
      <c r="F5992" s="1061" t="s">
        <v>4283</v>
      </c>
      <c r="G5992" s="1061" t="s">
        <v>1739</v>
      </c>
      <c r="H5992" s="1061" t="s">
        <v>129</v>
      </c>
      <c r="I5992" s="1061" t="s">
        <v>19</v>
      </c>
      <c r="J5992" s="1061" t="s">
        <v>7975</v>
      </c>
      <c r="K5992" s="1061" t="s">
        <v>14849</v>
      </c>
      <c r="L5992" s="1061">
        <v>380000</v>
      </c>
      <c r="M5992" s="1061">
        <v>380000</v>
      </c>
      <c r="N5992" s="1061">
        <v>380000</v>
      </c>
      <c r="O5992" s="1061">
        <v>380000</v>
      </c>
      <c r="P5992" s="1061">
        <v>380000</v>
      </c>
      <c r="Q5992" s="1061">
        <v>380000</v>
      </c>
      <c r="R5992" s="1061">
        <v>380000</v>
      </c>
      <c r="S5992" s="1061">
        <v>380000</v>
      </c>
      <c r="T5992" s="1061">
        <v>380000</v>
      </c>
      <c r="U5992" s="1061">
        <v>380000</v>
      </c>
      <c r="V5992" s="1061">
        <v>380000</v>
      </c>
      <c r="W5992" s="1061">
        <v>380000</v>
      </c>
    </row>
    <row r="5993" spans="1:23">
      <c r="A5993" s="908"/>
      <c r="B5993" s="1061" t="s">
        <v>234</v>
      </c>
      <c r="C5993" s="1061" t="s">
        <v>235</v>
      </c>
      <c r="D5993" s="1061" t="s">
        <v>4156</v>
      </c>
      <c r="E5993" s="1061" t="s">
        <v>11265</v>
      </c>
      <c r="F5993" s="1061" t="s">
        <v>4157</v>
      </c>
      <c r="G5993" s="1061" t="s">
        <v>1739</v>
      </c>
      <c r="H5993" s="1061" t="s">
        <v>129</v>
      </c>
      <c r="I5993" s="1061" t="s">
        <v>19</v>
      </c>
      <c r="J5993" s="1061" t="s">
        <v>7975</v>
      </c>
      <c r="K5993" s="1061" t="s">
        <v>14849</v>
      </c>
      <c r="L5993" s="1061">
        <v>65000</v>
      </c>
      <c r="M5993" s="1061">
        <v>65000</v>
      </c>
      <c r="N5993" s="1061">
        <v>65000</v>
      </c>
      <c r="O5993" s="1061">
        <v>65000</v>
      </c>
      <c r="P5993" s="1061">
        <v>65000</v>
      </c>
      <c r="Q5993" s="1061">
        <v>65000</v>
      </c>
      <c r="R5993" s="1061">
        <v>65000</v>
      </c>
      <c r="S5993" s="1061">
        <v>65000</v>
      </c>
      <c r="T5993" s="1061">
        <v>65000</v>
      </c>
      <c r="U5993" s="1061">
        <v>65000</v>
      </c>
      <c r="V5993" s="1061">
        <v>65000</v>
      </c>
      <c r="W5993" s="1061">
        <v>65000</v>
      </c>
    </row>
    <row r="5994" spans="1:23">
      <c r="A5994" s="908"/>
      <c r="B5994" s="1061" t="s">
        <v>234</v>
      </c>
      <c r="C5994" s="1061" t="s">
        <v>235</v>
      </c>
      <c r="D5994" s="1061" t="s">
        <v>4268</v>
      </c>
      <c r="E5994" s="1061" t="s">
        <v>11266</v>
      </c>
      <c r="F5994" s="1061" t="s">
        <v>4510</v>
      </c>
      <c r="G5994" s="1061" t="s">
        <v>1739</v>
      </c>
      <c r="H5994" s="1061" t="s">
        <v>129</v>
      </c>
      <c r="I5994" s="1061" t="s">
        <v>19</v>
      </c>
      <c r="J5994" s="1061" t="s">
        <v>7975</v>
      </c>
      <c r="K5994" s="1061" t="s">
        <v>14849</v>
      </c>
      <c r="L5994" s="1061">
        <v>32500</v>
      </c>
      <c r="M5994" s="1061">
        <v>32500</v>
      </c>
      <c r="N5994" s="1061">
        <v>32500</v>
      </c>
      <c r="O5994" s="1061">
        <v>32500</v>
      </c>
      <c r="P5994" s="1061">
        <v>32500</v>
      </c>
      <c r="Q5994" s="1061">
        <v>32500</v>
      </c>
      <c r="R5994" s="1061">
        <v>33000</v>
      </c>
      <c r="S5994" s="1061">
        <v>33000</v>
      </c>
      <c r="T5994" s="1061">
        <v>33000</v>
      </c>
      <c r="U5994" s="1061">
        <v>33000</v>
      </c>
      <c r="V5994" s="1061">
        <v>33000</v>
      </c>
      <c r="W5994" s="1061">
        <v>33000</v>
      </c>
    </row>
    <row r="5995" spans="1:23">
      <c r="A5995" s="908"/>
      <c r="B5995" s="1061" t="s">
        <v>234</v>
      </c>
      <c r="C5995" s="1061" t="s">
        <v>235</v>
      </c>
      <c r="D5995" s="1061" t="s">
        <v>3027</v>
      </c>
      <c r="E5995" s="1061" t="s">
        <v>11267</v>
      </c>
      <c r="F5995" s="1061" t="s">
        <v>2812</v>
      </c>
      <c r="G5995" s="1061" t="s">
        <v>1724</v>
      </c>
      <c r="H5995" s="1061" t="s">
        <v>129</v>
      </c>
      <c r="I5995" s="1061" t="s">
        <v>19</v>
      </c>
      <c r="J5995" s="1061" t="s">
        <v>7975</v>
      </c>
      <c r="K5995" s="1061" t="s">
        <v>14849</v>
      </c>
      <c r="L5995" s="1061">
        <v>220375</v>
      </c>
      <c r="M5995" s="1061">
        <v>220375</v>
      </c>
      <c r="N5995" s="1061">
        <v>220375</v>
      </c>
      <c r="O5995" s="1061">
        <v>220375</v>
      </c>
      <c r="P5995" s="1061">
        <v>220375</v>
      </c>
      <c r="Q5995" s="1061">
        <v>220375</v>
      </c>
      <c r="R5995" s="1061">
        <v>222525</v>
      </c>
      <c r="S5995" s="1061">
        <v>222525</v>
      </c>
      <c r="T5995" s="1061">
        <v>222525</v>
      </c>
      <c r="U5995" s="1061">
        <v>222525</v>
      </c>
      <c r="V5995" s="1061">
        <v>222525</v>
      </c>
      <c r="W5995" s="1061">
        <v>222525</v>
      </c>
    </row>
    <row r="5996" spans="1:23">
      <c r="A5996" s="908"/>
      <c r="B5996" s="1061" t="s">
        <v>234</v>
      </c>
      <c r="C5996" s="1061" t="s">
        <v>235</v>
      </c>
      <c r="D5996" s="1061" t="s">
        <v>4017</v>
      </c>
      <c r="E5996" s="1061" t="s">
        <v>11268</v>
      </c>
      <c r="F5996" s="1061" t="s">
        <v>4019</v>
      </c>
      <c r="G5996" s="1061" t="s">
        <v>1724</v>
      </c>
      <c r="H5996" s="1061" t="s">
        <v>129</v>
      </c>
      <c r="I5996" s="1061" t="s">
        <v>19</v>
      </c>
      <c r="J5996" s="1061" t="s">
        <v>7975</v>
      </c>
      <c r="K5996" s="1061" t="s">
        <v>14849</v>
      </c>
      <c r="L5996" s="1061">
        <v>90000</v>
      </c>
      <c r="M5996" s="1061">
        <v>90000</v>
      </c>
      <c r="N5996" s="1061">
        <v>90000</v>
      </c>
      <c r="O5996" s="1061">
        <v>90000</v>
      </c>
      <c r="P5996" s="1061">
        <v>90000</v>
      </c>
      <c r="Q5996" s="1061">
        <v>90000</v>
      </c>
      <c r="R5996" s="1061">
        <v>90000</v>
      </c>
      <c r="S5996" s="1061">
        <v>90000</v>
      </c>
      <c r="T5996" s="1061">
        <v>90000</v>
      </c>
      <c r="U5996" s="1061">
        <v>90000</v>
      </c>
      <c r="V5996" s="1061">
        <v>90000</v>
      </c>
      <c r="W5996" s="1061">
        <v>90000</v>
      </c>
    </row>
    <row r="5997" spans="1:23">
      <c r="A5997" s="908"/>
      <c r="B5997" s="1061" t="s">
        <v>234</v>
      </c>
      <c r="C5997" s="1061" t="s">
        <v>235</v>
      </c>
      <c r="D5997" s="1061" t="s">
        <v>4017</v>
      </c>
      <c r="E5997" s="1061" t="s">
        <v>11269</v>
      </c>
      <c r="F5997" s="1061" t="s">
        <v>4020</v>
      </c>
      <c r="G5997" s="1061" t="s">
        <v>1724</v>
      </c>
      <c r="H5997" s="1061" t="s">
        <v>129</v>
      </c>
      <c r="I5997" s="1061" t="s">
        <v>19</v>
      </c>
      <c r="J5997" s="1061" t="s">
        <v>7975</v>
      </c>
      <c r="K5997" s="1061" t="s">
        <v>14849</v>
      </c>
      <c r="L5997" s="1061">
        <v>80000</v>
      </c>
      <c r="M5997" s="1061">
        <v>80000</v>
      </c>
      <c r="N5997" s="1061">
        <v>80000</v>
      </c>
      <c r="O5997" s="1061">
        <v>80000</v>
      </c>
      <c r="P5997" s="1061">
        <v>80000</v>
      </c>
      <c r="Q5997" s="1061">
        <v>80000</v>
      </c>
      <c r="R5997" s="1061">
        <v>80000</v>
      </c>
      <c r="S5997" s="1061">
        <v>80000</v>
      </c>
      <c r="T5997" s="1061">
        <v>80000</v>
      </c>
      <c r="U5997" s="1061">
        <v>80000</v>
      </c>
      <c r="V5997" s="1061">
        <v>80000</v>
      </c>
      <c r="W5997" s="1061">
        <v>80000</v>
      </c>
    </row>
    <row r="5998" spans="1:23">
      <c r="A5998" s="908"/>
      <c r="B5998" s="1061" t="s">
        <v>234</v>
      </c>
      <c r="C5998" s="1061" t="s">
        <v>235</v>
      </c>
      <c r="D5998" s="1061" t="s">
        <v>4017</v>
      </c>
      <c r="E5998" s="1061" t="s">
        <v>11270</v>
      </c>
      <c r="F5998" s="1061" t="s">
        <v>4021</v>
      </c>
      <c r="G5998" s="1061" t="s">
        <v>1724</v>
      </c>
      <c r="H5998" s="1061" t="s">
        <v>129</v>
      </c>
      <c r="I5998" s="1061" t="s">
        <v>19</v>
      </c>
      <c r="J5998" s="1061" t="s">
        <v>7975</v>
      </c>
      <c r="K5998" s="1061" t="s">
        <v>14849</v>
      </c>
      <c r="L5998" s="1061">
        <v>10000</v>
      </c>
      <c r="M5998" s="1061">
        <v>10000</v>
      </c>
      <c r="N5998" s="1061">
        <v>10000</v>
      </c>
      <c r="O5998" s="1061">
        <v>10000</v>
      </c>
      <c r="P5998" s="1061">
        <v>10000</v>
      </c>
      <c r="Q5998" s="1061">
        <v>10000</v>
      </c>
      <c r="R5998" s="1061">
        <v>10000</v>
      </c>
      <c r="S5998" s="1061">
        <v>10000</v>
      </c>
      <c r="T5998" s="1061">
        <v>10000</v>
      </c>
      <c r="U5998" s="1061">
        <v>10000</v>
      </c>
      <c r="V5998" s="1061">
        <v>10000</v>
      </c>
      <c r="W5998" s="1061">
        <v>10000</v>
      </c>
    </row>
    <row r="5999" spans="1:23">
      <c r="A5999" s="908"/>
      <c r="B5999" s="1061" t="s">
        <v>234</v>
      </c>
      <c r="C5999" s="1061" t="s">
        <v>235</v>
      </c>
      <c r="D5999" s="1061" t="s">
        <v>4017</v>
      </c>
      <c r="E5999" s="1061" t="s">
        <v>11271</v>
      </c>
      <c r="F5999" s="1061" t="s">
        <v>4022</v>
      </c>
      <c r="G5999" s="1061" t="s">
        <v>1724</v>
      </c>
      <c r="H5999" s="1061" t="s">
        <v>129</v>
      </c>
      <c r="I5999" s="1061" t="s">
        <v>19</v>
      </c>
      <c r="J5999" s="1061" t="s">
        <v>7975</v>
      </c>
      <c r="K5999" s="1061" t="s">
        <v>14849</v>
      </c>
      <c r="L5999" s="1061">
        <v>11000</v>
      </c>
      <c r="M5999" s="1061">
        <v>11000</v>
      </c>
      <c r="N5999" s="1061">
        <v>11000</v>
      </c>
      <c r="O5999" s="1061">
        <v>11000</v>
      </c>
      <c r="P5999" s="1061">
        <v>11000</v>
      </c>
      <c r="Q5999" s="1061">
        <v>11000</v>
      </c>
      <c r="R5999" s="1061">
        <v>11000</v>
      </c>
      <c r="S5999" s="1061">
        <v>11000</v>
      </c>
      <c r="T5999" s="1061">
        <v>11000</v>
      </c>
      <c r="U5999" s="1061">
        <v>11000</v>
      </c>
      <c r="V5999" s="1061">
        <v>11000</v>
      </c>
      <c r="W5999" s="1061">
        <v>11000</v>
      </c>
    </row>
    <row r="6000" spans="1:23">
      <c r="A6000" s="908"/>
      <c r="B6000" s="1061" t="s">
        <v>234</v>
      </c>
      <c r="C6000" s="1061" t="s">
        <v>235</v>
      </c>
      <c r="D6000" s="1061" t="s">
        <v>4017</v>
      </c>
      <c r="E6000" s="1061" t="s">
        <v>11272</v>
      </c>
      <c r="F6000" s="1061" t="s">
        <v>4076</v>
      </c>
      <c r="G6000" s="1061" t="s">
        <v>1724</v>
      </c>
      <c r="H6000" s="1061" t="s">
        <v>129</v>
      </c>
      <c r="I6000" s="1061" t="s">
        <v>19</v>
      </c>
      <c r="J6000" s="1061" t="s">
        <v>7975</v>
      </c>
      <c r="K6000" s="1061" t="s">
        <v>14849</v>
      </c>
      <c r="L6000" s="1061">
        <v>13000</v>
      </c>
      <c r="M6000" s="1061">
        <v>13000</v>
      </c>
      <c r="N6000" s="1061">
        <v>13000</v>
      </c>
      <c r="O6000" s="1061">
        <v>13000</v>
      </c>
      <c r="P6000" s="1061">
        <v>13000</v>
      </c>
      <c r="Q6000" s="1061">
        <v>13000</v>
      </c>
      <c r="R6000" s="1061">
        <v>13500</v>
      </c>
      <c r="S6000" s="1061">
        <v>13500</v>
      </c>
      <c r="T6000" s="1061">
        <v>13500</v>
      </c>
      <c r="U6000" s="1061">
        <v>13500</v>
      </c>
      <c r="V6000" s="1061">
        <v>13500</v>
      </c>
      <c r="W6000" s="1061">
        <v>13500</v>
      </c>
    </row>
    <row r="6001" spans="1:23">
      <c r="A6001" s="908"/>
      <c r="B6001" s="1061" t="s">
        <v>234</v>
      </c>
      <c r="C6001" s="1061" t="s">
        <v>235</v>
      </c>
      <c r="D6001" s="1061" t="s">
        <v>4017</v>
      </c>
      <c r="E6001" s="1061" t="s">
        <v>11273</v>
      </c>
      <c r="F6001" s="1061" t="s">
        <v>4078</v>
      </c>
      <c r="G6001" s="1061" t="s">
        <v>1724</v>
      </c>
      <c r="H6001" s="1061" t="s">
        <v>129</v>
      </c>
      <c r="I6001" s="1061" t="s">
        <v>19</v>
      </c>
      <c r="J6001" s="1061" t="s">
        <v>7975</v>
      </c>
      <c r="K6001" s="1061" t="s">
        <v>14849</v>
      </c>
      <c r="L6001" s="1061">
        <v>11000</v>
      </c>
      <c r="M6001" s="1061">
        <v>11000</v>
      </c>
      <c r="N6001" s="1061">
        <v>11000</v>
      </c>
      <c r="O6001" s="1061">
        <v>11000</v>
      </c>
      <c r="P6001" s="1061">
        <v>11000</v>
      </c>
      <c r="Q6001" s="1061">
        <v>11000</v>
      </c>
      <c r="R6001" s="1061">
        <v>11000</v>
      </c>
      <c r="S6001" s="1061">
        <v>11000</v>
      </c>
      <c r="T6001" s="1061">
        <v>11000</v>
      </c>
      <c r="U6001" s="1061">
        <v>11000</v>
      </c>
      <c r="V6001" s="1061">
        <v>11000</v>
      </c>
      <c r="W6001" s="1061">
        <v>11000</v>
      </c>
    </row>
    <row r="6002" spans="1:23">
      <c r="A6002" s="908"/>
      <c r="B6002" s="1061" t="s">
        <v>234</v>
      </c>
      <c r="C6002" s="1061" t="s">
        <v>235</v>
      </c>
      <c r="D6002" s="1061" t="s">
        <v>4017</v>
      </c>
      <c r="E6002" s="1061" t="s">
        <v>11274</v>
      </c>
      <c r="F6002" s="1061" t="s">
        <v>4080</v>
      </c>
      <c r="G6002" s="1061" t="s">
        <v>1724</v>
      </c>
      <c r="H6002" s="1061" t="s">
        <v>129</v>
      </c>
      <c r="I6002" s="1061" t="s">
        <v>19</v>
      </c>
      <c r="J6002" s="1061" t="s">
        <v>7975</v>
      </c>
      <c r="K6002" s="1061" t="s">
        <v>14849</v>
      </c>
      <c r="L6002" s="1061">
        <v>13200</v>
      </c>
      <c r="M6002" s="1061">
        <v>13200</v>
      </c>
      <c r="N6002" s="1061">
        <v>13200</v>
      </c>
      <c r="O6002" s="1061">
        <v>13200</v>
      </c>
      <c r="P6002" s="1061">
        <v>13200</v>
      </c>
      <c r="Q6002" s="1061">
        <v>13200</v>
      </c>
      <c r="R6002" s="1061">
        <v>13200</v>
      </c>
      <c r="S6002" s="1061">
        <v>13200</v>
      </c>
      <c r="T6002" s="1061">
        <v>13200</v>
      </c>
      <c r="U6002" s="1061">
        <v>13200</v>
      </c>
      <c r="V6002" s="1061">
        <v>13200</v>
      </c>
      <c r="W6002" s="1061">
        <v>13200</v>
      </c>
    </row>
    <row r="6003" spans="1:23">
      <c r="A6003" s="908"/>
      <c r="B6003" s="1061" t="s">
        <v>234</v>
      </c>
      <c r="C6003" s="1061" t="s">
        <v>235</v>
      </c>
      <c r="D6003" s="1061" t="s">
        <v>4017</v>
      </c>
      <c r="E6003" s="1061" t="s">
        <v>11275</v>
      </c>
      <c r="F6003" s="1061" t="s">
        <v>4081</v>
      </c>
      <c r="G6003" s="1061" t="s">
        <v>1724</v>
      </c>
      <c r="H6003" s="1061" t="s">
        <v>129</v>
      </c>
      <c r="I6003" s="1061" t="s">
        <v>19</v>
      </c>
      <c r="J6003" s="1061" t="s">
        <v>7975</v>
      </c>
      <c r="K6003" s="1061" t="s">
        <v>14849</v>
      </c>
      <c r="L6003" s="1061">
        <v>14100</v>
      </c>
      <c r="M6003" s="1061">
        <v>14100</v>
      </c>
      <c r="N6003" s="1061">
        <v>14100</v>
      </c>
      <c r="O6003" s="1061">
        <v>14100</v>
      </c>
      <c r="P6003" s="1061">
        <v>14100</v>
      </c>
      <c r="Q6003" s="1061">
        <v>14100</v>
      </c>
      <c r="R6003" s="1061">
        <v>14100</v>
      </c>
      <c r="S6003" s="1061">
        <v>14100</v>
      </c>
      <c r="T6003" s="1061">
        <v>14100</v>
      </c>
      <c r="U6003" s="1061">
        <v>14100</v>
      </c>
      <c r="V6003" s="1061">
        <v>14100</v>
      </c>
      <c r="W6003" s="1061">
        <v>14100</v>
      </c>
    </row>
    <row r="6004" spans="1:23">
      <c r="A6004" s="908"/>
      <c r="B6004" s="1061" t="s">
        <v>234</v>
      </c>
      <c r="C6004" s="1061" t="s">
        <v>235</v>
      </c>
      <c r="D6004" s="1061" t="s">
        <v>4017</v>
      </c>
      <c r="E6004" s="1061" t="s">
        <v>11276</v>
      </c>
      <c r="F6004" s="1061" t="s">
        <v>4082</v>
      </c>
      <c r="G6004" s="1061" t="s">
        <v>1724</v>
      </c>
      <c r="H6004" s="1061" t="s">
        <v>129</v>
      </c>
      <c r="I6004" s="1061" t="s">
        <v>19</v>
      </c>
      <c r="J6004" s="1061" t="s">
        <v>7975</v>
      </c>
      <c r="K6004" s="1061" t="s">
        <v>14849</v>
      </c>
      <c r="L6004" s="1061">
        <v>15100</v>
      </c>
      <c r="M6004" s="1061">
        <v>15100</v>
      </c>
      <c r="N6004" s="1061">
        <v>15100</v>
      </c>
      <c r="O6004" s="1061">
        <v>15100</v>
      </c>
      <c r="P6004" s="1061">
        <v>15100</v>
      </c>
      <c r="Q6004" s="1061">
        <v>15100</v>
      </c>
      <c r="R6004" s="1061">
        <v>15100</v>
      </c>
      <c r="S6004" s="1061">
        <v>15100</v>
      </c>
      <c r="T6004" s="1061">
        <v>15100</v>
      </c>
      <c r="U6004" s="1061">
        <v>15100</v>
      </c>
      <c r="V6004" s="1061">
        <v>15100</v>
      </c>
      <c r="W6004" s="1061">
        <v>15100</v>
      </c>
    </row>
    <row r="6005" spans="1:23">
      <c r="A6005" s="908"/>
      <c r="B6005" s="1061" t="s">
        <v>234</v>
      </c>
      <c r="C6005" s="1061" t="s">
        <v>235</v>
      </c>
      <c r="D6005" s="1061" t="s">
        <v>4017</v>
      </c>
      <c r="E6005" s="1061" t="s">
        <v>11277</v>
      </c>
      <c r="F6005" s="1061" t="s">
        <v>4084</v>
      </c>
      <c r="G6005" s="1061" t="s">
        <v>1724</v>
      </c>
      <c r="H6005" s="1061" t="s">
        <v>129</v>
      </c>
      <c r="I6005" s="1061" t="s">
        <v>19</v>
      </c>
      <c r="J6005" s="1061" t="s">
        <v>7975</v>
      </c>
      <c r="K6005" s="1061" t="s">
        <v>14849</v>
      </c>
      <c r="L6005" s="1061">
        <v>17200</v>
      </c>
      <c r="M6005" s="1061">
        <v>17200</v>
      </c>
      <c r="N6005" s="1061">
        <v>17200</v>
      </c>
      <c r="O6005" s="1061">
        <v>17200</v>
      </c>
      <c r="P6005" s="1061">
        <v>17200</v>
      </c>
      <c r="Q6005" s="1061">
        <v>17200</v>
      </c>
      <c r="R6005" s="1061">
        <v>17200</v>
      </c>
      <c r="S6005" s="1061">
        <v>17200</v>
      </c>
      <c r="T6005" s="1061">
        <v>17200</v>
      </c>
      <c r="U6005" s="1061">
        <v>17200</v>
      </c>
      <c r="V6005" s="1061">
        <v>17200</v>
      </c>
      <c r="W6005" s="1061">
        <v>17200</v>
      </c>
    </row>
    <row r="6006" spans="1:23">
      <c r="A6006" s="908"/>
      <c r="B6006" s="1061" t="s">
        <v>234</v>
      </c>
      <c r="C6006" s="1061" t="s">
        <v>235</v>
      </c>
      <c r="D6006" s="1061" t="s">
        <v>4017</v>
      </c>
      <c r="E6006" s="1061" t="s">
        <v>11278</v>
      </c>
      <c r="F6006" s="1061" t="s">
        <v>4771</v>
      </c>
      <c r="G6006" s="1061" t="s">
        <v>1724</v>
      </c>
      <c r="H6006" s="1061" t="s">
        <v>129</v>
      </c>
      <c r="I6006" s="1061" t="s">
        <v>19</v>
      </c>
      <c r="J6006" s="1061" t="s">
        <v>7975</v>
      </c>
      <c r="K6006" s="1061" t="s">
        <v>14849</v>
      </c>
      <c r="L6006" s="1061">
        <v>19000</v>
      </c>
      <c r="M6006" s="1061">
        <v>19000</v>
      </c>
      <c r="N6006" s="1061">
        <v>19000</v>
      </c>
      <c r="O6006" s="1061">
        <v>19000</v>
      </c>
      <c r="P6006" s="1061">
        <v>19000</v>
      </c>
      <c r="Q6006" s="1061">
        <v>19000</v>
      </c>
      <c r="R6006" s="1061">
        <v>19000</v>
      </c>
      <c r="S6006" s="1061">
        <v>19000</v>
      </c>
      <c r="T6006" s="1061">
        <v>19000</v>
      </c>
      <c r="U6006" s="1061">
        <v>19000</v>
      </c>
      <c r="V6006" s="1061">
        <v>19000</v>
      </c>
      <c r="W6006" s="1061">
        <v>19000</v>
      </c>
    </row>
    <row r="6007" spans="1:23">
      <c r="A6007" s="908"/>
      <c r="B6007" s="1061" t="s">
        <v>234</v>
      </c>
      <c r="C6007" s="1061" t="s">
        <v>235</v>
      </c>
      <c r="D6007" s="1061" t="s">
        <v>4017</v>
      </c>
      <c r="E6007" s="1061" t="s">
        <v>11279</v>
      </c>
      <c r="F6007" s="1061" t="s">
        <v>4085</v>
      </c>
      <c r="G6007" s="1061" t="s">
        <v>1724</v>
      </c>
      <c r="H6007" s="1061" t="s">
        <v>129</v>
      </c>
      <c r="I6007" s="1061" t="s">
        <v>19</v>
      </c>
      <c r="J6007" s="1061" t="s">
        <v>7975</v>
      </c>
      <c r="K6007" s="1061" t="s">
        <v>14849</v>
      </c>
      <c r="L6007" s="1061">
        <v>22000</v>
      </c>
      <c r="M6007" s="1061">
        <v>22000</v>
      </c>
      <c r="N6007" s="1061">
        <v>22000</v>
      </c>
      <c r="O6007" s="1061">
        <v>22000</v>
      </c>
      <c r="P6007" s="1061">
        <v>22000</v>
      </c>
      <c r="Q6007" s="1061">
        <v>22000</v>
      </c>
      <c r="R6007" s="1061">
        <v>22000</v>
      </c>
      <c r="S6007" s="1061">
        <v>22000</v>
      </c>
      <c r="T6007" s="1061">
        <v>22000</v>
      </c>
      <c r="U6007" s="1061">
        <v>22000</v>
      </c>
      <c r="V6007" s="1061">
        <v>22000</v>
      </c>
      <c r="W6007" s="1061">
        <v>22000</v>
      </c>
    </row>
    <row r="6008" spans="1:23">
      <c r="A6008" s="908"/>
      <c r="B6008" s="1061" t="s">
        <v>234</v>
      </c>
      <c r="C6008" s="1061" t="s">
        <v>235</v>
      </c>
      <c r="D6008" s="1061" t="s">
        <v>4017</v>
      </c>
      <c r="E6008" s="1061" t="s">
        <v>11280</v>
      </c>
      <c r="F6008" s="1061" t="s">
        <v>4773</v>
      </c>
      <c r="G6008" s="1061" t="s">
        <v>1724</v>
      </c>
      <c r="H6008" s="1061" t="s">
        <v>129</v>
      </c>
      <c r="I6008" s="1061" t="s">
        <v>19</v>
      </c>
      <c r="J6008" s="1061" t="s">
        <v>7975</v>
      </c>
      <c r="K6008" s="1061" t="s">
        <v>14849</v>
      </c>
      <c r="L6008" s="1061">
        <v>30000</v>
      </c>
      <c r="M6008" s="1061">
        <v>30000</v>
      </c>
      <c r="N6008" s="1061">
        <v>30000</v>
      </c>
      <c r="O6008" s="1061">
        <v>30000</v>
      </c>
      <c r="P6008" s="1061">
        <v>30000</v>
      </c>
      <c r="Q6008" s="1061">
        <v>30000</v>
      </c>
      <c r="R6008" s="1061">
        <v>30000</v>
      </c>
      <c r="S6008" s="1061">
        <v>30000</v>
      </c>
      <c r="T6008" s="1061">
        <v>30000</v>
      </c>
      <c r="U6008" s="1061">
        <v>30000</v>
      </c>
      <c r="V6008" s="1061">
        <v>30000</v>
      </c>
      <c r="W6008" s="1061">
        <v>30000</v>
      </c>
    </row>
    <row r="6009" spans="1:23">
      <c r="A6009" s="908"/>
      <c r="B6009" s="1061" t="s">
        <v>234</v>
      </c>
      <c r="C6009" s="1061" t="s">
        <v>235</v>
      </c>
      <c r="D6009" s="1061" t="s">
        <v>4017</v>
      </c>
      <c r="E6009" s="1061" t="s">
        <v>11281</v>
      </c>
      <c r="F6009" s="1061" t="s">
        <v>4086</v>
      </c>
      <c r="G6009" s="1061" t="s">
        <v>1724</v>
      </c>
      <c r="H6009" s="1061" t="s">
        <v>129</v>
      </c>
      <c r="I6009" s="1061" t="s">
        <v>19</v>
      </c>
      <c r="J6009" s="1061" t="s">
        <v>7975</v>
      </c>
      <c r="K6009" s="1061" t="s">
        <v>14849</v>
      </c>
      <c r="L6009" s="1061">
        <v>80000</v>
      </c>
      <c r="M6009" s="1061">
        <v>80000</v>
      </c>
      <c r="N6009" s="1061">
        <v>80000</v>
      </c>
      <c r="O6009" s="1061">
        <v>80000</v>
      </c>
      <c r="P6009" s="1061">
        <v>80000</v>
      </c>
      <c r="Q6009" s="1061">
        <v>80000</v>
      </c>
      <c r="R6009" s="1061">
        <v>80000</v>
      </c>
      <c r="S6009" s="1061">
        <v>80000</v>
      </c>
      <c r="T6009" s="1061">
        <v>80000</v>
      </c>
      <c r="U6009" s="1061">
        <v>80000</v>
      </c>
      <c r="V6009" s="1061">
        <v>80000</v>
      </c>
      <c r="W6009" s="1061">
        <v>80000</v>
      </c>
    </row>
    <row r="6010" spans="1:23">
      <c r="A6010" s="908"/>
      <c r="B6010" s="1061" t="s">
        <v>234</v>
      </c>
      <c r="C6010" s="1061" t="s">
        <v>235</v>
      </c>
      <c r="D6010" s="1061" t="s">
        <v>4017</v>
      </c>
      <c r="E6010" s="1061" t="s">
        <v>11282</v>
      </c>
      <c r="F6010" s="1061" t="s">
        <v>4087</v>
      </c>
      <c r="G6010" s="1061" t="s">
        <v>1724</v>
      </c>
      <c r="H6010" s="1061" t="s">
        <v>129</v>
      </c>
      <c r="I6010" s="1061" t="s">
        <v>19</v>
      </c>
      <c r="J6010" s="1061" t="s">
        <v>7975</v>
      </c>
      <c r="K6010" s="1061" t="s">
        <v>14849</v>
      </c>
      <c r="L6010" s="1061">
        <v>175000</v>
      </c>
      <c r="M6010" s="1061">
        <v>175000</v>
      </c>
      <c r="N6010" s="1061">
        <v>175000</v>
      </c>
      <c r="O6010" s="1061">
        <v>175000</v>
      </c>
      <c r="P6010" s="1061">
        <v>175000</v>
      </c>
      <c r="Q6010" s="1061">
        <v>175000</v>
      </c>
      <c r="R6010" s="1061">
        <v>175000</v>
      </c>
      <c r="S6010" s="1061">
        <v>175000</v>
      </c>
      <c r="T6010" s="1061">
        <v>175000</v>
      </c>
      <c r="U6010" s="1061">
        <v>175000</v>
      </c>
      <c r="V6010" s="1061">
        <v>175000</v>
      </c>
      <c r="W6010" s="1061">
        <v>175000</v>
      </c>
    </row>
    <row r="6011" spans="1:23">
      <c r="A6011" s="908"/>
      <c r="B6011" s="1061" t="s">
        <v>234</v>
      </c>
      <c r="C6011" s="1061" t="s">
        <v>235</v>
      </c>
      <c r="D6011" s="1061" t="s">
        <v>4017</v>
      </c>
      <c r="E6011" s="1061" t="s">
        <v>11283</v>
      </c>
      <c r="F6011" s="1061" t="s">
        <v>4106</v>
      </c>
      <c r="G6011" s="1061" t="s">
        <v>1724</v>
      </c>
      <c r="H6011" s="1061" t="s">
        <v>129</v>
      </c>
      <c r="I6011" s="1061" t="s">
        <v>19</v>
      </c>
      <c r="J6011" s="1061" t="s">
        <v>7975</v>
      </c>
      <c r="K6011" s="1061" t="s">
        <v>14849</v>
      </c>
      <c r="L6011" s="1061">
        <v>24000</v>
      </c>
      <c r="M6011" s="1061">
        <v>24000</v>
      </c>
      <c r="N6011" s="1061">
        <v>24000</v>
      </c>
      <c r="O6011" s="1061">
        <v>24000</v>
      </c>
      <c r="P6011" s="1061">
        <v>24000</v>
      </c>
      <c r="Q6011" s="1061">
        <v>24000</v>
      </c>
      <c r="R6011" s="1061">
        <v>24000</v>
      </c>
      <c r="S6011" s="1061">
        <v>24000</v>
      </c>
      <c r="T6011" s="1061">
        <v>24000</v>
      </c>
      <c r="U6011" s="1061">
        <v>24000</v>
      </c>
      <c r="V6011" s="1061">
        <v>24000</v>
      </c>
      <c r="W6011" s="1061">
        <v>24000</v>
      </c>
    </row>
    <row r="6012" spans="1:23">
      <c r="A6012" s="908"/>
      <c r="B6012" s="1061" t="s">
        <v>234</v>
      </c>
      <c r="C6012" s="1061" t="s">
        <v>235</v>
      </c>
      <c r="D6012" s="1061" t="s">
        <v>4017</v>
      </c>
      <c r="E6012" s="1061" t="s">
        <v>11284</v>
      </c>
      <c r="F6012" s="1061" t="s">
        <v>4776</v>
      </c>
      <c r="G6012" s="1061" t="s">
        <v>1724</v>
      </c>
      <c r="H6012" s="1061" t="s">
        <v>129</v>
      </c>
      <c r="I6012" s="1061" t="s">
        <v>19</v>
      </c>
      <c r="J6012" s="1061" t="s">
        <v>7975</v>
      </c>
      <c r="K6012" s="1061" t="s">
        <v>14849</v>
      </c>
      <c r="L6012" s="1061">
        <v>19000</v>
      </c>
      <c r="M6012" s="1061">
        <v>19000</v>
      </c>
      <c r="N6012" s="1061">
        <v>19000</v>
      </c>
      <c r="O6012" s="1061">
        <v>19000</v>
      </c>
      <c r="P6012" s="1061">
        <v>19000</v>
      </c>
      <c r="Q6012" s="1061">
        <v>19000</v>
      </c>
      <c r="R6012" s="1061">
        <v>19000</v>
      </c>
      <c r="S6012" s="1061">
        <v>19000</v>
      </c>
      <c r="T6012" s="1061">
        <v>19000</v>
      </c>
      <c r="U6012" s="1061">
        <v>19000</v>
      </c>
      <c r="V6012" s="1061">
        <v>19000</v>
      </c>
      <c r="W6012" s="1061">
        <v>19000</v>
      </c>
    </row>
    <row r="6013" spans="1:23">
      <c r="A6013" s="908"/>
      <c r="B6013" s="1061" t="s">
        <v>234</v>
      </c>
      <c r="C6013" s="1061" t="s">
        <v>235</v>
      </c>
      <c r="D6013" s="1061" t="s">
        <v>4017</v>
      </c>
      <c r="E6013" s="1061" t="s">
        <v>11285</v>
      </c>
      <c r="F6013" s="1061" t="s">
        <v>4623</v>
      </c>
      <c r="G6013" s="1061" t="s">
        <v>1724</v>
      </c>
      <c r="H6013" s="1061" t="s">
        <v>129</v>
      </c>
      <c r="I6013" s="1061" t="s">
        <v>19</v>
      </c>
      <c r="J6013" s="1061" t="s">
        <v>7975</v>
      </c>
      <c r="K6013" s="1061" t="s">
        <v>14849</v>
      </c>
      <c r="L6013" s="1061">
        <v>19007</v>
      </c>
      <c r="M6013" s="1061">
        <v>19007</v>
      </c>
      <c r="N6013" s="1061">
        <v>19007</v>
      </c>
      <c r="O6013" s="1061">
        <v>19007</v>
      </c>
      <c r="P6013" s="1061">
        <v>19007</v>
      </c>
      <c r="Q6013" s="1061">
        <v>19007</v>
      </c>
      <c r="R6013" s="1061">
        <v>19514</v>
      </c>
      <c r="S6013" s="1061">
        <v>19514</v>
      </c>
      <c r="T6013" s="1061">
        <v>19514</v>
      </c>
      <c r="U6013" s="1061">
        <v>19514</v>
      </c>
      <c r="V6013" s="1061">
        <v>19514</v>
      </c>
      <c r="W6013" s="1061">
        <v>19514</v>
      </c>
    </row>
    <row r="6014" spans="1:23">
      <c r="A6014" s="908"/>
      <c r="B6014" s="1061" t="s">
        <v>234</v>
      </c>
      <c r="C6014" s="1061" t="s">
        <v>235</v>
      </c>
      <c r="D6014" s="1061" t="s">
        <v>4017</v>
      </c>
      <c r="E6014" s="1061" t="s">
        <v>11286</v>
      </c>
      <c r="F6014" s="1061" t="s">
        <v>4624</v>
      </c>
      <c r="G6014" s="1061" t="s">
        <v>1724</v>
      </c>
      <c r="H6014" s="1061" t="s">
        <v>129</v>
      </c>
      <c r="I6014" s="1061" t="s">
        <v>19</v>
      </c>
      <c r="J6014" s="1061" t="s">
        <v>7975</v>
      </c>
      <c r="K6014" s="1061" t="s">
        <v>14849</v>
      </c>
      <c r="L6014" s="1061">
        <v>34750</v>
      </c>
      <c r="M6014" s="1061">
        <v>34750</v>
      </c>
      <c r="N6014" s="1061">
        <v>34750</v>
      </c>
      <c r="O6014" s="1061">
        <v>34750</v>
      </c>
      <c r="P6014" s="1061">
        <v>34750</v>
      </c>
      <c r="Q6014" s="1061">
        <v>34750</v>
      </c>
      <c r="R6014" s="1061">
        <v>35500</v>
      </c>
      <c r="S6014" s="1061">
        <v>35500</v>
      </c>
      <c r="T6014" s="1061">
        <v>35500</v>
      </c>
      <c r="U6014" s="1061">
        <v>35500</v>
      </c>
      <c r="V6014" s="1061">
        <v>35500</v>
      </c>
      <c r="W6014" s="1061">
        <v>35500</v>
      </c>
    </row>
    <row r="6015" spans="1:23">
      <c r="A6015" s="908"/>
      <c r="B6015" s="1061" t="s">
        <v>234</v>
      </c>
      <c r="C6015" s="1061" t="s">
        <v>235</v>
      </c>
      <c r="D6015" s="1061" t="s">
        <v>4017</v>
      </c>
      <c r="E6015" s="1061" t="s">
        <v>11287</v>
      </c>
      <c r="F6015" s="1061" t="s">
        <v>4625</v>
      </c>
      <c r="G6015" s="1061" t="s">
        <v>1724</v>
      </c>
      <c r="H6015" s="1061" t="s">
        <v>129</v>
      </c>
      <c r="I6015" s="1061" t="s">
        <v>19</v>
      </c>
      <c r="J6015" s="1061" t="s">
        <v>7975</v>
      </c>
      <c r="K6015" s="1061" t="s">
        <v>14849</v>
      </c>
      <c r="L6015" s="1061">
        <v>23261</v>
      </c>
      <c r="M6015" s="1061">
        <v>23261</v>
      </c>
      <c r="N6015" s="1061">
        <v>23261</v>
      </c>
      <c r="O6015" s="1061">
        <v>23261</v>
      </c>
      <c r="P6015" s="1061">
        <v>23261</v>
      </c>
      <c r="Q6015" s="1061">
        <v>23261</v>
      </c>
      <c r="R6015" s="1061">
        <v>24023</v>
      </c>
      <c r="S6015" s="1061">
        <v>24023</v>
      </c>
      <c r="T6015" s="1061">
        <v>24023</v>
      </c>
      <c r="U6015" s="1061">
        <v>24023</v>
      </c>
      <c r="V6015" s="1061">
        <v>24023</v>
      </c>
      <c r="W6015" s="1061">
        <v>24023</v>
      </c>
    </row>
    <row r="6016" spans="1:23">
      <c r="A6016" s="908"/>
      <c r="B6016" s="1061" t="s">
        <v>234</v>
      </c>
      <c r="C6016" s="1061" t="s">
        <v>235</v>
      </c>
      <c r="D6016" s="1061" t="s">
        <v>4017</v>
      </c>
      <c r="E6016" s="1061" t="s">
        <v>11288</v>
      </c>
      <c r="F6016" s="1061" t="s">
        <v>4626</v>
      </c>
      <c r="G6016" s="1061" t="s">
        <v>1724</v>
      </c>
      <c r="H6016" s="1061" t="s">
        <v>129</v>
      </c>
      <c r="I6016" s="1061" t="s">
        <v>19</v>
      </c>
      <c r="J6016" s="1061" t="s">
        <v>7975</v>
      </c>
      <c r="K6016" s="1061" t="s">
        <v>14849</v>
      </c>
      <c r="L6016" s="1061">
        <v>24313</v>
      </c>
      <c r="M6016" s="1061">
        <v>24313</v>
      </c>
      <c r="N6016" s="1061">
        <v>24313</v>
      </c>
      <c r="O6016" s="1061">
        <v>24313</v>
      </c>
      <c r="P6016" s="1061">
        <v>24313</v>
      </c>
      <c r="Q6016" s="1061">
        <v>24313</v>
      </c>
      <c r="R6016" s="1061">
        <v>25127</v>
      </c>
      <c r="S6016" s="1061">
        <v>25127</v>
      </c>
      <c r="T6016" s="1061">
        <v>25127</v>
      </c>
      <c r="U6016" s="1061">
        <v>25127</v>
      </c>
      <c r="V6016" s="1061">
        <v>25127</v>
      </c>
      <c r="W6016" s="1061">
        <v>25127</v>
      </c>
    </row>
    <row r="6017" spans="1:23">
      <c r="A6017" s="908"/>
      <c r="B6017" s="1061" t="s">
        <v>234</v>
      </c>
      <c r="C6017" s="1061" t="s">
        <v>235</v>
      </c>
      <c r="D6017" s="1061" t="s">
        <v>4017</v>
      </c>
      <c r="E6017" s="1061" t="s">
        <v>11289</v>
      </c>
      <c r="F6017" s="1061" t="s">
        <v>8014</v>
      </c>
      <c r="G6017" s="1061" t="s">
        <v>1724</v>
      </c>
      <c r="H6017" s="1061" t="s">
        <v>129</v>
      </c>
      <c r="I6017" s="1061" t="s">
        <v>19</v>
      </c>
      <c r="J6017" s="1061" t="s">
        <v>7975</v>
      </c>
      <c r="K6017" s="1061" t="s">
        <v>14849</v>
      </c>
      <c r="L6017" s="1061">
        <v>50738</v>
      </c>
      <c r="M6017" s="1061">
        <v>50738</v>
      </c>
      <c r="N6017" s="1061">
        <v>50738</v>
      </c>
      <c r="O6017" s="1061">
        <v>50738</v>
      </c>
      <c r="P6017" s="1061">
        <v>50738</v>
      </c>
      <c r="Q6017" s="1061">
        <v>50738</v>
      </c>
      <c r="R6017" s="1061">
        <v>51233</v>
      </c>
      <c r="S6017" s="1061">
        <v>51233</v>
      </c>
      <c r="T6017" s="1061">
        <v>51233</v>
      </c>
      <c r="U6017" s="1061">
        <v>51233</v>
      </c>
      <c r="V6017" s="1061">
        <v>51233</v>
      </c>
      <c r="W6017" s="1061">
        <v>51233</v>
      </c>
    </row>
    <row r="6018" spans="1:23">
      <c r="A6018" s="908"/>
      <c r="B6018" s="1061" t="s">
        <v>234</v>
      </c>
      <c r="C6018" s="1061" t="s">
        <v>235</v>
      </c>
      <c r="D6018" s="1061" t="s">
        <v>4201</v>
      </c>
      <c r="E6018" s="1061" t="s">
        <v>11290</v>
      </c>
      <c r="F6018" s="1061" t="s">
        <v>4502</v>
      </c>
      <c r="G6018" s="1061" t="s">
        <v>1724</v>
      </c>
      <c r="H6018" s="1061" t="s">
        <v>129</v>
      </c>
      <c r="I6018" s="1061" t="s">
        <v>19</v>
      </c>
      <c r="J6018" s="1061" t="s">
        <v>7975</v>
      </c>
      <c r="K6018" s="1061" t="s">
        <v>14849</v>
      </c>
      <c r="L6018" s="1061">
        <v>119400</v>
      </c>
      <c r="M6018" s="1061">
        <v>119400</v>
      </c>
      <c r="N6018" s="1061">
        <v>119400</v>
      </c>
      <c r="O6018" s="1061">
        <v>119400</v>
      </c>
      <c r="P6018" s="1061">
        <v>119400</v>
      </c>
      <c r="Q6018" s="1061">
        <v>119400</v>
      </c>
      <c r="R6018" s="1061">
        <v>119400</v>
      </c>
      <c r="S6018" s="1061">
        <v>119400</v>
      </c>
      <c r="T6018" s="1061">
        <v>119400</v>
      </c>
      <c r="U6018" s="1061">
        <v>119400</v>
      </c>
      <c r="V6018" s="1061">
        <v>119400</v>
      </c>
      <c r="W6018" s="1061">
        <v>119400</v>
      </c>
    </row>
    <row r="6019" spans="1:23">
      <c r="A6019" s="908"/>
      <c r="B6019" s="1061" t="s">
        <v>234</v>
      </c>
      <c r="C6019" s="1061" t="s">
        <v>235</v>
      </c>
      <c r="D6019" s="1061" t="s">
        <v>4017</v>
      </c>
      <c r="E6019" s="1061" t="s">
        <v>11291</v>
      </c>
      <c r="F6019" s="1061" t="s">
        <v>4503</v>
      </c>
      <c r="G6019" s="1061" t="s">
        <v>1724</v>
      </c>
      <c r="H6019" s="1061" t="s">
        <v>129</v>
      </c>
      <c r="I6019" s="1061" t="s">
        <v>19</v>
      </c>
      <c r="J6019" s="1061" t="s">
        <v>7975</v>
      </c>
      <c r="K6019" s="1061" t="s">
        <v>14849</v>
      </c>
      <c r="L6019" s="1061">
        <v>159000</v>
      </c>
      <c r="M6019" s="1061">
        <v>159000</v>
      </c>
      <c r="N6019" s="1061">
        <v>159000</v>
      </c>
      <c r="O6019" s="1061">
        <v>159000</v>
      </c>
      <c r="P6019" s="1061">
        <v>159000</v>
      </c>
      <c r="Q6019" s="1061">
        <v>159000</v>
      </c>
      <c r="R6019" s="1061">
        <v>159000</v>
      </c>
      <c r="S6019" s="1061">
        <v>159000</v>
      </c>
      <c r="T6019" s="1061">
        <v>159000</v>
      </c>
      <c r="U6019" s="1061">
        <v>159000</v>
      </c>
      <c r="V6019" s="1061">
        <v>159000</v>
      </c>
      <c r="W6019" s="1061">
        <v>159000</v>
      </c>
    </row>
    <row r="6020" spans="1:23">
      <c r="A6020" s="908"/>
      <c r="B6020" s="1061" t="s">
        <v>234</v>
      </c>
      <c r="C6020" s="1061" t="s">
        <v>235</v>
      </c>
      <c r="D6020" s="1061" t="s">
        <v>4017</v>
      </c>
      <c r="E6020" s="1061" t="s">
        <v>11292</v>
      </c>
      <c r="F6020" s="1061" t="s">
        <v>4627</v>
      </c>
      <c r="G6020" s="1061" t="s">
        <v>1724</v>
      </c>
      <c r="H6020" s="1061" t="s">
        <v>129</v>
      </c>
      <c r="I6020" s="1061" t="s">
        <v>19</v>
      </c>
      <c r="J6020" s="1061" t="s">
        <v>7975</v>
      </c>
      <c r="K6020" s="1061" t="s">
        <v>14849</v>
      </c>
      <c r="L6020" s="1061">
        <v>203550</v>
      </c>
      <c r="M6020" s="1061">
        <v>203550</v>
      </c>
      <c r="N6020" s="1061">
        <v>203550</v>
      </c>
      <c r="O6020" s="1061">
        <v>203550</v>
      </c>
      <c r="P6020" s="1061">
        <v>203550</v>
      </c>
      <c r="Q6020" s="1061">
        <v>203550</v>
      </c>
      <c r="R6020" s="1061">
        <v>205100</v>
      </c>
      <c r="S6020" s="1061">
        <v>205100</v>
      </c>
      <c r="T6020" s="1061">
        <v>205100</v>
      </c>
      <c r="U6020" s="1061">
        <v>205100</v>
      </c>
      <c r="V6020" s="1061">
        <v>205100</v>
      </c>
      <c r="W6020" s="1061">
        <v>205100</v>
      </c>
    </row>
    <row r="6021" spans="1:23">
      <c r="A6021" s="908"/>
      <c r="B6021" s="1061" t="s">
        <v>234</v>
      </c>
      <c r="C6021" s="1061" t="s">
        <v>235</v>
      </c>
      <c r="D6021" s="1061" t="s">
        <v>4118</v>
      </c>
      <c r="E6021" s="1061" t="s">
        <v>11293</v>
      </c>
      <c r="F6021" s="1061" t="s">
        <v>4120</v>
      </c>
      <c r="G6021" s="1061" t="s">
        <v>1724</v>
      </c>
      <c r="H6021" s="1061" t="s">
        <v>129</v>
      </c>
      <c r="I6021" s="1061" t="s">
        <v>19</v>
      </c>
      <c r="J6021" s="1061" t="s">
        <v>7975</v>
      </c>
      <c r="K6021" s="1061" t="s">
        <v>14849</v>
      </c>
      <c r="L6021" s="1061">
        <v>210000</v>
      </c>
      <c r="M6021" s="1061">
        <v>210000</v>
      </c>
      <c r="N6021" s="1061">
        <v>210000</v>
      </c>
      <c r="O6021" s="1061">
        <v>210000</v>
      </c>
      <c r="P6021" s="1061">
        <v>210000</v>
      </c>
      <c r="Q6021" s="1061">
        <v>210000</v>
      </c>
      <c r="R6021" s="1061">
        <v>210000</v>
      </c>
      <c r="S6021" s="1061">
        <v>210000</v>
      </c>
      <c r="T6021" s="1061">
        <v>210000</v>
      </c>
      <c r="U6021" s="1061">
        <v>210000</v>
      </c>
      <c r="V6021" s="1061">
        <v>210000</v>
      </c>
      <c r="W6021" s="1061">
        <v>210000</v>
      </c>
    </row>
    <row r="6022" spans="1:23">
      <c r="A6022" s="908"/>
      <c r="B6022" s="1061" t="s">
        <v>234</v>
      </c>
      <c r="C6022" s="1061" t="s">
        <v>235</v>
      </c>
      <c r="D6022" s="1061" t="s">
        <v>4126</v>
      </c>
      <c r="E6022" s="1061" t="s">
        <v>11294</v>
      </c>
      <c r="F6022" s="1061" t="s">
        <v>4777</v>
      </c>
      <c r="G6022" s="1061" t="s">
        <v>1724</v>
      </c>
      <c r="H6022" s="1061" t="s">
        <v>129</v>
      </c>
      <c r="I6022" s="1061" t="s">
        <v>19</v>
      </c>
      <c r="J6022" s="1061" t="s">
        <v>7975</v>
      </c>
      <c r="K6022" s="1061" t="s">
        <v>14849</v>
      </c>
      <c r="L6022" s="1061">
        <v>450000</v>
      </c>
      <c r="M6022" s="1061">
        <v>450000</v>
      </c>
      <c r="N6022" s="1061">
        <v>450000</v>
      </c>
      <c r="O6022" s="1061">
        <v>450000</v>
      </c>
      <c r="P6022" s="1061">
        <v>450000</v>
      </c>
      <c r="Q6022" s="1061">
        <v>450000</v>
      </c>
      <c r="R6022" s="1061">
        <v>450000</v>
      </c>
      <c r="S6022" s="1061">
        <v>450000</v>
      </c>
      <c r="T6022" s="1061">
        <v>450000</v>
      </c>
      <c r="U6022" s="1061">
        <v>450000</v>
      </c>
      <c r="V6022" s="1061">
        <v>450000</v>
      </c>
      <c r="W6022" s="1061">
        <v>450000</v>
      </c>
    </row>
    <row r="6023" spans="1:23">
      <c r="A6023" s="908"/>
      <c r="B6023" s="1061" t="s">
        <v>234</v>
      </c>
      <c r="C6023" s="1061" t="s">
        <v>235</v>
      </c>
      <c r="D6023" s="1061" t="s">
        <v>4126</v>
      </c>
      <c r="E6023" s="1061" t="s">
        <v>11295</v>
      </c>
      <c r="F6023" s="1061" t="s">
        <v>4127</v>
      </c>
      <c r="G6023" s="1061" t="s">
        <v>1724</v>
      </c>
      <c r="H6023" s="1061" t="s">
        <v>129</v>
      </c>
      <c r="I6023" s="1061" t="s">
        <v>19</v>
      </c>
      <c r="J6023" s="1061" t="s">
        <v>7975</v>
      </c>
      <c r="K6023" s="1061" t="s">
        <v>14849</v>
      </c>
      <c r="L6023" s="1061">
        <v>20000</v>
      </c>
      <c r="M6023" s="1061">
        <v>20000</v>
      </c>
      <c r="N6023" s="1061">
        <v>20000</v>
      </c>
      <c r="O6023" s="1061">
        <v>20000</v>
      </c>
      <c r="P6023" s="1061">
        <v>20000</v>
      </c>
      <c r="Q6023" s="1061">
        <v>20000</v>
      </c>
      <c r="R6023" s="1061">
        <v>20000</v>
      </c>
      <c r="S6023" s="1061">
        <v>20000</v>
      </c>
      <c r="T6023" s="1061">
        <v>20000</v>
      </c>
      <c r="U6023" s="1061">
        <v>20000</v>
      </c>
      <c r="V6023" s="1061">
        <v>20000</v>
      </c>
      <c r="W6023" s="1061">
        <v>20000</v>
      </c>
    </row>
    <row r="6024" spans="1:23">
      <c r="A6024" s="908"/>
      <c r="B6024" s="1061" t="s">
        <v>234</v>
      </c>
      <c r="C6024" s="1061" t="s">
        <v>235</v>
      </c>
      <c r="D6024" s="1061" t="s">
        <v>4111</v>
      </c>
      <c r="E6024" s="1061" t="s">
        <v>11296</v>
      </c>
      <c r="F6024" s="1061" t="s">
        <v>4189</v>
      </c>
      <c r="G6024" s="1061" t="s">
        <v>1724</v>
      </c>
      <c r="H6024" s="1061" t="s">
        <v>129</v>
      </c>
      <c r="I6024" s="1061" t="s">
        <v>19</v>
      </c>
      <c r="J6024" s="1061" t="s">
        <v>7975</v>
      </c>
      <c r="K6024" s="1061" t="s">
        <v>14849</v>
      </c>
      <c r="L6024" s="1061">
        <v>250000</v>
      </c>
      <c r="M6024" s="1061">
        <v>250000</v>
      </c>
      <c r="N6024" s="1061">
        <v>250000</v>
      </c>
      <c r="O6024" s="1061">
        <v>250000</v>
      </c>
      <c r="P6024" s="1061">
        <v>250000</v>
      </c>
      <c r="Q6024" s="1061">
        <v>250000</v>
      </c>
      <c r="R6024" s="1061">
        <v>250000</v>
      </c>
      <c r="S6024" s="1061">
        <v>250000</v>
      </c>
      <c r="T6024" s="1061">
        <v>250000</v>
      </c>
      <c r="U6024" s="1061">
        <v>250000</v>
      </c>
      <c r="V6024" s="1061">
        <v>250000</v>
      </c>
      <c r="W6024" s="1061">
        <v>250000</v>
      </c>
    </row>
    <row r="6025" spans="1:23">
      <c r="A6025" s="908"/>
      <c r="B6025" s="1061" t="s">
        <v>234</v>
      </c>
      <c r="C6025" s="1061" t="s">
        <v>235</v>
      </c>
      <c r="D6025" s="1061" t="s">
        <v>4201</v>
      </c>
      <c r="E6025" s="1061" t="s">
        <v>11297</v>
      </c>
      <c r="F6025" s="1061" t="s">
        <v>4628</v>
      </c>
      <c r="G6025" s="1061" t="s">
        <v>1724</v>
      </c>
      <c r="H6025" s="1061" t="s">
        <v>129</v>
      </c>
      <c r="I6025" s="1061" t="s">
        <v>19</v>
      </c>
      <c r="J6025" s="1061" t="s">
        <v>7975</v>
      </c>
      <c r="K6025" s="1061" t="s">
        <v>14849</v>
      </c>
      <c r="L6025" s="1061">
        <v>89054</v>
      </c>
      <c r="M6025" s="1061">
        <v>89054</v>
      </c>
      <c r="N6025" s="1061">
        <v>89054</v>
      </c>
      <c r="O6025" s="1061">
        <v>89054</v>
      </c>
      <c r="P6025" s="1061">
        <v>89054</v>
      </c>
      <c r="Q6025" s="1061">
        <v>89054</v>
      </c>
      <c r="R6025" s="1061">
        <v>92508</v>
      </c>
      <c r="S6025" s="1061">
        <v>92508</v>
      </c>
      <c r="T6025" s="1061">
        <v>92508</v>
      </c>
      <c r="U6025" s="1061">
        <v>92508</v>
      </c>
      <c r="V6025" s="1061">
        <v>92508</v>
      </c>
      <c r="W6025" s="1061">
        <v>92508</v>
      </c>
    </row>
    <row r="6026" spans="1:23">
      <c r="A6026" s="908"/>
      <c r="B6026" s="1061" t="s">
        <v>234</v>
      </c>
      <c r="C6026" s="1061" t="s">
        <v>235</v>
      </c>
      <c r="D6026" s="1061" t="s">
        <v>4201</v>
      </c>
      <c r="E6026" s="1061" t="s">
        <v>11298</v>
      </c>
      <c r="F6026" s="1061" t="s">
        <v>4213</v>
      </c>
      <c r="G6026" s="1061" t="s">
        <v>1724</v>
      </c>
      <c r="H6026" s="1061" t="s">
        <v>129</v>
      </c>
      <c r="I6026" s="1061" t="s">
        <v>19</v>
      </c>
      <c r="J6026" s="1061" t="s">
        <v>7975</v>
      </c>
      <c r="K6026" s="1061" t="s">
        <v>14849</v>
      </c>
      <c r="L6026" s="1061">
        <v>22000</v>
      </c>
      <c r="M6026" s="1061">
        <v>22000</v>
      </c>
      <c r="N6026" s="1061">
        <v>22000</v>
      </c>
      <c r="O6026" s="1061">
        <v>22000</v>
      </c>
      <c r="P6026" s="1061">
        <v>22000</v>
      </c>
      <c r="Q6026" s="1061">
        <v>22000</v>
      </c>
      <c r="R6026" s="1061">
        <v>22000</v>
      </c>
      <c r="S6026" s="1061">
        <v>22000</v>
      </c>
      <c r="T6026" s="1061">
        <v>22000</v>
      </c>
      <c r="U6026" s="1061">
        <v>22000</v>
      </c>
      <c r="V6026" s="1061">
        <v>22000</v>
      </c>
      <c r="W6026" s="1061">
        <v>22000</v>
      </c>
    </row>
    <row r="6027" spans="1:23">
      <c r="A6027" s="908"/>
      <c r="B6027" s="1061" t="s">
        <v>234</v>
      </c>
      <c r="C6027" s="1061" t="s">
        <v>235</v>
      </c>
      <c r="D6027" s="1061" t="s">
        <v>4201</v>
      </c>
      <c r="E6027" s="1061" t="s">
        <v>11299</v>
      </c>
      <c r="F6027" s="1061" t="s">
        <v>4214</v>
      </c>
      <c r="G6027" s="1061" t="s">
        <v>1724</v>
      </c>
      <c r="H6027" s="1061" t="s">
        <v>129</v>
      </c>
      <c r="I6027" s="1061" t="s">
        <v>19</v>
      </c>
      <c r="J6027" s="1061" t="s">
        <v>7975</v>
      </c>
      <c r="K6027" s="1061" t="s">
        <v>14849</v>
      </c>
      <c r="L6027" s="1061">
        <v>30000</v>
      </c>
      <c r="M6027" s="1061">
        <v>30000</v>
      </c>
      <c r="N6027" s="1061">
        <v>30000</v>
      </c>
      <c r="O6027" s="1061">
        <v>30000</v>
      </c>
      <c r="P6027" s="1061">
        <v>30000</v>
      </c>
      <c r="Q6027" s="1061">
        <v>30000</v>
      </c>
      <c r="R6027" s="1061">
        <v>30000</v>
      </c>
      <c r="S6027" s="1061">
        <v>30000</v>
      </c>
      <c r="T6027" s="1061">
        <v>30000</v>
      </c>
      <c r="U6027" s="1061">
        <v>30000</v>
      </c>
      <c r="V6027" s="1061">
        <v>30000</v>
      </c>
      <c r="W6027" s="1061">
        <v>30000</v>
      </c>
    </row>
    <row r="6028" spans="1:23">
      <c r="A6028" s="908"/>
      <c r="B6028" s="1061" t="s">
        <v>234</v>
      </c>
      <c r="C6028" s="1061" t="s">
        <v>235</v>
      </c>
      <c r="D6028" s="1061" t="s">
        <v>4115</v>
      </c>
      <c r="E6028" s="1061" t="s">
        <v>11300</v>
      </c>
      <c r="F6028" s="1061" t="s">
        <v>4219</v>
      </c>
      <c r="G6028" s="1061" t="s">
        <v>1724</v>
      </c>
      <c r="H6028" s="1061" t="s">
        <v>129</v>
      </c>
      <c r="I6028" s="1061" t="s">
        <v>19</v>
      </c>
      <c r="J6028" s="1061" t="s">
        <v>7975</v>
      </c>
      <c r="K6028" s="1061" t="s">
        <v>14849</v>
      </c>
      <c r="L6028" s="1061">
        <v>10000</v>
      </c>
      <c r="M6028" s="1061">
        <v>10000</v>
      </c>
      <c r="N6028" s="1061">
        <v>10000</v>
      </c>
      <c r="O6028" s="1061">
        <v>10000</v>
      </c>
      <c r="P6028" s="1061">
        <v>10000</v>
      </c>
      <c r="Q6028" s="1061">
        <v>10000</v>
      </c>
      <c r="R6028" s="1061">
        <v>10000</v>
      </c>
      <c r="S6028" s="1061">
        <v>10000</v>
      </c>
      <c r="T6028" s="1061">
        <v>10000</v>
      </c>
      <c r="U6028" s="1061">
        <v>10000</v>
      </c>
      <c r="V6028" s="1061">
        <v>10000</v>
      </c>
      <c r="W6028" s="1061">
        <v>10000</v>
      </c>
    </row>
    <row r="6029" spans="1:23">
      <c r="A6029" s="908"/>
      <c r="B6029" s="1061" t="s">
        <v>234</v>
      </c>
      <c r="C6029" s="1061" t="s">
        <v>235</v>
      </c>
      <c r="D6029" s="1061" t="s">
        <v>4115</v>
      </c>
      <c r="E6029" s="1061" t="s">
        <v>11301</v>
      </c>
      <c r="F6029" s="1061" t="s">
        <v>4221</v>
      </c>
      <c r="G6029" s="1061" t="s">
        <v>1724</v>
      </c>
      <c r="H6029" s="1061" t="s">
        <v>129</v>
      </c>
      <c r="I6029" s="1061" t="s">
        <v>19</v>
      </c>
      <c r="J6029" s="1061" t="s">
        <v>7975</v>
      </c>
      <c r="K6029" s="1061" t="s">
        <v>14849</v>
      </c>
      <c r="L6029" s="1061">
        <v>8000</v>
      </c>
      <c r="M6029" s="1061">
        <v>8000</v>
      </c>
      <c r="N6029" s="1061">
        <v>8000</v>
      </c>
      <c r="O6029" s="1061">
        <v>8000</v>
      </c>
      <c r="P6029" s="1061">
        <v>8000</v>
      </c>
      <c r="Q6029" s="1061">
        <v>8000</v>
      </c>
      <c r="R6029" s="1061">
        <v>8000</v>
      </c>
      <c r="S6029" s="1061">
        <v>8000</v>
      </c>
      <c r="T6029" s="1061">
        <v>8000</v>
      </c>
      <c r="U6029" s="1061">
        <v>8000</v>
      </c>
      <c r="V6029" s="1061">
        <v>8000</v>
      </c>
      <c r="W6029" s="1061">
        <v>8000</v>
      </c>
    </row>
    <row r="6030" spans="1:23">
      <c r="A6030" s="908"/>
      <c r="B6030" s="1061" t="s">
        <v>234</v>
      </c>
      <c r="C6030" s="1061" t="s">
        <v>235</v>
      </c>
      <c r="D6030" s="1061" t="s">
        <v>4115</v>
      </c>
      <c r="E6030" s="1061" t="s">
        <v>11302</v>
      </c>
      <c r="F6030" s="1061" t="s">
        <v>4222</v>
      </c>
      <c r="G6030" s="1061" t="s">
        <v>1724</v>
      </c>
      <c r="H6030" s="1061" t="s">
        <v>129</v>
      </c>
      <c r="I6030" s="1061" t="s">
        <v>19</v>
      </c>
      <c r="J6030" s="1061" t="s">
        <v>7975</v>
      </c>
      <c r="K6030" s="1061" t="s">
        <v>14849</v>
      </c>
      <c r="L6030" s="1061">
        <v>13000</v>
      </c>
      <c r="M6030" s="1061">
        <v>13000</v>
      </c>
      <c r="N6030" s="1061">
        <v>13000</v>
      </c>
      <c r="O6030" s="1061">
        <v>13000</v>
      </c>
      <c r="P6030" s="1061">
        <v>13000</v>
      </c>
      <c r="Q6030" s="1061">
        <v>13000</v>
      </c>
      <c r="R6030" s="1061">
        <v>13000</v>
      </c>
      <c r="S6030" s="1061">
        <v>13000</v>
      </c>
      <c r="T6030" s="1061">
        <v>13000</v>
      </c>
      <c r="U6030" s="1061">
        <v>13000</v>
      </c>
      <c r="V6030" s="1061">
        <v>13000</v>
      </c>
      <c r="W6030" s="1061">
        <v>13000</v>
      </c>
    </row>
    <row r="6031" spans="1:23">
      <c r="A6031" s="908"/>
      <c r="B6031" s="1061" t="s">
        <v>234</v>
      </c>
      <c r="C6031" s="1061" t="s">
        <v>235</v>
      </c>
      <c r="D6031" s="1061" t="s">
        <v>4444</v>
      </c>
      <c r="E6031" s="1061" t="s">
        <v>11303</v>
      </c>
      <c r="F6031" s="1061" t="s">
        <v>4725</v>
      </c>
      <c r="G6031" s="1061" t="s">
        <v>1739</v>
      </c>
      <c r="H6031" s="1061" t="s">
        <v>129</v>
      </c>
      <c r="I6031" s="1061" t="s">
        <v>19</v>
      </c>
      <c r="J6031" s="1061" t="s">
        <v>7975</v>
      </c>
      <c r="K6031" s="1061" t="s">
        <v>14849</v>
      </c>
      <c r="L6031" s="1061">
        <v>1855000</v>
      </c>
      <c r="M6031" s="1061">
        <v>1855000</v>
      </c>
      <c r="N6031" s="1061">
        <v>1855000</v>
      </c>
      <c r="O6031" s="1061">
        <v>1855000</v>
      </c>
      <c r="P6031" s="1061">
        <v>1855000</v>
      </c>
      <c r="Q6031" s="1061">
        <v>1855000</v>
      </c>
      <c r="R6031" s="1061">
        <v>2110000</v>
      </c>
      <c r="S6031" s="1061">
        <v>2110000</v>
      </c>
      <c r="T6031" s="1061">
        <v>2110000</v>
      </c>
      <c r="U6031" s="1061">
        <v>2110000</v>
      </c>
      <c r="V6031" s="1061">
        <v>2110000</v>
      </c>
      <c r="W6031" s="1061">
        <v>2110000</v>
      </c>
    </row>
    <row r="6032" spans="1:23">
      <c r="A6032" s="908"/>
      <c r="B6032" s="1061" t="s">
        <v>234</v>
      </c>
      <c r="C6032" s="1061" t="s">
        <v>235</v>
      </c>
      <c r="D6032" s="1061" t="s">
        <v>4254</v>
      </c>
      <c r="E6032" s="1061" t="s">
        <v>11304</v>
      </c>
      <c r="F6032" s="1061" t="s">
        <v>4255</v>
      </c>
      <c r="G6032" s="1061" t="s">
        <v>1724</v>
      </c>
      <c r="H6032" s="1061" t="s">
        <v>129</v>
      </c>
      <c r="I6032" s="1061" t="s">
        <v>19</v>
      </c>
      <c r="J6032" s="1061" t="s">
        <v>7975</v>
      </c>
      <c r="K6032" s="1061" t="s">
        <v>14849</v>
      </c>
      <c r="L6032" s="1061">
        <v>17000</v>
      </c>
      <c r="M6032" s="1061">
        <v>17000</v>
      </c>
      <c r="N6032" s="1061">
        <v>17000</v>
      </c>
      <c r="O6032" s="1061">
        <v>17000</v>
      </c>
      <c r="P6032" s="1061">
        <v>17000</v>
      </c>
      <c r="Q6032" s="1061">
        <v>17000</v>
      </c>
      <c r="R6032" s="1061">
        <v>17000</v>
      </c>
      <c r="S6032" s="1061">
        <v>17000</v>
      </c>
      <c r="T6032" s="1061">
        <v>17000</v>
      </c>
      <c r="U6032" s="1061">
        <v>17000</v>
      </c>
      <c r="V6032" s="1061">
        <v>17000</v>
      </c>
      <c r="W6032" s="1061">
        <v>17000</v>
      </c>
    </row>
    <row r="6033" spans="1:23">
      <c r="A6033" s="908"/>
      <c r="B6033" s="1061" t="s">
        <v>234</v>
      </c>
      <c r="C6033" s="1061" t="s">
        <v>235</v>
      </c>
      <c r="D6033" s="1061" t="s">
        <v>3090</v>
      </c>
      <c r="E6033" s="1061" t="s">
        <v>11305</v>
      </c>
      <c r="F6033" s="1061" t="s">
        <v>4263</v>
      </c>
      <c r="G6033" s="1061" t="s">
        <v>1701</v>
      </c>
      <c r="H6033" s="1061" t="s">
        <v>129</v>
      </c>
      <c r="I6033" s="1061" t="s">
        <v>19</v>
      </c>
      <c r="J6033" s="1061" t="s">
        <v>7975</v>
      </c>
      <c r="K6033" s="1061" t="s">
        <v>14849</v>
      </c>
      <c r="L6033" s="1061">
        <v>1750000</v>
      </c>
      <c r="M6033" s="1061">
        <v>1750000</v>
      </c>
      <c r="N6033" s="1061">
        <v>1750000</v>
      </c>
      <c r="O6033" s="1061">
        <v>1750000</v>
      </c>
      <c r="P6033" s="1061">
        <v>1750000</v>
      </c>
      <c r="Q6033" s="1061">
        <v>1750000</v>
      </c>
      <c r="R6033" s="1061">
        <v>1750000</v>
      </c>
      <c r="S6033" s="1061">
        <v>1750000</v>
      </c>
      <c r="T6033" s="1061">
        <v>1750000</v>
      </c>
      <c r="U6033" s="1061">
        <v>1750000</v>
      </c>
      <c r="V6033" s="1061">
        <v>1750000</v>
      </c>
      <c r="W6033" s="1061">
        <v>1750000</v>
      </c>
    </row>
    <row r="6034" spans="1:23">
      <c r="A6034" s="908"/>
      <c r="B6034" s="1061" t="s">
        <v>234</v>
      </c>
      <c r="C6034" s="1061" t="s">
        <v>235</v>
      </c>
      <c r="D6034" s="1061" t="s">
        <v>4277</v>
      </c>
      <c r="E6034" s="1061" t="s">
        <v>11306</v>
      </c>
      <c r="F6034" s="1061" t="s">
        <v>4778</v>
      </c>
      <c r="G6034" s="1061" t="s">
        <v>1701</v>
      </c>
      <c r="H6034" s="1061" t="s">
        <v>129</v>
      </c>
      <c r="I6034" s="1061" t="s">
        <v>19</v>
      </c>
      <c r="J6034" s="1061" t="s">
        <v>7975</v>
      </c>
      <c r="K6034" s="1061" t="s">
        <v>14849</v>
      </c>
      <c r="L6034" s="1061">
        <v>11325</v>
      </c>
      <c r="M6034" s="1061">
        <v>11325</v>
      </c>
      <c r="N6034" s="1061">
        <v>11325</v>
      </c>
      <c r="O6034" s="1061">
        <v>11325</v>
      </c>
      <c r="P6034" s="1061">
        <v>11325</v>
      </c>
      <c r="Q6034" s="1061">
        <v>11325</v>
      </c>
      <c r="R6034" s="1061">
        <v>12350</v>
      </c>
      <c r="S6034" s="1061">
        <v>12350</v>
      </c>
      <c r="T6034" s="1061">
        <v>12350</v>
      </c>
      <c r="U6034" s="1061">
        <v>12350</v>
      </c>
      <c r="V6034" s="1061">
        <v>12350</v>
      </c>
      <c r="W6034" s="1061">
        <v>12350</v>
      </c>
    </row>
    <row r="6035" spans="1:23">
      <c r="A6035" s="908"/>
      <c r="B6035" s="1061" t="s">
        <v>234</v>
      </c>
      <c r="C6035" s="1061" t="s">
        <v>235</v>
      </c>
      <c r="D6035" s="1061" t="s">
        <v>2217</v>
      </c>
      <c r="E6035" s="1061" t="s">
        <v>11307</v>
      </c>
      <c r="F6035" s="1061" t="s">
        <v>8015</v>
      </c>
      <c r="G6035" s="1061" t="s">
        <v>1701</v>
      </c>
      <c r="H6035" s="1061" t="s">
        <v>129</v>
      </c>
      <c r="I6035" s="1061" t="s">
        <v>19</v>
      </c>
      <c r="J6035" s="1061" t="s">
        <v>7975</v>
      </c>
      <c r="K6035" s="1061" t="s">
        <v>14849</v>
      </c>
      <c r="L6035" s="1061">
        <v>1250000</v>
      </c>
      <c r="M6035" s="1061">
        <v>1250000</v>
      </c>
      <c r="N6035" s="1061">
        <v>1250000</v>
      </c>
      <c r="O6035" s="1061">
        <v>1250000</v>
      </c>
      <c r="P6035" s="1061">
        <v>1250000</v>
      </c>
      <c r="Q6035" s="1061">
        <v>1250000</v>
      </c>
      <c r="R6035" s="1061">
        <v>1250000</v>
      </c>
      <c r="S6035" s="1061">
        <v>1250000</v>
      </c>
      <c r="T6035" s="1061">
        <v>1250000</v>
      </c>
      <c r="U6035" s="1061">
        <v>1250000</v>
      </c>
      <c r="V6035" s="1061">
        <v>1250000</v>
      </c>
      <c r="W6035" s="1061">
        <v>1250000</v>
      </c>
    </row>
    <row r="6036" spans="1:23">
      <c r="A6036" s="908"/>
      <c r="B6036" s="1061" t="s">
        <v>234</v>
      </c>
      <c r="C6036" s="1061" t="s">
        <v>235</v>
      </c>
      <c r="D6036" s="1061" t="s">
        <v>2217</v>
      </c>
      <c r="E6036" s="1061" t="s">
        <v>11308</v>
      </c>
      <c r="F6036" s="1061" t="s">
        <v>4869</v>
      </c>
      <c r="G6036" s="1061" t="s">
        <v>1701</v>
      </c>
      <c r="H6036" s="1061" t="s">
        <v>129</v>
      </c>
      <c r="I6036" s="1061" t="s">
        <v>19</v>
      </c>
      <c r="J6036" s="1061" t="s">
        <v>7975</v>
      </c>
      <c r="K6036" s="1061" t="s">
        <v>14849</v>
      </c>
      <c r="L6036" s="1061">
        <v>1200000</v>
      </c>
      <c r="M6036" s="1061">
        <v>1200000</v>
      </c>
      <c r="N6036" s="1061">
        <v>1200000</v>
      </c>
      <c r="O6036" s="1061">
        <v>1200000</v>
      </c>
      <c r="P6036" s="1061">
        <v>1200000</v>
      </c>
      <c r="Q6036" s="1061">
        <v>1200000</v>
      </c>
      <c r="R6036" s="1061">
        <v>1200000</v>
      </c>
      <c r="S6036" s="1061">
        <v>1200000</v>
      </c>
      <c r="T6036" s="1061">
        <v>1200000</v>
      </c>
      <c r="U6036" s="1061">
        <v>1200000</v>
      </c>
      <c r="V6036" s="1061">
        <v>1200000</v>
      </c>
      <c r="W6036" s="1061">
        <v>1200000</v>
      </c>
    </row>
    <row r="6037" spans="1:23">
      <c r="A6037" s="908"/>
      <c r="B6037" s="1061" t="s">
        <v>234</v>
      </c>
      <c r="C6037" s="1061" t="s">
        <v>235</v>
      </c>
      <c r="D6037" s="1061" t="s">
        <v>4591</v>
      </c>
      <c r="E6037" s="1061" t="s">
        <v>11309</v>
      </c>
      <c r="F6037" s="1061" t="s">
        <v>3724</v>
      </c>
      <c r="G6037" s="1061" t="s">
        <v>1739</v>
      </c>
      <c r="H6037" s="1061" t="s">
        <v>129</v>
      </c>
      <c r="I6037" s="1061" t="s">
        <v>19</v>
      </c>
      <c r="J6037" s="1061" t="s">
        <v>7975</v>
      </c>
      <c r="K6037" s="1061" t="s">
        <v>14849</v>
      </c>
      <c r="L6037" s="1061">
        <v>1061739</v>
      </c>
      <c r="M6037" s="1061">
        <v>1061739</v>
      </c>
      <c r="N6037" s="1061">
        <v>1061739</v>
      </c>
      <c r="O6037" s="1061">
        <v>1061739</v>
      </c>
      <c r="P6037" s="1061">
        <v>1061739</v>
      </c>
      <c r="Q6037" s="1061">
        <v>1061739</v>
      </c>
      <c r="R6037" s="1061">
        <v>1123479</v>
      </c>
      <c r="S6037" s="1061">
        <v>1123479</v>
      </c>
      <c r="T6037" s="1061">
        <v>1123479</v>
      </c>
      <c r="U6037" s="1061">
        <v>1123479</v>
      </c>
      <c r="V6037" s="1061">
        <v>1123479</v>
      </c>
      <c r="W6037" s="1061">
        <v>1123479</v>
      </c>
    </row>
    <row r="6038" spans="1:23">
      <c r="A6038" s="908"/>
      <c r="B6038" s="1061" t="s">
        <v>234</v>
      </c>
      <c r="C6038" s="1061" t="s">
        <v>235</v>
      </c>
      <c r="D6038" s="1061" t="s">
        <v>7053</v>
      </c>
      <c r="E6038" s="1061" t="s">
        <v>11310</v>
      </c>
      <c r="F6038" s="1061" t="s">
        <v>4506</v>
      </c>
      <c r="G6038" s="1061" t="s">
        <v>1739</v>
      </c>
      <c r="H6038" s="1061" t="s">
        <v>129</v>
      </c>
      <c r="I6038" s="1061" t="s">
        <v>19</v>
      </c>
      <c r="J6038" s="1061" t="s">
        <v>7975</v>
      </c>
      <c r="K6038" s="1061" t="s">
        <v>14849</v>
      </c>
      <c r="L6038" s="1061">
        <v>7560000</v>
      </c>
      <c r="M6038" s="1061">
        <v>7560000</v>
      </c>
      <c r="N6038" s="1061">
        <v>7560000</v>
      </c>
      <c r="O6038" s="1061">
        <v>7560000</v>
      </c>
      <c r="P6038" s="1061">
        <v>7560000</v>
      </c>
      <c r="Q6038" s="1061">
        <v>7560000</v>
      </c>
      <c r="R6038" s="1061">
        <v>7661250</v>
      </c>
      <c r="S6038" s="1061">
        <v>7661250</v>
      </c>
      <c r="T6038" s="1061">
        <v>7661250</v>
      </c>
      <c r="U6038" s="1061">
        <v>7661250</v>
      </c>
      <c r="V6038" s="1061">
        <v>7661250</v>
      </c>
      <c r="W6038" s="1061">
        <v>7661250</v>
      </c>
    </row>
    <row r="6039" spans="1:23">
      <c r="A6039" s="908"/>
      <c r="B6039" s="1061" t="s">
        <v>234</v>
      </c>
      <c r="C6039" s="1061" t="s">
        <v>235</v>
      </c>
      <c r="D6039" s="1061" t="s">
        <v>239</v>
      </c>
      <c r="E6039" s="1061" t="s">
        <v>11311</v>
      </c>
      <c r="F6039" s="1061" t="s">
        <v>4562</v>
      </c>
      <c r="G6039" s="1061" t="s">
        <v>1739</v>
      </c>
      <c r="H6039" s="1061" t="s">
        <v>129</v>
      </c>
      <c r="I6039" s="1061" t="s">
        <v>19</v>
      </c>
      <c r="J6039" s="1061" t="s">
        <v>7975</v>
      </c>
      <c r="K6039" s="1061" t="s">
        <v>14849</v>
      </c>
      <c r="L6039" s="1061">
        <v>270000</v>
      </c>
      <c r="M6039" s="1061">
        <v>270000</v>
      </c>
      <c r="N6039" s="1061">
        <v>270000</v>
      </c>
      <c r="O6039" s="1061">
        <v>270000</v>
      </c>
      <c r="P6039" s="1061">
        <v>270000</v>
      </c>
      <c r="Q6039" s="1061">
        <v>270000</v>
      </c>
      <c r="R6039" s="1061">
        <v>270000</v>
      </c>
      <c r="S6039" s="1061">
        <v>270000</v>
      </c>
      <c r="T6039" s="1061">
        <v>270000</v>
      </c>
      <c r="U6039" s="1061">
        <v>270000</v>
      </c>
      <c r="V6039" s="1061">
        <v>270000</v>
      </c>
      <c r="W6039" s="1061">
        <v>270000</v>
      </c>
    </row>
    <row r="6040" spans="1:23">
      <c r="A6040" s="908"/>
      <c r="B6040" s="1061" t="s">
        <v>234</v>
      </c>
      <c r="C6040" s="1061" t="s">
        <v>235</v>
      </c>
      <c r="D6040" s="1061" t="s">
        <v>2186</v>
      </c>
      <c r="E6040" s="1061" t="s">
        <v>11312</v>
      </c>
      <c r="F6040" s="1061" t="s">
        <v>4557</v>
      </c>
      <c r="G6040" s="1061" t="s">
        <v>1739</v>
      </c>
      <c r="H6040" s="1061" t="s">
        <v>129</v>
      </c>
      <c r="I6040" s="1061" t="s">
        <v>19</v>
      </c>
      <c r="J6040" s="1061" t="s">
        <v>7975</v>
      </c>
      <c r="K6040" s="1061" t="s">
        <v>14849</v>
      </c>
      <c r="L6040" s="1061">
        <v>405000</v>
      </c>
      <c r="M6040" s="1061">
        <v>405000</v>
      </c>
      <c r="N6040" s="1061">
        <v>405000</v>
      </c>
      <c r="O6040" s="1061">
        <v>405000</v>
      </c>
      <c r="P6040" s="1061">
        <v>405000</v>
      </c>
      <c r="Q6040" s="1061">
        <v>405000</v>
      </c>
      <c r="R6040" s="1061">
        <v>405000</v>
      </c>
      <c r="S6040" s="1061">
        <v>405000</v>
      </c>
      <c r="T6040" s="1061">
        <v>405000</v>
      </c>
      <c r="U6040" s="1061">
        <v>405000</v>
      </c>
      <c r="V6040" s="1061">
        <v>405000</v>
      </c>
      <c r="W6040" s="1061">
        <v>405000</v>
      </c>
    </row>
    <row r="6041" spans="1:23">
      <c r="A6041" s="908"/>
      <c r="B6041" s="1061" t="s">
        <v>234</v>
      </c>
      <c r="C6041" s="1061" t="s">
        <v>235</v>
      </c>
      <c r="D6041" s="1061" t="s">
        <v>3486</v>
      </c>
      <c r="E6041" s="1061" t="s">
        <v>11313</v>
      </c>
      <c r="F6041" s="1061" t="s">
        <v>4509</v>
      </c>
      <c r="G6041" s="1061" t="s">
        <v>1739</v>
      </c>
      <c r="H6041" s="1061" t="s">
        <v>129</v>
      </c>
      <c r="I6041" s="1061" t="s">
        <v>19</v>
      </c>
      <c r="J6041" s="1061" t="s">
        <v>7975</v>
      </c>
      <c r="K6041" s="1061" t="s">
        <v>14849</v>
      </c>
      <c r="L6041" s="1061">
        <v>8325</v>
      </c>
      <c r="M6041" s="1061">
        <v>8325</v>
      </c>
      <c r="N6041" s="1061">
        <v>8325</v>
      </c>
      <c r="O6041" s="1061">
        <v>8325</v>
      </c>
      <c r="P6041" s="1061">
        <v>8325</v>
      </c>
      <c r="Q6041" s="1061">
        <v>8325</v>
      </c>
      <c r="R6041" s="1061">
        <v>8950</v>
      </c>
      <c r="S6041" s="1061">
        <v>8950</v>
      </c>
      <c r="T6041" s="1061">
        <v>8950</v>
      </c>
      <c r="U6041" s="1061">
        <v>8950</v>
      </c>
      <c r="V6041" s="1061">
        <v>8950</v>
      </c>
      <c r="W6041" s="1061">
        <v>8950</v>
      </c>
    </row>
    <row r="6042" spans="1:23">
      <c r="A6042" s="908"/>
      <c r="B6042" s="1061" t="s">
        <v>234</v>
      </c>
      <c r="C6042" s="1061" t="s">
        <v>235</v>
      </c>
      <c r="D6042" s="1061" t="s">
        <v>4254</v>
      </c>
      <c r="E6042" s="1061" t="s">
        <v>11314</v>
      </c>
      <c r="F6042" s="1061" t="s">
        <v>4256</v>
      </c>
      <c r="G6042" s="1061" t="s">
        <v>1724</v>
      </c>
      <c r="H6042" s="1061" t="s">
        <v>129</v>
      </c>
      <c r="I6042" s="1061" t="s">
        <v>19</v>
      </c>
      <c r="J6042" s="1061" t="s">
        <v>7975</v>
      </c>
      <c r="K6042" s="1061" t="s">
        <v>14849</v>
      </c>
      <c r="L6042" s="1061">
        <v>9600</v>
      </c>
      <c r="M6042" s="1061">
        <v>9600</v>
      </c>
      <c r="N6042" s="1061">
        <v>9600</v>
      </c>
      <c r="O6042" s="1061">
        <v>9600</v>
      </c>
      <c r="P6042" s="1061">
        <v>9600</v>
      </c>
      <c r="Q6042" s="1061">
        <v>9600</v>
      </c>
      <c r="R6042" s="1061">
        <v>9600</v>
      </c>
      <c r="S6042" s="1061">
        <v>9600</v>
      </c>
      <c r="T6042" s="1061">
        <v>9600</v>
      </c>
      <c r="U6042" s="1061">
        <v>9600</v>
      </c>
      <c r="V6042" s="1061">
        <v>9600</v>
      </c>
      <c r="W6042" s="1061">
        <v>9600</v>
      </c>
    </row>
    <row r="6043" spans="1:23">
      <c r="A6043" s="908"/>
      <c r="B6043" s="1061" t="s">
        <v>234</v>
      </c>
      <c r="C6043" s="1061" t="s">
        <v>235</v>
      </c>
      <c r="D6043" s="1061" t="s">
        <v>3090</v>
      </c>
      <c r="E6043" s="1061" t="s">
        <v>11315</v>
      </c>
      <c r="F6043" s="1061" t="s">
        <v>4262</v>
      </c>
      <c r="G6043" s="1061" t="s">
        <v>1701</v>
      </c>
      <c r="H6043" s="1061" t="s">
        <v>129</v>
      </c>
      <c r="I6043" s="1061" t="s">
        <v>19</v>
      </c>
      <c r="J6043" s="1061" t="s">
        <v>7975</v>
      </c>
      <c r="K6043" s="1061" t="s">
        <v>14849</v>
      </c>
      <c r="L6043" s="1061">
        <v>410000</v>
      </c>
      <c r="M6043" s="1061">
        <v>410000</v>
      </c>
      <c r="N6043" s="1061">
        <v>410000</v>
      </c>
      <c r="O6043" s="1061">
        <v>410000</v>
      </c>
      <c r="P6043" s="1061">
        <v>410000</v>
      </c>
      <c r="Q6043" s="1061">
        <v>410000</v>
      </c>
      <c r="R6043" s="1061">
        <v>410000</v>
      </c>
      <c r="S6043" s="1061">
        <v>410000</v>
      </c>
      <c r="T6043" s="1061">
        <v>410000</v>
      </c>
      <c r="U6043" s="1061">
        <v>410000</v>
      </c>
      <c r="V6043" s="1061">
        <v>410000</v>
      </c>
      <c r="W6043" s="1061">
        <v>410000</v>
      </c>
    </row>
    <row r="6044" spans="1:23">
      <c r="A6044" s="908"/>
      <c r="B6044" s="1061" t="s">
        <v>234</v>
      </c>
      <c r="C6044" s="1061" t="s">
        <v>235</v>
      </c>
      <c r="D6044" s="1061" t="s">
        <v>4629</v>
      </c>
      <c r="E6044" s="1061" t="s">
        <v>11316</v>
      </c>
      <c r="F6044" s="1061" t="s">
        <v>4630</v>
      </c>
      <c r="G6044" s="1061" t="s">
        <v>1739</v>
      </c>
      <c r="H6044" s="1061" t="s">
        <v>129</v>
      </c>
      <c r="I6044" s="1061" t="s">
        <v>19</v>
      </c>
      <c r="J6044" s="1061" t="s">
        <v>7975</v>
      </c>
      <c r="K6044" s="1061" t="s">
        <v>14849</v>
      </c>
      <c r="L6044" s="1061">
        <v>83578</v>
      </c>
      <c r="M6044" s="1061">
        <v>83578</v>
      </c>
      <c r="N6044" s="1061">
        <v>83578</v>
      </c>
      <c r="O6044" s="1061">
        <v>83578</v>
      </c>
      <c r="P6044" s="1061">
        <v>83578</v>
      </c>
      <c r="Q6044" s="1061">
        <v>83578</v>
      </c>
      <c r="R6044" s="1061">
        <v>87156</v>
      </c>
      <c r="S6044" s="1061">
        <v>87156</v>
      </c>
      <c r="T6044" s="1061">
        <v>87156</v>
      </c>
      <c r="U6044" s="1061">
        <v>87156</v>
      </c>
      <c r="V6044" s="1061">
        <v>87156</v>
      </c>
      <c r="W6044" s="1061">
        <v>87156</v>
      </c>
    </row>
    <row r="6045" spans="1:23">
      <c r="A6045" s="908"/>
      <c r="B6045" s="1061" t="s">
        <v>234</v>
      </c>
      <c r="C6045" s="1061" t="s">
        <v>235</v>
      </c>
      <c r="D6045" s="1061" t="s">
        <v>4594</v>
      </c>
      <c r="E6045" s="1061" t="s">
        <v>11317</v>
      </c>
      <c r="F6045" s="1061" t="s">
        <v>4631</v>
      </c>
      <c r="G6045" s="1061" t="s">
        <v>1739</v>
      </c>
      <c r="H6045" s="1061" t="s">
        <v>129</v>
      </c>
      <c r="I6045" s="1061" t="s">
        <v>19</v>
      </c>
      <c r="J6045" s="1061" t="s">
        <v>7975</v>
      </c>
      <c r="K6045" s="1061" t="s">
        <v>14849</v>
      </c>
      <c r="L6045" s="1061">
        <v>14561</v>
      </c>
      <c r="M6045" s="1061">
        <v>14561</v>
      </c>
      <c r="N6045" s="1061">
        <v>14561</v>
      </c>
      <c r="O6045" s="1061">
        <v>14561</v>
      </c>
      <c r="P6045" s="1061">
        <v>14561</v>
      </c>
      <c r="Q6045" s="1061">
        <v>14561</v>
      </c>
      <c r="R6045" s="1061">
        <v>15423</v>
      </c>
      <c r="S6045" s="1061">
        <v>15423</v>
      </c>
      <c r="T6045" s="1061">
        <v>15423</v>
      </c>
      <c r="U6045" s="1061">
        <v>15423</v>
      </c>
      <c r="V6045" s="1061">
        <v>15423</v>
      </c>
      <c r="W6045" s="1061">
        <v>15423</v>
      </c>
    </row>
    <row r="6046" spans="1:23">
      <c r="A6046" s="908"/>
      <c r="B6046" s="1061" t="s">
        <v>234</v>
      </c>
      <c r="C6046" s="1061" t="s">
        <v>235</v>
      </c>
      <c r="D6046" s="1061" t="s">
        <v>4384</v>
      </c>
      <c r="E6046" s="1061" t="s">
        <v>11319</v>
      </c>
      <c r="F6046" s="1061" t="s">
        <v>4386</v>
      </c>
      <c r="G6046" s="1061" t="s">
        <v>1739</v>
      </c>
      <c r="H6046" s="1061" t="s">
        <v>129</v>
      </c>
      <c r="I6046" s="1061" t="s">
        <v>19</v>
      </c>
      <c r="J6046" s="1061" t="s">
        <v>7975</v>
      </c>
      <c r="K6046" s="1061" t="s">
        <v>14849</v>
      </c>
      <c r="L6046" s="1061">
        <v>555000</v>
      </c>
      <c r="M6046" s="1061">
        <v>555000</v>
      </c>
      <c r="N6046" s="1061">
        <v>555000</v>
      </c>
      <c r="O6046" s="1061">
        <v>555000</v>
      </c>
      <c r="P6046" s="1061">
        <v>555000</v>
      </c>
      <c r="Q6046" s="1061">
        <v>555000</v>
      </c>
      <c r="R6046" s="1061">
        <v>585000</v>
      </c>
      <c r="S6046" s="1061">
        <v>585000</v>
      </c>
      <c r="T6046" s="1061">
        <v>585000</v>
      </c>
      <c r="U6046" s="1061">
        <v>585000</v>
      </c>
      <c r="V6046" s="1061">
        <v>585000</v>
      </c>
      <c r="W6046" s="1061">
        <v>585000</v>
      </c>
    </row>
    <row r="6047" spans="1:23">
      <c r="A6047" s="908"/>
      <c r="B6047" s="1061" t="s">
        <v>234</v>
      </c>
      <c r="C6047" s="1061" t="s">
        <v>235</v>
      </c>
      <c r="D6047" s="1061" t="s">
        <v>4017</v>
      </c>
      <c r="E6047" s="1061" t="s">
        <v>11321</v>
      </c>
      <c r="F6047" s="1061" t="s">
        <v>8277</v>
      </c>
      <c r="G6047" s="1061" t="s">
        <v>1739</v>
      </c>
      <c r="H6047" s="1061" t="s">
        <v>129</v>
      </c>
      <c r="I6047" s="1061" t="s">
        <v>19</v>
      </c>
      <c r="J6047" s="1061" t="s">
        <v>7975</v>
      </c>
      <c r="K6047" s="1061" t="s">
        <v>14849</v>
      </c>
      <c r="L6047" s="1061">
        <v>468750</v>
      </c>
      <c r="M6047" s="1061">
        <v>468750</v>
      </c>
      <c r="N6047" s="1061">
        <v>468750</v>
      </c>
      <c r="O6047" s="1061">
        <v>468750</v>
      </c>
      <c r="P6047" s="1061">
        <v>468750</v>
      </c>
      <c r="Q6047" s="1061">
        <v>468750</v>
      </c>
      <c r="R6047" s="1061">
        <v>631250</v>
      </c>
      <c r="S6047" s="1061">
        <v>631250</v>
      </c>
      <c r="T6047" s="1061">
        <v>631250</v>
      </c>
      <c r="U6047" s="1061">
        <v>631250</v>
      </c>
      <c r="V6047" s="1061">
        <v>631250</v>
      </c>
      <c r="W6047" s="1061">
        <v>631250</v>
      </c>
    </row>
    <row r="6048" spans="1:23">
      <c r="A6048" s="908"/>
      <c r="B6048" s="1061" t="s">
        <v>234</v>
      </c>
      <c r="C6048" s="1061" t="s">
        <v>235</v>
      </c>
      <c r="D6048" s="1061" t="s">
        <v>4444</v>
      </c>
      <c r="E6048" s="1061" t="s">
        <v>11322</v>
      </c>
      <c r="F6048" s="1061" t="s">
        <v>4726</v>
      </c>
      <c r="G6048" s="1061" t="s">
        <v>1739</v>
      </c>
      <c r="H6048" s="1061" t="s">
        <v>129</v>
      </c>
      <c r="I6048" s="1061" t="s">
        <v>19</v>
      </c>
      <c r="J6048" s="1061" t="s">
        <v>7975</v>
      </c>
      <c r="K6048" s="1061" t="s">
        <v>14849</v>
      </c>
      <c r="L6048" s="1061">
        <v>1825000</v>
      </c>
      <c r="M6048" s="1061">
        <v>1825000</v>
      </c>
      <c r="N6048" s="1061">
        <v>1825000</v>
      </c>
      <c r="O6048" s="1061">
        <v>1825000</v>
      </c>
      <c r="P6048" s="1061">
        <v>1825000</v>
      </c>
      <c r="Q6048" s="1061">
        <v>1825000</v>
      </c>
      <c r="R6048" s="1061">
        <v>2100000</v>
      </c>
      <c r="S6048" s="1061">
        <v>2100000</v>
      </c>
      <c r="T6048" s="1061">
        <v>2100000</v>
      </c>
      <c r="U6048" s="1061">
        <v>2100000</v>
      </c>
      <c r="V6048" s="1061">
        <v>2100000</v>
      </c>
      <c r="W6048" s="1061">
        <v>2100000</v>
      </c>
    </row>
    <row r="6049" spans="1:23">
      <c r="A6049" s="908"/>
      <c r="B6049" s="1061" t="s">
        <v>234</v>
      </c>
      <c r="C6049" s="1061" t="s">
        <v>235</v>
      </c>
      <c r="D6049" s="1061" t="s">
        <v>4693</v>
      </c>
      <c r="E6049" s="1061" t="s">
        <v>11323</v>
      </c>
      <c r="F6049" s="1061" t="s">
        <v>4727</v>
      </c>
      <c r="G6049" s="1061" t="s">
        <v>1739</v>
      </c>
      <c r="H6049" s="1061" t="s">
        <v>129</v>
      </c>
      <c r="I6049" s="1061" t="s">
        <v>19</v>
      </c>
      <c r="J6049" s="1061" t="s">
        <v>7975</v>
      </c>
      <c r="K6049" s="1061" t="s">
        <v>14849</v>
      </c>
      <c r="L6049" s="1061">
        <v>1539950</v>
      </c>
      <c r="M6049" s="1061">
        <v>1539950</v>
      </c>
      <c r="N6049" s="1061">
        <v>1539950</v>
      </c>
      <c r="O6049" s="1061">
        <v>1539950</v>
      </c>
      <c r="P6049" s="1061">
        <v>1539950</v>
      </c>
      <c r="Q6049" s="1061">
        <v>1539950</v>
      </c>
      <c r="R6049" s="1061">
        <v>1549900</v>
      </c>
      <c r="S6049" s="1061">
        <v>1549900</v>
      </c>
      <c r="T6049" s="1061">
        <v>1549900</v>
      </c>
      <c r="U6049" s="1061">
        <v>1549900</v>
      </c>
      <c r="V6049" s="1061">
        <v>1549900</v>
      </c>
      <c r="W6049" s="1061">
        <v>1549900</v>
      </c>
    </row>
    <row r="6050" spans="1:23">
      <c r="A6050" s="908"/>
      <c r="B6050" s="1061" t="s">
        <v>234</v>
      </c>
      <c r="C6050" s="1061" t="s">
        <v>235</v>
      </c>
      <c r="D6050" s="1061" t="s">
        <v>4265</v>
      </c>
      <c r="E6050" s="1061" t="s">
        <v>11324</v>
      </c>
      <c r="F6050" s="1061" t="s">
        <v>4267</v>
      </c>
      <c r="G6050" s="1061" t="s">
        <v>1739</v>
      </c>
      <c r="H6050" s="1061" t="s">
        <v>129</v>
      </c>
      <c r="I6050" s="1061" t="s">
        <v>19</v>
      </c>
      <c r="J6050" s="1061" t="s">
        <v>7975</v>
      </c>
      <c r="K6050" s="1061" t="s">
        <v>14849</v>
      </c>
      <c r="L6050" s="1061">
        <v>35000</v>
      </c>
      <c r="M6050" s="1061">
        <v>35000</v>
      </c>
      <c r="N6050" s="1061">
        <v>35000</v>
      </c>
      <c r="O6050" s="1061">
        <v>35000</v>
      </c>
      <c r="P6050" s="1061">
        <v>35000</v>
      </c>
      <c r="Q6050" s="1061">
        <v>35000</v>
      </c>
      <c r="R6050" s="1061">
        <v>35000</v>
      </c>
      <c r="S6050" s="1061">
        <v>35000</v>
      </c>
      <c r="T6050" s="1061">
        <v>35000</v>
      </c>
      <c r="U6050" s="1061">
        <v>35000</v>
      </c>
      <c r="V6050" s="1061">
        <v>35000</v>
      </c>
      <c r="W6050" s="1061">
        <v>35000</v>
      </c>
    </row>
    <row r="6051" spans="1:23">
      <c r="A6051" s="908"/>
      <c r="B6051" s="1061" t="s">
        <v>234</v>
      </c>
      <c r="C6051" s="1061" t="s">
        <v>235</v>
      </c>
      <c r="D6051" s="1061" t="s">
        <v>3726</v>
      </c>
      <c r="E6051" s="1061" t="s">
        <v>11325</v>
      </c>
      <c r="F6051" s="1061" t="s">
        <v>4783</v>
      </c>
      <c r="G6051" s="1061" t="s">
        <v>1739</v>
      </c>
      <c r="H6051" s="1061" t="s">
        <v>129</v>
      </c>
      <c r="I6051" s="1061" t="s">
        <v>19</v>
      </c>
      <c r="J6051" s="1061" t="s">
        <v>7975</v>
      </c>
      <c r="K6051" s="1061" t="s">
        <v>14849</v>
      </c>
      <c r="L6051" s="1061">
        <v>20308</v>
      </c>
      <c r="M6051" s="1061">
        <v>20308</v>
      </c>
      <c r="N6051" s="1061">
        <v>20308</v>
      </c>
      <c r="O6051" s="1061">
        <v>20308</v>
      </c>
      <c r="P6051" s="1061">
        <v>20308</v>
      </c>
      <c r="Q6051" s="1061">
        <v>20308</v>
      </c>
      <c r="R6051" s="1061">
        <v>23616</v>
      </c>
      <c r="S6051" s="1061">
        <v>23616</v>
      </c>
      <c r="T6051" s="1061">
        <v>23616</v>
      </c>
      <c r="U6051" s="1061">
        <v>23616</v>
      </c>
      <c r="V6051" s="1061">
        <v>23616</v>
      </c>
      <c r="W6051" s="1061">
        <v>23616</v>
      </c>
    </row>
    <row r="6052" spans="1:23">
      <c r="A6052" s="908"/>
      <c r="B6052" s="1061" t="s">
        <v>234</v>
      </c>
      <c r="C6052" s="1061" t="s">
        <v>235</v>
      </c>
      <c r="D6052" s="1061" t="s">
        <v>4456</v>
      </c>
      <c r="E6052" s="1061" t="s">
        <v>11326</v>
      </c>
      <c r="F6052" s="1061" t="s">
        <v>4784</v>
      </c>
      <c r="G6052" s="1061" t="s">
        <v>1739</v>
      </c>
      <c r="H6052" s="1061" t="s">
        <v>129</v>
      </c>
      <c r="I6052" s="1061" t="s">
        <v>19</v>
      </c>
      <c r="J6052" s="1061" t="s">
        <v>7975</v>
      </c>
      <c r="K6052" s="1061" t="s">
        <v>14849</v>
      </c>
      <c r="L6052" s="1061">
        <v>185200</v>
      </c>
      <c r="M6052" s="1061">
        <v>185200</v>
      </c>
      <c r="N6052" s="1061">
        <v>185200</v>
      </c>
      <c r="O6052" s="1061">
        <v>185200</v>
      </c>
      <c r="P6052" s="1061">
        <v>185200</v>
      </c>
      <c r="Q6052" s="1061">
        <v>185200</v>
      </c>
      <c r="R6052" s="1061">
        <v>185200</v>
      </c>
      <c r="S6052" s="1061">
        <v>185200</v>
      </c>
      <c r="T6052" s="1061">
        <v>185200</v>
      </c>
      <c r="U6052" s="1061">
        <v>185200</v>
      </c>
      <c r="V6052" s="1061">
        <v>185200</v>
      </c>
      <c r="W6052" s="1061">
        <v>185200</v>
      </c>
    </row>
    <row r="6053" spans="1:23">
      <c r="A6053" s="908"/>
      <c r="B6053" s="1061" t="s">
        <v>234</v>
      </c>
      <c r="C6053" s="1061" t="s">
        <v>235</v>
      </c>
      <c r="D6053" s="1061" t="s">
        <v>4126</v>
      </c>
      <c r="E6053" s="1061" t="s">
        <v>11327</v>
      </c>
      <c r="F6053" s="1061" t="s">
        <v>4128</v>
      </c>
      <c r="G6053" s="1061" t="s">
        <v>1724</v>
      </c>
      <c r="H6053" s="1061" t="s">
        <v>129</v>
      </c>
      <c r="I6053" s="1061" t="s">
        <v>19</v>
      </c>
      <c r="J6053" s="1061" t="s">
        <v>7975</v>
      </c>
      <c r="K6053" s="1061" t="s">
        <v>14849</v>
      </c>
      <c r="L6053" s="1061">
        <v>270000</v>
      </c>
      <c r="M6053" s="1061">
        <v>270000</v>
      </c>
      <c r="N6053" s="1061">
        <v>270000</v>
      </c>
      <c r="O6053" s="1061">
        <v>270000</v>
      </c>
      <c r="P6053" s="1061">
        <v>270000</v>
      </c>
      <c r="Q6053" s="1061">
        <v>270000</v>
      </c>
      <c r="R6053" s="1061">
        <v>270000</v>
      </c>
      <c r="S6053" s="1061">
        <v>270000</v>
      </c>
      <c r="T6053" s="1061">
        <v>270000</v>
      </c>
      <c r="U6053" s="1061">
        <v>270000</v>
      </c>
      <c r="V6053" s="1061">
        <v>270000</v>
      </c>
      <c r="W6053" s="1061">
        <v>270000</v>
      </c>
    </row>
    <row r="6054" spans="1:23">
      <c r="A6054" s="908"/>
      <c r="B6054" s="1061" t="s">
        <v>234</v>
      </c>
      <c r="C6054" s="1061" t="s">
        <v>235</v>
      </c>
      <c r="D6054" s="1061" t="s">
        <v>4493</v>
      </c>
      <c r="E6054" s="1061" t="s">
        <v>11328</v>
      </c>
      <c r="F6054" s="1061" t="s">
        <v>4785</v>
      </c>
      <c r="G6054" s="1061" t="s">
        <v>1724</v>
      </c>
      <c r="H6054" s="1061" t="s">
        <v>129</v>
      </c>
      <c r="I6054" s="1061" t="s">
        <v>19</v>
      </c>
      <c r="J6054" s="1061" t="s">
        <v>7975</v>
      </c>
      <c r="K6054" s="1061" t="s">
        <v>14849</v>
      </c>
      <c r="L6054" s="1061">
        <v>760000</v>
      </c>
      <c r="M6054" s="1061">
        <v>760000</v>
      </c>
      <c r="N6054" s="1061">
        <v>760000</v>
      </c>
      <c r="O6054" s="1061">
        <v>760000</v>
      </c>
      <c r="P6054" s="1061">
        <v>760000</v>
      </c>
      <c r="Q6054" s="1061">
        <v>760000</v>
      </c>
      <c r="R6054" s="1061">
        <v>760000</v>
      </c>
      <c r="S6054" s="1061">
        <v>760000</v>
      </c>
      <c r="T6054" s="1061">
        <v>760000</v>
      </c>
      <c r="U6054" s="1061">
        <v>760000</v>
      </c>
      <c r="V6054" s="1061">
        <v>760000</v>
      </c>
      <c r="W6054" s="1061">
        <v>760000</v>
      </c>
    </row>
    <row r="6055" spans="1:23">
      <c r="A6055" s="908"/>
      <c r="B6055" s="1061" t="s">
        <v>234</v>
      </c>
      <c r="C6055" s="1061" t="s">
        <v>235</v>
      </c>
      <c r="D6055" s="1061" t="s">
        <v>4115</v>
      </c>
      <c r="E6055" s="1061" t="s">
        <v>11329</v>
      </c>
      <c r="F6055" s="1061" t="s">
        <v>4125</v>
      </c>
      <c r="G6055" s="1061" t="s">
        <v>1724</v>
      </c>
      <c r="H6055" s="1061" t="s">
        <v>129</v>
      </c>
      <c r="I6055" s="1061" t="s">
        <v>19</v>
      </c>
      <c r="J6055" s="1061" t="s">
        <v>7975</v>
      </c>
      <c r="K6055" s="1061" t="s">
        <v>14849</v>
      </c>
      <c r="L6055" s="1061">
        <v>275000</v>
      </c>
      <c r="M6055" s="1061">
        <v>275000</v>
      </c>
      <c r="N6055" s="1061">
        <v>275000</v>
      </c>
      <c r="O6055" s="1061">
        <v>275000</v>
      </c>
      <c r="P6055" s="1061">
        <v>275000</v>
      </c>
      <c r="Q6055" s="1061">
        <v>275000</v>
      </c>
      <c r="R6055" s="1061">
        <v>275000</v>
      </c>
      <c r="S6055" s="1061">
        <v>275000</v>
      </c>
      <c r="T6055" s="1061">
        <v>275000</v>
      </c>
      <c r="U6055" s="1061">
        <v>275000</v>
      </c>
      <c r="V6055" s="1061">
        <v>275000</v>
      </c>
      <c r="W6055" s="1061">
        <v>275000</v>
      </c>
    </row>
    <row r="6056" spans="1:23">
      <c r="A6056" s="908"/>
      <c r="B6056" s="1061" t="s">
        <v>234</v>
      </c>
      <c r="C6056" s="1061" t="s">
        <v>235</v>
      </c>
      <c r="D6056" s="1061" t="s">
        <v>4339</v>
      </c>
      <c r="E6056" s="1061" t="s">
        <v>11330</v>
      </c>
      <c r="F6056" s="1061" t="s">
        <v>4340</v>
      </c>
      <c r="G6056" s="1061" t="s">
        <v>1739</v>
      </c>
      <c r="H6056" s="1061" t="s">
        <v>129</v>
      </c>
      <c r="I6056" s="1061" t="s">
        <v>19</v>
      </c>
      <c r="J6056" s="1061" t="s">
        <v>7975</v>
      </c>
      <c r="K6056" s="1061" t="s">
        <v>14849</v>
      </c>
      <c r="L6056" s="1061">
        <v>403000</v>
      </c>
      <c r="M6056" s="1061">
        <v>403000</v>
      </c>
      <c r="N6056" s="1061">
        <v>403000</v>
      </c>
      <c r="O6056" s="1061">
        <v>403000</v>
      </c>
      <c r="P6056" s="1061">
        <v>403000</v>
      </c>
      <c r="Q6056" s="1061">
        <v>403000</v>
      </c>
      <c r="R6056" s="1061">
        <v>403000</v>
      </c>
      <c r="S6056" s="1061">
        <v>403000</v>
      </c>
      <c r="T6056" s="1061">
        <v>403000</v>
      </c>
      <c r="U6056" s="1061">
        <v>403000</v>
      </c>
      <c r="V6056" s="1061">
        <v>403000</v>
      </c>
      <c r="W6056" s="1061">
        <v>403000</v>
      </c>
    </row>
    <row r="6057" spans="1:23">
      <c r="A6057" s="908"/>
      <c r="B6057" s="1061" t="s">
        <v>234</v>
      </c>
      <c r="C6057" s="1061" t="s">
        <v>235</v>
      </c>
      <c r="D6057" s="1061" t="s">
        <v>4017</v>
      </c>
      <c r="E6057" s="1061" t="s">
        <v>11331</v>
      </c>
      <c r="F6057" s="1061" t="s">
        <v>4018</v>
      </c>
      <c r="G6057" s="1061" t="s">
        <v>1724</v>
      </c>
      <c r="H6057" s="1061" t="s">
        <v>129</v>
      </c>
      <c r="I6057" s="1061" t="s">
        <v>19</v>
      </c>
      <c r="J6057" s="1061" t="s">
        <v>7975</v>
      </c>
      <c r="K6057" s="1061" t="s">
        <v>14849</v>
      </c>
      <c r="L6057" s="1061">
        <v>185000</v>
      </c>
      <c r="M6057" s="1061">
        <v>185000</v>
      </c>
      <c r="N6057" s="1061">
        <v>185000</v>
      </c>
      <c r="O6057" s="1061">
        <v>185000</v>
      </c>
      <c r="P6057" s="1061">
        <v>185000</v>
      </c>
      <c r="Q6057" s="1061">
        <v>185000</v>
      </c>
      <c r="R6057" s="1061">
        <v>185000</v>
      </c>
      <c r="S6057" s="1061">
        <v>185000</v>
      </c>
      <c r="T6057" s="1061">
        <v>185000</v>
      </c>
      <c r="U6057" s="1061">
        <v>185000</v>
      </c>
      <c r="V6057" s="1061">
        <v>185000</v>
      </c>
      <c r="W6057" s="1061">
        <v>185000</v>
      </c>
    </row>
    <row r="6058" spans="1:23">
      <c r="A6058" s="908"/>
      <c r="B6058" s="1061" t="s">
        <v>234</v>
      </c>
      <c r="C6058" s="1061" t="s">
        <v>235</v>
      </c>
      <c r="D6058" s="1061" t="s">
        <v>4322</v>
      </c>
      <c r="E6058" s="1061" t="s">
        <v>11332</v>
      </c>
      <c r="F6058" s="1061" t="s">
        <v>13420</v>
      </c>
      <c r="G6058" s="1061" t="s">
        <v>1739</v>
      </c>
      <c r="H6058" s="1061" t="s">
        <v>129</v>
      </c>
      <c r="I6058" s="1061" t="s">
        <v>19</v>
      </c>
      <c r="J6058" s="1061" t="s">
        <v>7975</v>
      </c>
      <c r="K6058" s="1061" t="s">
        <v>14849</v>
      </c>
      <c r="L6058" s="1061">
        <v>670000</v>
      </c>
      <c r="M6058" s="1061">
        <v>670000</v>
      </c>
      <c r="N6058" s="1061">
        <v>670000</v>
      </c>
      <c r="O6058" s="1061">
        <v>670000</v>
      </c>
      <c r="P6058" s="1061">
        <v>670000</v>
      </c>
      <c r="Q6058" s="1061">
        <v>670000</v>
      </c>
      <c r="R6058" s="1061">
        <v>670000</v>
      </c>
      <c r="S6058" s="1061">
        <v>670000</v>
      </c>
      <c r="T6058" s="1061">
        <v>670000</v>
      </c>
      <c r="U6058" s="1061">
        <v>670000</v>
      </c>
      <c r="V6058" s="1061">
        <v>670000</v>
      </c>
      <c r="W6058" s="1061">
        <v>670000</v>
      </c>
    </row>
    <row r="6059" spans="1:23">
      <c r="A6059" s="908"/>
      <c r="B6059" s="1061" t="s">
        <v>234</v>
      </c>
      <c r="C6059" s="1061" t="s">
        <v>235</v>
      </c>
      <c r="D6059" s="1061" t="s">
        <v>4312</v>
      </c>
      <c r="E6059" s="1061" t="s">
        <v>11333</v>
      </c>
      <c r="F6059" s="1061" t="s">
        <v>4317</v>
      </c>
      <c r="G6059" s="1061" t="s">
        <v>1739</v>
      </c>
      <c r="H6059" s="1061" t="s">
        <v>129</v>
      </c>
      <c r="I6059" s="1061" t="s">
        <v>19</v>
      </c>
      <c r="J6059" s="1061" t="s">
        <v>7975</v>
      </c>
      <c r="K6059" s="1061" t="s">
        <v>14849</v>
      </c>
      <c r="L6059" s="1061">
        <v>1145600</v>
      </c>
      <c r="M6059" s="1061">
        <v>1145600</v>
      </c>
      <c r="N6059" s="1061">
        <v>1145600</v>
      </c>
      <c r="O6059" s="1061">
        <v>1145600</v>
      </c>
      <c r="P6059" s="1061">
        <v>1145600</v>
      </c>
      <c r="Q6059" s="1061">
        <v>1145600</v>
      </c>
      <c r="R6059" s="1061">
        <v>1145600</v>
      </c>
      <c r="S6059" s="1061">
        <v>1145600</v>
      </c>
      <c r="T6059" s="1061">
        <v>1145600</v>
      </c>
      <c r="U6059" s="1061">
        <v>1145600</v>
      </c>
      <c r="V6059" s="1061">
        <v>1145600</v>
      </c>
      <c r="W6059" s="1061">
        <v>1145600</v>
      </c>
    </row>
    <row r="6060" spans="1:23">
      <c r="A6060" s="908"/>
      <c r="B6060" s="1061" t="s">
        <v>234</v>
      </c>
      <c r="C6060" s="1061" t="s">
        <v>235</v>
      </c>
      <c r="D6060" s="1061" t="s">
        <v>4270</v>
      </c>
      <c r="E6060" s="1061" t="s">
        <v>11334</v>
      </c>
      <c r="F6060" s="1061" t="s">
        <v>6983</v>
      </c>
      <c r="G6060" s="1061" t="s">
        <v>1739</v>
      </c>
      <c r="H6060" s="1061" t="s">
        <v>129</v>
      </c>
      <c r="I6060" s="1061" t="s">
        <v>19</v>
      </c>
      <c r="J6060" s="1061" t="s">
        <v>7975</v>
      </c>
      <c r="K6060" s="1061" t="s">
        <v>14849</v>
      </c>
      <c r="L6060" s="1061">
        <v>1050000</v>
      </c>
      <c r="M6060" s="1061">
        <v>1050000</v>
      </c>
      <c r="N6060" s="1061">
        <v>1050000</v>
      </c>
      <c r="O6060" s="1061">
        <v>1050000</v>
      </c>
      <c r="P6060" s="1061">
        <v>1050000</v>
      </c>
      <c r="Q6060" s="1061">
        <v>1050000</v>
      </c>
      <c r="R6060" s="1061">
        <v>1050000</v>
      </c>
      <c r="S6060" s="1061">
        <v>1050000</v>
      </c>
      <c r="T6060" s="1061">
        <v>1050000</v>
      </c>
      <c r="U6060" s="1061">
        <v>1050000</v>
      </c>
      <c r="V6060" s="1061">
        <v>1050000</v>
      </c>
      <c r="W6060" s="1061">
        <v>1050000</v>
      </c>
    </row>
    <row r="6061" spans="1:23">
      <c r="A6061" s="908"/>
      <c r="B6061" s="1061" t="s">
        <v>234</v>
      </c>
      <c r="C6061" s="1061" t="s">
        <v>235</v>
      </c>
      <c r="D6061" s="1061" t="s">
        <v>4632</v>
      </c>
      <c r="E6061" s="1061" t="s">
        <v>11335</v>
      </c>
      <c r="F6061" s="1061" t="s">
        <v>4633</v>
      </c>
      <c r="G6061" s="1061" t="s">
        <v>1739</v>
      </c>
      <c r="H6061" s="1061" t="s">
        <v>129</v>
      </c>
      <c r="I6061" s="1061" t="s">
        <v>19</v>
      </c>
      <c r="J6061" s="1061" t="s">
        <v>7975</v>
      </c>
      <c r="K6061" s="1061" t="s">
        <v>14849</v>
      </c>
      <c r="L6061" s="1061">
        <v>387500</v>
      </c>
      <c r="M6061" s="1061">
        <v>387500</v>
      </c>
      <c r="N6061" s="1061">
        <v>387500</v>
      </c>
      <c r="O6061" s="1061">
        <v>387500</v>
      </c>
      <c r="P6061" s="1061">
        <v>387500</v>
      </c>
      <c r="Q6061" s="1061">
        <v>387500</v>
      </c>
      <c r="R6061" s="1061">
        <v>405000</v>
      </c>
      <c r="S6061" s="1061">
        <v>405000</v>
      </c>
      <c r="T6061" s="1061">
        <v>405000</v>
      </c>
      <c r="U6061" s="1061">
        <v>405000</v>
      </c>
      <c r="V6061" s="1061">
        <v>405000</v>
      </c>
      <c r="W6061" s="1061">
        <v>405000</v>
      </c>
    </row>
    <row r="6062" spans="1:23">
      <c r="A6062" s="908"/>
      <c r="B6062" s="1061" t="s">
        <v>234</v>
      </c>
      <c r="C6062" s="1061" t="s">
        <v>235</v>
      </c>
      <c r="D6062" s="1061" t="s">
        <v>4115</v>
      </c>
      <c r="E6062" s="1061" t="s">
        <v>11336</v>
      </c>
      <c r="F6062" s="1061" t="s">
        <v>4245</v>
      </c>
      <c r="G6062" s="1061" t="s">
        <v>1739</v>
      </c>
      <c r="H6062" s="1061" t="s">
        <v>129</v>
      </c>
      <c r="I6062" s="1061" t="s">
        <v>19</v>
      </c>
      <c r="J6062" s="1061" t="s">
        <v>7975</v>
      </c>
      <c r="K6062" s="1061" t="s">
        <v>14849</v>
      </c>
      <c r="L6062" s="1061">
        <v>725</v>
      </c>
      <c r="M6062" s="1061">
        <v>725</v>
      </c>
      <c r="N6062" s="1061">
        <v>725</v>
      </c>
      <c r="O6062" s="1061">
        <v>725</v>
      </c>
      <c r="P6062" s="1061">
        <v>725</v>
      </c>
      <c r="Q6062" s="1061">
        <v>725</v>
      </c>
      <c r="R6062" s="1061">
        <v>725</v>
      </c>
      <c r="S6062" s="1061">
        <v>725</v>
      </c>
      <c r="T6062" s="1061">
        <v>725</v>
      </c>
      <c r="U6062" s="1061">
        <v>725</v>
      </c>
      <c r="V6062" s="1061">
        <v>725</v>
      </c>
      <c r="W6062" s="1061">
        <v>725</v>
      </c>
    </row>
    <row r="6063" spans="1:23">
      <c r="A6063" s="908"/>
      <c r="B6063" s="1061" t="s">
        <v>234</v>
      </c>
      <c r="C6063" s="1061" t="s">
        <v>235</v>
      </c>
      <c r="D6063" s="1061" t="s">
        <v>4387</v>
      </c>
      <c r="E6063" s="1061" t="s">
        <v>11337</v>
      </c>
      <c r="F6063" s="1061" t="s">
        <v>4388</v>
      </c>
      <c r="G6063" s="1061" t="s">
        <v>1739</v>
      </c>
      <c r="H6063" s="1061" t="s">
        <v>129</v>
      </c>
      <c r="I6063" s="1061" t="s">
        <v>19</v>
      </c>
      <c r="J6063" s="1061" t="s">
        <v>7975</v>
      </c>
      <c r="K6063" s="1061" t="s">
        <v>14849</v>
      </c>
      <c r="L6063" s="1061">
        <v>415000</v>
      </c>
      <c r="M6063" s="1061">
        <v>415000</v>
      </c>
      <c r="N6063" s="1061">
        <v>415000</v>
      </c>
      <c r="O6063" s="1061">
        <v>415000</v>
      </c>
      <c r="P6063" s="1061">
        <v>415000</v>
      </c>
      <c r="Q6063" s="1061">
        <v>415000</v>
      </c>
      <c r="R6063" s="1061">
        <v>420000</v>
      </c>
      <c r="S6063" s="1061">
        <v>420000</v>
      </c>
      <c r="T6063" s="1061">
        <v>420000</v>
      </c>
      <c r="U6063" s="1061">
        <v>420000</v>
      </c>
      <c r="V6063" s="1061">
        <v>420000</v>
      </c>
      <c r="W6063" s="1061">
        <v>420000</v>
      </c>
    </row>
    <row r="6064" spans="1:23">
      <c r="A6064" s="908"/>
      <c r="B6064" s="1061" t="s">
        <v>234</v>
      </c>
      <c r="C6064" s="1061" t="s">
        <v>235</v>
      </c>
      <c r="D6064" s="1061" t="s">
        <v>3756</v>
      </c>
      <c r="E6064" s="1061" t="s">
        <v>11338</v>
      </c>
      <c r="F6064" s="1061" t="s">
        <v>4448</v>
      </c>
      <c r="G6064" s="1061" t="s">
        <v>1739</v>
      </c>
      <c r="H6064" s="1061" t="s">
        <v>129</v>
      </c>
      <c r="I6064" s="1061" t="s">
        <v>19</v>
      </c>
      <c r="J6064" s="1061" t="s">
        <v>7975</v>
      </c>
      <c r="K6064" s="1061" t="s">
        <v>14849</v>
      </c>
      <c r="L6064" s="1061">
        <v>384500</v>
      </c>
      <c r="M6064" s="1061">
        <v>384500</v>
      </c>
      <c r="N6064" s="1061">
        <v>384500</v>
      </c>
      <c r="O6064" s="1061">
        <v>384500</v>
      </c>
      <c r="P6064" s="1061">
        <v>384500</v>
      </c>
      <c r="Q6064" s="1061">
        <v>384500</v>
      </c>
      <c r="R6064" s="1061">
        <v>393500</v>
      </c>
      <c r="S6064" s="1061">
        <v>393500</v>
      </c>
      <c r="T6064" s="1061">
        <v>393500</v>
      </c>
      <c r="U6064" s="1061">
        <v>393500</v>
      </c>
      <c r="V6064" s="1061">
        <v>393500</v>
      </c>
      <c r="W6064" s="1061">
        <v>393500</v>
      </c>
    </row>
    <row r="6065" spans="1:23">
      <c r="A6065" s="908"/>
      <c r="B6065" s="1061" t="s">
        <v>234</v>
      </c>
      <c r="C6065" s="1061" t="s">
        <v>235</v>
      </c>
      <c r="D6065" s="1061" t="s">
        <v>4449</v>
      </c>
      <c r="E6065" s="1061" t="s">
        <v>11339</v>
      </c>
      <c r="F6065" s="1061" t="s">
        <v>4450</v>
      </c>
      <c r="G6065" s="1061" t="s">
        <v>1739</v>
      </c>
      <c r="H6065" s="1061" t="s">
        <v>129</v>
      </c>
      <c r="I6065" s="1061" t="s">
        <v>19</v>
      </c>
      <c r="J6065" s="1061" t="s">
        <v>7975</v>
      </c>
      <c r="K6065" s="1061" t="s">
        <v>14849</v>
      </c>
      <c r="L6065" s="1061">
        <v>24250</v>
      </c>
      <c r="M6065" s="1061">
        <v>24250</v>
      </c>
      <c r="N6065" s="1061">
        <v>24250</v>
      </c>
      <c r="O6065" s="1061">
        <v>24250</v>
      </c>
      <c r="P6065" s="1061">
        <v>24250</v>
      </c>
      <c r="Q6065" s="1061">
        <v>24250</v>
      </c>
      <c r="R6065" s="1061">
        <v>25000</v>
      </c>
      <c r="S6065" s="1061">
        <v>25000</v>
      </c>
      <c r="T6065" s="1061">
        <v>25000</v>
      </c>
      <c r="U6065" s="1061">
        <v>25000</v>
      </c>
      <c r="V6065" s="1061">
        <v>25000</v>
      </c>
      <c r="W6065" s="1061">
        <v>25000</v>
      </c>
    </row>
    <row r="6066" spans="1:23">
      <c r="A6066" s="908"/>
      <c r="B6066" s="1061" t="s">
        <v>234</v>
      </c>
      <c r="C6066" s="1061" t="s">
        <v>235</v>
      </c>
      <c r="D6066" s="1061" t="s">
        <v>4270</v>
      </c>
      <c r="E6066" s="1061" t="s">
        <v>11340</v>
      </c>
      <c r="F6066" s="1061" t="s">
        <v>4271</v>
      </c>
      <c r="G6066" s="1061" t="s">
        <v>1739</v>
      </c>
      <c r="H6066" s="1061" t="s">
        <v>129</v>
      </c>
      <c r="I6066" s="1061" t="s">
        <v>19</v>
      </c>
      <c r="J6066" s="1061" t="s">
        <v>7975</v>
      </c>
      <c r="K6066" s="1061" t="s">
        <v>14849</v>
      </c>
      <c r="L6066" s="1061">
        <v>41000</v>
      </c>
      <c r="M6066" s="1061">
        <v>41000</v>
      </c>
      <c r="N6066" s="1061">
        <v>41000</v>
      </c>
      <c r="O6066" s="1061">
        <v>41000</v>
      </c>
      <c r="P6066" s="1061">
        <v>41000</v>
      </c>
      <c r="Q6066" s="1061">
        <v>41000</v>
      </c>
      <c r="R6066" s="1061">
        <v>41400</v>
      </c>
      <c r="S6066" s="1061">
        <v>41400</v>
      </c>
      <c r="T6066" s="1061">
        <v>41400</v>
      </c>
      <c r="U6066" s="1061">
        <v>41400</v>
      </c>
      <c r="V6066" s="1061">
        <v>41400</v>
      </c>
      <c r="W6066" s="1061">
        <v>41400</v>
      </c>
    </row>
    <row r="6067" spans="1:23">
      <c r="A6067" s="908"/>
      <c r="B6067" s="1061" t="s">
        <v>234</v>
      </c>
      <c r="C6067" s="1061" t="s">
        <v>235</v>
      </c>
      <c r="D6067" s="1061" t="s">
        <v>4312</v>
      </c>
      <c r="E6067" s="1061" t="s">
        <v>11341</v>
      </c>
      <c r="F6067" s="1061" t="s">
        <v>4313</v>
      </c>
      <c r="G6067" s="1061" t="s">
        <v>1739</v>
      </c>
      <c r="H6067" s="1061" t="s">
        <v>129</v>
      </c>
      <c r="I6067" s="1061" t="s">
        <v>19</v>
      </c>
      <c r="J6067" s="1061" t="s">
        <v>7975</v>
      </c>
      <c r="K6067" s="1061" t="s">
        <v>14849</v>
      </c>
      <c r="L6067" s="1061">
        <v>206100</v>
      </c>
      <c r="M6067" s="1061">
        <v>206100</v>
      </c>
      <c r="N6067" s="1061">
        <v>206100</v>
      </c>
      <c r="O6067" s="1061">
        <v>206100</v>
      </c>
      <c r="P6067" s="1061">
        <v>206100</v>
      </c>
      <c r="Q6067" s="1061">
        <v>206100</v>
      </c>
      <c r="R6067" s="1061">
        <v>206100</v>
      </c>
      <c r="S6067" s="1061">
        <v>206100</v>
      </c>
      <c r="T6067" s="1061">
        <v>206100</v>
      </c>
      <c r="U6067" s="1061">
        <v>206100</v>
      </c>
      <c r="V6067" s="1061">
        <v>206100</v>
      </c>
      <c r="W6067" s="1061">
        <v>206100</v>
      </c>
    </row>
    <row r="6068" spans="1:23">
      <c r="A6068" s="908"/>
      <c r="B6068" s="1061" t="s">
        <v>234</v>
      </c>
      <c r="C6068" s="1061" t="s">
        <v>235</v>
      </c>
      <c r="D6068" s="1061" t="s">
        <v>4312</v>
      </c>
      <c r="E6068" s="1061" t="s">
        <v>11342</v>
      </c>
      <c r="F6068" s="1061" t="s">
        <v>4314</v>
      </c>
      <c r="G6068" s="1061" t="s">
        <v>1739</v>
      </c>
      <c r="H6068" s="1061" t="s">
        <v>129</v>
      </c>
      <c r="I6068" s="1061" t="s">
        <v>19</v>
      </c>
      <c r="J6068" s="1061" t="s">
        <v>7975</v>
      </c>
      <c r="K6068" s="1061" t="s">
        <v>14849</v>
      </c>
      <c r="L6068" s="1061">
        <v>291000</v>
      </c>
      <c r="M6068" s="1061">
        <v>291000</v>
      </c>
      <c r="N6068" s="1061">
        <v>291000</v>
      </c>
      <c r="O6068" s="1061">
        <v>291000</v>
      </c>
      <c r="P6068" s="1061">
        <v>291000</v>
      </c>
      <c r="Q6068" s="1061">
        <v>291000</v>
      </c>
      <c r="R6068" s="1061">
        <v>291000</v>
      </c>
      <c r="S6068" s="1061">
        <v>291000</v>
      </c>
      <c r="T6068" s="1061">
        <v>291000</v>
      </c>
      <c r="U6068" s="1061">
        <v>291000</v>
      </c>
      <c r="V6068" s="1061">
        <v>291000</v>
      </c>
      <c r="W6068" s="1061">
        <v>291000</v>
      </c>
    </row>
    <row r="6069" spans="1:23">
      <c r="A6069" s="908"/>
      <c r="B6069" s="1061" t="s">
        <v>234</v>
      </c>
      <c r="C6069" s="1061" t="s">
        <v>235</v>
      </c>
      <c r="D6069" s="1061" t="s">
        <v>4156</v>
      </c>
      <c r="E6069" s="1061" t="s">
        <v>11343</v>
      </c>
      <c r="F6069" s="1061" t="s">
        <v>4406</v>
      </c>
      <c r="G6069" s="1061" t="s">
        <v>1739</v>
      </c>
      <c r="H6069" s="1061" t="s">
        <v>129</v>
      </c>
      <c r="I6069" s="1061" t="s">
        <v>19</v>
      </c>
      <c r="J6069" s="1061" t="s">
        <v>7975</v>
      </c>
      <c r="K6069" s="1061" t="s">
        <v>14849</v>
      </c>
      <c r="L6069" s="1061">
        <v>13000</v>
      </c>
      <c r="M6069" s="1061">
        <v>13000</v>
      </c>
      <c r="N6069" s="1061">
        <v>13000</v>
      </c>
      <c r="O6069" s="1061">
        <v>13000</v>
      </c>
      <c r="P6069" s="1061">
        <v>13000</v>
      </c>
      <c r="Q6069" s="1061">
        <v>13000</v>
      </c>
      <c r="R6069" s="1061">
        <v>13000</v>
      </c>
      <c r="S6069" s="1061">
        <v>13000</v>
      </c>
      <c r="T6069" s="1061">
        <v>13000</v>
      </c>
      <c r="U6069" s="1061">
        <v>13000</v>
      </c>
      <c r="V6069" s="1061">
        <v>13000</v>
      </c>
      <c r="W6069" s="1061">
        <v>13000</v>
      </c>
    </row>
    <row r="6070" spans="1:23">
      <c r="A6070" s="908"/>
      <c r="B6070" s="1061" t="s">
        <v>234</v>
      </c>
      <c r="C6070" s="1061" t="s">
        <v>235</v>
      </c>
      <c r="D6070" s="1061" t="s">
        <v>4156</v>
      </c>
      <c r="E6070" s="1061" t="s">
        <v>11344</v>
      </c>
      <c r="F6070" s="1061" t="s">
        <v>4407</v>
      </c>
      <c r="G6070" s="1061" t="s">
        <v>1739</v>
      </c>
      <c r="H6070" s="1061" t="s">
        <v>129</v>
      </c>
      <c r="I6070" s="1061" t="s">
        <v>19</v>
      </c>
      <c r="J6070" s="1061" t="s">
        <v>7975</v>
      </c>
      <c r="K6070" s="1061" t="s">
        <v>14849</v>
      </c>
      <c r="L6070" s="1061">
        <v>13000</v>
      </c>
      <c r="M6070" s="1061">
        <v>13000</v>
      </c>
      <c r="N6070" s="1061">
        <v>13000</v>
      </c>
      <c r="O6070" s="1061">
        <v>13000</v>
      </c>
      <c r="P6070" s="1061">
        <v>13000</v>
      </c>
      <c r="Q6070" s="1061">
        <v>13000</v>
      </c>
      <c r="R6070" s="1061">
        <v>13000</v>
      </c>
      <c r="S6070" s="1061">
        <v>13000</v>
      </c>
      <c r="T6070" s="1061">
        <v>13000</v>
      </c>
      <c r="U6070" s="1061">
        <v>13000</v>
      </c>
      <c r="V6070" s="1061">
        <v>13000</v>
      </c>
      <c r="W6070" s="1061">
        <v>13000</v>
      </c>
    </row>
    <row r="6071" spans="1:23">
      <c r="A6071" s="908"/>
      <c r="B6071" s="1061" t="s">
        <v>234</v>
      </c>
      <c r="C6071" s="1061" t="s">
        <v>235</v>
      </c>
      <c r="D6071" s="1061" t="s">
        <v>4160</v>
      </c>
      <c r="E6071" s="1061" t="s">
        <v>11345</v>
      </c>
      <c r="F6071" s="1061" t="s">
        <v>4408</v>
      </c>
      <c r="G6071" s="1061" t="s">
        <v>1739</v>
      </c>
      <c r="H6071" s="1061" t="s">
        <v>129</v>
      </c>
      <c r="I6071" s="1061" t="s">
        <v>19</v>
      </c>
      <c r="J6071" s="1061" t="s">
        <v>7975</v>
      </c>
      <c r="K6071" s="1061" t="s">
        <v>14849</v>
      </c>
      <c r="L6071" s="1061">
        <v>16000</v>
      </c>
      <c r="M6071" s="1061">
        <v>16000</v>
      </c>
      <c r="N6071" s="1061">
        <v>16000</v>
      </c>
      <c r="O6071" s="1061">
        <v>16000</v>
      </c>
      <c r="P6071" s="1061">
        <v>16000</v>
      </c>
      <c r="Q6071" s="1061">
        <v>16000</v>
      </c>
      <c r="R6071" s="1061">
        <v>16000</v>
      </c>
      <c r="S6071" s="1061">
        <v>16000</v>
      </c>
      <c r="T6071" s="1061">
        <v>16000</v>
      </c>
      <c r="U6071" s="1061">
        <v>16000</v>
      </c>
      <c r="V6071" s="1061">
        <v>16000</v>
      </c>
      <c r="W6071" s="1061">
        <v>16000</v>
      </c>
    </row>
    <row r="6072" spans="1:23">
      <c r="A6072" s="908"/>
      <c r="B6072" s="1061" t="s">
        <v>234</v>
      </c>
      <c r="C6072" s="1061" t="s">
        <v>235</v>
      </c>
      <c r="D6072" s="1061" t="s">
        <v>4559</v>
      </c>
      <c r="E6072" s="1061" t="s">
        <v>11346</v>
      </c>
      <c r="F6072" s="1061" t="s">
        <v>4560</v>
      </c>
      <c r="G6072" s="1061" t="s">
        <v>1739</v>
      </c>
      <c r="H6072" s="1061" t="s">
        <v>129</v>
      </c>
      <c r="I6072" s="1061" t="s">
        <v>19</v>
      </c>
      <c r="J6072" s="1061" t="s">
        <v>7975</v>
      </c>
      <c r="K6072" s="1061" t="s">
        <v>14849</v>
      </c>
      <c r="L6072" s="1061">
        <v>19500</v>
      </c>
      <c r="M6072" s="1061">
        <v>19500</v>
      </c>
      <c r="N6072" s="1061">
        <v>19500</v>
      </c>
      <c r="O6072" s="1061">
        <v>19500</v>
      </c>
      <c r="P6072" s="1061">
        <v>19500</v>
      </c>
      <c r="Q6072" s="1061">
        <v>19500</v>
      </c>
      <c r="R6072" s="1061">
        <v>19500</v>
      </c>
      <c r="S6072" s="1061">
        <v>19500</v>
      </c>
      <c r="T6072" s="1061">
        <v>19500</v>
      </c>
      <c r="U6072" s="1061">
        <v>19500</v>
      </c>
      <c r="V6072" s="1061">
        <v>19500</v>
      </c>
      <c r="W6072" s="1061">
        <v>19500</v>
      </c>
    </row>
    <row r="6073" spans="1:23">
      <c r="A6073" s="908"/>
      <c r="B6073" s="1061" t="s">
        <v>234</v>
      </c>
      <c r="C6073" s="1061" t="s">
        <v>235</v>
      </c>
      <c r="D6073" s="1061" t="s">
        <v>4331</v>
      </c>
      <c r="E6073" s="1061" t="s">
        <v>11347</v>
      </c>
      <c r="F6073" s="1061" t="s">
        <v>4332</v>
      </c>
      <c r="G6073" s="1061" t="s">
        <v>1739</v>
      </c>
      <c r="H6073" s="1061" t="s">
        <v>129</v>
      </c>
      <c r="I6073" s="1061" t="s">
        <v>19</v>
      </c>
      <c r="J6073" s="1061" t="s">
        <v>7975</v>
      </c>
      <c r="K6073" s="1061" t="s">
        <v>14849</v>
      </c>
      <c r="L6073" s="1061">
        <v>124000</v>
      </c>
      <c r="M6073" s="1061">
        <v>124000</v>
      </c>
      <c r="N6073" s="1061">
        <v>124000</v>
      </c>
      <c r="O6073" s="1061">
        <v>124000</v>
      </c>
      <c r="P6073" s="1061">
        <v>124000</v>
      </c>
      <c r="Q6073" s="1061">
        <v>124000</v>
      </c>
      <c r="R6073" s="1061">
        <v>124000</v>
      </c>
      <c r="S6073" s="1061">
        <v>124000</v>
      </c>
      <c r="T6073" s="1061">
        <v>124000</v>
      </c>
      <c r="U6073" s="1061">
        <v>124000</v>
      </c>
      <c r="V6073" s="1061">
        <v>124000</v>
      </c>
      <c r="W6073" s="1061">
        <v>124000</v>
      </c>
    </row>
    <row r="6074" spans="1:23">
      <c r="A6074" s="908"/>
      <c r="B6074" s="1061" t="s">
        <v>234</v>
      </c>
      <c r="C6074" s="1061" t="s">
        <v>235</v>
      </c>
      <c r="D6074" s="1061" t="s">
        <v>2186</v>
      </c>
      <c r="E6074" s="1061" t="s">
        <v>11348</v>
      </c>
      <c r="F6074" s="1061" t="s">
        <v>4786</v>
      </c>
      <c r="G6074" s="1061" t="s">
        <v>1739</v>
      </c>
      <c r="H6074" s="1061" t="s">
        <v>129</v>
      </c>
      <c r="I6074" s="1061" t="s">
        <v>19</v>
      </c>
      <c r="J6074" s="1061" t="s">
        <v>7975</v>
      </c>
      <c r="K6074" s="1061" t="s">
        <v>14849</v>
      </c>
      <c r="L6074" s="1061">
        <v>98400</v>
      </c>
      <c r="M6074" s="1061">
        <v>98400</v>
      </c>
      <c r="N6074" s="1061">
        <v>98400</v>
      </c>
      <c r="O6074" s="1061">
        <v>98400</v>
      </c>
      <c r="P6074" s="1061">
        <v>98400</v>
      </c>
      <c r="Q6074" s="1061">
        <v>98400</v>
      </c>
      <c r="R6074" s="1061">
        <v>98400</v>
      </c>
      <c r="S6074" s="1061">
        <v>98400</v>
      </c>
      <c r="T6074" s="1061">
        <v>98400</v>
      </c>
      <c r="U6074" s="1061">
        <v>98400</v>
      </c>
      <c r="V6074" s="1061">
        <v>98400</v>
      </c>
      <c r="W6074" s="1061">
        <v>98400</v>
      </c>
    </row>
    <row r="6075" spans="1:23">
      <c r="A6075" s="908"/>
      <c r="B6075" s="1061" t="s">
        <v>234</v>
      </c>
      <c r="C6075" s="1061" t="s">
        <v>235</v>
      </c>
      <c r="D6075" s="1061" t="s">
        <v>4231</v>
      </c>
      <c r="E6075" s="1061" t="s">
        <v>11349</v>
      </c>
      <c r="F6075" s="1061" t="s">
        <v>4232</v>
      </c>
      <c r="G6075" s="1061" t="s">
        <v>1739</v>
      </c>
      <c r="H6075" s="1061" t="s">
        <v>129</v>
      </c>
      <c r="I6075" s="1061" t="s">
        <v>19</v>
      </c>
      <c r="J6075" s="1061" t="s">
        <v>7975</v>
      </c>
      <c r="K6075" s="1061" t="s">
        <v>14849</v>
      </c>
      <c r="L6075" s="1061">
        <v>2970000</v>
      </c>
      <c r="M6075" s="1061">
        <v>2970000</v>
      </c>
      <c r="N6075" s="1061">
        <v>2970000</v>
      </c>
      <c r="O6075" s="1061">
        <v>2970000</v>
      </c>
      <c r="P6075" s="1061">
        <v>2970000</v>
      </c>
      <c r="Q6075" s="1061">
        <v>2970000</v>
      </c>
      <c r="R6075" s="1061">
        <v>2970000</v>
      </c>
      <c r="S6075" s="1061">
        <v>2970000</v>
      </c>
      <c r="T6075" s="1061">
        <v>2970000</v>
      </c>
      <c r="U6075" s="1061">
        <v>2970000</v>
      </c>
      <c r="V6075" s="1061">
        <v>2970000</v>
      </c>
      <c r="W6075" s="1061">
        <v>2970000</v>
      </c>
    </row>
    <row r="6076" spans="1:23">
      <c r="A6076" s="908"/>
      <c r="B6076" s="1061" t="s">
        <v>234</v>
      </c>
      <c r="C6076" s="1061" t="s">
        <v>235</v>
      </c>
      <c r="D6076" s="1061" t="s">
        <v>4231</v>
      </c>
      <c r="E6076" s="1061" t="s">
        <v>11350</v>
      </c>
      <c r="F6076" s="1061" t="s">
        <v>4233</v>
      </c>
      <c r="G6076" s="1061" t="s">
        <v>1739</v>
      </c>
      <c r="H6076" s="1061" t="s">
        <v>129</v>
      </c>
      <c r="I6076" s="1061" t="s">
        <v>19</v>
      </c>
      <c r="J6076" s="1061" t="s">
        <v>7975</v>
      </c>
      <c r="K6076" s="1061" t="s">
        <v>14849</v>
      </c>
      <c r="L6076" s="1061">
        <v>5940000</v>
      </c>
      <c r="M6076" s="1061">
        <v>5940000</v>
      </c>
      <c r="N6076" s="1061">
        <v>5940000</v>
      </c>
      <c r="O6076" s="1061">
        <v>5940000</v>
      </c>
      <c r="P6076" s="1061">
        <v>5940000</v>
      </c>
      <c r="Q6076" s="1061">
        <v>5940000</v>
      </c>
      <c r="R6076" s="1061">
        <v>5940000</v>
      </c>
      <c r="S6076" s="1061">
        <v>5940000</v>
      </c>
      <c r="T6076" s="1061">
        <v>5940000</v>
      </c>
      <c r="U6076" s="1061">
        <v>5940000</v>
      </c>
      <c r="V6076" s="1061">
        <v>5940000</v>
      </c>
      <c r="W6076" s="1061">
        <v>5940000</v>
      </c>
    </row>
    <row r="6077" spans="1:23">
      <c r="A6077" s="908"/>
      <c r="B6077" s="1061" t="s">
        <v>234</v>
      </c>
      <c r="C6077" s="1061" t="s">
        <v>235</v>
      </c>
      <c r="D6077" s="1061" t="s">
        <v>4252</v>
      </c>
      <c r="E6077" s="1061" t="s">
        <v>11351</v>
      </c>
      <c r="F6077" s="1061" t="s">
        <v>4253</v>
      </c>
      <c r="G6077" s="1061" t="s">
        <v>1739</v>
      </c>
      <c r="H6077" s="1061" t="s">
        <v>129</v>
      </c>
      <c r="I6077" s="1061" t="s">
        <v>19</v>
      </c>
      <c r="J6077" s="1061" t="s">
        <v>7975</v>
      </c>
      <c r="K6077" s="1061" t="s">
        <v>14849</v>
      </c>
      <c r="L6077" s="1061">
        <v>1750</v>
      </c>
      <c r="M6077" s="1061">
        <v>1750</v>
      </c>
      <c r="N6077" s="1061">
        <v>1750</v>
      </c>
      <c r="O6077" s="1061">
        <v>1750</v>
      </c>
      <c r="P6077" s="1061">
        <v>1750</v>
      </c>
      <c r="Q6077" s="1061">
        <v>1750</v>
      </c>
      <c r="R6077" s="1061">
        <v>1750</v>
      </c>
      <c r="S6077" s="1061">
        <v>1750</v>
      </c>
      <c r="T6077" s="1061">
        <v>1750</v>
      </c>
      <c r="U6077" s="1061">
        <v>1750</v>
      </c>
      <c r="V6077" s="1061">
        <v>1750</v>
      </c>
      <c r="W6077" s="1061">
        <v>1750</v>
      </c>
    </row>
    <row r="6078" spans="1:23">
      <c r="A6078" s="908"/>
      <c r="B6078" s="1061" t="s">
        <v>234</v>
      </c>
      <c r="C6078" s="1061" t="s">
        <v>235</v>
      </c>
      <c r="D6078" s="1061" t="s">
        <v>4638</v>
      </c>
      <c r="E6078" s="1061" t="s">
        <v>11352</v>
      </c>
      <c r="F6078" s="1061" t="s">
        <v>4787</v>
      </c>
      <c r="G6078" s="1061" t="s">
        <v>1739</v>
      </c>
      <c r="H6078" s="1061" t="s">
        <v>129</v>
      </c>
      <c r="I6078" s="1061" t="s">
        <v>19</v>
      </c>
      <c r="J6078" s="1061" t="s">
        <v>7975</v>
      </c>
      <c r="K6078" s="1061" t="s">
        <v>14849</v>
      </c>
      <c r="L6078" s="1061">
        <v>922500</v>
      </c>
      <c r="M6078" s="1061">
        <v>922500</v>
      </c>
      <c r="N6078" s="1061">
        <v>922500</v>
      </c>
      <c r="O6078" s="1061">
        <v>922500</v>
      </c>
      <c r="P6078" s="1061">
        <v>922500</v>
      </c>
      <c r="Q6078" s="1061">
        <v>922500</v>
      </c>
      <c r="R6078" s="1061">
        <v>931500</v>
      </c>
      <c r="S6078" s="1061">
        <v>931500</v>
      </c>
      <c r="T6078" s="1061">
        <v>931500</v>
      </c>
      <c r="U6078" s="1061">
        <v>931500</v>
      </c>
      <c r="V6078" s="1061">
        <v>931500</v>
      </c>
      <c r="W6078" s="1061">
        <v>931500</v>
      </c>
    </row>
    <row r="6079" spans="1:23">
      <c r="A6079" s="908"/>
      <c r="B6079" s="1061" t="s">
        <v>234</v>
      </c>
      <c r="C6079" s="1061" t="s">
        <v>235</v>
      </c>
      <c r="D6079" s="1061" t="s">
        <v>4312</v>
      </c>
      <c r="E6079" s="1061" t="s">
        <v>11353</v>
      </c>
      <c r="F6079" s="1061" t="s">
        <v>4342</v>
      </c>
      <c r="G6079" s="1061" t="s">
        <v>1739</v>
      </c>
      <c r="H6079" s="1061" t="s">
        <v>129</v>
      </c>
      <c r="I6079" s="1061" t="s">
        <v>19</v>
      </c>
      <c r="J6079" s="1061" t="s">
        <v>7975</v>
      </c>
      <c r="K6079" s="1061" t="s">
        <v>14849</v>
      </c>
      <c r="L6079" s="1061">
        <v>19305</v>
      </c>
      <c r="M6079" s="1061">
        <v>19305</v>
      </c>
      <c r="N6079" s="1061">
        <v>19305</v>
      </c>
      <c r="O6079" s="1061">
        <v>19305</v>
      </c>
      <c r="P6079" s="1061">
        <v>19305</v>
      </c>
      <c r="Q6079" s="1061">
        <v>19305</v>
      </c>
      <c r="R6079" s="1061">
        <v>19305</v>
      </c>
      <c r="S6079" s="1061">
        <v>19305</v>
      </c>
      <c r="T6079" s="1061">
        <v>19305</v>
      </c>
      <c r="U6079" s="1061">
        <v>19305</v>
      </c>
      <c r="V6079" s="1061">
        <v>19305</v>
      </c>
      <c r="W6079" s="1061">
        <v>19305</v>
      </c>
    </row>
    <row r="6080" spans="1:23">
      <c r="A6080" s="908"/>
      <c r="B6080" s="1061" t="s">
        <v>234</v>
      </c>
      <c r="C6080" s="1061" t="s">
        <v>235</v>
      </c>
      <c r="D6080" s="1061" t="s">
        <v>2401</v>
      </c>
      <c r="E6080" s="1061" t="s">
        <v>11354</v>
      </c>
      <c r="F6080" s="1061" t="s">
        <v>4397</v>
      </c>
      <c r="G6080" s="1061" t="s">
        <v>1739</v>
      </c>
      <c r="H6080" s="1061" t="s">
        <v>129</v>
      </c>
      <c r="I6080" s="1061" t="s">
        <v>19</v>
      </c>
      <c r="J6080" s="1061" t="s">
        <v>7975</v>
      </c>
      <c r="K6080" s="1061" t="s">
        <v>14849</v>
      </c>
      <c r="L6080" s="1061">
        <v>800000</v>
      </c>
      <c r="M6080" s="1061">
        <v>800000</v>
      </c>
      <c r="N6080" s="1061">
        <v>800000</v>
      </c>
      <c r="O6080" s="1061">
        <v>800000</v>
      </c>
      <c r="P6080" s="1061">
        <v>800000</v>
      </c>
      <c r="Q6080" s="1061">
        <v>800000</v>
      </c>
      <c r="R6080" s="1061">
        <v>800000</v>
      </c>
      <c r="S6080" s="1061">
        <v>800000</v>
      </c>
      <c r="T6080" s="1061">
        <v>800000</v>
      </c>
      <c r="U6080" s="1061">
        <v>800000</v>
      </c>
      <c r="V6080" s="1061">
        <v>800000</v>
      </c>
      <c r="W6080" s="1061">
        <v>800000</v>
      </c>
    </row>
    <row r="6081" spans="1:23">
      <c r="A6081" s="908"/>
      <c r="B6081" s="1061" t="s">
        <v>234</v>
      </c>
      <c r="C6081" s="1061" t="s">
        <v>235</v>
      </c>
      <c r="D6081" s="1061" t="s">
        <v>4156</v>
      </c>
      <c r="E6081" s="1061" t="s">
        <v>11355</v>
      </c>
      <c r="F6081" s="1061" t="s">
        <v>4789</v>
      </c>
      <c r="G6081" s="1061" t="s">
        <v>1739</v>
      </c>
      <c r="H6081" s="1061" t="s">
        <v>129</v>
      </c>
      <c r="I6081" s="1061" t="s">
        <v>19</v>
      </c>
      <c r="J6081" s="1061" t="s">
        <v>7975</v>
      </c>
      <c r="K6081" s="1061" t="s">
        <v>14849</v>
      </c>
      <c r="L6081" s="1061">
        <v>17425</v>
      </c>
      <c r="M6081" s="1061">
        <v>17425</v>
      </c>
      <c r="N6081" s="1061">
        <v>17425</v>
      </c>
      <c r="O6081" s="1061">
        <v>17425</v>
      </c>
      <c r="P6081" s="1061">
        <v>17425</v>
      </c>
      <c r="Q6081" s="1061">
        <v>17425</v>
      </c>
      <c r="R6081" s="1061">
        <v>17595</v>
      </c>
      <c r="S6081" s="1061">
        <v>17595</v>
      </c>
      <c r="T6081" s="1061">
        <v>17595</v>
      </c>
      <c r="U6081" s="1061">
        <v>17595</v>
      </c>
      <c r="V6081" s="1061">
        <v>17595</v>
      </c>
      <c r="W6081" s="1061">
        <v>17595</v>
      </c>
    </row>
    <row r="6082" spans="1:23">
      <c r="A6082" s="908"/>
      <c r="B6082" s="1061" t="s">
        <v>234</v>
      </c>
      <c r="C6082" s="1061" t="s">
        <v>235</v>
      </c>
      <c r="D6082" s="1061" t="s">
        <v>4234</v>
      </c>
      <c r="E6082" s="1061" t="s">
        <v>11356</v>
      </c>
      <c r="F6082" s="1061" t="s">
        <v>4826</v>
      </c>
      <c r="G6082" s="1061" t="s">
        <v>1739</v>
      </c>
      <c r="H6082" s="1061" t="s">
        <v>129</v>
      </c>
      <c r="I6082" s="1061" t="s">
        <v>19</v>
      </c>
      <c r="J6082" s="1061" t="s">
        <v>7975</v>
      </c>
      <c r="K6082" s="1061" t="s">
        <v>14849</v>
      </c>
      <c r="L6082" s="1061">
        <v>62600</v>
      </c>
      <c r="M6082" s="1061">
        <v>62600</v>
      </c>
      <c r="N6082" s="1061">
        <v>62600</v>
      </c>
      <c r="O6082" s="1061">
        <v>62600</v>
      </c>
      <c r="P6082" s="1061">
        <v>62600</v>
      </c>
      <c r="Q6082" s="1061">
        <v>62600</v>
      </c>
      <c r="R6082" s="1061">
        <v>64900</v>
      </c>
      <c r="S6082" s="1061">
        <v>64900</v>
      </c>
      <c r="T6082" s="1061">
        <v>64900</v>
      </c>
      <c r="U6082" s="1061">
        <v>64900</v>
      </c>
      <c r="V6082" s="1061">
        <v>64900</v>
      </c>
      <c r="W6082" s="1061">
        <v>64900</v>
      </c>
    </row>
    <row r="6083" spans="1:23">
      <c r="A6083" s="908"/>
      <c r="B6083" s="1061" t="s">
        <v>234</v>
      </c>
      <c r="C6083" s="1061" t="s">
        <v>235</v>
      </c>
      <c r="D6083" s="1061" t="s">
        <v>4236</v>
      </c>
      <c r="E6083" s="1061" t="s">
        <v>11357</v>
      </c>
      <c r="F6083" s="1061" t="s">
        <v>4237</v>
      </c>
      <c r="G6083" s="1061" t="s">
        <v>1739</v>
      </c>
      <c r="H6083" s="1061" t="s">
        <v>129</v>
      </c>
      <c r="I6083" s="1061" t="s">
        <v>19</v>
      </c>
      <c r="J6083" s="1061" t="s">
        <v>7975</v>
      </c>
      <c r="K6083" s="1061" t="s">
        <v>14849</v>
      </c>
      <c r="L6083" s="1061">
        <v>22000</v>
      </c>
      <c r="M6083" s="1061">
        <v>22000</v>
      </c>
      <c r="N6083" s="1061">
        <v>22000</v>
      </c>
      <c r="O6083" s="1061">
        <v>22000</v>
      </c>
      <c r="P6083" s="1061">
        <v>22000</v>
      </c>
      <c r="Q6083" s="1061">
        <v>22000</v>
      </c>
      <c r="R6083" s="1061">
        <v>22000</v>
      </c>
      <c r="S6083" s="1061">
        <v>22000</v>
      </c>
      <c r="T6083" s="1061">
        <v>22000</v>
      </c>
      <c r="U6083" s="1061">
        <v>22000</v>
      </c>
      <c r="V6083" s="1061">
        <v>22000</v>
      </c>
      <c r="W6083" s="1061">
        <v>22000</v>
      </c>
    </row>
    <row r="6084" spans="1:23">
      <c r="A6084" s="908"/>
      <c r="B6084" s="1061" t="s">
        <v>234</v>
      </c>
      <c r="C6084" s="1061" t="s">
        <v>235</v>
      </c>
      <c r="D6084" s="1061" t="s">
        <v>4452</v>
      </c>
      <c r="E6084" s="1061" t="s">
        <v>11358</v>
      </c>
      <c r="F6084" s="1061" t="s">
        <v>4569</v>
      </c>
      <c r="G6084" s="1061" t="s">
        <v>1739</v>
      </c>
      <c r="H6084" s="1061" t="s">
        <v>129</v>
      </c>
      <c r="I6084" s="1061" t="s">
        <v>19</v>
      </c>
      <c r="J6084" s="1061" t="s">
        <v>7975</v>
      </c>
      <c r="K6084" s="1061" t="s">
        <v>14849</v>
      </c>
      <c r="L6084" s="1061">
        <v>35000</v>
      </c>
      <c r="M6084" s="1061">
        <v>35000</v>
      </c>
      <c r="N6084" s="1061">
        <v>35000</v>
      </c>
      <c r="O6084" s="1061">
        <v>35000</v>
      </c>
      <c r="P6084" s="1061">
        <v>35000</v>
      </c>
      <c r="Q6084" s="1061">
        <v>35000</v>
      </c>
      <c r="R6084" s="1061">
        <v>35000</v>
      </c>
      <c r="S6084" s="1061">
        <v>35000</v>
      </c>
      <c r="T6084" s="1061">
        <v>35000</v>
      </c>
      <c r="U6084" s="1061">
        <v>35000</v>
      </c>
      <c r="V6084" s="1061">
        <v>35000</v>
      </c>
      <c r="W6084" s="1061">
        <v>35000</v>
      </c>
    </row>
    <row r="6085" spans="1:23">
      <c r="A6085" s="908"/>
      <c r="B6085" s="1061" t="s">
        <v>234</v>
      </c>
      <c r="C6085" s="1061" t="s">
        <v>235</v>
      </c>
      <c r="D6085" s="1061" t="s">
        <v>4312</v>
      </c>
      <c r="E6085" s="1061" t="s">
        <v>11359</v>
      </c>
      <c r="F6085" s="1061" t="s">
        <v>8017</v>
      </c>
      <c r="G6085" s="1061" t="s">
        <v>1739</v>
      </c>
      <c r="H6085" s="1061" t="s">
        <v>129</v>
      </c>
      <c r="I6085" s="1061" t="s">
        <v>19</v>
      </c>
      <c r="J6085" s="1061" t="s">
        <v>7975</v>
      </c>
      <c r="K6085" s="1061" t="s">
        <v>14849</v>
      </c>
      <c r="L6085" s="1061">
        <v>506170</v>
      </c>
      <c r="M6085" s="1061">
        <v>506170</v>
      </c>
      <c r="N6085" s="1061">
        <v>506170</v>
      </c>
      <c r="O6085" s="1061">
        <v>506170</v>
      </c>
      <c r="P6085" s="1061">
        <v>506170</v>
      </c>
      <c r="Q6085" s="1061">
        <v>506170</v>
      </c>
      <c r="R6085" s="1061">
        <v>506170</v>
      </c>
      <c r="S6085" s="1061">
        <v>506170</v>
      </c>
      <c r="T6085" s="1061">
        <v>506170</v>
      </c>
      <c r="U6085" s="1061">
        <v>506170</v>
      </c>
      <c r="V6085" s="1061">
        <v>506170</v>
      </c>
      <c r="W6085" s="1061">
        <v>506170</v>
      </c>
    </row>
    <row r="6086" spans="1:23">
      <c r="A6086" s="908"/>
      <c r="B6086" s="1061" t="s">
        <v>234</v>
      </c>
      <c r="C6086" s="1061" t="s">
        <v>235</v>
      </c>
      <c r="D6086" s="1061" t="s">
        <v>4636</v>
      </c>
      <c r="E6086" s="1061" t="s">
        <v>11360</v>
      </c>
      <c r="F6086" s="1061" t="s">
        <v>4637</v>
      </c>
      <c r="G6086" s="1061" t="s">
        <v>8282</v>
      </c>
      <c r="H6086" s="1061" t="s">
        <v>129</v>
      </c>
      <c r="I6086" s="1061" t="s">
        <v>19</v>
      </c>
      <c r="J6086" s="1061" t="s">
        <v>7975</v>
      </c>
      <c r="K6086" s="1061" t="s">
        <v>14849</v>
      </c>
      <c r="L6086" s="1061">
        <v>139015</v>
      </c>
      <c r="M6086" s="1061">
        <v>139015</v>
      </c>
      <c r="N6086" s="1061">
        <v>139015</v>
      </c>
      <c r="O6086" s="1061">
        <v>139015</v>
      </c>
      <c r="P6086" s="1061">
        <v>139015</v>
      </c>
      <c r="Q6086" s="1061">
        <v>139015</v>
      </c>
      <c r="R6086" s="1061">
        <v>141030</v>
      </c>
      <c r="S6086" s="1061">
        <v>141030</v>
      </c>
      <c r="T6086" s="1061">
        <v>141030</v>
      </c>
      <c r="U6086" s="1061">
        <v>141030</v>
      </c>
      <c r="V6086" s="1061">
        <v>141030</v>
      </c>
      <c r="W6086" s="1061">
        <v>141030</v>
      </c>
    </row>
    <row r="6087" spans="1:23">
      <c r="A6087" s="908"/>
      <c r="B6087" s="1061" t="s">
        <v>234</v>
      </c>
      <c r="C6087" s="1061" t="s">
        <v>235</v>
      </c>
      <c r="D6087" s="1061" t="s">
        <v>4504</v>
      </c>
      <c r="E6087" s="1061" t="s">
        <v>11361</v>
      </c>
      <c r="F6087" s="1061" t="s">
        <v>4507</v>
      </c>
      <c r="G6087" s="1061" t="s">
        <v>1724</v>
      </c>
      <c r="H6087" s="1061" t="s">
        <v>129</v>
      </c>
      <c r="I6087" s="1061" t="s">
        <v>19</v>
      </c>
      <c r="J6087" s="1061" t="s">
        <v>7975</v>
      </c>
      <c r="K6087" s="1061" t="s">
        <v>14849</v>
      </c>
      <c r="L6087" s="1061">
        <v>62300</v>
      </c>
      <c r="M6087" s="1061">
        <v>62300</v>
      </c>
      <c r="N6087" s="1061">
        <v>62300</v>
      </c>
      <c r="O6087" s="1061">
        <v>62300</v>
      </c>
      <c r="P6087" s="1061">
        <v>62300</v>
      </c>
      <c r="Q6087" s="1061">
        <v>62300</v>
      </c>
      <c r="R6087" s="1061">
        <v>62300</v>
      </c>
      <c r="S6087" s="1061">
        <v>62300</v>
      </c>
      <c r="T6087" s="1061">
        <v>62300</v>
      </c>
      <c r="U6087" s="1061">
        <v>62300</v>
      </c>
      <c r="V6087" s="1061">
        <v>62300</v>
      </c>
      <c r="W6087" s="1061">
        <v>62300</v>
      </c>
    </row>
    <row r="6088" spans="1:23">
      <c r="A6088" s="908"/>
      <c r="B6088" s="1061" t="s">
        <v>234</v>
      </c>
      <c r="C6088" s="1061" t="s">
        <v>235</v>
      </c>
      <c r="D6088" s="1061" t="s">
        <v>4126</v>
      </c>
      <c r="E6088" s="1061" t="s">
        <v>11362</v>
      </c>
      <c r="F6088" s="1061" t="s">
        <v>4128</v>
      </c>
      <c r="G6088" s="1061" t="s">
        <v>1739</v>
      </c>
      <c r="H6088" s="1061" t="s">
        <v>129</v>
      </c>
      <c r="I6088" s="1061" t="s">
        <v>19</v>
      </c>
      <c r="J6088" s="1061" t="s">
        <v>7975</v>
      </c>
      <c r="K6088" s="1061" t="s">
        <v>14849</v>
      </c>
      <c r="L6088" s="1061">
        <v>13500</v>
      </c>
      <c r="M6088" s="1061">
        <v>13500</v>
      </c>
      <c r="N6088" s="1061">
        <v>13500</v>
      </c>
      <c r="O6088" s="1061">
        <v>13500</v>
      </c>
      <c r="P6088" s="1061">
        <v>13500</v>
      </c>
      <c r="Q6088" s="1061">
        <v>13500</v>
      </c>
      <c r="R6088" s="1061">
        <v>13500</v>
      </c>
      <c r="S6088" s="1061">
        <v>13500</v>
      </c>
      <c r="T6088" s="1061">
        <v>13500</v>
      </c>
      <c r="U6088" s="1061">
        <v>13500</v>
      </c>
      <c r="V6088" s="1061">
        <v>13500</v>
      </c>
      <c r="W6088" s="1061">
        <v>13500</v>
      </c>
    </row>
    <row r="6089" spans="1:23">
      <c r="A6089" s="908"/>
      <c r="B6089" s="1061" t="s">
        <v>234</v>
      </c>
      <c r="C6089" s="1061" t="s">
        <v>235</v>
      </c>
      <c r="D6089" s="1061" t="s">
        <v>4194</v>
      </c>
      <c r="E6089" s="1061" t="s">
        <v>11363</v>
      </c>
      <c r="F6089" s="1061" t="s">
        <v>4195</v>
      </c>
      <c r="G6089" s="1061" t="s">
        <v>1739</v>
      </c>
      <c r="H6089" s="1061" t="s">
        <v>129</v>
      </c>
      <c r="I6089" s="1061" t="s">
        <v>19</v>
      </c>
      <c r="J6089" s="1061" t="s">
        <v>7975</v>
      </c>
      <c r="K6089" s="1061" t="s">
        <v>14849</v>
      </c>
      <c r="L6089" s="1061">
        <v>1350000</v>
      </c>
      <c r="M6089" s="1061">
        <v>1350000</v>
      </c>
      <c r="N6089" s="1061">
        <v>1350000</v>
      </c>
      <c r="O6089" s="1061">
        <v>1350000</v>
      </c>
      <c r="P6089" s="1061">
        <v>1350000</v>
      </c>
      <c r="Q6089" s="1061">
        <v>1350000</v>
      </c>
      <c r="R6089" s="1061">
        <v>1400000</v>
      </c>
      <c r="S6089" s="1061">
        <v>1400000</v>
      </c>
      <c r="T6089" s="1061">
        <v>1400000</v>
      </c>
      <c r="U6089" s="1061">
        <v>1400000</v>
      </c>
      <c r="V6089" s="1061">
        <v>1400000</v>
      </c>
      <c r="W6089" s="1061">
        <v>1400000</v>
      </c>
    </row>
    <row r="6090" spans="1:23">
      <c r="A6090" s="908"/>
      <c r="B6090" s="1061" t="s">
        <v>234</v>
      </c>
      <c r="C6090" s="1061" t="s">
        <v>235</v>
      </c>
      <c r="D6090" s="1061" t="s">
        <v>4456</v>
      </c>
      <c r="E6090" s="1061" t="s">
        <v>11364</v>
      </c>
      <c r="F6090" s="1061" t="s">
        <v>4790</v>
      </c>
      <c r="G6090" s="1061" t="s">
        <v>1739</v>
      </c>
      <c r="H6090" s="1061" t="s">
        <v>129</v>
      </c>
      <c r="I6090" s="1061" t="s">
        <v>19</v>
      </c>
      <c r="J6090" s="1061" t="s">
        <v>7975</v>
      </c>
      <c r="K6090" s="1061" t="s">
        <v>14849</v>
      </c>
      <c r="L6090" s="1061">
        <v>239100</v>
      </c>
      <c r="M6090" s="1061">
        <v>239100</v>
      </c>
      <c r="N6090" s="1061">
        <v>239100</v>
      </c>
      <c r="O6090" s="1061">
        <v>239100</v>
      </c>
      <c r="P6090" s="1061">
        <v>239100</v>
      </c>
      <c r="Q6090" s="1061">
        <v>239100</v>
      </c>
      <c r="R6090" s="1061">
        <v>239100</v>
      </c>
      <c r="S6090" s="1061">
        <v>239100</v>
      </c>
      <c r="T6090" s="1061">
        <v>239100</v>
      </c>
      <c r="U6090" s="1061">
        <v>239100</v>
      </c>
      <c r="V6090" s="1061">
        <v>239100</v>
      </c>
      <c r="W6090" s="1061">
        <v>239100</v>
      </c>
    </row>
    <row r="6091" spans="1:23">
      <c r="A6091" s="908"/>
      <c r="B6091" s="1061" t="s">
        <v>234</v>
      </c>
      <c r="C6091" s="1061" t="s">
        <v>235</v>
      </c>
      <c r="D6091" s="1061" t="s">
        <v>4714</v>
      </c>
      <c r="E6091" s="1061" t="s">
        <v>11365</v>
      </c>
      <c r="F6091" s="1061" t="s">
        <v>4791</v>
      </c>
      <c r="G6091" s="1061" t="s">
        <v>1724</v>
      </c>
      <c r="H6091" s="1061" t="s">
        <v>129</v>
      </c>
      <c r="I6091" s="1061" t="s">
        <v>19</v>
      </c>
      <c r="J6091" s="1061" t="s">
        <v>7975</v>
      </c>
      <c r="K6091" s="1061" t="s">
        <v>14849</v>
      </c>
      <c r="L6091" s="1061">
        <v>3000000</v>
      </c>
      <c r="M6091" s="1061">
        <v>3000000</v>
      </c>
      <c r="N6091" s="1061">
        <v>3000000</v>
      </c>
      <c r="O6091" s="1061">
        <v>3000000</v>
      </c>
      <c r="P6091" s="1061">
        <v>3000000</v>
      </c>
      <c r="Q6091" s="1061">
        <v>3000000</v>
      </c>
      <c r="R6091" s="1061">
        <v>3000000</v>
      </c>
      <c r="S6091" s="1061">
        <v>3000000</v>
      </c>
      <c r="T6091" s="1061">
        <v>3000000</v>
      </c>
      <c r="U6091" s="1061">
        <v>3000000</v>
      </c>
      <c r="V6091" s="1061">
        <v>3000000</v>
      </c>
      <c r="W6091" s="1061">
        <v>3000000</v>
      </c>
    </row>
    <row r="6092" spans="1:23">
      <c r="A6092" s="908"/>
      <c r="B6092" s="1061" t="s">
        <v>234</v>
      </c>
      <c r="C6092" s="1061" t="s">
        <v>235</v>
      </c>
      <c r="D6092" s="1061" t="s">
        <v>4515</v>
      </c>
      <c r="E6092" s="1061" t="s">
        <v>11366</v>
      </c>
      <c r="F6092" s="1061" t="s">
        <v>4545</v>
      </c>
      <c r="G6092" s="1061" t="s">
        <v>1739</v>
      </c>
      <c r="H6092" s="1061" t="s">
        <v>129</v>
      </c>
      <c r="I6092" s="1061" t="s">
        <v>19</v>
      </c>
      <c r="J6092" s="1061" t="s">
        <v>7975</v>
      </c>
      <c r="K6092" s="1061" t="s">
        <v>14849</v>
      </c>
      <c r="L6092" s="1061">
        <v>93680</v>
      </c>
      <c r="M6092" s="1061">
        <v>93680</v>
      </c>
      <c r="N6092" s="1061">
        <v>93680</v>
      </c>
      <c r="O6092" s="1061">
        <v>93680</v>
      </c>
      <c r="P6092" s="1061">
        <v>93680</v>
      </c>
      <c r="Q6092" s="1061">
        <v>93680</v>
      </c>
      <c r="R6092" s="1061">
        <v>98109</v>
      </c>
      <c r="S6092" s="1061">
        <v>98109</v>
      </c>
      <c r="T6092" s="1061">
        <v>98109</v>
      </c>
      <c r="U6092" s="1061">
        <v>98109</v>
      </c>
      <c r="V6092" s="1061">
        <v>98109</v>
      </c>
      <c r="W6092" s="1061">
        <v>98109</v>
      </c>
    </row>
    <row r="6093" spans="1:23">
      <c r="A6093" s="908"/>
      <c r="B6093" s="1061" t="s">
        <v>234</v>
      </c>
      <c r="C6093" s="1061" t="s">
        <v>235</v>
      </c>
      <c r="D6093" s="1061" t="s">
        <v>4515</v>
      </c>
      <c r="E6093" s="1061" t="s">
        <v>11367</v>
      </c>
      <c r="F6093" s="1061" t="s">
        <v>4517</v>
      </c>
      <c r="G6093" s="1061" t="s">
        <v>1739</v>
      </c>
      <c r="H6093" s="1061" t="s">
        <v>129</v>
      </c>
      <c r="I6093" s="1061" t="s">
        <v>19</v>
      </c>
      <c r="J6093" s="1061" t="s">
        <v>7975</v>
      </c>
      <c r="K6093" s="1061" t="s">
        <v>14849</v>
      </c>
      <c r="L6093" s="1061">
        <v>43200</v>
      </c>
      <c r="M6093" s="1061">
        <v>43200</v>
      </c>
      <c r="N6093" s="1061">
        <v>43200</v>
      </c>
      <c r="O6093" s="1061">
        <v>43200</v>
      </c>
      <c r="P6093" s="1061">
        <v>43200</v>
      </c>
      <c r="Q6093" s="1061">
        <v>43200</v>
      </c>
      <c r="R6093" s="1061">
        <v>44800</v>
      </c>
      <c r="S6093" s="1061">
        <v>44800</v>
      </c>
      <c r="T6093" s="1061">
        <v>44800</v>
      </c>
      <c r="U6093" s="1061">
        <v>44800</v>
      </c>
      <c r="V6093" s="1061">
        <v>44800</v>
      </c>
      <c r="W6093" s="1061">
        <v>44800</v>
      </c>
    </row>
    <row r="6094" spans="1:23">
      <c r="A6094" s="908"/>
      <c r="B6094" s="1061" t="s">
        <v>234</v>
      </c>
      <c r="C6094" s="1061" t="s">
        <v>235</v>
      </c>
      <c r="D6094" s="1061" t="s">
        <v>4515</v>
      </c>
      <c r="E6094" s="1061" t="s">
        <v>11368</v>
      </c>
      <c r="F6094" s="1061" t="s">
        <v>4516</v>
      </c>
      <c r="G6094" s="1061" t="s">
        <v>1739</v>
      </c>
      <c r="H6094" s="1061" t="s">
        <v>129</v>
      </c>
      <c r="I6094" s="1061" t="s">
        <v>19</v>
      </c>
      <c r="J6094" s="1061" t="s">
        <v>7975</v>
      </c>
      <c r="K6094" s="1061" t="s">
        <v>14849</v>
      </c>
      <c r="L6094" s="1061">
        <v>22200</v>
      </c>
      <c r="M6094" s="1061">
        <v>22200</v>
      </c>
      <c r="N6094" s="1061">
        <v>22200</v>
      </c>
      <c r="O6094" s="1061">
        <v>22200</v>
      </c>
      <c r="P6094" s="1061">
        <v>22200</v>
      </c>
      <c r="Q6094" s="1061">
        <v>22200</v>
      </c>
      <c r="R6094" s="1061">
        <v>23300</v>
      </c>
      <c r="S6094" s="1061">
        <v>23300</v>
      </c>
      <c r="T6094" s="1061">
        <v>23300</v>
      </c>
      <c r="U6094" s="1061">
        <v>23300</v>
      </c>
      <c r="V6094" s="1061">
        <v>23300</v>
      </c>
      <c r="W6094" s="1061">
        <v>23300</v>
      </c>
    </row>
    <row r="6095" spans="1:23">
      <c r="A6095" s="908"/>
      <c r="B6095" s="1061" t="s">
        <v>234</v>
      </c>
      <c r="C6095" s="1061" t="s">
        <v>235</v>
      </c>
      <c r="D6095" s="1061" t="s">
        <v>4515</v>
      </c>
      <c r="E6095" s="1061" t="s">
        <v>11369</v>
      </c>
      <c r="F6095" s="1061" t="s">
        <v>4544</v>
      </c>
      <c r="G6095" s="1061" t="s">
        <v>1739</v>
      </c>
      <c r="H6095" s="1061" t="s">
        <v>129</v>
      </c>
      <c r="I6095" s="1061" t="s">
        <v>19</v>
      </c>
      <c r="J6095" s="1061" t="s">
        <v>7975</v>
      </c>
      <c r="K6095" s="1061" t="s">
        <v>14849</v>
      </c>
      <c r="L6095" s="1061">
        <v>16500</v>
      </c>
      <c r="M6095" s="1061">
        <v>16500</v>
      </c>
      <c r="N6095" s="1061">
        <v>16500</v>
      </c>
      <c r="O6095" s="1061">
        <v>16500</v>
      </c>
      <c r="P6095" s="1061">
        <v>16500</v>
      </c>
      <c r="Q6095" s="1061">
        <v>16500</v>
      </c>
      <c r="R6095" s="1061">
        <v>17250</v>
      </c>
      <c r="S6095" s="1061">
        <v>17250</v>
      </c>
      <c r="T6095" s="1061">
        <v>17250</v>
      </c>
      <c r="U6095" s="1061">
        <v>17250</v>
      </c>
      <c r="V6095" s="1061">
        <v>17250</v>
      </c>
      <c r="W6095" s="1061">
        <v>17250</v>
      </c>
    </row>
    <row r="6096" spans="1:23">
      <c r="A6096" s="908"/>
      <c r="B6096" s="1061" t="s">
        <v>234</v>
      </c>
      <c r="C6096" s="1061" t="s">
        <v>235</v>
      </c>
      <c r="D6096" s="1061" t="s">
        <v>4515</v>
      </c>
      <c r="E6096" s="1061" t="s">
        <v>11370</v>
      </c>
      <c r="F6096" s="1061" t="s">
        <v>4543</v>
      </c>
      <c r="G6096" s="1061" t="s">
        <v>1739</v>
      </c>
      <c r="H6096" s="1061" t="s">
        <v>129</v>
      </c>
      <c r="I6096" s="1061" t="s">
        <v>19</v>
      </c>
      <c r="J6096" s="1061" t="s">
        <v>7975</v>
      </c>
      <c r="K6096" s="1061" t="s">
        <v>14849</v>
      </c>
      <c r="L6096" s="1061">
        <v>55000</v>
      </c>
      <c r="M6096" s="1061">
        <v>55000</v>
      </c>
      <c r="N6096" s="1061">
        <v>55000</v>
      </c>
      <c r="O6096" s="1061">
        <v>55000</v>
      </c>
      <c r="P6096" s="1061">
        <v>55000</v>
      </c>
      <c r="Q6096" s="1061">
        <v>55000</v>
      </c>
      <c r="R6096" s="1061">
        <v>57500</v>
      </c>
      <c r="S6096" s="1061">
        <v>57500</v>
      </c>
      <c r="T6096" s="1061">
        <v>57500</v>
      </c>
      <c r="U6096" s="1061">
        <v>57500</v>
      </c>
      <c r="V6096" s="1061">
        <v>57500</v>
      </c>
      <c r="W6096" s="1061">
        <v>57500</v>
      </c>
    </row>
    <row r="6097" spans="1:23">
      <c r="A6097" s="908"/>
      <c r="B6097" s="1061" t="s">
        <v>234</v>
      </c>
      <c r="C6097" s="1061" t="s">
        <v>235</v>
      </c>
      <c r="D6097" s="1061" t="s">
        <v>4326</v>
      </c>
      <c r="E6097" s="1061" t="s">
        <v>11371</v>
      </c>
      <c r="F6097" s="1061" t="s">
        <v>4334</v>
      </c>
      <c r="G6097" s="1061" t="s">
        <v>1739</v>
      </c>
      <c r="H6097" s="1061" t="s">
        <v>129</v>
      </c>
      <c r="I6097" s="1061" t="s">
        <v>19</v>
      </c>
      <c r="J6097" s="1061" t="s">
        <v>7975</v>
      </c>
      <c r="K6097" s="1061" t="s">
        <v>14849</v>
      </c>
      <c r="L6097" s="1061">
        <v>46140</v>
      </c>
      <c r="M6097" s="1061">
        <v>46140</v>
      </c>
      <c r="N6097" s="1061">
        <v>46140</v>
      </c>
      <c r="O6097" s="1061">
        <v>46140</v>
      </c>
      <c r="P6097" s="1061">
        <v>46140</v>
      </c>
      <c r="Q6097" s="1061">
        <v>46140</v>
      </c>
      <c r="R6097" s="1061">
        <v>46140</v>
      </c>
      <c r="S6097" s="1061">
        <v>46140</v>
      </c>
      <c r="T6097" s="1061">
        <v>46140</v>
      </c>
      <c r="U6097" s="1061">
        <v>46140</v>
      </c>
      <c r="V6097" s="1061">
        <v>46140</v>
      </c>
      <c r="W6097" s="1061">
        <v>46140</v>
      </c>
    </row>
    <row r="6098" spans="1:23">
      <c r="A6098" s="908"/>
      <c r="B6098" s="1061" t="s">
        <v>234</v>
      </c>
      <c r="C6098" s="1061" t="s">
        <v>235</v>
      </c>
      <c r="D6098" s="1061" t="s">
        <v>4570</v>
      </c>
      <c r="E6098" s="1061" t="s">
        <v>11372</v>
      </c>
      <c r="F6098" s="1061" t="s">
        <v>4571</v>
      </c>
      <c r="G6098" s="1061" t="s">
        <v>1739</v>
      </c>
      <c r="H6098" s="1061" t="s">
        <v>129</v>
      </c>
      <c r="I6098" s="1061" t="s">
        <v>19</v>
      </c>
      <c r="J6098" s="1061" t="s">
        <v>7975</v>
      </c>
      <c r="K6098" s="1061" t="s">
        <v>14849</v>
      </c>
      <c r="L6098" s="1061">
        <v>35000</v>
      </c>
      <c r="M6098" s="1061">
        <v>35000</v>
      </c>
      <c r="N6098" s="1061">
        <v>35000</v>
      </c>
      <c r="O6098" s="1061">
        <v>35000</v>
      </c>
      <c r="P6098" s="1061">
        <v>35000</v>
      </c>
      <c r="Q6098" s="1061">
        <v>35000</v>
      </c>
      <c r="R6098" s="1061">
        <v>35000</v>
      </c>
      <c r="S6098" s="1061">
        <v>35000</v>
      </c>
      <c r="T6098" s="1061">
        <v>35000</v>
      </c>
      <c r="U6098" s="1061">
        <v>35000</v>
      </c>
      <c r="V6098" s="1061">
        <v>35000</v>
      </c>
      <c r="W6098" s="1061">
        <v>35000</v>
      </c>
    </row>
    <row r="6099" spans="1:23">
      <c r="A6099" s="908"/>
      <c r="B6099" s="1061" t="s">
        <v>234</v>
      </c>
      <c r="C6099" s="1061" t="s">
        <v>235</v>
      </c>
      <c r="D6099" s="1061" t="s">
        <v>4515</v>
      </c>
      <c r="E6099" s="1061" t="s">
        <v>11373</v>
      </c>
      <c r="F6099" s="1061" t="s">
        <v>4561</v>
      </c>
      <c r="G6099" s="1061" t="s">
        <v>1739</v>
      </c>
      <c r="H6099" s="1061" t="s">
        <v>129</v>
      </c>
      <c r="I6099" s="1061" t="s">
        <v>19</v>
      </c>
      <c r="J6099" s="1061" t="s">
        <v>7975</v>
      </c>
      <c r="K6099" s="1061" t="s">
        <v>14849</v>
      </c>
      <c r="L6099" s="1061">
        <v>25000</v>
      </c>
      <c r="M6099" s="1061">
        <v>25000</v>
      </c>
      <c r="N6099" s="1061">
        <v>25000</v>
      </c>
      <c r="O6099" s="1061">
        <v>25000</v>
      </c>
      <c r="P6099" s="1061">
        <v>25000</v>
      </c>
      <c r="Q6099" s="1061">
        <v>25000</v>
      </c>
      <c r="R6099" s="1061">
        <v>25000</v>
      </c>
      <c r="S6099" s="1061">
        <v>25000</v>
      </c>
      <c r="T6099" s="1061">
        <v>25000</v>
      </c>
      <c r="U6099" s="1061">
        <v>25000</v>
      </c>
      <c r="V6099" s="1061">
        <v>25000</v>
      </c>
      <c r="W6099" s="1061">
        <v>25000</v>
      </c>
    </row>
    <row r="6100" spans="1:23">
      <c r="A6100" s="908"/>
      <c r="B6100" s="1061" t="s">
        <v>234</v>
      </c>
      <c r="C6100" s="1061" t="s">
        <v>235</v>
      </c>
      <c r="D6100" s="1061" t="s">
        <v>4348</v>
      </c>
      <c r="E6100" s="1061" t="s">
        <v>11374</v>
      </c>
      <c r="F6100" s="1061" t="s">
        <v>4349</v>
      </c>
      <c r="G6100" s="1061" t="s">
        <v>1739</v>
      </c>
      <c r="H6100" s="1061" t="s">
        <v>129</v>
      </c>
      <c r="I6100" s="1061" t="s">
        <v>19</v>
      </c>
      <c r="J6100" s="1061" t="s">
        <v>7975</v>
      </c>
      <c r="K6100" s="1061" t="s">
        <v>14849</v>
      </c>
      <c r="L6100" s="1061">
        <v>5000000</v>
      </c>
      <c r="M6100" s="1061">
        <v>5000000</v>
      </c>
      <c r="N6100" s="1061">
        <v>5000000</v>
      </c>
      <c r="O6100" s="1061">
        <v>5000000</v>
      </c>
      <c r="P6100" s="1061">
        <v>5000000</v>
      </c>
      <c r="Q6100" s="1061">
        <v>5000000</v>
      </c>
      <c r="R6100" s="1061">
        <v>5000000</v>
      </c>
      <c r="S6100" s="1061">
        <v>5000000</v>
      </c>
      <c r="T6100" s="1061">
        <v>5000000</v>
      </c>
      <c r="U6100" s="1061">
        <v>5000000</v>
      </c>
      <c r="V6100" s="1061">
        <v>5000000</v>
      </c>
      <c r="W6100" s="1061">
        <v>5000000</v>
      </c>
    </row>
    <row r="6101" spans="1:23">
      <c r="A6101" s="908"/>
      <c r="B6101" s="1061" t="s">
        <v>234</v>
      </c>
      <c r="C6101" s="1061" t="s">
        <v>235</v>
      </c>
      <c r="D6101" s="1061" t="s">
        <v>4350</v>
      </c>
      <c r="E6101" s="1061" t="s">
        <v>11375</v>
      </c>
      <c r="F6101" s="1061" t="s">
        <v>4351</v>
      </c>
      <c r="G6101" s="1061" t="s">
        <v>1739</v>
      </c>
      <c r="H6101" s="1061" t="s">
        <v>129</v>
      </c>
      <c r="I6101" s="1061" t="s">
        <v>19</v>
      </c>
      <c r="J6101" s="1061" t="s">
        <v>7975</v>
      </c>
      <c r="K6101" s="1061" t="s">
        <v>14849</v>
      </c>
      <c r="L6101" s="1061">
        <v>5490000</v>
      </c>
      <c r="M6101" s="1061">
        <v>5490000</v>
      </c>
      <c r="N6101" s="1061">
        <v>5490000</v>
      </c>
      <c r="O6101" s="1061">
        <v>5490000</v>
      </c>
      <c r="P6101" s="1061">
        <v>5490000</v>
      </c>
      <c r="Q6101" s="1061">
        <v>5490000</v>
      </c>
      <c r="R6101" s="1061">
        <v>5490000</v>
      </c>
      <c r="S6101" s="1061">
        <v>5490000</v>
      </c>
      <c r="T6101" s="1061">
        <v>5490000</v>
      </c>
      <c r="U6101" s="1061">
        <v>5490000</v>
      </c>
      <c r="V6101" s="1061">
        <v>5490000</v>
      </c>
      <c r="W6101" s="1061">
        <v>5490000</v>
      </c>
    </row>
    <row r="6102" spans="1:23">
      <c r="A6102" s="908"/>
      <c r="B6102" s="1061" t="s">
        <v>234</v>
      </c>
      <c r="C6102" s="1061" t="s">
        <v>235</v>
      </c>
      <c r="D6102" s="1061" t="s">
        <v>4326</v>
      </c>
      <c r="E6102" s="1061" t="s">
        <v>11376</v>
      </c>
      <c r="F6102" s="1061" t="s">
        <v>4333</v>
      </c>
      <c r="G6102" s="1061" t="s">
        <v>1739</v>
      </c>
      <c r="H6102" s="1061" t="s">
        <v>129</v>
      </c>
      <c r="I6102" s="1061" t="s">
        <v>19</v>
      </c>
      <c r="J6102" s="1061" t="s">
        <v>7975</v>
      </c>
      <c r="K6102" s="1061" t="s">
        <v>14849</v>
      </c>
      <c r="L6102" s="1061">
        <v>33500</v>
      </c>
      <c r="M6102" s="1061">
        <v>33500</v>
      </c>
      <c r="N6102" s="1061">
        <v>33500</v>
      </c>
      <c r="O6102" s="1061">
        <v>33500</v>
      </c>
      <c r="P6102" s="1061">
        <v>33500</v>
      </c>
      <c r="Q6102" s="1061">
        <v>33500</v>
      </c>
      <c r="R6102" s="1061">
        <v>33500</v>
      </c>
      <c r="S6102" s="1061">
        <v>33500</v>
      </c>
      <c r="T6102" s="1061">
        <v>33500</v>
      </c>
      <c r="U6102" s="1061">
        <v>33500</v>
      </c>
      <c r="V6102" s="1061">
        <v>33500</v>
      </c>
      <c r="W6102" s="1061">
        <v>33500</v>
      </c>
    </row>
    <row r="6103" spans="1:23">
      <c r="A6103" s="908"/>
      <c r="B6103" s="1061" t="s">
        <v>234</v>
      </c>
      <c r="C6103" s="1061" t="s">
        <v>235</v>
      </c>
      <c r="D6103" s="1061" t="s">
        <v>4693</v>
      </c>
      <c r="E6103" s="1061" t="s">
        <v>11377</v>
      </c>
      <c r="F6103" s="1061" t="s">
        <v>4728</v>
      </c>
      <c r="G6103" s="1061" t="s">
        <v>1739</v>
      </c>
      <c r="H6103" s="1061" t="s">
        <v>129</v>
      </c>
      <c r="I6103" s="1061" t="s">
        <v>19</v>
      </c>
      <c r="J6103" s="1061" t="s">
        <v>7975</v>
      </c>
      <c r="K6103" s="1061" t="s">
        <v>14849</v>
      </c>
      <c r="L6103" s="1061">
        <v>2225000</v>
      </c>
      <c r="M6103" s="1061">
        <v>2225000</v>
      </c>
      <c r="N6103" s="1061">
        <v>2225000</v>
      </c>
      <c r="O6103" s="1061">
        <v>2225000</v>
      </c>
      <c r="P6103" s="1061">
        <v>2225000</v>
      </c>
      <c r="Q6103" s="1061">
        <v>2225000</v>
      </c>
      <c r="R6103" s="1061">
        <v>2450000</v>
      </c>
      <c r="S6103" s="1061">
        <v>2450000</v>
      </c>
      <c r="T6103" s="1061">
        <v>2450000</v>
      </c>
      <c r="U6103" s="1061">
        <v>2450000</v>
      </c>
      <c r="V6103" s="1061">
        <v>2450000</v>
      </c>
      <c r="W6103" s="1061">
        <v>2450000</v>
      </c>
    </row>
    <row r="6104" spans="1:23">
      <c r="A6104" s="908"/>
      <c r="B6104" s="1061" t="s">
        <v>234</v>
      </c>
      <c r="C6104" s="1061" t="s">
        <v>235</v>
      </c>
      <c r="D6104" s="1061" t="s">
        <v>4693</v>
      </c>
      <c r="E6104" s="1061" t="s">
        <v>11378</v>
      </c>
      <c r="F6104" s="1061" t="s">
        <v>4729</v>
      </c>
      <c r="G6104" s="1061" t="s">
        <v>1739</v>
      </c>
      <c r="H6104" s="1061" t="s">
        <v>129</v>
      </c>
      <c r="I6104" s="1061" t="s">
        <v>19</v>
      </c>
      <c r="J6104" s="1061" t="s">
        <v>7975</v>
      </c>
      <c r="K6104" s="1061" t="s">
        <v>14849</v>
      </c>
      <c r="L6104" s="1061">
        <v>1462500</v>
      </c>
      <c r="M6104" s="1061">
        <v>1462500</v>
      </c>
      <c r="N6104" s="1061">
        <v>1462500</v>
      </c>
      <c r="O6104" s="1061">
        <v>1462500</v>
      </c>
      <c r="P6104" s="1061">
        <v>1462500</v>
      </c>
      <c r="Q6104" s="1061">
        <v>1462500</v>
      </c>
      <c r="R6104" s="1061">
        <v>1550000</v>
      </c>
      <c r="S6104" s="1061">
        <v>1550000</v>
      </c>
      <c r="T6104" s="1061">
        <v>1550000</v>
      </c>
      <c r="U6104" s="1061">
        <v>1550000</v>
      </c>
      <c r="V6104" s="1061">
        <v>1550000</v>
      </c>
      <c r="W6104" s="1061">
        <v>1550000</v>
      </c>
    </row>
    <row r="6105" spans="1:23">
      <c r="A6105" s="908"/>
      <c r="B6105" s="1061" t="s">
        <v>234</v>
      </c>
      <c r="C6105" s="1061" t="s">
        <v>235</v>
      </c>
      <c r="D6105" s="1061" t="s">
        <v>4326</v>
      </c>
      <c r="E6105" s="1061" t="s">
        <v>11379</v>
      </c>
      <c r="F6105" s="1061" t="s">
        <v>9920</v>
      </c>
      <c r="G6105" s="1061" t="s">
        <v>1739</v>
      </c>
      <c r="H6105" s="1061" t="s">
        <v>129</v>
      </c>
      <c r="I6105" s="1061" t="s">
        <v>19</v>
      </c>
      <c r="J6105" s="1061" t="s">
        <v>7975</v>
      </c>
      <c r="K6105" s="1061" t="s">
        <v>14849</v>
      </c>
      <c r="L6105" s="1061">
        <v>36000</v>
      </c>
      <c r="M6105" s="1061">
        <v>36000</v>
      </c>
      <c r="N6105" s="1061">
        <v>36000</v>
      </c>
      <c r="O6105" s="1061">
        <v>36000</v>
      </c>
      <c r="P6105" s="1061">
        <v>36000</v>
      </c>
      <c r="Q6105" s="1061">
        <v>36000</v>
      </c>
      <c r="R6105" s="1061">
        <v>36000</v>
      </c>
      <c r="S6105" s="1061">
        <v>36000</v>
      </c>
      <c r="T6105" s="1061">
        <v>36000</v>
      </c>
      <c r="U6105" s="1061">
        <v>36000</v>
      </c>
      <c r="V6105" s="1061">
        <v>36000</v>
      </c>
      <c r="W6105" s="1061">
        <v>36000</v>
      </c>
    </row>
    <row r="6106" spans="1:23">
      <c r="A6106" s="908"/>
      <c r="B6106" s="1061" t="s">
        <v>234</v>
      </c>
      <c r="C6106" s="1061" t="s">
        <v>235</v>
      </c>
      <c r="D6106" s="1061" t="s">
        <v>4326</v>
      </c>
      <c r="E6106" s="1061" t="s">
        <v>11380</v>
      </c>
      <c r="F6106" s="1061" t="s">
        <v>13421</v>
      </c>
      <c r="G6106" s="1061" t="s">
        <v>1739</v>
      </c>
      <c r="H6106" s="1061" t="s">
        <v>129</v>
      </c>
      <c r="I6106" s="1061" t="s">
        <v>19</v>
      </c>
      <c r="J6106" s="1061" t="s">
        <v>7975</v>
      </c>
      <c r="K6106" s="1061" t="s">
        <v>14849</v>
      </c>
      <c r="L6106" s="1061">
        <v>25000</v>
      </c>
      <c r="M6106" s="1061">
        <v>25000</v>
      </c>
      <c r="N6106" s="1061">
        <v>25000</v>
      </c>
      <c r="O6106" s="1061">
        <v>25000</v>
      </c>
      <c r="P6106" s="1061">
        <v>25000</v>
      </c>
      <c r="Q6106" s="1061">
        <v>25000</v>
      </c>
      <c r="R6106" s="1061">
        <v>25000</v>
      </c>
      <c r="S6106" s="1061">
        <v>25000</v>
      </c>
      <c r="T6106" s="1061">
        <v>25000</v>
      </c>
      <c r="U6106" s="1061">
        <v>25000</v>
      </c>
      <c r="V6106" s="1061">
        <v>25000</v>
      </c>
      <c r="W6106" s="1061">
        <v>25000</v>
      </c>
    </row>
    <row r="6107" spans="1:23">
      <c r="A6107" s="908"/>
      <c r="B6107" s="1061" t="s">
        <v>234</v>
      </c>
      <c r="C6107" s="1061" t="s">
        <v>235</v>
      </c>
      <c r="D6107" s="1061" t="s">
        <v>3864</v>
      </c>
      <c r="E6107" s="1061" t="s">
        <v>11381</v>
      </c>
      <c r="F6107" s="1061" t="s">
        <v>4793</v>
      </c>
      <c r="G6107" s="1061" t="s">
        <v>1739</v>
      </c>
      <c r="H6107" s="1061" t="s">
        <v>129</v>
      </c>
      <c r="I6107" s="1061" t="s">
        <v>19</v>
      </c>
      <c r="J6107" s="1061" t="s">
        <v>7975</v>
      </c>
      <c r="K6107" s="1061" t="s">
        <v>14849</v>
      </c>
      <c r="L6107" s="1061">
        <v>95000</v>
      </c>
      <c r="M6107" s="1061">
        <v>95000</v>
      </c>
      <c r="N6107" s="1061">
        <v>95000</v>
      </c>
      <c r="O6107" s="1061">
        <v>95000</v>
      </c>
      <c r="P6107" s="1061">
        <v>95000</v>
      </c>
      <c r="Q6107" s="1061">
        <v>95000</v>
      </c>
      <c r="R6107" s="1061">
        <v>95000</v>
      </c>
      <c r="S6107" s="1061">
        <v>95000</v>
      </c>
      <c r="T6107" s="1061">
        <v>95000</v>
      </c>
      <c r="U6107" s="1061">
        <v>95000</v>
      </c>
      <c r="V6107" s="1061">
        <v>95000</v>
      </c>
      <c r="W6107" s="1061">
        <v>95000</v>
      </c>
    </row>
    <row r="6108" spans="1:23">
      <c r="A6108" s="908"/>
      <c r="B6108" s="1061" t="s">
        <v>234</v>
      </c>
      <c r="C6108" s="1061" t="s">
        <v>235</v>
      </c>
      <c r="D6108" s="1061" t="s">
        <v>4160</v>
      </c>
      <c r="E6108" s="1061" t="s">
        <v>11382</v>
      </c>
      <c r="F6108" s="1061" t="s">
        <v>4451</v>
      </c>
      <c r="G6108" s="1061" t="s">
        <v>1739</v>
      </c>
      <c r="H6108" s="1061" t="s">
        <v>129</v>
      </c>
      <c r="I6108" s="1061" t="s">
        <v>19</v>
      </c>
      <c r="J6108" s="1061" t="s">
        <v>7975</v>
      </c>
      <c r="K6108" s="1061" t="s">
        <v>14849</v>
      </c>
      <c r="L6108" s="1061">
        <v>11500</v>
      </c>
      <c r="M6108" s="1061">
        <v>11500</v>
      </c>
      <c r="N6108" s="1061">
        <v>11500</v>
      </c>
      <c r="O6108" s="1061">
        <v>11500</v>
      </c>
      <c r="P6108" s="1061">
        <v>11500</v>
      </c>
      <c r="Q6108" s="1061">
        <v>11500</v>
      </c>
      <c r="R6108" s="1061">
        <v>11500</v>
      </c>
      <c r="S6108" s="1061">
        <v>11500</v>
      </c>
      <c r="T6108" s="1061">
        <v>11500</v>
      </c>
      <c r="U6108" s="1061">
        <v>11500</v>
      </c>
      <c r="V6108" s="1061">
        <v>11500</v>
      </c>
      <c r="W6108" s="1061">
        <v>11500</v>
      </c>
    </row>
    <row r="6109" spans="1:23">
      <c r="A6109" s="908"/>
      <c r="B6109" s="1061" t="s">
        <v>234</v>
      </c>
      <c r="C6109" s="1061" t="s">
        <v>235</v>
      </c>
      <c r="D6109" s="1061" t="s">
        <v>4416</v>
      </c>
      <c r="E6109" s="1061" t="s">
        <v>11383</v>
      </c>
      <c r="F6109" s="1061" t="s">
        <v>4794</v>
      </c>
      <c r="G6109" s="1061" t="s">
        <v>1739</v>
      </c>
      <c r="H6109" s="1061" t="s">
        <v>129</v>
      </c>
      <c r="I6109" s="1061" t="s">
        <v>19</v>
      </c>
      <c r="J6109" s="1061" t="s">
        <v>7975</v>
      </c>
      <c r="K6109" s="1061" t="s">
        <v>14849</v>
      </c>
      <c r="L6109" s="1061">
        <v>1400000</v>
      </c>
      <c r="M6109" s="1061">
        <v>1400000</v>
      </c>
      <c r="N6109" s="1061">
        <v>1400000</v>
      </c>
      <c r="O6109" s="1061">
        <v>1400000</v>
      </c>
      <c r="P6109" s="1061">
        <v>1400000</v>
      </c>
      <c r="Q6109" s="1061">
        <v>1400000</v>
      </c>
      <c r="R6109" s="1061">
        <v>1400000</v>
      </c>
      <c r="S6109" s="1061">
        <v>1400000</v>
      </c>
      <c r="T6109" s="1061">
        <v>1400000</v>
      </c>
      <c r="U6109" s="1061">
        <v>1400000</v>
      </c>
      <c r="V6109" s="1061">
        <v>1400000</v>
      </c>
      <c r="W6109" s="1061">
        <v>1400000</v>
      </c>
    </row>
    <row r="6110" spans="1:23">
      <c r="A6110" s="908"/>
      <c r="B6110" s="1061" t="s">
        <v>234</v>
      </c>
      <c r="C6110" s="1061" t="s">
        <v>235</v>
      </c>
      <c r="D6110" s="1061" t="s">
        <v>4339</v>
      </c>
      <c r="E6110" s="1061" t="s">
        <v>11384</v>
      </c>
      <c r="F6110" s="1061" t="s">
        <v>4341</v>
      </c>
      <c r="G6110" s="1061" t="s">
        <v>1739</v>
      </c>
      <c r="H6110" s="1061" t="s">
        <v>129</v>
      </c>
      <c r="I6110" s="1061" t="s">
        <v>19</v>
      </c>
      <c r="J6110" s="1061" t="s">
        <v>7975</v>
      </c>
      <c r="K6110" s="1061" t="s">
        <v>14849</v>
      </c>
      <c r="L6110" s="1061">
        <v>413000</v>
      </c>
      <c r="M6110" s="1061">
        <v>413000</v>
      </c>
      <c r="N6110" s="1061">
        <v>413000</v>
      </c>
      <c r="O6110" s="1061">
        <v>413000</v>
      </c>
      <c r="P6110" s="1061">
        <v>413000</v>
      </c>
      <c r="Q6110" s="1061">
        <v>413000</v>
      </c>
      <c r="R6110" s="1061">
        <v>413000</v>
      </c>
      <c r="S6110" s="1061">
        <v>413000</v>
      </c>
      <c r="T6110" s="1061">
        <v>413000</v>
      </c>
      <c r="U6110" s="1061">
        <v>413000</v>
      </c>
      <c r="V6110" s="1061">
        <v>413000</v>
      </c>
      <c r="W6110" s="1061">
        <v>413000</v>
      </c>
    </row>
    <row r="6111" spans="1:23">
      <c r="A6111" s="908"/>
      <c r="B6111" s="1061" t="s">
        <v>234</v>
      </c>
      <c r="C6111" s="1061" t="s">
        <v>235</v>
      </c>
      <c r="D6111" s="1061" t="s">
        <v>4389</v>
      </c>
      <c r="E6111" s="1061" t="s">
        <v>11385</v>
      </c>
      <c r="F6111" s="1061" t="s">
        <v>4390</v>
      </c>
      <c r="G6111" s="1061" t="s">
        <v>1739</v>
      </c>
      <c r="H6111" s="1061" t="s">
        <v>129</v>
      </c>
      <c r="I6111" s="1061" t="s">
        <v>19</v>
      </c>
      <c r="J6111" s="1061" t="s">
        <v>7975</v>
      </c>
      <c r="K6111" s="1061" t="s">
        <v>14849</v>
      </c>
      <c r="L6111" s="1061">
        <v>424000</v>
      </c>
      <c r="M6111" s="1061">
        <v>424000</v>
      </c>
      <c r="N6111" s="1061">
        <v>424000</v>
      </c>
      <c r="O6111" s="1061">
        <v>424000</v>
      </c>
      <c r="P6111" s="1061">
        <v>424000</v>
      </c>
      <c r="Q6111" s="1061">
        <v>424000</v>
      </c>
      <c r="R6111" s="1061">
        <v>428000</v>
      </c>
      <c r="S6111" s="1061">
        <v>428000</v>
      </c>
      <c r="T6111" s="1061">
        <v>428000</v>
      </c>
      <c r="U6111" s="1061">
        <v>428000</v>
      </c>
      <c r="V6111" s="1061">
        <v>428000</v>
      </c>
      <c r="W6111" s="1061">
        <v>428000</v>
      </c>
    </row>
    <row r="6112" spans="1:23">
      <c r="A6112" s="908"/>
      <c r="B6112" s="1061" t="s">
        <v>234</v>
      </c>
      <c r="C6112" s="1061" t="s">
        <v>235</v>
      </c>
      <c r="D6112" s="1061" t="s">
        <v>3862</v>
      </c>
      <c r="E6112" s="1061" t="s">
        <v>11386</v>
      </c>
      <c r="F6112" s="1061" t="s">
        <v>4278</v>
      </c>
      <c r="G6112" s="1061" t="s">
        <v>1739</v>
      </c>
      <c r="H6112" s="1061" t="s">
        <v>129</v>
      </c>
      <c r="I6112" s="1061" t="s">
        <v>19</v>
      </c>
      <c r="J6112" s="1061" t="s">
        <v>7975</v>
      </c>
      <c r="K6112" s="1061" t="s">
        <v>14849</v>
      </c>
      <c r="L6112" s="1061">
        <v>120000</v>
      </c>
      <c r="M6112" s="1061">
        <v>120000</v>
      </c>
      <c r="N6112" s="1061">
        <v>120000</v>
      </c>
      <c r="O6112" s="1061">
        <v>120000</v>
      </c>
      <c r="P6112" s="1061">
        <v>120000</v>
      </c>
      <c r="Q6112" s="1061">
        <v>120000</v>
      </c>
      <c r="R6112" s="1061">
        <v>120000</v>
      </c>
      <c r="S6112" s="1061">
        <v>120000</v>
      </c>
      <c r="T6112" s="1061">
        <v>120000</v>
      </c>
      <c r="U6112" s="1061">
        <v>120000</v>
      </c>
      <c r="V6112" s="1061">
        <v>120000</v>
      </c>
      <c r="W6112" s="1061">
        <v>120000</v>
      </c>
    </row>
    <row r="6113" spans="1:23">
      <c r="A6113" s="908"/>
      <c r="B6113" s="1061" t="s">
        <v>234</v>
      </c>
      <c r="C6113" s="1061" t="s">
        <v>235</v>
      </c>
      <c r="D6113" s="1061" t="s">
        <v>3090</v>
      </c>
      <c r="E6113" s="1061" t="s">
        <v>11387</v>
      </c>
      <c r="F6113" s="1061" t="s">
        <v>4578</v>
      </c>
      <c r="G6113" s="1061" t="s">
        <v>1701</v>
      </c>
      <c r="H6113" s="1061" t="s">
        <v>129</v>
      </c>
      <c r="I6113" s="1061" t="s">
        <v>19</v>
      </c>
      <c r="J6113" s="1061" t="s">
        <v>7975</v>
      </c>
      <c r="K6113" s="1061" t="s">
        <v>14849</v>
      </c>
      <c r="L6113" s="1061">
        <v>575000</v>
      </c>
      <c r="M6113" s="1061">
        <v>575000</v>
      </c>
      <c r="N6113" s="1061">
        <v>575000</v>
      </c>
      <c r="O6113" s="1061">
        <v>575000</v>
      </c>
      <c r="P6113" s="1061">
        <v>575000</v>
      </c>
      <c r="Q6113" s="1061">
        <v>575000</v>
      </c>
      <c r="R6113" s="1061">
        <v>575000</v>
      </c>
      <c r="S6113" s="1061">
        <v>575000</v>
      </c>
      <c r="T6113" s="1061">
        <v>575000</v>
      </c>
      <c r="U6113" s="1061">
        <v>575000</v>
      </c>
      <c r="V6113" s="1061">
        <v>575000</v>
      </c>
      <c r="W6113" s="1061">
        <v>575000</v>
      </c>
    </row>
    <row r="6114" spans="1:23">
      <c r="A6114" s="908"/>
      <c r="B6114" s="1061" t="s">
        <v>234</v>
      </c>
      <c r="C6114" s="1061" t="s">
        <v>235</v>
      </c>
      <c r="D6114" s="1061" t="s">
        <v>4335</v>
      </c>
      <c r="E6114" s="1061" t="s">
        <v>11388</v>
      </c>
      <c r="F6114" s="1061" t="s">
        <v>4336</v>
      </c>
      <c r="G6114" s="1061" t="s">
        <v>1739</v>
      </c>
      <c r="H6114" s="1061" t="s">
        <v>129</v>
      </c>
      <c r="I6114" s="1061" t="s">
        <v>19</v>
      </c>
      <c r="J6114" s="1061" t="s">
        <v>7975</v>
      </c>
      <c r="K6114" s="1061" t="s">
        <v>14849</v>
      </c>
      <c r="L6114" s="1061">
        <v>811000</v>
      </c>
      <c r="M6114" s="1061">
        <v>811000</v>
      </c>
      <c r="N6114" s="1061">
        <v>811000</v>
      </c>
      <c r="O6114" s="1061">
        <v>811000</v>
      </c>
      <c r="P6114" s="1061">
        <v>811000</v>
      </c>
      <c r="Q6114" s="1061">
        <v>811000</v>
      </c>
      <c r="R6114" s="1061">
        <v>811000</v>
      </c>
      <c r="S6114" s="1061">
        <v>811000</v>
      </c>
      <c r="T6114" s="1061">
        <v>811000</v>
      </c>
      <c r="U6114" s="1061">
        <v>811000</v>
      </c>
      <c r="V6114" s="1061">
        <v>811000</v>
      </c>
      <c r="W6114" s="1061">
        <v>811000</v>
      </c>
    </row>
    <row r="6115" spans="1:23">
      <c r="A6115" s="908"/>
      <c r="B6115" s="1061" t="s">
        <v>234</v>
      </c>
      <c r="C6115" s="1061" t="s">
        <v>235</v>
      </c>
      <c r="D6115" s="1061" t="s">
        <v>4607</v>
      </c>
      <c r="E6115" s="1061" t="s">
        <v>11389</v>
      </c>
      <c r="F6115" s="1061" t="s">
        <v>4639</v>
      </c>
      <c r="G6115" s="1061" t="s">
        <v>4608</v>
      </c>
      <c r="H6115" s="1061" t="s">
        <v>129</v>
      </c>
      <c r="I6115" s="1061" t="s">
        <v>19</v>
      </c>
      <c r="J6115" s="1061" t="s">
        <v>7975</v>
      </c>
      <c r="K6115" s="1061" t="s">
        <v>14849</v>
      </c>
      <c r="L6115" s="1061">
        <v>105000</v>
      </c>
      <c r="M6115" s="1061">
        <v>105000</v>
      </c>
      <c r="N6115" s="1061">
        <v>105000</v>
      </c>
      <c r="O6115" s="1061">
        <v>105000</v>
      </c>
      <c r="P6115" s="1061">
        <v>105000</v>
      </c>
      <c r="Q6115" s="1061">
        <v>105000</v>
      </c>
      <c r="R6115" s="1061">
        <v>108675</v>
      </c>
      <c r="S6115" s="1061">
        <v>108675</v>
      </c>
      <c r="T6115" s="1061">
        <v>108675</v>
      </c>
      <c r="U6115" s="1061">
        <v>108675</v>
      </c>
      <c r="V6115" s="1061">
        <v>108675</v>
      </c>
      <c r="W6115" s="1061">
        <v>108675</v>
      </c>
    </row>
    <row r="6116" spans="1:23">
      <c r="A6116" s="908"/>
      <c r="B6116" s="1061" t="s">
        <v>234</v>
      </c>
      <c r="C6116" s="1061" t="s">
        <v>235</v>
      </c>
      <c r="D6116" s="1061" t="s">
        <v>4326</v>
      </c>
      <c r="E6116" s="1061" t="s">
        <v>11390</v>
      </c>
      <c r="F6116" s="1061" t="s">
        <v>4337</v>
      </c>
      <c r="G6116" s="1061" t="s">
        <v>1739</v>
      </c>
      <c r="H6116" s="1061" t="s">
        <v>129</v>
      </c>
      <c r="I6116" s="1061" t="s">
        <v>19</v>
      </c>
      <c r="J6116" s="1061" t="s">
        <v>7975</v>
      </c>
      <c r="K6116" s="1061" t="s">
        <v>14849</v>
      </c>
      <c r="L6116" s="1061">
        <v>37000</v>
      </c>
      <c r="M6116" s="1061">
        <v>37000</v>
      </c>
      <c r="N6116" s="1061">
        <v>37000</v>
      </c>
      <c r="O6116" s="1061">
        <v>37000</v>
      </c>
      <c r="P6116" s="1061">
        <v>37000</v>
      </c>
      <c r="Q6116" s="1061">
        <v>37000</v>
      </c>
      <c r="R6116" s="1061">
        <v>37000</v>
      </c>
      <c r="S6116" s="1061">
        <v>37000</v>
      </c>
      <c r="T6116" s="1061">
        <v>37000</v>
      </c>
      <c r="U6116" s="1061">
        <v>37000</v>
      </c>
      <c r="V6116" s="1061">
        <v>37000</v>
      </c>
      <c r="W6116" s="1061">
        <v>37000</v>
      </c>
    </row>
    <row r="6117" spans="1:23">
      <c r="A6117" s="908"/>
      <c r="B6117" s="1061" t="s">
        <v>234</v>
      </c>
      <c r="C6117" s="1061" t="s">
        <v>235</v>
      </c>
      <c r="D6117" s="1061" t="s">
        <v>2996</v>
      </c>
      <c r="E6117" s="1061" t="s">
        <v>11391</v>
      </c>
      <c r="F6117" s="1061" t="s">
        <v>4710</v>
      </c>
      <c r="G6117" s="1061" t="s">
        <v>1739</v>
      </c>
      <c r="H6117" s="1061" t="s">
        <v>129</v>
      </c>
      <c r="I6117" s="1061" t="s">
        <v>19</v>
      </c>
      <c r="J6117" s="1061" t="s">
        <v>7975</v>
      </c>
      <c r="K6117" s="1061" t="s">
        <v>14849</v>
      </c>
      <c r="L6117" s="1061">
        <v>24805</v>
      </c>
      <c r="M6117" s="1061">
        <v>24805</v>
      </c>
      <c r="N6117" s="1061">
        <v>24805</v>
      </c>
      <c r="O6117" s="1061">
        <v>24805</v>
      </c>
      <c r="P6117" s="1061">
        <v>24805</v>
      </c>
      <c r="Q6117" s="1061">
        <v>24805</v>
      </c>
      <c r="R6117" s="1061">
        <v>25047</v>
      </c>
      <c r="S6117" s="1061">
        <v>25047</v>
      </c>
      <c r="T6117" s="1061">
        <v>25047</v>
      </c>
      <c r="U6117" s="1061">
        <v>25047</v>
      </c>
      <c r="V6117" s="1061">
        <v>25047</v>
      </c>
      <c r="W6117" s="1061">
        <v>25047</v>
      </c>
    </row>
    <row r="6118" spans="1:23">
      <c r="A6118" s="908"/>
      <c r="B6118" s="1061" t="s">
        <v>234</v>
      </c>
      <c r="C6118" s="1061" t="s">
        <v>235</v>
      </c>
      <c r="D6118" s="1061" t="s">
        <v>4640</v>
      </c>
      <c r="E6118" s="1061" t="s">
        <v>11392</v>
      </c>
      <c r="F6118" s="1061" t="s">
        <v>4641</v>
      </c>
      <c r="G6118" s="1061" t="s">
        <v>1739</v>
      </c>
      <c r="H6118" s="1061" t="s">
        <v>129</v>
      </c>
      <c r="I6118" s="1061" t="s">
        <v>19</v>
      </c>
      <c r="J6118" s="1061" t="s">
        <v>7975</v>
      </c>
      <c r="K6118" s="1061" t="s">
        <v>14849</v>
      </c>
      <c r="L6118" s="1061">
        <v>1455500</v>
      </c>
      <c r="M6118" s="1061">
        <v>1455500</v>
      </c>
      <c r="N6118" s="1061">
        <v>1455500</v>
      </c>
      <c r="O6118" s="1061">
        <v>1455500</v>
      </c>
      <c r="P6118" s="1061">
        <v>1455500</v>
      </c>
      <c r="Q6118" s="1061">
        <v>1455500</v>
      </c>
      <c r="R6118" s="1061">
        <v>1469700</v>
      </c>
      <c r="S6118" s="1061">
        <v>1469700</v>
      </c>
      <c r="T6118" s="1061">
        <v>1469700</v>
      </c>
      <c r="U6118" s="1061">
        <v>1469700</v>
      </c>
      <c r="V6118" s="1061">
        <v>1469700</v>
      </c>
      <c r="W6118" s="1061">
        <v>1469700</v>
      </c>
    </row>
    <row r="6119" spans="1:23">
      <c r="A6119" s="908"/>
      <c r="B6119" s="1061" t="s">
        <v>234</v>
      </c>
      <c r="C6119" s="1061" t="s">
        <v>235</v>
      </c>
      <c r="D6119" s="1061" t="s">
        <v>4555</v>
      </c>
      <c r="E6119" s="1061" t="s">
        <v>11393</v>
      </c>
      <c r="F6119" s="1061" t="s">
        <v>4556</v>
      </c>
      <c r="G6119" s="1061" t="s">
        <v>1739</v>
      </c>
      <c r="H6119" s="1061" t="s">
        <v>129</v>
      </c>
      <c r="I6119" s="1061" t="s">
        <v>19</v>
      </c>
      <c r="J6119" s="1061" t="s">
        <v>7975</v>
      </c>
      <c r="K6119" s="1061" t="s">
        <v>14849</v>
      </c>
      <c r="L6119" s="1061">
        <v>240000</v>
      </c>
      <c r="M6119" s="1061">
        <v>240000</v>
      </c>
      <c r="N6119" s="1061">
        <v>240000</v>
      </c>
      <c r="O6119" s="1061">
        <v>240000</v>
      </c>
      <c r="P6119" s="1061">
        <v>240000</v>
      </c>
      <c r="Q6119" s="1061">
        <v>240000</v>
      </c>
      <c r="R6119" s="1061">
        <v>240000</v>
      </c>
      <c r="S6119" s="1061">
        <v>240000</v>
      </c>
      <c r="T6119" s="1061">
        <v>240000</v>
      </c>
      <c r="U6119" s="1061">
        <v>240000</v>
      </c>
      <c r="V6119" s="1061">
        <v>240000</v>
      </c>
      <c r="W6119" s="1061">
        <v>240000</v>
      </c>
    </row>
    <row r="6120" spans="1:23">
      <c r="A6120" s="908"/>
      <c r="B6120" s="1061" t="s">
        <v>234</v>
      </c>
      <c r="C6120" s="1061" t="s">
        <v>235</v>
      </c>
      <c r="D6120" s="1061" t="s">
        <v>4326</v>
      </c>
      <c r="E6120" s="1061" t="s">
        <v>11394</v>
      </c>
      <c r="F6120" s="1061" t="s">
        <v>4330</v>
      </c>
      <c r="G6120" s="1061" t="s">
        <v>1739</v>
      </c>
      <c r="H6120" s="1061" t="s">
        <v>129</v>
      </c>
      <c r="I6120" s="1061" t="s">
        <v>19</v>
      </c>
      <c r="J6120" s="1061" t="s">
        <v>7975</v>
      </c>
      <c r="K6120" s="1061" t="s">
        <v>14849</v>
      </c>
      <c r="L6120" s="1061">
        <v>40000</v>
      </c>
      <c r="M6120" s="1061">
        <v>40000</v>
      </c>
      <c r="N6120" s="1061">
        <v>40000</v>
      </c>
      <c r="O6120" s="1061">
        <v>40000</v>
      </c>
      <c r="P6120" s="1061">
        <v>40000</v>
      </c>
      <c r="Q6120" s="1061">
        <v>40000</v>
      </c>
      <c r="R6120" s="1061">
        <v>40000</v>
      </c>
      <c r="S6120" s="1061">
        <v>40000</v>
      </c>
      <c r="T6120" s="1061">
        <v>40000</v>
      </c>
      <c r="U6120" s="1061">
        <v>40000</v>
      </c>
      <c r="V6120" s="1061">
        <v>40000</v>
      </c>
      <c r="W6120" s="1061">
        <v>40000</v>
      </c>
    </row>
    <row r="6121" spans="1:23">
      <c r="A6121" s="908"/>
      <c r="B6121" s="1061" t="s">
        <v>234</v>
      </c>
      <c r="C6121" s="1061" t="s">
        <v>235</v>
      </c>
      <c r="D6121" s="1061" t="s">
        <v>4160</v>
      </c>
      <c r="E6121" s="1061" t="s">
        <v>11395</v>
      </c>
      <c r="F6121" s="1061" t="s">
        <v>4796</v>
      </c>
      <c r="G6121" s="1061" t="s">
        <v>1739</v>
      </c>
      <c r="H6121" s="1061" t="s">
        <v>129</v>
      </c>
      <c r="I6121" s="1061" t="s">
        <v>19</v>
      </c>
      <c r="J6121" s="1061" t="s">
        <v>7975</v>
      </c>
      <c r="K6121" s="1061" t="s">
        <v>14849</v>
      </c>
      <c r="L6121" s="1061">
        <v>245500</v>
      </c>
      <c r="M6121" s="1061">
        <v>245500</v>
      </c>
      <c r="N6121" s="1061">
        <v>245500</v>
      </c>
      <c r="O6121" s="1061">
        <v>245500</v>
      </c>
      <c r="P6121" s="1061">
        <v>245500</v>
      </c>
      <c r="Q6121" s="1061">
        <v>245500</v>
      </c>
      <c r="R6121" s="1061">
        <v>256000</v>
      </c>
      <c r="S6121" s="1061">
        <v>256000</v>
      </c>
      <c r="T6121" s="1061">
        <v>256000</v>
      </c>
      <c r="U6121" s="1061">
        <v>256000</v>
      </c>
      <c r="V6121" s="1061">
        <v>256000</v>
      </c>
      <c r="W6121" s="1061">
        <v>256000</v>
      </c>
    </row>
    <row r="6122" spans="1:23">
      <c r="A6122" s="908"/>
      <c r="B6122" s="1061" t="s">
        <v>234</v>
      </c>
      <c r="C6122" s="1061" t="s">
        <v>235</v>
      </c>
      <c r="D6122" s="1061" t="s">
        <v>2996</v>
      </c>
      <c r="E6122" s="1061" t="s">
        <v>11396</v>
      </c>
      <c r="F6122" s="1061" t="s">
        <v>4708</v>
      </c>
      <c r="G6122" s="1061" t="s">
        <v>1739</v>
      </c>
      <c r="H6122" s="1061" t="s">
        <v>129</v>
      </c>
      <c r="I6122" s="1061" t="s">
        <v>19</v>
      </c>
      <c r="J6122" s="1061" t="s">
        <v>7975</v>
      </c>
      <c r="K6122" s="1061" t="s">
        <v>14849</v>
      </c>
      <c r="L6122" s="1061">
        <v>20100</v>
      </c>
      <c r="M6122" s="1061">
        <v>20100</v>
      </c>
      <c r="N6122" s="1061">
        <v>20100</v>
      </c>
      <c r="O6122" s="1061">
        <v>20100</v>
      </c>
      <c r="P6122" s="1061">
        <v>20100</v>
      </c>
      <c r="Q6122" s="1061">
        <v>20100</v>
      </c>
      <c r="R6122" s="1061">
        <v>21000</v>
      </c>
      <c r="S6122" s="1061">
        <v>21000</v>
      </c>
      <c r="T6122" s="1061">
        <v>21000</v>
      </c>
      <c r="U6122" s="1061">
        <v>21000</v>
      </c>
      <c r="V6122" s="1061">
        <v>21000</v>
      </c>
      <c r="W6122" s="1061">
        <v>21000</v>
      </c>
    </row>
    <row r="6123" spans="1:23">
      <c r="A6123" s="908"/>
      <c r="B6123" s="1061" t="s">
        <v>234</v>
      </c>
      <c r="C6123" s="1061" t="s">
        <v>235</v>
      </c>
      <c r="D6123" s="1061" t="s">
        <v>4798</v>
      </c>
      <c r="E6123" s="1061" t="s">
        <v>11397</v>
      </c>
      <c r="F6123" s="1061" t="s">
        <v>4799</v>
      </c>
      <c r="G6123" s="1061" t="s">
        <v>1739</v>
      </c>
      <c r="H6123" s="1061" t="s">
        <v>129</v>
      </c>
      <c r="I6123" s="1061" t="s">
        <v>19</v>
      </c>
      <c r="J6123" s="1061" t="s">
        <v>7975</v>
      </c>
      <c r="K6123" s="1061" t="s">
        <v>14849</v>
      </c>
      <c r="L6123" s="1061">
        <v>425000</v>
      </c>
      <c r="M6123" s="1061">
        <v>425000</v>
      </c>
      <c r="N6123" s="1061">
        <v>425000</v>
      </c>
      <c r="O6123" s="1061">
        <v>425000</v>
      </c>
      <c r="P6123" s="1061">
        <v>425000</v>
      </c>
      <c r="Q6123" s="1061">
        <v>425000</v>
      </c>
      <c r="R6123" s="1061">
        <v>440000</v>
      </c>
      <c r="S6123" s="1061">
        <v>440000</v>
      </c>
      <c r="T6123" s="1061">
        <v>440000</v>
      </c>
      <c r="U6123" s="1061">
        <v>440000</v>
      </c>
      <c r="V6123" s="1061">
        <v>440000</v>
      </c>
      <c r="W6123" s="1061">
        <v>440000</v>
      </c>
    </row>
    <row r="6124" spans="1:23">
      <c r="A6124" s="908"/>
      <c r="B6124" s="1061" t="s">
        <v>234</v>
      </c>
      <c r="C6124" s="1061" t="s">
        <v>235</v>
      </c>
      <c r="D6124" s="1061" t="s">
        <v>2649</v>
      </c>
      <c r="E6124" s="1061" t="s">
        <v>11398</v>
      </c>
      <c r="F6124" s="1061" t="s">
        <v>4549</v>
      </c>
      <c r="G6124" s="1061" t="s">
        <v>1739</v>
      </c>
      <c r="H6124" s="1061" t="s">
        <v>129</v>
      </c>
      <c r="I6124" s="1061" t="s">
        <v>19</v>
      </c>
      <c r="J6124" s="1061" t="s">
        <v>7975</v>
      </c>
      <c r="K6124" s="1061" t="s">
        <v>14849</v>
      </c>
      <c r="L6124" s="1061">
        <v>25000</v>
      </c>
      <c r="M6124" s="1061">
        <v>25000</v>
      </c>
      <c r="N6124" s="1061">
        <v>25000</v>
      </c>
      <c r="O6124" s="1061">
        <v>25000</v>
      </c>
      <c r="P6124" s="1061">
        <v>25000</v>
      </c>
      <c r="Q6124" s="1061">
        <v>25000</v>
      </c>
      <c r="R6124" s="1061">
        <v>25000</v>
      </c>
      <c r="S6124" s="1061">
        <v>25000</v>
      </c>
      <c r="T6124" s="1061">
        <v>25000</v>
      </c>
      <c r="U6124" s="1061">
        <v>25000</v>
      </c>
      <c r="V6124" s="1061">
        <v>25000</v>
      </c>
      <c r="W6124" s="1061">
        <v>25000</v>
      </c>
    </row>
    <row r="6125" spans="1:23">
      <c r="A6125" s="908"/>
      <c r="B6125" s="1061" t="s">
        <v>234</v>
      </c>
      <c r="C6125" s="1061" t="s">
        <v>235</v>
      </c>
      <c r="D6125" s="1061" t="s">
        <v>2649</v>
      </c>
      <c r="E6125" s="1061" t="s">
        <v>11399</v>
      </c>
      <c r="F6125" s="1061" t="s">
        <v>8279</v>
      </c>
      <c r="G6125" s="1061" t="s">
        <v>1739</v>
      </c>
      <c r="H6125" s="1061" t="s">
        <v>129</v>
      </c>
      <c r="I6125" s="1061" t="s">
        <v>19</v>
      </c>
      <c r="J6125" s="1061" t="s">
        <v>7975</v>
      </c>
      <c r="K6125" s="1061" t="s">
        <v>14849</v>
      </c>
      <c r="L6125" s="1061">
        <v>25000</v>
      </c>
      <c r="M6125" s="1061">
        <v>25000</v>
      </c>
      <c r="N6125" s="1061">
        <v>25000</v>
      </c>
      <c r="O6125" s="1061">
        <v>25000</v>
      </c>
      <c r="P6125" s="1061">
        <v>25000</v>
      </c>
      <c r="Q6125" s="1061">
        <v>25000</v>
      </c>
      <c r="R6125" s="1061">
        <v>25000</v>
      </c>
      <c r="S6125" s="1061">
        <v>25000</v>
      </c>
      <c r="T6125" s="1061">
        <v>25000</v>
      </c>
      <c r="U6125" s="1061">
        <v>25000</v>
      </c>
      <c r="V6125" s="1061">
        <v>25000</v>
      </c>
      <c r="W6125" s="1061">
        <v>25000</v>
      </c>
    </row>
    <row r="6126" spans="1:23">
      <c r="A6126" s="908"/>
      <c r="B6126" s="1061" t="s">
        <v>234</v>
      </c>
      <c r="C6126" s="1061" t="s">
        <v>235</v>
      </c>
      <c r="D6126" s="1061" t="s">
        <v>2649</v>
      </c>
      <c r="E6126" s="1061" t="s">
        <v>11400</v>
      </c>
      <c r="F6126" s="1061" t="s">
        <v>4550</v>
      </c>
      <c r="G6126" s="1061" t="s">
        <v>1739</v>
      </c>
      <c r="H6126" s="1061" t="s">
        <v>129</v>
      </c>
      <c r="I6126" s="1061" t="s">
        <v>19</v>
      </c>
      <c r="J6126" s="1061" t="s">
        <v>7975</v>
      </c>
      <c r="K6126" s="1061" t="s">
        <v>14849</v>
      </c>
      <c r="L6126" s="1061">
        <v>25000</v>
      </c>
      <c r="M6126" s="1061">
        <v>25000</v>
      </c>
      <c r="N6126" s="1061">
        <v>25000</v>
      </c>
      <c r="O6126" s="1061">
        <v>25000</v>
      </c>
      <c r="P6126" s="1061">
        <v>25000</v>
      </c>
      <c r="Q6126" s="1061">
        <v>25000</v>
      </c>
      <c r="R6126" s="1061">
        <v>25000</v>
      </c>
      <c r="S6126" s="1061">
        <v>25000</v>
      </c>
      <c r="T6126" s="1061">
        <v>25000</v>
      </c>
      <c r="U6126" s="1061">
        <v>25000</v>
      </c>
      <c r="V6126" s="1061">
        <v>25000</v>
      </c>
      <c r="W6126" s="1061">
        <v>25000</v>
      </c>
    </row>
    <row r="6127" spans="1:23">
      <c r="A6127" s="908"/>
      <c r="B6127" s="1061" t="s">
        <v>234</v>
      </c>
      <c r="C6127" s="1061" t="s">
        <v>235</v>
      </c>
      <c r="D6127" s="1061" t="s">
        <v>3199</v>
      </c>
      <c r="E6127" s="1061" t="s">
        <v>11401</v>
      </c>
      <c r="F6127" s="1061" t="s">
        <v>4827</v>
      </c>
      <c r="G6127" s="1061" t="s">
        <v>1739</v>
      </c>
      <c r="H6127" s="1061" t="s">
        <v>129</v>
      </c>
      <c r="I6127" s="1061" t="s">
        <v>19</v>
      </c>
      <c r="J6127" s="1061" t="s">
        <v>7975</v>
      </c>
      <c r="K6127" s="1061" t="s">
        <v>14849</v>
      </c>
      <c r="L6127" s="1061">
        <v>49900</v>
      </c>
      <c r="M6127" s="1061">
        <v>49900</v>
      </c>
      <c r="N6127" s="1061">
        <v>49900</v>
      </c>
      <c r="O6127" s="1061">
        <v>49900</v>
      </c>
      <c r="P6127" s="1061">
        <v>49900</v>
      </c>
      <c r="Q6127" s="1061">
        <v>49900</v>
      </c>
      <c r="R6127" s="1061">
        <v>49900</v>
      </c>
      <c r="S6127" s="1061">
        <v>49900</v>
      </c>
      <c r="T6127" s="1061">
        <v>49900</v>
      </c>
      <c r="U6127" s="1061">
        <v>49900</v>
      </c>
      <c r="V6127" s="1061">
        <v>49900</v>
      </c>
      <c r="W6127" s="1061">
        <v>49900</v>
      </c>
    </row>
    <row r="6128" spans="1:23">
      <c r="A6128" s="908"/>
      <c r="B6128" s="1061" t="s">
        <v>234</v>
      </c>
      <c r="C6128" s="1061" t="s">
        <v>235</v>
      </c>
      <c r="D6128" s="1061" t="s">
        <v>4416</v>
      </c>
      <c r="E6128" s="1061" t="s">
        <v>11402</v>
      </c>
      <c r="F6128" s="1061" t="s">
        <v>4418</v>
      </c>
      <c r="G6128" s="1061" t="s">
        <v>1739</v>
      </c>
      <c r="H6128" s="1061" t="s">
        <v>129</v>
      </c>
      <c r="I6128" s="1061" t="s">
        <v>19</v>
      </c>
      <c r="J6128" s="1061" t="s">
        <v>7975</v>
      </c>
      <c r="K6128" s="1061" t="s">
        <v>14849</v>
      </c>
      <c r="L6128" s="1061">
        <v>157500</v>
      </c>
      <c r="M6128" s="1061">
        <v>157500</v>
      </c>
      <c r="N6128" s="1061">
        <v>157500</v>
      </c>
      <c r="O6128" s="1061">
        <v>157500</v>
      </c>
      <c r="P6128" s="1061">
        <v>157500</v>
      </c>
      <c r="Q6128" s="1061">
        <v>157500</v>
      </c>
      <c r="R6128" s="1061">
        <v>165000</v>
      </c>
      <c r="S6128" s="1061">
        <v>165000</v>
      </c>
      <c r="T6128" s="1061">
        <v>165000</v>
      </c>
      <c r="U6128" s="1061">
        <v>165000</v>
      </c>
      <c r="V6128" s="1061">
        <v>165000</v>
      </c>
      <c r="W6128" s="1061">
        <v>165000</v>
      </c>
    </row>
    <row r="6129" spans="1:23">
      <c r="A6129" s="908"/>
      <c r="B6129" s="1061" t="s">
        <v>234</v>
      </c>
      <c r="C6129" s="1061" t="s">
        <v>235</v>
      </c>
      <c r="D6129" s="1061" t="s">
        <v>4312</v>
      </c>
      <c r="E6129" s="1061" t="s">
        <v>11403</v>
      </c>
      <c r="F6129" s="1061" t="s">
        <v>4354</v>
      </c>
      <c r="G6129" s="1061" t="s">
        <v>1739</v>
      </c>
      <c r="H6129" s="1061" t="s">
        <v>129</v>
      </c>
      <c r="I6129" s="1061" t="s">
        <v>19</v>
      </c>
      <c r="J6129" s="1061" t="s">
        <v>7975</v>
      </c>
      <c r="K6129" s="1061" t="s">
        <v>14849</v>
      </c>
      <c r="L6129" s="1061">
        <v>484000</v>
      </c>
      <c r="M6129" s="1061">
        <v>484000</v>
      </c>
      <c r="N6129" s="1061">
        <v>484000</v>
      </c>
      <c r="O6129" s="1061">
        <v>484000</v>
      </c>
      <c r="P6129" s="1061">
        <v>484000</v>
      </c>
      <c r="Q6129" s="1061">
        <v>484000</v>
      </c>
      <c r="R6129" s="1061">
        <v>484000</v>
      </c>
      <c r="S6129" s="1061">
        <v>484000</v>
      </c>
      <c r="T6129" s="1061">
        <v>484000</v>
      </c>
      <c r="U6129" s="1061">
        <v>484000</v>
      </c>
      <c r="V6129" s="1061">
        <v>484000</v>
      </c>
      <c r="W6129" s="1061">
        <v>484000</v>
      </c>
    </row>
    <row r="6130" spans="1:23">
      <c r="A6130" s="908"/>
      <c r="B6130" s="1061" t="s">
        <v>234</v>
      </c>
      <c r="C6130" s="1061" t="s">
        <v>235</v>
      </c>
      <c r="D6130" s="1061" t="s">
        <v>4312</v>
      </c>
      <c r="E6130" s="1061" t="s">
        <v>11404</v>
      </c>
      <c r="F6130" s="1061" t="s">
        <v>4352</v>
      </c>
      <c r="G6130" s="1061" t="s">
        <v>1739</v>
      </c>
      <c r="H6130" s="1061" t="s">
        <v>129</v>
      </c>
      <c r="I6130" s="1061" t="s">
        <v>19</v>
      </c>
      <c r="J6130" s="1061" t="s">
        <v>7975</v>
      </c>
      <c r="K6130" s="1061" t="s">
        <v>14849</v>
      </c>
      <c r="L6130" s="1061">
        <v>390000</v>
      </c>
      <c r="M6130" s="1061">
        <v>390000</v>
      </c>
      <c r="N6130" s="1061">
        <v>390000</v>
      </c>
      <c r="O6130" s="1061">
        <v>390000</v>
      </c>
      <c r="P6130" s="1061">
        <v>390000</v>
      </c>
      <c r="Q6130" s="1061">
        <v>390000</v>
      </c>
      <c r="R6130" s="1061">
        <v>399350</v>
      </c>
      <c r="S6130" s="1061">
        <v>399350</v>
      </c>
      <c r="T6130" s="1061">
        <v>399350</v>
      </c>
      <c r="U6130" s="1061">
        <v>399350</v>
      </c>
      <c r="V6130" s="1061">
        <v>399350</v>
      </c>
      <c r="W6130" s="1061">
        <v>399350</v>
      </c>
    </row>
    <row r="6131" spans="1:23">
      <c r="A6131" s="908"/>
      <c r="B6131" s="1061" t="s">
        <v>234</v>
      </c>
      <c r="C6131" s="1061" t="s">
        <v>235</v>
      </c>
      <c r="D6131" s="1061" t="s">
        <v>4160</v>
      </c>
      <c r="E6131" s="1061" t="s">
        <v>11405</v>
      </c>
      <c r="F6131" s="1061" t="s">
        <v>4319</v>
      </c>
      <c r="G6131" s="1061" t="s">
        <v>1739</v>
      </c>
      <c r="H6131" s="1061" t="s">
        <v>129</v>
      </c>
      <c r="I6131" s="1061" t="s">
        <v>19</v>
      </c>
      <c r="J6131" s="1061" t="s">
        <v>7975</v>
      </c>
      <c r="K6131" s="1061" t="s">
        <v>14849</v>
      </c>
      <c r="L6131" s="1061">
        <v>395000</v>
      </c>
      <c r="M6131" s="1061">
        <v>395000</v>
      </c>
      <c r="N6131" s="1061">
        <v>395000</v>
      </c>
      <c r="O6131" s="1061">
        <v>395000</v>
      </c>
      <c r="P6131" s="1061">
        <v>395000</v>
      </c>
      <c r="Q6131" s="1061">
        <v>395000</v>
      </c>
      <c r="R6131" s="1061">
        <v>395000</v>
      </c>
      <c r="S6131" s="1061">
        <v>395000</v>
      </c>
      <c r="T6131" s="1061">
        <v>395000</v>
      </c>
      <c r="U6131" s="1061">
        <v>395000</v>
      </c>
      <c r="V6131" s="1061">
        <v>395000</v>
      </c>
      <c r="W6131" s="1061">
        <v>395000</v>
      </c>
    </row>
    <row r="6132" spans="1:23">
      <c r="A6132" s="908"/>
      <c r="B6132" s="1061" t="s">
        <v>234</v>
      </c>
      <c r="C6132" s="1061" t="s">
        <v>235</v>
      </c>
      <c r="D6132" s="1061" t="s">
        <v>4326</v>
      </c>
      <c r="E6132" s="1061" t="s">
        <v>11406</v>
      </c>
      <c r="F6132" s="1061" t="s">
        <v>4379</v>
      </c>
      <c r="G6132" s="1061" t="s">
        <v>1739</v>
      </c>
      <c r="H6132" s="1061" t="s">
        <v>129</v>
      </c>
      <c r="I6132" s="1061" t="s">
        <v>19</v>
      </c>
      <c r="J6132" s="1061" t="s">
        <v>7975</v>
      </c>
      <c r="K6132" s="1061" t="s">
        <v>14849</v>
      </c>
      <c r="L6132" s="1061">
        <v>25000</v>
      </c>
      <c r="M6132" s="1061">
        <v>25000</v>
      </c>
      <c r="N6132" s="1061">
        <v>25000</v>
      </c>
      <c r="O6132" s="1061">
        <v>25000</v>
      </c>
      <c r="P6132" s="1061">
        <v>25000</v>
      </c>
      <c r="Q6132" s="1061">
        <v>25000</v>
      </c>
      <c r="R6132" s="1061">
        <v>25000</v>
      </c>
      <c r="S6132" s="1061">
        <v>25000</v>
      </c>
      <c r="T6132" s="1061">
        <v>25000</v>
      </c>
      <c r="U6132" s="1061">
        <v>25000</v>
      </c>
      <c r="V6132" s="1061">
        <v>25000</v>
      </c>
      <c r="W6132" s="1061">
        <v>25000</v>
      </c>
    </row>
    <row r="6133" spans="1:23">
      <c r="A6133" s="908"/>
      <c r="B6133" s="1061" t="s">
        <v>234</v>
      </c>
      <c r="C6133" s="1061" t="s">
        <v>235</v>
      </c>
      <c r="D6133" s="1061" t="s">
        <v>4326</v>
      </c>
      <c r="E6133" s="1061" t="s">
        <v>11407</v>
      </c>
      <c r="F6133" s="1061" t="s">
        <v>8280</v>
      </c>
      <c r="G6133" s="1061" t="s">
        <v>1739</v>
      </c>
      <c r="H6133" s="1061" t="s">
        <v>129</v>
      </c>
      <c r="I6133" s="1061" t="s">
        <v>19</v>
      </c>
      <c r="J6133" s="1061" t="s">
        <v>7975</v>
      </c>
      <c r="K6133" s="1061" t="s">
        <v>14849</v>
      </c>
      <c r="L6133" s="1061">
        <v>25000</v>
      </c>
      <c r="M6133" s="1061">
        <v>25000</v>
      </c>
      <c r="N6133" s="1061">
        <v>25000</v>
      </c>
      <c r="O6133" s="1061">
        <v>25000</v>
      </c>
      <c r="P6133" s="1061">
        <v>25000</v>
      </c>
      <c r="Q6133" s="1061">
        <v>25000</v>
      </c>
      <c r="R6133" s="1061">
        <v>25000</v>
      </c>
      <c r="S6133" s="1061">
        <v>25000</v>
      </c>
      <c r="T6133" s="1061">
        <v>25000</v>
      </c>
      <c r="U6133" s="1061">
        <v>25000</v>
      </c>
      <c r="V6133" s="1061">
        <v>25000</v>
      </c>
      <c r="W6133" s="1061">
        <v>25000</v>
      </c>
    </row>
    <row r="6134" spans="1:23">
      <c r="A6134" s="908"/>
      <c r="B6134" s="1061" t="s">
        <v>234</v>
      </c>
      <c r="C6134" s="1061" t="s">
        <v>235</v>
      </c>
      <c r="D6134" s="1061" t="s">
        <v>4326</v>
      </c>
      <c r="E6134" s="1061" t="s">
        <v>11408</v>
      </c>
      <c r="F6134" s="1061" t="s">
        <v>4380</v>
      </c>
      <c r="G6134" s="1061" t="s">
        <v>1739</v>
      </c>
      <c r="H6134" s="1061" t="s">
        <v>129</v>
      </c>
      <c r="I6134" s="1061" t="s">
        <v>19</v>
      </c>
      <c r="J6134" s="1061" t="s">
        <v>7975</v>
      </c>
      <c r="K6134" s="1061" t="s">
        <v>14849</v>
      </c>
      <c r="L6134" s="1061">
        <v>24000</v>
      </c>
      <c r="M6134" s="1061">
        <v>24000</v>
      </c>
      <c r="N6134" s="1061">
        <v>24000</v>
      </c>
      <c r="O6134" s="1061">
        <v>24000</v>
      </c>
      <c r="P6134" s="1061">
        <v>24000</v>
      </c>
      <c r="Q6134" s="1061">
        <v>24000</v>
      </c>
      <c r="R6134" s="1061">
        <v>24000</v>
      </c>
      <c r="S6134" s="1061">
        <v>24000</v>
      </c>
      <c r="T6134" s="1061">
        <v>24000</v>
      </c>
      <c r="U6134" s="1061">
        <v>24000</v>
      </c>
      <c r="V6134" s="1061">
        <v>24000</v>
      </c>
      <c r="W6134" s="1061">
        <v>24000</v>
      </c>
    </row>
    <row r="6135" spans="1:23">
      <c r="A6135" s="908"/>
      <c r="B6135" s="1061" t="s">
        <v>234</v>
      </c>
      <c r="C6135" s="1061" t="s">
        <v>235</v>
      </c>
      <c r="D6135" s="1061" t="s">
        <v>4570</v>
      </c>
      <c r="E6135" s="1061" t="s">
        <v>11409</v>
      </c>
      <c r="F6135" s="1061" t="s">
        <v>4642</v>
      </c>
      <c r="G6135" s="1061" t="s">
        <v>1739</v>
      </c>
      <c r="H6135" s="1061" t="s">
        <v>129</v>
      </c>
      <c r="I6135" s="1061" t="s">
        <v>19</v>
      </c>
      <c r="J6135" s="1061" t="s">
        <v>7975</v>
      </c>
      <c r="K6135" s="1061" t="s">
        <v>14849</v>
      </c>
      <c r="L6135" s="1061">
        <v>100000</v>
      </c>
      <c r="M6135" s="1061">
        <v>100000</v>
      </c>
      <c r="N6135" s="1061">
        <v>100000</v>
      </c>
      <c r="O6135" s="1061">
        <v>100000</v>
      </c>
      <c r="P6135" s="1061">
        <v>100000</v>
      </c>
      <c r="Q6135" s="1061">
        <v>100000</v>
      </c>
      <c r="R6135" s="1061">
        <v>103500</v>
      </c>
      <c r="S6135" s="1061">
        <v>103500</v>
      </c>
      <c r="T6135" s="1061">
        <v>103500</v>
      </c>
      <c r="U6135" s="1061">
        <v>103500</v>
      </c>
      <c r="V6135" s="1061">
        <v>103500</v>
      </c>
      <c r="W6135" s="1061">
        <v>103500</v>
      </c>
    </row>
    <row r="6136" spans="1:23">
      <c r="A6136" s="908"/>
      <c r="B6136" s="1061" t="s">
        <v>234</v>
      </c>
      <c r="C6136" s="1061" t="s">
        <v>235</v>
      </c>
      <c r="D6136" s="1061" t="s">
        <v>4017</v>
      </c>
      <c r="E6136" s="1061" t="s">
        <v>11412</v>
      </c>
      <c r="F6136" s="1061" t="s">
        <v>4064</v>
      </c>
      <c r="G6136" s="1061" t="s">
        <v>1724</v>
      </c>
      <c r="H6136" s="1061" t="s">
        <v>129</v>
      </c>
      <c r="I6136" s="1061" t="s">
        <v>19</v>
      </c>
      <c r="J6136" s="1061" t="s">
        <v>7975</v>
      </c>
      <c r="K6136" s="1061" t="s">
        <v>14849</v>
      </c>
      <c r="L6136" s="1061">
        <v>65000</v>
      </c>
      <c r="M6136" s="1061">
        <v>65000</v>
      </c>
      <c r="N6136" s="1061">
        <v>65000</v>
      </c>
      <c r="O6136" s="1061">
        <v>65000</v>
      </c>
      <c r="P6136" s="1061">
        <v>65000</v>
      </c>
      <c r="Q6136" s="1061">
        <v>65000</v>
      </c>
      <c r="R6136" s="1061">
        <v>65000</v>
      </c>
      <c r="S6136" s="1061">
        <v>65000</v>
      </c>
      <c r="T6136" s="1061">
        <v>65000</v>
      </c>
      <c r="U6136" s="1061">
        <v>65000</v>
      </c>
      <c r="V6136" s="1061">
        <v>65000</v>
      </c>
      <c r="W6136" s="1061">
        <v>65000</v>
      </c>
    </row>
    <row r="6137" spans="1:23">
      <c r="A6137" s="908"/>
      <c r="B6137" s="1061" t="s">
        <v>234</v>
      </c>
      <c r="C6137" s="1061" t="s">
        <v>235</v>
      </c>
      <c r="D6137" s="1061" t="s">
        <v>4382</v>
      </c>
      <c r="E6137" s="1061" t="s">
        <v>11413</v>
      </c>
      <c r="F6137" s="1061" t="s">
        <v>4383</v>
      </c>
      <c r="G6137" s="1061" t="s">
        <v>1976</v>
      </c>
      <c r="H6137" s="1061" t="s">
        <v>129</v>
      </c>
      <c r="I6137" s="1061" t="s">
        <v>19</v>
      </c>
      <c r="J6137" s="1061" t="s">
        <v>7975</v>
      </c>
      <c r="K6137" s="1061" t="s">
        <v>14849</v>
      </c>
      <c r="L6137" s="1061">
        <v>1807599</v>
      </c>
      <c r="M6137" s="1061">
        <v>1807599</v>
      </c>
      <c r="N6137" s="1061">
        <v>1807599</v>
      </c>
      <c r="O6137" s="1061">
        <v>1807599</v>
      </c>
      <c r="P6137" s="1061">
        <v>1807599</v>
      </c>
      <c r="Q6137" s="1061">
        <v>1807599</v>
      </c>
      <c r="R6137" s="1061">
        <v>1855198</v>
      </c>
      <c r="S6137" s="1061">
        <v>1855198</v>
      </c>
      <c r="T6137" s="1061">
        <v>1855198</v>
      </c>
      <c r="U6137" s="1061">
        <v>1855198</v>
      </c>
      <c r="V6137" s="1061">
        <v>1855198</v>
      </c>
      <c r="W6137" s="1061">
        <v>1855198</v>
      </c>
    </row>
    <row r="6138" spans="1:23">
      <c r="A6138" s="908"/>
      <c r="B6138" s="1061" t="s">
        <v>234</v>
      </c>
      <c r="C6138" s="1061" t="s">
        <v>235</v>
      </c>
      <c r="D6138" s="1061" t="s">
        <v>4638</v>
      </c>
      <c r="E6138" s="1061" t="s">
        <v>11414</v>
      </c>
      <c r="F6138" s="1061" t="s">
        <v>4795</v>
      </c>
      <c r="G6138" s="1061" t="s">
        <v>1739</v>
      </c>
      <c r="H6138" s="1061" t="s">
        <v>129</v>
      </c>
      <c r="I6138" s="1061" t="s">
        <v>19</v>
      </c>
      <c r="J6138" s="1061" t="s">
        <v>7975</v>
      </c>
      <c r="K6138" s="1061" t="s">
        <v>14849</v>
      </c>
      <c r="L6138" s="1061">
        <v>955000</v>
      </c>
      <c r="M6138" s="1061">
        <v>955000</v>
      </c>
      <c r="N6138" s="1061">
        <v>955000</v>
      </c>
      <c r="O6138" s="1061">
        <v>955000</v>
      </c>
      <c r="P6138" s="1061">
        <v>955000</v>
      </c>
      <c r="Q6138" s="1061">
        <v>955000</v>
      </c>
      <c r="R6138" s="1061">
        <v>965000</v>
      </c>
      <c r="S6138" s="1061">
        <v>965000</v>
      </c>
      <c r="T6138" s="1061">
        <v>965000</v>
      </c>
      <c r="U6138" s="1061">
        <v>965000</v>
      </c>
      <c r="V6138" s="1061">
        <v>965000</v>
      </c>
      <c r="W6138" s="1061">
        <v>965000</v>
      </c>
    </row>
    <row r="6139" spans="1:23">
      <c r="A6139" s="908"/>
      <c r="B6139" s="1061" t="s">
        <v>234</v>
      </c>
      <c r="C6139" s="1061" t="s">
        <v>235</v>
      </c>
      <c r="D6139" s="1061" t="s">
        <v>2217</v>
      </c>
      <c r="E6139" s="1061" t="s">
        <v>11415</v>
      </c>
      <c r="F6139" s="1061" t="s">
        <v>4381</v>
      </c>
      <c r="G6139" s="1061" t="s">
        <v>1739</v>
      </c>
      <c r="H6139" s="1061" t="s">
        <v>129</v>
      </c>
      <c r="I6139" s="1061" t="s">
        <v>19</v>
      </c>
      <c r="J6139" s="1061" t="s">
        <v>7975</v>
      </c>
      <c r="K6139" s="1061" t="s">
        <v>14849</v>
      </c>
      <c r="L6139" s="1061">
        <v>434000</v>
      </c>
      <c r="M6139" s="1061">
        <v>434000</v>
      </c>
      <c r="N6139" s="1061">
        <v>434000</v>
      </c>
      <c r="O6139" s="1061">
        <v>434000</v>
      </c>
      <c r="P6139" s="1061">
        <v>434000</v>
      </c>
      <c r="Q6139" s="1061">
        <v>434000</v>
      </c>
      <c r="R6139" s="1061">
        <v>434000</v>
      </c>
      <c r="S6139" s="1061">
        <v>434000</v>
      </c>
      <c r="T6139" s="1061">
        <v>434000</v>
      </c>
      <c r="U6139" s="1061">
        <v>434000</v>
      </c>
      <c r="V6139" s="1061">
        <v>434000</v>
      </c>
      <c r="W6139" s="1061">
        <v>434000</v>
      </c>
    </row>
    <row r="6140" spans="1:23">
      <c r="A6140" s="908"/>
      <c r="B6140" s="1061" t="s">
        <v>234</v>
      </c>
      <c r="C6140" s="1061" t="s">
        <v>235</v>
      </c>
      <c r="D6140" s="1061" t="s">
        <v>4475</v>
      </c>
      <c r="E6140" s="1061" t="s">
        <v>11416</v>
      </c>
      <c r="F6140" s="1061" t="s">
        <v>4508</v>
      </c>
      <c r="G6140" s="1061" t="s">
        <v>1739</v>
      </c>
      <c r="H6140" s="1061" t="s">
        <v>129</v>
      </c>
      <c r="I6140" s="1061" t="s">
        <v>19</v>
      </c>
      <c r="J6140" s="1061" t="s">
        <v>7975</v>
      </c>
      <c r="K6140" s="1061" t="s">
        <v>14849</v>
      </c>
      <c r="L6140" s="1061">
        <v>7278</v>
      </c>
      <c r="M6140" s="1061">
        <v>7278</v>
      </c>
      <c r="N6140" s="1061">
        <v>7278</v>
      </c>
      <c r="O6140" s="1061">
        <v>7278</v>
      </c>
      <c r="P6140" s="1061">
        <v>7278</v>
      </c>
      <c r="Q6140" s="1061">
        <v>7278</v>
      </c>
      <c r="R6140" s="1061">
        <v>7349</v>
      </c>
      <c r="S6140" s="1061">
        <v>7349</v>
      </c>
      <c r="T6140" s="1061">
        <v>7349</v>
      </c>
      <c r="U6140" s="1061">
        <v>7349</v>
      </c>
      <c r="V6140" s="1061">
        <v>7349</v>
      </c>
      <c r="W6140" s="1061">
        <v>7349</v>
      </c>
    </row>
    <row r="6141" spans="1:23">
      <c r="A6141" s="908"/>
      <c r="B6141" s="1061" t="s">
        <v>234</v>
      </c>
      <c r="C6141" s="1061" t="s">
        <v>235</v>
      </c>
      <c r="D6141" s="1061" t="s">
        <v>2401</v>
      </c>
      <c r="E6141" s="1061" t="s">
        <v>11417</v>
      </c>
      <c r="F6141" s="1061" t="s">
        <v>4016</v>
      </c>
      <c r="G6141" s="1061" t="s">
        <v>1739</v>
      </c>
      <c r="H6141" s="1061" t="s">
        <v>129</v>
      </c>
      <c r="I6141" s="1061" t="s">
        <v>19</v>
      </c>
      <c r="J6141" s="1061" t="s">
        <v>7975</v>
      </c>
      <c r="K6141" s="1061" t="s">
        <v>14849</v>
      </c>
      <c r="L6141" s="1061">
        <v>12500</v>
      </c>
      <c r="M6141" s="1061">
        <v>12500</v>
      </c>
      <c r="N6141" s="1061">
        <v>12500</v>
      </c>
      <c r="O6141" s="1061">
        <v>12500</v>
      </c>
      <c r="P6141" s="1061">
        <v>12500</v>
      </c>
      <c r="Q6141" s="1061">
        <v>12500</v>
      </c>
      <c r="R6141" s="1061">
        <v>12500</v>
      </c>
      <c r="S6141" s="1061">
        <v>12500</v>
      </c>
      <c r="T6141" s="1061">
        <v>12500</v>
      </c>
      <c r="U6141" s="1061">
        <v>12500</v>
      </c>
      <c r="V6141" s="1061">
        <v>12500</v>
      </c>
      <c r="W6141" s="1061">
        <v>12500</v>
      </c>
    </row>
    <row r="6142" spans="1:23">
      <c r="A6142" s="908"/>
      <c r="B6142" s="1061" t="s">
        <v>234</v>
      </c>
      <c r="C6142" s="1061" t="s">
        <v>235</v>
      </c>
      <c r="D6142" s="1061" t="s">
        <v>4563</v>
      </c>
      <c r="E6142" s="1061" t="s">
        <v>11418</v>
      </c>
      <c r="F6142" s="1061" t="s">
        <v>4288</v>
      </c>
      <c r="G6142" s="1061" t="s">
        <v>1701</v>
      </c>
      <c r="H6142" s="1061" t="s">
        <v>129</v>
      </c>
      <c r="I6142" s="1061" t="s">
        <v>19</v>
      </c>
      <c r="J6142" s="1061" t="s">
        <v>7975</v>
      </c>
      <c r="K6142" s="1061" t="s">
        <v>14849</v>
      </c>
      <c r="L6142" s="1061">
        <v>1650000</v>
      </c>
      <c r="M6142" s="1061">
        <v>1650000</v>
      </c>
      <c r="N6142" s="1061">
        <v>1650000</v>
      </c>
      <c r="O6142" s="1061">
        <v>1650000</v>
      </c>
      <c r="P6142" s="1061">
        <v>1650000</v>
      </c>
      <c r="Q6142" s="1061">
        <v>1650000</v>
      </c>
      <c r="R6142" s="1061">
        <v>1650000</v>
      </c>
      <c r="S6142" s="1061">
        <v>1650000</v>
      </c>
      <c r="T6142" s="1061">
        <v>1650000</v>
      </c>
      <c r="U6142" s="1061">
        <v>1650000</v>
      </c>
      <c r="V6142" s="1061">
        <v>1650000</v>
      </c>
      <c r="W6142" s="1061">
        <v>1650000</v>
      </c>
    </row>
    <row r="6143" spans="1:23">
      <c r="A6143" s="908"/>
      <c r="B6143" s="1061" t="s">
        <v>234</v>
      </c>
      <c r="C6143" s="1061" t="s">
        <v>235</v>
      </c>
      <c r="D6143" s="1061" t="s">
        <v>4326</v>
      </c>
      <c r="E6143" s="1061" t="s">
        <v>11419</v>
      </c>
      <c r="F6143" s="1061" t="s">
        <v>4371</v>
      </c>
      <c r="G6143" s="1061" t="s">
        <v>1739</v>
      </c>
      <c r="H6143" s="1061" t="s">
        <v>129</v>
      </c>
      <c r="I6143" s="1061" t="s">
        <v>19</v>
      </c>
      <c r="J6143" s="1061" t="s">
        <v>7975</v>
      </c>
      <c r="K6143" s="1061" t="s">
        <v>14849</v>
      </c>
      <c r="L6143" s="1061">
        <v>37000</v>
      </c>
      <c r="M6143" s="1061">
        <v>37000</v>
      </c>
      <c r="N6143" s="1061">
        <v>37000</v>
      </c>
      <c r="O6143" s="1061">
        <v>37000</v>
      </c>
      <c r="P6143" s="1061">
        <v>37000</v>
      </c>
      <c r="Q6143" s="1061">
        <v>37000</v>
      </c>
      <c r="R6143" s="1061">
        <v>37000</v>
      </c>
      <c r="S6143" s="1061">
        <v>37000</v>
      </c>
      <c r="T6143" s="1061">
        <v>37000</v>
      </c>
      <c r="U6143" s="1061">
        <v>37000</v>
      </c>
      <c r="V6143" s="1061">
        <v>37000</v>
      </c>
      <c r="W6143" s="1061">
        <v>37000</v>
      </c>
    </row>
    <row r="6144" spans="1:23">
      <c r="A6144" s="908"/>
      <c r="B6144" s="1061" t="s">
        <v>234</v>
      </c>
      <c r="C6144" s="1061" t="s">
        <v>235</v>
      </c>
      <c r="D6144" s="1061" t="s">
        <v>4515</v>
      </c>
      <c r="E6144" s="1061" t="s">
        <v>11421</v>
      </c>
      <c r="F6144" s="1061" t="s">
        <v>4539</v>
      </c>
      <c r="G6144" s="1061" t="s">
        <v>1739</v>
      </c>
      <c r="H6144" s="1061" t="s">
        <v>129</v>
      </c>
      <c r="I6144" s="1061" t="s">
        <v>19</v>
      </c>
      <c r="J6144" s="1061" t="s">
        <v>7975</v>
      </c>
      <c r="K6144" s="1061" t="s">
        <v>14849</v>
      </c>
      <c r="L6144" s="1061">
        <v>35000</v>
      </c>
      <c r="M6144" s="1061">
        <v>35000</v>
      </c>
      <c r="N6144" s="1061">
        <v>35000</v>
      </c>
      <c r="O6144" s="1061">
        <v>35000</v>
      </c>
      <c r="P6144" s="1061">
        <v>35000</v>
      </c>
      <c r="Q6144" s="1061">
        <v>35000</v>
      </c>
      <c r="R6144" s="1061">
        <v>35500</v>
      </c>
      <c r="S6144" s="1061">
        <v>35500</v>
      </c>
      <c r="T6144" s="1061">
        <v>35500</v>
      </c>
      <c r="U6144" s="1061">
        <v>35500</v>
      </c>
      <c r="V6144" s="1061">
        <v>35500</v>
      </c>
      <c r="W6144" s="1061">
        <v>35500</v>
      </c>
    </row>
    <row r="6145" spans="1:23">
      <c r="A6145" s="908"/>
      <c r="B6145" s="1061" t="s">
        <v>234</v>
      </c>
      <c r="C6145" s="1061" t="s">
        <v>235</v>
      </c>
      <c r="D6145" s="1061" t="s">
        <v>4515</v>
      </c>
      <c r="E6145" s="1061" t="s">
        <v>11422</v>
      </c>
      <c r="F6145" s="1061" t="s">
        <v>4538</v>
      </c>
      <c r="G6145" s="1061" t="s">
        <v>1739</v>
      </c>
      <c r="H6145" s="1061" t="s">
        <v>129</v>
      </c>
      <c r="I6145" s="1061" t="s">
        <v>19</v>
      </c>
      <c r="J6145" s="1061" t="s">
        <v>7975</v>
      </c>
      <c r="K6145" s="1061" t="s">
        <v>14849</v>
      </c>
      <c r="L6145" s="1061">
        <v>36000</v>
      </c>
      <c r="M6145" s="1061">
        <v>36000</v>
      </c>
      <c r="N6145" s="1061">
        <v>36000</v>
      </c>
      <c r="O6145" s="1061">
        <v>36000</v>
      </c>
      <c r="P6145" s="1061">
        <v>36000</v>
      </c>
      <c r="Q6145" s="1061">
        <v>36000</v>
      </c>
      <c r="R6145" s="1061">
        <v>36500</v>
      </c>
      <c r="S6145" s="1061">
        <v>36500</v>
      </c>
      <c r="T6145" s="1061">
        <v>36500</v>
      </c>
      <c r="U6145" s="1061">
        <v>36500</v>
      </c>
      <c r="V6145" s="1061">
        <v>36500</v>
      </c>
      <c r="W6145" s="1061">
        <v>36500</v>
      </c>
    </row>
    <row r="6146" spans="1:23">
      <c r="A6146" s="908"/>
      <c r="B6146" s="1061" t="s">
        <v>234</v>
      </c>
      <c r="C6146" s="1061" t="s">
        <v>235</v>
      </c>
      <c r="D6146" s="1061" t="s">
        <v>4515</v>
      </c>
      <c r="E6146" s="1061" t="s">
        <v>11423</v>
      </c>
      <c r="F6146" s="1061" t="s">
        <v>4536</v>
      </c>
      <c r="G6146" s="1061" t="s">
        <v>1739</v>
      </c>
      <c r="H6146" s="1061" t="s">
        <v>129</v>
      </c>
      <c r="I6146" s="1061" t="s">
        <v>19</v>
      </c>
      <c r="J6146" s="1061" t="s">
        <v>7975</v>
      </c>
      <c r="K6146" s="1061" t="s">
        <v>14849</v>
      </c>
      <c r="L6146" s="1061">
        <v>34000</v>
      </c>
      <c r="M6146" s="1061">
        <v>34000</v>
      </c>
      <c r="N6146" s="1061">
        <v>34000</v>
      </c>
      <c r="O6146" s="1061">
        <v>34000</v>
      </c>
      <c r="P6146" s="1061">
        <v>34000</v>
      </c>
      <c r="Q6146" s="1061">
        <v>34000</v>
      </c>
      <c r="R6146" s="1061">
        <v>34400</v>
      </c>
      <c r="S6146" s="1061">
        <v>34400</v>
      </c>
      <c r="T6146" s="1061">
        <v>34400</v>
      </c>
      <c r="U6146" s="1061">
        <v>34400</v>
      </c>
      <c r="V6146" s="1061">
        <v>34400</v>
      </c>
      <c r="W6146" s="1061">
        <v>34400</v>
      </c>
    </row>
    <row r="6147" spans="1:23">
      <c r="A6147" s="908"/>
      <c r="B6147" s="1061" t="s">
        <v>234</v>
      </c>
      <c r="C6147" s="1061" t="s">
        <v>235</v>
      </c>
      <c r="D6147" s="1061" t="s">
        <v>4515</v>
      </c>
      <c r="E6147" s="1061" t="s">
        <v>11424</v>
      </c>
      <c r="F6147" s="1061" t="s">
        <v>4537</v>
      </c>
      <c r="G6147" s="1061" t="s">
        <v>1739</v>
      </c>
      <c r="H6147" s="1061" t="s">
        <v>129</v>
      </c>
      <c r="I6147" s="1061" t="s">
        <v>19</v>
      </c>
      <c r="J6147" s="1061" t="s">
        <v>7975</v>
      </c>
      <c r="K6147" s="1061" t="s">
        <v>14849</v>
      </c>
      <c r="L6147" s="1061">
        <v>34000</v>
      </c>
      <c r="M6147" s="1061">
        <v>34000</v>
      </c>
      <c r="N6147" s="1061">
        <v>34000</v>
      </c>
      <c r="O6147" s="1061">
        <v>34000</v>
      </c>
      <c r="P6147" s="1061">
        <v>34000</v>
      </c>
      <c r="Q6147" s="1061">
        <v>34000</v>
      </c>
      <c r="R6147" s="1061">
        <v>34400</v>
      </c>
      <c r="S6147" s="1061">
        <v>34400</v>
      </c>
      <c r="T6147" s="1061">
        <v>34400</v>
      </c>
      <c r="U6147" s="1061">
        <v>34400</v>
      </c>
      <c r="V6147" s="1061">
        <v>34400</v>
      </c>
      <c r="W6147" s="1061">
        <v>34400</v>
      </c>
    </row>
    <row r="6148" spans="1:23">
      <c r="A6148" s="908"/>
      <c r="B6148" s="1061" t="s">
        <v>234</v>
      </c>
      <c r="C6148" s="1061" t="s">
        <v>235</v>
      </c>
      <c r="D6148" s="1061" t="s">
        <v>4515</v>
      </c>
      <c r="E6148" s="1061" t="s">
        <v>11425</v>
      </c>
      <c r="F6148" s="1061" t="s">
        <v>4541</v>
      </c>
      <c r="G6148" s="1061" t="s">
        <v>1739</v>
      </c>
      <c r="H6148" s="1061" t="s">
        <v>129</v>
      </c>
      <c r="I6148" s="1061" t="s">
        <v>19</v>
      </c>
      <c r="J6148" s="1061" t="s">
        <v>7975</v>
      </c>
      <c r="K6148" s="1061" t="s">
        <v>14849</v>
      </c>
      <c r="L6148" s="1061">
        <v>35000</v>
      </c>
      <c r="M6148" s="1061">
        <v>35000</v>
      </c>
      <c r="N6148" s="1061">
        <v>35000</v>
      </c>
      <c r="O6148" s="1061">
        <v>35000</v>
      </c>
      <c r="P6148" s="1061">
        <v>35000</v>
      </c>
      <c r="Q6148" s="1061">
        <v>35000</v>
      </c>
      <c r="R6148" s="1061">
        <v>35500</v>
      </c>
      <c r="S6148" s="1061">
        <v>35500</v>
      </c>
      <c r="T6148" s="1061">
        <v>35500</v>
      </c>
      <c r="U6148" s="1061">
        <v>35500</v>
      </c>
      <c r="V6148" s="1061">
        <v>35500</v>
      </c>
      <c r="W6148" s="1061">
        <v>35500</v>
      </c>
    </row>
    <row r="6149" spans="1:23">
      <c r="A6149" s="908"/>
      <c r="B6149" s="1061" t="s">
        <v>234</v>
      </c>
      <c r="C6149" s="1061" t="s">
        <v>235</v>
      </c>
      <c r="D6149" s="1061" t="s">
        <v>4515</v>
      </c>
      <c r="E6149" s="1061" t="s">
        <v>11426</v>
      </c>
      <c r="F6149" s="1061" t="s">
        <v>4540</v>
      </c>
      <c r="G6149" s="1061" t="s">
        <v>1739</v>
      </c>
      <c r="H6149" s="1061" t="s">
        <v>129</v>
      </c>
      <c r="I6149" s="1061" t="s">
        <v>19</v>
      </c>
      <c r="J6149" s="1061" t="s">
        <v>7975</v>
      </c>
      <c r="K6149" s="1061" t="s">
        <v>14849</v>
      </c>
      <c r="L6149" s="1061">
        <v>34000</v>
      </c>
      <c r="M6149" s="1061">
        <v>34000</v>
      </c>
      <c r="N6149" s="1061">
        <v>34000</v>
      </c>
      <c r="O6149" s="1061">
        <v>34000</v>
      </c>
      <c r="P6149" s="1061">
        <v>34000</v>
      </c>
      <c r="Q6149" s="1061">
        <v>34000</v>
      </c>
      <c r="R6149" s="1061">
        <v>34400</v>
      </c>
      <c r="S6149" s="1061">
        <v>34400</v>
      </c>
      <c r="T6149" s="1061">
        <v>34400</v>
      </c>
      <c r="U6149" s="1061">
        <v>34400</v>
      </c>
      <c r="V6149" s="1061">
        <v>34400</v>
      </c>
      <c r="W6149" s="1061">
        <v>34400</v>
      </c>
    </row>
    <row r="6150" spans="1:23">
      <c r="A6150" s="908"/>
      <c r="B6150" s="1061" t="s">
        <v>234</v>
      </c>
      <c r="C6150" s="1061" t="s">
        <v>235</v>
      </c>
      <c r="D6150" s="1061" t="s">
        <v>4515</v>
      </c>
      <c r="E6150" s="1061" t="s">
        <v>11427</v>
      </c>
      <c r="F6150" s="1061" t="s">
        <v>4526</v>
      </c>
      <c r="G6150" s="1061" t="s">
        <v>1739</v>
      </c>
      <c r="H6150" s="1061" t="s">
        <v>129</v>
      </c>
      <c r="I6150" s="1061" t="s">
        <v>19</v>
      </c>
      <c r="J6150" s="1061" t="s">
        <v>7975</v>
      </c>
      <c r="K6150" s="1061" t="s">
        <v>14849</v>
      </c>
      <c r="L6150" s="1061">
        <v>35000</v>
      </c>
      <c r="M6150" s="1061">
        <v>35000</v>
      </c>
      <c r="N6150" s="1061">
        <v>35000</v>
      </c>
      <c r="O6150" s="1061">
        <v>35000</v>
      </c>
      <c r="P6150" s="1061">
        <v>35000</v>
      </c>
      <c r="Q6150" s="1061">
        <v>35000</v>
      </c>
      <c r="R6150" s="1061">
        <v>35500</v>
      </c>
      <c r="S6150" s="1061">
        <v>35500</v>
      </c>
      <c r="T6150" s="1061">
        <v>35500</v>
      </c>
      <c r="U6150" s="1061">
        <v>35500</v>
      </c>
      <c r="V6150" s="1061">
        <v>35500</v>
      </c>
      <c r="W6150" s="1061">
        <v>35500</v>
      </c>
    </row>
    <row r="6151" spans="1:23">
      <c r="A6151" s="908"/>
      <c r="B6151" s="1061" t="s">
        <v>234</v>
      </c>
      <c r="C6151" s="1061" t="s">
        <v>235</v>
      </c>
      <c r="D6151" s="1061" t="s">
        <v>4515</v>
      </c>
      <c r="E6151" s="1061" t="s">
        <v>11428</v>
      </c>
      <c r="F6151" s="1061" t="s">
        <v>4525</v>
      </c>
      <c r="G6151" s="1061" t="s">
        <v>1739</v>
      </c>
      <c r="H6151" s="1061" t="s">
        <v>129</v>
      </c>
      <c r="I6151" s="1061" t="s">
        <v>19</v>
      </c>
      <c r="J6151" s="1061" t="s">
        <v>7975</v>
      </c>
      <c r="K6151" s="1061" t="s">
        <v>14849</v>
      </c>
      <c r="L6151" s="1061">
        <v>34000</v>
      </c>
      <c r="M6151" s="1061">
        <v>34000</v>
      </c>
      <c r="N6151" s="1061">
        <v>34000</v>
      </c>
      <c r="O6151" s="1061">
        <v>34000</v>
      </c>
      <c r="P6151" s="1061">
        <v>34000</v>
      </c>
      <c r="Q6151" s="1061">
        <v>34000</v>
      </c>
      <c r="R6151" s="1061">
        <v>34400</v>
      </c>
      <c r="S6151" s="1061">
        <v>34400</v>
      </c>
      <c r="T6151" s="1061">
        <v>34400</v>
      </c>
      <c r="U6151" s="1061">
        <v>34400</v>
      </c>
      <c r="V6151" s="1061">
        <v>34400</v>
      </c>
      <c r="W6151" s="1061">
        <v>34400</v>
      </c>
    </row>
    <row r="6152" spans="1:23">
      <c r="A6152" s="908"/>
      <c r="B6152" s="1061" t="s">
        <v>234</v>
      </c>
      <c r="C6152" s="1061" t="s">
        <v>235</v>
      </c>
      <c r="D6152" s="1061" t="s">
        <v>4515</v>
      </c>
      <c r="E6152" s="1061" t="s">
        <v>11429</v>
      </c>
      <c r="F6152" s="1061" t="s">
        <v>4529</v>
      </c>
      <c r="G6152" s="1061" t="s">
        <v>1739</v>
      </c>
      <c r="H6152" s="1061" t="s">
        <v>129</v>
      </c>
      <c r="I6152" s="1061" t="s">
        <v>19</v>
      </c>
      <c r="J6152" s="1061" t="s">
        <v>7975</v>
      </c>
      <c r="K6152" s="1061" t="s">
        <v>14849</v>
      </c>
      <c r="L6152" s="1061">
        <v>34000</v>
      </c>
      <c r="M6152" s="1061">
        <v>34000</v>
      </c>
      <c r="N6152" s="1061">
        <v>34000</v>
      </c>
      <c r="O6152" s="1061">
        <v>34000</v>
      </c>
      <c r="P6152" s="1061">
        <v>34000</v>
      </c>
      <c r="Q6152" s="1061">
        <v>34000</v>
      </c>
      <c r="R6152" s="1061">
        <v>34500</v>
      </c>
      <c r="S6152" s="1061">
        <v>34500</v>
      </c>
      <c r="T6152" s="1061">
        <v>34500</v>
      </c>
      <c r="U6152" s="1061">
        <v>34500</v>
      </c>
      <c r="V6152" s="1061">
        <v>34500</v>
      </c>
      <c r="W6152" s="1061">
        <v>34500</v>
      </c>
    </row>
    <row r="6153" spans="1:23">
      <c r="A6153" s="908"/>
      <c r="B6153" s="1061" t="s">
        <v>234</v>
      </c>
      <c r="C6153" s="1061" t="s">
        <v>235</v>
      </c>
      <c r="D6153" s="1061" t="s">
        <v>4515</v>
      </c>
      <c r="E6153" s="1061" t="s">
        <v>11430</v>
      </c>
      <c r="F6153" s="1061" t="s">
        <v>4527</v>
      </c>
      <c r="G6153" s="1061" t="s">
        <v>1739</v>
      </c>
      <c r="H6153" s="1061" t="s">
        <v>129</v>
      </c>
      <c r="I6153" s="1061" t="s">
        <v>19</v>
      </c>
      <c r="J6153" s="1061" t="s">
        <v>7975</v>
      </c>
      <c r="K6153" s="1061" t="s">
        <v>14849</v>
      </c>
      <c r="L6153" s="1061">
        <v>34000</v>
      </c>
      <c r="M6153" s="1061">
        <v>34000</v>
      </c>
      <c r="N6153" s="1061">
        <v>34000</v>
      </c>
      <c r="O6153" s="1061">
        <v>34000</v>
      </c>
      <c r="P6153" s="1061">
        <v>34000</v>
      </c>
      <c r="Q6153" s="1061">
        <v>34000</v>
      </c>
      <c r="R6153" s="1061">
        <v>34400</v>
      </c>
      <c r="S6153" s="1061">
        <v>34400</v>
      </c>
      <c r="T6153" s="1061">
        <v>34400</v>
      </c>
      <c r="U6153" s="1061">
        <v>34400</v>
      </c>
      <c r="V6153" s="1061">
        <v>34400</v>
      </c>
      <c r="W6153" s="1061">
        <v>34400</v>
      </c>
    </row>
    <row r="6154" spans="1:23">
      <c r="A6154" s="908"/>
      <c r="B6154" s="1061" t="s">
        <v>234</v>
      </c>
      <c r="C6154" s="1061" t="s">
        <v>235</v>
      </c>
      <c r="D6154" s="1061" t="s">
        <v>4515</v>
      </c>
      <c r="E6154" s="1061" t="s">
        <v>11431</v>
      </c>
      <c r="F6154" s="1061" t="s">
        <v>4528</v>
      </c>
      <c r="G6154" s="1061" t="s">
        <v>1739</v>
      </c>
      <c r="H6154" s="1061" t="s">
        <v>129</v>
      </c>
      <c r="I6154" s="1061" t="s">
        <v>19</v>
      </c>
      <c r="J6154" s="1061" t="s">
        <v>7975</v>
      </c>
      <c r="K6154" s="1061" t="s">
        <v>14849</v>
      </c>
      <c r="L6154" s="1061">
        <v>34000</v>
      </c>
      <c r="M6154" s="1061">
        <v>34000</v>
      </c>
      <c r="N6154" s="1061">
        <v>34000</v>
      </c>
      <c r="O6154" s="1061">
        <v>34000</v>
      </c>
      <c r="P6154" s="1061">
        <v>34000</v>
      </c>
      <c r="Q6154" s="1061">
        <v>34000</v>
      </c>
      <c r="R6154" s="1061">
        <v>34400</v>
      </c>
      <c r="S6154" s="1061">
        <v>34400</v>
      </c>
      <c r="T6154" s="1061">
        <v>34400</v>
      </c>
      <c r="U6154" s="1061">
        <v>34400</v>
      </c>
      <c r="V6154" s="1061">
        <v>34400</v>
      </c>
      <c r="W6154" s="1061">
        <v>34400</v>
      </c>
    </row>
    <row r="6155" spans="1:23">
      <c r="A6155" s="908"/>
      <c r="B6155" s="1061" t="s">
        <v>234</v>
      </c>
      <c r="C6155" s="1061" t="s">
        <v>235</v>
      </c>
      <c r="D6155" s="1061" t="s">
        <v>4515</v>
      </c>
      <c r="E6155" s="1061" t="s">
        <v>11432</v>
      </c>
      <c r="F6155" s="1061" t="s">
        <v>4531</v>
      </c>
      <c r="G6155" s="1061" t="s">
        <v>1739</v>
      </c>
      <c r="H6155" s="1061" t="s">
        <v>129</v>
      </c>
      <c r="I6155" s="1061" t="s">
        <v>19</v>
      </c>
      <c r="J6155" s="1061" t="s">
        <v>7975</v>
      </c>
      <c r="K6155" s="1061" t="s">
        <v>14849</v>
      </c>
      <c r="L6155" s="1061">
        <v>37000</v>
      </c>
      <c r="M6155" s="1061">
        <v>37000</v>
      </c>
      <c r="N6155" s="1061">
        <v>37000</v>
      </c>
      <c r="O6155" s="1061">
        <v>37000</v>
      </c>
      <c r="P6155" s="1061">
        <v>37000</v>
      </c>
      <c r="Q6155" s="1061">
        <v>37000</v>
      </c>
      <c r="R6155" s="1061">
        <v>37650</v>
      </c>
      <c r="S6155" s="1061">
        <v>37650</v>
      </c>
      <c r="T6155" s="1061">
        <v>37650</v>
      </c>
      <c r="U6155" s="1061">
        <v>37650</v>
      </c>
      <c r="V6155" s="1061">
        <v>37650</v>
      </c>
      <c r="W6155" s="1061">
        <v>37650</v>
      </c>
    </row>
    <row r="6156" spans="1:23">
      <c r="A6156" s="908"/>
      <c r="B6156" s="1061" t="s">
        <v>234</v>
      </c>
      <c r="C6156" s="1061" t="s">
        <v>235</v>
      </c>
      <c r="D6156" s="1061" t="s">
        <v>4515</v>
      </c>
      <c r="E6156" s="1061" t="s">
        <v>11433</v>
      </c>
      <c r="F6156" s="1061" t="s">
        <v>4530</v>
      </c>
      <c r="G6156" s="1061" t="s">
        <v>1739</v>
      </c>
      <c r="H6156" s="1061" t="s">
        <v>129</v>
      </c>
      <c r="I6156" s="1061" t="s">
        <v>19</v>
      </c>
      <c r="J6156" s="1061" t="s">
        <v>7975</v>
      </c>
      <c r="K6156" s="1061" t="s">
        <v>14849</v>
      </c>
      <c r="L6156" s="1061">
        <v>36000</v>
      </c>
      <c r="M6156" s="1061">
        <v>36000</v>
      </c>
      <c r="N6156" s="1061">
        <v>36000</v>
      </c>
      <c r="O6156" s="1061">
        <v>36000</v>
      </c>
      <c r="P6156" s="1061">
        <v>36000</v>
      </c>
      <c r="Q6156" s="1061">
        <v>36000</v>
      </c>
      <c r="R6156" s="1061">
        <v>36600</v>
      </c>
      <c r="S6156" s="1061">
        <v>36600</v>
      </c>
      <c r="T6156" s="1061">
        <v>36600</v>
      </c>
      <c r="U6156" s="1061">
        <v>36600</v>
      </c>
      <c r="V6156" s="1061">
        <v>36600</v>
      </c>
      <c r="W6156" s="1061">
        <v>36600</v>
      </c>
    </row>
    <row r="6157" spans="1:23">
      <c r="A6157" s="908"/>
      <c r="B6157" s="1061" t="s">
        <v>234</v>
      </c>
      <c r="C6157" s="1061" t="s">
        <v>235</v>
      </c>
      <c r="D6157" s="1061" t="s">
        <v>4515</v>
      </c>
      <c r="E6157" s="1061" t="s">
        <v>11434</v>
      </c>
      <c r="F6157" s="1061" t="s">
        <v>4532</v>
      </c>
      <c r="G6157" s="1061" t="s">
        <v>1739</v>
      </c>
      <c r="H6157" s="1061" t="s">
        <v>129</v>
      </c>
      <c r="I6157" s="1061" t="s">
        <v>19</v>
      </c>
      <c r="J6157" s="1061" t="s">
        <v>7975</v>
      </c>
      <c r="K6157" s="1061" t="s">
        <v>14849</v>
      </c>
      <c r="L6157" s="1061">
        <v>36000</v>
      </c>
      <c r="M6157" s="1061">
        <v>36000</v>
      </c>
      <c r="N6157" s="1061">
        <v>36000</v>
      </c>
      <c r="O6157" s="1061">
        <v>36000</v>
      </c>
      <c r="P6157" s="1061">
        <v>36000</v>
      </c>
      <c r="Q6157" s="1061">
        <v>36000</v>
      </c>
      <c r="R6157" s="1061">
        <v>36600</v>
      </c>
      <c r="S6157" s="1061">
        <v>36600</v>
      </c>
      <c r="T6157" s="1061">
        <v>36600</v>
      </c>
      <c r="U6157" s="1061">
        <v>36600</v>
      </c>
      <c r="V6157" s="1061">
        <v>36600</v>
      </c>
      <c r="W6157" s="1061">
        <v>36600</v>
      </c>
    </row>
    <row r="6158" spans="1:23">
      <c r="A6158" s="908"/>
      <c r="B6158" s="1061" t="s">
        <v>234</v>
      </c>
      <c r="C6158" s="1061" t="s">
        <v>235</v>
      </c>
      <c r="D6158" s="1061" t="s">
        <v>4515</v>
      </c>
      <c r="E6158" s="1061" t="s">
        <v>11435</v>
      </c>
      <c r="F6158" s="1061" t="s">
        <v>4533</v>
      </c>
      <c r="G6158" s="1061" t="s">
        <v>1739</v>
      </c>
      <c r="H6158" s="1061" t="s">
        <v>129</v>
      </c>
      <c r="I6158" s="1061" t="s">
        <v>19</v>
      </c>
      <c r="J6158" s="1061" t="s">
        <v>7975</v>
      </c>
      <c r="K6158" s="1061" t="s">
        <v>14849</v>
      </c>
      <c r="L6158" s="1061">
        <v>37000</v>
      </c>
      <c r="M6158" s="1061">
        <v>37000</v>
      </c>
      <c r="N6158" s="1061">
        <v>37000</v>
      </c>
      <c r="O6158" s="1061">
        <v>37000</v>
      </c>
      <c r="P6158" s="1061">
        <v>37000</v>
      </c>
      <c r="Q6158" s="1061">
        <v>37000</v>
      </c>
      <c r="R6158" s="1061">
        <v>37650</v>
      </c>
      <c r="S6158" s="1061">
        <v>37650</v>
      </c>
      <c r="T6158" s="1061">
        <v>37650</v>
      </c>
      <c r="U6158" s="1061">
        <v>37650</v>
      </c>
      <c r="V6158" s="1061">
        <v>37650</v>
      </c>
      <c r="W6158" s="1061">
        <v>37650</v>
      </c>
    </row>
    <row r="6159" spans="1:23">
      <c r="A6159" s="908"/>
      <c r="B6159" s="1061" t="s">
        <v>234</v>
      </c>
      <c r="C6159" s="1061" t="s">
        <v>235</v>
      </c>
      <c r="D6159" s="1061" t="s">
        <v>4515</v>
      </c>
      <c r="E6159" s="1061" t="s">
        <v>11436</v>
      </c>
      <c r="F6159" s="1061" t="s">
        <v>4534</v>
      </c>
      <c r="G6159" s="1061" t="s">
        <v>1739</v>
      </c>
      <c r="H6159" s="1061" t="s">
        <v>129</v>
      </c>
      <c r="I6159" s="1061" t="s">
        <v>19</v>
      </c>
      <c r="J6159" s="1061" t="s">
        <v>7975</v>
      </c>
      <c r="K6159" s="1061" t="s">
        <v>14849</v>
      </c>
      <c r="L6159" s="1061">
        <v>40000</v>
      </c>
      <c r="M6159" s="1061">
        <v>40000</v>
      </c>
      <c r="N6159" s="1061">
        <v>40000</v>
      </c>
      <c r="O6159" s="1061">
        <v>40000</v>
      </c>
      <c r="P6159" s="1061">
        <v>40000</v>
      </c>
      <c r="Q6159" s="1061">
        <v>40000</v>
      </c>
      <c r="R6159" s="1061">
        <v>40250</v>
      </c>
      <c r="S6159" s="1061">
        <v>40250</v>
      </c>
      <c r="T6159" s="1061">
        <v>40250</v>
      </c>
      <c r="U6159" s="1061">
        <v>40250</v>
      </c>
      <c r="V6159" s="1061">
        <v>40250</v>
      </c>
      <c r="W6159" s="1061">
        <v>40250</v>
      </c>
    </row>
    <row r="6160" spans="1:23">
      <c r="A6160" s="908"/>
      <c r="B6160" s="1061" t="s">
        <v>234</v>
      </c>
      <c r="C6160" s="1061" t="s">
        <v>235</v>
      </c>
      <c r="D6160" s="1061" t="s">
        <v>4515</v>
      </c>
      <c r="E6160" s="1061" t="s">
        <v>11437</v>
      </c>
      <c r="F6160" s="1061" t="s">
        <v>4535</v>
      </c>
      <c r="G6160" s="1061" t="s">
        <v>1739</v>
      </c>
      <c r="H6160" s="1061" t="s">
        <v>129</v>
      </c>
      <c r="I6160" s="1061" t="s">
        <v>19</v>
      </c>
      <c r="J6160" s="1061" t="s">
        <v>7975</v>
      </c>
      <c r="K6160" s="1061" t="s">
        <v>14849</v>
      </c>
      <c r="L6160" s="1061">
        <v>40000</v>
      </c>
      <c r="M6160" s="1061">
        <v>40000</v>
      </c>
      <c r="N6160" s="1061">
        <v>40000</v>
      </c>
      <c r="O6160" s="1061">
        <v>40000</v>
      </c>
      <c r="P6160" s="1061">
        <v>40000</v>
      </c>
      <c r="Q6160" s="1061">
        <v>40000</v>
      </c>
      <c r="R6160" s="1061">
        <v>40250</v>
      </c>
      <c r="S6160" s="1061">
        <v>40250</v>
      </c>
      <c r="T6160" s="1061">
        <v>40250</v>
      </c>
      <c r="U6160" s="1061">
        <v>40250</v>
      </c>
      <c r="V6160" s="1061">
        <v>40250</v>
      </c>
      <c r="W6160" s="1061">
        <v>40250</v>
      </c>
    </row>
    <row r="6161" spans="1:23">
      <c r="A6161" s="908"/>
      <c r="B6161" s="1061" t="s">
        <v>234</v>
      </c>
      <c r="C6161" s="1061" t="s">
        <v>235</v>
      </c>
      <c r="D6161" s="1061" t="s">
        <v>4515</v>
      </c>
      <c r="E6161" s="1061" t="s">
        <v>11438</v>
      </c>
      <c r="F6161" s="1061" t="s">
        <v>4800</v>
      </c>
      <c r="G6161" s="1061" t="s">
        <v>1739</v>
      </c>
      <c r="H6161" s="1061" t="s">
        <v>129</v>
      </c>
      <c r="I6161" s="1061" t="s">
        <v>19</v>
      </c>
      <c r="J6161" s="1061" t="s">
        <v>7975</v>
      </c>
      <c r="K6161" s="1061" t="s">
        <v>14849</v>
      </c>
      <c r="L6161" s="1061">
        <v>36000</v>
      </c>
      <c r="M6161" s="1061">
        <v>36000</v>
      </c>
      <c r="N6161" s="1061">
        <v>36000</v>
      </c>
      <c r="O6161" s="1061">
        <v>36000</v>
      </c>
      <c r="P6161" s="1061">
        <v>36000</v>
      </c>
      <c r="Q6161" s="1061">
        <v>36000</v>
      </c>
      <c r="R6161" s="1061">
        <v>36600</v>
      </c>
      <c r="S6161" s="1061">
        <v>36600</v>
      </c>
      <c r="T6161" s="1061">
        <v>36600</v>
      </c>
      <c r="U6161" s="1061">
        <v>36600</v>
      </c>
      <c r="V6161" s="1061">
        <v>36600</v>
      </c>
      <c r="W6161" s="1061">
        <v>36600</v>
      </c>
    </row>
    <row r="6162" spans="1:23">
      <c r="A6162" s="908"/>
      <c r="B6162" s="1061" t="s">
        <v>234</v>
      </c>
      <c r="C6162" s="1061" t="s">
        <v>235</v>
      </c>
      <c r="D6162" s="1061" t="s">
        <v>4519</v>
      </c>
      <c r="E6162" s="1061" t="s">
        <v>11439</v>
      </c>
      <c r="F6162" s="1061" t="s">
        <v>4801</v>
      </c>
      <c r="G6162" s="1061" t="s">
        <v>1739</v>
      </c>
      <c r="H6162" s="1061" t="s">
        <v>129</v>
      </c>
      <c r="I6162" s="1061" t="s">
        <v>19</v>
      </c>
      <c r="J6162" s="1061" t="s">
        <v>7975</v>
      </c>
      <c r="K6162" s="1061" t="s">
        <v>14849</v>
      </c>
      <c r="L6162" s="1061">
        <v>74800</v>
      </c>
      <c r="M6162" s="1061">
        <v>74800</v>
      </c>
      <c r="N6162" s="1061">
        <v>74800</v>
      </c>
      <c r="O6162" s="1061">
        <v>74800</v>
      </c>
      <c r="P6162" s="1061">
        <v>74800</v>
      </c>
      <c r="Q6162" s="1061">
        <v>74800</v>
      </c>
      <c r="R6162" s="1061">
        <v>74800</v>
      </c>
      <c r="S6162" s="1061">
        <v>74800</v>
      </c>
      <c r="T6162" s="1061">
        <v>74800</v>
      </c>
      <c r="U6162" s="1061">
        <v>74800</v>
      </c>
      <c r="V6162" s="1061">
        <v>74800</v>
      </c>
      <c r="W6162" s="1061">
        <v>74800</v>
      </c>
    </row>
    <row r="6163" spans="1:23">
      <c r="A6163" s="908"/>
      <c r="B6163" s="1061" t="s">
        <v>234</v>
      </c>
      <c r="C6163" s="1061" t="s">
        <v>235</v>
      </c>
      <c r="D6163" s="1061" t="s">
        <v>4515</v>
      </c>
      <c r="E6163" s="1061" t="s">
        <v>11440</v>
      </c>
      <c r="F6163" s="1061" t="s">
        <v>4523</v>
      </c>
      <c r="G6163" s="1061" t="s">
        <v>1976</v>
      </c>
      <c r="H6163" s="1061" t="s">
        <v>129</v>
      </c>
      <c r="I6163" s="1061" t="s">
        <v>19</v>
      </c>
      <c r="J6163" s="1061" t="s">
        <v>7975</v>
      </c>
      <c r="K6163" s="1061" t="s">
        <v>14849</v>
      </c>
      <c r="L6163" s="1061">
        <v>37900</v>
      </c>
      <c r="M6163" s="1061">
        <v>37900</v>
      </c>
      <c r="N6163" s="1061">
        <v>37900</v>
      </c>
      <c r="O6163" s="1061">
        <v>37900</v>
      </c>
      <c r="P6163" s="1061">
        <v>37900</v>
      </c>
      <c r="Q6163" s="1061">
        <v>37900</v>
      </c>
      <c r="R6163" s="1061">
        <v>37900</v>
      </c>
      <c r="S6163" s="1061">
        <v>37900</v>
      </c>
      <c r="T6163" s="1061">
        <v>37900</v>
      </c>
      <c r="U6163" s="1061">
        <v>37900</v>
      </c>
      <c r="V6163" s="1061">
        <v>37900</v>
      </c>
      <c r="W6163" s="1061">
        <v>37900</v>
      </c>
    </row>
    <row r="6164" spans="1:23">
      <c r="A6164" s="908"/>
      <c r="B6164" s="1061" t="s">
        <v>234</v>
      </c>
      <c r="C6164" s="1061" t="s">
        <v>235</v>
      </c>
      <c r="D6164" s="1061" t="s">
        <v>4515</v>
      </c>
      <c r="E6164" s="1061" t="s">
        <v>11441</v>
      </c>
      <c r="F6164" s="1061" t="s">
        <v>4542</v>
      </c>
      <c r="G6164" s="1061" t="s">
        <v>1739</v>
      </c>
      <c r="H6164" s="1061" t="s">
        <v>129</v>
      </c>
      <c r="I6164" s="1061" t="s">
        <v>19</v>
      </c>
      <c r="J6164" s="1061" t="s">
        <v>7975</v>
      </c>
      <c r="K6164" s="1061" t="s">
        <v>14849</v>
      </c>
      <c r="L6164" s="1061">
        <v>54500</v>
      </c>
      <c r="M6164" s="1061">
        <v>54500</v>
      </c>
      <c r="N6164" s="1061">
        <v>54500</v>
      </c>
      <c r="O6164" s="1061">
        <v>54500</v>
      </c>
      <c r="P6164" s="1061">
        <v>54500</v>
      </c>
      <c r="Q6164" s="1061">
        <v>54500</v>
      </c>
      <c r="R6164" s="1061">
        <v>57750</v>
      </c>
      <c r="S6164" s="1061">
        <v>57750</v>
      </c>
      <c r="T6164" s="1061">
        <v>57750</v>
      </c>
      <c r="U6164" s="1061">
        <v>57750</v>
      </c>
      <c r="V6164" s="1061">
        <v>57750</v>
      </c>
      <c r="W6164" s="1061">
        <v>57750</v>
      </c>
    </row>
    <row r="6165" spans="1:23">
      <c r="A6165" s="908"/>
      <c r="B6165" s="1061" t="s">
        <v>234</v>
      </c>
      <c r="C6165" s="1061" t="s">
        <v>235</v>
      </c>
      <c r="D6165" s="1061" t="s">
        <v>2755</v>
      </c>
      <c r="E6165" s="1061" t="s">
        <v>11442</v>
      </c>
      <c r="F6165" s="1061" t="s">
        <v>4720</v>
      </c>
      <c r="G6165" s="1061" t="s">
        <v>1739</v>
      </c>
      <c r="H6165" s="1061" t="s">
        <v>129</v>
      </c>
      <c r="I6165" s="1061" t="s">
        <v>19</v>
      </c>
      <c r="J6165" s="1061" t="s">
        <v>7975</v>
      </c>
      <c r="K6165" s="1061" t="s">
        <v>14849</v>
      </c>
      <c r="L6165" s="1061">
        <v>155650</v>
      </c>
      <c r="M6165" s="1061">
        <v>155650</v>
      </c>
      <c r="N6165" s="1061">
        <v>155650</v>
      </c>
      <c r="O6165" s="1061">
        <v>155650</v>
      </c>
      <c r="P6165" s="1061">
        <v>155650</v>
      </c>
      <c r="Q6165" s="1061">
        <v>155650</v>
      </c>
      <c r="R6165" s="1061">
        <v>201300</v>
      </c>
      <c r="S6165" s="1061">
        <v>201300</v>
      </c>
      <c r="T6165" s="1061">
        <v>201300</v>
      </c>
      <c r="U6165" s="1061">
        <v>201300</v>
      </c>
      <c r="V6165" s="1061">
        <v>201300</v>
      </c>
      <c r="W6165" s="1061">
        <v>201300</v>
      </c>
    </row>
    <row r="6166" spans="1:23">
      <c r="A6166" s="908"/>
      <c r="B6166" s="1061" t="s">
        <v>234</v>
      </c>
      <c r="C6166" s="1061" t="s">
        <v>235</v>
      </c>
      <c r="D6166" s="1061" t="s">
        <v>2755</v>
      </c>
      <c r="E6166" s="1061" t="s">
        <v>11443</v>
      </c>
      <c r="F6166" s="1061" t="s">
        <v>4719</v>
      </c>
      <c r="G6166" s="1061" t="s">
        <v>1739</v>
      </c>
      <c r="H6166" s="1061" t="s">
        <v>129</v>
      </c>
      <c r="I6166" s="1061" t="s">
        <v>19</v>
      </c>
      <c r="J6166" s="1061" t="s">
        <v>7975</v>
      </c>
      <c r="K6166" s="1061" t="s">
        <v>14849</v>
      </c>
      <c r="L6166" s="1061">
        <v>125650</v>
      </c>
      <c r="M6166" s="1061">
        <v>125650</v>
      </c>
      <c r="N6166" s="1061">
        <v>125650</v>
      </c>
      <c r="O6166" s="1061">
        <v>125650</v>
      </c>
      <c r="P6166" s="1061">
        <v>125650</v>
      </c>
      <c r="Q6166" s="1061">
        <v>125650</v>
      </c>
      <c r="R6166" s="1061">
        <v>161300</v>
      </c>
      <c r="S6166" s="1061">
        <v>161300</v>
      </c>
      <c r="T6166" s="1061">
        <v>161300</v>
      </c>
      <c r="U6166" s="1061">
        <v>161300</v>
      </c>
      <c r="V6166" s="1061">
        <v>161300</v>
      </c>
      <c r="W6166" s="1061">
        <v>161300</v>
      </c>
    </row>
    <row r="6167" spans="1:23">
      <c r="A6167" s="908"/>
      <c r="B6167" s="1061" t="s">
        <v>234</v>
      </c>
      <c r="C6167" s="1061" t="s">
        <v>235</v>
      </c>
      <c r="D6167" s="1061" t="s">
        <v>2306</v>
      </c>
      <c r="E6167" s="1061" t="s">
        <v>11444</v>
      </c>
      <c r="F6167" s="1061" t="s">
        <v>4109</v>
      </c>
      <c r="G6167" s="1061" t="s">
        <v>1739</v>
      </c>
      <c r="H6167" s="1061" t="s">
        <v>129</v>
      </c>
      <c r="I6167" s="1061" t="s">
        <v>19</v>
      </c>
      <c r="J6167" s="1061" t="s">
        <v>7975</v>
      </c>
      <c r="K6167" s="1061" t="s">
        <v>14849</v>
      </c>
      <c r="L6167" s="1061">
        <v>40000</v>
      </c>
      <c r="M6167" s="1061">
        <v>40000</v>
      </c>
      <c r="N6167" s="1061">
        <v>40000</v>
      </c>
      <c r="O6167" s="1061">
        <v>40000</v>
      </c>
      <c r="P6167" s="1061">
        <v>40000</v>
      </c>
      <c r="Q6167" s="1061">
        <v>40000</v>
      </c>
      <c r="R6167" s="1061">
        <v>40000</v>
      </c>
      <c r="S6167" s="1061">
        <v>40000</v>
      </c>
      <c r="T6167" s="1061">
        <v>40000</v>
      </c>
      <c r="U6167" s="1061">
        <v>40000</v>
      </c>
      <c r="V6167" s="1061">
        <v>40000</v>
      </c>
      <c r="W6167" s="1061">
        <v>40000</v>
      </c>
    </row>
    <row r="6168" spans="1:23">
      <c r="A6168" s="908"/>
      <c r="B6168" s="1061" t="s">
        <v>234</v>
      </c>
      <c r="C6168" s="1061" t="s">
        <v>235</v>
      </c>
      <c r="D6168" s="1061" t="s">
        <v>4828</v>
      </c>
      <c r="E6168" s="1061" t="s">
        <v>11445</v>
      </c>
      <c r="F6168" s="1061" t="s">
        <v>4829</v>
      </c>
      <c r="G6168" s="1061" t="s">
        <v>1739</v>
      </c>
      <c r="H6168" s="1061" t="s">
        <v>129</v>
      </c>
      <c r="I6168" s="1061" t="s">
        <v>19</v>
      </c>
      <c r="J6168" s="1061" t="s">
        <v>7975</v>
      </c>
      <c r="K6168" s="1061" t="s">
        <v>14849</v>
      </c>
      <c r="L6168" s="1061">
        <v>83598480</v>
      </c>
      <c r="M6168" s="1061">
        <v>83598480</v>
      </c>
      <c r="N6168" s="1061">
        <v>83598480</v>
      </c>
      <c r="O6168" s="1061">
        <v>83598480</v>
      </c>
      <c r="P6168" s="1061">
        <v>83598480</v>
      </c>
      <c r="Q6168" s="1061">
        <v>83598480</v>
      </c>
      <c r="R6168" s="1061">
        <v>106755818</v>
      </c>
      <c r="S6168" s="1061">
        <v>106755818</v>
      </c>
      <c r="T6168" s="1061">
        <v>106755818</v>
      </c>
      <c r="U6168" s="1061">
        <v>106755818</v>
      </c>
      <c r="V6168" s="1061">
        <v>106755818</v>
      </c>
      <c r="W6168" s="1061">
        <v>106755818</v>
      </c>
    </row>
    <row r="6169" spans="1:23">
      <c r="A6169" s="908"/>
      <c r="B6169" s="1061" t="s">
        <v>234</v>
      </c>
      <c r="C6169" s="1061" t="s">
        <v>235</v>
      </c>
      <c r="D6169" s="1061" t="s">
        <v>4429</v>
      </c>
      <c r="E6169" s="1061" t="s">
        <v>11446</v>
      </c>
      <c r="F6169" s="1061" t="s">
        <v>4830</v>
      </c>
      <c r="G6169" s="1061" t="s">
        <v>1739</v>
      </c>
      <c r="H6169" s="1061" t="s">
        <v>129</v>
      </c>
      <c r="I6169" s="1061" t="s">
        <v>19</v>
      </c>
      <c r="J6169" s="1061" t="s">
        <v>7975</v>
      </c>
      <c r="K6169" s="1061" t="s">
        <v>14849</v>
      </c>
      <c r="L6169" s="1061">
        <v>433590</v>
      </c>
      <c r="M6169" s="1061">
        <v>433590</v>
      </c>
      <c r="N6169" s="1061">
        <v>433590</v>
      </c>
      <c r="O6169" s="1061">
        <v>433590</v>
      </c>
      <c r="P6169" s="1061">
        <v>433590</v>
      </c>
      <c r="Q6169" s="1061">
        <v>433590</v>
      </c>
      <c r="R6169" s="1061">
        <v>499407</v>
      </c>
      <c r="S6169" s="1061">
        <v>499407</v>
      </c>
      <c r="T6169" s="1061">
        <v>499407</v>
      </c>
      <c r="U6169" s="1061">
        <v>499407</v>
      </c>
      <c r="V6169" s="1061">
        <v>499407</v>
      </c>
      <c r="W6169" s="1061">
        <v>499407</v>
      </c>
    </row>
    <row r="6170" spans="1:23">
      <c r="A6170" s="908"/>
      <c r="B6170" s="1061" t="s">
        <v>234</v>
      </c>
      <c r="C6170" s="1061" t="s">
        <v>235</v>
      </c>
      <c r="D6170" s="1061" t="s">
        <v>4190</v>
      </c>
      <c r="E6170" s="1061" t="s">
        <v>11447</v>
      </c>
      <c r="F6170" s="1061" t="s">
        <v>4831</v>
      </c>
      <c r="G6170" s="1061" t="s">
        <v>1739</v>
      </c>
      <c r="H6170" s="1061" t="s">
        <v>129</v>
      </c>
      <c r="I6170" s="1061" t="s">
        <v>19</v>
      </c>
      <c r="J6170" s="1061" t="s">
        <v>7975</v>
      </c>
      <c r="K6170" s="1061" t="s">
        <v>14849</v>
      </c>
      <c r="L6170" s="1061">
        <v>422800</v>
      </c>
      <c r="M6170" s="1061">
        <v>422800</v>
      </c>
      <c r="N6170" s="1061">
        <v>422800</v>
      </c>
      <c r="O6170" s="1061">
        <v>422800</v>
      </c>
      <c r="P6170" s="1061">
        <v>422800</v>
      </c>
      <c r="Q6170" s="1061">
        <v>422800</v>
      </c>
      <c r="R6170" s="1061">
        <v>432400</v>
      </c>
      <c r="S6170" s="1061">
        <v>432400</v>
      </c>
      <c r="T6170" s="1061">
        <v>432400</v>
      </c>
      <c r="U6170" s="1061">
        <v>432400</v>
      </c>
      <c r="V6170" s="1061">
        <v>432400</v>
      </c>
      <c r="W6170" s="1061">
        <v>432400</v>
      </c>
    </row>
    <row r="6171" spans="1:23">
      <c r="A6171" s="908"/>
      <c r="B6171" s="1061" t="s">
        <v>234</v>
      </c>
      <c r="C6171" s="1061" t="s">
        <v>235</v>
      </c>
      <c r="D6171" s="1061" t="s">
        <v>2996</v>
      </c>
      <c r="E6171" s="1061" t="s">
        <v>11448</v>
      </c>
      <c r="F6171" s="1061" t="s">
        <v>4645</v>
      </c>
      <c r="G6171" s="1061" t="s">
        <v>1739</v>
      </c>
      <c r="H6171" s="1061" t="s">
        <v>129</v>
      </c>
      <c r="I6171" s="1061" t="s">
        <v>19</v>
      </c>
      <c r="J6171" s="1061" t="s">
        <v>7975</v>
      </c>
      <c r="K6171" s="1061" t="s">
        <v>14849</v>
      </c>
      <c r="L6171" s="1061">
        <v>26500</v>
      </c>
      <c r="M6171" s="1061">
        <v>26500</v>
      </c>
      <c r="N6171" s="1061">
        <v>26500</v>
      </c>
      <c r="O6171" s="1061">
        <v>26500</v>
      </c>
      <c r="P6171" s="1061">
        <v>26500</v>
      </c>
      <c r="Q6171" s="1061">
        <v>26500</v>
      </c>
      <c r="R6171" s="1061">
        <v>27000</v>
      </c>
      <c r="S6171" s="1061">
        <v>27000</v>
      </c>
      <c r="T6171" s="1061">
        <v>27000</v>
      </c>
      <c r="U6171" s="1061">
        <v>27000</v>
      </c>
      <c r="V6171" s="1061">
        <v>27000</v>
      </c>
      <c r="W6171" s="1061">
        <v>27000</v>
      </c>
    </row>
    <row r="6172" spans="1:23">
      <c r="A6172" s="908"/>
      <c r="B6172" s="1061" t="s">
        <v>234</v>
      </c>
      <c r="C6172" s="1061" t="s">
        <v>235</v>
      </c>
      <c r="D6172" s="1061" t="s">
        <v>4270</v>
      </c>
      <c r="E6172" s="1061" t="s">
        <v>11449</v>
      </c>
      <c r="F6172" s="1061" t="s">
        <v>4803</v>
      </c>
      <c r="G6172" s="1061" t="s">
        <v>1739</v>
      </c>
      <c r="H6172" s="1061" t="s">
        <v>129</v>
      </c>
      <c r="I6172" s="1061" t="s">
        <v>19</v>
      </c>
      <c r="J6172" s="1061" t="s">
        <v>7975</v>
      </c>
      <c r="K6172" s="1061" t="s">
        <v>14849</v>
      </c>
      <c r="L6172" s="1061">
        <v>4866500</v>
      </c>
      <c r="M6172" s="1061">
        <v>4866500</v>
      </c>
      <c r="N6172" s="1061">
        <v>4866500</v>
      </c>
      <c r="O6172" s="1061">
        <v>4866500</v>
      </c>
      <c r="P6172" s="1061">
        <v>4866500</v>
      </c>
      <c r="Q6172" s="1061">
        <v>4866500</v>
      </c>
      <c r="R6172" s="1061">
        <v>5833000</v>
      </c>
      <c r="S6172" s="1061">
        <v>5833000</v>
      </c>
      <c r="T6172" s="1061">
        <v>5833000</v>
      </c>
      <c r="U6172" s="1061">
        <v>5833000</v>
      </c>
      <c r="V6172" s="1061">
        <v>5833000</v>
      </c>
      <c r="W6172" s="1061">
        <v>5833000</v>
      </c>
    </row>
    <row r="6173" spans="1:23">
      <c r="A6173" s="908"/>
      <c r="B6173" s="1061" t="s">
        <v>234</v>
      </c>
      <c r="C6173" s="1061" t="s">
        <v>235</v>
      </c>
      <c r="D6173" s="1061" t="s">
        <v>2996</v>
      </c>
      <c r="E6173" s="1061" t="s">
        <v>11450</v>
      </c>
      <c r="F6173" s="1061" t="s">
        <v>4709</v>
      </c>
      <c r="G6173" s="1061" t="s">
        <v>1739</v>
      </c>
      <c r="H6173" s="1061" t="s">
        <v>129</v>
      </c>
      <c r="I6173" s="1061" t="s">
        <v>19</v>
      </c>
      <c r="J6173" s="1061" t="s">
        <v>7975</v>
      </c>
      <c r="K6173" s="1061" t="s">
        <v>14849</v>
      </c>
      <c r="L6173" s="1061">
        <v>26025</v>
      </c>
      <c r="M6173" s="1061">
        <v>26025</v>
      </c>
      <c r="N6173" s="1061">
        <v>26025</v>
      </c>
      <c r="O6173" s="1061">
        <v>26025</v>
      </c>
      <c r="P6173" s="1061">
        <v>26025</v>
      </c>
      <c r="Q6173" s="1061">
        <v>26025</v>
      </c>
      <c r="R6173" s="1061">
        <v>27850</v>
      </c>
      <c r="S6173" s="1061">
        <v>27850</v>
      </c>
      <c r="T6173" s="1061">
        <v>27850</v>
      </c>
      <c r="U6173" s="1061">
        <v>27850</v>
      </c>
      <c r="V6173" s="1061">
        <v>27850</v>
      </c>
      <c r="W6173" s="1061">
        <v>27850</v>
      </c>
    </row>
    <row r="6174" spans="1:23">
      <c r="A6174" s="908"/>
      <c r="B6174" s="1061" t="s">
        <v>234</v>
      </c>
      <c r="C6174" s="1061" t="s">
        <v>235</v>
      </c>
      <c r="D6174" s="1061" t="s">
        <v>4312</v>
      </c>
      <c r="E6174" s="1061" t="s">
        <v>11451</v>
      </c>
      <c r="F6174" s="1061" t="s">
        <v>13422</v>
      </c>
      <c r="G6174" s="1061" t="s">
        <v>1739</v>
      </c>
      <c r="H6174" s="1061" t="s">
        <v>129</v>
      </c>
      <c r="I6174" s="1061" t="s">
        <v>19</v>
      </c>
      <c r="J6174" s="1061" t="s">
        <v>7975</v>
      </c>
      <c r="K6174" s="1061" t="s">
        <v>14849</v>
      </c>
      <c r="L6174" s="1061">
        <v>365300</v>
      </c>
      <c r="M6174" s="1061">
        <v>365300</v>
      </c>
      <c r="N6174" s="1061">
        <v>365300</v>
      </c>
      <c r="O6174" s="1061">
        <v>365300</v>
      </c>
      <c r="P6174" s="1061">
        <v>365300</v>
      </c>
      <c r="Q6174" s="1061">
        <v>365300</v>
      </c>
      <c r="R6174" s="1061">
        <v>365300</v>
      </c>
      <c r="S6174" s="1061">
        <v>365300</v>
      </c>
      <c r="T6174" s="1061">
        <v>365300</v>
      </c>
      <c r="U6174" s="1061">
        <v>365300</v>
      </c>
      <c r="V6174" s="1061">
        <v>365300</v>
      </c>
      <c r="W6174" s="1061">
        <v>365300</v>
      </c>
    </row>
    <row r="6175" spans="1:23">
      <c r="A6175" s="908"/>
      <c r="B6175" s="1061" t="s">
        <v>234</v>
      </c>
      <c r="C6175" s="1061" t="s">
        <v>235</v>
      </c>
      <c r="D6175" s="1061" t="s">
        <v>4312</v>
      </c>
      <c r="E6175" s="1061" t="s">
        <v>11452</v>
      </c>
      <c r="F6175" s="1061" t="s">
        <v>4370</v>
      </c>
      <c r="G6175" s="1061" t="s">
        <v>1739</v>
      </c>
      <c r="H6175" s="1061" t="s">
        <v>129</v>
      </c>
      <c r="I6175" s="1061" t="s">
        <v>19</v>
      </c>
      <c r="J6175" s="1061" t="s">
        <v>7975</v>
      </c>
      <c r="K6175" s="1061" t="s">
        <v>14849</v>
      </c>
      <c r="L6175" s="1061">
        <v>460500</v>
      </c>
      <c r="M6175" s="1061">
        <v>460500</v>
      </c>
      <c r="N6175" s="1061">
        <v>460500</v>
      </c>
      <c r="O6175" s="1061">
        <v>460500</v>
      </c>
      <c r="P6175" s="1061">
        <v>460500</v>
      </c>
      <c r="Q6175" s="1061">
        <v>460500</v>
      </c>
      <c r="R6175" s="1061">
        <v>460500</v>
      </c>
      <c r="S6175" s="1061">
        <v>460500</v>
      </c>
      <c r="T6175" s="1061">
        <v>460500</v>
      </c>
      <c r="U6175" s="1061">
        <v>460500</v>
      </c>
      <c r="V6175" s="1061">
        <v>460500</v>
      </c>
      <c r="W6175" s="1061">
        <v>460500</v>
      </c>
    </row>
    <row r="6176" spans="1:23">
      <c r="A6176" s="908"/>
      <c r="B6176" s="1061" t="s">
        <v>234</v>
      </c>
      <c r="C6176" s="1061" t="s">
        <v>235</v>
      </c>
      <c r="D6176" s="1061" t="s">
        <v>4435</v>
      </c>
      <c r="E6176" s="1061" t="s">
        <v>11453</v>
      </c>
      <c r="F6176" s="1061" t="s">
        <v>8281</v>
      </c>
      <c r="G6176" s="1061" t="s">
        <v>1739</v>
      </c>
      <c r="H6176" s="1061" t="s">
        <v>129</v>
      </c>
      <c r="I6176" s="1061" t="s">
        <v>19</v>
      </c>
      <c r="J6176" s="1061" t="s">
        <v>7975</v>
      </c>
      <c r="K6176" s="1061" t="s">
        <v>14849</v>
      </c>
      <c r="L6176" s="1061">
        <v>285000</v>
      </c>
      <c r="M6176" s="1061">
        <v>285000</v>
      </c>
      <c r="N6176" s="1061">
        <v>285000</v>
      </c>
      <c r="O6176" s="1061">
        <v>285000</v>
      </c>
      <c r="P6176" s="1061">
        <v>285000</v>
      </c>
      <c r="Q6176" s="1061">
        <v>285000</v>
      </c>
      <c r="R6176" s="1061">
        <v>285000</v>
      </c>
      <c r="S6176" s="1061">
        <v>285000</v>
      </c>
      <c r="T6176" s="1061">
        <v>285000</v>
      </c>
      <c r="U6176" s="1061">
        <v>285000</v>
      </c>
      <c r="V6176" s="1061">
        <v>285000</v>
      </c>
      <c r="W6176" s="1061">
        <v>285000</v>
      </c>
    </row>
    <row r="6177" spans="1:23">
      <c r="A6177" s="908"/>
      <c r="B6177" s="1061" t="s">
        <v>234</v>
      </c>
      <c r="C6177" s="1061" t="s">
        <v>235</v>
      </c>
      <c r="D6177" s="1061" t="s">
        <v>4141</v>
      </c>
      <c r="E6177" s="1061" t="s">
        <v>11454</v>
      </c>
      <c r="F6177" s="1061" t="s">
        <v>4143</v>
      </c>
      <c r="G6177" s="1061" t="s">
        <v>1739</v>
      </c>
      <c r="H6177" s="1061" t="s">
        <v>129</v>
      </c>
      <c r="I6177" s="1061" t="s">
        <v>19</v>
      </c>
      <c r="J6177" s="1061" t="s">
        <v>7975</v>
      </c>
      <c r="K6177" s="1061" t="s">
        <v>14849</v>
      </c>
      <c r="L6177" s="1061">
        <v>187110</v>
      </c>
      <c r="M6177" s="1061">
        <v>187110</v>
      </c>
      <c r="N6177" s="1061">
        <v>187110</v>
      </c>
      <c r="O6177" s="1061">
        <v>187110</v>
      </c>
      <c r="P6177" s="1061">
        <v>187110</v>
      </c>
      <c r="Q6177" s="1061">
        <v>187110</v>
      </c>
      <c r="R6177" s="1061">
        <v>187110</v>
      </c>
      <c r="S6177" s="1061">
        <v>187110</v>
      </c>
      <c r="T6177" s="1061">
        <v>187110</v>
      </c>
      <c r="U6177" s="1061">
        <v>187110</v>
      </c>
      <c r="V6177" s="1061">
        <v>187110</v>
      </c>
      <c r="W6177" s="1061">
        <v>187110</v>
      </c>
    </row>
    <row r="6178" spans="1:23">
      <c r="A6178" s="908"/>
      <c r="B6178" s="1061" t="s">
        <v>234</v>
      </c>
      <c r="C6178" s="1061" t="s">
        <v>235</v>
      </c>
      <c r="D6178" s="1061" t="s">
        <v>4326</v>
      </c>
      <c r="E6178" s="1061" t="s">
        <v>11455</v>
      </c>
      <c r="F6178" s="1061" t="s">
        <v>4327</v>
      </c>
      <c r="G6178" s="1061" t="s">
        <v>1739</v>
      </c>
      <c r="H6178" s="1061" t="s">
        <v>129</v>
      </c>
      <c r="I6178" s="1061" t="s">
        <v>19</v>
      </c>
      <c r="J6178" s="1061" t="s">
        <v>7975</v>
      </c>
      <c r="K6178" s="1061" t="s">
        <v>14849</v>
      </c>
      <c r="L6178" s="1061">
        <v>34000</v>
      </c>
      <c r="M6178" s="1061">
        <v>34000</v>
      </c>
      <c r="N6178" s="1061">
        <v>34000</v>
      </c>
      <c r="O6178" s="1061">
        <v>34000</v>
      </c>
      <c r="P6178" s="1061">
        <v>34000</v>
      </c>
      <c r="Q6178" s="1061">
        <v>34000</v>
      </c>
      <c r="R6178" s="1061">
        <v>34000</v>
      </c>
      <c r="S6178" s="1061">
        <v>34000</v>
      </c>
      <c r="T6178" s="1061">
        <v>34000</v>
      </c>
      <c r="U6178" s="1061">
        <v>34000</v>
      </c>
      <c r="V6178" s="1061">
        <v>34000</v>
      </c>
      <c r="W6178" s="1061">
        <v>34000</v>
      </c>
    </row>
    <row r="6179" spans="1:23">
      <c r="A6179" s="908"/>
      <c r="B6179" s="1061" t="s">
        <v>234</v>
      </c>
      <c r="C6179" s="1061" t="s">
        <v>235</v>
      </c>
      <c r="D6179" s="1061" t="s">
        <v>4190</v>
      </c>
      <c r="E6179" s="1061" t="s">
        <v>11457</v>
      </c>
      <c r="F6179" s="1061" t="s">
        <v>4191</v>
      </c>
      <c r="G6179" s="1061" t="s">
        <v>1739</v>
      </c>
      <c r="H6179" s="1061" t="s">
        <v>129</v>
      </c>
      <c r="I6179" s="1061" t="s">
        <v>19</v>
      </c>
      <c r="J6179" s="1061" t="s">
        <v>7975</v>
      </c>
      <c r="K6179" s="1061" t="s">
        <v>14849</v>
      </c>
      <c r="L6179" s="1061">
        <v>15000</v>
      </c>
      <c r="M6179" s="1061">
        <v>15000</v>
      </c>
      <c r="N6179" s="1061">
        <v>15000</v>
      </c>
      <c r="O6179" s="1061">
        <v>15000</v>
      </c>
      <c r="P6179" s="1061">
        <v>15000</v>
      </c>
      <c r="Q6179" s="1061">
        <v>15000</v>
      </c>
      <c r="R6179" s="1061">
        <v>15000</v>
      </c>
      <c r="S6179" s="1061">
        <v>15000</v>
      </c>
      <c r="T6179" s="1061">
        <v>15000</v>
      </c>
      <c r="U6179" s="1061">
        <v>15000</v>
      </c>
      <c r="V6179" s="1061">
        <v>15000</v>
      </c>
      <c r="W6179" s="1061">
        <v>15000</v>
      </c>
    </row>
    <row r="6180" spans="1:23">
      <c r="A6180" s="908"/>
      <c r="B6180" s="1061" t="s">
        <v>234</v>
      </c>
      <c r="C6180" s="1061" t="s">
        <v>235</v>
      </c>
      <c r="D6180" s="1061" t="s">
        <v>4017</v>
      </c>
      <c r="E6180" s="1061" t="s">
        <v>11458</v>
      </c>
      <c r="F6180" s="1061" t="s">
        <v>4046</v>
      </c>
      <c r="G6180" s="1061" t="s">
        <v>1724</v>
      </c>
      <c r="H6180" s="1061" t="s">
        <v>129</v>
      </c>
      <c r="I6180" s="1061" t="s">
        <v>19</v>
      </c>
      <c r="J6180" s="1061" t="s">
        <v>7975</v>
      </c>
      <c r="K6180" s="1061" t="s">
        <v>14849</v>
      </c>
      <c r="L6180" s="1061">
        <v>85000</v>
      </c>
      <c r="M6180" s="1061">
        <v>85000</v>
      </c>
      <c r="N6180" s="1061">
        <v>85000</v>
      </c>
      <c r="O6180" s="1061">
        <v>85000</v>
      </c>
      <c r="P6180" s="1061">
        <v>85000</v>
      </c>
      <c r="Q6180" s="1061">
        <v>85000</v>
      </c>
      <c r="R6180" s="1061">
        <v>85000</v>
      </c>
      <c r="S6180" s="1061">
        <v>85000</v>
      </c>
      <c r="T6180" s="1061">
        <v>85000</v>
      </c>
      <c r="U6180" s="1061">
        <v>85000</v>
      </c>
      <c r="V6180" s="1061">
        <v>85000</v>
      </c>
      <c r="W6180" s="1061">
        <v>85000</v>
      </c>
    </row>
    <row r="6181" spans="1:23">
      <c r="A6181" s="908"/>
      <c r="B6181" s="1061" t="s">
        <v>234</v>
      </c>
      <c r="C6181" s="1061" t="s">
        <v>1622</v>
      </c>
      <c r="D6181" s="1061" t="s">
        <v>4646</v>
      </c>
      <c r="E6181" s="1061" t="s">
        <v>11459</v>
      </c>
      <c r="F6181" s="1061" t="s">
        <v>4647</v>
      </c>
      <c r="G6181" s="1061" t="s">
        <v>1669</v>
      </c>
      <c r="H6181" s="1061" t="s">
        <v>102</v>
      </c>
      <c r="I6181" s="1061" t="s">
        <v>19</v>
      </c>
      <c r="J6181" s="1061" t="s">
        <v>7745</v>
      </c>
      <c r="K6181" s="1061" t="s">
        <v>14849</v>
      </c>
      <c r="L6181" s="1061">
        <v>2000000</v>
      </c>
      <c r="M6181" s="1061">
        <v>2000000</v>
      </c>
      <c r="N6181" s="1061">
        <v>2000000</v>
      </c>
      <c r="O6181" s="1061">
        <v>2000000</v>
      </c>
      <c r="P6181" s="1061">
        <v>2000000</v>
      </c>
      <c r="Q6181" s="1061">
        <v>2000000</v>
      </c>
      <c r="R6181" s="1061">
        <v>2000000</v>
      </c>
      <c r="S6181" s="1061">
        <v>2000000</v>
      </c>
      <c r="T6181" s="1061">
        <v>2000000</v>
      </c>
      <c r="U6181" s="1061">
        <v>2000000</v>
      </c>
      <c r="V6181" s="1061">
        <v>2000000</v>
      </c>
      <c r="W6181" s="1061">
        <v>2000000</v>
      </c>
    </row>
    <row r="6182" spans="1:23">
      <c r="A6182" s="908"/>
      <c r="B6182" s="1061" t="s">
        <v>234</v>
      </c>
      <c r="C6182" s="1061" t="s">
        <v>1622</v>
      </c>
      <c r="D6182" s="1061" t="s">
        <v>4646</v>
      </c>
      <c r="E6182" s="1061" t="s">
        <v>11460</v>
      </c>
      <c r="F6182" s="1061" t="s">
        <v>4854</v>
      </c>
      <c r="G6182" s="1061" t="s">
        <v>1669</v>
      </c>
      <c r="H6182" s="1061" t="s">
        <v>102</v>
      </c>
      <c r="I6182" s="1061" t="s">
        <v>19</v>
      </c>
      <c r="J6182" s="1061" t="s">
        <v>7745</v>
      </c>
      <c r="K6182" s="1061" t="s">
        <v>14849</v>
      </c>
      <c r="L6182" s="1061">
        <v>2200000</v>
      </c>
      <c r="M6182" s="1061">
        <v>2200000</v>
      </c>
      <c r="N6182" s="1061">
        <v>2200000</v>
      </c>
      <c r="O6182" s="1061">
        <v>2200000</v>
      </c>
      <c r="P6182" s="1061">
        <v>2200000</v>
      </c>
      <c r="Q6182" s="1061">
        <v>2200000</v>
      </c>
      <c r="R6182" s="1061">
        <v>2300000</v>
      </c>
      <c r="S6182" s="1061">
        <v>2300000</v>
      </c>
      <c r="T6182" s="1061">
        <v>2300000</v>
      </c>
      <c r="U6182" s="1061">
        <v>2300000</v>
      </c>
      <c r="V6182" s="1061">
        <v>2300000</v>
      </c>
      <c r="W6182" s="1061">
        <v>2300000</v>
      </c>
    </row>
    <row r="6183" spans="1:23">
      <c r="A6183" s="908"/>
      <c r="B6183" s="1061" t="s">
        <v>234</v>
      </c>
      <c r="C6183" s="1061" t="s">
        <v>235</v>
      </c>
      <c r="D6183" s="1061" t="s">
        <v>4511</v>
      </c>
      <c r="E6183" s="1061" t="s">
        <v>11461</v>
      </c>
      <c r="F6183" s="1061" t="s">
        <v>4512</v>
      </c>
      <c r="G6183" s="1061" t="s">
        <v>1739</v>
      </c>
      <c r="H6183" s="1061" t="s">
        <v>129</v>
      </c>
      <c r="I6183" s="1061" t="s">
        <v>19</v>
      </c>
      <c r="J6183" s="1061" t="s">
        <v>7975</v>
      </c>
      <c r="K6183" s="1061" t="s">
        <v>14849</v>
      </c>
      <c r="L6183" s="1061">
        <v>4163</v>
      </c>
      <c r="M6183" s="1061">
        <v>4163</v>
      </c>
      <c r="N6183" s="1061">
        <v>4163</v>
      </c>
      <c r="O6183" s="1061">
        <v>4163</v>
      </c>
      <c r="P6183" s="1061">
        <v>4163</v>
      </c>
      <c r="Q6183" s="1061">
        <v>4163</v>
      </c>
      <c r="R6183" s="1061">
        <v>4475</v>
      </c>
      <c r="S6183" s="1061">
        <v>4475</v>
      </c>
      <c r="T6183" s="1061">
        <v>4475</v>
      </c>
      <c r="U6183" s="1061">
        <v>4475</v>
      </c>
      <c r="V6183" s="1061">
        <v>4475</v>
      </c>
      <c r="W6183" s="1061">
        <v>4475</v>
      </c>
    </row>
    <row r="6184" spans="1:23">
      <c r="A6184" s="908"/>
      <c r="B6184" s="1061" t="s">
        <v>234</v>
      </c>
      <c r="C6184" s="1061" t="s">
        <v>235</v>
      </c>
      <c r="D6184" s="1061" t="s">
        <v>2401</v>
      </c>
      <c r="E6184" s="1061" t="s">
        <v>11462</v>
      </c>
      <c r="F6184" s="1061" t="s">
        <v>4398</v>
      </c>
      <c r="G6184" s="1061" t="s">
        <v>1739</v>
      </c>
      <c r="H6184" s="1061" t="s">
        <v>129</v>
      </c>
      <c r="I6184" s="1061" t="s">
        <v>19</v>
      </c>
      <c r="J6184" s="1061" t="s">
        <v>7975</v>
      </c>
      <c r="K6184" s="1061" t="s">
        <v>14849</v>
      </c>
      <c r="L6184" s="1061">
        <v>240000</v>
      </c>
      <c r="M6184" s="1061">
        <v>240000</v>
      </c>
      <c r="N6184" s="1061">
        <v>240000</v>
      </c>
      <c r="O6184" s="1061">
        <v>240000</v>
      </c>
      <c r="P6184" s="1061">
        <v>240000</v>
      </c>
      <c r="Q6184" s="1061">
        <v>240000</v>
      </c>
      <c r="R6184" s="1061">
        <v>240000</v>
      </c>
      <c r="S6184" s="1061">
        <v>240000</v>
      </c>
      <c r="T6184" s="1061">
        <v>240000</v>
      </c>
      <c r="U6184" s="1061">
        <v>240000</v>
      </c>
      <c r="V6184" s="1061">
        <v>240000</v>
      </c>
      <c r="W6184" s="1061">
        <v>240000</v>
      </c>
    </row>
    <row r="6185" spans="1:23">
      <c r="A6185" s="908"/>
      <c r="B6185" s="1061" t="s">
        <v>234</v>
      </c>
      <c r="C6185" s="1061" t="s">
        <v>235</v>
      </c>
      <c r="D6185" s="1061" t="s">
        <v>4312</v>
      </c>
      <c r="E6185" s="1061" t="s">
        <v>11463</v>
      </c>
      <c r="F6185" s="1061" t="s">
        <v>4316</v>
      </c>
      <c r="G6185" s="1061" t="s">
        <v>1739</v>
      </c>
      <c r="H6185" s="1061" t="s">
        <v>129</v>
      </c>
      <c r="I6185" s="1061" t="s">
        <v>19</v>
      </c>
      <c r="J6185" s="1061" t="s">
        <v>7975</v>
      </c>
      <c r="K6185" s="1061" t="s">
        <v>14849</v>
      </c>
      <c r="L6185" s="1061">
        <v>522000</v>
      </c>
      <c r="M6185" s="1061">
        <v>522000</v>
      </c>
      <c r="N6185" s="1061">
        <v>522000</v>
      </c>
      <c r="O6185" s="1061">
        <v>522000</v>
      </c>
      <c r="P6185" s="1061">
        <v>522000</v>
      </c>
      <c r="Q6185" s="1061">
        <v>522000</v>
      </c>
      <c r="R6185" s="1061">
        <v>522000</v>
      </c>
      <c r="S6185" s="1061">
        <v>522000</v>
      </c>
      <c r="T6185" s="1061">
        <v>522000</v>
      </c>
      <c r="U6185" s="1061">
        <v>522000</v>
      </c>
      <c r="V6185" s="1061">
        <v>522000</v>
      </c>
      <c r="W6185" s="1061">
        <v>522000</v>
      </c>
    </row>
    <row r="6186" spans="1:23">
      <c r="A6186" s="908"/>
      <c r="B6186" s="1061" t="s">
        <v>234</v>
      </c>
      <c r="C6186" s="1061" t="s">
        <v>235</v>
      </c>
      <c r="D6186" s="1061" t="s">
        <v>4563</v>
      </c>
      <c r="E6186" s="1061" t="s">
        <v>11464</v>
      </c>
      <c r="F6186" s="1061" t="s">
        <v>4564</v>
      </c>
      <c r="G6186" s="1061" t="s">
        <v>1739</v>
      </c>
      <c r="H6186" s="1061" t="s">
        <v>129</v>
      </c>
      <c r="I6186" s="1061" t="s">
        <v>19</v>
      </c>
      <c r="J6186" s="1061" t="s">
        <v>7975</v>
      </c>
      <c r="K6186" s="1061" t="s">
        <v>14849</v>
      </c>
      <c r="L6186" s="1061">
        <v>2640000</v>
      </c>
      <c r="M6186" s="1061">
        <v>2640000</v>
      </c>
      <c r="N6186" s="1061">
        <v>2640000</v>
      </c>
      <c r="O6186" s="1061">
        <v>2640000</v>
      </c>
      <c r="P6186" s="1061">
        <v>2640000</v>
      </c>
      <c r="Q6186" s="1061">
        <v>2640000</v>
      </c>
      <c r="R6186" s="1061">
        <v>2680000</v>
      </c>
      <c r="S6186" s="1061">
        <v>2680000</v>
      </c>
      <c r="T6186" s="1061">
        <v>2680000</v>
      </c>
      <c r="U6186" s="1061">
        <v>2680000</v>
      </c>
      <c r="V6186" s="1061">
        <v>2680000</v>
      </c>
      <c r="W6186" s="1061">
        <v>2680000</v>
      </c>
    </row>
    <row r="6187" spans="1:23">
      <c r="A6187" s="908"/>
      <c r="B6187" s="1061" t="s">
        <v>234</v>
      </c>
      <c r="C6187" s="1061" t="s">
        <v>235</v>
      </c>
      <c r="D6187" s="1061" t="s">
        <v>4392</v>
      </c>
      <c r="E6187" s="1061" t="s">
        <v>11465</v>
      </c>
      <c r="F6187" s="1061" t="s">
        <v>4393</v>
      </c>
      <c r="G6187" s="1061" t="s">
        <v>1976</v>
      </c>
      <c r="H6187" s="1061" t="s">
        <v>129</v>
      </c>
      <c r="I6187" s="1061" t="s">
        <v>19</v>
      </c>
      <c r="J6187" s="1061" t="s">
        <v>7975</v>
      </c>
      <c r="K6187" s="1061" t="s">
        <v>14849</v>
      </c>
      <c r="L6187" s="1061">
        <v>1450000</v>
      </c>
      <c r="M6187" s="1061">
        <v>1450000</v>
      </c>
      <c r="N6187" s="1061">
        <v>1450000</v>
      </c>
      <c r="O6187" s="1061">
        <v>1450000</v>
      </c>
      <c r="P6187" s="1061">
        <v>1450000</v>
      </c>
      <c r="Q6187" s="1061">
        <v>1450000</v>
      </c>
      <c r="R6187" s="1061">
        <v>1550000</v>
      </c>
      <c r="S6187" s="1061">
        <v>1550000</v>
      </c>
      <c r="T6187" s="1061">
        <v>1550000</v>
      </c>
      <c r="U6187" s="1061">
        <v>1550000</v>
      </c>
      <c r="V6187" s="1061">
        <v>1550000</v>
      </c>
      <c r="W6187" s="1061">
        <v>1550000</v>
      </c>
    </row>
    <row r="6188" spans="1:23">
      <c r="A6188" s="908"/>
      <c r="B6188" s="1061" t="s">
        <v>234</v>
      </c>
      <c r="C6188" s="1061" t="s">
        <v>235</v>
      </c>
      <c r="D6188" s="1061" t="s">
        <v>4519</v>
      </c>
      <c r="E6188" s="1061" t="s">
        <v>11466</v>
      </c>
      <c r="F6188" s="1061" t="s">
        <v>4711</v>
      </c>
      <c r="G6188" s="1061" t="s">
        <v>1739</v>
      </c>
      <c r="H6188" s="1061" t="s">
        <v>129</v>
      </c>
      <c r="I6188" s="1061" t="s">
        <v>19</v>
      </c>
      <c r="J6188" s="1061" t="s">
        <v>7975</v>
      </c>
      <c r="K6188" s="1061" t="s">
        <v>14849</v>
      </c>
      <c r="L6188" s="1061">
        <v>29725</v>
      </c>
      <c r="M6188" s="1061">
        <v>29725</v>
      </c>
      <c r="N6188" s="1061">
        <v>29725</v>
      </c>
      <c r="O6188" s="1061">
        <v>29725</v>
      </c>
      <c r="P6188" s="1061">
        <v>29725</v>
      </c>
      <c r="Q6188" s="1061">
        <v>29725</v>
      </c>
      <c r="R6188" s="1061">
        <v>30015</v>
      </c>
      <c r="S6188" s="1061">
        <v>30015</v>
      </c>
      <c r="T6188" s="1061">
        <v>30015</v>
      </c>
      <c r="U6188" s="1061">
        <v>30015</v>
      </c>
      <c r="V6188" s="1061">
        <v>30015</v>
      </c>
      <c r="W6188" s="1061">
        <v>30015</v>
      </c>
    </row>
    <row r="6189" spans="1:23">
      <c r="A6189" s="908"/>
      <c r="B6189" s="1061" t="s">
        <v>234</v>
      </c>
      <c r="C6189" s="1061" t="s">
        <v>235</v>
      </c>
      <c r="D6189" s="1061" t="s">
        <v>4519</v>
      </c>
      <c r="E6189" s="1061" t="s">
        <v>11467</v>
      </c>
      <c r="F6189" s="1061" t="s">
        <v>4712</v>
      </c>
      <c r="G6189" s="1061" t="s">
        <v>1739</v>
      </c>
      <c r="H6189" s="1061" t="s">
        <v>129</v>
      </c>
      <c r="I6189" s="1061" t="s">
        <v>19</v>
      </c>
      <c r="J6189" s="1061" t="s">
        <v>7975</v>
      </c>
      <c r="K6189" s="1061" t="s">
        <v>14849</v>
      </c>
      <c r="L6189" s="1061">
        <v>27880</v>
      </c>
      <c r="M6189" s="1061">
        <v>27880</v>
      </c>
      <c r="N6189" s="1061">
        <v>27880</v>
      </c>
      <c r="O6189" s="1061">
        <v>27880</v>
      </c>
      <c r="P6189" s="1061">
        <v>27880</v>
      </c>
      <c r="Q6189" s="1061">
        <v>27880</v>
      </c>
      <c r="R6189" s="1061">
        <v>28152</v>
      </c>
      <c r="S6189" s="1061">
        <v>28152</v>
      </c>
      <c r="T6189" s="1061">
        <v>28152</v>
      </c>
      <c r="U6189" s="1061">
        <v>28152</v>
      </c>
      <c r="V6189" s="1061">
        <v>28152</v>
      </c>
      <c r="W6189" s="1061">
        <v>28152</v>
      </c>
    </row>
    <row r="6190" spans="1:23">
      <c r="A6190" s="908"/>
      <c r="B6190" s="1061" t="s">
        <v>234</v>
      </c>
      <c r="C6190" s="1061" t="s">
        <v>235</v>
      </c>
      <c r="D6190" s="1061" t="s">
        <v>3664</v>
      </c>
      <c r="E6190" s="1061" t="s">
        <v>11468</v>
      </c>
      <c r="F6190" s="1061" t="s">
        <v>4648</v>
      </c>
      <c r="G6190" s="1061" t="s">
        <v>1739</v>
      </c>
      <c r="H6190" s="1061" t="s">
        <v>129</v>
      </c>
      <c r="I6190" s="1061" t="s">
        <v>19</v>
      </c>
      <c r="J6190" s="1061" t="s">
        <v>7975</v>
      </c>
      <c r="K6190" s="1061" t="s">
        <v>14849</v>
      </c>
      <c r="L6190" s="1061">
        <v>184500</v>
      </c>
      <c r="M6190" s="1061">
        <v>184500</v>
      </c>
      <c r="N6190" s="1061">
        <v>184500</v>
      </c>
      <c r="O6190" s="1061">
        <v>184500</v>
      </c>
      <c r="P6190" s="1061">
        <v>184500</v>
      </c>
      <c r="Q6190" s="1061">
        <v>184500</v>
      </c>
      <c r="R6190" s="1061">
        <v>191000</v>
      </c>
      <c r="S6190" s="1061">
        <v>191000</v>
      </c>
      <c r="T6190" s="1061">
        <v>191000</v>
      </c>
      <c r="U6190" s="1061">
        <v>191000</v>
      </c>
      <c r="V6190" s="1061">
        <v>191000</v>
      </c>
      <c r="W6190" s="1061">
        <v>191000</v>
      </c>
    </row>
    <row r="6191" spans="1:23">
      <c r="A6191" s="908"/>
      <c r="B6191" s="1061" t="s">
        <v>234</v>
      </c>
      <c r="C6191" s="1061" t="s">
        <v>235</v>
      </c>
      <c r="D6191" s="1061" t="s">
        <v>4449</v>
      </c>
      <c r="E6191" s="1061" t="s">
        <v>11469</v>
      </c>
      <c r="F6191" s="1061" t="s">
        <v>4861</v>
      </c>
      <c r="G6191" s="1061" t="s">
        <v>1739</v>
      </c>
      <c r="H6191" s="1061" t="s">
        <v>129</v>
      </c>
      <c r="I6191" s="1061" t="s">
        <v>19</v>
      </c>
      <c r="J6191" s="1061" t="s">
        <v>7975</v>
      </c>
      <c r="K6191" s="1061" t="s">
        <v>14849</v>
      </c>
      <c r="L6191" s="1061">
        <v>27000</v>
      </c>
      <c r="M6191" s="1061">
        <v>27000</v>
      </c>
      <c r="N6191" s="1061">
        <v>27000</v>
      </c>
      <c r="O6191" s="1061">
        <v>27000</v>
      </c>
      <c r="P6191" s="1061">
        <v>27000</v>
      </c>
      <c r="Q6191" s="1061">
        <v>27000</v>
      </c>
      <c r="R6191" s="1061">
        <v>27000</v>
      </c>
      <c r="S6191" s="1061">
        <v>27000</v>
      </c>
      <c r="T6191" s="1061">
        <v>27000</v>
      </c>
      <c r="U6191" s="1061">
        <v>27000</v>
      </c>
      <c r="V6191" s="1061">
        <v>27000</v>
      </c>
      <c r="W6191" s="1061">
        <v>27000</v>
      </c>
    </row>
    <row r="6192" spans="1:23">
      <c r="A6192" s="908"/>
      <c r="B6192" s="1061" t="s">
        <v>234</v>
      </c>
      <c r="C6192" s="1061" t="s">
        <v>235</v>
      </c>
      <c r="D6192" s="1061" t="s">
        <v>4312</v>
      </c>
      <c r="E6192" s="1061" t="s">
        <v>11470</v>
      </c>
      <c r="F6192" s="1061" t="s">
        <v>4376</v>
      </c>
      <c r="G6192" s="1061" t="s">
        <v>1739</v>
      </c>
      <c r="H6192" s="1061" t="s">
        <v>129</v>
      </c>
      <c r="I6192" s="1061" t="s">
        <v>19</v>
      </c>
      <c r="J6192" s="1061" t="s">
        <v>7975</v>
      </c>
      <c r="K6192" s="1061" t="s">
        <v>14849</v>
      </c>
      <c r="L6192" s="1061">
        <v>335600</v>
      </c>
      <c r="M6192" s="1061">
        <v>335600</v>
      </c>
      <c r="N6192" s="1061">
        <v>335600</v>
      </c>
      <c r="O6192" s="1061">
        <v>335600</v>
      </c>
      <c r="P6192" s="1061">
        <v>335600</v>
      </c>
      <c r="Q6192" s="1061">
        <v>335600</v>
      </c>
      <c r="R6192" s="1061">
        <v>335600</v>
      </c>
      <c r="S6192" s="1061">
        <v>335600</v>
      </c>
      <c r="T6192" s="1061">
        <v>335600</v>
      </c>
      <c r="U6192" s="1061">
        <v>335600</v>
      </c>
      <c r="V6192" s="1061">
        <v>335600</v>
      </c>
      <c r="W6192" s="1061">
        <v>335600</v>
      </c>
    </row>
    <row r="6193" spans="1:23">
      <c r="A6193" s="908"/>
      <c r="B6193" s="1061" t="s">
        <v>234</v>
      </c>
      <c r="C6193" s="1061" t="s">
        <v>235</v>
      </c>
      <c r="D6193" s="1061" t="s">
        <v>4749</v>
      </c>
      <c r="E6193" s="1061" t="s">
        <v>11471</v>
      </c>
      <c r="F6193" s="1061" t="s">
        <v>4855</v>
      </c>
      <c r="G6193" s="1061" t="s">
        <v>1739</v>
      </c>
      <c r="H6193" s="1061" t="s">
        <v>129</v>
      </c>
      <c r="I6193" s="1061" t="s">
        <v>19</v>
      </c>
      <c r="J6193" s="1061" t="s">
        <v>7975</v>
      </c>
      <c r="K6193" s="1061" t="s">
        <v>14849</v>
      </c>
      <c r="L6193" s="1061">
        <v>455000</v>
      </c>
      <c r="M6193" s="1061">
        <v>455000</v>
      </c>
      <c r="N6193" s="1061">
        <v>455000</v>
      </c>
      <c r="O6193" s="1061">
        <v>455000</v>
      </c>
      <c r="P6193" s="1061">
        <v>455000</v>
      </c>
      <c r="Q6193" s="1061">
        <v>455000</v>
      </c>
      <c r="R6193" s="1061">
        <v>540000</v>
      </c>
      <c r="S6193" s="1061">
        <v>540000</v>
      </c>
      <c r="T6193" s="1061">
        <v>540000</v>
      </c>
      <c r="U6193" s="1061">
        <v>540000</v>
      </c>
      <c r="V6193" s="1061">
        <v>540000</v>
      </c>
      <c r="W6193" s="1061">
        <v>540000</v>
      </c>
    </row>
    <row r="6194" spans="1:23">
      <c r="A6194" s="908"/>
      <c r="B6194" s="1061" t="s">
        <v>234</v>
      </c>
      <c r="C6194" s="1061" t="s">
        <v>235</v>
      </c>
      <c r="D6194" s="1061" t="s">
        <v>4749</v>
      </c>
      <c r="E6194" s="1061" t="s">
        <v>11472</v>
      </c>
      <c r="F6194" s="1061" t="s">
        <v>4856</v>
      </c>
      <c r="G6194" s="1061" t="s">
        <v>1739</v>
      </c>
      <c r="H6194" s="1061" t="s">
        <v>129</v>
      </c>
      <c r="I6194" s="1061" t="s">
        <v>19</v>
      </c>
      <c r="J6194" s="1061" t="s">
        <v>7975</v>
      </c>
      <c r="K6194" s="1061" t="s">
        <v>14849</v>
      </c>
      <c r="L6194" s="1061">
        <v>435000</v>
      </c>
      <c r="M6194" s="1061">
        <v>435000</v>
      </c>
      <c r="N6194" s="1061">
        <v>435000</v>
      </c>
      <c r="O6194" s="1061">
        <v>435000</v>
      </c>
      <c r="P6194" s="1061">
        <v>435000</v>
      </c>
      <c r="Q6194" s="1061">
        <v>435000</v>
      </c>
      <c r="R6194" s="1061">
        <v>500000</v>
      </c>
      <c r="S6194" s="1061">
        <v>500000</v>
      </c>
      <c r="T6194" s="1061">
        <v>500000</v>
      </c>
      <c r="U6194" s="1061">
        <v>500000</v>
      </c>
      <c r="V6194" s="1061">
        <v>500000</v>
      </c>
      <c r="W6194" s="1061">
        <v>500000</v>
      </c>
    </row>
    <row r="6195" spans="1:23">
      <c r="A6195" s="908"/>
      <c r="B6195" s="1061" t="s">
        <v>234</v>
      </c>
      <c r="C6195" s="1061" t="s">
        <v>235</v>
      </c>
      <c r="D6195" s="1061" t="s">
        <v>4749</v>
      </c>
      <c r="E6195" s="1061" t="s">
        <v>11473</v>
      </c>
      <c r="F6195" s="1061" t="s">
        <v>4857</v>
      </c>
      <c r="G6195" s="1061" t="s">
        <v>1739</v>
      </c>
      <c r="H6195" s="1061" t="s">
        <v>129</v>
      </c>
      <c r="I6195" s="1061" t="s">
        <v>19</v>
      </c>
      <c r="J6195" s="1061" t="s">
        <v>7975</v>
      </c>
      <c r="K6195" s="1061" t="s">
        <v>14849</v>
      </c>
      <c r="L6195" s="1061">
        <v>425000</v>
      </c>
      <c r="M6195" s="1061">
        <v>425000</v>
      </c>
      <c r="N6195" s="1061">
        <v>425000</v>
      </c>
      <c r="O6195" s="1061">
        <v>425000</v>
      </c>
      <c r="P6195" s="1061">
        <v>425000</v>
      </c>
      <c r="Q6195" s="1061">
        <v>425000</v>
      </c>
      <c r="R6195" s="1061">
        <v>470000</v>
      </c>
      <c r="S6195" s="1061">
        <v>470000</v>
      </c>
      <c r="T6195" s="1061">
        <v>470000</v>
      </c>
      <c r="U6195" s="1061">
        <v>470000</v>
      </c>
      <c r="V6195" s="1061">
        <v>470000</v>
      </c>
      <c r="W6195" s="1061">
        <v>470000</v>
      </c>
    </row>
    <row r="6196" spans="1:23">
      <c r="A6196" s="908"/>
      <c r="B6196" s="1061" t="s">
        <v>234</v>
      </c>
      <c r="C6196" s="1061" t="s">
        <v>235</v>
      </c>
      <c r="D6196" s="1061" t="s">
        <v>4749</v>
      </c>
      <c r="E6196" s="1061" t="s">
        <v>11474</v>
      </c>
      <c r="F6196" s="1061" t="s">
        <v>4858</v>
      </c>
      <c r="G6196" s="1061" t="s">
        <v>1739</v>
      </c>
      <c r="H6196" s="1061" t="s">
        <v>129</v>
      </c>
      <c r="I6196" s="1061" t="s">
        <v>19</v>
      </c>
      <c r="J6196" s="1061" t="s">
        <v>7975</v>
      </c>
      <c r="K6196" s="1061" t="s">
        <v>14849</v>
      </c>
      <c r="L6196" s="1061">
        <v>435000</v>
      </c>
      <c r="M6196" s="1061">
        <v>435000</v>
      </c>
      <c r="N6196" s="1061">
        <v>435000</v>
      </c>
      <c r="O6196" s="1061">
        <v>435000</v>
      </c>
      <c r="P6196" s="1061">
        <v>435000</v>
      </c>
      <c r="Q6196" s="1061">
        <v>435000</v>
      </c>
      <c r="R6196" s="1061">
        <v>480000</v>
      </c>
      <c r="S6196" s="1061">
        <v>480000</v>
      </c>
      <c r="T6196" s="1061">
        <v>480000</v>
      </c>
      <c r="U6196" s="1061">
        <v>480000</v>
      </c>
      <c r="V6196" s="1061">
        <v>480000</v>
      </c>
      <c r="W6196" s="1061">
        <v>480000</v>
      </c>
    </row>
    <row r="6197" spans="1:23">
      <c r="A6197" s="908"/>
      <c r="B6197" s="1061" t="s">
        <v>234</v>
      </c>
      <c r="C6197" s="1061" t="s">
        <v>235</v>
      </c>
      <c r="D6197" s="1061" t="s">
        <v>4749</v>
      </c>
      <c r="E6197" s="1061" t="s">
        <v>11475</v>
      </c>
      <c r="F6197" s="1061" t="s">
        <v>4806</v>
      </c>
      <c r="G6197" s="1061" t="s">
        <v>1739</v>
      </c>
      <c r="H6197" s="1061" t="s">
        <v>129</v>
      </c>
      <c r="I6197" s="1061" t="s">
        <v>19</v>
      </c>
      <c r="J6197" s="1061" t="s">
        <v>7975</v>
      </c>
      <c r="K6197" s="1061" t="s">
        <v>14849</v>
      </c>
      <c r="L6197" s="1061">
        <v>448457</v>
      </c>
      <c r="M6197" s="1061">
        <v>448457</v>
      </c>
      <c r="N6197" s="1061">
        <v>448457</v>
      </c>
      <c r="O6197" s="1061">
        <v>448457</v>
      </c>
      <c r="P6197" s="1061">
        <v>448457</v>
      </c>
      <c r="Q6197" s="1061">
        <v>448457</v>
      </c>
      <c r="R6197" s="1061">
        <v>516915</v>
      </c>
      <c r="S6197" s="1061">
        <v>516915</v>
      </c>
      <c r="T6197" s="1061">
        <v>516915</v>
      </c>
      <c r="U6197" s="1061">
        <v>516915</v>
      </c>
      <c r="V6197" s="1061">
        <v>516915</v>
      </c>
      <c r="W6197" s="1061">
        <v>516915</v>
      </c>
    </row>
    <row r="6198" spans="1:23">
      <c r="A6198" s="908"/>
      <c r="B6198" s="1061" t="s">
        <v>234</v>
      </c>
      <c r="C6198" s="1061" t="s">
        <v>235</v>
      </c>
      <c r="D6198" s="1061" t="s">
        <v>2849</v>
      </c>
      <c r="E6198" s="1061" t="s">
        <v>11476</v>
      </c>
      <c r="F6198" s="1061" t="s">
        <v>4295</v>
      </c>
      <c r="G6198" s="1061" t="s">
        <v>1739</v>
      </c>
      <c r="H6198" s="1061" t="s">
        <v>129</v>
      </c>
      <c r="I6198" s="1061" t="s">
        <v>19</v>
      </c>
      <c r="J6198" s="1061" t="s">
        <v>7975</v>
      </c>
      <c r="K6198" s="1061" t="s">
        <v>14849</v>
      </c>
      <c r="L6198" s="1061">
        <v>20000</v>
      </c>
      <c r="M6198" s="1061">
        <v>20000</v>
      </c>
      <c r="N6198" s="1061">
        <v>20000</v>
      </c>
      <c r="O6198" s="1061">
        <v>20000</v>
      </c>
      <c r="P6198" s="1061">
        <v>20000</v>
      </c>
      <c r="Q6198" s="1061">
        <v>20000</v>
      </c>
      <c r="R6198" s="1061">
        <v>22300</v>
      </c>
      <c r="S6198" s="1061">
        <v>22300</v>
      </c>
      <c r="T6198" s="1061">
        <v>22300</v>
      </c>
      <c r="U6198" s="1061">
        <v>22300</v>
      </c>
      <c r="V6198" s="1061">
        <v>22300</v>
      </c>
      <c r="W6198" s="1061">
        <v>22300</v>
      </c>
    </row>
    <row r="6199" spans="1:23">
      <c r="A6199" s="908"/>
      <c r="B6199" s="1061" t="s">
        <v>234</v>
      </c>
      <c r="C6199" s="1061" t="s">
        <v>235</v>
      </c>
      <c r="D6199" s="1061" t="s">
        <v>2849</v>
      </c>
      <c r="E6199" s="1061" t="s">
        <v>11477</v>
      </c>
      <c r="F6199" s="1061" t="s">
        <v>4293</v>
      </c>
      <c r="G6199" s="1061" t="s">
        <v>1739</v>
      </c>
      <c r="H6199" s="1061" t="s">
        <v>129</v>
      </c>
      <c r="I6199" s="1061" t="s">
        <v>19</v>
      </c>
      <c r="J6199" s="1061" t="s">
        <v>7975</v>
      </c>
      <c r="K6199" s="1061" t="s">
        <v>14849</v>
      </c>
      <c r="L6199" s="1061">
        <v>25000</v>
      </c>
      <c r="M6199" s="1061">
        <v>25000</v>
      </c>
      <c r="N6199" s="1061">
        <v>25000</v>
      </c>
      <c r="O6199" s="1061">
        <v>25000</v>
      </c>
      <c r="P6199" s="1061">
        <v>25000</v>
      </c>
      <c r="Q6199" s="1061">
        <v>25000</v>
      </c>
      <c r="R6199" s="1061">
        <v>25000</v>
      </c>
      <c r="S6199" s="1061">
        <v>25000</v>
      </c>
      <c r="T6199" s="1061">
        <v>25000</v>
      </c>
      <c r="U6199" s="1061">
        <v>25000</v>
      </c>
      <c r="V6199" s="1061">
        <v>25000</v>
      </c>
      <c r="W6199" s="1061">
        <v>25000</v>
      </c>
    </row>
    <row r="6200" spans="1:23">
      <c r="A6200" s="908"/>
      <c r="B6200" s="1061" t="s">
        <v>234</v>
      </c>
      <c r="C6200" s="1061" t="s">
        <v>235</v>
      </c>
      <c r="D6200" s="1061" t="s">
        <v>2849</v>
      </c>
      <c r="E6200" s="1061" t="s">
        <v>11478</v>
      </c>
      <c r="F6200" s="1061" t="s">
        <v>4292</v>
      </c>
      <c r="G6200" s="1061" t="s">
        <v>1739</v>
      </c>
      <c r="H6200" s="1061" t="s">
        <v>129</v>
      </c>
      <c r="I6200" s="1061" t="s">
        <v>19</v>
      </c>
      <c r="J6200" s="1061" t="s">
        <v>7975</v>
      </c>
      <c r="K6200" s="1061" t="s">
        <v>14849</v>
      </c>
      <c r="L6200" s="1061">
        <v>37500</v>
      </c>
      <c r="M6200" s="1061">
        <v>37500</v>
      </c>
      <c r="N6200" s="1061">
        <v>37500</v>
      </c>
      <c r="O6200" s="1061">
        <v>37500</v>
      </c>
      <c r="P6200" s="1061">
        <v>37500</v>
      </c>
      <c r="Q6200" s="1061">
        <v>37500</v>
      </c>
      <c r="R6200" s="1061">
        <v>37500</v>
      </c>
      <c r="S6200" s="1061">
        <v>37500</v>
      </c>
      <c r="T6200" s="1061">
        <v>37500</v>
      </c>
      <c r="U6200" s="1061">
        <v>37500</v>
      </c>
      <c r="V6200" s="1061">
        <v>37500</v>
      </c>
      <c r="W6200" s="1061">
        <v>37500</v>
      </c>
    </row>
    <row r="6201" spans="1:23">
      <c r="A6201" s="908"/>
      <c r="B6201" s="1061" t="s">
        <v>234</v>
      </c>
      <c r="C6201" s="1061" t="s">
        <v>235</v>
      </c>
      <c r="D6201" s="1061" t="s">
        <v>4017</v>
      </c>
      <c r="E6201" s="1061" t="s">
        <v>11479</v>
      </c>
      <c r="F6201" s="1061" t="s">
        <v>4072</v>
      </c>
      <c r="G6201" s="1061" t="s">
        <v>1724</v>
      </c>
      <c r="H6201" s="1061" t="s">
        <v>129</v>
      </c>
      <c r="I6201" s="1061" t="s">
        <v>19</v>
      </c>
      <c r="J6201" s="1061" t="s">
        <v>7975</v>
      </c>
      <c r="K6201" s="1061" t="s">
        <v>14849</v>
      </c>
      <c r="L6201" s="1061">
        <v>15000</v>
      </c>
      <c r="M6201" s="1061">
        <v>15000</v>
      </c>
      <c r="N6201" s="1061">
        <v>15000</v>
      </c>
      <c r="O6201" s="1061">
        <v>15000</v>
      </c>
      <c r="P6201" s="1061">
        <v>15000</v>
      </c>
      <c r="Q6201" s="1061">
        <v>15000</v>
      </c>
      <c r="R6201" s="1061">
        <v>15000</v>
      </c>
      <c r="S6201" s="1061">
        <v>15000</v>
      </c>
      <c r="T6201" s="1061">
        <v>15000</v>
      </c>
      <c r="U6201" s="1061">
        <v>15000</v>
      </c>
      <c r="V6201" s="1061">
        <v>15000</v>
      </c>
      <c r="W6201" s="1061">
        <v>15000</v>
      </c>
    </row>
    <row r="6202" spans="1:23">
      <c r="A6202" s="908"/>
      <c r="B6202" s="1061" t="s">
        <v>234</v>
      </c>
      <c r="C6202" s="1061" t="s">
        <v>235</v>
      </c>
      <c r="D6202" s="1061" t="s">
        <v>4798</v>
      </c>
      <c r="E6202" s="1061" t="s">
        <v>11480</v>
      </c>
      <c r="F6202" s="1061" t="s">
        <v>6998</v>
      </c>
      <c r="G6202" s="1061" t="s">
        <v>1739</v>
      </c>
      <c r="H6202" s="1061" t="s">
        <v>129</v>
      </c>
      <c r="I6202" s="1061" t="s">
        <v>19</v>
      </c>
      <c r="J6202" s="1061" t="s">
        <v>7975</v>
      </c>
      <c r="K6202" s="1061" t="s">
        <v>14849</v>
      </c>
      <c r="L6202" s="1061">
        <v>202500</v>
      </c>
      <c r="M6202" s="1061">
        <v>202500</v>
      </c>
      <c r="N6202" s="1061">
        <v>202500</v>
      </c>
      <c r="O6202" s="1061">
        <v>202500</v>
      </c>
      <c r="P6202" s="1061">
        <v>202500</v>
      </c>
      <c r="Q6202" s="1061">
        <v>202500</v>
      </c>
      <c r="R6202" s="1061">
        <v>205000</v>
      </c>
      <c r="S6202" s="1061">
        <v>205000</v>
      </c>
      <c r="T6202" s="1061">
        <v>205000</v>
      </c>
      <c r="U6202" s="1061">
        <v>205000</v>
      </c>
      <c r="V6202" s="1061">
        <v>205000</v>
      </c>
      <c r="W6202" s="1061">
        <v>205000</v>
      </c>
    </row>
    <row r="6203" spans="1:23">
      <c r="A6203" s="908"/>
      <c r="B6203" s="1061" t="s">
        <v>234</v>
      </c>
      <c r="C6203" s="1061" t="s">
        <v>235</v>
      </c>
      <c r="D6203" s="1061" t="s">
        <v>4190</v>
      </c>
      <c r="E6203" s="1061" t="s">
        <v>11481</v>
      </c>
      <c r="F6203" s="1061" t="s">
        <v>4192</v>
      </c>
      <c r="G6203" s="1061" t="s">
        <v>1739</v>
      </c>
      <c r="H6203" s="1061" t="s">
        <v>129</v>
      </c>
      <c r="I6203" s="1061" t="s">
        <v>19</v>
      </c>
      <c r="J6203" s="1061" t="s">
        <v>7975</v>
      </c>
      <c r="K6203" s="1061" t="s">
        <v>14849</v>
      </c>
      <c r="L6203" s="1061">
        <v>15000</v>
      </c>
      <c r="M6203" s="1061">
        <v>15000</v>
      </c>
      <c r="N6203" s="1061">
        <v>15000</v>
      </c>
      <c r="O6203" s="1061">
        <v>15000</v>
      </c>
      <c r="P6203" s="1061">
        <v>15000</v>
      </c>
      <c r="Q6203" s="1061">
        <v>15000</v>
      </c>
      <c r="R6203" s="1061">
        <v>15000</v>
      </c>
      <c r="S6203" s="1061">
        <v>15000</v>
      </c>
      <c r="T6203" s="1061">
        <v>15000</v>
      </c>
      <c r="U6203" s="1061">
        <v>15000</v>
      </c>
      <c r="V6203" s="1061">
        <v>15000</v>
      </c>
      <c r="W6203" s="1061">
        <v>15000</v>
      </c>
    </row>
    <row r="6204" spans="1:23">
      <c r="A6204" s="908"/>
      <c r="B6204" s="1061" t="s">
        <v>234</v>
      </c>
      <c r="C6204" s="1061" t="s">
        <v>235</v>
      </c>
      <c r="D6204" s="1061" t="s">
        <v>4749</v>
      </c>
      <c r="E6204" s="1061" t="s">
        <v>11482</v>
      </c>
      <c r="F6204" s="1061" t="s">
        <v>4879</v>
      </c>
      <c r="G6204" s="1061" t="s">
        <v>1739</v>
      </c>
      <c r="H6204" s="1061" t="s">
        <v>129</v>
      </c>
      <c r="I6204" s="1061" t="s">
        <v>19</v>
      </c>
      <c r="J6204" s="1061" t="s">
        <v>7975</v>
      </c>
      <c r="K6204" s="1061" t="s">
        <v>14849</v>
      </c>
      <c r="L6204" s="1061">
        <v>455000</v>
      </c>
      <c r="M6204" s="1061">
        <v>455000</v>
      </c>
      <c r="N6204" s="1061">
        <v>455000</v>
      </c>
      <c r="O6204" s="1061">
        <v>455000</v>
      </c>
      <c r="P6204" s="1061">
        <v>455000</v>
      </c>
      <c r="Q6204" s="1061">
        <v>455000</v>
      </c>
      <c r="R6204" s="1061">
        <v>540000</v>
      </c>
      <c r="S6204" s="1061">
        <v>540000</v>
      </c>
      <c r="T6204" s="1061">
        <v>540000</v>
      </c>
      <c r="U6204" s="1061">
        <v>540000</v>
      </c>
      <c r="V6204" s="1061">
        <v>540000</v>
      </c>
      <c r="W6204" s="1061">
        <v>540000</v>
      </c>
    </row>
    <row r="6205" spans="1:23">
      <c r="A6205" s="908"/>
      <c r="B6205" s="1061" t="s">
        <v>234</v>
      </c>
      <c r="C6205" s="1061" t="s">
        <v>235</v>
      </c>
      <c r="D6205" s="1061" t="s">
        <v>4339</v>
      </c>
      <c r="E6205" s="1061" t="s">
        <v>11483</v>
      </c>
      <c r="F6205" s="1061" t="s">
        <v>4363</v>
      </c>
      <c r="G6205" s="1061" t="s">
        <v>1739</v>
      </c>
      <c r="H6205" s="1061" t="s">
        <v>129</v>
      </c>
      <c r="I6205" s="1061" t="s">
        <v>19</v>
      </c>
      <c r="J6205" s="1061" t="s">
        <v>7975</v>
      </c>
      <c r="K6205" s="1061" t="s">
        <v>14849</v>
      </c>
      <c r="L6205" s="1061">
        <v>1300000</v>
      </c>
      <c r="M6205" s="1061">
        <v>1300000</v>
      </c>
      <c r="N6205" s="1061">
        <v>1300000</v>
      </c>
      <c r="O6205" s="1061">
        <v>1300000</v>
      </c>
      <c r="P6205" s="1061">
        <v>1300000</v>
      </c>
      <c r="Q6205" s="1061">
        <v>1300000</v>
      </c>
      <c r="R6205" s="1061">
        <v>1300000</v>
      </c>
      <c r="S6205" s="1061">
        <v>1300000</v>
      </c>
      <c r="T6205" s="1061">
        <v>1300000</v>
      </c>
      <c r="U6205" s="1061">
        <v>1300000</v>
      </c>
      <c r="V6205" s="1061">
        <v>1300000</v>
      </c>
      <c r="W6205" s="1061">
        <v>1300000</v>
      </c>
    </row>
    <row r="6206" spans="1:23">
      <c r="A6206" s="908"/>
      <c r="B6206" s="1061" t="s">
        <v>234</v>
      </c>
      <c r="C6206" s="1061" t="s">
        <v>1622</v>
      </c>
      <c r="D6206" s="1061" t="s">
        <v>4646</v>
      </c>
      <c r="E6206" s="1061" t="s">
        <v>11484</v>
      </c>
      <c r="F6206" s="1061" t="s">
        <v>4649</v>
      </c>
      <c r="G6206" s="1061" t="s">
        <v>1669</v>
      </c>
      <c r="H6206" s="1061" t="s">
        <v>102</v>
      </c>
      <c r="I6206" s="1061" t="s">
        <v>19</v>
      </c>
      <c r="J6206" s="1061" t="s">
        <v>7745</v>
      </c>
      <c r="K6206" s="1061" t="s">
        <v>14849</v>
      </c>
      <c r="L6206" s="1061">
        <v>1422000</v>
      </c>
      <c r="M6206" s="1061">
        <v>1422000</v>
      </c>
      <c r="N6206" s="1061">
        <v>1422000</v>
      </c>
      <c r="O6206" s="1061">
        <v>1422000</v>
      </c>
      <c r="P6206" s="1061">
        <v>1422000</v>
      </c>
      <c r="Q6206" s="1061">
        <v>1422000</v>
      </c>
      <c r="R6206" s="1061">
        <v>1471770</v>
      </c>
      <c r="S6206" s="1061">
        <v>1471770</v>
      </c>
      <c r="T6206" s="1061">
        <v>1471770</v>
      </c>
      <c r="U6206" s="1061">
        <v>1471770</v>
      </c>
      <c r="V6206" s="1061">
        <v>1471770</v>
      </c>
      <c r="W6206" s="1061">
        <v>1471770</v>
      </c>
    </row>
    <row r="6207" spans="1:23">
      <c r="A6207" s="908"/>
      <c r="B6207" s="1061" t="s">
        <v>234</v>
      </c>
      <c r="C6207" s="1061" t="s">
        <v>235</v>
      </c>
      <c r="D6207" s="1061" t="s">
        <v>4430</v>
      </c>
      <c r="E6207" s="1061" t="s">
        <v>11485</v>
      </c>
      <c r="F6207" s="1061" t="s">
        <v>4431</v>
      </c>
      <c r="G6207" s="1061" t="s">
        <v>1739</v>
      </c>
      <c r="H6207" s="1061" t="s">
        <v>129</v>
      </c>
      <c r="I6207" s="1061" t="s">
        <v>19</v>
      </c>
      <c r="J6207" s="1061" t="s">
        <v>7975</v>
      </c>
      <c r="K6207" s="1061" t="s">
        <v>14849</v>
      </c>
      <c r="L6207" s="1061">
        <v>587500</v>
      </c>
      <c r="M6207" s="1061">
        <v>587500</v>
      </c>
      <c r="N6207" s="1061">
        <v>587500</v>
      </c>
      <c r="O6207" s="1061">
        <v>587500</v>
      </c>
      <c r="P6207" s="1061">
        <v>587500</v>
      </c>
      <c r="Q6207" s="1061">
        <v>587500</v>
      </c>
      <c r="R6207" s="1061">
        <v>600000</v>
      </c>
      <c r="S6207" s="1061">
        <v>600000</v>
      </c>
      <c r="T6207" s="1061">
        <v>600000</v>
      </c>
      <c r="U6207" s="1061">
        <v>600000</v>
      </c>
      <c r="V6207" s="1061">
        <v>600000</v>
      </c>
      <c r="W6207" s="1061">
        <v>600000</v>
      </c>
    </row>
    <row r="6208" spans="1:23">
      <c r="A6208" s="908"/>
      <c r="B6208" s="1061" t="s">
        <v>234</v>
      </c>
      <c r="C6208" s="1061" t="s">
        <v>1622</v>
      </c>
      <c r="D6208" s="1061" t="s">
        <v>4646</v>
      </c>
      <c r="E6208" s="1061" t="s">
        <v>11486</v>
      </c>
      <c r="F6208" s="1061" t="s">
        <v>4859</v>
      </c>
      <c r="G6208" s="1061" t="s">
        <v>1739</v>
      </c>
      <c r="H6208" s="1061" t="s">
        <v>102</v>
      </c>
      <c r="I6208" s="1061" t="s">
        <v>19</v>
      </c>
      <c r="J6208" s="1061" t="s">
        <v>7745</v>
      </c>
      <c r="K6208" s="1061" t="s">
        <v>14849</v>
      </c>
      <c r="L6208" s="1061">
        <v>2575000</v>
      </c>
      <c r="M6208" s="1061">
        <v>2575000</v>
      </c>
      <c r="N6208" s="1061">
        <v>2575000</v>
      </c>
      <c r="O6208" s="1061">
        <v>2575000</v>
      </c>
      <c r="P6208" s="1061">
        <v>2575000</v>
      </c>
      <c r="Q6208" s="1061">
        <v>2575000</v>
      </c>
      <c r="R6208" s="1061">
        <v>3050000</v>
      </c>
      <c r="S6208" s="1061">
        <v>3050000</v>
      </c>
      <c r="T6208" s="1061">
        <v>3050000</v>
      </c>
      <c r="U6208" s="1061">
        <v>3050000</v>
      </c>
      <c r="V6208" s="1061">
        <v>3050000</v>
      </c>
      <c r="W6208" s="1061">
        <v>3050000</v>
      </c>
    </row>
    <row r="6209" spans="1:23">
      <c r="A6209" s="908"/>
      <c r="B6209" s="1061" t="s">
        <v>234</v>
      </c>
      <c r="C6209" s="1061" t="s">
        <v>235</v>
      </c>
      <c r="D6209" s="1061" t="s">
        <v>4439</v>
      </c>
      <c r="E6209" s="1061" t="s">
        <v>11487</v>
      </c>
      <c r="F6209" s="1061" t="s">
        <v>4445</v>
      </c>
      <c r="G6209" s="1061" t="s">
        <v>1976</v>
      </c>
      <c r="H6209" s="1061" t="s">
        <v>129</v>
      </c>
      <c r="I6209" s="1061" t="s">
        <v>19</v>
      </c>
      <c r="J6209" s="1061" t="s">
        <v>7975</v>
      </c>
      <c r="K6209" s="1061" t="s">
        <v>14849</v>
      </c>
      <c r="L6209" s="1061">
        <v>4061000</v>
      </c>
      <c r="M6209" s="1061">
        <v>4061000</v>
      </c>
      <c r="N6209" s="1061">
        <v>4061000</v>
      </c>
      <c r="O6209" s="1061">
        <v>4061000</v>
      </c>
      <c r="P6209" s="1061">
        <v>4061000</v>
      </c>
      <c r="Q6209" s="1061">
        <v>4061000</v>
      </c>
      <c r="R6209" s="1061">
        <v>4462000</v>
      </c>
      <c r="S6209" s="1061">
        <v>4462000</v>
      </c>
      <c r="T6209" s="1061">
        <v>4462000</v>
      </c>
      <c r="U6209" s="1061">
        <v>4462000</v>
      </c>
      <c r="V6209" s="1061">
        <v>4462000</v>
      </c>
      <c r="W6209" s="1061">
        <v>4462000</v>
      </c>
    </row>
    <row r="6210" spans="1:23">
      <c r="A6210" s="908"/>
      <c r="B6210" s="1061" t="s">
        <v>234</v>
      </c>
      <c r="C6210" s="1061" t="s">
        <v>235</v>
      </c>
      <c r="D6210" s="1061" t="s">
        <v>4331</v>
      </c>
      <c r="E6210" s="1061" t="s">
        <v>11488</v>
      </c>
      <c r="F6210" s="1061" t="s">
        <v>4372</v>
      </c>
      <c r="G6210" s="1061" t="s">
        <v>1739</v>
      </c>
      <c r="H6210" s="1061" t="s">
        <v>129</v>
      </c>
      <c r="I6210" s="1061" t="s">
        <v>19</v>
      </c>
      <c r="J6210" s="1061" t="s">
        <v>7975</v>
      </c>
      <c r="K6210" s="1061" t="s">
        <v>14849</v>
      </c>
      <c r="L6210" s="1061">
        <v>199875</v>
      </c>
      <c r="M6210" s="1061">
        <v>199875</v>
      </c>
      <c r="N6210" s="1061">
        <v>199875</v>
      </c>
      <c r="O6210" s="1061">
        <v>199875</v>
      </c>
      <c r="P6210" s="1061">
        <v>199875</v>
      </c>
      <c r="Q6210" s="1061">
        <v>199875</v>
      </c>
      <c r="R6210" s="1061">
        <v>201825</v>
      </c>
      <c r="S6210" s="1061">
        <v>201825</v>
      </c>
      <c r="T6210" s="1061">
        <v>201825</v>
      </c>
      <c r="U6210" s="1061">
        <v>201825</v>
      </c>
      <c r="V6210" s="1061">
        <v>201825</v>
      </c>
      <c r="W6210" s="1061">
        <v>201825</v>
      </c>
    </row>
    <row r="6211" spans="1:23">
      <c r="A6211" s="908"/>
      <c r="B6211" s="1061" t="s">
        <v>234</v>
      </c>
      <c r="C6211" s="1061" t="s">
        <v>235</v>
      </c>
      <c r="D6211" s="1061" t="s">
        <v>4326</v>
      </c>
      <c r="E6211" s="1061" t="s">
        <v>11489</v>
      </c>
      <c r="F6211" s="1061" t="s">
        <v>4373</v>
      </c>
      <c r="G6211" s="1061" t="s">
        <v>1739</v>
      </c>
      <c r="H6211" s="1061" t="s">
        <v>129</v>
      </c>
      <c r="I6211" s="1061" t="s">
        <v>19</v>
      </c>
      <c r="J6211" s="1061" t="s">
        <v>7975</v>
      </c>
      <c r="K6211" s="1061" t="s">
        <v>14849</v>
      </c>
      <c r="L6211" s="1061">
        <v>25000</v>
      </c>
      <c r="M6211" s="1061">
        <v>25000</v>
      </c>
      <c r="N6211" s="1061">
        <v>25000</v>
      </c>
      <c r="O6211" s="1061">
        <v>25000</v>
      </c>
      <c r="P6211" s="1061">
        <v>25000</v>
      </c>
      <c r="Q6211" s="1061">
        <v>25000</v>
      </c>
      <c r="R6211" s="1061">
        <v>25500</v>
      </c>
      <c r="S6211" s="1061">
        <v>25500</v>
      </c>
      <c r="T6211" s="1061">
        <v>25500</v>
      </c>
      <c r="U6211" s="1061">
        <v>25500</v>
      </c>
      <c r="V6211" s="1061">
        <v>25500</v>
      </c>
      <c r="W6211" s="1061">
        <v>25500</v>
      </c>
    </row>
    <row r="6212" spans="1:23">
      <c r="A6212" s="908"/>
      <c r="B6212" s="1061" t="s">
        <v>234</v>
      </c>
      <c r="C6212" s="1061" t="s">
        <v>1622</v>
      </c>
      <c r="D6212" s="1061" t="s">
        <v>1622</v>
      </c>
      <c r="E6212" s="1061" t="s">
        <v>11490</v>
      </c>
      <c r="F6212" s="1061" t="s">
        <v>4650</v>
      </c>
      <c r="G6212" s="1061" t="s">
        <v>1976</v>
      </c>
      <c r="H6212" s="1061" t="s">
        <v>102</v>
      </c>
      <c r="I6212" s="1061" t="s">
        <v>19</v>
      </c>
      <c r="J6212" s="1061" t="s">
        <v>7745</v>
      </c>
      <c r="K6212" s="1061" t="s">
        <v>14849</v>
      </c>
      <c r="L6212" s="1061">
        <v>62500</v>
      </c>
      <c r="M6212" s="1061">
        <v>62500</v>
      </c>
      <c r="N6212" s="1061">
        <v>62500</v>
      </c>
      <c r="O6212" s="1061">
        <v>62500</v>
      </c>
      <c r="P6212" s="1061">
        <v>62500</v>
      </c>
      <c r="Q6212" s="1061">
        <v>62500</v>
      </c>
      <c r="R6212" s="1061">
        <v>65000</v>
      </c>
      <c r="S6212" s="1061">
        <v>65000</v>
      </c>
      <c r="T6212" s="1061">
        <v>65000</v>
      </c>
      <c r="U6212" s="1061">
        <v>65000</v>
      </c>
      <c r="V6212" s="1061">
        <v>65000</v>
      </c>
      <c r="W6212" s="1061">
        <v>65000</v>
      </c>
    </row>
    <row r="6213" spans="1:23">
      <c r="A6213" s="908"/>
      <c r="B6213" s="1061" t="s">
        <v>234</v>
      </c>
      <c r="C6213" s="1061" t="s">
        <v>235</v>
      </c>
      <c r="D6213" s="1061" t="s">
        <v>2849</v>
      </c>
      <c r="E6213" s="1061" t="s">
        <v>11491</v>
      </c>
      <c r="F6213" s="1061" t="s">
        <v>4297</v>
      </c>
      <c r="G6213" s="1061" t="s">
        <v>1739</v>
      </c>
      <c r="H6213" s="1061" t="s">
        <v>129</v>
      </c>
      <c r="I6213" s="1061" t="s">
        <v>19</v>
      </c>
      <c r="J6213" s="1061" t="s">
        <v>7975</v>
      </c>
      <c r="K6213" s="1061" t="s">
        <v>14849</v>
      </c>
      <c r="L6213" s="1061">
        <v>400000</v>
      </c>
      <c r="M6213" s="1061">
        <v>400000</v>
      </c>
      <c r="N6213" s="1061">
        <v>400000</v>
      </c>
      <c r="O6213" s="1061">
        <v>400000</v>
      </c>
      <c r="P6213" s="1061">
        <v>400000</v>
      </c>
      <c r="Q6213" s="1061">
        <v>400000</v>
      </c>
      <c r="R6213" s="1061">
        <v>400000</v>
      </c>
      <c r="S6213" s="1061">
        <v>400000</v>
      </c>
      <c r="T6213" s="1061">
        <v>400000</v>
      </c>
      <c r="U6213" s="1061">
        <v>400000</v>
      </c>
      <c r="V6213" s="1061">
        <v>400000</v>
      </c>
      <c r="W6213" s="1061">
        <v>400000</v>
      </c>
    </row>
    <row r="6214" spans="1:23">
      <c r="A6214" s="908"/>
      <c r="B6214" s="1061" t="s">
        <v>234</v>
      </c>
      <c r="C6214" s="1061" t="s">
        <v>235</v>
      </c>
      <c r="D6214" s="1061" t="s">
        <v>2849</v>
      </c>
      <c r="E6214" s="1061" t="s">
        <v>11492</v>
      </c>
      <c r="F6214" s="1061" t="s">
        <v>4807</v>
      </c>
      <c r="G6214" s="1061" t="s">
        <v>1976</v>
      </c>
      <c r="H6214" s="1061" t="s">
        <v>129</v>
      </c>
      <c r="I6214" s="1061" t="s">
        <v>19</v>
      </c>
      <c r="J6214" s="1061" t="s">
        <v>7975</v>
      </c>
      <c r="K6214" s="1061" t="s">
        <v>14849</v>
      </c>
      <c r="L6214" s="1061">
        <v>600000</v>
      </c>
      <c r="M6214" s="1061">
        <v>600000</v>
      </c>
      <c r="N6214" s="1061">
        <v>600000</v>
      </c>
      <c r="O6214" s="1061">
        <v>600000</v>
      </c>
      <c r="P6214" s="1061">
        <v>600000</v>
      </c>
      <c r="Q6214" s="1061">
        <v>600000</v>
      </c>
      <c r="R6214" s="1061">
        <v>600000</v>
      </c>
      <c r="S6214" s="1061">
        <v>600000</v>
      </c>
      <c r="T6214" s="1061">
        <v>600000</v>
      </c>
      <c r="U6214" s="1061">
        <v>600000</v>
      </c>
      <c r="V6214" s="1061">
        <v>600000</v>
      </c>
      <c r="W6214" s="1061">
        <v>600000</v>
      </c>
    </row>
    <row r="6215" spans="1:23">
      <c r="A6215" s="908"/>
      <c r="B6215" s="1061" t="s">
        <v>234</v>
      </c>
      <c r="C6215" s="1061" t="s">
        <v>235</v>
      </c>
      <c r="D6215" s="1061" t="s">
        <v>2849</v>
      </c>
      <c r="E6215" s="1061" t="s">
        <v>11493</v>
      </c>
      <c r="F6215" s="1061" t="s">
        <v>4404</v>
      </c>
      <c r="G6215" s="1061" t="s">
        <v>1976</v>
      </c>
      <c r="H6215" s="1061" t="s">
        <v>129</v>
      </c>
      <c r="I6215" s="1061" t="s">
        <v>19</v>
      </c>
      <c r="J6215" s="1061" t="s">
        <v>7975</v>
      </c>
      <c r="K6215" s="1061" t="s">
        <v>14849</v>
      </c>
      <c r="L6215" s="1061">
        <v>950000</v>
      </c>
      <c r="M6215" s="1061">
        <v>950000</v>
      </c>
      <c r="N6215" s="1061">
        <v>950000</v>
      </c>
      <c r="O6215" s="1061">
        <v>950000</v>
      </c>
      <c r="P6215" s="1061">
        <v>950000</v>
      </c>
      <c r="Q6215" s="1061">
        <v>950000</v>
      </c>
      <c r="R6215" s="1061">
        <v>950000</v>
      </c>
      <c r="S6215" s="1061">
        <v>950000</v>
      </c>
      <c r="T6215" s="1061">
        <v>950000</v>
      </c>
      <c r="U6215" s="1061">
        <v>950000</v>
      </c>
      <c r="V6215" s="1061">
        <v>950000</v>
      </c>
      <c r="W6215" s="1061">
        <v>950000</v>
      </c>
    </row>
    <row r="6216" spans="1:23">
      <c r="A6216" s="908"/>
      <c r="B6216" s="1061" t="s">
        <v>234</v>
      </c>
      <c r="C6216" s="1061" t="s">
        <v>235</v>
      </c>
      <c r="D6216" s="1061" t="s">
        <v>4017</v>
      </c>
      <c r="E6216" s="1061" t="s">
        <v>11494</v>
      </c>
      <c r="F6216" s="1061" t="s">
        <v>4058</v>
      </c>
      <c r="G6216" s="1061" t="s">
        <v>1724</v>
      </c>
      <c r="H6216" s="1061" t="s">
        <v>129</v>
      </c>
      <c r="I6216" s="1061" t="s">
        <v>19</v>
      </c>
      <c r="J6216" s="1061" t="s">
        <v>7975</v>
      </c>
      <c r="K6216" s="1061" t="s">
        <v>14849</v>
      </c>
      <c r="L6216" s="1061">
        <v>75000</v>
      </c>
      <c r="M6216" s="1061">
        <v>75000</v>
      </c>
      <c r="N6216" s="1061">
        <v>75000</v>
      </c>
      <c r="O6216" s="1061">
        <v>75000</v>
      </c>
      <c r="P6216" s="1061">
        <v>75000</v>
      </c>
      <c r="Q6216" s="1061">
        <v>75000</v>
      </c>
      <c r="R6216" s="1061">
        <v>75000</v>
      </c>
      <c r="S6216" s="1061">
        <v>75000</v>
      </c>
      <c r="T6216" s="1061">
        <v>75000</v>
      </c>
      <c r="U6216" s="1061">
        <v>75000</v>
      </c>
      <c r="V6216" s="1061">
        <v>75000</v>
      </c>
      <c r="W6216" s="1061">
        <v>75000</v>
      </c>
    </row>
    <row r="6217" spans="1:23">
      <c r="A6217" s="908"/>
      <c r="B6217" s="1061" t="s">
        <v>234</v>
      </c>
      <c r="C6217" s="1061" t="s">
        <v>235</v>
      </c>
      <c r="D6217" s="1061" t="s">
        <v>4312</v>
      </c>
      <c r="E6217" s="1061" t="s">
        <v>11495</v>
      </c>
      <c r="F6217" s="1061" t="s">
        <v>4377</v>
      </c>
      <c r="G6217" s="1061" t="s">
        <v>1739</v>
      </c>
      <c r="H6217" s="1061" t="s">
        <v>129</v>
      </c>
      <c r="I6217" s="1061" t="s">
        <v>19</v>
      </c>
      <c r="J6217" s="1061" t="s">
        <v>7975</v>
      </c>
      <c r="K6217" s="1061" t="s">
        <v>14849</v>
      </c>
      <c r="L6217" s="1061">
        <v>325000</v>
      </c>
      <c r="M6217" s="1061">
        <v>325000</v>
      </c>
      <c r="N6217" s="1061">
        <v>325000</v>
      </c>
      <c r="O6217" s="1061">
        <v>325000</v>
      </c>
      <c r="P6217" s="1061">
        <v>325000</v>
      </c>
      <c r="Q6217" s="1061">
        <v>325000</v>
      </c>
      <c r="R6217" s="1061">
        <v>325000</v>
      </c>
      <c r="S6217" s="1061">
        <v>325000</v>
      </c>
      <c r="T6217" s="1061">
        <v>325000</v>
      </c>
      <c r="U6217" s="1061">
        <v>325000</v>
      </c>
      <c r="V6217" s="1061">
        <v>325000</v>
      </c>
      <c r="W6217" s="1061">
        <v>325000</v>
      </c>
    </row>
    <row r="6218" spans="1:23">
      <c r="A6218" s="908"/>
      <c r="B6218" s="1061" t="s">
        <v>234</v>
      </c>
      <c r="C6218" s="1061" t="s">
        <v>235</v>
      </c>
      <c r="D6218" s="1061" t="s">
        <v>4331</v>
      </c>
      <c r="E6218" s="1061" t="s">
        <v>11496</v>
      </c>
      <c r="F6218" s="1061" t="s">
        <v>13423</v>
      </c>
      <c r="G6218" s="1061" t="s">
        <v>1739</v>
      </c>
      <c r="H6218" s="1061" t="s">
        <v>129</v>
      </c>
      <c r="I6218" s="1061" t="s">
        <v>19</v>
      </c>
      <c r="J6218" s="1061" t="s">
        <v>7975</v>
      </c>
      <c r="K6218" s="1061" t="s">
        <v>14849</v>
      </c>
      <c r="L6218" s="1061">
        <v>145000</v>
      </c>
      <c r="M6218" s="1061">
        <v>145000</v>
      </c>
      <c r="N6218" s="1061">
        <v>145000</v>
      </c>
      <c r="O6218" s="1061">
        <v>145000</v>
      </c>
      <c r="P6218" s="1061">
        <v>145000</v>
      </c>
      <c r="Q6218" s="1061">
        <v>145000</v>
      </c>
      <c r="R6218" s="1061">
        <v>145000</v>
      </c>
      <c r="S6218" s="1061">
        <v>145000</v>
      </c>
      <c r="T6218" s="1061">
        <v>145000</v>
      </c>
      <c r="U6218" s="1061">
        <v>145000</v>
      </c>
      <c r="V6218" s="1061">
        <v>145000</v>
      </c>
      <c r="W6218" s="1061">
        <v>145000</v>
      </c>
    </row>
    <row r="6219" spans="1:23">
      <c r="A6219" s="908"/>
      <c r="B6219" s="1061" t="s">
        <v>234</v>
      </c>
      <c r="C6219" s="1061" t="s">
        <v>235</v>
      </c>
      <c r="D6219" s="1061" t="s">
        <v>4234</v>
      </c>
      <c r="E6219" s="1061" t="s">
        <v>11497</v>
      </c>
      <c r="F6219" s="1061" t="s">
        <v>4651</v>
      </c>
      <c r="G6219" s="1061" t="s">
        <v>1739</v>
      </c>
      <c r="H6219" s="1061" t="s">
        <v>129</v>
      </c>
      <c r="I6219" s="1061" t="s">
        <v>19</v>
      </c>
      <c r="J6219" s="1061" t="s">
        <v>7975</v>
      </c>
      <c r="K6219" s="1061" t="s">
        <v>14849</v>
      </c>
      <c r="L6219" s="1061">
        <v>54000</v>
      </c>
      <c r="M6219" s="1061">
        <v>54000</v>
      </c>
      <c r="N6219" s="1061">
        <v>54000</v>
      </c>
      <c r="O6219" s="1061">
        <v>54000</v>
      </c>
      <c r="P6219" s="1061">
        <v>54000</v>
      </c>
      <c r="Q6219" s="1061">
        <v>54000</v>
      </c>
      <c r="R6219" s="1061">
        <v>54000</v>
      </c>
      <c r="S6219" s="1061">
        <v>54000</v>
      </c>
      <c r="T6219" s="1061">
        <v>54000</v>
      </c>
      <c r="U6219" s="1061">
        <v>54000</v>
      </c>
      <c r="V6219" s="1061">
        <v>54000</v>
      </c>
      <c r="W6219" s="1061">
        <v>54000</v>
      </c>
    </row>
    <row r="6220" spans="1:23">
      <c r="A6220" s="908"/>
      <c r="B6220" s="1061" t="s">
        <v>234</v>
      </c>
      <c r="C6220" s="1061" t="s">
        <v>235</v>
      </c>
      <c r="D6220" s="1061" t="s">
        <v>4282</v>
      </c>
      <c r="E6220" s="1061" t="s">
        <v>11498</v>
      </c>
      <c r="F6220" s="1061" t="s">
        <v>4808</v>
      </c>
      <c r="G6220" s="1061" t="s">
        <v>1739</v>
      </c>
      <c r="H6220" s="1061" t="s">
        <v>129</v>
      </c>
      <c r="I6220" s="1061" t="s">
        <v>19</v>
      </c>
      <c r="J6220" s="1061" t="s">
        <v>7975</v>
      </c>
      <c r="K6220" s="1061" t="s">
        <v>14849</v>
      </c>
      <c r="L6220" s="1061">
        <v>83189</v>
      </c>
      <c r="M6220" s="1061">
        <v>83189</v>
      </c>
      <c r="N6220" s="1061">
        <v>83189</v>
      </c>
      <c r="O6220" s="1061">
        <v>83189</v>
      </c>
      <c r="P6220" s="1061">
        <v>83189</v>
      </c>
      <c r="Q6220" s="1061">
        <v>83189</v>
      </c>
      <c r="R6220" s="1061">
        <v>83189</v>
      </c>
      <c r="S6220" s="1061">
        <v>83189</v>
      </c>
      <c r="T6220" s="1061">
        <v>83189</v>
      </c>
      <c r="U6220" s="1061">
        <v>83189</v>
      </c>
      <c r="V6220" s="1061">
        <v>83189</v>
      </c>
      <c r="W6220" s="1061">
        <v>83189</v>
      </c>
    </row>
    <row r="6221" spans="1:23">
      <c r="A6221" s="908"/>
      <c r="B6221" s="1061" t="s">
        <v>234</v>
      </c>
      <c r="C6221" s="1061" t="s">
        <v>235</v>
      </c>
      <c r="D6221" s="1061" t="s">
        <v>4234</v>
      </c>
      <c r="E6221" s="1061" t="s">
        <v>11500</v>
      </c>
      <c r="F6221" s="1061" t="s">
        <v>4421</v>
      </c>
      <c r="G6221" s="1061" t="s">
        <v>1739</v>
      </c>
      <c r="H6221" s="1061" t="s">
        <v>129</v>
      </c>
      <c r="I6221" s="1061" t="s">
        <v>19</v>
      </c>
      <c r="J6221" s="1061" t="s">
        <v>7975</v>
      </c>
      <c r="K6221" s="1061" t="s">
        <v>14849</v>
      </c>
      <c r="L6221" s="1061">
        <v>48000</v>
      </c>
      <c r="M6221" s="1061">
        <v>48000</v>
      </c>
      <c r="N6221" s="1061">
        <v>48000</v>
      </c>
      <c r="O6221" s="1061">
        <v>48000</v>
      </c>
      <c r="P6221" s="1061">
        <v>48000</v>
      </c>
      <c r="Q6221" s="1061">
        <v>48000</v>
      </c>
      <c r="R6221" s="1061">
        <v>48000</v>
      </c>
      <c r="S6221" s="1061">
        <v>48000</v>
      </c>
      <c r="T6221" s="1061">
        <v>48000</v>
      </c>
      <c r="U6221" s="1061">
        <v>48000</v>
      </c>
      <c r="V6221" s="1061">
        <v>48000</v>
      </c>
      <c r="W6221" s="1061">
        <v>48000</v>
      </c>
    </row>
    <row r="6222" spans="1:23">
      <c r="A6222" s="908"/>
      <c r="B6222" s="1061" t="s">
        <v>234</v>
      </c>
      <c r="C6222" s="1061" t="s">
        <v>235</v>
      </c>
      <c r="D6222" s="1061" t="s">
        <v>4416</v>
      </c>
      <c r="E6222" s="1061" t="s">
        <v>11501</v>
      </c>
      <c r="F6222" s="1061" t="s">
        <v>4566</v>
      </c>
      <c r="G6222" s="1061" t="s">
        <v>1739</v>
      </c>
      <c r="H6222" s="1061" t="s">
        <v>129</v>
      </c>
      <c r="I6222" s="1061" t="s">
        <v>19</v>
      </c>
      <c r="J6222" s="1061" t="s">
        <v>7975</v>
      </c>
      <c r="K6222" s="1061" t="s">
        <v>14849</v>
      </c>
      <c r="L6222" s="1061">
        <v>5825000</v>
      </c>
      <c r="M6222" s="1061">
        <v>5825000</v>
      </c>
      <c r="N6222" s="1061">
        <v>5825000</v>
      </c>
      <c r="O6222" s="1061">
        <v>5825000</v>
      </c>
      <c r="P6222" s="1061">
        <v>5825000</v>
      </c>
      <c r="Q6222" s="1061">
        <v>5825000</v>
      </c>
      <c r="R6222" s="1061">
        <v>5900000</v>
      </c>
      <c r="S6222" s="1061">
        <v>5900000</v>
      </c>
      <c r="T6222" s="1061">
        <v>5900000</v>
      </c>
      <c r="U6222" s="1061">
        <v>5900000</v>
      </c>
      <c r="V6222" s="1061">
        <v>5900000</v>
      </c>
      <c r="W6222" s="1061">
        <v>5900000</v>
      </c>
    </row>
    <row r="6223" spans="1:23">
      <c r="A6223" s="908"/>
      <c r="B6223" s="1061" t="s">
        <v>234</v>
      </c>
      <c r="C6223" s="1061" t="s">
        <v>235</v>
      </c>
      <c r="D6223" s="1061" t="s">
        <v>2755</v>
      </c>
      <c r="E6223" s="1061" t="s">
        <v>11502</v>
      </c>
      <c r="F6223" s="1061" t="s">
        <v>4809</v>
      </c>
      <c r="G6223" s="1061" t="s">
        <v>1739</v>
      </c>
      <c r="H6223" s="1061" t="s">
        <v>129</v>
      </c>
      <c r="I6223" s="1061" t="s">
        <v>19</v>
      </c>
      <c r="J6223" s="1061" t="s">
        <v>7975</v>
      </c>
      <c r="K6223" s="1061" t="s">
        <v>14849</v>
      </c>
      <c r="L6223" s="1061">
        <v>25000</v>
      </c>
      <c r="M6223" s="1061">
        <v>25000</v>
      </c>
      <c r="N6223" s="1061">
        <v>25000</v>
      </c>
      <c r="O6223" s="1061">
        <v>25000</v>
      </c>
      <c r="P6223" s="1061">
        <v>25000</v>
      </c>
      <c r="Q6223" s="1061">
        <v>25000</v>
      </c>
      <c r="R6223" s="1061">
        <v>25000</v>
      </c>
      <c r="S6223" s="1061">
        <v>25000</v>
      </c>
      <c r="T6223" s="1061">
        <v>25000</v>
      </c>
      <c r="U6223" s="1061">
        <v>25000</v>
      </c>
      <c r="V6223" s="1061">
        <v>25000</v>
      </c>
      <c r="W6223" s="1061">
        <v>25000</v>
      </c>
    </row>
    <row r="6224" spans="1:23">
      <c r="A6224" s="908"/>
      <c r="B6224" s="1061" t="s">
        <v>234</v>
      </c>
      <c r="C6224" s="1061" t="s">
        <v>235</v>
      </c>
      <c r="D6224" s="1061" t="s">
        <v>2755</v>
      </c>
      <c r="E6224" s="1061" t="s">
        <v>11503</v>
      </c>
      <c r="F6224" s="1061" t="s">
        <v>4810</v>
      </c>
      <c r="G6224" s="1061" t="s">
        <v>1739</v>
      </c>
      <c r="H6224" s="1061" t="s">
        <v>129</v>
      </c>
      <c r="I6224" s="1061" t="s">
        <v>19</v>
      </c>
      <c r="J6224" s="1061" t="s">
        <v>7975</v>
      </c>
      <c r="K6224" s="1061" t="s">
        <v>14849</v>
      </c>
      <c r="L6224" s="1061">
        <v>85000</v>
      </c>
      <c r="M6224" s="1061">
        <v>85000</v>
      </c>
      <c r="N6224" s="1061">
        <v>85000</v>
      </c>
      <c r="O6224" s="1061">
        <v>85000</v>
      </c>
      <c r="P6224" s="1061">
        <v>85000</v>
      </c>
      <c r="Q6224" s="1061">
        <v>85000</v>
      </c>
      <c r="R6224" s="1061">
        <v>85000</v>
      </c>
      <c r="S6224" s="1061">
        <v>85000</v>
      </c>
      <c r="T6224" s="1061">
        <v>85000</v>
      </c>
      <c r="U6224" s="1061">
        <v>85000</v>
      </c>
      <c r="V6224" s="1061">
        <v>85000</v>
      </c>
      <c r="W6224" s="1061">
        <v>85000</v>
      </c>
    </row>
    <row r="6225" spans="1:23">
      <c r="A6225" s="908"/>
      <c r="B6225" s="1061" t="s">
        <v>234</v>
      </c>
      <c r="C6225" s="1061" t="s">
        <v>235</v>
      </c>
      <c r="D6225" s="1061" t="s">
        <v>2755</v>
      </c>
      <c r="E6225" s="1061" t="s">
        <v>11504</v>
      </c>
      <c r="F6225" s="1061" t="s">
        <v>4413</v>
      </c>
      <c r="G6225" s="1061" t="s">
        <v>1739</v>
      </c>
      <c r="H6225" s="1061" t="s">
        <v>129</v>
      </c>
      <c r="I6225" s="1061" t="s">
        <v>19</v>
      </c>
      <c r="J6225" s="1061" t="s">
        <v>7975</v>
      </c>
      <c r="K6225" s="1061" t="s">
        <v>14849</v>
      </c>
      <c r="L6225" s="1061">
        <v>63000</v>
      </c>
      <c r="M6225" s="1061">
        <v>63000</v>
      </c>
      <c r="N6225" s="1061">
        <v>63000</v>
      </c>
      <c r="O6225" s="1061">
        <v>63000</v>
      </c>
      <c r="P6225" s="1061">
        <v>63000</v>
      </c>
      <c r="Q6225" s="1061">
        <v>63000</v>
      </c>
      <c r="R6225" s="1061">
        <v>76000</v>
      </c>
      <c r="S6225" s="1061">
        <v>76000</v>
      </c>
      <c r="T6225" s="1061">
        <v>76000</v>
      </c>
      <c r="U6225" s="1061">
        <v>76000</v>
      </c>
      <c r="V6225" s="1061">
        <v>76000</v>
      </c>
      <c r="W6225" s="1061">
        <v>76000</v>
      </c>
    </row>
    <row r="6226" spans="1:23">
      <c r="A6226" s="908"/>
      <c r="B6226" s="1061" t="s">
        <v>234</v>
      </c>
      <c r="C6226" s="1061" t="s">
        <v>235</v>
      </c>
      <c r="D6226" s="1061" t="s">
        <v>4156</v>
      </c>
      <c r="E6226" s="1061" t="s">
        <v>11505</v>
      </c>
      <c r="F6226" s="1061" t="s">
        <v>9367</v>
      </c>
      <c r="G6226" s="1061" t="s">
        <v>1739</v>
      </c>
      <c r="H6226" s="1061" t="s">
        <v>129</v>
      </c>
      <c r="I6226" s="1061" t="s">
        <v>19</v>
      </c>
      <c r="J6226" s="1061" t="s">
        <v>7975</v>
      </c>
      <c r="K6226" s="1061" t="s">
        <v>14849</v>
      </c>
      <c r="L6226" s="1061">
        <v>20000</v>
      </c>
      <c r="M6226" s="1061">
        <v>20000</v>
      </c>
      <c r="N6226" s="1061">
        <v>20000</v>
      </c>
      <c r="O6226" s="1061">
        <v>20000</v>
      </c>
      <c r="P6226" s="1061">
        <v>20000</v>
      </c>
      <c r="Q6226" s="1061">
        <v>20000</v>
      </c>
      <c r="R6226" s="1061">
        <v>20000</v>
      </c>
      <c r="S6226" s="1061">
        <v>20000</v>
      </c>
      <c r="T6226" s="1061">
        <v>20000</v>
      </c>
      <c r="U6226" s="1061">
        <v>20000</v>
      </c>
      <c r="V6226" s="1061">
        <v>20000</v>
      </c>
      <c r="W6226" s="1061">
        <v>20000</v>
      </c>
    </row>
    <row r="6227" spans="1:23">
      <c r="A6227" s="908"/>
      <c r="B6227" s="1061" t="s">
        <v>234</v>
      </c>
      <c r="C6227" s="1061" t="s">
        <v>235</v>
      </c>
      <c r="D6227" s="1061" t="s">
        <v>4714</v>
      </c>
      <c r="E6227" s="1061" t="s">
        <v>11506</v>
      </c>
      <c r="F6227" s="1061" t="s">
        <v>4715</v>
      </c>
      <c r="G6227" s="1061" t="s">
        <v>1739</v>
      </c>
      <c r="H6227" s="1061" t="s">
        <v>129</v>
      </c>
      <c r="I6227" s="1061" t="s">
        <v>19</v>
      </c>
      <c r="J6227" s="1061" t="s">
        <v>7975</v>
      </c>
      <c r="K6227" s="1061" t="s">
        <v>14849</v>
      </c>
      <c r="L6227" s="1061">
        <v>3000</v>
      </c>
      <c r="M6227" s="1061">
        <v>3000</v>
      </c>
      <c r="N6227" s="1061">
        <v>3000</v>
      </c>
      <c r="O6227" s="1061">
        <v>3000</v>
      </c>
      <c r="P6227" s="1061">
        <v>3000</v>
      </c>
      <c r="Q6227" s="1061">
        <v>3000</v>
      </c>
      <c r="R6227" s="1061">
        <v>3000</v>
      </c>
      <c r="S6227" s="1061">
        <v>3000</v>
      </c>
      <c r="T6227" s="1061">
        <v>3000</v>
      </c>
      <c r="U6227" s="1061">
        <v>3000</v>
      </c>
      <c r="V6227" s="1061">
        <v>3000</v>
      </c>
      <c r="W6227" s="1061">
        <v>3000</v>
      </c>
    </row>
    <row r="6228" spans="1:23">
      <c r="A6228" s="908"/>
      <c r="B6228" s="1061" t="s">
        <v>234</v>
      </c>
      <c r="C6228" s="1061" t="s">
        <v>235</v>
      </c>
      <c r="D6228" s="1061" t="s">
        <v>3486</v>
      </c>
      <c r="E6228" s="1061" t="s">
        <v>11507</v>
      </c>
      <c r="F6228" s="1061" t="s">
        <v>4811</v>
      </c>
      <c r="G6228" s="1061" t="s">
        <v>1701</v>
      </c>
      <c r="H6228" s="1061" t="s">
        <v>129</v>
      </c>
      <c r="I6228" s="1061" t="s">
        <v>19</v>
      </c>
      <c r="J6228" s="1061" t="s">
        <v>7975</v>
      </c>
      <c r="K6228" s="1061" t="s">
        <v>14849</v>
      </c>
      <c r="L6228" s="1061">
        <v>2608500</v>
      </c>
      <c r="M6228" s="1061">
        <v>2608500</v>
      </c>
      <c r="N6228" s="1061">
        <v>2608500</v>
      </c>
      <c r="O6228" s="1061">
        <v>2608500</v>
      </c>
      <c r="P6228" s="1061">
        <v>2608500</v>
      </c>
      <c r="Q6228" s="1061">
        <v>2608500</v>
      </c>
      <c r="R6228" s="1061">
        <v>2608500</v>
      </c>
      <c r="S6228" s="1061">
        <v>2608500</v>
      </c>
      <c r="T6228" s="1061">
        <v>2608500</v>
      </c>
      <c r="U6228" s="1061">
        <v>2608500</v>
      </c>
      <c r="V6228" s="1061">
        <v>2608500</v>
      </c>
      <c r="W6228" s="1061">
        <v>2608500</v>
      </c>
    </row>
    <row r="6229" spans="1:23">
      <c r="A6229" s="908"/>
      <c r="B6229" s="1061" t="s">
        <v>234</v>
      </c>
      <c r="C6229" s="1061" t="s">
        <v>235</v>
      </c>
      <c r="D6229" s="1061" t="s">
        <v>4017</v>
      </c>
      <c r="E6229" s="1061" t="s">
        <v>11508</v>
      </c>
      <c r="F6229" s="1061" t="s">
        <v>4035</v>
      </c>
      <c r="G6229" s="1061" t="s">
        <v>1724</v>
      </c>
      <c r="H6229" s="1061" t="s">
        <v>129</v>
      </c>
      <c r="I6229" s="1061" t="s">
        <v>19</v>
      </c>
      <c r="J6229" s="1061" t="s">
        <v>7975</v>
      </c>
      <c r="K6229" s="1061" t="s">
        <v>14849</v>
      </c>
      <c r="L6229" s="1061">
        <v>170000</v>
      </c>
      <c r="M6229" s="1061">
        <v>170000</v>
      </c>
      <c r="N6229" s="1061">
        <v>170000</v>
      </c>
      <c r="O6229" s="1061">
        <v>170000</v>
      </c>
      <c r="P6229" s="1061">
        <v>170000</v>
      </c>
      <c r="Q6229" s="1061">
        <v>170000</v>
      </c>
      <c r="R6229" s="1061">
        <v>170000</v>
      </c>
      <c r="S6229" s="1061">
        <v>170000</v>
      </c>
      <c r="T6229" s="1061">
        <v>170000</v>
      </c>
      <c r="U6229" s="1061">
        <v>170000</v>
      </c>
      <c r="V6229" s="1061">
        <v>170000</v>
      </c>
      <c r="W6229" s="1061">
        <v>170000</v>
      </c>
    </row>
    <row r="6230" spans="1:23">
      <c r="A6230" s="908"/>
      <c r="B6230" s="1061" t="s">
        <v>234</v>
      </c>
      <c r="C6230" s="1061" t="s">
        <v>235</v>
      </c>
      <c r="D6230" s="1061" t="s">
        <v>4017</v>
      </c>
      <c r="E6230" s="1061" t="s">
        <v>11509</v>
      </c>
      <c r="F6230" s="1061" t="s">
        <v>4090</v>
      </c>
      <c r="G6230" s="1061" t="s">
        <v>1724</v>
      </c>
      <c r="H6230" s="1061" t="s">
        <v>129</v>
      </c>
      <c r="I6230" s="1061" t="s">
        <v>19</v>
      </c>
      <c r="J6230" s="1061" t="s">
        <v>7975</v>
      </c>
      <c r="K6230" s="1061" t="s">
        <v>14849</v>
      </c>
      <c r="L6230" s="1061">
        <v>90000</v>
      </c>
      <c r="M6230" s="1061">
        <v>90000</v>
      </c>
      <c r="N6230" s="1061">
        <v>90000</v>
      </c>
      <c r="O6230" s="1061">
        <v>90000</v>
      </c>
      <c r="P6230" s="1061">
        <v>90000</v>
      </c>
      <c r="Q6230" s="1061">
        <v>90000</v>
      </c>
      <c r="R6230" s="1061">
        <v>90000</v>
      </c>
      <c r="S6230" s="1061">
        <v>90000</v>
      </c>
      <c r="T6230" s="1061">
        <v>90000</v>
      </c>
      <c r="U6230" s="1061">
        <v>90000</v>
      </c>
      <c r="V6230" s="1061">
        <v>90000</v>
      </c>
      <c r="W6230" s="1061">
        <v>90000</v>
      </c>
    </row>
    <row r="6231" spans="1:23">
      <c r="A6231" s="908"/>
      <c r="B6231" s="1061" t="s">
        <v>234</v>
      </c>
      <c r="C6231" s="1061" t="s">
        <v>235</v>
      </c>
      <c r="D6231" s="1061" t="s">
        <v>4017</v>
      </c>
      <c r="E6231" s="1061" t="s">
        <v>11510</v>
      </c>
      <c r="F6231" s="1061" t="s">
        <v>4094</v>
      </c>
      <c r="G6231" s="1061" t="s">
        <v>1724</v>
      </c>
      <c r="H6231" s="1061" t="s">
        <v>129</v>
      </c>
      <c r="I6231" s="1061" t="s">
        <v>19</v>
      </c>
      <c r="J6231" s="1061" t="s">
        <v>7975</v>
      </c>
      <c r="K6231" s="1061" t="s">
        <v>14849</v>
      </c>
      <c r="L6231" s="1061">
        <v>70000</v>
      </c>
      <c r="M6231" s="1061">
        <v>70000</v>
      </c>
      <c r="N6231" s="1061">
        <v>70000</v>
      </c>
      <c r="O6231" s="1061">
        <v>70000</v>
      </c>
      <c r="P6231" s="1061">
        <v>70000</v>
      </c>
      <c r="Q6231" s="1061">
        <v>70000</v>
      </c>
      <c r="R6231" s="1061">
        <v>70000</v>
      </c>
      <c r="S6231" s="1061">
        <v>70000</v>
      </c>
      <c r="T6231" s="1061">
        <v>70000</v>
      </c>
      <c r="U6231" s="1061">
        <v>70000</v>
      </c>
      <c r="V6231" s="1061">
        <v>70000</v>
      </c>
      <c r="W6231" s="1061">
        <v>70000</v>
      </c>
    </row>
    <row r="6232" spans="1:23">
      <c r="A6232" s="908"/>
      <c r="B6232" s="1061" t="s">
        <v>234</v>
      </c>
      <c r="C6232" s="1061" t="s">
        <v>235</v>
      </c>
      <c r="D6232" s="1061" t="s">
        <v>4017</v>
      </c>
      <c r="E6232" s="1061" t="s">
        <v>11511</v>
      </c>
      <c r="F6232" s="1061" t="s">
        <v>4093</v>
      </c>
      <c r="G6232" s="1061" t="s">
        <v>1724</v>
      </c>
      <c r="H6232" s="1061" t="s">
        <v>129</v>
      </c>
      <c r="I6232" s="1061" t="s">
        <v>19</v>
      </c>
      <c r="J6232" s="1061" t="s">
        <v>7975</v>
      </c>
      <c r="K6232" s="1061" t="s">
        <v>14849</v>
      </c>
      <c r="L6232" s="1061">
        <v>75000</v>
      </c>
      <c r="M6232" s="1061">
        <v>75000</v>
      </c>
      <c r="N6232" s="1061">
        <v>75000</v>
      </c>
      <c r="O6232" s="1061">
        <v>75000</v>
      </c>
      <c r="P6232" s="1061">
        <v>75000</v>
      </c>
      <c r="Q6232" s="1061">
        <v>75000</v>
      </c>
      <c r="R6232" s="1061">
        <v>75000</v>
      </c>
      <c r="S6232" s="1061">
        <v>75000</v>
      </c>
      <c r="T6232" s="1061">
        <v>75000</v>
      </c>
      <c r="U6232" s="1061">
        <v>75000</v>
      </c>
      <c r="V6232" s="1061">
        <v>75000</v>
      </c>
      <c r="W6232" s="1061">
        <v>75000</v>
      </c>
    </row>
    <row r="6233" spans="1:23">
      <c r="A6233" s="908"/>
      <c r="B6233" s="1061" t="s">
        <v>234</v>
      </c>
      <c r="C6233" s="1061" t="s">
        <v>235</v>
      </c>
      <c r="D6233" s="1061" t="s">
        <v>4017</v>
      </c>
      <c r="E6233" s="1061" t="s">
        <v>11512</v>
      </c>
      <c r="F6233" s="1061" t="s">
        <v>4832</v>
      </c>
      <c r="G6233" s="1061" t="s">
        <v>1724</v>
      </c>
      <c r="H6233" s="1061" t="s">
        <v>129</v>
      </c>
      <c r="I6233" s="1061" t="s">
        <v>19</v>
      </c>
      <c r="J6233" s="1061" t="s">
        <v>7975</v>
      </c>
      <c r="K6233" s="1061" t="s">
        <v>14849</v>
      </c>
      <c r="L6233" s="1061">
        <v>130000</v>
      </c>
      <c r="M6233" s="1061">
        <v>130000</v>
      </c>
      <c r="N6233" s="1061">
        <v>130000</v>
      </c>
      <c r="O6233" s="1061">
        <v>130000</v>
      </c>
      <c r="P6233" s="1061">
        <v>130000</v>
      </c>
      <c r="Q6233" s="1061">
        <v>130000</v>
      </c>
      <c r="R6233" s="1061">
        <v>130000</v>
      </c>
      <c r="S6233" s="1061">
        <v>130000</v>
      </c>
      <c r="T6233" s="1061">
        <v>130000</v>
      </c>
      <c r="U6233" s="1061">
        <v>130000</v>
      </c>
      <c r="V6233" s="1061">
        <v>130000</v>
      </c>
      <c r="W6233" s="1061">
        <v>130000</v>
      </c>
    </row>
    <row r="6234" spans="1:23">
      <c r="A6234" s="908"/>
      <c r="B6234" s="1061" t="s">
        <v>234</v>
      </c>
      <c r="C6234" s="1061" t="s">
        <v>235</v>
      </c>
      <c r="D6234" s="1061" t="s">
        <v>4017</v>
      </c>
      <c r="E6234" s="1061" t="s">
        <v>11513</v>
      </c>
      <c r="F6234" s="1061" t="s">
        <v>4098</v>
      </c>
      <c r="G6234" s="1061" t="s">
        <v>1724</v>
      </c>
      <c r="H6234" s="1061" t="s">
        <v>129</v>
      </c>
      <c r="I6234" s="1061" t="s">
        <v>19</v>
      </c>
      <c r="J6234" s="1061" t="s">
        <v>7975</v>
      </c>
      <c r="K6234" s="1061" t="s">
        <v>14849</v>
      </c>
      <c r="L6234" s="1061">
        <v>110000</v>
      </c>
      <c r="M6234" s="1061">
        <v>110000</v>
      </c>
      <c r="N6234" s="1061">
        <v>110000</v>
      </c>
      <c r="O6234" s="1061">
        <v>110000</v>
      </c>
      <c r="P6234" s="1061">
        <v>110000</v>
      </c>
      <c r="Q6234" s="1061">
        <v>110000</v>
      </c>
      <c r="R6234" s="1061">
        <v>110000</v>
      </c>
      <c r="S6234" s="1061">
        <v>110000</v>
      </c>
      <c r="T6234" s="1061">
        <v>110000</v>
      </c>
      <c r="U6234" s="1061">
        <v>110000</v>
      </c>
      <c r="V6234" s="1061">
        <v>110000</v>
      </c>
      <c r="W6234" s="1061">
        <v>110000</v>
      </c>
    </row>
    <row r="6235" spans="1:23">
      <c r="A6235" s="908"/>
      <c r="B6235" s="1061" t="s">
        <v>234</v>
      </c>
      <c r="C6235" s="1061" t="s">
        <v>235</v>
      </c>
      <c r="D6235" s="1061" t="s">
        <v>4312</v>
      </c>
      <c r="E6235" s="1061" t="s">
        <v>11514</v>
      </c>
      <c r="F6235" s="1061" t="s">
        <v>4355</v>
      </c>
      <c r="G6235" s="1061" t="s">
        <v>1739</v>
      </c>
      <c r="H6235" s="1061" t="s">
        <v>129</v>
      </c>
      <c r="I6235" s="1061" t="s">
        <v>19</v>
      </c>
      <c r="J6235" s="1061" t="s">
        <v>7975</v>
      </c>
      <c r="K6235" s="1061" t="s">
        <v>14849</v>
      </c>
      <c r="L6235" s="1061">
        <v>485950</v>
      </c>
      <c r="M6235" s="1061">
        <v>485950</v>
      </c>
      <c r="N6235" s="1061">
        <v>485950</v>
      </c>
      <c r="O6235" s="1061">
        <v>485950</v>
      </c>
      <c r="P6235" s="1061">
        <v>485950</v>
      </c>
      <c r="Q6235" s="1061">
        <v>485950</v>
      </c>
      <c r="R6235" s="1061">
        <v>485950</v>
      </c>
      <c r="S6235" s="1061">
        <v>485950</v>
      </c>
      <c r="T6235" s="1061">
        <v>485950</v>
      </c>
      <c r="U6235" s="1061">
        <v>485950</v>
      </c>
      <c r="V6235" s="1061">
        <v>485950</v>
      </c>
      <c r="W6235" s="1061">
        <v>485950</v>
      </c>
    </row>
    <row r="6236" spans="1:23">
      <c r="A6236" s="908"/>
      <c r="B6236" s="1061" t="s">
        <v>234</v>
      </c>
      <c r="C6236" s="1061" t="s">
        <v>235</v>
      </c>
      <c r="D6236" s="1061" t="s">
        <v>4017</v>
      </c>
      <c r="E6236" s="1061" t="s">
        <v>11515</v>
      </c>
      <c r="F6236" s="1061" t="s">
        <v>4833</v>
      </c>
      <c r="G6236" s="1061" t="s">
        <v>1724</v>
      </c>
      <c r="H6236" s="1061" t="s">
        <v>129</v>
      </c>
      <c r="I6236" s="1061" t="s">
        <v>19</v>
      </c>
      <c r="J6236" s="1061" t="s">
        <v>7975</v>
      </c>
      <c r="K6236" s="1061" t="s">
        <v>14849</v>
      </c>
      <c r="L6236" s="1061">
        <v>140000</v>
      </c>
      <c r="M6236" s="1061">
        <v>140000</v>
      </c>
      <c r="N6236" s="1061">
        <v>140000</v>
      </c>
      <c r="O6236" s="1061">
        <v>140000</v>
      </c>
      <c r="P6236" s="1061">
        <v>140000</v>
      </c>
      <c r="Q6236" s="1061">
        <v>140000</v>
      </c>
      <c r="R6236" s="1061">
        <v>140000</v>
      </c>
      <c r="S6236" s="1061">
        <v>140000</v>
      </c>
      <c r="T6236" s="1061">
        <v>140000</v>
      </c>
      <c r="U6236" s="1061">
        <v>140000</v>
      </c>
      <c r="V6236" s="1061">
        <v>140000</v>
      </c>
      <c r="W6236" s="1061">
        <v>140000</v>
      </c>
    </row>
    <row r="6237" spans="1:23">
      <c r="A6237" s="908"/>
      <c r="B6237" s="1061" t="s">
        <v>234</v>
      </c>
      <c r="C6237" s="1061" t="s">
        <v>235</v>
      </c>
      <c r="D6237" s="1061" t="s">
        <v>4017</v>
      </c>
      <c r="E6237" s="1061" t="s">
        <v>11516</v>
      </c>
      <c r="F6237" s="1061" t="s">
        <v>4103</v>
      </c>
      <c r="G6237" s="1061" t="s">
        <v>1724</v>
      </c>
      <c r="H6237" s="1061" t="s">
        <v>129</v>
      </c>
      <c r="I6237" s="1061" t="s">
        <v>19</v>
      </c>
      <c r="J6237" s="1061" t="s">
        <v>7975</v>
      </c>
      <c r="K6237" s="1061" t="s">
        <v>14849</v>
      </c>
      <c r="L6237" s="1061">
        <v>150000</v>
      </c>
      <c r="M6237" s="1061">
        <v>150000</v>
      </c>
      <c r="N6237" s="1061">
        <v>150000</v>
      </c>
      <c r="O6237" s="1061">
        <v>150000</v>
      </c>
      <c r="P6237" s="1061">
        <v>150000</v>
      </c>
      <c r="Q6237" s="1061">
        <v>150000</v>
      </c>
      <c r="R6237" s="1061">
        <v>150000</v>
      </c>
      <c r="S6237" s="1061">
        <v>150000</v>
      </c>
      <c r="T6237" s="1061">
        <v>150000</v>
      </c>
      <c r="U6237" s="1061">
        <v>150000</v>
      </c>
      <c r="V6237" s="1061">
        <v>150000</v>
      </c>
      <c r="W6237" s="1061">
        <v>150000</v>
      </c>
    </row>
    <row r="6238" spans="1:23">
      <c r="A6238" s="908"/>
      <c r="B6238" s="1061" t="s">
        <v>234</v>
      </c>
      <c r="C6238" s="1061" t="s">
        <v>235</v>
      </c>
      <c r="D6238" s="1061" t="s">
        <v>4017</v>
      </c>
      <c r="E6238" s="1061" t="s">
        <v>11517</v>
      </c>
      <c r="F6238" s="1061" t="s">
        <v>4834</v>
      </c>
      <c r="G6238" s="1061" t="s">
        <v>1724</v>
      </c>
      <c r="H6238" s="1061" t="s">
        <v>129</v>
      </c>
      <c r="I6238" s="1061" t="s">
        <v>19</v>
      </c>
      <c r="J6238" s="1061" t="s">
        <v>7975</v>
      </c>
      <c r="K6238" s="1061" t="s">
        <v>14849</v>
      </c>
      <c r="L6238" s="1061">
        <v>170000</v>
      </c>
      <c r="M6238" s="1061">
        <v>170000</v>
      </c>
      <c r="N6238" s="1061">
        <v>170000</v>
      </c>
      <c r="O6238" s="1061">
        <v>170000</v>
      </c>
      <c r="P6238" s="1061">
        <v>170000</v>
      </c>
      <c r="Q6238" s="1061">
        <v>170000</v>
      </c>
      <c r="R6238" s="1061">
        <v>170000</v>
      </c>
      <c r="S6238" s="1061">
        <v>170000</v>
      </c>
      <c r="T6238" s="1061">
        <v>170000</v>
      </c>
      <c r="U6238" s="1061">
        <v>170000</v>
      </c>
      <c r="V6238" s="1061">
        <v>170000</v>
      </c>
      <c r="W6238" s="1061">
        <v>170000</v>
      </c>
    </row>
    <row r="6239" spans="1:23">
      <c r="A6239" s="908"/>
      <c r="B6239" s="1061" t="s">
        <v>234</v>
      </c>
      <c r="C6239" s="1061" t="s">
        <v>235</v>
      </c>
      <c r="D6239" s="1061" t="s">
        <v>4017</v>
      </c>
      <c r="E6239" s="1061" t="s">
        <v>11518</v>
      </c>
      <c r="F6239" s="1061" t="s">
        <v>4835</v>
      </c>
      <c r="G6239" s="1061" t="s">
        <v>1724</v>
      </c>
      <c r="H6239" s="1061" t="s">
        <v>129</v>
      </c>
      <c r="I6239" s="1061" t="s">
        <v>19</v>
      </c>
      <c r="J6239" s="1061" t="s">
        <v>7975</v>
      </c>
      <c r="K6239" s="1061" t="s">
        <v>14849</v>
      </c>
      <c r="L6239" s="1061">
        <v>180000</v>
      </c>
      <c r="M6239" s="1061">
        <v>180000</v>
      </c>
      <c r="N6239" s="1061">
        <v>180000</v>
      </c>
      <c r="O6239" s="1061">
        <v>180000</v>
      </c>
      <c r="P6239" s="1061">
        <v>180000</v>
      </c>
      <c r="Q6239" s="1061">
        <v>180000</v>
      </c>
      <c r="R6239" s="1061">
        <v>180000</v>
      </c>
      <c r="S6239" s="1061">
        <v>180000</v>
      </c>
      <c r="T6239" s="1061">
        <v>180000</v>
      </c>
      <c r="U6239" s="1061">
        <v>180000</v>
      </c>
      <c r="V6239" s="1061">
        <v>180000</v>
      </c>
      <c r="W6239" s="1061">
        <v>180000</v>
      </c>
    </row>
    <row r="6240" spans="1:23">
      <c r="A6240" s="908"/>
      <c r="B6240" s="1061" t="s">
        <v>234</v>
      </c>
      <c r="C6240" s="1061" t="s">
        <v>235</v>
      </c>
      <c r="D6240" s="1061" t="s">
        <v>4017</v>
      </c>
      <c r="E6240" s="1061" t="s">
        <v>11519</v>
      </c>
      <c r="F6240" s="1061" t="s">
        <v>4104</v>
      </c>
      <c r="G6240" s="1061" t="s">
        <v>1724</v>
      </c>
      <c r="H6240" s="1061" t="s">
        <v>129</v>
      </c>
      <c r="I6240" s="1061" t="s">
        <v>19</v>
      </c>
      <c r="J6240" s="1061" t="s">
        <v>7975</v>
      </c>
      <c r="K6240" s="1061" t="s">
        <v>14849</v>
      </c>
      <c r="L6240" s="1061">
        <v>110000</v>
      </c>
      <c r="M6240" s="1061">
        <v>110000</v>
      </c>
      <c r="N6240" s="1061">
        <v>110000</v>
      </c>
      <c r="O6240" s="1061">
        <v>110000</v>
      </c>
      <c r="P6240" s="1061">
        <v>110000</v>
      </c>
      <c r="Q6240" s="1061">
        <v>110000</v>
      </c>
      <c r="R6240" s="1061">
        <v>110000</v>
      </c>
      <c r="S6240" s="1061">
        <v>110000</v>
      </c>
      <c r="T6240" s="1061">
        <v>110000</v>
      </c>
      <c r="U6240" s="1061">
        <v>110000</v>
      </c>
      <c r="V6240" s="1061">
        <v>110000</v>
      </c>
      <c r="W6240" s="1061">
        <v>110000</v>
      </c>
    </row>
    <row r="6241" spans="1:23">
      <c r="A6241" s="908"/>
      <c r="B6241" s="1061" t="s">
        <v>234</v>
      </c>
      <c r="C6241" s="1061" t="s">
        <v>235</v>
      </c>
      <c r="D6241" s="1061" t="s">
        <v>4017</v>
      </c>
      <c r="E6241" s="1061" t="s">
        <v>11520</v>
      </c>
      <c r="F6241" s="1061" t="s">
        <v>4105</v>
      </c>
      <c r="G6241" s="1061" t="s">
        <v>1724</v>
      </c>
      <c r="H6241" s="1061" t="s">
        <v>129</v>
      </c>
      <c r="I6241" s="1061" t="s">
        <v>19</v>
      </c>
      <c r="J6241" s="1061" t="s">
        <v>7975</v>
      </c>
      <c r="K6241" s="1061" t="s">
        <v>14849</v>
      </c>
      <c r="L6241" s="1061">
        <v>140000</v>
      </c>
      <c r="M6241" s="1061">
        <v>140000</v>
      </c>
      <c r="N6241" s="1061">
        <v>140000</v>
      </c>
      <c r="O6241" s="1061">
        <v>140000</v>
      </c>
      <c r="P6241" s="1061">
        <v>140000</v>
      </c>
      <c r="Q6241" s="1061">
        <v>140000</v>
      </c>
      <c r="R6241" s="1061">
        <v>140000</v>
      </c>
      <c r="S6241" s="1061">
        <v>140000</v>
      </c>
      <c r="T6241" s="1061">
        <v>140000</v>
      </c>
      <c r="U6241" s="1061">
        <v>140000</v>
      </c>
      <c r="V6241" s="1061">
        <v>140000</v>
      </c>
      <c r="W6241" s="1061">
        <v>140000</v>
      </c>
    </row>
    <row r="6242" spans="1:23">
      <c r="A6242" s="908"/>
      <c r="B6242" s="1061" t="s">
        <v>234</v>
      </c>
      <c r="C6242" s="1061" t="s">
        <v>235</v>
      </c>
      <c r="D6242" s="1061" t="s">
        <v>4017</v>
      </c>
      <c r="E6242" s="1061" t="s">
        <v>11521</v>
      </c>
      <c r="F6242" s="1061" t="s">
        <v>4836</v>
      </c>
      <c r="G6242" s="1061" t="s">
        <v>1724</v>
      </c>
      <c r="H6242" s="1061" t="s">
        <v>129</v>
      </c>
      <c r="I6242" s="1061" t="s">
        <v>19</v>
      </c>
      <c r="J6242" s="1061" t="s">
        <v>7975</v>
      </c>
      <c r="K6242" s="1061" t="s">
        <v>14849</v>
      </c>
      <c r="L6242" s="1061">
        <v>190000</v>
      </c>
      <c r="M6242" s="1061">
        <v>190000</v>
      </c>
      <c r="N6242" s="1061">
        <v>190000</v>
      </c>
      <c r="O6242" s="1061">
        <v>190000</v>
      </c>
      <c r="P6242" s="1061">
        <v>190000</v>
      </c>
      <c r="Q6242" s="1061">
        <v>190000</v>
      </c>
      <c r="R6242" s="1061">
        <v>190000</v>
      </c>
      <c r="S6242" s="1061">
        <v>190000</v>
      </c>
      <c r="T6242" s="1061">
        <v>190000</v>
      </c>
      <c r="U6242" s="1061">
        <v>190000</v>
      </c>
      <c r="V6242" s="1061">
        <v>190000</v>
      </c>
      <c r="W6242" s="1061">
        <v>190000</v>
      </c>
    </row>
    <row r="6243" spans="1:23">
      <c r="A6243" s="908"/>
      <c r="B6243" s="1061" t="s">
        <v>234</v>
      </c>
      <c r="C6243" s="1061" t="s">
        <v>235</v>
      </c>
      <c r="D6243" s="1061" t="s">
        <v>4017</v>
      </c>
      <c r="E6243" s="1061" t="s">
        <v>11522</v>
      </c>
      <c r="F6243" s="1061" t="s">
        <v>4837</v>
      </c>
      <c r="G6243" s="1061" t="s">
        <v>1724</v>
      </c>
      <c r="H6243" s="1061" t="s">
        <v>129</v>
      </c>
      <c r="I6243" s="1061" t="s">
        <v>19</v>
      </c>
      <c r="J6243" s="1061" t="s">
        <v>7975</v>
      </c>
      <c r="K6243" s="1061" t="s">
        <v>14849</v>
      </c>
      <c r="L6243" s="1061">
        <v>200000</v>
      </c>
      <c r="M6243" s="1061">
        <v>200000</v>
      </c>
      <c r="N6243" s="1061">
        <v>200000</v>
      </c>
      <c r="O6243" s="1061">
        <v>200000</v>
      </c>
      <c r="P6243" s="1061">
        <v>200000</v>
      </c>
      <c r="Q6243" s="1061">
        <v>200000</v>
      </c>
      <c r="R6243" s="1061">
        <v>200000</v>
      </c>
      <c r="S6243" s="1061">
        <v>200000</v>
      </c>
      <c r="T6243" s="1061">
        <v>200000</v>
      </c>
      <c r="U6243" s="1061">
        <v>200000</v>
      </c>
      <c r="V6243" s="1061">
        <v>200000</v>
      </c>
      <c r="W6243" s="1061">
        <v>200000</v>
      </c>
    </row>
    <row r="6244" spans="1:23">
      <c r="A6244" s="908"/>
      <c r="B6244" s="1061" t="s">
        <v>234</v>
      </c>
      <c r="C6244" s="1061" t="s">
        <v>235</v>
      </c>
      <c r="D6244" s="1061" t="s">
        <v>4017</v>
      </c>
      <c r="E6244" s="1061" t="s">
        <v>11523</v>
      </c>
      <c r="F6244" s="1061" t="s">
        <v>4838</v>
      </c>
      <c r="G6244" s="1061" t="s">
        <v>1724</v>
      </c>
      <c r="H6244" s="1061" t="s">
        <v>129</v>
      </c>
      <c r="I6244" s="1061" t="s">
        <v>19</v>
      </c>
      <c r="J6244" s="1061" t="s">
        <v>7975</v>
      </c>
      <c r="K6244" s="1061" t="s">
        <v>14849</v>
      </c>
      <c r="L6244" s="1061">
        <v>190000</v>
      </c>
      <c r="M6244" s="1061">
        <v>190000</v>
      </c>
      <c r="N6244" s="1061">
        <v>190000</v>
      </c>
      <c r="O6244" s="1061">
        <v>190000</v>
      </c>
      <c r="P6244" s="1061">
        <v>190000</v>
      </c>
      <c r="Q6244" s="1061">
        <v>190000</v>
      </c>
      <c r="R6244" s="1061">
        <v>190000</v>
      </c>
      <c r="S6244" s="1061">
        <v>190000</v>
      </c>
      <c r="T6244" s="1061">
        <v>190000</v>
      </c>
      <c r="U6244" s="1061">
        <v>190000</v>
      </c>
      <c r="V6244" s="1061">
        <v>190000</v>
      </c>
      <c r="W6244" s="1061">
        <v>190000</v>
      </c>
    </row>
    <row r="6245" spans="1:23">
      <c r="A6245" s="908"/>
      <c r="B6245" s="1061" t="s">
        <v>234</v>
      </c>
      <c r="C6245" s="1061" t="s">
        <v>235</v>
      </c>
      <c r="D6245" s="1061" t="s">
        <v>4017</v>
      </c>
      <c r="E6245" s="1061" t="s">
        <v>11524</v>
      </c>
      <c r="F6245" s="1061" t="s">
        <v>4839</v>
      </c>
      <c r="G6245" s="1061" t="s">
        <v>1724</v>
      </c>
      <c r="H6245" s="1061" t="s">
        <v>129</v>
      </c>
      <c r="I6245" s="1061" t="s">
        <v>19</v>
      </c>
      <c r="J6245" s="1061" t="s">
        <v>7975</v>
      </c>
      <c r="K6245" s="1061" t="s">
        <v>14849</v>
      </c>
      <c r="L6245" s="1061">
        <v>220000</v>
      </c>
      <c r="M6245" s="1061">
        <v>220000</v>
      </c>
      <c r="N6245" s="1061">
        <v>220000</v>
      </c>
      <c r="O6245" s="1061">
        <v>220000</v>
      </c>
      <c r="P6245" s="1061">
        <v>220000</v>
      </c>
      <c r="Q6245" s="1061">
        <v>220000</v>
      </c>
      <c r="R6245" s="1061">
        <v>220000</v>
      </c>
      <c r="S6245" s="1061">
        <v>220000</v>
      </c>
      <c r="T6245" s="1061">
        <v>220000</v>
      </c>
      <c r="U6245" s="1061">
        <v>220000</v>
      </c>
      <c r="V6245" s="1061">
        <v>220000</v>
      </c>
      <c r="W6245" s="1061">
        <v>220000</v>
      </c>
    </row>
    <row r="6246" spans="1:23">
      <c r="A6246" s="908"/>
      <c r="B6246" s="1061" t="s">
        <v>234</v>
      </c>
      <c r="C6246" s="1061" t="s">
        <v>235</v>
      </c>
      <c r="D6246" s="1061" t="s">
        <v>4017</v>
      </c>
      <c r="E6246" s="1061" t="s">
        <v>11525</v>
      </c>
      <c r="F6246" s="1061" t="s">
        <v>4840</v>
      </c>
      <c r="G6246" s="1061" t="s">
        <v>1724</v>
      </c>
      <c r="H6246" s="1061" t="s">
        <v>129</v>
      </c>
      <c r="I6246" s="1061" t="s">
        <v>19</v>
      </c>
      <c r="J6246" s="1061" t="s">
        <v>7975</v>
      </c>
      <c r="K6246" s="1061" t="s">
        <v>14849</v>
      </c>
      <c r="L6246" s="1061">
        <v>65000</v>
      </c>
      <c r="M6246" s="1061">
        <v>65000</v>
      </c>
      <c r="N6246" s="1061">
        <v>65000</v>
      </c>
      <c r="O6246" s="1061">
        <v>65000</v>
      </c>
      <c r="P6246" s="1061">
        <v>65000</v>
      </c>
      <c r="Q6246" s="1061">
        <v>65000</v>
      </c>
      <c r="R6246" s="1061">
        <v>65000</v>
      </c>
      <c r="S6246" s="1061">
        <v>65000</v>
      </c>
      <c r="T6246" s="1061">
        <v>65000</v>
      </c>
      <c r="U6246" s="1061">
        <v>65000</v>
      </c>
      <c r="V6246" s="1061">
        <v>65000</v>
      </c>
      <c r="W6246" s="1061">
        <v>65000</v>
      </c>
    </row>
    <row r="6247" spans="1:23">
      <c r="A6247" s="908"/>
      <c r="B6247" s="1061" t="s">
        <v>234</v>
      </c>
      <c r="C6247" s="1061" t="s">
        <v>235</v>
      </c>
      <c r="D6247" s="1061" t="s">
        <v>4017</v>
      </c>
      <c r="E6247" s="1061" t="s">
        <v>11526</v>
      </c>
      <c r="F6247" s="1061" t="s">
        <v>4841</v>
      </c>
      <c r="G6247" s="1061" t="s">
        <v>1724</v>
      </c>
      <c r="H6247" s="1061" t="s">
        <v>129</v>
      </c>
      <c r="I6247" s="1061" t="s">
        <v>19</v>
      </c>
      <c r="J6247" s="1061" t="s">
        <v>7975</v>
      </c>
      <c r="K6247" s="1061" t="s">
        <v>14849</v>
      </c>
      <c r="L6247" s="1061">
        <v>100000</v>
      </c>
      <c r="M6247" s="1061">
        <v>100000</v>
      </c>
      <c r="N6247" s="1061">
        <v>100000</v>
      </c>
      <c r="O6247" s="1061">
        <v>100000</v>
      </c>
      <c r="P6247" s="1061">
        <v>100000</v>
      </c>
      <c r="Q6247" s="1061">
        <v>100000</v>
      </c>
      <c r="R6247" s="1061">
        <v>100000</v>
      </c>
      <c r="S6247" s="1061">
        <v>100000</v>
      </c>
      <c r="T6247" s="1061">
        <v>100000</v>
      </c>
      <c r="U6247" s="1061">
        <v>100000</v>
      </c>
      <c r="V6247" s="1061">
        <v>100000</v>
      </c>
      <c r="W6247" s="1061">
        <v>100000</v>
      </c>
    </row>
    <row r="6248" spans="1:23">
      <c r="A6248" s="908"/>
      <c r="B6248" s="1061" t="s">
        <v>234</v>
      </c>
      <c r="C6248" s="1061" t="s">
        <v>235</v>
      </c>
      <c r="D6248" s="1061" t="s">
        <v>4017</v>
      </c>
      <c r="E6248" s="1061" t="s">
        <v>11527</v>
      </c>
      <c r="F6248" s="1061" t="s">
        <v>4842</v>
      </c>
      <c r="G6248" s="1061" t="s">
        <v>1724</v>
      </c>
      <c r="H6248" s="1061" t="s">
        <v>129</v>
      </c>
      <c r="I6248" s="1061" t="s">
        <v>19</v>
      </c>
      <c r="J6248" s="1061" t="s">
        <v>7975</v>
      </c>
      <c r="K6248" s="1061" t="s">
        <v>14849</v>
      </c>
      <c r="L6248" s="1061">
        <v>110000</v>
      </c>
      <c r="M6248" s="1061">
        <v>110000</v>
      </c>
      <c r="N6248" s="1061">
        <v>110000</v>
      </c>
      <c r="O6248" s="1061">
        <v>110000</v>
      </c>
      <c r="P6248" s="1061">
        <v>110000</v>
      </c>
      <c r="Q6248" s="1061">
        <v>110000</v>
      </c>
      <c r="R6248" s="1061">
        <v>110000</v>
      </c>
      <c r="S6248" s="1061">
        <v>110000</v>
      </c>
      <c r="T6248" s="1061">
        <v>110000</v>
      </c>
      <c r="U6248" s="1061">
        <v>110000</v>
      </c>
      <c r="V6248" s="1061">
        <v>110000</v>
      </c>
      <c r="W6248" s="1061">
        <v>110000</v>
      </c>
    </row>
    <row r="6249" spans="1:23">
      <c r="A6249" s="908"/>
      <c r="B6249" s="1061" t="s">
        <v>234</v>
      </c>
      <c r="C6249" s="1061" t="s">
        <v>235</v>
      </c>
      <c r="D6249" s="1061" t="s">
        <v>4017</v>
      </c>
      <c r="E6249" s="1061" t="s">
        <v>11528</v>
      </c>
      <c r="F6249" s="1061" t="s">
        <v>4029</v>
      </c>
      <c r="G6249" s="1061" t="s">
        <v>1724</v>
      </c>
      <c r="H6249" s="1061" t="s">
        <v>129</v>
      </c>
      <c r="I6249" s="1061" t="s">
        <v>19</v>
      </c>
      <c r="J6249" s="1061" t="s">
        <v>7975</v>
      </c>
      <c r="K6249" s="1061" t="s">
        <v>14849</v>
      </c>
      <c r="L6249" s="1061">
        <v>60000</v>
      </c>
      <c r="M6249" s="1061">
        <v>60000</v>
      </c>
      <c r="N6249" s="1061">
        <v>60000</v>
      </c>
      <c r="O6249" s="1061">
        <v>60000</v>
      </c>
      <c r="P6249" s="1061">
        <v>60000</v>
      </c>
      <c r="Q6249" s="1061">
        <v>60000</v>
      </c>
      <c r="R6249" s="1061">
        <v>60000</v>
      </c>
      <c r="S6249" s="1061">
        <v>60000</v>
      </c>
      <c r="T6249" s="1061">
        <v>60000</v>
      </c>
      <c r="U6249" s="1061">
        <v>60000</v>
      </c>
      <c r="V6249" s="1061">
        <v>60000</v>
      </c>
      <c r="W6249" s="1061">
        <v>60000</v>
      </c>
    </row>
    <row r="6250" spans="1:23">
      <c r="A6250" s="908"/>
      <c r="B6250" s="1061" t="s">
        <v>234</v>
      </c>
      <c r="C6250" s="1061" t="s">
        <v>235</v>
      </c>
      <c r="D6250" s="1061" t="s">
        <v>4017</v>
      </c>
      <c r="E6250" s="1061" t="s">
        <v>11529</v>
      </c>
      <c r="F6250" s="1061" t="s">
        <v>4030</v>
      </c>
      <c r="G6250" s="1061" t="s">
        <v>1724</v>
      </c>
      <c r="H6250" s="1061" t="s">
        <v>129</v>
      </c>
      <c r="I6250" s="1061" t="s">
        <v>19</v>
      </c>
      <c r="J6250" s="1061" t="s">
        <v>7975</v>
      </c>
      <c r="K6250" s="1061" t="s">
        <v>14849</v>
      </c>
      <c r="L6250" s="1061">
        <v>70000</v>
      </c>
      <c r="M6250" s="1061">
        <v>70000</v>
      </c>
      <c r="N6250" s="1061">
        <v>70000</v>
      </c>
      <c r="O6250" s="1061">
        <v>70000</v>
      </c>
      <c r="P6250" s="1061">
        <v>70000</v>
      </c>
      <c r="Q6250" s="1061">
        <v>70000</v>
      </c>
      <c r="R6250" s="1061">
        <v>70000</v>
      </c>
      <c r="S6250" s="1061">
        <v>70000</v>
      </c>
      <c r="T6250" s="1061">
        <v>70000</v>
      </c>
      <c r="U6250" s="1061">
        <v>70000</v>
      </c>
      <c r="V6250" s="1061">
        <v>70000</v>
      </c>
      <c r="W6250" s="1061">
        <v>70000</v>
      </c>
    </row>
    <row r="6251" spans="1:23">
      <c r="A6251" s="908"/>
      <c r="B6251" s="1061" t="s">
        <v>234</v>
      </c>
      <c r="C6251" s="1061" t="s">
        <v>235</v>
      </c>
      <c r="D6251" s="1061" t="s">
        <v>4017</v>
      </c>
      <c r="E6251" s="1061" t="s">
        <v>11530</v>
      </c>
      <c r="F6251" s="1061" t="s">
        <v>4031</v>
      </c>
      <c r="G6251" s="1061" t="s">
        <v>1724</v>
      </c>
      <c r="H6251" s="1061" t="s">
        <v>129</v>
      </c>
      <c r="I6251" s="1061" t="s">
        <v>19</v>
      </c>
      <c r="J6251" s="1061" t="s">
        <v>7975</v>
      </c>
      <c r="K6251" s="1061" t="s">
        <v>14849</v>
      </c>
      <c r="L6251" s="1061">
        <v>80000</v>
      </c>
      <c r="M6251" s="1061">
        <v>80000</v>
      </c>
      <c r="N6251" s="1061">
        <v>80000</v>
      </c>
      <c r="O6251" s="1061">
        <v>80000</v>
      </c>
      <c r="P6251" s="1061">
        <v>80000</v>
      </c>
      <c r="Q6251" s="1061">
        <v>80000</v>
      </c>
      <c r="R6251" s="1061">
        <v>80000</v>
      </c>
      <c r="S6251" s="1061">
        <v>80000</v>
      </c>
      <c r="T6251" s="1061">
        <v>80000</v>
      </c>
      <c r="U6251" s="1061">
        <v>80000</v>
      </c>
      <c r="V6251" s="1061">
        <v>80000</v>
      </c>
      <c r="W6251" s="1061">
        <v>80000</v>
      </c>
    </row>
    <row r="6252" spans="1:23">
      <c r="A6252" s="908"/>
      <c r="B6252" s="1061" t="s">
        <v>234</v>
      </c>
      <c r="C6252" s="1061" t="s">
        <v>235</v>
      </c>
      <c r="D6252" s="1061" t="s">
        <v>4017</v>
      </c>
      <c r="E6252" s="1061" t="s">
        <v>11531</v>
      </c>
      <c r="F6252" s="1061" t="s">
        <v>4032</v>
      </c>
      <c r="G6252" s="1061" t="s">
        <v>1724</v>
      </c>
      <c r="H6252" s="1061" t="s">
        <v>129</v>
      </c>
      <c r="I6252" s="1061" t="s">
        <v>19</v>
      </c>
      <c r="J6252" s="1061" t="s">
        <v>7975</v>
      </c>
      <c r="K6252" s="1061" t="s">
        <v>14849</v>
      </c>
      <c r="L6252" s="1061">
        <v>90000</v>
      </c>
      <c r="M6252" s="1061">
        <v>90000</v>
      </c>
      <c r="N6252" s="1061">
        <v>90000</v>
      </c>
      <c r="O6252" s="1061">
        <v>90000</v>
      </c>
      <c r="P6252" s="1061">
        <v>90000</v>
      </c>
      <c r="Q6252" s="1061">
        <v>90000</v>
      </c>
      <c r="R6252" s="1061">
        <v>90000</v>
      </c>
      <c r="S6252" s="1061">
        <v>90000</v>
      </c>
      <c r="T6252" s="1061">
        <v>90000</v>
      </c>
      <c r="U6252" s="1061">
        <v>90000</v>
      </c>
      <c r="V6252" s="1061">
        <v>90000</v>
      </c>
      <c r="W6252" s="1061">
        <v>90000</v>
      </c>
    </row>
    <row r="6253" spans="1:23">
      <c r="A6253" s="908"/>
      <c r="B6253" s="1061" t="s">
        <v>234</v>
      </c>
      <c r="C6253" s="1061" t="s">
        <v>235</v>
      </c>
      <c r="D6253" s="1061" t="s">
        <v>4017</v>
      </c>
      <c r="E6253" s="1061" t="s">
        <v>11532</v>
      </c>
      <c r="F6253" s="1061" t="s">
        <v>4843</v>
      </c>
      <c r="G6253" s="1061" t="s">
        <v>1724</v>
      </c>
      <c r="H6253" s="1061" t="s">
        <v>129</v>
      </c>
      <c r="I6253" s="1061" t="s">
        <v>19</v>
      </c>
      <c r="J6253" s="1061" t="s">
        <v>7975</v>
      </c>
      <c r="K6253" s="1061" t="s">
        <v>14849</v>
      </c>
      <c r="L6253" s="1061">
        <v>120000</v>
      </c>
      <c r="M6253" s="1061">
        <v>120000</v>
      </c>
      <c r="N6253" s="1061">
        <v>120000</v>
      </c>
      <c r="O6253" s="1061">
        <v>120000</v>
      </c>
      <c r="P6253" s="1061">
        <v>120000</v>
      </c>
      <c r="Q6253" s="1061">
        <v>120000</v>
      </c>
      <c r="R6253" s="1061">
        <v>120000</v>
      </c>
      <c r="S6253" s="1061">
        <v>120000</v>
      </c>
      <c r="T6253" s="1061">
        <v>120000</v>
      </c>
      <c r="U6253" s="1061">
        <v>120000</v>
      </c>
      <c r="V6253" s="1061">
        <v>120000</v>
      </c>
      <c r="W6253" s="1061">
        <v>120000</v>
      </c>
    </row>
    <row r="6254" spans="1:23">
      <c r="A6254" s="908"/>
      <c r="B6254" s="1061" t="s">
        <v>234</v>
      </c>
      <c r="C6254" s="1061" t="s">
        <v>235</v>
      </c>
      <c r="D6254" s="1061" t="s">
        <v>4017</v>
      </c>
      <c r="E6254" s="1061" t="s">
        <v>11533</v>
      </c>
      <c r="F6254" s="1061" t="s">
        <v>4844</v>
      </c>
      <c r="G6254" s="1061" t="s">
        <v>1724</v>
      </c>
      <c r="H6254" s="1061" t="s">
        <v>129</v>
      </c>
      <c r="I6254" s="1061" t="s">
        <v>19</v>
      </c>
      <c r="J6254" s="1061" t="s">
        <v>7975</v>
      </c>
      <c r="K6254" s="1061" t="s">
        <v>14849</v>
      </c>
      <c r="L6254" s="1061">
        <v>130000</v>
      </c>
      <c r="M6254" s="1061">
        <v>130000</v>
      </c>
      <c r="N6254" s="1061">
        <v>130000</v>
      </c>
      <c r="O6254" s="1061">
        <v>130000</v>
      </c>
      <c r="P6254" s="1061">
        <v>130000</v>
      </c>
      <c r="Q6254" s="1061">
        <v>130000</v>
      </c>
      <c r="R6254" s="1061">
        <v>130000</v>
      </c>
      <c r="S6254" s="1061">
        <v>130000</v>
      </c>
      <c r="T6254" s="1061">
        <v>130000</v>
      </c>
      <c r="U6254" s="1061">
        <v>130000</v>
      </c>
      <c r="V6254" s="1061">
        <v>130000</v>
      </c>
      <c r="W6254" s="1061">
        <v>130000</v>
      </c>
    </row>
    <row r="6255" spans="1:23">
      <c r="A6255" s="908"/>
      <c r="B6255" s="1061" t="s">
        <v>234</v>
      </c>
      <c r="C6255" s="1061" t="s">
        <v>235</v>
      </c>
      <c r="D6255" s="1061" t="s">
        <v>4017</v>
      </c>
      <c r="E6255" s="1061" t="s">
        <v>11534</v>
      </c>
      <c r="F6255" s="1061" t="s">
        <v>4845</v>
      </c>
      <c r="G6255" s="1061" t="s">
        <v>1724</v>
      </c>
      <c r="H6255" s="1061" t="s">
        <v>129</v>
      </c>
      <c r="I6255" s="1061" t="s">
        <v>19</v>
      </c>
      <c r="J6255" s="1061" t="s">
        <v>7975</v>
      </c>
      <c r="K6255" s="1061" t="s">
        <v>14849</v>
      </c>
      <c r="L6255" s="1061">
        <v>80000</v>
      </c>
      <c r="M6255" s="1061">
        <v>80000</v>
      </c>
      <c r="N6255" s="1061">
        <v>80000</v>
      </c>
      <c r="O6255" s="1061">
        <v>80000</v>
      </c>
      <c r="P6255" s="1061">
        <v>80000</v>
      </c>
      <c r="Q6255" s="1061">
        <v>80000</v>
      </c>
      <c r="R6255" s="1061">
        <v>80000</v>
      </c>
      <c r="S6255" s="1061">
        <v>80000</v>
      </c>
      <c r="T6255" s="1061">
        <v>80000</v>
      </c>
      <c r="U6255" s="1061">
        <v>80000</v>
      </c>
      <c r="V6255" s="1061">
        <v>80000</v>
      </c>
      <c r="W6255" s="1061">
        <v>80000</v>
      </c>
    </row>
    <row r="6256" spans="1:23">
      <c r="A6256" s="908"/>
      <c r="B6256" s="1061" t="s">
        <v>234</v>
      </c>
      <c r="C6256" s="1061" t="s">
        <v>235</v>
      </c>
      <c r="D6256" s="1061" t="s">
        <v>4017</v>
      </c>
      <c r="E6256" s="1061" t="s">
        <v>11535</v>
      </c>
      <c r="F6256" s="1061" t="s">
        <v>4846</v>
      </c>
      <c r="G6256" s="1061" t="s">
        <v>1724</v>
      </c>
      <c r="H6256" s="1061" t="s">
        <v>129</v>
      </c>
      <c r="I6256" s="1061" t="s">
        <v>19</v>
      </c>
      <c r="J6256" s="1061" t="s">
        <v>7975</v>
      </c>
      <c r="K6256" s="1061" t="s">
        <v>14849</v>
      </c>
      <c r="L6256" s="1061">
        <v>90000</v>
      </c>
      <c r="M6256" s="1061">
        <v>90000</v>
      </c>
      <c r="N6256" s="1061">
        <v>90000</v>
      </c>
      <c r="O6256" s="1061">
        <v>90000</v>
      </c>
      <c r="P6256" s="1061">
        <v>90000</v>
      </c>
      <c r="Q6256" s="1061">
        <v>90000</v>
      </c>
      <c r="R6256" s="1061">
        <v>90000</v>
      </c>
      <c r="S6256" s="1061">
        <v>90000</v>
      </c>
      <c r="T6256" s="1061">
        <v>90000</v>
      </c>
      <c r="U6256" s="1061">
        <v>90000</v>
      </c>
      <c r="V6256" s="1061">
        <v>90000</v>
      </c>
      <c r="W6256" s="1061">
        <v>90000</v>
      </c>
    </row>
    <row r="6257" spans="1:23">
      <c r="A6257" s="908"/>
      <c r="B6257" s="1061" t="s">
        <v>234</v>
      </c>
      <c r="C6257" s="1061" t="s">
        <v>235</v>
      </c>
      <c r="D6257" s="1061" t="s">
        <v>4017</v>
      </c>
      <c r="E6257" s="1061" t="s">
        <v>11536</v>
      </c>
      <c r="F6257" s="1061" t="s">
        <v>4847</v>
      </c>
      <c r="G6257" s="1061" t="s">
        <v>1724</v>
      </c>
      <c r="H6257" s="1061" t="s">
        <v>129</v>
      </c>
      <c r="I6257" s="1061" t="s">
        <v>19</v>
      </c>
      <c r="J6257" s="1061" t="s">
        <v>7975</v>
      </c>
      <c r="K6257" s="1061" t="s">
        <v>14849</v>
      </c>
      <c r="L6257" s="1061">
        <v>100000</v>
      </c>
      <c r="M6257" s="1061">
        <v>100000</v>
      </c>
      <c r="N6257" s="1061">
        <v>100000</v>
      </c>
      <c r="O6257" s="1061">
        <v>100000</v>
      </c>
      <c r="P6257" s="1061">
        <v>100000</v>
      </c>
      <c r="Q6257" s="1061">
        <v>100000</v>
      </c>
      <c r="R6257" s="1061">
        <v>100000</v>
      </c>
      <c r="S6257" s="1061">
        <v>100000</v>
      </c>
      <c r="T6257" s="1061">
        <v>100000</v>
      </c>
      <c r="U6257" s="1061">
        <v>100000</v>
      </c>
      <c r="V6257" s="1061">
        <v>100000</v>
      </c>
      <c r="W6257" s="1061">
        <v>100000</v>
      </c>
    </row>
    <row r="6258" spans="1:23">
      <c r="A6258" s="908"/>
      <c r="B6258" s="1061" t="s">
        <v>234</v>
      </c>
      <c r="C6258" s="1061" t="s">
        <v>235</v>
      </c>
      <c r="D6258" s="1061" t="s">
        <v>4017</v>
      </c>
      <c r="E6258" s="1061" t="s">
        <v>11537</v>
      </c>
      <c r="F6258" s="1061" t="s">
        <v>4848</v>
      </c>
      <c r="G6258" s="1061" t="s">
        <v>1724</v>
      </c>
      <c r="H6258" s="1061" t="s">
        <v>129</v>
      </c>
      <c r="I6258" s="1061" t="s">
        <v>19</v>
      </c>
      <c r="J6258" s="1061" t="s">
        <v>7975</v>
      </c>
      <c r="K6258" s="1061" t="s">
        <v>14849</v>
      </c>
      <c r="L6258" s="1061">
        <v>110000</v>
      </c>
      <c r="M6258" s="1061">
        <v>110000</v>
      </c>
      <c r="N6258" s="1061">
        <v>110000</v>
      </c>
      <c r="O6258" s="1061">
        <v>110000</v>
      </c>
      <c r="P6258" s="1061">
        <v>110000</v>
      </c>
      <c r="Q6258" s="1061">
        <v>110000</v>
      </c>
      <c r="R6258" s="1061">
        <v>110000</v>
      </c>
      <c r="S6258" s="1061">
        <v>110000</v>
      </c>
      <c r="T6258" s="1061">
        <v>110000</v>
      </c>
      <c r="U6258" s="1061">
        <v>110000</v>
      </c>
      <c r="V6258" s="1061">
        <v>110000</v>
      </c>
      <c r="W6258" s="1061">
        <v>110000</v>
      </c>
    </row>
    <row r="6259" spans="1:23">
      <c r="A6259" s="908"/>
      <c r="B6259" s="1061" t="s">
        <v>234</v>
      </c>
      <c r="C6259" s="1061" t="s">
        <v>235</v>
      </c>
      <c r="D6259" s="1061" t="s">
        <v>4017</v>
      </c>
      <c r="E6259" s="1061" t="s">
        <v>11538</v>
      </c>
      <c r="F6259" s="1061" t="s">
        <v>4849</v>
      </c>
      <c r="G6259" s="1061" t="s">
        <v>1724</v>
      </c>
      <c r="H6259" s="1061" t="s">
        <v>129</v>
      </c>
      <c r="I6259" s="1061" t="s">
        <v>19</v>
      </c>
      <c r="J6259" s="1061" t="s">
        <v>7975</v>
      </c>
      <c r="K6259" s="1061" t="s">
        <v>14849</v>
      </c>
      <c r="L6259" s="1061">
        <v>125000</v>
      </c>
      <c r="M6259" s="1061">
        <v>125000</v>
      </c>
      <c r="N6259" s="1061">
        <v>125000</v>
      </c>
      <c r="O6259" s="1061">
        <v>125000</v>
      </c>
      <c r="P6259" s="1061">
        <v>125000</v>
      </c>
      <c r="Q6259" s="1061">
        <v>125000</v>
      </c>
      <c r="R6259" s="1061">
        <v>125000</v>
      </c>
      <c r="S6259" s="1061">
        <v>125000</v>
      </c>
      <c r="T6259" s="1061">
        <v>125000</v>
      </c>
      <c r="U6259" s="1061">
        <v>125000</v>
      </c>
      <c r="V6259" s="1061">
        <v>125000</v>
      </c>
      <c r="W6259" s="1061">
        <v>125000</v>
      </c>
    </row>
    <row r="6260" spans="1:23">
      <c r="A6260" s="908"/>
      <c r="B6260" s="1061" t="s">
        <v>234</v>
      </c>
      <c r="C6260" s="1061" t="s">
        <v>235</v>
      </c>
      <c r="D6260" s="1061" t="s">
        <v>4017</v>
      </c>
      <c r="E6260" s="1061" t="s">
        <v>11539</v>
      </c>
      <c r="F6260" s="1061" t="s">
        <v>4850</v>
      </c>
      <c r="G6260" s="1061" t="s">
        <v>1724</v>
      </c>
      <c r="H6260" s="1061" t="s">
        <v>129</v>
      </c>
      <c r="I6260" s="1061" t="s">
        <v>19</v>
      </c>
      <c r="J6260" s="1061" t="s">
        <v>7975</v>
      </c>
      <c r="K6260" s="1061" t="s">
        <v>14849</v>
      </c>
      <c r="L6260" s="1061">
        <v>135000</v>
      </c>
      <c r="M6260" s="1061">
        <v>135000</v>
      </c>
      <c r="N6260" s="1061">
        <v>135000</v>
      </c>
      <c r="O6260" s="1061">
        <v>135000</v>
      </c>
      <c r="P6260" s="1061">
        <v>135000</v>
      </c>
      <c r="Q6260" s="1061">
        <v>135000</v>
      </c>
      <c r="R6260" s="1061">
        <v>135000</v>
      </c>
      <c r="S6260" s="1061">
        <v>135000</v>
      </c>
      <c r="T6260" s="1061">
        <v>135000</v>
      </c>
      <c r="U6260" s="1061">
        <v>135000</v>
      </c>
      <c r="V6260" s="1061">
        <v>135000</v>
      </c>
      <c r="W6260" s="1061">
        <v>135000</v>
      </c>
    </row>
    <row r="6261" spans="1:23">
      <c r="A6261" s="908"/>
      <c r="B6261" s="1061" t="s">
        <v>234</v>
      </c>
      <c r="C6261" s="1061" t="s">
        <v>235</v>
      </c>
      <c r="D6261" s="1061" t="s">
        <v>4017</v>
      </c>
      <c r="E6261" s="1061" t="s">
        <v>11540</v>
      </c>
      <c r="F6261" s="1061" t="s">
        <v>4851</v>
      </c>
      <c r="G6261" s="1061" t="s">
        <v>1724</v>
      </c>
      <c r="H6261" s="1061" t="s">
        <v>129</v>
      </c>
      <c r="I6261" s="1061" t="s">
        <v>19</v>
      </c>
      <c r="J6261" s="1061" t="s">
        <v>7975</v>
      </c>
      <c r="K6261" s="1061" t="s">
        <v>14849</v>
      </c>
      <c r="L6261" s="1061">
        <v>110000</v>
      </c>
      <c r="M6261" s="1061">
        <v>110000</v>
      </c>
      <c r="N6261" s="1061">
        <v>110000</v>
      </c>
      <c r="O6261" s="1061">
        <v>110000</v>
      </c>
      <c r="P6261" s="1061">
        <v>110000</v>
      </c>
      <c r="Q6261" s="1061">
        <v>110000</v>
      </c>
      <c r="R6261" s="1061">
        <v>110000</v>
      </c>
      <c r="S6261" s="1061">
        <v>110000</v>
      </c>
      <c r="T6261" s="1061">
        <v>110000</v>
      </c>
      <c r="U6261" s="1061">
        <v>110000</v>
      </c>
      <c r="V6261" s="1061">
        <v>110000</v>
      </c>
      <c r="W6261" s="1061">
        <v>110000</v>
      </c>
    </row>
    <row r="6262" spans="1:23">
      <c r="A6262" s="908"/>
      <c r="B6262" s="1061" t="s">
        <v>234</v>
      </c>
      <c r="C6262" s="1061" t="s">
        <v>235</v>
      </c>
      <c r="D6262" s="1061" t="s">
        <v>4017</v>
      </c>
      <c r="E6262" s="1061" t="s">
        <v>11541</v>
      </c>
      <c r="F6262" s="1061" t="s">
        <v>4852</v>
      </c>
      <c r="G6262" s="1061" t="s">
        <v>1724</v>
      </c>
      <c r="H6262" s="1061" t="s">
        <v>129</v>
      </c>
      <c r="I6262" s="1061" t="s">
        <v>19</v>
      </c>
      <c r="J6262" s="1061" t="s">
        <v>7975</v>
      </c>
      <c r="K6262" s="1061" t="s">
        <v>14849</v>
      </c>
      <c r="L6262" s="1061">
        <v>140000</v>
      </c>
      <c r="M6262" s="1061">
        <v>140000</v>
      </c>
      <c r="N6262" s="1061">
        <v>140000</v>
      </c>
      <c r="O6262" s="1061">
        <v>140000</v>
      </c>
      <c r="P6262" s="1061">
        <v>140000</v>
      </c>
      <c r="Q6262" s="1061">
        <v>140000</v>
      </c>
      <c r="R6262" s="1061">
        <v>140000</v>
      </c>
      <c r="S6262" s="1061">
        <v>140000</v>
      </c>
      <c r="T6262" s="1061">
        <v>140000</v>
      </c>
      <c r="U6262" s="1061">
        <v>140000</v>
      </c>
      <c r="V6262" s="1061">
        <v>140000</v>
      </c>
      <c r="W6262" s="1061">
        <v>140000</v>
      </c>
    </row>
    <row r="6263" spans="1:23">
      <c r="A6263" s="908"/>
      <c r="B6263" s="1061" t="s">
        <v>234</v>
      </c>
      <c r="C6263" s="1061" t="s">
        <v>1622</v>
      </c>
      <c r="D6263" s="1061" t="s">
        <v>4646</v>
      </c>
      <c r="E6263" s="1061" t="s">
        <v>11542</v>
      </c>
      <c r="F6263" s="1061" t="s">
        <v>4853</v>
      </c>
      <c r="G6263" s="1061" t="s">
        <v>1669</v>
      </c>
      <c r="H6263" s="1061" t="s">
        <v>102</v>
      </c>
      <c r="I6263" s="1061" t="s">
        <v>19</v>
      </c>
      <c r="J6263" s="1061" t="s">
        <v>7745</v>
      </c>
      <c r="K6263" s="1061" t="s">
        <v>14849</v>
      </c>
      <c r="L6263" s="1061">
        <v>212800000</v>
      </c>
      <c r="M6263" s="1061">
        <v>212800000</v>
      </c>
      <c r="N6263" s="1061">
        <v>212800000</v>
      </c>
      <c r="O6263" s="1061">
        <v>212800000</v>
      </c>
      <c r="P6263" s="1061">
        <v>212800000</v>
      </c>
      <c r="Q6263" s="1061">
        <v>212800000</v>
      </c>
      <c r="R6263" s="1061">
        <v>245062500</v>
      </c>
      <c r="S6263" s="1061">
        <v>245062500</v>
      </c>
      <c r="T6263" s="1061">
        <v>245062500</v>
      </c>
      <c r="U6263" s="1061">
        <v>245062500</v>
      </c>
      <c r="V6263" s="1061">
        <v>245062500</v>
      </c>
      <c r="W6263" s="1061">
        <v>245062500</v>
      </c>
    </row>
    <row r="6264" spans="1:23">
      <c r="A6264" s="908"/>
      <c r="B6264" s="1061" t="s">
        <v>234</v>
      </c>
      <c r="C6264" s="1061" t="s">
        <v>235</v>
      </c>
      <c r="D6264" s="1061" t="s">
        <v>2755</v>
      </c>
      <c r="E6264" s="1061" t="s">
        <v>11543</v>
      </c>
      <c r="F6264" s="1061" t="s">
        <v>4412</v>
      </c>
      <c r="G6264" s="1061" t="s">
        <v>1976</v>
      </c>
      <c r="H6264" s="1061" t="s">
        <v>129</v>
      </c>
      <c r="I6264" s="1061" t="s">
        <v>19</v>
      </c>
      <c r="J6264" s="1061" t="s">
        <v>7975</v>
      </c>
      <c r="K6264" s="1061" t="s">
        <v>14849</v>
      </c>
      <c r="L6264" s="1061">
        <v>331000</v>
      </c>
      <c r="M6264" s="1061">
        <v>331000</v>
      </c>
      <c r="N6264" s="1061">
        <v>331000</v>
      </c>
      <c r="O6264" s="1061">
        <v>331000</v>
      </c>
      <c r="P6264" s="1061">
        <v>331000</v>
      </c>
      <c r="Q6264" s="1061">
        <v>331000</v>
      </c>
      <c r="R6264" s="1061">
        <v>412000</v>
      </c>
      <c r="S6264" s="1061">
        <v>412000</v>
      </c>
      <c r="T6264" s="1061">
        <v>412000</v>
      </c>
      <c r="U6264" s="1061">
        <v>412000</v>
      </c>
      <c r="V6264" s="1061">
        <v>412000</v>
      </c>
      <c r="W6264" s="1061">
        <v>412000</v>
      </c>
    </row>
    <row r="6265" spans="1:23">
      <c r="A6265" s="908"/>
      <c r="B6265" s="1061" t="s">
        <v>234</v>
      </c>
      <c r="C6265" s="1061" t="s">
        <v>235</v>
      </c>
      <c r="D6265" s="1061" t="s">
        <v>3862</v>
      </c>
      <c r="E6265" s="1061" t="s">
        <v>11544</v>
      </c>
      <c r="F6265" s="1061" t="s">
        <v>4427</v>
      </c>
      <c r="G6265" s="1061" t="s">
        <v>1739</v>
      </c>
      <c r="H6265" s="1061" t="s">
        <v>129</v>
      </c>
      <c r="I6265" s="1061" t="s">
        <v>19</v>
      </c>
      <c r="J6265" s="1061" t="s">
        <v>7975</v>
      </c>
      <c r="K6265" s="1061" t="s">
        <v>14849</v>
      </c>
      <c r="L6265" s="1061">
        <v>427500</v>
      </c>
      <c r="M6265" s="1061">
        <v>427500</v>
      </c>
      <c r="N6265" s="1061">
        <v>427500</v>
      </c>
      <c r="O6265" s="1061">
        <v>427500</v>
      </c>
      <c r="P6265" s="1061">
        <v>427500</v>
      </c>
      <c r="Q6265" s="1061">
        <v>427500</v>
      </c>
      <c r="R6265" s="1061">
        <v>440000</v>
      </c>
      <c r="S6265" s="1061">
        <v>440000</v>
      </c>
      <c r="T6265" s="1061">
        <v>440000</v>
      </c>
      <c r="U6265" s="1061">
        <v>440000</v>
      </c>
      <c r="V6265" s="1061">
        <v>440000</v>
      </c>
      <c r="W6265" s="1061">
        <v>440000</v>
      </c>
    </row>
    <row r="6266" spans="1:23">
      <c r="A6266" s="908"/>
      <c r="B6266" s="1061" t="s">
        <v>234</v>
      </c>
      <c r="C6266" s="1061" t="s">
        <v>235</v>
      </c>
      <c r="D6266" s="1061" t="s">
        <v>4437</v>
      </c>
      <c r="E6266" s="1061" t="s">
        <v>11545</v>
      </c>
      <c r="F6266" s="1061" t="s">
        <v>4437</v>
      </c>
      <c r="G6266" s="1061" t="s">
        <v>1976</v>
      </c>
      <c r="H6266" s="1061" t="s">
        <v>129</v>
      </c>
      <c r="I6266" s="1061" t="s">
        <v>19</v>
      </c>
      <c r="J6266" s="1061" t="s">
        <v>7975</v>
      </c>
      <c r="K6266" s="1061" t="s">
        <v>14849</v>
      </c>
      <c r="L6266" s="1061">
        <v>682500</v>
      </c>
      <c r="M6266" s="1061">
        <v>682500</v>
      </c>
      <c r="N6266" s="1061">
        <v>682500</v>
      </c>
      <c r="O6266" s="1061">
        <v>682500</v>
      </c>
      <c r="P6266" s="1061">
        <v>682500</v>
      </c>
      <c r="Q6266" s="1061">
        <v>682500</v>
      </c>
      <c r="R6266" s="1061">
        <v>715000</v>
      </c>
      <c r="S6266" s="1061">
        <v>715000</v>
      </c>
      <c r="T6266" s="1061">
        <v>715000</v>
      </c>
      <c r="U6266" s="1061">
        <v>715000</v>
      </c>
      <c r="V6266" s="1061">
        <v>715000</v>
      </c>
      <c r="W6266" s="1061">
        <v>715000</v>
      </c>
    </row>
    <row r="6267" spans="1:23">
      <c r="A6267" s="908"/>
      <c r="B6267" s="1061" t="s">
        <v>234</v>
      </c>
      <c r="C6267" s="1061" t="s">
        <v>235</v>
      </c>
      <c r="D6267" s="1061" t="s">
        <v>3862</v>
      </c>
      <c r="E6267" s="1061" t="s">
        <v>11546</v>
      </c>
      <c r="F6267" s="1061" t="s">
        <v>4426</v>
      </c>
      <c r="G6267" s="1061" t="s">
        <v>1669</v>
      </c>
      <c r="H6267" s="1061" t="s">
        <v>129</v>
      </c>
      <c r="I6267" s="1061" t="s">
        <v>19</v>
      </c>
      <c r="J6267" s="1061" t="s">
        <v>7975</v>
      </c>
      <c r="K6267" s="1061" t="s">
        <v>14849</v>
      </c>
      <c r="L6267" s="1061">
        <v>700000</v>
      </c>
      <c r="M6267" s="1061">
        <v>700000</v>
      </c>
      <c r="N6267" s="1061">
        <v>700000</v>
      </c>
      <c r="O6267" s="1061">
        <v>700000</v>
      </c>
      <c r="P6267" s="1061">
        <v>700000</v>
      </c>
      <c r="Q6267" s="1061">
        <v>700000</v>
      </c>
      <c r="R6267" s="1061">
        <v>700000</v>
      </c>
      <c r="S6267" s="1061">
        <v>700000</v>
      </c>
      <c r="T6267" s="1061">
        <v>700000</v>
      </c>
      <c r="U6267" s="1061">
        <v>700000</v>
      </c>
      <c r="V6267" s="1061">
        <v>700000</v>
      </c>
      <c r="W6267" s="1061">
        <v>700000</v>
      </c>
    </row>
    <row r="6268" spans="1:23">
      <c r="A6268" s="908"/>
      <c r="B6268" s="1061" t="s">
        <v>234</v>
      </c>
      <c r="C6268" s="1061" t="s">
        <v>235</v>
      </c>
      <c r="D6268" s="1061" t="s">
        <v>4017</v>
      </c>
      <c r="E6268" s="1061" t="s">
        <v>11547</v>
      </c>
      <c r="F6268" s="1061" t="s">
        <v>4652</v>
      </c>
      <c r="G6268" s="1061" t="s">
        <v>1724</v>
      </c>
      <c r="H6268" s="1061" t="s">
        <v>129</v>
      </c>
      <c r="I6268" s="1061" t="s">
        <v>19</v>
      </c>
      <c r="J6268" s="1061" t="s">
        <v>7975</v>
      </c>
      <c r="K6268" s="1061" t="s">
        <v>14849</v>
      </c>
      <c r="L6268" s="1061">
        <v>27250</v>
      </c>
      <c r="M6268" s="1061">
        <v>27250</v>
      </c>
      <c r="N6268" s="1061">
        <v>27250</v>
      </c>
      <c r="O6268" s="1061">
        <v>27250</v>
      </c>
      <c r="P6268" s="1061">
        <v>27250</v>
      </c>
      <c r="Q6268" s="1061">
        <v>27250</v>
      </c>
      <c r="R6268" s="1061">
        <v>28000</v>
      </c>
      <c r="S6268" s="1061">
        <v>28000</v>
      </c>
      <c r="T6268" s="1061">
        <v>28000</v>
      </c>
      <c r="U6268" s="1061">
        <v>28000</v>
      </c>
      <c r="V6268" s="1061">
        <v>28000</v>
      </c>
      <c r="W6268" s="1061">
        <v>28000</v>
      </c>
    </row>
    <row r="6269" spans="1:23">
      <c r="A6269" s="908"/>
      <c r="B6269" s="1061" t="s">
        <v>234</v>
      </c>
      <c r="C6269" s="1061" t="s">
        <v>235</v>
      </c>
      <c r="D6269" s="1061" t="s">
        <v>2849</v>
      </c>
      <c r="E6269" s="1061" t="s">
        <v>11548</v>
      </c>
      <c r="F6269" s="1061" t="s">
        <v>4865</v>
      </c>
      <c r="G6269" s="1061" t="s">
        <v>1739</v>
      </c>
      <c r="H6269" s="1061" t="s">
        <v>129</v>
      </c>
      <c r="I6269" s="1061" t="s">
        <v>19</v>
      </c>
      <c r="J6269" s="1061" t="s">
        <v>7975</v>
      </c>
      <c r="K6269" s="1061" t="s">
        <v>14849</v>
      </c>
      <c r="L6269" s="1061">
        <v>70000</v>
      </c>
      <c r="M6269" s="1061">
        <v>70000</v>
      </c>
      <c r="N6269" s="1061">
        <v>70000</v>
      </c>
      <c r="O6269" s="1061">
        <v>70000</v>
      </c>
      <c r="P6269" s="1061">
        <v>70000</v>
      </c>
      <c r="Q6269" s="1061">
        <v>70000</v>
      </c>
      <c r="R6269" s="1061">
        <v>70000</v>
      </c>
      <c r="S6269" s="1061">
        <v>70000</v>
      </c>
      <c r="T6269" s="1061">
        <v>70000</v>
      </c>
      <c r="U6269" s="1061">
        <v>70000</v>
      </c>
      <c r="V6269" s="1061">
        <v>70000</v>
      </c>
      <c r="W6269" s="1061">
        <v>70000</v>
      </c>
    </row>
    <row r="6270" spans="1:23">
      <c r="A6270" s="908"/>
      <c r="B6270" s="1061" t="s">
        <v>234</v>
      </c>
      <c r="C6270" s="1061" t="s">
        <v>235</v>
      </c>
      <c r="D6270" s="1061" t="s">
        <v>4289</v>
      </c>
      <c r="E6270" s="1061" t="s">
        <v>11549</v>
      </c>
      <c r="F6270" s="1061" t="s">
        <v>4290</v>
      </c>
      <c r="G6270" s="1061" t="s">
        <v>1669</v>
      </c>
      <c r="H6270" s="1061" t="s">
        <v>129</v>
      </c>
      <c r="I6270" s="1061" t="s">
        <v>19</v>
      </c>
      <c r="J6270" s="1061" t="s">
        <v>7975</v>
      </c>
      <c r="K6270" s="1061" t="s">
        <v>14849</v>
      </c>
      <c r="L6270" s="1061">
        <v>600000</v>
      </c>
      <c r="M6270" s="1061">
        <v>600000</v>
      </c>
      <c r="N6270" s="1061">
        <v>600000</v>
      </c>
      <c r="O6270" s="1061">
        <v>600000</v>
      </c>
      <c r="P6270" s="1061">
        <v>600000</v>
      </c>
      <c r="Q6270" s="1061">
        <v>600000</v>
      </c>
      <c r="R6270" s="1061">
        <v>600000</v>
      </c>
      <c r="S6270" s="1061">
        <v>600000</v>
      </c>
      <c r="T6270" s="1061">
        <v>600000</v>
      </c>
      <c r="U6270" s="1061">
        <v>600000</v>
      </c>
      <c r="V6270" s="1061">
        <v>600000</v>
      </c>
      <c r="W6270" s="1061">
        <v>600000</v>
      </c>
    </row>
    <row r="6271" spans="1:23">
      <c r="A6271" s="908"/>
      <c r="B6271" s="1061" t="s">
        <v>234</v>
      </c>
      <c r="C6271" s="1061" t="s">
        <v>235</v>
      </c>
      <c r="D6271" s="1061" t="s">
        <v>2849</v>
      </c>
      <c r="E6271" s="1061" t="s">
        <v>11550</v>
      </c>
      <c r="F6271" s="1061" t="s">
        <v>4867</v>
      </c>
      <c r="G6271" s="1061" t="s">
        <v>1739</v>
      </c>
      <c r="H6271" s="1061" t="s">
        <v>129</v>
      </c>
      <c r="I6271" s="1061" t="s">
        <v>19</v>
      </c>
      <c r="J6271" s="1061" t="s">
        <v>7975</v>
      </c>
      <c r="K6271" s="1061" t="s">
        <v>14849</v>
      </c>
      <c r="L6271" s="1061">
        <v>20000</v>
      </c>
      <c r="M6271" s="1061">
        <v>20000</v>
      </c>
      <c r="N6271" s="1061">
        <v>20000</v>
      </c>
      <c r="O6271" s="1061">
        <v>20000</v>
      </c>
      <c r="P6271" s="1061">
        <v>20000</v>
      </c>
      <c r="Q6271" s="1061">
        <v>20000</v>
      </c>
      <c r="R6271" s="1061">
        <v>20000</v>
      </c>
      <c r="S6271" s="1061">
        <v>20000</v>
      </c>
      <c r="T6271" s="1061">
        <v>20000</v>
      </c>
      <c r="U6271" s="1061">
        <v>20000</v>
      </c>
      <c r="V6271" s="1061">
        <v>20000</v>
      </c>
      <c r="W6271" s="1061">
        <v>20000</v>
      </c>
    </row>
    <row r="6272" spans="1:23">
      <c r="A6272" s="908"/>
      <c r="B6272" s="1061" t="s">
        <v>234</v>
      </c>
      <c r="C6272" s="1061" t="s">
        <v>235</v>
      </c>
      <c r="D6272" s="1061" t="s">
        <v>3090</v>
      </c>
      <c r="E6272" s="1061" t="s">
        <v>11551</v>
      </c>
      <c r="F6272" s="1061" t="s">
        <v>9368</v>
      </c>
      <c r="G6272" s="1061" t="s">
        <v>1701</v>
      </c>
      <c r="H6272" s="1061" t="s">
        <v>129</v>
      </c>
      <c r="I6272" s="1061" t="s">
        <v>19</v>
      </c>
      <c r="J6272" s="1061" t="s">
        <v>7975</v>
      </c>
      <c r="K6272" s="1061" t="s">
        <v>14849</v>
      </c>
      <c r="L6272" s="1061">
        <v>3350000</v>
      </c>
      <c r="M6272" s="1061">
        <v>3350000</v>
      </c>
      <c r="N6272" s="1061">
        <v>3350000</v>
      </c>
      <c r="O6272" s="1061">
        <v>3350000</v>
      </c>
      <c r="P6272" s="1061">
        <v>3350000</v>
      </c>
      <c r="Q6272" s="1061">
        <v>3350000</v>
      </c>
      <c r="R6272" s="1061">
        <v>3350000</v>
      </c>
      <c r="S6272" s="1061">
        <v>3350000</v>
      </c>
      <c r="T6272" s="1061">
        <v>3350000</v>
      </c>
      <c r="U6272" s="1061">
        <v>3350000</v>
      </c>
      <c r="V6272" s="1061">
        <v>3350000</v>
      </c>
      <c r="W6272" s="1061">
        <v>3350000</v>
      </c>
    </row>
    <row r="6273" spans="1:23">
      <c r="A6273" s="908"/>
      <c r="B6273" s="1061" t="s">
        <v>234</v>
      </c>
      <c r="C6273" s="1061" t="s">
        <v>235</v>
      </c>
      <c r="D6273" s="1061" t="s">
        <v>3090</v>
      </c>
      <c r="E6273" s="1061" t="s">
        <v>11552</v>
      </c>
      <c r="F6273" s="1061" t="s">
        <v>9369</v>
      </c>
      <c r="G6273" s="1061" t="s">
        <v>1701</v>
      </c>
      <c r="H6273" s="1061" t="s">
        <v>129</v>
      </c>
      <c r="I6273" s="1061" t="s">
        <v>19</v>
      </c>
      <c r="J6273" s="1061" t="s">
        <v>7975</v>
      </c>
      <c r="K6273" s="1061" t="s">
        <v>14849</v>
      </c>
      <c r="L6273" s="1061">
        <v>4250000</v>
      </c>
      <c r="M6273" s="1061">
        <v>4250000</v>
      </c>
      <c r="N6273" s="1061">
        <v>4250000</v>
      </c>
      <c r="O6273" s="1061">
        <v>4250000</v>
      </c>
      <c r="P6273" s="1061">
        <v>4250000</v>
      </c>
      <c r="Q6273" s="1061">
        <v>4250000</v>
      </c>
      <c r="R6273" s="1061">
        <v>4250000</v>
      </c>
      <c r="S6273" s="1061">
        <v>4250000</v>
      </c>
      <c r="T6273" s="1061">
        <v>4250000</v>
      </c>
      <c r="U6273" s="1061">
        <v>4250000</v>
      </c>
      <c r="V6273" s="1061">
        <v>4250000</v>
      </c>
      <c r="W6273" s="1061">
        <v>4250000</v>
      </c>
    </row>
    <row r="6274" spans="1:23">
      <c r="A6274" s="908"/>
      <c r="B6274" s="1061" t="s">
        <v>234</v>
      </c>
      <c r="C6274" s="1061" t="s">
        <v>235</v>
      </c>
      <c r="D6274" s="1061" t="s">
        <v>4424</v>
      </c>
      <c r="E6274" s="1061" t="s">
        <v>11553</v>
      </c>
      <c r="F6274" s="1061" t="s">
        <v>4425</v>
      </c>
      <c r="G6274" s="1061" t="s">
        <v>1739</v>
      </c>
      <c r="H6274" s="1061" t="s">
        <v>129</v>
      </c>
      <c r="I6274" s="1061" t="s">
        <v>19</v>
      </c>
      <c r="J6274" s="1061" t="s">
        <v>7975</v>
      </c>
      <c r="K6274" s="1061" t="s">
        <v>14849</v>
      </c>
      <c r="L6274" s="1061">
        <v>1100000</v>
      </c>
      <c r="M6274" s="1061">
        <v>1100000</v>
      </c>
      <c r="N6274" s="1061">
        <v>1100000</v>
      </c>
      <c r="O6274" s="1061">
        <v>1100000</v>
      </c>
      <c r="P6274" s="1061">
        <v>1100000</v>
      </c>
      <c r="Q6274" s="1061">
        <v>1100000</v>
      </c>
      <c r="R6274" s="1061">
        <v>1150000</v>
      </c>
      <c r="S6274" s="1061">
        <v>1150000</v>
      </c>
      <c r="T6274" s="1061">
        <v>1150000</v>
      </c>
      <c r="U6274" s="1061">
        <v>1150000</v>
      </c>
      <c r="V6274" s="1061">
        <v>1150000</v>
      </c>
      <c r="W6274" s="1061">
        <v>1150000</v>
      </c>
    </row>
    <row r="6275" spans="1:23">
      <c r="A6275" s="908"/>
      <c r="B6275" s="1061" t="s">
        <v>234</v>
      </c>
      <c r="C6275" s="1061" t="s">
        <v>235</v>
      </c>
      <c r="D6275" s="1061" t="s">
        <v>7053</v>
      </c>
      <c r="E6275" s="1061" t="s">
        <v>11554</v>
      </c>
      <c r="F6275" s="1061" t="s">
        <v>4415</v>
      </c>
      <c r="G6275" s="1061" t="s">
        <v>1739</v>
      </c>
      <c r="H6275" s="1061" t="s">
        <v>129</v>
      </c>
      <c r="I6275" s="1061" t="s">
        <v>19</v>
      </c>
      <c r="J6275" s="1061" t="s">
        <v>7975</v>
      </c>
      <c r="K6275" s="1061" t="s">
        <v>14849</v>
      </c>
      <c r="L6275" s="1061">
        <v>888000</v>
      </c>
      <c r="M6275" s="1061">
        <v>888000</v>
      </c>
      <c r="N6275" s="1061">
        <v>888000</v>
      </c>
      <c r="O6275" s="1061">
        <v>888000</v>
      </c>
      <c r="P6275" s="1061">
        <v>888000</v>
      </c>
      <c r="Q6275" s="1061">
        <v>888000</v>
      </c>
      <c r="R6275" s="1061">
        <v>888000</v>
      </c>
      <c r="S6275" s="1061">
        <v>888000</v>
      </c>
      <c r="T6275" s="1061">
        <v>888000</v>
      </c>
      <c r="U6275" s="1061">
        <v>888000</v>
      </c>
      <c r="V6275" s="1061">
        <v>888000</v>
      </c>
      <c r="W6275" s="1061">
        <v>888000</v>
      </c>
    </row>
    <row r="6276" spans="1:23">
      <c r="A6276" s="908"/>
      <c r="B6276" s="1061" t="s">
        <v>234</v>
      </c>
      <c r="C6276" s="1061" t="s">
        <v>1622</v>
      </c>
      <c r="D6276" s="1061" t="s">
        <v>4646</v>
      </c>
      <c r="E6276" s="1061" t="s">
        <v>11555</v>
      </c>
      <c r="F6276" s="1061" t="s">
        <v>4874</v>
      </c>
      <c r="G6276" s="1061" t="s">
        <v>1739</v>
      </c>
      <c r="H6276" s="1061" t="s">
        <v>102</v>
      </c>
      <c r="I6276" s="1061" t="s">
        <v>19</v>
      </c>
      <c r="J6276" s="1061" t="s">
        <v>7745</v>
      </c>
      <c r="K6276" s="1061" t="s">
        <v>14849</v>
      </c>
      <c r="L6276" s="1061">
        <v>450714</v>
      </c>
      <c r="M6276" s="1061">
        <v>450714</v>
      </c>
      <c r="N6276" s="1061">
        <v>450714</v>
      </c>
      <c r="O6276" s="1061">
        <v>450714</v>
      </c>
      <c r="P6276" s="1061">
        <v>450714</v>
      </c>
      <c r="Q6276" s="1061">
        <v>450714</v>
      </c>
      <c r="R6276" s="1061">
        <v>536429</v>
      </c>
      <c r="S6276" s="1061">
        <v>536429</v>
      </c>
      <c r="T6276" s="1061">
        <v>536429</v>
      </c>
      <c r="U6276" s="1061">
        <v>536429</v>
      </c>
      <c r="V6276" s="1061">
        <v>536429</v>
      </c>
      <c r="W6276" s="1061">
        <v>536429</v>
      </c>
    </row>
    <row r="6277" spans="1:23">
      <c r="A6277" s="908"/>
      <c r="B6277" s="1061" t="s">
        <v>234</v>
      </c>
      <c r="C6277" s="1061" t="s">
        <v>235</v>
      </c>
      <c r="D6277" s="1061" t="s">
        <v>4270</v>
      </c>
      <c r="E6277" s="1061" t="s">
        <v>11556</v>
      </c>
      <c r="F6277" s="1061" t="s">
        <v>4875</v>
      </c>
      <c r="G6277" s="1061" t="s">
        <v>1739</v>
      </c>
      <c r="H6277" s="1061" t="s">
        <v>129</v>
      </c>
      <c r="I6277" s="1061" t="s">
        <v>19</v>
      </c>
      <c r="J6277" s="1061" t="s">
        <v>7975</v>
      </c>
      <c r="K6277" s="1061" t="s">
        <v>14849</v>
      </c>
      <c r="L6277" s="1061">
        <v>15600</v>
      </c>
      <c r="M6277" s="1061">
        <v>15600</v>
      </c>
      <c r="N6277" s="1061">
        <v>15600</v>
      </c>
      <c r="O6277" s="1061">
        <v>15600</v>
      </c>
      <c r="P6277" s="1061">
        <v>15600</v>
      </c>
      <c r="Q6277" s="1061">
        <v>15600</v>
      </c>
      <c r="R6277" s="1061">
        <v>16400</v>
      </c>
      <c r="S6277" s="1061">
        <v>16400</v>
      </c>
      <c r="T6277" s="1061">
        <v>16400</v>
      </c>
      <c r="U6277" s="1061">
        <v>16400</v>
      </c>
      <c r="V6277" s="1061">
        <v>16400</v>
      </c>
      <c r="W6277" s="1061">
        <v>16400</v>
      </c>
    </row>
    <row r="6278" spans="1:23">
      <c r="A6278" s="908"/>
      <c r="B6278" s="1061" t="s">
        <v>234</v>
      </c>
      <c r="C6278" s="1061" t="s">
        <v>235</v>
      </c>
      <c r="D6278" s="1061" t="s">
        <v>4389</v>
      </c>
      <c r="E6278" s="1061" t="s">
        <v>11557</v>
      </c>
      <c r="F6278" s="1061" t="s">
        <v>4394</v>
      </c>
      <c r="G6278" s="1061" t="s">
        <v>1739</v>
      </c>
      <c r="H6278" s="1061" t="s">
        <v>129</v>
      </c>
      <c r="I6278" s="1061" t="s">
        <v>19</v>
      </c>
      <c r="J6278" s="1061" t="s">
        <v>7975</v>
      </c>
      <c r="K6278" s="1061" t="s">
        <v>14849</v>
      </c>
      <c r="L6278" s="1061">
        <v>700000</v>
      </c>
      <c r="M6278" s="1061">
        <v>700000</v>
      </c>
      <c r="N6278" s="1061">
        <v>700000</v>
      </c>
      <c r="O6278" s="1061">
        <v>700000</v>
      </c>
      <c r="P6278" s="1061">
        <v>700000</v>
      </c>
      <c r="Q6278" s="1061">
        <v>700000</v>
      </c>
      <c r="R6278" s="1061">
        <v>750000</v>
      </c>
      <c r="S6278" s="1061">
        <v>750000</v>
      </c>
      <c r="T6278" s="1061">
        <v>750000</v>
      </c>
      <c r="U6278" s="1061">
        <v>750000</v>
      </c>
      <c r="V6278" s="1061">
        <v>750000</v>
      </c>
      <c r="W6278" s="1061">
        <v>750000</v>
      </c>
    </row>
    <row r="6279" spans="1:23">
      <c r="A6279" s="908"/>
      <c r="B6279" s="1061" t="s">
        <v>234</v>
      </c>
      <c r="C6279" s="1061" t="s">
        <v>235</v>
      </c>
      <c r="D6279" s="1061" t="s">
        <v>4563</v>
      </c>
      <c r="E6279" s="1061" t="s">
        <v>11558</v>
      </c>
      <c r="F6279" s="1061" t="s">
        <v>4139</v>
      </c>
      <c r="G6279" s="1061" t="s">
        <v>1701</v>
      </c>
      <c r="H6279" s="1061" t="s">
        <v>129</v>
      </c>
      <c r="I6279" s="1061" t="s">
        <v>19</v>
      </c>
      <c r="J6279" s="1061" t="s">
        <v>7975</v>
      </c>
      <c r="K6279" s="1061" t="s">
        <v>14849</v>
      </c>
      <c r="L6279" s="1061">
        <v>970000</v>
      </c>
      <c r="M6279" s="1061">
        <v>970000</v>
      </c>
      <c r="N6279" s="1061">
        <v>970000</v>
      </c>
      <c r="O6279" s="1061">
        <v>970000</v>
      </c>
      <c r="P6279" s="1061">
        <v>970000</v>
      </c>
      <c r="Q6279" s="1061">
        <v>970000</v>
      </c>
      <c r="R6279" s="1061">
        <v>995000</v>
      </c>
      <c r="S6279" s="1061">
        <v>995000</v>
      </c>
      <c r="T6279" s="1061">
        <v>995000</v>
      </c>
      <c r="U6279" s="1061">
        <v>995000</v>
      </c>
      <c r="V6279" s="1061">
        <v>995000</v>
      </c>
      <c r="W6279" s="1061">
        <v>995000</v>
      </c>
    </row>
    <row r="6280" spans="1:23">
      <c r="A6280" s="908"/>
      <c r="B6280" s="1061" t="s">
        <v>234</v>
      </c>
      <c r="C6280" s="1061" t="s">
        <v>235</v>
      </c>
      <c r="D6280" s="1061" t="s">
        <v>4416</v>
      </c>
      <c r="E6280" s="1061" t="s">
        <v>11559</v>
      </c>
      <c r="F6280" s="1061" t="s">
        <v>4417</v>
      </c>
      <c r="G6280" s="1061" t="s">
        <v>1739</v>
      </c>
      <c r="H6280" s="1061" t="s">
        <v>129</v>
      </c>
      <c r="I6280" s="1061" t="s">
        <v>19</v>
      </c>
      <c r="J6280" s="1061" t="s">
        <v>7975</v>
      </c>
      <c r="K6280" s="1061" t="s">
        <v>14849</v>
      </c>
      <c r="L6280" s="1061">
        <v>165000</v>
      </c>
      <c r="M6280" s="1061">
        <v>165000</v>
      </c>
      <c r="N6280" s="1061">
        <v>165000</v>
      </c>
      <c r="O6280" s="1061">
        <v>165000</v>
      </c>
      <c r="P6280" s="1061">
        <v>165000</v>
      </c>
      <c r="Q6280" s="1061">
        <v>165000</v>
      </c>
      <c r="R6280" s="1061">
        <v>175000</v>
      </c>
      <c r="S6280" s="1061">
        <v>175000</v>
      </c>
      <c r="T6280" s="1061">
        <v>175000</v>
      </c>
      <c r="U6280" s="1061">
        <v>175000</v>
      </c>
      <c r="V6280" s="1061">
        <v>175000</v>
      </c>
      <c r="W6280" s="1061">
        <v>175000</v>
      </c>
    </row>
    <row r="6281" spans="1:23">
      <c r="A6281" s="908"/>
      <c r="B6281" s="1061" t="s">
        <v>234</v>
      </c>
      <c r="C6281" s="1061" t="s">
        <v>235</v>
      </c>
      <c r="D6281" s="1061" t="s">
        <v>4572</v>
      </c>
      <c r="E6281" s="1061" t="s">
        <v>11560</v>
      </c>
      <c r="F6281" s="1061" t="s">
        <v>4573</v>
      </c>
      <c r="G6281" s="1061" t="s">
        <v>1976</v>
      </c>
      <c r="H6281" s="1061" t="s">
        <v>129</v>
      </c>
      <c r="I6281" s="1061" t="s">
        <v>19</v>
      </c>
      <c r="J6281" s="1061" t="s">
        <v>7975</v>
      </c>
      <c r="K6281" s="1061" t="s">
        <v>14849</v>
      </c>
      <c r="L6281" s="1061">
        <v>59000</v>
      </c>
      <c r="M6281" s="1061">
        <v>59000</v>
      </c>
      <c r="N6281" s="1061">
        <v>59000</v>
      </c>
      <c r="O6281" s="1061">
        <v>59000</v>
      </c>
      <c r="P6281" s="1061">
        <v>59000</v>
      </c>
      <c r="Q6281" s="1061">
        <v>59000</v>
      </c>
      <c r="R6281" s="1061">
        <v>59000</v>
      </c>
      <c r="S6281" s="1061">
        <v>59000</v>
      </c>
      <c r="T6281" s="1061">
        <v>59000</v>
      </c>
      <c r="U6281" s="1061">
        <v>59000</v>
      </c>
      <c r="V6281" s="1061">
        <v>59000</v>
      </c>
      <c r="W6281" s="1061">
        <v>59000</v>
      </c>
    </row>
    <row r="6282" spans="1:23">
      <c r="A6282" s="908"/>
      <c r="B6282" s="1061" t="s">
        <v>234</v>
      </c>
      <c r="C6282" s="1061" t="s">
        <v>235</v>
      </c>
      <c r="D6282" s="1061" t="s">
        <v>3862</v>
      </c>
      <c r="E6282" s="1061" t="s">
        <v>11561</v>
      </c>
      <c r="F6282" s="1061" t="s">
        <v>6946</v>
      </c>
      <c r="G6282" s="1061" t="s">
        <v>1739</v>
      </c>
      <c r="H6282" s="1061" t="s">
        <v>129</v>
      </c>
      <c r="I6282" s="1061" t="s">
        <v>19</v>
      </c>
      <c r="J6282" s="1061" t="s">
        <v>7975</v>
      </c>
      <c r="K6282" s="1061" t="s">
        <v>14849</v>
      </c>
      <c r="L6282" s="1061">
        <v>40000</v>
      </c>
      <c r="M6282" s="1061">
        <v>40000</v>
      </c>
      <c r="N6282" s="1061">
        <v>40000</v>
      </c>
      <c r="O6282" s="1061">
        <v>40000</v>
      </c>
      <c r="P6282" s="1061">
        <v>40000</v>
      </c>
      <c r="Q6282" s="1061">
        <v>40000</v>
      </c>
      <c r="R6282" s="1061">
        <v>40000</v>
      </c>
      <c r="S6282" s="1061">
        <v>40000</v>
      </c>
      <c r="T6282" s="1061">
        <v>40000</v>
      </c>
      <c r="U6282" s="1061">
        <v>40000</v>
      </c>
      <c r="V6282" s="1061">
        <v>40000</v>
      </c>
      <c r="W6282" s="1061">
        <v>40000</v>
      </c>
    </row>
    <row r="6283" spans="1:23">
      <c r="A6283" s="908"/>
      <c r="B6283" s="1061" t="s">
        <v>234</v>
      </c>
      <c r="C6283" s="1061" t="s">
        <v>235</v>
      </c>
      <c r="D6283" s="1061" t="s">
        <v>4326</v>
      </c>
      <c r="E6283" s="1061" t="s">
        <v>11562</v>
      </c>
      <c r="F6283" s="1061" t="s">
        <v>4359</v>
      </c>
      <c r="G6283" s="1061" t="s">
        <v>1739</v>
      </c>
      <c r="H6283" s="1061" t="s">
        <v>129</v>
      </c>
      <c r="I6283" s="1061" t="s">
        <v>19</v>
      </c>
      <c r="J6283" s="1061" t="s">
        <v>7975</v>
      </c>
      <c r="K6283" s="1061" t="s">
        <v>14849</v>
      </c>
      <c r="L6283" s="1061">
        <v>57780</v>
      </c>
      <c r="M6283" s="1061">
        <v>57780</v>
      </c>
      <c r="N6283" s="1061">
        <v>57780</v>
      </c>
      <c r="O6283" s="1061">
        <v>57780</v>
      </c>
      <c r="P6283" s="1061">
        <v>57780</v>
      </c>
      <c r="Q6283" s="1061">
        <v>57780</v>
      </c>
      <c r="R6283" s="1061">
        <v>60170</v>
      </c>
      <c r="S6283" s="1061">
        <v>60170</v>
      </c>
      <c r="T6283" s="1061">
        <v>60170</v>
      </c>
      <c r="U6283" s="1061">
        <v>60170</v>
      </c>
      <c r="V6283" s="1061">
        <v>60170</v>
      </c>
      <c r="W6283" s="1061">
        <v>60170</v>
      </c>
    </row>
    <row r="6284" spans="1:23">
      <c r="A6284" s="908"/>
      <c r="B6284" s="1061" t="s">
        <v>234</v>
      </c>
      <c r="C6284" s="1061" t="s">
        <v>235</v>
      </c>
      <c r="D6284" s="1061" t="s">
        <v>4326</v>
      </c>
      <c r="E6284" s="1061" t="s">
        <v>11563</v>
      </c>
      <c r="F6284" s="1061" t="s">
        <v>4360</v>
      </c>
      <c r="G6284" s="1061" t="s">
        <v>1739</v>
      </c>
      <c r="H6284" s="1061" t="s">
        <v>129</v>
      </c>
      <c r="I6284" s="1061" t="s">
        <v>19</v>
      </c>
      <c r="J6284" s="1061" t="s">
        <v>7975</v>
      </c>
      <c r="K6284" s="1061" t="s">
        <v>14849</v>
      </c>
      <c r="L6284" s="1061">
        <v>35167</v>
      </c>
      <c r="M6284" s="1061">
        <v>35167</v>
      </c>
      <c r="N6284" s="1061">
        <v>35167</v>
      </c>
      <c r="O6284" s="1061">
        <v>35167</v>
      </c>
      <c r="P6284" s="1061">
        <v>35167</v>
      </c>
      <c r="Q6284" s="1061">
        <v>35167</v>
      </c>
      <c r="R6284" s="1061">
        <v>36501</v>
      </c>
      <c r="S6284" s="1061">
        <v>36501</v>
      </c>
      <c r="T6284" s="1061">
        <v>36501</v>
      </c>
      <c r="U6284" s="1061">
        <v>36501</v>
      </c>
      <c r="V6284" s="1061">
        <v>36501</v>
      </c>
      <c r="W6284" s="1061">
        <v>36501</v>
      </c>
    </row>
    <row r="6285" spans="1:23">
      <c r="A6285" s="908"/>
      <c r="B6285" s="1061" t="s">
        <v>234</v>
      </c>
      <c r="C6285" s="1061" t="s">
        <v>235</v>
      </c>
      <c r="D6285" s="1061" t="s">
        <v>4326</v>
      </c>
      <c r="E6285" s="1061" t="s">
        <v>11564</v>
      </c>
      <c r="F6285" s="1061" t="s">
        <v>4361</v>
      </c>
      <c r="G6285" s="1061" t="s">
        <v>1739</v>
      </c>
      <c r="H6285" s="1061" t="s">
        <v>129</v>
      </c>
      <c r="I6285" s="1061" t="s">
        <v>19</v>
      </c>
      <c r="J6285" s="1061" t="s">
        <v>7975</v>
      </c>
      <c r="K6285" s="1061" t="s">
        <v>14849</v>
      </c>
      <c r="L6285" s="1061">
        <v>42727</v>
      </c>
      <c r="M6285" s="1061">
        <v>42727</v>
      </c>
      <c r="N6285" s="1061">
        <v>42727</v>
      </c>
      <c r="O6285" s="1061">
        <v>42727</v>
      </c>
      <c r="P6285" s="1061">
        <v>42727</v>
      </c>
      <c r="Q6285" s="1061">
        <v>42727</v>
      </c>
      <c r="R6285" s="1061">
        <v>44091</v>
      </c>
      <c r="S6285" s="1061">
        <v>44091</v>
      </c>
      <c r="T6285" s="1061">
        <v>44091</v>
      </c>
      <c r="U6285" s="1061">
        <v>44091</v>
      </c>
      <c r="V6285" s="1061">
        <v>44091</v>
      </c>
      <c r="W6285" s="1061">
        <v>44091</v>
      </c>
    </row>
    <row r="6286" spans="1:23">
      <c r="A6286" s="908"/>
      <c r="B6286" s="1061" t="s">
        <v>234</v>
      </c>
      <c r="C6286" s="1061" t="s">
        <v>235</v>
      </c>
      <c r="D6286" s="1061" t="s">
        <v>4270</v>
      </c>
      <c r="E6286" s="1061" t="s">
        <v>11566</v>
      </c>
      <c r="F6286" s="1061" t="s">
        <v>11567</v>
      </c>
      <c r="G6286" s="1061" t="s">
        <v>1739</v>
      </c>
      <c r="H6286" s="1061" t="s">
        <v>129</v>
      </c>
      <c r="I6286" s="1061" t="s">
        <v>19</v>
      </c>
      <c r="J6286" s="1061" t="s">
        <v>7975</v>
      </c>
      <c r="K6286" s="1061" t="s">
        <v>14849</v>
      </c>
      <c r="L6286" s="1061">
        <v>80000</v>
      </c>
      <c r="M6286" s="1061">
        <v>80000</v>
      </c>
      <c r="N6286" s="1061">
        <v>80000</v>
      </c>
      <c r="O6286" s="1061">
        <v>80000</v>
      </c>
      <c r="P6286" s="1061">
        <v>80000</v>
      </c>
      <c r="Q6286" s="1061">
        <v>80000</v>
      </c>
      <c r="R6286" s="1061">
        <v>80000</v>
      </c>
      <c r="S6286" s="1061">
        <v>80000</v>
      </c>
      <c r="T6286" s="1061">
        <v>80000</v>
      </c>
      <c r="U6286" s="1061">
        <v>80000</v>
      </c>
      <c r="V6286" s="1061">
        <v>80000</v>
      </c>
      <c r="W6286" s="1061">
        <v>80000</v>
      </c>
    </row>
    <row r="6287" spans="1:23">
      <c r="A6287" s="908"/>
      <c r="B6287" s="1061" t="s">
        <v>234</v>
      </c>
      <c r="C6287" s="1061" t="s">
        <v>235</v>
      </c>
      <c r="D6287" s="1061" t="s">
        <v>7990</v>
      </c>
      <c r="E6287" s="1061" t="s">
        <v>11568</v>
      </c>
      <c r="F6287" s="1061" t="s">
        <v>4911</v>
      </c>
      <c r="G6287" s="1061" t="s">
        <v>1739</v>
      </c>
      <c r="H6287" s="1061" t="s">
        <v>129</v>
      </c>
      <c r="I6287" s="1061" t="s">
        <v>19</v>
      </c>
      <c r="J6287" s="1061" t="s">
        <v>7975</v>
      </c>
      <c r="K6287" s="1061" t="s">
        <v>14849</v>
      </c>
      <c r="L6287" s="1061">
        <v>1399500</v>
      </c>
      <c r="M6287" s="1061">
        <v>1399500</v>
      </c>
      <c r="N6287" s="1061">
        <v>1399500</v>
      </c>
      <c r="O6287" s="1061">
        <v>1399500</v>
      </c>
      <c r="P6287" s="1061">
        <v>1399500</v>
      </c>
      <c r="Q6287" s="1061">
        <v>1399500</v>
      </c>
      <c r="R6287" s="1061">
        <v>1449000</v>
      </c>
      <c r="S6287" s="1061">
        <v>1449000</v>
      </c>
      <c r="T6287" s="1061">
        <v>1449000</v>
      </c>
      <c r="U6287" s="1061">
        <v>1449000</v>
      </c>
      <c r="V6287" s="1061">
        <v>1449000</v>
      </c>
      <c r="W6287" s="1061">
        <v>1449000</v>
      </c>
    </row>
    <row r="6288" spans="1:23">
      <c r="A6288" s="908"/>
      <c r="B6288" s="1061" t="s">
        <v>234</v>
      </c>
      <c r="C6288" s="1061" t="s">
        <v>235</v>
      </c>
      <c r="D6288" s="1061" t="s">
        <v>2996</v>
      </c>
      <c r="E6288" s="1061" t="s">
        <v>11569</v>
      </c>
      <c r="F6288" s="1061" t="s">
        <v>4551</v>
      </c>
      <c r="G6288" s="1061" t="s">
        <v>1739</v>
      </c>
      <c r="H6288" s="1061" t="s">
        <v>129</v>
      </c>
      <c r="I6288" s="1061" t="s">
        <v>19</v>
      </c>
      <c r="J6288" s="1061" t="s">
        <v>7975</v>
      </c>
      <c r="K6288" s="1061" t="s">
        <v>14849</v>
      </c>
      <c r="L6288" s="1061">
        <v>27100</v>
      </c>
      <c r="M6288" s="1061">
        <v>27100</v>
      </c>
      <c r="N6288" s="1061">
        <v>27100</v>
      </c>
      <c r="O6288" s="1061">
        <v>27100</v>
      </c>
      <c r="P6288" s="1061">
        <v>27100</v>
      </c>
      <c r="Q6288" s="1061">
        <v>27100</v>
      </c>
      <c r="R6288" s="1061">
        <v>28300</v>
      </c>
      <c r="S6288" s="1061">
        <v>28300</v>
      </c>
      <c r="T6288" s="1061">
        <v>28300</v>
      </c>
      <c r="U6288" s="1061">
        <v>28300</v>
      </c>
      <c r="V6288" s="1061">
        <v>28300</v>
      </c>
      <c r="W6288" s="1061">
        <v>28300</v>
      </c>
    </row>
    <row r="6289" spans="1:23">
      <c r="A6289" s="908"/>
      <c r="B6289" s="1061" t="s">
        <v>234</v>
      </c>
      <c r="C6289" s="1061" t="s">
        <v>235</v>
      </c>
      <c r="D6289" s="1061" t="s">
        <v>4416</v>
      </c>
      <c r="E6289" s="1061" t="s">
        <v>11570</v>
      </c>
      <c r="F6289" s="1061" t="s">
        <v>4419</v>
      </c>
      <c r="G6289" s="1061" t="s">
        <v>1739</v>
      </c>
      <c r="H6289" s="1061" t="s">
        <v>129</v>
      </c>
      <c r="I6289" s="1061" t="s">
        <v>19</v>
      </c>
      <c r="J6289" s="1061" t="s">
        <v>7975</v>
      </c>
      <c r="K6289" s="1061" t="s">
        <v>14849</v>
      </c>
      <c r="L6289" s="1061">
        <v>465000</v>
      </c>
      <c r="M6289" s="1061">
        <v>465000</v>
      </c>
      <c r="N6289" s="1061">
        <v>465000</v>
      </c>
      <c r="O6289" s="1061">
        <v>465000</v>
      </c>
      <c r="P6289" s="1061">
        <v>465000</v>
      </c>
      <c r="Q6289" s="1061">
        <v>465000</v>
      </c>
      <c r="R6289" s="1061">
        <v>470000</v>
      </c>
      <c r="S6289" s="1061">
        <v>470000</v>
      </c>
      <c r="T6289" s="1061">
        <v>470000</v>
      </c>
      <c r="U6289" s="1061">
        <v>470000</v>
      </c>
      <c r="V6289" s="1061">
        <v>470000</v>
      </c>
      <c r="W6289" s="1061">
        <v>470000</v>
      </c>
    </row>
    <row r="6290" spans="1:23">
      <c r="A6290" s="908"/>
      <c r="B6290" s="1061" t="s">
        <v>234</v>
      </c>
      <c r="C6290" s="1061" t="s">
        <v>235</v>
      </c>
      <c r="D6290" s="1061" t="s">
        <v>3090</v>
      </c>
      <c r="E6290" s="1061" t="s">
        <v>11571</v>
      </c>
      <c r="F6290" s="1061" t="s">
        <v>4291</v>
      </c>
      <c r="G6290" s="1061" t="s">
        <v>1739</v>
      </c>
      <c r="H6290" s="1061" t="s">
        <v>129</v>
      </c>
      <c r="I6290" s="1061" t="s">
        <v>19</v>
      </c>
      <c r="J6290" s="1061" t="s">
        <v>7975</v>
      </c>
      <c r="K6290" s="1061" t="s">
        <v>14849</v>
      </c>
      <c r="L6290" s="1061">
        <v>2400000</v>
      </c>
      <c r="M6290" s="1061">
        <v>2400000</v>
      </c>
      <c r="N6290" s="1061">
        <v>2400000</v>
      </c>
      <c r="O6290" s="1061">
        <v>2400000</v>
      </c>
      <c r="P6290" s="1061">
        <v>2400000</v>
      </c>
      <c r="Q6290" s="1061">
        <v>2400000</v>
      </c>
      <c r="R6290" s="1061">
        <v>2400000</v>
      </c>
      <c r="S6290" s="1061">
        <v>2400000</v>
      </c>
      <c r="T6290" s="1061">
        <v>2400000</v>
      </c>
      <c r="U6290" s="1061">
        <v>2400000</v>
      </c>
      <c r="V6290" s="1061">
        <v>2400000</v>
      </c>
      <c r="W6290" s="1061">
        <v>2400000</v>
      </c>
    </row>
    <row r="6291" spans="1:23">
      <c r="A6291" s="908"/>
      <c r="B6291" s="1061" t="s">
        <v>234</v>
      </c>
      <c r="C6291" s="1061" t="s">
        <v>235</v>
      </c>
      <c r="D6291" s="1061" t="s">
        <v>2996</v>
      </c>
      <c r="E6291" s="1061" t="s">
        <v>11572</v>
      </c>
      <c r="F6291" s="1061" t="s">
        <v>4552</v>
      </c>
      <c r="G6291" s="1061" t="s">
        <v>1739</v>
      </c>
      <c r="H6291" s="1061" t="s">
        <v>129</v>
      </c>
      <c r="I6291" s="1061" t="s">
        <v>19</v>
      </c>
      <c r="J6291" s="1061" t="s">
        <v>7975</v>
      </c>
      <c r="K6291" s="1061" t="s">
        <v>14849</v>
      </c>
      <c r="L6291" s="1061">
        <v>23950</v>
      </c>
      <c r="M6291" s="1061">
        <v>23950</v>
      </c>
      <c r="N6291" s="1061">
        <v>23950</v>
      </c>
      <c r="O6291" s="1061">
        <v>23950</v>
      </c>
      <c r="P6291" s="1061">
        <v>23950</v>
      </c>
      <c r="Q6291" s="1061">
        <v>23950</v>
      </c>
      <c r="R6291" s="1061">
        <v>25000</v>
      </c>
      <c r="S6291" s="1061">
        <v>25000</v>
      </c>
      <c r="T6291" s="1061">
        <v>25000</v>
      </c>
      <c r="U6291" s="1061">
        <v>25000</v>
      </c>
      <c r="V6291" s="1061">
        <v>25000</v>
      </c>
      <c r="W6291" s="1061">
        <v>25000</v>
      </c>
    </row>
    <row r="6292" spans="1:23">
      <c r="A6292" s="908"/>
      <c r="B6292" s="1061" t="s">
        <v>234</v>
      </c>
      <c r="C6292" s="1061" t="s">
        <v>235</v>
      </c>
      <c r="D6292" s="1061" t="s">
        <v>4654</v>
      </c>
      <c r="E6292" s="1061" t="s">
        <v>11573</v>
      </c>
      <c r="F6292" s="1061" t="s">
        <v>4655</v>
      </c>
      <c r="G6292" s="1061" t="s">
        <v>1669</v>
      </c>
      <c r="H6292" s="1061" t="s">
        <v>129</v>
      </c>
      <c r="I6292" s="1061" t="s">
        <v>19</v>
      </c>
      <c r="J6292" s="1061" t="s">
        <v>7975</v>
      </c>
      <c r="K6292" s="1061" t="s">
        <v>14849</v>
      </c>
      <c r="L6292" s="1061">
        <v>1957500</v>
      </c>
      <c r="M6292" s="1061">
        <v>1957500</v>
      </c>
      <c r="N6292" s="1061">
        <v>1957500</v>
      </c>
      <c r="O6292" s="1061">
        <v>1957500</v>
      </c>
      <c r="P6292" s="1061">
        <v>1957500</v>
      </c>
      <c r="Q6292" s="1061">
        <v>1957500</v>
      </c>
      <c r="R6292" s="1061">
        <v>2060000</v>
      </c>
      <c r="S6292" s="1061">
        <v>2060000</v>
      </c>
      <c r="T6292" s="1061">
        <v>2060000</v>
      </c>
      <c r="U6292" s="1061">
        <v>2060000</v>
      </c>
      <c r="V6292" s="1061">
        <v>2060000</v>
      </c>
      <c r="W6292" s="1061">
        <v>2060000</v>
      </c>
    </row>
    <row r="6293" spans="1:23">
      <c r="A6293" s="908"/>
      <c r="B6293" s="1061" t="s">
        <v>234</v>
      </c>
      <c r="C6293" s="1061" t="s">
        <v>235</v>
      </c>
      <c r="D6293" s="1061" t="s">
        <v>4270</v>
      </c>
      <c r="E6293" s="1061" t="s">
        <v>11574</v>
      </c>
      <c r="F6293" s="1061" t="s">
        <v>4667</v>
      </c>
      <c r="G6293" s="1061" t="s">
        <v>1724</v>
      </c>
      <c r="H6293" s="1061" t="s">
        <v>129</v>
      </c>
      <c r="I6293" s="1061" t="s">
        <v>19</v>
      </c>
      <c r="J6293" s="1061" t="s">
        <v>7975</v>
      </c>
      <c r="K6293" s="1061" t="s">
        <v>14849</v>
      </c>
      <c r="L6293" s="1061">
        <v>155000</v>
      </c>
      <c r="M6293" s="1061">
        <v>155000</v>
      </c>
      <c r="N6293" s="1061">
        <v>155000</v>
      </c>
      <c r="O6293" s="1061">
        <v>155000</v>
      </c>
      <c r="P6293" s="1061">
        <v>155000</v>
      </c>
      <c r="Q6293" s="1061">
        <v>155000</v>
      </c>
      <c r="R6293" s="1061">
        <v>155000</v>
      </c>
      <c r="S6293" s="1061">
        <v>155000</v>
      </c>
      <c r="T6293" s="1061">
        <v>155000</v>
      </c>
      <c r="U6293" s="1061">
        <v>155000</v>
      </c>
      <c r="V6293" s="1061">
        <v>155000</v>
      </c>
      <c r="W6293" s="1061">
        <v>155000</v>
      </c>
    </row>
    <row r="6294" spans="1:23">
      <c r="A6294" s="908"/>
      <c r="B6294" s="1061" t="s">
        <v>234</v>
      </c>
      <c r="C6294" s="1061" t="s">
        <v>235</v>
      </c>
      <c r="D6294" s="1061" t="s">
        <v>4270</v>
      </c>
      <c r="E6294" s="1061" t="s">
        <v>11575</v>
      </c>
      <c r="F6294" s="1061" t="s">
        <v>4668</v>
      </c>
      <c r="G6294" s="1061" t="s">
        <v>1724</v>
      </c>
      <c r="H6294" s="1061" t="s">
        <v>129</v>
      </c>
      <c r="I6294" s="1061" t="s">
        <v>19</v>
      </c>
      <c r="J6294" s="1061" t="s">
        <v>7975</v>
      </c>
      <c r="K6294" s="1061" t="s">
        <v>14849</v>
      </c>
      <c r="L6294" s="1061">
        <v>155000</v>
      </c>
      <c r="M6294" s="1061">
        <v>155000</v>
      </c>
      <c r="N6294" s="1061">
        <v>155000</v>
      </c>
      <c r="O6294" s="1061">
        <v>155000</v>
      </c>
      <c r="P6294" s="1061">
        <v>155000</v>
      </c>
      <c r="Q6294" s="1061">
        <v>155000</v>
      </c>
      <c r="R6294" s="1061">
        <v>155000</v>
      </c>
      <c r="S6294" s="1061">
        <v>155000</v>
      </c>
      <c r="T6294" s="1061">
        <v>155000</v>
      </c>
      <c r="U6294" s="1061">
        <v>155000</v>
      </c>
      <c r="V6294" s="1061">
        <v>155000</v>
      </c>
      <c r="W6294" s="1061">
        <v>155000</v>
      </c>
    </row>
    <row r="6295" spans="1:23">
      <c r="A6295" s="908"/>
      <c r="B6295" s="1061" t="s">
        <v>234</v>
      </c>
      <c r="C6295" s="1061" t="s">
        <v>235</v>
      </c>
      <c r="D6295" s="1061" t="s">
        <v>4270</v>
      </c>
      <c r="E6295" s="1061" t="s">
        <v>11576</v>
      </c>
      <c r="F6295" s="1061" t="s">
        <v>4669</v>
      </c>
      <c r="G6295" s="1061" t="s">
        <v>1739</v>
      </c>
      <c r="H6295" s="1061" t="s">
        <v>129</v>
      </c>
      <c r="I6295" s="1061" t="s">
        <v>19</v>
      </c>
      <c r="J6295" s="1061" t="s">
        <v>7975</v>
      </c>
      <c r="K6295" s="1061" t="s">
        <v>14849</v>
      </c>
      <c r="L6295" s="1061">
        <v>155000</v>
      </c>
      <c r="M6295" s="1061">
        <v>155000</v>
      </c>
      <c r="N6295" s="1061">
        <v>155000</v>
      </c>
      <c r="O6295" s="1061">
        <v>155000</v>
      </c>
      <c r="P6295" s="1061">
        <v>155000</v>
      </c>
      <c r="Q6295" s="1061">
        <v>155000</v>
      </c>
      <c r="R6295" s="1061">
        <v>155000</v>
      </c>
      <c r="S6295" s="1061">
        <v>155000</v>
      </c>
      <c r="T6295" s="1061">
        <v>155000</v>
      </c>
      <c r="U6295" s="1061">
        <v>155000</v>
      </c>
      <c r="V6295" s="1061">
        <v>155000</v>
      </c>
      <c r="W6295" s="1061">
        <v>155000</v>
      </c>
    </row>
    <row r="6296" spans="1:23">
      <c r="A6296" s="908"/>
      <c r="B6296" s="1061" t="s">
        <v>234</v>
      </c>
      <c r="C6296" s="1061" t="s">
        <v>235</v>
      </c>
      <c r="D6296" s="1061" t="s">
        <v>4201</v>
      </c>
      <c r="E6296" s="1061" t="s">
        <v>11577</v>
      </c>
      <c r="F6296" s="1061" t="s">
        <v>4670</v>
      </c>
      <c r="G6296" s="1061" t="s">
        <v>1739</v>
      </c>
      <c r="H6296" s="1061" t="s">
        <v>129</v>
      </c>
      <c r="I6296" s="1061" t="s">
        <v>19</v>
      </c>
      <c r="J6296" s="1061" t="s">
        <v>7975</v>
      </c>
      <c r="K6296" s="1061" t="s">
        <v>14849</v>
      </c>
      <c r="L6296" s="1061">
        <v>780000</v>
      </c>
      <c r="M6296" s="1061">
        <v>780000</v>
      </c>
      <c r="N6296" s="1061">
        <v>780000</v>
      </c>
      <c r="O6296" s="1061">
        <v>780000</v>
      </c>
      <c r="P6296" s="1061">
        <v>780000</v>
      </c>
      <c r="Q6296" s="1061">
        <v>780000</v>
      </c>
      <c r="R6296" s="1061">
        <v>910000</v>
      </c>
      <c r="S6296" s="1061">
        <v>910000</v>
      </c>
      <c r="T6296" s="1061">
        <v>910000</v>
      </c>
      <c r="U6296" s="1061">
        <v>910000</v>
      </c>
      <c r="V6296" s="1061">
        <v>910000</v>
      </c>
      <c r="W6296" s="1061">
        <v>910000</v>
      </c>
    </row>
    <row r="6297" spans="1:23">
      <c r="A6297" s="908"/>
      <c r="B6297" s="1061" t="s">
        <v>234</v>
      </c>
      <c r="C6297" s="1061" t="s">
        <v>235</v>
      </c>
      <c r="D6297" s="1061" t="s">
        <v>4671</v>
      </c>
      <c r="E6297" s="1061" t="s">
        <v>11578</v>
      </c>
      <c r="F6297" s="1061" t="s">
        <v>4672</v>
      </c>
      <c r="G6297" s="1061" t="s">
        <v>1739</v>
      </c>
      <c r="H6297" s="1061" t="s">
        <v>129</v>
      </c>
      <c r="I6297" s="1061" t="s">
        <v>19</v>
      </c>
      <c r="J6297" s="1061" t="s">
        <v>7975</v>
      </c>
      <c r="K6297" s="1061" t="s">
        <v>14849</v>
      </c>
      <c r="L6297" s="1061">
        <v>4750000</v>
      </c>
      <c r="M6297" s="1061">
        <v>4750000</v>
      </c>
      <c r="N6297" s="1061">
        <v>4750000</v>
      </c>
      <c r="O6297" s="1061">
        <v>4750000</v>
      </c>
      <c r="P6297" s="1061">
        <v>4750000</v>
      </c>
      <c r="Q6297" s="1061">
        <v>4750000</v>
      </c>
      <c r="R6297" s="1061">
        <v>4750000</v>
      </c>
      <c r="S6297" s="1061">
        <v>4750000</v>
      </c>
      <c r="T6297" s="1061">
        <v>4750000</v>
      </c>
      <c r="U6297" s="1061">
        <v>4750000</v>
      </c>
      <c r="V6297" s="1061">
        <v>4750000</v>
      </c>
      <c r="W6297" s="1061">
        <v>4750000</v>
      </c>
    </row>
    <row r="6298" spans="1:23">
      <c r="A6298" s="908"/>
      <c r="B6298" s="1061" t="s">
        <v>234</v>
      </c>
      <c r="C6298" s="1061" t="s">
        <v>235</v>
      </c>
      <c r="D6298" s="1061" t="s">
        <v>4017</v>
      </c>
      <c r="E6298" s="1061" t="s">
        <v>11579</v>
      </c>
      <c r="F6298" s="1061" t="s">
        <v>4656</v>
      </c>
      <c r="G6298" s="1061" t="s">
        <v>1739</v>
      </c>
      <c r="H6298" s="1061" t="s">
        <v>129</v>
      </c>
      <c r="I6298" s="1061" t="s">
        <v>19</v>
      </c>
      <c r="J6298" s="1061" t="s">
        <v>7975</v>
      </c>
      <c r="K6298" s="1061" t="s">
        <v>14849</v>
      </c>
      <c r="L6298" s="1061">
        <v>76875</v>
      </c>
      <c r="M6298" s="1061">
        <v>76875</v>
      </c>
      <c r="N6298" s="1061">
        <v>76875</v>
      </c>
      <c r="O6298" s="1061">
        <v>76875</v>
      </c>
      <c r="P6298" s="1061">
        <v>76875</v>
      </c>
      <c r="Q6298" s="1061">
        <v>76875</v>
      </c>
      <c r="R6298" s="1061">
        <v>77625</v>
      </c>
      <c r="S6298" s="1061">
        <v>77625</v>
      </c>
      <c r="T6298" s="1061">
        <v>77625</v>
      </c>
      <c r="U6298" s="1061">
        <v>77625</v>
      </c>
      <c r="V6298" s="1061">
        <v>77625</v>
      </c>
      <c r="W6298" s="1061">
        <v>77625</v>
      </c>
    </row>
    <row r="6299" spans="1:23">
      <c r="A6299" s="908"/>
      <c r="B6299" s="1061" t="s">
        <v>234</v>
      </c>
      <c r="C6299" s="1061" t="s">
        <v>235</v>
      </c>
      <c r="D6299" s="1061" t="s">
        <v>4610</v>
      </c>
      <c r="E6299" s="1061" t="s">
        <v>11580</v>
      </c>
      <c r="F6299" s="1061" t="s">
        <v>4673</v>
      </c>
      <c r="G6299" s="1061" t="s">
        <v>1739</v>
      </c>
      <c r="H6299" s="1061" t="s">
        <v>129</v>
      </c>
      <c r="I6299" s="1061" t="s">
        <v>19</v>
      </c>
      <c r="J6299" s="1061" t="s">
        <v>7975</v>
      </c>
      <c r="K6299" s="1061" t="s">
        <v>14849</v>
      </c>
      <c r="L6299" s="1061">
        <v>124525</v>
      </c>
      <c r="M6299" s="1061">
        <v>124525</v>
      </c>
      <c r="N6299" s="1061">
        <v>124525</v>
      </c>
      <c r="O6299" s="1061">
        <v>124525</v>
      </c>
      <c r="P6299" s="1061">
        <v>124525</v>
      </c>
      <c r="Q6299" s="1061">
        <v>124525</v>
      </c>
      <c r="R6299" s="1061">
        <v>127050</v>
      </c>
      <c r="S6299" s="1061">
        <v>127050</v>
      </c>
      <c r="T6299" s="1061">
        <v>127050</v>
      </c>
      <c r="U6299" s="1061">
        <v>127050</v>
      </c>
      <c r="V6299" s="1061">
        <v>127050</v>
      </c>
      <c r="W6299" s="1061">
        <v>127050</v>
      </c>
    </row>
    <row r="6300" spans="1:23">
      <c r="A6300" s="908"/>
      <c r="B6300" s="1061" t="s">
        <v>234</v>
      </c>
      <c r="C6300" s="1061" t="s">
        <v>235</v>
      </c>
      <c r="D6300" s="1061" t="s">
        <v>4610</v>
      </c>
      <c r="E6300" s="1061" t="s">
        <v>11581</v>
      </c>
      <c r="F6300" s="1061" t="s">
        <v>4674</v>
      </c>
      <c r="G6300" s="1061" t="s">
        <v>1739</v>
      </c>
      <c r="H6300" s="1061" t="s">
        <v>129</v>
      </c>
      <c r="I6300" s="1061" t="s">
        <v>19</v>
      </c>
      <c r="J6300" s="1061" t="s">
        <v>7975</v>
      </c>
      <c r="K6300" s="1061" t="s">
        <v>14849</v>
      </c>
      <c r="L6300" s="1061">
        <v>127525</v>
      </c>
      <c r="M6300" s="1061">
        <v>127525</v>
      </c>
      <c r="N6300" s="1061">
        <v>127525</v>
      </c>
      <c r="O6300" s="1061">
        <v>127525</v>
      </c>
      <c r="P6300" s="1061">
        <v>127525</v>
      </c>
      <c r="Q6300" s="1061">
        <v>127525</v>
      </c>
      <c r="R6300" s="1061">
        <v>131050</v>
      </c>
      <c r="S6300" s="1061">
        <v>131050</v>
      </c>
      <c r="T6300" s="1061">
        <v>131050</v>
      </c>
      <c r="U6300" s="1061">
        <v>131050</v>
      </c>
      <c r="V6300" s="1061">
        <v>131050</v>
      </c>
      <c r="W6300" s="1061">
        <v>131050</v>
      </c>
    </row>
    <row r="6301" spans="1:23">
      <c r="A6301" s="908"/>
      <c r="B6301" s="1061" t="s">
        <v>234</v>
      </c>
      <c r="C6301" s="1061" t="s">
        <v>235</v>
      </c>
      <c r="D6301" s="1061" t="s">
        <v>2314</v>
      </c>
      <c r="E6301" s="1061" t="s">
        <v>11582</v>
      </c>
      <c r="F6301" s="1061" t="s">
        <v>4522</v>
      </c>
      <c r="G6301" s="1061" t="s">
        <v>1739</v>
      </c>
      <c r="H6301" s="1061" t="s">
        <v>129</v>
      </c>
      <c r="I6301" s="1061" t="s">
        <v>19</v>
      </c>
      <c r="J6301" s="1061" t="s">
        <v>7975</v>
      </c>
      <c r="K6301" s="1061" t="s">
        <v>14849</v>
      </c>
      <c r="L6301" s="1061">
        <v>58900</v>
      </c>
      <c r="M6301" s="1061">
        <v>58900</v>
      </c>
      <c r="N6301" s="1061">
        <v>58900</v>
      </c>
      <c r="O6301" s="1061">
        <v>58900</v>
      </c>
      <c r="P6301" s="1061">
        <v>58900</v>
      </c>
      <c r="Q6301" s="1061">
        <v>58900</v>
      </c>
      <c r="R6301" s="1061">
        <v>63528</v>
      </c>
      <c r="S6301" s="1061">
        <v>63528</v>
      </c>
      <c r="T6301" s="1061">
        <v>63528</v>
      </c>
      <c r="U6301" s="1061">
        <v>63528</v>
      </c>
      <c r="V6301" s="1061">
        <v>63528</v>
      </c>
      <c r="W6301" s="1061">
        <v>63528</v>
      </c>
    </row>
    <row r="6302" spans="1:23">
      <c r="A6302" s="908"/>
      <c r="B6302" s="1061" t="s">
        <v>234</v>
      </c>
      <c r="C6302" s="1061" t="s">
        <v>1622</v>
      </c>
      <c r="D6302" s="1061" t="s">
        <v>4646</v>
      </c>
      <c r="E6302" s="1061" t="s">
        <v>11583</v>
      </c>
      <c r="F6302" s="1061" t="s">
        <v>4657</v>
      </c>
      <c r="G6302" s="1061" t="s">
        <v>1669</v>
      </c>
      <c r="H6302" s="1061" t="s">
        <v>102</v>
      </c>
      <c r="I6302" s="1061" t="s">
        <v>19</v>
      </c>
      <c r="J6302" s="1061" t="s">
        <v>7745</v>
      </c>
      <c r="K6302" s="1061" t="s">
        <v>14849</v>
      </c>
      <c r="L6302" s="1061">
        <v>2100000</v>
      </c>
      <c r="M6302" s="1061">
        <v>2100000</v>
      </c>
      <c r="N6302" s="1061">
        <v>2100000</v>
      </c>
      <c r="O6302" s="1061">
        <v>2100000</v>
      </c>
      <c r="P6302" s="1061">
        <v>2100000</v>
      </c>
      <c r="Q6302" s="1061">
        <v>2100000</v>
      </c>
      <c r="R6302" s="1061">
        <v>2173500</v>
      </c>
      <c r="S6302" s="1061">
        <v>2173500</v>
      </c>
      <c r="T6302" s="1061">
        <v>2173500</v>
      </c>
      <c r="U6302" s="1061">
        <v>2173500</v>
      </c>
      <c r="V6302" s="1061">
        <v>2173500</v>
      </c>
      <c r="W6302" s="1061">
        <v>2173500</v>
      </c>
    </row>
    <row r="6303" spans="1:23">
      <c r="A6303" s="908"/>
      <c r="B6303" s="1061" t="s">
        <v>234</v>
      </c>
      <c r="C6303" s="1061" t="s">
        <v>1622</v>
      </c>
      <c r="D6303" s="1061" t="s">
        <v>4646</v>
      </c>
      <c r="E6303" s="1061" t="s">
        <v>11584</v>
      </c>
      <c r="F6303" s="1061" t="s">
        <v>4658</v>
      </c>
      <c r="G6303" s="1061" t="s">
        <v>1669</v>
      </c>
      <c r="H6303" s="1061" t="s">
        <v>102</v>
      </c>
      <c r="I6303" s="1061" t="s">
        <v>19</v>
      </c>
      <c r="J6303" s="1061" t="s">
        <v>7745</v>
      </c>
      <c r="K6303" s="1061" t="s">
        <v>14849</v>
      </c>
      <c r="L6303" s="1061">
        <v>2088571</v>
      </c>
      <c r="M6303" s="1061">
        <v>2088571</v>
      </c>
      <c r="N6303" s="1061">
        <v>2088571</v>
      </c>
      <c r="O6303" s="1061">
        <v>2088571</v>
      </c>
      <c r="P6303" s="1061">
        <v>2088571</v>
      </c>
      <c r="Q6303" s="1061">
        <v>2088571</v>
      </c>
      <c r="R6303" s="1061">
        <v>2177143</v>
      </c>
      <c r="S6303" s="1061">
        <v>2177143</v>
      </c>
      <c r="T6303" s="1061">
        <v>2177143</v>
      </c>
      <c r="U6303" s="1061">
        <v>2177143</v>
      </c>
      <c r="V6303" s="1061">
        <v>2177143</v>
      </c>
      <c r="W6303" s="1061">
        <v>2177143</v>
      </c>
    </row>
    <row r="6304" spans="1:23">
      <c r="A6304" s="908"/>
      <c r="B6304" s="1061" t="s">
        <v>234</v>
      </c>
      <c r="C6304" s="1061" t="s">
        <v>235</v>
      </c>
      <c r="D6304" s="1061" t="s">
        <v>4160</v>
      </c>
      <c r="E6304" s="1061" t="s">
        <v>11585</v>
      </c>
      <c r="F6304" s="1061" t="s">
        <v>4434</v>
      </c>
      <c r="G6304" s="1061" t="s">
        <v>1739</v>
      </c>
      <c r="H6304" s="1061" t="s">
        <v>129</v>
      </c>
      <c r="I6304" s="1061" t="s">
        <v>19</v>
      </c>
      <c r="J6304" s="1061" t="s">
        <v>7975</v>
      </c>
      <c r="K6304" s="1061" t="s">
        <v>14849</v>
      </c>
      <c r="L6304" s="1061">
        <v>150000</v>
      </c>
      <c r="M6304" s="1061">
        <v>150000</v>
      </c>
      <c r="N6304" s="1061">
        <v>150000</v>
      </c>
      <c r="O6304" s="1061">
        <v>150000</v>
      </c>
      <c r="P6304" s="1061">
        <v>150000</v>
      </c>
      <c r="Q6304" s="1061">
        <v>150000</v>
      </c>
      <c r="R6304" s="1061">
        <v>150000</v>
      </c>
      <c r="S6304" s="1061">
        <v>150000</v>
      </c>
      <c r="T6304" s="1061">
        <v>150000</v>
      </c>
      <c r="U6304" s="1061">
        <v>150000</v>
      </c>
      <c r="V6304" s="1061">
        <v>150000</v>
      </c>
      <c r="W6304" s="1061">
        <v>150000</v>
      </c>
    </row>
    <row r="6305" spans="1:23">
      <c r="A6305" s="908"/>
      <c r="B6305" s="1061" t="s">
        <v>234</v>
      </c>
      <c r="C6305" s="1061" t="s">
        <v>235</v>
      </c>
      <c r="D6305" s="1061" t="s">
        <v>4326</v>
      </c>
      <c r="E6305" s="1061" t="s">
        <v>11586</v>
      </c>
      <c r="F6305" s="1061" t="s">
        <v>4659</v>
      </c>
      <c r="G6305" s="1061" t="s">
        <v>1739</v>
      </c>
      <c r="H6305" s="1061" t="s">
        <v>129</v>
      </c>
      <c r="I6305" s="1061" t="s">
        <v>19</v>
      </c>
      <c r="J6305" s="1061" t="s">
        <v>7975</v>
      </c>
      <c r="K6305" s="1061" t="s">
        <v>14849</v>
      </c>
      <c r="L6305" s="1061">
        <v>12600</v>
      </c>
      <c r="M6305" s="1061">
        <v>12600</v>
      </c>
      <c r="N6305" s="1061">
        <v>12600</v>
      </c>
      <c r="O6305" s="1061">
        <v>12600</v>
      </c>
      <c r="P6305" s="1061">
        <v>12600</v>
      </c>
      <c r="Q6305" s="1061">
        <v>12600</v>
      </c>
      <c r="R6305" s="1061">
        <v>12800</v>
      </c>
      <c r="S6305" s="1061">
        <v>12800</v>
      </c>
      <c r="T6305" s="1061">
        <v>12800</v>
      </c>
      <c r="U6305" s="1061">
        <v>12800</v>
      </c>
      <c r="V6305" s="1061">
        <v>12800</v>
      </c>
      <c r="W6305" s="1061">
        <v>12800</v>
      </c>
    </row>
    <row r="6306" spans="1:23">
      <c r="A6306" s="908"/>
      <c r="B6306" s="1061" t="s">
        <v>234</v>
      </c>
      <c r="C6306" s="1061" t="s">
        <v>235</v>
      </c>
      <c r="D6306" s="1061" t="s">
        <v>4289</v>
      </c>
      <c r="E6306" s="1061" t="s">
        <v>11587</v>
      </c>
      <c r="F6306" s="1061" t="s">
        <v>4438</v>
      </c>
      <c r="G6306" s="1061" t="s">
        <v>1739</v>
      </c>
      <c r="H6306" s="1061" t="s">
        <v>129</v>
      </c>
      <c r="I6306" s="1061" t="s">
        <v>19</v>
      </c>
      <c r="J6306" s="1061" t="s">
        <v>7975</v>
      </c>
      <c r="K6306" s="1061" t="s">
        <v>14849</v>
      </c>
      <c r="L6306" s="1061">
        <v>1537500</v>
      </c>
      <c r="M6306" s="1061">
        <v>1537500</v>
      </c>
      <c r="N6306" s="1061">
        <v>1537500</v>
      </c>
      <c r="O6306" s="1061">
        <v>1537500</v>
      </c>
      <c r="P6306" s="1061">
        <v>1537500</v>
      </c>
      <c r="Q6306" s="1061">
        <v>1537500</v>
      </c>
      <c r="R6306" s="1061">
        <v>1552500</v>
      </c>
      <c r="S6306" s="1061">
        <v>1552500</v>
      </c>
      <c r="T6306" s="1061">
        <v>1552500</v>
      </c>
      <c r="U6306" s="1061">
        <v>1552500</v>
      </c>
      <c r="V6306" s="1061">
        <v>1552500</v>
      </c>
      <c r="W6306" s="1061">
        <v>1552500</v>
      </c>
    </row>
    <row r="6307" spans="1:23">
      <c r="A6307" s="908"/>
      <c r="B6307" s="1061" t="s">
        <v>234</v>
      </c>
      <c r="C6307" s="1061" t="s">
        <v>1622</v>
      </c>
      <c r="D6307" s="1061" t="s">
        <v>8807</v>
      </c>
      <c r="E6307" s="1061" t="s">
        <v>11588</v>
      </c>
      <c r="F6307" s="1061" t="s">
        <v>9370</v>
      </c>
      <c r="G6307" s="1061" t="s">
        <v>1669</v>
      </c>
      <c r="H6307" s="1061" t="s">
        <v>102</v>
      </c>
      <c r="I6307" s="1061" t="s">
        <v>19</v>
      </c>
      <c r="J6307" s="1061" t="s">
        <v>7745</v>
      </c>
      <c r="K6307" s="1061" t="s">
        <v>14849</v>
      </c>
      <c r="L6307" s="1061">
        <v>232625</v>
      </c>
      <c r="M6307" s="1061">
        <v>232625</v>
      </c>
      <c r="N6307" s="1061">
        <v>232625</v>
      </c>
      <c r="O6307" s="1061">
        <v>232625</v>
      </c>
      <c r="P6307" s="1061">
        <v>232625</v>
      </c>
      <c r="Q6307" s="1061">
        <v>232625</v>
      </c>
      <c r="R6307" s="1061">
        <v>232625</v>
      </c>
      <c r="S6307" s="1061">
        <v>232625</v>
      </c>
      <c r="T6307" s="1061">
        <v>232625</v>
      </c>
      <c r="U6307" s="1061">
        <v>232625</v>
      </c>
      <c r="V6307" s="1061">
        <v>232625</v>
      </c>
      <c r="W6307" s="1061">
        <v>232625</v>
      </c>
    </row>
    <row r="6308" spans="1:23">
      <c r="A6308" s="908"/>
      <c r="B6308" s="1061" t="s">
        <v>234</v>
      </c>
      <c r="C6308" s="1061" t="s">
        <v>235</v>
      </c>
      <c r="D6308" s="1061" t="s">
        <v>4446</v>
      </c>
      <c r="E6308" s="1061" t="s">
        <v>11589</v>
      </c>
      <c r="F6308" s="1061" t="s">
        <v>4660</v>
      </c>
      <c r="G6308" s="1061" t="s">
        <v>2381</v>
      </c>
      <c r="H6308" s="1061" t="s">
        <v>129</v>
      </c>
      <c r="I6308" s="1061" t="s">
        <v>19</v>
      </c>
      <c r="J6308" s="1061" t="s">
        <v>7975</v>
      </c>
      <c r="K6308" s="1061" t="s">
        <v>14849</v>
      </c>
      <c r="L6308" s="1061">
        <v>56888</v>
      </c>
      <c r="M6308" s="1061">
        <v>56888</v>
      </c>
      <c r="N6308" s="1061">
        <v>56888</v>
      </c>
      <c r="O6308" s="1061">
        <v>56888</v>
      </c>
      <c r="P6308" s="1061">
        <v>56888</v>
      </c>
      <c r="Q6308" s="1061">
        <v>56888</v>
      </c>
      <c r="R6308" s="1061">
        <v>57443</v>
      </c>
      <c r="S6308" s="1061">
        <v>57443</v>
      </c>
      <c r="T6308" s="1061">
        <v>57443</v>
      </c>
      <c r="U6308" s="1061">
        <v>57443</v>
      </c>
      <c r="V6308" s="1061">
        <v>57443</v>
      </c>
      <c r="W6308" s="1061">
        <v>57443</v>
      </c>
    </row>
    <row r="6309" spans="1:23">
      <c r="A6309" s="908"/>
      <c r="B6309" s="1061" t="s">
        <v>234</v>
      </c>
      <c r="C6309" s="1061" t="s">
        <v>235</v>
      </c>
      <c r="D6309" s="1061" t="s">
        <v>4234</v>
      </c>
      <c r="E6309" s="1061" t="s">
        <v>11590</v>
      </c>
      <c r="F6309" s="1061" t="s">
        <v>4432</v>
      </c>
      <c r="G6309" s="1061" t="s">
        <v>1739</v>
      </c>
      <c r="H6309" s="1061" t="s">
        <v>129</v>
      </c>
      <c r="I6309" s="1061" t="s">
        <v>19</v>
      </c>
      <c r="J6309" s="1061" t="s">
        <v>7975</v>
      </c>
      <c r="K6309" s="1061" t="s">
        <v>14849</v>
      </c>
      <c r="L6309" s="1061">
        <v>26000</v>
      </c>
      <c r="M6309" s="1061">
        <v>26000</v>
      </c>
      <c r="N6309" s="1061">
        <v>26000</v>
      </c>
      <c r="O6309" s="1061">
        <v>26000</v>
      </c>
      <c r="P6309" s="1061">
        <v>26000</v>
      </c>
      <c r="Q6309" s="1061">
        <v>26000</v>
      </c>
      <c r="R6309" s="1061">
        <v>26000</v>
      </c>
      <c r="S6309" s="1061">
        <v>26000</v>
      </c>
      <c r="T6309" s="1061">
        <v>26000</v>
      </c>
      <c r="U6309" s="1061">
        <v>26000</v>
      </c>
      <c r="V6309" s="1061">
        <v>26000</v>
      </c>
      <c r="W6309" s="1061">
        <v>26000</v>
      </c>
    </row>
    <row r="6310" spans="1:23">
      <c r="A6310" s="908"/>
      <c r="B6310" s="1061" t="s">
        <v>234</v>
      </c>
      <c r="C6310" s="1061" t="s">
        <v>235</v>
      </c>
      <c r="D6310" s="1061" t="s">
        <v>4435</v>
      </c>
      <c r="E6310" s="1061" t="s">
        <v>11591</v>
      </c>
      <c r="F6310" s="1061" t="s">
        <v>4436</v>
      </c>
      <c r="G6310" s="1061" t="s">
        <v>1739</v>
      </c>
      <c r="H6310" s="1061" t="s">
        <v>129</v>
      </c>
      <c r="I6310" s="1061" t="s">
        <v>19</v>
      </c>
      <c r="J6310" s="1061" t="s">
        <v>7975</v>
      </c>
      <c r="K6310" s="1061" t="s">
        <v>14849</v>
      </c>
      <c r="L6310" s="1061">
        <v>287500</v>
      </c>
      <c r="M6310" s="1061">
        <v>287500</v>
      </c>
      <c r="N6310" s="1061">
        <v>287500</v>
      </c>
      <c r="O6310" s="1061">
        <v>287500</v>
      </c>
      <c r="P6310" s="1061">
        <v>287500</v>
      </c>
      <c r="Q6310" s="1061">
        <v>287500</v>
      </c>
      <c r="R6310" s="1061">
        <v>300000</v>
      </c>
      <c r="S6310" s="1061">
        <v>300000</v>
      </c>
      <c r="T6310" s="1061">
        <v>300000</v>
      </c>
      <c r="U6310" s="1061">
        <v>300000</v>
      </c>
      <c r="V6310" s="1061">
        <v>300000</v>
      </c>
      <c r="W6310" s="1061">
        <v>300000</v>
      </c>
    </row>
    <row r="6311" spans="1:23">
      <c r="A6311" s="908"/>
      <c r="B6311" s="1061" t="s">
        <v>234</v>
      </c>
      <c r="C6311" s="1061" t="s">
        <v>235</v>
      </c>
      <c r="D6311" s="1061" t="s">
        <v>4160</v>
      </c>
      <c r="E6311" s="1061" t="s">
        <v>11592</v>
      </c>
      <c r="F6311" s="1061" t="s">
        <v>4433</v>
      </c>
      <c r="G6311" s="1061" t="s">
        <v>1739</v>
      </c>
      <c r="H6311" s="1061" t="s">
        <v>129</v>
      </c>
      <c r="I6311" s="1061" t="s">
        <v>19</v>
      </c>
      <c r="J6311" s="1061" t="s">
        <v>7975</v>
      </c>
      <c r="K6311" s="1061" t="s">
        <v>14849</v>
      </c>
      <c r="L6311" s="1061">
        <v>315000</v>
      </c>
      <c r="M6311" s="1061">
        <v>315000</v>
      </c>
      <c r="N6311" s="1061">
        <v>315000</v>
      </c>
      <c r="O6311" s="1061">
        <v>315000</v>
      </c>
      <c r="P6311" s="1061">
        <v>315000</v>
      </c>
      <c r="Q6311" s="1061">
        <v>315000</v>
      </c>
      <c r="R6311" s="1061">
        <v>330000</v>
      </c>
      <c r="S6311" s="1061">
        <v>330000</v>
      </c>
      <c r="T6311" s="1061">
        <v>330000</v>
      </c>
      <c r="U6311" s="1061">
        <v>330000</v>
      </c>
      <c r="V6311" s="1061">
        <v>330000</v>
      </c>
      <c r="W6311" s="1061">
        <v>330000</v>
      </c>
    </row>
    <row r="6312" spans="1:23">
      <c r="A6312" s="908"/>
      <c r="B6312" s="1061" t="s">
        <v>234</v>
      </c>
      <c r="C6312" s="1061" t="s">
        <v>235</v>
      </c>
      <c r="D6312" s="1061" t="s">
        <v>4215</v>
      </c>
      <c r="E6312" s="1061" t="s">
        <v>11593</v>
      </c>
      <c r="F6312" s="1061" t="s">
        <v>4662</v>
      </c>
      <c r="G6312" s="1061" t="s">
        <v>8282</v>
      </c>
      <c r="H6312" s="1061" t="s">
        <v>129</v>
      </c>
      <c r="I6312" s="1061" t="s">
        <v>19</v>
      </c>
      <c r="J6312" s="1061" t="s">
        <v>7975</v>
      </c>
      <c r="K6312" s="1061" t="s">
        <v>14849</v>
      </c>
      <c r="L6312" s="1061">
        <v>3136500</v>
      </c>
      <c r="M6312" s="1061">
        <v>3136500</v>
      </c>
      <c r="N6312" s="1061">
        <v>3136500</v>
      </c>
      <c r="O6312" s="1061">
        <v>3136500</v>
      </c>
      <c r="P6312" s="1061">
        <v>3136500</v>
      </c>
      <c r="Q6312" s="1061">
        <v>3136500</v>
      </c>
      <c r="R6312" s="1061">
        <v>3167100</v>
      </c>
      <c r="S6312" s="1061">
        <v>3167100</v>
      </c>
      <c r="T6312" s="1061">
        <v>3167100</v>
      </c>
      <c r="U6312" s="1061">
        <v>3167100</v>
      </c>
      <c r="V6312" s="1061">
        <v>3167100</v>
      </c>
      <c r="W6312" s="1061">
        <v>3167100</v>
      </c>
    </row>
    <row r="6313" spans="1:23">
      <c r="A6313" s="908"/>
      <c r="B6313" s="1061" t="s">
        <v>234</v>
      </c>
      <c r="C6313" s="1061" t="s">
        <v>235</v>
      </c>
      <c r="D6313" s="1061" t="s">
        <v>4215</v>
      </c>
      <c r="E6313" s="1061" t="s">
        <v>11594</v>
      </c>
      <c r="F6313" s="1061" t="s">
        <v>4663</v>
      </c>
      <c r="G6313" s="1061" t="s">
        <v>8282</v>
      </c>
      <c r="H6313" s="1061" t="s">
        <v>129</v>
      </c>
      <c r="I6313" s="1061" t="s">
        <v>19</v>
      </c>
      <c r="J6313" s="1061" t="s">
        <v>7975</v>
      </c>
      <c r="K6313" s="1061" t="s">
        <v>14849</v>
      </c>
      <c r="L6313" s="1061">
        <v>4400000</v>
      </c>
      <c r="M6313" s="1061">
        <v>4400000</v>
      </c>
      <c r="N6313" s="1061">
        <v>4400000</v>
      </c>
      <c r="O6313" s="1061">
        <v>4400000</v>
      </c>
      <c r="P6313" s="1061">
        <v>4400000</v>
      </c>
      <c r="Q6313" s="1061">
        <v>4400000</v>
      </c>
      <c r="R6313" s="1061">
        <v>4400000</v>
      </c>
      <c r="S6313" s="1061">
        <v>4400000</v>
      </c>
      <c r="T6313" s="1061">
        <v>4400000</v>
      </c>
      <c r="U6313" s="1061">
        <v>4400000</v>
      </c>
      <c r="V6313" s="1061">
        <v>4400000</v>
      </c>
      <c r="W6313" s="1061">
        <v>4400000</v>
      </c>
    </row>
    <row r="6314" spans="1:23">
      <c r="A6314" s="908"/>
      <c r="B6314" s="1061" t="s">
        <v>234</v>
      </c>
      <c r="C6314" s="1061" t="s">
        <v>235</v>
      </c>
      <c r="D6314" s="1061" t="s">
        <v>4312</v>
      </c>
      <c r="E6314" s="1061" t="s">
        <v>11595</v>
      </c>
      <c r="F6314" s="1061" t="s">
        <v>4664</v>
      </c>
      <c r="G6314" s="1061" t="s">
        <v>1739</v>
      </c>
      <c r="H6314" s="1061" t="s">
        <v>129</v>
      </c>
      <c r="I6314" s="1061" t="s">
        <v>19</v>
      </c>
      <c r="J6314" s="1061" t="s">
        <v>7975</v>
      </c>
      <c r="K6314" s="1061" t="s">
        <v>14849</v>
      </c>
      <c r="L6314" s="1061">
        <v>875000</v>
      </c>
      <c r="M6314" s="1061">
        <v>875000</v>
      </c>
      <c r="N6314" s="1061">
        <v>875000</v>
      </c>
      <c r="O6314" s="1061">
        <v>875000</v>
      </c>
      <c r="P6314" s="1061">
        <v>875000</v>
      </c>
      <c r="Q6314" s="1061">
        <v>875000</v>
      </c>
      <c r="R6314" s="1061">
        <v>875000</v>
      </c>
      <c r="S6314" s="1061">
        <v>875000</v>
      </c>
      <c r="T6314" s="1061">
        <v>875000</v>
      </c>
      <c r="U6314" s="1061">
        <v>875000</v>
      </c>
      <c r="V6314" s="1061">
        <v>875000</v>
      </c>
      <c r="W6314" s="1061">
        <v>875000</v>
      </c>
    </row>
    <row r="6315" spans="1:23">
      <c r="A6315" s="908"/>
      <c r="B6315" s="1061" t="s">
        <v>234</v>
      </c>
      <c r="C6315" s="1061" t="s">
        <v>235</v>
      </c>
      <c r="D6315" s="1061" t="s">
        <v>4312</v>
      </c>
      <c r="E6315" s="1061" t="s">
        <v>11596</v>
      </c>
      <c r="F6315" s="1061" t="s">
        <v>4666</v>
      </c>
      <c r="G6315" s="1061" t="s">
        <v>1739</v>
      </c>
      <c r="H6315" s="1061" t="s">
        <v>129</v>
      </c>
      <c r="I6315" s="1061" t="s">
        <v>19</v>
      </c>
      <c r="J6315" s="1061" t="s">
        <v>7975</v>
      </c>
      <c r="K6315" s="1061" t="s">
        <v>14849</v>
      </c>
      <c r="L6315" s="1061">
        <v>300000</v>
      </c>
      <c r="M6315" s="1061">
        <v>300000</v>
      </c>
      <c r="N6315" s="1061">
        <v>300000</v>
      </c>
      <c r="O6315" s="1061">
        <v>300000</v>
      </c>
      <c r="P6315" s="1061">
        <v>300000</v>
      </c>
      <c r="Q6315" s="1061">
        <v>300000</v>
      </c>
      <c r="R6315" s="1061">
        <v>300000</v>
      </c>
      <c r="S6315" s="1061">
        <v>300000</v>
      </c>
      <c r="T6315" s="1061">
        <v>300000</v>
      </c>
      <c r="U6315" s="1061">
        <v>300000</v>
      </c>
      <c r="V6315" s="1061">
        <v>300000</v>
      </c>
      <c r="W6315" s="1061">
        <v>300000</v>
      </c>
    </row>
    <row r="6316" spans="1:23">
      <c r="A6316" s="908"/>
      <c r="B6316" s="1061" t="s">
        <v>234</v>
      </c>
      <c r="C6316" s="1061" t="s">
        <v>235</v>
      </c>
      <c r="D6316" s="1061" t="s">
        <v>4876</v>
      </c>
      <c r="E6316" s="1061" t="s">
        <v>11597</v>
      </c>
      <c r="F6316" s="1061" t="s">
        <v>4877</v>
      </c>
      <c r="G6316" s="1061" t="s">
        <v>1724</v>
      </c>
      <c r="H6316" s="1061" t="s">
        <v>129</v>
      </c>
      <c r="I6316" s="1061" t="s">
        <v>19</v>
      </c>
      <c r="J6316" s="1061" t="s">
        <v>7975</v>
      </c>
      <c r="K6316" s="1061" t="s">
        <v>14849</v>
      </c>
      <c r="L6316" s="1061">
        <v>625000</v>
      </c>
      <c r="M6316" s="1061">
        <v>625000</v>
      </c>
      <c r="N6316" s="1061">
        <v>625000</v>
      </c>
      <c r="O6316" s="1061">
        <v>625000</v>
      </c>
      <c r="P6316" s="1061">
        <v>625000</v>
      </c>
      <c r="Q6316" s="1061">
        <v>625000</v>
      </c>
      <c r="R6316" s="1061">
        <v>625000</v>
      </c>
      <c r="S6316" s="1061">
        <v>625000</v>
      </c>
      <c r="T6316" s="1061">
        <v>625000</v>
      </c>
      <c r="U6316" s="1061">
        <v>625000</v>
      </c>
      <c r="V6316" s="1061">
        <v>625000</v>
      </c>
      <c r="W6316" s="1061">
        <v>625000</v>
      </c>
    </row>
    <row r="6317" spans="1:23">
      <c r="A6317" s="908"/>
      <c r="B6317" s="1061" t="s">
        <v>234</v>
      </c>
      <c r="C6317" s="1061" t="s">
        <v>235</v>
      </c>
      <c r="D6317" s="1061" t="s">
        <v>4880</v>
      </c>
      <c r="E6317" s="1061" t="s">
        <v>11598</v>
      </c>
      <c r="F6317" s="1061" t="s">
        <v>9371</v>
      </c>
      <c r="G6317" s="1061" t="s">
        <v>1739</v>
      </c>
      <c r="H6317" s="1061" t="s">
        <v>129</v>
      </c>
      <c r="I6317" s="1061" t="s">
        <v>19</v>
      </c>
      <c r="J6317" s="1061" t="s">
        <v>7975</v>
      </c>
      <c r="K6317" s="1061" t="s">
        <v>14849</v>
      </c>
      <c r="L6317" s="1061">
        <v>153670</v>
      </c>
      <c r="M6317" s="1061">
        <v>153670</v>
      </c>
      <c r="N6317" s="1061">
        <v>153670</v>
      </c>
      <c r="O6317" s="1061">
        <v>153670</v>
      </c>
      <c r="P6317" s="1061">
        <v>153670</v>
      </c>
      <c r="Q6317" s="1061">
        <v>153670</v>
      </c>
      <c r="R6317" s="1061">
        <v>171560</v>
      </c>
      <c r="S6317" s="1061">
        <v>171560</v>
      </c>
      <c r="T6317" s="1061">
        <v>171560</v>
      </c>
      <c r="U6317" s="1061">
        <v>171560</v>
      </c>
      <c r="V6317" s="1061">
        <v>171560</v>
      </c>
      <c r="W6317" s="1061">
        <v>171560</v>
      </c>
    </row>
    <row r="6318" spans="1:23">
      <c r="A6318" s="908"/>
      <c r="B6318" s="1061" t="s">
        <v>234</v>
      </c>
      <c r="C6318" s="1061" t="s">
        <v>235</v>
      </c>
      <c r="D6318" s="1061" t="s">
        <v>239</v>
      </c>
      <c r="E6318" s="1061" t="s">
        <v>11599</v>
      </c>
      <c r="F6318" s="1061" t="s">
        <v>4901</v>
      </c>
      <c r="G6318" s="1061" t="s">
        <v>1724</v>
      </c>
      <c r="H6318" s="1061" t="s">
        <v>129</v>
      </c>
      <c r="I6318" s="1061" t="s">
        <v>19</v>
      </c>
      <c r="J6318" s="1061" t="s">
        <v>7975</v>
      </c>
      <c r="K6318" s="1061" t="s">
        <v>14849</v>
      </c>
      <c r="L6318" s="1061">
        <v>290000</v>
      </c>
      <c r="M6318" s="1061">
        <v>290000</v>
      </c>
      <c r="N6318" s="1061">
        <v>290000</v>
      </c>
      <c r="O6318" s="1061">
        <v>290000</v>
      </c>
      <c r="P6318" s="1061">
        <v>290000</v>
      </c>
      <c r="Q6318" s="1061">
        <v>290000</v>
      </c>
      <c r="R6318" s="1061">
        <v>290000</v>
      </c>
      <c r="S6318" s="1061">
        <v>290000</v>
      </c>
      <c r="T6318" s="1061">
        <v>290000</v>
      </c>
      <c r="U6318" s="1061">
        <v>290000</v>
      </c>
      <c r="V6318" s="1061">
        <v>290000</v>
      </c>
      <c r="W6318" s="1061">
        <v>290000</v>
      </c>
    </row>
    <row r="6319" spans="1:23">
      <c r="A6319" s="908"/>
      <c r="B6319" s="1061" t="s">
        <v>234</v>
      </c>
      <c r="C6319" s="1061" t="s">
        <v>1622</v>
      </c>
      <c r="D6319" s="1061" t="s">
        <v>4646</v>
      </c>
      <c r="E6319" s="1061" t="s">
        <v>11600</v>
      </c>
      <c r="F6319" s="1061" t="s">
        <v>4902</v>
      </c>
      <c r="G6319" s="1061" t="s">
        <v>1669</v>
      </c>
      <c r="H6319" s="1061" t="s">
        <v>102</v>
      </c>
      <c r="I6319" s="1061" t="s">
        <v>19</v>
      </c>
      <c r="J6319" s="1061" t="s">
        <v>7745</v>
      </c>
      <c r="K6319" s="1061" t="s">
        <v>14849</v>
      </c>
      <c r="L6319" s="1061">
        <v>2350000</v>
      </c>
      <c r="M6319" s="1061">
        <v>2350000</v>
      </c>
      <c r="N6319" s="1061">
        <v>2350000</v>
      </c>
      <c r="O6319" s="1061">
        <v>2350000</v>
      </c>
      <c r="P6319" s="1061">
        <v>2350000</v>
      </c>
      <c r="Q6319" s="1061">
        <v>2350000</v>
      </c>
      <c r="R6319" s="1061">
        <v>2400000</v>
      </c>
      <c r="S6319" s="1061">
        <v>2400000</v>
      </c>
      <c r="T6319" s="1061">
        <v>2400000</v>
      </c>
      <c r="U6319" s="1061">
        <v>2400000</v>
      </c>
      <c r="V6319" s="1061">
        <v>2400000</v>
      </c>
      <c r="W6319" s="1061">
        <v>2400000</v>
      </c>
    </row>
    <row r="6320" spans="1:23">
      <c r="A6320" s="908"/>
      <c r="B6320" s="1061" t="s">
        <v>234</v>
      </c>
      <c r="C6320" s="1061" t="s">
        <v>235</v>
      </c>
      <c r="D6320" s="1061" t="s">
        <v>3456</v>
      </c>
      <c r="E6320" s="1061" t="s">
        <v>11601</v>
      </c>
      <c r="F6320" s="1061" t="s">
        <v>12919</v>
      </c>
      <c r="G6320" s="1061" t="s">
        <v>1739</v>
      </c>
      <c r="H6320" s="1061" t="s">
        <v>129</v>
      </c>
      <c r="I6320" s="1061" t="s">
        <v>19</v>
      </c>
      <c r="J6320" s="1061" t="s">
        <v>7975</v>
      </c>
      <c r="K6320" s="1061" t="s">
        <v>14849</v>
      </c>
      <c r="L6320" s="1061">
        <v>65000</v>
      </c>
      <c r="M6320" s="1061">
        <v>65000</v>
      </c>
      <c r="N6320" s="1061">
        <v>65000</v>
      </c>
      <c r="O6320" s="1061">
        <v>65000</v>
      </c>
      <c r="P6320" s="1061">
        <v>65000</v>
      </c>
      <c r="Q6320" s="1061">
        <v>65000</v>
      </c>
      <c r="R6320" s="1061">
        <v>65000</v>
      </c>
      <c r="S6320" s="1061">
        <v>65000</v>
      </c>
      <c r="T6320" s="1061">
        <v>65000</v>
      </c>
      <c r="U6320" s="1061">
        <v>65000</v>
      </c>
      <c r="V6320" s="1061">
        <v>65000</v>
      </c>
      <c r="W6320" s="1061">
        <v>65000</v>
      </c>
    </row>
    <row r="6321" spans="1:23">
      <c r="A6321" s="908"/>
      <c r="B6321" s="1061" t="s">
        <v>234</v>
      </c>
      <c r="C6321" s="1061" t="s">
        <v>235</v>
      </c>
      <c r="D6321" s="1061" t="s">
        <v>3456</v>
      </c>
      <c r="E6321" s="1061" t="s">
        <v>11602</v>
      </c>
      <c r="F6321" s="1061" t="s">
        <v>12920</v>
      </c>
      <c r="G6321" s="1061" t="s">
        <v>1739</v>
      </c>
      <c r="H6321" s="1061" t="s">
        <v>129</v>
      </c>
      <c r="I6321" s="1061" t="s">
        <v>19</v>
      </c>
      <c r="J6321" s="1061" t="s">
        <v>7975</v>
      </c>
      <c r="K6321" s="1061" t="s">
        <v>14849</v>
      </c>
      <c r="L6321" s="1061">
        <v>85000</v>
      </c>
      <c r="M6321" s="1061">
        <v>85000</v>
      </c>
      <c r="N6321" s="1061">
        <v>85000</v>
      </c>
      <c r="O6321" s="1061">
        <v>85000</v>
      </c>
      <c r="P6321" s="1061">
        <v>85000</v>
      </c>
      <c r="Q6321" s="1061">
        <v>85000</v>
      </c>
      <c r="R6321" s="1061">
        <v>85000</v>
      </c>
      <c r="S6321" s="1061">
        <v>85000</v>
      </c>
      <c r="T6321" s="1061">
        <v>85000</v>
      </c>
      <c r="U6321" s="1061">
        <v>85000</v>
      </c>
      <c r="V6321" s="1061">
        <v>85000</v>
      </c>
      <c r="W6321" s="1061">
        <v>85000</v>
      </c>
    </row>
    <row r="6322" spans="1:23">
      <c r="A6322" s="908"/>
      <c r="B6322" s="1061" t="s">
        <v>234</v>
      </c>
      <c r="C6322" s="1061" t="s">
        <v>235</v>
      </c>
      <c r="D6322" s="1061" t="s">
        <v>2186</v>
      </c>
      <c r="E6322" s="1061" t="s">
        <v>11603</v>
      </c>
      <c r="F6322" s="1061" t="s">
        <v>4883</v>
      </c>
      <c r="G6322" s="1061" t="s">
        <v>1739</v>
      </c>
      <c r="H6322" s="1061" t="s">
        <v>129</v>
      </c>
      <c r="I6322" s="1061" t="s">
        <v>19</v>
      </c>
      <c r="J6322" s="1061" t="s">
        <v>7975</v>
      </c>
      <c r="K6322" s="1061" t="s">
        <v>14849</v>
      </c>
      <c r="L6322" s="1061">
        <v>2338000</v>
      </c>
      <c r="M6322" s="1061">
        <v>2338000</v>
      </c>
      <c r="N6322" s="1061">
        <v>2338000</v>
      </c>
      <c r="O6322" s="1061">
        <v>2338000</v>
      </c>
      <c r="P6322" s="1061">
        <v>2338000</v>
      </c>
      <c r="Q6322" s="1061">
        <v>2338000</v>
      </c>
      <c r="R6322" s="1061">
        <v>2338000</v>
      </c>
      <c r="S6322" s="1061">
        <v>2338000</v>
      </c>
      <c r="T6322" s="1061">
        <v>2338000</v>
      </c>
      <c r="U6322" s="1061">
        <v>2338000</v>
      </c>
      <c r="V6322" s="1061">
        <v>2338000</v>
      </c>
      <c r="W6322" s="1061">
        <v>2338000</v>
      </c>
    </row>
    <row r="6323" spans="1:23">
      <c r="A6323" s="908"/>
      <c r="B6323" s="1061" t="s">
        <v>234</v>
      </c>
      <c r="C6323" s="1061" t="s">
        <v>235</v>
      </c>
      <c r="D6323" s="1061" t="s">
        <v>4884</v>
      </c>
      <c r="E6323" s="1061" t="s">
        <v>11604</v>
      </c>
      <c r="F6323" s="1061" t="s">
        <v>13610</v>
      </c>
      <c r="G6323" s="1061" t="s">
        <v>1739</v>
      </c>
      <c r="H6323" s="1061" t="s">
        <v>129</v>
      </c>
      <c r="I6323" s="1061" t="s">
        <v>19</v>
      </c>
      <c r="J6323" s="1061" t="s">
        <v>7975</v>
      </c>
      <c r="K6323" s="1061" t="s">
        <v>14849</v>
      </c>
      <c r="L6323" s="1061">
        <v>23000</v>
      </c>
      <c r="M6323" s="1061">
        <v>23000</v>
      </c>
      <c r="N6323" s="1061">
        <v>23000</v>
      </c>
      <c r="O6323" s="1061">
        <v>23000</v>
      </c>
      <c r="P6323" s="1061">
        <v>23000</v>
      </c>
      <c r="Q6323" s="1061">
        <v>23000</v>
      </c>
      <c r="R6323" s="1061">
        <v>23000</v>
      </c>
      <c r="S6323" s="1061">
        <v>23000</v>
      </c>
      <c r="T6323" s="1061">
        <v>23000</v>
      </c>
      <c r="U6323" s="1061">
        <v>23000</v>
      </c>
      <c r="V6323" s="1061">
        <v>23000</v>
      </c>
      <c r="W6323" s="1061">
        <v>23000</v>
      </c>
    </row>
    <row r="6324" spans="1:23">
      <c r="A6324" s="908"/>
      <c r="B6324" s="1061" t="s">
        <v>234</v>
      </c>
      <c r="C6324" s="1061" t="s">
        <v>235</v>
      </c>
      <c r="D6324" s="1061" t="s">
        <v>4885</v>
      </c>
      <c r="E6324" s="1061" t="s">
        <v>11605</v>
      </c>
      <c r="F6324" s="1061" t="s">
        <v>4886</v>
      </c>
      <c r="G6324" s="1061" t="s">
        <v>1739</v>
      </c>
      <c r="H6324" s="1061" t="s">
        <v>129</v>
      </c>
      <c r="I6324" s="1061" t="s">
        <v>19</v>
      </c>
      <c r="J6324" s="1061" t="s">
        <v>7975</v>
      </c>
      <c r="K6324" s="1061" t="s">
        <v>14849</v>
      </c>
      <c r="L6324" s="1061">
        <v>20000</v>
      </c>
      <c r="M6324" s="1061">
        <v>20000</v>
      </c>
      <c r="N6324" s="1061">
        <v>20000</v>
      </c>
      <c r="O6324" s="1061">
        <v>20000</v>
      </c>
      <c r="P6324" s="1061">
        <v>20000</v>
      </c>
      <c r="Q6324" s="1061">
        <v>20000</v>
      </c>
      <c r="R6324" s="1061">
        <v>20000</v>
      </c>
      <c r="S6324" s="1061">
        <v>20000</v>
      </c>
      <c r="T6324" s="1061">
        <v>20000</v>
      </c>
      <c r="U6324" s="1061">
        <v>20000</v>
      </c>
      <c r="V6324" s="1061">
        <v>20000</v>
      </c>
      <c r="W6324" s="1061">
        <v>20000</v>
      </c>
    </row>
    <row r="6325" spans="1:23">
      <c r="A6325" s="908"/>
      <c r="B6325" s="1061" t="s">
        <v>234</v>
      </c>
      <c r="C6325" s="1061" t="s">
        <v>235</v>
      </c>
      <c r="D6325" s="1061" t="s">
        <v>4401</v>
      </c>
      <c r="E6325" s="1061" t="s">
        <v>11606</v>
      </c>
      <c r="F6325" s="1061" t="s">
        <v>4887</v>
      </c>
      <c r="G6325" s="1061" t="s">
        <v>1739</v>
      </c>
      <c r="H6325" s="1061" t="s">
        <v>129</v>
      </c>
      <c r="I6325" s="1061" t="s">
        <v>19</v>
      </c>
      <c r="J6325" s="1061" t="s">
        <v>7975</v>
      </c>
      <c r="K6325" s="1061" t="s">
        <v>14849</v>
      </c>
      <c r="L6325" s="1061">
        <v>50000</v>
      </c>
      <c r="M6325" s="1061">
        <v>50000</v>
      </c>
      <c r="N6325" s="1061">
        <v>50000</v>
      </c>
      <c r="O6325" s="1061">
        <v>50000</v>
      </c>
      <c r="P6325" s="1061">
        <v>50000</v>
      </c>
      <c r="Q6325" s="1061">
        <v>50000</v>
      </c>
      <c r="R6325" s="1061">
        <v>50000</v>
      </c>
      <c r="S6325" s="1061">
        <v>50000</v>
      </c>
      <c r="T6325" s="1061">
        <v>50000</v>
      </c>
      <c r="U6325" s="1061">
        <v>50000</v>
      </c>
      <c r="V6325" s="1061">
        <v>50000</v>
      </c>
      <c r="W6325" s="1061">
        <v>50000</v>
      </c>
    </row>
    <row r="6326" spans="1:23">
      <c r="A6326" s="908"/>
      <c r="B6326" s="1061" t="s">
        <v>234</v>
      </c>
      <c r="C6326" s="1061" t="s">
        <v>235</v>
      </c>
      <c r="D6326" s="1061" t="s">
        <v>4123</v>
      </c>
      <c r="E6326" s="1061" t="s">
        <v>11607</v>
      </c>
      <c r="F6326" s="1061" t="s">
        <v>4888</v>
      </c>
      <c r="G6326" s="1061" t="s">
        <v>1739</v>
      </c>
      <c r="H6326" s="1061" t="s">
        <v>129</v>
      </c>
      <c r="I6326" s="1061" t="s">
        <v>19</v>
      </c>
      <c r="J6326" s="1061" t="s">
        <v>7975</v>
      </c>
      <c r="K6326" s="1061" t="s">
        <v>14849</v>
      </c>
      <c r="L6326" s="1061">
        <v>1000</v>
      </c>
      <c r="M6326" s="1061">
        <v>1000</v>
      </c>
      <c r="N6326" s="1061">
        <v>1000</v>
      </c>
      <c r="O6326" s="1061">
        <v>1000</v>
      </c>
      <c r="P6326" s="1061">
        <v>1000</v>
      </c>
      <c r="Q6326" s="1061">
        <v>1000</v>
      </c>
      <c r="R6326" s="1061">
        <v>1000</v>
      </c>
      <c r="S6326" s="1061">
        <v>1000</v>
      </c>
      <c r="T6326" s="1061">
        <v>1000</v>
      </c>
      <c r="U6326" s="1061">
        <v>1000</v>
      </c>
      <c r="V6326" s="1061">
        <v>1000</v>
      </c>
      <c r="W6326" s="1061">
        <v>1000</v>
      </c>
    </row>
    <row r="6327" spans="1:23">
      <c r="A6327" s="908"/>
      <c r="B6327" s="1061" t="s">
        <v>234</v>
      </c>
      <c r="C6327" s="1061" t="s">
        <v>235</v>
      </c>
      <c r="D6327" s="1061" t="s">
        <v>2996</v>
      </c>
      <c r="E6327" s="1061" t="s">
        <v>11608</v>
      </c>
      <c r="F6327" s="1061" t="s">
        <v>4889</v>
      </c>
      <c r="G6327" s="1061" t="s">
        <v>1739</v>
      </c>
      <c r="H6327" s="1061" t="s">
        <v>129</v>
      </c>
      <c r="I6327" s="1061" t="s">
        <v>19</v>
      </c>
      <c r="J6327" s="1061" t="s">
        <v>7975</v>
      </c>
      <c r="K6327" s="1061" t="s">
        <v>14849</v>
      </c>
      <c r="L6327" s="1061">
        <v>24150</v>
      </c>
      <c r="M6327" s="1061">
        <v>24150</v>
      </c>
      <c r="N6327" s="1061">
        <v>24150</v>
      </c>
      <c r="O6327" s="1061">
        <v>24150</v>
      </c>
      <c r="P6327" s="1061">
        <v>24150</v>
      </c>
      <c r="Q6327" s="1061">
        <v>24150</v>
      </c>
      <c r="R6327" s="1061">
        <v>25200</v>
      </c>
      <c r="S6327" s="1061">
        <v>25200</v>
      </c>
      <c r="T6327" s="1061">
        <v>25200</v>
      </c>
      <c r="U6327" s="1061">
        <v>25200</v>
      </c>
      <c r="V6327" s="1061">
        <v>25200</v>
      </c>
      <c r="W6327" s="1061">
        <v>25200</v>
      </c>
    </row>
    <row r="6328" spans="1:23">
      <c r="A6328" s="908"/>
      <c r="B6328" s="1061" t="s">
        <v>234</v>
      </c>
      <c r="C6328" s="1061" t="s">
        <v>235</v>
      </c>
      <c r="D6328" s="1061" t="s">
        <v>4884</v>
      </c>
      <c r="E6328" s="1061" t="s">
        <v>11609</v>
      </c>
      <c r="F6328" s="1061" t="s">
        <v>13611</v>
      </c>
      <c r="G6328" s="1061" t="s">
        <v>1739</v>
      </c>
      <c r="H6328" s="1061" t="s">
        <v>129</v>
      </c>
      <c r="I6328" s="1061" t="s">
        <v>19</v>
      </c>
      <c r="J6328" s="1061" t="s">
        <v>7975</v>
      </c>
      <c r="K6328" s="1061" t="s">
        <v>14849</v>
      </c>
      <c r="L6328" s="1061">
        <v>40000</v>
      </c>
      <c r="M6328" s="1061">
        <v>40000</v>
      </c>
      <c r="N6328" s="1061">
        <v>40000</v>
      </c>
      <c r="O6328" s="1061">
        <v>40000</v>
      </c>
      <c r="P6328" s="1061">
        <v>40000</v>
      </c>
      <c r="Q6328" s="1061">
        <v>40000</v>
      </c>
      <c r="R6328" s="1061">
        <v>40000</v>
      </c>
      <c r="S6328" s="1061">
        <v>40000</v>
      </c>
      <c r="T6328" s="1061">
        <v>40000</v>
      </c>
      <c r="U6328" s="1061">
        <v>40000</v>
      </c>
      <c r="V6328" s="1061">
        <v>40000</v>
      </c>
      <c r="W6328" s="1061">
        <v>40000</v>
      </c>
    </row>
    <row r="6329" spans="1:23">
      <c r="A6329" s="908"/>
      <c r="B6329" s="1061" t="s">
        <v>234</v>
      </c>
      <c r="C6329" s="1061" t="s">
        <v>235</v>
      </c>
      <c r="D6329" s="1061" t="s">
        <v>2369</v>
      </c>
      <c r="E6329" s="1061" t="s">
        <v>11610</v>
      </c>
      <c r="F6329" s="1061" t="s">
        <v>9372</v>
      </c>
      <c r="G6329" s="1061" t="s">
        <v>1724</v>
      </c>
      <c r="H6329" s="1061" t="s">
        <v>129</v>
      </c>
      <c r="I6329" s="1061" t="s">
        <v>19</v>
      </c>
      <c r="J6329" s="1061" t="s">
        <v>7975</v>
      </c>
      <c r="K6329" s="1061" t="s">
        <v>14849</v>
      </c>
      <c r="L6329" s="1061">
        <v>53000</v>
      </c>
      <c r="M6329" s="1061">
        <v>53000</v>
      </c>
      <c r="N6329" s="1061">
        <v>53000</v>
      </c>
      <c r="O6329" s="1061">
        <v>53000</v>
      </c>
      <c r="P6329" s="1061">
        <v>53000</v>
      </c>
      <c r="Q6329" s="1061">
        <v>53000</v>
      </c>
      <c r="R6329" s="1061">
        <v>54000</v>
      </c>
      <c r="S6329" s="1061">
        <v>54000</v>
      </c>
      <c r="T6329" s="1061">
        <v>54000</v>
      </c>
      <c r="U6329" s="1061">
        <v>54000</v>
      </c>
      <c r="V6329" s="1061">
        <v>54000</v>
      </c>
      <c r="W6329" s="1061">
        <v>54000</v>
      </c>
    </row>
    <row r="6330" spans="1:23">
      <c r="A6330" s="908"/>
      <c r="B6330" s="1061" t="s">
        <v>234</v>
      </c>
      <c r="C6330" s="1061" t="s">
        <v>235</v>
      </c>
      <c r="D6330" s="1061" t="s">
        <v>4693</v>
      </c>
      <c r="E6330" s="1061" t="s">
        <v>11611</v>
      </c>
      <c r="F6330" s="1061" t="s">
        <v>4890</v>
      </c>
      <c r="G6330" s="1061" t="s">
        <v>1739</v>
      </c>
      <c r="H6330" s="1061" t="s">
        <v>129</v>
      </c>
      <c r="I6330" s="1061" t="s">
        <v>19</v>
      </c>
      <c r="J6330" s="1061" t="s">
        <v>7975</v>
      </c>
      <c r="K6330" s="1061" t="s">
        <v>14849</v>
      </c>
      <c r="L6330" s="1061">
        <v>350000</v>
      </c>
      <c r="M6330" s="1061">
        <v>350000</v>
      </c>
      <c r="N6330" s="1061">
        <v>350000</v>
      </c>
      <c r="O6330" s="1061">
        <v>350000</v>
      </c>
      <c r="P6330" s="1061">
        <v>350000</v>
      </c>
      <c r="Q6330" s="1061">
        <v>350000</v>
      </c>
      <c r="R6330" s="1061">
        <v>370000</v>
      </c>
      <c r="S6330" s="1061">
        <v>370000</v>
      </c>
      <c r="T6330" s="1061">
        <v>370000</v>
      </c>
      <c r="U6330" s="1061">
        <v>370000</v>
      </c>
      <c r="V6330" s="1061">
        <v>370000</v>
      </c>
      <c r="W6330" s="1061">
        <v>370000</v>
      </c>
    </row>
    <row r="6331" spans="1:23">
      <c r="A6331" s="908"/>
      <c r="B6331" s="1061" t="s">
        <v>234</v>
      </c>
      <c r="C6331" s="1061" t="s">
        <v>1622</v>
      </c>
      <c r="D6331" s="1061" t="s">
        <v>4646</v>
      </c>
      <c r="E6331" s="1061" t="s">
        <v>11612</v>
      </c>
      <c r="F6331" s="1061" t="s">
        <v>6965</v>
      </c>
      <c r="G6331" s="1061" t="s">
        <v>1739</v>
      </c>
      <c r="H6331" s="1061" t="s">
        <v>102</v>
      </c>
      <c r="I6331" s="1061" t="s">
        <v>19</v>
      </c>
      <c r="J6331" s="1061" t="s">
        <v>7745</v>
      </c>
      <c r="K6331" s="1061" t="s">
        <v>14849</v>
      </c>
      <c r="L6331" s="1061">
        <v>2070264</v>
      </c>
      <c r="M6331" s="1061">
        <v>2070264</v>
      </c>
      <c r="N6331" s="1061">
        <v>2070264</v>
      </c>
      <c r="O6331" s="1061">
        <v>2070264</v>
      </c>
      <c r="P6331" s="1061">
        <v>2070264</v>
      </c>
      <c r="Q6331" s="1061">
        <v>2070264</v>
      </c>
      <c r="R6331" s="1061">
        <v>2090462</v>
      </c>
      <c r="S6331" s="1061">
        <v>2090462</v>
      </c>
      <c r="T6331" s="1061">
        <v>2090462</v>
      </c>
      <c r="U6331" s="1061">
        <v>2090462</v>
      </c>
      <c r="V6331" s="1061">
        <v>2090462</v>
      </c>
      <c r="W6331" s="1061">
        <v>2090462</v>
      </c>
    </row>
    <row r="6332" spans="1:23">
      <c r="A6332" s="908"/>
      <c r="B6332" s="1061" t="s">
        <v>234</v>
      </c>
      <c r="C6332" s="1061" t="s">
        <v>1622</v>
      </c>
      <c r="D6332" s="1061" t="s">
        <v>4646</v>
      </c>
      <c r="E6332" s="1061" t="s">
        <v>11613</v>
      </c>
      <c r="F6332" s="1061" t="s">
        <v>6966</v>
      </c>
      <c r="G6332" s="1061" t="s">
        <v>1739</v>
      </c>
      <c r="H6332" s="1061" t="s">
        <v>102</v>
      </c>
      <c r="I6332" s="1061" t="s">
        <v>19</v>
      </c>
      <c r="J6332" s="1061" t="s">
        <v>7745</v>
      </c>
      <c r="K6332" s="1061" t="s">
        <v>14849</v>
      </c>
      <c r="L6332" s="1061">
        <v>3896968</v>
      </c>
      <c r="M6332" s="1061">
        <v>3896968</v>
      </c>
      <c r="N6332" s="1061">
        <v>3896968</v>
      </c>
      <c r="O6332" s="1061">
        <v>3896968</v>
      </c>
      <c r="P6332" s="1061">
        <v>3896968</v>
      </c>
      <c r="Q6332" s="1061">
        <v>3896968</v>
      </c>
      <c r="R6332" s="1061">
        <v>3934988</v>
      </c>
      <c r="S6332" s="1061">
        <v>3934988</v>
      </c>
      <c r="T6332" s="1061">
        <v>3934988</v>
      </c>
      <c r="U6332" s="1061">
        <v>3934988</v>
      </c>
      <c r="V6332" s="1061">
        <v>3934988</v>
      </c>
      <c r="W6332" s="1061">
        <v>3934988</v>
      </c>
    </row>
    <row r="6333" spans="1:23">
      <c r="A6333" s="908"/>
      <c r="B6333" s="1061" t="s">
        <v>234</v>
      </c>
      <c r="C6333" s="1061" t="s">
        <v>235</v>
      </c>
      <c r="D6333" s="1061" t="s">
        <v>4724</v>
      </c>
      <c r="E6333" s="1061" t="s">
        <v>11614</v>
      </c>
      <c r="F6333" s="1061" t="s">
        <v>4891</v>
      </c>
      <c r="G6333" s="1061" t="s">
        <v>1739</v>
      </c>
      <c r="H6333" s="1061" t="s">
        <v>129</v>
      </c>
      <c r="I6333" s="1061" t="s">
        <v>19</v>
      </c>
      <c r="J6333" s="1061" t="s">
        <v>7975</v>
      </c>
      <c r="K6333" s="1061" t="s">
        <v>14849</v>
      </c>
      <c r="L6333" s="1061">
        <v>5637500</v>
      </c>
      <c r="M6333" s="1061">
        <v>5637500</v>
      </c>
      <c r="N6333" s="1061">
        <v>5637500</v>
      </c>
      <c r="O6333" s="1061">
        <v>5637500</v>
      </c>
      <c r="P6333" s="1061">
        <v>5637500</v>
      </c>
      <c r="Q6333" s="1061">
        <v>5637500</v>
      </c>
      <c r="R6333" s="1061">
        <v>5692500</v>
      </c>
      <c r="S6333" s="1061">
        <v>5692500</v>
      </c>
      <c r="T6333" s="1061">
        <v>5692500</v>
      </c>
      <c r="U6333" s="1061">
        <v>5692500</v>
      </c>
      <c r="V6333" s="1061">
        <v>5692500</v>
      </c>
      <c r="W6333" s="1061">
        <v>5692500</v>
      </c>
    </row>
    <row r="6334" spans="1:23">
      <c r="A6334" s="908"/>
      <c r="B6334" s="1061" t="s">
        <v>234</v>
      </c>
      <c r="C6334" s="1061" t="s">
        <v>235</v>
      </c>
      <c r="D6334" s="1061" t="s">
        <v>2401</v>
      </c>
      <c r="E6334" s="1061" t="s">
        <v>11616</v>
      </c>
      <c r="F6334" s="1061" t="s">
        <v>4892</v>
      </c>
      <c r="G6334" s="1061" t="s">
        <v>1739</v>
      </c>
      <c r="H6334" s="1061" t="s">
        <v>129</v>
      </c>
      <c r="I6334" s="1061" t="s">
        <v>19</v>
      </c>
      <c r="J6334" s="1061" t="s">
        <v>7975</v>
      </c>
      <c r="K6334" s="1061" t="s">
        <v>14849</v>
      </c>
      <c r="L6334" s="1061">
        <v>1060650</v>
      </c>
      <c r="M6334" s="1061">
        <v>1060650</v>
      </c>
      <c r="N6334" s="1061">
        <v>1060650</v>
      </c>
      <c r="O6334" s="1061">
        <v>1060650</v>
      </c>
      <c r="P6334" s="1061">
        <v>1060650</v>
      </c>
      <c r="Q6334" s="1061">
        <v>1060650</v>
      </c>
      <c r="R6334" s="1061">
        <v>1176200</v>
      </c>
      <c r="S6334" s="1061">
        <v>1176200</v>
      </c>
      <c r="T6334" s="1061">
        <v>1176200</v>
      </c>
      <c r="U6334" s="1061">
        <v>1176200</v>
      </c>
      <c r="V6334" s="1061">
        <v>1176200</v>
      </c>
      <c r="W6334" s="1061">
        <v>1176200</v>
      </c>
    </row>
    <row r="6335" spans="1:23">
      <c r="A6335" s="908"/>
      <c r="B6335" s="1061" t="s">
        <v>234</v>
      </c>
      <c r="C6335" s="1061" t="s">
        <v>235</v>
      </c>
      <c r="D6335" s="1061" t="s">
        <v>4881</v>
      </c>
      <c r="E6335" s="1061" t="s">
        <v>11617</v>
      </c>
      <c r="F6335" s="1061" t="s">
        <v>12343</v>
      </c>
      <c r="G6335" s="1061" t="s">
        <v>1739</v>
      </c>
      <c r="H6335" s="1061" t="s">
        <v>129</v>
      </c>
      <c r="I6335" s="1061" t="s">
        <v>19</v>
      </c>
      <c r="J6335" s="1061" t="s">
        <v>7975</v>
      </c>
      <c r="K6335" s="1061" t="s">
        <v>14849</v>
      </c>
      <c r="L6335" s="1061">
        <v>5900000</v>
      </c>
      <c r="M6335" s="1061">
        <v>5900000</v>
      </c>
      <c r="N6335" s="1061">
        <v>5900000</v>
      </c>
      <c r="O6335" s="1061">
        <v>5900000</v>
      </c>
      <c r="P6335" s="1061">
        <v>5900000</v>
      </c>
      <c r="Q6335" s="1061">
        <v>5900000</v>
      </c>
      <c r="R6335" s="1061">
        <v>5900000</v>
      </c>
      <c r="S6335" s="1061">
        <v>5900000</v>
      </c>
      <c r="T6335" s="1061">
        <v>5900000</v>
      </c>
      <c r="U6335" s="1061">
        <v>5900000</v>
      </c>
      <c r="V6335" s="1061">
        <v>5900000</v>
      </c>
      <c r="W6335" s="1061">
        <v>5900000</v>
      </c>
    </row>
    <row r="6336" spans="1:23">
      <c r="A6336" s="908"/>
      <c r="B6336" s="1061" t="s">
        <v>234</v>
      </c>
      <c r="C6336" s="1061" t="s">
        <v>235</v>
      </c>
      <c r="D6336" s="1061" t="s">
        <v>4387</v>
      </c>
      <c r="E6336" s="1061" t="s">
        <v>11618</v>
      </c>
      <c r="F6336" s="1061" t="s">
        <v>4882</v>
      </c>
      <c r="G6336" s="1061" t="s">
        <v>1739</v>
      </c>
      <c r="H6336" s="1061" t="s">
        <v>129</v>
      </c>
      <c r="I6336" s="1061" t="s">
        <v>19</v>
      </c>
      <c r="J6336" s="1061" t="s">
        <v>7975</v>
      </c>
      <c r="K6336" s="1061" t="s">
        <v>14849</v>
      </c>
      <c r="L6336" s="1061">
        <v>4050000</v>
      </c>
      <c r="M6336" s="1061">
        <v>4050000</v>
      </c>
      <c r="N6336" s="1061">
        <v>4050000</v>
      </c>
      <c r="O6336" s="1061">
        <v>4050000</v>
      </c>
      <c r="P6336" s="1061">
        <v>4050000</v>
      </c>
      <c r="Q6336" s="1061">
        <v>4050000</v>
      </c>
      <c r="R6336" s="1061">
        <v>4050000</v>
      </c>
      <c r="S6336" s="1061">
        <v>4050000</v>
      </c>
      <c r="T6336" s="1061">
        <v>4050000</v>
      </c>
      <c r="U6336" s="1061">
        <v>4050000</v>
      </c>
      <c r="V6336" s="1061">
        <v>4050000</v>
      </c>
      <c r="W6336" s="1061">
        <v>4050000</v>
      </c>
    </row>
    <row r="6337" spans="1:23">
      <c r="A6337" s="908"/>
      <c r="B6337" s="1061" t="s">
        <v>234</v>
      </c>
      <c r="C6337" s="1061" t="s">
        <v>235</v>
      </c>
      <c r="D6337" s="1061" t="s">
        <v>3863</v>
      </c>
      <c r="E6337" s="1061" t="s">
        <v>11619</v>
      </c>
      <c r="F6337" s="1061" t="s">
        <v>4896</v>
      </c>
      <c r="G6337" s="1061" t="s">
        <v>1739</v>
      </c>
      <c r="H6337" s="1061" t="s">
        <v>129</v>
      </c>
      <c r="I6337" s="1061" t="s">
        <v>19</v>
      </c>
      <c r="J6337" s="1061" t="s">
        <v>7975</v>
      </c>
      <c r="K6337" s="1061" t="s">
        <v>14849</v>
      </c>
      <c r="L6337" s="1061">
        <v>65000</v>
      </c>
      <c r="M6337" s="1061">
        <v>65000</v>
      </c>
      <c r="N6337" s="1061">
        <v>65000</v>
      </c>
      <c r="O6337" s="1061">
        <v>65000</v>
      </c>
      <c r="P6337" s="1061">
        <v>65000</v>
      </c>
      <c r="Q6337" s="1061">
        <v>65000</v>
      </c>
      <c r="R6337" s="1061">
        <v>65000</v>
      </c>
      <c r="S6337" s="1061">
        <v>65000</v>
      </c>
      <c r="T6337" s="1061">
        <v>65000</v>
      </c>
      <c r="U6337" s="1061">
        <v>65000</v>
      </c>
      <c r="V6337" s="1061">
        <v>65000</v>
      </c>
      <c r="W6337" s="1061">
        <v>65000</v>
      </c>
    </row>
    <row r="6338" spans="1:23">
      <c r="A6338" s="908"/>
      <c r="B6338" s="1061" t="s">
        <v>234</v>
      </c>
      <c r="C6338" s="1061" t="s">
        <v>235</v>
      </c>
      <c r="D6338" s="1061" t="s">
        <v>6780</v>
      </c>
      <c r="E6338" s="1061" t="s">
        <v>11620</v>
      </c>
      <c r="F6338" s="1061" t="s">
        <v>4900</v>
      </c>
      <c r="G6338" s="1061" t="s">
        <v>1739</v>
      </c>
      <c r="H6338" s="1061" t="s">
        <v>129</v>
      </c>
      <c r="I6338" s="1061" t="s">
        <v>19</v>
      </c>
      <c r="J6338" s="1061" t="s">
        <v>7975</v>
      </c>
      <c r="K6338" s="1061" t="s">
        <v>14849</v>
      </c>
      <c r="L6338" s="1061">
        <v>200000</v>
      </c>
      <c r="M6338" s="1061">
        <v>200000</v>
      </c>
      <c r="N6338" s="1061">
        <v>200000</v>
      </c>
      <c r="O6338" s="1061">
        <v>200000</v>
      </c>
      <c r="P6338" s="1061">
        <v>200000</v>
      </c>
      <c r="Q6338" s="1061">
        <v>200000</v>
      </c>
      <c r="R6338" s="1061">
        <v>200000</v>
      </c>
      <c r="S6338" s="1061">
        <v>200000</v>
      </c>
      <c r="T6338" s="1061">
        <v>200000</v>
      </c>
      <c r="U6338" s="1061">
        <v>200000</v>
      </c>
      <c r="V6338" s="1061">
        <v>200000</v>
      </c>
      <c r="W6338" s="1061">
        <v>200000</v>
      </c>
    </row>
    <row r="6339" spans="1:23">
      <c r="A6339" s="908"/>
      <c r="B6339" s="1061" t="s">
        <v>234</v>
      </c>
      <c r="C6339" s="1061" t="s">
        <v>235</v>
      </c>
      <c r="D6339" s="1061" t="s">
        <v>4444</v>
      </c>
      <c r="E6339" s="1061" t="s">
        <v>11621</v>
      </c>
      <c r="F6339" s="1061" t="s">
        <v>4903</v>
      </c>
      <c r="G6339" s="1061" t="s">
        <v>1739</v>
      </c>
      <c r="H6339" s="1061" t="s">
        <v>129</v>
      </c>
      <c r="I6339" s="1061" t="s">
        <v>19</v>
      </c>
      <c r="J6339" s="1061" t="s">
        <v>7975</v>
      </c>
      <c r="K6339" s="1061" t="s">
        <v>14849</v>
      </c>
      <c r="L6339" s="1061">
        <v>425000</v>
      </c>
      <c r="M6339" s="1061">
        <v>425000</v>
      </c>
      <c r="N6339" s="1061">
        <v>425000</v>
      </c>
      <c r="O6339" s="1061">
        <v>425000</v>
      </c>
      <c r="P6339" s="1061">
        <v>425000</v>
      </c>
      <c r="Q6339" s="1061">
        <v>425000</v>
      </c>
      <c r="R6339" s="1061">
        <v>440000</v>
      </c>
      <c r="S6339" s="1061">
        <v>440000</v>
      </c>
      <c r="T6339" s="1061">
        <v>440000</v>
      </c>
      <c r="U6339" s="1061">
        <v>440000</v>
      </c>
      <c r="V6339" s="1061">
        <v>440000</v>
      </c>
      <c r="W6339" s="1061">
        <v>440000</v>
      </c>
    </row>
    <row r="6340" spans="1:23">
      <c r="A6340" s="908"/>
      <c r="B6340" s="1061" t="s">
        <v>234</v>
      </c>
      <c r="C6340" s="1061" t="s">
        <v>235</v>
      </c>
      <c r="D6340" s="1061" t="s">
        <v>4621</v>
      </c>
      <c r="E6340" s="1061" t="s">
        <v>11622</v>
      </c>
      <c r="F6340" s="1061" t="s">
        <v>4904</v>
      </c>
      <c r="G6340" s="1061" t="s">
        <v>1739</v>
      </c>
      <c r="H6340" s="1061" t="s">
        <v>129</v>
      </c>
      <c r="I6340" s="1061" t="s">
        <v>19</v>
      </c>
      <c r="J6340" s="1061" t="s">
        <v>7975</v>
      </c>
      <c r="K6340" s="1061" t="s">
        <v>14849</v>
      </c>
      <c r="L6340" s="1061">
        <v>60000</v>
      </c>
      <c r="M6340" s="1061">
        <v>60000</v>
      </c>
      <c r="N6340" s="1061">
        <v>60000</v>
      </c>
      <c r="O6340" s="1061">
        <v>60000</v>
      </c>
      <c r="P6340" s="1061">
        <v>60000</v>
      </c>
      <c r="Q6340" s="1061">
        <v>60000</v>
      </c>
      <c r="R6340" s="1061">
        <v>60000</v>
      </c>
      <c r="S6340" s="1061">
        <v>60000</v>
      </c>
      <c r="T6340" s="1061">
        <v>60000</v>
      </c>
      <c r="U6340" s="1061">
        <v>60000</v>
      </c>
      <c r="V6340" s="1061">
        <v>60000</v>
      </c>
      <c r="W6340" s="1061">
        <v>60000</v>
      </c>
    </row>
    <row r="6341" spans="1:23">
      <c r="A6341" s="908"/>
      <c r="B6341" s="1061" t="s">
        <v>234</v>
      </c>
      <c r="C6341" s="1061" t="s">
        <v>235</v>
      </c>
      <c r="D6341" s="1061" t="s">
        <v>4781</v>
      </c>
      <c r="E6341" s="1061" t="s">
        <v>11623</v>
      </c>
      <c r="F6341" s="1061" t="s">
        <v>4905</v>
      </c>
      <c r="G6341" s="1061" t="s">
        <v>1669</v>
      </c>
      <c r="H6341" s="1061" t="s">
        <v>129</v>
      </c>
      <c r="I6341" s="1061" t="s">
        <v>19</v>
      </c>
      <c r="J6341" s="1061" t="s">
        <v>7975</v>
      </c>
      <c r="K6341" s="1061" t="s">
        <v>14849</v>
      </c>
      <c r="L6341" s="1061">
        <v>7375000</v>
      </c>
      <c r="M6341" s="1061">
        <v>7375000</v>
      </c>
      <c r="N6341" s="1061">
        <v>7375000</v>
      </c>
      <c r="O6341" s="1061">
        <v>7375000</v>
      </c>
      <c r="P6341" s="1061">
        <v>7375000</v>
      </c>
      <c r="Q6341" s="1061">
        <v>7375000</v>
      </c>
      <c r="R6341" s="1061">
        <v>7600000</v>
      </c>
      <c r="S6341" s="1061">
        <v>7600000</v>
      </c>
      <c r="T6341" s="1061">
        <v>7600000</v>
      </c>
      <c r="U6341" s="1061">
        <v>7600000</v>
      </c>
      <c r="V6341" s="1061">
        <v>7600000</v>
      </c>
      <c r="W6341" s="1061">
        <v>7600000</v>
      </c>
    </row>
    <row r="6342" spans="1:23">
      <c r="A6342" s="908"/>
      <c r="B6342" s="1061" t="s">
        <v>234</v>
      </c>
      <c r="C6342" s="1061" t="s">
        <v>235</v>
      </c>
      <c r="D6342" s="1061" t="s">
        <v>4781</v>
      </c>
      <c r="E6342" s="1061" t="s">
        <v>11624</v>
      </c>
      <c r="F6342" s="1061" t="s">
        <v>4906</v>
      </c>
      <c r="G6342" s="1061" t="s">
        <v>1669</v>
      </c>
      <c r="H6342" s="1061" t="s">
        <v>129</v>
      </c>
      <c r="I6342" s="1061" t="s">
        <v>19</v>
      </c>
      <c r="J6342" s="1061" t="s">
        <v>7975</v>
      </c>
      <c r="K6342" s="1061" t="s">
        <v>14849</v>
      </c>
      <c r="L6342" s="1061">
        <v>7575000</v>
      </c>
      <c r="M6342" s="1061">
        <v>7575000</v>
      </c>
      <c r="N6342" s="1061">
        <v>7575000</v>
      </c>
      <c r="O6342" s="1061">
        <v>7575000</v>
      </c>
      <c r="P6342" s="1061">
        <v>7575000</v>
      </c>
      <c r="Q6342" s="1061">
        <v>7575000</v>
      </c>
      <c r="R6342" s="1061">
        <v>7800000</v>
      </c>
      <c r="S6342" s="1061">
        <v>7800000</v>
      </c>
      <c r="T6342" s="1061">
        <v>7800000</v>
      </c>
      <c r="U6342" s="1061">
        <v>7800000</v>
      </c>
      <c r="V6342" s="1061">
        <v>7800000</v>
      </c>
      <c r="W6342" s="1061">
        <v>7800000</v>
      </c>
    </row>
    <row r="6343" spans="1:23">
      <c r="A6343" s="908"/>
      <c r="B6343" s="1061" t="s">
        <v>234</v>
      </c>
      <c r="C6343" s="1061" t="s">
        <v>235</v>
      </c>
      <c r="D6343" s="1061" t="s">
        <v>4780</v>
      </c>
      <c r="E6343" s="1061" t="s">
        <v>11625</v>
      </c>
      <c r="F6343" s="1061" t="s">
        <v>4907</v>
      </c>
      <c r="G6343" s="1061" t="s">
        <v>1669</v>
      </c>
      <c r="H6343" s="1061" t="s">
        <v>129</v>
      </c>
      <c r="I6343" s="1061" t="s">
        <v>19</v>
      </c>
      <c r="J6343" s="1061" t="s">
        <v>7975</v>
      </c>
      <c r="K6343" s="1061" t="s">
        <v>14849</v>
      </c>
      <c r="L6343" s="1061">
        <v>3150000</v>
      </c>
      <c r="M6343" s="1061">
        <v>3150000</v>
      </c>
      <c r="N6343" s="1061">
        <v>3150000</v>
      </c>
      <c r="O6343" s="1061">
        <v>3150000</v>
      </c>
      <c r="P6343" s="1061">
        <v>3150000</v>
      </c>
      <c r="Q6343" s="1061">
        <v>3150000</v>
      </c>
      <c r="R6343" s="1061">
        <v>3200000</v>
      </c>
      <c r="S6343" s="1061">
        <v>3200000</v>
      </c>
      <c r="T6343" s="1061">
        <v>3200000</v>
      </c>
      <c r="U6343" s="1061">
        <v>3200000</v>
      </c>
      <c r="V6343" s="1061">
        <v>3200000</v>
      </c>
      <c r="W6343" s="1061">
        <v>3200000</v>
      </c>
    </row>
    <row r="6344" spans="1:23">
      <c r="A6344" s="908"/>
      <c r="B6344" s="1061" t="s">
        <v>234</v>
      </c>
      <c r="C6344" s="1061" t="s">
        <v>235</v>
      </c>
      <c r="D6344" s="1061" t="s">
        <v>4908</v>
      </c>
      <c r="E6344" s="1061" t="s">
        <v>11626</v>
      </c>
      <c r="F6344" s="1061" t="s">
        <v>4909</v>
      </c>
      <c r="G6344" s="1061" t="s">
        <v>1739</v>
      </c>
      <c r="H6344" s="1061" t="s">
        <v>129</v>
      </c>
      <c r="I6344" s="1061" t="s">
        <v>19</v>
      </c>
      <c r="J6344" s="1061" t="s">
        <v>7975</v>
      </c>
      <c r="K6344" s="1061" t="s">
        <v>14849</v>
      </c>
      <c r="L6344" s="1061">
        <v>55750</v>
      </c>
      <c r="M6344" s="1061">
        <v>55750</v>
      </c>
      <c r="N6344" s="1061">
        <v>55750</v>
      </c>
      <c r="O6344" s="1061">
        <v>55750</v>
      </c>
      <c r="P6344" s="1061">
        <v>55750</v>
      </c>
      <c r="Q6344" s="1061">
        <v>55750</v>
      </c>
      <c r="R6344" s="1061">
        <v>56500</v>
      </c>
      <c r="S6344" s="1061">
        <v>56500</v>
      </c>
      <c r="T6344" s="1061">
        <v>56500</v>
      </c>
      <c r="U6344" s="1061">
        <v>56500</v>
      </c>
      <c r="V6344" s="1061">
        <v>56500</v>
      </c>
      <c r="W6344" s="1061">
        <v>56500</v>
      </c>
    </row>
    <row r="6345" spans="1:23">
      <c r="A6345" s="908"/>
      <c r="B6345" s="1061" t="s">
        <v>234</v>
      </c>
      <c r="C6345" s="1061" t="s">
        <v>235</v>
      </c>
      <c r="D6345" s="1061" t="s">
        <v>4908</v>
      </c>
      <c r="E6345" s="1061" t="s">
        <v>11627</v>
      </c>
      <c r="F6345" s="1061" t="s">
        <v>4910</v>
      </c>
      <c r="G6345" s="1061" t="s">
        <v>1739</v>
      </c>
      <c r="H6345" s="1061" t="s">
        <v>129</v>
      </c>
      <c r="I6345" s="1061" t="s">
        <v>19</v>
      </c>
      <c r="J6345" s="1061" t="s">
        <v>7975</v>
      </c>
      <c r="K6345" s="1061" t="s">
        <v>14849</v>
      </c>
      <c r="L6345" s="1061">
        <v>36000</v>
      </c>
      <c r="M6345" s="1061">
        <v>36000</v>
      </c>
      <c r="N6345" s="1061">
        <v>36000</v>
      </c>
      <c r="O6345" s="1061">
        <v>36000</v>
      </c>
      <c r="P6345" s="1061">
        <v>36000</v>
      </c>
      <c r="Q6345" s="1061">
        <v>36000</v>
      </c>
      <c r="R6345" s="1061">
        <v>38000</v>
      </c>
      <c r="S6345" s="1061">
        <v>38000</v>
      </c>
      <c r="T6345" s="1061">
        <v>38000</v>
      </c>
      <c r="U6345" s="1061">
        <v>38000</v>
      </c>
      <c r="V6345" s="1061">
        <v>38000</v>
      </c>
      <c r="W6345" s="1061">
        <v>38000</v>
      </c>
    </row>
    <row r="6346" spans="1:23">
      <c r="A6346" s="908"/>
      <c r="B6346" s="1061" t="s">
        <v>234</v>
      </c>
      <c r="C6346" s="1061" t="s">
        <v>235</v>
      </c>
      <c r="D6346" s="1061" t="s">
        <v>3862</v>
      </c>
      <c r="E6346" s="1061" t="s">
        <v>11628</v>
      </c>
      <c r="F6346" s="1061" t="s">
        <v>9373</v>
      </c>
      <c r="G6346" s="1061" t="s">
        <v>1739</v>
      </c>
      <c r="H6346" s="1061" t="s">
        <v>129</v>
      </c>
      <c r="I6346" s="1061" t="s">
        <v>19</v>
      </c>
      <c r="J6346" s="1061" t="s">
        <v>7975</v>
      </c>
      <c r="K6346" s="1061" t="s">
        <v>14849</v>
      </c>
      <c r="L6346" s="1061">
        <v>129200</v>
      </c>
      <c r="M6346" s="1061">
        <v>129200</v>
      </c>
      <c r="N6346" s="1061">
        <v>129200</v>
      </c>
      <c r="O6346" s="1061">
        <v>129200</v>
      </c>
      <c r="P6346" s="1061">
        <v>129200</v>
      </c>
      <c r="Q6346" s="1061">
        <v>129200</v>
      </c>
      <c r="R6346" s="1061">
        <v>129200</v>
      </c>
      <c r="S6346" s="1061">
        <v>129200</v>
      </c>
      <c r="T6346" s="1061">
        <v>129200</v>
      </c>
      <c r="U6346" s="1061">
        <v>129200</v>
      </c>
      <c r="V6346" s="1061">
        <v>129200</v>
      </c>
      <c r="W6346" s="1061">
        <v>129200</v>
      </c>
    </row>
    <row r="6347" spans="1:23">
      <c r="A6347" s="908"/>
      <c r="B6347" s="1061" t="s">
        <v>234</v>
      </c>
      <c r="C6347" s="1061" t="s">
        <v>235</v>
      </c>
      <c r="D6347" s="1061" t="s">
        <v>2755</v>
      </c>
      <c r="E6347" s="1061" t="s">
        <v>11629</v>
      </c>
      <c r="F6347" s="1061" t="s">
        <v>4914</v>
      </c>
      <c r="G6347" s="1061" t="s">
        <v>1739</v>
      </c>
      <c r="H6347" s="1061" t="s">
        <v>129</v>
      </c>
      <c r="I6347" s="1061" t="s">
        <v>19</v>
      </c>
      <c r="J6347" s="1061" t="s">
        <v>7975</v>
      </c>
      <c r="K6347" s="1061" t="s">
        <v>14849</v>
      </c>
      <c r="L6347" s="1061">
        <v>50150</v>
      </c>
      <c r="M6347" s="1061">
        <v>50150</v>
      </c>
      <c r="N6347" s="1061">
        <v>50150</v>
      </c>
      <c r="O6347" s="1061">
        <v>50150</v>
      </c>
      <c r="P6347" s="1061">
        <v>50150</v>
      </c>
      <c r="Q6347" s="1061">
        <v>50150</v>
      </c>
      <c r="R6347" s="1061">
        <v>50150</v>
      </c>
      <c r="S6347" s="1061">
        <v>50150</v>
      </c>
      <c r="T6347" s="1061">
        <v>50150</v>
      </c>
      <c r="U6347" s="1061">
        <v>50150</v>
      </c>
      <c r="V6347" s="1061">
        <v>50150</v>
      </c>
      <c r="W6347" s="1061">
        <v>50150</v>
      </c>
    </row>
    <row r="6348" spans="1:23">
      <c r="A6348" s="908"/>
      <c r="B6348" s="1061" t="s">
        <v>234</v>
      </c>
      <c r="C6348" s="1061" t="s">
        <v>235</v>
      </c>
      <c r="D6348" s="1061" t="s">
        <v>4017</v>
      </c>
      <c r="E6348" s="1061" t="s">
        <v>11630</v>
      </c>
      <c r="F6348" s="1061" t="s">
        <v>4915</v>
      </c>
      <c r="G6348" s="1061" t="s">
        <v>1724</v>
      </c>
      <c r="H6348" s="1061" t="s">
        <v>129</v>
      </c>
      <c r="I6348" s="1061" t="s">
        <v>19</v>
      </c>
      <c r="J6348" s="1061" t="s">
        <v>7975</v>
      </c>
      <c r="K6348" s="1061" t="s">
        <v>14849</v>
      </c>
      <c r="L6348" s="1061">
        <v>140000</v>
      </c>
      <c r="M6348" s="1061">
        <v>140000</v>
      </c>
      <c r="N6348" s="1061">
        <v>140000</v>
      </c>
      <c r="O6348" s="1061">
        <v>140000</v>
      </c>
      <c r="P6348" s="1061">
        <v>140000</v>
      </c>
      <c r="Q6348" s="1061">
        <v>140000</v>
      </c>
      <c r="R6348" s="1061">
        <v>140000</v>
      </c>
      <c r="S6348" s="1061">
        <v>140000</v>
      </c>
      <c r="T6348" s="1061">
        <v>140000</v>
      </c>
      <c r="U6348" s="1061">
        <v>140000</v>
      </c>
      <c r="V6348" s="1061">
        <v>140000</v>
      </c>
      <c r="W6348" s="1061">
        <v>140000</v>
      </c>
    </row>
    <row r="6349" spans="1:23">
      <c r="A6349" s="908"/>
      <c r="B6349" s="1061" t="s">
        <v>234</v>
      </c>
      <c r="C6349" s="1061" t="s">
        <v>235</v>
      </c>
      <c r="D6349" s="1061" t="s">
        <v>4335</v>
      </c>
      <c r="E6349" s="1061" t="s">
        <v>11631</v>
      </c>
      <c r="F6349" s="1061" t="s">
        <v>6928</v>
      </c>
      <c r="G6349" s="1061" t="s">
        <v>1976</v>
      </c>
      <c r="H6349" s="1061" t="s">
        <v>129</v>
      </c>
      <c r="I6349" s="1061" t="s">
        <v>19</v>
      </c>
      <c r="J6349" s="1061" t="s">
        <v>7975</v>
      </c>
      <c r="K6349" s="1061" t="s">
        <v>14849</v>
      </c>
      <c r="L6349" s="1061">
        <v>628000</v>
      </c>
      <c r="M6349" s="1061">
        <v>628000</v>
      </c>
      <c r="N6349" s="1061">
        <v>628000</v>
      </c>
      <c r="O6349" s="1061">
        <v>628000</v>
      </c>
      <c r="P6349" s="1061">
        <v>628000</v>
      </c>
      <c r="Q6349" s="1061">
        <v>628000</v>
      </c>
      <c r="R6349" s="1061">
        <v>628000</v>
      </c>
      <c r="S6349" s="1061">
        <v>628000</v>
      </c>
      <c r="T6349" s="1061">
        <v>628000</v>
      </c>
      <c r="U6349" s="1061">
        <v>628000</v>
      </c>
      <c r="V6349" s="1061">
        <v>628000</v>
      </c>
      <c r="W6349" s="1061">
        <v>628000</v>
      </c>
    </row>
    <row r="6350" spans="1:23">
      <c r="A6350" s="908"/>
      <c r="B6350" s="1061" t="s">
        <v>234</v>
      </c>
      <c r="C6350" s="1061" t="s">
        <v>235</v>
      </c>
      <c r="D6350" s="1061" t="s">
        <v>4749</v>
      </c>
      <c r="E6350" s="1061" t="s">
        <v>11632</v>
      </c>
      <c r="F6350" s="1061" t="s">
        <v>8808</v>
      </c>
      <c r="G6350" s="1061" t="s">
        <v>1739</v>
      </c>
      <c r="H6350" s="1061" t="s">
        <v>129</v>
      </c>
      <c r="I6350" s="1061" t="s">
        <v>19</v>
      </c>
      <c r="J6350" s="1061" t="s">
        <v>7975</v>
      </c>
      <c r="K6350" s="1061" t="s">
        <v>14849</v>
      </c>
      <c r="L6350" s="1061">
        <v>350000</v>
      </c>
      <c r="M6350" s="1061">
        <v>350000</v>
      </c>
      <c r="N6350" s="1061">
        <v>350000</v>
      </c>
      <c r="O6350" s="1061">
        <v>350000</v>
      </c>
      <c r="P6350" s="1061">
        <v>350000</v>
      </c>
      <c r="Q6350" s="1061">
        <v>350000</v>
      </c>
      <c r="R6350" s="1061">
        <v>350000</v>
      </c>
      <c r="S6350" s="1061">
        <v>350000</v>
      </c>
      <c r="T6350" s="1061">
        <v>350000</v>
      </c>
      <c r="U6350" s="1061">
        <v>350000</v>
      </c>
      <c r="V6350" s="1061">
        <v>350000</v>
      </c>
      <c r="W6350" s="1061">
        <v>350000</v>
      </c>
    </row>
    <row r="6351" spans="1:23">
      <c r="A6351" s="908"/>
      <c r="B6351" s="1061" t="s">
        <v>234</v>
      </c>
      <c r="C6351" s="1061" t="s">
        <v>235</v>
      </c>
      <c r="D6351" s="1061" t="s">
        <v>4749</v>
      </c>
      <c r="E6351" s="1061" t="s">
        <v>11633</v>
      </c>
      <c r="F6351" s="1061" t="s">
        <v>8809</v>
      </c>
      <c r="G6351" s="1061" t="s">
        <v>1739</v>
      </c>
      <c r="H6351" s="1061" t="s">
        <v>129</v>
      </c>
      <c r="I6351" s="1061" t="s">
        <v>19</v>
      </c>
      <c r="J6351" s="1061" t="s">
        <v>7975</v>
      </c>
      <c r="K6351" s="1061" t="s">
        <v>14849</v>
      </c>
      <c r="L6351" s="1061">
        <v>280000</v>
      </c>
      <c r="M6351" s="1061">
        <v>280000</v>
      </c>
      <c r="N6351" s="1061">
        <v>280000</v>
      </c>
      <c r="O6351" s="1061">
        <v>280000</v>
      </c>
      <c r="P6351" s="1061">
        <v>280000</v>
      </c>
      <c r="Q6351" s="1061">
        <v>280000</v>
      </c>
      <c r="R6351" s="1061">
        <v>280000</v>
      </c>
      <c r="S6351" s="1061">
        <v>280000</v>
      </c>
      <c r="T6351" s="1061">
        <v>280000</v>
      </c>
      <c r="U6351" s="1061">
        <v>280000</v>
      </c>
      <c r="V6351" s="1061">
        <v>280000</v>
      </c>
      <c r="W6351" s="1061">
        <v>280000</v>
      </c>
    </row>
    <row r="6352" spans="1:23">
      <c r="A6352" s="908"/>
      <c r="B6352" s="1061" t="s">
        <v>234</v>
      </c>
      <c r="C6352" s="1061" t="s">
        <v>235</v>
      </c>
      <c r="D6352" s="1061" t="s">
        <v>6951</v>
      </c>
      <c r="E6352" s="1061" t="s">
        <v>11634</v>
      </c>
      <c r="F6352" s="1061" t="s">
        <v>6952</v>
      </c>
      <c r="G6352" s="1061" t="s">
        <v>1739</v>
      </c>
      <c r="H6352" s="1061" t="s">
        <v>129</v>
      </c>
      <c r="I6352" s="1061" t="s">
        <v>19</v>
      </c>
      <c r="J6352" s="1061" t="s">
        <v>7975</v>
      </c>
      <c r="K6352" s="1061" t="s">
        <v>14849</v>
      </c>
      <c r="L6352" s="1061">
        <v>161000</v>
      </c>
      <c r="M6352" s="1061">
        <v>161000</v>
      </c>
      <c r="N6352" s="1061">
        <v>161000</v>
      </c>
      <c r="O6352" s="1061">
        <v>161000</v>
      </c>
      <c r="P6352" s="1061">
        <v>161000</v>
      </c>
      <c r="Q6352" s="1061">
        <v>161000</v>
      </c>
      <c r="R6352" s="1061">
        <v>162000</v>
      </c>
      <c r="S6352" s="1061">
        <v>162000</v>
      </c>
      <c r="T6352" s="1061">
        <v>162000</v>
      </c>
      <c r="U6352" s="1061">
        <v>162000</v>
      </c>
      <c r="V6352" s="1061">
        <v>162000</v>
      </c>
      <c r="W6352" s="1061">
        <v>162000</v>
      </c>
    </row>
    <row r="6353" spans="1:23">
      <c r="A6353" s="908"/>
      <c r="B6353" s="1061" t="s">
        <v>234</v>
      </c>
      <c r="C6353" s="1061" t="s">
        <v>235</v>
      </c>
      <c r="D6353" s="1061" t="s">
        <v>6951</v>
      </c>
      <c r="E6353" s="1061" t="s">
        <v>11635</v>
      </c>
      <c r="F6353" s="1061" t="s">
        <v>6953</v>
      </c>
      <c r="G6353" s="1061" t="s">
        <v>1739</v>
      </c>
      <c r="H6353" s="1061" t="s">
        <v>129</v>
      </c>
      <c r="I6353" s="1061" t="s">
        <v>19</v>
      </c>
      <c r="J6353" s="1061" t="s">
        <v>7975</v>
      </c>
      <c r="K6353" s="1061" t="s">
        <v>14849</v>
      </c>
      <c r="L6353" s="1061">
        <v>161000</v>
      </c>
      <c r="M6353" s="1061">
        <v>161000</v>
      </c>
      <c r="N6353" s="1061">
        <v>161000</v>
      </c>
      <c r="O6353" s="1061">
        <v>161000</v>
      </c>
      <c r="P6353" s="1061">
        <v>161000</v>
      </c>
      <c r="Q6353" s="1061">
        <v>161000</v>
      </c>
      <c r="R6353" s="1061">
        <v>162000</v>
      </c>
      <c r="S6353" s="1061">
        <v>162000</v>
      </c>
      <c r="T6353" s="1061">
        <v>162000</v>
      </c>
      <c r="U6353" s="1061">
        <v>162000</v>
      </c>
      <c r="V6353" s="1061">
        <v>162000</v>
      </c>
      <c r="W6353" s="1061">
        <v>162000</v>
      </c>
    </row>
    <row r="6354" spans="1:23">
      <c r="A6354" s="908"/>
      <c r="B6354" s="1061" t="s">
        <v>234</v>
      </c>
      <c r="C6354" s="1061" t="s">
        <v>235</v>
      </c>
      <c r="D6354" s="1061" t="s">
        <v>6957</v>
      </c>
      <c r="E6354" s="1061" t="s">
        <v>11636</v>
      </c>
      <c r="F6354" s="1061" t="s">
        <v>6958</v>
      </c>
      <c r="G6354" s="1061" t="s">
        <v>1669</v>
      </c>
      <c r="H6354" s="1061" t="s">
        <v>129</v>
      </c>
      <c r="I6354" s="1061" t="s">
        <v>19</v>
      </c>
      <c r="J6354" s="1061" t="s">
        <v>7975</v>
      </c>
      <c r="K6354" s="1061" t="s">
        <v>14849</v>
      </c>
      <c r="L6354" s="1061">
        <v>47430600</v>
      </c>
      <c r="M6354" s="1061">
        <v>47430600</v>
      </c>
      <c r="N6354" s="1061">
        <v>47430600</v>
      </c>
      <c r="O6354" s="1061">
        <v>47430600</v>
      </c>
      <c r="P6354" s="1061">
        <v>47430600</v>
      </c>
      <c r="Q6354" s="1061">
        <v>47430600</v>
      </c>
      <c r="R6354" s="1061">
        <v>47430600</v>
      </c>
      <c r="S6354" s="1061">
        <v>47430600</v>
      </c>
      <c r="T6354" s="1061">
        <v>47430600</v>
      </c>
      <c r="U6354" s="1061">
        <v>47430600</v>
      </c>
      <c r="V6354" s="1061">
        <v>47430600</v>
      </c>
      <c r="W6354" s="1061">
        <v>47430600</v>
      </c>
    </row>
    <row r="6355" spans="1:23">
      <c r="A6355" s="908"/>
      <c r="B6355" s="1061" t="s">
        <v>234</v>
      </c>
      <c r="C6355" s="1061" t="s">
        <v>235</v>
      </c>
      <c r="D6355" s="1061" t="s">
        <v>3863</v>
      </c>
      <c r="E6355" s="1061" t="s">
        <v>11637</v>
      </c>
      <c r="F6355" s="1061" t="s">
        <v>6954</v>
      </c>
      <c r="G6355" s="1061" t="s">
        <v>1739</v>
      </c>
      <c r="H6355" s="1061" t="s">
        <v>129</v>
      </c>
      <c r="I6355" s="1061" t="s">
        <v>19</v>
      </c>
      <c r="J6355" s="1061" t="s">
        <v>7975</v>
      </c>
      <c r="K6355" s="1061" t="s">
        <v>14849</v>
      </c>
      <c r="L6355" s="1061">
        <v>250000</v>
      </c>
      <c r="M6355" s="1061">
        <v>250000</v>
      </c>
      <c r="N6355" s="1061">
        <v>250000</v>
      </c>
      <c r="O6355" s="1061">
        <v>250000</v>
      </c>
      <c r="P6355" s="1061">
        <v>250000</v>
      </c>
      <c r="Q6355" s="1061">
        <v>250000</v>
      </c>
      <c r="R6355" s="1061">
        <v>250000</v>
      </c>
      <c r="S6355" s="1061">
        <v>250000</v>
      </c>
      <c r="T6355" s="1061">
        <v>250000</v>
      </c>
      <c r="U6355" s="1061">
        <v>250000</v>
      </c>
      <c r="V6355" s="1061">
        <v>250000</v>
      </c>
      <c r="W6355" s="1061">
        <v>250000</v>
      </c>
    </row>
    <row r="6356" spans="1:23">
      <c r="A6356" s="908"/>
      <c r="B6356" s="1061" t="s">
        <v>234</v>
      </c>
      <c r="C6356" s="1061" t="s">
        <v>235</v>
      </c>
      <c r="D6356" s="1061" t="s">
        <v>6955</v>
      </c>
      <c r="E6356" s="1061" t="s">
        <v>11638</v>
      </c>
      <c r="F6356" s="1061" t="s">
        <v>6956</v>
      </c>
      <c r="G6356" s="1061" t="s">
        <v>1739</v>
      </c>
      <c r="H6356" s="1061" t="s">
        <v>129</v>
      </c>
      <c r="I6356" s="1061" t="s">
        <v>19</v>
      </c>
      <c r="J6356" s="1061" t="s">
        <v>7975</v>
      </c>
      <c r="K6356" s="1061" t="s">
        <v>14849</v>
      </c>
      <c r="L6356" s="1061">
        <v>15375000</v>
      </c>
      <c r="M6356" s="1061">
        <v>15375000</v>
      </c>
      <c r="N6356" s="1061">
        <v>15375000</v>
      </c>
      <c r="O6356" s="1061">
        <v>15375000</v>
      </c>
      <c r="P6356" s="1061">
        <v>15375000</v>
      </c>
      <c r="Q6356" s="1061">
        <v>15375000</v>
      </c>
      <c r="R6356" s="1061">
        <v>15525000</v>
      </c>
      <c r="S6356" s="1061">
        <v>15525000</v>
      </c>
      <c r="T6356" s="1061">
        <v>15525000</v>
      </c>
      <c r="U6356" s="1061">
        <v>15525000</v>
      </c>
      <c r="V6356" s="1061">
        <v>15525000</v>
      </c>
      <c r="W6356" s="1061">
        <v>15525000</v>
      </c>
    </row>
    <row r="6357" spans="1:23">
      <c r="A6357" s="908"/>
      <c r="B6357" s="1061" t="s">
        <v>234</v>
      </c>
      <c r="C6357" s="1061" t="s">
        <v>1622</v>
      </c>
      <c r="D6357" s="1061" t="s">
        <v>4646</v>
      </c>
      <c r="E6357" s="1061" t="s">
        <v>11639</v>
      </c>
      <c r="F6357" s="1061" t="s">
        <v>6967</v>
      </c>
      <c r="G6357" s="1061" t="s">
        <v>1739</v>
      </c>
      <c r="H6357" s="1061" t="s">
        <v>102</v>
      </c>
      <c r="I6357" s="1061" t="s">
        <v>19</v>
      </c>
      <c r="J6357" s="1061" t="s">
        <v>7745</v>
      </c>
      <c r="K6357" s="1061" t="s">
        <v>14849</v>
      </c>
      <c r="L6357" s="1061">
        <v>852462</v>
      </c>
      <c r="M6357" s="1061">
        <v>852462</v>
      </c>
      <c r="N6357" s="1061">
        <v>852462</v>
      </c>
      <c r="O6357" s="1061">
        <v>852462</v>
      </c>
      <c r="P6357" s="1061">
        <v>852462</v>
      </c>
      <c r="Q6357" s="1061">
        <v>852462</v>
      </c>
      <c r="R6357" s="1061">
        <v>860779</v>
      </c>
      <c r="S6357" s="1061">
        <v>860779</v>
      </c>
      <c r="T6357" s="1061">
        <v>860779</v>
      </c>
      <c r="U6357" s="1061">
        <v>860779</v>
      </c>
      <c r="V6357" s="1061">
        <v>860779</v>
      </c>
      <c r="W6357" s="1061">
        <v>860779</v>
      </c>
    </row>
    <row r="6358" spans="1:23">
      <c r="A6358" s="908"/>
      <c r="B6358" s="1061" t="s">
        <v>234</v>
      </c>
      <c r="C6358" s="1061" t="s">
        <v>235</v>
      </c>
      <c r="D6358" s="1061" t="s">
        <v>4156</v>
      </c>
      <c r="E6358" s="1061" t="s">
        <v>11640</v>
      </c>
      <c r="F6358" s="1061" t="s">
        <v>6968</v>
      </c>
      <c r="G6358" s="1061" t="s">
        <v>1739</v>
      </c>
      <c r="H6358" s="1061" t="s">
        <v>129</v>
      </c>
      <c r="I6358" s="1061" t="s">
        <v>19</v>
      </c>
      <c r="J6358" s="1061" t="s">
        <v>7975</v>
      </c>
      <c r="K6358" s="1061" t="s">
        <v>14849</v>
      </c>
      <c r="L6358" s="1061">
        <v>60000</v>
      </c>
      <c r="M6358" s="1061">
        <v>60000</v>
      </c>
      <c r="N6358" s="1061">
        <v>60000</v>
      </c>
      <c r="O6358" s="1061">
        <v>60000</v>
      </c>
      <c r="P6358" s="1061">
        <v>60000</v>
      </c>
      <c r="Q6358" s="1061">
        <v>60000</v>
      </c>
      <c r="R6358" s="1061">
        <v>60000</v>
      </c>
      <c r="S6358" s="1061">
        <v>60000</v>
      </c>
      <c r="T6358" s="1061">
        <v>60000</v>
      </c>
      <c r="U6358" s="1061">
        <v>60000</v>
      </c>
      <c r="V6358" s="1061">
        <v>60000</v>
      </c>
      <c r="W6358" s="1061">
        <v>60000</v>
      </c>
    </row>
    <row r="6359" spans="1:23">
      <c r="A6359" s="908"/>
      <c r="B6359" s="1061" t="s">
        <v>234</v>
      </c>
      <c r="C6359" s="1061" t="s">
        <v>235</v>
      </c>
      <c r="D6359" s="1061" t="s">
        <v>2849</v>
      </c>
      <c r="E6359" s="1061" t="s">
        <v>11641</v>
      </c>
      <c r="F6359" s="1061" t="s">
        <v>6969</v>
      </c>
      <c r="G6359" s="1061" t="s">
        <v>1739</v>
      </c>
      <c r="H6359" s="1061" t="s">
        <v>129</v>
      </c>
      <c r="I6359" s="1061" t="s">
        <v>19</v>
      </c>
      <c r="J6359" s="1061" t="s">
        <v>7975</v>
      </c>
      <c r="K6359" s="1061" t="s">
        <v>14849</v>
      </c>
      <c r="L6359" s="1061">
        <v>30500</v>
      </c>
      <c r="M6359" s="1061">
        <v>30500</v>
      </c>
      <c r="N6359" s="1061">
        <v>30500</v>
      </c>
      <c r="O6359" s="1061">
        <v>30500</v>
      </c>
      <c r="P6359" s="1061">
        <v>30500</v>
      </c>
      <c r="Q6359" s="1061">
        <v>30500</v>
      </c>
      <c r="R6359" s="1061">
        <v>30500</v>
      </c>
      <c r="S6359" s="1061">
        <v>30500</v>
      </c>
      <c r="T6359" s="1061">
        <v>30500</v>
      </c>
      <c r="U6359" s="1061">
        <v>30500</v>
      </c>
      <c r="V6359" s="1061">
        <v>30500</v>
      </c>
      <c r="W6359" s="1061">
        <v>30500</v>
      </c>
    </row>
    <row r="6360" spans="1:23">
      <c r="A6360" s="908"/>
      <c r="B6360" s="1061" t="s">
        <v>234</v>
      </c>
      <c r="C6360" s="1061" t="s">
        <v>235</v>
      </c>
      <c r="D6360" s="1061" t="s">
        <v>4721</v>
      </c>
      <c r="E6360" s="1061" t="s">
        <v>11642</v>
      </c>
      <c r="F6360" s="1061" t="s">
        <v>6970</v>
      </c>
      <c r="G6360" s="1061" t="s">
        <v>1669</v>
      </c>
      <c r="H6360" s="1061" t="s">
        <v>129</v>
      </c>
      <c r="I6360" s="1061" t="s">
        <v>19</v>
      </c>
      <c r="J6360" s="1061" t="s">
        <v>7975</v>
      </c>
      <c r="K6360" s="1061" t="s">
        <v>14849</v>
      </c>
      <c r="L6360" s="1061">
        <v>60000000</v>
      </c>
      <c r="M6360" s="1061">
        <v>60000000</v>
      </c>
      <c r="N6360" s="1061">
        <v>60000000</v>
      </c>
      <c r="O6360" s="1061">
        <v>60000000</v>
      </c>
      <c r="P6360" s="1061">
        <v>60000000</v>
      </c>
      <c r="Q6360" s="1061">
        <v>60000000</v>
      </c>
      <c r="R6360" s="1061">
        <v>60000000</v>
      </c>
      <c r="S6360" s="1061">
        <v>60000000</v>
      </c>
      <c r="T6360" s="1061">
        <v>60000000</v>
      </c>
      <c r="U6360" s="1061">
        <v>60000000</v>
      </c>
      <c r="V6360" s="1061">
        <v>60000000</v>
      </c>
      <c r="W6360" s="1061">
        <v>60000000</v>
      </c>
    </row>
    <row r="6361" spans="1:23">
      <c r="A6361" s="908"/>
      <c r="B6361" s="1061" t="s">
        <v>234</v>
      </c>
      <c r="C6361" s="1061" t="s">
        <v>235</v>
      </c>
      <c r="D6361" s="1061" t="s">
        <v>6971</v>
      </c>
      <c r="E6361" s="1061" t="s">
        <v>11643</v>
      </c>
      <c r="F6361" s="1061" t="s">
        <v>6972</v>
      </c>
      <c r="G6361" s="1061" t="s">
        <v>1739</v>
      </c>
      <c r="H6361" s="1061" t="s">
        <v>129</v>
      </c>
      <c r="I6361" s="1061" t="s">
        <v>19</v>
      </c>
      <c r="J6361" s="1061" t="s">
        <v>7975</v>
      </c>
      <c r="K6361" s="1061" t="s">
        <v>14849</v>
      </c>
      <c r="L6361" s="1061">
        <v>40000</v>
      </c>
      <c r="M6361" s="1061">
        <v>40000</v>
      </c>
      <c r="N6361" s="1061">
        <v>40000</v>
      </c>
      <c r="O6361" s="1061">
        <v>40000</v>
      </c>
      <c r="P6361" s="1061">
        <v>40000</v>
      </c>
      <c r="Q6361" s="1061">
        <v>40000</v>
      </c>
      <c r="R6361" s="1061">
        <v>40000</v>
      </c>
      <c r="S6361" s="1061">
        <v>40000</v>
      </c>
      <c r="T6361" s="1061">
        <v>40000</v>
      </c>
      <c r="U6361" s="1061">
        <v>40000</v>
      </c>
      <c r="V6361" s="1061">
        <v>40000</v>
      </c>
      <c r="W6361" s="1061">
        <v>40000</v>
      </c>
    </row>
    <row r="6362" spans="1:23">
      <c r="A6362" s="908"/>
      <c r="B6362" s="1061" t="s">
        <v>234</v>
      </c>
      <c r="C6362" s="1061" t="s">
        <v>235</v>
      </c>
      <c r="D6362" s="1061" t="s">
        <v>4563</v>
      </c>
      <c r="E6362" s="1061" t="s">
        <v>11644</v>
      </c>
      <c r="F6362" s="1061" t="s">
        <v>6973</v>
      </c>
      <c r="G6362" s="1061" t="s">
        <v>1701</v>
      </c>
      <c r="H6362" s="1061" t="s">
        <v>129</v>
      </c>
      <c r="I6362" s="1061" t="s">
        <v>19</v>
      </c>
      <c r="J6362" s="1061" t="s">
        <v>7975</v>
      </c>
      <c r="K6362" s="1061" t="s">
        <v>14849</v>
      </c>
      <c r="L6362" s="1061">
        <v>700000</v>
      </c>
      <c r="M6362" s="1061">
        <v>700000</v>
      </c>
      <c r="N6362" s="1061">
        <v>700000</v>
      </c>
      <c r="O6362" s="1061">
        <v>700000</v>
      </c>
      <c r="P6362" s="1061">
        <v>700000</v>
      </c>
      <c r="Q6362" s="1061">
        <v>700000</v>
      </c>
      <c r="R6362" s="1061">
        <v>700000</v>
      </c>
      <c r="S6362" s="1061">
        <v>700000</v>
      </c>
      <c r="T6362" s="1061">
        <v>700000</v>
      </c>
      <c r="U6362" s="1061">
        <v>700000</v>
      </c>
      <c r="V6362" s="1061">
        <v>700000</v>
      </c>
      <c r="W6362" s="1061">
        <v>700000</v>
      </c>
    </row>
    <row r="6363" spans="1:23">
      <c r="A6363" s="908"/>
      <c r="B6363" s="1061" t="s">
        <v>234</v>
      </c>
      <c r="C6363" s="1061" t="s">
        <v>235</v>
      </c>
      <c r="D6363" s="1061" t="s">
        <v>4632</v>
      </c>
      <c r="E6363" s="1061" t="s">
        <v>11645</v>
      </c>
      <c r="F6363" s="1061" t="s">
        <v>7008</v>
      </c>
      <c r="G6363" s="1061" t="s">
        <v>1739</v>
      </c>
      <c r="H6363" s="1061" t="s">
        <v>129</v>
      </c>
      <c r="I6363" s="1061" t="s">
        <v>19</v>
      </c>
      <c r="J6363" s="1061" t="s">
        <v>7975</v>
      </c>
      <c r="K6363" s="1061" t="s">
        <v>14849</v>
      </c>
      <c r="L6363" s="1061">
        <v>8475000</v>
      </c>
      <c r="M6363" s="1061">
        <v>8475000</v>
      </c>
      <c r="N6363" s="1061">
        <v>8475000</v>
      </c>
      <c r="O6363" s="1061">
        <v>8475000</v>
      </c>
      <c r="P6363" s="1061">
        <v>8475000</v>
      </c>
      <c r="Q6363" s="1061">
        <v>8475000</v>
      </c>
      <c r="R6363" s="1061">
        <v>8800000</v>
      </c>
      <c r="S6363" s="1061">
        <v>8800000</v>
      </c>
      <c r="T6363" s="1061">
        <v>8800000</v>
      </c>
      <c r="U6363" s="1061">
        <v>8800000</v>
      </c>
      <c r="V6363" s="1061">
        <v>8800000</v>
      </c>
      <c r="W6363" s="1061">
        <v>8800000</v>
      </c>
    </row>
    <row r="6364" spans="1:23">
      <c r="A6364" s="908"/>
      <c r="B6364" s="1061" t="s">
        <v>234</v>
      </c>
      <c r="C6364" s="1061" t="s">
        <v>235</v>
      </c>
      <c r="D6364" s="1061" t="s">
        <v>4282</v>
      </c>
      <c r="E6364" s="1061" t="s">
        <v>11646</v>
      </c>
      <c r="F6364" s="1061" t="s">
        <v>6999</v>
      </c>
      <c r="G6364" s="1061" t="s">
        <v>1739</v>
      </c>
      <c r="H6364" s="1061" t="s">
        <v>129</v>
      </c>
      <c r="I6364" s="1061" t="s">
        <v>19</v>
      </c>
      <c r="J6364" s="1061" t="s">
        <v>7975</v>
      </c>
      <c r="K6364" s="1061" t="s">
        <v>14849</v>
      </c>
      <c r="L6364" s="1061">
        <v>270780</v>
      </c>
      <c r="M6364" s="1061">
        <v>270780</v>
      </c>
      <c r="N6364" s="1061">
        <v>270780</v>
      </c>
      <c r="O6364" s="1061">
        <v>270780</v>
      </c>
      <c r="P6364" s="1061">
        <v>270780</v>
      </c>
      <c r="Q6364" s="1061">
        <v>270780</v>
      </c>
      <c r="R6364" s="1061">
        <v>304280</v>
      </c>
      <c r="S6364" s="1061">
        <v>304280</v>
      </c>
      <c r="T6364" s="1061">
        <v>304280</v>
      </c>
      <c r="U6364" s="1061">
        <v>304280</v>
      </c>
      <c r="V6364" s="1061">
        <v>304280</v>
      </c>
      <c r="W6364" s="1061">
        <v>304280</v>
      </c>
    </row>
    <row r="6365" spans="1:23">
      <c r="A6365" s="908"/>
      <c r="B6365" s="1061" t="s">
        <v>234</v>
      </c>
      <c r="C6365" s="1061" t="s">
        <v>235</v>
      </c>
      <c r="D6365" s="1061" t="s">
        <v>4339</v>
      </c>
      <c r="E6365" s="1061" t="s">
        <v>11647</v>
      </c>
      <c r="F6365" s="1061" t="s">
        <v>13424</v>
      </c>
      <c r="G6365" s="1061" t="s">
        <v>1739</v>
      </c>
      <c r="H6365" s="1061" t="s">
        <v>129</v>
      </c>
      <c r="I6365" s="1061" t="s">
        <v>19</v>
      </c>
      <c r="J6365" s="1061" t="s">
        <v>7975</v>
      </c>
      <c r="K6365" s="1061" t="s">
        <v>14849</v>
      </c>
      <c r="L6365" s="1061">
        <v>1450000</v>
      </c>
      <c r="M6365" s="1061">
        <v>1450000</v>
      </c>
      <c r="N6365" s="1061">
        <v>1450000</v>
      </c>
      <c r="O6365" s="1061">
        <v>1450000</v>
      </c>
      <c r="P6365" s="1061">
        <v>1450000</v>
      </c>
      <c r="Q6365" s="1061">
        <v>1450000</v>
      </c>
      <c r="R6365" s="1061">
        <v>1450000</v>
      </c>
      <c r="S6365" s="1061">
        <v>1450000</v>
      </c>
      <c r="T6365" s="1061">
        <v>1450000</v>
      </c>
      <c r="U6365" s="1061">
        <v>1450000</v>
      </c>
      <c r="V6365" s="1061">
        <v>1450000</v>
      </c>
      <c r="W6365" s="1061">
        <v>1450000</v>
      </c>
    </row>
    <row r="6366" spans="1:23">
      <c r="A6366" s="908"/>
      <c r="B6366" s="1061" t="s">
        <v>234</v>
      </c>
      <c r="C6366" s="1061" t="s">
        <v>235</v>
      </c>
      <c r="D6366" s="1061" t="s">
        <v>4326</v>
      </c>
      <c r="E6366" s="1061" t="s">
        <v>11648</v>
      </c>
      <c r="F6366" s="1061" t="s">
        <v>7009</v>
      </c>
      <c r="G6366" s="1061" t="s">
        <v>1739</v>
      </c>
      <c r="H6366" s="1061" t="s">
        <v>129</v>
      </c>
      <c r="I6366" s="1061" t="s">
        <v>19</v>
      </c>
      <c r="J6366" s="1061" t="s">
        <v>7975</v>
      </c>
      <c r="K6366" s="1061" t="s">
        <v>14849</v>
      </c>
      <c r="L6366" s="1061">
        <v>20250</v>
      </c>
      <c r="M6366" s="1061">
        <v>20250</v>
      </c>
      <c r="N6366" s="1061">
        <v>20250</v>
      </c>
      <c r="O6366" s="1061">
        <v>20250</v>
      </c>
      <c r="P6366" s="1061">
        <v>20250</v>
      </c>
      <c r="Q6366" s="1061">
        <v>20250</v>
      </c>
      <c r="R6366" s="1061">
        <v>20500</v>
      </c>
      <c r="S6366" s="1061">
        <v>20500</v>
      </c>
      <c r="T6366" s="1061">
        <v>20500</v>
      </c>
      <c r="U6366" s="1061">
        <v>20500</v>
      </c>
      <c r="V6366" s="1061">
        <v>20500</v>
      </c>
      <c r="W6366" s="1061">
        <v>20500</v>
      </c>
    </row>
    <row r="6367" spans="1:23">
      <c r="A6367" s="908"/>
      <c r="B6367" s="1061" t="s">
        <v>234</v>
      </c>
      <c r="C6367" s="1061" t="s">
        <v>235</v>
      </c>
      <c r="D6367" s="1061" t="s">
        <v>2849</v>
      </c>
      <c r="E6367" s="1061" t="s">
        <v>11649</v>
      </c>
      <c r="F6367" s="1061" t="s">
        <v>6990</v>
      </c>
      <c r="G6367" s="1061" t="s">
        <v>1739</v>
      </c>
      <c r="H6367" s="1061" t="s">
        <v>129</v>
      </c>
      <c r="I6367" s="1061" t="s">
        <v>19</v>
      </c>
      <c r="J6367" s="1061" t="s">
        <v>7975</v>
      </c>
      <c r="K6367" s="1061" t="s">
        <v>14849</v>
      </c>
      <c r="L6367" s="1061">
        <v>24000</v>
      </c>
      <c r="M6367" s="1061">
        <v>24000</v>
      </c>
      <c r="N6367" s="1061">
        <v>24000</v>
      </c>
      <c r="O6367" s="1061">
        <v>24000</v>
      </c>
      <c r="P6367" s="1061">
        <v>24000</v>
      </c>
      <c r="Q6367" s="1061">
        <v>24000</v>
      </c>
      <c r="R6367" s="1061">
        <v>24000</v>
      </c>
      <c r="S6367" s="1061">
        <v>24000</v>
      </c>
      <c r="T6367" s="1061">
        <v>24000</v>
      </c>
      <c r="U6367" s="1061">
        <v>24000</v>
      </c>
      <c r="V6367" s="1061">
        <v>24000</v>
      </c>
      <c r="W6367" s="1061">
        <v>24000</v>
      </c>
    </row>
    <row r="6368" spans="1:23">
      <c r="A6368" s="908"/>
      <c r="B6368" s="1061" t="s">
        <v>234</v>
      </c>
      <c r="C6368" s="1061" t="s">
        <v>235</v>
      </c>
      <c r="D6368" s="1061" t="s">
        <v>2849</v>
      </c>
      <c r="E6368" s="1061" t="s">
        <v>11650</v>
      </c>
      <c r="F6368" s="1061" t="s">
        <v>6991</v>
      </c>
      <c r="G6368" s="1061" t="s">
        <v>1739</v>
      </c>
      <c r="H6368" s="1061" t="s">
        <v>129</v>
      </c>
      <c r="I6368" s="1061" t="s">
        <v>19</v>
      </c>
      <c r="J6368" s="1061" t="s">
        <v>7975</v>
      </c>
      <c r="K6368" s="1061" t="s">
        <v>14849</v>
      </c>
      <c r="L6368" s="1061">
        <v>29000</v>
      </c>
      <c r="M6368" s="1061">
        <v>29000</v>
      </c>
      <c r="N6368" s="1061">
        <v>29000</v>
      </c>
      <c r="O6368" s="1061">
        <v>29000</v>
      </c>
      <c r="P6368" s="1061">
        <v>29000</v>
      </c>
      <c r="Q6368" s="1061">
        <v>29000</v>
      </c>
      <c r="R6368" s="1061">
        <v>29000</v>
      </c>
      <c r="S6368" s="1061">
        <v>29000</v>
      </c>
      <c r="T6368" s="1061">
        <v>29000</v>
      </c>
      <c r="U6368" s="1061">
        <v>29000</v>
      </c>
      <c r="V6368" s="1061">
        <v>29000</v>
      </c>
      <c r="W6368" s="1061">
        <v>29000</v>
      </c>
    </row>
    <row r="6369" spans="1:23">
      <c r="A6369" s="908"/>
      <c r="B6369" s="1061" t="s">
        <v>234</v>
      </c>
      <c r="C6369" s="1061" t="s">
        <v>235</v>
      </c>
      <c r="D6369" s="1061" t="s">
        <v>2996</v>
      </c>
      <c r="E6369" s="1061" t="s">
        <v>11651</v>
      </c>
      <c r="F6369" s="1061" t="s">
        <v>7010</v>
      </c>
      <c r="G6369" s="1061" t="s">
        <v>1739</v>
      </c>
      <c r="H6369" s="1061" t="s">
        <v>129</v>
      </c>
      <c r="I6369" s="1061" t="s">
        <v>19</v>
      </c>
      <c r="J6369" s="1061" t="s">
        <v>7975</v>
      </c>
      <c r="K6369" s="1061" t="s">
        <v>14849</v>
      </c>
      <c r="L6369" s="1061">
        <v>26000</v>
      </c>
      <c r="M6369" s="1061">
        <v>26000</v>
      </c>
      <c r="N6369" s="1061">
        <v>26000</v>
      </c>
      <c r="O6369" s="1061">
        <v>26000</v>
      </c>
      <c r="P6369" s="1061">
        <v>26000</v>
      </c>
      <c r="Q6369" s="1061">
        <v>26000</v>
      </c>
      <c r="R6369" s="1061">
        <v>27000</v>
      </c>
      <c r="S6369" s="1061">
        <v>27000</v>
      </c>
      <c r="T6369" s="1061">
        <v>27000</v>
      </c>
      <c r="U6369" s="1061">
        <v>27000</v>
      </c>
      <c r="V6369" s="1061">
        <v>27000</v>
      </c>
      <c r="W6369" s="1061">
        <v>27000</v>
      </c>
    </row>
    <row r="6370" spans="1:23">
      <c r="A6370" s="908"/>
      <c r="B6370" s="1061" t="s">
        <v>234</v>
      </c>
      <c r="C6370" s="1061" t="s">
        <v>235</v>
      </c>
      <c r="D6370" s="1061" t="s">
        <v>4422</v>
      </c>
      <c r="E6370" s="1061" t="s">
        <v>11652</v>
      </c>
      <c r="F6370" s="1061" t="s">
        <v>7011</v>
      </c>
      <c r="G6370" s="1061" t="s">
        <v>1739</v>
      </c>
      <c r="H6370" s="1061" t="s">
        <v>129</v>
      </c>
      <c r="I6370" s="1061" t="s">
        <v>19</v>
      </c>
      <c r="J6370" s="1061" t="s">
        <v>7975</v>
      </c>
      <c r="K6370" s="1061" t="s">
        <v>14849</v>
      </c>
      <c r="L6370" s="1061">
        <v>1300000</v>
      </c>
      <c r="M6370" s="1061">
        <v>1300000</v>
      </c>
      <c r="N6370" s="1061">
        <v>1300000</v>
      </c>
      <c r="O6370" s="1061">
        <v>1300000</v>
      </c>
      <c r="P6370" s="1061">
        <v>1300000</v>
      </c>
      <c r="Q6370" s="1061">
        <v>1300000</v>
      </c>
      <c r="R6370" s="1061">
        <v>1400000</v>
      </c>
      <c r="S6370" s="1061">
        <v>1400000</v>
      </c>
      <c r="T6370" s="1061">
        <v>1400000</v>
      </c>
      <c r="U6370" s="1061">
        <v>1400000</v>
      </c>
      <c r="V6370" s="1061">
        <v>1400000</v>
      </c>
      <c r="W6370" s="1061">
        <v>1400000</v>
      </c>
    </row>
    <row r="6371" spans="1:23">
      <c r="A6371" s="908"/>
      <c r="B6371" s="1061" t="s">
        <v>234</v>
      </c>
      <c r="C6371" s="1061" t="s">
        <v>235</v>
      </c>
      <c r="D6371" s="1061" t="s">
        <v>7012</v>
      </c>
      <c r="E6371" s="1061" t="s">
        <v>11653</v>
      </c>
      <c r="F6371" s="1061" t="s">
        <v>8810</v>
      </c>
      <c r="G6371" s="1061" t="s">
        <v>1739</v>
      </c>
      <c r="H6371" s="1061" t="s">
        <v>129</v>
      </c>
      <c r="I6371" s="1061" t="s">
        <v>19</v>
      </c>
      <c r="J6371" s="1061" t="s">
        <v>7975</v>
      </c>
      <c r="K6371" s="1061" t="s">
        <v>14849</v>
      </c>
      <c r="L6371" s="1061">
        <v>13837500</v>
      </c>
      <c r="M6371" s="1061">
        <v>13837500</v>
      </c>
      <c r="N6371" s="1061">
        <v>13837500</v>
      </c>
      <c r="O6371" s="1061">
        <v>13837500</v>
      </c>
      <c r="P6371" s="1061">
        <v>13837500</v>
      </c>
      <c r="Q6371" s="1061">
        <v>13837500</v>
      </c>
      <c r="R6371" s="1061">
        <v>13972500</v>
      </c>
      <c r="S6371" s="1061">
        <v>13972500</v>
      </c>
      <c r="T6371" s="1061">
        <v>13972500</v>
      </c>
      <c r="U6371" s="1061">
        <v>13972500</v>
      </c>
      <c r="V6371" s="1061">
        <v>13972500</v>
      </c>
      <c r="W6371" s="1061">
        <v>13972500</v>
      </c>
    </row>
    <row r="6372" spans="1:23">
      <c r="A6372" s="908"/>
      <c r="B6372" s="1061" t="s">
        <v>234</v>
      </c>
      <c r="C6372" s="1061" t="s">
        <v>235</v>
      </c>
      <c r="D6372" s="1061" t="s">
        <v>4563</v>
      </c>
      <c r="E6372" s="1061" t="s">
        <v>11654</v>
      </c>
      <c r="F6372" s="1061" t="s">
        <v>7013</v>
      </c>
      <c r="G6372" s="1061" t="s">
        <v>2001</v>
      </c>
      <c r="H6372" s="1061" t="s">
        <v>129</v>
      </c>
      <c r="I6372" s="1061" t="s">
        <v>19</v>
      </c>
      <c r="J6372" s="1061" t="s">
        <v>7975</v>
      </c>
      <c r="K6372" s="1061" t="s">
        <v>14849</v>
      </c>
      <c r="L6372" s="1061">
        <v>5850</v>
      </c>
      <c r="M6372" s="1061">
        <v>5850</v>
      </c>
      <c r="N6372" s="1061">
        <v>5850</v>
      </c>
      <c r="O6372" s="1061">
        <v>5850</v>
      </c>
      <c r="P6372" s="1061">
        <v>5850</v>
      </c>
      <c r="Q6372" s="1061">
        <v>5850</v>
      </c>
      <c r="R6372" s="1061">
        <v>5900</v>
      </c>
      <c r="S6372" s="1061">
        <v>5900</v>
      </c>
      <c r="T6372" s="1061">
        <v>5900</v>
      </c>
      <c r="U6372" s="1061">
        <v>5900</v>
      </c>
      <c r="V6372" s="1061">
        <v>5900</v>
      </c>
      <c r="W6372" s="1061">
        <v>5900</v>
      </c>
    </row>
    <row r="6373" spans="1:23">
      <c r="A6373" s="908"/>
      <c r="B6373" s="1061" t="s">
        <v>234</v>
      </c>
      <c r="C6373" s="1061" t="s">
        <v>235</v>
      </c>
      <c r="D6373" s="1061" t="s">
        <v>4446</v>
      </c>
      <c r="E6373" s="1061" t="s">
        <v>11655</v>
      </c>
      <c r="F6373" s="1061" t="s">
        <v>7014</v>
      </c>
      <c r="G6373" s="1061" t="s">
        <v>1976</v>
      </c>
      <c r="H6373" s="1061" t="s">
        <v>129</v>
      </c>
      <c r="I6373" s="1061" t="s">
        <v>19</v>
      </c>
      <c r="J6373" s="1061" t="s">
        <v>7975</v>
      </c>
      <c r="K6373" s="1061" t="s">
        <v>14849</v>
      </c>
      <c r="L6373" s="1061">
        <v>38694</v>
      </c>
      <c r="M6373" s="1061">
        <v>38694</v>
      </c>
      <c r="N6373" s="1061">
        <v>38694</v>
      </c>
      <c r="O6373" s="1061">
        <v>38694</v>
      </c>
      <c r="P6373" s="1061">
        <v>38694</v>
      </c>
      <c r="Q6373" s="1061">
        <v>38694</v>
      </c>
      <c r="R6373" s="1061">
        <v>39072</v>
      </c>
      <c r="S6373" s="1061">
        <v>39072</v>
      </c>
      <c r="T6373" s="1061">
        <v>39072</v>
      </c>
      <c r="U6373" s="1061">
        <v>39072</v>
      </c>
      <c r="V6373" s="1061">
        <v>39072</v>
      </c>
      <c r="W6373" s="1061">
        <v>39072</v>
      </c>
    </row>
    <row r="6374" spans="1:23">
      <c r="A6374" s="908"/>
      <c r="B6374" s="1061" t="s">
        <v>234</v>
      </c>
      <c r="C6374" s="1061" t="s">
        <v>235</v>
      </c>
      <c r="D6374" s="1061" t="s">
        <v>4416</v>
      </c>
      <c r="E6374" s="1061" t="s">
        <v>11657</v>
      </c>
      <c r="F6374" s="1061" t="s">
        <v>7026</v>
      </c>
      <c r="G6374" s="1061" t="s">
        <v>1739</v>
      </c>
      <c r="H6374" s="1061" t="s">
        <v>129</v>
      </c>
      <c r="I6374" s="1061" t="s">
        <v>19</v>
      </c>
      <c r="J6374" s="1061" t="s">
        <v>7975</v>
      </c>
      <c r="K6374" s="1061" t="s">
        <v>14849</v>
      </c>
      <c r="L6374" s="1061">
        <v>16000000</v>
      </c>
      <c r="M6374" s="1061">
        <v>16000000</v>
      </c>
      <c r="N6374" s="1061">
        <v>16000000</v>
      </c>
      <c r="O6374" s="1061">
        <v>16000000</v>
      </c>
      <c r="P6374" s="1061">
        <v>16000000</v>
      </c>
      <c r="Q6374" s="1061">
        <v>16000000</v>
      </c>
      <c r="R6374" s="1061">
        <v>16000000</v>
      </c>
      <c r="S6374" s="1061">
        <v>16000000</v>
      </c>
      <c r="T6374" s="1061">
        <v>16000000</v>
      </c>
      <c r="U6374" s="1061">
        <v>16000000</v>
      </c>
      <c r="V6374" s="1061">
        <v>16000000</v>
      </c>
      <c r="W6374" s="1061">
        <v>16000000</v>
      </c>
    </row>
    <row r="6375" spans="1:23">
      <c r="A6375" s="908"/>
      <c r="B6375" s="1061" t="s">
        <v>234</v>
      </c>
      <c r="C6375" s="1061" t="s">
        <v>235</v>
      </c>
      <c r="D6375" s="1061" t="s">
        <v>4456</v>
      </c>
      <c r="E6375" s="1061" t="s">
        <v>11658</v>
      </c>
      <c r="F6375" s="1061" t="s">
        <v>7028</v>
      </c>
      <c r="G6375" s="1061" t="s">
        <v>1739</v>
      </c>
      <c r="H6375" s="1061" t="s">
        <v>129</v>
      </c>
      <c r="I6375" s="1061" t="s">
        <v>19</v>
      </c>
      <c r="J6375" s="1061" t="s">
        <v>7975</v>
      </c>
      <c r="K6375" s="1061" t="s">
        <v>14849</v>
      </c>
      <c r="L6375" s="1061">
        <v>37500</v>
      </c>
      <c r="M6375" s="1061">
        <v>37500</v>
      </c>
      <c r="N6375" s="1061">
        <v>37500</v>
      </c>
      <c r="O6375" s="1061">
        <v>37500</v>
      </c>
      <c r="P6375" s="1061">
        <v>37500</v>
      </c>
      <c r="Q6375" s="1061">
        <v>37500</v>
      </c>
      <c r="R6375" s="1061">
        <v>37500</v>
      </c>
      <c r="S6375" s="1061">
        <v>37500</v>
      </c>
      <c r="T6375" s="1061">
        <v>37500</v>
      </c>
      <c r="U6375" s="1061">
        <v>37500</v>
      </c>
      <c r="V6375" s="1061">
        <v>37500</v>
      </c>
      <c r="W6375" s="1061">
        <v>37500</v>
      </c>
    </row>
    <row r="6376" spans="1:23">
      <c r="A6376" s="908"/>
      <c r="B6376" s="1061" t="s">
        <v>234</v>
      </c>
      <c r="C6376" s="1061" t="s">
        <v>235</v>
      </c>
      <c r="D6376" s="1061" t="s">
        <v>4456</v>
      </c>
      <c r="E6376" s="1061" t="s">
        <v>11659</v>
      </c>
      <c r="F6376" s="1061" t="s">
        <v>7029</v>
      </c>
      <c r="G6376" s="1061" t="s">
        <v>1739</v>
      </c>
      <c r="H6376" s="1061" t="s">
        <v>129</v>
      </c>
      <c r="I6376" s="1061" t="s">
        <v>19</v>
      </c>
      <c r="J6376" s="1061" t="s">
        <v>7975</v>
      </c>
      <c r="K6376" s="1061" t="s">
        <v>14849</v>
      </c>
      <c r="L6376" s="1061">
        <v>59300</v>
      </c>
      <c r="M6376" s="1061">
        <v>59300</v>
      </c>
      <c r="N6376" s="1061">
        <v>59300</v>
      </c>
      <c r="O6376" s="1061">
        <v>59300</v>
      </c>
      <c r="P6376" s="1061">
        <v>59300</v>
      </c>
      <c r="Q6376" s="1061">
        <v>59300</v>
      </c>
      <c r="R6376" s="1061">
        <v>59300</v>
      </c>
      <c r="S6376" s="1061">
        <v>59300</v>
      </c>
      <c r="T6376" s="1061">
        <v>59300</v>
      </c>
      <c r="U6376" s="1061">
        <v>59300</v>
      </c>
      <c r="V6376" s="1061">
        <v>59300</v>
      </c>
      <c r="W6376" s="1061">
        <v>59300</v>
      </c>
    </row>
    <row r="6377" spans="1:23">
      <c r="A6377" s="908"/>
      <c r="B6377" s="1061" t="s">
        <v>234</v>
      </c>
      <c r="C6377" s="1061" t="s">
        <v>235</v>
      </c>
      <c r="D6377" s="1061" t="s">
        <v>4326</v>
      </c>
      <c r="E6377" s="1061" t="s">
        <v>11660</v>
      </c>
      <c r="F6377" s="1061" t="s">
        <v>4788</v>
      </c>
      <c r="G6377" s="1061" t="s">
        <v>1739</v>
      </c>
      <c r="H6377" s="1061" t="s">
        <v>129</v>
      </c>
      <c r="I6377" s="1061" t="s">
        <v>19</v>
      </c>
      <c r="J6377" s="1061" t="s">
        <v>7975</v>
      </c>
      <c r="K6377" s="1061" t="s">
        <v>14849</v>
      </c>
      <c r="L6377" s="1061">
        <v>70000</v>
      </c>
      <c r="M6377" s="1061">
        <v>70000</v>
      </c>
      <c r="N6377" s="1061">
        <v>70000</v>
      </c>
      <c r="O6377" s="1061">
        <v>70000</v>
      </c>
      <c r="P6377" s="1061">
        <v>70000</v>
      </c>
      <c r="Q6377" s="1061">
        <v>70000</v>
      </c>
      <c r="R6377" s="1061">
        <v>70000</v>
      </c>
      <c r="S6377" s="1061">
        <v>70000</v>
      </c>
      <c r="T6377" s="1061">
        <v>70000</v>
      </c>
      <c r="U6377" s="1061">
        <v>70000</v>
      </c>
      <c r="V6377" s="1061">
        <v>70000</v>
      </c>
      <c r="W6377" s="1061">
        <v>70000</v>
      </c>
    </row>
    <row r="6378" spans="1:23">
      <c r="A6378" s="908"/>
      <c r="B6378" s="1061" t="s">
        <v>234</v>
      </c>
      <c r="C6378" s="1061" t="s">
        <v>235</v>
      </c>
      <c r="D6378" s="1061" t="s">
        <v>4780</v>
      </c>
      <c r="E6378" s="1061" t="s">
        <v>11661</v>
      </c>
      <c r="F6378" s="1061" t="s">
        <v>7042</v>
      </c>
      <c r="G6378" s="1061" t="s">
        <v>1739</v>
      </c>
      <c r="H6378" s="1061" t="s">
        <v>129</v>
      </c>
      <c r="I6378" s="1061" t="s">
        <v>19</v>
      </c>
      <c r="J6378" s="1061" t="s">
        <v>7975</v>
      </c>
      <c r="K6378" s="1061" t="s">
        <v>14849</v>
      </c>
      <c r="L6378" s="1061">
        <v>2775000</v>
      </c>
      <c r="M6378" s="1061">
        <v>2775000</v>
      </c>
      <c r="N6378" s="1061">
        <v>2775000</v>
      </c>
      <c r="O6378" s="1061">
        <v>2775000</v>
      </c>
      <c r="P6378" s="1061">
        <v>2775000</v>
      </c>
      <c r="Q6378" s="1061">
        <v>2775000</v>
      </c>
      <c r="R6378" s="1061">
        <v>2812500</v>
      </c>
      <c r="S6378" s="1061">
        <v>2812500</v>
      </c>
      <c r="T6378" s="1061">
        <v>2812500</v>
      </c>
      <c r="U6378" s="1061">
        <v>2812500</v>
      </c>
      <c r="V6378" s="1061">
        <v>2812500</v>
      </c>
      <c r="W6378" s="1061">
        <v>2812500</v>
      </c>
    </row>
    <row r="6379" spans="1:23">
      <c r="A6379" s="908"/>
      <c r="B6379" s="1061" t="s">
        <v>234</v>
      </c>
      <c r="C6379" s="1061" t="s">
        <v>235</v>
      </c>
      <c r="D6379" s="1061" t="s">
        <v>4780</v>
      </c>
      <c r="E6379" s="1061" t="s">
        <v>11662</v>
      </c>
      <c r="F6379" s="1061" t="s">
        <v>7043</v>
      </c>
      <c r="G6379" s="1061" t="s">
        <v>1739</v>
      </c>
      <c r="H6379" s="1061" t="s">
        <v>129</v>
      </c>
      <c r="I6379" s="1061" t="s">
        <v>19</v>
      </c>
      <c r="J6379" s="1061" t="s">
        <v>7975</v>
      </c>
      <c r="K6379" s="1061" t="s">
        <v>14849</v>
      </c>
      <c r="L6379" s="1061">
        <v>2235000</v>
      </c>
      <c r="M6379" s="1061">
        <v>2235000</v>
      </c>
      <c r="N6379" s="1061">
        <v>2235000</v>
      </c>
      <c r="O6379" s="1061">
        <v>2235000</v>
      </c>
      <c r="P6379" s="1061">
        <v>2235000</v>
      </c>
      <c r="Q6379" s="1061">
        <v>2235000</v>
      </c>
      <c r="R6379" s="1061">
        <v>2235000</v>
      </c>
      <c r="S6379" s="1061">
        <v>2235000</v>
      </c>
      <c r="T6379" s="1061">
        <v>2235000</v>
      </c>
      <c r="U6379" s="1061">
        <v>2235000</v>
      </c>
      <c r="V6379" s="1061">
        <v>2235000</v>
      </c>
      <c r="W6379" s="1061">
        <v>2235000</v>
      </c>
    </row>
    <row r="6380" spans="1:23">
      <c r="A6380" s="908"/>
      <c r="B6380" s="1061" t="s">
        <v>234</v>
      </c>
      <c r="C6380" s="1061" t="s">
        <v>235</v>
      </c>
      <c r="D6380" s="1061" t="s">
        <v>3862</v>
      </c>
      <c r="E6380" s="1061" t="s">
        <v>11663</v>
      </c>
      <c r="F6380" s="1061" t="s">
        <v>7044</v>
      </c>
      <c r="G6380" s="1061" t="s">
        <v>1739</v>
      </c>
      <c r="H6380" s="1061" t="s">
        <v>129</v>
      </c>
      <c r="I6380" s="1061" t="s">
        <v>19</v>
      </c>
      <c r="J6380" s="1061" t="s">
        <v>7975</v>
      </c>
      <c r="K6380" s="1061" t="s">
        <v>14849</v>
      </c>
      <c r="L6380" s="1061">
        <v>105063</v>
      </c>
      <c r="M6380" s="1061">
        <v>105063</v>
      </c>
      <c r="N6380" s="1061">
        <v>105063</v>
      </c>
      <c r="O6380" s="1061">
        <v>105063</v>
      </c>
      <c r="P6380" s="1061">
        <v>105063</v>
      </c>
      <c r="Q6380" s="1061">
        <v>105063</v>
      </c>
      <c r="R6380" s="1061">
        <v>106088</v>
      </c>
      <c r="S6380" s="1061">
        <v>106088</v>
      </c>
      <c r="T6380" s="1061">
        <v>106088</v>
      </c>
      <c r="U6380" s="1061">
        <v>106088</v>
      </c>
      <c r="V6380" s="1061">
        <v>106088</v>
      </c>
      <c r="W6380" s="1061">
        <v>106088</v>
      </c>
    </row>
    <row r="6381" spans="1:23">
      <c r="A6381" s="908"/>
      <c r="B6381" s="1061" t="s">
        <v>234</v>
      </c>
      <c r="C6381" s="1061" t="s">
        <v>235</v>
      </c>
      <c r="D6381" s="1061" t="s">
        <v>4339</v>
      </c>
      <c r="E6381" s="1061" t="s">
        <v>11664</v>
      </c>
      <c r="F6381" s="1061" t="s">
        <v>7045</v>
      </c>
      <c r="G6381" s="1061" t="s">
        <v>1739</v>
      </c>
      <c r="H6381" s="1061" t="s">
        <v>129</v>
      </c>
      <c r="I6381" s="1061" t="s">
        <v>19</v>
      </c>
      <c r="J6381" s="1061" t="s">
        <v>7975</v>
      </c>
      <c r="K6381" s="1061" t="s">
        <v>14849</v>
      </c>
      <c r="L6381" s="1061">
        <v>772000</v>
      </c>
      <c r="M6381" s="1061">
        <v>772000</v>
      </c>
      <c r="N6381" s="1061">
        <v>772000</v>
      </c>
      <c r="O6381" s="1061">
        <v>772000</v>
      </c>
      <c r="P6381" s="1061">
        <v>772000</v>
      </c>
      <c r="Q6381" s="1061">
        <v>772000</v>
      </c>
      <c r="R6381" s="1061">
        <v>772000</v>
      </c>
      <c r="S6381" s="1061">
        <v>772000</v>
      </c>
      <c r="T6381" s="1061">
        <v>772000</v>
      </c>
      <c r="U6381" s="1061">
        <v>772000</v>
      </c>
      <c r="V6381" s="1061">
        <v>772000</v>
      </c>
      <c r="W6381" s="1061">
        <v>772000</v>
      </c>
    </row>
    <row r="6382" spans="1:23">
      <c r="A6382" s="908"/>
      <c r="B6382" s="1061" t="s">
        <v>234</v>
      </c>
      <c r="C6382" s="1061" t="s">
        <v>235</v>
      </c>
      <c r="D6382" s="1061" t="s">
        <v>4312</v>
      </c>
      <c r="E6382" s="1061" t="s">
        <v>11666</v>
      </c>
      <c r="F6382" s="1061" t="s">
        <v>7047</v>
      </c>
      <c r="G6382" s="1061" t="s">
        <v>1739</v>
      </c>
      <c r="H6382" s="1061" t="s">
        <v>129</v>
      </c>
      <c r="I6382" s="1061" t="s">
        <v>19</v>
      </c>
      <c r="J6382" s="1061" t="s">
        <v>7975</v>
      </c>
      <c r="K6382" s="1061" t="s">
        <v>14849</v>
      </c>
      <c r="L6382" s="1061">
        <v>1293040</v>
      </c>
      <c r="M6382" s="1061">
        <v>1293040</v>
      </c>
      <c r="N6382" s="1061">
        <v>1293040</v>
      </c>
      <c r="O6382" s="1061">
        <v>1293040</v>
      </c>
      <c r="P6382" s="1061">
        <v>1293040</v>
      </c>
      <c r="Q6382" s="1061">
        <v>1293040</v>
      </c>
      <c r="R6382" s="1061">
        <v>1293040</v>
      </c>
      <c r="S6382" s="1061">
        <v>1293040</v>
      </c>
      <c r="T6382" s="1061">
        <v>1293040</v>
      </c>
      <c r="U6382" s="1061">
        <v>1293040</v>
      </c>
      <c r="V6382" s="1061">
        <v>1293040</v>
      </c>
      <c r="W6382" s="1061">
        <v>1293040</v>
      </c>
    </row>
    <row r="6383" spans="1:23">
      <c r="A6383" s="908"/>
      <c r="B6383" s="1061" t="s">
        <v>234</v>
      </c>
      <c r="C6383" s="1061" t="s">
        <v>235</v>
      </c>
      <c r="D6383" s="1061" t="s">
        <v>4017</v>
      </c>
      <c r="E6383" s="1061" t="s">
        <v>11667</v>
      </c>
      <c r="F6383" s="1061" t="s">
        <v>7050</v>
      </c>
      <c r="G6383" s="1061" t="s">
        <v>1739</v>
      </c>
      <c r="H6383" s="1061" t="s">
        <v>129</v>
      </c>
      <c r="I6383" s="1061" t="s">
        <v>19</v>
      </c>
      <c r="J6383" s="1061" t="s">
        <v>7975</v>
      </c>
      <c r="K6383" s="1061" t="s">
        <v>14849</v>
      </c>
      <c r="L6383" s="1061">
        <v>78000</v>
      </c>
      <c r="M6383" s="1061">
        <v>78000</v>
      </c>
      <c r="N6383" s="1061">
        <v>78000</v>
      </c>
      <c r="O6383" s="1061">
        <v>78000</v>
      </c>
      <c r="P6383" s="1061">
        <v>78000</v>
      </c>
      <c r="Q6383" s="1061">
        <v>78000</v>
      </c>
      <c r="R6383" s="1061">
        <v>79000</v>
      </c>
      <c r="S6383" s="1061">
        <v>79000</v>
      </c>
      <c r="T6383" s="1061">
        <v>79000</v>
      </c>
      <c r="U6383" s="1061">
        <v>79000</v>
      </c>
      <c r="V6383" s="1061">
        <v>79000</v>
      </c>
      <c r="W6383" s="1061">
        <v>79000</v>
      </c>
    </row>
    <row r="6384" spans="1:23">
      <c r="A6384" s="908"/>
      <c r="B6384" s="1061" t="s">
        <v>234</v>
      </c>
      <c r="C6384" s="1061" t="s">
        <v>235</v>
      </c>
      <c r="D6384" s="1061" t="s">
        <v>6949</v>
      </c>
      <c r="E6384" s="1061" t="s">
        <v>11668</v>
      </c>
      <c r="F6384" s="1061" t="s">
        <v>7051</v>
      </c>
      <c r="G6384" s="1061" t="s">
        <v>1739</v>
      </c>
      <c r="H6384" s="1061" t="s">
        <v>129</v>
      </c>
      <c r="I6384" s="1061" t="s">
        <v>19</v>
      </c>
      <c r="J6384" s="1061" t="s">
        <v>7975</v>
      </c>
      <c r="K6384" s="1061" t="s">
        <v>14849</v>
      </c>
      <c r="L6384" s="1061">
        <v>112500</v>
      </c>
      <c r="M6384" s="1061">
        <v>112500</v>
      </c>
      <c r="N6384" s="1061">
        <v>112500</v>
      </c>
      <c r="O6384" s="1061">
        <v>112500</v>
      </c>
      <c r="P6384" s="1061">
        <v>112500</v>
      </c>
      <c r="Q6384" s="1061">
        <v>112500</v>
      </c>
      <c r="R6384" s="1061">
        <v>125000</v>
      </c>
      <c r="S6384" s="1061">
        <v>125000</v>
      </c>
      <c r="T6384" s="1061">
        <v>125000</v>
      </c>
      <c r="U6384" s="1061">
        <v>125000</v>
      </c>
      <c r="V6384" s="1061">
        <v>125000</v>
      </c>
      <c r="W6384" s="1061">
        <v>125000</v>
      </c>
    </row>
    <row r="6385" spans="1:23">
      <c r="A6385" s="908"/>
      <c r="B6385" s="1061" t="s">
        <v>234</v>
      </c>
      <c r="C6385" s="1061" t="s">
        <v>235</v>
      </c>
      <c r="D6385" s="1061" t="s">
        <v>4416</v>
      </c>
      <c r="E6385" s="1061" t="s">
        <v>11669</v>
      </c>
      <c r="F6385" s="1061" t="s">
        <v>7052</v>
      </c>
      <c r="G6385" s="1061" t="s">
        <v>1739</v>
      </c>
      <c r="H6385" s="1061" t="s">
        <v>129</v>
      </c>
      <c r="I6385" s="1061" t="s">
        <v>19</v>
      </c>
      <c r="J6385" s="1061" t="s">
        <v>7975</v>
      </c>
      <c r="K6385" s="1061" t="s">
        <v>14849</v>
      </c>
      <c r="L6385" s="1061">
        <v>461250</v>
      </c>
      <c r="M6385" s="1061">
        <v>461250</v>
      </c>
      <c r="N6385" s="1061">
        <v>461250</v>
      </c>
      <c r="O6385" s="1061">
        <v>461250</v>
      </c>
      <c r="P6385" s="1061">
        <v>461250</v>
      </c>
      <c r="Q6385" s="1061">
        <v>461250</v>
      </c>
      <c r="R6385" s="1061">
        <v>465750</v>
      </c>
      <c r="S6385" s="1061">
        <v>465750</v>
      </c>
      <c r="T6385" s="1061">
        <v>465750</v>
      </c>
      <c r="U6385" s="1061">
        <v>465750</v>
      </c>
      <c r="V6385" s="1061">
        <v>465750</v>
      </c>
      <c r="W6385" s="1061">
        <v>465750</v>
      </c>
    </row>
    <row r="6386" spans="1:23">
      <c r="A6386" s="908"/>
      <c r="B6386" s="1061" t="s">
        <v>234</v>
      </c>
      <c r="C6386" s="1061" t="s">
        <v>235</v>
      </c>
      <c r="D6386" s="1061" t="s">
        <v>4780</v>
      </c>
      <c r="E6386" s="1061" t="s">
        <v>11670</v>
      </c>
      <c r="F6386" s="1061" t="s">
        <v>7064</v>
      </c>
      <c r="G6386" s="1061" t="s">
        <v>1669</v>
      </c>
      <c r="H6386" s="1061" t="s">
        <v>129</v>
      </c>
      <c r="I6386" s="1061" t="s">
        <v>19</v>
      </c>
      <c r="J6386" s="1061" t="s">
        <v>7975</v>
      </c>
      <c r="K6386" s="1061" t="s">
        <v>14849</v>
      </c>
      <c r="L6386" s="1061">
        <v>8200000</v>
      </c>
      <c r="M6386" s="1061">
        <v>8200000</v>
      </c>
      <c r="N6386" s="1061">
        <v>8200000</v>
      </c>
      <c r="O6386" s="1061">
        <v>8200000</v>
      </c>
      <c r="P6386" s="1061">
        <v>8200000</v>
      </c>
      <c r="Q6386" s="1061">
        <v>8200000</v>
      </c>
      <c r="R6386" s="1061">
        <v>8280000</v>
      </c>
      <c r="S6386" s="1061">
        <v>8280000</v>
      </c>
      <c r="T6386" s="1061">
        <v>8280000</v>
      </c>
      <c r="U6386" s="1061">
        <v>8280000</v>
      </c>
      <c r="V6386" s="1061">
        <v>8280000</v>
      </c>
      <c r="W6386" s="1061">
        <v>8280000</v>
      </c>
    </row>
    <row r="6387" spans="1:23">
      <c r="A6387" s="908"/>
      <c r="B6387" s="1061" t="s">
        <v>234</v>
      </c>
      <c r="C6387" s="1061" t="s">
        <v>235</v>
      </c>
      <c r="D6387" s="1061" t="s">
        <v>4780</v>
      </c>
      <c r="E6387" s="1061" t="s">
        <v>11671</v>
      </c>
      <c r="F6387" s="1061" t="s">
        <v>7065</v>
      </c>
      <c r="G6387" s="1061" t="s">
        <v>1669</v>
      </c>
      <c r="H6387" s="1061" t="s">
        <v>129</v>
      </c>
      <c r="I6387" s="1061" t="s">
        <v>19</v>
      </c>
      <c r="J6387" s="1061" t="s">
        <v>7975</v>
      </c>
      <c r="K6387" s="1061" t="s">
        <v>14849</v>
      </c>
      <c r="L6387" s="1061">
        <v>4150000</v>
      </c>
      <c r="M6387" s="1061">
        <v>4150000</v>
      </c>
      <c r="N6387" s="1061">
        <v>4150000</v>
      </c>
      <c r="O6387" s="1061">
        <v>4150000</v>
      </c>
      <c r="P6387" s="1061">
        <v>4150000</v>
      </c>
      <c r="Q6387" s="1061">
        <v>4150000</v>
      </c>
      <c r="R6387" s="1061">
        <v>4200000</v>
      </c>
      <c r="S6387" s="1061">
        <v>4200000</v>
      </c>
      <c r="T6387" s="1061">
        <v>4200000</v>
      </c>
      <c r="U6387" s="1061">
        <v>4200000</v>
      </c>
      <c r="V6387" s="1061">
        <v>4200000</v>
      </c>
      <c r="W6387" s="1061">
        <v>4200000</v>
      </c>
    </row>
    <row r="6388" spans="1:23">
      <c r="A6388" s="908"/>
      <c r="B6388" s="1061" t="s">
        <v>234</v>
      </c>
      <c r="C6388" s="1061" t="s">
        <v>235</v>
      </c>
      <c r="D6388" s="1061" t="s">
        <v>7053</v>
      </c>
      <c r="E6388" s="1061" t="s">
        <v>11672</v>
      </c>
      <c r="F6388" s="1061" t="s">
        <v>7066</v>
      </c>
      <c r="G6388" s="1061" t="s">
        <v>1669</v>
      </c>
      <c r="H6388" s="1061" t="s">
        <v>129</v>
      </c>
      <c r="I6388" s="1061" t="s">
        <v>19</v>
      </c>
      <c r="J6388" s="1061" t="s">
        <v>7975</v>
      </c>
      <c r="K6388" s="1061" t="s">
        <v>14849</v>
      </c>
      <c r="L6388" s="1061">
        <v>3850000</v>
      </c>
      <c r="M6388" s="1061">
        <v>3850000</v>
      </c>
      <c r="N6388" s="1061">
        <v>3850000</v>
      </c>
      <c r="O6388" s="1061">
        <v>3850000</v>
      </c>
      <c r="P6388" s="1061">
        <v>3850000</v>
      </c>
      <c r="Q6388" s="1061">
        <v>3850000</v>
      </c>
      <c r="R6388" s="1061">
        <v>3900000</v>
      </c>
      <c r="S6388" s="1061">
        <v>3900000</v>
      </c>
      <c r="T6388" s="1061">
        <v>3900000</v>
      </c>
      <c r="U6388" s="1061">
        <v>3900000</v>
      </c>
      <c r="V6388" s="1061">
        <v>3900000</v>
      </c>
      <c r="W6388" s="1061">
        <v>3900000</v>
      </c>
    </row>
    <row r="6389" spans="1:23">
      <c r="A6389" s="908"/>
      <c r="B6389" s="1061" t="s">
        <v>234</v>
      </c>
      <c r="C6389" s="1061" t="s">
        <v>235</v>
      </c>
      <c r="D6389" s="1061" t="s">
        <v>3863</v>
      </c>
      <c r="E6389" s="1061" t="s">
        <v>11673</v>
      </c>
      <c r="F6389" s="1061" t="s">
        <v>7069</v>
      </c>
      <c r="G6389" s="1061" t="s">
        <v>1739</v>
      </c>
      <c r="H6389" s="1061" t="s">
        <v>129</v>
      </c>
      <c r="I6389" s="1061" t="s">
        <v>19</v>
      </c>
      <c r="J6389" s="1061" t="s">
        <v>7975</v>
      </c>
      <c r="K6389" s="1061" t="s">
        <v>14849</v>
      </c>
      <c r="L6389" s="1061">
        <v>9750</v>
      </c>
      <c r="M6389" s="1061">
        <v>9750</v>
      </c>
      <c r="N6389" s="1061">
        <v>9750</v>
      </c>
      <c r="O6389" s="1061">
        <v>9750</v>
      </c>
      <c r="P6389" s="1061">
        <v>9750</v>
      </c>
      <c r="Q6389" s="1061">
        <v>9750</v>
      </c>
      <c r="R6389" s="1061">
        <v>10000</v>
      </c>
      <c r="S6389" s="1061">
        <v>10000</v>
      </c>
      <c r="T6389" s="1061">
        <v>10000</v>
      </c>
      <c r="U6389" s="1061">
        <v>10000</v>
      </c>
      <c r="V6389" s="1061">
        <v>10000</v>
      </c>
      <c r="W6389" s="1061">
        <v>10000</v>
      </c>
    </row>
    <row r="6390" spans="1:23">
      <c r="A6390" s="908"/>
      <c r="B6390" s="1061" t="s">
        <v>234</v>
      </c>
      <c r="C6390" s="1061" t="s">
        <v>1622</v>
      </c>
      <c r="D6390" s="1061" t="s">
        <v>4548</v>
      </c>
      <c r="E6390" s="1061" t="s">
        <v>11674</v>
      </c>
      <c r="F6390" s="1061" t="s">
        <v>7097</v>
      </c>
      <c r="G6390" s="1061" t="s">
        <v>1669</v>
      </c>
      <c r="H6390" s="1061" t="s">
        <v>102</v>
      </c>
      <c r="I6390" s="1061" t="s">
        <v>19</v>
      </c>
      <c r="J6390" s="1061" t="s">
        <v>7745</v>
      </c>
      <c r="K6390" s="1061" t="s">
        <v>14849</v>
      </c>
      <c r="L6390" s="1061">
        <v>5850000</v>
      </c>
      <c r="M6390" s="1061">
        <v>5850000</v>
      </c>
      <c r="N6390" s="1061">
        <v>5850000</v>
      </c>
      <c r="O6390" s="1061">
        <v>5850000</v>
      </c>
      <c r="P6390" s="1061">
        <v>5850000</v>
      </c>
      <c r="Q6390" s="1061">
        <v>5850000</v>
      </c>
      <c r="R6390" s="1061">
        <v>5850000</v>
      </c>
      <c r="S6390" s="1061">
        <v>5850000</v>
      </c>
      <c r="T6390" s="1061">
        <v>5850000</v>
      </c>
      <c r="U6390" s="1061">
        <v>5850000</v>
      </c>
      <c r="V6390" s="1061">
        <v>5850000</v>
      </c>
      <c r="W6390" s="1061">
        <v>5850000</v>
      </c>
    </row>
    <row r="6391" spans="1:23">
      <c r="A6391" s="908"/>
      <c r="B6391" s="1061" t="s">
        <v>234</v>
      </c>
      <c r="C6391" s="1061" t="s">
        <v>235</v>
      </c>
      <c r="D6391" s="1061" t="s">
        <v>4548</v>
      </c>
      <c r="E6391" s="1061" t="s">
        <v>11675</v>
      </c>
      <c r="F6391" s="1061" t="s">
        <v>7105</v>
      </c>
      <c r="G6391" s="1061" t="s">
        <v>1669</v>
      </c>
      <c r="H6391" s="1061" t="s">
        <v>129</v>
      </c>
      <c r="I6391" s="1061" t="s">
        <v>19</v>
      </c>
      <c r="J6391" s="1061" t="s">
        <v>7975</v>
      </c>
      <c r="K6391" s="1061" t="s">
        <v>14849</v>
      </c>
      <c r="L6391" s="1061">
        <v>11500000</v>
      </c>
      <c r="M6391" s="1061">
        <v>11500000</v>
      </c>
      <c r="N6391" s="1061">
        <v>11500000</v>
      </c>
      <c r="O6391" s="1061">
        <v>11500000</v>
      </c>
      <c r="P6391" s="1061">
        <v>11500000</v>
      </c>
      <c r="Q6391" s="1061">
        <v>11500000</v>
      </c>
      <c r="R6391" s="1061">
        <v>11500000</v>
      </c>
      <c r="S6391" s="1061">
        <v>11500000</v>
      </c>
      <c r="T6391" s="1061">
        <v>11500000</v>
      </c>
      <c r="U6391" s="1061">
        <v>11500000</v>
      </c>
      <c r="V6391" s="1061">
        <v>11500000</v>
      </c>
      <c r="W6391" s="1061">
        <v>11500000</v>
      </c>
    </row>
    <row r="6392" spans="1:23">
      <c r="A6392" s="908"/>
      <c r="B6392" s="1061" t="s">
        <v>234</v>
      </c>
      <c r="C6392" s="1061" t="s">
        <v>235</v>
      </c>
      <c r="D6392" s="1061" t="s">
        <v>4312</v>
      </c>
      <c r="E6392" s="1061" t="s">
        <v>11676</v>
      </c>
      <c r="F6392" s="1061" t="s">
        <v>8283</v>
      </c>
      <c r="G6392" s="1061" t="s">
        <v>1739</v>
      </c>
      <c r="H6392" s="1061" t="s">
        <v>129</v>
      </c>
      <c r="I6392" s="1061" t="s">
        <v>19</v>
      </c>
      <c r="J6392" s="1061" t="s">
        <v>7975</v>
      </c>
      <c r="K6392" s="1061" t="s">
        <v>14849</v>
      </c>
      <c r="L6392" s="1061">
        <v>1000000</v>
      </c>
      <c r="M6392" s="1061">
        <v>1000000</v>
      </c>
      <c r="N6392" s="1061">
        <v>1000000</v>
      </c>
      <c r="O6392" s="1061">
        <v>1000000</v>
      </c>
      <c r="P6392" s="1061">
        <v>1000000</v>
      </c>
      <c r="Q6392" s="1061">
        <v>1000000</v>
      </c>
      <c r="R6392" s="1061">
        <v>1000000</v>
      </c>
      <c r="S6392" s="1061">
        <v>1000000</v>
      </c>
      <c r="T6392" s="1061">
        <v>1000000</v>
      </c>
      <c r="U6392" s="1061">
        <v>1000000</v>
      </c>
      <c r="V6392" s="1061">
        <v>1000000</v>
      </c>
      <c r="W6392" s="1061">
        <v>1000000</v>
      </c>
    </row>
    <row r="6393" spans="1:23">
      <c r="A6393" s="908"/>
      <c r="B6393" s="1061" t="s">
        <v>234</v>
      </c>
      <c r="C6393" s="1061" t="s">
        <v>235</v>
      </c>
      <c r="D6393" s="1061" t="s">
        <v>4312</v>
      </c>
      <c r="E6393" s="1061" t="s">
        <v>11677</v>
      </c>
      <c r="F6393" s="1061" t="s">
        <v>8284</v>
      </c>
      <c r="G6393" s="1061" t="s">
        <v>1739</v>
      </c>
      <c r="H6393" s="1061" t="s">
        <v>129</v>
      </c>
      <c r="I6393" s="1061" t="s">
        <v>19</v>
      </c>
      <c r="J6393" s="1061" t="s">
        <v>7975</v>
      </c>
      <c r="K6393" s="1061" t="s">
        <v>14849</v>
      </c>
      <c r="L6393" s="1061">
        <v>487500</v>
      </c>
      <c r="M6393" s="1061">
        <v>487500</v>
      </c>
      <c r="N6393" s="1061">
        <v>487500</v>
      </c>
      <c r="O6393" s="1061">
        <v>487500</v>
      </c>
      <c r="P6393" s="1061">
        <v>487500</v>
      </c>
      <c r="Q6393" s="1061">
        <v>487500</v>
      </c>
      <c r="R6393" s="1061">
        <v>487500</v>
      </c>
      <c r="S6393" s="1061">
        <v>487500</v>
      </c>
      <c r="T6393" s="1061">
        <v>487500</v>
      </c>
      <c r="U6393" s="1061">
        <v>487500</v>
      </c>
      <c r="V6393" s="1061">
        <v>487500</v>
      </c>
      <c r="W6393" s="1061">
        <v>487500</v>
      </c>
    </row>
    <row r="6394" spans="1:23">
      <c r="A6394" s="908"/>
      <c r="B6394" s="1061" t="s">
        <v>234</v>
      </c>
      <c r="C6394" s="1061" t="s">
        <v>235</v>
      </c>
      <c r="D6394" s="1061" t="s">
        <v>3984</v>
      </c>
      <c r="E6394" s="1061" t="s">
        <v>11678</v>
      </c>
      <c r="F6394" s="1061" t="s">
        <v>8285</v>
      </c>
      <c r="G6394" s="1061" t="s">
        <v>1739</v>
      </c>
      <c r="H6394" s="1061" t="s">
        <v>129</v>
      </c>
      <c r="I6394" s="1061" t="s">
        <v>19</v>
      </c>
      <c r="J6394" s="1061" t="s">
        <v>7975</v>
      </c>
      <c r="K6394" s="1061" t="s">
        <v>14849</v>
      </c>
      <c r="L6394" s="1061">
        <v>252500</v>
      </c>
      <c r="M6394" s="1061">
        <v>252500</v>
      </c>
      <c r="N6394" s="1061">
        <v>252500</v>
      </c>
      <c r="O6394" s="1061">
        <v>252500</v>
      </c>
      <c r="P6394" s="1061">
        <v>252500</v>
      </c>
      <c r="Q6394" s="1061">
        <v>252500</v>
      </c>
      <c r="R6394" s="1061">
        <v>275000</v>
      </c>
      <c r="S6394" s="1061">
        <v>275000</v>
      </c>
      <c r="T6394" s="1061">
        <v>275000</v>
      </c>
      <c r="U6394" s="1061">
        <v>275000</v>
      </c>
      <c r="V6394" s="1061">
        <v>275000</v>
      </c>
      <c r="W6394" s="1061">
        <v>275000</v>
      </c>
    </row>
    <row r="6395" spans="1:23">
      <c r="A6395" s="908"/>
      <c r="B6395" s="1061" t="s">
        <v>234</v>
      </c>
      <c r="C6395" s="1061" t="s">
        <v>235</v>
      </c>
      <c r="D6395" s="1061" t="s">
        <v>3054</v>
      </c>
      <c r="E6395" s="1061" t="s">
        <v>11679</v>
      </c>
      <c r="F6395" s="1061" t="s">
        <v>8286</v>
      </c>
      <c r="G6395" s="1061" t="s">
        <v>1739</v>
      </c>
      <c r="H6395" s="1061" t="s">
        <v>129</v>
      </c>
      <c r="I6395" s="1061" t="s">
        <v>19</v>
      </c>
      <c r="J6395" s="1061" t="s">
        <v>7975</v>
      </c>
      <c r="K6395" s="1061" t="s">
        <v>14849</v>
      </c>
      <c r="L6395" s="1061">
        <v>145000</v>
      </c>
      <c r="M6395" s="1061">
        <v>145000</v>
      </c>
      <c r="N6395" s="1061">
        <v>145000</v>
      </c>
      <c r="O6395" s="1061">
        <v>145000</v>
      </c>
      <c r="P6395" s="1061">
        <v>145000</v>
      </c>
      <c r="Q6395" s="1061">
        <v>145000</v>
      </c>
      <c r="R6395" s="1061">
        <v>145000</v>
      </c>
      <c r="S6395" s="1061">
        <v>145000</v>
      </c>
      <c r="T6395" s="1061">
        <v>145000</v>
      </c>
      <c r="U6395" s="1061">
        <v>145000</v>
      </c>
      <c r="V6395" s="1061">
        <v>145000</v>
      </c>
      <c r="W6395" s="1061">
        <v>145000</v>
      </c>
    </row>
    <row r="6396" spans="1:23">
      <c r="A6396" s="908"/>
      <c r="B6396" s="1061" t="s">
        <v>234</v>
      </c>
      <c r="C6396" s="1061" t="s">
        <v>235</v>
      </c>
      <c r="D6396" s="1061" t="s">
        <v>4402</v>
      </c>
      <c r="E6396" s="1061" t="s">
        <v>11680</v>
      </c>
      <c r="F6396" s="1061" t="s">
        <v>8287</v>
      </c>
      <c r="G6396" s="1061" t="s">
        <v>1976</v>
      </c>
      <c r="H6396" s="1061" t="s">
        <v>129</v>
      </c>
      <c r="I6396" s="1061" t="s">
        <v>19</v>
      </c>
      <c r="J6396" s="1061" t="s">
        <v>7975</v>
      </c>
      <c r="K6396" s="1061" t="s">
        <v>14849</v>
      </c>
      <c r="L6396" s="1061">
        <v>28000</v>
      </c>
      <c r="M6396" s="1061">
        <v>28000</v>
      </c>
      <c r="N6396" s="1061">
        <v>28000</v>
      </c>
      <c r="O6396" s="1061">
        <v>28000</v>
      </c>
      <c r="P6396" s="1061">
        <v>28000</v>
      </c>
      <c r="Q6396" s="1061">
        <v>28000</v>
      </c>
      <c r="R6396" s="1061">
        <v>28000</v>
      </c>
      <c r="S6396" s="1061">
        <v>28000</v>
      </c>
      <c r="T6396" s="1061">
        <v>28000</v>
      </c>
      <c r="U6396" s="1061">
        <v>28000</v>
      </c>
      <c r="V6396" s="1061">
        <v>28000</v>
      </c>
      <c r="W6396" s="1061">
        <v>28000</v>
      </c>
    </row>
    <row r="6397" spans="1:23">
      <c r="A6397" s="908"/>
      <c r="B6397" s="1061" t="s">
        <v>234</v>
      </c>
      <c r="C6397" s="1061" t="s">
        <v>235</v>
      </c>
      <c r="D6397" s="1061" t="s">
        <v>4402</v>
      </c>
      <c r="E6397" s="1061" t="s">
        <v>11681</v>
      </c>
      <c r="F6397" s="1061" t="s">
        <v>8288</v>
      </c>
      <c r="G6397" s="1061" t="s">
        <v>1976</v>
      </c>
      <c r="H6397" s="1061" t="s">
        <v>129</v>
      </c>
      <c r="I6397" s="1061" t="s">
        <v>19</v>
      </c>
      <c r="J6397" s="1061" t="s">
        <v>7975</v>
      </c>
      <c r="K6397" s="1061" t="s">
        <v>14849</v>
      </c>
      <c r="L6397" s="1061">
        <v>120000</v>
      </c>
      <c r="M6397" s="1061">
        <v>120000</v>
      </c>
      <c r="N6397" s="1061">
        <v>120000</v>
      </c>
      <c r="O6397" s="1061">
        <v>120000</v>
      </c>
      <c r="P6397" s="1061">
        <v>120000</v>
      </c>
      <c r="Q6397" s="1061">
        <v>120000</v>
      </c>
      <c r="R6397" s="1061">
        <v>120000</v>
      </c>
      <c r="S6397" s="1061">
        <v>120000</v>
      </c>
      <c r="T6397" s="1061">
        <v>120000</v>
      </c>
      <c r="U6397" s="1061">
        <v>120000</v>
      </c>
      <c r="V6397" s="1061">
        <v>120000</v>
      </c>
      <c r="W6397" s="1061">
        <v>120000</v>
      </c>
    </row>
    <row r="6398" spans="1:23">
      <c r="A6398" s="908"/>
      <c r="B6398" s="1061" t="s">
        <v>234</v>
      </c>
      <c r="C6398" s="1061" t="s">
        <v>235</v>
      </c>
      <c r="D6398" s="1061" t="s">
        <v>4017</v>
      </c>
      <c r="E6398" s="1061" t="s">
        <v>11682</v>
      </c>
      <c r="F6398" s="1061" t="s">
        <v>8289</v>
      </c>
      <c r="G6398" s="1061" t="s">
        <v>1739</v>
      </c>
      <c r="H6398" s="1061" t="s">
        <v>129</v>
      </c>
      <c r="I6398" s="1061" t="s">
        <v>19</v>
      </c>
      <c r="J6398" s="1061" t="s">
        <v>7975</v>
      </c>
      <c r="K6398" s="1061" t="s">
        <v>14849</v>
      </c>
      <c r="L6398" s="1061">
        <v>81000</v>
      </c>
      <c r="M6398" s="1061">
        <v>81000</v>
      </c>
      <c r="N6398" s="1061">
        <v>81000</v>
      </c>
      <c r="O6398" s="1061">
        <v>81000</v>
      </c>
      <c r="P6398" s="1061">
        <v>81000</v>
      </c>
      <c r="Q6398" s="1061">
        <v>81000</v>
      </c>
      <c r="R6398" s="1061">
        <v>82000</v>
      </c>
      <c r="S6398" s="1061">
        <v>82000</v>
      </c>
      <c r="T6398" s="1061">
        <v>82000</v>
      </c>
      <c r="U6398" s="1061">
        <v>82000</v>
      </c>
      <c r="V6398" s="1061">
        <v>82000</v>
      </c>
      <c r="W6398" s="1061">
        <v>82000</v>
      </c>
    </row>
    <row r="6399" spans="1:23">
      <c r="A6399" s="908"/>
      <c r="B6399" s="1061" t="s">
        <v>234</v>
      </c>
      <c r="C6399" s="1061" t="s">
        <v>235</v>
      </c>
      <c r="D6399" s="1061" t="s">
        <v>4201</v>
      </c>
      <c r="E6399" s="1061" t="s">
        <v>11683</v>
      </c>
      <c r="F6399" s="1061" t="s">
        <v>9374</v>
      </c>
      <c r="G6399" s="1061" t="s">
        <v>1739</v>
      </c>
      <c r="H6399" s="1061" t="s">
        <v>129</v>
      </c>
      <c r="I6399" s="1061" t="s">
        <v>19</v>
      </c>
      <c r="J6399" s="1061" t="s">
        <v>7975</v>
      </c>
      <c r="K6399" s="1061" t="s">
        <v>14849</v>
      </c>
      <c r="L6399" s="1061">
        <v>500</v>
      </c>
      <c r="M6399" s="1061">
        <v>500</v>
      </c>
      <c r="N6399" s="1061">
        <v>500</v>
      </c>
      <c r="O6399" s="1061">
        <v>500</v>
      </c>
      <c r="P6399" s="1061">
        <v>500</v>
      </c>
      <c r="Q6399" s="1061">
        <v>500</v>
      </c>
      <c r="R6399" s="1061">
        <v>500</v>
      </c>
      <c r="S6399" s="1061">
        <v>500</v>
      </c>
      <c r="T6399" s="1061">
        <v>500</v>
      </c>
      <c r="U6399" s="1061">
        <v>500</v>
      </c>
      <c r="V6399" s="1061">
        <v>500</v>
      </c>
      <c r="W6399" s="1061">
        <v>500</v>
      </c>
    </row>
    <row r="6400" spans="1:23">
      <c r="A6400" s="908"/>
      <c r="B6400" s="1061" t="s">
        <v>234</v>
      </c>
      <c r="C6400" s="1061" t="s">
        <v>235</v>
      </c>
      <c r="D6400" s="1061" t="s">
        <v>4749</v>
      </c>
      <c r="E6400" s="1061" t="s">
        <v>11684</v>
      </c>
      <c r="F6400" s="1061" t="s">
        <v>8811</v>
      </c>
      <c r="G6400" s="1061" t="s">
        <v>1739</v>
      </c>
      <c r="H6400" s="1061" t="s">
        <v>129</v>
      </c>
      <c r="I6400" s="1061" t="s">
        <v>19</v>
      </c>
      <c r="J6400" s="1061" t="s">
        <v>7975</v>
      </c>
      <c r="K6400" s="1061" t="s">
        <v>14849</v>
      </c>
      <c r="L6400" s="1061">
        <v>320000</v>
      </c>
      <c r="M6400" s="1061">
        <v>320000</v>
      </c>
      <c r="N6400" s="1061">
        <v>320000</v>
      </c>
      <c r="O6400" s="1061">
        <v>320000</v>
      </c>
      <c r="P6400" s="1061">
        <v>320000</v>
      </c>
      <c r="Q6400" s="1061">
        <v>320000</v>
      </c>
      <c r="R6400" s="1061">
        <v>320000</v>
      </c>
      <c r="S6400" s="1061">
        <v>320000</v>
      </c>
      <c r="T6400" s="1061">
        <v>320000</v>
      </c>
      <c r="U6400" s="1061">
        <v>320000</v>
      </c>
      <c r="V6400" s="1061">
        <v>320000</v>
      </c>
      <c r="W6400" s="1061">
        <v>320000</v>
      </c>
    </row>
    <row r="6401" spans="1:23">
      <c r="A6401" s="908"/>
      <c r="B6401" s="1061" t="s">
        <v>234</v>
      </c>
      <c r="C6401" s="1061" t="s">
        <v>235</v>
      </c>
      <c r="D6401" s="1061" t="s">
        <v>4749</v>
      </c>
      <c r="E6401" s="1061" t="s">
        <v>11685</v>
      </c>
      <c r="F6401" s="1061" t="s">
        <v>8812</v>
      </c>
      <c r="G6401" s="1061" t="s">
        <v>1739</v>
      </c>
      <c r="H6401" s="1061" t="s">
        <v>129</v>
      </c>
      <c r="I6401" s="1061" t="s">
        <v>19</v>
      </c>
      <c r="J6401" s="1061" t="s">
        <v>7975</v>
      </c>
      <c r="K6401" s="1061" t="s">
        <v>14849</v>
      </c>
      <c r="L6401" s="1061">
        <v>460000</v>
      </c>
      <c r="M6401" s="1061">
        <v>460000</v>
      </c>
      <c r="N6401" s="1061">
        <v>460000</v>
      </c>
      <c r="O6401" s="1061">
        <v>460000</v>
      </c>
      <c r="P6401" s="1061">
        <v>460000</v>
      </c>
      <c r="Q6401" s="1061">
        <v>460000</v>
      </c>
      <c r="R6401" s="1061">
        <v>460000</v>
      </c>
      <c r="S6401" s="1061">
        <v>460000</v>
      </c>
      <c r="T6401" s="1061">
        <v>460000</v>
      </c>
      <c r="U6401" s="1061">
        <v>460000</v>
      </c>
      <c r="V6401" s="1061">
        <v>460000</v>
      </c>
      <c r="W6401" s="1061">
        <v>460000</v>
      </c>
    </row>
    <row r="6402" spans="1:23">
      <c r="A6402" s="908"/>
      <c r="B6402" s="1061" t="s">
        <v>234</v>
      </c>
      <c r="C6402" s="1061" t="s">
        <v>235</v>
      </c>
      <c r="D6402" s="1061" t="s">
        <v>4749</v>
      </c>
      <c r="E6402" s="1061" t="s">
        <v>11686</v>
      </c>
      <c r="F6402" s="1061" t="s">
        <v>8813</v>
      </c>
      <c r="G6402" s="1061" t="s">
        <v>1739</v>
      </c>
      <c r="H6402" s="1061" t="s">
        <v>129</v>
      </c>
      <c r="I6402" s="1061" t="s">
        <v>19</v>
      </c>
      <c r="J6402" s="1061" t="s">
        <v>7975</v>
      </c>
      <c r="K6402" s="1061" t="s">
        <v>14849</v>
      </c>
      <c r="L6402" s="1061">
        <v>440000</v>
      </c>
      <c r="M6402" s="1061">
        <v>440000</v>
      </c>
      <c r="N6402" s="1061">
        <v>440000</v>
      </c>
      <c r="O6402" s="1061">
        <v>440000</v>
      </c>
      <c r="P6402" s="1061">
        <v>440000</v>
      </c>
      <c r="Q6402" s="1061">
        <v>440000</v>
      </c>
      <c r="R6402" s="1061">
        <v>440000</v>
      </c>
      <c r="S6402" s="1061">
        <v>440000</v>
      </c>
      <c r="T6402" s="1061">
        <v>440000</v>
      </c>
      <c r="U6402" s="1061">
        <v>440000</v>
      </c>
      <c r="V6402" s="1061">
        <v>440000</v>
      </c>
      <c r="W6402" s="1061">
        <v>440000</v>
      </c>
    </row>
    <row r="6403" spans="1:23">
      <c r="A6403" s="908"/>
      <c r="B6403" s="1061" t="s">
        <v>234</v>
      </c>
      <c r="C6403" s="1061" t="s">
        <v>235</v>
      </c>
      <c r="D6403" s="1061" t="s">
        <v>4749</v>
      </c>
      <c r="E6403" s="1061" t="s">
        <v>11687</v>
      </c>
      <c r="F6403" s="1061" t="s">
        <v>8814</v>
      </c>
      <c r="G6403" s="1061" t="s">
        <v>1739</v>
      </c>
      <c r="H6403" s="1061" t="s">
        <v>129</v>
      </c>
      <c r="I6403" s="1061" t="s">
        <v>19</v>
      </c>
      <c r="J6403" s="1061" t="s">
        <v>7975</v>
      </c>
      <c r="K6403" s="1061" t="s">
        <v>14849</v>
      </c>
      <c r="L6403" s="1061">
        <v>160000</v>
      </c>
      <c r="M6403" s="1061">
        <v>160000</v>
      </c>
      <c r="N6403" s="1061">
        <v>160000</v>
      </c>
      <c r="O6403" s="1061">
        <v>160000</v>
      </c>
      <c r="P6403" s="1061">
        <v>160000</v>
      </c>
      <c r="Q6403" s="1061">
        <v>160000</v>
      </c>
      <c r="R6403" s="1061">
        <v>160000</v>
      </c>
      <c r="S6403" s="1061">
        <v>160000</v>
      </c>
      <c r="T6403" s="1061">
        <v>160000</v>
      </c>
      <c r="U6403" s="1061">
        <v>160000</v>
      </c>
      <c r="V6403" s="1061">
        <v>160000</v>
      </c>
      <c r="W6403" s="1061">
        <v>160000</v>
      </c>
    </row>
    <row r="6404" spans="1:23">
      <c r="A6404" s="908"/>
      <c r="B6404" s="1061" t="s">
        <v>234</v>
      </c>
      <c r="C6404" s="1061" t="s">
        <v>1622</v>
      </c>
      <c r="D6404" s="1061" t="s">
        <v>4646</v>
      </c>
      <c r="E6404" s="1061" t="s">
        <v>11688</v>
      </c>
      <c r="F6404" s="1061" t="s">
        <v>8815</v>
      </c>
      <c r="G6404" s="1061" t="s">
        <v>1739</v>
      </c>
      <c r="H6404" s="1061" t="s">
        <v>102</v>
      </c>
      <c r="I6404" s="1061" t="s">
        <v>19</v>
      </c>
      <c r="J6404" s="1061" t="s">
        <v>7745</v>
      </c>
      <c r="K6404" s="1061" t="s">
        <v>14849</v>
      </c>
      <c r="L6404" s="1061">
        <v>3200000</v>
      </c>
      <c r="M6404" s="1061">
        <v>3200000</v>
      </c>
      <c r="N6404" s="1061">
        <v>3200000</v>
      </c>
      <c r="O6404" s="1061">
        <v>3200000</v>
      </c>
      <c r="P6404" s="1061">
        <v>3200000</v>
      </c>
      <c r="Q6404" s="1061">
        <v>3200000</v>
      </c>
      <c r="R6404" s="1061">
        <v>3200000</v>
      </c>
      <c r="S6404" s="1061">
        <v>3200000</v>
      </c>
      <c r="T6404" s="1061">
        <v>3200000</v>
      </c>
      <c r="U6404" s="1061">
        <v>3200000</v>
      </c>
      <c r="V6404" s="1061">
        <v>3200000</v>
      </c>
      <c r="W6404" s="1061">
        <v>3200000</v>
      </c>
    </row>
    <row r="6405" spans="1:23">
      <c r="A6405" s="908"/>
      <c r="B6405" s="1061" t="s">
        <v>234</v>
      </c>
      <c r="C6405" s="1061" t="s">
        <v>235</v>
      </c>
      <c r="D6405" s="1061" t="s">
        <v>4364</v>
      </c>
      <c r="E6405" s="1061" t="s">
        <v>11689</v>
      </c>
      <c r="F6405" s="1061" t="s">
        <v>13425</v>
      </c>
      <c r="G6405" s="1061" t="s">
        <v>1739</v>
      </c>
      <c r="H6405" s="1061" t="s">
        <v>129</v>
      </c>
      <c r="I6405" s="1061" t="s">
        <v>19</v>
      </c>
      <c r="J6405" s="1061" t="s">
        <v>7975</v>
      </c>
      <c r="K6405" s="1061" t="s">
        <v>14849</v>
      </c>
      <c r="L6405" s="1061">
        <v>463000</v>
      </c>
      <c r="M6405" s="1061">
        <v>463000</v>
      </c>
      <c r="N6405" s="1061">
        <v>463000</v>
      </c>
      <c r="O6405" s="1061">
        <v>463000</v>
      </c>
      <c r="P6405" s="1061">
        <v>463000</v>
      </c>
      <c r="Q6405" s="1061">
        <v>463000</v>
      </c>
      <c r="R6405" s="1061">
        <v>463000</v>
      </c>
      <c r="S6405" s="1061">
        <v>463000</v>
      </c>
      <c r="T6405" s="1061">
        <v>463000</v>
      </c>
      <c r="U6405" s="1061">
        <v>463000</v>
      </c>
      <c r="V6405" s="1061">
        <v>463000</v>
      </c>
      <c r="W6405" s="1061">
        <v>463000</v>
      </c>
    </row>
    <row r="6406" spans="1:23">
      <c r="A6406" s="908"/>
      <c r="B6406" s="1061" t="s">
        <v>234</v>
      </c>
      <c r="C6406" s="1061" t="s">
        <v>235</v>
      </c>
      <c r="D6406" s="1061" t="s">
        <v>4118</v>
      </c>
      <c r="E6406" s="1061" t="s">
        <v>11690</v>
      </c>
      <c r="F6406" s="1061" t="s">
        <v>8272</v>
      </c>
      <c r="G6406" s="1061" t="s">
        <v>1739</v>
      </c>
      <c r="H6406" s="1061" t="s">
        <v>129</v>
      </c>
      <c r="I6406" s="1061" t="s">
        <v>19</v>
      </c>
      <c r="J6406" s="1061" t="s">
        <v>7975</v>
      </c>
      <c r="K6406" s="1061" t="s">
        <v>14849</v>
      </c>
      <c r="L6406" s="1061">
        <v>40126</v>
      </c>
      <c r="M6406" s="1061">
        <v>40126</v>
      </c>
      <c r="N6406" s="1061">
        <v>40126</v>
      </c>
      <c r="O6406" s="1061">
        <v>40126</v>
      </c>
      <c r="P6406" s="1061">
        <v>40126</v>
      </c>
      <c r="Q6406" s="1061">
        <v>40126</v>
      </c>
      <c r="R6406" s="1061">
        <v>46202</v>
      </c>
      <c r="S6406" s="1061">
        <v>46202</v>
      </c>
      <c r="T6406" s="1061">
        <v>46202</v>
      </c>
      <c r="U6406" s="1061">
        <v>46202</v>
      </c>
      <c r="V6406" s="1061">
        <v>46202</v>
      </c>
      <c r="W6406" s="1061">
        <v>46202</v>
      </c>
    </row>
    <row r="6407" spans="1:23">
      <c r="A6407" s="908"/>
      <c r="B6407" s="1061" t="s">
        <v>234</v>
      </c>
      <c r="C6407" s="1061" t="s">
        <v>235</v>
      </c>
      <c r="D6407" s="1061" t="s">
        <v>8816</v>
      </c>
      <c r="E6407" s="1061" t="s">
        <v>11691</v>
      </c>
      <c r="F6407" s="1061" t="s">
        <v>12921</v>
      </c>
      <c r="G6407" s="1061" t="s">
        <v>1739</v>
      </c>
      <c r="H6407" s="1061" t="s">
        <v>129</v>
      </c>
      <c r="I6407" s="1061" t="s">
        <v>19</v>
      </c>
      <c r="J6407" s="1061" t="s">
        <v>7975</v>
      </c>
      <c r="K6407" s="1061" t="s">
        <v>14849</v>
      </c>
      <c r="L6407" s="1061">
        <v>5125</v>
      </c>
      <c r="M6407" s="1061">
        <v>5125</v>
      </c>
      <c r="N6407" s="1061">
        <v>5125</v>
      </c>
      <c r="O6407" s="1061">
        <v>5125</v>
      </c>
      <c r="P6407" s="1061">
        <v>5125</v>
      </c>
      <c r="Q6407" s="1061">
        <v>5125</v>
      </c>
      <c r="R6407" s="1061">
        <v>5175</v>
      </c>
      <c r="S6407" s="1061">
        <v>5175</v>
      </c>
      <c r="T6407" s="1061">
        <v>5175</v>
      </c>
      <c r="U6407" s="1061">
        <v>5175</v>
      </c>
      <c r="V6407" s="1061">
        <v>5175</v>
      </c>
      <c r="W6407" s="1061">
        <v>5175</v>
      </c>
    </row>
    <row r="6408" spans="1:23">
      <c r="A6408" s="908"/>
      <c r="B6408" s="1061" t="s">
        <v>234</v>
      </c>
      <c r="C6408" s="1061" t="s">
        <v>235</v>
      </c>
      <c r="D6408" s="1061" t="s">
        <v>4339</v>
      </c>
      <c r="E6408" s="1061" t="s">
        <v>11692</v>
      </c>
      <c r="F6408" s="1061" t="s">
        <v>8817</v>
      </c>
      <c r="G6408" s="1061" t="s">
        <v>1739</v>
      </c>
      <c r="H6408" s="1061" t="s">
        <v>129</v>
      </c>
      <c r="I6408" s="1061" t="s">
        <v>19</v>
      </c>
      <c r="J6408" s="1061" t="s">
        <v>7975</v>
      </c>
      <c r="K6408" s="1061" t="s">
        <v>14849</v>
      </c>
      <c r="L6408" s="1061">
        <v>800000</v>
      </c>
      <c r="M6408" s="1061">
        <v>800000</v>
      </c>
      <c r="N6408" s="1061">
        <v>800000</v>
      </c>
      <c r="O6408" s="1061">
        <v>800000</v>
      </c>
      <c r="P6408" s="1061">
        <v>800000</v>
      </c>
      <c r="Q6408" s="1061">
        <v>800000</v>
      </c>
      <c r="R6408" s="1061">
        <v>800000</v>
      </c>
      <c r="S6408" s="1061">
        <v>800000</v>
      </c>
      <c r="T6408" s="1061">
        <v>800000</v>
      </c>
      <c r="U6408" s="1061">
        <v>800000</v>
      </c>
      <c r="V6408" s="1061">
        <v>800000</v>
      </c>
      <c r="W6408" s="1061">
        <v>800000</v>
      </c>
    </row>
    <row r="6409" spans="1:23">
      <c r="A6409" s="908"/>
      <c r="B6409" s="1061" t="s">
        <v>234</v>
      </c>
      <c r="C6409" s="1061" t="s">
        <v>235</v>
      </c>
      <c r="D6409" s="1061" t="s">
        <v>4339</v>
      </c>
      <c r="E6409" s="1061" t="s">
        <v>11693</v>
      </c>
      <c r="F6409" s="1061" t="s">
        <v>8818</v>
      </c>
      <c r="G6409" s="1061" t="s">
        <v>1739</v>
      </c>
      <c r="H6409" s="1061" t="s">
        <v>129</v>
      </c>
      <c r="I6409" s="1061" t="s">
        <v>19</v>
      </c>
      <c r="J6409" s="1061" t="s">
        <v>7975</v>
      </c>
      <c r="K6409" s="1061" t="s">
        <v>14849</v>
      </c>
      <c r="L6409" s="1061">
        <v>785000</v>
      </c>
      <c r="M6409" s="1061">
        <v>785000</v>
      </c>
      <c r="N6409" s="1061">
        <v>785000</v>
      </c>
      <c r="O6409" s="1061">
        <v>785000</v>
      </c>
      <c r="P6409" s="1061">
        <v>785000</v>
      </c>
      <c r="Q6409" s="1061">
        <v>785000</v>
      </c>
      <c r="R6409" s="1061">
        <v>785000</v>
      </c>
      <c r="S6409" s="1061">
        <v>785000</v>
      </c>
      <c r="T6409" s="1061">
        <v>785000</v>
      </c>
      <c r="U6409" s="1061">
        <v>785000</v>
      </c>
      <c r="V6409" s="1061">
        <v>785000</v>
      </c>
      <c r="W6409" s="1061">
        <v>785000</v>
      </c>
    </row>
    <row r="6410" spans="1:23">
      <c r="A6410" s="908"/>
      <c r="B6410" s="1061" t="s">
        <v>234</v>
      </c>
      <c r="C6410" s="1061" t="s">
        <v>235</v>
      </c>
      <c r="D6410" s="1061" t="s">
        <v>4339</v>
      </c>
      <c r="E6410" s="1061" t="s">
        <v>11694</v>
      </c>
      <c r="F6410" s="1061" t="s">
        <v>8819</v>
      </c>
      <c r="G6410" s="1061" t="s">
        <v>1739</v>
      </c>
      <c r="H6410" s="1061" t="s">
        <v>129</v>
      </c>
      <c r="I6410" s="1061" t="s">
        <v>19</v>
      </c>
      <c r="J6410" s="1061" t="s">
        <v>7975</v>
      </c>
      <c r="K6410" s="1061" t="s">
        <v>14849</v>
      </c>
      <c r="L6410" s="1061">
        <v>160000</v>
      </c>
      <c r="M6410" s="1061">
        <v>160000</v>
      </c>
      <c r="N6410" s="1061">
        <v>160000</v>
      </c>
      <c r="O6410" s="1061">
        <v>160000</v>
      </c>
      <c r="P6410" s="1061">
        <v>160000</v>
      </c>
      <c r="Q6410" s="1061">
        <v>160000</v>
      </c>
      <c r="R6410" s="1061">
        <v>160000</v>
      </c>
      <c r="S6410" s="1061">
        <v>160000</v>
      </c>
      <c r="T6410" s="1061">
        <v>160000</v>
      </c>
      <c r="U6410" s="1061">
        <v>160000</v>
      </c>
      <c r="V6410" s="1061">
        <v>160000</v>
      </c>
      <c r="W6410" s="1061">
        <v>160000</v>
      </c>
    </row>
    <row r="6411" spans="1:23">
      <c r="A6411" s="908"/>
      <c r="B6411" s="1061" t="s">
        <v>234</v>
      </c>
      <c r="C6411" s="1061" t="s">
        <v>235</v>
      </c>
      <c r="D6411" s="1061" t="s">
        <v>4749</v>
      </c>
      <c r="E6411" s="1061" t="s">
        <v>11695</v>
      </c>
      <c r="F6411" s="1061" t="s">
        <v>8820</v>
      </c>
      <c r="G6411" s="1061" t="s">
        <v>1739</v>
      </c>
      <c r="H6411" s="1061" t="s">
        <v>129</v>
      </c>
      <c r="I6411" s="1061" t="s">
        <v>19</v>
      </c>
      <c r="J6411" s="1061" t="s">
        <v>7975</v>
      </c>
      <c r="K6411" s="1061" t="s">
        <v>14849</v>
      </c>
      <c r="L6411" s="1061">
        <v>240000</v>
      </c>
      <c r="M6411" s="1061">
        <v>240000</v>
      </c>
      <c r="N6411" s="1061">
        <v>240000</v>
      </c>
      <c r="O6411" s="1061">
        <v>240000</v>
      </c>
      <c r="P6411" s="1061">
        <v>240000</v>
      </c>
      <c r="Q6411" s="1061">
        <v>240000</v>
      </c>
      <c r="R6411" s="1061">
        <v>240000</v>
      </c>
      <c r="S6411" s="1061">
        <v>240000</v>
      </c>
      <c r="T6411" s="1061">
        <v>240000</v>
      </c>
      <c r="U6411" s="1061">
        <v>240000</v>
      </c>
      <c r="V6411" s="1061">
        <v>240000</v>
      </c>
      <c r="W6411" s="1061">
        <v>240000</v>
      </c>
    </row>
    <row r="6412" spans="1:23">
      <c r="A6412" s="908"/>
      <c r="B6412" s="1061" t="s">
        <v>234</v>
      </c>
      <c r="C6412" s="1061" t="s">
        <v>235</v>
      </c>
      <c r="D6412" s="1061" t="s">
        <v>4749</v>
      </c>
      <c r="E6412" s="1061" t="s">
        <v>11696</v>
      </c>
      <c r="F6412" s="1061" t="s">
        <v>8821</v>
      </c>
      <c r="G6412" s="1061" t="s">
        <v>1739</v>
      </c>
      <c r="H6412" s="1061" t="s">
        <v>129</v>
      </c>
      <c r="I6412" s="1061" t="s">
        <v>19</v>
      </c>
      <c r="J6412" s="1061" t="s">
        <v>7975</v>
      </c>
      <c r="K6412" s="1061" t="s">
        <v>14849</v>
      </c>
      <c r="L6412" s="1061">
        <v>290000</v>
      </c>
      <c r="M6412" s="1061">
        <v>290000</v>
      </c>
      <c r="N6412" s="1061">
        <v>290000</v>
      </c>
      <c r="O6412" s="1061">
        <v>290000</v>
      </c>
      <c r="P6412" s="1061">
        <v>290000</v>
      </c>
      <c r="Q6412" s="1061">
        <v>290000</v>
      </c>
      <c r="R6412" s="1061">
        <v>290000</v>
      </c>
      <c r="S6412" s="1061">
        <v>290000</v>
      </c>
      <c r="T6412" s="1061">
        <v>290000</v>
      </c>
      <c r="U6412" s="1061">
        <v>290000</v>
      </c>
      <c r="V6412" s="1061">
        <v>290000</v>
      </c>
      <c r="W6412" s="1061">
        <v>290000</v>
      </c>
    </row>
    <row r="6413" spans="1:23">
      <c r="A6413" s="908"/>
      <c r="B6413" s="1061" t="s">
        <v>234</v>
      </c>
      <c r="C6413" s="1061" t="s">
        <v>235</v>
      </c>
      <c r="D6413" s="1061" t="s">
        <v>4706</v>
      </c>
      <c r="E6413" s="1061" t="s">
        <v>11697</v>
      </c>
      <c r="F6413" s="1061" t="s">
        <v>8822</v>
      </c>
      <c r="G6413" s="1061" t="s">
        <v>1739</v>
      </c>
      <c r="H6413" s="1061" t="s">
        <v>129</v>
      </c>
      <c r="I6413" s="1061" t="s">
        <v>19</v>
      </c>
      <c r="J6413" s="1061" t="s">
        <v>7975</v>
      </c>
      <c r="K6413" s="1061" t="s">
        <v>14849</v>
      </c>
      <c r="L6413" s="1061">
        <v>273000</v>
      </c>
      <c r="M6413" s="1061">
        <v>273000</v>
      </c>
      <c r="N6413" s="1061">
        <v>273000</v>
      </c>
      <c r="O6413" s="1061">
        <v>273000</v>
      </c>
      <c r="P6413" s="1061">
        <v>273000</v>
      </c>
      <c r="Q6413" s="1061">
        <v>273000</v>
      </c>
      <c r="R6413" s="1061">
        <v>273000</v>
      </c>
      <c r="S6413" s="1061">
        <v>273000</v>
      </c>
      <c r="T6413" s="1061">
        <v>273000</v>
      </c>
      <c r="U6413" s="1061">
        <v>273000</v>
      </c>
      <c r="V6413" s="1061">
        <v>273000</v>
      </c>
      <c r="W6413" s="1061">
        <v>273000</v>
      </c>
    </row>
    <row r="6414" spans="1:23">
      <c r="A6414" s="908"/>
      <c r="B6414" s="1061" t="s">
        <v>234</v>
      </c>
      <c r="C6414" s="1061" t="s">
        <v>235</v>
      </c>
      <c r="D6414" s="1061" t="s">
        <v>4282</v>
      </c>
      <c r="E6414" s="1061" t="s">
        <v>11698</v>
      </c>
      <c r="F6414" s="1061" t="s">
        <v>8823</v>
      </c>
      <c r="G6414" s="1061" t="s">
        <v>1739</v>
      </c>
      <c r="H6414" s="1061" t="s">
        <v>129</v>
      </c>
      <c r="I6414" s="1061" t="s">
        <v>19</v>
      </c>
      <c r="J6414" s="1061" t="s">
        <v>7975</v>
      </c>
      <c r="K6414" s="1061" t="s">
        <v>14849</v>
      </c>
      <c r="L6414" s="1061">
        <v>35000</v>
      </c>
      <c r="M6414" s="1061">
        <v>35000</v>
      </c>
      <c r="N6414" s="1061">
        <v>35000</v>
      </c>
      <c r="O6414" s="1061">
        <v>35000</v>
      </c>
      <c r="P6414" s="1061">
        <v>35000</v>
      </c>
      <c r="Q6414" s="1061">
        <v>35000</v>
      </c>
      <c r="R6414" s="1061">
        <v>35000</v>
      </c>
      <c r="S6414" s="1061">
        <v>35000</v>
      </c>
      <c r="T6414" s="1061">
        <v>35000</v>
      </c>
      <c r="U6414" s="1061">
        <v>35000</v>
      </c>
      <c r="V6414" s="1061">
        <v>35000</v>
      </c>
      <c r="W6414" s="1061">
        <v>35000</v>
      </c>
    </row>
    <row r="6415" spans="1:23">
      <c r="A6415" s="908"/>
      <c r="B6415" s="1061" t="s">
        <v>234</v>
      </c>
      <c r="C6415" s="1061" t="s">
        <v>235</v>
      </c>
      <c r="D6415" s="1061" t="s">
        <v>2792</v>
      </c>
      <c r="E6415" s="1061" t="s">
        <v>11699</v>
      </c>
      <c r="F6415" s="1061" t="s">
        <v>8824</v>
      </c>
      <c r="G6415" s="1061" t="s">
        <v>1739</v>
      </c>
      <c r="H6415" s="1061" t="s">
        <v>129</v>
      </c>
      <c r="I6415" s="1061" t="s">
        <v>19</v>
      </c>
      <c r="J6415" s="1061" t="s">
        <v>7975</v>
      </c>
      <c r="K6415" s="1061" t="s">
        <v>14849</v>
      </c>
      <c r="L6415" s="1061">
        <v>137500</v>
      </c>
      <c r="M6415" s="1061">
        <v>137500</v>
      </c>
      <c r="N6415" s="1061">
        <v>137500</v>
      </c>
      <c r="O6415" s="1061">
        <v>137500</v>
      </c>
      <c r="P6415" s="1061">
        <v>137500</v>
      </c>
      <c r="Q6415" s="1061">
        <v>137500</v>
      </c>
      <c r="R6415" s="1061">
        <v>140000</v>
      </c>
      <c r="S6415" s="1061">
        <v>140000</v>
      </c>
      <c r="T6415" s="1061">
        <v>140000</v>
      </c>
      <c r="U6415" s="1061">
        <v>140000</v>
      </c>
      <c r="V6415" s="1061">
        <v>140000</v>
      </c>
      <c r="W6415" s="1061">
        <v>140000</v>
      </c>
    </row>
    <row r="6416" spans="1:23">
      <c r="A6416" s="908"/>
      <c r="B6416" s="1061" t="s">
        <v>234</v>
      </c>
      <c r="C6416" s="1061" t="s">
        <v>235</v>
      </c>
      <c r="D6416" s="1061" t="s">
        <v>4416</v>
      </c>
      <c r="E6416" s="1061" t="s">
        <v>11700</v>
      </c>
      <c r="F6416" s="1061" t="s">
        <v>8825</v>
      </c>
      <c r="G6416" s="1061" t="s">
        <v>1739</v>
      </c>
      <c r="H6416" s="1061" t="s">
        <v>129</v>
      </c>
      <c r="I6416" s="1061" t="s">
        <v>19</v>
      </c>
      <c r="J6416" s="1061" t="s">
        <v>7975</v>
      </c>
      <c r="K6416" s="1061" t="s">
        <v>14849</v>
      </c>
      <c r="L6416" s="1061">
        <v>470000</v>
      </c>
      <c r="M6416" s="1061">
        <v>470000</v>
      </c>
      <c r="N6416" s="1061">
        <v>470000</v>
      </c>
      <c r="O6416" s="1061">
        <v>470000</v>
      </c>
      <c r="P6416" s="1061">
        <v>470000</v>
      </c>
      <c r="Q6416" s="1061">
        <v>470000</v>
      </c>
      <c r="R6416" s="1061">
        <v>470000</v>
      </c>
      <c r="S6416" s="1061">
        <v>470000</v>
      </c>
      <c r="T6416" s="1061">
        <v>470000</v>
      </c>
      <c r="U6416" s="1061">
        <v>470000</v>
      </c>
      <c r="V6416" s="1061">
        <v>470000</v>
      </c>
      <c r="W6416" s="1061">
        <v>470000</v>
      </c>
    </row>
    <row r="6417" spans="1:23">
      <c r="A6417" s="908"/>
      <c r="B6417" s="1061" t="s">
        <v>234</v>
      </c>
      <c r="C6417" s="1061" t="s">
        <v>235</v>
      </c>
      <c r="D6417" s="1061" t="s">
        <v>4007</v>
      </c>
      <c r="E6417" s="1061" t="s">
        <v>11701</v>
      </c>
      <c r="F6417" s="1061" t="s">
        <v>8826</v>
      </c>
      <c r="G6417" s="1061" t="s">
        <v>8282</v>
      </c>
      <c r="H6417" s="1061" t="s">
        <v>129</v>
      </c>
      <c r="I6417" s="1061" t="s">
        <v>19</v>
      </c>
      <c r="J6417" s="1061" t="s">
        <v>7975</v>
      </c>
      <c r="K6417" s="1061" t="s">
        <v>14849</v>
      </c>
      <c r="L6417" s="1061">
        <v>693000</v>
      </c>
      <c r="M6417" s="1061">
        <v>693000</v>
      </c>
      <c r="N6417" s="1061">
        <v>693000</v>
      </c>
      <c r="O6417" s="1061">
        <v>693000</v>
      </c>
      <c r="P6417" s="1061">
        <v>693000</v>
      </c>
      <c r="Q6417" s="1061">
        <v>693000</v>
      </c>
      <c r="R6417" s="1061">
        <v>714000</v>
      </c>
      <c r="S6417" s="1061">
        <v>714000</v>
      </c>
      <c r="T6417" s="1061">
        <v>714000</v>
      </c>
      <c r="U6417" s="1061">
        <v>714000</v>
      </c>
      <c r="V6417" s="1061">
        <v>714000</v>
      </c>
      <c r="W6417" s="1061">
        <v>714000</v>
      </c>
    </row>
    <row r="6418" spans="1:23">
      <c r="A6418" s="908"/>
      <c r="B6418" s="1061" t="s">
        <v>234</v>
      </c>
      <c r="C6418" s="1061" t="s">
        <v>235</v>
      </c>
      <c r="D6418" s="1061" t="s">
        <v>7998</v>
      </c>
      <c r="E6418" s="1061" t="s">
        <v>11702</v>
      </c>
      <c r="F6418" s="1061" t="s">
        <v>8827</v>
      </c>
      <c r="G6418" s="1061" t="s">
        <v>1739</v>
      </c>
      <c r="H6418" s="1061" t="s">
        <v>129</v>
      </c>
      <c r="I6418" s="1061" t="s">
        <v>19</v>
      </c>
      <c r="J6418" s="1061" t="s">
        <v>7975</v>
      </c>
      <c r="K6418" s="1061" t="s">
        <v>14849</v>
      </c>
      <c r="L6418" s="1061">
        <v>871250</v>
      </c>
      <c r="M6418" s="1061">
        <v>871250</v>
      </c>
      <c r="N6418" s="1061">
        <v>871250</v>
      </c>
      <c r="O6418" s="1061">
        <v>871250</v>
      </c>
      <c r="P6418" s="1061">
        <v>871250</v>
      </c>
      <c r="Q6418" s="1061">
        <v>871250</v>
      </c>
      <c r="R6418" s="1061">
        <v>879750</v>
      </c>
      <c r="S6418" s="1061">
        <v>879750</v>
      </c>
      <c r="T6418" s="1061">
        <v>879750</v>
      </c>
      <c r="U6418" s="1061">
        <v>879750</v>
      </c>
      <c r="V6418" s="1061">
        <v>879750</v>
      </c>
      <c r="W6418" s="1061">
        <v>879750</v>
      </c>
    </row>
    <row r="6419" spans="1:23">
      <c r="A6419" s="908"/>
      <c r="B6419" s="1061" t="s">
        <v>234</v>
      </c>
      <c r="C6419" s="1061" t="s">
        <v>235</v>
      </c>
      <c r="D6419" s="1061" t="s">
        <v>4312</v>
      </c>
      <c r="E6419" s="1061" t="s">
        <v>11703</v>
      </c>
      <c r="F6419" s="1061" t="s">
        <v>8828</v>
      </c>
      <c r="G6419" s="1061" t="s">
        <v>1739</v>
      </c>
      <c r="H6419" s="1061" t="s">
        <v>129</v>
      </c>
      <c r="I6419" s="1061" t="s">
        <v>19</v>
      </c>
      <c r="J6419" s="1061" t="s">
        <v>7975</v>
      </c>
      <c r="K6419" s="1061" t="s">
        <v>14849</v>
      </c>
      <c r="L6419" s="1061">
        <v>626500</v>
      </c>
      <c r="M6419" s="1061">
        <v>626500</v>
      </c>
      <c r="N6419" s="1061">
        <v>626500</v>
      </c>
      <c r="O6419" s="1061">
        <v>626500</v>
      </c>
      <c r="P6419" s="1061">
        <v>626500</v>
      </c>
      <c r="Q6419" s="1061">
        <v>626500</v>
      </c>
      <c r="R6419" s="1061">
        <v>626500</v>
      </c>
      <c r="S6419" s="1061">
        <v>626500</v>
      </c>
      <c r="T6419" s="1061">
        <v>626500</v>
      </c>
      <c r="U6419" s="1061">
        <v>626500</v>
      </c>
      <c r="V6419" s="1061">
        <v>626500</v>
      </c>
      <c r="W6419" s="1061">
        <v>626500</v>
      </c>
    </row>
    <row r="6420" spans="1:23">
      <c r="A6420" s="908"/>
      <c r="B6420" s="1061" t="s">
        <v>234</v>
      </c>
      <c r="C6420" s="1061" t="s">
        <v>235</v>
      </c>
      <c r="D6420" s="1061" t="s">
        <v>2401</v>
      </c>
      <c r="E6420" s="1061" t="s">
        <v>11704</v>
      </c>
      <c r="F6420" s="1061" t="s">
        <v>8829</v>
      </c>
      <c r="G6420" s="1061" t="s">
        <v>1739</v>
      </c>
      <c r="H6420" s="1061" t="s">
        <v>129</v>
      </c>
      <c r="I6420" s="1061" t="s">
        <v>19</v>
      </c>
      <c r="J6420" s="1061" t="s">
        <v>7975</v>
      </c>
      <c r="K6420" s="1061" t="s">
        <v>14849</v>
      </c>
      <c r="L6420" s="1061">
        <v>240000</v>
      </c>
      <c r="M6420" s="1061">
        <v>240000</v>
      </c>
      <c r="N6420" s="1061">
        <v>240000</v>
      </c>
      <c r="O6420" s="1061">
        <v>240000</v>
      </c>
      <c r="P6420" s="1061">
        <v>240000</v>
      </c>
      <c r="Q6420" s="1061">
        <v>240000</v>
      </c>
      <c r="R6420" s="1061">
        <v>240000</v>
      </c>
      <c r="S6420" s="1061">
        <v>240000</v>
      </c>
      <c r="T6420" s="1061">
        <v>240000</v>
      </c>
      <c r="U6420" s="1061">
        <v>240000</v>
      </c>
      <c r="V6420" s="1061">
        <v>240000</v>
      </c>
      <c r="W6420" s="1061">
        <v>240000</v>
      </c>
    </row>
    <row r="6421" spans="1:23">
      <c r="A6421" s="908"/>
      <c r="B6421" s="1061" t="s">
        <v>234</v>
      </c>
      <c r="C6421" s="1061" t="s">
        <v>235</v>
      </c>
      <c r="D6421" s="1061" t="s">
        <v>8830</v>
      </c>
      <c r="E6421" s="1061" t="s">
        <v>11705</v>
      </c>
      <c r="F6421" s="1061" t="s">
        <v>8831</v>
      </c>
      <c r="G6421" s="1061" t="s">
        <v>4608</v>
      </c>
      <c r="H6421" s="1061" t="s">
        <v>129</v>
      </c>
      <c r="I6421" s="1061" t="s">
        <v>19</v>
      </c>
      <c r="J6421" s="1061" t="s">
        <v>7975</v>
      </c>
      <c r="K6421" s="1061" t="s">
        <v>14849</v>
      </c>
      <c r="L6421" s="1061">
        <v>150000</v>
      </c>
      <c r="M6421" s="1061">
        <v>150000</v>
      </c>
      <c r="N6421" s="1061">
        <v>150000</v>
      </c>
      <c r="O6421" s="1061">
        <v>150000</v>
      </c>
      <c r="P6421" s="1061">
        <v>150000</v>
      </c>
      <c r="Q6421" s="1061">
        <v>150000</v>
      </c>
      <c r="R6421" s="1061">
        <v>150000</v>
      </c>
      <c r="S6421" s="1061">
        <v>150000</v>
      </c>
      <c r="T6421" s="1061">
        <v>150000</v>
      </c>
      <c r="U6421" s="1061">
        <v>150000</v>
      </c>
      <c r="V6421" s="1061">
        <v>150000</v>
      </c>
      <c r="W6421" s="1061">
        <v>150000</v>
      </c>
    </row>
    <row r="6422" spans="1:23">
      <c r="A6422" s="908"/>
      <c r="B6422" s="1061" t="s">
        <v>234</v>
      </c>
      <c r="C6422" s="1061" t="s">
        <v>235</v>
      </c>
      <c r="D6422" s="1061" t="s">
        <v>4141</v>
      </c>
      <c r="E6422" s="1061" t="s">
        <v>11706</v>
      </c>
      <c r="F6422" s="1061" t="s">
        <v>8832</v>
      </c>
      <c r="G6422" s="1061" t="s">
        <v>1739</v>
      </c>
      <c r="H6422" s="1061" t="s">
        <v>129</v>
      </c>
      <c r="I6422" s="1061" t="s">
        <v>19</v>
      </c>
      <c r="J6422" s="1061" t="s">
        <v>7975</v>
      </c>
      <c r="K6422" s="1061" t="s">
        <v>14849</v>
      </c>
      <c r="L6422" s="1061">
        <v>9225</v>
      </c>
      <c r="M6422" s="1061">
        <v>9225</v>
      </c>
      <c r="N6422" s="1061">
        <v>9225</v>
      </c>
      <c r="O6422" s="1061">
        <v>9225</v>
      </c>
      <c r="P6422" s="1061">
        <v>9225</v>
      </c>
      <c r="Q6422" s="1061">
        <v>9225</v>
      </c>
      <c r="R6422" s="1061">
        <v>9315</v>
      </c>
      <c r="S6422" s="1061">
        <v>9315</v>
      </c>
      <c r="T6422" s="1061">
        <v>9315</v>
      </c>
      <c r="U6422" s="1061">
        <v>9315</v>
      </c>
      <c r="V6422" s="1061">
        <v>9315</v>
      </c>
      <c r="W6422" s="1061">
        <v>9315</v>
      </c>
    </row>
    <row r="6423" spans="1:23">
      <c r="A6423" s="908"/>
      <c r="B6423" s="1061" t="s">
        <v>234</v>
      </c>
      <c r="C6423" s="1061" t="s">
        <v>235</v>
      </c>
      <c r="D6423" s="1061" t="s">
        <v>4515</v>
      </c>
      <c r="E6423" s="1061" t="s">
        <v>11707</v>
      </c>
      <c r="F6423" s="1061" t="s">
        <v>8833</v>
      </c>
      <c r="G6423" s="1061" t="s">
        <v>1739</v>
      </c>
      <c r="H6423" s="1061" t="s">
        <v>129</v>
      </c>
      <c r="I6423" s="1061" t="s">
        <v>19</v>
      </c>
      <c r="J6423" s="1061" t="s">
        <v>7975</v>
      </c>
      <c r="K6423" s="1061" t="s">
        <v>14849</v>
      </c>
      <c r="L6423" s="1061">
        <v>926200</v>
      </c>
      <c r="M6423" s="1061">
        <v>926200</v>
      </c>
      <c r="N6423" s="1061">
        <v>926200</v>
      </c>
      <c r="O6423" s="1061">
        <v>926200</v>
      </c>
      <c r="P6423" s="1061">
        <v>926200</v>
      </c>
      <c r="Q6423" s="1061">
        <v>926200</v>
      </c>
      <c r="R6423" s="1061">
        <v>972550</v>
      </c>
      <c r="S6423" s="1061">
        <v>972550</v>
      </c>
      <c r="T6423" s="1061">
        <v>972550</v>
      </c>
      <c r="U6423" s="1061">
        <v>972550</v>
      </c>
      <c r="V6423" s="1061">
        <v>972550</v>
      </c>
      <c r="W6423" s="1061">
        <v>972550</v>
      </c>
    </row>
    <row r="6424" spans="1:23">
      <c r="A6424" s="908"/>
      <c r="B6424" s="1061" t="s">
        <v>234</v>
      </c>
      <c r="C6424" s="1061" t="s">
        <v>235</v>
      </c>
      <c r="D6424" s="1061" t="s">
        <v>4111</v>
      </c>
      <c r="E6424" s="1061" t="s">
        <v>11708</v>
      </c>
      <c r="F6424" s="1061" t="s">
        <v>8834</v>
      </c>
      <c r="G6424" s="1061" t="s">
        <v>1724</v>
      </c>
      <c r="H6424" s="1061" t="s">
        <v>129</v>
      </c>
      <c r="I6424" s="1061" t="s">
        <v>19</v>
      </c>
      <c r="J6424" s="1061" t="s">
        <v>7975</v>
      </c>
      <c r="K6424" s="1061" t="s">
        <v>14849</v>
      </c>
      <c r="L6424" s="1061">
        <v>102500</v>
      </c>
      <c r="M6424" s="1061">
        <v>102500</v>
      </c>
      <c r="N6424" s="1061">
        <v>102500</v>
      </c>
      <c r="O6424" s="1061">
        <v>102500</v>
      </c>
      <c r="P6424" s="1061">
        <v>102500</v>
      </c>
      <c r="Q6424" s="1061">
        <v>102500</v>
      </c>
      <c r="R6424" s="1061">
        <v>103500</v>
      </c>
      <c r="S6424" s="1061">
        <v>103500</v>
      </c>
      <c r="T6424" s="1061">
        <v>103500</v>
      </c>
      <c r="U6424" s="1061">
        <v>103500</v>
      </c>
      <c r="V6424" s="1061">
        <v>103500</v>
      </c>
      <c r="W6424" s="1061">
        <v>103500</v>
      </c>
    </row>
    <row r="6425" spans="1:23">
      <c r="A6425" s="908"/>
      <c r="B6425" s="1061" t="s">
        <v>234</v>
      </c>
      <c r="C6425" s="1061" t="s">
        <v>1622</v>
      </c>
      <c r="D6425" s="1061" t="s">
        <v>4646</v>
      </c>
      <c r="E6425" s="1061" t="s">
        <v>11709</v>
      </c>
      <c r="F6425" s="1061" t="s">
        <v>9375</v>
      </c>
      <c r="G6425" s="1061" t="s">
        <v>1669</v>
      </c>
      <c r="H6425" s="1061" t="s">
        <v>102</v>
      </c>
      <c r="I6425" s="1061" t="s">
        <v>19</v>
      </c>
      <c r="J6425" s="1061" t="s">
        <v>7745</v>
      </c>
      <c r="K6425" s="1061" t="s">
        <v>14849</v>
      </c>
      <c r="L6425" s="1061">
        <v>200000</v>
      </c>
      <c r="M6425" s="1061">
        <v>200000</v>
      </c>
      <c r="N6425" s="1061">
        <v>200000</v>
      </c>
      <c r="O6425" s="1061">
        <v>200000</v>
      </c>
      <c r="P6425" s="1061">
        <v>200000</v>
      </c>
      <c r="Q6425" s="1061">
        <v>200000</v>
      </c>
      <c r="R6425" s="1061">
        <v>200000</v>
      </c>
      <c r="S6425" s="1061">
        <v>200000</v>
      </c>
      <c r="T6425" s="1061">
        <v>200000</v>
      </c>
      <c r="U6425" s="1061">
        <v>200000</v>
      </c>
      <c r="V6425" s="1061">
        <v>200000</v>
      </c>
      <c r="W6425" s="1061">
        <v>200000</v>
      </c>
    </row>
    <row r="6426" spans="1:23">
      <c r="A6426" s="908"/>
      <c r="B6426" s="1061" t="s">
        <v>234</v>
      </c>
      <c r="C6426" s="1061" t="s">
        <v>235</v>
      </c>
      <c r="D6426" s="1061" t="s">
        <v>2369</v>
      </c>
      <c r="E6426" s="1061" t="s">
        <v>11710</v>
      </c>
      <c r="F6426" s="1061" t="s">
        <v>10672</v>
      </c>
      <c r="G6426" s="1061" t="s">
        <v>1724</v>
      </c>
      <c r="H6426" s="1061" t="s">
        <v>129</v>
      </c>
      <c r="I6426" s="1061" t="s">
        <v>19</v>
      </c>
      <c r="J6426" s="1061" t="s">
        <v>7975</v>
      </c>
      <c r="K6426" s="1061" t="s">
        <v>14849</v>
      </c>
      <c r="L6426" s="1061">
        <v>97420</v>
      </c>
      <c r="M6426" s="1061">
        <v>97420</v>
      </c>
      <c r="N6426" s="1061">
        <v>97420</v>
      </c>
      <c r="O6426" s="1061">
        <v>97420</v>
      </c>
      <c r="P6426" s="1061">
        <v>97420</v>
      </c>
      <c r="Q6426" s="1061">
        <v>97420</v>
      </c>
      <c r="R6426" s="1061">
        <v>98371</v>
      </c>
      <c r="S6426" s="1061">
        <v>98371</v>
      </c>
      <c r="T6426" s="1061">
        <v>98371</v>
      </c>
      <c r="U6426" s="1061">
        <v>98371</v>
      </c>
      <c r="V6426" s="1061">
        <v>98371</v>
      </c>
      <c r="W6426" s="1061">
        <v>98371</v>
      </c>
    </row>
    <row r="6427" spans="1:23">
      <c r="A6427" s="908"/>
      <c r="B6427" s="1061" t="s">
        <v>234</v>
      </c>
      <c r="C6427" s="1061" t="s">
        <v>235</v>
      </c>
      <c r="D6427" s="1061" t="s">
        <v>3756</v>
      </c>
      <c r="E6427" s="1061" t="s">
        <v>11711</v>
      </c>
      <c r="F6427" s="1061" t="s">
        <v>8835</v>
      </c>
      <c r="G6427" s="1061" t="s">
        <v>1739</v>
      </c>
      <c r="H6427" s="1061" t="s">
        <v>129</v>
      </c>
      <c r="I6427" s="1061" t="s">
        <v>19</v>
      </c>
      <c r="J6427" s="1061" t="s">
        <v>7975</v>
      </c>
      <c r="K6427" s="1061" t="s">
        <v>14849</v>
      </c>
      <c r="L6427" s="1061">
        <v>725000</v>
      </c>
      <c r="M6427" s="1061">
        <v>725000</v>
      </c>
      <c r="N6427" s="1061">
        <v>725000</v>
      </c>
      <c r="O6427" s="1061">
        <v>725000</v>
      </c>
      <c r="P6427" s="1061">
        <v>725000</v>
      </c>
      <c r="Q6427" s="1061">
        <v>725000</v>
      </c>
      <c r="R6427" s="1061">
        <v>725000</v>
      </c>
      <c r="S6427" s="1061">
        <v>725000</v>
      </c>
      <c r="T6427" s="1061">
        <v>725000</v>
      </c>
      <c r="U6427" s="1061">
        <v>725000</v>
      </c>
      <c r="V6427" s="1061">
        <v>725000</v>
      </c>
      <c r="W6427" s="1061">
        <v>725000</v>
      </c>
    </row>
    <row r="6428" spans="1:23">
      <c r="A6428" s="908"/>
      <c r="B6428" s="1061" t="s">
        <v>234</v>
      </c>
      <c r="C6428" s="1061" t="s">
        <v>235</v>
      </c>
      <c r="D6428" s="1061" t="s">
        <v>4382</v>
      </c>
      <c r="E6428" s="1061" t="s">
        <v>11712</v>
      </c>
      <c r="F6428" s="1061" t="s">
        <v>8837</v>
      </c>
      <c r="G6428" s="1061" t="s">
        <v>1976</v>
      </c>
      <c r="H6428" s="1061" t="s">
        <v>129</v>
      </c>
      <c r="I6428" s="1061" t="s">
        <v>19</v>
      </c>
      <c r="J6428" s="1061" t="s">
        <v>7975</v>
      </c>
      <c r="K6428" s="1061" t="s">
        <v>14849</v>
      </c>
      <c r="L6428" s="1061">
        <v>5500000</v>
      </c>
      <c r="M6428" s="1061">
        <v>5500000</v>
      </c>
      <c r="N6428" s="1061">
        <v>5500000</v>
      </c>
      <c r="O6428" s="1061">
        <v>5500000</v>
      </c>
      <c r="P6428" s="1061">
        <v>5500000</v>
      </c>
      <c r="Q6428" s="1061">
        <v>5500000</v>
      </c>
      <c r="R6428" s="1061">
        <v>5550000</v>
      </c>
      <c r="S6428" s="1061">
        <v>5550000</v>
      </c>
      <c r="T6428" s="1061">
        <v>5550000</v>
      </c>
      <c r="U6428" s="1061">
        <v>5550000</v>
      </c>
      <c r="V6428" s="1061">
        <v>5550000</v>
      </c>
      <c r="W6428" s="1061">
        <v>5550000</v>
      </c>
    </row>
    <row r="6429" spans="1:23">
      <c r="A6429" s="908"/>
      <c r="B6429" s="1061" t="s">
        <v>234</v>
      </c>
      <c r="C6429" s="1061" t="s">
        <v>235</v>
      </c>
      <c r="D6429" s="1061" t="s">
        <v>4226</v>
      </c>
      <c r="E6429" s="1061" t="s">
        <v>11713</v>
      </c>
      <c r="F6429" s="1061" t="s">
        <v>8838</v>
      </c>
      <c r="G6429" s="1061" t="s">
        <v>1739</v>
      </c>
      <c r="H6429" s="1061" t="s">
        <v>129</v>
      </c>
      <c r="I6429" s="1061" t="s">
        <v>19</v>
      </c>
      <c r="J6429" s="1061" t="s">
        <v>7975</v>
      </c>
      <c r="K6429" s="1061" t="s">
        <v>14849</v>
      </c>
      <c r="L6429" s="1061">
        <v>11500</v>
      </c>
      <c r="M6429" s="1061">
        <v>11500</v>
      </c>
      <c r="N6429" s="1061">
        <v>11500</v>
      </c>
      <c r="O6429" s="1061">
        <v>11500</v>
      </c>
      <c r="P6429" s="1061">
        <v>11500</v>
      </c>
      <c r="Q6429" s="1061">
        <v>11500</v>
      </c>
      <c r="R6429" s="1061">
        <v>11500</v>
      </c>
      <c r="S6429" s="1061">
        <v>11500</v>
      </c>
      <c r="T6429" s="1061">
        <v>11500</v>
      </c>
      <c r="U6429" s="1061">
        <v>11500</v>
      </c>
      <c r="V6429" s="1061">
        <v>11500</v>
      </c>
      <c r="W6429" s="1061">
        <v>11500</v>
      </c>
    </row>
    <row r="6430" spans="1:23">
      <c r="A6430" s="908"/>
      <c r="B6430" s="1061" t="s">
        <v>234</v>
      </c>
      <c r="C6430" s="1061" t="s">
        <v>235</v>
      </c>
      <c r="D6430" s="1061" t="s">
        <v>4226</v>
      </c>
      <c r="E6430" s="1061" t="s">
        <v>11714</v>
      </c>
      <c r="F6430" s="1061" t="s">
        <v>8839</v>
      </c>
      <c r="G6430" s="1061" t="s">
        <v>1739</v>
      </c>
      <c r="H6430" s="1061" t="s">
        <v>129</v>
      </c>
      <c r="I6430" s="1061" t="s">
        <v>19</v>
      </c>
      <c r="J6430" s="1061" t="s">
        <v>7975</v>
      </c>
      <c r="K6430" s="1061" t="s">
        <v>14849</v>
      </c>
      <c r="L6430" s="1061">
        <v>3500</v>
      </c>
      <c r="M6430" s="1061">
        <v>3500</v>
      </c>
      <c r="N6430" s="1061">
        <v>3500</v>
      </c>
      <c r="O6430" s="1061">
        <v>3500</v>
      </c>
      <c r="P6430" s="1061">
        <v>3500</v>
      </c>
      <c r="Q6430" s="1061">
        <v>3500</v>
      </c>
      <c r="R6430" s="1061">
        <v>3500</v>
      </c>
      <c r="S6430" s="1061">
        <v>3500</v>
      </c>
      <c r="T6430" s="1061">
        <v>3500</v>
      </c>
      <c r="U6430" s="1061">
        <v>3500</v>
      </c>
      <c r="V6430" s="1061">
        <v>3500</v>
      </c>
      <c r="W6430" s="1061">
        <v>3500</v>
      </c>
    </row>
    <row r="6431" spans="1:23">
      <c r="A6431" s="908"/>
      <c r="B6431" s="1061" t="s">
        <v>234</v>
      </c>
      <c r="C6431" s="1061" t="s">
        <v>235</v>
      </c>
      <c r="D6431" s="1061" t="s">
        <v>7981</v>
      </c>
      <c r="E6431" s="1061" t="s">
        <v>11715</v>
      </c>
      <c r="F6431" s="1061" t="s">
        <v>8840</v>
      </c>
      <c r="G6431" s="1061" t="s">
        <v>1739</v>
      </c>
      <c r="H6431" s="1061" t="s">
        <v>129</v>
      </c>
      <c r="I6431" s="1061" t="s">
        <v>19</v>
      </c>
      <c r="J6431" s="1061" t="s">
        <v>7975</v>
      </c>
      <c r="K6431" s="1061" t="s">
        <v>14849</v>
      </c>
      <c r="L6431" s="1061">
        <v>2500</v>
      </c>
      <c r="M6431" s="1061">
        <v>2500</v>
      </c>
      <c r="N6431" s="1061">
        <v>2500</v>
      </c>
      <c r="O6431" s="1061">
        <v>2500</v>
      </c>
      <c r="P6431" s="1061">
        <v>2500</v>
      </c>
      <c r="Q6431" s="1061">
        <v>2500</v>
      </c>
      <c r="R6431" s="1061">
        <v>2500</v>
      </c>
      <c r="S6431" s="1061">
        <v>2500</v>
      </c>
      <c r="T6431" s="1061">
        <v>2500</v>
      </c>
      <c r="U6431" s="1061">
        <v>2500</v>
      </c>
      <c r="V6431" s="1061">
        <v>2500</v>
      </c>
      <c r="W6431" s="1061">
        <v>2500</v>
      </c>
    </row>
    <row r="6432" spans="1:23">
      <c r="A6432" s="908"/>
      <c r="B6432" s="1061" t="s">
        <v>234</v>
      </c>
      <c r="C6432" s="1061" t="s">
        <v>235</v>
      </c>
      <c r="D6432" s="1061" t="s">
        <v>4017</v>
      </c>
      <c r="E6432" s="1061" t="s">
        <v>11716</v>
      </c>
      <c r="F6432" s="1061" t="s">
        <v>8841</v>
      </c>
      <c r="G6432" s="1061" t="s">
        <v>1724</v>
      </c>
      <c r="H6432" s="1061" t="s">
        <v>129</v>
      </c>
      <c r="I6432" s="1061" t="s">
        <v>19</v>
      </c>
      <c r="J6432" s="1061" t="s">
        <v>7975</v>
      </c>
      <c r="K6432" s="1061" t="s">
        <v>14849</v>
      </c>
      <c r="L6432" s="1061">
        <v>35000</v>
      </c>
      <c r="M6432" s="1061">
        <v>35000</v>
      </c>
      <c r="N6432" s="1061">
        <v>35000</v>
      </c>
      <c r="O6432" s="1061">
        <v>35000</v>
      </c>
      <c r="P6432" s="1061">
        <v>35000</v>
      </c>
      <c r="Q6432" s="1061">
        <v>35000</v>
      </c>
      <c r="R6432" s="1061">
        <v>35000</v>
      </c>
      <c r="S6432" s="1061">
        <v>35000</v>
      </c>
      <c r="T6432" s="1061">
        <v>35000</v>
      </c>
      <c r="U6432" s="1061">
        <v>35000</v>
      </c>
      <c r="V6432" s="1061">
        <v>35000</v>
      </c>
      <c r="W6432" s="1061">
        <v>35000</v>
      </c>
    </row>
    <row r="6433" spans="1:23">
      <c r="A6433" s="908"/>
      <c r="B6433" s="1061" t="s">
        <v>234</v>
      </c>
      <c r="C6433" s="1061" t="s">
        <v>235</v>
      </c>
      <c r="D6433" s="1061" t="s">
        <v>4449</v>
      </c>
      <c r="E6433" s="1061" t="s">
        <v>11717</v>
      </c>
      <c r="F6433" s="1061" t="s">
        <v>8842</v>
      </c>
      <c r="G6433" s="1061" t="s">
        <v>1739</v>
      </c>
      <c r="H6433" s="1061" t="s">
        <v>129</v>
      </c>
      <c r="I6433" s="1061" t="s">
        <v>19</v>
      </c>
      <c r="J6433" s="1061" t="s">
        <v>7975</v>
      </c>
      <c r="K6433" s="1061" t="s">
        <v>14849</v>
      </c>
      <c r="L6433" s="1061">
        <v>27000</v>
      </c>
      <c r="M6433" s="1061">
        <v>27000</v>
      </c>
      <c r="N6433" s="1061">
        <v>27000</v>
      </c>
      <c r="O6433" s="1061">
        <v>27000</v>
      </c>
      <c r="P6433" s="1061">
        <v>27000</v>
      </c>
      <c r="Q6433" s="1061">
        <v>27000</v>
      </c>
      <c r="R6433" s="1061">
        <v>27000</v>
      </c>
      <c r="S6433" s="1061">
        <v>27000</v>
      </c>
      <c r="T6433" s="1061">
        <v>27000</v>
      </c>
      <c r="U6433" s="1061">
        <v>27000</v>
      </c>
      <c r="V6433" s="1061">
        <v>27000</v>
      </c>
      <c r="W6433" s="1061">
        <v>27000</v>
      </c>
    </row>
    <row r="6434" spans="1:23">
      <c r="A6434" s="908"/>
      <c r="B6434" s="1061" t="s">
        <v>234</v>
      </c>
      <c r="C6434" s="1061" t="s">
        <v>235</v>
      </c>
      <c r="D6434" s="1061" t="s">
        <v>4424</v>
      </c>
      <c r="E6434" s="1061" t="s">
        <v>11718</v>
      </c>
      <c r="F6434" s="1061" t="s">
        <v>8843</v>
      </c>
      <c r="G6434" s="1061" t="s">
        <v>1739</v>
      </c>
      <c r="H6434" s="1061" t="s">
        <v>129</v>
      </c>
      <c r="I6434" s="1061" t="s">
        <v>19</v>
      </c>
      <c r="J6434" s="1061" t="s">
        <v>7975</v>
      </c>
      <c r="K6434" s="1061" t="s">
        <v>14849</v>
      </c>
      <c r="L6434" s="1061">
        <v>246000</v>
      </c>
      <c r="M6434" s="1061">
        <v>246000</v>
      </c>
      <c r="N6434" s="1061">
        <v>246000</v>
      </c>
      <c r="O6434" s="1061">
        <v>246000</v>
      </c>
      <c r="P6434" s="1061">
        <v>246000</v>
      </c>
      <c r="Q6434" s="1061">
        <v>246000</v>
      </c>
      <c r="R6434" s="1061">
        <v>248400</v>
      </c>
      <c r="S6434" s="1061">
        <v>248400</v>
      </c>
      <c r="T6434" s="1061">
        <v>248400</v>
      </c>
      <c r="U6434" s="1061">
        <v>248400</v>
      </c>
      <c r="V6434" s="1061">
        <v>248400</v>
      </c>
      <c r="W6434" s="1061">
        <v>248400</v>
      </c>
    </row>
    <row r="6435" spans="1:23">
      <c r="A6435" s="908"/>
      <c r="B6435" s="1061" t="s">
        <v>234</v>
      </c>
      <c r="C6435" s="1061" t="s">
        <v>1622</v>
      </c>
      <c r="D6435" s="1061" t="s">
        <v>4646</v>
      </c>
      <c r="E6435" s="1061" t="s">
        <v>11719</v>
      </c>
      <c r="F6435" s="1061" t="s">
        <v>8844</v>
      </c>
      <c r="G6435" s="1061" t="s">
        <v>1669</v>
      </c>
      <c r="H6435" s="1061" t="s">
        <v>102</v>
      </c>
      <c r="I6435" s="1061" t="s">
        <v>19</v>
      </c>
      <c r="J6435" s="1061" t="s">
        <v>7745</v>
      </c>
      <c r="K6435" s="1061" t="s">
        <v>14849</v>
      </c>
      <c r="L6435" s="1061">
        <v>3500000</v>
      </c>
      <c r="M6435" s="1061">
        <v>3500000</v>
      </c>
      <c r="N6435" s="1061">
        <v>3500000</v>
      </c>
      <c r="O6435" s="1061">
        <v>3500000</v>
      </c>
      <c r="P6435" s="1061">
        <v>3500000</v>
      </c>
      <c r="Q6435" s="1061">
        <v>3500000</v>
      </c>
      <c r="R6435" s="1061">
        <v>3500000</v>
      </c>
      <c r="S6435" s="1061">
        <v>3500000</v>
      </c>
      <c r="T6435" s="1061">
        <v>3500000</v>
      </c>
      <c r="U6435" s="1061">
        <v>3500000</v>
      </c>
      <c r="V6435" s="1061">
        <v>3500000</v>
      </c>
      <c r="W6435" s="1061">
        <v>3500000</v>
      </c>
    </row>
    <row r="6436" spans="1:23">
      <c r="A6436" s="908"/>
      <c r="B6436" s="1061" t="s">
        <v>234</v>
      </c>
      <c r="C6436" s="1061" t="s">
        <v>235</v>
      </c>
      <c r="D6436" s="1061" t="s">
        <v>4749</v>
      </c>
      <c r="E6436" s="1061" t="s">
        <v>11720</v>
      </c>
      <c r="F6436" s="1061" t="s">
        <v>8845</v>
      </c>
      <c r="G6436" s="1061" t="s">
        <v>1739</v>
      </c>
      <c r="H6436" s="1061" t="s">
        <v>129</v>
      </c>
      <c r="I6436" s="1061" t="s">
        <v>19</v>
      </c>
      <c r="J6436" s="1061" t="s">
        <v>7975</v>
      </c>
      <c r="K6436" s="1061" t="s">
        <v>14849</v>
      </c>
      <c r="L6436" s="1061">
        <v>350000</v>
      </c>
      <c r="M6436" s="1061">
        <v>350000</v>
      </c>
      <c r="N6436" s="1061">
        <v>350000</v>
      </c>
      <c r="O6436" s="1061">
        <v>350000</v>
      </c>
      <c r="P6436" s="1061">
        <v>350000</v>
      </c>
      <c r="Q6436" s="1061">
        <v>350000</v>
      </c>
      <c r="R6436" s="1061">
        <v>350000</v>
      </c>
      <c r="S6436" s="1061">
        <v>350000</v>
      </c>
      <c r="T6436" s="1061">
        <v>350000</v>
      </c>
      <c r="U6436" s="1061">
        <v>350000</v>
      </c>
      <c r="V6436" s="1061">
        <v>350000</v>
      </c>
      <c r="W6436" s="1061">
        <v>350000</v>
      </c>
    </row>
    <row r="6437" spans="1:23">
      <c r="A6437" s="908"/>
      <c r="B6437" s="1061" t="s">
        <v>234</v>
      </c>
      <c r="C6437" s="1061" t="s">
        <v>235</v>
      </c>
      <c r="D6437" s="1061" t="s">
        <v>4749</v>
      </c>
      <c r="E6437" s="1061" t="s">
        <v>11721</v>
      </c>
      <c r="F6437" s="1061" t="s">
        <v>8846</v>
      </c>
      <c r="G6437" s="1061" t="s">
        <v>1739</v>
      </c>
      <c r="H6437" s="1061" t="s">
        <v>129</v>
      </c>
      <c r="I6437" s="1061" t="s">
        <v>19</v>
      </c>
      <c r="J6437" s="1061" t="s">
        <v>7975</v>
      </c>
      <c r="K6437" s="1061" t="s">
        <v>14849</v>
      </c>
      <c r="L6437" s="1061">
        <v>200000</v>
      </c>
      <c r="M6437" s="1061">
        <v>200000</v>
      </c>
      <c r="N6437" s="1061">
        <v>200000</v>
      </c>
      <c r="O6437" s="1061">
        <v>200000</v>
      </c>
      <c r="P6437" s="1061">
        <v>200000</v>
      </c>
      <c r="Q6437" s="1061">
        <v>200000</v>
      </c>
      <c r="R6437" s="1061">
        <v>200000</v>
      </c>
      <c r="S6437" s="1061">
        <v>200000</v>
      </c>
      <c r="T6437" s="1061">
        <v>200000</v>
      </c>
      <c r="U6437" s="1061">
        <v>200000</v>
      </c>
      <c r="V6437" s="1061">
        <v>200000</v>
      </c>
      <c r="W6437" s="1061">
        <v>200000</v>
      </c>
    </row>
    <row r="6438" spans="1:23">
      <c r="A6438" s="908"/>
      <c r="B6438" s="1061" t="s">
        <v>234</v>
      </c>
      <c r="C6438" s="1061" t="s">
        <v>235</v>
      </c>
      <c r="D6438" s="1061" t="s">
        <v>4201</v>
      </c>
      <c r="E6438" s="1061" t="s">
        <v>11722</v>
      </c>
      <c r="F6438" s="1061" t="s">
        <v>9376</v>
      </c>
      <c r="G6438" s="1061" t="s">
        <v>1739</v>
      </c>
      <c r="H6438" s="1061" t="s">
        <v>129</v>
      </c>
      <c r="I6438" s="1061" t="s">
        <v>19</v>
      </c>
      <c r="J6438" s="1061" t="s">
        <v>7975</v>
      </c>
      <c r="K6438" s="1061" t="s">
        <v>14849</v>
      </c>
      <c r="L6438" s="1061">
        <v>666250</v>
      </c>
      <c r="M6438" s="1061">
        <v>666250</v>
      </c>
      <c r="N6438" s="1061">
        <v>666250</v>
      </c>
      <c r="O6438" s="1061">
        <v>666250</v>
      </c>
      <c r="P6438" s="1061">
        <v>666250</v>
      </c>
      <c r="Q6438" s="1061">
        <v>666250</v>
      </c>
      <c r="R6438" s="1061">
        <v>672750</v>
      </c>
      <c r="S6438" s="1061">
        <v>672750</v>
      </c>
      <c r="T6438" s="1061">
        <v>672750</v>
      </c>
      <c r="U6438" s="1061">
        <v>672750</v>
      </c>
      <c r="V6438" s="1061">
        <v>672750</v>
      </c>
      <c r="W6438" s="1061">
        <v>672750</v>
      </c>
    </row>
    <row r="6439" spans="1:23">
      <c r="A6439" s="908"/>
      <c r="B6439" s="1061" t="s">
        <v>234</v>
      </c>
      <c r="C6439" s="1061" t="s">
        <v>235</v>
      </c>
      <c r="D6439" s="1061" t="s">
        <v>4738</v>
      </c>
      <c r="E6439" s="1061" t="s">
        <v>11723</v>
      </c>
      <c r="F6439" s="1061" t="s">
        <v>8847</v>
      </c>
      <c r="G6439" s="1061" t="s">
        <v>2001</v>
      </c>
      <c r="H6439" s="1061" t="s">
        <v>129</v>
      </c>
      <c r="I6439" s="1061" t="s">
        <v>19</v>
      </c>
      <c r="J6439" s="1061" t="s">
        <v>7975</v>
      </c>
      <c r="K6439" s="1061" t="s">
        <v>14849</v>
      </c>
      <c r="L6439" s="1061">
        <v>48000</v>
      </c>
      <c r="M6439" s="1061">
        <v>48000</v>
      </c>
      <c r="N6439" s="1061">
        <v>48000</v>
      </c>
      <c r="O6439" s="1061">
        <v>48000</v>
      </c>
      <c r="P6439" s="1061">
        <v>48000</v>
      </c>
      <c r="Q6439" s="1061">
        <v>48000</v>
      </c>
      <c r="R6439" s="1061">
        <v>48000</v>
      </c>
      <c r="S6439" s="1061">
        <v>48000</v>
      </c>
      <c r="T6439" s="1061">
        <v>48000</v>
      </c>
      <c r="U6439" s="1061">
        <v>48000</v>
      </c>
      <c r="V6439" s="1061">
        <v>48000</v>
      </c>
      <c r="W6439" s="1061">
        <v>48000</v>
      </c>
    </row>
    <row r="6440" spans="1:23">
      <c r="A6440" s="908"/>
      <c r="B6440" s="1061" t="s">
        <v>234</v>
      </c>
      <c r="C6440" s="1061" t="s">
        <v>235</v>
      </c>
      <c r="D6440" s="1061" t="s">
        <v>4007</v>
      </c>
      <c r="E6440" s="1061" t="s">
        <v>11724</v>
      </c>
      <c r="F6440" s="1061" t="s">
        <v>8848</v>
      </c>
      <c r="G6440" s="1061" t="s">
        <v>8282</v>
      </c>
      <c r="H6440" s="1061" t="s">
        <v>129</v>
      </c>
      <c r="I6440" s="1061" t="s">
        <v>19</v>
      </c>
      <c r="J6440" s="1061" t="s">
        <v>7975</v>
      </c>
      <c r="K6440" s="1061" t="s">
        <v>14849</v>
      </c>
      <c r="L6440" s="1061">
        <v>887138</v>
      </c>
      <c r="M6440" s="1061">
        <v>887138</v>
      </c>
      <c r="N6440" s="1061">
        <v>887138</v>
      </c>
      <c r="O6440" s="1061">
        <v>887138</v>
      </c>
      <c r="P6440" s="1061">
        <v>887138</v>
      </c>
      <c r="Q6440" s="1061">
        <v>887138</v>
      </c>
      <c r="R6440" s="1061">
        <v>895793</v>
      </c>
      <c r="S6440" s="1061">
        <v>895793</v>
      </c>
      <c r="T6440" s="1061">
        <v>895793</v>
      </c>
      <c r="U6440" s="1061">
        <v>895793</v>
      </c>
      <c r="V6440" s="1061">
        <v>895793</v>
      </c>
      <c r="W6440" s="1061">
        <v>895793</v>
      </c>
    </row>
    <row r="6441" spans="1:23">
      <c r="A6441" s="908"/>
      <c r="B6441" s="1061" t="s">
        <v>234</v>
      </c>
      <c r="C6441" s="1061" t="s">
        <v>235</v>
      </c>
      <c r="D6441" s="1061" t="s">
        <v>4007</v>
      </c>
      <c r="E6441" s="1061" t="s">
        <v>11725</v>
      </c>
      <c r="F6441" s="1061" t="s">
        <v>8849</v>
      </c>
      <c r="G6441" s="1061" t="s">
        <v>8282</v>
      </c>
      <c r="H6441" s="1061" t="s">
        <v>129</v>
      </c>
      <c r="I6441" s="1061" t="s">
        <v>19</v>
      </c>
      <c r="J6441" s="1061" t="s">
        <v>7975</v>
      </c>
      <c r="K6441" s="1061" t="s">
        <v>14849</v>
      </c>
      <c r="L6441" s="1061">
        <v>887138</v>
      </c>
      <c r="M6441" s="1061">
        <v>887138</v>
      </c>
      <c r="N6441" s="1061">
        <v>887138</v>
      </c>
      <c r="O6441" s="1061">
        <v>887138</v>
      </c>
      <c r="P6441" s="1061">
        <v>887138</v>
      </c>
      <c r="Q6441" s="1061">
        <v>887138</v>
      </c>
      <c r="R6441" s="1061">
        <v>895793</v>
      </c>
      <c r="S6441" s="1061">
        <v>895793</v>
      </c>
      <c r="T6441" s="1061">
        <v>895793</v>
      </c>
      <c r="U6441" s="1061">
        <v>895793</v>
      </c>
      <c r="V6441" s="1061">
        <v>895793</v>
      </c>
      <c r="W6441" s="1061">
        <v>895793</v>
      </c>
    </row>
    <row r="6442" spans="1:23">
      <c r="A6442" s="908"/>
      <c r="B6442" s="1061" t="s">
        <v>234</v>
      </c>
      <c r="C6442" s="1061" t="s">
        <v>235</v>
      </c>
      <c r="D6442" s="1061" t="s">
        <v>4270</v>
      </c>
      <c r="E6442" s="1061" t="s">
        <v>11726</v>
      </c>
      <c r="F6442" s="1061" t="s">
        <v>8850</v>
      </c>
      <c r="G6442" s="1061" t="s">
        <v>1724</v>
      </c>
      <c r="H6442" s="1061" t="s">
        <v>129</v>
      </c>
      <c r="I6442" s="1061" t="s">
        <v>19</v>
      </c>
      <c r="J6442" s="1061" t="s">
        <v>7975</v>
      </c>
      <c r="K6442" s="1061" t="s">
        <v>14849</v>
      </c>
      <c r="L6442" s="1061">
        <v>221000</v>
      </c>
      <c r="M6442" s="1061">
        <v>221000</v>
      </c>
      <c r="N6442" s="1061">
        <v>221000</v>
      </c>
      <c r="O6442" s="1061">
        <v>221000</v>
      </c>
      <c r="P6442" s="1061">
        <v>221000</v>
      </c>
      <c r="Q6442" s="1061">
        <v>221000</v>
      </c>
      <c r="R6442" s="1061">
        <v>221000</v>
      </c>
      <c r="S6442" s="1061">
        <v>221000</v>
      </c>
      <c r="T6442" s="1061">
        <v>221000</v>
      </c>
      <c r="U6442" s="1061">
        <v>221000</v>
      </c>
      <c r="V6442" s="1061">
        <v>221000</v>
      </c>
      <c r="W6442" s="1061">
        <v>221000</v>
      </c>
    </row>
    <row r="6443" spans="1:23">
      <c r="A6443" s="908"/>
      <c r="B6443" s="1061" t="s">
        <v>234</v>
      </c>
      <c r="C6443" s="1061" t="s">
        <v>235</v>
      </c>
      <c r="D6443" s="1061" t="s">
        <v>2755</v>
      </c>
      <c r="E6443" s="1061" t="s">
        <v>11727</v>
      </c>
      <c r="F6443" s="1061" t="s">
        <v>8854</v>
      </c>
      <c r="G6443" s="1061" t="s">
        <v>1739</v>
      </c>
      <c r="H6443" s="1061" t="s">
        <v>129</v>
      </c>
      <c r="I6443" s="1061" t="s">
        <v>19</v>
      </c>
      <c r="J6443" s="1061" t="s">
        <v>7975</v>
      </c>
      <c r="K6443" s="1061" t="s">
        <v>14849</v>
      </c>
      <c r="L6443" s="1061">
        <v>45000</v>
      </c>
      <c r="M6443" s="1061">
        <v>45000</v>
      </c>
      <c r="N6443" s="1061">
        <v>45000</v>
      </c>
      <c r="O6443" s="1061">
        <v>45000</v>
      </c>
      <c r="P6443" s="1061">
        <v>45000</v>
      </c>
      <c r="Q6443" s="1061">
        <v>45000</v>
      </c>
      <c r="R6443" s="1061">
        <v>45000</v>
      </c>
      <c r="S6443" s="1061">
        <v>45000</v>
      </c>
      <c r="T6443" s="1061">
        <v>45000</v>
      </c>
      <c r="U6443" s="1061">
        <v>45000</v>
      </c>
      <c r="V6443" s="1061">
        <v>45000</v>
      </c>
      <c r="W6443" s="1061">
        <v>45000</v>
      </c>
    </row>
    <row r="6444" spans="1:23">
      <c r="A6444" s="908"/>
      <c r="B6444" s="1061" t="s">
        <v>234</v>
      </c>
      <c r="C6444" s="1061" t="s">
        <v>235</v>
      </c>
      <c r="D6444" s="1061" t="s">
        <v>4326</v>
      </c>
      <c r="E6444" s="1061" t="s">
        <v>11728</v>
      </c>
      <c r="F6444" s="1061" t="s">
        <v>8855</v>
      </c>
      <c r="G6444" s="1061" t="s">
        <v>1739</v>
      </c>
      <c r="H6444" s="1061" t="s">
        <v>129</v>
      </c>
      <c r="I6444" s="1061" t="s">
        <v>19</v>
      </c>
      <c r="J6444" s="1061" t="s">
        <v>7975</v>
      </c>
      <c r="K6444" s="1061" t="s">
        <v>14849</v>
      </c>
      <c r="L6444" s="1061">
        <v>27000</v>
      </c>
      <c r="M6444" s="1061">
        <v>27000</v>
      </c>
      <c r="N6444" s="1061">
        <v>27000</v>
      </c>
      <c r="O6444" s="1061">
        <v>27000</v>
      </c>
      <c r="P6444" s="1061">
        <v>27000</v>
      </c>
      <c r="Q6444" s="1061">
        <v>27000</v>
      </c>
      <c r="R6444" s="1061">
        <v>27000</v>
      </c>
      <c r="S6444" s="1061">
        <v>27000</v>
      </c>
      <c r="T6444" s="1061">
        <v>27000</v>
      </c>
      <c r="U6444" s="1061">
        <v>27000</v>
      </c>
      <c r="V6444" s="1061">
        <v>27000</v>
      </c>
      <c r="W6444" s="1061">
        <v>27000</v>
      </c>
    </row>
    <row r="6445" spans="1:23">
      <c r="A6445" s="908"/>
      <c r="B6445" s="1061" t="s">
        <v>234</v>
      </c>
      <c r="C6445" s="1061" t="s">
        <v>235</v>
      </c>
      <c r="D6445" s="1061" t="s">
        <v>4326</v>
      </c>
      <c r="E6445" s="1061" t="s">
        <v>11729</v>
      </c>
      <c r="F6445" s="1061" t="s">
        <v>8856</v>
      </c>
      <c r="G6445" s="1061" t="s">
        <v>1739</v>
      </c>
      <c r="H6445" s="1061" t="s">
        <v>129</v>
      </c>
      <c r="I6445" s="1061" t="s">
        <v>19</v>
      </c>
      <c r="J6445" s="1061" t="s">
        <v>7975</v>
      </c>
      <c r="K6445" s="1061" t="s">
        <v>14849</v>
      </c>
      <c r="L6445" s="1061">
        <v>38000</v>
      </c>
      <c r="M6445" s="1061">
        <v>38000</v>
      </c>
      <c r="N6445" s="1061">
        <v>38000</v>
      </c>
      <c r="O6445" s="1061">
        <v>38000</v>
      </c>
      <c r="P6445" s="1061">
        <v>38000</v>
      </c>
      <c r="Q6445" s="1061">
        <v>38000</v>
      </c>
      <c r="R6445" s="1061">
        <v>38000</v>
      </c>
      <c r="S6445" s="1061">
        <v>38000</v>
      </c>
      <c r="T6445" s="1061">
        <v>38000</v>
      </c>
      <c r="U6445" s="1061">
        <v>38000</v>
      </c>
      <c r="V6445" s="1061">
        <v>38000</v>
      </c>
      <c r="W6445" s="1061">
        <v>38000</v>
      </c>
    </row>
    <row r="6446" spans="1:23">
      <c r="A6446" s="908"/>
      <c r="B6446" s="1061" t="s">
        <v>234</v>
      </c>
      <c r="C6446" s="1061" t="s">
        <v>235</v>
      </c>
      <c r="D6446" s="1061" t="s">
        <v>4326</v>
      </c>
      <c r="E6446" s="1061" t="s">
        <v>11730</v>
      </c>
      <c r="F6446" s="1061" t="s">
        <v>8857</v>
      </c>
      <c r="G6446" s="1061" t="s">
        <v>1739</v>
      </c>
      <c r="H6446" s="1061" t="s">
        <v>129</v>
      </c>
      <c r="I6446" s="1061" t="s">
        <v>19</v>
      </c>
      <c r="J6446" s="1061" t="s">
        <v>7975</v>
      </c>
      <c r="K6446" s="1061" t="s">
        <v>14849</v>
      </c>
      <c r="L6446" s="1061">
        <v>33000</v>
      </c>
      <c r="M6446" s="1061">
        <v>33000</v>
      </c>
      <c r="N6446" s="1061">
        <v>33000</v>
      </c>
      <c r="O6446" s="1061">
        <v>33000</v>
      </c>
      <c r="P6446" s="1061">
        <v>33000</v>
      </c>
      <c r="Q6446" s="1061">
        <v>33000</v>
      </c>
      <c r="R6446" s="1061">
        <v>33000</v>
      </c>
      <c r="S6446" s="1061">
        <v>33000</v>
      </c>
      <c r="T6446" s="1061">
        <v>33000</v>
      </c>
      <c r="U6446" s="1061">
        <v>33000</v>
      </c>
      <c r="V6446" s="1061">
        <v>33000</v>
      </c>
      <c r="W6446" s="1061">
        <v>33000</v>
      </c>
    </row>
    <row r="6447" spans="1:23">
      <c r="A6447" s="908"/>
      <c r="B6447" s="1061" t="s">
        <v>234</v>
      </c>
      <c r="C6447" s="1061" t="s">
        <v>235</v>
      </c>
      <c r="D6447" s="1061" t="s">
        <v>4326</v>
      </c>
      <c r="E6447" s="1061" t="s">
        <v>11731</v>
      </c>
      <c r="F6447" s="1061" t="s">
        <v>8852</v>
      </c>
      <c r="G6447" s="1061" t="s">
        <v>1739</v>
      </c>
      <c r="H6447" s="1061" t="s">
        <v>129</v>
      </c>
      <c r="I6447" s="1061" t="s">
        <v>19</v>
      </c>
      <c r="J6447" s="1061" t="s">
        <v>7975</v>
      </c>
      <c r="K6447" s="1061" t="s">
        <v>14849</v>
      </c>
      <c r="L6447" s="1061">
        <v>45500</v>
      </c>
      <c r="M6447" s="1061">
        <v>45500</v>
      </c>
      <c r="N6447" s="1061">
        <v>45500</v>
      </c>
      <c r="O6447" s="1061">
        <v>45500</v>
      </c>
      <c r="P6447" s="1061">
        <v>45500</v>
      </c>
      <c r="Q6447" s="1061">
        <v>45500</v>
      </c>
      <c r="R6447" s="1061">
        <v>45500</v>
      </c>
      <c r="S6447" s="1061">
        <v>45500</v>
      </c>
      <c r="T6447" s="1061">
        <v>45500</v>
      </c>
      <c r="U6447" s="1061">
        <v>45500</v>
      </c>
      <c r="V6447" s="1061">
        <v>45500</v>
      </c>
      <c r="W6447" s="1061">
        <v>45500</v>
      </c>
    </row>
    <row r="6448" spans="1:23">
      <c r="A6448" s="908"/>
      <c r="B6448" s="1061" t="s">
        <v>234</v>
      </c>
      <c r="C6448" s="1061" t="s">
        <v>235</v>
      </c>
      <c r="D6448" s="1061" t="s">
        <v>4326</v>
      </c>
      <c r="E6448" s="1061" t="s">
        <v>11732</v>
      </c>
      <c r="F6448" s="1061" t="s">
        <v>8858</v>
      </c>
      <c r="G6448" s="1061" t="s">
        <v>1739</v>
      </c>
      <c r="H6448" s="1061" t="s">
        <v>129</v>
      </c>
      <c r="I6448" s="1061" t="s">
        <v>19</v>
      </c>
      <c r="J6448" s="1061" t="s">
        <v>7975</v>
      </c>
      <c r="K6448" s="1061" t="s">
        <v>14849</v>
      </c>
      <c r="L6448" s="1061">
        <v>47000</v>
      </c>
      <c r="M6448" s="1061">
        <v>47000</v>
      </c>
      <c r="N6448" s="1061">
        <v>47000</v>
      </c>
      <c r="O6448" s="1061">
        <v>47000</v>
      </c>
      <c r="P6448" s="1061">
        <v>47000</v>
      </c>
      <c r="Q6448" s="1061">
        <v>47000</v>
      </c>
      <c r="R6448" s="1061">
        <v>47000</v>
      </c>
      <c r="S6448" s="1061">
        <v>47000</v>
      </c>
      <c r="T6448" s="1061">
        <v>47000</v>
      </c>
      <c r="U6448" s="1061">
        <v>47000</v>
      </c>
      <c r="V6448" s="1061">
        <v>47000</v>
      </c>
      <c r="W6448" s="1061">
        <v>47000</v>
      </c>
    </row>
    <row r="6449" spans="1:23">
      <c r="A6449" s="908"/>
      <c r="B6449" s="1061" t="s">
        <v>234</v>
      </c>
      <c r="C6449" s="1061" t="s">
        <v>235</v>
      </c>
      <c r="D6449" s="1061" t="s">
        <v>4326</v>
      </c>
      <c r="E6449" s="1061" t="s">
        <v>11733</v>
      </c>
      <c r="F6449" s="1061" t="s">
        <v>8859</v>
      </c>
      <c r="G6449" s="1061" t="s">
        <v>1739</v>
      </c>
      <c r="H6449" s="1061" t="s">
        <v>129</v>
      </c>
      <c r="I6449" s="1061" t="s">
        <v>19</v>
      </c>
      <c r="J6449" s="1061" t="s">
        <v>7975</v>
      </c>
      <c r="K6449" s="1061" t="s">
        <v>14849</v>
      </c>
      <c r="L6449" s="1061">
        <v>32500</v>
      </c>
      <c r="M6449" s="1061">
        <v>32500</v>
      </c>
      <c r="N6449" s="1061">
        <v>32500</v>
      </c>
      <c r="O6449" s="1061">
        <v>32500</v>
      </c>
      <c r="P6449" s="1061">
        <v>32500</v>
      </c>
      <c r="Q6449" s="1061">
        <v>32500</v>
      </c>
      <c r="R6449" s="1061">
        <v>32500</v>
      </c>
      <c r="S6449" s="1061">
        <v>32500</v>
      </c>
      <c r="T6449" s="1061">
        <v>32500</v>
      </c>
      <c r="U6449" s="1061">
        <v>32500</v>
      </c>
      <c r="V6449" s="1061">
        <v>32500</v>
      </c>
      <c r="W6449" s="1061">
        <v>32500</v>
      </c>
    </row>
    <row r="6450" spans="1:23">
      <c r="A6450" s="908"/>
      <c r="B6450" s="1061" t="s">
        <v>234</v>
      </c>
      <c r="C6450" s="1061" t="s">
        <v>235</v>
      </c>
      <c r="D6450" s="1061" t="s">
        <v>4416</v>
      </c>
      <c r="E6450" s="1061" t="s">
        <v>11734</v>
      </c>
      <c r="F6450" s="1061" t="s">
        <v>8860</v>
      </c>
      <c r="G6450" s="1061" t="s">
        <v>1739</v>
      </c>
      <c r="H6450" s="1061" t="s">
        <v>129</v>
      </c>
      <c r="I6450" s="1061" t="s">
        <v>19</v>
      </c>
      <c r="J6450" s="1061" t="s">
        <v>7975</v>
      </c>
      <c r="K6450" s="1061" t="s">
        <v>14849</v>
      </c>
      <c r="L6450" s="1061">
        <v>220000</v>
      </c>
      <c r="M6450" s="1061">
        <v>220000</v>
      </c>
      <c r="N6450" s="1061">
        <v>220000</v>
      </c>
      <c r="O6450" s="1061">
        <v>220000</v>
      </c>
      <c r="P6450" s="1061">
        <v>220000</v>
      </c>
      <c r="Q6450" s="1061">
        <v>220000</v>
      </c>
      <c r="R6450" s="1061">
        <v>220000</v>
      </c>
      <c r="S6450" s="1061">
        <v>220000</v>
      </c>
      <c r="T6450" s="1061">
        <v>220000</v>
      </c>
      <c r="U6450" s="1061">
        <v>220000</v>
      </c>
      <c r="V6450" s="1061">
        <v>220000</v>
      </c>
      <c r="W6450" s="1061">
        <v>220000</v>
      </c>
    </row>
    <row r="6451" spans="1:23">
      <c r="A6451" s="908"/>
      <c r="B6451" s="1061" t="s">
        <v>234</v>
      </c>
      <c r="C6451" s="1061" t="s">
        <v>235</v>
      </c>
      <c r="D6451" s="1061" t="s">
        <v>4306</v>
      </c>
      <c r="E6451" s="1061" t="s">
        <v>11735</v>
      </c>
      <c r="F6451" s="1061" t="s">
        <v>8861</v>
      </c>
      <c r="G6451" s="1061" t="s">
        <v>1739</v>
      </c>
      <c r="H6451" s="1061" t="s">
        <v>129</v>
      </c>
      <c r="I6451" s="1061" t="s">
        <v>19</v>
      </c>
      <c r="J6451" s="1061" t="s">
        <v>7975</v>
      </c>
      <c r="K6451" s="1061" t="s">
        <v>14849</v>
      </c>
      <c r="L6451" s="1061">
        <v>594500</v>
      </c>
      <c r="M6451" s="1061">
        <v>594500</v>
      </c>
      <c r="N6451" s="1061">
        <v>594500</v>
      </c>
      <c r="O6451" s="1061">
        <v>594500</v>
      </c>
      <c r="P6451" s="1061">
        <v>594500</v>
      </c>
      <c r="Q6451" s="1061">
        <v>594500</v>
      </c>
      <c r="R6451" s="1061">
        <v>600300</v>
      </c>
      <c r="S6451" s="1061">
        <v>600300</v>
      </c>
      <c r="T6451" s="1061">
        <v>600300</v>
      </c>
      <c r="U6451" s="1061">
        <v>600300</v>
      </c>
      <c r="V6451" s="1061">
        <v>600300</v>
      </c>
      <c r="W6451" s="1061">
        <v>600300</v>
      </c>
    </row>
    <row r="6452" spans="1:23">
      <c r="A6452" s="908"/>
      <c r="B6452" s="1061" t="s">
        <v>234</v>
      </c>
      <c r="C6452" s="1061" t="s">
        <v>235</v>
      </c>
      <c r="D6452" s="1061" t="s">
        <v>4416</v>
      </c>
      <c r="E6452" s="1061" t="s">
        <v>11736</v>
      </c>
      <c r="F6452" s="1061" t="s">
        <v>8862</v>
      </c>
      <c r="G6452" s="1061" t="s">
        <v>1739</v>
      </c>
      <c r="H6452" s="1061" t="s">
        <v>129</v>
      </c>
      <c r="I6452" s="1061" t="s">
        <v>19</v>
      </c>
      <c r="J6452" s="1061" t="s">
        <v>7975</v>
      </c>
      <c r="K6452" s="1061" t="s">
        <v>14849</v>
      </c>
      <c r="L6452" s="1061">
        <v>800000</v>
      </c>
      <c r="M6452" s="1061">
        <v>800000</v>
      </c>
      <c r="N6452" s="1061">
        <v>800000</v>
      </c>
      <c r="O6452" s="1061">
        <v>800000</v>
      </c>
      <c r="P6452" s="1061">
        <v>800000</v>
      </c>
      <c r="Q6452" s="1061">
        <v>800000</v>
      </c>
      <c r="R6452" s="1061">
        <v>800000</v>
      </c>
      <c r="S6452" s="1061">
        <v>800000</v>
      </c>
      <c r="T6452" s="1061">
        <v>800000</v>
      </c>
      <c r="U6452" s="1061">
        <v>800000</v>
      </c>
      <c r="V6452" s="1061">
        <v>800000</v>
      </c>
      <c r="W6452" s="1061">
        <v>800000</v>
      </c>
    </row>
    <row r="6453" spans="1:23">
      <c r="A6453" s="908"/>
      <c r="B6453" s="1061" t="s">
        <v>234</v>
      </c>
      <c r="C6453" s="1061" t="s">
        <v>235</v>
      </c>
      <c r="D6453" s="1061" t="s">
        <v>4279</v>
      </c>
      <c r="E6453" s="1061" t="s">
        <v>11737</v>
      </c>
      <c r="F6453" s="1061" t="s">
        <v>8863</v>
      </c>
      <c r="G6453" s="1061" t="s">
        <v>1739</v>
      </c>
      <c r="H6453" s="1061" t="s">
        <v>129</v>
      </c>
      <c r="I6453" s="1061" t="s">
        <v>19</v>
      </c>
      <c r="J6453" s="1061" t="s">
        <v>7975</v>
      </c>
      <c r="K6453" s="1061" t="s">
        <v>14849</v>
      </c>
      <c r="L6453" s="1061">
        <v>78000</v>
      </c>
      <c r="M6453" s="1061">
        <v>78000</v>
      </c>
      <c r="N6453" s="1061">
        <v>78000</v>
      </c>
      <c r="O6453" s="1061">
        <v>78000</v>
      </c>
      <c r="P6453" s="1061">
        <v>78000</v>
      </c>
      <c r="Q6453" s="1061">
        <v>78000</v>
      </c>
      <c r="R6453" s="1061">
        <v>78000</v>
      </c>
      <c r="S6453" s="1061">
        <v>78000</v>
      </c>
      <c r="T6453" s="1061">
        <v>78000</v>
      </c>
      <c r="U6453" s="1061">
        <v>78000</v>
      </c>
      <c r="V6453" s="1061">
        <v>78000</v>
      </c>
      <c r="W6453" s="1061">
        <v>78000</v>
      </c>
    </row>
    <row r="6454" spans="1:23">
      <c r="A6454" s="908"/>
      <c r="B6454" s="1061" t="s">
        <v>234</v>
      </c>
      <c r="C6454" s="1061" t="s">
        <v>235</v>
      </c>
      <c r="D6454" s="1061" t="s">
        <v>4017</v>
      </c>
      <c r="E6454" s="1061" t="s">
        <v>11738</v>
      </c>
      <c r="F6454" s="1061" t="s">
        <v>8864</v>
      </c>
      <c r="G6454" s="1061" t="s">
        <v>1724</v>
      </c>
      <c r="H6454" s="1061" t="s">
        <v>129</v>
      </c>
      <c r="I6454" s="1061" t="s">
        <v>19</v>
      </c>
      <c r="J6454" s="1061" t="s">
        <v>7975</v>
      </c>
      <c r="K6454" s="1061" t="s">
        <v>14849</v>
      </c>
      <c r="L6454" s="1061">
        <v>75000</v>
      </c>
      <c r="M6454" s="1061">
        <v>75000</v>
      </c>
      <c r="N6454" s="1061">
        <v>75000</v>
      </c>
      <c r="O6454" s="1061">
        <v>75000</v>
      </c>
      <c r="P6454" s="1061">
        <v>75000</v>
      </c>
      <c r="Q6454" s="1061">
        <v>75000</v>
      </c>
      <c r="R6454" s="1061">
        <v>75000</v>
      </c>
      <c r="S6454" s="1061">
        <v>75000</v>
      </c>
      <c r="T6454" s="1061">
        <v>75000</v>
      </c>
      <c r="U6454" s="1061">
        <v>75000</v>
      </c>
      <c r="V6454" s="1061">
        <v>75000</v>
      </c>
      <c r="W6454" s="1061">
        <v>75000</v>
      </c>
    </row>
    <row r="6455" spans="1:23">
      <c r="A6455" s="908"/>
      <c r="B6455" s="1061" t="s">
        <v>234</v>
      </c>
      <c r="C6455" s="1061" t="s">
        <v>1622</v>
      </c>
      <c r="D6455" s="1061" t="s">
        <v>4646</v>
      </c>
      <c r="E6455" s="1061" t="s">
        <v>11739</v>
      </c>
      <c r="F6455" s="1061" t="s">
        <v>8865</v>
      </c>
      <c r="G6455" s="1061" t="s">
        <v>1739</v>
      </c>
      <c r="H6455" s="1061" t="s">
        <v>102</v>
      </c>
      <c r="I6455" s="1061" t="s">
        <v>19</v>
      </c>
      <c r="J6455" s="1061" t="s">
        <v>7745</v>
      </c>
      <c r="K6455" s="1061" t="s">
        <v>14849</v>
      </c>
      <c r="L6455" s="1061">
        <v>1795010</v>
      </c>
      <c r="M6455" s="1061">
        <v>1795010</v>
      </c>
      <c r="N6455" s="1061">
        <v>1795010</v>
      </c>
      <c r="O6455" s="1061">
        <v>1795010</v>
      </c>
      <c r="P6455" s="1061">
        <v>1795010</v>
      </c>
      <c r="Q6455" s="1061">
        <v>1795010</v>
      </c>
      <c r="R6455" s="1061">
        <v>1926680</v>
      </c>
      <c r="S6455" s="1061">
        <v>1926680</v>
      </c>
      <c r="T6455" s="1061">
        <v>1926680</v>
      </c>
      <c r="U6455" s="1061">
        <v>1926680</v>
      </c>
      <c r="V6455" s="1061">
        <v>1926680</v>
      </c>
      <c r="W6455" s="1061">
        <v>1926680</v>
      </c>
    </row>
    <row r="6456" spans="1:23">
      <c r="A6456" s="908"/>
      <c r="B6456" s="1061" t="s">
        <v>234</v>
      </c>
      <c r="C6456" s="1061" t="s">
        <v>235</v>
      </c>
      <c r="D6456" s="1061" t="s">
        <v>3863</v>
      </c>
      <c r="E6456" s="1061" t="s">
        <v>11740</v>
      </c>
      <c r="F6456" s="1061" t="s">
        <v>8866</v>
      </c>
      <c r="G6456" s="1061" t="s">
        <v>1739</v>
      </c>
      <c r="H6456" s="1061" t="s">
        <v>129</v>
      </c>
      <c r="I6456" s="1061" t="s">
        <v>19</v>
      </c>
      <c r="J6456" s="1061" t="s">
        <v>7975</v>
      </c>
      <c r="K6456" s="1061" t="s">
        <v>14849</v>
      </c>
      <c r="L6456" s="1061">
        <v>250000</v>
      </c>
      <c r="M6456" s="1061">
        <v>250000</v>
      </c>
      <c r="N6456" s="1061">
        <v>250000</v>
      </c>
      <c r="O6456" s="1061">
        <v>250000</v>
      </c>
      <c r="P6456" s="1061">
        <v>250000</v>
      </c>
      <c r="Q6456" s="1061">
        <v>250000</v>
      </c>
      <c r="R6456" s="1061">
        <v>250000</v>
      </c>
      <c r="S6456" s="1061">
        <v>250000</v>
      </c>
      <c r="T6456" s="1061">
        <v>250000</v>
      </c>
      <c r="U6456" s="1061">
        <v>250000</v>
      </c>
      <c r="V6456" s="1061">
        <v>250000</v>
      </c>
      <c r="W6456" s="1061">
        <v>250000</v>
      </c>
    </row>
    <row r="6457" spans="1:23">
      <c r="A6457" s="908"/>
      <c r="B6457" s="1061" t="s">
        <v>234</v>
      </c>
      <c r="C6457" s="1061" t="s">
        <v>235</v>
      </c>
      <c r="D6457" s="1061" t="s">
        <v>3090</v>
      </c>
      <c r="E6457" s="1061" t="s">
        <v>11741</v>
      </c>
      <c r="F6457" s="1061" t="s">
        <v>8867</v>
      </c>
      <c r="G6457" s="1061" t="s">
        <v>1701</v>
      </c>
      <c r="H6457" s="1061" t="s">
        <v>129</v>
      </c>
      <c r="I6457" s="1061" t="s">
        <v>19</v>
      </c>
      <c r="J6457" s="1061" t="s">
        <v>7975</v>
      </c>
      <c r="K6457" s="1061" t="s">
        <v>14849</v>
      </c>
      <c r="L6457" s="1061">
        <v>1585000</v>
      </c>
      <c r="M6457" s="1061">
        <v>1585000</v>
      </c>
      <c r="N6457" s="1061">
        <v>1585000</v>
      </c>
      <c r="O6457" s="1061">
        <v>1585000</v>
      </c>
      <c r="P6457" s="1061">
        <v>1585000</v>
      </c>
      <c r="Q6457" s="1061">
        <v>1585000</v>
      </c>
      <c r="R6457" s="1061">
        <v>1585000</v>
      </c>
      <c r="S6457" s="1061">
        <v>1585000</v>
      </c>
      <c r="T6457" s="1061">
        <v>1585000</v>
      </c>
      <c r="U6457" s="1061">
        <v>1585000</v>
      </c>
      <c r="V6457" s="1061">
        <v>1585000</v>
      </c>
      <c r="W6457" s="1061">
        <v>1585000</v>
      </c>
    </row>
    <row r="6458" spans="1:23">
      <c r="A6458" s="908"/>
      <c r="B6458" s="1061" t="s">
        <v>234</v>
      </c>
      <c r="C6458" s="1061" t="s">
        <v>235</v>
      </c>
      <c r="D6458" s="1061" t="s">
        <v>4424</v>
      </c>
      <c r="E6458" s="1061" t="s">
        <v>11742</v>
      </c>
      <c r="F6458" s="1061" t="s">
        <v>8868</v>
      </c>
      <c r="G6458" s="1061" t="s">
        <v>1739</v>
      </c>
      <c r="H6458" s="1061" t="s">
        <v>129</v>
      </c>
      <c r="I6458" s="1061" t="s">
        <v>19</v>
      </c>
      <c r="J6458" s="1061" t="s">
        <v>7975</v>
      </c>
      <c r="K6458" s="1061" t="s">
        <v>14849</v>
      </c>
      <c r="L6458" s="1061">
        <v>300000</v>
      </c>
      <c r="M6458" s="1061">
        <v>300000</v>
      </c>
      <c r="N6458" s="1061">
        <v>300000</v>
      </c>
      <c r="O6458" s="1061">
        <v>300000</v>
      </c>
      <c r="P6458" s="1061">
        <v>300000</v>
      </c>
      <c r="Q6458" s="1061">
        <v>300000</v>
      </c>
      <c r="R6458" s="1061">
        <v>300000</v>
      </c>
      <c r="S6458" s="1061">
        <v>300000</v>
      </c>
      <c r="T6458" s="1061">
        <v>300000</v>
      </c>
      <c r="U6458" s="1061">
        <v>300000</v>
      </c>
      <c r="V6458" s="1061">
        <v>300000</v>
      </c>
      <c r="W6458" s="1061">
        <v>300000</v>
      </c>
    </row>
    <row r="6459" spans="1:23">
      <c r="A6459" s="908"/>
      <c r="B6459" s="1061" t="s">
        <v>234</v>
      </c>
      <c r="C6459" s="1061" t="s">
        <v>235</v>
      </c>
      <c r="D6459" s="1061" t="s">
        <v>4339</v>
      </c>
      <c r="E6459" s="1061" t="s">
        <v>11743</v>
      </c>
      <c r="F6459" s="1061" t="s">
        <v>13426</v>
      </c>
      <c r="G6459" s="1061" t="s">
        <v>1739</v>
      </c>
      <c r="H6459" s="1061" t="s">
        <v>129</v>
      </c>
      <c r="I6459" s="1061" t="s">
        <v>19</v>
      </c>
      <c r="J6459" s="1061" t="s">
        <v>7975</v>
      </c>
      <c r="K6459" s="1061" t="s">
        <v>14849</v>
      </c>
      <c r="L6459" s="1061">
        <v>580000</v>
      </c>
      <c r="M6459" s="1061">
        <v>580000</v>
      </c>
      <c r="N6459" s="1061">
        <v>580000</v>
      </c>
      <c r="O6459" s="1061">
        <v>580000</v>
      </c>
      <c r="P6459" s="1061">
        <v>580000</v>
      </c>
      <c r="Q6459" s="1061">
        <v>580000</v>
      </c>
      <c r="R6459" s="1061">
        <v>580000</v>
      </c>
      <c r="S6459" s="1061">
        <v>580000</v>
      </c>
      <c r="T6459" s="1061">
        <v>580000</v>
      </c>
      <c r="U6459" s="1061">
        <v>580000</v>
      </c>
      <c r="V6459" s="1061">
        <v>580000</v>
      </c>
      <c r="W6459" s="1061">
        <v>580000</v>
      </c>
    </row>
    <row r="6460" spans="1:23">
      <c r="A6460" s="908"/>
      <c r="B6460" s="1061" t="s">
        <v>234</v>
      </c>
      <c r="C6460" s="1061" t="s">
        <v>235</v>
      </c>
      <c r="D6460" s="1061" t="s">
        <v>3199</v>
      </c>
      <c r="E6460" s="1061" t="s">
        <v>11744</v>
      </c>
      <c r="F6460" s="1061" t="s">
        <v>8869</v>
      </c>
      <c r="G6460" s="1061" t="s">
        <v>1739</v>
      </c>
      <c r="H6460" s="1061" t="s">
        <v>129</v>
      </c>
      <c r="I6460" s="1061" t="s">
        <v>19</v>
      </c>
      <c r="J6460" s="1061" t="s">
        <v>7975</v>
      </c>
      <c r="K6460" s="1061" t="s">
        <v>14849</v>
      </c>
      <c r="L6460" s="1061">
        <v>150000</v>
      </c>
      <c r="M6460" s="1061">
        <v>150000</v>
      </c>
      <c r="N6460" s="1061">
        <v>150000</v>
      </c>
      <c r="O6460" s="1061">
        <v>150000</v>
      </c>
      <c r="P6460" s="1061">
        <v>150000</v>
      </c>
      <c r="Q6460" s="1061">
        <v>150000</v>
      </c>
      <c r="R6460" s="1061">
        <v>150000</v>
      </c>
      <c r="S6460" s="1061">
        <v>150000</v>
      </c>
      <c r="T6460" s="1061">
        <v>150000</v>
      </c>
      <c r="U6460" s="1061">
        <v>150000</v>
      </c>
      <c r="V6460" s="1061">
        <v>150000</v>
      </c>
      <c r="W6460" s="1061">
        <v>150000</v>
      </c>
    </row>
    <row r="6461" spans="1:23">
      <c r="A6461" s="908"/>
      <c r="B6461" s="1061" t="s">
        <v>234</v>
      </c>
      <c r="C6461" s="1061" t="s">
        <v>235</v>
      </c>
      <c r="D6461" s="1061" t="s">
        <v>4555</v>
      </c>
      <c r="E6461" s="1061" t="s">
        <v>11745</v>
      </c>
      <c r="F6461" s="1061" t="s">
        <v>8870</v>
      </c>
      <c r="G6461" s="1061" t="s">
        <v>1739</v>
      </c>
      <c r="H6461" s="1061" t="s">
        <v>129</v>
      </c>
      <c r="I6461" s="1061" t="s">
        <v>19</v>
      </c>
      <c r="J6461" s="1061" t="s">
        <v>7975</v>
      </c>
      <c r="K6461" s="1061" t="s">
        <v>14849</v>
      </c>
      <c r="L6461" s="1061">
        <v>2562500</v>
      </c>
      <c r="M6461" s="1061">
        <v>2562500</v>
      </c>
      <c r="N6461" s="1061">
        <v>2562500</v>
      </c>
      <c r="O6461" s="1061">
        <v>2562500</v>
      </c>
      <c r="P6461" s="1061">
        <v>2562500</v>
      </c>
      <c r="Q6461" s="1061">
        <v>2562500</v>
      </c>
      <c r="R6461" s="1061">
        <v>2587500</v>
      </c>
      <c r="S6461" s="1061">
        <v>2587500</v>
      </c>
      <c r="T6461" s="1061">
        <v>2587500</v>
      </c>
      <c r="U6461" s="1061">
        <v>2587500</v>
      </c>
      <c r="V6461" s="1061">
        <v>2587500</v>
      </c>
      <c r="W6461" s="1061">
        <v>2587500</v>
      </c>
    </row>
    <row r="6462" spans="1:23">
      <c r="A6462" s="908"/>
      <c r="B6462" s="1061" t="s">
        <v>234</v>
      </c>
      <c r="C6462" s="1061" t="s">
        <v>235</v>
      </c>
      <c r="D6462" s="1061" t="s">
        <v>4546</v>
      </c>
      <c r="E6462" s="1061" t="s">
        <v>11746</v>
      </c>
      <c r="F6462" s="1061" t="s">
        <v>8871</v>
      </c>
      <c r="G6462" s="1061" t="s">
        <v>1739</v>
      </c>
      <c r="H6462" s="1061" t="s">
        <v>129</v>
      </c>
      <c r="I6462" s="1061" t="s">
        <v>19</v>
      </c>
      <c r="J6462" s="1061" t="s">
        <v>7975</v>
      </c>
      <c r="K6462" s="1061" t="s">
        <v>14849</v>
      </c>
      <c r="L6462" s="1061">
        <v>2357500</v>
      </c>
      <c r="M6462" s="1061">
        <v>2357500</v>
      </c>
      <c r="N6462" s="1061">
        <v>2357500</v>
      </c>
      <c r="O6462" s="1061">
        <v>2357500</v>
      </c>
      <c r="P6462" s="1061">
        <v>2357500</v>
      </c>
      <c r="Q6462" s="1061">
        <v>2357500</v>
      </c>
      <c r="R6462" s="1061">
        <v>2380500</v>
      </c>
      <c r="S6462" s="1061">
        <v>2380500</v>
      </c>
      <c r="T6462" s="1061">
        <v>2380500</v>
      </c>
      <c r="U6462" s="1061">
        <v>2380500</v>
      </c>
      <c r="V6462" s="1061">
        <v>2380500</v>
      </c>
      <c r="W6462" s="1061">
        <v>2380500</v>
      </c>
    </row>
    <row r="6463" spans="1:23">
      <c r="A6463" s="908"/>
      <c r="B6463" s="1061" t="s">
        <v>234</v>
      </c>
      <c r="C6463" s="1061" t="s">
        <v>235</v>
      </c>
      <c r="D6463" s="1061" t="s">
        <v>4110</v>
      </c>
      <c r="E6463" s="1061" t="s">
        <v>11747</v>
      </c>
      <c r="F6463" s="1061" t="s">
        <v>12922</v>
      </c>
      <c r="G6463" s="1061" t="s">
        <v>1739</v>
      </c>
      <c r="H6463" s="1061" t="s">
        <v>129</v>
      </c>
      <c r="I6463" s="1061" t="s">
        <v>19</v>
      </c>
      <c r="J6463" s="1061" t="s">
        <v>7975</v>
      </c>
      <c r="K6463" s="1061" t="s">
        <v>14849</v>
      </c>
      <c r="L6463" s="1061">
        <v>36600</v>
      </c>
      <c r="M6463" s="1061">
        <v>36600</v>
      </c>
      <c r="N6463" s="1061">
        <v>36600</v>
      </c>
      <c r="O6463" s="1061">
        <v>36600</v>
      </c>
      <c r="P6463" s="1061">
        <v>36600</v>
      </c>
      <c r="Q6463" s="1061">
        <v>36600</v>
      </c>
      <c r="R6463" s="1061">
        <v>36600</v>
      </c>
      <c r="S6463" s="1061">
        <v>36600</v>
      </c>
      <c r="T6463" s="1061">
        <v>36600</v>
      </c>
      <c r="U6463" s="1061">
        <v>36600</v>
      </c>
      <c r="V6463" s="1061">
        <v>36600</v>
      </c>
      <c r="W6463" s="1061">
        <v>36600</v>
      </c>
    </row>
    <row r="6464" spans="1:23">
      <c r="A6464" s="908"/>
      <c r="B6464" s="1061" t="s">
        <v>234</v>
      </c>
      <c r="C6464" s="1061" t="s">
        <v>235</v>
      </c>
      <c r="D6464" s="1061" t="s">
        <v>3027</v>
      </c>
      <c r="E6464" s="1061" t="s">
        <v>11748</v>
      </c>
      <c r="F6464" s="1061" t="s">
        <v>8872</v>
      </c>
      <c r="G6464" s="1061" t="s">
        <v>1739</v>
      </c>
      <c r="H6464" s="1061" t="s">
        <v>129</v>
      </c>
      <c r="I6464" s="1061" t="s">
        <v>19</v>
      </c>
      <c r="J6464" s="1061" t="s">
        <v>7975</v>
      </c>
      <c r="K6464" s="1061" t="s">
        <v>14849</v>
      </c>
      <c r="L6464" s="1061">
        <v>90918</v>
      </c>
      <c r="M6464" s="1061">
        <v>90918</v>
      </c>
      <c r="N6464" s="1061">
        <v>90918</v>
      </c>
      <c r="O6464" s="1061">
        <v>90918</v>
      </c>
      <c r="P6464" s="1061">
        <v>90918</v>
      </c>
      <c r="Q6464" s="1061">
        <v>90918</v>
      </c>
      <c r="R6464" s="1061">
        <v>91805</v>
      </c>
      <c r="S6464" s="1061">
        <v>91805</v>
      </c>
      <c r="T6464" s="1061">
        <v>91805</v>
      </c>
      <c r="U6464" s="1061">
        <v>91805</v>
      </c>
      <c r="V6464" s="1061">
        <v>91805</v>
      </c>
      <c r="W6464" s="1061">
        <v>91805</v>
      </c>
    </row>
    <row r="6465" spans="1:23">
      <c r="A6465" s="908"/>
      <c r="B6465" s="1061" t="s">
        <v>234</v>
      </c>
      <c r="C6465" s="1061" t="s">
        <v>235</v>
      </c>
      <c r="D6465" s="1061" t="s">
        <v>3862</v>
      </c>
      <c r="E6465" s="1061" t="s">
        <v>11749</v>
      </c>
      <c r="F6465" s="1061" t="s">
        <v>8873</v>
      </c>
      <c r="G6465" s="1061" t="s">
        <v>1739</v>
      </c>
      <c r="H6465" s="1061" t="s">
        <v>129</v>
      </c>
      <c r="I6465" s="1061" t="s">
        <v>19</v>
      </c>
      <c r="J6465" s="1061" t="s">
        <v>7975</v>
      </c>
      <c r="K6465" s="1061" t="s">
        <v>14849</v>
      </c>
      <c r="L6465" s="1061">
        <v>148500</v>
      </c>
      <c r="M6465" s="1061">
        <v>148500</v>
      </c>
      <c r="N6465" s="1061">
        <v>148500</v>
      </c>
      <c r="O6465" s="1061">
        <v>148500</v>
      </c>
      <c r="P6465" s="1061">
        <v>148500</v>
      </c>
      <c r="Q6465" s="1061">
        <v>148500</v>
      </c>
      <c r="R6465" s="1061">
        <v>148500</v>
      </c>
      <c r="S6465" s="1061">
        <v>148500</v>
      </c>
      <c r="T6465" s="1061">
        <v>148500</v>
      </c>
      <c r="U6465" s="1061">
        <v>148500</v>
      </c>
      <c r="V6465" s="1061">
        <v>148500</v>
      </c>
      <c r="W6465" s="1061">
        <v>148500</v>
      </c>
    </row>
    <row r="6466" spans="1:23">
      <c r="A6466" s="908"/>
      <c r="B6466" s="1061" t="s">
        <v>234</v>
      </c>
      <c r="C6466" s="1061" t="s">
        <v>235</v>
      </c>
      <c r="D6466" s="1061" t="s">
        <v>4446</v>
      </c>
      <c r="E6466" s="1061" t="s">
        <v>11750</v>
      </c>
      <c r="F6466" s="1061" t="s">
        <v>8874</v>
      </c>
      <c r="G6466" s="1061" t="s">
        <v>1739</v>
      </c>
      <c r="H6466" s="1061" t="s">
        <v>129</v>
      </c>
      <c r="I6466" s="1061" t="s">
        <v>19</v>
      </c>
      <c r="J6466" s="1061" t="s">
        <v>7975</v>
      </c>
      <c r="K6466" s="1061" t="s">
        <v>14849</v>
      </c>
      <c r="L6466" s="1061">
        <v>56888</v>
      </c>
      <c r="M6466" s="1061">
        <v>56888</v>
      </c>
      <c r="N6466" s="1061">
        <v>56888</v>
      </c>
      <c r="O6466" s="1061">
        <v>56888</v>
      </c>
      <c r="P6466" s="1061">
        <v>56888</v>
      </c>
      <c r="Q6466" s="1061">
        <v>56888</v>
      </c>
      <c r="R6466" s="1061">
        <v>57443</v>
      </c>
      <c r="S6466" s="1061">
        <v>57443</v>
      </c>
      <c r="T6466" s="1061">
        <v>57443</v>
      </c>
      <c r="U6466" s="1061">
        <v>57443</v>
      </c>
      <c r="V6466" s="1061">
        <v>57443</v>
      </c>
      <c r="W6466" s="1061">
        <v>57443</v>
      </c>
    </row>
    <row r="6467" spans="1:23">
      <c r="A6467" s="908"/>
      <c r="B6467" s="1061" t="s">
        <v>234</v>
      </c>
      <c r="C6467" s="1061" t="s">
        <v>235</v>
      </c>
      <c r="D6467" s="1061" t="s">
        <v>2996</v>
      </c>
      <c r="E6467" s="1061" t="s">
        <v>11751</v>
      </c>
      <c r="F6467" s="1061" t="s">
        <v>8875</v>
      </c>
      <c r="G6467" s="1061" t="s">
        <v>1739</v>
      </c>
      <c r="H6467" s="1061" t="s">
        <v>129</v>
      </c>
      <c r="I6467" s="1061" t="s">
        <v>19</v>
      </c>
      <c r="J6467" s="1061" t="s">
        <v>7975</v>
      </c>
      <c r="K6467" s="1061" t="s">
        <v>14849</v>
      </c>
      <c r="L6467" s="1061">
        <v>99220</v>
      </c>
      <c r="M6467" s="1061">
        <v>99220</v>
      </c>
      <c r="N6467" s="1061">
        <v>99220</v>
      </c>
      <c r="O6467" s="1061">
        <v>99220</v>
      </c>
      <c r="P6467" s="1061">
        <v>99220</v>
      </c>
      <c r="Q6467" s="1061">
        <v>99220</v>
      </c>
      <c r="R6467" s="1061">
        <v>100188</v>
      </c>
      <c r="S6467" s="1061">
        <v>100188</v>
      </c>
      <c r="T6467" s="1061">
        <v>100188</v>
      </c>
      <c r="U6467" s="1061">
        <v>100188</v>
      </c>
      <c r="V6467" s="1061">
        <v>100188</v>
      </c>
      <c r="W6467" s="1061">
        <v>100188</v>
      </c>
    </row>
    <row r="6468" spans="1:23">
      <c r="A6468" s="908"/>
      <c r="B6468" s="1061" t="s">
        <v>234</v>
      </c>
      <c r="C6468" s="1061" t="s">
        <v>235</v>
      </c>
      <c r="D6468" s="1061" t="s">
        <v>4270</v>
      </c>
      <c r="E6468" s="1061" t="s">
        <v>11752</v>
      </c>
      <c r="F6468" s="1061" t="s">
        <v>8876</v>
      </c>
      <c r="G6468" s="1061" t="s">
        <v>1739</v>
      </c>
      <c r="H6468" s="1061" t="s">
        <v>129</v>
      </c>
      <c r="I6468" s="1061" t="s">
        <v>19</v>
      </c>
      <c r="J6468" s="1061" t="s">
        <v>7975</v>
      </c>
      <c r="K6468" s="1061" t="s">
        <v>14849</v>
      </c>
      <c r="L6468" s="1061">
        <v>3690000</v>
      </c>
      <c r="M6468" s="1061">
        <v>3690000</v>
      </c>
      <c r="N6468" s="1061">
        <v>3690000</v>
      </c>
      <c r="O6468" s="1061">
        <v>3690000</v>
      </c>
      <c r="P6468" s="1061">
        <v>3690000</v>
      </c>
      <c r="Q6468" s="1061">
        <v>3690000</v>
      </c>
      <c r="R6468" s="1061">
        <v>3726000</v>
      </c>
      <c r="S6468" s="1061">
        <v>3726000</v>
      </c>
      <c r="T6468" s="1061">
        <v>3726000</v>
      </c>
      <c r="U6468" s="1061">
        <v>3726000</v>
      </c>
      <c r="V6468" s="1061">
        <v>3726000</v>
      </c>
      <c r="W6468" s="1061">
        <v>3726000</v>
      </c>
    </row>
    <row r="6469" spans="1:23">
      <c r="A6469" s="908"/>
      <c r="B6469" s="1061" t="s">
        <v>234</v>
      </c>
      <c r="C6469" s="1061" t="s">
        <v>235</v>
      </c>
      <c r="D6469" s="1061" t="s">
        <v>4749</v>
      </c>
      <c r="E6469" s="1061" t="s">
        <v>11753</v>
      </c>
      <c r="F6469" s="1061" t="s">
        <v>8877</v>
      </c>
      <c r="G6469" s="1061" t="s">
        <v>1739</v>
      </c>
      <c r="H6469" s="1061" t="s">
        <v>129</v>
      </c>
      <c r="I6469" s="1061" t="s">
        <v>19</v>
      </c>
      <c r="J6469" s="1061" t="s">
        <v>7975</v>
      </c>
      <c r="K6469" s="1061" t="s">
        <v>14849</v>
      </c>
      <c r="L6469" s="1061">
        <v>184500</v>
      </c>
      <c r="M6469" s="1061">
        <v>184500</v>
      </c>
      <c r="N6469" s="1061">
        <v>184500</v>
      </c>
      <c r="O6469" s="1061">
        <v>184500</v>
      </c>
      <c r="P6469" s="1061">
        <v>184500</v>
      </c>
      <c r="Q6469" s="1061">
        <v>184500</v>
      </c>
      <c r="R6469" s="1061">
        <v>186300</v>
      </c>
      <c r="S6469" s="1061">
        <v>186300</v>
      </c>
      <c r="T6469" s="1061">
        <v>186300</v>
      </c>
      <c r="U6469" s="1061">
        <v>186300</v>
      </c>
      <c r="V6469" s="1061">
        <v>186300</v>
      </c>
      <c r="W6469" s="1061">
        <v>186300</v>
      </c>
    </row>
    <row r="6470" spans="1:23">
      <c r="A6470" s="908"/>
      <c r="B6470" s="1061" t="s">
        <v>234</v>
      </c>
      <c r="C6470" s="1061" t="s">
        <v>235</v>
      </c>
      <c r="D6470" s="1061" t="s">
        <v>4749</v>
      </c>
      <c r="E6470" s="1061" t="s">
        <v>11754</v>
      </c>
      <c r="F6470" s="1061" t="s">
        <v>8878</v>
      </c>
      <c r="G6470" s="1061" t="s">
        <v>1739</v>
      </c>
      <c r="H6470" s="1061" t="s">
        <v>129</v>
      </c>
      <c r="I6470" s="1061" t="s">
        <v>19</v>
      </c>
      <c r="J6470" s="1061" t="s">
        <v>7975</v>
      </c>
      <c r="K6470" s="1061" t="s">
        <v>14849</v>
      </c>
      <c r="L6470" s="1061">
        <v>297250</v>
      </c>
      <c r="M6470" s="1061">
        <v>297250</v>
      </c>
      <c r="N6470" s="1061">
        <v>297250</v>
      </c>
      <c r="O6470" s="1061">
        <v>297250</v>
      </c>
      <c r="P6470" s="1061">
        <v>297250</v>
      </c>
      <c r="Q6470" s="1061">
        <v>297250</v>
      </c>
      <c r="R6470" s="1061">
        <v>300150</v>
      </c>
      <c r="S6470" s="1061">
        <v>300150</v>
      </c>
      <c r="T6470" s="1061">
        <v>300150</v>
      </c>
      <c r="U6470" s="1061">
        <v>300150</v>
      </c>
      <c r="V6470" s="1061">
        <v>300150</v>
      </c>
      <c r="W6470" s="1061">
        <v>300150</v>
      </c>
    </row>
    <row r="6471" spans="1:23">
      <c r="A6471" s="908"/>
      <c r="B6471" s="1061" t="s">
        <v>234</v>
      </c>
      <c r="C6471" s="1061" t="s">
        <v>235</v>
      </c>
      <c r="D6471" s="1061" t="s">
        <v>4749</v>
      </c>
      <c r="E6471" s="1061" t="s">
        <v>11755</v>
      </c>
      <c r="F6471" s="1061" t="s">
        <v>8879</v>
      </c>
      <c r="G6471" s="1061" t="s">
        <v>1739</v>
      </c>
      <c r="H6471" s="1061" t="s">
        <v>129</v>
      </c>
      <c r="I6471" s="1061" t="s">
        <v>19</v>
      </c>
      <c r="J6471" s="1061" t="s">
        <v>7975</v>
      </c>
      <c r="K6471" s="1061" t="s">
        <v>14849</v>
      </c>
      <c r="L6471" s="1061">
        <v>307500</v>
      </c>
      <c r="M6471" s="1061">
        <v>307500</v>
      </c>
      <c r="N6471" s="1061">
        <v>307500</v>
      </c>
      <c r="O6471" s="1061">
        <v>307500</v>
      </c>
      <c r="P6471" s="1061">
        <v>307500</v>
      </c>
      <c r="Q6471" s="1061">
        <v>307500</v>
      </c>
      <c r="R6471" s="1061">
        <v>310500</v>
      </c>
      <c r="S6471" s="1061">
        <v>310500</v>
      </c>
      <c r="T6471" s="1061">
        <v>310500</v>
      </c>
      <c r="U6471" s="1061">
        <v>310500</v>
      </c>
      <c r="V6471" s="1061">
        <v>310500</v>
      </c>
      <c r="W6471" s="1061">
        <v>310500</v>
      </c>
    </row>
    <row r="6472" spans="1:23">
      <c r="A6472" s="908"/>
      <c r="B6472" s="1061" t="s">
        <v>234</v>
      </c>
      <c r="C6472" s="1061" t="s">
        <v>235</v>
      </c>
      <c r="D6472" s="1061" t="s">
        <v>4749</v>
      </c>
      <c r="E6472" s="1061" t="s">
        <v>11756</v>
      </c>
      <c r="F6472" s="1061" t="s">
        <v>8880</v>
      </c>
      <c r="G6472" s="1061" t="s">
        <v>1739</v>
      </c>
      <c r="H6472" s="1061" t="s">
        <v>129</v>
      </c>
      <c r="I6472" s="1061" t="s">
        <v>19</v>
      </c>
      <c r="J6472" s="1061" t="s">
        <v>7975</v>
      </c>
      <c r="K6472" s="1061" t="s">
        <v>14849</v>
      </c>
      <c r="L6472" s="1061">
        <v>358750</v>
      </c>
      <c r="M6472" s="1061">
        <v>358750</v>
      </c>
      <c r="N6472" s="1061">
        <v>358750</v>
      </c>
      <c r="O6472" s="1061">
        <v>358750</v>
      </c>
      <c r="P6472" s="1061">
        <v>358750</v>
      </c>
      <c r="Q6472" s="1061">
        <v>358750</v>
      </c>
      <c r="R6472" s="1061">
        <v>362250</v>
      </c>
      <c r="S6472" s="1061">
        <v>362250</v>
      </c>
      <c r="T6472" s="1061">
        <v>362250</v>
      </c>
      <c r="U6472" s="1061">
        <v>362250</v>
      </c>
      <c r="V6472" s="1061">
        <v>362250</v>
      </c>
      <c r="W6472" s="1061">
        <v>362250</v>
      </c>
    </row>
    <row r="6473" spans="1:23">
      <c r="A6473" s="908"/>
      <c r="B6473" s="1061" t="s">
        <v>234</v>
      </c>
      <c r="C6473" s="1061" t="s">
        <v>235</v>
      </c>
      <c r="D6473" s="1061" t="s">
        <v>4254</v>
      </c>
      <c r="E6473" s="1061" t="s">
        <v>11757</v>
      </c>
      <c r="F6473" s="1061" t="s">
        <v>8881</v>
      </c>
      <c r="G6473" s="1061" t="s">
        <v>1724</v>
      </c>
      <c r="H6473" s="1061" t="s">
        <v>129</v>
      </c>
      <c r="I6473" s="1061" t="s">
        <v>19</v>
      </c>
      <c r="J6473" s="1061" t="s">
        <v>7975</v>
      </c>
      <c r="K6473" s="1061" t="s">
        <v>14849</v>
      </c>
      <c r="L6473" s="1061">
        <v>12000</v>
      </c>
      <c r="M6473" s="1061">
        <v>12000</v>
      </c>
      <c r="N6473" s="1061">
        <v>12000</v>
      </c>
      <c r="O6473" s="1061">
        <v>12000</v>
      </c>
      <c r="P6473" s="1061">
        <v>12000</v>
      </c>
      <c r="Q6473" s="1061">
        <v>12000</v>
      </c>
      <c r="R6473" s="1061">
        <v>12000</v>
      </c>
      <c r="S6473" s="1061">
        <v>12000</v>
      </c>
      <c r="T6473" s="1061">
        <v>12000</v>
      </c>
      <c r="U6473" s="1061">
        <v>12000</v>
      </c>
      <c r="V6473" s="1061">
        <v>12000</v>
      </c>
      <c r="W6473" s="1061">
        <v>12000</v>
      </c>
    </row>
    <row r="6474" spans="1:23">
      <c r="A6474" s="908"/>
      <c r="B6474" s="1061" t="s">
        <v>234</v>
      </c>
      <c r="C6474" s="1061" t="s">
        <v>235</v>
      </c>
      <c r="D6474" s="1061" t="s">
        <v>4017</v>
      </c>
      <c r="E6474" s="1061" t="s">
        <v>11758</v>
      </c>
      <c r="F6474" s="1061" t="s">
        <v>4099</v>
      </c>
      <c r="G6474" s="1061" t="s">
        <v>1724</v>
      </c>
      <c r="H6474" s="1061" t="s">
        <v>129</v>
      </c>
      <c r="I6474" s="1061" t="s">
        <v>19</v>
      </c>
      <c r="J6474" s="1061" t="s">
        <v>7975</v>
      </c>
      <c r="K6474" s="1061" t="s">
        <v>14849</v>
      </c>
      <c r="L6474" s="1061">
        <v>85000</v>
      </c>
      <c r="M6474" s="1061">
        <v>85000</v>
      </c>
      <c r="N6474" s="1061">
        <v>85000</v>
      </c>
      <c r="O6474" s="1061">
        <v>85000</v>
      </c>
      <c r="P6474" s="1061">
        <v>85000</v>
      </c>
      <c r="Q6474" s="1061">
        <v>85000</v>
      </c>
      <c r="R6474" s="1061">
        <v>85000</v>
      </c>
      <c r="S6474" s="1061">
        <v>85000</v>
      </c>
      <c r="T6474" s="1061">
        <v>85000</v>
      </c>
      <c r="U6474" s="1061">
        <v>85000</v>
      </c>
      <c r="V6474" s="1061">
        <v>85000</v>
      </c>
      <c r="W6474" s="1061">
        <v>85000</v>
      </c>
    </row>
    <row r="6475" spans="1:23">
      <c r="A6475" s="908"/>
      <c r="B6475" s="1061" t="s">
        <v>234</v>
      </c>
      <c r="C6475" s="1061" t="s">
        <v>235</v>
      </c>
      <c r="D6475" s="1061" t="s">
        <v>4519</v>
      </c>
      <c r="E6475" s="1061" t="s">
        <v>11759</v>
      </c>
      <c r="F6475" s="1061" t="s">
        <v>9156</v>
      </c>
      <c r="G6475" s="1061" t="s">
        <v>1739</v>
      </c>
      <c r="H6475" s="1061" t="s">
        <v>129</v>
      </c>
      <c r="I6475" s="1061" t="s">
        <v>19</v>
      </c>
      <c r="J6475" s="1061" t="s">
        <v>7975</v>
      </c>
      <c r="K6475" s="1061" t="s">
        <v>14849</v>
      </c>
      <c r="L6475" s="1061">
        <v>16708</v>
      </c>
      <c r="M6475" s="1061">
        <v>16708</v>
      </c>
      <c r="N6475" s="1061">
        <v>16708</v>
      </c>
      <c r="O6475" s="1061">
        <v>16708</v>
      </c>
      <c r="P6475" s="1061">
        <v>16708</v>
      </c>
      <c r="Q6475" s="1061">
        <v>16708</v>
      </c>
      <c r="R6475" s="1061">
        <v>16871</v>
      </c>
      <c r="S6475" s="1061">
        <v>16871</v>
      </c>
      <c r="T6475" s="1061">
        <v>16871</v>
      </c>
      <c r="U6475" s="1061">
        <v>16871</v>
      </c>
      <c r="V6475" s="1061">
        <v>16871</v>
      </c>
      <c r="W6475" s="1061">
        <v>16871</v>
      </c>
    </row>
    <row r="6476" spans="1:23">
      <c r="A6476" s="908"/>
      <c r="B6476" s="1061" t="s">
        <v>234</v>
      </c>
      <c r="C6476" s="1061" t="s">
        <v>235</v>
      </c>
      <c r="D6476" s="1061" t="s">
        <v>4519</v>
      </c>
      <c r="E6476" s="1061" t="s">
        <v>11760</v>
      </c>
      <c r="F6476" s="1061" t="s">
        <v>9157</v>
      </c>
      <c r="G6476" s="1061" t="s">
        <v>1739</v>
      </c>
      <c r="H6476" s="1061" t="s">
        <v>129</v>
      </c>
      <c r="I6476" s="1061" t="s">
        <v>19</v>
      </c>
      <c r="J6476" s="1061" t="s">
        <v>7975</v>
      </c>
      <c r="K6476" s="1061" t="s">
        <v>14849</v>
      </c>
      <c r="L6476" s="1061">
        <v>17425</v>
      </c>
      <c r="M6476" s="1061">
        <v>17425</v>
      </c>
      <c r="N6476" s="1061">
        <v>17425</v>
      </c>
      <c r="O6476" s="1061">
        <v>17425</v>
      </c>
      <c r="P6476" s="1061">
        <v>17425</v>
      </c>
      <c r="Q6476" s="1061">
        <v>17425</v>
      </c>
      <c r="R6476" s="1061">
        <v>17595</v>
      </c>
      <c r="S6476" s="1061">
        <v>17595</v>
      </c>
      <c r="T6476" s="1061">
        <v>17595</v>
      </c>
      <c r="U6476" s="1061">
        <v>17595</v>
      </c>
      <c r="V6476" s="1061">
        <v>17595</v>
      </c>
      <c r="W6476" s="1061">
        <v>17595</v>
      </c>
    </row>
    <row r="6477" spans="1:23">
      <c r="A6477" s="908"/>
      <c r="B6477" s="1061" t="s">
        <v>234</v>
      </c>
      <c r="C6477" s="1061" t="s">
        <v>235</v>
      </c>
      <c r="D6477" s="1061" t="s">
        <v>8008</v>
      </c>
      <c r="E6477" s="1061" t="s">
        <v>11761</v>
      </c>
      <c r="F6477" s="1061" t="s">
        <v>9377</v>
      </c>
      <c r="G6477" s="1061" t="s">
        <v>1739</v>
      </c>
      <c r="H6477" s="1061" t="s">
        <v>129</v>
      </c>
      <c r="I6477" s="1061" t="s">
        <v>19</v>
      </c>
      <c r="J6477" s="1061" t="s">
        <v>7975</v>
      </c>
      <c r="K6477" s="1061" t="s">
        <v>14849</v>
      </c>
      <c r="L6477" s="1061">
        <v>1489482</v>
      </c>
      <c r="M6477" s="1061">
        <v>1489482</v>
      </c>
      <c r="N6477" s="1061">
        <v>1489482</v>
      </c>
      <c r="O6477" s="1061">
        <v>1489482</v>
      </c>
      <c r="P6477" s="1061">
        <v>1489482</v>
      </c>
      <c r="Q6477" s="1061">
        <v>1489482</v>
      </c>
      <c r="R6477" s="1061">
        <v>1504014</v>
      </c>
      <c r="S6477" s="1061">
        <v>1504014</v>
      </c>
      <c r="T6477" s="1061">
        <v>1504014</v>
      </c>
      <c r="U6477" s="1061">
        <v>1504014</v>
      </c>
      <c r="V6477" s="1061">
        <v>1504014</v>
      </c>
      <c r="W6477" s="1061">
        <v>1504014</v>
      </c>
    </row>
    <row r="6478" spans="1:23">
      <c r="A6478" s="908"/>
      <c r="B6478" s="1061" t="s">
        <v>234</v>
      </c>
      <c r="C6478" s="1061" t="s">
        <v>235</v>
      </c>
      <c r="D6478" s="1061" t="s">
        <v>2786</v>
      </c>
      <c r="E6478" s="1061" t="s">
        <v>11762</v>
      </c>
      <c r="F6478" s="1061" t="s">
        <v>9378</v>
      </c>
      <c r="G6478" s="1061" t="s">
        <v>1739</v>
      </c>
      <c r="H6478" s="1061" t="s">
        <v>129</v>
      </c>
      <c r="I6478" s="1061" t="s">
        <v>19</v>
      </c>
      <c r="J6478" s="1061" t="s">
        <v>7975</v>
      </c>
      <c r="K6478" s="1061" t="s">
        <v>14849</v>
      </c>
      <c r="L6478" s="1061">
        <v>711811</v>
      </c>
      <c r="M6478" s="1061">
        <v>711811</v>
      </c>
      <c r="N6478" s="1061">
        <v>711811</v>
      </c>
      <c r="O6478" s="1061">
        <v>711811</v>
      </c>
      <c r="P6478" s="1061">
        <v>711811</v>
      </c>
      <c r="Q6478" s="1061">
        <v>711811</v>
      </c>
      <c r="R6478" s="1061">
        <v>718756</v>
      </c>
      <c r="S6478" s="1061">
        <v>718756</v>
      </c>
      <c r="T6478" s="1061">
        <v>718756</v>
      </c>
      <c r="U6478" s="1061">
        <v>718756</v>
      </c>
      <c r="V6478" s="1061">
        <v>718756</v>
      </c>
      <c r="W6478" s="1061">
        <v>718756</v>
      </c>
    </row>
    <row r="6479" spans="1:23">
      <c r="A6479" s="908"/>
      <c r="B6479" s="1061" t="s">
        <v>234</v>
      </c>
      <c r="C6479" s="1061" t="s">
        <v>235</v>
      </c>
      <c r="D6479" s="1061" t="s">
        <v>2786</v>
      </c>
      <c r="E6479" s="1061" t="s">
        <v>11763</v>
      </c>
      <c r="F6479" s="1061" t="s">
        <v>9379</v>
      </c>
      <c r="G6479" s="1061" t="s">
        <v>1739</v>
      </c>
      <c r="H6479" s="1061" t="s">
        <v>129</v>
      </c>
      <c r="I6479" s="1061" t="s">
        <v>19</v>
      </c>
      <c r="J6479" s="1061" t="s">
        <v>7975</v>
      </c>
      <c r="K6479" s="1061" t="s">
        <v>14849</v>
      </c>
      <c r="L6479" s="1061">
        <v>154211</v>
      </c>
      <c r="M6479" s="1061">
        <v>154211</v>
      </c>
      <c r="N6479" s="1061">
        <v>154211</v>
      </c>
      <c r="O6479" s="1061">
        <v>154211</v>
      </c>
      <c r="P6479" s="1061">
        <v>154211</v>
      </c>
      <c r="Q6479" s="1061">
        <v>154211</v>
      </c>
      <c r="R6479" s="1061">
        <v>155716</v>
      </c>
      <c r="S6479" s="1061">
        <v>155716</v>
      </c>
      <c r="T6479" s="1061">
        <v>155716</v>
      </c>
      <c r="U6479" s="1061">
        <v>155716</v>
      </c>
      <c r="V6479" s="1061">
        <v>155716</v>
      </c>
      <c r="W6479" s="1061">
        <v>155716</v>
      </c>
    </row>
    <row r="6480" spans="1:23">
      <c r="A6480" s="908"/>
      <c r="B6480" s="1061" t="s">
        <v>234</v>
      </c>
      <c r="C6480" s="1061" t="s">
        <v>235</v>
      </c>
      <c r="D6480" s="1061" t="s">
        <v>2849</v>
      </c>
      <c r="E6480" s="1061" t="s">
        <v>11764</v>
      </c>
      <c r="F6480" s="1061" t="s">
        <v>9380</v>
      </c>
      <c r="G6480" s="1061" t="s">
        <v>1739</v>
      </c>
      <c r="H6480" s="1061" t="s">
        <v>129</v>
      </c>
      <c r="I6480" s="1061" t="s">
        <v>19</v>
      </c>
      <c r="J6480" s="1061" t="s">
        <v>7975</v>
      </c>
      <c r="K6480" s="1061" t="s">
        <v>14849</v>
      </c>
      <c r="L6480" s="1061">
        <v>155083</v>
      </c>
      <c r="M6480" s="1061">
        <v>155083</v>
      </c>
      <c r="N6480" s="1061">
        <v>155083</v>
      </c>
      <c r="O6480" s="1061">
        <v>155083</v>
      </c>
      <c r="P6480" s="1061">
        <v>155083</v>
      </c>
      <c r="Q6480" s="1061">
        <v>155083</v>
      </c>
      <c r="R6480" s="1061">
        <v>156596</v>
      </c>
      <c r="S6480" s="1061">
        <v>156596</v>
      </c>
      <c r="T6480" s="1061">
        <v>156596</v>
      </c>
      <c r="U6480" s="1061">
        <v>156596</v>
      </c>
      <c r="V6480" s="1061">
        <v>156596</v>
      </c>
      <c r="W6480" s="1061">
        <v>156596</v>
      </c>
    </row>
    <row r="6481" spans="1:23">
      <c r="A6481" s="908"/>
      <c r="B6481" s="1061" t="s">
        <v>234</v>
      </c>
      <c r="C6481" s="1061" t="s">
        <v>235</v>
      </c>
      <c r="D6481" s="1061" t="s">
        <v>2849</v>
      </c>
      <c r="E6481" s="1061" t="s">
        <v>11765</v>
      </c>
      <c r="F6481" s="1061" t="s">
        <v>9381</v>
      </c>
      <c r="G6481" s="1061" t="s">
        <v>1739</v>
      </c>
      <c r="H6481" s="1061" t="s">
        <v>129</v>
      </c>
      <c r="I6481" s="1061" t="s">
        <v>19</v>
      </c>
      <c r="J6481" s="1061" t="s">
        <v>7975</v>
      </c>
      <c r="K6481" s="1061" t="s">
        <v>14849</v>
      </c>
      <c r="L6481" s="1061">
        <v>60116</v>
      </c>
      <c r="M6481" s="1061">
        <v>60116</v>
      </c>
      <c r="N6481" s="1061">
        <v>60116</v>
      </c>
      <c r="O6481" s="1061">
        <v>60116</v>
      </c>
      <c r="P6481" s="1061">
        <v>60116</v>
      </c>
      <c r="Q6481" s="1061">
        <v>60116</v>
      </c>
      <c r="R6481" s="1061">
        <v>60703</v>
      </c>
      <c r="S6481" s="1061">
        <v>60703</v>
      </c>
      <c r="T6481" s="1061">
        <v>60703</v>
      </c>
      <c r="U6481" s="1061">
        <v>60703</v>
      </c>
      <c r="V6481" s="1061">
        <v>60703</v>
      </c>
      <c r="W6481" s="1061">
        <v>60703</v>
      </c>
    </row>
    <row r="6482" spans="1:23">
      <c r="A6482" s="908"/>
      <c r="B6482" s="1061" t="s">
        <v>234</v>
      </c>
      <c r="C6482" s="1061" t="s">
        <v>235</v>
      </c>
      <c r="D6482" s="1061" t="s">
        <v>4446</v>
      </c>
      <c r="E6482" s="1061" t="s">
        <v>11766</v>
      </c>
      <c r="F6482" s="1061" t="s">
        <v>9382</v>
      </c>
      <c r="G6482" s="1061" t="s">
        <v>1739</v>
      </c>
      <c r="H6482" s="1061" t="s">
        <v>129</v>
      </c>
      <c r="I6482" s="1061" t="s">
        <v>19</v>
      </c>
      <c r="J6482" s="1061" t="s">
        <v>7975</v>
      </c>
      <c r="K6482" s="1061" t="s">
        <v>14849</v>
      </c>
      <c r="L6482" s="1061">
        <v>19255</v>
      </c>
      <c r="M6482" s="1061">
        <v>19255</v>
      </c>
      <c r="N6482" s="1061">
        <v>19255</v>
      </c>
      <c r="O6482" s="1061">
        <v>19255</v>
      </c>
      <c r="P6482" s="1061">
        <v>19255</v>
      </c>
      <c r="Q6482" s="1061">
        <v>19255</v>
      </c>
      <c r="R6482" s="1061">
        <v>19443</v>
      </c>
      <c r="S6482" s="1061">
        <v>19443</v>
      </c>
      <c r="T6482" s="1061">
        <v>19443</v>
      </c>
      <c r="U6482" s="1061">
        <v>19443</v>
      </c>
      <c r="V6482" s="1061">
        <v>19443</v>
      </c>
      <c r="W6482" s="1061">
        <v>19443</v>
      </c>
    </row>
    <row r="6483" spans="1:23">
      <c r="A6483" s="908"/>
      <c r="B6483" s="1061" t="s">
        <v>234</v>
      </c>
      <c r="C6483" s="1061" t="s">
        <v>235</v>
      </c>
      <c r="D6483" s="1061" t="s">
        <v>4446</v>
      </c>
      <c r="E6483" s="1061" t="s">
        <v>11767</v>
      </c>
      <c r="F6483" s="1061" t="s">
        <v>9383</v>
      </c>
      <c r="G6483" s="1061" t="s">
        <v>1739</v>
      </c>
      <c r="H6483" s="1061" t="s">
        <v>129</v>
      </c>
      <c r="I6483" s="1061" t="s">
        <v>19</v>
      </c>
      <c r="J6483" s="1061" t="s">
        <v>7975</v>
      </c>
      <c r="K6483" s="1061" t="s">
        <v>14849</v>
      </c>
      <c r="L6483" s="1061">
        <v>38509</v>
      </c>
      <c r="M6483" s="1061">
        <v>38509</v>
      </c>
      <c r="N6483" s="1061">
        <v>38509</v>
      </c>
      <c r="O6483" s="1061">
        <v>38509</v>
      </c>
      <c r="P6483" s="1061">
        <v>38509</v>
      </c>
      <c r="Q6483" s="1061">
        <v>38509</v>
      </c>
      <c r="R6483" s="1061">
        <v>38885</v>
      </c>
      <c r="S6483" s="1061">
        <v>38885</v>
      </c>
      <c r="T6483" s="1061">
        <v>38885</v>
      </c>
      <c r="U6483" s="1061">
        <v>38885</v>
      </c>
      <c r="V6483" s="1061">
        <v>38885</v>
      </c>
      <c r="W6483" s="1061">
        <v>38885</v>
      </c>
    </row>
    <row r="6484" spans="1:23">
      <c r="A6484" s="908"/>
      <c r="B6484" s="1061" t="s">
        <v>234</v>
      </c>
      <c r="C6484" s="1061" t="s">
        <v>235</v>
      </c>
      <c r="D6484" s="1061" t="s">
        <v>9384</v>
      </c>
      <c r="E6484" s="1061" t="s">
        <v>11768</v>
      </c>
      <c r="F6484" s="1061" t="s">
        <v>9385</v>
      </c>
      <c r="G6484" s="1061" t="s">
        <v>1739</v>
      </c>
      <c r="H6484" s="1061" t="s">
        <v>129</v>
      </c>
      <c r="I6484" s="1061" t="s">
        <v>19</v>
      </c>
      <c r="J6484" s="1061" t="s">
        <v>7975</v>
      </c>
      <c r="K6484" s="1061" t="s">
        <v>14849</v>
      </c>
      <c r="L6484" s="1061">
        <v>33979</v>
      </c>
      <c r="M6484" s="1061">
        <v>33979</v>
      </c>
      <c r="N6484" s="1061">
        <v>33979</v>
      </c>
      <c r="O6484" s="1061">
        <v>33979</v>
      </c>
      <c r="P6484" s="1061">
        <v>33979</v>
      </c>
      <c r="Q6484" s="1061">
        <v>33979</v>
      </c>
      <c r="R6484" s="1061">
        <v>34311</v>
      </c>
      <c r="S6484" s="1061">
        <v>34311</v>
      </c>
      <c r="T6484" s="1061">
        <v>34311</v>
      </c>
      <c r="U6484" s="1061">
        <v>34311</v>
      </c>
      <c r="V6484" s="1061">
        <v>34311</v>
      </c>
      <c r="W6484" s="1061">
        <v>34311</v>
      </c>
    </row>
    <row r="6485" spans="1:23">
      <c r="A6485" s="908"/>
      <c r="B6485" s="1061" t="s">
        <v>234</v>
      </c>
      <c r="C6485" s="1061" t="s">
        <v>235</v>
      </c>
      <c r="D6485" s="1061" t="s">
        <v>3199</v>
      </c>
      <c r="E6485" s="1061" t="s">
        <v>11769</v>
      </c>
      <c r="F6485" s="1061" t="s">
        <v>9444</v>
      </c>
      <c r="G6485" s="1061" t="s">
        <v>1739</v>
      </c>
      <c r="H6485" s="1061" t="s">
        <v>129</v>
      </c>
      <c r="I6485" s="1061" t="s">
        <v>19</v>
      </c>
      <c r="J6485" s="1061" t="s">
        <v>7975</v>
      </c>
      <c r="K6485" s="1061" t="s">
        <v>14849</v>
      </c>
      <c r="L6485" s="1061">
        <v>133250</v>
      </c>
      <c r="M6485" s="1061">
        <v>133250</v>
      </c>
      <c r="N6485" s="1061">
        <v>133250</v>
      </c>
      <c r="O6485" s="1061">
        <v>133250</v>
      </c>
      <c r="P6485" s="1061">
        <v>133250</v>
      </c>
      <c r="Q6485" s="1061">
        <v>133250</v>
      </c>
      <c r="R6485" s="1061">
        <v>134550</v>
      </c>
      <c r="S6485" s="1061">
        <v>134550</v>
      </c>
      <c r="T6485" s="1061">
        <v>134550</v>
      </c>
      <c r="U6485" s="1061">
        <v>134550</v>
      </c>
      <c r="V6485" s="1061">
        <v>134550</v>
      </c>
      <c r="W6485" s="1061">
        <v>134550</v>
      </c>
    </row>
    <row r="6486" spans="1:23">
      <c r="A6486" s="908"/>
      <c r="B6486" s="1061" t="s">
        <v>234</v>
      </c>
      <c r="C6486" s="1061" t="s">
        <v>1622</v>
      </c>
      <c r="D6486" s="1061" t="s">
        <v>6078</v>
      </c>
      <c r="E6486" s="1061" t="s">
        <v>11770</v>
      </c>
      <c r="F6486" s="1061" t="s">
        <v>12923</v>
      </c>
      <c r="G6486" s="1061" t="s">
        <v>1669</v>
      </c>
      <c r="H6486" s="1061" t="s">
        <v>102</v>
      </c>
      <c r="I6486" s="1061" t="s">
        <v>19</v>
      </c>
      <c r="J6486" s="1061" t="s">
        <v>7745</v>
      </c>
      <c r="K6486" s="1061" t="s">
        <v>14849</v>
      </c>
      <c r="L6486" s="1061">
        <v>21320000</v>
      </c>
      <c r="M6486" s="1061">
        <v>21320000</v>
      </c>
      <c r="N6486" s="1061">
        <v>21320000</v>
      </c>
      <c r="O6486" s="1061">
        <v>21320000</v>
      </c>
      <c r="P6486" s="1061">
        <v>21320000</v>
      </c>
      <c r="Q6486" s="1061">
        <v>21320000</v>
      </c>
      <c r="R6486" s="1061">
        <v>21528000</v>
      </c>
      <c r="S6486" s="1061">
        <v>21528000</v>
      </c>
      <c r="T6486" s="1061">
        <v>21528000</v>
      </c>
      <c r="U6486" s="1061">
        <v>21528000</v>
      </c>
      <c r="V6486" s="1061">
        <v>21528000</v>
      </c>
      <c r="W6486" s="1061">
        <v>21528000</v>
      </c>
    </row>
    <row r="6487" spans="1:23">
      <c r="A6487" s="908"/>
      <c r="B6487" s="1061" t="s">
        <v>234</v>
      </c>
      <c r="C6487" s="1061" t="s">
        <v>235</v>
      </c>
      <c r="D6487" s="1061" t="s">
        <v>4416</v>
      </c>
      <c r="E6487" s="1061" t="s">
        <v>16664</v>
      </c>
      <c r="F6487" s="1061" t="s">
        <v>16665</v>
      </c>
      <c r="G6487" s="1061" t="s">
        <v>1739</v>
      </c>
      <c r="H6487" s="1061" t="s">
        <v>129</v>
      </c>
      <c r="I6487" s="1061" t="s">
        <v>19</v>
      </c>
      <c r="J6487" s="1061" t="s">
        <v>7975</v>
      </c>
      <c r="K6487" s="1061" t="s">
        <v>14849</v>
      </c>
      <c r="L6487" s="1061">
        <v>205000</v>
      </c>
      <c r="M6487" s="1061">
        <v>205000</v>
      </c>
      <c r="N6487" s="1061">
        <v>205000</v>
      </c>
      <c r="O6487" s="1061">
        <v>205000</v>
      </c>
      <c r="P6487" s="1061">
        <v>205000</v>
      </c>
      <c r="Q6487" s="1061">
        <v>205000</v>
      </c>
      <c r="R6487" s="1061">
        <v>207000</v>
      </c>
      <c r="S6487" s="1061">
        <v>207000</v>
      </c>
      <c r="T6487" s="1061">
        <v>207000</v>
      </c>
      <c r="U6487" s="1061">
        <v>207000</v>
      </c>
      <c r="V6487" s="1061">
        <v>207000</v>
      </c>
      <c r="W6487" s="1061">
        <v>207000</v>
      </c>
    </row>
    <row r="6488" spans="1:23">
      <c r="A6488" s="908"/>
      <c r="B6488" s="1061" t="s">
        <v>234</v>
      </c>
      <c r="C6488" s="1061" t="s">
        <v>235</v>
      </c>
      <c r="D6488" s="1061" t="s">
        <v>4594</v>
      </c>
      <c r="E6488" s="1061" t="s">
        <v>11771</v>
      </c>
      <c r="F6488" s="1061" t="s">
        <v>11772</v>
      </c>
      <c r="G6488" s="1061" t="s">
        <v>1739</v>
      </c>
      <c r="H6488" s="1061" t="s">
        <v>129</v>
      </c>
      <c r="I6488" s="1061" t="s">
        <v>19</v>
      </c>
      <c r="J6488" s="1061" t="s">
        <v>7975</v>
      </c>
      <c r="K6488" s="1061" t="s">
        <v>14849</v>
      </c>
      <c r="L6488" s="1061">
        <v>376175</v>
      </c>
      <c r="M6488" s="1061">
        <v>376175</v>
      </c>
      <c r="N6488" s="1061">
        <v>376175</v>
      </c>
      <c r="O6488" s="1061">
        <v>376175</v>
      </c>
      <c r="P6488" s="1061">
        <v>376175</v>
      </c>
      <c r="Q6488" s="1061">
        <v>376175</v>
      </c>
      <c r="R6488" s="1061">
        <v>379845</v>
      </c>
      <c r="S6488" s="1061">
        <v>379845</v>
      </c>
      <c r="T6488" s="1061">
        <v>379845</v>
      </c>
      <c r="U6488" s="1061">
        <v>379845</v>
      </c>
      <c r="V6488" s="1061">
        <v>379845</v>
      </c>
      <c r="W6488" s="1061">
        <v>379845</v>
      </c>
    </row>
    <row r="6489" spans="1:23">
      <c r="A6489" s="908"/>
      <c r="B6489" s="1061" t="s">
        <v>234</v>
      </c>
      <c r="C6489" s="1061" t="s">
        <v>235</v>
      </c>
      <c r="D6489" s="1061" t="s">
        <v>4326</v>
      </c>
      <c r="E6489" s="1061" t="s">
        <v>11773</v>
      </c>
      <c r="F6489" s="1061" t="s">
        <v>9386</v>
      </c>
      <c r="G6489" s="1061" t="s">
        <v>1739</v>
      </c>
      <c r="H6489" s="1061" t="s">
        <v>129</v>
      </c>
      <c r="I6489" s="1061" t="s">
        <v>19</v>
      </c>
      <c r="J6489" s="1061" t="s">
        <v>7975</v>
      </c>
      <c r="K6489" s="1061" t="s">
        <v>14849</v>
      </c>
      <c r="L6489" s="1061">
        <v>50460</v>
      </c>
      <c r="M6489" s="1061">
        <v>50460</v>
      </c>
      <c r="N6489" s="1061">
        <v>50460</v>
      </c>
      <c r="O6489" s="1061">
        <v>50460</v>
      </c>
      <c r="P6489" s="1061">
        <v>50460</v>
      </c>
      <c r="Q6489" s="1061">
        <v>50460</v>
      </c>
      <c r="R6489" s="1061">
        <v>50460</v>
      </c>
      <c r="S6489" s="1061">
        <v>50460</v>
      </c>
      <c r="T6489" s="1061">
        <v>50460</v>
      </c>
      <c r="U6489" s="1061">
        <v>50460</v>
      </c>
      <c r="V6489" s="1061">
        <v>50460</v>
      </c>
      <c r="W6489" s="1061">
        <v>50460</v>
      </c>
    </row>
    <row r="6490" spans="1:23">
      <c r="A6490" s="908"/>
      <c r="B6490" s="1061" t="s">
        <v>234</v>
      </c>
      <c r="C6490" s="1061" t="s">
        <v>235</v>
      </c>
      <c r="D6490" s="1061" t="s">
        <v>4582</v>
      </c>
      <c r="E6490" s="1061" t="s">
        <v>11774</v>
      </c>
      <c r="F6490" s="1061" t="s">
        <v>9387</v>
      </c>
      <c r="G6490" s="1061" t="s">
        <v>1739</v>
      </c>
      <c r="H6490" s="1061" t="s">
        <v>129</v>
      </c>
      <c r="I6490" s="1061" t="s">
        <v>19</v>
      </c>
      <c r="J6490" s="1061" t="s">
        <v>7975</v>
      </c>
      <c r="K6490" s="1061" t="s">
        <v>14849</v>
      </c>
      <c r="L6490" s="1061">
        <v>715450</v>
      </c>
      <c r="M6490" s="1061">
        <v>715450</v>
      </c>
      <c r="N6490" s="1061">
        <v>715450</v>
      </c>
      <c r="O6490" s="1061">
        <v>715450</v>
      </c>
      <c r="P6490" s="1061">
        <v>715450</v>
      </c>
      <c r="Q6490" s="1061">
        <v>715450</v>
      </c>
      <c r="R6490" s="1061">
        <v>722430</v>
      </c>
      <c r="S6490" s="1061">
        <v>722430</v>
      </c>
      <c r="T6490" s="1061">
        <v>722430</v>
      </c>
      <c r="U6490" s="1061">
        <v>722430</v>
      </c>
      <c r="V6490" s="1061">
        <v>722430</v>
      </c>
      <c r="W6490" s="1061">
        <v>722430</v>
      </c>
    </row>
    <row r="6491" spans="1:23">
      <c r="A6491" s="908"/>
      <c r="B6491" s="1061" t="s">
        <v>234</v>
      </c>
      <c r="C6491" s="1061" t="s">
        <v>235</v>
      </c>
      <c r="D6491" s="1061" t="s">
        <v>4364</v>
      </c>
      <c r="E6491" s="1061" t="s">
        <v>11775</v>
      </c>
      <c r="F6491" s="1061" t="s">
        <v>9388</v>
      </c>
      <c r="G6491" s="1061" t="s">
        <v>1739</v>
      </c>
      <c r="H6491" s="1061" t="s">
        <v>129</v>
      </c>
      <c r="I6491" s="1061" t="s">
        <v>19</v>
      </c>
      <c r="J6491" s="1061" t="s">
        <v>7975</v>
      </c>
      <c r="K6491" s="1061" t="s">
        <v>14849</v>
      </c>
      <c r="L6491" s="1061">
        <v>83000</v>
      </c>
      <c r="M6491" s="1061">
        <v>83000</v>
      </c>
      <c r="N6491" s="1061">
        <v>83000</v>
      </c>
      <c r="O6491" s="1061">
        <v>83000</v>
      </c>
      <c r="P6491" s="1061">
        <v>83000</v>
      </c>
      <c r="Q6491" s="1061">
        <v>83000</v>
      </c>
      <c r="R6491" s="1061">
        <v>83000</v>
      </c>
      <c r="S6491" s="1061">
        <v>83000</v>
      </c>
      <c r="T6491" s="1061">
        <v>83000</v>
      </c>
      <c r="U6491" s="1061">
        <v>83000</v>
      </c>
      <c r="V6491" s="1061">
        <v>83000</v>
      </c>
      <c r="W6491" s="1061">
        <v>83000</v>
      </c>
    </row>
    <row r="6492" spans="1:23">
      <c r="A6492" s="908"/>
      <c r="B6492" s="1061" t="s">
        <v>234</v>
      </c>
      <c r="C6492" s="1061" t="s">
        <v>235</v>
      </c>
      <c r="D6492" s="1061" t="s">
        <v>9445</v>
      </c>
      <c r="E6492" s="1061" t="s">
        <v>11776</v>
      </c>
      <c r="F6492" s="1061" t="s">
        <v>9446</v>
      </c>
      <c r="G6492" s="1061" t="s">
        <v>1739</v>
      </c>
      <c r="H6492" s="1061" t="s">
        <v>129</v>
      </c>
      <c r="I6492" s="1061" t="s">
        <v>19</v>
      </c>
      <c r="J6492" s="1061" t="s">
        <v>7975</v>
      </c>
      <c r="K6492" s="1061" t="s">
        <v>14849</v>
      </c>
      <c r="L6492" s="1061">
        <v>276750</v>
      </c>
      <c r="M6492" s="1061">
        <v>276750</v>
      </c>
      <c r="N6492" s="1061">
        <v>276750</v>
      </c>
      <c r="O6492" s="1061">
        <v>276750</v>
      </c>
      <c r="P6492" s="1061">
        <v>276750</v>
      </c>
      <c r="Q6492" s="1061">
        <v>276750</v>
      </c>
      <c r="R6492" s="1061">
        <v>279450</v>
      </c>
      <c r="S6492" s="1061">
        <v>279450</v>
      </c>
      <c r="T6492" s="1061">
        <v>279450</v>
      </c>
      <c r="U6492" s="1061">
        <v>279450</v>
      </c>
      <c r="V6492" s="1061">
        <v>279450</v>
      </c>
      <c r="W6492" s="1061">
        <v>279450</v>
      </c>
    </row>
    <row r="6493" spans="1:23">
      <c r="A6493" s="908"/>
      <c r="B6493" s="1061" t="s">
        <v>234</v>
      </c>
      <c r="C6493" s="1061" t="s">
        <v>235</v>
      </c>
      <c r="D6493" s="1061" t="s">
        <v>4456</v>
      </c>
      <c r="E6493" s="1061" t="s">
        <v>11777</v>
      </c>
      <c r="F6493" s="1061" t="s">
        <v>9389</v>
      </c>
      <c r="G6493" s="1061" t="s">
        <v>1739</v>
      </c>
      <c r="H6493" s="1061" t="s">
        <v>129</v>
      </c>
      <c r="I6493" s="1061" t="s">
        <v>19</v>
      </c>
      <c r="J6493" s="1061" t="s">
        <v>7975</v>
      </c>
      <c r="K6493" s="1061" t="s">
        <v>14849</v>
      </c>
      <c r="L6493" s="1061">
        <v>287000</v>
      </c>
      <c r="M6493" s="1061">
        <v>287000</v>
      </c>
      <c r="N6493" s="1061">
        <v>287000</v>
      </c>
      <c r="O6493" s="1061">
        <v>287000</v>
      </c>
      <c r="P6493" s="1061">
        <v>287000</v>
      </c>
      <c r="Q6493" s="1061">
        <v>287000</v>
      </c>
      <c r="R6493" s="1061">
        <v>289800</v>
      </c>
      <c r="S6493" s="1061">
        <v>289800</v>
      </c>
      <c r="T6493" s="1061">
        <v>289800</v>
      </c>
      <c r="U6493" s="1061">
        <v>289800</v>
      </c>
      <c r="V6493" s="1061">
        <v>289800</v>
      </c>
      <c r="W6493" s="1061">
        <v>289800</v>
      </c>
    </row>
    <row r="6494" spans="1:23">
      <c r="A6494" s="908"/>
      <c r="B6494" s="1061" t="s">
        <v>234</v>
      </c>
      <c r="C6494" s="1061" t="s">
        <v>235</v>
      </c>
      <c r="D6494" s="1061" t="s">
        <v>4416</v>
      </c>
      <c r="E6494" s="1061" t="s">
        <v>11778</v>
      </c>
      <c r="F6494" s="1061" t="s">
        <v>9390</v>
      </c>
      <c r="G6494" s="1061" t="s">
        <v>1739</v>
      </c>
      <c r="H6494" s="1061" t="s">
        <v>129</v>
      </c>
      <c r="I6494" s="1061" t="s">
        <v>19</v>
      </c>
      <c r="J6494" s="1061" t="s">
        <v>7975</v>
      </c>
      <c r="K6494" s="1061" t="s">
        <v>14849</v>
      </c>
      <c r="L6494" s="1061">
        <v>205000</v>
      </c>
      <c r="M6494" s="1061">
        <v>205000</v>
      </c>
      <c r="N6494" s="1061">
        <v>205000</v>
      </c>
      <c r="O6494" s="1061">
        <v>205000</v>
      </c>
      <c r="P6494" s="1061">
        <v>205000</v>
      </c>
      <c r="Q6494" s="1061">
        <v>205000</v>
      </c>
      <c r="R6494" s="1061">
        <v>207000</v>
      </c>
      <c r="S6494" s="1061">
        <v>207000</v>
      </c>
      <c r="T6494" s="1061">
        <v>207000</v>
      </c>
      <c r="U6494" s="1061">
        <v>207000</v>
      </c>
      <c r="V6494" s="1061">
        <v>207000</v>
      </c>
      <c r="W6494" s="1061">
        <v>207000</v>
      </c>
    </row>
    <row r="6495" spans="1:23">
      <c r="A6495" s="908"/>
      <c r="B6495" s="1061" t="s">
        <v>234</v>
      </c>
      <c r="C6495" s="1061" t="s">
        <v>235</v>
      </c>
      <c r="D6495" s="1061" t="s">
        <v>4422</v>
      </c>
      <c r="E6495" s="1061" t="s">
        <v>11779</v>
      </c>
      <c r="F6495" s="1061" t="s">
        <v>9391</v>
      </c>
      <c r="G6495" s="1061" t="s">
        <v>1739</v>
      </c>
      <c r="H6495" s="1061" t="s">
        <v>129</v>
      </c>
      <c r="I6495" s="1061" t="s">
        <v>19</v>
      </c>
      <c r="J6495" s="1061" t="s">
        <v>7975</v>
      </c>
      <c r="K6495" s="1061" t="s">
        <v>14849</v>
      </c>
      <c r="L6495" s="1061">
        <v>6150000</v>
      </c>
      <c r="M6495" s="1061">
        <v>6150000</v>
      </c>
      <c r="N6495" s="1061">
        <v>6150000</v>
      </c>
      <c r="O6495" s="1061">
        <v>6150000</v>
      </c>
      <c r="P6495" s="1061">
        <v>6150000</v>
      </c>
      <c r="Q6495" s="1061">
        <v>6150000</v>
      </c>
      <c r="R6495" s="1061">
        <v>6210000</v>
      </c>
      <c r="S6495" s="1061">
        <v>6210000</v>
      </c>
      <c r="T6495" s="1061">
        <v>6210000</v>
      </c>
      <c r="U6495" s="1061">
        <v>6210000</v>
      </c>
      <c r="V6495" s="1061">
        <v>6210000</v>
      </c>
      <c r="W6495" s="1061">
        <v>6210000</v>
      </c>
    </row>
    <row r="6496" spans="1:23">
      <c r="A6496" s="908"/>
      <c r="B6496" s="1061" t="s">
        <v>234</v>
      </c>
      <c r="C6496" s="1061" t="s">
        <v>235</v>
      </c>
      <c r="D6496" s="1061" t="s">
        <v>4270</v>
      </c>
      <c r="E6496" s="1061" t="s">
        <v>11780</v>
      </c>
      <c r="F6496" s="1061" t="s">
        <v>9392</v>
      </c>
      <c r="G6496" s="1061" t="s">
        <v>1724</v>
      </c>
      <c r="H6496" s="1061" t="s">
        <v>129</v>
      </c>
      <c r="I6496" s="1061" t="s">
        <v>19</v>
      </c>
      <c r="J6496" s="1061" t="s">
        <v>7975</v>
      </c>
      <c r="K6496" s="1061" t="s">
        <v>14849</v>
      </c>
      <c r="L6496" s="1061">
        <v>205000</v>
      </c>
      <c r="M6496" s="1061">
        <v>205000</v>
      </c>
      <c r="N6496" s="1061">
        <v>205000</v>
      </c>
      <c r="O6496" s="1061">
        <v>205000</v>
      </c>
      <c r="P6496" s="1061">
        <v>205000</v>
      </c>
      <c r="Q6496" s="1061">
        <v>205000</v>
      </c>
      <c r="R6496" s="1061">
        <v>207000</v>
      </c>
      <c r="S6496" s="1061">
        <v>207000</v>
      </c>
      <c r="T6496" s="1061">
        <v>207000</v>
      </c>
      <c r="U6496" s="1061">
        <v>207000</v>
      </c>
      <c r="V6496" s="1061">
        <v>207000</v>
      </c>
      <c r="W6496" s="1061">
        <v>207000</v>
      </c>
    </row>
    <row r="6497" spans="1:23">
      <c r="A6497" s="908"/>
      <c r="B6497" s="1061" t="s">
        <v>234</v>
      </c>
      <c r="C6497" s="1061" t="s">
        <v>235</v>
      </c>
      <c r="D6497" s="1061" t="s">
        <v>4563</v>
      </c>
      <c r="E6497" s="1061" t="s">
        <v>11781</v>
      </c>
      <c r="F6497" s="1061" t="s">
        <v>9393</v>
      </c>
      <c r="G6497" s="1061" t="s">
        <v>1701</v>
      </c>
      <c r="H6497" s="1061" t="s">
        <v>129</v>
      </c>
      <c r="I6497" s="1061" t="s">
        <v>19</v>
      </c>
      <c r="J6497" s="1061" t="s">
        <v>7975</v>
      </c>
      <c r="K6497" s="1061" t="s">
        <v>14849</v>
      </c>
      <c r="L6497" s="1061">
        <v>1640000</v>
      </c>
      <c r="M6497" s="1061">
        <v>1640000</v>
      </c>
      <c r="N6497" s="1061">
        <v>1640000</v>
      </c>
      <c r="O6497" s="1061">
        <v>1640000</v>
      </c>
      <c r="P6497" s="1061">
        <v>1640000</v>
      </c>
      <c r="Q6497" s="1061">
        <v>1640000</v>
      </c>
      <c r="R6497" s="1061">
        <v>1656000</v>
      </c>
      <c r="S6497" s="1061">
        <v>1656000</v>
      </c>
      <c r="T6497" s="1061">
        <v>1656000</v>
      </c>
      <c r="U6497" s="1061">
        <v>1656000</v>
      </c>
      <c r="V6497" s="1061">
        <v>1656000</v>
      </c>
      <c r="W6497" s="1061">
        <v>1656000</v>
      </c>
    </row>
    <row r="6498" spans="1:23">
      <c r="A6498" s="908"/>
      <c r="B6498" s="1061" t="s">
        <v>234</v>
      </c>
      <c r="C6498" s="1061" t="s">
        <v>235</v>
      </c>
      <c r="D6498" s="1061" t="s">
        <v>4563</v>
      </c>
      <c r="E6498" s="1061" t="s">
        <v>11782</v>
      </c>
      <c r="F6498" s="1061" t="s">
        <v>9394</v>
      </c>
      <c r="G6498" s="1061" t="s">
        <v>1701</v>
      </c>
      <c r="H6498" s="1061" t="s">
        <v>129</v>
      </c>
      <c r="I6498" s="1061" t="s">
        <v>19</v>
      </c>
      <c r="J6498" s="1061" t="s">
        <v>7975</v>
      </c>
      <c r="K6498" s="1061" t="s">
        <v>14849</v>
      </c>
      <c r="L6498" s="1061">
        <v>666250</v>
      </c>
      <c r="M6498" s="1061">
        <v>666250</v>
      </c>
      <c r="N6498" s="1061">
        <v>666250</v>
      </c>
      <c r="O6498" s="1061">
        <v>666250</v>
      </c>
      <c r="P6498" s="1061">
        <v>666250</v>
      </c>
      <c r="Q6498" s="1061">
        <v>666250</v>
      </c>
      <c r="R6498" s="1061">
        <v>672750</v>
      </c>
      <c r="S6498" s="1061">
        <v>672750</v>
      </c>
      <c r="T6498" s="1061">
        <v>672750</v>
      </c>
      <c r="U6498" s="1061">
        <v>672750</v>
      </c>
      <c r="V6498" s="1061">
        <v>672750</v>
      </c>
      <c r="W6498" s="1061">
        <v>672750</v>
      </c>
    </row>
    <row r="6499" spans="1:23">
      <c r="A6499" s="908"/>
      <c r="B6499" s="1061" t="s">
        <v>234</v>
      </c>
      <c r="C6499" s="1061" t="s">
        <v>235</v>
      </c>
      <c r="D6499" s="1061" t="s">
        <v>4160</v>
      </c>
      <c r="E6499" s="1061" t="s">
        <v>11783</v>
      </c>
      <c r="F6499" s="1061" t="s">
        <v>9395</v>
      </c>
      <c r="G6499" s="1061" t="s">
        <v>1739</v>
      </c>
      <c r="H6499" s="1061" t="s">
        <v>129</v>
      </c>
      <c r="I6499" s="1061" t="s">
        <v>19</v>
      </c>
      <c r="J6499" s="1061" t="s">
        <v>7975</v>
      </c>
      <c r="K6499" s="1061" t="s">
        <v>14849</v>
      </c>
      <c r="L6499" s="1061">
        <v>18450</v>
      </c>
      <c r="M6499" s="1061">
        <v>18450</v>
      </c>
      <c r="N6499" s="1061">
        <v>18450</v>
      </c>
      <c r="O6499" s="1061">
        <v>18450</v>
      </c>
      <c r="P6499" s="1061">
        <v>18450</v>
      </c>
      <c r="Q6499" s="1061">
        <v>18450</v>
      </c>
      <c r="R6499" s="1061">
        <v>18630</v>
      </c>
      <c r="S6499" s="1061">
        <v>18630</v>
      </c>
      <c r="T6499" s="1061">
        <v>18630</v>
      </c>
      <c r="U6499" s="1061">
        <v>18630</v>
      </c>
      <c r="V6499" s="1061">
        <v>18630</v>
      </c>
      <c r="W6499" s="1061">
        <v>18630</v>
      </c>
    </row>
    <row r="6500" spans="1:23">
      <c r="A6500" s="908"/>
      <c r="B6500" s="1061" t="s">
        <v>234</v>
      </c>
      <c r="C6500" s="1061" t="s">
        <v>235</v>
      </c>
      <c r="D6500" s="1061" t="s">
        <v>4160</v>
      </c>
      <c r="E6500" s="1061" t="s">
        <v>11784</v>
      </c>
      <c r="F6500" s="1061" t="s">
        <v>9396</v>
      </c>
      <c r="G6500" s="1061" t="s">
        <v>1739</v>
      </c>
      <c r="H6500" s="1061" t="s">
        <v>129</v>
      </c>
      <c r="I6500" s="1061" t="s">
        <v>19</v>
      </c>
      <c r="J6500" s="1061" t="s">
        <v>7975</v>
      </c>
      <c r="K6500" s="1061" t="s">
        <v>14849</v>
      </c>
      <c r="L6500" s="1061">
        <v>22550</v>
      </c>
      <c r="M6500" s="1061">
        <v>22550</v>
      </c>
      <c r="N6500" s="1061">
        <v>22550</v>
      </c>
      <c r="O6500" s="1061">
        <v>22550</v>
      </c>
      <c r="P6500" s="1061">
        <v>22550</v>
      </c>
      <c r="Q6500" s="1061">
        <v>22550</v>
      </c>
      <c r="R6500" s="1061">
        <v>22770</v>
      </c>
      <c r="S6500" s="1061">
        <v>22770</v>
      </c>
      <c r="T6500" s="1061">
        <v>22770</v>
      </c>
      <c r="U6500" s="1061">
        <v>22770</v>
      </c>
      <c r="V6500" s="1061">
        <v>22770</v>
      </c>
      <c r="W6500" s="1061">
        <v>22770</v>
      </c>
    </row>
    <row r="6501" spans="1:23">
      <c r="A6501" s="908"/>
      <c r="B6501" s="1061" t="s">
        <v>234</v>
      </c>
      <c r="C6501" s="1061" t="s">
        <v>235</v>
      </c>
      <c r="D6501" s="1061" t="s">
        <v>4289</v>
      </c>
      <c r="E6501" s="1061" t="s">
        <v>11785</v>
      </c>
      <c r="F6501" s="1061" t="s">
        <v>9447</v>
      </c>
      <c r="G6501" s="1061" t="s">
        <v>1739</v>
      </c>
      <c r="H6501" s="1061" t="s">
        <v>129</v>
      </c>
      <c r="I6501" s="1061" t="s">
        <v>19</v>
      </c>
      <c r="J6501" s="1061" t="s">
        <v>7975</v>
      </c>
      <c r="K6501" s="1061" t="s">
        <v>14849</v>
      </c>
      <c r="L6501" s="1061">
        <v>282439</v>
      </c>
      <c r="M6501" s="1061">
        <v>282439</v>
      </c>
      <c r="N6501" s="1061">
        <v>282439</v>
      </c>
      <c r="O6501" s="1061">
        <v>282439</v>
      </c>
      <c r="P6501" s="1061">
        <v>282439</v>
      </c>
      <c r="Q6501" s="1061">
        <v>282439</v>
      </c>
      <c r="R6501" s="1061">
        <v>285195</v>
      </c>
      <c r="S6501" s="1061">
        <v>285195</v>
      </c>
      <c r="T6501" s="1061">
        <v>285195</v>
      </c>
      <c r="U6501" s="1061">
        <v>285195</v>
      </c>
      <c r="V6501" s="1061">
        <v>285195</v>
      </c>
      <c r="W6501" s="1061">
        <v>285195</v>
      </c>
    </row>
    <row r="6502" spans="1:23">
      <c r="A6502" s="908"/>
      <c r="B6502" s="1061" t="s">
        <v>234</v>
      </c>
      <c r="C6502" s="1061" t="s">
        <v>235</v>
      </c>
      <c r="D6502" s="1061" t="s">
        <v>4416</v>
      </c>
      <c r="E6502" s="1061" t="s">
        <v>11786</v>
      </c>
      <c r="F6502" s="1061" t="s">
        <v>9397</v>
      </c>
      <c r="G6502" s="1061" t="s">
        <v>1739</v>
      </c>
      <c r="H6502" s="1061" t="s">
        <v>129</v>
      </c>
      <c r="I6502" s="1061" t="s">
        <v>19</v>
      </c>
      <c r="J6502" s="1061" t="s">
        <v>7975</v>
      </c>
      <c r="K6502" s="1061" t="s">
        <v>14849</v>
      </c>
      <c r="L6502" s="1061">
        <v>8712500</v>
      </c>
      <c r="M6502" s="1061">
        <v>8712500</v>
      </c>
      <c r="N6502" s="1061">
        <v>8712500</v>
      </c>
      <c r="O6502" s="1061">
        <v>8712500</v>
      </c>
      <c r="P6502" s="1061">
        <v>8712500</v>
      </c>
      <c r="Q6502" s="1061">
        <v>8712500</v>
      </c>
      <c r="R6502" s="1061">
        <v>8797500</v>
      </c>
      <c r="S6502" s="1061">
        <v>8797500</v>
      </c>
      <c r="T6502" s="1061">
        <v>8797500</v>
      </c>
      <c r="U6502" s="1061">
        <v>8797500</v>
      </c>
      <c r="V6502" s="1061">
        <v>8797500</v>
      </c>
      <c r="W6502" s="1061">
        <v>8797500</v>
      </c>
    </row>
    <row r="6503" spans="1:23">
      <c r="A6503" s="908"/>
      <c r="B6503" s="1061" t="s">
        <v>234</v>
      </c>
      <c r="C6503" s="1061" t="s">
        <v>235</v>
      </c>
      <c r="D6503" s="1061" t="s">
        <v>4416</v>
      </c>
      <c r="E6503" s="1061" t="s">
        <v>11787</v>
      </c>
      <c r="F6503" s="1061" t="s">
        <v>9398</v>
      </c>
      <c r="G6503" s="1061" t="s">
        <v>1739</v>
      </c>
      <c r="H6503" s="1061" t="s">
        <v>129</v>
      </c>
      <c r="I6503" s="1061" t="s">
        <v>19</v>
      </c>
      <c r="J6503" s="1061" t="s">
        <v>7975</v>
      </c>
      <c r="K6503" s="1061" t="s">
        <v>14849</v>
      </c>
      <c r="L6503" s="1061">
        <v>973750</v>
      </c>
      <c r="M6503" s="1061">
        <v>973750</v>
      </c>
      <c r="N6503" s="1061">
        <v>973750</v>
      </c>
      <c r="O6503" s="1061">
        <v>973750</v>
      </c>
      <c r="P6503" s="1061">
        <v>973750</v>
      </c>
      <c r="Q6503" s="1061">
        <v>973750</v>
      </c>
      <c r="R6503" s="1061">
        <v>983250</v>
      </c>
      <c r="S6503" s="1061">
        <v>983250</v>
      </c>
      <c r="T6503" s="1061">
        <v>983250</v>
      </c>
      <c r="U6503" s="1061">
        <v>983250</v>
      </c>
      <c r="V6503" s="1061">
        <v>983250</v>
      </c>
      <c r="W6503" s="1061">
        <v>983250</v>
      </c>
    </row>
    <row r="6504" spans="1:23">
      <c r="A6504" s="908"/>
      <c r="B6504" s="1061" t="s">
        <v>234</v>
      </c>
      <c r="C6504" s="1061" t="s">
        <v>235</v>
      </c>
      <c r="D6504" s="1061" t="s">
        <v>13427</v>
      </c>
      <c r="E6504" s="1061" t="s">
        <v>11788</v>
      </c>
      <c r="F6504" s="1061" t="s">
        <v>13428</v>
      </c>
      <c r="G6504" s="1061" t="s">
        <v>1739</v>
      </c>
      <c r="H6504" s="1061" t="s">
        <v>129</v>
      </c>
      <c r="I6504" s="1061" t="s">
        <v>19</v>
      </c>
      <c r="J6504" s="1061" t="s">
        <v>7975</v>
      </c>
      <c r="K6504" s="1061" t="s">
        <v>14849</v>
      </c>
      <c r="L6504" s="1061">
        <v>5637500</v>
      </c>
      <c r="M6504" s="1061">
        <v>5637500</v>
      </c>
      <c r="N6504" s="1061">
        <v>5637500</v>
      </c>
      <c r="O6504" s="1061">
        <v>5637500</v>
      </c>
      <c r="P6504" s="1061">
        <v>5637500</v>
      </c>
      <c r="Q6504" s="1061">
        <v>5637500</v>
      </c>
      <c r="R6504" s="1061">
        <v>5692500</v>
      </c>
      <c r="S6504" s="1061">
        <v>5692500</v>
      </c>
      <c r="T6504" s="1061">
        <v>5692500</v>
      </c>
      <c r="U6504" s="1061">
        <v>5692500</v>
      </c>
      <c r="V6504" s="1061">
        <v>5692500</v>
      </c>
      <c r="W6504" s="1061">
        <v>5692500</v>
      </c>
    </row>
    <row r="6505" spans="1:23">
      <c r="A6505" s="908"/>
      <c r="B6505" s="1061" t="s">
        <v>234</v>
      </c>
      <c r="C6505" s="1061" t="s">
        <v>235</v>
      </c>
      <c r="D6505" s="1061" t="s">
        <v>4160</v>
      </c>
      <c r="E6505" s="1061" t="s">
        <v>11789</v>
      </c>
      <c r="F6505" s="1061" t="s">
        <v>9448</v>
      </c>
      <c r="G6505" s="1061" t="s">
        <v>1739</v>
      </c>
      <c r="H6505" s="1061" t="s">
        <v>129</v>
      </c>
      <c r="I6505" s="1061" t="s">
        <v>19</v>
      </c>
      <c r="J6505" s="1061" t="s">
        <v>7975</v>
      </c>
      <c r="K6505" s="1061" t="s">
        <v>14849</v>
      </c>
      <c r="L6505" s="1061">
        <v>25625</v>
      </c>
      <c r="M6505" s="1061">
        <v>25625</v>
      </c>
      <c r="N6505" s="1061">
        <v>25625</v>
      </c>
      <c r="O6505" s="1061">
        <v>25625</v>
      </c>
      <c r="P6505" s="1061">
        <v>25625</v>
      </c>
      <c r="Q6505" s="1061">
        <v>25625</v>
      </c>
      <c r="R6505" s="1061">
        <v>25875</v>
      </c>
      <c r="S6505" s="1061">
        <v>25875</v>
      </c>
      <c r="T6505" s="1061">
        <v>25875</v>
      </c>
      <c r="U6505" s="1061">
        <v>25875</v>
      </c>
      <c r="V6505" s="1061">
        <v>25875</v>
      </c>
      <c r="W6505" s="1061">
        <v>25875</v>
      </c>
    </row>
    <row r="6506" spans="1:23">
      <c r="A6506" s="908"/>
      <c r="B6506" s="1061" t="s">
        <v>234</v>
      </c>
      <c r="C6506" s="1061" t="s">
        <v>235</v>
      </c>
      <c r="D6506" s="1061" t="s">
        <v>4201</v>
      </c>
      <c r="E6506" s="1061" t="s">
        <v>11790</v>
      </c>
      <c r="F6506" s="1061" t="s">
        <v>9449</v>
      </c>
      <c r="G6506" s="1061" t="s">
        <v>1724</v>
      </c>
      <c r="H6506" s="1061" t="s">
        <v>129</v>
      </c>
      <c r="I6506" s="1061" t="s">
        <v>19</v>
      </c>
      <c r="J6506" s="1061" t="s">
        <v>7975</v>
      </c>
      <c r="K6506" s="1061" t="s">
        <v>14849</v>
      </c>
      <c r="L6506" s="1061">
        <v>266500</v>
      </c>
      <c r="M6506" s="1061">
        <v>266500</v>
      </c>
      <c r="N6506" s="1061">
        <v>266500</v>
      </c>
      <c r="O6506" s="1061">
        <v>266500</v>
      </c>
      <c r="P6506" s="1061">
        <v>266500</v>
      </c>
      <c r="Q6506" s="1061">
        <v>266500</v>
      </c>
      <c r="R6506" s="1061">
        <v>269100</v>
      </c>
      <c r="S6506" s="1061">
        <v>269100</v>
      </c>
      <c r="T6506" s="1061">
        <v>269100</v>
      </c>
      <c r="U6506" s="1061">
        <v>269100</v>
      </c>
      <c r="V6506" s="1061">
        <v>269100</v>
      </c>
      <c r="W6506" s="1061">
        <v>269100</v>
      </c>
    </row>
    <row r="6507" spans="1:23">
      <c r="A6507" s="908"/>
      <c r="B6507" s="1061" t="s">
        <v>234</v>
      </c>
      <c r="C6507" s="1061" t="s">
        <v>1622</v>
      </c>
      <c r="D6507" s="1061" t="s">
        <v>6955</v>
      </c>
      <c r="E6507" s="1061" t="s">
        <v>11791</v>
      </c>
      <c r="F6507" s="1061" t="s">
        <v>9450</v>
      </c>
      <c r="G6507" s="1061" t="s">
        <v>1976</v>
      </c>
      <c r="H6507" s="1061" t="s">
        <v>102</v>
      </c>
      <c r="I6507" s="1061" t="s">
        <v>19</v>
      </c>
      <c r="J6507" s="1061" t="s">
        <v>7745</v>
      </c>
      <c r="K6507" s="1061" t="s">
        <v>14849</v>
      </c>
      <c r="L6507" s="1061">
        <v>10250000</v>
      </c>
      <c r="M6507" s="1061">
        <v>10250000</v>
      </c>
      <c r="N6507" s="1061">
        <v>10250000</v>
      </c>
      <c r="O6507" s="1061">
        <v>10250000</v>
      </c>
      <c r="P6507" s="1061">
        <v>10250000</v>
      </c>
      <c r="Q6507" s="1061">
        <v>10250000</v>
      </c>
      <c r="R6507" s="1061">
        <v>10350000</v>
      </c>
      <c r="S6507" s="1061">
        <v>10350000</v>
      </c>
      <c r="T6507" s="1061">
        <v>10350000</v>
      </c>
      <c r="U6507" s="1061">
        <v>10350000</v>
      </c>
      <c r="V6507" s="1061">
        <v>10350000</v>
      </c>
      <c r="W6507" s="1061">
        <v>10350000</v>
      </c>
    </row>
    <row r="6508" spans="1:23">
      <c r="A6508" s="908"/>
      <c r="B6508" s="1061" t="s">
        <v>234</v>
      </c>
      <c r="C6508" s="1061" t="s">
        <v>1622</v>
      </c>
      <c r="D6508" s="1061" t="s">
        <v>6955</v>
      </c>
      <c r="E6508" s="1061" t="s">
        <v>11792</v>
      </c>
      <c r="F6508" s="1061" t="s">
        <v>9451</v>
      </c>
      <c r="G6508" s="1061" t="s">
        <v>1976</v>
      </c>
      <c r="H6508" s="1061" t="s">
        <v>102</v>
      </c>
      <c r="I6508" s="1061" t="s">
        <v>19</v>
      </c>
      <c r="J6508" s="1061" t="s">
        <v>7745</v>
      </c>
      <c r="K6508" s="1061" t="s">
        <v>14849</v>
      </c>
      <c r="L6508" s="1061">
        <v>12300000</v>
      </c>
      <c r="M6508" s="1061">
        <v>12300000</v>
      </c>
      <c r="N6508" s="1061">
        <v>12300000</v>
      </c>
      <c r="O6508" s="1061">
        <v>12300000</v>
      </c>
      <c r="P6508" s="1061">
        <v>12300000</v>
      </c>
      <c r="Q6508" s="1061">
        <v>12300000</v>
      </c>
      <c r="R6508" s="1061">
        <v>12420000</v>
      </c>
      <c r="S6508" s="1061">
        <v>12420000</v>
      </c>
      <c r="T6508" s="1061">
        <v>12420000</v>
      </c>
      <c r="U6508" s="1061">
        <v>12420000</v>
      </c>
      <c r="V6508" s="1061">
        <v>12420000</v>
      </c>
      <c r="W6508" s="1061">
        <v>12420000</v>
      </c>
    </row>
    <row r="6509" spans="1:23">
      <c r="A6509" s="908"/>
      <c r="B6509" s="1061" t="s">
        <v>234</v>
      </c>
      <c r="C6509" s="1061" t="s">
        <v>1622</v>
      </c>
      <c r="D6509" s="1061" t="s">
        <v>6955</v>
      </c>
      <c r="E6509" s="1061" t="s">
        <v>11793</v>
      </c>
      <c r="F6509" s="1061" t="s">
        <v>9452</v>
      </c>
      <c r="G6509" s="1061" t="s">
        <v>1976</v>
      </c>
      <c r="H6509" s="1061" t="s">
        <v>102</v>
      </c>
      <c r="I6509" s="1061" t="s">
        <v>19</v>
      </c>
      <c r="J6509" s="1061" t="s">
        <v>7745</v>
      </c>
      <c r="K6509" s="1061" t="s">
        <v>14849</v>
      </c>
      <c r="L6509" s="1061">
        <v>13325000</v>
      </c>
      <c r="M6509" s="1061">
        <v>13325000</v>
      </c>
      <c r="N6509" s="1061">
        <v>13325000</v>
      </c>
      <c r="O6509" s="1061">
        <v>13325000</v>
      </c>
      <c r="P6509" s="1061">
        <v>13325000</v>
      </c>
      <c r="Q6509" s="1061">
        <v>13325000</v>
      </c>
      <c r="R6509" s="1061">
        <v>13455000</v>
      </c>
      <c r="S6509" s="1061">
        <v>13455000</v>
      </c>
      <c r="T6509" s="1061">
        <v>13455000</v>
      </c>
      <c r="U6509" s="1061">
        <v>13455000</v>
      </c>
      <c r="V6509" s="1061">
        <v>13455000</v>
      </c>
      <c r="W6509" s="1061">
        <v>13455000</v>
      </c>
    </row>
    <row r="6510" spans="1:23">
      <c r="A6510" s="908"/>
      <c r="B6510" s="1061" t="s">
        <v>234</v>
      </c>
      <c r="C6510" s="1061" t="s">
        <v>235</v>
      </c>
      <c r="D6510" s="1061" t="s">
        <v>9931</v>
      </c>
      <c r="E6510" s="1061" t="s">
        <v>11794</v>
      </c>
      <c r="F6510" s="1061" t="s">
        <v>9932</v>
      </c>
      <c r="G6510" s="1061" t="s">
        <v>1669</v>
      </c>
      <c r="H6510" s="1061" t="s">
        <v>129</v>
      </c>
      <c r="I6510" s="1061" t="s">
        <v>19</v>
      </c>
      <c r="J6510" s="1061" t="s">
        <v>7975</v>
      </c>
      <c r="K6510" s="1061" t="s">
        <v>14849</v>
      </c>
      <c r="L6510" s="1061">
        <v>12402500</v>
      </c>
      <c r="M6510" s="1061">
        <v>12402500</v>
      </c>
      <c r="N6510" s="1061">
        <v>12402500</v>
      </c>
      <c r="O6510" s="1061">
        <v>12402500</v>
      </c>
      <c r="P6510" s="1061">
        <v>12402500</v>
      </c>
      <c r="Q6510" s="1061">
        <v>12402500</v>
      </c>
      <c r="R6510" s="1061">
        <v>12523500</v>
      </c>
      <c r="S6510" s="1061">
        <v>12523500</v>
      </c>
      <c r="T6510" s="1061">
        <v>12523500</v>
      </c>
      <c r="U6510" s="1061">
        <v>12523500</v>
      </c>
      <c r="V6510" s="1061">
        <v>12523500</v>
      </c>
      <c r="W6510" s="1061">
        <v>12523500</v>
      </c>
    </row>
    <row r="6511" spans="1:23">
      <c r="A6511" s="908"/>
      <c r="B6511" s="1061" t="s">
        <v>234</v>
      </c>
      <c r="C6511" s="1061" t="s">
        <v>235</v>
      </c>
      <c r="D6511" s="1061" t="s">
        <v>3863</v>
      </c>
      <c r="E6511" s="1061" t="s">
        <v>11795</v>
      </c>
      <c r="F6511" s="1061" t="s">
        <v>9933</v>
      </c>
      <c r="G6511" s="1061" t="s">
        <v>1739</v>
      </c>
      <c r="H6511" s="1061" t="s">
        <v>129</v>
      </c>
      <c r="I6511" s="1061" t="s">
        <v>19</v>
      </c>
      <c r="J6511" s="1061" t="s">
        <v>7975</v>
      </c>
      <c r="K6511" s="1061" t="s">
        <v>14849</v>
      </c>
      <c r="L6511" s="1061">
        <v>405900</v>
      </c>
      <c r="M6511" s="1061">
        <v>405900</v>
      </c>
      <c r="N6511" s="1061">
        <v>405900</v>
      </c>
      <c r="O6511" s="1061">
        <v>405900</v>
      </c>
      <c r="P6511" s="1061">
        <v>405900</v>
      </c>
      <c r="Q6511" s="1061">
        <v>405900</v>
      </c>
      <c r="R6511" s="1061">
        <v>409860</v>
      </c>
      <c r="S6511" s="1061">
        <v>409860</v>
      </c>
      <c r="T6511" s="1061">
        <v>409860</v>
      </c>
      <c r="U6511" s="1061">
        <v>409860</v>
      </c>
      <c r="V6511" s="1061">
        <v>409860</v>
      </c>
      <c r="W6511" s="1061">
        <v>409860</v>
      </c>
    </row>
    <row r="6512" spans="1:23">
      <c r="A6512" s="908"/>
      <c r="B6512" s="1061" t="s">
        <v>234</v>
      </c>
      <c r="C6512" s="1061" t="s">
        <v>235</v>
      </c>
      <c r="D6512" s="1061" t="s">
        <v>3863</v>
      </c>
      <c r="E6512" s="1061" t="s">
        <v>11796</v>
      </c>
      <c r="F6512" s="1061" t="s">
        <v>9934</v>
      </c>
      <c r="G6512" s="1061" t="s">
        <v>1739</v>
      </c>
      <c r="H6512" s="1061" t="s">
        <v>129</v>
      </c>
      <c r="I6512" s="1061" t="s">
        <v>19</v>
      </c>
      <c r="J6512" s="1061" t="s">
        <v>7975</v>
      </c>
      <c r="K6512" s="1061" t="s">
        <v>14849</v>
      </c>
      <c r="L6512" s="1061">
        <v>405900</v>
      </c>
      <c r="M6512" s="1061">
        <v>405900</v>
      </c>
      <c r="N6512" s="1061">
        <v>405900</v>
      </c>
      <c r="O6512" s="1061">
        <v>405900</v>
      </c>
      <c r="P6512" s="1061">
        <v>405900</v>
      </c>
      <c r="Q6512" s="1061">
        <v>405900</v>
      </c>
      <c r="R6512" s="1061">
        <v>409860</v>
      </c>
      <c r="S6512" s="1061">
        <v>409860</v>
      </c>
      <c r="T6512" s="1061">
        <v>409860</v>
      </c>
      <c r="U6512" s="1061">
        <v>409860</v>
      </c>
      <c r="V6512" s="1061">
        <v>409860</v>
      </c>
      <c r="W6512" s="1061">
        <v>409860</v>
      </c>
    </row>
    <row r="6513" spans="1:23">
      <c r="A6513" s="908"/>
      <c r="B6513" s="1061" t="s">
        <v>234</v>
      </c>
      <c r="C6513" s="1061" t="s">
        <v>235</v>
      </c>
      <c r="D6513" s="1061" t="s">
        <v>4017</v>
      </c>
      <c r="E6513" s="1061" t="s">
        <v>11797</v>
      </c>
      <c r="F6513" s="1061" t="s">
        <v>9696</v>
      </c>
      <c r="G6513" s="1061" t="s">
        <v>1724</v>
      </c>
      <c r="H6513" s="1061" t="s">
        <v>129</v>
      </c>
      <c r="I6513" s="1061" t="s">
        <v>19</v>
      </c>
      <c r="J6513" s="1061" t="s">
        <v>7975</v>
      </c>
      <c r="K6513" s="1061" t="s">
        <v>14849</v>
      </c>
      <c r="L6513" s="1061">
        <v>70000</v>
      </c>
      <c r="M6513" s="1061">
        <v>70000</v>
      </c>
      <c r="N6513" s="1061">
        <v>70000</v>
      </c>
      <c r="O6513" s="1061">
        <v>70000</v>
      </c>
      <c r="P6513" s="1061">
        <v>70000</v>
      </c>
      <c r="Q6513" s="1061">
        <v>70000</v>
      </c>
      <c r="R6513" s="1061">
        <v>70000</v>
      </c>
      <c r="S6513" s="1061">
        <v>70000</v>
      </c>
      <c r="T6513" s="1061">
        <v>70000</v>
      </c>
      <c r="U6513" s="1061">
        <v>70000</v>
      </c>
      <c r="V6513" s="1061">
        <v>70000</v>
      </c>
      <c r="W6513" s="1061">
        <v>70000</v>
      </c>
    </row>
    <row r="6514" spans="1:23">
      <c r="A6514" s="908"/>
      <c r="B6514" s="1061" t="s">
        <v>234</v>
      </c>
      <c r="C6514" s="1061" t="s">
        <v>235</v>
      </c>
      <c r="D6514" s="1061" t="s">
        <v>4017</v>
      </c>
      <c r="E6514" s="1061" t="s">
        <v>11798</v>
      </c>
      <c r="F6514" s="1061" t="s">
        <v>9697</v>
      </c>
      <c r="G6514" s="1061" t="s">
        <v>1724</v>
      </c>
      <c r="H6514" s="1061" t="s">
        <v>129</v>
      </c>
      <c r="I6514" s="1061" t="s">
        <v>19</v>
      </c>
      <c r="J6514" s="1061" t="s">
        <v>7975</v>
      </c>
      <c r="K6514" s="1061" t="s">
        <v>14849</v>
      </c>
      <c r="L6514" s="1061">
        <v>180000</v>
      </c>
      <c r="M6514" s="1061">
        <v>180000</v>
      </c>
      <c r="N6514" s="1061">
        <v>180000</v>
      </c>
      <c r="O6514" s="1061">
        <v>180000</v>
      </c>
      <c r="P6514" s="1061">
        <v>180000</v>
      </c>
      <c r="Q6514" s="1061">
        <v>180000</v>
      </c>
      <c r="R6514" s="1061">
        <v>180000</v>
      </c>
      <c r="S6514" s="1061">
        <v>180000</v>
      </c>
      <c r="T6514" s="1061">
        <v>180000</v>
      </c>
      <c r="U6514" s="1061">
        <v>180000</v>
      </c>
      <c r="V6514" s="1061">
        <v>180000</v>
      </c>
      <c r="W6514" s="1061">
        <v>180000</v>
      </c>
    </row>
    <row r="6515" spans="1:23">
      <c r="A6515" s="908"/>
      <c r="B6515" s="1061" t="s">
        <v>234</v>
      </c>
      <c r="C6515" s="1061" t="s">
        <v>235</v>
      </c>
      <c r="D6515" s="1061" t="s">
        <v>2988</v>
      </c>
      <c r="E6515" s="1061" t="s">
        <v>11799</v>
      </c>
      <c r="F6515" s="1061" t="s">
        <v>9935</v>
      </c>
      <c r="G6515" s="1061" t="s">
        <v>1739</v>
      </c>
      <c r="H6515" s="1061" t="s">
        <v>129</v>
      </c>
      <c r="I6515" s="1061" t="s">
        <v>19</v>
      </c>
      <c r="J6515" s="1061" t="s">
        <v>7975</v>
      </c>
      <c r="K6515" s="1061" t="s">
        <v>14849</v>
      </c>
      <c r="L6515" s="1061">
        <v>13000</v>
      </c>
      <c r="M6515" s="1061">
        <v>13000</v>
      </c>
      <c r="N6515" s="1061">
        <v>13000</v>
      </c>
      <c r="O6515" s="1061">
        <v>13000</v>
      </c>
      <c r="P6515" s="1061">
        <v>13000</v>
      </c>
      <c r="Q6515" s="1061">
        <v>13000</v>
      </c>
      <c r="R6515" s="1061">
        <v>13000</v>
      </c>
      <c r="S6515" s="1061">
        <v>13000</v>
      </c>
      <c r="T6515" s="1061">
        <v>13000</v>
      </c>
      <c r="U6515" s="1061">
        <v>13000</v>
      </c>
      <c r="V6515" s="1061">
        <v>13000</v>
      </c>
      <c r="W6515" s="1061">
        <v>13000</v>
      </c>
    </row>
    <row r="6516" spans="1:23">
      <c r="A6516" s="908"/>
      <c r="B6516" s="1061" t="s">
        <v>234</v>
      </c>
      <c r="C6516" s="1061" t="s">
        <v>235</v>
      </c>
      <c r="D6516" s="1061" t="s">
        <v>2849</v>
      </c>
      <c r="E6516" s="1061" t="s">
        <v>11800</v>
      </c>
      <c r="F6516" s="1061" t="s">
        <v>9936</v>
      </c>
      <c r="G6516" s="1061" t="s">
        <v>1739</v>
      </c>
      <c r="H6516" s="1061" t="s">
        <v>129</v>
      </c>
      <c r="I6516" s="1061" t="s">
        <v>19</v>
      </c>
      <c r="J6516" s="1061" t="s">
        <v>7975</v>
      </c>
      <c r="K6516" s="1061" t="s">
        <v>14849</v>
      </c>
      <c r="L6516" s="1061">
        <v>24500</v>
      </c>
      <c r="M6516" s="1061">
        <v>24500</v>
      </c>
      <c r="N6516" s="1061">
        <v>24500</v>
      </c>
      <c r="O6516" s="1061">
        <v>24500</v>
      </c>
      <c r="P6516" s="1061">
        <v>24500</v>
      </c>
      <c r="Q6516" s="1061">
        <v>24500</v>
      </c>
      <c r="R6516" s="1061">
        <v>24500</v>
      </c>
      <c r="S6516" s="1061">
        <v>24500</v>
      </c>
      <c r="T6516" s="1061">
        <v>24500</v>
      </c>
      <c r="U6516" s="1061">
        <v>24500</v>
      </c>
      <c r="V6516" s="1061">
        <v>24500</v>
      </c>
      <c r="W6516" s="1061">
        <v>24500</v>
      </c>
    </row>
    <row r="6517" spans="1:23">
      <c r="A6517" s="908"/>
      <c r="B6517" s="1061" t="s">
        <v>234</v>
      </c>
      <c r="C6517" s="1061" t="s">
        <v>235</v>
      </c>
      <c r="D6517" s="1061" t="s">
        <v>9895</v>
      </c>
      <c r="E6517" s="1061" t="s">
        <v>11801</v>
      </c>
      <c r="F6517" s="1061" t="s">
        <v>9937</v>
      </c>
      <c r="G6517" s="1061" t="s">
        <v>1739</v>
      </c>
      <c r="H6517" s="1061" t="s">
        <v>129</v>
      </c>
      <c r="I6517" s="1061" t="s">
        <v>19</v>
      </c>
      <c r="J6517" s="1061" t="s">
        <v>7975</v>
      </c>
      <c r="K6517" s="1061" t="s">
        <v>14849</v>
      </c>
      <c r="L6517" s="1061">
        <v>3143600</v>
      </c>
      <c r="M6517" s="1061">
        <v>3143600</v>
      </c>
      <c r="N6517" s="1061">
        <v>3143600</v>
      </c>
      <c r="O6517" s="1061">
        <v>3143600</v>
      </c>
      <c r="P6517" s="1061">
        <v>3143600</v>
      </c>
      <c r="Q6517" s="1061">
        <v>3143600</v>
      </c>
      <c r="R6517" s="1061">
        <v>3507200</v>
      </c>
      <c r="S6517" s="1061">
        <v>3507200</v>
      </c>
      <c r="T6517" s="1061">
        <v>3507200</v>
      </c>
      <c r="U6517" s="1061">
        <v>3507200</v>
      </c>
      <c r="V6517" s="1061">
        <v>3507200</v>
      </c>
      <c r="W6517" s="1061">
        <v>3507200</v>
      </c>
    </row>
    <row r="6518" spans="1:23">
      <c r="A6518" s="908"/>
      <c r="B6518" s="1061" t="s">
        <v>234</v>
      </c>
      <c r="C6518" s="1061" t="s">
        <v>235</v>
      </c>
      <c r="D6518" s="1061" t="s">
        <v>7053</v>
      </c>
      <c r="E6518" s="1061" t="s">
        <v>11802</v>
      </c>
      <c r="F6518" s="1061" t="s">
        <v>9938</v>
      </c>
      <c r="G6518" s="1061" t="s">
        <v>1669</v>
      </c>
      <c r="H6518" s="1061" t="s">
        <v>129</v>
      </c>
      <c r="I6518" s="1061" t="s">
        <v>19</v>
      </c>
      <c r="J6518" s="1061" t="s">
        <v>7975</v>
      </c>
      <c r="K6518" s="1061" t="s">
        <v>14849</v>
      </c>
      <c r="L6518" s="1061">
        <v>6150000</v>
      </c>
      <c r="M6518" s="1061">
        <v>6150000</v>
      </c>
      <c r="N6518" s="1061">
        <v>6150000</v>
      </c>
      <c r="O6518" s="1061">
        <v>6150000</v>
      </c>
      <c r="P6518" s="1061">
        <v>6150000</v>
      </c>
      <c r="Q6518" s="1061">
        <v>6150000</v>
      </c>
      <c r="R6518" s="1061">
        <v>6210000</v>
      </c>
      <c r="S6518" s="1061">
        <v>6210000</v>
      </c>
      <c r="T6518" s="1061">
        <v>6210000</v>
      </c>
      <c r="U6518" s="1061">
        <v>6210000</v>
      </c>
      <c r="V6518" s="1061">
        <v>6210000</v>
      </c>
      <c r="W6518" s="1061">
        <v>6210000</v>
      </c>
    </row>
    <row r="6519" spans="1:23">
      <c r="A6519" s="908"/>
      <c r="B6519" s="1061" t="s">
        <v>234</v>
      </c>
      <c r="C6519" s="1061" t="s">
        <v>235</v>
      </c>
      <c r="D6519" s="1061" t="s">
        <v>4017</v>
      </c>
      <c r="E6519" s="1061" t="s">
        <v>11803</v>
      </c>
      <c r="F6519" s="1061" t="s">
        <v>9698</v>
      </c>
      <c r="G6519" s="1061" t="s">
        <v>1724</v>
      </c>
      <c r="H6519" s="1061" t="s">
        <v>129</v>
      </c>
      <c r="I6519" s="1061" t="s">
        <v>19</v>
      </c>
      <c r="J6519" s="1061" t="s">
        <v>7975</v>
      </c>
      <c r="K6519" s="1061" t="s">
        <v>14849</v>
      </c>
      <c r="L6519" s="1061">
        <v>75000</v>
      </c>
      <c r="M6519" s="1061">
        <v>75000</v>
      </c>
      <c r="N6519" s="1061">
        <v>75000</v>
      </c>
      <c r="O6519" s="1061">
        <v>75000</v>
      </c>
      <c r="P6519" s="1061">
        <v>75000</v>
      </c>
      <c r="Q6519" s="1061">
        <v>75000</v>
      </c>
      <c r="R6519" s="1061">
        <v>75000</v>
      </c>
      <c r="S6519" s="1061">
        <v>75000</v>
      </c>
      <c r="T6519" s="1061">
        <v>75000</v>
      </c>
      <c r="U6519" s="1061">
        <v>75000</v>
      </c>
      <c r="V6519" s="1061">
        <v>75000</v>
      </c>
      <c r="W6519" s="1061">
        <v>75000</v>
      </c>
    </row>
    <row r="6520" spans="1:23">
      <c r="A6520" s="908"/>
      <c r="B6520" s="1061" t="s">
        <v>234</v>
      </c>
      <c r="C6520" s="1061" t="s">
        <v>235</v>
      </c>
      <c r="D6520" s="1061" t="s">
        <v>4612</v>
      </c>
      <c r="E6520" s="1061" t="s">
        <v>11805</v>
      </c>
      <c r="F6520" s="1061" t="s">
        <v>9162</v>
      </c>
      <c r="G6520" s="1061" t="s">
        <v>1739</v>
      </c>
      <c r="H6520" s="1061" t="s">
        <v>129</v>
      </c>
      <c r="I6520" s="1061" t="s">
        <v>19</v>
      </c>
      <c r="J6520" s="1061" t="s">
        <v>7975</v>
      </c>
      <c r="K6520" s="1061" t="s">
        <v>14849</v>
      </c>
      <c r="L6520" s="1061">
        <v>36900</v>
      </c>
      <c r="M6520" s="1061">
        <v>36900</v>
      </c>
      <c r="N6520" s="1061">
        <v>36900</v>
      </c>
      <c r="O6520" s="1061">
        <v>36900</v>
      </c>
      <c r="P6520" s="1061">
        <v>36900</v>
      </c>
      <c r="Q6520" s="1061">
        <v>36900</v>
      </c>
      <c r="R6520" s="1061">
        <v>37260</v>
      </c>
      <c r="S6520" s="1061">
        <v>37260</v>
      </c>
      <c r="T6520" s="1061">
        <v>37260</v>
      </c>
      <c r="U6520" s="1061">
        <v>37260</v>
      </c>
      <c r="V6520" s="1061">
        <v>37260</v>
      </c>
      <c r="W6520" s="1061">
        <v>37260</v>
      </c>
    </row>
    <row r="6521" spans="1:23">
      <c r="A6521" s="908"/>
      <c r="B6521" s="1061" t="s">
        <v>234</v>
      </c>
      <c r="C6521" s="1061" t="s">
        <v>235</v>
      </c>
      <c r="D6521" s="1061" t="s">
        <v>4880</v>
      </c>
      <c r="E6521" s="1061" t="s">
        <v>11806</v>
      </c>
      <c r="F6521" s="1061" t="s">
        <v>9939</v>
      </c>
      <c r="G6521" s="1061" t="s">
        <v>1739</v>
      </c>
      <c r="H6521" s="1061" t="s">
        <v>129</v>
      </c>
      <c r="I6521" s="1061" t="s">
        <v>19</v>
      </c>
      <c r="J6521" s="1061" t="s">
        <v>7975</v>
      </c>
      <c r="K6521" s="1061" t="s">
        <v>14849</v>
      </c>
      <c r="L6521" s="1061">
        <v>41000</v>
      </c>
      <c r="M6521" s="1061">
        <v>41000</v>
      </c>
      <c r="N6521" s="1061">
        <v>41000</v>
      </c>
      <c r="O6521" s="1061">
        <v>41000</v>
      </c>
      <c r="P6521" s="1061">
        <v>41000</v>
      </c>
      <c r="Q6521" s="1061">
        <v>41000</v>
      </c>
      <c r="R6521" s="1061">
        <v>41400</v>
      </c>
      <c r="S6521" s="1061">
        <v>41400</v>
      </c>
      <c r="T6521" s="1061">
        <v>41400</v>
      </c>
      <c r="U6521" s="1061">
        <v>41400</v>
      </c>
      <c r="V6521" s="1061">
        <v>41400</v>
      </c>
      <c r="W6521" s="1061">
        <v>41400</v>
      </c>
    </row>
    <row r="6522" spans="1:23">
      <c r="A6522" s="908"/>
      <c r="B6522" s="1061" t="s">
        <v>234</v>
      </c>
      <c r="C6522" s="1061" t="s">
        <v>235</v>
      </c>
      <c r="D6522" s="1061" t="s">
        <v>9940</v>
      </c>
      <c r="E6522" s="1061" t="s">
        <v>11807</v>
      </c>
      <c r="F6522" s="1061" t="s">
        <v>9941</v>
      </c>
      <c r="G6522" s="1061" t="s">
        <v>1739</v>
      </c>
      <c r="H6522" s="1061" t="s">
        <v>129</v>
      </c>
      <c r="I6522" s="1061" t="s">
        <v>19</v>
      </c>
      <c r="J6522" s="1061" t="s">
        <v>7975</v>
      </c>
      <c r="K6522" s="1061" t="s">
        <v>14849</v>
      </c>
      <c r="L6522" s="1061">
        <v>609875</v>
      </c>
      <c r="M6522" s="1061">
        <v>609875</v>
      </c>
      <c r="N6522" s="1061">
        <v>609875</v>
      </c>
      <c r="O6522" s="1061">
        <v>609875</v>
      </c>
      <c r="P6522" s="1061">
        <v>609875</v>
      </c>
      <c r="Q6522" s="1061">
        <v>609875</v>
      </c>
      <c r="R6522" s="1061">
        <v>615825</v>
      </c>
      <c r="S6522" s="1061">
        <v>615825</v>
      </c>
      <c r="T6522" s="1061">
        <v>615825</v>
      </c>
      <c r="U6522" s="1061">
        <v>615825</v>
      </c>
      <c r="V6522" s="1061">
        <v>615825</v>
      </c>
      <c r="W6522" s="1061">
        <v>615825</v>
      </c>
    </row>
    <row r="6523" spans="1:23">
      <c r="A6523" s="908"/>
      <c r="B6523" s="1061" t="s">
        <v>234</v>
      </c>
      <c r="C6523" s="1061" t="s">
        <v>235</v>
      </c>
      <c r="D6523" s="1061" t="s">
        <v>9940</v>
      </c>
      <c r="E6523" s="1061" t="s">
        <v>11808</v>
      </c>
      <c r="F6523" s="1061" t="s">
        <v>9942</v>
      </c>
      <c r="G6523" s="1061" t="s">
        <v>1739</v>
      </c>
      <c r="H6523" s="1061" t="s">
        <v>129</v>
      </c>
      <c r="I6523" s="1061" t="s">
        <v>19</v>
      </c>
      <c r="J6523" s="1061" t="s">
        <v>7975</v>
      </c>
      <c r="K6523" s="1061" t="s">
        <v>14849</v>
      </c>
      <c r="L6523" s="1061">
        <v>243079</v>
      </c>
      <c r="M6523" s="1061">
        <v>243079</v>
      </c>
      <c r="N6523" s="1061">
        <v>243079</v>
      </c>
      <c r="O6523" s="1061">
        <v>243079</v>
      </c>
      <c r="P6523" s="1061">
        <v>243079</v>
      </c>
      <c r="Q6523" s="1061">
        <v>243079</v>
      </c>
      <c r="R6523" s="1061">
        <v>245451</v>
      </c>
      <c r="S6523" s="1061">
        <v>245451</v>
      </c>
      <c r="T6523" s="1061">
        <v>245451</v>
      </c>
      <c r="U6523" s="1061">
        <v>245451</v>
      </c>
      <c r="V6523" s="1061">
        <v>245451</v>
      </c>
      <c r="W6523" s="1061">
        <v>245451</v>
      </c>
    </row>
    <row r="6524" spans="1:23">
      <c r="A6524" s="908"/>
      <c r="B6524" s="1061" t="s">
        <v>234</v>
      </c>
      <c r="C6524" s="1061" t="s">
        <v>235</v>
      </c>
      <c r="D6524" s="1061" t="s">
        <v>4226</v>
      </c>
      <c r="E6524" s="1061" t="s">
        <v>11809</v>
      </c>
      <c r="F6524" s="1061" t="s">
        <v>9943</v>
      </c>
      <c r="G6524" s="1061" t="s">
        <v>1739</v>
      </c>
      <c r="H6524" s="1061" t="s">
        <v>129</v>
      </c>
      <c r="I6524" s="1061" t="s">
        <v>19</v>
      </c>
      <c r="J6524" s="1061" t="s">
        <v>7975</v>
      </c>
      <c r="K6524" s="1061" t="s">
        <v>14849</v>
      </c>
      <c r="L6524" s="1061">
        <v>98093</v>
      </c>
      <c r="M6524" s="1061">
        <v>98093</v>
      </c>
      <c r="N6524" s="1061">
        <v>98093</v>
      </c>
      <c r="O6524" s="1061">
        <v>98093</v>
      </c>
      <c r="P6524" s="1061">
        <v>98093</v>
      </c>
      <c r="Q6524" s="1061">
        <v>98093</v>
      </c>
      <c r="R6524" s="1061">
        <v>99050</v>
      </c>
      <c r="S6524" s="1061">
        <v>99050</v>
      </c>
      <c r="T6524" s="1061">
        <v>99050</v>
      </c>
      <c r="U6524" s="1061">
        <v>99050</v>
      </c>
      <c r="V6524" s="1061">
        <v>99050</v>
      </c>
      <c r="W6524" s="1061">
        <v>99050</v>
      </c>
    </row>
    <row r="6525" spans="1:23">
      <c r="A6525" s="908"/>
      <c r="B6525" s="1061" t="s">
        <v>234</v>
      </c>
      <c r="C6525" s="1061" t="s">
        <v>235</v>
      </c>
      <c r="D6525" s="1061" t="s">
        <v>7053</v>
      </c>
      <c r="E6525" s="1061" t="s">
        <v>11810</v>
      </c>
      <c r="F6525" s="1061" t="s">
        <v>9967</v>
      </c>
      <c r="G6525" s="1061" t="s">
        <v>1669</v>
      </c>
      <c r="H6525" s="1061" t="s">
        <v>129</v>
      </c>
      <c r="I6525" s="1061" t="s">
        <v>19</v>
      </c>
      <c r="J6525" s="1061" t="s">
        <v>7975</v>
      </c>
      <c r="K6525" s="1061" t="s">
        <v>14849</v>
      </c>
      <c r="L6525" s="1061">
        <v>4971250</v>
      </c>
      <c r="M6525" s="1061">
        <v>4971250</v>
      </c>
      <c r="N6525" s="1061">
        <v>4971250</v>
      </c>
      <c r="O6525" s="1061">
        <v>4971250</v>
      </c>
      <c r="P6525" s="1061">
        <v>4971250</v>
      </c>
      <c r="Q6525" s="1061">
        <v>4971250</v>
      </c>
      <c r="R6525" s="1061">
        <v>5019750</v>
      </c>
      <c r="S6525" s="1061">
        <v>5019750</v>
      </c>
      <c r="T6525" s="1061">
        <v>5019750</v>
      </c>
      <c r="U6525" s="1061">
        <v>5019750</v>
      </c>
      <c r="V6525" s="1061">
        <v>5019750</v>
      </c>
      <c r="W6525" s="1061">
        <v>5019750</v>
      </c>
    </row>
    <row r="6526" spans="1:23">
      <c r="A6526" s="908"/>
      <c r="B6526" s="1061" t="s">
        <v>234</v>
      </c>
      <c r="C6526" s="1061" t="s">
        <v>235</v>
      </c>
      <c r="D6526" s="1061" t="s">
        <v>2849</v>
      </c>
      <c r="E6526" s="1061" t="s">
        <v>11811</v>
      </c>
      <c r="F6526" s="1061" t="s">
        <v>9968</v>
      </c>
      <c r="G6526" s="1061" t="s">
        <v>1739</v>
      </c>
      <c r="H6526" s="1061" t="s">
        <v>129</v>
      </c>
      <c r="I6526" s="1061" t="s">
        <v>19</v>
      </c>
      <c r="J6526" s="1061" t="s">
        <v>7975</v>
      </c>
      <c r="K6526" s="1061" t="s">
        <v>14849</v>
      </c>
      <c r="L6526" s="1061">
        <v>31775</v>
      </c>
      <c r="M6526" s="1061">
        <v>31775</v>
      </c>
      <c r="N6526" s="1061">
        <v>31775</v>
      </c>
      <c r="O6526" s="1061">
        <v>31775</v>
      </c>
      <c r="P6526" s="1061">
        <v>31775</v>
      </c>
      <c r="Q6526" s="1061">
        <v>31775</v>
      </c>
      <c r="R6526" s="1061">
        <v>32085</v>
      </c>
      <c r="S6526" s="1061">
        <v>32085</v>
      </c>
      <c r="T6526" s="1061">
        <v>32085</v>
      </c>
      <c r="U6526" s="1061">
        <v>32085</v>
      </c>
      <c r="V6526" s="1061">
        <v>32085</v>
      </c>
      <c r="W6526" s="1061">
        <v>32085</v>
      </c>
    </row>
    <row r="6527" spans="1:23">
      <c r="A6527" s="908"/>
      <c r="B6527" s="1061" t="s">
        <v>234</v>
      </c>
      <c r="C6527" s="1061" t="s">
        <v>235</v>
      </c>
      <c r="D6527" s="1061" t="s">
        <v>2849</v>
      </c>
      <c r="E6527" s="1061" t="s">
        <v>11812</v>
      </c>
      <c r="F6527" s="1061" t="s">
        <v>9969</v>
      </c>
      <c r="G6527" s="1061" t="s">
        <v>1739</v>
      </c>
      <c r="H6527" s="1061" t="s">
        <v>129</v>
      </c>
      <c r="I6527" s="1061" t="s">
        <v>19</v>
      </c>
      <c r="J6527" s="1061" t="s">
        <v>7975</v>
      </c>
      <c r="K6527" s="1061" t="s">
        <v>14849</v>
      </c>
      <c r="L6527" s="1061">
        <v>41000</v>
      </c>
      <c r="M6527" s="1061">
        <v>41000</v>
      </c>
      <c r="N6527" s="1061">
        <v>41000</v>
      </c>
      <c r="O6527" s="1061">
        <v>41000</v>
      </c>
      <c r="P6527" s="1061">
        <v>41000</v>
      </c>
      <c r="Q6527" s="1061">
        <v>41000</v>
      </c>
      <c r="R6527" s="1061">
        <v>41400</v>
      </c>
      <c r="S6527" s="1061">
        <v>41400</v>
      </c>
      <c r="T6527" s="1061">
        <v>41400</v>
      </c>
      <c r="U6527" s="1061">
        <v>41400</v>
      </c>
      <c r="V6527" s="1061">
        <v>41400</v>
      </c>
      <c r="W6527" s="1061">
        <v>41400</v>
      </c>
    </row>
    <row r="6528" spans="1:23">
      <c r="A6528" s="908"/>
      <c r="B6528" s="1061" t="s">
        <v>234</v>
      </c>
      <c r="C6528" s="1061" t="s">
        <v>235</v>
      </c>
      <c r="D6528" s="1061" t="s">
        <v>2849</v>
      </c>
      <c r="E6528" s="1061" t="s">
        <v>11813</v>
      </c>
      <c r="F6528" s="1061" t="s">
        <v>9970</v>
      </c>
      <c r="G6528" s="1061" t="s">
        <v>1739</v>
      </c>
      <c r="H6528" s="1061" t="s">
        <v>129</v>
      </c>
      <c r="I6528" s="1061" t="s">
        <v>19</v>
      </c>
      <c r="J6528" s="1061" t="s">
        <v>7975</v>
      </c>
      <c r="K6528" s="1061" t="s">
        <v>14849</v>
      </c>
      <c r="L6528" s="1061">
        <v>51250</v>
      </c>
      <c r="M6528" s="1061">
        <v>51250</v>
      </c>
      <c r="N6528" s="1061">
        <v>51250</v>
      </c>
      <c r="O6528" s="1061">
        <v>51250</v>
      </c>
      <c r="P6528" s="1061">
        <v>51250</v>
      </c>
      <c r="Q6528" s="1061">
        <v>51250</v>
      </c>
      <c r="R6528" s="1061">
        <v>51750</v>
      </c>
      <c r="S6528" s="1061">
        <v>51750</v>
      </c>
      <c r="T6528" s="1061">
        <v>51750</v>
      </c>
      <c r="U6528" s="1061">
        <v>51750</v>
      </c>
      <c r="V6528" s="1061">
        <v>51750</v>
      </c>
      <c r="W6528" s="1061">
        <v>51750</v>
      </c>
    </row>
    <row r="6529" spans="1:23">
      <c r="A6529" s="908"/>
      <c r="B6529" s="1061" t="s">
        <v>234</v>
      </c>
      <c r="C6529" s="1061" t="s">
        <v>235</v>
      </c>
      <c r="D6529" s="1061" t="s">
        <v>2849</v>
      </c>
      <c r="E6529" s="1061" t="s">
        <v>11814</v>
      </c>
      <c r="F6529" s="1061" t="s">
        <v>9971</v>
      </c>
      <c r="G6529" s="1061" t="s">
        <v>1739</v>
      </c>
      <c r="H6529" s="1061" t="s">
        <v>129</v>
      </c>
      <c r="I6529" s="1061" t="s">
        <v>19</v>
      </c>
      <c r="J6529" s="1061" t="s">
        <v>7975</v>
      </c>
      <c r="K6529" s="1061" t="s">
        <v>14849</v>
      </c>
      <c r="L6529" s="1061">
        <v>59450</v>
      </c>
      <c r="M6529" s="1061">
        <v>59450</v>
      </c>
      <c r="N6529" s="1061">
        <v>59450</v>
      </c>
      <c r="O6529" s="1061">
        <v>59450</v>
      </c>
      <c r="P6529" s="1061">
        <v>59450</v>
      </c>
      <c r="Q6529" s="1061">
        <v>59450</v>
      </c>
      <c r="R6529" s="1061">
        <v>60030</v>
      </c>
      <c r="S6529" s="1061">
        <v>60030</v>
      </c>
      <c r="T6529" s="1061">
        <v>60030</v>
      </c>
      <c r="U6529" s="1061">
        <v>60030</v>
      </c>
      <c r="V6529" s="1061">
        <v>60030</v>
      </c>
      <c r="W6529" s="1061">
        <v>60030</v>
      </c>
    </row>
    <row r="6530" spans="1:23">
      <c r="A6530" s="908"/>
      <c r="B6530" s="1061" t="s">
        <v>234</v>
      </c>
      <c r="C6530" s="1061" t="s">
        <v>235</v>
      </c>
      <c r="D6530" s="1061" t="s">
        <v>2849</v>
      </c>
      <c r="E6530" s="1061" t="s">
        <v>11815</v>
      </c>
      <c r="F6530" s="1061" t="s">
        <v>9972</v>
      </c>
      <c r="G6530" s="1061" t="s">
        <v>1739</v>
      </c>
      <c r="H6530" s="1061" t="s">
        <v>129</v>
      </c>
      <c r="I6530" s="1061" t="s">
        <v>19</v>
      </c>
      <c r="J6530" s="1061" t="s">
        <v>7975</v>
      </c>
      <c r="K6530" s="1061" t="s">
        <v>14849</v>
      </c>
      <c r="L6530" s="1061">
        <v>80975</v>
      </c>
      <c r="M6530" s="1061">
        <v>80975</v>
      </c>
      <c r="N6530" s="1061">
        <v>80975</v>
      </c>
      <c r="O6530" s="1061">
        <v>80975</v>
      </c>
      <c r="P6530" s="1061">
        <v>80975</v>
      </c>
      <c r="Q6530" s="1061">
        <v>80975</v>
      </c>
      <c r="R6530" s="1061">
        <v>81765</v>
      </c>
      <c r="S6530" s="1061">
        <v>81765</v>
      </c>
      <c r="T6530" s="1061">
        <v>81765</v>
      </c>
      <c r="U6530" s="1061">
        <v>81765</v>
      </c>
      <c r="V6530" s="1061">
        <v>81765</v>
      </c>
      <c r="W6530" s="1061">
        <v>81765</v>
      </c>
    </row>
    <row r="6531" spans="1:23">
      <c r="A6531" s="908"/>
      <c r="B6531" s="1061" t="s">
        <v>234</v>
      </c>
      <c r="C6531" s="1061" t="s">
        <v>235</v>
      </c>
      <c r="D6531" s="1061" t="s">
        <v>4563</v>
      </c>
      <c r="E6531" s="1061" t="s">
        <v>11816</v>
      </c>
      <c r="F6531" s="1061" t="s">
        <v>9973</v>
      </c>
      <c r="G6531" s="1061" t="s">
        <v>1739</v>
      </c>
      <c r="H6531" s="1061" t="s">
        <v>129</v>
      </c>
      <c r="I6531" s="1061" t="s">
        <v>19</v>
      </c>
      <c r="J6531" s="1061" t="s">
        <v>7975</v>
      </c>
      <c r="K6531" s="1061" t="s">
        <v>14849</v>
      </c>
      <c r="L6531" s="1061">
        <v>1523331</v>
      </c>
      <c r="M6531" s="1061">
        <v>1523331</v>
      </c>
      <c r="N6531" s="1061">
        <v>1523331</v>
      </c>
      <c r="O6531" s="1061">
        <v>1523331</v>
      </c>
      <c r="P6531" s="1061">
        <v>1523331</v>
      </c>
      <c r="Q6531" s="1061">
        <v>1523331</v>
      </c>
      <c r="R6531" s="1061">
        <v>1538194</v>
      </c>
      <c r="S6531" s="1061">
        <v>1538194</v>
      </c>
      <c r="T6531" s="1061">
        <v>1538194</v>
      </c>
      <c r="U6531" s="1061">
        <v>1538194</v>
      </c>
      <c r="V6531" s="1061">
        <v>1538194</v>
      </c>
      <c r="W6531" s="1061">
        <v>1538194</v>
      </c>
    </row>
    <row r="6532" spans="1:23">
      <c r="A6532" s="908"/>
      <c r="B6532" s="1061" t="s">
        <v>234</v>
      </c>
      <c r="C6532" s="1061" t="s">
        <v>235</v>
      </c>
      <c r="D6532" s="1061" t="s">
        <v>7979</v>
      </c>
      <c r="E6532" s="1061" t="s">
        <v>11817</v>
      </c>
      <c r="F6532" s="1061" t="s">
        <v>12924</v>
      </c>
      <c r="G6532" s="1061" t="s">
        <v>1739</v>
      </c>
      <c r="H6532" s="1061" t="s">
        <v>129</v>
      </c>
      <c r="I6532" s="1061" t="s">
        <v>19</v>
      </c>
      <c r="J6532" s="1061" t="s">
        <v>7975</v>
      </c>
      <c r="K6532" s="1061" t="s">
        <v>14849</v>
      </c>
      <c r="L6532" s="1061">
        <v>256250</v>
      </c>
      <c r="M6532" s="1061">
        <v>256250</v>
      </c>
      <c r="N6532" s="1061">
        <v>256250</v>
      </c>
      <c r="O6532" s="1061">
        <v>256250</v>
      </c>
      <c r="P6532" s="1061">
        <v>256250</v>
      </c>
      <c r="Q6532" s="1061">
        <v>256250</v>
      </c>
      <c r="R6532" s="1061">
        <v>258750</v>
      </c>
      <c r="S6532" s="1061">
        <v>258750</v>
      </c>
      <c r="T6532" s="1061">
        <v>258750</v>
      </c>
      <c r="U6532" s="1061">
        <v>258750</v>
      </c>
      <c r="V6532" s="1061">
        <v>258750</v>
      </c>
      <c r="W6532" s="1061">
        <v>258750</v>
      </c>
    </row>
    <row r="6533" spans="1:23">
      <c r="A6533" s="908"/>
      <c r="B6533" s="1061" t="s">
        <v>234</v>
      </c>
      <c r="C6533" s="1061" t="s">
        <v>235</v>
      </c>
      <c r="D6533" s="1061" t="s">
        <v>4160</v>
      </c>
      <c r="E6533" s="1061" t="s">
        <v>11818</v>
      </c>
      <c r="F6533" s="1061" t="s">
        <v>10010</v>
      </c>
      <c r="G6533" s="1061" t="s">
        <v>1739</v>
      </c>
      <c r="H6533" s="1061" t="s">
        <v>129</v>
      </c>
      <c r="I6533" s="1061" t="s">
        <v>19</v>
      </c>
      <c r="J6533" s="1061" t="s">
        <v>7975</v>
      </c>
      <c r="K6533" s="1061" t="s">
        <v>14849</v>
      </c>
      <c r="L6533" s="1061">
        <v>235750</v>
      </c>
      <c r="M6533" s="1061">
        <v>235750</v>
      </c>
      <c r="N6533" s="1061">
        <v>235750</v>
      </c>
      <c r="O6533" s="1061">
        <v>235750</v>
      </c>
      <c r="P6533" s="1061">
        <v>235750</v>
      </c>
      <c r="Q6533" s="1061">
        <v>235750</v>
      </c>
      <c r="R6533" s="1061">
        <v>238050</v>
      </c>
      <c r="S6533" s="1061">
        <v>238050</v>
      </c>
      <c r="T6533" s="1061">
        <v>238050</v>
      </c>
      <c r="U6533" s="1061">
        <v>238050</v>
      </c>
      <c r="V6533" s="1061">
        <v>238050</v>
      </c>
      <c r="W6533" s="1061">
        <v>238050</v>
      </c>
    </row>
    <row r="6534" spans="1:23">
      <c r="A6534" s="908"/>
      <c r="B6534" s="1061" t="s">
        <v>234</v>
      </c>
      <c r="C6534" s="1061" t="s">
        <v>235</v>
      </c>
      <c r="D6534" s="1061" t="s">
        <v>4326</v>
      </c>
      <c r="E6534" s="1061" t="s">
        <v>11819</v>
      </c>
      <c r="F6534" s="1061" t="s">
        <v>4330</v>
      </c>
      <c r="G6534" s="1061" t="s">
        <v>1739</v>
      </c>
      <c r="H6534" s="1061" t="s">
        <v>129</v>
      </c>
      <c r="I6534" s="1061" t="s">
        <v>19</v>
      </c>
      <c r="J6534" s="1061" t="s">
        <v>7975</v>
      </c>
      <c r="K6534" s="1061" t="s">
        <v>14849</v>
      </c>
      <c r="L6534" s="1061">
        <v>39480</v>
      </c>
      <c r="M6534" s="1061">
        <v>39480</v>
      </c>
      <c r="N6534" s="1061">
        <v>39480</v>
      </c>
      <c r="O6534" s="1061">
        <v>39480</v>
      </c>
      <c r="P6534" s="1061">
        <v>39480</v>
      </c>
      <c r="Q6534" s="1061">
        <v>39480</v>
      </c>
      <c r="R6534" s="1061">
        <v>39480</v>
      </c>
      <c r="S6534" s="1061">
        <v>39480</v>
      </c>
      <c r="T6534" s="1061">
        <v>39480</v>
      </c>
      <c r="U6534" s="1061">
        <v>39480</v>
      </c>
      <c r="V6534" s="1061">
        <v>39480</v>
      </c>
      <c r="W6534" s="1061">
        <v>39480</v>
      </c>
    </row>
    <row r="6535" spans="1:23">
      <c r="A6535" s="908"/>
      <c r="B6535" s="1061" t="s">
        <v>234</v>
      </c>
      <c r="C6535" s="1061" t="s">
        <v>235</v>
      </c>
      <c r="D6535" s="1061" t="s">
        <v>4160</v>
      </c>
      <c r="E6535" s="1061" t="s">
        <v>11820</v>
      </c>
      <c r="F6535" s="1061" t="s">
        <v>10026</v>
      </c>
      <c r="G6535" s="1061" t="s">
        <v>1739</v>
      </c>
      <c r="H6535" s="1061" t="s">
        <v>129</v>
      </c>
      <c r="I6535" s="1061" t="s">
        <v>19</v>
      </c>
      <c r="J6535" s="1061" t="s">
        <v>7975</v>
      </c>
      <c r="K6535" s="1061" t="s">
        <v>14849</v>
      </c>
      <c r="L6535" s="1061">
        <v>199875</v>
      </c>
      <c r="M6535" s="1061">
        <v>199875</v>
      </c>
      <c r="N6535" s="1061">
        <v>199875</v>
      </c>
      <c r="O6535" s="1061">
        <v>199875</v>
      </c>
      <c r="P6535" s="1061">
        <v>199875</v>
      </c>
      <c r="Q6535" s="1061">
        <v>199875</v>
      </c>
      <c r="R6535" s="1061">
        <v>201825</v>
      </c>
      <c r="S6535" s="1061">
        <v>201825</v>
      </c>
      <c r="T6535" s="1061">
        <v>201825</v>
      </c>
      <c r="U6535" s="1061">
        <v>201825</v>
      </c>
      <c r="V6535" s="1061">
        <v>201825</v>
      </c>
      <c r="W6535" s="1061">
        <v>201825</v>
      </c>
    </row>
    <row r="6536" spans="1:23">
      <c r="A6536" s="908"/>
      <c r="B6536" s="1061" t="s">
        <v>234</v>
      </c>
      <c r="C6536" s="1061" t="s">
        <v>235</v>
      </c>
      <c r="D6536" s="1061" t="s">
        <v>4160</v>
      </c>
      <c r="E6536" s="1061" t="s">
        <v>11821</v>
      </c>
      <c r="F6536" s="1061" t="s">
        <v>10011</v>
      </c>
      <c r="G6536" s="1061" t="s">
        <v>1739</v>
      </c>
      <c r="H6536" s="1061" t="s">
        <v>129</v>
      </c>
      <c r="I6536" s="1061" t="s">
        <v>19</v>
      </c>
      <c r="J6536" s="1061" t="s">
        <v>7975</v>
      </c>
      <c r="K6536" s="1061" t="s">
        <v>14849</v>
      </c>
      <c r="L6536" s="1061">
        <v>102500</v>
      </c>
      <c r="M6536" s="1061">
        <v>102500</v>
      </c>
      <c r="N6536" s="1061">
        <v>102500</v>
      </c>
      <c r="O6536" s="1061">
        <v>102500</v>
      </c>
      <c r="P6536" s="1061">
        <v>102500</v>
      </c>
      <c r="Q6536" s="1061">
        <v>102500</v>
      </c>
      <c r="R6536" s="1061">
        <v>103500</v>
      </c>
      <c r="S6536" s="1061">
        <v>103500</v>
      </c>
      <c r="T6536" s="1061">
        <v>103500</v>
      </c>
      <c r="U6536" s="1061">
        <v>103500</v>
      </c>
      <c r="V6536" s="1061">
        <v>103500</v>
      </c>
      <c r="W6536" s="1061">
        <v>103500</v>
      </c>
    </row>
    <row r="6537" spans="1:23">
      <c r="A6537" s="908"/>
      <c r="B6537" s="1061" t="s">
        <v>234</v>
      </c>
      <c r="C6537" s="1061" t="s">
        <v>235</v>
      </c>
      <c r="D6537" s="1061" t="s">
        <v>2849</v>
      </c>
      <c r="E6537" s="1061" t="s">
        <v>11822</v>
      </c>
      <c r="F6537" s="1061" t="s">
        <v>10027</v>
      </c>
      <c r="G6537" s="1061" t="s">
        <v>1739</v>
      </c>
      <c r="H6537" s="1061" t="s">
        <v>129</v>
      </c>
      <c r="I6537" s="1061" t="s">
        <v>19</v>
      </c>
      <c r="J6537" s="1061" t="s">
        <v>7975</v>
      </c>
      <c r="K6537" s="1061" t="s">
        <v>14849</v>
      </c>
      <c r="L6537" s="1061">
        <v>61500</v>
      </c>
      <c r="M6537" s="1061">
        <v>61500</v>
      </c>
      <c r="N6537" s="1061">
        <v>61500</v>
      </c>
      <c r="O6537" s="1061">
        <v>61500</v>
      </c>
      <c r="P6537" s="1061">
        <v>61500</v>
      </c>
      <c r="Q6537" s="1061">
        <v>61500</v>
      </c>
      <c r="R6537" s="1061">
        <v>62100</v>
      </c>
      <c r="S6537" s="1061">
        <v>62100</v>
      </c>
      <c r="T6537" s="1061">
        <v>62100</v>
      </c>
      <c r="U6537" s="1061">
        <v>62100</v>
      </c>
      <c r="V6537" s="1061">
        <v>62100</v>
      </c>
      <c r="W6537" s="1061">
        <v>62100</v>
      </c>
    </row>
    <row r="6538" spans="1:23">
      <c r="A6538" s="908"/>
      <c r="B6538" s="1061" t="s">
        <v>234</v>
      </c>
      <c r="C6538" s="1061" t="s">
        <v>235</v>
      </c>
      <c r="D6538" s="1061" t="s">
        <v>4326</v>
      </c>
      <c r="E6538" s="1061" t="s">
        <v>11823</v>
      </c>
      <c r="F6538" s="1061" t="s">
        <v>10012</v>
      </c>
      <c r="G6538" s="1061" t="s">
        <v>1739</v>
      </c>
      <c r="H6538" s="1061" t="s">
        <v>129</v>
      </c>
      <c r="I6538" s="1061" t="s">
        <v>19</v>
      </c>
      <c r="J6538" s="1061" t="s">
        <v>7975</v>
      </c>
      <c r="K6538" s="1061" t="s">
        <v>14849</v>
      </c>
      <c r="L6538" s="1061">
        <v>59700</v>
      </c>
      <c r="M6538" s="1061">
        <v>59700</v>
      </c>
      <c r="N6538" s="1061">
        <v>59700</v>
      </c>
      <c r="O6538" s="1061">
        <v>59700</v>
      </c>
      <c r="P6538" s="1061">
        <v>59700</v>
      </c>
      <c r="Q6538" s="1061">
        <v>59700</v>
      </c>
      <c r="R6538" s="1061">
        <v>59700</v>
      </c>
      <c r="S6538" s="1061">
        <v>59700</v>
      </c>
      <c r="T6538" s="1061">
        <v>59700</v>
      </c>
      <c r="U6538" s="1061">
        <v>59700</v>
      </c>
      <c r="V6538" s="1061">
        <v>59700</v>
      </c>
      <c r="W6538" s="1061">
        <v>59700</v>
      </c>
    </row>
    <row r="6539" spans="1:23">
      <c r="A6539" s="908"/>
      <c r="B6539" s="1061" t="s">
        <v>234</v>
      </c>
      <c r="C6539" s="1061" t="s">
        <v>235</v>
      </c>
      <c r="D6539" s="1061" t="s">
        <v>4326</v>
      </c>
      <c r="E6539" s="1061" t="s">
        <v>11824</v>
      </c>
      <c r="F6539" s="1061" t="s">
        <v>10013</v>
      </c>
      <c r="G6539" s="1061" t="s">
        <v>1739</v>
      </c>
      <c r="H6539" s="1061" t="s">
        <v>129</v>
      </c>
      <c r="I6539" s="1061" t="s">
        <v>19</v>
      </c>
      <c r="J6539" s="1061" t="s">
        <v>7975</v>
      </c>
      <c r="K6539" s="1061" t="s">
        <v>14849</v>
      </c>
      <c r="L6539" s="1061">
        <v>71800</v>
      </c>
      <c r="M6539" s="1061">
        <v>71800</v>
      </c>
      <c r="N6539" s="1061">
        <v>71800</v>
      </c>
      <c r="O6539" s="1061">
        <v>71800</v>
      </c>
      <c r="P6539" s="1061">
        <v>71800</v>
      </c>
      <c r="Q6539" s="1061">
        <v>71800</v>
      </c>
      <c r="R6539" s="1061">
        <v>71800</v>
      </c>
      <c r="S6539" s="1061">
        <v>71800</v>
      </c>
      <c r="T6539" s="1061">
        <v>71800</v>
      </c>
      <c r="U6539" s="1061">
        <v>71800</v>
      </c>
      <c r="V6539" s="1061">
        <v>71800</v>
      </c>
      <c r="W6539" s="1061">
        <v>71800</v>
      </c>
    </row>
    <row r="6540" spans="1:23">
      <c r="A6540" s="908"/>
      <c r="B6540" s="1061" t="s">
        <v>234</v>
      </c>
      <c r="C6540" s="1061" t="s">
        <v>235</v>
      </c>
      <c r="D6540" s="1061" t="s">
        <v>4326</v>
      </c>
      <c r="E6540" s="1061" t="s">
        <v>11825</v>
      </c>
      <c r="F6540" s="1061" t="s">
        <v>7967</v>
      </c>
      <c r="G6540" s="1061" t="s">
        <v>1739</v>
      </c>
      <c r="H6540" s="1061" t="s">
        <v>129</v>
      </c>
      <c r="I6540" s="1061" t="s">
        <v>19</v>
      </c>
      <c r="J6540" s="1061" t="s">
        <v>7975</v>
      </c>
      <c r="K6540" s="1061" t="s">
        <v>14849</v>
      </c>
      <c r="L6540" s="1061">
        <v>81500</v>
      </c>
      <c r="M6540" s="1061">
        <v>81500</v>
      </c>
      <c r="N6540" s="1061">
        <v>81500</v>
      </c>
      <c r="O6540" s="1061">
        <v>81500</v>
      </c>
      <c r="P6540" s="1061">
        <v>81500</v>
      </c>
      <c r="Q6540" s="1061">
        <v>81500</v>
      </c>
      <c r="R6540" s="1061">
        <v>81500</v>
      </c>
      <c r="S6540" s="1061">
        <v>81500</v>
      </c>
      <c r="T6540" s="1061">
        <v>81500</v>
      </c>
      <c r="U6540" s="1061">
        <v>81500</v>
      </c>
      <c r="V6540" s="1061">
        <v>81500</v>
      </c>
      <c r="W6540" s="1061">
        <v>81500</v>
      </c>
    </row>
    <row r="6541" spans="1:23">
      <c r="A6541" s="908"/>
      <c r="B6541" s="1061" t="s">
        <v>234</v>
      </c>
      <c r="C6541" s="1061" t="s">
        <v>235</v>
      </c>
      <c r="D6541" s="1061" t="s">
        <v>4326</v>
      </c>
      <c r="E6541" s="1061" t="s">
        <v>11826</v>
      </c>
      <c r="F6541" s="1061" t="s">
        <v>10014</v>
      </c>
      <c r="G6541" s="1061" t="s">
        <v>1739</v>
      </c>
      <c r="H6541" s="1061" t="s">
        <v>129</v>
      </c>
      <c r="I6541" s="1061" t="s">
        <v>19</v>
      </c>
      <c r="J6541" s="1061" t="s">
        <v>7975</v>
      </c>
      <c r="K6541" s="1061" t="s">
        <v>14849</v>
      </c>
      <c r="L6541" s="1061">
        <v>46000</v>
      </c>
      <c r="M6541" s="1061">
        <v>46000</v>
      </c>
      <c r="N6541" s="1061">
        <v>46000</v>
      </c>
      <c r="O6541" s="1061">
        <v>46000</v>
      </c>
      <c r="P6541" s="1061">
        <v>46000</v>
      </c>
      <c r="Q6541" s="1061">
        <v>46000</v>
      </c>
      <c r="R6541" s="1061">
        <v>46000</v>
      </c>
      <c r="S6541" s="1061">
        <v>46000</v>
      </c>
      <c r="T6541" s="1061">
        <v>46000</v>
      </c>
      <c r="U6541" s="1061">
        <v>46000</v>
      </c>
      <c r="V6541" s="1061">
        <v>46000</v>
      </c>
      <c r="W6541" s="1061">
        <v>46000</v>
      </c>
    </row>
    <row r="6542" spans="1:23">
      <c r="A6542" s="908"/>
      <c r="B6542" s="1061" t="s">
        <v>234</v>
      </c>
      <c r="C6542" s="1061" t="s">
        <v>235</v>
      </c>
      <c r="D6542" s="1061" t="s">
        <v>4326</v>
      </c>
      <c r="E6542" s="1061" t="s">
        <v>11827</v>
      </c>
      <c r="F6542" s="1061" t="s">
        <v>10016</v>
      </c>
      <c r="G6542" s="1061" t="s">
        <v>1739</v>
      </c>
      <c r="H6542" s="1061" t="s">
        <v>129</v>
      </c>
      <c r="I6542" s="1061" t="s">
        <v>19</v>
      </c>
      <c r="J6542" s="1061" t="s">
        <v>7975</v>
      </c>
      <c r="K6542" s="1061" t="s">
        <v>14849</v>
      </c>
      <c r="L6542" s="1061">
        <v>33900</v>
      </c>
      <c r="M6542" s="1061">
        <v>33900</v>
      </c>
      <c r="N6542" s="1061">
        <v>33900</v>
      </c>
      <c r="O6542" s="1061">
        <v>33900</v>
      </c>
      <c r="P6542" s="1061">
        <v>33900</v>
      </c>
      <c r="Q6542" s="1061">
        <v>33900</v>
      </c>
      <c r="R6542" s="1061">
        <v>33900</v>
      </c>
      <c r="S6542" s="1061">
        <v>33900</v>
      </c>
      <c r="T6542" s="1061">
        <v>33900</v>
      </c>
      <c r="U6542" s="1061">
        <v>33900</v>
      </c>
      <c r="V6542" s="1061">
        <v>33900</v>
      </c>
      <c r="W6542" s="1061">
        <v>33900</v>
      </c>
    </row>
    <row r="6543" spans="1:23">
      <c r="A6543" s="908"/>
      <c r="B6543" s="1061" t="s">
        <v>234</v>
      </c>
      <c r="C6543" s="1061" t="s">
        <v>235</v>
      </c>
      <c r="D6543" s="1061" t="s">
        <v>4515</v>
      </c>
      <c r="E6543" s="1061" t="s">
        <v>11828</v>
      </c>
      <c r="F6543" s="1061" t="s">
        <v>10207</v>
      </c>
      <c r="G6543" s="1061" t="s">
        <v>1739</v>
      </c>
      <c r="H6543" s="1061" t="s">
        <v>129</v>
      </c>
      <c r="I6543" s="1061" t="s">
        <v>19</v>
      </c>
      <c r="J6543" s="1061" t="s">
        <v>7975</v>
      </c>
      <c r="K6543" s="1061" t="s">
        <v>14849</v>
      </c>
      <c r="L6543" s="1061">
        <v>1556000</v>
      </c>
      <c r="M6543" s="1061">
        <v>1556000</v>
      </c>
      <c r="N6543" s="1061">
        <v>1556000</v>
      </c>
      <c r="O6543" s="1061">
        <v>1556000</v>
      </c>
      <c r="P6543" s="1061">
        <v>1556000</v>
      </c>
      <c r="Q6543" s="1061">
        <v>1556000</v>
      </c>
      <c r="R6543" s="1061">
        <v>1556000</v>
      </c>
      <c r="S6543" s="1061">
        <v>1556000</v>
      </c>
      <c r="T6543" s="1061">
        <v>1556000</v>
      </c>
      <c r="U6543" s="1061">
        <v>1556000</v>
      </c>
      <c r="V6543" s="1061">
        <v>1556000</v>
      </c>
      <c r="W6543" s="1061">
        <v>1556000</v>
      </c>
    </row>
    <row r="6544" spans="1:23">
      <c r="A6544" s="908"/>
      <c r="B6544" s="1061" t="s">
        <v>234</v>
      </c>
      <c r="C6544" s="1061" t="s">
        <v>235</v>
      </c>
      <c r="D6544" s="1061" t="s">
        <v>10208</v>
      </c>
      <c r="E6544" s="1061" t="s">
        <v>11829</v>
      </c>
      <c r="F6544" s="1061" t="s">
        <v>10209</v>
      </c>
      <c r="G6544" s="1061" t="s">
        <v>1739</v>
      </c>
      <c r="H6544" s="1061" t="s">
        <v>129</v>
      </c>
      <c r="I6544" s="1061" t="s">
        <v>19</v>
      </c>
      <c r="J6544" s="1061" t="s">
        <v>7975</v>
      </c>
      <c r="K6544" s="1061" t="s">
        <v>14849</v>
      </c>
      <c r="L6544" s="1061">
        <v>801550</v>
      </c>
      <c r="M6544" s="1061">
        <v>801550</v>
      </c>
      <c r="N6544" s="1061">
        <v>801550</v>
      </c>
      <c r="O6544" s="1061">
        <v>801550</v>
      </c>
      <c r="P6544" s="1061">
        <v>801550</v>
      </c>
      <c r="Q6544" s="1061">
        <v>801550</v>
      </c>
      <c r="R6544" s="1061">
        <v>809370</v>
      </c>
      <c r="S6544" s="1061">
        <v>809370</v>
      </c>
      <c r="T6544" s="1061">
        <v>809370</v>
      </c>
      <c r="U6544" s="1061">
        <v>809370</v>
      </c>
      <c r="V6544" s="1061">
        <v>809370</v>
      </c>
      <c r="W6544" s="1061">
        <v>809370</v>
      </c>
    </row>
    <row r="6545" spans="1:23">
      <c r="A6545" s="908"/>
      <c r="B6545" s="1061" t="s">
        <v>234</v>
      </c>
      <c r="C6545" s="1061" t="s">
        <v>235</v>
      </c>
      <c r="D6545" s="1061" t="s">
        <v>10208</v>
      </c>
      <c r="E6545" s="1061" t="s">
        <v>11830</v>
      </c>
      <c r="F6545" s="1061" t="s">
        <v>10210</v>
      </c>
      <c r="G6545" s="1061" t="s">
        <v>1739</v>
      </c>
      <c r="H6545" s="1061" t="s">
        <v>129</v>
      </c>
      <c r="I6545" s="1061" t="s">
        <v>19</v>
      </c>
      <c r="J6545" s="1061" t="s">
        <v>7975</v>
      </c>
      <c r="K6545" s="1061" t="s">
        <v>14849</v>
      </c>
      <c r="L6545" s="1061">
        <v>1742500</v>
      </c>
      <c r="M6545" s="1061">
        <v>1742500</v>
      </c>
      <c r="N6545" s="1061">
        <v>1742500</v>
      </c>
      <c r="O6545" s="1061">
        <v>1742500</v>
      </c>
      <c r="P6545" s="1061">
        <v>1742500</v>
      </c>
      <c r="Q6545" s="1061">
        <v>1742500</v>
      </c>
      <c r="R6545" s="1061">
        <v>1759500</v>
      </c>
      <c r="S6545" s="1061">
        <v>1759500</v>
      </c>
      <c r="T6545" s="1061">
        <v>1759500</v>
      </c>
      <c r="U6545" s="1061">
        <v>1759500</v>
      </c>
      <c r="V6545" s="1061">
        <v>1759500</v>
      </c>
      <c r="W6545" s="1061">
        <v>1759500</v>
      </c>
    </row>
    <row r="6546" spans="1:23">
      <c r="A6546" s="908"/>
      <c r="B6546" s="1061" t="s">
        <v>234</v>
      </c>
      <c r="C6546" s="1061" t="s">
        <v>235</v>
      </c>
      <c r="D6546" s="1061" t="s">
        <v>4416</v>
      </c>
      <c r="E6546" s="1061" t="s">
        <v>11831</v>
      </c>
      <c r="F6546" s="1061" t="s">
        <v>10211</v>
      </c>
      <c r="G6546" s="1061" t="s">
        <v>1739</v>
      </c>
      <c r="H6546" s="1061" t="s">
        <v>129</v>
      </c>
      <c r="I6546" s="1061" t="s">
        <v>19</v>
      </c>
      <c r="J6546" s="1061" t="s">
        <v>7975</v>
      </c>
      <c r="K6546" s="1061" t="s">
        <v>14849</v>
      </c>
      <c r="L6546" s="1061">
        <v>4715000</v>
      </c>
      <c r="M6546" s="1061">
        <v>4715000</v>
      </c>
      <c r="N6546" s="1061">
        <v>4715000</v>
      </c>
      <c r="O6546" s="1061">
        <v>4715000</v>
      </c>
      <c r="P6546" s="1061">
        <v>4715000</v>
      </c>
      <c r="Q6546" s="1061">
        <v>4715000</v>
      </c>
      <c r="R6546" s="1061">
        <v>4761000</v>
      </c>
      <c r="S6546" s="1061">
        <v>4761000</v>
      </c>
      <c r="T6546" s="1061">
        <v>4761000</v>
      </c>
      <c r="U6546" s="1061">
        <v>4761000</v>
      </c>
      <c r="V6546" s="1061">
        <v>4761000</v>
      </c>
      <c r="W6546" s="1061">
        <v>4761000</v>
      </c>
    </row>
    <row r="6547" spans="1:23">
      <c r="A6547" s="908"/>
      <c r="B6547" s="1061" t="s">
        <v>234</v>
      </c>
      <c r="C6547" s="1061" t="s">
        <v>235</v>
      </c>
      <c r="D6547" s="1061" t="s">
        <v>4416</v>
      </c>
      <c r="E6547" s="1061" t="s">
        <v>11832</v>
      </c>
      <c r="F6547" s="1061" t="s">
        <v>10234</v>
      </c>
      <c r="G6547" s="1061" t="s">
        <v>1739</v>
      </c>
      <c r="H6547" s="1061" t="s">
        <v>129</v>
      </c>
      <c r="I6547" s="1061" t="s">
        <v>19</v>
      </c>
      <c r="J6547" s="1061" t="s">
        <v>7975</v>
      </c>
      <c r="K6547" s="1061" t="s">
        <v>14849</v>
      </c>
      <c r="L6547" s="1061">
        <v>507375</v>
      </c>
      <c r="M6547" s="1061">
        <v>507375</v>
      </c>
      <c r="N6547" s="1061">
        <v>507375</v>
      </c>
      <c r="O6547" s="1061">
        <v>507375</v>
      </c>
      <c r="P6547" s="1061">
        <v>507375</v>
      </c>
      <c r="Q6547" s="1061">
        <v>507375</v>
      </c>
      <c r="R6547" s="1061">
        <v>512325</v>
      </c>
      <c r="S6547" s="1061">
        <v>512325</v>
      </c>
      <c r="T6547" s="1061">
        <v>512325</v>
      </c>
      <c r="U6547" s="1061">
        <v>512325</v>
      </c>
      <c r="V6547" s="1061">
        <v>512325</v>
      </c>
      <c r="W6547" s="1061">
        <v>512325</v>
      </c>
    </row>
    <row r="6548" spans="1:23">
      <c r="A6548" s="908"/>
      <c r="B6548" s="1061" t="s">
        <v>234</v>
      </c>
      <c r="C6548" s="1061" t="s">
        <v>235</v>
      </c>
      <c r="D6548" s="1061" t="s">
        <v>4781</v>
      </c>
      <c r="E6548" s="1061" t="s">
        <v>11833</v>
      </c>
      <c r="F6548" s="1061" t="s">
        <v>10235</v>
      </c>
      <c r="G6548" s="1061" t="s">
        <v>1669</v>
      </c>
      <c r="H6548" s="1061" t="s">
        <v>129</v>
      </c>
      <c r="I6548" s="1061" t="s">
        <v>19</v>
      </c>
      <c r="J6548" s="1061" t="s">
        <v>7975</v>
      </c>
      <c r="K6548" s="1061" t="s">
        <v>14849</v>
      </c>
      <c r="L6548" s="1061">
        <v>89646500</v>
      </c>
      <c r="M6548" s="1061">
        <v>89646500</v>
      </c>
      <c r="N6548" s="1061">
        <v>89646500</v>
      </c>
      <c r="O6548" s="1061">
        <v>89646500</v>
      </c>
      <c r="P6548" s="1061">
        <v>89646500</v>
      </c>
      <c r="Q6548" s="1061">
        <v>89646500</v>
      </c>
      <c r="R6548" s="1061">
        <v>90521100</v>
      </c>
      <c r="S6548" s="1061">
        <v>90521100</v>
      </c>
      <c r="T6548" s="1061">
        <v>90521100</v>
      </c>
      <c r="U6548" s="1061">
        <v>90521100</v>
      </c>
      <c r="V6548" s="1061">
        <v>90521100</v>
      </c>
      <c r="W6548" s="1061">
        <v>90521100</v>
      </c>
    </row>
    <row r="6549" spans="1:23">
      <c r="A6549" s="908"/>
      <c r="B6549" s="1061" t="s">
        <v>234</v>
      </c>
      <c r="C6549" s="1061" t="s">
        <v>235</v>
      </c>
      <c r="D6549" s="1061" t="s">
        <v>4638</v>
      </c>
      <c r="E6549" s="1061" t="s">
        <v>11834</v>
      </c>
      <c r="F6549" s="1061" t="s">
        <v>6914</v>
      </c>
      <c r="G6549" s="1061" t="s">
        <v>1739</v>
      </c>
      <c r="H6549" s="1061" t="s">
        <v>129</v>
      </c>
      <c r="I6549" s="1061" t="s">
        <v>21</v>
      </c>
      <c r="J6549" s="1061" t="s">
        <v>7975</v>
      </c>
      <c r="K6549" s="1061" t="s">
        <v>14849</v>
      </c>
      <c r="L6549" s="1061">
        <v>12.6</v>
      </c>
      <c r="M6549" s="1061">
        <v>12.6</v>
      </c>
      <c r="N6549" s="1061">
        <v>12.6</v>
      </c>
      <c r="O6549" s="1061">
        <v>12.6</v>
      </c>
      <c r="P6549" s="1061">
        <v>12.6</v>
      </c>
      <c r="Q6549" s="1061">
        <v>12.6</v>
      </c>
      <c r="R6549" s="1061">
        <v>12.6</v>
      </c>
      <c r="S6549" s="1061">
        <v>12.6</v>
      </c>
      <c r="T6549" s="1061">
        <v>12.6</v>
      </c>
      <c r="U6549" s="1061">
        <v>12.6</v>
      </c>
      <c r="V6549" s="1061">
        <v>12.6</v>
      </c>
      <c r="W6549" s="1061">
        <v>12.6</v>
      </c>
    </row>
    <row r="6550" spans="1:23">
      <c r="A6550" s="908"/>
      <c r="B6550" s="1061" t="s">
        <v>234</v>
      </c>
      <c r="C6550" s="1061" t="s">
        <v>235</v>
      </c>
      <c r="D6550" s="1061" t="s">
        <v>4017</v>
      </c>
      <c r="E6550" s="1061" t="s">
        <v>11835</v>
      </c>
      <c r="F6550" s="1061" t="s">
        <v>4547</v>
      </c>
      <c r="G6550" s="1061" t="s">
        <v>1739</v>
      </c>
      <c r="H6550" s="1061" t="s">
        <v>129</v>
      </c>
      <c r="I6550" s="1061" t="s">
        <v>21</v>
      </c>
      <c r="J6550" s="1061" t="s">
        <v>7975</v>
      </c>
      <c r="K6550" s="1061" t="s">
        <v>14849</v>
      </c>
      <c r="L6550" s="1061">
        <v>41.03</v>
      </c>
      <c r="M6550" s="1061">
        <v>41.03</v>
      </c>
      <c r="N6550" s="1061">
        <v>41.03</v>
      </c>
      <c r="O6550" s="1061">
        <v>41.03</v>
      </c>
      <c r="P6550" s="1061">
        <v>41.03</v>
      </c>
      <c r="Q6550" s="1061">
        <v>41.03</v>
      </c>
      <c r="R6550" s="1061">
        <v>41.03</v>
      </c>
      <c r="S6550" s="1061">
        <v>41.03</v>
      </c>
      <c r="T6550" s="1061">
        <v>41.03</v>
      </c>
      <c r="U6550" s="1061">
        <v>41.03</v>
      </c>
      <c r="V6550" s="1061">
        <v>41.03</v>
      </c>
      <c r="W6550" s="1061">
        <v>41.03</v>
      </c>
    </row>
    <row r="6551" spans="1:23">
      <c r="A6551" s="908"/>
      <c r="B6551" s="1061" t="s">
        <v>234</v>
      </c>
      <c r="C6551" s="1061" t="s">
        <v>235</v>
      </c>
      <c r="D6551" s="1061" t="s">
        <v>3345</v>
      </c>
      <c r="E6551" s="1061" t="s">
        <v>11836</v>
      </c>
      <c r="F6551" s="1061" t="s">
        <v>6984</v>
      </c>
      <c r="G6551" s="1061" t="s">
        <v>1739</v>
      </c>
      <c r="H6551" s="1061" t="s">
        <v>129</v>
      </c>
      <c r="I6551" s="1061" t="s">
        <v>21</v>
      </c>
      <c r="J6551" s="1061" t="s">
        <v>7975</v>
      </c>
      <c r="K6551" s="1061" t="s">
        <v>14849</v>
      </c>
      <c r="L6551" s="1061">
        <v>69</v>
      </c>
      <c r="M6551" s="1061">
        <v>69</v>
      </c>
      <c r="N6551" s="1061">
        <v>69</v>
      </c>
      <c r="O6551" s="1061">
        <v>69</v>
      </c>
      <c r="P6551" s="1061">
        <v>69</v>
      </c>
      <c r="Q6551" s="1061">
        <v>69</v>
      </c>
      <c r="R6551" s="1061">
        <v>69</v>
      </c>
      <c r="S6551" s="1061">
        <v>69</v>
      </c>
      <c r="T6551" s="1061">
        <v>69</v>
      </c>
      <c r="U6551" s="1061">
        <v>69</v>
      </c>
      <c r="V6551" s="1061">
        <v>69</v>
      </c>
      <c r="W6551" s="1061">
        <v>69</v>
      </c>
    </row>
    <row r="6552" spans="1:23">
      <c r="A6552" s="908"/>
      <c r="B6552" s="1061" t="s">
        <v>234</v>
      </c>
      <c r="C6552" s="1061" t="s">
        <v>235</v>
      </c>
      <c r="D6552" s="1061" t="s">
        <v>6985</v>
      </c>
      <c r="E6552" s="1061" t="s">
        <v>11837</v>
      </c>
      <c r="F6552" s="1061" t="s">
        <v>6986</v>
      </c>
      <c r="G6552" s="1061" t="s">
        <v>1739</v>
      </c>
      <c r="H6552" s="1061" t="s">
        <v>129</v>
      </c>
      <c r="I6552" s="1061" t="s">
        <v>21</v>
      </c>
      <c r="J6552" s="1061" t="s">
        <v>7975</v>
      </c>
      <c r="K6552" s="1061" t="s">
        <v>14849</v>
      </c>
      <c r="L6552" s="1061">
        <v>180</v>
      </c>
      <c r="M6552" s="1061">
        <v>180</v>
      </c>
      <c r="N6552" s="1061">
        <v>180</v>
      </c>
      <c r="O6552" s="1061">
        <v>180</v>
      </c>
      <c r="P6552" s="1061">
        <v>180</v>
      </c>
      <c r="Q6552" s="1061">
        <v>180</v>
      </c>
      <c r="R6552" s="1061">
        <v>180</v>
      </c>
      <c r="S6552" s="1061">
        <v>180</v>
      </c>
      <c r="T6552" s="1061">
        <v>180</v>
      </c>
      <c r="U6552" s="1061">
        <v>180</v>
      </c>
      <c r="V6552" s="1061">
        <v>180</v>
      </c>
      <c r="W6552" s="1061">
        <v>180</v>
      </c>
    </row>
    <row r="6553" spans="1:23">
      <c r="A6553" s="908"/>
      <c r="B6553" s="1061" t="s">
        <v>234</v>
      </c>
      <c r="C6553" s="1061" t="s">
        <v>235</v>
      </c>
      <c r="D6553" s="1061" t="s">
        <v>4638</v>
      </c>
      <c r="E6553" s="1061" t="s">
        <v>11838</v>
      </c>
      <c r="F6553" s="1061" t="s">
        <v>10233</v>
      </c>
      <c r="G6553" s="1061" t="s">
        <v>1976</v>
      </c>
      <c r="H6553" s="1061" t="s">
        <v>129</v>
      </c>
      <c r="I6553" s="1061" t="s">
        <v>21</v>
      </c>
      <c r="J6553" s="1061" t="s">
        <v>7975</v>
      </c>
      <c r="K6553" s="1061" t="s">
        <v>14849</v>
      </c>
      <c r="L6553" s="1061">
        <v>582.24</v>
      </c>
      <c r="M6553" s="1061">
        <v>582.24</v>
      </c>
      <c r="N6553" s="1061">
        <v>582.24</v>
      </c>
      <c r="O6553" s="1061">
        <v>582.24</v>
      </c>
      <c r="P6553" s="1061">
        <v>582.24</v>
      </c>
      <c r="Q6553" s="1061">
        <v>582.24</v>
      </c>
      <c r="R6553" s="1061">
        <v>582.24</v>
      </c>
      <c r="S6553" s="1061">
        <v>582.24</v>
      </c>
      <c r="T6553" s="1061">
        <v>582.24</v>
      </c>
      <c r="U6553" s="1061">
        <v>582.24</v>
      </c>
      <c r="V6553" s="1061">
        <v>582.24</v>
      </c>
      <c r="W6553" s="1061">
        <v>582.24</v>
      </c>
    </row>
    <row r="6554" spans="1:23">
      <c r="A6554" s="908"/>
      <c r="B6554" s="1061" t="s">
        <v>234</v>
      </c>
      <c r="C6554" s="1061" t="s">
        <v>235</v>
      </c>
      <c r="D6554" s="1061" t="s">
        <v>4190</v>
      </c>
      <c r="E6554" s="1061" t="s">
        <v>11839</v>
      </c>
      <c r="F6554" s="1061" t="s">
        <v>4754</v>
      </c>
      <c r="G6554" s="1061" t="s">
        <v>1739</v>
      </c>
      <c r="H6554" s="1061" t="s">
        <v>129</v>
      </c>
      <c r="I6554" s="1061" t="s">
        <v>19</v>
      </c>
      <c r="J6554" s="1061" t="s">
        <v>7975</v>
      </c>
      <c r="K6554" s="1061" t="s">
        <v>14849</v>
      </c>
      <c r="L6554" s="1061">
        <v>20000</v>
      </c>
      <c r="M6554" s="1061">
        <v>20000</v>
      </c>
      <c r="N6554" s="1061">
        <v>20000</v>
      </c>
      <c r="O6554" s="1061">
        <v>20000</v>
      </c>
      <c r="P6554" s="1061">
        <v>20000</v>
      </c>
      <c r="Q6554" s="1061">
        <v>20000</v>
      </c>
      <c r="R6554" s="1061">
        <v>20000</v>
      </c>
      <c r="S6554" s="1061">
        <v>20000</v>
      </c>
      <c r="T6554" s="1061">
        <v>20000</v>
      </c>
      <c r="U6554" s="1061">
        <v>20000</v>
      </c>
      <c r="V6554" s="1061">
        <v>20000</v>
      </c>
      <c r="W6554" s="1061">
        <v>20000</v>
      </c>
    </row>
    <row r="6555" spans="1:23">
      <c r="A6555" s="908"/>
      <c r="B6555" s="1061" t="s">
        <v>234</v>
      </c>
      <c r="C6555" s="1061" t="s">
        <v>235</v>
      </c>
      <c r="D6555" s="1061" t="s">
        <v>4331</v>
      </c>
      <c r="E6555" s="1061" t="s">
        <v>11840</v>
      </c>
      <c r="F6555" s="1061" t="s">
        <v>9705</v>
      </c>
      <c r="G6555" s="1061" t="s">
        <v>1739</v>
      </c>
      <c r="H6555" s="1061" t="s">
        <v>129</v>
      </c>
      <c r="I6555" s="1061" t="s">
        <v>20</v>
      </c>
      <c r="J6555" s="1061" t="s">
        <v>7975</v>
      </c>
      <c r="K6555" s="1061" t="s">
        <v>14849</v>
      </c>
      <c r="L6555" s="1061">
        <v>69000</v>
      </c>
      <c r="M6555" s="1061">
        <v>69000</v>
      </c>
      <c r="N6555" s="1061">
        <v>69000</v>
      </c>
      <c r="O6555" s="1061">
        <v>69000</v>
      </c>
      <c r="P6555" s="1061">
        <v>69000</v>
      </c>
      <c r="Q6555" s="1061">
        <v>69000</v>
      </c>
      <c r="R6555" s="1061">
        <v>69000</v>
      </c>
      <c r="S6555" s="1061">
        <v>69000</v>
      </c>
      <c r="T6555" s="1061">
        <v>69000</v>
      </c>
      <c r="U6555" s="1061">
        <v>69000</v>
      </c>
      <c r="V6555" s="1061">
        <v>69000</v>
      </c>
      <c r="W6555" s="1061">
        <v>69000</v>
      </c>
    </row>
    <row r="6556" spans="1:23">
      <c r="A6556" s="908"/>
      <c r="B6556" s="1061" t="s">
        <v>234</v>
      </c>
      <c r="C6556" s="1061" t="s">
        <v>235</v>
      </c>
      <c r="D6556" s="1061" t="s">
        <v>4797</v>
      </c>
      <c r="E6556" s="1061" t="s">
        <v>11841</v>
      </c>
      <c r="F6556" s="1061" t="s">
        <v>6772</v>
      </c>
      <c r="G6556" s="1061" t="s">
        <v>1739</v>
      </c>
      <c r="H6556" s="1061" t="s">
        <v>129</v>
      </c>
      <c r="I6556" s="1061" t="s">
        <v>20</v>
      </c>
      <c r="J6556" s="1061" t="s">
        <v>7975</v>
      </c>
      <c r="K6556" s="1061" t="s">
        <v>14849</v>
      </c>
      <c r="L6556" s="1061">
        <v>123900</v>
      </c>
      <c r="M6556" s="1061">
        <v>123900</v>
      </c>
      <c r="N6556" s="1061">
        <v>123900</v>
      </c>
      <c r="O6556" s="1061">
        <v>123900</v>
      </c>
      <c r="P6556" s="1061">
        <v>123900</v>
      </c>
      <c r="Q6556" s="1061">
        <v>123900</v>
      </c>
      <c r="R6556" s="1061">
        <v>123900</v>
      </c>
      <c r="S6556" s="1061">
        <v>123900</v>
      </c>
      <c r="T6556" s="1061">
        <v>123900</v>
      </c>
      <c r="U6556" s="1061">
        <v>123900</v>
      </c>
      <c r="V6556" s="1061">
        <v>123900</v>
      </c>
      <c r="W6556" s="1061">
        <v>123900</v>
      </c>
    </row>
    <row r="6557" spans="1:23">
      <c r="A6557" s="908"/>
      <c r="B6557" s="1061" t="s">
        <v>234</v>
      </c>
      <c r="C6557" s="1061" t="s">
        <v>235</v>
      </c>
      <c r="D6557" s="1061" t="s">
        <v>4570</v>
      </c>
      <c r="E6557" s="1061" t="s">
        <v>11842</v>
      </c>
      <c r="F6557" s="1061" t="s">
        <v>10248</v>
      </c>
      <c r="G6557" s="1061" t="s">
        <v>1739</v>
      </c>
      <c r="H6557" s="1061" t="s">
        <v>129</v>
      </c>
      <c r="I6557" s="1061" t="s">
        <v>19</v>
      </c>
      <c r="J6557" s="1061" t="s">
        <v>7975</v>
      </c>
      <c r="K6557" s="1061" t="s">
        <v>14849</v>
      </c>
      <c r="L6557" s="1061">
        <v>138375</v>
      </c>
      <c r="M6557" s="1061">
        <v>138375</v>
      </c>
      <c r="N6557" s="1061">
        <v>138375</v>
      </c>
      <c r="O6557" s="1061">
        <v>138375</v>
      </c>
      <c r="P6557" s="1061">
        <v>138375</v>
      </c>
      <c r="Q6557" s="1061">
        <v>138375</v>
      </c>
      <c r="R6557" s="1061">
        <v>139725</v>
      </c>
      <c r="S6557" s="1061">
        <v>139725</v>
      </c>
      <c r="T6557" s="1061">
        <v>139725</v>
      </c>
      <c r="U6557" s="1061">
        <v>139725</v>
      </c>
      <c r="V6557" s="1061">
        <v>139725</v>
      </c>
      <c r="W6557" s="1061">
        <v>139725</v>
      </c>
    </row>
    <row r="6558" spans="1:23">
      <c r="A6558" s="908"/>
      <c r="B6558" s="1061" t="s">
        <v>234</v>
      </c>
      <c r="C6558" s="1061" t="s">
        <v>235</v>
      </c>
      <c r="D6558" s="1061" t="s">
        <v>2790</v>
      </c>
      <c r="E6558" s="1061" t="s">
        <v>11843</v>
      </c>
      <c r="F6558" s="1061" t="s">
        <v>10250</v>
      </c>
      <c r="G6558" s="1061" t="s">
        <v>1739</v>
      </c>
      <c r="H6558" s="1061" t="s">
        <v>129</v>
      </c>
      <c r="I6558" s="1061" t="s">
        <v>19</v>
      </c>
      <c r="J6558" s="1061" t="s">
        <v>7975</v>
      </c>
      <c r="K6558" s="1061" t="s">
        <v>14849</v>
      </c>
      <c r="L6558" s="1061">
        <v>905000</v>
      </c>
      <c r="M6558" s="1061">
        <v>905000</v>
      </c>
      <c r="N6558" s="1061">
        <v>905000</v>
      </c>
      <c r="O6558" s="1061">
        <v>905000</v>
      </c>
      <c r="P6558" s="1061">
        <v>905000</v>
      </c>
      <c r="Q6558" s="1061">
        <v>905000</v>
      </c>
      <c r="R6558" s="1061">
        <v>905000</v>
      </c>
      <c r="S6558" s="1061">
        <v>905000</v>
      </c>
      <c r="T6558" s="1061">
        <v>905000</v>
      </c>
      <c r="U6558" s="1061">
        <v>905000</v>
      </c>
      <c r="V6558" s="1061">
        <v>905000</v>
      </c>
      <c r="W6558" s="1061">
        <v>905000</v>
      </c>
    </row>
    <row r="6559" spans="1:23">
      <c r="A6559" s="908"/>
      <c r="B6559" s="1061" t="s">
        <v>234</v>
      </c>
      <c r="C6559" s="1061" t="s">
        <v>235</v>
      </c>
      <c r="D6559" s="1061" t="s">
        <v>3836</v>
      </c>
      <c r="E6559" s="1061" t="s">
        <v>11844</v>
      </c>
      <c r="F6559" s="1061" t="s">
        <v>4862</v>
      </c>
      <c r="G6559" s="1061" t="s">
        <v>1739</v>
      </c>
      <c r="H6559" s="1061" t="s">
        <v>129</v>
      </c>
      <c r="I6559" s="1061" t="s">
        <v>19</v>
      </c>
      <c r="J6559" s="1061" t="s">
        <v>7975</v>
      </c>
      <c r="K6559" s="1061" t="s">
        <v>14849</v>
      </c>
      <c r="L6559" s="1061">
        <v>280000</v>
      </c>
      <c r="M6559" s="1061">
        <v>280000</v>
      </c>
      <c r="N6559" s="1061">
        <v>280000</v>
      </c>
      <c r="O6559" s="1061">
        <v>280000</v>
      </c>
      <c r="P6559" s="1061">
        <v>280000</v>
      </c>
      <c r="Q6559" s="1061">
        <v>280000</v>
      </c>
      <c r="R6559" s="1061">
        <v>280000</v>
      </c>
      <c r="S6559" s="1061">
        <v>280000</v>
      </c>
      <c r="T6559" s="1061">
        <v>280000</v>
      </c>
      <c r="U6559" s="1061">
        <v>280000</v>
      </c>
      <c r="V6559" s="1061">
        <v>280000</v>
      </c>
      <c r="W6559" s="1061">
        <v>280000</v>
      </c>
    </row>
    <row r="6560" spans="1:23">
      <c r="A6560" s="908"/>
      <c r="B6560" s="1061" t="s">
        <v>234</v>
      </c>
      <c r="C6560" s="1061" t="s">
        <v>235</v>
      </c>
      <c r="D6560" s="1061" t="s">
        <v>2849</v>
      </c>
      <c r="E6560" s="1061" t="s">
        <v>11845</v>
      </c>
      <c r="F6560" s="1061" t="s">
        <v>4816</v>
      </c>
      <c r="G6560" s="1061" t="s">
        <v>1739</v>
      </c>
      <c r="H6560" s="1061" t="s">
        <v>129</v>
      </c>
      <c r="I6560" s="1061" t="s">
        <v>19</v>
      </c>
      <c r="J6560" s="1061" t="s">
        <v>7975</v>
      </c>
      <c r="K6560" s="1061" t="s">
        <v>14849</v>
      </c>
      <c r="L6560" s="1061">
        <v>85000</v>
      </c>
      <c r="M6560" s="1061">
        <v>85000</v>
      </c>
      <c r="N6560" s="1061">
        <v>85000</v>
      </c>
      <c r="O6560" s="1061">
        <v>85000</v>
      </c>
      <c r="P6560" s="1061">
        <v>85000</v>
      </c>
      <c r="Q6560" s="1061">
        <v>85000</v>
      </c>
      <c r="R6560" s="1061">
        <v>85000</v>
      </c>
      <c r="S6560" s="1061">
        <v>85000</v>
      </c>
      <c r="T6560" s="1061">
        <v>85000</v>
      </c>
      <c r="U6560" s="1061">
        <v>85000</v>
      </c>
      <c r="V6560" s="1061">
        <v>85000</v>
      </c>
      <c r="W6560" s="1061">
        <v>85000</v>
      </c>
    </row>
    <row r="6561" spans="1:23">
      <c r="A6561" s="908"/>
      <c r="B6561" s="1061" t="s">
        <v>234</v>
      </c>
      <c r="C6561" s="1061" t="s">
        <v>235</v>
      </c>
      <c r="D6561" s="1061" t="s">
        <v>4384</v>
      </c>
      <c r="E6561" s="1061" t="s">
        <v>11846</v>
      </c>
      <c r="F6561" s="1061" t="s">
        <v>6950</v>
      </c>
      <c r="G6561" s="1061" t="s">
        <v>1739</v>
      </c>
      <c r="H6561" s="1061" t="s">
        <v>129</v>
      </c>
      <c r="I6561" s="1061" t="s">
        <v>19</v>
      </c>
      <c r="J6561" s="1061" t="s">
        <v>7975</v>
      </c>
      <c r="K6561" s="1061" t="s">
        <v>14849</v>
      </c>
      <c r="L6561" s="1061">
        <v>2152500</v>
      </c>
      <c r="M6561" s="1061">
        <v>2152500</v>
      </c>
      <c r="N6561" s="1061">
        <v>2152500</v>
      </c>
      <c r="O6561" s="1061">
        <v>2152500</v>
      </c>
      <c r="P6561" s="1061">
        <v>2152500</v>
      </c>
      <c r="Q6561" s="1061">
        <v>2152500</v>
      </c>
      <c r="R6561" s="1061">
        <v>2173500</v>
      </c>
      <c r="S6561" s="1061">
        <v>2173500</v>
      </c>
      <c r="T6561" s="1061">
        <v>2173500</v>
      </c>
      <c r="U6561" s="1061">
        <v>2173500</v>
      </c>
      <c r="V6561" s="1061">
        <v>2173500</v>
      </c>
      <c r="W6561" s="1061">
        <v>2173500</v>
      </c>
    </row>
    <row r="6562" spans="1:23">
      <c r="A6562" s="908"/>
      <c r="B6562" s="1061" t="s">
        <v>234</v>
      </c>
      <c r="C6562" s="1061" t="s">
        <v>235</v>
      </c>
      <c r="D6562" s="1061" t="s">
        <v>4007</v>
      </c>
      <c r="E6562" s="1061" t="s">
        <v>11847</v>
      </c>
      <c r="F6562" s="1061" t="s">
        <v>4732</v>
      </c>
      <c r="G6562" s="1061" t="s">
        <v>1739</v>
      </c>
      <c r="H6562" s="1061" t="s">
        <v>129</v>
      </c>
      <c r="I6562" s="1061" t="s">
        <v>19</v>
      </c>
      <c r="J6562" s="1061" t="s">
        <v>7975</v>
      </c>
      <c r="K6562" s="1061" t="s">
        <v>14849</v>
      </c>
      <c r="L6562" s="1061">
        <v>2250000</v>
      </c>
      <c r="M6562" s="1061">
        <v>2250000</v>
      </c>
      <c r="N6562" s="1061">
        <v>2250000</v>
      </c>
      <c r="O6562" s="1061">
        <v>2250000</v>
      </c>
      <c r="P6562" s="1061">
        <v>2250000</v>
      </c>
      <c r="Q6562" s="1061">
        <v>2250000</v>
      </c>
      <c r="R6562" s="1061">
        <v>2250000</v>
      </c>
      <c r="S6562" s="1061">
        <v>2250000</v>
      </c>
      <c r="T6562" s="1061">
        <v>2250000</v>
      </c>
      <c r="U6562" s="1061">
        <v>2250000</v>
      </c>
      <c r="V6562" s="1061">
        <v>2250000</v>
      </c>
      <c r="W6562" s="1061">
        <v>2250000</v>
      </c>
    </row>
    <row r="6563" spans="1:23">
      <c r="A6563" s="908"/>
      <c r="B6563" s="1061" t="s">
        <v>234</v>
      </c>
      <c r="C6563" s="1061" t="s">
        <v>235</v>
      </c>
      <c r="D6563" s="1061" t="s">
        <v>4118</v>
      </c>
      <c r="E6563" s="1061" t="s">
        <v>11848</v>
      </c>
      <c r="F6563" s="1061" t="s">
        <v>4119</v>
      </c>
      <c r="G6563" s="1061" t="s">
        <v>1739</v>
      </c>
      <c r="H6563" s="1061" t="s">
        <v>129</v>
      </c>
      <c r="I6563" s="1061" t="s">
        <v>19</v>
      </c>
      <c r="J6563" s="1061" t="s">
        <v>7975</v>
      </c>
      <c r="K6563" s="1061" t="s">
        <v>14849</v>
      </c>
      <c r="L6563" s="1061">
        <v>12000</v>
      </c>
      <c r="M6563" s="1061">
        <v>12000</v>
      </c>
      <c r="N6563" s="1061">
        <v>12000</v>
      </c>
      <c r="O6563" s="1061">
        <v>12000</v>
      </c>
      <c r="P6563" s="1061">
        <v>12000</v>
      </c>
      <c r="Q6563" s="1061">
        <v>12000</v>
      </c>
      <c r="R6563" s="1061">
        <v>12000</v>
      </c>
      <c r="S6563" s="1061">
        <v>12000</v>
      </c>
      <c r="T6563" s="1061">
        <v>12000</v>
      </c>
      <c r="U6563" s="1061">
        <v>12000</v>
      </c>
      <c r="V6563" s="1061">
        <v>12000</v>
      </c>
      <c r="W6563" s="1061">
        <v>12000</v>
      </c>
    </row>
    <row r="6564" spans="1:23">
      <c r="A6564" s="908"/>
      <c r="B6564" s="1061" t="s">
        <v>234</v>
      </c>
      <c r="C6564" s="1061" t="s">
        <v>235</v>
      </c>
      <c r="D6564" s="1061" t="s">
        <v>4312</v>
      </c>
      <c r="E6564" s="1061" t="s">
        <v>11849</v>
      </c>
      <c r="F6564" s="1061" t="s">
        <v>9745</v>
      </c>
      <c r="G6564" s="1061" t="s">
        <v>1739</v>
      </c>
      <c r="H6564" s="1061" t="s">
        <v>129</v>
      </c>
      <c r="I6564" s="1061" t="s">
        <v>19</v>
      </c>
      <c r="J6564" s="1061" t="s">
        <v>7975</v>
      </c>
      <c r="K6564" s="1061" t="s">
        <v>14849</v>
      </c>
      <c r="L6564" s="1061">
        <v>343700</v>
      </c>
      <c r="M6564" s="1061">
        <v>343700</v>
      </c>
      <c r="N6564" s="1061">
        <v>343700</v>
      </c>
      <c r="O6564" s="1061">
        <v>343700</v>
      </c>
      <c r="P6564" s="1061">
        <v>343700</v>
      </c>
      <c r="Q6564" s="1061">
        <v>343700</v>
      </c>
      <c r="R6564" s="1061">
        <v>343700</v>
      </c>
      <c r="S6564" s="1061">
        <v>343700</v>
      </c>
      <c r="T6564" s="1061">
        <v>343700</v>
      </c>
      <c r="U6564" s="1061">
        <v>343700</v>
      </c>
      <c r="V6564" s="1061">
        <v>343700</v>
      </c>
      <c r="W6564" s="1061">
        <v>343700</v>
      </c>
    </row>
    <row r="6565" spans="1:23">
      <c r="A6565" s="908"/>
      <c r="B6565" s="1061" t="s">
        <v>234</v>
      </c>
      <c r="C6565" s="1061" t="s">
        <v>235</v>
      </c>
      <c r="D6565" s="1061" t="s">
        <v>4304</v>
      </c>
      <c r="E6565" s="1061" t="s">
        <v>11850</v>
      </c>
      <c r="F6565" s="1061" t="s">
        <v>4705</v>
      </c>
      <c r="G6565" s="1061" t="s">
        <v>1739</v>
      </c>
      <c r="H6565" s="1061" t="s">
        <v>129</v>
      </c>
      <c r="I6565" s="1061" t="s">
        <v>19</v>
      </c>
      <c r="J6565" s="1061" t="s">
        <v>7975</v>
      </c>
      <c r="K6565" s="1061" t="s">
        <v>14849</v>
      </c>
      <c r="L6565" s="1061">
        <v>87996</v>
      </c>
      <c r="M6565" s="1061">
        <v>87996</v>
      </c>
      <c r="N6565" s="1061">
        <v>87996</v>
      </c>
      <c r="O6565" s="1061">
        <v>87996</v>
      </c>
      <c r="P6565" s="1061">
        <v>87996</v>
      </c>
      <c r="Q6565" s="1061">
        <v>87996</v>
      </c>
      <c r="R6565" s="1061">
        <v>88855</v>
      </c>
      <c r="S6565" s="1061">
        <v>88855</v>
      </c>
      <c r="T6565" s="1061">
        <v>88855</v>
      </c>
      <c r="U6565" s="1061">
        <v>88855</v>
      </c>
      <c r="V6565" s="1061">
        <v>88855</v>
      </c>
      <c r="W6565" s="1061">
        <v>88855</v>
      </c>
    </row>
    <row r="6566" spans="1:23">
      <c r="A6566" s="908"/>
      <c r="B6566" s="1061" t="s">
        <v>234</v>
      </c>
      <c r="C6566" s="1061" t="s">
        <v>235</v>
      </c>
      <c r="D6566" s="1061" t="s">
        <v>2786</v>
      </c>
      <c r="E6566" s="1061" t="s">
        <v>11851</v>
      </c>
      <c r="F6566" s="1061" t="s">
        <v>9155</v>
      </c>
      <c r="G6566" s="1061" t="s">
        <v>1739</v>
      </c>
      <c r="H6566" s="1061" t="s">
        <v>129</v>
      </c>
      <c r="I6566" s="1061" t="s">
        <v>19</v>
      </c>
      <c r="J6566" s="1061" t="s">
        <v>7975</v>
      </c>
      <c r="K6566" s="1061" t="s">
        <v>14849</v>
      </c>
      <c r="L6566" s="1061">
        <v>44869</v>
      </c>
      <c r="M6566" s="1061">
        <v>44869</v>
      </c>
      <c r="N6566" s="1061">
        <v>44869</v>
      </c>
      <c r="O6566" s="1061">
        <v>44869</v>
      </c>
      <c r="P6566" s="1061">
        <v>44869</v>
      </c>
      <c r="Q6566" s="1061">
        <v>44869</v>
      </c>
      <c r="R6566" s="1061">
        <v>45308</v>
      </c>
      <c r="S6566" s="1061">
        <v>45308</v>
      </c>
      <c r="T6566" s="1061">
        <v>45308</v>
      </c>
      <c r="U6566" s="1061">
        <v>45308</v>
      </c>
      <c r="V6566" s="1061">
        <v>45308</v>
      </c>
      <c r="W6566" s="1061">
        <v>45308</v>
      </c>
    </row>
    <row r="6567" spans="1:23">
      <c r="A6567" s="908"/>
      <c r="B6567" s="1061" t="s">
        <v>234</v>
      </c>
      <c r="C6567" s="1061" t="s">
        <v>235</v>
      </c>
      <c r="D6567" s="1061" t="s">
        <v>4912</v>
      </c>
      <c r="E6567" s="1061" t="s">
        <v>11852</v>
      </c>
      <c r="F6567" s="1061" t="s">
        <v>4913</v>
      </c>
      <c r="G6567" s="1061" t="s">
        <v>1739</v>
      </c>
      <c r="H6567" s="1061" t="s">
        <v>129</v>
      </c>
      <c r="I6567" s="1061" t="s">
        <v>19</v>
      </c>
      <c r="J6567" s="1061" t="s">
        <v>7975</v>
      </c>
      <c r="K6567" s="1061" t="s">
        <v>14849</v>
      </c>
      <c r="L6567" s="1061">
        <v>369410</v>
      </c>
      <c r="M6567" s="1061">
        <v>369410</v>
      </c>
      <c r="N6567" s="1061">
        <v>369410</v>
      </c>
      <c r="O6567" s="1061">
        <v>369410</v>
      </c>
      <c r="P6567" s="1061">
        <v>369410</v>
      </c>
      <c r="Q6567" s="1061">
        <v>369410</v>
      </c>
      <c r="R6567" s="1061">
        <v>373014</v>
      </c>
      <c r="S6567" s="1061">
        <v>373014</v>
      </c>
      <c r="T6567" s="1061">
        <v>373014</v>
      </c>
      <c r="U6567" s="1061">
        <v>373014</v>
      </c>
      <c r="V6567" s="1061">
        <v>373014</v>
      </c>
      <c r="W6567" s="1061">
        <v>373014</v>
      </c>
    </row>
    <row r="6568" spans="1:23">
      <c r="A6568" s="908"/>
      <c r="B6568" s="1061" t="s">
        <v>234</v>
      </c>
      <c r="C6568" s="1061" t="s">
        <v>235</v>
      </c>
      <c r="D6568" s="1061" t="s">
        <v>4416</v>
      </c>
      <c r="E6568" s="1061" t="s">
        <v>11853</v>
      </c>
      <c r="F6568" s="1061" t="s">
        <v>4598</v>
      </c>
      <c r="G6568" s="1061" t="s">
        <v>1739</v>
      </c>
      <c r="H6568" s="1061" t="s">
        <v>129</v>
      </c>
      <c r="I6568" s="1061" t="s">
        <v>19</v>
      </c>
      <c r="J6568" s="1061" t="s">
        <v>7975</v>
      </c>
      <c r="K6568" s="1061" t="s">
        <v>14849</v>
      </c>
      <c r="L6568" s="1061">
        <v>400000</v>
      </c>
      <c r="M6568" s="1061">
        <v>400000</v>
      </c>
      <c r="N6568" s="1061">
        <v>400000</v>
      </c>
      <c r="O6568" s="1061">
        <v>400000</v>
      </c>
      <c r="P6568" s="1061">
        <v>400000</v>
      </c>
      <c r="Q6568" s="1061">
        <v>400000</v>
      </c>
      <c r="R6568" s="1061">
        <v>400000</v>
      </c>
      <c r="S6568" s="1061">
        <v>400000</v>
      </c>
      <c r="T6568" s="1061">
        <v>400000</v>
      </c>
      <c r="U6568" s="1061">
        <v>400000</v>
      </c>
      <c r="V6568" s="1061">
        <v>400000</v>
      </c>
      <c r="W6568" s="1061">
        <v>400000</v>
      </c>
    </row>
    <row r="6569" spans="1:23">
      <c r="A6569" s="908"/>
      <c r="B6569" s="1061" t="s">
        <v>234</v>
      </c>
      <c r="C6569" s="1061" t="s">
        <v>235</v>
      </c>
      <c r="D6569" s="1061" t="s">
        <v>4585</v>
      </c>
      <c r="E6569" s="1061" t="s">
        <v>11855</v>
      </c>
      <c r="F6569" s="1061" t="s">
        <v>4600</v>
      </c>
      <c r="G6569" s="1061" t="s">
        <v>1739</v>
      </c>
      <c r="H6569" s="1061" t="s">
        <v>129</v>
      </c>
      <c r="I6569" s="1061" t="s">
        <v>19</v>
      </c>
      <c r="J6569" s="1061" t="s">
        <v>7975</v>
      </c>
      <c r="K6569" s="1061" t="s">
        <v>14849</v>
      </c>
      <c r="L6569" s="1061">
        <v>179115</v>
      </c>
      <c r="M6569" s="1061">
        <v>179115</v>
      </c>
      <c r="N6569" s="1061">
        <v>179115</v>
      </c>
      <c r="O6569" s="1061">
        <v>179115</v>
      </c>
      <c r="P6569" s="1061">
        <v>179115</v>
      </c>
      <c r="Q6569" s="1061">
        <v>179115</v>
      </c>
      <c r="R6569" s="1061">
        <v>183230</v>
      </c>
      <c r="S6569" s="1061">
        <v>183230</v>
      </c>
      <c r="T6569" s="1061">
        <v>183230</v>
      </c>
      <c r="U6569" s="1061">
        <v>183230</v>
      </c>
      <c r="V6569" s="1061">
        <v>183230</v>
      </c>
      <c r="W6569" s="1061">
        <v>183230</v>
      </c>
    </row>
    <row r="6570" spans="1:23">
      <c r="A6570" s="908"/>
      <c r="B6570" s="1061" t="s">
        <v>234</v>
      </c>
      <c r="C6570" s="1061" t="s">
        <v>235</v>
      </c>
      <c r="D6570" s="1061" t="s">
        <v>2786</v>
      </c>
      <c r="E6570" s="1061" t="s">
        <v>11856</v>
      </c>
      <c r="F6570" s="1061" t="s">
        <v>4609</v>
      </c>
      <c r="G6570" s="1061" t="s">
        <v>1739</v>
      </c>
      <c r="H6570" s="1061" t="s">
        <v>129</v>
      </c>
      <c r="I6570" s="1061" t="s">
        <v>19</v>
      </c>
      <c r="J6570" s="1061" t="s">
        <v>7975</v>
      </c>
      <c r="K6570" s="1061" t="s">
        <v>14849</v>
      </c>
      <c r="L6570" s="1061">
        <v>66025</v>
      </c>
      <c r="M6570" s="1061">
        <v>66025</v>
      </c>
      <c r="N6570" s="1061">
        <v>66025</v>
      </c>
      <c r="O6570" s="1061">
        <v>66025</v>
      </c>
      <c r="P6570" s="1061">
        <v>66025</v>
      </c>
      <c r="Q6570" s="1061">
        <v>66025</v>
      </c>
      <c r="R6570" s="1061">
        <v>67050</v>
      </c>
      <c r="S6570" s="1061">
        <v>67050</v>
      </c>
      <c r="T6570" s="1061">
        <v>67050</v>
      </c>
      <c r="U6570" s="1061">
        <v>67050</v>
      </c>
      <c r="V6570" s="1061">
        <v>67050</v>
      </c>
      <c r="W6570" s="1061">
        <v>67050</v>
      </c>
    </row>
    <row r="6571" spans="1:23">
      <c r="A6571" s="908"/>
      <c r="B6571" s="1061" t="s">
        <v>234</v>
      </c>
      <c r="C6571" s="1061" t="s">
        <v>235</v>
      </c>
      <c r="D6571" s="1061" t="s">
        <v>9735</v>
      </c>
      <c r="E6571" s="1061" t="s">
        <v>11857</v>
      </c>
      <c r="F6571" s="1061" t="s">
        <v>9741</v>
      </c>
      <c r="G6571" s="1061" t="s">
        <v>1739</v>
      </c>
      <c r="H6571" s="1061" t="s">
        <v>129</v>
      </c>
      <c r="I6571" s="1061" t="s">
        <v>21</v>
      </c>
      <c r="J6571" s="1061" t="s">
        <v>7975</v>
      </c>
      <c r="K6571" s="1061" t="s">
        <v>14849</v>
      </c>
      <c r="L6571" s="1061">
        <v>4.7</v>
      </c>
      <c r="M6571" s="1061">
        <v>4.7</v>
      </c>
      <c r="N6571" s="1061">
        <v>4.7</v>
      </c>
      <c r="O6571" s="1061">
        <v>4.7</v>
      </c>
      <c r="P6571" s="1061">
        <v>4.7</v>
      </c>
      <c r="Q6571" s="1061">
        <v>4.7</v>
      </c>
      <c r="R6571" s="1061">
        <v>4.7</v>
      </c>
      <c r="S6571" s="1061">
        <v>4.7</v>
      </c>
      <c r="T6571" s="1061">
        <v>4.7</v>
      </c>
      <c r="U6571" s="1061">
        <v>4.7</v>
      </c>
      <c r="V6571" s="1061">
        <v>4.7</v>
      </c>
      <c r="W6571" s="1061">
        <v>4.7</v>
      </c>
    </row>
    <row r="6572" spans="1:23">
      <c r="A6572" s="908"/>
      <c r="B6572" s="1061" t="s">
        <v>234</v>
      </c>
      <c r="C6572" s="1061" t="s">
        <v>235</v>
      </c>
      <c r="D6572" s="1061" t="s">
        <v>4401</v>
      </c>
      <c r="E6572" s="1061" t="s">
        <v>11858</v>
      </c>
      <c r="F6572" s="1061" t="s">
        <v>4792</v>
      </c>
      <c r="G6572" s="1061" t="s">
        <v>1739</v>
      </c>
      <c r="H6572" s="1061" t="s">
        <v>129</v>
      </c>
      <c r="I6572" s="1061" t="s">
        <v>19</v>
      </c>
      <c r="J6572" s="1061" t="s">
        <v>7975</v>
      </c>
      <c r="K6572" s="1061" t="s">
        <v>14849</v>
      </c>
      <c r="L6572" s="1061">
        <v>76875</v>
      </c>
      <c r="M6572" s="1061">
        <v>76875</v>
      </c>
      <c r="N6572" s="1061">
        <v>76875</v>
      </c>
      <c r="O6572" s="1061">
        <v>76875</v>
      </c>
      <c r="P6572" s="1061">
        <v>76875</v>
      </c>
      <c r="Q6572" s="1061">
        <v>76875</v>
      </c>
      <c r="R6572" s="1061">
        <v>77625</v>
      </c>
      <c r="S6572" s="1061">
        <v>77625</v>
      </c>
      <c r="T6572" s="1061">
        <v>77625</v>
      </c>
      <c r="U6572" s="1061">
        <v>77625</v>
      </c>
      <c r="V6572" s="1061">
        <v>77625</v>
      </c>
      <c r="W6572" s="1061">
        <v>77625</v>
      </c>
    </row>
    <row r="6573" spans="1:23">
      <c r="A6573" s="908"/>
      <c r="B6573" s="1061" t="s">
        <v>234</v>
      </c>
      <c r="C6573" s="1061" t="s">
        <v>235</v>
      </c>
      <c r="D6573" s="1061" t="s">
        <v>9735</v>
      </c>
      <c r="E6573" s="1061" t="s">
        <v>11859</v>
      </c>
      <c r="F6573" s="1061" t="s">
        <v>9742</v>
      </c>
      <c r="G6573" s="1061" t="s">
        <v>1739</v>
      </c>
      <c r="H6573" s="1061" t="s">
        <v>129</v>
      </c>
      <c r="I6573" s="1061" t="s">
        <v>21</v>
      </c>
      <c r="J6573" s="1061" t="s">
        <v>7975</v>
      </c>
      <c r="K6573" s="1061" t="s">
        <v>14849</v>
      </c>
      <c r="L6573" s="1061">
        <v>36.44</v>
      </c>
      <c r="M6573" s="1061">
        <v>36.44</v>
      </c>
      <c r="N6573" s="1061">
        <v>36.44</v>
      </c>
      <c r="O6573" s="1061">
        <v>36.44</v>
      </c>
      <c r="P6573" s="1061">
        <v>36.44</v>
      </c>
      <c r="Q6573" s="1061">
        <v>36.44</v>
      </c>
      <c r="R6573" s="1061">
        <v>36.44</v>
      </c>
      <c r="S6573" s="1061">
        <v>36.44</v>
      </c>
      <c r="T6573" s="1061">
        <v>36.44</v>
      </c>
      <c r="U6573" s="1061">
        <v>36.44</v>
      </c>
      <c r="V6573" s="1061">
        <v>36.44</v>
      </c>
      <c r="W6573" s="1061">
        <v>36.44</v>
      </c>
    </row>
    <row r="6574" spans="1:23">
      <c r="A6574" s="908"/>
      <c r="B6574" s="1061" t="s">
        <v>234</v>
      </c>
      <c r="C6574" s="1061" t="s">
        <v>235</v>
      </c>
      <c r="D6574" s="1061" t="s">
        <v>239</v>
      </c>
      <c r="E6574" s="1061" t="s">
        <v>11860</v>
      </c>
      <c r="F6574" s="1061" t="s">
        <v>9974</v>
      </c>
      <c r="G6574" s="1061" t="s">
        <v>1976</v>
      </c>
      <c r="H6574" s="1061" t="s">
        <v>129</v>
      </c>
      <c r="I6574" s="1061" t="s">
        <v>21</v>
      </c>
      <c r="J6574" s="1061" t="s">
        <v>7975</v>
      </c>
      <c r="K6574" s="1061" t="s">
        <v>14849</v>
      </c>
      <c r="L6574" s="1061">
        <v>55.15</v>
      </c>
      <c r="M6574" s="1061">
        <v>55.15</v>
      </c>
      <c r="N6574" s="1061">
        <v>55.15</v>
      </c>
      <c r="O6574" s="1061">
        <v>55.15</v>
      </c>
      <c r="P6574" s="1061">
        <v>55.15</v>
      </c>
      <c r="Q6574" s="1061">
        <v>55.15</v>
      </c>
      <c r="R6574" s="1061">
        <v>55.15</v>
      </c>
      <c r="S6574" s="1061">
        <v>55.15</v>
      </c>
      <c r="T6574" s="1061">
        <v>55.15</v>
      </c>
      <c r="U6574" s="1061">
        <v>55.15</v>
      </c>
      <c r="V6574" s="1061">
        <v>55.15</v>
      </c>
      <c r="W6574" s="1061">
        <v>55.15</v>
      </c>
    </row>
    <row r="6575" spans="1:23">
      <c r="A6575" s="908"/>
      <c r="B6575" s="1061" t="s">
        <v>234</v>
      </c>
      <c r="C6575" s="1061" t="s">
        <v>235</v>
      </c>
      <c r="D6575" s="1061" t="s">
        <v>4435</v>
      </c>
      <c r="E6575" s="1061" t="s">
        <v>11861</v>
      </c>
      <c r="F6575" s="1061" t="s">
        <v>9711</v>
      </c>
      <c r="G6575" s="1061" t="s">
        <v>1739</v>
      </c>
      <c r="H6575" s="1061" t="s">
        <v>129</v>
      </c>
      <c r="I6575" s="1061" t="s">
        <v>21</v>
      </c>
      <c r="J6575" s="1061" t="s">
        <v>7975</v>
      </c>
      <c r="K6575" s="1061" t="s">
        <v>14849</v>
      </c>
      <c r="L6575" s="1061">
        <v>22.5</v>
      </c>
      <c r="M6575" s="1061">
        <v>22.5</v>
      </c>
      <c r="N6575" s="1061">
        <v>22.5</v>
      </c>
      <c r="O6575" s="1061">
        <v>22.5</v>
      </c>
      <c r="P6575" s="1061">
        <v>22.5</v>
      </c>
      <c r="Q6575" s="1061">
        <v>22.5</v>
      </c>
      <c r="R6575" s="1061">
        <v>22.5</v>
      </c>
      <c r="S6575" s="1061">
        <v>22.5</v>
      </c>
      <c r="T6575" s="1061">
        <v>22.5</v>
      </c>
      <c r="U6575" s="1061">
        <v>22.5</v>
      </c>
      <c r="V6575" s="1061">
        <v>22.5</v>
      </c>
      <c r="W6575" s="1061">
        <v>22.5</v>
      </c>
    </row>
    <row r="6576" spans="1:23">
      <c r="A6576" s="908"/>
      <c r="B6576" s="1061" t="s">
        <v>234</v>
      </c>
      <c r="C6576" s="1061" t="s">
        <v>235</v>
      </c>
      <c r="D6576" s="1061" t="s">
        <v>4435</v>
      </c>
      <c r="E6576" s="1061" t="s">
        <v>11862</v>
      </c>
      <c r="F6576" s="1061" t="s">
        <v>4435</v>
      </c>
      <c r="G6576" s="1061" t="s">
        <v>1739</v>
      </c>
      <c r="H6576" s="1061" t="s">
        <v>129</v>
      </c>
      <c r="I6576" s="1061" t="s">
        <v>21</v>
      </c>
      <c r="J6576" s="1061" t="s">
        <v>7975</v>
      </c>
      <c r="K6576" s="1061" t="s">
        <v>14849</v>
      </c>
      <c r="L6576" s="1061">
        <v>15</v>
      </c>
      <c r="M6576" s="1061">
        <v>15</v>
      </c>
      <c r="N6576" s="1061">
        <v>15</v>
      </c>
      <c r="O6576" s="1061">
        <v>15</v>
      </c>
      <c r="P6576" s="1061">
        <v>15</v>
      </c>
      <c r="Q6576" s="1061">
        <v>15</v>
      </c>
      <c r="R6576" s="1061">
        <v>15</v>
      </c>
      <c r="S6576" s="1061">
        <v>15</v>
      </c>
      <c r="T6576" s="1061">
        <v>15</v>
      </c>
      <c r="U6576" s="1061">
        <v>15</v>
      </c>
      <c r="V6576" s="1061">
        <v>15</v>
      </c>
      <c r="W6576" s="1061">
        <v>15</v>
      </c>
    </row>
    <row r="6577" spans="1:23">
      <c r="A6577" s="908"/>
      <c r="B6577" s="1061" t="s">
        <v>234</v>
      </c>
      <c r="C6577" s="1061" t="s">
        <v>235</v>
      </c>
      <c r="D6577" s="1061" t="s">
        <v>4160</v>
      </c>
      <c r="E6577" s="1061" t="s">
        <v>11863</v>
      </c>
      <c r="F6577" s="1061" t="s">
        <v>9712</v>
      </c>
      <c r="G6577" s="1061" t="s">
        <v>1739</v>
      </c>
      <c r="H6577" s="1061" t="s">
        <v>129</v>
      </c>
      <c r="I6577" s="1061" t="s">
        <v>21</v>
      </c>
      <c r="J6577" s="1061" t="s">
        <v>7975</v>
      </c>
      <c r="K6577" s="1061" t="s">
        <v>14849</v>
      </c>
      <c r="L6577" s="1061">
        <v>5</v>
      </c>
      <c r="M6577" s="1061">
        <v>5</v>
      </c>
      <c r="N6577" s="1061">
        <v>5</v>
      </c>
      <c r="O6577" s="1061">
        <v>5</v>
      </c>
      <c r="P6577" s="1061">
        <v>5</v>
      </c>
      <c r="Q6577" s="1061">
        <v>5</v>
      </c>
      <c r="R6577" s="1061">
        <v>5</v>
      </c>
      <c r="S6577" s="1061">
        <v>5</v>
      </c>
      <c r="T6577" s="1061">
        <v>5</v>
      </c>
      <c r="U6577" s="1061">
        <v>5</v>
      </c>
      <c r="V6577" s="1061">
        <v>5</v>
      </c>
      <c r="W6577" s="1061">
        <v>5</v>
      </c>
    </row>
    <row r="6578" spans="1:23">
      <c r="A6578" s="908"/>
      <c r="B6578" s="1061" t="s">
        <v>234</v>
      </c>
      <c r="C6578" s="1061" t="s">
        <v>235</v>
      </c>
      <c r="D6578" s="1061" t="s">
        <v>4519</v>
      </c>
      <c r="E6578" s="1061" t="s">
        <v>11864</v>
      </c>
      <c r="F6578" s="1061" t="s">
        <v>9713</v>
      </c>
      <c r="G6578" s="1061" t="s">
        <v>1739</v>
      </c>
      <c r="H6578" s="1061" t="s">
        <v>129</v>
      </c>
      <c r="I6578" s="1061" t="s">
        <v>21</v>
      </c>
      <c r="J6578" s="1061" t="s">
        <v>7975</v>
      </c>
      <c r="K6578" s="1061" t="s">
        <v>14849</v>
      </c>
      <c r="L6578" s="1061">
        <v>63</v>
      </c>
      <c r="M6578" s="1061">
        <v>63</v>
      </c>
      <c r="N6578" s="1061">
        <v>63</v>
      </c>
      <c r="O6578" s="1061">
        <v>63</v>
      </c>
      <c r="P6578" s="1061">
        <v>63</v>
      </c>
      <c r="Q6578" s="1061">
        <v>63</v>
      </c>
      <c r="R6578" s="1061">
        <v>63</v>
      </c>
      <c r="S6578" s="1061">
        <v>63</v>
      </c>
      <c r="T6578" s="1061">
        <v>63</v>
      </c>
      <c r="U6578" s="1061">
        <v>63</v>
      </c>
      <c r="V6578" s="1061">
        <v>63</v>
      </c>
      <c r="W6578" s="1061">
        <v>63</v>
      </c>
    </row>
    <row r="6579" spans="1:23">
      <c r="A6579" s="908"/>
      <c r="B6579" s="1061" t="s">
        <v>234</v>
      </c>
      <c r="C6579" s="1061" t="s">
        <v>235</v>
      </c>
      <c r="D6579" s="1061" t="s">
        <v>4519</v>
      </c>
      <c r="E6579" s="1061" t="s">
        <v>11865</v>
      </c>
      <c r="F6579" s="1061" t="s">
        <v>7040</v>
      </c>
      <c r="G6579" s="1061" t="s">
        <v>1739</v>
      </c>
      <c r="H6579" s="1061" t="s">
        <v>129</v>
      </c>
      <c r="I6579" s="1061" t="s">
        <v>21</v>
      </c>
      <c r="J6579" s="1061" t="s">
        <v>7975</v>
      </c>
      <c r="K6579" s="1061" t="s">
        <v>14849</v>
      </c>
      <c r="L6579" s="1061">
        <v>59</v>
      </c>
      <c r="M6579" s="1061">
        <v>59</v>
      </c>
      <c r="N6579" s="1061">
        <v>59</v>
      </c>
      <c r="O6579" s="1061">
        <v>59</v>
      </c>
      <c r="P6579" s="1061">
        <v>59</v>
      </c>
      <c r="Q6579" s="1061">
        <v>59</v>
      </c>
      <c r="R6579" s="1061">
        <v>59</v>
      </c>
      <c r="S6579" s="1061">
        <v>59</v>
      </c>
      <c r="T6579" s="1061">
        <v>59</v>
      </c>
      <c r="U6579" s="1061">
        <v>59</v>
      </c>
      <c r="V6579" s="1061">
        <v>59</v>
      </c>
      <c r="W6579" s="1061">
        <v>59</v>
      </c>
    </row>
    <row r="6580" spans="1:23">
      <c r="A6580" s="908"/>
      <c r="B6580" s="1061" t="s">
        <v>234</v>
      </c>
      <c r="C6580" s="1061" t="s">
        <v>235</v>
      </c>
      <c r="D6580" s="1061" t="s">
        <v>4312</v>
      </c>
      <c r="E6580" s="1061" t="s">
        <v>11866</v>
      </c>
      <c r="F6580" s="1061" t="s">
        <v>9748</v>
      </c>
      <c r="G6580" s="1061" t="s">
        <v>1739</v>
      </c>
      <c r="H6580" s="1061" t="s">
        <v>129</v>
      </c>
      <c r="I6580" s="1061" t="s">
        <v>19</v>
      </c>
      <c r="J6580" s="1061" t="s">
        <v>7975</v>
      </c>
      <c r="K6580" s="1061" t="s">
        <v>14849</v>
      </c>
      <c r="L6580" s="1061">
        <v>1233190</v>
      </c>
      <c r="M6580" s="1061">
        <v>1233190</v>
      </c>
      <c r="N6580" s="1061">
        <v>1233190</v>
      </c>
      <c r="O6580" s="1061">
        <v>1233190</v>
      </c>
      <c r="P6580" s="1061">
        <v>1233190</v>
      </c>
      <c r="Q6580" s="1061">
        <v>1233190</v>
      </c>
      <c r="R6580" s="1061">
        <v>1233190</v>
      </c>
      <c r="S6580" s="1061">
        <v>1233190</v>
      </c>
      <c r="T6580" s="1061">
        <v>1233190</v>
      </c>
      <c r="U6580" s="1061">
        <v>1233190</v>
      </c>
      <c r="V6580" s="1061">
        <v>1233190</v>
      </c>
      <c r="W6580" s="1061">
        <v>1233190</v>
      </c>
    </row>
    <row r="6581" spans="1:23">
      <c r="A6581" s="908"/>
      <c r="B6581" s="1061" t="s">
        <v>234</v>
      </c>
      <c r="C6581" s="1061" t="s">
        <v>235</v>
      </c>
      <c r="D6581" s="1061" t="s">
        <v>5455</v>
      </c>
      <c r="E6581" s="1061" t="s">
        <v>11867</v>
      </c>
      <c r="F6581" s="1061" t="s">
        <v>12925</v>
      </c>
      <c r="G6581" s="1061" t="s">
        <v>1739</v>
      </c>
      <c r="H6581" s="1061" t="s">
        <v>129</v>
      </c>
      <c r="I6581" s="1061" t="s">
        <v>21</v>
      </c>
      <c r="J6581" s="1061" t="s">
        <v>7975</v>
      </c>
      <c r="K6581" s="1061" t="s">
        <v>14849</v>
      </c>
      <c r="L6581" s="1061">
        <v>6.2</v>
      </c>
      <c r="M6581" s="1061">
        <v>6.2</v>
      </c>
      <c r="N6581" s="1061">
        <v>6.2</v>
      </c>
      <c r="O6581" s="1061">
        <v>6.2</v>
      </c>
      <c r="P6581" s="1061">
        <v>6.2</v>
      </c>
      <c r="Q6581" s="1061">
        <v>6.2</v>
      </c>
      <c r="R6581" s="1061">
        <v>6.2</v>
      </c>
      <c r="S6581" s="1061">
        <v>6.2</v>
      </c>
      <c r="T6581" s="1061">
        <v>6.2</v>
      </c>
      <c r="U6581" s="1061">
        <v>6.2</v>
      </c>
      <c r="V6581" s="1061">
        <v>6.2</v>
      </c>
      <c r="W6581" s="1061">
        <v>6.2</v>
      </c>
    </row>
    <row r="6582" spans="1:23">
      <c r="A6582" s="908"/>
      <c r="B6582" s="1061" t="s">
        <v>234</v>
      </c>
      <c r="C6582" s="1061" t="s">
        <v>235</v>
      </c>
      <c r="D6582" s="1061" t="s">
        <v>4312</v>
      </c>
      <c r="E6582" s="1061" t="s">
        <v>11868</v>
      </c>
      <c r="F6582" s="1061" t="s">
        <v>9749</v>
      </c>
      <c r="G6582" s="1061" t="s">
        <v>1739</v>
      </c>
      <c r="H6582" s="1061" t="s">
        <v>129</v>
      </c>
      <c r="I6582" s="1061" t="s">
        <v>19</v>
      </c>
      <c r="J6582" s="1061" t="s">
        <v>7975</v>
      </c>
      <c r="K6582" s="1061" t="s">
        <v>14849</v>
      </c>
      <c r="L6582" s="1061">
        <v>1198470</v>
      </c>
      <c r="M6582" s="1061">
        <v>1198470</v>
      </c>
      <c r="N6582" s="1061">
        <v>1198470</v>
      </c>
      <c r="O6582" s="1061">
        <v>1198470</v>
      </c>
      <c r="P6582" s="1061">
        <v>1198470</v>
      </c>
      <c r="Q6582" s="1061">
        <v>1198470</v>
      </c>
      <c r="R6582" s="1061">
        <v>1198470</v>
      </c>
      <c r="S6582" s="1061">
        <v>1198470</v>
      </c>
      <c r="T6582" s="1061">
        <v>1198470</v>
      </c>
      <c r="U6582" s="1061">
        <v>1198470</v>
      </c>
      <c r="V6582" s="1061">
        <v>1198470</v>
      </c>
      <c r="W6582" s="1061">
        <v>1198470</v>
      </c>
    </row>
    <row r="6583" spans="1:23">
      <c r="A6583" s="908"/>
      <c r="B6583" s="1061" t="s">
        <v>234</v>
      </c>
      <c r="C6583" s="1061" t="s">
        <v>235</v>
      </c>
      <c r="D6583" s="1061" t="s">
        <v>4234</v>
      </c>
      <c r="E6583" s="1061" t="s">
        <v>11869</v>
      </c>
      <c r="F6583" s="1061" t="s">
        <v>7033</v>
      </c>
      <c r="G6583" s="1061" t="s">
        <v>1739</v>
      </c>
      <c r="H6583" s="1061" t="s">
        <v>129</v>
      </c>
      <c r="I6583" s="1061" t="s">
        <v>21</v>
      </c>
      <c r="J6583" s="1061" t="s">
        <v>7975</v>
      </c>
      <c r="K6583" s="1061" t="s">
        <v>14849</v>
      </c>
      <c r="L6583" s="1061">
        <v>10</v>
      </c>
      <c r="M6583" s="1061">
        <v>10</v>
      </c>
      <c r="N6583" s="1061">
        <v>10</v>
      </c>
      <c r="O6583" s="1061">
        <v>10</v>
      </c>
      <c r="P6583" s="1061">
        <v>10</v>
      </c>
      <c r="Q6583" s="1061">
        <v>10</v>
      </c>
      <c r="R6583" s="1061">
        <v>10</v>
      </c>
      <c r="S6583" s="1061">
        <v>10</v>
      </c>
      <c r="T6583" s="1061">
        <v>10</v>
      </c>
      <c r="U6583" s="1061">
        <v>10</v>
      </c>
      <c r="V6583" s="1061">
        <v>10</v>
      </c>
      <c r="W6583" s="1061">
        <v>10</v>
      </c>
    </row>
    <row r="6584" spans="1:23">
      <c r="A6584" s="908"/>
      <c r="B6584" s="1061" t="s">
        <v>234</v>
      </c>
      <c r="C6584" s="1061" t="s">
        <v>235</v>
      </c>
      <c r="D6584" s="1061" t="s">
        <v>4331</v>
      </c>
      <c r="E6584" s="1061" t="s">
        <v>11870</v>
      </c>
      <c r="F6584" s="1061" t="s">
        <v>7039</v>
      </c>
      <c r="G6584" s="1061" t="s">
        <v>1739</v>
      </c>
      <c r="H6584" s="1061" t="s">
        <v>129</v>
      </c>
      <c r="I6584" s="1061" t="s">
        <v>21</v>
      </c>
      <c r="J6584" s="1061" t="s">
        <v>7975</v>
      </c>
      <c r="K6584" s="1061" t="s">
        <v>14849</v>
      </c>
      <c r="L6584" s="1061">
        <v>188.5</v>
      </c>
      <c r="M6584" s="1061">
        <v>188.5</v>
      </c>
      <c r="N6584" s="1061">
        <v>188.5</v>
      </c>
      <c r="O6584" s="1061">
        <v>188.5</v>
      </c>
      <c r="P6584" s="1061">
        <v>188.5</v>
      </c>
      <c r="Q6584" s="1061">
        <v>188.5</v>
      </c>
      <c r="R6584" s="1061">
        <v>188.5</v>
      </c>
      <c r="S6584" s="1061">
        <v>188.5</v>
      </c>
      <c r="T6584" s="1061">
        <v>188.5</v>
      </c>
      <c r="U6584" s="1061">
        <v>188.5</v>
      </c>
      <c r="V6584" s="1061">
        <v>188.5</v>
      </c>
      <c r="W6584" s="1061">
        <v>188.5</v>
      </c>
    </row>
    <row r="6585" spans="1:23">
      <c r="A6585" s="908"/>
      <c r="B6585" s="1061" t="s">
        <v>234</v>
      </c>
      <c r="C6585" s="1061" t="s">
        <v>235</v>
      </c>
      <c r="D6585" s="1061" t="s">
        <v>2792</v>
      </c>
      <c r="E6585" s="1061" t="s">
        <v>11871</v>
      </c>
      <c r="F6585" s="1061" t="s">
        <v>4893</v>
      </c>
      <c r="G6585" s="1061" t="s">
        <v>4894</v>
      </c>
      <c r="H6585" s="1061" t="s">
        <v>129</v>
      </c>
      <c r="I6585" s="1061" t="s">
        <v>19</v>
      </c>
      <c r="J6585" s="1061" t="s">
        <v>7975</v>
      </c>
      <c r="K6585" s="1061" t="s">
        <v>14849</v>
      </c>
      <c r="L6585" s="1061">
        <v>94300</v>
      </c>
      <c r="M6585" s="1061">
        <v>94300</v>
      </c>
      <c r="N6585" s="1061">
        <v>94300</v>
      </c>
      <c r="O6585" s="1061">
        <v>94300</v>
      </c>
      <c r="P6585" s="1061">
        <v>94300</v>
      </c>
      <c r="Q6585" s="1061">
        <v>94300</v>
      </c>
      <c r="R6585" s="1061">
        <v>95220</v>
      </c>
      <c r="S6585" s="1061">
        <v>95220</v>
      </c>
      <c r="T6585" s="1061">
        <v>95220</v>
      </c>
      <c r="U6585" s="1061">
        <v>95220</v>
      </c>
      <c r="V6585" s="1061">
        <v>95220</v>
      </c>
      <c r="W6585" s="1061">
        <v>95220</v>
      </c>
    </row>
    <row r="6586" spans="1:23">
      <c r="A6586" s="908"/>
      <c r="B6586" s="1061" t="s">
        <v>234</v>
      </c>
      <c r="C6586" s="1061" t="s">
        <v>235</v>
      </c>
      <c r="D6586" s="1061" t="s">
        <v>4446</v>
      </c>
      <c r="E6586" s="1061" t="s">
        <v>11872</v>
      </c>
      <c r="F6586" s="1061" t="s">
        <v>4752</v>
      </c>
      <c r="G6586" s="1061" t="s">
        <v>1739</v>
      </c>
      <c r="H6586" s="1061" t="s">
        <v>129</v>
      </c>
      <c r="I6586" s="1061" t="s">
        <v>19</v>
      </c>
      <c r="J6586" s="1061" t="s">
        <v>7975</v>
      </c>
      <c r="K6586" s="1061" t="s">
        <v>14849</v>
      </c>
      <c r="L6586" s="1061">
        <v>35875</v>
      </c>
      <c r="M6586" s="1061">
        <v>35875</v>
      </c>
      <c r="N6586" s="1061">
        <v>35875</v>
      </c>
      <c r="O6586" s="1061">
        <v>35875</v>
      </c>
      <c r="P6586" s="1061">
        <v>35875</v>
      </c>
      <c r="Q6586" s="1061">
        <v>35875</v>
      </c>
      <c r="R6586" s="1061">
        <v>36225</v>
      </c>
      <c r="S6586" s="1061">
        <v>36225</v>
      </c>
      <c r="T6586" s="1061">
        <v>36225</v>
      </c>
      <c r="U6586" s="1061">
        <v>36225</v>
      </c>
      <c r="V6586" s="1061">
        <v>36225</v>
      </c>
      <c r="W6586" s="1061">
        <v>36225</v>
      </c>
    </row>
    <row r="6587" spans="1:23">
      <c r="A6587" s="908"/>
      <c r="B6587" s="1061" t="s">
        <v>234</v>
      </c>
      <c r="C6587" s="1061" t="s">
        <v>235</v>
      </c>
      <c r="D6587" s="1061" t="s">
        <v>2786</v>
      </c>
      <c r="E6587" s="1061" t="s">
        <v>11873</v>
      </c>
      <c r="F6587" s="1061" t="s">
        <v>4753</v>
      </c>
      <c r="G6587" s="1061" t="s">
        <v>1739</v>
      </c>
      <c r="H6587" s="1061" t="s">
        <v>129</v>
      </c>
      <c r="I6587" s="1061" t="s">
        <v>19</v>
      </c>
      <c r="J6587" s="1061" t="s">
        <v>7975</v>
      </c>
      <c r="K6587" s="1061" t="s">
        <v>14849</v>
      </c>
      <c r="L6587" s="1061">
        <v>68675</v>
      </c>
      <c r="M6587" s="1061">
        <v>68675</v>
      </c>
      <c r="N6587" s="1061">
        <v>68675</v>
      </c>
      <c r="O6587" s="1061">
        <v>68675</v>
      </c>
      <c r="P6587" s="1061">
        <v>68675</v>
      </c>
      <c r="Q6587" s="1061">
        <v>68675</v>
      </c>
      <c r="R6587" s="1061">
        <v>69345</v>
      </c>
      <c r="S6587" s="1061">
        <v>69345</v>
      </c>
      <c r="T6587" s="1061">
        <v>69345</v>
      </c>
      <c r="U6587" s="1061">
        <v>69345</v>
      </c>
      <c r="V6587" s="1061">
        <v>69345</v>
      </c>
      <c r="W6587" s="1061">
        <v>69345</v>
      </c>
    </row>
    <row r="6588" spans="1:23">
      <c r="A6588" s="908"/>
      <c r="B6588" s="1061" t="s">
        <v>234</v>
      </c>
      <c r="C6588" s="1061" t="s">
        <v>235</v>
      </c>
      <c r="D6588" s="1061" t="s">
        <v>4585</v>
      </c>
      <c r="E6588" s="1061" t="s">
        <v>11874</v>
      </c>
      <c r="F6588" s="1061" t="s">
        <v>4606</v>
      </c>
      <c r="G6588" s="1061" t="s">
        <v>1739</v>
      </c>
      <c r="H6588" s="1061" t="s">
        <v>129</v>
      </c>
      <c r="I6588" s="1061" t="s">
        <v>19</v>
      </c>
      <c r="J6588" s="1061" t="s">
        <v>7975</v>
      </c>
      <c r="K6588" s="1061" t="s">
        <v>14849</v>
      </c>
      <c r="L6588" s="1061">
        <v>189615</v>
      </c>
      <c r="M6588" s="1061">
        <v>189615</v>
      </c>
      <c r="N6588" s="1061">
        <v>189615</v>
      </c>
      <c r="O6588" s="1061">
        <v>189615</v>
      </c>
      <c r="P6588" s="1061">
        <v>189615</v>
      </c>
      <c r="Q6588" s="1061">
        <v>189615</v>
      </c>
      <c r="R6588" s="1061">
        <v>197230</v>
      </c>
      <c r="S6588" s="1061">
        <v>197230</v>
      </c>
      <c r="T6588" s="1061">
        <v>197230</v>
      </c>
      <c r="U6588" s="1061">
        <v>197230</v>
      </c>
      <c r="V6588" s="1061">
        <v>197230</v>
      </c>
      <c r="W6588" s="1061">
        <v>197230</v>
      </c>
    </row>
    <row r="6589" spans="1:23">
      <c r="A6589" s="908"/>
      <c r="B6589" s="1061" t="s">
        <v>234</v>
      </c>
      <c r="C6589" s="1061" t="s">
        <v>235</v>
      </c>
      <c r="D6589" s="1061" t="s">
        <v>4519</v>
      </c>
      <c r="E6589" s="1061" t="s">
        <v>11875</v>
      </c>
      <c r="F6589" s="1061" t="s">
        <v>9771</v>
      </c>
      <c r="G6589" s="1061" t="s">
        <v>1739</v>
      </c>
      <c r="H6589" s="1061" t="s">
        <v>129</v>
      </c>
      <c r="I6589" s="1061" t="s">
        <v>20</v>
      </c>
      <c r="J6589" s="1061" t="s">
        <v>7975</v>
      </c>
      <c r="K6589" s="1061" t="s">
        <v>14849</v>
      </c>
      <c r="L6589" s="1061">
        <v>20800</v>
      </c>
      <c r="M6589" s="1061">
        <v>20800</v>
      </c>
      <c r="N6589" s="1061">
        <v>20800</v>
      </c>
      <c r="O6589" s="1061">
        <v>20800</v>
      </c>
      <c r="P6589" s="1061">
        <v>20800</v>
      </c>
      <c r="Q6589" s="1061">
        <v>20800</v>
      </c>
      <c r="R6589" s="1061">
        <v>20800</v>
      </c>
      <c r="S6589" s="1061">
        <v>20800</v>
      </c>
      <c r="T6589" s="1061">
        <v>20800</v>
      </c>
      <c r="U6589" s="1061">
        <v>20800</v>
      </c>
      <c r="V6589" s="1061">
        <v>20800</v>
      </c>
      <c r="W6589" s="1061">
        <v>20800</v>
      </c>
    </row>
    <row r="6590" spans="1:23">
      <c r="A6590" s="908"/>
      <c r="B6590" s="1061" t="s">
        <v>234</v>
      </c>
      <c r="C6590" s="1061" t="s">
        <v>235</v>
      </c>
      <c r="D6590" s="1061" t="s">
        <v>4017</v>
      </c>
      <c r="E6590" s="1061" t="s">
        <v>11876</v>
      </c>
      <c r="F6590" s="1061" t="s">
        <v>4824</v>
      </c>
      <c r="G6590" s="1061" t="s">
        <v>1724</v>
      </c>
      <c r="H6590" s="1061" t="s">
        <v>129</v>
      </c>
      <c r="I6590" s="1061" t="s">
        <v>19</v>
      </c>
      <c r="J6590" s="1061" t="s">
        <v>7975</v>
      </c>
      <c r="K6590" s="1061" t="s">
        <v>14849</v>
      </c>
      <c r="L6590" s="1061">
        <v>45000</v>
      </c>
      <c r="M6590" s="1061">
        <v>45000</v>
      </c>
      <c r="N6590" s="1061">
        <v>45000</v>
      </c>
      <c r="O6590" s="1061">
        <v>45000</v>
      </c>
      <c r="P6590" s="1061">
        <v>45000</v>
      </c>
      <c r="Q6590" s="1061">
        <v>45000</v>
      </c>
      <c r="R6590" s="1061">
        <v>45000</v>
      </c>
      <c r="S6590" s="1061">
        <v>45000</v>
      </c>
      <c r="T6590" s="1061">
        <v>45000</v>
      </c>
      <c r="U6590" s="1061">
        <v>45000</v>
      </c>
      <c r="V6590" s="1061">
        <v>45000</v>
      </c>
      <c r="W6590" s="1061">
        <v>45000</v>
      </c>
    </row>
    <row r="6591" spans="1:23">
      <c r="A6591" s="908"/>
      <c r="B6591" s="1061" t="s">
        <v>234</v>
      </c>
      <c r="C6591" s="1061" t="s">
        <v>235</v>
      </c>
      <c r="D6591" s="1061" t="s">
        <v>4017</v>
      </c>
      <c r="E6591" s="1061" t="s">
        <v>11877</v>
      </c>
      <c r="F6591" s="1061" t="s">
        <v>4770</v>
      </c>
      <c r="G6591" s="1061" t="s">
        <v>1724</v>
      </c>
      <c r="H6591" s="1061" t="s">
        <v>129</v>
      </c>
      <c r="I6591" s="1061" t="s">
        <v>19</v>
      </c>
      <c r="J6591" s="1061" t="s">
        <v>7975</v>
      </c>
      <c r="K6591" s="1061" t="s">
        <v>14849</v>
      </c>
      <c r="L6591" s="1061">
        <v>17000</v>
      </c>
      <c r="M6591" s="1061">
        <v>17000</v>
      </c>
      <c r="N6591" s="1061">
        <v>17000</v>
      </c>
      <c r="O6591" s="1061">
        <v>17000</v>
      </c>
      <c r="P6591" s="1061">
        <v>17000</v>
      </c>
      <c r="Q6591" s="1061">
        <v>17000</v>
      </c>
      <c r="R6591" s="1061">
        <v>17000</v>
      </c>
      <c r="S6591" s="1061">
        <v>17000</v>
      </c>
      <c r="T6591" s="1061">
        <v>17000</v>
      </c>
      <c r="U6591" s="1061">
        <v>17000</v>
      </c>
      <c r="V6591" s="1061">
        <v>17000</v>
      </c>
      <c r="W6591" s="1061">
        <v>17000</v>
      </c>
    </row>
    <row r="6592" spans="1:23">
      <c r="A6592" s="908"/>
      <c r="B6592" s="1061" t="s">
        <v>234</v>
      </c>
      <c r="C6592" s="1061" t="s">
        <v>235</v>
      </c>
      <c r="D6592" s="1061" t="s">
        <v>4017</v>
      </c>
      <c r="E6592" s="1061" t="s">
        <v>11878</v>
      </c>
      <c r="F6592" s="1061" t="s">
        <v>4775</v>
      </c>
      <c r="G6592" s="1061" t="s">
        <v>1724</v>
      </c>
      <c r="H6592" s="1061" t="s">
        <v>129</v>
      </c>
      <c r="I6592" s="1061" t="s">
        <v>19</v>
      </c>
      <c r="J6592" s="1061" t="s">
        <v>7975</v>
      </c>
      <c r="K6592" s="1061" t="s">
        <v>14849</v>
      </c>
      <c r="L6592" s="1061">
        <v>100000</v>
      </c>
      <c r="M6592" s="1061">
        <v>100000</v>
      </c>
      <c r="N6592" s="1061">
        <v>100000</v>
      </c>
      <c r="O6592" s="1061">
        <v>100000</v>
      </c>
      <c r="P6592" s="1061">
        <v>100000</v>
      </c>
      <c r="Q6592" s="1061">
        <v>100000</v>
      </c>
      <c r="R6592" s="1061">
        <v>100000</v>
      </c>
      <c r="S6592" s="1061">
        <v>100000</v>
      </c>
      <c r="T6592" s="1061">
        <v>100000</v>
      </c>
      <c r="U6592" s="1061">
        <v>100000</v>
      </c>
      <c r="V6592" s="1061">
        <v>100000</v>
      </c>
      <c r="W6592" s="1061">
        <v>100000</v>
      </c>
    </row>
    <row r="6593" spans="1:23">
      <c r="A6593" s="908"/>
      <c r="B6593" s="1061" t="s">
        <v>234</v>
      </c>
      <c r="C6593" s="1061" t="s">
        <v>235</v>
      </c>
      <c r="D6593" s="1061" t="s">
        <v>4956</v>
      </c>
      <c r="E6593" s="1061" t="s">
        <v>11879</v>
      </c>
      <c r="F6593" s="1061" t="s">
        <v>9772</v>
      </c>
      <c r="G6593" s="1061" t="s">
        <v>1739</v>
      </c>
      <c r="H6593" s="1061" t="s">
        <v>129</v>
      </c>
      <c r="I6593" s="1061" t="s">
        <v>20</v>
      </c>
      <c r="J6593" s="1061" t="s">
        <v>7975</v>
      </c>
      <c r="K6593" s="1061" t="s">
        <v>14849</v>
      </c>
      <c r="L6593" s="1061">
        <v>7950</v>
      </c>
      <c r="M6593" s="1061">
        <v>7950</v>
      </c>
      <c r="N6593" s="1061">
        <v>7950</v>
      </c>
      <c r="O6593" s="1061">
        <v>7950</v>
      </c>
      <c r="P6593" s="1061">
        <v>7950</v>
      </c>
      <c r="Q6593" s="1061">
        <v>7950</v>
      </c>
      <c r="R6593" s="1061">
        <v>7950</v>
      </c>
      <c r="S6593" s="1061">
        <v>7950</v>
      </c>
      <c r="T6593" s="1061">
        <v>7950</v>
      </c>
      <c r="U6593" s="1061">
        <v>7950</v>
      </c>
      <c r="V6593" s="1061">
        <v>7950</v>
      </c>
      <c r="W6593" s="1061">
        <v>7950</v>
      </c>
    </row>
    <row r="6594" spans="1:23">
      <c r="A6594" s="908"/>
      <c r="B6594" s="1061" t="s">
        <v>234</v>
      </c>
      <c r="C6594" s="1061" t="s">
        <v>235</v>
      </c>
      <c r="D6594" s="1061" t="s">
        <v>4017</v>
      </c>
      <c r="E6594" s="1061" t="s">
        <v>11880</v>
      </c>
      <c r="F6594" s="1061" t="s">
        <v>4774</v>
      </c>
      <c r="G6594" s="1061" t="s">
        <v>1724</v>
      </c>
      <c r="H6594" s="1061" t="s">
        <v>129</v>
      </c>
      <c r="I6594" s="1061" t="s">
        <v>19</v>
      </c>
      <c r="J6594" s="1061" t="s">
        <v>7975</v>
      </c>
      <c r="K6594" s="1061" t="s">
        <v>14849</v>
      </c>
      <c r="L6594" s="1061">
        <v>70000</v>
      </c>
      <c r="M6594" s="1061">
        <v>70000</v>
      </c>
      <c r="N6594" s="1061">
        <v>70000</v>
      </c>
      <c r="O6594" s="1061">
        <v>70000</v>
      </c>
      <c r="P6594" s="1061">
        <v>70000</v>
      </c>
      <c r="Q6594" s="1061">
        <v>70000</v>
      </c>
      <c r="R6594" s="1061">
        <v>70000</v>
      </c>
      <c r="S6594" s="1061">
        <v>70000</v>
      </c>
      <c r="T6594" s="1061">
        <v>70000</v>
      </c>
      <c r="U6594" s="1061">
        <v>70000</v>
      </c>
      <c r="V6594" s="1061">
        <v>70000</v>
      </c>
      <c r="W6594" s="1061">
        <v>70000</v>
      </c>
    </row>
    <row r="6595" spans="1:23">
      <c r="A6595" s="908"/>
      <c r="B6595" s="1061" t="s">
        <v>234</v>
      </c>
      <c r="C6595" s="1061" t="s">
        <v>235</v>
      </c>
      <c r="D6595" s="1061" t="s">
        <v>4898</v>
      </c>
      <c r="E6595" s="1061" t="s">
        <v>11881</v>
      </c>
      <c r="F6595" s="1061" t="s">
        <v>4899</v>
      </c>
      <c r="G6595" s="1061" t="s">
        <v>1976</v>
      </c>
      <c r="H6595" s="1061" t="s">
        <v>129</v>
      </c>
      <c r="I6595" s="1061" t="s">
        <v>19</v>
      </c>
      <c r="J6595" s="1061" t="s">
        <v>7975</v>
      </c>
      <c r="K6595" s="1061" t="s">
        <v>14849</v>
      </c>
      <c r="L6595" s="1061">
        <v>11000</v>
      </c>
      <c r="M6595" s="1061">
        <v>11000</v>
      </c>
      <c r="N6595" s="1061">
        <v>11000</v>
      </c>
      <c r="O6595" s="1061">
        <v>11000</v>
      </c>
      <c r="P6595" s="1061">
        <v>11000</v>
      </c>
      <c r="Q6595" s="1061">
        <v>11000</v>
      </c>
      <c r="R6595" s="1061">
        <v>11000</v>
      </c>
      <c r="S6595" s="1061">
        <v>11000</v>
      </c>
      <c r="T6595" s="1061">
        <v>11000</v>
      </c>
      <c r="U6595" s="1061">
        <v>11000</v>
      </c>
      <c r="V6595" s="1061">
        <v>11000</v>
      </c>
      <c r="W6595" s="1061">
        <v>11000</v>
      </c>
    </row>
    <row r="6596" spans="1:23">
      <c r="A6596" s="908"/>
      <c r="B6596" s="1061" t="s">
        <v>234</v>
      </c>
      <c r="C6596" s="1061" t="s">
        <v>235</v>
      </c>
      <c r="D6596" s="1061" t="s">
        <v>12482</v>
      </c>
      <c r="E6596" s="1061" t="s">
        <v>11882</v>
      </c>
      <c r="F6596" s="1061" t="s">
        <v>4782</v>
      </c>
      <c r="G6596" s="1061" t="s">
        <v>1739</v>
      </c>
      <c r="H6596" s="1061" t="s">
        <v>129</v>
      </c>
      <c r="I6596" s="1061" t="s">
        <v>19</v>
      </c>
      <c r="J6596" s="1061" t="s">
        <v>7975</v>
      </c>
      <c r="K6596" s="1061" t="s">
        <v>14849</v>
      </c>
      <c r="L6596" s="1061">
        <v>3350000</v>
      </c>
      <c r="M6596" s="1061">
        <v>3350000</v>
      </c>
      <c r="N6596" s="1061">
        <v>3350000</v>
      </c>
      <c r="O6596" s="1061">
        <v>3350000</v>
      </c>
      <c r="P6596" s="1061">
        <v>3350000</v>
      </c>
      <c r="Q6596" s="1061">
        <v>3350000</v>
      </c>
      <c r="R6596" s="1061">
        <v>3350000</v>
      </c>
      <c r="S6596" s="1061">
        <v>3350000</v>
      </c>
      <c r="T6596" s="1061">
        <v>3350000</v>
      </c>
      <c r="U6596" s="1061">
        <v>3350000</v>
      </c>
      <c r="V6596" s="1061">
        <v>3350000</v>
      </c>
      <c r="W6596" s="1061">
        <v>3350000</v>
      </c>
    </row>
    <row r="6597" spans="1:23">
      <c r="A6597" s="908"/>
      <c r="B6597" s="1061" t="s">
        <v>234</v>
      </c>
      <c r="C6597" s="1061" t="s">
        <v>235</v>
      </c>
      <c r="D6597" s="1061" t="s">
        <v>4160</v>
      </c>
      <c r="E6597" s="1061" t="s">
        <v>11883</v>
      </c>
      <c r="F6597" s="1061" t="s">
        <v>4895</v>
      </c>
      <c r="G6597" s="1061" t="s">
        <v>1739</v>
      </c>
      <c r="H6597" s="1061" t="s">
        <v>129</v>
      </c>
      <c r="I6597" s="1061" t="s">
        <v>19</v>
      </c>
      <c r="J6597" s="1061" t="s">
        <v>7975</v>
      </c>
      <c r="K6597" s="1061" t="s">
        <v>14849</v>
      </c>
      <c r="L6597" s="1061">
        <v>76875</v>
      </c>
      <c r="M6597" s="1061">
        <v>76875</v>
      </c>
      <c r="N6597" s="1061">
        <v>76875</v>
      </c>
      <c r="O6597" s="1061">
        <v>76875</v>
      </c>
      <c r="P6597" s="1061">
        <v>76875</v>
      </c>
      <c r="Q6597" s="1061">
        <v>76875</v>
      </c>
      <c r="R6597" s="1061">
        <v>77625</v>
      </c>
      <c r="S6597" s="1061">
        <v>77625</v>
      </c>
      <c r="T6597" s="1061">
        <v>77625</v>
      </c>
      <c r="U6597" s="1061">
        <v>77625</v>
      </c>
      <c r="V6597" s="1061">
        <v>77625</v>
      </c>
      <c r="W6597" s="1061">
        <v>77625</v>
      </c>
    </row>
    <row r="6598" spans="1:23">
      <c r="A6598" s="908"/>
      <c r="B6598" s="1061" t="s">
        <v>234</v>
      </c>
      <c r="C6598" s="1061" t="s">
        <v>235</v>
      </c>
      <c r="D6598" s="1061" t="s">
        <v>4298</v>
      </c>
      <c r="E6598" s="1061" t="s">
        <v>11884</v>
      </c>
      <c r="F6598" s="1061" t="s">
        <v>4897</v>
      </c>
      <c r="G6598" s="1061" t="s">
        <v>1669</v>
      </c>
      <c r="H6598" s="1061" t="s">
        <v>129</v>
      </c>
      <c r="I6598" s="1061" t="s">
        <v>19</v>
      </c>
      <c r="J6598" s="1061" t="s">
        <v>7975</v>
      </c>
      <c r="K6598" s="1061" t="s">
        <v>14849</v>
      </c>
      <c r="L6598" s="1061">
        <v>1736350</v>
      </c>
      <c r="M6598" s="1061">
        <v>1736350</v>
      </c>
      <c r="N6598" s="1061">
        <v>1736350</v>
      </c>
      <c r="O6598" s="1061">
        <v>1736350</v>
      </c>
      <c r="P6598" s="1061">
        <v>1736350</v>
      </c>
      <c r="Q6598" s="1061">
        <v>1736350</v>
      </c>
      <c r="R6598" s="1061">
        <v>1753290</v>
      </c>
      <c r="S6598" s="1061">
        <v>1753290</v>
      </c>
      <c r="T6598" s="1061">
        <v>1753290</v>
      </c>
      <c r="U6598" s="1061">
        <v>1753290</v>
      </c>
      <c r="V6598" s="1061">
        <v>1753290</v>
      </c>
      <c r="W6598" s="1061">
        <v>1753290</v>
      </c>
    </row>
    <row r="6599" spans="1:23">
      <c r="A6599" s="908"/>
      <c r="B6599" s="1061" t="s">
        <v>234</v>
      </c>
      <c r="C6599" s="1061" t="s">
        <v>235</v>
      </c>
      <c r="D6599" s="1061" t="s">
        <v>4414</v>
      </c>
      <c r="E6599" s="1061" t="s">
        <v>11885</v>
      </c>
      <c r="F6599" s="1061" t="s">
        <v>4779</v>
      </c>
      <c r="G6599" s="1061" t="s">
        <v>1739</v>
      </c>
      <c r="H6599" s="1061" t="s">
        <v>129</v>
      </c>
      <c r="I6599" s="1061" t="s">
        <v>19</v>
      </c>
      <c r="J6599" s="1061" t="s">
        <v>7975</v>
      </c>
      <c r="K6599" s="1061" t="s">
        <v>14849</v>
      </c>
      <c r="L6599" s="1061">
        <v>13000000</v>
      </c>
      <c r="M6599" s="1061">
        <v>13000000</v>
      </c>
      <c r="N6599" s="1061">
        <v>13000000</v>
      </c>
      <c r="O6599" s="1061">
        <v>13000000</v>
      </c>
      <c r="P6599" s="1061">
        <v>13000000</v>
      </c>
      <c r="Q6599" s="1061">
        <v>13000000</v>
      </c>
      <c r="R6599" s="1061">
        <v>13000000</v>
      </c>
      <c r="S6599" s="1061">
        <v>13000000</v>
      </c>
      <c r="T6599" s="1061">
        <v>13000000</v>
      </c>
      <c r="U6599" s="1061">
        <v>13000000</v>
      </c>
      <c r="V6599" s="1061">
        <v>13000000</v>
      </c>
      <c r="W6599" s="1061">
        <v>13000000</v>
      </c>
    </row>
    <row r="6600" spans="1:23">
      <c r="A6600" s="908"/>
      <c r="B6600" s="1061" t="s">
        <v>234</v>
      </c>
      <c r="C6600" s="1061" t="s">
        <v>235</v>
      </c>
      <c r="D6600" s="1061" t="s">
        <v>5455</v>
      </c>
      <c r="E6600" s="1061" t="s">
        <v>11886</v>
      </c>
      <c r="F6600" s="1061" t="s">
        <v>12926</v>
      </c>
      <c r="G6600" s="1061" t="s">
        <v>1739</v>
      </c>
      <c r="H6600" s="1061" t="s">
        <v>129</v>
      </c>
      <c r="I6600" s="1061" t="s">
        <v>21</v>
      </c>
      <c r="J6600" s="1061" t="s">
        <v>7975</v>
      </c>
      <c r="K6600" s="1061" t="s">
        <v>14849</v>
      </c>
      <c r="L6600" s="1061">
        <v>6.4</v>
      </c>
      <c r="M6600" s="1061">
        <v>6.4</v>
      </c>
      <c r="N6600" s="1061">
        <v>6.4</v>
      </c>
      <c r="O6600" s="1061">
        <v>6.4</v>
      </c>
      <c r="P6600" s="1061">
        <v>6.4</v>
      </c>
      <c r="Q6600" s="1061">
        <v>6.4</v>
      </c>
      <c r="R6600" s="1061">
        <v>6.4</v>
      </c>
      <c r="S6600" s="1061">
        <v>6.4</v>
      </c>
      <c r="T6600" s="1061">
        <v>6.4</v>
      </c>
      <c r="U6600" s="1061">
        <v>6.4</v>
      </c>
      <c r="V6600" s="1061">
        <v>6.4</v>
      </c>
      <c r="W6600" s="1061">
        <v>6.4</v>
      </c>
    </row>
    <row r="6601" spans="1:23">
      <c r="A6601" s="908"/>
      <c r="B6601" s="1061" t="s">
        <v>234</v>
      </c>
      <c r="C6601" s="1061" t="s">
        <v>235</v>
      </c>
      <c r="D6601" s="1061" t="s">
        <v>5455</v>
      </c>
      <c r="E6601" s="1061" t="s">
        <v>11887</v>
      </c>
      <c r="F6601" s="1061" t="s">
        <v>12927</v>
      </c>
      <c r="G6601" s="1061" t="s">
        <v>1739</v>
      </c>
      <c r="H6601" s="1061" t="s">
        <v>129</v>
      </c>
      <c r="I6601" s="1061" t="s">
        <v>21</v>
      </c>
      <c r="J6601" s="1061" t="s">
        <v>7975</v>
      </c>
      <c r="K6601" s="1061" t="s">
        <v>14849</v>
      </c>
      <c r="L6601" s="1061">
        <v>6.4</v>
      </c>
      <c r="M6601" s="1061">
        <v>6.4</v>
      </c>
      <c r="N6601" s="1061">
        <v>6.4</v>
      </c>
      <c r="O6601" s="1061">
        <v>6.4</v>
      </c>
      <c r="P6601" s="1061">
        <v>6.4</v>
      </c>
      <c r="Q6601" s="1061">
        <v>6.4</v>
      </c>
      <c r="R6601" s="1061">
        <v>6.4</v>
      </c>
      <c r="S6601" s="1061">
        <v>6.4</v>
      </c>
      <c r="T6601" s="1061">
        <v>6.4</v>
      </c>
      <c r="U6601" s="1061">
        <v>6.4</v>
      </c>
      <c r="V6601" s="1061">
        <v>6.4</v>
      </c>
      <c r="W6601" s="1061">
        <v>6.4</v>
      </c>
    </row>
    <row r="6602" spans="1:23">
      <c r="A6602" s="908"/>
      <c r="B6602" s="1061" t="s">
        <v>234</v>
      </c>
      <c r="C6602" s="1061" t="s">
        <v>235</v>
      </c>
      <c r="D6602" s="1061" t="s">
        <v>5455</v>
      </c>
      <c r="E6602" s="1061" t="s">
        <v>11888</v>
      </c>
      <c r="F6602" s="1061" t="s">
        <v>12237</v>
      </c>
      <c r="G6602" s="1061" t="s">
        <v>1739</v>
      </c>
      <c r="H6602" s="1061" t="s">
        <v>129</v>
      </c>
      <c r="I6602" s="1061" t="s">
        <v>21</v>
      </c>
      <c r="J6602" s="1061" t="s">
        <v>7975</v>
      </c>
      <c r="K6602" s="1061" t="s">
        <v>14849</v>
      </c>
      <c r="L6602" s="1061">
        <v>6.4</v>
      </c>
      <c r="M6602" s="1061">
        <v>6.4</v>
      </c>
      <c r="N6602" s="1061">
        <v>6.4</v>
      </c>
      <c r="O6602" s="1061">
        <v>6.4</v>
      </c>
      <c r="P6602" s="1061">
        <v>6.4</v>
      </c>
      <c r="Q6602" s="1061">
        <v>6.4</v>
      </c>
      <c r="R6602" s="1061">
        <v>6.4</v>
      </c>
      <c r="S6602" s="1061">
        <v>6.4</v>
      </c>
      <c r="T6602" s="1061">
        <v>6.4</v>
      </c>
      <c r="U6602" s="1061">
        <v>6.4</v>
      </c>
      <c r="V6602" s="1061">
        <v>6.4</v>
      </c>
      <c r="W6602" s="1061">
        <v>6.4</v>
      </c>
    </row>
    <row r="6603" spans="1:23">
      <c r="A6603" s="908"/>
      <c r="B6603" s="1061" t="s">
        <v>234</v>
      </c>
      <c r="C6603" s="1061" t="s">
        <v>235</v>
      </c>
      <c r="D6603" s="1061" t="s">
        <v>5455</v>
      </c>
      <c r="E6603" s="1061" t="s">
        <v>11889</v>
      </c>
      <c r="F6603" s="1061" t="s">
        <v>12928</v>
      </c>
      <c r="G6603" s="1061" t="s">
        <v>1739</v>
      </c>
      <c r="H6603" s="1061" t="s">
        <v>129</v>
      </c>
      <c r="I6603" s="1061" t="s">
        <v>21</v>
      </c>
      <c r="J6603" s="1061" t="s">
        <v>7975</v>
      </c>
      <c r="K6603" s="1061" t="s">
        <v>14849</v>
      </c>
      <c r="L6603" s="1061">
        <v>6.4</v>
      </c>
      <c r="M6603" s="1061">
        <v>6.4</v>
      </c>
      <c r="N6603" s="1061">
        <v>6.4</v>
      </c>
      <c r="O6603" s="1061">
        <v>6.4</v>
      </c>
      <c r="P6603" s="1061">
        <v>6.4</v>
      </c>
      <c r="Q6603" s="1061">
        <v>6.4</v>
      </c>
      <c r="R6603" s="1061">
        <v>6.4</v>
      </c>
      <c r="S6603" s="1061">
        <v>6.4</v>
      </c>
      <c r="T6603" s="1061">
        <v>6.4</v>
      </c>
      <c r="U6603" s="1061">
        <v>6.4</v>
      </c>
      <c r="V6603" s="1061">
        <v>6.4</v>
      </c>
      <c r="W6603" s="1061">
        <v>6.4</v>
      </c>
    </row>
    <row r="6604" spans="1:23">
      <c r="A6604" s="908"/>
      <c r="B6604" s="1061" t="s">
        <v>234</v>
      </c>
      <c r="C6604" s="1061" t="s">
        <v>235</v>
      </c>
      <c r="D6604" s="1061" t="s">
        <v>5455</v>
      </c>
      <c r="E6604" s="1061" t="s">
        <v>11890</v>
      </c>
      <c r="F6604" s="1061" t="s">
        <v>12929</v>
      </c>
      <c r="G6604" s="1061" t="s">
        <v>1739</v>
      </c>
      <c r="H6604" s="1061" t="s">
        <v>129</v>
      </c>
      <c r="I6604" s="1061" t="s">
        <v>21</v>
      </c>
      <c r="J6604" s="1061" t="s">
        <v>7975</v>
      </c>
      <c r="K6604" s="1061" t="s">
        <v>14849</v>
      </c>
      <c r="L6604" s="1061">
        <v>6.4</v>
      </c>
      <c r="M6604" s="1061">
        <v>6.4</v>
      </c>
      <c r="N6604" s="1061">
        <v>6.4</v>
      </c>
      <c r="O6604" s="1061">
        <v>6.4</v>
      </c>
      <c r="P6604" s="1061">
        <v>6.4</v>
      </c>
      <c r="Q6604" s="1061">
        <v>6.4</v>
      </c>
      <c r="R6604" s="1061">
        <v>6.4</v>
      </c>
      <c r="S6604" s="1061">
        <v>6.4</v>
      </c>
      <c r="T6604" s="1061">
        <v>6.4</v>
      </c>
      <c r="U6604" s="1061">
        <v>6.4</v>
      </c>
      <c r="V6604" s="1061">
        <v>6.4</v>
      </c>
      <c r="W6604" s="1061">
        <v>6.4</v>
      </c>
    </row>
    <row r="6605" spans="1:23">
      <c r="A6605" s="908"/>
      <c r="B6605" s="1061" t="s">
        <v>234</v>
      </c>
      <c r="C6605" s="1061" t="s">
        <v>235</v>
      </c>
      <c r="D6605" s="1061" t="s">
        <v>5455</v>
      </c>
      <c r="E6605" s="1061" t="s">
        <v>11891</v>
      </c>
      <c r="F6605" s="1061" t="s">
        <v>12930</v>
      </c>
      <c r="G6605" s="1061" t="s">
        <v>1739</v>
      </c>
      <c r="H6605" s="1061" t="s">
        <v>129</v>
      </c>
      <c r="I6605" s="1061" t="s">
        <v>21</v>
      </c>
      <c r="J6605" s="1061" t="s">
        <v>7975</v>
      </c>
      <c r="K6605" s="1061" t="s">
        <v>14849</v>
      </c>
      <c r="L6605" s="1061">
        <v>6.4</v>
      </c>
      <c r="M6605" s="1061">
        <v>6.4</v>
      </c>
      <c r="N6605" s="1061">
        <v>6.4</v>
      </c>
      <c r="O6605" s="1061">
        <v>6.4</v>
      </c>
      <c r="P6605" s="1061">
        <v>6.4</v>
      </c>
      <c r="Q6605" s="1061">
        <v>6.4</v>
      </c>
      <c r="R6605" s="1061">
        <v>6.4</v>
      </c>
      <c r="S6605" s="1061">
        <v>6.4</v>
      </c>
      <c r="T6605" s="1061">
        <v>6.4</v>
      </c>
      <c r="U6605" s="1061">
        <v>6.4</v>
      </c>
      <c r="V6605" s="1061">
        <v>6.4</v>
      </c>
      <c r="W6605" s="1061">
        <v>6.4</v>
      </c>
    </row>
    <row r="6606" spans="1:23">
      <c r="A6606" s="908"/>
      <c r="B6606" s="1061" t="s">
        <v>234</v>
      </c>
      <c r="C6606" s="1061" t="s">
        <v>235</v>
      </c>
      <c r="D6606" s="1061" t="s">
        <v>4389</v>
      </c>
      <c r="E6606" s="1061" t="s">
        <v>11892</v>
      </c>
      <c r="F6606" s="1061" t="s">
        <v>7048</v>
      </c>
      <c r="G6606" s="1061" t="s">
        <v>1739</v>
      </c>
      <c r="H6606" s="1061" t="s">
        <v>129</v>
      </c>
      <c r="I6606" s="1061" t="s">
        <v>19</v>
      </c>
      <c r="J6606" s="1061" t="s">
        <v>7975</v>
      </c>
      <c r="K6606" s="1061" t="s">
        <v>14849</v>
      </c>
      <c r="L6606" s="1061">
        <v>1998750</v>
      </c>
      <c r="M6606" s="1061">
        <v>1998750</v>
      </c>
      <c r="N6606" s="1061">
        <v>1998750</v>
      </c>
      <c r="O6606" s="1061">
        <v>1998750</v>
      </c>
      <c r="P6606" s="1061">
        <v>1998750</v>
      </c>
      <c r="Q6606" s="1061">
        <v>1998750</v>
      </c>
      <c r="R6606" s="1061">
        <v>2018250</v>
      </c>
      <c r="S6606" s="1061">
        <v>2018250</v>
      </c>
      <c r="T6606" s="1061">
        <v>2018250</v>
      </c>
      <c r="U6606" s="1061">
        <v>2018250</v>
      </c>
      <c r="V6606" s="1061">
        <v>2018250</v>
      </c>
      <c r="W6606" s="1061">
        <v>2018250</v>
      </c>
    </row>
    <row r="6607" spans="1:23">
      <c r="A6607" s="908"/>
      <c r="B6607" s="1061" t="s">
        <v>234</v>
      </c>
      <c r="C6607" s="1061" t="s">
        <v>235</v>
      </c>
      <c r="D6607" s="1061" t="s">
        <v>4420</v>
      </c>
      <c r="E6607" s="1061" t="s">
        <v>11893</v>
      </c>
      <c r="F6607" s="1061" t="s">
        <v>7038</v>
      </c>
      <c r="G6607" s="1061" t="s">
        <v>1739</v>
      </c>
      <c r="H6607" s="1061" t="s">
        <v>129</v>
      </c>
      <c r="I6607" s="1061" t="s">
        <v>21</v>
      </c>
      <c r="J6607" s="1061" t="s">
        <v>7975</v>
      </c>
      <c r="K6607" s="1061" t="s">
        <v>14849</v>
      </c>
      <c r="L6607" s="1061">
        <v>42</v>
      </c>
      <c r="M6607" s="1061">
        <v>42</v>
      </c>
      <c r="N6607" s="1061">
        <v>42</v>
      </c>
      <c r="O6607" s="1061">
        <v>42</v>
      </c>
      <c r="P6607" s="1061">
        <v>42</v>
      </c>
      <c r="Q6607" s="1061">
        <v>42</v>
      </c>
      <c r="R6607" s="1061">
        <v>42</v>
      </c>
      <c r="S6607" s="1061">
        <v>42</v>
      </c>
      <c r="T6607" s="1061">
        <v>42</v>
      </c>
      <c r="U6607" s="1061">
        <v>42</v>
      </c>
      <c r="V6607" s="1061">
        <v>42</v>
      </c>
      <c r="W6607" s="1061">
        <v>42</v>
      </c>
    </row>
    <row r="6608" spans="1:23">
      <c r="A6608" s="908"/>
      <c r="B6608" s="1061" t="s">
        <v>234</v>
      </c>
      <c r="C6608" s="1061" t="s">
        <v>235</v>
      </c>
      <c r="D6608" s="1061" t="s">
        <v>4416</v>
      </c>
      <c r="E6608" s="1061" t="s">
        <v>11894</v>
      </c>
      <c r="F6608" s="1061" t="s">
        <v>7035</v>
      </c>
      <c r="G6608" s="1061" t="s">
        <v>1739</v>
      </c>
      <c r="H6608" s="1061" t="s">
        <v>129</v>
      </c>
      <c r="I6608" s="1061" t="s">
        <v>21</v>
      </c>
      <c r="J6608" s="1061" t="s">
        <v>7975</v>
      </c>
      <c r="K6608" s="1061" t="s">
        <v>14849</v>
      </c>
      <c r="L6608" s="1061">
        <v>69</v>
      </c>
      <c r="M6608" s="1061">
        <v>69</v>
      </c>
      <c r="N6608" s="1061">
        <v>69</v>
      </c>
      <c r="O6608" s="1061">
        <v>69</v>
      </c>
      <c r="P6608" s="1061">
        <v>69</v>
      </c>
      <c r="Q6608" s="1061">
        <v>69</v>
      </c>
      <c r="R6608" s="1061">
        <v>69</v>
      </c>
      <c r="S6608" s="1061">
        <v>69</v>
      </c>
      <c r="T6608" s="1061">
        <v>69</v>
      </c>
      <c r="U6608" s="1061">
        <v>69</v>
      </c>
      <c r="V6608" s="1061">
        <v>69</v>
      </c>
      <c r="W6608" s="1061">
        <v>69</v>
      </c>
    </row>
    <row r="6609" spans="1:23">
      <c r="A6609" s="908"/>
      <c r="B6609" s="1061" t="s">
        <v>234</v>
      </c>
      <c r="C6609" s="1061" t="s">
        <v>235</v>
      </c>
      <c r="D6609" s="1061" t="s">
        <v>4160</v>
      </c>
      <c r="E6609" s="1061" t="s">
        <v>11895</v>
      </c>
      <c r="F6609" s="1061" t="s">
        <v>7037</v>
      </c>
      <c r="G6609" s="1061" t="s">
        <v>1739</v>
      </c>
      <c r="H6609" s="1061" t="s">
        <v>129</v>
      </c>
      <c r="I6609" s="1061" t="s">
        <v>21</v>
      </c>
      <c r="J6609" s="1061" t="s">
        <v>7975</v>
      </c>
      <c r="K6609" s="1061" t="s">
        <v>14849</v>
      </c>
      <c r="L6609" s="1061">
        <v>5</v>
      </c>
      <c r="M6609" s="1061">
        <v>5</v>
      </c>
      <c r="N6609" s="1061">
        <v>5</v>
      </c>
      <c r="O6609" s="1061">
        <v>5</v>
      </c>
      <c r="P6609" s="1061">
        <v>5</v>
      </c>
      <c r="Q6609" s="1061">
        <v>5</v>
      </c>
      <c r="R6609" s="1061">
        <v>5</v>
      </c>
      <c r="S6609" s="1061">
        <v>5</v>
      </c>
      <c r="T6609" s="1061">
        <v>5</v>
      </c>
      <c r="U6609" s="1061">
        <v>5</v>
      </c>
      <c r="V6609" s="1061">
        <v>5</v>
      </c>
      <c r="W6609" s="1061">
        <v>5</v>
      </c>
    </row>
    <row r="6610" spans="1:23">
      <c r="A6610" s="908"/>
      <c r="B6610" s="1061" t="s">
        <v>234</v>
      </c>
      <c r="C6610" s="1061" t="s">
        <v>235</v>
      </c>
      <c r="D6610" s="1061" t="s">
        <v>4270</v>
      </c>
      <c r="E6610" s="1061" t="s">
        <v>11896</v>
      </c>
      <c r="F6610" s="1061" t="s">
        <v>7041</v>
      </c>
      <c r="G6610" s="1061" t="s">
        <v>1739</v>
      </c>
      <c r="H6610" s="1061" t="s">
        <v>129</v>
      </c>
      <c r="I6610" s="1061" t="s">
        <v>21</v>
      </c>
      <c r="J6610" s="1061" t="s">
        <v>7975</v>
      </c>
      <c r="K6610" s="1061" t="s">
        <v>14849</v>
      </c>
      <c r="L6610" s="1061">
        <v>14</v>
      </c>
      <c r="M6610" s="1061">
        <v>14</v>
      </c>
      <c r="N6610" s="1061">
        <v>14</v>
      </c>
      <c r="O6610" s="1061">
        <v>14</v>
      </c>
      <c r="P6610" s="1061">
        <v>14</v>
      </c>
      <c r="Q6610" s="1061">
        <v>14</v>
      </c>
      <c r="R6610" s="1061">
        <v>14</v>
      </c>
      <c r="S6610" s="1061">
        <v>14</v>
      </c>
      <c r="T6610" s="1061">
        <v>14</v>
      </c>
      <c r="U6610" s="1061">
        <v>14</v>
      </c>
      <c r="V6610" s="1061">
        <v>14</v>
      </c>
      <c r="W6610" s="1061">
        <v>14</v>
      </c>
    </row>
    <row r="6611" spans="1:23">
      <c r="A6611" s="908"/>
      <c r="B6611" s="1061" t="s">
        <v>234</v>
      </c>
      <c r="C6611" s="1061" t="s">
        <v>235</v>
      </c>
      <c r="D6611" s="1061" t="s">
        <v>7036</v>
      </c>
      <c r="E6611" s="1061" t="s">
        <v>11897</v>
      </c>
      <c r="F6611" s="1061" t="s">
        <v>7036</v>
      </c>
      <c r="G6611" s="1061" t="s">
        <v>1739</v>
      </c>
      <c r="H6611" s="1061" t="s">
        <v>129</v>
      </c>
      <c r="I6611" s="1061" t="s">
        <v>21</v>
      </c>
      <c r="J6611" s="1061" t="s">
        <v>7975</v>
      </c>
      <c r="K6611" s="1061" t="s">
        <v>14849</v>
      </c>
      <c r="L6611" s="1061">
        <v>49</v>
      </c>
      <c r="M6611" s="1061">
        <v>49</v>
      </c>
      <c r="N6611" s="1061">
        <v>49</v>
      </c>
      <c r="O6611" s="1061">
        <v>49</v>
      </c>
      <c r="P6611" s="1061">
        <v>49</v>
      </c>
      <c r="Q6611" s="1061">
        <v>49</v>
      </c>
      <c r="R6611" s="1061">
        <v>49</v>
      </c>
      <c r="S6611" s="1061">
        <v>49</v>
      </c>
      <c r="T6611" s="1061">
        <v>49</v>
      </c>
      <c r="U6611" s="1061">
        <v>49</v>
      </c>
      <c r="V6611" s="1061">
        <v>49</v>
      </c>
      <c r="W6611" s="1061">
        <v>49</v>
      </c>
    </row>
    <row r="6612" spans="1:23">
      <c r="A6612" s="908"/>
      <c r="B6612" s="1061" t="s">
        <v>234</v>
      </c>
      <c r="C6612" s="1061" t="s">
        <v>235</v>
      </c>
      <c r="D6612" s="1061" t="s">
        <v>4339</v>
      </c>
      <c r="E6612" s="1061" t="s">
        <v>11898</v>
      </c>
      <c r="F6612" s="1061" t="s">
        <v>9758</v>
      </c>
      <c r="G6612" s="1061" t="s">
        <v>1739</v>
      </c>
      <c r="H6612" s="1061" t="s">
        <v>129</v>
      </c>
      <c r="I6612" s="1061" t="s">
        <v>19</v>
      </c>
      <c r="J6612" s="1061" t="s">
        <v>7975</v>
      </c>
      <c r="K6612" s="1061" t="s">
        <v>14849</v>
      </c>
      <c r="L6612" s="1061">
        <v>776580</v>
      </c>
      <c r="M6612" s="1061">
        <v>776580</v>
      </c>
      <c r="N6612" s="1061">
        <v>776580</v>
      </c>
      <c r="O6612" s="1061">
        <v>776580</v>
      </c>
      <c r="P6612" s="1061">
        <v>776580</v>
      </c>
      <c r="Q6612" s="1061">
        <v>776580</v>
      </c>
      <c r="R6612" s="1061">
        <v>776580</v>
      </c>
      <c r="S6612" s="1061">
        <v>776580</v>
      </c>
      <c r="T6612" s="1061">
        <v>776580</v>
      </c>
      <c r="U6612" s="1061">
        <v>776580</v>
      </c>
      <c r="V6612" s="1061">
        <v>776580</v>
      </c>
      <c r="W6612" s="1061">
        <v>776580</v>
      </c>
    </row>
    <row r="6613" spans="1:23">
      <c r="A6613" s="908"/>
      <c r="B6613" s="1061" t="s">
        <v>234</v>
      </c>
      <c r="C6613" s="1061" t="s">
        <v>235</v>
      </c>
      <c r="D6613" s="1061" t="s">
        <v>5455</v>
      </c>
      <c r="E6613" s="1061" t="s">
        <v>11899</v>
      </c>
      <c r="F6613" s="1061" t="s">
        <v>12932</v>
      </c>
      <c r="G6613" s="1061" t="s">
        <v>1739</v>
      </c>
      <c r="H6613" s="1061" t="s">
        <v>129</v>
      </c>
      <c r="I6613" s="1061" t="s">
        <v>21</v>
      </c>
      <c r="J6613" s="1061" t="s">
        <v>7975</v>
      </c>
      <c r="K6613" s="1061" t="s">
        <v>14849</v>
      </c>
      <c r="L6613" s="1061">
        <v>6.6</v>
      </c>
      <c r="M6613" s="1061">
        <v>6.6</v>
      </c>
      <c r="N6613" s="1061">
        <v>6.6</v>
      </c>
      <c r="O6613" s="1061">
        <v>6.6</v>
      </c>
      <c r="P6613" s="1061">
        <v>6.6</v>
      </c>
      <c r="Q6613" s="1061">
        <v>6.6</v>
      </c>
      <c r="R6613" s="1061">
        <v>6.6</v>
      </c>
      <c r="S6613" s="1061">
        <v>6.6</v>
      </c>
      <c r="T6613" s="1061">
        <v>6.6</v>
      </c>
      <c r="U6613" s="1061">
        <v>6.6</v>
      </c>
      <c r="V6613" s="1061">
        <v>6.6</v>
      </c>
      <c r="W6613" s="1061">
        <v>6.6</v>
      </c>
    </row>
    <row r="6614" spans="1:23">
      <c r="A6614" s="908"/>
      <c r="B6614" s="1061" t="s">
        <v>234</v>
      </c>
      <c r="C6614" s="1061" t="s">
        <v>235</v>
      </c>
      <c r="D6614" s="1061" t="s">
        <v>5455</v>
      </c>
      <c r="E6614" s="1061" t="s">
        <v>11900</v>
      </c>
      <c r="F6614" s="1061" t="s">
        <v>12933</v>
      </c>
      <c r="G6614" s="1061" t="s">
        <v>1739</v>
      </c>
      <c r="H6614" s="1061" t="s">
        <v>129</v>
      </c>
      <c r="I6614" s="1061" t="s">
        <v>21</v>
      </c>
      <c r="J6614" s="1061" t="s">
        <v>7975</v>
      </c>
      <c r="K6614" s="1061" t="s">
        <v>14849</v>
      </c>
      <c r="L6614" s="1061">
        <v>6.6</v>
      </c>
      <c r="M6614" s="1061">
        <v>6.6</v>
      </c>
      <c r="N6614" s="1061">
        <v>6.6</v>
      </c>
      <c r="O6614" s="1061">
        <v>6.6</v>
      </c>
      <c r="P6614" s="1061">
        <v>6.6</v>
      </c>
      <c r="Q6614" s="1061">
        <v>6.6</v>
      </c>
      <c r="R6614" s="1061">
        <v>6.6</v>
      </c>
      <c r="S6614" s="1061">
        <v>6.6</v>
      </c>
      <c r="T6614" s="1061">
        <v>6.6</v>
      </c>
      <c r="U6614" s="1061">
        <v>6.6</v>
      </c>
      <c r="V6614" s="1061">
        <v>6.6</v>
      </c>
      <c r="W6614" s="1061">
        <v>6.6</v>
      </c>
    </row>
    <row r="6615" spans="1:23">
      <c r="A6615" s="908"/>
      <c r="B6615" s="1061" t="s">
        <v>234</v>
      </c>
      <c r="C6615" s="1061" t="s">
        <v>235</v>
      </c>
      <c r="D6615" s="1061" t="s">
        <v>5455</v>
      </c>
      <c r="E6615" s="1061" t="s">
        <v>11901</v>
      </c>
      <c r="F6615" s="1061" t="s">
        <v>12934</v>
      </c>
      <c r="G6615" s="1061" t="s">
        <v>1739</v>
      </c>
      <c r="H6615" s="1061" t="s">
        <v>129</v>
      </c>
      <c r="I6615" s="1061" t="s">
        <v>21</v>
      </c>
      <c r="J6615" s="1061" t="s">
        <v>7975</v>
      </c>
      <c r="K6615" s="1061" t="s">
        <v>14849</v>
      </c>
      <c r="L6615" s="1061">
        <v>6.6</v>
      </c>
      <c r="M6615" s="1061">
        <v>6.6</v>
      </c>
      <c r="N6615" s="1061">
        <v>6.6</v>
      </c>
      <c r="O6615" s="1061">
        <v>6.6</v>
      </c>
      <c r="P6615" s="1061">
        <v>6.6</v>
      </c>
      <c r="Q6615" s="1061">
        <v>6.6</v>
      </c>
      <c r="R6615" s="1061">
        <v>6.6</v>
      </c>
      <c r="S6615" s="1061">
        <v>6.6</v>
      </c>
      <c r="T6615" s="1061">
        <v>6.6</v>
      </c>
      <c r="U6615" s="1061">
        <v>6.6</v>
      </c>
      <c r="V6615" s="1061">
        <v>6.6</v>
      </c>
      <c r="W6615" s="1061">
        <v>6.6</v>
      </c>
    </row>
    <row r="6616" spans="1:23">
      <c r="A6616" s="908"/>
      <c r="B6616" s="1061" t="s">
        <v>234</v>
      </c>
      <c r="C6616" s="1061" t="s">
        <v>235</v>
      </c>
      <c r="D6616" s="1061" t="s">
        <v>4435</v>
      </c>
      <c r="E6616" s="1061" t="s">
        <v>11902</v>
      </c>
      <c r="F6616" s="1061" t="s">
        <v>7034</v>
      </c>
      <c r="G6616" s="1061" t="s">
        <v>1739</v>
      </c>
      <c r="H6616" s="1061" t="s">
        <v>129</v>
      </c>
      <c r="I6616" s="1061" t="s">
        <v>21</v>
      </c>
      <c r="J6616" s="1061" t="s">
        <v>7975</v>
      </c>
      <c r="K6616" s="1061" t="s">
        <v>14849</v>
      </c>
      <c r="L6616" s="1061">
        <v>30</v>
      </c>
      <c r="M6616" s="1061">
        <v>30</v>
      </c>
      <c r="N6616" s="1061">
        <v>30</v>
      </c>
      <c r="O6616" s="1061">
        <v>30</v>
      </c>
      <c r="P6616" s="1061">
        <v>30</v>
      </c>
      <c r="Q6616" s="1061">
        <v>30</v>
      </c>
      <c r="R6616" s="1061">
        <v>30</v>
      </c>
      <c r="S6616" s="1061">
        <v>30</v>
      </c>
      <c r="T6616" s="1061">
        <v>30</v>
      </c>
      <c r="U6616" s="1061">
        <v>30</v>
      </c>
      <c r="V6616" s="1061">
        <v>30</v>
      </c>
      <c r="W6616" s="1061">
        <v>30</v>
      </c>
    </row>
    <row r="6617" spans="1:23">
      <c r="A6617" s="908"/>
      <c r="B6617" s="1061" t="s">
        <v>234</v>
      </c>
      <c r="C6617" s="1061" t="s">
        <v>235</v>
      </c>
      <c r="D6617" s="1061" t="s">
        <v>4866</v>
      </c>
      <c r="E6617" s="1061" t="s">
        <v>11903</v>
      </c>
      <c r="F6617" s="1061" t="s">
        <v>12240</v>
      </c>
      <c r="G6617" s="1061" t="s">
        <v>1739</v>
      </c>
      <c r="H6617" s="1061" t="s">
        <v>129</v>
      </c>
      <c r="I6617" s="1061" t="s">
        <v>19</v>
      </c>
      <c r="J6617" s="1061" t="s">
        <v>7975</v>
      </c>
      <c r="K6617" s="1061" t="s">
        <v>14849</v>
      </c>
      <c r="L6617" s="1061">
        <v>63979</v>
      </c>
      <c r="M6617" s="1061">
        <v>63979</v>
      </c>
      <c r="N6617" s="1061">
        <v>63979</v>
      </c>
      <c r="O6617" s="1061">
        <v>63979</v>
      </c>
      <c r="P6617" s="1061">
        <v>63979</v>
      </c>
      <c r="Q6617" s="1061">
        <v>63979</v>
      </c>
      <c r="R6617" s="1061">
        <v>64604</v>
      </c>
      <c r="S6617" s="1061">
        <v>64604</v>
      </c>
      <c r="T6617" s="1061">
        <v>64604</v>
      </c>
      <c r="U6617" s="1061">
        <v>64604</v>
      </c>
      <c r="V6617" s="1061">
        <v>64604</v>
      </c>
      <c r="W6617" s="1061">
        <v>64604</v>
      </c>
    </row>
    <row r="6618" spans="1:23">
      <c r="A6618" s="908"/>
      <c r="B6618" s="1061" t="s">
        <v>234</v>
      </c>
      <c r="C6618" s="1061" t="s">
        <v>235</v>
      </c>
      <c r="D6618" s="1061" t="s">
        <v>4312</v>
      </c>
      <c r="E6618" s="1061" t="s">
        <v>11904</v>
      </c>
      <c r="F6618" s="1061" t="s">
        <v>7996</v>
      </c>
      <c r="G6618" s="1061" t="s">
        <v>1739</v>
      </c>
      <c r="H6618" s="1061" t="s">
        <v>129</v>
      </c>
      <c r="I6618" s="1061" t="s">
        <v>19</v>
      </c>
      <c r="J6618" s="1061" t="s">
        <v>7975</v>
      </c>
      <c r="K6618" s="1061" t="s">
        <v>14849</v>
      </c>
      <c r="L6618" s="1061">
        <v>294260</v>
      </c>
      <c r="M6618" s="1061">
        <v>294260</v>
      </c>
      <c r="N6618" s="1061">
        <v>294260</v>
      </c>
      <c r="O6618" s="1061">
        <v>294260</v>
      </c>
      <c r="P6618" s="1061">
        <v>294260</v>
      </c>
      <c r="Q6618" s="1061">
        <v>294260</v>
      </c>
      <c r="R6618" s="1061">
        <v>294260</v>
      </c>
      <c r="S6618" s="1061">
        <v>294260</v>
      </c>
      <c r="T6618" s="1061">
        <v>294260</v>
      </c>
      <c r="U6618" s="1061">
        <v>294260</v>
      </c>
      <c r="V6618" s="1061">
        <v>294260</v>
      </c>
      <c r="W6618" s="1061">
        <v>294260</v>
      </c>
    </row>
    <row r="6619" spans="1:23">
      <c r="A6619" s="908"/>
      <c r="B6619" s="1061" t="s">
        <v>234</v>
      </c>
      <c r="C6619" s="1061" t="s">
        <v>235</v>
      </c>
      <c r="D6619" s="1061" t="s">
        <v>4312</v>
      </c>
      <c r="E6619" s="1061" t="s">
        <v>11905</v>
      </c>
      <c r="F6619" s="1061" t="s">
        <v>4321</v>
      </c>
      <c r="G6619" s="1061" t="s">
        <v>1739</v>
      </c>
      <c r="H6619" s="1061" t="s">
        <v>129</v>
      </c>
      <c r="I6619" s="1061" t="s">
        <v>19</v>
      </c>
      <c r="J6619" s="1061" t="s">
        <v>7975</v>
      </c>
      <c r="K6619" s="1061" t="s">
        <v>14849</v>
      </c>
      <c r="L6619" s="1061">
        <v>1092000</v>
      </c>
      <c r="M6619" s="1061">
        <v>1092000</v>
      </c>
      <c r="N6619" s="1061">
        <v>1092000</v>
      </c>
      <c r="O6619" s="1061">
        <v>1092000</v>
      </c>
      <c r="P6619" s="1061">
        <v>1092000</v>
      </c>
      <c r="Q6619" s="1061">
        <v>1092000</v>
      </c>
      <c r="R6619" s="1061">
        <v>1092000</v>
      </c>
      <c r="S6619" s="1061">
        <v>1092000</v>
      </c>
      <c r="T6619" s="1061">
        <v>1092000</v>
      </c>
      <c r="U6619" s="1061">
        <v>1092000</v>
      </c>
      <c r="V6619" s="1061">
        <v>1092000</v>
      </c>
      <c r="W6619" s="1061">
        <v>1092000</v>
      </c>
    </row>
    <row r="6620" spans="1:23">
      <c r="A6620" s="908"/>
      <c r="B6620" s="1061" t="s">
        <v>234</v>
      </c>
      <c r="C6620" s="1061" t="s">
        <v>235</v>
      </c>
      <c r="D6620" s="1061" t="s">
        <v>4519</v>
      </c>
      <c r="E6620" s="1061" t="s">
        <v>11906</v>
      </c>
      <c r="F6620" s="1061" t="s">
        <v>6781</v>
      </c>
      <c r="G6620" s="1061" t="s">
        <v>1739</v>
      </c>
      <c r="H6620" s="1061" t="s">
        <v>129</v>
      </c>
      <c r="I6620" s="1061" t="s">
        <v>21</v>
      </c>
      <c r="J6620" s="1061" t="s">
        <v>7975</v>
      </c>
      <c r="K6620" s="1061" t="s">
        <v>14849</v>
      </c>
      <c r="L6620" s="1061">
        <v>163.22</v>
      </c>
      <c r="M6620" s="1061">
        <v>163.22</v>
      </c>
      <c r="N6620" s="1061">
        <v>163.22</v>
      </c>
      <c r="O6620" s="1061">
        <v>163.22</v>
      </c>
      <c r="P6620" s="1061">
        <v>163.22</v>
      </c>
      <c r="Q6620" s="1061">
        <v>163.22</v>
      </c>
      <c r="R6620" s="1061">
        <v>163.22</v>
      </c>
      <c r="S6620" s="1061">
        <v>163.22</v>
      </c>
      <c r="T6620" s="1061">
        <v>163.22</v>
      </c>
      <c r="U6620" s="1061">
        <v>163.22</v>
      </c>
      <c r="V6620" s="1061">
        <v>163.22</v>
      </c>
      <c r="W6620" s="1061">
        <v>163.22</v>
      </c>
    </row>
    <row r="6621" spans="1:23">
      <c r="A6621" s="908"/>
      <c r="B6621" s="1061" t="s">
        <v>234</v>
      </c>
      <c r="C6621" s="1061" t="s">
        <v>235</v>
      </c>
      <c r="D6621" s="1061" t="s">
        <v>4989</v>
      </c>
      <c r="E6621" s="1061" t="s">
        <v>11907</v>
      </c>
      <c r="F6621" s="1061" t="s">
        <v>7049</v>
      </c>
      <c r="G6621" s="1061" t="s">
        <v>1739</v>
      </c>
      <c r="H6621" s="1061" t="s">
        <v>129</v>
      </c>
      <c r="I6621" s="1061" t="s">
        <v>19</v>
      </c>
      <c r="J6621" s="1061" t="s">
        <v>7975</v>
      </c>
      <c r="K6621" s="1061" t="s">
        <v>14849</v>
      </c>
      <c r="L6621" s="1061">
        <v>768750</v>
      </c>
      <c r="M6621" s="1061">
        <v>768750</v>
      </c>
      <c r="N6621" s="1061">
        <v>768750</v>
      </c>
      <c r="O6621" s="1061">
        <v>768750</v>
      </c>
      <c r="P6621" s="1061">
        <v>768750</v>
      </c>
      <c r="Q6621" s="1061">
        <v>768750</v>
      </c>
      <c r="R6621" s="1061">
        <v>776250</v>
      </c>
      <c r="S6621" s="1061">
        <v>776250</v>
      </c>
      <c r="T6621" s="1061">
        <v>776250</v>
      </c>
      <c r="U6621" s="1061">
        <v>776250</v>
      </c>
      <c r="V6621" s="1061">
        <v>776250</v>
      </c>
      <c r="W6621" s="1061">
        <v>776250</v>
      </c>
    </row>
    <row r="6622" spans="1:23">
      <c r="A6622" s="908"/>
      <c r="B6622" s="1061" t="s">
        <v>234</v>
      </c>
      <c r="C6622" s="1061" t="s">
        <v>235</v>
      </c>
      <c r="D6622" s="1061" t="s">
        <v>4738</v>
      </c>
      <c r="E6622" s="1061" t="s">
        <v>11908</v>
      </c>
      <c r="F6622" s="1061" t="s">
        <v>6782</v>
      </c>
      <c r="G6622" s="1061" t="s">
        <v>1739</v>
      </c>
      <c r="H6622" s="1061" t="s">
        <v>129</v>
      </c>
      <c r="I6622" s="1061" t="s">
        <v>21</v>
      </c>
      <c r="J6622" s="1061" t="s">
        <v>7975</v>
      </c>
      <c r="K6622" s="1061" t="s">
        <v>14849</v>
      </c>
      <c r="L6622" s="1061">
        <v>813</v>
      </c>
      <c r="M6622" s="1061">
        <v>813</v>
      </c>
      <c r="N6622" s="1061">
        <v>813</v>
      </c>
      <c r="O6622" s="1061">
        <v>813</v>
      </c>
      <c r="P6622" s="1061">
        <v>813</v>
      </c>
      <c r="Q6622" s="1061">
        <v>813</v>
      </c>
      <c r="R6622" s="1061">
        <v>813</v>
      </c>
      <c r="S6622" s="1061">
        <v>813</v>
      </c>
      <c r="T6622" s="1061">
        <v>813</v>
      </c>
      <c r="U6622" s="1061">
        <v>813</v>
      </c>
      <c r="V6622" s="1061">
        <v>813</v>
      </c>
      <c r="W6622" s="1061">
        <v>813</v>
      </c>
    </row>
    <row r="6623" spans="1:23">
      <c r="A6623" s="908"/>
      <c r="B6623" s="1061" t="s">
        <v>234</v>
      </c>
      <c r="C6623" s="1061" t="s">
        <v>235</v>
      </c>
      <c r="D6623" s="1061" t="s">
        <v>4312</v>
      </c>
      <c r="E6623" s="1061" t="s">
        <v>11909</v>
      </c>
      <c r="F6623" s="1061" t="s">
        <v>4374</v>
      </c>
      <c r="G6623" s="1061" t="s">
        <v>1739</v>
      </c>
      <c r="H6623" s="1061" t="s">
        <v>129</v>
      </c>
      <c r="I6623" s="1061" t="s">
        <v>19</v>
      </c>
      <c r="J6623" s="1061" t="s">
        <v>7975</v>
      </c>
      <c r="K6623" s="1061" t="s">
        <v>14849</v>
      </c>
      <c r="L6623" s="1061">
        <v>383705</v>
      </c>
      <c r="M6623" s="1061">
        <v>383705</v>
      </c>
      <c r="N6623" s="1061">
        <v>383705</v>
      </c>
      <c r="O6623" s="1061">
        <v>383705</v>
      </c>
      <c r="P6623" s="1061">
        <v>383705</v>
      </c>
      <c r="Q6623" s="1061">
        <v>383705</v>
      </c>
      <c r="R6623" s="1061">
        <v>383705</v>
      </c>
      <c r="S6623" s="1061">
        <v>383705</v>
      </c>
      <c r="T6623" s="1061">
        <v>383705</v>
      </c>
      <c r="U6623" s="1061">
        <v>383705</v>
      </c>
      <c r="V6623" s="1061">
        <v>383705</v>
      </c>
      <c r="W6623" s="1061">
        <v>383705</v>
      </c>
    </row>
    <row r="6624" spans="1:23">
      <c r="A6624" s="908"/>
      <c r="B6624" s="1061" t="s">
        <v>234</v>
      </c>
      <c r="C6624" s="1061" t="s">
        <v>235</v>
      </c>
      <c r="D6624" s="1061" t="s">
        <v>4481</v>
      </c>
      <c r="E6624" s="1061" t="s">
        <v>11910</v>
      </c>
      <c r="F6624" s="1061" t="s">
        <v>7986</v>
      </c>
      <c r="G6624" s="1061" t="s">
        <v>1739</v>
      </c>
      <c r="H6624" s="1061" t="s">
        <v>129</v>
      </c>
      <c r="I6624" s="1061" t="s">
        <v>19</v>
      </c>
      <c r="J6624" s="1061" t="s">
        <v>7975</v>
      </c>
      <c r="K6624" s="1061" t="s">
        <v>14849</v>
      </c>
      <c r="L6624" s="1061">
        <v>16170</v>
      </c>
      <c r="M6624" s="1061">
        <v>16170</v>
      </c>
      <c r="N6624" s="1061">
        <v>16170</v>
      </c>
      <c r="O6624" s="1061">
        <v>16170</v>
      </c>
      <c r="P6624" s="1061">
        <v>16170</v>
      </c>
      <c r="Q6624" s="1061">
        <v>16170</v>
      </c>
      <c r="R6624" s="1061">
        <v>16170</v>
      </c>
      <c r="S6624" s="1061">
        <v>16170</v>
      </c>
      <c r="T6624" s="1061">
        <v>16170</v>
      </c>
      <c r="U6624" s="1061">
        <v>16170</v>
      </c>
      <c r="V6624" s="1061">
        <v>16170</v>
      </c>
      <c r="W6624" s="1061">
        <v>16170</v>
      </c>
    </row>
    <row r="6625" spans="1:23">
      <c r="A6625" s="908"/>
      <c r="B6625" s="1061" t="s">
        <v>234</v>
      </c>
      <c r="C6625" s="1061" t="s">
        <v>235</v>
      </c>
      <c r="D6625" s="1061" t="s">
        <v>4585</v>
      </c>
      <c r="E6625" s="1061" t="s">
        <v>11911</v>
      </c>
      <c r="F6625" s="1061" t="s">
        <v>4602</v>
      </c>
      <c r="G6625" s="1061" t="s">
        <v>1739</v>
      </c>
      <c r="H6625" s="1061" t="s">
        <v>129</v>
      </c>
      <c r="I6625" s="1061" t="s">
        <v>19</v>
      </c>
      <c r="J6625" s="1061" t="s">
        <v>7975</v>
      </c>
      <c r="K6625" s="1061" t="s">
        <v>14849</v>
      </c>
      <c r="L6625" s="1061">
        <v>375500</v>
      </c>
      <c r="M6625" s="1061">
        <v>375500</v>
      </c>
      <c r="N6625" s="1061">
        <v>375500</v>
      </c>
      <c r="O6625" s="1061">
        <v>375500</v>
      </c>
      <c r="P6625" s="1061">
        <v>375500</v>
      </c>
      <c r="Q6625" s="1061">
        <v>375500</v>
      </c>
      <c r="R6625" s="1061">
        <v>389000</v>
      </c>
      <c r="S6625" s="1061">
        <v>389000</v>
      </c>
      <c r="T6625" s="1061">
        <v>389000</v>
      </c>
      <c r="U6625" s="1061">
        <v>389000</v>
      </c>
      <c r="V6625" s="1061">
        <v>389000</v>
      </c>
      <c r="W6625" s="1061">
        <v>389000</v>
      </c>
    </row>
    <row r="6626" spans="1:23">
      <c r="A6626" s="908"/>
      <c r="B6626" s="1061" t="s">
        <v>234</v>
      </c>
      <c r="C6626" s="1061" t="s">
        <v>235</v>
      </c>
      <c r="D6626" s="1061" t="s">
        <v>4738</v>
      </c>
      <c r="E6626" s="1061" t="s">
        <v>11912</v>
      </c>
      <c r="F6626" s="1061" t="s">
        <v>10002</v>
      </c>
      <c r="G6626" s="1061" t="s">
        <v>1739</v>
      </c>
      <c r="H6626" s="1061" t="s">
        <v>129</v>
      </c>
      <c r="I6626" s="1061" t="s">
        <v>21</v>
      </c>
      <c r="J6626" s="1061" t="s">
        <v>7975</v>
      </c>
      <c r="K6626" s="1061" t="s">
        <v>14849</v>
      </c>
      <c r="L6626" s="1061">
        <v>1100</v>
      </c>
      <c r="M6626" s="1061">
        <v>1100</v>
      </c>
      <c r="N6626" s="1061">
        <v>1100</v>
      </c>
      <c r="O6626" s="1061">
        <v>1100</v>
      </c>
      <c r="P6626" s="1061">
        <v>1100</v>
      </c>
      <c r="Q6626" s="1061">
        <v>1100</v>
      </c>
      <c r="R6626" s="1061">
        <v>1100</v>
      </c>
      <c r="S6626" s="1061">
        <v>1100</v>
      </c>
      <c r="T6626" s="1061">
        <v>1100</v>
      </c>
      <c r="U6626" s="1061">
        <v>1100</v>
      </c>
      <c r="V6626" s="1061">
        <v>1100</v>
      </c>
      <c r="W6626" s="1061">
        <v>1100</v>
      </c>
    </row>
    <row r="6627" spans="1:23">
      <c r="A6627" s="908"/>
      <c r="B6627" s="1061" t="s">
        <v>234</v>
      </c>
      <c r="C6627" s="1061" t="s">
        <v>235</v>
      </c>
      <c r="D6627" s="1061" t="s">
        <v>4331</v>
      </c>
      <c r="E6627" s="1061" t="s">
        <v>11913</v>
      </c>
      <c r="F6627" s="1061" t="s">
        <v>4375</v>
      </c>
      <c r="G6627" s="1061" t="s">
        <v>1739</v>
      </c>
      <c r="H6627" s="1061" t="s">
        <v>129</v>
      </c>
      <c r="I6627" s="1061" t="s">
        <v>19</v>
      </c>
      <c r="J6627" s="1061" t="s">
        <v>7975</v>
      </c>
      <c r="K6627" s="1061" t="s">
        <v>14849</v>
      </c>
      <c r="L6627" s="1061">
        <v>161407</v>
      </c>
      <c r="M6627" s="1061">
        <v>161407</v>
      </c>
      <c r="N6627" s="1061">
        <v>161407</v>
      </c>
      <c r="O6627" s="1061">
        <v>161407</v>
      </c>
      <c r="P6627" s="1061">
        <v>161407</v>
      </c>
      <c r="Q6627" s="1061">
        <v>161407</v>
      </c>
      <c r="R6627" s="1061">
        <v>162982</v>
      </c>
      <c r="S6627" s="1061">
        <v>162982</v>
      </c>
      <c r="T6627" s="1061">
        <v>162982</v>
      </c>
      <c r="U6627" s="1061">
        <v>162982</v>
      </c>
      <c r="V6627" s="1061">
        <v>162982</v>
      </c>
      <c r="W6627" s="1061">
        <v>162982</v>
      </c>
    </row>
    <row r="6628" spans="1:23">
      <c r="A6628" s="908"/>
      <c r="B6628" s="1061" t="s">
        <v>234</v>
      </c>
      <c r="C6628" s="1061" t="s">
        <v>235</v>
      </c>
      <c r="D6628" s="1061" t="s">
        <v>4481</v>
      </c>
      <c r="E6628" s="1061" t="s">
        <v>11914</v>
      </c>
      <c r="F6628" s="1061" t="s">
        <v>8806</v>
      </c>
      <c r="G6628" s="1061" t="s">
        <v>1976</v>
      </c>
      <c r="H6628" s="1061" t="s">
        <v>129</v>
      </c>
      <c r="I6628" s="1061" t="s">
        <v>19</v>
      </c>
      <c r="J6628" s="1061" t="s">
        <v>7975</v>
      </c>
      <c r="K6628" s="1061" t="s">
        <v>14849</v>
      </c>
      <c r="L6628" s="1061">
        <v>22113</v>
      </c>
      <c r="M6628" s="1061">
        <v>22113</v>
      </c>
      <c r="N6628" s="1061">
        <v>22113</v>
      </c>
      <c r="O6628" s="1061">
        <v>22113</v>
      </c>
      <c r="P6628" s="1061">
        <v>22113</v>
      </c>
      <c r="Q6628" s="1061">
        <v>22113</v>
      </c>
      <c r="R6628" s="1061">
        <v>22113</v>
      </c>
      <c r="S6628" s="1061">
        <v>22113</v>
      </c>
      <c r="T6628" s="1061">
        <v>22113</v>
      </c>
      <c r="U6628" s="1061">
        <v>22113</v>
      </c>
      <c r="V6628" s="1061">
        <v>22113</v>
      </c>
      <c r="W6628" s="1061">
        <v>22113</v>
      </c>
    </row>
    <row r="6629" spans="1:23">
      <c r="A6629" s="908"/>
      <c r="B6629" s="1061" t="s">
        <v>234</v>
      </c>
      <c r="C6629" s="1061" t="s">
        <v>235</v>
      </c>
      <c r="D6629" s="1061" t="s">
        <v>4570</v>
      </c>
      <c r="E6629" s="1061" t="s">
        <v>11915</v>
      </c>
      <c r="F6629" s="1061" t="s">
        <v>7027</v>
      </c>
      <c r="G6629" s="1061" t="s">
        <v>1739</v>
      </c>
      <c r="H6629" s="1061" t="s">
        <v>129</v>
      </c>
      <c r="I6629" s="1061" t="s">
        <v>19</v>
      </c>
      <c r="J6629" s="1061" t="s">
        <v>7975</v>
      </c>
      <c r="K6629" s="1061" t="s">
        <v>14849</v>
      </c>
      <c r="L6629" s="1061">
        <v>215250</v>
      </c>
      <c r="M6629" s="1061">
        <v>215250</v>
      </c>
      <c r="N6629" s="1061">
        <v>215250</v>
      </c>
      <c r="O6629" s="1061">
        <v>215250</v>
      </c>
      <c r="P6629" s="1061">
        <v>215250</v>
      </c>
      <c r="Q6629" s="1061">
        <v>215250</v>
      </c>
      <c r="R6629" s="1061">
        <v>217350</v>
      </c>
      <c r="S6629" s="1061">
        <v>217350</v>
      </c>
      <c r="T6629" s="1061">
        <v>217350</v>
      </c>
      <c r="U6629" s="1061">
        <v>217350</v>
      </c>
      <c r="V6629" s="1061">
        <v>217350</v>
      </c>
      <c r="W6629" s="1061">
        <v>217350</v>
      </c>
    </row>
    <row r="6630" spans="1:23">
      <c r="A6630" s="908"/>
      <c r="B6630" s="1061" t="s">
        <v>234</v>
      </c>
      <c r="C6630" s="1061" t="s">
        <v>235</v>
      </c>
      <c r="D6630" s="1061" t="s">
        <v>2369</v>
      </c>
      <c r="E6630" s="1061" t="s">
        <v>11916</v>
      </c>
      <c r="F6630" s="1061" t="s">
        <v>4653</v>
      </c>
      <c r="G6630" s="1061" t="s">
        <v>1724</v>
      </c>
      <c r="H6630" s="1061" t="s">
        <v>129</v>
      </c>
      <c r="I6630" s="1061" t="s">
        <v>19</v>
      </c>
      <c r="J6630" s="1061" t="s">
        <v>7975</v>
      </c>
      <c r="K6630" s="1061" t="s">
        <v>14849</v>
      </c>
      <c r="L6630" s="1061">
        <v>29000</v>
      </c>
      <c r="M6630" s="1061">
        <v>29000</v>
      </c>
      <c r="N6630" s="1061">
        <v>29000</v>
      </c>
      <c r="O6630" s="1061">
        <v>29000</v>
      </c>
      <c r="P6630" s="1061">
        <v>29000</v>
      </c>
      <c r="Q6630" s="1061">
        <v>29000</v>
      </c>
      <c r="R6630" s="1061">
        <v>30000</v>
      </c>
      <c r="S6630" s="1061">
        <v>30000</v>
      </c>
      <c r="T6630" s="1061">
        <v>30000</v>
      </c>
      <c r="U6630" s="1061">
        <v>30000</v>
      </c>
      <c r="V6630" s="1061">
        <v>30000</v>
      </c>
      <c r="W6630" s="1061">
        <v>30000</v>
      </c>
    </row>
    <row r="6631" spans="1:23">
      <c r="A6631" s="908"/>
      <c r="B6631" s="1061" t="s">
        <v>234</v>
      </c>
      <c r="C6631" s="1061" t="s">
        <v>235</v>
      </c>
      <c r="D6631" s="1061" t="s">
        <v>3051</v>
      </c>
      <c r="E6631" s="1061" t="s">
        <v>11917</v>
      </c>
      <c r="F6631" s="1061" t="s">
        <v>10639</v>
      </c>
      <c r="G6631" s="1061" t="s">
        <v>1739</v>
      </c>
      <c r="H6631" s="1061" t="s">
        <v>129</v>
      </c>
      <c r="I6631" s="1061" t="s">
        <v>19</v>
      </c>
      <c r="J6631" s="1061" t="s">
        <v>7975</v>
      </c>
      <c r="K6631" s="1061" t="s">
        <v>14849</v>
      </c>
      <c r="L6631" s="1061">
        <v>97375</v>
      </c>
      <c r="M6631" s="1061">
        <v>97375</v>
      </c>
      <c r="N6631" s="1061">
        <v>97375</v>
      </c>
      <c r="O6631" s="1061">
        <v>97375</v>
      </c>
      <c r="P6631" s="1061">
        <v>97375</v>
      </c>
      <c r="Q6631" s="1061">
        <v>97375</v>
      </c>
      <c r="R6631" s="1061">
        <v>98325</v>
      </c>
      <c r="S6631" s="1061">
        <v>98325</v>
      </c>
      <c r="T6631" s="1061">
        <v>98325</v>
      </c>
      <c r="U6631" s="1061">
        <v>98325</v>
      </c>
      <c r="V6631" s="1061">
        <v>98325</v>
      </c>
      <c r="W6631" s="1061">
        <v>98325</v>
      </c>
    </row>
    <row r="6632" spans="1:23">
      <c r="A6632" s="908"/>
      <c r="B6632" s="1061" t="s">
        <v>234</v>
      </c>
      <c r="C6632" s="1061" t="s">
        <v>235</v>
      </c>
      <c r="D6632" s="1061" t="s">
        <v>2849</v>
      </c>
      <c r="E6632" s="1061" t="s">
        <v>11918</v>
      </c>
      <c r="F6632" s="1061" t="s">
        <v>4154</v>
      </c>
      <c r="G6632" s="1061" t="s">
        <v>1739</v>
      </c>
      <c r="H6632" s="1061" t="s">
        <v>129</v>
      </c>
      <c r="I6632" s="1061" t="s">
        <v>19</v>
      </c>
      <c r="J6632" s="1061" t="s">
        <v>7975</v>
      </c>
      <c r="K6632" s="1061" t="s">
        <v>14849</v>
      </c>
      <c r="L6632" s="1061">
        <v>13325</v>
      </c>
      <c r="M6632" s="1061">
        <v>13325</v>
      </c>
      <c r="N6632" s="1061">
        <v>13325</v>
      </c>
      <c r="O6632" s="1061">
        <v>13325</v>
      </c>
      <c r="P6632" s="1061">
        <v>13325</v>
      </c>
      <c r="Q6632" s="1061">
        <v>13325</v>
      </c>
      <c r="R6632" s="1061">
        <v>13455</v>
      </c>
      <c r="S6632" s="1061">
        <v>13455</v>
      </c>
      <c r="T6632" s="1061">
        <v>13455</v>
      </c>
      <c r="U6632" s="1061">
        <v>13455</v>
      </c>
      <c r="V6632" s="1061">
        <v>13455</v>
      </c>
      <c r="W6632" s="1061">
        <v>13455</v>
      </c>
    </row>
    <row r="6633" spans="1:23">
      <c r="A6633" s="908"/>
      <c r="B6633" s="1061" t="s">
        <v>234</v>
      </c>
      <c r="C6633" s="1061" t="s">
        <v>235</v>
      </c>
      <c r="D6633" s="1061" t="s">
        <v>6996</v>
      </c>
      <c r="E6633" s="1061" t="s">
        <v>11920</v>
      </c>
      <c r="F6633" s="1061" t="s">
        <v>10025</v>
      </c>
      <c r="G6633" s="1061" t="s">
        <v>1739</v>
      </c>
      <c r="H6633" s="1061" t="s">
        <v>129</v>
      </c>
      <c r="I6633" s="1061" t="s">
        <v>19</v>
      </c>
      <c r="J6633" s="1061" t="s">
        <v>7975</v>
      </c>
      <c r="K6633" s="1061" t="s">
        <v>14849</v>
      </c>
      <c r="L6633" s="1061">
        <v>25625</v>
      </c>
      <c r="M6633" s="1061">
        <v>25625</v>
      </c>
      <c r="N6633" s="1061">
        <v>25625</v>
      </c>
      <c r="O6633" s="1061">
        <v>25625</v>
      </c>
      <c r="P6633" s="1061">
        <v>25625</v>
      </c>
      <c r="Q6633" s="1061">
        <v>25625</v>
      </c>
      <c r="R6633" s="1061">
        <v>25875</v>
      </c>
      <c r="S6633" s="1061">
        <v>25875</v>
      </c>
      <c r="T6633" s="1061">
        <v>25875</v>
      </c>
      <c r="U6633" s="1061">
        <v>25875</v>
      </c>
      <c r="V6633" s="1061">
        <v>25875</v>
      </c>
      <c r="W6633" s="1061">
        <v>25875</v>
      </c>
    </row>
    <row r="6634" spans="1:23">
      <c r="A6634" s="908"/>
      <c r="B6634" s="1061" t="s">
        <v>234</v>
      </c>
      <c r="C6634" s="1061" t="s">
        <v>235</v>
      </c>
      <c r="D6634" s="1061" t="s">
        <v>4442</v>
      </c>
      <c r="E6634" s="1061" t="s">
        <v>11921</v>
      </c>
      <c r="F6634" s="1061" t="s">
        <v>4819</v>
      </c>
      <c r="G6634" s="1061" t="s">
        <v>1739</v>
      </c>
      <c r="H6634" s="1061" t="s">
        <v>129</v>
      </c>
      <c r="I6634" s="1061" t="s">
        <v>19</v>
      </c>
      <c r="J6634" s="1061" t="s">
        <v>7975</v>
      </c>
      <c r="K6634" s="1061" t="s">
        <v>14849</v>
      </c>
      <c r="L6634" s="1061">
        <v>1197200</v>
      </c>
      <c r="M6634" s="1061">
        <v>1197200</v>
      </c>
      <c r="N6634" s="1061">
        <v>1197200</v>
      </c>
      <c r="O6634" s="1061">
        <v>1197200</v>
      </c>
      <c r="P6634" s="1061">
        <v>1197200</v>
      </c>
      <c r="Q6634" s="1061">
        <v>1197200</v>
      </c>
      <c r="R6634" s="1061">
        <v>1208880</v>
      </c>
      <c r="S6634" s="1061">
        <v>1208880</v>
      </c>
      <c r="T6634" s="1061">
        <v>1208880</v>
      </c>
      <c r="U6634" s="1061">
        <v>1208880</v>
      </c>
      <c r="V6634" s="1061">
        <v>1208880</v>
      </c>
      <c r="W6634" s="1061">
        <v>1208880</v>
      </c>
    </row>
    <row r="6635" spans="1:23">
      <c r="A6635" s="908"/>
      <c r="B6635" s="1061" t="s">
        <v>234</v>
      </c>
      <c r="C6635" s="1061" t="s">
        <v>235</v>
      </c>
      <c r="D6635" s="1061" t="s">
        <v>2786</v>
      </c>
      <c r="E6635" s="1061" t="s">
        <v>11922</v>
      </c>
      <c r="F6635" s="1061" t="s">
        <v>4870</v>
      </c>
      <c r="G6635" s="1061" t="s">
        <v>1739</v>
      </c>
      <c r="H6635" s="1061" t="s">
        <v>129</v>
      </c>
      <c r="I6635" s="1061" t="s">
        <v>19</v>
      </c>
      <c r="J6635" s="1061" t="s">
        <v>7975</v>
      </c>
      <c r="K6635" s="1061" t="s">
        <v>14849</v>
      </c>
      <c r="L6635" s="1061">
        <v>56375</v>
      </c>
      <c r="M6635" s="1061">
        <v>56375</v>
      </c>
      <c r="N6635" s="1061">
        <v>56375</v>
      </c>
      <c r="O6635" s="1061">
        <v>56375</v>
      </c>
      <c r="P6635" s="1061">
        <v>56375</v>
      </c>
      <c r="Q6635" s="1061">
        <v>56375</v>
      </c>
      <c r="R6635" s="1061">
        <v>56925</v>
      </c>
      <c r="S6635" s="1061">
        <v>56925</v>
      </c>
      <c r="T6635" s="1061">
        <v>56925</v>
      </c>
      <c r="U6635" s="1061">
        <v>56925</v>
      </c>
      <c r="V6635" s="1061">
        <v>56925</v>
      </c>
      <c r="W6635" s="1061">
        <v>56925</v>
      </c>
    </row>
    <row r="6636" spans="1:23">
      <c r="A6636" s="908"/>
      <c r="B6636" s="1061" t="s">
        <v>234</v>
      </c>
      <c r="C6636" s="1061" t="s">
        <v>235</v>
      </c>
      <c r="D6636" s="1061" t="s">
        <v>239</v>
      </c>
      <c r="E6636" s="1061" t="s">
        <v>11923</v>
      </c>
      <c r="F6636" s="1061" t="s">
        <v>6776</v>
      </c>
      <c r="G6636" s="1061" t="s">
        <v>1739</v>
      </c>
      <c r="H6636" s="1061" t="s">
        <v>129</v>
      </c>
      <c r="I6636" s="1061" t="s">
        <v>20</v>
      </c>
      <c r="J6636" s="1061" t="s">
        <v>7975</v>
      </c>
      <c r="K6636" s="1061" t="s">
        <v>14849</v>
      </c>
      <c r="L6636" s="1061">
        <v>125097</v>
      </c>
      <c r="M6636" s="1061">
        <v>125097</v>
      </c>
      <c r="N6636" s="1061">
        <v>125097</v>
      </c>
      <c r="O6636" s="1061">
        <v>125097</v>
      </c>
      <c r="P6636" s="1061">
        <v>125097</v>
      </c>
      <c r="Q6636" s="1061">
        <v>125097</v>
      </c>
      <c r="R6636" s="1061">
        <v>125097</v>
      </c>
      <c r="S6636" s="1061">
        <v>125097</v>
      </c>
      <c r="T6636" s="1061">
        <v>125097</v>
      </c>
      <c r="U6636" s="1061">
        <v>125097</v>
      </c>
      <c r="V6636" s="1061">
        <v>125097</v>
      </c>
      <c r="W6636" s="1061">
        <v>125097</v>
      </c>
    </row>
    <row r="6637" spans="1:23">
      <c r="A6637" s="908"/>
      <c r="B6637" s="1061" t="s">
        <v>234</v>
      </c>
      <c r="C6637" s="1061" t="s">
        <v>1622</v>
      </c>
      <c r="D6637" s="1061" t="s">
        <v>4734</v>
      </c>
      <c r="E6637" s="1061" t="s">
        <v>11924</v>
      </c>
      <c r="F6637" s="1061" t="s">
        <v>4735</v>
      </c>
      <c r="G6637" s="1061" t="s">
        <v>1739</v>
      </c>
      <c r="H6637" s="1061" t="s">
        <v>102</v>
      </c>
      <c r="I6637" s="1061" t="s">
        <v>20</v>
      </c>
      <c r="J6637" s="1061" t="s">
        <v>7975</v>
      </c>
      <c r="K6637" s="1061" t="s">
        <v>14849</v>
      </c>
      <c r="L6637" s="1061">
        <v>18122</v>
      </c>
      <c r="M6637" s="1061">
        <v>18122</v>
      </c>
      <c r="N6637" s="1061">
        <v>18122</v>
      </c>
      <c r="O6637" s="1061">
        <v>18122</v>
      </c>
      <c r="P6637" s="1061">
        <v>18122</v>
      </c>
      <c r="Q6637" s="1061">
        <v>18122</v>
      </c>
      <c r="R6637" s="1061">
        <v>18122</v>
      </c>
      <c r="S6637" s="1061">
        <v>18122</v>
      </c>
      <c r="T6637" s="1061">
        <v>18122</v>
      </c>
      <c r="U6637" s="1061">
        <v>18122</v>
      </c>
      <c r="V6637" s="1061">
        <v>18122</v>
      </c>
      <c r="W6637" s="1061">
        <v>18122</v>
      </c>
    </row>
    <row r="6638" spans="1:23">
      <c r="A6638" s="908"/>
      <c r="B6638" s="1061" t="s">
        <v>234</v>
      </c>
      <c r="C6638" s="1061" t="s">
        <v>235</v>
      </c>
      <c r="D6638" s="1061" t="s">
        <v>4160</v>
      </c>
      <c r="E6638" s="1061" t="s">
        <v>11925</v>
      </c>
      <c r="F6638" s="1061" t="s">
        <v>11926</v>
      </c>
      <c r="G6638" s="1061" t="s">
        <v>1739</v>
      </c>
      <c r="H6638" s="1061" t="s">
        <v>129</v>
      </c>
      <c r="I6638" s="1061" t="s">
        <v>20</v>
      </c>
      <c r="J6638" s="1061" t="s">
        <v>7975</v>
      </c>
      <c r="K6638" s="1061" t="s">
        <v>14849</v>
      </c>
      <c r="L6638" s="1061">
        <v>3300</v>
      </c>
      <c r="M6638" s="1061">
        <v>3300</v>
      </c>
      <c r="N6638" s="1061">
        <v>3300</v>
      </c>
      <c r="O6638" s="1061">
        <v>3300</v>
      </c>
      <c r="P6638" s="1061">
        <v>3300</v>
      </c>
      <c r="Q6638" s="1061">
        <v>3300</v>
      </c>
      <c r="R6638" s="1061">
        <v>3300</v>
      </c>
      <c r="S6638" s="1061">
        <v>3300</v>
      </c>
      <c r="T6638" s="1061">
        <v>3300</v>
      </c>
      <c r="U6638" s="1061">
        <v>3300</v>
      </c>
      <c r="V6638" s="1061">
        <v>3300</v>
      </c>
      <c r="W6638" s="1061">
        <v>3300</v>
      </c>
    </row>
    <row r="6639" spans="1:23">
      <c r="A6639" s="908"/>
      <c r="B6639" s="1061" t="s">
        <v>234</v>
      </c>
      <c r="C6639" s="1061" t="s">
        <v>235</v>
      </c>
      <c r="D6639" s="1061" t="s">
        <v>4160</v>
      </c>
      <c r="E6639" s="1061" t="s">
        <v>11927</v>
      </c>
      <c r="F6639" s="1061" t="s">
        <v>11928</v>
      </c>
      <c r="G6639" s="1061" t="s">
        <v>1739</v>
      </c>
      <c r="H6639" s="1061" t="s">
        <v>129</v>
      </c>
      <c r="I6639" s="1061" t="s">
        <v>20</v>
      </c>
      <c r="J6639" s="1061" t="s">
        <v>7975</v>
      </c>
      <c r="K6639" s="1061" t="s">
        <v>14849</v>
      </c>
      <c r="L6639" s="1061">
        <v>4700</v>
      </c>
      <c r="M6639" s="1061">
        <v>4700</v>
      </c>
      <c r="N6639" s="1061">
        <v>4700</v>
      </c>
      <c r="O6639" s="1061">
        <v>4700</v>
      </c>
      <c r="P6639" s="1061">
        <v>4700</v>
      </c>
      <c r="Q6639" s="1061">
        <v>4700</v>
      </c>
      <c r="R6639" s="1061">
        <v>4700</v>
      </c>
      <c r="S6639" s="1061">
        <v>4700</v>
      </c>
      <c r="T6639" s="1061">
        <v>4700</v>
      </c>
      <c r="U6639" s="1061">
        <v>4700</v>
      </c>
      <c r="V6639" s="1061">
        <v>4700</v>
      </c>
      <c r="W6639" s="1061">
        <v>4700</v>
      </c>
    </row>
    <row r="6640" spans="1:23">
      <c r="A6640" s="908"/>
      <c r="B6640" s="1061" t="s">
        <v>234</v>
      </c>
      <c r="C6640" s="1061" t="s">
        <v>235</v>
      </c>
      <c r="D6640" s="1061" t="s">
        <v>4160</v>
      </c>
      <c r="E6640" s="1061" t="s">
        <v>11929</v>
      </c>
      <c r="F6640" s="1061" t="s">
        <v>11930</v>
      </c>
      <c r="G6640" s="1061" t="s">
        <v>1739</v>
      </c>
      <c r="H6640" s="1061" t="s">
        <v>129</v>
      </c>
      <c r="I6640" s="1061" t="s">
        <v>20</v>
      </c>
      <c r="J6640" s="1061" t="s">
        <v>7975</v>
      </c>
      <c r="K6640" s="1061" t="s">
        <v>14849</v>
      </c>
      <c r="L6640" s="1061">
        <v>4200</v>
      </c>
      <c r="M6640" s="1061">
        <v>4200</v>
      </c>
      <c r="N6640" s="1061">
        <v>4200</v>
      </c>
      <c r="O6640" s="1061">
        <v>4200</v>
      </c>
      <c r="P6640" s="1061">
        <v>4200</v>
      </c>
      <c r="Q6640" s="1061">
        <v>4200</v>
      </c>
      <c r="R6640" s="1061">
        <v>4200</v>
      </c>
      <c r="S6640" s="1061">
        <v>4200</v>
      </c>
      <c r="T6640" s="1061">
        <v>4200</v>
      </c>
      <c r="U6640" s="1061">
        <v>4200</v>
      </c>
      <c r="V6640" s="1061">
        <v>4200</v>
      </c>
      <c r="W6640" s="1061">
        <v>4200</v>
      </c>
    </row>
    <row r="6641" spans="1:23">
      <c r="A6641" s="908"/>
      <c r="B6641" s="1061" t="s">
        <v>234</v>
      </c>
      <c r="C6641" s="1061" t="s">
        <v>235</v>
      </c>
      <c r="D6641" s="1061" t="s">
        <v>4160</v>
      </c>
      <c r="E6641" s="1061" t="s">
        <v>11931</v>
      </c>
      <c r="F6641" s="1061" t="s">
        <v>11932</v>
      </c>
      <c r="G6641" s="1061" t="s">
        <v>1739</v>
      </c>
      <c r="H6641" s="1061" t="s">
        <v>129</v>
      </c>
      <c r="I6641" s="1061" t="s">
        <v>20</v>
      </c>
      <c r="J6641" s="1061" t="s">
        <v>7975</v>
      </c>
      <c r="K6641" s="1061" t="s">
        <v>14849</v>
      </c>
      <c r="L6641" s="1061">
        <v>79700</v>
      </c>
      <c r="M6641" s="1061">
        <v>79700</v>
      </c>
      <c r="N6641" s="1061">
        <v>79700</v>
      </c>
      <c r="O6641" s="1061">
        <v>79700</v>
      </c>
      <c r="P6641" s="1061">
        <v>79700</v>
      </c>
      <c r="Q6641" s="1061">
        <v>79700</v>
      </c>
      <c r="R6641" s="1061">
        <v>79700</v>
      </c>
      <c r="S6641" s="1061">
        <v>79700</v>
      </c>
      <c r="T6641" s="1061">
        <v>79700</v>
      </c>
      <c r="U6641" s="1061">
        <v>79700</v>
      </c>
      <c r="V6641" s="1061">
        <v>79700</v>
      </c>
      <c r="W6641" s="1061">
        <v>79700</v>
      </c>
    </row>
    <row r="6642" spans="1:23">
      <c r="A6642" s="908"/>
      <c r="B6642" s="1061" t="s">
        <v>234</v>
      </c>
      <c r="C6642" s="1061" t="s">
        <v>235</v>
      </c>
      <c r="D6642" s="1061" t="s">
        <v>5335</v>
      </c>
      <c r="E6642" s="1061" t="s">
        <v>11933</v>
      </c>
      <c r="F6642" s="1061" t="s">
        <v>9878</v>
      </c>
      <c r="G6642" s="1061" t="s">
        <v>1739</v>
      </c>
      <c r="H6642" s="1061" t="s">
        <v>129</v>
      </c>
      <c r="I6642" s="1061" t="s">
        <v>20</v>
      </c>
      <c r="J6642" s="1061" t="s">
        <v>7975</v>
      </c>
      <c r="K6642" s="1061" t="s">
        <v>14849</v>
      </c>
      <c r="L6642" s="1061">
        <v>77000</v>
      </c>
      <c r="M6642" s="1061">
        <v>77000</v>
      </c>
      <c r="N6642" s="1061">
        <v>77000</v>
      </c>
      <c r="O6642" s="1061">
        <v>77000</v>
      </c>
      <c r="P6642" s="1061">
        <v>77000</v>
      </c>
      <c r="Q6642" s="1061">
        <v>77000</v>
      </c>
      <c r="R6642" s="1061">
        <v>77000</v>
      </c>
      <c r="S6642" s="1061">
        <v>77000</v>
      </c>
      <c r="T6642" s="1061">
        <v>77000</v>
      </c>
      <c r="U6642" s="1061">
        <v>77000</v>
      </c>
      <c r="V6642" s="1061">
        <v>77000</v>
      </c>
      <c r="W6642" s="1061">
        <v>77000</v>
      </c>
    </row>
    <row r="6643" spans="1:23">
      <c r="A6643" s="908"/>
      <c r="B6643" s="1061" t="s">
        <v>234</v>
      </c>
      <c r="C6643" s="1061" t="s">
        <v>235</v>
      </c>
      <c r="D6643" s="1061" t="s">
        <v>4384</v>
      </c>
      <c r="E6643" s="1061" t="s">
        <v>11934</v>
      </c>
      <c r="F6643" s="1061" t="s">
        <v>10009</v>
      </c>
      <c r="G6643" s="1061" t="s">
        <v>1739</v>
      </c>
      <c r="H6643" s="1061" t="s">
        <v>129</v>
      </c>
      <c r="I6643" s="1061" t="s">
        <v>20</v>
      </c>
      <c r="J6643" s="1061" t="s">
        <v>7975</v>
      </c>
      <c r="K6643" s="1061" t="s">
        <v>14849</v>
      </c>
      <c r="L6643" s="1061">
        <v>10305</v>
      </c>
      <c r="M6643" s="1061">
        <v>10305</v>
      </c>
      <c r="N6643" s="1061">
        <v>10305</v>
      </c>
      <c r="O6643" s="1061">
        <v>10305</v>
      </c>
      <c r="P6643" s="1061">
        <v>10305</v>
      </c>
      <c r="Q6643" s="1061">
        <v>10305</v>
      </c>
      <c r="R6643" s="1061">
        <v>10305</v>
      </c>
      <c r="S6643" s="1061">
        <v>10305</v>
      </c>
      <c r="T6643" s="1061">
        <v>10305</v>
      </c>
      <c r="U6643" s="1061">
        <v>10305</v>
      </c>
      <c r="V6643" s="1061">
        <v>10305</v>
      </c>
      <c r="W6643" s="1061">
        <v>10305</v>
      </c>
    </row>
    <row r="6644" spans="1:23">
      <c r="A6644" s="908"/>
      <c r="B6644" s="1061" t="s">
        <v>234</v>
      </c>
      <c r="C6644" s="1061" t="s">
        <v>235</v>
      </c>
      <c r="D6644" s="1061" t="s">
        <v>4389</v>
      </c>
      <c r="E6644" s="1061" t="s">
        <v>11935</v>
      </c>
      <c r="F6644" s="1061" t="s">
        <v>9879</v>
      </c>
      <c r="G6644" s="1061" t="s">
        <v>1739</v>
      </c>
      <c r="H6644" s="1061" t="s">
        <v>129</v>
      </c>
      <c r="I6644" s="1061" t="s">
        <v>20</v>
      </c>
      <c r="J6644" s="1061" t="s">
        <v>7975</v>
      </c>
      <c r="K6644" s="1061" t="s">
        <v>14849</v>
      </c>
      <c r="L6644" s="1061">
        <v>10710</v>
      </c>
      <c r="M6644" s="1061">
        <v>10710</v>
      </c>
      <c r="N6644" s="1061">
        <v>10710</v>
      </c>
      <c r="O6644" s="1061">
        <v>10710</v>
      </c>
      <c r="P6644" s="1061">
        <v>10710</v>
      </c>
      <c r="Q6644" s="1061">
        <v>10710</v>
      </c>
      <c r="R6644" s="1061">
        <v>10710</v>
      </c>
      <c r="S6644" s="1061">
        <v>10710</v>
      </c>
      <c r="T6644" s="1061">
        <v>10710</v>
      </c>
      <c r="U6644" s="1061">
        <v>10710</v>
      </c>
      <c r="V6644" s="1061">
        <v>10710</v>
      </c>
      <c r="W6644" s="1061">
        <v>10710</v>
      </c>
    </row>
    <row r="6645" spans="1:23">
      <c r="A6645" s="908"/>
      <c r="B6645" s="1061" t="s">
        <v>234</v>
      </c>
      <c r="C6645" s="1061" t="s">
        <v>235</v>
      </c>
      <c r="D6645" s="1061" t="s">
        <v>4270</v>
      </c>
      <c r="E6645" s="1061" t="s">
        <v>11936</v>
      </c>
      <c r="F6645" s="1061" t="s">
        <v>9880</v>
      </c>
      <c r="G6645" s="1061" t="s">
        <v>1739</v>
      </c>
      <c r="H6645" s="1061" t="s">
        <v>129</v>
      </c>
      <c r="I6645" s="1061" t="s">
        <v>20</v>
      </c>
      <c r="J6645" s="1061" t="s">
        <v>7975</v>
      </c>
      <c r="K6645" s="1061" t="s">
        <v>14849</v>
      </c>
      <c r="L6645" s="1061">
        <v>8200</v>
      </c>
      <c r="M6645" s="1061">
        <v>8200</v>
      </c>
      <c r="N6645" s="1061">
        <v>8200</v>
      </c>
      <c r="O6645" s="1061">
        <v>8200</v>
      </c>
      <c r="P6645" s="1061">
        <v>8200</v>
      </c>
      <c r="Q6645" s="1061">
        <v>8200</v>
      </c>
      <c r="R6645" s="1061">
        <v>8200</v>
      </c>
      <c r="S6645" s="1061">
        <v>8200</v>
      </c>
      <c r="T6645" s="1061">
        <v>8200</v>
      </c>
      <c r="U6645" s="1061">
        <v>8200</v>
      </c>
      <c r="V6645" s="1061">
        <v>8200</v>
      </c>
      <c r="W6645" s="1061">
        <v>8200</v>
      </c>
    </row>
    <row r="6646" spans="1:23">
      <c r="A6646" s="908"/>
      <c r="B6646" s="1061" t="s">
        <v>234</v>
      </c>
      <c r="C6646" s="1061" t="s">
        <v>235</v>
      </c>
      <c r="D6646" s="1061" t="s">
        <v>5455</v>
      </c>
      <c r="E6646" s="1061" t="s">
        <v>11937</v>
      </c>
      <c r="F6646" s="1061" t="s">
        <v>12935</v>
      </c>
      <c r="G6646" s="1061" t="s">
        <v>1739</v>
      </c>
      <c r="H6646" s="1061" t="s">
        <v>129</v>
      </c>
      <c r="I6646" s="1061" t="s">
        <v>21</v>
      </c>
      <c r="J6646" s="1061" t="s">
        <v>7975</v>
      </c>
      <c r="K6646" s="1061" t="s">
        <v>14849</v>
      </c>
      <c r="L6646" s="1061">
        <v>2.65</v>
      </c>
      <c r="M6646" s="1061">
        <v>2.65</v>
      </c>
      <c r="N6646" s="1061">
        <v>2.65</v>
      </c>
      <c r="O6646" s="1061">
        <v>2.65</v>
      </c>
      <c r="P6646" s="1061">
        <v>2.65</v>
      </c>
      <c r="Q6646" s="1061">
        <v>2.65</v>
      </c>
      <c r="R6646" s="1061">
        <v>2.65</v>
      </c>
      <c r="S6646" s="1061">
        <v>2.65</v>
      </c>
      <c r="T6646" s="1061">
        <v>2.65</v>
      </c>
      <c r="U6646" s="1061">
        <v>2.65</v>
      </c>
      <c r="V6646" s="1061">
        <v>2.65</v>
      </c>
      <c r="W6646" s="1061">
        <v>2.65</v>
      </c>
    </row>
    <row r="6647" spans="1:23">
      <c r="A6647" s="908"/>
      <c r="B6647" s="1061" t="s">
        <v>234</v>
      </c>
      <c r="C6647" s="1061" t="s">
        <v>235</v>
      </c>
      <c r="D6647" s="1061" t="s">
        <v>5455</v>
      </c>
      <c r="E6647" s="1061" t="s">
        <v>11938</v>
      </c>
      <c r="F6647" s="1061" t="s">
        <v>12936</v>
      </c>
      <c r="G6647" s="1061" t="s">
        <v>1739</v>
      </c>
      <c r="H6647" s="1061" t="s">
        <v>129</v>
      </c>
      <c r="I6647" s="1061" t="s">
        <v>21</v>
      </c>
      <c r="J6647" s="1061" t="s">
        <v>7975</v>
      </c>
      <c r="K6647" s="1061" t="s">
        <v>14849</v>
      </c>
      <c r="L6647" s="1061">
        <v>3.1</v>
      </c>
      <c r="M6647" s="1061">
        <v>3.1</v>
      </c>
      <c r="N6647" s="1061">
        <v>3.1</v>
      </c>
      <c r="O6647" s="1061">
        <v>3.1</v>
      </c>
      <c r="P6647" s="1061">
        <v>3.1</v>
      </c>
      <c r="Q6647" s="1061">
        <v>3.1</v>
      </c>
      <c r="R6647" s="1061">
        <v>3.1</v>
      </c>
      <c r="S6647" s="1061">
        <v>3.1</v>
      </c>
      <c r="T6647" s="1061">
        <v>3.1</v>
      </c>
      <c r="U6647" s="1061">
        <v>3.1</v>
      </c>
      <c r="V6647" s="1061">
        <v>3.1</v>
      </c>
      <c r="W6647" s="1061">
        <v>3.1</v>
      </c>
    </row>
    <row r="6648" spans="1:23">
      <c r="A6648" s="908"/>
      <c r="B6648" s="1061" t="s">
        <v>234</v>
      </c>
      <c r="C6648" s="1061" t="s">
        <v>235</v>
      </c>
      <c r="D6648" s="1061" t="s">
        <v>5455</v>
      </c>
      <c r="E6648" s="1061" t="s">
        <v>11939</v>
      </c>
      <c r="F6648" s="1061" t="s">
        <v>12241</v>
      </c>
      <c r="G6648" s="1061" t="s">
        <v>1739</v>
      </c>
      <c r="H6648" s="1061" t="s">
        <v>129</v>
      </c>
      <c r="I6648" s="1061" t="s">
        <v>21</v>
      </c>
      <c r="J6648" s="1061" t="s">
        <v>7975</v>
      </c>
      <c r="K6648" s="1061" t="s">
        <v>14849</v>
      </c>
      <c r="L6648" s="1061">
        <v>3.1</v>
      </c>
      <c r="M6648" s="1061">
        <v>3.1</v>
      </c>
      <c r="N6648" s="1061">
        <v>3.1</v>
      </c>
      <c r="O6648" s="1061">
        <v>3.1</v>
      </c>
      <c r="P6648" s="1061">
        <v>3.1</v>
      </c>
      <c r="Q6648" s="1061">
        <v>3.1</v>
      </c>
      <c r="R6648" s="1061">
        <v>3.1</v>
      </c>
      <c r="S6648" s="1061">
        <v>3.1</v>
      </c>
      <c r="T6648" s="1061">
        <v>3.1</v>
      </c>
      <c r="U6648" s="1061">
        <v>3.1</v>
      </c>
      <c r="V6648" s="1061">
        <v>3.1</v>
      </c>
      <c r="W6648" s="1061">
        <v>3.1</v>
      </c>
    </row>
    <row r="6649" spans="1:23">
      <c r="A6649" s="908"/>
      <c r="B6649" s="1061" t="s">
        <v>234</v>
      </c>
      <c r="C6649" s="1061" t="s">
        <v>235</v>
      </c>
      <c r="D6649" s="1061" t="s">
        <v>5455</v>
      </c>
      <c r="E6649" s="1061" t="s">
        <v>11940</v>
      </c>
      <c r="F6649" s="1061" t="s">
        <v>12242</v>
      </c>
      <c r="G6649" s="1061" t="s">
        <v>1739</v>
      </c>
      <c r="H6649" s="1061" t="s">
        <v>129</v>
      </c>
      <c r="I6649" s="1061" t="s">
        <v>21</v>
      </c>
      <c r="J6649" s="1061" t="s">
        <v>7975</v>
      </c>
      <c r="K6649" s="1061" t="s">
        <v>14849</v>
      </c>
      <c r="L6649" s="1061">
        <v>3.1</v>
      </c>
      <c r="M6649" s="1061">
        <v>3.1</v>
      </c>
      <c r="N6649" s="1061">
        <v>3.1</v>
      </c>
      <c r="O6649" s="1061">
        <v>3.1</v>
      </c>
      <c r="P6649" s="1061">
        <v>3.1</v>
      </c>
      <c r="Q6649" s="1061">
        <v>3.1</v>
      </c>
      <c r="R6649" s="1061">
        <v>3.1</v>
      </c>
      <c r="S6649" s="1061">
        <v>3.1</v>
      </c>
      <c r="T6649" s="1061">
        <v>3.1</v>
      </c>
      <c r="U6649" s="1061">
        <v>3.1</v>
      </c>
      <c r="V6649" s="1061">
        <v>3.1</v>
      </c>
      <c r="W6649" s="1061">
        <v>3.1</v>
      </c>
    </row>
    <row r="6650" spans="1:23">
      <c r="A6650" s="908"/>
      <c r="B6650" s="1061" t="s">
        <v>234</v>
      </c>
      <c r="C6650" s="1061" t="s">
        <v>235</v>
      </c>
      <c r="D6650" s="1061" t="s">
        <v>5455</v>
      </c>
      <c r="E6650" s="1061" t="s">
        <v>11941</v>
      </c>
      <c r="F6650" s="1061" t="s">
        <v>12937</v>
      </c>
      <c r="G6650" s="1061" t="s">
        <v>1739</v>
      </c>
      <c r="H6650" s="1061" t="s">
        <v>129</v>
      </c>
      <c r="I6650" s="1061" t="s">
        <v>21</v>
      </c>
      <c r="J6650" s="1061" t="s">
        <v>7975</v>
      </c>
      <c r="K6650" s="1061" t="s">
        <v>14849</v>
      </c>
      <c r="L6650" s="1061">
        <v>3.1</v>
      </c>
      <c r="M6650" s="1061">
        <v>3.1</v>
      </c>
      <c r="N6650" s="1061">
        <v>3.1</v>
      </c>
      <c r="O6650" s="1061">
        <v>3.1</v>
      </c>
      <c r="P6650" s="1061">
        <v>3.1</v>
      </c>
      <c r="Q6650" s="1061">
        <v>3.1</v>
      </c>
      <c r="R6650" s="1061">
        <v>3.1</v>
      </c>
      <c r="S6650" s="1061">
        <v>3.1</v>
      </c>
      <c r="T6650" s="1061">
        <v>3.1</v>
      </c>
      <c r="U6650" s="1061">
        <v>3.1</v>
      </c>
      <c r="V6650" s="1061">
        <v>3.1</v>
      </c>
      <c r="W6650" s="1061">
        <v>3.1</v>
      </c>
    </row>
    <row r="6651" spans="1:23">
      <c r="A6651" s="908"/>
      <c r="B6651" s="1061" t="s">
        <v>234</v>
      </c>
      <c r="C6651" s="1061" t="s">
        <v>235</v>
      </c>
      <c r="D6651" s="1061" t="s">
        <v>5455</v>
      </c>
      <c r="E6651" s="1061" t="s">
        <v>11942</v>
      </c>
      <c r="F6651" s="1061" t="s">
        <v>12938</v>
      </c>
      <c r="G6651" s="1061" t="s">
        <v>1739</v>
      </c>
      <c r="H6651" s="1061" t="s">
        <v>129</v>
      </c>
      <c r="I6651" s="1061" t="s">
        <v>21</v>
      </c>
      <c r="J6651" s="1061" t="s">
        <v>7975</v>
      </c>
      <c r="K6651" s="1061" t="s">
        <v>14849</v>
      </c>
      <c r="L6651" s="1061">
        <v>6.4</v>
      </c>
      <c r="M6651" s="1061">
        <v>6.4</v>
      </c>
      <c r="N6651" s="1061">
        <v>6.4</v>
      </c>
      <c r="O6651" s="1061">
        <v>6.4</v>
      </c>
      <c r="P6651" s="1061">
        <v>6.4</v>
      </c>
      <c r="Q6651" s="1061">
        <v>6.4</v>
      </c>
      <c r="R6651" s="1061">
        <v>6.4</v>
      </c>
      <c r="S6651" s="1061">
        <v>6.4</v>
      </c>
      <c r="T6651" s="1061">
        <v>6.4</v>
      </c>
      <c r="U6651" s="1061">
        <v>6.4</v>
      </c>
      <c r="V6651" s="1061">
        <v>6.4</v>
      </c>
      <c r="W6651" s="1061">
        <v>6.4</v>
      </c>
    </row>
    <row r="6652" spans="1:23">
      <c r="A6652" s="908"/>
      <c r="B6652" s="1061" t="s">
        <v>234</v>
      </c>
      <c r="C6652" s="1061" t="s">
        <v>235</v>
      </c>
      <c r="D6652" s="1061" t="s">
        <v>5455</v>
      </c>
      <c r="E6652" s="1061" t="s">
        <v>11943</v>
      </c>
      <c r="F6652" s="1061" t="s">
        <v>12252</v>
      </c>
      <c r="G6652" s="1061" t="s">
        <v>1739</v>
      </c>
      <c r="H6652" s="1061" t="s">
        <v>129</v>
      </c>
      <c r="I6652" s="1061" t="s">
        <v>21</v>
      </c>
      <c r="J6652" s="1061" t="s">
        <v>7975</v>
      </c>
      <c r="K6652" s="1061" t="s">
        <v>14849</v>
      </c>
      <c r="L6652" s="1061">
        <v>6.4</v>
      </c>
      <c r="M6652" s="1061">
        <v>6.4</v>
      </c>
      <c r="N6652" s="1061">
        <v>6.4</v>
      </c>
      <c r="O6652" s="1061">
        <v>6.4</v>
      </c>
      <c r="P6652" s="1061">
        <v>6.4</v>
      </c>
      <c r="Q6652" s="1061">
        <v>6.4</v>
      </c>
      <c r="R6652" s="1061">
        <v>6.4</v>
      </c>
      <c r="S6652" s="1061">
        <v>6.4</v>
      </c>
      <c r="T6652" s="1061">
        <v>6.4</v>
      </c>
      <c r="U6652" s="1061">
        <v>6.4</v>
      </c>
      <c r="V6652" s="1061">
        <v>6.4</v>
      </c>
      <c r="W6652" s="1061">
        <v>6.4</v>
      </c>
    </row>
    <row r="6653" spans="1:23">
      <c r="A6653" s="908"/>
      <c r="B6653" s="1061" t="s">
        <v>234</v>
      </c>
      <c r="C6653" s="1061" t="s">
        <v>235</v>
      </c>
      <c r="D6653" s="1061" t="s">
        <v>5455</v>
      </c>
      <c r="E6653" s="1061" t="s">
        <v>11944</v>
      </c>
      <c r="F6653" s="1061" t="s">
        <v>12238</v>
      </c>
      <c r="G6653" s="1061" t="s">
        <v>1739</v>
      </c>
      <c r="H6653" s="1061" t="s">
        <v>129</v>
      </c>
      <c r="I6653" s="1061" t="s">
        <v>21</v>
      </c>
      <c r="J6653" s="1061" t="s">
        <v>7975</v>
      </c>
      <c r="K6653" s="1061" t="s">
        <v>14849</v>
      </c>
      <c r="L6653" s="1061">
        <v>6.4</v>
      </c>
      <c r="M6653" s="1061">
        <v>6.4</v>
      </c>
      <c r="N6653" s="1061">
        <v>6.4</v>
      </c>
      <c r="O6653" s="1061">
        <v>6.4</v>
      </c>
      <c r="P6653" s="1061">
        <v>6.4</v>
      </c>
      <c r="Q6653" s="1061">
        <v>6.4</v>
      </c>
      <c r="R6653" s="1061">
        <v>6.4</v>
      </c>
      <c r="S6653" s="1061">
        <v>6.4</v>
      </c>
      <c r="T6653" s="1061">
        <v>6.4</v>
      </c>
      <c r="U6653" s="1061">
        <v>6.4</v>
      </c>
      <c r="V6653" s="1061">
        <v>6.4</v>
      </c>
      <c r="W6653" s="1061">
        <v>6.4</v>
      </c>
    </row>
    <row r="6654" spans="1:23">
      <c r="A6654" s="908"/>
      <c r="B6654" s="1061" t="s">
        <v>234</v>
      </c>
      <c r="C6654" s="1061" t="s">
        <v>235</v>
      </c>
      <c r="D6654" s="1061" t="s">
        <v>5455</v>
      </c>
      <c r="E6654" s="1061" t="s">
        <v>11945</v>
      </c>
      <c r="F6654" s="1061" t="s">
        <v>12939</v>
      </c>
      <c r="G6654" s="1061" t="s">
        <v>1739</v>
      </c>
      <c r="H6654" s="1061" t="s">
        <v>129</v>
      </c>
      <c r="I6654" s="1061" t="s">
        <v>21</v>
      </c>
      <c r="J6654" s="1061" t="s">
        <v>7975</v>
      </c>
      <c r="K6654" s="1061" t="s">
        <v>14849</v>
      </c>
      <c r="L6654" s="1061">
        <v>6.4</v>
      </c>
      <c r="M6654" s="1061">
        <v>6.4</v>
      </c>
      <c r="N6654" s="1061">
        <v>6.4</v>
      </c>
      <c r="O6654" s="1061">
        <v>6.4</v>
      </c>
      <c r="P6654" s="1061">
        <v>6.4</v>
      </c>
      <c r="Q6654" s="1061">
        <v>6.4</v>
      </c>
      <c r="R6654" s="1061">
        <v>6.4</v>
      </c>
      <c r="S6654" s="1061">
        <v>6.4</v>
      </c>
      <c r="T6654" s="1061">
        <v>6.4</v>
      </c>
      <c r="U6654" s="1061">
        <v>6.4</v>
      </c>
      <c r="V6654" s="1061">
        <v>6.4</v>
      </c>
      <c r="W6654" s="1061">
        <v>6.4</v>
      </c>
    </row>
    <row r="6655" spans="1:23">
      <c r="A6655" s="908"/>
      <c r="B6655" s="1061" t="s">
        <v>234</v>
      </c>
      <c r="C6655" s="1061" t="s">
        <v>235</v>
      </c>
      <c r="D6655" s="1061" t="s">
        <v>5455</v>
      </c>
      <c r="E6655" s="1061" t="s">
        <v>11946</v>
      </c>
      <c r="F6655" s="1061" t="s">
        <v>12239</v>
      </c>
      <c r="G6655" s="1061" t="s">
        <v>1739</v>
      </c>
      <c r="H6655" s="1061" t="s">
        <v>129</v>
      </c>
      <c r="I6655" s="1061" t="s">
        <v>21</v>
      </c>
      <c r="J6655" s="1061" t="s">
        <v>7975</v>
      </c>
      <c r="K6655" s="1061" t="s">
        <v>14849</v>
      </c>
      <c r="L6655" s="1061">
        <v>6.4</v>
      </c>
      <c r="M6655" s="1061">
        <v>6.4</v>
      </c>
      <c r="N6655" s="1061">
        <v>6.4</v>
      </c>
      <c r="O6655" s="1061">
        <v>6.4</v>
      </c>
      <c r="P6655" s="1061">
        <v>6.4</v>
      </c>
      <c r="Q6655" s="1061">
        <v>6.4</v>
      </c>
      <c r="R6655" s="1061">
        <v>6.4</v>
      </c>
      <c r="S6655" s="1061">
        <v>6.4</v>
      </c>
      <c r="T6655" s="1061">
        <v>6.4</v>
      </c>
      <c r="U6655" s="1061">
        <v>6.4</v>
      </c>
      <c r="V6655" s="1061">
        <v>6.4</v>
      </c>
      <c r="W6655" s="1061">
        <v>6.4</v>
      </c>
    </row>
    <row r="6656" spans="1:23">
      <c r="A6656" s="908"/>
      <c r="B6656" s="1061" t="s">
        <v>234</v>
      </c>
      <c r="C6656" s="1061" t="s">
        <v>235</v>
      </c>
      <c r="D6656" s="1061" t="s">
        <v>5455</v>
      </c>
      <c r="E6656" s="1061" t="s">
        <v>11947</v>
      </c>
      <c r="F6656" s="1061" t="s">
        <v>12940</v>
      </c>
      <c r="G6656" s="1061" t="s">
        <v>1739</v>
      </c>
      <c r="H6656" s="1061" t="s">
        <v>129</v>
      </c>
      <c r="I6656" s="1061" t="s">
        <v>21</v>
      </c>
      <c r="J6656" s="1061" t="s">
        <v>7975</v>
      </c>
      <c r="K6656" s="1061" t="s">
        <v>14849</v>
      </c>
      <c r="L6656" s="1061">
        <v>6.4</v>
      </c>
      <c r="M6656" s="1061">
        <v>6.4</v>
      </c>
      <c r="N6656" s="1061">
        <v>6.4</v>
      </c>
      <c r="O6656" s="1061">
        <v>6.4</v>
      </c>
      <c r="P6656" s="1061">
        <v>6.4</v>
      </c>
      <c r="Q6656" s="1061">
        <v>6.4</v>
      </c>
      <c r="R6656" s="1061">
        <v>6.4</v>
      </c>
      <c r="S6656" s="1061">
        <v>6.4</v>
      </c>
      <c r="T6656" s="1061">
        <v>6.4</v>
      </c>
      <c r="U6656" s="1061">
        <v>6.4</v>
      </c>
      <c r="V6656" s="1061">
        <v>6.4</v>
      </c>
      <c r="W6656" s="1061">
        <v>6.4</v>
      </c>
    </row>
    <row r="6657" spans="1:23">
      <c r="A6657" s="908"/>
      <c r="B6657" s="1061" t="s">
        <v>234</v>
      </c>
      <c r="C6657" s="1061" t="s">
        <v>235</v>
      </c>
      <c r="D6657" s="1061" t="s">
        <v>5455</v>
      </c>
      <c r="E6657" s="1061" t="s">
        <v>11948</v>
      </c>
      <c r="F6657" s="1061" t="s">
        <v>12931</v>
      </c>
      <c r="G6657" s="1061" t="s">
        <v>1739</v>
      </c>
      <c r="H6657" s="1061" t="s">
        <v>129</v>
      </c>
      <c r="I6657" s="1061" t="s">
        <v>21</v>
      </c>
      <c r="J6657" s="1061" t="s">
        <v>7975</v>
      </c>
      <c r="K6657" s="1061" t="s">
        <v>14849</v>
      </c>
      <c r="L6657" s="1061">
        <v>6.4</v>
      </c>
      <c r="M6657" s="1061">
        <v>6.4</v>
      </c>
      <c r="N6657" s="1061">
        <v>6.4</v>
      </c>
      <c r="O6657" s="1061">
        <v>6.4</v>
      </c>
      <c r="P6657" s="1061">
        <v>6.4</v>
      </c>
      <c r="Q6657" s="1061">
        <v>6.4</v>
      </c>
      <c r="R6657" s="1061">
        <v>6.4</v>
      </c>
      <c r="S6657" s="1061">
        <v>6.4</v>
      </c>
      <c r="T6657" s="1061">
        <v>6.4</v>
      </c>
      <c r="U6657" s="1061">
        <v>6.4</v>
      </c>
      <c r="V6657" s="1061">
        <v>6.4</v>
      </c>
      <c r="W6657" s="1061">
        <v>6.4</v>
      </c>
    </row>
    <row r="6658" spans="1:23">
      <c r="A6658" s="908"/>
      <c r="B6658" s="1061" t="s">
        <v>234</v>
      </c>
      <c r="C6658" s="1061" t="s">
        <v>235</v>
      </c>
      <c r="D6658" s="1061" t="s">
        <v>10623</v>
      </c>
      <c r="E6658" s="1061" t="s">
        <v>11949</v>
      </c>
      <c r="F6658" s="1061" t="s">
        <v>10645</v>
      </c>
      <c r="G6658" s="1061" t="s">
        <v>1739</v>
      </c>
      <c r="H6658" s="1061" t="s">
        <v>129</v>
      </c>
      <c r="I6658" s="1061" t="s">
        <v>19</v>
      </c>
      <c r="J6658" s="1061" t="s">
        <v>7975</v>
      </c>
      <c r="K6658" s="1061" t="s">
        <v>14849</v>
      </c>
      <c r="L6658" s="1061">
        <v>1076250</v>
      </c>
      <c r="M6658" s="1061">
        <v>1076250</v>
      </c>
      <c r="N6658" s="1061">
        <v>1076250</v>
      </c>
      <c r="O6658" s="1061">
        <v>1076250</v>
      </c>
      <c r="P6658" s="1061">
        <v>1076250</v>
      </c>
      <c r="Q6658" s="1061">
        <v>1076250</v>
      </c>
      <c r="R6658" s="1061">
        <v>1086750</v>
      </c>
      <c r="S6658" s="1061">
        <v>1086750</v>
      </c>
      <c r="T6658" s="1061">
        <v>1086750</v>
      </c>
      <c r="U6658" s="1061">
        <v>1086750</v>
      </c>
      <c r="V6658" s="1061">
        <v>1086750</v>
      </c>
      <c r="W6658" s="1061">
        <v>1086750</v>
      </c>
    </row>
    <row r="6659" spans="1:23">
      <c r="A6659" s="908"/>
      <c r="B6659" s="1061" t="s">
        <v>234</v>
      </c>
      <c r="C6659" s="1061" t="s">
        <v>235</v>
      </c>
      <c r="D6659" s="1061" t="s">
        <v>10623</v>
      </c>
      <c r="E6659" s="1061" t="s">
        <v>11950</v>
      </c>
      <c r="F6659" s="1061" t="s">
        <v>10646</v>
      </c>
      <c r="G6659" s="1061" t="s">
        <v>1739</v>
      </c>
      <c r="H6659" s="1061" t="s">
        <v>129</v>
      </c>
      <c r="I6659" s="1061" t="s">
        <v>19</v>
      </c>
      <c r="J6659" s="1061" t="s">
        <v>7975</v>
      </c>
      <c r="K6659" s="1061" t="s">
        <v>14849</v>
      </c>
      <c r="L6659" s="1061">
        <v>543250</v>
      </c>
      <c r="M6659" s="1061">
        <v>543250</v>
      </c>
      <c r="N6659" s="1061">
        <v>543250</v>
      </c>
      <c r="O6659" s="1061">
        <v>543250</v>
      </c>
      <c r="P6659" s="1061">
        <v>543250</v>
      </c>
      <c r="Q6659" s="1061">
        <v>543250</v>
      </c>
      <c r="R6659" s="1061">
        <v>548550</v>
      </c>
      <c r="S6659" s="1061">
        <v>548550</v>
      </c>
      <c r="T6659" s="1061">
        <v>548550</v>
      </c>
      <c r="U6659" s="1061">
        <v>548550</v>
      </c>
      <c r="V6659" s="1061">
        <v>548550</v>
      </c>
      <c r="W6659" s="1061">
        <v>548550</v>
      </c>
    </row>
    <row r="6660" spans="1:23">
      <c r="A6660" s="908"/>
      <c r="B6660" s="1061" t="s">
        <v>234</v>
      </c>
      <c r="C6660" s="1061" t="s">
        <v>235</v>
      </c>
      <c r="D6660" s="1061" t="s">
        <v>10623</v>
      </c>
      <c r="E6660" s="1061" t="s">
        <v>11951</v>
      </c>
      <c r="F6660" s="1061" t="s">
        <v>10647</v>
      </c>
      <c r="G6660" s="1061" t="s">
        <v>1739</v>
      </c>
      <c r="H6660" s="1061" t="s">
        <v>129</v>
      </c>
      <c r="I6660" s="1061" t="s">
        <v>19</v>
      </c>
      <c r="J6660" s="1061" t="s">
        <v>7975</v>
      </c>
      <c r="K6660" s="1061" t="s">
        <v>14849</v>
      </c>
      <c r="L6660" s="1061">
        <v>333125</v>
      </c>
      <c r="M6660" s="1061">
        <v>333125</v>
      </c>
      <c r="N6660" s="1061">
        <v>333125</v>
      </c>
      <c r="O6660" s="1061">
        <v>333125</v>
      </c>
      <c r="P6660" s="1061">
        <v>333125</v>
      </c>
      <c r="Q6660" s="1061">
        <v>333125</v>
      </c>
      <c r="R6660" s="1061">
        <v>336375</v>
      </c>
      <c r="S6660" s="1061">
        <v>336375</v>
      </c>
      <c r="T6660" s="1061">
        <v>336375</v>
      </c>
      <c r="U6660" s="1061">
        <v>336375</v>
      </c>
      <c r="V6660" s="1061">
        <v>336375</v>
      </c>
      <c r="W6660" s="1061">
        <v>336375</v>
      </c>
    </row>
    <row r="6661" spans="1:23">
      <c r="A6661" s="908"/>
      <c r="B6661" s="1061" t="s">
        <v>234</v>
      </c>
      <c r="C6661" s="1061" t="s">
        <v>235</v>
      </c>
      <c r="D6661" s="1061" t="s">
        <v>10623</v>
      </c>
      <c r="E6661" s="1061" t="s">
        <v>11952</v>
      </c>
      <c r="F6661" s="1061" t="s">
        <v>10648</v>
      </c>
      <c r="G6661" s="1061" t="s">
        <v>1739</v>
      </c>
      <c r="H6661" s="1061" t="s">
        <v>129</v>
      </c>
      <c r="I6661" s="1061" t="s">
        <v>19</v>
      </c>
      <c r="J6661" s="1061" t="s">
        <v>7975</v>
      </c>
      <c r="K6661" s="1061" t="s">
        <v>14849</v>
      </c>
      <c r="L6661" s="1061">
        <v>922500</v>
      </c>
      <c r="M6661" s="1061">
        <v>922500</v>
      </c>
      <c r="N6661" s="1061">
        <v>922500</v>
      </c>
      <c r="O6661" s="1061">
        <v>922500</v>
      </c>
      <c r="P6661" s="1061">
        <v>922500</v>
      </c>
      <c r="Q6661" s="1061">
        <v>922500</v>
      </c>
      <c r="R6661" s="1061">
        <v>931500</v>
      </c>
      <c r="S6661" s="1061">
        <v>931500</v>
      </c>
      <c r="T6661" s="1061">
        <v>931500</v>
      </c>
      <c r="U6661" s="1061">
        <v>931500</v>
      </c>
      <c r="V6661" s="1061">
        <v>931500</v>
      </c>
      <c r="W6661" s="1061">
        <v>931500</v>
      </c>
    </row>
    <row r="6662" spans="1:23">
      <c r="A6662" s="908"/>
      <c r="B6662" s="1061" t="s">
        <v>234</v>
      </c>
      <c r="C6662" s="1061" t="s">
        <v>235</v>
      </c>
      <c r="D6662" s="1061" t="s">
        <v>10623</v>
      </c>
      <c r="E6662" s="1061" t="s">
        <v>11953</v>
      </c>
      <c r="F6662" s="1061" t="s">
        <v>10649</v>
      </c>
      <c r="G6662" s="1061" t="s">
        <v>1739</v>
      </c>
      <c r="H6662" s="1061" t="s">
        <v>129</v>
      </c>
      <c r="I6662" s="1061" t="s">
        <v>19</v>
      </c>
      <c r="J6662" s="1061" t="s">
        <v>7975</v>
      </c>
      <c r="K6662" s="1061" t="s">
        <v>14849</v>
      </c>
      <c r="L6662" s="1061">
        <v>615000</v>
      </c>
      <c r="M6662" s="1061">
        <v>615000</v>
      </c>
      <c r="N6662" s="1061">
        <v>615000</v>
      </c>
      <c r="O6662" s="1061">
        <v>615000</v>
      </c>
      <c r="P6662" s="1061">
        <v>615000</v>
      </c>
      <c r="Q6662" s="1061">
        <v>615000</v>
      </c>
      <c r="R6662" s="1061">
        <v>621000</v>
      </c>
      <c r="S6662" s="1061">
        <v>621000</v>
      </c>
      <c r="T6662" s="1061">
        <v>621000</v>
      </c>
      <c r="U6662" s="1061">
        <v>621000</v>
      </c>
      <c r="V6662" s="1061">
        <v>621000</v>
      </c>
      <c r="W6662" s="1061">
        <v>621000</v>
      </c>
    </row>
    <row r="6663" spans="1:23">
      <c r="A6663" s="908"/>
      <c r="B6663" s="1061" t="s">
        <v>234</v>
      </c>
      <c r="C6663" s="1061" t="s">
        <v>235</v>
      </c>
      <c r="D6663" s="1061" t="s">
        <v>10623</v>
      </c>
      <c r="E6663" s="1061" t="s">
        <v>11954</v>
      </c>
      <c r="F6663" s="1061" t="s">
        <v>10650</v>
      </c>
      <c r="G6663" s="1061" t="s">
        <v>1739</v>
      </c>
      <c r="H6663" s="1061" t="s">
        <v>129</v>
      </c>
      <c r="I6663" s="1061" t="s">
        <v>19</v>
      </c>
      <c r="J6663" s="1061" t="s">
        <v>7975</v>
      </c>
      <c r="K6663" s="1061" t="s">
        <v>14849</v>
      </c>
      <c r="L6663" s="1061">
        <v>358750</v>
      </c>
      <c r="M6663" s="1061">
        <v>358750</v>
      </c>
      <c r="N6663" s="1061">
        <v>358750</v>
      </c>
      <c r="O6663" s="1061">
        <v>358750</v>
      </c>
      <c r="P6663" s="1061">
        <v>358750</v>
      </c>
      <c r="Q6663" s="1061">
        <v>358750</v>
      </c>
      <c r="R6663" s="1061">
        <v>362250</v>
      </c>
      <c r="S6663" s="1061">
        <v>362250</v>
      </c>
      <c r="T6663" s="1061">
        <v>362250</v>
      </c>
      <c r="U6663" s="1061">
        <v>362250</v>
      </c>
      <c r="V6663" s="1061">
        <v>362250</v>
      </c>
      <c r="W6663" s="1061">
        <v>362250</v>
      </c>
    </row>
    <row r="6664" spans="1:23">
      <c r="A6664" s="908"/>
      <c r="B6664" s="1061" t="s">
        <v>234</v>
      </c>
      <c r="C6664" s="1061" t="s">
        <v>235</v>
      </c>
      <c r="D6664" s="1061" t="s">
        <v>10623</v>
      </c>
      <c r="E6664" s="1061" t="s">
        <v>11955</v>
      </c>
      <c r="F6664" s="1061" t="s">
        <v>10651</v>
      </c>
      <c r="G6664" s="1061" t="s">
        <v>1739</v>
      </c>
      <c r="H6664" s="1061" t="s">
        <v>129</v>
      </c>
      <c r="I6664" s="1061" t="s">
        <v>19</v>
      </c>
      <c r="J6664" s="1061" t="s">
        <v>7975</v>
      </c>
      <c r="K6664" s="1061" t="s">
        <v>14849</v>
      </c>
      <c r="L6664" s="1061">
        <v>1076250</v>
      </c>
      <c r="M6664" s="1061">
        <v>1076250</v>
      </c>
      <c r="N6664" s="1061">
        <v>1076250</v>
      </c>
      <c r="O6664" s="1061">
        <v>1076250</v>
      </c>
      <c r="P6664" s="1061">
        <v>1076250</v>
      </c>
      <c r="Q6664" s="1061">
        <v>1076250</v>
      </c>
      <c r="R6664" s="1061">
        <v>1086750</v>
      </c>
      <c r="S6664" s="1061">
        <v>1086750</v>
      </c>
      <c r="T6664" s="1061">
        <v>1086750</v>
      </c>
      <c r="U6664" s="1061">
        <v>1086750</v>
      </c>
      <c r="V6664" s="1061">
        <v>1086750</v>
      </c>
      <c r="W6664" s="1061">
        <v>1086750</v>
      </c>
    </row>
    <row r="6665" spans="1:23">
      <c r="A6665" s="908"/>
      <c r="B6665" s="1061" t="s">
        <v>234</v>
      </c>
      <c r="C6665" s="1061" t="s">
        <v>1622</v>
      </c>
      <c r="D6665" s="1061" t="s">
        <v>4646</v>
      </c>
      <c r="E6665" s="1061" t="s">
        <v>11956</v>
      </c>
      <c r="F6665" s="1061" t="s">
        <v>10652</v>
      </c>
      <c r="G6665" s="1061" t="s">
        <v>1669</v>
      </c>
      <c r="H6665" s="1061" t="s">
        <v>102</v>
      </c>
      <c r="I6665" s="1061" t="s">
        <v>19</v>
      </c>
      <c r="J6665" s="1061" t="s">
        <v>7745</v>
      </c>
      <c r="K6665" s="1061" t="s">
        <v>14849</v>
      </c>
      <c r="L6665" s="1061">
        <v>2665000</v>
      </c>
      <c r="M6665" s="1061">
        <v>2665000</v>
      </c>
      <c r="N6665" s="1061">
        <v>2665000</v>
      </c>
      <c r="O6665" s="1061">
        <v>2665000</v>
      </c>
      <c r="P6665" s="1061">
        <v>2665000</v>
      </c>
      <c r="Q6665" s="1061">
        <v>2665000</v>
      </c>
      <c r="R6665" s="1061">
        <v>2691000</v>
      </c>
      <c r="S6665" s="1061">
        <v>2691000</v>
      </c>
      <c r="T6665" s="1061">
        <v>2691000</v>
      </c>
      <c r="U6665" s="1061">
        <v>2691000</v>
      </c>
      <c r="V6665" s="1061">
        <v>2691000</v>
      </c>
      <c r="W6665" s="1061">
        <v>2691000</v>
      </c>
    </row>
    <row r="6666" spans="1:23">
      <c r="A6666" s="908"/>
      <c r="B6666" s="1061" t="s">
        <v>234</v>
      </c>
      <c r="C6666" s="1061" t="s">
        <v>235</v>
      </c>
      <c r="D6666" s="1061" t="s">
        <v>10623</v>
      </c>
      <c r="E6666" s="1061" t="s">
        <v>11957</v>
      </c>
      <c r="F6666" s="1061" t="s">
        <v>10653</v>
      </c>
      <c r="G6666" s="1061" t="s">
        <v>1739</v>
      </c>
      <c r="H6666" s="1061" t="s">
        <v>129</v>
      </c>
      <c r="I6666" s="1061" t="s">
        <v>19</v>
      </c>
      <c r="J6666" s="1061" t="s">
        <v>7975</v>
      </c>
      <c r="K6666" s="1061" t="s">
        <v>14849</v>
      </c>
      <c r="L6666" s="1061">
        <v>1076250</v>
      </c>
      <c r="M6666" s="1061">
        <v>1076250</v>
      </c>
      <c r="N6666" s="1061">
        <v>1076250</v>
      </c>
      <c r="O6666" s="1061">
        <v>1076250</v>
      </c>
      <c r="P6666" s="1061">
        <v>1076250</v>
      </c>
      <c r="Q6666" s="1061">
        <v>1076250</v>
      </c>
      <c r="R6666" s="1061">
        <v>1086750</v>
      </c>
      <c r="S6666" s="1061">
        <v>1086750</v>
      </c>
      <c r="T6666" s="1061">
        <v>1086750</v>
      </c>
      <c r="U6666" s="1061">
        <v>1086750</v>
      </c>
      <c r="V6666" s="1061">
        <v>1086750</v>
      </c>
      <c r="W6666" s="1061">
        <v>1086750</v>
      </c>
    </row>
    <row r="6667" spans="1:23">
      <c r="A6667" s="908"/>
      <c r="B6667" s="1061" t="s">
        <v>234</v>
      </c>
      <c r="C6667" s="1061" t="s">
        <v>235</v>
      </c>
      <c r="D6667" s="1061" t="s">
        <v>10623</v>
      </c>
      <c r="E6667" s="1061" t="s">
        <v>11958</v>
      </c>
      <c r="F6667" s="1061" t="s">
        <v>10654</v>
      </c>
      <c r="G6667" s="1061" t="s">
        <v>1739</v>
      </c>
      <c r="H6667" s="1061" t="s">
        <v>129</v>
      </c>
      <c r="I6667" s="1061" t="s">
        <v>19</v>
      </c>
      <c r="J6667" s="1061" t="s">
        <v>7975</v>
      </c>
      <c r="K6667" s="1061" t="s">
        <v>14849</v>
      </c>
      <c r="L6667" s="1061">
        <v>461250</v>
      </c>
      <c r="M6667" s="1061">
        <v>461250</v>
      </c>
      <c r="N6667" s="1061">
        <v>461250</v>
      </c>
      <c r="O6667" s="1061">
        <v>461250</v>
      </c>
      <c r="P6667" s="1061">
        <v>461250</v>
      </c>
      <c r="Q6667" s="1061">
        <v>461250</v>
      </c>
      <c r="R6667" s="1061">
        <v>465750</v>
      </c>
      <c r="S6667" s="1061">
        <v>465750</v>
      </c>
      <c r="T6667" s="1061">
        <v>465750</v>
      </c>
      <c r="U6667" s="1061">
        <v>465750</v>
      </c>
      <c r="V6667" s="1061">
        <v>465750</v>
      </c>
      <c r="W6667" s="1061">
        <v>465750</v>
      </c>
    </row>
    <row r="6668" spans="1:23">
      <c r="A6668" s="908"/>
      <c r="B6668" s="1061" t="s">
        <v>234</v>
      </c>
      <c r="C6668" s="1061" t="s">
        <v>235</v>
      </c>
      <c r="D6668" s="1061" t="s">
        <v>10623</v>
      </c>
      <c r="E6668" s="1061" t="s">
        <v>11959</v>
      </c>
      <c r="F6668" s="1061" t="s">
        <v>11960</v>
      </c>
      <c r="G6668" s="1061" t="s">
        <v>1739</v>
      </c>
      <c r="H6668" s="1061" t="s">
        <v>129</v>
      </c>
      <c r="I6668" s="1061" t="s">
        <v>19</v>
      </c>
      <c r="J6668" s="1061" t="s">
        <v>7975</v>
      </c>
      <c r="K6668" s="1061" t="s">
        <v>14849</v>
      </c>
      <c r="L6668" s="1061">
        <v>1230000</v>
      </c>
      <c r="M6668" s="1061">
        <v>1230000</v>
      </c>
      <c r="N6668" s="1061">
        <v>1230000</v>
      </c>
      <c r="O6668" s="1061">
        <v>1230000</v>
      </c>
      <c r="P6668" s="1061">
        <v>1230000</v>
      </c>
      <c r="Q6668" s="1061">
        <v>1230000</v>
      </c>
      <c r="R6668" s="1061">
        <v>1242000</v>
      </c>
      <c r="S6668" s="1061">
        <v>1242000</v>
      </c>
      <c r="T6668" s="1061">
        <v>1242000</v>
      </c>
      <c r="U6668" s="1061">
        <v>1242000</v>
      </c>
      <c r="V6668" s="1061">
        <v>1242000</v>
      </c>
      <c r="W6668" s="1061">
        <v>1242000</v>
      </c>
    </row>
    <row r="6669" spans="1:23">
      <c r="A6669" s="908"/>
      <c r="B6669" s="1061" t="s">
        <v>234</v>
      </c>
      <c r="C6669" s="1061" t="s">
        <v>235</v>
      </c>
      <c r="D6669" s="1061" t="s">
        <v>4555</v>
      </c>
      <c r="E6669" s="1061" t="s">
        <v>11961</v>
      </c>
      <c r="F6669" s="1061" t="s">
        <v>10655</v>
      </c>
      <c r="G6669" s="1061" t="s">
        <v>1739</v>
      </c>
      <c r="H6669" s="1061" t="s">
        <v>129</v>
      </c>
      <c r="I6669" s="1061" t="s">
        <v>19</v>
      </c>
      <c r="J6669" s="1061" t="s">
        <v>7975</v>
      </c>
      <c r="K6669" s="1061" t="s">
        <v>14849</v>
      </c>
      <c r="L6669" s="1061">
        <v>1640000</v>
      </c>
      <c r="M6669" s="1061">
        <v>1640000</v>
      </c>
      <c r="N6669" s="1061">
        <v>1640000</v>
      </c>
      <c r="O6669" s="1061">
        <v>1640000</v>
      </c>
      <c r="P6669" s="1061">
        <v>1640000</v>
      </c>
      <c r="Q6669" s="1061">
        <v>1640000</v>
      </c>
      <c r="R6669" s="1061">
        <v>1656000</v>
      </c>
      <c r="S6669" s="1061">
        <v>1656000</v>
      </c>
      <c r="T6669" s="1061">
        <v>1656000</v>
      </c>
      <c r="U6669" s="1061">
        <v>1656000</v>
      </c>
      <c r="V6669" s="1061">
        <v>1656000</v>
      </c>
      <c r="W6669" s="1061">
        <v>1656000</v>
      </c>
    </row>
    <row r="6670" spans="1:23">
      <c r="A6670" s="908"/>
      <c r="B6670" s="1061" t="s">
        <v>234</v>
      </c>
      <c r="C6670" s="1061" t="s">
        <v>235</v>
      </c>
      <c r="D6670" s="1061" t="s">
        <v>4215</v>
      </c>
      <c r="E6670" s="1061" t="s">
        <v>11962</v>
      </c>
      <c r="F6670" s="1061" t="s">
        <v>10656</v>
      </c>
      <c r="G6670" s="1061" t="s">
        <v>1739</v>
      </c>
      <c r="H6670" s="1061" t="s">
        <v>129</v>
      </c>
      <c r="I6670" s="1061" t="s">
        <v>19</v>
      </c>
      <c r="J6670" s="1061" t="s">
        <v>7975</v>
      </c>
      <c r="K6670" s="1061" t="s">
        <v>14849</v>
      </c>
      <c r="L6670" s="1061">
        <v>360000</v>
      </c>
      <c r="M6670" s="1061">
        <v>360000</v>
      </c>
      <c r="N6670" s="1061">
        <v>360000</v>
      </c>
      <c r="O6670" s="1061">
        <v>360000</v>
      </c>
      <c r="P6670" s="1061">
        <v>360000</v>
      </c>
      <c r="Q6670" s="1061">
        <v>360000</v>
      </c>
      <c r="R6670" s="1061">
        <v>360000</v>
      </c>
      <c r="S6670" s="1061">
        <v>360000</v>
      </c>
      <c r="T6670" s="1061">
        <v>360000</v>
      </c>
      <c r="U6670" s="1061">
        <v>360000</v>
      </c>
      <c r="V6670" s="1061">
        <v>360000</v>
      </c>
      <c r="W6670" s="1061">
        <v>360000</v>
      </c>
    </row>
    <row r="6671" spans="1:23">
      <c r="A6671" s="908"/>
      <c r="B6671" s="1061" t="s">
        <v>234</v>
      </c>
      <c r="C6671" s="1061" t="s">
        <v>235</v>
      </c>
      <c r="D6671" s="1061" t="s">
        <v>4402</v>
      </c>
      <c r="E6671" s="1061" t="s">
        <v>11963</v>
      </c>
      <c r="F6671" s="1061" t="s">
        <v>10657</v>
      </c>
      <c r="G6671" s="1061" t="s">
        <v>1739</v>
      </c>
      <c r="H6671" s="1061" t="s">
        <v>129</v>
      </c>
      <c r="I6671" s="1061" t="s">
        <v>19</v>
      </c>
      <c r="J6671" s="1061" t="s">
        <v>7975</v>
      </c>
      <c r="K6671" s="1061" t="s">
        <v>14849</v>
      </c>
      <c r="L6671" s="1061">
        <v>130000</v>
      </c>
      <c r="M6671" s="1061">
        <v>130000</v>
      </c>
      <c r="N6671" s="1061">
        <v>130000</v>
      </c>
      <c r="O6671" s="1061">
        <v>130000</v>
      </c>
      <c r="P6671" s="1061">
        <v>130000</v>
      </c>
      <c r="Q6671" s="1061">
        <v>130000</v>
      </c>
      <c r="R6671" s="1061">
        <v>130000</v>
      </c>
      <c r="S6671" s="1061">
        <v>130000</v>
      </c>
      <c r="T6671" s="1061">
        <v>130000</v>
      </c>
      <c r="U6671" s="1061">
        <v>130000</v>
      </c>
      <c r="V6671" s="1061">
        <v>130000</v>
      </c>
      <c r="W6671" s="1061">
        <v>130000</v>
      </c>
    </row>
    <row r="6672" spans="1:23">
      <c r="A6672" s="908"/>
      <c r="B6672" s="1061" t="s">
        <v>234</v>
      </c>
      <c r="C6672" s="1061" t="s">
        <v>235</v>
      </c>
      <c r="D6672" s="1061" t="s">
        <v>8882</v>
      </c>
      <c r="E6672" s="1061" t="s">
        <v>11964</v>
      </c>
      <c r="F6672" s="1061" t="s">
        <v>8883</v>
      </c>
      <c r="G6672" s="1061" t="s">
        <v>1739</v>
      </c>
      <c r="H6672" s="1061" t="s">
        <v>129</v>
      </c>
      <c r="I6672" s="1061" t="s">
        <v>21</v>
      </c>
      <c r="J6672" s="1061" t="s">
        <v>7975</v>
      </c>
      <c r="K6672" s="1061" t="s">
        <v>14849</v>
      </c>
      <c r="L6672" s="1061">
        <v>39.78</v>
      </c>
      <c r="M6672" s="1061">
        <v>39.78</v>
      </c>
      <c r="N6672" s="1061">
        <v>39.78</v>
      </c>
      <c r="O6672" s="1061">
        <v>39.78</v>
      </c>
      <c r="P6672" s="1061">
        <v>39.78</v>
      </c>
      <c r="Q6672" s="1061">
        <v>39.78</v>
      </c>
      <c r="R6672" s="1061">
        <v>39.78</v>
      </c>
      <c r="S6672" s="1061">
        <v>39.78</v>
      </c>
      <c r="T6672" s="1061">
        <v>39.78</v>
      </c>
      <c r="U6672" s="1061">
        <v>39.78</v>
      </c>
      <c r="V6672" s="1061">
        <v>39.78</v>
      </c>
      <c r="W6672" s="1061">
        <v>39.78</v>
      </c>
    </row>
    <row r="6673" spans="1:23">
      <c r="A6673" s="908"/>
      <c r="B6673" s="1061" t="s">
        <v>234</v>
      </c>
      <c r="C6673" s="1061" t="s">
        <v>235</v>
      </c>
      <c r="D6673" s="1061" t="s">
        <v>4326</v>
      </c>
      <c r="E6673" s="1061" t="s">
        <v>12344</v>
      </c>
      <c r="F6673" s="1061" t="s">
        <v>3614</v>
      </c>
      <c r="G6673" s="1061" t="s">
        <v>1739</v>
      </c>
      <c r="H6673" s="1061" t="s">
        <v>129</v>
      </c>
      <c r="I6673" s="1061" t="s">
        <v>19</v>
      </c>
      <c r="J6673" s="1061" t="s">
        <v>7975</v>
      </c>
      <c r="K6673" s="1061" t="s">
        <v>14849</v>
      </c>
      <c r="L6673" s="1061">
        <v>9400</v>
      </c>
      <c r="M6673" s="1061">
        <v>9400</v>
      </c>
      <c r="N6673" s="1061">
        <v>9400</v>
      </c>
      <c r="O6673" s="1061">
        <v>9400</v>
      </c>
      <c r="P6673" s="1061">
        <v>9400</v>
      </c>
      <c r="Q6673" s="1061">
        <v>9400</v>
      </c>
      <c r="R6673" s="1061">
        <v>9800</v>
      </c>
      <c r="S6673" s="1061">
        <v>9800</v>
      </c>
      <c r="T6673" s="1061">
        <v>9800</v>
      </c>
      <c r="U6673" s="1061">
        <v>9800</v>
      </c>
      <c r="V6673" s="1061">
        <v>9800</v>
      </c>
      <c r="W6673" s="1061">
        <v>9800</v>
      </c>
    </row>
    <row r="6674" spans="1:23">
      <c r="A6674" s="908"/>
      <c r="B6674" s="1061" t="s">
        <v>234</v>
      </c>
      <c r="C6674" s="1061" t="s">
        <v>235</v>
      </c>
      <c r="D6674" s="1061" t="s">
        <v>4387</v>
      </c>
      <c r="E6674" s="1061" t="s">
        <v>11965</v>
      </c>
      <c r="F6674" s="1061" t="s">
        <v>10640</v>
      </c>
      <c r="G6674" s="1061" t="s">
        <v>1669</v>
      </c>
      <c r="H6674" s="1061" t="s">
        <v>129</v>
      </c>
      <c r="I6674" s="1061" t="s">
        <v>19</v>
      </c>
      <c r="J6674" s="1061" t="s">
        <v>7975</v>
      </c>
      <c r="K6674" s="1061" t="s">
        <v>14849</v>
      </c>
      <c r="L6674" s="1061">
        <v>430500</v>
      </c>
      <c r="M6674" s="1061">
        <v>430500</v>
      </c>
      <c r="N6674" s="1061">
        <v>430500</v>
      </c>
      <c r="O6674" s="1061">
        <v>430500</v>
      </c>
      <c r="P6674" s="1061">
        <v>430500</v>
      </c>
      <c r="Q6674" s="1061">
        <v>430500</v>
      </c>
      <c r="R6674" s="1061">
        <v>434700</v>
      </c>
      <c r="S6674" s="1061">
        <v>434700</v>
      </c>
      <c r="T6674" s="1061">
        <v>434700</v>
      </c>
      <c r="U6674" s="1061">
        <v>434700</v>
      </c>
      <c r="V6674" s="1061">
        <v>434700</v>
      </c>
      <c r="W6674" s="1061">
        <v>434700</v>
      </c>
    </row>
    <row r="6675" spans="1:23">
      <c r="A6675" s="908"/>
      <c r="B6675" s="1061" t="s">
        <v>234</v>
      </c>
      <c r="C6675" s="1061" t="s">
        <v>235</v>
      </c>
      <c r="D6675" s="1061" t="s">
        <v>2800</v>
      </c>
      <c r="E6675" s="1061" t="s">
        <v>11966</v>
      </c>
      <c r="F6675" s="1061" t="s">
        <v>10641</v>
      </c>
      <c r="G6675" s="1061" t="s">
        <v>1724</v>
      </c>
      <c r="H6675" s="1061" t="s">
        <v>129</v>
      </c>
      <c r="I6675" s="1061" t="s">
        <v>19</v>
      </c>
      <c r="J6675" s="1061" t="s">
        <v>7975</v>
      </c>
      <c r="K6675" s="1061" t="s">
        <v>14849</v>
      </c>
      <c r="L6675" s="1061">
        <v>41000</v>
      </c>
      <c r="M6675" s="1061">
        <v>41000</v>
      </c>
      <c r="N6675" s="1061">
        <v>41000</v>
      </c>
      <c r="O6675" s="1061">
        <v>41000</v>
      </c>
      <c r="P6675" s="1061">
        <v>41000</v>
      </c>
      <c r="Q6675" s="1061">
        <v>41000</v>
      </c>
      <c r="R6675" s="1061">
        <v>41400</v>
      </c>
      <c r="S6675" s="1061">
        <v>41400</v>
      </c>
      <c r="T6675" s="1061">
        <v>41400</v>
      </c>
      <c r="U6675" s="1061">
        <v>41400</v>
      </c>
      <c r="V6675" s="1061">
        <v>41400</v>
      </c>
      <c r="W6675" s="1061">
        <v>41400</v>
      </c>
    </row>
    <row r="6676" spans="1:23">
      <c r="A6676" s="908"/>
      <c r="B6676" s="1061" t="s">
        <v>234</v>
      </c>
      <c r="C6676" s="1061" t="s">
        <v>235</v>
      </c>
      <c r="D6676" s="1061" t="s">
        <v>3018</v>
      </c>
      <c r="E6676" s="1061" t="s">
        <v>11967</v>
      </c>
      <c r="F6676" s="1061" t="s">
        <v>10252</v>
      </c>
      <c r="G6676" s="1061" t="s">
        <v>1669</v>
      </c>
      <c r="H6676" s="1061" t="s">
        <v>129</v>
      </c>
      <c r="I6676" s="1061" t="s">
        <v>19</v>
      </c>
      <c r="J6676" s="1061" t="s">
        <v>7975</v>
      </c>
      <c r="K6676" s="1061" t="s">
        <v>14849</v>
      </c>
      <c r="L6676" s="1061">
        <v>1383750</v>
      </c>
      <c r="M6676" s="1061">
        <v>1383750</v>
      </c>
      <c r="N6676" s="1061">
        <v>1383750</v>
      </c>
      <c r="O6676" s="1061">
        <v>1383750</v>
      </c>
      <c r="P6676" s="1061">
        <v>1383750</v>
      </c>
      <c r="Q6676" s="1061">
        <v>1383750</v>
      </c>
      <c r="R6676" s="1061">
        <v>1397250</v>
      </c>
      <c r="S6676" s="1061">
        <v>1397250</v>
      </c>
      <c r="T6676" s="1061">
        <v>1397250</v>
      </c>
      <c r="U6676" s="1061">
        <v>1397250</v>
      </c>
      <c r="V6676" s="1061">
        <v>1397250</v>
      </c>
      <c r="W6676" s="1061">
        <v>1397250</v>
      </c>
    </row>
    <row r="6677" spans="1:23">
      <c r="A6677" s="908"/>
      <c r="B6677" s="1061" t="s">
        <v>234</v>
      </c>
      <c r="C6677" s="1061" t="s">
        <v>235</v>
      </c>
      <c r="D6677" s="1061" t="s">
        <v>2786</v>
      </c>
      <c r="E6677" s="1061" t="s">
        <v>11968</v>
      </c>
      <c r="F6677" s="1061" t="s">
        <v>10642</v>
      </c>
      <c r="G6677" s="1061" t="s">
        <v>1739</v>
      </c>
      <c r="H6677" s="1061" t="s">
        <v>129</v>
      </c>
      <c r="I6677" s="1061" t="s">
        <v>19</v>
      </c>
      <c r="J6677" s="1061" t="s">
        <v>7975</v>
      </c>
      <c r="K6677" s="1061" t="s">
        <v>14849</v>
      </c>
      <c r="L6677" s="1061">
        <v>20500</v>
      </c>
      <c r="M6677" s="1061">
        <v>20500</v>
      </c>
      <c r="N6677" s="1061">
        <v>20500</v>
      </c>
      <c r="O6677" s="1061">
        <v>20500</v>
      </c>
      <c r="P6677" s="1061">
        <v>20500</v>
      </c>
      <c r="Q6677" s="1061">
        <v>20500</v>
      </c>
      <c r="R6677" s="1061">
        <v>20700</v>
      </c>
      <c r="S6677" s="1061">
        <v>20700</v>
      </c>
      <c r="T6677" s="1061">
        <v>20700</v>
      </c>
      <c r="U6677" s="1061">
        <v>20700</v>
      </c>
      <c r="V6677" s="1061">
        <v>20700</v>
      </c>
      <c r="W6677" s="1061">
        <v>20700</v>
      </c>
    </row>
    <row r="6678" spans="1:23">
      <c r="A6678" s="908"/>
      <c r="B6678" s="1061" t="s">
        <v>234</v>
      </c>
      <c r="C6678" s="1061" t="s">
        <v>235</v>
      </c>
      <c r="D6678" s="1061" t="s">
        <v>7871</v>
      </c>
      <c r="E6678" s="1061" t="s">
        <v>11969</v>
      </c>
      <c r="F6678" s="1061" t="s">
        <v>11970</v>
      </c>
      <c r="G6678" s="1061" t="s">
        <v>1739</v>
      </c>
      <c r="H6678" s="1061" t="s">
        <v>129</v>
      </c>
      <c r="I6678" s="1061" t="s">
        <v>19</v>
      </c>
      <c r="J6678" s="1061" t="s">
        <v>7975</v>
      </c>
      <c r="K6678" s="1061" t="s">
        <v>14849</v>
      </c>
      <c r="L6678" s="1061">
        <v>205000</v>
      </c>
      <c r="M6678" s="1061">
        <v>205000</v>
      </c>
      <c r="N6678" s="1061">
        <v>205000</v>
      </c>
      <c r="O6678" s="1061">
        <v>205000</v>
      </c>
      <c r="P6678" s="1061">
        <v>205000</v>
      </c>
      <c r="Q6678" s="1061">
        <v>205000</v>
      </c>
      <c r="R6678" s="1061">
        <v>207000</v>
      </c>
      <c r="S6678" s="1061">
        <v>207000</v>
      </c>
      <c r="T6678" s="1061">
        <v>207000</v>
      </c>
      <c r="U6678" s="1061">
        <v>207000</v>
      </c>
      <c r="V6678" s="1061">
        <v>207000</v>
      </c>
      <c r="W6678" s="1061">
        <v>207000</v>
      </c>
    </row>
    <row r="6679" spans="1:23">
      <c r="A6679" s="908"/>
      <c r="B6679" s="1061" t="s">
        <v>234</v>
      </c>
      <c r="C6679" s="1061" t="s">
        <v>235</v>
      </c>
      <c r="D6679" s="1061" t="s">
        <v>4749</v>
      </c>
      <c r="E6679" s="1061" t="s">
        <v>11971</v>
      </c>
      <c r="F6679" s="1061" t="s">
        <v>10644</v>
      </c>
      <c r="G6679" s="1061" t="s">
        <v>1739</v>
      </c>
      <c r="H6679" s="1061" t="s">
        <v>129</v>
      </c>
      <c r="I6679" s="1061" t="s">
        <v>19</v>
      </c>
      <c r="J6679" s="1061" t="s">
        <v>7975</v>
      </c>
      <c r="K6679" s="1061" t="s">
        <v>14849</v>
      </c>
      <c r="L6679" s="1061">
        <v>297250</v>
      </c>
      <c r="M6679" s="1061">
        <v>297250</v>
      </c>
      <c r="N6679" s="1061">
        <v>297250</v>
      </c>
      <c r="O6679" s="1061">
        <v>297250</v>
      </c>
      <c r="P6679" s="1061">
        <v>297250</v>
      </c>
      <c r="Q6679" s="1061">
        <v>297250</v>
      </c>
      <c r="R6679" s="1061">
        <v>300150</v>
      </c>
      <c r="S6679" s="1061">
        <v>300150</v>
      </c>
      <c r="T6679" s="1061">
        <v>300150</v>
      </c>
      <c r="U6679" s="1061">
        <v>300150</v>
      </c>
      <c r="V6679" s="1061">
        <v>300150</v>
      </c>
      <c r="W6679" s="1061">
        <v>300150</v>
      </c>
    </row>
    <row r="6680" spans="1:23">
      <c r="A6680" s="908"/>
      <c r="B6680" s="1061" t="s">
        <v>234</v>
      </c>
      <c r="C6680" s="1061" t="s">
        <v>235</v>
      </c>
      <c r="D6680" s="1061" t="s">
        <v>10659</v>
      </c>
      <c r="E6680" s="1061" t="s">
        <v>11972</v>
      </c>
      <c r="F6680" s="1061" t="s">
        <v>10660</v>
      </c>
      <c r="G6680" s="1061" t="s">
        <v>1739</v>
      </c>
      <c r="H6680" s="1061" t="s">
        <v>129</v>
      </c>
      <c r="I6680" s="1061" t="s">
        <v>19</v>
      </c>
      <c r="J6680" s="1061" t="s">
        <v>7975</v>
      </c>
      <c r="K6680" s="1061" t="s">
        <v>14849</v>
      </c>
      <c r="L6680" s="1061">
        <v>1606688</v>
      </c>
      <c r="M6680" s="1061">
        <v>1606688</v>
      </c>
      <c r="N6680" s="1061">
        <v>1606688</v>
      </c>
      <c r="O6680" s="1061">
        <v>1606688</v>
      </c>
      <c r="P6680" s="1061">
        <v>1606688</v>
      </c>
      <c r="Q6680" s="1061">
        <v>1606688</v>
      </c>
      <c r="R6680" s="1061">
        <v>1622363</v>
      </c>
      <c r="S6680" s="1061">
        <v>1622363</v>
      </c>
      <c r="T6680" s="1061">
        <v>1622363</v>
      </c>
      <c r="U6680" s="1061">
        <v>1622363</v>
      </c>
      <c r="V6680" s="1061">
        <v>1622363</v>
      </c>
      <c r="W6680" s="1061">
        <v>1622363</v>
      </c>
    </row>
    <row r="6681" spans="1:23">
      <c r="A6681" s="908"/>
      <c r="B6681" s="1061" t="s">
        <v>234</v>
      </c>
      <c r="C6681" s="1061" t="s">
        <v>235</v>
      </c>
      <c r="D6681" s="1061" t="s">
        <v>4392</v>
      </c>
      <c r="E6681" s="1061" t="s">
        <v>11973</v>
      </c>
      <c r="F6681" s="1061" t="s">
        <v>10661</v>
      </c>
      <c r="G6681" s="1061" t="s">
        <v>1739</v>
      </c>
      <c r="H6681" s="1061" t="s">
        <v>129</v>
      </c>
      <c r="I6681" s="1061" t="s">
        <v>19</v>
      </c>
      <c r="J6681" s="1061" t="s">
        <v>7975</v>
      </c>
      <c r="K6681" s="1061" t="s">
        <v>14849</v>
      </c>
      <c r="L6681" s="1061">
        <v>52780</v>
      </c>
      <c r="M6681" s="1061">
        <v>52780</v>
      </c>
      <c r="N6681" s="1061">
        <v>52780</v>
      </c>
      <c r="O6681" s="1061">
        <v>52780</v>
      </c>
      <c r="P6681" s="1061">
        <v>52780</v>
      </c>
      <c r="Q6681" s="1061">
        <v>52780</v>
      </c>
      <c r="R6681" s="1061">
        <v>53296</v>
      </c>
      <c r="S6681" s="1061">
        <v>53296</v>
      </c>
      <c r="T6681" s="1061">
        <v>53296</v>
      </c>
      <c r="U6681" s="1061">
        <v>53296</v>
      </c>
      <c r="V6681" s="1061">
        <v>53296</v>
      </c>
      <c r="W6681" s="1061">
        <v>53296</v>
      </c>
    </row>
    <row r="6682" spans="1:23">
      <c r="A6682" s="908"/>
      <c r="B6682" s="1061" t="s">
        <v>234</v>
      </c>
      <c r="C6682" s="1061" t="s">
        <v>235</v>
      </c>
      <c r="D6682" s="1061" t="s">
        <v>4392</v>
      </c>
      <c r="E6682" s="1061" t="s">
        <v>11974</v>
      </c>
      <c r="F6682" s="1061" t="s">
        <v>10662</v>
      </c>
      <c r="G6682" s="1061" t="s">
        <v>1739</v>
      </c>
      <c r="H6682" s="1061" t="s">
        <v>129</v>
      </c>
      <c r="I6682" s="1061" t="s">
        <v>19</v>
      </c>
      <c r="J6682" s="1061" t="s">
        <v>7975</v>
      </c>
      <c r="K6682" s="1061" t="s">
        <v>14849</v>
      </c>
      <c r="L6682" s="1061">
        <v>87742</v>
      </c>
      <c r="M6682" s="1061">
        <v>87742</v>
      </c>
      <c r="N6682" s="1061">
        <v>87742</v>
      </c>
      <c r="O6682" s="1061">
        <v>87742</v>
      </c>
      <c r="P6682" s="1061">
        <v>87742</v>
      </c>
      <c r="Q6682" s="1061">
        <v>87742</v>
      </c>
      <c r="R6682" s="1061">
        <v>88599</v>
      </c>
      <c r="S6682" s="1061">
        <v>88599</v>
      </c>
      <c r="T6682" s="1061">
        <v>88599</v>
      </c>
      <c r="U6682" s="1061">
        <v>88599</v>
      </c>
      <c r="V6682" s="1061">
        <v>88599</v>
      </c>
      <c r="W6682" s="1061">
        <v>88599</v>
      </c>
    </row>
    <row r="6683" spans="1:23">
      <c r="A6683" s="908"/>
      <c r="B6683" s="1061" t="s">
        <v>234</v>
      </c>
      <c r="C6683" s="1061" t="s">
        <v>235</v>
      </c>
      <c r="D6683" s="1061" t="s">
        <v>4201</v>
      </c>
      <c r="E6683" s="1061" t="s">
        <v>11975</v>
      </c>
      <c r="F6683" s="1061" t="s">
        <v>10663</v>
      </c>
      <c r="G6683" s="1061" t="s">
        <v>1739</v>
      </c>
      <c r="H6683" s="1061" t="s">
        <v>129</v>
      </c>
      <c r="I6683" s="1061" t="s">
        <v>19</v>
      </c>
      <c r="J6683" s="1061" t="s">
        <v>7975</v>
      </c>
      <c r="K6683" s="1061" t="s">
        <v>14849</v>
      </c>
      <c r="L6683" s="1061">
        <v>4228</v>
      </c>
      <c r="M6683" s="1061">
        <v>4228</v>
      </c>
      <c r="N6683" s="1061">
        <v>4228</v>
      </c>
      <c r="O6683" s="1061">
        <v>4228</v>
      </c>
      <c r="P6683" s="1061">
        <v>4228</v>
      </c>
      <c r="Q6683" s="1061">
        <v>4228</v>
      </c>
      <c r="R6683" s="1061">
        <v>4270</v>
      </c>
      <c r="S6683" s="1061">
        <v>4270</v>
      </c>
      <c r="T6683" s="1061">
        <v>4270</v>
      </c>
      <c r="U6683" s="1061">
        <v>4270</v>
      </c>
      <c r="V6683" s="1061">
        <v>4270</v>
      </c>
      <c r="W6683" s="1061">
        <v>4270</v>
      </c>
    </row>
    <row r="6684" spans="1:23">
      <c r="A6684" s="908"/>
      <c r="B6684" s="1061" t="s">
        <v>234</v>
      </c>
      <c r="C6684" s="1061" t="s">
        <v>235</v>
      </c>
      <c r="D6684" s="1061" t="s">
        <v>4935</v>
      </c>
      <c r="E6684" s="1061" t="s">
        <v>11976</v>
      </c>
      <c r="F6684" s="1061" t="s">
        <v>10664</v>
      </c>
      <c r="G6684" s="1061" t="s">
        <v>1739</v>
      </c>
      <c r="H6684" s="1061" t="s">
        <v>129</v>
      </c>
      <c r="I6684" s="1061" t="s">
        <v>19</v>
      </c>
      <c r="J6684" s="1061" t="s">
        <v>7975</v>
      </c>
      <c r="K6684" s="1061" t="s">
        <v>14849</v>
      </c>
      <c r="L6684" s="1061">
        <v>2869</v>
      </c>
      <c r="M6684" s="1061">
        <v>2869</v>
      </c>
      <c r="N6684" s="1061">
        <v>2869</v>
      </c>
      <c r="O6684" s="1061">
        <v>2869</v>
      </c>
      <c r="P6684" s="1061">
        <v>2869</v>
      </c>
      <c r="Q6684" s="1061">
        <v>2869</v>
      </c>
      <c r="R6684" s="1061">
        <v>2897</v>
      </c>
      <c r="S6684" s="1061">
        <v>2897</v>
      </c>
      <c r="T6684" s="1061">
        <v>2897</v>
      </c>
      <c r="U6684" s="1061">
        <v>2897</v>
      </c>
      <c r="V6684" s="1061">
        <v>2897</v>
      </c>
      <c r="W6684" s="1061">
        <v>2897</v>
      </c>
    </row>
    <row r="6685" spans="1:23">
      <c r="A6685" s="908"/>
      <c r="B6685" s="1061" t="s">
        <v>234</v>
      </c>
      <c r="C6685" s="1061" t="s">
        <v>235</v>
      </c>
      <c r="D6685" s="1061" t="s">
        <v>4017</v>
      </c>
      <c r="E6685" s="1061" t="s">
        <v>11977</v>
      </c>
      <c r="F6685" s="1061" t="s">
        <v>10665</v>
      </c>
      <c r="G6685" s="1061" t="s">
        <v>1739</v>
      </c>
      <c r="H6685" s="1061" t="s">
        <v>129</v>
      </c>
      <c r="I6685" s="1061" t="s">
        <v>19</v>
      </c>
      <c r="J6685" s="1061" t="s">
        <v>7975</v>
      </c>
      <c r="K6685" s="1061" t="s">
        <v>14849</v>
      </c>
      <c r="L6685" s="1061">
        <v>3075</v>
      </c>
      <c r="M6685" s="1061">
        <v>3075</v>
      </c>
      <c r="N6685" s="1061">
        <v>3075</v>
      </c>
      <c r="O6685" s="1061">
        <v>3075</v>
      </c>
      <c r="P6685" s="1061">
        <v>3075</v>
      </c>
      <c r="Q6685" s="1061">
        <v>3075</v>
      </c>
      <c r="R6685" s="1061">
        <v>3105</v>
      </c>
      <c r="S6685" s="1061">
        <v>3105</v>
      </c>
      <c r="T6685" s="1061">
        <v>3105</v>
      </c>
      <c r="U6685" s="1061">
        <v>3105</v>
      </c>
      <c r="V6685" s="1061">
        <v>3105</v>
      </c>
      <c r="W6685" s="1061">
        <v>3105</v>
      </c>
    </row>
    <row r="6686" spans="1:23">
      <c r="A6686" s="908"/>
      <c r="B6686" s="1061" t="s">
        <v>234</v>
      </c>
      <c r="C6686" s="1061" t="s">
        <v>235</v>
      </c>
      <c r="D6686" s="1061" t="s">
        <v>10666</v>
      </c>
      <c r="E6686" s="1061" t="s">
        <v>11978</v>
      </c>
      <c r="F6686" s="1061" t="s">
        <v>10667</v>
      </c>
      <c r="G6686" s="1061" t="s">
        <v>1739</v>
      </c>
      <c r="H6686" s="1061" t="s">
        <v>129</v>
      </c>
      <c r="I6686" s="1061" t="s">
        <v>19</v>
      </c>
      <c r="J6686" s="1061" t="s">
        <v>7975</v>
      </c>
      <c r="K6686" s="1061" t="s">
        <v>14849</v>
      </c>
      <c r="L6686" s="1061">
        <v>10148</v>
      </c>
      <c r="M6686" s="1061">
        <v>10148</v>
      </c>
      <c r="N6686" s="1061">
        <v>10148</v>
      </c>
      <c r="O6686" s="1061">
        <v>10148</v>
      </c>
      <c r="P6686" s="1061">
        <v>10148</v>
      </c>
      <c r="Q6686" s="1061">
        <v>10148</v>
      </c>
      <c r="R6686" s="1061">
        <v>10247</v>
      </c>
      <c r="S6686" s="1061">
        <v>10247</v>
      </c>
      <c r="T6686" s="1061">
        <v>10247</v>
      </c>
      <c r="U6686" s="1061">
        <v>10247</v>
      </c>
      <c r="V6686" s="1061">
        <v>10247</v>
      </c>
      <c r="W6686" s="1061">
        <v>10247</v>
      </c>
    </row>
    <row r="6687" spans="1:23">
      <c r="A6687" s="908"/>
      <c r="B6687" s="1061" t="s">
        <v>234</v>
      </c>
      <c r="C6687" s="1061" t="s">
        <v>235</v>
      </c>
      <c r="D6687" s="1061" t="s">
        <v>4992</v>
      </c>
      <c r="E6687" s="1061" t="s">
        <v>11979</v>
      </c>
      <c r="F6687" s="1061" t="s">
        <v>10668</v>
      </c>
      <c r="G6687" s="1061" t="s">
        <v>1739</v>
      </c>
      <c r="H6687" s="1061" t="s">
        <v>129</v>
      </c>
      <c r="I6687" s="1061" t="s">
        <v>19</v>
      </c>
      <c r="J6687" s="1061" t="s">
        <v>7975</v>
      </c>
      <c r="K6687" s="1061" t="s">
        <v>14849</v>
      </c>
      <c r="L6687" s="1061">
        <v>46125</v>
      </c>
      <c r="M6687" s="1061">
        <v>46125</v>
      </c>
      <c r="N6687" s="1061">
        <v>46125</v>
      </c>
      <c r="O6687" s="1061">
        <v>46125</v>
      </c>
      <c r="P6687" s="1061">
        <v>46125</v>
      </c>
      <c r="Q6687" s="1061">
        <v>46125</v>
      </c>
      <c r="R6687" s="1061">
        <v>46575</v>
      </c>
      <c r="S6687" s="1061">
        <v>46575</v>
      </c>
      <c r="T6687" s="1061">
        <v>46575</v>
      </c>
      <c r="U6687" s="1061">
        <v>46575</v>
      </c>
      <c r="V6687" s="1061">
        <v>46575</v>
      </c>
      <c r="W6687" s="1061">
        <v>46575</v>
      </c>
    </row>
    <row r="6688" spans="1:23">
      <c r="A6688" s="908"/>
      <c r="B6688" s="1061" t="s">
        <v>234</v>
      </c>
      <c r="C6688" s="1061" t="s">
        <v>235</v>
      </c>
      <c r="D6688" s="1061" t="s">
        <v>7018</v>
      </c>
      <c r="E6688" s="1061" t="s">
        <v>11980</v>
      </c>
      <c r="F6688" s="1061" t="s">
        <v>10669</v>
      </c>
      <c r="G6688" s="1061" t="s">
        <v>1739</v>
      </c>
      <c r="H6688" s="1061" t="s">
        <v>129</v>
      </c>
      <c r="I6688" s="1061" t="s">
        <v>19</v>
      </c>
      <c r="J6688" s="1061" t="s">
        <v>7975</v>
      </c>
      <c r="K6688" s="1061" t="s">
        <v>14849</v>
      </c>
      <c r="L6688" s="1061">
        <v>2050</v>
      </c>
      <c r="M6688" s="1061">
        <v>2050</v>
      </c>
      <c r="N6688" s="1061">
        <v>2050</v>
      </c>
      <c r="O6688" s="1061">
        <v>2050</v>
      </c>
      <c r="P6688" s="1061">
        <v>2050</v>
      </c>
      <c r="Q6688" s="1061">
        <v>2050</v>
      </c>
      <c r="R6688" s="1061">
        <v>2070</v>
      </c>
      <c r="S6688" s="1061">
        <v>2070</v>
      </c>
      <c r="T6688" s="1061">
        <v>2070</v>
      </c>
      <c r="U6688" s="1061">
        <v>2070</v>
      </c>
      <c r="V6688" s="1061">
        <v>2070</v>
      </c>
      <c r="W6688" s="1061">
        <v>2070</v>
      </c>
    </row>
    <row r="6689" spans="1:23">
      <c r="A6689" s="908"/>
      <c r="B6689" s="1061" t="s">
        <v>234</v>
      </c>
      <c r="C6689" s="1061" t="s">
        <v>235</v>
      </c>
      <c r="D6689" s="1061" t="s">
        <v>3659</v>
      </c>
      <c r="E6689" s="1061" t="s">
        <v>11981</v>
      </c>
      <c r="F6689" s="1061" t="s">
        <v>10670</v>
      </c>
      <c r="G6689" s="1061" t="s">
        <v>1739</v>
      </c>
      <c r="H6689" s="1061" t="s">
        <v>129</v>
      </c>
      <c r="I6689" s="1061" t="s">
        <v>19</v>
      </c>
      <c r="J6689" s="1061" t="s">
        <v>7975</v>
      </c>
      <c r="K6689" s="1061" t="s">
        <v>14849</v>
      </c>
      <c r="L6689" s="1061">
        <v>61500</v>
      </c>
      <c r="M6689" s="1061">
        <v>61500</v>
      </c>
      <c r="N6689" s="1061">
        <v>61500</v>
      </c>
      <c r="O6689" s="1061">
        <v>61500</v>
      </c>
      <c r="P6689" s="1061">
        <v>61500</v>
      </c>
      <c r="Q6689" s="1061">
        <v>61500</v>
      </c>
      <c r="R6689" s="1061">
        <v>62100</v>
      </c>
      <c r="S6689" s="1061">
        <v>62100</v>
      </c>
      <c r="T6689" s="1061">
        <v>62100</v>
      </c>
      <c r="U6689" s="1061">
        <v>62100</v>
      </c>
      <c r="V6689" s="1061">
        <v>62100</v>
      </c>
      <c r="W6689" s="1061">
        <v>62100</v>
      </c>
    </row>
    <row r="6690" spans="1:23">
      <c r="A6690" s="908"/>
      <c r="B6690" s="1061" t="s">
        <v>234</v>
      </c>
      <c r="C6690" s="1061" t="s">
        <v>235</v>
      </c>
      <c r="D6690" s="1061" t="s">
        <v>4156</v>
      </c>
      <c r="E6690" s="1061" t="s">
        <v>11982</v>
      </c>
      <c r="F6690" s="1061" t="s">
        <v>10671</v>
      </c>
      <c r="G6690" s="1061" t="s">
        <v>1739</v>
      </c>
      <c r="H6690" s="1061" t="s">
        <v>129</v>
      </c>
      <c r="I6690" s="1061" t="s">
        <v>19</v>
      </c>
      <c r="J6690" s="1061" t="s">
        <v>7975</v>
      </c>
      <c r="K6690" s="1061" t="s">
        <v>14849</v>
      </c>
      <c r="L6690" s="1061">
        <v>225500</v>
      </c>
      <c r="M6690" s="1061">
        <v>225500</v>
      </c>
      <c r="N6690" s="1061">
        <v>225500</v>
      </c>
      <c r="O6690" s="1061">
        <v>225500</v>
      </c>
      <c r="P6690" s="1061">
        <v>225500</v>
      </c>
      <c r="Q6690" s="1061">
        <v>225500</v>
      </c>
      <c r="R6690" s="1061">
        <v>227700</v>
      </c>
      <c r="S6690" s="1061">
        <v>227700</v>
      </c>
      <c r="T6690" s="1061">
        <v>227700</v>
      </c>
      <c r="U6690" s="1061">
        <v>227700</v>
      </c>
      <c r="V6690" s="1061">
        <v>227700</v>
      </c>
      <c r="W6690" s="1061">
        <v>227700</v>
      </c>
    </row>
    <row r="6691" spans="1:23">
      <c r="A6691" s="908"/>
      <c r="B6691" s="1061" t="s">
        <v>234</v>
      </c>
      <c r="C6691" s="1061" t="s">
        <v>235</v>
      </c>
      <c r="D6691" s="1061" t="s">
        <v>4312</v>
      </c>
      <c r="E6691" s="1061" t="s">
        <v>11983</v>
      </c>
      <c r="F6691" s="1061" t="s">
        <v>4315</v>
      </c>
      <c r="G6691" s="1061" t="s">
        <v>1739</v>
      </c>
      <c r="H6691" s="1061" t="s">
        <v>129</v>
      </c>
      <c r="I6691" s="1061" t="s">
        <v>19</v>
      </c>
      <c r="J6691" s="1061" t="s">
        <v>7975</v>
      </c>
      <c r="K6691" s="1061" t="s">
        <v>14849</v>
      </c>
      <c r="L6691" s="1061">
        <v>343848</v>
      </c>
      <c r="M6691" s="1061">
        <v>343848</v>
      </c>
      <c r="N6691" s="1061">
        <v>343848</v>
      </c>
      <c r="O6691" s="1061">
        <v>343848</v>
      </c>
      <c r="P6691" s="1061">
        <v>343848</v>
      </c>
      <c r="Q6691" s="1061">
        <v>343848</v>
      </c>
      <c r="R6691" s="1061">
        <v>343848</v>
      </c>
      <c r="S6691" s="1061">
        <v>343848</v>
      </c>
      <c r="T6691" s="1061">
        <v>343848</v>
      </c>
      <c r="U6691" s="1061">
        <v>343848</v>
      </c>
      <c r="V6691" s="1061">
        <v>343848</v>
      </c>
      <c r="W6691" s="1061">
        <v>343848</v>
      </c>
    </row>
    <row r="6692" spans="1:23">
      <c r="A6692" s="908"/>
      <c r="B6692" s="1061" t="s">
        <v>234</v>
      </c>
      <c r="C6692" s="1061" t="s">
        <v>235</v>
      </c>
      <c r="D6692" s="1061" t="s">
        <v>4481</v>
      </c>
      <c r="E6692" s="1061" t="s">
        <v>11984</v>
      </c>
      <c r="F6692" s="1061" t="s">
        <v>7985</v>
      </c>
      <c r="G6692" s="1061" t="s">
        <v>1739</v>
      </c>
      <c r="H6692" s="1061" t="s">
        <v>129</v>
      </c>
      <c r="I6692" s="1061" t="s">
        <v>19</v>
      </c>
      <c r="J6692" s="1061" t="s">
        <v>7975</v>
      </c>
      <c r="K6692" s="1061" t="s">
        <v>14849</v>
      </c>
      <c r="L6692" s="1061">
        <v>11668</v>
      </c>
      <c r="M6692" s="1061">
        <v>11668</v>
      </c>
      <c r="N6692" s="1061">
        <v>11668</v>
      </c>
      <c r="O6692" s="1061">
        <v>11668</v>
      </c>
      <c r="P6692" s="1061">
        <v>11668</v>
      </c>
      <c r="Q6692" s="1061">
        <v>11668</v>
      </c>
      <c r="R6692" s="1061">
        <v>11668</v>
      </c>
      <c r="S6692" s="1061">
        <v>11668</v>
      </c>
      <c r="T6692" s="1061">
        <v>11668</v>
      </c>
      <c r="U6692" s="1061">
        <v>11668</v>
      </c>
      <c r="V6692" s="1061">
        <v>11668</v>
      </c>
      <c r="W6692" s="1061">
        <v>11668</v>
      </c>
    </row>
    <row r="6693" spans="1:23">
      <c r="A6693" s="908"/>
      <c r="B6693" s="1061" t="s">
        <v>234</v>
      </c>
      <c r="C6693" s="1061" t="s">
        <v>235</v>
      </c>
      <c r="D6693" s="1061" t="s">
        <v>3345</v>
      </c>
      <c r="E6693" s="1061" t="s">
        <v>11985</v>
      </c>
      <c r="F6693" s="1061" t="s">
        <v>10658</v>
      </c>
      <c r="G6693" s="1061" t="s">
        <v>1739</v>
      </c>
      <c r="H6693" s="1061" t="s">
        <v>129</v>
      </c>
      <c r="I6693" s="1061" t="s">
        <v>19</v>
      </c>
      <c r="J6693" s="1061" t="s">
        <v>7975</v>
      </c>
      <c r="K6693" s="1061" t="s">
        <v>14849</v>
      </c>
      <c r="L6693" s="1061">
        <v>256250</v>
      </c>
      <c r="M6693" s="1061">
        <v>256250</v>
      </c>
      <c r="N6693" s="1061">
        <v>256250</v>
      </c>
      <c r="O6693" s="1061">
        <v>256250</v>
      </c>
      <c r="P6693" s="1061">
        <v>256250</v>
      </c>
      <c r="Q6693" s="1061">
        <v>256250</v>
      </c>
      <c r="R6693" s="1061">
        <v>258750</v>
      </c>
      <c r="S6693" s="1061">
        <v>258750</v>
      </c>
      <c r="T6693" s="1061">
        <v>258750</v>
      </c>
      <c r="U6693" s="1061">
        <v>258750</v>
      </c>
      <c r="V6693" s="1061">
        <v>258750</v>
      </c>
      <c r="W6693" s="1061">
        <v>258750</v>
      </c>
    </row>
    <row r="6694" spans="1:23">
      <c r="A6694" s="908"/>
      <c r="B6694" s="1061" t="s">
        <v>234</v>
      </c>
      <c r="C6694" s="1061" t="s">
        <v>235</v>
      </c>
      <c r="D6694" s="1061" t="s">
        <v>4312</v>
      </c>
      <c r="E6694" s="1061" t="s">
        <v>11986</v>
      </c>
      <c r="F6694" s="1061" t="s">
        <v>11987</v>
      </c>
      <c r="G6694" s="1061" t="s">
        <v>1739</v>
      </c>
      <c r="H6694" s="1061" t="s">
        <v>129</v>
      </c>
      <c r="I6694" s="1061" t="s">
        <v>19</v>
      </c>
      <c r="J6694" s="1061" t="s">
        <v>7975</v>
      </c>
      <c r="K6694" s="1061" t="s">
        <v>14849</v>
      </c>
      <c r="L6694" s="1061">
        <v>280000</v>
      </c>
      <c r="M6694" s="1061">
        <v>280000</v>
      </c>
      <c r="N6694" s="1061">
        <v>280000</v>
      </c>
      <c r="O6694" s="1061">
        <v>280000</v>
      </c>
      <c r="P6694" s="1061">
        <v>280000</v>
      </c>
      <c r="Q6694" s="1061">
        <v>280000</v>
      </c>
      <c r="R6694" s="1061">
        <v>280000</v>
      </c>
      <c r="S6694" s="1061">
        <v>280000</v>
      </c>
      <c r="T6694" s="1061">
        <v>280000</v>
      </c>
      <c r="U6694" s="1061">
        <v>280000</v>
      </c>
      <c r="V6694" s="1061">
        <v>280000</v>
      </c>
      <c r="W6694" s="1061">
        <v>280000</v>
      </c>
    </row>
    <row r="6695" spans="1:23">
      <c r="A6695" s="908"/>
      <c r="B6695" s="1061" t="s">
        <v>234</v>
      </c>
      <c r="C6695" s="1061" t="s">
        <v>235</v>
      </c>
      <c r="D6695" s="1061" t="s">
        <v>4254</v>
      </c>
      <c r="E6695" s="1061" t="s">
        <v>11988</v>
      </c>
      <c r="F6695" s="1061" t="s">
        <v>8247</v>
      </c>
      <c r="G6695" s="1061" t="s">
        <v>1739</v>
      </c>
      <c r="H6695" s="1061" t="s">
        <v>129</v>
      </c>
      <c r="I6695" s="1061" t="s">
        <v>19</v>
      </c>
      <c r="J6695" s="1061" t="s">
        <v>7975</v>
      </c>
      <c r="K6695" s="1061" t="s">
        <v>14849</v>
      </c>
      <c r="L6695" s="1061">
        <v>9600</v>
      </c>
      <c r="M6695" s="1061">
        <v>9600</v>
      </c>
      <c r="N6695" s="1061">
        <v>9600</v>
      </c>
      <c r="O6695" s="1061">
        <v>9600</v>
      </c>
      <c r="P6695" s="1061">
        <v>9600</v>
      </c>
      <c r="Q6695" s="1061">
        <v>9600</v>
      </c>
      <c r="R6695" s="1061">
        <v>9600</v>
      </c>
      <c r="S6695" s="1061">
        <v>9600</v>
      </c>
      <c r="T6695" s="1061">
        <v>9600</v>
      </c>
      <c r="U6695" s="1061">
        <v>9600</v>
      </c>
      <c r="V6695" s="1061">
        <v>9600</v>
      </c>
      <c r="W6695" s="1061">
        <v>9600</v>
      </c>
    </row>
    <row r="6696" spans="1:23">
      <c r="A6696" s="908"/>
      <c r="B6696" s="1061" t="s">
        <v>234</v>
      </c>
      <c r="C6696" s="1061" t="s">
        <v>235</v>
      </c>
      <c r="D6696" s="1061" t="s">
        <v>4714</v>
      </c>
      <c r="E6696" s="1061" t="s">
        <v>11989</v>
      </c>
      <c r="F6696" s="1061" t="s">
        <v>11990</v>
      </c>
      <c r="G6696" s="1061" t="s">
        <v>1739</v>
      </c>
      <c r="H6696" s="1061" t="s">
        <v>129</v>
      </c>
      <c r="I6696" s="1061" t="s">
        <v>19</v>
      </c>
      <c r="J6696" s="1061" t="s">
        <v>7975</v>
      </c>
      <c r="K6696" s="1061" t="s">
        <v>14849</v>
      </c>
      <c r="L6696" s="1061">
        <v>15888</v>
      </c>
      <c r="M6696" s="1061">
        <v>15888</v>
      </c>
      <c r="N6696" s="1061">
        <v>15888</v>
      </c>
      <c r="O6696" s="1061">
        <v>15888</v>
      </c>
      <c r="P6696" s="1061">
        <v>15888</v>
      </c>
      <c r="Q6696" s="1061">
        <v>15888</v>
      </c>
      <c r="R6696" s="1061">
        <v>16043</v>
      </c>
      <c r="S6696" s="1061">
        <v>16043</v>
      </c>
      <c r="T6696" s="1061">
        <v>16043</v>
      </c>
      <c r="U6696" s="1061">
        <v>16043</v>
      </c>
      <c r="V6696" s="1061">
        <v>16043</v>
      </c>
      <c r="W6696" s="1061">
        <v>16043</v>
      </c>
    </row>
    <row r="6697" spans="1:23">
      <c r="A6697" s="908"/>
      <c r="B6697" s="1061" t="s">
        <v>234</v>
      </c>
      <c r="C6697" s="1061" t="s">
        <v>235</v>
      </c>
      <c r="D6697" s="1061" t="s">
        <v>4402</v>
      </c>
      <c r="E6697" s="1061" t="s">
        <v>11991</v>
      </c>
      <c r="F6697" s="1061" t="s">
        <v>11992</v>
      </c>
      <c r="G6697" s="1061" t="s">
        <v>1739</v>
      </c>
      <c r="H6697" s="1061" t="s">
        <v>129</v>
      </c>
      <c r="I6697" s="1061" t="s">
        <v>19</v>
      </c>
      <c r="J6697" s="1061" t="s">
        <v>7975</v>
      </c>
      <c r="K6697" s="1061" t="s">
        <v>14849</v>
      </c>
      <c r="L6697" s="1061">
        <v>130000</v>
      </c>
      <c r="M6697" s="1061">
        <v>130000</v>
      </c>
      <c r="N6697" s="1061">
        <v>130000</v>
      </c>
      <c r="O6697" s="1061">
        <v>130000</v>
      </c>
      <c r="P6697" s="1061">
        <v>130000</v>
      </c>
      <c r="Q6697" s="1061">
        <v>130000</v>
      </c>
      <c r="R6697" s="1061">
        <v>130000</v>
      </c>
      <c r="S6697" s="1061">
        <v>130000</v>
      </c>
      <c r="T6697" s="1061">
        <v>130000</v>
      </c>
      <c r="U6697" s="1061">
        <v>130000</v>
      </c>
      <c r="V6697" s="1061">
        <v>130000</v>
      </c>
      <c r="W6697" s="1061">
        <v>130000</v>
      </c>
    </row>
    <row r="6698" spans="1:23">
      <c r="A6698" s="908"/>
      <c r="B6698" s="1061" t="s">
        <v>234</v>
      </c>
      <c r="C6698" s="1061" t="s">
        <v>235</v>
      </c>
      <c r="D6698" s="1061" t="s">
        <v>4402</v>
      </c>
      <c r="E6698" s="1061" t="s">
        <v>11993</v>
      </c>
      <c r="F6698" s="1061" t="s">
        <v>11994</v>
      </c>
      <c r="G6698" s="1061" t="s">
        <v>1739</v>
      </c>
      <c r="H6698" s="1061" t="s">
        <v>129</v>
      </c>
      <c r="I6698" s="1061" t="s">
        <v>19</v>
      </c>
      <c r="J6698" s="1061" t="s">
        <v>7975</v>
      </c>
      <c r="K6698" s="1061" t="s">
        <v>14849</v>
      </c>
      <c r="L6698" s="1061">
        <v>130000</v>
      </c>
      <c r="M6698" s="1061">
        <v>130000</v>
      </c>
      <c r="N6698" s="1061">
        <v>130000</v>
      </c>
      <c r="O6698" s="1061">
        <v>130000</v>
      </c>
      <c r="P6698" s="1061">
        <v>130000</v>
      </c>
      <c r="Q6698" s="1061">
        <v>130000</v>
      </c>
      <c r="R6698" s="1061">
        <v>130000</v>
      </c>
      <c r="S6698" s="1061">
        <v>130000</v>
      </c>
      <c r="T6698" s="1061">
        <v>130000</v>
      </c>
      <c r="U6698" s="1061">
        <v>130000</v>
      </c>
      <c r="V6698" s="1061">
        <v>130000</v>
      </c>
      <c r="W6698" s="1061">
        <v>130000</v>
      </c>
    </row>
    <row r="6699" spans="1:23">
      <c r="A6699" s="908"/>
      <c r="B6699" s="1061" t="s">
        <v>234</v>
      </c>
      <c r="C6699" s="1061" t="s">
        <v>235</v>
      </c>
      <c r="D6699" s="1061" t="s">
        <v>13416</v>
      </c>
      <c r="E6699" s="1061" t="s">
        <v>11995</v>
      </c>
      <c r="F6699" s="1061" t="s">
        <v>12941</v>
      </c>
      <c r="G6699" s="1061" t="s">
        <v>1739</v>
      </c>
      <c r="H6699" s="1061" t="s">
        <v>129</v>
      </c>
      <c r="I6699" s="1061" t="s">
        <v>19</v>
      </c>
      <c r="J6699" s="1061" t="s">
        <v>7975</v>
      </c>
      <c r="K6699" s="1061" t="s">
        <v>14849</v>
      </c>
      <c r="L6699" s="1061">
        <v>71750</v>
      </c>
      <c r="M6699" s="1061">
        <v>71750</v>
      </c>
      <c r="N6699" s="1061">
        <v>71750</v>
      </c>
      <c r="O6699" s="1061">
        <v>71750</v>
      </c>
      <c r="P6699" s="1061">
        <v>71750</v>
      </c>
      <c r="Q6699" s="1061">
        <v>71750</v>
      </c>
      <c r="R6699" s="1061">
        <v>72450</v>
      </c>
      <c r="S6699" s="1061">
        <v>72450</v>
      </c>
      <c r="T6699" s="1061">
        <v>72450</v>
      </c>
      <c r="U6699" s="1061">
        <v>72450</v>
      </c>
      <c r="V6699" s="1061">
        <v>72450</v>
      </c>
      <c r="W6699" s="1061">
        <v>72450</v>
      </c>
    </row>
    <row r="6700" spans="1:23">
      <c r="A6700" s="908"/>
      <c r="B6700" s="1061" t="s">
        <v>234</v>
      </c>
      <c r="C6700" s="1061" t="s">
        <v>235</v>
      </c>
      <c r="D6700" s="1061" t="s">
        <v>4017</v>
      </c>
      <c r="E6700" s="1061" t="s">
        <v>11996</v>
      </c>
      <c r="F6700" s="1061" t="s">
        <v>11997</v>
      </c>
      <c r="G6700" s="1061" t="s">
        <v>1739</v>
      </c>
      <c r="H6700" s="1061" t="s">
        <v>129</v>
      </c>
      <c r="I6700" s="1061" t="s">
        <v>19</v>
      </c>
      <c r="J6700" s="1061" t="s">
        <v>7975</v>
      </c>
      <c r="K6700" s="1061" t="s">
        <v>14849</v>
      </c>
      <c r="L6700" s="1061">
        <v>3382500</v>
      </c>
      <c r="M6700" s="1061">
        <v>3382500</v>
      </c>
      <c r="N6700" s="1061">
        <v>3382500</v>
      </c>
      <c r="O6700" s="1061">
        <v>3382500</v>
      </c>
      <c r="P6700" s="1061">
        <v>3382500</v>
      </c>
      <c r="Q6700" s="1061">
        <v>3382500</v>
      </c>
      <c r="R6700" s="1061">
        <v>3415500</v>
      </c>
      <c r="S6700" s="1061">
        <v>3415500</v>
      </c>
      <c r="T6700" s="1061">
        <v>3415500</v>
      </c>
      <c r="U6700" s="1061">
        <v>3415500</v>
      </c>
      <c r="V6700" s="1061">
        <v>3415500</v>
      </c>
      <c r="W6700" s="1061">
        <v>3415500</v>
      </c>
    </row>
    <row r="6701" spans="1:23">
      <c r="A6701" s="908"/>
      <c r="B6701" s="1061" t="s">
        <v>234</v>
      </c>
      <c r="C6701" s="1061" t="s">
        <v>235</v>
      </c>
      <c r="D6701" s="1061" t="s">
        <v>4160</v>
      </c>
      <c r="E6701" s="1061" t="s">
        <v>11998</v>
      </c>
      <c r="F6701" s="1061" t="s">
        <v>11999</v>
      </c>
      <c r="G6701" s="1061" t="s">
        <v>1739</v>
      </c>
      <c r="H6701" s="1061" t="s">
        <v>129</v>
      </c>
      <c r="I6701" s="1061" t="s">
        <v>19</v>
      </c>
      <c r="J6701" s="1061" t="s">
        <v>7975</v>
      </c>
      <c r="K6701" s="1061" t="s">
        <v>14849</v>
      </c>
      <c r="L6701" s="1061">
        <v>610000</v>
      </c>
      <c r="M6701" s="1061">
        <v>610000</v>
      </c>
      <c r="N6701" s="1061">
        <v>610000</v>
      </c>
      <c r="O6701" s="1061">
        <v>610000</v>
      </c>
      <c r="P6701" s="1061">
        <v>610000</v>
      </c>
      <c r="Q6701" s="1061">
        <v>610000</v>
      </c>
      <c r="R6701" s="1061">
        <v>610000</v>
      </c>
      <c r="S6701" s="1061">
        <v>610000</v>
      </c>
      <c r="T6701" s="1061">
        <v>610000</v>
      </c>
      <c r="U6701" s="1061">
        <v>610000</v>
      </c>
      <c r="V6701" s="1061">
        <v>610000</v>
      </c>
      <c r="W6701" s="1061">
        <v>610000</v>
      </c>
    </row>
    <row r="6702" spans="1:23">
      <c r="A6702" s="908"/>
      <c r="B6702" s="1061" t="s">
        <v>234</v>
      </c>
      <c r="C6702" s="1061" t="s">
        <v>235</v>
      </c>
      <c r="D6702" s="1061" t="s">
        <v>4364</v>
      </c>
      <c r="E6702" s="1061" t="s">
        <v>12000</v>
      </c>
      <c r="F6702" s="1061" t="s">
        <v>13429</v>
      </c>
      <c r="G6702" s="1061" t="s">
        <v>1739</v>
      </c>
      <c r="H6702" s="1061" t="s">
        <v>129</v>
      </c>
      <c r="I6702" s="1061" t="s">
        <v>19</v>
      </c>
      <c r="J6702" s="1061" t="s">
        <v>7975</v>
      </c>
      <c r="K6702" s="1061" t="s">
        <v>14849</v>
      </c>
      <c r="L6702" s="1061">
        <v>500000</v>
      </c>
      <c r="M6702" s="1061">
        <v>500000</v>
      </c>
      <c r="N6702" s="1061">
        <v>500000</v>
      </c>
      <c r="O6702" s="1061">
        <v>500000</v>
      </c>
      <c r="P6702" s="1061">
        <v>500000</v>
      </c>
      <c r="Q6702" s="1061">
        <v>500000</v>
      </c>
      <c r="R6702" s="1061">
        <v>500000</v>
      </c>
      <c r="S6702" s="1061">
        <v>500000</v>
      </c>
      <c r="T6702" s="1061">
        <v>500000</v>
      </c>
      <c r="U6702" s="1061">
        <v>500000</v>
      </c>
      <c r="V6702" s="1061">
        <v>500000</v>
      </c>
      <c r="W6702" s="1061">
        <v>500000</v>
      </c>
    </row>
    <row r="6703" spans="1:23">
      <c r="A6703" s="908"/>
      <c r="B6703" s="1061" t="s">
        <v>234</v>
      </c>
      <c r="C6703" s="1061" t="s">
        <v>235</v>
      </c>
      <c r="D6703" s="1061" t="s">
        <v>4981</v>
      </c>
      <c r="E6703" s="1061" t="s">
        <v>12001</v>
      </c>
      <c r="F6703" s="1061" t="s">
        <v>13430</v>
      </c>
      <c r="G6703" s="1061" t="s">
        <v>1739</v>
      </c>
      <c r="H6703" s="1061" t="s">
        <v>129</v>
      </c>
      <c r="I6703" s="1061" t="s">
        <v>19</v>
      </c>
      <c r="J6703" s="1061" t="s">
        <v>7975</v>
      </c>
      <c r="K6703" s="1061" t="s">
        <v>14849</v>
      </c>
      <c r="L6703" s="1061">
        <v>73500</v>
      </c>
      <c r="M6703" s="1061">
        <v>73500</v>
      </c>
      <c r="N6703" s="1061">
        <v>73500</v>
      </c>
      <c r="O6703" s="1061">
        <v>73500</v>
      </c>
      <c r="P6703" s="1061">
        <v>73500</v>
      </c>
      <c r="Q6703" s="1061">
        <v>73500</v>
      </c>
      <c r="R6703" s="1061">
        <v>73500</v>
      </c>
      <c r="S6703" s="1061">
        <v>73500</v>
      </c>
      <c r="T6703" s="1061">
        <v>73500</v>
      </c>
      <c r="U6703" s="1061">
        <v>73500</v>
      </c>
      <c r="V6703" s="1061">
        <v>73500</v>
      </c>
      <c r="W6703" s="1061">
        <v>73500</v>
      </c>
    </row>
    <row r="6704" spans="1:23">
      <c r="A6704" s="908"/>
      <c r="B6704" s="1061" t="s">
        <v>234</v>
      </c>
      <c r="C6704" s="1061" t="s">
        <v>235</v>
      </c>
      <c r="D6704" s="1061" t="s">
        <v>4007</v>
      </c>
      <c r="E6704" s="1061" t="s">
        <v>12002</v>
      </c>
      <c r="F6704" s="1061" t="s">
        <v>12003</v>
      </c>
      <c r="G6704" s="1061" t="s">
        <v>8282</v>
      </c>
      <c r="H6704" s="1061" t="s">
        <v>129</v>
      </c>
      <c r="I6704" s="1061" t="s">
        <v>19</v>
      </c>
      <c r="J6704" s="1061" t="s">
        <v>7975</v>
      </c>
      <c r="K6704" s="1061" t="s">
        <v>14849</v>
      </c>
      <c r="L6704" s="1061">
        <v>980000</v>
      </c>
      <c r="M6704" s="1061">
        <v>980000</v>
      </c>
      <c r="N6704" s="1061">
        <v>980000</v>
      </c>
      <c r="O6704" s="1061">
        <v>980000</v>
      </c>
      <c r="P6704" s="1061">
        <v>980000</v>
      </c>
      <c r="Q6704" s="1061">
        <v>980000</v>
      </c>
      <c r="R6704" s="1061">
        <v>980000</v>
      </c>
      <c r="S6704" s="1061">
        <v>980000</v>
      </c>
      <c r="T6704" s="1061">
        <v>980000</v>
      </c>
      <c r="U6704" s="1061">
        <v>980000</v>
      </c>
      <c r="V6704" s="1061">
        <v>980000</v>
      </c>
      <c r="W6704" s="1061">
        <v>980000</v>
      </c>
    </row>
    <row r="6705" spans="1:23">
      <c r="A6705" s="908"/>
      <c r="B6705" s="1061" t="s">
        <v>234</v>
      </c>
      <c r="C6705" s="1061" t="s">
        <v>235</v>
      </c>
      <c r="D6705" s="1061" t="s">
        <v>4444</v>
      </c>
      <c r="E6705" s="1061" t="s">
        <v>12004</v>
      </c>
      <c r="F6705" s="1061" t="s">
        <v>12005</v>
      </c>
      <c r="G6705" s="1061" t="s">
        <v>1976</v>
      </c>
      <c r="H6705" s="1061" t="s">
        <v>129</v>
      </c>
      <c r="I6705" s="1061" t="s">
        <v>19</v>
      </c>
      <c r="J6705" s="1061" t="s">
        <v>7975</v>
      </c>
      <c r="K6705" s="1061" t="s">
        <v>14849</v>
      </c>
      <c r="L6705" s="1061">
        <v>3075000</v>
      </c>
      <c r="M6705" s="1061">
        <v>3075000</v>
      </c>
      <c r="N6705" s="1061">
        <v>3075000</v>
      </c>
      <c r="O6705" s="1061">
        <v>3075000</v>
      </c>
      <c r="P6705" s="1061">
        <v>3075000</v>
      </c>
      <c r="Q6705" s="1061">
        <v>3075000</v>
      </c>
      <c r="R6705" s="1061">
        <v>3105000</v>
      </c>
      <c r="S6705" s="1061">
        <v>3105000</v>
      </c>
      <c r="T6705" s="1061">
        <v>3105000</v>
      </c>
      <c r="U6705" s="1061">
        <v>3105000</v>
      </c>
      <c r="V6705" s="1061">
        <v>3105000</v>
      </c>
      <c r="W6705" s="1061">
        <v>3105000</v>
      </c>
    </row>
    <row r="6706" spans="1:23">
      <c r="A6706" s="908"/>
      <c r="B6706" s="1061" t="s">
        <v>234</v>
      </c>
      <c r="C6706" s="1061" t="s">
        <v>235</v>
      </c>
      <c r="D6706" s="1061" t="s">
        <v>4422</v>
      </c>
      <c r="E6706" s="1061" t="s">
        <v>12006</v>
      </c>
      <c r="F6706" s="1061" t="s">
        <v>12942</v>
      </c>
      <c r="G6706" s="1061" t="s">
        <v>1739</v>
      </c>
      <c r="H6706" s="1061" t="s">
        <v>129</v>
      </c>
      <c r="I6706" s="1061" t="s">
        <v>19</v>
      </c>
      <c r="J6706" s="1061" t="s">
        <v>7975</v>
      </c>
      <c r="K6706" s="1061" t="s">
        <v>14849</v>
      </c>
      <c r="L6706" s="1061">
        <v>2306250</v>
      </c>
      <c r="M6706" s="1061">
        <v>2306250</v>
      </c>
      <c r="N6706" s="1061">
        <v>2306250</v>
      </c>
      <c r="O6706" s="1061">
        <v>2306250</v>
      </c>
      <c r="P6706" s="1061">
        <v>2306250</v>
      </c>
      <c r="Q6706" s="1061">
        <v>2306250</v>
      </c>
      <c r="R6706" s="1061">
        <v>2328750</v>
      </c>
      <c r="S6706" s="1061">
        <v>2328750</v>
      </c>
      <c r="T6706" s="1061">
        <v>2328750</v>
      </c>
      <c r="U6706" s="1061">
        <v>2328750</v>
      </c>
      <c r="V6706" s="1061">
        <v>2328750</v>
      </c>
      <c r="W6706" s="1061">
        <v>2328750</v>
      </c>
    </row>
    <row r="6707" spans="1:23">
      <c r="A6707" s="908"/>
      <c r="B6707" s="1061" t="s">
        <v>234</v>
      </c>
      <c r="C6707" s="1061" t="s">
        <v>235</v>
      </c>
      <c r="D6707" s="1061" t="s">
        <v>4017</v>
      </c>
      <c r="E6707" s="1061" t="s">
        <v>12007</v>
      </c>
      <c r="F6707" s="1061" t="s">
        <v>4091</v>
      </c>
      <c r="G6707" s="1061" t="s">
        <v>1724</v>
      </c>
      <c r="H6707" s="1061" t="s">
        <v>129</v>
      </c>
      <c r="I6707" s="1061" t="s">
        <v>19</v>
      </c>
      <c r="J6707" s="1061" t="s">
        <v>7975</v>
      </c>
      <c r="K6707" s="1061" t="s">
        <v>14849</v>
      </c>
      <c r="L6707" s="1061">
        <v>60000</v>
      </c>
      <c r="M6707" s="1061">
        <v>60000</v>
      </c>
      <c r="N6707" s="1061">
        <v>60000</v>
      </c>
      <c r="O6707" s="1061">
        <v>60000</v>
      </c>
      <c r="P6707" s="1061">
        <v>60000</v>
      </c>
      <c r="Q6707" s="1061">
        <v>60000</v>
      </c>
      <c r="R6707" s="1061">
        <v>60000</v>
      </c>
      <c r="S6707" s="1061">
        <v>60000</v>
      </c>
      <c r="T6707" s="1061">
        <v>60000</v>
      </c>
      <c r="U6707" s="1061">
        <v>60000</v>
      </c>
      <c r="V6707" s="1061">
        <v>60000</v>
      </c>
      <c r="W6707" s="1061">
        <v>60000</v>
      </c>
    </row>
    <row r="6708" spans="1:23">
      <c r="A6708" s="908"/>
      <c r="B6708" s="1061" t="s">
        <v>234</v>
      </c>
      <c r="C6708" s="1061" t="s">
        <v>235</v>
      </c>
      <c r="D6708" s="1061" t="s">
        <v>2800</v>
      </c>
      <c r="E6708" s="1061" t="s">
        <v>12008</v>
      </c>
      <c r="F6708" s="1061" t="s">
        <v>8018</v>
      </c>
      <c r="G6708" s="1061" t="s">
        <v>1724</v>
      </c>
      <c r="H6708" s="1061" t="s">
        <v>129</v>
      </c>
      <c r="I6708" s="1061" t="s">
        <v>19</v>
      </c>
      <c r="J6708" s="1061" t="s">
        <v>7975</v>
      </c>
      <c r="K6708" s="1061" t="s">
        <v>14849</v>
      </c>
      <c r="L6708" s="1061">
        <v>5000</v>
      </c>
      <c r="M6708" s="1061">
        <v>5000</v>
      </c>
      <c r="N6708" s="1061">
        <v>5000</v>
      </c>
      <c r="O6708" s="1061">
        <v>5000</v>
      </c>
      <c r="P6708" s="1061">
        <v>5000</v>
      </c>
      <c r="Q6708" s="1061">
        <v>5000</v>
      </c>
      <c r="R6708" s="1061">
        <v>5000</v>
      </c>
      <c r="S6708" s="1061">
        <v>5000</v>
      </c>
      <c r="T6708" s="1061">
        <v>5000</v>
      </c>
      <c r="U6708" s="1061">
        <v>5000</v>
      </c>
      <c r="V6708" s="1061">
        <v>5000</v>
      </c>
      <c r="W6708" s="1061">
        <v>5000</v>
      </c>
    </row>
    <row r="6709" spans="1:23">
      <c r="A6709" s="908"/>
      <c r="B6709" s="1061" t="s">
        <v>234</v>
      </c>
      <c r="C6709" s="1061" t="s">
        <v>235</v>
      </c>
      <c r="D6709" s="1061" t="s">
        <v>2996</v>
      </c>
      <c r="E6709" s="1061" t="s">
        <v>12009</v>
      </c>
      <c r="F6709" s="1061" t="s">
        <v>12010</v>
      </c>
      <c r="G6709" s="1061" t="s">
        <v>1739</v>
      </c>
      <c r="H6709" s="1061" t="s">
        <v>129</v>
      </c>
      <c r="I6709" s="1061" t="s">
        <v>19</v>
      </c>
      <c r="J6709" s="1061" t="s">
        <v>7975</v>
      </c>
      <c r="K6709" s="1061" t="s">
        <v>14849</v>
      </c>
      <c r="L6709" s="1061">
        <v>15532</v>
      </c>
      <c r="M6709" s="1061">
        <v>15532</v>
      </c>
      <c r="N6709" s="1061">
        <v>15532</v>
      </c>
      <c r="O6709" s="1061">
        <v>15532</v>
      </c>
      <c r="P6709" s="1061">
        <v>15532</v>
      </c>
      <c r="Q6709" s="1061">
        <v>15532</v>
      </c>
      <c r="R6709" s="1061">
        <v>15684</v>
      </c>
      <c r="S6709" s="1061">
        <v>15684</v>
      </c>
      <c r="T6709" s="1061">
        <v>15684</v>
      </c>
      <c r="U6709" s="1061">
        <v>15684</v>
      </c>
      <c r="V6709" s="1061">
        <v>15684</v>
      </c>
      <c r="W6709" s="1061">
        <v>15684</v>
      </c>
    </row>
    <row r="6710" spans="1:23">
      <c r="A6710" s="908"/>
      <c r="B6710" s="1061" t="s">
        <v>234</v>
      </c>
      <c r="C6710" s="1061" t="s">
        <v>235</v>
      </c>
      <c r="D6710" s="1061" t="s">
        <v>4416</v>
      </c>
      <c r="E6710" s="1061" t="s">
        <v>12943</v>
      </c>
      <c r="F6710" s="1061" t="s">
        <v>12944</v>
      </c>
      <c r="G6710" s="1061" t="s">
        <v>1739</v>
      </c>
      <c r="H6710" s="1061" t="s">
        <v>129</v>
      </c>
      <c r="I6710" s="1061" t="s">
        <v>19</v>
      </c>
      <c r="J6710" s="1061" t="s">
        <v>7975</v>
      </c>
      <c r="K6710" s="1061" t="s">
        <v>14849</v>
      </c>
      <c r="L6710" s="1061">
        <v>205000</v>
      </c>
      <c r="M6710" s="1061">
        <v>205000</v>
      </c>
      <c r="N6710" s="1061">
        <v>205000</v>
      </c>
      <c r="O6710" s="1061">
        <v>205000</v>
      </c>
      <c r="P6710" s="1061">
        <v>205000</v>
      </c>
      <c r="Q6710" s="1061">
        <v>205000</v>
      </c>
      <c r="R6710" s="1061">
        <v>207000</v>
      </c>
      <c r="S6710" s="1061">
        <v>207000</v>
      </c>
      <c r="T6710" s="1061">
        <v>207000</v>
      </c>
      <c r="U6710" s="1061">
        <v>207000</v>
      </c>
      <c r="V6710" s="1061">
        <v>207000</v>
      </c>
      <c r="W6710" s="1061">
        <v>207000</v>
      </c>
    </row>
    <row r="6711" spans="1:23">
      <c r="A6711" s="908"/>
      <c r="B6711" s="1061" t="s">
        <v>234</v>
      </c>
      <c r="C6711" s="1061" t="s">
        <v>235</v>
      </c>
      <c r="D6711" s="1061" t="s">
        <v>8019</v>
      </c>
      <c r="E6711" s="1061" t="s">
        <v>12011</v>
      </c>
      <c r="F6711" s="1061" t="s">
        <v>8020</v>
      </c>
      <c r="G6711" s="1061" t="s">
        <v>1739</v>
      </c>
      <c r="H6711" s="1061" t="s">
        <v>129</v>
      </c>
      <c r="I6711" s="1061" t="s">
        <v>19</v>
      </c>
      <c r="J6711" s="1061" t="s">
        <v>7975</v>
      </c>
      <c r="K6711" s="1061" t="s">
        <v>14849</v>
      </c>
      <c r="L6711" s="1061">
        <v>35875</v>
      </c>
      <c r="M6711" s="1061">
        <v>35875</v>
      </c>
      <c r="N6711" s="1061">
        <v>35875</v>
      </c>
      <c r="O6711" s="1061">
        <v>35875</v>
      </c>
      <c r="P6711" s="1061">
        <v>35875</v>
      </c>
      <c r="Q6711" s="1061">
        <v>35875</v>
      </c>
      <c r="R6711" s="1061">
        <v>36225</v>
      </c>
      <c r="S6711" s="1061">
        <v>36225</v>
      </c>
      <c r="T6711" s="1061">
        <v>36225</v>
      </c>
      <c r="U6711" s="1061">
        <v>36225</v>
      </c>
      <c r="V6711" s="1061">
        <v>36225</v>
      </c>
      <c r="W6711" s="1061">
        <v>36225</v>
      </c>
    </row>
    <row r="6712" spans="1:23">
      <c r="A6712" s="908"/>
      <c r="B6712" s="1061" t="s">
        <v>234</v>
      </c>
      <c r="C6712" s="1061" t="s">
        <v>235</v>
      </c>
      <c r="D6712" s="1061" t="s">
        <v>6777</v>
      </c>
      <c r="E6712" s="1061" t="s">
        <v>12012</v>
      </c>
      <c r="F6712" s="1061" t="s">
        <v>12013</v>
      </c>
      <c r="G6712" s="1061" t="s">
        <v>1739</v>
      </c>
      <c r="H6712" s="1061" t="s">
        <v>129</v>
      </c>
      <c r="I6712" s="1061" t="s">
        <v>19</v>
      </c>
      <c r="J6712" s="1061" t="s">
        <v>7975</v>
      </c>
      <c r="K6712" s="1061" t="s">
        <v>14849</v>
      </c>
      <c r="L6712" s="1061">
        <v>6406250</v>
      </c>
      <c r="M6712" s="1061">
        <v>6406250</v>
      </c>
      <c r="N6712" s="1061">
        <v>6406250</v>
      </c>
      <c r="O6712" s="1061">
        <v>6406250</v>
      </c>
      <c r="P6712" s="1061">
        <v>6406250</v>
      </c>
      <c r="Q6712" s="1061">
        <v>6406250</v>
      </c>
      <c r="R6712" s="1061">
        <v>6468750</v>
      </c>
      <c r="S6712" s="1061">
        <v>6468750</v>
      </c>
      <c r="T6712" s="1061">
        <v>6468750</v>
      </c>
      <c r="U6712" s="1061">
        <v>6468750</v>
      </c>
      <c r="V6712" s="1061">
        <v>6468750</v>
      </c>
      <c r="W6712" s="1061">
        <v>6468750</v>
      </c>
    </row>
    <row r="6713" spans="1:23">
      <c r="A6713" s="908"/>
      <c r="B6713" s="1061" t="s">
        <v>234</v>
      </c>
      <c r="C6713" s="1061" t="s">
        <v>235</v>
      </c>
      <c r="D6713" s="1061" t="s">
        <v>12014</v>
      </c>
      <c r="E6713" s="1061" t="s">
        <v>12015</v>
      </c>
      <c r="F6713" s="1061" t="s">
        <v>12016</v>
      </c>
      <c r="G6713" s="1061" t="s">
        <v>1739</v>
      </c>
      <c r="H6713" s="1061" t="s">
        <v>129</v>
      </c>
      <c r="I6713" s="1061" t="s">
        <v>19</v>
      </c>
      <c r="J6713" s="1061" t="s">
        <v>7975</v>
      </c>
      <c r="K6713" s="1061" t="s">
        <v>14849</v>
      </c>
      <c r="L6713" s="1061">
        <v>15375</v>
      </c>
      <c r="M6713" s="1061">
        <v>15375</v>
      </c>
      <c r="N6713" s="1061">
        <v>15375</v>
      </c>
      <c r="O6713" s="1061">
        <v>15375</v>
      </c>
      <c r="P6713" s="1061">
        <v>15375</v>
      </c>
      <c r="Q6713" s="1061">
        <v>15375</v>
      </c>
      <c r="R6713" s="1061">
        <v>15525</v>
      </c>
      <c r="S6713" s="1061">
        <v>15525</v>
      </c>
      <c r="T6713" s="1061">
        <v>15525</v>
      </c>
      <c r="U6713" s="1061">
        <v>15525</v>
      </c>
      <c r="V6713" s="1061">
        <v>15525</v>
      </c>
      <c r="W6713" s="1061">
        <v>15525</v>
      </c>
    </row>
    <row r="6714" spans="1:23">
      <c r="A6714" s="908"/>
      <c r="B6714" s="1061" t="s">
        <v>234</v>
      </c>
      <c r="C6714" s="1061" t="s">
        <v>235</v>
      </c>
      <c r="D6714" s="1061" t="s">
        <v>3090</v>
      </c>
      <c r="E6714" s="1061" t="s">
        <v>12017</v>
      </c>
      <c r="F6714" s="1061" t="s">
        <v>12018</v>
      </c>
      <c r="G6714" s="1061" t="s">
        <v>1701</v>
      </c>
      <c r="H6714" s="1061" t="s">
        <v>129</v>
      </c>
      <c r="I6714" s="1061" t="s">
        <v>19</v>
      </c>
      <c r="J6714" s="1061" t="s">
        <v>7975</v>
      </c>
      <c r="K6714" s="1061" t="s">
        <v>14849</v>
      </c>
      <c r="L6714" s="1061">
        <v>604750</v>
      </c>
      <c r="M6714" s="1061">
        <v>604750</v>
      </c>
      <c r="N6714" s="1061">
        <v>604750</v>
      </c>
      <c r="O6714" s="1061">
        <v>604750</v>
      </c>
      <c r="P6714" s="1061">
        <v>604750</v>
      </c>
      <c r="Q6714" s="1061">
        <v>604750</v>
      </c>
      <c r="R6714" s="1061">
        <v>610650</v>
      </c>
      <c r="S6714" s="1061">
        <v>610650</v>
      </c>
      <c r="T6714" s="1061">
        <v>610650</v>
      </c>
      <c r="U6714" s="1061">
        <v>610650</v>
      </c>
      <c r="V6714" s="1061">
        <v>610650</v>
      </c>
      <c r="W6714" s="1061">
        <v>610650</v>
      </c>
    </row>
    <row r="6715" spans="1:23">
      <c r="A6715" s="908"/>
      <c r="B6715" s="1061" t="s">
        <v>234</v>
      </c>
      <c r="C6715" s="1061" t="s">
        <v>235</v>
      </c>
      <c r="D6715" s="1061" t="s">
        <v>5455</v>
      </c>
      <c r="E6715" s="1061" t="s">
        <v>12019</v>
      </c>
      <c r="F6715" s="1061" t="s">
        <v>12243</v>
      </c>
      <c r="G6715" s="1061" t="s">
        <v>1739</v>
      </c>
      <c r="H6715" s="1061" t="s">
        <v>129</v>
      </c>
      <c r="I6715" s="1061" t="s">
        <v>21</v>
      </c>
      <c r="J6715" s="1061" t="s">
        <v>7975</v>
      </c>
      <c r="K6715" s="1061" t="s">
        <v>14849</v>
      </c>
      <c r="L6715" s="1061">
        <v>6.4</v>
      </c>
      <c r="M6715" s="1061">
        <v>6.4</v>
      </c>
      <c r="N6715" s="1061">
        <v>6.4</v>
      </c>
      <c r="O6715" s="1061">
        <v>6.4</v>
      </c>
      <c r="P6715" s="1061">
        <v>6.4</v>
      </c>
      <c r="Q6715" s="1061">
        <v>6.4</v>
      </c>
      <c r="R6715" s="1061">
        <v>6.4</v>
      </c>
      <c r="S6715" s="1061">
        <v>6.4</v>
      </c>
      <c r="T6715" s="1061">
        <v>6.4</v>
      </c>
      <c r="U6715" s="1061">
        <v>6.4</v>
      </c>
      <c r="V6715" s="1061">
        <v>6.4</v>
      </c>
      <c r="W6715" s="1061">
        <v>6.4</v>
      </c>
    </row>
    <row r="6716" spans="1:23">
      <c r="A6716" s="908"/>
      <c r="B6716" s="1061" t="s">
        <v>234</v>
      </c>
      <c r="C6716" s="1061" t="s">
        <v>235</v>
      </c>
      <c r="D6716" s="1061" t="s">
        <v>5455</v>
      </c>
      <c r="E6716" s="1061" t="s">
        <v>12020</v>
      </c>
      <c r="F6716" s="1061" t="s">
        <v>12244</v>
      </c>
      <c r="G6716" s="1061" t="s">
        <v>1739</v>
      </c>
      <c r="H6716" s="1061" t="s">
        <v>129</v>
      </c>
      <c r="I6716" s="1061" t="s">
        <v>21</v>
      </c>
      <c r="J6716" s="1061" t="s">
        <v>7975</v>
      </c>
      <c r="K6716" s="1061" t="s">
        <v>14849</v>
      </c>
      <c r="L6716" s="1061">
        <v>6.4</v>
      </c>
      <c r="M6716" s="1061">
        <v>6.4</v>
      </c>
      <c r="N6716" s="1061">
        <v>6.4</v>
      </c>
      <c r="O6716" s="1061">
        <v>6.4</v>
      </c>
      <c r="P6716" s="1061">
        <v>6.4</v>
      </c>
      <c r="Q6716" s="1061">
        <v>6.4</v>
      </c>
      <c r="R6716" s="1061">
        <v>6.4</v>
      </c>
      <c r="S6716" s="1061">
        <v>6.4</v>
      </c>
      <c r="T6716" s="1061">
        <v>6.4</v>
      </c>
      <c r="U6716" s="1061">
        <v>6.4</v>
      </c>
      <c r="V6716" s="1061">
        <v>6.4</v>
      </c>
      <c r="W6716" s="1061">
        <v>6.4</v>
      </c>
    </row>
    <row r="6717" spans="1:23">
      <c r="A6717" s="908"/>
      <c r="B6717" s="1061" t="s">
        <v>234</v>
      </c>
      <c r="C6717" s="1061" t="s">
        <v>235</v>
      </c>
      <c r="D6717" s="1061" t="s">
        <v>4389</v>
      </c>
      <c r="E6717" s="1061" t="s">
        <v>12021</v>
      </c>
      <c r="F6717" s="1061" t="s">
        <v>6778</v>
      </c>
      <c r="G6717" s="1061" t="s">
        <v>1739</v>
      </c>
      <c r="H6717" s="1061" t="s">
        <v>129</v>
      </c>
      <c r="I6717" s="1061" t="s">
        <v>20</v>
      </c>
      <c r="J6717" s="1061" t="s">
        <v>7975</v>
      </c>
      <c r="K6717" s="1061" t="s">
        <v>14849</v>
      </c>
      <c r="L6717" s="1061">
        <v>3300</v>
      </c>
      <c r="M6717" s="1061">
        <v>3300</v>
      </c>
      <c r="N6717" s="1061">
        <v>3300</v>
      </c>
      <c r="O6717" s="1061">
        <v>3300</v>
      </c>
      <c r="P6717" s="1061">
        <v>3300</v>
      </c>
      <c r="Q6717" s="1061">
        <v>3300</v>
      </c>
      <c r="R6717" s="1061">
        <v>3300</v>
      </c>
      <c r="S6717" s="1061">
        <v>3300</v>
      </c>
      <c r="T6717" s="1061">
        <v>3300</v>
      </c>
      <c r="U6717" s="1061">
        <v>3300</v>
      </c>
      <c r="V6717" s="1061">
        <v>3300</v>
      </c>
      <c r="W6717" s="1061">
        <v>3300</v>
      </c>
    </row>
    <row r="6718" spans="1:23">
      <c r="A6718" s="908"/>
      <c r="B6718" s="1061" t="s">
        <v>234</v>
      </c>
      <c r="C6718" s="1061" t="s">
        <v>235</v>
      </c>
      <c r="D6718" s="1061" t="s">
        <v>4749</v>
      </c>
      <c r="E6718" s="1061" t="s">
        <v>12022</v>
      </c>
      <c r="F6718" s="1061" t="s">
        <v>4860</v>
      </c>
      <c r="G6718" s="1061" t="s">
        <v>1739</v>
      </c>
      <c r="H6718" s="1061" t="s">
        <v>129</v>
      </c>
      <c r="I6718" s="1061" t="s">
        <v>19</v>
      </c>
      <c r="J6718" s="1061" t="s">
        <v>7975</v>
      </c>
      <c r="K6718" s="1061" t="s">
        <v>14849</v>
      </c>
      <c r="L6718" s="1061">
        <v>280000</v>
      </c>
      <c r="M6718" s="1061">
        <v>280000</v>
      </c>
      <c r="N6718" s="1061">
        <v>280000</v>
      </c>
      <c r="O6718" s="1061">
        <v>280000</v>
      </c>
      <c r="P6718" s="1061">
        <v>280000</v>
      </c>
      <c r="Q6718" s="1061">
        <v>280000</v>
      </c>
      <c r="R6718" s="1061">
        <v>310000</v>
      </c>
      <c r="S6718" s="1061">
        <v>310000</v>
      </c>
      <c r="T6718" s="1061">
        <v>310000</v>
      </c>
      <c r="U6718" s="1061">
        <v>310000</v>
      </c>
      <c r="V6718" s="1061">
        <v>310000</v>
      </c>
      <c r="W6718" s="1061">
        <v>310000</v>
      </c>
    </row>
    <row r="6719" spans="1:23">
      <c r="A6719" s="908"/>
      <c r="B6719" s="1061" t="s">
        <v>234</v>
      </c>
      <c r="C6719" s="1061" t="s">
        <v>235</v>
      </c>
      <c r="D6719" s="1061" t="s">
        <v>4429</v>
      </c>
      <c r="E6719" s="1061" t="s">
        <v>12023</v>
      </c>
      <c r="F6719" s="1061" t="s">
        <v>12024</v>
      </c>
      <c r="G6719" s="1061" t="s">
        <v>1739</v>
      </c>
      <c r="H6719" s="1061" t="s">
        <v>129</v>
      </c>
      <c r="I6719" s="1061" t="s">
        <v>19</v>
      </c>
      <c r="J6719" s="1061" t="s">
        <v>7975</v>
      </c>
      <c r="K6719" s="1061" t="s">
        <v>14849</v>
      </c>
      <c r="L6719" s="1061">
        <v>215250</v>
      </c>
      <c r="M6719" s="1061">
        <v>215250</v>
      </c>
      <c r="N6719" s="1061">
        <v>215250</v>
      </c>
      <c r="O6719" s="1061">
        <v>215250</v>
      </c>
      <c r="P6719" s="1061">
        <v>215250</v>
      </c>
      <c r="Q6719" s="1061">
        <v>215250</v>
      </c>
      <c r="R6719" s="1061">
        <v>217350</v>
      </c>
      <c r="S6719" s="1061">
        <v>217350</v>
      </c>
      <c r="T6719" s="1061">
        <v>217350</v>
      </c>
      <c r="U6719" s="1061">
        <v>217350</v>
      </c>
      <c r="V6719" s="1061">
        <v>217350</v>
      </c>
      <c r="W6719" s="1061">
        <v>217350</v>
      </c>
    </row>
    <row r="6720" spans="1:23">
      <c r="A6720" s="908"/>
      <c r="B6720" s="1061" t="s">
        <v>234</v>
      </c>
      <c r="C6720" s="1061" t="s">
        <v>235</v>
      </c>
      <c r="D6720" s="1061" t="s">
        <v>3862</v>
      </c>
      <c r="E6720" s="1061" t="s">
        <v>12025</v>
      </c>
      <c r="F6720" s="1061" t="s">
        <v>12026</v>
      </c>
      <c r="G6720" s="1061" t="s">
        <v>1739</v>
      </c>
      <c r="H6720" s="1061" t="s">
        <v>129</v>
      </c>
      <c r="I6720" s="1061" t="s">
        <v>19</v>
      </c>
      <c r="J6720" s="1061" t="s">
        <v>7975</v>
      </c>
      <c r="K6720" s="1061" t="s">
        <v>14849</v>
      </c>
      <c r="L6720" s="1061">
        <v>70000</v>
      </c>
      <c r="M6720" s="1061">
        <v>70000</v>
      </c>
      <c r="N6720" s="1061">
        <v>70000</v>
      </c>
      <c r="O6720" s="1061">
        <v>70000</v>
      </c>
      <c r="P6720" s="1061">
        <v>70000</v>
      </c>
      <c r="Q6720" s="1061">
        <v>70000</v>
      </c>
      <c r="R6720" s="1061">
        <v>70000</v>
      </c>
      <c r="S6720" s="1061">
        <v>70000</v>
      </c>
      <c r="T6720" s="1061">
        <v>70000</v>
      </c>
      <c r="U6720" s="1061">
        <v>70000</v>
      </c>
      <c r="V6720" s="1061">
        <v>70000</v>
      </c>
      <c r="W6720" s="1061">
        <v>70000</v>
      </c>
    </row>
    <row r="6721" spans="1:23">
      <c r="A6721" s="908"/>
      <c r="B6721" s="1061" t="s">
        <v>234</v>
      </c>
      <c r="C6721" s="1061" t="s">
        <v>1622</v>
      </c>
      <c r="D6721" s="1061" t="s">
        <v>4646</v>
      </c>
      <c r="E6721" s="1061" t="s">
        <v>12027</v>
      </c>
      <c r="F6721" s="1061" t="s">
        <v>10673</v>
      </c>
      <c r="G6721" s="1061" t="s">
        <v>1739</v>
      </c>
      <c r="H6721" s="1061" t="s">
        <v>102</v>
      </c>
      <c r="I6721" s="1061" t="s">
        <v>19</v>
      </c>
      <c r="J6721" s="1061" t="s">
        <v>7745</v>
      </c>
      <c r="K6721" s="1061" t="s">
        <v>14849</v>
      </c>
      <c r="L6721" s="1061">
        <v>2316500</v>
      </c>
      <c r="M6721" s="1061">
        <v>2316500</v>
      </c>
      <c r="N6721" s="1061">
        <v>2316500</v>
      </c>
      <c r="O6721" s="1061">
        <v>2316500</v>
      </c>
      <c r="P6721" s="1061">
        <v>2316500</v>
      </c>
      <c r="Q6721" s="1061">
        <v>2316500</v>
      </c>
      <c r="R6721" s="1061">
        <v>2339100</v>
      </c>
      <c r="S6721" s="1061">
        <v>2339100</v>
      </c>
      <c r="T6721" s="1061">
        <v>2339100</v>
      </c>
      <c r="U6721" s="1061">
        <v>2339100</v>
      </c>
      <c r="V6721" s="1061">
        <v>2339100</v>
      </c>
      <c r="W6721" s="1061">
        <v>2339100</v>
      </c>
    </row>
    <row r="6722" spans="1:23">
      <c r="A6722" s="908"/>
      <c r="B6722" s="1061" t="s">
        <v>234</v>
      </c>
      <c r="C6722" s="1061" t="s">
        <v>235</v>
      </c>
      <c r="D6722" s="1061" t="s">
        <v>4387</v>
      </c>
      <c r="E6722" s="1061" t="s">
        <v>12245</v>
      </c>
      <c r="F6722" s="1061" t="s">
        <v>12246</v>
      </c>
      <c r="G6722" s="1061" t="s">
        <v>1669</v>
      </c>
      <c r="H6722" s="1061" t="s">
        <v>129</v>
      </c>
      <c r="I6722" s="1061" t="s">
        <v>19</v>
      </c>
      <c r="J6722" s="1061" t="s">
        <v>7975</v>
      </c>
      <c r="K6722" s="1061" t="s">
        <v>14849</v>
      </c>
      <c r="L6722" s="1061">
        <v>59000000</v>
      </c>
      <c r="M6722" s="1061">
        <v>59000000</v>
      </c>
      <c r="N6722" s="1061">
        <v>59000000</v>
      </c>
      <c r="O6722" s="1061">
        <v>59000000</v>
      </c>
      <c r="P6722" s="1061">
        <v>59000000</v>
      </c>
      <c r="Q6722" s="1061">
        <v>59000000</v>
      </c>
      <c r="R6722" s="1061">
        <v>61065000</v>
      </c>
      <c r="S6722" s="1061">
        <v>61065000</v>
      </c>
      <c r="T6722" s="1061">
        <v>61065000</v>
      </c>
      <c r="U6722" s="1061">
        <v>61065000</v>
      </c>
      <c r="V6722" s="1061">
        <v>61065000</v>
      </c>
      <c r="W6722" s="1061">
        <v>61065000</v>
      </c>
    </row>
    <row r="6723" spans="1:23">
      <c r="A6723" s="908"/>
      <c r="B6723" s="1061" t="s">
        <v>234</v>
      </c>
      <c r="C6723" s="1061" t="s">
        <v>235</v>
      </c>
      <c r="D6723" s="1061" t="s">
        <v>4435</v>
      </c>
      <c r="E6723" s="1061" t="s">
        <v>12028</v>
      </c>
      <c r="F6723" s="1061" t="s">
        <v>12029</v>
      </c>
      <c r="G6723" s="1061" t="s">
        <v>1739</v>
      </c>
      <c r="H6723" s="1061" t="s">
        <v>129</v>
      </c>
      <c r="I6723" s="1061" t="s">
        <v>19</v>
      </c>
      <c r="J6723" s="1061" t="s">
        <v>7975</v>
      </c>
      <c r="K6723" s="1061" t="s">
        <v>14849</v>
      </c>
      <c r="L6723" s="1061">
        <v>676500</v>
      </c>
      <c r="M6723" s="1061">
        <v>676500</v>
      </c>
      <c r="N6723" s="1061">
        <v>676500</v>
      </c>
      <c r="O6723" s="1061">
        <v>676500</v>
      </c>
      <c r="P6723" s="1061">
        <v>676500</v>
      </c>
      <c r="Q6723" s="1061">
        <v>676500</v>
      </c>
      <c r="R6723" s="1061">
        <v>683100</v>
      </c>
      <c r="S6723" s="1061">
        <v>683100</v>
      </c>
      <c r="T6723" s="1061">
        <v>683100</v>
      </c>
      <c r="U6723" s="1061">
        <v>683100</v>
      </c>
      <c r="V6723" s="1061">
        <v>683100</v>
      </c>
      <c r="W6723" s="1061">
        <v>683100</v>
      </c>
    </row>
    <row r="6724" spans="1:23">
      <c r="A6724" s="908"/>
      <c r="B6724" s="1061" t="s">
        <v>234</v>
      </c>
      <c r="C6724" s="1061" t="s">
        <v>235</v>
      </c>
      <c r="D6724" s="1061" t="s">
        <v>3742</v>
      </c>
      <c r="E6724" s="1061" t="s">
        <v>12030</v>
      </c>
      <c r="F6724" s="1061" t="s">
        <v>12031</v>
      </c>
      <c r="G6724" s="1061" t="s">
        <v>8282</v>
      </c>
      <c r="H6724" s="1061" t="s">
        <v>129</v>
      </c>
      <c r="I6724" s="1061" t="s">
        <v>19</v>
      </c>
      <c r="J6724" s="1061" t="s">
        <v>7975</v>
      </c>
      <c r="K6724" s="1061" t="s">
        <v>14849</v>
      </c>
      <c r="L6724" s="1061">
        <v>2921</v>
      </c>
      <c r="M6724" s="1061">
        <v>2921</v>
      </c>
      <c r="N6724" s="1061">
        <v>2921</v>
      </c>
      <c r="O6724" s="1061">
        <v>2921</v>
      </c>
      <c r="P6724" s="1061">
        <v>2921</v>
      </c>
      <c r="Q6724" s="1061">
        <v>2921</v>
      </c>
      <c r="R6724" s="1061">
        <v>2950</v>
      </c>
      <c r="S6724" s="1061">
        <v>2950</v>
      </c>
      <c r="T6724" s="1061">
        <v>2950</v>
      </c>
      <c r="U6724" s="1061">
        <v>2950</v>
      </c>
      <c r="V6724" s="1061">
        <v>2950</v>
      </c>
      <c r="W6724" s="1061">
        <v>2950</v>
      </c>
    </row>
    <row r="6725" spans="1:23">
      <c r="A6725" s="908"/>
      <c r="B6725" s="1061" t="s">
        <v>234</v>
      </c>
      <c r="C6725" s="1061" t="s">
        <v>235</v>
      </c>
      <c r="D6725" s="1061" t="s">
        <v>4118</v>
      </c>
      <c r="E6725" s="1061" t="s">
        <v>12032</v>
      </c>
      <c r="F6725" s="1061" t="s">
        <v>12033</v>
      </c>
      <c r="G6725" s="1061" t="s">
        <v>1739</v>
      </c>
      <c r="H6725" s="1061" t="s">
        <v>129</v>
      </c>
      <c r="I6725" s="1061" t="s">
        <v>19</v>
      </c>
      <c r="J6725" s="1061" t="s">
        <v>7975</v>
      </c>
      <c r="K6725" s="1061" t="s">
        <v>14849</v>
      </c>
      <c r="L6725" s="1061">
        <v>65518</v>
      </c>
      <c r="M6725" s="1061">
        <v>65518</v>
      </c>
      <c r="N6725" s="1061">
        <v>65518</v>
      </c>
      <c r="O6725" s="1061">
        <v>65518</v>
      </c>
      <c r="P6725" s="1061">
        <v>65518</v>
      </c>
      <c r="Q6725" s="1061">
        <v>65518</v>
      </c>
      <c r="R6725" s="1061">
        <v>66158</v>
      </c>
      <c r="S6725" s="1061">
        <v>66158</v>
      </c>
      <c r="T6725" s="1061">
        <v>66158</v>
      </c>
      <c r="U6725" s="1061">
        <v>66158</v>
      </c>
      <c r="V6725" s="1061">
        <v>66158</v>
      </c>
      <c r="W6725" s="1061">
        <v>66158</v>
      </c>
    </row>
    <row r="6726" spans="1:23">
      <c r="A6726" s="908"/>
      <c r="B6726" s="1061" t="s">
        <v>234</v>
      </c>
      <c r="C6726" s="1061" t="s">
        <v>235</v>
      </c>
      <c r="D6726" s="1061" t="s">
        <v>4118</v>
      </c>
      <c r="E6726" s="1061" t="s">
        <v>12034</v>
      </c>
      <c r="F6726" s="1061" t="s">
        <v>12035</v>
      </c>
      <c r="G6726" s="1061" t="s">
        <v>1739</v>
      </c>
      <c r="H6726" s="1061" t="s">
        <v>129</v>
      </c>
      <c r="I6726" s="1061" t="s">
        <v>19</v>
      </c>
      <c r="J6726" s="1061" t="s">
        <v>7975</v>
      </c>
      <c r="K6726" s="1061" t="s">
        <v>14849</v>
      </c>
      <c r="L6726" s="1061">
        <v>36225</v>
      </c>
      <c r="M6726" s="1061">
        <v>36225</v>
      </c>
      <c r="N6726" s="1061">
        <v>36225</v>
      </c>
      <c r="O6726" s="1061">
        <v>36225</v>
      </c>
      <c r="P6726" s="1061">
        <v>36225</v>
      </c>
      <c r="Q6726" s="1061">
        <v>36225</v>
      </c>
      <c r="R6726" s="1061">
        <v>36578</v>
      </c>
      <c r="S6726" s="1061">
        <v>36578</v>
      </c>
      <c r="T6726" s="1061">
        <v>36578</v>
      </c>
      <c r="U6726" s="1061">
        <v>36578</v>
      </c>
      <c r="V6726" s="1061">
        <v>36578</v>
      </c>
      <c r="W6726" s="1061">
        <v>36578</v>
      </c>
    </row>
    <row r="6727" spans="1:23">
      <c r="A6727" s="908"/>
      <c r="B6727" s="1061" t="s">
        <v>234</v>
      </c>
      <c r="C6727" s="1061" t="s">
        <v>235</v>
      </c>
      <c r="D6727" s="1061" t="s">
        <v>3090</v>
      </c>
      <c r="E6727" s="1061" t="s">
        <v>12036</v>
      </c>
      <c r="F6727" s="1061" t="s">
        <v>12037</v>
      </c>
      <c r="G6727" s="1061" t="s">
        <v>2001</v>
      </c>
      <c r="H6727" s="1061" t="s">
        <v>129</v>
      </c>
      <c r="I6727" s="1061" t="s">
        <v>19</v>
      </c>
      <c r="J6727" s="1061" t="s">
        <v>7975</v>
      </c>
      <c r="K6727" s="1061" t="s">
        <v>14849</v>
      </c>
      <c r="L6727" s="1061">
        <v>7175</v>
      </c>
      <c r="M6727" s="1061">
        <v>7175</v>
      </c>
      <c r="N6727" s="1061">
        <v>7175</v>
      </c>
      <c r="O6727" s="1061">
        <v>7175</v>
      </c>
      <c r="P6727" s="1061">
        <v>7175</v>
      </c>
      <c r="Q6727" s="1061">
        <v>7175</v>
      </c>
      <c r="R6727" s="1061">
        <v>7245</v>
      </c>
      <c r="S6727" s="1061">
        <v>7245</v>
      </c>
      <c r="T6727" s="1061">
        <v>7245</v>
      </c>
      <c r="U6727" s="1061">
        <v>7245</v>
      </c>
      <c r="V6727" s="1061">
        <v>7245</v>
      </c>
      <c r="W6727" s="1061">
        <v>7245</v>
      </c>
    </row>
    <row r="6728" spans="1:23">
      <c r="A6728" s="908"/>
      <c r="B6728" s="1061" t="s">
        <v>234</v>
      </c>
      <c r="C6728" s="1061" t="s">
        <v>235</v>
      </c>
      <c r="D6728" s="1061" t="s">
        <v>2401</v>
      </c>
      <c r="E6728" s="1061" t="s">
        <v>12038</v>
      </c>
      <c r="F6728" s="1061" t="s">
        <v>4396</v>
      </c>
      <c r="G6728" s="1061" t="s">
        <v>1739</v>
      </c>
      <c r="H6728" s="1061" t="s">
        <v>129</v>
      </c>
      <c r="I6728" s="1061" t="s">
        <v>19</v>
      </c>
      <c r="J6728" s="1061" t="s">
        <v>7975</v>
      </c>
      <c r="K6728" s="1061" t="s">
        <v>14849</v>
      </c>
      <c r="L6728" s="1061">
        <v>675000</v>
      </c>
      <c r="M6728" s="1061">
        <v>675000</v>
      </c>
      <c r="N6728" s="1061">
        <v>675000</v>
      </c>
      <c r="O6728" s="1061">
        <v>675000</v>
      </c>
      <c r="P6728" s="1061">
        <v>675000</v>
      </c>
      <c r="Q6728" s="1061">
        <v>675000</v>
      </c>
      <c r="R6728" s="1061">
        <v>750000</v>
      </c>
      <c r="S6728" s="1061">
        <v>750000</v>
      </c>
      <c r="T6728" s="1061">
        <v>750000</v>
      </c>
      <c r="U6728" s="1061">
        <v>750000</v>
      </c>
      <c r="V6728" s="1061">
        <v>750000</v>
      </c>
      <c r="W6728" s="1061">
        <v>750000</v>
      </c>
    </row>
    <row r="6729" spans="1:23">
      <c r="A6729" s="908"/>
      <c r="B6729" s="1061" t="s">
        <v>234</v>
      </c>
      <c r="C6729" s="1061" t="s">
        <v>235</v>
      </c>
      <c r="D6729" s="1061" t="s">
        <v>10666</v>
      </c>
      <c r="E6729" s="1061" t="s">
        <v>12039</v>
      </c>
      <c r="F6729" s="1061" t="s">
        <v>12040</v>
      </c>
      <c r="G6729" s="1061" t="s">
        <v>1739</v>
      </c>
      <c r="H6729" s="1061" t="s">
        <v>129</v>
      </c>
      <c r="I6729" s="1061" t="s">
        <v>19</v>
      </c>
      <c r="J6729" s="1061" t="s">
        <v>7975</v>
      </c>
      <c r="K6729" s="1061" t="s">
        <v>14849</v>
      </c>
      <c r="L6729" s="1061">
        <v>10148</v>
      </c>
      <c r="M6729" s="1061">
        <v>10148</v>
      </c>
      <c r="N6729" s="1061">
        <v>10148</v>
      </c>
      <c r="O6729" s="1061">
        <v>10148</v>
      </c>
      <c r="P6729" s="1061">
        <v>10148</v>
      </c>
      <c r="Q6729" s="1061">
        <v>10148</v>
      </c>
      <c r="R6729" s="1061">
        <v>10247</v>
      </c>
      <c r="S6729" s="1061">
        <v>10247</v>
      </c>
      <c r="T6729" s="1061">
        <v>10247</v>
      </c>
      <c r="U6729" s="1061">
        <v>10247</v>
      </c>
      <c r="V6729" s="1061">
        <v>10247</v>
      </c>
      <c r="W6729" s="1061">
        <v>10247</v>
      </c>
    </row>
    <row r="6730" spans="1:23">
      <c r="A6730" s="908"/>
      <c r="B6730" s="1061" t="s">
        <v>234</v>
      </c>
      <c r="C6730" s="1061" t="s">
        <v>235</v>
      </c>
      <c r="D6730" s="1061" t="s">
        <v>4270</v>
      </c>
      <c r="E6730" s="1061" t="s">
        <v>12041</v>
      </c>
      <c r="F6730" s="1061" t="s">
        <v>12042</v>
      </c>
      <c r="G6730" s="1061" t="s">
        <v>1739</v>
      </c>
      <c r="H6730" s="1061" t="s">
        <v>129</v>
      </c>
      <c r="I6730" s="1061" t="s">
        <v>19</v>
      </c>
      <c r="J6730" s="1061" t="s">
        <v>7975</v>
      </c>
      <c r="K6730" s="1061" t="s">
        <v>14849</v>
      </c>
      <c r="L6730" s="1061">
        <v>8000</v>
      </c>
      <c r="M6730" s="1061">
        <v>8000</v>
      </c>
      <c r="N6730" s="1061">
        <v>8000</v>
      </c>
      <c r="O6730" s="1061">
        <v>8000</v>
      </c>
      <c r="P6730" s="1061">
        <v>8000</v>
      </c>
      <c r="Q6730" s="1061">
        <v>8000</v>
      </c>
      <c r="R6730" s="1061">
        <v>8000</v>
      </c>
      <c r="S6730" s="1061">
        <v>8000</v>
      </c>
      <c r="T6730" s="1061">
        <v>8000</v>
      </c>
      <c r="U6730" s="1061">
        <v>8000</v>
      </c>
      <c r="V6730" s="1061">
        <v>8000</v>
      </c>
      <c r="W6730" s="1061">
        <v>8000</v>
      </c>
    </row>
    <row r="6731" spans="1:23">
      <c r="A6731" s="908"/>
      <c r="B6731" s="1061" t="s">
        <v>234</v>
      </c>
      <c r="C6731" s="1061" t="s">
        <v>235</v>
      </c>
      <c r="D6731" s="1061" t="s">
        <v>4781</v>
      </c>
      <c r="E6731" s="1061" t="s">
        <v>12043</v>
      </c>
      <c r="F6731" s="1061" t="s">
        <v>12044</v>
      </c>
      <c r="G6731" s="1061" t="s">
        <v>1739</v>
      </c>
      <c r="H6731" s="1061" t="s">
        <v>129</v>
      </c>
      <c r="I6731" s="1061" t="s">
        <v>19</v>
      </c>
      <c r="J6731" s="1061" t="s">
        <v>7975</v>
      </c>
      <c r="K6731" s="1061" t="s">
        <v>14849</v>
      </c>
      <c r="L6731" s="1061">
        <v>2709700</v>
      </c>
      <c r="M6731" s="1061">
        <v>2709700</v>
      </c>
      <c r="N6731" s="1061">
        <v>2709700</v>
      </c>
      <c r="O6731" s="1061">
        <v>2709700</v>
      </c>
      <c r="P6731" s="1061">
        <v>2709700</v>
      </c>
      <c r="Q6731" s="1061">
        <v>2709700</v>
      </c>
      <c r="R6731" s="1061">
        <v>2709700</v>
      </c>
      <c r="S6731" s="1061">
        <v>2709700</v>
      </c>
      <c r="T6731" s="1061">
        <v>2709700</v>
      </c>
      <c r="U6731" s="1061">
        <v>2709700</v>
      </c>
      <c r="V6731" s="1061">
        <v>2709700</v>
      </c>
      <c r="W6731" s="1061">
        <v>2709700</v>
      </c>
    </row>
    <row r="6732" spans="1:23">
      <c r="A6732" s="908"/>
      <c r="B6732" s="1061" t="s">
        <v>234</v>
      </c>
      <c r="C6732" s="1061" t="s">
        <v>235</v>
      </c>
      <c r="D6732" s="1061" t="s">
        <v>4781</v>
      </c>
      <c r="E6732" s="1061" t="s">
        <v>12045</v>
      </c>
      <c r="F6732" s="1061" t="s">
        <v>12046</v>
      </c>
      <c r="G6732" s="1061" t="s">
        <v>1739</v>
      </c>
      <c r="H6732" s="1061" t="s">
        <v>129</v>
      </c>
      <c r="I6732" s="1061" t="s">
        <v>19</v>
      </c>
      <c r="J6732" s="1061" t="s">
        <v>7975</v>
      </c>
      <c r="K6732" s="1061" t="s">
        <v>14849</v>
      </c>
      <c r="L6732" s="1061">
        <v>3674650</v>
      </c>
      <c r="M6732" s="1061">
        <v>3674650</v>
      </c>
      <c r="N6732" s="1061">
        <v>3674650</v>
      </c>
      <c r="O6732" s="1061">
        <v>3674650</v>
      </c>
      <c r="P6732" s="1061">
        <v>3674650</v>
      </c>
      <c r="Q6732" s="1061">
        <v>3674650</v>
      </c>
      <c r="R6732" s="1061">
        <v>3674650</v>
      </c>
      <c r="S6732" s="1061">
        <v>3674650</v>
      </c>
      <c r="T6732" s="1061">
        <v>3674650</v>
      </c>
      <c r="U6732" s="1061">
        <v>3674650</v>
      </c>
      <c r="V6732" s="1061">
        <v>3674650</v>
      </c>
      <c r="W6732" s="1061">
        <v>3674650</v>
      </c>
    </row>
    <row r="6733" spans="1:23">
      <c r="A6733" s="908"/>
      <c r="B6733" s="1061" t="s">
        <v>234</v>
      </c>
      <c r="C6733" s="1061" t="s">
        <v>235</v>
      </c>
      <c r="D6733" s="1061" t="s">
        <v>4123</v>
      </c>
      <c r="E6733" s="1061" t="s">
        <v>12047</v>
      </c>
      <c r="F6733" s="1061" t="s">
        <v>12048</v>
      </c>
      <c r="G6733" s="1061" t="s">
        <v>1739</v>
      </c>
      <c r="H6733" s="1061" t="s">
        <v>129</v>
      </c>
      <c r="I6733" s="1061" t="s">
        <v>19</v>
      </c>
      <c r="J6733" s="1061" t="s">
        <v>7975</v>
      </c>
      <c r="K6733" s="1061" t="s">
        <v>14849</v>
      </c>
      <c r="L6733" s="1061">
        <v>1000</v>
      </c>
      <c r="M6733" s="1061">
        <v>1000</v>
      </c>
      <c r="N6733" s="1061">
        <v>1000</v>
      </c>
      <c r="O6733" s="1061">
        <v>1000</v>
      </c>
      <c r="P6733" s="1061">
        <v>1000</v>
      </c>
      <c r="Q6733" s="1061">
        <v>1000</v>
      </c>
      <c r="R6733" s="1061">
        <v>1000</v>
      </c>
      <c r="S6733" s="1061">
        <v>1000</v>
      </c>
      <c r="T6733" s="1061">
        <v>1000</v>
      </c>
      <c r="U6733" s="1061">
        <v>1000</v>
      </c>
      <c r="V6733" s="1061">
        <v>1000</v>
      </c>
      <c r="W6733" s="1061">
        <v>1000</v>
      </c>
    </row>
    <row r="6734" spans="1:23">
      <c r="A6734" s="908"/>
      <c r="B6734" s="1061" t="s">
        <v>234</v>
      </c>
      <c r="C6734" s="1061" t="s">
        <v>235</v>
      </c>
      <c r="D6734" s="1061" t="s">
        <v>4123</v>
      </c>
      <c r="E6734" s="1061" t="s">
        <v>12049</v>
      </c>
      <c r="F6734" s="1061" t="s">
        <v>12050</v>
      </c>
      <c r="G6734" s="1061" t="s">
        <v>1739</v>
      </c>
      <c r="H6734" s="1061" t="s">
        <v>129</v>
      </c>
      <c r="I6734" s="1061" t="s">
        <v>19</v>
      </c>
      <c r="J6734" s="1061" t="s">
        <v>7975</v>
      </c>
      <c r="K6734" s="1061" t="s">
        <v>14849</v>
      </c>
      <c r="L6734" s="1061">
        <v>1000</v>
      </c>
      <c r="M6734" s="1061">
        <v>1000</v>
      </c>
      <c r="N6734" s="1061">
        <v>1000</v>
      </c>
      <c r="O6734" s="1061">
        <v>1000</v>
      </c>
      <c r="P6734" s="1061">
        <v>1000</v>
      </c>
      <c r="Q6734" s="1061">
        <v>1000</v>
      </c>
      <c r="R6734" s="1061">
        <v>1000</v>
      </c>
      <c r="S6734" s="1061">
        <v>1000</v>
      </c>
      <c r="T6734" s="1061">
        <v>1000</v>
      </c>
      <c r="U6734" s="1061">
        <v>1000</v>
      </c>
      <c r="V6734" s="1061">
        <v>1000</v>
      </c>
      <c r="W6734" s="1061">
        <v>1000</v>
      </c>
    </row>
    <row r="6735" spans="1:23">
      <c r="A6735" s="908"/>
      <c r="B6735" s="1061" t="s">
        <v>234</v>
      </c>
      <c r="C6735" s="1061" t="s">
        <v>235</v>
      </c>
      <c r="D6735" s="1061" t="s">
        <v>4519</v>
      </c>
      <c r="E6735" s="1061" t="s">
        <v>13431</v>
      </c>
      <c r="F6735" s="1061" t="s">
        <v>13432</v>
      </c>
      <c r="G6735" s="1061" t="s">
        <v>1739</v>
      </c>
      <c r="H6735" s="1061" t="s">
        <v>129</v>
      </c>
      <c r="I6735" s="1061" t="s">
        <v>20</v>
      </c>
      <c r="J6735" s="1061" t="s">
        <v>7975</v>
      </c>
      <c r="K6735" s="1061" t="s">
        <v>14849</v>
      </c>
      <c r="L6735" s="1061">
        <v>44730</v>
      </c>
      <c r="M6735" s="1061">
        <v>44730</v>
      </c>
      <c r="N6735" s="1061">
        <v>44730</v>
      </c>
      <c r="O6735" s="1061">
        <v>44730</v>
      </c>
      <c r="P6735" s="1061">
        <v>44730</v>
      </c>
      <c r="Q6735" s="1061">
        <v>44730</v>
      </c>
      <c r="R6735" s="1061">
        <v>44730</v>
      </c>
      <c r="S6735" s="1061">
        <v>44730</v>
      </c>
      <c r="T6735" s="1061">
        <v>44730</v>
      </c>
      <c r="U6735" s="1061">
        <v>44730</v>
      </c>
      <c r="V6735" s="1061">
        <v>44730</v>
      </c>
      <c r="W6735" s="1061">
        <v>44730</v>
      </c>
    </row>
    <row r="6736" spans="1:23">
      <c r="A6736" s="908"/>
      <c r="B6736" s="1061" t="s">
        <v>234</v>
      </c>
      <c r="C6736" s="1061" t="s">
        <v>235</v>
      </c>
      <c r="D6736" s="1061" t="s">
        <v>12247</v>
      </c>
      <c r="E6736" s="1061" t="s">
        <v>12051</v>
      </c>
      <c r="F6736" s="1061" t="s">
        <v>12052</v>
      </c>
      <c r="G6736" s="1061" t="s">
        <v>1739</v>
      </c>
      <c r="H6736" s="1061" t="s">
        <v>129</v>
      </c>
      <c r="I6736" s="1061" t="s">
        <v>21</v>
      </c>
      <c r="J6736" s="1061" t="s">
        <v>7975</v>
      </c>
      <c r="K6736" s="1061" t="s">
        <v>14849</v>
      </c>
      <c r="L6736" s="1061">
        <v>207.72</v>
      </c>
      <c r="M6736" s="1061">
        <v>207.72</v>
      </c>
      <c r="N6736" s="1061">
        <v>207.72</v>
      </c>
      <c r="O6736" s="1061">
        <v>207.72</v>
      </c>
      <c r="P6736" s="1061">
        <v>207.72</v>
      </c>
      <c r="Q6736" s="1061">
        <v>207.72</v>
      </c>
      <c r="R6736" s="1061">
        <v>207.72</v>
      </c>
      <c r="S6736" s="1061">
        <v>207.72</v>
      </c>
      <c r="T6736" s="1061">
        <v>207.72</v>
      </c>
      <c r="U6736" s="1061">
        <v>207.72</v>
      </c>
      <c r="V6736" s="1061">
        <v>207.72</v>
      </c>
      <c r="W6736" s="1061">
        <v>207.72</v>
      </c>
    </row>
    <row r="6737" spans="1:23">
      <c r="A6737" s="908"/>
      <c r="B6737" s="1061" t="s">
        <v>234</v>
      </c>
      <c r="C6737" s="1061" t="s">
        <v>235</v>
      </c>
      <c r="D6737" s="1061" t="s">
        <v>12247</v>
      </c>
      <c r="E6737" s="1061" t="s">
        <v>12053</v>
      </c>
      <c r="F6737" s="1061" t="s">
        <v>12054</v>
      </c>
      <c r="G6737" s="1061" t="s">
        <v>1739</v>
      </c>
      <c r="H6737" s="1061" t="s">
        <v>129</v>
      </c>
      <c r="I6737" s="1061" t="s">
        <v>21</v>
      </c>
      <c r="J6737" s="1061" t="s">
        <v>7975</v>
      </c>
      <c r="K6737" s="1061" t="s">
        <v>14849</v>
      </c>
      <c r="L6737" s="1061">
        <v>184.76</v>
      </c>
      <c r="M6737" s="1061">
        <v>184.76</v>
      </c>
      <c r="N6737" s="1061">
        <v>184.76</v>
      </c>
      <c r="O6737" s="1061">
        <v>184.76</v>
      </c>
      <c r="P6737" s="1061">
        <v>184.76</v>
      </c>
      <c r="Q6737" s="1061">
        <v>184.76</v>
      </c>
      <c r="R6737" s="1061">
        <v>184.76</v>
      </c>
      <c r="S6737" s="1061">
        <v>184.76</v>
      </c>
      <c r="T6737" s="1061">
        <v>184.76</v>
      </c>
      <c r="U6737" s="1061">
        <v>184.76</v>
      </c>
      <c r="V6737" s="1061">
        <v>184.76</v>
      </c>
      <c r="W6737" s="1061">
        <v>184.76</v>
      </c>
    </row>
    <row r="6738" spans="1:23">
      <c r="A6738" s="908"/>
      <c r="B6738" s="1061" t="s">
        <v>234</v>
      </c>
      <c r="C6738" s="1061" t="s">
        <v>235</v>
      </c>
      <c r="D6738" s="1061" t="s">
        <v>4781</v>
      </c>
      <c r="E6738" s="1061" t="s">
        <v>12055</v>
      </c>
      <c r="F6738" s="1061" t="s">
        <v>12056</v>
      </c>
      <c r="G6738" s="1061" t="s">
        <v>1669</v>
      </c>
      <c r="H6738" s="1061" t="s">
        <v>129</v>
      </c>
      <c r="I6738" s="1061" t="s">
        <v>19</v>
      </c>
      <c r="J6738" s="1061" t="s">
        <v>7975</v>
      </c>
      <c r="K6738" s="1061" t="s">
        <v>14849</v>
      </c>
      <c r="L6738" s="1061">
        <v>9225000</v>
      </c>
      <c r="M6738" s="1061">
        <v>9225000</v>
      </c>
      <c r="N6738" s="1061">
        <v>9225000</v>
      </c>
      <c r="O6738" s="1061">
        <v>9225000</v>
      </c>
      <c r="P6738" s="1061">
        <v>9225000</v>
      </c>
      <c r="Q6738" s="1061">
        <v>9225000</v>
      </c>
      <c r="R6738" s="1061">
        <v>9315000</v>
      </c>
      <c r="S6738" s="1061">
        <v>9315000</v>
      </c>
      <c r="T6738" s="1061">
        <v>9315000</v>
      </c>
      <c r="U6738" s="1061">
        <v>9315000</v>
      </c>
      <c r="V6738" s="1061">
        <v>9315000</v>
      </c>
      <c r="W6738" s="1061">
        <v>9315000</v>
      </c>
    </row>
    <row r="6739" spans="1:23">
      <c r="A6739" s="908"/>
      <c r="B6739" s="1061" t="s">
        <v>234</v>
      </c>
      <c r="C6739" s="1061" t="s">
        <v>235</v>
      </c>
      <c r="D6739" s="1061" t="s">
        <v>7871</v>
      </c>
      <c r="E6739" s="1061" t="s">
        <v>12057</v>
      </c>
      <c r="F6739" s="1061" t="s">
        <v>12058</v>
      </c>
      <c r="G6739" s="1061" t="s">
        <v>1739</v>
      </c>
      <c r="H6739" s="1061" t="s">
        <v>129</v>
      </c>
      <c r="I6739" s="1061" t="s">
        <v>19</v>
      </c>
      <c r="J6739" s="1061" t="s">
        <v>7975</v>
      </c>
      <c r="K6739" s="1061" t="s">
        <v>14849</v>
      </c>
      <c r="L6739" s="1061">
        <v>194750</v>
      </c>
      <c r="M6739" s="1061">
        <v>194750</v>
      </c>
      <c r="N6739" s="1061">
        <v>194750</v>
      </c>
      <c r="O6739" s="1061">
        <v>194750</v>
      </c>
      <c r="P6739" s="1061">
        <v>194750</v>
      </c>
      <c r="Q6739" s="1061">
        <v>194750</v>
      </c>
      <c r="R6739" s="1061">
        <v>196650</v>
      </c>
      <c r="S6739" s="1061">
        <v>196650</v>
      </c>
      <c r="T6739" s="1061">
        <v>196650</v>
      </c>
      <c r="U6739" s="1061">
        <v>196650</v>
      </c>
      <c r="V6739" s="1061">
        <v>196650</v>
      </c>
      <c r="W6739" s="1061">
        <v>196650</v>
      </c>
    </row>
    <row r="6740" spans="1:23">
      <c r="A6740" s="908"/>
      <c r="B6740" s="1061" t="s">
        <v>234</v>
      </c>
      <c r="C6740" s="1061" t="s">
        <v>235</v>
      </c>
      <c r="D6740" s="1061" t="s">
        <v>4515</v>
      </c>
      <c r="E6740" s="1061" t="s">
        <v>12059</v>
      </c>
      <c r="F6740" s="1061" t="s">
        <v>12060</v>
      </c>
      <c r="G6740" s="1061" t="s">
        <v>1739</v>
      </c>
      <c r="H6740" s="1061" t="s">
        <v>129</v>
      </c>
      <c r="I6740" s="1061" t="s">
        <v>19</v>
      </c>
      <c r="J6740" s="1061" t="s">
        <v>7975</v>
      </c>
      <c r="K6740" s="1061" t="s">
        <v>14849</v>
      </c>
      <c r="L6740" s="1061">
        <v>47400</v>
      </c>
      <c r="M6740" s="1061">
        <v>47400</v>
      </c>
      <c r="N6740" s="1061">
        <v>47400</v>
      </c>
      <c r="O6740" s="1061">
        <v>47400</v>
      </c>
      <c r="P6740" s="1061">
        <v>47400</v>
      </c>
      <c r="Q6740" s="1061">
        <v>47400</v>
      </c>
      <c r="R6740" s="1061">
        <v>47400</v>
      </c>
      <c r="S6740" s="1061">
        <v>47400</v>
      </c>
      <c r="T6740" s="1061">
        <v>47400</v>
      </c>
      <c r="U6740" s="1061">
        <v>47400</v>
      </c>
      <c r="V6740" s="1061">
        <v>47400</v>
      </c>
      <c r="W6740" s="1061">
        <v>47400</v>
      </c>
    </row>
    <row r="6741" spans="1:23">
      <c r="A6741" s="908"/>
      <c r="B6741" s="1061" t="s">
        <v>234</v>
      </c>
      <c r="C6741" s="1061" t="s">
        <v>235</v>
      </c>
      <c r="D6741" s="1061" t="s">
        <v>4582</v>
      </c>
      <c r="E6741" s="1061" t="s">
        <v>12061</v>
      </c>
      <c r="F6741" s="1061" t="s">
        <v>12062</v>
      </c>
      <c r="G6741" s="1061" t="s">
        <v>1739</v>
      </c>
      <c r="H6741" s="1061" t="s">
        <v>129</v>
      </c>
      <c r="I6741" s="1061" t="s">
        <v>19</v>
      </c>
      <c r="J6741" s="1061" t="s">
        <v>7975</v>
      </c>
      <c r="K6741" s="1061" t="s">
        <v>14849</v>
      </c>
      <c r="L6741" s="1061">
        <v>2357500</v>
      </c>
      <c r="M6741" s="1061">
        <v>2357500</v>
      </c>
      <c r="N6741" s="1061">
        <v>2357500</v>
      </c>
      <c r="O6741" s="1061">
        <v>2357500</v>
      </c>
      <c r="P6741" s="1061">
        <v>2357500</v>
      </c>
      <c r="Q6741" s="1061">
        <v>2357500</v>
      </c>
      <c r="R6741" s="1061">
        <v>2380500</v>
      </c>
      <c r="S6741" s="1061">
        <v>2380500</v>
      </c>
      <c r="T6741" s="1061">
        <v>2380500</v>
      </c>
      <c r="U6741" s="1061">
        <v>2380500</v>
      </c>
      <c r="V6741" s="1061">
        <v>2380500</v>
      </c>
      <c r="W6741" s="1061">
        <v>2380500</v>
      </c>
    </row>
    <row r="6742" spans="1:23">
      <c r="A6742" s="908"/>
      <c r="B6742" s="1061" t="s">
        <v>234</v>
      </c>
      <c r="C6742" s="1061" t="s">
        <v>235</v>
      </c>
      <c r="D6742" s="1061" t="s">
        <v>4312</v>
      </c>
      <c r="E6742" s="1061" t="s">
        <v>12063</v>
      </c>
      <c r="F6742" s="1061" t="s">
        <v>12064</v>
      </c>
      <c r="G6742" s="1061" t="s">
        <v>1739</v>
      </c>
      <c r="H6742" s="1061" t="s">
        <v>129</v>
      </c>
      <c r="I6742" s="1061" t="s">
        <v>19</v>
      </c>
      <c r="J6742" s="1061" t="s">
        <v>7975</v>
      </c>
      <c r="K6742" s="1061" t="s">
        <v>14849</v>
      </c>
      <c r="L6742" s="1061">
        <v>1100000</v>
      </c>
      <c r="M6742" s="1061">
        <v>1100000</v>
      </c>
      <c r="N6742" s="1061">
        <v>1100000</v>
      </c>
      <c r="O6742" s="1061">
        <v>1100000</v>
      </c>
      <c r="P6742" s="1061">
        <v>1100000</v>
      </c>
      <c r="Q6742" s="1061">
        <v>1100000</v>
      </c>
      <c r="R6742" s="1061">
        <v>1100000</v>
      </c>
      <c r="S6742" s="1061">
        <v>1100000</v>
      </c>
      <c r="T6742" s="1061">
        <v>1100000</v>
      </c>
      <c r="U6742" s="1061">
        <v>1100000</v>
      </c>
      <c r="V6742" s="1061">
        <v>1100000</v>
      </c>
      <c r="W6742" s="1061">
        <v>1100000</v>
      </c>
    </row>
    <row r="6743" spans="1:23">
      <c r="A6743" s="908"/>
      <c r="B6743" s="1061" t="s">
        <v>234</v>
      </c>
      <c r="C6743" s="1061" t="s">
        <v>235</v>
      </c>
      <c r="D6743" s="1061" t="s">
        <v>3984</v>
      </c>
      <c r="E6743" s="1061" t="s">
        <v>12065</v>
      </c>
      <c r="F6743" s="1061" t="s">
        <v>12066</v>
      </c>
      <c r="G6743" s="1061" t="s">
        <v>1739</v>
      </c>
      <c r="H6743" s="1061" t="s">
        <v>129</v>
      </c>
      <c r="I6743" s="1061" t="s">
        <v>19</v>
      </c>
      <c r="J6743" s="1061" t="s">
        <v>7975</v>
      </c>
      <c r="K6743" s="1061" t="s">
        <v>14849</v>
      </c>
      <c r="L6743" s="1061">
        <v>230625</v>
      </c>
      <c r="M6743" s="1061">
        <v>230625</v>
      </c>
      <c r="N6743" s="1061">
        <v>230625</v>
      </c>
      <c r="O6743" s="1061">
        <v>230625</v>
      </c>
      <c r="P6743" s="1061">
        <v>230625</v>
      </c>
      <c r="Q6743" s="1061">
        <v>230625</v>
      </c>
      <c r="R6743" s="1061">
        <v>232875</v>
      </c>
      <c r="S6743" s="1061">
        <v>232875</v>
      </c>
      <c r="T6743" s="1061">
        <v>232875</v>
      </c>
      <c r="U6743" s="1061">
        <v>232875</v>
      </c>
      <c r="V6743" s="1061">
        <v>232875</v>
      </c>
      <c r="W6743" s="1061">
        <v>232875</v>
      </c>
    </row>
    <row r="6744" spans="1:23">
      <c r="A6744" s="908"/>
      <c r="B6744" s="1061" t="s">
        <v>234</v>
      </c>
      <c r="C6744" s="1061" t="s">
        <v>235</v>
      </c>
      <c r="D6744" s="1061" t="s">
        <v>4160</v>
      </c>
      <c r="E6744" s="1061" t="s">
        <v>12067</v>
      </c>
      <c r="F6744" s="1061" t="s">
        <v>12068</v>
      </c>
      <c r="G6744" s="1061" t="s">
        <v>1739</v>
      </c>
      <c r="H6744" s="1061" t="s">
        <v>129</v>
      </c>
      <c r="I6744" s="1061" t="s">
        <v>19</v>
      </c>
      <c r="J6744" s="1061" t="s">
        <v>7975</v>
      </c>
      <c r="K6744" s="1061" t="s">
        <v>14849</v>
      </c>
      <c r="L6744" s="1061">
        <v>22038</v>
      </c>
      <c r="M6744" s="1061">
        <v>22038</v>
      </c>
      <c r="N6744" s="1061">
        <v>22038</v>
      </c>
      <c r="O6744" s="1061">
        <v>22038</v>
      </c>
      <c r="P6744" s="1061">
        <v>22038</v>
      </c>
      <c r="Q6744" s="1061">
        <v>22038</v>
      </c>
      <c r="R6744" s="1061">
        <v>22253</v>
      </c>
      <c r="S6744" s="1061">
        <v>22253</v>
      </c>
      <c r="T6744" s="1061">
        <v>22253</v>
      </c>
      <c r="U6744" s="1061">
        <v>22253</v>
      </c>
      <c r="V6744" s="1061">
        <v>22253</v>
      </c>
      <c r="W6744" s="1061">
        <v>22253</v>
      </c>
    </row>
    <row r="6745" spans="1:23">
      <c r="A6745" s="908"/>
      <c r="B6745" s="1061" t="s">
        <v>234</v>
      </c>
      <c r="C6745" s="1061" t="s">
        <v>235</v>
      </c>
      <c r="D6745" s="1061" t="s">
        <v>2356</v>
      </c>
      <c r="E6745" s="1061" t="s">
        <v>12069</v>
      </c>
      <c r="F6745" s="1061" t="s">
        <v>12070</v>
      </c>
      <c r="G6745" s="1061" t="s">
        <v>1739</v>
      </c>
      <c r="H6745" s="1061" t="s">
        <v>129</v>
      </c>
      <c r="I6745" s="1061" t="s">
        <v>19</v>
      </c>
      <c r="J6745" s="1061" t="s">
        <v>7975</v>
      </c>
      <c r="K6745" s="1061" t="s">
        <v>14849</v>
      </c>
      <c r="L6745" s="1061">
        <v>27000</v>
      </c>
      <c r="M6745" s="1061">
        <v>27000</v>
      </c>
      <c r="N6745" s="1061">
        <v>27000</v>
      </c>
      <c r="O6745" s="1061">
        <v>27000</v>
      </c>
      <c r="P6745" s="1061">
        <v>27000</v>
      </c>
      <c r="Q6745" s="1061">
        <v>27000</v>
      </c>
      <c r="R6745" s="1061">
        <v>27000</v>
      </c>
      <c r="S6745" s="1061">
        <v>27000</v>
      </c>
      <c r="T6745" s="1061">
        <v>27000</v>
      </c>
      <c r="U6745" s="1061">
        <v>27000</v>
      </c>
      <c r="V6745" s="1061">
        <v>27000</v>
      </c>
      <c r="W6745" s="1061">
        <v>27000</v>
      </c>
    </row>
    <row r="6746" spans="1:23">
      <c r="A6746" s="908"/>
      <c r="B6746" s="1061" t="s">
        <v>234</v>
      </c>
      <c r="C6746" s="1061" t="s">
        <v>235</v>
      </c>
      <c r="D6746" s="1061" t="s">
        <v>12071</v>
      </c>
      <c r="E6746" s="1061" t="s">
        <v>12072</v>
      </c>
      <c r="F6746" s="1061" t="s">
        <v>12073</v>
      </c>
      <c r="G6746" s="1061" t="s">
        <v>1739</v>
      </c>
      <c r="H6746" s="1061" t="s">
        <v>129</v>
      </c>
      <c r="I6746" s="1061" t="s">
        <v>19</v>
      </c>
      <c r="J6746" s="1061" t="s">
        <v>7975</v>
      </c>
      <c r="K6746" s="1061" t="s">
        <v>14849</v>
      </c>
      <c r="L6746" s="1061">
        <v>87125</v>
      </c>
      <c r="M6746" s="1061">
        <v>87125</v>
      </c>
      <c r="N6746" s="1061">
        <v>87125</v>
      </c>
      <c r="O6746" s="1061">
        <v>87125</v>
      </c>
      <c r="P6746" s="1061">
        <v>87125</v>
      </c>
      <c r="Q6746" s="1061">
        <v>87125</v>
      </c>
      <c r="R6746" s="1061">
        <v>87975</v>
      </c>
      <c r="S6746" s="1061">
        <v>87975</v>
      </c>
      <c r="T6746" s="1061">
        <v>87975</v>
      </c>
      <c r="U6746" s="1061">
        <v>87975</v>
      </c>
      <c r="V6746" s="1061">
        <v>87975</v>
      </c>
      <c r="W6746" s="1061">
        <v>87975</v>
      </c>
    </row>
    <row r="6747" spans="1:23">
      <c r="A6747" s="908"/>
      <c r="B6747" s="1061" t="s">
        <v>234</v>
      </c>
      <c r="C6747" s="1061" t="s">
        <v>235</v>
      </c>
      <c r="D6747" s="1061" t="s">
        <v>4563</v>
      </c>
      <c r="E6747" s="1061" t="s">
        <v>12074</v>
      </c>
      <c r="F6747" s="1061" t="s">
        <v>8001</v>
      </c>
      <c r="G6747" s="1061" t="s">
        <v>2001</v>
      </c>
      <c r="H6747" s="1061" t="s">
        <v>129</v>
      </c>
      <c r="I6747" s="1061" t="s">
        <v>19</v>
      </c>
      <c r="J6747" s="1061" t="s">
        <v>7975</v>
      </c>
      <c r="K6747" s="1061" t="s">
        <v>14849</v>
      </c>
      <c r="L6747" s="1061">
        <v>3998</v>
      </c>
      <c r="M6747" s="1061">
        <v>3998</v>
      </c>
      <c r="N6747" s="1061">
        <v>3998</v>
      </c>
      <c r="O6747" s="1061">
        <v>3998</v>
      </c>
      <c r="P6747" s="1061">
        <v>3998</v>
      </c>
      <c r="Q6747" s="1061">
        <v>3998</v>
      </c>
      <c r="R6747" s="1061">
        <v>4037</v>
      </c>
      <c r="S6747" s="1061">
        <v>4037</v>
      </c>
      <c r="T6747" s="1061">
        <v>4037</v>
      </c>
      <c r="U6747" s="1061">
        <v>4037</v>
      </c>
      <c r="V6747" s="1061">
        <v>4037</v>
      </c>
      <c r="W6747" s="1061">
        <v>4037</v>
      </c>
    </row>
    <row r="6748" spans="1:23">
      <c r="A6748" s="908"/>
      <c r="B6748" s="1061" t="s">
        <v>234</v>
      </c>
      <c r="C6748" s="1061" t="s">
        <v>235</v>
      </c>
      <c r="D6748" s="1061" t="s">
        <v>4201</v>
      </c>
      <c r="E6748" s="1061" t="s">
        <v>12075</v>
      </c>
      <c r="F6748" s="1061" t="s">
        <v>12076</v>
      </c>
      <c r="G6748" s="1061" t="s">
        <v>1724</v>
      </c>
      <c r="H6748" s="1061" t="s">
        <v>129</v>
      </c>
      <c r="I6748" s="1061" t="s">
        <v>19</v>
      </c>
      <c r="J6748" s="1061" t="s">
        <v>7975</v>
      </c>
      <c r="K6748" s="1061" t="s">
        <v>14849</v>
      </c>
      <c r="L6748" s="1061">
        <v>24000</v>
      </c>
      <c r="M6748" s="1061">
        <v>24000</v>
      </c>
      <c r="N6748" s="1061">
        <v>24000</v>
      </c>
      <c r="O6748" s="1061">
        <v>24000</v>
      </c>
      <c r="P6748" s="1061">
        <v>24000</v>
      </c>
      <c r="Q6748" s="1061">
        <v>24000</v>
      </c>
      <c r="R6748" s="1061">
        <v>24000</v>
      </c>
      <c r="S6748" s="1061">
        <v>24000</v>
      </c>
      <c r="T6748" s="1061">
        <v>24000</v>
      </c>
      <c r="U6748" s="1061">
        <v>24000</v>
      </c>
      <c r="V6748" s="1061">
        <v>24000</v>
      </c>
      <c r="W6748" s="1061">
        <v>24000</v>
      </c>
    </row>
    <row r="6749" spans="1:23">
      <c r="A6749" s="908"/>
      <c r="B6749" s="1061" t="s">
        <v>234</v>
      </c>
      <c r="C6749" s="1061" t="s">
        <v>235</v>
      </c>
      <c r="D6749" s="1061" t="s">
        <v>4017</v>
      </c>
      <c r="E6749" s="1061" t="s">
        <v>12077</v>
      </c>
      <c r="F6749" s="1061" t="s">
        <v>12078</v>
      </c>
      <c r="G6749" s="1061" t="s">
        <v>1724</v>
      </c>
      <c r="H6749" s="1061" t="s">
        <v>129</v>
      </c>
      <c r="I6749" s="1061" t="s">
        <v>19</v>
      </c>
      <c r="J6749" s="1061" t="s">
        <v>7975</v>
      </c>
      <c r="K6749" s="1061" t="s">
        <v>14849</v>
      </c>
      <c r="L6749" s="1061">
        <v>200000</v>
      </c>
      <c r="M6749" s="1061">
        <v>200000</v>
      </c>
      <c r="N6749" s="1061">
        <v>200000</v>
      </c>
      <c r="O6749" s="1061">
        <v>200000</v>
      </c>
      <c r="P6749" s="1061">
        <v>200000</v>
      </c>
      <c r="Q6749" s="1061">
        <v>200000</v>
      </c>
      <c r="R6749" s="1061">
        <v>200000</v>
      </c>
      <c r="S6749" s="1061">
        <v>200000</v>
      </c>
      <c r="T6749" s="1061">
        <v>200000</v>
      </c>
      <c r="U6749" s="1061">
        <v>200000</v>
      </c>
      <c r="V6749" s="1061">
        <v>200000</v>
      </c>
      <c r="W6749" s="1061">
        <v>200000</v>
      </c>
    </row>
    <row r="6750" spans="1:23">
      <c r="A6750" s="908"/>
      <c r="B6750" s="1061" t="s">
        <v>234</v>
      </c>
      <c r="C6750" s="1061" t="s">
        <v>235</v>
      </c>
      <c r="D6750" s="1061" t="s">
        <v>3051</v>
      </c>
      <c r="E6750" s="1061" t="s">
        <v>12079</v>
      </c>
      <c r="F6750" s="1061" t="s">
        <v>10638</v>
      </c>
      <c r="G6750" s="1061" t="s">
        <v>1739</v>
      </c>
      <c r="H6750" s="1061" t="s">
        <v>129</v>
      </c>
      <c r="I6750" s="1061" t="s">
        <v>19</v>
      </c>
      <c r="J6750" s="1061" t="s">
        <v>7975</v>
      </c>
      <c r="K6750" s="1061" t="s">
        <v>14849</v>
      </c>
      <c r="L6750" s="1061">
        <v>85075</v>
      </c>
      <c r="M6750" s="1061">
        <v>85075</v>
      </c>
      <c r="N6750" s="1061">
        <v>85075</v>
      </c>
      <c r="O6750" s="1061">
        <v>85075</v>
      </c>
      <c r="P6750" s="1061">
        <v>85075</v>
      </c>
      <c r="Q6750" s="1061">
        <v>85075</v>
      </c>
      <c r="R6750" s="1061">
        <v>85905</v>
      </c>
      <c r="S6750" s="1061">
        <v>85905</v>
      </c>
      <c r="T6750" s="1061">
        <v>85905</v>
      </c>
      <c r="U6750" s="1061">
        <v>85905</v>
      </c>
      <c r="V6750" s="1061">
        <v>85905</v>
      </c>
      <c r="W6750" s="1061">
        <v>85905</v>
      </c>
    </row>
    <row r="6751" spans="1:23">
      <c r="A6751" s="908"/>
      <c r="B6751" s="1061" t="s">
        <v>234</v>
      </c>
      <c r="C6751" s="1061" t="s">
        <v>235</v>
      </c>
      <c r="D6751" s="1061" t="s">
        <v>7991</v>
      </c>
      <c r="E6751" s="1061" t="s">
        <v>12080</v>
      </c>
      <c r="F6751" s="1061" t="s">
        <v>7092</v>
      </c>
      <c r="G6751" s="1061" t="s">
        <v>8282</v>
      </c>
      <c r="H6751" s="1061" t="s">
        <v>129</v>
      </c>
      <c r="I6751" s="1061" t="s">
        <v>19</v>
      </c>
      <c r="J6751" s="1061" t="s">
        <v>7975</v>
      </c>
      <c r="K6751" s="1061" t="s">
        <v>14849</v>
      </c>
      <c r="L6751" s="1061">
        <v>250000</v>
      </c>
      <c r="M6751" s="1061">
        <v>250000</v>
      </c>
      <c r="N6751" s="1061">
        <v>250000</v>
      </c>
      <c r="O6751" s="1061">
        <v>250000</v>
      </c>
      <c r="P6751" s="1061">
        <v>250000</v>
      </c>
      <c r="Q6751" s="1061">
        <v>250000</v>
      </c>
      <c r="R6751" s="1061">
        <v>250000</v>
      </c>
      <c r="S6751" s="1061">
        <v>250000</v>
      </c>
      <c r="T6751" s="1061">
        <v>250000</v>
      </c>
      <c r="U6751" s="1061">
        <v>250000</v>
      </c>
      <c r="V6751" s="1061">
        <v>250000</v>
      </c>
      <c r="W6751" s="1061">
        <v>250000</v>
      </c>
    </row>
    <row r="6752" spans="1:23">
      <c r="A6752" s="908"/>
      <c r="B6752" s="1061" t="s">
        <v>234</v>
      </c>
      <c r="C6752" s="1061" t="s">
        <v>235</v>
      </c>
      <c r="D6752" s="1061" t="s">
        <v>4444</v>
      </c>
      <c r="E6752" s="1061" t="s">
        <v>12345</v>
      </c>
      <c r="F6752" s="1061" t="s">
        <v>12346</v>
      </c>
      <c r="G6752" s="1061" t="s">
        <v>1739</v>
      </c>
      <c r="H6752" s="1061" t="s">
        <v>129</v>
      </c>
      <c r="I6752" s="1061" t="s">
        <v>19</v>
      </c>
      <c r="J6752" s="1061" t="s">
        <v>7975</v>
      </c>
      <c r="K6752" s="1061" t="s">
        <v>14849</v>
      </c>
      <c r="L6752" s="1061">
        <v>3075000</v>
      </c>
      <c r="M6752" s="1061">
        <v>3075000</v>
      </c>
      <c r="N6752" s="1061">
        <v>3075000</v>
      </c>
      <c r="O6752" s="1061">
        <v>3075000</v>
      </c>
      <c r="P6752" s="1061">
        <v>3075000</v>
      </c>
      <c r="Q6752" s="1061">
        <v>3075000</v>
      </c>
      <c r="R6752" s="1061">
        <v>3105000</v>
      </c>
      <c r="S6752" s="1061">
        <v>3105000</v>
      </c>
      <c r="T6752" s="1061">
        <v>3105000</v>
      </c>
      <c r="U6752" s="1061">
        <v>3105000</v>
      </c>
      <c r="V6752" s="1061">
        <v>3105000</v>
      </c>
      <c r="W6752" s="1061">
        <v>3105000</v>
      </c>
    </row>
    <row r="6753" spans="1:23">
      <c r="A6753" s="908"/>
      <c r="B6753" s="1061" t="s">
        <v>234</v>
      </c>
      <c r="C6753" s="1061" t="s">
        <v>235</v>
      </c>
      <c r="D6753" s="1061" t="s">
        <v>12945</v>
      </c>
      <c r="E6753" s="1061" t="s">
        <v>12946</v>
      </c>
      <c r="F6753" s="1061" t="s">
        <v>12947</v>
      </c>
      <c r="G6753" s="1061" t="s">
        <v>1669</v>
      </c>
      <c r="H6753" s="1061" t="s">
        <v>129</v>
      </c>
      <c r="I6753" s="1061" t="s">
        <v>19</v>
      </c>
      <c r="J6753" s="1061" t="s">
        <v>7975</v>
      </c>
      <c r="K6753" s="1061" t="s">
        <v>14849</v>
      </c>
      <c r="L6753" s="1061">
        <v>18450000</v>
      </c>
      <c r="M6753" s="1061">
        <v>18450000</v>
      </c>
      <c r="N6753" s="1061">
        <v>18450000</v>
      </c>
      <c r="O6753" s="1061">
        <v>18450000</v>
      </c>
      <c r="P6753" s="1061">
        <v>18450000</v>
      </c>
      <c r="Q6753" s="1061">
        <v>18450000</v>
      </c>
      <c r="R6753" s="1061">
        <v>18630000</v>
      </c>
      <c r="S6753" s="1061">
        <v>18630000</v>
      </c>
      <c r="T6753" s="1061">
        <v>18630000</v>
      </c>
      <c r="U6753" s="1061">
        <v>18630000</v>
      </c>
      <c r="V6753" s="1061">
        <v>18630000</v>
      </c>
      <c r="W6753" s="1061">
        <v>18630000</v>
      </c>
    </row>
    <row r="6754" spans="1:23">
      <c r="A6754" s="908"/>
      <c r="B6754" s="1061" t="s">
        <v>234</v>
      </c>
      <c r="C6754" s="1061" t="s">
        <v>235</v>
      </c>
      <c r="D6754" s="1061" t="s">
        <v>4402</v>
      </c>
      <c r="E6754" s="1061" t="s">
        <v>12347</v>
      </c>
      <c r="F6754" s="1061" t="s">
        <v>12348</v>
      </c>
      <c r="G6754" s="1061" t="s">
        <v>1739</v>
      </c>
      <c r="H6754" s="1061" t="s">
        <v>129</v>
      </c>
      <c r="I6754" s="1061" t="s">
        <v>19</v>
      </c>
      <c r="J6754" s="1061" t="s">
        <v>7975</v>
      </c>
      <c r="K6754" s="1061" t="s">
        <v>14849</v>
      </c>
      <c r="L6754" s="1061">
        <v>135000</v>
      </c>
      <c r="M6754" s="1061">
        <v>135000</v>
      </c>
      <c r="N6754" s="1061">
        <v>135000</v>
      </c>
      <c r="O6754" s="1061">
        <v>135000</v>
      </c>
      <c r="P6754" s="1061">
        <v>135000</v>
      </c>
      <c r="Q6754" s="1061">
        <v>135000</v>
      </c>
      <c r="R6754" s="1061">
        <v>135000</v>
      </c>
      <c r="S6754" s="1061">
        <v>135000</v>
      </c>
      <c r="T6754" s="1061">
        <v>135000</v>
      </c>
      <c r="U6754" s="1061">
        <v>135000</v>
      </c>
      <c r="V6754" s="1061">
        <v>135000</v>
      </c>
      <c r="W6754" s="1061">
        <v>135000</v>
      </c>
    </row>
    <row r="6755" spans="1:23">
      <c r="A6755" s="908"/>
      <c r="B6755" s="1061" t="s">
        <v>234</v>
      </c>
      <c r="C6755" s="1061" t="s">
        <v>235</v>
      </c>
      <c r="D6755" s="1061" t="s">
        <v>4017</v>
      </c>
      <c r="E6755" s="1061" t="s">
        <v>12349</v>
      </c>
      <c r="F6755" s="1061" t="s">
        <v>12350</v>
      </c>
      <c r="G6755" s="1061" t="s">
        <v>1724</v>
      </c>
      <c r="H6755" s="1061" t="s">
        <v>129</v>
      </c>
      <c r="I6755" s="1061" t="s">
        <v>19</v>
      </c>
      <c r="J6755" s="1061" t="s">
        <v>7975</v>
      </c>
      <c r="K6755" s="1061" t="s">
        <v>14849</v>
      </c>
      <c r="L6755" s="1061">
        <v>75000</v>
      </c>
      <c r="M6755" s="1061">
        <v>75000</v>
      </c>
      <c r="N6755" s="1061">
        <v>75000</v>
      </c>
      <c r="O6755" s="1061">
        <v>75000</v>
      </c>
      <c r="P6755" s="1061">
        <v>75000</v>
      </c>
      <c r="Q6755" s="1061">
        <v>75000</v>
      </c>
      <c r="R6755" s="1061">
        <v>75000</v>
      </c>
      <c r="S6755" s="1061">
        <v>75000</v>
      </c>
      <c r="T6755" s="1061">
        <v>75000</v>
      </c>
      <c r="U6755" s="1061">
        <v>75000</v>
      </c>
      <c r="V6755" s="1061">
        <v>75000</v>
      </c>
      <c r="W6755" s="1061">
        <v>75000</v>
      </c>
    </row>
    <row r="6756" spans="1:23">
      <c r="A6756" s="908"/>
      <c r="B6756" s="1061" t="s">
        <v>234</v>
      </c>
      <c r="C6756" s="1061" t="s">
        <v>235</v>
      </c>
      <c r="D6756" s="1061" t="s">
        <v>4282</v>
      </c>
      <c r="E6756" s="1061" t="s">
        <v>12351</v>
      </c>
      <c r="F6756" s="1061" t="s">
        <v>12352</v>
      </c>
      <c r="G6756" s="1061" t="s">
        <v>1739</v>
      </c>
      <c r="H6756" s="1061" t="s">
        <v>129</v>
      </c>
      <c r="I6756" s="1061" t="s">
        <v>19</v>
      </c>
      <c r="J6756" s="1061" t="s">
        <v>7975</v>
      </c>
      <c r="K6756" s="1061" t="s">
        <v>14849</v>
      </c>
      <c r="L6756" s="1061">
        <v>15170000</v>
      </c>
      <c r="M6756" s="1061">
        <v>15170000</v>
      </c>
      <c r="N6756" s="1061">
        <v>15170000</v>
      </c>
      <c r="O6756" s="1061">
        <v>15170000</v>
      </c>
      <c r="P6756" s="1061">
        <v>15170000</v>
      </c>
      <c r="Q6756" s="1061">
        <v>15170000</v>
      </c>
      <c r="R6756" s="1061">
        <v>15318000</v>
      </c>
      <c r="S6756" s="1061">
        <v>15318000</v>
      </c>
      <c r="T6756" s="1061">
        <v>15318000</v>
      </c>
      <c r="U6756" s="1061">
        <v>15318000</v>
      </c>
      <c r="V6756" s="1061">
        <v>15318000</v>
      </c>
      <c r="W6756" s="1061">
        <v>15318000</v>
      </c>
    </row>
    <row r="6757" spans="1:23">
      <c r="A6757" s="908"/>
      <c r="B6757" s="1061" t="s">
        <v>234</v>
      </c>
      <c r="C6757" s="1061" t="s">
        <v>235</v>
      </c>
      <c r="D6757" s="1061" t="s">
        <v>4563</v>
      </c>
      <c r="E6757" s="1061" t="s">
        <v>12355</v>
      </c>
      <c r="F6757" s="1061" t="s">
        <v>12356</v>
      </c>
      <c r="G6757" s="1061" t="s">
        <v>2001</v>
      </c>
      <c r="H6757" s="1061" t="s">
        <v>129</v>
      </c>
      <c r="I6757" s="1061" t="s">
        <v>19</v>
      </c>
      <c r="J6757" s="1061" t="s">
        <v>7975</v>
      </c>
      <c r="K6757" s="1061" t="s">
        <v>14849</v>
      </c>
      <c r="L6757" s="1061">
        <v>15888</v>
      </c>
      <c r="M6757" s="1061">
        <v>15888</v>
      </c>
      <c r="N6757" s="1061">
        <v>15888</v>
      </c>
      <c r="O6757" s="1061">
        <v>15888</v>
      </c>
      <c r="P6757" s="1061">
        <v>15888</v>
      </c>
      <c r="Q6757" s="1061">
        <v>15888</v>
      </c>
      <c r="R6757" s="1061">
        <v>16043</v>
      </c>
      <c r="S6757" s="1061">
        <v>16043</v>
      </c>
      <c r="T6757" s="1061">
        <v>16043</v>
      </c>
      <c r="U6757" s="1061">
        <v>16043</v>
      </c>
      <c r="V6757" s="1061">
        <v>16043</v>
      </c>
      <c r="W6757" s="1061">
        <v>16043</v>
      </c>
    </row>
    <row r="6758" spans="1:23">
      <c r="A6758" s="908"/>
      <c r="B6758" s="1061" t="s">
        <v>234</v>
      </c>
      <c r="C6758" s="1061" t="s">
        <v>235</v>
      </c>
      <c r="D6758" s="1061" t="s">
        <v>4387</v>
      </c>
      <c r="E6758" s="1061" t="s">
        <v>12357</v>
      </c>
      <c r="F6758" s="1061" t="s">
        <v>12358</v>
      </c>
      <c r="G6758" s="1061" t="s">
        <v>1669</v>
      </c>
      <c r="H6758" s="1061" t="s">
        <v>129</v>
      </c>
      <c r="I6758" s="1061" t="s">
        <v>19</v>
      </c>
      <c r="J6758" s="1061" t="s">
        <v>7975</v>
      </c>
      <c r="K6758" s="1061" t="s">
        <v>14849</v>
      </c>
      <c r="L6758" s="1061">
        <v>570000</v>
      </c>
      <c r="M6758" s="1061">
        <v>570000</v>
      </c>
      <c r="N6758" s="1061">
        <v>570000</v>
      </c>
      <c r="O6758" s="1061">
        <v>570000</v>
      </c>
      <c r="P6758" s="1061">
        <v>570000</v>
      </c>
      <c r="Q6758" s="1061">
        <v>570000</v>
      </c>
      <c r="R6758" s="1061">
        <v>570000</v>
      </c>
      <c r="S6758" s="1061">
        <v>570000</v>
      </c>
      <c r="T6758" s="1061">
        <v>570000</v>
      </c>
      <c r="U6758" s="1061">
        <v>570000</v>
      </c>
      <c r="V6758" s="1061">
        <v>570000</v>
      </c>
      <c r="W6758" s="1061">
        <v>570000</v>
      </c>
    </row>
    <row r="6759" spans="1:23">
      <c r="A6759" s="908"/>
      <c r="B6759" s="1061" t="s">
        <v>234</v>
      </c>
      <c r="C6759" s="1061" t="s">
        <v>235</v>
      </c>
      <c r="D6759" s="1061" t="s">
        <v>4160</v>
      </c>
      <c r="E6759" s="1061" t="s">
        <v>12359</v>
      </c>
      <c r="F6759" s="1061" t="s">
        <v>12360</v>
      </c>
      <c r="G6759" s="1061" t="s">
        <v>1739</v>
      </c>
      <c r="H6759" s="1061" t="s">
        <v>129</v>
      </c>
      <c r="I6759" s="1061" t="s">
        <v>19</v>
      </c>
      <c r="J6759" s="1061" t="s">
        <v>7975</v>
      </c>
      <c r="K6759" s="1061" t="s">
        <v>14849</v>
      </c>
      <c r="L6759" s="1061">
        <v>358750</v>
      </c>
      <c r="M6759" s="1061">
        <v>358750</v>
      </c>
      <c r="N6759" s="1061">
        <v>358750</v>
      </c>
      <c r="O6759" s="1061">
        <v>358750</v>
      </c>
      <c r="P6759" s="1061">
        <v>358750</v>
      </c>
      <c r="Q6759" s="1061">
        <v>358750</v>
      </c>
      <c r="R6759" s="1061">
        <v>362250</v>
      </c>
      <c r="S6759" s="1061">
        <v>362250</v>
      </c>
      <c r="T6759" s="1061">
        <v>362250</v>
      </c>
      <c r="U6759" s="1061">
        <v>362250</v>
      </c>
      <c r="V6759" s="1061">
        <v>362250</v>
      </c>
      <c r="W6759" s="1061">
        <v>362250</v>
      </c>
    </row>
    <row r="6760" spans="1:23">
      <c r="A6760" s="908"/>
      <c r="B6760" s="1061" t="s">
        <v>234</v>
      </c>
      <c r="C6760" s="1061" t="s">
        <v>235</v>
      </c>
      <c r="D6760" s="1061" t="s">
        <v>12948</v>
      </c>
      <c r="E6760" s="1061" t="s">
        <v>12949</v>
      </c>
      <c r="F6760" s="1061" t="s">
        <v>12950</v>
      </c>
      <c r="G6760" s="1061" t="s">
        <v>1976</v>
      </c>
      <c r="H6760" s="1061" t="s">
        <v>129</v>
      </c>
      <c r="I6760" s="1061" t="s">
        <v>19</v>
      </c>
      <c r="J6760" s="1061" t="s">
        <v>7975</v>
      </c>
      <c r="K6760" s="1061" t="s">
        <v>14849</v>
      </c>
      <c r="L6760" s="1061">
        <v>87125000</v>
      </c>
      <c r="M6760" s="1061">
        <v>87125000</v>
      </c>
      <c r="N6760" s="1061">
        <v>87125000</v>
      </c>
      <c r="O6760" s="1061">
        <v>87125000</v>
      </c>
      <c r="P6760" s="1061">
        <v>87125000</v>
      </c>
      <c r="Q6760" s="1061">
        <v>87125000</v>
      </c>
      <c r="R6760" s="1061">
        <v>87975000</v>
      </c>
      <c r="S6760" s="1061">
        <v>87975000</v>
      </c>
      <c r="T6760" s="1061">
        <v>87975000</v>
      </c>
      <c r="U6760" s="1061">
        <v>87975000</v>
      </c>
      <c r="V6760" s="1061">
        <v>87975000</v>
      </c>
      <c r="W6760" s="1061">
        <v>87975000</v>
      </c>
    </row>
    <row r="6761" spans="1:23">
      <c r="A6761" s="908"/>
      <c r="B6761" s="1061" t="s">
        <v>234</v>
      </c>
      <c r="C6761" s="1061" t="s">
        <v>235</v>
      </c>
      <c r="D6761" s="1061" t="s">
        <v>5455</v>
      </c>
      <c r="E6761" s="1061" t="s">
        <v>12248</v>
      </c>
      <c r="F6761" s="1061" t="s">
        <v>12249</v>
      </c>
      <c r="G6761" s="1061" t="s">
        <v>1739</v>
      </c>
      <c r="H6761" s="1061" t="s">
        <v>129</v>
      </c>
      <c r="I6761" s="1061" t="s">
        <v>21</v>
      </c>
      <c r="J6761" s="1061" t="s">
        <v>7975</v>
      </c>
      <c r="K6761" s="1061" t="s">
        <v>14849</v>
      </c>
      <c r="L6761" s="1061">
        <v>3.1</v>
      </c>
      <c r="M6761" s="1061">
        <v>3.1</v>
      </c>
      <c r="N6761" s="1061">
        <v>3.1</v>
      </c>
      <c r="O6761" s="1061">
        <v>3.1</v>
      </c>
      <c r="P6761" s="1061">
        <v>3.1</v>
      </c>
      <c r="Q6761" s="1061">
        <v>3.1</v>
      </c>
      <c r="R6761" s="1061">
        <v>3.1</v>
      </c>
      <c r="S6761" s="1061">
        <v>3.1</v>
      </c>
      <c r="T6761" s="1061">
        <v>3.1</v>
      </c>
      <c r="U6761" s="1061">
        <v>3.1</v>
      </c>
      <c r="V6761" s="1061">
        <v>3.1</v>
      </c>
      <c r="W6761" s="1061">
        <v>3.1</v>
      </c>
    </row>
    <row r="6762" spans="1:23">
      <c r="A6762" s="908"/>
      <c r="B6762" s="1061" t="s">
        <v>234</v>
      </c>
      <c r="C6762" s="1061" t="s">
        <v>235</v>
      </c>
      <c r="D6762" s="1061" t="s">
        <v>4555</v>
      </c>
      <c r="E6762" s="1061" t="s">
        <v>12361</v>
      </c>
      <c r="F6762" s="1061" t="s">
        <v>8269</v>
      </c>
      <c r="G6762" s="1061" t="s">
        <v>1739</v>
      </c>
      <c r="H6762" s="1061" t="s">
        <v>129</v>
      </c>
      <c r="I6762" s="1061" t="s">
        <v>20</v>
      </c>
      <c r="J6762" s="1061" t="s">
        <v>7975</v>
      </c>
      <c r="K6762" s="1061" t="s">
        <v>14849</v>
      </c>
      <c r="L6762" s="1061">
        <v>3255</v>
      </c>
      <c r="M6762" s="1061">
        <v>3255</v>
      </c>
      <c r="N6762" s="1061">
        <v>3255</v>
      </c>
      <c r="O6762" s="1061">
        <v>3255</v>
      </c>
      <c r="P6762" s="1061">
        <v>3255</v>
      </c>
      <c r="Q6762" s="1061">
        <v>3255</v>
      </c>
      <c r="R6762" s="1061">
        <v>3255</v>
      </c>
      <c r="S6762" s="1061">
        <v>3255</v>
      </c>
      <c r="T6762" s="1061">
        <v>3255</v>
      </c>
      <c r="U6762" s="1061">
        <v>3255</v>
      </c>
      <c r="V6762" s="1061">
        <v>3255</v>
      </c>
      <c r="W6762" s="1061">
        <v>3255</v>
      </c>
    </row>
    <row r="6763" spans="1:23">
      <c r="A6763" s="908"/>
      <c r="B6763" s="1061" t="s">
        <v>234</v>
      </c>
      <c r="C6763" s="1061" t="s">
        <v>235</v>
      </c>
      <c r="D6763" s="1061" t="s">
        <v>12362</v>
      </c>
      <c r="E6763" s="1061" t="s">
        <v>12363</v>
      </c>
      <c r="F6763" s="1061" t="s">
        <v>12364</v>
      </c>
      <c r="G6763" s="1061" t="s">
        <v>1739</v>
      </c>
      <c r="H6763" s="1061" t="s">
        <v>129</v>
      </c>
      <c r="I6763" s="1061" t="s">
        <v>19</v>
      </c>
      <c r="J6763" s="1061" t="s">
        <v>7975</v>
      </c>
      <c r="K6763" s="1061" t="s">
        <v>14849</v>
      </c>
      <c r="L6763" s="1061">
        <v>194750</v>
      </c>
      <c r="M6763" s="1061">
        <v>194750</v>
      </c>
      <c r="N6763" s="1061">
        <v>194750</v>
      </c>
      <c r="O6763" s="1061">
        <v>194750</v>
      </c>
      <c r="P6763" s="1061">
        <v>194750</v>
      </c>
      <c r="Q6763" s="1061">
        <v>194750</v>
      </c>
      <c r="R6763" s="1061">
        <v>196650</v>
      </c>
      <c r="S6763" s="1061">
        <v>196650</v>
      </c>
      <c r="T6763" s="1061">
        <v>196650</v>
      </c>
      <c r="U6763" s="1061">
        <v>196650</v>
      </c>
      <c r="V6763" s="1061">
        <v>196650</v>
      </c>
      <c r="W6763" s="1061">
        <v>196650</v>
      </c>
    </row>
    <row r="6764" spans="1:23">
      <c r="A6764" s="908"/>
      <c r="B6764" s="1061" t="s">
        <v>234</v>
      </c>
      <c r="C6764" s="1061" t="s">
        <v>235</v>
      </c>
      <c r="D6764" s="1061" t="s">
        <v>4493</v>
      </c>
      <c r="E6764" s="1061" t="s">
        <v>13433</v>
      </c>
      <c r="F6764" s="1061" t="s">
        <v>13434</v>
      </c>
      <c r="G6764" s="1061" t="s">
        <v>1739</v>
      </c>
      <c r="H6764" s="1061" t="s">
        <v>129</v>
      </c>
      <c r="I6764" s="1061" t="s">
        <v>19</v>
      </c>
      <c r="J6764" s="1061" t="s">
        <v>7975</v>
      </c>
      <c r="K6764" s="1061" t="s">
        <v>14849</v>
      </c>
      <c r="L6764" s="1061">
        <v>168000</v>
      </c>
      <c r="M6764" s="1061">
        <v>168000</v>
      </c>
      <c r="N6764" s="1061">
        <v>168000</v>
      </c>
      <c r="O6764" s="1061">
        <v>168000</v>
      </c>
      <c r="P6764" s="1061">
        <v>168000</v>
      </c>
      <c r="Q6764" s="1061">
        <v>168000</v>
      </c>
      <c r="R6764" s="1061">
        <v>168000</v>
      </c>
      <c r="S6764" s="1061">
        <v>168000</v>
      </c>
      <c r="T6764" s="1061">
        <v>168000</v>
      </c>
      <c r="U6764" s="1061">
        <v>168000</v>
      </c>
      <c r="V6764" s="1061">
        <v>168000</v>
      </c>
      <c r="W6764" s="1061">
        <v>168000</v>
      </c>
    </row>
    <row r="6765" spans="1:23">
      <c r="A6765" s="908"/>
      <c r="B6765" s="1061" t="s">
        <v>234</v>
      </c>
      <c r="C6765" s="1061" t="s">
        <v>235</v>
      </c>
      <c r="D6765" s="1061" t="s">
        <v>7053</v>
      </c>
      <c r="E6765" s="1061" t="s">
        <v>12951</v>
      </c>
      <c r="F6765" s="1061" t="s">
        <v>12952</v>
      </c>
      <c r="G6765" s="1061" t="s">
        <v>1669</v>
      </c>
      <c r="H6765" s="1061" t="s">
        <v>129</v>
      </c>
      <c r="I6765" s="1061" t="s">
        <v>19</v>
      </c>
      <c r="J6765" s="1061" t="s">
        <v>7975</v>
      </c>
      <c r="K6765" s="1061" t="s">
        <v>14849</v>
      </c>
      <c r="L6765" s="1061">
        <v>58937500</v>
      </c>
      <c r="M6765" s="1061">
        <v>58937500</v>
      </c>
      <c r="N6765" s="1061">
        <v>58937500</v>
      </c>
      <c r="O6765" s="1061">
        <v>58937500</v>
      </c>
      <c r="P6765" s="1061">
        <v>58937500</v>
      </c>
      <c r="Q6765" s="1061">
        <v>58937500</v>
      </c>
      <c r="R6765" s="1061">
        <v>59512500</v>
      </c>
      <c r="S6765" s="1061">
        <v>59512500</v>
      </c>
      <c r="T6765" s="1061">
        <v>59512500</v>
      </c>
      <c r="U6765" s="1061">
        <v>59512500</v>
      </c>
      <c r="V6765" s="1061">
        <v>59512500</v>
      </c>
      <c r="W6765" s="1061">
        <v>59512500</v>
      </c>
    </row>
    <row r="6766" spans="1:23">
      <c r="A6766" s="908"/>
      <c r="B6766" s="1061" t="s">
        <v>234</v>
      </c>
      <c r="C6766" s="1061" t="s">
        <v>235</v>
      </c>
      <c r="D6766" s="1061" t="s">
        <v>4387</v>
      </c>
      <c r="E6766" s="1061" t="s">
        <v>12365</v>
      </c>
      <c r="F6766" s="1061" t="s">
        <v>12366</v>
      </c>
      <c r="G6766" s="1061" t="s">
        <v>1739</v>
      </c>
      <c r="H6766" s="1061" t="s">
        <v>129</v>
      </c>
      <c r="I6766" s="1061" t="s">
        <v>19</v>
      </c>
      <c r="J6766" s="1061" t="s">
        <v>7975</v>
      </c>
      <c r="K6766" s="1061" t="s">
        <v>14849</v>
      </c>
      <c r="L6766" s="1061">
        <v>662000</v>
      </c>
      <c r="M6766" s="1061">
        <v>662000</v>
      </c>
      <c r="N6766" s="1061">
        <v>662000</v>
      </c>
      <c r="O6766" s="1061">
        <v>662000</v>
      </c>
      <c r="P6766" s="1061">
        <v>662000</v>
      </c>
      <c r="Q6766" s="1061">
        <v>662000</v>
      </c>
      <c r="R6766" s="1061">
        <v>662000</v>
      </c>
      <c r="S6766" s="1061">
        <v>662000</v>
      </c>
      <c r="T6766" s="1061">
        <v>662000</v>
      </c>
      <c r="U6766" s="1061">
        <v>662000</v>
      </c>
      <c r="V6766" s="1061">
        <v>662000</v>
      </c>
      <c r="W6766" s="1061">
        <v>662000</v>
      </c>
    </row>
    <row r="6767" spans="1:23">
      <c r="A6767" s="908"/>
      <c r="B6767" s="1061" t="s">
        <v>234</v>
      </c>
      <c r="C6767" s="1061" t="s">
        <v>235</v>
      </c>
      <c r="D6767" s="1061" t="s">
        <v>12367</v>
      </c>
      <c r="E6767" s="1061" t="s">
        <v>12368</v>
      </c>
      <c r="F6767" s="1061" t="s">
        <v>12369</v>
      </c>
      <c r="G6767" s="1061" t="s">
        <v>1739</v>
      </c>
      <c r="H6767" s="1061" t="s">
        <v>129</v>
      </c>
      <c r="I6767" s="1061" t="s">
        <v>19</v>
      </c>
      <c r="J6767" s="1061" t="s">
        <v>7975</v>
      </c>
      <c r="K6767" s="1061" t="s">
        <v>14849</v>
      </c>
      <c r="L6767" s="1061">
        <v>1925975</v>
      </c>
      <c r="M6767" s="1061">
        <v>1925975</v>
      </c>
      <c r="N6767" s="1061">
        <v>1925975</v>
      </c>
      <c r="O6767" s="1061">
        <v>1925975</v>
      </c>
      <c r="P6767" s="1061">
        <v>1925975</v>
      </c>
      <c r="Q6767" s="1061">
        <v>1925975</v>
      </c>
      <c r="R6767" s="1061">
        <v>1944765</v>
      </c>
      <c r="S6767" s="1061">
        <v>1944765</v>
      </c>
      <c r="T6767" s="1061">
        <v>1944765</v>
      </c>
      <c r="U6767" s="1061">
        <v>1944765</v>
      </c>
      <c r="V6767" s="1061">
        <v>1944765</v>
      </c>
      <c r="W6767" s="1061">
        <v>1944765</v>
      </c>
    </row>
    <row r="6768" spans="1:23">
      <c r="A6768" s="908"/>
      <c r="B6768" s="1061" t="s">
        <v>234</v>
      </c>
      <c r="C6768" s="1061" t="s">
        <v>235</v>
      </c>
      <c r="D6768" s="1061" t="s">
        <v>3862</v>
      </c>
      <c r="E6768" s="1061" t="s">
        <v>12137</v>
      </c>
      <c r="F6768" s="1061" t="s">
        <v>12138</v>
      </c>
      <c r="G6768" s="1061" t="s">
        <v>1739</v>
      </c>
      <c r="H6768" s="1061" t="s">
        <v>129</v>
      </c>
      <c r="I6768" s="1061" t="s">
        <v>19</v>
      </c>
      <c r="J6768" s="1061" t="s">
        <v>7975</v>
      </c>
      <c r="K6768" s="1061" t="s">
        <v>14849</v>
      </c>
      <c r="L6768" s="1061">
        <v>199875</v>
      </c>
      <c r="M6768" s="1061">
        <v>199875</v>
      </c>
      <c r="N6768" s="1061">
        <v>199875</v>
      </c>
      <c r="O6768" s="1061">
        <v>199875</v>
      </c>
      <c r="P6768" s="1061">
        <v>199875</v>
      </c>
      <c r="Q6768" s="1061">
        <v>199875</v>
      </c>
      <c r="R6768" s="1061">
        <v>201825</v>
      </c>
      <c r="S6768" s="1061">
        <v>201825</v>
      </c>
      <c r="T6768" s="1061">
        <v>201825</v>
      </c>
      <c r="U6768" s="1061">
        <v>201825</v>
      </c>
      <c r="V6768" s="1061">
        <v>201825</v>
      </c>
      <c r="W6768" s="1061">
        <v>201825</v>
      </c>
    </row>
    <row r="6769" spans="1:23">
      <c r="A6769" s="908"/>
      <c r="B6769" s="1061" t="s">
        <v>234</v>
      </c>
      <c r="C6769" s="1061" t="s">
        <v>235</v>
      </c>
      <c r="D6769" s="1061" t="s">
        <v>5191</v>
      </c>
      <c r="E6769" s="1061" t="s">
        <v>13435</v>
      </c>
      <c r="F6769" s="1061" t="s">
        <v>13436</v>
      </c>
      <c r="G6769" s="1061" t="s">
        <v>1739</v>
      </c>
      <c r="H6769" s="1061" t="s">
        <v>129</v>
      </c>
      <c r="I6769" s="1061" t="s">
        <v>21</v>
      </c>
      <c r="J6769" s="1061" t="s">
        <v>7975</v>
      </c>
      <c r="K6769" s="1061" t="s">
        <v>14849</v>
      </c>
      <c r="L6769" s="1061">
        <v>262.5</v>
      </c>
      <c r="M6769" s="1061">
        <v>262.5</v>
      </c>
      <c r="N6769" s="1061">
        <v>262.5</v>
      </c>
      <c r="O6769" s="1061">
        <v>262.5</v>
      </c>
      <c r="P6769" s="1061">
        <v>262.5</v>
      </c>
      <c r="Q6769" s="1061">
        <v>262.5</v>
      </c>
      <c r="R6769" s="1061">
        <v>262.5</v>
      </c>
      <c r="S6769" s="1061">
        <v>262.5</v>
      </c>
      <c r="T6769" s="1061">
        <v>262.5</v>
      </c>
      <c r="U6769" s="1061">
        <v>262.5</v>
      </c>
      <c r="V6769" s="1061">
        <v>262.5</v>
      </c>
      <c r="W6769" s="1061">
        <v>262.5</v>
      </c>
    </row>
    <row r="6770" spans="1:23">
      <c r="A6770" s="908"/>
      <c r="B6770" s="1061" t="s">
        <v>234</v>
      </c>
      <c r="C6770" s="1061" t="s">
        <v>235</v>
      </c>
      <c r="D6770" s="1061" t="s">
        <v>2849</v>
      </c>
      <c r="E6770" s="1061" t="s">
        <v>12250</v>
      </c>
      <c r="F6770" s="1061" t="s">
        <v>12251</v>
      </c>
      <c r="G6770" s="1061" t="s">
        <v>1739</v>
      </c>
      <c r="H6770" s="1061" t="s">
        <v>129</v>
      </c>
      <c r="I6770" s="1061" t="s">
        <v>19</v>
      </c>
      <c r="J6770" s="1061" t="s">
        <v>7975</v>
      </c>
      <c r="K6770" s="1061" t="s">
        <v>14849</v>
      </c>
      <c r="L6770" s="1061">
        <v>45000</v>
      </c>
      <c r="M6770" s="1061">
        <v>45000</v>
      </c>
      <c r="N6770" s="1061">
        <v>45000</v>
      </c>
      <c r="O6770" s="1061">
        <v>45000</v>
      </c>
      <c r="P6770" s="1061">
        <v>45000</v>
      </c>
      <c r="Q6770" s="1061">
        <v>45000</v>
      </c>
      <c r="R6770" s="1061">
        <v>45000</v>
      </c>
      <c r="S6770" s="1061">
        <v>45000</v>
      </c>
      <c r="T6770" s="1061">
        <v>45000</v>
      </c>
      <c r="U6770" s="1061">
        <v>45000</v>
      </c>
      <c r="V6770" s="1061">
        <v>45000</v>
      </c>
      <c r="W6770" s="1061">
        <v>45000</v>
      </c>
    </row>
    <row r="6771" spans="1:23">
      <c r="A6771" s="908"/>
      <c r="B6771" s="1061" t="s">
        <v>234</v>
      </c>
      <c r="C6771" s="1061" t="s">
        <v>235</v>
      </c>
      <c r="D6771" s="1061" t="s">
        <v>2849</v>
      </c>
      <c r="E6771" s="1061" t="s">
        <v>12370</v>
      </c>
      <c r="F6771" s="1061" t="s">
        <v>12371</v>
      </c>
      <c r="G6771" s="1061" t="s">
        <v>1739</v>
      </c>
      <c r="H6771" s="1061" t="s">
        <v>129</v>
      </c>
      <c r="I6771" s="1061" t="s">
        <v>19</v>
      </c>
      <c r="J6771" s="1061" t="s">
        <v>7975</v>
      </c>
      <c r="K6771" s="1061" t="s">
        <v>14849</v>
      </c>
      <c r="L6771" s="1061">
        <v>85000</v>
      </c>
      <c r="M6771" s="1061">
        <v>85000</v>
      </c>
      <c r="N6771" s="1061">
        <v>85000</v>
      </c>
      <c r="O6771" s="1061">
        <v>85000</v>
      </c>
      <c r="P6771" s="1061">
        <v>85000</v>
      </c>
      <c r="Q6771" s="1061">
        <v>85000</v>
      </c>
      <c r="R6771" s="1061">
        <v>85000</v>
      </c>
      <c r="S6771" s="1061">
        <v>85000</v>
      </c>
      <c r="T6771" s="1061">
        <v>85000</v>
      </c>
      <c r="U6771" s="1061">
        <v>85000</v>
      </c>
      <c r="V6771" s="1061">
        <v>85000</v>
      </c>
      <c r="W6771" s="1061">
        <v>85000</v>
      </c>
    </row>
    <row r="6772" spans="1:23">
      <c r="A6772" s="908"/>
      <c r="B6772" s="1061" t="s">
        <v>234</v>
      </c>
      <c r="C6772" s="1061" t="s">
        <v>235</v>
      </c>
      <c r="D6772" s="1061" t="s">
        <v>4638</v>
      </c>
      <c r="E6772" s="1061" t="s">
        <v>12372</v>
      </c>
      <c r="F6772" s="1061" t="s">
        <v>12373</v>
      </c>
      <c r="G6772" s="1061" t="s">
        <v>1739</v>
      </c>
      <c r="H6772" s="1061" t="s">
        <v>129</v>
      </c>
      <c r="I6772" s="1061" t="s">
        <v>19</v>
      </c>
      <c r="J6772" s="1061" t="s">
        <v>7975</v>
      </c>
      <c r="K6772" s="1061" t="s">
        <v>14849</v>
      </c>
      <c r="L6772" s="1061">
        <v>717500</v>
      </c>
      <c r="M6772" s="1061">
        <v>717500</v>
      </c>
      <c r="N6772" s="1061">
        <v>717500</v>
      </c>
      <c r="O6772" s="1061">
        <v>717500</v>
      </c>
      <c r="P6772" s="1061">
        <v>717500</v>
      </c>
      <c r="Q6772" s="1061">
        <v>717500</v>
      </c>
      <c r="R6772" s="1061">
        <v>724500</v>
      </c>
      <c r="S6772" s="1061">
        <v>724500</v>
      </c>
      <c r="T6772" s="1061">
        <v>724500</v>
      </c>
      <c r="U6772" s="1061">
        <v>724500</v>
      </c>
      <c r="V6772" s="1061">
        <v>724500</v>
      </c>
      <c r="W6772" s="1061">
        <v>724500</v>
      </c>
    </row>
    <row r="6773" spans="1:23">
      <c r="A6773" s="908"/>
      <c r="B6773" s="1061" t="s">
        <v>234</v>
      </c>
      <c r="C6773" s="1061" t="s">
        <v>235</v>
      </c>
      <c r="D6773" s="1061" t="s">
        <v>13613</v>
      </c>
      <c r="E6773" s="1061" t="s">
        <v>13616</v>
      </c>
      <c r="F6773" s="1061" t="s">
        <v>13617</v>
      </c>
      <c r="G6773" s="1061" t="s">
        <v>1976</v>
      </c>
      <c r="H6773" s="1061" t="s">
        <v>129</v>
      </c>
      <c r="I6773" s="1061" t="s">
        <v>21</v>
      </c>
      <c r="J6773" s="1061" t="s">
        <v>7975</v>
      </c>
      <c r="K6773" s="1061" t="s">
        <v>14849</v>
      </c>
      <c r="L6773" s="1061">
        <v>0.82</v>
      </c>
      <c r="M6773" s="1061">
        <v>0.82</v>
      </c>
      <c r="N6773" s="1061">
        <v>0.82</v>
      </c>
      <c r="O6773" s="1061">
        <v>0.82</v>
      </c>
      <c r="P6773" s="1061">
        <v>0.82</v>
      </c>
      <c r="Q6773" s="1061">
        <v>0.82</v>
      </c>
      <c r="R6773" s="1061">
        <v>0.82</v>
      </c>
      <c r="S6773" s="1061">
        <v>0.82</v>
      </c>
      <c r="T6773" s="1061">
        <v>0.82</v>
      </c>
      <c r="U6773" s="1061">
        <v>0.82</v>
      </c>
      <c r="V6773" s="1061">
        <v>0.82</v>
      </c>
      <c r="W6773" s="1061">
        <v>0.82</v>
      </c>
    </row>
    <row r="6774" spans="1:23">
      <c r="A6774" s="908"/>
      <c r="B6774" s="1061" t="s">
        <v>234</v>
      </c>
      <c r="C6774" s="1061" t="s">
        <v>235</v>
      </c>
      <c r="D6774" s="1061" t="s">
        <v>4521</v>
      </c>
      <c r="E6774" s="1061" t="s">
        <v>12374</v>
      </c>
      <c r="F6774" s="1061" t="s">
        <v>12375</v>
      </c>
      <c r="G6774" s="1061" t="s">
        <v>1739</v>
      </c>
      <c r="H6774" s="1061" t="s">
        <v>129</v>
      </c>
      <c r="I6774" s="1061" t="s">
        <v>19</v>
      </c>
      <c r="J6774" s="1061" t="s">
        <v>7975</v>
      </c>
      <c r="K6774" s="1061" t="s">
        <v>14849</v>
      </c>
      <c r="L6774" s="1061">
        <v>205000</v>
      </c>
      <c r="M6774" s="1061">
        <v>205000</v>
      </c>
      <c r="N6774" s="1061">
        <v>205000</v>
      </c>
      <c r="O6774" s="1061">
        <v>205000</v>
      </c>
      <c r="P6774" s="1061">
        <v>205000</v>
      </c>
      <c r="Q6774" s="1061">
        <v>205000</v>
      </c>
      <c r="R6774" s="1061">
        <v>207000</v>
      </c>
      <c r="S6774" s="1061">
        <v>207000</v>
      </c>
      <c r="T6774" s="1061">
        <v>207000</v>
      </c>
      <c r="U6774" s="1061">
        <v>207000</v>
      </c>
      <c r="V6774" s="1061">
        <v>207000</v>
      </c>
      <c r="W6774" s="1061">
        <v>207000</v>
      </c>
    </row>
    <row r="6775" spans="1:23">
      <c r="A6775" s="908"/>
      <c r="B6775" s="1061" t="s">
        <v>234</v>
      </c>
      <c r="C6775" s="1061" t="s">
        <v>235</v>
      </c>
      <c r="D6775" s="1061" t="s">
        <v>10208</v>
      </c>
      <c r="E6775" s="1061" t="s">
        <v>12953</v>
      </c>
      <c r="F6775" s="1061" t="s">
        <v>12954</v>
      </c>
      <c r="G6775" s="1061" t="s">
        <v>1976</v>
      </c>
      <c r="H6775" s="1061" t="s">
        <v>129</v>
      </c>
      <c r="I6775" s="1061" t="s">
        <v>19</v>
      </c>
      <c r="J6775" s="1061" t="s">
        <v>7975</v>
      </c>
      <c r="K6775" s="1061" t="s">
        <v>14849</v>
      </c>
      <c r="L6775" s="1061">
        <v>69905000</v>
      </c>
      <c r="M6775" s="1061">
        <v>69905000</v>
      </c>
      <c r="N6775" s="1061">
        <v>69905000</v>
      </c>
      <c r="O6775" s="1061">
        <v>69905000</v>
      </c>
      <c r="P6775" s="1061">
        <v>69905000</v>
      </c>
      <c r="Q6775" s="1061">
        <v>69905000</v>
      </c>
      <c r="R6775" s="1061">
        <v>70587000</v>
      </c>
      <c r="S6775" s="1061">
        <v>70587000</v>
      </c>
      <c r="T6775" s="1061">
        <v>70587000</v>
      </c>
      <c r="U6775" s="1061">
        <v>70587000</v>
      </c>
      <c r="V6775" s="1061">
        <v>70587000</v>
      </c>
      <c r="W6775" s="1061">
        <v>70587000</v>
      </c>
    </row>
    <row r="6776" spans="1:23">
      <c r="A6776" s="908"/>
      <c r="B6776" s="1061" t="s">
        <v>234</v>
      </c>
      <c r="C6776" s="1061" t="s">
        <v>235</v>
      </c>
      <c r="D6776" s="1061" t="s">
        <v>4007</v>
      </c>
      <c r="E6776" s="1061" t="s">
        <v>12376</v>
      </c>
      <c r="F6776" s="1061" t="s">
        <v>12377</v>
      </c>
      <c r="G6776" s="1061" t="s">
        <v>8282</v>
      </c>
      <c r="H6776" s="1061" t="s">
        <v>129</v>
      </c>
      <c r="I6776" s="1061" t="s">
        <v>19</v>
      </c>
      <c r="J6776" s="1061" t="s">
        <v>7975</v>
      </c>
      <c r="K6776" s="1061" t="s">
        <v>14849</v>
      </c>
      <c r="L6776" s="1061">
        <v>855000</v>
      </c>
      <c r="M6776" s="1061">
        <v>855000</v>
      </c>
      <c r="N6776" s="1061">
        <v>855000</v>
      </c>
      <c r="O6776" s="1061">
        <v>855000</v>
      </c>
      <c r="P6776" s="1061">
        <v>855000</v>
      </c>
      <c r="Q6776" s="1061">
        <v>855000</v>
      </c>
      <c r="R6776" s="1061">
        <v>855000</v>
      </c>
      <c r="S6776" s="1061">
        <v>855000</v>
      </c>
      <c r="T6776" s="1061">
        <v>855000</v>
      </c>
      <c r="U6776" s="1061">
        <v>855000</v>
      </c>
      <c r="V6776" s="1061">
        <v>855000</v>
      </c>
      <c r="W6776" s="1061">
        <v>855000</v>
      </c>
    </row>
    <row r="6777" spans="1:23">
      <c r="A6777" s="908"/>
      <c r="B6777" s="1061" t="s">
        <v>234</v>
      </c>
      <c r="C6777" s="1061" t="s">
        <v>235</v>
      </c>
      <c r="D6777" s="1061" t="s">
        <v>4007</v>
      </c>
      <c r="E6777" s="1061" t="s">
        <v>12378</v>
      </c>
      <c r="F6777" s="1061" t="s">
        <v>12379</v>
      </c>
      <c r="G6777" s="1061" t="s">
        <v>8282</v>
      </c>
      <c r="H6777" s="1061" t="s">
        <v>129</v>
      </c>
      <c r="I6777" s="1061" t="s">
        <v>19</v>
      </c>
      <c r="J6777" s="1061" t="s">
        <v>7975</v>
      </c>
      <c r="K6777" s="1061" t="s">
        <v>14849</v>
      </c>
      <c r="L6777" s="1061">
        <v>855000</v>
      </c>
      <c r="M6777" s="1061">
        <v>855000</v>
      </c>
      <c r="N6777" s="1061">
        <v>855000</v>
      </c>
      <c r="O6777" s="1061">
        <v>855000</v>
      </c>
      <c r="P6777" s="1061">
        <v>855000</v>
      </c>
      <c r="Q6777" s="1061">
        <v>855000</v>
      </c>
      <c r="R6777" s="1061">
        <v>855000</v>
      </c>
      <c r="S6777" s="1061">
        <v>855000</v>
      </c>
      <c r="T6777" s="1061">
        <v>855000</v>
      </c>
      <c r="U6777" s="1061">
        <v>855000</v>
      </c>
      <c r="V6777" s="1061">
        <v>855000</v>
      </c>
      <c r="W6777" s="1061">
        <v>855000</v>
      </c>
    </row>
    <row r="6778" spans="1:23">
      <c r="A6778" s="908"/>
      <c r="B6778" s="1061" t="s">
        <v>234</v>
      </c>
      <c r="C6778" s="1061" t="s">
        <v>235</v>
      </c>
      <c r="D6778" s="1061" t="s">
        <v>4007</v>
      </c>
      <c r="E6778" s="1061" t="s">
        <v>12380</v>
      </c>
      <c r="F6778" s="1061" t="s">
        <v>12381</v>
      </c>
      <c r="G6778" s="1061" t="s">
        <v>8282</v>
      </c>
      <c r="H6778" s="1061" t="s">
        <v>129</v>
      </c>
      <c r="I6778" s="1061" t="s">
        <v>19</v>
      </c>
      <c r="J6778" s="1061" t="s">
        <v>7975</v>
      </c>
      <c r="K6778" s="1061" t="s">
        <v>14849</v>
      </c>
      <c r="L6778" s="1061">
        <v>855000</v>
      </c>
      <c r="M6778" s="1061">
        <v>855000</v>
      </c>
      <c r="N6778" s="1061">
        <v>855000</v>
      </c>
      <c r="O6778" s="1061">
        <v>855000</v>
      </c>
      <c r="P6778" s="1061">
        <v>855000</v>
      </c>
      <c r="Q6778" s="1061">
        <v>855000</v>
      </c>
      <c r="R6778" s="1061">
        <v>855000</v>
      </c>
      <c r="S6778" s="1061">
        <v>855000</v>
      </c>
      <c r="T6778" s="1061">
        <v>855000</v>
      </c>
      <c r="U6778" s="1061">
        <v>855000</v>
      </c>
      <c r="V6778" s="1061">
        <v>855000</v>
      </c>
      <c r="W6778" s="1061">
        <v>855000</v>
      </c>
    </row>
    <row r="6779" spans="1:23">
      <c r="A6779" s="908"/>
      <c r="B6779" s="1061" t="s">
        <v>234</v>
      </c>
      <c r="C6779" s="1061" t="s">
        <v>235</v>
      </c>
      <c r="D6779" s="1061" t="s">
        <v>4007</v>
      </c>
      <c r="E6779" s="1061" t="s">
        <v>12382</v>
      </c>
      <c r="F6779" s="1061" t="s">
        <v>12383</v>
      </c>
      <c r="G6779" s="1061" t="s">
        <v>8282</v>
      </c>
      <c r="H6779" s="1061" t="s">
        <v>129</v>
      </c>
      <c r="I6779" s="1061" t="s">
        <v>19</v>
      </c>
      <c r="J6779" s="1061" t="s">
        <v>7975</v>
      </c>
      <c r="K6779" s="1061" t="s">
        <v>14849</v>
      </c>
      <c r="L6779" s="1061">
        <v>855000</v>
      </c>
      <c r="M6779" s="1061">
        <v>855000</v>
      </c>
      <c r="N6779" s="1061">
        <v>855000</v>
      </c>
      <c r="O6779" s="1061">
        <v>855000</v>
      </c>
      <c r="P6779" s="1061">
        <v>855000</v>
      </c>
      <c r="Q6779" s="1061">
        <v>855000</v>
      </c>
      <c r="R6779" s="1061">
        <v>855000</v>
      </c>
      <c r="S6779" s="1061">
        <v>855000</v>
      </c>
      <c r="T6779" s="1061">
        <v>855000</v>
      </c>
      <c r="U6779" s="1061">
        <v>855000</v>
      </c>
      <c r="V6779" s="1061">
        <v>855000</v>
      </c>
      <c r="W6779" s="1061">
        <v>855000</v>
      </c>
    </row>
    <row r="6780" spans="1:23">
      <c r="A6780" s="908"/>
      <c r="B6780" s="1061" t="s">
        <v>234</v>
      </c>
      <c r="C6780" s="1061" t="s">
        <v>235</v>
      </c>
      <c r="D6780" s="1061" t="s">
        <v>4007</v>
      </c>
      <c r="E6780" s="1061" t="s">
        <v>12384</v>
      </c>
      <c r="F6780" s="1061" t="s">
        <v>12385</v>
      </c>
      <c r="G6780" s="1061" t="s">
        <v>8282</v>
      </c>
      <c r="H6780" s="1061" t="s">
        <v>129</v>
      </c>
      <c r="I6780" s="1061" t="s">
        <v>19</v>
      </c>
      <c r="J6780" s="1061" t="s">
        <v>7975</v>
      </c>
      <c r="K6780" s="1061" t="s">
        <v>14849</v>
      </c>
      <c r="L6780" s="1061">
        <v>855000</v>
      </c>
      <c r="M6780" s="1061">
        <v>855000</v>
      </c>
      <c r="N6780" s="1061">
        <v>855000</v>
      </c>
      <c r="O6780" s="1061">
        <v>855000</v>
      </c>
      <c r="P6780" s="1061">
        <v>855000</v>
      </c>
      <c r="Q6780" s="1061">
        <v>855000</v>
      </c>
      <c r="R6780" s="1061">
        <v>855000</v>
      </c>
      <c r="S6780" s="1061">
        <v>855000</v>
      </c>
      <c r="T6780" s="1061">
        <v>855000</v>
      </c>
      <c r="U6780" s="1061">
        <v>855000</v>
      </c>
      <c r="V6780" s="1061">
        <v>855000</v>
      </c>
      <c r="W6780" s="1061">
        <v>855000</v>
      </c>
    </row>
    <row r="6781" spans="1:23">
      <c r="A6781" s="908"/>
      <c r="B6781" s="1061" t="s">
        <v>234</v>
      </c>
      <c r="C6781" s="1061" t="s">
        <v>235</v>
      </c>
      <c r="D6781" s="1061" t="s">
        <v>4007</v>
      </c>
      <c r="E6781" s="1061" t="s">
        <v>12386</v>
      </c>
      <c r="F6781" s="1061" t="s">
        <v>12387</v>
      </c>
      <c r="G6781" s="1061" t="s">
        <v>8282</v>
      </c>
      <c r="H6781" s="1061" t="s">
        <v>129</v>
      </c>
      <c r="I6781" s="1061" t="s">
        <v>19</v>
      </c>
      <c r="J6781" s="1061" t="s">
        <v>7975</v>
      </c>
      <c r="K6781" s="1061" t="s">
        <v>14849</v>
      </c>
      <c r="L6781" s="1061">
        <v>855000</v>
      </c>
      <c r="M6781" s="1061">
        <v>855000</v>
      </c>
      <c r="N6781" s="1061">
        <v>855000</v>
      </c>
      <c r="O6781" s="1061">
        <v>855000</v>
      </c>
      <c r="P6781" s="1061">
        <v>855000</v>
      </c>
      <c r="Q6781" s="1061">
        <v>855000</v>
      </c>
      <c r="R6781" s="1061">
        <v>855000</v>
      </c>
      <c r="S6781" s="1061">
        <v>855000</v>
      </c>
      <c r="T6781" s="1061">
        <v>855000</v>
      </c>
      <c r="U6781" s="1061">
        <v>855000</v>
      </c>
      <c r="V6781" s="1061">
        <v>855000</v>
      </c>
      <c r="W6781" s="1061">
        <v>855000</v>
      </c>
    </row>
    <row r="6782" spans="1:23">
      <c r="A6782" s="908"/>
      <c r="B6782" s="1061" t="s">
        <v>234</v>
      </c>
      <c r="C6782" s="1061" t="s">
        <v>235</v>
      </c>
      <c r="D6782" s="1061" t="s">
        <v>4007</v>
      </c>
      <c r="E6782" s="1061" t="s">
        <v>12388</v>
      </c>
      <c r="F6782" s="1061" t="s">
        <v>12389</v>
      </c>
      <c r="G6782" s="1061" t="s">
        <v>8282</v>
      </c>
      <c r="H6782" s="1061" t="s">
        <v>129</v>
      </c>
      <c r="I6782" s="1061" t="s">
        <v>19</v>
      </c>
      <c r="J6782" s="1061" t="s">
        <v>7975</v>
      </c>
      <c r="K6782" s="1061" t="s">
        <v>14849</v>
      </c>
      <c r="L6782" s="1061">
        <v>855000</v>
      </c>
      <c r="M6782" s="1061">
        <v>855000</v>
      </c>
      <c r="N6782" s="1061">
        <v>855000</v>
      </c>
      <c r="O6782" s="1061">
        <v>855000</v>
      </c>
      <c r="P6782" s="1061">
        <v>855000</v>
      </c>
      <c r="Q6782" s="1061">
        <v>855000</v>
      </c>
      <c r="R6782" s="1061">
        <v>855000</v>
      </c>
      <c r="S6782" s="1061">
        <v>855000</v>
      </c>
      <c r="T6782" s="1061">
        <v>855000</v>
      </c>
      <c r="U6782" s="1061">
        <v>855000</v>
      </c>
      <c r="V6782" s="1061">
        <v>855000</v>
      </c>
      <c r="W6782" s="1061">
        <v>855000</v>
      </c>
    </row>
    <row r="6783" spans="1:23">
      <c r="A6783" s="908"/>
      <c r="B6783" s="1061" t="s">
        <v>234</v>
      </c>
      <c r="C6783" s="1061" t="s">
        <v>235</v>
      </c>
      <c r="D6783" s="1061" t="s">
        <v>4007</v>
      </c>
      <c r="E6783" s="1061" t="s">
        <v>12390</v>
      </c>
      <c r="F6783" s="1061" t="s">
        <v>12391</v>
      </c>
      <c r="G6783" s="1061" t="s">
        <v>8282</v>
      </c>
      <c r="H6783" s="1061" t="s">
        <v>129</v>
      </c>
      <c r="I6783" s="1061" t="s">
        <v>19</v>
      </c>
      <c r="J6783" s="1061" t="s">
        <v>7975</v>
      </c>
      <c r="K6783" s="1061" t="s">
        <v>14849</v>
      </c>
      <c r="L6783" s="1061">
        <v>855000</v>
      </c>
      <c r="M6783" s="1061">
        <v>855000</v>
      </c>
      <c r="N6783" s="1061">
        <v>855000</v>
      </c>
      <c r="O6783" s="1061">
        <v>855000</v>
      </c>
      <c r="P6783" s="1061">
        <v>855000</v>
      </c>
      <c r="Q6783" s="1061">
        <v>855000</v>
      </c>
      <c r="R6783" s="1061">
        <v>855000</v>
      </c>
      <c r="S6783" s="1061">
        <v>855000</v>
      </c>
      <c r="T6783" s="1061">
        <v>855000</v>
      </c>
      <c r="U6783" s="1061">
        <v>855000</v>
      </c>
      <c r="V6783" s="1061">
        <v>855000</v>
      </c>
      <c r="W6783" s="1061">
        <v>855000</v>
      </c>
    </row>
    <row r="6784" spans="1:23">
      <c r="A6784" s="908"/>
      <c r="B6784" s="1061" t="s">
        <v>234</v>
      </c>
      <c r="C6784" s="1061" t="s">
        <v>235</v>
      </c>
      <c r="D6784" s="1061" t="s">
        <v>10245</v>
      </c>
      <c r="E6784" s="1061" t="s">
        <v>12392</v>
      </c>
      <c r="F6784" s="1061" t="s">
        <v>12393</v>
      </c>
      <c r="G6784" s="1061" t="s">
        <v>1976</v>
      </c>
      <c r="H6784" s="1061" t="s">
        <v>129</v>
      </c>
      <c r="I6784" s="1061" t="s">
        <v>19</v>
      </c>
      <c r="J6784" s="1061" t="s">
        <v>7975</v>
      </c>
      <c r="K6784" s="1061" t="s">
        <v>14849</v>
      </c>
      <c r="L6784" s="1061">
        <v>12500000</v>
      </c>
      <c r="M6784" s="1061">
        <v>12500000</v>
      </c>
      <c r="N6784" s="1061">
        <v>12500000</v>
      </c>
      <c r="O6784" s="1061">
        <v>12500000</v>
      </c>
      <c r="P6784" s="1061">
        <v>12500000</v>
      </c>
      <c r="Q6784" s="1061">
        <v>12500000</v>
      </c>
      <c r="R6784" s="1061">
        <v>12500000</v>
      </c>
      <c r="S6784" s="1061">
        <v>12500000</v>
      </c>
      <c r="T6784" s="1061">
        <v>12500000</v>
      </c>
      <c r="U6784" s="1061">
        <v>12500000</v>
      </c>
      <c r="V6784" s="1061">
        <v>12500000</v>
      </c>
      <c r="W6784" s="1061">
        <v>12500000</v>
      </c>
    </row>
    <row r="6785" spans="1:23">
      <c r="A6785" s="908"/>
      <c r="B6785" s="1061" t="s">
        <v>234</v>
      </c>
      <c r="C6785" s="1061" t="s">
        <v>235</v>
      </c>
      <c r="D6785" s="1061" t="s">
        <v>2186</v>
      </c>
      <c r="E6785" s="1061" t="s">
        <v>12394</v>
      </c>
      <c r="F6785" s="1061" t="s">
        <v>4665</v>
      </c>
      <c r="G6785" s="1061" t="s">
        <v>1739</v>
      </c>
      <c r="H6785" s="1061" t="s">
        <v>129</v>
      </c>
      <c r="I6785" s="1061" t="s">
        <v>19</v>
      </c>
      <c r="J6785" s="1061" t="s">
        <v>7975</v>
      </c>
      <c r="K6785" s="1061" t="s">
        <v>14849</v>
      </c>
      <c r="L6785" s="1061">
        <v>83115</v>
      </c>
      <c r="M6785" s="1061">
        <v>83115</v>
      </c>
      <c r="N6785" s="1061">
        <v>83115</v>
      </c>
      <c r="O6785" s="1061">
        <v>83115</v>
      </c>
      <c r="P6785" s="1061">
        <v>83115</v>
      </c>
      <c r="Q6785" s="1061">
        <v>83115</v>
      </c>
      <c r="R6785" s="1061">
        <v>83154</v>
      </c>
      <c r="S6785" s="1061">
        <v>83154</v>
      </c>
      <c r="T6785" s="1061">
        <v>83154</v>
      </c>
      <c r="U6785" s="1061">
        <v>83154</v>
      </c>
      <c r="V6785" s="1061">
        <v>83154</v>
      </c>
      <c r="W6785" s="1061">
        <v>83154</v>
      </c>
    </row>
    <row r="6786" spans="1:23">
      <c r="A6786" s="908"/>
      <c r="B6786" s="1061" t="s">
        <v>234</v>
      </c>
      <c r="C6786" s="1061" t="s">
        <v>235</v>
      </c>
      <c r="D6786" s="1061" t="s">
        <v>12955</v>
      </c>
      <c r="E6786" s="1061" t="s">
        <v>12956</v>
      </c>
      <c r="F6786" s="1061" t="s">
        <v>12957</v>
      </c>
      <c r="G6786" s="1061" t="s">
        <v>1976</v>
      </c>
      <c r="H6786" s="1061" t="s">
        <v>129</v>
      </c>
      <c r="I6786" s="1061" t="s">
        <v>19</v>
      </c>
      <c r="J6786" s="1061" t="s">
        <v>7975</v>
      </c>
      <c r="K6786" s="1061" t="s">
        <v>14849</v>
      </c>
      <c r="L6786" s="1061">
        <v>1025000000</v>
      </c>
      <c r="M6786" s="1061">
        <v>1025000000</v>
      </c>
      <c r="N6786" s="1061">
        <v>1025000000</v>
      </c>
      <c r="O6786" s="1061">
        <v>1025000000</v>
      </c>
      <c r="P6786" s="1061">
        <v>1025000000</v>
      </c>
      <c r="Q6786" s="1061">
        <v>1025000000</v>
      </c>
      <c r="R6786" s="1061">
        <v>1035000000</v>
      </c>
      <c r="S6786" s="1061">
        <v>1035000000</v>
      </c>
      <c r="T6786" s="1061">
        <v>1035000000</v>
      </c>
      <c r="U6786" s="1061">
        <v>1035000000</v>
      </c>
      <c r="V6786" s="1061">
        <v>1035000000</v>
      </c>
      <c r="W6786" s="1061">
        <v>1035000000</v>
      </c>
    </row>
    <row r="6787" spans="1:23">
      <c r="A6787" s="908"/>
      <c r="B6787" s="1061" t="s">
        <v>234</v>
      </c>
      <c r="C6787" s="1061" t="s">
        <v>235</v>
      </c>
      <c r="D6787" s="1061" t="s">
        <v>4612</v>
      </c>
      <c r="E6787" s="1061" t="s">
        <v>12395</v>
      </c>
      <c r="F6787" s="1061" t="s">
        <v>12396</v>
      </c>
      <c r="G6787" s="1061" t="s">
        <v>1724</v>
      </c>
      <c r="H6787" s="1061" t="s">
        <v>129</v>
      </c>
      <c r="I6787" s="1061" t="s">
        <v>19</v>
      </c>
      <c r="J6787" s="1061" t="s">
        <v>7975</v>
      </c>
      <c r="K6787" s="1061" t="s">
        <v>14849</v>
      </c>
      <c r="L6787" s="1061">
        <v>3588</v>
      </c>
      <c r="M6787" s="1061">
        <v>3588</v>
      </c>
      <c r="N6787" s="1061">
        <v>3588</v>
      </c>
      <c r="O6787" s="1061">
        <v>3588</v>
      </c>
      <c r="P6787" s="1061">
        <v>3588</v>
      </c>
      <c r="Q6787" s="1061">
        <v>3588</v>
      </c>
      <c r="R6787" s="1061">
        <v>3623</v>
      </c>
      <c r="S6787" s="1061">
        <v>3623</v>
      </c>
      <c r="T6787" s="1061">
        <v>3623</v>
      </c>
      <c r="U6787" s="1061">
        <v>3623</v>
      </c>
      <c r="V6787" s="1061">
        <v>3623</v>
      </c>
      <c r="W6787" s="1061">
        <v>3623</v>
      </c>
    </row>
    <row r="6788" spans="1:23">
      <c r="A6788" s="908"/>
      <c r="B6788" s="1061" t="s">
        <v>234</v>
      </c>
      <c r="C6788" s="1061" t="s">
        <v>235</v>
      </c>
      <c r="D6788" s="1061" t="s">
        <v>4416</v>
      </c>
      <c r="E6788" s="1061" t="s">
        <v>12397</v>
      </c>
      <c r="F6788" s="1061" t="s">
        <v>12398</v>
      </c>
      <c r="G6788" s="1061" t="s">
        <v>1739</v>
      </c>
      <c r="H6788" s="1061" t="s">
        <v>129</v>
      </c>
      <c r="I6788" s="1061" t="s">
        <v>19</v>
      </c>
      <c r="J6788" s="1061" t="s">
        <v>7975</v>
      </c>
      <c r="K6788" s="1061" t="s">
        <v>14849</v>
      </c>
      <c r="L6788" s="1061">
        <v>194750</v>
      </c>
      <c r="M6788" s="1061">
        <v>194750</v>
      </c>
      <c r="N6788" s="1061">
        <v>194750</v>
      </c>
      <c r="O6788" s="1061">
        <v>194750</v>
      </c>
      <c r="P6788" s="1061">
        <v>194750</v>
      </c>
      <c r="Q6788" s="1061">
        <v>194750</v>
      </c>
      <c r="R6788" s="1061">
        <v>196650</v>
      </c>
      <c r="S6788" s="1061">
        <v>196650</v>
      </c>
      <c r="T6788" s="1061">
        <v>196650</v>
      </c>
      <c r="U6788" s="1061">
        <v>196650</v>
      </c>
      <c r="V6788" s="1061">
        <v>196650</v>
      </c>
      <c r="W6788" s="1061">
        <v>196650</v>
      </c>
    </row>
    <row r="6789" spans="1:23">
      <c r="A6789" s="908"/>
      <c r="B6789" s="1061" t="s">
        <v>234</v>
      </c>
      <c r="C6789" s="1061" t="s">
        <v>235</v>
      </c>
      <c r="D6789" s="1061" t="s">
        <v>12399</v>
      </c>
      <c r="E6789" s="1061" t="s">
        <v>12400</v>
      </c>
      <c r="F6789" s="1061" t="s">
        <v>12401</v>
      </c>
      <c r="G6789" s="1061" t="s">
        <v>1724</v>
      </c>
      <c r="H6789" s="1061" t="s">
        <v>129</v>
      </c>
      <c r="I6789" s="1061" t="s">
        <v>19</v>
      </c>
      <c r="J6789" s="1061" t="s">
        <v>7975</v>
      </c>
      <c r="K6789" s="1061" t="s">
        <v>14849</v>
      </c>
      <c r="L6789" s="1061">
        <v>29725</v>
      </c>
      <c r="M6789" s="1061">
        <v>29725</v>
      </c>
      <c r="N6789" s="1061">
        <v>29725</v>
      </c>
      <c r="O6789" s="1061">
        <v>29725</v>
      </c>
      <c r="P6789" s="1061">
        <v>29725</v>
      </c>
      <c r="Q6789" s="1061">
        <v>29725</v>
      </c>
      <c r="R6789" s="1061">
        <v>30015</v>
      </c>
      <c r="S6789" s="1061">
        <v>30015</v>
      </c>
      <c r="T6789" s="1061">
        <v>30015</v>
      </c>
      <c r="U6789" s="1061">
        <v>30015</v>
      </c>
      <c r="V6789" s="1061">
        <v>30015</v>
      </c>
      <c r="W6789" s="1061">
        <v>30015</v>
      </c>
    </row>
    <row r="6790" spans="1:23">
      <c r="A6790" s="908"/>
      <c r="B6790" s="1061" t="s">
        <v>234</v>
      </c>
      <c r="C6790" s="1061" t="s">
        <v>235</v>
      </c>
      <c r="D6790" s="1061" t="s">
        <v>12399</v>
      </c>
      <c r="E6790" s="1061" t="s">
        <v>12402</v>
      </c>
      <c r="F6790" s="1061" t="s">
        <v>12403</v>
      </c>
      <c r="G6790" s="1061" t="s">
        <v>1724</v>
      </c>
      <c r="H6790" s="1061" t="s">
        <v>129</v>
      </c>
      <c r="I6790" s="1061" t="s">
        <v>19</v>
      </c>
      <c r="J6790" s="1061" t="s">
        <v>7975</v>
      </c>
      <c r="K6790" s="1061" t="s">
        <v>14849</v>
      </c>
      <c r="L6790" s="1061">
        <v>32800</v>
      </c>
      <c r="M6790" s="1061">
        <v>32800</v>
      </c>
      <c r="N6790" s="1061">
        <v>32800</v>
      </c>
      <c r="O6790" s="1061">
        <v>32800</v>
      </c>
      <c r="P6790" s="1061">
        <v>32800</v>
      </c>
      <c r="Q6790" s="1061">
        <v>32800</v>
      </c>
      <c r="R6790" s="1061">
        <v>33120</v>
      </c>
      <c r="S6790" s="1061">
        <v>33120</v>
      </c>
      <c r="T6790" s="1061">
        <v>33120</v>
      </c>
      <c r="U6790" s="1061">
        <v>33120</v>
      </c>
      <c r="V6790" s="1061">
        <v>33120</v>
      </c>
      <c r="W6790" s="1061">
        <v>33120</v>
      </c>
    </row>
    <row r="6791" spans="1:23">
      <c r="A6791" s="908"/>
      <c r="B6791" s="1061" t="s">
        <v>234</v>
      </c>
      <c r="C6791" s="1061" t="s">
        <v>235</v>
      </c>
      <c r="D6791" s="1061" t="s">
        <v>12399</v>
      </c>
      <c r="E6791" s="1061" t="s">
        <v>12404</v>
      </c>
      <c r="F6791" s="1061" t="s">
        <v>12405</v>
      </c>
      <c r="G6791" s="1061" t="s">
        <v>1724</v>
      </c>
      <c r="H6791" s="1061" t="s">
        <v>129</v>
      </c>
      <c r="I6791" s="1061" t="s">
        <v>19</v>
      </c>
      <c r="J6791" s="1061" t="s">
        <v>7975</v>
      </c>
      <c r="K6791" s="1061" t="s">
        <v>14849</v>
      </c>
      <c r="L6791" s="1061">
        <v>37925</v>
      </c>
      <c r="M6791" s="1061">
        <v>37925</v>
      </c>
      <c r="N6791" s="1061">
        <v>37925</v>
      </c>
      <c r="O6791" s="1061">
        <v>37925</v>
      </c>
      <c r="P6791" s="1061">
        <v>37925</v>
      </c>
      <c r="Q6791" s="1061">
        <v>37925</v>
      </c>
      <c r="R6791" s="1061">
        <v>38295</v>
      </c>
      <c r="S6791" s="1061">
        <v>38295</v>
      </c>
      <c r="T6791" s="1061">
        <v>38295</v>
      </c>
      <c r="U6791" s="1061">
        <v>38295</v>
      </c>
      <c r="V6791" s="1061">
        <v>38295</v>
      </c>
      <c r="W6791" s="1061">
        <v>38295</v>
      </c>
    </row>
    <row r="6792" spans="1:23">
      <c r="A6792" s="908"/>
      <c r="B6792" s="1061" t="s">
        <v>234</v>
      </c>
      <c r="C6792" s="1061" t="s">
        <v>235</v>
      </c>
      <c r="D6792" s="1061" t="s">
        <v>2306</v>
      </c>
      <c r="E6792" s="1061" t="s">
        <v>12406</v>
      </c>
      <c r="F6792" s="1061" t="s">
        <v>12407</v>
      </c>
      <c r="G6792" s="1061" t="s">
        <v>1739</v>
      </c>
      <c r="H6792" s="1061" t="s">
        <v>129</v>
      </c>
      <c r="I6792" s="1061" t="s">
        <v>19</v>
      </c>
      <c r="J6792" s="1061" t="s">
        <v>7975</v>
      </c>
      <c r="K6792" s="1061" t="s">
        <v>14849</v>
      </c>
      <c r="L6792" s="1061">
        <v>10250</v>
      </c>
      <c r="M6792" s="1061">
        <v>10250</v>
      </c>
      <c r="N6792" s="1061">
        <v>10250</v>
      </c>
      <c r="O6792" s="1061">
        <v>10250</v>
      </c>
      <c r="P6792" s="1061">
        <v>10250</v>
      </c>
      <c r="Q6792" s="1061">
        <v>10250</v>
      </c>
      <c r="R6792" s="1061">
        <v>10350</v>
      </c>
      <c r="S6792" s="1061">
        <v>10350</v>
      </c>
      <c r="T6792" s="1061">
        <v>10350</v>
      </c>
      <c r="U6792" s="1061">
        <v>10350</v>
      </c>
      <c r="V6792" s="1061">
        <v>10350</v>
      </c>
      <c r="W6792" s="1061">
        <v>10350</v>
      </c>
    </row>
    <row r="6793" spans="1:23">
      <c r="A6793" s="908"/>
      <c r="B6793" s="1061" t="s">
        <v>234</v>
      </c>
      <c r="C6793" s="1061" t="s">
        <v>235</v>
      </c>
      <c r="D6793" s="1061" t="s">
        <v>4521</v>
      </c>
      <c r="E6793" s="1061" t="s">
        <v>12408</v>
      </c>
      <c r="F6793" s="1061" t="s">
        <v>12409</v>
      </c>
      <c r="G6793" s="1061" t="s">
        <v>1739</v>
      </c>
      <c r="H6793" s="1061" t="s">
        <v>129</v>
      </c>
      <c r="I6793" s="1061" t="s">
        <v>19</v>
      </c>
      <c r="J6793" s="1061" t="s">
        <v>7975</v>
      </c>
      <c r="K6793" s="1061" t="s">
        <v>14849</v>
      </c>
      <c r="L6793" s="1061">
        <v>194750</v>
      </c>
      <c r="M6793" s="1061">
        <v>194750</v>
      </c>
      <c r="N6793" s="1061">
        <v>194750</v>
      </c>
      <c r="O6793" s="1061">
        <v>194750</v>
      </c>
      <c r="P6793" s="1061">
        <v>194750</v>
      </c>
      <c r="Q6793" s="1061">
        <v>194750</v>
      </c>
      <c r="R6793" s="1061">
        <v>196650</v>
      </c>
      <c r="S6793" s="1061">
        <v>196650</v>
      </c>
      <c r="T6793" s="1061">
        <v>196650</v>
      </c>
      <c r="U6793" s="1061">
        <v>196650</v>
      </c>
      <c r="V6793" s="1061">
        <v>196650</v>
      </c>
      <c r="W6793" s="1061">
        <v>196650</v>
      </c>
    </row>
    <row r="6794" spans="1:23">
      <c r="A6794" s="908"/>
      <c r="B6794" s="1061" t="s">
        <v>234</v>
      </c>
      <c r="C6794" s="1061" t="s">
        <v>235</v>
      </c>
      <c r="D6794" s="1061" t="s">
        <v>12410</v>
      </c>
      <c r="E6794" s="1061" t="s">
        <v>12411</v>
      </c>
      <c r="F6794" s="1061" t="s">
        <v>12412</v>
      </c>
      <c r="G6794" s="1061" t="s">
        <v>1739</v>
      </c>
      <c r="H6794" s="1061" t="s">
        <v>129</v>
      </c>
      <c r="I6794" s="1061" t="s">
        <v>19</v>
      </c>
      <c r="J6794" s="1061" t="s">
        <v>7975</v>
      </c>
      <c r="K6794" s="1061" t="s">
        <v>14849</v>
      </c>
      <c r="L6794" s="1061">
        <v>76875</v>
      </c>
      <c r="M6794" s="1061">
        <v>76875</v>
      </c>
      <c r="N6794" s="1061">
        <v>76875</v>
      </c>
      <c r="O6794" s="1061">
        <v>76875</v>
      </c>
      <c r="P6794" s="1061">
        <v>76875</v>
      </c>
      <c r="Q6794" s="1061">
        <v>76875</v>
      </c>
      <c r="R6794" s="1061">
        <v>77625</v>
      </c>
      <c r="S6794" s="1061">
        <v>77625</v>
      </c>
      <c r="T6794" s="1061">
        <v>77625</v>
      </c>
      <c r="U6794" s="1061">
        <v>77625</v>
      </c>
      <c r="V6794" s="1061">
        <v>77625</v>
      </c>
      <c r="W6794" s="1061">
        <v>77625</v>
      </c>
    </row>
    <row r="6795" spans="1:23">
      <c r="A6795" s="908"/>
      <c r="B6795" s="1061" t="s">
        <v>234</v>
      </c>
      <c r="C6795" s="1061" t="s">
        <v>235</v>
      </c>
      <c r="D6795" s="1061" t="s">
        <v>4416</v>
      </c>
      <c r="E6795" s="1061" t="s">
        <v>12958</v>
      </c>
      <c r="F6795" s="1061" t="s">
        <v>12959</v>
      </c>
      <c r="G6795" s="1061" t="s">
        <v>1739</v>
      </c>
      <c r="H6795" s="1061" t="s">
        <v>129</v>
      </c>
      <c r="I6795" s="1061" t="s">
        <v>19</v>
      </c>
      <c r="J6795" s="1061" t="s">
        <v>7975</v>
      </c>
      <c r="K6795" s="1061" t="s">
        <v>14849</v>
      </c>
      <c r="L6795" s="1061">
        <v>358750</v>
      </c>
      <c r="M6795" s="1061">
        <v>358750</v>
      </c>
      <c r="N6795" s="1061">
        <v>358750</v>
      </c>
      <c r="O6795" s="1061">
        <v>358750</v>
      </c>
      <c r="P6795" s="1061">
        <v>358750</v>
      </c>
      <c r="Q6795" s="1061">
        <v>358750</v>
      </c>
      <c r="R6795" s="1061">
        <v>362250</v>
      </c>
      <c r="S6795" s="1061">
        <v>362250</v>
      </c>
      <c r="T6795" s="1061">
        <v>362250</v>
      </c>
      <c r="U6795" s="1061">
        <v>362250</v>
      </c>
      <c r="V6795" s="1061">
        <v>362250</v>
      </c>
      <c r="W6795" s="1061">
        <v>362250</v>
      </c>
    </row>
    <row r="6796" spans="1:23">
      <c r="A6796" s="908"/>
      <c r="B6796" s="1061" t="s">
        <v>234</v>
      </c>
      <c r="C6796" s="1061" t="s">
        <v>235</v>
      </c>
      <c r="D6796" s="1061" t="s">
        <v>4364</v>
      </c>
      <c r="E6796" s="1061" t="s">
        <v>12413</v>
      </c>
      <c r="F6796" s="1061" t="s">
        <v>12414</v>
      </c>
      <c r="G6796" s="1061" t="s">
        <v>1739</v>
      </c>
      <c r="H6796" s="1061" t="s">
        <v>129</v>
      </c>
      <c r="I6796" s="1061" t="s">
        <v>19</v>
      </c>
      <c r="J6796" s="1061" t="s">
        <v>7975</v>
      </c>
      <c r="K6796" s="1061" t="s">
        <v>14849</v>
      </c>
      <c r="L6796" s="1061">
        <v>2972500</v>
      </c>
      <c r="M6796" s="1061">
        <v>2972500</v>
      </c>
      <c r="N6796" s="1061">
        <v>2972500</v>
      </c>
      <c r="O6796" s="1061">
        <v>2972500</v>
      </c>
      <c r="P6796" s="1061">
        <v>2972500</v>
      </c>
      <c r="Q6796" s="1061">
        <v>2972500</v>
      </c>
      <c r="R6796" s="1061">
        <v>3001500</v>
      </c>
      <c r="S6796" s="1061">
        <v>3001500</v>
      </c>
      <c r="T6796" s="1061">
        <v>3001500</v>
      </c>
      <c r="U6796" s="1061">
        <v>3001500</v>
      </c>
      <c r="V6796" s="1061">
        <v>3001500</v>
      </c>
      <c r="W6796" s="1061">
        <v>3001500</v>
      </c>
    </row>
    <row r="6797" spans="1:23">
      <c r="A6797" s="908"/>
      <c r="B6797" s="1061" t="s">
        <v>234</v>
      </c>
      <c r="C6797" s="1061" t="s">
        <v>235</v>
      </c>
      <c r="D6797" s="1061" t="s">
        <v>3345</v>
      </c>
      <c r="E6797" s="1061" t="s">
        <v>12415</v>
      </c>
      <c r="F6797" s="1061" t="s">
        <v>12416</v>
      </c>
      <c r="G6797" s="1061" t="s">
        <v>1739</v>
      </c>
      <c r="H6797" s="1061" t="s">
        <v>129</v>
      </c>
      <c r="I6797" s="1061" t="s">
        <v>19</v>
      </c>
      <c r="J6797" s="1061" t="s">
        <v>7975</v>
      </c>
      <c r="K6797" s="1061" t="s">
        <v>14849</v>
      </c>
      <c r="L6797" s="1061">
        <v>210000</v>
      </c>
      <c r="M6797" s="1061">
        <v>210000</v>
      </c>
      <c r="N6797" s="1061">
        <v>210000</v>
      </c>
      <c r="O6797" s="1061">
        <v>210000</v>
      </c>
      <c r="P6797" s="1061">
        <v>210000</v>
      </c>
      <c r="Q6797" s="1061">
        <v>210000</v>
      </c>
      <c r="R6797" s="1061">
        <v>210000</v>
      </c>
      <c r="S6797" s="1061">
        <v>210000</v>
      </c>
      <c r="T6797" s="1061">
        <v>210000</v>
      </c>
      <c r="U6797" s="1061">
        <v>210000</v>
      </c>
      <c r="V6797" s="1061">
        <v>210000</v>
      </c>
      <c r="W6797" s="1061">
        <v>210000</v>
      </c>
    </row>
    <row r="6798" spans="1:23">
      <c r="A6798" s="908"/>
      <c r="B6798" s="1061" t="s">
        <v>234</v>
      </c>
      <c r="C6798" s="1061" t="s">
        <v>235</v>
      </c>
      <c r="D6798" s="1061" t="s">
        <v>4339</v>
      </c>
      <c r="E6798" s="1061" t="s">
        <v>12417</v>
      </c>
      <c r="F6798" s="1061" t="s">
        <v>12418</v>
      </c>
      <c r="G6798" s="1061" t="s">
        <v>1739</v>
      </c>
      <c r="H6798" s="1061" t="s">
        <v>129</v>
      </c>
      <c r="I6798" s="1061" t="s">
        <v>19</v>
      </c>
      <c r="J6798" s="1061" t="s">
        <v>7975</v>
      </c>
      <c r="K6798" s="1061" t="s">
        <v>14849</v>
      </c>
      <c r="L6798" s="1061">
        <v>1076250</v>
      </c>
      <c r="M6798" s="1061">
        <v>1076250</v>
      </c>
      <c r="N6798" s="1061">
        <v>1076250</v>
      </c>
      <c r="O6798" s="1061">
        <v>1076250</v>
      </c>
      <c r="P6798" s="1061">
        <v>1076250</v>
      </c>
      <c r="Q6798" s="1061">
        <v>1076250</v>
      </c>
      <c r="R6798" s="1061">
        <v>1086750</v>
      </c>
      <c r="S6798" s="1061">
        <v>1086750</v>
      </c>
      <c r="T6798" s="1061">
        <v>1086750</v>
      </c>
      <c r="U6798" s="1061">
        <v>1086750</v>
      </c>
      <c r="V6798" s="1061">
        <v>1086750</v>
      </c>
      <c r="W6798" s="1061">
        <v>1086750</v>
      </c>
    </row>
    <row r="6799" spans="1:23">
      <c r="A6799" s="908"/>
      <c r="B6799" s="1061" t="s">
        <v>234</v>
      </c>
      <c r="C6799" s="1061" t="s">
        <v>235</v>
      </c>
      <c r="D6799" s="1061" t="s">
        <v>4326</v>
      </c>
      <c r="E6799" s="1061" t="s">
        <v>12419</v>
      </c>
      <c r="F6799" s="1061" t="s">
        <v>12420</v>
      </c>
      <c r="G6799" s="1061" t="s">
        <v>1739</v>
      </c>
      <c r="H6799" s="1061" t="s">
        <v>129</v>
      </c>
      <c r="I6799" s="1061" t="s">
        <v>19</v>
      </c>
      <c r="J6799" s="1061" t="s">
        <v>7975</v>
      </c>
      <c r="K6799" s="1061" t="s">
        <v>14849</v>
      </c>
      <c r="L6799" s="1061">
        <v>366000</v>
      </c>
      <c r="M6799" s="1061">
        <v>366000</v>
      </c>
      <c r="N6799" s="1061">
        <v>366000</v>
      </c>
      <c r="O6799" s="1061">
        <v>366000</v>
      </c>
      <c r="P6799" s="1061">
        <v>366000</v>
      </c>
      <c r="Q6799" s="1061">
        <v>366000</v>
      </c>
      <c r="R6799" s="1061">
        <v>366000</v>
      </c>
      <c r="S6799" s="1061">
        <v>366000</v>
      </c>
      <c r="T6799" s="1061">
        <v>366000</v>
      </c>
      <c r="U6799" s="1061">
        <v>366000</v>
      </c>
      <c r="V6799" s="1061">
        <v>366000</v>
      </c>
      <c r="W6799" s="1061">
        <v>366000</v>
      </c>
    </row>
    <row r="6800" spans="1:23">
      <c r="A6800" s="908"/>
      <c r="B6800" s="1061" t="s">
        <v>234</v>
      </c>
      <c r="C6800" s="1061" t="s">
        <v>235</v>
      </c>
      <c r="D6800" s="1061" t="s">
        <v>4326</v>
      </c>
      <c r="E6800" s="1061" t="s">
        <v>12421</v>
      </c>
      <c r="F6800" s="1061" t="s">
        <v>12422</v>
      </c>
      <c r="G6800" s="1061" t="s">
        <v>1739</v>
      </c>
      <c r="H6800" s="1061" t="s">
        <v>129</v>
      </c>
      <c r="I6800" s="1061" t="s">
        <v>19</v>
      </c>
      <c r="J6800" s="1061" t="s">
        <v>7975</v>
      </c>
      <c r="K6800" s="1061" t="s">
        <v>14849</v>
      </c>
      <c r="L6800" s="1061">
        <v>210000</v>
      </c>
      <c r="M6800" s="1061">
        <v>210000</v>
      </c>
      <c r="N6800" s="1061">
        <v>210000</v>
      </c>
      <c r="O6800" s="1061">
        <v>210000</v>
      </c>
      <c r="P6800" s="1061">
        <v>210000</v>
      </c>
      <c r="Q6800" s="1061">
        <v>210000</v>
      </c>
      <c r="R6800" s="1061">
        <v>210000</v>
      </c>
      <c r="S6800" s="1061">
        <v>210000</v>
      </c>
      <c r="T6800" s="1061">
        <v>210000</v>
      </c>
      <c r="U6800" s="1061">
        <v>210000</v>
      </c>
      <c r="V6800" s="1061">
        <v>210000</v>
      </c>
      <c r="W6800" s="1061">
        <v>210000</v>
      </c>
    </row>
    <row r="6801" spans="1:23">
      <c r="A6801" s="908"/>
      <c r="B6801" s="1061" t="s">
        <v>234</v>
      </c>
      <c r="C6801" s="1061" t="s">
        <v>235</v>
      </c>
      <c r="D6801" s="1061" t="s">
        <v>4326</v>
      </c>
      <c r="E6801" s="1061" t="s">
        <v>12423</v>
      </c>
      <c r="F6801" s="1061" t="s">
        <v>12424</v>
      </c>
      <c r="G6801" s="1061" t="s">
        <v>1739</v>
      </c>
      <c r="H6801" s="1061" t="s">
        <v>129</v>
      </c>
      <c r="I6801" s="1061" t="s">
        <v>19</v>
      </c>
      <c r="J6801" s="1061" t="s">
        <v>7975</v>
      </c>
      <c r="K6801" s="1061" t="s">
        <v>14849</v>
      </c>
      <c r="L6801" s="1061">
        <v>54300</v>
      </c>
      <c r="M6801" s="1061">
        <v>54300</v>
      </c>
      <c r="N6801" s="1061">
        <v>54300</v>
      </c>
      <c r="O6801" s="1061">
        <v>54300</v>
      </c>
      <c r="P6801" s="1061">
        <v>54300</v>
      </c>
      <c r="Q6801" s="1061">
        <v>54300</v>
      </c>
      <c r="R6801" s="1061">
        <v>54300</v>
      </c>
      <c r="S6801" s="1061">
        <v>54300</v>
      </c>
      <c r="T6801" s="1061">
        <v>54300</v>
      </c>
      <c r="U6801" s="1061">
        <v>54300</v>
      </c>
      <c r="V6801" s="1061">
        <v>54300</v>
      </c>
      <c r="W6801" s="1061">
        <v>54300</v>
      </c>
    </row>
    <row r="6802" spans="1:23">
      <c r="A6802" s="908"/>
      <c r="B6802" s="1061" t="s">
        <v>234</v>
      </c>
      <c r="C6802" s="1061" t="s">
        <v>235</v>
      </c>
      <c r="D6802" s="1061" t="s">
        <v>3659</v>
      </c>
      <c r="E6802" s="1061" t="s">
        <v>12960</v>
      </c>
      <c r="F6802" s="1061" t="s">
        <v>12961</v>
      </c>
      <c r="G6802" s="1061" t="s">
        <v>1739</v>
      </c>
      <c r="H6802" s="1061" t="s">
        <v>129</v>
      </c>
      <c r="I6802" s="1061" t="s">
        <v>19</v>
      </c>
      <c r="J6802" s="1061" t="s">
        <v>7975</v>
      </c>
      <c r="K6802" s="1061" t="s">
        <v>14849</v>
      </c>
      <c r="L6802" s="1061">
        <v>287000</v>
      </c>
      <c r="M6802" s="1061">
        <v>287000</v>
      </c>
      <c r="N6802" s="1061">
        <v>287000</v>
      </c>
      <c r="O6802" s="1061">
        <v>287000</v>
      </c>
      <c r="P6802" s="1061">
        <v>287000</v>
      </c>
      <c r="Q6802" s="1061">
        <v>287000</v>
      </c>
      <c r="R6802" s="1061">
        <v>289800</v>
      </c>
      <c r="S6802" s="1061">
        <v>289800</v>
      </c>
      <c r="T6802" s="1061">
        <v>289800</v>
      </c>
      <c r="U6802" s="1061">
        <v>289800</v>
      </c>
      <c r="V6802" s="1061">
        <v>289800</v>
      </c>
      <c r="W6802" s="1061">
        <v>289800</v>
      </c>
    </row>
    <row r="6803" spans="1:23">
      <c r="A6803" s="908"/>
      <c r="B6803" s="1061" t="s">
        <v>234</v>
      </c>
      <c r="C6803" s="1061" t="s">
        <v>235</v>
      </c>
      <c r="D6803" s="1061" t="s">
        <v>4416</v>
      </c>
      <c r="E6803" s="1061" t="s">
        <v>12962</v>
      </c>
      <c r="F6803" s="1061" t="s">
        <v>12963</v>
      </c>
      <c r="G6803" s="1061" t="s">
        <v>1739</v>
      </c>
      <c r="H6803" s="1061" t="s">
        <v>129</v>
      </c>
      <c r="I6803" s="1061" t="s">
        <v>19</v>
      </c>
      <c r="J6803" s="1061" t="s">
        <v>7975</v>
      </c>
      <c r="K6803" s="1061" t="s">
        <v>14849</v>
      </c>
      <c r="L6803" s="1061">
        <v>174250</v>
      </c>
      <c r="M6803" s="1061">
        <v>174250</v>
      </c>
      <c r="N6803" s="1061">
        <v>174250</v>
      </c>
      <c r="O6803" s="1061">
        <v>174250</v>
      </c>
      <c r="P6803" s="1061">
        <v>174250</v>
      </c>
      <c r="Q6803" s="1061">
        <v>174250</v>
      </c>
      <c r="R6803" s="1061">
        <v>175950</v>
      </c>
      <c r="S6803" s="1061">
        <v>175950</v>
      </c>
      <c r="T6803" s="1061">
        <v>175950</v>
      </c>
      <c r="U6803" s="1061">
        <v>175950</v>
      </c>
      <c r="V6803" s="1061">
        <v>175950</v>
      </c>
      <c r="W6803" s="1061">
        <v>175950</v>
      </c>
    </row>
    <row r="6804" spans="1:23">
      <c r="A6804" s="908"/>
      <c r="B6804" s="1061" t="s">
        <v>234</v>
      </c>
      <c r="C6804" s="1061" t="s">
        <v>235</v>
      </c>
      <c r="D6804" s="1061" t="s">
        <v>4797</v>
      </c>
      <c r="E6804" s="1061" t="s">
        <v>12425</v>
      </c>
      <c r="F6804" s="1061" t="s">
        <v>6773</v>
      </c>
      <c r="G6804" s="1061" t="s">
        <v>1739</v>
      </c>
      <c r="H6804" s="1061" t="s">
        <v>129</v>
      </c>
      <c r="I6804" s="1061" t="s">
        <v>20</v>
      </c>
      <c r="J6804" s="1061" t="s">
        <v>7975</v>
      </c>
      <c r="K6804" s="1061" t="s">
        <v>14849</v>
      </c>
      <c r="L6804" s="1061">
        <v>73500</v>
      </c>
      <c r="M6804" s="1061">
        <v>73500</v>
      </c>
      <c r="N6804" s="1061">
        <v>73500</v>
      </c>
      <c r="O6804" s="1061">
        <v>73500</v>
      </c>
      <c r="P6804" s="1061">
        <v>73500</v>
      </c>
      <c r="Q6804" s="1061">
        <v>73500</v>
      </c>
      <c r="R6804" s="1061">
        <v>73500</v>
      </c>
      <c r="S6804" s="1061">
        <v>73500</v>
      </c>
      <c r="T6804" s="1061">
        <v>73500</v>
      </c>
      <c r="U6804" s="1061">
        <v>73500</v>
      </c>
      <c r="V6804" s="1061">
        <v>73500</v>
      </c>
      <c r="W6804" s="1061">
        <v>73500</v>
      </c>
    </row>
    <row r="6805" spans="1:23">
      <c r="A6805" s="908"/>
      <c r="B6805" s="1061" t="s">
        <v>234</v>
      </c>
      <c r="C6805" s="1061" t="s">
        <v>235</v>
      </c>
      <c r="D6805" s="1061" t="s">
        <v>4435</v>
      </c>
      <c r="E6805" s="1061" t="s">
        <v>12426</v>
      </c>
      <c r="F6805" s="1061" t="s">
        <v>12427</v>
      </c>
      <c r="G6805" s="1061" t="s">
        <v>1739</v>
      </c>
      <c r="H6805" s="1061" t="s">
        <v>129</v>
      </c>
      <c r="I6805" s="1061" t="s">
        <v>19</v>
      </c>
      <c r="J6805" s="1061" t="s">
        <v>7975</v>
      </c>
      <c r="K6805" s="1061" t="s">
        <v>14849</v>
      </c>
      <c r="L6805" s="1061">
        <v>307500</v>
      </c>
      <c r="M6805" s="1061">
        <v>307500</v>
      </c>
      <c r="N6805" s="1061">
        <v>307500</v>
      </c>
      <c r="O6805" s="1061">
        <v>307500</v>
      </c>
      <c r="P6805" s="1061">
        <v>307500</v>
      </c>
      <c r="Q6805" s="1061">
        <v>307500</v>
      </c>
      <c r="R6805" s="1061">
        <v>310500</v>
      </c>
      <c r="S6805" s="1061">
        <v>310500</v>
      </c>
      <c r="T6805" s="1061">
        <v>310500</v>
      </c>
      <c r="U6805" s="1061">
        <v>310500</v>
      </c>
      <c r="V6805" s="1061">
        <v>310500</v>
      </c>
      <c r="W6805" s="1061">
        <v>310500</v>
      </c>
    </row>
    <row r="6806" spans="1:23">
      <c r="A6806" s="908"/>
      <c r="B6806" s="1061" t="s">
        <v>234</v>
      </c>
      <c r="C6806" s="1061" t="s">
        <v>235</v>
      </c>
      <c r="D6806" s="1061" t="s">
        <v>4749</v>
      </c>
      <c r="E6806" s="1061" t="s">
        <v>12428</v>
      </c>
      <c r="F6806" s="1061" t="s">
        <v>4825</v>
      </c>
      <c r="G6806" s="1061" t="s">
        <v>1739</v>
      </c>
      <c r="H6806" s="1061" t="s">
        <v>129</v>
      </c>
      <c r="I6806" s="1061" t="s">
        <v>19</v>
      </c>
      <c r="J6806" s="1061" t="s">
        <v>7975</v>
      </c>
      <c r="K6806" s="1061" t="s">
        <v>14849</v>
      </c>
      <c r="L6806" s="1061">
        <v>512500</v>
      </c>
      <c r="M6806" s="1061">
        <v>512500</v>
      </c>
      <c r="N6806" s="1061">
        <v>512500</v>
      </c>
      <c r="O6806" s="1061">
        <v>512500</v>
      </c>
      <c r="P6806" s="1061">
        <v>512500</v>
      </c>
      <c r="Q6806" s="1061">
        <v>512500</v>
      </c>
      <c r="R6806" s="1061">
        <v>517500</v>
      </c>
      <c r="S6806" s="1061">
        <v>517500</v>
      </c>
      <c r="T6806" s="1061">
        <v>517500</v>
      </c>
      <c r="U6806" s="1061">
        <v>517500</v>
      </c>
      <c r="V6806" s="1061">
        <v>517500</v>
      </c>
      <c r="W6806" s="1061">
        <v>517500</v>
      </c>
    </row>
    <row r="6807" spans="1:23">
      <c r="A6807" s="908"/>
      <c r="B6807" s="1061" t="s">
        <v>234</v>
      </c>
      <c r="C6807" s="1061" t="s">
        <v>235</v>
      </c>
      <c r="D6807" s="1061" t="s">
        <v>4802</v>
      </c>
      <c r="E6807" s="1061" t="s">
        <v>12964</v>
      </c>
      <c r="F6807" s="1061" t="s">
        <v>12965</v>
      </c>
      <c r="G6807" s="1061" t="s">
        <v>1669</v>
      </c>
      <c r="H6807" s="1061" t="s">
        <v>129</v>
      </c>
      <c r="I6807" s="1061" t="s">
        <v>19</v>
      </c>
      <c r="J6807" s="1061" t="s">
        <v>7975</v>
      </c>
      <c r="K6807" s="1061" t="s">
        <v>14849</v>
      </c>
      <c r="L6807" s="1061">
        <v>438700000</v>
      </c>
      <c r="M6807" s="1061">
        <v>438700000</v>
      </c>
      <c r="N6807" s="1061">
        <v>438700000</v>
      </c>
      <c r="O6807" s="1061">
        <v>438700000</v>
      </c>
      <c r="P6807" s="1061">
        <v>438700000</v>
      </c>
      <c r="Q6807" s="1061">
        <v>438700000</v>
      </c>
      <c r="R6807" s="1061">
        <v>442980000</v>
      </c>
      <c r="S6807" s="1061">
        <v>442980000</v>
      </c>
      <c r="T6807" s="1061">
        <v>442980000</v>
      </c>
      <c r="U6807" s="1061">
        <v>442980000</v>
      </c>
      <c r="V6807" s="1061">
        <v>442980000</v>
      </c>
      <c r="W6807" s="1061">
        <v>442980000</v>
      </c>
    </row>
    <row r="6808" spans="1:23">
      <c r="A6808" s="908"/>
      <c r="B6808" s="1061" t="s">
        <v>234</v>
      </c>
      <c r="C6808" s="1061" t="s">
        <v>235</v>
      </c>
      <c r="D6808" s="1061" t="s">
        <v>4563</v>
      </c>
      <c r="E6808" s="1061" t="s">
        <v>12429</v>
      </c>
      <c r="F6808" s="1061" t="s">
        <v>12430</v>
      </c>
      <c r="G6808" s="1061" t="s">
        <v>1739</v>
      </c>
      <c r="H6808" s="1061" t="s">
        <v>129</v>
      </c>
      <c r="I6808" s="1061" t="s">
        <v>19</v>
      </c>
      <c r="J6808" s="1061" t="s">
        <v>7975</v>
      </c>
      <c r="K6808" s="1061" t="s">
        <v>14849</v>
      </c>
      <c r="L6808" s="1061">
        <v>299720</v>
      </c>
      <c r="M6808" s="1061">
        <v>299720</v>
      </c>
      <c r="N6808" s="1061">
        <v>299720</v>
      </c>
      <c r="O6808" s="1061">
        <v>299720</v>
      </c>
      <c r="P6808" s="1061">
        <v>299720</v>
      </c>
      <c r="Q6808" s="1061">
        <v>299720</v>
      </c>
      <c r="R6808" s="1061">
        <v>302645</v>
      </c>
      <c r="S6808" s="1061">
        <v>302645</v>
      </c>
      <c r="T6808" s="1061">
        <v>302645</v>
      </c>
      <c r="U6808" s="1061">
        <v>302645</v>
      </c>
      <c r="V6808" s="1061">
        <v>302645</v>
      </c>
      <c r="W6808" s="1061">
        <v>302645</v>
      </c>
    </row>
    <row r="6809" spans="1:23">
      <c r="A6809" s="908"/>
      <c r="B6809" s="1061" t="s">
        <v>234</v>
      </c>
      <c r="C6809" s="1061" t="s">
        <v>1622</v>
      </c>
      <c r="D6809" s="1061" t="s">
        <v>6955</v>
      </c>
      <c r="E6809" s="1061" t="s">
        <v>12431</v>
      </c>
      <c r="F6809" s="1061" t="s">
        <v>12432</v>
      </c>
      <c r="G6809" s="1061" t="s">
        <v>1976</v>
      </c>
      <c r="H6809" s="1061" t="s">
        <v>102</v>
      </c>
      <c r="I6809" s="1061" t="s">
        <v>19</v>
      </c>
      <c r="J6809" s="1061" t="s">
        <v>7745</v>
      </c>
      <c r="K6809" s="1061" t="s">
        <v>14849</v>
      </c>
      <c r="L6809" s="1061">
        <v>14350000</v>
      </c>
      <c r="M6809" s="1061">
        <v>14350000</v>
      </c>
      <c r="N6809" s="1061">
        <v>14350000</v>
      </c>
      <c r="O6809" s="1061">
        <v>14350000</v>
      </c>
      <c r="P6809" s="1061">
        <v>14350000</v>
      </c>
      <c r="Q6809" s="1061">
        <v>14350000</v>
      </c>
      <c r="R6809" s="1061">
        <v>14490000</v>
      </c>
      <c r="S6809" s="1061">
        <v>14490000</v>
      </c>
      <c r="T6809" s="1061">
        <v>14490000</v>
      </c>
      <c r="U6809" s="1061">
        <v>14490000</v>
      </c>
      <c r="V6809" s="1061">
        <v>14490000</v>
      </c>
      <c r="W6809" s="1061">
        <v>14490000</v>
      </c>
    </row>
    <row r="6810" spans="1:23">
      <c r="A6810" s="908"/>
      <c r="B6810" s="1061" t="s">
        <v>234</v>
      </c>
      <c r="C6810" s="1061" t="s">
        <v>235</v>
      </c>
      <c r="D6810" s="1061" t="s">
        <v>4481</v>
      </c>
      <c r="E6810" s="1061" t="s">
        <v>12433</v>
      </c>
      <c r="F6810" s="1061" t="s">
        <v>7987</v>
      </c>
      <c r="G6810" s="1061" t="s">
        <v>1976</v>
      </c>
      <c r="H6810" s="1061" t="s">
        <v>129</v>
      </c>
      <c r="I6810" s="1061" t="s">
        <v>19</v>
      </c>
      <c r="J6810" s="1061" t="s">
        <v>7975</v>
      </c>
      <c r="K6810" s="1061" t="s">
        <v>14849</v>
      </c>
      <c r="L6810" s="1061">
        <v>37000</v>
      </c>
      <c r="M6810" s="1061">
        <v>37000</v>
      </c>
      <c r="N6810" s="1061">
        <v>37000</v>
      </c>
      <c r="O6810" s="1061">
        <v>37000</v>
      </c>
      <c r="P6810" s="1061">
        <v>37000</v>
      </c>
      <c r="Q6810" s="1061">
        <v>37000</v>
      </c>
      <c r="R6810" s="1061">
        <v>37000</v>
      </c>
      <c r="S6810" s="1061">
        <v>37000</v>
      </c>
      <c r="T6810" s="1061">
        <v>37000</v>
      </c>
      <c r="U6810" s="1061">
        <v>37000</v>
      </c>
      <c r="V6810" s="1061">
        <v>37000</v>
      </c>
      <c r="W6810" s="1061">
        <v>37000</v>
      </c>
    </row>
    <row r="6811" spans="1:23">
      <c r="A6811" s="908"/>
      <c r="B6811" s="1061" t="s">
        <v>234</v>
      </c>
      <c r="C6811" s="1061" t="s">
        <v>235</v>
      </c>
      <c r="D6811" s="1061" t="s">
        <v>4481</v>
      </c>
      <c r="E6811" s="1061" t="s">
        <v>12434</v>
      </c>
      <c r="F6811" s="1061" t="s">
        <v>7988</v>
      </c>
      <c r="G6811" s="1061" t="s">
        <v>1976</v>
      </c>
      <c r="H6811" s="1061" t="s">
        <v>129</v>
      </c>
      <c r="I6811" s="1061" t="s">
        <v>19</v>
      </c>
      <c r="J6811" s="1061" t="s">
        <v>7975</v>
      </c>
      <c r="K6811" s="1061" t="s">
        <v>14849</v>
      </c>
      <c r="L6811" s="1061">
        <v>16500</v>
      </c>
      <c r="M6811" s="1061">
        <v>16500</v>
      </c>
      <c r="N6811" s="1061">
        <v>16500</v>
      </c>
      <c r="O6811" s="1061">
        <v>16500</v>
      </c>
      <c r="P6811" s="1061">
        <v>16500</v>
      </c>
      <c r="Q6811" s="1061">
        <v>16500</v>
      </c>
      <c r="R6811" s="1061">
        <v>16500</v>
      </c>
      <c r="S6811" s="1061">
        <v>16500</v>
      </c>
      <c r="T6811" s="1061">
        <v>16500</v>
      </c>
      <c r="U6811" s="1061">
        <v>16500</v>
      </c>
      <c r="V6811" s="1061">
        <v>16500</v>
      </c>
      <c r="W6811" s="1061">
        <v>16500</v>
      </c>
    </row>
    <row r="6812" spans="1:23">
      <c r="A6812" s="908"/>
      <c r="B6812" s="1061" t="s">
        <v>234</v>
      </c>
      <c r="C6812" s="1061" t="s">
        <v>235</v>
      </c>
      <c r="D6812" s="1061" t="s">
        <v>4326</v>
      </c>
      <c r="E6812" s="1061" t="s">
        <v>12435</v>
      </c>
      <c r="F6812" s="1061" t="s">
        <v>4328</v>
      </c>
      <c r="G6812" s="1061" t="s">
        <v>1739</v>
      </c>
      <c r="H6812" s="1061" t="s">
        <v>129</v>
      </c>
      <c r="I6812" s="1061" t="s">
        <v>19</v>
      </c>
      <c r="J6812" s="1061" t="s">
        <v>7975</v>
      </c>
      <c r="K6812" s="1061" t="s">
        <v>14849</v>
      </c>
      <c r="L6812" s="1061">
        <v>38500</v>
      </c>
      <c r="M6812" s="1061">
        <v>38500</v>
      </c>
      <c r="N6812" s="1061">
        <v>38500</v>
      </c>
      <c r="O6812" s="1061">
        <v>38500</v>
      </c>
      <c r="P6812" s="1061">
        <v>38500</v>
      </c>
      <c r="Q6812" s="1061">
        <v>38500</v>
      </c>
      <c r="R6812" s="1061">
        <v>38500</v>
      </c>
      <c r="S6812" s="1061">
        <v>38500</v>
      </c>
      <c r="T6812" s="1061">
        <v>38500</v>
      </c>
      <c r="U6812" s="1061">
        <v>38500</v>
      </c>
      <c r="V6812" s="1061">
        <v>38500</v>
      </c>
      <c r="W6812" s="1061">
        <v>38500</v>
      </c>
    </row>
    <row r="6813" spans="1:23">
      <c r="A6813" s="908"/>
      <c r="B6813" s="1061" t="s">
        <v>234</v>
      </c>
      <c r="C6813" s="1061" t="s">
        <v>235</v>
      </c>
      <c r="D6813" s="1061" t="s">
        <v>4231</v>
      </c>
      <c r="E6813" s="1061" t="s">
        <v>12436</v>
      </c>
      <c r="F6813" s="1061" t="s">
        <v>12966</v>
      </c>
      <c r="G6813" s="1061" t="s">
        <v>8282</v>
      </c>
      <c r="H6813" s="1061" t="s">
        <v>129</v>
      </c>
      <c r="I6813" s="1061" t="s">
        <v>19</v>
      </c>
      <c r="J6813" s="1061" t="s">
        <v>7975</v>
      </c>
      <c r="K6813" s="1061" t="s">
        <v>14849</v>
      </c>
      <c r="L6813" s="1061">
        <v>796425</v>
      </c>
      <c r="M6813" s="1061">
        <v>796425</v>
      </c>
      <c r="N6813" s="1061">
        <v>796425</v>
      </c>
      <c r="O6813" s="1061">
        <v>796425</v>
      </c>
      <c r="P6813" s="1061">
        <v>796425</v>
      </c>
      <c r="Q6813" s="1061">
        <v>796425</v>
      </c>
      <c r="R6813" s="1061">
        <v>804195</v>
      </c>
      <c r="S6813" s="1061">
        <v>804195</v>
      </c>
      <c r="T6813" s="1061">
        <v>804195</v>
      </c>
      <c r="U6813" s="1061">
        <v>804195</v>
      </c>
      <c r="V6813" s="1061">
        <v>804195</v>
      </c>
      <c r="W6813" s="1061">
        <v>804195</v>
      </c>
    </row>
    <row r="6814" spans="1:23">
      <c r="A6814" s="908"/>
      <c r="B6814" s="1061" t="s">
        <v>234</v>
      </c>
      <c r="C6814" s="1061" t="s">
        <v>235</v>
      </c>
      <c r="D6814" s="1061" t="s">
        <v>5171</v>
      </c>
      <c r="E6814" s="1061" t="s">
        <v>12437</v>
      </c>
      <c r="F6814" s="1061" t="s">
        <v>5172</v>
      </c>
      <c r="G6814" s="1061" t="s">
        <v>1739</v>
      </c>
      <c r="H6814" s="1061" t="s">
        <v>129</v>
      </c>
      <c r="I6814" s="1061" t="s">
        <v>19</v>
      </c>
      <c r="J6814" s="1061" t="s">
        <v>7975</v>
      </c>
      <c r="K6814" s="1061" t="s">
        <v>14849</v>
      </c>
      <c r="L6814" s="1061">
        <v>215250</v>
      </c>
      <c r="M6814" s="1061">
        <v>215250</v>
      </c>
      <c r="N6814" s="1061">
        <v>215250</v>
      </c>
      <c r="O6814" s="1061">
        <v>215250</v>
      </c>
      <c r="P6814" s="1061">
        <v>215250</v>
      </c>
      <c r="Q6814" s="1061">
        <v>215250</v>
      </c>
      <c r="R6814" s="1061">
        <v>217350</v>
      </c>
      <c r="S6814" s="1061">
        <v>217350</v>
      </c>
      <c r="T6814" s="1061">
        <v>217350</v>
      </c>
      <c r="U6814" s="1061">
        <v>217350</v>
      </c>
      <c r="V6814" s="1061">
        <v>217350</v>
      </c>
      <c r="W6814" s="1061">
        <v>217350</v>
      </c>
    </row>
    <row r="6815" spans="1:23">
      <c r="A6815" s="908"/>
      <c r="B6815" s="1061" t="s">
        <v>234</v>
      </c>
      <c r="C6815" s="1061" t="s">
        <v>235</v>
      </c>
      <c r="D6815" s="1061" t="s">
        <v>3862</v>
      </c>
      <c r="E6815" s="1061" t="s">
        <v>12438</v>
      </c>
      <c r="F6815" s="1061" t="s">
        <v>10637</v>
      </c>
      <c r="G6815" s="1061" t="s">
        <v>1739</v>
      </c>
      <c r="H6815" s="1061" t="s">
        <v>129</v>
      </c>
      <c r="I6815" s="1061" t="s">
        <v>19</v>
      </c>
      <c r="J6815" s="1061" t="s">
        <v>7975</v>
      </c>
      <c r="K6815" s="1061" t="s">
        <v>14849</v>
      </c>
      <c r="L6815" s="1061">
        <v>779000</v>
      </c>
      <c r="M6815" s="1061">
        <v>779000</v>
      </c>
      <c r="N6815" s="1061">
        <v>779000</v>
      </c>
      <c r="O6815" s="1061">
        <v>779000</v>
      </c>
      <c r="P6815" s="1061">
        <v>779000</v>
      </c>
      <c r="Q6815" s="1061">
        <v>779000</v>
      </c>
      <c r="R6815" s="1061">
        <v>786600</v>
      </c>
      <c r="S6815" s="1061">
        <v>786600</v>
      </c>
      <c r="T6815" s="1061">
        <v>786600</v>
      </c>
      <c r="U6815" s="1061">
        <v>786600</v>
      </c>
      <c r="V6815" s="1061">
        <v>786600</v>
      </c>
      <c r="W6815" s="1061">
        <v>786600</v>
      </c>
    </row>
    <row r="6816" spans="1:23">
      <c r="A6816" s="908"/>
      <c r="B6816" s="1061" t="s">
        <v>234</v>
      </c>
      <c r="C6816" s="1061" t="s">
        <v>235</v>
      </c>
      <c r="D6816" s="1061" t="s">
        <v>10245</v>
      </c>
      <c r="E6816" s="1061" t="s">
        <v>12253</v>
      </c>
      <c r="F6816" s="1061" t="s">
        <v>10246</v>
      </c>
      <c r="G6816" s="1061" t="s">
        <v>1739</v>
      </c>
      <c r="H6816" s="1061" t="s">
        <v>129</v>
      </c>
      <c r="I6816" s="1061" t="s">
        <v>21</v>
      </c>
      <c r="J6816" s="1061" t="s">
        <v>7975</v>
      </c>
      <c r="K6816" s="1061" t="s">
        <v>14849</v>
      </c>
      <c r="L6816" s="1061">
        <v>166.36</v>
      </c>
      <c r="M6816" s="1061">
        <v>166.36</v>
      </c>
      <c r="N6816" s="1061">
        <v>166.36</v>
      </c>
      <c r="O6816" s="1061">
        <v>166.36</v>
      </c>
      <c r="P6816" s="1061">
        <v>166.36</v>
      </c>
      <c r="Q6816" s="1061">
        <v>166.36</v>
      </c>
      <c r="R6816" s="1061">
        <v>166.36</v>
      </c>
      <c r="S6816" s="1061">
        <v>166.36</v>
      </c>
      <c r="T6816" s="1061">
        <v>166.36</v>
      </c>
      <c r="U6816" s="1061">
        <v>166.36</v>
      </c>
      <c r="V6816" s="1061">
        <v>166.36</v>
      </c>
      <c r="W6816" s="1061">
        <v>166.36</v>
      </c>
    </row>
    <row r="6817" spans="1:23">
      <c r="A6817" s="908"/>
      <c r="B6817" s="1061" t="s">
        <v>234</v>
      </c>
      <c r="C6817" s="1061" t="s">
        <v>235</v>
      </c>
      <c r="D6817" s="1061" t="s">
        <v>3863</v>
      </c>
      <c r="E6817" s="1061" t="s">
        <v>12967</v>
      </c>
      <c r="F6817" s="1061" t="s">
        <v>12968</v>
      </c>
      <c r="G6817" s="1061" t="s">
        <v>1739</v>
      </c>
      <c r="H6817" s="1061" t="s">
        <v>129</v>
      </c>
      <c r="I6817" s="1061" t="s">
        <v>19</v>
      </c>
      <c r="J6817" s="1061" t="s">
        <v>7975</v>
      </c>
      <c r="K6817" s="1061" t="s">
        <v>14849</v>
      </c>
      <c r="L6817" s="1061">
        <v>15375</v>
      </c>
      <c r="M6817" s="1061">
        <v>15375</v>
      </c>
      <c r="N6817" s="1061">
        <v>15375</v>
      </c>
      <c r="O6817" s="1061">
        <v>15375</v>
      </c>
      <c r="P6817" s="1061">
        <v>15375</v>
      </c>
      <c r="Q6817" s="1061">
        <v>15375</v>
      </c>
      <c r="R6817" s="1061">
        <v>15525</v>
      </c>
      <c r="S6817" s="1061">
        <v>15525</v>
      </c>
      <c r="T6817" s="1061">
        <v>15525</v>
      </c>
      <c r="U6817" s="1061">
        <v>15525</v>
      </c>
      <c r="V6817" s="1061">
        <v>15525</v>
      </c>
      <c r="W6817" s="1061">
        <v>15525</v>
      </c>
    </row>
    <row r="6818" spans="1:23">
      <c r="A6818" s="908"/>
      <c r="B6818" s="1061" t="s">
        <v>234</v>
      </c>
      <c r="C6818" s="1061" t="s">
        <v>235</v>
      </c>
      <c r="D6818" s="1061" t="s">
        <v>3863</v>
      </c>
      <c r="E6818" s="1061" t="s">
        <v>12969</v>
      </c>
      <c r="F6818" s="1061" t="s">
        <v>12970</v>
      </c>
      <c r="G6818" s="1061" t="s">
        <v>1739</v>
      </c>
      <c r="H6818" s="1061" t="s">
        <v>129</v>
      </c>
      <c r="I6818" s="1061" t="s">
        <v>19</v>
      </c>
      <c r="J6818" s="1061" t="s">
        <v>7975</v>
      </c>
      <c r="K6818" s="1061" t="s">
        <v>14849</v>
      </c>
      <c r="L6818" s="1061">
        <v>26138</v>
      </c>
      <c r="M6818" s="1061">
        <v>26138</v>
      </c>
      <c r="N6818" s="1061">
        <v>26138</v>
      </c>
      <c r="O6818" s="1061">
        <v>26138</v>
      </c>
      <c r="P6818" s="1061">
        <v>26138</v>
      </c>
      <c r="Q6818" s="1061">
        <v>26138</v>
      </c>
      <c r="R6818" s="1061">
        <v>26393</v>
      </c>
      <c r="S6818" s="1061">
        <v>26393</v>
      </c>
      <c r="T6818" s="1061">
        <v>26393</v>
      </c>
      <c r="U6818" s="1061">
        <v>26393</v>
      </c>
      <c r="V6818" s="1061">
        <v>26393</v>
      </c>
      <c r="W6818" s="1061">
        <v>26393</v>
      </c>
    </row>
    <row r="6819" spans="1:23">
      <c r="A6819" s="908"/>
      <c r="B6819" s="1061" t="s">
        <v>234</v>
      </c>
      <c r="C6819" s="1061" t="s">
        <v>235</v>
      </c>
      <c r="D6819" s="1061" t="s">
        <v>5455</v>
      </c>
      <c r="E6819" s="1061" t="s">
        <v>13437</v>
      </c>
      <c r="F6819" s="1061" t="s">
        <v>13438</v>
      </c>
      <c r="G6819" s="1061" t="s">
        <v>1739</v>
      </c>
      <c r="H6819" s="1061" t="s">
        <v>129</v>
      </c>
      <c r="I6819" s="1061" t="s">
        <v>21</v>
      </c>
      <c r="J6819" s="1061" t="s">
        <v>7975</v>
      </c>
      <c r="K6819" s="1061" t="s">
        <v>14849</v>
      </c>
      <c r="L6819" s="1061">
        <v>6.4</v>
      </c>
      <c r="M6819" s="1061">
        <v>6.4</v>
      </c>
      <c r="N6819" s="1061">
        <v>6.4</v>
      </c>
      <c r="O6819" s="1061">
        <v>6.4</v>
      </c>
      <c r="P6819" s="1061">
        <v>6.4</v>
      </c>
      <c r="Q6819" s="1061">
        <v>6.4</v>
      </c>
      <c r="R6819" s="1061">
        <v>6.4</v>
      </c>
      <c r="S6819" s="1061">
        <v>6.4</v>
      </c>
      <c r="T6819" s="1061">
        <v>6.4</v>
      </c>
      <c r="U6819" s="1061">
        <v>6.4</v>
      </c>
      <c r="V6819" s="1061">
        <v>6.4</v>
      </c>
      <c r="W6819" s="1061">
        <v>6.4</v>
      </c>
    </row>
    <row r="6820" spans="1:23">
      <c r="A6820" s="908"/>
      <c r="B6820" s="1061" t="s">
        <v>234</v>
      </c>
      <c r="C6820" s="1061" t="s">
        <v>235</v>
      </c>
      <c r="D6820" s="1061" t="s">
        <v>5455</v>
      </c>
      <c r="E6820" s="1061" t="s">
        <v>13439</v>
      </c>
      <c r="F6820" s="1061" t="s">
        <v>13440</v>
      </c>
      <c r="G6820" s="1061" t="s">
        <v>1739</v>
      </c>
      <c r="H6820" s="1061" t="s">
        <v>129</v>
      </c>
      <c r="I6820" s="1061" t="s">
        <v>21</v>
      </c>
      <c r="J6820" s="1061" t="s">
        <v>7975</v>
      </c>
      <c r="K6820" s="1061" t="s">
        <v>14849</v>
      </c>
      <c r="L6820" s="1061">
        <v>6.4</v>
      </c>
      <c r="M6820" s="1061">
        <v>6.4</v>
      </c>
      <c r="N6820" s="1061">
        <v>6.4</v>
      </c>
      <c r="O6820" s="1061">
        <v>6.4</v>
      </c>
      <c r="P6820" s="1061">
        <v>6.4</v>
      </c>
      <c r="Q6820" s="1061">
        <v>6.4</v>
      </c>
      <c r="R6820" s="1061">
        <v>6.4</v>
      </c>
      <c r="S6820" s="1061">
        <v>6.4</v>
      </c>
      <c r="T6820" s="1061">
        <v>6.4</v>
      </c>
      <c r="U6820" s="1061">
        <v>6.4</v>
      </c>
      <c r="V6820" s="1061">
        <v>6.4</v>
      </c>
      <c r="W6820" s="1061">
        <v>6.4</v>
      </c>
    </row>
    <row r="6821" spans="1:23">
      <c r="A6821" s="908"/>
      <c r="B6821" s="1061" t="s">
        <v>234</v>
      </c>
      <c r="C6821" s="1061" t="s">
        <v>235</v>
      </c>
      <c r="D6821" s="1061" t="s">
        <v>5455</v>
      </c>
      <c r="E6821" s="1061" t="s">
        <v>12971</v>
      </c>
      <c r="F6821" s="1061" t="s">
        <v>12972</v>
      </c>
      <c r="G6821" s="1061" t="s">
        <v>1739</v>
      </c>
      <c r="H6821" s="1061" t="s">
        <v>129</v>
      </c>
      <c r="I6821" s="1061" t="s">
        <v>21</v>
      </c>
      <c r="J6821" s="1061" t="s">
        <v>7975</v>
      </c>
      <c r="K6821" s="1061" t="s">
        <v>14849</v>
      </c>
      <c r="L6821" s="1061">
        <v>6.4</v>
      </c>
      <c r="M6821" s="1061">
        <v>6.4</v>
      </c>
      <c r="N6821" s="1061">
        <v>6.4</v>
      </c>
      <c r="O6821" s="1061">
        <v>6.4</v>
      </c>
      <c r="P6821" s="1061">
        <v>6.4</v>
      </c>
      <c r="Q6821" s="1061">
        <v>6.4</v>
      </c>
      <c r="R6821" s="1061">
        <v>6.4</v>
      </c>
      <c r="S6821" s="1061">
        <v>6.4</v>
      </c>
      <c r="T6821" s="1061">
        <v>6.4</v>
      </c>
      <c r="U6821" s="1061">
        <v>6.4</v>
      </c>
      <c r="V6821" s="1061">
        <v>6.4</v>
      </c>
      <c r="W6821" s="1061">
        <v>6.4</v>
      </c>
    </row>
    <row r="6822" spans="1:23">
      <c r="A6822" s="908"/>
      <c r="B6822" s="1061" t="s">
        <v>234</v>
      </c>
      <c r="C6822" s="1061" t="s">
        <v>235</v>
      </c>
      <c r="D6822" s="1061" t="s">
        <v>5455</v>
      </c>
      <c r="E6822" s="1061" t="s">
        <v>13441</v>
      </c>
      <c r="F6822" s="1061" t="s">
        <v>13442</v>
      </c>
      <c r="G6822" s="1061" t="s">
        <v>1739</v>
      </c>
      <c r="H6822" s="1061" t="s">
        <v>129</v>
      </c>
      <c r="I6822" s="1061" t="s">
        <v>21</v>
      </c>
      <c r="J6822" s="1061" t="s">
        <v>7975</v>
      </c>
      <c r="K6822" s="1061" t="s">
        <v>14849</v>
      </c>
      <c r="L6822" s="1061">
        <v>6.4</v>
      </c>
      <c r="M6822" s="1061">
        <v>6.4</v>
      </c>
      <c r="N6822" s="1061">
        <v>6.4</v>
      </c>
      <c r="O6822" s="1061">
        <v>6.4</v>
      </c>
      <c r="P6822" s="1061">
        <v>6.4</v>
      </c>
      <c r="Q6822" s="1061">
        <v>6.4</v>
      </c>
      <c r="R6822" s="1061">
        <v>6.4</v>
      </c>
      <c r="S6822" s="1061">
        <v>6.4</v>
      </c>
      <c r="T6822" s="1061">
        <v>6.4</v>
      </c>
      <c r="U6822" s="1061">
        <v>6.4</v>
      </c>
      <c r="V6822" s="1061">
        <v>6.4</v>
      </c>
      <c r="W6822" s="1061">
        <v>6.4</v>
      </c>
    </row>
    <row r="6823" spans="1:23">
      <c r="A6823" s="908"/>
      <c r="B6823" s="1061" t="s">
        <v>234</v>
      </c>
      <c r="C6823" s="1061" t="s">
        <v>235</v>
      </c>
      <c r="D6823" s="1061" t="s">
        <v>5455</v>
      </c>
      <c r="E6823" s="1061" t="s">
        <v>13443</v>
      </c>
      <c r="F6823" s="1061" t="s">
        <v>14961</v>
      </c>
      <c r="G6823" s="1061" t="s">
        <v>1739</v>
      </c>
      <c r="H6823" s="1061" t="s">
        <v>129</v>
      </c>
      <c r="I6823" s="1061" t="s">
        <v>21</v>
      </c>
      <c r="J6823" s="1061" t="s">
        <v>7975</v>
      </c>
      <c r="K6823" s="1061" t="s">
        <v>14849</v>
      </c>
      <c r="L6823" s="1061">
        <v>6.6</v>
      </c>
      <c r="M6823" s="1061">
        <v>6.6</v>
      </c>
      <c r="N6823" s="1061">
        <v>6.6</v>
      </c>
      <c r="O6823" s="1061">
        <v>6.6</v>
      </c>
      <c r="P6823" s="1061">
        <v>6.6</v>
      </c>
      <c r="Q6823" s="1061">
        <v>6.6</v>
      </c>
      <c r="R6823" s="1061">
        <v>6.6</v>
      </c>
      <c r="S6823" s="1061">
        <v>6.6</v>
      </c>
      <c r="T6823" s="1061">
        <v>6.6</v>
      </c>
      <c r="U6823" s="1061">
        <v>6.6</v>
      </c>
      <c r="V6823" s="1061">
        <v>6.6</v>
      </c>
      <c r="W6823" s="1061">
        <v>6.6</v>
      </c>
    </row>
    <row r="6824" spans="1:23">
      <c r="A6824" s="908"/>
      <c r="B6824" s="1061" t="s">
        <v>234</v>
      </c>
      <c r="C6824" s="1061" t="s">
        <v>235</v>
      </c>
      <c r="D6824" s="1061" t="s">
        <v>5455</v>
      </c>
      <c r="E6824" s="1061" t="s">
        <v>13445</v>
      </c>
      <c r="F6824" s="1061" t="s">
        <v>13444</v>
      </c>
      <c r="G6824" s="1061" t="s">
        <v>1739</v>
      </c>
      <c r="H6824" s="1061" t="s">
        <v>129</v>
      </c>
      <c r="I6824" s="1061" t="s">
        <v>21</v>
      </c>
      <c r="J6824" s="1061" t="s">
        <v>7975</v>
      </c>
      <c r="K6824" s="1061" t="s">
        <v>14849</v>
      </c>
      <c r="L6824" s="1061">
        <v>6.6</v>
      </c>
      <c r="M6824" s="1061">
        <v>6.6</v>
      </c>
      <c r="N6824" s="1061">
        <v>6.6</v>
      </c>
      <c r="O6824" s="1061">
        <v>6.6</v>
      </c>
      <c r="P6824" s="1061">
        <v>6.6</v>
      </c>
      <c r="Q6824" s="1061">
        <v>6.6</v>
      </c>
      <c r="R6824" s="1061">
        <v>6.6</v>
      </c>
      <c r="S6824" s="1061">
        <v>6.6</v>
      </c>
      <c r="T6824" s="1061">
        <v>6.6</v>
      </c>
      <c r="U6824" s="1061">
        <v>6.6</v>
      </c>
      <c r="V6824" s="1061">
        <v>6.6</v>
      </c>
      <c r="W6824" s="1061">
        <v>6.6</v>
      </c>
    </row>
    <row r="6825" spans="1:23">
      <c r="A6825" s="908"/>
      <c r="B6825" s="1061" t="s">
        <v>234</v>
      </c>
      <c r="C6825" s="1061" t="s">
        <v>235</v>
      </c>
      <c r="D6825" s="1061" t="s">
        <v>5455</v>
      </c>
      <c r="E6825" s="1061" t="s">
        <v>13446</v>
      </c>
      <c r="F6825" s="1061" t="s">
        <v>13447</v>
      </c>
      <c r="G6825" s="1061" t="s">
        <v>1739</v>
      </c>
      <c r="H6825" s="1061" t="s">
        <v>129</v>
      </c>
      <c r="I6825" s="1061" t="s">
        <v>21</v>
      </c>
      <c r="J6825" s="1061" t="s">
        <v>7975</v>
      </c>
      <c r="K6825" s="1061" t="s">
        <v>14849</v>
      </c>
      <c r="L6825" s="1061">
        <v>6.6</v>
      </c>
      <c r="M6825" s="1061">
        <v>6.6</v>
      </c>
      <c r="N6825" s="1061">
        <v>6.6</v>
      </c>
      <c r="O6825" s="1061">
        <v>6.6</v>
      </c>
      <c r="P6825" s="1061">
        <v>6.6</v>
      </c>
      <c r="Q6825" s="1061">
        <v>6.6</v>
      </c>
      <c r="R6825" s="1061">
        <v>6.6</v>
      </c>
      <c r="S6825" s="1061">
        <v>6.6</v>
      </c>
      <c r="T6825" s="1061">
        <v>6.6</v>
      </c>
      <c r="U6825" s="1061">
        <v>6.6</v>
      </c>
      <c r="V6825" s="1061">
        <v>6.6</v>
      </c>
      <c r="W6825" s="1061">
        <v>6.6</v>
      </c>
    </row>
    <row r="6826" spans="1:23">
      <c r="A6826" s="908"/>
      <c r="B6826" s="1061" t="s">
        <v>234</v>
      </c>
      <c r="C6826" s="1061" t="s">
        <v>235</v>
      </c>
      <c r="D6826" s="1061" t="s">
        <v>5455</v>
      </c>
      <c r="E6826" s="1061" t="s">
        <v>12973</v>
      </c>
      <c r="F6826" s="1061" t="s">
        <v>12974</v>
      </c>
      <c r="G6826" s="1061" t="s">
        <v>1739</v>
      </c>
      <c r="H6826" s="1061" t="s">
        <v>129</v>
      </c>
      <c r="I6826" s="1061" t="s">
        <v>21</v>
      </c>
      <c r="J6826" s="1061" t="s">
        <v>7975</v>
      </c>
      <c r="K6826" s="1061" t="s">
        <v>14849</v>
      </c>
      <c r="L6826" s="1061">
        <v>6.2</v>
      </c>
      <c r="M6826" s="1061">
        <v>6.2</v>
      </c>
      <c r="N6826" s="1061">
        <v>6.2</v>
      </c>
      <c r="O6826" s="1061">
        <v>6.2</v>
      </c>
      <c r="P6826" s="1061">
        <v>6.2</v>
      </c>
      <c r="Q6826" s="1061">
        <v>6.2</v>
      </c>
      <c r="R6826" s="1061">
        <v>6.2</v>
      </c>
      <c r="S6826" s="1061">
        <v>6.2</v>
      </c>
      <c r="T6826" s="1061">
        <v>6.2</v>
      </c>
      <c r="U6826" s="1061">
        <v>6.2</v>
      </c>
      <c r="V6826" s="1061">
        <v>6.2</v>
      </c>
      <c r="W6826" s="1061">
        <v>6.2</v>
      </c>
    </row>
    <row r="6827" spans="1:23">
      <c r="A6827" s="908"/>
      <c r="B6827" s="1061" t="s">
        <v>234</v>
      </c>
      <c r="C6827" s="1061" t="s">
        <v>235</v>
      </c>
      <c r="D6827" s="1061" t="s">
        <v>5455</v>
      </c>
      <c r="E6827" s="1061" t="s">
        <v>13448</v>
      </c>
      <c r="F6827" s="1061" t="s">
        <v>13449</v>
      </c>
      <c r="G6827" s="1061" t="s">
        <v>1739</v>
      </c>
      <c r="H6827" s="1061" t="s">
        <v>129</v>
      </c>
      <c r="I6827" s="1061" t="s">
        <v>21</v>
      </c>
      <c r="J6827" s="1061" t="s">
        <v>7975</v>
      </c>
      <c r="K6827" s="1061" t="s">
        <v>14849</v>
      </c>
      <c r="L6827" s="1061">
        <v>6.6</v>
      </c>
      <c r="M6827" s="1061">
        <v>6.6</v>
      </c>
      <c r="N6827" s="1061">
        <v>6.6</v>
      </c>
      <c r="O6827" s="1061">
        <v>6.6</v>
      </c>
      <c r="P6827" s="1061">
        <v>6.6</v>
      </c>
      <c r="Q6827" s="1061">
        <v>6.6</v>
      </c>
      <c r="R6827" s="1061">
        <v>6.6</v>
      </c>
      <c r="S6827" s="1061">
        <v>6.6</v>
      </c>
      <c r="T6827" s="1061">
        <v>6.6</v>
      </c>
      <c r="U6827" s="1061">
        <v>6.6</v>
      </c>
      <c r="V6827" s="1061">
        <v>6.6</v>
      </c>
      <c r="W6827" s="1061">
        <v>6.6</v>
      </c>
    </row>
    <row r="6828" spans="1:23">
      <c r="A6828" s="908"/>
      <c r="B6828" s="1061" t="s">
        <v>234</v>
      </c>
      <c r="C6828" s="1061" t="s">
        <v>235</v>
      </c>
      <c r="D6828" s="1061" t="s">
        <v>5455</v>
      </c>
      <c r="E6828" s="1061" t="s">
        <v>13450</v>
      </c>
      <c r="F6828" s="1061" t="s">
        <v>13451</v>
      </c>
      <c r="G6828" s="1061" t="s">
        <v>1739</v>
      </c>
      <c r="H6828" s="1061" t="s">
        <v>129</v>
      </c>
      <c r="I6828" s="1061" t="s">
        <v>21</v>
      </c>
      <c r="J6828" s="1061" t="s">
        <v>7975</v>
      </c>
      <c r="K6828" s="1061" t="s">
        <v>14849</v>
      </c>
      <c r="L6828" s="1061">
        <v>6.4</v>
      </c>
      <c r="M6828" s="1061">
        <v>6.4</v>
      </c>
      <c r="N6828" s="1061">
        <v>6.4</v>
      </c>
      <c r="O6828" s="1061">
        <v>6.4</v>
      </c>
      <c r="P6828" s="1061">
        <v>6.4</v>
      </c>
      <c r="Q6828" s="1061">
        <v>6.4</v>
      </c>
      <c r="R6828" s="1061">
        <v>6.4</v>
      </c>
      <c r="S6828" s="1061">
        <v>6.4</v>
      </c>
      <c r="T6828" s="1061">
        <v>6.4</v>
      </c>
      <c r="U6828" s="1061">
        <v>6.4</v>
      </c>
      <c r="V6828" s="1061">
        <v>6.4</v>
      </c>
      <c r="W6828" s="1061">
        <v>6.4</v>
      </c>
    </row>
    <row r="6829" spans="1:23">
      <c r="A6829" s="908"/>
      <c r="B6829" s="1061" t="s">
        <v>234</v>
      </c>
      <c r="C6829" s="1061" t="s">
        <v>235</v>
      </c>
      <c r="D6829" s="1061" t="s">
        <v>5455</v>
      </c>
      <c r="E6829" s="1061" t="s">
        <v>13452</v>
      </c>
      <c r="F6829" s="1061" t="s">
        <v>13453</v>
      </c>
      <c r="G6829" s="1061" t="s">
        <v>1739</v>
      </c>
      <c r="H6829" s="1061" t="s">
        <v>129</v>
      </c>
      <c r="I6829" s="1061" t="s">
        <v>21</v>
      </c>
      <c r="J6829" s="1061" t="s">
        <v>7975</v>
      </c>
      <c r="K6829" s="1061" t="s">
        <v>14849</v>
      </c>
      <c r="L6829" s="1061">
        <v>6.2</v>
      </c>
      <c r="M6829" s="1061">
        <v>6.2</v>
      </c>
      <c r="N6829" s="1061">
        <v>6.2</v>
      </c>
      <c r="O6829" s="1061">
        <v>6.2</v>
      </c>
      <c r="P6829" s="1061">
        <v>6.2</v>
      </c>
      <c r="Q6829" s="1061">
        <v>6.2</v>
      </c>
      <c r="R6829" s="1061">
        <v>6.2</v>
      </c>
      <c r="S6829" s="1061">
        <v>6.2</v>
      </c>
      <c r="T6829" s="1061">
        <v>6.2</v>
      </c>
      <c r="U6829" s="1061">
        <v>6.2</v>
      </c>
      <c r="V6829" s="1061">
        <v>6.2</v>
      </c>
      <c r="W6829" s="1061">
        <v>6.2</v>
      </c>
    </row>
    <row r="6830" spans="1:23">
      <c r="A6830" s="908"/>
      <c r="B6830" s="1061" t="s">
        <v>234</v>
      </c>
      <c r="C6830" s="1061" t="s">
        <v>235</v>
      </c>
      <c r="D6830" s="1061" t="s">
        <v>5455</v>
      </c>
      <c r="E6830" s="1061" t="s">
        <v>13454</v>
      </c>
      <c r="F6830" s="1061" t="s">
        <v>13453</v>
      </c>
      <c r="G6830" s="1061" t="s">
        <v>1739</v>
      </c>
      <c r="H6830" s="1061" t="s">
        <v>129</v>
      </c>
      <c r="I6830" s="1061" t="s">
        <v>21</v>
      </c>
      <c r="J6830" s="1061" t="s">
        <v>7975</v>
      </c>
      <c r="K6830" s="1061" t="s">
        <v>14849</v>
      </c>
      <c r="L6830" s="1061">
        <v>6.6</v>
      </c>
      <c r="M6830" s="1061">
        <v>6.6</v>
      </c>
      <c r="N6830" s="1061">
        <v>6.6</v>
      </c>
      <c r="O6830" s="1061">
        <v>6.6</v>
      </c>
      <c r="P6830" s="1061">
        <v>6.6</v>
      </c>
      <c r="Q6830" s="1061">
        <v>6.6</v>
      </c>
      <c r="R6830" s="1061">
        <v>6.6</v>
      </c>
      <c r="S6830" s="1061">
        <v>6.6</v>
      </c>
      <c r="T6830" s="1061">
        <v>6.6</v>
      </c>
      <c r="U6830" s="1061">
        <v>6.6</v>
      </c>
      <c r="V6830" s="1061">
        <v>6.6</v>
      </c>
      <c r="W6830" s="1061">
        <v>6.6</v>
      </c>
    </row>
    <row r="6831" spans="1:23">
      <c r="A6831" s="908"/>
      <c r="B6831" s="1061" t="s">
        <v>234</v>
      </c>
      <c r="C6831" s="1061" t="s">
        <v>235</v>
      </c>
      <c r="D6831" s="1061" t="s">
        <v>5455</v>
      </c>
      <c r="E6831" s="1061" t="s">
        <v>12975</v>
      </c>
      <c r="F6831" s="1061" t="s">
        <v>12976</v>
      </c>
      <c r="G6831" s="1061" t="s">
        <v>1739</v>
      </c>
      <c r="H6831" s="1061" t="s">
        <v>129</v>
      </c>
      <c r="I6831" s="1061" t="s">
        <v>21</v>
      </c>
      <c r="J6831" s="1061" t="s">
        <v>7975</v>
      </c>
      <c r="K6831" s="1061" t="s">
        <v>14849</v>
      </c>
      <c r="L6831" s="1061">
        <v>3.1</v>
      </c>
      <c r="M6831" s="1061">
        <v>3.1</v>
      </c>
      <c r="N6831" s="1061">
        <v>3.1</v>
      </c>
      <c r="O6831" s="1061">
        <v>3.1</v>
      </c>
      <c r="P6831" s="1061">
        <v>3.1</v>
      </c>
      <c r="Q6831" s="1061">
        <v>3.1</v>
      </c>
      <c r="R6831" s="1061">
        <v>3.1</v>
      </c>
      <c r="S6831" s="1061">
        <v>3.1</v>
      </c>
      <c r="T6831" s="1061">
        <v>3.1</v>
      </c>
      <c r="U6831" s="1061">
        <v>3.1</v>
      </c>
      <c r="V6831" s="1061">
        <v>3.1</v>
      </c>
      <c r="W6831" s="1061">
        <v>3.1</v>
      </c>
    </row>
    <row r="6832" spans="1:23">
      <c r="A6832" s="908"/>
      <c r="B6832" s="1061" t="s">
        <v>234</v>
      </c>
      <c r="C6832" s="1061" t="s">
        <v>235</v>
      </c>
      <c r="D6832" s="1061" t="s">
        <v>7053</v>
      </c>
      <c r="E6832" s="1061" t="s">
        <v>12977</v>
      </c>
      <c r="F6832" s="1061" t="s">
        <v>12978</v>
      </c>
      <c r="G6832" s="1061" t="s">
        <v>1669</v>
      </c>
      <c r="H6832" s="1061" t="s">
        <v>129</v>
      </c>
      <c r="I6832" s="1061" t="s">
        <v>19</v>
      </c>
      <c r="J6832" s="1061" t="s">
        <v>7975</v>
      </c>
      <c r="K6832" s="1061" t="s">
        <v>14849</v>
      </c>
      <c r="L6832" s="1061">
        <v>7508125</v>
      </c>
      <c r="M6832" s="1061">
        <v>7508125</v>
      </c>
      <c r="N6832" s="1061">
        <v>7508125</v>
      </c>
      <c r="O6832" s="1061">
        <v>7508125</v>
      </c>
      <c r="P6832" s="1061">
        <v>7508125</v>
      </c>
      <c r="Q6832" s="1061">
        <v>7508125</v>
      </c>
      <c r="R6832" s="1061">
        <v>7581375</v>
      </c>
      <c r="S6832" s="1061">
        <v>7581375</v>
      </c>
      <c r="T6832" s="1061">
        <v>7581375</v>
      </c>
      <c r="U6832" s="1061">
        <v>7581375</v>
      </c>
      <c r="V6832" s="1061">
        <v>7581375</v>
      </c>
      <c r="W6832" s="1061">
        <v>7581375</v>
      </c>
    </row>
    <row r="6833" spans="1:23">
      <c r="A6833" s="908"/>
      <c r="B6833" s="1061" t="s">
        <v>234</v>
      </c>
      <c r="C6833" s="1061" t="s">
        <v>235</v>
      </c>
      <c r="D6833" s="1061" t="s">
        <v>7053</v>
      </c>
      <c r="E6833" s="1061" t="s">
        <v>12979</v>
      </c>
      <c r="F6833" s="1061" t="s">
        <v>12980</v>
      </c>
      <c r="G6833" s="1061" t="s">
        <v>1669</v>
      </c>
      <c r="H6833" s="1061" t="s">
        <v>129</v>
      </c>
      <c r="I6833" s="1061" t="s">
        <v>19</v>
      </c>
      <c r="J6833" s="1061" t="s">
        <v>7975</v>
      </c>
      <c r="K6833" s="1061" t="s">
        <v>14849</v>
      </c>
      <c r="L6833" s="1061">
        <v>6226875</v>
      </c>
      <c r="M6833" s="1061">
        <v>6226875</v>
      </c>
      <c r="N6833" s="1061">
        <v>6226875</v>
      </c>
      <c r="O6833" s="1061">
        <v>6226875</v>
      </c>
      <c r="P6833" s="1061">
        <v>6226875</v>
      </c>
      <c r="Q6833" s="1061">
        <v>6226875</v>
      </c>
      <c r="R6833" s="1061">
        <v>6287625</v>
      </c>
      <c r="S6833" s="1061">
        <v>6287625</v>
      </c>
      <c r="T6833" s="1061">
        <v>6287625</v>
      </c>
      <c r="U6833" s="1061">
        <v>6287625</v>
      </c>
      <c r="V6833" s="1061">
        <v>6287625</v>
      </c>
      <c r="W6833" s="1061">
        <v>6287625</v>
      </c>
    </row>
    <row r="6834" spans="1:23">
      <c r="A6834" s="908"/>
      <c r="B6834" s="1061" t="s">
        <v>234</v>
      </c>
      <c r="C6834" s="1061" t="s">
        <v>235</v>
      </c>
      <c r="D6834" s="1061" t="s">
        <v>12439</v>
      </c>
      <c r="E6834" s="1061" t="s">
        <v>12440</v>
      </c>
      <c r="F6834" s="1061" t="s">
        <v>12441</v>
      </c>
      <c r="G6834" s="1061" t="s">
        <v>1669</v>
      </c>
      <c r="H6834" s="1061" t="s">
        <v>129</v>
      </c>
      <c r="I6834" s="1061" t="s">
        <v>19</v>
      </c>
      <c r="J6834" s="1061" t="s">
        <v>7975</v>
      </c>
      <c r="K6834" s="1061" t="s">
        <v>14849</v>
      </c>
      <c r="L6834" s="1061">
        <v>9250625</v>
      </c>
      <c r="M6834" s="1061">
        <v>9250625</v>
      </c>
      <c r="N6834" s="1061">
        <v>9250625</v>
      </c>
      <c r="O6834" s="1061">
        <v>9250625</v>
      </c>
      <c r="P6834" s="1061">
        <v>9250625</v>
      </c>
      <c r="Q6834" s="1061">
        <v>9250625</v>
      </c>
      <c r="R6834" s="1061">
        <v>9340875</v>
      </c>
      <c r="S6834" s="1061">
        <v>9340875</v>
      </c>
      <c r="T6834" s="1061">
        <v>9340875</v>
      </c>
      <c r="U6834" s="1061">
        <v>9340875</v>
      </c>
      <c r="V6834" s="1061">
        <v>9340875</v>
      </c>
      <c r="W6834" s="1061">
        <v>9340875</v>
      </c>
    </row>
    <row r="6835" spans="1:23">
      <c r="A6835" s="908"/>
      <c r="B6835" s="1061" t="s">
        <v>234</v>
      </c>
      <c r="C6835" s="1061" t="s">
        <v>235</v>
      </c>
      <c r="D6835" s="1061" t="s">
        <v>4387</v>
      </c>
      <c r="E6835" s="1061" t="s">
        <v>12442</v>
      </c>
      <c r="F6835" s="1061" t="s">
        <v>12443</v>
      </c>
      <c r="G6835" s="1061" t="s">
        <v>1669</v>
      </c>
      <c r="H6835" s="1061" t="s">
        <v>129</v>
      </c>
      <c r="I6835" s="1061" t="s">
        <v>19</v>
      </c>
      <c r="J6835" s="1061" t="s">
        <v>7975</v>
      </c>
      <c r="K6835" s="1061" t="s">
        <v>14849</v>
      </c>
      <c r="L6835" s="1061">
        <v>6457500</v>
      </c>
      <c r="M6835" s="1061">
        <v>6457500</v>
      </c>
      <c r="N6835" s="1061">
        <v>6457500</v>
      </c>
      <c r="O6835" s="1061">
        <v>6457500</v>
      </c>
      <c r="P6835" s="1061">
        <v>6457500</v>
      </c>
      <c r="Q6835" s="1061">
        <v>6457500</v>
      </c>
      <c r="R6835" s="1061">
        <v>6520500</v>
      </c>
      <c r="S6835" s="1061">
        <v>6520500</v>
      </c>
      <c r="T6835" s="1061">
        <v>6520500</v>
      </c>
      <c r="U6835" s="1061">
        <v>6520500</v>
      </c>
      <c r="V6835" s="1061">
        <v>6520500</v>
      </c>
      <c r="W6835" s="1061">
        <v>6520500</v>
      </c>
    </row>
    <row r="6836" spans="1:23">
      <c r="A6836" s="908"/>
      <c r="B6836" s="1061" t="s">
        <v>234</v>
      </c>
      <c r="C6836" s="1061" t="s">
        <v>235</v>
      </c>
      <c r="D6836" s="1061" t="s">
        <v>4387</v>
      </c>
      <c r="E6836" s="1061" t="s">
        <v>12444</v>
      </c>
      <c r="F6836" s="1061" t="s">
        <v>12445</v>
      </c>
      <c r="G6836" s="1061" t="s">
        <v>1669</v>
      </c>
      <c r="H6836" s="1061" t="s">
        <v>129</v>
      </c>
      <c r="I6836" s="1061" t="s">
        <v>19</v>
      </c>
      <c r="J6836" s="1061" t="s">
        <v>7975</v>
      </c>
      <c r="K6836" s="1061" t="s">
        <v>14849</v>
      </c>
      <c r="L6836" s="1061">
        <v>5330000</v>
      </c>
      <c r="M6836" s="1061">
        <v>5330000</v>
      </c>
      <c r="N6836" s="1061">
        <v>5330000</v>
      </c>
      <c r="O6836" s="1061">
        <v>5330000</v>
      </c>
      <c r="P6836" s="1061">
        <v>5330000</v>
      </c>
      <c r="Q6836" s="1061">
        <v>5330000</v>
      </c>
      <c r="R6836" s="1061">
        <v>5382000</v>
      </c>
      <c r="S6836" s="1061">
        <v>5382000</v>
      </c>
      <c r="T6836" s="1061">
        <v>5382000</v>
      </c>
      <c r="U6836" s="1061">
        <v>5382000</v>
      </c>
      <c r="V6836" s="1061">
        <v>5382000</v>
      </c>
      <c r="W6836" s="1061">
        <v>5382000</v>
      </c>
    </row>
    <row r="6837" spans="1:23">
      <c r="A6837" s="908"/>
      <c r="B6837" s="1061" t="s">
        <v>234</v>
      </c>
      <c r="C6837" s="1061" t="s">
        <v>235</v>
      </c>
      <c r="D6837" s="1061" t="s">
        <v>4563</v>
      </c>
      <c r="E6837" s="1061" t="s">
        <v>12446</v>
      </c>
      <c r="F6837" s="1061" t="s">
        <v>12447</v>
      </c>
      <c r="G6837" s="1061" t="s">
        <v>1739</v>
      </c>
      <c r="H6837" s="1061" t="s">
        <v>129</v>
      </c>
      <c r="I6837" s="1061" t="s">
        <v>19</v>
      </c>
      <c r="J6837" s="1061" t="s">
        <v>7975</v>
      </c>
      <c r="K6837" s="1061" t="s">
        <v>14849</v>
      </c>
      <c r="L6837" s="1061">
        <v>20500</v>
      </c>
      <c r="M6837" s="1061">
        <v>20500</v>
      </c>
      <c r="N6837" s="1061">
        <v>20500</v>
      </c>
      <c r="O6837" s="1061">
        <v>20500</v>
      </c>
      <c r="P6837" s="1061">
        <v>20500</v>
      </c>
      <c r="Q6837" s="1061">
        <v>20500</v>
      </c>
      <c r="R6837" s="1061">
        <v>20700</v>
      </c>
      <c r="S6837" s="1061">
        <v>20700</v>
      </c>
      <c r="T6837" s="1061">
        <v>20700</v>
      </c>
      <c r="U6837" s="1061">
        <v>20700</v>
      </c>
      <c r="V6837" s="1061">
        <v>20700</v>
      </c>
      <c r="W6837" s="1061">
        <v>20700</v>
      </c>
    </row>
    <row r="6838" spans="1:23">
      <c r="A6838" s="908"/>
      <c r="B6838" s="1061" t="s">
        <v>234</v>
      </c>
      <c r="C6838" s="1061" t="s">
        <v>235</v>
      </c>
      <c r="D6838" s="1061" t="s">
        <v>4007</v>
      </c>
      <c r="E6838" s="1061" t="s">
        <v>12448</v>
      </c>
      <c r="F6838" s="1061" t="s">
        <v>12449</v>
      </c>
      <c r="G6838" s="1061" t="s">
        <v>8282</v>
      </c>
      <c r="H6838" s="1061" t="s">
        <v>129</v>
      </c>
      <c r="I6838" s="1061" t="s">
        <v>19</v>
      </c>
      <c r="J6838" s="1061" t="s">
        <v>7975</v>
      </c>
      <c r="K6838" s="1061" t="s">
        <v>14849</v>
      </c>
      <c r="L6838" s="1061">
        <v>755000</v>
      </c>
      <c r="M6838" s="1061">
        <v>755000</v>
      </c>
      <c r="N6838" s="1061">
        <v>755000</v>
      </c>
      <c r="O6838" s="1061">
        <v>755000</v>
      </c>
      <c r="P6838" s="1061">
        <v>755000</v>
      </c>
      <c r="Q6838" s="1061">
        <v>755000</v>
      </c>
      <c r="R6838" s="1061">
        <v>755000</v>
      </c>
      <c r="S6838" s="1061">
        <v>755000</v>
      </c>
      <c r="T6838" s="1061">
        <v>755000</v>
      </c>
      <c r="U6838" s="1061">
        <v>755000</v>
      </c>
      <c r="V6838" s="1061">
        <v>755000</v>
      </c>
      <c r="W6838" s="1061">
        <v>755000</v>
      </c>
    </row>
    <row r="6839" spans="1:23">
      <c r="A6839" s="908"/>
      <c r="B6839" s="1061" t="s">
        <v>234</v>
      </c>
      <c r="C6839" s="1061" t="s">
        <v>235</v>
      </c>
      <c r="D6839" s="1061" t="s">
        <v>4416</v>
      </c>
      <c r="E6839" s="1061" t="s">
        <v>12450</v>
      </c>
      <c r="F6839" s="1061" t="s">
        <v>12451</v>
      </c>
      <c r="G6839" s="1061" t="s">
        <v>1739</v>
      </c>
      <c r="H6839" s="1061" t="s">
        <v>129</v>
      </c>
      <c r="I6839" s="1061" t="s">
        <v>19</v>
      </c>
      <c r="J6839" s="1061" t="s">
        <v>7975</v>
      </c>
      <c r="K6839" s="1061" t="s">
        <v>14849</v>
      </c>
      <c r="L6839" s="1061">
        <v>3997500</v>
      </c>
      <c r="M6839" s="1061">
        <v>3997500</v>
      </c>
      <c r="N6839" s="1061">
        <v>3997500</v>
      </c>
      <c r="O6839" s="1061">
        <v>3997500</v>
      </c>
      <c r="P6839" s="1061">
        <v>3997500</v>
      </c>
      <c r="Q6839" s="1061">
        <v>3997500</v>
      </c>
      <c r="R6839" s="1061">
        <v>4036500</v>
      </c>
      <c r="S6839" s="1061">
        <v>4036500</v>
      </c>
      <c r="T6839" s="1061">
        <v>4036500</v>
      </c>
      <c r="U6839" s="1061">
        <v>4036500</v>
      </c>
      <c r="V6839" s="1061">
        <v>4036500</v>
      </c>
      <c r="W6839" s="1061">
        <v>4036500</v>
      </c>
    </row>
    <row r="6840" spans="1:23">
      <c r="A6840" s="908"/>
      <c r="B6840" s="1061" t="s">
        <v>234</v>
      </c>
      <c r="C6840" s="1061" t="s">
        <v>235</v>
      </c>
      <c r="D6840" s="1061" t="s">
        <v>5455</v>
      </c>
      <c r="E6840" s="1061" t="s">
        <v>13455</v>
      </c>
      <c r="F6840" s="1061" t="s">
        <v>13456</v>
      </c>
      <c r="G6840" s="1061" t="s">
        <v>1739</v>
      </c>
      <c r="H6840" s="1061" t="s">
        <v>129</v>
      </c>
      <c r="I6840" s="1061" t="s">
        <v>21</v>
      </c>
      <c r="J6840" s="1061" t="s">
        <v>7975</v>
      </c>
      <c r="K6840" s="1061" t="s">
        <v>14849</v>
      </c>
      <c r="L6840" s="1061">
        <v>6.2</v>
      </c>
      <c r="M6840" s="1061">
        <v>6.2</v>
      </c>
      <c r="N6840" s="1061">
        <v>6.2</v>
      </c>
      <c r="O6840" s="1061">
        <v>6.2</v>
      </c>
      <c r="P6840" s="1061">
        <v>6.2</v>
      </c>
      <c r="Q6840" s="1061">
        <v>6.2</v>
      </c>
      <c r="R6840" s="1061">
        <v>6.2</v>
      </c>
      <c r="S6840" s="1061">
        <v>6.2</v>
      </c>
      <c r="T6840" s="1061">
        <v>6.2</v>
      </c>
      <c r="U6840" s="1061">
        <v>6.2</v>
      </c>
      <c r="V6840" s="1061">
        <v>6.2</v>
      </c>
      <c r="W6840" s="1061">
        <v>6.2</v>
      </c>
    </row>
    <row r="6841" spans="1:23">
      <c r="A6841" s="908"/>
      <c r="B6841" s="1061" t="s">
        <v>234</v>
      </c>
      <c r="C6841" s="1061" t="s">
        <v>235</v>
      </c>
      <c r="D6841" s="1061" t="s">
        <v>4017</v>
      </c>
      <c r="E6841" s="1061" t="s">
        <v>12452</v>
      </c>
      <c r="F6841" s="1061" t="s">
        <v>4053</v>
      </c>
      <c r="G6841" s="1061" t="s">
        <v>1724</v>
      </c>
      <c r="H6841" s="1061" t="s">
        <v>129</v>
      </c>
      <c r="I6841" s="1061" t="s">
        <v>19</v>
      </c>
      <c r="J6841" s="1061" t="s">
        <v>7975</v>
      </c>
      <c r="K6841" s="1061" t="s">
        <v>14849</v>
      </c>
      <c r="L6841" s="1061">
        <v>60000</v>
      </c>
      <c r="M6841" s="1061">
        <v>60000</v>
      </c>
      <c r="N6841" s="1061">
        <v>60000</v>
      </c>
      <c r="O6841" s="1061">
        <v>60000</v>
      </c>
      <c r="P6841" s="1061">
        <v>60000</v>
      </c>
      <c r="Q6841" s="1061">
        <v>60000</v>
      </c>
      <c r="R6841" s="1061">
        <v>60000</v>
      </c>
      <c r="S6841" s="1061">
        <v>60000</v>
      </c>
      <c r="T6841" s="1061">
        <v>60000</v>
      </c>
      <c r="U6841" s="1061">
        <v>60000</v>
      </c>
      <c r="V6841" s="1061">
        <v>60000</v>
      </c>
      <c r="W6841" s="1061">
        <v>60000</v>
      </c>
    </row>
    <row r="6842" spans="1:23">
      <c r="A6842" s="908"/>
      <c r="B6842" s="1061" t="s">
        <v>234</v>
      </c>
      <c r="C6842" s="1061" t="s">
        <v>235</v>
      </c>
      <c r="D6842" s="1061" t="s">
        <v>4582</v>
      </c>
      <c r="E6842" s="1061" t="s">
        <v>12453</v>
      </c>
      <c r="F6842" s="1061" t="s">
        <v>7021</v>
      </c>
      <c r="G6842" s="1061" t="s">
        <v>8282</v>
      </c>
      <c r="H6842" s="1061" t="s">
        <v>129</v>
      </c>
      <c r="I6842" s="1061" t="s">
        <v>19</v>
      </c>
      <c r="J6842" s="1061" t="s">
        <v>7975</v>
      </c>
      <c r="K6842" s="1061" t="s">
        <v>14849</v>
      </c>
      <c r="L6842" s="1061">
        <v>902000</v>
      </c>
      <c r="M6842" s="1061">
        <v>902000</v>
      </c>
      <c r="N6842" s="1061">
        <v>902000</v>
      </c>
      <c r="O6842" s="1061">
        <v>902000</v>
      </c>
      <c r="P6842" s="1061">
        <v>902000</v>
      </c>
      <c r="Q6842" s="1061">
        <v>902000</v>
      </c>
      <c r="R6842" s="1061">
        <v>910800</v>
      </c>
      <c r="S6842" s="1061">
        <v>910800</v>
      </c>
      <c r="T6842" s="1061">
        <v>910800</v>
      </c>
      <c r="U6842" s="1061">
        <v>910800</v>
      </c>
      <c r="V6842" s="1061">
        <v>910800</v>
      </c>
      <c r="W6842" s="1061">
        <v>910800</v>
      </c>
    </row>
    <row r="6843" spans="1:23">
      <c r="A6843" s="908"/>
      <c r="B6843" s="1061" t="s">
        <v>234</v>
      </c>
      <c r="C6843" s="1061" t="s">
        <v>235</v>
      </c>
      <c r="D6843" s="1061" t="s">
        <v>4780</v>
      </c>
      <c r="E6843" s="1061" t="s">
        <v>12981</v>
      </c>
      <c r="F6843" s="1061" t="s">
        <v>12982</v>
      </c>
      <c r="G6843" s="1061" t="s">
        <v>1669</v>
      </c>
      <c r="H6843" s="1061" t="s">
        <v>129</v>
      </c>
      <c r="I6843" s="1061" t="s">
        <v>19</v>
      </c>
      <c r="J6843" s="1061" t="s">
        <v>7975</v>
      </c>
      <c r="K6843" s="1061" t="s">
        <v>14849</v>
      </c>
      <c r="L6843" s="1061">
        <v>4561250</v>
      </c>
      <c r="M6843" s="1061">
        <v>4561250</v>
      </c>
      <c r="N6843" s="1061">
        <v>4561250</v>
      </c>
      <c r="O6843" s="1061">
        <v>4561250</v>
      </c>
      <c r="P6843" s="1061">
        <v>4561250</v>
      </c>
      <c r="Q6843" s="1061">
        <v>4561250</v>
      </c>
      <c r="R6843" s="1061">
        <v>4605750</v>
      </c>
      <c r="S6843" s="1061">
        <v>4605750</v>
      </c>
      <c r="T6843" s="1061">
        <v>4605750</v>
      </c>
      <c r="U6843" s="1061">
        <v>4605750</v>
      </c>
      <c r="V6843" s="1061">
        <v>4605750</v>
      </c>
      <c r="W6843" s="1061">
        <v>4605750</v>
      </c>
    </row>
    <row r="6844" spans="1:23">
      <c r="A6844" s="908"/>
      <c r="B6844" s="1061" t="s">
        <v>234</v>
      </c>
      <c r="C6844" s="1061" t="s">
        <v>235</v>
      </c>
      <c r="D6844" s="1061" t="s">
        <v>4234</v>
      </c>
      <c r="E6844" s="1061" t="s">
        <v>12983</v>
      </c>
      <c r="F6844" s="1061" t="s">
        <v>12984</v>
      </c>
      <c r="G6844" s="1061" t="s">
        <v>1739</v>
      </c>
      <c r="H6844" s="1061" t="s">
        <v>129</v>
      </c>
      <c r="I6844" s="1061" t="s">
        <v>19</v>
      </c>
      <c r="J6844" s="1061" t="s">
        <v>7975</v>
      </c>
      <c r="K6844" s="1061" t="s">
        <v>14849</v>
      </c>
      <c r="L6844" s="1061">
        <v>26650</v>
      </c>
      <c r="M6844" s="1061">
        <v>26650</v>
      </c>
      <c r="N6844" s="1061">
        <v>26650</v>
      </c>
      <c r="O6844" s="1061">
        <v>26650</v>
      </c>
      <c r="P6844" s="1061">
        <v>26650</v>
      </c>
      <c r="Q6844" s="1061">
        <v>26650</v>
      </c>
      <c r="R6844" s="1061">
        <v>26910</v>
      </c>
      <c r="S6844" s="1061">
        <v>26910</v>
      </c>
      <c r="T6844" s="1061">
        <v>26910</v>
      </c>
      <c r="U6844" s="1061">
        <v>26910</v>
      </c>
      <c r="V6844" s="1061">
        <v>26910</v>
      </c>
      <c r="W6844" s="1061">
        <v>26910</v>
      </c>
    </row>
    <row r="6845" spans="1:23">
      <c r="A6845" s="908"/>
      <c r="B6845" s="1061" t="s">
        <v>234</v>
      </c>
      <c r="C6845" s="1061" t="s">
        <v>1622</v>
      </c>
      <c r="D6845" s="1061" t="s">
        <v>4548</v>
      </c>
      <c r="E6845" s="1061" t="s">
        <v>12985</v>
      </c>
      <c r="F6845" s="1061" t="s">
        <v>12986</v>
      </c>
      <c r="G6845" s="1061" t="s">
        <v>1669</v>
      </c>
      <c r="H6845" s="1061" t="s">
        <v>102</v>
      </c>
      <c r="I6845" s="1061" t="s">
        <v>19</v>
      </c>
      <c r="J6845" s="1061" t="s">
        <v>7745</v>
      </c>
      <c r="K6845" s="1061" t="s">
        <v>14849</v>
      </c>
      <c r="L6845" s="1061">
        <v>19987500</v>
      </c>
      <c r="M6845" s="1061">
        <v>19987500</v>
      </c>
      <c r="N6845" s="1061">
        <v>19987500</v>
      </c>
      <c r="O6845" s="1061">
        <v>19987500</v>
      </c>
      <c r="P6845" s="1061">
        <v>19987500</v>
      </c>
      <c r="Q6845" s="1061">
        <v>19987500</v>
      </c>
      <c r="R6845" s="1061">
        <v>20182500</v>
      </c>
      <c r="S6845" s="1061">
        <v>20182500</v>
      </c>
      <c r="T6845" s="1061">
        <v>20182500</v>
      </c>
      <c r="U6845" s="1061">
        <v>20182500</v>
      </c>
      <c r="V6845" s="1061">
        <v>20182500</v>
      </c>
      <c r="W6845" s="1061">
        <v>20182500</v>
      </c>
    </row>
    <row r="6846" spans="1:23">
      <c r="A6846" s="908"/>
      <c r="B6846" s="1061" t="s">
        <v>234</v>
      </c>
      <c r="C6846" s="1061" t="s">
        <v>235</v>
      </c>
      <c r="D6846" s="1061" t="s">
        <v>6949</v>
      </c>
      <c r="E6846" s="1061" t="s">
        <v>12454</v>
      </c>
      <c r="F6846" s="1061" t="s">
        <v>12455</v>
      </c>
      <c r="G6846" s="1061" t="s">
        <v>1739</v>
      </c>
      <c r="H6846" s="1061" t="s">
        <v>129</v>
      </c>
      <c r="I6846" s="1061" t="s">
        <v>19</v>
      </c>
      <c r="J6846" s="1061" t="s">
        <v>7975</v>
      </c>
      <c r="K6846" s="1061" t="s">
        <v>14849</v>
      </c>
      <c r="L6846" s="1061">
        <v>836246</v>
      </c>
      <c r="M6846" s="1061">
        <v>836246</v>
      </c>
      <c r="N6846" s="1061">
        <v>836246</v>
      </c>
      <c r="O6846" s="1061">
        <v>836246</v>
      </c>
      <c r="P6846" s="1061">
        <v>836246</v>
      </c>
      <c r="Q6846" s="1061">
        <v>836246</v>
      </c>
      <c r="R6846" s="1061">
        <v>844405</v>
      </c>
      <c r="S6846" s="1061">
        <v>844405</v>
      </c>
      <c r="T6846" s="1061">
        <v>844405</v>
      </c>
      <c r="U6846" s="1061">
        <v>844405</v>
      </c>
      <c r="V6846" s="1061">
        <v>844405</v>
      </c>
      <c r="W6846" s="1061">
        <v>844405</v>
      </c>
    </row>
    <row r="6847" spans="1:23">
      <c r="A6847" s="908"/>
      <c r="B6847" s="1061" t="s">
        <v>234</v>
      </c>
      <c r="C6847" s="1061" t="s">
        <v>235</v>
      </c>
      <c r="D6847" s="1061" t="s">
        <v>5455</v>
      </c>
      <c r="E6847" s="1061" t="s">
        <v>13457</v>
      </c>
      <c r="F6847" s="1061" t="s">
        <v>13458</v>
      </c>
      <c r="G6847" s="1061" t="s">
        <v>1739</v>
      </c>
      <c r="H6847" s="1061" t="s">
        <v>129</v>
      </c>
      <c r="I6847" s="1061" t="s">
        <v>21</v>
      </c>
      <c r="J6847" s="1061" t="s">
        <v>7975</v>
      </c>
      <c r="K6847" s="1061" t="s">
        <v>14849</v>
      </c>
      <c r="L6847" s="1061">
        <v>6.6</v>
      </c>
      <c r="M6847" s="1061">
        <v>6.6</v>
      </c>
      <c r="N6847" s="1061">
        <v>6.6</v>
      </c>
      <c r="O6847" s="1061">
        <v>6.6</v>
      </c>
      <c r="P6847" s="1061">
        <v>6.6</v>
      </c>
      <c r="Q6847" s="1061">
        <v>6.6</v>
      </c>
      <c r="R6847" s="1061">
        <v>6.6</v>
      </c>
      <c r="S6847" s="1061">
        <v>6.6</v>
      </c>
      <c r="T6847" s="1061">
        <v>6.6</v>
      </c>
      <c r="U6847" s="1061">
        <v>6.6</v>
      </c>
      <c r="V6847" s="1061">
        <v>6.6</v>
      </c>
      <c r="W6847" s="1061">
        <v>6.6</v>
      </c>
    </row>
    <row r="6848" spans="1:23">
      <c r="A6848" s="908"/>
      <c r="B6848" s="1061" t="s">
        <v>234</v>
      </c>
      <c r="C6848" s="1061" t="s">
        <v>235</v>
      </c>
      <c r="D6848" s="1061" t="s">
        <v>4160</v>
      </c>
      <c r="E6848" s="1061" t="s">
        <v>12456</v>
      </c>
      <c r="F6848" s="1061" t="s">
        <v>12457</v>
      </c>
      <c r="G6848" s="1061" t="s">
        <v>1739</v>
      </c>
      <c r="H6848" s="1061" t="s">
        <v>129</v>
      </c>
      <c r="I6848" s="1061" t="s">
        <v>19</v>
      </c>
      <c r="J6848" s="1061" t="s">
        <v>7975</v>
      </c>
      <c r="K6848" s="1061" t="s">
        <v>14849</v>
      </c>
      <c r="L6848" s="1061">
        <v>104858</v>
      </c>
      <c r="M6848" s="1061">
        <v>104858</v>
      </c>
      <c r="N6848" s="1061">
        <v>104858</v>
      </c>
      <c r="O6848" s="1061">
        <v>104858</v>
      </c>
      <c r="P6848" s="1061">
        <v>104858</v>
      </c>
      <c r="Q6848" s="1061">
        <v>104858</v>
      </c>
      <c r="R6848" s="1061">
        <v>105881</v>
      </c>
      <c r="S6848" s="1061">
        <v>105881</v>
      </c>
      <c r="T6848" s="1061">
        <v>105881</v>
      </c>
      <c r="U6848" s="1061">
        <v>105881</v>
      </c>
      <c r="V6848" s="1061">
        <v>105881</v>
      </c>
      <c r="W6848" s="1061">
        <v>105881</v>
      </c>
    </row>
    <row r="6849" spans="1:23">
      <c r="A6849" s="908"/>
      <c r="B6849" s="1061" t="s">
        <v>234</v>
      </c>
      <c r="C6849" s="1061" t="s">
        <v>235</v>
      </c>
      <c r="D6849" s="1061" t="s">
        <v>5455</v>
      </c>
      <c r="E6849" s="1061" t="s">
        <v>12987</v>
      </c>
      <c r="F6849" s="1061" t="s">
        <v>12988</v>
      </c>
      <c r="G6849" s="1061" t="s">
        <v>1739</v>
      </c>
      <c r="H6849" s="1061" t="s">
        <v>129</v>
      </c>
      <c r="I6849" s="1061" t="s">
        <v>21</v>
      </c>
      <c r="J6849" s="1061" t="s">
        <v>7975</v>
      </c>
      <c r="K6849" s="1061" t="s">
        <v>14849</v>
      </c>
      <c r="L6849" s="1061">
        <v>6.4</v>
      </c>
      <c r="M6849" s="1061">
        <v>6.4</v>
      </c>
      <c r="N6849" s="1061">
        <v>6.4</v>
      </c>
      <c r="O6849" s="1061">
        <v>6.4</v>
      </c>
      <c r="P6849" s="1061">
        <v>6.4</v>
      </c>
      <c r="Q6849" s="1061">
        <v>6.4</v>
      </c>
      <c r="R6849" s="1061">
        <v>6.4</v>
      </c>
      <c r="S6849" s="1061">
        <v>6.4</v>
      </c>
      <c r="T6849" s="1061">
        <v>6.4</v>
      </c>
      <c r="U6849" s="1061">
        <v>6.4</v>
      </c>
      <c r="V6849" s="1061">
        <v>6.4</v>
      </c>
      <c r="W6849" s="1061">
        <v>6.4</v>
      </c>
    </row>
    <row r="6850" spans="1:23">
      <c r="A6850" s="908"/>
      <c r="B6850" s="1061" t="s">
        <v>234</v>
      </c>
      <c r="C6850" s="1061" t="s">
        <v>235</v>
      </c>
      <c r="D6850" s="1061" t="s">
        <v>5455</v>
      </c>
      <c r="E6850" s="1061" t="s">
        <v>12989</v>
      </c>
      <c r="F6850" s="1061" t="s">
        <v>12990</v>
      </c>
      <c r="G6850" s="1061" t="s">
        <v>1739</v>
      </c>
      <c r="H6850" s="1061" t="s">
        <v>129</v>
      </c>
      <c r="I6850" s="1061" t="s">
        <v>21</v>
      </c>
      <c r="J6850" s="1061" t="s">
        <v>7975</v>
      </c>
      <c r="K6850" s="1061" t="s">
        <v>14849</v>
      </c>
      <c r="L6850" s="1061">
        <v>6.4</v>
      </c>
      <c r="M6850" s="1061">
        <v>6.4</v>
      </c>
      <c r="N6850" s="1061">
        <v>6.4</v>
      </c>
      <c r="O6850" s="1061">
        <v>6.4</v>
      </c>
      <c r="P6850" s="1061">
        <v>6.4</v>
      </c>
      <c r="Q6850" s="1061">
        <v>6.4</v>
      </c>
      <c r="R6850" s="1061">
        <v>6.4</v>
      </c>
      <c r="S6850" s="1061">
        <v>6.4</v>
      </c>
      <c r="T6850" s="1061">
        <v>6.4</v>
      </c>
      <c r="U6850" s="1061">
        <v>6.4</v>
      </c>
      <c r="V6850" s="1061">
        <v>6.4</v>
      </c>
      <c r="W6850" s="1061">
        <v>6.4</v>
      </c>
    </row>
    <row r="6851" spans="1:23">
      <c r="A6851" s="908"/>
      <c r="B6851" s="1061" t="s">
        <v>234</v>
      </c>
      <c r="C6851" s="1061" t="s">
        <v>235</v>
      </c>
      <c r="D6851" s="1061" t="s">
        <v>5455</v>
      </c>
      <c r="E6851" s="1061" t="s">
        <v>12991</v>
      </c>
      <c r="F6851" s="1061" t="s">
        <v>12992</v>
      </c>
      <c r="G6851" s="1061" t="s">
        <v>1739</v>
      </c>
      <c r="H6851" s="1061" t="s">
        <v>129</v>
      </c>
      <c r="I6851" s="1061" t="s">
        <v>21</v>
      </c>
      <c r="J6851" s="1061" t="s">
        <v>7975</v>
      </c>
      <c r="K6851" s="1061" t="s">
        <v>14849</v>
      </c>
      <c r="L6851" s="1061">
        <v>3.1</v>
      </c>
      <c r="M6851" s="1061">
        <v>3.1</v>
      </c>
      <c r="N6851" s="1061">
        <v>3.1</v>
      </c>
      <c r="O6851" s="1061">
        <v>3.1</v>
      </c>
      <c r="P6851" s="1061">
        <v>3.1</v>
      </c>
      <c r="Q6851" s="1061">
        <v>3.1</v>
      </c>
      <c r="R6851" s="1061">
        <v>3.1</v>
      </c>
      <c r="S6851" s="1061">
        <v>3.1</v>
      </c>
      <c r="T6851" s="1061">
        <v>3.1</v>
      </c>
      <c r="U6851" s="1061">
        <v>3.1</v>
      </c>
      <c r="V6851" s="1061">
        <v>3.1</v>
      </c>
      <c r="W6851" s="1061">
        <v>3.1</v>
      </c>
    </row>
    <row r="6852" spans="1:23">
      <c r="A6852" s="908"/>
      <c r="B6852" s="1061" t="s">
        <v>234</v>
      </c>
      <c r="C6852" s="1061" t="s">
        <v>235</v>
      </c>
      <c r="D6852" s="1061" t="s">
        <v>5455</v>
      </c>
      <c r="E6852" s="1061" t="s">
        <v>12993</v>
      </c>
      <c r="F6852" s="1061" t="s">
        <v>12994</v>
      </c>
      <c r="G6852" s="1061" t="s">
        <v>1739</v>
      </c>
      <c r="H6852" s="1061" t="s">
        <v>129</v>
      </c>
      <c r="I6852" s="1061" t="s">
        <v>21</v>
      </c>
      <c r="J6852" s="1061" t="s">
        <v>7975</v>
      </c>
      <c r="K6852" s="1061" t="s">
        <v>14849</v>
      </c>
      <c r="L6852" s="1061">
        <v>3.1</v>
      </c>
      <c r="M6852" s="1061">
        <v>3.1</v>
      </c>
      <c r="N6852" s="1061">
        <v>3.1</v>
      </c>
      <c r="O6852" s="1061">
        <v>3.1</v>
      </c>
      <c r="P6852" s="1061">
        <v>3.1</v>
      </c>
      <c r="Q6852" s="1061">
        <v>3.1</v>
      </c>
      <c r="R6852" s="1061">
        <v>3.1</v>
      </c>
      <c r="S6852" s="1061">
        <v>3.1</v>
      </c>
      <c r="T6852" s="1061">
        <v>3.1</v>
      </c>
      <c r="U6852" s="1061">
        <v>3.1</v>
      </c>
      <c r="V6852" s="1061">
        <v>3.1</v>
      </c>
      <c r="W6852" s="1061">
        <v>3.1</v>
      </c>
    </row>
    <row r="6853" spans="1:23">
      <c r="A6853" s="908"/>
      <c r="B6853" s="1061" t="s">
        <v>234</v>
      </c>
      <c r="C6853" s="1061" t="s">
        <v>235</v>
      </c>
      <c r="D6853" s="1061" t="s">
        <v>5455</v>
      </c>
      <c r="E6853" s="1061" t="s">
        <v>12995</v>
      </c>
      <c r="F6853" s="1061" t="s">
        <v>12996</v>
      </c>
      <c r="G6853" s="1061" t="s">
        <v>1739</v>
      </c>
      <c r="H6853" s="1061" t="s">
        <v>129</v>
      </c>
      <c r="I6853" s="1061" t="s">
        <v>21</v>
      </c>
      <c r="J6853" s="1061" t="s">
        <v>7975</v>
      </c>
      <c r="K6853" s="1061" t="s">
        <v>14849</v>
      </c>
      <c r="L6853" s="1061">
        <v>3.1</v>
      </c>
      <c r="M6853" s="1061">
        <v>3.1</v>
      </c>
      <c r="N6853" s="1061">
        <v>3.1</v>
      </c>
      <c r="O6853" s="1061">
        <v>3.1</v>
      </c>
      <c r="P6853" s="1061">
        <v>3.1</v>
      </c>
      <c r="Q6853" s="1061">
        <v>3.1</v>
      </c>
      <c r="R6853" s="1061">
        <v>3.1</v>
      </c>
      <c r="S6853" s="1061">
        <v>3.1</v>
      </c>
      <c r="T6853" s="1061">
        <v>3.1</v>
      </c>
      <c r="U6853" s="1061">
        <v>3.1</v>
      </c>
      <c r="V6853" s="1061">
        <v>3.1</v>
      </c>
      <c r="W6853" s="1061">
        <v>3.1</v>
      </c>
    </row>
    <row r="6854" spans="1:23">
      <c r="A6854" s="908"/>
      <c r="B6854" s="1061" t="s">
        <v>234</v>
      </c>
      <c r="C6854" s="1061" t="s">
        <v>235</v>
      </c>
      <c r="D6854" s="1061" t="s">
        <v>5455</v>
      </c>
      <c r="E6854" s="1061" t="s">
        <v>12997</v>
      </c>
      <c r="F6854" s="1061" t="s">
        <v>12998</v>
      </c>
      <c r="G6854" s="1061" t="s">
        <v>1739</v>
      </c>
      <c r="H6854" s="1061" t="s">
        <v>129</v>
      </c>
      <c r="I6854" s="1061" t="s">
        <v>21</v>
      </c>
      <c r="J6854" s="1061" t="s">
        <v>7975</v>
      </c>
      <c r="K6854" s="1061" t="s">
        <v>14849</v>
      </c>
      <c r="L6854" s="1061">
        <v>3.1</v>
      </c>
      <c r="M6854" s="1061">
        <v>3.1</v>
      </c>
      <c r="N6854" s="1061">
        <v>3.1</v>
      </c>
      <c r="O6854" s="1061">
        <v>3.1</v>
      </c>
      <c r="P6854" s="1061">
        <v>3.1</v>
      </c>
      <c r="Q6854" s="1061">
        <v>3.1</v>
      </c>
      <c r="R6854" s="1061">
        <v>3.1</v>
      </c>
      <c r="S6854" s="1061">
        <v>3.1</v>
      </c>
      <c r="T6854" s="1061">
        <v>3.1</v>
      </c>
      <c r="U6854" s="1061">
        <v>3.1</v>
      </c>
      <c r="V6854" s="1061">
        <v>3.1</v>
      </c>
      <c r="W6854" s="1061">
        <v>3.1</v>
      </c>
    </row>
    <row r="6855" spans="1:23">
      <c r="A6855" s="908"/>
      <c r="B6855" s="1061" t="s">
        <v>234</v>
      </c>
      <c r="C6855" s="1061" t="s">
        <v>235</v>
      </c>
      <c r="D6855" s="1061" t="s">
        <v>5455</v>
      </c>
      <c r="E6855" s="1061" t="s">
        <v>12999</v>
      </c>
      <c r="F6855" s="1061" t="s">
        <v>13000</v>
      </c>
      <c r="G6855" s="1061" t="s">
        <v>1739</v>
      </c>
      <c r="H6855" s="1061" t="s">
        <v>129</v>
      </c>
      <c r="I6855" s="1061" t="s">
        <v>21</v>
      </c>
      <c r="J6855" s="1061" t="s">
        <v>7975</v>
      </c>
      <c r="K6855" s="1061" t="s">
        <v>14849</v>
      </c>
      <c r="L6855" s="1061">
        <v>3.1</v>
      </c>
      <c r="M6855" s="1061">
        <v>3.1</v>
      </c>
      <c r="N6855" s="1061">
        <v>3.1</v>
      </c>
      <c r="O6855" s="1061">
        <v>3.1</v>
      </c>
      <c r="P6855" s="1061">
        <v>3.1</v>
      </c>
      <c r="Q6855" s="1061">
        <v>3.1</v>
      </c>
      <c r="R6855" s="1061">
        <v>3.1</v>
      </c>
      <c r="S6855" s="1061">
        <v>3.1</v>
      </c>
      <c r="T6855" s="1061">
        <v>3.1</v>
      </c>
      <c r="U6855" s="1061">
        <v>3.1</v>
      </c>
      <c r="V6855" s="1061">
        <v>3.1</v>
      </c>
      <c r="W6855" s="1061">
        <v>3.1</v>
      </c>
    </row>
    <row r="6856" spans="1:23">
      <c r="A6856" s="908"/>
      <c r="B6856" s="1061" t="s">
        <v>234</v>
      </c>
      <c r="C6856" s="1061" t="s">
        <v>235</v>
      </c>
      <c r="D6856" s="1061" t="s">
        <v>5455</v>
      </c>
      <c r="E6856" s="1061" t="s">
        <v>13001</v>
      </c>
      <c r="F6856" s="1061" t="s">
        <v>13002</v>
      </c>
      <c r="G6856" s="1061" t="s">
        <v>1739</v>
      </c>
      <c r="H6856" s="1061" t="s">
        <v>129</v>
      </c>
      <c r="I6856" s="1061" t="s">
        <v>21</v>
      </c>
      <c r="J6856" s="1061" t="s">
        <v>7975</v>
      </c>
      <c r="K6856" s="1061" t="s">
        <v>14849</v>
      </c>
      <c r="L6856" s="1061">
        <v>5.4</v>
      </c>
      <c r="M6856" s="1061">
        <v>5.4</v>
      </c>
      <c r="N6856" s="1061">
        <v>5.4</v>
      </c>
      <c r="O6856" s="1061">
        <v>5.4</v>
      </c>
      <c r="P6856" s="1061">
        <v>5.4</v>
      </c>
      <c r="Q6856" s="1061">
        <v>5.4</v>
      </c>
      <c r="R6856" s="1061">
        <v>5.4</v>
      </c>
      <c r="S6856" s="1061">
        <v>5.4</v>
      </c>
      <c r="T6856" s="1061">
        <v>5.4</v>
      </c>
      <c r="U6856" s="1061">
        <v>5.4</v>
      </c>
      <c r="V6856" s="1061">
        <v>5.4</v>
      </c>
      <c r="W6856" s="1061">
        <v>5.4</v>
      </c>
    </row>
    <row r="6857" spans="1:23">
      <c r="A6857" s="908"/>
      <c r="B6857" s="1061" t="s">
        <v>234</v>
      </c>
      <c r="C6857" s="1061" t="s">
        <v>235</v>
      </c>
      <c r="D6857" s="1061" t="s">
        <v>5455</v>
      </c>
      <c r="E6857" s="1061" t="s">
        <v>13003</v>
      </c>
      <c r="F6857" s="1061" t="s">
        <v>13612</v>
      </c>
      <c r="G6857" s="1061" t="s">
        <v>1739</v>
      </c>
      <c r="H6857" s="1061" t="s">
        <v>129</v>
      </c>
      <c r="I6857" s="1061" t="s">
        <v>21</v>
      </c>
      <c r="J6857" s="1061" t="s">
        <v>7975</v>
      </c>
      <c r="K6857" s="1061" t="s">
        <v>14849</v>
      </c>
      <c r="L6857" s="1061">
        <v>5.4</v>
      </c>
      <c r="M6857" s="1061">
        <v>5.4</v>
      </c>
      <c r="N6857" s="1061">
        <v>5.4</v>
      </c>
      <c r="O6857" s="1061">
        <v>5.4</v>
      </c>
      <c r="P6857" s="1061">
        <v>5.4</v>
      </c>
      <c r="Q6857" s="1061">
        <v>5.4</v>
      </c>
      <c r="R6857" s="1061">
        <v>5.4</v>
      </c>
      <c r="S6857" s="1061">
        <v>5.4</v>
      </c>
      <c r="T6857" s="1061">
        <v>5.4</v>
      </c>
      <c r="U6857" s="1061">
        <v>5.4</v>
      </c>
      <c r="V6857" s="1061">
        <v>5.4</v>
      </c>
      <c r="W6857" s="1061">
        <v>5.4</v>
      </c>
    </row>
    <row r="6858" spans="1:23">
      <c r="A6858" s="908"/>
      <c r="B6858" s="1061" t="s">
        <v>234</v>
      </c>
      <c r="C6858" s="1061" t="s">
        <v>235</v>
      </c>
      <c r="D6858" s="1061" t="s">
        <v>5455</v>
      </c>
      <c r="E6858" s="1061" t="s">
        <v>13004</v>
      </c>
      <c r="F6858" s="1061" t="s">
        <v>13005</v>
      </c>
      <c r="G6858" s="1061" t="s">
        <v>1739</v>
      </c>
      <c r="H6858" s="1061" t="s">
        <v>129</v>
      </c>
      <c r="I6858" s="1061" t="s">
        <v>21</v>
      </c>
      <c r="J6858" s="1061" t="s">
        <v>7975</v>
      </c>
      <c r="K6858" s="1061" t="s">
        <v>14849</v>
      </c>
      <c r="L6858" s="1061">
        <v>6.4</v>
      </c>
      <c r="M6858" s="1061">
        <v>6.4</v>
      </c>
      <c r="N6858" s="1061">
        <v>6.4</v>
      </c>
      <c r="O6858" s="1061">
        <v>6.4</v>
      </c>
      <c r="P6858" s="1061">
        <v>6.4</v>
      </c>
      <c r="Q6858" s="1061">
        <v>6.4</v>
      </c>
      <c r="R6858" s="1061">
        <v>6.4</v>
      </c>
      <c r="S6858" s="1061">
        <v>6.4</v>
      </c>
      <c r="T6858" s="1061">
        <v>6.4</v>
      </c>
      <c r="U6858" s="1061">
        <v>6.4</v>
      </c>
      <c r="V6858" s="1061">
        <v>6.4</v>
      </c>
      <c r="W6858" s="1061">
        <v>6.4</v>
      </c>
    </row>
    <row r="6859" spans="1:23">
      <c r="A6859" s="908"/>
      <c r="B6859" s="1061" t="s">
        <v>234</v>
      </c>
      <c r="C6859" s="1061" t="s">
        <v>235</v>
      </c>
      <c r="D6859" s="1061" t="s">
        <v>5455</v>
      </c>
      <c r="E6859" s="1061" t="s">
        <v>13006</v>
      </c>
      <c r="F6859" s="1061" t="s">
        <v>13007</v>
      </c>
      <c r="G6859" s="1061" t="s">
        <v>1739</v>
      </c>
      <c r="H6859" s="1061" t="s">
        <v>129</v>
      </c>
      <c r="I6859" s="1061" t="s">
        <v>21</v>
      </c>
      <c r="J6859" s="1061" t="s">
        <v>7975</v>
      </c>
      <c r="K6859" s="1061" t="s">
        <v>14849</v>
      </c>
      <c r="L6859" s="1061">
        <v>6.6</v>
      </c>
      <c r="M6859" s="1061">
        <v>6.6</v>
      </c>
      <c r="N6859" s="1061">
        <v>6.6</v>
      </c>
      <c r="O6859" s="1061">
        <v>6.6</v>
      </c>
      <c r="P6859" s="1061">
        <v>6.6</v>
      </c>
      <c r="Q6859" s="1061">
        <v>6.6</v>
      </c>
      <c r="R6859" s="1061">
        <v>6.6</v>
      </c>
      <c r="S6859" s="1061">
        <v>6.6</v>
      </c>
      <c r="T6859" s="1061">
        <v>6.6</v>
      </c>
      <c r="U6859" s="1061">
        <v>6.6</v>
      </c>
      <c r="V6859" s="1061">
        <v>6.6</v>
      </c>
      <c r="W6859" s="1061">
        <v>6.6</v>
      </c>
    </row>
    <row r="6860" spans="1:23">
      <c r="A6860" s="908"/>
      <c r="B6860" s="1061" t="s">
        <v>234</v>
      </c>
      <c r="C6860" s="1061" t="s">
        <v>235</v>
      </c>
      <c r="D6860" s="1061" t="s">
        <v>5455</v>
      </c>
      <c r="E6860" s="1061" t="s">
        <v>13008</v>
      </c>
      <c r="F6860" s="1061" t="s">
        <v>13009</v>
      </c>
      <c r="G6860" s="1061" t="s">
        <v>1739</v>
      </c>
      <c r="H6860" s="1061" t="s">
        <v>129</v>
      </c>
      <c r="I6860" s="1061" t="s">
        <v>21</v>
      </c>
      <c r="J6860" s="1061" t="s">
        <v>7975</v>
      </c>
      <c r="K6860" s="1061" t="s">
        <v>14849</v>
      </c>
      <c r="L6860" s="1061">
        <v>6.4</v>
      </c>
      <c r="M6860" s="1061">
        <v>6.4</v>
      </c>
      <c r="N6860" s="1061">
        <v>6.4</v>
      </c>
      <c r="O6860" s="1061">
        <v>6.4</v>
      </c>
      <c r="P6860" s="1061">
        <v>6.4</v>
      </c>
      <c r="Q6860" s="1061">
        <v>6.4</v>
      </c>
      <c r="R6860" s="1061">
        <v>6.4</v>
      </c>
      <c r="S6860" s="1061">
        <v>6.4</v>
      </c>
      <c r="T6860" s="1061">
        <v>6.4</v>
      </c>
      <c r="U6860" s="1061">
        <v>6.4</v>
      </c>
      <c r="V6860" s="1061">
        <v>6.4</v>
      </c>
      <c r="W6860" s="1061">
        <v>6.4</v>
      </c>
    </row>
    <row r="6861" spans="1:23">
      <c r="A6861" s="908"/>
      <c r="B6861" s="1061" t="s">
        <v>234</v>
      </c>
      <c r="C6861" s="1061" t="s">
        <v>235</v>
      </c>
      <c r="D6861" s="1061" t="s">
        <v>3456</v>
      </c>
      <c r="E6861" s="1061" t="s">
        <v>13010</v>
      </c>
      <c r="F6861" s="1061" t="s">
        <v>13011</v>
      </c>
      <c r="G6861" s="1061" t="s">
        <v>1739</v>
      </c>
      <c r="H6861" s="1061" t="s">
        <v>129</v>
      </c>
      <c r="I6861" s="1061" t="s">
        <v>19</v>
      </c>
      <c r="J6861" s="1061" t="s">
        <v>7975</v>
      </c>
      <c r="K6861" s="1061" t="s">
        <v>14849</v>
      </c>
      <c r="L6861" s="1061">
        <v>117875</v>
      </c>
      <c r="M6861" s="1061">
        <v>117875</v>
      </c>
      <c r="N6861" s="1061">
        <v>117875</v>
      </c>
      <c r="O6861" s="1061">
        <v>117875</v>
      </c>
      <c r="P6861" s="1061">
        <v>117875</v>
      </c>
      <c r="Q6861" s="1061">
        <v>117875</v>
      </c>
      <c r="R6861" s="1061">
        <v>119025</v>
      </c>
      <c r="S6861" s="1061">
        <v>119025</v>
      </c>
      <c r="T6861" s="1061">
        <v>119025</v>
      </c>
      <c r="U6861" s="1061">
        <v>119025</v>
      </c>
      <c r="V6861" s="1061">
        <v>119025</v>
      </c>
      <c r="W6861" s="1061">
        <v>119025</v>
      </c>
    </row>
    <row r="6862" spans="1:23">
      <c r="A6862" s="908"/>
      <c r="B6862" s="1061" t="s">
        <v>234</v>
      </c>
      <c r="C6862" s="1061" t="s">
        <v>235</v>
      </c>
      <c r="D6862" s="1061" t="s">
        <v>4452</v>
      </c>
      <c r="E6862" s="1061" t="s">
        <v>13309</v>
      </c>
      <c r="F6862" s="1061" t="s">
        <v>13459</v>
      </c>
      <c r="G6862" s="1061" t="s">
        <v>1739</v>
      </c>
      <c r="H6862" s="1061" t="s">
        <v>129</v>
      </c>
      <c r="I6862" s="1061" t="s">
        <v>19</v>
      </c>
      <c r="J6862" s="1061" t="s">
        <v>7975</v>
      </c>
      <c r="K6862" s="1061" t="s">
        <v>14849</v>
      </c>
      <c r="L6862" s="1061">
        <v>20500</v>
      </c>
      <c r="M6862" s="1061">
        <v>20500</v>
      </c>
      <c r="N6862" s="1061">
        <v>20500</v>
      </c>
      <c r="O6862" s="1061">
        <v>20500</v>
      </c>
      <c r="P6862" s="1061">
        <v>20500</v>
      </c>
      <c r="Q6862" s="1061">
        <v>20500</v>
      </c>
      <c r="R6862" s="1061">
        <v>20700</v>
      </c>
      <c r="S6862" s="1061">
        <v>20700</v>
      </c>
      <c r="T6862" s="1061">
        <v>20700</v>
      </c>
      <c r="U6862" s="1061">
        <v>20700</v>
      </c>
      <c r="V6862" s="1061">
        <v>20700</v>
      </c>
      <c r="W6862" s="1061">
        <v>20700</v>
      </c>
    </row>
    <row r="6863" spans="1:23">
      <c r="A6863" s="908"/>
      <c r="B6863" s="1061" t="s">
        <v>234</v>
      </c>
      <c r="C6863" s="1061" t="s">
        <v>235</v>
      </c>
      <c r="D6863" s="1061" t="s">
        <v>4452</v>
      </c>
      <c r="E6863" s="1061" t="s">
        <v>13308</v>
      </c>
      <c r="F6863" s="1061" t="s">
        <v>13460</v>
      </c>
      <c r="G6863" s="1061" t="s">
        <v>1739</v>
      </c>
      <c r="H6863" s="1061" t="s">
        <v>129</v>
      </c>
      <c r="I6863" s="1061" t="s">
        <v>19</v>
      </c>
      <c r="J6863" s="1061" t="s">
        <v>7975</v>
      </c>
      <c r="K6863" s="1061" t="s">
        <v>14849</v>
      </c>
      <c r="L6863" s="1061">
        <v>20500</v>
      </c>
      <c r="M6863" s="1061">
        <v>20500</v>
      </c>
      <c r="N6863" s="1061">
        <v>20500</v>
      </c>
      <c r="O6863" s="1061">
        <v>20500</v>
      </c>
      <c r="P6863" s="1061">
        <v>20500</v>
      </c>
      <c r="Q6863" s="1061">
        <v>20500</v>
      </c>
      <c r="R6863" s="1061">
        <v>20700</v>
      </c>
      <c r="S6863" s="1061">
        <v>20700</v>
      </c>
      <c r="T6863" s="1061">
        <v>20700</v>
      </c>
      <c r="U6863" s="1061">
        <v>20700</v>
      </c>
      <c r="V6863" s="1061">
        <v>20700</v>
      </c>
      <c r="W6863" s="1061">
        <v>20700</v>
      </c>
    </row>
    <row r="6864" spans="1:23">
      <c r="A6864" s="908"/>
      <c r="B6864" s="1061" t="s">
        <v>234</v>
      </c>
      <c r="C6864" s="1061" t="s">
        <v>235</v>
      </c>
      <c r="D6864" s="1061" t="s">
        <v>3027</v>
      </c>
      <c r="E6864" s="1061" t="s">
        <v>13012</v>
      </c>
      <c r="F6864" s="1061" t="s">
        <v>13013</v>
      </c>
      <c r="G6864" s="1061" t="s">
        <v>1739</v>
      </c>
      <c r="H6864" s="1061" t="s">
        <v>129</v>
      </c>
      <c r="I6864" s="1061" t="s">
        <v>19</v>
      </c>
      <c r="J6864" s="1061" t="s">
        <v>7975</v>
      </c>
      <c r="K6864" s="1061" t="s">
        <v>14849</v>
      </c>
      <c r="L6864" s="1061">
        <v>79950</v>
      </c>
      <c r="M6864" s="1061">
        <v>79950</v>
      </c>
      <c r="N6864" s="1061">
        <v>79950</v>
      </c>
      <c r="O6864" s="1061">
        <v>79950</v>
      </c>
      <c r="P6864" s="1061">
        <v>79950</v>
      </c>
      <c r="Q6864" s="1061">
        <v>79950</v>
      </c>
      <c r="R6864" s="1061">
        <v>80730</v>
      </c>
      <c r="S6864" s="1061">
        <v>80730</v>
      </c>
      <c r="T6864" s="1061">
        <v>80730</v>
      </c>
      <c r="U6864" s="1061">
        <v>80730</v>
      </c>
      <c r="V6864" s="1061">
        <v>80730</v>
      </c>
      <c r="W6864" s="1061">
        <v>80730</v>
      </c>
    </row>
    <row r="6865" spans="1:23">
      <c r="A6865" s="908"/>
      <c r="B6865" s="1061" t="s">
        <v>234</v>
      </c>
      <c r="C6865" s="1061" t="s">
        <v>235</v>
      </c>
      <c r="D6865" s="1061" t="s">
        <v>3836</v>
      </c>
      <c r="E6865" s="1061" t="s">
        <v>13310</v>
      </c>
      <c r="F6865" s="1061" t="s">
        <v>7997</v>
      </c>
      <c r="G6865" s="1061" t="s">
        <v>1739</v>
      </c>
      <c r="H6865" s="1061" t="s">
        <v>129</v>
      </c>
      <c r="I6865" s="1061" t="s">
        <v>19</v>
      </c>
      <c r="J6865" s="1061" t="s">
        <v>7975</v>
      </c>
      <c r="K6865" s="1061" t="s">
        <v>14849</v>
      </c>
      <c r="L6865" s="1061">
        <v>82000</v>
      </c>
      <c r="M6865" s="1061">
        <v>82000</v>
      </c>
      <c r="N6865" s="1061">
        <v>82000</v>
      </c>
      <c r="O6865" s="1061">
        <v>82000</v>
      </c>
      <c r="P6865" s="1061">
        <v>82000</v>
      </c>
      <c r="Q6865" s="1061">
        <v>82000</v>
      </c>
      <c r="R6865" s="1061">
        <v>82800</v>
      </c>
      <c r="S6865" s="1061">
        <v>82800</v>
      </c>
      <c r="T6865" s="1061">
        <v>82800</v>
      </c>
      <c r="U6865" s="1061">
        <v>82800</v>
      </c>
      <c r="V6865" s="1061">
        <v>82800</v>
      </c>
      <c r="W6865" s="1061">
        <v>82800</v>
      </c>
    </row>
    <row r="6866" spans="1:23">
      <c r="A6866" s="908"/>
      <c r="B6866" s="1061" t="s">
        <v>234</v>
      </c>
      <c r="C6866" s="1061" t="s">
        <v>235</v>
      </c>
      <c r="D6866" s="1061" t="s">
        <v>4449</v>
      </c>
      <c r="E6866" s="1061" t="s">
        <v>13311</v>
      </c>
      <c r="F6866" s="1061" t="s">
        <v>13461</v>
      </c>
      <c r="G6866" s="1061" t="s">
        <v>1739</v>
      </c>
      <c r="H6866" s="1061" t="s">
        <v>129</v>
      </c>
      <c r="I6866" s="1061" t="s">
        <v>19</v>
      </c>
      <c r="J6866" s="1061" t="s">
        <v>7975</v>
      </c>
      <c r="K6866" s="1061" t="s">
        <v>14849</v>
      </c>
      <c r="L6866" s="1061">
        <v>153750</v>
      </c>
      <c r="M6866" s="1061">
        <v>153750</v>
      </c>
      <c r="N6866" s="1061">
        <v>153750</v>
      </c>
      <c r="O6866" s="1061">
        <v>153750</v>
      </c>
      <c r="P6866" s="1061">
        <v>153750</v>
      </c>
      <c r="Q6866" s="1061">
        <v>153750</v>
      </c>
      <c r="R6866" s="1061">
        <v>155250</v>
      </c>
      <c r="S6866" s="1061">
        <v>155250</v>
      </c>
      <c r="T6866" s="1061">
        <v>155250</v>
      </c>
      <c r="U6866" s="1061">
        <v>155250</v>
      </c>
      <c r="V6866" s="1061">
        <v>155250</v>
      </c>
      <c r="W6866" s="1061">
        <v>155250</v>
      </c>
    </row>
    <row r="6867" spans="1:23">
      <c r="A6867" s="908"/>
      <c r="B6867" s="1061" t="s">
        <v>234</v>
      </c>
      <c r="C6867" s="1061" t="s">
        <v>235</v>
      </c>
      <c r="D6867" s="1061" t="s">
        <v>4449</v>
      </c>
      <c r="E6867" s="1061" t="s">
        <v>13312</v>
      </c>
      <c r="F6867" s="1061" t="s">
        <v>13462</v>
      </c>
      <c r="G6867" s="1061" t="s">
        <v>1739</v>
      </c>
      <c r="H6867" s="1061" t="s">
        <v>129</v>
      </c>
      <c r="I6867" s="1061" t="s">
        <v>19</v>
      </c>
      <c r="J6867" s="1061" t="s">
        <v>7975</v>
      </c>
      <c r="K6867" s="1061" t="s">
        <v>14849</v>
      </c>
      <c r="L6867" s="1061">
        <v>179375</v>
      </c>
      <c r="M6867" s="1061">
        <v>179375</v>
      </c>
      <c r="N6867" s="1061">
        <v>179375</v>
      </c>
      <c r="O6867" s="1061">
        <v>179375</v>
      </c>
      <c r="P6867" s="1061">
        <v>179375</v>
      </c>
      <c r="Q6867" s="1061">
        <v>179375</v>
      </c>
      <c r="R6867" s="1061">
        <v>181125</v>
      </c>
      <c r="S6867" s="1061">
        <v>181125</v>
      </c>
      <c r="T6867" s="1061">
        <v>181125</v>
      </c>
      <c r="U6867" s="1061">
        <v>181125</v>
      </c>
      <c r="V6867" s="1061">
        <v>181125</v>
      </c>
      <c r="W6867" s="1061">
        <v>181125</v>
      </c>
    </row>
    <row r="6868" spans="1:23">
      <c r="A6868" s="908"/>
      <c r="B6868" s="1061" t="s">
        <v>234</v>
      </c>
      <c r="C6868" s="1061" t="s">
        <v>235</v>
      </c>
      <c r="D6868" s="1061" t="s">
        <v>4449</v>
      </c>
      <c r="E6868" s="1061" t="s">
        <v>13313</v>
      </c>
      <c r="F6868" s="1061" t="s">
        <v>13463</v>
      </c>
      <c r="G6868" s="1061" t="s">
        <v>1739</v>
      </c>
      <c r="H6868" s="1061" t="s">
        <v>129</v>
      </c>
      <c r="I6868" s="1061" t="s">
        <v>19</v>
      </c>
      <c r="J6868" s="1061" t="s">
        <v>7975</v>
      </c>
      <c r="K6868" s="1061" t="s">
        <v>14849</v>
      </c>
      <c r="L6868" s="1061">
        <v>205000</v>
      </c>
      <c r="M6868" s="1061">
        <v>205000</v>
      </c>
      <c r="N6868" s="1061">
        <v>205000</v>
      </c>
      <c r="O6868" s="1061">
        <v>205000</v>
      </c>
      <c r="P6868" s="1061">
        <v>205000</v>
      </c>
      <c r="Q6868" s="1061">
        <v>205000</v>
      </c>
      <c r="R6868" s="1061">
        <v>207000</v>
      </c>
      <c r="S6868" s="1061">
        <v>207000</v>
      </c>
      <c r="T6868" s="1061">
        <v>207000</v>
      </c>
      <c r="U6868" s="1061">
        <v>207000</v>
      </c>
      <c r="V6868" s="1061">
        <v>207000</v>
      </c>
      <c r="W6868" s="1061">
        <v>207000</v>
      </c>
    </row>
    <row r="6869" spans="1:23">
      <c r="A6869" s="908"/>
      <c r="B6869" s="1061" t="s">
        <v>234</v>
      </c>
      <c r="C6869" s="1061" t="s">
        <v>235</v>
      </c>
      <c r="D6869" s="1061" t="s">
        <v>4519</v>
      </c>
      <c r="E6869" s="1061" t="s">
        <v>13014</v>
      </c>
      <c r="F6869" s="1061" t="s">
        <v>13015</v>
      </c>
      <c r="G6869" s="1061" t="s">
        <v>1739</v>
      </c>
      <c r="H6869" s="1061" t="s">
        <v>129</v>
      </c>
      <c r="I6869" s="1061" t="s">
        <v>19</v>
      </c>
      <c r="J6869" s="1061" t="s">
        <v>7975</v>
      </c>
      <c r="K6869" s="1061" t="s">
        <v>14849</v>
      </c>
      <c r="L6869" s="1061">
        <v>29725</v>
      </c>
      <c r="M6869" s="1061">
        <v>29725</v>
      </c>
      <c r="N6869" s="1061">
        <v>29725</v>
      </c>
      <c r="O6869" s="1061">
        <v>29725</v>
      </c>
      <c r="P6869" s="1061">
        <v>29725</v>
      </c>
      <c r="Q6869" s="1061">
        <v>29725</v>
      </c>
      <c r="R6869" s="1061">
        <v>30015</v>
      </c>
      <c r="S6869" s="1061">
        <v>30015</v>
      </c>
      <c r="T6869" s="1061">
        <v>30015</v>
      </c>
      <c r="U6869" s="1061">
        <v>30015</v>
      </c>
      <c r="V6869" s="1061">
        <v>30015</v>
      </c>
      <c r="W6869" s="1061">
        <v>30015</v>
      </c>
    </row>
    <row r="6870" spans="1:23">
      <c r="A6870" s="908"/>
      <c r="B6870" s="1061" t="s">
        <v>234</v>
      </c>
      <c r="C6870" s="1061" t="s">
        <v>235</v>
      </c>
      <c r="D6870" s="1061" t="s">
        <v>4416</v>
      </c>
      <c r="E6870" s="1061" t="s">
        <v>13016</v>
      </c>
      <c r="F6870" s="1061" t="s">
        <v>13017</v>
      </c>
      <c r="G6870" s="1061" t="s">
        <v>1739</v>
      </c>
      <c r="H6870" s="1061" t="s">
        <v>129</v>
      </c>
      <c r="I6870" s="1061" t="s">
        <v>19</v>
      </c>
      <c r="J6870" s="1061" t="s">
        <v>7975</v>
      </c>
      <c r="K6870" s="1061" t="s">
        <v>14849</v>
      </c>
      <c r="L6870" s="1061">
        <v>271625</v>
      </c>
      <c r="M6870" s="1061">
        <v>271625</v>
      </c>
      <c r="N6870" s="1061">
        <v>271625</v>
      </c>
      <c r="O6870" s="1061">
        <v>271625</v>
      </c>
      <c r="P6870" s="1061">
        <v>271625</v>
      </c>
      <c r="Q6870" s="1061">
        <v>271625</v>
      </c>
      <c r="R6870" s="1061">
        <v>274275</v>
      </c>
      <c r="S6870" s="1061">
        <v>274275</v>
      </c>
      <c r="T6870" s="1061">
        <v>274275</v>
      </c>
      <c r="U6870" s="1061">
        <v>274275</v>
      </c>
      <c r="V6870" s="1061">
        <v>274275</v>
      </c>
      <c r="W6870" s="1061">
        <v>274275</v>
      </c>
    </row>
    <row r="6871" spans="1:23">
      <c r="A6871" s="908"/>
      <c r="B6871" s="1061" t="s">
        <v>234</v>
      </c>
      <c r="C6871" s="1061" t="s">
        <v>235</v>
      </c>
      <c r="D6871" s="1061" t="s">
        <v>4416</v>
      </c>
      <c r="E6871" s="1061" t="s">
        <v>13018</v>
      </c>
      <c r="F6871" s="1061" t="s">
        <v>13019</v>
      </c>
      <c r="G6871" s="1061" t="s">
        <v>1739</v>
      </c>
      <c r="H6871" s="1061" t="s">
        <v>129</v>
      </c>
      <c r="I6871" s="1061" t="s">
        <v>19</v>
      </c>
      <c r="J6871" s="1061" t="s">
        <v>7975</v>
      </c>
      <c r="K6871" s="1061" t="s">
        <v>14849</v>
      </c>
      <c r="L6871" s="1061">
        <v>276750</v>
      </c>
      <c r="M6871" s="1061">
        <v>276750</v>
      </c>
      <c r="N6871" s="1061">
        <v>276750</v>
      </c>
      <c r="O6871" s="1061">
        <v>276750</v>
      </c>
      <c r="P6871" s="1061">
        <v>276750</v>
      </c>
      <c r="Q6871" s="1061">
        <v>276750</v>
      </c>
      <c r="R6871" s="1061">
        <v>279450</v>
      </c>
      <c r="S6871" s="1061">
        <v>279450</v>
      </c>
      <c r="T6871" s="1061">
        <v>279450</v>
      </c>
      <c r="U6871" s="1061">
        <v>279450</v>
      </c>
      <c r="V6871" s="1061">
        <v>279450</v>
      </c>
      <c r="W6871" s="1061">
        <v>279450</v>
      </c>
    </row>
    <row r="6872" spans="1:23">
      <c r="A6872" s="908"/>
      <c r="B6872" s="1061" t="s">
        <v>234</v>
      </c>
      <c r="C6872" s="1061" t="s">
        <v>235</v>
      </c>
      <c r="D6872" s="1061" t="s">
        <v>3862</v>
      </c>
      <c r="E6872" s="1061" t="s">
        <v>13317</v>
      </c>
      <c r="F6872" s="1061" t="s">
        <v>13464</v>
      </c>
      <c r="G6872" s="1061" t="s">
        <v>1976</v>
      </c>
      <c r="H6872" s="1061" t="s">
        <v>129</v>
      </c>
      <c r="I6872" s="1061" t="s">
        <v>19</v>
      </c>
      <c r="J6872" s="1061" t="s">
        <v>7975</v>
      </c>
      <c r="K6872" s="1061" t="s">
        <v>14849</v>
      </c>
      <c r="L6872" s="1061">
        <v>1116225</v>
      </c>
      <c r="M6872" s="1061">
        <v>1116225</v>
      </c>
      <c r="N6872" s="1061">
        <v>1116225</v>
      </c>
      <c r="O6872" s="1061">
        <v>1116225</v>
      </c>
      <c r="P6872" s="1061">
        <v>1116225</v>
      </c>
      <c r="Q6872" s="1061">
        <v>1116225</v>
      </c>
      <c r="R6872" s="1061">
        <v>1127115</v>
      </c>
      <c r="S6872" s="1061">
        <v>1127115</v>
      </c>
      <c r="T6872" s="1061">
        <v>1127115</v>
      </c>
      <c r="U6872" s="1061">
        <v>1127115</v>
      </c>
      <c r="V6872" s="1061">
        <v>1127115</v>
      </c>
      <c r="W6872" s="1061">
        <v>1127115</v>
      </c>
    </row>
    <row r="6873" spans="1:23">
      <c r="A6873" s="908"/>
      <c r="B6873" s="1061" t="s">
        <v>234</v>
      </c>
      <c r="C6873" s="1061" t="s">
        <v>235</v>
      </c>
      <c r="D6873" s="1061" t="s">
        <v>2755</v>
      </c>
      <c r="E6873" s="1061" t="s">
        <v>13318</v>
      </c>
      <c r="F6873" s="1061" t="s">
        <v>13465</v>
      </c>
      <c r="G6873" s="1061" t="s">
        <v>1976</v>
      </c>
      <c r="H6873" s="1061" t="s">
        <v>129</v>
      </c>
      <c r="I6873" s="1061" t="s">
        <v>19</v>
      </c>
      <c r="J6873" s="1061" t="s">
        <v>7975</v>
      </c>
      <c r="K6873" s="1061" t="s">
        <v>14849</v>
      </c>
      <c r="L6873" s="1061">
        <v>322875</v>
      </c>
      <c r="M6873" s="1061">
        <v>322875</v>
      </c>
      <c r="N6873" s="1061">
        <v>322875</v>
      </c>
      <c r="O6873" s="1061">
        <v>322875</v>
      </c>
      <c r="P6873" s="1061">
        <v>322875</v>
      </c>
      <c r="Q6873" s="1061">
        <v>322875</v>
      </c>
      <c r="R6873" s="1061">
        <v>326025</v>
      </c>
      <c r="S6873" s="1061">
        <v>326025</v>
      </c>
      <c r="T6873" s="1061">
        <v>326025</v>
      </c>
      <c r="U6873" s="1061">
        <v>326025</v>
      </c>
      <c r="V6873" s="1061">
        <v>326025</v>
      </c>
      <c r="W6873" s="1061">
        <v>326025</v>
      </c>
    </row>
    <row r="6874" spans="1:23">
      <c r="A6874" s="908"/>
      <c r="B6874" s="1061" t="s">
        <v>234</v>
      </c>
      <c r="C6874" s="1061" t="s">
        <v>235</v>
      </c>
      <c r="D6874" s="1061" t="s">
        <v>4402</v>
      </c>
      <c r="E6874" s="1061" t="s">
        <v>13319</v>
      </c>
      <c r="F6874" s="1061" t="s">
        <v>13466</v>
      </c>
      <c r="G6874" s="1061" t="s">
        <v>1976</v>
      </c>
      <c r="H6874" s="1061" t="s">
        <v>129</v>
      </c>
      <c r="I6874" s="1061" t="s">
        <v>19</v>
      </c>
      <c r="J6874" s="1061" t="s">
        <v>7975</v>
      </c>
      <c r="K6874" s="1061" t="s">
        <v>14849</v>
      </c>
      <c r="L6874" s="1061">
        <v>4253750</v>
      </c>
      <c r="M6874" s="1061">
        <v>4253750</v>
      </c>
      <c r="N6874" s="1061">
        <v>4253750</v>
      </c>
      <c r="O6874" s="1061">
        <v>4253750</v>
      </c>
      <c r="P6874" s="1061">
        <v>4253750</v>
      </c>
      <c r="Q6874" s="1061">
        <v>4253750</v>
      </c>
      <c r="R6874" s="1061">
        <v>4295250</v>
      </c>
      <c r="S6874" s="1061">
        <v>4295250</v>
      </c>
      <c r="T6874" s="1061">
        <v>4295250</v>
      </c>
      <c r="U6874" s="1061">
        <v>4295250</v>
      </c>
      <c r="V6874" s="1061">
        <v>4295250</v>
      </c>
      <c r="W6874" s="1061">
        <v>4295250</v>
      </c>
    </row>
    <row r="6875" spans="1:23">
      <c r="A6875" s="908"/>
      <c r="B6875" s="1061" t="s">
        <v>234</v>
      </c>
      <c r="C6875" s="1061" t="s">
        <v>235</v>
      </c>
      <c r="D6875" s="1061" t="s">
        <v>4935</v>
      </c>
      <c r="E6875" s="1061" t="s">
        <v>13328</v>
      </c>
      <c r="F6875" s="1061" t="s">
        <v>13467</v>
      </c>
      <c r="G6875" s="1061" t="s">
        <v>1976</v>
      </c>
      <c r="H6875" s="1061" t="s">
        <v>129</v>
      </c>
      <c r="I6875" s="1061" t="s">
        <v>19</v>
      </c>
      <c r="J6875" s="1061" t="s">
        <v>7975</v>
      </c>
      <c r="K6875" s="1061" t="s">
        <v>14849</v>
      </c>
      <c r="L6875" s="1061">
        <v>256250</v>
      </c>
      <c r="M6875" s="1061">
        <v>256250</v>
      </c>
      <c r="N6875" s="1061">
        <v>256250</v>
      </c>
      <c r="O6875" s="1061">
        <v>256250</v>
      </c>
      <c r="P6875" s="1061">
        <v>256250</v>
      </c>
      <c r="Q6875" s="1061">
        <v>256250</v>
      </c>
      <c r="R6875" s="1061">
        <v>258750</v>
      </c>
      <c r="S6875" s="1061">
        <v>258750</v>
      </c>
      <c r="T6875" s="1061">
        <v>258750</v>
      </c>
      <c r="U6875" s="1061">
        <v>258750</v>
      </c>
      <c r="V6875" s="1061">
        <v>258750</v>
      </c>
      <c r="W6875" s="1061">
        <v>258750</v>
      </c>
    </row>
    <row r="6876" spans="1:23">
      <c r="A6876" s="908"/>
      <c r="B6876" s="1061" t="s">
        <v>234</v>
      </c>
      <c r="C6876" s="1061" t="s">
        <v>235</v>
      </c>
      <c r="D6876" s="1061" t="s">
        <v>4935</v>
      </c>
      <c r="E6876" s="1061" t="s">
        <v>13329</v>
      </c>
      <c r="F6876" s="1061" t="s">
        <v>13468</v>
      </c>
      <c r="G6876" s="1061" t="s">
        <v>1976</v>
      </c>
      <c r="H6876" s="1061" t="s">
        <v>129</v>
      </c>
      <c r="I6876" s="1061" t="s">
        <v>19</v>
      </c>
      <c r="J6876" s="1061" t="s">
        <v>7975</v>
      </c>
      <c r="K6876" s="1061" t="s">
        <v>14849</v>
      </c>
      <c r="L6876" s="1061">
        <v>256250</v>
      </c>
      <c r="M6876" s="1061">
        <v>256250</v>
      </c>
      <c r="N6876" s="1061">
        <v>256250</v>
      </c>
      <c r="O6876" s="1061">
        <v>256250</v>
      </c>
      <c r="P6876" s="1061">
        <v>256250</v>
      </c>
      <c r="Q6876" s="1061">
        <v>256250</v>
      </c>
      <c r="R6876" s="1061">
        <v>258750</v>
      </c>
      <c r="S6876" s="1061">
        <v>258750</v>
      </c>
      <c r="T6876" s="1061">
        <v>258750</v>
      </c>
      <c r="U6876" s="1061">
        <v>258750</v>
      </c>
      <c r="V6876" s="1061">
        <v>258750</v>
      </c>
      <c r="W6876" s="1061">
        <v>258750</v>
      </c>
    </row>
    <row r="6877" spans="1:23">
      <c r="A6877" s="908"/>
      <c r="B6877" s="1061" t="s">
        <v>234</v>
      </c>
      <c r="C6877" s="1061" t="s">
        <v>235</v>
      </c>
      <c r="D6877" s="1061" t="s">
        <v>4935</v>
      </c>
      <c r="E6877" s="1061" t="s">
        <v>13330</v>
      </c>
      <c r="F6877" s="1061" t="s">
        <v>13469</v>
      </c>
      <c r="G6877" s="1061" t="s">
        <v>1976</v>
      </c>
      <c r="H6877" s="1061" t="s">
        <v>129</v>
      </c>
      <c r="I6877" s="1061" t="s">
        <v>19</v>
      </c>
      <c r="J6877" s="1061" t="s">
        <v>7975</v>
      </c>
      <c r="K6877" s="1061" t="s">
        <v>14849</v>
      </c>
      <c r="L6877" s="1061">
        <v>256250</v>
      </c>
      <c r="M6877" s="1061">
        <v>256250</v>
      </c>
      <c r="N6877" s="1061">
        <v>256250</v>
      </c>
      <c r="O6877" s="1061">
        <v>256250</v>
      </c>
      <c r="P6877" s="1061">
        <v>256250</v>
      </c>
      <c r="Q6877" s="1061">
        <v>256250</v>
      </c>
      <c r="R6877" s="1061">
        <v>258750</v>
      </c>
      <c r="S6877" s="1061">
        <v>258750</v>
      </c>
      <c r="T6877" s="1061">
        <v>258750</v>
      </c>
      <c r="U6877" s="1061">
        <v>258750</v>
      </c>
      <c r="V6877" s="1061">
        <v>258750</v>
      </c>
      <c r="W6877" s="1061">
        <v>258750</v>
      </c>
    </row>
    <row r="6878" spans="1:23">
      <c r="A6878" s="908"/>
      <c r="B6878" s="1061" t="s">
        <v>234</v>
      </c>
      <c r="C6878" s="1061" t="s">
        <v>235</v>
      </c>
      <c r="D6878" s="1061" t="s">
        <v>4935</v>
      </c>
      <c r="E6878" s="1061" t="s">
        <v>13331</v>
      </c>
      <c r="F6878" s="1061" t="s">
        <v>13470</v>
      </c>
      <c r="G6878" s="1061" t="s">
        <v>1976</v>
      </c>
      <c r="H6878" s="1061" t="s">
        <v>129</v>
      </c>
      <c r="I6878" s="1061" t="s">
        <v>19</v>
      </c>
      <c r="J6878" s="1061" t="s">
        <v>7975</v>
      </c>
      <c r="K6878" s="1061" t="s">
        <v>14849</v>
      </c>
      <c r="L6878" s="1061">
        <v>256250</v>
      </c>
      <c r="M6878" s="1061">
        <v>256250</v>
      </c>
      <c r="N6878" s="1061">
        <v>256250</v>
      </c>
      <c r="O6878" s="1061">
        <v>256250</v>
      </c>
      <c r="P6878" s="1061">
        <v>256250</v>
      </c>
      <c r="Q6878" s="1061">
        <v>256250</v>
      </c>
      <c r="R6878" s="1061">
        <v>258750</v>
      </c>
      <c r="S6878" s="1061">
        <v>258750</v>
      </c>
      <c r="T6878" s="1061">
        <v>258750</v>
      </c>
      <c r="U6878" s="1061">
        <v>258750</v>
      </c>
      <c r="V6878" s="1061">
        <v>258750</v>
      </c>
      <c r="W6878" s="1061">
        <v>258750</v>
      </c>
    </row>
    <row r="6879" spans="1:23">
      <c r="A6879" s="908"/>
      <c r="B6879" s="1061" t="s">
        <v>234</v>
      </c>
      <c r="C6879" s="1061" t="s">
        <v>235</v>
      </c>
      <c r="D6879" s="1061" t="s">
        <v>4935</v>
      </c>
      <c r="E6879" s="1061" t="s">
        <v>13332</v>
      </c>
      <c r="F6879" s="1061" t="s">
        <v>13471</v>
      </c>
      <c r="G6879" s="1061" t="s">
        <v>1976</v>
      </c>
      <c r="H6879" s="1061" t="s">
        <v>129</v>
      </c>
      <c r="I6879" s="1061" t="s">
        <v>19</v>
      </c>
      <c r="J6879" s="1061" t="s">
        <v>7975</v>
      </c>
      <c r="K6879" s="1061" t="s">
        <v>14849</v>
      </c>
      <c r="L6879" s="1061">
        <v>256250</v>
      </c>
      <c r="M6879" s="1061">
        <v>256250</v>
      </c>
      <c r="N6879" s="1061">
        <v>256250</v>
      </c>
      <c r="O6879" s="1061">
        <v>256250</v>
      </c>
      <c r="P6879" s="1061">
        <v>256250</v>
      </c>
      <c r="Q6879" s="1061">
        <v>256250</v>
      </c>
      <c r="R6879" s="1061">
        <v>258750</v>
      </c>
      <c r="S6879" s="1061">
        <v>258750</v>
      </c>
      <c r="T6879" s="1061">
        <v>258750</v>
      </c>
      <c r="U6879" s="1061">
        <v>258750</v>
      </c>
      <c r="V6879" s="1061">
        <v>258750</v>
      </c>
      <c r="W6879" s="1061">
        <v>258750</v>
      </c>
    </row>
    <row r="6880" spans="1:23">
      <c r="A6880" s="908"/>
      <c r="B6880" s="1061" t="s">
        <v>234</v>
      </c>
      <c r="C6880" s="1061" t="s">
        <v>235</v>
      </c>
      <c r="D6880" s="1061" t="s">
        <v>4935</v>
      </c>
      <c r="E6880" s="1061" t="s">
        <v>13333</v>
      </c>
      <c r="F6880" s="1061" t="s">
        <v>13472</v>
      </c>
      <c r="G6880" s="1061" t="s">
        <v>1976</v>
      </c>
      <c r="H6880" s="1061" t="s">
        <v>129</v>
      </c>
      <c r="I6880" s="1061" t="s">
        <v>19</v>
      </c>
      <c r="J6880" s="1061" t="s">
        <v>7975</v>
      </c>
      <c r="K6880" s="1061" t="s">
        <v>14849</v>
      </c>
      <c r="L6880" s="1061">
        <v>256250</v>
      </c>
      <c r="M6880" s="1061">
        <v>256250</v>
      </c>
      <c r="N6880" s="1061">
        <v>256250</v>
      </c>
      <c r="O6880" s="1061">
        <v>256250</v>
      </c>
      <c r="P6880" s="1061">
        <v>256250</v>
      </c>
      <c r="Q6880" s="1061">
        <v>256250</v>
      </c>
      <c r="R6880" s="1061">
        <v>258750</v>
      </c>
      <c r="S6880" s="1061">
        <v>258750</v>
      </c>
      <c r="T6880" s="1061">
        <v>258750</v>
      </c>
      <c r="U6880" s="1061">
        <v>258750</v>
      </c>
      <c r="V6880" s="1061">
        <v>258750</v>
      </c>
      <c r="W6880" s="1061">
        <v>258750</v>
      </c>
    </row>
    <row r="6881" spans="1:23">
      <c r="A6881" s="908"/>
      <c r="B6881" s="1061" t="s">
        <v>234</v>
      </c>
      <c r="C6881" s="1061" t="s">
        <v>235</v>
      </c>
      <c r="D6881" s="1061" t="s">
        <v>13473</v>
      </c>
      <c r="E6881" s="1061" t="s">
        <v>13320</v>
      </c>
      <c r="F6881" s="1061" t="s">
        <v>13474</v>
      </c>
      <c r="G6881" s="1061" t="s">
        <v>1739</v>
      </c>
      <c r="H6881" s="1061" t="s">
        <v>129</v>
      </c>
      <c r="I6881" s="1061" t="s">
        <v>19</v>
      </c>
      <c r="J6881" s="1061" t="s">
        <v>7975</v>
      </c>
      <c r="K6881" s="1061" t="s">
        <v>14849</v>
      </c>
      <c r="L6881" s="1061">
        <v>271625</v>
      </c>
      <c r="M6881" s="1061">
        <v>271625</v>
      </c>
      <c r="N6881" s="1061">
        <v>271625</v>
      </c>
      <c r="O6881" s="1061">
        <v>271625</v>
      </c>
      <c r="P6881" s="1061">
        <v>271625</v>
      </c>
      <c r="Q6881" s="1061">
        <v>271625</v>
      </c>
      <c r="R6881" s="1061">
        <v>274275</v>
      </c>
      <c r="S6881" s="1061">
        <v>274275</v>
      </c>
      <c r="T6881" s="1061">
        <v>274275</v>
      </c>
      <c r="U6881" s="1061">
        <v>274275</v>
      </c>
      <c r="V6881" s="1061">
        <v>274275</v>
      </c>
      <c r="W6881" s="1061">
        <v>274275</v>
      </c>
    </row>
    <row r="6882" spans="1:23">
      <c r="A6882" s="908"/>
      <c r="B6882" s="1061" t="s">
        <v>234</v>
      </c>
      <c r="C6882" s="1061" t="s">
        <v>235</v>
      </c>
      <c r="D6882" s="1061" t="s">
        <v>13473</v>
      </c>
      <c r="E6882" s="1061" t="s">
        <v>13321</v>
      </c>
      <c r="F6882" s="1061" t="s">
        <v>13475</v>
      </c>
      <c r="G6882" s="1061" t="s">
        <v>1739</v>
      </c>
      <c r="H6882" s="1061" t="s">
        <v>129</v>
      </c>
      <c r="I6882" s="1061" t="s">
        <v>19</v>
      </c>
      <c r="J6882" s="1061" t="s">
        <v>7975</v>
      </c>
      <c r="K6882" s="1061" t="s">
        <v>14849</v>
      </c>
      <c r="L6882" s="1061">
        <v>1230000</v>
      </c>
      <c r="M6882" s="1061">
        <v>1230000</v>
      </c>
      <c r="N6882" s="1061">
        <v>1230000</v>
      </c>
      <c r="O6882" s="1061">
        <v>1230000</v>
      </c>
      <c r="P6882" s="1061">
        <v>1230000</v>
      </c>
      <c r="Q6882" s="1061">
        <v>1230000</v>
      </c>
      <c r="R6882" s="1061">
        <v>1242000</v>
      </c>
      <c r="S6882" s="1061">
        <v>1242000</v>
      </c>
      <c r="T6882" s="1061">
        <v>1242000</v>
      </c>
      <c r="U6882" s="1061">
        <v>1242000</v>
      </c>
      <c r="V6882" s="1061">
        <v>1242000</v>
      </c>
      <c r="W6882" s="1061">
        <v>1242000</v>
      </c>
    </row>
    <row r="6883" spans="1:23">
      <c r="A6883" s="908"/>
      <c r="B6883" s="1061" t="s">
        <v>234</v>
      </c>
      <c r="C6883" s="1061" t="s">
        <v>235</v>
      </c>
      <c r="D6883" s="1061" t="s">
        <v>13476</v>
      </c>
      <c r="E6883" s="1061" t="s">
        <v>13323</v>
      </c>
      <c r="F6883" s="1061" t="s">
        <v>13477</v>
      </c>
      <c r="G6883" s="1061" t="s">
        <v>1739</v>
      </c>
      <c r="H6883" s="1061" t="s">
        <v>129</v>
      </c>
      <c r="I6883" s="1061" t="s">
        <v>19</v>
      </c>
      <c r="J6883" s="1061" t="s">
        <v>7975</v>
      </c>
      <c r="K6883" s="1061" t="s">
        <v>14849</v>
      </c>
      <c r="L6883" s="1061">
        <v>101475</v>
      </c>
      <c r="M6883" s="1061">
        <v>101475</v>
      </c>
      <c r="N6883" s="1061">
        <v>101475</v>
      </c>
      <c r="O6883" s="1061">
        <v>101475</v>
      </c>
      <c r="P6883" s="1061">
        <v>101475</v>
      </c>
      <c r="Q6883" s="1061">
        <v>101475</v>
      </c>
      <c r="R6883" s="1061">
        <v>102465</v>
      </c>
      <c r="S6883" s="1061">
        <v>102465</v>
      </c>
      <c r="T6883" s="1061">
        <v>102465</v>
      </c>
      <c r="U6883" s="1061">
        <v>102465</v>
      </c>
      <c r="V6883" s="1061">
        <v>102465</v>
      </c>
      <c r="W6883" s="1061">
        <v>102465</v>
      </c>
    </row>
    <row r="6884" spans="1:23">
      <c r="A6884" s="908"/>
      <c r="B6884" s="1061" t="s">
        <v>234</v>
      </c>
      <c r="C6884" s="1061" t="s">
        <v>235</v>
      </c>
      <c r="D6884" s="1061" t="s">
        <v>13476</v>
      </c>
      <c r="E6884" s="1061" t="s">
        <v>13324</v>
      </c>
      <c r="F6884" s="1061" t="s">
        <v>13478</v>
      </c>
      <c r="G6884" s="1061" t="s">
        <v>1739</v>
      </c>
      <c r="H6884" s="1061" t="s">
        <v>129</v>
      </c>
      <c r="I6884" s="1061" t="s">
        <v>19</v>
      </c>
      <c r="J6884" s="1061" t="s">
        <v>7975</v>
      </c>
      <c r="K6884" s="1061" t="s">
        <v>14849</v>
      </c>
      <c r="L6884" s="1061">
        <v>110700</v>
      </c>
      <c r="M6884" s="1061">
        <v>110700</v>
      </c>
      <c r="N6884" s="1061">
        <v>110700</v>
      </c>
      <c r="O6884" s="1061">
        <v>110700</v>
      </c>
      <c r="P6884" s="1061">
        <v>110700</v>
      </c>
      <c r="Q6884" s="1061">
        <v>110700</v>
      </c>
      <c r="R6884" s="1061">
        <v>111780</v>
      </c>
      <c r="S6884" s="1061">
        <v>111780</v>
      </c>
      <c r="T6884" s="1061">
        <v>111780</v>
      </c>
      <c r="U6884" s="1061">
        <v>111780</v>
      </c>
      <c r="V6884" s="1061">
        <v>111780</v>
      </c>
      <c r="W6884" s="1061">
        <v>111780</v>
      </c>
    </row>
    <row r="6885" spans="1:23">
      <c r="A6885" s="908"/>
      <c r="B6885" s="1061" t="s">
        <v>234</v>
      </c>
      <c r="C6885" s="1061" t="s">
        <v>235</v>
      </c>
      <c r="D6885" s="1061" t="s">
        <v>13476</v>
      </c>
      <c r="E6885" s="1061" t="s">
        <v>13325</v>
      </c>
      <c r="F6885" s="1061" t="s">
        <v>13479</v>
      </c>
      <c r="G6885" s="1061" t="s">
        <v>1739</v>
      </c>
      <c r="H6885" s="1061" t="s">
        <v>129</v>
      </c>
      <c r="I6885" s="1061" t="s">
        <v>19</v>
      </c>
      <c r="J6885" s="1061" t="s">
        <v>7975</v>
      </c>
      <c r="K6885" s="1061" t="s">
        <v>14849</v>
      </c>
      <c r="L6885" s="1061">
        <v>101475</v>
      </c>
      <c r="M6885" s="1061">
        <v>101475</v>
      </c>
      <c r="N6885" s="1061">
        <v>101475</v>
      </c>
      <c r="O6885" s="1061">
        <v>101475</v>
      </c>
      <c r="P6885" s="1061">
        <v>101475</v>
      </c>
      <c r="Q6885" s="1061">
        <v>101475</v>
      </c>
      <c r="R6885" s="1061">
        <v>102465</v>
      </c>
      <c r="S6885" s="1061">
        <v>102465</v>
      </c>
      <c r="T6885" s="1061">
        <v>102465</v>
      </c>
      <c r="U6885" s="1061">
        <v>102465</v>
      </c>
      <c r="V6885" s="1061">
        <v>102465</v>
      </c>
      <c r="W6885" s="1061">
        <v>102465</v>
      </c>
    </row>
    <row r="6886" spans="1:23">
      <c r="A6886" s="908"/>
      <c r="B6886" s="1061" t="s">
        <v>234</v>
      </c>
      <c r="C6886" s="1061" t="s">
        <v>235</v>
      </c>
      <c r="D6886" s="1061" t="s">
        <v>3862</v>
      </c>
      <c r="E6886" s="1061" t="s">
        <v>13326</v>
      </c>
      <c r="F6886" s="1061" t="s">
        <v>13480</v>
      </c>
      <c r="G6886" s="1061" t="s">
        <v>1739</v>
      </c>
      <c r="H6886" s="1061" t="s">
        <v>129</v>
      </c>
      <c r="I6886" s="1061" t="s">
        <v>19</v>
      </c>
      <c r="J6886" s="1061" t="s">
        <v>7975</v>
      </c>
      <c r="K6886" s="1061" t="s">
        <v>14849</v>
      </c>
      <c r="L6886" s="1061">
        <v>271625</v>
      </c>
      <c r="M6886" s="1061">
        <v>271625</v>
      </c>
      <c r="N6886" s="1061">
        <v>271625</v>
      </c>
      <c r="O6886" s="1061">
        <v>271625</v>
      </c>
      <c r="P6886" s="1061">
        <v>271625</v>
      </c>
      <c r="Q6886" s="1061">
        <v>271625</v>
      </c>
      <c r="R6886" s="1061">
        <v>274275</v>
      </c>
      <c r="S6886" s="1061">
        <v>274275</v>
      </c>
      <c r="T6886" s="1061">
        <v>274275</v>
      </c>
      <c r="U6886" s="1061">
        <v>274275</v>
      </c>
      <c r="V6886" s="1061">
        <v>274275</v>
      </c>
      <c r="W6886" s="1061">
        <v>274275</v>
      </c>
    </row>
    <row r="6887" spans="1:23">
      <c r="A6887" s="908"/>
      <c r="B6887" s="1061" t="s">
        <v>234</v>
      </c>
      <c r="C6887" s="1061" t="s">
        <v>235</v>
      </c>
      <c r="D6887" s="1061" t="s">
        <v>3865</v>
      </c>
      <c r="E6887" s="1061" t="s">
        <v>13327</v>
      </c>
      <c r="F6887" s="1061" t="s">
        <v>13481</v>
      </c>
      <c r="G6887" s="1061" t="s">
        <v>1739</v>
      </c>
      <c r="H6887" s="1061" t="s">
        <v>129</v>
      </c>
      <c r="I6887" s="1061" t="s">
        <v>19</v>
      </c>
      <c r="J6887" s="1061" t="s">
        <v>7975</v>
      </c>
      <c r="K6887" s="1061" t="s">
        <v>14849</v>
      </c>
      <c r="L6887" s="1061">
        <v>138375</v>
      </c>
      <c r="M6887" s="1061">
        <v>138375</v>
      </c>
      <c r="N6887" s="1061">
        <v>138375</v>
      </c>
      <c r="O6887" s="1061">
        <v>138375</v>
      </c>
      <c r="P6887" s="1061">
        <v>138375</v>
      </c>
      <c r="Q6887" s="1061">
        <v>138375</v>
      </c>
      <c r="R6887" s="1061">
        <v>139725</v>
      </c>
      <c r="S6887" s="1061">
        <v>139725</v>
      </c>
      <c r="T6887" s="1061">
        <v>139725</v>
      </c>
      <c r="U6887" s="1061">
        <v>139725</v>
      </c>
      <c r="V6887" s="1061">
        <v>139725</v>
      </c>
      <c r="W6887" s="1061">
        <v>139725</v>
      </c>
    </row>
    <row r="6888" spans="1:23">
      <c r="A6888" s="908"/>
      <c r="B6888" s="1061" t="s">
        <v>234</v>
      </c>
      <c r="C6888" s="1061" t="s">
        <v>235</v>
      </c>
      <c r="D6888" s="1061" t="s">
        <v>13416</v>
      </c>
      <c r="E6888" s="1061" t="s">
        <v>13020</v>
      </c>
      <c r="F6888" s="1061" t="s">
        <v>13021</v>
      </c>
      <c r="G6888" s="1061" t="s">
        <v>1739</v>
      </c>
      <c r="H6888" s="1061" t="s">
        <v>129</v>
      </c>
      <c r="I6888" s="1061" t="s">
        <v>19</v>
      </c>
      <c r="J6888" s="1061" t="s">
        <v>7975</v>
      </c>
      <c r="K6888" s="1061" t="s">
        <v>14849</v>
      </c>
      <c r="L6888" s="1061">
        <v>52519</v>
      </c>
      <c r="M6888" s="1061">
        <v>52519</v>
      </c>
      <c r="N6888" s="1061">
        <v>52519</v>
      </c>
      <c r="O6888" s="1061">
        <v>52519</v>
      </c>
      <c r="P6888" s="1061">
        <v>52519</v>
      </c>
      <c r="Q6888" s="1061">
        <v>52519</v>
      </c>
      <c r="R6888" s="1061">
        <v>53032</v>
      </c>
      <c r="S6888" s="1061">
        <v>53032</v>
      </c>
      <c r="T6888" s="1061">
        <v>53032</v>
      </c>
      <c r="U6888" s="1061">
        <v>53032</v>
      </c>
      <c r="V6888" s="1061">
        <v>53032</v>
      </c>
      <c r="W6888" s="1061">
        <v>53032</v>
      </c>
    </row>
    <row r="6889" spans="1:23">
      <c r="A6889" s="908"/>
      <c r="B6889" s="1061" t="s">
        <v>234</v>
      </c>
      <c r="C6889" s="1061" t="s">
        <v>235</v>
      </c>
      <c r="D6889" s="1061" t="s">
        <v>13416</v>
      </c>
      <c r="E6889" s="1061" t="s">
        <v>13022</v>
      </c>
      <c r="F6889" s="1061" t="s">
        <v>13023</v>
      </c>
      <c r="G6889" s="1061" t="s">
        <v>1739</v>
      </c>
      <c r="H6889" s="1061" t="s">
        <v>129</v>
      </c>
      <c r="I6889" s="1061" t="s">
        <v>19</v>
      </c>
      <c r="J6889" s="1061" t="s">
        <v>7975</v>
      </c>
      <c r="K6889" s="1061" t="s">
        <v>14849</v>
      </c>
      <c r="L6889" s="1061">
        <v>87314</v>
      </c>
      <c r="M6889" s="1061">
        <v>87314</v>
      </c>
      <c r="N6889" s="1061">
        <v>87314</v>
      </c>
      <c r="O6889" s="1061">
        <v>87314</v>
      </c>
      <c r="P6889" s="1061">
        <v>87314</v>
      </c>
      <c r="Q6889" s="1061">
        <v>87314</v>
      </c>
      <c r="R6889" s="1061">
        <v>88166</v>
      </c>
      <c r="S6889" s="1061">
        <v>88166</v>
      </c>
      <c r="T6889" s="1061">
        <v>88166</v>
      </c>
      <c r="U6889" s="1061">
        <v>88166</v>
      </c>
      <c r="V6889" s="1061">
        <v>88166</v>
      </c>
      <c r="W6889" s="1061">
        <v>88166</v>
      </c>
    </row>
    <row r="6890" spans="1:23">
      <c r="A6890" s="908"/>
      <c r="B6890" s="1061" t="s">
        <v>234</v>
      </c>
      <c r="C6890" s="1061" t="s">
        <v>1622</v>
      </c>
      <c r="D6890" s="1061" t="s">
        <v>4646</v>
      </c>
      <c r="E6890" s="1061" t="s">
        <v>13024</v>
      </c>
      <c r="F6890" s="1061" t="s">
        <v>13025</v>
      </c>
      <c r="G6890" s="1061" t="s">
        <v>1739</v>
      </c>
      <c r="H6890" s="1061" t="s">
        <v>102</v>
      </c>
      <c r="I6890" s="1061" t="s">
        <v>19</v>
      </c>
      <c r="J6890" s="1061" t="s">
        <v>7745</v>
      </c>
      <c r="K6890" s="1061" t="s">
        <v>14849</v>
      </c>
      <c r="L6890" s="1061">
        <v>66420000</v>
      </c>
      <c r="M6890" s="1061">
        <v>66420000</v>
      </c>
      <c r="N6890" s="1061">
        <v>66420000</v>
      </c>
      <c r="O6890" s="1061">
        <v>66420000</v>
      </c>
      <c r="P6890" s="1061">
        <v>66420000</v>
      </c>
      <c r="Q6890" s="1061">
        <v>66420000</v>
      </c>
      <c r="R6890" s="1061">
        <v>67068000</v>
      </c>
      <c r="S6890" s="1061">
        <v>67068000</v>
      </c>
      <c r="T6890" s="1061">
        <v>67068000</v>
      </c>
      <c r="U6890" s="1061">
        <v>67068000</v>
      </c>
      <c r="V6890" s="1061">
        <v>67068000</v>
      </c>
      <c r="W6890" s="1061">
        <v>67068000</v>
      </c>
    </row>
    <row r="6891" spans="1:23">
      <c r="A6891" s="908"/>
      <c r="B6891" s="1061" t="s">
        <v>234</v>
      </c>
      <c r="C6891" s="1061" t="s">
        <v>235</v>
      </c>
      <c r="D6891" s="1061" t="s">
        <v>7979</v>
      </c>
      <c r="E6891" s="1061" t="s">
        <v>13026</v>
      </c>
      <c r="F6891" s="1061" t="s">
        <v>13027</v>
      </c>
      <c r="G6891" s="1061" t="s">
        <v>1739</v>
      </c>
      <c r="H6891" s="1061" t="s">
        <v>129</v>
      </c>
      <c r="I6891" s="1061" t="s">
        <v>19</v>
      </c>
      <c r="J6891" s="1061" t="s">
        <v>7975</v>
      </c>
      <c r="K6891" s="1061" t="s">
        <v>14849</v>
      </c>
      <c r="L6891" s="1061">
        <v>112750</v>
      </c>
      <c r="M6891" s="1061">
        <v>112750</v>
      </c>
      <c r="N6891" s="1061">
        <v>112750</v>
      </c>
      <c r="O6891" s="1061">
        <v>112750</v>
      </c>
      <c r="P6891" s="1061">
        <v>112750</v>
      </c>
      <c r="Q6891" s="1061">
        <v>112750</v>
      </c>
      <c r="R6891" s="1061">
        <v>113850</v>
      </c>
      <c r="S6891" s="1061">
        <v>113850</v>
      </c>
      <c r="T6891" s="1061">
        <v>113850</v>
      </c>
      <c r="U6891" s="1061">
        <v>113850</v>
      </c>
      <c r="V6891" s="1061">
        <v>113850</v>
      </c>
      <c r="W6891" s="1061">
        <v>113850</v>
      </c>
    </row>
    <row r="6892" spans="1:23">
      <c r="A6892" s="908"/>
      <c r="B6892" s="1061" t="s">
        <v>234</v>
      </c>
      <c r="C6892" s="1061" t="s">
        <v>235</v>
      </c>
      <c r="D6892" s="1061" t="s">
        <v>7979</v>
      </c>
      <c r="E6892" s="1061" t="s">
        <v>13028</v>
      </c>
      <c r="F6892" s="1061" t="s">
        <v>13029</v>
      </c>
      <c r="G6892" s="1061" t="s">
        <v>1739</v>
      </c>
      <c r="H6892" s="1061" t="s">
        <v>129</v>
      </c>
      <c r="I6892" s="1061" t="s">
        <v>19</v>
      </c>
      <c r="J6892" s="1061" t="s">
        <v>7975</v>
      </c>
      <c r="K6892" s="1061" t="s">
        <v>14849</v>
      </c>
      <c r="L6892" s="1061">
        <v>215250</v>
      </c>
      <c r="M6892" s="1061">
        <v>215250</v>
      </c>
      <c r="N6892" s="1061">
        <v>215250</v>
      </c>
      <c r="O6892" s="1061">
        <v>215250</v>
      </c>
      <c r="P6892" s="1061">
        <v>215250</v>
      </c>
      <c r="Q6892" s="1061">
        <v>215250</v>
      </c>
      <c r="R6892" s="1061">
        <v>217350</v>
      </c>
      <c r="S6892" s="1061">
        <v>217350</v>
      </c>
      <c r="T6892" s="1061">
        <v>217350</v>
      </c>
      <c r="U6892" s="1061">
        <v>217350</v>
      </c>
      <c r="V6892" s="1061">
        <v>217350</v>
      </c>
      <c r="W6892" s="1061">
        <v>217350</v>
      </c>
    </row>
    <row r="6893" spans="1:23">
      <c r="A6893" s="908"/>
      <c r="B6893" s="1061" t="s">
        <v>234</v>
      </c>
      <c r="C6893" s="1061" t="s">
        <v>235</v>
      </c>
      <c r="D6893" s="1061" t="s">
        <v>4392</v>
      </c>
      <c r="E6893" s="1061" t="s">
        <v>13030</v>
      </c>
      <c r="F6893" s="1061" t="s">
        <v>13031</v>
      </c>
      <c r="G6893" s="1061" t="s">
        <v>1739</v>
      </c>
      <c r="H6893" s="1061" t="s">
        <v>129</v>
      </c>
      <c r="I6893" s="1061" t="s">
        <v>19</v>
      </c>
      <c r="J6893" s="1061" t="s">
        <v>7975</v>
      </c>
      <c r="K6893" s="1061" t="s">
        <v>14849</v>
      </c>
      <c r="L6893" s="1061">
        <v>208869</v>
      </c>
      <c r="M6893" s="1061">
        <v>208869</v>
      </c>
      <c r="N6893" s="1061">
        <v>208869</v>
      </c>
      <c r="O6893" s="1061">
        <v>208869</v>
      </c>
      <c r="P6893" s="1061">
        <v>208869</v>
      </c>
      <c r="Q6893" s="1061">
        <v>208869</v>
      </c>
      <c r="R6893" s="1061">
        <v>210908</v>
      </c>
      <c r="S6893" s="1061">
        <v>210908</v>
      </c>
      <c r="T6893" s="1061">
        <v>210908</v>
      </c>
      <c r="U6893" s="1061">
        <v>210908</v>
      </c>
      <c r="V6893" s="1061">
        <v>210908</v>
      </c>
      <c r="W6893" s="1061">
        <v>210908</v>
      </c>
    </row>
    <row r="6894" spans="1:23">
      <c r="A6894" s="908"/>
      <c r="B6894" s="1061" t="s">
        <v>234</v>
      </c>
      <c r="C6894" s="1061" t="s">
        <v>235</v>
      </c>
      <c r="D6894" s="1061" t="s">
        <v>4392</v>
      </c>
      <c r="E6894" s="1061" t="s">
        <v>13032</v>
      </c>
      <c r="F6894" s="1061" t="s">
        <v>13033</v>
      </c>
      <c r="G6894" s="1061" t="s">
        <v>1739</v>
      </c>
      <c r="H6894" s="1061" t="s">
        <v>129</v>
      </c>
      <c r="I6894" s="1061" t="s">
        <v>19</v>
      </c>
      <c r="J6894" s="1061" t="s">
        <v>7975</v>
      </c>
      <c r="K6894" s="1061" t="s">
        <v>14849</v>
      </c>
      <c r="L6894" s="1061">
        <v>672667</v>
      </c>
      <c r="M6894" s="1061">
        <v>672667</v>
      </c>
      <c r="N6894" s="1061">
        <v>672667</v>
      </c>
      <c r="O6894" s="1061">
        <v>672667</v>
      </c>
      <c r="P6894" s="1061">
        <v>672667</v>
      </c>
      <c r="Q6894" s="1061">
        <v>672667</v>
      </c>
      <c r="R6894" s="1061">
        <v>679230</v>
      </c>
      <c r="S6894" s="1061">
        <v>679230</v>
      </c>
      <c r="T6894" s="1061">
        <v>679230</v>
      </c>
      <c r="U6894" s="1061">
        <v>679230</v>
      </c>
      <c r="V6894" s="1061">
        <v>679230</v>
      </c>
      <c r="W6894" s="1061">
        <v>679230</v>
      </c>
    </row>
    <row r="6895" spans="1:23">
      <c r="A6895" s="908"/>
      <c r="B6895" s="1061" t="s">
        <v>234</v>
      </c>
      <c r="C6895" s="1061" t="s">
        <v>235</v>
      </c>
      <c r="D6895" s="1061" t="s">
        <v>5244</v>
      </c>
      <c r="E6895" s="1061" t="s">
        <v>13034</v>
      </c>
      <c r="F6895" s="1061" t="s">
        <v>13035</v>
      </c>
      <c r="G6895" s="1061" t="s">
        <v>1976</v>
      </c>
      <c r="H6895" s="1061" t="s">
        <v>129</v>
      </c>
      <c r="I6895" s="1061" t="s">
        <v>19</v>
      </c>
      <c r="J6895" s="1061" t="s">
        <v>7975</v>
      </c>
      <c r="K6895" s="1061" t="s">
        <v>14849</v>
      </c>
      <c r="L6895" s="1061">
        <v>39242</v>
      </c>
      <c r="M6895" s="1061">
        <v>39242</v>
      </c>
      <c r="N6895" s="1061">
        <v>39242</v>
      </c>
      <c r="O6895" s="1061">
        <v>39242</v>
      </c>
      <c r="P6895" s="1061">
        <v>39242</v>
      </c>
      <c r="Q6895" s="1061">
        <v>39242</v>
      </c>
      <c r="R6895" s="1061">
        <v>39625</v>
      </c>
      <c r="S6895" s="1061">
        <v>39625</v>
      </c>
      <c r="T6895" s="1061">
        <v>39625</v>
      </c>
      <c r="U6895" s="1061">
        <v>39625</v>
      </c>
      <c r="V6895" s="1061">
        <v>39625</v>
      </c>
      <c r="W6895" s="1061">
        <v>39625</v>
      </c>
    </row>
    <row r="6896" spans="1:23">
      <c r="A6896" s="908"/>
      <c r="B6896" s="1061" t="s">
        <v>234</v>
      </c>
      <c r="C6896" s="1061" t="s">
        <v>235</v>
      </c>
      <c r="D6896" s="1061" t="s">
        <v>5244</v>
      </c>
      <c r="E6896" s="1061" t="s">
        <v>13036</v>
      </c>
      <c r="F6896" s="1061" t="s">
        <v>13037</v>
      </c>
      <c r="G6896" s="1061" t="s">
        <v>1739</v>
      </c>
      <c r="H6896" s="1061" t="s">
        <v>129</v>
      </c>
      <c r="I6896" s="1061" t="s">
        <v>19</v>
      </c>
      <c r="J6896" s="1061" t="s">
        <v>7975</v>
      </c>
      <c r="K6896" s="1061" t="s">
        <v>14849</v>
      </c>
      <c r="L6896" s="1061">
        <v>19280</v>
      </c>
      <c r="M6896" s="1061">
        <v>19280</v>
      </c>
      <c r="N6896" s="1061">
        <v>19280</v>
      </c>
      <c r="O6896" s="1061">
        <v>19280</v>
      </c>
      <c r="P6896" s="1061">
        <v>19280</v>
      </c>
      <c r="Q6896" s="1061">
        <v>19280</v>
      </c>
      <c r="R6896" s="1061">
        <v>19469</v>
      </c>
      <c r="S6896" s="1061">
        <v>19469</v>
      </c>
      <c r="T6896" s="1061">
        <v>19469</v>
      </c>
      <c r="U6896" s="1061">
        <v>19469</v>
      </c>
      <c r="V6896" s="1061">
        <v>19469</v>
      </c>
      <c r="W6896" s="1061">
        <v>19469</v>
      </c>
    </row>
    <row r="6897" spans="1:23">
      <c r="A6897" s="908"/>
      <c r="B6897" s="1061" t="s">
        <v>234</v>
      </c>
      <c r="C6897" s="1061" t="s">
        <v>235</v>
      </c>
      <c r="D6897" s="1061" t="s">
        <v>5244</v>
      </c>
      <c r="E6897" s="1061" t="s">
        <v>13038</v>
      </c>
      <c r="F6897" s="1061" t="s">
        <v>13039</v>
      </c>
      <c r="G6897" s="1061" t="s">
        <v>1739</v>
      </c>
      <c r="H6897" s="1061" t="s">
        <v>129</v>
      </c>
      <c r="I6897" s="1061" t="s">
        <v>19</v>
      </c>
      <c r="J6897" s="1061" t="s">
        <v>7975</v>
      </c>
      <c r="K6897" s="1061" t="s">
        <v>14849</v>
      </c>
      <c r="L6897" s="1061">
        <v>34081</v>
      </c>
      <c r="M6897" s="1061">
        <v>34081</v>
      </c>
      <c r="N6897" s="1061">
        <v>34081</v>
      </c>
      <c r="O6897" s="1061">
        <v>34081</v>
      </c>
      <c r="P6897" s="1061">
        <v>34081</v>
      </c>
      <c r="Q6897" s="1061">
        <v>34081</v>
      </c>
      <c r="R6897" s="1061">
        <v>34414</v>
      </c>
      <c r="S6897" s="1061">
        <v>34414</v>
      </c>
      <c r="T6897" s="1061">
        <v>34414</v>
      </c>
      <c r="U6897" s="1061">
        <v>34414</v>
      </c>
      <c r="V6897" s="1061">
        <v>34414</v>
      </c>
      <c r="W6897" s="1061">
        <v>34414</v>
      </c>
    </row>
    <row r="6898" spans="1:23">
      <c r="A6898" s="908"/>
      <c r="B6898" s="1061" t="s">
        <v>234</v>
      </c>
      <c r="C6898" s="1061" t="s">
        <v>235</v>
      </c>
      <c r="D6898" s="1061" t="s">
        <v>5244</v>
      </c>
      <c r="E6898" s="1061" t="s">
        <v>13040</v>
      </c>
      <c r="F6898" s="1061" t="s">
        <v>13041</v>
      </c>
      <c r="G6898" s="1061" t="s">
        <v>1739</v>
      </c>
      <c r="H6898" s="1061" t="s">
        <v>129</v>
      </c>
      <c r="I6898" s="1061" t="s">
        <v>19</v>
      </c>
      <c r="J6898" s="1061" t="s">
        <v>7975</v>
      </c>
      <c r="K6898" s="1061" t="s">
        <v>14849</v>
      </c>
      <c r="L6898" s="1061">
        <v>700954</v>
      </c>
      <c r="M6898" s="1061">
        <v>700954</v>
      </c>
      <c r="N6898" s="1061">
        <v>700954</v>
      </c>
      <c r="O6898" s="1061">
        <v>700954</v>
      </c>
      <c r="P6898" s="1061">
        <v>700954</v>
      </c>
      <c r="Q6898" s="1061">
        <v>700954</v>
      </c>
      <c r="R6898" s="1061">
        <v>707794</v>
      </c>
      <c r="S6898" s="1061">
        <v>707794</v>
      </c>
      <c r="T6898" s="1061">
        <v>707794</v>
      </c>
      <c r="U6898" s="1061">
        <v>707794</v>
      </c>
      <c r="V6898" s="1061">
        <v>707794</v>
      </c>
      <c r="W6898" s="1061">
        <v>707794</v>
      </c>
    </row>
    <row r="6899" spans="1:23">
      <c r="A6899" s="908"/>
      <c r="B6899" s="1061" t="s">
        <v>234</v>
      </c>
      <c r="C6899" s="1061" t="s">
        <v>235</v>
      </c>
      <c r="D6899" s="1061" t="s">
        <v>5244</v>
      </c>
      <c r="E6899" s="1061" t="s">
        <v>13042</v>
      </c>
      <c r="F6899" s="1061" t="s">
        <v>13043</v>
      </c>
      <c r="G6899" s="1061" t="s">
        <v>1739</v>
      </c>
      <c r="H6899" s="1061" t="s">
        <v>129</v>
      </c>
      <c r="I6899" s="1061" t="s">
        <v>19</v>
      </c>
      <c r="J6899" s="1061" t="s">
        <v>7975</v>
      </c>
      <c r="K6899" s="1061" t="s">
        <v>14849</v>
      </c>
      <c r="L6899" s="1061">
        <v>18209</v>
      </c>
      <c r="M6899" s="1061">
        <v>18209</v>
      </c>
      <c r="N6899" s="1061">
        <v>18209</v>
      </c>
      <c r="O6899" s="1061">
        <v>18209</v>
      </c>
      <c r="P6899" s="1061">
        <v>18209</v>
      </c>
      <c r="Q6899" s="1061">
        <v>18209</v>
      </c>
      <c r="R6899" s="1061">
        <v>18387</v>
      </c>
      <c r="S6899" s="1061">
        <v>18387</v>
      </c>
      <c r="T6899" s="1061">
        <v>18387</v>
      </c>
      <c r="U6899" s="1061">
        <v>18387</v>
      </c>
      <c r="V6899" s="1061">
        <v>18387</v>
      </c>
      <c r="W6899" s="1061">
        <v>18387</v>
      </c>
    </row>
    <row r="6900" spans="1:23">
      <c r="A6900" s="908"/>
      <c r="B6900" s="1061" t="s">
        <v>234</v>
      </c>
      <c r="C6900" s="1061" t="s">
        <v>235</v>
      </c>
      <c r="D6900" s="1061" t="s">
        <v>7984</v>
      </c>
      <c r="E6900" s="1061" t="s">
        <v>13044</v>
      </c>
      <c r="F6900" s="1061" t="s">
        <v>13045</v>
      </c>
      <c r="G6900" s="1061" t="s">
        <v>1739</v>
      </c>
      <c r="H6900" s="1061" t="s">
        <v>129</v>
      </c>
      <c r="I6900" s="1061" t="s">
        <v>19</v>
      </c>
      <c r="J6900" s="1061" t="s">
        <v>7975</v>
      </c>
      <c r="K6900" s="1061" t="s">
        <v>14849</v>
      </c>
      <c r="L6900" s="1061">
        <v>89390</v>
      </c>
      <c r="M6900" s="1061">
        <v>89390</v>
      </c>
      <c r="N6900" s="1061">
        <v>89390</v>
      </c>
      <c r="O6900" s="1061">
        <v>89390</v>
      </c>
      <c r="P6900" s="1061">
        <v>89390</v>
      </c>
      <c r="Q6900" s="1061">
        <v>89390</v>
      </c>
      <c r="R6900" s="1061">
        <v>90263</v>
      </c>
      <c r="S6900" s="1061">
        <v>90263</v>
      </c>
      <c r="T6900" s="1061">
        <v>90263</v>
      </c>
      <c r="U6900" s="1061">
        <v>90263</v>
      </c>
      <c r="V6900" s="1061">
        <v>90263</v>
      </c>
      <c r="W6900" s="1061">
        <v>90263</v>
      </c>
    </row>
    <row r="6901" spans="1:23">
      <c r="A6901" s="908"/>
      <c r="B6901" s="1061" t="s">
        <v>234</v>
      </c>
      <c r="C6901" s="1061" t="s">
        <v>235</v>
      </c>
      <c r="D6901" s="1061" t="s">
        <v>4270</v>
      </c>
      <c r="E6901" s="1061" t="s">
        <v>13046</v>
      </c>
      <c r="F6901" s="1061" t="s">
        <v>13047</v>
      </c>
      <c r="G6901" s="1061" t="s">
        <v>1739</v>
      </c>
      <c r="H6901" s="1061" t="s">
        <v>129</v>
      </c>
      <c r="I6901" s="1061" t="s">
        <v>19</v>
      </c>
      <c r="J6901" s="1061" t="s">
        <v>7975</v>
      </c>
      <c r="K6901" s="1061" t="s">
        <v>14849</v>
      </c>
      <c r="L6901" s="1061">
        <v>53362</v>
      </c>
      <c r="M6901" s="1061">
        <v>53362</v>
      </c>
      <c r="N6901" s="1061">
        <v>53362</v>
      </c>
      <c r="O6901" s="1061">
        <v>53362</v>
      </c>
      <c r="P6901" s="1061">
        <v>53362</v>
      </c>
      <c r="Q6901" s="1061">
        <v>53362</v>
      </c>
      <c r="R6901" s="1061">
        <v>53883</v>
      </c>
      <c r="S6901" s="1061">
        <v>53883</v>
      </c>
      <c r="T6901" s="1061">
        <v>53883</v>
      </c>
      <c r="U6901" s="1061">
        <v>53883</v>
      </c>
      <c r="V6901" s="1061">
        <v>53883</v>
      </c>
      <c r="W6901" s="1061">
        <v>53883</v>
      </c>
    </row>
    <row r="6902" spans="1:23">
      <c r="A6902" s="908"/>
      <c r="B6902" s="1061" t="s">
        <v>234</v>
      </c>
      <c r="C6902" s="1061" t="s">
        <v>235</v>
      </c>
      <c r="D6902" s="1061" t="s">
        <v>4270</v>
      </c>
      <c r="E6902" s="1061" t="s">
        <v>13048</v>
      </c>
      <c r="F6902" s="1061" t="s">
        <v>13049</v>
      </c>
      <c r="G6902" s="1061" t="s">
        <v>1739</v>
      </c>
      <c r="H6902" s="1061" t="s">
        <v>129</v>
      </c>
      <c r="I6902" s="1061" t="s">
        <v>19</v>
      </c>
      <c r="J6902" s="1061" t="s">
        <v>7975</v>
      </c>
      <c r="K6902" s="1061" t="s">
        <v>14849</v>
      </c>
      <c r="L6902" s="1061">
        <v>142362</v>
      </c>
      <c r="M6902" s="1061">
        <v>142362</v>
      </c>
      <c r="N6902" s="1061">
        <v>142362</v>
      </c>
      <c r="O6902" s="1061">
        <v>142362</v>
      </c>
      <c r="P6902" s="1061">
        <v>142362</v>
      </c>
      <c r="Q6902" s="1061">
        <v>142362</v>
      </c>
      <c r="R6902" s="1061">
        <v>143752</v>
      </c>
      <c r="S6902" s="1061">
        <v>143752</v>
      </c>
      <c r="T6902" s="1061">
        <v>143752</v>
      </c>
      <c r="U6902" s="1061">
        <v>143752</v>
      </c>
      <c r="V6902" s="1061">
        <v>143752</v>
      </c>
      <c r="W6902" s="1061">
        <v>143752</v>
      </c>
    </row>
    <row r="6903" spans="1:23">
      <c r="A6903" s="908"/>
      <c r="B6903" s="1061" t="s">
        <v>234</v>
      </c>
      <c r="C6903" s="1061" t="s">
        <v>235</v>
      </c>
      <c r="D6903" s="1061" t="s">
        <v>4594</v>
      </c>
      <c r="E6903" s="1061" t="s">
        <v>13050</v>
      </c>
      <c r="F6903" s="1061" t="s">
        <v>13051</v>
      </c>
      <c r="G6903" s="1061" t="s">
        <v>1739</v>
      </c>
      <c r="H6903" s="1061" t="s">
        <v>129</v>
      </c>
      <c r="I6903" s="1061" t="s">
        <v>19</v>
      </c>
      <c r="J6903" s="1061" t="s">
        <v>7975</v>
      </c>
      <c r="K6903" s="1061" t="s">
        <v>14849</v>
      </c>
      <c r="L6903" s="1061">
        <v>95720</v>
      </c>
      <c r="M6903" s="1061">
        <v>95720</v>
      </c>
      <c r="N6903" s="1061">
        <v>95720</v>
      </c>
      <c r="O6903" s="1061">
        <v>95720</v>
      </c>
      <c r="P6903" s="1061">
        <v>95720</v>
      </c>
      <c r="Q6903" s="1061">
        <v>95720</v>
      </c>
      <c r="R6903" s="1061">
        <v>96654</v>
      </c>
      <c r="S6903" s="1061">
        <v>96654</v>
      </c>
      <c r="T6903" s="1061">
        <v>96654</v>
      </c>
      <c r="U6903" s="1061">
        <v>96654</v>
      </c>
      <c r="V6903" s="1061">
        <v>96654</v>
      </c>
      <c r="W6903" s="1061">
        <v>96654</v>
      </c>
    </row>
    <row r="6904" spans="1:23">
      <c r="A6904" s="908"/>
      <c r="B6904" s="1061" t="s">
        <v>234</v>
      </c>
      <c r="C6904" s="1061" t="s">
        <v>235</v>
      </c>
      <c r="D6904" s="1061" t="s">
        <v>4594</v>
      </c>
      <c r="E6904" s="1061" t="s">
        <v>13052</v>
      </c>
      <c r="F6904" s="1061" t="s">
        <v>13053</v>
      </c>
      <c r="G6904" s="1061" t="s">
        <v>1739</v>
      </c>
      <c r="H6904" s="1061" t="s">
        <v>129</v>
      </c>
      <c r="I6904" s="1061" t="s">
        <v>19</v>
      </c>
      <c r="J6904" s="1061" t="s">
        <v>7975</v>
      </c>
      <c r="K6904" s="1061" t="s">
        <v>14849</v>
      </c>
      <c r="L6904" s="1061">
        <v>13390</v>
      </c>
      <c r="M6904" s="1061">
        <v>13390</v>
      </c>
      <c r="N6904" s="1061">
        <v>13390</v>
      </c>
      <c r="O6904" s="1061">
        <v>13390</v>
      </c>
      <c r="P6904" s="1061">
        <v>13390</v>
      </c>
      <c r="Q6904" s="1061">
        <v>13390</v>
      </c>
      <c r="R6904" s="1061">
        <v>13521</v>
      </c>
      <c r="S6904" s="1061">
        <v>13521</v>
      </c>
      <c r="T6904" s="1061">
        <v>13521</v>
      </c>
      <c r="U6904" s="1061">
        <v>13521</v>
      </c>
      <c r="V6904" s="1061">
        <v>13521</v>
      </c>
      <c r="W6904" s="1061">
        <v>13521</v>
      </c>
    </row>
    <row r="6905" spans="1:23">
      <c r="A6905" s="908"/>
      <c r="B6905" s="1061" t="s">
        <v>234</v>
      </c>
      <c r="C6905" s="1061" t="s">
        <v>235</v>
      </c>
      <c r="D6905" s="1061" t="s">
        <v>4594</v>
      </c>
      <c r="E6905" s="1061" t="s">
        <v>13054</v>
      </c>
      <c r="F6905" s="1061" t="s">
        <v>13055</v>
      </c>
      <c r="G6905" s="1061" t="s">
        <v>1739</v>
      </c>
      <c r="H6905" s="1061" t="s">
        <v>129</v>
      </c>
      <c r="I6905" s="1061" t="s">
        <v>19</v>
      </c>
      <c r="J6905" s="1061" t="s">
        <v>7975</v>
      </c>
      <c r="K6905" s="1061" t="s">
        <v>14849</v>
      </c>
      <c r="L6905" s="1061">
        <v>13146</v>
      </c>
      <c r="M6905" s="1061">
        <v>13146</v>
      </c>
      <c r="N6905" s="1061">
        <v>13146</v>
      </c>
      <c r="O6905" s="1061">
        <v>13146</v>
      </c>
      <c r="P6905" s="1061">
        <v>13146</v>
      </c>
      <c r="Q6905" s="1061">
        <v>13146</v>
      </c>
      <c r="R6905" s="1061">
        <v>13274</v>
      </c>
      <c r="S6905" s="1061">
        <v>13274</v>
      </c>
      <c r="T6905" s="1061">
        <v>13274</v>
      </c>
      <c r="U6905" s="1061">
        <v>13274</v>
      </c>
      <c r="V6905" s="1061">
        <v>13274</v>
      </c>
      <c r="W6905" s="1061">
        <v>13274</v>
      </c>
    </row>
    <row r="6906" spans="1:23">
      <c r="A6906" s="908"/>
      <c r="B6906" s="1061" t="s">
        <v>234</v>
      </c>
      <c r="C6906" s="1061" t="s">
        <v>235</v>
      </c>
      <c r="D6906" s="1061" t="s">
        <v>4504</v>
      </c>
      <c r="E6906" s="1061" t="s">
        <v>13056</v>
      </c>
      <c r="F6906" s="1061" t="s">
        <v>13057</v>
      </c>
      <c r="G6906" s="1061" t="s">
        <v>1739</v>
      </c>
      <c r="H6906" s="1061" t="s">
        <v>129</v>
      </c>
      <c r="I6906" s="1061" t="s">
        <v>19</v>
      </c>
      <c r="J6906" s="1061" t="s">
        <v>7975</v>
      </c>
      <c r="K6906" s="1061" t="s">
        <v>14849</v>
      </c>
      <c r="L6906" s="1061">
        <v>2921</v>
      </c>
      <c r="M6906" s="1061">
        <v>2921</v>
      </c>
      <c r="N6906" s="1061">
        <v>2921</v>
      </c>
      <c r="O6906" s="1061">
        <v>2921</v>
      </c>
      <c r="P6906" s="1061">
        <v>2921</v>
      </c>
      <c r="Q6906" s="1061">
        <v>2921</v>
      </c>
      <c r="R6906" s="1061">
        <v>2950</v>
      </c>
      <c r="S6906" s="1061">
        <v>2950</v>
      </c>
      <c r="T6906" s="1061">
        <v>2950</v>
      </c>
      <c r="U6906" s="1061">
        <v>2950</v>
      </c>
      <c r="V6906" s="1061">
        <v>2950</v>
      </c>
      <c r="W6906" s="1061">
        <v>2950</v>
      </c>
    </row>
    <row r="6907" spans="1:23">
      <c r="A6907" s="908"/>
      <c r="B6907" s="1061" t="s">
        <v>234</v>
      </c>
      <c r="C6907" s="1061" t="s">
        <v>235</v>
      </c>
      <c r="D6907" s="1061" t="s">
        <v>4504</v>
      </c>
      <c r="E6907" s="1061" t="s">
        <v>13058</v>
      </c>
      <c r="F6907" s="1061" t="s">
        <v>13059</v>
      </c>
      <c r="G6907" s="1061" t="s">
        <v>1739</v>
      </c>
      <c r="H6907" s="1061" t="s">
        <v>129</v>
      </c>
      <c r="I6907" s="1061" t="s">
        <v>19</v>
      </c>
      <c r="J6907" s="1061" t="s">
        <v>7975</v>
      </c>
      <c r="K6907" s="1061" t="s">
        <v>14849</v>
      </c>
      <c r="L6907" s="1061">
        <v>7206</v>
      </c>
      <c r="M6907" s="1061">
        <v>7206</v>
      </c>
      <c r="N6907" s="1061">
        <v>7206</v>
      </c>
      <c r="O6907" s="1061">
        <v>7206</v>
      </c>
      <c r="P6907" s="1061">
        <v>7206</v>
      </c>
      <c r="Q6907" s="1061">
        <v>7206</v>
      </c>
      <c r="R6907" s="1061">
        <v>7277</v>
      </c>
      <c r="S6907" s="1061">
        <v>7277</v>
      </c>
      <c r="T6907" s="1061">
        <v>7277</v>
      </c>
      <c r="U6907" s="1061">
        <v>7277</v>
      </c>
      <c r="V6907" s="1061">
        <v>7277</v>
      </c>
      <c r="W6907" s="1061">
        <v>7277</v>
      </c>
    </row>
    <row r="6908" spans="1:23">
      <c r="A6908" s="908"/>
      <c r="B6908" s="1061" t="s">
        <v>234</v>
      </c>
      <c r="C6908" s="1061" t="s">
        <v>235</v>
      </c>
      <c r="D6908" s="1061" t="s">
        <v>5244</v>
      </c>
      <c r="E6908" s="1061" t="s">
        <v>13060</v>
      </c>
      <c r="F6908" s="1061" t="s">
        <v>13061</v>
      </c>
      <c r="G6908" s="1061" t="s">
        <v>1739</v>
      </c>
      <c r="H6908" s="1061" t="s">
        <v>129</v>
      </c>
      <c r="I6908" s="1061" t="s">
        <v>19</v>
      </c>
      <c r="J6908" s="1061" t="s">
        <v>7975</v>
      </c>
      <c r="K6908" s="1061" t="s">
        <v>14849</v>
      </c>
      <c r="L6908" s="1061">
        <v>30673</v>
      </c>
      <c r="M6908" s="1061">
        <v>30673</v>
      </c>
      <c r="N6908" s="1061">
        <v>30673</v>
      </c>
      <c r="O6908" s="1061">
        <v>30673</v>
      </c>
      <c r="P6908" s="1061">
        <v>30673</v>
      </c>
      <c r="Q6908" s="1061">
        <v>30673</v>
      </c>
      <c r="R6908" s="1061">
        <v>30973</v>
      </c>
      <c r="S6908" s="1061">
        <v>30973</v>
      </c>
      <c r="T6908" s="1061">
        <v>30973</v>
      </c>
      <c r="U6908" s="1061">
        <v>30973</v>
      </c>
      <c r="V6908" s="1061">
        <v>30973</v>
      </c>
      <c r="W6908" s="1061">
        <v>30973</v>
      </c>
    </row>
    <row r="6909" spans="1:23">
      <c r="A6909" s="908"/>
      <c r="B6909" s="1061" t="s">
        <v>234</v>
      </c>
      <c r="C6909" s="1061" t="s">
        <v>235</v>
      </c>
      <c r="D6909" s="1061" t="s">
        <v>4118</v>
      </c>
      <c r="E6909" s="1061" t="s">
        <v>13482</v>
      </c>
      <c r="F6909" s="1061" t="s">
        <v>13483</v>
      </c>
      <c r="G6909" s="1061" t="s">
        <v>1724</v>
      </c>
      <c r="H6909" s="1061" t="s">
        <v>129</v>
      </c>
      <c r="I6909" s="1061" t="s">
        <v>19</v>
      </c>
      <c r="J6909" s="1061" t="s">
        <v>7975</v>
      </c>
      <c r="K6909" s="1061" t="s">
        <v>14849</v>
      </c>
      <c r="L6909" s="1061">
        <v>768750</v>
      </c>
      <c r="M6909" s="1061">
        <v>768750</v>
      </c>
      <c r="N6909" s="1061">
        <v>768750</v>
      </c>
      <c r="O6909" s="1061">
        <v>768750</v>
      </c>
      <c r="P6909" s="1061">
        <v>768750</v>
      </c>
      <c r="Q6909" s="1061">
        <v>768750</v>
      </c>
      <c r="R6909" s="1061">
        <v>776250</v>
      </c>
      <c r="S6909" s="1061">
        <v>776250</v>
      </c>
      <c r="T6909" s="1061">
        <v>776250</v>
      </c>
      <c r="U6909" s="1061">
        <v>776250</v>
      </c>
      <c r="V6909" s="1061">
        <v>776250</v>
      </c>
      <c r="W6909" s="1061">
        <v>776250</v>
      </c>
    </row>
    <row r="6910" spans="1:23">
      <c r="A6910" s="908"/>
      <c r="B6910" s="1061" t="s">
        <v>234</v>
      </c>
      <c r="C6910" s="1061" t="s">
        <v>235</v>
      </c>
      <c r="D6910" s="1061" t="s">
        <v>4452</v>
      </c>
      <c r="E6910" s="1061" t="s">
        <v>13484</v>
      </c>
      <c r="F6910" s="1061" t="s">
        <v>13485</v>
      </c>
      <c r="G6910" s="1061" t="s">
        <v>1739</v>
      </c>
      <c r="H6910" s="1061" t="s">
        <v>129</v>
      </c>
      <c r="I6910" s="1061" t="s">
        <v>21</v>
      </c>
      <c r="J6910" s="1061" t="s">
        <v>7975</v>
      </c>
      <c r="K6910" s="1061" t="s">
        <v>14849</v>
      </c>
      <c r="L6910" s="1061">
        <v>417.9</v>
      </c>
      <c r="M6910" s="1061">
        <v>417.9</v>
      </c>
      <c r="N6910" s="1061">
        <v>417.9</v>
      </c>
      <c r="O6910" s="1061">
        <v>417.9</v>
      </c>
      <c r="P6910" s="1061">
        <v>417.9</v>
      </c>
      <c r="Q6910" s="1061">
        <v>417.9</v>
      </c>
      <c r="R6910" s="1061">
        <v>417.9</v>
      </c>
      <c r="S6910" s="1061">
        <v>417.9</v>
      </c>
      <c r="T6910" s="1061">
        <v>417.9</v>
      </c>
      <c r="U6910" s="1061">
        <v>417.9</v>
      </c>
      <c r="V6910" s="1061">
        <v>417.9</v>
      </c>
      <c r="W6910" s="1061">
        <v>417.9</v>
      </c>
    </row>
    <row r="6911" spans="1:23">
      <c r="A6911" s="908"/>
      <c r="B6911" s="1061" t="s">
        <v>234</v>
      </c>
      <c r="C6911" s="1061" t="s">
        <v>1622</v>
      </c>
      <c r="D6911" s="1061" t="s">
        <v>1622</v>
      </c>
      <c r="E6911" s="1061" t="s">
        <v>13486</v>
      </c>
      <c r="F6911" s="1061" t="s">
        <v>16816</v>
      </c>
      <c r="G6911" s="1061" t="s">
        <v>1739</v>
      </c>
      <c r="H6911" s="1061" t="s">
        <v>102</v>
      </c>
      <c r="I6911" s="1061" t="s">
        <v>19</v>
      </c>
      <c r="J6911" s="1061" t="s">
        <v>7745</v>
      </c>
      <c r="K6911" s="1061" t="s">
        <v>14849</v>
      </c>
      <c r="L6911" s="1061">
        <v>50446000</v>
      </c>
      <c r="M6911" s="1061">
        <v>50446000</v>
      </c>
      <c r="N6911" s="1061">
        <v>50446000</v>
      </c>
      <c r="O6911" s="1061">
        <v>50446000</v>
      </c>
      <c r="P6911" s="1061">
        <v>50446000</v>
      </c>
      <c r="Q6911" s="1061">
        <v>50446000</v>
      </c>
      <c r="R6911" s="1061">
        <v>50446000</v>
      </c>
      <c r="S6911" s="1061">
        <v>50446000</v>
      </c>
      <c r="T6911" s="1061">
        <v>50446000</v>
      </c>
      <c r="U6911" s="1061">
        <v>50446000</v>
      </c>
      <c r="V6911" s="1061">
        <v>50446000</v>
      </c>
      <c r="W6911" s="1061">
        <v>50446000</v>
      </c>
    </row>
    <row r="6912" spans="1:23">
      <c r="A6912" s="908"/>
      <c r="B6912" s="1061" t="s">
        <v>234</v>
      </c>
      <c r="C6912" s="1061" t="s">
        <v>235</v>
      </c>
      <c r="D6912" s="1061" t="s">
        <v>2186</v>
      </c>
      <c r="E6912" s="1061" t="s">
        <v>13487</v>
      </c>
      <c r="F6912" s="1061" t="s">
        <v>13488</v>
      </c>
      <c r="G6912" s="1061" t="s">
        <v>1669</v>
      </c>
      <c r="H6912" s="1061" t="s">
        <v>129</v>
      </c>
      <c r="I6912" s="1061" t="s">
        <v>19</v>
      </c>
      <c r="J6912" s="1061" t="s">
        <v>7975</v>
      </c>
      <c r="K6912" s="1061" t="s">
        <v>14849</v>
      </c>
      <c r="L6912" s="1061">
        <v>12995719</v>
      </c>
      <c r="M6912" s="1061">
        <v>12995719</v>
      </c>
      <c r="N6912" s="1061">
        <v>12995719</v>
      </c>
      <c r="O6912" s="1061">
        <v>12995719</v>
      </c>
      <c r="P6912" s="1061">
        <v>12995719</v>
      </c>
      <c r="Q6912" s="1061">
        <v>12995719</v>
      </c>
      <c r="R6912" s="1061">
        <v>13122507</v>
      </c>
      <c r="S6912" s="1061">
        <v>13122507</v>
      </c>
      <c r="T6912" s="1061">
        <v>13122507</v>
      </c>
      <c r="U6912" s="1061">
        <v>13122507</v>
      </c>
      <c r="V6912" s="1061">
        <v>13122507</v>
      </c>
      <c r="W6912" s="1061">
        <v>13122507</v>
      </c>
    </row>
    <row r="6913" spans="1:23">
      <c r="A6913" s="908"/>
      <c r="B6913" s="1061" t="s">
        <v>234</v>
      </c>
      <c r="C6913" s="1061" t="s">
        <v>235</v>
      </c>
      <c r="D6913" s="1061" t="s">
        <v>6957</v>
      </c>
      <c r="E6913" s="1061" t="s">
        <v>13489</v>
      </c>
      <c r="F6913" s="1061" t="s">
        <v>13490</v>
      </c>
      <c r="G6913" s="1061" t="s">
        <v>1976</v>
      </c>
      <c r="H6913" s="1061" t="s">
        <v>129</v>
      </c>
      <c r="I6913" s="1061" t="s">
        <v>19</v>
      </c>
      <c r="J6913" s="1061" t="s">
        <v>7975</v>
      </c>
      <c r="K6913" s="1061" t="s">
        <v>14849</v>
      </c>
      <c r="L6913" s="1061">
        <v>27027300</v>
      </c>
      <c r="M6913" s="1061">
        <v>27027300</v>
      </c>
      <c r="N6913" s="1061">
        <v>27027300</v>
      </c>
      <c r="O6913" s="1061">
        <v>27027300</v>
      </c>
      <c r="P6913" s="1061">
        <v>27027300</v>
      </c>
      <c r="Q6913" s="1061">
        <v>27027300</v>
      </c>
      <c r="R6913" s="1061">
        <v>27290982</v>
      </c>
      <c r="S6913" s="1061">
        <v>27290982</v>
      </c>
      <c r="T6913" s="1061">
        <v>27290982</v>
      </c>
      <c r="U6913" s="1061">
        <v>27290982</v>
      </c>
      <c r="V6913" s="1061">
        <v>27290982</v>
      </c>
      <c r="W6913" s="1061">
        <v>27290982</v>
      </c>
    </row>
    <row r="6914" spans="1:23">
      <c r="A6914" s="908"/>
      <c r="B6914" s="1061" t="s">
        <v>234</v>
      </c>
      <c r="C6914" s="1061" t="s">
        <v>235</v>
      </c>
      <c r="D6914" s="1061" t="s">
        <v>4274</v>
      </c>
      <c r="E6914" s="1061" t="s">
        <v>13636</v>
      </c>
      <c r="F6914" s="1061" t="s">
        <v>13637</v>
      </c>
      <c r="G6914" s="1061" t="s">
        <v>14962</v>
      </c>
      <c r="H6914" s="1061" t="s">
        <v>129</v>
      </c>
      <c r="I6914" s="1061" t="s">
        <v>21</v>
      </c>
      <c r="J6914" s="1061" t="s">
        <v>7975</v>
      </c>
      <c r="K6914" s="1061" t="s">
        <v>14849</v>
      </c>
      <c r="L6914" s="1061">
        <v>125.13</v>
      </c>
      <c r="M6914" s="1061">
        <v>125.13</v>
      </c>
      <c r="N6914" s="1061">
        <v>125.13</v>
      </c>
      <c r="O6914" s="1061">
        <v>125.13</v>
      </c>
      <c r="P6914" s="1061">
        <v>125.13</v>
      </c>
      <c r="Q6914" s="1061">
        <v>125.13</v>
      </c>
      <c r="R6914" s="1061">
        <v>125.13</v>
      </c>
      <c r="S6914" s="1061">
        <v>125.13</v>
      </c>
      <c r="T6914" s="1061">
        <v>125.13</v>
      </c>
      <c r="U6914" s="1061">
        <v>125.13</v>
      </c>
      <c r="V6914" s="1061">
        <v>125.13</v>
      </c>
      <c r="W6914" s="1061">
        <v>125.13</v>
      </c>
    </row>
    <row r="6915" spans="1:23">
      <c r="A6915" s="908"/>
      <c r="B6915" s="1061" t="s">
        <v>234</v>
      </c>
      <c r="C6915" s="1061" t="s">
        <v>235</v>
      </c>
      <c r="D6915" s="1061" t="s">
        <v>4866</v>
      </c>
      <c r="E6915" s="1061" t="s">
        <v>13628</v>
      </c>
      <c r="F6915" s="1061" t="s">
        <v>13629</v>
      </c>
      <c r="G6915" s="1061" t="s">
        <v>1739</v>
      </c>
      <c r="H6915" s="1061" t="s">
        <v>129</v>
      </c>
      <c r="I6915" s="1061" t="s">
        <v>21</v>
      </c>
      <c r="J6915" s="1061" t="s">
        <v>7975</v>
      </c>
      <c r="K6915" s="1061" t="s">
        <v>14849</v>
      </c>
      <c r="L6915" s="1061">
        <v>32.020000000000003</v>
      </c>
      <c r="M6915" s="1061">
        <v>32.020000000000003</v>
      </c>
      <c r="N6915" s="1061">
        <v>32.020000000000003</v>
      </c>
      <c r="O6915" s="1061">
        <v>32.020000000000003</v>
      </c>
      <c r="P6915" s="1061">
        <v>32.020000000000003</v>
      </c>
      <c r="Q6915" s="1061">
        <v>32.020000000000003</v>
      </c>
      <c r="R6915" s="1061">
        <v>32.020000000000003</v>
      </c>
      <c r="S6915" s="1061">
        <v>32.020000000000003</v>
      </c>
      <c r="T6915" s="1061">
        <v>32.020000000000003</v>
      </c>
      <c r="U6915" s="1061">
        <v>32.020000000000003</v>
      </c>
      <c r="V6915" s="1061">
        <v>32.020000000000003</v>
      </c>
      <c r="W6915" s="1061">
        <v>32.020000000000003</v>
      </c>
    </row>
    <row r="6916" spans="1:23">
      <c r="A6916" s="908"/>
      <c r="B6916" s="1061" t="s">
        <v>234</v>
      </c>
      <c r="C6916" s="1061" t="s">
        <v>235</v>
      </c>
      <c r="D6916" s="1061" t="s">
        <v>13620</v>
      </c>
      <c r="E6916" s="1061" t="s">
        <v>13621</v>
      </c>
      <c r="F6916" s="1061" t="s">
        <v>13622</v>
      </c>
      <c r="G6916" s="1061" t="s">
        <v>14962</v>
      </c>
      <c r="H6916" s="1061" t="s">
        <v>129</v>
      </c>
      <c r="I6916" s="1061" t="s">
        <v>21</v>
      </c>
      <c r="J6916" s="1061" t="s">
        <v>7975</v>
      </c>
      <c r="K6916" s="1061" t="s">
        <v>14849</v>
      </c>
      <c r="L6916" s="1061">
        <v>14.78</v>
      </c>
      <c r="M6916" s="1061">
        <v>14.78</v>
      </c>
      <c r="N6916" s="1061">
        <v>14.78</v>
      </c>
      <c r="O6916" s="1061">
        <v>14.78</v>
      </c>
      <c r="P6916" s="1061">
        <v>14.78</v>
      </c>
      <c r="Q6916" s="1061">
        <v>14.78</v>
      </c>
      <c r="R6916" s="1061">
        <v>14.78</v>
      </c>
      <c r="S6916" s="1061">
        <v>14.78</v>
      </c>
      <c r="T6916" s="1061">
        <v>14.78</v>
      </c>
      <c r="U6916" s="1061">
        <v>14.78</v>
      </c>
      <c r="V6916" s="1061">
        <v>14.78</v>
      </c>
      <c r="W6916" s="1061">
        <v>14.78</v>
      </c>
    </row>
    <row r="6917" spans="1:23">
      <c r="A6917" s="908"/>
      <c r="B6917" s="1061" t="s">
        <v>234</v>
      </c>
      <c r="C6917" s="1061" t="s">
        <v>235</v>
      </c>
      <c r="D6917" s="1061" t="s">
        <v>13625</v>
      </c>
      <c r="E6917" s="1061" t="s">
        <v>13626</v>
      </c>
      <c r="F6917" s="1061" t="s">
        <v>13627</v>
      </c>
      <c r="G6917" s="1061" t="s">
        <v>1739</v>
      </c>
      <c r="H6917" s="1061" t="s">
        <v>129</v>
      </c>
      <c r="I6917" s="1061" t="s">
        <v>21</v>
      </c>
      <c r="J6917" s="1061" t="s">
        <v>7975</v>
      </c>
      <c r="K6917" s="1061" t="s">
        <v>14849</v>
      </c>
      <c r="L6917" s="1061">
        <v>31.69</v>
      </c>
      <c r="M6917" s="1061">
        <v>31.69</v>
      </c>
      <c r="N6917" s="1061">
        <v>31.69</v>
      </c>
      <c r="O6917" s="1061">
        <v>31.69</v>
      </c>
      <c r="P6917" s="1061">
        <v>31.69</v>
      </c>
      <c r="Q6917" s="1061">
        <v>31.69</v>
      </c>
      <c r="R6917" s="1061">
        <v>31.69</v>
      </c>
      <c r="S6917" s="1061">
        <v>31.69</v>
      </c>
      <c r="T6917" s="1061">
        <v>31.69</v>
      </c>
      <c r="U6917" s="1061">
        <v>31.69</v>
      </c>
      <c r="V6917" s="1061">
        <v>31.69</v>
      </c>
      <c r="W6917" s="1061">
        <v>31.69</v>
      </c>
    </row>
    <row r="6918" spans="1:23">
      <c r="A6918" s="908"/>
      <c r="B6918" s="1061" t="s">
        <v>234</v>
      </c>
      <c r="C6918" s="1061" t="s">
        <v>235</v>
      </c>
      <c r="D6918" s="1061" t="s">
        <v>13630</v>
      </c>
      <c r="E6918" s="1061" t="s">
        <v>13631</v>
      </c>
      <c r="F6918" s="1061" t="s">
        <v>13632</v>
      </c>
      <c r="G6918" s="1061" t="s">
        <v>1976</v>
      </c>
      <c r="H6918" s="1061" t="s">
        <v>129</v>
      </c>
      <c r="I6918" s="1061" t="s">
        <v>21</v>
      </c>
      <c r="J6918" s="1061" t="s">
        <v>7975</v>
      </c>
      <c r="K6918" s="1061" t="s">
        <v>14849</v>
      </c>
      <c r="L6918" s="1061">
        <v>85.72</v>
      </c>
      <c r="M6918" s="1061">
        <v>85.72</v>
      </c>
      <c r="N6918" s="1061">
        <v>85.72</v>
      </c>
      <c r="O6918" s="1061">
        <v>85.72</v>
      </c>
      <c r="P6918" s="1061">
        <v>85.72</v>
      </c>
      <c r="Q6918" s="1061">
        <v>85.72</v>
      </c>
      <c r="R6918" s="1061">
        <v>85.72</v>
      </c>
      <c r="S6918" s="1061">
        <v>85.72</v>
      </c>
      <c r="T6918" s="1061">
        <v>85.72</v>
      </c>
      <c r="U6918" s="1061">
        <v>85.72</v>
      </c>
      <c r="V6918" s="1061">
        <v>85.72</v>
      </c>
      <c r="W6918" s="1061">
        <v>85.72</v>
      </c>
    </row>
    <row r="6919" spans="1:23">
      <c r="A6919" s="908"/>
      <c r="B6919" s="1061" t="s">
        <v>234</v>
      </c>
      <c r="C6919" s="1061" t="s">
        <v>235</v>
      </c>
      <c r="D6919" s="1061" t="s">
        <v>13620</v>
      </c>
      <c r="E6919" s="1061" t="s">
        <v>13623</v>
      </c>
      <c r="F6919" s="1061" t="s">
        <v>13624</v>
      </c>
      <c r="G6919" s="1061" t="s">
        <v>14962</v>
      </c>
      <c r="H6919" s="1061" t="s">
        <v>129</v>
      </c>
      <c r="I6919" s="1061" t="s">
        <v>21</v>
      </c>
      <c r="J6919" s="1061" t="s">
        <v>7975</v>
      </c>
      <c r="K6919" s="1061" t="s">
        <v>14849</v>
      </c>
      <c r="L6919" s="1061">
        <v>23.84</v>
      </c>
      <c r="M6919" s="1061">
        <v>23.84</v>
      </c>
      <c r="N6919" s="1061">
        <v>23.84</v>
      </c>
      <c r="O6919" s="1061">
        <v>23.84</v>
      </c>
      <c r="P6919" s="1061">
        <v>23.84</v>
      </c>
      <c r="Q6919" s="1061">
        <v>23.84</v>
      </c>
      <c r="R6919" s="1061">
        <v>23.84</v>
      </c>
      <c r="S6919" s="1061">
        <v>23.84</v>
      </c>
      <c r="T6919" s="1061">
        <v>23.84</v>
      </c>
      <c r="U6919" s="1061">
        <v>23.84</v>
      </c>
      <c r="V6919" s="1061">
        <v>23.84</v>
      </c>
      <c r="W6919" s="1061">
        <v>23.84</v>
      </c>
    </row>
    <row r="6920" spans="1:23">
      <c r="A6920" s="908"/>
      <c r="B6920" s="1061" t="s">
        <v>234</v>
      </c>
      <c r="C6920" s="1061" t="s">
        <v>235</v>
      </c>
      <c r="D6920" s="1061" t="s">
        <v>4515</v>
      </c>
      <c r="E6920" s="1061" t="s">
        <v>14963</v>
      </c>
      <c r="F6920" s="1061" t="s">
        <v>14964</v>
      </c>
      <c r="G6920" s="1061" t="s">
        <v>1739</v>
      </c>
      <c r="H6920" s="1061" t="s">
        <v>129</v>
      </c>
      <c r="I6920" s="1061" t="s">
        <v>19</v>
      </c>
      <c r="J6920" s="1061" t="s">
        <v>7975</v>
      </c>
      <c r="K6920" s="1061" t="s">
        <v>14849</v>
      </c>
      <c r="L6920" s="1061">
        <v>853000</v>
      </c>
      <c r="M6920" s="1061">
        <v>853000</v>
      </c>
      <c r="N6920" s="1061">
        <v>853000</v>
      </c>
      <c r="O6920" s="1061">
        <v>853000</v>
      </c>
      <c r="P6920" s="1061">
        <v>853000</v>
      </c>
      <c r="Q6920" s="1061">
        <v>853000</v>
      </c>
      <c r="R6920" s="1061">
        <v>882855</v>
      </c>
      <c r="S6920" s="1061">
        <v>882855</v>
      </c>
      <c r="T6920" s="1061">
        <v>882855</v>
      </c>
      <c r="U6920" s="1061">
        <v>882855</v>
      </c>
      <c r="V6920" s="1061">
        <v>882855</v>
      </c>
      <c r="W6920" s="1061">
        <v>882855</v>
      </c>
    </row>
    <row r="6921" spans="1:23">
      <c r="A6921" s="908"/>
      <c r="B6921" s="1061" t="s">
        <v>234</v>
      </c>
      <c r="C6921" s="1061" t="s">
        <v>235</v>
      </c>
      <c r="D6921" s="1061" t="s">
        <v>4611</v>
      </c>
      <c r="E6921" s="1061" t="s">
        <v>13896</v>
      </c>
      <c r="F6921" s="1061" t="s">
        <v>14965</v>
      </c>
      <c r="G6921" s="1061" t="s">
        <v>1739</v>
      </c>
      <c r="H6921" s="1061" t="s">
        <v>129</v>
      </c>
      <c r="I6921" s="1061" t="s">
        <v>19</v>
      </c>
      <c r="J6921" s="1061" t="s">
        <v>7975</v>
      </c>
      <c r="K6921" s="1061" t="s">
        <v>14849</v>
      </c>
      <c r="L6921" s="1061">
        <v>370623</v>
      </c>
      <c r="M6921" s="1061">
        <v>370623</v>
      </c>
      <c r="N6921" s="1061">
        <v>370623</v>
      </c>
      <c r="O6921" s="1061">
        <v>370623</v>
      </c>
      <c r="P6921" s="1061">
        <v>370623</v>
      </c>
      <c r="Q6921" s="1061">
        <v>370623</v>
      </c>
      <c r="R6921" s="1061">
        <v>370623</v>
      </c>
      <c r="S6921" s="1061">
        <v>374239</v>
      </c>
      <c r="T6921" s="1061">
        <v>374239</v>
      </c>
      <c r="U6921" s="1061">
        <v>374239</v>
      </c>
      <c r="V6921" s="1061">
        <v>374239</v>
      </c>
      <c r="W6921" s="1061">
        <v>374239</v>
      </c>
    </row>
    <row r="6922" spans="1:23">
      <c r="A6922" s="908"/>
      <c r="B6922" s="1061" t="s">
        <v>234</v>
      </c>
      <c r="C6922" s="1061" t="s">
        <v>235</v>
      </c>
      <c r="D6922" s="1061" t="s">
        <v>4452</v>
      </c>
      <c r="E6922" s="1061" t="s">
        <v>13897</v>
      </c>
      <c r="F6922" s="1061" t="s">
        <v>14966</v>
      </c>
      <c r="G6922" s="1061" t="s">
        <v>1739</v>
      </c>
      <c r="H6922" s="1061" t="s">
        <v>129</v>
      </c>
      <c r="I6922" s="1061" t="s">
        <v>19</v>
      </c>
      <c r="J6922" s="1061" t="s">
        <v>7975</v>
      </c>
      <c r="K6922" s="1061" t="s">
        <v>14849</v>
      </c>
      <c r="L6922" s="1061">
        <v>277896</v>
      </c>
      <c r="M6922" s="1061">
        <v>277896</v>
      </c>
      <c r="N6922" s="1061">
        <v>277896</v>
      </c>
      <c r="O6922" s="1061">
        <v>277896</v>
      </c>
      <c r="P6922" s="1061">
        <v>277896</v>
      </c>
      <c r="Q6922" s="1061">
        <v>277896</v>
      </c>
      <c r="R6922" s="1061">
        <v>277896</v>
      </c>
      <c r="S6922" s="1061">
        <v>280608</v>
      </c>
      <c r="T6922" s="1061">
        <v>280608</v>
      </c>
      <c r="U6922" s="1061">
        <v>280608</v>
      </c>
      <c r="V6922" s="1061">
        <v>280608</v>
      </c>
      <c r="W6922" s="1061">
        <v>280608</v>
      </c>
    </row>
    <row r="6923" spans="1:23">
      <c r="A6923" s="908"/>
      <c r="B6923" s="1061" t="s">
        <v>234</v>
      </c>
      <c r="C6923" s="1061" t="s">
        <v>235</v>
      </c>
      <c r="D6923" s="1061" t="s">
        <v>4880</v>
      </c>
      <c r="E6923" s="1061" t="s">
        <v>14967</v>
      </c>
      <c r="F6923" s="1061" t="s">
        <v>14968</v>
      </c>
      <c r="G6923" s="1061" t="s">
        <v>1739</v>
      </c>
      <c r="H6923" s="1061" t="s">
        <v>129</v>
      </c>
      <c r="I6923" s="1061" t="s">
        <v>19</v>
      </c>
      <c r="J6923" s="1061" t="s">
        <v>7975</v>
      </c>
      <c r="K6923" s="1061" t="s">
        <v>14849</v>
      </c>
      <c r="L6923" s="1061">
        <v>72534</v>
      </c>
      <c r="M6923" s="1061">
        <v>72534</v>
      </c>
      <c r="N6923" s="1061">
        <v>72534</v>
      </c>
      <c r="O6923" s="1061">
        <v>72534</v>
      </c>
      <c r="P6923" s="1061">
        <v>72534</v>
      </c>
      <c r="Q6923" s="1061">
        <v>72534</v>
      </c>
      <c r="R6923" s="1061">
        <v>72534</v>
      </c>
      <c r="S6923" s="1061">
        <v>73242</v>
      </c>
      <c r="T6923" s="1061">
        <v>73242</v>
      </c>
      <c r="U6923" s="1061">
        <v>73242</v>
      </c>
      <c r="V6923" s="1061">
        <v>73242</v>
      </c>
      <c r="W6923" s="1061">
        <v>73242</v>
      </c>
    </row>
    <row r="6924" spans="1:23">
      <c r="A6924" s="908"/>
      <c r="B6924" s="1061" t="s">
        <v>234</v>
      </c>
      <c r="C6924" s="1061" t="s">
        <v>235</v>
      </c>
      <c r="D6924" s="1061" t="s">
        <v>3756</v>
      </c>
      <c r="E6924" s="1061" t="s">
        <v>14969</v>
      </c>
      <c r="F6924" s="1061" t="s">
        <v>14970</v>
      </c>
      <c r="G6924" s="1061" t="s">
        <v>1739</v>
      </c>
      <c r="H6924" s="1061" t="s">
        <v>129</v>
      </c>
      <c r="I6924" s="1061" t="s">
        <v>19</v>
      </c>
      <c r="J6924" s="1061" t="s">
        <v>7975</v>
      </c>
      <c r="K6924" s="1061" t="s">
        <v>14849</v>
      </c>
      <c r="L6924" s="1061">
        <v>804625</v>
      </c>
      <c r="M6924" s="1061">
        <v>804625</v>
      </c>
      <c r="N6924" s="1061">
        <v>804625</v>
      </c>
      <c r="O6924" s="1061">
        <v>804625</v>
      </c>
      <c r="P6924" s="1061">
        <v>804625</v>
      </c>
      <c r="Q6924" s="1061">
        <v>804625</v>
      </c>
      <c r="R6924" s="1061">
        <v>804625</v>
      </c>
      <c r="S6924" s="1061">
        <v>812475</v>
      </c>
      <c r="T6924" s="1061">
        <v>812475</v>
      </c>
      <c r="U6924" s="1061">
        <v>812475</v>
      </c>
      <c r="V6924" s="1061">
        <v>812475</v>
      </c>
      <c r="W6924" s="1061">
        <v>812475</v>
      </c>
    </row>
    <row r="6925" spans="1:23">
      <c r="A6925" s="908"/>
      <c r="B6925" s="1061" t="s">
        <v>234</v>
      </c>
      <c r="C6925" s="1061" t="s">
        <v>235</v>
      </c>
      <c r="D6925" s="1061" t="s">
        <v>6777</v>
      </c>
      <c r="E6925" s="1061" t="s">
        <v>14971</v>
      </c>
      <c r="F6925" s="1061" t="s">
        <v>14972</v>
      </c>
      <c r="G6925" s="1061" t="s">
        <v>1739</v>
      </c>
      <c r="H6925" s="1061" t="s">
        <v>129</v>
      </c>
      <c r="I6925" s="1061" t="s">
        <v>19</v>
      </c>
      <c r="J6925" s="1061" t="s">
        <v>7975</v>
      </c>
      <c r="K6925" s="1061" t="s">
        <v>14849</v>
      </c>
      <c r="L6925" s="1061">
        <v>2034625</v>
      </c>
      <c r="M6925" s="1061">
        <v>2034625</v>
      </c>
      <c r="N6925" s="1061">
        <v>2034625</v>
      </c>
      <c r="O6925" s="1061">
        <v>2034625</v>
      </c>
      <c r="P6925" s="1061">
        <v>2034625</v>
      </c>
      <c r="Q6925" s="1061">
        <v>2034625</v>
      </c>
      <c r="R6925" s="1061">
        <v>2034625</v>
      </c>
      <c r="S6925" s="1061">
        <v>2054475</v>
      </c>
      <c r="T6925" s="1061">
        <v>2054475</v>
      </c>
      <c r="U6925" s="1061">
        <v>2054475</v>
      </c>
      <c r="V6925" s="1061">
        <v>2054475</v>
      </c>
      <c r="W6925" s="1061">
        <v>2054475</v>
      </c>
    </row>
    <row r="6926" spans="1:23">
      <c r="A6926" s="908"/>
      <c r="B6926" s="1061" t="s">
        <v>234</v>
      </c>
      <c r="C6926" s="1061" t="s">
        <v>235</v>
      </c>
      <c r="D6926" s="1061" t="s">
        <v>14973</v>
      </c>
      <c r="E6926" s="1061" t="s">
        <v>14974</v>
      </c>
      <c r="F6926" s="1061" t="s">
        <v>14799</v>
      </c>
      <c r="G6926" s="1061" t="s">
        <v>1739</v>
      </c>
      <c r="H6926" s="1061" t="s">
        <v>129</v>
      </c>
      <c r="I6926" s="1061" t="s">
        <v>19</v>
      </c>
      <c r="J6926" s="1061" t="s">
        <v>7975</v>
      </c>
      <c r="K6926" s="1061" t="s">
        <v>14849</v>
      </c>
      <c r="L6926" s="1061">
        <v>97375</v>
      </c>
      <c r="M6926" s="1061">
        <v>97375</v>
      </c>
      <c r="N6926" s="1061">
        <v>97375</v>
      </c>
      <c r="O6926" s="1061">
        <v>97375</v>
      </c>
      <c r="P6926" s="1061">
        <v>97375</v>
      </c>
      <c r="Q6926" s="1061">
        <v>97375</v>
      </c>
      <c r="R6926" s="1061">
        <v>97375</v>
      </c>
      <c r="S6926" s="1061">
        <v>98325</v>
      </c>
      <c r="T6926" s="1061">
        <v>98325</v>
      </c>
      <c r="U6926" s="1061">
        <v>98325</v>
      </c>
      <c r="V6926" s="1061">
        <v>98325</v>
      </c>
      <c r="W6926" s="1061">
        <v>98325</v>
      </c>
    </row>
    <row r="6927" spans="1:23">
      <c r="A6927" s="908"/>
      <c r="B6927" s="1061" t="s">
        <v>234</v>
      </c>
      <c r="C6927" s="1061" t="s">
        <v>235</v>
      </c>
      <c r="D6927" s="1061" t="s">
        <v>14975</v>
      </c>
      <c r="E6927" s="1061" t="s">
        <v>13322</v>
      </c>
      <c r="F6927" s="1061" t="s">
        <v>14976</v>
      </c>
      <c r="G6927" s="1061" t="s">
        <v>1739</v>
      </c>
      <c r="H6927" s="1061" t="s">
        <v>129</v>
      </c>
      <c r="I6927" s="1061" t="s">
        <v>19</v>
      </c>
      <c r="J6927" s="1061" t="s">
        <v>7975</v>
      </c>
      <c r="K6927" s="1061" t="s">
        <v>14849</v>
      </c>
      <c r="L6927" s="1061">
        <v>300581</v>
      </c>
      <c r="M6927" s="1061">
        <v>300581</v>
      </c>
      <c r="N6927" s="1061">
        <v>300581</v>
      </c>
      <c r="O6927" s="1061">
        <v>300581</v>
      </c>
      <c r="P6927" s="1061">
        <v>300581</v>
      </c>
      <c r="Q6927" s="1061">
        <v>300581</v>
      </c>
      <c r="R6927" s="1061">
        <v>300581</v>
      </c>
      <c r="S6927" s="1061">
        <v>303514</v>
      </c>
      <c r="T6927" s="1061">
        <v>303514</v>
      </c>
      <c r="U6927" s="1061">
        <v>303514</v>
      </c>
      <c r="V6927" s="1061">
        <v>303514</v>
      </c>
      <c r="W6927" s="1061">
        <v>303514</v>
      </c>
    </row>
    <row r="6928" spans="1:23">
      <c r="A6928" s="908"/>
      <c r="B6928" s="1061" t="s">
        <v>234</v>
      </c>
      <c r="C6928" s="1061" t="s">
        <v>235</v>
      </c>
      <c r="D6928" s="1061" t="s">
        <v>2849</v>
      </c>
      <c r="E6928" s="1061" t="s">
        <v>14977</v>
      </c>
      <c r="F6928" s="1061" t="s">
        <v>14978</v>
      </c>
      <c r="G6928" s="1061" t="s">
        <v>1976</v>
      </c>
      <c r="H6928" s="1061" t="s">
        <v>129</v>
      </c>
      <c r="I6928" s="1061" t="s">
        <v>19</v>
      </c>
      <c r="J6928" s="1061" t="s">
        <v>7975</v>
      </c>
      <c r="K6928" s="1061" t="s">
        <v>14849</v>
      </c>
      <c r="L6928" s="1061">
        <v>1394000</v>
      </c>
      <c r="M6928" s="1061">
        <v>1394000</v>
      </c>
      <c r="N6928" s="1061">
        <v>1394000</v>
      </c>
      <c r="O6928" s="1061">
        <v>1394000</v>
      </c>
      <c r="P6928" s="1061">
        <v>1394000</v>
      </c>
      <c r="Q6928" s="1061">
        <v>1394000</v>
      </c>
      <c r="R6928" s="1061">
        <v>1394000</v>
      </c>
      <c r="S6928" s="1061">
        <v>1407600</v>
      </c>
      <c r="T6928" s="1061">
        <v>1407600</v>
      </c>
      <c r="U6928" s="1061">
        <v>1407600</v>
      </c>
      <c r="V6928" s="1061">
        <v>1407600</v>
      </c>
      <c r="W6928" s="1061">
        <v>1407600</v>
      </c>
    </row>
    <row r="6929" spans="1:23">
      <c r="A6929" s="908"/>
      <c r="B6929" s="1061" t="s">
        <v>234</v>
      </c>
      <c r="C6929" s="1061" t="s">
        <v>235</v>
      </c>
      <c r="D6929" s="1061" t="s">
        <v>4284</v>
      </c>
      <c r="E6929" s="1061" t="s">
        <v>14341</v>
      </c>
      <c r="F6929" s="1061" t="s">
        <v>14342</v>
      </c>
      <c r="G6929" s="1061" t="s">
        <v>1739</v>
      </c>
      <c r="H6929" s="1061" t="s">
        <v>129</v>
      </c>
      <c r="I6929" s="1061" t="s">
        <v>20</v>
      </c>
      <c r="J6929" s="1061" t="s">
        <v>7975</v>
      </c>
      <c r="K6929" s="1061" t="s">
        <v>14849</v>
      </c>
      <c r="L6929" s="1061">
        <v>60900</v>
      </c>
      <c r="M6929" s="1061">
        <v>60900</v>
      </c>
      <c r="N6929" s="1061">
        <v>60900</v>
      </c>
      <c r="O6929" s="1061">
        <v>60900</v>
      </c>
      <c r="P6929" s="1061">
        <v>60900</v>
      </c>
      <c r="Q6929" s="1061">
        <v>60900</v>
      </c>
      <c r="R6929" s="1061">
        <v>60900</v>
      </c>
      <c r="S6929" s="1061">
        <v>60900</v>
      </c>
      <c r="T6929" s="1061">
        <v>60900</v>
      </c>
      <c r="U6929" s="1061">
        <v>60900</v>
      </c>
      <c r="V6929" s="1061">
        <v>60900</v>
      </c>
      <c r="W6929" s="1061">
        <v>60900</v>
      </c>
    </row>
    <row r="6930" spans="1:23">
      <c r="A6930" s="908"/>
      <c r="B6930" s="1061" t="s">
        <v>234</v>
      </c>
      <c r="C6930" s="1061" t="s">
        <v>235</v>
      </c>
      <c r="D6930" s="1061" t="s">
        <v>4555</v>
      </c>
      <c r="E6930" s="1061" t="s">
        <v>14639</v>
      </c>
      <c r="F6930" s="1061" t="s">
        <v>14640</v>
      </c>
      <c r="G6930" s="1061" t="s">
        <v>1739</v>
      </c>
      <c r="H6930" s="1061" t="s">
        <v>129</v>
      </c>
      <c r="I6930" s="1061" t="s">
        <v>20</v>
      </c>
      <c r="J6930" s="1061" t="s">
        <v>7975</v>
      </c>
      <c r="K6930" s="1061" t="s">
        <v>14849</v>
      </c>
      <c r="L6930" s="1061">
        <v>49350</v>
      </c>
      <c r="M6930" s="1061">
        <v>49350</v>
      </c>
      <c r="N6930" s="1061">
        <v>49350</v>
      </c>
      <c r="O6930" s="1061">
        <v>49350</v>
      </c>
      <c r="P6930" s="1061">
        <v>49350</v>
      </c>
      <c r="Q6930" s="1061">
        <v>49350</v>
      </c>
      <c r="R6930" s="1061">
        <v>49350</v>
      </c>
      <c r="S6930" s="1061">
        <v>49350</v>
      </c>
      <c r="T6930" s="1061">
        <v>49350</v>
      </c>
      <c r="U6930" s="1061">
        <v>49350</v>
      </c>
      <c r="V6930" s="1061">
        <v>49350</v>
      </c>
      <c r="W6930" s="1061">
        <v>49350</v>
      </c>
    </row>
    <row r="6931" spans="1:23">
      <c r="A6931" s="908"/>
      <c r="B6931" s="1061" t="s">
        <v>234</v>
      </c>
      <c r="C6931" s="1061" t="s">
        <v>235</v>
      </c>
      <c r="D6931" s="1061" t="s">
        <v>6974</v>
      </c>
      <c r="E6931" s="1061" t="s">
        <v>8052</v>
      </c>
      <c r="F6931" s="1061" t="s">
        <v>14764</v>
      </c>
      <c r="G6931" s="1061" t="s">
        <v>1739</v>
      </c>
      <c r="H6931" s="1061" t="s">
        <v>129</v>
      </c>
      <c r="I6931" s="1061" t="s">
        <v>21</v>
      </c>
      <c r="J6931" s="1061" t="s">
        <v>7975</v>
      </c>
      <c r="K6931" s="1061" t="s">
        <v>14849</v>
      </c>
      <c r="L6931" s="1061">
        <v>1.3800000000000001</v>
      </c>
      <c r="M6931" s="1061">
        <v>1.3800000000000001</v>
      </c>
      <c r="N6931" s="1061">
        <v>1.3800000000000001</v>
      </c>
      <c r="O6931" s="1061">
        <v>1.3800000000000001</v>
      </c>
      <c r="P6931" s="1061">
        <v>1.3800000000000001</v>
      </c>
      <c r="Q6931" s="1061">
        <v>1.3800000000000001</v>
      </c>
      <c r="R6931" s="1061">
        <v>1.3800000000000001</v>
      </c>
      <c r="S6931" s="1061">
        <v>1.3800000000000001</v>
      </c>
      <c r="T6931" s="1061">
        <v>1.3800000000000001</v>
      </c>
      <c r="U6931" s="1061">
        <v>1.3800000000000001</v>
      </c>
      <c r="V6931" s="1061">
        <v>1.3800000000000001</v>
      </c>
      <c r="W6931" s="1061">
        <v>1.3800000000000001</v>
      </c>
    </row>
    <row r="6932" spans="1:23">
      <c r="A6932" s="908"/>
      <c r="B6932" s="1061" t="s">
        <v>234</v>
      </c>
      <c r="C6932" s="1061" t="s">
        <v>235</v>
      </c>
      <c r="D6932" s="1061" t="s">
        <v>4384</v>
      </c>
      <c r="E6932" s="1061" t="s">
        <v>14765</v>
      </c>
      <c r="F6932" s="1061" t="s">
        <v>4941</v>
      </c>
      <c r="G6932" s="1061" t="s">
        <v>1739</v>
      </c>
      <c r="H6932" s="1061" t="s">
        <v>129</v>
      </c>
      <c r="I6932" s="1061" t="s">
        <v>21</v>
      </c>
      <c r="J6932" s="1061" t="s">
        <v>7975</v>
      </c>
      <c r="K6932" s="1061" t="s">
        <v>14849</v>
      </c>
      <c r="L6932" s="1061">
        <v>55.339999999999996</v>
      </c>
      <c r="M6932" s="1061">
        <v>55.339999999999996</v>
      </c>
      <c r="N6932" s="1061">
        <v>55.339999999999996</v>
      </c>
      <c r="O6932" s="1061">
        <v>55.339999999999996</v>
      </c>
      <c r="P6932" s="1061">
        <v>55.339999999999996</v>
      </c>
      <c r="Q6932" s="1061">
        <v>55.339999999999996</v>
      </c>
      <c r="R6932" s="1061">
        <v>55.339999999999996</v>
      </c>
      <c r="S6932" s="1061">
        <v>55.339999999999996</v>
      </c>
      <c r="T6932" s="1061">
        <v>55.339999999999996</v>
      </c>
      <c r="U6932" s="1061">
        <v>55.339999999999996</v>
      </c>
      <c r="V6932" s="1061">
        <v>55.339999999999996</v>
      </c>
      <c r="W6932" s="1061">
        <v>55.339999999999996</v>
      </c>
    </row>
    <row r="6933" spans="1:23">
      <c r="A6933" s="908"/>
      <c r="B6933" s="1061" t="s">
        <v>234</v>
      </c>
      <c r="C6933" s="1061" t="s">
        <v>235</v>
      </c>
      <c r="D6933" s="1061" t="s">
        <v>4970</v>
      </c>
      <c r="E6933" s="1061" t="s">
        <v>14766</v>
      </c>
      <c r="F6933" s="1061" t="s">
        <v>5117</v>
      </c>
      <c r="G6933" s="1061" t="s">
        <v>1739</v>
      </c>
      <c r="H6933" s="1061" t="s">
        <v>129</v>
      </c>
      <c r="I6933" s="1061" t="s">
        <v>21</v>
      </c>
      <c r="J6933" s="1061" t="s">
        <v>7975</v>
      </c>
      <c r="K6933" s="1061" t="s">
        <v>14849</v>
      </c>
      <c r="L6933" s="1061">
        <v>44.15</v>
      </c>
      <c r="M6933" s="1061">
        <v>44.15</v>
      </c>
      <c r="N6933" s="1061">
        <v>44.15</v>
      </c>
      <c r="O6933" s="1061">
        <v>44.15</v>
      </c>
      <c r="P6933" s="1061">
        <v>44.15</v>
      </c>
      <c r="Q6933" s="1061">
        <v>44.15</v>
      </c>
      <c r="R6933" s="1061">
        <v>44.15</v>
      </c>
      <c r="S6933" s="1061">
        <v>44.15</v>
      </c>
      <c r="T6933" s="1061">
        <v>44.15</v>
      </c>
      <c r="U6933" s="1061">
        <v>44.15</v>
      </c>
      <c r="V6933" s="1061">
        <v>44.15</v>
      </c>
      <c r="W6933" s="1061">
        <v>44.15</v>
      </c>
    </row>
    <row r="6934" spans="1:23">
      <c r="A6934" s="908"/>
      <c r="B6934" s="1061" t="s">
        <v>234</v>
      </c>
      <c r="C6934" s="1061" t="s">
        <v>235</v>
      </c>
      <c r="D6934" s="1061" t="s">
        <v>4604</v>
      </c>
      <c r="E6934" s="1061" t="s">
        <v>14767</v>
      </c>
      <c r="F6934" s="1061" t="s">
        <v>4604</v>
      </c>
      <c r="G6934" s="1061" t="s">
        <v>1739</v>
      </c>
      <c r="H6934" s="1061" t="s">
        <v>129</v>
      </c>
      <c r="I6934" s="1061" t="s">
        <v>21</v>
      </c>
      <c r="J6934" s="1061" t="s">
        <v>7975</v>
      </c>
      <c r="K6934" s="1061" t="s">
        <v>14849</v>
      </c>
      <c r="L6934" s="1061">
        <v>79.84</v>
      </c>
      <c r="M6934" s="1061">
        <v>79.84</v>
      </c>
      <c r="N6934" s="1061">
        <v>79.84</v>
      </c>
      <c r="O6934" s="1061">
        <v>79.84</v>
      </c>
      <c r="P6934" s="1061">
        <v>79.84</v>
      </c>
      <c r="Q6934" s="1061">
        <v>79.84</v>
      </c>
      <c r="R6934" s="1061">
        <v>79.84</v>
      </c>
      <c r="S6934" s="1061">
        <v>79.84</v>
      </c>
      <c r="T6934" s="1061">
        <v>79.84</v>
      </c>
      <c r="U6934" s="1061">
        <v>79.84</v>
      </c>
      <c r="V6934" s="1061">
        <v>79.84</v>
      </c>
      <c r="W6934" s="1061">
        <v>79.84</v>
      </c>
    </row>
    <row r="6935" spans="1:23">
      <c r="A6935" s="908"/>
      <c r="B6935" s="1061" t="s">
        <v>234</v>
      </c>
      <c r="C6935" s="1061" t="s">
        <v>235</v>
      </c>
      <c r="D6935" s="1061" t="s">
        <v>4632</v>
      </c>
      <c r="E6935" s="1061" t="s">
        <v>14768</v>
      </c>
      <c r="F6935" s="1061" t="s">
        <v>6095</v>
      </c>
      <c r="G6935" s="1061" t="s">
        <v>1739</v>
      </c>
      <c r="H6935" s="1061" t="s">
        <v>129</v>
      </c>
      <c r="I6935" s="1061" t="s">
        <v>21</v>
      </c>
      <c r="J6935" s="1061" t="s">
        <v>7975</v>
      </c>
      <c r="K6935" s="1061" t="s">
        <v>14849</v>
      </c>
      <c r="L6935" s="1061">
        <v>47.6</v>
      </c>
      <c r="M6935" s="1061">
        <v>47.6</v>
      </c>
      <c r="N6935" s="1061">
        <v>47.6</v>
      </c>
      <c r="O6935" s="1061">
        <v>47.6</v>
      </c>
      <c r="P6935" s="1061">
        <v>47.6</v>
      </c>
      <c r="Q6935" s="1061">
        <v>47.6</v>
      </c>
      <c r="R6935" s="1061">
        <v>47.6</v>
      </c>
      <c r="S6935" s="1061">
        <v>47.6</v>
      </c>
      <c r="T6935" s="1061">
        <v>47.6</v>
      </c>
      <c r="U6935" s="1061">
        <v>47.6</v>
      </c>
      <c r="V6935" s="1061">
        <v>47.6</v>
      </c>
      <c r="W6935" s="1061">
        <v>47.6</v>
      </c>
    </row>
    <row r="6936" spans="1:23">
      <c r="A6936" s="908"/>
      <c r="B6936" s="1061" t="s">
        <v>234</v>
      </c>
      <c r="C6936" s="1061" t="s">
        <v>235</v>
      </c>
      <c r="D6936" s="1061" t="s">
        <v>4929</v>
      </c>
      <c r="E6936" s="1061" t="s">
        <v>14979</v>
      </c>
      <c r="F6936" s="1061" t="s">
        <v>14980</v>
      </c>
      <c r="G6936" s="1061" t="s">
        <v>1739</v>
      </c>
      <c r="H6936" s="1061" t="s">
        <v>129</v>
      </c>
      <c r="I6936" s="1061" t="s">
        <v>21</v>
      </c>
      <c r="J6936" s="1061" t="s">
        <v>7975</v>
      </c>
      <c r="K6936" s="1061" t="s">
        <v>14849</v>
      </c>
      <c r="L6936" s="1061">
        <v>0.28000000000000003</v>
      </c>
      <c r="M6936" s="1061">
        <v>0.28000000000000003</v>
      </c>
      <c r="N6936" s="1061">
        <v>0.28000000000000003</v>
      </c>
      <c r="O6936" s="1061">
        <v>0.28000000000000003</v>
      </c>
      <c r="P6936" s="1061">
        <v>0.28000000000000003</v>
      </c>
      <c r="Q6936" s="1061">
        <v>0.28000000000000003</v>
      </c>
      <c r="R6936" s="1061">
        <v>0.28000000000000003</v>
      </c>
      <c r="S6936" s="1061">
        <v>0.28000000000000003</v>
      </c>
      <c r="T6936" s="1061">
        <v>0.28000000000000003</v>
      </c>
      <c r="U6936" s="1061">
        <v>0.28000000000000003</v>
      </c>
      <c r="V6936" s="1061">
        <v>0.28000000000000003</v>
      </c>
      <c r="W6936" s="1061">
        <v>0.28000000000000003</v>
      </c>
    </row>
    <row r="6937" spans="1:23">
      <c r="A6937" s="908"/>
      <c r="B6937" s="1061" t="s">
        <v>234</v>
      </c>
      <c r="C6937" s="1061" t="s">
        <v>235</v>
      </c>
      <c r="D6937" s="1061" t="s">
        <v>6957</v>
      </c>
      <c r="E6937" s="1061" t="s">
        <v>14981</v>
      </c>
      <c r="F6937" s="1061" t="s">
        <v>14982</v>
      </c>
      <c r="G6937" s="1061" t="s">
        <v>1739</v>
      </c>
      <c r="H6937" s="1061" t="s">
        <v>129</v>
      </c>
      <c r="I6937" s="1061" t="s">
        <v>19</v>
      </c>
      <c r="J6937" s="1061" t="s">
        <v>7975</v>
      </c>
      <c r="K6937" s="1061" t="s">
        <v>14849</v>
      </c>
      <c r="L6937" s="1061">
        <v>37310000</v>
      </c>
      <c r="M6937" s="1061">
        <v>37310000</v>
      </c>
      <c r="N6937" s="1061">
        <v>37310000</v>
      </c>
      <c r="O6937" s="1061">
        <v>37310000</v>
      </c>
      <c r="P6937" s="1061">
        <v>37310000</v>
      </c>
      <c r="Q6937" s="1061">
        <v>37310000</v>
      </c>
      <c r="R6937" s="1061">
        <v>37674000</v>
      </c>
      <c r="S6937" s="1061">
        <v>37674000</v>
      </c>
      <c r="T6937" s="1061">
        <v>37674000</v>
      </c>
      <c r="U6937" s="1061">
        <v>37674000</v>
      </c>
      <c r="V6937" s="1061">
        <v>37674000</v>
      </c>
      <c r="W6937" s="1061">
        <v>37674000</v>
      </c>
    </row>
    <row r="6938" spans="1:23">
      <c r="A6938" s="908"/>
      <c r="B6938" s="1061" t="s">
        <v>234</v>
      </c>
      <c r="C6938" s="1061" t="s">
        <v>235</v>
      </c>
      <c r="D6938" s="1061" t="s">
        <v>4970</v>
      </c>
      <c r="E6938" s="1061" t="s">
        <v>15544</v>
      </c>
      <c r="F6938" s="1061" t="s">
        <v>5117</v>
      </c>
      <c r="G6938" s="1061" t="s">
        <v>1739</v>
      </c>
      <c r="H6938" s="1061" t="s">
        <v>129</v>
      </c>
      <c r="I6938" s="1061" t="s">
        <v>21</v>
      </c>
      <c r="J6938" s="1061" t="s">
        <v>7975</v>
      </c>
      <c r="K6938" s="1061" t="s">
        <v>14849</v>
      </c>
      <c r="L6938" s="1061">
        <v>81.89</v>
      </c>
      <c r="M6938" s="1061">
        <v>81.89</v>
      </c>
      <c r="N6938" s="1061">
        <v>81.89</v>
      </c>
      <c r="O6938" s="1061">
        <v>81.89</v>
      </c>
      <c r="P6938" s="1061">
        <v>81.89</v>
      </c>
      <c r="Q6938" s="1061">
        <v>81.89</v>
      </c>
      <c r="R6938" s="1061">
        <v>81.89</v>
      </c>
      <c r="S6938" s="1061">
        <v>81.89</v>
      </c>
      <c r="T6938" s="1061">
        <v>81.89</v>
      </c>
      <c r="U6938" s="1061">
        <v>81.89</v>
      </c>
      <c r="V6938" s="1061">
        <v>81.89</v>
      </c>
      <c r="W6938" s="1061">
        <v>81.89</v>
      </c>
    </row>
    <row r="6939" spans="1:23">
      <c r="A6939" s="908"/>
      <c r="B6939" s="1061" t="s">
        <v>234</v>
      </c>
      <c r="C6939" s="1061" t="s">
        <v>235</v>
      </c>
      <c r="D6939" s="1061" t="s">
        <v>4604</v>
      </c>
      <c r="E6939" s="1061" t="s">
        <v>15545</v>
      </c>
      <c r="F6939" s="1061" t="s">
        <v>4604</v>
      </c>
      <c r="G6939" s="1061" t="s">
        <v>1739</v>
      </c>
      <c r="H6939" s="1061" t="s">
        <v>129</v>
      </c>
      <c r="I6939" s="1061" t="s">
        <v>21</v>
      </c>
      <c r="J6939" s="1061" t="s">
        <v>7975</v>
      </c>
      <c r="K6939" s="1061" t="s">
        <v>14849</v>
      </c>
      <c r="L6939" s="1061">
        <v>80.160000000000011</v>
      </c>
      <c r="M6939" s="1061">
        <v>80.160000000000011</v>
      </c>
      <c r="N6939" s="1061">
        <v>80.160000000000011</v>
      </c>
      <c r="O6939" s="1061">
        <v>80.160000000000011</v>
      </c>
      <c r="P6939" s="1061">
        <v>80.160000000000011</v>
      </c>
      <c r="Q6939" s="1061">
        <v>80.160000000000011</v>
      </c>
      <c r="R6939" s="1061">
        <v>80.160000000000011</v>
      </c>
      <c r="S6939" s="1061">
        <v>80.160000000000011</v>
      </c>
      <c r="T6939" s="1061">
        <v>80.160000000000011</v>
      </c>
      <c r="U6939" s="1061">
        <v>80.160000000000011</v>
      </c>
      <c r="V6939" s="1061">
        <v>80.160000000000011</v>
      </c>
      <c r="W6939" s="1061">
        <v>80.160000000000011</v>
      </c>
    </row>
    <row r="6940" spans="1:23">
      <c r="A6940" s="908"/>
      <c r="B6940" s="1061" t="s">
        <v>234</v>
      </c>
      <c r="C6940" s="1061" t="s">
        <v>235</v>
      </c>
      <c r="D6940" s="1061" t="s">
        <v>4632</v>
      </c>
      <c r="E6940" s="1061" t="s">
        <v>15546</v>
      </c>
      <c r="F6940" s="1061" t="s">
        <v>6095</v>
      </c>
      <c r="G6940" s="1061" t="s">
        <v>1739</v>
      </c>
      <c r="H6940" s="1061" t="s">
        <v>129</v>
      </c>
      <c r="I6940" s="1061" t="s">
        <v>21</v>
      </c>
      <c r="J6940" s="1061" t="s">
        <v>7975</v>
      </c>
      <c r="K6940" s="1061" t="s">
        <v>14849</v>
      </c>
      <c r="L6940" s="1061">
        <v>41.4</v>
      </c>
      <c r="M6940" s="1061">
        <v>41.4</v>
      </c>
      <c r="N6940" s="1061">
        <v>41.4</v>
      </c>
      <c r="O6940" s="1061">
        <v>41.4</v>
      </c>
      <c r="P6940" s="1061">
        <v>41.4</v>
      </c>
      <c r="Q6940" s="1061">
        <v>41.4</v>
      </c>
      <c r="R6940" s="1061">
        <v>41.4</v>
      </c>
      <c r="S6940" s="1061">
        <v>41.4</v>
      </c>
      <c r="T6940" s="1061">
        <v>41.4</v>
      </c>
      <c r="U6940" s="1061">
        <v>41.4</v>
      </c>
      <c r="V6940" s="1061">
        <v>41.4</v>
      </c>
      <c r="W6940" s="1061">
        <v>41.4</v>
      </c>
    </row>
    <row r="6941" spans="1:23">
      <c r="A6941" s="908"/>
      <c r="B6941" s="1061" t="s">
        <v>234</v>
      </c>
      <c r="C6941" s="1061" t="s">
        <v>235</v>
      </c>
      <c r="D6941" s="1061" t="s">
        <v>15547</v>
      </c>
      <c r="E6941" s="1061" t="s">
        <v>15548</v>
      </c>
      <c r="F6941" s="1061" t="s">
        <v>15549</v>
      </c>
      <c r="G6941" s="1061" t="s">
        <v>1739</v>
      </c>
      <c r="H6941" s="1061" t="s">
        <v>129</v>
      </c>
      <c r="I6941" s="1061" t="s">
        <v>21</v>
      </c>
      <c r="J6941" s="1061" t="s">
        <v>7975</v>
      </c>
      <c r="K6941" s="1061" t="s">
        <v>14849</v>
      </c>
      <c r="L6941" s="1061">
        <v>314.40999999999997</v>
      </c>
      <c r="M6941" s="1061">
        <v>314.40999999999997</v>
      </c>
      <c r="N6941" s="1061">
        <v>314.40999999999997</v>
      </c>
      <c r="O6941" s="1061">
        <v>314.40999999999997</v>
      </c>
      <c r="P6941" s="1061">
        <v>314.40999999999997</v>
      </c>
      <c r="Q6941" s="1061">
        <v>314.40999999999997</v>
      </c>
      <c r="R6941" s="1061">
        <v>314.40999999999997</v>
      </c>
      <c r="S6941" s="1061">
        <v>314.40999999999997</v>
      </c>
      <c r="T6941" s="1061">
        <v>314.40999999999997</v>
      </c>
      <c r="U6941" s="1061">
        <v>314.40999999999997</v>
      </c>
      <c r="V6941" s="1061">
        <v>314.40999999999997</v>
      </c>
      <c r="W6941" s="1061">
        <v>314.40999999999997</v>
      </c>
    </row>
    <row r="6942" spans="1:23">
      <c r="A6942" s="908"/>
      <c r="B6942" s="1061" t="s">
        <v>234</v>
      </c>
      <c r="C6942" s="1061" t="s">
        <v>235</v>
      </c>
      <c r="D6942" s="1061" t="s">
        <v>15547</v>
      </c>
      <c r="E6942" s="1061" t="s">
        <v>15550</v>
      </c>
      <c r="F6942" s="1061" t="s">
        <v>15549</v>
      </c>
      <c r="G6942" s="1061" t="s">
        <v>1739</v>
      </c>
      <c r="H6942" s="1061" t="s">
        <v>129</v>
      </c>
      <c r="I6942" s="1061" t="s">
        <v>21</v>
      </c>
      <c r="J6942" s="1061" t="s">
        <v>7975</v>
      </c>
      <c r="K6942" s="1061" t="s">
        <v>14849</v>
      </c>
      <c r="L6942" s="1061">
        <v>300.65999999999997</v>
      </c>
      <c r="M6942" s="1061">
        <v>300.65999999999997</v>
      </c>
      <c r="N6942" s="1061">
        <v>300.65999999999997</v>
      </c>
      <c r="O6942" s="1061">
        <v>300.65999999999997</v>
      </c>
      <c r="P6942" s="1061">
        <v>300.65999999999997</v>
      </c>
      <c r="Q6942" s="1061">
        <v>300.65999999999997</v>
      </c>
      <c r="R6942" s="1061">
        <v>300.65999999999997</v>
      </c>
      <c r="S6942" s="1061">
        <v>300.65999999999997</v>
      </c>
      <c r="T6942" s="1061">
        <v>300.65999999999997</v>
      </c>
      <c r="U6942" s="1061">
        <v>300.65999999999997</v>
      </c>
      <c r="V6942" s="1061">
        <v>300.65999999999997</v>
      </c>
      <c r="W6942" s="1061">
        <v>300.65999999999997</v>
      </c>
    </row>
    <row r="6943" spans="1:23">
      <c r="A6943" s="908"/>
      <c r="B6943" s="1061" t="s">
        <v>234</v>
      </c>
      <c r="C6943" s="1061" t="s">
        <v>235</v>
      </c>
      <c r="D6943" s="1061" t="s">
        <v>4384</v>
      </c>
      <c r="E6943" s="1061" t="s">
        <v>15551</v>
      </c>
      <c r="F6943" s="1061" t="s">
        <v>5093</v>
      </c>
      <c r="G6943" s="1061" t="s">
        <v>1739</v>
      </c>
      <c r="H6943" s="1061" t="s">
        <v>129</v>
      </c>
      <c r="I6943" s="1061" t="s">
        <v>21</v>
      </c>
      <c r="J6943" s="1061" t="s">
        <v>7975</v>
      </c>
      <c r="K6943" s="1061" t="s">
        <v>14849</v>
      </c>
      <c r="L6943" s="1061">
        <v>4.93</v>
      </c>
      <c r="M6943" s="1061">
        <v>4.93</v>
      </c>
      <c r="N6943" s="1061">
        <v>4.93</v>
      </c>
      <c r="O6943" s="1061">
        <v>4.93</v>
      </c>
      <c r="P6943" s="1061">
        <v>4.93</v>
      </c>
      <c r="Q6943" s="1061">
        <v>4.93</v>
      </c>
      <c r="R6943" s="1061">
        <v>4.93</v>
      </c>
      <c r="S6943" s="1061">
        <v>4.93</v>
      </c>
      <c r="T6943" s="1061">
        <v>4.93</v>
      </c>
      <c r="U6943" s="1061">
        <v>4.93</v>
      </c>
      <c r="V6943" s="1061">
        <v>4.93</v>
      </c>
      <c r="W6943" s="1061">
        <v>4.93</v>
      </c>
    </row>
    <row r="6944" spans="1:23">
      <c r="A6944" s="908"/>
      <c r="B6944" s="1061" t="s">
        <v>234</v>
      </c>
      <c r="C6944" s="1061" t="s">
        <v>235</v>
      </c>
      <c r="D6944" s="1061" t="s">
        <v>239</v>
      </c>
      <c r="E6944" s="1061" t="s">
        <v>15552</v>
      </c>
      <c r="F6944" s="1061" t="s">
        <v>5102</v>
      </c>
      <c r="G6944" s="1061" t="s">
        <v>1739</v>
      </c>
      <c r="H6944" s="1061" t="s">
        <v>129</v>
      </c>
      <c r="I6944" s="1061" t="s">
        <v>21</v>
      </c>
      <c r="J6944" s="1061" t="s">
        <v>7975</v>
      </c>
      <c r="K6944" s="1061" t="s">
        <v>14849</v>
      </c>
      <c r="L6944" s="1061">
        <v>44.04</v>
      </c>
      <c r="M6944" s="1061">
        <v>44.04</v>
      </c>
      <c r="N6944" s="1061">
        <v>44.04</v>
      </c>
      <c r="O6944" s="1061">
        <v>44.04</v>
      </c>
      <c r="P6944" s="1061">
        <v>44.04</v>
      </c>
      <c r="Q6944" s="1061">
        <v>44.04</v>
      </c>
      <c r="R6944" s="1061">
        <v>44.04</v>
      </c>
      <c r="S6944" s="1061">
        <v>44.04</v>
      </c>
      <c r="T6944" s="1061">
        <v>44.04</v>
      </c>
      <c r="U6944" s="1061">
        <v>44.04</v>
      </c>
      <c r="V6944" s="1061">
        <v>44.04</v>
      </c>
      <c r="W6944" s="1061">
        <v>44.04</v>
      </c>
    </row>
    <row r="6945" spans="1:23">
      <c r="A6945" s="908"/>
      <c r="B6945" s="1061" t="s">
        <v>234</v>
      </c>
      <c r="C6945" s="1061" t="s">
        <v>235</v>
      </c>
      <c r="D6945" s="1061" t="s">
        <v>4384</v>
      </c>
      <c r="E6945" s="1061" t="s">
        <v>15553</v>
      </c>
      <c r="F6945" s="1061" t="s">
        <v>4941</v>
      </c>
      <c r="G6945" s="1061" t="s">
        <v>1739</v>
      </c>
      <c r="H6945" s="1061" t="s">
        <v>129</v>
      </c>
      <c r="I6945" s="1061" t="s">
        <v>21</v>
      </c>
      <c r="J6945" s="1061" t="s">
        <v>7975</v>
      </c>
      <c r="K6945" s="1061" t="s">
        <v>14849</v>
      </c>
      <c r="L6945" s="1061">
        <v>75.86</v>
      </c>
      <c r="M6945" s="1061">
        <v>75.86</v>
      </c>
      <c r="N6945" s="1061">
        <v>75.86</v>
      </c>
      <c r="O6945" s="1061">
        <v>75.86</v>
      </c>
      <c r="P6945" s="1061">
        <v>75.86</v>
      </c>
      <c r="Q6945" s="1061">
        <v>75.86</v>
      </c>
      <c r="R6945" s="1061">
        <v>75.86</v>
      </c>
      <c r="S6945" s="1061">
        <v>75.86</v>
      </c>
      <c r="T6945" s="1061">
        <v>75.86</v>
      </c>
      <c r="U6945" s="1061">
        <v>75.86</v>
      </c>
      <c r="V6945" s="1061">
        <v>75.86</v>
      </c>
      <c r="W6945" s="1061">
        <v>75.86</v>
      </c>
    </row>
    <row r="6946" spans="1:23">
      <c r="A6946" s="908"/>
      <c r="B6946" s="1061" t="s">
        <v>234</v>
      </c>
      <c r="C6946" s="1061" t="s">
        <v>235</v>
      </c>
      <c r="D6946" s="1061" t="s">
        <v>239</v>
      </c>
      <c r="E6946" s="1061" t="s">
        <v>15554</v>
      </c>
      <c r="F6946" s="1061" t="s">
        <v>5001</v>
      </c>
      <c r="G6946" s="1061" t="s">
        <v>1739</v>
      </c>
      <c r="H6946" s="1061" t="s">
        <v>129</v>
      </c>
      <c r="I6946" s="1061" t="s">
        <v>21</v>
      </c>
      <c r="J6946" s="1061" t="s">
        <v>7975</v>
      </c>
      <c r="K6946" s="1061" t="s">
        <v>14849</v>
      </c>
      <c r="L6946" s="1061">
        <v>30.180000000000003</v>
      </c>
      <c r="M6946" s="1061">
        <v>30.180000000000003</v>
      </c>
      <c r="N6946" s="1061">
        <v>30.180000000000003</v>
      </c>
      <c r="O6946" s="1061">
        <v>30.180000000000003</v>
      </c>
      <c r="P6946" s="1061">
        <v>30.180000000000003</v>
      </c>
      <c r="Q6946" s="1061">
        <v>30.180000000000003</v>
      </c>
      <c r="R6946" s="1061">
        <v>30.180000000000003</v>
      </c>
      <c r="S6946" s="1061">
        <v>30.180000000000003</v>
      </c>
      <c r="T6946" s="1061">
        <v>30.180000000000003</v>
      </c>
      <c r="U6946" s="1061">
        <v>30.180000000000003</v>
      </c>
      <c r="V6946" s="1061">
        <v>30.180000000000003</v>
      </c>
      <c r="W6946" s="1061">
        <v>30.180000000000003</v>
      </c>
    </row>
    <row r="6947" spans="1:23">
      <c r="A6947" s="908"/>
      <c r="B6947" s="1061" t="s">
        <v>234</v>
      </c>
      <c r="C6947" s="1061" t="s">
        <v>235</v>
      </c>
      <c r="D6947" s="1061" t="s">
        <v>4604</v>
      </c>
      <c r="E6947" s="1061" t="s">
        <v>15555</v>
      </c>
      <c r="F6947" s="1061" t="s">
        <v>4604</v>
      </c>
      <c r="G6947" s="1061" t="s">
        <v>1739</v>
      </c>
      <c r="H6947" s="1061" t="s">
        <v>129</v>
      </c>
      <c r="I6947" s="1061" t="s">
        <v>21</v>
      </c>
      <c r="J6947" s="1061" t="s">
        <v>7975</v>
      </c>
      <c r="K6947" s="1061" t="s">
        <v>14849</v>
      </c>
      <c r="L6947" s="1061">
        <v>80.160000000000011</v>
      </c>
      <c r="M6947" s="1061">
        <v>80.160000000000011</v>
      </c>
      <c r="N6947" s="1061">
        <v>80.160000000000011</v>
      </c>
      <c r="O6947" s="1061">
        <v>80.160000000000011</v>
      </c>
      <c r="P6947" s="1061">
        <v>80.160000000000011</v>
      </c>
      <c r="Q6947" s="1061">
        <v>80.160000000000011</v>
      </c>
      <c r="R6947" s="1061">
        <v>80.160000000000011</v>
      </c>
      <c r="S6947" s="1061">
        <v>80.160000000000011</v>
      </c>
      <c r="T6947" s="1061">
        <v>80.160000000000011</v>
      </c>
      <c r="U6947" s="1061">
        <v>80.160000000000011</v>
      </c>
      <c r="V6947" s="1061">
        <v>80.160000000000011</v>
      </c>
      <c r="W6947" s="1061">
        <v>80.160000000000011</v>
      </c>
    </row>
    <row r="6948" spans="1:23">
      <c r="A6948" s="908"/>
      <c r="B6948" s="1061" t="s">
        <v>234</v>
      </c>
      <c r="C6948" s="1061" t="s">
        <v>235</v>
      </c>
      <c r="D6948" s="1061" t="s">
        <v>4632</v>
      </c>
      <c r="E6948" s="1061" t="s">
        <v>15556</v>
      </c>
      <c r="F6948" s="1061" t="s">
        <v>6095</v>
      </c>
      <c r="G6948" s="1061" t="s">
        <v>1739</v>
      </c>
      <c r="H6948" s="1061" t="s">
        <v>129</v>
      </c>
      <c r="I6948" s="1061" t="s">
        <v>21</v>
      </c>
      <c r="J6948" s="1061" t="s">
        <v>7975</v>
      </c>
      <c r="K6948" s="1061" t="s">
        <v>14849</v>
      </c>
      <c r="L6948" s="1061">
        <v>41.4</v>
      </c>
      <c r="M6948" s="1061">
        <v>41.4</v>
      </c>
      <c r="N6948" s="1061">
        <v>41.4</v>
      </c>
      <c r="O6948" s="1061">
        <v>41.4</v>
      </c>
      <c r="P6948" s="1061">
        <v>41.4</v>
      </c>
      <c r="Q6948" s="1061">
        <v>41.4</v>
      </c>
      <c r="R6948" s="1061">
        <v>41.4</v>
      </c>
      <c r="S6948" s="1061">
        <v>41.4</v>
      </c>
      <c r="T6948" s="1061">
        <v>41.4</v>
      </c>
      <c r="U6948" s="1061">
        <v>41.4</v>
      </c>
      <c r="V6948" s="1061">
        <v>41.4</v>
      </c>
      <c r="W6948" s="1061">
        <v>41.4</v>
      </c>
    </row>
    <row r="6949" spans="1:23">
      <c r="A6949" s="908"/>
      <c r="B6949" s="1061" t="s">
        <v>234</v>
      </c>
      <c r="C6949" s="1061" t="s">
        <v>235</v>
      </c>
      <c r="D6949" s="1061" t="s">
        <v>4970</v>
      </c>
      <c r="E6949" s="1061" t="s">
        <v>15557</v>
      </c>
      <c r="F6949" s="1061" t="s">
        <v>5117</v>
      </c>
      <c r="G6949" s="1061" t="s">
        <v>1739</v>
      </c>
      <c r="H6949" s="1061" t="s">
        <v>129</v>
      </c>
      <c r="I6949" s="1061" t="s">
        <v>21</v>
      </c>
      <c r="J6949" s="1061" t="s">
        <v>7975</v>
      </c>
      <c r="K6949" s="1061" t="s">
        <v>14849</v>
      </c>
      <c r="L6949" s="1061">
        <v>81.89</v>
      </c>
      <c r="M6949" s="1061">
        <v>81.89</v>
      </c>
      <c r="N6949" s="1061">
        <v>81.89</v>
      </c>
      <c r="O6949" s="1061">
        <v>81.89</v>
      </c>
      <c r="P6949" s="1061">
        <v>81.89</v>
      </c>
      <c r="Q6949" s="1061">
        <v>81.89</v>
      </c>
      <c r="R6949" s="1061">
        <v>81.89</v>
      </c>
      <c r="S6949" s="1061">
        <v>81.89</v>
      </c>
      <c r="T6949" s="1061">
        <v>81.89</v>
      </c>
      <c r="U6949" s="1061">
        <v>81.89</v>
      </c>
      <c r="V6949" s="1061">
        <v>81.89</v>
      </c>
      <c r="W6949" s="1061">
        <v>81.89</v>
      </c>
    </row>
    <row r="6950" spans="1:23">
      <c r="A6950" s="908"/>
      <c r="B6950" s="1061" t="s">
        <v>234</v>
      </c>
      <c r="C6950" s="1061" t="s">
        <v>235</v>
      </c>
      <c r="D6950" s="1061" t="s">
        <v>4936</v>
      </c>
      <c r="E6950" s="1061" t="s">
        <v>15558</v>
      </c>
      <c r="F6950" s="1061" t="s">
        <v>4939</v>
      </c>
      <c r="G6950" s="1061" t="s">
        <v>1739</v>
      </c>
      <c r="H6950" s="1061" t="s">
        <v>129</v>
      </c>
      <c r="I6950" s="1061" t="s">
        <v>21</v>
      </c>
      <c r="J6950" s="1061" t="s">
        <v>7975</v>
      </c>
      <c r="K6950" s="1061" t="s">
        <v>14849</v>
      </c>
      <c r="L6950" s="1061">
        <v>23.720000000000002</v>
      </c>
      <c r="M6950" s="1061">
        <v>23.720000000000002</v>
      </c>
      <c r="N6950" s="1061">
        <v>23.720000000000002</v>
      </c>
      <c r="O6950" s="1061">
        <v>23.720000000000002</v>
      </c>
      <c r="P6950" s="1061">
        <v>23.720000000000002</v>
      </c>
      <c r="Q6950" s="1061">
        <v>23.720000000000002</v>
      </c>
      <c r="R6950" s="1061">
        <v>23.720000000000002</v>
      </c>
      <c r="S6950" s="1061">
        <v>23.720000000000002</v>
      </c>
      <c r="T6950" s="1061">
        <v>23.720000000000002</v>
      </c>
      <c r="U6950" s="1061">
        <v>23.720000000000002</v>
      </c>
      <c r="V6950" s="1061">
        <v>23.720000000000002</v>
      </c>
      <c r="W6950" s="1061">
        <v>23.720000000000002</v>
      </c>
    </row>
    <row r="6951" spans="1:23">
      <c r="A6951" s="908"/>
      <c r="B6951" s="1061" t="s">
        <v>234</v>
      </c>
      <c r="C6951" s="1061" t="s">
        <v>235</v>
      </c>
      <c r="D6951" s="1061" t="s">
        <v>4936</v>
      </c>
      <c r="E6951" s="1061" t="s">
        <v>15559</v>
      </c>
      <c r="F6951" s="1061" t="s">
        <v>4937</v>
      </c>
      <c r="G6951" s="1061" t="s">
        <v>1739</v>
      </c>
      <c r="H6951" s="1061" t="s">
        <v>129</v>
      </c>
      <c r="I6951" s="1061" t="s">
        <v>21</v>
      </c>
      <c r="J6951" s="1061" t="s">
        <v>7975</v>
      </c>
      <c r="K6951" s="1061" t="s">
        <v>14849</v>
      </c>
      <c r="L6951" s="1061">
        <v>21.55</v>
      </c>
      <c r="M6951" s="1061">
        <v>21.55</v>
      </c>
      <c r="N6951" s="1061">
        <v>21.55</v>
      </c>
      <c r="O6951" s="1061">
        <v>21.55</v>
      </c>
      <c r="P6951" s="1061">
        <v>21.55</v>
      </c>
      <c r="Q6951" s="1061">
        <v>21.55</v>
      </c>
      <c r="R6951" s="1061">
        <v>21.55</v>
      </c>
      <c r="S6951" s="1061">
        <v>21.55</v>
      </c>
      <c r="T6951" s="1061">
        <v>21.55</v>
      </c>
      <c r="U6951" s="1061">
        <v>21.55</v>
      </c>
      <c r="V6951" s="1061">
        <v>21.55</v>
      </c>
      <c r="W6951" s="1061">
        <v>21.55</v>
      </c>
    </row>
    <row r="6952" spans="1:23">
      <c r="A6952" s="908"/>
      <c r="B6952" s="1061" t="s">
        <v>234</v>
      </c>
      <c r="C6952" s="1061" t="s">
        <v>235</v>
      </c>
      <c r="D6952" s="1061" t="s">
        <v>4384</v>
      </c>
      <c r="E6952" s="1061" t="s">
        <v>15560</v>
      </c>
      <c r="F6952" s="1061" t="s">
        <v>4941</v>
      </c>
      <c r="G6952" s="1061" t="s">
        <v>1739</v>
      </c>
      <c r="H6952" s="1061" t="s">
        <v>129</v>
      </c>
      <c r="I6952" s="1061" t="s">
        <v>21</v>
      </c>
      <c r="J6952" s="1061" t="s">
        <v>7975</v>
      </c>
      <c r="K6952" s="1061" t="s">
        <v>14849</v>
      </c>
      <c r="L6952" s="1061">
        <v>75.86</v>
      </c>
      <c r="M6952" s="1061">
        <v>75.86</v>
      </c>
      <c r="N6952" s="1061">
        <v>75.86</v>
      </c>
      <c r="O6952" s="1061">
        <v>75.86</v>
      </c>
      <c r="P6952" s="1061">
        <v>75.86</v>
      </c>
      <c r="Q6952" s="1061">
        <v>75.86</v>
      </c>
      <c r="R6952" s="1061">
        <v>75.86</v>
      </c>
      <c r="S6952" s="1061">
        <v>75.86</v>
      </c>
      <c r="T6952" s="1061">
        <v>75.86</v>
      </c>
      <c r="U6952" s="1061">
        <v>75.86</v>
      </c>
      <c r="V6952" s="1061">
        <v>75.86</v>
      </c>
      <c r="W6952" s="1061">
        <v>75.86</v>
      </c>
    </row>
    <row r="6953" spans="1:23">
      <c r="A6953" s="908"/>
      <c r="B6953" s="1061" t="s">
        <v>234</v>
      </c>
      <c r="C6953" s="1061" t="s">
        <v>235</v>
      </c>
      <c r="D6953" s="1061" t="s">
        <v>4936</v>
      </c>
      <c r="E6953" s="1061" t="s">
        <v>15561</v>
      </c>
      <c r="F6953" s="1061" t="s">
        <v>4938</v>
      </c>
      <c r="G6953" s="1061" t="s">
        <v>1739</v>
      </c>
      <c r="H6953" s="1061" t="s">
        <v>129</v>
      </c>
      <c r="I6953" s="1061" t="s">
        <v>21</v>
      </c>
      <c r="J6953" s="1061" t="s">
        <v>7975</v>
      </c>
      <c r="K6953" s="1061" t="s">
        <v>14849</v>
      </c>
      <c r="L6953" s="1061">
        <v>21.98</v>
      </c>
      <c r="M6953" s="1061">
        <v>21.98</v>
      </c>
      <c r="N6953" s="1061">
        <v>21.98</v>
      </c>
      <c r="O6953" s="1061">
        <v>21.98</v>
      </c>
      <c r="P6953" s="1061">
        <v>21.98</v>
      </c>
      <c r="Q6953" s="1061">
        <v>21.98</v>
      </c>
      <c r="R6953" s="1061">
        <v>21.98</v>
      </c>
      <c r="S6953" s="1061">
        <v>21.98</v>
      </c>
      <c r="T6953" s="1061">
        <v>21.98</v>
      </c>
      <c r="U6953" s="1061">
        <v>21.98</v>
      </c>
      <c r="V6953" s="1061">
        <v>21.98</v>
      </c>
      <c r="W6953" s="1061">
        <v>21.98</v>
      </c>
    </row>
    <row r="6954" spans="1:23">
      <c r="A6954" s="908"/>
      <c r="B6954" s="1061" t="s">
        <v>234</v>
      </c>
      <c r="C6954" s="1061" t="s">
        <v>235</v>
      </c>
      <c r="D6954" s="1061" t="s">
        <v>4604</v>
      </c>
      <c r="E6954" s="1061" t="s">
        <v>15562</v>
      </c>
      <c r="F6954" s="1061" t="s">
        <v>4604</v>
      </c>
      <c r="G6954" s="1061" t="s">
        <v>1739</v>
      </c>
      <c r="H6954" s="1061" t="s">
        <v>129</v>
      </c>
      <c r="I6954" s="1061" t="s">
        <v>21</v>
      </c>
      <c r="J6954" s="1061" t="s">
        <v>7975</v>
      </c>
      <c r="K6954" s="1061" t="s">
        <v>14849</v>
      </c>
      <c r="L6954" s="1061">
        <v>80.160000000000011</v>
      </c>
      <c r="M6954" s="1061">
        <v>80.160000000000011</v>
      </c>
      <c r="N6954" s="1061">
        <v>80.160000000000011</v>
      </c>
      <c r="O6954" s="1061">
        <v>80.160000000000011</v>
      </c>
      <c r="P6954" s="1061">
        <v>80.160000000000011</v>
      </c>
      <c r="Q6954" s="1061">
        <v>80.160000000000011</v>
      </c>
      <c r="R6954" s="1061">
        <v>80.160000000000011</v>
      </c>
      <c r="S6954" s="1061">
        <v>80.160000000000011</v>
      </c>
      <c r="T6954" s="1061">
        <v>80.160000000000011</v>
      </c>
      <c r="U6954" s="1061">
        <v>80.160000000000011</v>
      </c>
      <c r="V6954" s="1061">
        <v>80.160000000000011</v>
      </c>
      <c r="W6954" s="1061">
        <v>80.160000000000011</v>
      </c>
    </row>
    <row r="6955" spans="1:23">
      <c r="A6955" s="908"/>
      <c r="B6955" s="1061" t="s">
        <v>234</v>
      </c>
      <c r="C6955" s="1061" t="s">
        <v>235</v>
      </c>
      <c r="D6955" s="1061" t="s">
        <v>4632</v>
      </c>
      <c r="E6955" s="1061" t="s">
        <v>15563</v>
      </c>
      <c r="F6955" s="1061" t="s">
        <v>6095</v>
      </c>
      <c r="G6955" s="1061" t="s">
        <v>1739</v>
      </c>
      <c r="H6955" s="1061" t="s">
        <v>129</v>
      </c>
      <c r="I6955" s="1061" t="s">
        <v>21</v>
      </c>
      <c r="J6955" s="1061" t="s">
        <v>7975</v>
      </c>
      <c r="K6955" s="1061" t="s">
        <v>14849</v>
      </c>
      <c r="L6955" s="1061">
        <v>32.75</v>
      </c>
      <c r="M6955" s="1061">
        <v>32.75</v>
      </c>
      <c r="N6955" s="1061">
        <v>32.75</v>
      </c>
      <c r="O6955" s="1061">
        <v>32.75</v>
      </c>
      <c r="P6955" s="1061">
        <v>32.75</v>
      </c>
      <c r="Q6955" s="1061">
        <v>32.75</v>
      </c>
      <c r="R6955" s="1061">
        <v>32.75</v>
      </c>
      <c r="S6955" s="1061">
        <v>32.75</v>
      </c>
      <c r="T6955" s="1061">
        <v>32.75</v>
      </c>
      <c r="U6955" s="1061">
        <v>32.75</v>
      </c>
      <c r="V6955" s="1061">
        <v>32.75</v>
      </c>
      <c r="W6955" s="1061">
        <v>32.75</v>
      </c>
    </row>
    <row r="6956" spans="1:23">
      <c r="A6956" s="908"/>
      <c r="B6956" s="1061" t="s">
        <v>234</v>
      </c>
      <c r="C6956" s="1061" t="s">
        <v>235</v>
      </c>
      <c r="D6956" s="1061" t="s">
        <v>4970</v>
      </c>
      <c r="E6956" s="1061" t="s">
        <v>15564</v>
      </c>
      <c r="F6956" s="1061" t="s">
        <v>5117</v>
      </c>
      <c r="G6956" s="1061" t="s">
        <v>1739</v>
      </c>
      <c r="H6956" s="1061" t="s">
        <v>129</v>
      </c>
      <c r="I6956" s="1061" t="s">
        <v>21</v>
      </c>
      <c r="J6956" s="1061" t="s">
        <v>7975</v>
      </c>
      <c r="K6956" s="1061" t="s">
        <v>14849</v>
      </c>
      <c r="L6956" s="1061">
        <v>81.89</v>
      </c>
      <c r="M6956" s="1061">
        <v>81.89</v>
      </c>
      <c r="N6956" s="1061">
        <v>81.89</v>
      </c>
      <c r="O6956" s="1061">
        <v>81.89</v>
      </c>
      <c r="P6956" s="1061">
        <v>81.89</v>
      </c>
      <c r="Q6956" s="1061">
        <v>81.89</v>
      </c>
      <c r="R6956" s="1061">
        <v>81.89</v>
      </c>
      <c r="S6956" s="1061">
        <v>81.89</v>
      </c>
      <c r="T6956" s="1061">
        <v>81.89</v>
      </c>
      <c r="U6956" s="1061">
        <v>81.89</v>
      </c>
      <c r="V6956" s="1061">
        <v>81.89</v>
      </c>
      <c r="W6956" s="1061">
        <v>81.89</v>
      </c>
    </row>
    <row r="6957" spans="1:23">
      <c r="A6957" s="908"/>
      <c r="B6957" s="1061" t="s">
        <v>234</v>
      </c>
      <c r="C6957" s="1061" t="s">
        <v>235</v>
      </c>
      <c r="D6957" s="1061" t="s">
        <v>4936</v>
      </c>
      <c r="E6957" s="1061" t="s">
        <v>15565</v>
      </c>
      <c r="F6957" s="1061" t="s">
        <v>4939</v>
      </c>
      <c r="G6957" s="1061" t="s">
        <v>1739</v>
      </c>
      <c r="H6957" s="1061" t="s">
        <v>129</v>
      </c>
      <c r="I6957" s="1061" t="s">
        <v>21</v>
      </c>
      <c r="J6957" s="1061" t="s">
        <v>7975</v>
      </c>
      <c r="K6957" s="1061" t="s">
        <v>14849</v>
      </c>
      <c r="L6957" s="1061">
        <v>20.490000000000002</v>
      </c>
      <c r="M6957" s="1061">
        <v>20.490000000000002</v>
      </c>
      <c r="N6957" s="1061">
        <v>20.490000000000002</v>
      </c>
      <c r="O6957" s="1061">
        <v>20.490000000000002</v>
      </c>
      <c r="P6957" s="1061">
        <v>20.490000000000002</v>
      </c>
      <c r="Q6957" s="1061">
        <v>20.490000000000002</v>
      </c>
      <c r="R6957" s="1061">
        <v>20.490000000000002</v>
      </c>
      <c r="S6957" s="1061">
        <v>20.490000000000002</v>
      </c>
      <c r="T6957" s="1061">
        <v>20.490000000000002</v>
      </c>
      <c r="U6957" s="1061">
        <v>20.490000000000002</v>
      </c>
      <c r="V6957" s="1061">
        <v>20.490000000000002</v>
      </c>
      <c r="W6957" s="1061">
        <v>20.490000000000002</v>
      </c>
    </row>
    <row r="6958" spans="1:23">
      <c r="A6958" s="908"/>
      <c r="B6958" s="1061" t="s">
        <v>234</v>
      </c>
      <c r="C6958" s="1061" t="s">
        <v>235</v>
      </c>
      <c r="D6958" s="1061" t="s">
        <v>4936</v>
      </c>
      <c r="E6958" s="1061" t="s">
        <v>15566</v>
      </c>
      <c r="F6958" s="1061" t="s">
        <v>4937</v>
      </c>
      <c r="G6958" s="1061" t="s">
        <v>1739</v>
      </c>
      <c r="H6958" s="1061" t="s">
        <v>129</v>
      </c>
      <c r="I6958" s="1061" t="s">
        <v>21</v>
      </c>
      <c r="J6958" s="1061" t="s">
        <v>7975</v>
      </c>
      <c r="K6958" s="1061" t="s">
        <v>14849</v>
      </c>
      <c r="L6958" s="1061">
        <v>17.260000000000002</v>
      </c>
      <c r="M6958" s="1061">
        <v>17.260000000000002</v>
      </c>
      <c r="N6958" s="1061">
        <v>17.260000000000002</v>
      </c>
      <c r="O6958" s="1061">
        <v>17.260000000000002</v>
      </c>
      <c r="P6958" s="1061">
        <v>17.260000000000002</v>
      </c>
      <c r="Q6958" s="1061">
        <v>17.260000000000002</v>
      </c>
      <c r="R6958" s="1061">
        <v>17.260000000000002</v>
      </c>
      <c r="S6958" s="1061">
        <v>17.260000000000002</v>
      </c>
      <c r="T6958" s="1061">
        <v>17.260000000000002</v>
      </c>
      <c r="U6958" s="1061">
        <v>17.260000000000002</v>
      </c>
      <c r="V6958" s="1061">
        <v>17.260000000000002</v>
      </c>
      <c r="W6958" s="1061">
        <v>17.260000000000002</v>
      </c>
    </row>
    <row r="6959" spans="1:23">
      <c r="A6959" s="908"/>
      <c r="B6959" s="1061" t="s">
        <v>234</v>
      </c>
      <c r="C6959" s="1061" t="s">
        <v>235</v>
      </c>
      <c r="D6959" s="1061" t="s">
        <v>4384</v>
      </c>
      <c r="E6959" s="1061" t="s">
        <v>15567</v>
      </c>
      <c r="F6959" s="1061" t="s">
        <v>4941</v>
      </c>
      <c r="G6959" s="1061" t="s">
        <v>1739</v>
      </c>
      <c r="H6959" s="1061" t="s">
        <v>129</v>
      </c>
      <c r="I6959" s="1061" t="s">
        <v>21</v>
      </c>
      <c r="J6959" s="1061" t="s">
        <v>7975</v>
      </c>
      <c r="K6959" s="1061" t="s">
        <v>14849</v>
      </c>
      <c r="L6959" s="1061">
        <v>37.58</v>
      </c>
      <c r="M6959" s="1061">
        <v>37.58</v>
      </c>
      <c r="N6959" s="1061">
        <v>37.58</v>
      </c>
      <c r="O6959" s="1061">
        <v>37.58</v>
      </c>
      <c r="P6959" s="1061">
        <v>37.58</v>
      </c>
      <c r="Q6959" s="1061">
        <v>37.58</v>
      </c>
      <c r="R6959" s="1061">
        <v>37.58</v>
      </c>
      <c r="S6959" s="1061">
        <v>37.58</v>
      </c>
      <c r="T6959" s="1061">
        <v>37.58</v>
      </c>
      <c r="U6959" s="1061">
        <v>37.58</v>
      </c>
      <c r="V6959" s="1061">
        <v>37.58</v>
      </c>
      <c r="W6959" s="1061">
        <v>37.58</v>
      </c>
    </row>
    <row r="6960" spans="1:23">
      <c r="A6960" s="908"/>
      <c r="B6960" s="1061" t="s">
        <v>234</v>
      </c>
      <c r="C6960" s="1061" t="s">
        <v>235</v>
      </c>
      <c r="D6960" s="1061" t="s">
        <v>4936</v>
      </c>
      <c r="E6960" s="1061" t="s">
        <v>15568</v>
      </c>
      <c r="F6960" s="1061" t="s">
        <v>4938</v>
      </c>
      <c r="G6960" s="1061" t="s">
        <v>1739</v>
      </c>
      <c r="H6960" s="1061" t="s">
        <v>129</v>
      </c>
      <c r="I6960" s="1061" t="s">
        <v>21</v>
      </c>
      <c r="J6960" s="1061" t="s">
        <v>7975</v>
      </c>
      <c r="K6960" s="1061" t="s">
        <v>14849</v>
      </c>
      <c r="L6960" s="1061">
        <v>21.98</v>
      </c>
      <c r="M6960" s="1061">
        <v>21.98</v>
      </c>
      <c r="N6960" s="1061">
        <v>21.98</v>
      </c>
      <c r="O6960" s="1061">
        <v>21.98</v>
      </c>
      <c r="P6960" s="1061">
        <v>21.98</v>
      </c>
      <c r="Q6960" s="1061">
        <v>21.98</v>
      </c>
      <c r="R6960" s="1061">
        <v>21.98</v>
      </c>
      <c r="S6960" s="1061">
        <v>21.98</v>
      </c>
      <c r="T6960" s="1061">
        <v>21.98</v>
      </c>
      <c r="U6960" s="1061">
        <v>21.98</v>
      </c>
      <c r="V6960" s="1061">
        <v>21.98</v>
      </c>
      <c r="W6960" s="1061">
        <v>21.98</v>
      </c>
    </row>
    <row r="6961" spans="1:23">
      <c r="A6961" s="908"/>
      <c r="B6961" s="1061" t="s">
        <v>234</v>
      </c>
      <c r="C6961" s="1061" t="s">
        <v>235</v>
      </c>
      <c r="D6961" s="1061" t="s">
        <v>4604</v>
      </c>
      <c r="E6961" s="1061" t="s">
        <v>15569</v>
      </c>
      <c r="F6961" s="1061" t="s">
        <v>6110</v>
      </c>
      <c r="G6961" s="1061" t="s">
        <v>1739</v>
      </c>
      <c r="H6961" s="1061" t="s">
        <v>129</v>
      </c>
      <c r="I6961" s="1061" t="s">
        <v>21</v>
      </c>
      <c r="J6961" s="1061" t="s">
        <v>7975</v>
      </c>
      <c r="K6961" s="1061" t="s">
        <v>14849</v>
      </c>
      <c r="L6961" s="1061">
        <v>80.160000000000011</v>
      </c>
      <c r="M6961" s="1061">
        <v>80.160000000000011</v>
      </c>
      <c r="N6961" s="1061">
        <v>80.160000000000011</v>
      </c>
      <c r="O6961" s="1061">
        <v>80.160000000000011</v>
      </c>
      <c r="P6961" s="1061">
        <v>80.160000000000011</v>
      </c>
      <c r="Q6961" s="1061">
        <v>80.160000000000011</v>
      </c>
      <c r="R6961" s="1061">
        <v>80.160000000000011</v>
      </c>
      <c r="S6961" s="1061">
        <v>80.160000000000011</v>
      </c>
      <c r="T6961" s="1061">
        <v>80.160000000000011</v>
      </c>
      <c r="U6961" s="1061">
        <v>80.160000000000011</v>
      </c>
      <c r="V6961" s="1061">
        <v>80.160000000000011</v>
      </c>
      <c r="W6961" s="1061">
        <v>80.160000000000011</v>
      </c>
    </row>
    <row r="6962" spans="1:23">
      <c r="A6962" s="908"/>
      <c r="B6962" s="1061" t="s">
        <v>234</v>
      </c>
      <c r="C6962" s="1061" t="s">
        <v>235</v>
      </c>
      <c r="D6962" s="1061" t="s">
        <v>4632</v>
      </c>
      <c r="E6962" s="1061" t="s">
        <v>15570</v>
      </c>
      <c r="F6962" s="1061" t="s">
        <v>6095</v>
      </c>
      <c r="G6962" s="1061" t="s">
        <v>1739</v>
      </c>
      <c r="H6962" s="1061" t="s">
        <v>129</v>
      </c>
      <c r="I6962" s="1061" t="s">
        <v>21</v>
      </c>
      <c r="J6962" s="1061" t="s">
        <v>7975</v>
      </c>
      <c r="K6962" s="1061" t="s">
        <v>14849</v>
      </c>
      <c r="L6962" s="1061">
        <v>41.4</v>
      </c>
      <c r="M6962" s="1061">
        <v>41.4</v>
      </c>
      <c r="N6962" s="1061">
        <v>41.4</v>
      </c>
      <c r="O6962" s="1061">
        <v>41.4</v>
      </c>
      <c r="P6962" s="1061">
        <v>41.4</v>
      </c>
      <c r="Q6962" s="1061">
        <v>41.4</v>
      </c>
      <c r="R6962" s="1061">
        <v>41.4</v>
      </c>
      <c r="S6962" s="1061">
        <v>41.4</v>
      </c>
      <c r="T6962" s="1061">
        <v>41.4</v>
      </c>
      <c r="U6962" s="1061">
        <v>41.4</v>
      </c>
      <c r="V6962" s="1061">
        <v>41.4</v>
      </c>
      <c r="W6962" s="1061">
        <v>41.4</v>
      </c>
    </row>
    <row r="6963" spans="1:23">
      <c r="A6963" s="908"/>
      <c r="B6963" s="1061" t="s">
        <v>234</v>
      </c>
      <c r="C6963" s="1061" t="s">
        <v>235</v>
      </c>
      <c r="D6963" s="1061" t="s">
        <v>4970</v>
      </c>
      <c r="E6963" s="1061" t="s">
        <v>15571</v>
      </c>
      <c r="F6963" s="1061" t="s">
        <v>5117</v>
      </c>
      <c r="G6963" s="1061" t="s">
        <v>1739</v>
      </c>
      <c r="H6963" s="1061" t="s">
        <v>129</v>
      </c>
      <c r="I6963" s="1061" t="s">
        <v>21</v>
      </c>
      <c r="J6963" s="1061" t="s">
        <v>7975</v>
      </c>
      <c r="K6963" s="1061" t="s">
        <v>14849</v>
      </c>
      <c r="L6963" s="1061">
        <v>29.740000000000002</v>
      </c>
      <c r="M6963" s="1061">
        <v>29.740000000000002</v>
      </c>
      <c r="N6963" s="1061">
        <v>29.740000000000002</v>
      </c>
      <c r="O6963" s="1061">
        <v>29.740000000000002</v>
      </c>
      <c r="P6963" s="1061">
        <v>29.740000000000002</v>
      </c>
      <c r="Q6963" s="1061">
        <v>29.740000000000002</v>
      </c>
      <c r="R6963" s="1061">
        <v>29.740000000000002</v>
      </c>
      <c r="S6963" s="1061">
        <v>29.740000000000002</v>
      </c>
      <c r="T6963" s="1061">
        <v>29.740000000000002</v>
      </c>
      <c r="U6963" s="1061">
        <v>29.740000000000002</v>
      </c>
      <c r="V6963" s="1061">
        <v>29.740000000000002</v>
      </c>
      <c r="W6963" s="1061">
        <v>29.740000000000002</v>
      </c>
    </row>
    <row r="6964" spans="1:23">
      <c r="A6964" s="908"/>
      <c r="B6964" s="1061" t="s">
        <v>234</v>
      </c>
      <c r="C6964" s="1061" t="s">
        <v>235</v>
      </c>
      <c r="D6964" s="1061" t="s">
        <v>4936</v>
      </c>
      <c r="E6964" s="1061" t="s">
        <v>15572</v>
      </c>
      <c r="F6964" s="1061" t="s">
        <v>4939</v>
      </c>
      <c r="G6964" s="1061" t="s">
        <v>1739</v>
      </c>
      <c r="H6964" s="1061" t="s">
        <v>129</v>
      </c>
      <c r="I6964" s="1061" t="s">
        <v>21</v>
      </c>
      <c r="J6964" s="1061" t="s">
        <v>7975</v>
      </c>
      <c r="K6964" s="1061" t="s">
        <v>14849</v>
      </c>
      <c r="L6964" s="1061">
        <v>23.720000000000002</v>
      </c>
      <c r="M6964" s="1061">
        <v>23.720000000000002</v>
      </c>
      <c r="N6964" s="1061">
        <v>23.720000000000002</v>
      </c>
      <c r="O6964" s="1061">
        <v>23.720000000000002</v>
      </c>
      <c r="P6964" s="1061">
        <v>23.720000000000002</v>
      </c>
      <c r="Q6964" s="1061">
        <v>23.720000000000002</v>
      </c>
      <c r="R6964" s="1061">
        <v>23.720000000000002</v>
      </c>
      <c r="S6964" s="1061">
        <v>23.720000000000002</v>
      </c>
      <c r="T6964" s="1061">
        <v>23.720000000000002</v>
      </c>
      <c r="U6964" s="1061">
        <v>23.720000000000002</v>
      </c>
      <c r="V6964" s="1061">
        <v>23.720000000000002</v>
      </c>
      <c r="W6964" s="1061">
        <v>23.720000000000002</v>
      </c>
    </row>
    <row r="6965" spans="1:23">
      <c r="A6965" s="908"/>
      <c r="B6965" s="1061" t="s">
        <v>234</v>
      </c>
      <c r="C6965" s="1061" t="s">
        <v>235</v>
      </c>
      <c r="D6965" s="1061" t="s">
        <v>4936</v>
      </c>
      <c r="E6965" s="1061" t="s">
        <v>15573</v>
      </c>
      <c r="F6965" s="1061" t="s">
        <v>4937</v>
      </c>
      <c r="G6965" s="1061" t="s">
        <v>1739</v>
      </c>
      <c r="H6965" s="1061" t="s">
        <v>129</v>
      </c>
      <c r="I6965" s="1061" t="s">
        <v>21</v>
      </c>
      <c r="J6965" s="1061" t="s">
        <v>7975</v>
      </c>
      <c r="K6965" s="1061" t="s">
        <v>14849</v>
      </c>
      <c r="L6965" s="1061">
        <v>21.55</v>
      </c>
      <c r="M6965" s="1061">
        <v>21.55</v>
      </c>
      <c r="N6965" s="1061">
        <v>21.55</v>
      </c>
      <c r="O6965" s="1061">
        <v>21.55</v>
      </c>
      <c r="P6965" s="1061">
        <v>21.55</v>
      </c>
      <c r="Q6965" s="1061">
        <v>21.55</v>
      </c>
      <c r="R6965" s="1061">
        <v>21.55</v>
      </c>
      <c r="S6965" s="1061">
        <v>21.55</v>
      </c>
      <c r="T6965" s="1061">
        <v>21.55</v>
      </c>
      <c r="U6965" s="1061">
        <v>21.55</v>
      </c>
      <c r="V6965" s="1061">
        <v>21.55</v>
      </c>
      <c r="W6965" s="1061">
        <v>21.55</v>
      </c>
    </row>
    <row r="6966" spans="1:23">
      <c r="A6966" s="908"/>
      <c r="B6966" s="1061" t="s">
        <v>234</v>
      </c>
      <c r="C6966" s="1061" t="s">
        <v>235</v>
      </c>
      <c r="D6966" s="1061" t="s">
        <v>5009</v>
      </c>
      <c r="E6966" s="1061" t="s">
        <v>15574</v>
      </c>
      <c r="F6966" s="1061" t="s">
        <v>4991</v>
      </c>
      <c r="G6966" s="1061" t="s">
        <v>1739</v>
      </c>
      <c r="H6966" s="1061" t="s">
        <v>129</v>
      </c>
      <c r="I6966" s="1061" t="s">
        <v>21</v>
      </c>
      <c r="J6966" s="1061" t="s">
        <v>7975</v>
      </c>
      <c r="K6966" s="1061" t="s">
        <v>14849</v>
      </c>
      <c r="L6966" s="1061">
        <v>11.5</v>
      </c>
      <c r="M6966" s="1061">
        <v>11.5</v>
      </c>
      <c r="N6966" s="1061">
        <v>11.5</v>
      </c>
      <c r="O6966" s="1061">
        <v>11.5</v>
      </c>
      <c r="P6966" s="1061">
        <v>11.5</v>
      </c>
      <c r="Q6966" s="1061">
        <v>11.5</v>
      </c>
      <c r="R6966" s="1061">
        <v>11.5</v>
      </c>
      <c r="S6966" s="1061">
        <v>11.5</v>
      </c>
      <c r="T6966" s="1061">
        <v>11.5</v>
      </c>
      <c r="U6966" s="1061">
        <v>11.5</v>
      </c>
      <c r="V6966" s="1061">
        <v>11.5</v>
      </c>
      <c r="W6966" s="1061">
        <v>11.5</v>
      </c>
    </row>
    <row r="6967" spans="1:23">
      <c r="A6967" s="908"/>
      <c r="B6967" s="1061" t="s">
        <v>234</v>
      </c>
      <c r="C6967" s="1061" t="s">
        <v>235</v>
      </c>
      <c r="D6967" s="1061" t="s">
        <v>5455</v>
      </c>
      <c r="E6967" s="1061" t="s">
        <v>15575</v>
      </c>
      <c r="F6967" s="1061" t="s">
        <v>8122</v>
      </c>
      <c r="G6967" s="1061" t="s">
        <v>1739</v>
      </c>
      <c r="H6967" s="1061" t="s">
        <v>129</v>
      </c>
      <c r="I6967" s="1061" t="s">
        <v>21</v>
      </c>
      <c r="J6967" s="1061" t="s">
        <v>7975</v>
      </c>
      <c r="K6967" s="1061" t="s">
        <v>14849</v>
      </c>
      <c r="L6967" s="1061">
        <v>22.330000000000002</v>
      </c>
      <c r="M6967" s="1061">
        <v>22.330000000000002</v>
      </c>
      <c r="N6967" s="1061">
        <v>22.330000000000002</v>
      </c>
      <c r="O6967" s="1061">
        <v>22.330000000000002</v>
      </c>
      <c r="P6967" s="1061">
        <v>22.330000000000002</v>
      </c>
      <c r="Q6967" s="1061">
        <v>22.330000000000002</v>
      </c>
      <c r="R6967" s="1061">
        <v>22.330000000000002</v>
      </c>
      <c r="S6967" s="1061">
        <v>22.330000000000002</v>
      </c>
      <c r="T6967" s="1061">
        <v>22.330000000000002</v>
      </c>
      <c r="U6967" s="1061">
        <v>22.330000000000002</v>
      </c>
      <c r="V6967" s="1061">
        <v>22.330000000000002</v>
      </c>
      <c r="W6967" s="1061">
        <v>22.330000000000002</v>
      </c>
    </row>
    <row r="6968" spans="1:23">
      <c r="A6968" s="908"/>
      <c r="B6968" s="1061" t="s">
        <v>234</v>
      </c>
      <c r="C6968" s="1061" t="s">
        <v>235</v>
      </c>
      <c r="D6968" s="1061" t="s">
        <v>5455</v>
      </c>
      <c r="E6968" s="1061" t="s">
        <v>15576</v>
      </c>
      <c r="F6968" s="1061" t="s">
        <v>5626</v>
      </c>
      <c r="G6968" s="1061" t="s">
        <v>1739</v>
      </c>
      <c r="H6968" s="1061" t="s">
        <v>129</v>
      </c>
      <c r="I6968" s="1061" t="s">
        <v>21</v>
      </c>
      <c r="J6968" s="1061" t="s">
        <v>7975</v>
      </c>
      <c r="K6968" s="1061" t="s">
        <v>14849</v>
      </c>
      <c r="L6968" s="1061">
        <v>21.55</v>
      </c>
      <c r="M6968" s="1061">
        <v>21.55</v>
      </c>
      <c r="N6968" s="1061">
        <v>21.55</v>
      </c>
      <c r="O6968" s="1061">
        <v>21.55</v>
      </c>
      <c r="P6968" s="1061">
        <v>21.55</v>
      </c>
      <c r="Q6968" s="1061">
        <v>21.55</v>
      </c>
      <c r="R6968" s="1061">
        <v>21.55</v>
      </c>
      <c r="S6968" s="1061">
        <v>21.55</v>
      </c>
      <c r="T6968" s="1061">
        <v>21.55</v>
      </c>
      <c r="U6968" s="1061">
        <v>21.55</v>
      </c>
      <c r="V6968" s="1061">
        <v>21.55</v>
      </c>
      <c r="W6968" s="1061">
        <v>21.55</v>
      </c>
    </row>
    <row r="6969" spans="1:23">
      <c r="A6969" s="908"/>
      <c r="B6969" s="1061" t="s">
        <v>234</v>
      </c>
      <c r="C6969" s="1061" t="s">
        <v>235</v>
      </c>
      <c r="D6969" s="1061" t="s">
        <v>5455</v>
      </c>
      <c r="E6969" s="1061" t="s">
        <v>15577</v>
      </c>
      <c r="F6969" s="1061" t="s">
        <v>15578</v>
      </c>
      <c r="G6969" s="1061" t="s">
        <v>1739</v>
      </c>
      <c r="H6969" s="1061" t="s">
        <v>129</v>
      </c>
      <c r="I6969" s="1061" t="s">
        <v>21</v>
      </c>
      <c r="J6969" s="1061" t="s">
        <v>7975</v>
      </c>
      <c r="K6969" s="1061" t="s">
        <v>14849</v>
      </c>
      <c r="L6969" s="1061">
        <v>37.96</v>
      </c>
      <c r="M6969" s="1061">
        <v>37.96</v>
      </c>
      <c r="N6969" s="1061">
        <v>37.96</v>
      </c>
      <c r="O6969" s="1061">
        <v>37.96</v>
      </c>
      <c r="P6969" s="1061">
        <v>37.96</v>
      </c>
      <c r="Q6969" s="1061">
        <v>37.96</v>
      </c>
      <c r="R6969" s="1061">
        <v>37.96</v>
      </c>
      <c r="S6969" s="1061">
        <v>37.96</v>
      </c>
      <c r="T6969" s="1061">
        <v>37.96</v>
      </c>
      <c r="U6969" s="1061">
        <v>37.96</v>
      </c>
      <c r="V6969" s="1061">
        <v>37.96</v>
      </c>
      <c r="W6969" s="1061">
        <v>37.96</v>
      </c>
    </row>
    <row r="6970" spans="1:23">
      <c r="A6970" s="908"/>
      <c r="B6970" s="1061" t="s">
        <v>234</v>
      </c>
      <c r="C6970" s="1061" t="s">
        <v>235</v>
      </c>
      <c r="D6970" s="1061" t="s">
        <v>5455</v>
      </c>
      <c r="E6970" s="1061" t="s">
        <v>15579</v>
      </c>
      <c r="F6970" s="1061" t="s">
        <v>15580</v>
      </c>
      <c r="G6970" s="1061" t="s">
        <v>1739</v>
      </c>
      <c r="H6970" s="1061" t="s">
        <v>129</v>
      </c>
      <c r="I6970" s="1061" t="s">
        <v>21</v>
      </c>
      <c r="J6970" s="1061" t="s">
        <v>7975</v>
      </c>
      <c r="K6970" s="1061" t="s">
        <v>14849</v>
      </c>
      <c r="L6970" s="1061">
        <v>3.26</v>
      </c>
      <c r="M6970" s="1061">
        <v>3.26</v>
      </c>
      <c r="N6970" s="1061">
        <v>3.26</v>
      </c>
      <c r="O6970" s="1061">
        <v>3.26</v>
      </c>
      <c r="P6970" s="1061">
        <v>3.26</v>
      </c>
      <c r="Q6970" s="1061">
        <v>3.26</v>
      </c>
      <c r="R6970" s="1061">
        <v>3.26</v>
      </c>
      <c r="S6970" s="1061">
        <v>3.26</v>
      </c>
      <c r="T6970" s="1061">
        <v>3.26</v>
      </c>
      <c r="U6970" s="1061">
        <v>3.26</v>
      </c>
      <c r="V6970" s="1061">
        <v>3.26</v>
      </c>
      <c r="W6970" s="1061">
        <v>3.26</v>
      </c>
    </row>
    <row r="6971" spans="1:23">
      <c r="A6971" s="908"/>
      <c r="B6971" s="1061" t="s">
        <v>234</v>
      </c>
      <c r="C6971" s="1061" t="s">
        <v>235</v>
      </c>
      <c r="D6971" s="1061" t="s">
        <v>5455</v>
      </c>
      <c r="E6971" s="1061" t="s">
        <v>15581</v>
      </c>
      <c r="F6971" s="1061" t="s">
        <v>15582</v>
      </c>
      <c r="G6971" s="1061" t="s">
        <v>1739</v>
      </c>
      <c r="H6971" s="1061" t="s">
        <v>129</v>
      </c>
      <c r="I6971" s="1061" t="s">
        <v>21</v>
      </c>
      <c r="J6971" s="1061" t="s">
        <v>7975</v>
      </c>
      <c r="K6971" s="1061" t="s">
        <v>14849</v>
      </c>
      <c r="L6971" s="1061">
        <v>3.26</v>
      </c>
      <c r="M6971" s="1061">
        <v>3.26</v>
      </c>
      <c r="N6971" s="1061">
        <v>3.26</v>
      </c>
      <c r="O6971" s="1061">
        <v>3.26</v>
      </c>
      <c r="P6971" s="1061">
        <v>3.26</v>
      </c>
      <c r="Q6971" s="1061">
        <v>3.26</v>
      </c>
      <c r="R6971" s="1061">
        <v>3.26</v>
      </c>
      <c r="S6971" s="1061">
        <v>3.26</v>
      </c>
      <c r="T6971" s="1061">
        <v>3.26</v>
      </c>
      <c r="U6971" s="1061">
        <v>3.26</v>
      </c>
      <c r="V6971" s="1061">
        <v>3.26</v>
      </c>
      <c r="W6971" s="1061">
        <v>3.26</v>
      </c>
    </row>
    <row r="6972" spans="1:23">
      <c r="A6972" s="908"/>
      <c r="B6972" s="1061" t="s">
        <v>234</v>
      </c>
      <c r="C6972" s="1061" t="s">
        <v>235</v>
      </c>
      <c r="D6972" s="1061" t="s">
        <v>5455</v>
      </c>
      <c r="E6972" s="1061" t="s">
        <v>15583</v>
      </c>
      <c r="F6972" s="1061" t="s">
        <v>15584</v>
      </c>
      <c r="G6972" s="1061" t="s">
        <v>1739</v>
      </c>
      <c r="H6972" s="1061" t="s">
        <v>129</v>
      </c>
      <c r="I6972" s="1061" t="s">
        <v>21</v>
      </c>
      <c r="J6972" s="1061" t="s">
        <v>7975</v>
      </c>
      <c r="K6972" s="1061" t="s">
        <v>14849</v>
      </c>
      <c r="L6972" s="1061">
        <v>3.26</v>
      </c>
      <c r="M6972" s="1061">
        <v>3.26</v>
      </c>
      <c r="N6972" s="1061">
        <v>3.26</v>
      </c>
      <c r="O6972" s="1061">
        <v>3.26</v>
      </c>
      <c r="P6972" s="1061">
        <v>3.26</v>
      </c>
      <c r="Q6972" s="1061">
        <v>3.26</v>
      </c>
      <c r="R6972" s="1061">
        <v>3.26</v>
      </c>
      <c r="S6972" s="1061">
        <v>3.26</v>
      </c>
      <c r="T6972" s="1061">
        <v>3.26</v>
      </c>
      <c r="U6972" s="1061">
        <v>3.26</v>
      </c>
      <c r="V6972" s="1061">
        <v>3.26</v>
      </c>
      <c r="W6972" s="1061">
        <v>3.26</v>
      </c>
    </row>
    <row r="6973" spans="1:23">
      <c r="A6973" s="908"/>
      <c r="B6973" s="1061" t="s">
        <v>234</v>
      </c>
      <c r="C6973" s="1061" t="s">
        <v>235</v>
      </c>
      <c r="D6973" s="1061" t="s">
        <v>4936</v>
      </c>
      <c r="E6973" s="1061" t="s">
        <v>15585</v>
      </c>
      <c r="F6973" s="1061" t="s">
        <v>4937</v>
      </c>
      <c r="G6973" s="1061" t="s">
        <v>1739</v>
      </c>
      <c r="H6973" s="1061" t="s">
        <v>129</v>
      </c>
      <c r="I6973" s="1061" t="s">
        <v>21</v>
      </c>
      <c r="J6973" s="1061" t="s">
        <v>7975</v>
      </c>
      <c r="K6973" s="1061" t="s">
        <v>14849</v>
      </c>
      <c r="L6973" s="1061">
        <v>58.8</v>
      </c>
      <c r="M6973" s="1061">
        <v>58.8</v>
      </c>
      <c r="N6973" s="1061">
        <v>58.8</v>
      </c>
      <c r="O6973" s="1061">
        <v>58.8</v>
      </c>
      <c r="P6973" s="1061">
        <v>58.8</v>
      </c>
      <c r="Q6973" s="1061">
        <v>58.8</v>
      </c>
      <c r="R6973" s="1061">
        <v>58.8</v>
      </c>
      <c r="S6973" s="1061">
        <v>58.8</v>
      </c>
      <c r="T6973" s="1061">
        <v>58.8</v>
      </c>
      <c r="U6973" s="1061">
        <v>58.8</v>
      </c>
      <c r="V6973" s="1061">
        <v>58.8</v>
      </c>
      <c r="W6973" s="1061">
        <v>58.8</v>
      </c>
    </row>
    <row r="6974" spans="1:23">
      <c r="A6974" s="908"/>
      <c r="B6974" s="1061" t="s">
        <v>234</v>
      </c>
      <c r="C6974" s="1061" t="s">
        <v>235</v>
      </c>
      <c r="D6974" s="1061" t="s">
        <v>4638</v>
      </c>
      <c r="E6974" s="1061" t="s">
        <v>15586</v>
      </c>
      <c r="F6974" s="1061" t="s">
        <v>15587</v>
      </c>
      <c r="G6974" s="1061" t="s">
        <v>1739</v>
      </c>
      <c r="H6974" s="1061" t="s">
        <v>129</v>
      </c>
      <c r="I6974" s="1061" t="s">
        <v>21</v>
      </c>
      <c r="J6974" s="1061" t="s">
        <v>7975</v>
      </c>
      <c r="K6974" s="1061" t="s">
        <v>14849</v>
      </c>
      <c r="L6974" s="1061">
        <v>0.03</v>
      </c>
      <c r="M6974" s="1061">
        <v>0.03</v>
      </c>
      <c r="N6974" s="1061">
        <v>0.03</v>
      </c>
      <c r="O6974" s="1061">
        <v>0.03</v>
      </c>
      <c r="P6974" s="1061">
        <v>0.03</v>
      </c>
      <c r="Q6974" s="1061">
        <v>0.03</v>
      </c>
      <c r="R6974" s="1061">
        <v>0.03</v>
      </c>
      <c r="S6974" s="1061">
        <v>0.03</v>
      </c>
      <c r="T6974" s="1061">
        <v>0.03</v>
      </c>
      <c r="U6974" s="1061">
        <v>0.03</v>
      </c>
      <c r="V6974" s="1061">
        <v>0.03</v>
      </c>
      <c r="W6974" s="1061">
        <v>0.03</v>
      </c>
    </row>
    <row r="6975" spans="1:23">
      <c r="A6975" s="908"/>
      <c r="B6975" s="1061" t="s">
        <v>234</v>
      </c>
      <c r="C6975" s="1061" t="s">
        <v>235</v>
      </c>
      <c r="D6975" s="1061" t="s">
        <v>4461</v>
      </c>
      <c r="E6975" s="1061" t="s">
        <v>11169</v>
      </c>
      <c r="F6975" s="1061" t="s">
        <v>7093</v>
      </c>
      <c r="G6975" s="1061" t="s">
        <v>1739</v>
      </c>
      <c r="H6975" s="1061" t="s">
        <v>129</v>
      </c>
      <c r="I6975" s="1061" t="s">
        <v>19</v>
      </c>
      <c r="J6975" s="1061" t="s">
        <v>7975</v>
      </c>
      <c r="K6975" s="1061" t="s">
        <v>14849</v>
      </c>
      <c r="L6975" s="1061">
        <v>46295</v>
      </c>
      <c r="M6975" s="1061">
        <v>46295</v>
      </c>
      <c r="N6975" s="1061">
        <v>46295</v>
      </c>
      <c r="O6975" s="1061">
        <v>46295</v>
      </c>
      <c r="P6975" s="1061">
        <v>46295</v>
      </c>
      <c r="Q6975" s="1061">
        <v>46295</v>
      </c>
      <c r="R6975" s="1061">
        <v>52590</v>
      </c>
      <c r="S6975" s="1061">
        <v>52590</v>
      </c>
      <c r="T6975" s="1061">
        <v>52590</v>
      </c>
      <c r="U6975" s="1061">
        <v>52590</v>
      </c>
      <c r="V6975" s="1061">
        <v>52590</v>
      </c>
      <c r="W6975" s="1061">
        <v>52590</v>
      </c>
    </row>
    <row r="6976" spans="1:23">
      <c r="A6976" s="908"/>
      <c r="B6976" s="1061" t="s">
        <v>234</v>
      </c>
      <c r="C6976" s="1061" t="s">
        <v>235</v>
      </c>
      <c r="D6976" s="1061" t="s">
        <v>4461</v>
      </c>
      <c r="E6976" s="1061" t="s">
        <v>11170</v>
      </c>
      <c r="F6976" s="1061" t="s">
        <v>7094</v>
      </c>
      <c r="G6976" s="1061" t="s">
        <v>1739</v>
      </c>
      <c r="H6976" s="1061" t="s">
        <v>129</v>
      </c>
      <c r="I6976" s="1061" t="s">
        <v>19</v>
      </c>
      <c r="J6976" s="1061" t="s">
        <v>7975</v>
      </c>
      <c r="K6976" s="1061" t="s">
        <v>14849</v>
      </c>
      <c r="L6976" s="1061">
        <v>61638</v>
      </c>
      <c r="M6976" s="1061">
        <v>61638</v>
      </c>
      <c r="N6976" s="1061">
        <v>61638</v>
      </c>
      <c r="O6976" s="1061">
        <v>61638</v>
      </c>
      <c r="P6976" s="1061">
        <v>61638</v>
      </c>
      <c r="Q6976" s="1061">
        <v>61638</v>
      </c>
      <c r="R6976" s="1061">
        <v>71277</v>
      </c>
      <c r="S6976" s="1061">
        <v>71277</v>
      </c>
      <c r="T6976" s="1061">
        <v>71277</v>
      </c>
      <c r="U6976" s="1061">
        <v>71277</v>
      </c>
      <c r="V6976" s="1061">
        <v>71277</v>
      </c>
      <c r="W6976" s="1061">
        <v>71277</v>
      </c>
    </row>
    <row r="6977" spans="1:23">
      <c r="A6977" s="908"/>
      <c r="B6977" s="1061" t="s">
        <v>234</v>
      </c>
      <c r="C6977" s="1061" t="s">
        <v>235</v>
      </c>
      <c r="D6977" s="1061" t="s">
        <v>4461</v>
      </c>
      <c r="E6977" s="1061" t="s">
        <v>11171</v>
      </c>
      <c r="F6977" s="1061" t="s">
        <v>7095</v>
      </c>
      <c r="G6977" s="1061" t="s">
        <v>1739</v>
      </c>
      <c r="H6977" s="1061" t="s">
        <v>129</v>
      </c>
      <c r="I6977" s="1061" t="s">
        <v>19</v>
      </c>
      <c r="J6977" s="1061" t="s">
        <v>7975</v>
      </c>
      <c r="K6977" s="1061" t="s">
        <v>14849</v>
      </c>
      <c r="L6977" s="1061">
        <v>62417</v>
      </c>
      <c r="M6977" s="1061">
        <v>62417</v>
      </c>
      <c r="N6977" s="1061">
        <v>62417</v>
      </c>
      <c r="O6977" s="1061">
        <v>62417</v>
      </c>
      <c r="P6977" s="1061">
        <v>62417</v>
      </c>
      <c r="Q6977" s="1061">
        <v>62417</v>
      </c>
      <c r="R6977" s="1061">
        <v>70834</v>
      </c>
      <c r="S6977" s="1061">
        <v>70834</v>
      </c>
      <c r="T6977" s="1061">
        <v>70834</v>
      </c>
      <c r="U6977" s="1061">
        <v>70834</v>
      </c>
      <c r="V6977" s="1061">
        <v>70834</v>
      </c>
      <c r="W6977" s="1061">
        <v>70834</v>
      </c>
    </row>
    <row r="6978" spans="1:23">
      <c r="A6978" s="908"/>
      <c r="B6978" s="1061" t="s">
        <v>234</v>
      </c>
      <c r="C6978" s="1061" t="s">
        <v>235</v>
      </c>
      <c r="D6978" s="1061" t="s">
        <v>4461</v>
      </c>
      <c r="E6978" s="1061" t="s">
        <v>11172</v>
      </c>
      <c r="F6978" s="1061" t="s">
        <v>4762</v>
      </c>
      <c r="G6978" s="1061" t="s">
        <v>1739</v>
      </c>
      <c r="H6978" s="1061" t="s">
        <v>129</v>
      </c>
      <c r="I6978" s="1061" t="s">
        <v>19</v>
      </c>
      <c r="J6978" s="1061" t="s">
        <v>7975</v>
      </c>
      <c r="K6978" s="1061" t="s">
        <v>14849</v>
      </c>
      <c r="L6978" s="1061">
        <v>74750</v>
      </c>
      <c r="M6978" s="1061">
        <v>74750</v>
      </c>
      <c r="N6978" s="1061">
        <v>74750</v>
      </c>
      <c r="O6978" s="1061">
        <v>74750</v>
      </c>
      <c r="P6978" s="1061">
        <v>74750</v>
      </c>
      <c r="Q6978" s="1061">
        <v>74750</v>
      </c>
      <c r="R6978" s="1061">
        <v>81500</v>
      </c>
      <c r="S6978" s="1061">
        <v>81500</v>
      </c>
      <c r="T6978" s="1061">
        <v>81500</v>
      </c>
      <c r="U6978" s="1061">
        <v>81500</v>
      </c>
      <c r="V6978" s="1061">
        <v>81500</v>
      </c>
      <c r="W6978" s="1061">
        <v>81500</v>
      </c>
    </row>
    <row r="6979" spans="1:23">
      <c r="A6979" s="908"/>
      <c r="B6979" s="1061" t="s">
        <v>234</v>
      </c>
      <c r="C6979" s="1061" t="s">
        <v>235</v>
      </c>
      <c r="D6979" s="1061" t="s">
        <v>4461</v>
      </c>
      <c r="E6979" s="1061" t="s">
        <v>11173</v>
      </c>
      <c r="F6979" s="1061" t="s">
        <v>7096</v>
      </c>
      <c r="G6979" s="1061" t="s">
        <v>1739</v>
      </c>
      <c r="H6979" s="1061" t="s">
        <v>129</v>
      </c>
      <c r="I6979" s="1061" t="s">
        <v>19</v>
      </c>
      <c r="J6979" s="1061" t="s">
        <v>7975</v>
      </c>
      <c r="K6979" s="1061" t="s">
        <v>14849</v>
      </c>
      <c r="L6979" s="1061">
        <v>82692</v>
      </c>
      <c r="M6979" s="1061">
        <v>82692</v>
      </c>
      <c r="N6979" s="1061">
        <v>82692</v>
      </c>
      <c r="O6979" s="1061">
        <v>82692</v>
      </c>
      <c r="P6979" s="1061">
        <v>82692</v>
      </c>
      <c r="Q6979" s="1061">
        <v>82692</v>
      </c>
      <c r="R6979" s="1061">
        <v>93385</v>
      </c>
      <c r="S6979" s="1061">
        <v>93385</v>
      </c>
      <c r="T6979" s="1061">
        <v>93385</v>
      </c>
      <c r="U6979" s="1061">
        <v>93385</v>
      </c>
      <c r="V6979" s="1061">
        <v>93385</v>
      </c>
      <c r="W6979" s="1061">
        <v>93385</v>
      </c>
    </row>
    <row r="6980" spans="1:23">
      <c r="A6980" s="908"/>
      <c r="B6980" s="1061" t="s">
        <v>234</v>
      </c>
      <c r="C6980" s="1061" t="s">
        <v>235</v>
      </c>
      <c r="D6980" s="1061" t="s">
        <v>4461</v>
      </c>
      <c r="E6980" s="1061" t="s">
        <v>11410</v>
      </c>
      <c r="F6980" s="1061" t="s">
        <v>4643</v>
      </c>
      <c r="G6980" s="1061" t="s">
        <v>1739</v>
      </c>
      <c r="H6980" s="1061" t="s">
        <v>129</v>
      </c>
      <c r="I6980" s="1061" t="s">
        <v>19</v>
      </c>
      <c r="J6980" s="1061" t="s">
        <v>7975</v>
      </c>
      <c r="K6980" s="1061" t="s">
        <v>14849</v>
      </c>
      <c r="L6980" s="1061">
        <v>77285</v>
      </c>
      <c r="M6980" s="1061">
        <v>77285</v>
      </c>
      <c r="N6980" s="1061">
        <v>77285</v>
      </c>
      <c r="O6980" s="1061">
        <v>77285</v>
      </c>
      <c r="P6980" s="1061">
        <v>77285</v>
      </c>
      <c r="Q6980" s="1061">
        <v>77285</v>
      </c>
      <c r="R6980" s="1061">
        <v>88320</v>
      </c>
      <c r="S6980" s="1061">
        <v>88320</v>
      </c>
      <c r="T6980" s="1061">
        <v>88320</v>
      </c>
      <c r="U6980" s="1061">
        <v>88320</v>
      </c>
      <c r="V6980" s="1061">
        <v>88320</v>
      </c>
      <c r="W6980" s="1061">
        <v>88320</v>
      </c>
    </row>
    <row r="6981" spans="1:23">
      <c r="A6981" s="908"/>
      <c r="B6981" s="1061" t="s">
        <v>234</v>
      </c>
      <c r="C6981" s="1061" t="s">
        <v>235</v>
      </c>
      <c r="D6981" s="1061" t="s">
        <v>4461</v>
      </c>
      <c r="E6981" s="1061" t="s">
        <v>11411</v>
      </c>
      <c r="F6981" s="1061" t="s">
        <v>4644</v>
      </c>
      <c r="G6981" s="1061" t="s">
        <v>1739</v>
      </c>
      <c r="H6981" s="1061" t="s">
        <v>129</v>
      </c>
      <c r="I6981" s="1061" t="s">
        <v>19</v>
      </c>
      <c r="J6981" s="1061" t="s">
        <v>7975</v>
      </c>
      <c r="K6981" s="1061" t="s">
        <v>14849</v>
      </c>
      <c r="L6981" s="1061">
        <v>100881</v>
      </c>
      <c r="M6981" s="1061">
        <v>100881</v>
      </c>
      <c r="N6981" s="1061">
        <v>100881</v>
      </c>
      <c r="O6981" s="1061">
        <v>100881</v>
      </c>
      <c r="P6981" s="1061">
        <v>100881</v>
      </c>
      <c r="Q6981" s="1061">
        <v>100881</v>
      </c>
      <c r="R6981" s="1061">
        <v>116763</v>
      </c>
      <c r="S6981" s="1061">
        <v>116763</v>
      </c>
      <c r="T6981" s="1061">
        <v>116763</v>
      </c>
      <c r="U6981" s="1061">
        <v>116763</v>
      </c>
      <c r="V6981" s="1061">
        <v>116763</v>
      </c>
      <c r="W6981" s="1061">
        <v>116763</v>
      </c>
    </row>
    <row r="6982" spans="1:23">
      <c r="A6982" s="908"/>
      <c r="B6982" s="1061" t="s">
        <v>234</v>
      </c>
      <c r="C6982" s="1061" t="s">
        <v>235</v>
      </c>
      <c r="D6982" s="1061" t="s">
        <v>4387</v>
      </c>
      <c r="E6982" s="1061" t="s">
        <v>14837</v>
      </c>
      <c r="F6982" s="1061" t="s">
        <v>9901</v>
      </c>
      <c r="G6982" s="1061" t="s">
        <v>1739</v>
      </c>
      <c r="H6982" s="1061" t="s">
        <v>129</v>
      </c>
      <c r="I6982" s="1061" t="s">
        <v>19</v>
      </c>
      <c r="J6982" s="1061" t="s">
        <v>7975</v>
      </c>
      <c r="K6982" s="1061" t="s">
        <v>14849</v>
      </c>
      <c r="L6982" s="1061">
        <v>358750</v>
      </c>
      <c r="M6982" s="1061">
        <v>358750</v>
      </c>
      <c r="N6982" s="1061">
        <v>358750</v>
      </c>
      <c r="O6982" s="1061">
        <v>358750</v>
      </c>
      <c r="P6982" s="1061">
        <v>358750</v>
      </c>
      <c r="Q6982" s="1061">
        <v>358750</v>
      </c>
      <c r="R6982" s="1061">
        <v>362250</v>
      </c>
      <c r="S6982" s="1061">
        <v>362250</v>
      </c>
      <c r="T6982" s="1061">
        <v>362250</v>
      </c>
      <c r="U6982" s="1061">
        <v>362250</v>
      </c>
      <c r="V6982" s="1061">
        <v>362250</v>
      </c>
      <c r="W6982" s="1061">
        <v>362250</v>
      </c>
    </row>
    <row r="6983" spans="1:23">
      <c r="A6983" s="908"/>
      <c r="B6983" s="1061" t="s">
        <v>234</v>
      </c>
      <c r="C6983" s="1061" t="s">
        <v>235</v>
      </c>
      <c r="D6983" s="1061" t="s">
        <v>16029</v>
      </c>
      <c r="E6983" s="1061" t="s">
        <v>14840</v>
      </c>
      <c r="F6983" s="1061" t="s">
        <v>16030</v>
      </c>
      <c r="G6983" s="1061" t="s">
        <v>1739</v>
      </c>
      <c r="H6983" s="1061" t="s">
        <v>129</v>
      </c>
      <c r="I6983" s="1061" t="s">
        <v>19</v>
      </c>
      <c r="J6983" s="1061" t="s">
        <v>7975</v>
      </c>
      <c r="K6983" s="1061" t="s">
        <v>14849</v>
      </c>
      <c r="L6983" s="1061">
        <v>691875</v>
      </c>
      <c r="M6983" s="1061">
        <v>691875</v>
      </c>
      <c r="N6983" s="1061">
        <v>691875</v>
      </c>
      <c r="O6983" s="1061">
        <v>691875</v>
      </c>
      <c r="P6983" s="1061">
        <v>691875</v>
      </c>
      <c r="Q6983" s="1061">
        <v>691875</v>
      </c>
      <c r="R6983" s="1061">
        <v>698625</v>
      </c>
      <c r="S6983" s="1061">
        <v>698625</v>
      </c>
      <c r="T6983" s="1061">
        <v>698625</v>
      </c>
      <c r="U6983" s="1061">
        <v>698625</v>
      </c>
      <c r="V6983" s="1061">
        <v>698625</v>
      </c>
      <c r="W6983" s="1061">
        <v>698625</v>
      </c>
    </row>
    <row r="6984" spans="1:23">
      <c r="A6984" s="908"/>
      <c r="B6984" s="1061" t="s">
        <v>234</v>
      </c>
      <c r="C6984" s="1061" t="s">
        <v>235</v>
      </c>
      <c r="D6984" s="1061" t="s">
        <v>4461</v>
      </c>
      <c r="E6984" s="1061" t="s">
        <v>16031</v>
      </c>
      <c r="F6984" s="1061" t="s">
        <v>16032</v>
      </c>
      <c r="G6984" s="1061" t="s">
        <v>1739</v>
      </c>
      <c r="H6984" s="1061" t="s">
        <v>129</v>
      </c>
      <c r="I6984" s="1061" t="s">
        <v>19</v>
      </c>
      <c r="J6984" s="1061" t="s">
        <v>7975</v>
      </c>
      <c r="K6984" s="1061" t="s">
        <v>14849</v>
      </c>
      <c r="L6984" s="1061">
        <v>49200</v>
      </c>
      <c r="M6984" s="1061">
        <v>49200</v>
      </c>
      <c r="N6984" s="1061">
        <v>49200</v>
      </c>
      <c r="O6984" s="1061">
        <v>49200</v>
      </c>
      <c r="P6984" s="1061">
        <v>49200</v>
      </c>
      <c r="Q6984" s="1061">
        <v>49200</v>
      </c>
      <c r="R6984" s="1061">
        <v>49680</v>
      </c>
      <c r="S6984" s="1061">
        <v>49680</v>
      </c>
      <c r="T6984" s="1061">
        <v>49680</v>
      </c>
      <c r="U6984" s="1061">
        <v>49680</v>
      </c>
      <c r="V6984" s="1061">
        <v>49680</v>
      </c>
      <c r="W6984" s="1061">
        <v>49680</v>
      </c>
    </row>
    <row r="6985" spans="1:23">
      <c r="A6985" s="908"/>
      <c r="B6985" s="1061" t="s">
        <v>234</v>
      </c>
      <c r="C6985" s="1061" t="s">
        <v>235</v>
      </c>
      <c r="D6985" s="1061" t="s">
        <v>4461</v>
      </c>
      <c r="E6985" s="1061" t="s">
        <v>16033</v>
      </c>
      <c r="F6985" s="1061" t="s">
        <v>16034</v>
      </c>
      <c r="G6985" s="1061" t="s">
        <v>1739</v>
      </c>
      <c r="H6985" s="1061" t="s">
        <v>129</v>
      </c>
      <c r="I6985" s="1061" t="s">
        <v>19</v>
      </c>
      <c r="J6985" s="1061" t="s">
        <v>7975</v>
      </c>
      <c r="K6985" s="1061" t="s">
        <v>14849</v>
      </c>
      <c r="L6985" s="1061">
        <v>61500</v>
      </c>
      <c r="M6985" s="1061">
        <v>61500</v>
      </c>
      <c r="N6985" s="1061">
        <v>61500</v>
      </c>
      <c r="O6985" s="1061">
        <v>61500</v>
      </c>
      <c r="P6985" s="1061">
        <v>61500</v>
      </c>
      <c r="Q6985" s="1061">
        <v>61500</v>
      </c>
      <c r="R6985" s="1061">
        <v>62100</v>
      </c>
      <c r="S6985" s="1061">
        <v>62100</v>
      </c>
      <c r="T6985" s="1061">
        <v>62100</v>
      </c>
      <c r="U6985" s="1061">
        <v>62100</v>
      </c>
      <c r="V6985" s="1061">
        <v>62100</v>
      </c>
      <c r="W6985" s="1061">
        <v>62100</v>
      </c>
    </row>
    <row r="6986" spans="1:23">
      <c r="A6986" s="908"/>
      <c r="B6986" s="1061" t="s">
        <v>234</v>
      </c>
      <c r="C6986" s="1061" t="s">
        <v>235</v>
      </c>
      <c r="D6986" s="1061" t="s">
        <v>4461</v>
      </c>
      <c r="E6986" s="1061" t="s">
        <v>16035</v>
      </c>
      <c r="F6986" s="1061" t="s">
        <v>16036</v>
      </c>
      <c r="G6986" s="1061" t="s">
        <v>1739</v>
      </c>
      <c r="H6986" s="1061" t="s">
        <v>129</v>
      </c>
      <c r="I6986" s="1061" t="s">
        <v>19</v>
      </c>
      <c r="J6986" s="1061" t="s">
        <v>7975</v>
      </c>
      <c r="K6986" s="1061" t="s">
        <v>14849</v>
      </c>
      <c r="L6986" s="1061">
        <v>76875</v>
      </c>
      <c r="M6986" s="1061">
        <v>76875</v>
      </c>
      <c r="N6986" s="1061">
        <v>76875</v>
      </c>
      <c r="O6986" s="1061">
        <v>76875</v>
      </c>
      <c r="P6986" s="1061">
        <v>76875</v>
      </c>
      <c r="Q6986" s="1061">
        <v>76875</v>
      </c>
      <c r="R6986" s="1061">
        <v>77625</v>
      </c>
      <c r="S6986" s="1061">
        <v>77625</v>
      </c>
      <c r="T6986" s="1061">
        <v>77625</v>
      </c>
      <c r="U6986" s="1061">
        <v>77625</v>
      </c>
      <c r="V6986" s="1061">
        <v>77625</v>
      </c>
      <c r="W6986" s="1061">
        <v>77625</v>
      </c>
    </row>
    <row r="6987" spans="1:23">
      <c r="A6987" s="908"/>
      <c r="B6987" s="1061" t="s">
        <v>234</v>
      </c>
      <c r="C6987" s="1061" t="s">
        <v>235</v>
      </c>
      <c r="D6987" s="1061" t="s">
        <v>4461</v>
      </c>
      <c r="E6987" s="1061" t="s">
        <v>16037</v>
      </c>
      <c r="F6987" s="1061" t="s">
        <v>16038</v>
      </c>
      <c r="G6987" s="1061" t="s">
        <v>1739</v>
      </c>
      <c r="H6987" s="1061" t="s">
        <v>129</v>
      </c>
      <c r="I6987" s="1061" t="s">
        <v>19</v>
      </c>
      <c r="J6987" s="1061" t="s">
        <v>7975</v>
      </c>
      <c r="K6987" s="1061" t="s">
        <v>14849</v>
      </c>
      <c r="L6987" s="1061">
        <v>76875</v>
      </c>
      <c r="M6987" s="1061">
        <v>76875</v>
      </c>
      <c r="N6987" s="1061">
        <v>76875</v>
      </c>
      <c r="O6987" s="1061">
        <v>76875</v>
      </c>
      <c r="P6987" s="1061">
        <v>76875</v>
      </c>
      <c r="Q6987" s="1061">
        <v>76875</v>
      </c>
      <c r="R6987" s="1061">
        <v>77625</v>
      </c>
      <c r="S6987" s="1061">
        <v>77625</v>
      </c>
      <c r="T6987" s="1061">
        <v>77625</v>
      </c>
      <c r="U6987" s="1061">
        <v>77625</v>
      </c>
      <c r="V6987" s="1061">
        <v>77625</v>
      </c>
      <c r="W6987" s="1061">
        <v>77625</v>
      </c>
    </row>
    <row r="6988" spans="1:23">
      <c r="A6988" s="908"/>
      <c r="B6988" s="1061" t="s">
        <v>234</v>
      </c>
      <c r="C6988" s="1061" t="s">
        <v>235</v>
      </c>
      <c r="D6988" s="1061" t="s">
        <v>4461</v>
      </c>
      <c r="E6988" s="1061" t="s">
        <v>16039</v>
      </c>
      <c r="F6988" s="1061" t="s">
        <v>16040</v>
      </c>
      <c r="G6988" s="1061" t="s">
        <v>1739</v>
      </c>
      <c r="H6988" s="1061" t="s">
        <v>129</v>
      </c>
      <c r="I6988" s="1061" t="s">
        <v>19</v>
      </c>
      <c r="J6988" s="1061" t="s">
        <v>7975</v>
      </c>
      <c r="K6988" s="1061" t="s">
        <v>14849</v>
      </c>
      <c r="L6988" s="1061">
        <v>97375</v>
      </c>
      <c r="M6988" s="1061">
        <v>97375</v>
      </c>
      <c r="N6988" s="1061">
        <v>97375</v>
      </c>
      <c r="O6988" s="1061">
        <v>97375</v>
      </c>
      <c r="P6988" s="1061">
        <v>97375</v>
      </c>
      <c r="Q6988" s="1061">
        <v>97375</v>
      </c>
      <c r="R6988" s="1061">
        <v>98325</v>
      </c>
      <c r="S6988" s="1061">
        <v>98325</v>
      </c>
      <c r="T6988" s="1061">
        <v>98325</v>
      </c>
      <c r="U6988" s="1061">
        <v>98325</v>
      </c>
      <c r="V6988" s="1061">
        <v>98325</v>
      </c>
      <c r="W6988" s="1061">
        <v>98325</v>
      </c>
    </row>
    <row r="6989" spans="1:23">
      <c r="A6989" s="908"/>
      <c r="B6989" s="1061" t="s">
        <v>234</v>
      </c>
      <c r="C6989" s="1061" t="s">
        <v>235</v>
      </c>
      <c r="D6989" s="1061" t="s">
        <v>4461</v>
      </c>
      <c r="E6989" s="1061" t="s">
        <v>16041</v>
      </c>
      <c r="F6989" s="1061" t="s">
        <v>16042</v>
      </c>
      <c r="G6989" s="1061" t="s">
        <v>1739</v>
      </c>
      <c r="H6989" s="1061" t="s">
        <v>129</v>
      </c>
      <c r="I6989" s="1061" t="s">
        <v>19</v>
      </c>
      <c r="J6989" s="1061" t="s">
        <v>7975</v>
      </c>
      <c r="K6989" s="1061" t="s">
        <v>14849</v>
      </c>
      <c r="L6989" s="1061">
        <v>68163</v>
      </c>
      <c r="M6989" s="1061">
        <v>68163</v>
      </c>
      <c r="N6989" s="1061">
        <v>68163</v>
      </c>
      <c r="O6989" s="1061">
        <v>68163</v>
      </c>
      <c r="P6989" s="1061">
        <v>68163</v>
      </c>
      <c r="Q6989" s="1061">
        <v>68163</v>
      </c>
      <c r="R6989" s="1061">
        <v>68828</v>
      </c>
      <c r="S6989" s="1061">
        <v>68828</v>
      </c>
      <c r="T6989" s="1061">
        <v>68828</v>
      </c>
      <c r="U6989" s="1061">
        <v>68828</v>
      </c>
      <c r="V6989" s="1061">
        <v>68828</v>
      </c>
      <c r="W6989" s="1061">
        <v>68828</v>
      </c>
    </row>
    <row r="6990" spans="1:23">
      <c r="A6990" s="908"/>
      <c r="B6990" s="1061" t="s">
        <v>234</v>
      </c>
      <c r="C6990" s="1061" t="s">
        <v>235</v>
      </c>
      <c r="D6990" s="1061" t="s">
        <v>16043</v>
      </c>
      <c r="E6990" s="1061" t="s">
        <v>16044</v>
      </c>
      <c r="F6990" s="1061" t="s">
        <v>16045</v>
      </c>
      <c r="G6990" s="1061" t="s">
        <v>1739</v>
      </c>
      <c r="H6990" s="1061" t="s">
        <v>129</v>
      </c>
      <c r="I6990" s="1061" t="s">
        <v>19</v>
      </c>
      <c r="J6990" s="1061" t="s">
        <v>7975</v>
      </c>
      <c r="K6990" s="1061" t="s">
        <v>14849</v>
      </c>
      <c r="L6990" s="1061">
        <v>30750</v>
      </c>
      <c r="M6990" s="1061">
        <v>30750</v>
      </c>
      <c r="N6990" s="1061">
        <v>30750</v>
      </c>
      <c r="O6990" s="1061">
        <v>30750</v>
      </c>
      <c r="P6990" s="1061">
        <v>30750</v>
      </c>
      <c r="Q6990" s="1061">
        <v>30750</v>
      </c>
      <c r="R6990" s="1061">
        <v>31050</v>
      </c>
      <c r="S6990" s="1061">
        <v>31050</v>
      </c>
      <c r="T6990" s="1061">
        <v>31050</v>
      </c>
      <c r="U6990" s="1061">
        <v>31050</v>
      </c>
      <c r="V6990" s="1061">
        <v>31050</v>
      </c>
      <c r="W6990" s="1061">
        <v>31050</v>
      </c>
    </row>
    <row r="6991" spans="1:23">
      <c r="A6991" s="908"/>
      <c r="B6991" s="1061" t="s">
        <v>234</v>
      </c>
      <c r="C6991" s="1061" t="s">
        <v>235</v>
      </c>
      <c r="D6991" s="1061" t="s">
        <v>4585</v>
      </c>
      <c r="E6991" s="1061" t="s">
        <v>16046</v>
      </c>
      <c r="F6991" s="1061" t="s">
        <v>16047</v>
      </c>
      <c r="G6991" s="1061" t="s">
        <v>1739</v>
      </c>
      <c r="H6991" s="1061" t="s">
        <v>129</v>
      </c>
      <c r="I6991" s="1061" t="s">
        <v>19</v>
      </c>
      <c r="J6991" s="1061" t="s">
        <v>7975</v>
      </c>
      <c r="K6991" s="1061" t="s">
        <v>14849</v>
      </c>
      <c r="L6991" s="1061">
        <v>210125</v>
      </c>
      <c r="M6991" s="1061">
        <v>210125</v>
      </c>
      <c r="N6991" s="1061">
        <v>210125</v>
      </c>
      <c r="O6991" s="1061">
        <v>210125</v>
      </c>
      <c r="P6991" s="1061">
        <v>210125</v>
      </c>
      <c r="Q6991" s="1061">
        <v>210125</v>
      </c>
      <c r="R6991" s="1061">
        <v>212175</v>
      </c>
      <c r="S6991" s="1061">
        <v>212175</v>
      </c>
      <c r="T6991" s="1061">
        <v>212175</v>
      </c>
      <c r="U6991" s="1061">
        <v>212175</v>
      </c>
      <c r="V6991" s="1061">
        <v>212175</v>
      </c>
      <c r="W6991" s="1061">
        <v>212175</v>
      </c>
    </row>
    <row r="6992" spans="1:23">
      <c r="A6992" s="908"/>
      <c r="B6992" s="1061" t="s">
        <v>234</v>
      </c>
      <c r="C6992" s="1061" t="s">
        <v>235</v>
      </c>
      <c r="D6992" s="1061" t="s">
        <v>4429</v>
      </c>
      <c r="E6992" s="1061" t="s">
        <v>16048</v>
      </c>
      <c r="F6992" s="1061" t="s">
        <v>16049</v>
      </c>
      <c r="G6992" s="1061" t="s">
        <v>1739</v>
      </c>
      <c r="H6992" s="1061" t="s">
        <v>129</v>
      </c>
      <c r="I6992" s="1061" t="s">
        <v>19</v>
      </c>
      <c r="J6992" s="1061" t="s">
        <v>7975</v>
      </c>
      <c r="K6992" s="1061" t="s">
        <v>14849</v>
      </c>
      <c r="L6992" s="1061">
        <v>92250</v>
      </c>
      <c r="M6992" s="1061">
        <v>92250</v>
      </c>
      <c r="N6992" s="1061">
        <v>92250</v>
      </c>
      <c r="O6992" s="1061">
        <v>92250</v>
      </c>
      <c r="P6992" s="1061">
        <v>92250</v>
      </c>
      <c r="Q6992" s="1061">
        <v>92250</v>
      </c>
      <c r="R6992" s="1061">
        <v>93150</v>
      </c>
      <c r="S6992" s="1061">
        <v>93150</v>
      </c>
      <c r="T6992" s="1061">
        <v>93150</v>
      </c>
      <c r="U6992" s="1061">
        <v>93150</v>
      </c>
      <c r="V6992" s="1061">
        <v>93150</v>
      </c>
      <c r="W6992" s="1061">
        <v>93150</v>
      </c>
    </row>
    <row r="6993" spans="1:23">
      <c r="A6993" s="908"/>
      <c r="B6993" s="1061" t="s">
        <v>234</v>
      </c>
      <c r="C6993" s="1061" t="s">
        <v>235</v>
      </c>
      <c r="D6993" s="1061" t="s">
        <v>4416</v>
      </c>
      <c r="E6993" s="1061" t="s">
        <v>16050</v>
      </c>
      <c r="F6993" s="1061" t="s">
        <v>16051</v>
      </c>
      <c r="G6993" s="1061" t="s">
        <v>1739</v>
      </c>
      <c r="H6993" s="1061" t="s">
        <v>129</v>
      </c>
      <c r="I6993" s="1061" t="s">
        <v>19</v>
      </c>
      <c r="J6993" s="1061" t="s">
        <v>7975</v>
      </c>
      <c r="K6993" s="1061" t="s">
        <v>14849</v>
      </c>
      <c r="L6993" s="1061">
        <v>262400</v>
      </c>
      <c r="M6993" s="1061">
        <v>262400</v>
      </c>
      <c r="N6993" s="1061">
        <v>262400</v>
      </c>
      <c r="O6993" s="1061">
        <v>262400</v>
      </c>
      <c r="P6993" s="1061">
        <v>262400</v>
      </c>
      <c r="Q6993" s="1061">
        <v>262400</v>
      </c>
      <c r="R6993" s="1061">
        <v>264960</v>
      </c>
      <c r="S6993" s="1061">
        <v>264960</v>
      </c>
      <c r="T6993" s="1061">
        <v>264960</v>
      </c>
      <c r="U6993" s="1061">
        <v>264960</v>
      </c>
      <c r="V6993" s="1061">
        <v>264960</v>
      </c>
      <c r="W6993" s="1061">
        <v>264960</v>
      </c>
    </row>
    <row r="6994" spans="1:23">
      <c r="A6994" s="908"/>
      <c r="B6994" s="1061" t="s">
        <v>234</v>
      </c>
      <c r="C6994" s="1061" t="s">
        <v>235</v>
      </c>
      <c r="D6994" s="1061" t="s">
        <v>10675</v>
      </c>
      <c r="E6994" s="1061" t="s">
        <v>16052</v>
      </c>
      <c r="F6994" s="1061" t="s">
        <v>16053</v>
      </c>
      <c r="G6994" s="1061" t="s">
        <v>1739</v>
      </c>
      <c r="H6994" s="1061" t="s">
        <v>129</v>
      </c>
      <c r="I6994" s="1061" t="s">
        <v>19</v>
      </c>
      <c r="J6994" s="1061" t="s">
        <v>7975</v>
      </c>
      <c r="K6994" s="1061" t="s">
        <v>14849</v>
      </c>
      <c r="L6994" s="1061">
        <v>167695</v>
      </c>
      <c r="M6994" s="1061">
        <v>167695</v>
      </c>
      <c r="N6994" s="1061">
        <v>167695</v>
      </c>
      <c r="O6994" s="1061">
        <v>167695</v>
      </c>
      <c r="P6994" s="1061">
        <v>167695</v>
      </c>
      <c r="Q6994" s="1061">
        <v>167695</v>
      </c>
      <c r="R6994" s="1061">
        <v>169332</v>
      </c>
      <c r="S6994" s="1061">
        <v>169332</v>
      </c>
      <c r="T6994" s="1061">
        <v>169332</v>
      </c>
      <c r="U6994" s="1061">
        <v>169332</v>
      </c>
      <c r="V6994" s="1061">
        <v>169332</v>
      </c>
      <c r="W6994" s="1061">
        <v>169332</v>
      </c>
    </row>
    <row r="6995" spans="1:23">
      <c r="A6995" s="908"/>
      <c r="B6995" s="1061" t="s">
        <v>234</v>
      </c>
      <c r="C6995" s="1061" t="s">
        <v>235</v>
      </c>
      <c r="D6995" s="1061" t="s">
        <v>7053</v>
      </c>
      <c r="E6995" s="1061" t="s">
        <v>16054</v>
      </c>
      <c r="F6995" s="1061" t="s">
        <v>16055</v>
      </c>
      <c r="G6995" s="1061" t="s">
        <v>1669</v>
      </c>
      <c r="H6995" s="1061" t="s">
        <v>129</v>
      </c>
      <c r="I6995" s="1061" t="s">
        <v>19</v>
      </c>
      <c r="J6995" s="1061" t="s">
        <v>7975</v>
      </c>
      <c r="K6995" s="1061" t="s">
        <v>14849</v>
      </c>
      <c r="L6995" s="1061">
        <v>12607500</v>
      </c>
      <c r="M6995" s="1061">
        <v>12607500</v>
      </c>
      <c r="N6995" s="1061">
        <v>12607500</v>
      </c>
      <c r="O6995" s="1061">
        <v>12607500</v>
      </c>
      <c r="P6995" s="1061">
        <v>12607500</v>
      </c>
      <c r="Q6995" s="1061">
        <v>12607500</v>
      </c>
      <c r="R6995" s="1061">
        <v>12730500</v>
      </c>
      <c r="S6995" s="1061">
        <v>12730500</v>
      </c>
      <c r="T6995" s="1061">
        <v>12730500</v>
      </c>
      <c r="U6995" s="1061">
        <v>12730500</v>
      </c>
      <c r="V6995" s="1061">
        <v>12730500</v>
      </c>
      <c r="W6995" s="1061">
        <v>12730500</v>
      </c>
    </row>
    <row r="6996" spans="1:23">
      <c r="A6996" s="908"/>
      <c r="B6996" s="1061" t="s">
        <v>234</v>
      </c>
      <c r="C6996" s="1061" t="s">
        <v>235</v>
      </c>
      <c r="D6996" s="1061" t="s">
        <v>7053</v>
      </c>
      <c r="E6996" s="1061" t="s">
        <v>16056</v>
      </c>
      <c r="F6996" s="1061" t="s">
        <v>16057</v>
      </c>
      <c r="G6996" s="1061" t="s">
        <v>1669</v>
      </c>
      <c r="H6996" s="1061" t="s">
        <v>129</v>
      </c>
      <c r="I6996" s="1061" t="s">
        <v>19</v>
      </c>
      <c r="J6996" s="1061" t="s">
        <v>7975</v>
      </c>
      <c r="K6996" s="1061" t="s">
        <v>14849</v>
      </c>
      <c r="L6996" s="1061">
        <v>14145000</v>
      </c>
      <c r="M6996" s="1061">
        <v>14145000</v>
      </c>
      <c r="N6996" s="1061">
        <v>14145000</v>
      </c>
      <c r="O6996" s="1061">
        <v>14145000</v>
      </c>
      <c r="P6996" s="1061">
        <v>14145000</v>
      </c>
      <c r="Q6996" s="1061">
        <v>14145000</v>
      </c>
      <c r="R6996" s="1061">
        <v>14283000</v>
      </c>
      <c r="S6996" s="1061">
        <v>14283000</v>
      </c>
      <c r="T6996" s="1061">
        <v>14283000</v>
      </c>
      <c r="U6996" s="1061">
        <v>14283000</v>
      </c>
      <c r="V6996" s="1061">
        <v>14283000</v>
      </c>
      <c r="W6996" s="1061">
        <v>14283000</v>
      </c>
    </row>
    <row r="6997" spans="1:23">
      <c r="A6997" s="908"/>
      <c r="B6997" s="1061" t="s">
        <v>234</v>
      </c>
      <c r="C6997" s="1061" t="s">
        <v>235</v>
      </c>
      <c r="D6997" s="1061" t="s">
        <v>4017</v>
      </c>
      <c r="E6997" s="1061" t="s">
        <v>16058</v>
      </c>
      <c r="F6997" s="1061" t="s">
        <v>16059</v>
      </c>
      <c r="G6997" s="1061" t="s">
        <v>1724</v>
      </c>
      <c r="H6997" s="1061" t="s">
        <v>129</v>
      </c>
      <c r="I6997" s="1061" t="s">
        <v>19</v>
      </c>
      <c r="J6997" s="1061" t="s">
        <v>7975</v>
      </c>
      <c r="K6997" s="1061" t="s">
        <v>14849</v>
      </c>
      <c r="L6997" s="1061">
        <v>20500</v>
      </c>
      <c r="M6997" s="1061">
        <v>20500</v>
      </c>
      <c r="N6997" s="1061">
        <v>20500</v>
      </c>
      <c r="O6997" s="1061">
        <v>20500</v>
      </c>
      <c r="P6997" s="1061">
        <v>20500</v>
      </c>
      <c r="Q6997" s="1061">
        <v>20500</v>
      </c>
      <c r="R6997" s="1061">
        <v>20700</v>
      </c>
      <c r="S6997" s="1061">
        <v>20700</v>
      </c>
      <c r="T6997" s="1061">
        <v>20700</v>
      </c>
      <c r="U6997" s="1061">
        <v>20700</v>
      </c>
      <c r="V6997" s="1061">
        <v>20700</v>
      </c>
      <c r="W6997" s="1061">
        <v>20700</v>
      </c>
    </row>
    <row r="6998" spans="1:23">
      <c r="A6998" s="908"/>
      <c r="B6998" s="1061" t="s">
        <v>234</v>
      </c>
      <c r="C6998" s="1061" t="s">
        <v>235</v>
      </c>
      <c r="D6998" s="1061" t="s">
        <v>2789</v>
      </c>
      <c r="E6998" s="1061" t="s">
        <v>16060</v>
      </c>
      <c r="F6998" s="1061" t="s">
        <v>16061</v>
      </c>
      <c r="G6998" s="1061" t="s">
        <v>1724</v>
      </c>
      <c r="H6998" s="1061" t="s">
        <v>129</v>
      </c>
      <c r="I6998" s="1061" t="s">
        <v>19</v>
      </c>
      <c r="J6998" s="1061" t="s">
        <v>7975</v>
      </c>
      <c r="K6998" s="1061" t="s">
        <v>14849</v>
      </c>
      <c r="L6998" s="1061">
        <v>87125</v>
      </c>
      <c r="M6998" s="1061">
        <v>87125</v>
      </c>
      <c r="N6998" s="1061">
        <v>87125</v>
      </c>
      <c r="O6998" s="1061">
        <v>87125</v>
      </c>
      <c r="P6998" s="1061">
        <v>87125</v>
      </c>
      <c r="Q6998" s="1061">
        <v>87125</v>
      </c>
      <c r="R6998" s="1061">
        <v>87975</v>
      </c>
      <c r="S6998" s="1061">
        <v>87975</v>
      </c>
      <c r="T6998" s="1061">
        <v>87975</v>
      </c>
      <c r="U6998" s="1061">
        <v>87975</v>
      </c>
      <c r="V6998" s="1061">
        <v>87975</v>
      </c>
      <c r="W6998" s="1061">
        <v>87975</v>
      </c>
    </row>
    <row r="6999" spans="1:23">
      <c r="A6999" s="908"/>
      <c r="B6999" s="1061" t="s">
        <v>234</v>
      </c>
      <c r="C6999" s="1061" t="s">
        <v>235</v>
      </c>
      <c r="D6999" s="1061" t="s">
        <v>4559</v>
      </c>
      <c r="E6999" s="1061" t="s">
        <v>16062</v>
      </c>
      <c r="F6999" s="1061" t="s">
        <v>16063</v>
      </c>
      <c r="G6999" s="1061" t="s">
        <v>1739</v>
      </c>
      <c r="H6999" s="1061" t="s">
        <v>129</v>
      </c>
      <c r="I6999" s="1061" t="s">
        <v>19</v>
      </c>
      <c r="J6999" s="1061" t="s">
        <v>7975</v>
      </c>
      <c r="K6999" s="1061" t="s">
        <v>14849</v>
      </c>
      <c r="L6999" s="1061">
        <v>25625</v>
      </c>
      <c r="M6999" s="1061">
        <v>25625</v>
      </c>
      <c r="N6999" s="1061">
        <v>25625</v>
      </c>
      <c r="O6999" s="1061">
        <v>25625</v>
      </c>
      <c r="P6999" s="1061">
        <v>25625</v>
      </c>
      <c r="Q6999" s="1061">
        <v>25625</v>
      </c>
      <c r="R6999" s="1061">
        <v>25875</v>
      </c>
      <c r="S6999" s="1061">
        <v>25875</v>
      </c>
      <c r="T6999" s="1061">
        <v>25875</v>
      </c>
      <c r="U6999" s="1061">
        <v>25875</v>
      </c>
      <c r="V6999" s="1061">
        <v>25875</v>
      </c>
      <c r="W6999" s="1061">
        <v>25875</v>
      </c>
    </row>
    <row r="7000" spans="1:23">
      <c r="A7000" s="908"/>
      <c r="B7000" s="1061" t="s">
        <v>234</v>
      </c>
      <c r="C7000" s="1061" t="s">
        <v>235</v>
      </c>
      <c r="D7000" s="1061" t="s">
        <v>10623</v>
      </c>
      <c r="E7000" s="1061" t="s">
        <v>16064</v>
      </c>
      <c r="F7000" s="1061" t="s">
        <v>16393</v>
      </c>
      <c r="G7000" s="1061" t="s">
        <v>1739</v>
      </c>
      <c r="H7000" s="1061" t="s">
        <v>129</v>
      </c>
      <c r="I7000" s="1061" t="s">
        <v>21</v>
      </c>
      <c r="J7000" s="1061" t="s">
        <v>7975</v>
      </c>
      <c r="K7000" s="1061" t="s">
        <v>14849</v>
      </c>
      <c r="L7000" s="1061">
        <v>117.29</v>
      </c>
      <c r="M7000" s="1061">
        <v>117.29</v>
      </c>
      <c r="N7000" s="1061">
        <v>117.29</v>
      </c>
      <c r="O7000" s="1061">
        <v>117.29</v>
      </c>
      <c r="P7000" s="1061">
        <v>117.29</v>
      </c>
      <c r="Q7000" s="1061">
        <v>117.29</v>
      </c>
      <c r="R7000" s="1061">
        <v>117.29</v>
      </c>
      <c r="S7000" s="1061">
        <v>117.29</v>
      </c>
      <c r="T7000" s="1061">
        <v>117.29</v>
      </c>
      <c r="U7000" s="1061">
        <v>117.29</v>
      </c>
      <c r="V7000" s="1061">
        <v>117.29</v>
      </c>
      <c r="W7000" s="1061">
        <v>117.29</v>
      </c>
    </row>
    <row r="7001" spans="1:23">
      <c r="A7001" s="908"/>
      <c r="B7001" s="1061" t="s">
        <v>234</v>
      </c>
      <c r="C7001" s="1061" t="s">
        <v>235</v>
      </c>
      <c r="D7001" s="1061" t="s">
        <v>5473</v>
      </c>
      <c r="E7001" s="1061" t="s">
        <v>16065</v>
      </c>
      <c r="F7001" s="1061" t="s">
        <v>8198</v>
      </c>
      <c r="G7001" s="1061" t="s">
        <v>1739</v>
      </c>
      <c r="H7001" s="1061" t="s">
        <v>129</v>
      </c>
      <c r="I7001" s="1061" t="s">
        <v>21</v>
      </c>
      <c r="J7001" s="1061" t="s">
        <v>7975</v>
      </c>
      <c r="K7001" s="1061" t="s">
        <v>14849</v>
      </c>
      <c r="L7001" s="1061">
        <v>45.94</v>
      </c>
      <c r="M7001" s="1061">
        <v>45.94</v>
      </c>
      <c r="N7001" s="1061">
        <v>45.94</v>
      </c>
      <c r="O7001" s="1061">
        <v>45.94</v>
      </c>
      <c r="P7001" s="1061">
        <v>45.94</v>
      </c>
      <c r="Q7001" s="1061">
        <v>45.94</v>
      </c>
      <c r="R7001" s="1061">
        <v>45.94</v>
      </c>
      <c r="S7001" s="1061">
        <v>45.94</v>
      </c>
      <c r="T7001" s="1061">
        <v>45.94</v>
      </c>
      <c r="U7001" s="1061">
        <v>45.94</v>
      </c>
      <c r="V7001" s="1061">
        <v>45.94</v>
      </c>
      <c r="W7001" s="1061">
        <v>45.94</v>
      </c>
    </row>
    <row r="7002" spans="1:23">
      <c r="A7002" s="908"/>
      <c r="B7002" s="1061" t="s">
        <v>234</v>
      </c>
      <c r="C7002" s="1061" t="s">
        <v>235</v>
      </c>
      <c r="D7002" s="1061" t="s">
        <v>5473</v>
      </c>
      <c r="E7002" s="1061" t="s">
        <v>16066</v>
      </c>
      <c r="F7002" s="1061" t="s">
        <v>5473</v>
      </c>
      <c r="G7002" s="1061" t="s">
        <v>1739</v>
      </c>
      <c r="H7002" s="1061" t="s">
        <v>129</v>
      </c>
      <c r="I7002" s="1061" t="s">
        <v>21</v>
      </c>
      <c r="J7002" s="1061" t="s">
        <v>7975</v>
      </c>
      <c r="K7002" s="1061" t="s">
        <v>14849</v>
      </c>
      <c r="L7002" s="1061">
        <v>174.76</v>
      </c>
      <c r="M7002" s="1061">
        <v>174.76</v>
      </c>
      <c r="N7002" s="1061">
        <v>174.76</v>
      </c>
      <c r="O7002" s="1061">
        <v>174.76</v>
      </c>
      <c r="P7002" s="1061">
        <v>174.76</v>
      </c>
      <c r="Q7002" s="1061">
        <v>174.76</v>
      </c>
      <c r="R7002" s="1061">
        <v>174.76</v>
      </c>
      <c r="S7002" s="1061">
        <v>174.76</v>
      </c>
      <c r="T7002" s="1061">
        <v>174.76</v>
      </c>
      <c r="U7002" s="1061">
        <v>174.76</v>
      </c>
      <c r="V7002" s="1061">
        <v>174.76</v>
      </c>
      <c r="W7002" s="1061">
        <v>174.76</v>
      </c>
    </row>
    <row r="7003" spans="1:23">
      <c r="A7003" s="908"/>
      <c r="B7003" s="1061" t="s">
        <v>234</v>
      </c>
      <c r="C7003" s="1061" t="s">
        <v>235</v>
      </c>
      <c r="D7003" s="1061" t="s">
        <v>5473</v>
      </c>
      <c r="E7003" s="1061" t="s">
        <v>16067</v>
      </c>
      <c r="F7003" s="1061" t="s">
        <v>16068</v>
      </c>
      <c r="G7003" s="1061" t="s">
        <v>1739</v>
      </c>
      <c r="H7003" s="1061" t="s">
        <v>129</v>
      </c>
      <c r="I7003" s="1061" t="s">
        <v>21</v>
      </c>
      <c r="J7003" s="1061" t="s">
        <v>7975</v>
      </c>
      <c r="K7003" s="1061" t="s">
        <v>14849</v>
      </c>
      <c r="L7003" s="1061">
        <v>77.28</v>
      </c>
      <c r="M7003" s="1061">
        <v>77.28</v>
      </c>
      <c r="N7003" s="1061">
        <v>77.28</v>
      </c>
      <c r="O7003" s="1061">
        <v>77.28</v>
      </c>
      <c r="P7003" s="1061">
        <v>77.28</v>
      </c>
      <c r="Q7003" s="1061">
        <v>77.28</v>
      </c>
      <c r="R7003" s="1061">
        <v>77.28</v>
      </c>
      <c r="S7003" s="1061">
        <v>77.28</v>
      </c>
      <c r="T7003" s="1061">
        <v>77.28</v>
      </c>
      <c r="U7003" s="1061">
        <v>77.28</v>
      </c>
      <c r="V7003" s="1061">
        <v>77.28</v>
      </c>
      <c r="W7003" s="1061">
        <v>77.28</v>
      </c>
    </row>
    <row r="7004" spans="1:23">
      <c r="A7004" s="908"/>
      <c r="B7004" s="1061" t="s">
        <v>234</v>
      </c>
      <c r="C7004" s="1061" t="s">
        <v>235</v>
      </c>
      <c r="D7004" s="1061" t="s">
        <v>4563</v>
      </c>
      <c r="E7004" s="1061" t="s">
        <v>16252</v>
      </c>
      <c r="F7004" s="1061" t="s">
        <v>16253</v>
      </c>
      <c r="G7004" s="1061" t="s">
        <v>1976</v>
      </c>
      <c r="H7004" s="1061" t="s">
        <v>129</v>
      </c>
      <c r="I7004" s="1061" t="s">
        <v>19</v>
      </c>
      <c r="J7004" s="1061" t="s">
        <v>7975</v>
      </c>
      <c r="K7004" s="1061" t="s">
        <v>14849</v>
      </c>
      <c r="L7004" s="1061">
        <v>380000</v>
      </c>
      <c r="M7004" s="1061">
        <v>380000</v>
      </c>
      <c r="N7004" s="1061">
        <v>380000</v>
      </c>
      <c r="O7004" s="1061">
        <v>380000</v>
      </c>
      <c r="P7004" s="1061">
        <v>380000</v>
      </c>
      <c r="Q7004" s="1061">
        <v>380000</v>
      </c>
      <c r="R7004" s="1061">
        <v>385000</v>
      </c>
      <c r="S7004" s="1061">
        <v>385000</v>
      </c>
      <c r="T7004" s="1061">
        <v>385000</v>
      </c>
      <c r="U7004" s="1061">
        <v>385000</v>
      </c>
      <c r="V7004" s="1061">
        <v>385000</v>
      </c>
      <c r="W7004" s="1061">
        <v>385000</v>
      </c>
    </row>
    <row r="7005" spans="1:23">
      <c r="A7005" s="908"/>
      <c r="B7005" s="1061" t="s">
        <v>234</v>
      </c>
      <c r="C7005" s="1061" t="s">
        <v>235</v>
      </c>
      <c r="D7005" s="1061" t="s">
        <v>4780</v>
      </c>
      <c r="E7005" s="1061" t="s">
        <v>16254</v>
      </c>
      <c r="F7005" s="1061" t="s">
        <v>16255</v>
      </c>
      <c r="G7005" s="1061" t="s">
        <v>1669</v>
      </c>
      <c r="H7005" s="1061" t="s">
        <v>129</v>
      </c>
      <c r="I7005" s="1061" t="s">
        <v>19</v>
      </c>
      <c r="J7005" s="1061" t="s">
        <v>7975</v>
      </c>
      <c r="K7005" s="1061" t="s">
        <v>14849</v>
      </c>
      <c r="L7005" s="1061">
        <v>4868750</v>
      </c>
      <c r="M7005" s="1061">
        <v>4868750</v>
      </c>
      <c r="N7005" s="1061">
        <v>4868750</v>
      </c>
      <c r="O7005" s="1061">
        <v>4868750</v>
      </c>
      <c r="P7005" s="1061">
        <v>4868750</v>
      </c>
      <c r="Q7005" s="1061">
        <v>4868750</v>
      </c>
      <c r="R7005" s="1061">
        <v>4916250</v>
      </c>
      <c r="S7005" s="1061">
        <v>4916250</v>
      </c>
      <c r="T7005" s="1061">
        <v>4916250</v>
      </c>
      <c r="U7005" s="1061">
        <v>4916250</v>
      </c>
      <c r="V7005" s="1061">
        <v>4916250</v>
      </c>
      <c r="W7005" s="1061">
        <v>4916250</v>
      </c>
    </row>
    <row r="7006" spans="1:23">
      <c r="A7006" s="908"/>
      <c r="B7006" s="1061" t="s">
        <v>234</v>
      </c>
      <c r="C7006" s="1061" t="s">
        <v>235</v>
      </c>
      <c r="D7006" s="1061" t="s">
        <v>5473</v>
      </c>
      <c r="E7006" s="1061" t="s">
        <v>8683</v>
      </c>
      <c r="F7006" s="1061" t="s">
        <v>8684</v>
      </c>
      <c r="G7006" s="1061" t="s">
        <v>1739</v>
      </c>
      <c r="H7006" s="1061" t="s">
        <v>129</v>
      </c>
      <c r="I7006" s="1061" t="s">
        <v>21</v>
      </c>
      <c r="J7006" s="1061" t="s">
        <v>7975</v>
      </c>
      <c r="K7006" s="1061" t="s">
        <v>14849</v>
      </c>
      <c r="L7006" s="1061">
        <v>1049.49</v>
      </c>
      <c r="M7006" s="1061">
        <v>1049.49</v>
      </c>
      <c r="N7006" s="1061">
        <v>1049.49</v>
      </c>
      <c r="O7006" s="1061">
        <v>1049.49</v>
      </c>
      <c r="P7006" s="1061">
        <v>1049.49</v>
      </c>
      <c r="Q7006" s="1061">
        <v>1049.49</v>
      </c>
      <c r="R7006" s="1061">
        <v>1049.49</v>
      </c>
      <c r="S7006" s="1061">
        <v>1049.49</v>
      </c>
      <c r="T7006" s="1061">
        <v>1049.49</v>
      </c>
      <c r="U7006" s="1061">
        <v>1049.49</v>
      </c>
      <c r="V7006" s="1061">
        <v>1049.49</v>
      </c>
      <c r="W7006" s="1061">
        <v>1049.49</v>
      </c>
    </row>
    <row r="7007" spans="1:23">
      <c r="A7007" s="908"/>
      <c r="B7007" s="1061" t="s">
        <v>234</v>
      </c>
      <c r="C7007" s="1061" t="s">
        <v>235</v>
      </c>
      <c r="D7007" s="1061" t="s">
        <v>5473</v>
      </c>
      <c r="E7007" s="1061" t="s">
        <v>8650</v>
      </c>
      <c r="F7007" s="1061" t="s">
        <v>8651</v>
      </c>
      <c r="G7007" s="1061" t="s">
        <v>1739</v>
      </c>
      <c r="H7007" s="1061" t="s">
        <v>129</v>
      </c>
      <c r="I7007" s="1061" t="s">
        <v>21</v>
      </c>
      <c r="J7007" s="1061" t="s">
        <v>7975</v>
      </c>
      <c r="K7007" s="1061" t="s">
        <v>14849</v>
      </c>
      <c r="L7007" s="1061">
        <v>242.86</v>
      </c>
      <c r="M7007" s="1061">
        <v>242.86</v>
      </c>
      <c r="N7007" s="1061">
        <v>242.86</v>
      </c>
      <c r="O7007" s="1061">
        <v>242.86</v>
      </c>
      <c r="P7007" s="1061">
        <v>242.86</v>
      </c>
      <c r="Q7007" s="1061">
        <v>242.86</v>
      </c>
      <c r="R7007" s="1061">
        <v>242.86</v>
      </c>
      <c r="S7007" s="1061">
        <v>242.86</v>
      </c>
      <c r="T7007" s="1061">
        <v>242.86</v>
      </c>
      <c r="U7007" s="1061">
        <v>242.86</v>
      </c>
      <c r="V7007" s="1061">
        <v>242.86</v>
      </c>
      <c r="W7007" s="1061">
        <v>242.86</v>
      </c>
    </row>
    <row r="7008" spans="1:23">
      <c r="A7008" s="908"/>
      <c r="B7008" s="1061" t="s">
        <v>234</v>
      </c>
      <c r="C7008" s="1061" t="s">
        <v>235</v>
      </c>
      <c r="D7008" s="1061" t="s">
        <v>5473</v>
      </c>
      <c r="E7008" s="1061" t="s">
        <v>6911</v>
      </c>
      <c r="F7008" s="1061" t="s">
        <v>5473</v>
      </c>
      <c r="G7008" s="1061" t="s">
        <v>1739</v>
      </c>
      <c r="H7008" s="1061" t="s">
        <v>129</v>
      </c>
      <c r="I7008" s="1061" t="s">
        <v>21</v>
      </c>
      <c r="J7008" s="1061" t="s">
        <v>7975</v>
      </c>
      <c r="K7008" s="1061" t="s">
        <v>14849</v>
      </c>
      <c r="L7008" s="1061">
        <v>123.44000000000001</v>
      </c>
      <c r="M7008" s="1061">
        <v>123.44000000000001</v>
      </c>
      <c r="N7008" s="1061">
        <v>123.44000000000001</v>
      </c>
      <c r="O7008" s="1061">
        <v>123.44000000000001</v>
      </c>
      <c r="P7008" s="1061">
        <v>123.44000000000001</v>
      </c>
      <c r="Q7008" s="1061">
        <v>123.44000000000001</v>
      </c>
      <c r="R7008" s="1061">
        <v>123.44000000000001</v>
      </c>
      <c r="S7008" s="1061">
        <v>123.44000000000001</v>
      </c>
      <c r="T7008" s="1061">
        <v>123.44000000000001</v>
      </c>
      <c r="U7008" s="1061">
        <v>123.44000000000001</v>
      </c>
      <c r="V7008" s="1061">
        <v>123.44000000000001</v>
      </c>
      <c r="W7008" s="1061">
        <v>123.44000000000001</v>
      </c>
    </row>
    <row r="7009" spans="1:23">
      <c r="A7009" s="908"/>
      <c r="B7009" s="1061" t="s">
        <v>234</v>
      </c>
      <c r="C7009" s="1061" t="s">
        <v>235</v>
      </c>
      <c r="D7009" s="1061" t="s">
        <v>5473</v>
      </c>
      <c r="E7009" s="1061" t="s">
        <v>9308</v>
      </c>
      <c r="F7009" s="1061" t="s">
        <v>9309</v>
      </c>
      <c r="G7009" s="1061" t="s">
        <v>1739</v>
      </c>
      <c r="H7009" s="1061" t="s">
        <v>129</v>
      </c>
      <c r="I7009" s="1061" t="s">
        <v>21</v>
      </c>
      <c r="J7009" s="1061" t="s">
        <v>7975</v>
      </c>
      <c r="K7009" s="1061" t="s">
        <v>14849</v>
      </c>
      <c r="L7009" s="1061">
        <v>303.19</v>
      </c>
      <c r="M7009" s="1061">
        <v>303.19</v>
      </c>
      <c r="N7009" s="1061">
        <v>303.19</v>
      </c>
      <c r="O7009" s="1061">
        <v>303.19</v>
      </c>
      <c r="P7009" s="1061">
        <v>303.19</v>
      </c>
      <c r="Q7009" s="1061">
        <v>303.19</v>
      </c>
      <c r="R7009" s="1061">
        <v>303.19</v>
      </c>
      <c r="S7009" s="1061">
        <v>303.19</v>
      </c>
      <c r="T7009" s="1061">
        <v>303.19</v>
      </c>
      <c r="U7009" s="1061">
        <v>303.19</v>
      </c>
      <c r="V7009" s="1061">
        <v>303.19</v>
      </c>
      <c r="W7009" s="1061">
        <v>303.19</v>
      </c>
    </row>
    <row r="7010" spans="1:23">
      <c r="A7010" s="908"/>
      <c r="B7010" s="1061" t="s">
        <v>234</v>
      </c>
      <c r="C7010" s="1061" t="s">
        <v>235</v>
      </c>
      <c r="D7010" s="1061" t="s">
        <v>5473</v>
      </c>
      <c r="E7010" s="1061" t="s">
        <v>9342</v>
      </c>
      <c r="F7010" s="1061" t="s">
        <v>9343</v>
      </c>
      <c r="G7010" s="1061" t="s">
        <v>1739</v>
      </c>
      <c r="H7010" s="1061" t="s">
        <v>129</v>
      </c>
      <c r="I7010" s="1061" t="s">
        <v>21</v>
      </c>
      <c r="J7010" s="1061" t="s">
        <v>7975</v>
      </c>
      <c r="K7010" s="1061" t="s">
        <v>14849</v>
      </c>
      <c r="L7010" s="1061">
        <v>1472.8</v>
      </c>
      <c r="M7010" s="1061">
        <v>1472.8</v>
      </c>
      <c r="N7010" s="1061">
        <v>1472.8</v>
      </c>
      <c r="O7010" s="1061">
        <v>1472.8</v>
      </c>
      <c r="P7010" s="1061">
        <v>1472.8</v>
      </c>
      <c r="Q7010" s="1061">
        <v>1472.8</v>
      </c>
      <c r="R7010" s="1061">
        <v>1472.8</v>
      </c>
      <c r="S7010" s="1061">
        <v>1472.8</v>
      </c>
      <c r="T7010" s="1061">
        <v>1472.8</v>
      </c>
      <c r="U7010" s="1061">
        <v>1472.8</v>
      </c>
      <c r="V7010" s="1061">
        <v>1472.8</v>
      </c>
      <c r="W7010" s="1061">
        <v>1472.8</v>
      </c>
    </row>
    <row r="7011" spans="1:23">
      <c r="A7011" s="908"/>
      <c r="B7011" s="1061" t="s">
        <v>234</v>
      </c>
      <c r="C7011" s="1061" t="s">
        <v>235</v>
      </c>
      <c r="D7011" s="1061" t="s">
        <v>5473</v>
      </c>
      <c r="E7011" s="1061" t="s">
        <v>9312</v>
      </c>
      <c r="F7011" s="1061" t="s">
        <v>5705</v>
      </c>
      <c r="G7011" s="1061" t="s">
        <v>1739</v>
      </c>
      <c r="H7011" s="1061" t="s">
        <v>129</v>
      </c>
      <c r="I7011" s="1061" t="s">
        <v>21</v>
      </c>
      <c r="J7011" s="1061" t="s">
        <v>7975</v>
      </c>
      <c r="K7011" s="1061" t="s">
        <v>14849</v>
      </c>
      <c r="L7011" s="1061">
        <v>148.49</v>
      </c>
      <c r="M7011" s="1061">
        <v>148.49</v>
      </c>
      <c r="N7011" s="1061">
        <v>148.49</v>
      </c>
      <c r="O7011" s="1061">
        <v>148.49</v>
      </c>
      <c r="P7011" s="1061">
        <v>148.49</v>
      </c>
      <c r="Q7011" s="1061">
        <v>148.49</v>
      </c>
      <c r="R7011" s="1061">
        <v>148.49</v>
      </c>
      <c r="S7011" s="1061">
        <v>148.49</v>
      </c>
      <c r="T7011" s="1061">
        <v>148.49</v>
      </c>
      <c r="U7011" s="1061">
        <v>148.49</v>
      </c>
      <c r="V7011" s="1061">
        <v>148.49</v>
      </c>
      <c r="W7011" s="1061">
        <v>148.49</v>
      </c>
    </row>
    <row r="7012" spans="1:23">
      <c r="A7012" s="908"/>
      <c r="B7012" s="1061" t="s">
        <v>234</v>
      </c>
      <c r="C7012" s="1061" t="s">
        <v>235</v>
      </c>
      <c r="D7012" s="1061" t="s">
        <v>5473</v>
      </c>
      <c r="E7012" s="1061" t="s">
        <v>8174</v>
      </c>
      <c r="F7012" s="1061" t="s">
        <v>9292</v>
      </c>
      <c r="G7012" s="1061" t="s">
        <v>1739</v>
      </c>
      <c r="H7012" s="1061" t="s">
        <v>129</v>
      </c>
      <c r="I7012" s="1061" t="s">
        <v>21</v>
      </c>
      <c r="J7012" s="1061" t="s">
        <v>7975</v>
      </c>
      <c r="K7012" s="1061" t="s">
        <v>14849</v>
      </c>
      <c r="L7012" s="1061">
        <v>181.16</v>
      </c>
      <c r="M7012" s="1061">
        <v>181.16</v>
      </c>
      <c r="N7012" s="1061">
        <v>181.16</v>
      </c>
      <c r="O7012" s="1061">
        <v>181.16</v>
      </c>
      <c r="P7012" s="1061">
        <v>181.16</v>
      </c>
      <c r="Q7012" s="1061">
        <v>181.16</v>
      </c>
      <c r="R7012" s="1061">
        <v>181.16</v>
      </c>
      <c r="S7012" s="1061">
        <v>181.16</v>
      </c>
      <c r="T7012" s="1061">
        <v>181.16</v>
      </c>
      <c r="U7012" s="1061">
        <v>181.16</v>
      </c>
      <c r="V7012" s="1061">
        <v>181.16</v>
      </c>
      <c r="W7012" s="1061">
        <v>181.16</v>
      </c>
    </row>
    <row r="7013" spans="1:23">
      <c r="A7013" s="908"/>
      <c r="B7013" s="1061" t="s">
        <v>234</v>
      </c>
      <c r="C7013" s="1061" t="s">
        <v>235</v>
      </c>
      <c r="D7013" s="1061" t="s">
        <v>5473</v>
      </c>
      <c r="E7013" s="1061" t="s">
        <v>8185</v>
      </c>
      <c r="F7013" s="1061" t="s">
        <v>8186</v>
      </c>
      <c r="G7013" s="1061" t="s">
        <v>1739</v>
      </c>
      <c r="H7013" s="1061" t="s">
        <v>129</v>
      </c>
      <c r="I7013" s="1061" t="s">
        <v>21</v>
      </c>
      <c r="J7013" s="1061" t="s">
        <v>7975</v>
      </c>
      <c r="K7013" s="1061" t="s">
        <v>14849</v>
      </c>
      <c r="L7013" s="1061">
        <v>298.5</v>
      </c>
      <c r="M7013" s="1061">
        <v>298.5</v>
      </c>
      <c r="N7013" s="1061">
        <v>298.5</v>
      </c>
      <c r="O7013" s="1061">
        <v>298.5</v>
      </c>
      <c r="P7013" s="1061">
        <v>298.5</v>
      </c>
      <c r="Q7013" s="1061">
        <v>298.5</v>
      </c>
      <c r="R7013" s="1061">
        <v>298.5</v>
      </c>
      <c r="S7013" s="1061">
        <v>298.5</v>
      </c>
      <c r="T7013" s="1061">
        <v>298.5</v>
      </c>
      <c r="U7013" s="1061">
        <v>298.5</v>
      </c>
      <c r="V7013" s="1061">
        <v>298.5</v>
      </c>
      <c r="W7013" s="1061">
        <v>298.5</v>
      </c>
    </row>
    <row r="7014" spans="1:23">
      <c r="A7014" s="908"/>
      <c r="B7014" s="1061" t="s">
        <v>234</v>
      </c>
      <c r="C7014" s="1061" t="s">
        <v>235</v>
      </c>
      <c r="D7014" s="1061" t="s">
        <v>5473</v>
      </c>
      <c r="E7014" s="1061" t="s">
        <v>9344</v>
      </c>
      <c r="F7014" s="1061" t="s">
        <v>9343</v>
      </c>
      <c r="G7014" s="1061" t="s">
        <v>1739</v>
      </c>
      <c r="H7014" s="1061" t="s">
        <v>129</v>
      </c>
      <c r="I7014" s="1061" t="s">
        <v>21</v>
      </c>
      <c r="J7014" s="1061" t="s">
        <v>7975</v>
      </c>
      <c r="K7014" s="1061" t="s">
        <v>14849</v>
      </c>
      <c r="L7014" s="1061">
        <v>1206.8599999999999</v>
      </c>
      <c r="M7014" s="1061">
        <v>1206.8599999999999</v>
      </c>
      <c r="N7014" s="1061">
        <v>1206.8599999999999</v>
      </c>
      <c r="O7014" s="1061">
        <v>1206.8599999999999</v>
      </c>
      <c r="P7014" s="1061">
        <v>1206.8599999999999</v>
      </c>
      <c r="Q7014" s="1061">
        <v>1206.8599999999999</v>
      </c>
      <c r="R7014" s="1061">
        <v>1206.8599999999999</v>
      </c>
      <c r="S7014" s="1061">
        <v>1206.8599999999999</v>
      </c>
      <c r="T7014" s="1061">
        <v>1206.8599999999999</v>
      </c>
      <c r="U7014" s="1061">
        <v>1206.8599999999999</v>
      </c>
      <c r="V7014" s="1061">
        <v>1206.8599999999999</v>
      </c>
      <c r="W7014" s="1061">
        <v>1206.8599999999999</v>
      </c>
    </row>
    <row r="7015" spans="1:23">
      <c r="A7015" s="908"/>
      <c r="B7015" s="1061" t="s">
        <v>234</v>
      </c>
      <c r="C7015" s="1061" t="s">
        <v>235</v>
      </c>
      <c r="D7015" s="1061" t="s">
        <v>5473</v>
      </c>
      <c r="E7015" s="1061" t="s">
        <v>9337</v>
      </c>
      <c r="F7015" s="1061" t="s">
        <v>9338</v>
      </c>
      <c r="G7015" s="1061" t="s">
        <v>1739</v>
      </c>
      <c r="H7015" s="1061" t="s">
        <v>129</v>
      </c>
      <c r="I7015" s="1061" t="s">
        <v>21</v>
      </c>
      <c r="J7015" s="1061" t="s">
        <v>7975</v>
      </c>
      <c r="K7015" s="1061" t="s">
        <v>14849</v>
      </c>
      <c r="L7015" s="1061">
        <v>246.1</v>
      </c>
      <c r="M7015" s="1061">
        <v>246.1</v>
      </c>
      <c r="N7015" s="1061">
        <v>246.1</v>
      </c>
      <c r="O7015" s="1061">
        <v>246.1</v>
      </c>
      <c r="P7015" s="1061">
        <v>246.1</v>
      </c>
      <c r="Q7015" s="1061">
        <v>246.1</v>
      </c>
      <c r="R7015" s="1061">
        <v>246.1</v>
      </c>
      <c r="S7015" s="1061">
        <v>246.1</v>
      </c>
      <c r="T7015" s="1061">
        <v>246.1</v>
      </c>
      <c r="U7015" s="1061">
        <v>246.1</v>
      </c>
      <c r="V7015" s="1061">
        <v>246.1</v>
      </c>
      <c r="W7015" s="1061">
        <v>246.1</v>
      </c>
    </row>
    <row r="7016" spans="1:23">
      <c r="A7016" s="908"/>
      <c r="B7016" s="1061" t="s">
        <v>234</v>
      </c>
      <c r="C7016" s="1061" t="s">
        <v>235</v>
      </c>
      <c r="D7016" s="1061" t="s">
        <v>5473</v>
      </c>
      <c r="E7016" s="1061" t="s">
        <v>8176</v>
      </c>
      <c r="F7016" s="1061" t="s">
        <v>5473</v>
      </c>
      <c r="G7016" s="1061" t="s">
        <v>1739</v>
      </c>
      <c r="H7016" s="1061" t="s">
        <v>129</v>
      </c>
      <c r="I7016" s="1061" t="s">
        <v>21</v>
      </c>
      <c r="J7016" s="1061" t="s">
        <v>7975</v>
      </c>
      <c r="K7016" s="1061" t="s">
        <v>14849</v>
      </c>
      <c r="L7016" s="1061">
        <v>234.55</v>
      </c>
      <c r="M7016" s="1061">
        <v>234.55</v>
      </c>
      <c r="N7016" s="1061">
        <v>234.55</v>
      </c>
      <c r="O7016" s="1061">
        <v>234.55</v>
      </c>
      <c r="P7016" s="1061">
        <v>234.55</v>
      </c>
      <c r="Q7016" s="1061">
        <v>234.55</v>
      </c>
      <c r="R7016" s="1061">
        <v>234.55</v>
      </c>
      <c r="S7016" s="1061">
        <v>234.55</v>
      </c>
      <c r="T7016" s="1061">
        <v>234.55</v>
      </c>
      <c r="U7016" s="1061">
        <v>234.55</v>
      </c>
      <c r="V7016" s="1061">
        <v>234.55</v>
      </c>
      <c r="W7016" s="1061">
        <v>234.55</v>
      </c>
    </row>
    <row r="7017" spans="1:23">
      <c r="A7017" s="908"/>
      <c r="B7017" s="1061" t="s">
        <v>234</v>
      </c>
      <c r="C7017" s="1061" t="s">
        <v>235</v>
      </c>
      <c r="D7017" s="1061" t="s">
        <v>5473</v>
      </c>
      <c r="E7017" s="1061" t="s">
        <v>10573</v>
      </c>
      <c r="F7017" s="1061" t="s">
        <v>5700</v>
      </c>
      <c r="G7017" s="1061" t="s">
        <v>1739</v>
      </c>
      <c r="H7017" s="1061" t="s">
        <v>129</v>
      </c>
      <c r="I7017" s="1061" t="s">
        <v>21</v>
      </c>
      <c r="J7017" s="1061" t="s">
        <v>7975</v>
      </c>
      <c r="K7017" s="1061" t="s">
        <v>14849</v>
      </c>
      <c r="L7017" s="1061">
        <v>1048.72</v>
      </c>
      <c r="M7017" s="1061">
        <v>1048.72</v>
      </c>
      <c r="N7017" s="1061">
        <v>1048.72</v>
      </c>
      <c r="O7017" s="1061">
        <v>1048.72</v>
      </c>
      <c r="P7017" s="1061">
        <v>1048.72</v>
      </c>
      <c r="Q7017" s="1061">
        <v>1048.72</v>
      </c>
      <c r="R7017" s="1061">
        <v>1048.72</v>
      </c>
      <c r="S7017" s="1061">
        <v>1048.72</v>
      </c>
      <c r="T7017" s="1061">
        <v>1048.72</v>
      </c>
      <c r="U7017" s="1061">
        <v>1048.72</v>
      </c>
      <c r="V7017" s="1061">
        <v>1048.72</v>
      </c>
      <c r="W7017" s="1061">
        <v>1048.72</v>
      </c>
    </row>
    <row r="7018" spans="1:23">
      <c r="A7018" s="908"/>
      <c r="B7018" s="1061" t="s">
        <v>234</v>
      </c>
      <c r="C7018" s="1061" t="s">
        <v>235</v>
      </c>
      <c r="D7018" s="1061" t="s">
        <v>5473</v>
      </c>
      <c r="E7018" s="1061" t="s">
        <v>8589</v>
      </c>
      <c r="F7018" s="1061" t="s">
        <v>8590</v>
      </c>
      <c r="G7018" s="1061" t="s">
        <v>1739</v>
      </c>
      <c r="H7018" s="1061" t="s">
        <v>129</v>
      </c>
      <c r="I7018" s="1061" t="s">
        <v>21</v>
      </c>
      <c r="J7018" s="1061" t="s">
        <v>7975</v>
      </c>
      <c r="K7018" s="1061" t="s">
        <v>14849</v>
      </c>
      <c r="L7018" s="1061">
        <v>273.48</v>
      </c>
      <c r="M7018" s="1061">
        <v>273.48</v>
      </c>
      <c r="N7018" s="1061">
        <v>273.48</v>
      </c>
      <c r="O7018" s="1061">
        <v>273.48</v>
      </c>
      <c r="P7018" s="1061">
        <v>273.48</v>
      </c>
      <c r="Q7018" s="1061">
        <v>273.48</v>
      </c>
      <c r="R7018" s="1061">
        <v>273.48</v>
      </c>
      <c r="S7018" s="1061">
        <v>273.48</v>
      </c>
      <c r="T7018" s="1061">
        <v>273.48</v>
      </c>
      <c r="U7018" s="1061">
        <v>273.48</v>
      </c>
      <c r="V7018" s="1061">
        <v>273.48</v>
      </c>
      <c r="W7018" s="1061">
        <v>273.48</v>
      </c>
    </row>
    <row r="7019" spans="1:23">
      <c r="A7019" s="908"/>
      <c r="B7019" s="1061" t="s">
        <v>234</v>
      </c>
      <c r="C7019" s="1061" t="s">
        <v>235</v>
      </c>
      <c r="D7019" s="1061" t="s">
        <v>5473</v>
      </c>
      <c r="E7019" s="1061" t="s">
        <v>8596</v>
      </c>
      <c r="F7019" s="1061" t="s">
        <v>8597</v>
      </c>
      <c r="G7019" s="1061" t="s">
        <v>1739</v>
      </c>
      <c r="H7019" s="1061" t="s">
        <v>129</v>
      </c>
      <c r="I7019" s="1061" t="s">
        <v>21</v>
      </c>
      <c r="J7019" s="1061" t="s">
        <v>7975</v>
      </c>
      <c r="K7019" s="1061" t="s">
        <v>14849</v>
      </c>
      <c r="L7019" s="1061">
        <v>243.19</v>
      </c>
      <c r="M7019" s="1061">
        <v>243.19</v>
      </c>
      <c r="N7019" s="1061">
        <v>243.19</v>
      </c>
      <c r="O7019" s="1061">
        <v>243.19</v>
      </c>
      <c r="P7019" s="1061">
        <v>243.19</v>
      </c>
      <c r="Q7019" s="1061">
        <v>243.19</v>
      </c>
      <c r="R7019" s="1061">
        <v>243.19</v>
      </c>
      <c r="S7019" s="1061">
        <v>243.19</v>
      </c>
      <c r="T7019" s="1061">
        <v>243.19</v>
      </c>
      <c r="U7019" s="1061">
        <v>243.19</v>
      </c>
      <c r="V7019" s="1061">
        <v>243.19</v>
      </c>
      <c r="W7019" s="1061">
        <v>243.19</v>
      </c>
    </row>
    <row r="7020" spans="1:23">
      <c r="A7020" s="908"/>
      <c r="B7020" s="1061" t="s">
        <v>234</v>
      </c>
      <c r="C7020" s="1061" t="s">
        <v>235</v>
      </c>
      <c r="D7020" s="1061" t="s">
        <v>5473</v>
      </c>
      <c r="E7020" s="1061" t="s">
        <v>8607</v>
      </c>
      <c r="F7020" s="1061" t="s">
        <v>9303</v>
      </c>
      <c r="G7020" s="1061" t="s">
        <v>1739</v>
      </c>
      <c r="H7020" s="1061" t="s">
        <v>129</v>
      </c>
      <c r="I7020" s="1061" t="s">
        <v>21</v>
      </c>
      <c r="J7020" s="1061" t="s">
        <v>7975</v>
      </c>
      <c r="K7020" s="1061" t="s">
        <v>14849</v>
      </c>
      <c r="L7020" s="1061">
        <v>380.34999999999997</v>
      </c>
      <c r="M7020" s="1061">
        <v>380.34999999999997</v>
      </c>
      <c r="N7020" s="1061">
        <v>380.34999999999997</v>
      </c>
      <c r="O7020" s="1061">
        <v>380.34999999999997</v>
      </c>
      <c r="P7020" s="1061">
        <v>380.34999999999997</v>
      </c>
      <c r="Q7020" s="1061">
        <v>380.34999999999997</v>
      </c>
      <c r="R7020" s="1061">
        <v>380.34999999999997</v>
      </c>
      <c r="S7020" s="1061">
        <v>380.34999999999997</v>
      </c>
      <c r="T7020" s="1061">
        <v>380.34999999999997</v>
      </c>
      <c r="U7020" s="1061">
        <v>380.34999999999997</v>
      </c>
      <c r="V7020" s="1061">
        <v>380.34999999999997</v>
      </c>
      <c r="W7020" s="1061">
        <v>380.34999999999997</v>
      </c>
    </row>
    <row r="7021" spans="1:23">
      <c r="A7021" s="908"/>
      <c r="B7021" s="1061" t="s">
        <v>234</v>
      </c>
      <c r="C7021" s="1061" t="s">
        <v>235</v>
      </c>
      <c r="D7021" s="1061" t="s">
        <v>5473</v>
      </c>
      <c r="E7021" s="1061" t="s">
        <v>7974</v>
      </c>
      <c r="F7021" s="1061" t="s">
        <v>9699</v>
      </c>
      <c r="G7021" s="1061" t="s">
        <v>1739</v>
      </c>
      <c r="H7021" s="1061" t="s">
        <v>129</v>
      </c>
      <c r="I7021" s="1061" t="s">
        <v>21</v>
      </c>
      <c r="J7021" s="1061" t="s">
        <v>7975</v>
      </c>
      <c r="K7021" s="1061" t="s">
        <v>14849</v>
      </c>
      <c r="L7021" s="1061">
        <v>280.77999999999997</v>
      </c>
      <c r="M7021" s="1061">
        <v>280.77999999999997</v>
      </c>
      <c r="N7021" s="1061">
        <v>280.77999999999997</v>
      </c>
      <c r="O7021" s="1061">
        <v>280.77999999999997</v>
      </c>
      <c r="P7021" s="1061">
        <v>280.77999999999997</v>
      </c>
      <c r="Q7021" s="1061">
        <v>280.77999999999997</v>
      </c>
      <c r="R7021" s="1061">
        <v>280.77999999999997</v>
      </c>
      <c r="S7021" s="1061">
        <v>280.77999999999997</v>
      </c>
      <c r="T7021" s="1061">
        <v>280.77999999999997</v>
      </c>
      <c r="U7021" s="1061">
        <v>280.77999999999997</v>
      </c>
      <c r="V7021" s="1061">
        <v>280.77999999999997</v>
      </c>
      <c r="W7021" s="1061">
        <v>280.77999999999997</v>
      </c>
    </row>
    <row r="7022" spans="1:23">
      <c r="A7022" s="908"/>
      <c r="B7022" s="1061" t="s">
        <v>234</v>
      </c>
      <c r="C7022" s="1061" t="s">
        <v>235</v>
      </c>
      <c r="D7022" s="1061" t="s">
        <v>5473</v>
      </c>
      <c r="E7022" s="1061" t="s">
        <v>8594</v>
      </c>
      <c r="F7022" s="1061" t="s">
        <v>8595</v>
      </c>
      <c r="G7022" s="1061" t="s">
        <v>1739</v>
      </c>
      <c r="H7022" s="1061" t="s">
        <v>129</v>
      </c>
      <c r="I7022" s="1061" t="s">
        <v>21</v>
      </c>
      <c r="J7022" s="1061" t="s">
        <v>7975</v>
      </c>
      <c r="K7022" s="1061" t="s">
        <v>14849</v>
      </c>
      <c r="L7022" s="1061">
        <v>554.41</v>
      </c>
      <c r="M7022" s="1061">
        <v>554.41</v>
      </c>
      <c r="N7022" s="1061">
        <v>554.41</v>
      </c>
      <c r="O7022" s="1061">
        <v>554.41</v>
      </c>
      <c r="P7022" s="1061">
        <v>554.41</v>
      </c>
      <c r="Q7022" s="1061">
        <v>554.41</v>
      </c>
      <c r="R7022" s="1061">
        <v>554.41</v>
      </c>
      <c r="S7022" s="1061">
        <v>554.41</v>
      </c>
      <c r="T7022" s="1061">
        <v>554.41</v>
      </c>
      <c r="U7022" s="1061">
        <v>554.41</v>
      </c>
      <c r="V7022" s="1061">
        <v>554.41</v>
      </c>
      <c r="W7022" s="1061">
        <v>554.41</v>
      </c>
    </row>
    <row r="7023" spans="1:23">
      <c r="A7023" s="908"/>
      <c r="B7023" s="1061" t="s">
        <v>234</v>
      </c>
      <c r="C7023" s="1061" t="s">
        <v>235</v>
      </c>
      <c r="D7023" s="1061" t="s">
        <v>5473</v>
      </c>
      <c r="E7023" s="1061" t="s">
        <v>13367</v>
      </c>
      <c r="F7023" s="1061" t="s">
        <v>9343</v>
      </c>
      <c r="G7023" s="1061" t="s">
        <v>1739</v>
      </c>
      <c r="H7023" s="1061" t="s">
        <v>129</v>
      </c>
      <c r="I7023" s="1061" t="s">
        <v>21</v>
      </c>
      <c r="J7023" s="1061" t="s">
        <v>7975</v>
      </c>
      <c r="K7023" s="1061" t="s">
        <v>14849</v>
      </c>
      <c r="L7023" s="1061">
        <v>1206.8599999999999</v>
      </c>
      <c r="M7023" s="1061">
        <v>1206.8599999999999</v>
      </c>
      <c r="N7023" s="1061">
        <v>1206.8599999999999</v>
      </c>
      <c r="O7023" s="1061">
        <v>1206.8599999999999</v>
      </c>
      <c r="P7023" s="1061">
        <v>1206.8599999999999</v>
      </c>
      <c r="Q7023" s="1061">
        <v>1206.8599999999999</v>
      </c>
      <c r="R7023" s="1061">
        <v>1206.8599999999999</v>
      </c>
      <c r="S7023" s="1061">
        <v>1206.8599999999999</v>
      </c>
      <c r="T7023" s="1061">
        <v>1206.8599999999999</v>
      </c>
      <c r="U7023" s="1061">
        <v>1206.8599999999999</v>
      </c>
      <c r="V7023" s="1061">
        <v>1206.8599999999999</v>
      </c>
      <c r="W7023" s="1061">
        <v>1206.8599999999999</v>
      </c>
    </row>
    <row r="7024" spans="1:23">
      <c r="A7024" s="908"/>
      <c r="B7024" s="1061" t="s">
        <v>234</v>
      </c>
      <c r="C7024" s="1061" t="s">
        <v>235</v>
      </c>
      <c r="D7024" s="1061" t="s">
        <v>5473</v>
      </c>
      <c r="E7024" s="1061" t="s">
        <v>13362</v>
      </c>
      <c r="F7024" s="1061" t="s">
        <v>13363</v>
      </c>
      <c r="G7024" s="1061" t="s">
        <v>1739</v>
      </c>
      <c r="H7024" s="1061" t="s">
        <v>129</v>
      </c>
      <c r="I7024" s="1061" t="s">
        <v>21</v>
      </c>
      <c r="J7024" s="1061" t="s">
        <v>7975</v>
      </c>
      <c r="K7024" s="1061" t="s">
        <v>14849</v>
      </c>
      <c r="L7024" s="1061">
        <v>1050.75</v>
      </c>
      <c r="M7024" s="1061">
        <v>1050.75</v>
      </c>
      <c r="N7024" s="1061">
        <v>1050.75</v>
      </c>
      <c r="O7024" s="1061">
        <v>1050.75</v>
      </c>
      <c r="P7024" s="1061">
        <v>1050.75</v>
      </c>
      <c r="Q7024" s="1061">
        <v>1050.75</v>
      </c>
      <c r="R7024" s="1061">
        <v>1050.75</v>
      </c>
      <c r="S7024" s="1061">
        <v>1050.75</v>
      </c>
      <c r="T7024" s="1061">
        <v>1050.75</v>
      </c>
      <c r="U7024" s="1061">
        <v>1050.75</v>
      </c>
      <c r="V7024" s="1061">
        <v>1050.75</v>
      </c>
      <c r="W7024" s="1061">
        <v>1050.75</v>
      </c>
    </row>
    <row r="7025" spans="1:23">
      <c r="A7025" s="908"/>
      <c r="B7025" s="1061" t="s">
        <v>234</v>
      </c>
      <c r="C7025" s="1061" t="s">
        <v>235</v>
      </c>
      <c r="D7025" s="1061" t="s">
        <v>4929</v>
      </c>
      <c r="E7025" s="1061" t="s">
        <v>6301</v>
      </c>
      <c r="F7025" s="1061" t="s">
        <v>6302</v>
      </c>
      <c r="G7025" s="1061" t="s">
        <v>1739</v>
      </c>
      <c r="H7025" s="1061" t="s">
        <v>129</v>
      </c>
      <c r="I7025" s="1061" t="s">
        <v>21</v>
      </c>
      <c r="J7025" s="1061" t="s">
        <v>7975</v>
      </c>
      <c r="K7025" s="1061" t="s">
        <v>14849</v>
      </c>
      <c r="L7025" s="1061">
        <v>0.8</v>
      </c>
      <c r="M7025" s="1061">
        <v>0.8</v>
      </c>
      <c r="N7025" s="1061">
        <v>0.8</v>
      </c>
      <c r="O7025" s="1061">
        <v>0.8</v>
      </c>
      <c r="P7025" s="1061">
        <v>0.8</v>
      </c>
      <c r="Q7025" s="1061">
        <v>0.8</v>
      </c>
      <c r="R7025" s="1061">
        <v>0.8</v>
      </c>
      <c r="S7025" s="1061">
        <v>0.8</v>
      </c>
      <c r="T7025" s="1061">
        <v>0.8</v>
      </c>
      <c r="U7025" s="1061">
        <v>0.8</v>
      </c>
      <c r="V7025" s="1061">
        <v>0.8</v>
      </c>
      <c r="W7025" s="1061">
        <v>0.8</v>
      </c>
    </row>
    <row r="7026" spans="1:23">
      <c r="A7026" s="908"/>
      <c r="B7026" s="1061" t="s">
        <v>234</v>
      </c>
      <c r="C7026" s="1061" t="s">
        <v>235</v>
      </c>
      <c r="D7026" s="1061" t="s">
        <v>5473</v>
      </c>
      <c r="E7026" s="1061" t="s">
        <v>16256</v>
      </c>
      <c r="F7026" s="1061" t="s">
        <v>5473</v>
      </c>
      <c r="G7026" s="1061" t="s">
        <v>1739</v>
      </c>
      <c r="H7026" s="1061" t="s">
        <v>129</v>
      </c>
      <c r="I7026" s="1061" t="s">
        <v>21</v>
      </c>
      <c r="J7026" s="1061" t="s">
        <v>7975</v>
      </c>
      <c r="K7026" s="1061" t="s">
        <v>14849</v>
      </c>
      <c r="L7026" s="1061">
        <v>174.1</v>
      </c>
      <c r="M7026" s="1061">
        <v>174.1</v>
      </c>
      <c r="N7026" s="1061">
        <v>174.1</v>
      </c>
      <c r="O7026" s="1061">
        <v>174.1</v>
      </c>
      <c r="P7026" s="1061">
        <v>174.1</v>
      </c>
      <c r="Q7026" s="1061">
        <v>174.1</v>
      </c>
      <c r="R7026" s="1061">
        <v>174.1</v>
      </c>
      <c r="S7026" s="1061">
        <v>174.1</v>
      </c>
      <c r="T7026" s="1061">
        <v>174.1</v>
      </c>
      <c r="U7026" s="1061">
        <v>174.1</v>
      </c>
      <c r="V7026" s="1061">
        <v>174.1</v>
      </c>
      <c r="W7026" s="1061">
        <v>174.1</v>
      </c>
    </row>
    <row r="7027" spans="1:23">
      <c r="A7027" s="908"/>
      <c r="B7027" s="1061" t="s">
        <v>234</v>
      </c>
      <c r="C7027" s="1061" t="s">
        <v>235</v>
      </c>
      <c r="D7027" s="1061" t="s">
        <v>5473</v>
      </c>
      <c r="E7027" s="1061" t="s">
        <v>16257</v>
      </c>
      <c r="F7027" s="1061" t="s">
        <v>5473</v>
      </c>
      <c r="G7027" s="1061" t="s">
        <v>1739</v>
      </c>
      <c r="H7027" s="1061" t="s">
        <v>129</v>
      </c>
      <c r="I7027" s="1061" t="s">
        <v>21</v>
      </c>
      <c r="J7027" s="1061" t="s">
        <v>7975</v>
      </c>
      <c r="K7027" s="1061" t="s">
        <v>14849</v>
      </c>
      <c r="L7027" s="1061">
        <v>153.94</v>
      </c>
      <c r="M7027" s="1061">
        <v>153.94</v>
      </c>
      <c r="N7027" s="1061">
        <v>153.94</v>
      </c>
      <c r="O7027" s="1061">
        <v>153.94</v>
      </c>
      <c r="P7027" s="1061">
        <v>153.94</v>
      </c>
      <c r="Q7027" s="1061">
        <v>153.94</v>
      </c>
      <c r="R7027" s="1061">
        <v>153.94</v>
      </c>
      <c r="S7027" s="1061">
        <v>153.94</v>
      </c>
      <c r="T7027" s="1061">
        <v>153.94</v>
      </c>
      <c r="U7027" s="1061">
        <v>153.94</v>
      </c>
      <c r="V7027" s="1061">
        <v>153.94</v>
      </c>
      <c r="W7027" s="1061">
        <v>153.94</v>
      </c>
    </row>
    <row r="7028" spans="1:23">
      <c r="A7028" s="908"/>
      <c r="B7028" s="1061" t="s">
        <v>234</v>
      </c>
      <c r="C7028" s="1061" t="s">
        <v>235</v>
      </c>
      <c r="D7028" s="1061" t="s">
        <v>5473</v>
      </c>
      <c r="E7028" s="1061" t="s">
        <v>16258</v>
      </c>
      <c r="F7028" s="1061" t="s">
        <v>5473</v>
      </c>
      <c r="G7028" s="1061" t="s">
        <v>1739</v>
      </c>
      <c r="H7028" s="1061" t="s">
        <v>129</v>
      </c>
      <c r="I7028" s="1061" t="s">
        <v>21</v>
      </c>
      <c r="J7028" s="1061" t="s">
        <v>7975</v>
      </c>
      <c r="K7028" s="1061" t="s">
        <v>14849</v>
      </c>
      <c r="L7028" s="1061">
        <v>163.60999999999999</v>
      </c>
      <c r="M7028" s="1061">
        <v>163.60999999999999</v>
      </c>
      <c r="N7028" s="1061">
        <v>163.60999999999999</v>
      </c>
      <c r="O7028" s="1061">
        <v>163.60999999999999</v>
      </c>
      <c r="P7028" s="1061">
        <v>163.60999999999999</v>
      </c>
      <c r="Q7028" s="1061">
        <v>163.60999999999999</v>
      </c>
      <c r="R7028" s="1061">
        <v>163.60999999999999</v>
      </c>
      <c r="S7028" s="1061">
        <v>163.60999999999999</v>
      </c>
      <c r="T7028" s="1061">
        <v>163.60999999999999</v>
      </c>
      <c r="U7028" s="1061">
        <v>163.60999999999999</v>
      </c>
      <c r="V7028" s="1061">
        <v>163.60999999999999</v>
      </c>
      <c r="W7028" s="1061">
        <v>163.60999999999999</v>
      </c>
    </row>
    <row r="7029" spans="1:23">
      <c r="A7029" s="908"/>
      <c r="B7029" s="1061" t="s">
        <v>234</v>
      </c>
      <c r="C7029" s="1061" t="s">
        <v>235</v>
      </c>
      <c r="D7029" s="1061" t="s">
        <v>5473</v>
      </c>
      <c r="E7029" s="1061" t="s">
        <v>16259</v>
      </c>
      <c r="F7029" s="1061" t="s">
        <v>5473</v>
      </c>
      <c r="G7029" s="1061" t="s">
        <v>1739</v>
      </c>
      <c r="H7029" s="1061" t="s">
        <v>129</v>
      </c>
      <c r="I7029" s="1061" t="s">
        <v>21</v>
      </c>
      <c r="J7029" s="1061" t="s">
        <v>7975</v>
      </c>
      <c r="K7029" s="1061" t="s">
        <v>14849</v>
      </c>
      <c r="L7029" s="1061">
        <v>218.29999999999998</v>
      </c>
      <c r="M7029" s="1061">
        <v>218.29999999999998</v>
      </c>
      <c r="N7029" s="1061">
        <v>218.29999999999998</v>
      </c>
      <c r="O7029" s="1061">
        <v>218.29999999999998</v>
      </c>
      <c r="P7029" s="1061">
        <v>218.29999999999998</v>
      </c>
      <c r="Q7029" s="1061">
        <v>218.29999999999998</v>
      </c>
      <c r="R7029" s="1061">
        <v>218.29999999999998</v>
      </c>
      <c r="S7029" s="1061">
        <v>218.29999999999998</v>
      </c>
      <c r="T7029" s="1061">
        <v>218.29999999999998</v>
      </c>
      <c r="U7029" s="1061">
        <v>218.29999999999998</v>
      </c>
      <c r="V7029" s="1061">
        <v>218.29999999999998</v>
      </c>
      <c r="W7029" s="1061">
        <v>218.29999999999998</v>
      </c>
    </row>
    <row r="7030" spans="1:23">
      <c r="A7030" s="908"/>
      <c r="B7030" s="1061" t="s">
        <v>234</v>
      </c>
      <c r="C7030" s="1061" t="s">
        <v>235</v>
      </c>
      <c r="D7030" s="1061" t="s">
        <v>16260</v>
      </c>
      <c r="E7030" s="1061" t="s">
        <v>16261</v>
      </c>
      <c r="F7030" s="1061" t="s">
        <v>16262</v>
      </c>
      <c r="G7030" s="1061" t="s">
        <v>1739</v>
      </c>
      <c r="H7030" s="1061" t="s">
        <v>102</v>
      </c>
      <c r="I7030" s="1061" t="s">
        <v>20</v>
      </c>
      <c r="J7030" s="1061" t="s">
        <v>7745</v>
      </c>
      <c r="K7030" s="1061" t="s">
        <v>14849</v>
      </c>
      <c r="L7030" s="1061">
        <v>1105095.3400000001</v>
      </c>
      <c r="M7030" s="1061">
        <v>1105095.3400000001</v>
      </c>
      <c r="N7030" s="1061">
        <v>1105095.3400000001</v>
      </c>
      <c r="O7030" s="1061">
        <v>1105095.3400000001</v>
      </c>
      <c r="P7030" s="1061">
        <v>1105095.3400000001</v>
      </c>
      <c r="Q7030" s="1061">
        <v>1105095.3400000001</v>
      </c>
      <c r="R7030" s="1061">
        <v>1105095.3400000001</v>
      </c>
      <c r="S7030" s="1061">
        <v>1105095.3400000001</v>
      </c>
      <c r="T7030" s="1061">
        <v>1105095.3400000001</v>
      </c>
      <c r="U7030" s="1061">
        <v>1105095.3400000001</v>
      </c>
      <c r="V7030" s="1061">
        <v>1105095.3400000001</v>
      </c>
      <c r="W7030" s="1061">
        <v>1105095.3400000001</v>
      </c>
    </row>
    <row r="7031" spans="1:23">
      <c r="A7031" s="908"/>
      <c r="B7031" s="1061" t="s">
        <v>234</v>
      </c>
      <c r="C7031" s="1061" t="s">
        <v>235</v>
      </c>
      <c r="D7031" s="1061" t="s">
        <v>2849</v>
      </c>
      <c r="E7031" s="1061" t="s">
        <v>16263</v>
      </c>
      <c r="F7031" s="1061" t="s">
        <v>16264</v>
      </c>
      <c r="G7031" s="1061" t="s">
        <v>1739</v>
      </c>
      <c r="H7031" s="1061" t="s">
        <v>129</v>
      </c>
      <c r="I7031" s="1061" t="s">
        <v>19</v>
      </c>
      <c r="J7031" s="1061" t="s">
        <v>7975</v>
      </c>
      <c r="K7031" s="1061" t="s">
        <v>14849</v>
      </c>
      <c r="L7031" s="1061">
        <v>21525</v>
      </c>
      <c r="M7031" s="1061">
        <v>21525</v>
      </c>
      <c r="N7031" s="1061">
        <v>21525</v>
      </c>
      <c r="O7031" s="1061">
        <v>21525</v>
      </c>
      <c r="P7031" s="1061">
        <v>21525</v>
      </c>
      <c r="Q7031" s="1061">
        <v>21525</v>
      </c>
      <c r="R7031" s="1061">
        <v>21735</v>
      </c>
      <c r="S7031" s="1061">
        <v>21735</v>
      </c>
      <c r="T7031" s="1061">
        <v>21735</v>
      </c>
      <c r="U7031" s="1061">
        <v>21735</v>
      </c>
      <c r="V7031" s="1061">
        <v>21735</v>
      </c>
      <c r="W7031" s="1061">
        <v>21735</v>
      </c>
    </row>
    <row r="7032" spans="1:23">
      <c r="A7032" s="908"/>
      <c r="B7032" s="1061" t="s">
        <v>234</v>
      </c>
      <c r="C7032" s="1061" t="s">
        <v>235</v>
      </c>
      <c r="D7032" s="1061" t="s">
        <v>2849</v>
      </c>
      <c r="E7032" s="1061" t="s">
        <v>16265</v>
      </c>
      <c r="F7032" s="1061" t="s">
        <v>16266</v>
      </c>
      <c r="G7032" s="1061" t="s">
        <v>1739</v>
      </c>
      <c r="H7032" s="1061" t="s">
        <v>129</v>
      </c>
      <c r="I7032" s="1061" t="s">
        <v>19</v>
      </c>
      <c r="J7032" s="1061" t="s">
        <v>7975</v>
      </c>
      <c r="K7032" s="1061" t="s">
        <v>14849</v>
      </c>
      <c r="L7032" s="1061">
        <v>22550</v>
      </c>
      <c r="M7032" s="1061">
        <v>22550</v>
      </c>
      <c r="N7032" s="1061">
        <v>22550</v>
      </c>
      <c r="O7032" s="1061">
        <v>22550</v>
      </c>
      <c r="P7032" s="1061">
        <v>22550</v>
      </c>
      <c r="Q7032" s="1061">
        <v>22550</v>
      </c>
      <c r="R7032" s="1061">
        <v>22770</v>
      </c>
      <c r="S7032" s="1061">
        <v>22770</v>
      </c>
      <c r="T7032" s="1061">
        <v>22770</v>
      </c>
      <c r="U7032" s="1061">
        <v>22770</v>
      </c>
      <c r="V7032" s="1061">
        <v>22770</v>
      </c>
      <c r="W7032" s="1061">
        <v>22770</v>
      </c>
    </row>
    <row r="7033" spans="1:23">
      <c r="A7033" s="908"/>
      <c r="B7033" s="1061" t="s">
        <v>234</v>
      </c>
      <c r="C7033" s="1061" t="s">
        <v>235</v>
      </c>
      <c r="D7033" s="1061" t="s">
        <v>2849</v>
      </c>
      <c r="E7033" s="1061" t="s">
        <v>16267</v>
      </c>
      <c r="F7033" s="1061" t="s">
        <v>16268</v>
      </c>
      <c r="G7033" s="1061" t="s">
        <v>1739</v>
      </c>
      <c r="H7033" s="1061" t="s">
        <v>129</v>
      </c>
      <c r="I7033" s="1061" t="s">
        <v>19</v>
      </c>
      <c r="J7033" s="1061" t="s">
        <v>7975</v>
      </c>
      <c r="K7033" s="1061" t="s">
        <v>14849</v>
      </c>
      <c r="L7033" s="1061">
        <v>23575</v>
      </c>
      <c r="M7033" s="1061">
        <v>23575</v>
      </c>
      <c r="N7033" s="1061">
        <v>23575</v>
      </c>
      <c r="O7033" s="1061">
        <v>23575</v>
      </c>
      <c r="P7033" s="1061">
        <v>23575</v>
      </c>
      <c r="Q7033" s="1061">
        <v>23575</v>
      </c>
      <c r="R7033" s="1061">
        <v>23805</v>
      </c>
      <c r="S7033" s="1061">
        <v>23805</v>
      </c>
      <c r="T7033" s="1061">
        <v>23805</v>
      </c>
      <c r="U7033" s="1061">
        <v>23805</v>
      </c>
      <c r="V7033" s="1061">
        <v>23805</v>
      </c>
      <c r="W7033" s="1061">
        <v>23805</v>
      </c>
    </row>
    <row r="7034" spans="1:23">
      <c r="A7034" s="908"/>
      <c r="B7034" s="1061" t="s">
        <v>234</v>
      </c>
      <c r="C7034" s="1061" t="s">
        <v>235</v>
      </c>
      <c r="D7034" s="1061" t="s">
        <v>4312</v>
      </c>
      <c r="E7034" s="1061" t="s">
        <v>16269</v>
      </c>
      <c r="F7034" s="1061" t="s">
        <v>16270</v>
      </c>
      <c r="G7034" s="1061" t="s">
        <v>1739</v>
      </c>
      <c r="H7034" s="1061" t="s">
        <v>129</v>
      </c>
      <c r="I7034" s="1061" t="s">
        <v>19</v>
      </c>
      <c r="J7034" s="1061" t="s">
        <v>7975</v>
      </c>
      <c r="K7034" s="1061" t="s">
        <v>14849</v>
      </c>
      <c r="L7034" s="1061">
        <v>481566</v>
      </c>
      <c r="M7034" s="1061">
        <v>481566</v>
      </c>
      <c r="N7034" s="1061">
        <v>481566</v>
      </c>
      <c r="O7034" s="1061">
        <v>481566</v>
      </c>
      <c r="P7034" s="1061">
        <v>481566</v>
      </c>
      <c r="Q7034" s="1061">
        <v>481566</v>
      </c>
      <c r="R7034" s="1061">
        <v>486264</v>
      </c>
      <c r="S7034" s="1061">
        <v>486264</v>
      </c>
      <c r="T7034" s="1061">
        <v>486264</v>
      </c>
      <c r="U7034" s="1061">
        <v>486264</v>
      </c>
      <c r="V7034" s="1061">
        <v>486264</v>
      </c>
      <c r="W7034" s="1061">
        <v>486264</v>
      </c>
    </row>
    <row r="7035" spans="1:23">
      <c r="A7035" s="908"/>
      <c r="B7035" s="1061" t="s">
        <v>234</v>
      </c>
      <c r="C7035" s="1061" t="s">
        <v>235</v>
      </c>
      <c r="D7035" s="1061" t="s">
        <v>4936</v>
      </c>
      <c r="E7035" s="1061" t="s">
        <v>16271</v>
      </c>
      <c r="F7035" s="1061" t="s">
        <v>4938</v>
      </c>
      <c r="G7035" s="1061" t="s">
        <v>1739</v>
      </c>
      <c r="H7035" s="1061" t="s">
        <v>129</v>
      </c>
      <c r="I7035" s="1061" t="s">
        <v>21</v>
      </c>
      <c r="J7035" s="1061" t="s">
        <v>7975</v>
      </c>
      <c r="K7035" s="1061" t="s">
        <v>14849</v>
      </c>
      <c r="L7035" s="1061">
        <v>18.560000000000002</v>
      </c>
      <c r="M7035" s="1061">
        <v>18.560000000000002</v>
      </c>
      <c r="N7035" s="1061">
        <v>18.560000000000002</v>
      </c>
      <c r="O7035" s="1061">
        <v>18.560000000000002</v>
      </c>
      <c r="P7035" s="1061">
        <v>18.560000000000002</v>
      </c>
      <c r="Q7035" s="1061">
        <v>18.560000000000002</v>
      </c>
      <c r="R7035" s="1061">
        <v>18.560000000000002</v>
      </c>
      <c r="S7035" s="1061">
        <v>18.560000000000002</v>
      </c>
      <c r="T7035" s="1061">
        <v>18.560000000000002</v>
      </c>
      <c r="U7035" s="1061">
        <v>18.560000000000002</v>
      </c>
      <c r="V7035" s="1061">
        <v>18.560000000000002</v>
      </c>
      <c r="W7035" s="1061">
        <v>18.560000000000002</v>
      </c>
    </row>
    <row r="7036" spans="1:23">
      <c r="A7036" s="908"/>
      <c r="B7036" s="1061" t="s">
        <v>234</v>
      </c>
      <c r="C7036" s="1061" t="s">
        <v>235</v>
      </c>
      <c r="D7036" s="1061" t="s">
        <v>4936</v>
      </c>
      <c r="E7036" s="1061" t="s">
        <v>16272</v>
      </c>
      <c r="F7036" s="1061" t="s">
        <v>4937</v>
      </c>
      <c r="G7036" s="1061" t="s">
        <v>1739</v>
      </c>
      <c r="H7036" s="1061" t="s">
        <v>129</v>
      </c>
      <c r="I7036" s="1061" t="s">
        <v>21</v>
      </c>
      <c r="J7036" s="1061" t="s">
        <v>7975</v>
      </c>
      <c r="K7036" s="1061" t="s">
        <v>14849</v>
      </c>
      <c r="L7036" s="1061">
        <v>17.260000000000002</v>
      </c>
      <c r="M7036" s="1061">
        <v>17.260000000000002</v>
      </c>
      <c r="N7036" s="1061">
        <v>17.260000000000002</v>
      </c>
      <c r="O7036" s="1061">
        <v>17.260000000000002</v>
      </c>
      <c r="P7036" s="1061">
        <v>17.260000000000002</v>
      </c>
      <c r="Q7036" s="1061">
        <v>17.260000000000002</v>
      </c>
      <c r="R7036" s="1061">
        <v>17.260000000000002</v>
      </c>
      <c r="S7036" s="1061">
        <v>17.260000000000002</v>
      </c>
      <c r="T7036" s="1061">
        <v>17.260000000000002</v>
      </c>
      <c r="U7036" s="1061">
        <v>17.260000000000002</v>
      </c>
      <c r="V7036" s="1061">
        <v>17.260000000000002</v>
      </c>
      <c r="W7036" s="1061">
        <v>17.260000000000002</v>
      </c>
    </row>
    <row r="7037" spans="1:23">
      <c r="A7037" s="908"/>
      <c r="B7037" s="1061" t="s">
        <v>234</v>
      </c>
      <c r="C7037" s="1061" t="s">
        <v>235</v>
      </c>
      <c r="D7037" s="1061" t="s">
        <v>4936</v>
      </c>
      <c r="E7037" s="1061" t="s">
        <v>16273</v>
      </c>
      <c r="F7037" s="1061" t="s">
        <v>4939</v>
      </c>
      <c r="G7037" s="1061" t="s">
        <v>1739</v>
      </c>
      <c r="H7037" s="1061" t="s">
        <v>129</v>
      </c>
      <c r="I7037" s="1061" t="s">
        <v>21</v>
      </c>
      <c r="J7037" s="1061" t="s">
        <v>7975</v>
      </c>
      <c r="K7037" s="1061" t="s">
        <v>14849</v>
      </c>
      <c r="L7037" s="1061">
        <v>20.490000000000002</v>
      </c>
      <c r="M7037" s="1061">
        <v>20.490000000000002</v>
      </c>
      <c r="N7037" s="1061">
        <v>20.490000000000002</v>
      </c>
      <c r="O7037" s="1061">
        <v>20.490000000000002</v>
      </c>
      <c r="P7037" s="1061">
        <v>20.490000000000002</v>
      </c>
      <c r="Q7037" s="1061">
        <v>20.490000000000002</v>
      </c>
      <c r="R7037" s="1061">
        <v>20.490000000000002</v>
      </c>
      <c r="S7037" s="1061">
        <v>20.490000000000002</v>
      </c>
      <c r="T7037" s="1061">
        <v>20.490000000000002</v>
      </c>
      <c r="U7037" s="1061">
        <v>20.490000000000002</v>
      </c>
      <c r="V7037" s="1061">
        <v>20.490000000000002</v>
      </c>
      <c r="W7037" s="1061">
        <v>20.490000000000002</v>
      </c>
    </row>
    <row r="7038" spans="1:23">
      <c r="A7038" s="908"/>
      <c r="B7038" s="1061" t="s">
        <v>234</v>
      </c>
      <c r="C7038" s="1061" t="s">
        <v>235</v>
      </c>
      <c r="D7038" s="1061" t="s">
        <v>4936</v>
      </c>
      <c r="E7038" s="1061" t="s">
        <v>16274</v>
      </c>
      <c r="F7038" s="1061" t="s">
        <v>4938</v>
      </c>
      <c r="G7038" s="1061" t="s">
        <v>1739</v>
      </c>
      <c r="H7038" s="1061" t="s">
        <v>129</v>
      </c>
      <c r="I7038" s="1061" t="s">
        <v>21</v>
      </c>
      <c r="J7038" s="1061" t="s">
        <v>7975</v>
      </c>
      <c r="K7038" s="1061" t="s">
        <v>14849</v>
      </c>
      <c r="L7038" s="1061">
        <v>18.560000000000002</v>
      </c>
      <c r="M7038" s="1061">
        <v>18.560000000000002</v>
      </c>
      <c r="N7038" s="1061">
        <v>18.560000000000002</v>
      </c>
      <c r="O7038" s="1061">
        <v>18.560000000000002</v>
      </c>
      <c r="P7038" s="1061">
        <v>18.560000000000002</v>
      </c>
      <c r="Q7038" s="1061">
        <v>18.560000000000002</v>
      </c>
      <c r="R7038" s="1061">
        <v>18.560000000000002</v>
      </c>
      <c r="S7038" s="1061">
        <v>18.560000000000002</v>
      </c>
      <c r="T7038" s="1061">
        <v>18.560000000000002</v>
      </c>
      <c r="U7038" s="1061">
        <v>18.560000000000002</v>
      </c>
      <c r="V7038" s="1061">
        <v>18.560000000000002</v>
      </c>
      <c r="W7038" s="1061">
        <v>18.560000000000002</v>
      </c>
    </row>
    <row r="7039" spans="1:23">
      <c r="A7039" s="908"/>
      <c r="B7039" s="1061" t="s">
        <v>234</v>
      </c>
      <c r="C7039" s="1061" t="s">
        <v>235</v>
      </c>
      <c r="D7039" s="1061" t="s">
        <v>4936</v>
      </c>
      <c r="E7039" s="1061" t="s">
        <v>16275</v>
      </c>
      <c r="F7039" s="1061" t="s">
        <v>4937</v>
      </c>
      <c r="G7039" s="1061" t="s">
        <v>1739</v>
      </c>
      <c r="H7039" s="1061" t="s">
        <v>129</v>
      </c>
      <c r="I7039" s="1061" t="s">
        <v>21</v>
      </c>
      <c r="J7039" s="1061" t="s">
        <v>7975</v>
      </c>
      <c r="K7039" s="1061" t="s">
        <v>14849</v>
      </c>
      <c r="L7039" s="1061">
        <v>17.260000000000002</v>
      </c>
      <c r="M7039" s="1061">
        <v>17.260000000000002</v>
      </c>
      <c r="N7039" s="1061">
        <v>17.260000000000002</v>
      </c>
      <c r="O7039" s="1061">
        <v>17.260000000000002</v>
      </c>
      <c r="P7039" s="1061">
        <v>17.260000000000002</v>
      </c>
      <c r="Q7039" s="1061">
        <v>17.260000000000002</v>
      </c>
      <c r="R7039" s="1061">
        <v>17.260000000000002</v>
      </c>
      <c r="S7039" s="1061">
        <v>17.260000000000002</v>
      </c>
      <c r="T7039" s="1061">
        <v>17.260000000000002</v>
      </c>
      <c r="U7039" s="1061">
        <v>17.260000000000002</v>
      </c>
      <c r="V7039" s="1061">
        <v>17.260000000000002</v>
      </c>
      <c r="W7039" s="1061">
        <v>17.260000000000002</v>
      </c>
    </row>
    <row r="7040" spans="1:23">
      <c r="A7040" s="908"/>
      <c r="B7040" s="1061" t="s">
        <v>234</v>
      </c>
      <c r="C7040" s="1061" t="s">
        <v>235</v>
      </c>
      <c r="D7040" s="1061" t="s">
        <v>16276</v>
      </c>
      <c r="E7040" s="1061" t="s">
        <v>16277</v>
      </c>
      <c r="F7040" s="1061" t="s">
        <v>16278</v>
      </c>
      <c r="G7040" s="1061" t="s">
        <v>1739</v>
      </c>
      <c r="H7040" s="1061" t="s">
        <v>129</v>
      </c>
      <c r="I7040" s="1061" t="s">
        <v>21</v>
      </c>
      <c r="J7040" s="1061" t="s">
        <v>7975</v>
      </c>
      <c r="K7040" s="1061" t="s">
        <v>14849</v>
      </c>
      <c r="L7040" s="1061">
        <v>235.76999999999998</v>
      </c>
      <c r="M7040" s="1061">
        <v>235.76999999999998</v>
      </c>
      <c r="N7040" s="1061">
        <v>235.76999999999998</v>
      </c>
      <c r="O7040" s="1061">
        <v>235.76999999999998</v>
      </c>
      <c r="P7040" s="1061">
        <v>235.76999999999998</v>
      </c>
      <c r="Q7040" s="1061">
        <v>235.76999999999998</v>
      </c>
      <c r="R7040" s="1061">
        <v>235.76999999999998</v>
      </c>
      <c r="S7040" s="1061">
        <v>235.76999999999998</v>
      </c>
      <c r="T7040" s="1061">
        <v>235.76999999999998</v>
      </c>
      <c r="U7040" s="1061">
        <v>235.76999999999998</v>
      </c>
      <c r="V7040" s="1061">
        <v>235.76999999999998</v>
      </c>
      <c r="W7040" s="1061">
        <v>235.76999999999998</v>
      </c>
    </row>
    <row r="7041" spans="1:23">
      <c r="A7041" s="908"/>
      <c r="B7041" s="1061" t="s">
        <v>234</v>
      </c>
      <c r="C7041" s="1061" t="s">
        <v>235</v>
      </c>
      <c r="D7041" s="1061" t="s">
        <v>4519</v>
      </c>
      <c r="E7041" s="1061" t="s">
        <v>16279</v>
      </c>
      <c r="F7041" s="1061" t="s">
        <v>16280</v>
      </c>
      <c r="G7041" s="1061" t="s">
        <v>1976</v>
      </c>
      <c r="H7041" s="1061" t="s">
        <v>129</v>
      </c>
      <c r="I7041" s="1061" t="s">
        <v>20</v>
      </c>
      <c r="J7041" s="1061" t="s">
        <v>7975</v>
      </c>
      <c r="K7041" s="1061" t="s">
        <v>14849</v>
      </c>
      <c r="L7041" s="1061">
        <v>55230</v>
      </c>
      <c r="M7041" s="1061">
        <v>55230</v>
      </c>
      <c r="N7041" s="1061">
        <v>55230</v>
      </c>
      <c r="O7041" s="1061">
        <v>55230</v>
      </c>
      <c r="P7041" s="1061">
        <v>55230</v>
      </c>
      <c r="Q7041" s="1061">
        <v>55230</v>
      </c>
      <c r="R7041" s="1061">
        <v>55230</v>
      </c>
      <c r="S7041" s="1061">
        <v>55230</v>
      </c>
      <c r="T7041" s="1061">
        <v>55230</v>
      </c>
      <c r="U7041" s="1061">
        <v>55230</v>
      </c>
      <c r="V7041" s="1061">
        <v>55230</v>
      </c>
      <c r="W7041" s="1061">
        <v>55230</v>
      </c>
    </row>
    <row r="7042" spans="1:23">
      <c r="A7042" s="908"/>
      <c r="B7042" s="1061" t="s">
        <v>234</v>
      </c>
      <c r="C7042" s="1061" t="s">
        <v>235</v>
      </c>
      <c r="D7042" s="1061" t="s">
        <v>4284</v>
      </c>
      <c r="E7042" s="1061" t="s">
        <v>16281</v>
      </c>
      <c r="F7042" s="1061" t="s">
        <v>16282</v>
      </c>
      <c r="G7042" s="1061" t="s">
        <v>1739</v>
      </c>
      <c r="H7042" s="1061" t="s">
        <v>129</v>
      </c>
      <c r="I7042" s="1061" t="s">
        <v>21</v>
      </c>
      <c r="J7042" s="1061" t="s">
        <v>7975</v>
      </c>
      <c r="K7042" s="1061" t="s">
        <v>14849</v>
      </c>
      <c r="L7042" s="1061">
        <v>64.349999999999994</v>
      </c>
      <c r="M7042" s="1061">
        <v>64.349999999999994</v>
      </c>
      <c r="N7042" s="1061">
        <v>64.349999999999994</v>
      </c>
      <c r="O7042" s="1061">
        <v>64.349999999999994</v>
      </c>
      <c r="P7042" s="1061">
        <v>64.349999999999994</v>
      </c>
      <c r="Q7042" s="1061">
        <v>64.349999999999994</v>
      </c>
      <c r="R7042" s="1061">
        <v>64.349999999999994</v>
      </c>
      <c r="S7042" s="1061">
        <v>64.349999999999994</v>
      </c>
      <c r="T7042" s="1061">
        <v>64.349999999999994</v>
      </c>
      <c r="U7042" s="1061">
        <v>64.349999999999994</v>
      </c>
      <c r="V7042" s="1061">
        <v>64.349999999999994</v>
      </c>
      <c r="W7042" s="1061">
        <v>64.349999999999994</v>
      </c>
    </row>
    <row r="7043" spans="1:23">
      <c r="A7043" s="908"/>
      <c r="B7043" s="1061" t="s">
        <v>234</v>
      </c>
      <c r="C7043" s="1061" t="s">
        <v>235</v>
      </c>
      <c r="D7043" s="1061" t="s">
        <v>5131</v>
      </c>
      <c r="E7043" s="1061" t="s">
        <v>16283</v>
      </c>
      <c r="F7043" s="1061" t="s">
        <v>16284</v>
      </c>
      <c r="G7043" s="1061" t="s">
        <v>1739</v>
      </c>
      <c r="H7043" s="1061" t="s">
        <v>129</v>
      </c>
      <c r="I7043" s="1061" t="s">
        <v>21</v>
      </c>
      <c r="J7043" s="1061" t="s">
        <v>7975</v>
      </c>
      <c r="K7043" s="1061" t="s">
        <v>14849</v>
      </c>
      <c r="L7043" s="1061">
        <v>30.180000000000003</v>
      </c>
      <c r="M7043" s="1061">
        <v>30.180000000000003</v>
      </c>
      <c r="N7043" s="1061">
        <v>30.180000000000003</v>
      </c>
      <c r="O7043" s="1061">
        <v>30.180000000000003</v>
      </c>
      <c r="P7043" s="1061">
        <v>30.180000000000003</v>
      </c>
      <c r="Q7043" s="1061">
        <v>30.180000000000003</v>
      </c>
      <c r="R7043" s="1061">
        <v>30.180000000000003</v>
      </c>
      <c r="S7043" s="1061">
        <v>30.180000000000003</v>
      </c>
      <c r="T7043" s="1061">
        <v>30.180000000000003</v>
      </c>
      <c r="U7043" s="1061">
        <v>30.180000000000003</v>
      </c>
      <c r="V7043" s="1061">
        <v>30.180000000000003</v>
      </c>
      <c r="W7043" s="1061">
        <v>30.180000000000003</v>
      </c>
    </row>
    <row r="7044" spans="1:23">
      <c r="A7044" s="908"/>
      <c r="B7044" s="1061" t="s">
        <v>234</v>
      </c>
      <c r="C7044" s="1061" t="s">
        <v>235</v>
      </c>
      <c r="D7044" s="1061" t="s">
        <v>2996</v>
      </c>
      <c r="E7044" s="1061" t="s">
        <v>16285</v>
      </c>
      <c r="F7044" s="1061" t="s">
        <v>16286</v>
      </c>
      <c r="G7044" s="1061" t="s">
        <v>1739</v>
      </c>
      <c r="H7044" s="1061" t="s">
        <v>129</v>
      </c>
      <c r="I7044" s="1061" t="s">
        <v>21</v>
      </c>
      <c r="J7044" s="1061" t="s">
        <v>7975</v>
      </c>
      <c r="K7044" s="1061" t="s">
        <v>14849</v>
      </c>
      <c r="L7044" s="1061">
        <v>49.98</v>
      </c>
      <c r="M7044" s="1061">
        <v>49.98</v>
      </c>
      <c r="N7044" s="1061">
        <v>49.98</v>
      </c>
      <c r="O7044" s="1061">
        <v>49.98</v>
      </c>
      <c r="P7044" s="1061">
        <v>49.98</v>
      </c>
      <c r="Q7044" s="1061">
        <v>49.98</v>
      </c>
      <c r="R7044" s="1061">
        <v>49.98</v>
      </c>
      <c r="S7044" s="1061">
        <v>49.98</v>
      </c>
      <c r="T7044" s="1061">
        <v>49.98</v>
      </c>
      <c r="U7044" s="1061">
        <v>49.98</v>
      </c>
      <c r="V7044" s="1061">
        <v>49.98</v>
      </c>
      <c r="W7044" s="1061">
        <v>49.98</v>
      </c>
    </row>
    <row r="7045" spans="1:23">
      <c r="A7045" s="908"/>
      <c r="B7045" s="1061" t="s">
        <v>234</v>
      </c>
      <c r="C7045" s="1061" t="s">
        <v>235</v>
      </c>
      <c r="D7045" s="1061" t="s">
        <v>4936</v>
      </c>
      <c r="E7045" s="1061" t="s">
        <v>16287</v>
      </c>
      <c r="F7045" s="1061" t="s">
        <v>4938</v>
      </c>
      <c r="G7045" s="1061" t="s">
        <v>1739</v>
      </c>
      <c r="H7045" s="1061" t="s">
        <v>129</v>
      </c>
      <c r="I7045" s="1061" t="s">
        <v>21</v>
      </c>
      <c r="J7045" s="1061" t="s">
        <v>7975</v>
      </c>
      <c r="K7045" s="1061" t="s">
        <v>14849</v>
      </c>
      <c r="L7045" s="1061">
        <v>14.83</v>
      </c>
      <c r="M7045" s="1061">
        <v>14.83</v>
      </c>
      <c r="N7045" s="1061">
        <v>14.83</v>
      </c>
      <c r="O7045" s="1061">
        <v>14.83</v>
      </c>
      <c r="P7045" s="1061">
        <v>14.83</v>
      </c>
      <c r="Q7045" s="1061">
        <v>14.83</v>
      </c>
      <c r="R7045" s="1061">
        <v>14.83</v>
      </c>
      <c r="S7045" s="1061">
        <v>14.83</v>
      </c>
      <c r="T7045" s="1061">
        <v>14.83</v>
      </c>
      <c r="U7045" s="1061">
        <v>14.83</v>
      </c>
      <c r="V7045" s="1061">
        <v>14.83</v>
      </c>
      <c r="W7045" s="1061">
        <v>14.83</v>
      </c>
    </row>
    <row r="7046" spans="1:23">
      <c r="A7046" s="908"/>
      <c r="B7046" s="1061" t="s">
        <v>234</v>
      </c>
      <c r="C7046" s="1061" t="s">
        <v>235</v>
      </c>
      <c r="D7046" s="1061" t="s">
        <v>4936</v>
      </c>
      <c r="E7046" s="1061" t="s">
        <v>16288</v>
      </c>
      <c r="F7046" s="1061" t="s">
        <v>4939</v>
      </c>
      <c r="G7046" s="1061" t="s">
        <v>1739</v>
      </c>
      <c r="H7046" s="1061" t="s">
        <v>129</v>
      </c>
      <c r="I7046" s="1061" t="s">
        <v>21</v>
      </c>
      <c r="J7046" s="1061" t="s">
        <v>7975</v>
      </c>
      <c r="K7046" s="1061" t="s">
        <v>14849</v>
      </c>
      <c r="L7046" s="1061">
        <v>22.59</v>
      </c>
      <c r="M7046" s="1061">
        <v>22.59</v>
      </c>
      <c r="N7046" s="1061">
        <v>22.59</v>
      </c>
      <c r="O7046" s="1061">
        <v>22.59</v>
      </c>
      <c r="P7046" s="1061">
        <v>22.59</v>
      </c>
      <c r="Q7046" s="1061">
        <v>22.59</v>
      </c>
      <c r="R7046" s="1061">
        <v>22.59</v>
      </c>
      <c r="S7046" s="1061">
        <v>22.59</v>
      </c>
      <c r="T7046" s="1061">
        <v>22.59</v>
      </c>
      <c r="U7046" s="1061">
        <v>22.59</v>
      </c>
      <c r="V7046" s="1061">
        <v>22.59</v>
      </c>
      <c r="W7046" s="1061">
        <v>22.59</v>
      </c>
    </row>
    <row r="7047" spans="1:23">
      <c r="A7047" s="908"/>
      <c r="B7047" s="1061" t="s">
        <v>234</v>
      </c>
      <c r="C7047" s="1061" t="s">
        <v>235</v>
      </c>
      <c r="D7047" s="1061" t="s">
        <v>5191</v>
      </c>
      <c r="E7047" s="1061" t="s">
        <v>16289</v>
      </c>
      <c r="F7047" s="1061" t="s">
        <v>5191</v>
      </c>
      <c r="G7047" s="1061" t="s">
        <v>1739</v>
      </c>
      <c r="H7047" s="1061" t="s">
        <v>129</v>
      </c>
      <c r="I7047" s="1061" t="s">
        <v>21</v>
      </c>
      <c r="J7047" s="1061" t="s">
        <v>7975</v>
      </c>
      <c r="K7047" s="1061" t="s">
        <v>14849</v>
      </c>
      <c r="L7047" s="1061">
        <v>32.75</v>
      </c>
      <c r="M7047" s="1061">
        <v>32.75</v>
      </c>
      <c r="N7047" s="1061">
        <v>32.75</v>
      </c>
      <c r="O7047" s="1061">
        <v>32.75</v>
      </c>
      <c r="P7047" s="1061">
        <v>32.75</v>
      </c>
      <c r="Q7047" s="1061">
        <v>32.75</v>
      </c>
      <c r="R7047" s="1061">
        <v>32.75</v>
      </c>
      <c r="S7047" s="1061">
        <v>32.75</v>
      </c>
      <c r="T7047" s="1061">
        <v>32.75</v>
      </c>
      <c r="U7047" s="1061">
        <v>32.75</v>
      </c>
      <c r="V7047" s="1061">
        <v>32.75</v>
      </c>
      <c r="W7047" s="1061">
        <v>32.75</v>
      </c>
    </row>
    <row r="7048" spans="1:23">
      <c r="A7048" s="908"/>
      <c r="B7048" s="1061" t="s">
        <v>234</v>
      </c>
      <c r="C7048" s="1061" t="s">
        <v>235</v>
      </c>
      <c r="D7048" s="1061" t="s">
        <v>5287</v>
      </c>
      <c r="E7048" s="1061" t="s">
        <v>16290</v>
      </c>
      <c r="F7048" s="1061" t="s">
        <v>16291</v>
      </c>
      <c r="G7048" s="1061" t="s">
        <v>1739</v>
      </c>
      <c r="H7048" s="1061" t="s">
        <v>129</v>
      </c>
      <c r="I7048" s="1061" t="s">
        <v>21</v>
      </c>
      <c r="J7048" s="1061" t="s">
        <v>7975</v>
      </c>
      <c r="K7048" s="1061" t="s">
        <v>14849</v>
      </c>
      <c r="L7048" s="1061">
        <v>59.059999999999995</v>
      </c>
      <c r="M7048" s="1061">
        <v>59.059999999999995</v>
      </c>
      <c r="N7048" s="1061">
        <v>59.059999999999995</v>
      </c>
      <c r="O7048" s="1061">
        <v>59.059999999999995</v>
      </c>
      <c r="P7048" s="1061">
        <v>59.059999999999995</v>
      </c>
      <c r="Q7048" s="1061">
        <v>59.059999999999995</v>
      </c>
      <c r="R7048" s="1061">
        <v>59.059999999999995</v>
      </c>
      <c r="S7048" s="1061">
        <v>59.059999999999995</v>
      </c>
      <c r="T7048" s="1061">
        <v>59.059999999999995</v>
      </c>
      <c r="U7048" s="1061">
        <v>59.059999999999995</v>
      </c>
      <c r="V7048" s="1061">
        <v>59.059999999999995</v>
      </c>
      <c r="W7048" s="1061">
        <v>59.059999999999995</v>
      </c>
    </row>
    <row r="7049" spans="1:23">
      <c r="A7049" s="908"/>
      <c r="B7049" s="1061" t="s">
        <v>234</v>
      </c>
      <c r="C7049" s="1061" t="s">
        <v>235</v>
      </c>
      <c r="D7049" s="1061" t="s">
        <v>239</v>
      </c>
      <c r="E7049" s="1061" t="s">
        <v>16292</v>
      </c>
      <c r="F7049" s="1061" t="s">
        <v>5001</v>
      </c>
      <c r="G7049" s="1061" t="s">
        <v>1739</v>
      </c>
      <c r="H7049" s="1061" t="s">
        <v>129</v>
      </c>
      <c r="I7049" s="1061" t="s">
        <v>21</v>
      </c>
      <c r="J7049" s="1061" t="s">
        <v>7975</v>
      </c>
      <c r="K7049" s="1061" t="s">
        <v>14849</v>
      </c>
      <c r="L7049" s="1061">
        <v>34.479999999999997</v>
      </c>
      <c r="M7049" s="1061">
        <v>34.479999999999997</v>
      </c>
      <c r="N7049" s="1061">
        <v>34.479999999999997</v>
      </c>
      <c r="O7049" s="1061">
        <v>34.479999999999997</v>
      </c>
      <c r="P7049" s="1061">
        <v>34.479999999999997</v>
      </c>
      <c r="Q7049" s="1061">
        <v>34.479999999999997</v>
      </c>
      <c r="R7049" s="1061">
        <v>34.479999999999997</v>
      </c>
      <c r="S7049" s="1061">
        <v>34.479999999999997</v>
      </c>
      <c r="T7049" s="1061">
        <v>34.479999999999997</v>
      </c>
      <c r="U7049" s="1061">
        <v>34.479999999999997</v>
      </c>
      <c r="V7049" s="1061">
        <v>34.479999999999997</v>
      </c>
      <c r="W7049" s="1061">
        <v>34.479999999999997</v>
      </c>
    </row>
    <row r="7050" spans="1:23">
      <c r="A7050" s="908"/>
      <c r="B7050" s="1061" t="s">
        <v>234</v>
      </c>
      <c r="C7050" s="1061" t="s">
        <v>235</v>
      </c>
      <c r="D7050" s="1061" t="s">
        <v>2401</v>
      </c>
      <c r="E7050" s="1061" t="s">
        <v>16293</v>
      </c>
      <c r="F7050" s="1061" t="s">
        <v>9639</v>
      </c>
      <c r="G7050" s="1061" t="s">
        <v>1739</v>
      </c>
      <c r="H7050" s="1061" t="s">
        <v>129</v>
      </c>
      <c r="I7050" s="1061" t="s">
        <v>21</v>
      </c>
      <c r="J7050" s="1061" t="s">
        <v>7975</v>
      </c>
      <c r="K7050" s="1061" t="s">
        <v>14849</v>
      </c>
      <c r="L7050" s="1061">
        <v>99.15</v>
      </c>
      <c r="M7050" s="1061">
        <v>99.15</v>
      </c>
      <c r="N7050" s="1061">
        <v>99.15</v>
      </c>
      <c r="O7050" s="1061">
        <v>99.15</v>
      </c>
      <c r="P7050" s="1061">
        <v>99.15</v>
      </c>
      <c r="Q7050" s="1061">
        <v>99.15</v>
      </c>
      <c r="R7050" s="1061">
        <v>99.15</v>
      </c>
      <c r="S7050" s="1061">
        <v>99.15</v>
      </c>
      <c r="T7050" s="1061">
        <v>99.15</v>
      </c>
      <c r="U7050" s="1061">
        <v>99.15</v>
      </c>
      <c r="V7050" s="1061">
        <v>99.15</v>
      </c>
      <c r="W7050" s="1061">
        <v>99.15</v>
      </c>
    </row>
    <row r="7051" spans="1:23">
      <c r="A7051" s="908"/>
      <c r="B7051" s="1061" t="s">
        <v>234</v>
      </c>
      <c r="C7051" s="1061" t="s">
        <v>235</v>
      </c>
      <c r="D7051" s="1061" t="s">
        <v>4424</v>
      </c>
      <c r="E7051" s="1061" t="s">
        <v>16294</v>
      </c>
      <c r="F7051" s="1061" t="s">
        <v>16243</v>
      </c>
      <c r="G7051" s="1061" t="s">
        <v>1739</v>
      </c>
      <c r="H7051" s="1061" t="s">
        <v>129</v>
      </c>
      <c r="I7051" s="1061" t="s">
        <v>21</v>
      </c>
      <c r="J7051" s="1061" t="s">
        <v>7975</v>
      </c>
      <c r="K7051" s="1061" t="s">
        <v>14849</v>
      </c>
      <c r="L7051" s="1061">
        <v>13.57</v>
      </c>
      <c r="M7051" s="1061">
        <v>13.57</v>
      </c>
      <c r="N7051" s="1061">
        <v>13.57</v>
      </c>
      <c r="O7051" s="1061">
        <v>13.57</v>
      </c>
      <c r="P7051" s="1061">
        <v>13.57</v>
      </c>
      <c r="Q7051" s="1061">
        <v>13.57</v>
      </c>
      <c r="R7051" s="1061">
        <v>13.57</v>
      </c>
      <c r="S7051" s="1061">
        <v>13.57</v>
      </c>
      <c r="T7051" s="1061">
        <v>13.57</v>
      </c>
      <c r="U7051" s="1061">
        <v>13.57</v>
      </c>
      <c r="V7051" s="1061">
        <v>13.57</v>
      </c>
      <c r="W7051" s="1061">
        <v>13.57</v>
      </c>
    </row>
    <row r="7052" spans="1:23">
      <c r="A7052" s="908"/>
      <c r="B7052" s="1061" t="s">
        <v>234</v>
      </c>
      <c r="C7052" s="1061" t="s">
        <v>235</v>
      </c>
      <c r="D7052" s="1061" t="s">
        <v>4970</v>
      </c>
      <c r="E7052" s="1061" t="s">
        <v>16295</v>
      </c>
      <c r="F7052" s="1061" t="s">
        <v>16296</v>
      </c>
      <c r="G7052" s="1061" t="s">
        <v>1739</v>
      </c>
      <c r="H7052" s="1061" t="s">
        <v>129</v>
      </c>
      <c r="I7052" s="1061" t="s">
        <v>21</v>
      </c>
      <c r="J7052" s="1061" t="s">
        <v>7975</v>
      </c>
      <c r="K7052" s="1061" t="s">
        <v>14849</v>
      </c>
      <c r="L7052" s="1061">
        <v>18.520000000000003</v>
      </c>
      <c r="M7052" s="1061">
        <v>18.520000000000003</v>
      </c>
      <c r="N7052" s="1061">
        <v>18.520000000000003</v>
      </c>
      <c r="O7052" s="1061">
        <v>18.520000000000003</v>
      </c>
      <c r="P7052" s="1061">
        <v>18.520000000000003</v>
      </c>
      <c r="Q7052" s="1061">
        <v>18.520000000000003</v>
      </c>
      <c r="R7052" s="1061">
        <v>18.520000000000003</v>
      </c>
      <c r="S7052" s="1061">
        <v>18.520000000000003</v>
      </c>
      <c r="T7052" s="1061">
        <v>18.520000000000003</v>
      </c>
      <c r="U7052" s="1061">
        <v>18.520000000000003</v>
      </c>
      <c r="V7052" s="1061">
        <v>18.520000000000003</v>
      </c>
      <c r="W7052" s="1061">
        <v>18.520000000000003</v>
      </c>
    </row>
    <row r="7053" spans="1:23">
      <c r="A7053" s="908"/>
      <c r="B7053" s="1061" t="s">
        <v>234</v>
      </c>
      <c r="C7053" s="1061" t="s">
        <v>235</v>
      </c>
      <c r="D7053" s="1061" t="s">
        <v>5473</v>
      </c>
      <c r="E7053" s="1061" t="s">
        <v>16297</v>
      </c>
      <c r="F7053" s="1061" t="s">
        <v>5473</v>
      </c>
      <c r="G7053" s="1061" t="s">
        <v>1739</v>
      </c>
      <c r="H7053" s="1061" t="s">
        <v>129</v>
      </c>
      <c r="I7053" s="1061" t="s">
        <v>21</v>
      </c>
      <c r="J7053" s="1061" t="s">
        <v>7975</v>
      </c>
      <c r="K7053" s="1061" t="s">
        <v>14849</v>
      </c>
      <c r="L7053" s="1061">
        <v>96.100000000000009</v>
      </c>
      <c r="M7053" s="1061">
        <v>96.100000000000009</v>
      </c>
      <c r="N7053" s="1061">
        <v>96.100000000000009</v>
      </c>
      <c r="O7053" s="1061">
        <v>96.100000000000009</v>
      </c>
      <c r="P7053" s="1061">
        <v>96.100000000000009</v>
      </c>
      <c r="Q7053" s="1061">
        <v>96.100000000000009</v>
      </c>
      <c r="R7053" s="1061">
        <v>96.100000000000009</v>
      </c>
      <c r="S7053" s="1061">
        <v>96.100000000000009</v>
      </c>
      <c r="T7053" s="1061">
        <v>96.100000000000009</v>
      </c>
      <c r="U7053" s="1061">
        <v>96.100000000000009</v>
      </c>
      <c r="V7053" s="1061">
        <v>96.100000000000009</v>
      </c>
      <c r="W7053" s="1061">
        <v>96.100000000000009</v>
      </c>
    </row>
    <row r="7054" spans="1:23">
      <c r="A7054" s="908"/>
      <c r="B7054" s="1061" t="s">
        <v>234</v>
      </c>
      <c r="C7054" s="1061" t="s">
        <v>235</v>
      </c>
      <c r="D7054" s="1061" t="s">
        <v>4246</v>
      </c>
      <c r="E7054" s="1061" t="s">
        <v>16298</v>
      </c>
      <c r="F7054" s="1061" t="s">
        <v>16299</v>
      </c>
      <c r="G7054" s="1061" t="s">
        <v>1739</v>
      </c>
      <c r="H7054" s="1061" t="s">
        <v>129</v>
      </c>
      <c r="I7054" s="1061" t="s">
        <v>21</v>
      </c>
      <c r="J7054" s="1061" t="s">
        <v>7975</v>
      </c>
      <c r="K7054" s="1061" t="s">
        <v>14849</v>
      </c>
      <c r="L7054" s="1061">
        <v>6.46</v>
      </c>
      <c r="M7054" s="1061">
        <v>6.46</v>
      </c>
      <c r="N7054" s="1061">
        <v>6.46</v>
      </c>
      <c r="O7054" s="1061">
        <v>6.46</v>
      </c>
      <c r="P7054" s="1061">
        <v>6.46</v>
      </c>
      <c r="Q7054" s="1061">
        <v>6.46</v>
      </c>
      <c r="R7054" s="1061">
        <v>6.46</v>
      </c>
      <c r="S7054" s="1061">
        <v>6.46</v>
      </c>
      <c r="T7054" s="1061">
        <v>6.46</v>
      </c>
      <c r="U7054" s="1061">
        <v>6.46</v>
      </c>
      <c r="V7054" s="1061">
        <v>6.46</v>
      </c>
      <c r="W7054" s="1061">
        <v>6.46</v>
      </c>
    </row>
    <row r="7055" spans="1:23">
      <c r="A7055" s="908"/>
      <c r="B7055" s="1061" t="s">
        <v>234</v>
      </c>
      <c r="C7055" s="1061" t="s">
        <v>235</v>
      </c>
      <c r="D7055" s="1061" t="s">
        <v>4611</v>
      </c>
      <c r="E7055" s="1061" t="s">
        <v>16300</v>
      </c>
      <c r="F7055" s="1061" t="s">
        <v>5875</v>
      </c>
      <c r="G7055" s="1061" t="s">
        <v>1739</v>
      </c>
      <c r="H7055" s="1061" t="s">
        <v>129</v>
      </c>
      <c r="I7055" s="1061" t="s">
        <v>21</v>
      </c>
      <c r="J7055" s="1061" t="s">
        <v>7975</v>
      </c>
      <c r="K7055" s="1061" t="s">
        <v>14849</v>
      </c>
      <c r="L7055" s="1061">
        <v>3.8499999999999996</v>
      </c>
      <c r="M7055" s="1061">
        <v>3.8499999999999996</v>
      </c>
      <c r="N7055" s="1061">
        <v>3.8499999999999996</v>
      </c>
      <c r="O7055" s="1061">
        <v>3.8499999999999996</v>
      </c>
      <c r="P7055" s="1061">
        <v>3.8499999999999996</v>
      </c>
      <c r="Q7055" s="1061">
        <v>3.8499999999999996</v>
      </c>
      <c r="R7055" s="1061">
        <v>3.8499999999999996</v>
      </c>
      <c r="S7055" s="1061">
        <v>3.8499999999999996</v>
      </c>
      <c r="T7055" s="1061">
        <v>3.8499999999999996</v>
      </c>
      <c r="U7055" s="1061">
        <v>3.8499999999999996</v>
      </c>
      <c r="V7055" s="1061">
        <v>3.8499999999999996</v>
      </c>
      <c r="W7055" s="1061">
        <v>3.8499999999999996</v>
      </c>
    </row>
    <row r="7056" spans="1:23">
      <c r="A7056" s="908"/>
      <c r="B7056" s="1061" t="s">
        <v>234</v>
      </c>
      <c r="C7056" s="1061" t="s">
        <v>235</v>
      </c>
      <c r="D7056" s="1061" t="s">
        <v>4611</v>
      </c>
      <c r="E7056" s="1061" t="s">
        <v>16301</v>
      </c>
      <c r="F7056" s="1061" t="s">
        <v>5875</v>
      </c>
      <c r="G7056" s="1061" t="s">
        <v>1739</v>
      </c>
      <c r="H7056" s="1061" t="s">
        <v>129</v>
      </c>
      <c r="I7056" s="1061" t="s">
        <v>21</v>
      </c>
      <c r="J7056" s="1061" t="s">
        <v>7975</v>
      </c>
      <c r="K7056" s="1061" t="s">
        <v>14849</v>
      </c>
      <c r="L7056" s="1061">
        <v>3.73</v>
      </c>
      <c r="M7056" s="1061">
        <v>3.73</v>
      </c>
      <c r="N7056" s="1061">
        <v>3.73</v>
      </c>
      <c r="O7056" s="1061">
        <v>3.73</v>
      </c>
      <c r="P7056" s="1061">
        <v>3.73</v>
      </c>
      <c r="Q7056" s="1061">
        <v>3.73</v>
      </c>
      <c r="R7056" s="1061">
        <v>3.73</v>
      </c>
      <c r="S7056" s="1061">
        <v>3.73</v>
      </c>
      <c r="T7056" s="1061">
        <v>3.73</v>
      </c>
      <c r="U7056" s="1061">
        <v>3.73</v>
      </c>
      <c r="V7056" s="1061">
        <v>3.73</v>
      </c>
      <c r="W7056" s="1061">
        <v>3.73</v>
      </c>
    </row>
    <row r="7057" spans="1:23">
      <c r="A7057" s="908"/>
      <c r="B7057" s="1061" t="s">
        <v>234</v>
      </c>
      <c r="C7057" s="1061" t="s">
        <v>235</v>
      </c>
      <c r="D7057" s="1061" t="s">
        <v>4422</v>
      </c>
      <c r="E7057" s="1061" t="s">
        <v>16302</v>
      </c>
      <c r="F7057" s="1061" t="s">
        <v>5410</v>
      </c>
      <c r="G7057" s="1061" t="s">
        <v>1739</v>
      </c>
      <c r="H7057" s="1061" t="s">
        <v>129</v>
      </c>
      <c r="I7057" s="1061" t="s">
        <v>21</v>
      </c>
      <c r="J7057" s="1061" t="s">
        <v>7975</v>
      </c>
      <c r="K7057" s="1061" t="s">
        <v>14849</v>
      </c>
      <c r="L7057" s="1061">
        <v>629.09</v>
      </c>
      <c r="M7057" s="1061">
        <v>629.09</v>
      </c>
      <c r="N7057" s="1061">
        <v>629.09</v>
      </c>
      <c r="O7057" s="1061">
        <v>629.09</v>
      </c>
      <c r="P7057" s="1061">
        <v>629.09</v>
      </c>
      <c r="Q7057" s="1061">
        <v>629.09</v>
      </c>
      <c r="R7057" s="1061">
        <v>629.09</v>
      </c>
      <c r="S7057" s="1061">
        <v>629.09</v>
      </c>
      <c r="T7057" s="1061">
        <v>629.09</v>
      </c>
      <c r="U7057" s="1061">
        <v>629.09</v>
      </c>
      <c r="V7057" s="1061">
        <v>629.09</v>
      </c>
      <c r="W7057" s="1061">
        <v>629.09</v>
      </c>
    </row>
    <row r="7058" spans="1:23">
      <c r="A7058" s="908"/>
      <c r="B7058" s="1061" t="s">
        <v>234</v>
      </c>
      <c r="C7058" s="1061" t="s">
        <v>235</v>
      </c>
      <c r="D7058" s="1061" t="s">
        <v>4422</v>
      </c>
      <c r="E7058" s="1061" t="s">
        <v>16303</v>
      </c>
      <c r="F7058" s="1061" t="s">
        <v>6245</v>
      </c>
      <c r="G7058" s="1061" t="s">
        <v>1739</v>
      </c>
      <c r="H7058" s="1061" t="s">
        <v>129</v>
      </c>
      <c r="I7058" s="1061" t="s">
        <v>21</v>
      </c>
      <c r="J7058" s="1061" t="s">
        <v>7975</v>
      </c>
      <c r="K7058" s="1061" t="s">
        <v>14849</v>
      </c>
      <c r="L7058" s="1061">
        <v>962.42</v>
      </c>
      <c r="M7058" s="1061">
        <v>962.42</v>
      </c>
      <c r="N7058" s="1061">
        <v>962.42</v>
      </c>
      <c r="O7058" s="1061">
        <v>962.42</v>
      </c>
      <c r="P7058" s="1061">
        <v>962.42</v>
      </c>
      <c r="Q7058" s="1061">
        <v>962.42</v>
      </c>
      <c r="R7058" s="1061">
        <v>962.42</v>
      </c>
      <c r="S7058" s="1061">
        <v>962.42</v>
      </c>
      <c r="T7058" s="1061">
        <v>962.42</v>
      </c>
      <c r="U7058" s="1061">
        <v>962.42</v>
      </c>
      <c r="V7058" s="1061">
        <v>962.42</v>
      </c>
      <c r="W7058" s="1061">
        <v>962.42</v>
      </c>
    </row>
    <row r="7059" spans="1:23">
      <c r="A7059" s="908"/>
      <c r="B7059" s="1061" t="s">
        <v>234</v>
      </c>
      <c r="C7059" s="1061" t="s">
        <v>235</v>
      </c>
      <c r="D7059" s="1061" t="s">
        <v>4422</v>
      </c>
      <c r="E7059" s="1061" t="s">
        <v>16304</v>
      </c>
      <c r="F7059" s="1061" t="s">
        <v>5410</v>
      </c>
      <c r="G7059" s="1061" t="s">
        <v>1739</v>
      </c>
      <c r="H7059" s="1061" t="s">
        <v>129</v>
      </c>
      <c r="I7059" s="1061" t="s">
        <v>21</v>
      </c>
      <c r="J7059" s="1061" t="s">
        <v>7975</v>
      </c>
      <c r="K7059" s="1061" t="s">
        <v>14849</v>
      </c>
      <c r="L7059" s="1061">
        <v>629.09</v>
      </c>
      <c r="M7059" s="1061">
        <v>629.09</v>
      </c>
      <c r="N7059" s="1061">
        <v>629.09</v>
      </c>
      <c r="O7059" s="1061">
        <v>629.09</v>
      </c>
      <c r="P7059" s="1061">
        <v>629.09</v>
      </c>
      <c r="Q7059" s="1061">
        <v>629.09</v>
      </c>
      <c r="R7059" s="1061">
        <v>629.09</v>
      </c>
      <c r="S7059" s="1061">
        <v>629.09</v>
      </c>
      <c r="T7059" s="1061">
        <v>629.09</v>
      </c>
      <c r="U7059" s="1061">
        <v>629.09</v>
      </c>
      <c r="V7059" s="1061">
        <v>629.09</v>
      </c>
      <c r="W7059" s="1061">
        <v>629.09</v>
      </c>
    </row>
    <row r="7060" spans="1:23">
      <c r="A7060" s="908"/>
      <c r="B7060" s="1061" t="s">
        <v>234</v>
      </c>
      <c r="C7060" s="1061" t="s">
        <v>235</v>
      </c>
      <c r="D7060" s="1061" t="s">
        <v>4422</v>
      </c>
      <c r="E7060" s="1061" t="s">
        <v>16305</v>
      </c>
      <c r="F7060" s="1061" t="s">
        <v>5410</v>
      </c>
      <c r="G7060" s="1061" t="s">
        <v>1739</v>
      </c>
      <c r="H7060" s="1061" t="s">
        <v>129</v>
      </c>
      <c r="I7060" s="1061" t="s">
        <v>21</v>
      </c>
      <c r="J7060" s="1061" t="s">
        <v>7975</v>
      </c>
      <c r="K7060" s="1061" t="s">
        <v>14849</v>
      </c>
      <c r="L7060" s="1061">
        <v>629.09</v>
      </c>
      <c r="M7060" s="1061">
        <v>629.09</v>
      </c>
      <c r="N7060" s="1061">
        <v>629.09</v>
      </c>
      <c r="O7060" s="1061">
        <v>629.09</v>
      </c>
      <c r="P7060" s="1061">
        <v>629.09</v>
      </c>
      <c r="Q7060" s="1061">
        <v>629.09</v>
      </c>
      <c r="R7060" s="1061">
        <v>629.09</v>
      </c>
      <c r="S7060" s="1061">
        <v>629.09</v>
      </c>
      <c r="T7060" s="1061">
        <v>629.09</v>
      </c>
      <c r="U7060" s="1061">
        <v>629.09</v>
      </c>
      <c r="V7060" s="1061">
        <v>629.09</v>
      </c>
      <c r="W7060" s="1061">
        <v>629.09</v>
      </c>
    </row>
    <row r="7061" spans="1:23">
      <c r="A7061" s="908"/>
      <c r="B7061" s="1061" t="s">
        <v>234</v>
      </c>
      <c r="C7061" s="1061" t="s">
        <v>235</v>
      </c>
      <c r="D7061" s="1061" t="s">
        <v>4422</v>
      </c>
      <c r="E7061" s="1061" t="s">
        <v>16306</v>
      </c>
      <c r="F7061" s="1061" t="s">
        <v>6247</v>
      </c>
      <c r="G7061" s="1061" t="s">
        <v>1739</v>
      </c>
      <c r="H7061" s="1061" t="s">
        <v>129</v>
      </c>
      <c r="I7061" s="1061" t="s">
        <v>21</v>
      </c>
      <c r="J7061" s="1061" t="s">
        <v>7975</v>
      </c>
      <c r="K7061" s="1061" t="s">
        <v>14849</v>
      </c>
      <c r="L7061" s="1061">
        <v>962.42</v>
      </c>
      <c r="M7061" s="1061">
        <v>962.42</v>
      </c>
      <c r="N7061" s="1061">
        <v>962.42</v>
      </c>
      <c r="O7061" s="1061">
        <v>962.42</v>
      </c>
      <c r="P7061" s="1061">
        <v>962.42</v>
      </c>
      <c r="Q7061" s="1061">
        <v>962.42</v>
      </c>
      <c r="R7061" s="1061">
        <v>962.42</v>
      </c>
      <c r="S7061" s="1061">
        <v>962.42</v>
      </c>
      <c r="T7061" s="1061">
        <v>962.42</v>
      </c>
      <c r="U7061" s="1061">
        <v>962.42</v>
      </c>
      <c r="V7061" s="1061">
        <v>962.42</v>
      </c>
      <c r="W7061" s="1061">
        <v>962.42</v>
      </c>
    </row>
    <row r="7062" spans="1:23">
      <c r="A7062" s="908"/>
      <c r="B7062" s="1061" t="s">
        <v>234</v>
      </c>
      <c r="C7062" s="1061" t="s">
        <v>235</v>
      </c>
      <c r="D7062" s="1061" t="s">
        <v>4422</v>
      </c>
      <c r="E7062" s="1061" t="s">
        <v>16307</v>
      </c>
      <c r="F7062" s="1061" t="s">
        <v>6247</v>
      </c>
      <c r="G7062" s="1061" t="s">
        <v>1739</v>
      </c>
      <c r="H7062" s="1061" t="s">
        <v>129</v>
      </c>
      <c r="I7062" s="1061" t="s">
        <v>21</v>
      </c>
      <c r="J7062" s="1061" t="s">
        <v>7975</v>
      </c>
      <c r="K7062" s="1061" t="s">
        <v>14849</v>
      </c>
      <c r="L7062" s="1061">
        <v>1386.34</v>
      </c>
      <c r="M7062" s="1061">
        <v>1386.34</v>
      </c>
      <c r="N7062" s="1061">
        <v>1386.34</v>
      </c>
      <c r="O7062" s="1061">
        <v>1386.34</v>
      </c>
      <c r="P7062" s="1061">
        <v>1386.34</v>
      </c>
      <c r="Q7062" s="1061">
        <v>1386.34</v>
      </c>
      <c r="R7062" s="1061">
        <v>1386.34</v>
      </c>
      <c r="S7062" s="1061">
        <v>1386.34</v>
      </c>
      <c r="T7062" s="1061">
        <v>1386.34</v>
      </c>
      <c r="U7062" s="1061">
        <v>1386.34</v>
      </c>
      <c r="V7062" s="1061">
        <v>1386.34</v>
      </c>
      <c r="W7062" s="1061">
        <v>1386.34</v>
      </c>
    </row>
    <row r="7063" spans="1:23">
      <c r="A7063" s="908"/>
      <c r="B7063" s="1061" t="s">
        <v>234</v>
      </c>
      <c r="C7063" s="1061" t="s">
        <v>235</v>
      </c>
      <c r="D7063" s="1061" t="s">
        <v>4422</v>
      </c>
      <c r="E7063" s="1061" t="s">
        <v>16308</v>
      </c>
      <c r="F7063" s="1061" t="s">
        <v>6250</v>
      </c>
      <c r="G7063" s="1061" t="s">
        <v>1739</v>
      </c>
      <c r="H7063" s="1061" t="s">
        <v>129</v>
      </c>
      <c r="I7063" s="1061" t="s">
        <v>21</v>
      </c>
      <c r="J7063" s="1061" t="s">
        <v>7975</v>
      </c>
      <c r="K7063" s="1061" t="s">
        <v>14849</v>
      </c>
      <c r="L7063" s="1061">
        <v>1371.49</v>
      </c>
      <c r="M7063" s="1061">
        <v>1371.49</v>
      </c>
      <c r="N7063" s="1061">
        <v>1371.49</v>
      </c>
      <c r="O7063" s="1061">
        <v>1371.49</v>
      </c>
      <c r="P7063" s="1061">
        <v>1371.49</v>
      </c>
      <c r="Q7063" s="1061">
        <v>1371.49</v>
      </c>
      <c r="R7063" s="1061">
        <v>1371.49</v>
      </c>
      <c r="S7063" s="1061">
        <v>1371.49</v>
      </c>
      <c r="T7063" s="1061">
        <v>1371.49</v>
      </c>
      <c r="U7063" s="1061">
        <v>1371.49</v>
      </c>
      <c r="V7063" s="1061">
        <v>1371.49</v>
      </c>
      <c r="W7063" s="1061">
        <v>1371.49</v>
      </c>
    </row>
    <row r="7064" spans="1:23">
      <c r="A7064" s="908"/>
      <c r="B7064" s="1061" t="s">
        <v>234</v>
      </c>
      <c r="C7064" s="1061" t="s">
        <v>235</v>
      </c>
      <c r="D7064" s="1061" t="s">
        <v>4422</v>
      </c>
      <c r="E7064" s="1061" t="s">
        <v>16309</v>
      </c>
      <c r="F7064" s="1061" t="s">
        <v>6251</v>
      </c>
      <c r="G7064" s="1061" t="s">
        <v>1739</v>
      </c>
      <c r="H7064" s="1061" t="s">
        <v>129</v>
      </c>
      <c r="I7064" s="1061" t="s">
        <v>21</v>
      </c>
      <c r="J7064" s="1061" t="s">
        <v>7975</v>
      </c>
      <c r="K7064" s="1061" t="s">
        <v>14849</v>
      </c>
      <c r="L7064" s="1061">
        <v>1800.82</v>
      </c>
      <c r="M7064" s="1061">
        <v>1800.82</v>
      </c>
      <c r="N7064" s="1061">
        <v>1800.82</v>
      </c>
      <c r="O7064" s="1061">
        <v>1800.82</v>
      </c>
      <c r="P7064" s="1061">
        <v>1800.82</v>
      </c>
      <c r="Q7064" s="1061">
        <v>1800.82</v>
      </c>
      <c r="R7064" s="1061">
        <v>1800.82</v>
      </c>
      <c r="S7064" s="1061">
        <v>1800.82</v>
      </c>
      <c r="T7064" s="1061">
        <v>1800.82</v>
      </c>
      <c r="U7064" s="1061">
        <v>1800.82</v>
      </c>
      <c r="V7064" s="1061">
        <v>1800.82</v>
      </c>
      <c r="W7064" s="1061">
        <v>1800.82</v>
      </c>
    </row>
    <row r="7065" spans="1:23">
      <c r="A7065" s="908"/>
      <c r="B7065" s="1061" t="s">
        <v>234</v>
      </c>
      <c r="C7065" s="1061" t="s">
        <v>235</v>
      </c>
      <c r="D7065" s="1061" t="s">
        <v>4422</v>
      </c>
      <c r="E7065" s="1061" t="s">
        <v>16310</v>
      </c>
      <c r="F7065" s="1061" t="s">
        <v>5410</v>
      </c>
      <c r="G7065" s="1061" t="s">
        <v>1739</v>
      </c>
      <c r="H7065" s="1061" t="s">
        <v>129</v>
      </c>
      <c r="I7065" s="1061" t="s">
        <v>21</v>
      </c>
      <c r="J7065" s="1061" t="s">
        <v>7975</v>
      </c>
      <c r="K7065" s="1061" t="s">
        <v>14849</v>
      </c>
      <c r="L7065" s="1061">
        <v>629.09</v>
      </c>
      <c r="M7065" s="1061">
        <v>629.09</v>
      </c>
      <c r="N7065" s="1061">
        <v>629.09</v>
      </c>
      <c r="O7065" s="1061">
        <v>629.09</v>
      </c>
      <c r="P7065" s="1061">
        <v>629.09</v>
      </c>
      <c r="Q7065" s="1061">
        <v>629.09</v>
      </c>
      <c r="R7065" s="1061">
        <v>629.09</v>
      </c>
      <c r="S7065" s="1061">
        <v>629.09</v>
      </c>
      <c r="T7065" s="1061">
        <v>629.09</v>
      </c>
      <c r="U7065" s="1061">
        <v>629.09</v>
      </c>
      <c r="V7065" s="1061">
        <v>629.09</v>
      </c>
      <c r="W7065" s="1061">
        <v>629.09</v>
      </c>
    </row>
    <row r="7066" spans="1:23">
      <c r="A7066" s="908"/>
      <c r="B7066" s="1061" t="s">
        <v>234</v>
      </c>
      <c r="C7066" s="1061" t="s">
        <v>235</v>
      </c>
      <c r="D7066" s="1061" t="s">
        <v>4422</v>
      </c>
      <c r="E7066" s="1061" t="s">
        <v>16311</v>
      </c>
      <c r="F7066" s="1061" t="s">
        <v>5410</v>
      </c>
      <c r="G7066" s="1061" t="s">
        <v>1739</v>
      </c>
      <c r="H7066" s="1061" t="s">
        <v>129</v>
      </c>
      <c r="I7066" s="1061" t="s">
        <v>21</v>
      </c>
      <c r="J7066" s="1061" t="s">
        <v>7975</v>
      </c>
      <c r="K7066" s="1061" t="s">
        <v>14849</v>
      </c>
      <c r="L7066" s="1061">
        <v>413.78</v>
      </c>
      <c r="M7066" s="1061">
        <v>413.78</v>
      </c>
      <c r="N7066" s="1061">
        <v>413.78</v>
      </c>
      <c r="O7066" s="1061">
        <v>413.78</v>
      </c>
      <c r="P7066" s="1061">
        <v>413.78</v>
      </c>
      <c r="Q7066" s="1061">
        <v>413.78</v>
      </c>
      <c r="R7066" s="1061">
        <v>413.78</v>
      </c>
      <c r="S7066" s="1061">
        <v>413.78</v>
      </c>
      <c r="T7066" s="1061">
        <v>413.78</v>
      </c>
      <c r="U7066" s="1061">
        <v>413.78</v>
      </c>
      <c r="V7066" s="1061">
        <v>413.78</v>
      </c>
      <c r="W7066" s="1061">
        <v>413.78</v>
      </c>
    </row>
    <row r="7067" spans="1:23">
      <c r="A7067" s="908"/>
      <c r="B7067" s="1061" t="s">
        <v>234</v>
      </c>
      <c r="C7067" s="1061" t="s">
        <v>235</v>
      </c>
      <c r="D7067" s="1061" t="s">
        <v>4422</v>
      </c>
      <c r="E7067" s="1061" t="s">
        <v>16312</v>
      </c>
      <c r="F7067" s="1061" t="s">
        <v>5410</v>
      </c>
      <c r="G7067" s="1061" t="s">
        <v>1739</v>
      </c>
      <c r="H7067" s="1061" t="s">
        <v>129</v>
      </c>
      <c r="I7067" s="1061" t="s">
        <v>21</v>
      </c>
      <c r="J7067" s="1061" t="s">
        <v>7975</v>
      </c>
      <c r="K7067" s="1061" t="s">
        <v>14849</v>
      </c>
      <c r="L7067" s="1061">
        <v>985.14</v>
      </c>
      <c r="M7067" s="1061">
        <v>985.14</v>
      </c>
      <c r="N7067" s="1061">
        <v>985.14</v>
      </c>
      <c r="O7067" s="1061">
        <v>985.14</v>
      </c>
      <c r="P7067" s="1061">
        <v>985.14</v>
      </c>
      <c r="Q7067" s="1061">
        <v>985.14</v>
      </c>
      <c r="R7067" s="1061">
        <v>985.14</v>
      </c>
      <c r="S7067" s="1061">
        <v>985.14</v>
      </c>
      <c r="T7067" s="1061">
        <v>985.14</v>
      </c>
      <c r="U7067" s="1061">
        <v>985.14</v>
      </c>
      <c r="V7067" s="1061">
        <v>985.14</v>
      </c>
      <c r="W7067" s="1061">
        <v>985.14</v>
      </c>
    </row>
    <row r="7068" spans="1:23">
      <c r="A7068" s="908"/>
      <c r="B7068" s="1061" t="s">
        <v>234</v>
      </c>
      <c r="C7068" s="1061" t="s">
        <v>235</v>
      </c>
      <c r="D7068" s="1061" t="s">
        <v>4422</v>
      </c>
      <c r="E7068" s="1061" t="s">
        <v>16313</v>
      </c>
      <c r="F7068" s="1061" t="s">
        <v>5410</v>
      </c>
      <c r="G7068" s="1061" t="s">
        <v>1739</v>
      </c>
      <c r="H7068" s="1061" t="s">
        <v>129</v>
      </c>
      <c r="I7068" s="1061" t="s">
        <v>21</v>
      </c>
      <c r="J7068" s="1061" t="s">
        <v>7975</v>
      </c>
      <c r="K7068" s="1061" t="s">
        <v>14849</v>
      </c>
      <c r="L7068" s="1061">
        <v>629.09</v>
      </c>
      <c r="M7068" s="1061">
        <v>629.09</v>
      </c>
      <c r="N7068" s="1061">
        <v>629.09</v>
      </c>
      <c r="O7068" s="1061">
        <v>629.09</v>
      </c>
      <c r="P7068" s="1061">
        <v>629.09</v>
      </c>
      <c r="Q7068" s="1061">
        <v>629.09</v>
      </c>
      <c r="R7068" s="1061">
        <v>629.09</v>
      </c>
      <c r="S7068" s="1061">
        <v>629.09</v>
      </c>
      <c r="T7068" s="1061">
        <v>629.09</v>
      </c>
      <c r="U7068" s="1061">
        <v>629.09</v>
      </c>
      <c r="V7068" s="1061">
        <v>629.09</v>
      </c>
      <c r="W7068" s="1061">
        <v>629.09</v>
      </c>
    </row>
    <row r="7069" spans="1:23">
      <c r="A7069" s="908"/>
      <c r="B7069" s="1061" t="s">
        <v>234</v>
      </c>
      <c r="C7069" s="1061" t="s">
        <v>235</v>
      </c>
      <c r="D7069" s="1061" t="s">
        <v>4422</v>
      </c>
      <c r="E7069" s="1061" t="s">
        <v>16314</v>
      </c>
      <c r="F7069" s="1061" t="s">
        <v>5410</v>
      </c>
      <c r="G7069" s="1061" t="s">
        <v>1739</v>
      </c>
      <c r="H7069" s="1061" t="s">
        <v>129</v>
      </c>
      <c r="I7069" s="1061" t="s">
        <v>21</v>
      </c>
      <c r="J7069" s="1061" t="s">
        <v>7975</v>
      </c>
      <c r="K7069" s="1061" t="s">
        <v>14849</v>
      </c>
      <c r="L7069" s="1061">
        <v>629.09</v>
      </c>
      <c r="M7069" s="1061">
        <v>629.09</v>
      </c>
      <c r="N7069" s="1061">
        <v>629.09</v>
      </c>
      <c r="O7069" s="1061">
        <v>629.09</v>
      </c>
      <c r="P7069" s="1061">
        <v>629.09</v>
      </c>
      <c r="Q7069" s="1061">
        <v>629.09</v>
      </c>
      <c r="R7069" s="1061">
        <v>629.09</v>
      </c>
      <c r="S7069" s="1061">
        <v>629.09</v>
      </c>
      <c r="T7069" s="1061">
        <v>629.09</v>
      </c>
      <c r="U7069" s="1061">
        <v>629.09</v>
      </c>
      <c r="V7069" s="1061">
        <v>629.09</v>
      </c>
      <c r="W7069" s="1061">
        <v>629.09</v>
      </c>
    </row>
    <row r="7070" spans="1:23">
      <c r="A7070" s="908"/>
      <c r="B7070" s="1061" t="s">
        <v>234</v>
      </c>
      <c r="C7070" s="1061" t="s">
        <v>235</v>
      </c>
      <c r="D7070" s="1061" t="s">
        <v>4422</v>
      </c>
      <c r="E7070" s="1061" t="s">
        <v>16315</v>
      </c>
      <c r="F7070" s="1061" t="s">
        <v>5410</v>
      </c>
      <c r="G7070" s="1061" t="s">
        <v>1739</v>
      </c>
      <c r="H7070" s="1061" t="s">
        <v>129</v>
      </c>
      <c r="I7070" s="1061" t="s">
        <v>21</v>
      </c>
      <c r="J7070" s="1061" t="s">
        <v>7975</v>
      </c>
      <c r="K7070" s="1061" t="s">
        <v>14849</v>
      </c>
      <c r="L7070" s="1061">
        <v>629.09</v>
      </c>
      <c r="M7070" s="1061">
        <v>629.09</v>
      </c>
      <c r="N7070" s="1061">
        <v>629.09</v>
      </c>
      <c r="O7070" s="1061">
        <v>629.09</v>
      </c>
      <c r="P7070" s="1061">
        <v>629.09</v>
      </c>
      <c r="Q7070" s="1061">
        <v>629.09</v>
      </c>
      <c r="R7070" s="1061">
        <v>629.09</v>
      </c>
      <c r="S7070" s="1061">
        <v>629.09</v>
      </c>
      <c r="T7070" s="1061">
        <v>629.09</v>
      </c>
      <c r="U7070" s="1061">
        <v>629.09</v>
      </c>
      <c r="V7070" s="1061">
        <v>629.09</v>
      </c>
      <c r="W7070" s="1061">
        <v>629.09</v>
      </c>
    </row>
    <row r="7071" spans="1:23">
      <c r="A7071" s="908"/>
      <c r="B7071" s="1061" t="s">
        <v>234</v>
      </c>
      <c r="C7071" s="1061" t="s">
        <v>235</v>
      </c>
      <c r="D7071" s="1061" t="s">
        <v>4555</v>
      </c>
      <c r="E7071" s="1061" t="s">
        <v>16316</v>
      </c>
      <c r="F7071" s="1061" t="s">
        <v>5382</v>
      </c>
      <c r="G7071" s="1061" t="s">
        <v>1739</v>
      </c>
      <c r="H7071" s="1061" t="s">
        <v>129</v>
      </c>
      <c r="I7071" s="1061" t="s">
        <v>21</v>
      </c>
      <c r="J7071" s="1061" t="s">
        <v>7975</v>
      </c>
      <c r="K7071" s="1061" t="s">
        <v>14849</v>
      </c>
      <c r="L7071" s="1061">
        <v>458.77</v>
      </c>
      <c r="M7071" s="1061">
        <v>458.77</v>
      </c>
      <c r="N7071" s="1061">
        <v>458.77</v>
      </c>
      <c r="O7071" s="1061">
        <v>458.77</v>
      </c>
      <c r="P7071" s="1061">
        <v>458.77</v>
      </c>
      <c r="Q7071" s="1061">
        <v>458.77</v>
      </c>
      <c r="R7071" s="1061">
        <v>458.77</v>
      </c>
      <c r="S7071" s="1061">
        <v>458.77</v>
      </c>
      <c r="T7071" s="1061">
        <v>458.77</v>
      </c>
      <c r="U7071" s="1061">
        <v>458.77</v>
      </c>
      <c r="V7071" s="1061">
        <v>458.77</v>
      </c>
      <c r="W7071" s="1061">
        <v>458.77</v>
      </c>
    </row>
    <row r="7072" spans="1:23">
      <c r="A7072" s="908"/>
      <c r="B7072" s="1061" t="s">
        <v>234</v>
      </c>
      <c r="C7072" s="1061" t="s">
        <v>235</v>
      </c>
      <c r="D7072" s="1061" t="s">
        <v>5455</v>
      </c>
      <c r="E7072" s="1061" t="s">
        <v>16317</v>
      </c>
      <c r="F7072" s="1061" t="s">
        <v>16318</v>
      </c>
      <c r="G7072" s="1061" t="s">
        <v>1739</v>
      </c>
      <c r="H7072" s="1061" t="s">
        <v>129</v>
      </c>
      <c r="I7072" s="1061" t="s">
        <v>21</v>
      </c>
      <c r="J7072" s="1061" t="s">
        <v>7975</v>
      </c>
      <c r="K7072" s="1061" t="s">
        <v>14849</v>
      </c>
      <c r="L7072" s="1061">
        <v>123.76</v>
      </c>
      <c r="M7072" s="1061">
        <v>123.76</v>
      </c>
      <c r="N7072" s="1061">
        <v>123.76</v>
      </c>
      <c r="O7072" s="1061">
        <v>123.76</v>
      </c>
      <c r="P7072" s="1061">
        <v>123.76</v>
      </c>
      <c r="Q7072" s="1061">
        <v>123.76</v>
      </c>
      <c r="R7072" s="1061">
        <v>123.76</v>
      </c>
      <c r="S7072" s="1061">
        <v>123.76</v>
      </c>
      <c r="T7072" s="1061">
        <v>123.76</v>
      </c>
      <c r="U7072" s="1061">
        <v>123.76</v>
      </c>
      <c r="V7072" s="1061">
        <v>123.76</v>
      </c>
      <c r="W7072" s="1061">
        <v>123.76</v>
      </c>
    </row>
    <row r="7073" spans="1:23">
      <c r="A7073" s="908"/>
      <c r="B7073" s="1061" t="s">
        <v>234</v>
      </c>
      <c r="C7073" s="1061" t="s">
        <v>235</v>
      </c>
      <c r="D7073" s="1061" t="s">
        <v>2988</v>
      </c>
      <c r="E7073" s="1061" t="s">
        <v>16319</v>
      </c>
      <c r="F7073" s="1061" t="s">
        <v>16320</v>
      </c>
      <c r="G7073" s="1061" t="s">
        <v>1739</v>
      </c>
      <c r="H7073" s="1061" t="s">
        <v>129</v>
      </c>
      <c r="I7073" s="1061" t="s">
        <v>21</v>
      </c>
      <c r="J7073" s="1061" t="s">
        <v>7975</v>
      </c>
      <c r="K7073" s="1061" t="s">
        <v>14849</v>
      </c>
      <c r="L7073" s="1061">
        <v>19.850000000000001</v>
      </c>
      <c r="M7073" s="1061">
        <v>19.850000000000001</v>
      </c>
      <c r="N7073" s="1061">
        <v>19.850000000000001</v>
      </c>
      <c r="O7073" s="1061">
        <v>19.850000000000001</v>
      </c>
      <c r="P7073" s="1061">
        <v>19.850000000000001</v>
      </c>
      <c r="Q7073" s="1061">
        <v>19.850000000000001</v>
      </c>
      <c r="R7073" s="1061">
        <v>19.850000000000001</v>
      </c>
      <c r="S7073" s="1061">
        <v>19.850000000000001</v>
      </c>
      <c r="T7073" s="1061">
        <v>19.850000000000001</v>
      </c>
      <c r="U7073" s="1061">
        <v>19.850000000000001</v>
      </c>
      <c r="V7073" s="1061">
        <v>19.850000000000001</v>
      </c>
      <c r="W7073" s="1061">
        <v>19.850000000000001</v>
      </c>
    </row>
    <row r="7074" spans="1:23">
      <c r="A7074" s="908"/>
      <c r="B7074" s="1061" t="s">
        <v>234</v>
      </c>
      <c r="C7074" s="1061" t="s">
        <v>235</v>
      </c>
      <c r="D7074" s="1061" t="s">
        <v>5455</v>
      </c>
      <c r="E7074" s="1061" t="s">
        <v>16321</v>
      </c>
      <c r="F7074" s="1061" t="s">
        <v>5455</v>
      </c>
      <c r="G7074" s="1061" t="s">
        <v>1739</v>
      </c>
      <c r="H7074" s="1061" t="s">
        <v>129</v>
      </c>
      <c r="I7074" s="1061" t="s">
        <v>21</v>
      </c>
      <c r="J7074" s="1061" t="s">
        <v>7975</v>
      </c>
      <c r="K7074" s="1061" t="s">
        <v>14849</v>
      </c>
      <c r="L7074" s="1061">
        <v>11.01</v>
      </c>
      <c r="M7074" s="1061">
        <v>11.01</v>
      </c>
      <c r="N7074" s="1061">
        <v>11.01</v>
      </c>
      <c r="O7074" s="1061">
        <v>11.01</v>
      </c>
      <c r="P7074" s="1061">
        <v>11.01</v>
      </c>
      <c r="Q7074" s="1061">
        <v>11.01</v>
      </c>
      <c r="R7074" s="1061">
        <v>11.01</v>
      </c>
      <c r="S7074" s="1061">
        <v>11.01</v>
      </c>
      <c r="T7074" s="1061">
        <v>11.01</v>
      </c>
      <c r="U7074" s="1061">
        <v>11.01</v>
      </c>
      <c r="V7074" s="1061">
        <v>11.01</v>
      </c>
      <c r="W7074" s="1061">
        <v>11.01</v>
      </c>
    </row>
    <row r="7075" spans="1:23">
      <c r="A7075" s="908"/>
      <c r="B7075" s="1061" t="s">
        <v>234</v>
      </c>
      <c r="C7075" s="1061" t="s">
        <v>235</v>
      </c>
      <c r="D7075" s="1061" t="s">
        <v>5455</v>
      </c>
      <c r="E7075" s="1061" t="s">
        <v>16322</v>
      </c>
      <c r="F7075" s="1061" t="s">
        <v>5455</v>
      </c>
      <c r="G7075" s="1061" t="s">
        <v>1739</v>
      </c>
      <c r="H7075" s="1061" t="s">
        <v>129</v>
      </c>
      <c r="I7075" s="1061" t="s">
        <v>21</v>
      </c>
      <c r="J7075" s="1061" t="s">
        <v>7975</v>
      </c>
      <c r="K7075" s="1061" t="s">
        <v>14849</v>
      </c>
      <c r="L7075" s="1061">
        <v>11.01</v>
      </c>
      <c r="M7075" s="1061">
        <v>11.01</v>
      </c>
      <c r="N7075" s="1061">
        <v>11.01</v>
      </c>
      <c r="O7075" s="1061">
        <v>11.01</v>
      </c>
      <c r="P7075" s="1061">
        <v>11.01</v>
      </c>
      <c r="Q7075" s="1061">
        <v>11.01</v>
      </c>
      <c r="R7075" s="1061">
        <v>11.01</v>
      </c>
      <c r="S7075" s="1061">
        <v>11.01</v>
      </c>
      <c r="T7075" s="1061">
        <v>11.01</v>
      </c>
      <c r="U7075" s="1061">
        <v>11.01</v>
      </c>
      <c r="V7075" s="1061">
        <v>11.01</v>
      </c>
      <c r="W7075" s="1061">
        <v>11.01</v>
      </c>
    </row>
    <row r="7076" spans="1:23">
      <c r="A7076" s="908"/>
      <c r="B7076" s="1061" t="s">
        <v>234</v>
      </c>
      <c r="C7076" s="1061" t="s">
        <v>235</v>
      </c>
      <c r="D7076" s="1061" t="s">
        <v>5473</v>
      </c>
      <c r="E7076" s="1061" t="s">
        <v>16323</v>
      </c>
      <c r="F7076" s="1061" t="s">
        <v>16324</v>
      </c>
      <c r="G7076" s="1061" t="s">
        <v>1739</v>
      </c>
      <c r="H7076" s="1061" t="s">
        <v>129</v>
      </c>
      <c r="I7076" s="1061" t="s">
        <v>21</v>
      </c>
      <c r="J7076" s="1061" t="s">
        <v>7975</v>
      </c>
      <c r="K7076" s="1061" t="s">
        <v>14849</v>
      </c>
      <c r="L7076" s="1061">
        <v>84.820000000000007</v>
      </c>
      <c r="M7076" s="1061">
        <v>84.820000000000007</v>
      </c>
      <c r="N7076" s="1061">
        <v>84.820000000000007</v>
      </c>
      <c r="O7076" s="1061">
        <v>84.820000000000007</v>
      </c>
      <c r="P7076" s="1061">
        <v>84.820000000000007</v>
      </c>
      <c r="Q7076" s="1061">
        <v>84.820000000000007</v>
      </c>
      <c r="R7076" s="1061">
        <v>84.820000000000007</v>
      </c>
      <c r="S7076" s="1061">
        <v>84.820000000000007</v>
      </c>
      <c r="T7076" s="1061">
        <v>84.820000000000007</v>
      </c>
      <c r="U7076" s="1061">
        <v>84.820000000000007</v>
      </c>
      <c r="V7076" s="1061">
        <v>84.820000000000007</v>
      </c>
      <c r="W7076" s="1061">
        <v>84.820000000000007</v>
      </c>
    </row>
    <row r="7077" spans="1:23">
      <c r="A7077" s="908"/>
      <c r="B7077" s="1061" t="s">
        <v>234</v>
      </c>
      <c r="C7077" s="1061" t="s">
        <v>235</v>
      </c>
      <c r="D7077" s="1061" t="s">
        <v>5455</v>
      </c>
      <c r="E7077" s="1061" t="s">
        <v>16325</v>
      </c>
      <c r="F7077" s="1061" t="s">
        <v>16326</v>
      </c>
      <c r="G7077" s="1061" t="s">
        <v>1739</v>
      </c>
      <c r="H7077" s="1061" t="s">
        <v>129</v>
      </c>
      <c r="I7077" s="1061" t="s">
        <v>21</v>
      </c>
      <c r="J7077" s="1061" t="s">
        <v>7975</v>
      </c>
      <c r="K7077" s="1061" t="s">
        <v>14849</v>
      </c>
      <c r="L7077" s="1061">
        <v>25.8</v>
      </c>
      <c r="M7077" s="1061">
        <v>25.8</v>
      </c>
      <c r="N7077" s="1061">
        <v>25.8</v>
      </c>
      <c r="O7077" s="1061">
        <v>25.8</v>
      </c>
      <c r="P7077" s="1061">
        <v>25.8</v>
      </c>
      <c r="Q7077" s="1061">
        <v>25.8</v>
      </c>
      <c r="R7077" s="1061">
        <v>25.8</v>
      </c>
      <c r="S7077" s="1061">
        <v>25.8</v>
      </c>
      <c r="T7077" s="1061">
        <v>25.8</v>
      </c>
      <c r="U7077" s="1061">
        <v>25.8</v>
      </c>
      <c r="V7077" s="1061">
        <v>25.8</v>
      </c>
      <c r="W7077" s="1061">
        <v>25.8</v>
      </c>
    </row>
    <row r="7078" spans="1:23">
      <c r="A7078" s="908"/>
      <c r="B7078" s="1061" t="s">
        <v>234</v>
      </c>
      <c r="C7078" s="1061" t="s">
        <v>235</v>
      </c>
      <c r="D7078" s="1061" t="s">
        <v>5455</v>
      </c>
      <c r="E7078" s="1061" t="s">
        <v>16327</v>
      </c>
      <c r="F7078" s="1061" t="s">
        <v>16328</v>
      </c>
      <c r="G7078" s="1061" t="s">
        <v>1739</v>
      </c>
      <c r="H7078" s="1061" t="s">
        <v>129</v>
      </c>
      <c r="I7078" s="1061" t="s">
        <v>21</v>
      </c>
      <c r="J7078" s="1061" t="s">
        <v>7975</v>
      </c>
      <c r="K7078" s="1061" t="s">
        <v>14849</v>
      </c>
      <c r="L7078" s="1061">
        <v>4.5699999999999994</v>
      </c>
      <c r="M7078" s="1061">
        <v>4.5699999999999994</v>
      </c>
      <c r="N7078" s="1061">
        <v>4.5699999999999994</v>
      </c>
      <c r="O7078" s="1061">
        <v>4.5699999999999994</v>
      </c>
      <c r="P7078" s="1061">
        <v>4.5699999999999994</v>
      </c>
      <c r="Q7078" s="1061">
        <v>4.5699999999999994</v>
      </c>
      <c r="R7078" s="1061">
        <v>4.5699999999999994</v>
      </c>
      <c r="S7078" s="1061">
        <v>4.5699999999999994</v>
      </c>
      <c r="T7078" s="1061">
        <v>4.5699999999999994</v>
      </c>
      <c r="U7078" s="1061">
        <v>4.5699999999999994</v>
      </c>
      <c r="V7078" s="1061">
        <v>4.5699999999999994</v>
      </c>
      <c r="W7078" s="1061">
        <v>4.5699999999999994</v>
      </c>
    </row>
    <row r="7079" spans="1:23">
      <c r="A7079" s="908"/>
      <c r="B7079" s="1061" t="s">
        <v>234</v>
      </c>
      <c r="C7079" s="1061" t="s">
        <v>235</v>
      </c>
      <c r="D7079" s="1061" t="s">
        <v>4424</v>
      </c>
      <c r="E7079" s="1061" t="s">
        <v>4975</v>
      </c>
      <c r="F7079" s="1061" t="s">
        <v>16242</v>
      </c>
      <c r="G7079" s="1061" t="s">
        <v>1739</v>
      </c>
      <c r="H7079" s="1061" t="s">
        <v>129</v>
      </c>
      <c r="I7079" s="1061" t="s">
        <v>21</v>
      </c>
      <c r="J7079" s="1061" t="s">
        <v>7975</v>
      </c>
      <c r="K7079" s="1061" t="s">
        <v>14849</v>
      </c>
      <c r="L7079" s="1061">
        <v>33.85</v>
      </c>
      <c r="M7079" s="1061">
        <v>33.85</v>
      </c>
      <c r="N7079" s="1061">
        <v>33.85</v>
      </c>
      <c r="O7079" s="1061">
        <v>33.85</v>
      </c>
      <c r="P7079" s="1061">
        <v>33.85</v>
      </c>
      <c r="Q7079" s="1061">
        <v>33.85</v>
      </c>
      <c r="R7079" s="1061">
        <v>33.85</v>
      </c>
      <c r="S7079" s="1061">
        <v>33.85</v>
      </c>
      <c r="T7079" s="1061">
        <v>33.85</v>
      </c>
      <c r="U7079" s="1061">
        <v>33.85</v>
      </c>
      <c r="V7079" s="1061">
        <v>33.85</v>
      </c>
      <c r="W7079" s="1061">
        <v>33.85</v>
      </c>
    </row>
    <row r="7080" spans="1:23">
      <c r="A7080" s="908"/>
      <c r="B7080" s="1061" t="s">
        <v>234</v>
      </c>
      <c r="C7080" s="1061" t="s">
        <v>235</v>
      </c>
      <c r="D7080" s="1061" t="s">
        <v>4424</v>
      </c>
      <c r="E7080" s="1061" t="s">
        <v>8053</v>
      </c>
      <c r="F7080" s="1061" t="s">
        <v>16243</v>
      </c>
      <c r="G7080" s="1061" t="s">
        <v>1739</v>
      </c>
      <c r="H7080" s="1061" t="s">
        <v>129</v>
      </c>
      <c r="I7080" s="1061" t="s">
        <v>21</v>
      </c>
      <c r="J7080" s="1061" t="s">
        <v>7975</v>
      </c>
      <c r="K7080" s="1061" t="s">
        <v>14849</v>
      </c>
      <c r="L7080" s="1061">
        <v>11.629999999999999</v>
      </c>
      <c r="M7080" s="1061">
        <v>11.629999999999999</v>
      </c>
      <c r="N7080" s="1061">
        <v>11.629999999999999</v>
      </c>
      <c r="O7080" s="1061">
        <v>11.629999999999999</v>
      </c>
      <c r="P7080" s="1061">
        <v>11.629999999999999</v>
      </c>
      <c r="Q7080" s="1061">
        <v>11.629999999999999</v>
      </c>
      <c r="R7080" s="1061">
        <v>11.629999999999999</v>
      </c>
      <c r="S7080" s="1061">
        <v>11.629999999999999</v>
      </c>
      <c r="T7080" s="1061">
        <v>11.629999999999999</v>
      </c>
      <c r="U7080" s="1061">
        <v>11.629999999999999</v>
      </c>
      <c r="V7080" s="1061">
        <v>11.629999999999999</v>
      </c>
      <c r="W7080" s="1061">
        <v>11.629999999999999</v>
      </c>
    </row>
    <row r="7081" spans="1:23">
      <c r="A7081" s="908"/>
      <c r="B7081" s="1061" t="s">
        <v>234</v>
      </c>
      <c r="C7081" s="1061" t="s">
        <v>235</v>
      </c>
      <c r="D7081" s="1061" t="s">
        <v>4424</v>
      </c>
      <c r="E7081" s="1061" t="s">
        <v>4974</v>
      </c>
      <c r="F7081" s="1061" t="s">
        <v>16244</v>
      </c>
      <c r="G7081" s="1061" t="s">
        <v>1739</v>
      </c>
      <c r="H7081" s="1061" t="s">
        <v>129</v>
      </c>
      <c r="I7081" s="1061" t="s">
        <v>21</v>
      </c>
      <c r="J7081" s="1061" t="s">
        <v>7975</v>
      </c>
      <c r="K7081" s="1061" t="s">
        <v>14849</v>
      </c>
      <c r="L7081" s="1061">
        <v>264.38</v>
      </c>
      <c r="M7081" s="1061">
        <v>264.38</v>
      </c>
      <c r="N7081" s="1061">
        <v>264.38</v>
      </c>
      <c r="O7081" s="1061">
        <v>264.38</v>
      </c>
      <c r="P7081" s="1061">
        <v>264.38</v>
      </c>
      <c r="Q7081" s="1061">
        <v>264.38</v>
      </c>
      <c r="R7081" s="1061">
        <v>264.38</v>
      </c>
      <c r="S7081" s="1061">
        <v>264.38</v>
      </c>
      <c r="T7081" s="1061">
        <v>264.38</v>
      </c>
      <c r="U7081" s="1061">
        <v>264.38</v>
      </c>
      <c r="V7081" s="1061">
        <v>264.38</v>
      </c>
      <c r="W7081" s="1061">
        <v>264.38</v>
      </c>
    </row>
    <row r="7082" spans="1:23">
      <c r="A7082" s="908"/>
      <c r="B7082" s="1061" t="s">
        <v>234</v>
      </c>
      <c r="C7082" s="1061" t="s">
        <v>235</v>
      </c>
      <c r="D7082" s="1061" t="s">
        <v>4387</v>
      </c>
      <c r="E7082" s="1061" t="s">
        <v>13255</v>
      </c>
      <c r="F7082" s="1061" t="s">
        <v>16329</v>
      </c>
      <c r="G7082" s="1061" t="s">
        <v>1739</v>
      </c>
      <c r="H7082" s="1061" t="s">
        <v>129</v>
      </c>
      <c r="I7082" s="1061" t="s">
        <v>21</v>
      </c>
      <c r="J7082" s="1061" t="s">
        <v>7975</v>
      </c>
      <c r="K7082" s="1061" t="s">
        <v>14849</v>
      </c>
      <c r="L7082" s="1061">
        <v>80.95</v>
      </c>
      <c r="M7082" s="1061">
        <v>80.95</v>
      </c>
      <c r="N7082" s="1061">
        <v>80.95</v>
      </c>
      <c r="O7082" s="1061">
        <v>80.95</v>
      </c>
      <c r="P7082" s="1061">
        <v>80.95</v>
      </c>
      <c r="Q7082" s="1061">
        <v>80.95</v>
      </c>
      <c r="R7082" s="1061">
        <v>80.95</v>
      </c>
      <c r="S7082" s="1061">
        <v>80.95</v>
      </c>
      <c r="T7082" s="1061">
        <v>80.95</v>
      </c>
      <c r="U7082" s="1061">
        <v>80.95</v>
      </c>
      <c r="V7082" s="1061">
        <v>80.95</v>
      </c>
      <c r="W7082" s="1061">
        <v>80.95</v>
      </c>
    </row>
    <row r="7083" spans="1:23">
      <c r="A7083" s="908"/>
      <c r="B7083" s="1061" t="s">
        <v>234</v>
      </c>
      <c r="C7083" s="1061" t="s">
        <v>235</v>
      </c>
      <c r="D7083" s="1061" t="s">
        <v>2401</v>
      </c>
      <c r="E7083" s="1061" t="s">
        <v>16330</v>
      </c>
      <c r="F7083" s="1061" t="s">
        <v>2401</v>
      </c>
      <c r="G7083" s="1061" t="s">
        <v>1739</v>
      </c>
      <c r="H7083" s="1061" t="s">
        <v>129</v>
      </c>
      <c r="I7083" s="1061" t="s">
        <v>21</v>
      </c>
      <c r="J7083" s="1061" t="s">
        <v>7975</v>
      </c>
      <c r="K7083" s="1061" t="s">
        <v>14849</v>
      </c>
      <c r="L7083" s="1061">
        <v>20.700000000000003</v>
      </c>
      <c r="M7083" s="1061">
        <v>20.700000000000003</v>
      </c>
      <c r="N7083" s="1061">
        <v>20.700000000000003</v>
      </c>
      <c r="O7083" s="1061">
        <v>20.700000000000003</v>
      </c>
      <c r="P7083" s="1061">
        <v>20.700000000000003</v>
      </c>
      <c r="Q7083" s="1061">
        <v>20.700000000000003</v>
      </c>
      <c r="R7083" s="1061">
        <v>20.700000000000003</v>
      </c>
      <c r="S7083" s="1061">
        <v>20.700000000000003</v>
      </c>
      <c r="T7083" s="1061">
        <v>20.700000000000003</v>
      </c>
      <c r="U7083" s="1061">
        <v>20.700000000000003</v>
      </c>
      <c r="V7083" s="1061">
        <v>20.700000000000003</v>
      </c>
      <c r="W7083" s="1061">
        <v>20.700000000000003</v>
      </c>
    </row>
    <row r="7084" spans="1:23">
      <c r="A7084" s="908"/>
      <c r="B7084" s="1061" t="s">
        <v>234</v>
      </c>
      <c r="C7084" s="1061" t="s">
        <v>235</v>
      </c>
      <c r="D7084" s="1061" t="s">
        <v>16331</v>
      </c>
      <c r="E7084" s="1061" t="s">
        <v>16332</v>
      </c>
      <c r="F7084" s="1061" t="s">
        <v>16333</v>
      </c>
      <c r="G7084" s="1061" t="s">
        <v>1739</v>
      </c>
      <c r="H7084" s="1061" t="s">
        <v>129</v>
      </c>
      <c r="I7084" s="1061" t="s">
        <v>19</v>
      </c>
      <c r="J7084" s="1061" t="s">
        <v>7975</v>
      </c>
      <c r="K7084" s="1061" t="s">
        <v>14849</v>
      </c>
      <c r="L7084" s="1061">
        <v>128125</v>
      </c>
      <c r="M7084" s="1061">
        <v>128125</v>
      </c>
      <c r="N7084" s="1061">
        <v>128125</v>
      </c>
      <c r="O7084" s="1061">
        <v>128125</v>
      </c>
      <c r="P7084" s="1061">
        <v>128125</v>
      </c>
      <c r="Q7084" s="1061">
        <v>128125</v>
      </c>
      <c r="R7084" s="1061">
        <v>129375</v>
      </c>
      <c r="S7084" s="1061">
        <v>129375</v>
      </c>
      <c r="T7084" s="1061">
        <v>129375</v>
      </c>
      <c r="U7084" s="1061">
        <v>129375</v>
      </c>
      <c r="V7084" s="1061">
        <v>129375</v>
      </c>
      <c r="W7084" s="1061">
        <v>129375</v>
      </c>
    </row>
    <row r="7085" spans="1:23">
      <c r="A7085" s="908"/>
      <c r="B7085" s="1061" t="s">
        <v>234</v>
      </c>
      <c r="C7085" s="1061" t="s">
        <v>235</v>
      </c>
      <c r="D7085" s="1061" t="s">
        <v>16331</v>
      </c>
      <c r="E7085" s="1061" t="s">
        <v>16334</v>
      </c>
      <c r="F7085" s="1061" t="s">
        <v>16335</v>
      </c>
      <c r="G7085" s="1061" t="s">
        <v>1739</v>
      </c>
      <c r="H7085" s="1061" t="s">
        <v>129</v>
      </c>
      <c r="I7085" s="1061" t="s">
        <v>19</v>
      </c>
      <c r="J7085" s="1061" t="s">
        <v>7975</v>
      </c>
      <c r="K7085" s="1061" t="s">
        <v>14849</v>
      </c>
      <c r="L7085" s="1061">
        <v>140425</v>
      </c>
      <c r="M7085" s="1061">
        <v>140425</v>
      </c>
      <c r="N7085" s="1061">
        <v>140425</v>
      </c>
      <c r="O7085" s="1061">
        <v>140425</v>
      </c>
      <c r="P7085" s="1061">
        <v>140425</v>
      </c>
      <c r="Q7085" s="1061">
        <v>140425</v>
      </c>
      <c r="R7085" s="1061">
        <v>141795</v>
      </c>
      <c r="S7085" s="1061">
        <v>141795</v>
      </c>
      <c r="T7085" s="1061">
        <v>141795</v>
      </c>
      <c r="U7085" s="1061">
        <v>141795</v>
      </c>
      <c r="V7085" s="1061">
        <v>141795</v>
      </c>
      <c r="W7085" s="1061">
        <v>141795</v>
      </c>
    </row>
    <row r="7086" spans="1:23">
      <c r="A7086" s="908"/>
      <c r="B7086" s="1061" t="s">
        <v>234</v>
      </c>
      <c r="C7086" s="1061" t="s">
        <v>235</v>
      </c>
      <c r="D7086" s="1061" t="s">
        <v>3862</v>
      </c>
      <c r="E7086" s="1061" t="s">
        <v>16251</v>
      </c>
      <c r="F7086" s="1061" t="s">
        <v>16336</v>
      </c>
      <c r="G7086" s="1061" t="s">
        <v>1739</v>
      </c>
      <c r="H7086" s="1061" t="s">
        <v>129</v>
      </c>
      <c r="I7086" s="1061" t="s">
        <v>19</v>
      </c>
      <c r="J7086" s="1061" t="s">
        <v>7975</v>
      </c>
      <c r="K7086" s="1061" t="s">
        <v>14849</v>
      </c>
      <c r="L7086" s="1061">
        <v>1190025</v>
      </c>
      <c r="M7086" s="1061">
        <v>1190025</v>
      </c>
      <c r="N7086" s="1061">
        <v>1190025</v>
      </c>
      <c r="O7086" s="1061">
        <v>1190025</v>
      </c>
      <c r="P7086" s="1061">
        <v>1190025</v>
      </c>
      <c r="Q7086" s="1061">
        <v>1190025</v>
      </c>
      <c r="R7086" s="1061">
        <v>1201635</v>
      </c>
      <c r="S7086" s="1061">
        <v>1201635</v>
      </c>
      <c r="T7086" s="1061">
        <v>1201635</v>
      </c>
      <c r="U7086" s="1061">
        <v>1201635</v>
      </c>
      <c r="V7086" s="1061">
        <v>1201635</v>
      </c>
      <c r="W7086" s="1061">
        <v>1201635</v>
      </c>
    </row>
    <row r="7087" spans="1:23">
      <c r="A7087" s="908"/>
      <c r="B7087" s="1061" t="s">
        <v>234</v>
      </c>
      <c r="C7087" s="1061" t="s">
        <v>235</v>
      </c>
      <c r="D7087" s="1061" t="s">
        <v>4284</v>
      </c>
      <c r="E7087" s="1061" t="s">
        <v>16394</v>
      </c>
      <c r="F7087" s="1061" t="s">
        <v>16395</v>
      </c>
      <c r="G7087" s="1061" t="s">
        <v>1739</v>
      </c>
      <c r="H7087" s="1061" t="s">
        <v>129</v>
      </c>
      <c r="I7087" s="1061" t="s">
        <v>20</v>
      </c>
      <c r="J7087" s="1061" t="s">
        <v>7975</v>
      </c>
      <c r="K7087" s="1061" t="s">
        <v>14849</v>
      </c>
      <c r="L7087" s="1061">
        <v>31920</v>
      </c>
      <c r="M7087" s="1061">
        <v>31920</v>
      </c>
      <c r="N7087" s="1061">
        <v>31920</v>
      </c>
      <c r="O7087" s="1061">
        <v>31920</v>
      </c>
      <c r="P7087" s="1061">
        <v>31920</v>
      </c>
      <c r="Q7087" s="1061">
        <v>31920</v>
      </c>
      <c r="R7087" s="1061">
        <v>31920</v>
      </c>
      <c r="S7087" s="1061">
        <v>31920</v>
      </c>
      <c r="T7087" s="1061">
        <v>31920</v>
      </c>
      <c r="U7087" s="1061">
        <v>31920</v>
      </c>
      <c r="V7087" s="1061">
        <v>31920</v>
      </c>
      <c r="W7087" s="1061">
        <v>31920</v>
      </c>
    </row>
    <row r="7088" spans="1:23">
      <c r="A7088" s="908"/>
      <c r="B7088" s="1061" t="s">
        <v>234</v>
      </c>
      <c r="C7088" s="1061" t="s">
        <v>235</v>
      </c>
      <c r="D7088" s="1061" t="s">
        <v>5176</v>
      </c>
      <c r="E7088" s="1061" t="s">
        <v>16396</v>
      </c>
      <c r="F7088" s="1061" t="s">
        <v>16397</v>
      </c>
      <c r="G7088" s="1061" t="s">
        <v>1739</v>
      </c>
      <c r="H7088" s="1061" t="s">
        <v>129</v>
      </c>
      <c r="I7088" s="1061" t="s">
        <v>20</v>
      </c>
      <c r="J7088" s="1061" t="s">
        <v>7975</v>
      </c>
      <c r="K7088" s="1061" t="s">
        <v>14849</v>
      </c>
      <c r="L7088" s="1061">
        <v>525</v>
      </c>
      <c r="M7088" s="1061">
        <v>525</v>
      </c>
      <c r="N7088" s="1061">
        <v>525</v>
      </c>
      <c r="O7088" s="1061">
        <v>525</v>
      </c>
      <c r="P7088" s="1061">
        <v>525</v>
      </c>
      <c r="Q7088" s="1061">
        <v>525</v>
      </c>
      <c r="R7088" s="1061">
        <v>525</v>
      </c>
      <c r="S7088" s="1061">
        <v>525</v>
      </c>
      <c r="T7088" s="1061">
        <v>525</v>
      </c>
      <c r="U7088" s="1061">
        <v>525</v>
      </c>
      <c r="V7088" s="1061">
        <v>525</v>
      </c>
      <c r="W7088" s="1061">
        <v>525</v>
      </c>
    </row>
    <row r="7089" spans="1:23">
      <c r="A7089" s="908"/>
      <c r="B7089" s="1061" t="s">
        <v>234</v>
      </c>
      <c r="C7089" s="1061" t="s">
        <v>235</v>
      </c>
      <c r="D7089" s="1061" t="s">
        <v>4416</v>
      </c>
      <c r="E7089" s="1061" t="s">
        <v>16398</v>
      </c>
      <c r="F7089" s="1061" t="s">
        <v>16399</v>
      </c>
      <c r="G7089" s="1061" t="s">
        <v>1739</v>
      </c>
      <c r="H7089" s="1061" t="s">
        <v>129</v>
      </c>
      <c r="I7089" s="1061" t="s">
        <v>20</v>
      </c>
      <c r="J7089" s="1061" t="s">
        <v>7975</v>
      </c>
      <c r="K7089" s="1061" t="s">
        <v>14849</v>
      </c>
      <c r="L7089" s="1061">
        <v>1470</v>
      </c>
      <c r="M7089" s="1061">
        <v>1470</v>
      </c>
      <c r="N7089" s="1061">
        <v>1470</v>
      </c>
      <c r="O7089" s="1061">
        <v>1470</v>
      </c>
      <c r="P7089" s="1061">
        <v>1470</v>
      </c>
      <c r="Q7089" s="1061">
        <v>1470</v>
      </c>
      <c r="R7089" s="1061">
        <v>1470</v>
      </c>
      <c r="S7089" s="1061">
        <v>1470</v>
      </c>
      <c r="T7089" s="1061">
        <v>1470</v>
      </c>
      <c r="U7089" s="1061">
        <v>1470</v>
      </c>
      <c r="V7089" s="1061">
        <v>1470</v>
      </c>
      <c r="W7089" s="1061">
        <v>1470</v>
      </c>
    </row>
    <row r="7090" spans="1:23">
      <c r="A7090" s="908"/>
      <c r="B7090" s="1061" t="s">
        <v>234</v>
      </c>
      <c r="C7090" s="1061" t="s">
        <v>235</v>
      </c>
      <c r="D7090" s="1061" t="s">
        <v>4519</v>
      </c>
      <c r="E7090" s="1061" t="s">
        <v>16400</v>
      </c>
      <c r="F7090" s="1061" t="s">
        <v>5192</v>
      </c>
      <c r="G7090" s="1061" t="s">
        <v>1739</v>
      </c>
      <c r="H7090" s="1061" t="s">
        <v>129</v>
      </c>
      <c r="I7090" s="1061" t="s">
        <v>20</v>
      </c>
      <c r="J7090" s="1061" t="s">
        <v>7975</v>
      </c>
      <c r="K7090" s="1061" t="s">
        <v>14849</v>
      </c>
      <c r="L7090" s="1061">
        <v>3990</v>
      </c>
      <c r="M7090" s="1061">
        <v>3990</v>
      </c>
      <c r="N7090" s="1061">
        <v>3990</v>
      </c>
      <c r="O7090" s="1061">
        <v>3990</v>
      </c>
      <c r="P7090" s="1061">
        <v>3990</v>
      </c>
      <c r="Q7090" s="1061">
        <v>3990</v>
      </c>
      <c r="R7090" s="1061">
        <v>3990</v>
      </c>
      <c r="S7090" s="1061">
        <v>3990</v>
      </c>
      <c r="T7090" s="1061">
        <v>3990</v>
      </c>
      <c r="U7090" s="1061">
        <v>3990</v>
      </c>
      <c r="V7090" s="1061">
        <v>3990</v>
      </c>
      <c r="W7090" s="1061">
        <v>3990</v>
      </c>
    </row>
    <row r="7091" spans="1:23">
      <c r="A7091" s="908"/>
      <c r="B7091" s="1061" t="s">
        <v>234</v>
      </c>
      <c r="C7091" s="1061" t="s">
        <v>235</v>
      </c>
      <c r="D7091" s="1061" t="s">
        <v>5176</v>
      </c>
      <c r="E7091" s="1061" t="s">
        <v>16401</v>
      </c>
      <c r="F7091" s="1061" t="s">
        <v>16397</v>
      </c>
      <c r="G7091" s="1061" t="s">
        <v>1739</v>
      </c>
      <c r="H7091" s="1061" t="s">
        <v>129</v>
      </c>
      <c r="I7091" s="1061" t="s">
        <v>20</v>
      </c>
      <c r="J7091" s="1061" t="s">
        <v>7975</v>
      </c>
      <c r="K7091" s="1061" t="s">
        <v>14849</v>
      </c>
      <c r="L7091" s="1061">
        <v>1680</v>
      </c>
      <c r="M7091" s="1061">
        <v>1680</v>
      </c>
      <c r="N7091" s="1061">
        <v>1680</v>
      </c>
      <c r="O7091" s="1061">
        <v>1680</v>
      </c>
      <c r="P7091" s="1061">
        <v>1680</v>
      </c>
      <c r="Q7091" s="1061">
        <v>1680</v>
      </c>
      <c r="R7091" s="1061">
        <v>1680</v>
      </c>
      <c r="S7091" s="1061">
        <v>1680</v>
      </c>
      <c r="T7091" s="1061">
        <v>1680</v>
      </c>
      <c r="U7091" s="1061">
        <v>1680</v>
      </c>
      <c r="V7091" s="1061">
        <v>1680</v>
      </c>
      <c r="W7091" s="1061">
        <v>1680</v>
      </c>
    </row>
    <row r="7092" spans="1:23">
      <c r="A7092" s="908"/>
      <c r="B7092" s="1061" t="s">
        <v>234</v>
      </c>
      <c r="C7092" s="1061" t="s">
        <v>235</v>
      </c>
      <c r="D7092" s="1061" t="s">
        <v>4270</v>
      </c>
      <c r="E7092" s="1061" t="s">
        <v>16402</v>
      </c>
      <c r="F7092" s="1061" t="s">
        <v>4270</v>
      </c>
      <c r="G7092" s="1061" t="s">
        <v>1739</v>
      </c>
      <c r="H7092" s="1061" t="s">
        <v>129</v>
      </c>
      <c r="I7092" s="1061" t="s">
        <v>20</v>
      </c>
      <c r="J7092" s="1061" t="s">
        <v>7975</v>
      </c>
      <c r="K7092" s="1061" t="s">
        <v>14849</v>
      </c>
      <c r="L7092" s="1061">
        <v>315</v>
      </c>
      <c r="M7092" s="1061">
        <v>315</v>
      </c>
      <c r="N7092" s="1061">
        <v>315</v>
      </c>
      <c r="O7092" s="1061">
        <v>315</v>
      </c>
      <c r="P7092" s="1061">
        <v>315</v>
      </c>
      <c r="Q7092" s="1061">
        <v>315</v>
      </c>
      <c r="R7092" s="1061">
        <v>315</v>
      </c>
      <c r="S7092" s="1061">
        <v>315</v>
      </c>
      <c r="T7092" s="1061">
        <v>315</v>
      </c>
      <c r="U7092" s="1061">
        <v>315</v>
      </c>
      <c r="V7092" s="1061">
        <v>315</v>
      </c>
      <c r="W7092" s="1061">
        <v>315</v>
      </c>
    </row>
    <row r="7093" spans="1:23">
      <c r="A7093" s="908"/>
      <c r="B7093" s="1061" t="s">
        <v>234</v>
      </c>
      <c r="C7093" s="1061" t="s">
        <v>235</v>
      </c>
      <c r="D7093" s="1061" t="s">
        <v>239</v>
      </c>
      <c r="E7093" s="1061" t="s">
        <v>16403</v>
      </c>
      <c r="F7093" s="1061" t="s">
        <v>16404</v>
      </c>
      <c r="G7093" s="1061" t="s">
        <v>1739</v>
      </c>
      <c r="H7093" s="1061" t="s">
        <v>129</v>
      </c>
      <c r="I7093" s="1061" t="s">
        <v>20</v>
      </c>
      <c r="J7093" s="1061" t="s">
        <v>7975</v>
      </c>
      <c r="K7093" s="1061" t="s">
        <v>14849</v>
      </c>
      <c r="L7093" s="1061">
        <v>3675</v>
      </c>
      <c r="M7093" s="1061">
        <v>3675</v>
      </c>
      <c r="N7093" s="1061">
        <v>3675</v>
      </c>
      <c r="O7093" s="1061">
        <v>3675</v>
      </c>
      <c r="P7093" s="1061">
        <v>3675</v>
      </c>
      <c r="Q7093" s="1061">
        <v>3675</v>
      </c>
      <c r="R7093" s="1061">
        <v>3675</v>
      </c>
      <c r="S7093" s="1061">
        <v>3675</v>
      </c>
      <c r="T7093" s="1061">
        <v>3675</v>
      </c>
      <c r="U7093" s="1061">
        <v>3675</v>
      </c>
      <c r="V7093" s="1061">
        <v>3675</v>
      </c>
      <c r="W7093" s="1061">
        <v>3675</v>
      </c>
    </row>
    <row r="7094" spans="1:23">
      <c r="A7094" s="908"/>
      <c r="B7094" s="1061" t="s">
        <v>234</v>
      </c>
      <c r="C7094" s="1061" t="s">
        <v>235</v>
      </c>
      <c r="D7094" s="1061" t="s">
        <v>239</v>
      </c>
      <c r="E7094" s="1061" t="s">
        <v>16405</v>
      </c>
      <c r="F7094" s="1061" t="s">
        <v>16406</v>
      </c>
      <c r="G7094" s="1061" t="s">
        <v>1739</v>
      </c>
      <c r="H7094" s="1061" t="s">
        <v>129</v>
      </c>
      <c r="I7094" s="1061" t="s">
        <v>20</v>
      </c>
      <c r="J7094" s="1061" t="s">
        <v>7975</v>
      </c>
      <c r="K7094" s="1061" t="s">
        <v>14849</v>
      </c>
      <c r="L7094" s="1061">
        <v>9870</v>
      </c>
      <c r="M7094" s="1061">
        <v>9870</v>
      </c>
      <c r="N7094" s="1061">
        <v>9870</v>
      </c>
      <c r="O7094" s="1061">
        <v>9870</v>
      </c>
      <c r="P7094" s="1061">
        <v>9870</v>
      </c>
      <c r="Q7094" s="1061">
        <v>9870</v>
      </c>
      <c r="R7094" s="1061">
        <v>9870</v>
      </c>
      <c r="S7094" s="1061">
        <v>9870</v>
      </c>
      <c r="T7094" s="1061">
        <v>9870</v>
      </c>
      <c r="U7094" s="1061">
        <v>9870</v>
      </c>
      <c r="V7094" s="1061">
        <v>9870</v>
      </c>
      <c r="W7094" s="1061">
        <v>9870</v>
      </c>
    </row>
    <row r="7095" spans="1:23">
      <c r="A7095" s="908"/>
      <c r="B7095" s="1061" t="s">
        <v>234</v>
      </c>
      <c r="C7095" s="1061" t="s">
        <v>235</v>
      </c>
      <c r="D7095" s="1061" t="s">
        <v>239</v>
      </c>
      <c r="E7095" s="1061" t="s">
        <v>16407</v>
      </c>
      <c r="F7095" s="1061" t="s">
        <v>16408</v>
      </c>
      <c r="G7095" s="1061" t="s">
        <v>1739</v>
      </c>
      <c r="H7095" s="1061" t="s">
        <v>129</v>
      </c>
      <c r="I7095" s="1061" t="s">
        <v>20</v>
      </c>
      <c r="J7095" s="1061" t="s">
        <v>7975</v>
      </c>
      <c r="K7095" s="1061" t="s">
        <v>14849</v>
      </c>
      <c r="L7095" s="1061">
        <v>9765</v>
      </c>
      <c r="M7095" s="1061">
        <v>9765</v>
      </c>
      <c r="N7095" s="1061">
        <v>9765</v>
      </c>
      <c r="O7095" s="1061">
        <v>9765</v>
      </c>
      <c r="P7095" s="1061">
        <v>9765</v>
      </c>
      <c r="Q7095" s="1061">
        <v>9765</v>
      </c>
      <c r="R7095" s="1061">
        <v>9765</v>
      </c>
      <c r="S7095" s="1061">
        <v>9765</v>
      </c>
      <c r="T7095" s="1061">
        <v>9765</v>
      </c>
      <c r="U7095" s="1061">
        <v>9765</v>
      </c>
      <c r="V7095" s="1061">
        <v>9765</v>
      </c>
      <c r="W7095" s="1061">
        <v>9765</v>
      </c>
    </row>
    <row r="7096" spans="1:23">
      <c r="A7096" s="908"/>
      <c r="B7096" s="1061" t="s">
        <v>234</v>
      </c>
      <c r="C7096" s="1061" t="s">
        <v>235</v>
      </c>
      <c r="D7096" s="1061" t="s">
        <v>5176</v>
      </c>
      <c r="E7096" s="1061" t="s">
        <v>16409</v>
      </c>
      <c r="F7096" s="1061" t="s">
        <v>16397</v>
      </c>
      <c r="G7096" s="1061" t="s">
        <v>1739</v>
      </c>
      <c r="H7096" s="1061" t="s">
        <v>129</v>
      </c>
      <c r="I7096" s="1061" t="s">
        <v>20</v>
      </c>
      <c r="J7096" s="1061" t="s">
        <v>7975</v>
      </c>
      <c r="K7096" s="1061" t="s">
        <v>14849</v>
      </c>
      <c r="L7096" s="1061">
        <v>1365</v>
      </c>
      <c r="M7096" s="1061">
        <v>1365</v>
      </c>
      <c r="N7096" s="1061">
        <v>1365</v>
      </c>
      <c r="O7096" s="1061">
        <v>1365</v>
      </c>
      <c r="P7096" s="1061">
        <v>1365</v>
      </c>
      <c r="Q7096" s="1061">
        <v>1365</v>
      </c>
      <c r="R7096" s="1061">
        <v>1365</v>
      </c>
      <c r="S7096" s="1061">
        <v>1365</v>
      </c>
      <c r="T7096" s="1061">
        <v>1365</v>
      </c>
      <c r="U7096" s="1061">
        <v>1365</v>
      </c>
      <c r="V7096" s="1061">
        <v>1365</v>
      </c>
      <c r="W7096" s="1061">
        <v>1365</v>
      </c>
    </row>
    <row r="7097" spans="1:23">
      <c r="A7097" s="908"/>
      <c r="B7097" s="1061" t="s">
        <v>234</v>
      </c>
      <c r="C7097" s="1061" t="s">
        <v>235</v>
      </c>
      <c r="D7097" s="1061" t="s">
        <v>4270</v>
      </c>
      <c r="E7097" s="1061" t="s">
        <v>16410</v>
      </c>
      <c r="F7097" s="1061" t="s">
        <v>4270</v>
      </c>
      <c r="G7097" s="1061" t="s">
        <v>1739</v>
      </c>
      <c r="H7097" s="1061" t="s">
        <v>129</v>
      </c>
      <c r="I7097" s="1061" t="s">
        <v>20</v>
      </c>
      <c r="J7097" s="1061" t="s">
        <v>7975</v>
      </c>
      <c r="K7097" s="1061" t="s">
        <v>14849</v>
      </c>
      <c r="L7097" s="1061">
        <v>840</v>
      </c>
      <c r="M7097" s="1061">
        <v>840</v>
      </c>
      <c r="N7097" s="1061">
        <v>840</v>
      </c>
      <c r="O7097" s="1061">
        <v>840</v>
      </c>
      <c r="P7097" s="1061">
        <v>840</v>
      </c>
      <c r="Q7097" s="1061">
        <v>840</v>
      </c>
      <c r="R7097" s="1061">
        <v>840</v>
      </c>
      <c r="S7097" s="1061">
        <v>840</v>
      </c>
      <c r="T7097" s="1061">
        <v>840</v>
      </c>
      <c r="U7097" s="1061">
        <v>840</v>
      </c>
      <c r="V7097" s="1061">
        <v>840</v>
      </c>
      <c r="W7097" s="1061">
        <v>840</v>
      </c>
    </row>
    <row r="7098" spans="1:23">
      <c r="A7098" s="908"/>
      <c r="B7098" s="1061" t="s">
        <v>234</v>
      </c>
      <c r="C7098" s="1061" t="s">
        <v>235</v>
      </c>
      <c r="D7098" s="1061" t="s">
        <v>4444</v>
      </c>
      <c r="E7098" s="1061" t="s">
        <v>16411</v>
      </c>
      <c r="F7098" s="1061" t="s">
        <v>16412</v>
      </c>
      <c r="G7098" s="1061" t="s">
        <v>1739</v>
      </c>
      <c r="H7098" s="1061" t="s">
        <v>129</v>
      </c>
      <c r="I7098" s="1061" t="s">
        <v>20</v>
      </c>
      <c r="J7098" s="1061" t="s">
        <v>7975</v>
      </c>
      <c r="K7098" s="1061" t="s">
        <v>14849</v>
      </c>
      <c r="L7098" s="1061">
        <v>11970</v>
      </c>
      <c r="M7098" s="1061">
        <v>11970</v>
      </c>
      <c r="N7098" s="1061">
        <v>11970</v>
      </c>
      <c r="O7098" s="1061">
        <v>11970</v>
      </c>
      <c r="P7098" s="1061">
        <v>11970</v>
      </c>
      <c r="Q7098" s="1061">
        <v>11970</v>
      </c>
      <c r="R7098" s="1061">
        <v>11970</v>
      </c>
      <c r="S7098" s="1061">
        <v>11970</v>
      </c>
      <c r="T7098" s="1061">
        <v>11970</v>
      </c>
      <c r="U7098" s="1061">
        <v>11970</v>
      </c>
      <c r="V7098" s="1061">
        <v>11970</v>
      </c>
      <c r="W7098" s="1061">
        <v>11970</v>
      </c>
    </row>
    <row r="7099" spans="1:23">
      <c r="A7099" s="908"/>
      <c r="B7099" s="1061" t="s">
        <v>234</v>
      </c>
      <c r="C7099" s="1061" t="s">
        <v>235</v>
      </c>
      <c r="D7099" s="1061" t="s">
        <v>4519</v>
      </c>
      <c r="E7099" s="1061" t="s">
        <v>16413</v>
      </c>
      <c r="F7099" s="1061" t="s">
        <v>5192</v>
      </c>
      <c r="G7099" s="1061" t="s">
        <v>1739</v>
      </c>
      <c r="H7099" s="1061" t="s">
        <v>129</v>
      </c>
      <c r="I7099" s="1061" t="s">
        <v>20</v>
      </c>
      <c r="J7099" s="1061" t="s">
        <v>7975</v>
      </c>
      <c r="K7099" s="1061" t="s">
        <v>14849</v>
      </c>
      <c r="L7099" s="1061">
        <v>735</v>
      </c>
      <c r="M7099" s="1061">
        <v>735</v>
      </c>
      <c r="N7099" s="1061">
        <v>735</v>
      </c>
      <c r="O7099" s="1061">
        <v>735</v>
      </c>
      <c r="P7099" s="1061">
        <v>735</v>
      </c>
      <c r="Q7099" s="1061">
        <v>735</v>
      </c>
      <c r="R7099" s="1061">
        <v>735</v>
      </c>
      <c r="S7099" s="1061">
        <v>735</v>
      </c>
      <c r="T7099" s="1061">
        <v>735</v>
      </c>
      <c r="U7099" s="1061">
        <v>735</v>
      </c>
      <c r="V7099" s="1061">
        <v>735</v>
      </c>
      <c r="W7099" s="1061">
        <v>735</v>
      </c>
    </row>
    <row r="7100" spans="1:23">
      <c r="A7100" s="908"/>
      <c r="B7100" s="1061" t="s">
        <v>234</v>
      </c>
      <c r="C7100" s="1061" t="s">
        <v>235</v>
      </c>
      <c r="D7100" s="1061" t="s">
        <v>4519</v>
      </c>
      <c r="E7100" s="1061" t="s">
        <v>16414</v>
      </c>
      <c r="F7100" s="1061" t="s">
        <v>5192</v>
      </c>
      <c r="G7100" s="1061" t="s">
        <v>1739</v>
      </c>
      <c r="H7100" s="1061" t="s">
        <v>129</v>
      </c>
      <c r="I7100" s="1061" t="s">
        <v>20</v>
      </c>
      <c r="J7100" s="1061" t="s">
        <v>7975</v>
      </c>
      <c r="K7100" s="1061" t="s">
        <v>14849</v>
      </c>
      <c r="L7100" s="1061">
        <v>735</v>
      </c>
      <c r="M7100" s="1061">
        <v>735</v>
      </c>
      <c r="N7100" s="1061">
        <v>735</v>
      </c>
      <c r="O7100" s="1061">
        <v>735</v>
      </c>
      <c r="P7100" s="1061">
        <v>735</v>
      </c>
      <c r="Q7100" s="1061">
        <v>735</v>
      </c>
      <c r="R7100" s="1061">
        <v>735</v>
      </c>
      <c r="S7100" s="1061">
        <v>735</v>
      </c>
      <c r="T7100" s="1061">
        <v>735</v>
      </c>
      <c r="U7100" s="1061">
        <v>735</v>
      </c>
      <c r="V7100" s="1061">
        <v>735</v>
      </c>
      <c r="W7100" s="1061">
        <v>735</v>
      </c>
    </row>
    <row r="7101" spans="1:23">
      <c r="A7101" s="908"/>
      <c r="B7101" s="1061" t="s">
        <v>234</v>
      </c>
      <c r="C7101" s="1061" t="s">
        <v>235</v>
      </c>
      <c r="D7101" s="1061" t="s">
        <v>2996</v>
      </c>
      <c r="E7101" s="1061" t="s">
        <v>16415</v>
      </c>
      <c r="F7101" s="1061" t="s">
        <v>2996</v>
      </c>
      <c r="G7101" s="1061" t="s">
        <v>1739</v>
      </c>
      <c r="H7101" s="1061" t="s">
        <v>129</v>
      </c>
      <c r="I7101" s="1061" t="s">
        <v>20</v>
      </c>
      <c r="J7101" s="1061" t="s">
        <v>7975</v>
      </c>
      <c r="K7101" s="1061" t="s">
        <v>14849</v>
      </c>
      <c r="L7101" s="1061">
        <v>840</v>
      </c>
      <c r="M7101" s="1061">
        <v>840</v>
      </c>
      <c r="N7101" s="1061">
        <v>840</v>
      </c>
      <c r="O7101" s="1061">
        <v>840</v>
      </c>
      <c r="P7101" s="1061">
        <v>840</v>
      </c>
      <c r="Q7101" s="1061">
        <v>840</v>
      </c>
      <c r="R7101" s="1061">
        <v>840</v>
      </c>
      <c r="S7101" s="1061">
        <v>840</v>
      </c>
      <c r="T7101" s="1061">
        <v>840</v>
      </c>
      <c r="U7101" s="1061">
        <v>840</v>
      </c>
      <c r="V7101" s="1061">
        <v>840</v>
      </c>
      <c r="W7101" s="1061">
        <v>840</v>
      </c>
    </row>
    <row r="7102" spans="1:23">
      <c r="A7102" s="908"/>
      <c r="B7102" s="1061" t="s">
        <v>234</v>
      </c>
      <c r="C7102" s="1061" t="s">
        <v>235</v>
      </c>
      <c r="D7102" s="1061" t="s">
        <v>4389</v>
      </c>
      <c r="E7102" s="1061" t="s">
        <v>16416</v>
      </c>
      <c r="F7102" s="1061" t="s">
        <v>16417</v>
      </c>
      <c r="G7102" s="1061" t="s">
        <v>1739</v>
      </c>
      <c r="H7102" s="1061" t="s">
        <v>129</v>
      </c>
      <c r="I7102" s="1061" t="s">
        <v>20</v>
      </c>
      <c r="J7102" s="1061" t="s">
        <v>7975</v>
      </c>
      <c r="K7102" s="1061" t="s">
        <v>14849</v>
      </c>
      <c r="L7102" s="1061">
        <v>840</v>
      </c>
      <c r="M7102" s="1061">
        <v>840</v>
      </c>
      <c r="N7102" s="1061">
        <v>840</v>
      </c>
      <c r="O7102" s="1061">
        <v>840</v>
      </c>
      <c r="P7102" s="1061">
        <v>840</v>
      </c>
      <c r="Q7102" s="1061">
        <v>840</v>
      </c>
      <c r="R7102" s="1061">
        <v>840</v>
      </c>
      <c r="S7102" s="1061">
        <v>840</v>
      </c>
      <c r="T7102" s="1061">
        <v>840</v>
      </c>
      <c r="U7102" s="1061">
        <v>840</v>
      </c>
      <c r="V7102" s="1061">
        <v>840</v>
      </c>
      <c r="W7102" s="1061">
        <v>840</v>
      </c>
    </row>
    <row r="7103" spans="1:23">
      <c r="A7103" s="908"/>
      <c r="B7103" s="1061" t="s">
        <v>234</v>
      </c>
      <c r="C7103" s="1061" t="s">
        <v>235</v>
      </c>
      <c r="D7103" s="1061" t="s">
        <v>4519</v>
      </c>
      <c r="E7103" s="1061" t="s">
        <v>16418</v>
      </c>
      <c r="F7103" s="1061" t="s">
        <v>5192</v>
      </c>
      <c r="G7103" s="1061" t="s">
        <v>1739</v>
      </c>
      <c r="H7103" s="1061" t="s">
        <v>129</v>
      </c>
      <c r="I7103" s="1061" t="s">
        <v>20</v>
      </c>
      <c r="J7103" s="1061" t="s">
        <v>7975</v>
      </c>
      <c r="K7103" s="1061" t="s">
        <v>14849</v>
      </c>
      <c r="L7103" s="1061">
        <v>5250</v>
      </c>
      <c r="M7103" s="1061">
        <v>5250</v>
      </c>
      <c r="N7103" s="1061">
        <v>5250</v>
      </c>
      <c r="O7103" s="1061">
        <v>5250</v>
      </c>
      <c r="P7103" s="1061">
        <v>5250</v>
      </c>
      <c r="Q7103" s="1061">
        <v>5250</v>
      </c>
      <c r="R7103" s="1061">
        <v>5250</v>
      </c>
      <c r="S7103" s="1061">
        <v>5250</v>
      </c>
      <c r="T7103" s="1061">
        <v>5250</v>
      </c>
      <c r="U7103" s="1061">
        <v>5250</v>
      </c>
      <c r="V7103" s="1061">
        <v>5250</v>
      </c>
      <c r="W7103" s="1061">
        <v>5250</v>
      </c>
    </row>
    <row r="7104" spans="1:23">
      <c r="A7104" s="908"/>
      <c r="B7104" s="1061" t="s">
        <v>234</v>
      </c>
      <c r="C7104" s="1061" t="s">
        <v>235</v>
      </c>
      <c r="D7104" s="1061" t="s">
        <v>4339</v>
      </c>
      <c r="E7104" s="1061" t="s">
        <v>16419</v>
      </c>
      <c r="F7104" s="1061" t="s">
        <v>5215</v>
      </c>
      <c r="G7104" s="1061" t="s">
        <v>1739</v>
      </c>
      <c r="H7104" s="1061" t="s">
        <v>129</v>
      </c>
      <c r="I7104" s="1061" t="s">
        <v>20</v>
      </c>
      <c r="J7104" s="1061" t="s">
        <v>7975</v>
      </c>
      <c r="K7104" s="1061" t="s">
        <v>14849</v>
      </c>
      <c r="L7104" s="1061">
        <v>4935</v>
      </c>
      <c r="M7104" s="1061">
        <v>4935</v>
      </c>
      <c r="N7104" s="1061">
        <v>4935</v>
      </c>
      <c r="O7104" s="1061">
        <v>4935</v>
      </c>
      <c r="P7104" s="1061">
        <v>4935</v>
      </c>
      <c r="Q7104" s="1061">
        <v>4935</v>
      </c>
      <c r="R7104" s="1061">
        <v>4935</v>
      </c>
      <c r="S7104" s="1061">
        <v>4935</v>
      </c>
      <c r="T7104" s="1061">
        <v>4935</v>
      </c>
      <c r="U7104" s="1061">
        <v>4935</v>
      </c>
      <c r="V7104" s="1061">
        <v>4935</v>
      </c>
      <c r="W7104" s="1061">
        <v>4935</v>
      </c>
    </row>
    <row r="7105" spans="1:23">
      <c r="A7105" s="908"/>
      <c r="B7105" s="1061" t="s">
        <v>234</v>
      </c>
      <c r="C7105" s="1061" t="s">
        <v>235</v>
      </c>
      <c r="D7105" s="1061" t="s">
        <v>4339</v>
      </c>
      <c r="E7105" s="1061" t="s">
        <v>16420</v>
      </c>
      <c r="F7105" s="1061" t="s">
        <v>5215</v>
      </c>
      <c r="G7105" s="1061" t="s">
        <v>1739</v>
      </c>
      <c r="H7105" s="1061" t="s">
        <v>129</v>
      </c>
      <c r="I7105" s="1061" t="s">
        <v>20</v>
      </c>
      <c r="J7105" s="1061" t="s">
        <v>7975</v>
      </c>
      <c r="K7105" s="1061" t="s">
        <v>14849</v>
      </c>
      <c r="L7105" s="1061">
        <v>2415</v>
      </c>
      <c r="M7105" s="1061">
        <v>2415</v>
      </c>
      <c r="N7105" s="1061">
        <v>2415</v>
      </c>
      <c r="O7105" s="1061">
        <v>2415</v>
      </c>
      <c r="P7105" s="1061">
        <v>2415</v>
      </c>
      <c r="Q7105" s="1061">
        <v>2415</v>
      </c>
      <c r="R7105" s="1061">
        <v>2415</v>
      </c>
      <c r="S7105" s="1061">
        <v>2415</v>
      </c>
      <c r="T7105" s="1061">
        <v>2415</v>
      </c>
      <c r="U7105" s="1061">
        <v>2415</v>
      </c>
      <c r="V7105" s="1061">
        <v>2415</v>
      </c>
      <c r="W7105" s="1061">
        <v>2415</v>
      </c>
    </row>
    <row r="7106" spans="1:23">
      <c r="A7106" s="908"/>
      <c r="B7106" s="1061" t="s">
        <v>234</v>
      </c>
      <c r="C7106" s="1061" t="s">
        <v>235</v>
      </c>
      <c r="D7106" s="1061" t="s">
        <v>4339</v>
      </c>
      <c r="E7106" s="1061" t="s">
        <v>16421</v>
      </c>
      <c r="F7106" s="1061" t="s">
        <v>5215</v>
      </c>
      <c r="G7106" s="1061" t="s">
        <v>1739</v>
      </c>
      <c r="H7106" s="1061" t="s">
        <v>129</v>
      </c>
      <c r="I7106" s="1061" t="s">
        <v>20</v>
      </c>
      <c r="J7106" s="1061" t="s">
        <v>7975</v>
      </c>
      <c r="K7106" s="1061" t="s">
        <v>14849</v>
      </c>
      <c r="L7106" s="1061">
        <v>9240</v>
      </c>
      <c r="M7106" s="1061">
        <v>9240</v>
      </c>
      <c r="N7106" s="1061">
        <v>9240</v>
      </c>
      <c r="O7106" s="1061">
        <v>9240</v>
      </c>
      <c r="P7106" s="1061">
        <v>9240</v>
      </c>
      <c r="Q7106" s="1061">
        <v>9240</v>
      </c>
      <c r="R7106" s="1061">
        <v>9240</v>
      </c>
      <c r="S7106" s="1061">
        <v>9240</v>
      </c>
      <c r="T7106" s="1061">
        <v>9240</v>
      </c>
      <c r="U7106" s="1061">
        <v>9240</v>
      </c>
      <c r="V7106" s="1061">
        <v>9240</v>
      </c>
      <c r="W7106" s="1061">
        <v>9240</v>
      </c>
    </row>
    <row r="7107" spans="1:23">
      <c r="A7107" s="908"/>
      <c r="B7107" s="1061" t="s">
        <v>234</v>
      </c>
      <c r="C7107" s="1061" t="s">
        <v>235</v>
      </c>
      <c r="D7107" s="1061" t="s">
        <v>4416</v>
      </c>
      <c r="E7107" s="1061" t="s">
        <v>16422</v>
      </c>
      <c r="F7107" s="1061" t="s">
        <v>16399</v>
      </c>
      <c r="G7107" s="1061" t="s">
        <v>1739</v>
      </c>
      <c r="H7107" s="1061" t="s">
        <v>129</v>
      </c>
      <c r="I7107" s="1061" t="s">
        <v>20</v>
      </c>
      <c r="J7107" s="1061" t="s">
        <v>7975</v>
      </c>
      <c r="K7107" s="1061" t="s">
        <v>14849</v>
      </c>
      <c r="L7107" s="1061">
        <v>1470</v>
      </c>
      <c r="M7107" s="1061">
        <v>1470</v>
      </c>
      <c r="N7107" s="1061">
        <v>1470</v>
      </c>
      <c r="O7107" s="1061">
        <v>1470</v>
      </c>
      <c r="P7107" s="1061">
        <v>1470</v>
      </c>
      <c r="Q7107" s="1061">
        <v>1470</v>
      </c>
      <c r="R7107" s="1061">
        <v>1470</v>
      </c>
      <c r="S7107" s="1061">
        <v>1470</v>
      </c>
      <c r="T7107" s="1061">
        <v>1470</v>
      </c>
      <c r="U7107" s="1061">
        <v>1470</v>
      </c>
      <c r="V7107" s="1061">
        <v>1470</v>
      </c>
      <c r="W7107" s="1061">
        <v>1470</v>
      </c>
    </row>
    <row r="7108" spans="1:23">
      <c r="A7108" s="908"/>
      <c r="B7108" s="1061" t="s">
        <v>234</v>
      </c>
      <c r="C7108" s="1061" t="s">
        <v>235</v>
      </c>
      <c r="D7108" s="1061" t="s">
        <v>4579</v>
      </c>
      <c r="E7108" s="1061" t="s">
        <v>16423</v>
      </c>
      <c r="F7108" s="1061" t="s">
        <v>5348</v>
      </c>
      <c r="G7108" s="1061" t="s">
        <v>1739</v>
      </c>
      <c r="H7108" s="1061" t="s">
        <v>129</v>
      </c>
      <c r="I7108" s="1061" t="s">
        <v>20</v>
      </c>
      <c r="J7108" s="1061" t="s">
        <v>7975</v>
      </c>
      <c r="K7108" s="1061" t="s">
        <v>14849</v>
      </c>
      <c r="L7108" s="1061">
        <v>15330</v>
      </c>
      <c r="M7108" s="1061">
        <v>15330</v>
      </c>
      <c r="N7108" s="1061">
        <v>15330</v>
      </c>
      <c r="O7108" s="1061">
        <v>15330</v>
      </c>
      <c r="P7108" s="1061">
        <v>15330</v>
      </c>
      <c r="Q7108" s="1061">
        <v>15330</v>
      </c>
      <c r="R7108" s="1061">
        <v>15330</v>
      </c>
      <c r="S7108" s="1061">
        <v>15330</v>
      </c>
      <c r="T7108" s="1061">
        <v>15330</v>
      </c>
      <c r="U7108" s="1061">
        <v>15330</v>
      </c>
      <c r="V7108" s="1061">
        <v>15330</v>
      </c>
      <c r="W7108" s="1061">
        <v>15330</v>
      </c>
    </row>
    <row r="7109" spans="1:23">
      <c r="A7109" s="908"/>
      <c r="B7109" s="1061" t="s">
        <v>234</v>
      </c>
      <c r="C7109" s="1061" t="s">
        <v>235</v>
      </c>
      <c r="D7109" s="1061" t="s">
        <v>4270</v>
      </c>
      <c r="E7109" s="1061" t="s">
        <v>16424</v>
      </c>
      <c r="F7109" s="1061" t="s">
        <v>16425</v>
      </c>
      <c r="G7109" s="1061" t="s">
        <v>1739</v>
      </c>
      <c r="H7109" s="1061" t="s">
        <v>129</v>
      </c>
      <c r="I7109" s="1061" t="s">
        <v>20</v>
      </c>
      <c r="J7109" s="1061" t="s">
        <v>7975</v>
      </c>
      <c r="K7109" s="1061" t="s">
        <v>14849</v>
      </c>
      <c r="L7109" s="1061">
        <v>315</v>
      </c>
      <c r="M7109" s="1061">
        <v>315</v>
      </c>
      <c r="N7109" s="1061">
        <v>315</v>
      </c>
      <c r="O7109" s="1061">
        <v>315</v>
      </c>
      <c r="P7109" s="1061">
        <v>315</v>
      </c>
      <c r="Q7109" s="1061">
        <v>315</v>
      </c>
      <c r="R7109" s="1061">
        <v>315</v>
      </c>
      <c r="S7109" s="1061">
        <v>315</v>
      </c>
      <c r="T7109" s="1061">
        <v>315</v>
      </c>
      <c r="U7109" s="1061">
        <v>315</v>
      </c>
      <c r="V7109" s="1061">
        <v>315</v>
      </c>
      <c r="W7109" s="1061">
        <v>315</v>
      </c>
    </row>
    <row r="7110" spans="1:23">
      <c r="A7110" s="908"/>
      <c r="B7110" s="1061" t="s">
        <v>234</v>
      </c>
      <c r="C7110" s="1061" t="s">
        <v>235</v>
      </c>
      <c r="D7110" s="1061" t="s">
        <v>4284</v>
      </c>
      <c r="E7110" s="1061" t="s">
        <v>16426</v>
      </c>
      <c r="F7110" s="1061" t="s">
        <v>16427</v>
      </c>
      <c r="G7110" s="1061" t="s">
        <v>1739</v>
      </c>
      <c r="H7110" s="1061" t="s">
        <v>129</v>
      </c>
      <c r="I7110" s="1061" t="s">
        <v>20</v>
      </c>
      <c r="J7110" s="1061" t="s">
        <v>7975</v>
      </c>
      <c r="K7110" s="1061" t="s">
        <v>14849</v>
      </c>
      <c r="L7110" s="1061">
        <v>9870</v>
      </c>
      <c r="M7110" s="1061">
        <v>9870</v>
      </c>
      <c r="N7110" s="1061">
        <v>9870</v>
      </c>
      <c r="O7110" s="1061">
        <v>9870</v>
      </c>
      <c r="P7110" s="1061">
        <v>9870</v>
      </c>
      <c r="Q7110" s="1061">
        <v>9870</v>
      </c>
      <c r="R7110" s="1061">
        <v>9870</v>
      </c>
      <c r="S7110" s="1061">
        <v>9870</v>
      </c>
      <c r="T7110" s="1061">
        <v>9870</v>
      </c>
      <c r="U7110" s="1061">
        <v>9870</v>
      </c>
      <c r="V7110" s="1061">
        <v>9870</v>
      </c>
      <c r="W7110" s="1061">
        <v>9870</v>
      </c>
    </row>
    <row r="7111" spans="1:23">
      <c r="A7111" s="908"/>
      <c r="B7111" s="1061" t="s">
        <v>234</v>
      </c>
      <c r="C7111" s="1061" t="s">
        <v>235</v>
      </c>
      <c r="D7111" s="1061" t="s">
        <v>4389</v>
      </c>
      <c r="E7111" s="1061" t="s">
        <v>16428</v>
      </c>
      <c r="F7111" s="1061" t="s">
        <v>16429</v>
      </c>
      <c r="G7111" s="1061" t="s">
        <v>1739</v>
      </c>
      <c r="H7111" s="1061" t="s">
        <v>129</v>
      </c>
      <c r="I7111" s="1061" t="s">
        <v>20</v>
      </c>
      <c r="J7111" s="1061" t="s">
        <v>7975</v>
      </c>
      <c r="K7111" s="1061" t="s">
        <v>14849</v>
      </c>
      <c r="L7111" s="1061">
        <v>1365</v>
      </c>
      <c r="M7111" s="1061">
        <v>1365</v>
      </c>
      <c r="N7111" s="1061">
        <v>1365</v>
      </c>
      <c r="O7111" s="1061">
        <v>1365</v>
      </c>
      <c r="P7111" s="1061">
        <v>1365</v>
      </c>
      <c r="Q7111" s="1061">
        <v>1365</v>
      </c>
      <c r="R7111" s="1061">
        <v>1365</v>
      </c>
      <c r="S7111" s="1061">
        <v>1365</v>
      </c>
      <c r="T7111" s="1061">
        <v>1365</v>
      </c>
      <c r="U7111" s="1061">
        <v>1365</v>
      </c>
      <c r="V7111" s="1061">
        <v>1365</v>
      </c>
      <c r="W7111" s="1061">
        <v>1365</v>
      </c>
    </row>
    <row r="7112" spans="1:23">
      <c r="A7112" s="908"/>
      <c r="B7112" s="1061" t="s">
        <v>234</v>
      </c>
      <c r="C7112" s="1061" t="s">
        <v>235</v>
      </c>
      <c r="D7112" s="1061" t="s">
        <v>4270</v>
      </c>
      <c r="E7112" s="1061">
        <v>4015</v>
      </c>
      <c r="F7112" s="1061" t="s">
        <v>4270</v>
      </c>
      <c r="G7112" s="1061" t="s">
        <v>1739</v>
      </c>
      <c r="H7112" s="1061" t="s">
        <v>129</v>
      </c>
      <c r="I7112" s="1061" t="s">
        <v>20</v>
      </c>
      <c r="J7112" s="1061" t="s">
        <v>7975</v>
      </c>
      <c r="K7112" s="1061" t="s">
        <v>14849</v>
      </c>
      <c r="L7112" s="1061">
        <v>525</v>
      </c>
      <c r="M7112" s="1061">
        <v>525</v>
      </c>
      <c r="N7112" s="1061">
        <v>525</v>
      </c>
      <c r="O7112" s="1061">
        <v>525</v>
      </c>
      <c r="P7112" s="1061">
        <v>525</v>
      </c>
      <c r="Q7112" s="1061">
        <v>525</v>
      </c>
      <c r="R7112" s="1061">
        <v>525</v>
      </c>
      <c r="S7112" s="1061">
        <v>525</v>
      </c>
      <c r="T7112" s="1061">
        <v>525</v>
      </c>
      <c r="U7112" s="1061">
        <v>525</v>
      </c>
      <c r="V7112" s="1061">
        <v>525</v>
      </c>
      <c r="W7112" s="1061">
        <v>525</v>
      </c>
    </row>
    <row r="7113" spans="1:23">
      <c r="A7113" s="908"/>
      <c r="B7113" s="1061" t="s">
        <v>234</v>
      </c>
      <c r="C7113" s="1061" t="s">
        <v>235</v>
      </c>
      <c r="D7113" s="1061" t="s">
        <v>4389</v>
      </c>
      <c r="E7113" s="1061" t="s">
        <v>16430</v>
      </c>
      <c r="F7113" s="1061" t="s">
        <v>16417</v>
      </c>
      <c r="G7113" s="1061" t="s">
        <v>1739</v>
      </c>
      <c r="H7113" s="1061" t="s">
        <v>129</v>
      </c>
      <c r="I7113" s="1061" t="s">
        <v>20</v>
      </c>
      <c r="J7113" s="1061" t="s">
        <v>7975</v>
      </c>
      <c r="K7113" s="1061" t="s">
        <v>14849</v>
      </c>
      <c r="L7113" s="1061">
        <v>525</v>
      </c>
      <c r="M7113" s="1061">
        <v>525</v>
      </c>
      <c r="N7113" s="1061">
        <v>525</v>
      </c>
      <c r="O7113" s="1061">
        <v>525</v>
      </c>
      <c r="P7113" s="1061">
        <v>525</v>
      </c>
      <c r="Q7113" s="1061">
        <v>525</v>
      </c>
      <c r="R7113" s="1061">
        <v>525</v>
      </c>
      <c r="S7113" s="1061">
        <v>525</v>
      </c>
      <c r="T7113" s="1061">
        <v>525</v>
      </c>
      <c r="U7113" s="1061">
        <v>525</v>
      </c>
      <c r="V7113" s="1061">
        <v>525</v>
      </c>
      <c r="W7113" s="1061">
        <v>525</v>
      </c>
    </row>
    <row r="7114" spans="1:23">
      <c r="A7114" s="908"/>
      <c r="B7114" s="1061" t="s">
        <v>234</v>
      </c>
      <c r="C7114" s="1061" t="s">
        <v>235</v>
      </c>
      <c r="D7114" s="1061" t="s">
        <v>4270</v>
      </c>
      <c r="E7114" s="1061" t="s">
        <v>16431</v>
      </c>
      <c r="F7114" s="1061" t="s">
        <v>4270</v>
      </c>
      <c r="G7114" s="1061" t="s">
        <v>1739</v>
      </c>
      <c r="H7114" s="1061" t="s">
        <v>129</v>
      </c>
      <c r="I7114" s="1061" t="s">
        <v>20</v>
      </c>
      <c r="J7114" s="1061" t="s">
        <v>7975</v>
      </c>
      <c r="K7114" s="1061" t="s">
        <v>14849</v>
      </c>
      <c r="L7114" s="1061">
        <v>1890</v>
      </c>
      <c r="M7114" s="1061">
        <v>1890</v>
      </c>
      <c r="N7114" s="1061">
        <v>1890</v>
      </c>
      <c r="O7114" s="1061">
        <v>1890</v>
      </c>
      <c r="P7114" s="1061">
        <v>1890</v>
      </c>
      <c r="Q7114" s="1061">
        <v>1890</v>
      </c>
      <c r="R7114" s="1061">
        <v>1890</v>
      </c>
      <c r="S7114" s="1061">
        <v>1890</v>
      </c>
      <c r="T7114" s="1061">
        <v>1890</v>
      </c>
      <c r="U7114" s="1061">
        <v>1890</v>
      </c>
      <c r="V7114" s="1061">
        <v>1890</v>
      </c>
      <c r="W7114" s="1061">
        <v>1890</v>
      </c>
    </row>
    <row r="7115" spans="1:23">
      <c r="A7115" s="908"/>
      <c r="B7115" s="1061" t="s">
        <v>234</v>
      </c>
      <c r="C7115" s="1061" t="s">
        <v>235</v>
      </c>
      <c r="D7115" s="1061" t="s">
        <v>4284</v>
      </c>
      <c r="E7115" s="1061" t="s">
        <v>16432</v>
      </c>
      <c r="F7115" s="1061" t="s">
        <v>16433</v>
      </c>
      <c r="G7115" s="1061" t="s">
        <v>1739</v>
      </c>
      <c r="H7115" s="1061" t="s">
        <v>129</v>
      </c>
      <c r="I7115" s="1061" t="s">
        <v>20</v>
      </c>
      <c r="J7115" s="1061" t="s">
        <v>7975</v>
      </c>
      <c r="K7115" s="1061" t="s">
        <v>14849</v>
      </c>
      <c r="L7115" s="1061">
        <v>23310</v>
      </c>
      <c r="M7115" s="1061">
        <v>23310</v>
      </c>
      <c r="N7115" s="1061">
        <v>23310</v>
      </c>
      <c r="O7115" s="1061">
        <v>23310</v>
      </c>
      <c r="P7115" s="1061">
        <v>23310</v>
      </c>
      <c r="Q7115" s="1061">
        <v>23310</v>
      </c>
      <c r="R7115" s="1061">
        <v>23310</v>
      </c>
      <c r="S7115" s="1061">
        <v>23310</v>
      </c>
      <c r="T7115" s="1061">
        <v>23310</v>
      </c>
      <c r="U7115" s="1061">
        <v>23310</v>
      </c>
      <c r="V7115" s="1061">
        <v>23310</v>
      </c>
      <c r="W7115" s="1061">
        <v>23310</v>
      </c>
    </row>
    <row r="7116" spans="1:23">
      <c r="A7116" s="908"/>
      <c r="B7116" s="1061" t="s">
        <v>234</v>
      </c>
      <c r="C7116" s="1061" t="s">
        <v>235</v>
      </c>
      <c r="D7116" s="1061" t="s">
        <v>4389</v>
      </c>
      <c r="E7116" s="1061" t="s">
        <v>16434</v>
      </c>
      <c r="F7116" s="1061" t="s">
        <v>16417</v>
      </c>
      <c r="G7116" s="1061" t="s">
        <v>1739</v>
      </c>
      <c r="H7116" s="1061" t="s">
        <v>129</v>
      </c>
      <c r="I7116" s="1061" t="s">
        <v>20</v>
      </c>
      <c r="J7116" s="1061" t="s">
        <v>7975</v>
      </c>
      <c r="K7116" s="1061" t="s">
        <v>14849</v>
      </c>
      <c r="L7116" s="1061">
        <v>3780</v>
      </c>
      <c r="M7116" s="1061">
        <v>3780</v>
      </c>
      <c r="N7116" s="1061">
        <v>3780</v>
      </c>
      <c r="O7116" s="1061">
        <v>3780</v>
      </c>
      <c r="P7116" s="1061">
        <v>3780</v>
      </c>
      <c r="Q7116" s="1061">
        <v>3780</v>
      </c>
      <c r="R7116" s="1061">
        <v>3780</v>
      </c>
      <c r="S7116" s="1061">
        <v>3780</v>
      </c>
      <c r="T7116" s="1061">
        <v>3780</v>
      </c>
      <c r="U7116" s="1061">
        <v>3780</v>
      </c>
      <c r="V7116" s="1061">
        <v>3780</v>
      </c>
      <c r="W7116" s="1061">
        <v>3780</v>
      </c>
    </row>
    <row r="7117" spans="1:23">
      <c r="A7117" s="908"/>
      <c r="B7117" s="1061" t="s">
        <v>234</v>
      </c>
      <c r="C7117" s="1061" t="s">
        <v>235</v>
      </c>
      <c r="D7117" s="1061" t="s">
        <v>4416</v>
      </c>
      <c r="E7117" s="1061" t="s">
        <v>16435</v>
      </c>
      <c r="F7117" s="1061" t="s">
        <v>5331</v>
      </c>
      <c r="G7117" s="1061" t="s">
        <v>1739</v>
      </c>
      <c r="H7117" s="1061" t="s">
        <v>129</v>
      </c>
      <c r="I7117" s="1061" t="s">
        <v>20</v>
      </c>
      <c r="J7117" s="1061" t="s">
        <v>7975</v>
      </c>
      <c r="K7117" s="1061" t="s">
        <v>14849</v>
      </c>
      <c r="L7117" s="1061">
        <v>2940</v>
      </c>
      <c r="M7117" s="1061">
        <v>2940</v>
      </c>
      <c r="N7117" s="1061">
        <v>2940</v>
      </c>
      <c r="O7117" s="1061">
        <v>2940</v>
      </c>
      <c r="P7117" s="1061">
        <v>2940</v>
      </c>
      <c r="Q7117" s="1061">
        <v>2940</v>
      </c>
      <c r="R7117" s="1061">
        <v>2940</v>
      </c>
      <c r="S7117" s="1061">
        <v>2940</v>
      </c>
      <c r="T7117" s="1061">
        <v>2940</v>
      </c>
      <c r="U7117" s="1061">
        <v>2940</v>
      </c>
      <c r="V7117" s="1061">
        <v>2940</v>
      </c>
      <c r="W7117" s="1061">
        <v>2940</v>
      </c>
    </row>
    <row r="7118" spans="1:23">
      <c r="A7118" s="908"/>
      <c r="B7118" s="1061" t="s">
        <v>234</v>
      </c>
      <c r="C7118" s="1061" t="s">
        <v>235</v>
      </c>
      <c r="D7118" s="1061" t="s">
        <v>4160</v>
      </c>
      <c r="E7118" s="1061" t="s">
        <v>16436</v>
      </c>
      <c r="F7118" s="1061" t="s">
        <v>5308</v>
      </c>
      <c r="G7118" s="1061" t="s">
        <v>1739</v>
      </c>
      <c r="H7118" s="1061" t="s">
        <v>129</v>
      </c>
      <c r="I7118" s="1061" t="s">
        <v>20</v>
      </c>
      <c r="J7118" s="1061" t="s">
        <v>7975</v>
      </c>
      <c r="K7118" s="1061" t="s">
        <v>14849</v>
      </c>
      <c r="L7118" s="1061">
        <v>2835</v>
      </c>
      <c r="M7118" s="1061">
        <v>2835</v>
      </c>
      <c r="N7118" s="1061">
        <v>2835</v>
      </c>
      <c r="O7118" s="1061">
        <v>2835</v>
      </c>
      <c r="P7118" s="1061">
        <v>2835</v>
      </c>
      <c r="Q7118" s="1061">
        <v>2835</v>
      </c>
      <c r="R7118" s="1061">
        <v>2835</v>
      </c>
      <c r="S7118" s="1061">
        <v>2835</v>
      </c>
      <c r="T7118" s="1061">
        <v>2835</v>
      </c>
      <c r="U7118" s="1061">
        <v>2835</v>
      </c>
      <c r="V7118" s="1061">
        <v>2835</v>
      </c>
      <c r="W7118" s="1061">
        <v>2835</v>
      </c>
    </row>
    <row r="7119" spans="1:23">
      <c r="A7119" s="908"/>
      <c r="B7119" s="1061" t="s">
        <v>234</v>
      </c>
      <c r="C7119" s="1061" t="s">
        <v>235</v>
      </c>
      <c r="D7119" s="1061" t="s">
        <v>5427</v>
      </c>
      <c r="E7119" s="1061" t="s">
        <v>16437</v>
      </c>
      <c r="F7119" s="1061" t="s">
        <v>5435</v>
      </c>
      <c r="G7119" s="1061" t="s">
        <v>1739</v>
      </c>
      <c r="H7119" s="1061" t="s">
        <v>129</v>
      </c>
      <c r="I7119" s="1061" t="s">
        <v>20</v>
      </c>
      <c r="J7119" s="1061" t="s">
        <v>7975</v>
      </c>
      <c r="K7119" s="1061" t="s">
        <v>14849</v>
      </c>
      <c r="L7119" s="1061">
        <v>525</v>
      </c>
      <c r="M7119" s="1061">
        <v>525</v>
      </c>
      <c r="N7119" s="1061">
        <v>525</v>
      </c>
      <c r="O7119" s="1061">
        <v>525</v>
      </c>
      <c r="P7119" s="1061">
        <v>525</v>
      </c>
      <c r="Q7119" s="1061">
        <v>525</v>
      </c>
      <c r="R7119" s="1061">
        <v>525</v>
      </c>
      <c r="S7119" s="1061">
        <v>525</v>
      </c>
      <c r="T7119" s="1061">
        <v>525</v>
      </c>
      <c r="U7119" s="1061">
        <v>525</v>
      </c>
      <c r="V7119" s="1061">
        <v>525</v>
      </c>
      <c r="W7119" s="1061">
        <v>525</v>
      </c>
    </row>
    <row r="7120" spans="1:23">
      <c r="A7120" s="908"/>
      <c r="B7120" s="1061" t="s">
        <v>234</v>
      </c>
      <c r="C7120" s="1061" t="s">
        <v>235</v>
      </c>
      <c r="D7120" s="1061" t="s">
        <v>4519</v>
      </c>
      <c r="E7120" s="1061" t="s">
        <v>16438</v>
      </c>
      <c r="F7120" s="1061" t="s">
        <v>5192</v>
      </c>
      <c r="G7120" s="1061" t="s">
        <v>1739</v>
      </c>
      <c r="H7120" s="1061" t="s">
        <v>129</v>
      </c>
      <c r="I7120" s="1061" t="s">
        <v>20</v>
      </c>
      <c r="J7120" s="1061" t="s">
        <v>7975</v>
      </c>
      <c r="K7120" s="1061" t="s">
        <v>14849</v>
      </c>
      <c r="L7120" s="1061">
        <v>2625</v>
      </c>
      <c r="M7120" s="1061">
        <v>2625</v>
      </c>
      <c r="N7120" s="1061">
        <v>2625</v>
      </c>
      <c r="O7120" s="1061">
        <v>2625</v>
      </c>
      <c r="P7120" s="1061">
        <v>2625</v>
      </c>
      <c r="Q7120" s="1061">
        <v>2625</v>
      </c>
      <c r="R7120" s="1061">
        <v>2625</v>
      </c>
      <c r="S7120" s="1061">
        <v>2625</v>
      </c>
      <c r="T7120" s="1061">
        <v>2625</v>
      </c>
      <c r="U7120" s="1061">
        <v>2625</v>
      </c>
      <c r="V7120" s="1061">
        <v>2625</v>
      </c>
      <c r="W7120" s="1061">
        <v>2625</v>
      </c>
    </row>
    <row r="7121" spans="1:23">
      <c r="A7121" s="908"/>
      <c r="B7121" s="1061" t="s">
        <v>234</v>
      </c>
      <c r="C7121" s="1061" t="s">
        <v>235</v>
      </c>
      <c r="D7121" s="1061" t="s">
        <v>4611</v>
      </c>
      <c r="E7121" s="1061" t="s">
        <v>16439</v>
      </c>
      <c r="F7121" s="1061" t="s">
        <v>4611</v>
      </c>
      <c r="G7121" s="1061" t="s">
        <v>1739</v>
      </c>
      <c r="H7121" s="1061" t="s">
        <v>129</v>
      </c>
      <c r="I7121" s="1061" t="s">
        <v>20</v>
      </c>
      <c r="J7121" s="1061" t="s">
        <v>7975</v>
      </c>
      <c r="K7121" s="1061" t="s">
        <v>14849</v>
      </c>
      <c r="L7121" s="1061">
        <v>4935</v>
      </c>
      <c r="M7121" s="1061">
        <v>4935</v>
      </c>
      <c r="N7121" s="1061">
        <v>4935</v>
      </c>
      <c r="O7121" s="1061">
        <v>4935</v>
      </c>
      <c r="P7121" s="1061">
        <v>4935</v>
      </c>
      <c r="Q7121" s="1061">
        <v>4935</v>
      </c>
      <c r="R7121" s="1061">
        <v>4935</v>
      </c>
      <c r="S7121" s="1061">
        <v>4935</v>
      </c>
      <c r="T7121" s="1061">
        <v>4935</v>
      </c>
      <c r="U7121" s="1061">
        <v>4935</v>
      </c>
      <c r="V7121" s="1061">
        <v>4935</v>
      </c>
      <c r="W7121" s="1061">
        <v>4935</v>
      </c>
    </row>
    <row r="7122" spans="1:23">
      <c r="A7122" s="908"/>
      <c r="B7122" s="1061" t="s">
        <v>234</v>
      </c>
      <c r="C7122" s="1061" t="s">
        <v>235</v>
      </c>
      <c r="D7122" s="1061" t="s">
        <v>4611</v>
      </c>
      <c r="E7122" s="1061" t="s">
        <v>16440</v>
      </c>
      <c r="F7122" s="1061" t="s">
        <v>4611</v>
      </c>
      <c r="G7122" s="1061" t="s">
        <v>1739</v>
      </c>
      <c r="H7122" s="1061" t="s">
        <v>129</v>
      </c>
      <c r="I7122" s="1061" t="s">
        <v>20</v>
      </c>
      <c r="J7122" s="1061" t="s">
        <v>7975</v>
      </c>
      <c r="K7122" s="1061" t="s">
        <v>14849</v>
      </c>
      <c r="L7122" s="1061">
        <v>2205</v>
      </c>
      <c r="M7122" s="1061">
        <v>2205</v>
      </c>
      <c r="N7122" s="1061">
        <v>2205</v>
      </c>
      <c r="O7122" s="1061">
        <v>2205</v>
      </c>
      <c r="P7122" s="1061">
        <v>2205</v>
      </c>
      <c r="Q7122" s="1061">
        <v>2205</v>
      </c>
      <c r="R7122" s="1061">
        <v>2205</v>
      </c>
      <c r="S7122" s="1061">
        <v>2205</v>
      </c>
      <c r="T7122" s="1061">
        <v>2205</v>
      </c>
      <c r="U7122" s="1061">
        <v>2205</v>
      </c>
      <c r="V7122" s="1061">
        <v>2205</v>
      </c>
      <c r="W7122" s="1061">
        <v>2205</v>
      </c>
    </row>
    <row r="7123" spans="1:23">
      <c r="A7123" s="908"/>
      <c r="B7123" s="1061" t="s">
        <v>234</v>
      </c>
      <c r="C7123" s="1061" t="s">
        <v>235</v>
      </c>
      <c r="D7123" s="1061" t="s">
        <v>4611</v>
      </c>
      <c r="E7123" s="1061" t="s">
        <v>16441</v>
      </c>
      <c r="F7123" s="1061" t="s">
        <v>4611</v>
      </c>
      <c r="G7123" s="1061" t="s">
        <v>1739</v>
      </c>
      <c r="H7123" s="1061" t="s">
        <v>129</v>
      </c>
      <c r="I7123" s="1061" t="s">
        <v>20</v>
      </c>
      <c r="J7123" s="1061" t="s">
        <v>7975</v>
      </c>
      <c r="K7123" s="1061" t="s">
        <v>14849</v>
      </c>
      <c r="L7123" s="1061">
        <v>3150</v>
      </c>
      <c r="M7123" s="1061">
        <v>3150</v>
      </c>
      <c r="N7123" s="1061">
        <v>3150</v>
      </c>
      <c r="O7123" s="1061">
        <v>3150</v>
      </c>
      <c r="P7123" s="1061">
        <v>3150</v>
      </c>
      <c r="Q7123" s="1061">
        <v>3150</v>
      </c>
      <c r="R7123" s="1061">
        <v>3150</v>
      </c>
      <c r="S7123" s="1061">
        <v>3150</v>
      </c>
      <c r="T7123" s="1061">
        <v>3150</v>
      </c>
      <c r="U7123" s="1061">
        <v>3150</v>
      </c>
      <c r="V7123" s="1061">
        <v>3150</v>
      </c>
      <c r="W7123" s="1061">
        <v>3150</v>
      </c>
    </row>
    <row r="7124" spans="1:23">
      <c r="A7124" s="908"/>
      <c r="B7124" s="1061" t="s">
        <v>234</v>
      </c>
      <c r="C7124" s="1061" t="s">
        <v>235</v>
      </c>
      <c r="D7124" s="1061" t="s">
        <v>4611</v>
      </c>
      <c r="E7124" s="1061" t="s">
        <v>16442</v>
      </c>
      <c r="F7124" s="1061" t="s">
        <v>4611</v>
      </c>
      <c r="G7124" s="1061" t="s">
        <v>1739</v>
      </c>
      <c r="H7124" s="1061" t="s">
        <v>129</v>
      </c>
      <c r="I7124" s="1061" t="s">
        <v>20</v>
      </c>
      <c r="J7124" s="1061" t="s">
        <v>7975</v>
      </c>
      <c r="K7124" s="1061" t="s">
        <v>14849</v>
      </c>
      <c r="L7124" s="1061">
        <v>6510</v>
      </c>
      <c r="M7124" s="1061">
        <v>6510</v>
      </c>
      <c r="N7124" s="1061">
        <v>6510</v>
      </c>
      <c r="O7124" s="1061">
        <v>6510</v>
      </c>
      <c r="P7124" s="1061">
        <v>6510</v>
      </c>
      <c r="Q7124" s="1061">
        <v>6510</v>
      </c>
      <c r="R7124" s="1061">
        <v>6510</v>
      </c>
      <c r="S7124" s="1061">
        <v>6510</v>
      </c>
      <c r="T7124" s="1061">
        <v>6510</v>
      </c>
      <c r="U7124" s="1061">
        <v>6510</v>
      </c>
      <c r="V7124" s="1061">
        <v>6510</v>
      </c>
      <c r="W7124" s="1061">
        <v>6510</v>
      </c>
    </row>
    <row r="7125" spans="1:23">
      <c r="A7125" s="908"/>
      <c r="B7125" s="1061" t="s">
        <v>234</v>
      </c>
      <c r="C7125" s="1061" t="s">
        <v>235</v>
      </c>
      <c r="D7125" s="1061" t="s">
        <v>4389</v>
      </c>
      <c r="E7125" s="1061" t="s">
        <v>16443</v>
      </c>
      <c r="F7125" s="1061" t="s">
        <v>4389</v>
      </c>
      <c r="G7125" s="1061" t="s">
        <v>1739</v>
      </c>
      <c r="H7125" s="1061" t="s">
        <v>129</v>
      </c>
      <c r="I7125" s="1061" t="s">
        <v>20</v>
      </c>
      <c r="J7125" s="1061" t="s">
        <v>7975</v>
      </c>
      <c r="K7125" s="1061" t="s">
        <v>14849</v>
      </c>
      <c r="L7125" s="1061">
        <v>16905</v>
      </c>
      <c r="M7125" s="1061">
        <v>16905</v>
      </c>
      <c r="N7125" s="1061">
        <v>16905</v>
      </c>
      <c r="O7125" s="1061">
        <v>16905</v>
      </c>
      <c r="P7125" s="1061">
        <v>16905</v>
      </c>
      <c r="Q7125" s="1061">
        <v>16905</v>
      </c>
      <c r="R7125" s="1061">
        <v>16905</v>
      </c>
      <c r="S7125" s="1061">
        <v>16905</v>
      </c>
      <c r="T7125" s="1061">
        <v>16905</v>
      </c>
      <c r="U7125" s="1061">
        <v>16905</v>
      </c>
      <c r="V7125" s="1061">
        <v>16905</v>
      </c>
      <c r="W7125" s="1061">
        <v>16905</v>
      </c>
    </row>
    <row r="7126" spans="1:23">
      <c r="A7126" s="908"/>
      <c r="B7126" s="1061" t="s">
        <v>234</v>
      </c>
      <c r="C7126" s="1061" t="s">
        <v>235</v>
      </c>
      <c r="D7126" s="1061" t="s">
        <v>4389</v>
      </c>
      <c r="E7126" s="1061" t="s">
        <v>16444</v>
      </c>
      <c r="F7126" s="1061" t="s">
        <v>4389</v>
      </c>
      <c r="G7126" s="1061" t="s">
        <v>1739</v>
      </c>
      <c r="H7126" s="1061" t="s">
        <v>129</v>
      </c>
      <c r="I7126" s="1061" t="s">
        <v>20</v>
      </c>
      <c r="J7126" s="1061" t="s">
        <v>7975</v>
      </c>
      <c r="K7126" s="1061" t="s">
        <v>14849</v>
      </c>
      <c r="L7126" s="1061">
        <v>22365</v>
      </c>
      <c r="M7126" s="1061">
        <v>22365</v>
      </c>
      <c r="N7126" s="1061">
        <v>22365</v>
      </c>
      <c r="O7126" s="1061">
        <v>22365</v>
      </c>
      <c r="P7126" s="1061">
        <v>22365</v>
      </c>
      <c r="Q7126" s="1061">
        <v>22365</v>
      </c>
      <c r="R7126" s="1061">
        <v>22365</v>
      </c>
      <c r="S7126" s="1061">
        <v>22365</v>
      </c>
      <c r="T7126" s="1061">
        <v>22365</v>
      </c>
      <c r="U7126" s="1061">
        <v>22365</v>
      </c>
      <c r="V7126" s="1061">
        <v>22365</v>
      </c>
      <c r="W7126" s="1061">
        <v>22365</v>
      </c>
    </row>
    <row r="7127" spans="1:23">
      <c r="A7127" s="908"/>
      <c r="B7127" s="1061" t="s">
        <v>234</v>
      </c>
      <c r="C7127" s="1061" t="s">
        <v>235</v>
      </c>
      <c r="D7127" s="1061" t="s">
        <v>4282</v>
      </c>
      <c r="E7127" s="1061" t="s">
        <v>16445</v>
      </c>
      <c r="F7127" s="1061" t="s">
        <v>4282</v>
      </c>
      <c r="G7127" s="1061" t="s">
        <v>1739</v>
      </c>
      <c r="H7127" s="1061" t="s">
        <v>129</v>
      </c>
      <c r="I7127" s="1061" t="s">
        <v>20</v>
      </c>
      <c r="J7127" s="1061" t="s">
        <v>7975</v>
      </c>
      <c r="K7127" s="1061" t="s">
        <v>14849</v>
      </c>
      <c r="L7127" s="1061">
        <v>25410</v>
      </c>
      <c r="M7127" s="1061">
        <v>25410</v>
      </c>
      <c r="N7127" s="1061">
        <v>25410</v>
      </c>
      <c r="O7127" s="1061">
        <v>25410</v>
      </c>
      <c r="P7127" s="1061">
        <v>25410</v>
      </c>
      <c r="Q7127" s="1061">
        <v>25410</v>
      </c>
      <c r="R7127" s="1061">
        <v>25410</v>
      </c>
      <c r="S7127" s="1061">
        <v>25410</v>
      </c>
      <c r="T7127" s="1061">
        <v>25410</v>
      </c>
      <c r="U7127" s="1061">
        <v>25410</v>
      </c>
      <c r="V7127" s="1061">
        <v>25410</v>
      </c>
      <c r="W7127" s="1061">
        <v>25410</v>
      </c>
    </row>
    <row r="7128" spans="1:23">
      <c r="A7128" s="908"/>
      <c r="B7128" s="1061" t="s">
        <v>234</v>
      </c>
      <c r="C7128" s="1061" t="s">
        <v>235</v>
      </c>
      <c r="D7128" s="1061" t="s">
        <v>4282</v>
      </c>
      <c r="E7128" s="1061" t="s">
        <v>16446</v>
      </c>
      <c r="F7128" s="1061" t="s">
        <v>4282</v>
      </c>
      <c r="G7128" s="1061" t="s">
        <v>1739</v>
      </c>
      <c r="H7128" s="1061" t="s">
        <v>129</v>
      </c>
      <c r="I7128" s="1061" t="s">
        <v>20</v>
      </c>
      <c r="J7128" s="1061" t="s">
        <v>7975</v>
      </c>
      <c r="K7128" s="1061" t="s">
        <v>14849</v>
      </c>
      <c r="L7128" s="1061">
        <v>25410</v>
      </c>
      <c r="M7128" s="1061">
        <v>25410</v>
      </c>
      <c r="N7128" s="1061">
        <v>25410</v>
      </c>
      <c r="O7128" s="1061">
        <v>25410</v>
      </c>
      <c r="P7128" s="1061">
        <v>25410</v>
      </c>
      <c r="Q7128" s="1061">
        <v>25410</v>
      </c>
      <c r="R7128" s="1061">
        <v>25410</v>
      </c>
      <c r="S7128" s="1061">
        <v>25410</v>
      </c>
      <c r="T7128" s="1061">
        <v>25410</v>
      </c>
      <c r="U7128" s="1061">
        <v>25410</v>
      </c>
      <c r="V7128" s="1061">
        <v>25410</v>
      </c>
      <c r="W7128" s="1061">
        <v>25410</v>
      </c>
    </row>
    <row r="7129" spans="1:23">
      <c r="A7129" s="908"/>
      <c r="B7129" s="1061" t="s">
        <v>234</v>
      </c>
      <c r="C7129" s="1061" t="s">
        <v>235</v>
      </c>
      <c r="D7129" s="1061" t="s">
        <v>4519</v>
      </c>
      <c r="E7129" s="1061" t="s">
        <v>16447</v>
      </c>
      <c r="F7129" s="1061" t="s">
        <v>16448</v>
      </c>
      <c r="G7129" s="1061" t="s">
        <v>1739</v>
      </c>
      <c r="H7129" s="1061" t="s">
        <v>129</v>
      </c>
      <c r="I7129" s="1061" t="s">
        <v>20</v>
      </c>
      <c r="J7129" s="1061" t="s">
        <v>7975</v>
      </c>
      <c r="K7129" s="1061" t="s">
        <v>14849</v>
      </c>
      <c r="L7129" s="1061">
        <v>59115</v>
      </c>
      <c r="M7129" s="1061">
        <v>59115</v>
      </c>
      <c r="N7129" s="1061">
        <v>59115</v>
      </c>
      <c r="O7129" s="1061">
        <v>59115</v>
      </c>
      <c r="P7129" s="1061">
        <v>59115</v>
      </c>
      <c r="Q7129" s="1061">
        <v>59115</v>
      </c>
      <c r="R7129" s="1061">
        <v>59115</v>
      </c>
      <c r="S7129" s="1061">
        <v>59115</v>
      </c>
      <c r="T7129" s="1061">
        <v>59115</v>
      </c>
      <c r="U7129" s="1061">
        <v>59115</v>
      </c>
      <c r="V7129" s="1061">
        <v>59115</v>
      </c>
      <c r="W7129" s="1061">
        <v>59115</v>
      </c>
    </row>
    <row r="7130" spans="1:23">
      <c r="A7130" s="908"/>
      <c r="B7130" s="1061" t="s">
        <v>234</v>
      </c>
      <c r="C7130" s="1061" t="s">
        <v>235</v>
      </c>
      <c r="D7130" s="1061" t="s">
        <v>4956</v>
      </c>
      <c r="E7130" s="1061" t="s">
        <v>16449</v>
      </c>
      <c r="F7130" s="1061" t="s">
        <v>4956</v>
      </c>
      <c r="G7130" s="1061" t="s">
        <v>1739</v>
      </c>
      <c r="H7130" s="1061" t="s">
        <v>129</v>
      </c>
      <c r="I7130" s="1061" t="s">
        <v>20</v>
      </c>
      <c r="J7130" s="1061" t="s">
        <v>7975</v>
      </c>
      <c r="K7130" s="1061" t="s">
        <v>14849</v>
      </c>
      <c r="L7130" s="1061">
        <v>9660</v>
      </c>
      <c r="M7130" s="1061">
        <v>9660</v>
      </c>
      <c r="N7130" s="1061">
        <v>9660</v>
      </c>
      <c r="O7130" s="1061">
        <v>9660</v>
      </c>
      <c r="P7130" s="1061">
        <v>9660</v>
      </c>
      <c r="Q7130" s="1061">
        <v>9660</v>
      </c>
      <c r="R7130" s="1061">
        <v>9660</v>
      </c>
      <c r="S7130" s="1061">
        <v>9660</v>
      </c>
      <c r="T7130" s="1061">
        <v>9660</v>
      </c>
      <c r="U7130" s="1061">
        <v>9660</v>
      </c>
      <c r="V7130" s="1061">
        <v>9660</v>
      </c>
      <c r="W7130" s="1061">
        <v>9660</v>
      </c>
    </row>
    <row r="7131" spans="1:23">
      <c r="A7131" s="908"/>
      <c r="B7131" s="1061" t="s">
        <v>234</v>
      </c>
      <c r="C7131" s="1061" t="s">
        <v>235</v>
      </c>
      <c r="D7131" s="1061" t="s">
        <v>4956</v>
      </c>
      <c r="E7131" s="1061" t="s">
        <v>16450</v>
      </c>
      <c r="F7131" s="1061" t="s">
        <v>4956</v>
      </c>
      <c r="G7131" s="1061" t="s">
        <v>1739</v>
      </c>
      <c r="H7131" s="1061" t="s">
        <v>129</v>
      </c>
      <c r="I7131" s="1061" t="s">
        <v>20</v>
      </c>
      <c r="J7131" s="1061" t="s">
        <v>7975</v>
      </c>
      <c r="K7131" s="1061" t="s">
        <v>14849</v>
      </c>
      <c r="L7131" s="1061">
        <v>72030</v>
      </c>
      <c r="M7131" s="1061">
        <v>72030</v>
      </c>
      <c r="N7131" s="1061">
        <v>72030</v>
      </c>
      <c r="O7131" s="1061">
        <v>72030</v>
      </c>
      <c r="P7131" s="1061">
        <v>72030</v>
      </c>
      <c r="Q7131" s="1061">
        <v>72030</v>
      </c>
      <c r="R7131" s="1061">
        <v>72030</v>
      </c>
      <c r="S7131" s="1061">
        <v>72030</v>
      </c>
      <c r="T7131" s="1061">
        <v>72030</v>
      </c>
      <c r="U7131" s="1061">
        <v>72030</v>
      </c>
      <c r="V7131" s="1061">
        <v>72030</v>
      </c>
      <c r="W7131" s="1061">
        <v>72030</v>
      </c>
    </row>
    <row r="7132" spans="1:23">
      <c r="A7132" s="908"/>
      <c r="B7132" s="1061" t="s">
        <v>234</v>
      </c>
      <c r="C7132" s="1061" t="s">
        <v>235</v>
      </c>
      <c r="D7132" s="1061" t="s">
        <v>5171</v>
      </c>
      <c r="E7132" s="1061" t="s">
        <v>16451</v>
      </c>
      <c r="F7132" s="1061" t="s">
        <v>5172</v>
      </c>
      <c r="G7132" s="1061" t="s">
        <v>1739</v>
      </c>
      <c r="H7132" s="1061" t="s">
        <v>129</v>
      </c>
      <c r="I7132" s="1061" t="s">
        <v>20</v>
      </c>
      <c r="J7132" s="1061" t="s">
        <v>7975</v>
      </c>
      <c r="K7132" s="1061" t="s">
        <v>14849</v>
      </c>
      <c r="L7132" s="1061">
        <v>1680</v>
      </c>
      <c r="M7132" s="1061">
        <v>1680</v>
      </c>
      <c r="N7132" s="1061">
        <v>1680</v>
      </c>
      <c r="O7132" s="1061">
        <v>1680</v>
      </c>
      <c r="P7132" s="1061">
        <v>1680</v>
      </c>
      <c r="Q7132" s="1061">
        <v>1680</v>
      </c>
      <c r="R7132" s="1061">
        <v>1680</v>
      </c>
      <c r="S7132" s="1061">
        <v>1680</v>
      </c>
      <c r="T7132" s="1061">
        <v>1680</v>
      </c>
      <c r="U7132" s="1061">
        <v>1680</v>
      </c>
      <c r="V7132" s="1061">
        <v>1680</v>
      </c>
      <c r="W7132" s="1061">
        <v>1680</v>
      </c>
    </row>
    <row r="7133" spans="1:23">
      <c r="A7133" s="908"/>
      <c r="B7133" s="1061" t="s">
        <v>234</v>
      </c>
      <c r="C7133" s="1061" t="s">
        <v>235</v>
      </c>
      <c r="D7133" s="1061" t="s">
        <v>4992</v>
      </c>
      <c r="E7133" s="1061" t="s">
        <v>16452</v>
      </c>
      <c r="F7133" s="1061" t="s">
        <v>16453</v>
      </c>
      <c r="G7133" s="1061" t="s">
        <v>1739</v>
      </c>
      <c r="H7133" s="1061" t="s">
        <v>129</v>
      </c>
      <c r="I7133" s="1061" t="s">
        <v>20</v>
      </c>
      <c r="J7133" s="1061" t="s">
        <v>7975</v>
      </c>
      <c r="K7133" s="1061" t="s">
        <v>14849</v>
      </c>
      <c r="L7133" s="1061">
        <v>1575</v>
      </c>
      <c r="M7133" s="1061">
        <v>1575</v>
      </c>
      <c r="N7133" s="1061">
        <v>1575</v>
      </c>
      <c r="O7133" s="1061">
        <v>1575</v>
      </c>
      <c r="P7133" s="1061">
        <v>1575</v>
      </c>
      <c r="Q7133" s="1061">
        <v>1575</v>
      </c>
      <c r="R7133" s="1061">
        <v>1575</v>
      </c>
      <c r="S7133" s="1061">
        <v>1575</v>
      </c>
      <c r="T7133" s="1061">
        <v>1575</v>
      </c>
      <c r="U7133" s="1061">
        <v>1575</v>
      </c>
      <c r="V7133" s="1061">
        <v>1575</v>
      </c>
      <c r="W7133" s="1061">
        <v>1575</v>
      </c>
    </row>
    <row r="7134" spans="1:23">
      <c r="A7134" s="908"/>
      <c r="B7134" s="1061" t="s">
        <v>234</v>
      </c>
      <c r="C7134" s="1061" t="s">
        <v>235</v>
      </c>
      <c r="D7134" s="1061" t="s">
        <v>4992</v>
      </c>
      <c r="E7134" s="1061" t="s">
        <v>16454</v>
      </c>
      <c r="F7134" s="1061" t="s">
        <v>4992</v>
      </c>
      <c r="G7134" s="1061" t="s">
        <v>1739</v>
      </c>
      <c r="H7134" s="1061" t="s">
        <v>129</v>
      </c>
      <c r="I7134" s="1061" t="s">
        <v>20</v>
      </c>
      <c r="J7134" s="1061" t="s">
        <v>7975</v>
      </c>
      <c r="K7134" s="1061" t="s">
        <v>14849</v>
      </c>
      <c r="L7134" s="1061">
        <v>525</v>
      </c>
      <c r="M7134" s="1061">
        <v>525</v>
      </c>
      <c r="N7134" s="1061">
        <v>525</v>
      </c>
      <c r="O7134" s="1061">
        <v>525</v>
      </c>
      <c r="P7134" s="1061">
        <v>525</v>
      </c>
      <c r="Q7134" s="1061">
        <v>525</v>
      </c>
      <c r="R7134" s="1061">
        <v>525</v>
      </c>
      <c r="S7134" s="1061">
        <v>525</v>
      </c>
      <c r="T7134" s="1061">
        <v>525</v>
      </c>
      <c r="U7134" s="1061">
        <v>525</v>
      </c>
      <c r="V7134" s="1061">
        <v>525</v>
      </c>
      <c r="W7134" s="1061">
        <v>525</v>
      </c>
    </row>
    <row r="7135" spans="1:23">
      <c r="A7135" s="908"/>
      <c r="B7135" s="1061" t="s">
        <v>234</v>
      </c>
      <c r="C7135" s="1061" t="s">
        <v>235</v>
      </c>
      <c r="D7135" s="1061" t="s">
        <v>4992</v>
      </c>
      <c r="E7135" s="1061" t="s">
        <v>16455</v>
      </c>
      <c r="F7135" s="1061" t="s">
        <v>16456</v>
      </c>
      <c r="G7135" s="1061" t="s">
        <v>1739</v>
      </c>
      <c r="H7135" s="1061" t="s">
        <v>129</v>
      </c>
      <c r="I7135" s="1061" t="s">
        <v>20</v>
      </c>
      <c r="J7135" s="1061" t="s">
        <v>7975</v>
      </c>
      <c r="K7135" s="1061" t="s">
        <v>14849</v>
      </c>
      <c r="L7135" s="1061">
        <v>945</v>
      </c>
      <c r="M7135" s="1061">
        <v>945</v>
      </c>
      <c r="N7135" s="1061">
        <v>945</v>
      </c>
      <c r="O7135" s="1061">
        <v>945</v>
      </c>
      <c r="P7135" s="1061">
        <v>945</v>
      </c>
      <c r="Q7135" s="1061">
        <v>945</v>
      </c>
      <c r="R7135" s="1061">
        <v>945</v>
      </c>
      <c r="S7135" s="1061">
        <v>945</v>
      </c>
      <c r="T7135" s="1061">
        <v>945</v>
      </c>
      <c r="U7135" s="1061">
        <v>945</v>
      </c>
      <c r="V7135" s="1061">
        <v>945</v>
      </c>
      <c r="W7135" s="1061">
        <v>945</v>
      </c>
    </row>
    <row r="7136" spans="1:23">
      <c r="A7136" s="908"/>
      <c r="B7136" s="1061" t="s">
        <v>234</v>
      </c>
      <c r="C7136" s="1061" t="s">
        <v>235</v>
      </c>
      <c r="D7136" s="1061" t="s">
        <v>13953</v>
      </c>
      <c r="E7136" s="1061" t="s">
        <v>16457</v>
      </c>
      <c r="F7136" s="1061" t="s">
        <v>13955</v>
      </c>
      <c r="G7136" s="1061" t="s">
        <v>1739</v>
      </c>
      <c r="H7136" s="1061" t="s">
        <v>129</v>
      </c>
      <c r="I7136" s="1061" t="s">
        <v>20</v>
      </c>
      <c r="J7136" s="1061" t="s">
        <v>7975</v>
      </c>
      <c r="K7136" s="1061" t="s">
        <v>14849</v>
      </c>
      <c r="L7136" s="1061">
        <v>5985</v>
      </c>
      <c r="M7136" s="1061">
        <v>5985</v>
      </c>
      <c r="N7136" s="1061">
        <v>5985</v>
      </c>
      <c r="O7136" s="1061">
        <v>5985</v>
      </c>
      <c r="P7136" s="1061">
        <v>5985</v>
      </c>
      <c r="Q7136" s="1061">
        <v>5985</v>
      </c>
      <c r="R7136" s="1061">
        <v>5985</v>
      </c>
      <c r="S7136" s="1061">
        <v>5985</v>
      </c>
      <c r="T7136" s="1061">
        <v>5985</v>
      </c>
      <c r="U7136" s="1061">
        <v>5985</v>
      </c>
      <c r="V7136" s="1061">
        <v>5985</v>
      </c>
      <c r="W7136" s="1061">
        <v>5985</v>
      </c>
    </row>
    <row r="7137" spans="1:23">
      <c r="A7137" s="908"/>
      <c r="B7137" s="1061" t="s">
        <v>234</v>
      </c>
      <c r="C7137" s="1061" t="s">
        <v>235</v>
      </c>
      <c r="D7137" s="1061" t="s">
        <v>4312</v>
      </c>
      <c r="E7137" s="1061" t="s">
        <v>16458</v>
      </c>
      <c r="F7137" s="1061" t="s">
        <v>4312</v>
      </c>
      <c r="G7137" s="1061" t="s">
        <v>1739</v>
      </c>
      <c r="H7137" s="1061" t="s">
        <v>129</v>
      </c>
      <c r="I7137" s="1061" t="s">
        <v>20</v>
      </c>
      <c r="J7137" s="1061" t="s">
        <v>7975</v>
      </c>
      <c r="K7137" s="1061" t="s">
        <v>14849</v>
      </c>
      <c r="L7137" s="1061">
        <v>104580</v>
      </c>
      <c r="M7137" s="1061">
        <v>104580</v>
      </c>
      <c r="N7137" s="1061">
        <v>104580</v>
      </c>
      <c r="O7137" s="1061">
        <v>104580</v>
      </c>
      <c r="P7137" s="1061">
        <v>104580</v>
      </c>
      <c r="Q7137" s="1061">
        <v>104580</v>
      </c>
      <c r="R7137" s="1061">
        <v>104580</v>
      </c>
      <c r="S7137" s="1061">
        <v>104580</v>
      </c>
      <c r="T7137" s="1061">
        <v>104580</v>
      </c>
      <c r="U7137" s="1061">
        <v>104580</v>
      </c>
      <c r="V7137" s="1061">
        <v>104580</v>
      </c>
      <c r="W7137" s="1061">
        <v>104580</v>
      </c>
    </row>
    <row r="7138" spans="1:23">
      <c r="A7138" s="908"/>
      <c r="B7138" s="1061" t="s">
        <v>234</v>
      </c>
      <c r="C7138" s="1061" t="s">
        <v>235</v>
      </c>
      <c r="D7138" s="1061" t="s">
        <v>4797</v>
      </c>
      <c r="E7138" s="1061" t="s">
        <v>16459</v>
      </c>
      <c r="F7138" s="1061" t="s">
        <v>16460</v>
      </c>
      <c r="G7138" s="1061" t="s">
        <v>1739</v>
      </c>
      <c r="H7138" s="1061" t="s">
        <v>129</v>
      </c>
      <c r="I7138" s="1061" t="s">
        <v>20</v>
      </c>
      <c r="J7138" s="1061" t="s">
        <v>7975</v>
      </c>
      <c r="K7138" s="1061" t="s">
        <v>14849</v>
      </c>
      <c r="L7138" s="1061">
        <v>61635</v>
      </c>
      <c r="M7138" s="1061">
        <v>61635</v>
      </c>
      <c r="N7138" s="1061">
        <v>61635</v>
      </c>
      <c r="O7138" s="1061">
        <v>61635</v>
      </c>
      <c r="P7138" s="1061">
        <v>61635</v>
      </c>
      <c r="Q7138" s="1061">
        <v>61635</v>
      </c>
      <c r="R7138" s="1061">
        <v>61635</v>
      </c>
      <c r="S7138" s="1061">
        <v>61635</v>
      </c>
      <c r="T7138" s="1061">
        <v>61635</v>
      </c>
      <c r="U7138" s="1061">
        <v>61635</v>
      </c>
      <c r="V7138" s="1061">
        <v>61635</v>
      </c>
      <c r="W7138" s="1061">
        <v>61635</v>
      </c>
    </row>
    <row r="7139" spans="1:23">
      <c r="A7139" s="908"/>
      <c r="B7139" s="1061" t="s">
        <v>234</v>
      </c>
      <c r="C7139" s="1061" t="s">
        <v>235</v>
      </c>
      <c r="D7139" s="1061" t="s">
        <v>4797</v>
      </c>
      <c r="E7139" s="1061" t="s">
        <v>16461</v>
      </c>
      <c r="F7139" s="1061" t="s">
        <v>16462</v>
      </c>
      <c r="G7139" s="1061" t="s">
        <v>1739</v>
      </c>
      <c r="H7139" s="1061" t="s">
        <v>129</v>
      </c>
      <c r="I7139" s="1061" t="s">
        <v>20</v>
      </c>
      <c r="J7139" s="1061" t="s">
        <v>7975</v>
      </c>
      <c r="K7139" s="1061" t="s">
        <v>14849</v>
      </c>
      <c r="L7139" s="1061">
        <v>66990</v>
      </c>
      <c r="M7139" s="1061">
        <v>66990</v>
      </c>
      <c r="N7139" s="1061">
        <v>66990</v>
      </c>
      <c r="O7139" s="1061">
        <v>66990</v>
      </c>
      <c r="P7139" s="1061">
        <v>66990</v>
      </c>
      <c r="Q7139" s="1061">
        <v>66990</v>
      </c>
      <c r="R7139" s="1061">
        <v>66990</v>
      </c>
      <c r="S7139" s="1061">
        <v>66990</v>
      </c>
      <c r="T7139" s="1061">
        <v>66990</v>
      </c>
      <c r="U7139" s="1061">
        <v>66990</v>
      </c>
      <c r="V7139" s="1061">
        <v>66990</v>
      </c>
      <c r="W7139" s="1061">
        <v>66990</v>
      </c>
    </row>
    <row r="7140" spans="1:23">
      <c r="A7140" s="908"/>
      <c r="B7140" s="1061" t="s">
        <v>234</v>
      </c>
      <c r="C7140" s="1061" t="s">
        <v>235</v>
      </c>
      <c r="D7140" s="1061" t="s">
        <v>4797</v>
      </c>
      <c r="E7140" s="1061" t="s">
        <v>16463</v>
      </c>
      <c r="F7140" s="1061" t="s">
        <v>16464</v>
      </c>
      <c r="G7140" s="1061" t="s">
        <v>1739</v>
      </c>
      <c r="H7140" s="1061" t="s">
        <v>129</v>
      </c>
      <c r="I7140" s="1061" t="s">
        <v>20</v>
      </c>
      <c r="J7140" s="1061" t="s">
        <v>7975</v>
      </c>
      <c r="K7140" s="1061" t="s">
        <v>14849</v>
      </c>
      <c r="L7140" s="1061">
        <v>66990</v>
      </c>
      <c r="M7140" s="1061">
        <v>66990</v>
      </c>
      <c r="N7140" s="1061">
        <v>66990</v>
      </c>
      <c r="O7140" s="1061">
        <v>66990</v>
      </c>
      <c r="P7140" s="1061">
        <v>66990</v>
      </c>
      <c r="Q7140" s="1061">
        <v>66990</v>
      </c>
      <c r="R7140" s="1061">
        <v>66990</v>
      </c>
      <c r="S7140" s="1061">
        <v>66990</v>
      </c>
      <c r="T7140" s="1061">
        <v>66990</v>
      </c>
      <c r="U7140" s="1061">
        <v>66990</v>
      </c>
      <c r="V7140" s="1061">
        <v>66990</v>
      </c>
      <c r="W7140" s="1061">
        <v>66990</v>
      </c>
    </row>
    <row r="7141" spans="1:23">
      <c r="A7141" s="908"/>
      <c r="B7141" s="1061" t="s">
        <v>234</v>
      </c>
      <c r="C7141" s="1061" t="s">
        <v>235</v>
      </c>
      <c r="D7141" s="1061" t="s">
        <v>4797</v>
      </c>
      <c r="E7141" s="1061" t="s">
        <v>16465</v>
      </c>
      <c r="F7141" s="1061" t="s">
        <v>16466</v>
      </c>
      <c r="G7141" s="1061" t="s">
        <v>1739</v>
      </c>
      <c r="H7141" s="1061" t="s">
        <v>129</v>
      </c>
      <c r="I7141" s="1061" t="s">
        <v>20</v>
      </c>
      <c r="J7141" s="1061" t="s">
        <v>7975</v>
      </c>
      <c r="K7141" s="1061" t="s">
        <v>14849</v>
      </c>
      <c r="L7141" s="1061">
        <v>60900</v>
      </c>
      <c r="M7141" s="1061">
        <v>60900</v>
      </c>
      <c r="N7141" s="1061">
        <v>60900</v>
      </c>
      <c r="O7141" s="1061">
        <v>60900</v>
      </c>
      <c r="P7141" s="1061">
        <v>60900</v>
      </c>
      <c r="Q7141" s="1061">
        <v>60900</v>
      </c>
      <c r="R7141" s="1061">
        <v>60900</v>
      </c>
      <c r="S7141" s="1061">
        <v>60900</v>
      </c>
      <c r="T7141" s="1061">
        <v>60900</v>
      </c>
      <c r="U7141" s="1061">
        <v>60900</v>
      </c>
      <c r="V7141" s="1061">
        <v>60900</v>
      </c>
      <c r="W7141" s="1061">
        <v>60900</v>
      </c>
    </row>
    <row r="7142" spans="1:23">
      <c r="A7142" s="908"/>
      <c r="B7142" s="1061" t="s">
        <v>234</v>
      </c>
      <c r="C7142" s="1061" t="s">
        <v>235</v>
      </c>
      <c r="D7142" s="1061" t="s">
        <v>4797</v>
      </c>
      <c r="E7142" s="1061" t="s">
        <v>16467</v>
      </c>
      <c r="F7142" s="1061" t="s">
        <v>16468</v>
      </c>
      <c r="G7142" s="1061" t="s">
        <v>1739</v>
      </c>
      <c r="H7142" s="1061" t="s">
        <v>129</v>
      </c>
      <c r="I7142" s="1061" t="s">
        <v>20</v>
      </c>
      <c r="J7142" s="1061" t="s">
        <v>7975</v>
      </c>
      <c r="K7142" s="1061" t="s">
        <v>14849</v>
      </c>
      <c r="L7142" s="1061">
        <v>60900</v>
      </c>
      <c r="M7142" s="1061">
        <v>60900</v>
      </c>
      <c r="N7142" s="1061">
        <v>60900</v>
      </c>
      <c r="O7142" s="1061">
        <v>60900</v>
      </c>
      <c r="P7142" s="1061">
        <v>60900</v>
      </c>
      <c r="Q7142" s="1061">
        <v>60900</v>
      </c>
      <c r="R7142" s="1061">
        <v>60900</v>
      </c>
      <c r="S7142" s="1061">
        <v>60900</v>
      </c>
      <c r="T7142" s="1061">
        <v>60900</v>
      </c>
      <c r="U7142" s="1061">
        <v>60900</v>
      </c>
      <c r="V7142" s="1061">
        <v>60900</v>
      </c>
      <c r="W7142" s="1061">
        <v>60900</v>
      </c>
    </row>
    <row r="7143" spans="1:23">
      <c r="A7143" s="908"/>
      <c r="B7143" s="1061" t="s">
        <v>234</v>
      </c>
      <c r="C7143" s="1061" t="s">
        <v>235</v>
      </c>
      <c r="D7143" s="1061" t="s">
        <v>4797</v>
      </c>
      <c r="E7143" s="1061" t="s">
        <v>16469</v>
      </c>
      <c r="F7143" s="1061" t="s">
        <v>16470</v>
      </c>
      <c r="G7143" s="1061" t="s">
        <v>1739</v>
      </c>
      <c r="H7143" s="1061" t="s">
        <v>129</v>
      </c>
      <c r="I7143" s="1061" t="s">
        <v>20</v>
      </c>
      <c r="J7143" s="1061" t="s">
        <v>7975</v>
      </c>
      <c r="K7143" s="1061" t="s">
        <v>14849</v>
      </c>
      <c r="L7143" s="1061">
        <v>60900</v>
      </c>
      <c r="M7143" s="1061">
        <v>60900</v>
      </c>
      <c r="N7143" s="1061">
        <v>60900</v>
      </c>
      <c r="O7143" s="1061">
        <v>60900</v>
      </c>
      <c r="P7143" s="1061">
        <v>60900</v>
      </c>
      <c r="Q7143" s="1061">
        <v>60900</v>
      </c>
      <c r="R7143" s="1061">
        <v>60900</v>
      </c>
      <c r="S7143" s="1061">
        <v>60900</v>
      </c>
      <c r="T7143" s="1061">
        <v>60900</v>
      </c>
      <c r="U7143" s="1061">
        <v>60900</v>
      </c>
      <c r="V7143" s="1061">
        <v>60900</v>
      </c>
      <c r="W7143" s="1061">
        <v>60900</v>
      </c>
    </row>
    <row r="7144" spans="1:23">
      <c r="A7144" s="908"/>
      <c r="B7144" s="1061" t="s">
        <v>234</v>
      </c>
      <c r="C7144" s="1061" t="s">
        <v>235</v>
      </c>
      <c r="D7144" s="1061" t="s">
        <v>4797</v>
      </c>
      <c r="E7144" s="1061" t="s">
        <v>16471</v>
      </c>
      <c r="F7144" s="1061" t="s">
        <v>16472</v>
      </c>
      <c r="G7144" s="1061" t="s">
        <v>1739</v>
      </c>
      <c r="H7144" s="1061" t="s">
        <v>129</v>
      </c>
      <c r="I7144" s="1061" t="s">
        <v>20</v>
      </c>
      <c r="J7144" s="1061" t="s">
        <v>7975</v>
      </c>
      <c r="K7144" s="1061" t="s">
        <v>14849</v>
      </c>
      <c r="L7144" s="1061">
        <v>60900</v>
      </c>
      <c r="M7144" s="1061">
        <v>60900</v>
      </c>
      <c r="N7144" s="1061">
        <v>60900</v>
      </c>
      <c r="O7144" s="1061">
        <v>60900</v>
      </c>
      <c r="P7144" s="1061">
        <v>60900</v>
      </c>
      <c r="Q7144" s="1061">
        <v>60900</v>
      </c>
      <c r="R7144" s="1061">
        <v>60900</v>
      </c>
      <c r="S7144" s="1061">
        <v>60900</v>
      </c>
      <c r="T7144" s="1061">
        <v>60900</v>
      </c>
      <c r="U7144" s="1061">
        <v>60900</v>
      </c>
      <c r="V7144" s="1061">
        <v>60900</v>
      </c>
      <c r="W7144" s="1061">
        <v>60900</v>
      </c>
    </row>
    <row r="7145" spans="1:23">
      <c r="A7145" s="908"/>
      <c r="B7145" s="1061" t="s">
        <v>234</v>
      </c>
      <c r="C7145" s="1061" t="s">
        <v>235</v>
      </c>
      <c r="D7145" s="1061" t="s">
        <v>4797</v>
      </c>
      <c r="E7145" s="1061" t="s">
        <v>16473</v>
      </c>
      <c r="F7145" s="1061" t="s">
        <v>16474</v>
      </c>
      <c r="G7145" s="1061" t="s">
        <v>1739</v>
      </c>
      <c r="H7145" s="1061" t="s">
        <v>129</v>
      </c>
      <c r="I7145" s="1061" t="s">
        <v>20</v>
      </c>
      <c r="J7145" s="1061" t="s">
        <v>7975</v>
      </c>
      <c r="K7145" s="1061" t="s">
        <v>14849</v>
      </c>
      <c r="L7145" s="1061">
        <v>60900</v>
      </c>
      <c r="M7145" s="1061">
        <v>60900</v>
      </c>
      <c r="N7145" s="1061">
        <v>60900</v>
      </c>
      <c r="O7145" s="1061">
        <v>60900</v>
      </c>
      <c r="P7145" s="1061">
        <v>60900</v>
      </c>
      <c r="Q7145" s="1061">
        <v>60900</v>
      </c>
      <c r="R7145" s="1061">
        <v>60900</v>
      </c>
      <c r="S7145" s="1061">
        <v>60900</v>
      </c>
      <c r="T7145" s="1061">
        <v>60900</v>
      </c>
      <c r="U7145" s="1061">
        <v>60900</v>
      </c>
      <c r="V7145" s="1061">
        <v>60900</v>
      </c>
      <c r="W7145" s="1061">
        <v>60900</v>
      </c>
    </row>
    <row r="7146" spans="1:23">
      <c r="A7146" s="908"/>
      <c r="B7146" s="1061" t="s">
        <v>234</v>
      </c>
      <c r="C7146" s="1061" t="s">
        <v>235</v>
      </c>
      <c r="D7146" s="1061" t="s">
        <v>4797</v>
      </c>
      <c r="E7146" s="1061" t="s">
        <v>16475</v>
      </c>
      <c r="F7146" s="1061" t="s">
        <v>16476</v>
      </c>
      <c r="G7146" s="1061" t="s">
        <v>1739</v>
      </c>
      <c r="H7146" s="1061" t="s">
        <v>129</v>
      </c>
      <c r="I7146" s="1061" t="s">
        <v>20</v>
      </c>
      <c r="J7146" s="1061" t="s">
        <v>7975</v>
      </c>
      <c r="K7146" s="1061" t="s">
        <v>14849</v>
      </c>
      <c r="L7146" s="1061">
        <v>60900</v>
      </c>
      <c r="M7146" s="1061">
        <v>60900</v>
      </c>
      <c r="N7146" s="1061">
        <v>60900</v>
      </c>
      <c r="O7146" s="1061">
        <v>60900</v>
      </c>
      <c r="P7146" s="1061">
        <v>60900</v>
      </c>
      <c r="Q7146" s="1061">
        <v>60900</v>
      </c>
      <c r="R7146" s="1061">
        <v>60900</v>
      </c>
      <c r="S7146" s="1061">
        <v>60900</v>
      </c>
      <c r="T7146" s="1061">
        <v>60900</v>
      </c>
      <c r="U7146" s="1061">
        <v>60900</v>
      </c>
      <c r="V7146" s="1061">
        <v>60900</v>
      </c>
      <c r="W7146" s="1061">
        <v>60900</v>
      </c>
    </row>
    <row r="7147" spans="1:23">
      <c r="A7147" s="908"/>
      <c r="B7147" s="1061" t="s">
        <v>234</v>
      </c>
      <c r="C7147" s="1061" t="s">
        <v>235</v>
      </c>
      <c r="D7147" s="1061" t="s">
        <v>4804</v>
      </c>
      <c r="E7147" s="1061" t="s">
        <v>16477</v>
      </c>
      <c r="F7147" s="1061" t="s">
        <v>16478</v>
      </c>
      <c r="G7147" s="1061" t="s">
        <v>1739</v>
      </c>
      <c r="H7147" s="1061" t="s">
        <v>129</v>
      </c>
      <c r="I7147" s="1061" t="s">
        <v>20</v>
      </c>
      <c r="J7147" s="1061" t="s">
        <v>7975</v>
      </c>
      <c r="K7147" s="1061" t="s">
        <v>14849</v>
      </c>
      <c r="L7147" s="1061">
        <v>78645</v>
      </c>
      <c r="M7147" s="1061">
        <v>78645</v>
      </c>
      <c r="N7147" s="1061">
        <v>78645</v>
      </c>
      <c r="O7147" s="1061">
        <v>78645</v>
      </c>
      <c r="P7147" s="1061">
        <v>78645</v>
      </c>
      <c r="Q7147" s="1061">
        <v>78645</v>
      </c>
      <c r="R7147" s="1061">
        <v>78645</v>
      </c>
      <c r="S7147" s="1061">
        <v>78645</v>
      </c>
      <c r="T7147" s="1061">
        <v>78645</v>
      </c>
      <c r="U7147" s="1061">
        <v>78645</v>
      </c>
      <c r="V7147" s="1061">
        <v>78645</v>
      </c>
      <c r="W7147" s="1061">
        <v>78645</v>
      </c>
    </row>
    <row r="7148" spans="1:23">
      <c r="A7148" s="908"/>
      <c r="B7148" s="1061" t="s">
        <v>234</v>
      </c>
      <c r="C7148" s="1061" t="s">
        <v>235</v>
      </c>
      <c r="D7148" s="1061" t="s">
        <v>4804</v>
      </c>
      <c r="E7148" s="1061" t="s">
        <v>16479</v>
      </c>
      <c r="F7148" s="1061" t="s">
        <v>16480</v>
      </c>
      <c r="G7148" s="1061" t="s">
        <v>1739</v>
      </c>
      <c r="H7148" s="1061" t="s">
        <v>129</v>
      </c>
      <c r="I7148" s="1061" t="s">
        <v>20</v>
      </c>
      <c r="J7148" s="1061" t="s">
        <v>7975</v>
      </c>
      <c r="K7148" s="1061" t="s">
        <v>14849</v>
      </c>
      <c r="L7148" s="1061">
        <v>78645</v>
      </c>
      <c r="M7148" s="1061">
        <v>78645</v>
      </c>
      <c r="N7148" s="1061">
        <v>78645</v>
      </c>
      <c r="O7148" s="1061">
        <v>78645</v>
      </c>
      <c r="P7148" s="1061">
        <v>78645</v>
      </c>
      <c r="Q7148" s="1061">
        <v>78645</v>
      </c>
      <c r="R7148" s="1061">
        <v>78645</v>
      </c>
      <c r="S7148" s="1061">
        <v>78645</v>
      </c>
      <c r="T7148" s="1061">
        <v>78645</v>
      </c>
      <c r="U7148" s="1061">
        <v>78645</v>
      </c>
      <c r="V7148" s="1061">
        <v>78645</v>
      </c>
      <c r="W7148" s="1061">
        <v>78645</v>
      </c>
    </row>
    <row r="7149" spans="1:23">
      <c r="A7149" s="908"/>
      <c r="B7149" s="1061" t="s">
        <v>234</v>
      </c>
      <c r="C7149" s="1061" t="s">
        <v>235</v>
      </c>
      <c r="D7149" s="1061" t="s">
        <v>4804</v>
      </c>
      <c r="E7149" s="1061" t="s">
        <v>16481</v>
      </c>
      <c r="F7149" s="1061" t="s">
        <v>16482</v>
      </c>
      <c r="G7149" s="1061" t="s">
        <v>1739</v>
      </c>
      <c r="H7149" s="1061" t="s">
        <v>129</v>
      </c>
      <c r="I7149" s="1061" t="s">
        <v>20</v>
      </c>
      <c r="J7149" s="1061" t="s">
        <v>7975</v>
      </c>
      <c r="K7149" s="1061" t="s">
        <v>14849</v>
      </c>
      <c r="L7149" s="1061">
        <v>62055</v>
      </c>
      <c r="M7149" s="1061">
        <v>62055</v>
      </c>
      <c r="N7149" s="1061">
        <v>62055</v>
      </c>
      <c r="O7149" s="1061">
        <v>62055</v>
      </c>
      <c r="P7149" s="1061">
        <v>62055</v>
      </c>
      <c r="Q7149" s="1061">
        <v>62055</v>
      </c>
      <c r="R7149" s="1061">
        <v>62055</v>
      </c>
      <c r="S7149" s="1061">
        <v>62055</v>
      </c>
      <c r="T7149" s="1061">
        <v>62055</v>
      </c>
      <c r="U7149" s="1061">
        <v>62055</v>
      </c>
      <c r="V7149" s="1061">
        <v>62055</v>
      </c>
      <c r="W7149" s="1061">
        <v>62055</v>
      </c>
    </row>
    <row r="7150" spans="1:23">
      <c r="A7150" s="908"/>
      <c r="B7150" s="1061" t="s">
        <v>234</v>
      </c>
      <c r="C7150" s="1061" t="s">
        <v>235</v>
      </c>
      <c r="D7150" s="1061" t="s">
        <v>4804</v>
      </c>
      <c r="E7150" s="1061" t="s">
        <v>16483</v>
      </c>
      <c r="F7150" s="1061" t="s">
        <v>16484</v>
      </c>
      <c r="G7150" s="1061" t="s">
        <v>1739</v>
      </c>
      <c r="H7150" s="1061" t="s">
        <v>129</v>
      </c>
      <c r="I7150" s="1061" t="s">
        <v>20</v>
      </c>
      <c r="J7150" s="1061" t="s">
        <v>7975</v>
      </c>
      <c r="K7150" s="1061" t="s">
        <v>14849</v>
      </c>
      <c r="L7150" s="1061">
        <v>62055</v>
      </c>
      <c r="M7150" s="1061">
        <v>62055</v>
      </c>
      <c r="N7150" s="1061">
        <v>62055</v>
      </c>
      <c r="O7150" s="1061">
        <v>62055</v>
      </c>
      <c r="P7150" s="1061">
        <v>62055</v>
      </c>
      <c r="Q7150" s="1061">
        <v>62055</v>
      </c>
      <c r="R7150" s="1061">
        <v>62055</v>
      </c>
      <c r="S7150" s="1061">
        <v>62055</v>
      </c>
      <c r="T7150" s="1061">
        <v>62055</v>
      </c>
      <c r="U7150" s="1061">
        <v>62055</v>
      </c>
      <c r="V7150" s="1061">
        <v>62055</v>
      </c>
      <c r="W7150" s="1061">
        <v>62055</v>
      </c>
    </row>
    <row r="7151" spans="1:23">
      <c r="A7151" s="908"/>
      <c r="B7151" s="1061" t="s">
        <v>234</v>
      </c>
      <c r="C7151" s="1061" t="s">
        <v>235</v>
      </c>
      <c r="D7151" s="1061" t="s">
        <v>4804</v>
      </c>
      <c r="E7151" s="1061" t="s">
        <v>16485</v>
      </c>
      <c r="F7151" s="1061" t="s">
        <v>16486</v>
      </c>
      <c r="G7151" s="1061" t="s">
        <v>1739</v>
      </c>
      <c r="H7151" s="1061" t="s">
        <v>129</v>
      </c>
      <c r="I7151" s="1061" t="s">
        <v>20</v>
      </c>
      <c r="J7151" s="1061" t="s">
        <v>7975</v>
      </c>
      <c r="K7151" s="1061" t="s">
        <v>14849</v>
      </c>
      <c r="L7151" s="1061">
        <v>58590</v>
      </c>
      <c r="M7151" s="1061">
        <v>58590</v>
      </c>
      <c r="N7151" s="1061">
        <v>58590</v>
      </c>
      <c r="O7151" s="1061">
        <v>58590</v>
      </c>
      <c r="P7151" s="1061">
        <v>58590</v>
      </c>
      <c r="Q7151" s="1061">
        <v>58590</v>
      </c>
      <c r="R7151" s="1061">
        <v>58590</v>
      </c>
      <c r="S7151" s="1061">
        <v>58590</v>
      </c>
      <c r="T7151" s="1061">
        <v>58590</v>
      </c>
      <c r="U7151" s="1061">
        <v>58590</v>
      </c>
      <c r="V7151" s="1061">
        <v>58590</v>
      </c>
      <c r="W7151" s="1061">
        <v>58590</v>
      </c>
    </row>
    <row r="7152" spans="1:23">
      <c r="A7152" s="908"/>
      <c r="B7152" s="1061" t="s">
        <v>234</v>
      </c>
      <c r="C7152" s="1061" t="s">
        <v>235</v>
      </c>
      <c r="D7152" s="1061" t="s">
        <v>4804</v>
      </c>
      <c r="E7152" s="1061" t="s">
        <v>16487</v>
      </c>
      <c r="F7152" s="1061" t="s">
        <v>16488</v>
      </c>
      <c r="G7152" s="1061" t="s">
        <v>1739</v>
      </c>
      <c r="H7152" s="1061" t="s">
        <v>129</v>
      </c>
      <c r="I7152" s="1061" t="s">
        <v>20</v>
      </c>
      <c r="J7152" s="1061" t="s">
        <v>7975</v>
      </c>
      <c r="K7152" s="1061" t="s">
        <v>14849</v>
      </c>
      <c r="L7152" s="1061">
        <v>58590</v>
      </c>
      <c r="M7152" s="1061">
        <v>58590</v>
      </c>
      <c r="N7152" s="1061">
        <v>58590</v>
      </c>
      <c r="O7152" s="1061">
        <v>58590</v>
      </c>
      <c r="P7152" s="1061">
        <v>58590</v>
      </c>
      <c r="Q7152" s="1061">
        <v>58590</v>
      </c>
      <c r="R7152" s="1061">
        <v>58590</v>
      </c>
      <c r="S7152" s="1061">
        <v>58590</v>
      </c>
      <c r="T7152" s="1061">
        <v>58590</v>
      </c>
      <c r="U7152" s="1061">
        <v>58590</v>
      </c>
      <c r="V7152" s="1061">
        <v>58590</v>
      </c>
      <c r="W7152" s="1061">
        <v>58590</v>
      </c>
    </row>
    <row r="7153" spans="1:23">
      <c r="A7153" s="908"/>
      <c r="B7153" s="1061" t="s">
        <v>234</v>
      </c>
      <c r="C7153" s="1061" t="s">
        <v>235</v>
      </c>
      <c r="D7153" s="1061" t="s">
        <v>4804</v>
      </c>
      <c r="E7153" s="1061" t="s">
        <v>16489</v>
      </c>
      <c r="F7153" s="1061" t="s">
        <v>16490</v>
      </c>
      <c r="G7153" s="1061" t="s">
        <v>1739</v>
      </c>
      <c r="H7153" s="1061" t="s">
        <v>129</v>
      </c>
      <c r="I7153" s="1061" t="s">
        <v>20</v>
      </c>
      <c r="J7153" s="1061" t="s">
        <v>7975</v>
      </c>
      <c r="K7153" s="1061" t="s">
        <v>14849</v>
      </c>
      <c r="L7153" s="1061">
        <v>58590</v>
      </c>
      <c r="M7153" s="1061">
        <v>58590</v>
      </c>
      <c r="N7153" s="1061">
        <v>58590</v>
      </c>
      <c r="O7153" s="1061">
        <v>58590</v>
      </c>
      <c r="P7153" s="1061">
        <v>58590</v>
      </c>
      <c r="Q7153" s="1061">
        <v>58590</v>
      </c>
      <c r="R7153" s="1061">
        <v>58590</v>
      </c>
      <c r="S7153" s="1061">
        <v>58590</v>
      </c>
      <c r="T7153" s="1061">
        <v>58590</v>
      </c>
      <c r="U7153" s="1061">
        <v>58590</v>
      </c>
      <c r="V7153" s="1061">
        <v>58590</v>
      </c>
      <c r="W7153" s="1061">
        <v>58590</v>
      </c>
    </row>
    <row r="7154" spans="1:23">
      <c r="A7154" s="908"/>
      <c r="B7154" s="1061" t="s">
        <v>234</v>
      </c>
      <c r="C7154" s="1061" t="s">
        <v>235</v>
      </c>
      <c r="D7154" s="1061" t="s">
        <v>4804</v>
      </c>
      <c r="E7154" s="1061" t="s">
        <v>16491</v>
      </c>
      <c r="F7154" s="1061" t="s">
        <v>16492</v>
      </c>
      <c r="G7154" s="1061" t="s">
        <v>1739</v>
      </c>
      <c r="H7154" s="1061" t="s">
        <v>129</v>
      </c>
      <c r="I7154" s="1061" t="s">
        <v>20</v>
      </c>
      <c r="J7154" s="1061" t="s">
        <v>7975</v>
      </c>
      <c r="K7154" s="1061" t="s">
        <v>14849</v>
      </c>
      <c r="L7154" s="1061">
        <v>58590</v>
      </c>
      <c r="M7154" s="1061">
        <v>58590</v>
      </c>
      <c r="N7154" s="1061">
        <v>58590</v>
      </c>
      <c r="O7154" s="1061">
        <v>58590</v>
      </c>
      <c r="P7154" s="1061">
        <v>58590</v>
      </c>
      <c r="Q7154" s="1061">
        <v>58590</v>
      </c>
      <c r="R7154" s="1061">
        <v>58590</v>
      </c>
      <c r="S7154" s="1061">
        <v>58590</v>
      </c>
      <c r="T7154" s="1061">
        <v>58590</v>
      </c>
      <c r="U7154" s="1061">
        <v>58590</v>
      </c>
      <c r="V7154" s="1061">
        <v>58590</v>
      </c>
      <c r="W7154" s="1061">
        <v>58590</v>
      </c>
    </row>
    <row r="7155" spans="1:23">
      <c r="A7155" s="908"/>
      <c r="B7155" s="1061" t="s">
        <v>234</v>
      </c>
      <c r="C7155" s="1061" t="s">
        <v>235</v>
      </c>
      <c r="D7155" s="1061" t="s">
        <v>4804</v>
      </c>
      <c r="E7155" s="1061" t="s">
        <v>16493</v>
      </c>
      <c r="F7155" s="1061" t="s">
        <v>16494</v>
      </c>
      <c r="G7155" s="1061" t="s">
        <v>1739</v>
      </c>
      <c r="H7155" s="1061" t="s">
        <v>129</v>
      </c>
      <c r="I7155" s="1061" t="s">
        <v>20</v>
      </c>
      <c r="J7155" s="1061" t="s">
        <v>7975</v>
      </c>
      <c r="K7155" s="1061" t="s">
        <v>14849</v>
      </c>
      <c r="L7155" s="1061">
        <v>62055</v>
      </c>
      <c r="M7155" s="1061">
        <v>62055</v>
      </c>
      <c r="N7155" s="1061">
        <v>62055</v>
      </c>
      <c r="O7155" s="1061">
        <v>62055</v>
      </c>
      <c r="P7155" s="1061">
        <v>62055</v>
      </c>
      <c r="Q7155" s="1061">
        <v>62055</v>
      </c>
      <c r="R7155" s="1061">
        <v>62055</v>
      </c>
      <c r="S7155" s="1061">
        <v>62055</v>
      </c>
      <c r="T7155" s="1061">
        <v>62055</v>
      </c>
      <c r="U7155" s="1061">
        <v>62055</v>
      </c>
      <c r="V7155" s="1061">
        <v>62055</v>
      </c>
      <c r="W7155" s="1061">
        <v>62055</v>
      </c>
    </row>
    <row r="7156" spans="1:23">
      <c r="A7156" s="908"/>
      <c r="B7156" s="1061" t="s">
        <v>234</v>
      </c>
      <c r="C7156" s="1061" t="s">
        <v>235</v>
      </c>
      <c r="D7156" s="1061" t="s">
        <v>4804</v>
      </c>
      <c r="E7156" s="1061" t="s">
        <v>16495</v>
      </c>
      <c r="F7156" s="1061" t="s">
        <v>16496</v>
      </c>
      <c r="G7156" s="1061" t="s">
        <v>1739</v>
      </c>
      <c r="H7156" s="1061" t="s">
        <v>129</v>
      </c>
      <c r="I7156" s="1061" t="s">
        <v>20</v>
      </c>
      <c r="J7156" s="1061" t="s">
        <v>7975</v>
      </c>
      <c r="K7156" s="1061" t="s">
        <v>14849</v>
      </c>
      <c r="L7156" s="1061">
        <v>65625</v>
      </c>
      <c r="M7156" s="1061">
        <v>65625</v>
      </c>
      <c r="N7156" s="1061">
        <v>65625</v>
      </c>
      <c r="O7156" s="1061">
        <v>65625</v>
      </c>
      <c r="P7156" s="1061">
        <v>65625</v>
      </c>
      <c r="Q7156" s="1061">
        <v>65625</v>
      </c>
      <c r="R7156" s="1061">
        <v>65625</v>
      </c>
      <c r="S7156" s="1061">
        <v>65625</v>
      </c>
      <c r="T7156" s="1061">
        <v>65625</v>
      </c>
      <c r="U7156" s="1061">
        <v>65625</v>
      </c>
      <c r="V7156" s="1061">
        <v>65625</v>
      </c>
      <c r="W7156" s="1061">
        <v>65625</v>
      </c>
    </row>
    <row r="7157" spans="1:23">
      <c r="A7157" s="908"/>
      <c r="B7157" s="1061" t="s">
        <v>234</v>
      </c>
      <c r="C7157" s="1061" t="s">
        <v>235</v>
      </c>
      <c r="D7157" s="1061" t="s">
        <v>4804</v>
      </c>
      <c r="E7157" s="1061" t="s">
        <v>16497</v>
      </c>
      <c r="F7157" s="1061" t="s">
        <v>16496</v>
      </c>
      <c r="G7157" s="1061" t="s">
        <v>1739</v>
      </c>
      <c r="H7157" s="1061" t="s">
        <v>129</v>
      </c>
      <c r="I7157" s="1061" t="s">
        <v>20</v>
      </c>
      <c r="J7157" s="1061" t="s">
        <v>7975</v>
      </c>
      <c r="K7157" s="1061" t="s">
        <v>14849</v>
      </c>
      <c r="L7157" s="1061">
        <v>65730</v>
      </c>
      <c r="M7157" s="1061">
        <v>65730</v>
      </c>
      <c r="N7157" s="1061">
        <v>65730</v>
      </c>
      <c r="O7157" s="1061">
        <v>65730</v>
      </c>
      <c r="P7157" s="1061">
        <v>65730</v>
      </c>
      <c r="Q7157" s="1061">
        <v>65730</v>
      </c>
      <c r="R7157" s="1061">
        <v>65730</v>
      </c>
      <c r="S7157" s="1061">
        <v>65730</v>
      </c>
      <c r="T7157" s="1061">
        <v>65730</v>
      </c>
      <c r="U7157" s="1061">
        <v>65730</v>
      </c>
      <c r="V7157" s="1061">
        <v>65730</v>
      </c>
      <c r="W7157" s="1061">
        <v>65730</v>
      </c>
    </row>
    <row r="7158" spans="1:23">
      <c r="A7158" s="908"/>
      <c r="B7158" s="1061" t="s">
        <v>234</v>
      </c>
      <c r="C7158" s="1061" t="s">
        <v>235</v>
      </c>
      <c r="D7158" s="1061" t="s">
        <v>4804</v>
      </c>
      <c r="E7158" s="1061" t="s">
        <v>16498</v>
      </c>
      <c r="F7158" s="1061" t="s">
        <v>16499</v>
      </c>
      <c r="G7158" s="1061" t="s">
        <v>1739</v>
      </c>
      <c r="H7158" s="1061" t="s">
        <v>129</v>
      </c>
      <c r="I7158" s="1061" t="s">
        <v>20</v>
      </c>
      <c r="J7158" s="1061" t="s">
        <v>7975</v>
      </c>
      <c r="K7158" s="1061" t="s">
        <v>14849</v>
      </c>
      <c r="L7158" s="1061">
        <v>62055</v>
      </c>
      <c r="M7158" s="1061">
        <v>62055</v>
      </c>
      <c r="N7158" s="1061">
        <v>62055</v>
      </c>
      <c r="O7158" s="1061">
        <v>62055</v>
      </c>
      <c r="P7158" s="1061">
        <v>62055</v>
      </c>
      <c r="Q7158" s="1061">
        <v>62055</v>
      </c>
      <c r="R7158" s="1061">
        <v>62055</v>
      </c>
      <c r="S7158" s="1061">
        <v>62055</v>
      </c>
      <c r="T7158" s="1061">
        <v>62055</v>
      </c>
      <c r="U7158" s="1061">
        <v>62055</v>
      </c>
      <c r="V7158" s="1061">
        <v>62055</v>
      </c>
      <c r="W7158" s="1061">
        <v>62055</v>
      </c>
    </row>
    <row r="7159" spans="1:23">
      <c r="A7159" s="908"/>
      <c r="B7159" s="1061" t="s">
        <v>234</v>
      </c>
      <c r="C7159" s="1061" t="s">
        <v>235</v>
      </c>
      <c r="D7159" s="1061" t="s">
        <v>4804</v>
      </c>
      <c r="E7159" s="1061" t="s">
        <v>16500</v>
      </c>
      <c r="F7159" s="1061" t="s">
        <v>16501</v>
      </c>
      <c r="G7159" s="1061" t="s">
        <v>1739</v>
      </c>
      <c r="H7159" s="1061" t="s">
        <v>129</v>
      </c>
      <c r="I7159" s="1061" t="s">
        <v>20</v>
      </c>
      <c r="J7159" s="1061" t="s">
        <v>7975</v>
      </c>
      <c r="K7159" s="1061" t="s">
        <v>14849</v>
      </c>
      <c r="L7159" s="1061">
        <v>65625</v>
      </c>
      <c r="M7159" s="1061">
        <v>65625</v>
      </c>
      <c r="N7159" s="1061">
        <v>65625</v>
      </c>
      <c r="O7159" s="1061">
        <v>65625</v>
      </c>
      <c r="P7159" s="1061">
        <v>65625</v>
      </c>
      <c r="Q7159" s="1061">
        <v>65625</v>
      </c>
      <c r="R7159" s="1061">
        <v>65625</v>
      </c>
      <c r="S7159" s="1061">
        <v>65625</v>
      </c>
      <c r="T7159" s="1061">
        <v>65625</v>
      </c>
      <c r="U7159" s="1061">
        <v>65625</v>
      </c>
      <c r="V7159" s="1061">
        <v>65625</v>
      </c>
      <c r="W7159" s="1061">
        <v>65625</v>
      </c>
    </row>
    <row r="7160" spans="1:23">
      <c r="A7160" s="908"/>
      <c r="B7160" s="1061" t="s">
        <v>234</v>
      </c>
      <c r="C7160" s="1061" t="s">
        <v>235</v>
      </c>
      <c r="D7160" s="1061" t="s">
        <v>4804</v>
      </c>
      <c r="E7160" s="1061" t="s">
        <v>16502</v>
      </c>
      <c r="F7160" s="1061" t="s">
        <v>16503</v>
      </c>
      <c r="G7160" s="1061" t="s">
        <v>1739</v>
      </c>
      <c r="H7160" s="1061" t="s">
        <v>129</v>
      </c>
      <c r="I7160" s="1061" t="s">
        <v>20</v>
      </c>
      <c r="J7160" s="1061" t="s">
        <v>7975</v>
      </c>
      <c r="K7160" s="1061" t="s">
        <v>14849</v>
      </c>
      <c r="L7160" s="1061">
        <v>62370</v>
      </c>
      <c r="M7160" s="1061">
        <v>62370</v>
      </c>
      <c r="N7160" s="1061">
        <v>62370</v>
      </c>
      <c r="O7160" s="1061">
        <v>62370</v>
      </c>
      <c r="P7160" s="1061">
        <v>62370</v>
      </c>
      <c r="Q7160" s="1061">
        <v>62370</v>
      </c>
      <c r="R7160" s="1061">
        <v>62370</v>
      </c>
      <c r="S7160" s="1061">
        <v>62370</v>
      </c>
      <c r="T7160" s="1061">
        <v>62370</v>
      </c>
      <c r="U7160" s="1061">
        <v>62370</v>
      </c>
      <c r="V7160" s="1061">
        <v>62370</v>
      </c>
      <c r="W7160" s="1061">
        <v>62370</v>
      </c>
    </row>
    <row r="7161" spans="1:23">
      <c r="A7161" s="908"/>
      <c r="B7161" s="1061" t="s">
        <v>234</v>
      </c>
      <c r="C7161" s="1061" t="s">
        <v>235</v>
      </c>
      <c r="D7161" s="1061" t="s">
        <v>4804</v>
      </c>
      <c r="E7161" s="1061" t="s">
        <v>16504</v>
      </c>
      <c r="F7161" s="1061" t="s">
        <v>16505</v>
      </c>
      <c r="G7161" s="1061" t="s">
        <v>1739</v>
      </c>
      <c r="H7161" s="1061" t="s">
        <v>129</v>
      </c>
      <c r="I7161" s="1061" t="s">
        <v>20</v>
      </c>
      <c r="J7161" s="1061" t="s">
        <v>7975</v>
      </c>
      <c r="K7161" s="1061" t="s">
        <v>14849</v>
      </c>
      <c r="L7161" s="1061">
        <v>65625</v>
      </c>
      <c r="M7161" s="1061">
        <v>65625</v>
      </c>
      <c r="N7161" s="1061">
        <v>65625</v>
      </c>
      <c r="O7161" s="1061">
        <v>65625</v>
      </c>
      <c r="P7161" s="1061">
        <v>65625</v>
      </c>
      <c r="Q7161" s="1061">
        <v>65625</v>
      </c>
      <c r="R7161" s="1061">
        <v>65625</v>
      </c>
      <c r="S7161" s="1061">
        <v>65625</v>
      </c>
      <c r="T7161" s="1061">
        <v>65625</v>
      </c>
      <c r="U7161" s="1061">
        <v>65625</v>
      </c>
      <c r="V7161" s="1061">
        <v>65625</v>
      </c>
      <c r="W7161" s="1061">
        <v>65625</v>
      </c>
    </row>
    <row r="7162" spans="1:23">
      <c r="A7162" s="908"/>
      <c r="B7162" s="1061" t="s">
        <v>234</v>
      </c>
      <c r="C7162" s="1061" t="s">
        <v>235</v>
      </c>
      <c r="D7162" s="1061" t="s">
        <v>4804</v>
      </c>
      <c r="E7162" s="1061" t="s">
        <v>16506</v>
      </c>
      <c r="F7162" s="1061" t="s">
        <v>16507</v>
      </c>
      <c r="G7162" s="1061" t="s">
        <v>1739</v>
      </c>
      <c r="H7162" s="1061" t="s">
        <v>129</v>
      </c>
      <c r="I7162" s="1061" t="s">
        <v>20</v>
      </c>
      <c r="J7162" s="1061" t="s">
        <v>7975</v>
      </c>
      <c r="K7162" s="1061" t="s">
        <v>14849</v>
      </c>
      <c r="L7162" s="1061">
        <v>63945</v>
      </c>
      <c r="M7162" s="1061">
        <v>63945</v>
      </c>
      <c r="N7162" s="1061">
        <v>63945</v>
      </c>
      <c r="O7162" s="1061">
        <v>63945</v>
      </c>
      <c r="P7162" s="1061">
        <v>63945</v>
      </c>
      <c r="Q7162" s="1061">
        <v>63945</v>
      </c>
      <c r="R7162" s="1061">
        <v>63945</v>
      </c>
      <c r="S7162" s="1061">
        <v>63945</v>
      </c>
      <c r="T7162" s="1061">
        <v>63945</v>
      </c>
      <c r="U7162" s="1061">
        <v>63945</v>
      </c>
      <c r="V7162" s="1061">
        <v>63945</v>
      </c>
      <c r="W7162" s="1061">
        <v>63945</v>
      </c>
    </row>
    <row r="7163" spans="1:23">
      <c r="A7163" s="908"/>
      <c r="B7163" s="1061" t="s">
        <v>234</v>
      </c>
      <c r="C7163" s="1061" t="s">
        <v>235</v>
      </c>
      <c r="D7163" s="1061" t="s">
        <v>4804</v>
      </c>
      <c r="E7163" s="1061" t="s">
        <v>16508</v>
      </c>
      <c r="F7163" s="1061" t="s">
        <v>16509</v>
      </c>
      <c r="G7163" s="1061" t="s">
        <v>1739</v>
      </c>
      <c r="H7163" s="1061" t="s">
        <v>129</v>
      </c>
      <c r="I7163" s="1061" t="s">
        <v>20</v>
      </c>
      <c r="J7163" s="1061" t="s">
        <v>7975</v>
      </c>
      <c r="K7163" s="1061" t="s">
        <v>14849</v>
      </c>
      <c r="L7163" s="1061">
        <v>141750</v>
      </c>
      <c r="M7163" s="1061">
        <v>141750</v>
      </c>
      <c r="N7163" s="1061">
        <v>141750</v>
      </c>
      <c r="O7163" s="1061">
        <v>141750</v>
      </c>
      <c r="P7163" s="1061">
        <v>141750</v>
      </c>
      <c r="Q7163" s="1061">
        <v>141750</v>
      </c>
      <c r="R7163" s="1061">
        <v>141750</v>
      </c>
      <c r="S7163" s="1061">
        <v>141750</v>
      </c>
      <c r="T7163" s="1061">
        <v>141750</v>
      </c>
      <c r="U7163" s="1061">
        <v>141750</v>
      </c>
      <c r="V7163" s="1061">
        <v>141750</v>
      </c>
      <c r="W7163" s="1061">
        <v>141750</v>
      </c>
    </row>
    <row r="7164" spans="1:23">
      <c r="A7164" s="908"/>
      <c r="B7164" s="1061" t="s">
        <v>234</v>
      </c>
      <c r="C7164" s="1061" t="s">
        <v>235</v>
      </c>
      <c r="D7164" s="1061" t="s">
        <v>16510</v>
      </c>
      <c r="E7164" s="1061" t="s">
        <v>16511</v>
      </c>
      <c r="F7164" s="1061" t="s">
        <v>16512</v>
      </c>
      <c r="G7164" s="1061" t="s">
        <v>1739</v>
      </c>
      <c r="H7164" s="1061" t="s">
        <v>129</v>
      </c>
      <c r="I7164" s="1061" t="s">
        <v>20</v>
      </c>
      <c r="J7164" s="1061" t="s">
        <v>7975</v>
      </c>
      <c r="K7164" s="1061" t="s">
        <v>14849</v>
      </c>
      <c r="L7164" s="1061">
        <v>4410</v>
      </c>
      <c r="M7164" s="1061">
        <v>4410</v>
      </c>
      <c r="N7164" s="1061">
        <v>4410</v>
      </c>
      <c r="O7164" s="1061">
        <v>4410</v>
      </c>
      <c r="P7164" s="1061">
        <v>4410</v>
      </c>
      <c r="Q7164" s="1061">
        <v>4410</v>
      </c>
      <c r="R7164" s="1061">
        <v>4410</v>
      </c>
      <c r="S7164" s="1061">
        <v>4410</v>
      </c>
      <c r="T7164" s="1061">
        <v>4410</v>
      </c>
      <c r="U7164" s="1061">
        <v>4410</v>
      </c>
      <c r="V7164" s="1061">
        <v>4410</v>
      </c>
      <c r="W7164" s="1061">
        <v>4410</v>
      </c>
    </row>
    <row r="7165" spans="1:23">
      <c r="A7165" s="908"/>
      <c r="B7165" s="1061" t="s">
        <v>234</v>
      </c>
      <c r="C7165" s="1061" t="s">
        <v>235</v>
      </c>
      <c r="D7165" s="1061" t="s">
        <v>4429</v>
      </c>
      <c r="E7165" s="1061" t="s">
        <v>16513</v>
      </c>
      <c r="F7165" s="1061" t="s">
        <v>3792</v>
      </c>
      <c r="G7165" s="1061" t="s">
        <v>1739</v>
      </c>
      <c r="H7165" s="1061" t="s">
        <v>129</v>
      </c>
      <c r="I7165" s="1061" t="s">
        <v>20</v>
      </c>
      <c r="J7165" s="1061" t="s">
        <v>7975</v>
      </c>
      <c r="K7165" s="1061" t="s">
        <v>14849</v>
      </c>
      <c r="L7165" s="1061">
        <v>5670</v>
      </c>
      <c r="M7165" s="1061">
        <v>5670</v>
      </c>
      <c r="N7165" s="1061">
        <v>5670</v>
      </c>
      <c r="O7165" s="1061">
        <v>5670</v>
      </c>
      <c r="P7165" s="1061">
        <v>5670</v>
      </c>
      <c r="Q7165" s="1061">
        <v>5670</v>
      </c>
      <c r="R7165" s="1061">
        <v>5670</v>
      </c>
      <c r="S7165" s="1061">
        <v>5670</v>
      </c>
      <c r="T7165" s="1061">
        <v>5670</v>
      </c>
      <c r="U7165" s="1061">
        <v>5670</v>
      </c>
      <c r="V7165" s="1061">
        <v>5670</v>
      </c>
      <c r="W7165" s="1061">
        <v>5670</v>
      </c>
    </row>
    <row r="7166" spans="1:23">
      <c r="A7166" s="908"/>
      <c r="B7166" s="1061" t="s">
        <v>234</v>
      </c>
      <c r="C7166" s="1061" t="s">
        <v>235</v>
      </c>
      <c r="D7166" s="1061" t="s">
        <v>4429</v>
      </c>
      <c r="E7166" s="1061" t="s">
        <v>16514</v>
      </c>
      <c r="F7166" s="1061" t="s">
        <v>3792</v>
      </c>
      <c r="G7166" s="1061" t="s">
        <v>1739</v>
      </c>
      <c r="H7166" s="1061" t="s">
        <v>129</v>
      </c>
      <c r="I7166" s="1061" t="s">
        <v>20</v>
      </c>
      <c r="J7166" s="1061" t="s">
        <v>7975</v>
      </c>
      <c r="K7166" s="1061" t="s">
        <v>14849</v>
      </c>
      <c r="L7166" s="1061">
        <v>8610</v>
      </c>
      <c r="M7166" s="1061">
        <v>8610</v>
      </c>
      <c r="N7166" s="1061">
        <v>8610</v>
      </c>
      <c r="O7166" s="1061">
        <v>8610</v>
      </c>
      <c r="P7166" s="1061">
        <v>8610</v>
      </c>
      <c r="Q7166" s="1061">
        <v>8610</v>
      </c>
      <c r="R7166" s="1061">
        <v>8610</v>
      </c>
      <c r="S7166" s="1061">
        <v>8610</v>
      </c>
      <c r="T7166" s="1061">
        <v>8610</v>
      </c>
      <c r="U7166" s="1061">
        <v>8610</v>
      </c>
      <c r="V7166" s="1061">
        <v>8610</v>
      </c>
      <c r="W7166" s="1061">
        <v>8610</v>
      </c>
    </row>
    <row r="7167" spans="1:23">
      <c r="A7167" s="908"/>
      <c r="B7167" s="1061" t="s">
        <v>234</v>
      </c>
      <c r="C7167" s="1061" t="s">
        <v>235</v>
      </c>
      <c r="D7167" s="1061" t="s">
        <v>4435</v>
      </c>
      <c r="E7167" s="1061" t="s">
        <v>16515</v>
      </c>
      <c r="F7167" s="1061" t="s">
        <v>4435</v>
      </c>
      <c r="G7167" s="1061" t="s">
        <v>1739</v>
      </c>
      <c r="H7167" s="1061" t="s">
        <v>129</v>
      </c>
      <c r="I7167" s="1061" t="s">
        <v>20</v>
      </c>
      <c r="J7167" s="1061" t="s">
        <v>7975</v>
      </c>
      <c r="K7167" s="1061" t="s">
        <v>14849</v>
      </c>
      <c r="L7167" s="1061">
        <v>3150</v>
      </c>
      <c r="M7167" s="1061">
        <v>3150</v>
      </c>
      <c r="N7167" s="1061">
        <v>3150</v>
      </c>
      <c r="O7167" s="1061">
        <v>3150</v>
      </c>
      <c r="P7167" s="1061">
        <v>3150</v>
      </c>
      <c r="Q7167" s="1061">
        <v>3150</v>
      </c>
      <c r="R7167" s="1061">
        <v>3150</v>
      </c>
      <c r="S7167" s="1061">
        <v>3150</v>
      </c>
      <c r="T7167" s="1061">
        <v>3150</v>
      </c>
      <c r="U7167" s="1061">
        <v>3150</v>
      </c>
      <c r="V7167" s="1061">
        <v>3150</v>
      </c>
      <c r="W7167" s="1061">
        <v>3150</v>
      </c>
    </row>
    <row r="7168" spans="1:23">
      <c r="A7168" s="908"/>
      <c r="B7168" s="1061" t="s">
        <v>234</v>
      </c>
      <c r="C7168" s="1061" t="s">
        <v>235</v>
      </c>
      <c r="D7168" s="1061" t="s">
        <v>4452</v>
      </c>
      <c r="E7168" s="1061" t="s">
        <v>16516</v>
      </c>
      <c r="F7168" s="1061" t="s">
        <v>4452</v>
      </c>
      <c r="G7168" s="1061" t="s">
        <v>1739</v>
      </c>
      <c r="H7168" s="1061" t="s">
        <v>129</v>
      </c>
      <c r="I7168" s="1061" t="s">
        <v>20</v>
      </c>
      <c r="J7168" s="1061" t="s">
        <v>7975</v>
      </c>
      <c r="K7168" s="1061" t="s">
        <v>14849</v>
      </c>
      <c r="L7168" s="1061">
        <v>1575</v>
      </c>
      <c r="M7168" s="1061">
        <v>1575</v>
      </c>
      <c r="N7168" s="1061">
        <v>1575</v>
      </c>
      <c r="O7168" s="1061">
        <v>1575</v>
      </c>
      <c r="P7168" s="1061">
        <v>1575</v>
      </c>
      <c r="Q7168" s="1061">
        <v>1575</v>
      </c>
      <c r="R7168" s="1061">
        <v>1575</v>
      </c>
      <c r="S7168" s="1061">
        <v>1575</v>
      </c>
      <c r="T7168" s="1061">
        <v>1575</v>
      </c>
      <c r="U7168" s="1061">
        <v>1575</v>
      </c>
      <c r="V7168" s="1061">
        <v>1575</v>
      </c>
      <c r="W7168" s="1061">
        <v>1575</v>
      </c>
    </row>
    <row r="7169" spans="1:23">
      <c r="A7169" s="908"/>
      <c r="B7169" s="1061" t="s">
        <v>234</v>
      </c>
      <c r="C7169" s="1061" t="s">
        <v>235</v>
      </c>
      <c r="D7169" s="1061" t="s">
        <v>16517</v>
      </c>
      <c r="E7169" s="1061" t="s">
        <v>16518</v>
      </c>
      <c r="F7169" s="1061" t="s">
        <v>16519</v>
      </c>
      <c r="G7169" s="1061" t="s">
        <v>1739</v>
      </c>
      <c r="H7169" s="1061" t="s">
        <v>129</v>
      </c>
      <c r="I7169" s="1061" t="s">
        <v>20</v>
      </c>
      <c r="J7169" s="1061" t="s">
        <v>7975</v>
      </c>
      <c r="K7169" s="1061" t="s">
        <v>14849</v>
      </c>
      <c r="L7169" s="1061">
        <v>1155</v>
      </c>
      <c r="M7169" s="1061">
        <v>1155</v>
      </c>
      <c r="N7169" s="1061">
        <v>1155</v>
      </c>
      <c r="O7169" s="1061">
        <v>1155</v>
      </c>
      <c r="P7169" s="1061">
        <v>1155</v>
      </c>
      <c r="Q7169" s="1061">
        <v>1155</v>
      </c>
      <c r="R7169" s="1061">
        <v>1155</v>
      </c>
      <c r="S7169" s="1061">
        <v>1155</v>
      </c>
      <c r="T7169" s="1061">
        <v>1155</v>
      </c>
      <c r="U7169" s="1061">
        <v>1155</v>
      </c>
      <c r="V7169" s="1061">
        <v>1155</v>
      </c>
      <c r="W7169" s="1061">
        <v>1155</v>
      </c>
    </row>
    <row r="7170" spans="1:23">
      <c r="A7170" s="908"/>
      <c r="B7170" s="1061" t="s">
        <v>234</v>
      </c>
      <c r="C7170" s="1061" t="s">
        <v>235</v>
      </c>
      <c r="D7170" s="1061" t="s">
        <v>4452</v>
      </c>
      <c r="E7170" s="1061" t="s">
        <v>16520</v>
      </c>
      <c r="F7170" s="1061" t="s">
        <v>16519</v>
      </c>
      <c r="G7170" s="1061" t="s">
        <v>1739</v>
      </c>
      <c r="H7170" s="1061" t="s">
        <v>129</v>
      </c>
      <c r="I7170" s="1061" t="s">
        <v>20</v>
      </c>
      <c r="J7170" s="1061" t="s">
        <v>7975</v>
      </c>
      <c r="K7170" s="1061" t="s">
        <v>14849</v>
      </c>
      <c r="L7170" s="1061">
        <v>1785</v>
      </c>
      <c r="M7170" s="1061">
        <v>1785</v>
      </c>
      <c r="N7170" s="1061">
        <v>1785</v>
      </c>
      <c r="O7170" s="1061">
        <v>1785</v>
      </c>
      <c r="P7170" s="1061">
        <v>1785</v>
      </c>
      <c r="Q7170" s="1061">
        <v>1785</v>
      </c>
      <c r="R7170" s="1061">
        <v>1785</v>
      </c>
      <c r="S7170" s="1061">
        <v>1785</v>
      </c>
      <c r="T7170" s="1061">
        <v>1785</v>
      </c>
      <c r="U7170" s="1061">
        <v>1785</v>
      </c>
      <c r="V7170" s="1061">
        <v>1785</v>
      </c>
      <c r="W7170" s="1061">
        <v>1785</v>
      </c>
    </row>
    <row r="7171" spans="1:23">
      <c r="A7171" s="908"/>
      <c r="B7171" s="1061" t="s">
        <v>234</v>
      </c>
      <c r="C7171" s="1061" t="s">
        <v>235</v>
      </c>
      <c r="D7171" s="1061" t="s">
        <v>4160</v>
      </c>
      <c r="E7171" s="1061" t="s">
        <v>16521</v>
      </c>
      <c r="F7171" s="1061" t="s">
        <v>16522</v>
      </c>
      <c r="G7171" s="1061" t="s">
        <v>1739</v>
      </c>
      <c r="H7171" s="1061" t="s">
        <v>129</v>
      </c>
      <c r="I7171" s="1061" t="s">
        <v>20</v>
      </c>
      <c r="J7171" s="1061" t="s">
        <v>7975</v>
      </c>
      <c r="K7171" s="1061" t="s">
        <v>14849</v>
      </c>
      <c r="L7171" s="1061">
        <v>2940</v>
      </c>
      <c r="M7171" s="1061">
        <v>2940</v>
      </c>
      <c r="N7171" s="1061">
        <v>2940</v>
      </c>
      <c r="O7171" s="1061">
        <v>2940</v>
      </c>
      <c r="P7171" s="1061">
        <v>2940</v>
      </c>
      <c r="Q7171" s="1061">
        <v>2940</v>
      </c>
      <c r="R7171" s="1061">
        <v>2940</v>
      </c>
      <c r="S7171" s="1061">
        <v>2940</v>
      </c>
      <c r="T7171" s="1061">
        <v>2940</v>
      </c>
      <c r="U7171" s="1061">
        <v>2940</v>
      </c>
      <c r="V7171" s="1061">
        <v>2940</v>
      </c>
      <c r="W7171" s="1061">
        <v>2940</v>
      </c>
    </row>
    <row r="7172" spans="1:23">
      <c r="A7172" s="908"/>
      <c r="B7172" s="1061" t="s">
        <v>234</v>
      </c>
      <c r="C7172" s="1061" t="s">
        <v>235</v>
      </c>
      <c r="D7172" s="1061" t="s">
        <v>4160</v>
      </c>
      <c r="E7172" s="1061" t="s">
        <v>16523</v>
      </c>
      <c r="F7172" s="1061" t="s">
        <v>5379</v>
      </c>
      <c r="G7172" s="1061" t="s">
        <v>1739</v>
      </c>
      <c r="H7172" s="1061" t="s">
        <v>129</v>
      </c>
      <c r="I7172" s="1061" t="s">
        <v>20</v>
      </c>
      <c r="J7172" s="1061" t="s">
        <v>7975</v>
      </c>
      <c r="K7172" s="1061" t="s">
        <v>14849</v>
      </c>
      <c r="L7172" s="1061">
        <v>1890</v>
      </c>
      <c r="M7172" s="1061">
        <v>1890</v>
      </c>
      <c r="N7172" s="1061">
        <v>1890</v>
      </c>
      <c r="O7172" s="1061">
        <v>1890</v>
      </c>
      <c r="P7172" s="1061">
        <v>1890</v>
      </c>
      <c r="Q7172" s="1061">
        <v>1890</v>
      </c>
      <c r="R7172" s="1061">
        <v>1890</v>
      </c>
      <c r="S7172" s="1061">
        <v>1890</v>
      </c>
      <c r="T7172" s="1061">
        <v>1890</v>
      </c>
      <c r="U7172" s="1061">
        <v>1890</v>
      </c>
      <c r="V7172" s="1061">
        <v>1890</v>
      </c>
      <c r="W7172" s="1061">
        <v>1890</v>
      </c>
    </row>
    <row r="7173" spans="1:23">
      <c r="A7173" s="908"/>
      <c r="B7173" s="1061" t="s">
        <v>234</v>
      </c>
      <c r="C7173" s="1061" t="s">
        <v>235</v>
      </c>
      <c r="D7173" s="1061" t="s">
        <v>4160</v>
      </c>
      <c r="E7173" s="1061" t="s">
        <v>16524</v>
      </c>
      <c r="F7173" s="1061" t="s">
        <v>5379</v>
      </c>
      <c r="G7173" s="1061" t="s">
        <v>1739</v>
      </c>
      <c r="H7173" s="1061" t="s">
        <v>129</v>
      </c>
      <c r="I7173" s="1061" t="s">
        <v>20</v>
      </c>
      <c r="J7173" s="1061" t="s">
        <v>7975</v>
      </c>
      <c r="K7173" s="1061" t="s">
        <v>14849</v>
      </c>
      <c r="L7173" s="1061">
        <v>1890</v>
      </c>
      <c r="M7173" s="1061">
        <v>1890</v>
      </c>
      <c r="N7173" s="1061">
        <v>1890</v>
      </c>
      <c r="O7173" s="1061">
        <v>1890</v>
      </c>
      <c r="P7173" s="1061">
        <v>1890</v>
      </c>
      <c r="Q7173" s="1061">
        <v>1890</v>
      </c>
      <c r="R7173" s="1061">
        <v>1890</v>
      </c>
      <c r="S7173" s="1061">
        <v>1890</v>
      </c>
      <c r="T7173" s="1061">
        <v>1890</v>
      </c>
      <c r="U7173" s="1061">
        <v>1890</v>
      </c>
      <c r="V7173" s="1061">
        <v>1890</v>
      </c>
      <c r="W7173" s="1061">
        <v>1890</v>
      </c>
    </row>
    <row r="7174" spans="1:23">
      <c r="A7174" s="908"/>
      <c r="B7174" s="1061" t="s">
        <v>234</v>
      </c>
      <c r="C7174" s="1061" t="s">
        <v>235</v>
      </c>
      <c r="D7174" s="1061" t="s">
        <v>4160</v>
      </c>
      <c r="E7174" s="1061" t="s">
        <v>16525</v>
      </c>
      <c r="F7174" s="1061" t="s">
        <v>16526</v>
      </c>
      <c r="G7174" s="1061" t="s">
        <v>1739</v>
      </c>
      <c r="H7174" s="1061" t="s">
        <v>129</v>
      </c>
      <c r="I7174" s="1061" t="s">
        <v>20</v>
      </c>
      <c r="J7174" s="1061" t="s">
        <v>7975</v>
      </c>
      <c r="K7174" s="1061" t="s">
        <v>14849</v>
      </c>
      <c r="L7174" s="1061">
        <v>3465</v>
      </c>
      <c r="M7174" s="1061">
        <v>3465</v>
      </c>
      <c r="N7174" s="1061">
        <v>3465</v>
      </c>
      <c r="O7174" s="1061">
        <v>3465</v>
      </c>
      <c r="P7174" s="1061">
        <v>3465</v>
      </c>
      <c r="Q7174" s="1061">
        <v>3465</v>
      </c>
      <c r="R7174" s="1061">
        <v>3465</v>
      </c>
      <c r="S7174" s="1061">
        <v>3465</v>
      </c>
      <c r="T7174" s="1061">
        <v>3465</v>
      </c>
      <c r="U7174" s="1061">
        <v>3465</v>
      </c>
      <c r="V7174" s="1061">
        <v>3465</v>
      </c>
      <c r="W7174" s="1061">
        <v>3465</v>
      </c>
    </row>
    <row r="7175" spans="1:23">
      <c r="A7175" s="908"/>
      <c r="B7175" s="1061" t="s">
        <v>234</v>
      </c>
      <c r="C7175" s="1061" t="s">
        <v>235</v>
      </c>
      <c r="D7175" s="1061" t="s">
        <v>4452</v>
      </c>
      <c r="E7175" s="1061" t="s">
        <v>16527</v>
      </c>
      <c r="F7175" s="1061" t="s">
        <v>4452</v>
      </c>
      <c r="G7175" s="1061" t="s">
        <v>1739</v>
      </c>
      <c r="H7175" s="1061" t="s">
        <v>129</v>
      </c>
      <c r="I7175" s="1061" t="s">
        <v>20</v>
      </c>
      <c r="J7175" s="1061" t="s">
        <v>7975</v>
      </c>
      <c r="K7175" s="1061" t="s">
        <v>14849</v>
      </c>
      <c r="L7175" s="1061">
        <v>2100</v>
      </c>
      <c r="M7175" s="1061">
        <v>2100</v>
      </c>
      <c r="N7175" s="1061">
        <v>2100</v>
      </c>
      <c r="O7175" s="1061">
        <v>2100</v>
      </c>
      <c r="P7175" s="1061">
        <v>2100</v>
      </c>
      <c r="Q7175" s="1061">
        <v>2100</v>
      </c>
      <c r="R7175" s="1061">
        <v>2100</v>
      </c>
      <c r="S7175" s="1061">
        <v>2100</v>
      </c>
      <c r="T7175" s="1061">
        <v>2100</v>
      </c>
      <c r="U7175" s="1061">
        <v>2100</v>
      </c>
      <c r="V7175" s="1061">
        <v>2100</v>
      </c>
      <c r="W7175" s="1061">
        <v>2100</v>
      </c>
    </row>
    <row r="7176" spans="1:23">
      <c r="A7176" s="908"/>
      <c r="B7176" s="1061" t="s">
        <v>234</v>
      </c>
      <c r="C7176" s="1061" t="s">
        <v>235</v>
      </c>
      <c r="D7176" s="1061" t="s">
        <v>4160</v>
      </c>
      <c r="E7176" s="1061" t="s">
        <v>16528</v>
      </c>
      <c r="F7176" s="1061" t="s">
        <v>5379</v>
      </c>
      <c r="G7176" s="1061" t="s">
        <v>1739</v>
      </c>
      <c r="H7176" s="1061" t="s">
        <v>129</v>
      </c>
      <c r="I7176" s="1061" t="s">
        <v>20</v>
      </c>
      <c r="J7176" s="1061" t="s">
        <v>7975</v>
      </c>
      <c r="K7176" s="1061" t="s">
        <v>14849</v>
      </c>
      <c r="L7176" s="1061">
        <v>2730</v>
      </c>
      <c r="M7176" s="1061">
        <v>2730</v>
      </c>
      <c r="N7176" s="1061">
        <v>2730</v>
      </c>
      <c r="O7176" s="1061">
        <v>2730</v>
      </c>
      <c r="P7176" s="1061">
        <v>2730</v>
      </c>
      <c r="Q7176" s="1061">
        <v>2730</v>
      </c>
      <c r="R7176" s="1061">
        <v>2730</v>
      </c>
      <c r="S7176" s="1061">
        <v>2730</v>
      </c>
      <c r="T7176" s="1061">
        <v>2730</v>
      </c>
      <c r="U7176" s="1061">
        <v>2730</v>
      </c>
      <c r="V7176" s="1061">
        <v>2730</v>
      </c>
      <c r="W7176" s="1061">
        <v>2730</v>
      </c>
    </row>
    <row r="7177" spans="1:23">
      <c r="A7177" s="908"/>
      <c r="B7177" s="1061" t="s">
        <v>234</v>
      </c>
      <c r="C7177" s="1061" t="s">
        <v>235</v>
      </c>
      <c r="D7177" s="1061" t="s">
        <v>4160</v>
      </c>
      <c r="E7177" s="1061" t="s">
        <v>16529</v>
      </c>
      <c r="F7177" s="1061" t="s">
        <v>5379</v>
      </c>
      <c r="G7177" s="1061" t="s">
        <v>1739</v>
      </c>
      <c r="H7177" s="1061" t="s">
        <v>129</v>
      </c>
      <c r="I7177" s="1061" t="s">
        <v>20</v>
      </c>
      <c r="J7177" s="1061" t="s">
        <v>7975</v>
      </c>
      <c r="K7177" s="1061" t="s">
        <v>14849</v>
      </c>
      <c r="L7177" s="1061">
        <v>2730</v>
      </c>
      <c r="M7177" s="1061">
        <v>2730</v>
      </c>
      <c r="N7177" s="1061">
        <v>2730</v>
      </c>
      <c r="O7177" s="1061">
        <v>2730</v>
      </c>
      <c r="P7177" s="1061">
        <v>2730</v>
      </c>
      <c r="Q7177" s="1061">
        <v>2730</v>
      </c>
      <c r="R7177" s="1061">
        <v>2730</v>
      </c>
      <c r="S7177" s="1061">
        <v>2730</v>
      </c>
      <c r="T7177" s="1061">
        <v>2730</v>
      </c>
      <c r="U7177" s="1061">
        <v>2730</v>
      </c>
      <c r="V7177" s="1061">
        <v>2730</v>
      </c>
      <c r="W7177" s="1061">
        <v>2730</v>
      </c>
    </row>
    <row r="7178" spans="1:23">
      <c r="A7178" s="908"/>
      <c r="B7178" s="1061" t="s">
        <v>234</v>
      </c>
      <c r="C7178" s="1061" t="s">
        <v>235</v>
      </c>
      <c r="D7178" s="1061" t="s">
        <v>4160</v>
      </c>
      <c r="E7178" s="1061" t="s">
        <v>16530</v>
      </c>
      <c r="F7178" s="1061" t="s">
        <v>5379</v>
      </c>
      <c r="G7178" s="1061" t="s">
        <v>1739</v>
      </c>
      <c r="H7178" s="1061" t="s">
        <v>129</v>
      </c>
      <c r="I7178" s="1061" t="s">
        <v>20</v>
      </c>
      <c r="J7178" s="1061" t="s">
        <v>7975</v>
      </c>
      <c r="K7178" s="1061" t="s">
        <v>14849</v>
      </c>
      <c r="L7178" s="1061">
        <v>2730</v>
      </c>
      <c r="M7178" s="1061">
        <v>2730</v>
      </c>
      <c r="N7178" s="1061">
        <v>2730</v>
      </c>
      <c r="O7178" s="1061">
        <v>2730</v>
      </c>
      <c r="P7178" s="1061">
        <v>2730</v>
      </c>
      <c r="Q7178" s="1061">
        <v>2730</v>
      </c>
      <c r="R7178" s="1061">
        <v>2730</v>
      </c>
      <c r="S7178" s="1061">
        <v>2730</v>
      </c>
      <c r="T7178" s="1061">
        <v>2730</v>
      </c>
      <c r="U7178" s="1061">
        <v>2730</v>
      </c>
      <c r="V7178" s="1061">
        <v>2730</v>
      </c>
      <c r="W7178" s="1061">
        <v>2730</v>
      </c>
    </row>
    <row r="7179" spans="1:23">
      <c r="A7179" s="908"/>
      <c r="B7179" s="1061" t="s">
        <v>234</v>
      </c>
      <c r="C7179" s="1061" t="s">
        <v>235</v>
      </c>
      <c r="D7179" s="1061" t="s">
        <v>4160</v>
      </c>
      <c r="E7179" s="1061" t="s">
        <v>16531</v>
      </c>
      <c r="F7179" s="1061" t="s">
        <v>16532</v>
      </c>
      <c r="G7179" s="1061" t="s">
        <v>1739</v>
      </c>
      <c r="H7179" s="1061" t="s">
        <v>129</v>
      </c>
      <c r="I7179" s="1061" t="s">
        <v>20</v>
      </c>
      <c r="J7179" s="1061" t="s">
        <v>7975</v>
      </c>
      <c r="K7179" s="1061" t="s">
        <v>14849</v>
      </c>
      <c r="L7179" s="1061">
        <v>2520</v>
      </c>
      <c r="M7179" s="1061">
        <v>2520</v>
      </c>
      <c r="N7179" s="1061">
        <v>2520</v>
      </c>
      <c r="O7179" s="1061">
        <v>2520</v>
      </c>
      <c r="P7179" s="1061">
        <v>2520</v>
      </c>
      <c r="Q7179" s="1061">
        <v>2520</v>
      </c>
      <c r="R7179" s="1061">
        <v>2520</v>
      </c>
      <c r="S7179" s="1061">
        <v>2520</v>
      </c>
      <c r="T7179" s="1061">
        <v>2520</v>
      </c>
      <c r="U7179" s="1061">
        <v>2520</v>
      </c>
      <c r="V7179" s="1061">
        <v>2520</v>
      </c>
      <c r="W7179" s="1061">
        <v>2520</v>
      </c>
    </row>
    <row r="7180" spans="1:23">
      <c r="A7180" s="908"/>
      <c r="B7180" s="1061" t="s">
        <v>234</v>
      </c>
      <c r="C7180" s="1061" t="s">
        <v>235</v>
      </c>
      <c r="D7180" s="1061" t="s">
        <v>4435</v>
      </c>
      <c r="E7180" s="1061" t="s">
        <v>16533</v>
      </c>
      <c r="F7180" s="1061" t="s">
        <v>4435</v>
      </c>
      <c r="G7180" s="1061" t="s">
        <v>1739</v>
      </c>
      <c r="H7180" s="1061" t="s">
        <v>129</v>
      </c>
      <c r="I7180" s="1061" t="s">
        <v>20</v>
      </c>
      <c r="J7180" s="1061" t="s">
        <v>7975</v>
      </c>
      <c r="K7180" s="1061" t="s">
        <v>14849</v>
      </c>
      <c r="L7180" s="1061">
        <v>3570</v>
      </c>
      <c r="M7180" s="1061">
        <v>3570</v>
      </c>
      <c r="N7180" s="1061">
        <v>3570</v>
      </c>
      <c r="O7180" s="1061">
        <v>3570</v>
      </c>
      <c r="P7180" s="1061">
        <v>3570</v>
      </c>
      <c r="Q7180" s="1061">
        <v>3570</v>
      </c>
      <c r="R7180" s="1061">
        <v>3570</v>
      </c>
      <c r="S7180" s="1061">
        <v>3570</v>
      </c>
      <c r="T7180" s="1061">
        <v>3570</v>
      </c>
      <c r="U7180" s="1061">
        <v>3570</v>
      </c>
      <c r="V7180" s="1061">
        <v>3570</v>
      </c>
      <c r="W7180" s="1061">
        <v>3570</v>
      </c>
    </row>
    <row r="7181" spans="1:23">
      <c r="A7181" s="908"/>
      <c r="B7181" s="1061" t="s">
        <v>234</v>
      </c>
      <c r="C7181" s="1061" t="s">
        <v>235</v>
      </c>
      <c r="D7181" s="1061" t="s">
        <v>4160</v>
      </c>
      <c r="E7181" s="1061" t="s">
        <v>16534</v>
      </c>
      <c r="F7181" s="1061" t="s">
        <v>5379</v>
      </c>
      <c r="G7181" s="1061" t="s">
        <v>1739</v>
      </c>
      <c r="H7181" s="1061" t="s">
        <v>129</v>
      </c>
      <c r="I7181" s="1061" t="s">
        <v>20</v>
      </c>
      <c r="J7181" s="1061" t="s">
        <v>7975</v>
      </c>
      <c r="K7181" s="1061" t="s">
        <v>14849</v>
      </c>
      <c r="L7181" s="1061">
        <v>3465</v>
      </c>
      <c r="M7181" s="1061">
        <v>3465</v>
      </c>
      <c r="N7181" s="1061">
        <v>3465</v>
      </c>
      <c r="O7181" s="1061">
        <v>3465</v>
      </c>
      <c r="P7181" s="1061">
        <v>3465</v>
      </c>
      <c r="Q7181" s="1061">
        <v>3465</v>
      </c>
      <c r="R7181" s="1061">
        <v>3465</v>
      </c>
      <c r="S7181" s="1061">
        <v>3465</v>
      </c>
      <c r="T7181" s="1061">
        <v>3465</v>
      </c>
      <c r="U7181" s="1061">
        <v>3465</v>
      </c>
      <c r="V7181" s="1061">
        <v>3465</v>
      </c>
      <c r="W7181" s="1061">
        <v>3465</v>
      </c>
    </row>
    <row r="7182" spans="1:23">
      <c r="A7182" s="908"/>
      <c r="B7182" s="1061" t="s">
        <v>234</v>
      </c>
      <c r="C7182" s="1061" t="s">
        <v>235</v>
      </c>
      <c r="D7182" s="1061" t="s">
        <v>4160</v>
      </c>
      <c r="E7182" s="1061" t="s">
        <v>16535</v>
      </c>
      <c r="F7182" s="1061" t="s">
        <v>5379</v>
      </c>
      <c r="G7182" s="1061" t="s">
        <v>1739</v>
      </c>
      <c r="H7182" s="1061" t="s">
        <v>129</v>
      </c>
      <c r="I7182" s="1061" t="s">
        <v>20</v>
      </c>
      <c r="J7182" s="1061" t="s">
        <v>7975</v>
      </c>
      <c r="K7182" s="1061" t="s">
        <v>14849</v>
      </c>
      <c r="L7182" s="1061">
        <v>3465</v>
      </c>
      <c r="M7182" s="1061">
        <v>3465</v>
      </c>
      <c r="N7182" s="1061">
        <v>3465</v>
      </c>
      <c r="O7182" s="1061">
        <v>3465</v>
      </c>
      <c r="P7182" s="1061">
        <v>3465</v>
      </c>
      <c r="Q7182" s="1061">
        <v>3465</v>
      </c>
      <c r="R7182" s="1061">
        <v>3465</v>
      </c>
      <c r="S7182" s="1061">
        <v>3465</v>
      </c>
      <c r="T7182" s="1061">
        <v>3465</v>
      </c>
      <c r="U7182" s="1061">
        <v>3465</v>
      </c>
      <c r="V7182" s="1061">
        <v>3465</v>
      </c>
      <c r="W7182" s="1061">
        <v>3465</v>
      </c>
    </row>
    <row r="7183" spans="1:23">
      <c r="A7183" s="908"/>
      <c r="B7183" s="1061" t="s">
        <v>234</v>
      </c>
      <c r="C7183" s="1061" t="s">
        <v>235</v>
      </c>
      <c r="D7183" s="1061" t="s">
        <v>4160</v>
      </c>
      <c r="E7183" s="1061" t="s">
        <v>16536</v>
      </c>
      <c r="F7183" s="1061" t="s">
        <v>5379</v>
      </c>
      <c r="G7183" s="1061" t="s">
        <v>1739</v>
      </c>
      <c r="H7183" s="1061" t="s">
        <v>129</v>
      </c>
      <c r="I7183" s="1061" t="s">
        <v>20</v>
      </c>
      <c r="J7183" s="1061" t="s">
        <v>7975</v>
      </c>
      <c r="K7183" s="1061" t="s">
        <v>14849</v>
      </c>
      <c r="L7183" s="1061">
        <v>3465</v>
      </c>
      <c r="M7183" s="1061">
        <v>3465</v>
      </c>
      <c r="N7183" s="1061">
        <v>3465</v>
      </c>
      <c r="O7183" s="1061">
        <v>3465</v>
      </c>
      <c r="P7183" s="1061">
        <v>3465</v>
      </c>
      <c r="Q7183" s="1061">
        <v>3465</v>
      </c>
      <c r="R7183" s="1061">
        <v>3465</v>
      </c>
      <c r="S7183" s="1061">
        <v>3465</v>
      </c>
      <c r="T7183" s="1061">
        <v>3465</v>
      </c>
      <c r="U7183" s="1061">
        <v>3465</v>
      </c>
      <c r="V7183" s="1061">
        <v>3465</v>
      </c>
      <c r="W7183" s="1061">
        <v>3465</v>
      </c>
    </row>
    <row r="7184" spans="1:23">
      <c r="A7184" s="908"/>
      <c r="B7184" s="1061" t="s">
        <v>234</v>
      </c>
      <c r="C7184" s="1061" t="s">
        <v>235</v>
      </c>
      <c r="D7184" s="1061" t="s">
        <v>4387</v>
      </c>
      <c r="E7184" s="1061" t="s">
        <v>16537</v>
      </c>
      <c r="F7184" s="1061" t="s">
        <v>16538</v>
      </c>
      <c r="G7184" s="1061" t="s">
        <v>1669</v>
      </c>
      <c r="H7184" s="1061" t="s">
        <v>129</v>
      </c>
      <c r="I7184" s="1061" t="s">
        <v>19</v>
      </c>
      <c r="J7184" s="1061" t="s">
        <v>7975</v>
      </c>
      <c r="K7184" s="1061" t="s">
        <v>14849</v>
      </c>
      <c r="L7184" s="1061">
        <v>3069875</v>
      </c>
      <c r="M7184" s="1061">
        <v>3069875</v>
      </c>
      <c r="N7184" s="1061">
        <v>3069875</v>
      </c>
      <c r="O7184" s="1061">
        <v>3069875</v>
      </c>
      <c r="P7184" s="1061">
        <v>3069875</v>
      </c>
      <c r="Q7184" s="1061">
        <v>3069875</v>
      </c>
      <c r="R7184" s="1061">
        <v>3099825</v>
      </c>
      <c r="S7184" s="1061">
        <v>3099825</v>
      </c>
      <c r="T7184" s="1061">
        <v>3099825</v>
      </c>
      <c r="U7184" s="1061">
        <v>3099825</v>
      </c>
      <c r="V7184" s="1061">
        <v>3099825</v>
      </c>
      <c r="W7184" s="1061">
        <v>3099825</v>
      </c>
    </row>
    <row r="7185" spans="1:23">
      <c r="A7185" s="908"/>
      <c r="B7185" s="1061" t="s">
        <v>234</v>
      </c>
      <c r="C7185" s="1061" t="s">
        <v>235</v>
      </c>
      <c r="D7185" s="1061" t="s">
        <v>4387</v>
      </c>
      <c r="E7185" s="1061" t="s">
        <v>16539</v>
      </c>
      <c r="F7185" s="1061" t="s">
        <v>16540</v>
      </c>
      <c r="G7185" s="1061" t="s">
        <v>1669</v>
      </c>
      <c r="H7185" s="1061" t="s">
        <v>129</v>
      </c>
      <c r="I7185" s="1061" t="s">
        <v>19</v>
      </c>
      <c r="J7185" s="1061" t="s">
        <v>7975</v>
      </c>
      <c r="K7185" s="1061" t="s">
        <v>14849</v>
      </c>
      <c r="L7185" s="1061">
        <v>3587500</v>
      </c>
      <c r="M7185" s="1061">
        <v>3587500</v>
      </c>
      <c r="N7185" s="1061">
        <v>3587500</v>
      </c>
      <c r="O7185" s="1061">
        <v>3587500</v>
      </c>
      <c r="P7185" s="1061">
        <v>3587500</v>
      </c>
      <c r="Q7185" s="1061">
        <v>3587500</v>
      </c>
      <c r="R7185" s="1061">
        <v>3622500</v>
      </c>
      <c r="S7185" s="1061">
        <v>3622500</v>
      </c>
      <c r="T7185" s="1061">
        <v>3622500</v>
      </c>
      <c r="U7185" s="1061">
        <v>3622500</v>
      </c>
      <c r="V7185" s="1061">
        <v>3622500</v>
      </c>
      <c r="W7185" s="1061">
        <v>3622500</v>
      </c>
    </row>
    <row r="7186" spans="1:23">
      <c r="A7186" s="908"/>
      <c r="B7186" s="1061" t="s">
        <v>234</v>
      </c>
      <c r="C7186" s="1061" t="s">
        <v>235</v>
      </c>
      <c r="D7186" s="1061" t="s">
        <v>4387</v>
      </c>
      <c r="E7186" s="1061" t="s">
        <v>16541</v>
      </c>
      <c r="F7186" s="1061" t="s">
        <v>16542</v>
      </c>
      <c r="G7186" s="1061" t="s">
        <v>1669</v>
      </c>
      <c r="H7186" s="1061" t="s">
        <v>129</v>
      </c>
      <c r="I7186" s="1061" t="s">
        <v>19</v>
      </c>
      <c r="J7186" s="1061" t="s">
        <v>7975</v>
      </c>
      <c r="K7186" s="1061" t="s">
        <v>14849</v>
      </c>
      <c r="L7186" s="1061">
        <v>2562500</v>
      </c>
      <c r="M7186" s="1061">
        <v>2562500</v>
      </c>
      <c r="N7186" s="1061">
        <v>2562500</v>
      </c>
      <c r="O7186" s="1061">
        <v>2562500</v>
      </c>
      <c r="P7186" s="1061">
        <v>2562500</v>
      </c>
      <c r="Q7186" s="1061">
        <v>2562500</v>
      </c>
      <c r="R7186" s="1061">
        <v>2587500</v>
      </c>
      <c r="S7186" s="1061">
        <v>2587500</v>
      </c>
      <c r="T7186" s="1061">
        <v>2587500</v>
      </c>
      <c r="U7186" s="1061">
        <v>2587500</v>
      </c>
      <c r="V7186" s="1061">
        <v>2587500</v>
      </c>
      <c r="W7186" s="1061">
        <v>2587500</v>
      </c>
    </row>
    <row r="7187" spans="1:23">
      <c r="A7187" s="908"/>
      <c r="B7187" s="1061" t="s">
        <v>234</v>
      </c>
      <c r="C7187" s="1061" t="s">
        <v>235</v>
      </c>
      <c r="D7187" s="1061" t="s">
        <v>3199</v>
      </c>
      <c r="E7187" s="1061" t="s">
        <v>16543</v>
      </c>
      <c r="F7187" s="1061" t="s">
        <v>16544</v>
      </c>
      <c r="G7187" s="1061" t="s">
        <v>1976</v>
      </c>
      <c r="H7187" s="1061" t="s">
        <v>129</v>
      </c>
      <c r="I7187" s="1061" t="s">
        <v>19</v>
      </c>
      <c r="J7187" s="1061" t="s">
        <v>7975</v>
      </c>
      <c r="K7187" s="1061" t="s">
        <v>14849</v>
      </c>
      <c r="L7187" s="1061">
        <v>589375</v>
      </c>
      <c r="M7187" s="1061">
        <v>589375</v>
      </c>
      <c r="N7187" s="1061">
        <v>589375</v>
      </c>
      <c r="O7187" s="1061">
        <v>589375</v>
      </c>
      <c r="P7187" s="1061">
        <v>589375</v>
      </c>
      <c r="Q7187" s="1061">
        <v>589375</v>
      </c>
      <c r="R7187" s="1061">
        <v>595125</v>
      </c>
      <c r="S7187" s="1061">
        <v>595125</v>
      </c>
      <c r="T7187" s="1061">
        <v>595125</v>
      </c>
      <c r="U7187" s="1061">
        <v>595125</v>
      </c>
      <c r="V7187" s="1061">
        <v>595125</v>
      </c>
      <c r="W7187" s="1061">
        <v>595125</v>
      </c>
    </row>
    <row r="7188" spans="1:23">
      <c r="A7188" s="908"/>
      <c r="B7188" s="1061" t="s">
        <v>234</v>
      </c>
      <c r="C7188" s="1061" t="s">
        <v>235</v>
      </c>
      <c r="D7188" s="1061" t="s">
        <v>4714</v>
      </c>
      <c r="E7188" s="1061" t="s">
        <v>16545</v>
      </c>
      <c r="F7188" s="1061" t="s">
        <v>16546</v>
      </c>
      <c r="G7188" s="1061" t="s">
        <v>1739</v>
      </c>
      <c r="H7188" s="1061" t="s">
        <v>129</v>
      </c>
      <c r="I7188" s="1061" t="s">
        <v>19</v>
      </c>
      <c r="J7188" s="1061" t="s">
        <v>7975</v>
      </c>
      <c r="K7188" s="1061" t="s">
        <v>14849</v>
      </c>
      <c r="L7188" s="1061">
        <v>1293550</v>
      </c>
      <c r="M7188" s="1061">
        <v>1293550</v>
      </c>
      <c r="N7188" s="1061">
        <v>1293550</v>
      </c>
      <c r="O7188" s="1061">
        <v>1293550</v>
      </c>
      <c r="P7188" s="1061">
        <v>1293550</v>
      </c>
      <c r="Q7188" s="1061">
        <v>1293550</v>
      </c>
      <c r="R7188" s="1061">
        <v>1306170</v>
      </c>
      <c r="S7188" s="1061">
        <v>1306170</v>
      </c>
      <c r="T7188" s="1061">
        <v>1306170</v>
      </c>
      <c r="U7188" s="1061">
        <v>1306170</v>
      </c>
      <c r="V7188" s="1061">
        <v>1306170</v>
      </c>
      <c r="W7188" s="1061">
        <v>1306170</v>
      </c>
    </row>
    <row r="7189" spans="1:23">
      <c r="A7189" s="908"/>
      <c r="B7189" s="1061" t="s">
        <v>234</v>
      </c>
      <c r="C7189" s="1061" t="s">
        <v>235</v>
      </c>
      <c r="D7189" s="1061" t="s">
        <v>4714</v>
      </c>
      <c r="E7189" s="1061" t="s">
        <v>16547</v>
      </c>
      <c r="F7189" s="1061" t="s">
        <v>16548</v>
      </c>
      <c r="G7189" s="1061" t="s">
        <v>1739</v>
      </c>
      <c r="H7189" s="1061" t="s">
        <v>129</v>
      </c>
      <c r="I7189" s="1061" t="s">
        <v>19</v>
      </c>
      <c r="J7189" s="1061" t="s">
        <v>7975</v>
      </c>
      <c r="K7189" s="1061" t="s">
        <v>14849</v>
      </c>
      <c r="L7189" s="1061">
        <v>1351155</v>
      </c>
      <c r="M7189" s="1061">
        <v>1351155</v>
      </c>
      <c r="N7189" s="1061">
        <v>1351155</v>
      </c>
      <c r="O7189" s="1061">
        <v>1351155</v>
      </c>
      <c r="P7189" s="1061">
        <v>1351155</v>
      </c>
      <c r="Q7189" s="1061">
        <v>1351155</v>
      </c>
      <c r="R7189" s="1061">
        <v>1364337</v>
      </c>
      <c r="S7189" s="1061">
        <v>1364337</v>
      </c>
      <c r="T7189" s="1061">
        <v>1364337</v>
      </c>
      <c r="U7189" s="1061">
        <v>1364337</v>
      </c>
      <c r="V7189" s="1061">
        <v>1364337</v>
      </c>
      <c r="W7189" s="1061">
        <v>1364337</v>
      </c>
    </row>
    <row r="7190" spans="1:23">
      <c r="A7190" s="908"/>
      <c r="B7190" s="1061" t="s">
        <v>234</v>
      </c>
      <c r="C7190" s="1061" t="s">
        <v>235</v>
      </c>
      <c r="D7190" s="1061" t="s">
        <v>4714</v>
      </c>
      <c r="E7190" s="1061" t="s">
        <v>16549</v>
      </c>
      <c r="F7190" s="1061" t="s">
        <v>16550</v>
      </c>
      <c r="G7190" s="1061" t="s">
        <v>1739</v>
      </c>
      <c r="H7190" s="1061" t="s">
        <v>129</v>
      </c>
      <c r="I7190" s="1061" t="s">
        <v>19</v>
      </c>
      <c r="J7190" s="1061" t="s">
        <v>7975</v>
      </c>
      <c r="K7190" s="1061" t="s">
        <v>14849</v>
      </c>
      <c r="L7190" s="1061">
        <v>1293858</v>
      </c>
      <c r="M7190" s="1061">
        <v>1293858</v>
      </c>
      <c r="N7190" s="1061">
        <v>1293858</v>
      </c>
      <c r="O7190" s="1061">
        <v>1293858</v>
      </c>
      <c r="P7190" s="1061">
        <v>1293858</v>
      </c>
      <c r="Q7190" s="1061">
        <v>1293858</v>
      </c>
      <c r="R7190" s="1061">
        <v>1306481</v>
      </c>
      <c r="S7190" s="1061">
        <v>1306481</v>
      </c>
      <c r="T7190" s="1061">
        <v>1306481</v>
      </c>
      <c r="U7190" s="1061">
        <v>1306481</v>
      </c>
      <c r="V7190" s="1061">
        <v>1306481</v>
      </c>
      <c r="W7190" s="1061">
        <v>1306481</v>
      </c>
    </row>
    <row r="7191" spans="1:23">
      <c r="A7191" s="908"/>
      <c r="B7191" s="1061" t="s">
        <v>234</v>
      </c>
      <c r="C7191" s="1061" t="s">
        <v>235</v>
      </c>
      <c r="D7191" s="1061" t="s">
        <v>4326</v>
      </c>
      <c r="E7191" s="1061" t="s">
        <v>16551</v>
      </c>
      <c r="F7191" s="1061" t="s">
        <v>16552</v>
      </c>
      <c r="G7191" s="1061" t="s">
        <v>1739</v>
      </c>
      <c r="H7191" s="1061" t="s">
        <v>129</v>
      </c>
      <c r="I7191" s="1061" t="s">
        <v>19</v>
      </c>
      <c r="J7191" s="1061" t="s">
        <v>7975</v>
      </c>
      <c r="K7191" s="1061" t="s">
        <v>14849</v>
      </c>
      <c r="L7191" s="1061">
        <v>40467</v>
      </c>
      <c r="M7191" s="1061">
        <v>40467</v>
      </c>
      <c r="N7191" s="1061">
        <v>40467</v>
      </c>
      <c r="O7191" s="1061">
        <v>40467</v>
      </c>
      <c r="P7191" s="1061">
        <v>40467</v>
      </c>
      <c r="Q7191" s="1061">
        <v>40467</v>
      </c>
      <c r="R7191" s="1061">
        <v>40862</v>
      </c>
      <c r="S7191" s="1061">
        <v>40862</v>
      </c>
      <c r="T7191" s="1061">
        <v>40862</v>
      </c>
      <c r="U7191" s="1061">
        <v>40862</v>
      </c>
      <c r="V7191" s="1061">
        <v>40862</v>
      </c>
      <c r="W7191" s="1061">
        <v>40862</v>
      </c>
    </row>
    <row r="7192" spans="1:23">
      <c r="A7192" s="908"/>
      <c r="B7192" s="1061" t="s">
        <v>234</v>
      </c>
      <c r="C7192" s="1061" t="s">
        <v>235</v>
      </c>
      <c r="D7192" s="1061" t="s">
        <v>2343</v>
      </c>
      <c r="E7192" s="1061" t="s">
        <v>16553</v>
      </c>
      <c r="F7192" s="1061" t="s">
        <v>16554</v>
      </c>
      <c r="G7192" s="1061" t="s">
        <v>1739</v>
      </c>
      <c r="H7192" s="1061" t="s">
        <v>129</v>
      </c>
      <c r="I7192" s="1061" t="s">
        <v>19</v>
      </c>
      <c r="J7192" s="1061" t="s">
        <v>7975</v>
      </c>
      <c r="K7192" s="1061" t="s">
        <v>14849</v>
      </c>
      <c r="L7192" s="1061">
        <v>66625</v>
      </c>
      <c r="M7192" s="1061">
        <v>66625</v>
      </c>
      <c r="N7192" s="1061">
        <v>66625</v>
      </c>
      <c r="O7192" s="1061">
        <v>66625</v>
      </c>
      <c r="P7192" s="1061">
        <v>66625</v>
      </c>
      <c r="Q7192" s="1061">
        <v>66625</v>
      </c>
      <c r="R7192" s="1061">
        <v>67275</v>
      </c>
      <c r="S7192" s="1061">
        <v>67275</v>
      </c>
      <c r="T7192" s="1061">
        <v>67275</v>
      </c>
      <c r="U7192" s="1061">
        <v>67275</v>
      </c>
      <c r="V7192" s="1061">
        <v>67275</v>
      </c>
      <c r="W7192" s="1061">
        <v>67275</v>
      </c>
    </row>
    <row r="7193" spans="1:23">
      <c r="A7193" s="908"/>
      <c r="B7193" s="1061" t="s">
        <v>234</v>
      </c>
      <c r="C7193" s="1061" t="s">
        <v>235</v>
      </c>
      <c r="D7193" s="1061" t="s">
        <v>2343</v>
      </c>
      <c r="E7193" s="1061" t="s">
        <v>16555</v>
      </c>
      <c r="F7193" s="1061" t="s">
        <v>16556</v>
      </c>
      <c r="G7193" s="1061" t="s">
        <v>1739</v>
      </c>
      <c r="H7193" s="1061" t="s">
        <v>129</v>
      </c>
      <c r="I7193" s="1061" t="s">
        <v>19</v>
      </c>
      <c r="J7193" s="1061" t="s">
        <v>7975</v>
      </c>
      <c r="K7193" s="1061" t="s">
        <v>14849</v>
      </c>
      <c r="L7193" s="1061">
        <v>51250</v>
      </c>
      <c r="M7193" s="1061">
        <v>51250</v>
      </c>
      <c r="N7193" s="1061">
        <v>51250</v>
      </c>
      <c r="O7193" s="1061">
        <v>51250</v>
      </c>
      <c r="P7193" s="1061">
        <v>51250</v>
      </c>
      <c r="Q7193" s="1061">
        <v>51250</v>
      </c>
      <c r="R7193" s="1061">
        <v>51750</v>
      </c>
      <c r="S7193" s="1061">
        <v>51750</v>
      </c>
      <c r="T7193" s="1061">
        <v>51750</v>
      </c>
      <c r="U7193" s="1061">
        <v>51750</v>
      </c>
      <c r="V7193" s="1061">
        <v>51750</v>
      </c>
      <c r="W7193" s="1061">
        <v>51750</v>
      </c>
    </row>
    <row r="7194" spans="1:23">
      <c r="A7194" s="908"/>
      <c r="B7194" s="1061" t="s">
        <v>234</v>
      </c>
      <c r="C7194" s="1061" t="s">
        <v>235</v>
      </c>
      <c r="D7194" s="1061" t="s">
        <v>2343</v>
      </c>
      <c r="E7194" s="1061" t="s">
        <v>16557</v>
      </c>
      <c r="F7194" s="1061" t="s">
        <v>16558</v>
      </c>
      <c r="G7194" s="1061" t="s">
        <v>1739</v>
      </c>
      <c r="H7194" s="1061" t="s">
        <v>129</v>
      </c>
      <c r="I7194" s="1061" t="s">
        <v>19</v>
      </c>
      <c r="J7194" s="1061" t="s">
        <v>7975</v>
      </c>
      <c r="K7194" s="1061" t="s">
        <v>14849</v>
      </c>
      <c r="L7194" s="1061">
        <v>66625</v>
      </c>
      <c r="M7194" s="1061">
        <v>66625</v>
      </c>
      <c r="N7194" s="1061">
        <v>66625</v>
      </c>
      <c r="O7194" s="1061">
        <v>66625</v>
      </c>
      <c r="P7194" s="1061">
        <v>66625</v>
      </c>
      <c r="Q7194" s="1061">
        <v>66625</v>
      </c>
      <c r="R7194" s="1061">
        <v>67275</v>
      </c>
      <c r="S7194" s="1061">
        <v>67275</v>
      </c>
      <c r="T7194" s="1061">
        <v>67275</v>
      </c>
      <c r="U7194" s="1061">
        <v>67275</v>
      </c>
      <c r="V7194" s="1061">
        <v>67275</v>
      </c>
      <c r="W7194" s="1061">
        <v>67275</v>
      </c>
    </row>
    <row r="7195" spans="1:23">
      <c r="A7195" s="908"/>
      <c r="B7195" s="1061" t="s">
        <v>234</v>
      </c>
      <c r="C7195" s="1061" t="s">
        <v>235</v>
      </c>
      <c r="D7195" s="1061" t="s">
        <v>4160</v>
      </c>
      <c r="E7195" s="1061" t="s">
        <v>16559</v>
      </c>
      <c r="F7195" s="1061" t="s">
        <v>16560</v>
      </c>
      <c r="G7195" s="1061" t="s">
        <v>1739</v>
      </c>
      <c r="H7195" s="1061" t="s">
        <v>129</v>
      </c>
      <c r="I7195" s="1061" t="s">
        <v>21</v>
      </c>
      <c r="J7195" s="1061" t="s">
        <v>7975</v>
      </c>
      <c r="K7195" s="1061" t="s">
        <v>14849</v>
      </c>
      <c r="L7195" s="1061">
        <v>266.05</v>
      </c>
      <c r="M7195" s="1061">
        <v>266.05</v>
      </c>
      <c r="N7195" s="1061">
        <v>266.05</v>
      </c>
      <c r="O7195" s="1061">
        <v>266.05</v>
      </c>
      <c r="P7195" s="1061">
        <v>266.05</v>
      </c>
      <c r="Q7195" s="1061">
        <v>266.05</v>
      </c>
      <c r="R7195" s="1061">
        <v>266.05</v>
      </c>
      <c r="S7195" s="1061">
        <v>266.05</v>
      </c>
      <c r="T7195" s="1061">
        <v>266.05</v>
      </c>
      <c r="U7195" s="1061">
        <v>266.05</v>
      </c>
      <c r="V7195" s="1061">
        <v>266.05</v>
      </c>
      <c r="W7195" s="1061">
        <v>266.05</v>
      </c>
    </row>
    <row r="7196" spans="1:23">
      <c r="A7196" s="908"/>
      <c r="B7196" s="1061" t="s">
        <v>234</v>
      </c>
      <c r="C7196" s="1061" t="s">
        <v>235</v>
      </c>
      <c r="D7196" s="1061" t="s">
        <v>4981</v>
      </c>
      <c r="E7196" s="1061" t="s">
        <v>16561</v>
      </c>
      <c r="F7196" s="1061" t="s">
        <v>4981</v>
      </c>
      <c r="G7196" s="1061" t="s">
        <v>1739</v>
      </c>
      <c r="H7196" s="1061" t="s">
        <v>129</v>
      </c>
      <c r="I7196" s="1061" t="s">
        <v>21</v>
      </c>
      <c r="J7196" s="1061" t="s">
        <v>7975</v>
      </c>
      <c r="K7196" s="1061" t="s">
        <v>14849</v>
      </c>
      <c r="L7196" s="1061">
        <v>19.830000000000002</v>
      </c>
      <c r="M7196" s="1061">
        <v>19.830000000000002</v>
      </c>
      <c r="N7196" s="1061">
        <v>19.830000000000002</v>
      </c>
      <c r="O7196" s="1061">
        <v>19.830000000000002</v>
      </c>
      <c r="P7196" s="1061">
        <v>19.830000000000002</v>
      </c>
      <c r="Q7196" s="1061">
        <v>19.830000000000002</v>
      </c>
      <c r="R7196" s="1061">
        <v>19.830000000000002</v>
      </c>
      <c r="S7196" s="1061">
        <v>19.830000000000002</v>
      </c>
      <c r="T7196" s="1061">
        <v>19.830000000000002</v>
      </c>
      <c r="U7196" s="1061">
        <v>19.830000000000002</v>
      </c>
      <c r="V7196" s="1061">
        <v>19.830000000000002</v>
      </c>
      <c r="W7196" s="1061">
        <v>19.830000000000002</v>
      </c>
    </row>
    <row r="7197" spans="1:23">
      <c r="A7197" s="908"/>
      <c r="B7197" s="1061" t="s">
        <v>234</v>
      </c>
      <c r="C7197" s="1061" t="s">
        <v>235</v>
      </c>
      <c r="D7197" s="1061" t="s">
        <v>4632</v>
      </c>
      <c r="E7197" s="1061" t="s">
        <v>16562</v>
      </c>
      <c r="F7197" s="1061" t="s">
        <v>16563</v>
      </c>
      <c r="G7197" s="1061" t="s">
        <v>1739</v>
      </c>
      <c r="H7197" s="1061" t="s">
        <v>129</v>
      </c>
      <c r="I7197" s="1061" t="s">
        <v>21</v>
      </c>
      <c r="J7197" s="1061" t="s">
        <v>7975</v>
      </c>
      <c r="K7197" s="1061" t="s">
        <v>14849</v>
      </c>
      <c r="L7197" s="1061">
        <v>107.77000000000001</v>
      </c>
      <c r="M7197" s="1061">
        <v>107.77000000000001</v>
      </c>
      <c r="N7197" s="1061">
        <v>107.77000000000001</v>
      </c>
      <c r="O7197" s="1061">
        <v>107.77000000000001</v>
      </c>
      <c r="P7197" s="1061">
        <v>107.77000000000001</v>
      </c>
      <c r="Q7197" s="1061">
        <v>107.77000000000001</v>
      </c>
      <c r="R7197" s="1061">
        <v>107.77000000000001</v>
      </c>
      <c r="S7197" s="1061">
        <v>107.77000000000001</v>
      </c>
      <c r="T7197" s="1061">
        <v>107.77000000000001</v>
      </c>
      <c r="U7197" s="1061">
        <v>107.77000000000001</v>
      </c>
      <c r="V7197" s="1061">
        <v>107.77000000000001</v>
      </c>
      <c r="W7197" s="1061">
        <v>107.77000000000001</v>
      </c>
    </row>
    <row r="7198" spans="1:23">
      <c r="A7198" s="908"/>
      <c r="B7198" s="1061" t="s">
        <v>234</v>
      </c>
      <c r="C7198" s="1061" t="s">
        <v>235</v>
      </c>
      <c r="D7198" s="1061" t="s">
        <v>4632</v>
      </c>
      <c r="E7198" s="1061" t="s">
        <v>16564</v>
      </c>
      <c r="F7198" s="1061" t="s">
        <v>16565</v>
      </c>
      <c r="G7198" s="1061" t="s">
        <v>1739</v>
      </c>
      <c r="H7198" s="1061" t="s">
        <v>129</v>
      </c>
      <c r="I7198" s="1061" t="s">
        <v>21</v>
      </c>
      <c r="J7198" s="1061" t="s">
        <v>7975</v>
      </c>
      <c r="K7198" s="1061" t="s">
        <v>14849</v>
      </c>
      <c r="L7198" s="1061">
        <v>107.77000000000001</v>
      </c>
      <c r="M7198" s="1061">
        <v>107.77000000000001</v>
      </c>
      <c r="N7198" s="1061">
        <v>107.77000000000001</v>
      </c>
      <c r="O7198" s="1061">
        <v>107.77000000000001</v>
      </c>
      <c r="P7198" s="1061">
        <v>107.77000000000001</v>
      </c>
      <c r="Q7198" s="1061">
        <v>107.77000000000001</v>
      </c>
      <c r="R7198" s="1061">
        <v>107.77000000000001</v>
      </c>
      <c r="S7198" s="1061">
        <v>107.77000000000001</v>
      </c>
      <c r="T7198" s="1061">
        <v>107.77000000000001</v>
      </c>
      <c r="U7198" s="1061">
        <v>107.77000000000001</v>
      </c>
      <c r="V7198" s="1061">
        <v>107.77000000000001</v>
      </c>
      <c r="W7198" s="1061">
        <v>107.77000000000001</v>
      </c>
    </row>
    <row r="7199" spans="1:23">
      <c r="A7199" s="908"/>
      <c r="B7199" s="1061" t="s">
        <v>234</v>
      </c>
      <c r="C7199" s="1061" t="s">
        <v>235</v>
      </c>
      <c r="D7199" s="1061" t="s">
        <v>5368</v>
      </c>
      <c r="E7199" s="1061" t="s">
        <v>16566</v>
      </c>
      <c r="F7199" s="1061" t="s">
        <v>6173</v>
      </c>
      <c r="G7199" s="1061" t="s">
        <v>1739</v>
      </c>
      <c r="H7199" s="1061" t="s">
        <v>129</v>
      </c>
      <c r="I7199" s="1061" t="s">
        <v>21</v>
      </c>
      <c r="J7199" s="1061" t="s">
        <v>7975</v>
      </c>
      <c r="K7199" s="1061" t="s">
        <v>14849</v>
      </c>
      <c r="L7199" s="1061">
        <v>33.619999999999997</v>
      </c>
      <c r="M7199" s="1061">
        <v>33.619999999999997</v>
      </c>
      <c r="N7199" s="1061">
        <v>33.619999999999997</v>
      </c>
      <c r="O7199" s="1061">
        <v>33.619999999999997</v>
      </c>
      <c r="P7199" s="1061">
        <v>33.619999999999997</v>
      </c>
      <c r="Q7199" s="1061">
        <v>33.619999999999997</v>
      </c>
      <c r="R7199" s="1061">
        <v>33.619999999999997</v>
      </c>
      <c r="S7199" s="1061">
        <v>33.619999999999997</v>
      </c>
      <c r="T7199" s="1061">
        <v>33.619999999999997</v>
      </c>
      <c r="U7199" s="1061">
        <v>33.619999999999997</v>
      </c>
      <c r="V7199" s="1061">
        <v>33.619999999999997</v>
      </c>
      <c r="W7199" s="1061">
        <v>33.619999999999997</v>
      </c>
    </row>
    <row r="7200" spans="1:23">
      <c r="A7200" s="908"/>
      <c r="B7200" s="1061" t="s">
        <v>234</v>
      </c>
      <c r="C7200" s="1061" t="s">
        <v>235</v>
      </c>
      <c r="D7200" s="1061" t="s">
        <v>4632</v>
      </c>
      <c r="E7200" s="1061" t="s">
        <v>16567</v>
      </c>
      <c r="F7200" s="1061" t="s">
        <v>6095</v>
      </c>
      <c r="G7200" s="1061" t="s">
        <v>1739</v>
      </c>
      <c r="H7200" s="1061" t="s">
        <v>129</v>
      </c>
      <c r="I7200" s="1061" t="s">
        <v>21</v>
      </c>
      <c r="J7200" s="1061" t="s">
        <v>7975</v>
      </c>
      <c r="K7200" s="1061" t="s">
        <v>14849</v>
      </c>
      <c r="L7200" s="1061">
        <v>223.26999999999998</v>
      </c>
      <c r="M7200" s="1061">
        <v>223.26999999999998</v>
      </c>
      <c r="N7200" s="1061">
        <v>223.26999999999998</v>
      </c>
      <c r="O7200" s="1061">
        <v>223.26999999999998</v>
      </c>
      <c r="P7200" s="1061">
        <v>223.26999999999998</v>
      </c>
      <c r="Q7200" s="1061">
        <v>223.26999999999998</v>
      </c>
      <c r="R7200" s="1061">
        <v>223.26999999999998</v>
      </c>
      <c r="S7200" s="1061">
        <v>223.26999999999998</v>
      </c>
      <c r="T7200" s="1061">
        <v>223.26999999999998</v>
      </c>
      <c r="U7200" s="1061">
        <v>223.26999999999998</v>
      </c>
      <c r="V7200" s="1061">
        <v>223.26999999999998</v>
      </c>
      <c r="W7200" s="1061">
        <v>223.26999999999998</v>
      </c>
    </row>
    <row r="7201" spans="1:23">
      <c r="A7201" s="908"/>
      <c r="B7201" s="1061" t="s">
        <v>234</v>
      </c>
      <c r="C7201" s="1061" t="s">
        <v>235</v>
      </c>
      <c r="D7201" s="1061" t="s">
        <v>4880</v>
      </c>
      <c r="E7201" s="1061" t="s">
        <v>16568</v>
      </c>
      <c r="F7201" s="1061" t="s">
        <v>16569</v>
      </c>
      <c r="G7201" s="1061" t="s">
        <v>1739</v>
      </c>
      <c r="H7201" s="1061" t="s">
        <v>129</v>
      </c>
      <c r="I7201" s="1061" t="s">
        <v>21</v>
      </c>
      <c r="J7201" s="1061" t="s">
        <v>7975</v>
      </c>
      <c r="K7201" s="1061" t="s">
        <v>14849</v>
      </c>
      <c r="L7201" s="1061">
        <v>5.01</v>
      </c>
      <c r="M7201" s="1061">
        <v>5.01</v>
      </c>
      <c r="N7201" s="1061">
        <v>5.01</v>
      </c>
      <c r="O7201" s="1061">
        <v>5.01</v>
      </c>
      <c r="P7201" s="1061">
        <v>5.01</v>
      </c>
      <c r="Q7201" s="1061">
        <v>5.01</v>
      </c>
      <c r="R7201" s="1061">
        <v>5.01</v>
      </c>
      <c r="S7201" s="1061">
        <v>5.01</v>
      </c>
      <c r="T7201" s="1061">
        <v>5.01</v>
      </c>
      <c r="U7201" s="1061">
        <v>5.01</v>
      </c>
      <c r="V7201" s="1061">
        <v>5.01</v>
      </c>
      <c r="W7201" s="1061">
        <v>5.01</v>
      </c>
    </row>
    <row r="7202" spans="1:23">
      <c r="A7202" s="908"/>
      <c r="B7202" s="1061" t="s">
        <v>234</v>
      </c>
      <c r="C7202" s="1061" t="s">
        <v>235</v>
      </c>
      <c r="D7202" s="1061" t="s">
        <v>4282</v>
      </c>
      <c r="E7202" s="1061" t="s">
        <v>16570</v>
      </c>
      <c r="F7202" s="1061" t="s">
        <v>16571</v>
      </c>
      <c r="G7202" s="1061" t="s">
        <v>1724</v>
      </c>
      <c r="H7202" s="1061" t="s">
        <v>129</v>
      </c>
      <c r="I7202" s="1061" t="s">
        <v>19</v>
      </c>
      <c r="J7202" s="1061" t="s">
        <v>7975</v>
      </c>
      <c r="K7202" s="1061" t="s">
        <v>14849</v>
      </c>
      <c r="L7202" s="1061">
        <v>164000</v>
      </c>
      <c r="M7202" s="1061">
        <v>164000</v>
      </c>
      <c r="N7202" s="1061">
        <v>164000</v>
      </c>
      <c r="O7202" s="1061">
        <v>164000</v>
      </c>
      <c r="P7202" s="1061">
        <v>164000</v>
      </c>
      <c r="Q7202" s="1061">
        <v>164000</v>
      </c>
      <c r="R7202" s="1061">
        <v>165600</v>
      </c>
      <c r="S7202" s="1061">
        <v>165600</v>
      </c>
      <c r="T7202" s="1061">
        <v>165600</v>
      </c>
      <c r="U7202" s="1061">
        <v>165600</v>
      </c>
      <c r="V7202" s="1061">
        <v>165600</v>
      </c>
      <c r="W7202" s="1061">
        <v>165600</v>
      </c>
    </row>
    <row r="7203" spans="1:23">
      <c r="A7203" s="908"/>
      <c r="B7203" s="1061" t="s">
        <v>234</v>
      </c>
      <c r="C7203" s="1061" t="s">
        <v>1622</v>
      </c>
      <c r="D7203" s="1061" t="s">
        <v>7786</v>
      </c>
      <c r="E7203" s="1061" t="s">
        <v>16572</v>
      </c>
      <c r="F7203" s="1061" t="s">
        <v>16573</v>
      </c>
      <c r="G7203" s="1061" t="s">
        <v>1739</v>
      </c>
      <c r="H7203" s="1061" t="s">
        <v>102</v>
      </c>
      <c r="I7203" s="1061" t="s">
        <v>20</v>
      </c>
      <c r="J7203" s="1061" t="s">
        <v>7745</v>
      </c>
      <c r="K7203" s="1061" t="s">
        <v>14849</v>
      </c>
      <c r="L7203" s="1061">
        <v>1066128</v>
      </c>
      <c r="M7203" s="1061">
        <v>1066128</v>
      </c>
      <c r="N7203" s="1061">
        <v>1066128</v>
      </c>
      <c r="O7203" s="1061">
        <v>1066128</v>
      </c>
      <c r="P7203" s="1061">
        <v>1066128</v>
      </c>
      <c r="Q7203" s="1061">
        <v>1066128</v>
      </c>
      <c r="R7203" s="1061">
        <v>1066128</v>
      </c>
      <c r="S7203" s="1061">
        <v>1066128</v>
      </c>
      <c r="T7203" s="1061">
        <v>1066128</v>
      </c>
      <c r="U7203" s="1061">
        <v>1066128</v>
      </c>
      <c r="V7203" s="1061">
        <v>1066128</v>
      </c>
      <c r="W7203" s="1061">
        <v>1066128</v>
      </c>
    </row>
    <row r="7204" spans="1:23">
      <c r="A7204" s="908"/>
      <c r="B7204" s="1061" t="s">
        <v>234</v>
      </c>
      <c r="C7204" s="1061" t="s">
        <v>235</v>
      </c>
      <c r="D7204" s="1061" t="s">
        <v>4632</v>
      </c>
      <c r="E7204" s="1061" t="s">
        <v>16373</v>
      </c>
      <c r="F7204" s="1061" t="s">
        <v>16574</v>
      </c>
      <c r="G7204" s="1061" t="s">
        <v>1739</v>
      </c>
      <c r="H7204" s="1061" t="s">
        <v>129</v>
      </c>
      <c r="I7204" s="1061" t="s">
        <v>21</v>
      </c>
      <c r="J7204" s="1061" t="s">
        <v>7975</v>
      </c>
      <c r="K7204" s="1061" t="s">
        <v>14849</v>
      </c>
      <c r="L7204" s="1061">
        <v>54.32</v>
      </c>
      <c r="M7204" s="1061">
        <v>54.32</v>
      </c>
      <c r="N7204" s="1061">
        <v>54.32</v>
      </c>
      <c r="O7204" s="1061">
        <v>54.32</v>
      </c>
      <c r="P7204" s="1061">
        <v>54.32</v>
      </c>
      <c r="Q7204" s="1061">
        <v>54.32</v>
      </c>
      <c r="R7204" s="1061">
        <v>54.32</v>
      </c>
      <c r="S7204" s="1061">
        <v>54.32</v>
      </c>
      <c r="T7204" s="1061">
        <v>54.32</v>
      </c>
      <c r="U7204" s="1061">
        <v>54.32</v>
      </c>
      <c r="V7204" s="1061">
        <v>54.32</v>
      </c>
      <c r="W7204" s="1061">
        <v>54.32</v>
      </c>
    </row>
    <row r="7205" spans="1:23">
      <c r="A7205" s="908"/>
      <c r="B7205" s="1061" t="s">
        <v>234</v>
      </c>
      <c r="C7205" s="1061" t="s">
        <v>235</v>
      </c>
      <c r="D7205" s="1061" t="s">
        <v>5244</v>
      </c>
      <c r="E7205" s="1061" t="s">
        <v>16374</v>
      </c>
      <c r="F7205" s="1061" t="s">
        <v>16575</v>
      </c>
      <c r="G7205" s="1061" t="s">
        <v>1739</v>
      </c>
      <c r="H7205" s="1061" t="s">
        <v>129</v>
      </c>
      <c r="I7205" s="1061" t="s">
        <v>21</v>
      </c>
      <c r="J7205" s="1061" t="s">
        <v>7975</v>
      </c>
      <c r="K7205" s="1061" t="s">
        <v>14849</v>
      </c>
      <c r="L7205" s="1061">
        <v>0.87</v>
      </c>
      <c r="M7205" s="1061">
        <v>0.87</v>
      </c>
      <c r="N7205" s="1061">
        <v>0.87</v>
      </c>
      <c r="O7205" s="1061">
        <v>0.87</v>
      </c>
      <c r="P7205" s="1061">
        <v>0.87</v>
      </c>
      <c r="Q7205" s="1061">
        <v>0.87</v>
      </c>
      <c r="R7205" s="1061">
        <v>0.87</v>
      </c>
      <c r="S7205" s="1061">
        <v>0.87</v>
      </c>
      <c r="T7205" s="1061">
        <v>0.87</v>
      </c>
      <c r="U7205" s="1061">
        <v>0.87</v>
      </c>
      <c r="V7205" s="1061">
        <v>0.87</v>
      </c>
      <c r="W7205" s="1061">
        <v>0.87</v>
      </c>
    </row>
    <row r="7206" spans="1:23">
      <c r="A7206" s="908"/>
      <c r="B7206" s="1061" t="s">
        <v>234</v>
      </c>
      <c r="C7206" s="1061" t="s">
        <v>235</v>
      </c>
      <c r="D7206" s="1061" t="s">
        <v>4611</v>
      </c>
      <c r="E7206" s="1061" t="s">
        <v>16375</v>
      </c>
      <c r="F7206" s="1061" t="s">
        <v>5229</v>
      </c>
      <c r="G7206" s="1061" t="s">
        <v>1739</v>
      </c>
      <c r="H7206" s="1061" t="s">
        <v>129</v>
      </c>
      <c r="I7206" s="1061" t="s">
        <v>21</v>
      </c>
      <c r="J7206" s="1061" t="s">
        <v>7975</v>
      </c>
      <c r="K7206" s="1061" t="s">
        <v>14849</v>
      </c>
      <c r="L7206" s="1061">
        <v>1.8</v>
      </c>
      <c r="M7206" s="1061">
        <v>1.8</v>
      </c>
      <c r="N7206" s="1061">
        <v>1.8</v>
      </c>
      <c r="O7206" s="1061">
        <v>1.8</v>
      </c>
      <c r="P7206" s="1061">
        <v>1.8</v>
      </c>
      <c r="Q7206" s="1061">
        <v>1.8</v>
      </c>
      <c r="R7206" s="1061">
        <v>1.8</v>
      </c>
      <c r="S7206" s="1061">
        <v>1.8</v>
      </c>
      <c r="T7206" s="1061">
        <v>1.8</v>
      </c>
      <c r="U7206" s="1061">
        <v>1.8</v>
      </c>
      <c r="V7206" s="1061">
        <v>1.8</v>
      </c>
      <c r="W7206" s="1061">
        <v>1.8</v>
      </c>
    </row>
    <row r="7207" spans="1:23">
      <c r="A7207" s="908"/>
      <c r="B7207" s="1061" t="s">
        <v>234</v>
      </c>
      <c r="C7207" s="1061" t="s">
        <v>235</v>
      </c>
      <c r="D7207" s="1061" t="s">
        <v>4611</v>
      </c>
      <c r="E7207" s="1061" t="s">
        <v>16376</v>
      </c>
      <c r="F7207" s="1061" t="s">
        <v>6286</v>
      </c>
      <c r="G7207" s="1061" t="s">
        <v>1739</v>
      </c>
      <c r="H7207" s="1061" t="s">
        <v>129</v>
      </c>
      <c r="I7207" s="1061" t="s">
        <v>21</v>
      </c>
      <c r="J7207" s="1061" t="s">
        <v>7975</v>
      </c>
      <c r="K7207" s="1061" t="s">
        <v>14849</v>
      </c>
      <c r="L7207" s="1061">
        <v>5.33</v>
      </c>
      <c r="M7207" s="1061">
        <v>5.33</v>
      </c>
      <c r="N7207" s="1061">
        <v>5.33</v>
      </c>
      <c r="O7207" s="1061">
        <v>5.33</v>
      </c>
      <c r="P7207" s="1061">
        <v>5.33</v>
      </c>
      <c r="Q7207" s="1061">
        <v>5.33</v>
      </c>
      <c r="R7207" s="1061">
        <v>5.33</v>
      </c>
      <c r="S7207" s="1061">
        <v>5.33</v>
      </c>
      <c r="T7207" s="1061">
        <v>5.33</v>
      </c>
      <c r="U7207" s="1061">
        <v>5.33</v>
      </c>
      <c r="V7207" s="1061">
        <v>5.33</v>
      </c>
      <c r="W7207" s="1061">
        <v>5.33</v>
      </c>
    </row>
    <row r="7208" spans="1:23">
      <c r="A7208" s="908"/>
      <c r="B7208" s="1061" t="s">
        <v>234</v>
      </c>
      <c r="C7208" s="1061" t="s">
        <v>235</v>
      </c>
      <c r="D7208" s="1061" t="s">
        <v>4389</v>
      </c>
      <c r="E7208" s="1061" t="s">
        <v>16377</v>
      </c>
      <c r="F7208" s="1061" t="s">
        <v>16576</v>
      </c>
      <c r="G7208" s="1061" t="s">
        <v>1739</v>
      </c>
      <c r="H7208" s="1061" t="s">
        <v>129</v>
      </c>
      <c r="I7208" s="1061" t="s">
        <v>21</v>
      </c>
      <c r="J7208" s="1061" t="s">
        <v>7975</v>
      </c>
      <c r="K7208" s="1061" t="s">
        <v>14849</v>
      </c>
      <c r="L7208" s="1061">
        <v>198.28</v>
      </c>
      <c r="M7208" s="1061">
        <v>198.28</v>
      </c>
      <c r="N7208" s="1061">
        <v>198.28</v>
      </c>
      <c r="O7208" s="1061">
        <v>198.28</v>
      </c>
      <c r="P7208" s="1061">
        <v>198.28</v>
      </c>
      <c r="Q7208" s="1061">
        <v>198.28</v>
      </c>
      <c r="R7208" s="1061">
        <v>198.28</v>
      </c>
      <c r="S7208" s="1061">
        <v>198.28</v>
      </c>
      <c r="T7208" s="1061">
        <v>198.28</v>
      </c>
      <c r="U7208" s="1061">
        <v>198.28</v>
      </c>
      <c r="V7208" s="1061">
        <v>198.28</v>
      </c>
      <c r="W7208" s="1061">
        <v>198.28</v>
      </c>
    </row>
    <row r="7209" spans="1:23">
      <c r="A7209" s="908"/>
      <c r="B7209" s="1061" t="s">
        <v>234</v>
      </c>
      <c r="C7209" s="1061" t="s">
        <v>235</v>
      </c>
      <c r="D7209" s="1061" t="s">
        <v>4389</v>
      </c>
      <c r="E7209" s="1061" t="s">
        <v>16378</v>
      </c>
      <c r="F7209" s="1061" t="s">
        <v>16577</v>
      </c>
      <c r="G7209" s="1061" t="s">
        <v>1739</v>
      </c>
      <c r="H7209" s="1061" t="s">
        <v>129</v>
      </c>
      <c r="I7209" s="1061" t="s">
        <v>21</v>
      </c>
      <c r="J7209" s="1061" t="s">
        <v>7975</v>
      </c>
      <c r="K7209" s="1061" t="s">
        <v>14849</v>
      </c>
      <c r="L7209" s="1061">
        <v>241.37</v>
      </c>
      <c r="M7209" s="1061">
        <v>241.37</v>
      </c>
      <c r="N7209" s="1061">
        <v>241.37</v>
      </c>
      <c r="O7209" s="1061">
        <v>241.37</v>
      </c>
      <c r="P7209" s="1061">
        <v>241.37</v>
      </c>
      <c r="Q7209" s="1061">
        <v>241.37</v>
      </c>
      <c r="R7209" s="1061">
        <v>241.37</v>
      </c>
      <c r="S7209" s="1061">
        <v>241.37</v>
      </c>
      <c r="T7209" s="1061">
        <v>241.37</v>
      </c>
      <c r="U7209" s="1061">
        <v>241.37</v>
      </c>
      <c r="V7209" s="1061">
        <v>241.37</v>
      </c>
      <c r="W7209" s="1061">
        <v>241.37</v>
      </c>
    </row>
    <row r="7210" spans="1:23">
      <c r="A7210" s="908"/>
      <c r="B7210" s="1061" t="s">
        <v>234</v>
      </c>
      <c r="C7210" s="1061" t="s">
        <v>235</v>
      </c>
      <c r="D7210" s="1061" t="s">
        <v>4270</v>
      </c>
      <c r="E7210" s="1061" t="s">
        <v>16379</v>
      </c>
      <c r="F7210" s="1061" t="s">
        <v>4270</v>
      </c>
      <c r="G7210" s="1061" t="s">
        <v>1739</v>
      </c>
      <c r="H7210" s="1061" t="s">
        <v>129</v>
      </c>
      <c r="I7210" s="1061" t="s">
        <v>21</v>
      </c>
      <c r="J7210" s="1061" t="s">
        <v>7975</v>
      </c>
      <c r="K7210" s="1061" t="s">
        <v>14849</v>
      </c>
      <c r="L7210" s="1061">
        <v>5.76</v>
      </c>
      <c r="M7210" s="1061">
        <v>5.76</v>
      </c>
      <c r="N7210" s="1061">
        <v>5.76</v>
      </c>
      <c r="O7210" s="1061">
        <v>5.76</v>
      </c>
      <c r="P7210" s="1061">
        <v>5.76</v>
      </c>
      <c r="Q7210" s="1061">
        <v>5.76</v>
      </c>
      <c r="R7210" s="1061">
        <v>5.76</v>
      </c>
      <c r="S7210" s="1061">
        <v>5.76</v>
      </c>
      <c r="T7210" s="1061">
        <v>5.76</v>
      </c>
      <c r="U7210" s="1061">
        <v>5.76</v>
      </c>
      <c r="V7210" s="1061">
        <v>5.76</v>
      </c>
      <c r="W7210" s="1061">
        <v>5.76</v>
      </c>
    </row>
    <row r="7211" spans="1:23">
      <c r="A7211" s="908"/>
      <c r="B7211" s="1061" t="s">
        <v>234</v>
      </c>
      <c r="C7211" s="1061" t="s">
        <v>235</v>
      </c>
      <c r="D7211" s="1061" t="s">
        <v>16578</v>
      </c>
      <c r="E7211" s="1061" t="s">
        <v>16380</v>
      </c>
      <c r="F7211" s="1061" t="s">
        <v>16578</v>
      </c>
      <c r="G7211" s="1061" t="s">
        <v>1739</v>
      </c>
      <c r="H7211" s="1061" t="s">
        <v>129</v>
      </c>
      <c r="I7211" s="1061" t="s">
        <v>21</v>
      </c>
      <c r="J7211" s="1061" t="s">
        <v>7975</v>
      </c>
      <c r="K7211" s="1061" t="s">
        <v>14849</v>
      </c>
      <c r="L7211" s="1061">
        <v>154.29999999999998</v>
      </c>
      <c r="M7211" s="1061">
        <v>154.29999999999998</v>
      </c>
      <c r="N7211" s="1061">
        <v>154.29999999999998</v>
      </c>
      <c r="O7211" s="1061">
        <v>154.29999999999998</v>
      </c>
      <c r="P7211" s="1061">
        <v>154.29999999999998</v>
      </c>
      <c r="Q7211" s="1061">
        <v>154.29999999999998</v>
      </c>
      <c r="R7211" s="1061">
        <v>154.29999999999998</v>
      </c>
      <c r="S7211" s="1061">
        <v>154.29999999999998</v>
      </c>
      <c r="T7211" s="1061">
        <v>154.29999999999998</v>
      </c>
      <c r="U7211" s="1061">
        <v>154.29999999999998</v>
      </c>
      <c r="V7211" s="1061">
        <v>154.29999999999998</v>
      </c>
      <c r="W7211" s="1061">
        <v>154.29999999999998</v>
      </c>
    </row>
    <row r="7212" spans="1:23">
      <c r="A7212" s="908"/>
      <c r="B7212" s="1061" t="s">
        <v>234</v>
      </c>
      <c r="C7212" s="1061" t="s">
        <v>235</v>
      </c>
      <c r="D7212" s="1061" t="s">
        <v>4389</v>
      </c>
      <c r="E7212" s="1061" t="s">
        <v>16381</v>
      </c>
      <c r="F7212" s="1061" t="s">
        <v>16579</v>
      </c>
      <c r="G7212" s="1061" t="s">
        <v>1739</v>
      </c>
      <c r="H7212" s="1061" t="s">
        <v>129</v>
      </c>
      <c r="I7212" s="1061" t="s">
        <v>21</v>
      </c>
      <c r="J7212" s="1061" t="s">
        <v>7975</v>
      </c>
      <c r="K7212" s="1061" t="s">
        <v>14849</v>
      </c>
      <c r="L7212" s="1061">
        <v>192.23</v>
      </c>
      <c r="M7212" s="1061">
        <v>192.23</v>
      </c>
      <c r="N7212" s="1061">
        <v>192.23</v>
      </c>
      <c r="O7212" s="1061">
        <v>192.23</v>
      </c>
      <c r="P7212" s="1061">
        <v>192.23</v>
      </c>
      <c r="Q7212" s="1061">
        <v>192.23</v>
      </c>
      <c r="R7212" s="1061">
        <v>192.23</v>
      </c>
      <c r="S7212" s="1061">
        <v>192.23</v>
      </c>
      <c r="T7212" s="1061">
        <v>192.23</v>
      </c>
      <c r="U7212" s="1061">
        <v>192.23</v>
      </c>
      <c r="V7212" s="1061">
        <v>192.23</v>
      </c>
      <c r="W7212" s="1061">
        <v>192.23</v>
      </c>
    </row>
    <row r="7213" spans="1:23">
      <c r="A7213" s="908"/>
      <c r="B7213" s="1061" t="s">
        <v>234</v>
      </c>
      <c r="C7213" s="1061" t="s">
        <v>235</v>
      </c>
      <c r="D7213" s="1061" t="s">
        <v>16580</v>
      </c>
      <c r="E7213" s="1061" t="s">
        <v>16382</v>
      </c>
      <c r="F7213" s="1061" t="s">
        <v>16581</v>
      </c>
      <c r="G7213" s="1061" t="s">
        <v>1739</v>
      </c>
      <c r="H7213" s="1061" t="s">
        <v>129</v>
      </c>
      <c r="I7213" s="1061" t="s">
        <v>21</v>
      </c>
      <c r="J7213" s="1061" t="s">
        <v>7975</v>
      </c>
      <c r="K7213" s="1061" t="s">
        <v>14849</v>
      </c>
      <c r="L7213" s="1061">
        <v>703.03</v>
      </c>
      <c r="M7213" s="1061">
        <v>703.03</v>
      </c>
      <c r="N7213" s="1061">
        <v>703.03</v>
      </c>
      <c r="O7213" s="1061">
        <v>703.03</v>
      </c>
      <c r="P7213" s="1061">
        <v>703.03</v>
      </c>
      <c r="Q7213" s="1061">
        <v>703.03</v>
      </c>
      <c r="R7213" s="1061">
        <v>703.03</v>
      </c>
      <c r="S7213" s="1061">
        <v>703.03</v>
      </c>
      <c r="T7213" s="1061">
        <v>703.03</v>
      </c>
      <c r="U7213" s="1061">
        <v>703.03</v>
      </c>
      <c r="V7213" s="1061">
        <v>703.03</v>
      </c>
      <c r="W7213" s="1061">
        <v>703.03</v>
      </c>
    </row>
    <row r="7214" spans="1:23">
      <c r="A7214" s="908"/>
      <c r="B7214" s="1061" t="s">
        <v>234</v>
      </c>
      <c r="C7214" s="1061" t="s">
        <v>235</v>
      </c>
      <c r="D7214" s="1061" t="s">
        <v>5176</v>
      </c>
      <c r="E7214" s="1061" t="s">
        <v>16383</v>
      </c>
      <c r="F7214" s="1061" t="s">
        <v>5176</v>
      </c>
      <c r="G7214" s="1061" t="s">
        <v>1739</v>
      </c>
      <c r="H7214" s="1061" t="s">
        <v>129</v>
      </c>
      <c r="I7214" s="1061" t="s">
        <v>21</v>
      </c>
      <c r="J7214" s="1061" t="s">
        <v>7975</v>
      </c>
      <c r="K7214" s="1061" t="s">
        <v>14849</v>
      </c>
      <c r="L7214" s="1061">
        <v>1.3</v>
      </c>
      <c r="M7214" s="1061">
        <v>1.3</v>
      </c>
      <c r="N7214" s="1061">
        <v>1.3</v>
      </c>
      <c r="O7214" s="1061">
        <v>1.3</v>
      </c>
      <c r="P7214" s="1061">
        <v>1.3</v>
      </c>
      <c r="Q7214" s="1061">
        <v>1.3</v>
      </c>
      <c r="R7214" s="1061">
        <v>1.3</v>
      </c>
      <c r="S7214" s="1061">
        <v>1.3</v>
      </c>
      <c r="T7214" s="1061">
        <v>1.3</v>
      </c>
      <c r="U7214" s="1061">
        <v>1.3</v>
      </c>
      <c r="V7214" s="1061">
        <v>1.3</v>
      </c>
      <c r="W7214" s="1061">
        <v>1.3</v>
      </c>
    </row>
    <row r="7215" spans="1:23">
      <c r="A7215" s="908"/>
      <c r="B7215" s="1061" t="s">
        <v>234</v>
      </c>
      <c r="C7215" s="1061" t="s">
        <v>235</v>
      </c>
      <c r="D7215" s="1061" t="s">
        <v>5176</v>
      </c>
      <c r="E7215" s="1061" t="s">
        <v>16384</v>
      </c>
      <c r="F7215" s="1061" t="s">
        <v>5176</v>
      </c>
      <c r="G7215" s="1061" t="s">
        <v>1739</v>
      </c>
      <c r="H7215" s="1061" t="s">
        <v>129</v>
      </c>
      <c r="I7215" s="1061" t="s">
        <v>21</v>
      </c>
      <c r="J7215" s="1061" t="s">
        <v>7975</v>
      </c>
      <c r="K7215" s="1061" t="s">
        <v>14849</v>
      </c>
      <c r="L7215" s="1061">
        <v>1.3</v>
      </c>
      <c r="M7215" s="1061">
        <v>1.3</v>
      </c>
      <c r="N7215" s="1061">
        <v>1.3</v>
      </c>
      <c r="O7215" s="1061">
        <v>1.3</v>
      </c>
      <c r="P7215" s="1061">
        <v>1.3</v>
      </c>
      <c r="Q7215" s="1061">
        <v>1.3</v>
      </c>
      <c r="R7215" s="1061">
        <v>1.3</v>
      </c>
      <c r="S7215" s="1061">
        <v>1.3</v>
      </c>
      <c r="T7215" s="1061">
        <v>1.3</v>
      </c>
      <c r="U7215" s="1061">
        <v>1.3</v>
      </c>
      <c r="V7215" s="1061">
        <v>1.3</v>
      </c>
      <c r="W7215" s="1061">
        <v>1.3</v>
      </c>
    </row>
    <row r="7216" spans="1:23">
      <c r="A7216" s="908"/>
      <c r="B7216" s="1061" t="s">
        <v>234</v>
      </c>
      <c r="C7216" s="1061" t="s">
        <v>235</v>
      </c>
      <c r="D7216" s="1061" t="s">
        <v>5285</v>
      </c>
      <c r="E7216" s="1061" t="s">
        <v>16385</v>
      </c>
      <c r="F7216" s="1061" t="s">
        <v>5285</v>
      </c>
      <c r="G7216" s="1061" t="s">
        <v>1739</v>
      </c>
      <c r="H7216" s="1061" t="s">
        <v>129</v>
      </c>
      <c r="I7216" s="1061" t="s">
        <v>21</v>
      </c>
      <c r="J7216" s="1061" t="s">
        <v>7975</v>
      </c>
      <c r="K7216" s="1061" t="s">
        <v>14849</v>
      </c>
      <c r="L7216" s="1061">
        <v>28.450000000000003</v>
      </c>
      <c r="M7216" s="1061">
        <v>28.450000000000003</v>
      </c>
      <c r="N7216" s="1061">
        <v>28.450000000000003</v>
      </c>
      <c r="O7216" s="1061">
        <v>28.450000000000003</v>
      </c>
      <c r="P7216" s="1061">
        <v>28.450000000000003</v>
      </c>
      <c r="Q7216" s="1061">
        <v>28.450000000000003</v>
      </c>
      <c r="R7216" s="1061">
        <v>28.450000000000003</v>
      </c>
      <c r="S7216" s="1061">
        <v>28.450000000000003</v>
      </c>
      <c r="T7216" s="1061">
        <v>28.450000000000003</v>
      </c>
      <c r="U7216" s="1061">
        <v>28.450000000000003</v>
      </c>
      <c r="V7216" s="1061">
        <v>28.450000000000003</v>
      </c>
      <c r="W7216" s="1061">
        <v>28.450000000000003</v>
      </c>
    </row>
    <row r="7217" spans="1:23">
      <c r="A7217" s="908"/>
      <c r="B7217" s="1061" t="s">
        <v>234</v>
      </c>
      <c r="C7217" s="1061" t="s">
        <v>235</v>
      </c>
      <c r="D7217" s="1061" t="s">
        <v>4992</v>
      </c>
      <c r="E7217" s="1061" t="s">
        <v>16386</v>
      </c>
      <c r="F7217" s="1061" t="s">
        <v>4992</v>
      </c>
      <c r="G7217" s="1061" t="s">
        <v>1739</v>
      </c>
      <c r="H7217" s="1061" t="s">
        <v>129</v>
      </c>
      <c r="I7217" s="1061" t="s">
        <v>21</v>
      </c>
      <c r="J7217" s="1061" t="s">
        <v>7975</v>
      </c>
      <c r="K7217" s="1061" t="s">
        <v>14849</v>
      </c>
      <c r="L7217" s="1061">
        <v>2.42</v>
      </c>
      <c r="M7217" s="1061">
        <v>2.42</v>
      </c>
      <c r="N7217" s="1061">
        <v>2.42</v>
      </c>
      <c r="O7217" s="1061">
        <v>2.42</v>
      </c>
      <c r="P7217" s="1061">
        <v>2.42</v>
      </c>
      <c r="Q7217" s="1061">
        <v>2.42</v>
      </c>
      <c r="R7217" s="1061">
        <v>2.42</v>
      </c>
      <c r="S7217" s="1061">
        <v>2.42</v>
      </c>
      <c r="T7217" s="1061">
        <v>2.42</v>
      </c>
      <c r="U7217" s="1061">
        <v>2.42</v>
      </c>
      <c r="V7217" s="1061">
        <v>2.42</v>
      </c>
      <c r="W7217" s="1061">
        <v>2.42</v>
      </c>
    </row>
    <row r="7218" spans="1:23">
      <c r="A7218" s="908"/>
      <c r="B7218" s="1061" t="s">
        <v>234</v>
      </c>
      <c r="C7218" s="1061" t="s">
        <v>235</v>
      </c>
      <c r="D7218" s="1061" t="s">
        <v>16582</v>
      </c>
      <c r="E7218" s="1061" t="s">
        <v>16387</v>
      </c>
      <c r="F7218" s="1061" t="s">
        <v>16583</v>
      </c>
      <c r="G7218" s="1061" t="s">
        <v>1739</v>
      </c>
      <c r="H7218" s="1061" t="s">
        <v>129</v>
      </c>
      <c r="I7218" s="1061" t="s">
        <v>21</v>
      </c>
      <c r="J7218" s="1061" t="s">
        <v>7975</v>
      </c>
      <c r="K7218" s="1061" t="s">
        <v>14849</v>
      </c>
      <c r="L7218" s="1061">
        <v>122.93</v>
      </c>
      <c r="M7218" s="1061">
        <v>122.93</v>
      </c>
      <c r="N7218" s="1061">
        <v>122.93</v>
      </c>
      <c r="O7218" s="1061">
        <v>122.93</v>
      </c>
      <c r="P7218" s="1061">
        <v>122.93</v>
      </c>
      <c r="Q7218" s="1061">
        <v>122.93</v>
      </c>
      <c r="R7218" s="1061">
        <v>122.93</v>
      </c>
      <c r="S7218" s="1061">
        <v>122.93</v>
      </c>
      <c r="T7218" s="1061">
        <v>122.93</v>
      </c>
      <c r="U7218" s="1061">
        <v>122.93</v>
      </c>
      <c r="V7218" s="1061">
        <v>122.93</v>
      </c>
      <c r="W7218" s="1061">
        <v>122.93</v>
      </c>
    </row>
    <row r="7219" spans="1:23">
      <c r="A7219" s="908"/>
      <c r="B7219" s="1061" t="s">
        <v>234</v>
      </c>
      <c r="C7219" s="1061" t="s">
        <v>235</v>
      </c>
      <c r="D7219" s="1061" t="s">
        <v>3345</v>
      </c>
      <c r="E7219" s="1061" t="s">
        <v>16388</v>
      </c>
      <c r="F7219" s="1061" t="s">
        <v>16584</v>
      </c>
      <c r="G7219" s="1061" t="s">
        <v>1739</v>
      </c>
      <c r="H7219" s="1061" t="s">
        <v>129</v>
      </c>
      <c r="I7219" s="1061" t="s">
        <v>21</v>
      </c>
      <c r="J7219" s="1061" t="s">
        <v>7975</v>
      </c>
      <c r="K7219" s="1061" t="s">
        <v>14849</v>
      </c>
      <c r="L7219" s="1061">
        <v>59.489999999999995</v>
      </c>
      <c r="M7219" s="1061">
        <v>59.489999999999995</v>
      </c>
      <c r="N7219" s="1061">
        <v>59.489999999999995</v>
      </c>
      <c r="O7219" s="1061">
        <v>59.489999999999995</v>
      </c>
      <c r="P7219" s="1061">
        <v>59.489999999999995</v>
      </c>
      <c r="Q7219" s="1061">
        <v>59.489999999999995</v>
      </c>
      <c r="R7219" s="1061">
        <v>59.489999999999995</v>
      </c>
      <c r="S7219" s="1061">
        <v>59.489999999999995</v>
      </c>
      <c r="T7219" s="1061">
        <v>59.489999999999995</v>
      </c>
      <c r="U7219" s="1061">
        <v>59.489999999999995</v>
      </c>
      <c r="V7219" s="1061">
        <v>59.489999999999995</v>
      </c>
      <c r="W7219" s="1061">
        <v>59.489999999999995</v>
      </c>
    </row>
    <row r="7220" spans="1:23">
      <c r="A7220" s="908"/>
      <c r="B7220" s="1061" t="s">
        <v>234</v>
      </c>
      <c r="C7220" s="1061" t="s">
        <v>235</v>
      </c>
      <c r="D7220" s="1061" t="s">
        <v>4957</v>
      </c>
      <c r="E7220" s="1061" t="s">
        <v>16389</v>
      </c>
      <c r="F7220" s="1061" t="s">
        <v>8393</v>
      </c>
      <c r="G7220" s="1061" t="s">
        <v>1739</v>
      </c>
      <c r="H7220" s="1061" t="s">
        <v>129</v>
      </c>
      <c r="I7220" s="1061" t="s">
        <v>21</v>
      </c>
      <c r="J7220" s="1061" t="s">
        <v>7975</v>
      </c>
      <c r="K7220" s="1061" t="s">
        <v>14849</v>
      </c>
      <c r="L7220" s="1061">
        <v>22.05</v>
      </c>
      <c r="M7220" s="1061">
        <v>22.05</v>
      </c>
      <c r="N7220" s="1061">
        <v>22.05</v>
      </c>
      <c r="O7220" s="1061">
        <v>22.05</v>
      </c>
      <c r="P7220" s="1061">
        <v>22.05</v>
      </c>
      <c r="Q7220" s="1061">
        <v>22.05</v>
      </c>
      <c r="R7220" s="1061">
        <v>22.05</v>
      </c>
      <c r="S7220" s="1061">
        <v>22.05</v>
      </c>
      <c r="T7220" s="1061">
        <v>22.05</v>
      </c>
      <c r="U7220" s="1061">
        <v>22.05</v>
      </c>
      <c r="V7220" s="1061">
        <v>22.05</v>
      </c>
      <c r="W7220" s="1061">
        <v>22.05</v>
      </c>
    </row>
    <row r="7221" spans="1:23">
      <c r="A7221" s="908"/>
      <c r="B7221" s="1061" t="s">
        <v>234</v>
      </c>
      <c r="C7221" s="1061" t="s">
        <v>235</v>
      </c>
      <c r="D7221" s="1061" t="s">
        <v>4632</v>
      </c>
      <c r="E7221" s="1061" t="s">
        <v>16390</v>
      </c>
      <c r="F7221" s="1061" t="s">
        <v>16585</v>
      </c>
      <c r="G7221" s="1061" t="s">
        <v>1739</v>
      </c>
      <c r="H7221" s="1061" t="s">
        <v>129</v>
      </c>
      <c r="I7221" s="1061" t="s">
        <v>21</v>
      </c>
      <c r="J7221" s="1061" t="s">
        <v>7975</v>
      </c>
      <c r="K7221" s="1061" t="s">
        <v>14849</v>
      </c>
      <c r="L7221" s="1061">
        <v>103.68</v>
      </c>
      <c r="M7221" s="1061">
        <v>103.68</v>
      </c>
      <c r="N7221" s="1061">
        <v>103.68</v>
      </c>
      <c r="O7221" s="1061">
        <v>103.68</v>
      </c>
      <c r="P7221" s="1061">
        <v>103.68</v>
      </c>
      <c r="Q7221" s="1061">
        <v>103.68</v>
      </c>
      <c r="R7221" s="1061">
        <v>103.68</v>
      </c>
      <c r="S7221" s="1061">
        <v>103.68</v>
      </c>
      <c r="T7221" s="1061">
        <v>103.68</v>
      </c>
      <c r="U7221" s="1061">
        <v>103.68</v>
      </c>
      <c r="V7221" s="1061">
        <v>103.68</v>
      </c>
      <c r="W7221" s="1061">
        <v>103.68</v>
      </c>
    </row>
    <row r="7222" spans="1:23">
      <c r="A7222" s="908"/>
      <c r="B7222" s="1061" t="s">
        <v>234</v>
      </c>
      <c r="C7222" s="1061" t="s">
        <v>235</v>
      </c>
      <c r="D7222" s="1061" t="s">
        <v>4465</v>
      </c>
      <c r="E7222" s="1061" t="s">
        <v>16586</v>
      </c>
      <c r="F7222" s="1061" t="s">
        <v>4982</v>
      </c>
      <c r="G7222" s="1061" t="s">
        <v>1739</v>
      </c>
      <c r="H7222" s="1061" t="s">
        <v>129</v>
      </c>
      <c r="I7222" s="1061" t="s">
        <v>21</v>
      </c>
      <c r="J7222" s="1061" t="s">
        <v>7975</v>
      </c>
      <c r="K7222" s="1061" t="s">
        <v>14849</v>
      </c>
      <c r="L7222" s="1061">
        <v>15.52</v>
      </c>
      <c r="M7222" s="1061">
        <v>15.52</v>
      </c>
      <c r="N7222" s="1061">
        <v>15.52</v>
      </c>
      <c r="O7222" s="1061">
        <v>15.52</v>
      </c>
      <c r="P7222" s="1061">
        <v>15.52</v>
      </c>
      <c r="Q7222" s="1061">
        <v>15.52</v>
      </c>
      <c r="R7222" s="1061">
        <v>15.52</v>
      </c>
      <c r="S7222" s="1061">
        <v>15.52</v>
      </c>
      <c r="T7222" s="1061">
        <v>15.52</v>
      </c>
      <c r="U7222" s="1061">
        <v>15.52</v>
      </c>
      <c r="V7222" s="1061">
        <v>15.52</v>
      </c>
      <c r="W7222" s="1061">
        <v>15.52</v>
      </c>
    </row>
    <row r="7223" spans="1:23">
      <c r="A7223" s="908"/>
      <c r="B7223" s="1061" t="s">
        <v>234</v>
      </c>
      <c r="C7223" s="1061" t="s">
        <v>235</v>
      </c>
      <c r="D7223" s="1061" t="s">
        <v>5131</v>
      </c>
      <c r="E7223" s="1061" t="s">
        <v>16587</v>
      </c>
      <c r="F7223" s="1061" t="s">
        <v>5131</v>
      </c>
      <c r="G7223" s="1061" t="s">
        <v>1739</v>
      </c>
      <c r="H7223" s="1061" t="s">
        <v>129</v>
      </c>
      <c r="I7223" s="1061" t="s">
        <v>21</v>
      </c>
      <c r="J7223" s="1061" t="s">
        <v>7975</v>
      </c>
      <c r="K7223" s="1061" t="s">
        <v>14849</v>
      </c>
      <c r="L7223" s="1061">
        <v>7.6</v>
      </c>
      <c r="M7223" s="1061">
        <v>7.6</v>
      </c>
      <c r="N7223" s="1061">
        <v>7.6</v>
      </c>
      <c r="O7223" s="1061">
        <v>7.6</v>
      </c>
      <c r="P7223" s="1061">
        <v>7.6</v>
      </c>
      <c r="Q7223" s="1061">
        <v>7.6</v>
      </c>
      <c r="R7223" s="1061">
        <v>7.6</v>
      </c>
      <c r="S7223" s="1061">
        <v>7.6</v>
      </c>
      <c r="T7223" s="1061">
        <v>7.6</v>
      </c>
      <c r="U7223" s="1061">
        <v>7.6</v>
      </c>
      <c r="V7223" s="1061">
        <v>7.6</v>
      </c>
      <c r="W7223" s="1061">
        <v>7.6</v>
      </c>
    </row>
    <row r="7224" spans="1:23">
      <c r="A7224" s="908"/>
      <c r="B7224" s="1061" t="s">
        <v>234</v>
      </c>
      <c r="C7224" s="1061" t="s">
        <v>235</v>
      </c>
      <c r="D7224" s="1061" t="s">
        <v>4693</v>
      </c>
      <c r="E7224" s="1061" t="s">
        <v>16588</v>
      </c>
      <c r="F7224" s="1061" t="s">
        <v>16589</v>
      </c>
      <c r="G7224" s="1061" t="s">
        <v>2797</v>
      </c>
      <c r="H7224" s="1061" t="s">
        <v>129</v>
      </c>
      <c r="I7224" s="1061" t="s">
        <v>19</v>
      </c>
      <c r="J7224" s="1061" t="s">
        <v>7975</v>
      </c>
      <c r="K7224" s="1061" t="s">
        <v>14849</v>
      </c>
      <c r="L7224" s="1061">
        <v>51250</v>
      </c>
      <c r="M7224" s="1061">
        <v>51250</v>
      </c>
      <c r="N7224" s="1061">
        <v>51250</v>
      </c>
      <c r="O7224" s="1061">
        <v>51250</v>
      </c>
      <c r="P7224" s="1061">
        <v>51250</v>
      </c>
      <c r="Q7224" s="1061">
        <v>51250</v>
      </c>
      <c r="R7224" s="1061">
        <v>51750</v>
      </c>
      <c r="S7224" s="1061">
        <v>51750</v>
      </c>
      <c r="T7224" s="1061">
        <v>51750</v>
      </c>
      <c r="U7224" s="1061">
        <v>51750</v>
      </c>
      <c r="V7224" s="1061">
        <v>51750</v>
      </c>
      <c r="W7224" s="1061">
        <v>51750</v>
      </c>
    </row>
    <row r="7225" spans="1:23">
      <c r="A7225" s="908"/>
      <c r="B7225" s="1061" t="s">
        <v>234</v>
      </c>
      <c r="C7225" s="1061" t="s">
        <v>235</v>
      </c>
      <c r="D7225" s="1061" t="s">
        <v>4693</v>
      </c>
      <c r="E7225" s="1061" t="s">
        <v>16590</v>
      </c>
      <c r="F7225" s="1061" t="s">
        <v>16591</v>
      </c>
      <c r="G7225" s="1061" t="s">
        <v>2797</v>
      </c>
      <c r="H7225" s="1061" t="s">
        <v>129</v>
      </c>
      <c r="I7225" s="1061" t="s">
        <v>19</v>
      </c>
      <c r="J7225" s="1061" t="s">
        <v>7975</v>
      </c>
      <c r="K7225" s="1061" t="s">
        <v>14849</v>
      </c>
      <c r="L7225" s="1061">
        <v>43306</v>
      </c>
      <c r="M7225" s="1061">
        <v>43306</v>
      </c>
      <c r="N7225" s="1061">
        <v>43306</v>
      </c>
      <c r="O7225" s="1061">
        <v>43306</v>
      </c>
      <c r="P7225" s="1061">
        <v>43306</v>
      </c>
      <c r="Q7225" s="1061">
        <v>43306</v>
      </c>
      <c r="R7225" s="1061">
        <v>43729</v>
      </c>
      <c r="S7225" s="1061">
        <v>43729</v>
      </c>
      <c r="T7225" s="1061">
        <v>43729</v>
      </c>
      <c r="U7225" s="1061">
        <v>43729</v>
      </c>
      <c r="V7225" s="1061">
        <v>43729</v>
      </c>
      <c r="W7225" s="1061">
        <v>43729</v>
      </c>
    </row>
    <row r="7226" spans="1:23">
      <c r="A7226" s="908"/>
      <c r="B7226" s="1061" t="s">
        <v>234</v>
      </c>
      <c r="C7226" s="1061" t="s">
        <v>235</v>
      </c>
      <c r="D7226" s="1061" t="s">
        <v>4693</v>
      </c>
      <c r="E7226" s="1061" t="s">
        <v>16592</v>
      </c>
      <c r="F7226" s="1061" t="s">
        <v>16593</v>
      </c>
      <c r="G7226" s="1061" t="s">
        <v>2797</v>
      </c>
      <c r="H7226" s="1061" t="s">
        <v>129</v>
      </c>
      <c r="I7226" s="1061" t="s">
        <v>19</v>
      </c>
      <c r="J7226" s="1061" t="s">
        <v>7975</v>
      </c>
      <c r="K7226" s="1061" t="s">
        <v>14849</v>
      </c>
      <c r="L7226" s="1061">
        <v>39206</v>
      </c>
      <c r="M7226" s="1061">
        <v>39206</v>
      </c>
      <c r="N7226" s="1061">
        <v>39206</v>
      </c>
      <c r="O7226" s="1061">
        <v>39206</v>
      </c>
      <c r="P7226" s="1061">
        <v>39206</v>
      </c>
      <c r="Q7226" s="1061">
        <v>39206</v>
      </c>
      <c r="R7226" s="1061">
        <v>39589</v>
      </c>
      <c r="S7226" s="1061">
        <v>39589</v>
      </c>
      <c r="T7226" s="1061">
        <v>39589</v>
      </c>
      <c r="U7226" s="1061">
        <v>39589</v>
      </c>
      <c r="V7226" s="1061">
        <v>39589</v>
      </c>
      <c r="W7226" s="1061">
        <v>39589</v>
      </c>
    </row>
    <row r="7227" spans="1:23">
      <c r="A7227" s="908"/>
      <c r="B7227" s="1061" t="s">
        <v>234</v>
      </c>
      <c r="C7227" s="1061" t="s">
        <v>235</v>
      </c>
      <c r="D7227" s="1061" t="s">
        <v>3345</v>
      </c>
      <c r="E7227" s="1061" t="s">
        <v>16601</v>
      </c>
      <c r="F7227" s="1061" t="s">
        <v>16584</v>
      </c>
      <c r="G7227" s="1061" t="s">
        <v>1739</v>
      </c>
      <c r="H7227" s="1061" t="s">
        <v>129</v>
      </c>
      <c r="I7227" s="1061" t="s">
        <v>21</v>
      </c>
      <c r="J7227" s="1061" t="s">
        <v>7975</v>
      </c>
      <c r="K7227" s="1061" t="s">
        <v>14849</v>
      </c>
      <c r="L7227" s="1061">
        <v>26.67</v>
      </c>
      <c r="M7227" s="1061">
        <v>26.67</v>
      </c>
      <c r="N7227" s="1061">
        <v>26.67</v>
      </c>
      <c r="O7227" s="1061">
        <v>26.67</v>
      </c>
      <c r="P7227" s="1061">
        <v>26.67</v>
      </c>
      <c r="Q7227" s="1061">
        <v>26.67</v>
      </c>
      <c r="R7227" s="1061">
        <v>26.67</v>
      </c>
      <c r="S7227" s="1061">
        <v>26.67</v>
      </c>
      <c r="T7227" s="1061">
        <v>26.67</v>
      </c>
      <c r="U7227" s="1061">
        <v>26.67</v>
      </c>
      <c r="V7227" s="1061">
        <v>26.67</v>
      </c>
      <c r="W7227" s="1061">
        <v>26.67</v>
      </c>
    </row>
    <row r="7228" spans="1:23">
      <c r="A7228" s="908"/>
      <c r="B7228" s="1061" t="s">
        <v>234</v>
      </c>
      <c r="C7228" s="1061" t="s">
        <v>235</v>
      </c>
      <c r="D7228" s="1061" t="s">
        <v>4160</v>
      </c>
      <c r="E7228" s="1061" t="s">
        <v>16602</v>
      </c>
      <c r="F7228" s="1061" t="s">
        <v>16603</v>
      </c>
      <c r="G7228" s="1061" t="s">
        <v>1739</v>
      </c>
      <c r="H7228" s="1061" t="s">
        <v>129</v>
      </c>
      <c r="I7228" s="1061" t="s">
        <v>19</v>
      </c>
      <c r="J7228" s="1061" t="s">
        <v>7975</v>
      </c>
      <c r="K7228" s="1061" t="s">
        <v>14849</v>
      </c>
      <c r="L7228" s="1061">
        <v>40488</v>
      </c>
      <c r="M7228" s="1061">
        <v>40488</v>
      </c>
      <c r="N7228" s="1061">
        <v>40488</v>
      </c>
      <c r="O7228" s="1061">
        <v>40488</v>
      </c>
      <c r="P7228" s="1061">
        <v>40488</v>
      </c>
      <c r="Q7228" s="1061">
        <v>40488</v>
      </c>
      <c r="R7228" s="1061">
        <v>40883</v>
      </c>
      <c r="S7228" s="1061">
        <v>40883</v>
      </c>
      <c r="T7228" s="1061">
        <v>40883</v>
      </c>
      <c r="U7228" s="1061">
        <v>40883</v>
      </c>
      <c r="V7228" s="1061">
        <v>40883</v>
      </c>
      <c r="W7228" s="1061">
        <v>40883</v>
      </c>
    </row>
    <row r="7229" spans="1:23">
      <c r="A7229" s="908"/>
      <c r="B7229" s="1061" t="s">
        <v>234</v>
      </c>
      <c r="C7229" s="1061" t="s">
        <v>235</v>
      </c>
      <c r="D7229" s="1061" t="s">
        <v>4465</v>
      </c>
      <c r="E7229" s="1061" t="s">
        <v>16604</v>
      </c>
      <c r="F7229" s="1061" t="s">
        <v>4982</v>
      </c>
      <c r="G7229" s="1061" t="s">
        <v>1739</v>
      </c>
      <c r="H7229" s="1061" t="s">
        <v>129</v>
      </c>
      <c r="I7229" s="1061" t="s">
        <v>21</v>
      </c>
      <c r="J7229" s="1061" t="s">
        <v>7975</v>
      </c>
      <c r="K7229" s="1061" t="s">
        <v>14849</v>
      </c>
      <c r="L7229" s="1061">
        <v>8.58</v>
      </c>
      <c r="M7229" s="1061">
        <v>8.58</v>
      </c>
      <c r="N7229" s="1061">
        <v>8.58</v>
      </c>
      <c r="O7229" s="1061">
        <v>8.58</v>
      </c>
      <c r="P7229" s="1061">
        <v>8.58</v>
      </c>
      <c r="Q7229" s="1061">
        <v>8.58</v>
      </c>
      <c r="R7229" s="1061">
        <v>8.58</v>
      </c>
      <c r="S7229" s="1061">
        <v>8.58</v>
      </c>
      <c r="T7229" s="1061">
        <v>8.58</v>
      </c>
      <c r="U7229" s="1061">
        <v>8.58</v>
      </c>
      <c r="V7229" s="1061">
        <v>8.58</v>
      </c>
      <c r="W7229" s="1061">
        <v>8.58</v>
      </c>
    </row>
    <row r="7230" spans="1:23">
      <c r="A7230" s="908"/>
      <c r="B7230" s="1061" t="s">
        <v>234</v>
      </c>
      <c r="C7230" s="1061" t="s">
        <v>235</v>
      </c>
      <c r="D7230" s="1061" t="s">
        <v>239</v>
      </c>
      <c r="E7230" s="1061" t="s">
        <v>16605</v>
      </c>
      <c r="F7230" s="1061" t="s">
        <v>5002</v>
      </c>
      <c r="G7230" s="1061" t="s">
        <v>1739</v>
      </c>
      <c r="H7230" s="1061" t="s">
        <v>129</v>
      </c>
      <c r="I7230" s="1061" t="s">
        <v>21</v>
      </c>
      <c r="J7230" s="1061" t="s">
        <v>7975</v>
      </c>
      <c r="K7230" s="1061" t="s">
        <v>14849</v>
      </c>
      <c r="L7230" s="1061">
        <v>21.55</v>
      </c>
      <c r="M7230" s="1061">
        <v>21.55</v>
      </c>
      <c r="N7230" s="1061">
        <v>21.55</v>
      </c>
      <c r="O7230" s="1061">
        <v>21.55</v>
      </c>
      <c r="P7230" s="1061">
        <v>21.55</v>
      </c>
      <c r="Q7230" s="1061">
        <v>21.55</v>
      </c>
      <c r="R7230" s="1061">
        <v>21.55</v>
      </c>
      <c r="S7230" s="1061">
        <v>21.55</v>
      </c>
      <c r="T7230" s="1061">
        <v>21.55</v>
      </c>
      <c r="U7230" s="1061">
        <v>21.55</v>
      </c>
      <c r="V7230" s="1061">
        <v>21.55</v>
      </c>
      <c r="W7230" s="1061">
        <v>21.55</v>
      </c>
    </row>
    <row r="7231" spans="1:23">
      <c r="A7231" s="908"/>
      <c r="B7231" s="1061" t="s">
        <v>234</v>
      </c>
      <c r="C7231" s="1061" t="s">
        <v>235</v>
      </c>
      <c r="D7231" s="1061" t="s">
        <v>239</v>
      </c>
      <c r="E7231" s="1061" t="s">
        <v>16606</v>
      </c>
      <c r="F7231" s="1061" t="s">
        <v>5003</v>
      </c>
      <c r="G7231" s="1061" t="s">
        <v>1739</v>
      </c>
      <c r="H7231" s="1061" t="s">
        <v>129</v>
      </c>
      <c r="I7231" s="1061" t="s">
        <v>21</v>
      </c>
      <c r="J7231" s="1061" t="s">
        <v>7975</v>
      </c>
      <c r="K7231" s="1061" t="s">
        <v>14849</v>
      </c>
      <c r="L7231" s="1061">
        <v>21.55</v>
      </c>
      <c r="M7231" s="1061">
        <v>21.55</v>
      </c>
      <c r="N7231" s="1061">
        <v>21.55</v>
      </c>
      <c r="O7231" s="1061">
        <v>21.55</v>
      </c>
      <c r="P7231" s="1061">
        <v>21.55</v>
      </c>
      <c r="Q7231" s="1061">
        <v>21.55</v>
      </c>
      <c r="R7231" s="1061">
        <v>21.55</v>
      </c>
      <c r="S7231" s="1061">
        <v>21.55</v>
      </c>
      <c r="T7231" s="1061">
        <v>21.55</v>
      </c>
      <c r="U7231" s="1061">
        <v>21.55</v>
      </c>
      <c r="V7231" s="1061">
        <v>21.55</v>
      </c>
      <c r="W7231" s="1061">
        <v>21.55</v>
      </c>
    </row>
    <row r="7232" spans="1:23">
      <c r="A7232" s="908"/>
      <c r="B7232" s="1061" t="s">
        <v>234</v>
      </c>
      <c r="C7232" s="1061" t="s">
        <v>235</v>
      </c>
      <c r="D7232" s="1061" t="s">
        <v>4461</v>
      </c>
      <c r="E7232" s="1061" t="s">
        <v>16607</v>
      </c>
      <c r="F7232" s="1061" t="s">
        <v>16608</v>
      </c>
      <c r="G7232" s="1061" t="s">
        <v>1739</v>
      </c>
      <c r="H7232" s="1061" t="s">
        <v>129</v>
      </c>
      <c r="I7232" s="1061" t="s">
        <v>19</v>
      </c>
      <c r="J7232" s="1061" t="s">
        <v>7975</v>
      </c>
      <c r="K7232" s="1061" t="s">
        <v>14849</v>
      </c>
      <c r="L7232" s="1061">
        <v>94300</v>
      </c>
      <c r="M7232" s="1061">
        <v>94300</v>
      </c>
      <c r="N7232" s="1061">
        <v>94300</v>
      </c>
      <c r="O7232" s="1061">
        <v>94300</v>
      </c>
      <c r="P7232" s="1061">
        <v>94300</v>
      </c>
      <c r="Q7232" s="1061">
        <v>94300</v>
      </c>
      <c r="R7232" s="1061">
        <v>95220</v>
      </c>
      <c r="S7232" s="1061">
        <v>95220</v>
      </c>
      <c r="T7232" s="1061">
        <v>95220</v>
      </c>
      <c r="U7232" s="1061">
        <v>95220</v>
      </c>
      <c r="V7232" s="1061">
        <v>95220</v>
      </c>
      <c r="W7232" s="1061">
        <v>95220</v>
      </c>
    </row>
    <row r="7233" spans="1:23">
      <c r="A7233" s="908"/>
      <c r="B7233" s="1061" t="s">
        <v>234</v>
      </c>
      <c r="C7233" s="1061" t="s">
        <v>235</v>
      </c>
      <c r="D7233" s="1061" t="s">
        <v>4461</v>
      </c>
      <c r="E7233" s="1061" t="s">
        <v>16609</v>
      </c>
      <c r="F7233" s="1061" t="s">
        <v>16610</v>
      </c>
      <c r="G7233" s="1061" t="s">
        <v>1739</v>
      </c>
      <c r="H7233" s="1061" t="s">
        <v>129</v>
      </c>
      <c r="I7233" s="1061" t="s">
        <v>19</v>
      </c>
      <c r="J7233" s="1061" t="s">
        <v>7975</v>
      </c>
      <c r="K7233" s="1061" t="s">
        <v>14849</v>
      </c>
      <c r="L7233" s="1061">
        <v>97375</v>
      </c>
      <c r="M7233" s="1061">
        <v>97375</v>
      </c>
      <c r="N7233" s="1061">
        <v>97375</v>
      </c>
      <c r="O7233" s="1061">
        <v>97375</v>
      </c>
      <c r="P7233" s="1061">
        <v>97375</v>
      </c>
      <c r="Q7233" s="1061">
        <v>97375</v>
      </c>
      <c r="R7233" s="1061">
        <v>98325</v>
      </c>
      <c r="S7233" s="1061">
        <v>98325</v>
      </c>
      <c r="T7233" s="1061">
        <v>98325</v>
      </c>
      <c r="U7233" s="1061">
        <v>98325</v>
      </c>
      <c r="V7233" s="1061">
        <v>98325</v>
      </c>
      <c r="W7233" s="1061">
        <v>98325</v>
      </c>
    </row>
    <row r="7234" spans="1:23">
      <c r="A7234" s="908"/>
      <c r="B7234" s="1061" t="s">
        <v>234</v>
      </c>
      <c r="C7234" s="1061" t="s">
        <v>235</v>
      </c>
      <c r="D7234" s="1061" t="s">
        <v>4461</v>
      </c>
      <c r="E7234" s="1061" t="s">
        <v>16611</v>
      </c>
      <c r="F7234" s="1061" t="s">
        <v>16612</v>
      </c>
      <c r="G7234" s="1061" t="s">
        <v>1739</v>
      </c>
      <c r="H7234" s="1061" t="s">
        <v>129</v>
      </c>
      <c r="I7234" s="1061" t="s">
        <v>19</v>
      </c>
      <c r="J7234" s="1061" t="s">
        <v>7975</v>
      </c>
      <c r="K7234" s="1061" t="s">
        <v>14849</v>
      </c>
      <c r="L7234" s="1061">
        <v>110700</v>
      </c>
      <c r="M7234" s="1061">
        <v>110700</v>
      </c>
      <c r="N7234" s="1061">
        <v>110700</v>
      </c>
      <c r="O7234" s="1061">
        <v>110700</v>
      </c>
      <c r="P7234" s="1061">
        <v>110700</v>
      </c>
      <c r="Q7234" s="1061">
        <v>110700</v>
      </c>
      <c r="R7234" s="1061">
        <v>111780</v>
      </c>
      <c r="S7234" s="1061">
        <v>111780</v>
      </c>
      <c r="T7234" s="1061">
        <v>111780</v>
      </c>
      <c r="U7234" s="1061">
        <v>111780</v>
      </c>
      <c r="V7234" s="1061">
        <v>111780</v>
      </c>
      <c r="W7234" s="1061">
        <v>111780</v>
      </c>
    </row>
    <row r="7235" spans="1:23">
      <c r="A7235" s="908"/>
      <c r="B7235" s="1061" t="s">
        <v>234</v>
      </c>
      <c r="C7235" s="1061" t="s">
        <v>235</v>
      </c>
      <c r="D7235" s="1061" t="s">
        <v>4461</v>
      </c>
      <c r="E7235" s="1061" t="s">
        <v>16613</v>
      </c>
      <c r="F7235" s="1061" t="s">
        <v>16614</v>
      </c>
      <c r="G7235" s="1061" t="s">
        <v>1739</v>
      </c>
      <c r="H7235" s="1061" t="s">
        <v>129</v>
      </c>
      <c r="I7235" s="1061" t="s">
        <v>19</v>
      </c>
      <c r="J7235" s="1061" t="s">
        <v>7975</v>
      </c>
      <c r="K7235" s="1061" t="s">
        <v>14849</v>
      </c>
      <c r="L7235" s="1061">
        <v>138375</v>
      </c>
      <c r="M7235" s="1061">
        <v>138375</v>
      </c>
      <c r="N7235" s="1061">
        <v>138375</v>
      </c>
      <c r="O7235" s="1061">
        <v>138375</v>
      </c>
      <c r="P7235" s="1061">
        <v>138375</v>
      </c>
      <c r="Q7235" s="1061">
        <v>138375</v>
      </c>
      <c r="R7235" s="1061">
        <v>139725</v>
      </c>
      <c r="S7235" s="1061">
        <v>139725</v>
      </c>
      <c r="T7235" s="1061">
        <v>139725</v>
      </c>
      <c r="U7235" s="1061">
        <v>139725</v>
      </c>
      <c r="V7235" s="1061">
        <v>139725</v>
      </c>
      <c r="W7235" s="1061">
        <v>139725</v>
      </c>
    </row>
    <row r="7236" spans="1:23">
      <c r="A7236" s="908"/>
      <c r="B7236" s="1061" t="s">
        <v>234</v>
      </c>
      <c r="C7236" s="1061" t="s">
        <v>235</v>
      </c>
      <c r="D7236" s="1061" t="s">
        <v>4461</v>
      </c>
      <c r="E7236" s="1061" t="s">
        <v>16615</v>
      </c>
      <c r="F7236" s="1061" t="s">
        <v>16616</v>
      </c>
      <c r="G7236" s="1061" t="s">
        <v>1739</v>
      </c>
      <c r="H7236" s="1061" t="s">
        <v>129</v>
      </c>
      <c r="I7236" s="1061" t="s">
        <v>19</v>
      </c>
      <c r="J7236" s="1061" t="s">
        <v>7975</v>
      </c>
      <c r="K7236" s="1061" t="s">
        <v>14849</v>
      </c>
      <c r="L7236" s="1061">
        <v>141450</v>
      </c>
      <c r="M7236" s="1061">
        <v>141450</v>
      </c>
      <c r="N7236" s="1061">
        <v>141450</v>
      </c>
      <c r="O7236" s="1061">
        <v>141450</v>
      </c>
      <c r="P7236" s="1061">
        <v>141450</v>
      </c>
      <c r="Q7236" s="1061">
        <v>141450</v>
      </c>
      <c r="R7236" s="1061">
        <v>142830</v>
      </c>
      <c r="S7236" s="1061">
        <v>142830</v>
      </c>
      <c r="T7236" s="1061">
        <v>142830</v>
      </c>
      <c r="U7236" s="1061">
        <v>142830</v>
      </c>
      <c r="V7236" s="1061">
        <v>142830</v>
      </c>
      <c r="W7236" s="1061">
        <v>142830</v>
      </c>
    </row>
    <row r="7237" spans="1:23">
      <c r="A7237" s="908"/>
      <c r="B7237" s="1061" t="s">
        <v>234</v>
      </c>
      <c r="C7237" s="1061" t="s">
        <v>235</v>
      </c>
      <c r="D7237" s="1061" t="s">
        <v>4461</v>
      </c>
      <c r="E7237" s="1061" t="s">
        <v>16617</v>
      </c>
      <c r="F7237" s="1061" t="s">
        <v>16618</v>
      </c>
      <c r="G7237" s="1061" t="s">
        <v>1739</v>
      </c>
      <c r="H7237" s="1061" t="s">
        <v>129</v>
      </c>
      <c r="I7237" s="1061" t="s">
        <v>19</v>
      </c>
      <c r="J7237" s="1061" t="s">
        <v>7975</v>
      </c>
      <c r="K7237" s="1061" t="s">
        <v>14849</v>
      </c>
      <c r="L7237" s="1061">
        <v>126075</v>
      </c>
      <c r="M7237" s="1061">
        <v>126075</v>
      </c>
      <c r="N7237" s="1061">
        <v>126075</v>
      </c>
      <c r="O7237" s="1061">
        <v>126075</v>
      </c>
      <c r="P7237" s="1061">
        <v>126075</v>
      </c>
      <c r="Q7237" s="1061">
        <v>126075</v>
      </c>
      <c r="R7237" s="1061">
        <v>127305</v>
      </c>
      <c r="S7237" s="1061">
        <v>127305</v>
      </c>
      <c r="T7237" s="1061">
        <v>127305</v>
      </c>
      <c r="U7237" s="1061">
        <v>127305</v>
      </c>
      <c r="V7237" s="1061">
        <v>127305</v>
      </c>
      <c r="W7237" s="1061">
        <v>127305</v>
      </c>
    </row>
    <row r="7238" spans="1:23">
      <c r="A7238" s="908"/>
      <c r="B7238" s="1061" t="s">
        <v>234</v>
      </c>
      <c r="C7238" s="1061" t="s">
        <v>235</v>
      </c>
      <c r="D7238" s="1061" t="s">
        <v>4461</v>
      </c>
      <c r="E7238" s="1061" t="s">
        <v>16619</v>
      </c>
      <c r="F7238" s="1061" t="s">
        <v>16620</v>
      </c>
      <c r="G7238" s="1061" t="s">
        <v>1739</v>
      </c>
      <c r="H7238" s="1061" t="s">
        <v>129</v>
      </c>
      <c r="I7238" s="1061" t="s">
        <v>19</v>
      </c>
      <c r="J7238" s="1061" t="s">
        <v>7975</v>
      </c>
      <c r="K7238" s="1061" t="s">
        <v>14849</v>
      </c>
      <c r="L7238" s="1061">
        <v>223450</v>
      </c>
      <c r="M7238" s="1061">
        <v>223450</v>
      </c>
      <c r="N7238" s="1061">
        <v>223450</v>
      </c>
      <c r="O7238" s="1061">
        <v>223450</v>
      </c>
      <c r="P7238" s="1061">
        <v>223450</v>
      </c>
      <c r="Q7238" s="1061">
        <v>223450</v>
      </c>
      <c r="R7238" s="1061">
        <v>225630</v>
      </c>
      <c r="S7238" s="1061">
        <v>225630</v>
      </c>
      <c r="T7238" s="1061">
        <v>225630</v>
      </c>
      <c r="U7238" s="1061">
        <v>225630</v>
      </c>
      <c r="V7238" s="1061">
        <v>225630</v>
      </c>
      <c r="W7238" s="1061">
        <v>225630</v>
      </c>
    </row>
    <row r="7239" spans="1:23">
      <c r="A7239" s="908"/>
      <c r="B7239" s="1061" t="s">
        <v>234</v>
      </c>
      <c r="C7239" s="1061" t="s">
        <v>235</v>
      </c>
      <c r="D7239" s="1061" t="s">
        <v>4461</v>
      </c>
      <c r="E7239" s="1061" t="s">
        <v>16621</v>
      </c>
      <c r="F7239" s="1061" t="s">
        <v>16622</v>
      </c>
      <c r="G7239" s="1061" t="s">
        <v>1739</v>
      </c>
      <c r="H7239" s="1061" t="s">
        <v>129</v>
      </c>
      <c r="I7239" s="1061" t="s">
        <v>19</v>
      </c>
      <c r="J7239" s="1061" t="s">
        <v>7975</v>
      </c>
      <c r="K7239" s="1061" t="s">
        <v>14849</v>
      </c>
      <c r="L7239" s="1061">
        <v>64575</v>
      </c>
      <c r="M7239" s="1061">
        <v>64575</v>
      </c>
      <c r="N7239" s="1061">
        <v>64575</v>
      </c>
      <c r="O7239" s="1061">
        <v>64575</v>
      </c>
      <c r="P7239" s="1061">
        <v>64575</v>
      </c>
      <c r="Q7239" s="1061">
        <v>64575</v>
      </c>
      <c r="R7239" s="1061">
        <v>65205</v>
      </c>
      <c r="S7239" s="1061">
        <v>65205</v>
      </c>
      <c r="T7239" s="1061">
        <v>65205</v>
      </c>
      <c r="U7239" s="1061">
        <v>65205</v>
      </c>
      <c r="V7239" s="1061">
        <v>65205</v>
      </c>
      <c r="W7239" s="1061">
        <v>65205</v>
      </c>
    </row>
    <row r="7240" spans="1:23">
      <c r="A7240" s="908"/>
      <c r="B7240" s="1061" t="s">
        <v>234</v>
      </c>
      <c r="C7240" s="1061" t="s">
        <v>235</v>
      </c>
      <c r="D7240" s="1061" t="s">
        <v>4387</v>
      </c>
      <c r="E7240" s="1061" t="s">
        <v>16623</v>
      </c>
      <c r="F7240" s="1061" t="s">
        <v>16624</v>
      </c>
      <c r="G7240" s="1061" t="s">
        <v>1739</v>
      </c>
      <c r="H7240" s="1061" t="s">
        <v>129</v>
      </c>
      <c r="I7240" s="1061" t="s">
        <v>19</v>
      </c>
      <c r="J7240" s="1061" t="s">
        <v>7975</v>
      </c>
      <c r="K7240" s="1061" t="s">
        <v>14849</v>
      </c>
      <c r="L7240" s="1061">
        <v>92250</v>
      </c>
      <c r="M7240" s="1061">
        <v>92250</v>
      </c>
      <c r="N7240" s="1061">
        <v>92250</v>
      </c>
      <c r="O7240" s="1061">
        <v>92250</v>
      </c>
      <c r="P7240" s="1061">
        <v>92250</v>
      </c>
      <c r="Q7240" s="1061">
        <v>92250</v>
      </c>
      <c r="R7240" s="1061">
        <v>93150</v>
      </c>
      <c r="S7240" s="1061">
        <v>93150</v>
      </c>
      <c r="T7240" s="1061">
        <v>93150</v>
      </c>
      <c r="U7240" s="1061">
        <v>93150</v>
      </c>
      <c r="V7240" s="1061">
        <v>93150</v>
      </c>
      <c r="W7240" s="1061">
        <v>93150</v>
      </c>
    </row>
    <row r="7241" spans="1:23">
      <c r="A7241" s="908"/>
      <c r="B7241" s="1061" t="s">
        <v>234</v>
      </c>
      <c r="C7241" s="1061" t="s">
        <v>235</v>
      </c>
      <c r="D7241" s="1061" t="s">
        <v>4594</v>
      </c>
      <c r="E7241" s="1061" t="s">
        <v>16625</v>
      </c>
      <c r="F7241" s="1061" t="s">
        <v>16626</v>
      </c>
      <c r="G7241" s="1061" t="s">
        <v>1739</v>
      </c>
      <c r="H7241" s="1061" t="s">
        <v>129</v>
      </c>
      <c r="I7241" s="1061" t="s">
        <v>19</v>
      </c>
      <c r="J7241" s="1061" t="s">
        <v>7975</v>
      </c>
      <c r="K7241" s="1061" t="s">
        <v>14849</v>
      </c>
      <c r="L7241" s="1061">
        <v>128125</v>
      </c>
      <c r="M7241" s="1061">
        <v>128125</v>
      </c>
      <c r="N7241" s="1061">
        <v>128125</v>
      </c>
      <c r="O7241" s="1061">
        <v>128125</v>
      </c>
      <c r="P7241" s="1061">
        <v>128125</v>
      </c>
      <c r="Q7241" s="1061">
        <v>128125</v>
      </c>
      <c r="R7241" s="1061">
        <v>129375</v>
      </c>
      <c r="S7241" s="1061">
        <v>129375</v>
      </c>
      <c r="T7241" s="1061">
        <v>129375</v>
      </c>
      <c r="U7241" s="1061">
        <v>129375</v>
      </c>
      <c r="V7241" s="1061">
        <v>129375</v>
      </c>
      <c r="W7241" s="1061">
        <v>129375</v>
      </c>
    </row>
    <row r="7242" spans="1:23">
      <c r="A7242" s="908"/>
      <c r="B7242" s="1061" t="s">
        <v>234</v>
      </c>
      <c r="C7242" s="1061" t="s">
        <v>1622</v>
      </c>
      <c r="D7242" s="1061" t="s">
        <v>4548</v>
      </c>
      <c r="E7242" s="1061" t="s">
        <v>16627</v>
      </c>
      <c r="F7242" s="1061" t="s">
        <v>16628</v>
      </c>
      <c r="G7242" s="1061" t="s">
        <v>1669</v>
      </c>
      <c r="H7242" s="1061" t="s">
        <v>102</v>
      </c>
      <c r="I7242" s="1061" t="s">
        <v>19</v>
      </c>
      <c r="J7242" s="1061" t="s">
        <v>7745</v>
      </c>
      <c r="K7242" s="1061" t="s">
        <v>14849</v>
      </c>
      <c r="L7242" s="1061">
        <v>108070004</v>
      </c>
      <c r="M7242" s="1061">
        <v>108070004</v>
      </c>
      <c r="N7242" s="1061">
        <v>108070004</v>
      </c>
      <c r="O7242" s="1061">
        <v>108070004</v>
      </c>
      <c r="P7242" s="1061">
        <v>108070004</v>
      </c>
      <c r="Q7242" s="1061">
        <v>108070004</v>
      </c>
      <c r="R7242" s="1061">
        <v>109124346</v>
      </c>
      <c r="S7242" s="1061">
        <v>109124346</v>
      </c>
      <c r="T7242" s="1061">
        <v>109124346</v>
      </c>
      <c r="U7242" s="1061">
        <v>109124346</v>
      </c>
      <c r="V7242" s="1061">
        <v>109124346</v>
      </c>
      <c r="W7242" s="1061">
        <v>109124346</v>
      </c>
    </row>
    <row r="7243" spans="1:23">
      <c r="A7243" s="908"/>
      <c r="B7243" s="1061" t="s">
        <v>234</v>
      </c>
      <c r="C7243" s="1061" t="s">
        <v>235</v>
      </c>
      <c r="D7243" s="1061" t="s">
        <v>4384</v>
      </c>
      <c r="E7243" s="1061" t="s">
        <v>16629</v>
      </c>
      <c r="F7243" s="1061" t="s">
        <v>4384</v>
      </c>
      <c r="G7243" s="1061" t="s">
        <v>1739</v>
      </c>
      <c r="H7243" s="1061" t="s">
        <v>129</v>
      </c>
      <c r="I7243" s="1061" t="s">
        <v>21</v>
      </c>
      <c r="J7243" s="1061" t="s">
        <v>7975</v>
      </c>
      <c r="K7243" s="1061" t="s">
        <v>14849</v>
      </c>
      <c r="L7243" s="1061">
        <v>103.46000000000001</v>
      </c>
      <c r="M7243" s="1061">
        <v>103.46000000000001</v>
      </c>
      <c r="N7243" s="1061">
        <v>103.46000000000001</v>
      </c>
      <c r="O7243" s="1061">
        <v>103.46000000000001</v>
      </c>
      <c r="P7243" s="1061">
        <v>103.46000000000001</v>
      </c>
      <c r="Q7243" s="1061">
        <v>103.46000000000001</v>
      </c>
      <c r="R7243" s="1061">
        <v>103.46000000000001</v>
      </c>
      <c r="S7243" s="1061">
        <v>103.46000000000001</v>
      </c>
      <c r="T7243" s="1061">
        <v>103.46000000000001</v>
      </c>
      <c r="U7243" s="1061">
        <v>103.46000000000001</v>
      </c>
      <c r="V7243" s="1061">
        <v>103.46000000000001</v>
      </c>
      <c r="W7243" s="1061">
        <v>103.46000000000001</v>
      </c>
    </row>
    <row r="7244" spans="1:23">
      <c r="A7244" s="908"/>
      <c r="B7244" s="1061" t="s">
        <v>234</v>
      </c>
      <c r="C7244" s="1061" t="s">
        <v>235</v>
      </c>
      <c r="D7244" s="1061" t="s">
        <v>5176</v>
      </c>
      <c r="E7244" s="1061" t="s">
        <v>16630</v>
      </c>
      <c r="F7244" s="1061" t="s">
        <v>5176</v>
      </c>
      <c r="G7244" s="1061" t="s">
        <v>1739</v>
      </c>
      <c r="H7244" s="1061" t="s">
        <v>129</v>
      </c>
      <c r="I7244" s="1061" t="s">
        <v>21</v>
      </c>
      <c r="J7244" s="1061" t="s">
        <v>7975</v>
      </c>
      <c r="K7244" s="1061" t="s">
        <v>14849</v>
      </c>
      <c r="L7244" s="1061">
        <v>3.46</v>
      </c>
      <c r="M7244" s="1061">
        <v>3.46</v>
      </c>
      <c r="N7244" s="1061">
        <v>3.46</v>
      </c>
      <c r="O7244" s="1061">
        <v>3.46</v>
      </c>
      <c r="P7244" s="1061">
        <v>3.46</v>
      </c>
      <c r="Q7244" s="1061">
        <v>3.46</v>
      </c>
      <c r="R7244" s="1061">
        <v>3.46</v>
      </c>
      <c r="S7244" s="1061">
        <v>3.46</v>
      </c>
      <c r="T7244" s="1061">
        <v>3.46</v>
      </c>
      <c r="U7244" s="1061">
        <v>3.46</v>
      </c>
      <c r="V7244" s="1061">
        <v>3.46</v>
      </c>
      <c r="W7244" s="1061">
        <v>3.46</v>
      </c>
    </row>
    <row r="7245" spans="1:23">
      <c r="A7245" s="908"/>
      <c r="B7245" s="1061" t="s">
        <v>234</v>
      </c>
      <c r="C7245" s="1061" t="s">
        <v>235</v>
      </c>
      <c r="D7245" s="1061" t="s">
        <v>5176</v>
      </c>
      <c r="E7245" s="1061" t="s">
        <v>16631</v>
      </c>
      <c r="F7245" s="1061" t="s">
        <v>16632</v>
      </c>
      <c r="G7245" s="1061" t="s">
        <v>1739</v>
      </c>
      <c r="H7245" s="1061" t="s">
        <v>129</v>
      </c>
      <c r="I7245" s="1061" t="s">
        <v>21</v>
      </c>
      <c r="J7245" s="1061" t="s">
        <v>7975</v>
      </c>
      <c r="K7245" s="1061" t="s">
        <v>14849</v>
      </c>
      <c r="L7245" s="1061">
        <v>2.0599999999999996</v>
      </c>
      <c r="M7245" s="1061">
        <v>2.0599999999999996</v>
      </c>
      <c r="N7245" s="1061">
        <v>2.0599999999999996</v>
      </c>
      <c r="O7245" s="1061">
        <v>2.0599999999999996</v>
      </c>
      <c r="P7245" s="1061">
        <v>2.0599999999999996</v>
      </c>
      <c r="Q7245" s="1061">
        <v>2.0599999999999996</v>
      </c>
      <c r="R7245" s="1061">
        <v>2.0599999999999996</v>
      </c>
      <c r="S7245" s="1061">
        <v>2.0599999999999996</v>
      </c>
      <c r="T7245" s="1061">
        <v>2.0599999999999996</v>
      </c>
      <c r="U7245" s="1061">
        <v>2.0599999999999996</v>
      </c>
      <c r="V7245" s="1061">
        <v>2.0599999999999996</v>
      </c>
      <c r="W7245" s="1061">
        <v>2.0599999999999996</v>
      </c>
    </row>
    <row r="7246" spans="1:23">
      <c r="A7246" s="908"/>
      <c r="B7246" s="1061" t="s">
        <v>234</v>
      </c>
      <c r="C7246" s="1061" t="s">
        <v>235</v>
      </c>
      <c r="D7246" s="1061" t="s">
        <v>4948</v>
      </c>
      <c r="E7246" s="1061" t="s">
        <v>16633</v>
      </c>
      <c r="F7246" s="1061" t="s">
        <v>16634</v>
      </c>
      <c r="G7246" s="1061" t="s">
        <v>1739</v>
      </c>
      <c r="H7246" s="1061" t="s">
        <v>129</v>
      </c>
      <c r="I7246" s="1061" t="s">
        <v>21</v>
      </c>
      <c r="J7246" s="1061" t="s">
        <v>7975</v>
      </c>
      <c r="K7246" s="1061" t="s">
        <v>14849</v>
      </c>
      <c r="L7246" s="1061">
        <v>4.2299999999999995</v>
      </c>
      <c r="M7246" s="1061">
        <v>4.2299999999999995</v>
      </c>
      <c r="N7246" s="1061">
        <v>4.2299999999999995</v>
      </c>
      <c r="O7246" s="1061">
        <v>4.2299999999999995</v>
      </c>
      <c r="P7246" s="1061">
        <v>4.2299999999999995</v>
      </c>
      <c r="Q7246" s="1061">
        <v>4.2299999999999995</v>
      </c>
      <c r="R7246" s="1061">
        <v>4.2299999999999995</v>
      </c>
      <c r="S7246" s="1061">
        <v>4.2299999999999995</v>
      </c>
      <c r="T7246" s="1061">
        <v>4.2299999999999995</v>
      </c>
      <c r="U7246" s="1061">
        <v>4.2299999999999995</v>
      </c>
      <c r="V7246" s="1061">
        <v>4.2299999999999995</v>
      </c>
      <c r="W7246" s="1061">
        <v>4.2299999999999995</v>
      </c>
    </row>
    <row r="7247" spans="1:23">
      <c r="A7247" s="908"/>
      <c r="B7247" s="1061" t="s">
        <v>234</v>
      </c>
      <c r="C7247" s="1061" t="s">
        <v>235</v>
      </c>
      <c r="D7247" s="1061" t="s">
        <v>4284</v>
      </c>
      <c r="E7247" s="1061" t="s">
        <v>16635</v>
      </c>
      <c r="F7247" s="1061" t="s">
        <v>16636</v>
      </c>
      <c r="G7247" s="1061" t="s">
        <v>1739</v>
      </c>
      <c r="H7247" s="1061" t="s">
        <v>129</v>
      </c>
      <c r="I7247" s="1061" t="s">
        <v>21</v>
      </c>
      <c r="J7247" s="1061" t="s">
        <v>7975</v>
      </c>
      <c r="K7247" s="1061" t="s">
        <v>14849</v>
      </c>
      <c r="L7247" s="1061">
        <v>76.910000000000011</v>
      </c>
      <c r="M7247" s="1061">
        <v>76.910000000000011</v>
      </c>
      <c r="N7247" s="1061">
        <v>76.910000000000011</v>
      </c>
      <c r="O7247" s="1061">
        <v>76.910000000000011</v>
      </c>
      <c r="P7247" s="1061">
        <v>76.910000000000011</v>
      </c>
      <c r="Q7247" s="1061">
        <v>76.910000000000011</v>
      </c>
      <c r="R7247" s="1061">
        <v>76.910000000000011</v>
      </c>
      <c r="S7247" s="1061">
        <v>76.910000000000011</v>
      </c>
      <c r="T7247" s="1061">
        <v>76.910000000000011</v>
      </c>
      <c r="U7247" s="1061">
        <v>76.910000000000011</v>
      </c>
      <c r="V7247" s="1061">
        <v>76.910000000000011</v>
      </c>
      <c r="W7247" s="1061">
        <v>76.910000000000011</v>
      </c>
    </row>
    <row r="7248" spans="1:23">
      <c r="A7248" s="908"/>
      <c r="B7248" s="1061" t="s">
        <v>234</v>
      </c>
      <c r="C7248" s="1061" t="s">
        <v>235</v>
      </c>
      <c r="D7248" s="1061" t="s">
        <v>4226</v>
      </c>
      <c r="E7248" s="1061" t="s">
        <v>16637</v>
      </c>
      <c r="F7248" s="1061" t="s">
        <v>4226</v>
      </c>
      <c r="G7248" s="1061" t="s">
        <v>1739</v>
      </c>
      <c r="H7248" s="1061" t="s">
        <v>129</v>
      </c>
      <c r="I7248" s="1061" t="s">
        <v>21</v>
      </c>
      <c r="J7248" s="1061" t="s">
        <v>7975</v>
      </c>
      <c r="K7248" s="1061" t="s">
        <v>14849</v>
      </c>
      <c r="L7248" s="1061">
        <v>13.799999999999999</v>
      </c>
      <c r="M7248" s="1061">
        <v>13.799999999999999</v>
      </c>
      <c r="N7248" s="1061">
        <v>13.799999999999999</v>
      </c>
      <c r="O7248" s="1061">
        <v>13.799999999999999</v>
      </c>
      <c r="P7248" s="1061">
        <v>13.799999999999999</v>
      </c>
      <c r="Q7248" s="1061">
        <v>13.799999999999999</v>
      </c>
      <c r="R7248" s="1061">
        <v>13.799999999999999</v>
      </c>
      <c r="S7248" s="1061">
        <v>13.799999999999999</v>
      </c>
      <c r="T7248" s="1061">
        <v>13.799999999999999</v>
      </c>
      <c r="U7248" s="1061">
        <v>13.799999999999999</v>
      </c>
      <c r="V7248" s="1061">
        <v>13.799999999999999</v>
      </c>
      <c r="W7248" s="1061">
        <v>13.799999999999999</v>
      </c>
    </row>
    <row r="7249" spans="1:23">
      <c r="A7249" s="908"/>
      <c r="B7249" s="1061" t="s">
        <v>234</v>
      </c>
      <c r="C7249" s="1061" t="s">
        <v>235</v>
      </c>
      <c r="D7249" s="1061" t="s">
        <v>16638</v>
      </c>
      <c r="E7249" s="1061" t="s">
        <v>16639</v>
      </c>
      <c r="F7249" s="1061" t="s">
        <v>16640</v>
      </c>
      <c r="G7249" s="1061" t="s">
        <v>1739</v>
      </c>
      <c r="H7249" s="1061" t="s">
        <v>129</v>
      </c>
      <c r="I7249" s="1061" t="s">
        <v>21</v>
      </c>
      <c r="J7249" s="1061" t="s">
        <v>7975</v>
      </c>
      <c r="K7249" s="1061" t="s">
        <v>14849</v>
      </c>
      <c r="L7249" s="1061">
        <v>282.39</v>
      </c>
      <c r="M7249" s="1061">
        <v>282.39</v>
      </c>
      <c r="N7249" s="1061">
        <v>282.39</v>
      </c>
      <c r="O7249" s="1061">
        <v>282.39</v>
      </c>
      <c r="P7249" s="1061">
        <v>282.39</v>
      </c>
      <c r="Q7249" s="1061">
        <v>282.39</v>
      </c>
      <c r="R7249" s="1061">
        <v>282.39</v>
      </c>
      <c r="S7249" s="1061">
        <v>282.39</v>
      </c>
      <c r="T7249" s="1061">
        <v>282.39</v>
      </c>
      <c r="U7249" s="1061">
        <v>282.39</v>
      </c>
      <c r="V7249" s="1061">
        <v>282.39</v>
      </c>
      <c r="W7249" s="1061">
        <v>282.39</v>
      </c>
    </row>
    <row r="7250" spans="1:23">
      <c r="A7250" s="908"/>
      <c r="B7250" s="1061" t="s">
        <v>234</v>
      </c>
      <c r="C7250" s="1061" t="s">
        <v>235</v>
      </c>
      <c r="D7250" s="1061" t="s">
        <v>4416</v>
      </c>
      <c r="E7250" s="1061" t="s">
        <v>16641</v>
      </c>
      <c r="F7250" s="1061" t="s">
        <v>16642</v>
      </c>
      <c r="G7250" s="1061" t="s">
        <v>1739</v>
      </c>
      <c r="H7250" s="1061" t="s">
        <v>129</v>
      </c>
      <c r="I7250" s="1061" t="s">
        <v>21</v>
      </c>
      <c r="J7250" s="1061" t="s">
        <v>7975</v>
      </c>
      <c r="K7250" s="1061" t="s">
        <v>14849</v>
      </c>
      <c r="L7250" s="1061">
        <v>414.96</v>
      </c>
      <c r="M7250" s="1061">
        <v>414.96</v>
      </c>
      <c r="N7250" s="1061">
        <v>414.96</v>
      </c>
      <c r="O7250" s="1061">
        <v>414.96</v>
      </c>
      <c r="P7250" s="1061">
        <v>414.96</v>
      </c>
      <c r="Q7250" s="1061">
        <v>414.96</v>
      </c>
      <c r="R7250" s="1061">
        <v>414.96</v>
      </c>
      <c r="S7250" s="1061">
        <v>414.96</v>
      </c>
      <c r="T7250" s="1061">
        <v>414.96</v>
      </c>
      <c r="U7250" s="1061">
        <v>414.96</v>
      </c>
      <c r="V7250" s="1061">
        <v>414.96</v>
      </c>
      <c r="W7250" s="1061">
        <v>414.96</v>
      </c>
    </row>
    <row r="7251" spans="1:23">
      <c r="A7251" s="908"/>
      <c r="B7251" s="1061" t="s">
        <v>234</v>
      </c>
      <c r="C7251" s="1061" t="s">
        <v>235</v>
      </c>
      <c r="D7251" s="1061" t="s">
        <v>4416</v>
      </c>
      <c r="E7251" s="1061" t="s">
        <v>16643</v>
      </c>
      <c r="F7251" s="1061" t="s">
        <v>16644</v>
      </c>
      <c r="G7251" s="1061" t="s">
        <v>1739</v>
      </c>
      <c r="H7251" s="1061" t="s">
        <v>129</v>
      </c>
      <c r="I7251" s="1061" t="s">
        <v>21</v>
      </c>
      <c r="J7251" s="1061" t="s">
        <v>7975</v>
      </c>
      <c r="K7251" s="1061" t="s">
        <v>14849</v>
      </c>
      <c r="L7251" s="1061">
        <v>79.100000000000009</v>
      </c>
      <c r="M7251" s="1061">
        <v>79.100000000000009</v>
      </c>
      <c r="N7251" s="1061">
        <v>79.100000000000009</v>
      </c>
      <c r="O7251" s="1061">
        <v>79.100000000000009</v>
      </c>
      <c r="P7251" s="1061">
        <v>79.100000000000009</v>
      </c>
      <c r="Q7251" s="1061">
        <v>79.100000000000009</v>
      </c>
      <c r="R7251" s="1061">
        <v>79.100000000000009</v>
      </c>
      <c r="S7251" s="1061">
        <v>79.100000000000009</v>
      </c>
      <c r="T7251" s="1061">
        <v>79.100000000000009</v>
      </c>
      <c r="U7251" s="1061">
        <v>79.100000000000009</v>
      </c>
      <c r="V7251" s="1061">
        <v>79.100000000000009</v>
      </c>
      <c r="W7251" s="1061">
        <v>79.100000000000009</v>
      </c>
    </row>
    <row r="7252" spans="1:23">
      <c r="A7252" s="908"/>
      <c r="B7252" s="1061" t="s">
        <v>234</v>
      </c>
      <c r="C7252" s="1061" t="s">
        <v>235</v>
      </c>
      <c r="D7252" s="1061" t="s">
        <v>16645</v>
      </c>
      <c r="E7252" s="1061" t="s">
        <v>16646</v>
      </c>
      <c r="F7252" s="1061" t="s">
        <v>16647</v>
      </c>
      <c r="G7252" s="1061" t="s">
        <v>1739</v>
      </c>
      <c r="H7252" s="1061" t="s">
        <v>129</v>
      </c>
      <c r="I7252" s="1061" t="s">
        <v>19</v>
      </c>
      <c r="J7252" s="1061" t="s">
        <v>7975</v>
      </c>
      <c r="K7252" s="1061" t="s">
        <v>14849</v>
      </c>
      <c r="L7252" s="1061">
        <v>92727</v>
      </c>
      <c r="M7252" s="1061">
        <v>92727</v>
      </c>
      <c r="N7252" s="1061">
        <v>92727</v>
      </c>
      <c r="O7252" s="1061">
        <v>92727</v>
      </c>
      <c r="P7252" s="1061">
        <v>92727</v>
      </c>
      <c r="Q7252" s="1061">
        <v>92727</v>
      </c>
      <c r="R7252" s="1061">
        <v>93632</v>
      </c>
      <c r="S7252" s="1061">
        <v>93632</v>
      </c>
      <c r="T7252" s="1061">
        <v>93632</v>
      </c>
      <c r="U7252" s="1061">
        <v>93632</v>
      </c>
      <c r="V7252" s="1061">
        <v>93632</v>
      </c>
      <c r="W7252" s="1061">
        <v>93632</v>
      </c>
    </row>
    <row r="7253" spans="1:23">
      <c r="A7253" s="908"/>
      <c r="B7253" s="1061" t="s">
        <v>234</v>
      </c>
      <c r="C7253" s="1061" t="s">
        <v>235</v>
      </c>
      <c r="D7253" s="1061" t="s">
        <v>5191</v>
      </c>
      <c r="E7253" s="1061" t="s">
        <v>16648</v>
      </c>
      <c r="F7253" s="1061" t="s">
        <v>16649</v>
      </c>
      <c r="G7253" s="1061" t="s">
        <v>1739</v>
      </c>
      <c r="H7253" s="1061" t="s">
        <v>129</v>
      </c>
      <c r="I7253" s="1061" t="s">
        <v>20</v>
      </c>
      <c r="J7253" s="1061" t="s">
        <v>7975</v>
      </c>
      <c r="K7253" s="1061" t="s">
        <v>14849</v>
      </c>
      <c r="L7253" s="1061">
        <v>11550</v>
      </c>
      <c r="M7253" s="1061">
        <v>11550</v>
      </c>
      <c r="N7253" s="1061">
        <v>11550</v>
      </c>
      <c r="O7253" s="1061">
        <v>11550</v>
      </c>
      <c r="P7253" s="1061">
        <v>11550</v>
      </c>
      <c r="Q7253" s="1061">
        <v>11550</v>
      </c>
      <c r="R7253" s="1061">
        <v>11550</v>
      </c>
      <c r="S7253" s="1061">
        <v>11550</v>
      </c>
      <c r="T7253" s="1061">
        <v>11550</v>
      </c>
      <c r="U7253" s="1061">
        <v>11550</v>
      </c>
      <c r="V7253" s="1061">
        <v>11550</v>
      </c>
      <c r="W7253" s="1061">
        <v>11550</v>
      </c>
    </row>
    <row r="7254" spans="1:23">
      <c r="A7254" s="908"/>
      <c r="B7254" s="1061" t="s">
        <v>234</v>
      </c>
      <c r="C7254" s="1061" t="s">
        <v>235</v>
      </c>
      <c r="D7254" s="1061" t="s">
        <v>4339</v>
      </c>
      <c r="E7254" s="1061" t="s">
        <v>16595</v>
      </c>
      <c r="F7254" s="1061" t="s">
        <v>16650</v>
      </c>
      <c r="G7254" s="1061" t="s">
        <v>1739</v>
      </c>
      <c r="H7254" s="1061" t="s">
        <v>129</v>
      </c>
      <c r="I7254" s="1061" t="s">
        <v>21</v>
      </c>
      <c r="J7254" s="1061" t="s">
        <v>7975</v>
      </c>
      <c r="K7254" s="1061" t="s">
        <v>14849</v>
      </c>
      <c r="L7254" s="1061">
        <v>24.130000000000003</v>
      </c>
      <c r="M7254" s="1061">
        <v>24.130000000000003</v>
      </c>
      <c r="N7254" s="1061">
        <v>24.130000000000003</v>
      </c>
      <c r="O7254" s="1061">
        <v>24.130000000000003</v>
      </c>
      <c r="P7254" s="1061">
        <v>24.130000000000003</v>
      </c>
      <c r="Q7254" s="1061">
        <v>24.130000000000003</v>
      </c>
      <c r="R7254" s="1061">
        <v>24.130000000000003</v>
      </c>
      <c r="S7254" s="1061">
        <v>24.130000000000003</v>
      </c>
      <c r="T7254" s="1061">
        <v>24.130000000000003</v>
      </c>
      <c r="U7254" s="1061">
        <v>24.130000000000003</v>
      </c>
      <c r="V7254" s="1061">
        <v>24.130000000000003</v>
      </c>
      <c r="W7254" s="1061">
        <v>24.130000000000003</v>
      </c>
    </row>
    <row r="7255" spans="1:23">
      <c r="A7255" s="908"/>
      <c r="B7255" s="1061" t="s">
        <v>234</v>
      </c>
      <c r="C7255" s="1061" t="s">
        <v>235</v>
      </c>
      <c r="D7255" s="1061" t="s">
        <v>4519</v>
      </c>
      <c r="E7255" s="1061" t="s">
        <v>16651</v>
      </c>
      <c r="F7255" s="1061" t="s">
        <v>16652</v>
      </c>
      <c r="G7255" s="1061" t="s">
        <v>1739</v>
      </c>
      <c r="H7255" s="1061" t="s">
        <v>129</v>
      </c>
      <c r="I7255" s="1061" t="s">
        <v>19</v>
      </c>
      <c r="J7255" s="1061" t="s">
        <v>7975</v>
      </c>
      <c r="K7255" s="1061" t="s">
        <v>14849</v>
      </c>
      <c r="L7255" s="1061">
        <v>89278</v>
      </c>
      <c r="M7255" s="1061">
        <v>89278</v>
      </c>
      <c r="N7255" s="1061">
        <v>89278</v>
      </c>
      <c r="O7255" s="1061">
        <v>89278</v>
      </c>
      <c r="P7255" s="1061">
        <v>89278</v>
      </c>
      <c r="Q7255" s="1061">
        <v>89278</v>
      </c>
      <c r="R7255" s="1061">
        <v>90149</v>
      </c>
      <c r="S7255" s="1061">
        <v>90149</v>
      </c>
      <c r="T7255" s="1061">
        <v>90149</v>
      </c>
      <c r="U7255" s="1061">
        <v>90149</v>
      </c>
      <c r="V7255" s="1061">
        <v>90149</v>
      </c>
      <c r="W7255" s="1061">
        <v>90149</v>
      </c>
    </row>
    <row r="7256" spans="1:23">
      <c r="A7256" s="908"/>
      <c r="B7256" s="1061" t="s">
        <v>234</v>
      </c>
      <c r="C7256" s="1061" t="s">
        <v>235</v>
      </c>
      <c r="D7256" s="1061" t="s">
        <v>4339</v>
      </c>
      <c r="E7256" s="1061" t="s">
        <v>16599</v>
      </c>
      <c r="F7256" s="1061" t="s">
        <v>16653</v>
      </c>
      <c r="G7256" s="1061" t="s">
        <v>1739</v>
      </c>
      <c r="H7256" s="1061" t="s">
        <v>129</v>
      </c>
      <c r="I7256" s="1061" t="s">
        <v>19</v>
      </c>
      <c r="J7256" s="1061" t="s">
        <v>7975</v>
      </c>
      <c r="K7256" s="1061" t="s">
        <v>14849</v>
      </c>
      <c r="L7256" s="1061">
        <v>184562</v>
      </c>
      <c r="M7256" s="1061">
        <v>184562</v>
      </c>
      <c r="N7256" s="1061">
        <v>184562</v>
      </c>
      <c r="O7256" s="1061">
        <v>184562</v>
      </c>
      <c r="P7256" s="1061">
        <v>184562</v>
      </c>
      <c r="Q7256" s="1061">
        <v>184562</v>
      </c>
      <c r="R7256" s="1061">
        <v>186363</v>
      </c>
      <c r="S7256" s="1061">
        <v>186363</v>
      </c>
      <c r="T7256" s="1061">
        <v>186363</v>
      </c>
      <c r="U7256" s="1061">
        <v>186363</v>
      </c>
      <c r="V7256" s="1061">
        <v>186363</v>
      </c>
      <c r="W7256" s="1061">
        <v>186363</v>
      </c>
    </row>
    <row r="7257" spans="1:23">
      <c r="A7257" s="908"/>
      <c r="B7257" s="1061" t="s">
        <v>234</v>
      </c>
      <c r="C7257" s="1061" t="s">
        <v>235</v>
      </c>
      <c r="D7257" s="1061" t="s">
        <v>4382</v>
      </c>
      <c r="E7257" s="1061" t="s">
        <v>16654</v>
      </c>
      <c r="F7257" s="1061" t="s">
        <v>16655</v>
      </c>
      <c r="G7257" s="1061" t="s">
        <v>1739</v>
      </c>
      <c r="H7257" s="1061" t="s">
        <v>129</v>
      </c>
      <c r="I7257" s="1061" t="s">
        <v>19</v>
      </c>
      <c r="J7257" s="1061" t="s">
        <v>7975</v>
      </c>
      <c r="K7257" s="1061" t="s">
        <v>14849</v>
      </c>
      <c r="L7257" s="1061">
        <v>15375</v>
      </c>
      <c r="M7257" s="1061">
        <v>15375</v>
      </c>
      <c r="N7257" s="1061">
        <v>15375</v>
      </c>
      <c r="O7257" s="1061">
        <v>15375</v>
      </c>
      <c r="P7257" s="1061">
        <v>15375</v>
      </c>
      <c r="Q7257" s="1061">
        <v>15375</v>
      </c>
      <c r="R7257" s="1061">
        <v>15525</v>
      </c>
      <c r="S7257" s="1061">
        <v>15525</v>
      </c>
      <c r="T7257" s="1061">
        <v>15525</v>
      </c>
      <c r="U7257" s="1061">
        <v>15525</v>
      </c>
      <c r="V7257" s="1061">
        <v>15525</v>
      </c>
      <c r="W7257" s="1061">
        <v>15525</v>
      </c>
    </row>
    <row r="7258" spans="1:23">
      <c r="A7258" s="908"/>
      <c r="B7258" s="1061" t="s">
        <v>234</v>
      </c>
      <c r="C7258" s="1061" t="s">
        <v>235</v>
      </c>
      <c r="D7258" s="1061" t="s">
        <v>5455</v>
      </c>
      <c r="E7258" s="1061" t="s">
        <v>16656</v>
      </c>
      <c r="F7258" s="1061" t="s">
        <v>5465</v>
      </c>
      <c r="G7258" s="1061" t="s">
        <v>1739</v>
      </c>
      <c r="H7258" s="1061" t="s">
        <v>129</v>
      </c>
      <c r="I7258" s="1061" t="s">
        <v>21</v>
      </c>
      <c r="J7258" s="1061" t="s">
        <v>7975</v>
      </c>
      <c r="K7258" s="1061" t="s">
        <v>14849</v>
      </c>
      <c r="L7258" s="1061">
        <v>10.31</v>
      </c>
      <c r="M7258" s="1061">
        <v>10.31</v>
      </c>
      <c r="N7258" s="1061">
        <v>10.31</v>
      </c>
      <c r="O7258" s="1061">
        <v>10.31</v>
      </c>
      <c r="P7258" s="1061">
        <v>10.31</v>
      </c>
      <c r="Q7258" s="1061">
        <v>10.31</v>
      </c>
      <c r="R7258" s="1061">
        <v>10.31</v>
      </c>
      <c r="S7258" s="1061">
        <v>10.31</v>
      </c>
      <c r="T7258" s="1061">
        <v>10.31</v>
      </c>
      <c r="U7258" s="1061">
        <v>10.31</v>
      </c>
      <c r="V7258" s="1061">
        <v>10.31</v>
      </c>
      <c r="W7258" s="1061">
        <v>10.31</v>
      </c>
    </row>
    <row r="7259" spans="1:23">
      <c r="A7259" s="908"/>
      <c r="B7259" s="1061" t="s">
        <v>234</v>
      </c>
      <c r="C7259" s="1061" t="s">
        <v>235</v>
      </c>
      <c r="D7259" s="1061" t="s">
        <v>5455</v>
      </c>
      <c r="E7259" s="1061" t="s">
        <v>16657</v>
      </c>
      <c r="F7259" s="1061" t="s">
        <v>8158</v>
      </c>
      <c r="G7259" s="1061" t="s">
        <v>1739</v>
      </c>
      <c r="H7259" s="1061" t="s">
        <v>129</v>
      </c>
      <c r="I7259" s="1061" t="s">
        <v>21</v>
      </c>
      <c r="J7259" s="1061" t="s">
        <v>7975</v>
      </c>
      <c r="K7259" s="1061" t="s">
        <v>14849</v>
      </c>
      <c r="L7259" s="1061">
        <v>61.94</v>
      </c>
      <c r="M7259" s="1061">
        <v>61.94</v>
      </c>
      <c r="N7259" s="1061">
        <v>61.94</v>
      </c>
      <c r="O7259" s="1061">
        <v>61.94</v>
      </c>
      <c r="P7259" s="1061">
        <v>61.94</v>
      </c>
      <c r="Q7259" s="1061">
        <v>61.94</v>
      </c>
      <c r="R7259" s="1061">
        <v>61.94</v>
      </c>
      <c r="S7259" s="1061">
        <v>61.94</v>
      </c>
      <c r="T7259" s="1061">
        <v>61.94</v>
      </c>
      <c r="U7259" s="1061">
        <v>61.94</v>
      </c>
      <c r="V7259" s="1061">
        <v>61.94</v>
      </c>
      <c r="W7259" s="1061">
        <v>61.94</v>
      </c>
    </row>
    <row r="7260" spans="1:23">
      <c r="A7260" s="908"/>
      <c r="B7260" s="1061" t="s">
        <v>234</v>
      </c>
      <c r="C7260" s="1061" t="s">
        <v>235</v>
      </c>
      <c r="D7260" s="1061" t="s">
        <v>5473</v>
      </c>
      <c r="E7260" s="1061" t="s">
        <v>16666</v>
      </c>
      <c r="F7260" s="1061" t="s">
        <v>16667</v>
      </c>
      <c r="G7260" s="1061" t="s">
        <v>1739</v>
      </c>
      <c r="H7260" s="1061" t="s">
        <v>129</v>
      </c>
      <c r="I7260" s="1061" t="s">
        <v>21</v>
      </c>
      <c r="J7260" s="1061" t="s">
        <v>7975</v>
      </c>
      <c r="K7260" s="1061" t="s">
        <v>14849</v>
      </c>
      <c r="L7260" s="1061">
        <v>1796.64</v>
      </c>
      <c r="M7260" s="1061">
        <v>1796.64</v>
      </c>
      <c r="N7260" s="1061">
        <v>1796.64</v>
      </c>
      <c r="O7260" s="1061">
        <v>1796.64</v>
      </c>
      <c r="P7260" s="1061">
        <v>1796.64</v>
      </c>
      <c r="Q7260" s="1061">
        <v>1796.64</v>
      </c>
      <c r="R7260" s="1061">
        <v>1796.64</v>
      </c>
      <c r="S7260" s="1061">
        <v>1796.64</v>
      </c>
      <c r="T7260" s="1061">
        <v>1796.64</v>
      </c>
      <c r="U7260" s="1061">
        <v>1796.64</v>
      </c>
      <c r="V7260" s="1061">
        <v>1796.64</v>
      </c>
      <c r="W7260" s="1061">
        <v>1796.64</v>
      </c>
    </row>
    <row r="7261" spans="1:23">
      <c r="A7261" s="908"/>
      <c r="B7261" s="1061" t="s">
        <v>234</v>
      </c>
      <c r="C7261" s="1061" t="s">
        <v>235</v>
      </c>
      <c r="D7261" s="1061" t="s">
        <v>5473</v>
      </c>
      <c r="E7261" s="1061" t="s">
        <v>16668</v>
      </c>
      <c r="F7261" s="1061" t="s">
        <v>16669</v>
      </c>
      <c r="G7261" s="1061" t="s">
        <v>1739</v>
      </c>
      <c r="H7261" s="1061" t="s">
        <v>129</v>
      </c>
      <c r="I7261" s="1061" t="s">
        <v>21</v>
      </c>
      <c r="J7261" s="1061" t="s">
        <v>7975</v>
      </c>
      <c r="K7261" s="1061" t="s">
        <v>14849</v>
      </c>
      <c r="L7261" s="1061">
        <v>843.78</v>
      </c>
      <c r="M7261" s="1061">
        <v>843.78</v>
      </c>
      <c r="N7261" s="1061">
        <v>843.78</v>
      </c>
      <c r="O7261" s="1061">
        <v>843.78</v>
      </c>
      <c r="P7261" s="1061">
        <v>843.78</v>
      </c>
      <c r="Q7261" s="1061">
        <v>843.78</v>
      </c>
      <c r="R7261" s="1061">
        <v>843.78</v>
      </c>
      <c r="S7261" s="1061">
        <v>843.78</v>
      </c>
      <c r="T7261" s="1061">
        <v>843.78</v>
      </c>
      <c r="U7261" s="1061">
        <v>843.78</v>
      </c>
      <c r="V7261" s="1061">
        <v>843.78</v>
      </c>
      <c r="W7261" s="1061">
        <v>843.78</v>
      </c>
    </row>
    <row r="7262" spans="1:23">
      <c r="A7262" s="908"/>
      <c r="B7262" s="1061" t="s">
        <v>234</v>
      </c>
      <c r="C7262" s="1061" t="s">
        <v>235</v>
      </c>
      <c r="D7262" s="1061" t="s">
        <v>5473</v>
      </c>
      <c r="E7262" s="1061" t="s">
        <v>16670</v>
      </c>
      <c r="F7262" s="1061" t="s">
        <v>16671</v>
      </c>
      <c r="G7262" s="1061" t="s">
        <v>1739</v>
      </c>
      <c r="H7262" s="1061" t="s">
        <v>129</v>
      </c>
      <c r="I7262" s="1061" t="s">
        <v>21</v>
      </c>
      <c r="J7262" s="1061" t="s">
        <v>7975</v>
      </c>
      <c r="K7262" s="1061" t="s">
        <v>14849</v>
      </c>
      <c r="L7262" s="1061">
        <v>1576.95</v>
      </c>
      <c r="M7262" s="1061">
        <v>1576.95</v>
      </c>
      <c r="N7262" s="1061">
        <v>1576.95</v>
      </c>
      <c r="O7262" s="1061">
        <v>1576.95</v>
      </c>
      <c r="P7262" s="1061">
        <v>1576.95</v>
      </c>
      <c r="Q7262" s="1061">
        <v>1576.95</v>
      </c>
      <c r="R7262" s="1061">
        <v>1576.95</v>
      </c>
      <c r="S7262" s="1061">
        <v>1576.95</v>
      </c>
      <c r="T7262" s="1061">
        <v>1576.95</v>
      </c>
      <c r="U7262" s="1061">
        <v>1576.95</v>
      </c>
      <c r="V7262" s="1061">
        <v>1576.95</v>
      </c>
      <c r="W7262" s="1061">
        <v>1576.95</v>
      </c>
    </row>
    <row r="7263" spans="1:23">
      <c r="A7263" s="908"/>
      <c r="B7263" s="1061" t="s">
        <v>234</v>
      </c>
      <c r="C7263" s="1061" t="s">
        <v>235</v>
      </c>
      <c r="D7263" s="1061" t="s">
        <v>4384</v>
      </c>
      <c r="E7263" s="1061" t="s">
        <v>16672</v>
      </c>
      <c r="F7263" s="1061" t="s">
        <v>4941</v>
      </c>
      <c r="G7263" s="1061" t="s">
        <v>1739</v>
      </c>
      <c r="H7263" s="1061" t="s">
        <v>129</v>
      </c>
      <c r="I7263" s="1061" t="s">
        <v>21</v>
      </c>
      <c r="J7263" s="1061" t="s">
        <v>7975</v>
      </c>
      <c r="K7263" s="1061" t="s">
        <v>14849</v>
      </c>
      <c r="L7263" s="1061">
        <v>75.86</v>
      </c>
      <c r="M7263" s="1061">
        <v>75.86</v>
      </c>
      <c r="N7263" s="1061">
        <v>75.86</v>
      </c>
      <c r="O7263" s="1061">
        <v>75.86</v>
      </c>
      <c r="P7263" s="1061">
        <v>75.86</v>
      </c>
      <c r="Q7263" s="1061">
        <v>75.86</v>
      </c>
      <c r="R7263" s="1061">
        <v>75.86</v>
      </c>
      <c r="S7263" s="1061">
        <v>75.86</v>
      </c>
      <c r="T7263" s="1061">
        <v>75.86</v>
      </c>
      <c r="U7263" s="1061">
        <v>75.86</v>
      </c>
      <c r="V7263" s="1061">
        <v>75.86</v>
      </c>
      <c r="W7263" s="1061">
        <v>75.86</v>
      </c>
    </row>
    <row r="7264" spans="1:23">
      <c r="A7264" s="908"/>
      <c r="B7264" s="1061" t="s">
        <v>234</v>
      </c>
      <c r="C7264" s="1061" t="s">
        <v>235</v>
      </c>
      <c r="D7264" s="1061" t="s">
        <v>4384</v>
      </c>
      <c r="E7264" s="1061" t="s">
        <v>16673</v>
      </c>
      <c r="F7264" s="1061" t="s">
        <v>4941</v>
      </c>
      <c r="G7264" s="1061" t="s">
        <v>1739</v>
      </c>
      <c r="H7264" s="1061" t="s">
        <v>129</v>
      </c>
      <c r="I7264" s="1061" t="s">
        <v>21</v>
      </c>
      <c r="J7264" s="1061" t="s">
        <v>7975</v>
      </c>
      <c r="K7264" s="1061" t="s">
        <v>14849</v>
      </c>
      <c r="L7264" s="1061">
        <v>75.86</v>
      </c>
      <c r="M7264" s="1061">
        <v>75.86</v>
      </c>
      <c r="N7264" s="1061">
        <v>75.86</v>
      </c>
      <c r="O7264" s="1061">
        <v>75.86</v>
      </c>
      <c r="P7264" s="1061">
        <v>75.86</v>
      </c>
      <c r="Q7264" s="1061">
        <v>75.86</v>
      </c>
      <c r="R7264" s="1061">
        <v>75.86</v>
      </c>
      <c r="S7264" s="1061">
        <v>75.86</v>
      </c>
      <c r="T7264" s="1061">
        <v>75.86</v>
      </c>
      <c r="U7264" s="1061">
        <v>75.86</v>
      </c>
      <c r="V7264" s="1061">
        <v>75.86</v>
      </c>
      <c r="W7264" s="1061">
        <v>75.86</v>
      </c>
    </row>
    <row r="7265" spans="1:23">
      <c r="A7265" s="908"/>
      <c r="B7265" s="1061" t="s">
        <v>234</v>
      </c>
      <c r="C7265" s="1061" t="s">
        <v>235</v>
      </c>
      <c r="D7265" s="1061" t="s">
        <v>4970</v>
      </c>
      <c r="E7265" s="1061" t="s">
        <v>16674</v>
      </c>
      <c r="F7265" s="1061" t="s">
        <v>5117</v>
      </c>
      <c r="G7265" s="1061" t="s">
        <v>1739</v>
      </c>
      <c r="H7265" s="1061" t="s">
        <v>129</v>
      </c>
      <c r="I7265" s="1061" t="s">
        <v>21</v>
      </c>
      <c r="J7265" s="1061" t="s">
        <v>7975</v>
      </c>
      <c r="K7265" s="1061" t="s">
        <v>14849</v>
      </c>
      <c r="L7265" s="1061">
        <v>81.89</v>
      </c>
      <c r="M7265" s="1061">
        <v>81.89</v>
      </c>
      <c r="N7265" s="1061">
        <v>81.89</v>
      </c>
      <c r="O7265" s="1061">
        <v>81.89</v>
      </c>
      <c r="P7265" s="1061">
        <v>81.89</v>
      </c>
      <c r="Q7265" s="1061">
        <v>81.89</v>
      </c>
      <c r="R7265" s="1061">
        <v>81.89</v>
      </c>
      <c r="S7265" s="1061">
        <v>81.89</v>
      </c>
      <c r="T7265" s="1061">
        <v>81.89</v>
      </c>
      <c r="U7265" s="1061">
        <v>81.89</v>
      </c>
      <c r="V7265" s="1061">
        <v>81.89</v>
      </c>
      <c r="W7265" s="1061">
        <v>81.89</v>
      </c>
    </row>
    <row r="7266" spans="1:23">
      <c r="A7266" s="908"/>
      <c r="B7266" s="1061" t="s">
        <v>234</v>
      </c>
      <c r="C7266" s="1061" t="s">
        <v>235</v>
      </c>
      <c r="D7266" s="1061" t="s">
        <v>4604</v>
      </c>
      <c r="E7266" s="1061" t="s">
        <v>16675</v>
      </c>
      <c r="F7266" s="1061" t="s">
        <v>4604</v>
      </c>
      <c r="G7266" s="1061" t="s">
        <v>1739</v>
      </c>
      <c r="H7266" s="1061" t="s">
        <v>129</v>
      </c>
      <c r="I7266" s="1061" t="s">
        <v>21</v>
      </c>
      <c r="J7266" s="1061" t="s">
        <v>7975</v>
      </c>
      <c r="K7266" s="1061" t="s">
        <v>14849</v>
      </c>
      <c r="L7266" s="1061">
        <v>80.160000000000011</v>
      </c>
      <c r="M7266" s="1061">
        <v>80.160000000000011</v>
      </c>
      <c r="N7266" s="1061">
        <v>80.160000000000011</v>
      </c>
      <c r="O7266" s="1061">
        <v>80.160000000000011</v>
      </c>
      <c r="P7266" s="1061">
        <v>80.160000000000011</v>
      </c>
      <c r="Q7266" s="1061">
        <v>80.160000000000011</v>
      </c>
      <c r="R7266" s="1061">
        <v>80.160000000000011</v>
      </c>
      <c r="S7266" s="1061">
        <v>80.160000000000011</v>
      </c>
      <c r="T7266" s="1061">
        <v>80.160000000000011</v>
      </c>
      <c r="U7266" s="1061">
        <v>80.160000000000011</v>
      </c>
      <c r="V7266" s="1061">
        <v>80.160000000000011</v>
      </c>
      <c r="W7266" s="1061">
        <v>80.160000000000011</v>
      </c>
    </row>
    <row r="7267" spans="1:23">
      <c r="A7267" s="908"/>
      <c r="B7267" s="1061" t="s">
        <v>234</v>
      </c>
      <c r="C7267" s="1061" t="s">
        <v>235</v>
      </c>
      <c r="D7267" s="1061" t="s">
        <v>4604</v>
      </c>
      <c r="E7267" s="1061" t="s">
        <v>16676</v>
      </c>
      <c r="F7267" s="1061" t="s">
        <v>4604</v>
      </c>
      <c r="G7267" s="1061" t="s">
        <v>1739</v>
      </c>
      <c r="H7267" s="1061" t="s">
        <v>129</v>
      </c>
      <c r="I7267" s="1061" t="s">
        <v>21</v>
      </c>
      <c r="J7267" s="1061" t="s">
        <v>7975</v>
      </c>
      <c r="K7267" s="1061" t="s">
        <v>14849</v>
      </c>
      <c r="L7267" s="1061">
        <v>80.160000000000011</v>
      </c>
      <c r="M7267" s="1061">
        <v>80.160000000000011</v>
      </c>
      <c r="N7267" s="1061">
        <v>80.160000000000011</v>
      </c>
      <c r="O7267" s="1061">
        <v>80.160000000000011</v>
      </c>
      <c r="P7267" s="1061">
        <v>80.160000000000011</v>
      </c>
      <c r="Q7267" s="1061">
        <v>80.160000000000011</v>
      </c>
      <c r="R7267" s="1061">
        <v>80.160000000000011</v>
      </c>
      <c r="S7267" s="1061">
        <v>80.160000000000011</v>
      </c>
      <c r="T7267" s="1061">
        <v>80.160000000000011</v>
      </c>
      <c r="U7267" s="1061">
        <v>80.160000000000011</v>
      </c>
      <c r="V7267" s="1061">
        <v>80.160000000000011</v>
      </c>
      <c r="W7267" s="1061">
        <v>80.160000000000011</v>
      </c>
    </row>
    <row r="7268" spans="1:23">
      <c r="A7268" s="908"/>
      <c r="B7268" s="1061" t="s">
        <v>234</v>
      </c>
      <c r="C7268" s="1061" t="s">
        <v>235</v>
      </c>
      <c r="D7268" s="1061" t="s">
        <v>4632</v>
      </c>
      <c r="E7268" s="1061" t="s">
        <v>16677</v>
      </c>
      <c r="F7268" s="1061" t="s">
        <v>6095</v>
      </c>
      <c r="G7268" s="1061" t="s">
        <v>1739</v>
      </c>
      <c r="H7268" s="1061" t="s">
        <v>129</v>
      </c>
      <c r="I7268" s="1061" t="s">
        <v>21</v>
      </c>
      <c r="J7268" s="1061" t="s">
        <v>7975</v>
      </c>
      <c r="K7268" s="1061" t="s">
        <v>14849</v>
      </c>
      <c r="L7268" s="1061">
        <v>41.4</v>
      </c>
      <c r="M7268" s="1061">
        <v>41.4</v>
      </c>
      <c r="N7268" s="1061">
        <v>41.4</v>
      </c>
      <c r="O7268" s="1061">
        <v>41.4</v>
      </c>
      <c r="P7268" s="1061">
        <v>41.4</v>
      </c>
      <c r="Q7268" s="1061">
        <v>41.4</v>
      </c>
      <c r="R7268" s="1061">
        <v>41.4</v>
      </c>
      <c r="S7268" s="1061">
        <v>41.4</v>
      </c>
      <c r="T7268" s="1061">
        <v>41.4</v>
      </c>
      <c r="U7268" s="1061">
        <v>41.4</v>
      </c>
      <c r="V7268" s="1061">
        <v>41.4</v>
      </c>
      <c r="W7268" s="1061">
        <v>41.4</v>
      </c>
    </row>
    <row r="7269" spans="1:23">
      <c r="A7269" s="908"/>
      <c r="B7269" s="1061" t="s">
        <v>234</v>
      </c>
      <c r="C7269" s="1061" t="s">
        <v>235</v>
      </c>
      <c r="D7269" s="1061" t="s">
        <v>5473</v>
      </c>
      <c r="E7269" s="1061" t="s">
        <v>16678</v>
      </c>
      <c r="F7269" s="1061" t="s">
        <v>16679</v>
      </c>
      <c r="G7269" s="1061" t="s">
        <v>1739</v>
      </c>
      <c r="H7269" s="1061" t="s">
        <v>129</v>
      </c>
      <c r="I7269" s="1061" t="s">
        <v>21</v>
      </c>
      <c r="J7269" s="1061" t="s">
        <v>7975</v>
      </c>
      <c r="K7269" s="1061" t="s">
        <v>14849</v>
      </c>
      <c r="L7269" s="1061">
        <v>927.15</v>
      </c>
      <c r="M7269" s="1061">
        <v>927.15</v>
      </c>
      <c r="N7269" s="1061">
        <v>927.15</v>
      </c>
      <c r="O7269" s="1061">
        <v>927.15</v>
      </c>
      <c r="P7269" s="1061">
        <v>927.15</v>
      </c>
      <c r="Q7269" s="1061">
        <v>927.15</v>
      </c>
      <c r="R7269" s="1061">
        <v>927.15</v>
      </c>
      <c r="S7269" s="1061">
        <v>927.15</v>
      </c>
      <c r="T7269" s="1061">
        <v>927.15</v>
      </c>
      <c r="U7269" s="1061">
        <v>927.15</v>
      </c>
      <c r="V7269" s="1061">
        <v>927.15</v>
      </c>
      <c r="W7269" s="1061">
        <v>927.15</v>
      </c>
    </row>
    <row r="7270" spans="1:23">
      <c r="A7270" s="908"/>
      <c r="B7270" s="1061" t="s">
        <v>234</v>
      </c>
      <c r="C7270" s="1061" t="s">
        <v>235</v>
      </c>
      <c r="D7270" s="1061" t="s">
        <v>5244</v>
      </c>
      <c r="E7270" s="1061" t="s">
        <v>16680</v>
      </c>
      <c r="F7270" s="1061" t="s">
        <v>16681</v>
      </c>
      <c r="G7270" s="1061" t="s">
        <v>1739</v>
      </c>
      <c r="H7270" s="1061" t="s">
        <v>129</v>
      </c>
      <c r="I7270" s="1061" t="s">
        <v>19</v>
      </c>
      <c r="J7270" s="1061" t="s">
        <v>7975</v>
      </c>
      <c r="K7270" s="1061" t="s">
        <v>14849</v>
      </c>
      <c r="L7270" s="1061">
        <v>15872</v>
      </c>
      <c r="M7270" s="1061">
        <v>15872</v>
      </c>
      <c r="N7270" s="1061">
        <v>15872</v>
      </c>
      <c r="O7270" s="1061">
        <v>15872</v>
      </c>
      <c r="P7270" s="1061">
        <v>15872</v>
      </c>
      <c r="Q7270" s="1061">
        <v>15872</v>
      </c>
      <c r="R7270" s="1061">
        <v>16027</v>
      </c>
      <c r="S7270" s="1061">
        <v>16027</v>
      </c>
      <c r="T7270" s="1061">
        <v>16027</v>
      </c>
      <c r="U7270" s="1061">
        <v>16027</v>
      </c>
      <c r="V7270" s="1061">
        <v>16027</v>
      </c>
      <c r="W7270" s="1061">
        <v>16027</v>
      </c>
    </row>
    <row r="7271" spans="1:23">
      <c r="A7271" s="908"/>
      <c r="B7271" s="1061" t="s">
        <v>234</v>
      </c>
      <c r="C7271" s="1061" t="s">
        <v>235</v>
      </c>
      <c r="D7271" s="1061" t="s">
        <v>5244</v>
      </c>
      <c r="E7271" s="1061" t="s">
        <v>16682</v>
      </c>
      <c r="F7271" s="1061" t="s">
        <v>16683</v>
      </c>
      <c r="G7271" s="1061" t="s">
        <v>1739</v>
      </c>
      <c r="H7271" s="1061" t="s">
        <v>129</v>
      </c>
      <c r="I7271" s="1061" t="s">
        <v>19</v>
      </c>
      <c r="J7271" s="1061" t="s">
        <v>7975</v>
      </c>
      <c r="K7271" s="1061" t="s">
        <v>14849</v>
      </c>
      <c r="L7271" s="1061">
        <v>18745</v>
      </c>
      <c r="M7271" s="1061">
        <v>18745</v>
      </c>
      <c r="N7271" s="1061">
        <v>18745</v>
      </c>
      <c r="O7271" s="1061">
        <v>18745</v>
      </c>
      <c r="P7271" s="1061">
        <v>18745</v>
      </c>
      <c r="Q7271" s="1061">
        <v>18745</v>
      </c>
      <c r="R7271" s="1061">
        <v>18929</v>
      </c>
      <c r="S7271" s="1061">
        <v>18929</v>
      </c>
      <c r="T7271" s="1061">
        <v>18929</v>
      </c>
      <c r="U7271" s="1061">
        <v>18929</v>
      </c>
      <c r="V7271" s="1061">
        <v>18929</v>
      </c>
      <c r="W7271" s="1061">
        <v>18929</v>
      </c>
    </row>
    <row r="7272" spans="1:23">
      <c r="A7272" s="908"/>
      <c r="B7272" s="1061" t="s">
        <v>234</v>
      </c>
      <c r="C7272" s="1061" t="s">
        <v>235</v>
      </c>
      <c r="D7272" s="1061" t="s">
        <v>5244</v>
      </c>
      <c r="E7272" s="1061" t="s">
        <v>16684</v>
      </c>
      <c r="F7272" s="1061" t="s">
        <v>16685</v>
      </c>
      <c r="G7272" s="1061" t="s">
        <v>1739</v>
      </c>
      <c r="H7272" s="1061" t="s">
        <v>129</v>
      </c>
      <c r="I7272" s="1061" t="s">
        <v>19</v>
      </c>
      <c r="J7272" s="1061" t="s">
        <v>7975</v>
      </c>
      <c r="K7272" s="1061" t="s">
        <v>14849</v>
      </c>
      <c r="L7272" s="1061">
        <v>28628</v>
      </c>
      <c r="M7272" s="1061">
        <v>28628</v>
      </c>
      <c r="N7272" s="1061">
        <v>28628</v>
      </c>
      <c r="O7272" s="1061">
        <v>28628</v>
      </c>
      <c r="P7272" s="1061">
        <v>28628</v>
      </c>
      <c r="Q7272" s="1061">
        <v>28628</v>
      </c>
      <c r="R7272" s="1061">
        <v>28908</v>
      </c>
      <c r="S7272" s="1061">
        <v>28908</v>
      </c>
      <c r="T7272" s="1061">
        <v>28908</v>
      </c>
      <c r="U7272" s="1061">
        <v>28908</v>
      </c>
      <c r="V7272" s="1061">
        <v>28908</v>
      </c>
      <c r="W7272" s="1061">
        <v>28908</v>
      </c>
    </row>
    <row r="7273" spans="1:23">
      <c r="A7273" s="908"/>
      <c r="B7273" s="1061" t="s">
        <v>234</v>
      </c>
      <c r="C7273" s="1061" t="s">
        <v>235</v>
      </c>
      <c r="D7273" s="1061" t="s">
        <v>5244</v>
      </c>
      <c r="E7273" s="1061" t="s">
        <v>16686</v>
      </c>
      <c r="F7273" s="1061" t="s">
        <v>16687</v>
      </c>
      <c r="G7273" s="1061" t="s">
        <v>1739</v>
      </c>
      <c r="H7273" s="1061" t="s">
        <v>129</v>
      </c>
      <c r="I7273" s="1061" t="s">
        <v>19</v>
      </c>
      <c r="J7273" s="1061" t="s">
        <v>7975</v>
      </c>
      <c r="K7273" s="1061" t="s">
        <v>14849</v>
      </c>
      <c r="L7273" s="1061">
        <v>47422</v>
      </c>
      <c r="M7273" s="1061">
        <v>47422</v>
      </c>
      <c r="N7273" s="1061">
        <v>47422</v>
      </c>
      <c r="O7273" s="1061">
        <v>47422</v>
      </c>
      <c r="P7273" s="1061">
        <v>47422</v>
      </c>
      <c r="Q7273" s="1061">
        <v>47422</v>
      </c>
      <c r="R7273" s="1061">
        <v>47885</v>
      </c>
      <c r="S7273" s="1061">
        <v>47885</v>
      </c>
      <c r="T7273" s="1061">
        <v>47885</v>
      </c>
      <c r="U7273" s="1061">
        <v>47885</v>
      </c>
      <c r="V7273" s="1061">
        <v>47885</v>
      </c>
      <c r="W7273" s="1061">
        <v>47885</v>
      </c>
    </row>
    <row r="7274" spans="1:23">
      <c r="A7274" s="908"/>
      <c r="B7274" s="1061" t="s">
        <v>234</v>
      </c>
      <c r="C7274" s="1061" t="s">
        <v>235</v>
      </c>
      <c r="D7274" s="1061" t="s">
        <v>5244</v>
      </c>
      <c r="E7274" s="1061" t="s">
        <v>16688</v>
      </c>
      <c r="F7274" s="1061" t="s">
        <v>16689</v>
      </c>
      <c r="G7274" s="1061" t="s">
        <v>1739</v>
      </c>
      <c r="H7274" s="1061" t="s">
        <v>129</v>
      </c>
      <c r="I7274" s="1061" t="s">
        <v>19</v>
      </c>
      <c r="J7274" s="1061" t="s">
        <v>7975</v>
      </c>
      <c r="K7274" s="1061" t="s">
        <v>14849</v>
      </c>
      <c r="L7274" s="1061">
        <v>18014</v>
      </c>
      <c r="M7274" s="1061">
        <v>18014</v>
      </c>
      <c r="N7274" s="1061">
        <v>18014</v>
      </c>
      <c r="O7274" s="1061">
        <v>18014</v>
      </c>
      <c r="P7274" s="1061">
        <v>18014</v>
      </c>
      <c r="Q7274" s="1061">
        <v>18014</v>
      </c>
      <c r="R7274" s="1061">
        <v>18191</v>
      </c>
      <c r="S7274" s="1061">
        <v>18191</v>
      </c>
      <c r="T7274" s="1061">
        <v>18191</v>
      </c>
      <c r="U7274" s="1061">
        <v>18191</v>
      </c>
      <c r="V7274" s="1061">
        <v>18191</v>
      </c>
      <c r="W7274" s="1061">
        <v>18191</v>
      </c>
    </row>
    <row r="7275" spans="1:23">
      <c r="A7275" s="908"/>
      <c r="B7275" s="1061" t="s">
        <v>234</v>
      </c>
      <c r="C7275" s="1061" t="s">
        <v>235</v>
      </c>
      <c r="D7275" s="1061" t="s">
        <v>5244</v>
      </c>
      <c r="E7275" s="1061" t="s">
        <v>16690</v>
      </c>
      <c r="F7275" s="1061" t="s">
        <v>16691</v>
      </c>
      <c r="G7275" s="1061" t="s">
        <v>1739</v>
      </c>
      <c r="H7275" s="1061" t="s">
        <v>129</v>
      </c>
      <c r="I7275" s="1061" t="s">
        <v>19</v>
      </c>
      <c r="J7275" s="1061" t="s">
        <v>7975</v>
      </c>
      <c r="K7275" s="1061" t="s">
        <v>14849</v>
      </c>
      <c r="L7275" s="1061">
        <v>59399</v>
      </c>
      <c r="M7275" s="1061">
        <v>59399</v>
      </c>
      <c r="N7275" s="1061">
        <v>59399</v>
      </c>
      <c r="O7275" s="1061">
        <v>59399</v>
      </c>
      <c r="P7275" s="1061">
        <v>59399</v>
      </c>
      <c r="Q7275" s="1061">
        <v>59399</v>
      </c>
      <c r="R7275" s="1061">
        <v>59979</v>
      </c>
      <c r="S7275" s="1061">
        <v>59979</v>
      </c>
      <c r="T7275" s="1061">
        <v>59979</v>
      </c>
      <c r="U7275" s="1061">
        <v>59979</v>
      </c>
      <c r="V7275" s="1061">
        <v>59979</v>
      </c>
      <c r="W7275" s="1061">
        <v>59979</v>
      </c>
    </row>
    <row r="7276" spans="1:23">
      <c r="A7276" s="908"/>
      <c r="B7276" s="1061" t="s">
        <v>234</v>
      </c>
      <c r="C7276" s="1061" t="s">
        <v>235</v>
      </c>
      <c r="D7276" s="1061" t="s">
        <v>5244</v>
      </c>
      <c r="E7276" s="1061" t="s">
        <v>16692</v>
      </c>
      <c r="F7276" s="1061" t="s">
        <v>16693</v>
      </c>
      <c r="G7276" s="1061" t="s">
        <v>1739</v>
      </c>
      <c r="H7276" s="1061" t="s">
        <v>129</v>
      </c>
      <c r="I7276" s="1061" t="s">
        <v>19</v>
      </c>
      <c r="J7276" s="1061" t="s">
        <v>7975</v>
      </c>
      <c r="K7276" s="1061" t="s">
        <v>14849</v>
      </c>
      <c r="L7276" s="1061">
        <v>74784</v>
      </c>
      <c r="M7276" s="1061">
        <v>74784</v>
      </c>
      <c r="N7276" s="1061">
        <v>74784</v>
      </c>
      <c r="O7276" s="1061">
        <v>74784</v>
      </c>
      <c r="P7276" s="1061">
        <v>74784</v>
      </c>
      <c r="Q7276" s="1061">
        <v>74784</v>
      </c>
      <c r="R7276" s="1061">
        <v>75514</v>
      </c>
      <c r="S7276" s="1061">
        <v>75514</v>
      </c>
      <c r="T7276" s="1061">
        <v>75514</v>
      </c>
      <c r="U7276" s="1061">
        <v>75514</v>
      </c>
      <c r="V7276" s="1061">
        <v>75514</v>
      </c>
      <c r="W7276" s="1061">
        <v>75514</v>
      </c>
    </row>
    <row r="7277" spans="1:23">
      <c r="A7277" s="908"/>
      <c r="B7277" s="1061" t="s">
        <v>234</v>
      </c>
      <c r="C7277" s="1061" t="s">
        <v>235</v>
      </c>
      <c r="D7277" s="1061" t="s">
        <v>4490</v>
      </c>
      <c r="E7277" s="1061" t="s">
        <v>16694</v>
      </c>
      <c r="F7277" s="1061" t="s">
        <v>16695</v>
      </c>
      <c r="G7277" s="1061" t="s">
        <v>1739</v>
      </c>
      <c r="H7277" s="1061" t="s">
        <v>129</v>
      </c>
      <c r="I7277" s="1061" t="s">
        <v>19</v>
      </c>
      <c r="J7277" s="1061" t="s">
        <v>7975</v>
      </c>
      <c r="K7277" s="1061" t="s">
        <v>14849</v>
      </c>
      <c r="L7277" s="1061">
        <v>273137</v>
      </c>
      <c r="M7277" s="1061">
        <v>273137</v>
      </c>
      <c r="N7277" s="1061">
        <v>273137</v>
      </c>
      <c r="O7277" s="1061">
        <v>273137</v>
      </c>
      <c r="P7277" s="1061">
        <v>273137</v>
      </c>
      <c r="Q7277" s="1061">
        <v>273137</v>
      </c>
      <c r="R7277" s="1061">
        <v>275802</v>
      </c>
      <c r="S7277" s="1061">
        <v>275802</v>
      </c>
      <c r="T7277" s="1061">
        <v>275802</v>
      </c>
      <c r="U7277" s="1061">
        <v>275802</v>
      </c>
      <c r="V7277" s="1061">
        <v>275802</v>
      </c>
      <c r="W7277" s="1061">
        <v>275802</v>
      </c>
    </row>
    <row r="7278" spans="1:23">
      <c r="A7278" s="908"/>
      <c r="B7278" s="1061" t="s">
        <v>234</v>
      </c>
      <c r="C7278" s="1061" t="s">
        <v>235</v>
      </c>
      <c r="D7278" s="1061" t="s">
        <v>2186</v>
      </c>
      <c r="E7278" s="1061" t="s">
        <v>16696</v>
      </c>
      <c r="F7278" s="1061" t="s">
        <v>16697</v>
      </c>
      <c r="G7278" s="1061" t="s">
        <v>1739</v>
      </c>
      <c r="H7278" s="1061" t="s">
        <v>129</v>
      </c>
      <c r="I7278" s="1061" t="s">
        <v>19</v>
      </c>
      <c r="J7278" s="1061" t="s">
        <v>7975</v>
      </c>
      <c r="K7278" s="1061" t="s">
        <v>14849</v>
      </c>
      <c r="L7278" s="1061">
        <v>1128570</v>
      </c>
      <c r="M7278" s="1061">
        <v>1128570</v>
      </c>
      <c r="N7278" s="1061">
        <v>1128570</v>
      </c>
      <c r="O7278" s="1061">
        <v>1128570</v>
      </c>
      <c r="P7278" s="1061">
        <v>1128570</v>
      </c>
      <c r="Q7278" s="1061">
        <v>1128570</v>
      </c>
      <c r="R7278" s="1061">
        <v>1139581</v>
      </c>
      <c r="S7278" s="1061">
        <v>1139581</v>
      </c>
      <c r="T7278" s="1061">
        <v>1139581</v>
      </c>
      <c r="U7278" s="1061">
        <v>1139581</v>
      </c>
      <c r="V7278" s="1061">
        <v>1139581</v>
      </c>
      <c r="W7278" s="1061">
        <v>1139581</v>
      </c>
    </row>
    <row r="7279" spans="1:23">
      <c r="A7279" s="908"/>
      <c r="B7279" s="1061" t="s">
        <v>234</v>
      </c>
      <c r="C7279" s="1061" t="s">
        <v>235</v>
      </c>
      <c r="D7279" s="1061" t="s">
        <v>2186</v>
      </c>
      <c r="E7279" s="1061" t="s">
        <v>16698</v>
      </c>
      <c r="F7279" s="1061" t="s">
        <v>16699</v>
      </c>
      <c r="G7279" s="1061" t="s">
        <v>1976</v>
      </c>
      <c r="H7279" s="1061" t="s">
        <v>129</v>
      </c>
      <c r="I7279" s="1061" t="s">
        <v>19</v>
      </c>
      <c r="J7279" s="1061" t="s">
        <v>7975</v>
      </c>
      <c r="K7279" s="1061" t="s">
        <v>14849</v>
      </c>
      <c r="L7279" s="1061">
        <v>3846917</v>
      </c>
      <c r="M7279" s="1061">
        <v>3846917</v>
      </c>
      <c r="N7279" s="1061">
        <v>3846917</v>
      </c>
      <c r="O7279" s="1061">
        <v>3846917</v>
      </c>
      <c r="P7279" s="1061">
        <v>3846917</v>
      </c>
      <c r="Q7279" s="1061">
        <v>3846917</v>
      </c>
      <c r="R7279" s="1061">
        <v>3884449</v>
      </c>
      <c r="S7279" s="1061">
        <v>3884449</v>
      </c>
      <c r="T7279" s="1061">
        <v>3884449</v>
      </c>
      <c r="U7279" s="1061">
        <v>3884449</v>
      </c>
      <c r="V7279" s="1061">
        <v>3884449</v>
      </c>
      <c r="W7279" s="1061">
        <v>3884449</v>
      </c>
    </row>
    <row r="7280" spans="1:23">
      <c r="A7280" s="908"/>
      <c r="B7280" s="1061" t="s">
        <v>234</v>
      </c>
      <c r="C7280" s="1061" t="s">
        <v>235</v>
      </c>
      <c r="D7280" s="1061" t="s">
        <v>4461</v>
      </c>
      <c r="E7280" s="1061" t="s">
        <v>16700</v>
      </c>
      <c r="F7280" s="1061" t="s">
        <v>16701</v>
      </c>
      <c r="G7280" s="1061" t="s">
        <v>1739</v>
      </c>
      <c r="H7280" s="1061" t="s">
        <v>129</v>
      </c>
      <c r="I7280" s="1061" t="s">
        <v>19</v>
      </c>
      <c r="J7280" s="1061" t="s">
        <v>7975</v>
      </c>
      <c r="K7280" s="1061" t="s">
        <v>14849</v>
      </c>
      <c r="L7280" s="1061">
        <v>97375</v>
      </c>
      <c r="M7280" s="1061">
        <v>97375</v>
      </c>
      <c r="N7280" s="1061">
        <v>97375</v>
      </c>
      <c r="O7280" s="1061">
        <v>97375</v>
      </c>
      <c r="P7280" s="1061">
        <v>97375</v>
      </c>
      <c r="Q7280" s="1061">
        <v>97375</v>
      </c>
      <c r="R7280" s="1061">
        <v>98325</v>
      </c>
      <c r="S7280" s="1061">
        <v>98325</v>
      </c>
      <c r="T7280" s="1061">
        <v>98325</v>
      </c>
      <c r="U7280" s="1061">
        <v>98325</v>
      </c>
      <c r="V7280" s="1061">
        <v>98325</v>
      </c>
      <c r="W7280" s="1061">
        <v>98325</v>
      </c>
    </row>
    <row r="7281" spans="1:23">
      <c r="A7281" s="908"/>
      <c r="B7281" s="1061" t="s">
        <v>234</v>
      </c>
      <c r="C7281" s="1061" t="s">
        <v>235</v>
      </c>
      <c r="D7281" s="1061" t="s">
        <v>4461</v>
      </c>
      <c r="E7281" s="1061" t="s">
        <v>16702</v>
      </c>
      <c r="F7281" s="1061" t="s">
        <v>16703</v>
      </c>
      <c r="G7281" s="1061" t="s">
        <v>1739</v>
      </c>
      <c r="H7281" s="1061" t="s">
        <v>129</v>
      </c>
      <c r="I7281" s="1061" t="s">
        <v>19</v>
      </c>
      <c r="J7281" s="1061" t="s">
        <v>7975</v>
      </c>
      <c r="K7281" s="1061" t="s">
        <v>14849</v>
      </c>
      <c r="L7281" s="1061">
        <v>98400</v>
      </c>
      <c r="M7281" s="1061">
        <v>98400</v>
      </c>
      <c r="N7281" s="1061">
        <v>98400</v>
      </c>
      <c r="O7281" s="1061">
        <v>98400</v>
      </c>
      <c r="P7281" s="1061">
        <v>98400</v>
      </c>
      <c r="Q7281" s="1061">
        <v>98400</v>
      </c>
      <c r="R7281" s="1061">
        <v>195360</v>
      </c>
      <c r="S7281" s="1061">
        <v>195360</v>
      </c>
      <c r="T7281" s="1061">
        <v>195360</v>
      </c>
      <c r="U7281" s="1061">
        <v>195360</v>
      </c>
      <c r="V7281" s="1061">
        <v>195360</v>
      </c>
      <c r="W7281" s="1061">
        <v>195360</v>
      </c>
    </row>
    <row r="7282" spans="1:23">
      <c r="A7282" s="908"/>
      <c r="B7282" s="1061" t="s">
        <v>234</v>
      </c>
      <c r="C7282" s="1061" t="s">
        <v>235</v>
      </c>
      <c r="D7282" s="1061" t="s">
        <v>4461</v>
      </c>
      <c r="E7282" s="1061" t="s">
        <v>16704</v>
      </c>
      <c r="F7282" s="1061" t="s">
        <v>16705</v>
      </c>
      <c r="G7282" s="1061" t="s">
        <v>1739</v>
      </c>
      <c r="H7282" s="1061" t="s">
        <v>129</v>
      </c>
      <c r="I7282" s="1061" t="s">
        <v>19</v>
      </c>
      <c r="J7282" s="1061" t="s">
        <v>7975</v>
      </c>
      <c r="K7282" s="1061" t="s">
        <v>14849</v>
      </c>
      <c r="L7282" s="1061">
        <v>158875</v>
      </c>
      <c r="M7282" s="1061">
        <v>158875</v>
      </c>
      <c r="N7282" s="1061">
        <v>158875</v>
      </c>
      <c r="O7282" s="1061">
        <v>158875</v>
      </c>
      <c r="P7282" s="1061">
        <v>158875</v>
      </c>
      <c r="Q7282" s="1061">
        <v>158875</v>
      </c>
      <c r="R7282" s="1061">
        <v>470425</v>
      </c>
      <c r="S7282" s="1061">
        <v>470425</v>
      </c>
      <c r="T7282" s="1061">
        <v>470425</v>
      </c>
      <c r="U7282" s="1061">
        <v>470425</v>
      </c>
      <c r="V7282" s="1061">
        <v>470425</v>
      </c>
      <c r="W7282" s="1061">
        <v>470425</v>
      </c>
    </row>
    <row r="7283" spans="1:23">
      <c r="A7283" s="908"/>
      <c r="B7283" s="1061" t="s">
        <v>234</v>
      </c>
      <c r="C7283" s="1061" t="s">
        <v>235</v>
      </c>
      <c r="D7283" s="1061" t="s">
        <v>4461</v>
      </c>
      <c r="E7283" s="1061" t="s">
        <v>16706</v>
      </c>
      <c r="F7283" s="1061" t="s">
        <v>16707</v>
      </c>
      <c r="G7283" s="1061" t="s">
        <v>1739</v>
      </c>
      <c r="H7283" s="1061" t="s">
        <v>129</v>
      </c>
      <c r="I7283" s="1061" t="s">
        <v>19</v>
      </c>
      <c r="J7283" s="1061" t="s">
        <v>7975</v>
      </c>
      <c r="K7283" s="1061" t="s">
        <v>14849</v>
      </c>
      <c r="L7283" s="1061">
        <v>102500</v>
      </c>
      <c r="M7283" s="1061">
        <v>102500</v>
      </c>
      <c r="N7283" s="1061">
        <v>102500</v>
      </c>
      <c r="O7283" s="1061">
        <v>102500</v>
      </c>
      <c r="P7283" s="1061">
        <v>102500</v>
      </c>
      <c r="Q7283" s="1061">
        <v>102500</v>
      </c>
      <c r="R7283" s="1061">
        <v>403500</v>
      </c>
      <c r="S7283" s="1061">
        <v>403500</v>
      </c>
      <c r="T7283" s="1061">
        <v>403500</v>
      </c>
      <c r="U7283" s="1061">
        <v>403500</v>
      </c>
      <c r="V7283" s="1061">
        <v>403500</v>
      </c>
      <c r="W7283" s="1061">
        <v>403500</v>
      </c>
    </row>
    <row r="7284" spans="1:23">
      <c r="A7284" s="908"/>
      <c r="B7284" s="1061" t="s">
        <v>234</v>
      </c>
      <c r="C7284" s="1061" t="s">
        <v>235</v>
      </c>
      <c r="D7284" s="1061" t="s">
        <v>4461</v>
      </c>
      <c r="E7284" s="1061" t="s">
        <v>16708</v>
      </c>
      <c r="F7284" s="1061" t="s">
        <v>16709</v>
      </c>
      <c r="G7284" s="1061" t="s">
        <v>1739</v>
      </c>
      <c r="H7284" s="1061" t="s">
        <v>129</v>
      </c>
      <c r="I7284" s="1061" t="s">
        <v>19</v>
      </c>
      <c r="J7284" s="1061" t="s">
        <v>7975</v>
      </c>
      <c r="K7284" s="1061" t="s">
        <v>14849</v>
      </c>
      <c r="L7284" s="1061">
        <v>106600</v>
      </c>
      <c r="M7284" s="1061">
        <v>106600</v>
      </c>
      <c r="N7284" s="1061">
        <v>106600</v>
      </c>
      <c r="O7284" s="1061">
        <v>106600</v>
      </c>
      <c r="P7284" s="1061">
        <v>106600</v>
      </c>
      <c r="Q7284" s="1061">
        <v>106600</v>
      </c>
      <c r="R7284" s="1061">
        <v>523640</v>
      </c>
      <c r="S7284" s="1061">
        <v>523640</v>
      </c>
      <c r="T7284" s="1061">
        <v>523640</v>
      </c>
      <c r="U7284" s="1061">
        <v>523640</v>
      </c>
      <c r="V7284" s="1061">
        <v>523640</v>
      </c>
      <c r="W7284" s="1061">
        <v>523640</v>
      </c>
    </row>
    <row r="7285" spans="1:23">
      <c r="A7285" s="908"/>
      <c r="B7285" s="1061" t="s">
        <v>234</v>
      </c>
      <c r="C7285" s="1061" t="s">
        <v>235</v>
      </c>
      <c r="D7285" s="1061" t="s">
        <v>4461</v>
      </c>
      <c r="E7285" s="1061" t="s">
        <v>16710</v>
      </c>
      <c r="F7285" s="1061" t="s">
        <v>16711</v>
      </c>
      <c r="G7285" s="1061" t="s">
        <v>1739</v>
      </c>
      <c r="H7285" s="1061" t="s">
        <v>129</v>
      </c>
      <c r="I7285" s="1061" t="s">
        <v>19</v>
      </c>
      <c r="J7285" s="1061" t="s">
        <v>7975</v>
      </c>
      <c r="K7285" s="1061" t="s">
        <v>14849</v>
      </c>
      <c r="L7285" s="1061">
        <v>110700</v>
      </c>
      <c r="M7285" s="1061">
        <v>110700</v>
      </c>
      <c r="N7285" s="1061">
        <v>110700</v>
      </c>
      <c r="O7285" s="1061">
        <v>110700</v>
      </c>
      <c r="P7285" s="1061">
        <v>110700</v>
      </c>
      <c r="Q7285" s="1061">
        <v>110700</v>
      </c>
      <c r="R7285" s="1061">
        <v>651780</v>
      </c>
      <c r="S7285" s="1061">
        <v>651780</v>
      </c>
      <c r="T7285" s="1061">
        <v>651780</v>
      </c>
      <c r="U7285" s="1061">
        <v>651780</v>
      </c>
      <c r="V7285" s="1061">
        <v>651780</v>
      </c>
      <c r="W7285" s="1061">
        <v>651780</v>
      </c>
    </row>
    <row r="7286" spans="1:23">
      <c r="A7286" s="908"/>
      <c r="B7286" s="1061" t="s">
        <v>234</v>
      </c>
      <c r="C7286" s="1061" t="s">
        <v>235</v>
      </c>
      <c r="D7286" s="1061" t="s">
        <v>4461</v>
      </c>
      <c r="E7286" s="1061" t="s">
        <v>16712</v>
      </c>
      <c r="F7286" s="1061" t="s">
        <v>16713</v>
      </c>
      <c r="G7286" s="1061" t="s">
        <v>1739</v>
      </c>
      <c r="H7286" s="1061" t="s">
        <v>129</v>
      </c>
      <c r="I7286" s="1061" t="s">
        <v>19</v>
      </c>
      <c r="J7286" s="1061" t="s">
        <v>7975</v>
      </c>
      <c r="K7286" s="1061" t="s">
        <v>14849</v>
      </c>
      <c r="L7286" s="1061">
        <v>114800</v>
      </c>
      <c r="M7286" s="1061">
        <v>114800</v>
      </c>
      <c r="N7286" s="1061">
        <v>114800</v>
      </c>
      <c r="O7286" s="1061">
        <v>114800</v>
      </c>
      <c r="P7286" s="1061">
        <v>114800</v>
      </c>
      <c r="Q7286" s="1061">
        <v>114800</v>
      </c>
      <c r="R7286" s="1061">
        <v>787920</v>
      </c>
      <c r="S7286" s="1061">
        <v>787920</v>
      </c>
      <c r="T7286" s="1061">
        <v>787920</v>
      </c>
      <c r="U7286" s="1061">
        <v>787920</v>
      </c>
      <c r="V7286" s="1061">
        <v>787920</v>
      </c>
      <c r="W7286" s="1061">
        <v>787920</v>
      </c>
    </row>
    <row r="7287" spans="1:23">
      <c r="A7287" s="908"/>
      <c r="B7287" s="1061" t="s">
        <v>234</v>
      </c>
      <c r="C7287" s="1061" t="s">
        <v>235</v>
      </c>
      <c r="D7287" s="1061" t="s">
        <v>4461</v>
      </c>
      <c r="E7287" s="1061" t="s">
        <v>16714</v>
      </c>
      <c r="F7287" s="1061" t="s">
        <v>16715</v>
      </c>
      <c r="G7287" s="1061" t="s">
        <v>1739</v>
      </c>
      <c r="H7287" s="1061" t="s">
        <v>129</v>
      </c>
      <c r="I7287" s="1061" t="s">
        <v>19</v>
      </c>
      <c r="J7287" s="1061" t="s">
        <v>7975</v>
      </c>
      <c r="K7287" s="1061" t="s">
        <v>14849</v>
      </c>
      <c r="L7287" s="1061">
        <v>118900</v>
      </c>
      <c r="M7287" s="1061">
        <v>118900</v>
      </c>
      <c r="N7287" s="1061">
        <v>118900</v>
      </c>
      <c r="O7287" s="1061">
        <v>118900</v>
      </c>
      <c r="P7287" s="1061">
        <v>118900</v>
      </c>
      <c r="Q7287" s="1061">
        <v>118900</v>
      </c>
      <c r="R7287" s="1061">
        <v>932060</v>
      </c>
      <c r="S7287" s="1061">
        <v>932060</v>
      </c>
      <c r="T7287" s="1061">
        <v>932060</v>
      </c>
      <c r="U7287" s="1061">
        <v>932060</v>
      </c>
      <c r="V7287" s="1061">
        <v>932060</v>
      </c>
      <c r="W7287" s="1061">
        <v>932060</v>
      </c>
    </row>
    <row r="7288" spans="1:23">
      <c r="A7288" s="908"/>
      <c r="B7288" s="1061" t="s">
        <v>234</v>
      </c>
      <c r="C7288" s="1061" t="s">
        <v>235</v>
      </c>
      <c r="D7288" s="1061" t="s">
        <v>4461</v>
      </c>
      <c r="E7288" s="1061" t="s">
        <v>16716</v>
      </c>
      <c r="F7288" s="1061" t="s">
        <v>16717</v>
      </c>
      <c r="G7288" s="1061" t="s">
        <v>1739</v>
      </c>
      <c r="H7288" s="1061" t="s">
        <v>129</v>
      </c>
      <c r="I7288" s="1061" t="s">
        <v>19</v>
      </c>
      <c r="J7288" s="1061" t="s">
        <v>7975</v>
      </c>
      <c r="K7288" s="1061" t="s">
        <v>14849</v>
      </c>
      <c r="L7288" s="1061">
        <v>123000</v>
      </c>
      <c r="M7288" s="1061">
        <v>123000</v>
      </c>
      <c r="N7288" s="1061">
        <v>123000</v>
      </c>
      <c r="O7288" s="1061">
        <v>123000</v>
      </c>
      <c r="P7288" s="1061">
        <v>123000</v>
      </c>
      <c r="Q7288" s="1061">
        <v>123000</v>
      </c>
      <c r="R7288" s="1061">
        <v>1084200</v>
      </c>
      <c r="S7288" s="1061">
        <v>1084200</v>
      </c>
      <c r="T7288" s="1061">
        <v>1084200</v>
      </c>
      <c r="U7288" s="1061">
        <v>1084200</v>
      </c>
      <c r="V7288" s="1061">
        <v>1084200</v>
      </c>
      <c r="W7288" s="1061">
        <v>1084200</v>
      </c>
    </row>
    <row r="7289" spans="1:23">
      <c r="A7289" s="908"/>
      <c r="B7289" s="1061" t="s">
        <v>234</v>
      </c>
      <c r="C7289" s="1061" t="s">
        <v>235</v>
      </c>
      <c r="D7289" s="1061" t="s">
        <v>4461</v>
      </c>
      <c r="E7289" s="1061" t="s">
        <v>16718</v>
      </c>
      <c r="F7289" s="1061" t="s">
        <v>16719</v>
      </c>
      <c r="G7289" s="1061" t="s">
        <v>1739</v>
      </c>
      <c r="H7289" s="1061" t="s">
        <v>129</v>
      </c>
      <c r="I7289" s="1061" t="s">
        <v>19</v>
      </c>
      <c r="J7289" s="1061" t="s">
        <v>7975</v>
      </c>
      <c r="K7289" s="1061" t="s">
        <v>14849</v>
      </c>
      <c r="L7289" s="1061">
        <v>127100</v>
      </c>
      <c r="M7289" s="1061">
        <v>127100</v>
      </c>
      <c r="N7289" s="1061">
        <v>127100</v>
      </c>
      <c r="O7289" s="1061">
        <v>127100</v>
      </c>
      <c r="P7289" s="1061">
        <v>127100</v>
      </c>
      <c r="Q7289" s="1061">
        <v>127100</v>
      </c>
      <c r="R7289" s="1061">
        <v>1244340</v>
      </c>
      <c r="S7289" s="1061">
        <v>1244340</v>
      </c>
      <c r="T7289" s="1061">
        <v>1244340</v>
      </c>
      <c r="U7289" s="1061">
        <v>1244340</v>
      </c>
      <c r="V7289" s="1061">
        <v>1244340</v>
      </c>
      <c r="W7289" s="1061">
        <v>1244340</v>
      </c>
    </row>
    <row r="7290" spans="1:23">
      <c r="A7290" s="908"/>
      <c r="B7290" s="1061" t="s">
        <v>234</v>
      </c>
      <c r="C7290" s="1061" t="s">
        <v>235</v>
      </c>
      <c r="D7290" s="1061" t="s">
        <v>4461</v>
      </c>
      <c r="E7290" s="1061" t="s">
        <v>16720</v>
      </c>
      <c r="F7290" s="1061" t="s">
        <v>16721</v>
      </c>
      <c r="G7290" s="1061" t="s">
        <v>1739</v>
      </c>
      <c r="H7290" s="1061" t="s">
        <v>129</v>
      </c>
      <c r="I7290" s="1061" t="s">
        <v>19</v>
      </c>
      <c r="J7290" s="1061" t="s">
        <v>7975</v>
      </c>
      <c r="K7290" s="1061" t="s">
        <v>14849</v>
      </c>
      <c r="L7290" s="1061">
        <v>131200</v>
      </c>
      <c r="M7290" s="1061">
        <v>131200</v>
      </c>
      <c r="N7290" s="1061">
        <v>131200</v>
      </c>
      <c r="O7290" s="1061">
        <v>131200</v>
      </c>
      <c r="P7290" s="1061">
        <v>131200</v>
      </c>
      <c r="Q7290" s="1061">
        <v>131200</v>
      </c>
      <c r="R7290" s="1061">
        <v>1412480</v>
      </c>
      <c r="S7290" s="1061">
        <v>1412480</v>
      </c>
      <c r="T7290" s="1061">
        <v>1412480</v>
      </c>
      <c r="U7290" s="1061">
        <v>1412480</v>
      </c>
      <c r="V7290" s="1061">
        <v>1412480</v>
      </c>
      <c r="W7290" s="1061">
        <v>1412480</v>
      </c>
    </row>
    <row r="7291" spans="1:23">
      <c r="A7291" s="908"/>
      <c r="B7291" s="1061" t="s">
        <v>234</v>
      </c>
      <c r="C7291" s="1061" t="s">
        <v>235</v>
      </c>
      <c r="D7291" s="1061" t="s">
        <v>4461</v>
      </c>
      <c r="E7291" s="1061" t="s">
        <v>16722</v>
      </c>
      <c r="F7291" s="1061" t="s">
        <v>16723</v>
      </c>
      <c r="G7291" s="1061" t="s">
        <v>1739</v>
      </c>
      <c r="H7291" s="1061" t="s">
        <v>129</v>
      </c>
      <c r="I7291" s="1061" t="s">
        <v>19</v>
      </c>
      <c r="J7291" s="1061" t="s">
        <v>7975</v>
      </c>
      <c r="K7291" s="1061" t="s">
        <v>14849</v>
      </c>
      <c r="L7291" s="1061">
        <v>136838</v>
      </c>
      <c r="M7291" s="1061">
        <v>136838</v>
      </c>
      <c r="N7291" s="1061">
        <v>136838</v>
      </c>
      <c r="O7291" s="1061">
        <v>136838</v>
      </c>
      <c r="P7291" s="1061">
        <v>136838</v>
      </c>
      <c r="Q7291" s="1061">
        <v>136838</v>
      </c>
      <c r="R7291" s="1061">
        <v>1606673</v>
      </c>
      <c r="S7291" s="1061">
        <v>1606673</v>
      </c>
      <c r="T7291" s="1061">
        <v>1606673</v>
      </c>
      <c r="U7291" s="1061">
        <v>1606673</v>
      </c>
      <c r="V7291" s="1061">
        <v>1606673</v>
      </c>
      <c r="W7291" s="1061">
        <v>1606673</v>
      </c>
    </row>
    <row r="7292" spans="1:23">
      <c r="A7292" s="908"/>
      <c r="B7292" s="1061" t="s">
        <v>234</v>
      </c>
      <c r="C7292" s="1061" t="s">
        <v>235</v>
      </c>
      <c r="D7292" s="1061" t="s">
        <v>4461</v>
      </c>
      <c r="E7292" s="1061" t="s">
        <v>16724</v>
      </c>
      <c r="F7292" s="1061" t="s">
        <v>16725</v>
      </c>
      <c r="G7292" s="1061" t="s">
        <v>1739</v>
      </c>
      <c r="H7292" s="1061" t="s">
        <v>129</v>
      </c>
      <c r="I7292" s="1061" t="s">
        <v>19</v>
      </c>
      <c r="J7292" s="1061" t="s">
        <v>7975</v>
      </c>
      <c r="K7292" s="1061" t="s">
        <v>14849</v>
      </c>
      <c r="L7292" s="1061">
        <v>131200</v>
      </c>
      <c r="M7292" s="1061">
        <v>131200</v>
      </c>
      <c r="N7292" s="1061">
        <v>131200</v>
      </c>
      <c r="O7292" s="1061">
        <v>131200</v>
      </c>
      <c r="P7292" s="1061">
        <v>131200</v>
      </c>
      <c r="Q7292" s="1061">
        <v>131200</v>
      </c>
      <c r="R7292" s="1061">
        <v>1668480</v>
      </c>
      <c r="S7292" s="1061">
        <v>1668480</v>
      </c>
      <c r="T7292" s="1061">
        <v>1668480</v>
      </c>
      <c r="U7292" s="1061">
        <v>1668480</v>
      </c>
      <c r="V7292" s="1061">
        <v>1668480</v>
      </c>
      <c r="W7292" s="1061">
        <v>1668480</v>
      </c>
    </row>
    <row r="7293" spans="1:23">
      <c r="A7293" s="908"/>
      <c r="B7293" s="1061" t="s">
        <v>234</v>
      </c>
      <c r="C7293" s="1061" t="s">
        <v>235</v>
      </c>
      <c r="D7293" s="1061" t="s">
        <v>4461</v>
      </c>
      <c r="E7293" s="1061" t="s">
        <v>16726</v>
      </c>
      <c r="F7293" s="1061" t="s">
        <v>16727</v>
      </c>
      <c r="G7293" s="1061" t="s">
        <v>1739</v>
      </c>
      <c r="H7293" s="1061" t="s">
        <v>129</v>
      </c>
      <c r="I7293" s="1061" t="s">
        <v>19</v>
      </c>
      <c r="J7293" s="1061" t="s">
        <v>7975</v>
      </c>
      <c r="K7293" s="1061" t="s">
        <v>14849</v>
      </c>
      <c r="L7293" s="1061">
        <v>135300</v>
      </c>
      <c r="M7293" s="1061">
        <v>135300</v>
      </c>
      <c r="N7293" s="1061">
        <v>135300</v>
      </c>
      <c r="O7293" s="1061">
        <v>135300</v>
      </c>
      <c r="P7293" s="1061">
        <v>135300</v>
      </c>
      <c r="Q7293" s="1061">
        <v>135300</v>
      </c>
      <c r="R7293" s="1061">
        <v>1852620</v>
      </c>
      <c r="S7293" s="1061">
        <v>1852620</v>
      </c>
      <c r="T7293" s="1061">
        <v>1852620</v>
      </c>
      <c r="U7293" s="1061">
        <v>1852620</v>
      </c>
      <c r="V7293" s="1061">
        <v>1852620</v>
      </c>
      <c r="W7293" s="1061">
        <v>1852620</v>
      </c>
    </row>
    <row r="7294" spans="1:23">
      <c r="A7294" s="908"/>
      <c r="B7294" s="1061" t="s">
        <v>234</v>
      </c>
      <c r="C7294" s="1061" t="s">
        <v>235</v>
      </c>
      <c r="D7294" s="1061" t="s">
        <v>4461</v>
      </c>
      <c r="E7294" s="1061" t="s">
        <v>16728</v>
      </c>
      <c r="F7294" s="1061" t="s">
        <v>16729</v>
      </c>
      <c r="G7294" s="1061" t="s">
        <v>1739</v>
      </c>
      <c r="H7294" s="1061" t="s">
        <v>129</v>
      </c>
      <c r="I7294" s="1061" t="s">
        <v>19</v>
      </c>
      <c r="J7294" s="1061" t="s">
        <v>7975</v>
      </c>
      <c r="K7294" s="1061" t="s">
        <v>14849</v>
      </c>
      <c r="L7294" s="1061">
        <v>139913</v>
      </c>
      <c r="M7294" s="1061">
        <v>139913</v>
      </c>
      <c r="N7294" s="1061">
        <v>139913</v>
      </c>
      <c r="O7294" s="1061">
        <v>139913</v>
      </c>
      <c r="P7294" s="1061">
        <v>139913</v>
      </c>
      <c r="Q7294" s="1061">
        <v>139913</v>
      </c>
      <c r="R7294" s="1061">
        <v>2052278</v>
      </c>
      <c r="S7294" s="1061">
        <v>2052278</v>
      </c>
      <c r="T7294" s="1061">
        <v>2052278</v>
      </c>
      <c r="U7294" s="1061">
        <v>2052278</v>
      </c>
      <c r="V7294" s="1061">
        <v>2052278</v>
      </c>
      <c r="W7294" s="1061">
        <v>2052278</v>
      </c>
    </row>
    <row r="7295" spans="1:23">
      <c r="A7295" s="908"/>
      <c r="B7295" s="1061" t="s">
        <v>234</v>
      </c>
      <c r="C7295" s="1061" t="s">
        <v>235</v>
      </c>
      <c r="D7295" s="1061" t="s">
        <v>4461</v>
      </c>
      <c r="E7295" s="1061" t="s">
        <v>16730</v>
      </c>
      <c r="F7295" s="1061" t="s">
        <v>16731</v>
      </c>
      <c r="G7295" s="1061" t="s">
        <v>1739</v>
      </c>
      <c r="H7295" s="1061" t="s">
        <v>129</v>
      </c>
      <c r="I7295" s="1061" t="s">
        <v>19</v>
      </c>
      <c r="J7295" s="1061" t="s">
        <v>7975</v>
      </c>
      <c r="K7295" s="1061" t="s">
        <v>14849</v>
      </c>
      <c r="L7295" s="1061">
        <v>141963</v>
      </c>
      <c r="M7295" s="1061">
        <v>141963</v>
      </c>
      <c r="N7295" s="1061">
        <v>141963</v>
      </c>
      <c r="O7295" s="1061">
        <v>141963</v>
      </c>
      <c r="P7295" s="1061">
        <v>141963</v>
      </c>
      <c r="Q7295" s="1061">
        <v>141963</v>
      </c>
      <c r="R7295" s="1061">
        <v>2220848</v>
      </c>
      <c r="S7295" s="1061">
        <v>2220848</v>
      </c>
      <c r="T7295" s="1061">
        <v>2220848</v>
      </c>
      <c r="U7295" s="1061">
        <v>2220848</v>
      </c>
      <c r="V7295" s="1061">
        <v>2220848</v>
      </c>
      <c r="W7295" s="1061">
        <v>2220848</v>
      </c>
    </row>
    <row r="7296" spans="1:23">
      <c r="A7296" s="908"/>
      <c r="B7296" s="1061" t="s">
        <v>234</v>
      </c>
      <c r="C7296" s="1061" t="s">
        <v>235</v>
      </c>
      <c r="D7296" s="1061" t="s">
        <v>4461</v>
      </c>
      <c r="E7296" s="1061" t="s">
        <v>16732</v>
      </c>
      <c r="F7296" s="1061" t="s">
        <v>16733</v>
      </c>
      <c r="G7296" s="1061" t="s">
        <v>1739</v>
      </c>
      <c r="H7296" s="1061" t="s">
        <v>129</v>
      </c>
      <c r="I7296" s="1061" t="s">
        <v>19</v>
      </c>
      <c r="J7296" s="1061" t="s">
        <v>7975</v>
      </c>
      <c r="K7296" s="1061" t="s">
        <v>14849</v>
      </c>
      <c r="L7296" s="1061">
        <v>144013</v>
      </c>
      <c r="M7296" s="1061">
        <v>144013</v>
      </c>
      <c r="N7296" s="1061">
        <v>144013</v>
      </c>
      <c r="O7296" s="1061">
        <v>144013</v>
      </c>
      <c r="P7296" s="1061">
        <v>144013</v>
      </c>
      <c r="Q7296" s="1061">
        <v>144013</v>
      </c>
      <c r="R7296" s="1061">
        <v>2393418</v>
      </c>
      <c r="S7296" s="1061">
        <v>2393418</v>
      </c>
      <c r="T7296" s="1061">
        <v>2393418</v>
      </c>
      <c r="U7296" s="1061">
        <v>2393418</v>
      </c>
      <c r="V7296" s="1061">
        <v>2393418</v>
      </c>
      <c r="W7296" s="1061">
        <v>2393418</v>
      </c>
    </row>
    <row r="7297" spans="1:23">
      <c r="A7297" s="908"/>
      <c r="B7297" s="1061" t="s">
        <v>234</v>
      </c>
      <c r="C7297" s="1061" t="s">
        <v>235</v>
      </c>
      <c r="D7297" s="1061" t="s">
        <v>4461</v>
      </c>
      <c r="E7297" s="1061" t="s">
        <v>16734</v>
      </c>
      <c r="F7297" s="1061" t="s">
        <v>16735</v>
      </c>
      <c r="G7297" s="1061" t="s">
        <v>1739</v>
      </c>
      <c r="H7297" s="1061" t="s">
        <v>129</v>
      </c>
      <c r="I7297" s="1061" t="s">
        <v>19</v>
      </c>
      <c r="J7297" s="1061" t="s">
        <v>7975</v>
      </c>
      <c r="K7297" s="1061" t="s">
        <v>14849</v>
      </c>
      <c r="L7297" s="1061">
        <v>76363</v>
      </c>
      <c r="M7297" s="1061">
        <v>76363</v>
      </c>
      <c r="N7297" s="1061">
        <v>76363</v>
      </c>
      <c r="O7297" s="1061">
        <v>76363</v>
      </c>
      <c r="P7297" s="1061">
        <v>76363</v>
      </c>
      <c r="Q7297" s="1061">
        <v>76363</v>
      </c>
      <c r="R7297" s="1061">
        <v>1343608</v>
      </c>
      <c r="S7297" s="1061">
        <v>1343608</v>
      </c>
      <c r="T7297" s="1061">
        <v>1343608</v>
      </c>
      <c r="U7297" s="1061">
        <v>1343608</v>
      </c>
      <c r="V7297" s="1061">
        <v>1343608</v>
      </c>
      <c r="W7297" s="1061">
        <v>1343608</v>
      </c>
    </row>
    <row r="7298" spans="1:23">
      <c r="A7298" s="908"/>
      <c r="B7298" s="1061" t="s">
        <v>234</v>
      </c>
      <c r="C7298" s="1061" t="s">
        <v>235</v>
      </c>
      <c r="D7298" s="1061" t="s">
        <v>4461</v>
      </c>
      <c r="E7298" s="1061" t="s">
        <v>16736</v>
      </c>
      <c r="F7298" s="1061" t="s">
        <v>16737</v>
      </c>
      <c r="G7298" s="1061" t="s">
        <v>1739</v>
      </c>
      <c r="H7298" s="1061" t="s">
        <v>129</v>
      </c>
      <c r="I7298" s="1061" t="s">
        <v>19</v>
      </c>
      <c r="J7298" s="1061" t="s">
        <v>7975</v>
      </c>
      <c r="K7298" s="1061" t="s">
        <v>14849</v>
      </c>
      <c r="L7298" s="1061">
        <v>78413</v>
      </c>
      <c r="M7298" s="1061">
        <v>78413</v>
      </c>
      <c r="N7298" s="1061">
        <v>78413</v>
      </c>
      <c r="O7298" s="1061">
        <v>78413</v>
      </c>
      <c r="P7298" s="1061">
        <v>78413</v>
      </c>
      <c r="Q7298" s="1061">
        <v>78413</v>
      </c>
      <c r="R7298" s="1061">
        <v>1456178</v>
      </c>
      <c r="S7298" s="1061">
        <v>1456178</v>
      </c>
      <c r="T7298" s="1061">
        <v>1456178</v>
      </c>
      <c r="U7298" s="1061">
        <v>1456178</v>
      </c>
      <c r="V7298" s="1061">
        <v>1456178</v>
      </c>
      <c r="W7298" s="1061">
        <v>1456178</v>
      </c>
    </row>
    <row r="7299" spans="1:23">
      <c r="A7299" s="908"/>
      <c r="B7299" s="1061" t="s">
        <v>234</v>
      </c>
      <c r="C7299" s="1061" t="s">
        <v>235</v>
      </c>
      <c r="D7299" s="1061" t="s">
        <v>4461</v>
      </c>
      <c r="E7299" s="1061" t="s">
        <v>16738</v>
      </c>
      <c r="F7299" s="1061" t="s">
        <v>16739</v>
      </c>
      <c r="G7299" s="1061" t="s">
        <v>1739</v>
      </c>
      <c r="H7299" s="1061" t="s">
        <v>129</v>
      </c>
      <c r="I7299" s="1061" t="s">
        <v>19</v>
      </c>
      <c r="J7299" s="1061" t="s">
        <v>7975</v>
      </c>
      <c r="K7299" s="1061" t="s">
        <v>14849</v>
      </c>
      <c r="L7299" s="1061">
        <v>84563</v>
      </c>
      <c r="M7299" s="1061">
        <v>84563</v>
      </c>
      <c r="N7299" s="1061">
        <v>84563</v>
      </c>
      <c r="O7299" s="1061">
        <v>84563</v>
      </c>
      <c r="P7299" s="1061">
        <v>84563</v>
      </c>
      <c r="Q7299" s="1061">
        <v>84563</v>
      </c>
      <c r="R7299" s="1061">
        <v>1652888</v>
      </c>
      <c r="S7299" s="1061">
        <v>1652888</v>
      </c>
      <c r="T7299" s="1061">
        <v>1652888</v>
      </c>
      <c r="U7299" s="1061">
        <v>1652888</v>
      </c>
      <c r="V7299" s="1061">
        <v>1652888</v>
      </c>
      <c r="W7299" s="1061">
        <v>1652888</v>
      </c>
    </row>
    <row r="7300" spans="1:23">
      <c r="A7300" s="908"/>
      <c r="B7300" s="1061" t="s">
        <v>234</v>
      </c>
      <c r="C7300" s="1061" t="s">
        <v>235</v>
      </c>
      <c r="D7300" s="1061" t="s">
        <v>4461</v>
      </c>
      <c r="E7300" s="1061" t="s">
        <v>16740</v>
      </c>
      <c r="F7300" s="1061" t="s">
        <v>16741</v>
      </c>
      <c r="G7300" s="1061" t="s">
        <v>1739</v>
      </c>
      <c r="H7300" s="1061" t="s">
        <v>129</v>
      </c>
      <c r="I7300" s="1061" t="s">
        <v>19</v>
      </c>
      <c r="J7300" s="1061" t="s">
        <v>7975</v>
      </c>
      <c r="K7300" s="1061" t="s">
        <v>14849</v>
      </c>
      <c r="L7300" s="1061">
        <v>86613</v>
      </c>
      <c r="M7300" s="1061">
        <v>86613</v>
      </c>
      <c r="N7300" s="1061">
        <v>86613</v>
      </c>
      <c r="O7300" s="1061">
        <v>86613</v>
      </c>
      <c r="P7300" s="1061">
        <v>86613</v>
      </c>
      <c r="Q7300" s="1061">
        <v>86613</v>
      </c>
      <c r="R7300" s="1061">
        <v>1777458</v>
      </c>
      <c r="S7300" s="1061">
        <v>1777458</v>
      </c>
      <c r="T7300" s="1061">
        <v>1777458</v>
      </c>
      <c r="U7300" s="1061">
        <v>1777458</v>
      </c>
      <c r="V7300" s="1061">
        <v>1777458</v>
      </c>
      <c r="W7300" s="1061">
        <v>1777458</v>
      </c>
    </row>
    <row r="7301" spans="1:23">
      <c r="A7301" s="908"/>
      <c r="B7301" s="1061" t="s">
        <v>234</v>
      </c>
      <c r="C7301" s="1061" t="s">
        <v>235</v>
      </c>
      <c r="D7301" s="1061" t="s">
        <v>4461</v>
      </c>
      <c r="E7301" s="1061" t="s">
        <v>16742</v>
      </c>
      <c r="F7301" s="1061" t="s">
        <v>16743</v>
      </c>
      <c r="G7301" s="1061" t="s">
        <v>1739</v>
      </c>
      <c r="H7301" s="1061" t="s">
        <v>129</v>
      </c>
      <c r="I7301" s="1061" t="s">
        <v>19</v>
      </c>
      <c r="J7301" s="1061" t="s">
        <v>7975</v>
      </c>
      <c r="K7301" s="1061" t="s">
        <v>14849</v>
      </c>
      <c r="L7301" s="1061">
        <v>90713</v>
      </c>
      <c r="M7301" s="1061">
        <v>90713</v>
      </c>
      <c r="N7301" s="1061">
        <v>90713</v>
      </c>
      <c r="O7301" s="1061">
        <v>90713</v>
      </c>
      <c r="P7301" s="1061">
        <v>90713</v>
      </c>
      <c r="Q7301" s="1061">
        <v>90713</v>
      </c>
      <c r="R7301" s="1061">
        <v>1950098</v>
      </c>
      <c r="S7301" s="1061">
        <v>1950098</v>
      </c>
      <c r="T7301" s="1061">
        <v>1950098</v>
      </c>
      <c r="U7301" s="1061">
        <v>1950098</v>
      </c>
      <c r="V7301" s="1061">
        <v>1950098</v>
      </c>
      <c r="W7301" s="1061">
        <v>1950098</v>
      </c>
    </row>
    <row r="7302" spans="1:23">
      <c r="A7302" s="908"/>
      <c r="B7302" s="1061" t="s">
        <v>234</v>
      </c>
      <c r="C7302" s="1061" t="s">
        <v>235</v>
      </c>
      <c r="D7302" s="1061" t="s">
        <v>4461</v>
      </c>
      <c r="E7302" s="1061" t="s">
        <v>16744</v>
      </c>
      <c r="F7302" s="1061" t="s">
        <v>16745</v>
      </c>
      <c r="G7302" s="1061" t="s">
        <v>1739</v>
      </c>
      <c r="H7302" s="1061" t="s">
        <v>129</v>
      </c>
      <c r="I7302" s="1061" t="s">
        <v>19</v>
      </c>
      <c r="J7302" s="1061" t="s">
        <v>7975</v>
      </c>
      <c r="K7302" s="1061" t="s">
        <v>14849</v>
      </c>
      <c r="L7302" s="1061">
        <v>94813</v>
      </c>
      <c r="M7302" s="1061">
        <v>94813</v>
      </c>
      <c r="N7302" s="1061">
        <v>94813</v>
      </c>
      <c r="O7302" s="1061">
        <v>94813</v>
      </c>
      <c r="P7302" s="1061">
        <v>94813</v>
      </c>
      <c r="Q7302" s="1061">
        <v>94813</v>
      </c>
      <c r="R7302" s="1061">
        <v>2130738</v>
      </c>
      <c r="S7302" s="1061">
        <v>2130738</v>
      </c>
      <c r="T7302" s="1061">
        <v>2130738</v>
      </c>
      <c r="U7302" s="1061">
        <v>2130738</v>
      </c>
      <c r="V7302" s="1061">
        <v>2130738</v>
      </c>
      <c r="W7302" s="1061">
        <v>2130738</v>
      </c>
    </row>
    <row r="7303" spans="1:23">
      <c r="A7303" s="908"/>
      <c r="B7303" s="1061" t="s">
        <v>234</v>
      </c>
      <c r="C7303" s="1061" t="s">
        <v>235</v>
      </c>
      <c r="D7303" s="1061" t="s">
        <v>4461</v>
      </c>
      <c r="E7303" s="1061" t="s">
        <v>16746</v>
      </c>
      <c r="F7303" s="1061" t="s">
        <v>16747</v>
      </c>
      <c r="G7303" s="1061" t="s">
        <v>1739</v>
      </c>
      <c r="H7303" s="1061" t="s">
        <v>129</v>
      </c>
      <c r="I7303" s="1061" t="s">
        <v>19</v>
      </c>
      <c r="J7303" s="1061" t="s">
        <v>7975</v>
      </c>
      <c r="K7303" s="1061" t="s">
        <v>14849</v>
      </c>
      <c r="L7303" s="1061">
        <v>64370</v>
      </c>
      <c r="M7303" s="1061">
        <v>64370</v>
      </c>
      <c r="N7303" s="1061">
        <v>64370</v>
      </c>
      <c r="O7303" s="1061">
        <v>64370</v>
      </c>
      <c r="P7303" s="1061">
        <v>64370</v>
      </c>
      <c r="Q7303" s="1061">
        <v>64370</v>
      </c>
      <c r="R7303" s="1061">
        <v>1509398</v>
      </c>
      <c r="S7303" s="1061">
        <v>1509398</v>
      </c>
      <c r="T7303" s="1061">
        <v>1509398</v>
      </c>
      <c r="U7303" s="1061">
        <v>1509398</v>
      </c>
      <c r="V7303" s="1061">
        <v>1509398</v>
      </c>
      <c r="W7303" s="1061">
        <v>1509398</v>
      </c>
    </row>
    <row r="7304" spans="1:23">
      <c r="A7304" s="908"/>
      <c r="B7304" s="1061" t="s">
        <v>234</v>
      </c>
      <c r="C7304" s="1061" t="s">
        <v>235</v>
      </c>
      <c r="D7304" s="1061" t="s">
        <v>4461</v>
      </c>
      <c r="E7304" s="1061" t="s">
        <v>16748</v>
      </c>
      <c r="F7304" s="1061" t="s">
        <v>16749</v>
      </c>
      <c r="G7304" s="1061" t="s">
        <v>1739</v>
      </c>
      <c r="H7304" s="1061" t="s">
        <v>129</v>
      </c>
      <c r="I7304" s="1061" t="s">
        <v>19</v>
      </c>
      <c r="J7304" s="1061" t="s">
        <v>7975</v>
      </c>
      <c r="K7304" s="1061" t="s">
        <v>14849</v>
      </c>
      <c r="L7304" s="1061">
        <v>67445</v>
      </c>
      <c r="M7304" s="1061">
        <v>67445</v>
      </c>
      <c r="N7304" s="1061">
        <v>67445</v>
      </c>
      <c r="O7304" s="1061">
        <v>67445</v>
      </c>
      <c r="P7304" s="1061">
        <v>67445</v>
      </c>
      <c r="Q7304" s="1061">
        <v>67445</v>
      </c>
      <c r="R7304" s="1061">
        <v>1647303</v>
      </c>
      <c r="S7304" s="1061">
        <v>1647303</v>
      </c>
      <c r="T7304" s="1061">
        <v>1647303</v>
      </c>
      <c r="U7304" s="1061">
        <v>1647303</v>
      </c>
      <c r="V7304" s="1061">
        <v>1647303</v>
      </c>
      <c r="W7304" s="1061">
        <v>1647303</v>
      </c>
    </row>
    <row r="7305" spans="1:23">
      <c r="A7305" s="908"/>
      <c r="B7305" s="1061" t="s">
        <v>234</v>
      </c>
      <c r="C7305" s="1061" t="s">
        <v>235</v>
      </c>
      <c r="D7305" s="1061" t="s">
        <v>4461</v>
      </c>
      <c r="E7305" s="1061" t="s">
        <v>16750</v>
      </c>
      <c r="F7305" s="1061" t="s">
        <v>16751</v>
      </c>
      <c r="G7305" s="1061" t="s">
        <v>1739</v>
      </c>
      <c r="H7305" s="1061" t="s">
        <v>129</v>
      </c>
      <c r="I7305" s="1061" t="s">
        <v>19</v>
      </c>
      <c r="J7305" s="1061" t="s">
        <v>7975</v>
      </c>
      <c r="K7305" s="1061" t="s">
        <v>14849</v>
      </c>
      <c r="L7305" s="1061">
        <v>68983</v>
      </c>
      <c r="M7305" s="1061">
        <v>68983</v>
      </c>
      <c r="N7305" s="1061">
        <v>68983</v>
      </c>
      <c r="O7305" s="1061">
        <v>68983</v>
      </c>
      <c r="P7305" s="1061">
        <v>68983</v>
      </c>
      <c r="Q7305" s="1061">
        <v>68983</v>
      </c>
      <c r="R7305" s="1061">
        <v>1752156</v>
      </c>
      <c r="S7305" s="1061">
        <v>1752156</v>
      </c>
      <c r="T7305" s="1061">
        <v>1752156</v>
      </c>
      <c r="U7305" s="1061">
        <v>1752156</v>
      </c>
      <c r="V7305" s="1061">
        <v>1752156</v>
      </c>
      <c r="W7305" s="1061">
        <v>1752156</v>
      </c>
    </row>
    <row r="7306" spans="1:23">
      <c r="A7306" s="908"/>
      <c r="B7306" s="1061" t="s">
        <v>234</v>
      </c>
      <c r="C7306" s="1061" t="s">
        <v>235</v>
      </c>
      <c r="D7306" s="1061" t="s">
        <v>4461</v>
      </c>
      <c r="E7306" s="1061" t="s">
        <v>16752</v>
      </c>
      <c r="F7306" s="1061" t="s">
        <v>16753</v>
      </c>
      <c r="G7306" s="1061" t="s">
        <v>1739</v>
      </c>
      <c r="H7306" s="1061" t="s">
        <v>129</v>
      </c>
      <c r="I7306" s="1061" t="s">
        <v>19</v>
      </c>
      <c r="J7306" s="1061" t="s">
        <v>7975</v>
      </c>
      <c r="K7306" s="1061" t="s">
        <v>14849</v>
      </c>
      <c r="L7306" s="1061">
        <v>70520</v>
      </c>
      <c r="M7306" s="1061">
        <v>70520</v>
      </c>
      <c r="N7306" s="1061">
        <v>70520</v>
      </c>
      <c r="O7306" s="1061">
        <v>70520</v>
      </c>
      <c r="P7306" s="1061">
        <v>70520</v>
      </c>
      <c r="Q7306" s="1061">
        <v>70520</v>
      </c>
      <c r="R7306" s="1061">
        <v>1860008</v>
      </c>
      <c r="S7306" s="1061">
        <v>1860008</v>
      </c>
      <c r="T7306" s="1061">
        <v>1860008</v>
      </c>
      <c r="U7306" s="1061">
        <v>1860008</v>
      </c>
      <c r="V7306" s="1061">
        <v>1860008</v>
      </c>
      <c r="W7306" s="1061">
        <v>1860008</v>
      </c>
    </row>
    <row r="7307" spans="1:23">
      <c r="A7307" s="908"/>
      <c r="B7307" s="1061" t="s">
        <v>234</v>
      </c>
      <c r="C7307" s="1061" t="s">
        <v>235</v>
      </c>
      <c r="D7307" s="1061" t="s">
        <v>4461</v>
      </c>
      <c r="E7307" s="1061" t="s">
        <v>16754</v>
      </c>
      <c r="F7307" s="1061" t="s">
        <v>16755</v>
      </c>
      <c r="G7307" s="1061" t="s">
        <v>1739</v>
      </c>
      <c r="H7307" s="1061" t="s">
        <v>129</v>
      </c>
      <c r="I7307" s="1061" t="s">
        <v>19</v>
      </c>
      <c r="J7307" s="1061" t="s">
        <v>7975</v>
      </c>
      <c r="K7307" s="1061" t="s">
        <v>14849</v>
      </c>
      <c r="L7307" s="1061">
        <v>73595</v>
      </c>
      <c r="M7307" s="1061">
        <v>73595</v>
      </c>
      <c r="N7307" s="1061">
        <v>73595</v>
      </c>
      <c r="O7307" s="1061">
        <v>73595</v>
      </c>
      <c r="P7307" s="1061">
        <v>73595</v>
      </c>
      <c r="Q7307" s="1061">
        <v>73595</v>
      </c>
      <c r="R7307" s="1061">
        <v>2012913</v>
      </c>
      <c r="S7307" s="1061">
        <v>2012913</v>
      </c>
      <c r="T7307" s="1061">
        <v>2012913</v>
      </c>
      <c r="U7307" s="1061">
        <v>2012913</v>
      </c>
      <c r="V7307" s="1061">
        <v>2012913</v>
      </c>
      <c r="W7307" s="1061">
        <v>2012913</v>
      </c>
    </row>
    <row r="7308" spans="1:23">
      <c r="A7308" s="908"/>
      <c r="B7308" s="1061" t="s">
        <v>234</v>
      </c>
      <c r="C7308" s="1061" t="s">
        <v>235</v>
      </c>
      <c r="D7308" s="1061" t="s">
        <v>4461</v>
      </c>
      <c r="E7308" s="1061" t="s">
        <v>16756</v>
      </c>
      <c r="F7308" s="1061" t="s">
        <v>16757</v>
      </c>
      <c r="G7308" s="1061" t="s">
        <v>1739</v>
      </c>
      <c r="H7308" s="1061" t="s">
        <v>129</v>
      </c>
      <c r="I7308" s="1061" t="s">
        <v>19</v>
      </c>
      <c r="J7308" s="1061" t="s">
        <v>7975</v>
      </c>
      <c r="K7308" s="1061" t="s">
        <v>14849</v>
      </c>
      <c r="L7308" s="1061">
        <v>75133</v>
      </c>
      <c r="M7308" s="1061">
        <v>75133</v>
      </c>
      <c r="N7308" s="1061">
        <v>75133</v>
      </c>
      <c r="O7308" s="1061">
        <v>75133</v>
      </c>
      <c r="P7308" s="1061">
        <v>75133</v>
      </c>
      <c r="Q7308" s="1061">
        <v>75133</v>
      </c>
      <c r="R7308" s="1061">
        <v>2128266</v>
      </c>
      <c r="S7308" s="1061">
        <v>2128266</v>
      </c>
      <c r="T7308" s="1061">
        <v>2128266</v>
      </c>
      <c r="U7308" s="1061">
        <v>2128266</v>
      </c>
      <c r="V7308" s="1061">
        <v>2128266</v>
      </c>
      <c r="W7308" s="1061">
        <v>2128266</v>
      </c>
    </row>
    <row r="7309" spans="1:23">
      <c r="A7309" s="908"/>
      <c r="B7309" s="1061" t="s">
        <v>234</v>
      </c>
      <c r="C7309" s="1061" t="s">
        <v>235</v>
      </c>
      <c r="D7309" s="1061" t="s">
        <v>4461</v>
      </c>
      <c r="E7309" s="1061" t="s">
        <v>16758</v>
      </c>
      <c r="F7309" s="1061" t="s">
        <v>16759</v>
      </c>
      <c r="G7309" s="1061" t="s">
        <v>1739</v>
      </c>
      <c r="H7309" s="1061" t="s">
        <v>129</v>
      </c>
      <c r="I7309" s="1061" t="s">
        <v>19</v>
      </c>
      <c r="J7309" s="1061" t="s">
        <v>7975</v>
      </c>
      <c r="K7309" s="1061" t="s">
        <v>14849</v>
      </c>
      <c r="L7309" s="1061">
        <v>76670</v>
      </c>
      <c r="M7309" s="1061">
        <v>76670</v>
      </c>
      <c r="N7309" s="1061">
        <v>76670</v>
      </c>
      <c r="O7309" s="1061">
        <v>76670</v>
      </c>
      <c r="P7309" s="1061">
        <v>76670</v>
      </c>
      <c r="Q7309" s="1061">
        <v>76670</v>
      </c>
      <c r="R7309" s="1061">
        <v>2246618</v>
      </c>
      <c r="S7309" s="1061">
        <v>2246618</v>
      </c>
      <c r="T7309" s="1061">
        <v>2246618</v>
      </c>
      <c r="U7309" s="1061">
        <v>2246618</v>
      </c>
      <c r="V7309" s="1061">
        <v>2246618</v>
      </c>
      <c r="W7309" s="1061">
        <v>2246618</v>
      </c>
    </row>
    <row r="7310" spans="1:23">
      <c r="A7310" s="908"/>
      <c r="B7310" s="1061" t="s">
        <v>234</v>
      </c>
      <c r="C7310" s="1061" t="s">
        <v>235</v>
      </c>
      <c r="D7310" s="1061" t="s">
        <v>4461</v>
      </c>
      <c r="E7310" s="1061" t="s">
        <v>16760</v>
      </c>
      <c r="F7310" s="1061" t="s">
        <v>16761</v>
      </c>
      <c r="G7310" s="1061" t="s">
        <v>1739</v>
      </c>
      <c r="H7310" s="1061" t="s">
        <v>129</v>
      </c>
      <c r="I7310" s="1061" t="s">
        <v>19</v>
      </c>
      <c r="J7310" s="1061" t="s">
        <v>7975</v>
      </c>
      <c r="K7310" s="1061" t="s">
        <v>14849</v>
      </c>
      <c r="L7310" s="1061">
        <v>78208</v>
      </c>
      <c r="M7310" s="1061">
        <v>78208</v>
      </c>
      <c r="N7310" s="1061">
        <v>78208</v>
      </c>
      <c r="O7310" s="1061">
        <v>78208</v>
      </c>
      <c r="P7310" s="1061">
        <v>78208</v>
      </c>
      <c r="Q7310" s="1061">
        <v>78208</v>
      </c>
      <c r="R7310" s="1061">
        <v>2367971</v>
      </c>
      <c r="S7310" s="1061">
        <v>2367971</v>
      </c>
      <c r="T7310" s="1061">
        <v>2367971</v>
      </c>
      <c r="U7310" s="1061">
        <v>2367971</v>
      </c>
      <c r="V7310" s="1061">
        <v>2367971</v>
      </c>
      <c r="W7310" s="1061">
        <v>2367971</v>
      </c>
    </row>
    <row r="7311" spans="1:23">
      <c r="A7311" s="908"/>
      <c r="B7311" s="1061" t="s">
        <v>234</v>
      </c>
      <c r="C7311" s="1061" t="s">
        <v>235</v>
      </c>
      <c r="D7311" s="1061" t="s">
        <v>4461</v>
      </c>
      <c r="E7311" s="1061" t="s">
        <v>16762</v>
      </c>
      <c r="F7311" s="1061" t="s">
        <v>16763</v>
      </c>
      <c r="G7311" s="1061" t="s">
        <v>1739</v>
      </c>
      <c r="H7311" s="1061" t="s">
        <v>129</v>
      </c>
      <c r="I7311" s="1061" t="s">
        <v>19</v>
      </c>
      <c r="J7311" s="1061" t="s">
        <v>7975</v>
      </c>
      <c r="K7311" s="1061" t="s">
        <v>14849</v>
      </c>
      <c r="L7311" s="1061">
        <v>79745</v>
      </c>
      <c r="M7311" s="1061">
        <v>79745</v>
      </c>
      <c r="N7311" s="1061">
        <v>79745</v>
      </c>
      <c r="O7311" s="1061">
        <v>79745</v>
      </c>
      <c r="P7311" s="1061">
        <v>79745</v>
      </c>
      <c r="Q7311" s="1061">
        <v>79745</v>
      </c>
      <c r="R7311" s="1061">
        <v>2492323</v>
      </c>
      <c r="S7311" s="1061">
        <v>2492323</v>
      </c>
      <c r="T7311" s="1061">
        <v>2492323</v>
      </c>
      <c r="U7311" s="1061">
        <v>2492323</v>
      </c>
      <c r="V7311" s="1061">
        <v>2492323</v>
      </c>
      <c r="W7311" s="1061">
        <v>2492323</v>
      </c>
    </row>
    <row r="7312" spans="1:23">
      <c r="A7312" s="908"/>
      <c r="B7312" s="1061" t="s">
        <v>234</v>
      </c>
      <c r="C7312" s="1061" t="s">
        <v>235</v>
      </c>
      <c r="D7312" s="1061" t="s">
        <v>4461</v>
      </c>
      <c r="E7312" s="1061" t="s">
        <v>16764</v>
      </c>
      <c r="F7312" s="1061" t="s">
        <v>16765</v>
      </c>
      <c r="G7312" s="1061" t="s">
        <v>1739</v>
      </c>
      <c r="H7312" s="1061" t="s">
        <v>129</v>
      </c>
      <c r="I7312" s="1061" t="s">
        <v>19</v>
      </c>
      <c r="J7312" s="1061" t="s">
        <v>7975</v>
      </c>
      <c r="K7312" s="1061" t="s">
        <v>14849</v>
      </c>
      <c r="L7312" s="1061">
        <v>82820</v>
      </c>
      <c r="M7312" s="1061">
        <v>82820</v>
      </c>
      <c r="N7312" s="1061">
        <v>82820</v>
      </c>
      <c r="O7312" s="1061">
        <v>82820</v>
      </c>
      <c r="P7312" s="1061">
        <v>82820</v>
      </c>
      <c r="Q7312" s="1061">
        <v>82820</v>
      </c>
      <c r="R7312" s="1061">
        <v>2669228</v>
      </c>
      <c r="S7312" s="1061">
        <v>2669228</v>
      </c>
      <c r="T7312" s="1061">
        <v>2669228</v>
      </c>
      <c r="U7312" s="1061">
        <v>2669228</v>
      </c>
      <c r="V7312" s="1061">
        <v>2669228</v>
      </c>
      <c r="W7312" s="1061">
        <v>2669228</v>
      </c>
    </row>
    <row r="7313" spans="1:23">
      <c r="A7313" s="908"/>
      <c r="B7313" s="1061" t="s">
        <v>234</v>
      </c>
      <c r="C7313" s="1061" t="s">
        <v>235</v>
      </c>
      <c r="D7313" s="1061" t="s">
        <v>4461</v>
      </c>
      <c r="E7313" s="1061" t="s">
        <v>16766</v>
      </c>
      <c r="F7313" s="1061" t="s">
        <v>16767</v>
      </c>
      <c r="G7313" s="1061" t="s">
        <v>1739</v>
      </c>
      <c r="H7313" s="1061" t="s">
        <v>129</v>
      </c>
      <c r="I7313" s="1061" t="s">
        <v>19</v>
      </c>
      <c r="J7313" s="1061" t="s">
        <v>7975</v>
      </c>
      <c r="K7313" s="1061" t="s">
        <v>14849</v>
      </c>
      <c r="L7313" s="1061">
        <v>94608</v>
      </c>
      <c r="M7313" s="1061">
        <v>94608</v>
      </c>
      <c r="N7313" s="1061">
        <v>94608</v>
      </c>
      <c r="O7313" s="1061">
        <v>94608</v>
      </c>
      <c r="P7313" s="1061">
        <v>94608</v>
      </c>
      <c r="Q7313" s="1061">
        <v>94608</v>
      </c>
      <c r="R7313" s="1061">
        <v>3141431</v>
      </c>
      <c r="S7313" s="1061">
        <v>3141431</v>
      </c>
      <c r="T7313" s="1061">
        <v>3141431</v>
      </c>
      <c r="U7313" s="1061">
        <v>3141431</v>
      </c>
      <c r="V7313" s="1061">
        <v>3141431</v>
      </c>
      <c r="W7313" s="1061">
        <v>3141431</v>
      </c>
    </row>
    <row r="7314" spans="1:23">
      <c r="A7314" s="908"/>
      <c r="B7314" s="1061" t="s">
        <v>234</v>
      </c>
      <c r="C7314" s="1061" t="s">
        <v>235</v>
      </c>
      <c r="D7314" s="1061" t="s">
        <v>4461</v>
      </c>
      <c r="E7314" s="1061" t="s">
        <v>16768</v>
      </c>
      <c r="F7314" s="1061" t="s">
        <v>16769</v>
      </c>
      <c r="G7314" s="1061" t="s">
        <v>1739</v>
      </c>
      <c r="H7314" s="1061" t="s">
        <v>129</v>
      </c>
      <c r="I7314" s="1061" t="s">
        <v>19</v>
      </c>
      <c r="J7314" s="1061" t="s">
        <v>7975</v>
      </c>
      <c r="K7314" s="1061" t="s">
        <v>14849</v>
      </c>
      <c r="L7314" s="1061">
        <v>85895</v>
      </c>
      <c r="M7314" s="1061">
        <v>85895</v>
      </c>
      <c r="N7314" s="1061">
        <v>85895</v>
      </c>
      <c r="O7314" s="1061">
        <v>85895</v>
      </c>
      <c r="P7314" s="1061">
        <v>85895</v>
      </c>
      <c r="Q7314" s="1061">
        <v>85895</v>
      </c>
      <c r="R7314" s="1061">
        <v>2935933</v>
      </c>
      <c r="S7314" s="1061">
        <v>2935933</v>
      </c>
      <c r="T7314" s="1061">
        <v>2935933</v>
      </c>
      <c r="U7314" s="1061">
        <v>2935933</v>
      </c>
      <c r="V7314" s="1061">
        <v>2935933</v>
      </c>
      <c r="W7314" s="1061">
        <v>2935933</v>
      </c>
    </row>
    <row r="7315" spans="1:23">
      <c r="A7315" s="908"/>
      <c r="B7315" s="1061" t="s">
        <v>234</v>
      </c>
      <c r="C7315" s="1061" t="s">
        <v>235</v>
      </c>
      <c r="D7315" s="1061" t="s">
        <v>4461</v>
      </c>
      <c r="E7315" s="1061" t="s">
        <v>16770</v>
      </c>
      <c r="F7315" s="1061" t="s">
        <v>16771</v>
      </c>
      <c r="G7315" s="1061" t="s">
        <v>1739</v>
      </c>
      <c r="H7315" s="1061" t="s">
        <v>129</v>
      </c>
      <c r="I7315" s="1061" t="s">
        <v>19</v>
      </c>
      <c r="J7315" s="1061" t="s">
        <v>7975</v>
      </c>
      <c r="K7315" s="1061" t="s">
        <v>14849</v>
      </c>
      <c r="L7315" s="1061">
        <v>62833</v>
      </c>
      <c r="M7315" s="1061">
        <v>62833</v>
      </c>
      <c r="N7315" s="1061">
        <v>62833</v>
      </c>
      <c r="O7315" s="1061">
        <v>62833</v>
      </c>
      <c r="P7315" s="1061">
        <v>62833</v>
      </c>
      <c r="Q7315" s="1061">
        <v>62833</v>
      </c>
      <c r="R7315" s="1061">
        <v>2208946</v>
      </c>
      <c r="S7315" s="1061">
        <v>2208946</v>
      </c>
      <c r="T7315" s="1061">
        <v>2208946</v>
      </c>
      <c r="U7315" s="1061">
        <v>2208946</v>
      </c>
      <c r="V7315" s="1061">
        <v>2208946</v>
      </c>
      <c r="W7315" s="1061">
        <v>2208946</v>
      </c>
    </row>
    <row r="7316" spans="1:23">
      <c r="A7316" s="908"/>
      <c r="B7316" s="1061" t="s">
        <v>234</v>
      </c>
      <c r="C7316" s="1061" t="s">
        <v>1622</v>
      </c>
      <c r="D7316" s="1061" t="s">
        <v>1622</v>
      </c>
      <c r="E7316" s="1061" t="s">
        <v>16814</v>
      </c>
      <c r="F7316" s="1061" t="s">
        <v>16815</v>
      </c>
      <c r="G7316" s="1061" t="s">
        <v>1739</v>
      </c>
      <c r="H7316" s="1061" t="s">
        <v>102</v>
      </c>
      <c r="I7316" s="1061" t="s">
        <v>19</v>
      </c>
      <c r="J7316" s="1061" t="s">
        <v>7745</v>
      </c>
      <c r="K7316" s="1061" t="s">
        <v>14849</v>
      </c>
      <c r="L7316" s="1061">
        <v>39090000</v>
      </c>
      <c r="M7316" s="1061">
        <v>39090000</v>
      </c>
      <c r="N7316" s="1061">
        <v>39090000</v>
      </c>
      <c r="O7316" s="1061">
        <v>39090000</v>
      </c>
      <c r="P7316" s="1061">
        <v>39090000</v>
      </c>
      <c r="Q7316" s="1061">
        <v>39090000</v>
      </c>
      <c r="R7316" s="1061">
        <v>39090000</v>
      </c>
      <c r="S7316" s="1061">
        <v>39090000</v>
      </c>
      <c r="T7316" s="1061">
        <v>39090000</v>
      </c>
      <c r="U7316" s="1061">
        <v>39090000</v>
      </c>
      <c r="V7316" s="1061">
        <v>39090000</v>
      </c>
      <c r="W7316" s="1061">
        <v>39090000</v>
      </c>
    </row>
  </sheetData>
  <autoFilter ref="A1:Z7316">
    <filterColumn colId="1">
      <filters>
        <filter val="MTP"/>
      </filters>
    </filterColumn>
  </autoFilter>
  <conditionalFormatting sqref="E7316">
    <cfRule type="duplicateValues" dxfId="32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J272"/>
  <sheetViews>
    <sheetView zoomScale="80" zoomScaleNormal="80" workbookViewId="0">
      <pane xSplit="4" ySplit="8" topLeftCell="E15" activePane="bottomRight" state="frozen"/>
      <selection pane="topRight" activeCell="E1" sqref="E1"/>
      <selection pane="bottomLeft" activeCell="A9" sqref="A9"/>
      <selection pane="bottomRight" activeCell="N34" sqref="N34"/>
    </sheetView>
  </sheetViews>
  <sheetFormatPr defaultRowHeight="15"/>
  <cols>
    <col min="1" max="1" width="14.7109375" customWidth="1"/>
    <col min="2" max="2" width="10.7109375" hidden="1" customWidth="1"/>
    <col min="3" max="3" width="30.7109375" hidden="1" customWidth="1"/>
    <col min="4" max="4" width="37.5703125" style="73" customWidth="1"/>
    <col min="5" max="28" width="11.7109375" customWidth="1"/>
    <col min="29" max="29" width="10.5703125" customWidth="1"/>
    <col min="30" max="30" width="11.7109375" customWidth="1"/>
    <col min="32" max="32" width="12.7109375" style="73" customWidth="1"/>
    <col min="33" max="33" width="12.7109375" customWidth="1"/>
    <col min="34" max="35" width="16.7109375" customWidth="1"/>
    <col min="36" max="36" width="88" style="73" customWidth="1"/>
  </cols>
  <sheetData>
    <row r="1" spans="1:36">
      <c r="AF1"/>
      <c r="AJ1"/>
    </row>
    <row r="2" spans="1:36">
      <c r="AF2"/>
      <c r="AJ2"/>
    </row>
    <row r="3" spans="1:36">
      <c r="AF3"/>
      <c r="AJ3"/>
    </row>
    <row r="4" spans="1:36">
      <c r="AF4"/>
      <c r="AJ4"/>
    </row>
    <row r="5" spans="1:36">
      <c r="AF5"/>
      <c r="AJ5"/>
    </row>
    <row r="6" spans="1:36">
      <c r="AF6"/>
      <c r="AJ6"/>
    </row>
    <row r="7" spans="1:36" s="47" customFormat="1" ht="15.75" thickBot="1">
      <c r="B7" s="107"/>
      <c r="D7" s="73"/>
      <c r="E7" s="102" t="s">
        <v>112</v>
      </c>
      <c r="F7" s="102" t="s">
        <v>112</v>
      </c>
      <c r="G7" s="102" t="s">
        <v>112</v>
      </c>
      <c r="H7" s="102" t="s">
        <v>112</v>
      </c>
      <c r="I7" s="102" t="s">
        <v>112</v>
      </c>
      <c r="J7" s="102" t="s">
        <v>112</v>
      </c>
      <c r="K7" s="102" t="s">
        <v>112</v>
      </c>
      <c r="L7" s="102" t="s">
        <v>112</v>
      </c>
      <c r="M7" s="102" t="s">
        <v>112</v>
      </c>
      <c r="N7" s="102" t="s">
        <v>112</v>
      </c>
      <c r="O7" s="102" t="s">
        <v>112</v>
      </c>
      <c r="P7" s="102" t="s">
        <v>112</v>
      </c>
      <c r="Q7" s="48" t="s">
        <v>111</v>
      </c>
      <c r="R7" s="48" t="s">
        <v>111</v>
      </c>
      <c r="S7" s="48" t="s">
        <v>111</v>
      </c>
      <c r="T7" s="48" t="s">
        <v>111</v>
      </c>
      <c r="U7" s="48" t="s">
        <v>111</v>
      </c>
      <c r="V7" s="48" t="s">
        <v>111</v>
      </c>
      <c r="W7" s="48" t="s">
        <v>111</v>
      </c>
      <c r="X7" s="48" t="s">
        <v>111</v>
      </c>
      <c r="Y7" s="48" t="s">
        <v>111</v>
      </c>
      <c r="Z7" s="48" t="s">
        <v>111</v>
      </c>
      <c r="AA7" s="48" t="s">
        <v>111</v>
      </c>
      <c r="AB7" s="48" t="s">
        <v>111</v>
      </c>
      <c r="AC7" s="1110" t="s">
        <v>7645</v>
      </c>
      <c r="AD7" s="1110"/>
      <c r="AF7" s="1111" t="s">
        <v>219</v>
      </c>
      <c r="AG7" s="1111"/>
      <c r="AH7" s="1111"/>
      <c r="AI7" s="1111"/>
      <c r="AJ7" s="1111"/>
    </row>
    <row r="8" spans="1:36" s="47" customFormat="1">
      <c r="A8" s="56" t="s">
        <v>5</v>
      </c>
      <c r="B8" s="57" t="s">
        <v>81</v>
      </c>
      <c r="C8" s="57" t="s">
        <v>82</v>
      </c>
      <c r="D8" s="83" t="s">
        <v>80</v>
      </c>
      <c r="E8" s="103">
        <v>45488</v>
      </c>
      <c r="F8" s="103">
        <v>45520</v>
      </c>
      <c r="G8" s="103">
        <v>45552</v>
      </c>
      <c r="H8" s="103">
        <v>45584</v>
      </c>
      <c r="I8" s="103">
        <v>45616</v>
      </c>
      <c r="J8" s="103">
        <v>45649</v>
      </c>
      <c r="K8" s="103">
        <v>45681</v>
      </c>
      <c r="L8" s="103">
        <v>45712</v>
      </c>
      <c r="M8" s="103">
        <v>45743</v>
      </c>
      <c r="N8" s="103">
        <v>45771</v>
      </c>
      <c r="O8" s="103">
        <v>45801</v>
      </c>
      <c r="P8" s="103">
        <v>45835</v>
      </c>
      <c r="Q8" s="58">
        <v>45488</v>
      </c>
      <c r="R8" s="58">
        <v>45520</v>
      </c>
      <c r="S8" s="58">
        <v>45552</v>
      </c>
      <c r="T8" s="58">
        <v>45584</v>
      </c>
      <c r="U8" s="58">
        <v>45616</v>
      </c>
      <c r="V8" s="58">
        <v>45649</v>
      </c>
      <c r="W8" s="58">
        <v>45681</v>
      </c>
      <c r="X8" s="58">
        <v>45712</v>
      </c>
      <c r="Y8" s="58">
        <v>45743</v>
      </c>
      <c r="Z8" s="58">
        <v>45771</v>
      </c>
      <c r="AA8" s="58">
        <v>45801</v>
      </c>
      <c r="AB8" s="58">
        <v>45835</v>
      </c>
      <c r="AC8" s="57" t="s">
        <v>113</v>
      </c>
      <c r="AD8" s="59" t="s">
        <v>114</v>
      </c>
      <c r="AF8" s="89" t="s">
        <v>113</v>
      </c>
      <c r="AG8" s="57" t="s">
        <v>114</v>
      </c>
      <c r="AH8" s="60" t="s">
        <v>115</v>
      </c>
      <c r="AI8" s="60" t="s">
        <v>116</v>
      </c>
      <c r="AJ8" s="61" t="s">
        <v>100</v>
      </c>
    </row>
    <row r="9" spans="1:36">
      <c r="A9" s="53" t="s">
        <v>101</v>
      </c>
      <c r="B9" s="53" t="str">
        <f>IFERROR(VLOOKUP(D9,RUTIN!$D$12:$I$42,4,0),0)</f>
        <v>FOH</v>
      </c>
      <c r="C9" s="53" t="str">
        <f>IFERROR(VLOOKUP(D9,RUTIN!$D$12:$I$42,5,0),0)</f>
        <v>FIX PPN</v>
      </c>
      <c r="D9" s="84" t="s">
        <v>2486</v>
      </c>
      <c r="E9" s="66">
        <f>SUMIF(RUTIN!$D$12:$D$201,D9,RUTIN!$AN$12:$AN$201)</f>
        <v>1</v>
      </c>
      <c r="F9" s="66">
        <f>SUMIF(RUTIN!$D$12:$D$201,D9,RUTIN!$AO$12:$AO$201)</f>
        <v>2</v>
      </c>
      <c r="G9" s="66">
        <f>SUMIF(RUTIN!$D$12:$D$201,D9,RUTIN!$AP$12:$AP$201)</f>
        <v>1</v>
      </c>
      <c r="H9" s="66">
        <f>SUMIF(RUTIN!$D$12:$D$201,D9,RUTIN!$AQ$12:$AQ$201)</f>
        <v>1</v>
      </c>
      <c r="I9" s="66">
        <f>SUMIF(RUTIN!$D$12:$D$201,D9,RUTIN!$AR$12:$AR$201)</f>
        <v>1</v>
      </c>
      <c r="J9" s="66">
        <f>SUMIF(RUTIN!$D$12:$D$201,D9,RUTIN!$AS$12:$AS$201)</f>
        <v>1</v>
      </c>
      <c r="K9" s="66">
        <f>SUMIF(RUTIN!$D$12:$D$201,D9,RUTIN!$AT$12:$AT$201)</f>
        <v>1</v>
      </c>
      <c r="L9" s="66">
        <f>SUMIF(RUTIN!$D$12:$D$201,D9,RUTIN!$AU$12:$AU$201)</f>
        <v>2</v>
      </c>
      <c r="M9" s="66">
        <f>SUMIF(RUTIN!$D$12:$D$201,D9,RUTIN!$AV$12:$AV$201)</f>
        <v>1</v>
      </c>
      <c r="N9" s="66">
        <f>SUMIF(RUTIN!$D$12:$D$201,D9,RUTIN!$AW$12:$AW$201)</f>
        <v>1</v>
      </c>
      <c r="O9" s="66">
        <f>SUMIF(RUTIN!$D$12:$D$201,D9,RUTIN!$AX$12:$AX$201)</f>
        <v>2</v>
      </c>
      <c r="P9" s="66">
        <f>SUMIF(RUTIN!$D$12:$D$201,D9,RUTIN!$AY$12:$AY$201)</f>
        <v>1</v>
      </c>
      <c r="Q9" s="66">
        <f>SUMIF(RUTIN!$D$12:$D$201,D9,RUTIN!$BC$12:$BC$201)</f>
        <v>34.424885749370198</v>
      </c>
      <c r="R9" s="66">
        <f>SUMIF(RUTIN!$D$12:$D$201,D9,RUTIN!$BD$12:$BD$201)</f>
        <v>68.849771498740395</v>
      </c>
      <c r="S9" s="66">
        <f>SUMIF(RUTIN!$D$12:$D$201,D9,RUTIN!$BE$12:$BE$201)</f>
        <v>34.424885749370198</v>
      </c>
      <c r="T9" s="66">
        <f>SUMIF(RUTIN!$D$12:$D$201,D9,RUTIN!$BF$12:$BF$201)</f>
        <v>34.424885749370198</v>
      </c>
      <c r="U9" s="66">
        <f>SUMIF(RUTIN!$D$12:$D$201,D9,RUTIN!$BG$12:$BG$201)</f>
        <v>34.424885749370198</v>
      </c>
      <c r="V9" s="66">
        <f>SUMIF(RUTIN!$D$12:$D$201,D9,RUTIN!$BH$12:$BH$201)</f>
        <v>34.424885749370198</v>
      </c>
      <c r="W9" s="66">
        <f>SUMIF(RUTIN!$D$12:$D$201,D9,RUTIN!$BI$12:$BI$201)</f>
        <v>34.424885749370198</v>
      </c>
      <c r="X9" s="66">
        <f>SUMIF(RUTIN!$D$12:$D$201,D9,RUTIN!$BJ$12:$BJ$201)</f>
        <v>68.849771498740395</v>
      </c>
      <c r="Y9" s="66">
        <f>SUMIF(RUTIN!$D$12:$D$201,D9,RUTIN!$BK$12:$BK$201)</f>
        <v>34.424885749370198</v>
      </c>
      <c r="Z9" s="66">
        <f>SUMIF(RUTIN!$D$12:$D$201,D9,RUTIN!$BL$12:$BL$201)</f>
        <v>34.424885749370198</v>
      </c>
      <c r="AA9" s="66">
        <f>SUMIF(RUTIN!$D$12:$D$201,D9,RUTIN!$BM$12:$BM$201)</f>
        <v>68.849771498740395</v>
      </c>
      <c r="AB9" s="66">
        <f>SUMIF(RUTIN!$D$12:$D$201,D9,RUTIN!$BN$12:$BN$201)</f>
        <v>34.424885749370198</v>
      </c>
      <c r="AC9" s="66">
        <f>SUM(E9:P9)</f>
        <v>15</v>
      </c>
      <c r="AD9" s="66">
        <f>SUM(Q9:AB9)</f>
        <v>516.37328624055294</v>
      </c>
      <c r="AF9" s="90">
        <v>13</v>
      </c>
      <c r="AG9" s="99">
        <v>106.87904120161096</v>
      </c>
      <c r="AH9" s="104">
        <f>IFERROR((AC9-AF9)/AF9,0)</f>
        <v>0.15384615384615385</v>
      </c>
      <c r="AI9" s="62">
        <f>IFERROR((AD9-AG9)/AG9,0)</f>
        <v>3.8313802260491254</v>
      </c>
      <c r="AJ9" s="95" t="s">
        <v>14785</v>
      </c>
    </row>
    <row r="10" spans="1:36">
      <c r="A10" s="54" t="s">
        <v>101</v>
      </c>
      <c r="B10" s="54" t="str">
        <f>IFERROR(VLOOKUP(D10,RUTIN!$D$12:$I$42,4,0),0)</f>
        <v>FOH</v>
      </c>
      <c r="C10" s="54" t="str">
        <f>IFERROR(VLOOKUP(D10,RUTIN!$D$12:$I$42,5,0),0)</f>
        <v>FIX PPN</v>
      </c>
      <c r="D10" s="85" t="s">
        <v>2401</v>
      </c>
      <c r="E10" s="66">
        <f>SUMIF(RUTIN!$D$12:$D$201,D10,RUTIN!$AN$12:$AN$201)</f>
        <v>1</v>
      </c>
      <c r="F10" s="66">
        <f>SUMIF(RUTIN!$D$12:$D$201,D10,RUTIN!$AO$12:$AO$201)</f>
        <v>4</v>
      </c>
      <c r="G10" s="66">
        <f>SUMIF(RUTIN!$D$12:$D$201,D10,RUTIN!$AP$12:$AP$201)</f>
        <v>1</v>
      </c>
      <c r="H10" s="66">
        <f>SUMIF(RUTIN!$D$12:$D$201,D10,RUTIN!$AQ$12:$AQ$201)</f>
        <v>3</v>
      </c>
      <c r="I10" s="66">
        <f>SUMIF(RUTIN!$D$12:$D$201,D10,RUTIN!$AR$12:$AR$201)</f>
        <v>2</v>
      </c>
      <c r="J10" s="66">
        <f>SUMIF(RUTIN!$D$12:$D$201,D10,RUTIN!$AS$12:$AS$201)</f>
        <v>3</v>
      </c>
      <c r="K10" s="66">
        <f>SUMIF(RUTIN!$D$12:$D$201,D10,RUTIN!$AT$12:$AT$201)</f>
        <v>1</v>
      </c>
      <c r="L10" s="66">
        <f>SUMIF(RUTIN!$D$12:$D$201,D10,RUTIN!$AU$12:$AU$201)</f>
        <v>3</v>
      </c>
      <c r="M10" s="66">
        <f>SUMIF(RUTIN!$D$12:$D$201,D10,RUTIN!$AV$12:$AV$201)</f>
        <v>2</v>
      </c>
      <c r="N10" s="66">
        <f>SUMIF(RUTIN!$D$12:$D$201,D10,RUTIN!$AW$12:$AW$201)</f>
        <v>3</v>
      </c>
      <c r="O10" s="66">
        <f>SUMIF(RUTIN!$D$12:$D$201,D10,RUTIN!$AX$12:$AX$201)</f>
        <v>1</v>
      </c>
      <c r="P10" s="66">
        <f>SUMIF(RUTIN!$D$12:$D$201,D10,RUTIN!$AY$12:$AY$201)</f>
        <v>4</v>
      </c>
      <c r="Q10" s="66">
        <f>SUMIF(RUTIN!$D$12:$D$201,D10,RUTIN!$BC$12:$BC$201)</f>
        <v>0.86678566455255524</v>
      </c>
      <c r="R10" s="66">
        <f>SUMIF(RUTIN!$D$12:$D$201,D10,RUTIN!$BD$12:$BD$201)</f>
        <v>2.9168407327231525</v>
      </c>
      <c r="S10" s="66">
        <f>SUMIF(RUTIN!$D$12:$D$201,D10,RUTIN!$BE$12:$BE$201)</f>
        <v>0.86678566455255524</v>
      </c>
      <c r="T10" s="66">
        <f>SUMIF(RUTIN!$D$12:$D$201,D10,RUTIN!$BF$12:$BF$201)</f>
        <v>2.6003569936576656</v>
      </c>
      <c r="U10" s="66">
        <f>SUMIF(RUTIN!$D$12:$D$201,D10,RUTIN!$BG$12:$BG$201)</f>
        <v>1.183269403618042</v>
      </c>
      <c r="V10" s="66">
        <f>SUMIF(RUTIN!$D$12:$D$201,D10,RUTIN!$BH$12:$BH$201)</f>
        <v>2.6003569936576656</v>
      </c>
      <c r="W10" s="66">
        <f>SUMIF(RUTIN!$D$12:$D$201,D10,RUTIN!$BI$12:$BI$201)</f>
        <v>0.86678566455255524</v>
      </c>
      <c r="X10" s="66">
        <f>SUMIF(RUTIN!$D$12:$D$201,D10,RUTIN!$BJ$12:$BJ$201)</f>
        <v>2.6003569936576656</v>
      </c>
      <c r="Y10" s="66">
        <f>SUMIF(RUTIN!$D$12:$D$201,D10,RUTIN!$BK$12:$BK$201)</f>
        <v>1.183269403618042</v>
      </c>
      <c r="Z10" s="66">
        <f>SUMIF(RUTIN!$D$12:$D$201,D10,RUTIN!$BL$12:$BL$201)</f>
        <v>2.6003569936576656</v>
      </c>
      <c r="AA10" s="66">
        <f>SUMIF(RUTIN!$D$12:$D$201,D10,RUTIN!$BM$12:$BM$201)</f>
        <v>0.86678566455255524</v>
      </c>
      <c r="AB10" s="66">
        <f>SUMIF(RUTIN!$D$12:$D$201,D10,RUTIN!$BN$12:$BN$201)</f>
        <v>2.9168407327231525</v>
      </c>
      <c r="AC10" s="67">
        <f>SUM(E10:P10)</f>
        <v>28</v>
      </c>
      <c r="AD10" s="67">
        <f>SUM(Q10:AB10)</f>
        <v>22.068790905523272</v>
      </c>
      <c r="AF10" s="91">
        <v>6</v>
      </c>
      <c r="AG10" s="100">
        <v>4.7207071656949413</v>
      </c>
      <c r="AH10" s="105">
        <f t="shared" ref="AH10:AH49" si="0">IFERROR((AC10-AF10)/AF10,0)</f>
        <v>3.6666666666666665</v>
      </c>
      <c r="AI10" s="63">
        <f t="shared" ref="AI10:AI49" si="1">IFERROR((AD10-AG10)/AG10,0)</f>
        <v>3.6748908862417227</v>
      </c>
      <c r="AJ10" s="96" t="s">
        <v>14786</v>
      </c>
    </row>
    <row r="11" spans="1:36">
      <c r="A11" s="54" t="s">
        <v>101</v>
      </c>
      <c r="B11" s="54" t="str">
        <f>IFERROR(VLOOKUP(D11,RUTIN!$D$12:$I$42,4,0),0)</f>
        <v>FOH</v>
      </c>
      <c r="C11" s="54">
        <f>IFERROR(VLOOKUP(D11,RUTIN!$D$12:$I$42,5,0),0)</f>
        <v>0</v>
      </c>
      <c r="D11" s="85" t="s">
        <v>4017</v>
      </c>
      <c r="E11" s="66">
        <f>SUMIF(RUTIN!$D$12:$D$201,D11,RUTIN!$AN$12:$AN$201)</f>
        <v>11</v>
      </c>
      <c r="F11" s="66">
        <f>SUMIF(RUTIN!$D$12:$D$201,D11,RUTIN!$AO$12:$AO$201)</f>
        <v>9</v>
      </c>
      <c r="G11" s="66">
        <f>SUMIF(RUTIN!$D$12:$D$201,D11,RUTIN!$AP$12:$AP$201)</f>
        <v>12</v>
      </c>
      <c r="H11" s="66">
        <f>SUMIF(RUTIN!$D$12:$D$201,D11,RUTIN!$AQ$12:$AQ$201)</f>
        <v>12</v>
      </c>
      <c r="I11" s="66">
        <f>SUMIF(RUTIN!$D$12:$D$201,D11,RUTIN!$AR$12:$AR$201)</f>
        <v>9</v>
      </c>
      <c r="J11" s="66">
        <f>SUMIF(RUTIN!$D$12:$D$201,D11,RUTIN!$AS$12:$AS$201)</f>
        <v>9</v>
      </c>
      <c r="K11" s="66">
        <f>SUMIF(RUTIN!$D$12:$D$201,D11,RUTIN!$AT$12:$AT$201)</f>
        <v>18</v>
      </c>
      <c r="L11" s="66">
        <f>SUMIF(RUTIN!$D$12:$D$201,D11,RUTIN!$AU$12:$AU$201)</f>
        <v>16</v>
      </c>
      <c r="M11" s="66">
        <f>SUMIF(RUTIN!$D$12:$D$201,D11,RUTIN!$AV$12:$AV$201)</f>
        <v>13</v>
      </c>
      <c r="N11" s="66">
        <f>SUMIF(RUTIN!$D$12:$D$201,D11,RUTIN!$AW$12:$AW$201)</f>
        <v>7</v>
      </c>
      <c r="O11" s="66">
        <f>SUMIF(RUTIN!$D$12:$D$201,D11,RUTIN!$AX$12:$AX$201)</f>
        <v>12</v>
      </c>
      <c r="P11" s="66">
        <f>SUMIF(RUTIN!$D$12:$D$201,D11,RUTIN!$AY$12:$AY$201)</f>
        <v>9</v>
      </c>
      <c r="Q11" s="66">
        <f>SUMIF(RUTIN!$D$12:$D$201,D11,RUTIN!$BC$12:$BC$201)</f>
        <v>43.991239730102663</v>
      </c>
      <c r="R11" s="66">
        <f>SUMIF(RUTIN!$D$12:$D$201,D11,RUTIN!$BD$12:$BD$201)</f>
        <v>49.434760042029033</v>
      </c>
      <c r="S11" s="66">
        <f>SUMIF(RUTIN!$D$12:$D$201,D11,RUTIN!$BE$12:$BE$201)</f>
        <v>37.129872267162909</v>
      </c>
      <c r="T11" s="66">
        <f>SUMIF(RUTIN!$D$12:$D$201,D11,RUTIN!$BF$12:$BF$201)</f>
        <v>63.154330130517899</v>
      </c>
      <c r="U11" s="66">
        <f>SUMIF(RUTIN!$D$12:$D$201,D11,RUTIN!$BG$12:$BG$201)</f>
        <v>49.276518172496303</v>
      </c>
      <c r="V11" s="66">
        <f>SUMIF(RUTIN!$D$12:$D$201,D11,RUTIN!$BH$12:$BH$201)</f>
        <v>50.738673046978853</v>
      </c>
      <c r="W11" s="66">
        <f>SUMIF(RUTIN!$D$12:$D$201,D11,RUTIN!$BI$12:$BI$201)</f>
        <v>89.074348359981258</v>
      </c>
      <c r="X11" s="66">
        <f>SUMIF(RUTIN!$D$12:$D$201,D11,RUTIN!$BJ$12:$BJ$201)</f>
        <v>48.801792563898061</v>
      </c>
      <c r="Y11" s="66">
        <f>SUMIF(RUTIN!$D$12:$D$201,D11,RUTIN!$BK$12:$BK$201)</f>
        <v>62.595862924562937</v>
      </c>
      <c r="Z11" s="66">
        <f>SUMIF(RUTIN!$D$12:$D$201,D11,RUTIN!$BL$12:$BL$201)</f>
        <v>56.872127910067974</v>
      </c>
      <c r="AA11" s="66">
        <f>SUMIF(RUTIN!$D$12:$D$201,D11,RUTIN!$BM$12:$BM$201)</f>
        <v>100.9583127618903</v>
      </c>
      <c r="AB11" s="66">
        <f>SUMIF(RUTIN!$D$12:$D$201,D11,RUTIN!$BN$12:$BN$201)</f>
        <v>55.068170597394698</v>
      </c>
      <c r="AC11" s="67">
        <f>SUM(E11:P11)</f>
        <v>137</v>
      </c>
      <c r="AD11" s="67">
        <f t="shared" ref="AD11:AD42" si="2">SUM(Q11:AB11)</f>
        <v>707.09600850708284</v>
      </c>
      <c r="AF11" s="91">
        <v>121</v>
      </c>
      <c r="AG11" s="100">
        <v>724.1764061922396</v>
      </c>
      <c r="AH11" s="105">
        <f t="shared" si="0"/>
        <v>0.13223140495867769</v>
      </c>
      <c r="AI11" s="63">
        <f t="shared" si="1"/>
        <v>-2.3585962673054274E-2</v>
      </c>
      <c r="AJ11" s="96"/>
    </row>
    <row r="12" spans="1:36">
      <c r="A12" s="54" t="s">
        <v>101</v>
      </c>
      <c r="B12" s="54">
        <f>IFERROR(VLOOKUP(D12,RUTIN!$D$12:$I$42,4,0),0)</f>
        <v>0</v>
      </c>
      <c r="C12" s="54">
        <f>IFERROR(VLOOKUP(D12,RUTIN!$D$12:$I$42,5,0),0)</f>
        <v>0</v>
      </c>
      <c r="D12" s="85" t="s">
        <v>4563</v>
      </c>
      <c r="E12" s="66">
        <f>SUMIF(RUTIN!$D$12:$D$201,D12,RUTIN!$AN$12:$AN$201)</f>
        <v>105</v>
      </c>
      <c r="F12" s="66">
        <f>SUMIF(RUTIN!$D$12:$D$201,D12,RUTIN!$AO$12:$AO$201)</f>
        <v>5</v>
      </c>
      <c r="G12" s="66">
        <f>SUMIF(RUTIN!$D$12:$D$201,D12,RUTIN!$AP$12:$AP$201)</f>
        <v>5</v>
      </c>
      <c r="H12" s="66">
        <f>SUMIF(RUTIN!$D$12:$D$201,D12,RUTIN!$AQ$12:$AQ$201)</f>
        <v>5</v>
      </c>
      <c r="I12" s="66">
        <f>SUMIF(RUTIN!$D$12:$D$201,D12,RUTIN!$AR$12:$AR$201)</f>
        <v>105</v>
      </c>
      <c r="J12" s="66">
        <f>SUMIF(RUTIN!$D$12:$D$201,D12,RUTIN!$AS$12:$AS$201)</f>
        <v>5</v>
      </c>
      <c r="K12" s="66">
        <f>SUMIF(RUTIN!$D$12:$D$201,D12,RUTIN!$AT$12:$AT$201)</f>
        <v>5</v>
      </c>
      <c r="L12" s="66">
        <f>SUMIF(RUTIN!$D$12:$D$201,D12,RUTIN!$AU$12:$AU$201)</f>
        <v>5</v>
      </c>
      <c r="M12" s="66">
        <f>SUMIF(RUTIN!$D$12:$D$201,D12,RUTIN!$AV$12:$AV$201)</f>
        <v>105</v>
      </c>
      <c r="N12" s="66">
        <f>SUMIF(RUTIN!$D$12:$D$201,D12,RUTIN!$AW$12:$AW$201)</f>
        <v>5</v>
      </c>
      <c r="O12" s="66">
        <f>SUMIF(RUTIN!$D$12:$D$201,D12,RUTIN!$AX$12:$AX$201)</f>
        <v>5</v>
      </c>
      <c r="P12" s="66">
        <f>SUMIF(RUTIN!$D$12:$D$201,D12,RUTIN!$AY$12:$AY$201)</f>
        <v>5</v>
      </c>
      <c r="Q12" s="66">
        <f>SUMIF(RUTIN!$D$12:$D$201,D12,RUTIN!$BC$12:$BC$201)</f>
        <v>144.26911245300218</v>
      </c>
      <c r="R12" s="66">
        <f>SUMIF(RUTIN!$D$12:$D$201,D12,RUTIN!$BD$12:$BD$201)</f>
        <v>1.8514298735330978</v>
      </c>
      <c r="S12" s="66">
        <f>SUMIF(RUTIN!$D$12:$D$201,D12,RUTIN!$BE$12:$BE$201)</f>
        <v>1.8514298735330978</v>
      </c>
      <c r="T12" s="66">
        <f>SUMIF(RUTIN!$D$12:$D$201,D12,RUTIN!$BF$12:$BF$201)</f>
        <v>1.8514298735330978</v>
      </c>
      <c r="U12" s="66">
        <f>SUMIF(RUTIN!$D$12:$D$201,D12,RUTIN!$BG$12:$BG$201)</f>
        <v>144.26911245300218</v>
      </c>
      <c r="V12" s="66">
        <f>SUMIF(RUTIN!$D$12:$D$201,D12,RUTIN!$BH$12:$BH$201)</f>
        <v>1.8514298735330978</v>
      </c>
      <c r="W12" s="66">
        <f>SUMIF(RUTIN!$D$12:$D$201,D12,RUTIN!$BI$12:$BI$201)</f>
        <v>1.8672540604863721</v>
      </c>
      <c r="X12" s="66">
        <f>SUMIF(RUTIN!$D$12:$D$201,D12,RUTIN!$BJ$12:$BJ$201)</f>
        <v>1.8672540604863721</v>
      </c>
      <c r="Y12" s="66">
        <f>SUMIF(RUTIN!$D$12:$D$201,D12,RUTIN!$BK$12:$BK$201)</f>
        <v>147.44977403061029</v>
      </c>
      <c r="Z12" s="66">
        <f>SUMIF(RUTIN!$D$12:$D$201,D12,RUTIN!$BL$12:$BL$201)</f>
        <v>1.8672540604863721</v>
      </c>
      <c r="AA12" s="66">
        <f>SUMIF(RUTIN!$D$12:$D$201,D12,RUTIN!$BM$12:$BM$201)</f>
        <v>1.8672540604863721</v>
      </c>
      <c r="AB12" s="66">
        <f>SUMIF(RUTIN!$D$12:$D$201,D12,RUTIN!$BN$12:$BN$201)</f>
        <v>1.8672540604863721</v>
      </c>
      <c r="AC12" s="67">
        <f t="shared" ref="AC12:AC42" si="3">SUM(E12:P12)</f>
        <v>360</v>
      </c>
      <c r="AD12" s="67">
        <f t="shared" si="2"/>
        <v>452.7299887331788</v>
      </c>
      <c r="AF12" s="91">
        <v>0</v>
      </c>
      <c r="AG12" s="100">
        <v>0</v>
      </c>
      <c r="AH12" s="105">
        <f t="shared" si="0"/>
        <v>0</v>
      </c>
      <c r="AI12" s="63">
        <f t="shared" si="1"/>
        <v>0</v>
      </c>
      <c r="AJ12" s="96"/>
    </row>
    <row r="13" spans="1:36">
      <c r="A13" s="54" t="s">
        <v>101</v>
      </c>
      <c r="B13" s="54" t="str">
        <f>IFERROR(VLOOKUP(D13,RUTIN!$D$12:$I$42,4,0),0)</f>
        <v>FOH</v>
      </c>
      <c r="C13" s="54" t="str">
        <f>IFERROR(VLOOKUP(D13,RUTIN!$D$12:$I$42,5,0),0)</f>
        <v>FIX NON PPN</v>
      </c>
      <c r="D13" s="85" t="s">
        <v>2399</v>
      </c>
      <c r="E13" s="66">
        <f>SUMIF(RUTIN!$D$12:$D$201,D13,RUTIN!$AN$12:$AN$201)</f>
        <v>1</v>
      </c>
      <c r="F13" s="66">
        <f>SUMIF(RUTIN!$D$12:$D$201,D13,RUTIN!$AO$12:$AO$201)</f>
        <v>1</v>
      </c>
      <c r="G13" s="66">
        <f>SUMIF(RUTIN!$D$12:$D$201,D13,RUTIN!$AP$12:$AP$201)</f>
        <v>1</v>
      </c>
      <c r="H13" s="66">
        <f>SUMIF(RUTIN!$D$12:$D$201,D13,RUTIN!$AQ$12:$AQ$201)</f>
        <v>2</v>
      </c>
      <c r="I13" s="66">
        <f>SUMIF(RUTIN!$D$12:$D$201,D13,RUTIN!$AR$12:$AR$201)</f>
        <v>1</v>
      </c>
      <c r="J13" s="66">
        <f>SUMIF(RUTIN!$D$12:$D$201,D13,RUTIN!$AS$12:$AS$201)</f>
        <v>1</v>
      </c>
      <c r="K13" s="66">
        <f>SUMIF(RUTIN!$D$12:$D$201,D13,RUTIN!$AT$12:$AT$201)</f>
        <v>1</v>
      </c>
      <c r="L13" s="66">
        <f>SUMIF(RUTIN!$D$12:$D$201,D13,RUTIN!$AU$12:$AU$201)</f>
        <v>1</v>
      </c>
      <c r="M13" s="66">
        <f>SUMIF(RUTIN!$D$12:$D$201,D13,RUTIN!$AV$12:$AV$201)</f>
        <v>2</v>
      </c>
      <c r="N13" s="66">
        <f>SUMIF(RUTIN!$D$12:$D$201,D13,RUTIN!$AW$12:$AW$201)</f>
        <v>1</v>
      </c>
      <c r="O13" s="66">
        <f>SUMIF(RUTIN!$D$12:$D$201,D13,RUTIN!$AX$12:$AX$201)</f>
        <v>1</v>
      </c>
      <c r="P13" s="66">
        <f>SUMIF(RUTIN!$D$12:$D$201,D13,RUTIN!$AY$12:$AY$201)</f>
        <v>1</v>
      </c>
      <c r="Q13" s="66">
        <f>SUMIF(RUTIN!$D$12:$D$201,D13,RUTIN!$BC$12:$BC$201)</f>
        <v>1.2659349562619473</v>
      </c>
      <c r="R13" s="66">
        <f>SUMIF(RUTIN!$D$12:$D$201,D13,RUTIN!$BD$12:$BD$201)</f>
        <v>1.2659349562619473</v>
      </c>
      <c r="S13" s="66">
        <f>SUMIF(RUTIN!$D$12:$D$201,D13,RUTIN!$BE$12:$BE$201)</f>
        <v>1.2659349562619473</v>
      </c>
      <c r="T13" s="66">
        <f>SUMIF(RUTIN!$D$12:$D$201,D13,RUTIN!$BF$12:$BF$201)</f>
        <v>2.5318699125238946</v>
      </c>
      <c r="U13" s="66">
        <f>SUMIF(RUTIN!$D$12:$D$201,D13,RUTIN!$BG$12:$BG$201)</f>
        <v>1.2659349562619473</v>
      </c>
      <c r="V13" s="66">
        <f>SUMIF(RUTIN!$D$12:$D$201,D13,RUTIN!$BH$12:$BH$201)</f>
        <v>1.2659349562619473</v>
      </c>
      <c r="W13" s="66">
        <f>SUMIF(RUTIN!$D$12:$D$201,D13,RUTIN!$BI$12:$BI$201)</f>
        <v>1.2659349562619473</v>
      </c>
      <c r="X13" s="66">
        <f>SUMIF(RUTIN!$D$12:$D$201,D13,RUTIN!$BJ$12:$BJ$201)</f>
        <v>1.2659349562619473</v>
      </c>
      <c r="Y13" s="66">
        <f>SUMIF(RUTIN!$D$12:$D$201,D13,RUTIN!$BK$12:$BK$201)</f>
        <v>2.5318699125238946</v>
      </c>
      <c r="Z13" s="66">
        <f>SUMIF(RUTIN!$D$12:$D$201,D13,RUTIN!$BL$12:$BL$201)</f>
        <v>1.2659349562619473</v>
      </c>
      <c r="AA13" s="66">
        <f>SUMIF(RUTIN!$D$12:$D$201,D13,RUTIN!$BM$12:$BM$201)</f>
        <v>1.2659349562619473</v>
      </c>
      <c r="AB13" s="66">
        <f>SUMIF(RUTIN!$D$12:$D$201,D13,RUTIN!$BN$12:$BN$201)</f>
        <v>1.2659349562619473</v>
      </c>
      <c r="AC13" s="67">
        <f t="shared" si="3"/>
        <v>14</v>
      </c>
      <c r="AD13" s="67">
        <f t="shared" si="2"/>
        <v>17.723089387667262</v>
      </c>
      <c r="AF13" s="91">
        <v>14</v>
      </c>
      <c r="AG13" s="100">
        <v>9.0795301991659798</v>
      </c>
      <c r="AH13" s="105">
        <f t="shared" si="0"/>
        <v>0</v>
      </c>
      <c r="AI13" s="63">
        <f t="shared" si="1"/>
        <v>0.95198308710898449</v>
      </c>
      <c r="AJ13" s="96" t="s">
        <v>14787</v>
      </c>
    </row>
    <row r="14" spans="1:36">
      <c r="A14" s="54" t="s">
        <v>101</v>
      </c>
      <c r="B14" s="54" t="str">
        <f>IFERROR(VLOOKUP(D14,RUTIN!$D$12:$I$42,4,0),0)</f>
        <v>FOH</v>
      </c>
      <c r="C14" s="54" t="str">
        <f>IFERROR(VLOOKUP(D14,RUTIN!$D$12:$I$42,5,0),0)</f>
        <v>FIX PPN</v>
      </c>
      <c r="D14" s="85" t="s">
        <v>2363</v>
      </c>
      <c r="E14" s="66">
        <f>SUMIF(RUTIN!$D$12:$D$201,D14,RUTIN!$AN$12:$AN$201)</f>
        <v>5</v>
      </c>
      <c r="F14" s="66">
        <f>SUMIF(RUTIN!$D$12:$D$201,D14,RUTIN!$AO$12:$AO$201)</f>
        <v>5</v>
      </c>
      <c r="G14" s="66">
        <f>SUMIF(RUTIN!$D$12:$D$201,D14,RUTIN!$AP$12:$AP$201)</f>
        <v>5</v>
      </c>
      <c r="H14" s="66">
        <f>SUMIF(RUTIN!$D$12:$D$201,D14,RUTIN!$AQ$12:$AQ$201)</f>
        <v>5</v>
      </c>
      <c r="I14" s="66">
        <f>SUMIF(RUTIN!$D$12:$D$201,D14,RUTIN!$AR$12:$AR$201)</f>
        <v>4</v>
      </c>
      <c r="J14" s="66">
        <f>SUMIF(RUTIN!$D$12:$D$201,D14,RUTIN!$AS$12:$AS$201)</f>
        <v>5</v>
      </c>
      <c r="K14" s="66">
        <f>SUMIF(RUTIN!$D$12:$D$201,D14,RUTIN!$AT$12:$AT$201)</f>
        <v>5</v>
      </c>
      <c r="L14" s="66">
        <f>SUMIF(RUTIN!$D$12:$D$201,D14,RUTIN!$AU$12:$AU$201)</f>
        <v>5</v>
      </c>
      <c r="M14" s="66">
        <f>SUMIF(RUTIN!$D$12:$D$201,D14,RUTIN!$AV$12:$AV$201)</f>
        <v>4</v>
      </c>
      <c r="N14" s="66">
        <f>SUMIF(RUTIN!$D$12:$D$201,D14,RUTIN!$AW$12:$AW$201)</f>
        <v>4</v>
      </c>
      <c r="O14" s="66">
        <f>SUMIF(RUTIN!$D$12:$D$201,D14,RUTIN!$AX$12:$AX$201)</f>
        <v>5</v>
      </c>
      <c r="P14" s="66">
        <f>SUMIF(RUTIN!$D$12:$D$201,D14,RUTIN!$AY$12:$AY$201)</f>
        <v>5</v>
      </c>
      <c r="Q14" s="66">
        <f>SUMIF(RUTIN!$D$12:$D$201,D14,RUTIN!$BC$12:$BC$201)</f>
        <v>20.599135366424875</v>
      </c>
      <c r="R14" s="66">
        <f>SUMIF(RUTIN!$D$12:$D$201,D14,RUTIN!$BD$12:$BD$201)</f>
        <v>20.599135366424875</v>
      </c>
      <c r="S14" s="66">
        <f>SUMIF(RUTIN!$D$12:$D$201,D14,RUTIN!$BE$12:$BE$201)</f>
        <v>20.599135366424875</v>
      </c>
      <c r="T14" s="66">
        <f>SUMIF(RUTIN!$D$12:$D$201,D14,RUTIN!$BF$12:$BF$201)</f>
        <v>20.599135366424875</v>
      </c>
      <c r="U14" s="66">
        <f>SUMIF(RUTIN!$D$12:$D$201,D14,RUTIN!$BG$12:$BG$201)</f>
        <v>17.84177078981682</v>
      </c>
      <c r="V14" s="66">
        <f>SUMIF(RUTIN!$D$12:$D$201,D14,RUTIN!$BH$12:$BH$201)</f>
        <v>20.599135366424875</v>
      </c>
      <c r="W14" s="66">
        <f>SUMIF(RUTIN!$D$12:$D$201,D14,RUTIN!$BI$12:$BI$201)</f>
        <v>20.599135366424875</v>
      </c>
      <c r="X14" s="66">
        <f>SUMIF(RUTIN!$D$12:$D$201,D14,RUTIN!$BJ$12:$BJ$201)</f>
        <v>20.599135366424875</v>
      </c>
      <c r="Y14" s="66">
        <f>SUMIF(RUTIN!$D$12:$D$201,D14,RUTIN!$BK$12:$BK$201)</f>
        <v>17.84177078981682</v>
      </c>
      <c r="Z14" s="66">
        <f>SUMIF(RUTIN!$D$12:$D$201,D14,RUTIN!$BL$12:$BL$201)</f>
        <v>17.84177078981682</v>
      </c>
      <c r="AA14" s="66">
        <f>SUMIF(RUTIN!$D$12:$D$201,D14,RUTIN!$BM$12:$BM$201)</f>
        <v>20.599135366424875</v>
      </c>
      <c r="AB14" s="66">
        <f>SUMIF(RUTIN!$D$12:$D$201,D14,RUTIN!$BN$12:$BN$201)</f>
        <v>20.599135366424875</v>
      </c>
      <c r="AC14" s="67">
        <f t="shared" si="3"/>
        <v>57</v>
      </c>
      <c r="AD14" s="67">
        <f t="shared" si="2"/>
        <v>238.91753066727438</v>
      </c>
      <c r="AF14" s="91">
        <v>54</v>
      </c>
      <c r="AG14" s="100">
        <v>227.93512027134824</v>
      </c>
      <c r="AH14" s="105">
        <f t="shared" si="0"/>
        <v>5.5555555555555552E-2</v>
      </c>
      <c r="AI14" s="63">
        <f t="shared" si="1"/>
        <v>4.8182177379475305E-2</v>
      </c>
      <c r="AJ14" s="96"/>
    </row>
    <row r="15" spans="1:36">
      <c r="A15" s="54" t="s">
        <v>101</v>
      </c>
      <c r="B15" s="54" t="str">
        <f>IFERROR(VLOOKUP(D15,RUTIN!$D$12:$I$42,4,0),0)</f>
        <v>FOH</v>
      </c>
      <c r="C15" s="54">
        <f>IFERROR(VLOOKUP(D15,RUTIN!$D$12:$I$42,5,0),0)</f>
        <v>0</v>
      </c>
      <c r="D15" s="85" t="s">
        <v>4607</v>
      </c>
      <c r="E15" s="66">
        <f>SUMIF(RUTIN!$D$12:$D$201,D15,RUTIN!$AN$12:$AN$201)</f>
        <v>3</v>
      </c>
      <c r="F15" s="66">
        <f>SUMIF(RUTIN!$D$12:$D$201,D15,RUTIN!$AO$12:$AO$201)</f>
        <v>3</v>
      </c>
      <c r="G15" s="66">
        <f>SUMIF(RUTIN!$D$12:$D$201,D15,RUTIN!$AP$12:$AP$201)</f>
        <v>3</v>
      </c>
      <c r="H15" s="66">
        <f>SUMIF(RUTIN!$D$12:$D$201,D15,RUTIN!$AQ$12:$AQ$201)</f>
        <v>3</v>
      </c>
      <c r="I15" s="66">
        <f>SUMIF(RUTIN!$D$12:$D$201,D15,RUTIN!$AR$12:$AR$201)</f>
        <v>3</v>
      </c>
      <c r="J15" s="66">
        <f>SUMIF(RUTIN!$D$12:$D$201,D15,RUTIN!$AS$12:$AS$201)</f>
        <v>3</v>
      </c>
      <c r="K15" s="66">
        <f>SUMIF(RUTIN!$D$12:$D$201,D15,RUTIN!$AT$12:$AT$201)</f>
        <v>3</v>
      </c>
      <c r="L15" s="66">
        <f>SUMIF(RUTIN!$D$12:$D$201,D15,RUTIN!$AU$12:$AU$201)</f>
        <v>3</v>
      </c>
      <c r="M15" s="66">
        <f>SUMIF(RUTIN!$D$12:$D$201,D15,RUTIN!$AV$12:$AV$201)</f>
        <v>3</v>
      </c>
      <c r="N15" s="66">
        <f>SUMIF(RUTIN!$D$12:$D$201,D15,RUTIN!$AW$12:$AW$201)</f>
        <v>3</v>
      </c>
      <c r="O15" s="66">
        <f>SUMIF(RUTIN!$D$12:$D$201,D15,RUTIN!$AX$12:$AX$201)</f>
        <v>3</v>
      </c>
      <c r="P15" s="66">
        <f>SUMIF(RUTIN!$D$12:$D$201,D15,RUTIN!$AY$12:$AY$201)</f>
        <v>3</v>
      </c>
      <c r="Q15" s="66">
        <f>SUMIF(RUTIN!$D$12:$D$201,D15,RUTIN!$BC$12:$BC$201)</f>
        <v>30.921663944906513</v>
      </c>
      <c r="R15" s="66">
        <f>SUMIF(RUTIN!$D$12:$D$201,D15,RUTIN!$BD$12:$BD$201)</f>
        <v>37.251338726216247</v>
      </c>
      <c r="S15" s="66">
        <f>SUMIF(RUTIN!$D$12:$D$201,D15,RUTIN!$BE$12:$BE$201)</f>
        <v>26.268150342435405</v>
      </c>
      <c r="T15" s="66">
        <f>SUMIF(RUTIN!$D$12:$D$201,D15,RUTIN!$BF$12:$BF$201)</f>
        <v>30.921663944906513</v>
      </c>
      <c r="U15" s="66">
        <f>SUMIF(RUTIN!$D$12:$D$201,D15,RUTIN!$BG$12:$BG$201)</f>
        <v>30.921663944906513</v>
      </c>
      <c r="V15" s="66">
        <f>SUMIF(RUTIN!$D$12:$D$201,D15,RUTIN!$BH$12:$BH$201)</f>
        <v>26.268150342435405</v>
      </c>
      <c r="W15" s="66">
        <f>SUMIF(RUTIN!$D$12:$D$201,D15,RUTIN!$BI$12:$BI$201)</f>
        <v>31.609636296887068</v>
      </c>
      <c r="X15" s="66">
        <f>SUMIF(RUTIN!$D$12:$D$201,D15,RUTIN!$BJ$12:$BJ$201)</f>
        <v>26.73338143886167</v>
      </c>
      <c r="Y15" s="66">
        <f>SUMIF(RUTIN!$D$12:$D$201,D15,RUTIN!$BK$12:$BK$201)</f>
        <v>31.609636296887068</v>
      </c>
      <c r="Z15" s="66">
        <f>SUMIF(RUTIN!$D$12:$D$201,D15,RUTIN!$BL$12:$BL$201)</f>
        <v>31.609636296887068</v>
      </c>
      <c r="AA15" s="66">
        <f>SUMIF(RUTIN!$D$12:$D$201,D15,RUTIN!$BM$12:$BM$201)</f>
        <v>26.73338143886167</v>
      </c>
      <c r="AB15" s="66">
        <f>SUMIF(RUTIN!$D$12:$D$201,D15,RUTIN!$BN$12:$BN$201)</f>
        <v>37.706695529983669</v>
      </c>
      <c r="AC15" s="67">
        <f t="shared" si="3"/>
        <v>36</v>
      </c>
      <c r="AD15" s="67">
        <f t="shared" si="2"/>
        <v>368.55499854417479</v>
      </c>
      <c r="AF15" s="91">
        <v>38</v>
      </c>
      <c r="AG15" s="100">
        <v>418.13332446998248</v>
      </c>
      <c r="AH15" s="105">
        <f t="shared" si="0"/>
        <v>-5.2631578947368418E-2</v>
      </c>
      <c r="AI15" s="63">
        <f t="shared" si="1"/>
        <v>-0.11857061617524074</v>
      </c>
      <c r="AJ15" s="96"/>
    </row>
    <row r="16" spans="1:36">
      <c r="A16" s="54" t="s">
        <v>101</v>
      </c>
      <c r="B16" s="54" t="str">
        <f>IFERROR(VLOOKUP(D16,RUTIN!$D$12:$I$42,4,0),0)</f>
        <v>FOH</v>
      </c>
      <c r="C16" s="54" t="str">
        <f>IFERROR(VLOOKUP(D16,RUTIN!$D$12:$I$42,5,0),0)</f>
        <v>FIX PPN</v>
      </c>
      <c r="D16" s="85" t="s">
        <v>3096</v>
      </c>
      <c r="E16" s="66">
        <f>SUMIF(RUTIN!$D$12:$D$201,D16,RUTIN!$AN$12:$AN$201)</f>
        <v>12</v>
      </c>
      <c r="F16" s="66">
        <f>SUMIF(RUTIN!$D$12:$D$201,D16,RUTIN!$AO$12:$AO$201)</f>
        <v>6</v>
      </c>
      <c r="G16" s="66">
        <f>SUMIF(RUTIN!$D$12:$D$201,D16,RUTIN!$AP$12:$AP$201)</f>
        <v>6</v>
      </c>
      <c r="H16" s="66">
        <f>SUMIF(RUTIN!$D$12:$D$201,D16,RUTIN!$AQ$12:$AQ$201)</f>
        <v>7</v>
      </c>
      <c r="I16" s="66">
        <f>SUMIF(RUTIN!$D$12:$D$201,D16,RUTIN!$AR$12:$AR$201)</f>
        <v>12</v>
      </c>
      <c r="J16" s="66">
        <f>SUMIF(RUTIN!$D$12:$D$201,D16,RUTIN!$AS$12:$AS$201)</f>
        <v>6</v>
      </c>
      <c r="K16" s="66">
        <f>SUMIF(RUTIN!$D$12:$D$201,D16,RUTIN!$AT$12:$AT$201)</f>
        <v>6</v>
      </c>
      <c r="L16" s="66">
        <f>SUMIF(RUTIN!$D$12:$D$201,D16,RUTIN!$AU$12:$AU$201)</f>
        <v>7</v>
      </c>
      <c r="M16" s="66">
        <f>SUMIF(RUTIN!$D$12:$D$201,D16,RUTIN!$AV$12:$AV$201)</f>
        <v>10</v>
      </c>
      <c r="N16" s="66">
        <f>SUMIF(RUTIN!$D$12:$D$201,D16,RUTIN!$AW$12:$AW$201)</f>
        <v>5</v>
      </c>
      <c r="O16" s="66">
        <f>SUMIF(RUTIN!$D$12:$D$201,D16,RUTIN!$AX$12:$AX$201)</f>
        <v>5</v>
      </c>
      <c r="P16" s="66">
        <f>SUMIF(RUTIN!$D$12:$D$201,D16,RUTIN!$AY$12:$AY$201)</f>
        <v>5</v>
      </c>
      <c r="Q16" s="66">
        <f>SUMIF(RUTIN!$D$12:$D$201,D16,RUTIN!$BC$12:$BC$201)</f>
        <v>151.91219475143367</v>
      </c>
      <c r="R16" s="66">
        <f>SUMIF(RUTIN!$D$12:$D$201,D16,RUTIN!$BD$12:$BD$201)</f>
        <v>75.956097375716837</v>
      </c>
      <c r="S16" s="66">
        <f>SUMIF(RUTIN!$D$12:$D$201,D16,RUTIN!$BE$12:$BE$201)</f>
        <v>75.956097375716837</v>
      </c>
      <c r="T16" s="66">
        <f>SUMIF(RUTIN!$D$12:$D$201,D16,RUTIN!$BF$12:$BF$201)</f>
        <v>88.615446938336305</v>
      </c>
      <c r="U16" s="66">
        <f>SUMIF(RUTIN!$D$12:$D$201,D16,RUTIN!$BG$12:$BG$201)</f>
        <v>151.91219475143367</v>
      </c>
      <c r="V16" s="66">
        <f>SUMIF(RUTIN!$D$12:$D$201,D16,RUTIN!$BH$12:$BH$201)</f>
        <v>75.956097375716837</v>
      </c>
      <c r="W16" s="66">
        <f>SUMIF(RUTIN!$D$12:$D$201,D16,RUTIN!$BI$12:$BI$201)</f>
        <v>75.956097375716837</v>
      </c>
      <c r="X16" s="66">
        <f>SUMIF(RUTIN!$D$12:$D$201,D16,RUTIN!$BJ$12:$BJ$201)</f>
        <v>88.615446938336305</v>
      </c>
      <c r="Y16" s="66">
        <f>SUMIF(RUTIN!$D$12:$D$201,D16,RUTIN!$BK$12:$BK$201)</f>
        <v>126.59349562619471</v>
      </c>
      <c r="Z16" s="66">
        <f>SUMIF(RUTIN!$D$12:$D$201,D16,RUTIN!$BL$12:$BL$201)</f>
        <v>63.296747813097355</v>
      </c>
      <c r="AA16" s="66">
        <f>SUMIF(RUTIN!$D$12:$D$201,D16,RUTIN!$BM$12:$BM$201)</f>
        <v>63.296747813097355</v>
      </c>
      <c r="AB16" s="66">
        <f>SUMIF(RUTIN!$D$12:$D$201,D16,RUTIN!$BN$12:$BN$201)</f>
        <v>63.296747813097355</v>
      </c>
      <c r="AC16" s="67">
        <f t="shared" si="3"/>
        <v>87</v>
      </c>
      <c r="AD16" s="67">
        <f t="shared" si="2"/>
        <v>1101.3634119478941</v>
      </c>
      <c r="AF16" s="91">
        <v>87</v>
      </c>
      <c r="AG16" s="100">
        <v>1153.1003352940793</v>
      </c>
      <c r="AH16" s="105">
        <f t="shared" si="0"/>
        <v>0</v>
      </c>
      <c r="AI16" s="63">
        <f t="shared" si="1"/>
        <v>-4.4867668287504721E-2</v>
      </c>
      <c r="AJ16" s="96"/>
    </row>
    <row r="17" spans="1:36">
      <c r="A17" s="54" t="s">
        <v>101</v>
      </c>
      <c r="B17" s="54">
        <f>IFERROR(VLOOKUP(D17,RUTIN!$D$12:$I$42,4,0),0)</f>
        <v>0</v>
      </c>
      <c r="C17" s="54">
        <f>IFERROR(VLOOKUP(D17,RUTIN!$D$12:$I$42,5,0),0)</f>
        <v>0</v>
      </c>
      <c r="D17" s="85" t="s">
        <v>4126</v>
      </c>
      <c r="E17" s="66">
        <f>SUMIF(RUTIN!$D$12:$D$201,D17,RUTIN!$AN$12:$AN$201)</f>
        <v>1</v>
      </c>
      <c r="F17" s="66">
        <f>SUMIF(RUTIN!$D$12:$D$201,D17,RUTIN!$AO$12:$AO$201)</f>
        <v>1</v>
      </c>
      <c r="G17" s="66">
        <f>SUMIF(RUTIN!$D$12:$D$201,D17,RUTIN!$AP$12:$AP$201)</f>
        <v>0</v>
      </c>
      <c r="H17" s="66">
        <f>SUMIF(RUTIN!$D$12:$D$201,D17,RUTIN!$AQ$12:$AQ$201)</f>
        <v>0</v>
      </c>
      <c r="I17" s="66">
        <f>SUMIF(RUTIN!$D$12:$D$201,D17,RUTIN!$AR$12:$AR$201)</f>
        <v>0</v>
      </c>
      <c r="J17" s="66">
        <f>SUMIF(RUTIN!$D$12:$D$201,D17,RUTIN!$AS$12:$AS$201)</f>
        <v>0</v>
      </c>
      <c r="K17" s="66">
        <f>SUMIF(RUTIN!$D$12:$D$201,D17,RUTIN!$AT$12:$AT$201)</f>
        <v>1</v>
      </c>
      <c r="L17" s="66">
        <f>SUMIF(RUTIN!$D$12:$D$201,D17,RUTIN!$AU$12:$AU$201)</f>
        <v>1</v>
      </c>
      <c r="M17" s="66">
        <f>SUMIF(RUTIN!$D$12:$D$201,D17,RUTIN!$AV$12:$AV$201)</f>
        <v>0</v>
      </c>
      <c r="N17" s="66">
        <f>SUMIF(RUTIN!$D$12:$D$201,D17,RUTIN!$AW$12:$AW$201)</f>
        <v>0</v>
      </c>
      <c r="O17" s="66">
        <f>SUMIF(RUTIN!$D$12:$D$201,D17,RUTIN!$AX$12:$AX$201)</f>
        <v>0</v>
      </c>
      <c r="P17" s="66">
        <f>SUMIF(RUTIN!$D$12:$D$201,D17,RUTIN!$AY$12:$AY$201)</f>
        <v>0</v>
      </c>
      <c r="Q17" s="66">
        <f>SUMIF(RUTIN!$D$12:$D$201,D17,RUTIN!$BC$12:$BC$201)</f>
        <v>17.090121909536286</v>
      </c>
      <c r="R17" s="66">
        <f>SUMIF(RUTIN!$D$12:$D$201,D17,RUTIN!$BD$12:$BD$201)</f>
        <v>27.850569037762838</v>
      </c>
      <c r="S17" s="66">
        <f>SUMIF(RUTIN!$D$12:$D$201,D17,RUTIN!$BE$12:$BE$201)</f>
        <v>0</v>
      </c>
      <c r="T17" s="66">
        <f>SUMIF(RUTIN!$D$12:$D$201,D17,RUTIN!$BF$12:$BF$201)</f>
        <v>0</v>
      </c>
      <c r="U17" s="66">
        <f>SUMIF(RUTIN!$D$12:$D$201,D17,RUTIN!$BG$12:$BG$201)</f>
        <v>0</v>
      </c>
      <c r="V17" s="66">
        <f>SUMIF(RUTIN!$D$12:$D$201,D17,RUTIN!$BH$12:$BH$201)</f>
        <v>0</v>
      </c>
      <c r="W17" s="66">
        <f>SUMIF(RUTIN!$D$12:$D$201,D17,RUTIN!$BI$12:$BI$201)</f>
        <v>27.850569037762838</v>
      </c>
      <c r="X17" s="66">
        <f>SUMIF(RUTIN!$D$12:$D$201,D17,RUTIN!$BJ$12:$BJ$201)</f>
        <v>17.090121909536286</v>
      </c>
      <c r="Y17" s="66">
        <f>SUMIF(RUTIN!$D$12:$D$201,D17,RUTIN!$BK$12:$BK$201)</f>
        <v>0</v>
      </c>
      <c r="Z17" s="66">
        <f>SUMIF(RUTIN!$D$12:$D$201,D17,RUTIN!$BL$12:$BL$201)</f>
        <v>0</v>
      </c>
      <c r="AA17" s="66">
        <f>SUMIF(RUTIN!$D$12:$D$201,D17,RUTIN!$BM$12:$BM$201)</f>
        <v>0</v>
      </c>
      <c r="AB17" s="66">
        <f>SUMIF(RUTIN!$D$12:$D$201,D17,RUTIN!$BN$12:$BN$201)</f>
        <v>0</v>
      </c>
      <c r="AC17" s="67">
        <f t="shared" si="3"/>
        <v>4</v>
      </c>
      <c r="AD17" s="67">
        <f t="shared" si="2"/>
        <v>89.881381894598263</v>
      </c>
      <c r="AF17" s="91">
        <v>4</v>
      </c>
      <c r="AG17" s="100">
        <v>97.985252248805068</v>
      </c>
      <c r="AH17" s="105">
        <f t="shared" si="0"/>
        <v>0</v>
      </c>
      <c r="AI17" s="63">
        <f t="shared" si="1"/>
        <v>-8.2705000683463897E-2</v>
      </c>
      <c r="AJ17" s="96"/>
    </row>
    <row r="18" spans="1:36">
      <c r="A18" s="54" t="s">
        <v>101</v>
      </c>
      <c r="B18" s="54" t="str">
        <f>IFERROR(VLOOKUP(D18,RUTIN!$D$12:$I$42,4,0),0)</f>
        <v>FOH</v>
      </c>
      <c r="C18" s="54">
        <f>IFERROR(VLOOKUP(D18,RUTIN!$D$12:$I$42,5,0),0)</f>
        <v>0</v>
      </c>
      <c r="D18" s="85" t="s">
        <v>4129</v>
      </c>
      <c r="E18" s="66">
        <f>SUMIF(RUTIN!$D$12:$D$201,D18,RUTIN!$AN$12:$AN$201)</f>
        <v>0</v>
      </c>
      <c r="F18" s="66">
        <f>SUMIF(RUTIN!$D$12:$D$201,D18,RUTIN!$AO$12:$AO$201)</f>
        <v>0</v>
      </c>
      <c r="G18" s="66">
        <f>SUMIF(RUTIN!$D$12:$D$201,D18,RUTIN!$AP$12:$AP$201)</f>
        <v>0</v>
      </c>
      <c r="H18" s="66">
        <f>SUMIF(RUTIN!$D$12:$D$201,D18,RUTIN!$AQ$12:$AQ$201)</f>
        <v>1</v>
      </c>
      <c r="I18" s="66">
        <f>SUMIF(RUTIN!$D$12:$D$201,D18,RUTIN!$AR$12:$AR$201)</f>
        <v>0</v>
      </c>
      <c r="J18" s="66">
        <f>SUMIF(RUTIN!$D$12:$D$201,D18,RUTIN!$AS$12:$AS$201)</f>
        <v>0</v>
      </c>
      <c r="K18" s="66">
        <f>SUMIF(RUTIN!$D$12:$D$201,D18,RUTIN!$AT$12:$AT$201)</f>
        <v>0</v>
      </c>
      <c r="L18" s="66">
        <f>SUMIF(RUTIN!$D$12:$D$201,D18,RUTIN!$AU$12:$AU$201)</f>
        <v>0</v>
      </c>
      <c r="M18" s="66">
        <f>SUMIF(RUTIN!$D$12:$D$201,D18,RUTIN!$AV$12:$AV$201)</f>
        <v>0</v>
      </c>
      <c r="N18" s="66">
        <f>SUMIF(RUTIN!$D$12:$D$201,D18,RUTIN!$AW$12:$AW$201)</f>
        <v>0</v>
      </c>
      <c r="O18" s="66">
        <f>SUMIF(RUTIN!$D$12:$D$201,D18,RUTIN!$AX$12:$AX$201)</f>
        <v>0</v>
      </c>
      <c r="P18" s="66">
        <f>SUMIF(RUTIN!$D$12:$D$201,D18,RUTIN!$AY$12:$AY$201)</f>
        <v>1</v>
      </c>
      <c r="Q18" s="66">
        <f>SUMIF(RUTIN!$D$12:$D$201,D18,RUTIN!$BC$12:$BC$201)</f>
        <v>0</v>
      </c>
      <c r="R18" s="66">
        <f>SUMIF(RUTIN!$D$12:$D$201,D18,RUTIN!$BD$12:$BD$201)</f>
        <v>0</v>
      </c>
      <c r="S18" s="66">
        <f>SUMIF(RUTIN!$D$12:$D$201,D18,RUTIN!$BE$12:$BE$201)</f>
        <v>0</v>
      </c>
      <c r="T18" s="66">
        <f>SUMIF(RUTIN!$D$12:$D$201,D18,RUTIN!$BF$12:$BF$201)</f>
        <v>83.868190852354005</v>
      </c>
      <c r="U18" s="66">
        <f>SUMIF(RUTIN!$D$12:$D$201,D18,RUTIN!$BG$12:$BG$201)</f>
        <v>0</v>
      </c>
      <c r="V18" s="66">
        <f>SUMIF(RUTIN!$D$12:$D$201,D18,RUTIN!$BH$12:$BH$201)</f>
        <v>0</v>
      </c>
      <c r="W18" s="66">
        <f>SUMIF(RUTIN!$D$12:$D$201,D18,RUTIN!$BI$12:$BI$201)</f>
        <v>0</v>
      </c>
      <c r="X18" s="66">
        <f>SUMIF(RUTIN!$D$12:$D$201,D18,RUTIN!$BJ$12:$BJ$201)</f>
        <v>0</v>
      </c>
      <c r="Y18" s="66">
        <f>SUMIF(RUTIN!$D$12:$D$201,D18,RUTIN!$BK$12:$BK$201)</f>
        <v>0</v>
      </c>
      <c r="Z18" s="66">
        <f>SUMIF(RUTIN!$D$12:$D$201,D18,RUTIN!$BL$12:$BL$201)</f>
        <v>0</v>
      </c>
      <c r="AA18" s="66">
        <f>SUMIF(RUTIN!$D$12:$D$201,D18,RUTIN!$BM$12:$BM$201)</f>
        <v>0</v>
      </c>
      <c r="AB18" s="66">
        <f>SUMIF(RUTIN!$D$12:$D$201,D18,RUTIN!$BN$12:$BN$201)</f>
        <v>94.945121719646039</v>
      </c>
      <c r="AC18" s="67">
        <f t="shared" si="3"/>
        <v>2</v>
      </c>
      <c r="AD18" s="67">
        <f t="shared" si="2"/>
        <v>178.81331257200003</v>
      </c>
      <c r="AF18" s="91">
        <v>2</v>
      </c>
      <c r="AG18" s="100">
        <v>151.40116607109275</v>
      </c>
      <c r="AH18" s="105">
        <f t="shared" si="0"/>
        <v>0</v>
      </c>
      <c r="AI18" s="63">
        <f t="shared" si="1"/>
        <v>0.18105637632959504</v>
      </c>
      <c r="AJ18" s="96"/>
    </row>
    <row r="19" spans="1:36">
      <c r="A19" s="54" t="s">
        <v>101</v>
      </c>
      <c r="B19" s="54" t="str">
        <f>IFERROR(VLOOKUP(D19,RUTIN!$D$12:$I$42,4,0),0)</f>
        <v>FOH</v>
      </c>
      <c r="C19" s="54">
        <f>IFERROR(VLOOKUP(D19,RUTIN!$D$12:$I$42,5,0),0)</f>
        <v>0</v>
      </c>
      <c r="D19" s="85" t="s">
        <v>2369</v>
      </c>
      <c r="E19" s="66">
        <f>SUMIF(RUTIN!$D$12:$D$201,D19,RUTIN!$AN$12:$AN$201)</f>
        <v>5</v>
      </c>
      <c r="F19" s="66">
        <f>SUMIF(RUTIN!$D$12:$D$201,D19,RUTIN!$AO$12:$AO$201)</f>
        <v>7</v>
      </c>
      <c r="G19" s="66">
        <f>SUMIF(RUTIN!$D$12:$D$201,D19,RUTIN!$AP$12:$AP$201)</f>
        <v>6</v>
      </c>
      <c r="H19" s="66">
        <f>SUMIF(RUTIN!$D$12:$D$201,D19,RUTIN!$AQ$12:$AQ$201)</f>
        <v>5</v>
      </c>
      <c r="I19" s="66">
        <f>SUMIF(RUTIN!$D$12:$D$201,D19,RUTIN!$AR$12:$AR$201)</f>
        <v>4</v>
      </c>
      <c r="J19" s="66">
        <f>SUMIF(RUTIN!$D$12:$D$201,D19,RUTIN!$AS$12:$AS$201)</f>
        <v>4</v>
      </c>
      <c r="K19" s="66">
        <f>SUMIF(RUTIN!$D$12:$D$201,D19,RUTIN!$AT$12:$AT$201)</f>
        <v>7</v>
      </c>
      <c r="L19" s="66">
        <f>SUMIF(RUTIN!$D$12:$D$201,D19,RUTIN!$AU$12:$AU$201)</f>
        <v>4</v>
      </c>
      <c r="M19" s="66">
        <f>SUMIF(RUTIN!$D$12:$D$201,D19,RUTIN!$AV$12:$AV$201)</f>
        <v>4</v>
      </c>
      <c r="N19" s="66">
        <f>SUMIF(RUTIN!$D$12:$D$201,D19,RUTIN!$AW$12:$AW$201)</f>
        <v>4</v>
      </c>
      <c r="O19" s="66">
        <f>SUMIF(RUTIN!$D$12:$D$201,D19,RUTIN!$AX$12:$AX$201)</f>
        <v>5</v>
      </c>
      <c r="P19" s="66">
        <f>SUMIF(RUTIN!$D$12:$D$201,D19,RUTIN!$AY$12:$AY$201)</f>
        <v>4</v>
      </c>
      <c r="Q19" s="66">
        <f>SUMIF(RUTIN!$D$12:$D$201,D19,RUTIN!$BC$12:$BC$201)</f>
        <v>13.899332852278048</v>
      </c>
      <c r="R19" s="66">
        <f>SUMIF(RUTIN!$D$12:$D$201,D19,RUTIN!$BD$12:$BD$201)</f>
        <v>19.475776334611925</v>
      </c>
      <c r="S19" s="66">
        <f>SUMIF(RUTIN!$D$12:$D$201,D19,RUTIN!$BE$12:$BE$201)</f>
        <v>17.254060486372207</v>
      </c>
      <c r="T19" s="66">
        <f>SUMIF(RUTIN!$D$12:$D$201,D19,RUTIN!$BF$12:$BF$201)</f>
        <v>13.899332852278048</v>
      </c>
      <c r="U19" s="66">
        <f>SUMIF(RUTIN!$D$12:$D$201,D19,RUTIN!$BG$12:$BG$201)</f>
        <v>13.377134682819996</v>
      </c>
      <c r="V19" s="66">
        <f>SUMIF(RUTIN!$D$12:$D$201,D19,RUTIN!$BH$12:$BH$201)</f>
        <v>13.377134682819996</v>
      </c>
      <c r="W19" s="66">
        <f>SUMIF(RUTIN!$D$12:$D$201,D19,RUTIN!$BI$12:$BI$201)</f>
        <v>23.037610927550542</v>
      </c>
      <c r="X19" s="66">
        <f>SUMIF(RUTIN!$D$12:$D$201,D19,RUTIN!$BJ$12:$BJ$201)</f>
        <v>13.544997658020332</v>
      </c>
      <c r="Y19" s="66">
        <f>SUMIF(RUTIN!$D$12:$D$201,D19,RUTIN!$BK$12:$BK$201)</f>
        <v>13.544997658020332</v>
      </c>
      <c r="Z19" s="66">
        <f>SUMIF(RUTIN!$D$12:$D$201,D19,RUTIN!$BL$12:$BL$201)</f>
        <v>13.544997658020332</v>
      </c>
      <c r="AA19" s="66">
        <f>SUMIF(RUTIN!$D$12:$D$201,D19,RUTIN!$BM$12:$BM$201)</f>
        <v>16.963022039927591</v>
      </c>
      <c r="AB19" s="66">
        <f>SUMIF(RUTIN!$D$12:$D$201,D19,RUTIN!$BN$12:$BN$201)</f>
        <v>13.544997658020332</v>
      </c>
      <c r="AC19" s="67">
        <f t="shared" si="3"/>
        <v>59</v>
      </c>
      <c r="AD19" s="67">
        <f t="shared" si="2"/>
        <v>185.46339549073966</v>
      </c>
      <c r="AF19" s="91">
        <v>32</v>
      </c>
      <c r="AG19" s="100">
        <v>150.32689810821503</v>
      </c>
      <c r="AH19" s="105">
        <f t="shared" si="0"/>
        <v>0.84375</v>
      </c>
      <c r="AI19" s="63">
        <f t="shared" si="1"/>
        <v>0.23373393467635512</v>
      </c>
      <c r="AJ19" s="96"/>
    </row>
    <row r="20" spans="1:36">
      <c r="A20" s="54" t="s">
        <v>101</v>
      </c>
      <c r="B20" s="54" t="str">
        <f>IFERROR(VLOOKUP(D20,RUTIN!$D$12:$I$42,4,0),0)</f>
        <v>FOH</v>
      </c>
      <c r="C20" s="54" t="str">
        <f>IFERROR(VLOOKUP(D20,RUTIN!$D$12:$I$42,5,0),0)</f>
        <v>FIX PPN</v>
      </c>
      <c r="D20" s="85" t="s">
        <v>2726</v>
      </c>
      <c r="E20" s="66">
        <f>SUMIF(RUTIN!$D$12:$D$201,D20,RUTIN!$AN$12:$AN$201)</f>
        <v>5</v>
      </c>
      <c r="F20" s="66">
        <f>SUMIF(RUTIN!$D$12:$D$201,D20,RUTIN!$AO$12:$AO$201)</f>
        <v>4</v>
      </c>
      <c r="G20" s="66">
        <f>SUMIF(RUTIN!$D$12:$D$201,D20,RUTIN!$AP$12:$AP$201)</f>
        <v>5</v>
      </c>
      <c r="H20" s="66">
        <f>SUMIF(RUTIN!$D$12:$D$201,D20,RUTIN!$AQ$12:$AQ$201)</f>
        <v>4</v>
      </c>
      <c r="I20" s="66">
        <f>SUMIF(RUTIN!$D$12:$D$201,D20,RUTIN!$AR$12:$AR$201)</f>
        <v>5</v>
      </c>
      <c r="J20" s="66">
        <f>SUMIF(RUTIN!$D$12:$D$201,D20,RUTIN!$AS$12:$AS$201)</f>
        <v>4</v>
      </c>
      <c r="K20" s="66">
        <f>SUMIF(RUTIN!$D$12:$D$201,D20,RUTIN!$AT$12:$AT$201)</f>
        <v>5</v>
      </c>
      <c r="L20" s="66">
        <f>SUMIF(RUTIN!$D$12:$D$201,D20,RUTIN!$AU$12:$AU$201)</f>
        <v>4</v>
      </c>
      <c r="M20" s="66">
        <f>SUMIF(RUTIN!$D$12:$D$201,D20,RUTIN!$AV$12:$AV$201)</f>
        <v>5</v>
      </c>
      <c r="N20" s="66">
        <f>SUMIF(RUTIN!$D$12:$D$201,D20,RUTIN!$AW$12:$AW$201)</f>
        <v>4</v>
      </c>
      <c r="O20" s="66">
        <f>SUMIF(RUTIN!$D$12:$D$201,D20,RUTIN!$AX$12:$AX$201)</f>
        <v>5</v>
      </c>
      <c r="P20" s="66">
        <f>SUMIF(RUTIN!$D$12:$D$201,D20,RUTIN!$AY$12:$AY$201)</f>
        <v>4</v>
      </c>
      <c r="Q20" s="66">
        <f>SUMIF(RUTIN!$D$12:$D$201,D20,RUTIN!$BC$12:$BC$201)</f>
        <v>53.525312369450461</v>
      </c>
      <c r="R20" s="66">
        <f>SUMIF(RUTIN!$D$12:$D$201,D20,RUTIN!$BD$12:$BD$201)</f>
        <v>42.820249895560366</v>
      </c>
      <c r="S20" s="66">
        <f>SUMIF(RUTIN!$D$12:$D$201,D20,RUTIN!$BE$12:$BE$201)</f>
        <v>53.525312369450461</v>
      </c>
      <c r="T20" s="66">
        <f>SUMIF(RUTIN!$D$12:$D$201,D20,RUTIN!$BF$12:$BF$201)</f>
        <v>42.820249895560366</v>
      </c>
      <c r="U20" s="66">
        <f>SUMIF(RUTIN!$D$12:$D$201,D20,RUTIN!$BG$12:$BG$201)</f>
        <v>53.525312369450461</v>
      </c>
      <c r="V20" s="66">
        <f>SUMIF(RUTIN!$D$12:$D$201,D20,RUTIN!$BH$12:$BH$201)</f>
        <v>42.820249895560366</v>
      </c>
      <c r="W20" s="66">
        <f>SUMIF(RUTIN!$D$12:$D$201,D20,RUTIN!$BI$12:$BI$201)</f>
        <v>53.525312369450461</v>
      </c>
      <c r="X20" s="66">
        <f>SUMIF(RUTIN!$D$12:$D$201,D20,RUTIN!$BJ$12:$BJ$201)</f>
        <v>42.820249895560366</v>
      </c>
      <c r="Y20" s="66">
        <f>SUMIF(RUTIN!$D$12:$D$201,D20,RUTIN!$BK$12:$BK$201)</f>
        <v>53.525312369450461</v>
      </c>
      <c r="Z20" s="66">
        <f>SUMIF(RUTIN!$D$12:$D$201,D20,RUTIN!$BL$12:$BL$201)</f>
        <v>42.820249895560366</v>
      </c>
      <c r="AA20" s="66">
        <f>SUMIF(RUTIN!$D$12:$D$201,D20,RUTIN!$BM$12:$BM$201)</f>
        <v>53.525312369450461</v>
      </c>
      <c r="AB20" s="66">
        <f>SUMIF(RUTIN!$D$12:$D$201,D20,RUTIN!$BN$12:$BN$201)</f>
        <v>42.820249895560366</v>
      </c>
      <c r="AC20" s="67">
        <f t="shared" si="3"/>
        <v>54</v>
      </c>
      <c r="AD20" s="67">
        <f t="shared" si="2"/>
        <v>578.07337359006488</v>
      </c>
      <c r="AF20" s="91">
        <v>24</v>
      </c>
      <c r="AG20" s="100">
        <v>256.82099706212347</v>
      </c>
      <c r="AH20" s="105">
        <f t="shared" si="0"/>
        <v>1.25</v>
      </c>
      <c r="AI20" s="63">
        <f t="shared" si="1"/>
        <v>1.2508804973225471</v>
      </c>
      <c r="AJ20" s="96" t="s">
        <v>14788</v>
      </c>
    </row>
    <row r="21" spans="1:36">
      <c r="A21" s="54" t="s">
        <v>101</v>
      </c>
      <c r="B21" s="54">
        <f>IFERROR(VLOOKUP(D21,RUTIN!$D$12:$I$42,4,0),0)</f>
        <v>0</v>
      </c>
      <c r="C21" s="54">
        <f>IFERROR(VLOOKUP(D21,RUTIN!$D$12:$I$42,5,0),0)</f>
        <v>0</v>
      </c>
      <c r="D21" s="85" t="s">
        <v>2343</v>
      </c>
      <c r="E21" s="66">
        <f>SUMIF(RUTIN!$D$12:$D$201,D21,RUTIN!$AN$12:$AN$201)</f>
        <v>0</v>
      </c>
      <c r="F21" s="66">
        <f>SUMIF(RUTIN!$D$12:$D$201,D21,RUTIN!$AO$12:$AO$201)</f>
        <v>100</v>
      </c>
      <c r="G21" s="66">
        <f>SUMIF(RUTIN!$D$12:$D$201,D21,RUTIN!$AP$12:$AP$201)</f>
        <v>0</v>
      </c>
      <c r="H21" s="66">
        <f>SUMIF(RUTIN!$D$12:$D$201,D21,RUTIN!$AQ$12:$AQ$201)</f>
        <v>0</v>
      </c>
      <c r="I21" s="66">
        <f>SUMIF(RUTIN!$D$12:$D$201,D21,RUTIN!$AR$12:$AR$201)</f>
        <v>0</v>
      </c>
      <c r="J21" s="66">
        <f>SUMIF(RUTIN!$D$12:$D$201,D21,RUTIN!$AS$12:$AS$201)</f>
        <v>0</v>
      </c>
      <c r="K21" s="66">
        <f>SUMIF(RUTIN!$D$12:$D$201,D21,RUTIN!$AT$12:$AT$201)</f>
        <v>100</v>
      </c>
      <c r="L21" s="66">
        <f>SUMIF(RUTIN!$D$12:$D$201,D21,RUTIN!$AU$12:$AU$201)</f>
        <v>0</v>
      </c>
      <c r="M21" s="66">
        <f>SUMIF(RUTIN!$D$12:$D$201,D21,RUTIN!$AV$12:$AV$201)</f>
        <v>0</v>
      </c>
      <c r="N21" s="66">
        <f>SUMIF(RUTIN!$D$12:$D$201,D21,RUTIN!$AW$12:$AW$201)</f>
        <v>100</v>
      </c>
      <c r="O21" s="66">
        <f>SUMIF(RUTIN!$D$12:$D$201,D21,RUTIN!$AX$12:$AX$201)</f>
        <v>0</v>
      </c>
      <c r="P21" s="66">
        <f>SUMIF(RUTIN!$D$12:$D$201,D21,RUTIN!$AY$12:$AY$201)</f>
        <v>0</v>
      </c>
      <c r="Q21" s="66">
        <f>SUMIF(RUTIN!$D$12:$D$201,D21,RUTIN!$BC$12:$BC$201)</f>
        <v>0</v>
      </c>
      <c r="R21" s="66">
        <f>SUMIF(RUTIN!$D$12:$D$201,D21,RUTIN!$BD$12:$BD$201)</f>
        <v>267.95412251718506</v>
      </c>
      <c r="S21" s="66">
        <f>SUMIF(RUTIN!$D$12:$D$201,D21,RUTIN!$BE$12:$BE$201)</f>
        <v>0</v>
      </c>
      <c r="T21" s="66">
        <f>SUMIF(RUTIN!$D$12:$D$201,D21,RUTIN!$BF$12:$BF$201)</f>
        <v>0</v>
      </c>
      <c r="U21" s="66">
        <f>SUMIF(RUTIN!$D$12:$D$201,D21,RUTIN!$BG$12:$BG$201)</f>
        <v>0</v>
      </c>
      <c r="V21" s="66">
        <f>SUMIF(RUTIN!$D$12:$D$201,D21,RUTIN!$BH$12:$BH$201)</f>
        <v>0</v>
      </c>
      <c r="W21" s="66">
        <f>SUMIF(RUTIN!$D$12:$D$201,D21,RUTIN!$BI$12:$BI$201)</f>
        <v>399.90885268314912</v>
      </c>
      <c r="X21" s="66">
        <f>SUMIF(RUTIN!$D$12:$D$201,D21,RUTIN!$BJ$12:$BJ$201)</f>
        <v>0</v>
      </c>
      <c r="Y21" s="66">
        <f>SUMIF(RUTIN!$D$12:$D$201,D21,RUTIN!$BK$12:$BK$201)</f>
        <v>0</v>
      </c>
      <c r="Z21" s="66">
        <f>SUMIF(RUTIN!$D$12:$D$201,D21,RUTIN!$BL$12:$BL$201)</f>
        <v>267.95412251718506</v>
      </c>
      <c r="AA21" s="66">
        <f>SUMIF(RUTIN!$D$12:$D$201,D21,RUTIN!$BM$12:$BM$201)</f>
        <v>0</v>
      </c>
      <c r="AB21" s="66">
        <f>SUMIF(RUTIN!$D$12:$D$201,D21,RUTIN!$BN$12:$BN$201)</f>
        <v>0</v>
      </c>
      <c r="AC21" s="67">
        <f t="shared" si="3"/>
        <v>300</v>
      </c>
      <c r="AD21" s="67">
        <f t="shared" si="2"/>
        <v>935.81709771751923</v>
      </c>
      <c r="AF21" s="91">
        <v>400</v>
      </c>
      <c r="AG21" s="100">
        <v>421.22534745416459</v>
      </c>
      <c r="AH21" s="105">
        <f t="shared" si="0"/>
        <v>-0.25</v>
      </c>
      <c r="AI21" s="63">
        <f t="shared" si="1"/>
        <v>1.2216542840393756</v>
      </c>
      <c r="AJ21" s="96" t="s">
        <v>14789</v>
      </c>
    </row>
    <row r="22" spans="1:36">
      <c r="A22" s="54" t="s">
        <v>101</v>
      </c>
      <c r="B22" s="54">
        <f>IFERROR(VLOOKUP(D22,RUTIN!$D$12:$I$42,4,0),0)</f>
        <v>0</v>
      </c>
      <c r="C22" s="54">
        <f>IFERROR(VLOOKUP(D22,RUTIN!$D$12:$I$42,5,0),0)</f>
        <v>0</v>
      </c>
      <c r="D22" s="85" t="s">
        <v>2849</v>
      </c>
      <c r="E22" s="66">
        <f>SUMIF(RUTIN!$D$12:$D$201,D22,RUTIN!$AN$12:$AN$201)</f>
        <v>1</v>
      </c>
      <c r="F22" s="66">
        <f>SUMIF(RUTIN!$D$12:$D$201,D22,RUTIN!$AO$12:$AO$201)</f>
        <v>0</v>
      </c>
      <c r="G22" s="66">
        <f>SUMIF(RUTIN!$D$12:$D$201,D22,RUTIN!$AP$12:$AP$201)</f>
        <v>0</v>
      </c>
      <c r="H22" s="66">
        <f>SUMIF(RUTIN!$D$12:$D$201,D22,RUTIN!$AQ$12:$AQ$201)</f>
        <v>1</v>
      </c>
      <c r="I22" s="66">
        <f>SUMIF(RUTIN!$D$12:$D$201,D22,RUTIN!$AR$12:$AR$201)</f>
        <v>0</v>
      </c>
      <c r="J22" s="66">
        <f>SUMIF(RUTIN!$D$12:$D$201,D22,RUTIN!$AS$12:$AS$201)</f>
        <v>0</v>
      </c>
      <c r="K22" s="66">
        <f>SUMIF(RUTIN!$D$12:$D$201,D22,RUTIN!$AT$12:$AT$201)</f>
        <v>1</v>
      </c>
      <c r="L22" s="66">
        <f>SUMIF(RUTIN!$D$12:$D$201,D22,RUTIN!$AU$12:$AU$201)</f>
        <v>0</v>
      </c>
      <c r="M22" s="66">
        <f>SUMIF(RUTIN!$D$12:$D$201,D22,RUTIN!$AV$12:$AV$201)</f>
        <v>0</v>
      </c>
      <c r="N22" s="66">
        <f>SUMIF(RUTIN!$D$12:$D$201,D22,RUTIN!$AW$12:$AW$201)</f>
        <v>1</v>
      </c>
      <c r="O22" s="66">
        <f>SUMIF(RUTIN!$D$12:$D$201,D22,RUTIN!$AX$12:$AX$201)</f>
        <v>0</v>
      </c>
      <c r="P22" s="66">
        <f>SUMIF(RUTIN!$D$12:$D$201,D22,RUTIN!$AY$12:$AY$201)</f>
        <v>0</v>
      </c>
      <c r="Q22" s="66">
        <f>SUMIF(RUTIN!$D$12:$D$201,D22,RUTIN!$BC$12:$BC$201)</f>
        <v>0.65195650247490278</v>
      </c>
      <c r="R22" s="66">
        <f>SUMIF(RUTIN!$D$12:$D$201,D22,RUTIN!$BD$12:$BD$201)</f>
        <v>0</v>
      </c>
      <c r="S22" s="66">
        <f>SUMIF(RUTIN!$D$12:$D$201,D22,RUTIN!$BE$12:$BE$201)</f>
        <v>0</v>
      </c>
      <c r="T22" s="66">
        <f>SUMIF(RUTIN!$D$12:$D$201,D22,RUTIN!$BF$12:$BF$201)</f>
        <v>0.65195650247490278</v>
      </c>
      <c r="U22" s="66">
        <f>SUMIF(RUTIN!$D$12:$D$201,D22,RUTIN!$BG$12:$BG$201)</f>
        <v>0</v>
      </c>
      <c r="V22" s="66">
        <f>SUMIF(RUTIN!$D$12:$D$201,D22,RUTIN!$BH$12:$BH$201)</f>
        <v>0</v>
      </c>
      <c r="W22" s="66">
        <f>SUMIF(RUTIN!$D$12:$D$201,D22,RUTIN!$BI$12:$BI$201)</f>
        <v>0.65195650247490278</v>
      </c>
      <c r="X22" s="66">
        <f>SUMIF(RUTIN!$D$12:$D$201,D22,RUTIN!$BJ$12:$BJ$201)</f>
        <v>0</v>
      </c>
      <c r="Y22" s="66">
        <f>SUMIF(RUTIN!$D$12:$D$201,D22,RUTIN!$BK$12:$BK$201)</f>
        <v>0</v>
      </c>
      <c r="Z22" s="66">
        <f>SUMIF(RUTIN!$D$12:$D$201,D22,RUTIN!$BL$12:$BL$201)</f>
        <v>0.65195650247490278</v>
      </c>
      <c r="AA22" s="66">
        <f>SUMIF(RUTIN!$D$12:$D$201,D22,RUTIN!$BM$12:$BM$201)</f>
        <v>0</v>
      </c>
      <c r="AB22" s="66">
        <f>SUMIF(RUTIN!$D$12:$D$201,D22,RUTIN!$BN$12:$BN$201)</f>
        <v>0</v>
      </c>
      <c r="AC22" s="67">
        <f t="shared" si="3"/>
        <v>4</v>
      </c>
      <c r="AD22" s="67">
        <f t="shared" si="2"/>
        <v>2.6078260098996111</v>
      </c>
      <c r="AF22" s="91">
        <v>0</v>
      </c>
      <c r="AG22" s="100">
        <v>0</v>
      </c>
      <c r="AH22" s="105">
        <f t="shared" si="0"/>
        <v>0</v>
      </c>
      <c r="AI22" s="63">
        <f t="shared" si="1"/>
        <v>0</v>
      </c>
      <c r="AJ22" s="96"/>
    </row>
    <row r="23" spans="1:36">
      <c r="A23" s="54" t="s">
        <v>101</v>
      </c>
      <c r="B23" s="54">
        <f>IFERROR(VLOOKUP(D23,RUTIN!$D$12:$I$42,4,0),0)</f>
        <v>0</v>
      </c>
      <c r="C23" s="54">
        <f>IFERROR(VLOOKUP(D23,RUTIN!$D$12:$I$42,5,0),0)</f>
        <v>0</v>
      </c>
      <c r="D23" s="85" t="s">
        <v>3027</v>
      </c>
      <c r="E23" s="66">
        <f>SUMIF(RUTIN!$D$12:$D$201,D23,RUTIN!$AN$12:$AN$201)</f>
        <v>3</v>
      </c>
      <c r="F23" s="66">
        <f>SUMIF(RUTIN!$D$12:$D$201,D23,RUTIN!$AO$12:$AO$201)</f>
        <v>2</v>
      </c>
      <c r="G23" s="66">
        <f>SUMIF(RUTIN!$D$12:$D$201,D23,RUTIN!$AP$12:$AP$201)</f>
        <v>3</v>
      </c>
      <c r="H23" s="66">
        <f>SUMIF(RUTIN!$D$12:$D$201,D23,RUTIN!$AQ$12:$AQ$201)</f>
        <v>3</v>
      </c>
      <c r="I23" s="66">
        <f>SUMIF(RUTIN!$D$12:$D$201,D23,RUTIN!$AR$12:$AR$201)</f>
        <v>3</v>
      </c>
      <c r="J23" s="66">
        <f>SUMIF(RUTIN!$D$12:$D$201,D23,RUTIN!$AS$12:$AS$201)</f>
        <v>2</v>
      </c>
      <c r="K23" s="66">
        <f>SUMIF(RUTIN!$D$12:$D$201,D23,RUTIN!$AT$12:$AT$201)</f>
        <v>3</v>
      </c>
      <c r="L23" s="66">
        <f>SUMIF(RUTIN!$D$12:$D$201,D23,RUTIN!$AU$12:$AU$201)</f>
        <v>2</v>
      </c>
      <c r="M23" s="66">
        <f>SUMIF(RUTIN!$D$12:$D$201,D23,RUTIN!$AV$12:$AV$201)</f>
        <v>2</v>
      </c>
      <c r="N23" s="66">
        <f>SUMIF(RUTIN!$D$12:$D$201,D23,RUTIN!$AW$12:$AW$201)</f>
        <v>2</v>
      </c>
      <c r="O23" s="66">
        <f>SUMIF(RUTIN!$D$12:$D$201,D23,RUTIN!$AX$12:$AX$201)</f>
        <v>3</v>
      </c>
      <c r="P23" s="66">
        <f>SUMIF(RUTIN!$D$12:$D$201,D23,RUTIN!$AY$12:$AY$201)</f>
        <v>3</v>
      </c>
      <c r="Q23" s="66">
        <f>SUMIF(RUTIN!$D$12:$D$201,D23,RUTIN!$BC$12:$BC$201)</f>
        <v>0.84501158330484982</v>
      </c>
      <c r="R23" s="66">
        <f>SUMIF(RUTIN!$D$12:$D$201,D23,RUTIN!$BD$12:$BD$201)</f>
        <v>0.56334105553656655</v>
      </c>
      <c r="S23" s="66">
        <f>SUMIF(RUTIN!$D$12:$D$201,D23,RUTIN!$BE$12:$BE$201)</f>
        <v>0.84501158330484982</v>
      </c>
      <c r="T23" s="66">
        <f>SUMIF(RUTIN!$D$12:$D$201,D23,RUTIN!$BF$12:$BF$201)</f>
        <v>0.84501158330484982</v>
      </c>
      <c r="U23" s="66">
        <f>SUMIF(RUTIN!$D$12:$D$201,D23,RUTIN!$BG$12:$BG$201)</f>
        <v>0.84501158330484982</v>
      </c>
      <c r="V23" s="66">
        <f>SUMIF(RUTIN!$D$12:$D$201,D23,RUTIN!$BH$12:$BH$201)</f>
        <v>0.56334105553656655</v>
      </c>
      <c r="W23" s="66">
        <f>SUMIF(RUTIN!$D$12:$D$201,D23,RUTIN!$BI$12:$BI$201)</f>
        <v>0.84501158330484982</v>
      </c>
      <c r="X23" s="66">
        <f>SUMIF(RUTIN!$D$12:$D$201,D23,RUTIN!$BJ$12:$BJ$201)</f>
        <v>0.56334105553656655</v>
      </c>
      <c r="Y23" s="66">
        <f>SUMIF(RUTIN!$D$12:$D$201,D23,RUTIN!$BK$12:$BK$201)</f>
        <v>0.56334105553656655</v>
      </c>
      <c r="Z23" s="66">
        <f>SUMIF(RUTIN!$D$12:$D$201,D23,RUTIN!$BL$12:$BL$201)</f>
        <v>0.56334105553656655</v>
      </c>
      <c r="AA23" s="66">
        <f>SUMIF(RUTIN!$D$12:$D$201,D23,RUTIN!$BM$12:$BM$201)</f>
        <v>0.84501158330484982</v>
      </c>
      <c r="AB23" s="66">
        <f>SUMIF(RUTIN!$D$12:$D$201,D23,RUTIN!$BN$12:$BN$201)</f>
        <v>0.84501158330484982</v>
      </c>
      <c r="AC23" s="67">
        <f t="shared" si="3"/>
        <v>31</v>
      </c>
      <c r="AD23" s="67">
        <f t="shared" si="2"/>
        <v>8.7317863608167823</v>
      </c>
      <c r="AF23" s="91">
        <v>31</v>
      </c>
      <c r="AG23" s="100">
        <v>9.0975887361942522</v>
      </c>
      <c r="AH23" s="105">
        <f t="shared" si="0"/>
        <v>0</v>
      </c>
      <c r="AI23" s="63">
        <f t="shared" si="1"/>
        <v>-4.0208717494795682E-2</v>
      </c>
      <c r="AJ23" s="96"/>
    </row>
    <row r="24" spans="1:36">
      <c r="A24" s="54" t="s">
        <v>101</v>
      </c>
      <c r="B24" s="54" t="str">
        <f>IFERROR(VLOOKUP(D24,RUTIN!$D$12:$I$42,4,0),0)</f>
        <v>FOH</v>
      </c>
      <c r="C24" s="54" t="str">
        <f>IFERROR(VLOOKUP(D24,RUTIN!$D$12:$I$42,5,0),0)</f>
        <v>FIX PPN</v>
      </c>
      <c r="D24" s="85" t="s">
        <v>2243</v>
      </c>
      <c r="E24" s="66">
        <f>SUMIF(RUTIN!$D$12:$D$201,D24,RUTIN!$AN$12:$AN$201)</f>
        <v>1</v>
      </c>
      <c r="F24" s="66">
        <f>SUMIF(RUTIN!$D$12:$D$201,D24,RUTIN!$AO$12:$AO$201)</f>
        <v>2</v>
      </c>
      <c r="G24" s="66">
        <f>SUMIF(RUTIN!$D$12:$D$201,D24,RUTIN!$AP$12:$AP$201)</f>
        <v>1</v>
      </c>
      <c r="H24" s="66">
        <f>SUMIF(RUTIN!$D$12:$D$201,D24,RUTIN!$AQ$12:$AQ$201)</f>
        <v>2</v>
      </c>
      <c r="I24" s="66">
        <f>SUMIF(RUTIN!$D$12:$D$201,D24,RUTIN!$AR$12:$AR$201)</f>
        <v>1</v>
      </c>
      <c r="J24" s="66">
        <f>SUMIF(RUTIN!$D$12:$D$201,D24,RUTIN!$AS$12:$AS$201)</f>
        <v>2</v>
      </c>
      <c r="K24" s="66">
        <f>SUMIF(RUTIN!$D$12:$D$201,D24,RUTIN!$AT$12:$AT$201)</f>
        <v>1</v>
      </c>
      <c r="L24" s="66">
        <f>SUMIF(RUTIN!$D$12:$D$201,D24,RUTIN!$AU$12:$AU$201)</f>
        <v>2</v>
      </c>
      <c r="M24" s="66">
        <f>SUMIF(RUTIN!$D$12:$D$201,D24,RUTIN!$AV$12:$AV$201)</f>
        <v>1</v>
      </c>
      <c r="N24" s="66">
        <f>SUMIF(RUTIN!$D$12:$D$201,D24,RUTIN!$AW$12:$AW$201)</f>
        <v>2</v>
      </c>
      <c r="O24" s="66">
        <f>SUMIF(RUTIN!$D$12:$D$201,D24,RUTIN!$AX$12:$AX$201)</f>
        <v>1</v>
      </c>
      <c r="P24" s="66">
        <f>SUMIF(RUTIN!$D$12:$D$201,D24,RUTIN!$AY$12:$AY$201)</f>
        <v>2</v>
      </c>
      <c r="Q24" s="66">
        <f>SUMIF(RUTIN!$D$12:$D$201,D24,RUTIN!$BC$12:$BC$201)</f>
        <v>1.9901130479915941</v>
      </c>
      <c r="R24" s="66">
        <f>SUMIF(RUTIN!$D$12:$D$201,D24,RUTIN!$BD$12:$BD$201)</f>
        <v>3.9802260959831881</v>
      </c>
      <c r="S24" s="66">
        <f>SUMIF(RUTIN!$D$12:$D$201,D24,RUTIN!$BE$12:$BE$201)</f>
        <v>1.9901130479915941</v>
      </c>
      <c r="T24" s="66">
        <f>SUMIF(RUTIN!$D$12:$D$201,D24,RUTIN!$BF$12:$BF$201)</f>
        <v>3.9802260959831881</v>
      </c>
      <c r="U24" s="66">
        <f>SUMIF(RUTIN!$D$12:$D$201,D24,RUTIN!$BG$12:$BG$201)</f>
        <v>1.9901130479915941</v>
      </c>
      <c r="V24" s="66">
        <f>SUMIF(RUTIN!$D$12:$D$201,D24,RUTIN!$BH$12:$BH$201)</f>
        <v>3.9802260959831881</v>
      </c>
      <c r="W24" s="66">
        <f>SUMIF(RUTIN!$D$12:$D$201,D24,RUTIN!$BI$12:$BI$201)</f>
        <v>1.9901130479915941</v>
      </c>
      <c r="X24" s="66">
        <f>SUMIF(RUTIN!$D$12:$D$201,D24,RUTIN!$BJ$12:$BJ$201)</f>
        <v>3.9802260959831881</v>
      </c>
      <c r="Y24" s="66">
        <f>SUMIF(RUTIN!$D$12:$D$201,D24,RUTIN!$BK$12:$BK$201)</f>
        <v>1.9901130479915941</v>
      </c>
      <c r="Z24" s="66">
        <f>SUMIF(RUTIN!$D$12:$D$201,D24,RUTIN!$BL$12:$BL$201)</f>
        <v>3.9802260959831881</v>
      </c>
      <c r="AA24" s="66">
        <f>SUMIF(RUTIN!$D$12:$D$201,D24,RUTIN!$BM$12:$BM$201)</f>
        <v>1.9901130479915941</v>
      </c>
      <c r="AB24" s="66">
        <f>SUMIF(RUTIN!$D$12:$D$201,D24,RUTIN!$BN$12:$BN$201)</f>
        <v>3.9802260959831881</v>
      </c>
      <c r="AC24" s="67">
        <f t="shared" si="3"/>
        <v>18</v>
      </c>
      <c r="AD24" s="67">
        <f t="shared" si="2"/>
        <v>35.8220348638487</v>
      </c>
      <c r="AF24" s="91">
        <v>16</v>
      </c>
      <c r="AG24" s="100">
        <v>29.085756162731126</v>
      </c>
      <c r="AH24" s="105">
        <f t="shared" si="0"/>
        <v>0.125</v>
      </c>
      <c r="AI24" s="63">
        <f t="shared" si="1"/>
        <v>0.23160060420739781</v>
      </c>
      <c r="AJ24" s="96"/>
    </row>
    <row r="25" spans="1:36">
      <c r="A25" s="54" t="s">
        <v>101</v>
      </c>
      <c r="B25" s="54">
        <f>IFERROR(VLOOKUP(D25,RUTIN!$D$12:$I$42,4,0),0)</f>
        <v>0</v>
      </c>
      <c r="C25" s="54">
        <f>IFERROR(VLOOKUP(D25,RUTIN!$D$12:$I$42,5,0),0)</f>
        <v>0</v>
      </c>
      <c r="D25" s="85" t="s">
        <v>6974</v>
      </c>
      <c r="E25" s="66">
        <f>SUMIF(RUTIN!$D$12:$D$201,D25,RUTIN!$AN$12:$AN$201)</f>
        <v>2</v>
      </c>
      <c r="F25" s="66">
        <f>SUMIF(RUTIN!$D$12:$D$201,D25,RUTIN!$AO$12:$AO$201)</f>
        <v>0</v>
      </c>
      <c r="G25" s="66">
        <f>SUMIF(RUTIN!$D$12:$D$201,D25,RUTIN!$AP$12:$AP$201)</f>
        <v>0</v>
      </c>
      <c r="H25" s="66">
        <f>SUMIF(RUTIN!$D$12:$D$201,D25,RUTIN!$AQ$12:$AQ$201)</f>
        <v>0</v>
      </c>
      <c r="I25" s="66">
        <f>SUMIF(RUTIN!$D$12:$D$201,D25,RUTIN!$AR$12:$AR$201)</f>
        <v>0</v>
      </c>
      <c r="J25" s="66">
        <f>SUMIF(RUTIN!$D$12:$D$201,D25,RUTIN!$AS$12:$AS$201)</f>
        <v>0</v>
      </c>
      <c r="K25" s="66">
        <f>SUMIF(RUTIN!$D$12:$D$201,D25,RUTIN!$AT$12:$AT$201)</f>
        <v>0</v>
      </c>
      <c r="L25" s="66">
        <f>SUMIF(RUTIN!$D$12:$D$201,D25,RUTIN!$AU$12:$AU$201)</f>
        <v>2</v>
      </c>
      <c r="M25" s="66">
        <f>SUMIF(RUTIN!$D$12:$D$201,D25,RUTIN!$AV$12:$AV$201)</f>
        <v>0</v>
      </c>
      <c r="N25" s="66">
        <f>SUMIF(RUTIN!$D$12:$D$201,D25,RUTIN!$AW$12:$AW$201)</f>
        <v>0</v>
      </c>
      <c r="O25" s="66">
        <f>SUMIF(RUTIN!$D$12:$D$201,D25,RUTIN!$AX$12:$AX$201)</f>
        <v>0</v>
      </c>
      <c r="P25" s="66">
        <f>SUMIF(RUTIN!$D$12:$D$201,D25,RUTIN!$AY$12:$AY$201)</f>
        <v>0</v>
      </c>
      <c r="Q25" s="66">
        <f>SUMIF(RUTIN!$D$12:$D$201,D25,RUTIN!$BC$12:$BC$201)</f>
        <v>2.6900000000000004</v>
      </c>
      <c r="R25" s="66">
        <f>SUMIF(RUTIN!$D$12:$D$201,D25,RUTIN!$BD$12:$BD$201)</f>
        <v>0</v>
      </c>
      <c r="S25" s="66">
        <f>SUMIF(RUTIN!$D$12:$D$201,D25,RUTIN!$BE$12:$BE$201)</f>
        <v>0</v>
      </c>
      <c r="T25" s="66">
        <f>SUMIF(RUTIN!$D$12:$D$201,D25,RUTIN!$BF$12:$BF$201)</f>
        <v>0</v>
      </c>
      <c r="U25" s="66">
        <f>SUMIF(RUTIN!$D$12:$D$201,D25,RUTIN!$BG$12:$BG$201)</f>
        <v>0</v>
      </c>
      <c r="V25" s="66">
        <f>SUMIF(RUTIN!$D$12:$D$201,D25,RUTIN!$BH$12:$BH$201)</f>
        <v>0</v>
      </c>
      <c r="W25" s="66">
        <f>SUMIF(RUTIN!$D$12:$D$201,D25,RUTIN!$BI$12:$BI$201)</f>
        <v>0</v>
      </c>
      <c r="X25" s="66">
        <f>SUMIF(RUTIN!$D$12:$D$201,D25,RUTIN!$BJ$12:$BJ$201)</f>
        <v>2.6900000000000004</v>
      </c>
      <c r="Y25" s="66">
        <f>SUMIF(RUTIN!$D$12:$D$201,D25,RUTIN!$BK$12:$BK$201)</f>
        <v>0</v>
      </c>
      <c r="Z25" s="66">
        <f>SUMIF(RUTIN!$D$12:$D$201,D25,RUTIN!$BL$12:$BL$201)</f>
        <v>0</v>
      </c>
      <c r="AA25" s="66">
        <f>SUMIF(RUTIN!$D$12:$D$201,D25,RUTIN!$BM$12:$BM$201)</f>
        <v>0</v>
      </c>
      <c r="AB25" s="66">
        <f>SUMIF(RUTIN!$D$12:$D$201,D25,RUTIN!$BN$12:$BN$201)</f>
        <v>0</v>
      </c>
      <c r="AC25" s="67">
        <f t="shared" si="3"/>
        <v>4</v>
      </c>
      <c r="AD25" s="67">
        <f t="shared" si="2"/>
        <v>5.3800000000000008</v>
      </c>
      <c r="AF25" s="91">
        <v>0</v>
      </c>
      <c r="AG25" s="100">
        <v>0</v>
      </c>
      <c r="AH25" s="105">
        <f t="shared" si="0"/>
        <v>0</v>
      </c>
      <c r="AI25" s="63">
        <f t="shared" si="1"/>
        <v>0</v>
      </c>
      <c r="AJ25" s="96"/>
    </row>
    <row r="26" spans="1:36">
      <c r="A26" s="54" t="s">
        <v>101</v>
      </c>
      <c r="B26" s="54">
        <f>IFERROR(VLOOKUP(D26,RUTIN!$D$12:$I$42,4,0),0)</f>
        <v>0</v>
      </c>
      <c r="C26" s="54">
        <f>IFERROR(VLOOKUP(D26,RUTIN!$D$12:$I$42,5,0),0)</f>
        <v>0</v>
      </c>
      <c r="D26" s="85" t="s">
        <v>4111</v>
      </c>
      <c r="E26" s="66">
        <f>SUMIF(RUTIN!$D$12:$D$201,D26,RUTIN!$AN$12:$AN$201)</f>
        <v>0</v>
      </c>
      <c r="F26" s="66">
        <f>SUMIF(RUTIN!$D$12:$D$201,D26,RUTIN!$AO$12:$AO$201)</f>
        <v>1</v>
      </c>
      <c r="G26" s="66">
        <f>SUMIF(RUTIN!$D$12:$D$201,D26,RUTIN!$AP$12:$AP$201)</f>
        <v>0</v>
      </c>
      <c r="H26" s="66">
        <f>SUMIF(RUTIN!$D$12:$D$201,D26,RUTIN!$AQ$12:$AQ$201)</f>
        <v>1</v>
      </c>
      <c r="I26" s="66">
        <f>SUMIF(RUTIN!$D$12:$D$201,D26,RUTIN!$AR$12:$AR$201)</f>
        <v>0</v>
      </c>
      <c r="J26" s="66">
        <f>SUMIF(RUTIN!$D$12:$D$201,D26,RUTIN!$AS$12:$AS$201)</f>
        <v>0</v>
      </c>
      <c r="K26" s="66">
        <f>SUMIF(RUTIN!$D$12:$D$201,D26,RUTIN!$AT$12:$AT$201)</f>
        <v>0</v>
      </c>
      <c r="L26" s="66">
        <f>SUMIF(RUTIN!$D$12:$D$201,D26,RUTIN!$AU$12:$AU$201)</f>
        <v>1</v>
      </c>
      <c r="M26" s="66">
        <f>SUMIF(RUTIN!$D$12:$D$201,D26,RUTIN!$AV$12:$AV$201)</f>
        <v>0</v>
      </c>
      <c r="N26" s="66">
        <f>SUMIF(RUTIN!$D$12:$D$201,D26,RUTIN!$AW$12:$AW$201)</f>
        <v>0</v>
      </c>
      <c r="O26" s="66">
        <f>SUMIF(RUTIN!$D$12:$D$201,D26,RUTIN!$AX$12:$AX$201)</f>
        <v>0</v>
      </c>
      <c r="P26" s="66">
        <f>SUMIF(RUTIN!$D$12:$D$201,D26,RUTIN!$AY$12:$AY$201)</f>
        <v>1</v>
      </c>
      <c r="Q26" s="66">
        <f>SUMIF(RUTIN!$D$12:$D$201,D26,RUTIN!$BC$12:$BC$201)</f>
        <v>0</v>
      </c>
      <c r="R26" s="66">
        <f>SUMIF(RUTIN!$D$12:$D$201,D26,RUTIN!$BD$12:$BD$201)</f>
        <v>15.82418695327434</v>
      </c>
      <c r="S26" s="66">
        <f>SUMIF(RUTIN!$D$12:$D$201,D26,RUTIN!$BE$12:$BE$201)</f>
        <v>0</v>
      </c>
      <c r="T26" s="66">
        <f>SUMIF(RUTIN!$D$12:$D$201,D26,RUTIN!$BF$12:$BF$201)</f>
        <v>15.82418695327434</v>
      </c>
      <c r="U26" s="66">
        <f>SUMIF(RUTIN!$D$12:$D$201,D26,RUTIN!$BG$12:$BG$201)</f>
        <v>0</v>
      </c>
      <c r="V26" s="66">
        <f>SUMIF(RUTIN!$D$12:$D$201,D26,RUTIN!$BH$12:$BH$201)</f>
        <v>0</v>
      </c>
      <c r="W26" s="66">
        <f>SUMIF(RUTIN!$D$12:$D$201,D26,RUTIN!$BI$12:$BI$201)</f>
        <v>0</v>
      </c>
      <c r="X26" s="66">
        <f>SUMIF(RUTIN!$D$12:$D$201,D26,RUTIN!$BJ$12:$BJ$201)</f>
        <v>15.82418695327434</v>
      </c>
      <c r="Y26" s="66">
        <f>SUMIF(RUTIN!$D$12:$D$201,D26,RUTIN!$BK$12:$BK$201)</f>
        <v>0</v>
      </c>
      <c r="Z26" s="66">
        <f>SUMIF(RUTIN!$D$12:$D$201,D26,RUTIN!$BL$12:$BL$201)</f>
        <v>0</v>
      </c>
      <c r="AA26" s="66">
        <f>SUMIF(RUTIN!$D$12:$D$201,D26,RUTIN!$BM$12:$BM$201)</f>
        <v>0</v>
      </c>
      <c r="AB26" s="66">
        <f>SUMIF(RUTIN!$D$12:$D$201,D26,RUTIN!$BN$12:$BN$201)</f>
        <v>15.82418695327434</v>
      </c>
      <c r="AC26" s="67">
        <f t="shared" si="3"/>
        <v>4</v>
      </c>
      <c r="AD26" s="67">
        <f t="shared" si="2"/>
        <v>63.296747813097362</v>
      </c>
      <c r="AF26" s="91">
        <v>4</v>
      </c>
      <c r="AG26" s="100">
        <v>65.826593943953355</v>
      </c>
      <c r="AH26" s="105">
        <f t="shared" si="0"/>
        <v>0</v>
      </c>
      <c r="AI26" s="63">
        <f t="shared" si="1"/>
        <v>-3.8431976793603766E-2</v>
      </c>
      <c r="AJ26" s="96"/>
    </row>
    <row r="27" spans="1:36">
      <c r="A27" s="54" t="s">
        <v>101</v>
      </c>
      <c r="B27" s="54">
        <f>IFERROR(VLOOKUP(D27,RUTIN!$D$12:$I$42,4,0),0)</f>
        <v>0</v>
      </c>
      <c r="C27" s="54">
        <f>IFERROR(VLOOKUP(D27,RUTIN!$D$12:$I$42,5,0),0)</f>
        <v>0</v>
      </c>
      <c r="D27" s="85" t="s">
        <v>4190</v>
      </c>
      <c r="E27" s="66">
        <f>SUMIF(RUTIN!$D$12:$D$201,D27,RUTIN!$AN$12:$AN$201)</f>
        <v>2</v>
      </c>
      <c r="F27" s="66">
        <f>SUMIF(RUTIN!$D$12:$D$201,D27,RUTIN!$AO$12:$AO$201)</f>
        <v>0</v>
      </c>
      <c r="G27" s="66">
        <f>SUMIF(RUTIN!$D$12:$D$201,D27,RUTIN!$AP$12:$AP$201)</f>
        <v>0</v>
      </c>
      <c r="H27" s="66">
        <f>SUMIF(RUTIN!$D$12:$D$201,D27,RUTIN!$AQ$12:$AQ$201)</f>
        <v>0</v>
      </c>
      <c r="I27" s="66">
        <f>SUMIF(RUTIN!$D$12:$D$201,D27,RUTIN!$AR$12:$AR$201)</f>
        <v>0</v>
      </c>
      <c r="J27" s="66">
        <f>SUMIF(RUTIN!$D$12:$D$201,D27,RUTIN!$AS$12:$AS$201)</f>
        <v>0</v>
      </c>
      <c r="K27" s="66">
        <f>SUMIF(RUTIN!$D$12:$D$201,D27,RUTIN!$AT$12:$AT$201)</f>
        <v>2</v>
      </c>
      <c r="L27" s="66">
        <f>SUMIF(RUTIN!$D$12:$D$201,D27,RUTIN!$AU$12:$AU$201)</f>
        <v>0</v>
      </c>
      <c r="M27" s="66">
        <f>SUMIF(RUTIN!$D$12:$D$201,D27,RUTIN!$AV$12:$AV$201)</f>
        <v>0</v>
      </c>
      <c r="N27" s="66">
        <f>SUMIF(RUTIN!$D$12:$D$201,D27,RUTIN!$AW$12:$AW$201)</f>
        <v>0</v>
      </c>
      <c r="O27" s="66">
        <f>SUMIF(RUTIN!$D$12:$D$201,D27,RUTIN!$AX$12:$AX$201)</f>
        <v>0</v>
      </c>
      <c r="P27" s="66">
        <f>SUMIF(RUTIN!$D$12:$D$201,D27,RUTIN!$AY$12:$AY$201)</f>
        <v>0</v>
      </c>
      <c r="Q27" s="66">
        <f>SUMIF(RUTIN!$D$12:$D$201,D27,RUTIN!$BC$12:$BC$201)</f>
        <v>6.4562682769359307</v>
      </c>
      <c r="R27" s="66">
        <f>SUMIF(RUTIN!$D$12:$D$201,D27,RUTIN!$BD$12:$BD$201)</f>
        <v>0</v>
      </c>
      <c r="S27" s="66">
        <f>SUMIF(RUTIN!$D$12:$D$201,D27,RUTIN!$BE$12:$BE$201)</f>
        <v>0</v>
      </c>
      <c r="T27" s="66">
        <f>SUMIF(RUTIN!$D$12:$D$201,D27,RUTIN!$BF$12:$BF$201)</f>
        <v>0</v>
      </c>
      <c r="U27" s="66">
        <f>SUMIF(RUTIN!$D$12:$D$201,D27,RUTIN!$BG$12:$BG$201)</f>
        <v>0</v>
      </c>
      <c r="V27" s="66">
        <f>SUMIF(RUTIN!$D$12:$D$201,D27,RUTIN!$BH$12:$BH$201)</f>
        <v>0</v>
      </c>
      <c r="W27" s="66">
        <f>SUMIF(RUTIN!$D$12:$D$201,D27,RUTIN!$BI$12:$BI$201)</f>
        <v>6.5069056751864087</v>
      </c>
      <c r="X27" s="66">
        <f>SUMIF(RUTIN!$D$12:$D$201,D27,RUTIN!$BJ$12:$BJ$201)</f>
        <v>0</v>
      </c>
      <c r="Y27" s="66">
        <f>SUMIF(RUTIN!$D$12:$D$201,D27,RUTIN!$BK$12:$BK$201)</f>
        <v>0</v>
      </c>
      <c r="Z27" s="66">
        <f>SUMIF(RUTIN!$D$12:$D$201,D27,RUTIN!$BL$12:$BL$201)</f>
        <v>0</v>
      </c>
      <c r="AA27" s="66">
        <f>SUMIF(RUTIN!$D$12:$D$201,D27,RUTIN!$BM$12:$BM$201)</f>
        <v>0</v>
      </c>
      <c r="AB27" s="66">
        <f>SUMIF(RUTIN!$D$12:$D$201,D27,RUTIN!$BN$12:$BN$201)</f>
        <v>0</v>
      </c>
      <c r="AC27" s="67">
        <f t="shared" si="3"/>
        <v>4</v>
      </c>
      <c r="AD27" s="67">
        <f t="shared" si="2"/>
        <v>12.963173952122339</v>
      </c>
      <c r="AF27" s="91">
        <v>0</v>
      </c>
      <c r="AG27" s="100">
        <v>0</v>
      </c>
      <c r="AH27" s="105">
        <f t="shared" si="0"/>
        <v>0</v>
      </c>
      <c r="AI27" s="63">
        <f t="shared" si="1"/>
        <v>0</v>
      </c>
      <c r="AJ27" s="96"/>
    </row>
    <row r="28" spans="1:36">
      <c r="A28" s="54" t="s">
        <v>101</v>
      </c>
      <c r="B28" s="54">
        <f>IFERROR(VLOOKUP(D28,RUTIN!$D$12:$I$42,4,0),0)</f>
        <v>0</v>
      </c>
      <c r="C28" s="54">
        <f>IFERROR(VLOOKUP(D28,RUTIN!$D$12:$I$42,5,0),0)</f>
        <v>0</v>
      </c>
      <c r="D28" s="85" t="s">
        <v>4201</v>
      </c>
      <c r="E28" s="66">
        <f>SUMIF(RUTIN!$D$12:$D$201,D28,RUTIN!$AN$12:$AN$201)</f>
        <v>3</v>
      </c>
      <c r="F28" s="66">
        <f>SUMIF(RUTIN!$D$12:$D$201,D28,RUTIN!$AO$12:$AO$201)</f>
        <v>3</v>
      </c>
      <c r="G28" s="66">
        <f>SUMIF(RUTIN!$D$12:$D$201,D28,RUTIN!$AP$12:$AP$201)</f>
        <v>0</v>
      </c>
      <c r="H28" s="66">
        <f>SUMIF(RUTIN!$D$12:$D$201,D28,RUTIN!$AQ$12:$AQ$201)</f>
        <v>0</v>
      </c>
      <c r="I28" s="66">
        <f>SUMIF(RUTIN!$D$12:$D$201,D28,RUTIN!$AR$12:$AR$201)</f>
        <v>0</v>
      </c>
      <c r="J28" s="66">
        <f>SUMIF(RUTIN!$D$12:$D$201,D28,RUTIN!$AS$12:$AS$201)</f>
        <v>0</v>
      </c>
      <c r="K28" s="66">
        <f>SUMIF(RUTIN!$D$12:$D$201,D28,RUTIN!$AT$12:$AT$201)</f>
        <v>3</v>
      </c>
      <c r="L28" s="66">
        <f>SUMIF(RUTIN!$D$12:$D$201,D28,RUTIN!$AU$12:$AU$201)</f>
        <v>3</v>
      </c>
      <c r="M28" s="66">
        <f>SUMIF(RUTIN!$D$12:$D$201,D28,RUTIN!$AV$12:$AV$201)</f>
        <v>0</v>
      </c>
      <c r="N28" s="66">
        <f>SUMIF(RUTIN!$D$12:$D$201,D28,RUTIN!$AW$12:$AW$201)</f>
        <v>0</v>
      </c>
      <c r="O28" s="66">
        <f>SUMIF(RUTIN!$D$12:$D$201,D28,RUTIN!$AX$12:$AX$201)</f>
        <v>0</v>
      </c>
      <c r="P28" s="66">
        <f>SUMIF(RUTIN!$D$12:$D$201,D28,RUTIN!$AY$12:$AY$201)</f>
        <v>0</v>
      </c>
      <c r="Q28" s="66">
        <f>SUMIF(RUTIN!$D$12:$D$201,D28,RUTIN!$BC$12:$BC$201)</f>
        <v>1.5191219475143369</v>
      </c>
      <c r="R28" s="66">
        <f>SUMIF(RUTIN!$D$12:$D$201,D28,RUTIN!$BD$12:$BD$201)</f>
        <v>2.88000202549593</v>
      </c>
      <c r="S28" s="66">
        <f>SUMIF(RUTIN!$D$12:$D$201,D28,RUTIN!$BE$12:$BE$201)</f>
        <v>0</v>
      </c>
      <c r="T28" s="66">
        <f>SUMIF(RUTIN!$D$12:$D$201,D28,RUTIN!$BF$12:$BF$201)</f>
        <v>0</v>
      </c>
      <c r="U28" s="66">
        <f>SUMIF(RUTIN!$D$12:$D$201,D28,RUTIN!$BG$12:$BG$201)</f>
        <v>0</v>
      </c>
      <c r="V28" s="66">
        <f>SUMIF(RUTIN!$D$12:$D$201,D28,RUTIN!$BH$12:$BH$201)</f>
        <v>0</v>
      </c>
      <c r="W28" s="66">
        <f>SUMIF(RUTIN!$D$12:$D$201,D28,RUTIN!$BI$12:$BI$201)</f>
        <v>1.5191219475143369</v>
      </c>
      <c r="X28" s="66">
        <f>SUMIF(RUTIN!$D$12:$D$201,D28,RUTIN!$BJ$12:$BJ$201)</f>
        <v>2.88000202549593</v>
      </c>
      <c r="Y28" s="66">
        <f>SUMIF(RUTIN!$D$12:$D$201,D28,RUTIN!$BK$12:$BK$201)</f>
        <v>0</v>
      </c>
      <c r="Z28" s="66">
        <f>SUMIF(RUTIN!$D$12:$D$201,D28,RUTIN!$BL$12:$BL$201)</f>
        <v>0</v>
      </c>
      <c r="AA28" s="66">
        <f>SUMIF(RUTIN!$D$12:$D$201,D28,RUTIN!$BM$12:$BM$201)</f>
        <v>0</v>
      </c>
      <c r="AB28" s="66">
        <f>SUMIF(RUTIN!$D$12:$D$201,D28,RUTIN!$BN$12:$BN$201)</f>
        <v>0</v>
      </c>
      <c r="AC28" s="67">
        <f t="shared" si="3"/>
        <v>12</v>
      </c>
      <c r="AD28" s="67">
        <f t="shared" si="2"/>
        <v>8.7982479460205347</v>
      </c>
      <c r="AF28" s="91">
        <v>12</v>
      </c>
      <c r="AG28" s="100">
        <v>9.1498965582095177</v>
      </c>
      <c r="AH28" s="105">
        <f t="shared" si="0"/>
        <v>0</v>
      </c>
      <c r="AI28" s="63">
        <f t="shared" si="1"/>
        <v>-3.8431976793603752E-2</v>
      </c>
      <c r="AJ28" s="96"/>
    </row>
    <row r="29" spans="1:36">
      <c r="A29" s="54" t="s">
        <v>101</v>
      </c>
      <c r="B29" s="54">
        <f>IFERROR(VLOOKUP(D29,RUTIN!$D$12:$I$42,4,0),0)</f>
        <v>0</v>
      </c>
      <c r="C29" s="54">
        <f>IFERROR(VLOOKUP(D29,RUTIN!$D$12:$I$42,5,0),0)</f>
        <v>0</v>
      </c>
      <c r="D29" s="85" t="s">
        <v>3486</v>
      </c>
      <c r="E29" s="66">
        <f>SUMIF(RUTIN!$D$12:$D$201,D29,RUTIN!$AN$12:$AN$201)</f>
        <v>100</v>
      </c>
      <c r="F29" s="66">
        <f>SUMIF(RUTIN!$D$12:$D$201,D29,RUTIN!$AO$12:$AO$201)</f>
        <v>0</v>
      </c>
      <c r="G29" s="66">
        <f>SUMIF(RUTIN!$D$12:$D$201,D29,RUTIN!$AP$12:$AP$201)</f>
        <v>0</v>
      </c>
      <c r="H29" s="66">
        <f>SUMIF(RUTIN!$D$12:$D$201,D29,RUTIN!$AQ$12:$AQ$201)</f>
        <v>100</v>
      </c>
      <c r="I29" s="66">
        <f>SUMIF(RUTIN!$D$12:$D$201,D29,RUTIN!$AR$12:$AR$201)</f>
        <v>0</v>
      </c>
      <c r="J29" s="66">
        <f>SUMIF(RUTIN!$D$12:$D$201,D29,RUTIN!$AS$12:$AS$201)</f>
        <v>0</v>
      </c>
      <c r="K29" s="66">
        <f>SUMIF(RUTIN!$D$12:$D$201,D29,RUTIN!$AT$12:$AT$201)</f>
        <v>100</v>
      </c>
      <c r="L29" s="66">
        <f>SUMIF(RUTIN!$D$12:$D$201,D29,RUTIN!$AU$12:$AU$201)</f>
        <v>0</v>
      </c>
      <c r="M29" s="66">
        <f>SUMIF(RUTIN!$D$12:$D$201,D29,RUTIN!$AV$12:$AV$201)</f>
        <v>0</v>
      </c>
      <c r="N29" s="66">
        <f>SUMIF(RUTIN!$D$12:$D$201,D29,RUTIN!$AW$12:$AW$201)</f>
        <v>100</v>
      </c>
      <c r="O29" s="66">
        <f>SUMIF(RUTIN!$D$12:$D$201,D29,RUTIN!$AX$12:$AX$201)</f>
        <v>0</v>
      </c>
      <c r="P29" s="66">
        <f>SUMIF(RUTIN!$D$12:$D$201,D29,RUTIN!$AY$12:$AY$201)</f>
        <v>0</v>
      </c>
      <c r="Q29" s="66">
        <f>SUMIF(RUTIN!$D$12:$D$201,D29,RUTIN!$BC$12:$BC$201)</f>
        <v>17.517374957274694</v>
      </c>
      <c r="R29" s="66">
        <f>SUMIF(RUTIN!$D$12:$D$201,D29,RUTIN!$BD$12:$BD$201)</f>
        <v>0</v>
      </c>
      <c r="S29" s="66">
        <f>SUMIF(RUTIN!$D$12:$D$201,D29,RUTIN!$BE$12:$BE$201)</f>
        <v>0</v>
      </c>
      <c r="T29" s="66">
        <f>SUMIF(RUTIN!$D$12:$D$201,D29,RUTIN!$BF$12:$BF$201)</f>
        <v>17.517374957274694</v>
      </c>
      <c r="U29" s="66">
        <f>SUMIF(RUTIN!$D$12:$D$201,D29,RUTIN!$BG$12:$BG$201)</f>
        <v>0</v>
      </c>
      <c r="V29" s="66">
        <f>SUMIF(RUTIN!$D$12:$D$201,D29,RUTIN!$BH$12:$BH$201)</f>
        <v>0</v>
      </c>
      <c r="W29" s="66">
        <f>SUMIF(RUTIN!$D$12:$D$201,D29,RUTIN!$BI$12:$BI$201)</f>
        <v>17.517374957274694</v>
      </c>
      <c r="X29" s="66">
        <f>SUMIF(RUTIN!$D$12:$D$201,D29,RUTIN!$BJ$12:$BJ$201)</f>
        <v>0</v>
      </c>
      <c r="Y29" s="66">
        <f>SUMIF(RUTIN!$D$12:$D$201,D29,RUTIN!$BK$12:$BK$201)</f>
        <v>0</v>
      </c>
      <c r="Z29" s="66">
        <f>SUMIF(RUTIN!$D$12:$D$201,D29,RUTIN!$BL$12:$BL$201)</f>
        <v>17.517374957274694</v>
      </c>
      <c r="AA29" s="66">
        <f>SUMIF(RUTIN!$D$12:$D$201,D29,RUTIN!$BM$12:$BM$201)</f>
        <v>0</v>
      </c>
      <c r="AB29" s="66">
        <f>SUMIF(RUTIN!$D$12:$D$201,D29,RUTIN!$BN$12:$BN$201)</f>
        <v>0</v>
      </c>
      <c r="AC29" s="67">
        <f t="shared" si="3"/>
        <v>400</v>
      </c>
      <c r="AD29" s="67">
        <f t="shared" si="2"/>
        <v>70.069499829098774</v>
      </c>
      <c r="AF29" s="91">
        <v>0</v>
      </c>
      <c r="AG29" s="100">
        <v>0</v>
      </c>
      <c r="AH29" s="105">
        <f t="shared" si="0"/>
        <v>0</v>
      </c>
      <c r="AI29" s="63">
        <f t="shared" si="1"/>
        <v>0</v>
      </c>
      <c r="AJ29" s="96"/>
    </row>
    <row r="30" spans="1:36">
      <c r="A30" s="54" t="s">
        <v>101</v>
      </c>
      <c r="B30" s="54" t="str">
        <f>IFERROR(VLOOKUP(D30,RUTIN!$D$12:$I$42,4,0),0)</f>
        <v>FOH</v>
      </c>
      <c r="C30" s="54" t="str">
        <f>IFERROR(VLOOKUP(D30,RUTIN!$D$12:$I$42,5,0),0)</f>
        <v>FIX PPN</v>
      </c>
      <c r="D30" s="85" t="s">
        <v>2656</v>
      </c>
      <c r="E30" s="66">
        <f>SUMIF(RUTIN!$D$12:$D$201,D30,RUTIN!$AN$12:$AN$201)</f>
        <v>10</v>
      </c>
      <c r="F30" s="66">
        <f>SUMIF(RUTIN!$D$12:$D$201,D30,RUTIN!$AO$12:$AO$201)</f>
        <v>6</v>
      </c>
      <c r="G30" s="66">
        <f>SUMIF(RUTIN!$D$12:$D$201,D30,RUTIN!$AP$12:$AP$201)</f>
        <v>6</v>
      </c>
      <c r="H30" s="66">
        <f>SUMIF(RUTIN!$D$12:$D$201,D30,RUTIN!$AQ$12:$AQ$201)</f>
        <v>8</v>
      </c>
      <c r="I30" s="66">
        <f>SUMIF(RUTIN!$D$12:$D$201,D30,RUTIN!$AR$12:$AR$201)</f>
        <v>6</v>
      </c>
      <c r="J30" s="66">
        <f>SUMIF(RUTIN!$D$12:$D$201,D30,RUTIN!$AS$12:$AS$201)</f>
        <v>5</v>
      </c>
      <c r="K30" s="66">
        <f>SUMIF(RUTIN!$D$12:$D$201,D30,RUTIN!$AT$12:$AT$201)</f>
        <v>10</v>
      </c>
      <c r="L30" s="66">
        <f>SUMIF(RUTIN!$D$12:$D$201,D30,RUTIN!$AU$12:$AU$201)</f>
        <v>6</v>
      </c>
      <c r="M30" s="66">
        <f>SUMIF(RUTIN!$D$12:$D$201,D30,RUTIN!$AV$12:$AV$201)</f>
        <v>5</v>
      </c>
      <c r="N30" s="66">
        <f>SUMIF(RUTIN!$D$12:$D$201,D30,RUTIN!$AW$12:$AW$201)</f>
        <v>7</v>
      </c>
      <c r="O30" s="66">
        <f>SUMIF(RUTIN!$D$12:$D$201,D30,RUTIN!$AX$12:$AX$201)</f>
        <v>6</v>
      </c>
      <c r="P30" s="66">
        <f>SUMIF(RUTIN!$D$12:$D$201,D30,RUTIN!$AY$12:$AY$201)</f>
        <v>6</v>
      </c>
      <c r="Q30" s="66">
        <f>SUMIF(RUTIN!$D$12:$D$201,D30,RUTIN!$BC$12:$BC$201)</f>
        <v>5.1470066967959189</v>
      </c>
      <c r="R30" s="66">
        <f>SUMIF(RUTIN!$D$12:$D$201,D30,RUTIN!$BD$12:$BD$201)</f>
        <v>0.94945121719646042</v>
      </c>
      <c r="S30" s="66">
        <f>SUMIF(RUTIN!$D$12:$D$201,D30,RUTIN!$BE$12:$BE$201)</f>
        <v>0.94945121719646042</v>
      </c>
      <c r="T30" s="66">
        <f>SUMIF(RUTIN!$D$12:$D$201,D30,RUTIN!$BF$12:$BF$201)</f>
        <v>1.2659349562619473</v>
      </c>
      <c r="U30" s="66">
        <f>SUMIF(RUTIN!$D$12:$D$201,D30,RUTIN!$BG$12:$BG$201)</f>
        <v>0.94945121719646042</v>
      </c>
      <c r="V30" s="66">
        <f>SUMIF(RUTIN!$D$12:$D$201,D30,RUTIN!$BH$12:$BH$201)</f>
        <v>0.79120934766371709</v>
      </c>
      <c r="W30" s="66">
        <f>SUMIF(RUTIN!$D$12:$D$201,D30,RUTIN!$BI$12:$BI$201)</f>
        <v>5.1470066967959189</v>
      </c>
      <c r="X30" s="66">
        <f>SUMIF(RUTIN!$D$12:$D$201,D30,RUTIN!$BJ$12:$BJ$201)</f>
        <v>0.94945121719646042</v>
      </c>
      <c r="Y30" s="66">
        <f>SUMIF(RUTIN!$D$12:$D$201,D30,RUTIN!$BK$12:$BK$201)</f>
        <v>0.79120934766371709</v>
      </c>
      <c r="Z30" s="66">
        <f>SUMIF(RUTIN!$D$12:$D$201,D30,RUTIN!$BL$12:$BL$201)</f>
        <v>1.1076930867292039</v>
      </c>
      <c r="AA30" s="66">
        <f>SUMIF(RUTIN!$D$12:$D$201,D30,RUTIN!$BM$12:$BM$201)</f>
        <v>0.94945121719646042</v>
      </c>
      <c r="AB30" s="66">
        <f>SUMIF(RUTIN!$D$12:$D$201,D30,RUTIN!$BN$12:$BN$201)</f>
        <v>0.94945121719646042</v>
      </c>
      <c r="AC30" s="67">
        <f t="shared" si="3"/>
        <v>81</v>
      </c>
      <c r="AD30" s="67">
        <f t="shared" si="2"/>
        <v>19.946767435089185</v>
      </c>
      <c r="AF30" s="91">
        <v>69</v>
      </c>
      <c r="AG30" s="100">
        <v>10.733301771156928</v>
      </c>
      <c r="AH30" s="105">
        <f t="shared" si="0"/>
        <v>0.17391304347826086</v>
      </c>
      <c r="AI30" s="63">
        <f t="shared" si="1"/>
        <v>0.85839994629529093</v>
      </c>
      <c r="AJ30" s="96"/>
    </row>
    <row r="31" spans="1:36">
      <c r="A31" s="54" t="s">
        <v>101</v>
      </c>
      <c r="B31" s="54">
        <f>IFERROR(VLOOKUP(D31,RUTIN!$D$12:$I$42,4,0),0)</f>
        <v>0</v>
      </c>
      <c r="C31" s="54">
        <f>IFERROR(VLOOKUP(D31,RUTIN!$D$12:$I$42,5,0),0)</f>
        <v>0</v>
      </c>
      <c r="D31" s="85" t="s">
        <v>4908</v>
      </c>
      <c r="E31" s="66">
        <f>SUMIF(RUTIN!$D$12:$D$201,D31,RUTIN!$AN$12:$AN$201)</f>
        <v>1</v>
      </c>
      <c r="F31" s="66">
        <f>SUMIF(RUTIN!$D$12:$D$201,D31,RUTIN!$AO$12:$AO$201)</f>
        <v>1</v>
      </c>
      <c r="G31" s="66">
        <f>SUMIF(RUTIN!$D$12:$D$201,D31,RUTIN!$AP$12:$AP$201)</f>
        <v>0</v>
      </c>
      <c r="H31" s="66">
        <f>SUMIF(RUTIN!$D$12:$D$201,D31,RUTIN!$AQ$12:$AQ$201)</f>
        <v>0</v>
      </c>
      <c r="I31" s="66">
        <f>SUMIF(RUTIN!$D$12:$D$201,D31,RUTIN!$AR$12:$AR$201)</f>
        <v>1</v>
      </c>
      <c r="J31" s="66">
        <f>SUMIF(RUTIN!$D$12:$D$201,D31,RUTIN!$AS$12:$AS$201)</f>
        <v>0</v>
      </c>
      <c r="K31" s="66">
        <f>SUMIF(RUTIN!$D$12:$D$201,D31,RUTIN!$AT$12:$AT$201)</f>
        <v>0</v>
      </c>
      <c r="L31" s="66">
        <f>SUMIF(RUTIN!$D$12:$D$201,D31,RUTIN!$AU$12:$AU$201)</f>
        <v>1</v>
      </c>
      <c r="M31" s="66">
        <f>SUMIF(RUTIN!$D$12:$D$201,D31,RUTIN!$AV$12:$AV$201)</f>
        <v>1</v>
      </c>
      <c r="N31" s="66">
        <f>SUMIF(RUTIN!$D$12:$D$201,D31,RUTIN!$AW$12:$AW$201)</f>
        <v>0</v>
      </c>
      <c r="O31" s="66">
        <f>SUMIF(RUTIN!$D$12:$D$201,D31,RUTIN!$AX$12:$AX$201)</f>
        <v>1</v>
      </c>
      <c r="P31" s="66">
        <f>SUMIF(RUTIN!$D$12:$D$201,D31,RUTIN!$AY$12:$AY$201)</f>
        <v>0</v>
      </c>
      <c r="Q31" s="66">
        <f>SUMIF(RUTIN!$D$12:$D$201,D31,RUTIN!$BC$12:$BC$201)</f>
        <v>2.2786829212715052</v>
      </c>
      <c r="R31" s="66">
        <f>SUMIF(RUTIN!$D$12:$D$201,D31,RUTIN!$BD$12:$BD$201)</f>
        <v>3.5287936905801778</v>
      </c>
      <c r="S31" s="66">
        <f>SUMIF(RUTIN!$D$12:$D$201,D31,RUTIN!$BE$12:$BE$201)</f>
        <v>0</v>
      </c>
      <c r="T31" s="66">
        <f>SUMIF(RUTIN!$D$12:$D$201,D31,RUTIN!$BF$12:$BF$201)</f>
        <v>0</v>
      </c>
      <c r="U31" s="66">
        <f>SUMIF(RUTIN!$D$12:$D$201,D31,RUTIN!$BG$12:$BG$201)</f>
        <v>2.2786829212715052</v>
      </c>
      <c r="V31" s="66">
        <f>SUMIF(RUTIN!$D$12:$D$201,D31,RUTIN!$BH$12:$BH$201)</f>
        <v>0</v>
      </c>
      <c r="W31" s="66">
        <f>SUMIF(RUTIN!$D$12:$D$201,D31,RUTIN!$BI$12:$BI$201)</f>
        <v>0</v>
      </c>
      <c r="X31" s="66">
        <f>SUMIF(RUTIN!$D$12:$D$201,D31,RUTIN!$BJ$12:$BJ$201)</f>
        <v>3.5762662514400008</v>
      </c>
      <c r="Y31" s="66">
        <f>SUMIF(RUTIN!$D$12:$D$201,D31,RUTIN!$BK$12:$BK$201)</f>
        <v>2.4052764168976997</v>
      </c>
      <c r="Z31" s="66">
        <f>SUMIF(RUTIN!$D$12:$D$201,D31,RUTIN!$BL$12:$BL$201)</f>
        <v>0</v>
      </c>
      <c r="AA31" s="66">
        <f>SUMIF(RUTIN!$D$12:$D$201,D31,RUTIN!$BM$12:$BM$201)</f>
        <v>3.5762662514400008</v>
      </c>
      <c r="AB31" s="66">
        <f>SUMIF(RUTIN!$D$12:$D$201,D31,RUTIN!$BN$12:$BN$201)</f>
        <v>0</v>
      </c>
      <c r="AC31" s="67">
        <f t="shared" si="3"/>
        <v>6</v>
      </c>
      <c r="AD31" s="67">
        <f t="shared" si="2"/>
        <v>17.643968452900889</v>
      </c>
      <c r="AF31" s="91">
        <v>6</v>
      </c>
      <c r="AG31" s="100">
        <v>17.80998164637824</v>
      </c>
      <c r="AH31" s="105">
        <f t="shared" si="0"/>
        <v>0</v>
      </c>
      <c r="AI31" s="63">
        <f t="shared" si="1"/>
        <v>-9.3213567971930349E-3</v>
      </c>
      <c r="AJ31" s="96"/>
    </row>
    <row r="32" spans="1:36">
      <c r="A32" s="54" t="s">
        <v>101</v>
      </c>
      <c r="B32" s="54">
        <f>IFERROR(VLOOKUP(D32,RUTIN!$D$12:$I$42,4,0),0)</f>
        <v>0</v>
      </c>
      <c r="C32" s="54">
        <f>IFERROR(VLOOKUP(D32,RUTIN!$D$12:$I$42,5,0),0)</f>
        <v>0</v>
      </c>
      <c r="D32" s="85" t="s">
        <v>4115</v>
      </c>
      <c r="E32" s="66">
        <f>SUMIF(RUTIN!$D$12:$D$201,D32,RUTIN!$AN$12:$AN$201)</f>
        <v>1</v>
      </c>
      <c r="F32" s="66">
        <f>SUMIF(RUTIN!$D$12:$D$201,D32,RUTIN!$AO$12:$AO$201)</f>
        <v>1</v>
      </c>
      <c r="G32" s="66">
        <f>SUMIF(RUTIN!$D$12:$D$201,D32,RUTIN!$AP$12:$AP$201)</f>
        <v>3</v>
      </c>
      <c r="H32" s="66">
        <f>SUMIF(RUTIN!$D$12:$D$201,D32,RUTIN!$AQ$12:$AQ$201)</f>
        <v>3</v>
      </c>
      <c r="I32" s="66">
        <f>SUMIF(RUTIN!$D$12:$D$201,D32,RUTIN!$AR$12:$AR$201)</f>
        <v>3</v>
      </c>
      <c r="J32" s="66">
        <f>SUMIF(RUTIN!$D$12:$D$201,D32,RUTIN!$AS$12:$AS$201)</f>
        <v>3</v>
      </c>
      <c r="K32" s="66">
        <f>SUMIF(RUTIN!$D$12:$D$201,D32,RUTIN!$AT$12:$AT$201)</f>
        <v>1</v>
      </c>
      <c r="L32" s="66">
        <f>SUMIF(RUTIN!$D$12:$D$201,D32,RUTIN!$AU$12:$AU$201)</f>
        <v>1</v>
      </c>
      <c r="M32" s="66">
        <f>SUMIF(RUTIN!$D$12:$D$201,D32,RUTIN!$AV$12:$AV$201)</f>
        <v>3</v>
      </c>
      <c r="N32" s="66">
        <f>SUMIF(RUTIN!$D$12:$D$201,D32,RUTIN!$AW$12:$AW$201)</f>
        <v>3</v>
      </c>
      <c r="O32" s="66">
        <f>SUMIF(RUTIN!$D$12:$D$201,D32,RUTIN!$AX$12:$AX$201)</f>
        <v>3</v>
      </c>
      <c r="P32" s="66">
        <f>SUMIF(RUTIN!$D$12:$D$201,D32,RUTIN!$AY$12:$AY$201)</f>
        <v>3</v>
      </c>
      <c r="Q32" s="66">
        <f>SUMIF(RUTIN!$D$12:$D$201,D32,RUTIN!$BC$12:$BC$201)</f>
        <v>0.63296747813097365</v>
      </c>
      <c r="R32" s="66">
        <f>SUMIF(RUTIN!$D$12:$D$201,D32,RUTIN!$BD$12:$BD$201)</f>
        <v>0.56967073031787629</v>
      </c>
      <c r="S32" s="66">
        <f>SUMIF(RUTIN!$D$12:$D$201,D32,RUTIN!$BE$12:$BE$201)</f>
        <v>1.6773638170470804</v>
      </c>
      <c r="T32" s="66">
        <f>SUMIF(RUTIN!$D$12:$D$201,D32,RUTIN!$BF$12:$BF$201)</f>
        <v>2.0887926778322128</v>
      </c>
      <c r="U32" s="66">
        <f>SUMIF(RUTIN!$D$12:$D$201,D32,RUTIN!$BG$12:$BG$201)</f>
        <v>1.2026382084488501</v>
      </c>
      <c r="V32" s="66">
        <f>SUMIF(RUTIN!$D$12:$D$201,D32,RUTIN!$BH$12:$BH$201)</f>
        <v>2.0254959300191153</v>
      </c>
      <c r="W32" s="66">
        <f>SUMIF(RUTIN!$D$12:$D$201,D32,RUTIN!$BI$12:$BI$201)</f>
        <v>0.63296747813097365</v>
      </c>
      <c r="X32" s="66">
        <f>SUMIF(RUTIN!$D$12:$D$201,D32,RUTIN!$BJ$12:$BJ$201)</f>
        <v>0.56967073031787629</v>
      </c>
      <c r="Y32" s="66">
        <f>SUMIF(RUTIN!$D$12:$D$201,D32,RUTIN!$BK$12:$BK$201)</f>
        <v>1.6773638170470804</v>
      </c>
      <c r="Z32" s="66">
        <f>SUMIF(RUTIN!$D$12:$D$201,D32,RUTIN!$BL$12:$BL$201)</f>
        <v>2.0887926778322128</v>
      </c>
      <c r="AA32" s="66">
        <f>SUMIF(RUTIN!$D$12:$D$201,D32,RUTIN!$BM$12:$BM$201)</f>
        <v>1.2026382084488501</v>
      </c>
      <c r="AB32" s="66">
        <f>SUMIF(RUTIN!$D$12:$D$201,D32,RUTIN!$BN$12:$BN$201)</f>
        <v>2.0254959300191153</v>
      </c>
      <c r="AC32" s="67">
        <f t="shared" si="3"/>
        <v>28</v>
      </c>
      <c r="AD32" s="67">
        <f t="shared" si="2"/>
        <v>16.393857683592216</v>
      </c>
      <c r="AF32" s="91">
        <v>28</v>
      </c>
      <c r="AG32" s="100">
        <v>17.049087831483924</v>
      </c>
      <c r="AH32" s="105">
        <f t="shared" si="0"/>
        <v>0</v>
      </c>
      <c r="AI32" s="63">
        <f t="shared" si="1"/>
        <v>-3.843197679360405E-2</v>
      </c>
      <c r="AJ32" s="96"/>
    </row>
    <row r="33" spans="1:36">
      <c r="A33" s="54" t="s">
        <v>101</v>
      </c>
      <c r="B33" s="54">
        <f>IFERROR(VLOOKUP(D33,RUTIN!$D$12:$I$42,4,0),0)</f>
        <v>0</v>
      </c>
      <c r="C33" s="54">
        <f>IFERROR(VLOOKUP(D33,RUTIN!$D$12:$I$42,5,0),0)</f>
        <v>0</v>
      </c>
      <c r="D33" s="85" t="s">
        <v>2557</v>
      </c>
      <c r="E33" s="66">
        <f>SUMIF(RUTIN!$D$12:$D$201,D33,RUTIN!$AN$12:$AN$201)</f>
        <v>0</v>
      </c>
      <c r="F33" s="66">
        <f>SUMIF(RUTIN!$D$12:$D$201,D33,RUTIN!$AO$12:$AO$201)</f>
        <v>0</v>
      </c>
      <c r="G33" s="66">
        <f>SUMIF(RUTIN!$D$12:$D$201,D33,RUTIN!$AP$12:$AP$201)</f>
        <v>1</v>
      </c>
      <c r="H33" s="66">
        <f>SUMIF(RUTIN!$D$12:$D$201,D33,RUTIN!$AQ$12:$AQ$201)</f>
        <v>0</v>
      </c>
      <c r="I33" s="66">
        <f>SUMIF(RUTIN!$D$12:$D$201,D33,RUTIN!$AR$12:$AR$201)</f>
        <v>0</v>
      </c>
      <c r="J33" s="66">
        <f>SUMIF(RUTIN!$D$12:$D$201,D33,RUTIN!$AS$12:$AS$201)</f>
        <v>0</v>
      </c>
      <c r="K33" s="66">
        <f>SUMIF(RUTIN!$D$12:$D$201,D33,RUTIN!$AT$12:$AT$201)</f>
        <v>0</v>
      </c>
      <c r="L33" s="66">
        <f>SUMIF(RUTIN!$D$12:$D$201,D33,RUTIN!$AU$12:$AU$201)</f>
        <v>0</v>
      </c>
      <c r="M33" s="66">
        <f>SUMIF(RUTIN!$D$12:$D$201,D33,RUTIN!$AV$12:$AV$201)</f>
        <v>1</v>
      </c>
      <c r="N33" s="66">
        <f>SUMIF(RUTIN!$D$12:$D$201,D33,RUTIN!$AW$12:$AW$201)</f>
        <v>0</v>
      </c>
      <c r="O33" s="66">
        <f>SUMIF(RUTIN!$D$12:$D$201,D33,RUTIN!$AX$12:$AX$201)</f>
        <v>0</v>
      </c>
      <c r="P33" s="66">
        <f>SUMIF(RUTIN!$D$12:$D$201,D33,RUTIN!$AY$12:$AY$201)</f>
        <v>0</v>
      </c>
      <c r="Q33" s="66">
        <f>SUMIF(RUTIN!$D$12:$D$201,D33,RUTIN!$BC$12:$BC$201)</f>
        <v>0</v>
      </c>
      <c r="R33" s="66">
        <f>SUMIF(RUTIN!$D$12:$D$201,D33,RUTIN!$BD$12:$BD$201)</f>
        <v>0</v>
      </c>
      <c r="S33" s="66">
        <f>SUMIF(RUTIN!$D$12:$D$201,D33,RUTIN!$BE$12:$BE$201)</f>
        <v>9.73187497626372</v>
      </c>
      <c r="T33" s="66">
        <f>SUMIF(RUTIN!$D$12:$D$201,D33,RUTIN!$BF$12:$BF$201)</f>
        <v>0</v>
      </c>
      <c r="U33" s="66">
        <f>SUMIF(RUTIN!$D$12:$D$201,D33,RUTIN!$BG$12:$BG$201)</f>
        <v>0</v>
      </c>
      <c r="V33" s="66">
        <f>SUMIF(RUTIN!$D$12:$D$201,D33,RUTIN!$BH$12:$BH$201)</f>
        <v>0</v>
      </c>
      <c r="W33" s="66">
        <f>SUMIF(RUTIN!$D$12:$D$201,D33,RUTIN!$BI$12:$BI$201)</f>
        <v>0</v>
      </c>
      <c r="X33" s="66">
        <f>SUMIF(RUTIN!$D$12:$D$201,D33,RUTIN!$BJ$12:$BJ$201)</f>
        <v>0</v>
      </c>
      <c r="Y33" s="66">
        <f>SUMIF(RUTIN!$D$12:$D$201,D33,RUTIN!$BK$12:$BK$201)</f>
        <v>9.73187497626372</v>
      </c>
      <c r="Z33" s="66">
        <f>SUMIF(RUTIN!$D$12:$D$201,D33,RUTIN!$BL$12:$BL$201)</f>
        <v>0</v>
      </c>
      <c r="AA33" s="66">
        <f>SUMIF(RUTIN!$D$12:$D$201,D33,RUTIN!$BM$12:$BM$201)</f>
        <v>0</v>
      </c>
      <c r="AB33" s="66">
        <f>SUMIF(RUTIN!$D$12:$D$201,D33,RUTIN!$BN$12:$BN$201)</f>
        <v>0</v>
      </c>
      <c r="AC33" s="67">
        <f t="shared" si="3"/>
        <v>2</v>
      </c>
      <c r="AD33" s="67">
        <f t="shared" si="2"/>
        <v>19.46374995252744</v>
      </c>
      <c r="AF33" s="91">
        <v>1</v>
      </c>
      <c r="AG33" s="100">
        <v>10.105322550310326</v>
      </c>
      <c r="AH33" s="105">
        <f t="shared" si="0"/>
        <v>1</v>
      </c>
      <c r="AI33" s="63">
        <f t="shared" si="1"/>
        <v>0.92608893537294601</v>
      </c>
      <c r="AJ33" s="96" t="s">
        <v>9430</v>
      </c>
    </row>
    <row r="34" spans="1:36">
      <c r="A34" s="54" t="s">
        <v>101</v>
      </c>
      <c r="B34" s="54" t="str">
        <f>IFERROR(VLOOKUP(D34,RUTIN!$D$12:$I$42,4,0),0)</f>
        <v>FOH</v>
      </c>
      <c r="C34" s="54" t="str">
        <f>IFERROR(VLOOKUP(D34,RUTIN!$D$12:$I$42,5,0),0)</f>
        <v>FIX NON PPN</v>
      </c>
      <c r="D34" s="85" t="s">
        <v>2421</v>
      </c>
      <c r="E34" s="66">
        <f>SUMIF(RUTIN!$D$12:$D$201,D34,RUTIN!$AN$12:$AN$201)</f>
        <v>0</v>
      </c>
      <c r="F34" s="66">
        <f>SUMIF(RUTIN!$D$12:$D$201,D34,RUTIN!$AO$12:$AO$201)</f>
        <v>0</v>
      </c>
      <c r="G34" s="66">
        <f>SUMIF(RUTIN!$D$12:$D$201,D34,RUTIN!$AP$12:$AP$201)</f>
        <v>0</v>
      </c>
      <c r="H34" s="66">
        <f>SUMIF(RUTIN!$D$12:$D$201,D34,RUTIN!$AQ$12:$AQ$201)</f>
        <v>0</v>
      </c>
      <c r="I34" s="66">
        <f>SUMIF(RUTIN!$D$12:$D$201,D34,RUTIN!$AR$12:$AR$201)</f>
        <v>0</v>
      </c>
      <c r="J34" s="66">
        <f>SUMIF(RUTIN!$D$12:$D$201,D34,RUTIN!$AS$12:$AS$201)</f>
        <v>1</v>
      </c>
      <c r="K34" s="66">
        <f>SUMIF(RUTIN!$D$12:$D$201,D34,RUTIN!$AT$12:$AT$201)</f>
        <v>0</v>
      </c>
      <c r="L34" s="66">
        <f>SUMIF(RUTIN!$D$12:$D$201,D34,RUTIN!$AU$12:$AU$201)</f>
        <v>0</v>
      </c>
      <c r="M34" s="66">
        <f>SUMIF(RUTIN!$D$12:$D$201,D34,RUTIN!$AV$12:$AV$201)</f>
        <v>0</v>
      </c>
      <c r="N34" s="66">
        <f>SUMIF(RUTIN!$D$12:$D$201,D34,RUTIN!$AW$12:$AW$201)</f>
        <v>0</v>
      </c>
      <c r="O34" s="66">
        <f>SUMIF(RUTIN!$D$12:$D$201,D34,RUTIN!$AX$12:$AX$201)</f>
        <v>0</v>
      </c>
      <c r="P34" s="66">
        <f>SUMIF(RUTIN!$D$12:$D$201,D34,RUTIN!$AY$12:$AY$201)</f>
        <v>1</v>
      </c>
      <c r="Q34" s="66">
        <f>SUMIF(RUTIN!$D$12:$D$201,D34,RUTIN!$BC$12:$BC$201)</f>
        <v>0</v>
      </c>
      <c r="R34" s="66">
        <f>SUMIF(RUTIN!$D$12:$D$201,D34,RUTIN!$BD$12:$BD$201)</f>
        <v>0</v>
      </c>
      <c r="S34" s="66">
        <f>SUMIF(RUTIN!$D$12:$D$201,D34,RUTIN!$BE$12:$BE$201)</f>
        <v>0</v>
      </c>
      <c r="T34" s="66">
        <f>SUMIF(RUTIN!$D$12:$D$201,D34,RUTIN!$BF$12:$BF$201)</f>
        <v>0</v>
      </c>
      <c r="U34" s="66">
        <f>SUMIF(RUTIN!$D$12:$D$201,D34,RUTIN!$BG$12:$BG$201)</f>
        <v>0</v>
      </c>
      <c r="V34" s="66">
        <f>SUMIF(RUTIN!$D$12:$D$201,D34,RUTIN!$BH$12:$BH$201)</f>
        <v>5.709366652741382</v>
      </c>
      <c r="W34" s="66">
        <f>SUMIF(RUTIN!$D$12:$D$201,D34,RUTIN!$BI$12:$BI$201)</f>
        <v>0</v>
      </c>
      <c r="X34" s="66">
        <f>SUMIF(RUTIN!$D$12:$D$201,D34,RUTIN!$BJ$12:$BJ$201)</f>
        <v>0</v>
      </c>
      <c r="Y34" s="66">
        <f>SUMIF(RUTIN!$D$12:$D$201,D34,RUTIN!$BK$12:$BK$201)</f>
        <v>0</v>
      </c>
      <c r="Z34" s="66">
        <f>SUMIF(RUTIN!$D$12:$D$201,D34,RUTIN!$BL$12:$BL$201)</f>
        <v>0</v>
      </c>
      <c r="AA34" s="66">
        <f>SUMIF(RUTIN!$D$12:$D$201,D34,RUTIN!$BM$12:$BM$201)</f>
        <v>0</v>
      </c>
      <c r="AB34" s="66">
        <f>SUMIF(RUTIN!$D$12:$D$201,D34,RUTIN!$BN$12:$BN$201)</f>
        <v>5.709366652741382</v>
      </c>
      <c r="AC34" s="67">
        <f t="shared" si="3"/>
        <v>2</v>
      </c>
      <c r="AD34" s="67">
        <f t="shared" si="2"/>
        <v>11.418733305482764</v>
      </c>
      <c r="AF34" s="91">
        <v>2</v>
      </c>
      <c r="AG34" s="100">
        <v>10.272839882484938</v>
      </c>
      <c r="AH34" s="105">
        <f t="shared" si="0"/>
        <v>0</v>
      </c>
      <c r="AI34" s="63">
        <f t="shared" si="1"/>
        <v>0.11154592460372716</v>
      </c>
      <c r="AJ34" s="96"/>
    </row>
    <row r="35" spans="1:36">
      <c r="A35" s="54" t="s">
        <v>101</v>
      </c>
      <c r="B35" s="54" t="str">
        <f>IFERROR(VLOOKUP(D35,RUTIN!$D$12:$I$42,4,0),0)</f>
        <v>FOH</v>
      </c>
      <c r="C35" s="54">
        <f>IFERROR(VLOOKUP(D35,RUTIN!$D$12:$I$42,5,0),0)</f>
        <v>0</v>
      </c>
      <c r="D35" s="85" t="s">
        <v>3648</v>
      </c>
      <c r="E35" s="66">
        <f>SUMIF(RUTIN!$D$12:$D$201,D35,RUTIN!$AN$12:$AN$201)</f>
        <v>0</v>
      </c>
      <c r="F35" s="66">
        <f>SUMIF(RUTIN!$D$12:$D$201,D35,RUTIN!$AO$12:$AO$201)</f>
        <v>0</v>
      </c>
      <c r="G35" s="66">
        <f>SUMIF(RUTIN!$D$12:$D$201,D35,RUTIN!$AP$12:$AP$201)</f>
        <v>0</v>
      </c>
      <c r="H35" s="66">
        <f>SUMIF(RUTIN!$D$12:$D$201,D35,RUTIN!$AQ$12:$AQ$201)</f>
        <v>0</v>
      </c>
      <c r="I35" s="66">
        <f>SUMIF(RUTIN!$D$12:$D$201,D35,RUTIN!$AR$12:$AR$201)</f>
        <v>0</v>
      </c>
      <c r="J35" s="66">
        <f>SUMIF(RUTIN!$D$12:$D$201,D35,RUTIN!$AS$12:$AS$201)</f>
        <v>0</v>
      </c>
      <c r="K35" s="66">
        <f>SUMIF(RUTIN!$D$12:$D$201,D35,RUTIN!$AT$12:$AT$201)</f>
        <v>0</v>
      </c>
      <c r="L35" s="66">
        <f>SUMIF(RUTIN!$D$12:$D$201,D35,RUTIN!$AU$12:$AU$201)</f>
        <v>1</v>
      </c>
      <c r="M35" s="66">
        <f>SUMIF(RUTIN!$D$12:$D$201,D35,RUTIN!$AV$12:$AV$201)</f>
        <v>0</v>
      </c>
      <c r="N35" s="66">
        <f>SUMIF(RUTIN!$D$12:$D$201,D35,RUTIN!$AW$12:$AW$201)</f>
        <v>0</v>
      </c>
      <c r="O35" s="66">
        <f>SUMIF(RUTIN!$D$12:$D$201,D35,RUTIN!$AX$12:$AX$201)</f>
        <v>1</v>
      </c>
      <c r="P35" s="66">
        <f>SUMIF(RUTIN!$D$12:$D$201,D35,RUTIN!$AY$12:$AY$201)</f>
        <v>0</v>
      </c>
      <c r="Q35" s="66">
        <f>SUMIF(RUTIN!$D$12:$D$201,D35,RUTIN!$BC$12:$BC$201)</f>
        <v>0</v>
      </c>
      <c r="R35" s="66">
        <f>SUMIF(RUTIN!$D$12:$D$201,D35,RUTIN!$BD$12:$BD$201)</f>
        <v>0</v>
      </c>
      <c r="S35" s="66">
        <f>SUMIF(RUTIN!$D$12:$D$201,D35,RUTIN!$BE$12:$BE$201)</f>
        <v>0</v>
      </c>
      <c r="T35" s="66">
        <f>SUMIF(RUTIN!$D$12:$D$201,D35,RUTIN!$BF$12:$BF$201)</f>
        <v>0</v>
      </c>
      <c r="U35" s="66">
        <f>SUMIF(RUTIN!$D$12:$D$201,D35,RUTIN!$BG$12:$BG$201)</f>
        <v>0</v>
      </c>
      <c r="V35" s="66">
        <f>SUMIF(RUTIN!$D$12:$D$201,D35,RUTIN!$BH$12:$BH$201)</f>
        <v>0</v>
      </c>
      <c r="W35" s="66">
        <f>SUMIF(RUTIN!$D$12:$D$201,D35,RUTIN!$BI$12:$BI$201)</f>
        <v>0</v>
      </c>
      <c r="X35" s="66">
        <f>SUMIF(RUTIN!$D$12:$D$201,D35,RUTIN!$BJ$12:$BJ$201)</f>
        <v>423.0993377483444</v>
      </c>
      <c r="Y35" s="66">
        <f>SUMIF(RUTIN!$D$12:$D$201,D35,RUTIN!$BK$12:$BK$201)</f>
        <v>0</v>
      </c>
      <c r="Z35" s="66">
        <f>SUMIF(RUTIN!$D$12:$D$201,D35,RUTIN!$BL$12:$BL$201)</f>
        <v>0</v>
      </c>
      <c r="AA35" s="66">
        <f>SUMIF(RUTIN!$D$12:$D$201,D35,RUTIN!$BM$12:$BM$201)</f>
        <v>423.0993377483444</v>
      </c>
      <c r="AB35" s="66">
        <f>SUMIF(RUTIN!$D$12:$D$201,D35,RUTIN!$BN$12:$BN$201)</f>
        <v>0</v>
      </c>
      <c r="AC35" s="67">
        <f t="shared" si="3"/>
        <v>2</v>
      </c>
      <c r="AD35" s="67">
        <f t="shared" si="2"/>
        <v>846.19867549668879</v>
      </c>
      <c r="AF35" s="91">
        <v>1</v>
      </c>
      <c r="AG35" s="100">
        <v>763.60273972602738</v>
      </c>
      <c r="AH35" s="105">
        <f t="shared" si="0"/>
        <v>1</v>
      </c>
      <c r="AI35" s="63">
        <f t="shared" si="1"/>
        <v>0.10816610715710104</v>
      </c>
      <c r="AJ35" s="96" t="s">
        <v>14790</v>
      </c>
    </row>
    <row r="36" spans="1:36">
      <c r="A36" s="54" t="s">
        <v>101</v>
      </c>
      <c r="B36" s="54" t="str">
        <f>IFERROR(VLOOKUP(D36,RUTIN!$D$12:$I$42,4,0),0)</f>
        <v>FOH</v>
      </c>
      <c r="C36" s="54" t="str">
        <f>IFERROR(VLOOKUP(D36,RUTIN!$D$12:$I$42,5,0),0)</f>
        <v>FIX NON PPN</v>
      </c>
      <c r="D36" s="85" t="s">
        <v>2931</v>
      </c>
      <c r="E36" s="66">
        <f>SUMIF(RUTIN!$D$12:$D$201,D36,RUTIN!$AN$12:$AN$201)</f>
        <v>0</v>
      </c>
      <c r="F36" s="66">
        <f>SUMIF(RUTIN!$D$12:$D$201,D36,RUTIN!$AO$12:$AO$201)</f>
        <v>1</v>
      </c>
      <c r="G36" s="66">
        <f>SUMIF(RUTIN!$D$12:$D$201,D36,RUTIN!$AP$12:$AP$201)</f>
        <v>0</v>
      </c>
      <c r="H36" s="66">
        <f>SUMIF(RUTIN!$D$12:$D$201,D36,RUTIN!$AQ$12:$AQ$201)</f>
        <v>1</v>
      </c>
      <c r="I36" s="66">
        <f>SUMIF(RUTIN!$D$12:$D$201,D36,RUTIN!$AR$12:$AR$201)</f>
        <v>0</v>
      </c>
      <c r="J36" s="66">
        <f>SUMIF(RUTIN!$D$12:$D$201,D36,RUTIN!$AS$12:$AS$201)</f>
        <v>1</v>
      </c>
      <c r="K36" s="66">
        <f>SUMIF(RUTIN!$D$12:$D$201,D36,RUTIN!$AT$12:$AT$201)</f>
        <v>0</v>
      </c>
      <c r="L36" s="66">
        <f>SUMIF(RUTIN!$D$12:$D$201,D36,RUTIN!$AU$12:$AU$201)</f>
        <v>1</v>
      </c>
      <c r="M36" s="66">
        <f>SUMIF(RUTIN!$D$12:$D$201,D36,RUTIN!$AV$12:$AV$201)</f>
        <v>0</v>
      </c>
      <c r="N36" s="66">
        <f>SUMIF(RUTIN!$D$12:$D$201,D36,RUTIN!$AW$12:$AW$201)</f>
        <v>1</v>
      </c>
      <c r="O36" s="66">
        <f>SUMIF(RUTIN!$D$12:$D$201,D36,RUTIN!$AX$12:$AX$201)</f>
        <v>0</v>
      </c>
      <c r="P36" s="66">
        <f>SUMIF(RUTIN!$D$12:$D$201,D36,RUTIN!$AY$12:$AY$201)</f>
        <v>1</v>
      </c>
      <c r="Q36" s="66">
        <f>SUMIF(RUTIN!$D$12:$D$201,D36,RUTIN!$BC$12:$BC$201)</f>
        <v>0</v>
      </c>
      <c r="R36" s="66">
        <f>SUMIF(RUTIN!$D$12:$D$201,D36,RUTIN!$BD$12:$BD$201)</f>
        <v>0.45573658425430102</v>
      </c>
      <c r="S36" s="66">
        <f>SUMIF(RUTIN!$D$12:$D$201,D36,RUTIN!$BE$12:$BE$201)</f>
        <v>0</v>
      </c>
      <c r="T36" s="66">
        <f>SUMIF(RUTIN!$D$12:$D$201,D36,RUTIN!$BF$12:$BF$201)</f>
        <v>0.45573658425430102</v>
      </c>
      <c r="U36" s="66">
        <f>SUMIF(RUTIN!$D$12:$D$201,D36,RUTIN!$BG$12:$BG$201)</f>
        <v>0</v>
      </c>
      <c r="V36" s="66">
        <f>SUMIF(RUTIN!$D$12:$D$201,D36,RUTIN!$BH$12:$BH$201)</f>
        <v>0.45573658425430102</v>
      </c>
      <c r="W36" s="66">
        <f>SUMIF(RUTIN!$D$12:$D$201,D36,RUTIN!$BI$12:$BI$201)</f>
        <v>0</v>
      </c>
      <c r="X36" s="66">
        <f>SUMIF(RUTIN!$D$12:$D$201,D36,RUTIN!$BJ$12:$BJ$201)</f>
        <v>0.45573658425430102</v>
      </c>
      <c r="Y36" s="66">
        <f>SUMIF(RUTIN!$D$12:$D$201,D36,RUTIN!$BK$12:$BK$201)</f>
        <v>0</v>
      </c>
      <c r="Z36" s="66">
        <f>SUMIF(RUTIN!$D$12:$D$201,D36,RUTIN!$BL$12:$BL$201)</f>
        <v>0.45573658425430102</v>
      </c>
      <c r="AA36" s="66">
        <f>SUMIF(RUTIN!$D$12:$D$201,D36,RUTIN!$BM$12:$BM$201)</f>
        <v>0</v>
      </c>
      <c r="AB36" s="66">
        <f>SUMIF(RUTIN!$D$12:$D$201,D36,RUTIN!$BN$12:$BN$201)</f>
        <v>0.45573658425430102</v>
      </c>
      <c r="AC36" s="67">
        <f t="shared" si="3"/>
        <v>6</v>
      </c>
      <c r="AD36" s="67">
        <f t="shared" si="2"/>
        <v>2.734419505525806</v>
      </c>
      <c r="AF36" s="91">
        <v>9</v>
      </c>
      <c r="AG36" s="100">
        <v>2.9184204211604934</v>
      </c>
      <c r="AH36" s="105">
        <f t="shared" si="0"/>
        <v>-0.33333333333333331</v>
      </c>
      <c r="AI36" s="63">
        <f t="shared" si="1"/>
        <v>-6.3048118187687435E-2</v>
      </c>
      <c r="AJ36" s="96"/>
    </row>
    <row r="37" spans="1:36">
      <c r="A37" s="54" t="s">
        <v>101</v>
      </c>
      <c r="B37" s="54">
        <f>IFERROR(VLOOKUP(D37,RUTIN!$D$12:$I$42,4,0),0)</f>
        <v>0</v>
      </c>
      <c r="C37" s="54">
        <f>IFERROR(VLOOKUP(D37,RUTIN!$D$12:$I$42,5,0),0)</f>
        <v>0</v>
      </c>
      <c r="D37" s="85" t="s">
        <v>4254</v>
      </c>
      <c r="E37" s="66">
        <f>SUMIF(RUTIN!$D$12:$D$201,D37,RUTIN!$AN$12:$AN$201)</f>
        <v>1</v>
      </c>
      <c r="F37" s="66">
        <f>SUMIF(RUTIN!$D$12:$D$201,D37,RUTIN!$AO$12:$AO$201)</f>
        <v>0</v>
      </c>
      <c r="G37" s="66">
        <f>SUMIF(RUTIN!$D$12:$D$201,D37,RUTIN!$AP$12:$AP$201)</f>
        <v>1</v>
      </c>
      <c r="H37" s="66">
        <f>SUMIF(RUTIN!$D$12:$D$201,D37,RUTIN!$AQ$12:$AQ$201)</f>
        <v>0</v>
      </c>
      <c r="I37" s="66">
        <f>SUMIF(RUTIN!$D$12:$D$201,D37,RUTIN!$AR$12:$AR$201)</f>
        <v>1</v>
      </c>
      <c r="J37" s="66">
        <f>SUMIF(RUTIN!$D$12:$D$201,D37,RUTIN!$AS$12:$AS$201)</f>
        <v>0</v>
      </c>
      <c r="K37" s="66">
        <f>SUMIF(RUTIN!$D$12:$D$201,D37,RUTIN!$AT$12:$AT$201)</f>
        <v>1</v>
      </c>
      <c r="L37" s="66">
        <f>SUMIF(RUTIN!$D$12:$D$201,D37,RUTIN!$AU$12:$AU$201)</f>
        <v>0</v>
      </c>
      <c r="M37" s="66">
        <f>SUMIF(RUTIN!$D$12:$D$201,D37,RUTIN!$AV$12:$AV$201)</f>
        <v>1</v>
      </c>
      <c r="N37" s="66">
        <f>SUMIF(RUTIN!$D$12:$D$201,D37,RUTIN!$AW$12:$AW$201)</f>
        <v>0</v>
      </c>
      <c r="O37" s="66">
        <f>SUMIF(RUTIN!$D$12:$D$201,D37,RUTIN!$AX$12:$AX$201)</f>
        <v>1</v>
      </c>
      <c r="P37" s="66">
        <f>SUMIF(RUTIN!$D$12:$D$201,D37,RUTIN!$AY$12:$AY$201)</f>
        <v>0</v>
      </c>
      <c r="Q37" s="66">
        <f>SUMIF(RUTIN!$D$12:$D$201,D37,RUTIN!$BC$12:$BC$201)</f>
        <v>0.88615446938336306</v>
      </c>
      <c r="R37" s="66">
        <f>SUMIF(RUTIN!$D$12:$D$201,D37,RUTIN!$BD$12:$BD$201)</f>
        <v>0</v>
      </c>
      <c r="S37" s="66">
        <f>SUMIF(RUTIN!$D$12:$D$201,D37,RUTIN!$BE$12:$BE$201)</f>
        <v>0.88615446938336306</v>
      </c>
      <c r="T37" s="66">
        <f>SUMIF(RUTIN!$D$12:$D$201,D37,RUTIN!$BF$12:$BF$201)</f>
        <v>0</v>
      </c>
      <c r="U37" s="66">
        <f>SUMIF(RUTIN!$D$12:$D$201,D37,RUTIN!$BG$12:$BG$201)</f>
        <v>0.88615446938336306</v>
      </c>
      <c r="V37" s="66">
        <f>SUMIF(RUTIN!$D$12:$D$201,D37,RUTIN!$BH$12:$BH$201)</f>
        <v>0</v>
      </c>
      <c r="W37" s="66">
        <f>SUMIF(RUTIN!$D$12:$D$201,D37,RUTIN!$BI$12:$BI$201)</f>
        <v>0.88615446938336306</v>
      </c>
      <c r="X37" s="66">
        <f>SUMIF(RUTIN!$D$12:$D$201,D37,RUTIN!$BJ$12:$BJ$201)</f>
        <v>0</v>
      </c>
      <c r="Y37" s="66">
        <f>SUMIF(RUTIN!$D$12:$D$201,D37,RUTIN!$BK$12:$BK$201)</f>
        <v>0.88615446938336306</v>
      </c>
      <c r="Z37" s="66">
        <f>SUMIF(RUTIN!$D$12:$D$201,D37,RUTIN!$BL$12:$BL$201)</f>
        <v>0</v>
      </c>
      <c r="AA37" s="66">
        <f>SUMIF(RUTIN!$D$12:$D$201,D37,RUTIN!$BM$12:$BM$201)</f>
        <v>0.88615446938336306</v>
      </c>
      <c r="AB37" s="66">
        <f>SUMIF(RUTIN!$D$12:$D$201,D37,RUTIN!$BN$12:$BN$201)</f>
        <v>0</v>
      </c>
      <c r="AC37" s="67">
        <f t="shared" si="3"/>
        <v>6</v>
      </c>
      <c r="AD37" s="67">
        <f t="shared" si="2"/>
        <v>5.3169268163001782</v>
      </c>
      <c r="AF37" s="91">
        <v>0</v>
      </c>
      <c r="AG37" s="100">
        <v>0</v>
      </c>
      <c r="AH37" s="105">
        <f t="shared" si="0"/>
        <v>0</v>
      </c>
      <c r="AI37" s="63">
        <f t="shared" si="1"/>
        <v>0</v>
      </c>
      <c r="AJ37" s="96"/>
    </row>
    <row r="38" spans="1:36">
      <c r="A38" s="54" t="s">
        <v>101</v>
      </c>
      <c r="B38" s="54" t="str">
        <f>IFERROR(VLOOKUP(D38,RUTIN!$D$12:$I$42,4,0),0)</f>
        <v>FOH</v>
      </c>
      <c r="C38" s="54">
        <f>IFERROR(VLOOKUP(D38,RUTIN!$D$12:$I$42,5,0),0)</f>
        <v>0</v>
      </c>
      <c r="D38" s="85" t="s">
        <v>3090</v>
      </c>
      <c r="E38" s="66">
        <f>SUMIF(RUTIN!$D$12:$D$201,D38,RUTIN!$AN$12:$AN$201)</f>
        <v>100</v>
      </c>
      <c r="F38" s="66">
        <f>SUMIF(RUTIN!$D$12:$D$201,D38,RUTIN!$AO$12:$AO$201)</f>
        <v>101</v>
      </c>
      <c r="G38" s="66">
        <f>SUMIF(RUTIN!$D$12:$D$201,D38,RUTIN!$AP$12:$AP$201)</f>
        <v>101</v>
      </c>
      <c r="H38" s="66">
        <f>SUMIF(RUTIN!$D$12:$D$201,D38,RUTIN!$AQ$12:$AQ$201)</f>
        <v>0</v>
      </c>
      <c r="I38" s="66">
        <f>SUMIF(RUTIN!$D$12:$D$201,D38,RUTIN!$AR$12:$AR$201)</f>
        <v>1</v>
      </c>
      <c r="J38" s="66">
        <f>SUMIF(RUTIN!$D$12:$D$201,D38,RUTIN!$AS$12:$AS$201)</f>
        <v>100</v>
      </c>
      <c r="K38" s="66">
        <f>SUMIF(RUTIN!$D$12:$D$201,D38,RUTIN!$AT$12:$AT$201)</f>
        <v>101</v>
      </c>
      <c r="L38" s="66">
        <f>SUMIF(RUTIN!$D$12:$D$201,D38,RUTIN!$AU$12:$AU$201)</f>
        <v>100</v>
      </c>
      <c r="M38" s="66">
        <f>SUMIF(RUTIN!$D$12:$D$201,D38,RUTIN!$AV$12:$AV$201)</f>
        <v>1</v>
      </c>
      <c r="N38" s="66">
        <f>SUMIF(RUTIN!$D$12:$D$201,D38,RUTIN!$AW$12:$AW$201)</f>
        <v>100</v>
      </c>
      <c r="O38" s="66">
        <f>SUMIF(RUTIN!$D$12:$D$201,D38,RUTIN!$AX$12:$AX$201)</f>
        <v>100</v>
      </c>
      <c r="P38" s="66">
        <f>SUMIF(RUTIN!$D$12:$D$201,D38,RUTIN!$AY$12:$AY$201)</f>
        <v>100</v>
      </c>
      <c r="Q38" s="66">
        <f>SUMIF(RUTIN!$D$12:$D$201,D38,RUTIN!$BC$12:$BC$201)</f>
        <v>41.142886078513285</v>
      </c>
      <c r="R38" s="66">
        <f>SUMIF(RUTIN!$D$12:$D$201,D38,RUTIN!$BD$12:$BD$201)</f>
        <v>97.160507893104452</v>
      </c>
      <c r="S38" s="66">
        <f>SUMIF(RUTIN!$D$12:$D$201,D38,RUTIN!$BE$12:$BE$201)</f>
        <v>141.78471510133809</v>
      </c>
      <c r="T38" s="66">
        <f>SUMIF(RUTIN!$D$12:$D$201,D38,RUTIN!$BF$12:$BF$201)</f>
        <v>0</v>
      </c>
      <c r="U38" s="66">
        <f>SUMIF(RUTIN!$D$12:$D$201,D38,RUTIN!$BG$12:$BG$201)</f>
        <v>63.296747813097362</v>
      </c>
      <c r="V38" s="66">
        <f>SUMIF(RUTIN!$D$12:$D$201,D38,RUTIN!$BH$12:$BH$201)</f>
        <v>41.142886078513285</v>
      </c>
      <c r="W38" s="66">
        <f>SUMIF(RUTIN!$D$12:$D$201,D38,RUTIN!$BI$12:$BI$201)</f>
        <v>97.160507893104452</v>
      </c>
      <c r="X38" s="66">
        <f>SUMIF(RUTIN!$D$12:$D$201,D38,RUTIN!$BJ$12:$BJ$201)</f>
        <v>78.487967288240725</v>
      </c>
      <c r="Y38" s="66">
        <f>SUMIF(RUTIN!$D$12:$D$201,D38,RUTIN!$BK$12:$BK$201)</f>
        <v>63.296747813097362</v>
      </c>
      <c r="Z38" s="66">
        <f>SUMIF(RUTIN!$D$12:$D$201,D38,RUTIN!$BL$12:$BL$201)</f>
        <v>41.142886078513285</v>
      </c>
      <c r="AA38" s="66">
        <f>SUMIF(RUTIN!$D$12:$D$201,D38,RUTIN!$BM$12:$BM$201)</f>
        <v>60.764877900573467</v>
      </c>
      <c r="AB38" s="66">
        <f>SUMIF(RUTIN!$D$12:$D$201,D38,RUTIN!$BN$12:$BN$201)</f>
        <v>78.487967288240725</v>
      </c>
      <c r="AC38" s="67">
        <f t="shared" si="3"/>
        <v>905</v>
      </c>
      <c r="AD38" s="67">
        <f t="shared" si="2"/>
        <v>803.86869722633639</v>
      </c>
      <c r="AF38" s="91">
        <v>704</v>
      </c>
      <c r="AG38" s="100">
        <v>602.67003041642624</v>
      </c>
      <c r="AH38" s="105">
        <f t="shared" si="0"/>
        <v>0.28551136363636365</v>
      </c>
      <c r="AI38" s="63">
        <f t="shared" si="1"/>
        <v>0.33384548203083558</v>
      </c>
      <c r="AJ38" s="96"/>
    </row>
    <row r="39" spans="1:36">
      <c r="A39" s="54" t="s">
        <v>101</v>
      </c>
      <c r="B39" s="54">
        <f>IFERROR(VLOOKUP(D39,RUTIN!$D$12:$I$42,4,0),0)</f>
        <v>0</v>
      </c>
      <c r="C39" s="54">
        <f>IFERROR(VLOOKUP(D39,RUTIN!$D$12:$I$42,5,0),0)</f>
        <v>0</v>
      </c>
      <c r="D39" s="85" t="s">
        <v>14721</v>
      </c>
      <c r="E39" s="66">
        <f>SUMIF(RUTIN!$D$12:$D$201,D39,RUTIN!$AN$12:$AN$201)</f>
        <v>0</v>
      </c>
      <c r="F39" s="66">
        <f>SUMIF(RUTIN!$D$12:$D$201,D39,RUTIN!$AO$12:$AO$201)</f>
        <v>0</v>
      </c>
      <c r="G39" s="66">
        <f>SUMIF(RUTIN!$D$12:$D$201,D39,RUTIN!$AP$12:$AP$201)</f>
        <v>0</v>
      </c>
      <c r="H39" s="66">
        <f>SUMIF(RUTIN!$D$12:$D$201,D39,RUTIN!$AQ$12:$AQ$201)</f>
        <v>0</v>
      </c>
      <c r="I39" s="66">
        <f>SUMIF(RUTIN!$D$12:$D$201,D39,RUTIN!$AR$12:$AR$201)</f>
        <v>0</v>
      </c>
      <c r="J39" s="66">
        <f>SUMIF(RUTIN!$D$12:$D$201,D39,RUTIN!$AS$12:$AS$201)</f>
        <v>0</v>
      </c>
      <c r="K39" s="66">
        <f>SUMIF(RUTIN!$D$12:$D$201,D39,RUTIN!$AT$12:$AT$201)</f>
        <v>0</v>
      </c>
      <c r="L39" s="66">
        <f>SUMIF(RUTIN!$D$12:$D$201,D39,RUTIN!$AU$12:$AU$201)</f>
        <v>0</v>
      </c>
      <c r="M39" s="66">
        <f>SUMIF(RUTIN!$D$12:$D$201,D39,RUTIN!$AV$12:$AV$201)</f>
        <v>0</v>
      </c>
      <c r="N39" s="66">
        <f>SUMIF(RUTIN!$D$12:$D$201,D39,RUTIN!$AW$12:$AW$201)</f>
        <v>0</v>
      </c>
      <c r="O39" s="66">
        <f>SUMIF(RUTIN!$D$12:$D$201,D39,RUTIN!$AX$12:$AX$201)</f>
        <v>0</v>
      </c>
      <c r="P39" s="66">
        <f>SUMIF(RUTIN!$D$12:$D$201,D39,RUTIN!$AY$12:$AY$201)</f>
        <v>0</v>
      </c>
      <c r="Q39" s="66">
        <f>SUMIF(RUTIN!$D$12:$D$201,D39,RUTIN!$BC$12:$BC$201)</f>
        <v>0</v>
      </c>
      <c r="R39" s="66">
        <f>SUMIF(RUTIN!$D$12:$D$201,D39,RUTIN!$BD$12:$BD$201)</f>
        <v>0</v>
      </c>
      <c r="S39" s="66">
        <f>SUMIF(RUTIN!$D$12:$D$201,D39,RUTIN!$BE$12:$BE$201)</f>
        <v>0</v>
      </c>
      <c r="T39" s="66">
        <f>SUMIF(RUTIN!$D$12:$D$201,D39,RUTIN!$BF$12:$BF$201)</f>
        <v>0</v>
      </c>
      <c r="U39" s="66">
        <f>SUMIF(RUTIN!$D$12:$D$201,D39,RUTIN!$BG$12:$BG$201)</f>
        <v>0</v>
      </c>
      <c r="V39" s="66">
        <f>SUMIF(RUTIN!$D$12:$D$201,D39,RUTIN!$BH$12:$BH$201)</f>
        <v>0</v>
      </c>
      <c r="W39" s="66">
        <f>SUMIF(RUTIN!$D$12:$D$201,D39,RUTIN!$BI$12:$BI$201)</f>
        <v>0</v>
      </c>
      <c r="X39" s="66">
        <f>SUMIF(RUTIN!$D$12:$D$201,D39,RUTIN!$BJ$12:$BJ$201)</f>
        <v>0</v>
      </c>
      <c r="Y39" s="66">
        <f>SUMIF(RUTIN!$D$12:$D$201,D39,RUTIN!$BK$12:$BK$201)</f>
        <v>0</v>
      </c>
      <c r="Z39" s="66">
        <f>SUMIF(RUTIN!$D$12:$D$201,D39,RUTIN!$BL$12:$BL$201)</f>
        <v>0</v>
      </c>
      <c r="AA39" s="66">
        <f>SUMIF(RUTIN!$D$12:$D$201,D39,RUTIN!$BM$12:$BM$201)</f>
        <v>0</v>
      </c>
      <c r="AB39" s="66">
        <f>SUMIF(RUTIN!$D$12:$D$201,D39,RUTIN!$BN$12:$BN$201)</f>
        <v>0</v>
      </c>
      <c r="AC39" s="67">
        <f t="shared" si="3"/>
        <v>0</v>
      </c>
      <c r="AD39" s="67">
        <f t="shared" si="2"/>
        <v>0</v>
      </c>
      <c r="AF39" s="91">
        <v>0</v>
      </c>
      <c r="AG39" s="100">
        <v>0</v>
      </c>
      <c r="AH39" s="105">
        <f t="shared" si="0"/>
        <v>0</v>
      </c>
      <c r="AI39" s="63">
        <f t="shared" si="1"/>
        <v>0</v>
      </c>
      <c r="AJ39" s="96"/>
    </row>
    <row r="40" spans="1:36">
      <c r="A40" s="54" t="s">
        <v>101</v>
      </c>
      <c r="B40" s="54" t="str">
        <f>IFERROR(VLOOKUP(D40,RUTIN!$D$12:$I$42,4,0),0)</f>
        <v>FOH</v>
      </c>
      <c r="C40" s="54" t="str">
        <f>IFERROR(VLOOKUP(D40,RUTIN!$D$12:$I$42,5,0),0)</f>
        <v>FIX PPN</v>
      </c>
      <c r="D40" s="85" t="s">
        <v>2282</v>
      </c>
      <c r="E40" s="66">
        <f>SUMIF(RUTIN!$D$12:$D$201,D40,RUTIN!$AN$12:$AN$201)</f>
        <v>1</v>
      </c>
      <c r="F40" s="66">
        <f>SUMIF(RUTIN!$D$12:$D$201,D40,RUTIN!$AO$12:$AO$201)</f>
        <v>2</v>
      </c>
      <c r="G40" s="66">
        <f>SUMIF(RUTIN!$D$12:$D$201,D40,RUTIN!$AP$12:$AP$201)</f>
        <v>1</v>
      </c>
      <c r="H40" s="66">
        <f>SUMIF(RUTIN!$D$12:$D$201,D40,RUTIN!$AQ$12:$AQ$201)</f>
        <v>2</v>
      </c>
      <c r="I40" s="66">
        <f>SUMIF(RUTIN!$D$12:$D$201,D40,RUTIN!$AR$12:$AR$201)</f>
        <v>1</v>
      </c>
      <c r="J40" s="66">
        <f>SUMIF(RUTIN!$D$12:$D$201,D40,RUTIN!$AS$12:$AS$201)</f>
        <v>2</v>
      </c>
      <c r="K40" s="66">
        <f>SUMIF(RUTIN!$D$12:$D$201,D40,RUTIN!$AT$12:$AT$201)</f>
        <v>1</v>
      </c>
      <c r="L40" s="66">
        <f>SUMIF(RUTIN!$D$12:$D$201,D40,RUTIN!$AU$12:$AU$201)</f>
        <v>2</v>
      </c>
      <c r="M40" s="66">
        <f>SUMIF(RUTIN!$D$12:$D$201,D40,RUTIN!$AV$12:$AV$201)</f>
        <v>1</v>
      </c>
      <c r="N40" s="66">
        <f>SUMIF(RUTIN!$D$12:$D$201,D40,RUTIN!$AW$12:$AW$201)</f>
        <v>2</v>
      </c>
      <c r="O40" s="66">
        <f>SUMIF(RUTIN!$D$12:$D$201,D40,RUTIN!$AX$12:$AX$201)</f>
        <v>1</v>
      </c>
      <c r="P40" s="66">
        <f>SUMIF(RUTIN!$D$12:$D$201,D40,RUTIN!$AY$12:$AY$201)</f>
        <v>1</v>
      </c>
      <c r="Q40" s="66">
        <f>SUMIF(RUTIN!$D$12:$D$201,D40,RUTIN!$BC$12:$BC$201)</f>
        <v>2.6584634081500891</v>
      </c>
      <c r="R40" s="66">
        <f>SUMIF(RUTIN!$D$12:$D$201,D40,RUTIN!$BD$12:$BD$201)</f>
        <v>5.3169268163001782</v>
      </c>
      <c r="S40" s="66">
        <f>SUMIF(RUTIN!$D$12:$D$201,D40,RUTIN!$BE$12:$BE$201)</f>
        <v>2.6584634081500891</v>
      </c>
      <c r="T40" s="66">
        <f>SUMIF(RUTIN!$D$12:$D$201,D40,RUTIN!$BF$12:$BF$201)</f>
        <v>5.3169268163001782</v>
      </c>
      <c r="U40" s="66">
        <f>SUMIF(RUTIN!$D$12:$D$201,D40,RUTIN!$BG$12:$BG$201)</f>
        <v>2.6584634081500891</v>
      </c>
      <c r="V40" s="66">
        <f>SUMIF(RUTIN!$D$12:$D$201,D40,RUTIN!$BH$12:$BH$201)</f>
        <v>5.3169268163001782</v>
      </c>
      <c r="W40" s="66">
        <f>SUMIF(RUTIN!$D$12:$D$201,D40,RUTIN!$BI$12:$BI$201)</f>
        <v>2.6584634081500891</v>
      </c>
      <c r="X40" s="66">
        <f>SUMIF(RUTIN!$D$12:$D$201,D40,RUTIN!$BJ$12:$BJ$201)</f>
        <v>5.3169268163001782</v>
      </c>
      <c r="Y40" s="66">
        <f>SUMIF(RUTIN!$D$12:$D$201,D40,RUTIN!$BK$12:$BK$201)</f>
        <v>2.6584634081500891</v>
      </c>
      <c r="Z40" s="66">
        <f>SUMIF(RUTIN!$D$12:$D$201,D40,RUTIN!$BL$12:$BL$201)</f>
        <v>5.3169268163001782</v>
      </c>
      <c r="AA40" s="66">
        <f>SUMIF(RUTIN!$D$12:$D$201,D40,RUTIN!$BM$12:$BM$201)</f>
        <v>2.6584634081500891</v>
      </c>
      <c r="AB40" s="66">
        <f>SUMIF(RUTIN!$D$12:$D$201,D40,RUTIN!$BN$12:$BN$201)</f>
        <v>2.6584634081500891</v>
      </c>
      <c r="AC40" s="67">
        <f t="shared" si="3"/>
        <v>17</v>
      </c>
      <c r="AD40" s="67">
        <f t="shared" si="2"/>
        <v>45.193877938551509</v>
      </c>
      <c r="AF40" s="91">
        <v>17</v>
      </c>
      <c r="AG40" s="100">
        <v>49.418585798317693</v>
      </c>
      <c r="AH40" s="105">
        <f t="shared" si="0"/>
        <v>0</v>
      </c>
      <c r="AI40" s="63">
        <f t="shared" si="1"/>
        <v>-8.5488238716657117E-2</v>
      </c>
      <c r="AJ40" s="96"/>
    </row>
    <row r="41" spans="1:36">
      <c r="A41" s="54" t="s">
        <v>101</v>
      </c>
      <c r="B41" s="54">
        <f>IFERROR(VLOOKUP(D41,RUTIN!$D$12:$I$42,4,0),0)</f>
        <v>0</v>
      </c>
      <c r="C41" s="54">
        <f>IFERROR(VLOOKUP(D41,RUTIN!$D$12:$I$42,5,0),0)</f>
        <v>0</v>
      </c>
      <c r="D41" s="85" t="s">
        <v>4265</v>
      </c>
      <c r="E41" s="66">
        <f>SUMIF(RUTIN!$D$12:$D$201,D41,RUTIN!$AN$12:$AN$201)</f>
        <v>8</v>
      </c>
      <c r="F41" s="66">
        <f>SUMIF(RUTIN!$D$12:$D$201,D41,RUTIN!$AO$12:$AO$201)</f>
        <v>8</v>
      </c>
      <c r="G41" s="66">
        <f>SUMIF(RUTIN!$D$12:$D$201,D41,RUTIN!$AP$12:$AP$201)</f>
        <v>8</v>
      </c>
      <c r="H41" s="66">
        <f>SUMIF(RUTIN!$D$12:$D$201,D41,RUTIN!$AQ$12:$AQ$201)</f>
        <v>8</v>
      </c>
      <c r="I41" s="66">
        <f>SUMIF(RUTIN!$D$12:$D$201,D41,RUTIN!$AR$12:$AR$201)</f>
        <v>8</v>
      </c>
      <c r="J41" s="66">
        <f>SUMIF(RUTIN!$D$12:$D$201,D41,RUTIN!$AS$12:$AS$201)</f>
        <v>8</v>
      </c>
      <c r="K41" s="66">
        <f>SUMIF(RUTIN!$D$12:$D$201,D41,RUTIN!$AT$12:$AT$201)</f>
        <v>8</v>
      </c>
      <c r="L41" s="66">
        <f>SUMIF(RUTIN!$D$12:$D$201,D41,RUTIN!$AU$12:$AU$201)</f>
        <v>8</v>
      </c>
      <c r="M41" s="66">
        <f>SUMIF(RUTIN!$D$12:$D$201,D41,RUTIN!$AV$12:$AV$201)</f>
        <v>8</v>
      </c>
      <c r="N41" s="66">
        <f>SUMIF(RUTIN!$D$12:$D$201,D41,RUTIN!$AW$12:$AW$201)</f>
        <v>8</v>
      </c>
      <c r="O41" s="66">
        <f>SUMIF(RUTIN!$D$12:$D$201,D41,RUTIN!$AX$12:$AX$201)</f>
        <v>8</v>
      </c>
      <c r="P41" s="66">
        <f>SUMIF(RUTIN!$D$12:$D$201,D41,RUTIN!$AY$12:$AY$201)</f>
        <v>8</v>
      </c>
      <c r="Q41" s="66">
        <f>SUMIF(RUTIN!$D$12:$D$201,D41,RUTIN!$BC$12:$BC$201)</f>
        <v>7.7854999810109762</v>
      </c>
      <c r="R41" s="66">
        <f>SUMIF(RUTIN!$D$12:$D$201,D41,RUTIN!$BD$12:$BD$201)</f>
        <v>7.7854999810109762</v>
      </c>
      <c r="S41" s="66">
        <f>SUMIF(RUTIN!$D$12:$D$201,D41,RUTIN!$BE$12:$BE$201)</f>
        <v>7.7854999810109762</v>
      </c>
      <c r="T41" s="66">
        <f>SUMIF(RUTIN!$D$12:$D$201,D41,RUTIN!$BF$12:$BF$201)</f>
        <v>7.7854999810109762</v>
      </c>
      <c r="U41" s="66">
        <f>SUMIF(RUTIN!$D$12:$D$201,D41,RUTIN!$BG$12:$BG$201)</f>
        <v>7.7854999810109762</v>
      </c>
      <c r="V41" s="66">
        <f>SUMIF(RUTIN!$D$12:$D$201,D41,RUTIN!$BH$12:$BH$201)</f>
        <v>7.7854999810109762</v>
      </c>
      <c r="W41" s="66">
        <f>SUMIF(RUTIN!$D$12:$D$201,D41,RUTIN!$BI$12:$BI$201)</f>
        <v>7.7854999810109762</v>
      </c>
      <c r="X41" s="66">
        <f>SUMIF(RUTIN!$D$12:$D$201,D41,RUTIN!$BJ$12:$BJ$201)</f>
        <v>7.7854999810109762</v>
      </c>
      <c r="Y41" s="66">
        <f>SUMIF(RUTIN!$D$12:$D$201,D41,RUTIN!$BK$12:$BK$201)</f>
        <v>7.7854999810109762</v>
      </c>
      <c r="Z41" s="66">
        <f>SUMIF(RUTIN!$D$12:$D$201,D41,RUTIN!$BL$12:$BL$201)</f>
        <v>7.7854999810109762</v>
      </c>
      <c r="AA41" s="66">
        <f>SUMIF(RUTIN!$D$12:$D$201,D41,RUTIN!$BM$12:$BM$201)</f>
        <v>7.7854999810109762</v>
      </c>
      <c r="AB41" s="66">
        <f>SUMIF(RUTIN!$D$12:$D$201,D41,RUTIN!$BN$12:$BN$201)</f>
        <v>7.7854999810109762</v>
      </c>
      <c r="AC41" s="67">
        <f t="shared" si="3"/>
        <v>96</v>
      </c>
      <c r="AD41" s="67">
        <f t="shared" si="2"/>
        <v>93.425999772131703</v>
      </c>
      <c r="AF41" s="91">
        <v>0</v>
      </c>
      <c r="AG41" s="100">
        <v>0</v>
      </c>
      <c r="AH41" s="105">
        <f t="shared" si="0"/>
        <v>0</v>
      </c>
      <c r="AI41" s="63">
        <f t="shared" si="1"/>
        <v>0</v>
      </c>
      <c r="AJ41" s="96"/>
    </row>
    <row r="42" spans="1:36">
      <c r="A42" s="54" t="s">
        <v>101</v>
      </c>
      <c r="B42" s="54">
        <f>IFERROR(VLOOKUP(D42,RUTIN!$D$12:$I$42,4,0),0)</f>
        <v>0</v>
      </c>
      <c r="C42" s="54">
        <f>IFERROR(VLOOKUP(D42,RUTIN!$D$12:$I$42,5,0),0)</f>
        <v>0</v>
      </c>
      <c r="D42" s="85" t="s">
        <v>4638</v>
      </c>
      <c r="E42" s="66">
        <f>SUMIF(RUTIN!$D$12:$D$201,D42,RUTIN!$AN$12:$AN$201)</f>
        <v>2</v>
      </c>
      <c r="F42" s="66">
        <f>SUMIF(RUTIN!$D$12:$D$201,D42,RUTIN!$AO$12:$AO$201)</f>
        <v>0</v>
      </c>
      <c r="G42" s="66">
        <f>SUMIF(RUTIN!$D$12:$D$201,D42,RUTIN!$AP$12:$AP$201)</f>
        <v>2</v>
      </c>
      <c r="H42" s="66">
        <f>SUMIF(RUTIN!$D$12:$D$201,D42,RUTIN!$AQ$12:$AQ$201)</f>
        <v>0</v>
      </c>
      <c r="I42" s="66">
        <f>SUMIF(RUTIN!$D$12:$D$201,D42,RUTIN!$AR$12:$AR$201)</f>
        <v>2</v>
      </c>
      <c r="J42" s="66">
        <f>SUMIF(RUTIN!$D$12:$D$201,D42,RUTIN!$AS$12:$AS$201)</f>
        <v>0</v>
      </c>
      <c r="K42" s="66">
        <f>SUMIF(RUTIN!$D$12:$D$201,D42,RUTIN!$AT$12:$AT$201)</f>
        <v>2</v>
      </c>
      <c r="L42" s="66">
        <f>SUMIF(RUTIN!$D$12:$D$201,D42,RUTIN!$AU$12:$AU$201)</f>
        <v>0</v>
      </c>
      <c r="M42" s="66">
        <f>SUMIF(RUTIN!$D$12:$D$201,D42,RUTIN!$AV$12:$AV$201)</f>
        <v>2</v>
      </c>
      <c r="N42" s="66">
        <f>SUMIF(RUTIN!$D$12:$D$201,D42,RUTIN!$AW$12:$AW$201)</f>
        <v>0</v>
      </c>
      <c r="O42" s="66">
        <f>SUMIF(RUTIN!$D$12:$D$201,D42,RUTIN!$AX$12:$AX$201)</f>
        <v>2</v>
      </c>
      <c r="P42" s="66">
        <f>SUMIF(RUTIN!$D$12:$D$201,D42,RUTIN!$AY$12:$AY$201)</f>
        <v>0</v>
      </c>
      <c r="Q42" s="66">
        <f>SUMIF(RUTIN!$D$12:$D$201,D42,RUTIN!$BC$12:$BC$201)</f>
        <v>30.081146430696389</v>
      </c>
      <c r="R42" s="66">
        <f>SUMIF(RUTIN!$D$12:$D$201,D42,RUTIN!$BD$12:$BD$201)</f>
        <v>0</v>
      </c>
      <c r="S42" s="66">
        <f>SUMIF(RUTIN!$D$12:$D$201,D42,RUTIN!$BE$12:$BE$201)</f>
        <v>30.081146430696389</v>
      </c>
      <c r="T42" s="66">
        <f>SUMIF(RUTIN!$D$12:$D$201,D42,RUTIN!$BF$12:$BF$201)</f>
        <v>0</v>
      </c>
      <c r="U42" s="66">
        <f>SUMIF(RUTIN!$D$12:$D$201,D42,RUTIN!$BG$12:$BG$201)</f>
        <v>30.081146430696389</v>
      </c>
      <c r="V42" s="66">
        <f>SUMIF(RUTIN!$D$12:$D$201,D42,RUTIN!$BH$12:$BH$201)</f>
        <v>0</v>
      </c>
      <c r="W42" s="66">
        <f>SUMIF(RUTIN!$D$12:$D$201,D42,RUTIN!$BI$12:$BI$201)</f>
        <v>30.081146430696389</v>
      </c>
      <c r="X42" s="66">
        <f>SUMIF(RUTIN!$D$12:$D$201,D42,RUTIN!$BJ$12:$BJ$201)</f>
        <v>0</v>
      </c>
      <c r="Y42" s="66">
        <f>SUMIF(RUTIN!$D$12:$D$201,D42,RUTIN!$BK$12:$BK$201)</f>
        <v>30.081146430696389</v>
      </c>
      <c r="Z42" s="66">
        <f>SUMIF(RUTIN!$D$12:$D$201,D42,RUTIN!$BL$12:$BL$201)</f>
        <v>0</v>
      </c>
      <c r="AA42" s="66">
        <f>SUMIF(RUTIN!$D$12:$D$201,D42,RUTIN!$BM$12:$BM$201)</f>
        <v>30.081146430696389</v>
      </c>
      <c r="AB42" s="66">
        <f>SUMIF(RUTIN!$D$12:$D$201,D42,RUTIN!$BN$12:$BN$201)</f>
        <v>0</v>
      </c>
      <c r="AC42" s="67">
        <f t="shared" si="3"/>
        <v>12</v>
      </c>
      <c r="AD42" s="67">
        <f t="shared" si="2"/>
        <v>180.48687858417833</v>
      </c>
      <c r="AF42" s="91">
        <v>0</v>
      </c>
      <c r="AG42" s="100">
        <v>0</v>
      </c>
      <c r="AH42" s="105">
        <f t="shared" si="0"/>
        <v>0</v>
      </c>
      <c r="AI42" s="63">
        <f t="shared" si="1"/>
        <v>0</v>
      </c>
      <c r="AJ42" s="96"/>
    </row>
    <row r="43" spans="1:36">
      <c r="A43" s="54" t="s">
        <v>101</v>
      </c>
      <c r="B43" s="54" t="str">
        <f>IFERROR(VLOOKUP(D43,RUTIN!$D$12:$I$42,4,0),0)</f>
        <v>FOH</v>
      </c>
      <c r="C43" s="54" t="str">
        <f>IFERROR(VLOOKUP(D43,RUTIN!$D$12:$I$42,5,0),0)</f>
        <v>FIX PPN</v>
      </c>
      <c r="D43" s="85" t="s">
        <v>2439</v>
      </c>
      <c r="E43" s="66">
        <f>SUMIF(RUTIN!$D$12:$D$201,D43,RUTIN!$AN$12:$AN$201)</f>
        <v>0</v>
      </c>
      <c r="F43" s="66">
        <f>SUMIF(RUTIN!$D$12:$D$201,D43,RUTIN!$AO$12:$AO$201)</f>
        <v>0</v>
      </c>
      <c r="G43" s="66">
        <f>SUMIF(RUTIN!$D$12:$D$201,D43,RUTIN!$AP$12:$AP$201)</f>
        <v>3300</v>
      </c>
      <c r="H43" s="66">
        <f>SUMIF(RUTIN!$D$12:$D$201,D43,RUTIN!$AQ$12:$AQ$201)</f>
        <v>0</v>
      </c>
      <c r="I43" s="66">
        <f>SUMIF(RUTIN!$D$12:$D$201,D43,RUTIN!$AR$12:$AR$201)</f>
        <v>0</v>
      </c>
      <c r="J43" s="66">
        <f>SUMIF(RUTIN!$D$12:$D$201,D43,RUTIN!$AS$12:$AS$201)</f>
        <v>0</v>
      </c>
      <c r="K43" s="66">
        <f>SUMIF(RUTIN!$D$12:$D$201,D43,RUTIN!$AT$12:$AT$201)</f>
        <v>0</v>
      </c>
      <c r="L43" s="66">
        <f>SUMIF(RUTIN!$D$12:$D$201,D43,RUTIN!$AU$12:$AU$201)</f>
        <v>0</v>
      </c>
      <c r="M43" s="66">
        <f>SUMIF(RUTIN!$D$12:$D$201,D43,RUTIN!$AV$12:$AV$201)</f>
        <v>3300</v>
      </c>
      <c r="N43" s="66">
        <f>SUMIF(RUTIN!$D$12:$D$201,D43,RUTIN!$AW$12:$AW$201)</f>
        <v>0</v>
      </c>
      <c r="O43" s="66">
        <f>SUMIF(RUTIN!$D$12:$D$201,D43,RUTIN!$AX$12:$AX$201)</f>
        <v>0</v>
      </c>
      <c r="P43" s="66">
        <f>SUMIF(RUTIN!$D$12:$D$201,D43,RUTIN!$AY$12:$AY$201)</f>
        <v>0</v>
      </c>
      <c r="Q43" s="66">
        <f>SUMIF(RUTIN!$D$12:$D$201,D43,RUTIN!$BC$12:$BC$201)</f>
        <v>0</v>
      </c>
      <c r="R43" s="66">
        <f>SUMIF(RUTIN!$D$12:$D$201,D43,RUTIN!$BD$12:$BD$201)</f>
        <v>0</v>
      </c>
      <c r="S43" s="66">
        <f>SUMIF(RUTIN!$D$12:$D$201,D43,RUTIN!$BE$12:$BE$201)</f>
        <v>52.219816945805327</v>
      </c>
      <c r="T43" s="66">
        <f>SUMIF(RUTIN!$D$12:$D$201,D43,RUTIN!$BF$12:$BF$201)</f>
        <v>0</v>
      </c>
      <c r="U43" s="66">
        <f>SUMIF(RUTIN!$D$12:$D$201,D43,RUTIN!$BG$12:$BG$201)</f>
        <v>0</v>
      </c>
      <c r="V43" s="66">
        <f>SUMIF(RUTIN!$D$12:$D$201,D43,RUTIN!$BH$12:$BH$201)</f>
        <v>0</v>
      </c>
      <c r="W43" s="66">
        <f>SUMIF(RUTIN!$D$12:$D$201,D43,RUTIN!$BI$12:$BI$201)</f>
        <v>0</v>
      </c>
      <c r="X43" s="66">
        <f>SUMIF(RUTIN!$D$12:$D$201,D43,RUTIN!$BJ$12:$BJ$201)</f>
        <v>0</v>
      </c>
      <c r="Y43" s="66">
        <f>SUMIF(RUTIN!$D$12:$D$201,D43,RUTIN!$BK$12:$BK$201)</f>
        <v>52.219816945805327</v>
      </c>
      <c r="Z43" s="66">
        <f>SUMIF(RUTIN!$D$12:$D$201,D43,RUTIN!$BL$12:$BL$201)</f>
        <v>0</v>
      </c>
      <c r="AA43" s="66">
        <f>SUMIF(RUTIN!$D$12:$D$201,D43,RUTIN!$BM$12:$BM$201)</f>
        <v>0</v>
      </c>
      <c r="AB43" s="66">
        <f>SUMIF(RUTIN!$D$12:$D$201,D43,RUTIN!$BN$12:$BN$201)</f>
        <v>0</v>
      </c>
      <c r="AC43" s="67">
        <f t="shared" ref="AC43:AC49" si="4">SUM(E43:P43)</f>
        <v>6600</v>
      </c>
      <c r="AD43" s="67">
        <f t="shared" ref="AD43:AD49" si="5">SUM(Q43:AB43)</f>
        <v>104.43963389161065</v>
      </c>
      <c r="AF43" s="91">
        <v>6600</v>
      </c>
      <c r="AG43" s="100">
        <v>107.00874877588477</v>
      </c>
      <c r="AH43" s="105">
        <f t="shared" si="0"/>
        <v>0</v>
      </c>
      <c r="AI43" s="63">
        <f t="shared" si="1"/>
        <v>-2.4008456445507788E-2</v>
      </c>
      <c r="AJ43" s="96"/>
    </row>
    <row r="44" spans="1:36">
      <c r="A44" s="54" t="s">
        <v>101</v>
      </c>
      <c r="B44" s="54" t="str">
        <f>IFERROR(VLOOKUP(D44,RUTIN!$D$12:$I$42,4,0),0)</f>
        <v>FOH</v>
      </c>
      <c r="C44" s="54" t="str">
        <f>IFERROR(VLOOKUP(D44,RUTIN!$D$12:$I$42,5,0),0)</f>
        <v>FIX PPN</v>
      </c>
      <c r="D44" s="85" t="s">
        <v>2510</v>
      </c>
      <c r="E44" s="66">
        <f>SUMIF(RUTIN!$D$12:$D$201,D44,RUTIN!$AN$12:$AN$201)</f>
        <v>15</v>
      </c>
      <c r="F44" s="66">
        <f>SUMIF(RUTIN!$D$12:$D$201,D44,RUTIN!$AO$12:$AO$201)</f>
        <v>0</v>
      </c>
      <c r="G44" s="66">
        <f>SUMIF(RUTIN!$D$12:$D$201,D44,RUTIN!$AP$12:$AP$201)</f>
        <v>1</v>
      </c>
      <c r="H44" s="66">
        <f>SUMIF(RUTIN!$D$12:$D$201,D44,RUTIN!$AQ$12:$AQ$201)</f>
        <v>0</v>
      </c>
      <c r="I44" s="66">
        <f>SUMIF(RUTIN!$D$12:$D$201,D44,RUTIN!$AR$12:$AR$201)</f>
        <v>1</v>
      </c>
      <c r="J44" s="66">
        <f>SUMIF(RUTIN!$D$12:$D$201,D44,RUTIN!$AS$12:$AS$201)</f>
        <v>0</v>
      </c>
      <c r="K44" s="66">
        <f>SUMIF(RUTIN!$D$12:$D$201,D44,RUTIN!$AT$12:$AT$201)</f>
        <v>1</v>
      </c>
      <c r="L44" s="66">
        <f>SUMIF(RUTIN!$D$12:$D$201,D44,RUTIN!$AU$12:$AU$201)</f>
        <v>0</v>
      </c>
      <c r="M44" s="66">
        <f>SUMIF(RUTIN!$D$12:$D$201,D44,RUTIN!$AV$12:$AV$201)</f>
        <v>1</v>
      </c>
      <c r="N44" s="66">
        <f>SUMIF(RUTIN!$D$12:$D$201,D44,RUTIN!$AW$12:$AW$201)</f>
        <v>0</v>
      </c>
      <c r="O44" s="66">
        <f>SUMIF(RUTIN!$D$12:$D$201,D44,RUTIN!$AX$12:$AX$201)</f>
        <v>1</v>
      </c>
      <c r="P44" s="66">
        <f>SUMIF(RUTIN!$D$12:$D$201,D44,RUTIN!$AY$12:$AY$201)</f>
        <v>0</v>
      </c>
      <c r="Q44" s="66">
        <f>SUMIF(RUTIN!$D$12:$D$201,D44,RUTIN!$BC$12:$BC$201)</f>
        <v>365.53871862063727</v>
      </c>
      <c r="R44" s="66">
        <f>SUMIF(RUTIN!$D$12:$D$201,D44,RUTIN!$BD$12:$BD$201)</f>
        <v>0</v>
      </c>
      <c r="S44" s="66">
        <f>SUMIF(RUTIN!$D$12:$D$201,D44,RUTIN!$BE$12:$BE$201)</f>
        <v>24.369247908042485</v>
      </c>
      <c r="T44" s="66">
        <f>SUMIF(RUTIN!$D$12:$D$201,D44,RUTIN!$BF$12:$BF$201)</f>
        <v>0</v>
      </c>
      <c r="U44" s="66">
        <f>SUMIF(RUTIN!$D$12:$D$201,D44,RUTIN!$BG$12:$BG$201)</f>
        <v>24.369247908042485</v>
      </c>
      <c r="V44" s="66">
        <f>SUMIF(RUTIN!$D$12:$D$201,D44,RUTIN!$BH$12:$BH$201)</f>
        <v>0</v>
      </c>
      <c r="W44" s="66">
        <f>SUMIF(RUTIN!$D$12:$D$201,D44,RUTIN!$BI$12:$BI$201)</f>
        <v>24.369247908042485</v>
      </c>
      <c r="X44" s="66">
        <f>SUMIF(RUTIN!$D$12:$D$201,D44,RUTIN!$BJ$12:$BJ$201)</f>
        <v>0</v>
      </c>
      <c r="Y44" s="66">
        <f>SUMIF(RUTIN!$D$12:$D$201,D44,RUTIN!$BK$12:$BK$201)</f>
        <v>24.369247908042485</v>
      </c>
      <c r="Z44" s="66">
        <f>SUMIF(RUTIN!$D$12:$D$201,D44,RUTIN!$BL$12:$BL$201)</f>
        <v>0</v>
      </c>
      <c r="AA44" s="66">
        <f>SUMIF(RUTIN!$D$12:$D$201,D44,RUTIN!$BM$12:$BM$201)</f>
        <v>24.369247908042485</v>
      </c>
      <c r="AB44" s="66">
        <f>SUMIF(RUTIN!$D$12:$D$201,D44,RUTIN!$BN$12:$BN$201)</f>
        <v>0</v>
      </c>
      <c r="AC44" s="67">
        <f t="shared" si="4"/>
        <v>20</v>
      </c>
      <c r="AD44" s="67">
        <f t="shared" si="5"/>
        <v>487.38495816084975</v>
      </c>
      <c r="AF44" s="91">
        <v>6</v>
      </c>
      <c r="AG44" s="100">
        <v>150.46078615760769</v>
      </c>
      <c r="AH44" s="105">
        <f t="shared" si="0"/>
        <v>2.3333333333333335</v>
      </c>
      <c r="AI44" s="63">
        <f t="shared" si="1"/>
        <v>2.2392822781765473</v>
      </c>
      <c r="AJ44" s="96" t="s">
        <v>14791</v>
      </c>
    </row>
    <row r="45" spans="1:36">
      <c r="A45" s="54" t="s">
        <v>101</v>
      </c>
      <c r="B45" s="54">
        <f>IFERROR(VLOOKUP(D45,RUTIN!$D$12:$I$42,4,0),0)</f>
        <v>0</v>
      </c>
      <c r="C45" s="54">
        <f>IFERROR(VLOOKUP(D45,RUTIN!$D$12:$I$42,5,0),0)</f>
        <v>0</v>
      </c>
      <c r="D45" s="109" t="s">
        <v>9163</v>
      </c>
      <c r="E45" s="66">
        <f>SUMIF(RUTIN!$D$12:$D$201,D45,RUTIN!$AN$12:$AN$201)</f>
        <v>1</v>
      </c>
      <c r="F45" s="66">
        <f>SUMIF(RUTIN!$D$12:$D$201,D45,RUTIN!$AO$12:$AO$201)</f>
        <v>1</v>
      </c>
      <c r="G45" s="66">
        <f>SUMIF(RUTIN!$D$12:$D$201,D45,RUTIN!$AP$12:$AP$201)</f>
        <v>1</v>
      </c>
      <c r="H45" s="66">
        <f>SUMIF(RUTIN!$D$12:$D$201,D45,RUTIN!$AQ$12:$AQ$201)</f>
        <v>1</v>
      </c>
      <c r="I45" s="66">
        <f>SUMIF(RUTIN!$D$12:$D$201,D45,RUTIN!$AR$12:$AR$201)</f>
        <v>1</v>
      </c>
      <c r="J45" s="66">
        <f>SUMIF(RUTIN!$D$12:$D$201,D45,RUTIN!$AS$12:$AS$201)</f>
        <v>1</v>
      </c>
      <c r="K45" s="66">
        <f>SUMIF(RUTIN!$D$12:$D$201,D45,RUTIN!$AT$12:$AT$201)</f>
        <v>1</v>
      </c>
      <c r="L45" s="66">
        <f>SUMIF(RUTIN!$D$12:$D$201,D45,RUTIN!$AU$12:$AU$201)</f>
        <v>1</v>
      </c>
      <c r="M45" s="66">
        <f>SUMIF(RUTIN!$D$12:$D$201,D45,RUTIN!$AV$12:$AV$201)</f>
        <v>1</v>
      </c>
      <c r="N45" s="66">
        <f>SUMIF(RUTIN!$D$12:$D$201,D45,RUTIN!$AW$12:$AW$201)</f>
        <v>1</v>
      </c>
      <c r="O45" s="66">
        <f>SUMIF(RUTIN!$D$12:$D$201,D45,RUTIN!$AX$12:$AX$201)</f>
        <v>1</v>
      </c>
      <c r="P45" s="66">
        <f>SUMIF(RUTIN!$D$12:$D$201,D45,RUTIN!$AY$12:$AY$201)</f>
        <v>1</v>
      </c>
      <c r="Q45" s="66">
        <f>SUMIF(RUTIN!$D$12:$D$201,D45,RUTIN!$BC$12:$BC$201)</f>
        <v>3.1648373906548679</v>
      </c>
      <c r="R45" s="66">
        <f>SUMIF(RUTIN!$D$12:$D$201,D45,RUTIN!$BD$12:$BD$201)</f>
        <v>3.1648373906548679</v>
      </c>
      <c r="S45" s="66">
        <f>SUMIF(RUTIN!$D$12:$D$201,D45,RUTIN!$BE$12:$BE$201)</f>
        <v>3.1648373906548679</v>
      </c>
      <c r="T45" s="66">
        <f>SUMIF(RUTIN!$D$12:$D$201,D45,RUTIN!$BF$12:$BF$201)</f>
        <v>3.1648373906548679</v>
      </c>
      <c r="U45" s="66">
        <f>SUMIF(RUTIN!$D$12:$D$201,D45,RUTIN!$BG$12:$BG$201)</f>
        <v>3.1648373906548679</v>
      </c>
      <c r="V45" s="66">
        <f>SUMIF(RUTIN!$D$12:$D$201,D45,RUTIN!$BH$12:$BH$201)</f>
        <v>3.1648373906548679</v>
      </c>
      <c r="W45" s="66">
        <f>SUMIF(RUTIN!$D$12:$D$201,D45,RUTIN!$BI$12:$BI$201)</f>
        <v>3.1648373906548679</v>
      </c>
      <c r="X45" s="66">
        <f>SUMIF(RUTIN!$D$12:$D$201,D45,RUTIN!$BJ$12:$BJ$201)</f>
        <v>3.1648373906548679</v>
      </c>
      <c r="Y45" s="66">
        <f>SUMIF(RUTIN!$D$12:$D$201,D45,RUTIN!$BK$12:$BK$201)</f>
        <v>3.1648373906548679</v>
      </c>
      <c r="Z45" s="66">
        <f>SUMIF(RUTIN!$D$12:$D$201,D45,RUTIN!$BL$12:$BL$201)</f>
        <v>3.1648373906548679</v>
      </c>
      <c r="AA45" s="66">
        <f>SUMIF(RUTIN!$D$12:$D$201,D45,RUTIN!$BM$12:$BM$201)</f>
        <v>3.1648373906548679</v>
      </c>
      <c r="AB45" s="66">
        <f>SUMIF(RUTIN!$D$12:$D$201,D45,RUTIN!$BN$12:$BN$201)</f>
        <v>3.1648373906548679</v>
      </c>
      <c r="AC45" s="67">
        <f>SUM(E45:P45)</f>
        <v>12</v>
      </c>
      <c r="AD45" s="67">
        <f>SUM(Q45:AB45)</f>
        <v>37.978048687858411</v>
      </c>
      <c r="AF45" s="91">
        <v>0</v>
      </c>
      <c r="AG45" s="100">
        <v>0</v>
      </c>
      <c r="AH45" s="105">
        <f t="shared" si="0"/>
        <v>0</v>
      </c>
      <c r="AI45" s="63">
        <f t="shared" si="1"/>
        <v>0</v>
      </c>
      <c r="AJ45" s="96"/>
    </row>
    <row r="46" spans="1:36">
      <c r="A46" s="54" t="s">
        <v>101</v>
      </c>
      <c r="B46" s="54">
        <f>IFERROR(VLOOKUP(D46,RUTIN!$D$12:$I$42,4,0),0)</f>
        <v>0</v>
      </c>
      <c r="C46" s="54">
        <f>IFERROR(VLOOKUP(D46,RUTIN!$D$12:$I$42,5,0),0)</f>
        <v>0</v>
      </c>
      <c r="D46" s="109"/>
      <c r="E46" s="66">
        <f>SUMIF(RUTIN!$D$12:$D$201,D46,RUTIN!$AN$12:$AN$201)</f>
        <v>0</v>
      </c>
      <c r="F46" s="66">
        <f>SUMIF(RUTIN!$D$12:$D$201,D46,RUTIN!$AO$12:$AO$201)</f>
        <v>0</v>
      </c>
      <c r="G46" s="66">
        <f>SUMIF(RUTIN!$D$12:$D$201,D46,RUTIN!$AP$12:$AP$201)</f>
        <v>0</v>
      </c>
      <c r="H46" s="66">
        <f>SUMIF(RUTIN!$D$12:$D$201,D46,RUTIN!$AQ$12:$AQ$201)</f>
        <v>0</v>
      </c>
      <c r="I46" s="66">
        <f>SUMIF(RUTIN!$D$12:$D$201,D46,RUTIN!$AR$12:$AR$201)</f>
        <v>0</v>
      </c>
      <c r="J46" s="66">
        <f>SUMIF(RUTIN!$D$12:$D$201,D46,RUTIN!$AS$12:$AS$201)</f>
        <v>0</v>
      </c>
      <c r="K46" s="66">
        <f>SUMIF(RUTIN!$D$12:$D$201,D46,RUTIN!$AT$12:$AT$201)</f>
        <v>0</v>
      </c>
      <c r="L46" s="66">
        <f>SUMIF(RUTIN!$D$12:$D$201,D46,RUTIN!$AU$12:$AU$201)</f>
        <v>0</v>
      </c>
      <c r="M46" s="66">
        <f>SUMIF(RUTIN!$D$12:$D$201,D46,RUTIN!$AV$12:$AV$201)</f>
        <v>0</v>
      </c>
      <c r="N46" s="66">
        <f>SUMIF(RUTIN!$D$12:$D$201,D46,RUTIN!$AW$12:$AW$201)</f>
        <v>0</v>
      </c>
      <c r="O46" s="66">
        <f>SUMIF(RUTIN!$D$12:$D$201,D46,RUTIN!$AX$12:$AX$201)</f>
        <v>0</v>
      </c>
      <c r="P46" s="66">
        <f>SUMIF(RUTIN!$D$12:$D$201,D46,RUTIN!$AY$12:$AY$201)</f>
        <v>0</v>
      </c>
      <c r="Q46" s="66">
        <f>SUMIF(RUTIN!$D$12:$D$201,D46,RUTIN!$BC$12:$BC$201)</f>
        <v>0</v>
      </c>
      <c r="R46" s="66">
        <f>SUMIF(RUTIN!$D$12:$D$201,D46,RUTIN!$BD$12:$BD$201)</f>
        <v>0</v>
      </c>
      <c r="S46" s="66">
        <f>SUMIF(RUTIN!$D$12:$D$201,D46,RUTIN!$BE$12:$BE$201)</f>
        <v>0</v>
      </c>
      <c r="T46" s="66">
        <f>SUMIF(RUTIN!$D$12:$D$201,D46,RUTIN!$BF$12:$BF$201)</f>
        <v>0</v>
      </c>
      <c r="U46" s="66">
        <f>SUMIF(RUTIN!$D$12:$D$201,D46,RUTIN!$BG$12:$BG$201)</f>
        <v>0</v>
      </c>
      <c r="V46" s="66">
        <f>SUMIF(RUTIN!$D$12:$D$201,D46,RUTIN!$BH$12:$BH$201)</f>
        <v>0</v>
      </c>
      <c r="W46" s="66">
        <f>SUMIF(RUTIN!$D$12:$D$201,D46,RUTIN!$BI$12:$BI$201)</f>
        <v>0</v>
      </c>
      <c r="X46" s="66">
        <f>SUMIF(RUTIN!$D$12:$D$201,D46,RUTIN!$BJ$12:$BJ$201)</f>
        <v>0</v>
      </c>
      <c r="Y46" s="66">
        <f>SUMIF(RUTIN!$D$12:$D$201,D46,RUTIN!$BK$12:$BK$201)</f>
        <v>0</v>
      </c>
      <c r="Z46" s="66">
        <f>SUMIF(RUTIN!$D$12:$D$201,D46,RUTIN!$BL$12:$BL$201)</f>
        <v>0</v>
      </c>
      <c r="AA46" s="66">
        <f>SUMIF(RUTIN!$D$12:$D$201,D46,RUTIN!$BM$12:$BM$201)</f>
        <v>0</v>
      </c>
      <c r="AB46" s="66">
        <f>SUMIF(RUTIN!$D$12:$D$201,D46,RUTIN!$BN$12:$BN$201)</f>
        <v>0</v>
      </c>
      <c r="AC46" s="67">
        <f>SUM(E46:P46)</f>
        <v>0</v>
      </c>
      <c r="AD46" s="67">
        <f>SUM(Q46:AB46)</f>
        <v>0</v>
      </c>
      <c r="AF46" s="91"/>
      <c r="AG46" s="100"/>
      <c r="AH46" s="105">
        <f t="shared" si="0"/>
        <v>0</v>
      </c>
      <c r="AI46" s="63">
        <f t="shared" si="1"/>
        <v>0</v>
      </c>
      <c r="AJ46" s="96"/>
    </row>
    <row r="47" spans="1:36">
      <c r="A47" s="54" t="s">
        <v>101</v>
      </c>
      <c r="B47" s="54">
        <f>IFERROR(VLOOKUP(D47,RUTIN!$D$12:$I$42,4,0),0)</f>
        <v>0</v>
      </c>
      <c r="C47" s="54">
        <f>IFERROR(VLOOKUP(D47,RUTIN!$D$12:$I$42,5,0),0)</f>
        <v>0</v>
      </c>
      <c r="D47" s="109"/>
      <c r="E47" s="66">
        <f>SUMIF(RUTIN!$D$12:$D$201,D47,RUTIN!$AN$12:$AN$201)</f>
        <v>0</v>
      </c>
      <c r="F47" s="66">
        <f>SUMIF(RUTIN!$D$12:$D$201,D47,RUTIN!$AO$12:$AO$201)</f>
        <v>0</v>
      </c>
      <c r="G47" s="66">
        <f>SUMIF(RUTIN!$D$12:$D$201,D47,RUTIN!$AP$12:$AP$201)</f>
        <v>0</v>
      </c>
      <c r="H47" s="66">
        <f>SUMIF(RUTIN!$D$12:$D$201,D47,RUTIN!$AQ$12:$AQ$201)</f>
        <v>0</v>
      </c>
      <c r="I47" s="66">
        <f>SUMIF(RUTIN!$D$12:$D$201,D47,RUTIN!$AR$12:$AR$201)</f>
        <v>0</v>
      </c>
      <c r="J47" s="66">
        <f>SUMIF(RUTIN!$D$12:$D$201,D47,RUTIN!$AS$12:$AS$201)</f>
        <v>0</v>
      </c>
      <c r="K47" s="66">
        <f>SUMIF(RUTIN!$D$12:$D$201,D47,RUTIN!$AT$12:$AT$201)</f>
        <v>0</v>
      </c>
      <c r="L47" s="66">
        <f>SUMIF(RUTIN!$D$12:$D$201,D47,RUTIN!$AU$12:$AU$201)</f>
        <v>0</v>
      </c>
      <c r="M47" s="66">
        <f>SUMIF(RUTIN!$D$12:$D$201,D47,RUTIN!$AV$12:$AV$201)</f>
        <v>0</v>
      </c>
      <c r="N47" s="66">
        <f>SUMIF(RUTIN!$D$12:$D$201,D47,RUTIN!$AW$12:$AW$201)</f>
        <v>0</v>
      </c>
      <c r="O47" s="66">
        <f>SUMIF(RUTIN!$D$12:$D$201,D47,RUTIN!$AX$12:$AX$201)</f>
        <v>0</v>
      </c>
      <c r="P47" s="66">
        <f>SUMIF(RUTIN!$D$12:$D$201,D47,RUTIN!$AY$12:$AY$201)</f>
        <v>0</v>
      </c>
      <c r="Q47" s="66">
        <f>SUMIF(RUTIN!$D$12:$D$201,D47,RUTIN!$BC$12:$BC$201)</f>
        <v>0</v>
      </c>
      <c r="R47" s="66">
        <f>SUMIF(RUTIN!$D$12:$D$201,D47,RUTIN!$BD$12:$BD$201)</f>
        <v>0</v>
      </c>
      <c r="S47" s="66">
        <f>SUMIF(RUTIN!$D$12:$D$201,D47,RUTIN!$BE$12:$BE$201)</f>
        <v>0</v>
      </c>
      <c r="T47" s="66">
        <f>SUMIF(RUTIN!$D$12:$D$201,D47,RUTIN!$BF$12:$BF$201)</f>
        <v>0</v>
      </c>
      <c r="U47" s="66">
        <f>SUMIF(RUTIN!$D$12:$D$201,D47,RUTIN!$BG$12:$BG$201)</f>
        <v>0</v>
      </c>
      <c r="V47" s="66">
        <f>SUMIF(RUTIN!$D$12:$D$201,D47,RUTIN!$BH$12:$BH$201)</f>
        <v>0</v>
      </c>
      <c r="W47" s="66">
        <f>SUMIF(RUTIN!$D$12:$D$201,D47,RUTIN!$BI$12:$BI$201)</f>
        <v>0</v>
      </c>
      <c r="X47" s="66">
        <f>SUMIF(RUTIN!$D$12:$D$201,D47,RUTIN!$BJ$12:$BJ$201)</f>
        <v>0</v>
      </c>
      <c r="Y47" s="66">
        <f>SUMIF(RUTIN!$D$12:$D$201,D47,RUTIN!$BK$12:$BK$201)</f>
        <v>0</v>
      </c>
      <c r="Z47" s="66">
        <f>SUMIF(RUTIN!$D$12:$D$201,D47,RUTIN!$BL$12:$BL$201)</f>
        <v>0</v>
      </c>
      <c r="AA47" s="66">
        <f>SUMIF(RUTIN!$D$12:$D$201,D47,RUTIN!$BM$12:$BM$201)</f>
        <v>0</v>
      </c>
      <c r="AB47" s="66">
        <f>SUMIF(RUTIN!$D$12:$D$201,D47,RUTIN!$BN$12:$BN$201)</f>
        <v>0</v>
      </c>
      <c r="AC47" s="67">
        <f>SUM(E47:P47)</f>
        <v>0</v>
      </c>
      <c r="AD47" s="67">
        <f>SUM(Q47:AB47)</f>
        <v>0</v>
      </c>
      <c r="AF47" s="91"/>
      <c r="AG47" s="100"/>
      <c r="AH47" s="105">
        <f t="shared" si="0"/>
        <v>0</v>
      </c>
      <c r="AI47" s="63">
        <f t="shared" si="1"/>
        <v>0</v>
      </c>
      <c r="AJ47" s="96"/>
    </row>
    <row r="48" spans="1:36">
      <c r="A48" s="54" t="s">
        <v>101</v>
      </c>
      <c r="B48" s="54">
        <f>IFERROR(VLOOKUP(D48,RUTIN!$D$12:$I$42,4,0),0)</f>
        <v>0</v>
      </c>
      <c r="C48" s="54">
        <f>IFERROR(VLOOKUP(D48,RUTIN!$D$12:$I$42,5,0),0)</f>
        <v>0</v>
      </c>
      <c r="D48" s="109"/>
      <c r="E48" s="66">
        <f>SUMIF(RUTIN!$D$12:$D$201,D48,RUTIN!$AN$12:$AN$201)</f>
        <v>0</v>
      </c>
      <c r="F48" s="66">
        <f>SUMIF(RUTIN!$D$12:$D$201,D48,RUTIN!$AO$12:$AO$201)</f>
        <v>0</v>
      </c>
      <c r="G48" s="66">
        <f>SUMIF(RUTIN!$D$12:$D$201,D48,RUTIN!$AP$12:$AP$201)</f>
        <v>0</v>
      </c>
      <c r="H48" s="66">
        <f>SUMIF(RUTIN!$D$12:$D$201,D48,RUTIN!$AQ$12:$AQ$201)</f>
        <v>0</v>
      </c>
      <c r="I48" s="66">
        <f>SUMIF(RUTIN!$D$12:$D$201,D48,RUTIN!$AR$12:$AR$201)</f>
        <v>0</v>
      </c>
      <c r="J48" s="66">
        <f>SUMIF(RUTIN!$D$12:$D$201,D48,RUTIN!$AS$12:$AS$201)</f>
        <v>0</v>
      </c>
      <c r="K48" s="66">
        <f>SUMIF(RUTIN!$D$12:$D$201,D48,RUTIN!$AT$12:$AT$201)</f>
        <v>0</v>
      </c>
      <c r="L48" s="66">
        <f>SUMIF(RUTIN!$D$12:$D$201,D48,RUTIN!$AU$12:$AU$201)</f>
        <v>0</v>
      </c>
      <c r="M48" s="66">
        <f>SUMIF(RUTIN!$D$12:$D$201,D48,RUTIN!$AV$12:$AV$201)</f>
        <v>0</v>
      </c>
      <c r="N48" s="66">
        <f>SUMIF(RUTIN!$D$12:$D$201,D48,RUTIN!$AW$12:$AW$201)</f>
        <v>0</v>
      </c>
      <c r="O48" s="66">
        <f>SUMIF(RUTIN!$D$12:$D$201,D48,RUTIN!$AX$12:$AX$201)</f>
        <v>0</v>
      </c>
      <c r="P48" s="66">
        <f>SUMIF(RUTIN!$D$12:$D$201,D48,RUTIN!$AY$12:$AY$201)</f>
        <v>0</v>
      </c>
      <c r="Q48" s="66">
        <f>SUMIF(RUTIN!$D$12:$D$201,D48,RUTIN!$BC$12:$BC$201)</f>
        <v>0</v>
      </c>
      <c r="R48" s="66">
        <f>SUMIF(RUTIN!$D$12:$D$201,D48,RUTIN!$BD$12:$BD$201)</f>
        <v>0</v>
      </c>
      <c r="S48" s="66">
        <f>SUMIF(RUTIN!$D$12:$D$201,D48,RUTIN!$BE$12:$BE$201)</f>
        <v>0</v>
      </c>
      <c r="T48" s="66">
        <f>SUMIF(RUTIN!$D$12:$D$201,D48,RUTIN!$BF$12:$BF$201)</f>
        <v>0</v>
      </c>
      <c r="U48" s="66">
        <f>SUMIF(RUTIN!$D$12:$D$201,D48,RUTIN!$BG$12:$BG$201)</f>
        <v>0</v>
      </c>
      <c r="V48" s="66">
        <f>SUMIF(RUTIN!$D$12:$D$201,D48,RUTIN!$BH$12:$BH$201)</f>
        <v>0</v>
      </c>
      <c r="W48" s="66">
        <f>SUMIF(RUTIN!$D$12:$D$201,D48,RUTIN!$BI$12:$BI$201)</f>
        <v>0</v>
      </c>
      <c r="X48" s="66">
        <f>SUMIF(RUTIN!$D$12:$D$201,D48,RUTIN!$BJ$12:$BJ$201)</f>
        <v>0</v>
      </c>
      <c r="Y48" s="66">
        <f>SUMIF(RUTIN!$D$12:$D$201,D48,RUTIN!$BK$12:$BK$201)</f>
        <v>0</v>
      </c>
      <c r="Z48" s="66">
        <f>SUMIF(RUTIN!$D$12:$D$201,D48,RUTIN!$BL$12:$BL$201)</f>
        <v>0</v>
      </c>
      <c r="AA48" s="66">
        <f>SUMIF(RUTIN!$D$12:$D$201,D48,RUTIN!$BM$12:$BM$201)</f>
        <v>0</v>
      </c>
      <c r="AB48" s="66">
        <f>SUMIF(RUTIN!$D$12:$D$201,D48,RUTIN!$BN$12:$BN$201)</f>
        <v>0</v>
      </c>
      <c r="AC48" s="67">
        <f>SUM(E48:P48)</f>
        <v>0</v>
      </c>
      <c r="AD48" s="67">
        <f>SUM(Q48:AB48)</f>
        <v>0</v>
      </c>
      <c r="AF48" s="91"/>
      <c r="AG48" s="100"/>
      <c r="AH48" s="105">
        <f t="shared" si="0"/>
        <v>0</v>
      </c>
      <c r="AI48" s="63">
        <f t="shared" si="1"/>
        <v>0</v>
      </c>
      <c r="AJ48" s="96"/>
    </row>
    <row r="49" spans="1:36" ht="15.75" thickBot="1">
      <c r="A49" s="55" t="s">
        <v>101</v>
      </c>
      <c r="B49" s="55">
        <f>IFERROR(VLOOKUP(D49,RUTIN!$D$12:$I$42,4,0),0)</f>
        <v>0</v>
      </c>
      <c r="C49" s="55">
        <f>IFERROR(VLOOKUP(D49,RUTIN!$D$12:$I$42,5,0),0)</f>
        <v>0</v>
      </c>
      <c r="D49" s="86"/>
      <c r="E49" s="66">
        <f>SUMIF(RUTIN!$D$12:$D$201,D49,RUTIN!$AN$12:$AN$201)</f>
        <v>0</v>
      </c>
      <c r="F49" s="66">
        <f>SUMIF(RUTIN!$D$12:$D$201,D49,RUTIN!$AO$12:$AO$201)</f>
        <v>0</v>
      </c>
      <c r="G49" s="66">
        <f>SUMIF(RUTIN!$D$12:$D$201,D49,RUTIN!$AP$12:$AP$201)</f>
        <v>0</v>
      </c>
      <c r="H49" s="66">
        <f>SUMIF(RUTIN!$D$12:$D$201,D49,RUTIN!$AQ$12:$AQ$201)</f>
        <v>0</v>
      </c>
      <c r="I49" s="66">
        <f>SUMIF(RUTIN!$D$12:$D$201,D49,RUTIN!$AR$12:$AR$201)</f>
        <v>0</v>
      </c>
      <c r="J49" s="66">
        <f>SUMIF(RUTIN!$D$12:$D$201,D49,RUTIN!$AS$12:$AS$201)</f>
        <v>0</v>
      </c>
      <c r="K49" s="66">
        <f>SUMIF(RUTIN!$D$12:$D$201,D49,RUTIN!$AT$12:$AT$201)</f>
        <v>0</v>
      </c>
      <c r="L49" s="66">
        <f>SUMIF(RUTIN!$D$12:$D$201,D49,RUTIN!$AU$12:$AU$201)</f>
        <v>0</v>
      </c>
      <c r="M49" s="66">
        <f>SUMIF(RUTIN!$D$12:$D$201,D49,RUTIN!$AV$12:$AV$201)</f>
        <v>0</v>
      </c>
      <c r="N49" s="66">
        <f>SUMIF(RUTIN!$D$12:$D$201,D49,RUTIN!$AW$12:$AW$201)</f>
        <v>0</v>
      </c>
      <c r="O49" s="66">
        <f>SUMIF(RUTIN!$D$12:$D$201,D49,RUTIN!$AX$12:$AX$201)</f>
        <v>0</v>
      </c>
      <c r="P49" s="66">
        <f>SUMIF(RUTIN!$D$12:$D$201,D49,RUTIN!$AY$12:$AY$201)</f>
        <v>0</v>
      </c>
      <c r="Q49" s="66">
        <f>SUMIF(RUTIN!$D$12:$D$201,D49,RUTIN!$BC$12:$BC$201)</f>
        <v>0</v>
      </c>
      <c r="R49" s="66">
        <f>SUMIF(RUTIN!$D$12:$D$201,D49,RUTIN!$BD$12:$BD$201)</f>
        <v>0</v>
      </c>
      <c r="S49" s="66">
        <f>SUMIF(RUTIN!$D$12:$D$201,D49,RUTIN!$BE$12:$BE$201)</f>
        <v>0</v>
      </c>
      <c r="T49" s="66">
        <f>SUMIF(RUTIN!$D$12:$D$201,D49,RUTIN!$BF$12:$BF$201)</f>
        <v>0</v>
      </c>
      <c r="U49" s="66">
        <f>SUMIF(RUTIN!$D$12:$D$201,D49,RUTIN!$BG$12:$BG$201)</f>
        <v>0</v>
      </c>
      <c r="V49" s="66">
        <f>SUMIF(RUTIN!$D$12:$D$201,D49,RUTIN!$BH$12:$BH$201)</f>
        <v>0</v>
      </c>
      <c r="W49" s="66">
        <f>SUMIF(RUTIN!$D$12:$D$201,D49,RUTIN!$BI$12:$BI$201)</f>
        <v>0</v>
      </c>
      <c r="X49" s="66">
        <f>SUMIF(RUTIN!$D$12:$D$201,D49,RUTIN!$BJ$12:$BJ$201)</f>
        <v>0</v>
      </c>
      <c r="Y49" s="66">
        <f>SUMIF(RUTIN!$D$12:$D$201,D49,RUTIN!$BK$12:$BK$201)</f>
        <v>0</v>
      </c>
      <c r="Z49" s="66">
        <f>SUMIF(RUTIN!$D$12:$D$201,D49,RUTIN!$BL$12:$BL$201)</f>
        <v>0</v>
      </c>
      <c r="AA49" s="66">
        <f>SUMIF(RUTIN!$D$12:$D$201,D49,RUTIN!$BM$12:$BM$201)</f>
        <v>0</v>
      </c>
      <c r="AB49" s="66">
        <f>SUMIF(RUTIN!$D$12:$D$201,D49,RUTIN!$BN$12:$BN$201)</f>
        <v>0</v>
      </c>
      <c r="AC49" s="68">
        <f t="shared" si="4"/>
        <v>0</v>
      </c>
      <c r="AD49" s="68">
        <f t="shared" si="5"/>
        <v>0</v>
      </c>
      <c r="AF49" s="92"/>
      <c r="AG49" s="101"/>
      <c r="AH49" s="106">
        <f t="shared" si="0"/>
        <v>0</v>
      </c>
      <c r="AI49" s="64">
        <f t="shared" si="1"/>
        <v>0</v>
      </c>
      <c r="AJ49" s="97"/>
    </row>
    <row r="50" spans="1:36" ht="15.75" thickBot="1">
      <c r="A50" s="49"/>
      <c r="B50" s="51"/>
      <c r="C50" s="50" t="s">
        <v>27</v>
      </c>
      <c r="D50" s="87"/>
      <c r="E50" s="69">
        <f t="shared" ref="E50:AD50" si="6">SUM(E9:E49)</f>
        <v>402</v>
      </c>
      <c r="F50" s="69">
        <f t="shared" si="6"/>
        <v>276</v>
      </c>
      <c r="G50" s="69">
        <f t="shared" si="6"/>
        <v>3474</v>
      </c>
      <c r="H50" s="69">
        <f t="shared" si="6"/>
        <v>178</v>
      </c>
      <c r="I50" s="69">
        <f t="shared" si="6"/>
        <v>175</v>
      </c>
      <c r="J50" s="69">
        <f t="shared" si="6"/>
        <v>166</v>
      </c>
      <c r="K50" s="69">
        <f t="shared" si="6"/>
        <v>389</v>
      </c>
      <c r="L50" s="69">
        <f t="shared" si="6"/>
        <v>182</v>
      </c>
      <c r="M50" s="69">
        <f t="shared" si="6"/>
        <v>3477</v>
      </c>
      <c r="N50" s="69">
        <f t="shared" si="6"/>
        <v>364</v>
      </c>
      <c r="O50" s="69">
        <f t="shared" si="6"/>
        <v>173</v>
      </c>
      <c r="P50" s="69">
        <f t="shared" si="6"/>
        <v>169</v>
      </c>
      <c r="Q50" s="69">
        <f t="shared" si="6"/>
        <v>1003.7519295380603</v>
      </c>
      <c r="R50" s="69">
        <f t="shared" si="6"/>
        <v>758.40520679047506</v>
      </c>
      <c r="S50" s="69">
        <f t="shared" si="6"/>
        <v>547.28536072816564</v>
      </c>
      <c r="T50" s="69">
        <f t="shared" si="6"/>
        <v>444.18337700808928</v>
      </c>
      <c r="U50" s="69">
        <f t="shared" si="6"/>
        <v>637.50579165242482</v>
      </c>
      <c r="V50" s="69">
        <f t="shared" si="6"/>
        <v>340.8375742154368</v>
      </c>
      <c r="W50" s="69">
        <f t="shared" si="6"/>
        <v>960.90273821731023</v>
      </c>
      <c r="X50" s="69">
        <f t="shared" si="6"/>
        <v>882.13189341783402</v>
      </c>
      <c r="Y50" s="69">
        <f t="shared" si="6"/>
        <v>692.92196776929586</v>
      </c>
      <c r="Z50" s="69">
        <f t="shared" si="6"/>
        <v>617.87335586697543</v>
      </c>
      <c r="AA50" s="69">
        <f t="shared" si="6"/>
        <v>916.29870351493105</v>
      </c>
      <c r="AB50" s="69">
        <f t="shared" si="6"/>
        <v>490.34227716379939</v>
      </c>
      <c r="AC50" s="69">
        <f t="shared" si="6"/>
        <v>9425</v>
      </c>
      <c r="AD50" s="69">
        <f t="shared" si="6"/>
        <v>8292.4401758827989</v>
      </c>
      <c r="AE50" s="52"/>
      <c r="AF50" s="93">
        <f>SUM(AF9:AF49)</f>
        <v>8301</v>
      </c>
      <c r="AG50" s="69">
        <f>SUM(AG9:AG49)</f>
        <v>5576.9938061168486</v>
      </c>
      <c r="AH50" s="70">
        <f>IFERROR((AC50-AF50)/AF50,0)</f>
        <v>0.13540537284664497</v>
      </c>
      <c r="AI50" s="70">
        <f>IFERROR((AD50-AG50)/AG50,0)</f>
        <v>0.48690144980753752</v>
      </c>
      <c r="AJ50" s="98"/>
    </row>
    <row r="53" spans="1:36">
      <c r="A53" s="53" t="s">
        <v>104</v>
      </c>
      <c r="B53" s="53">
        <f>IFERROR(VLOOKUP(D53,#REF!,4,0),0)</f>
        <v>0</v>
      </c>
      <c r="C53" s="53">
        <f>IFERROR(VLOOKUP(D53,#REF!,5,0),0)</f>
        <v>0</v>
      </c>
      <c r="D53" s="84" t="s">
        <v>9476</v>
      </c>
      <c r="E53" s="66">
        <f>SUMIF(INSIDENTAL!$D$11:$D$5596,D53,INSIDENTAL!$AN$11:$AN$5596)</f>
        <v>2</v>
      </c>
      <c r="F53" s="66">
        <f>SUMIF(INSIDENTAL!$D$11:$D$5596,D53,INSIDENTAL!$AO$11:$AO$5596)</f>
        <v>0</v>
      </c>
      <c r="G53" s="66">
        <f>SUMIF(INSIDENTAL!$D$11:$D$5596,D53,INSIDENTAL!$AP$11:$AP$5596)</f>
        <v>0</v>
      </c>
      <c r="H53" s="66">
        <f>SUMIF(INSIDENTAL!$D$11:$D$5596,D53,INSIDENTAL!$AQ$11:$AQ$5596)</f>
        <v>0</v>
      </c>
      <c r="I53" s="66">
        <f>SUMIF(INSIDENTAL!$D$11:$D$5596,D53,INSIDENTAL!$AR$11:$AR$5596)</f>
        <v>0</v>
      </c>
      <c r="J53" s="66">
        <f>SUMIF(INSIDENTAL!$D$11:$D$5596,D53,INSIDENTAL!$AS$11:$AS$5596)</f>
        <v>0</v>
      </c>
      <c r="K53" s="66">
        <f>SUMIF(INSIDENTAL!$D$11:$D$5596,D53,INSIDENTAL!$AT$11:$AT$5596)</f>
        <v>0</v>
      </c>
      <c r="L53" s="66">
        <f>SUMIF(INSIDENTAL!$D$11:$D$5596,D53,INSIDENTAL!$AU$11:$AU$5596)</f>
        <v>0</v>
      </c>
      <c r="M53" s="66">
        <f>SUMIF(INSIDENTAL!$D$11:$D$5596,D53,INSIDENTAL!$AV$11:$AV$5596)</f>
        <v>0</v>
      </c>
      <c r="N53" s="66">
        <f>SUMIF(INSIDENTAL!$D$11:$D$5596,D53,INSIDENTAL!$AW$11:$AW$5596)</f>
        <v>0</v>
      </c>
      <c r="O53" s="66">
        <f>SUMIF(INSIDENTAL!$D$11:$D$5596,D53,INSIDENTAL!$AX$11:$AX$5596)</f>
        <v>0</v>
      </c>
      <c r="P53" s="66">
        <f>SUMIF(INSIDENTAL!$D$11:$D$5596,D53,INSIDENTAL!$AY$11:$AY$5596)</f>
        <v>0</v>
      </c>
      <c r="Q53" s="66">
        <f>SUMIF(INSIDENTAL!$D$12:$D$4830,D53,INSIDENTAL!$BC$12:$BC$4830)</f>
        <v>276.35360095198308</v>
      </c>
      <c r="R53" s="66">
        <f>SUMIF(INSIDENTAL!$D$12:$D$4830,D53,INSIDENTAL!$BD$12:$BD$4830)</f>
        <v>0</v>
      </c>
      <c r="S53" s="66">
        <f>SUMIF(INSIDENTAL!$D$12:$D$4830,D53,INSIDENTAL!$BE$12:$BE$4830)</f>
        <v>0</v>
      </c>
      <c r="T53" s="66">
        <f>SUMIF(INSIDENTAL!$D$12:$D$4830,D53,INSIDENTAL!$BF$12:$BF$4830)</f>
        <v>0</v>
      </c>
      <c r="U53" s="66">
        <f>SUMIF(INSIDENTAL!$D$12:$D$4830,D53,INSIDENTAL!$BG$12:$BG$4830)</f>
        <v>0</v>
      </c>
      <c r="V53" s="66">
        <f>SUMIF(INSIDENTAL!$D$12:$D$4830,D53,INSIDENTAL!$BH$12:$BH$4830)</f>
        <v>0</v>
      </c>
      <c r="W53" s="66">
        <f>SUMIF(INSIDENTAL!$D$12:$D$4830,D53,INSIDENTAL!$BI$12:$BI$4830)</f>
        <v>0</v>
      </c>
      <c r="X53" s="66">
        <f>SUMIF(INSIDENTAL!$D$12:$D$4830,D53,INSIDENTAL!$BJ$12:$BJ$4830)</f>
        <v>0</v>
      </c>
      <c r="Y53" s="66">
        <f>SUMIF(INSIDENTAL!$D$12:$D$4830,D53,INSIDENTAL!$BK$12:$BK$4830)</f>
        <v>0</v>
      </c>
      <c r="Z53" s="66">
        <f>SUMIF(INSIDENTAL!$D$12:$D$4830,D53,INSIDENTAL!$BL$12:$BL$4830)</f>
        <v>0</v>
      </c>
      <c r="AA53" s="66">
        <f>SUMIF(INSIDENTAL!$D$12:$D$4830,D53,INSIDENTAL!$BM$12:$BM$4830)</f>
        <v>0</v>
      </c>
      <c r="AB53" s="66">
        <f>SUMIF(INSIDENTAL!$D$12:$D$4830,D53,INSIDENTAL!$BN$12:$BN$4830)</f>
        <v>0</v>
      </c>
      <c r="AC53" s="66">
        <f>SUM(E53:P53)</f>
        <v>2</v>
      </c>
      <c r="AD53" s="66">
        <f>SUM(Q53:AB53)</f>
        <v>276.35360095198308</v>
      </c>
      <c r="AF53" s="90">
        <v>0</v>
      </c>
      <c r="AG53" s="99">
        <v>0</v>
      </c>
      <c r="AH53" s="62">
        <f t="shared" ref="AH53:AH131" si="7">IFERROR((AC53-AF53)/AF53,0)</f>
        <v>0</v>
      </c>
      <c r="AI53" s="62">
        <f t="shared" ref="AI53:AI131" si="8">IFERROR((AD53-AG53)/AG53,0)</f>
        <v>0</v>
      </c>
      <c r="AJ53" s="95"/>
    </row>
    <row r="54" spans="1:36">
      <c r="A54" s="54" t="s">
        <v>104</v>
      </c>
      <c r="B54" s="54">
        <f>IFERROR(VLOOKUP(D54,#REF!,4,0),0)</f>
        <v>0</v>
      </c>
      <c r="C54" s="54">
        <f>IFERROR(VLOOKUP(D54,#REF!,5,0),0)</f>
        <v>0</v>
      </c>
      <c r="D54" s="85" t="s">
        <v>4422</v>
      </c>
      <c r="E54" s="67">
        <f>SUMIF(INSIDENTAL!$D$11:$D$5596,D54,INSIDENTAL!$AN$11:$AN$5596)</f>
        <v>0</v>
      </c>
      <c r="F54" s="67">
        <f>SUMIF(INSIDENTAL!$D$11:$D$5596,D54,INSIDENTAL!$AO$11:$AO$5596)</f>
        <v>0</v>
      </c>
      <c r="G54" s="67">
        <f>SUMIF(INSIDENTAL!$D$11:$D$5596,D54,INSIDENTAL!$AP$11:$AP$5596)</f>
        <v>14</v>
      </c>
      <c r="H54" s="67">
        <f>SUMIF(INSIDENTAL!$D$11:$D$5596,D54,INSIDENTAL!$AQ$11:$AQ$5596)</f>
        <v>0</v>
      </c>
      <c r="I54" s="67">
        <f>SUMIF(INSIDENTAL!$D$11:$D$5596,D54,INSIDENTAL!$AR$11:$AR$5596)</f>
        <v>0</v>
      </c>
      <c r="J54" s="67">
        <f>SUMIF(INSIDENTAL!$D$11:$D$5596,D54,INSIDENTAL!$AS$11:$AS$5596)</f>
        <v>0</v>
      </c>
      <c r="K54" s="67">
        <f>SUMIF(INSIDENTAL!$D$11:$D$5596,D54,INSIDENTAL!$AT$11:$AT$5596)</f>
        <v>0</v>
      </c>
      <c r="L54" s="67">
        <f>SUMIF(INSIDENTAL!$D$11:$D$5596,D54,INSIDENTAL!$AU$11:$AU$5596)</f>
        <v>0</v>
      </c>
      <c r="M54" s="67">
        <f>SUMIF(INSIDENTAL!$D$11:$D$5596,D54,INSIDENTAL!$AV$11:$AV$5596)</f>
        <v>0</v>
      </c>
      <c r="N54" s="67">
        <f>SUMIF(INSIDENTAL!$D$11:$D$5596,D54,INSIDENTAL!$AW$11:$AW$5596)</f>
        <v>0</v>
      </c>
      <c r="O54" s="67">
        <f>SUMIF(INSIDENTAL!$D$11:$D$5596,D54,INSIDENTAL!$AX$11:$AX$5596)</f>
        <v>0</v>
      </c>
      <c r="P54" s="67">
        <f>SUMIF(INSIDENTAL!$D$11:$D$5596,D54,INSIDENTAL!$AY$11:$AY$5596)</f>
        <v>0</v>
      </c>
      <c r="Q54" s="67">
        <f>SUMIF(INSIDENTAL!$D$12:$D$4830,D54,INSIDENTAL!$BC$12:$BC$4830)</f>
        <v>0</v>
      </c>
      <c r="R54" s="67">
        <f>SUMIF(INSIDENTAL!$D$12:$D$4830,D54,INSIDENTAL!$BD$12:$BD$4830)</f>
        <v>0</v>
      </c>
      <c r="S54" s="67">
        <f>SUMIF(INSIDENTAL!$D$12:$D$4830,D54,INSIDENTAL!$BE$12:$BE$4830)</f>
        <v>14380.500000000002</v>
      </c>
      <c r="T54" s="67">
        <f>SUMIF(INSIDENTAL!$D$12:$D$4830,D54,INSIDENTAL!$BF$12:$BF$4830)</f>
        <v>0</v>
      </c>
      <c r="U54" s="67">
        <f>SUMIF(INSIDENTAL!$D$12:$D$4830,D54,INSIDENTAL!$BG$12:$BG$4830)</f>
        <v>0</v>
      </c>
      <c r="V54" s="67">
        <f>SUMIF(INSIDENTAL!$D$12:$D$4830,D54,INSIDENTAL!$BH$12:$BH$4830)</f>
        <v>0</v>
      </c>
      <c r="W54" s="67">
        <f>SUMIF(INSIDENTAL!$D$12:$D$4830,D54,INSIDENTAL!$BI$12:$BI$4830)</f>
        <v>0</v>
      </c>
      <c r="X54" s="67">
        <f>SUMIF(INSIDENTAL!$D$12:$D$4830,D54,INSIDENTAL!$BJ$12:$BJ$4830)</f>
        <v>0</v>
      </c>
      <c r="Y54" s="67">
        <f>SUMIF(INSIDENTAL!$D$12:$D$4830,D54,INSIDENTAL!$BK$12:$BK$4830)</f>
        <v>0</v>
      </c>
      <c r="Z54" s="67">
        <f>SUMIF(INSIDENTAL!$D$12:$D$4830,D54,INSIDENTAL!$BL$12:$BL$4830)</f>
        <v>0</v>
      </c>
      <c r="AA54" s="67">
        <f>SUMIF(INSIDENTAL!$D$12:$D$4830,D54,INSIDENTAL!$BM$12:$BM$4830)</f>
        <v>0</v>
      </c>
      <c r="AB54" s="67">
        <f>SUMIF(INSIDENTAL!$D$12:$D$4830,D54,INSIDENTAL!$BN$12:$BN$4830)</f>
        <v>0</v>
      </c>
      <c r="AC54" s="67">
        <f t="shared" ref="AC54:AC131" si="9">SUM(E54:P54)</f>
        <v>14</v>
      </c>
      <c r="AD54" s="67">
        <f t="shared" ref="AD54:AD131" si="10">SUM(Q54:AB54)</f>
        <v>14380.500000000002</v>
      </c>
      <c r="AF54" s="91">
        <v>0</v>
      </c>
      <c r="AG54" s="100">
        <v>0</v>
      </c>
      <c r="AH54" s="63">
        <f t="shared" si="7"/>
        <v>0</v>
      </c>
      <c r="AI54" s="63">
        <f t="shared" si="8"/>
        <v>0</v>
      </c>
      <c r="AJ54" s="96"/>
    </row>
    <row r="55" spans="1:36">
      <c r="A55" s="54" t="s">
        <v>104</v>
      </c>
      <c r="B55" s="54">
        <f>IFERROR(VLOOKUP(D55,#REF!,4,0),0)</f>
        <v>0</v>
      </c>
      <c r="C55" s="54">
        <f>IFERROR(VLOOKUP(D55,#REF!,5,0),0)</f>
        <v>0</v>
      </c>
      <c r="D55" s="85" t="s">
        <v>4916</v>
      </c>
      <c r="E55" s="67">
        <f>SUMIF(INSIDENTAL!$D$11:$D$5596,D55,INSIDENTAL!$AN$11:$AN$5596)</f>
        <v>0</v>
      </c>
      <c r="F55" s="67">
        <f>SUMIF(INSIDENTAL!$D$11:$D$5596,D55,INSIDENTAL!$AO$11:$AO$5596)</f>
        <v>0</v>
      </c>
      <c r="G55" s="67">
        <f>SUMIF(INSIDENTAL!$D$11:$D$5596,D55,INSIDENTAL!$AP$11:$AP$5596)</f>
        <v>0</v>
      </c>
      <c r="H55" s="67">
        <f>SUMIF(INSIDENTAL!$D$11:$D$5596,D55,INSIDENTAL!$AQ$11:$AQ$5596)</f>
        <v>0</v>
      </c>
      <c r="I55" s="67">
        <f>SUMIF(INSIDENTAL!$D$11:$D$5596,D55,INSIDENTAL!$AR$11:$AR$5596)</f>
        <v>0</v>
      </c>
      <c r="J55" s="67">
        <f>SUMIF(INSIDENTAL!$D$11:$D$5596,D55,INSIDENTAL!$AS$11:$AS$5596)</f>
        <v>0</v>
      </c>
      <c r="K55" s="67">
        <f>SUMIF(INSIDENTAL!$D$11:$D$5596,D55,INSIDENTAL!$AT$11:$AT$5596)</f>
        <v>0</v>
      </c>
      <c r="L55" s="67">
        <f>SUMIF(INSIDENTAL!$D$11:$D$5596,D55,INSIDENTAL!$AU$11:$AU$5596)</f>
        <v>0</v>
      </c>
      <c r="M55" s="67">
        <f>SUMIF(INSIDENTAL!$D$11:$D$5596,D55,INSIDENTAL!$AV$11:$AV$5596)</f>
        <v>0</v>
      </c>
      <c r="N55" s="67">
        <f>SUMIF(INSIDENTAL!$D$11:$D$5596,D55,INSIDENTAL!$AW$11:$AW$5596)</f>
        <v>0</v>
      </c>
      <c r="O55" s="67">
        <f>SUMIF(INSIDENTAL!$D$11:$D$5596,D55,INSIDENTAL!$AX$11:$AX$5596)</f>
        <v>0</v>
      </c>
      <c r="P55" s="67">
        <f>SUMIF(INSIDENTAL!$D$11:$D$5596,D55,INSIDENTAL!$AY$11:$AY$5596)</f>
        <v>0</v>
      </c>
      <c r="Q55" s="67">
        <f>SUMIF(INSIDENTAL!$D$12:$D$4830,D55,INSIDENTAL!$BC$12:$BC$4830)</f>
        <v>0</v>
      </c>
      <c r="R55" s="67">
        <f>SUMIF(INSIDENTAL!$D$12:$D$4830,D55,INSIDENTAL!$BD$12:$BD$4830)</f>
        <v>0</v>
      </c>
      <c r="S55" s="67">
        <f>SUMIF(INSIDENTAL!$D$12:$D$4830,D55,INSIDENTAL!$BE$12:$BE$4830)</f>
        <v>0</v>
      </c>
      <c r="T55" s="67">
        <f>SUMIF(INSIDENTAL!$D$12:$D$4830,D55,INSIDENTAL!$BF$12:$BF$4830)</f>
        <v>0</v>
      </c>
      <c r="U55" s="67">
        <f>SUMIF(INSIDENTAL!$D$12:$D$4830,D55,INSIDENTAL!$BG$12:$BG$4830)</f>
        <v>0</v>
      </c>
      <c r="V55" s="67">
        <f>SUMIF(INSIDENTAL!$D$12:$D$4830,D55,INSIDENTAL!$BH$12:$BH$4830)</f>
        <v>0</v>
      </c>
      <c r="W55" s="67">
        <f>SUMIF(INSIDENTAL!$D$12:$D$4830,D55,INSIDENTAL!$BI$12:$BI$4830)</f>
        <v>0</v>
      </c>
      <c r="X55" s="67">
        <f>SUMIF(INSIDENTAL!$D$12:$D$4830,D55,INSIDENTAL!$BJ$12:$BJ$4830)</f>
        <v>0</v>
      </c>
      <c r="Y55" s="67">
        <f>SUMIF(INSIDENTAL!$D$12:$D$4830,D55,INSIDENTAL!$BK$12:$BK$4830)</f>
        <v>0</v>
      </c>
      <c r="Z55" s="67">
        <f>SUMIF(INSIDENTAL!$D$12:$D$4830,D55,INSIDENTAL!$BL$12:$BL$4830)</f>
        <v>0</v>
      </c>
      <c r="AA55" s="67">
        <f>SUMIF(INSIDENTAL!$D$12:$D$4830,D55,INSIDENTAL!$BM$12:$BM$4830)</f>
        <v>0</v>
      </c>
      <c r="AB55" s="67">
        <f>SUMIF(INSIDENTAL!$D$12:$D$4830,D55,INSIDENTAL!$BN$12:$BN$4830)</f>
        <v>0</v>
      </c>
      <c r="AC55" s="67">
        <f t="shared" si="9"/>
        <v>0</v>
      </c>
      <c r="AD55" s="67">
        <f t="shared" si="10"/>
        <v>0</v>
      </c>
      <c r="AF55" s="91">
        <v>0</v>
      </c>
      <c r="AG55" s="100">
        <v>0</v>
      </c>
      <c r="AH55" s="63">
        <f t="shared" si="7"/>
        <v>0</v>
      </c>
      <c r="AI55" s="63">
        <f t="shared" si="8"/>
        <v>0</v>
      </c>
      <c r="AJ55" s="96"/>
    </row>
    <row r="56" spans="1:36">
      <c r="A56" s="54" t="s">
        <v>104</v>
      </c>
      <c r="B56" s="54">
        <f>IFERROR(VLOOKUP(D56,#REF!,4,0),0)</f>
        <v>0</v>
      </c>
      <c r="C56" s="54">
        <f>IFERROR(VLOOKUP(D56,#REF!,5,0),0)</f>
        <v>0</v>
      </c>
      <c r="D56" s="85" t="s">
        <v>2401</v>
      </c>
      <c r="E56" s="67">
        <f>SUMIF(INSIDENTAL!$D$11:$D$5596,D56,INSIDENTAL!$AN$11:$AN$5596)</f>
        <v>0</v>
      </c>
      <c r="F56" s="67">
        <f>SUMIF(INSIDENTAL!$D$11:$D$5596,D56,INSIDENTAL!$AO$11:$AO$5596)</f>
        <v>0</v>
      </c>
      <c r="G56" s="67">
        <f>SUMIF(INSIDENTAL!$D$11:$D$5596,D56,INSIDENTAL!$AP$11:$AP$5596)</f>
        <v>0</v>
      </c>
      <c r="H56" s="67">
        <f>SUMIF(INSIDENTAL!$D$11:$D$5596,D56,INSIDENTAL!$AQ$11:$AQ$5596)</f>
        <v>3</v>
      </c>
      <c r="I56" s="67">
        <f>SUMIF(INSIDENTAL!$D$11:$D$5596,D56,INSIDENTAL!$AR$11:$AR$5596)</f>
        <v>0</v>
      </c>
      <c r="J56" s="67">
        <f>SUMIF(INSIDENTAL!$D$11:$D$5596,D56,INSIDENTAL!$AS$11:$AS$5596)</f>
        <v>0</v>
      </c>
      <c r="K56" s="67">
        <f>SUMIF(INSIDENTAL!$D$11:$D$5596,D56,INSIDENTAL!$AT$11:$AT$5596)</f>
        <v>0</v>
      </c>
      <c r="L56" s="67">
        <f>SUMIF(INSIDENTAL!$D$11:$D$5596,D56,INSIDENTAL!$AU$11:$AU$5596)</f>
        <v>0</v>
      </c>
      <c r="M56" s="67">
        <f>SUMIF(INSIDENTAL!$D$11:$D$5596,D56,INSIDENTAL!$AV$11:$AV$5596)</f>
        <v>0</v>
      </c>
      <c r="N56" s="67">
        <f>SUMIF(INSIDENTAL!$D$11:$D$5596,D56,INSIDENTAL!$AW$11:$AW$5596)</f>
        <v>0</v>
      </c>
      <c r="O56" s="67">
        <f>SUMIF(INSIDENTAL!$D$11:$D$5596,D56,INSIDENTAL!$AX$11:$AX$5596)</f>
        <v>0</v>
      </c>
      <c r="P56" s="67">
        <f>SUMIF(INSIDENTAL!$D$11:$D$5596,D56,INSIDENTAL!$AY$11:$AY$5596)</f>
        <v>0</v>
      </c>
      <c r="Q56" s="67">
        <f>SUMIF(INSIDENTAL!$D$12:$D$4830,D56,INSIDENTAL!$BC$12:$BC$4830)</f>
        <v>0</v>
      </c>
      <c r="R56" s="67">
        <f>SUMIF(INSIDENTAL!$D$12:$D$4830,D56,INSIDENTAL!$BD$12:$BD$4830)</f>
        <v>0</v>
      </c>
      <c r="S56" s="67">
        <f>SUMIF(INSIDENTAL!$D$12:$D$4830,D56,INSIDENTAL!$BE$12:$BE$4830)</f>
        <v>0</v>
      </c>
      <c r="T56" s="67">
        <f>SUMIF(INSIDENTAL!$D$12:$D$4830,D56,INSIDENTAL!$BF$12:$BF$4830)</f>
        <v>117.41</v>
      </c>
      <c r="U56" s="67">
        <f>SUMIF(INSIDENTAL!$D$12:$D$4830,D56,INSIDENTAL!$BG$12:$BG$4830)</f>
        <v>0</v>
      </c>
      <c r="V56" s="67">
        <f>SUMIF(INSIDENTAL!$D$12:$D$4830,D56,INSIDENTAL!$BH$12:$BH$4830)</f>
        <v>0</v>
      </c>
      <c r="W56" s="67">
        <f>SUMIF(INSIDENTAL!$D$12:$D$4830,D56,INSIDENTAL!$BI$12:$BI$4830)</f>
        <v>0</v>
      </c>
      <c r="X56" s="67">
        <f>SUMIF(INSIDENTAL!$D$12:$D$4830,D56,INSIDENTAL!$BJ$12:$BJ$4830)</f>
        <v>0</v>
      </c>
      <c r="Y56" s="67">
        <f>SUMIF(INSIDENTAL!$D$12:$D$4830,D56,INSIDENTAL!$BK$12:$BK$4830)</f>
        <v>0</v>
      </c>
      <c r="Z56" s="67">
        <f>SUMIF(INSIDENTAL!$D$12:$D$4830,D56,INSIDENTAL!$BL$12:$BL$4830)</f>
        <v>0</v>
      </c>
      <c r="AA56" s="67">
        <f>SUMIF(INSIDENTAL!$D$12:$D$4830,D56,INSIDENTAL!$BM$12:$BM$4830)</f>
        <v>0</v>
      </c>
      <c r="AB56" s="67">
        <f>SUMIF(INSIDENTAL!$D$12:$D$4830,D56,INSIDENTAL!$BN$12:$BN$4830)</f>
        <v>0</v>
      </c>
      <c r="AC56" s="67">
        <f t="shared" si="9"/>
        <v>3</v>
      </c>
      <c r="AD56" s="67">
        <f t="shared" si="10"/>
        <v>117.41</v>
      </c>
      <c r="AF56" s="91">
        <v>0</v>
      </c>
      <c r="AG56" s="100">
        <v>0</v>
      </c>
      <c r="AH56" s="63">
        <f t="shared" si="7"/>
        <v>0</v>
      </c>
      <c r="AI56" s="63">
        <f t="shared" si="8"/>
        <v>0</v>
      </c>
      <c r="AJ56" s="96"/>
    </row>
    <row r="57" spans="1:36">
      <c r="A57" s="54" t="s">
        <v>104</v>
      </c>
      <c r="B57" s="54">
        <f>IFERROR(VLOOKUP(D57,#REF!,4,0),0)</f>
        <v>0</v>
      </c>
      <c r="C57" s="54">
        <f>IFERROR(VLOOKUP(D57,#REF!,5,0),0)</f>
        <v>0</v>
      </c>
      <c r="D57" s="85" t="s">
        <v>4519</v>
      </c>
      <c r="E57" s="67">
        <f>SUMIF(INSIDENTAL!$D$11:$D$5596,D57,INSIDENTAL!$AN$11:$AN$5596)</f>
        <v>0</v>
      </c>
      <c r="F57" s="67">
        <f>SUMIF(INSIDENTAL!$D$11:$D$5596,D57,INSIDENTAL!$AO$11:$AO$5596)</f>
        <v>0</v>
      </c>
      <c r="G57" s="67">
        <f>SUMIF(INSIDENTAL!$D$11:$D$5596,D57,INSIDENTAL!$AP$11:$AP$5596)</f>
        <v>2</v>
      </c>
      <c r="H57" s="67">
        <f>SUMIF(INSIDENTAL!$D$11:$D$5596,D57,INSIDENTAL!$AQ$11:$AQ$5596)</f>
        <v>0</v>
      </c>
      <c r="I57" s="67">
        <f>SUMIF(INSIDENTAL!$D$11:$D$5596,D57,INSIDENTAL!$AR$11:$AR$5596)</f>
        <v>0</v>
      </c>
      <c r="J57" s="67">
        <f>SUMIF(INSIDENTAL!$D$11:$D$5596,D57,INSIDENTAL!$AS$11:$AS$5596)</f>
        <v>0</v>
      </c>
      <c r="K57" s="67">
        <f>SUMIF(INSIDENTAL!$D$11:$D$5596,D57,INSIDENTAL!$AT$11:$AT$5596)</f>
        <v>0</v>
      </c>
      <c r="L57" s="67">
        <f>SUMIF(INSIDENTAL!$D$11:$D$5596,D57,INSIDENTAL!$AU$11:$AU$5596)</f>
        <v>0</v>
      </c>
      <c r="M57" s="67">
        <f>SUMIF(INSIDENTAL!$D$11:$D$5596,D57,INSIDENTAL!$AV$11:$AV$5596)</f>
        <v>0</v>
      </c>
      <c r="N57" s="67">
        <f>SUMIF(INSIDENTAL!$D$11:$D$5596,D57,INSIDENTAL!$AW$11:$AW$5596)</f>
        <v>0</v>
      </c>
      <c r="O57" s="67">
        <f>SUMIF(INSIDENTAL!$D$11:$D$5596,D57,INSIDENTAL!$AX$11:$AX$5596)</f>
        <v>0</v>
      </c>
      <c r="P57" s="67">
        <f>SUMIF(INSIDENTAL!$D$11:$D$5596,D57,INSIDENTAL!$AY$11:$AY$5596)</f>
        <v>0</v>
      </c>
      <c r="Q57" s="67">
        <f>SUMIF(INSIDENTAL!$D$12:$D$4830,D57,INSIDENTAL!$BC$12:$BC$4830)</f>
        <v>0</v>
      </c>
      <c r="R57" s="67">
        <f>SUMIF(INSIDENTAL!$D$12:$D$4830,D57,INSIDENTAL!$BD$12:$BD$4830)</f>
        <v>0</v>
      </c>
      <c r="S57" s="67">
        <f>SUMIF(INSIDENTAL!$D$12:$D$4830,D57,INSIDENTAL!$BE$12:$BE$4830)</f>
        <v>803.94</v>
      </c>
      <c r="T57" s="67">
        <f>SUMIF(INSIDENTAL!$D$12:$D$4830,D57,INSIDENTAL!$BF$12:$BF$4830)</f>
        <v>0</v>
      </c>
      <c r="U57" s="67">
        <f>SUMIF(INSIDENTAL!$D$12:$D$4830,D57,INSIDENTAL!$BG$12:$BG$4830)</f>
        <v>0</v>
      </c>
      <c r="V57" s="67">
        <f>SUMIF(INSIDENTAL!$D$12:$D$4830,D57,INSIDENTAL!$BH$12:$BH$4830)</f>
        <v>0</v>
      </c>
      <c r="W57" s="67">
        <f>SUMIF(INSIDENTAL!$D$12:$D$4830,D57,INSIDENTAL!$BI$12:$BI$4830)</f>
        <v>0</v>
      </c>
      <c r="X57" s="67">
        <f>SUMIF(INSIDENTAL!$D$12:$D$4830,D57,INSIDENTAL!$BJ$12:$BJ$4830)</f>
        <v>0</v>
      </c>
      <c r="Y57" s="67">
        <f>SUMIF(INSIDENTAL!$D$12:$D$4830,D57,INSIDENTAL!$BK$12:$BK$4830)</f>
        <v>0</v>
      </c>
      <c r="Z57" s="67">
        <f>SUMIF(INSIDENTAL!$D$12:$D$4830,D57,INSIDENTAL!$BL$12:$BL$4830)</f>
        <v>0</v>
      </c>
      <c r="AA57" s="67">
        <f>SUMIF(INSIDENTAL!$D$12:$D$4830,D57,INSIDENTAL!$BM$12:$BM$4830)</f>
        <v>0</v>
      </c>
      <c r="AB57" s="67">
        <f>SUMIF(INSIDENTAL!$D$12:$D$4830,D57,INSIDENTAL!$BN$12:$BN$4830)</f>
        <v>0</v>
      </c>
      <c r="AC57" s="67">
        <f t="shared" si="9"/>
        <v>2</v>
      </c>
      <c r="AD57" s="67">
        <f t="shared" si="10"/>
        <v>803.94</v>
      </c>
      <c r="AF57" s="91">
        <v>0</v>
      </c>
      <c r="AG57" s="100">
        <v>0</v>
      </c>
      <c r="AH57" s="63">
        <f t="shared" si="7"/>
        <v>0</v>
      </c>
      <c r="AI57" s="63">
        <f t="shared" si="8"/>
        <v>0</v>
      </c>
      <c r="AJ57" s="96"/>
    </row>
    <row r="58" spans="1:36">
      <c r="A58" s="54" t="s">
        <v>104</v>
      </c>
      <c r="B58" s="54">
        <f>IFERROR(VLOOKUP(D58,#REF!,4,0),0)</f>
        <v>0</v>
      </c>
      <c r="C58" s="54">
        <f>IFERROR(VLOOKUP(D58,#REF!,5,0),0)</f>
        <v>0</v>
      </c>
      <c r="D58" s="85" t="s">
        <v>4695</v>
      </c>
      <c r="E58" s="67">
        <f>SUMIF(INSIDENTAL!$D$11:$D$5596,D58,INSIDENTAL!$AN$11:$AN$5596)</f>
        <v>0</v>
      </c>
      <c r="F58" s="67">
        <f>SUMIF(INSIDENTAL!$D$11:$D$5596,D58,INSIDENTAL!$AO$11:$AO$5596)</f>
        <v>0</v>
      </c>
      <c r="G58" s="67">
        <f>SUMIF(INSIDENTAL!$D$11:$D$5596,D58,INSIDENTAL!$AP$11:$AP$5596)</f>
        <v>0</v>
      </c>
      <c r="H58" s="67">
        <f>SUMIF(INSIDENTAL!$D$11:$D$5596,D58,INSIDENTAL!$AQ$11:$AQ$5596)</f>
        <v>0</v>
      </c>
      <c r="I58" s="67">
        <f>SUMIF(INSIDENTAL!$D$11:$D$5596,D58,INSIDENTAL!$AR$11:$AR$5596)</f>
        <v>0</v>
      </c>
      <c r="J58" s="67">
        <f>SUMIF(INSIDENTAL!$D$11:$D$5596,D58,INSIDENTAL!$AS$11:$AS$5596)</f>
        <v>0</v>
      </c>
      <c r="K58" s="67">
        <f>SUMIF(INSIDENTAL!$D$11:$D$5596,D58,INSIDENTAL!$AT$11:$AT$5596)</f>
        <v>0</v>
      </c>
      <c r="L58" s="67">
        <f>SUMIF(INSIDENTAL!$D$11:$D$5596,D58,INSIDENTAL!$AU$11:$AU$5596)</f>
        <v>0</v>
      </c>
      <c r="M58" s="67">
        <f>SUMIF(INSIDENTAL!$D$11:$D$5596,D58,INSIDENTAL!$AV$11:$AV$5596)</f>
        <v>0</v>
      </c>
      <c r="N58" s="67">
        <f>SUMIF(INSIDENTAL!$D$11:$D$5596,D58,INSIDENTAL!$AW$11:$AW$5596)</f>
        <v>0</v>
      </c>
      <c r="O58" s="67">
        <f>SUMIF(INSIDENTAL!$D$11:$D$5596,D58,INSIDENTAL!$AX$11:$AX$5596)</f>
        <v>0</v>
      </c>
      <c r="P58" s="67">
        <f>SUMIF(INSIDENTAL!$D$11:$D$5596,D58,INSIDENTAL!$AY$11:$AY$5596)</f>
        <v>0</v>
      </c>
      <c r="Q58" s="67">
        <f>SUMIF(INSIDENTAL!$D$12:$D$4830,D58,INSIDENTAL!$BC$12:$BC$4830)</f>
        <v>0</v>
      </c>
      <c r="R58" s="67">
        <f>SUMIF(INSIDENTAL!$D$12:$D$4830,D58,INSIDENTAL!$BD$12:$BD$4830)</f>
        <v>0</v>
      </c>
      <c r="S58" s="67">
        <f>SUMIF(INSIDENTAL!$D$12:$D$4830,D58,INSIDENTAL!$BE$12:$BE$4830)</f>
        <v>0</v>
      </c>
      <c r="T58" s="67">
        <f>SUMIF(INSIDENTAL!$D$12:$D$4830,D58,INSIDENTAL!$BF$12:$BF$4830)</f>
        <v>0</v>
      </c>
      <c r="U58" s="67">
        <f>SUMIF(INSIDENTAL!$D$12:$D$4830,D58,INSIDENTAL!$BG$12:$BG$4830)</f>
        <v>0</v>
      </c>
      <c r="V58" s="67">
        <f>SUMIF(INSIDENTAL!$D$12:$D$4830,D58,INSIDENTAL!$BH$12:$BH$4830)</f>
        <v>0</v>
      </c>
      <c r="W58" s="67">
        <f>SUMIF(INSIDENTAL!$D$12:$D$4830,D58,INSIDENTAL!$BI$12:$BI$4830)</f>
        <v>0</v>
      </c>
      <c r="X58" s="67">
        <f>SUMIF(INSIDENTAL!$D$12:$D$4830,D58,INSIDENTAL!$BJ$12:$BJ$4830)</f>
        <v>0</v>
      </c>
      <c r="Y58" s="67">
        <f>SUMIF(INSIDENTAL!$D$12:$D$4830,D58,INSIDENTAL!$BK$12:$BK$4830)</f>
        <v>0</v>
      </c>
      <c r="Z58" s="67">
        <f>SUMIF(INSIDENTAL!$D$12:$D$4830,D58,INSIDENTAL!$BL$12:$BL$4830)</f>
        <v>0</v>
      </c>
      <c r="AA58" s="67">
        <f>SUMIF(INSIDENTAL!$D$12:$D$4830,D58,INSIDENTAL!$BM$12:$BM$4830)</f>
        <v>0</v>
      </c>
      <c r="AB58" s="67">
        <f>SUMIF(INSIDENTAL!$D$12:$D$4830,D58,INSIDENTAL!$BN$12:$BN$4830)</f>
        <v>0</v>
      </c>
      <c r="AC58" s="67">
        <f t="shared" si="9"/>
        <v>0</v>
      </c>
      <c r="AD58" s="67">
        <f t="shared" si="10"/>
        <v>0</v>
      </c>
      <c r="AF58" s="91">
        <v>0</v>
      </c>
      <c r="AG58" s="100">
        <v>0</v>
      </c>
      <c r="AH58" s="63">
        <f t="shared" si="7"/>
        <v>0</v>
      </c>
      <c r="AI58" s="63">
        <f t="shared" si="8"/>
        <v>0</v>
      </c>
      <c r="AJ58" s="96"/>
    </row>
    <row r="59" spans="1:36">
      <c r="A59" s="54" t="s">
        <v>104</v>
      </c>
      <c r="B59" s="54">
        <f>IFERROR(VLOOKUP(D59,#REF!,4,0),0)</f>
        <v>0</v>
      </c>
      <c r="C59" s="54">
        <f>IFERROR(VLOOKUP(D59,#REF!,5,0),0)</f>
        <v>0</v>
      </c>
      <c r="D59" s="85" t="s">
        <v>2306</v>
      </c>
      <c r="E59" s="67">
        <f>SUMIF(INSIDENTAL!$D$11:$D$5596,D59,INSIDENTAL!$AN$11:$AN$5596)</f>
        <v>0</v>
      </c>
      <c r="F59" s="67">
        <f>SUMIF(INSIDENTAL!$D$11:$D$5596,D59,INSIDENTAL!$AO$11:$AO$5596)</f>
        <v>0</v>
      </c>
      <c r="G59" s="67">
        <f>SUMIF(INSIDENTAL!$D$11:$D$5596,D59,INSIDENTAL!$AP$11:$AP$5596)</f>
        <v>0</v>
      </c>
      <c r="H59" s="67">
        <f>SUMIF(INSIDENTAL!$D$11:$D$5596,D59,INSIDENTAL!$AQ$11:$AQ$5596)</f>
        <v>1</v>
      </c>
      <c r="I59" s="67">
        <f>SUMIF(INSIDENTAL!$D$11:$D$5596,D59,INSIDENTAL!$AR$11:$AR$5596)</f>
        <v>0</v>
      </c>
      <c r="J59" s="67">
        <f>SUMIF(INSIDENTAL!$D$11:$D$5596,D59,INSIDENTAL!$AS$11:$AS$5596)</f>
        <v>0</v>
      </c>
      <c r="K59" s="67">
        <f>SUMIF(INSIDENTAL!$D$11:$D$5596,D59,INSIDENTAL!$AT$11:$AT$5596)</f>
        <v>0</v>
      </c>
      <c r="L59" s="67">
        <f>SUMIF(INSIDENTAL!$D$11:$D$5596,D59,INSIDENTAL!$AU$11:$AU$5596)</f>
        <v>0</v>
      </c>
      <c r="M59" s="67">
        <f>SUMIF(INSIDENTAL!$D$11:$D$5596,D59,INSIDENTAL!$AV$11:$AV$5596)</f>
        <v>0</v>
      </c>
      <c r="N59" s="67">
        <f>SUMIF(INSIDENTAL!$D$11:$D$5596,D59,INSIDENTAL!$AW$11:$AW$5596)</f>
        <v>1</v>
      </c>
      <c r="O59" s="67">
        <f>SUMIF(INSIDENTAL!$D$11:$D$5596,D59,INSIDENTAL!$AX$11:$AX$5596)</f>
        <v>0</v>
      </c>
      <c r="P59" s="67">
        <f>SUMIF(INSIDENTAL!$D$11:$D$5596,D59,INSIDENTAL!$AY$11:$AY$5596)</f>
        <v>0</v>
      </c>
      <c r="Q59" s="67">
        <f>SUMIF(INSIDENTAL!$D$12:$D$4830,D59,INSIDENTAL!$BC$12:$BC$4830)</f>
        <v>0</v>
      </c>
      <c r="R59" s="67">
        <f>SUMIF(INSIDENTAL!$D$12:$D$4830,D59,INSIDENTAL!$BD$12:$BD$4830)</f>
        <v>0</v>
      </c>
      <c r="S59" s="67">
        <f>SUMIF(INSIDENTAL!$D$12:$D$4830,D59,INSIDENTAL!$BE$12:$BE$4830)</f>
        <v>0</v>
      </c>
      <c r="T59" s="67">
        <f>SUMIF(INSIDENTAL!$D$12:$D$4830,D59,INSIDENTAL!$BF$12:$BF$4830)</f>
        <v>0.6487916650842479</v>
      </c>
      <c r="U59" s="67">
        <f>SUMIF(INSIDENTAL!$D$12:$D$4830,D59,INSIDENTAL!$BG$12:$BG$4830)</f>
        <v>0</v>
      </c>
      <c r="V59" s="67">
        <f>SUMIF(INSIDENTAL!$D$12:$D$4830,D59,INSIDENTAL!$BH$12:$BH$4830)</f>
        <v>0</v>
      </c>
      <c r="W59" s="67">
        <f>SUMIF(INSIDENTAL!$D$12:$D$4830,D59,INSIDENTAL!$BI$12:$BI$4830)</f>
        <v>0</v>
      </c>
      <c r="X59" s="67">
        <f>SUMIF(INSIDENTAL!$D$12:$D$4830,D59,INSIDENTAL!$BJ$12:$BJ$4830)</f>
        <v>0</v>
      </c>
      <c r="Y59" s="67">
        <f>SUMIF(INSIDENTAL!$D$12:$D$4830,D59,INSIDENTAL!$BK$12:$BK$4830)</f>
        <v>0</v>
      </c>
      <c r="Z59" s="67">
        <f>SUMIF(INSIDENTAL!$D$12:$D$4830,D59,INSIDENTAL!$BL$12:$BL$4830)</f>
        <v>0.65512133986555765</v>
      </c>
      <c r="AA59" s="67">
        <f>SUMIF(INSIDENTAL!$D$12:$D$4830,D59,INSIDENTAL!$BM$12:$BM$4830)</f>
        <v>0</v>
      </c>
      <c r="AB59" s="67">
        <f>SUMIF(INSIDENTAL!$D$12:$D$4830,D59,INSIDENTAL!$BN$12:$BN$4830)</f>
        <v>0</v>
      </c>
      <c r="AC59" s="67">
        <f t="shared" si="9"/>
        <v>2</v>
      </c>
      <c r="AD59" s="67">
        <f t="shared" si="10"/>
        <v>1.3039130049498056</v>
      </c>
      <c r="AF59" s="91">
        <v>0</v>
      </c>
      <c r="AG59" s="100">
        <v>0</v>
      </c>
      <c r="AH59" s="63">
        <f t="shared" si="7"/>
        <v>0</v>
      </c>
      <c r="AI59" s="63">
        <f t="shared" si="8"/>
        <v>0</v>
      </c>
      <c r="AJ59" s="96"/>
    </row>
    <row r="60" spans="1:36">
      <c r="A60" s="54" t="s">
        <v>104</v>
      </c>
      <c r="B60" s="54">
        <f>IFERROR(VLOOKUP(D60,#REF!,4,0),0)</f>
        <v>0</v>
      </c>
      <c r="C60" s="54">
        <f>IFERROR(VLOOKUP(D60,#REF!,5,0),0)</f>
        <v>0</v>
      </c>
      <c r="D60" s="85" t="s">
        <v>3069</v>
      </c>
      <c r="E60" s="67">
        <f>SUMIF(INSIDENTAL!$D$11:$D$5596,D60,INSIDENTAL!$AN$11:$AN$5596)</f>
        <v>0</v>
      </c>
      <c r="F60" s="67">
        <f>SUMIF(INSIDENTAL!$D$11:$D$5596,D60,INSIDENTAL!$AO$11:$AO$5596)</f>
        <v>1</v>
      </c>
      <c r="G60" s="67">
        <f>SUMIF(INSIDENTAL!$D$11:$D$5596,D60,INSIDENTAL!$AP$11:$AP$5596)</f>
        <v>0</v>
      </c>
      <c r="H60" s="67">
        <f>SUMIF(INSIDENTAL!$D$11:$D$5596,D60,INSIDENTAL!$AQ$11:$AQ$5596)</f>
        <v>0</v>
      </c>
      <c r="I60" s="67">
        <f>SUMIF(INSIDENTAL!$D$11:$D$5596,D60,INSIDENTAL!$AR$11:$AR$5596)</f>
        <v>0</v>
      </c>
      <c r="J60" s="67">
        <f>SUMIF(INSIDENTAL!$D$11:$D$5596,D60,INSIDENTAL!$AS$11:$AS$5596)</f>
        <v>0</v>
      </c>
      <c r="K60" s="67">
        <f>SUMIF(INSIDENTAL!$D$11:$D$5596,D60,INSIDENTAL!$AT$11:$AT$5596)</f>
        <v>0</v>
      </c>
      <c r="L60" s="67">
        <f>SUMIF(INSIDENTAL!$D$11:$D$5596,D60,INSIDENTAL!$AU$11:$AU$5596)</f>
        <v>0</v>
      </c>
      <c r="M60" s="67">
        <f>SUMIF(INSIDENTAL!$D$11:$D$5596,D60,INSIDENTAL!$AV$11:$AV$5596)</f>
        <v>0</v>
      </c>
      <c r="N60" s="67">
        <f>SUMIF(INSIDENTAL!$D$11:$D$5596,D60,INSIDENTAL!$AW$11:$AW$5596)</f>
        <v>0</v>
      </c>
      <c r="O60" s="67">
        <f>SUMIF(INSIDENTAL!$D$11:$D$5596,D60,INSIDENTAL!$AX$11:$AX$5596)</f>
        <v>0</v>
      </c>
      <c r="P60" s="67">
        <f>SUMIF(INSIDENTAL!$D$11:$D$5596,D60,INSIDENTAL!$AY$11:$AY$5596)</f>
        <v>0</v>
      </c>
      <c r="Q60" s="67">
        <f>SUMIF(INSIDENTAL!$D$12:$D$4830,D60,INSIDENTAL!$BC$12:$BC$4830)</f>
        <v>0</v>
      </c>
      <c r="R60" s="67">
        <f>SUMIF(INSIDENTAL!$D$12:$D$4830,D60,INSIDENTAL!$BD$12:$BD$4830)</f>
        <v>13.039130049498057</v>
      </c>
      <c r="S60" s="67">
        <f>SUMIF(INSIDENTAL!$D$12:$D$4830,D60,INSIDENTAL!$BE$12:$BE$4830)</f>
        <v>0</v>
      </c>
      <c r="T60" s="67">
        <f>SUMIF(INSIDENTAL!$D$12:$D$4830,D60,INSIDENTAL!$BF$12:$BF$4830)</f>
        <v>0</v>
      </c>
      <c r="U60" s="67">
        <f>SUMIF(INSIDENTAL!$D$12:$D$4830,D60,INSIDENTAL!$BG$12:$BG$4830)</f>
        <v>0</v>
      </c>
      <c r="V60" s="67">
        <f>SUMIF(INSIDENTAL!$D$12:$D$4830,D60,INSIDENTAL!$BH$12:$BH$4830)</f>
        <v>0</v>
      </c>
      <c r="W60" s="67">
        <f>SUMIF(INSIDENTAL!$D$12:$D$4830,D60,INSIDENTAL!$BI$12:$BI$4830)</f>
        <v>0</v>
      </c>
      <c r="X60" s="67">
        <f>SUMIF(INSIDENTAL!$D$12:$D$4830,D60,INSIDENTAL!$BJ$12:$BJ$4830)</f>
        <v>0</v>
      </c>
      <c r="Y60" s="67">
        <f>SUMIF(INSIDENTAL!$D$12:$D$4830,D60,INSIDENTAL!$BK$12:$BK$4830)</f>
        <v>0</v>
      </c>
      <c r="Z60" s="67">
        <f>SUMIF(INSIDENTAL!$D$12:$D$4830,D60,INSIDENTAL!$BL$12:$BL$4830)</f>
        <v>0</v>
      </c>
      <c r="AA60" s="67">
        <f>SUMIF(INSIDENTAL!$D$12:$D$4830,D60,INSIDENTAL!$BM$12:$BM$4830)</f>
        <v>0</v>
      </c>
      <c r="AB60" s="67">
        <f>SUMIF(INSIDENTAL!$D$12:$D$4830,D60,INSIDENTAL!$BN$12:$BN$4830)</f>
        <v>0</v>
      </c>
      <c r="AC60" s="67">
        <f t="shared" si="9"/>
        <v>1</v>
      </c>
      <c r="AD60" s="67">
        <f t="shared" si="10"/>
        <v>13.039130049498057</v>
      </c>
      <c r="AF60" s="91">
        <v>0</v>
      </c>
      <c r="AG60" s="100">
        <v>0</v>
      </c>
      <c r="AH60" s="63">
        <f t="shared" si="7"/>
        <v>0</v>
      </c>
      <c r="AI60" s="63">
        <f t="shared" si="8"/>
        <v>0</v>
      </c>
      <c r="AJ60" s="96"/>
    </row>
    <row r="61" spans="1:36">
      <c r="A61" s="54" t="s">
        <v>104</v>
      </c>
      <c r="B61" s="54">
        <f>IFERROR(VLOOKUP(D61,#REF!,4,0),0)</f>
        <v>0</v>
      </c>
      <c r="C61" s="54">
        <f>IFERROR(VLOOKUP(D61,#REF!,5,0),0)</f>
        <v>0</v>
      </c>
      <c r="D61" s="85" t="s">
        <v>10387</v>
      </c>
      <c r="E61" s="67">
        <f>SUMIF(INSIDENTAL!$D$11:$D$5596,D61,INSIDENTAL!$AN$11:$AN$5596)</f>
        <v>0</v>
      </c>
      <c r="F61" s="67">
        <f>SUMIF(INSIDENTAL!$D$11:$D$5596,D61,INSIDENTAL!$AO$11:$AO$5596)</f>
        <v>0</v>
      </c>
      <c r="G61" s="67">
        <f>SUMIF(INSIDENTAL!$D$11:$D$5596,D61,INSIDENTAL!$AP$11:$AP$5596)</f>
        <v>0</v>
      </c>
      <c r="H61" s="67">
        <f>SUMIF(INSIDENTAL!$D$11:$D$5596,D61,INSIDENTAL!$AQ$11:$AQ$5596)</f>
        <v>0</v>
      </c>
      <c r="I61" s="67">
        <f>SUMIF(INSIDENTAL!$D$11:$D$5596,D61,INSIDENTAL!$AR$11:$AR$5596)</f>
        <v>0</v>
      </c>
      <c r="J61" s="67">
        <f>SUMIF(INSIDENTAL!$D$11:$D$5596,D61,INSIDENTAL!$AS$11:$AS$5596)</f>
        <v>0</v>
      </c>
      <c r="K61" s="67">
        <f>SUMIF(INSIDENTAL!$D$11:$D$5596,D61,INSIDENTAL!$AT$11:$AT$5596)</f>
        <v>0</v>
      </c>
      <c r="L61" s="67">
        <f>SUMIF(INSIDENTAL!$D$11:$D$5596,D61,INSIDENTAL!$AU$11:$AU$5596)</f>
        <v>0</v>
      </c>
      <c r="M61" s="67">
        <f>SUMIF(INSIDENTAL!$D$11:$D$5596,D61,INSIDENTAL!$AV$11:$AV$5596)</f>
        <v>0</v>
      </c>
      <c r="N61" s="67">
        <f>SUMIF(INSIDENTAL!$D$11:$D$5596,D61,INSIDENTAL!$AW$11:$AW$5596)</f>
        <v>0</v>
      </c>
      <c r="O61" s="67">
        <f>SUMIF(INSIDENTAL!$D$11:$D$5596,D61,INSIDENTAL!$AX$11:$AX$5596)</f>
        <v>0</v>
      </c>
      <c r="P61" s="67">
        <f>SUMIF(INSIDENTAL!$D$11:$D$5596,D61,INSIDENTAL!$AY$11:$AY$5596)</f>
        <v>0</v>
      </c>
      <c r="Q61" s="67">
        <f>SUMIF(INSIDENTAL!$D$12:$D$4830,D61,INSIDENTAL!$BC$12:$BC$4830)</f>
        <v>0</v>
      </c>
      <c r="R61" s="67">
        <f>SUMIF(INSIDENTAL!$D$12:$D$4830,D61,INSIDENTAL!$BD$12:$BD$4830)</f>
        <v>0</v>
      </c>
      <c r="S61" s="67">
        <f>SUMIF(INSIDENTAL!$D$12:$D$4830,D61,INSIDENTAL!$BE$12:$BE$4830)</f>
        <v>0</v>
      </c>
      <c r="T61" s="67">
        <f>SUMIF(INSIDENTAL!$D$12:$D$4830,D61,INSIDENTAL!$BF$12:$BF$4830)</f>
        <v>0</v>
      </c>
      <c r="U61" s="67">
        <f>SUMIF(INSIDENTAL!$D$12:$D$4830,D61,INSIDENTAL!$BG$12:$BG$4830)</f>
        <v>0</v>
      </c>
      <c r="V61" s="67">
        <f>SUMIF(INSIDENTAL!$D$12:$D$4830,D61,INSIDENTAL!$BH$12:$BH$4830)</f>
        <v>0</v>
      </c>
      <c r="W61" s="67">
        <f>SUMIF(INSIDENTAL!$D$12:$D$4830,D61,INSIDENTAL!$BI$12:$BI$4830)</f>
        <v>0</v>
      </c>
      <c r="X61" s="67">
        <f>SUMIF(INSIDENTAL!$D$12:$D$4830,D61,INSIDENTAL!$BJ$12:$BJ$4830)</f>
        <v>0</v>
      </c>
      <c r="Y61" s="67">
        <f>SUMIF(INSIDENTAL!$D$12:$D$4830,D61,INSIDENTAL!$BK$12:$BK$4830)</f>
        <v>0</v>
      </c>
      <c r="Z61" s="67">
        <f>SUMIF(INSIDENTAL!$D$12:$D$4830,D61,INSIDENTAL!$BL$12:$BL$4830)</f>
        <v>0</v>
      </c>
      <c r="AA61" s="67">
        <f>SUMIF(INSIDENTAL!$D$12:$D$4830,D61,INSIDENTAL!$BM$12:$BM$4830)</f>
        <v>0</v>
      </c>
      <c r="AB61" s="67">
        <f>SUMIF(INSIDENTAL!$D$12:$D$4830,D61,INSIDENTAL!$BN$12:$BN$4830)</f>
        <v>0</v>
      </c>
      <c r="AC61" s="67">
        <f t="shared" si="9"/>
        <v>0</v>
      </c>
      <c r="AD61" s="67">
        <f t="shared" si="10"/>
        <v>0</v>
      </c>
      <c r="AF61" s="91">
        <v>0</v>
      </c>
      <c r="AG61" s="100">
        <v>0</v>
      </c>
      <c r="AH61" s="63">
        <f t="shared" si="7"/>
        <v>0</v>
      </c>
      <c r="AI61" s="63">
        <f t="shared" si="8"/>
        <v>0</v>
      </c>
      <c r="AJ61" s="96"/>
    </row>
    <row r="62" spans="1:36">
      <c r="A62" s="54" t="s">
        <v>104</v>
      </c>
      <c r="B62" s="54">
        <f>IFERROR(VLOOKUP(D62,#REF!,4,0),0)</f>
        <v>0</v>
      </c>
      <c r="C62" s="54">
        <f>IFERROR(VLOOKUP(D62,#REF!,5,0),0)</f>
        <v>0</v>
      </c>
      <c r="D62" s="85" t="s">
        <v>8292</v>
      </c>
      <c r="E62" s="67">
        <f>SUMIF(INSIDENTAL!$D$11:$D$5596,D62,INSIDENTAL!$AN$11:$AN$5596)</f>
        <v>0</v>
      </c>
      <c r="F62" s="67">
        <f>SUMIF(INSIDENTAL!$D$11:$D$5596,D62,INSIDENTAL!$AO$11:$AO$5596)</f>
        <v>0</v>
      </c>
      <c r="G62" s="67">
        <f>SUMIF(INSIDENTAL!$D$11:$D$5596,D62,INSIDENTAL!$AP$11:$AP$5596)</f>
        <v>0</v>
      </c>
      <c r="H62" s="67">
        <f>SUMIF(INSIDENTAL!$D$11:$D$5596,D62,INSIDENTAL!$AQ$11:$AQ$5596)</f>
        <v>2</v>
      </c>
      <c r="I62" s="67">
        <f>SUMIF(INSIDENTAL!$D$11:$D$5596,D62,INSIDENTAL!$AR$11:$AR$5596)</f>
        <v>0</v>
      </c>
      <c r="J62" s="67">
        <f>SUMIF(INSIDENTAL!$D$11:$D$5596,D62,INSIDENTAL!$AS$11:$AS$5596)</f>
        <v>0</v>
      </c>
      <c r="K62" s="67">
        <f>SUMIF(INSIDENTAL!$D$11:$D$5596,D62,INSIDENTAL!$AT$11:$AT$5596)</f>
        <v>0</v>
      </c>
      <c r="L62" s="67">
        <f>SUMIF(INSIDENTAL!$D$11:$D$5596,D62,INSIDENTAL!$AU$11:$AU$5596)</f>
        <v>0</v>
      </c>
      <c r="M62" s="67">
        <f>SUMIF(INSIDENTAL!$D$11:$D$5596,D62,INSIDENTAL!$AV$11:$AV$5596)</f>
        <v>0</v>
      </c>
      <c r="N62" s="67">
        <f>SUMIF(INSIDENTAL!$D$11:$D$5596,D62,INSIDENTAL!$AW$11:$AW$5596)</f>
        <v>0</v>
      </c>
      <c r="O62" s="67">
        <f>SUMIF(INSIDENTAL!$D$11:$D$5596,D62,INSIDENTAL!$AX$11:$AX$5596)</f>
        <v>0</v>
      </c>
      <c r="P62" s="67">
        <f>SUMIF(INSIDENTAL!$D$11:$D$5596,D62,INSIDENTAL!$AY$11:$AY$5596)</f>
        <v>0</v>
      </c>
      <c r="Q62" s="67">
        <f>SUMIF(INSIDENTAL!$D$12:$D$4830,D62,INSIDENTAL!$BC$12:$BC$4830)</f>
        <v>0</v>
      </c>
      <c r="R62" s="67">
        <f>SUMIF(INSIDENTAL!$D$12:$D$4830,D62,INSIDENTAL!$BD$12:$BD$4830)</f>
        <v>0</v>
      </c>
      <c r="S62" s="67">
        <f>SUMIF(INSIDENTAL!$D$12:$D$4830,D62,INSIDENTAL!$BE$12:$BE$4830)</f>
        <v>0</v>
      </c>
      <c r="T62" s="67">
        <f>SUMIF(INSIDENTAL!$D$12:$D$4830,D62,INSIDENTAL!$BF$12:$BF$4830)</f>
        <v>3.59</v>
      </c>
      <c r="U62" s="67">
        <f>SUMIF(INSIDENTAL!$D$12:$D$4830,D62,INSIDENTAL!$BG$12:$BG$4830)</f>
        <v>0</v>
      </c>
      <c r="V62" s="67">
        <f>SUMIF(INSIDENTAL!$D$12:$D$4830,D62,INSIDENTAL!$BH$12:$BH$4830)</f>
        <v>0</v>
      </c>
      <c r="W62" s="67">
        <f>SUMIF(INSIDENTAL!$D$12:$D$4830,D62,INSIDENTAL!$BI$12:$BI$4830)</f>
        <v>0</v>
      </c>
      <c r="X62" s="67">
        <f>SUMIF(INSIDENTAL!$D$12:$D$4830,D62,INSIDENTAL!$BJ$12:$BJ$4830)</f>
        <v>0</v>
      </c>
      <c r="Y62" s="67">
        <f>SUMIF(INSIDENTAL!$D$12:$D$4830,D62,INSIDENTAL!$BK$12:$BK$4830)</f>
        <v>0</v>
      </c>
      <c r="Z62" s="67">
        <f>SUMIF(INSIDENTAL!$D$12:$D$4830,D62,INSIDENTAL!$BL$12:$BL$4830)</f>
        <v>0</v>
      </c>
      <c r="AA62" s="67">
        <f>SUMIF(INSIDENTAL!$D$12:$D$4830,D62,INSIDENTAL!$BM$12:$BM$4830)</f>
        <v>0</v>
      </c>
      <c r="AB62" s="67">
        <f>SUMIF(INSIDENTAL!$D$12:$D$4830,D62,INSIDENTAL!$BN$12:$BN$4830)</f>
        <v>0</v>
      </c>
      <c r="AC62" s="67">
        <f t="shared" si="9"/>
        <v>2</v>
      </c>
      <c r="AD62" s="67">
        <f t="shared" si="10"/>
        <v>3.59</v>
      </c>
      <c r="AF62" s="91">
        <v>0</v>
      </c>
      <c r="AG62" s="100">
        <v>0</v>
      </c>
      <c r="AH62" s="63">
        <f t="shared" si="7"/>
        <v>0</v>
      </c>
      <c r="AI62" s="63">
        <f t="shared" si="8"/>
        <v>0</v>
      </c>
      <c r="AJ62" s="96"/>
    </row>
    <row r="63" spans="1:36">
      <c r="A63" s="54" t="s">
        <v>104</v>
      </c>
      <c r="B63" s="54">
        <f>IFERROR(VLOOKUP(D63,#REF!,4,0),0)</f>
        <v>0</v>
      </c>
      <c r="C63" s="54">
        <f>IFERROR(VLOOKUP(D63,#REF!,5,0),0)</f>
        <v>0</v>
      </c>
      <c r="D63" s="85" t="s">
        <v>4439</v>
      </c>
      <c r="E63" s="67">
        <f>SUMIF(INSIDENTAL!$D$11:$D$5596,D63,INSIDENTAL!$AN$11:$AN$5596)</f>
        <v>0</v>
      </c>
      <c r="F63" s="67">
        <f>SUMIF(INSIDENTAL!$D$11:$D$5596,D63,INSIDENTAL!$AO$11:$AO$5596)</f>
        <v>0</v>
      </c>
      <c r="G63" s="67">
        <f>SUMIF(INSIDENTAL!$D$11:$D$5596,D63,INSIDENTAL!$AP$11:$AP$5596)</f>
        <v>0</v>
      </c>
      <c r="H63" s="67">
        <f>SUMIF(INSIDENTAL!$D$11:$D$5596,D63,INSIDENTAL!$AQ$11:$AQ$5596)</f>
        <v>1</v>
      </c>
      <c r="I63" s="67">
        <f>SUMIF(INSIDENTAL!$D$11:$D$5596,D63,INSIDENTAL!$AR$11:$AR$5596)</f>
        <v>0</v>
      </c>
      <c r="J63" s="67">
        <f>SUMIF(INSIDENTAL!$D$11:$D$5596,D63,INSIDENTAL!$AS$11:$AS$5596)</f>
        <v>0</v>
      </c>
      <c r="K63" s="67">
        <f>SUMIF(INSIDENTAL!$D$11:$D$5596,D63,INSIDENTAL!$AT$11:$AT$5596)</f>
        <v>0</v>
      </c>
      <c r="L63" s="67">
        <f>SUMIF(INSIDENTAL!$D$11:$D$5596,D63,INSIDENTAL!$AU$11:$AU$5596)</f>
        <v>0</v>
      </c>
      <c r="M63" s="67">
        <f>SUMIF(INSIDENTAL!$D$11:$D$5596,D63,INSIDENTAL!$AV$11:$AV$5596)</f>
        <v>0</v>
      </c>
      <c r="N63" s="67">
        <f>SUMIF(INSIDENTAL!$D$11:$D$5596,D63,INSIDENTAL!$AW$11:$AW$5596)</f>
        <v>0</v>
      </c>
      <c r="O63" s="67">
        <f>SUMIF(INSIDENTAL!$D$11:$D$5596,D63,INSIDENTAL!$AX$11:$AX$5596)</f>
        <v>0</v>
      </c>
      <c r="P63" s="67">
        <f>SUMIF(INSIDENTAL!$D$11:$D$5596,D63,INSIDENTAL!$AY$11:$AY$5596)</f>
        <v>0</v>
      </c>
      <c r="Q63" s="67">
        <f>SUMIF(INSIDENTAL!$D$12:$D$4830,D63,INSIDENTAL!$BC$12:$BC$4830)</f>
        <v>0</v>
      </c>
      <c r="R63" s="67">
        <f>SUMIF(INSIDENTAL!$D$12:$D$4830,D63,INSIDENTAL!$BD$12:$BD$4830)</f>
        <v>0</v>
      </c>
      <c r="S63" s="67">
        <f>SUMIF(INSIDENTAL!$D$12:$D$4830,D63,INSIDENTAL!$BE$12:$BE$4830)</f>
        <v>0</v>
      </c>
      <c r="T63" s="67">
        <f>SUMIF(INSIDENTAL!$D$12:$D$4830,D63,INSIDENTAL!$BF$12:$BF$4830)</f>
        <v>257.04809286898836</v>
      </c>
      <c r="U63" s="67">
        <f>SUMIF(INSIDENTAL!$D$12:$D$4830,D63,INSIDENTAL!$BG$12:$BG$4830)</f>
        <v>0</v>
      </c>
      <c r="V63" s="67">
        <f>SUMIF(INSIDENTAL!$D$12:$D$4830,D63,INSIDENTAL!$BH$12:$BH$4830)</f>
        <v>0</v>
      </c>
      <c r="W63" s="67">
        <f>SUMIF(INSIDENTAL!$D$12:$D$4830,D63,INSIDENTAL!$BI$12:$BI$4830)</f>
        <v>0</v>
      </c>
      <c r="X63" s="67">
        <f>SUMIF(INSIDENTAL!$D$12:$D$4830,D63,INSIDENTAL!$BJ$12:$BJ$4830)</f>
        <v>0</v>
      </c>
      <c r="Y63" s="67">
        <f>SUMIF(INSIDENTAL!$D$12:$D$4830,D63,INSIDENTAL!$BK$12:$BK$4830)</f>
        <v>0</v>
      </c>
      <c r="Z63" s="67">
        <f>SUMIF(INSIDENTAL!$D$12:$D$4830,D63,INSIDENTAL!$BL$12:$BL$4830)</f>
        <v>0</v>
      </c>
      <c r="AA63" s="67">
        <f>SUMIF(INSIDENTAL!$D$12:$D$4830,D63,INSIDENTAL!$BM$12:$BM$4830)</f>
        <v>0</v>
      </c>
      <c r="AB63" s="67">
        <f>SUMIF(INSIDENTAL!$D$12:$D$4830,D63,INSIDENTAL!$BN$12:$BN$4830)</f>
        <v>0</v>
      </c>
      <c r="AC63" s="67">
        <f t="shared" si="9"/>
        <v>1</v>
      </c>
      <c r="AD63" s="67">
        <f t="shared" si="10"/>
        <v>257.04809286898836</v>
      </c>
      <c r="AF63" s="91">
        <v>0</v>
      </c>
      <c r="AG63" s="100">
        <v>0</v>
      </c>
      <c r="AH63" s="63">
        <f t="shared" si="7"/>
        <v>0</v>
      </c>
      <c r="AI63" s="63">
        <f t="shared" si="8"/>
        <v>0</v>
      </c>
      <c r="AJ63" s="96"/>
    </row>
    <row r="64" spans="1:36">
      <c r="A64" s="54" t="s">
        <v>104</v>
      </c>
      <c r="B64" s="54">
        <f>IFERROR(VLOOKUP(D64,#REF!,4,0),0)</f>
        <v>0</v>
      </c>
      <c r="C64" s="54">
        <f>IFERROR(VLOOKUP(D64,#REF!,5,0),0)</f>
        <v>0</v>
      </c>
      <c r="D64" s="85" t="s">
        <v>13476</v>
      </c>
      <c r="E64" s="67">
        <f>SUMIF(INSIDENTAL!$D$11:$D$5596,D64,INSIDENTAL!$AN$11:$AN$5596)</f>
        <v>0</v>
      </c>
      <c r="F64" s="67">
        <f>SUMIF(INSIDENTAL!$D$11:$D$5596,D64,INSIDENTAL!$AO$11:$AO$5596)</f>
        <v>0</v>
      </c>
      <c r="G64" s="67">
        <f>SUMIF(INSIDENTAL!$D$11:$D$5596,D64,INSIDENTAL!$AP$11:$AP$5596)</f>
        <v>0</v>
      </c>
      <c r="H64" s="67">
        <f>SUMIF(INSIDENTAL!$D$11:$D$5596,D64,INSIDENTAL!$AQ$11:$AQ$5596)</f>
        <v>6</v>
      </c>
      <c r="I64" s="67">
        <f>SUMIF(INSIDENTAL!$D$11:$D$5596,D64,INSIDENTAL!$AR$11:$AR$5596)</f>
        <v>0</v>
      </c>
      <c r="J64" s="67">
        <f>SUMIF(INSIDENTAL!$D$11:$D$5596,D64,INSIDENTAL!$AS$11:$AS$5596)</f>
        <v>0</v>
      </c>
      <c r="K64" s="67">
        <f>SUMIF(INSIDENTAL!$D$11:$D$5596,D64,INSIDENTAL!$AT$11:$AT$5596)</f>
        <v>0</v>
      </c>
      <c r="L64" s="67">
        <f>SUMIF(INSIDENTAL!$D$11:$D$5596,D64,INSIDENTAL!$AU$11:$AU$5596)</f>
        <v>0</v>
      </c>
      <c r="M64" s="67">
        <f>SUMIF(INSIDENTAL!$D$11:$D$5596,D64,INSIDENTAL!$AV$11:$AV$5596)</f>
        <v>0</v>
      </c>
      <c r="N64" s="67">
        <f>SUMIF(INSIDENTAL!$D$11:$D$5596,D64,INSIDENTAL!$AW$11:$AW$5596)</f>
        <v>0</v>
      </c>
      <c r="O64" s="67">
        <f>SUMIF(INSIDENTAL!$D$11:$D$5596,D64,INSIDENTAL!$AX$11:$AX$5596)</f>
        <v>0</v>
      </c>
      <c r="P64" s="67">
        <f>SUMIF(INSIDENTAL!$D$11:$D$5596,D64,INSIDENTAL!$AY$11:$AY$5596)</f>
        <v>0</v>
      </c>
      <c r="Q64" s="67">
        <f>SUMIF(INSIDENTAL!$D$12:$D$4830,D64,INSIDENTAL!$BC$12:$BC$4830)</f>
        <v>0</v>
      </c>
      <c r="R64" s="67">
        <f>SUMIF(INSIDENTAL!$D$12:$D$4830,D64,INSIDENTAL!$BD$12:$BD$4830)</f>
        <v>0</v>
      </c>
      <c r="S64" s="67">
        <f>SUMIF(INSIDENTAL!$D$12:$D$4830,D64,INSIDENTAL!$BE$12:$BE$4830)</f>
        <v>0</v>
      </c>
      <c r="T64" s="67">
        <f>SUMIF(INSIDENTAL!$D$12:$D$4830,D64,INSIDENTAL!$BF$12:$BF$4830)</f>
        <v>39.706049903155971</v>
      </c>
      <c r="U64" s="67">
        <f>SUMIF(INSIDENTAL!$D$12:$D$4830,D64,INSIDENTAL!$BG$12:$BG$4830)</f>
        <v>0</v>
      </c>
      <c r="V64" s="67">
        <f>SUMIF(INSIDENTAL!$D$12:$D$4830,D64,INSIDENTAL!$BH$12:$BH$4830)</f>
        <v>0</v>
      </c>
      <c r="W64" s="67">
        <f>SUMIF(INSIDENTAL!$D$12:$D$4830,D64,INSIDENTAL!$BI$12:$BI$4830)</f>
        <v>0</v>
      </c>
      <c r="X64" s="67">
        <f>SUMIF(INSIDENTAL!$D$12:$D$4830,D64,INSIDENTAL!$BJ$12:$BJ$4830)</f>
        <v>0</v>
      </c>
      <c r="Y64" s="67">
        <f>SUMIF(INSIDENTAL!$D$12:$D$4830,D64,INSIDENTAL!$BK$12:$BK$4830)</f>
        <v>0</v>
      </c>
      <c r="Z64" s="67">
        <f>SUMIF(INSIDENTAL!$D$12:$D$4830,D64,INSIDENTAL!$BL$12:$BL$4830)</f>
        <v>0</v>
      </c>
      <c r="AA64" s="67">
        <f>SUMIF(INSIDENTAL!$D$12:$D$4830,D64,INSIDENTAL!$BM$12:$BM$4830)</f>
        <v>0</v>
      </c>
      <c r="AB64" s="67">
        <f>SUMIF(INSIDENTAL!$D$12:$D$4830,D64,INSIDENTAL!$BN$12:$BN$4830)</f>
        <v>0</v>
      </c>
      <c r="AC64" s="67">
        <f t="shared" si="9"/>
        <v>6</v>
      </c>
      <c r="AD64" s="67">
        <f t="shared" si="10"/>
        <v>39.706049903155971</v>
      </c>
      <c r="AF64" s="91">
        <v>0</v>
      </c>
      <c r="AG64" s="100">
        <v>0</v>
      </c>
      <c r="AH64" s="63">
        <f t="shared" si="7"/>
        <v>0</v>
      </c>
      <c r="AI64" s="63">
        <f t="shared" si="8"/>
        <v>0</v>
      </c>
      <c r="AJ64" s="96"/>
    </row>
    <row r="65" spans="1:36">
      <c r="A65" s="54" t="s">
        <v>104</v>
      </c>
      <c r="B65" s="54">
        <f>IFERROR(VLOOKUP(D65,#REF!,4,0),0)</f>
        <v>0</v>
      </c>
      <c r="C65" s="54">
        <f>IFERROR(VLOOKUP(D65,#REF!,5,0),0)</f>
        <v>0</v>
      </c>
      <c r="D65" s="85" t="s">
        <v>2186</v>
      </c>
      <c r="E65" s="67">
        <f>SUMIF(INSIDENTAL!$D$11:$D$5596,D65,INSIDENTAL!$AN$11:$AN$5596)</f>
        <v>0</v>
      </c>
      <c r="F65" s="67">
        <f>SUMIF(INSIDENTAL!$D$11:$D$5596,D65,INSIDENTAL!$AO$11:$AO$5596)</f>
        <v>4</v>
      </c>
      <c r="G65" s="67">
        <f>SUMIF(INSIDENTAL!$D$11:$D$5596,D65,INSIDENTAL!$AP$11:$AP$5596)</f>
        <v>0</v>
      </c>
      <c r="H65" s="67">
        <f>SUMIF(INSIDENTAL!$D$11:$D$5596,D65,INSIDENTAL!$AQ$11:$AQ$5596)</f>
        <v>0</v>
      </c>
      <c r="I65" s="67">
        <f>SUMIF(INSIDENTAL!$D$11:$D$5596,D65,INSIDENTAL!$AR$11:$AR$5596)</f>
        <v>0</v>
      </c>
      <c r="J65" s="67">
        <f>SUMIF(INSIDENTAL!$D$11:$D$5596,D65,INSIDENTAL!$AS$11:$AS$5596)</f>
        <v>0</v>
      </c>
      <c r="K65" s="67">
        <f>SUMIF(INSIDENTAL!$D$11:$D$5596,D65,INSIDENTAL!$AT$11:$AT$5596)</f>
        <v>0</v>
      </c>
      <c r="L65" s="67">
        <f>SUMIF(INSIDENTAL!$D$11:$D$5596,D65,INSIDENTAL!$AU$11:$AU$5596)</f>
        <v>0</v>
      </c>
      <c r="M65" s="67">
        <f>SUMIF(INSIDENTAL!$D$11:$D$5596,D65,INSIDENTAL!$AV$11:$AV$5596)</f>
        <v>0</v>
      </c>
      <c r="N65" s="67">
        <f>SUMIF(INSIDENTAL!$D$11:$D$5596,D65,INSIDENTAL!$AW$11:$AW$5596)</f>
        <v>0</v>
      </c>
      <c r="O65" s="67">
        <f>SUMIF(INSIDENTAL!$D$11:$D$5596,D65,INSIDENTAL!$AX$11:$AX$5596)</f>
        <v>0</v>
      </c>
      <c r="P65" s="67">
        <f>SUMIF(INSIDENTAL!$D$11:$D$5596,D65,INSIDENTAL!$AY$11:$AY$5596)</f>
        <v>0</v>
      </c>
      <c r="Q65" s="67">
        <f>SUMIF(INSIDENTAL!$D$12:$D$4830,D65,INSIDENTAL!$BC$12:$BC$4830)</f>
        <v>0</v>
      </c>
      <c r="R65" s="67">
        <f>SUMIF(INSIDENTAL!$D$12:$D$4830,D65,INSIDENTAL!$BD$12:$BD$4830)</f>
        <v>2357.16</v>
      </c>
      <c r="S65" s="67">
        <f>SUMIF(INSIDENTAL!$D$12:$D$4830,D65,INSIDENTAL!$BE$12:$BE$4830)</f>
        <v>0</v>
      </c>
      <c r="T65" s="67">
        <f>SUMIF(INSIDENTAL!$D$12:$D$4830,D65,INSIDENTAL!$BF$12:$BF$4830)</f>
        <v>0</v>
      </c>
      <c r="U65" s="67">
        <f>SUMIF(INSIDENTAL!$D$12:$D$4830,D65,INSIDENTAL!$BG$12:$BG$4830)</f>
        <v>0</v>
      </c>
      <c r="V65" s="67">
        <f>SUMIF(INSIDENTAL!$D$12:$D$4830,D65,INSIDENTAL!$BH$12:$BH$4830)</f>
        <v>0</v>
      </c>
      <c r="W65" s="67">
        <f>SUMIF(INSIDENTAL!$D$12:$D$4830,D65,INSIDENTAL!$BI$12:$BI$4830)</f>
        <v>0</v>
      </c>
      <c r="X65" s="67">
        <f>SUMIF(INSIDENTAL!$D$12:$D$4830,D65,INSIDENTAL!$BJ$12:$BJ$4830)</f>
        <v>0</v>
      </c>
      <c r="Y65" s="67">
        <f>SUMIF(INSIDENTAL!$D$12:$D$4830,D65,INSIDENTAL!$BK$12:$BK$4830)</f>
        <v>0</v>
      </c>
      <c r="Z65" s="67">
        <f>SUMIF(INSIDENTAL!$D$12:$D$4830,D65,INSIDENTAL!$BL$12:$BL$4830)</f>
        <v>0</v>
      </c>
      <c r="AA65" s="67">
        <f>SUMIF(INSIDENTAL!$D$12:$D$4830,D65,INSIDENTAL!$BM$12:$BM$4830)</f>
        <v>0</v>
      </c>
      <c r="AB65" s="67">
        <f>SUMIF(INSIDENTAL!$D$12:$D$4830,D65,INSIDENTAL!$BN$12:$BN$4830)</f>
        <v>0</v>
      </c>
      <c r="AC65" s="67">
        <f t="shared" si="9"/>
        <v>4</v>
      </c>
      <c r="AD65" s="67">
        <f t="shared" si="10"/>
        <v>2357.16</v>
      </c>
      <c r="AF65" s="91">
        <v>0</v>
      </c>
      <c r="AG65" s="100">
        <v>0</v>
      </c>
      <c r="AH65" s="63">
        <f t="shared" si="7"/>
        <v>0</v>
      </c>
      <c r="AI65" s="63">
        <f t="shared" si="8"/>
        <v>0</v>
      </c>
      <c r="AJ65" s="96"/>
    </row>
    <row r="66" spans="1:36">
      <c r="A66" s="54" t="s">
        <v>104</v>
      </c>
      <c r="B66" s="54">
        <f>IFERROR(VLOOKUP(D66,#REF!,4,0),0)</f>
        <v>0</v>
      </c>
      <c r="C66" s="54">
        <f>IFERROR(VLOOKUP(D66,#REF!,5,0),0)</f>
        <v>0</v>
      </c>
      <c r="D66" s="85" t="s">
        <v>13545</v>
      </c>
      <c r="E66" s="67">
        <f>SUMIF(INSIDENTAL!$D$11:$D$5596,D66,INSIDENTAL!$AN$11:$AN$5596)</f>
        <v>1</v>
      </c>
      <c r="F66" s="67">
        <f>SUMIF(INSIDENTAL!$D$11:$D$5596,D66,INSIDENTAL!$AO$11:$AO$5596)</f>
        <v>0</v>
      </c>
      <c r="G66" s="67">
        <f>SUMIF(INSIDENTAL!$D$11:$D$5596,D66,INSIDENTAL!$AP$11:$AP$5596)</f>
        <v>0</v>
      </c>
      <c r="H66" s="67">
        <f>SUMIF(INSIDENTAL!$D$11:$D$5596,D66,INSIDENTAL!$AQ$11:$AQ$5596)</f>
        <v>0</v>
      </c>
      <c r="I66" s="67">
        <f>SUMIF(INSIDENTAL!$D$11:$D$5596,D66,INSIDENTAL!$AR$11:$AR$5596)</f>
        <v>0</v>
      </c>
      <c r="J66" s="67">
        <f>SUMIF(INSIDENTAL!$D$11:$D$5596,D66,INSIDENTAL!$AS$11:$AS$5596)</f>
        <v>0</v>
      </c>
      <c r="K66" s="67">
        <f>SUMIF(INSIDENTAL!$D$11:$D$5596,D66,INSIDENTAL!$AT$11:$AT$5596)</f>
        <v>0</v>
      </c>
      <c r="L66" s="67">
        <f>SUMIF(INSIDENTAL!$D$11:$D$5596,D66,INSIDENTAL!$AU$11:$AU$5596)</f>
        <v>0</v>
      </c>
      <c r="M66" s="67">
        <f>SUMIF(INSIDENTAL!$D$11:$D$5596,D66,INSIDENTAL!$AV$11:$AV$5596)</f>
        <v>0</v>
      </c>
      <c r="N66" s="67">
        <f>SUMIF(INSIDENTAL!$D$11:$D$5596,D66,INSIDENTAL!$AW$11:$AW$5596)</f>
        <v>0</v>
      </c>
      <c r="O66" s="67">
        <f>SUMIF(INSIDENTAL!$D$11:$D$5596,D66,INSIDENTAL!$AX$11:$AX$5596)</f>
        <v>0</v>
      </c>
      <c r="P66" s="67">
        <f>SUMIF(INSIDENTAL!$D$11:$D$5596,D66,INSIDENTAL!$AY$11:$AY$5596)</f>
        <v>0</v>
      </c>
      <c r="Q66" s="67">
        <f>SUMIF(INSIDENTAL!$D$12:$D$4830,D66,INSIDENTAL!$BC$12:$BC$4830)</f>
        <v>227.86829212715051</v>
      </c>
      <c r="R66" s="67">
        <f>SUMIF(INSIDENTAL!$D$12:$D$4830,D66,INSIDENTAL!$BD$12:$BD$4830)</f>
        <v>0</v>
      </c>
      <c r="S66" s="67">
        <f>SUMIF(INSIDENTAL!$D$12:$D$4830,D66,INSIDENTAL!$BE$12:$BE$4830)</f>
        <v>0</v>
      </c>
      <c r="T66" s="67">
        <f>SUMIF(INSIDENTAL!$D$12:$D$4830,D66,INSIDENTAL!$BF$12:$BF$4830)</f>
        <v>0</v>
      </c>
      <c r="U66" s="67">
        <f>SUMIF(INSIDENTAL!$D$12:$D$4830,D66,INSIDENTAL!$BG$12:$BG$4830)</f>
        <v>0</v>
      </c>
      <c r="V66" s="67">
        <f>SUMIF(INSIDENTAL!$D$12:$D$4830,D66,INSIDENTAL!$BH$12:$BH$4830)</f>
        <v>0</v>
      </c>
      <c r="W66" s="67">
        <f>SUMIF(INSIDENTAL!$D$12:$D$4830,D66,INSIDENTAL!$BI$12:$BI$4830)</f>
        <v>0</v>
      </c>
      <c r="X66" s="67">
        <f>SUMIF(INSIDENTAL!$D$12:$D$4830,D66,INSIDENTAL!$BJ$12:$BJ$4830)</f>
        <v>0</v>
      </c>
      <c r="Y66" s="67">
        <f>SUMIF(INSIDENTAL!$D$12:$D$4830,D66,INSIDENTAL!$BK$12:$BK$4830)</f>
        <v>0</v>
      </c>
      <c r="Z66" s="67">
        <f>SUMIF(INSIDENTAL!$D$12:$D$4830,D66,INSIDENTAL!$BL$12:$BL$4830)</f>
        <v>0</v>
      </c>
      <c r="AA66" s="67">
        <f>SUMIF(INSIDENTAL!$D$12:$D$4830,D66,INSIDENTAL!$BM$12:$BM$4830)</f>
        <v>0</v>
      </c>
      <c r="AB66" s="67">
        <f>SUMIF(INSIDENTAL!$D$12:$D$4830,D66,INSIDENTAL!$BN$12:$BN$4830)</f>
        <v>0</v>
      </c>
      <c r="AC66" s="67">
        <f t="shared" si="9"/>
        <v>1</v>
      </c>
      <c r="AD66" s="67">
        <f t="shared" si="10"/>
        <v>227.86829212715051</v>
      </c>
      <c r="AF66" s="91">
        <v>0</v>
      </c>
      <c r="AG66" s="100">
        <v>0</v>
      </c>
      <c r="AH66" s="63">
        <f t="shared" si="7"/>
        <v>0</v>
      </c>
      <c r="AI66" s="63">
        <f t="shared" si="8"/>
        <v>0</v>
      </c>
      <c r="AJ66" s="96"/>
    </row>
    <row r="67" spans="1:36">
      <c r="A67" s="54" t="s">
        <v>104</v>
      </c>
      <c r="B67" s="54">
        <f>IFERROR(VLOOKUP(D67,#REF!,4,0),0)</f>
        <v>0</v>
      </c>
      <c r="C67" s="54">
        <f>IFERROR(VLOOKUP(D67,#REF!,5,0),0)</f>
        <v>0</v>
      </c>
      <c r="D67" s="85" t="s">
        <v>4694</v>
      </c>
      <c r="E67" s="67">
        <f>SUMIF(INSIDENTAL!$D$11:$D$5596,D67,INSIDENTAL!$AN$11:$AN$5596)</f>
        <v>2</v>
      </c>
      <c r="F67" s="67">
        <f>SUMIF(INSIDENTAL!$D$11:$D$5596,D67,INSIDENTAL!$AO$11:$AO$5596)</f>
        <v>0</v>
      </c>
      <c r="G67" s="67">
        <f>SUMIF(INSIDENTAL!$D$11:$D$5596,D67,INSIDENTAL!$AP$11:$AP$5596)</f>
        <v>0</v>
      </c>
      <c r="H67" s="67">
        <f>SUMIF(INSIDENTAL!$D$11:$D$5596,D67,INSIDENTAL!$AQ$11:$AQ$5596)</f>
        <v>0</v>
      </c>
      <c r="I67" s="67">
        <f>SUMIF(INSIDENTAL!$D$11:$D$5596,D67,INSIDENTAL!$AR$11:$AR$5596)</f>
        <v>0</v>
      </c>
      <c r="J67" s="67">
        <f>SUMIF(INSIDENTAL!$D$11:$D$5596,D67,INSIDENTAL!$AS$11:$AS$5596)</f>
        <v>0</v>
      </c>
      <c r="K67" s="67">
        <f>SUMIF(INSIDENTAL!$D$11:$D$5596,D67,INSIDENTAL!$AT$11:$AT$5596)</f>
        <v>0</v>
      </c>
      <c r="L67" s="67">
        <f>SUMIF(INSIDENTAL!$D$11:$D$5596,D67,INSIDENTAL!$AU$11:$AU$5596)</f>
        <v>0</v>
      </c>
      <c r="M67" s="67">
        <f>SUMIF(INSIDENTAL!$D$11:$D$5596,D67,INSIDENTAL!$AV$11:$AV$5596)</f>
        <v>0</v>
      </c>
      <c r="N67" s="67">
        <f>SUMIF(INSIDENTAL!$D$11:$D$5596,D67,INSIDENTAL!$AW$11:$AW$5596)</f>
        <v>0</v>
      </c>
      <c r="O67" s="67">
        <f>SUMIF(INSIDENTAL!$D$11:$D$5596,D67,INSIDENTAL!$AX$11:$AX$5596)</f>
        <v>0</v>
      </c>
      <c r="P67" s="67">
        <f>SUMIF(INSIDENTAL!$D$11:$D$5596,D67,INSIDENTAL!$AY$11:$AY$5596)</f>
        <v>0</v>
      </c>
      <c r="Q67" s="67">
        <f>SUMIF(INSIDENTAL!$D$12:$D$4830,D67,INSIDENTAL!$BC$12:$BC$4830)</f>
        <v>6.9626422594407096</v>
      </c>
      <c r="R67" s="67">
        <f>SUMIF(INSIDENTAL!$D$12:$D$4830,D67,INSIDENTAL!$BD$12:$BD$4830)</f>
        <v>0</v>
      </c>
      <c r="S67" s="67">
        <f>SUMIF(INSIDENTAL!$D$12:$D$4830,D67,INSIDENTAL!$BE$12:$BE$4830)</f>
        <v>0</v>
      </c>
      <c r="T67" s="67">
        <f>SUMIF(INSIDENTAL!$D$12:$D$4830,D67,INSIDENTAL!$BF$12:$BF$4830)</f>
        <v>0</v>
      </c>
      <c r="U67" s="67">
        <f>SUMIF(INSIDENTAL!$D$12:$D$4830,D67,INSIDENTAL!$BG$12:$BG$4830)</f>
        <v>0</v>
      </c>
      <c r="V67" s="67">
        <f>SUMIF(INSIDENTAL!$D$12:$D$4830,D67,INSIDENTAL!$BH$12:$BH$4830)</f>
        <v>0</v>
      </c>
      <c r="W67" s="67">
        <f>SUMIF(INSIDENTAL!$D$12:$D$4830,D67,INSIDENTAL!$BI$12:$BI$4830)</f>
        <v>0</v>
      </c>
      <c r="X67" s="67">
        <f>SUMIF(INSIDENTAL!$D$12:$D$4830,D67,INSIDENTAL!$BJ$12:$BJ$4830)</f>
        <v>0</v>
      </c>
      <c r="Y67" s="67">
        <f>SUMIF(INSIDENTAL!$D$12:$D$4830,D67,INSIDENTAL!$BK$12:$BK$4830)</f>
        <v>0</v>
      </c>
      <c r="Z67" s="67">
        <f>SUMIF(INSIDENTAL!$D$12:$D$4830,D67,INSIDENTAL!$BL$12:$BL$4830)</f>
        <v>0</v>
      </c>
      <c r="AA67" s="67">
        <f>SUMIF(INSIDENTAL!$D$12:$D$4830,D67,INSIDENTAL!$BM$12:$BM$4830)</f>
        <v>0</v>
      </c>
      <c r="AB67" s="67">
        <f>SUMIF(INSIDENTAL!$D$12:$D$4830,D67,INSIDENTAL!$BN$12:$BN$4830)</f>
        <v>0</v>
      </c>
      <c r="AC67" s="67">
        <f t="shared" si="9"/>
        <v>2</v>
      </c>
      <c r="AD67" s="67">
        <f t="shared" si="10"/>
        <v>6.9626422594407096</v>
      </c>
      <c r="AF67" s="91">
        <v>2</v>
      </c>
      <c r="AG67" s="100">
        <v>7.1339165850589845</v>
      </c>
      <c r="AH67" s="63">
        <f t="shared" si="7"/>
        <v>0</v>
      </c>
      <c r="AI67" s="63">
        <f t="shared" si="8"/>
        <v>-2.4008456445507878E-2</v>
      </c>
      <c r="AJ67" s="96"/>
    </row>
    <row r="68" spans="1:36">
      <c r="A68" s="54" t="s">
        <v>104</v>
      </c>
      <c r="B68" s="54">
        <f>IFERROR(VLOOKUP(D68,#REF!,4,0),0)</f>
        <v>0</v>
      </c>
      <c r="C68" s="54">
        <f>IFERROR(VLOOKUP(D68,#REF!,5,0),0)</f>
        <v>0</v>
      </c>
      <c r="D68" s="85" t="s">
        <v>4912</v>
      </c>
      <c r="E68" s="67">
        <f>SUMIF(INSIDENTAL!$D$11:$D$5596,D68,INSIDENTAL!$AN$11:$AN$5596)</f>
        <v>0</v>
      </c>
      <c r="F68" s="67">
        <f>SUMIF(INSIDENTAL!$D$11:$D$5596,D68,INSIDENTAL!$AO$11:$AO$5596)</f>
        <v>1</v>
      </c>
      <c r="G68" s="67">
        <f>SUMIF(INSIDENTAL!$D$11:$D$5596,D68,INSIDENTAL!$AP$11:$AP$5596)</f>
        <v>0</v>
      </c>
      <c r="H68" s="67">
        <f>SUMIF(INSIDENTAL!$D$11:$D$5596,D68,INSIDENTAL!$AQ$11:$AQ$5596)</f>
        <v>0</v>
      </c>
      <c r="I68" s="67">
        <f>SUMIF(INSIDENTAL!$D$11:$D$5596,D68,INSIDENTAL!$AR$11:$AR$5596)</f>
        <v>0</v>
      </c>
      <c r="J68" s="67">
        <f>SUMIF(INSIDENTAL!$D$11:$D$5596,D68,INSIDENTAL!$AS$11:$AS$5596)</f>
        <v>1</v>
      </c>
      <c r="K68" s="67">
        <f>SUMIF(INSIDENTAL!$D$11:$D$5596,D68,INSIDENTAL!$AT$11:$AT$5596)</f>
        <v>0</v>
      </c>
      <c r="L68" s="67">
        <f>SUMIF(INSIDENTAL!$D$11:$D$5596,D68,INSIDENTAL!$AU$11:$AU$5596)</f>
        <v>0</v>
      </c>
      <c r="M68" s="67">
        <f>SUMIF(INSIDENTAL!$D$11:$D$5596,D68,INSIDENTAL!$AV$11:$AV$5596)</f>
        <v>0</v>
      </c>
      <c r="N68" s="67">
        <f>SUMIF(INSIDENTAL!$D$11:$D$5596,D68,INSIDENTAL!$AW$11:$AW$5596)</f>
        <v>1</v>
      </c>
      <c r="O68" s="67">
        <f>SUMIF(INSIDENTAL!$D$11:$D$5596,D68,INSIDENTAL!$AX$11:$AX$5596)</f>
        <v>0</v>
      </c>
      <c r="P68" s="67">
        <f>SUMIF(INSIDENTAL!$D$11:$D$5596,D68,INSIDENTAL!$AY$11:$AY$5596)</f>
        <v>0</v>
      </c>
      <c r="Q68" s="67">
        <f>SUMIF(INSIDENTAL!$D$12:$D$4830,D68,INSIDENTAL!$BC$12:$BC$4830)</f>
        <v>0</v>
      </c>
      <c r="R68" s="67">
        <f>SUMIF(INSIDENTAL!$D$12:$D$4830,D68,INSIDENTAL!$BD$12:$BD$4830)</f>
        <v>23.382451609636295</v>
      </c>
      <c r="S68" s="67">
        <f>SUMIF(INSIDENTAL!$D$12:$D$4830,D68,INSIDENTAL!$BE$12:$BE$4830)</f>
        <v>0</v>
      </c>
      <c r="T68" s="67">
        <f>SUMIF(INSIDENTAL!$D$12:$D$4830,D68,INSIDENTAL!$BF$12:$BF$4830)</f>
        <v>0</v>
      </c>
      <c r="U68" s="67">
        <f>SUMIF(INSIDENTAL!$D$12:$D$4830,D68,INSIDENTAL!$BG$12:$BG$4830)</f>
        <v>0</v>
      </c>
      <c r="V68" s="67">
        <f>SUMIF(INSIDENTAL!$D$12:$D$4830,D68,INSIDENTAL!$BH$12:$BH$4830)</f>
        <v>23.382451609636295</v>
      </c>
      <c r="W68" s="67">
        <f>SUMIF(INSIDENTAL!$D$12:$D$4830,D68,INSIDENTAL!$BI$12:$BI$4830)</f>
        <v>0</v>
      </c>
      <c r="X68" s="67">
        <f>SUMIF(INSIDENTAL!$D$12:$D$4830,D68,INSIDENTAL!$BJ$12:$BJ$4830)</f>
        <v>0</v>
      </c>
      <c r="Y68" s="67">
        <f>SUMIF(INSIDENTAL!$D$12:$D$4830,D68,INSIDENTAL!$BK$12:$BK$4830)</f>
        <v>0</v>
      </c>
      <c r="Z68" s="67">
        <f>SUMIF(INSIDENTAL!$D$12:$D$4830,D68,INSIDENTAL!$BL$12:$BL$4830)</f>
        <v>23.610573088754698</v>
      </c>
      <c r="AA68" s="67">
        <f>SUMIF(INSIDENTAL!$D$12:$D$4830,D68,INSIDENTAL!$BM$12:$BM$4830)</f>
        <v>0</v>
      </c>
      <c r="AB68" s="67">
        <f>SUMIF(INSIDENTAL!$D$12:$D$4830,D68,INSIDENTAL!$BN$12:$BN$4830)</f>
        <v>0</v>
      </c>
      <c r="AC68" s="67">
        <f t="shared" si="9"/>
        <v>3</v>
      </c>
      <c r="AD68" s="67">
        <f t="shared" si="10"/>
        <v>70.375476308027288</v>
      </c>
      <c r="AF68" s="91">
        <v>12</v>
      </c>
      <c r="AG68" s="100">
        <v>546.87307465319441</v>
      </c>
      <c r="AH68" s="63">
        <f t="shared" si="7"/>
        <v>-0.75</v>
      </c>
      <c r="AI68" s="63">
        <f t="shared" si="8"/>
        <v>-0.87131296169105299</v>
      </c>
      <c r="AJ68" s="96"/>
    </row>
    <row r="69" spans="1:36">
      <c r="A69" s="54" t="s">
        <v>104</v>
      </c>
      <c r="B69" s="54">
        <f>IFERROR(VLOOKUP(D69,#REF!,4,0),0)</f>
        <v>0</v>
      </c>
      <c r="C69" s="54">
        <f>IFERROR(VLOOKUP(D69,#REF!,5,0),0)</f>
        <v>0</v>
      </c>
      <c r="D69" s="85" t="s">
        <v>3276</v>
      </c>
      <c r="E69" s="67">
        <f>SUMIF(INSIDENTAL!$D$11:$D$5596,D69,INSIDENTAL!$AN$11:$AN$5596)</f>
        <v>0</v>
      </c>
      <c r="F69" s="67">
        <f>SUMIF(INSIDENTAL!$D$11:$D$5596,D69,INSIDENTAL!$AO$11:$AO$5596)</f>
        <v>0</v>
      </c>
      <c r="G69" s="67">
        <f>SUMIF(INSIDENTAL!$D$11:$D$5596,D69,INSIDENTAL!$AP$11:$AP$5596)</f>
        <v>0</v>
      </c>
      <c r="H69" s="67">
        <f>SUMIF(INSIDENTAL!$D$11:$D$5596,D69,INSIDENTAL!$AQ$11:$AQ$5596)</f>
        <v>0</v>
      </c>
      <c r="I69" s="67">
        <f>SUMIF(INSIDENTAL!$D$11:$D$5596,D69,INSIDENTAL!$AR$11:$AR$5596)</f>
        <v>0</v>
      </c>
      <c r="J69" s="67">
        <f>SUMIF(INSIDENTAL!$D$11:$D$5596,D69,INSIDENTAL!$AS$11:$AS$5596)</f>
        <v>0</v>
      </c>
      <c r="K69" s="67">
        <f>SUMIF(INSIDENTAL!$D$11:$D$5596,D69,INSIDENTAL!$AT$11:$AT$5596)</f>
        <v>0</v>
      </c>
      <c r="L69" s="67">
        <f>SUMIF(INSIDENTAL!$D$11:$D$5596,D69,INSIDENTAL!$AU$11:$AU$5596)</f>
        <v>0</v>
      </c>
      <c r="M69" s="67">
        <f>SUMIF(INSIDENTAL!$D$11:$D$5596,D69,INSIDENTAL!$AV$11:$AV$5596)</f>
        <v>0</v>
      </c>
      <c r="N69" s="67">
        <f>SUMIF(INSIDENTAL!$D$11:$D$5596,D69,INSIDENTAL!$AW$11:$AW$5596)</f>
        <v>0</v>
      </c>
      <c r="O69" s="67">
        <f>SUMIF(INSIDENTAL!$D$11:$D$5596,D69,INSIDENTAL!$AX$11:$AX$5596)</f>
        <v>0</v>
      </c>
      <c r="P69" s="67">
        <f>SUMIF(INSIDENTAL!$D$11:$D$5596,D69,INSIDENTAL!$AY$11:$AY$5596)</f>
        <v>0</v>
      </c>
      <c r="Q69" s="67">
        <f>SUMIF(INSIDENTAL!$D$12:$D$4830,D69,INSIDENTAL!$BC$12:$BC$4830)</f>
        <v>0</v>
      </c>
      <c r="R69" s="67">
        <f>SUMIF(INSIDENTAL!$D$12:$D$4830,D69,INSIDENTAL!$BD$12:$BD$4830)</f>
        <v>0</v>
      </c>
      <c r="S69" s="67">
        <f>SUMIF(INSIDENTAL!$D$12:$D$4830,D69,INSIDENTAL!$BE$12:$BE$4830)</f>
        <v>0</v>
      </c>
      <c r="T69" s="67">
        <f>SUMIF(INSIDENTAL!$D$12:$D$4830,D69,INSIDENTAL!$BF$12:$BF$4830)</f>
        <v>0</v>
      </c>
      <c r="U69" s="67">
        <f>SUMIF(INSIDENTAL!$D$12:$D$4830,D69,INSIDENTAL!$BG$12:$BG$4830)</f>
        <v>0</v>
      </c>
      <c r="V69" s="67">
        <f>SUMIF(INSIDENTAL!$D$12:$D$4830,D69,INSIDENTAL!$BH$12:$BH$4830)</f>
        <v>0</v>
      </c>
      <c r="W69" s="67">
        <f>SUMIF(INSIDENTAL!$D$12:$D$4830,D69,INSIDENTAL!$BI$12:$BI$4830)</f>
        <v>0</v>
      </c>
      <c r="X69" s="67">
        <f>SUMIF(INSIDENTAL!$D$12:$D$4830,D69,INSIDENTAL!$BJ$12:$BJ$4830)</f>
        <v>0</v>
      </c>
      <c r="Y69" s="67">
        <f>SUMIF(INSIDENTAL!$D$12:$D$4830,D69,INSIDENTAL!$BK$12:$BK$4830)</f>
        <v>0</v>
      </c>
      <c r="Z69" s="67">
        <f>SUMIF(INSIDENTAL!$D$12:$D$4830,D69,INSIDENTAL!$BL$12:$BL$4830)</f>
        <v>0</v>
      </c>
      <c r="AA69" s="67">
        <f>SUMIF(INSIDENTAL!$D$12:$D$4830,D69,INSIDENTAL!$BM$12:$BM$4830)</f>
        <v>0</v>
      </c>
      <c r="AB69" s="67">
        <f>SUMIF(INSIDENTAL!$D$12:$D$4830,D69,INSIDENTAL!$BN$12:$BN$4830)</f>
        <v>0</v>
      </c>
      <c r="AC69" s="67">
        <f t="shared" si="9"/>
        <v>0</v>
      </c>
      <c r="AD69" s="67">
        <f t="shared" si="10"/>
        <v>0</v>
      </c>
      <c r="AF69" s="91">
        <v>0</v>
      </c>
      <c r="AG69" s="100">
        <v>0</v>
      </c>
      <c r="AH69" s="63">
        <f t="shared" si="7"/>
        <v>0</v>
      </c>
      <c r="AI69" s="63">
        <f t="shared" si="8"/>
        <v>0</v>
      </c>
      <c r="AJ69" s="96"/>
    </row>
    <row r="70" spans="1:36">
      <c r="A70" s="54" t="s">
        <v>104</v>
      </c>
      <c r="B70" s="54">
        <f>IFERROR(VLOOKUP(D70,#REF!,4,0),0)</f>
        <v>0</v>
      </c>
      <c r="C70" s="54">
        <f>IFERROR(VLOOKUP(D70,#REF!,5,0),0)</f>
        <v>0</v>
      </c>
      <c r="D70" s="85" t="s">
        <v>6780</v>
      </c>
      <c r="E70" s="67">
        <f>SUMIF(INSIDENTAL!$D$11:$D$5596,D70,INSIDENTAL!$AN$11:$AN$5596)</f>
        <v>0</v>
      </c>
      <c r="F70" s="67">
        <f>SUMIF(INSIDENTAL!$D$11:$D$5596,D70,INSIDENTAL!$AO$11:$AO$5596)</f>
        <v>0</v>
      </c>
      <c r="G70" s="67">
        <f>SUMIF(INSIDENTAL!$D$11:$D$5596,D70,INSIDENTAL!$AP$11:$AP$5596)</f>
        <v>1</v>
      </c>
      <c r="H70" s="67">
        <f>SUMIF(INSIDENTAL!$D$11:$D$5596,D70,INSIDENTAL!$AQ$11:$AQ$5596)</f>
        <v>0</v>
      </c>
      <c r="I70" s="67">
        <f>SUMIF(INSIDENTAL!$D$11:$D$5596,D70,INSIDENTAL!$AR$11:$AR$5596)</f>
        <v>0</v>
      </c>
      <c r="J70" s="67">
        <f>SUMIF(INSIDENTAL!$D$11:$D$5596,D70,INSIDENTAL!$AS$11:$AS$5596)</f>
        <v>0</v>
      </c>
      <c r="K70" s="67">
        <f>SUMIF(INSIDENTAL!$D$11:$D$5596,D70,INSIDENTAL!$AT$11:$AT$5596)</f>
        <v>0</v>
      </c>
      <c r="L70" s="67">
        <f>SUMIF(INSIDENTAL!$D$11:$D$5596,D70,INSIDENTAL!$AU$11:$AU$5596)</f>
        <v>0</v>
      </c>
      <c r="M70" s="67">
        <f>SUMIF(INSIDENTAL!$D$11:$D$5596,D70,INSIDENTAL!$AV$11:$AV$5596)</f>
        <v>1</v>
      </c>
      <c r="N70" s="67">
        <f>SUMIF(INSIDENTAL!$D$11:$D$5596,D70,INSIDENTAL!$AW$11:$AW$5596)</f>
        <v>0</v>
      </c>
      <c r="O70" s="67">
        <f>SUMIF(INSIDENTAL!$D$11:$D$5596,D70,INSIDENTAL!$AX$11:$AX$5596)</f>
        <v>0</v>
      </c>
      <c r="P70" s="67">
        <f>SUMIF(INSIDENTAL!$D$11:$D$5596,D70,INSIDENTAL!$AY$11:$AY$5596)</f>
        <v>0</v>
      </c>
      <c r="Q70" s="67">
        <f>SUMIF(INSIDENTAL!$D$12:$D$4830,D70,INSIDENTAL!$BC$12:$BC$4830)</f>
        <v>0</v>
      </c>
      <c r="R70" s="67">
        <f>SUMIF(INSIDENTAL!$D$12:$D$4830,D70,INSIDENTAL!$BD$12:$BD$4830)</f>
        <v>0</v>
      </c>
      <c r="S70" s="67">
        <f>SUMIF(INSIDENTAL!$D$12:$D$4830,D70,INSIDENTAL!$BE$12:$BE$4830)</f>
        <v>12.659349562619472</v>
      </c>
      <c r="T70" s="67">
        <f>SUMIF(INSIDENTAL!$D$12:$D$4830,D70,INSIDENTAL!$BF$12:$BF$4830)</f>
        <v>0</v>
      </c>
      <c r="U70" s="67">
        <f>SUMIF(INSIDENTAL!$D$12:$D$4830,D70,INSIDENTAL!$BG$12:$BG$4830)</f>
        <v>0</v>
      </c>
      <c r="V70" s="67">
        <f>SUMIF(INSIDENTAL!$D$12:$D$4830,D70,INSIDENTAL!$BH$12:$BH$4830)</f>
        <v>0</v>
      </c>
      <c r="W70" s="67">
        <f>SUMIF(INSIDENTAL!$D$12:$D$4830,D70,INSIDENTAL!$BI$12:$BI$4830)</f>
        <v>0</v>
      </c>
      <c r="X70" s="67">
        <f>SUMIF(INSIDENTAL!$D$12:$D$4830,D70,INSIDENTAL!$BJ$12:$BJ$4830)</f>
        <v>0</v>
      </c>
      <c r="Y70" s="67">
        <f>SUMIF(INSIDENTAL!$D$12:$D$4830,D70,INSIDENTAL!$BK$12:$BK$4830)</f>
        <v>12.659349562619472</v>
      </c>
      <c r="Z70" s="67">
        <f>SUMIF(INSIDENTAL!$D$12:$D$4830,D70,INSIDENTAL!$BL$12:$BL$4830)</f>
        <v>0</v>
      </c>
      <c r="AA70" s="67">
        <f>SUMIF(INSIDENTAL!$D$12:$D$4830,D70,INSIDENTAL!$BM$12:$BM$4830)</f>
        <v>0</v>
      </c>
      <c r="AB70" s="67">
        <f>SUMIF(INSIDENTAL!$D$12:$D$4830,D70,INSIDENTAL!$BN$12:$BN$4830)</f>
        <v>0</v>
      </c>
      <c r="AC70" s="67">
        <f t="shared" si="9"/>
        <v>2</v>
      </c>
      <c r="AD70" s="67">
        <f t="shared" si="10"/>
        <v>25.318699125238943</v>
      </c>
      <c r="AF70" s="91">
        <v>0</v>
      </c>
      <c r="AG70" s="100">
        <v>0</v>
      </c>
      <c r="AH70" s="63">
        <f t="shared" si="7"/>
        <v>0</v>
      </c>
      <c r="AI70" s="63">
        <f t="shared" si="8"/>
        <v>0</v>
      </c>
      <c r="AJ70" s="96"/>
    </row>
    <row r="71" spans="1:36">
      <c r="A71" s="54" t="s">
        <v>104</v>
      </c>
      <c r="B71" s="54">
        <f>IFERROR(VLOOKUP(D71,#REF!,4,0),0)</f>
        <v>0</v>
      </c>
      <c r="C71" s="54">
        <f>IFERROR(VLOOKUP(D71,#REF!,5,0),0)</f>
        <v>0</v>
      </c>
      <c r="D71" s="85" t="s">
        <v>2686</v>
      </c>
      <c r="E71" s="67">
        <f>SUMIF(INSIDENTAL!$D$11:$D$5596,D71,INSIDENTAL!$AN$11:$AN$5596)</f>
        <v>0</v>
      </c>
      <c r="F71" s="67">
        <f>SUMIF(INSIDENTAL!$D$11:$D$5596,D71,INSIDENTAL!$AO$11:$AO$5596)</f>
        <v>0</v>
      </c>
      <c r="G71" s="67">
        <f>SUMIF(INSIDENTAL!$D$11:$D$5596,D71,INSIDENTAL!$AP$11:$AP$5596)</f>
        <v>0</v>
      </c>
      <c r="H71" s="67">
        <f>SUMIF(INSIDENTAL!$D$11:$D$5596,D71,INSIDENTAL!$AQ$11:$AQ$5596)</f>
        <v>0</v>
      </c>
      <c r="I71" s="67">
        <f>SUMIF(INSIDENTAL!$D$11:$D$5596,D71,INSIDENTAL!$AR$11:$AR$5596)</f>
        <v>0</v>
      </c>
      <c r="J71" s="67">
        <f>SUMIF(INSIDENTAL!$D$11:$D$5596,D71,INSIDENTAL!$AS$11:$AS$5596)</f>
        <v>0</v>
      </c>
      <c r="K71" s="67">
        <f>SUMIF(INSIDENTAL!$D$11:$D$5596,D71,INSIDENTAL!$AT$11:$AT$5596)</f>
        <v>0</v>
      </c>
      <c r="L71" s="67">
        <f>SUMIF(INSIDENTAL!$D$11:$D$5596,D71,INSIDENTAL!$AU$11:$AU$5596)</f>
        <v>0</v>
      </c>
      <c r="M71" s="67">
        <f>SUMIF(INSIDENTAL!$D$11:$D$5596,D71,INSIDENTAL!$AV$11:$AV$5596)</f>
        <v>0</v>
      </c>
      <c r="N71" s="67">
        <f>SUMIF(INSIDENTAL!$D$11:$D$5596,D71,INSIDENTAL!$AW$11:$AW$5596)</f>
        <v>0</v>
      </c>
      <c r="O71" s="67">
        <f>SUMIF(INSIDENTAL!$D$11:$D$5596,D71,INSIDENTAL!$AX$11:$AX$5596)</f>
        <v>0</v>
      </c>
      <c r="P71" s="67">
        <f>SUMIF(INSIDENTAL!$D$11:$D$5596,D71,INSIDENTAL!$AY$11:$AY$5596)</f>
        <v>0</v>
      </c>
      <c r="Q71" s="67">
        <f>SUMIF(INSIDENTAL!$D$12:$D$4830,D71,INSIDENTAL!$BC$12:$BC$4830)</f>
        <v>0</v>
      </c>
      <c r="R71" s="67">
        <f>SUMIF(INSIDENTAL!$D$12:$D$4830,D71,INSIDENTAL!$BD$12:$BD$4830)</f>
        <v>0</v>
      </c>
      <c r="S71" s="67">
        <f>SUMIF(INSIDENTAL!$D$12:$D$4830,D71,INSIDENTAL!$BE$12:$BE$4830)</f>
        <v>0</v>
      </c>
      <c r="T71" s="67">
        <f>SUMIF(INSIDENTAL!$D$12:$D$4830,D71,INSIDENTAL!$BF$12:$BF$4830)</f>
        <v>0</v>
      </c>
      <c r="U71" s="67">
        <f>SUMIF(INSIDENTAL!$D$12:$D$4830,D71,INSIDENTAL!$BG$12:$BG$4830)</f>
        <v>0</v>
      </c>
      <c r="V71" s="67">
        <f>SUMIF(INSIDENTAL!$D$12:$D$4830,D71,INSIDENTAL!$BH$12:$BH$4830)</f>
        <v>0</v>
      </c>
      <c r="W71" s="67">
        <f>SUMIF(INSIDENTAL!$D$12:$D$4830,D71,INSIDENTAL!$BI$12:$BI$4830)</f>
        <v>0</v>
      </c>
      <c r="X71" s="67">
        <f>SUMIF(INSIDENTAL!$D$12:$D$4830,D71,INSIDENTAL!$BJ$12:$BJ$4830)</f>
        <v>0</v>
      </c>
      <c r="Y71" s="67">
        <f>SUMIF(INSIDENTAL!$D$12:$D$4830,D71,INSIDENTAL!$BK$12:$BK$4830)</f>
        <v>0</v>
      </c>
      <c r="Z71" s="67">
        <f>SUMIF(INSIDENTAL!$D$12:$D$4830,D71,INSIDENTAL!$BL$12:$BL$4830)</f>
        <v>0</v>
      </c>
      <c r="AA71" s="67">
        <f>SUMIF(INSIDENTAL!$D$12:$D$4830,D71,INSIDENTAL!$BM$12:$BM$4830)</f>
        <v>0</v>
      </c>
      <c r="AB71" s="67">
        <f>SUMIF(INSIDENTAL!$D$12:$D$4830,D71,INSIDENTAL!$BN$12:$BN$4830)</f>
        <v>0</v>
      </c>
      <c r="AC71" s="67">
        <f t="shared" si="9"/>
        <v>0</v>
      </c>
      <c r="AD71" s="67">
        <f t="shared" si="10"/>
        <v>0</v>
      </c>
      <c r="AF71" s="91">
        <v>0</v>
      </c>
      <c r="AG71" s="100">
        <v>0</v>
      </c>
      <c r="AH71" s="63">
        <f t="shared" si="7"/>
        <v>0</v>
      </c>
      <c r="AI71" s="63">
        <f t="shared" si="8"/>
        <v>0</v>
      </c>
      <c r="AJ71" s="96"/>
    </row>
    <row r="72" spans="1:36">
      <c r="A72" s="54" t="s">
        <v>104</v>
      </c>
      <c r="B72" s="54">
        <f>IFERROR(VLOOKUP(D72,#REF!,4,0),0)</f>
        <v>0</v>
      </c>
      <c r="C72" s="54">
        <f>IFERROR(VLOOKUP(D72,#REF!,5,0),0)</f>
        <v>0</v>
      </c>
      <c r="D72" s="85" t="s">
        <v>4428</v>
      </c>
      <c r="E72" s="67">
        <f>SUMIF(INSIDENTAL!$D$11:$D$5596,D72,INSIDENTAL!$AN$11:$AN$5596)</f>
        <v>0</v>
      </c>
      <c r="F72" s="67">
        <f>SUMIF(INSIDENTAL!$D$11:$D$5596,D72,INSIDENTAL!$AO$11:$AO$5596)</f>
        <v>0</v>
      </c>
      <c r="G72" s="67">
        <f>SUMIF(INSIDENTAL!$D$11:$D$5596,D72,INSIDENTAL!$AP$11:$AP$5596)</f>
        <v>0</v>
      </c>
      <c r="H72" s="67">
        <f>SUMIF(INSIDENTAL!$D$11:$D$5596,D72,INSIDENTAL!$AQ$11:$AQ$5596)</f>
        <v>8</v>
      </c>
      <c r="I72" s="67">
        <f>SUMIF(INSIDENTAL!$D$11:$D$5596,D72,INSIDENTAL!$AR$11:$AR$5596)</f>
        <v>0</v>
      </c>
      <c r="J72" s="67">
        <f>SUMIF(INSIDENTAL!$D$11:$D$5596,D72,INSIDENTAL!$AS$11:$AS$5596)</f>
        <v>0</v>
      </c>
      <c r="K72" s="67">
        <f>SUMIF(INSIDENTAL!$D$11:$D$5596,D72,INSIDENTAL!$AT$11:$AT$5596)</f>
        <v>0</v>
      </c>
      <c r="L72" s="67">
        <f>SUMIF(INSIDENTAL!$D$11:$D$5596,D72,INSIDENTAL!$AU$11:$AU$5596)</f>
        <v>0</v>
      </c>
      <c r="M72" s="67">
        <f>SUMIF(INSIDENTAL!$D$11:$D$5596,D72,INSIDENTAL!$AV$11:$AV$5596)</f>
        <v>0</v>
      </c>
      <c r="N72" s="67">
        <f>SUMIF(INSIDENTAL!$D$11:$D$5596,D72,INSIDENTAL!$AW$11:$AW$5596)</f>
        <v>0</v>
      </c>
      <c r="O72" s="67">
        <f>SUMIF(INSIDENTAL!$D$11:$D$5596,D72,INSIDENTAL!$AX$11:$AX$5596)</f>
        <v>0</v>
      </c>
      <c r="P72" s="67">
        <f>SUMIF(INSIDENTAL!$D$11:$D$5596,D72,INSIDENTAL!$AY$11:$AY$5596)</f>
        <v>0</v>
      </c>
      <c r="Q72" s="67">
        <f>SUMIF(INSIDENTAL!$D$12:$D$4830,D72,INSIDENTAL!$BC$12:$BC$4830)</f>
        <v>0</v>
      </c>
      <c r="R72" s="67">
        <f>SUMIF(INSIDENTAL!$D$12:$D$4830,D72,INSIDENTAL!$BD$12:$BD$4830)</f>
        <v>0</v>
      </c>
      <c r="S72" s="67">
        <f>SUMIF(INSIDENTAL!$D$12:$D$4830,D72,INSIDENTAL!$BE$12:$BE$4830)</f>
        <v>0</v>
      </c>
      <c r="T72" s="67">
        <f>SUMIF(INSIDENTAL!$D$12:$D$4830,D72,INSIDENTAL!$BF$12:$BF$4830)</f>
        <v>2416.73</v>
      </c>
      <c r="U72" s="67">
        <f>SUMIF(INSIDENTAL!$D$12:$D$4830,D72,INSIDENTAL!$BG$12:$BG$4830)</f>
        <v>0</v>
      </c>
      <c r="V72" s="67">
        <f>SUMIF(INSIDENTAL!$D$12:$D$4830,D72,INSIDENTAL!$BH$12:$BH$4830)</f>
        <v>0</v>
      </c>
      <c r="W72" s="67">
        <f>SUMIF(INSIDENTAL!$D$12:$D$4830,D72,INSIDENTAL!$BI$12:$BI$4830)</f>
        <v>0</v>
      </c>
      <c r="X72" s="67">
        <f>SUMIF(INSIDENTAL!$D$12:$D$4830,D72,INSIDENTAL!$BJ$12:$BJ$4830)</f>
        <v>0</v>
      </c>
      <c r="Y72" s="67">
        <f>SUMIF(INSIDENTAL!$D$12:$D$4830,D72,INSIDENTAL!$BK$12:$BK$4830)</f>
        <v>0</v>
      </c>
      <c r="Z72" s="67">
        <f>SUMIF(INSIDENTAL!$D$12:$D$4830,D72,INSIDENTAL!$BL$12:$BL$4830)</f>
        <v>0</v>
      </c>
      <c r="AA72" s="67">
        <f>SUMIF(INSIDENTAL!$D$12:$D$4830,D72,INSIDENTAL!$BM$12:$BM$4830)</f>
        <v>0</v>
      </c>
      <c r="AB72" s="67">
        <f>SUMIF(INSIDENTAL!$D$12:$D$4830,D72,INSIDENTAL!$BN$12:$BN$4830)</f>
        <v>0</v>
      </c>
      <c r="AC72" s="67">
        <f t="shared" si="9"/>
        <v>8</v>
      </c>
      <c r="AD72" s="67">
        <f t="shared" si="10"/>
        <v>2416.73</v>
      </c>
      <c r="AF72" s="91">
        <v>0</v>
      </c>
      <c r="AG72" s="100">
        <v>0</v>
      </c>
      <c r="AH72" s="63">
        <f t="shared" si="7"/>
        <v>0</v>
      </c>
      <c r="AI72" s="63">
        <f t="shared" si="8"/>
        <v>0</v>
      </c>
      <c r="AJ72" s="96"/>
    </row>
    <row r="73" spans="1:36">
      <c r="A73" s="54" t="s">
        <v>104</v>
      </c>
      <c r="B73" s="54">
        <f>IFERROR(VLOOKUP(D73,#REF!,4,0),0)</f>
        <v>0</v>
      </c>
      <c r="C73" s="54">
        <f>IFERROR(VLOOKUP(D73,#REF!,5,0),0)</f>
        <v>0</v>
      </c>
      <c r="D73" s="85" t="s">
        <v>12945</v>
      </c>
      <c r="E73" s="67">
        <f>SUMIF(INSIDENTAL!$D$11:$D$5596,D73,INSIDENTAL!$AN$11:$AN$5596)</f>
        <v>1</v>
      </c>
      <c r="F73" s="67">
        <f>SUMIF(INSIDENTAL!$D$11:$D$5596,D73,INSIDENTAL!$AO$11:$AO$5596)</f>
        <v>0</v>
      </c>
      <c r="G73" s="67">
        <f>SUMIF(INSIDENTAL!$D$11:$D$5596,D73,INSIDENTAL!$AP$11:$AP$5596)</f>
        <v>0</v>
      </c>
      <c r="H73" s="67">
        <f>SUMIF(INSIDENTAL!$D$11:$D$5596,D73,INSIDENTAL!$AQ$11:$AQ$5596)</f>
        <v>0</v>
      </c>
      <c r="I73" s="67">
        <f>SUMIF(INSIDENTAL!$D$11:$D$5596,D73,INSIDENTAL!$AR$11:$AR$5596)</f>
        <v>0</v>
      </c>
      <c r="J73" s="67">
        <f>SUMIF(INSIDENTAL!$D$11:$D$5596,D73,INSIDENTAL!$AS$11:$AS$5596)</f>
        <v>0</v>
      </c>
      <c r="K73" s="67">
        <f>SUMIF(INSIDENTAL!$D$11:$D$5596,D73,INSIDENTAL!$AT$11:$AT$5596)</f>
        <v>0</v>
      </c>
      <c r="L73" s="67">
        <f>SUMIF(INSIDENTAL!$D$11:$D$5596,D73,INSIDENTAL!$AU$11:$AU$5596)</f>
        <v>0</v>
      </c>
      <c r="M73" s="67">
        <f>SUMIF(INSIDENTAL!$D$11:$D$5596,D73,INSIDENTAL!$AV$11:$AV$5596)</f>
        <v>0</v>
      </c>
      <c r="N73" s="67">
        <f>SUMIF(INSIDENTAL!$D$11:$D$5596,D73,INSIDENTAL!$AW$11:$AW$5596)</f>
        <v>0</v>
      </c>
      <c r="O73" s="67">
        <f>SUMIF(INSIDENTAL!$D$11:$D$5596,D73,INSIDENTAL!$AX$11:$AX$5596)</f>
        <v>0</v>
      </c>
      <c r="P73" s="67">
        <f>SUMIF(INSIDENTAL!$D$11:$D$5596,D73,INSIDENTAL!$AY$11:$AY$5596)</f>
        <v>0</v>
      </c>
      <c r="Q73" s="67">
        <f>SUMIF(INSIDENTAL!$D$12:$D$4830,D73,INSIDENTAL!$BC$12:$BC$4830)</f>
        <v>1167.8249971516464</v>
      </c>
      <c r="R73" s="67">
        <f>SUMIF(INSIDENTAL!$D$12:$D$4830,D73,INSIDENTAL!$BD$12:$BD$4830)</f>
        <v>0</v>
      </c>
      <c r="S73" s="67">
        <f>SUMIF(INSIDENTAL!$D$12:$D$4830,D73,INSIDENTAL!$BE$12:$BE$4830)</f>
        <v>0</v>
      </c>
      <c r="T73" s="67">
        <f>SUMIF(INSIDENTAL!$D$12:$D$4830,D73,INSIDENTAL!$BF$12:$BF$4830)</f>
        <v>0</v>
      </c>
      <c r="U73" s="67">
        <f>SUMIF(INSIDENTAL!$D$12:$D$4830,D73,INSIDENTAL!$BG$12:$BG$4830)</f>
        <v>0</v>
      </c>
      <c r="V73" s="67">
        <f>SUMIF(INSIDENTAL!$D$12:$D$4830,D73,INSIDENTAL!$BH$12:$BH$4830)</f>
        <v>0</v>
      </c>
      <c r="W73" s="67">
        <f>SUMIF(INSIDENTAL!$D$12:$D$4830,D73,INSIDENTAL!$BI$12:$BI$4830)</f>
        <v>0</v>
      </c>
      <c r="X73" s="67">
        <f>SUMIF(INSIDENTAL!$D$12:$D$4830,D73,INSIDENTAL!$BJ$12:$BJ$4830)</f>
        <v>0</v>
      </c>
      <c r="Y73" s="67">
        <f>SUMIF(INSIDENTAL!$D$12:$D$4830,D73,INSIDENTAL!$BK$12:$BK$4830)</f>
        <v>0</v>
      </c>
      <c r="Z73" s="67">
        <f>SUMIF(INSIDENTAL!$D$12:$D$4830,D73,INSIDENTAL!$BL$12:$BL$4830)</f>
        <v>0</v>
      </c>
      <c r="AA73" s="67">
        <f>SUMIF(INSIDENTAL!$D$12:$D$4830,D73,INSIDENTAL!$BM$12:$BM$4830)</f>
        <v>0</v>
      </c>
      <c r="AB73" s="67">
        <f>SUMIF(INSIDENTAL!$D$12:$D$4830,D73,INSIDENTAL!$BN$12:$BN$4830)</f>
        <v>0</v>
      </c>
      <c r="AC73" s="67">
        <f t="shared" si="9"/>
        <v>1</v>
      </c>
      <c r="AD73" s="67">
        <f t="shared" si="10"/>
        <v>1167.8249971516464</v>
      </c>
      <c r="AF73" s="91">
        <v>0</v>
      </c>
      <c r="AG73" s="100">
        <v>0</v>
      </c>
      <c r="AH73" s="63">
        <f t="shared" si="7"/>
        <v>0</v>
      </c>
      <c r="AI73" s="63">
        <f t="shared" si="8"/>
        <v>0</v>
      </c>
      <c r="AJ73" s="96"/>
    </row>
    <row r="74" spans="1:36">
      <c r="A74" s="54" t="s">
        <v>104</v>
      </c>
      <c r="B74" s="54">
        <f>IFERROR(VLOOKUP(D74,#REF!,4,0),0)</f>
        <v>0</v>
      </c>
      <c r="C74" s="54">
        <f>IFERROR(VLOOKUP(D74,#REF!,5,0),0)</f>
        <v>0</v>
      </c>
      <c r="D74" s="85" t="s">
        <v>4402</v>
      </c>
      <c r="E74" s="67">
        <f>SUMIF(INSIDENTAL!$D$11:$D$5596,D74,INSIDENTAL!$AN$11:$AN$5596)</f>
        <v>0</v>
      </c>
      <c r="F74" s="67">
        <f>SUMIF(INSIDENTAL!$D$11:$D$5596,D74,INSIDENTAL!$AO$11:$AO$5596)</f>
        <v>0</v>
      </c>
      <c r="G74" s="67">
        <f>SUMIF(INSIDENTAL!$D$11:$D$5596,D74,INSIDENTAL!$AP$11:$AP$5596)</f>
        <v>0</v>
      </c>
      <c r="H74" s="67">
        <f>SUMIF(INSIDENTAL!$D$11:$D$5596,D74,INSIDENTAL!$AQ$11:$AQ$5596)</f>
        <v>2</v>
      </c>
      <c r="I74" s="67">
        <f>SUMIF(INSIDENTAL!$D$11:$D$5596,D74,INSIDENTAL!$AR$11:$AR$5596)</f>
        <v>0</v>
      </c>
      <c r="J74" s="67">
        <f>SUMIF(INSIDENTAL!$D$11:$D$5596,D74,INSIDENTAL!$AS$11:$AS$5596)</f>
        <v>0</v>
      </c>
      <c r="K74" s="67">
        <f>SUMIF(INSIDENTAL!$D$11:$D$5596,D74,INSIDENTAL!$AT$11:$AT$5596)</f>
        <v>0</v>
      </c>
      <c r="L74" s="67">
        <f>SUMIF(INSIDENTAL!$D$11:$D$5596,D74,INSIDENTAL!$AU$11:$AU$5596)</f>
        <v>0</v>
      </c>
      <c r="M74" s="67">
        <f>SUMIF(INSIDENTAL!$D$11:$D$5596,D74,INSIDENTAL!$AV$11:$AV$5596)</f>
        <v>0</v>
      </c>
      <c r="N74" s="67">
        <f>SUMIF(INSIDENTAL!$D$11:$D$5596,D74,INSIDENTAL!$AW$11:$AW$5596)</f>
        <v>0</v>
      </c>
      <c r="O74" s="67">
        <f>SUMIF(INSIDENTAL!$D$11:$D$5596,D74,INSIDENTAL!$AX$11:$AX$5596)</f>
        <v>0</v>
      </c>
      <c r="P74" s="67">
        <f>SUMIF(INSIDENTAL!$D$11:$D$5596,D74,INSIDENTAL!$AY$11:$AY$5596)</f>
        <v>0</v>
      </c>
      <c r="Q74" s="67">
        <f>SUMIF(INSIDENTAL!$D$12:$D$4830,D74,INSIDENTAL!$BC$12:$BC$4830)</f>
        <v>0</v>
      </c>
      <c r="R74" s="67">
        <f>SUMIF(INSIDENTAL!$D$12:$D$4830,D74,INSIDENTAL!$BD$12:$BD$4830)</f>
        <v>0</v>
      </c>
      <c r="S74" s="67">
        <f>SUMIF(INSIDENTAL!$D$12:$D$4830,D74,INSIDENTAL!$BE$12:$BE$4830)</f>
        <v>0</v>
      </c>
      <c r="T74" s="67">
        <f>SUMIF(INSIDENTAL!$D$12:$D$4830,D74,INSIDENTAL!$BF$12:$BF$4830)</f>
        <v>538.49708201992576</v>
      </c>
      <c r="U74" s="67">
        <f>SUMIF(INSIDENTAL!$D$12:$D$4830,D74,INSIDENTAL!$BG$12:$BG$4830)</f>
        <v>0</v>
      </c>
      <c r="V74" s="67">
        <f>SUMIF(INSIDENTAL!$D$12:$D$4830,D74,INSIDENTAL!$BH$12:$BH$4830)</f>
        <v>0</v>
      </c>
      <c r="W74" s="67">
        <f>SUMIF(INSIDENTAL!$D$12:$D$4830,D74,INSIDENTAL!$BI$12:$BI$4830)</f>
        <v>0</v>
      </c>
      <c r="X74" s="67">
        <f>SUMIF(INSIDENTAL!$D$12:$D$4830,D74,INSIDENTAL!$BJ$12:$BJ$4830)</f>
        <v>0</v>
      </c>
      <c r="Y74" s="67">
        <f>SUMIF(INSIDENTAL!$D$12:$D$4830,D74,INSIDENTAL!$BK$12:$BK$4830)</f>
        <v>0</v>
      </c>
      <c r="Z74" s="67">
        <f>SUMIF(INSIDENTAL!$D$12:$D$4830,D74,INSIDENTAL!$BL$12:$BL$4830)</f>
        <v>0</v>
      </c>
      <c r="AA74" s="67">
        <f>SUMIF(INSIDENTAL!$D$12:$D$4830,D74,INSIDENTAL!$BM$12:$BM$4830)</f>
        <v>0</v>
      </c>
      <c r="AB74" s="67">
        <f>SUMIF(INSIDENTAL!$D$12:$D$4830,D74,INSIDENTAL!$BN$12:$BN$4830)</f>
        <v>0</v>
      </c>
      <c r="AC74" s="67">
        <f t="shared" si="9"/>
        <v>2</v>
      </c>
      <c r="AD74" s="67">
        <f t="shared" si="10"/>
        <v>538.49708201992576</v>
      </c>
      <c r="AF74" s="91">
        <v>0</v>
      </c>
      <c r="AG74" s="100">
        <v>0</v>
      </c>
      <c r="AH74" s="63">
        <f t="shared" si="7"/>
        <v>0</v>
      </c>
      <c r="AI74" s="63">
        <f t="shared" si="8"/>
        <v>0</v>
      </c>
      <c r="AJ74" s="96"/>
    </row>
    <row r="75" spans="1:36">
      <c r="A75" s="54" t="s">
        <v>104</v>
      </c>
      <c r="B75" s="54">
        <f>IFERROR(VLOOKUP(D75,#REF!,4,0),0)</f>
        <v>0</v>
      </c>
      <c r="C75" s="54">
        <f>IFERROR(VLOOKUP(D75,#REF!,5,0),0)</f>
        <v>0</v>
      </c>
      <c r="D75" s="85" t="s">
        <v>2551</v>
      </c>
      <c r="E75" s="67">
        <f>SUMIF(INSIDENTAL!$D$11:$D$5596,D75,INSIDENTAL!$AN$11:$AN$5596)</f>
        <v>0</v>
      </c>
      <c r="F75" s="67">
        <f>SUMIF(INSIDENTAL!$D$11:$D$5596,D75,INSIDENTAL!$AO$11:$AO$5596)</f>
        <v>1</v>
      </c>
      <c r="G75" s="67">
        <f>SUMIF(INSIDENTAL!$D$11:$D$5596,D75,INSIDENTAL!$AP$11:$AP$5596)</f>
        <v>0</v>
      </c>
      <c r="H75" s="67">
        <f>SUMIF(INSIDENTAL!$D$11:$D$5596,D75,INSIDENTAL!$AQ$11:$AQ$5596)</f>
        <v>1</v>
      </c>
      <c r="I75" s="67">
        <f>SUMIF(INSIDENTAL!$D$11:$D$5596,D75,INSIDENTAL!$AR$11:$AR$5596)</f>
        <v>0</v>
      </c>
      <c r="J75" s="67">
        <f>SUMIF(INSIDENTAL!$D$11:$D$5596,D75,INSIDENTAL!$AS$11:$AS$5596)</f>
        <v>1</v>
      </c>
      <c r="K75" s="67">
        <f>SUMIF(INSIDENTAL!$D$11:$D$5596,D75,INSIDENTAL!$AT$11:$AT$5596)</f>
        <v>0</v>
      </c>
      <c r="L75" s="67">
        <f>SUMIF(INSIDENTAL!$D$11:$D$5596,D75,INSIDENTAL!$AU$11:$AU$5596)</f>
        <v>0</v>
      </c>
      <c r="M75" s="67">
        <f>SUMIF(INSIDENTAL!$D$11:$D$5596,D75,INSIDENTAL!$AV$11:$AV$5596)</f>
        <v>0</v>
      </c>
      <c r="N75" s="67">
        <f>SUMIF(INSIDENTAL!$D$11:$D$5596,D75,INSIDENTAL!$AW$11:$AW$5596)</f>
        <v>0</v>
      </c>
      <c r="O75" s="67">
        <f>SUMIF(INSIDENTAL!$D$11:$D$5596,D75,INSIDENTAL!$AX$11:$AX$5596)</f>
        <v>0</v>
      </c>
      <c r="P75" s="67">
        <f>SUMIF(INSIDENTAL!$D$11:$D$5596,D75,INSIDENTAL!$AY$11:$AY$5596)</f>
        <v>0</v>
      </c>
      <c r="Q75" s="67">
        <f>SUMIF(INSIDENTAL!$D$12:$D$4830,D75,INSIDENTAL!$BC$12:$BC$4830)</f>
        <v>0</v>
      </c>
      <c r="R75" s="67">
        <f>SUMIF(INSIDENTAL!$D$12:$D$4830,D75,INSIDENTAL!$BD$12:$BD$4830)</f>
        <v>628.15692529717819</v>
      </c>
      <c r="S75" s="67">
        <f>SUMIF(INSIDENTAL!$D$12:$D$4830,D75,INSIDENTAL!$BE$12:$BE$4830)</f>
        <v>0</v>
      </c>
      <c r="T75" s="67">
        <f>SUMIF(INSIDENTAL!$D$12:$D$4830,D75,INSIDENTAL!$BF$12:$BF$4830)</f>
        <v>628.15692529717819</v>
      </c>
      <c r="U75" s="67">
        <f>SUMIF(INSIDENTAL!$D$12:$D$4830,D75,INSIDENTAL!$BG$12:$BG$4830)</f>
        <v>0</v>
      </c>
      <c r="V75" s="67">
        <f>SUMIF(INSIDENTAL!$D$12:$D$4830,D75,INSIDENTAL!$BH$12:$BH$4830)</f>
        <v>628.15692529717819</v>
      </c>
      <c r="W75" s="67">
        <f>SUMIF(INSIDENTAL!$D$12:$D$4830,D75,INSIDENTAL!$BI$12:$BI$4830)</f>
        <v>0</v>
      </c>
      <c r="X75" s="67">
        <f>SUMIF(INSIDENTAL!$D$12:$D$4830,D75,INSIDENTAL!$BJ$12:$BJ$4830)</f>
        <v>0</v>
      </c>
      <c r="Y75" s="67">
        <f>SUMIF(INSIDENTAL!$D$12:$D$4830,D75,INSIDENTAL!$BK$12:$BK$4830)</f>
        <v>0</v>
      </c>
      <c r="Z75" s="67">
        <f>SUMIF(INSIDENTAL!$D$12:$D$4830,D75,INSIDENTAL!$BL$12:$BL$4830)</f>
        <v>0</v>
      </c>
      <c r="AA75" s="67">
        <f>SUMIF(INSIDENTAL!$D$12:$D$4830,D75,INSIDENTAL!$BM$12:$BM$4830)</f>
        <v>0</v>
      </c>
      <c r="AB75" s="67">
        <f>SUMIF(INSIDENTAL!$D$12:$D$4830,D75,INSIDENTAL!$BN$12:$BN$4830)</f>
        <v>0</v>
      </c>
      <c r="AC75" s="67">
        <f t="shared" si="9"/>
        <v>3</v>
      </c>
      <c r="AD75" s="67">
        <f t="shared" si="10"/>
        <v>1884.4707758915347</v>
      </c>
      <c r="AF75" s="91">
        <v>1</v>
      </c>
      <c r="AG75" s="100">
        <v>85.931267956392318</v>
      </c>
      <c r="AH75" s="63">
        <f t="shared" si="7"/>
        <v>2</v>
      </c>
      <c r="AI75" s="63">
        <f t="shared" si="8"/>
        <v>20.929977535625916</v>
      </c>
      <c r="AJ75" s="96" t="s">
        <v>14792</v>
      </c>
    </row>
    <row r="76" spans="1:36">
      <c r="A76" s="54" t="s">
        <v>104</v>
      </c>
      <c r="B76" s="54">
        <f>IFERROR(VLOOKUP(D76,#REF!,4,0),0)</f>
        <v>0</v>
      </c>
      <c r="C76" s="54">
        <f>IFERROR(VLOOKUP(D76,#REF!,5,0),0)</f>
        <v>0</v>
      </c>
      <c r="D76" s="85" t="s">
        <v>4384</v>
      </c>
      <c r="E76" s="67">
        <f>SUMIF(INSIDENTAL!$D$11:$D$5596,D76,INSIDENTAL!$AN$11:$AN$5596)</f>
        <v>0</v>
      </c>
      <c r="F76" s="67">
        <f>SUMIF(INSIDENTAL!$D$11:$D$5596,D76,INSIDENTAL!$AO$11:$AO$5596)</f>
        <v>0</v>
      </c>
      <c r="G76" s="67">
        <f>SUMIF(INSIDENTAL!$D$11:$D$5596,D76,INSIDENTAL!$AP$11:$AP$5596)</f>
        <v>0</v>
      </c>
      <c r="H76" s="67">
        <f>SUMIF(INSIDENTAL!$D$11:$D$5596,D76,INSIDENTAL!$AQ$11:$AQ$5596)</f>
        <v>0</v>
      </c>
      <c r="I76" s="67">
        <f>SUMIF(INSIDENTAL!$D$11:$D$5596,D76,INSIDENTAL!$AR$11:$AR$5596)</f>
        <v>0</v>
      </c>
      <c r="J76" s="67">
        <f>SUMIF(INSIDENTAL!$D$11:$D$5596,D76,INSIDENTAL!$AS$11:$AS$5596)</f>
        <v>0</v>
      </c>
      <c r="K76" s="67">
        <f>SUMIF(INSIDENTAL!$D$11:$D$5596,D76,INSIDENTAL!$AT$11:$AT$5596)</f>
        <v>0</v>
      </c>
      <c r="L76" s="67">
        <f>SUMIF(INSIDENTAL!$D$11:$D$5596,D76,INSIDENTAL!$AU$11:$AU$5596)</f>
        <v>0</v>
      </c>
      <c r="M76" s="67">
        <f>SUMIF(INSIDENTAL!$D$11:$D$5596,D76,INSIDENTAL!$AV$11:$AV$5596)</f>
        <v>0</v>
      </c>
      <c r="N76" s="67">
        <f>SUMIF(INSIDENTAL!$D$11:$D$5596,D76,INSIDENTAL!$AW$11:$AW$5596)</f>
        <v>0</v>
      </c>
      <c r="O76" s="67">
        <f>SUMIF(INSIDENTAL!$D$11:$D$5596,D76,INSIDENTAL!$AX$11:$AX$5596)</f>
        <v>0</v>
      </c>
      <c r="P76" s="67">
        <f>SUMIF(INSIDENTAL!$D$11:$D$5596,D76,INSIDENTAL!$AY$11:$AY$5596)</f>
        <v>0</v>
      </c>
      <c r="Q76" s="67">
        <f>SUMIF(INSIDENTAL!$D$12:$D$4830,D76,INSIDENTAL!$BC$12:$BC$4830)</f>
        <v>0</v>
      </c>
      <c r="R76" s="67">
        <f>SUMIF(INSIDENTAL!$D$12:$D$4830,D76,INSIDENTAL!$BD$12:$BD$4830)</f>
        <v>0</v>
      </c>
      <c r="S76" s="67">
        <f>SUMIF(INSIDENTAL!$D$12:$D$4830,D76,INSIDENTAL!$BE$12:$BE$4830)</f>
        <v>0</v>
      </c>
      <c r="T76" s="67">
        <f>SUMIF(INSIDENTAL!$D$12:$D$4830,D76,INSIDENTAL!$BF$12:$BF$4830)</f>
        <v>0</v>
      </c>
      <c r="U76" s="67">
        <f>SUMIF(INSIDENTAL!$D$12:$D$4830,D76,INSIDENTAL!$BG$12:$BG$4830)</f>
        <v>0</v>
      </c>
      <c r="V76" s="67">
        <f>SUMIF(INSIDENTAL!$D$12:$D$4830,D76,INSIDENTAL!$BH$12:$BH$4830)</f>
        <v>0</v>
      </c>
      <c r="W76" s="67">
        <f>SUMIF(INSIDENTAL!$D$12:$D$4830,D76,INSIDENTAL!$BI$12:$BI$4830)</f>
        <v>0</v>
      </c>
      <c r="X76" s="67">
        <f>SUMIF(INSIDENTAL!$D$12:$D$4830,D76,INSIDENTAL!$BJ$12:$BJ$4830)</f>
        <v>0</v>
      </c>
      <c r="Y76" s="67">
        <f>SUMIF(INSIDENTAL!$D$12:$D$4830,D76,INSIDENTAL!$BK$12:$BK$4830)</f>
        <v>0</v>
      </c>
      <c r="Z76" s="67">
        <f>SUMIF(INSIDENTAL!$D$12:$D$4830,D76,INSIDENTAL!$BL$12:$BL$4830)</f>
        <v>0</v>
      </c>
      <c r="AA76" s="67">
        <f>SUMIF(INSIDENTAL!$D$12:$D$4830,D76,INSIDENTAL!$BM$12:$BM$4830)</f>
        <v>0</v>
      </c>
      <c r="AB76" s="67">
        <f>SUMIF(INSIDENTAL!$D$12:$D$4830,D76,INSIDENTAL!$BN$12:$BN$4830)</f>
        <v>0</v>
      </c>
      <c r="AC76" s="67">
        <f t="shared" si="9"/>
        <v>0</v>
      </c>
      <c r="AD76" s="67">
        <f t="shared" si="10"/>
        <v>0</v>
      </c>
      <c r="AF76" s="91">
        <v>0</v>
      </c>
      <c r="AG76" s="100">
        <v>0</v>
      </c>
      <c r="AH76" s="63">
        <f t="shared" si="7"/>
        <v>0</v>
      </c>
      <c r="AI76" s="63">
        <f t="shared" si="8"/>
        <v>0</v>
      </c>
      <c r="AJ76" s="96"/>
    </row>
    <row r="77" spans="1:36">
      <c r="A77" s="54" t="s">
        <v>104</v>
      </c>
      <c r="B77" s="54">
        <f>IFERROR(VLOOKUP(D77,#REF!,4,0),0)</f>
        <v>0</v>
      </c>
      <c r="C77" s="54">
        <f>IFERROR(VLOOKUP(D77,#REF!,5,0),0)</f>
        <v>0</v>
      </c>
      <c r="D77" s="85" t="s">
        <v>13583</v>
      </c>
      <c r="E77" s="67">
        <f>SUMIF(INSIDENTAL!$D$11:$D$5596,D77,INSIDENTAL!$AN$11:$AN$5596)</f>
        <v>0</v>
      </c>
      <c r="F77" s="67">
        <f>SUMIF(INSIDENTAL!$D$11:$D$5596,D77,INSIDENTAL!$AO$11:$AO$5596)</f>
        <v>0</v>
      </c>
      <c r="G77" s="67">
        <f>SUMIF(INSIDENTAL!$D$11:$D$5596,D77,INSIDENTAL!$AP$11:$AP$5596)</f>
        <v>0</v>
      </c>
      <c r="H77" s="67">
        <f>SUMIF(INSIDENTAL!$D$11:$D$5596,D77,INSIDENTAL!$AQ$11:$AQ$5596)</f>
        <v>0</v>
      </c>
      <c r="I77" s="67">
        <f>SUMIF(INSIDENTAL!$D$11:$D$5596,D77,INSIDENTAL!$AR$11:$AR$5596)</f>
        <v>0</v>
      </c>
      <c r="J77" s="67">
        <f>SUMIF(INSIDENTAL!$D$11:$D$5596,D77,INSIDENTAL!$AS$11:$AS$5596)</f>
        <v>0</v>
      </c>
      <c r="K77" s="67">
        <f>SUMIF(INSIDENTAL!$D$11:$D$5596,D77,INSIDENTAL!$AT$11:$AT$5596)</f>
        <v>11</v>
      </c>
      <c r="L77" s="67">
        <f>SUMIF(INSIDENTAL!$D$11:$D$5596,D77,INSIDENTAL!$AU$11:$AU$5596)</f>
        <v>0</v>
      </c>
      <c r="M77" s="67">
        <f>SUMIF(INSIDENTAL!$D$11:$D$5596,D77,INSIDENTAL!$AV$11:$AV$5596)</f>
        <v>0</v>
      </c>
      <c r="N77" s="67">
        <f>SUMIF(INSIDENTAL!$D$11:$D$5596,D77,INSIDENTAL!$AW$11:$AW$5596)</f>
        <v>0</v>
      </c>
      <c r="O77" s="67">
        <f>SUMIF(INSIDENTAL!$D$11:$D$5596,D77,INSIDENTAL!$AX$11:$AX$5596)</f>
        <v>0</v>
      </c>
      <c r="P77" s="67">
        <f>SUMIF(INSIDENTAL!$D$11:$D$5596,D77,INSIDENTAL!$AY$11:$AY$5596)</f>
        <v>0</v>
      </c>
      <c r="Q77" s="67">
        <f>SUMIF(INSIDENTAL!$D$12:$D$4830,D77,INSIDENTAL!$BC$12:$BC$4830)</f>
        <v>0</v>
      </c>
      <c r="R77" s="67">
        <f>SUMIF(INSIDENTAL!$D$12:$D$4830,D77,INSIDENTAL!$BD$12:$BD$4830)</f>
        <v>0</v>
      </c>
      <c r="S77" s="67">
        <f>SUMIF(INSIDENTAL!$D$12:$D$4830,D77,INSIDENTAL!$BE$12:$BE$4830)</f>
        <v>0</v>
      </c>
      <c r="T77" s="67">
        <f>SUMIF(INSIDENTAL!$D$12:$D$4830,D77,INSIDENTAL!$BF$12:$BF$4830)</f>
        <v>0</v>
      </c>
      <c r="U77" s="67">
        <f>SUMIF(INSIDENTAL!$D$12:$D$4830,D77,INSIDENTAL!$BG$12:$BG$4830)</f>
        <v>0</v>
      </c>
      <c r="V77" s="67">
        <f>SUMIF(INSIDENTAL!$D$12:$D$4830,D77,INSIDENTAL!$BH$12:$BH$4830)</f>
        <v>0</v>
      </c>
      <c r="W77" s="67">
        <f>SUMIF(INSIDENTAL!$D$12:$D$4830,D77,INSIDENTAL!$BI$12:$BI$4830)</f>
        <v>104.43963389161065</v>
      </c>
      <c r="X77" s="67">
        <f>SUMIF(INSIDENTAL!$D$12:$D$4830,D77,INSIDENTAL!$BJ$12:$BJ$4830)</f>
        <v>0</v>
      </c>
      <c r="Y77" s="67">
        <f>SUMIF(INSIDENTAL!$D$12:$D$4830,D77,INSIDENTAL!$BK$12:$BK$4830)</f>
        <v>0</v>
      </c>
      <c r="Z77" s="67">
        <f>SUMIF(INSIDENTAL!$D$12:$D$4830,D77,INSIDENTAL!$BL$12:$BL$4830)</f>
        <v>0</v>
      </c>
      <c r="AA77" s="67">
        <f>SUMIF(INSIDENTAL!$D$12:$D$4830,D77,INSIDENTAL!$BM$12:$BM$4830)</f>
        <v>0</v>
      </c>
      <c r="AB77" s="67">
        <f>SUMIF(INSIDENTAL!$D$12:$D$4830,D77,INSIDENTAL!$BN$12:$BN$4830)</f>
        <v>0</v>
      </c>
      <c r="AC77" s="67">
        <f t="shared" si="9"/>
        <v>11</v>
      </c>
      <c r="AD77" s="67">
        <f t="shared" si="10"/>
        <v>104.43963389161065</v>
      </c>
      <c r="AF77" s="91">
        <v>0</v>
      </c>
      <c r="AG77" s="100">
        <v>0</v>
      </c>
      <c r="AH77" s="63">
        <f t="shared" si="7"/>
        <v>0</v>
      </c>
      <c r="AI77" s="63">
        <f t="shared" si="8"/>
        <v>0</v>
      </c>
      <c r="AJ77" s="96"/>
    </row>
    <row r="78" spans="1:36">
      <c r="A78" s="54" t="s">
        <v>104</v>
      </c>
      <c r="B78" s="54">
        <f>IFERROR(VLOOKUP(D78,#REF!,4,0),0)</f>
        <v>0</v>
      </c>
      <c r="C78" s="54">
        <f>IFERROR(VLOOKUP(D78,#REF!,5,0),0)</f>
        <v>0</v>
      </c>
      <c r="D78" s="85" t="s">
        <v>2071</v>
      </c>
      <c r="E78" s="67">
        <f>SUMIF(INSIDENTAL!$D$11:$D$5596,D78,INSIDENTAL!$AN$11:$AN$5596)</f>
        <v>0</v>
      </c>
      <c r="F78" s="67">
        <f>SUMIF(INSIDENTAL!$D$11:$D$5596,D78,INSIDENTAL!$AO$11:$AO$5596)</f>
        <v>0</v>
      </c>
      <c r="G78" s="67">
        <f>SUMIF(INSIDENTAL!$D$11:$D$5596,D78,INSIDENTAL!$AP$11:$AP$5596)</f>
        <v>0</v>
      </c>
      <c r="H78" s="67">
        <f>SUMIF(INSIDENTAL!$D$11:$D$5596,D78,INSIDENTAL!$AQ$11:$AQ$5596)</f>
        <v>0</v>
      </c>
      <c r="I78" s="67">
        <f>SUMIF(INSIDENTAL!$D$11:$D$5596,D78,INSIDENTAL!$AR$11:$AR$5596)</f>
        <v>0</v>
      </c>
      <c r="J78" s="67">
        <f>SUMIF(INSIDENTAL!$D$11:$D$5596,D78,INSIDENTAL!$AS$11:$AS$5596)</f>
        <v>0</v>
      </c>
      <c r="K78" s="67">
        <f>SUMIF(INSIDENTAL!$D$11:$D$5596,D78,INSIDENTAL!$AT$11:$AT$5596)</f>
        <v>0</v>
      </c>
      <c r="L78" s="67">
        <f>SUMIF(INSIDENTAL!$D$11:$D$5596,D78,INSIDENTAL!$AU$11:$AU$5596)</f>
        <v>0</v>
      </c>
      <c r="M78" s="67">
        <f>SUMIF(INSIDENTAL!$D$11:$D$5596,D78,INSIDENTAL!$AV$11:$AV$5596)</f>
        <v>0</v>
      </c>
      <c r="N78" s="67">
        <f>SUMIF(INSIDENTAL!$D$11:$D$5596,D78,INSIDENTAL!$AW$11:$AW$5596)</f>
        <v>0</v>
      </c>
      <c r="O78" s="67">
        <f>SUMIF(INSIDENTAL!$D$11:$D$5596,D78,INSIDENTAL!$AX$11:$AX$5596)</f>
        <v>0</v>
      </c>
      <c r="P78" s="67">
        <f>SUMIF(INSIDENTAL!$D$11:$D$5596,D78,INSIDENTAL!$AY$11:$AY$5596)</f>
        <v>0</v>
      </c>
      <c r="Q78" s="67">
        <f>SUMIF(INSIDENTAL!$D$12:$D$4830,D78,INSIDENTAL!$BC$12:$BC$4830)</f>
        <v>0</v>
      </c>
      <c r="R78" s="67">
        <f>SUMIF(INSIDENTAL!$D$12:$D$4830,D78,INSIDENTAL!$BD$12:$BD$4830)</f>
        <v>0</v>
      </c>
      <c r="S78" s="67">
        <f>SUMIF(INSIDENTAL!$D$12:$D$4830,D78,INSIDENTAL!$BE$12:$BE$4830)</f>
        <v>0</v>
      </c>
      <c r="T78" s="67">
        <f>SUMIF(INSIDENTAL!$D$12:$D$4830,D78,INSIDENTAL!$BF$12:$BF$4830)</f>
        <v>0</v>
      </c>
      <c r="U78" s="67">
        <f>SUMIF(INSIDENTAL!$D$12:$D$4830,D78,INSIDENTAL!$BG$12:$BG$4830)</f>
        <v>0</v>
      </c>
      <c r="V78" s="67">
        <f>SUMIF(INSIDENTAL!$D$12:$D$4830,D78,INSIDENTAL!$BH$12:$BH$4830)</f>
        <v>0</v>
      </c>
      <c r="W78" s="67">
        <f>SUMIF(INSIDENTAL!$D$12:$D$4830,D78,INSIDENTAL!$BI$12:$BI$4830)</f>
        <v>0</v>
      </c>
      <c r="X78" s="67">
        <f>SUMIF(INSIDENTAL!$D$12:$D$4830,D78,INSIDENTAL!$BJ$12:$BJ$4830)</f>
        <v>0</v>
      </c>
      <c r="Y78" s="67">
        <f>SUMIF(INSIDENTAL!$D$12:$D$4830,D78,INSIDENTAL!$BK$12:$BK$4830)</f>
        <v>0</v>
      </c>
      <c r="Z78" s="67">
        <f>SUMIF(INSIDENTAL!$D$12:$D$4830,D78,INSIDENTAL!$BL$12:$BL$4830)</f>
        <v>0</v>
      </c>
      <c r="AA78" s="67">
        <f>SUMIF(INSIDENTAL!$D$12:$D$4830,D78,INSIDENTAL!$BM$12:$BM$4830)</f>
        <v>0</v>
      </c>
      <c r="AB78" s="67">
        <f>SUMIF(INSIDENTAL!$D$12:$D$4830,D78,INSIDENTAL!$BN$12:$BN$4830)</f>
        <v>0</v>
      </c>
      <c r="AC78" s="67">
        <f t="shared" si="9"/>
        <v>0</v>
      </c>
      <c r="AD78" s="67">
        <f t="shared" si="10"/>
        <v>0</v>
      </c>
      <c r="AF78" s="91">
        <v>31</v>
      </c>
      <c r="AG78" s="100">
        <v>1806.8265096340301</v>
      </c>
      <c r="AH78" s="63">
        <f t="shared" si="7"/>
        <v>-1</v>
      </c>
      <c r="AI78" s="63">
        <f t="shared" si="8"/>
        <v>-1</v>
      </c>
      <c r="AJ78" s="96" t="s">
        <v>14793</v>
      </c>
    </row>
    <row r="79" spans="1:36">
      <c r="A79" s="54" t="s">
        <v>104</v>
      </c>
      <c r="B79" s="54">
        <f>IFERROR(VLOOKUP(D79,#REF!,4,0),0)</f>
        <v>0</v>
      </c>
      <c r="C79" s="54">
        <f>IFERROR(VLOOKUP(D79,#REF!,5,0),0)</f>
        <v>0</v>
      </c>
      <c r="D79" s="85" t="s">
        <v>2726</v>
      </c>
      <c r="E79" s="67">
        <f>SUMIF(INSIDENTAL!$D$11:$D$5596,D79,INSIDENTAL!$AN$11:$AN$5596)</f>
        <v>0</v>
      </c>
      <c r="F79" s="67">
        <f>SUMIF(INSIDENTAL!$D$11:$D$5596,D79,INSIDENTAL!$AO$11:$AO$5596)</f>
        <v>0</v>
      </c>
      <c r="G79" s="67">
        <f>SUMIF(INSIDENTAL!$D$11:$D$5596,D79,INSIDENTAL!$AP$11:$AP$5596)</f>
        <v>0</v>
      </c>
      <c r="H79" s="67">
        <f>SUMIF(INSIDENTAL!$D$11:$D$5596,D79,INSIDENTAL!$AQ$11:$AQ$5596)</f>
        <v>0</v>
      </c>
      <c r="I79" s="67">
        <f>SUMIF(INSIDENTAL!$D$11:$D$5596,D79,INSIDENTAL!$AR$11:$AR$5596)</f>
        <v>0</v>
      </c>
      <c r="J79" s="67">
        <f>SUMIF(INSIDENTAL!$D$11:$D$5596,D79,INSIDENTAL!$AS$11:$AS$5596)</f>
        <v>0</v>
      </c>
      <c r="K79" s="67">
        <f>SUMIF(INSIDENTAL!$D$11:$D$5596,D79,INSIDENTAL!$AT$11:$AT$5596)</f>
        <v>0</v>
      </c>
      <c r="L79" s="67">
        <f>SUMIF(INSIDENTAL!$D$11:$D$5596,D79,INSIDENTAL!$AU$11:$AU$5596)</f>
        <v>0</v>
      </c>
      <c r="M79" s="67">
        <f>SUMIF(INSIDENTAL!$D$11:$D$5596,D79,INSIDENTAL!$AV$11:$AV$5596)</f>
        <v>0</v>
      </c>
      <c r="N79" s="67">
        <f>SUMIF(INSIDENTAL!$D$11:$D$5596,D79,INSIDENTAL!$AW$11:$AW$5596)</f>
        <v>0</v>
      </c>
      <c r="O79" s="67">
        <f>SUMIF(INSIDENTAL!$D$11:$D$5596,D79,INSIDENTAL!$AX$11:$AX$5596)</f>
        <v>0</v>
      </c>
      <c r="P79" s="67">
        <f>SUMIF(INSIDENTAL!$D$11:$D$5596,D79,INSIDENTAL!$AY$11:$AY$5596)</f>
        <v>0</v>
      </c>
      <c r="Q79" s="67">
        <f>SUMIF(INSIDENTAL!$D$12:$D$4830,D79,INSIDENTAL!$BC$12:$BC$4830)</f>
        <v>0</v>
      </c>
      <c r="R79" s="67">
        <f>SUMIF(INSIDENTAL!$D$12:$D$4830,D79,INSIDENTAL!$BD$12:$BD$4830)</f>
        <v>0</v>
      </c>
      <c r="S79" s="67">
        <f>SUMIF(INSIDENTAL!$D$12:$D$4830,D79,INSIDENTAL!$BE$12:$BE$4830)</f>
        <v>0</v>
      </c>
      <c r="T79" s="67">
        <f>SUMIF(INSIDENTAL!$D$12:$D$4830,D79,INSIDENTAL!$BF$12:$BF$4830)</f>
        <v>0</v>
      </c>
      <c r="U79" s="67">
        <f>SUMIF(INSIDENTAL!$D$12:$D$4830,D79,INSIDENTAL!$BG$12:$BG$4830)</f>
        <v>0</v>
      </c>
      <c r="V79" s="67">
        <f>SUMIF(INSIDENTAL!$D$12:$D$4830,D79,INSIDENTAL!$BH$12:$BH$4830)</f>
        <v>0</v>
      </c>
      <c r="W79" s="67">
        <f>SUMIF(INSIDENTAL!$D$12:$D$4830,D79,INSIDENTAL!$BI$12:$BI$4830)</f>
        <v>0</v>
      </c>
      <c r="X79" s="67">
        <f>SUMIF(INSIDENTAL!$D$12:$D$4830,D79,INSIDENTAL!$BJ$12:$BJ$4830)</f>
        <v>0</v>
      </c>
      <c r="Y79" s="67">
        <f>SUMIF(INSIDENTAL!$D$12:$D$4830,D79,INSIDENTAL!$BK$12:$BK$4830)</f>
        <v>0</v>
      </c>
      <c r="Z79" s="67">
        <f>SUMIF(INSIDENTAL!$D$12:$D$4830,D79,INSIDENTAL!$BL$12:$BL$4830)</f>
        <v>0</v>
      </c>
      <c r="AA79" s="67">
        <f>SUMIF(INSIDENTAL!$D$12:$D$4830,D79,INSIDENTAL!$BM$12:$BM$4830)</f>
        <v>0</v>
      </c>
      <c r="AB79" s="67">
        <f>SUMIF(INSIDENTAL!$D$12:$D$4830,D79,INSIDENTAL!$BN$12:$BN$4830)</f>
        <v>0</v>
      </c>
      <c r="AC79" s="67">
        <f t="shared" si="9"/>
        <v>0</v>
      </c>
      <c r="AD79" s="67">
        <f t="shared" si="10"/>
        <v>0</v>
      </c>
      <c r="AF79" s="91">
        <v>0</v>
      </c>
      <c r="AG79" s="100">
        <v>0</v>
      </c>
      <c r="AH79" s="63">
        <f t="shared" si="7"/>
        <v>0</v>
      </c>
      <c r="AI79" s="63">
        <f t="shared" si="8"/>
        <v>0</v>
      </c>
      <c r="AJ79" s="96"/>
    </row>
    <row r="80" spans="1:36">
      <c r="A80" s="54" t="s">
        <v>104</v>
      </c>
      <c r="B80" s="54">
        <f>IFERROR(VLOOKUP(D80,#REF!,4,0),0)</f>
        <v>0</v>
      </c>
      <c r="C80" s="54">
        <f>IFERROR(VLOOKUP(D80,#REF!,5,0),0)</f>
        <v>0</v>
      </c>
      <c r="D80" s="85" t="s">
        <v>2736</v>
      </c>
      <c r="E80" s="67">
        <f>SUMIF(INSIDENTAL!$D$11:$D$5596,D80,INSIDENTAL!$AN$11:$AN$5596)</f>
        <v>4</v>
      </c>
      <c r="F80" s="67">
        <f>SUMIF(INSIDENTAL!$D$11:$D$5596,D80,INSIDENTAL!$AO$11:$AO$5596)</f>
        <v>6</v>
      </c>
      <c r="G80" s="67">
        <f>SUMIF(INSIDENTAL!$D$11:$D$5596,D80,INSIDENTAL!$AP$11:$AP$5596)</f>
        <v>8</v>
      </c>
      <c r="H80" s="67">
        <f>SUMIF(INSIDENTAL!$D$11:$D$5596,D80,INSIDENTAL!$AQ$11:$AQ$5596)</f>
        <v>0</v>
      </c>
      <c r="I80" s="67">
        <f>SUMIF(INSIDENTAL!$D$11:$D$5596,D80,INSIDENTAL!$AR$11:$AR$5596)</f>
        <v>0</v>
      </c>
      <c r="J80" s="67">
        <f>SUMIF(INSIDENTAL!$D$11:$D$5596,D80,INSIDENTAL!$AS$11:$AS$5596)</f>
        <v>0</v>
      </c>
      <c r="K80" s="67">
        <f>SUMIF(INSIDENTAL!$D$11:$D$5596,D80,INSIDENTAL!$AT$11:$AT$5596)</f>
        <v>4</v>
      </c>
      <c r="L80" s="67">
        <f>SUMIF(INSIDENTAL!$D$11:$D$5596,D80,INSIDENTAL!$AU$11:$AU$5596)</f>
        <v>6</v>
      </c>
      <c r="M80" s="67">
        <f>SUMIF(INSIDENTAL!$D$11:$D$5596,D80,INSIDENTAL!$AV$11:$AV$5596)</f>
        <v>8</v>
      </c>
      <c r="N80" s="67">
        <f>SUMIF(INSIDENTAL!$D$11:$D$5596,D80,INSIDENTAL!$AW$11:$AW$5596)</f>
        <v>0</v>
      </c>
      <c r="O80" s="67">
        <f>SUMIF(INSIDENTAL!$D$11:$D$5596,D80,INSIDENTAL!$AX$11:$AX$5596)</f>
        <v>0</v>
      </c>
      <c r="P80" s="67">
        <f>SUMIF(INSIDENTAL!$D$11:$D$5596,D80,INSIDENTAL!$AY$11:$AY$5596)</f>
        <v>0</v>
      </c>
      <c r="Q80" s="67">
        <f>SUMIF(INSIDENTAL!$D$12:$D$4830,D80,INSIDENTAL!$BC$12:$BC$4830)</f>
        <v>11.545326801108958</v>
      </c>
      <c r="R80" s="67">
        <f>SUMIF(INSIDENTAL!$D$12:$D$4830,D80,INSIDENTAL!$BD$12:$BD$4830)</f>
        <v>17.317990201663438</v>
      </c>
      <c r="S80" s="67">
        <f>SUMIF(INSIDENTAL!$D$12:$D$4830,D80,INSIDENTAL!$BE$12:$BE$4830)</f>
        <v>23.090653602217916</v>
      </c>
      <c r="T80" s="67">
        <f>SUMIF(INSIDENTAL!$D$12:$D$4830,D80,INSIDENTAL!$BF$12:$BF$4830)</f>
        <v>0</v>
      </c>
      <c r="U80" s="67">
        <f>SUMIF(INSIDENTAL!$D$12:$D$4830,D80,INSIDENTAL!$BG$12:$BG$4830)</f>
        <v>0</v>
      </c>
      <c r="V80" s="67">
        <f>SUMIF(INSIDENTAL!$D$12:$D$4830,D80,INSIDENTAL!$BH$12:$BH$4830)</f>
        <v>0</v>
      </c>
      <c r="W80" s="67">
        <f>SUMIF(INSIDENTAL!$D$12:$D$4830,D80,INSIDENTAL!$BI$12:$BI$4830)</f>
        <v>11.545326801108958</v>
      </c>
      <c r="X80" s="67">
        <f>SUMIF(INSIDENTAL!$D$12:$D$4830,D80,INSIDENTAL!$BJ$12:$BJ$4830)</f>
        <v>17.317990201663438</v>
      </c>
      <c r="Y80" s="67">
        <f>SUMIF(INSIDENTAL!$D$12:$D$4830,D80,INSIDENTAL!$BK$12:$BK$4830)</f>
        <v>23.090653602217916</v>
      </c>
      <c r="Z80" s="67">
        <f>SUMIF(INSIDENTAL!$D$12:$D$4830,D80,INSIDENTAL!$BL$12:$BL$4830)</f>
        <v>0</v>
      </c>
      <c r="AA80" s="67">
        <f>SUMIF(INSIDENTAL!$D$12:$D$4830,D80,INSIDENTAL!$BM$12:$BM$4830)</f>
        <v>0</v>
      </c>
      <c r="AB80" s="67">
        <f>SUMIF(INSIDENTAL!$D$12:$D$4830,D80,INSIDENTAL!$BN$12:$BN$4830)</f>
        <v>0</v>
      </c>
      <c r="AC80" s="67">
        <f t="shared" si="9"/>
        <v>36</v>
      </c>
      <c r="AD80" s="67">
        <f t="shared" si="10"/>
        <v>103.90794120998062</v>
      </c>
      <c r="AF80" s="91">
        <v>30</v>
      </c>
      <c r="AG80" s="100">
        <v>82.065982243033091</v>
      </c>
      <c r="AH80" s="63">
        <f t="shared" si="7"/>
        <v>0.2</v>
      </c>
      <c r="AI80" s="63">
        <f t="shared" si="8"/>
        <v>0.26615119163825984</v>
      </c>
      <c r="AJ80" s="96"/>
    </row>
    <row r="81" spans="1:36">
      <c r="A81" s="54" t="s">
        <v>104</v>
      </c>
      <c r="B81" s="54">
        <f>IFERROR(VLOOKUP(D81,#REF!,4,0),0)</f>
        <v>0</v>
      </c>
      <c r="C81" s="54">
        <f>IFERROR(VLOOKUP(D81,#REF!,5,0),0)</f>
        <v>0</v>
      </c>
      <c r="D81" s="85" t="s">
        <v>2546</v>
      </c>
      <c r="E81" s="67">
        <f>SUMIF(INSIDENTAL!$D$11:$D$5596,D81,INSIDENTAL!$AN$11:$AN$5596)</f>
        <v>0</v>
      </c>
      <c r="F81" s="67">
        <f>SUMIF(INSIDENTAL!$D$11:$D$5596,D81,INSIDENTAL!$AO$11:$AO$5596)</f>
        <v>1</v>
      </c>
      <c r="G81" s="67">
        <f>SUMIF(INSIDENTAL!$D$11:$D$5596,D81,INSIDENTAL!$AP$11:$AP$5596)</f>
        <v>0</v>
      </c>
      <c r="H81" s="67">
        <f>SUMIF(INSIDENTAL!$D$11:$D$5596,D81,INSIDENTAL!$AQ$11:$AQ$5596)</f>
        <v>0</v>
      </c>
      <c r="I81" s="67">
        <f>SUMIF(INSIDENTAL!$D$11:$D$5596,D81,INSIDENTAL!$AR$11:$AR$5596)</f>
        <v>0</v>
      </c>
      <c r="J81" s="67">
        <f>SUMIF(INSIDENTAL!$D$11:$D$5596,D81,INSIDENTAL!$AS$11:$AS$5596)</f>
        <v>0</v>
      </c>
      <c r="K81" s="67">
        <f>SUMIF(INSIDENTAL!$D$11:$D$5596,D81,INSIDENTAL!$AT$11:$AT$5596)</f>
        <v>0</v>
      </c>
      <c r="L81" s="67">
        <f>SUMIF(INSIDENTAL!$D$11:$D$5596,D81,INSIDENTAL!$AU$11:$AU$5596)</f>
        <v>0</v>
      </c>
      <c r="M81" s="67">
        <f>SUMIF(INSIDENTAL!$D$11:$D$5596,D81,INSIDENTAL!$AV$11:$AV$5596)</f>
        <v>0</v>
      </c>
      <c r="N81" s="67">
        <f>SUMIF(INSIDENTAL!$D$11:$D$5596,D81,INSIDENTAL!$AW$11:$AW$5596)</f>
        <v>0</v>
      </c>
      <c r="O81" s="67">
        <f>SUMIF(INSIDENTAL!$D$11:$D$5596,D81,INSIDENTAL!$AX$11:$AX$5596)</f>
        <v>0</v>
      </c>
      <c r="P81" s="67">
        <f>SUMIF(INSIDENTAL!$D$11:$D$5596,D81,INSIDENTAL!$AY$11:$AY$5596)</f>
        <v>0</v>
      </c>
      <c r="Q81" s="67">
        <f>SUMIF(INSIDENTAL!$D$12:$D$4830,D81,INSIDENTAL!$BC$12:$BC$4830)</f>
        <v>0</v>
      </c>
      <c r="R81" s="67">
        <f>SUMIF(INSIDENTAL!$D$12:$D$4830,D81,INSIDENTAL!$BD$12:$BD$4830)</f>
        <v>8.5450609547681431</v>
      </c>
      <c r="S81" s="67">
        <f>SUMIF(INSIDENTAL!$D$12:$D$4830,D81,INSIDENTAL!$BE$12:$BE$4830)</f>
        <v>0</v>
      </c>
      <c r="T81" s="67">
        <f>SUMIF(INSIDENTAL!$D$12:$D$4830,D81,INSIDENTAL!$BF$12:$BF$4830)</f>
        <v>0</v>
      </c>
      <c r="U81" s="67">
        <f>SUMIF(INSIDENTAL!$D$12:$D$4830,D81,INSIDENTAL!$BG$12:$BG$4830)</f>
        <v>0</v>
      </c>
      <c r="V81" s="67">
        <f>SUMIF(INSIDENTAL!$D$12:$D$4830,D81,INSIDENTAL!$BH$12:$BH$4830)</f>
        <v>0</v>
      </c>
      <c r="W81" s="67">
        <f>SUMIF(INSIDENTAL!$D$12:$D$4830,D81,INSIDENTAL!$BI$12:$BI$4830)</f>
        <v>0</v>
      </c>
      <c r="X81" s="67">
        <f>SUMIF(INSIDENTAL!$D$12:$D$4830,D81,INSIDENTAL!$BJ$12:$BJ$4830)</f>
        <v>0</v>
      </c>
      <c r="Y81" s="67">
        <f>SUMIF(INSIDENTAL!$D$12:$D$4830,D81,INSIDENTAL!$BK$12:$BK$4830)</f>
        <v>0</v>
      </c>
      <c r="Z81" s="67">
        <f>SUMIF(INSIDENTAL!$D$12:$D$4830,D81,INSIDENTAL!$BL$12:$BL$4830)</f>
        <v>0</v>
      </c>
      <c r="AA81" s="67">
        <f>SUMIF(INSIDENTAL!$D$12:$D$4830,D81,INSIDENTAL!$BM$12:$BM$4830)</f>
        <v>0</v>
      </c>
      <c r="AB81" s="67">
        <f>SUMIF(INSIDENTAL!$D$12:$D$4830,D81,INSIDENTAL!$BN$12:$BN$4830)</f>
        <v>0</v>
      </c>
      <c r="AC81" s="67">
        <f t="shared" si="9"/>
        <v>1</v>
      </c>
      <c r="AD81" s="67">
        <f t="shared" si="10"/>
        <v>8.5450609547681431</v>
      </c>
      <c r="AF81" s="91">
        <v>0</v>
      </c>
      <c r="AG81" s="100">
        <v>0</v>
      </c>
      <c r="AH81" s="63">
        <f t="shared" si="7"/>
        <v>0</v>
      </c>
      <c r="AI81" s="63">
        <f t="shared" si="8"/>
        <v>0</v>
      </c>
      <c r="AJ81" s="96"/>
    </row>
    <row r="82" spans="1:36">
      <c r="A82" s="54" t="s">
        <v>104</v>
      </c>
      <c r="B82" s="54">
        <f>IFERROR(VLOOKUP(D82,#REF!,4,0),0)</f>
        <v>0</v>
      </c>
      <c r="C82" s="54">
        <f>IFERROR(VLOOKUP(D82,#REF!,5,0),0)</f>
        <v>0</v>
      </c>
      <c r="D82" s="85" t="s">
        <v>2540</v>
      </c>
      <c r="E82" s="67">
        <f>SUMIF(INSIDENTAL!$D$11:$D$5596,D82,INSIDENTAL!$AN$11:$AN$5596)</f>
        <v>0</v>
      </c>
      <c r="F82" s="67">
        <f>SUMIF(INSIDENTAL!$D$11:$D$5596,D82,INSIDENTAL!$AO$11:$AO$5596)</f>
        <v>0</v>
      </c>
      <c r="G82" s="67">
        <f>SUMIF(INSIDENTAL!$D$11:$D$5596,D82,INSIDENTAL!$AP$11:$AP$5596)</f>
        <v>0</v>
      </c>
      <c r="H82" s="67">
        <f>SUMIF(INSIDENTAL!$D$11:$D$5596,D82,INSIDENTAL!$AQ$11:$AQ$5596)</f>
        <v>0</v>
      </c>
      <c r="I82" s="67">
        <f>SUMIF(INSIDENTAL!$D$11:$D$5596,D82,INSIDENTAL!$AR$11:$AR$5596)</f>
        <v>0</v>
      </c>
      <c r="J82" s="67">
        <f>SUMIF(INSIDENTAL!$D$11:$D$5596,D82,INSIDENTAL!$AS$11:$AS$5596)</f>
        <v>0</v>
      </c>
      <c r="K82" s="67">
        <f>SUMIF(INSIDENTAL!$D$11:$D$5596,D82,INSIDENTAL!$AT$11:$AT$5596)</f>
        <v>0</v>
      </c>
      <c r="L82" s="67">
        <f>SUMIF(INSIDENTAL!$D$11:$D$5596,D82,INSIDENTAL!$AU$11:$AU$5596)</f>
        <v>0</v>
      </c>
      <c r="M82" s="67">
        <f>SUMIF(INSIDENTAL!$D$11:$D$5596,D82,INSIDENTAL!$AV$11:$AV$5596)</f>
        <v>0</v>
      </c>
      <c r="N82" s="67">
        <f>SUMIF(INSIDENTAL!$D$11:$D$5596,D82,INSIDENTAL!$AW$11:$AW$5596)</f>
        <v>0</v>
      </c>
      <c r="O82" s="67">
        <f>SUMIF(INSIDENTAL!$D$11:$D$5596,D82,INSIDENTAL!$AX$11:$AX$5596)</f>
        <v>0</v>
      </c>
      <c r="P82" s="67">
        <f>SUMIF(INSIDENTAL!$D$11:$D$5596,D82,INSIDENTAL!$AY$11:$AY$5596)</f>
        <v>0</v>
      </c>
      <c r="Q82" s="67">
        <f>SUMIF(INSIDENTAL!$D$12:$D$4830,D82,INSIDENTAL!$BC$12:$BC$4830)</f>
        <v>0</v>
      </c>
      <c r="R82" s="67">
        <f>SUMIF(INSIDENTAL!$D$12:$D$4830,D82,INSIDENTAL!$BD$12:$BD$4830)</f>
        <v>0</v>
      </c>
      <c r="S82" s="67">
        <f>SUMIF(INSIDENTAL!$D$12:$D$4830,D82,INSIDENTAL!$BE$12:$BE$4830)</f>
        <v>0</v>
      </c>
      <c r="T82" s="67">
        <f>SUMIF(INSIDENTAL!$D$12:$D$4830,D82,INSIDENTAL!$BF$12:$BF$4830)</f>
        <v>0</v>
      </c>
      <c r="U82" s="67">
        <f>SUMIF(INSIDENTAL!$D$12:$D$4830,D82,INSIDENTAL!$BG$12:$BG$4830)</f>
        <v>0</v>
      </c>
      <c r="V82" s="67">
        <f>SUMIF(INSIDENTAL!$D$12:$D$4830,D82,INSIDENTAL!$BH$12:$BH$4830)</f>
        <v>0</v>
      </c>
      <c r="W82" s="67">
        <f>SUMIF(INSIDENTAL!$D$12:$D$4830,D82,INSIDENTAL!$BI$12:$BI$4830)</f>
        <v>0</v>
      </c>
      <c r="X82" s="67">
        <f>SUMIF(INSIDENTAL!$D$12:$D$4830,D82,INSIDENTAL!$BJ$12:$BJ$4830)</f>
        <v>0</v>
      </c>
      <c r="Y82" s="67">
        <f>SUMIF(INSIDENTAL!$D$12:$D$4830,D82,INSIDENTAL!$BK$12:$BK$4830)</f>
        <v>0</v>
      </c>
      <c r="Z82" s="67">
        <f>SUMIF(INSIDENTAL!$D$12:$D$4830,D82,INSIDENTAL!$BL$12:$BL$4830)</f>
        <v>0</v>
      </c>
      <c r="AA82" s="67">
        <f>SUMIF(INSIDENTAL!$D$12:$D$4830,D82,INSIDENTAL!$BM$12:$BM$4830)</f>
        <v>0</v>
      </c>
      <c r="AB82" s="67">
        <f>SUMIF(INSIDENTAL!$D$12:$D$4830,D82,INSIDENTAL!$BN$12:$BN$4830)</f>
        <v>0</v>
      </c>
      <c r="AC82" s="67">
        <f t="shared" si="9"/>
        <v>0</v>
      </c>
      <c r="AD82" s="67">
        <f t="shared" si="10"/>
        <v>0</v>
      </c>
      <c r="AF82" s="91">
        <v>0</v>
      </c>
      <c r="AG82" s="100">
        <v>0</v>
      </c>
      <c r="AH82" s="63">
        <f t="shared" si="7"/>
        <v>0</v>
      </c>
      <c r="AI82" s="63">
        <f t="shared" si="8"/>
        <v>0</v>
      </c>
      <c r="AJ82" s="96"/>
    </row>
    <row r="83" spans="1:36">
      <c r="A83" s="54" t="s">
        <v>104</v>
      </c>
      <c r="B83" s="54">
        <f>IFERROR(VLOOKUP(D83,#REF!,4,0),0)</f>
        <v>0</v>
      </c>
      <c r="C83" s="54">
        <f>IFERROR(VLOOKUP(D83,#REF!,5,0),0)</f>
        <v>0</v>
      </c>
      <c r="D83" s="85" t="s">
        <v>2849</v>
      </c>
      <c r="E83" s="67">
        <f>SUMIF(INSIDENTAL!$D$11:$D$5596,D83,INSIDENTAL!$AN$11:$AN$5596)</f>
        <v>17</v>
      </c>
      <c r="F83" s="67">
        <f>SUMIF(INSIDENTAL!$D$11:$D$5596,D83,INSIDENTAL!$AO$11:$AO$5596)</f>
        <v>2</v>
      </c>
      <c r="G83" s="67">
        <f>SUMIF(INSIDENTAL!$D$11:$D$5596,D83,INSIDENTAL!$AP$11:$AP$5596)</f>
        <v>17</v>
      </c>
      <c r="H83" s="67">
        <f>SUMIF(INSIDENTAL!$D$11:$D$5596,D83,INSIDENTAL!$AQ$11:$AQ$5596)</f>
        <v>1</v>
      </c>
      <c r="I83" s="67">
        <f>SUMIF(INSIDENTAL!$D$11:$D$5596,D83,INSIDENTAL!$AR$11:$AR$5596)</f>
        <v>17</v>
      </c>
      <c r="J83" s="67">
        <f>SUMIF(INSIDENTAL!$D$11:$D$5596,D83,INSIDENTAL!$AS$11:$AS$5596)</f>
        <v>1</v>
      </c>
      <c r="K83" s="67">
        <f>SUMIF(INSIDENTAL!$D$11:$D$5596,D83,INSIDENTAL!$AT$11:$AT$5596)</f>
        <v>16</v>
      </c>
      <c r="L83" s="67">
        <f>SUMIF(INSIDENTAL!$D$11:$D$5596,D83,INSIDENTAL!$AU$11:$AU$5596)</f>
        <v>0</v>
      </c>
      <c r="M83" s="67">
        <f>SUMIF(INSIDENTAL!$D$11:$D$5596,D83,INSIDENTAL!$AV$11:$AV$5596)</f>
        <v>15</v>
      </c>
      <c r="N83" s="67">
        <f>SUMIF(INSIDENTAL!$D$11:$D$5596,D83,INSIDENTAL!$AW$11:$AW$5596)</f>
        <v>1</v>
      </c>
      <c r="O83" s="67">
        <f>SUMIF(INSIDENTAL!$D$11:$D$5596,D83,INSIDENTAL!$AX$11:$AX$5596)</f>
        <v>15</v>
      </c>
      <c r="P83" s="67">
        <f>SUMIF(INSIDENTAL!$D$11:$D$5596,D83,INSIDENTAL!$AY$11:$AY$5596)</f>
        <v>0</v>
      </c>
      <c r="Q83" s="67">
        <f>SUMIF(INSIDENTAL!$D$12:$D$4830,D83,INSIDENTAL!$BC$12:$BC$4830)</f>
        <v>158.83958072234248</v>
      </c>
      <c r="R83" s="67">
        <f>SUMIF(INSIDENTAL!$D$12:$D$4830,D83,INSIDENTAL!$BD$12:$BD$4830)</f>
        <v>19.008013368273136</v>
      </c>
      <c r="S83" s="67">
        <f>SUMIF(INSIDENTAL!$D$12:$D$4830,D83,INSIDENTAL!$BE$12:$BE$4830)</f>
        <v>221.12041573303964</v>
      </c>
      <c r="T83" s="67">
        <f>SUMIF(INSIDENTAL!$D$12:$D$4830,D83,INSIDENTAL!$BF$12:$BF$4830)</f>
        <v>0.65195650247490278</v>
      </c>
      <c r="U83" s="67">
        <f>SUMIF(INSIDENTAL!$D$12:$D$4830,D83,INSIDENTAL!$BG$12:$BG$4830)</f>
        <v>221.12041573303964</v>
      </c>
      <c r="V83" s="67">
        <f>SUMIF(INSIDENTAL!$D$12:$D$4830,D83,INSIDENTAL!$BH$12:$BH$4830)</f>
        <v>20.650563974023015</v>
      </c>
      <c r="W83" s="67">
        <f>SUMIF(INSIDENTAL!$D$12:$D$4830,D83,INSIDENTAL!$BI$12:$BI$4830)</f>
        <v>49.193979213348015</v>
      </c>
      <c r="X83" s="67">
        <f>SUMIF(INSIDENTAL!$D$12:$D$4830,D83,INSIDENTAL!$BJ$12:$BJ$4830)</f>
        <v>0</v>
      </c>
      <c r="Y83" s="67">
        <f>SUMIF(INSIDENTAL!$D$12:$D$4830,D83,INSIDENTAL!$BK$12:$BK$4830)</f>
        <v>48.542022710873113</v>
      </c>
      <c r="Z83" s="67">
        <f>SUMIF(INSIDENTAL!$D$12:$D$4830,D83,INSIDENTAL!$BL$12:$BL$4830)</f>
        <v>0.65195650247490278</v>
      </c>
      <c r="AA83" s="67">
        <f>SUMIF(INSIDENTAL!$D$12:$D$4830,D83,INSIDENTAL!$BM$12:$BM$4830)</f>
        <v>48.542022710873113</v>
      </c>
      <c r="AB83" s="67">
        <f>SUMIF(INSIDENTAL!$D$12:$D$4830,D83,INSIDENTAL!$BN$12:$BN$4830)</f>
        <v>0</v>
      </c>
      <c r="AC83" s="67">
        <f t="shared" si="9"/>
        <v>102</v>
      </c>
      <c r="AD83" s="67">
        <f t="shared" si="10"/>
        <v>788.32092717076205</v>
      </c>
      <c r="AF83" s="91">
        <v>101</v>
      </c>
      <c r="AG83" s="100">
        <v>333.36333166875278</v>
      </c>
      <c r="AH83" s="63">
        <f t="shared" si="7"/>
        <v>9.9009900990099011E-3</v>
      </c>
      <c r="AI83" s="63">
        <f t="shared" si="8"/>
        <v>1.3647499658243123</v>
      </c>
      <c r="AJ83" s="96"/>
    </row>
    <row r="84" spans="1:36">
      <c r="A84" s="54" t="s">
        <v>104</v>
      </c>
      <c r="B84" s="54">
        <f>IFERROR(VLOOKUP(D84,#REF!,4,0),0)</f>
        <v>0</v>
      </c>
      <c r="C84" s="54">
        <f>IFERROR(VLOOKUP(D84,#REF!,5,0),0)</f>
        <v>0</v>
      </c>
      <c r="D84" s="85" t="s">
        <v>2059</v>
      </c>
      <c r="E84" s="67">
        <f>SUMIF(INSIDENTAL!$D$11:$D$5596,D84,INSIDENTAL!$AN$11:$AN$5596)</f>
        <v>0</v>
      </c>
      <c r="F84" s="67">
        <f>SUMIF(INSIDENTAL!$D$11:$D$5596,D84,INSIDENTAL!$AO$11:$AO$5596)</f>
        <v>0</v>
      </c>
      <c r="G84" s="67">
        <f>SUMIF(INSIDENTAL!$D$11:$D$5596,D84,INSIDENTAL!$AP$11:$AP$5596)</f>
        <v>0</v>
      </c>
      <c r="H84" s="67">
        <f>SUMIF(INSIDENTAL!$D$11:$D$5596,D84,INSIDENTAL!$AQ$11:$AQ$5596)</f>
        <v>0</v>
      </c>
      <c r="I84" s="67">
        <f>SUMIF(INSIDENTAL!$D$11:$D$5596,D84,INSIDENTAL!$AR$11:$AR$5596)</f>
        <v>0</v>
      </c>
      <c r="J84" s="67">
        <f>SUMIF(INSIDENTAL!$D$11:$D$5596,D84,INSIDENTAL!$AS$11:$AS$5596)</f>
        <v>0</v>
      </c>
      <c r="K84" s="67">
        <f>SUMIF(INSIDENTAL!$D$11:$D$5596,D84,INSIDENTAL!$AT$11:$AT$5596)</f>
        <v>0</v>
      </c>
      <c r="L84" s="67">
        <f>SUMIF(INSIDENTAL!$D$11:$D$5596,D84,INSIDENTAL!$AU$11:$AU$5596)</f>
        <v>0</v>
      </c>
      <c r="M84" s="67">
        <f>SUMIF(INSIDENTAL!$D$11:$D$5596,D84,INSIDENTAL!$AV$11:$AV$5596)</f>
        <v>0</v>
      </c>
      <c r="N84" s="67">
        <f>SUMIF(INSIDENTAL!$D$11:$D$5596,D84,INSIDENTAL!$AW$11:$AW$5596)</f>
        <v>0</v>
      </c>
      <c r="O84" s="67">
        <f>SUMIF(INSIDENTAL!$D$11:$D$5596,D84,INSIDENTAL!$AX$11:$AX$5596)</f>
        <v>0</v>
      </c>
      <c r="P84" s="67">
        <f>SUMIF(INSIDENTAL!$D$11:$D$5596,D84,INSIDENTAL!$AY$11:$AY$5596)</f>
        <v>0</v>
      </c>
      <c r="Q84" s="67">
        <f>SUMIF(INSIDENTAL!$D$12:$D$4830,D84,INSIDENTAL!$BC$12:$BC$4830)</f>
        <v>0</v>
      </c>
      <c r="R84" s="67">
        <f>SUMIF(INSIDENTAL!$D$12:$D$4830,D84,INSIDENTAL!$BD$12:$BD$4830)</f>
        <v>0</v>
      </c>
      <c r="S84" s="67">
        <f>SUMIF(INSIDENTAL!$D$12:$D$4830,D84,INSIDENTAL!$BE$12:$BE$4830)</f>
        <v>0</v>
      </c>
      <c r="T84" s="67">
        <f>SUMIF(INSIDENTAL!$D$12:$D$4830,D84,INSIDENTAL!$BF$12:$BF$4830)</f>
        <v>0</v>
      </c>
      <c r="U84" s="67">
        <f>SUMIF(INSIDENTAL!$D$12:$D$4830,D84,INSIDENTAL!$BG$12:$BG$4830)</f>
        <v>0</v>
      </c>
      <c r="V84" s="67">
        <f>SUMIF(INSIDENTAL!$D$12:$D$4830,D84,INSIDENTAL!$BH$12:$BH$4830)</f>
        <v>0</v>
      </c>
      <c r="W84" s="67">
        <f>SUMIF(INSIDENTAL!$D$12:$D$4830,D84,INSIDENTAL!$BI$12:$BI$4830)</f>
        <v>0</v>
      </c>
      <c r="X84" s="67">
        <f>SUMIF(INSIDENTAL!$D$12:$D$4830,D84,INSIDENTAL!$BJ$12:$BJ$4830)</f>
        <v>0</v>
      </c>
      <c r="Y84" s="67">
        <f>SUMIF(INSIDENTAL!$D$12:$D$4830,D84,INSIDENTAL!$BK$12:$BK$4830)</f>
        <v>0</v>
      </c>
      <c r="Z84" s="67">
        <f>SUMIF(INSIDENTAL!$D$12:$D$4830,D84,INSIDENTAL!$BL$12:$BL$4830)</f>
        <v>0</v>
      </c>
      <c r="AA84" s="67">
        <f>SUMIF(INSIDENTAL!$D$12:$D$4830,D84,INSIDENTAL!$BM$12:$BM$4830)</f>
        <v>0</v>
      </c>
      <c r="AB84" s="67">
        <f>SUMIF(INSIDENTAL!$D$12:$D$4830,D84,INSIDENTAL!$BN$12:$BN$4830)</f>
        <v>0</v>
      </c>
      <c r="AC84" s="67">
        <f t="shared" si="9"/>
        <v>0</v>
      </c>
      <c r="AD84" s="67">
        <f t="shared" si="10"/>
        <v>0</v>
      </c>
      <c r="AF84" s="91">
        <v>1</v>
      </c>
      <c r="AG84" s="100">
        <v>182.12889041655589</v>
      </c>
      <c r="AH84" s="63">
        <f t="shared" si="7"/>
        <v>-1</v>
      </c>
      <c r="AI84" s="63">
        <f t="shared" si="8"/>
        <v>-1</v>
      </c>
      <c r="AJ84" s="96"/>
    </row>
    <row r="85" spans="1:36">
      <c r="A85" s="54" t="s">
        <v>104</v>
      </c>
      <c r="B85" s="54">
        <f>IFERROR(VLOOKUP(D85,#REF!,4,0),0)</f>
        <v>0</v>
      </c>
      <c r="C85" s="54">
        <f>IFERROR(VLOOKUP(D85,#REF!,5,0),0)</f>
        <v>0</v>
      </c>
      <c r="D85" s="85" t="s">
        <v>2455</v>
      </c>
      <c r="E85" s="67">
        <f>SUMIF(INSIDENTAL!$D$11:$D$5596,D85,INSIDENTAL!$AN$11:$AN$5596)</f>
        <v>5</v>
      </c>
      <c r="F85" s="67">
        <f>SUMIF(INSIDENTAL!$D$11:$D$5596,D85,INSIDENTAL!$AO$11:$AO$5596)</f>
        <v>13</v>
      </c>
      <c r="G85" s="67">
        <f>SUMIF(INSIDENTAL!$D$11:$D$5596,D85,INSIDENTAL!$AP$11:$AP$5596)</f>
        <v>5</v>
      </c>
      <c r="H85" s="67">
        <f>SUMIF(INSIDENTAL!$D$11:$D$5596,D85,INSIDENTAL!$AQ$11:$AQ$5596)</f>
        <v>5</v>
      </c>
      <c r="I85" s="67">
        <f>SUMIF(INSIDENTAL!$D$11:$D$5596,D85,INSIDENTAL!$AR$11:$AR$5596)</f>
        <v>13</v>
      </c>
      <c r="J85" s="67">
        <f>SUMIF(INSIDENTAL!$D$11:$D$5596,D85,INSIDENTAL!$AS$11:$AS$5596)</f>
        <v>5</v>
      </c>
      <c r="K85" s="67">
        <f>SUMIF(INSIDENTAL!$D$11:$D$5596,D85,INSIDENTAL!$AT$11:$AT$5596)</f>
        <v>5</v>
      </c>
      <c r="L85" s="67">
        <f>SUMIF(INSIDENTAL!$D$11:$D$5596,D85,INSIDENTAL!$AU$11:$AU$5596)</f>
        <v>13</v>
      </c>
      <c r="M85" s="67">
        <f>SUMIF(INSIDENTAL!$D$11:$D$5596,D85,INSIDENTAL!$AV$11:$AV$5596)</f>
        <v>5</v>
      </c>
      <c r="N85" s="67">
        <f>SUMIF(INSIDENTAL!$D$11:$D$5596,D85,INSIDENTAL!$AW$11:$AW$5596)</f>
        <v>5</v>
      </c>
      <c r="O85" s="67">
        <f>SUMIF(INSIDENTAL!$D$11:$D$5596,D85,INSIDENTAL!$AX$11:$AX$5596)</f>
        <v>13</v>
      </c>
      <c r="P85" s="67">
        <f>SUMIF(INSIDENTAL!$D$11:$D$5596,D85,INSIDENTAL!$AY$11:$AY$5596)</f>
        <v>5</v>
      </c>
      <c r="Q85" s="67">
        <f>SUMIF(INSIDENTAL!$D$12:$D$4830,D85,INSIDENTAL!$BC$12:$BC$4830)</f>
        <v>18.989024343929209</v>
      </c>
      <c r="R85" s="67">
        <f>SUMIF(INSIDENTAL!$D$12:$D$4830,D85,INSIDENTAL!$BD$12:$BD$4830)</f>
        <v>35.699365766586908</v>
      </c>
      <c r="S85" s="67">
        <f>SUMIF(INSIDENTAL!$D$12:$D$4830,D85,INSIDENTAL!$BE$12:$BE$4830)</f>
        <v>18.989024343929209</v>
      </c>
      <c r="T85" s="67">
        <f>SUMIF(INSIDENTAL!$D$12:$D$4830,D85,INSIDENTAL!$BF$12:$BF$4830)</f>
        <v>18.989024343929209</v>
      </c>
      <c r="U85" s="67">
        <f>SUMIF(INSIDENTAL!$D$12:$D$4830,D85,INSIDENTAL!$BG$12:$BG$4830)</f>
        <v>35.699365766586908</v>
      </c>
      <c r="V85" s="67">
        <f>SUMIF(INSIDENTAL!$D$12:$D$4830,D85,INSIDENTAL!$BH$12:$BH$4830)</f>
        <v>18.989024343929209</v>
      </c>
      <c r="W85" s="67">
        <f>SUMIF(INSIDENTAL!$D$12:$D$4830,D85,INSIDENTAL!$BI$12:$BI$4830)</f>
        <v>18.989024343929209</v>
      </c>
      <c r="X85" s="67">
        <f>SUMIF(INSIDENTAL!$D$12:$D$4830,D85,INSIDENTAL!$BJ$12:$BJ$4830)</f>
        <v>35.699365766586908</v>
      </c>
      <c r="Y85" s="67">
        <f>SUMIF(INSIDENTAL!$D$12:$D$4830,D85,INSIDENTAL!$BK$12:$BK$4830)</f>
        <v>18.989024343929209</v>
      </c>
      <c r="Z85" s="67">
        <f>SUMIF(INSIDENTAL!$D$12:$D$4830,D85,INSIDENTAL!$BL$12:$BL$4830)</f>
        <v>18.989024343929209</v>
      </c>
      <c r="AA85" s="67">
        <f>SUMIF(INSIDENTAL!$D$12:$D$4830,D85,INSIDENTAL!$BM$12:$BM$4830)</f>
        <v>35.699365766586908</v>
      </c>
      <c r="AB85" s="67">
        <f>SUMIF(INSIDENTAL!$D$12:$D$4830,D85,INSIDENTAL!$BN$12:$BN$4830)</f>
        <v>18.989024343929209</v>
      </c>
      <c r="AC85" s="67">
        <f t="shared" si="9"/>
        <v>92</v>
      </c>
      <c r="AD85" s="67">
        <f t="shared" si="10"/>
        <v>294.70965781778131</v>
      </c>
      <c r="AF85" s="91">
        <v>30</v>
      </c>
      <c r="AG85" s="100">
        <v>131.52348031363292</v>
      </c>
      <c r="AH85" s="63">
        <f t="shared" si="7"/>
        <v>2.0666666666666669</v>
      </c>
      <c r="AI85" s="63">
        <f t="shared" si="8"/>
        <v>1.2407379816517334</v>
      </c>
      <c r="AJ85" s="96"/>
    </row>
    <row r="86" spans="1:36">
      <c r="A86" s="54" t="s">
        <v>104</v>
      </c>
      <c r="B86" s="54">
        <f>IFERROR(VLOOKUP(D86,#REF!,4,0),0)</f>
        <v>0</v>
      </c>
      <c r="C86" s="54">
        <f>IFERROR(VLOOKUP(D86,#REF!,5,0),0)</f>
        <v>0</v>
      </c>
      <c r="D86" s="85" t="s">
        <v>2786</v>
      </c>
      <c r="E86" s="67">
        <f>SUMIF(INSIDENTAL!$D$11:$D$5596,D86,INSIDENTAL!$AN$11:$AN$5596)</f>
        <v>2</v>
      </c>
      <c r="F86" s="67">
        <f>SUMIF(INSIDENTAL!$D$11:$D$5596,D86,INSIDENTAL!$AO$11:$AO$5596)</f>
        <v>39</v>
      </c>
      <c r="G86" s="67">
        <f>SUMIF(INSIDENTAL!$D$11:$D$5596,D86,INSIDENTAL!$AP$11:$AP$5596)</f>
        <v>8</v>
      </c>
      <c r="H86" s="67">
        <f>SUMIF(INSIDENTAL!$D$11:$D$5596,D86,INSIDENTAL!$AQ$11:$AQ$5596)</f>
        <v>0</v>
      </c>
      <c r="I86" s="67">
        <f>SUMIF(INSIDENTAL!$D$11:$D$5596,D86,INSIDENTAL!$AR$11:$AR$5596)</f>
        <v>0</v>
      </c>
      <c r="J86" s="67">
        <f>SUMIF(INSIDENTAL!$D$11:$D$5596,D86,INSIDENTAL!$AS$11:$AS$5596)</f>
        <v>2</v>
      </c>
      <c r="K86" s="67">
        <f>SUMIF(INSIDENTAL!$D$11:$D$5596,D86,INSIDENTAL!$AT$11:$AT$5596)</f>
        <v>0</v>
      </c>
      <c r="L86" s="67">
        <f>SUMIF(INSIDENTAL!$D$11:$D$5596,D86,INSIDENTAL!$AU$11:$AU$5596)</f>
        <v>0</v>
      </c>
      <c r="M86" s="67">
        <f>SUMIF(INSIDENTAL!$D$11:$D$5596,D86,INSIDENTAL!$AV$11:$AV$5596)</f>
        <v>2</v>
      </c>
      <c r="N86" s="67">
        <f>SUMIF(INSIDENTAL!$D$11:$D$5596,D86,INSIDENTAL!$AW$11:$AW$5596)</f>
        <v>0</v>
      </c>
      <c r="O86" s="67">
        <f>SUMIF(INSIDENTAL!$D$11:$D$5596,D86,INSIDENTAL!$AX$11:$AX$5596)</f>
        <v>0</v>
      </c>
      <c r="P86" s="67">
        <f>SUMIF(INSIDENTAL!$D$11:$D$5596,D86,INSIDENTAL!$AY$11:$AY$5596)</f>
        <v>0</v>
      </c>
      <c r="Q86" s="67">
        <f>SUMIF(INSIDENTAL!$D$12:$D$4830,D86,INSIDENTAL!$BC$12:$BC$4830)</f>
        <v>12.601116554631421</v>
      </c>
      <c r="R86" s="67">
        <f>SUMIF(INSIDENTAL!$D$12:$D$4830,D86,INSIDENTAL!$BD$12:$BD$4830)</f>
        <v>64.260250908308336</v>
      </c>
      <c r="S86" s="67">
        <f>SUMIF(INSIDENTAL!$D$12:$D$4830,D86,INSIDENTAL!$BE$12:$BE$4830)</f>
        <v>8.9376273847049728</v>
      </c>
      <c r="T86" s="67">
        <f>SUMIF(INSIDENTAL!$D$12:$D$4830,D86,INSIDENTAL!$BF$12:$BF$4830)</f>
        <v>0</v>
      </c>
      <c r="U86" s="67">
        <f>SUMIF(INSIDENTAL!$D$12:$D$4830,D86,INSIDENTAL!$BG$12:$BG$4830)</f>
        <v>0</v>
      </c>
      <c r="V86" s="67">
        <f>SUMIF(INSIDENTAL!$D$12:$D$4830,D86,INSIDENTAL!$BH$12:$BH$4830)</f>
        <v>2.2307039864291771</v>
      </c>
      <c r="W86" s="67">
        <f>SUMIF(INSIDENTAL!$D$12:$D$4830,D86,INSIDENTAL!$BI$12:$BI$4830)</f>
        <v>0</v>
      </c>
      <c r="X86" s="67">
        <f>SUMIF(INSIDENTAL!$D$12:$D$4830,D86,INSIDENTAL!$BJ$12:$BJ$4830)</f>
        <v>0</v>
      </c>
      <c r="Y86" s="67">
        <f>SUMIF(INSIDENTAL!$D$12:$D$4830,D86,INSIDENTAL!$BK$12:$BK$4830)</f>
        <v>2.320205587836897</v>
      </c>
      <c r="Z86" s="67">
        <f>SUMIF(INSIDENTAL!$D$12:$D$4830,D86,INSIDENTAL!$BL$12:$BL$4830)</f>
        <v>0</v>
      </c>
      <c r="AA86" s="67">
        <f>SUMIF(INSIDENTAL!$D$12:$D$4830,D86,INSIDENTAL!$BM$12:$BM$4830)</f>
        <v>0</v>
      </c>
      <c r="AB86" s="67">
        <f>SUMIF(INSIDENTAL!$D$12:$D$4830,D86,INSIDENTAL!$BN$12:$BN$4830)</f>
        <v>0</v>
      </c>
      <c r="AC86" s="67">
        <f t="shared" si="9"/>
        <v>53</v>
      </c>
      <c r="AD86" s="67">
        <f t="shared" si="10"/>
        <v>90.349904421910793</v>
      </c>
      <c r="AF86" s="91">
        <v>11</v>
      </c>
      <c r="AG86" s="100">
        <v>227.69678260362014</v>
      </c>
      <c r="AH86" s="63">
        <f t="shared" si="7"/>
        <v>3.8181818181818183</v>
      </c>
      <c r="AI86" s="63">
        <f t="shared" si="8"/>
        <v>-0.60320078576079839</v>
      </c>
      <c r="AJ86" s="96"/>
    </row>
    <row r="87" spans="1:36">
      <c r="A87" s="54" t="s">
        <v>104</v>
      </c>
      <c r="B87" s="54">
        <f>IFERROR(VLOOKUP(D87,#REF!,4,0),0)</f>
        <v>0</v>
      </c>
      <c r="C87" s="54">
        <f>IFERROR(VLOOKUP(D87,#REF!,5,0),0)</f>
        <v>0</v>
      </c>
      <c r="D87" s="85" t="s">
        <v>4190</v>
      </c>
      <c r="E87" s="67">
        <f>SUMIF(INSIDENTAL!$D$11:$D$5596,D87,INSIDENTAL!$AN$11:$AN$5596)</f>
        <v>1</v>
      </c>
      <c r="F87" s="67">
        <f>SUMIF(INSIDENTAL!$D$11:$D$5596,D87,INSIDENTAL!$AO$11:$AO$5596)</f>
        <v>0</v>
      </c>
      <c r="G87" s="67">
        <f>SUMIF(INSIDENTAL!$D$11:$D$5596,D87,INSIDENTAL!$AP$11:$AP$5596)</f>
        <v>0</v>
      </c>
      <c r="H87" s="67">
        <f>SUMIF(INSIDENTAL!$D$11:$D$5596,D87,INSIDENTAL!$AQ$11:$AQ$5596)</f>
        <v>0</v>
      </c>
      <c r="I87" s="67">
        <f>SUMIF(INSIDENTAL!$D$11:$D$5596,D87,INSIDENTAL!$AR$11:$AR$5596)</f>
        <v>0</v>
      </c>
      <c r="J87" s="67">
        <f>SUMIF(INSIDENTAL!$D$11:$D$5596,D87,INSIDENTAL!$AS$11:$AS$5596)</f>
        <v>0</v>
      </c>
      <c r="K87" s="67">
        <f>SUMIF(INSIDENTAL!$D$11:$D$5596,D87,INSIDENTAL!$AT$11:$AT$5596)</f>
        <v>0</v>
      </c>
      <c r="L87" s="67">
        <f>SUMIF(INSIDENTAL!$D$11:$D$5596,D87,INSIDENTAL!$AU$11:$AU$5596)</f>
        <v>0</v>
      </c>
      <c r="M87" s="67">
        <f>SUMIF(INSIDENTAL!$D$11:$D$5596,D87,INSIDENTAL!$AV$11:$AV$5596)</f>
        <v>0</v>
      </c>
      <c r="N87" s="67">
        <f>SUMIF(INSIDENTAL!$D$11:$D$5596,D87,INSIDENTAL!$AW$11:$AW$5596)</f>
        <v>0</v>
      </c>
      <c r="O87" s="67">
        <f>SUMIF(INSIDENTAL!$D$11:$D$5596,D87,INSIDENTAL!$AX$11:$AX$5596)</f>
        <v>0</v>
      </c>
      <c r="P87" s="67">
        <f>SUMIF(INSIDENTAL!$D$11:$D$5596,D87,INSIDENTAL!$AY$11:$AY$5596)</f>
        <v>0</v>
      </c>
      <c r="Q87" s="67">
        <f>SUMIF(INSIDENTAL!$D$12:$D$4830,D87,INSIDENTAL!$BC$12:$BC$4830)</f>
        <v>1.2659349562619473</v>
      </c>
      <c r="R87" s="67">
        <f>SUMIF(INSIDENTAL!$D$12:$D$4830,D87,INSIDENTAL!$BD$12:$BD$4830)</f>
        <v>0</v>
      </c>
      <c r="S87" s="67">
        <f>SUMIF(INSIDENTAL!$D$12:$D$4830,D87,INSIDENTAL!$BE$12:$BE$4830)</f>
        <v>0</v>
      </c>
      <c r="T87" s="67">
        <f>SUMIF(INSIDENTAL!$D$12:$D$4830,D87,INSIDENTAL!$BF$12:$BF$4830)</f>
        <v>0</v>
      </c>
      <c r="U87" s="67">
        <f>SUMIF(INSIDENTAL!$D$12:$D$4830,D87,INSIDENTAL!$BG$12:$BG$4830)</f>
        <v>0</v>
      </c>
      <c r="V87" s="67">
        <f>SUMIF(INSIDENTAL!$D$12:$D$4830,D87,INSIDENTAL!$BH$12:$BH$4830)</f>
        <v>0</v>
      </c>
      <c r="W87" s="67">
        <f>SUMIF(INSIDENTAL!$D$12:$D$4830,D87,INSIDENTAL!$BI$12:$BI$4830)</f>
        <v>0</v>
      </c>
      <c r="X87" s="67">
        <f>SUMIF(INSIDENTAL!$D$12:$D$4830,D87,INSIDENTAL!$BJ$12:$BJ$4830)</f>
        <v>0</v>
      </c>
      <c r="Y87" s="67">
        <f>SUMIF(INSIDENTAL!$D$12:$D$4830,D87,INSIDENTAL!$BK$12:$BK$4830)</f>
        <v>0</v>
      </c>
      <c r="Z87" s="67">
        <f>SUMIF(INSIDENTAL!$D$12:$D$4830,D87,INSIDENTAL!$BL$12:$BL$4830)</f>
        <v>0</v>
      </c>
      <c r="AA87" s="67">
        <f>SUMIF(INSIDENTAL!$D$12:$D$4830,D87,INSIDENTAL!$BM$12:$BM$4830)</f>
        <v>0</v>
      </c>
      <c r="AB87" s="67">
        <f>SUMIF(INSIDENTAL!$D$12:$D$4830,D87,INSIDENTAL!$BN$12:$BN$4830)</f>
        <v>0</v>
      </c>
      <c r="AC87" s="67">
        <f t="shared" si="9"/>
        <v>1</v>
      </c>
      <c r="AD87" s="67">
        <f t="shared" si="10"/>
        <v>1.2659349562619473</v>
      </c>
      <c r="AF87" s="91">
        <v>0</v>
      </c>
      <c r="AG87" s="100">
        <v>0</v>
      </c>
      <c r="AH87" s="63">
        <f t="shared" si="7"/>
        <v>0</v>
      </c>
      <c r="AI87" s="63">
        <f t="shared" si="8"/>
        <v>0</v>
      </c>
      <c r="AJ87" s="96"/>
    </row>
    <row r="88" spans="1:36">
      <c r="A88" s="54" t="s">
        <v>104</v>
      </c>
      <c r="B88" s="54">
        <f>IFERROR(VLOOKUP(D88,#REF!,4,0),0)</f>
        <v>0</v>
      </c>
      <c r="C88" s="54">
        <f>IFERROR(VLOOKUP(D88,#REF!,5,0),0)</f>
        <v>0</v>
      </c>
      <c r="D88" s="85" t="s">
        <v>4193</v>
      </c>
      <c r="E88" s="67">
        <f>SUMIF(INSIDENTAL!$D$11:$D$5596,D88,INSIDENTAL!$AN$11:$AN$5596)</f>
        <v>0</v>
      </c>
      <c r="F88" s="67">
        <f>SUMIF(INSIDENTAL!$D$11:$D$5596,D88,INSIDENTAL!$AO$11:$AO$5596)</f>
        <v>0</v>
      </c>
      <c r="G88" s="67">
        <f>SUMIF(INSIDENTAL!$D$11:$D$5596,D88,INSIDENTAL!$AP$11:$AP$5596)</f>
        <v>0</v>
      </c>
      <c r="H88" s="67">
        <f>SUMIF(INSIDENTAL!$D$11:$D$5596,D88,INSIDENTAL!$AQ$11:$AQ$5596)</f>
        <v>6</v>
      </c>
      <c r="I88" s="67">
        <f>SUMIF(INSIDENTAL!$D$11:$D$5596,D88,INSIDENTAL!$AR$11:$AR$5596)</f>
        <v>0</v>
      </c>
      <c r="J88" s="67">
        <f>SUMIF(INSIDENTAL!$D$11:$D$5596,D88,INSIDENTAL!$AS$11:$AS$5596)</f>
        <v>0</v>
      </c>
      <c r="K88" s="67">
        <f>SUMIF(INSIDENTAL!$D$11:$D$5596,D88,INSIDENTAL!$AT$11:$AT$5596)</f>
        <v>0</v>
      </c>
      <c r="L88" s="67">
        <f>SUMIF(INSIDENTAL!$D$11:$D$5596,D88,INSIDENTAL!$AU$11:$AU$5596)</f>
        <v>0</v>
      </c>
      <c r="M88" s="67">
        <f>SUMIF(INSIDENTAL!$D$11:$D$5596,D88,INSIDENTAL!$AV$11:$AV$5596)</f>
        <v>0</v>
      </c>
      <c r="N88" s="67">
        <f>SUMIF(INSIDENTAL!$D$11:$D$5596,D88,INSIDENTAL!$AW$11:$AW$5596)</f>
        <v>0</v>
      </c>
      <c r="O88" s="67">
        <f>SUMIF(INSIDENTAL!$D$11:$D$5596,D88,INSIDENTAL!$AX$11:$AX$5596)</f>
        <v>0</v>
      </c>
      <c r="P88" s="67">
        <f>SUMIF(INSIDENTAL!$D$11:$D$5596,D88,INSIDENTAL!$AY$11:$AY$5596)</f>
        <v>0</v>
      </c>
      <c r="Q88" s="67">
        <f>SUMIF(INSIDENTAL!$D$12:$D$4830,D88,INSIDENTAL!$BC$12:$BC$4830)</f>
        <v>0</v>
      </c>
      <c r="R88" s="67">
        <f>SUMIF(INSIDENTAL!$D$12:$D$4830,D88,INSIDENTAL!$BD$12:$BD$4830)</f>
        <v>0</v>
      </c>
      <c r="S88" s="67">
        <f>SUMIF(INSIDENTAL!$D$12:$D$4830,D88,INSIDENTAL!$BE$12:$BE$4830)</f>
        <v>0</v>
      </c>
      <c r="T88" s="67">
        <f>SUMIF(INSIDENTAL!$D$12:$D$4830,D88,INSIDENTAL!$BF$12:$BF$4830)</f>
        <v>144.91355550491815</v>
      </c>
      <c r="U88" s="67">
        <f>SUMIF(INSIDENTAL!$D$12:$D$4830,D88,INSIDENTAL!$BG$12:$BG$4830)</f>
        <v>0</v>
      </c>
      <c r="V88" s="67">
        <f>SUMIF(INSIDENTAL!$D$12:$D$4830,D88,INSIDENTAL!$BH$12:$BH$4830)</f>
        <v>0</v>
      </c>
      <c r="W88" s="67">
        <f>SUMIF(INSIDENTAL!$D$12:$D$4830,D88,INSIDENTAL!$BI$12:$BI$4830)</f>
        <v>0</v>
      </c>
      <c r="X88" s="67">
        <f>SUMIF(INSIDENTAL!$D$12:$D$4830,D88,INSIDENTAL!$BJ$12:$BJ$4830)</f>
        <v>0</v>
      </c>
      <c r="Y88" s="67">
        <f>SUMIF(INSIDENTAL!$D$12:$D$4830,D88,INSIDENTAL!$BK$12:$BK$4830)</f>
        <v>0</v>
      </c>
      <c r="Z88" s="67">
        <f>SUMIF(INSIDENTAL!$D$12:$D$4830,D88,INSIDENTAL!$BL$12:$BL$4830)</f>
        <v>0</v>
      </c>
      <c r="AA88" s="67">
        <f>SUMIF(INSIDENTAL!$D$12:$D$4830,D88,INSIDENTAL!$BM$12:$BM$4830)</f>
        <v>0</v>
      </c>
      <c r="AB88" s="67">
        <f>SUMIF(INSIDENTAL!$D$12:$D$4830,D88,INSIDENTAL!$BN$12:$BN$4830)</f>
        <v>0</v>
      </c>
      <c r="AC88" s="67">
        <f t="shared" si="9"/>
        <v>6</v>
      </c>
      <c r="AD88" s="67">
        <f t="shared" si="10"/>
        <v>144.91355550491815</v>
      </c>
      <c r="AF88" s="91">
        <v>0</v>
      </c>
      <c r="AG88" s="100">
        <v>0</v>
      </c>
      <c r="AH88" s="63">
        <f t="shared" si="7"/>
        <v>0</v>
      </c>
      <c r="AI88" s="63">
        <f t="shared" si="8"/>
        <v>0</v>
      </c>
      <c r="AJ88" s="96"/>
    </row>
    <row r="89" spans="1:36">
      <c r="A89" s="54" t="s">
        <v>104</v>
      </c>
      <c r="B89" s="54">
        <f>IFERROR(VLOOKUP(D89,#REF!,4,0),0)</f>
        <v>0</v>
      </c>
      <c r="C89" s="54">
        <f>IFERROR(VLOOKUP(D89,#REF!,5,0),0)</f>
        <v>0</v>
      </c>
      <c r="D89" s="85" t="s">
        <v>4194</v>
      </c>
      <c r="E89" s="67">
        <f>SUMIF(INSIDENTAL!$D$11:$D$5596,D89,INSIDENTAL!$AN$11:$AN$5596)</f>
        <v>1</v>
      </c>
      <c r="F89" s="67">
        <f>SUMIF(INSIDENTAL!$D$11:$D$5596,D89,INSIDENTAL!$AO$11:$AO$5596)</f>
        <v>0</v>
      </c>
      <c r="G89" s="67">
        <f>SUMIF(INSIDENTAL!$D$11:$D$5596,D89,INSIDENTAL!$AP$11:$AP$5596)</f>
        <v>0</v>
      </c>
      <c r="H89" s="67">
        <f>SUMIF(INSIDENTAL!$D$11:$D$5596,D89,INSIDENTAL!$AQ$11:$AQ$5596)</f>
        <v>0</v>
      </c>
      <c r="I89" s="67">
        <f>SUMIF(INSIDENTAL!$D$11:$D$5596,D89,INSIDENTAL!$AR$11:$AR$5596)</f>
        <v>0</v>
      </c>
      <c r="J89" s="67">
        <f>SUMIF(INSIDENTAL!$D$11:$D$5596,D89,INSIDENTAL!$AS$11:$AS$5596)</f>
        <v>0</v>
      </c>
      <c r="K89" s="67">
        <f>SUMIF(INSIDENTAL!$D$11:$D$5596,D89,INSIDENTAL!$AT$11:$AT$5596)</f>
        <v>0</v>
      </c>
      <c r="L89" s="67">
        <f>SUMIF(INSIDENTAL!$D$11:$D$5596,D89,INSIDENTAL!$AU$11:$AU$5596)</f>
        <v>0</v>
      </c>
      <c r="M89" s="67">
        <f>SUMIF(INSIDENTAL!$D$11:$D$5596,D89,INSIDENTAL!$AV$11:$AV$5596)</f>
        <v>0</v>
      </c>
      <c r="N89" s="67">
        <f>SUMIF(INSIDENTAL!$D$11:$D$5596,D89,INSIDENTAL!$AW$11:$AW$5596)</f>
        <v>0</v>
      </c>
      <c r="O89" s="67">
        <f>SUMIF(INSIDENTAL!$D$11:$D$5596,D89,INSIDENTAL!$AX$11:$AX$5596)</f>
        <v>0</v>
      </c>
      <c r="P89" s="67">
        <f>SUMIF(INSIDENTAL!$D$11:$D$5596,D89,INSIDENTAL!$AY$11:$AY$5596)</f>
        <v>0</v>
      </c>
      <c r="Q89" s="67">
        <f>SUMIF(INSIDENTAL!$D$12:$D$4830,D89,INSIDENTAL!$BC$12:$BC$4830)</f>
        <v>85.450609547681438</v>
      </c>
      <c r="R89" s="67">
        <f>SUMIF(INSIDENTAL!$D$12:$D$4830,D89,INSIDENTAL!$BD$12:$BD$4830)</f>
        <v>0</v>
      </c>
      <c r="S89" s="67">
        <f>SUMIF(INSIDENTAL!$D$12:$D$4830,D89,INSIDENTAL!$BE$12:$BE$4830)</f>
        <v>0</v>
      </c>
      <c r="T89" s="67">
        <f>SUMIF(INSIDENTAL!$D$12:$D$4830,D89,INSIDENTAL!$BF$12:$BF$4830)</f>
        <v>0</v>
      </c>
      <c r="U89" s="67">
        <f>SUMIF(INSIDENTAL!$D$12:$D$4830,D89,INSIDENTAL!$BG$12:$BG$4830)</f>
        <v>0</v>
      </c>
      <c r="V89" s="67">
        <f>SUMIF(INSIDENTAL!$D$12:$D$4830,D89,INSIDENTAL!$BH$12:$BH$4830)</f>
        <v>0</v>
      </c>
      <c r="W89" s="67">
        <f>SUMIF(INSIDENTAL!$D$12:$D$4830,D89,INSIDENTAL!$BI$12:$BI$4830)</f>
        <v>0</v>
      </c>
      <c r="X89" s="67">
        <f>SUMIF(INSIDENTAL!$D$12:$D$4830,D89,INSIDENTAL!$BJ$12:$BJ$4830)</f>
        <v>0</v>
      </c>
      <c r="Y89" s="67">
        <f>SUMIF(INSIDENTAL!$D$12:$D$4830,D89,INSIDENTAL!$BK$12:$BK$4830)</f>
        <v>0</v>
      </c>
      <c r="Z89" s="67">
        <f>SUMIF(INSIDENTAL!$D$12:$D$4830,D89,INSIDENTAL!$BL$12:$BL$4830)</f>
        <v>0</v>
      </c>
      <c r="AA89" s="67">
        <f>SUMIF(INSIDENTAL!$D$12:$D$4830,D89,INSIDENTAL!$BM$12:$BM$4830)</f>
        <v>0</v>
      </c>
      <c r="AB89" s="67">
        <f>SUMIF(INSIDENTAL!$D$12:$D$4830,D89,INSIDENTAL!$BN$12:$BN$4830)</f>
        <v>0</v>
      </c>
      <c r="AC89" s="67">
        <f t="shared" si="9"/>
        <v>1</v>
      </c>
      <c r="AD89" s="67">
        <f t="shared" si="10"/>
        <v>85.450609547681438</v>
      </c>
      <c r="AF89" s="91">
        <v>0</v>
      </c>
      <c r="AG89" s="100">
        <v>0</v>
      </c>
      <c r="AH89" s="63">
        <f t="shared" si="7"/>
        <v>0</v>
      </c>
      <c r="AI89" s="63">
        <f t="shared" si="8"/>
        <v>0</v>
      </c>
      <c r="AJ89" s="96"/>
    </row>
    <row r="90" spans="1:36" s="714" customFormat="1">
      <c r="A90" s="54" t="s">
        <v>104</v>
      </c>
      <c r="B90" s="54">
        <f>IFERROR(VLOOKUP(D90,#REF!,4,0),0)</f>
        <v>0</v>
      </c>
      <c r="C90" s="54">
        <f>IFERROR(VLOOKUP(D90,#REF!,5,0),0)</f>
        <v>0</v>
      </c>
      <c r="D90" s="85" t="s">
        <v>9895</v>
      </c>
      <c r="E90" s="67">
        <f>SUMIF(INSIDENTAL!$D$11:$D$5596,D90,INSIDENTAL!$AN$11:$AN$5596)</f>
        <v>1</v>
      </c>
      <c r="F90" s="67">
        <f>SUMIF(INSIDENTAL!$D$11:$D$5596,D90,INSIDENTAL!$AO$11:$AO$5596)</f>
        <v>1</v>
      </c>
      <c r="G90" s="67">
        <f>SUMIF(INSIDENTAL!$D$11:$D$5596,D90,INSIDENTAL!$AP$11:$AP$5596)</f>
        <v>1</v>
      </c>
      <c r="H90" s="67">
        <f>SUMIF(INSIDENTAL!$D$11:$D$5596,D90,INSIDENTAL!$AQ$11:$AQ$5596)</f>
        <v>2</v>
      </c>
      <c r="I90" s="67">
        <f>SUMIF(INSIDENTAL!$D$11:$D$5596,D90,INSIDENTAL!$AR$11:$AR$5596)</f>
        <v>1</v>
      </c>
      <c r="J90" s="67">
        <f>SUMIF(INSIDENTAL!$D$11:$D$5596,D90,INSIDENTAL!$AS$11:$AS$5596)</f>
        <v>0</v>
      </c>
      <c r="K90" s="67">
        <f>SUMIF(INSIDENTAL!$D$11:$D$5596,D90,INSIDENTAL!$AT$11:$AT$5596)</f>
        <v>0</v>
      </c>
      <c r="L90" s="67">
        <f>SUMIF(INSIDENTAL!$D$11:$D$5596,D90,INSIDENTAL!$AU$11:$AU$5596)</f>
        <v>0</v>
      </c>
      <c r="M90" s="67">
        <f>SUMIF(INSIDENTAL!$D$11:$D$5596,D90,INSIDENTAL!$AV$11:$AV$5596)</f>
        <v>0</v>
      </c>
      <c r="N90" s="67">
        <f>SUMIF(INSIDENTAL!$D$11:$D$5596,D90,INSIDENTAL!$AW$11:$AW$5596)</f>
        <v>0</v>
      </c>
      <c r="O90" s="67">
        <f>SUMIF(INSIDENTAL!$D$11:$D$5596,D90,INSIDENTAL!$AX$11:$AX$5596)</f>
        <v>0</v>
      </c>
      <c r="P90" s="67">
        <f>SUMIF(INSIDENTAL!$D$11:$D$5596,D90,INSIDENTAL!$AY$11:$AY$5596)</f>
        <v>0</v>
      </c>
      <c r="Q90" s="67">
        <f>SUMIF(INSIDENTAL!$D$12:$D$4830,D90,INSIDENTAL!$BC$12:$BC$4830)</f>
        <v>198.97965642525287</v>
      </c>
      <c r="R90" s="67">
        <f>SUMIF(INSIDENTAL!$D$12:$D$4830,D90,INSIDENTAL!$BD$12:$BD$4830)</f>
        <v>198.97965642525287</v>
      </c>
      <c r="S90" s="67">
        <f>SUMIF(INSIDENTAL!$D$12:$D$4830,D90,INSIDENTAL!$BE$12:$BE$4830)</f>
        <v>198.97965642525287</v>
      </c>
      <c r="T90" s="67">
        <f>SUMIF(INSIDENTAL!$D$12:$D$4830,D90,INSIDENTAL!$BF$12:$BF$4830)</f>
        <v>397.95931285050574</v>
      </c>
      <c r="U90" s="67">
        <f>SUMIF(INSIDENTAL!$D$12:$D$4830,D90,INSIDENTAL!$BG$12:$BG$4830)</f>
        <v>198.97965642525287</v>
      </c>
      <c r="V90" s="67">
        <f>SUMIF(INSIDENTAL!$D$12:$D$4830,D90,INSIDENTAL!$BH$12:$BH$4830)</f>
        <v>0</v>
      </c>
      <c r="W90" s="67">
        <f>SUMIF(INSIDENTAL!$D$12:$D$4830,D90,INSIDENTAL!$BI$12:$BI$4830)</f>
        <v>0</v>
      </c>
      <c r="X90" s="67">
        <f>SUMIF(INSIDENTAL!$D$12:$D$4830,D90,INSIDENTAL!$BJ$12:$BJ$4830)</f>
        <v>0</v>
      </c>
      <c r="Y90" s="67">
        <f>SUMIF(INSIDENTAL!$D$12:$D$4830,D90,INSIDENTAL!$BK$12:$BK$4830)</f>
        <v>0</v>
      </c>
      <c r="Z90" s="67">
        <f>SUMIF(INSIDENTAL!$D$12:$D$4830,D90,INSIDENTAL!$BL$12:$BL$4830)</f>
        <v>0</v>
      </c>
      <c r="AA90" s="67">
        <f>SUMIF(INSIDENTAL!$D$12:$D$4830,D90,INSIDENTAL!$BM$12:$BM$4830)</f>
        <v>0</v>
      </c>
      <c r="AB90" s="67">
        <f>SUMIF(INSIDENTAL!$D$12:$D$4830,D90,INSIDENTAL!$BN$12:$BN$4830)</f>
        <v>0</v>
      </c>
      <c r="AC90" s="67">
        <f t="shared" ref="AC90:AC100" si="11">SUM(E90:P90)</f>
        <v>6</v>
      </c>
      <c r="AD90" s="67">
        <f t="shared" ref="AD90:AD100" si="12">SUM(Q90:AB90)</f>
        <v>1193.8779385515172</v>
      </c>
      <c r="AF90" s="91">
        <v>1</v>
      </c>
      <c r="AG90" s="100">
        <v>84.958461149338817</v>
      </c>
      <c r="AH90" s="63">
        <f t="shared" ref="AH90:AH100" si="13">IFERROR((AC90-AF90)/AF90,0)</f>
        <v>5</v>
      </c>
      <c r="AI90" s="63">
        <f t="shared" si="8"/>
        <v>13.052490151074359</v>
      </c>
      <c r="AJ90" s="96" t="s">
        <v>14794</v>
      </c>
    </row>
    <row r="91" spans="1:36" s="714" customFormat="1">
      <c r="A91" s="54" t="s">
        <v>104</v>
      </c>
      <c r="B91" s="54">
        <f>IFERROR(VLOOKUP(D91,#REF!,4,0),0)</f>
        <v>0</v>
      </c>
      <c r="C91" s="54">
        <f>IFERROR(VLOOKUP(D91,#REF!,5,0),0)</f>
        <v>0</v>
      </c>
      <c r="D91" s="85" t="s">
        <v>8276</v>
      </c>
      <c r="E91" s="67">
        <f>SUMIF(INSIDENTAL!$D$11:$D$5596,D91,INSIDENTAL!$AN$11:$AN$5596)</f>
        <v>0</v>
      </c>
      <c r="F91" s="67">
        <f>SUMIF(INSIDENTAL!$D$11:$D$5596,D91,INSIDENTAL!$AO$11:$AO$5596)</f>
        <v>0</v>
      </c>
      <c r="G91" s="67">
        <f>SUMIF(INSIDENTAL!$D$11:$D$5596,D91,INSIDENTAL!$AP$11:$AP$5596)</f>
        <v>0</v>
      </c>
      <c r="H91" s="67">
        <f>SUMIF(INSIDENTAL!$D$11:$D$5596,D91,INSIDENTAL!$AQ$11:$AQ$5596)</f>
        <v>1</v>
      </c>
      <c r="I91" s="67">
        <f>SUMIF(INSIDENTAL!$D$11:$D$5596,D91,INSIDENTAL!$AR$11:$AR$5596)</f>
        <v>0</v>
      </c>
      <c r="J91" s="67">
        <f>SUMIF(INSIDENTAL!$D$11:$D$5596,D91,INSIDENTAL!$AS$11:$AS$5596)</f>
        <v>0</v>
      </c>
      <c r="K91" s="67">
        <f>SUMIF(INSIDENTAL!$D$11:$D$5596,D91,INSIDENTAL!$AT$11:$AT$5596)</f>
        <v>0</v>
      </c>
      <c r="L91" s="67">
        <f>SUMIF(INSIDENTAL!$D$11:$D$5596,D91,INSIDENTAL!$AU$11:$AU$5596)</f>
        <v>0</v>
      </c>
      <c r="M91" s="67">
        <f>SUMIF(INSIDENTAL!$D$11:$D$5596,D91,INSIDENTAL!$AV$11:$AV$5596)</f>
        <v>0</v>
      </c>
      <c r="N91" s="67">
        <f>SUMIF(INSIDENTAL!$D$11:$D$5596,D91,INSIDENTAL!$AW$11:$AW$5596)</f>
        <v>0</v>
      </c>
      <c r="O91" s="67">
        <f>SUMIF(INSIDENTAL!$D$11:$D$5596,D91,INSIDENTAL!$AX$11:$AX$5596)</f>
        <v>0</v>
      </c>
      <c r="P91" s="67">
        <f>SUMIF(INSIDENTAL!$D$11:$D$5596,D91,INSIDENTAL!$AY$11:$AY$5596)</f>
        <v>0</v>
      </c>
      <c r="Q91" s="67">
        <f>SUMIF(INSIDENTAL!$D$12:$D$4830,D91,INSIDENTAL!$BC$12:$BC$4830)</f>
        <v>0</v>
      </c>
      <c r="R91" s="67">
        <f>SUMIF(INSIDENTAL!$D$12:$D$4830,D91,INSIDENTAL!$BD$12:$BD$4830)</f>
        <v>0</v>
      </c>
      <c r="S91" s="67">
        <f>SUMIF(INSIDENTAL!$D$12:$D$4830,D91,INSIDENTAL!$BE$12:$BE$4830)</f>
        <v>0</v>
      </c>
      <c r="T91" s="67">
        <f>SUMIF(INSIDENTAL!$D$12:$D$4830,D91,INSIDENTAL!$BF$12:$BF$4830)</f>
        <v>1.89</v>
      </c>
      <c r="U91" s="67">
        <f>SUMIF(INSIDENTAL!$D$12:$D$4830,D91,INSIDENTAL!$BG$12:$BG$4830)</f>
        <v>0</v>
      </c>
      <c r="V91" s="67">
        <f>SUMIF(INSIDENTAL!$D$12:$D$4830,D91,INSIDENTAL!$BH$12:$BH$4830)</f>
        <v>0</v>
      </c>
      <c r="W91" s="67">
        <f>SUMIF(INSIDENTAL!$D$12:$D$4830,D91,INSIDENTAL!$BI$12:$BI$4830)</f>
        <v>0</v>
      </c>
      <c r="X91" s="67">
        <f>SUMIF(INSIDENTAL!$D$12:$D$4830,D91,INSIDENTAL!$BJ$12:$BJ$4830)</f>
        <v>0</v>
      </c>
      <c r="Y91" s="67">
        <f>SUMIF(INSIDENTAL!$D$12:$D$4830,D91,INSIDENTAL!$BK$12:$BK$4830)</f>
        <v>0</v>
      </c>
      <c r="Z91" s="67">
        <f>SUMIF(INSIDENTAL!$D$12:$D$4830,D91,INSIDENTAL!$BL$12:$BL$4830)</f>
        <v>0</v>
      </c>
      <c r="AA91" s="67">
        <f>SUMIF(INSIDENTAL!$D$12:$D$4830,D91,INSIDENTAL!$BM$12:$BM$4830)</f>
        <v>0</v>
      </c>
      <c r="AB91" s="67">
        <f>SUMIF(INSIDENTAL!$D$12:$D$4830,D91,INSIDENTAL!$BN$12:$BN$4830)</f>
        <v>0</v>
      </c>
      <c r="AC91" s="67">
        <f t="shared" si="11"/>
        <v>1</v>
      </c>
      <c r="AD91" s="67">
        <f t="shared" si="12"/>
        <v>1.89</v>
      </c>
      <c r="AF91" s="91">
        <v>0</v>
      </c>
      <c r="AG91" s="100">
        <v>0</v>
      </c>
      <c r="AH91" s="63">
        <f t="shared" si="13"/>
        <v>0</v>
      </c>
      <c r="AI91" s="63">
        <f t="shared" si="8"/>
        <v>0</v>
      </c>
      <c r="AJ91" s="96"/>
    </row>
    <row r="92" spans="1:36" s="714" customFormat="1">
      <c r="A92" s="54" t="s">
        <v>104</v>
      </c>
      <c r="B92" s="54">
        <f>IFERROR(VLOOKUP(D92,#REF!,4,0),0)</f>
        <v>0</v>
      </c>
      <c r="C92" s="54">
        <f>IFERROR(VLOOKUP(D92,#REF!,5,0),0)</f>
        <v>0</v>
      </c>
      <c r="D92" s="85" t="s">
        <v>10411</v>
      </c>
      <c r="E92" s="67">
        <f>SUMIF(INSIDENTAL!$D$11:$D$5596,D92,INSIDENTAL!$AN$11:$AN$5596)</f>
        <v>0</v>
      </c>
      <c r="F92" s="67">
        <f>SUMIF(INSIDENTAL!$D$11:$D$5596,D92,INSIDENTAL!$AO$11:$AO$5596)</f>
        <v>0</v>
      </c>
      <c r="G92" s="67">
        <f>SUMIF(INSIDENTAL!$D$11:$D$5596,D92,INSIDENTAL!$AP$11:$AP$5596)</f>
        <v>0</v>
      </c>
      <c r="H92" s="67">
        <f>SUMIF(INSIDENTAL!$D$11:$D$5596,D92,INSIDENTAL!$AQ$11:$AQ$5596)</f>
        <v>1</v>
      </c>
      <c r="I92" s="67">
        <f>SUMIF(INSIDENTAL!$D$11:$D$5596,D92,INSIDENTAL!$AR$11:$AR$5596)</f>
        <v>0</v>
      </c>
      <c r="J92" s="67">
        <f>SUMIF(INSIDENTAL!$D$11:$D$5596,D92,INSIDENTAL!$AS$11:$AS$5596)</f>
        <v>0</v>
      </c>
      <c r="K92" s="67">
        <f>SUMIF(INSIDENTAL!$D$11:$D$5596,D92,INSIDENTAL!$AT$11:$AT$5596)</f>
        <v>0</v>
      </c>
      <c r="L92" s="67">
        <f>SUMIF(INSIDENTAL!$D$11:$D$5596,D92,INSIDENTAL!$AU$11:$AU$5596)</f>
        <v>0</v>
      </c>
      <c r="M92" s="67">
        <f>SUMIF(INSIDENTAL!$D$11:$D$5596,D92,INSIDENTAL!$AV$11:$AV$5596)</f>
        <v>0</v>
      </c>
      <c r="N92" s="67">
        <f>SUMIF(INSIDENTAL!$D$11:$D$5596,D92,INSIDENTAL!$AW$11:$AW$5596)</f>
        <v>0</v>
      </c>
      <c r="O92" s="67">
        <f>SUMIF(INSIDENTAL!$D$11:$D$5596,D92,INSIDENTAL!$AX$11:$AX$5596)</f>
        <v>0</v>
      </c>
      <c r="P92" s="67">
        <f>SUMIF(INSIDENTAL!$D$11:$D$5596,D92,INSIDENTAL!$AY$11:$AY$5596)</f>
        <v>0</v>
      </c>
      <c r="Q92" s="67">
        <f>SUMIF(INSIDENTAL!$D$12:$D$4830,D92,INSIDENTAL!$BC$12:$BC$4830)</f>
        <v>0</v>
      </c>
      <c r="R92" s="67">
        <f>SUMIF(INSIDENTAL!$D$12:$D$4830,D92,INSIDENTAL!$BD$12:$BD$4830)</f>
        <v>0</v>
      </c>
      <c r="S92" s="67">
        <f>SUMIF(INSIDENTAL!$D$12:$D$4830,D92,INSIDENTAL!$BE$12:$BE$4830)</f>
        <v>0</v>
      </c>
      <c r="T92" s="67">
        <f>SUMIF(INSIDENTAL!$D$12:$D$4830,D92,INSIDENTAL!$BF$12:$BF$4830)</f>
        <v>577.42458192498066</v>
      </c>
      <c r="U92" s="67">
        <f>SUMIF(INSIDENTAL!$D$12:$D$4830,D92,INSIDENTAL!$BG$12:$BG$4830)</f>
        <v>0</v>
      </c>
      <c r="V92" s="67">
        <f>SUMIF(INSIDENTAL!$D$12:$D$4830,D92,INSIDENTAL!$BH$12:$BH$4830)</f>
        <v>0</v>
      </c>
      <c r="W92" s="67">
        <f>SUMIF(INSIDENTAL!$D$12:$D$4830,D92,INSIDENTAL!$BI$12:$BI$4830)</f>
        <v>0</v>
      </c>
      <c r="X92" s="67">
        <f>SUMIF(INSIDENTAL!$D$12:$D$4830,D92,INSIDENTAL!$BJ$12:$BJ$4830)</f>
        <v>0</v>
      </c>
      <c r="Y92" s="67">
        <f>SUMIF(INSIDENTAL!$D$12:$D$4830,D92,INSIDENTAL!$BK$12:$BK$4830)</f>
        <v>0</v>
      </c>
      <c r="Z92" s="67">
        <f>SUMIF(INSIDENTAL!$D$12:$D$4830,D92,INSIDENTAL!$BL$12:$BL$4830)</f>
        <v>0</v>
      </c>
      <c r="AA92" s="67">
        <f>SUMIF(INSIDENTAL!$D$12:$D$4830,D92,INSIDENTAL!$BM$12:$BM$4830)</f>
        <v>0</v>
      </c>
      <c r="AB92" s="67">
        <f>SUMIF(INSIDENTAL!$D$12:$D$4830,D92,INSIDENTAL!$BN$12:$BN$4830)</f>
        <v>0</v>
      </c>
      <c r="AC92" s="67">
        <f t="shared" si="11"/>
        <v>1</v>
      </c>
      <c r="AD92" s="67">
        <f t="shared" si="12"/>
        <v>577.42458192498066</v>
      </c>
      <c r="AF92" s="91">
        <v>0</v>
      </c>
      <c r="AG92" s="100">
        <v>0</v>
      </c>
      <c r="AH92" s="63">
        <f t="shared" si="13"/>
        <v>0</v>
      </c>
      <c r="AI92" s="63">
        <f t="shared" si="8"/>
        <v>0</v>
      </c>
      <c r="AJ92" s="96"/>
    </row>
    <row r="93" spans="1:36" s="714" customFormat="1">
      <c r="A93" s="54" t="s">
        <v>104</v>
      </c>
      <c r="B93" s="54">
        <f>IFERROR(VLOOKUP(D93,#REF!,4,0),0)</f>
        <v>0</v>
      </c>
      <c r="C93" s="54">
        <f>IFERROR(VLOOKUP(D93,#REF!,5,0),0)</f>
        <v>0</v>
      </c>
      <c r="D93" s="85" t="s">
        <v>7857</v>
      </c>
      <c r="E93" s="67">
        <f>SUMIF(INSIDENTAL!$D$11:$D$5596,D93,INSIDENTAL!$AN$11:$AN$5596)</f>
        <v>0</v>
      </c>
      <c r="F93" s="67">
        <f>SUMIF(INSIDENTAL!$D$11:$D$5596,D93,INSIDENTAL!$AO$11:$AO$5596)</f>
        <v>0</v>
      </c>
      <c r="G93" s="67">
        <f>SUMIF(INSIDENTAL!$D$11:$D$5596,D93,INSIDENTAL!$AP$11:$AP$5596)</f>
        <v>0</v>
      </c>
      <c r="H93" s="67">
        <f>SUMIF(INSIDENTAL!$D$11:$D$5596,D93,INSIDENTAL!$AQ$11:$AQ$5596)</f>
        <v>0</v>
      </c>
      <c r="I93" s="67">
        <f>SUMIF(INSIDENTAL!$D$11:$D$5596,D93,INSIDENTAL!$AR$11:$AR$5596)</f>
        <v>0</v>
      </c>
      <c r="J93" s="67">
        <f>SUMIF(INSIDENTAL!$D$11:$D$5596,D93,INSIDENTAL!$AS$11:$AS$5596)</f>
        <v>1</v>
      </c>
      <c r="K93" s="67">
        <f>SUMIF(INSIDENTAL!$D$11:$D$5596,D93,INSIDENTAL!$AT$11:$AT$5596)</f>
        <v>0</v>
      </c>
      <c r="L93" s="67">
        <f>SUMIF(INSIDENTAL!$D$11:$D$5596,D93,INSIDENTAL!$AU$11:$AU$5596)</f>
        <v>0</v>
      </c>
      <c r="M93" s="67">
        <f>SUMIF(INSIDENTAL!$D$11:$D$5596,D93,INSIDENTAL!$AV$11:$AV$5596)</f>
        <v>0</v>
      </c>
      <c r="N93" s="67">
        <f>SUMIF(INSIDENTAL!$D$11:$D$5596,D93,INSIDENTAL!$AW$11:$AW$5596)</f>
        <v>0</v>
      </c>
      <c r="O93" s="67">
        <f>SUMIF(INSIDENTAL!$D$11:$D$5596,D93,INSIDENTAL!$AX$11:$AX$5596)</f>
        <v>0</v>
      </c>
      <c r="P93" s="67">
        <f>SUMIF(INSIDENTAL!$D$11:$D$5596,D93,INSIDENTAL!$AY$11:$AY$5596)</f>
        <v>0</v>
      </c>
      <c r="Q93" s="67">
        <f>SUMIF(INSIDENTAL!$D$12:$D$4830,D93,INSIDENTAL!$BC$12:$BC$4830)</f>
        <v>0</v>
      </c>
      <c r="R93" s="67">
        <f>SUMIF(INSIDENTAL!$D$12:$D$4830,D93,INSIDENTAL!$BD$12:$BD$4830)</f>
        <v>0</v>
      </c>
      <c r="S93" s="67">
        <f>SUMIF(INSIDENTAL!$D$12:$D$4830,D93,INSIDENTAL!$BE$12:$BE$4830)</f>
        <v>0</v>
      </c>
      <c r="T93" s="67">
        <f>SUMIF(INSIDENTAL!$D$12:$D$4830,D93,INSIDENTAL!$BF$12:$BF$4830)</f>
        <v>0</v>
      </c>
      <c r="U93" s="67">
        <f>SUMIF(INSIDENTAL!$D$12:$D$4830,D93,INSIDENTAL!$BG$12:$BG$4830)</f>
        <v>0</v>
      </c>
      <c r="V93" s="67">
        <f>SUMIF(INSIDENTAL!$D$12:$D$4830,D93,INSIDENTAL!$BH$12:$BH$4830)</f>
        <v>120.28140974516728</v>
      </c>
      <c r="W93" s="67">
        <f>SUMIF(INSIDENTAL!$D$12:$D$4830,D93,INSIDENTAL!$BI$12:$BI$4830)</f>
        <v>0</v>
      </c>
      <c r="X93" s="67">
        <f>SUMIF(INSIDENTAL!$D$12:$D$4830,D93,INSIDENTAL!$BJ$12:$BJ$4830)</f>
        <v>0</v>
      </c>
      <c r="Y93" s="67">
        <f>SUMIF(INSIDENTAL!$D$12:$D$4830,D93,INSIDENTAL!$BK$12:$BK$4830)</f>
        <v>0</v>
      </c>
      <c r="Z93" s="67">
        <f>SUMIF(INSIDENTAL!$D$12:$D$4830,D93,INSIDENTAL!$BL$12:$BL$4830)</f>
        <v>0</v>
      </c>
      <c r="AA93" s="67">
        <f>SUMIF(INSIDENTAL!$D$12:$D$4830,D93,INSIDENTAL!$BM$12:$BM$4830)</f>
        <v>0</v>
      </c>
      <c r="AB93" s="67">
        <f>SUMIF(INSIDENTAL!$D$12:$D$4830,D93,INSIDENTAL!$BN$12:$BN$4830)</f>
        <v>0</v>
      </c>
      <c r="AC93" s="67">
        <f t="shared" si="11"/>
        <v>1</v>
      </c>
      <c r="AD93" s="67">
        <f t="shared" si="12"/>
        <v>120.28140974516728</v>
      </c>
      <c r="AF93" s="91">
        <v>0</v>
      </c>
      <c r="AG93" s="100">
        <v>0</v>
      </c>
      <c r="AH93" s="63">
        <f t="shared" si="13"/>
        <v>0</v>
      </c>
      <c r="AI93" s="63">
        <f t="shared" si="8"/>
        <v>0</v>
      </c>
      <c r="AJ93" s="96"/>
    </row>
    <row r="94" spans="1:36" s="714" customFormat="1">
      <c r="A94" s="54" t="s">
        <v>104</v>
      </c>
      <c r="B94" s="54">
        <f>IFERROR(VLOOKUP(D94,#REF!,4,0),0)</f>
        <v>0</v>
      </c>
      <c r="C94" s="54">
        <f>IFERROR(VLOOKUP(D94,#REF!,5,0),0)</f>
        <v>0</v>
      </c>
      <c r="D94" s="85" t="s">
        <v>2541</v>
      </c>
      <c r="E94" s="67">
        <f>SUMIF(INSIDENTAL!$D$11:$D$5596,D94,INSIDENTAL!$AN$11:$AN$5596)</f>
        <v>0</v>
      </c>
      <c r="F94" s="67">
        <f>SUMIF(INSIDENTAL!$D$11:$D$5596,D94,INSIDENTAL!$AO$11:$AO$5596)</f>
        <v>0</v>
      </c>
      <c r="G94" s="67">
        <f>SUMIF(INSIDENTAL!$D$11:$D$5596,D94,INSIDENTAL!$AP$11:$AP$5596)</f>
        <v>0</v>
      </c>
      <c r="H94" s="67">
        <f>SUMIF(INSIDENTAL!$D$11:$D$5596,D94,INSIDENTAL!$AQ$11:$AQ$5596)</f>
        <v>0</v>
      </c>
      <c r="I94" s="67">
        <f>SUMIF(INSIDENTAL!$D$11:$D$5596,D94,INSIDENTAL!$AR$11:$AR$5596)</f>
        <v>1</v>
      </c>
      <c r="J94" s="67">
        <f>SUMIF(INSIDENTAL!$D$11:$D$5596,D94,INSIDENTAL!$AS$11:$AS$5596)</f>
        <v>0</v>
      </c>
      <c r="K94" s="67">
        <f>SUMIF(INSIDENTAL!$D$11:$D$5596,D94,INSIDENTAL!$AT$11:$AT$5596)</f>
        <v>0</v>
      </c>
      <c r="L94" s="67">
        <f>SUMIF(INSIDENTAL!$D$11:$D$5596,D94,INSIDENTAL!$AU$11:$AU$5596)</f>
        <v>0</v>
      </c>
      <c r="M94" s="67">
        <f>SUMIF(INSIDENTAL!$D$11:$D$5596,D94,INSIDENTAL!$AV$11:$AV$5596)</f>
        <v>1</v>
      </c>
      <c r="N94" s="67">
        <f>SUMIF(INSIDENTAL!$D$11:$D$5596,D94,INSIDENTAL!$AW$11:$AW$5596)</f>
        <v>0</v>
      </c>
      <c r="O94" s="67">
        <f>SUMIF(INSIDENTAL!$D$11:$D$5596,D94,INSIDENTAL!$AX$11:$AX$5596)</f>
        <v>0</v>
      </c>
      <c r="P94" s="67">
        <f>SUMIF(INSIDENTAL!$D$11:$D$5596,D94,INSIDENTAL!$AY$11:$AY$5596)</f>
        <v>0</v>
      </c>
      <c r="Q94" s="67">
        <f>SUMIF(INSIDENTAL!$D$12:$D$4830,D94,INSIDENTAL!$BC$12:$BC$4830)</f>
        <v>0</v>
      </c>
      <c r="R94" s="67">
        <f>SUMIF(INSIDENTAL!$D$12:$D$4830,D94,INSIDENTAL!$BD$12:$BD$4830)</f>
        <v>0</v>
      </c>
      <c r="S94" s="67">
        <f>SUMIF(INSIDENTAL!$D$12:$D$4830,D94,INSIDENTAL!$BE$12:$BE$4830)</f>
        <v>0</v>
      </c>
      <c r="T94" s="67">
        <f>SUMIF(INSIDENTAL!$D$12:$D$4830,D94,INSIDENTAL!$BF$12:$BF$4830)</f>
        <v>0</v>
      </c>
      <c r="U94" s="67">
        <f>SUMIF(INSIDENTAL!$D$12:$D$4830,D94,INSIDENTAL!$BG$12:$BG$4830)</f>
        <v>19.938475561125667</v>
      </c>
      <c r="V94" s="67">
        <f>SUMIF(INSIDENTAL!$D$12:$D$4830,D94,INSIDENTAL!$BH$12:$BH$4830)</f>
        <v>0</v>
      </c>
      <c r="W94" s="67">
        <f>SUMIF(INSIDENTAL!$D$12:$D$4830,D94,INSIDENTAL!$BI$12:$BI$4830)</f>
        <v>0</v>
      </c>
      <c r="X94" s="67">
        <f>SUMIF(INSIDENTAL!$D$12:$D$4830,D94,INSIDENTAL!$BJ$12:$BJ$4830)</f>
        <v>0</v>
      </c>
      <c r="Y94" s="67">
        <f>SUMIF(INSIDENTAL!$D$12:$D$4830,D94,INSIDENTAL!$BK$12:$BK$4830)</f>
        <v>19.938475561125667</v>
      </c>
      <c r="Z94" s="67">
        <f>SUMIF(INSIDENTAL!$D$12:$D$4830,D94,INSIDENTAL!$BL$12:$BL$4830)</f>
        <v>0</v>
      </c>
      <c r="AA94" s="67">
        <f>SUMIF(INSIDENTAL!$D$12:$D$4830,D94,INSIDENTAL!$BM$12:$BM$4830)</f>
        <v>0</v>
      </c>
      <c r="AB94" s="67">
        <f>SUMIF(INSIDENTAL!$D$12:$D$4830,D94,INSIDENTAL!$BN$12:$BN$4830)</f>
        <v>0</v>
      </c>
      <c r="AC94" s="67">
        <f t="shared" si="11"/>
        <v>2</v>
      </c>
      <c r="AD94" s="67">
        <f t="shared" si="12"/>
        <v>39.876951122251334</v>
      </c>
      <c r="AF94" s="91">
        <v>0</v>
      </c>
      <c r="AG94" s="100">
        <v>0</v>
      </c>
      <c r="AH94" s="63">
        <f t="shared" si="13"/>
        <v>0</v>
      </c>
      <c r="AI94" s="63">
        <f t="shared" si="8"/>
        <v>0</v>
      </c>
      <c r="AJ94" s="96"/>
    </row>
    <row r="95" spans="1:36" s="714" customFormat="1">
      <c r="A95" s="54" t="s">
        <v>104</v>
      </c>
      <c r="B95" s="54">
        <f>IFERROR(VLOOKUP(D95,#REF!,4,0),0)</f>
        <v>0</v>
      </c>
      <c r="C95" s="54">
        <f>IFERROR(VLOOKUP(D95,#REF!,5,0),0)</f>
        <v>0</v>
      </c>
      <c r="D95" s="85" t="s">
        <v>4437</v>
      </c>
      <c r="E95" s="67">
        <f>SUMIF(INSIDENTAL!$D$11:$D$5596,D95,INSIDENTAL!$AN$11:$AN$5596)</f>
        <v>0</v>
      </c>
      <c r="F95" s="67">
        <f>SUMIF(INSIDENTAL!$D$11:$D$5596,D95,INSIDENTAL!$AO$11:$AO$5596)</f>
        <v>0</v>
      </c>
      <c r="G95" s="67">
        <f>SUMIF(INSIDENTAL!$D$11:$D$5596,D95,INSIDENTAL!$AP$11:$AP$5596)</f>
        <v>2</v>
      </c>
      <c r="H95" s="67">
        <f>SUMIF(INSIDENTAL!$D$11:$D$5596,D95,INSIDENTAL!$AQ$11:$AQ$5596)</f>
        <v>0</v>
      </c>
      <c r="I95" s="67">
        <f>SUMIF(INSIDENTAL!$D$11:$D$5596,D95,INSIDENTAL!$AR$11:$AR$5596)</f>
        <v>2</v>
      </c>
      <c r="J95" s="67">
        <f>SUMIF(INSIDENTAL!$D$11:$D$5596,D95,INSIDENTAL!$AS$11:$AS$5596)</f>
        <v>0</v>
      </c>
      <c r="K95" s="67">
        <f>SUMIF(INSIDENTAL!$D$11:$D$5596,D95,INSIDENTAL!$AT$11:$AT$5596)</f>
        <v>0</v>
      </c>
      <c r="L95" s="67">
        <f>SUMIF(INSIDENTAL!$D$11:$D$5596,D95,INSIDENTAL!$AU$11:$AU$5596)</f>
        <v>0</v>
      </c>
      <c r="M95" s="67">
        <f>SUMIF(INSIDENTAL!$D$11:$D$5596,D95,INSIDENTAL!$AV$11:$AV$5596)</f>
        <v>0</v>
      </c>
      <c r="N95" s="67">
        <f>SUMIF(INSIDENTAL!$D$11:$D$5596,D95,INSIDENTAL!$AW$11:$AW$5596)</f>
        <v>0</v>
      </c>
      <c r="O95" s="67">
        <f>SUMIF(INSIDENTAL!$D$11:$D$5596,D95,INSIDENTAL!$AX$11:$AX$5596)</f>
        <v>0</v>
      </c>
      <c r="P95" s="67">
        <f>SUMIF(INSIDENTAL!$D$11:$D$5596,D95,INSIDENTAL!$AY$11:$AY$5596)</f>
        <v>0</v>
      </c>
      <c r="Q95" s="67">
        <f>SUMIF(INSIDENTAL!$D$12:$D$4830,D95,INSIDENTAL!$BC$12:$BC$4830)</f>
        <v>0</v>
      </c>
      <c r="R95" s="67">
        <f>SUMIF(INSIDENTAL!$D$12:$D$4830,D95,INSIDENTAL!$BD$12:$BD$4830)</f>
        <v>0</v>
      </c>
      <c r="S95" s="67">
        <f>SUMIF(INSIDENTAL!$D$12:$D$4830,D95,INSIDENTAL!$BE$12:$BE$4830)</f>
        <v>86.400060764877892</v>
      </c>
      <c r="T95" s="67">
        <f>SUMIF(INSIDENTAL!$D$12:$D$4830,D95,INSIDENTAL!$BF$12:$BF$4830)</f>
        <v>0</v>
      </c>
      <c r="U95" s="67">
        <f>SUMIF(INSIDENTAL!$D$12:$D$4830,D95,INSIDENTAL!$BG$12:$BG$4830)</f>
        <v>86.400060764877892</v>
      </c>
      <c r="V95" s="67">
        <f>SUMIF(INSIDENTAL!$D$12:$D$4830,D95,INSIDENTAL!$BH$12:$BH$4830)</f>
        <v>0</v>
      </c>
      <c r="W95" s="67">
        <f>SUMIF(INSIDENTAL!$D$12:$D$4830,D95,INSIDENTAL!$BI$12:$BI$4830)</f>
        <v>0</v>
      </c>
      <c r="X95" s="67">
        <f>SUMIF(INSIDENTAL!$D$12:$D$4830,D95,INSIDENTAL!$BJ$12:$BJ$4830)</f>
        <v>0</v>
      </c>
      <c r="Y95" s="67">
        <f>SUMIF(INSIDENTAL!$D$12:$D$4830,D95,INSIDENTAL!$BK$12:$BK$4830)</f>
        <v>0</v>
      </c>
      <c r="Z95" s="67">
        <f>SUMIF(INSIDENTAL!$D$12:$D$4830,D95,INSIDENTAL!$BL$12:$BL$4830)</f>
        <v>0</v>
      </c>
      <c r="AA95" s="67">
        <f>SUMIF(INSIDENTAL!$D$12:$D$4830,D95,INSIDENTAL!$BM$12:$BM$4830)</f>
        <v>0</v>
      </c>
      <c r="AB95" s="67">
        <f>SUMIF(INSIDENTAL!$D$12:$D$4830,D95,INSIDENTAL!$BN$12:$BN$4830)</f>
        <v>0</v>
      </c>
      <c r="AC95" s="67">
        <f t="shared" si="11"/>
        <v>4</v>
      </c>
      <c r="AD95" s="67">
        <f t="shared" si="12"/>
        <v>172.80012152975578</v>
      </c>
      <c r="AF95" s="91">
        <v>0</v>
      </c>
      <c r="AG95" s="100">
        <v>0</v>
      </c>
      <c r="AH95" s="63">
        <f t="shared" si="13"/>
        <v>0</v>
      </c>
      <c r="AI95" s="63">
        <f t="shared" si="8"/>
        <v>0</v>
      </c>
      <c r="AJ95" s="96"/>
    </row>
    <row r="96" spans="1:36" s="714" customFormat="1">
      <c r="A96" s="54" t="s">
        <v>104</v>
      </c>
      <c r="B96" s="54">
        <f>IFERROR(VLOOKUP(D96,#REF!,4,0),0)</f>
        <v>0</v>
      </c>
      <c r="C96" s="54">
        <f>IFERROR(VLOOKUP(D96,#REF!,5,0),0)</f>
        <v>0</v>
      </c>
      <c r="D96" s="85" t="s">
        <v>2755</v>
      </c>
      <c r="E96" s="67">
        <f>SUMIF(INSIDENTAL!$D$11:$D$5596,D96,INSIDENTAL!$AN$11:$AN$5596)</f>
        <v>0</v>
      </c>
      <c r="F96" s="67">
        <f>SUMIF(INSIDENTAL!$D$11:$D$5596,D96,INSIDENTAL!$AO$11:$AO$5596)</f>
        <v>0</v>
      </c>
      <c r="G96" s="67">
        <f>SUMIF(INSIDENTAL!$D$11:$D$5596,D96,INSIDENTAL!$AP$11:$AP$5596)</f>
        <v>0</v>
      </c>
      <c r="H96" s="67">
        <f>SUMIF(INSIDENTAL!$D$11:$D$5596,D96,INSIDENTAL!$AQ$11:$AQ$5596)</f>
        <v>10</v>
      </c>
      <c r="I96" s="67">
        <f>SUMIF(INSIDENTAL!$D$11:$D$5596,D96,INSIDENTAL!$AR$11:$AR$5596)</f>
        <v>0</v>
      </c>
      <c r="J96" s="67">
        <f>SUMIF(INSIDENTAL!$D$11:$D$5596,D96,INSIDENTAL!$AS$11:$AS$5596)</f>
        <v>0</v>
      </c>
      <c r="K96" s="67">
        <f>SUMIF(INSIDENTAL!$D$11:$D$5596,D96,INSIDENTAL!$AT$11:$AT$5596)</f>
        <v>0</v>
      </c>
      <c r="L96" s="67">
        <f>SUMIF(INSIDENTAL!$D$11:$D$5596,D96,INSIDENTAL!$AU$11:$AU$5596)</f>
        <v>0</v>
      </c>
      <c r="M96" s="67">
        <f>SUMIF(INSIDENTAL!$D$11:$D$5596,D96,INSIDENTAL!$AV$11:$AV$5596)</f>
        <v>0</v>
      </c>
      <c r="N96" s="67">
        <f>SUMIF(INSIDENTAL!$D$11:$D$5596,D96,INSIDENTAL!$AW$11:$AW$5596)</f>
        <v>0</v>
      </c>
      <c r="O96" s="67">
        <f>SUMIF(INSIDENTAL!$D$11:$D$5596,D96,INSIDENTAL!$AX$11:$AX$5596)</f>
        <v>0</v>
      </c>
      <c r="P96" s="67">
        <f>SUMIF(INSIDENTAL!$D$11:$D$5596,D96,INSIDENTAL!$AY$11:$AY$5596)</f>
        <v>0</v>
      </c>
      <c r="Q96" s="67">
        <f>SUMIF(INSIDENTAL!$D$12:$D$4830,D96,INSIDENTAL!$BC$12:$BC$4830)</f>
        <v>0</v>
      </c>
      <c r="R96" s="67">
        <f>SUMIF(INSIDENTAL!$D$12:$D$4830,D96,INSIDENTAL!$BD$12:$BD$4830)</f>
        <v>0</v>
      </c>
      <c r="S96" s="67">
        <f>SUMIF(INSIDENTAL!$D$12:$D$4830,D96,INSIDENTAL!$BE$12:$BE$4830)</f>
        <v>0</v>
      </c>
      <c r="T96" s="67">
        <f>SUMIF(INSIDENTAL!$D$12:$D$4830,D96,INSIDENTAL!$BF$12:$BF$4830)</f>
        <v>60.913625257934243</v>
      </c>
      <c r="U96" s="67">
        <f>SUMIF(INSIDENTAL!$D$12:$D$4830,D96,INSIDENTAL!$BG$12:$BG$4830)</f>
        <v>0</v>
      </c>
      <c r="V96" s="67">
        <f>SUMIF(INSIDENTAL!$D$12:$D$4830,D96,INSIDENTAL!$BH$12:$BH$4830)</f>
        <v>0</v>
      </c>
      <c r="W96" s="67">
        <f>SUMIF(INSIDENTAL!$D$12:$D$4830,D96,INSIDENTAL!$BI$12:$BI$4830)</f>
        <v>0</v>
      </c>
      <c r="X96" s="67">
        <f>SUMIF(INSIDENTAL!$D$12:$D$4830,D96,INSIDENTAL!$BJ$12:$BJ$4830)</f>
        <v>0</v>
      </c>
      <c r="Y96" s="67">
        <f>SUMIF(INSIDENTAL!$D$12:$D$4830,D96,INSIDENTAL!$BK$12:$BK$4830)</f>
        <v>0</v>
      </c>
      <c r="Z96" s="67">
        <f>SUMIF(INSIDENTAL!$D$12:$D$4830,D96,INSIDENTAL!$BL$12:$BL$4830)</f>
        <v>0</v>
      </c>
      <c r="AA96" s="67">
        <f>SUMIF(INSIDENTAL!$D$12:$D$4830,D96,INSIDENTAL!$BM$12:$BM$4830)</f>
        <v>0</v>
      </c>
      <c r="AB96" s="67">
        <f>SUMIF(INSIDENTAL!$D$12:$D$4830,D96,INSIDENTAL!$BN$12:$BN$4830)</f>
        <v>0</v>
      </c>
      <c r="AC96" s="67">
        <f t="shared" si="11"/>
        <v>10</v>
      </c>
      <c r="AD96" s="67">
        <f t="shared" si="12"/>
        <v>60.913625257934243</v>
      </c>
      <c r="AF96" s="91">
        <v>4</v>
      </c>
      <c r="AG96" s="100">
        <v>7.5230393078803841</v>
      </c>
      <c r="AH96" s="63">
        <f t="shared" si="13"/>
        <v>1.5</v>
      </c>
      <c r="AI96" s="63">
        <f t="shared" si="8"/>
        <v>7.0969436374109094</v>
      </c>
      <c r="AJ96" s="96" t="s">
        <v>14795</v>
      </c>
    </row>
    <row r="97" spans="1:36" s="714" customFormat="1">
      <c r="A97" s="54" t="s">
        <v>104</v>
      </c>
      <c r="B97" s="54">
        <f>IFERROR(VLOOKUP(D97,#REF!,4,0),0)</f>
        <v>0</v>
      </c>
      <c r="C97" s="54">
        <f>IFERROR(VLOOKUP(D97,#REF!,5,0),0)</f>
        <v>0</v>
      </c>
      <c r="D97" s="85" t="s">
        <v>3057</v>
      </c>
      <c r="E97" s="67">
        <f>SUMIF(INSIDENTAL!$D$11:$D$5596,D97,INSIDENTAL!$AN$11:$AN$5596)</f>
        <v>0</v>
      </c>
      <c r="F97" s="67">
        <f>SUMIF(INSIDENTAL!$D$11:$D$5596,D97,INSIDENTAL!$AO$11:$AO$5596)</f>
        <v>0</v>
      </c>
      <c r="G97" s="67">
        <f>SUMIF(INSIDENTAL!$D$11:$D$5596,D97,INSIDENTAL!$AP$11:$AP$5596)</f>
        <v>0</v>
      </c>
      <c r="H97" s="67">
        <f>SUMIF(INSIDENTAL!$D$11:$D$5596,D97,INSIDENTAL!$AQ$11:$AQ$5596)</f>
        <v>0</v>
      </c>
      <c r="I97" s="67">
        <f>SUMIF(INSIDENTAL!$D$11:$D$5596,D97,INSIDENTAL!$AR$11:$AR$5596)</f>
        <v>0</v>
      </c>
      <c r="J97" s="67">
        <f>SUMIF(INSIDENTAL!$D$11:$D$5596,D97,INSIDENTAL!$AS$11:$AS$5596)</f>
        <v>0</v>
      </c>
      <c r="K97" s="67">
        <f>SUMIF(INSIDENTAL!$D$11:$D$5596,D97,INSIDENTAL!$AT$11:$AT$5596)</f>
        <v>0</v>
      </c>
      <c r="L97" s="67">
        <f>SUMIF(INSIDENTAL!$D$11:$D$5596,D97,INSIDENTAL!$AU$11:$AU$5596)</f>
        <v>0</v>
      </c>
      <c r="M97" s="67">
        <f>SUMIF(INSIDENTAL!$D$11:$D$5596,D97,INSIDENTAL!$AV$11:$AV$5596)</f>
        <v>0</v>
      </c>
      <c r="N97" s="67">
        <f>SUMIF(INSIDENTAL!$D$11:$D$5596,D97,INSIDENTAL!$AW$11:$AW$5596)</f>
        <v>0</v>
      </c>
      <c r="O97" s="67">
        <f>SUMIF(INSIDENTAL!$D$11:$D$5596,D97,INSIDENTAL!$AX$11:$AX$5596)</f>
        <v>0</v>
      </c>
      <c r="P97" s="67">
        <f>SUMIF(INSIDENTAL!$D$11:$D$5596,D97,INSIDENTAL!$AY$11:$AY$5596)</f>
        <v>0</v>
      </c>
      <c r="Q97" s="67">
        <f>SUMIF(INSIDENTAL!$D$12:$D$4830,D97,INSIDENTAL!$BC$12:$BC$4830)</f>
        <v>0</v>
      </c>
      <c r="R97" s="67">
        <f>SUMIF(INSIDENTAL!$D$12:$D$4830,D97,INSIDENTAL!$BD$12:$BD$4830)</f>
        <v>0</v>
      </c>
      <c r="S97" s="67">
        <f>SUMIF(INSIDENTAL!$D$12:$D$4830,D97,INSIDENTAL!$BE$12:$BE$4830)</f>
        <v>0</v>
      </c>
      <c r="T97" s="67">
        <f>SUMIF(INSIDENTAL!$D$12:$D$4830,D97,INSIDENTAL!$BF$12:$BF$4830)</f>
        <v>0</v>
      </c>
      <c r="U97" s="67">
        <f>SUMIF(INSIDENTAL!$D$12:$D$4830,D97,INSIDENTAL!$BG$12:$BG$4830)</f>
        <v>0</v>
      </c>
      <c r="V97" s="67">
        <f>SUMIF(INSIDENTAL!$D$12:$D$4830,D97,INSIDENTAL!$BH$12:$BH$4830)</f>
        <v>0</v>
      </c>
      <c r="W97" s="67">
        <f>SUMIF(INSIDENTAL!$D$12:$D$4830,D97,INSIDENTAL!$BI$12:$BI$4830)</f>
        <v>0</v>
      </c>
      <c r="X97" s="67">
        <f>SUMIF(INSIDENTAL!$D$12:$D$4830,D97,INSIDENTAL!$BJ$12:$BJ$4830)</f>
        <v>0</v>
      </c>
      <c r="Y97" s="67">
        <f>SUMIF(INSIDENTAL!$D$12:$D$4830,D97,INSIDENTAL!$BK$12:$BK$4830)</f>
        <v>0</v>
      </c>
      <c r="Z97" s="67">
        <f>SUMIF(INSIDENTAL!$D$12:$D$4830,D97,INSIDENTAL!$BL$12:$BL$4830)</f>
        <v>0</v>
      </c>
      <c r="AA97" s="67">
        <f>SUMIF(INSIDENTAL!$D$12:$D$4830,D97,INSIDENTAL!$BM$12:$BM$4830)</f>
        <v>0</v>
      </c>
      <c r="AB97" s="67">
        <f>SUMIF(INSIDENTAL!$D$12:$D$4830,D97,INSIDENTAL!$BN$12:$BN$4830)</f>
        <v>0</v>
      </c>
      <c r="AC97" s="67">
        <f t="shared" si="11"/>
        <v>0</v>
      </c>
      <c r="AD97" s="67">
        <f t="shared" si="12"/>
        <v>0</v>
      </c>
      <c r="AF97" s="91">
        <v>4</v>
      </c>
      <c r="AG97" s="100">
        <v>259.41514854759947</v>
      </c>
      <c r="AH97" s="63">
        <f t="shared" si="13"/>
        <v>-1</v>
      </c>
      <c r="AI97" s="63">
        <f t="shared" si="8"/>
        <v>-1</v>
      </c>
      <c r="AJ97" s="96"/>
    </row>
    <row r="98" spans="1:36" s="714" customFormat="1">
      <c r="A98" s="54" t="s">
        <v>104</v>
      </c>
      <c r="B98" s="54">
        <f>IFERROR(VLOOKUP(D98,#REF!,4,0),0)</f>
        <v>0</v>
      </c>
      <c r="C98" s="54">
        <f>IFERROR(VLOOKUP(D98,#REF!,5,0),0)</f>
        <v>0</v>
      </c>
      <c r="D98" s="85" t="s">
        <v>2119</v>
      </c>
      <c r="E98" s="67">
        <f>SUMIF(INSIDENTAL!$D$11:$D$5596,D98,INSIDENTAL!$AN$11:$AN$5596)</f>
        <v>0</v>
      </c>
      <c r="F98" s="67">
        <f>SUMIF(INSIDENTAL!$D$11:$D$5596,D98,INSIDENTAL!$AO$11:$AO$5596)</f>
        <v>0</v>
      </c>
      <c r="G98" s="67">
        <f>SUMIF(INSIDENTAL!$D$11:$D$5596,D98,INSIDENTAL!$AP$11:$AP$5596)</f>
        <v>0</v>
      </c>
      <c r="H98" s="67">
        <f>SUMIF(INSIDENTAL!$D$11:$D$5596,D98,INSIDENTAL!$AQ$11:$AQ$5596)</f>
        <v>0</v>
      </c>
      <c r="I98" s="67">
        <f>SUMIF(INSIDENTAL!$D$11:$D$5596,D98,INSIDENTAL!$AR$11:$AR$5596)</f>
        <v>0</v>
      </c>
      <c r="J98" s="67">
        <f>SUMIF(INSIDENTAL!$D$11:$D$5596,D98,INSIDENTAL!$AS$11:$AS$5596)</f>
        <v>0</v>
      </c>
      <c r="K98" s="67">
        <f>SUMIF(INSIDENTAL!$D$11:$D$5596,D98,INSIDENTAL!$AT$11:$AT$5596)</f>
        <v>0</v>
      </c>
      <c r="L98" s="67">
        <f>SUMIF(INSIDENTAL!$D$11:$D$5596,D98,INSIDENTAL!$AU$11:$AU$5596)</f>
        <v>0</v>
      </c>
      <c r="M98" s="67">
        <f>SUMIF(INSIDENTAL!$D$11:$D$5596,D98,INSIDENTAL!$AV$11:$AV$5596)</f>
        <v>0</v>
      </c>
      <c r="N98" s="67">
        <f>SUMIF(INSIDENTAL!$D$11:$D$5596,D98,INSIDENTAL!$AW$11:$AW$5596)</f>
        <v>0</v>
      </c>
      <c r="O98" s="67">
        <f>SUMIF(INSIDENTAL!$D$11:$D$5596,D98,INSIDENTAL!$AX$11:$AX$5596)</f>
        <v>0</v>
      </c>
      <c r="P98" s="67">
        <f>SUMIF(INSIDENTAL!$D$11:$D$5596,D98,INSIDENTAL!$AY$11:$AY$5596)</f>
        <v>0</v>
      </c>
      <c r="Q98" s="67">
        <f>SUMIF(INSIDENTAL!$D$12:$D$4830,D98,INSIDENTAL!$BC$12:$BC$4830)</f>
        <v>0</v>
      </c>
      <c r="R98" s="67">
        <f>SUMIF(INSIDENTAL!$D$12:$D$4830,D98,INSIDENTAL!$BD$12:$BD$4830)</f>
        <v>0</v>
      </c>
      <c r="S98" s="67">
        <f>SUMIF(INSIDENTAL!$D$12:$D$4830,D98,INSIDENTAL!$BE$12:$BE$4830)</f>
        <v>0</v>
      </c>
      <c r="T98" s="67">
        <f>SUMIF(INSIDENTAL!$D$12:$D$4830,D98,INSIDENTAL!$BF$12:$BF$4830)</f>
        <v>0</v>
      </c>
      <c r="U98" s="67">
        <f>SUMIF(INSIDENTAL!$D$12:$D$4830,D98,INSIDENTAL!$BG$12:$BG$4830)</f>
        <v>0</v>
      </c>
      <c r="V98" s="67">
        <f>SUMIF(INSIDENTAL!$D$12:$D$4830,D98,INSIDENTAL!$BH$12:$BH$4830)</f>
        <v>0</v>
      </c>
      <c r="W98" s="67">
        <f>SUMIF(INSIDENTAL!$D$12:$D$4830,D98,INSIDENTAL!$BI$12:$BI$4830)</f>
        <v>0</v>
      </c>
      <c r="X98" s="67">
        <f>SUMIF(INSIDENTAL!$D$12:$D$4830,D98,INSIDENTAL!$BJ$12:$BJ$4830)</f>
        <v>0</v>
      </c>
      <c r="Y98" s="67">
        <f>SUMIF(INSIDENTAL!$D$12:$D$4830,D98,INSIDENTAL!$BK$12:$BK$4830)</f>
        <v>0</v>
      </c>
      <c r="Z98" s="67">
        <f>SUMIF(INSIDENTAL!$D$12:$D$4830,D98,INSIDENTAL!$BL$12:$BL$4830)</f>
        <v>0</v>
      </c>
      <c r="AA98" s="67">
        <f>SUMIF(INSIDENTAL!$D$12:$D$4830,D98,INSIDENTAL!$BM$12:$BM$4830)</f>
        <v>0</v>
      </c>
      <c r="AB98" s="67">
        <f>SUMIF(INSIDENTAL!$D$12:$D$4830,D98,INSIDENTAL!$BN$12:$BN$4830)</f>
        <v>0</v>
      </c>
      <c r="AC98" s="67">
        <f t="shared" si="11"/>
        <v>0</v>
      </c>
      <c r="AD98" s="67">
        <f t="shared" si="12"/>
        <v>0</v>
      </c>
      <c r="AF98" s="91">
        <v>1</v>
      </c>
      <c r="AG98" s="100">
        <v>226.98825497914953</v>
      </c>
      <c r="AH98" s="63">
        <f t="shared" si="13"/>
        <v>-1</v>
      </c>
      <c r="AI98" s="63">
        <f t="shared" si="8"/>
        <v>-1</v>
      </c>
      <c r="AJ98" s="96" t="s">
        <v>14793</v>
      </c>
    </row>
    <row r="99" spans="1:36" s="714" customFormat="1">
      <c r="A99" s="54" t="s">
        <v>104</v>
      </c>
      <c r="B99" s="54">
        <f>IFERROR(VLOOKUP(D99,#REF!,4,0),0)</f>
        <v>0</v>
      </c>
      <c r="C99" s="54">
        <f>IFERROR(VLOOKUP(D99,#REF!,5,0),0)</f>
        <v>0</v>
      </c>
      <c r="D99" s="85" t="s">
        <v>4611</v>
      </c>
      <c r="E99" s="67">
        <f>SUMIF(INSIDENTAL!$D$11:$D$5596,D99,INSIDENTAL!$AN$11:$AN$5596)</f>
        <v>0</v>
      </c>
      <c r="F99" s="67">
        <f>SUMIF(INSIDENTAL!$D$11:$D$5596,D99,INSIDENTAL!$AO$11:$AO$5596)</f>
        <v>0</v>
      </c>
      <c r="G99" s="67">
        <f>SUMIF(INSIDENTAL!$D$11:$D$5596,D99,INSIDENTAL!$AP$11:$AP$5596)</f>
        <v>6</v>
      </c>
      <c r="H99" s="67">
        <f>SUMIF(INSIDENTAL!$D$11:$D$5596,D99,INSIDENTAL!$AQ$11:$AQ$5596)</f>
        <v>7</v>
      </c>
      <c r="I99" s="67">
        <f>SUMIF(INSIDENTAL!$D$11:$D$5596,D99,INSIDENTAL!$AR$11:$AR$5596)</f>
        <v>0</v>
      </c>
      <c r="J99" s="67">
        <f>SUMIF(INSIDENTAL!$D$11:$D$5596,D99,INSIDENTAL!$AS$11:$AS$5596)</f>
        <v>0</v>
      </c>
      <c r="K99" s="67">
        <f>SUMIF(INSIDENTAL!$D$11:$D$5596,D99,INSIDENTAL!$AT$11:$AT$5596)</f>
        <v>0</v>
      </c>
      <c r="L99" s="67">
        <f>SUMIF(INSIDENTAL!$D$11:$D$5596,D99,INSIDENTAL!$AU$11:$AU$5596)</f>
        <v>0</v>
      </c>
      <c r="M99" s="67">
        <f>SUMIF(INSIDENTAL!$D$11:$D$5596,D99,INSIDENTAL!$AV$11:$AV$5596)</f>
        <v>0</v>
      </c>
      <c r="N99" s="67">
        <f>SUMIF(INSIDENTAL!$D$11:$D$5596,D99,INSIDENTAL!$AW$11:$AW$5596)</f>
        <v>0</v>
      </c>
      <c r="O99" s="67">
        <f>SUMIF(INSIDENTAL!$D$11:$D$5596,D99,INSIDENTAL!$AX$11:$AX$5596)</f>
        <v>0</v>
      </c>
      <c r="P99" s="67">
        <f>SUMIF(INSIDENTAL!$D$11:$D$5596,D99,INSIDENTAL!$AY$11:$AY$5596)</f>
        <v>0</v>
      </c>
      <c r="Q99" s="67">
        <f>SUMIF(INSIDENTAL!$D$12:$D$4830,D99,INSIDENTAL!$BC$12:$BC$4830)</f>
        <v>0</v>
      </c>
      <c r="R99" s="67">
        <f>SUMIF(INSIDENTAL!$D$12:$D$4830,D99,INSIDENTAL!$BD$12:$BD$4830)</f>
        <v>0</v>
      </c>
      <c r="S99" s="67">
        <f>SUMIF(INSIDENTAL!$D$12:$D$4830,D99,INSIDENTAL!$BE$12:$BE$4830)</f>
        <v>24.92</v>
      </c>
      <c r="T99" s="67">
        <f>SUMIF(INSIDENTAL!$D$12:$D$4830,D99,INSIDENTAL!$BF$12:$BF$4830)</f>
        <v>136.97</v>
      </c>
      <c r="U99" s="67">
        <f>SUMIF(INSIDENTAL!$D$12:$D$4830,D99,INSIDENTAL!$BG$12:$BG$4830)</f>
        <v>0</v>
      </c>
      <c r="V99" s="67">
        <f>SUMIF(INSIDENTAL!$D$12:$D$4830,D99,INSIDENTAL!$BH$12:$BH$4830)</f>
        <v>0</v>
      </c>
      <c r="W99" s="67">
        <f>SUMIF(INSIDENTAL!$D$12:$D$4830,D99,INSIDENTAL!$BI$12:$BI$4830)</f>
        <v>0</v>
      </c>
      <c r="X99" s="67">
        <f>SUMIF(INSIDENTAL!$D$12:$D$4830,D99,INSIDENTAL!$BJ$12:$BJ$4830)</f>
        <v>0</v>
      </c>
      <c r="Y99" s="67">
        <f>SUMIF(INSIDENTAL!$D$12:$D$4830,D99,INSIDENTAL!$BK$12:$BK$4830)</f>
        <v>0</v>
      </c>
      <c r="Z99" s="67">
        <f>SUMIF(INSIDENTAL!$D$12:$D$4830,D99,INSIDENTAL!$BL$12:$BL$4830)</f>
        <v>0</v>
      </c>
      <c r="AA99" s="67">
        <f>SUMIF(INSIDENTAL!$D$12:$D$4830,D99,INSIDENTAL!$BM$12:$BM$4830)</f>
        <v>0</v>
      </c>
      <c r="AB99" s="67">
        <f>SUMIF(INSIDENTAL!$D$12:$D$4830,D99,INSIDENTAL!$BN$12:$BN$4830)</f>
        <v>0</v>
      </c>
      <c r="AC99" s="67">
        <f t="shared" si="11"/>
        <v>13</v>
      </c>
      <c r="AD99" s="67">
        <f t="shared" si="12"/>
        <v>161.88999999999999</v>
      </c>
      <c r="AF99" s="91">
        <v>1</v>
      </c>
      <c r="AG99" s="100">
        <v>85.06</v>
      </c>
      <c r="AH99" s="63">
        <f t="shared" si="13"/>
        <v>12</v>
      </c>
      <c r="AI99" s="63">
        <f t="shared" si="8"/>
        <v>0.9032447683987771</v>
      </c>
      <c r="AJ99" s="96"/>
    </row>
    <row r="100" spans="1:36" s="714" customFormat="1">
      <c r="A100" s="54" t="s">
        <v>104</v>
      </c>
      <c r="B100" s="54">
        <f>IFERROR(VLOOKUP(D100,#REF!,4,0),0)</f>
        <v>0</v>
      </c>
      <c r="C100" s="54">
        <f>IFERROR(VLOOKUP(D100,#REF!,5,0),0)</f>
        <v>0</v>
      </c>
      <c r="D100" s="85" t="s">
        <v>3486</v>
      </c>
      <c r="E100" s="67">
        <f>SUMIF(INSIDENTAL!$D$11:$D$5596,D100,INSIDENTAL!$AN$11:$AN$5596)</f>
        <v>0</v>
      </c>
      <c r="F100" s="67">
        <f>SUMIF(INSIDENTAL!$D$11:$D$5596,D100,INSIDENTAL!$AO$11:$AO$5596)</f>
        <v>0</v>
      </c>
      <c r="G100" s="67">
        <f>SUMIF(INSIDENTAL!$D$11:$D$5596,D100,INSIDENTAL!$AP$11:$AP$5596)</f>
        <v>0</v>
      </c>
      <c r="H100" s="67">
        <f>SUMIF(INSIDENTAL!$D$11:$D$5596,D100,INSIDENTAL!$AQ$11:$AQ$5596)</f>
        <v>1</v>
      </c>
      <c r="I100" s="67">
        <f>SUMIF(INSIDENTAL!$D$11:$D$5596,D100,INSIDENTAL!$AR$11:$AR$5596)</f>
        <v>0</v>
      </c>
      <c r="J100" s="67">
        <f>SUMIF(INSIDENTAL!$D$11:$D$5596,D100,INSIDENTAL!$AS$11:$AS$5596)</f>
        <v>0</v>
      </c>
      <c r="K100" s="67">
        <f>SUMIF(INSIDENTAL!$D$11:$D$5596,D100,INSIDENTAL!$AT$11:$AT$5596)</f>
        <v>0</v>
      </c>
      <c r="L100" s="67">
        <f>SUMIF(INSIDENTAL!$D$11:$D$5596,D100,INSIDENTAL!$AU$11:$AU$5596)</f>
        <v>0</v>
      </c>
      <c r="M100" s="67">
        <f>SUMIF(INSIDENTAL!$D$11:$D$5596,D100,INSIDENTAL!$AV$11:$AV$5596)</f>
        <v>0</v>
      </c>
      <c r="N100" s="67">
        <f>SUMIF(INSIDENTAL!$D$11:$D$5596,D100,INSIDENTAL!$AW$11:$AW$5596)</f>
        <v>0</v>
      </c>
      <c r="O100" s="67">
        <f>SUMIF(INSIDENTAL!$D$11:$D$5596,D100,INSIDENTAL!$AX$11:$AX$5596)</f>
        <v>0</v>
      </c>
      <c r="P100" s="67">
        <f>SUMIF(INSIDENTAL!$D$11:$D$5596,D100,INSIDENTAL!$AY$11:$AY$5596)</f>
        <v>0</v>
      </c>
      <c r="Q100" s="67">
        <f>SUMIF(INSIDENTAL!$D$12:$D$4830,D100,INSIDENTAL!$BC$12:$BC$4830)</f>
        <v>0</v>
      </c>
      <c r="R100" s="67">
        <f>SUMIF(INSIDENTAL!$D$12:$D$4830,D100,INSIDENTAL!$BD$12:$BD$4830)</f>
        <v>0</v>
      </c>
      <c r="S100" s="67">
        <f>SUMIF(INSIDENTAL!$D$12:$D$4830,D100,INSIDENTAL!$BE$12:$BE$4830)</f>
        <v>0</v>
      </c>
      <c r="T100" s="67">
        <f>SUMIF(INSIDENTAL!$D$12:$D$4830,D100,INSIDENTAL!$BF$12:$BF$4830)</f>
        <v>9.85</v>
      </c>
      <c r="U100" s="67">
        <f>SUMIF(INSIDENTAL!$D$12:$D$4830,D100,INSIDENTAL!$BG$12:$BG$4830)</f>
        <v>0</v>
      </c>
      <c r="V100" s="67">
        <f>SUMIF(INSIDENTAL!$D$12:$D$4830,D100,INSIDENTAL!$BH$12:$BH$4830)</f>
        <v>0</v>
      </c>
      <c r="W100" s="67">
        <f>SUMIF(INSIDENTAL!$D$12:$D$4830,D100,INSIDENTAL!$BI$12:$BI$4830)</f>
        <v>0</v>
      </c>
      <c r="X100" s="67">
        <f>SUMIF(INSIDENTAL!$D$12:$D$4830,D100,INSIDENTAL!$BJ$12:$BJ$4830)</f>
        <v>0</v>
      </c>
      <c r="Y100" s="67">
        <f>SUMIF(INSIDENTAL!$D$12:$D$4830,D100,INSIDENTAL!$BK$12:$BK$4830)</f>
        <v>0</v>
      </c>
      <c r="Z100" s="67">
        <f>SUMIF(INSIDENTAL!$D$12:$D$4830,D100,INSIDENTAL!$BL$12:$BL$4830)</f>
        <v>0</v>
      </c>
      <c r="AA100" s="67">
        <f>SUMIF(INSIDENTAL!$D$12:$D$4830,D100,INSIDENTAL!$BM$12:$BM$4830)</f>
        <v>0</v>
      </c>
      <c r="AB100" s="67">
        <f>SUMIF(INSIDENTAL!$D$12:$D$4830,D100,INSIDENTAL!$BN$12:$BN$4830)</f>
        <v>0</v>
      </c>
      <c r="AC100" s="67">
        <f t="shared" si="11"/>
        <v>1</v>
      </c>
      <c r="AD100" s="67">
        <f t="shared" si="12"/>
        <v>9.85</v>
      </c>
      <c r="AF100" s="91">
        <v>501</v>
      </c>
      <c r="AG100" s="100">
        <v>233.47363369283948</v>
      </c>
      <c r="AH100" s="63">
        <f t="shared" si="13"/>
        <v>-0.99800399201596801</v>
      </c>
      <c r="AI100" s="63">
        <f t="shared" si="8"/>
        <v>-0.95781108194444442</v>
      </c>
      <c r="AJ100" s="96"/>
    </row>
    <row r="101" spans="1:36" s="714" customFormat="1">
      <c r="A101" s="54" t="s">
        <v>104</v>
      </c>
      <c r="B101" s="54">
        <f>IFERROR(VLOOKUP(D101,#REF!,4,0),0)</f>
        <v>0</v>
      </c>
      <c r="C101" s="54">
        <f>IFERROR(VLOOKUP(D101,#REF!,5,0),0)</f>
        <v>0</v>
      </c>
      <c r="D101" s="85" t="s">
        <v>4632</v>
      </c>
      <c r="E101" s="67">
        <f>SUMIF(INSIDENTAL!$D$11:$D$5596,D101,INSIDENTAL!$AN$11:$AN$5596)</f>
        <v>0</v>
      </c>
      <c r="F101" s="67">
        <f>SUMIF(INSIDENTAL!$D$11:$D$5596,D101,INSIDENTAL!$AO$11:$AO$5596)</f>
        <v>0</v>
      </c>
      <c r="G101" s="67">
        <f>SUMIF(INSIDENTAL!$D$11:$D$5596,D101,INSIDENTAL!$AP$11:$AP$5596)</f>
        <v>4</v>
      </c>
      <c r="H101" s="67">
        <f>SUMIF(INSIDENTAL!$D$11:$D$5596,D101,INSIDENTAL!$AQ$11:$AQ$5596)</f>
        <v>0</v>
      </c>
      <c r="I101" s="67">
        <f>SUMIF(INSIDENTAL!$D$11:$D$5596,D101,INSIDENTAL!$AR$11:$AR$5596)</f>
        <v>0</v>
      </c>
      <c r="J101" s="67">
        <f>SUMIF(INSIDENTAL!$D$11:$D$5596,D101,INSIDENTAL!$AS$11:$AS$5596)</f>
        <v>0</v>
      </c>
      <c r="K101" s="67">
        <f>SUMIF(INSIDENTAL!$D$11:$D$5596,D101,INSIDENTAL!$AT$11:$AT$5596)</f>
        <v>0</v>
      </c>
      <c r="L101" s="67">
        <f>SUMIF(INSIDENTAL!$D$11:$D$5596,D101,INSIDENTAL!$AU$11:$AU$5596)</f>
        <v>0</v>
      </c>
      <c r="M101" s="67">
        <f>SUMIF(INSIDENTAL!$D$11:$D$5596,D101,INSIDENTAL!$AV$11:$AV$5596)</f>
        <v>0</v>
      </c>
      <c r="N101" s="67">
        <f>SUMIF(INSIDENTAL!$D$11:$D$5596,D101,INSIDENTAL!$AW$11:$AW$5596)</f>
        <v>0</v>
      </c>
      <c r="O101" s="67">
        <f>SUMIF(INSIDENTAL!$D$11:$D$5596,D101,INSIDENTAL!$AX$11:$AX$5596)</f>
        <v>0</v>
      </c>
      <c r="P101" s="67">
        <f>SUMIF(INSIDENTAL!$D$11:$D$5596,D101,INSIDENTAL!$AY$11:$AY$5596)</f>
        <v>0</v>
      </c>
      <c r="Q101" s="67">
        <f>SUMIF(INSIDENTAL!$D$12:$D$4830,D101,INSIDENTAL!$BC$12:$BC$4830)</f>
        <v>0</v>
      </c>
      <c r="R101" s="67">
        <f>SUMIF(INSIDENTAL!$D$12:$D$4830,D101,INSIDENTAL!$BD$12:$BD$4830)</f>
        <v>0</v>
      </c>
      <c r="S101" s="67">
        <f>SUMIF(INSIDENTAL!$D$12:$D$4830,D101,INSIDENTAL!$BE$12:$BE$4830)</f>
        <v>316</v>
      </c>
      <c r="T101" s="67">
        <f>SUMIF(INSIDENTAL!$D$12:$D$4830,D101,INSIDENTAL!$BF$12:$BF$4830)</f>
        <v>0</v>
      </c>
      <c r="U101" s="67">
        <f>SUMIF(INSIDENTAL!$D$12:$D$4830,D101,INSIDENTAL!$BG$12:$BG$4830)</f>
        <v>0</v>
      </c>
      <c r="V101" s="67">
        <f>SUMIF(INSIDENTAL!$D$12:$D$4830,D101,INSIDENTAL!$BH$12:$BH$4830)</f>
        <v>0</v>
      </c>
      <c r="W101" s="67">
        <f>SUMIF(INSIDENTAL!$D$12:$D$4830,D101,INSIDENTAL!$BI$12:$BI$4830)</f>
        <v>0</v>
      </c>
      <c r="X101" s="67">
        <f>SUMIF(INSIDENTAL!$D$12:$D$4830,D101,INSIDENTAL!$BJ$12:$BJ$4830)</f>
        <v>0</v>
      </c>
      <c r="Y101" s="67">
        <f>SUMIF(INSIDENTAL!$D$12:$D$4830,D101,INSIDENTAL!$BK$12:$BK$4830)</f>
        <v>0</v>
      </c>
      <c r="Z101" s="67">
        <f>SUMIF(INSIDENTAL!$D$12:$D$4830,D101,INSIDENTAL!$BL$12:$BL$4830)</f>
        <v>0</v>
      </c>
      <c r="AA101" s="67">
        <f>SUMIF(INSIDENTAL!$D$12:$D$4830,D101,INSIDENTAL!$BM$12:$BM$4830)</f>
        <v>0</v>
      </c>
      <c r="AB101" s="67">
        <f>SUMIF(INSIDENTAL!$D$12:$D$4830,D101,INSIDENTAL!$BN$12:$BN$4830)</f>
        <v>0</v>
      </c>
      <c r="AC101" s="67">
        <f t="shared" ref="AC101:AC117" si="14">SUM(E101:P101)</f>
        <v>4</v>
      </c>
      <c r="AD101" s="67">
        <f t="shared" ref="AD101:AD117" si="15">SUM(Q101:AB101)</f>
        <v>316</v>
      </c>
      <c r="AF101" s="91">
        <v>0</v>
      </c>
      <c r="AG101" s="100">
        <v>0</v>
      </c>
      <c r="AH101" s="63">
        <f t="shared" ref="AH101:AH117" si="16">IFERROR((AC101-AF101)/AF101,0)</f>
        <v>0</v>
      </c>
      <c r="AI101" s="63">
        <f t="shared" ref="AI101:AI117" si="17">IFERROR((AD101-AG101)/AG101,0)</f>
        <v>0</v>
      </c>
      <c r="AJ101" s="96"/>
    </row>
    <row r="102" spans="1:36" s="714" customFormat="1">
      <c r="A102" s="54" t="s">
        <v>104</v>
      </c>
      <c r="B102" s="54">
        <f>IFERROR(VLOOKUP(D102,#REF!,4,0),0)</f>
        <v>0</v>
      </c>
      <c r="C102" s="54">
        <f>IFERROR(VLOOKUP(D102,#REF!,5,0),0)</f>
        <v>0</v>
      </c>
      <c r="D102" s="85" t="s">
        <v>4304</v>
      </c>
      <c r="E102" s="67">
        <f>SUMIF(INSIDENTAL!$D$11:$D$5596,D102,INSIDENTAL!$AN$11:$AN$5596)</f>
        <v>1</v>
      </c>
      <c r="F102" s="67">
        <f>SUMIF(INSIDENTAL!$D$11:$D$5596,D102,INSIDENTAL!$AO$11:$AO$5596)</f>
        <v>0</v>
      </c>
      <c r="G102" s="67">
        <f>SUMIF(INSIDENTAL!$D$11:$D$5596,D102,INSIDENTAL!$AP$11:$AP$5596)</f>
        <v>0</v>
      </c>
      <c r="H102" s="67">
        <f>SUMIF(INSIDENTAL!$D$11:$D$5596,D102,INSIDENTAL!$AQ$11:$AQ$5596)</f>
        <v>0</v>
      </c>
      <c r="I102" s="67">
        <f>SUMIF(INSIDENTAL!$D$11:$D$5596,D102,INSIDENTAL!$AR$11:$AR$5596)</f>
        <v>0</v>
      </c>
      <c r="J102" s="67">
        <f>SUMIF(INSIDENTAL!$D$11:$D$5596,D102,INSIDENTAL!$AS$11:$AS$5596)</f>
        <v>0</v>
      </c>
      <c r="K102" s="67">
        <f>SUMIF(INSIDENTAL!$D$11:$D$5596,D102,INSIDENTAL!$AT$11:$AT$5596)</f>
        <v>0</v>
      </c>
      <c r="L102" s="67">
        <f>SUMIF(INSIDENTAL!$D$11:$D$5596,D102,INSIDENTAL!$AU$11:$AU$5596)</f>
        <v>1</v>
      </c>
      <c r="M102" s="67">
        <f>SUMIF(INSIDENTAL!$D$11:$D$5596,D102,INSIDENTAL!$AV$11:$AV$5596)</f>
        <v>0</v>
      </c>
      <c r="N102" s="67">
        <f>SUMIF(INSIDENTAL!$D$11:$D$5596,D102,INSIDENTAL!$AW$11:$AW$5596)</f>
        <v>0</v>
      </c>
      <c r="O102" s="67">
        <f>SUMIF(INSIDENTAL!$D$11:$D$5596,D102,INSIDENTAL!$AX$11:$AX$5596)</f>
        <v>0</v>
      </c>
      <c r="P102" s="67">
        <f>SUMIF(INSIDENTAL!$D$11:$D$5596,D102,INSIDENTAL!$AY$11:$AY$5596)</f>
        <v>0</v>
      </c>
      <c r="Q102" s="67">
        <f>SUMIF(INSIDENTAL!$D$12:$D$4830,D102,INSIDENTAL!$BC$12:$BC$4830)</f>
        <v>5.5698606205613155</v>
      </c>
      <c r="R102" s="67">
        <f>SUMIF(INSIDENTAL!$D$12:$D$4830,D102,INSIDENTAL!$BD$12:$BD$4830)</f>
        <v>0</v>
      </c>
      <c r="S102" s="67">
        <f>SUMIF(INSIDENTAL!$D$12:$D$4830,D102,INSIDENTAL!$BE$12:$BE$4830)</f>
        <v>0</v>
      </c>
      <c r="T102" s="67">
        <f>SUMIF(INSIDENTAL!$D$12:$D$4830,D102,INSIDENTAL!$BF$12:$BF$4830)</f>
        <v>0</v>
      </c>
      <c r="U102" s="67">
        <f>SUMIF(INSIDENTAL!$D$12:$D$4830,D102,INSIDENTAL!$BG$12:$BG$4830)</f>
        <v>0</v>
      </c>
      <c r="V102" s="67">
        <f>SUMIF(INSIDENTAL!$D$12:$D$4830,D102,INSIDENTAL!$BH$12:$BH$4830)</f>
        <v>0</v>
      </c>
      <c r="W102" s="67">
        <f>SUMIF(INSIDENTAL!$D$12:$D$4830,D102,INSIDENTAL!$BI$12:$BI$4830)</f>
        <v>0</v>
      </c>
      <c r="X102" s="67">
        <f>SUMIF(INSIDENTAL!$D$12:$D$4830,D102,INSIDENTAL!$BJ$12:$BJ$4830)</f>
        <v>5.624232526932766</v>
      </c>
      <c r="Y102" s="67">
        <f>SUMIF(INSIDENTAL!$D$12:$D$4830,D102,INSIDENTAL!$BK$12:$BK$4830)</f>
        <v>0</v>
      </c>
      <c r="Z102" s="67">
        <f>SUMIF(INSIDENTAL!$D$12:$D$4830,D102,INSIDENTAL!$BL$12:$BL$4830)</f>
        <v>0</v>
      </c>
      <c r="AA102" s="67">
        <f>SUMIF(INSIDENTAL!$D$12:$D$4830,D102,INSIDENTAL!$BM$12:$BM$4830)</f>
        <v>0</v>
      </c>
      <c r="AB102" s="67">
        <f>SUMIF(INSIDENTAL!$D$12:$D$4830,D102,INSIDENTAL!$BN$12:$BN$4830)</f>
        <v>0</v>
      </c>
      <c r="AC102" s="67">
        <f t="shared" si="14"/>
        <v>2</v>
      </c>
      <c r="AD102" s="67">
        <f t="shared" si="15"/>
        <v>11.194093147494081</v>
      </c>
      <c r="AF102" s="91">
        <v>1</v>
      </c>
      <c r="AG102" s="100">
        <v>10.084763899787928</v>
      </c>
      <c r="AH102" s="63">
        <f t="shared" si="16"/>
        <v>1</v>
      </c>
      <c r="AI102" s="63">
        <f t="shared" si="17"/>
        <v>0.11000051748653046</v>
      </c>
      <c r="AJ102" s="96"/>
    </row>
    <row r="103" spans="1:36" s="714" customFormat="1">
      <c r="A103" s="54" t="s">
        <v>104</v>
      </c>
      <c r="B103" s="54">
        <f>IFERROR(VLOOKUP(D103,#REF!,4,0),0)</f>
        <v>0</v>
      </c>
      <c r="C103" s="54">
        <f>IFERROR(VLOOKUP(D103,#REF!,5,0),0)</f>
        <v>0</v>
      </c>
      <c r="D103" s="85" t="s">
        <v>7053</v>
      </c>
      <c r="E103" s="67">
        <f>SUMIF(INSIDENTAL!$D$11:$D$5596,D103,INSIDENTAL!$AN$11:$AN$5596)</f>
        <v>0</v>
      </c>
      <c r="F103" s="67">
        <f>SUMIF(INSIDENTAL!$D$11:$D$5596,D103,INSIDENTAL!$AO$11:$AO$5596)</f>
        <v>0</v>
      </c>
      <c r="G103" s="67">
        <f>SUMIF(INSIDENTAL!$D$11:$D$5596,D103,INSIDENTAL!$AP$11:$AP$5596)</f>
        <v>2</v>
      </c>
      <c r="H103" s="67">
        <f>SUMIF(INSIDENTAL!$D$11:$D$5596,D103,INSIDENTAL!$AQ$11:$AQ$5596)</f>
        <v>0</v>
      </c>
      <c r="I103" s="67">
        <f>SUMIF(INSIDENTAL!$D$11:$D$5596,D103,INSIDENTAL!$AR$11:$AR$5596)</f>
        <v>0</v>
      </c>
      <c r="J103" s="67">
        <f>SUMIF(INSIDENTAL!$D$11:$D$5596,D103,INSIDENTAL!$AS$11:$AS$5596)</f>
        <v>0</v>
      </c>
      <c r="K103" s="67">
        <f>SUMIF(INSIDENTAL!$D$11:$D$5596,D103,INSIDENTAL!$AT$11:$AT$5596)</f>
        <v>0</v>
      </c>
      <c r="L103" s="67">
        <f>SUMIF(INSIDENTAL!$D$11:$D$5596,D103,INSIDENTAL!$AU$11:$AU$5596)</f>
        <v>0</v>
      </c>
      <c r="M103" s="67">
        <f>SUMIF(INSIDENTAL!$D$11:$D$5596,D103,INSIDENTAL!$AV$11:$AV$5596)</f>
        <v>0</v>
      </c>
      <c r="N103" s="67">
        <f>SUMIF(INSIDENTAL!$D$11:$D$5596,D103,INSIDENTAL!$AW$11:$AW$5596)</f>
        <v>0</v>
      </c>
      <c r="O103" s="67">
        <f>SUMIF(INSIDENTAL!$D$11:$D$5596,D103,INSIDENTAL!$AX$11:$AX$5596)</f>
        <v>0</v>
      </c>
      <c r="P103" s="67">
        <f>SUMIF(INSIDENTAL!$D$11:$D$5596,D103,INSIDENTAL!$AY$11:$AY$5596)</f>
        <v>0</v>
      </c>
      <c r="Q103" s="67">
        <f>SUMIF(INSIDENTAL!$D$12:$D$4830,D103,INSIDENTAL!$BC$12:$BC$4830)</f>
        <v>0</v>
      </c>
      <c r="R103" s="67">
        <f>SUMIF(INSIDENTAL!$D$12:$D$4830,D103,INSIDENTAL!$BD$12:$BD$4830)</f>
        <v>0</v>
      </c>
      <c r="S103" s="67">
        <f>SUMIF(INSIDENTAL!$D$12:$D$4830,D103,INSIDENTAL!$BE$12:$BE$4830)</f>
        <v>112.41502411606092</v>
      </c>
      <c r="T103" s="67">
        <f>SUMIF(INSIDENTAL!$D$12:$D$4830,D103,INSIDENTAL!$BF$12:$BF$4830)</f>
        <v>0</v>
      </c>
      <c r="U103" s="67">
        <f>SUMIF(INSIDENTAL!$D$12:$D$4830,D103,INSIDENTAL!$BG$12:$BG$4830)</f>
        <v>0</v>
      </c>
      <c r="V103" s="67">
        <f>SUMIF(INSIDENTAL!$D$12:$D$4830,D103,INSIDENTAL!$BH$12:$BH$4830)</f>
        <v>0</v>
      </c>
      <c r="W103" s="67">
        <f>SUMIF(INSIDENTAL!$D$12:$D$4830,D103,INSIDENTAL!$BI$12:$BI$4830)</f>
        <v>0</v>
      </c>
      <c r="X103" s="67">
        <f>SUMIF(INSIDENTAL!$D$12:$D$4830,D103,INSIDENTAL!$BJ$12:$BJ$4830)</f>
        <v>0</v>
      </c>
      <c r="Y103" s="67">
        <f>SUMIF(INSIDENTAL!$D$12:$D$4830,D103,INSIDENTAL!$BK$12:$BK$4830)</f>
        <v>0</v>
      </c>
      <c r="Z103" s="67">
        <f>SUMIF(INSIDENTAL!$D$12:$D$4830,D103,INSIDENTAL!$BL$12:$BL$4830)</f>
        <v>0</v>
      </c>
      <c r="AA103" s="67">
        <f>SUMIF(INSIDENTAL!$D$12:$D$4830,D103,INSIDENTAL!$BM$12:$BM$4830)</f>
        <v>0</v>
      </c>
      <c r="AB103" s="67">
        <f>SUMIF(INSIDENTAL!$D$12:$D$4830,D103,INSIDENTAL!$BN$12:$BN$4830)</f>
        <v>0</v>
      </c>
      <c r="AC103" s="67">
        <f t="shared" si="14"/>
        <v>2</v>
      </c>
      <c r="AD103" s="67">
        <f t="shared" si="15"/>
        <v>112.41502411606092</v>
      </c>
      <c r="AF103" s="91">
        <v>0</v>
      </c>
      <c r="AG103" s="100">
        <v>0</v>
      </c>
      <c r="AH103" s="63">
        <f t="shared" si="16"/>
        <v>0</v>
      </c>
      <c r="AI103" s="63">
        <f t="shared" si="17"/>
        <v>0</v>
      </c>
      <c r="AJ103" s="96"/>
    </row>
    <row r="104" spans="1:36" s="714" customFormat="1">
      <c r="A104" s="54" t="s">
        <v>104</v>
      </c>
      <c r="B104" s="54">
        <f>IFERROR(VLOOKUP(D104,#REF!,4,0),0)</f>
        <v>0</v>
      </c>
      <c r="C104" s="54">
        <f>IFERROR(VLOOKUP(D104,#REF!,5,0),0)</f>
        <v>0</v>
      </c>
      <c r="D104" s="85" t="s">
        <v>2610</v>
      </c>
      <c r="E104" s="67">
        <f>SUMIF(INSIDENTAL!$D$11:$D$5596,D104,INSIDENTAL!$AN$11:$AN$5596)</f>
        <v>0</v>
      </c>
      <c r="F104" s="67">
        <f>SUMIF(INSIDENTAL!$D$11:$D$5596,D104,INSIDENTAL!$AO$11:$AO$5596)</f>
        <v>0</v>
      </c>
      <c r="G104" s="67">
        <f>SUMIF(INSIDENTAL!$D$11:$D$5596,D104,INSIDENTAL!$AP$11:$AP$5596)</f>
        <v>4</v>
      </c>
      <c r="H104" s="67">
        <f>SUMIF(INSIDENTAL!$D$11:$D$5596,D104,INSIDENTAL!$AQ$11:$AQ$5596)</f>
        <v>0</v>
      </c>
      <c r="I104" s="67">
        <f>SUMIF(INSIDENTAL!$D$11:$D$5596,D104,INSIDENTAL!$AR$11:$AR$5596)</f>
        <v>0</v>
      </c>
      <c r="J104" s="67">
        <f>SUMIF(INSIDENTAL!$D$11:$D$5596,D104,INSIDENTAL!$AS$11:$AS$5596)</f>
        <v>0</v>
      </c>
      <c r="K104" s="67">
        <f>SUMIF(INSIDENTAL!$D$11:$D$5596,D104,INSIDENTAL!$AT$11:$AT$5596)</f>
        <v>0</v>
      </c>
      <c r="L104" s="67">
        <f>SUMIF(INSIDENTAL!$D$11:$D$5596,D104,INSIDENTAL!$AU$11:$AU$5596)</f>
        <v>0</v>
      </c>
      <c r="M104" s="67">
        <f>SUMIF(INSIDENTAL!$D$11:$D$5596,D104,INSIDENTAL!$AV$11:$AV$5596)</f>
        <v>0</v>
      </c>
      <c r="N104" s="67">
        <f>SUMIF(INSIDENTAL!$D$11:$D$5596,D104,INSIDENTAL!$AW$11:$AW$5596)</f>
        <v>0</v>
      </c>
      <c r="O104" s="67">
        <f>SUMIF(INSIDENTAL!$D$11:$D$5596,D104,INSIDENTAL!$AX$11:$AX$5596)</f>
        <v>0</v>
      </c>
      <c r="P104" s="67">
        <f>SUMIF(INSIDENTAL!$D$11:$D$5596,D104,INSIDENTAL!$AY$11:$AY$5596)</f>
        <v>0</v>
      </c>
      <c r="Q104" s="67">
        <f>SUMIF(INSIDENTAL!$D$12:$D$4830,D104,INSIDENTAL!$BC$12:$BC$4830)</f>
        <v>0</v>
      </c>
      <c r="R104" s="67">
        <f>SUMIF(INSIDENTAL!$D$12:$D$4830,D104,INSIDENTAL!$BD$12:$BD$4830)</f>
        <v>0</v>
      </c>
      <c r="S104" s="67">
        <f>SUMIF(INSIDENTAL!$D$12:$D$4830,D104,INSIDENTAL!$BE$12:$BE$4830)</f>
        <v>18.989024343929209</v>
      </c>
      <c r="T104" s="67">
        <f>SUMIF(INSIDENTAL!$D$12:$D$4830,D104,INSIDENTAL!$BF$12:$BF$4830)</f>
        <v>0</v>
      </c>
      <c r="U104" s="67">
        <f>SUMIF(INSIDENTAL!$D$12:$D$4830,D104,INSIDENTAL!$BG$12:$BG$4830)</f>
        <v>0</v>
      </c>
      <c r="V104" s="67">
        <f>SUMIF(INSIDENTAL!$D$12:$D$4830,D104,INSIDENTAL!$BH$12:$BH$4830)</f>
        <v>0</v>
      </c>
      <c r="W104" s="67">
        <f>SUMIF(INSIDENTAL!$D$12:$D$4830,D104,INSIDENTAL!$BI$12:$BI$4830)</f>
        <v>0</v>
      </c>
      <c r="X104" s="67">
        <f>SUMIF(INSIDENTAL!$D$12:$D$4830,D104,INSIDENTAL!$BJ$12:$BJ$4830)</f>
        <v>0</v>
      </c>
      <c r="Y104" s="67">
        <f>SUMIF(INSIDENTAL!$D$12:$D$4830,D104,INSIDENTAL!$BK$12:$BK$4830)</f>
        <v>0</v>
      </c>
      <c r="Z104" s="67">
        <f>SUMIF(INSIDENTAL!$D$12:$D$4830,D104,INSIDENTAL!$BL$12:$BL$4830)</f>
        <v>0</v>
      </c>
      <c r="AA104" s="67">
        <f>SUMIF(INSIDENTAL!$D$12:$D$4830,D104,INSIDENTAL!$BM$12:$BM$4830)</f>
        <v>0</v>
      </c>
      <c r="AB104" s="67">
        <f>SUMIF(INSIDENTAL!$D$12:$D$4830,D104,INSIDENTAL!$BN$12:$BN$4830)</f>
        <v>0</v>
      </c>
      <c r="AC104" s="67">
        <f t="shared" si="14"/>
        <v>4</v>
      </c>
      <c r="AD104" s="67">
        <f t="shared" si="15"/>
        <v>18.989024343929209</v>
      </c>
      <c r="AF104" s="91">
        <v>0</v>
      </c>
      <c r="AG104" s="100">
        <v>0</v>
      </c>
      <c r="AH104" s="63">
        <f t="shared" si="16"/>
        <v>0</v>
      </c>
      <c r="AI104" s="63">
        <f t="shared" si="17"/>
        <v>0</v>
      </c>
      <c r="AJ104" s="96"/>
    </row>
    <row r="105" spans="1:36" s="714" customFormat="1">
      <c r="A105" s="54" t="s">
        <v>104</v>
      </c>
      <c r="B105" s="54">
        <f>IFERROR(VLOOKUP(D105,#REF!,4,0),0)</f>
        <v>0</v>
      </c>
      <c r="C105" s="54">
        <f>IFERROR(VLOOKUP(D105,#REF!,5,0),0)</f>
        <v>0</v>
      </c>
      <c r="D105" s="85" t="s">
        <v>7955</v>
      </c>
      <c r="E105" s="67">
        <f>SUMIF(INSIDENTAL!$D$11:$D$5596,D105,INSIDENTAL!$AN$11:$AN$5596)</f>
        <v>0</v>
      </c>
      <c r="F105" s="67">
        <f>SUMIF(INSIDENTAL!$D$11:$D$5596,D105,INSIDENTAL!$AO$11:$AO$5596)</f>
        <v>0</v>
      </c>
      <c r="G105" s="67">
        <f>SUMIF(INSIDENTAL!$D$11:$D$5596,D105,INSIDENTAL!$AP$11:$AP$5596)</f>
        <v>1</v>
      </c>
      <c r="H105" s="67">
        <f>SUMIF(INSIDENTAL!$D$11:$D$5596,D105,INSIDENTAL!$AQ$11:$AQ$5596)</f>
        <v>0</v>
      </c>
      <c r="I105" s="67">
        <f>SUMIF(INSIDENTAL!$D$11:$D$5596,D105,INSIDENTAL!$AR$11:$AR$5596)</f>
        <v>0</v>
      </c>
      <c r="J105" s="67">
        <f>SUMIF(INSIDENTAL!$D$11:$D$5596,D105,INSIDENTAL!$AS$11:$AS$5596)</f>
        <v>0</v>
      </c>
      <c r="K105" s="67">
        <f>SUMIF(INSIDENTAL!$D$11:$D$5596,D105,INSIDENTAL!$AT$11:$AT$5596)</f>
        <v>0</v>
      </c>
      <c r="L105" s="67">
        <f>SUMIF(INSIDENTAL!$D$11:$D$5596,D105,INSIDENTAL!$AU$11:$AU$5596)</f>
        <v>0</v>
      </c>
      <c r="M105" s="67">
        <f>SUMIF(INSIDENTAL!$D$11:$D$5596,D105,INSIDENTAL!$AV$11:$AV$5596)</f>
        <v>0</v>
      </c>
      <c r="N105" s="67">
        <f>SUMIF(INSIDENTAL!$D$11:$D$5596,D105,INSIDENTAL!$AW$11:$AW$5596)</f>
        <v>0</v>
      </c>
      <c r="O105" s="67">
        <f>SUMIF(INSIDENTAL!$D$11:$D$5596,D105,INSIDENTAL!$AX$11:$AX$5596)</f>
        <v>0</v>
      </c>
      <c r="P105" s="67">
        <f>SUMIF(INSIDENTAL!$D$11:$D$5596,D105,INSIDENTAL!$AY$11:$AY$5596)</f>
        <v>0</v>
      </c>
      <c r="Q105" s="67">
        <f>SUMIF(INSIDENTAL!$D$12:$D$4830,D105,INSIDENTAL!$BC$12:$BC$4830)</f>
        <v>0</v>
      </c>
      <c r="R105" s="67">
        <f>SUMIF(INSIDENTAL!$D$12:$D$4830,D105,INSIDENTAL!$BD$12:$BD$4830)</f>
        <v>0</v>
      </c>
      <c r="S105" s="67">
        <f>SUMIF(INSIDENTAL!$D$12:$D$4830,D105,INSIDENTAL!$BE$12:$BE$4830)</f>
        <v>76.654735229703903</v>
      </c>
      <c r="T105" s="67">
        <f>SUMIF(INSIDENTAL!$D$12:$D$4830,D105,INSIDENTAL!$BF$12:$BF$4830)</f>
        <v>0</v>
      </c>
      <c r="U105" s="67">
        <f>SUMIF(INSIDENTAL!$D$12:$D$4830,D105,INSIDENTAL!$BG$12:$BG$4830)</f>
        <v>0</v>
      </c>
      <c r="V105" s="67">
        <f>SUMIF(INSIDENTAL!$D$12:$D$4830,D105,INSIDENTAL!$BH$12:$BH$4830)</f>
        <v>0</v>
      </c>
      <c r="W105" s="67">
        <f>SUMIF(INSIDENTAL!$D$12:$D$4830,D105,INSIDENTAL!$BI$12:$BI$4830)</f>
        <v>0</v>
      </c>
      <c r="X105" s="67">
        <f>SUMIF(INSIDENTAL!$D$12:$D$4830,D105,INSIDENTAL!$BJ$12:$BJ$4830)</f>
        <v>0</v>
      </c>
      <c r="Y105" s="67">
        <f>SUMIF(INSIDENTAL!$D$12:$D$4830,D105,INSIDENTAL!$BK$12:$BK$4830)</f>
        <v>0</v>
      </c>
      <c r="Z105" s="67">
        <f>SUMIF(INSIDENTAL!$D$12:$D$4830,D105,INSIDENTAL!$BL$12:$BL$4830)</f>
        <v>0</v>
      </c>
      <c r="AA105" s="67">
        <f>SUMIF(INSIDENTAL!$D$12:$D$4830,D105,INSIDENTAL!$BM$12:$BM$4830)</f>
        <v>0</v>
      </c>
      <c r="AB105" s="67">
        <f>SUMIF(INSIDENTAL!$D$12:$D$4830,D105,INSIDENTAL!$BN$12:$BN$4830)</f>
        <v>0</v>
      </c>
      <c r="AC105" s="67">
        <f t="shared" si="14"/>
        <v>1</v>
      </c>
      <c r="AD105" s="67">
        <f t="shared" si="15"/>
        <v>76.654735229703903</v>
      </c>
      <c r="AF105" s="91">
        <v>0</v>
      </c>
      <c r="AG105" s="100">
        <v>0</v>
      </c>
      <c r="AH105" s="63">
        <f t="shared" si="16"/>
        <v>0</v>
      </c>
      <c r="AI105" s="63">
        <f t="shared" si="17"/>
        <v>0</v>
      </c>
      <c r="AJ105" s="96"/>
    </row>
    <row r="106" spans="1:36" s="714" customFormat="1">
      <c r="A106" s="54" t="s">
        <v>104</v>
      </c>
      <c r="B106" s="54">
        <f>IFERROR(VLOOKUP(D106,#REF!,4,0),0)</f>
        <v>0</v>
      </c>
      <c r="C106" s="54">
        <f>IFERROR(VLOOKUP(D106,#REF!,5,0),0)</f>
        <v>0</v>
      </c>
      <c r="D106" s="85" t="s">
        <v>3664</v>
      </c>
      <c r="E106" s="67">
        <f>SUMIF(INSIDENTAL!$D$11:$D$5596,D106,INSIDENTAL!$AN$11:$AN$5596)</f>
        <v>0</v>
      </c>
      <c r="F106" s="67">
        <f>SUMIF(INSIDENTAL!$D$11:$D$5596,D106,INSIDENTAL!$AO$11:$AO$5596)</f>
        <v>0</v>
      </c>
      <c r="G106" s="67">
        <f>SUMIF(INSIDENTAL!$D$11:$D$5596,D106,INSIDENTAL!$AP$11:$AP$5596)</f>
        <v>0</v>
      </c>
      <c r="H106" s="67">
        <f>SUMIF(INSIDENTAL!$D$11:$D$5596,D106,INSIDENTAL!$AQ$11:$AQ$5596)</f>
        <v>0</v>
      </c>
      <c r="I106" s="67">
        <f>SUMIF(INSIDENTAL!$D$11:$D$5596,D106,INSIDENTAL!$AR$11:$AR$5596)</f>
        <v>0</v>
      </c>
      <c r="J106" s="67">
        <f>SUMIF(INSIDENTAL!$D$11:$D$5596,D106,INSIDENTAL!$AS$11:$AS$5596)</f>
        <v>1</v>
      </c>
      <c r="K106" s="67">
        <f>SUMIF(INSIDENTAL!$D$11:$D$5596,D106,INSIDENTAL!$AT$11:$AT$5596)</f>
        <v>0</v>
      </c>
      <c r="L106" s="67">
        <f>SUMIF(INSIDENTAL!$D$11:$D$5596,D106,INSIDENTAL!$AU$11:$AU$5596)</f>
        <v>0</v>
      </c>
      <c r="M106" s="67">
        <f>SUMIF(INSIDENTAL!$D$11:$D$5596,D106,INSIDENTAL!$AV$11:$AV$5596)</f>
        <v>1</v>
      </c>
      <c r="N106" s="67">
        <f>SUMIF(INSIDENTAL!$D$11:$D$5596,D106,INSIDENTAL!$AW$11:$AW$5596)</f>
        <v>0</v>
      </c>
      <c r="O106" s="67">
        <f>SUMIF(INSIDENTAL!$D$11:$D$5596,D106,INSIDENTAL!$AX$11:$AX$5596)</f>
        <v>0</v>
      </c>
      <c r="P106" s="67">
        <f>SUMIF(INSIDENTAL!$D$11:$D$5596,D106,INSIDENTAL!$AY$11:$AY$5596)</f>
        <v>0</v>
      </c>
      <c r="Q106" s="67">
        <f>SUMIF(INSIDENTAL!$D$12:$D$4830,D106,INSIDENTAL!$BC$12:$BC$4830)</f>
        <v>0</v>
      </c>
      <c r="R106" s="67">
        <f>SUMIF(INSIDENTAL!$D$12:$D$4830,D106,INSIDENTAL!$BD$12:$BD$4830)</f>
        <v>0</v>
      </c>
      <c r="S106" s="67">
        <f>SUMIF(INSIDENTAL!$D$12:$D$4830,D106,INSIDENTAL!$BE$12:$BE$4830)</f>
        <v>0</v>
      </c>
      <c r="T106" s="67">
        <f>SUMIF(INSIDENTAL!$D$12:$D$4830,D106,INSIDENTAL!$BF$12:$BF$4830)</f>
        <v>0</v>
      </c>
      <c r="U106" s="67">
        <f>SUMIF(INSIDENTAL!$D$12:$D$4830,D106,INSIDENTAL!$BG$12:$BG$4830)</f>
        <v>0</v>
      </c>
      <c r="V106" s="67">
        <f>SUMIF(INSIDENTAL!$D$12:$D$4830,D106,INSIDENTAL!$BH$12:$BH$4830)</f>
        <v>11.678249971516463</v>
      </c>
      <c r="W106" s="67">
        <f>SUMIF(INSIDENTAL!$D$12:$D$4830,D106,INSIDENTAL!$BI$12:$BI$4830)</f>
        <v>0</v>
      </c>
      <c r="X106" s="67">
        <f>SUMIF(INSIDENTAL!$D$12:$D$4830,D106,INSIDENTAL!$BJ$12:$BJ$4830)</f>
        <v>0</v>
      </c>
      <c r="Y106" s="67">
        <f>SUMIF(INSIDENTAL!$D$12:$D$4830,D106,INSIDENTAL!$BK$12:$BK$4830)</f>
        <v>12.089678832301596</v>
      </c>
      <c r="Z106" s="67">
        <f>SUMIF(INSIDENTAL!$D$12:$D$4830,D106,INSIDENTAL!$BL$12:$BL$4830)</f>
        <v>0</v>
      </c>
      <c r="AA106" s="67">
        <f>SUMIF(INSIDENTAL!$D$12:$D$4830,D106,INSIDENTAL!$BM$12:$BM$4830)</f>
        <v>0</v>
      </c>
      <c r="AB106" s="67">
        <f>SUMIF(INSIDENTAL!$D$12:$D$4830,D106,INSIDENTAL!$BN$12:$BN$4830)</f>
        <v>0</v>
      </c>
      <c r="AC106" s="67">
        <f t="shared" si="14"/>
        <v>2</v>
      </c>
      <c r="AD106" s="67">
        <f t="shared" si="15"/>
        <v>23.767928803818059</v>
      </c>
      <c r="AF106" s="91">
        <v>1</v>
      </c>
      <c r="AG106" s="100">
        <v>12.453499186084972</v>
      </c>
      <c r="AH106" s="63">
        <f t="shared" si="16"/>
        <v>1</v>
      </c>
      <c r="AI106" s="63">
        <f t="shared" si="17"/>
        <v>0.90853417570985706</v>
      </c>
      <c r="AJ106" s="96"/>
    </row>
    <row r="107" spans="1:36" s="714" customFormat="1">
      <c r="A107" s="54" t="s">
        <v>104</v>
      </c>
      <c r="B107" s="54">
        <f>IFERROR(VLOOKUP(D107,#REF!,4,0),0)</f>
        <v>0</v>
      </c>
      <c r="C107" s="54">
        <f>IFERROR(VLOOKUP(D107,#REF!,5,0),0)</f>
        <v>0</v>
      </c>
      <c r="D107" s="85" t="s">
        <v>2904</v>
      </c>
      <c r="E107" s="67">
        <f>SUMIF(INSIDENTAL!$D$11:$D$5596,D107,INSIDENTAL!$AN$11:$AN$5596)</f>
        <v>1</v>
      </c>
      <c r="F107" s="67">
        <f>SUMIF(INSIDENTAL!$D$11:$D$5596,D107,INSIDENTAL!$AO$11:$AO$5596)</f>
        <v>0</v>
      </c>
      <c r="G107" s="67">
        <f>SUMIF(INSIDENTAL!$D$11:$D$5596,D107,INSIDENTAL!$AP$11:$AP$5596)</f>
        <v>0</v>
      </c>
      <c r="H107" s="67">
        <f>SUMIF(INSIDENTAL!$D$11:$D$5596,D107,INSIDENTAL!$AQ$11:$AQ$5596)</f>
        <v>0</v>
      </c>
      <c r="I107" s="67">
        <f>SUMIF(INSIDENTAL!$D$11:$D$5596,D107,INSIDENTAL!$AR$11:$AR$5596)</f>
        <v>0</v>
      </c>
      <c r="J107" s="67">
        <f>SUMIF(INSIDENTAL!$D$11:$D$5596,D107,INSIDENTAL!$AS$11:$AS$5596)</f>
        <v>0</v>
      </c>
      <c r="K107" s="67">
        <f>SUMIF(INSIDENTAL!$D$11:$D$5596,D107,INSIDENTAL!$AT$11:$AT$5596)</f>
        <v>1</v>
      </c>
      <c r="L107" s="67">
        <f>SUMIF(INSIDENTAL!$D$11:$D$5596,D107,INSIDENTAL!$AU$11:$AU$5596)</f>
        <v>0</v>
      </c>
      <c r="M107" s="67">
        <f>SUMIF(INSIDENTAL!$D$11:$D$5596,D107,INSIDENTAL!$AV$11:$AV$5596)</f>
        <v>0</v>
      </c>
      <c r="N107" s="67">
        <f>SUMIF(INSIDENTAL!$D$11:$D$5596,D107,INSIDENTAL!$AW$11:$AW$5596)</f>
        <v>0</v>
      </c>
      <c r="O107" s="67">
        <f>SUMIF(INSIDENTAL!$D$11:$D$5596,D107,INSIDENTAL!$AX$11:$AX$5596)</f>
        <v>0</v>
      </c>
      <c r="P107" s="67">
        <f>SUMIF(INSIDENTAL!$D$11:$D$5596,D107,INSIDENTAL!$AY$11:$AY$5596)</f>
        <v>0</v>
      </c>
      <c r="Q107" s="67">
        <f>SUMIF(INSIDENTAL!$D$12:$D$4830,D107,INSIDENTAL!$BC$12:$BC$4830)</f>
        <v>16.362209309685667</v>
      </c>
      <c r="R107" s="67">
        <f>SUMIF(INSIDENTAL!$D$12:$D$4830,D107,INSIDENTAL!$BD$12:$BD$4830)</f>
        <v>0</v>
      </c>
      <c r="S107" s="67">
        <f>SUMIF(INSIDENTAL!$D$12:$D$4830,D107,INSIDENTAL!$BE$12:$BE$4830)</f>
        <v>0</v>
      </c>
      <c r="T107" s="67">
        <f>SUMIF(INSIDENTAL!$D$12:$D$4830,D107,INSIDENTAL!$BF$12:$BF$4830)</f>
        <v>0</v>
      </c>
      <c r="U107" s="67">
        <f>SUMIF(INSIDENTAL!$D$12:$D$4830,D107,INSIDENTAL!$BG$12:$BG$4830)</f>
        <v>0</v>
      </c>
      <c r="V107" s="67">
        <f>SUMIF(INSIDENTAL!$D$12:$D$4830,D107,INSIDENTAL!$BH$12:$BH$4830)</f>
        <v>0</v>
      </c>
      <c r="W107" s="67">
        <f>SUMIF(INSIDENTAL!$D$12:$D$4830,D107,INSIDENTAL!$BI$12:$BI$4830)</f>
        <v>16.362209309685667</v>
      </c>
      <c r="X107" s="67">
        <f>SUMIF(INSIDENTAL!$D$12:$D$4830,D107,INSIDENTAL!$BJ$12:$BJ$4830)</f>
        <v>0</v>
      </c>
      <c r="Y107" s="67">
        <f>SUMIF(INSIDENTAL!$D$12:$D$4830,D107,INSIDENTAL!$BK$12:$BK$4830)</f>
        <v>0</v>
      </c>
      <c r="Z107" s="67">
        <f>SUMIF(INSIDENTAL!$D$12:$D$4830,D107,INSIDENTAL!$BL$12:$BL$4830)</f>
        <v>0</v>
      </c>
      <c r="AA107" s="67">
        <f>SUMIF(INSIDENTAL!$D$12:$D$4830,D107,INSIDENTAL!$BM$12:$BM$4830)</f>
        <v>0</v>
      </c>
      <c r="AB107" s="67">
        <f>SUMIF(INSIDENTAL!$D$12:$D$4830,D107,INSIDENTAL!$BN$12:$BN$4830)</f>
        <v>0</v>
      </c>
      <c r="AC107" s="67">
        <f t="shared" si="14"/>
        <v>2</v>
      </c>
      <c r="AD107" s="67">
        <f t="shared" si="15"/>
        <v>32.724418619371335</v>
      </c>
      <c r="AF107" s="91">
        <v>2</v>
      </c>
      <c r="AG107" s="100">
        <v>32.387981296167794</v>
      </c>
      <c r="AH107" s="63">
        <f t="shared" si="16"/>
        <v>0</v>
      </c>
      <c r="AI107" s="63">
        <f t="shared" si="17"/>
        <v>1.0387721300905789E-2</v>
      </c>
      <c r="AJ107" s="96" t="s">
        <v>14796</v>
      </c>
    </row>
    <row r="108" spans="1:36" s="714" customFormat="1">
      <c r="A108" s="54" t="s">
        <v>104</v>
      </c>
      <c r="B108" s="54">
        <f>IFERROR(VLOOKUP(D108,#REF!,4,0),0)</f>
        <v>0</v>
      </c>
      <c r="C108" s="54">
        <f>IFERROR(VLOOKUP(D108,#REF!,5,0),0)</f>
        <v>0</v>
      </c>
      <c r="D108" s="85" t="s">
        <v>2700</v>
      </c>
      <c r="E108" s="67">
        <f>SUMIF(INSIDENTAL!$D$11:$D$5596,D108,INSIDENTAL!$AN$11:$AN$5596)</f>
        <v>0</v>
      </c>
      <c r="F108" s="67">
        <f>SUMIF(INSIDENTAL!$D$11:$D$5596,D108,INSIDENTAL!$AO$11:$AO$5596)</f>
        <v>16</v>
      </c>
      <c r="G108" s="67">
        <f>SUMIF(INSIDENTAL!$D$11:$D$5596,D108,INSIDENTAL!$AP$11:$AP$5596)</f>
        <v>0</v>
      </c>
      <c r="H108" s="67">
        <f>SUMIF(INSIDENTAL!$D$11:$D$5596,D108,INSIDENTAL!$AQ$11:$AQ$5596)</f>
        <v>11</v>
      </c>
      <c r="I108" s="67">
        <f>SUMIF(INSIDENTAL!$D$11:$D$5596,D108,INSIDENTAL!$AR$11:$AR$5596)</f>
        <v>0</v>
      </c>
      <c r="J108" s="67">
        <f>SUMIF(INSIDENTAL!$D$11:$D$5596,D108,INSIDENTAL!$AS$11:$AS$5596)</f>
        <v>0</v>
      </c>
      <c r="K108" s="67">
        <f>SUMIF(INSIDENTAL!$D$11:$D$5596,D108,INSIDENTAL!$AT$11:$AT$5596)</f>
        <v>0</v>
      </c>
      <c r="L108" s="67">
        <f>SUMIF(INSIDENTAL!$D$11:$D$5596,D108,INSIDENTAL!$AU$11:$AU$5596)</f>
        <v>0</v>
      </c>
      <c r="M108" s="67">
        <f>SUMIF(INSIDENTAL!$D$11:$D$5596,D108,INSIDENTAL!$AV$11:$AV$5596)</f>
        <v>0</v>
      </c>
      <c r="N108" s="67">
        <f>SUMIF(INSIDENTAL!$D$11:$D$5596,D108,INSIDENTAL!$AW$11:$AW$5596)</f>
        <v>0</v>
      </c>
      <c r="O108" s="67">
        <f>SUMIF(INSIDENTAL!$D$11:$D$5596,D108,INSIDENTAL!$AX$11:$AX$5596)</f>
        <v>0</v>
      </c>
      <c r="P108" s="67">
        <f>SUMIF(INSIDENTAL!$D$11:$D$5596,D108,INSIDENTAL!$AY$11:$AY$5596)</f>
        <v>0</v>
      </c>
      <c r="Q108" s="67">
        <f>SUMIF(INSIDENTAL!$D$12:$D$4830,D108,INSIDENTAL!$BC$12:$BC$4830)</f>
        <v>0</v>
      </c>
      <c r="R108" s="67">
        <f>SUMIF(INSIDENTAL!$D$12:$D$4830,D108,INSIDENTAL!$BD$12:$BD$4830)</f>
        <v>896.28194903345866</v>
      </c>
      <c r="S108" s="67">
        <f>SUMIF(INSIDENTAL!$D$12:$D$4830,D108,INSIDENTAL!$BE$12:$BE$4830)</f>
        <v>0</v>
      </c>
      <c r="T108" s="67">
        <f>SUMIF(INSIDENTAL!$D$12:$D$4830,D108,INSIDENTAL!$BF$12:$BF$4830)</f>
        <v>616.19383996050283</v>
      </c>
      <c r="U108" s="67">
        <f>SUMIF(INSIDENTAL!$D$12:$D$4830,D108,INSIDENTAL!$BG$12:$BG$4830)</f>
        <v>0</v>
      </c>
      <c r="V108" s="67">
        <f>SUMIF(INSIDENTAL!$D$12:$D$4830,D108,INSIDENTAL!$BH$12:$BH$4830)</f>
        <v>0</v>
      </c>
      <c r="W108" s="67">
        <f>SUMIF(INSIDENTAL!$D$12:$D$4830,D108,INSIDENTAL!$BI$12:$BI$4830)</f>
        <v>0</v>
      </c>
      <c r="X108" s="67">
        <f>SUMIF(INSIDENTAL!$D$12:$D$4830,D108,INSIDENTAL!$BJ$12:$BJ$4830)</f>
        <v>0</v>
      </c>
      <c r="Y108" s="67">
        <f>SUMIF(INSIDENTAL!$D$12:$D$4830,D108,INSIDENTAL!$BK$12:$BK$4830)</f>
        <v>0</v>
      </c>
      <c r="Z108" s="67">
        <f>SUMIF(INSIDENTAL!$D$12:$D$4830,D108,INSIDENTAL!$BL$12:$BL$4830)</f>
        <v>0</v>
      </c>
      <c r="AA108" s="67">
        <f>SUMIF(INSIDENTAL!$D$12:$D$4830,D108,INSIDENTAL!$BM$12:$BM$4830)</f>
        <v>0</v>
      </c>
      <c r="AB108" s="67">
        <f>SUMIF(INSIDENTAL!$D$12:$D$4830,D108,INSIDENTAL!$BN$12:$BN$4830)</f>
        <v>0</v>
      </c>
      <c r="AC108" s="67">
        <f t="shared" si="14"/>
        <v>27</v>
      </c>
      <c r="AD108" s="67">
        <f t="shared" si="15"/>
        <v>1512.4757889939615</v>
      </c>
      <c r="AF108" s="91">
        <v>11</v>
      </c>
      <c r="AG108" s="100">
        <v>374.95865571070027</v>
      </c>
      <c r="AH108" s="63">
        <f t="shared" si="16"/>
        <v>1.4545454545454546</v>
      </c>
      <c r="AI108" s="63">
        <f t="shared" si="17"/>
        <v>3.0337134933642225</v>
      </c>
      <c r="AJ108" s="96" t="s">
        <v>14796</v>
      </c>
    </row>
    <row r="109" spans="1:36" s="714" customFormat="1">
      <c r="A109" s="54" t="s">
        <v>104</v>
      </c>
      <c r="B109" s="54">
        <f>IFERROR(VLOOKUP(D109,#REF!,4,0),0)</f>
        <v>0</v>
      </c>
      <c r="C109" s="54">
        <f>IFERROR(VLOOKUP(D109,#REF!,5,0),0)</f>
        <v>0</v>
      </c>
      <c r="D109" s="85" t="s">
        <v>2380</v>
      </c>
      <c r="E109" s="67">
        <f>SUMIF(INSIDENTAL!$D$11:$D$5596,D109,INSIDENTAL!$AN$11:$AN$5596)</f>
        <v>20</v>
      </c>
      <c r="F109" s="67">
        <f>SUMIF(INSIDENTAL!$D$11:$D$5596,D109,INSIDENTAL!$AO$11:$AO$5596)</f>
        <v>21</v>
      </c>
      <c r="G109" s="67">
        <f>SUMIF(INSIDENTAL!$D$11:$D$5596,D109,INSIDENTAL!$AP$11:$AP$5596)</f>
        <v>17</v>
      </c>
      <c r="H109" s="67">
        <f>SUMIF(INSIDENTAL!$D$11:$D$5596,D109,INSIDENTAL!$AQ$11:$AQ$5596)</f>
        <v>19</v>
      </c>
      <c r="I109" s="67">
        <f>SUMIF(INSIDENTAL!$D$11:$D$5596,D109,INSIDENTAL!$AR$11:$AR$5596)</f>
        <v>17</v>
      </c>
      <c r="J109" s="67">
        <f>SUMIF(INSIDENTAL!$D$11:$D$5596,D109,INSIDENTAL!$AS$11:$AS$5596)</f>
        <v>17</v>
      </c>
      <c r="K109" s="67">
        <f>SUMIF(INSIDENTAL!$D$11:$D$5596,D109,INSIDENTAL!$AT$11:$AT$5596)</f>
        <v>20</v>
      </c>
      <c r="L109" s="67">
        <f>SUMIF(INSIDENTAL!$D$11:$D$5596,D109,INSIDENTAL!$AU$11:$AU$5596)</f>
        <v>17</v>
      </c>
      <c r="M109" s="67">
        <f>SUMIF(INSIDENTAL!$D$11:$D$5596,D109,INSIDENTAL!$AV$11:$AV$5596)</f>
        <v>17</v>
      </c>
      <c r="N109" s="67">
        <f>SUMIF(INSIDENTAL!$D$11:$D$5596,D109,INSIDENTAL!$AW$11:$AW$5596)</f>
        <v>17</v>
      </c>
      <c r="O109" s="67">
        <f>SUMIF(INSIDENTAL!$D$11:$D$5596,D109,INSIDENTAL!$AX$11:$AX$5596)</f>
        <v>17</v>
      </c>
      <c r="P109" s="67">
        <f>SUMIF(INSIDENTAL!$D$11:$D$5596,D109,INSIDENTAL!$AY$11:$AY$5596)</f>
        <v>17</v>
      </c>
      <c r="Q109" s="67">
        <f>SUMIF(INSIDENTAL!$D$12:$D$4830,D109,INSIDENTAL!$BC$12:$BC$4830)</f>
        <v>94.945121719646053</v>
      </c>
      <c r="R109" s="67">
        <f>SUMIF(INSIDENTAL!$D$12:$D$4830,D109,INSIDENTAL!$BD$12:$BD$4830)</f>
        <v>115.57986150671579</v>
      </c>
      <c r="S109" s="67">
        <f>SUMIF(INSIDENTAL!$D$12:$D$4830,D109,INSIDENTAL!$BE$12:$BE$4830)</f>
        <v>76.335877862595424</v>
      </c>
      <c r="T109" s="67">
        <f>SUMIF(INSIDENTAL!$D$12:$D$4830,D109,INSIDENTAL!$BF$12:$BF$4830)</f>
        <v>83.463091666350181</v>
      </c>
      <c r="U109" s="67">
        <f>SUMIF(INSIDENTAL!$D$12:$D$4830,D109,INSIDENTAL!$BG$12:$BG$4830)</f>
        <v>76.335877862595424</v>
      </c>
      <c r="V109" s="67">
        <f>SUMIF(INSIDENTAL!$D$12:$D$4830,D109,INSIDENTAL!$BH$12:$BH$4830)</f>
        <v>76.335877862595424</v>
      </c>
      <c r="W109" s="67">
        <f>SUMIF(INSIDENTAL!$D$12:$D$4830,D109,INSIDENTAL!$BI$12:$BI$4830)</f>
        <v>94.945121719646053</v>
      </c>
      <c r="X109" s="67">
        <f>SUMIF(INSIDENTAL!$D$12:$D$4830,D109,INSIDENTAL!$BJ$12:$BJ$4830)</f>
        <v>76.335877862595424</v>
      </c>
      <c r="Y109" s="67">
        <f>SUMIF(INSIDENTAL!$D$12:$D$4830,D109,INSIDENTAL!$BK$12:$BK$4830)</f>
        <v>76.335877862595424</v>
      </c>
      <c r="Z109" s="67">
        <f>SUMIF(INSIDENTAL!$D$12:$D$4830,D109,INSIDENTAL!$BL$12:$BL$4830)</f>
        <v>76.335877862595424</v>
      </c>
      <c r="AA109" s="67">
        <f>SUMIF(INSIDENTAL!$D$12:$D$4830,D109,INSIDENTAL!$BM$12:$BM$4830)</f>
        <v>76.335877862595424</v>
      </c>
      <c r="AB109" s="67">
        <f>SUMIF(INSIDENTAL!$D$12:$D$4830,D109,INSIDENTAL!$BN$12:$BN$4830)</f>
        <v>76.335877862595424</v>
      </c>
      <c r="AC109" s="67">
        <f t="shared" si="14"/>
        <v>216</v>
      </c>
      <c r="AD109" s="67">
        <f t="shared" si="15"/>
        <v>999.62021951312158</v>
      </c>
      <c r="AF109" s="91">
        <v>102</v>
      </c>
      <c r="AG109" s="100">
        <v>389.35619645509206</v>
      </c>
      <c r="AH109" s="63">
        <f t="shared" si="16"/>
        <v>1.1176470588235294</v>
      </c>
      <c r="AI109" s="63">
        <f t="shared" si="17"/>
        <v>1.5673669216367969</v>
      </c>
      <c r="AJ109" s="96" t="s">
        <v>14796</v>
      </c>
    </row>
    <row r="110" spans="1:36" s="714" customFormat="1">
      <c r="A110" s="54" t="s">
        <v>104</v>
      </c>
      <c r="B110" s="54">
        <f>IFERROR(VLOOKUP(D110,#REF!,4,0),0)</f>
        <v>0</v>
      </c>
      <c r="C110" s="54">
        <f>IFERROR(VLOOKUP(D110,#REF!,5,0),0)</f>
        <v>0</v>
      </c>
      <c r="D110" s="85" t="s">
        <v>4935</v>
      </c>
      <c r="E110" s="67">
        <f>SUMIF(INSIDENTAL!$D$11:$D$5596,D110,INSIDENTAL!$AN$11:$AN$5596)</f>
        <v>0</v>
      </c>
      <c r="F110" s="67">
        <f>SUMIF(INSIDENTAL!$D$11:$D$5596,D110,INSIDENTAL!$AO$11:$AO$5596)</f>
        <v>0</v>
      </c>
      <c r="G110" s="67">
        <f>SUMIF(INSIDENTAL!$D$11:$D$5596,D110,INSIDENTAL!$AP$11:$AP$5596)</f>
        <v>0</v>
      </c>
      <c r="H110" s="67">
        <f>SUMIF(INSIDENTAL!$D$11:$D$5596,D110,INSIDENTAL!$AQ$11:$AQ$5596)</f>
        <v>12</v>
      </c>
      <c r="I110" s="67">
        <f>SUMIF(INSIDENTAL!$D$11:$D$5596,D110,INSIDENTAL!$AR$11:$AR$5596)</f>
        <v>0</v>
      </c>
      <c r="J110" s="67">
        <f>SUMIF(INSIDENTAL!$D$11:$D$5596,D110,INSIDENTAL!$AS$11:$AS$5596)</f>
        <v>0</v>
      </c>
      <c r="K110" s="67">
        <f>SUMIF(INSIDENTAL!$D$11:$D$5596,D110,INSIDENTAL!$AT$11:$AT$5596)</f>
        <v>0</v>
      </c>
      <c r="L110" s="67">
        <f>SUMIF(INSIDENTAL!$D$11:$D$5596,D110,INSIDENTAL!$AU$11:$AU$5596)</f>
        <v>0</v>
      </c>
      <c r="M110" s="67">
        <f>SUMIF(INSIDENTAL!$D$11:$D$5596,D110,INSIDENTAL!$AV$11:$AV$5596)</f>
        <v>0</v>
      </c>
      <c r="N110" s="67">
        <f>SUMIF(INSIDENTAL!$D$11:$D$5596,D110,INSIDENTAL!$AW$11:$AW$5596)</f>
        <v>0</v>
      </c>
      <c r="O110" s="67">
        <f>SUMIF(INSIDENTAL!$D$11:$D$5596,D110,INSIDENTAL!$AX$11:$AX$5596)</f>
        <v>0</v>
      </c>
      <c r="P110" s="67">
        <f>SUMIF(INSIDENTAL!$D$11:$D$5596,D110,INSIDENTAL!$AY$11:$AY$5596)</f>
        <v>0</v>
      </c>
      <c r="Q110" s="67">
        <f>SUMIF(INSIDENTAL!$D$12:$D$4830,D110,INSIDENTAL!$BC$12:$BC$4830)</f>
        <v>0</v>
      </c>
      <c r="R110" s="67">
        <f>SUMIF(INSIDENTAL!$D$12:$D$4830,D110,INSIDENTAL!$BD$12:$BD$4830)</f>
        <v>0</v>
      </c>
      <c r="S110" s="67">
        <f>SUMIF(INSIDENTAL!$D$12:$D$4830,D110,INSIDENTAL!$BE$12:$BE$4830)</f>
        <v>0</v>
      </c>
      <c r="T110" s="67">
        <f>SUMIF(INSIDENTAL!$D$12:$D$4830,D110,INSIDENTAL!$BF$12:$BF$4830)</f>
        <v>194.63749952527442</v>
      </c>
      <c r="U110" s="67">
        <f>SUMIF(INSIDENTAL!$D$12:$D$4830,D110,INSIDENTAL!$BG$12:$BG$4830)</f>
        <v>0</v>
      </c>
      <c r="V110" s="67">
        <f>SUMIF(INSIDENTAL!$D$12:$D$4830,D110,INSIDENTAL!$BH$12:$BH$4830)</f>
        <v>0</v>
      </c>
      <c r="W110" s="67">
        <f>SUMIF(INSIDENTAL!$D$12:$D$4830,D110,INSIDENTAL!$BI$12:$BI$4830)</f>
        <v>0</v>
      </c>
      <c r="X110" s="67">
        <f>SUMIF(INSIDENTAL!$D$12:$D$4830,D110,INSIDENTAL!$BJ$12:$BJ$4830)</f>
        <v>0</v>
      </c>
      <c r="Y110" s="67">
        <f>SUMIF(INSIDENTAL!$D$12:$D$4830,D110,INSIDENTAL!$BK$12:$BK$4830)</f>
        <v>0</v>
      </c>
      <c r="Z110" s="67">
        <f>SUMIF(INSIDENTAL!$D$12:$D$4830,D110,INSIDENTAL!$BL$12:$BL$4830)</f>
        <v>0</v>
      </c>
      <c r="AA110" s="67">
        <f>SUMIF(INSIDENTAL!$D$12:$D$4830,D110,INSIDENTAL!$BM$12:$BM$4830)</f>
        <v>0</v>
      </c>
      <c r="AB110" s="67">
        <f>SUMIF(INSIDENTAL!$D$12:$D$4830,D110,INSIDENTAL!$BN$12:$BN$4830)</f>
        <v>0</v>
      </c>
      <c r="AC110" s="67">
        <f t="shared" si="14"/>
        <v>12</v>
      </c>
      <c r="AD110" s="67">
        <f t="shared" si="15"/>
        <v>194.63749952527442</v>
      </c>
      <c r="AF110" s="91">
        <v>0</v>
      </c>
      <c r="AG110" s="100">
        <v>0</v>
      </c>
      <c r="AH110" s="63">
        <f t="shared" si="16"/>
        <v>0</v>
      </c>
      <c r="AI110" s="63">
        <f t="shared" si="17"/>
        <v>0</v>
      </c>
      <c r="AJ110" s="96"/>
    </row>
    <row r="111" spans="1:36" s="714" customFormat="1">
      <c r="A111" s="54" t="s">
        <v>104</v>
      </c>
      <c r="B111" s="54">
        <f>IFERROR(VLOOKUP(D111,#REF!,4,0),0)</f>
        <v>0</v>
      </c>
      <c r="C111" s="54">
        <f>IFERROR(VLOOKUP(D111,#REF!,5,0),0)</f>
        <v>0</v>
      </c>
      <c r="D111" s="85" t="s">
        <v>3865</v>
      </c>
      <c r="E111" s="67">
        <f>SUMIF(INSIDENTAL!$D$11:$D$5596,D111,INSIDENTAL!$AN$11:$AN$5596)</f>
        <v>0</v>
      </c>
      <c r="F111" s="67">
        <f>SUMIF(INSIDENTAL!$D$11:$D$5596,D111,INSIDENTAL!$AO$11:$AO$5596)</f>
        <v>0</v>
      </c>
      <c r="G111" s="67">
        <f>SUMIF(INSIDENTAL!$D$11:$D$5596,D111,INSIDENTAL!$AP$11:$AP$5596)</f>
        <v>0</v>
      </c>
      <c r="H111" s="67">
        <f>SUMIF(INSIDENTAL!$D$11:$D$5596,D111,INSIDENTAL!$AQ$11:$AQ$5596)</f>
        <v>2</v>
      </c>
      <c r="I111" s="67">
        <f>SUMIF(INSIDENTAL!$D$11:$D$5596,D111,INSIDENTAL!$AR$11:$AR$5596)</f>
        <v>0</v>
      </c>
      <c r="J111" s="67">
        <f>SUMIF(INSIDENTAL!$D$11:$D$5596,D111,INSIDENTAL!$AS$11:$AS$5596)</f>
        <v>0</v>
      </c>
      <c r="K111" s="67">
        <f>SUMIF(INSIDENTAL!$D$11:$D$5596,D111,INSIDENTAL!$AT$11:$AT$5596)</f>
        <v>0</v>
      </c>
      <c r="L111" s="67">
        <f>SUMIF(INSIDENTAL!$D$11:$D$5596,D111,INSIDENTAL!$AU$11:$AU$5596)</f>
        <v>0</v>
      </c>
      <c r="M111" s="67">
        <f>SUMIF(INSIDENTAL!$D$11:$D$5596,D111,INSIDENTAL!$AV$11:$AV$5596)</f>
        <v>0</v>
      </c>
      <c r="N111" s="67">
        <f>SUMIF(INSIDENTAL!$D$11:$D$5596,D111,INSIDENTAL!$AW$11:$AW$5596)</f>
        <v>0</v>
      </c>
      <c r="O111" s="67">
        <f>SUMIF(INSIDENTAL!$D$11:$D$5596,D111,INSIDENTAL!$AX$11:$AX$5596)</f>
        <v>0</v>
      </c>
      <c r="P111" s="67">
        <f>SUMIF(INSIDENTAL!$D$11:$D$5596,D111,INSIDENTAL!$AY$11:$AY$5596)</f>
        <v>0</v>
      </c>
      <c r="Q111" s="67">
        <f>SUMIF(INSIDENTAL!$D$12:$D$4830,D111,INSIDENTAL!$BC$12:$BC$4830)</f>
        <v>0</v>
      </c>
      <c r="R111" s="67">
        <f>SUMIF(INSIDENTAL!$D$12:$D$4830,D111,INSIDENTAL!$BD$12:$BD$4830)</f>
        <v>0</v>
      </c>
      <c r="S111" s="67">
        <f>SUMIF(INSIDENTAL!$D$12:$D$4830,D111,INSIDENTAL!$BE$12:$BE$4830)</f>
        <v>0</v>
      </c>
      <c r="T111" s="67">
        <f>SUMIF(INSIDENTAL!$D$12:$D$4830,D111,INSIDENTAL!$BF$12:$BF$4830)</f>
        <v>17.517374957274694</v>
      </c>
      <c r="U111" s="67">
        <f>SUMIF(INSIDENTAL!$D$12:$D$4830,D111,INSIDENTAL!$BG$12:$BG$4830)</f>
        <v>0</v>
      </c>
      <c r="V111" s="67">
        <f>SUMIF(INSIDENTAL!$D$12:$D$4830,D111,INSIDENTAL!$BH$12:$BH$4830)</f>
        <v>0</v>
      </c>
      <c r="W111" s="67">
        <f>SUMIF(INSIDENTAL!$D$12:$D$4830,D111,INSIDENTAL!$BI$12:$BI$4830)</f>
        <v>0</v>
      </c>
      <c r="X111" s="67">
        <f>SUMIF(INSIDENTAL!$D$12:$D$4830,D111,INSIDENTAL!$BJ$12:$BJ$4830)</f>
        <v>0</v>
      </c>
      <c r="Y111" s="67">
        <f>SUMIF(INSIDENTAL!$D$12:$D$4830,D111,INSIDENTAL!$BK$12:$BK$4830)</f>
        <v>0</v>
      </c>
      <c r="Z111" s="67">
        <f>SUMIF(INSIDENTAL!$D$12:$D$4830,D111,INSIDENTAL!$BL$12:$BL$4830)</f>
        <v>0</v>
      </c>
      <c r="AA111" s="67">
        <f>SUMIF(INSIDENTAL!$D$12:$D$4830,D111,INSIDENTAL!$BM$12:$BM$4830)</f>
        <v>0</v>
      </c>
      <c r="AB111" s="67">
        <f>SUMIF(INSIDENTAL!$D$12:$D$4830,D111,INSIDENTAL!$BN$12:$BN$4830)</f>
        <v>0</v>
      </c>
      <c r="AC111" s="67">
        <f t="shared" si="14"/>
        <v>2</v>
      </c>
      <c r="AD111" s="67">
        <f t="shared" si="15"/>
        <v>17.517374957274694</v>
      </c>
      <c r="AF111" s="91">
        <v>0</v>
      </c>
      <c r="AG111" s="100">
        <v>0</v>
      </c>
      <c r="AH111" s="63">
        <f t="shared" si="16"/>
        <v>0</v>
      </c>
      <c r="AI111" s="63">
        <f t="shared" si="17"/>
        <v>0</v>
      </c>
      <c r="AJ111" s="96"/>
    </row>
    <row r="112" spans="1:36" s="714" customFormat="1">
      <c r="A112" s="54" t="s">
        <v>104</v>
      </c>
      <c r="B112" s="54">
        <f>IFERROR(VLOOKUP(D112,#REF!,4,0),0)</f>
        <v>0</v>
      </c>
      <c r="C112" s="54">
        <f>IFERROR(VLOOKUP(D112,#REF!,5,0),0)</f>
        <v>0</v>
      </c>
      <c r="D112" s="85" t="s">
        <v>1650</v>
      </c>
      <c r="E112" s="67">
        <f>SUMIF(INSIDENTAL!$D$11:$D$5596,D112,INSIDENTAL!$AN$11:$AN$5596)</f>
        <v>0</v>
      </c>
      <c r="F112" s="67">
        <f>SUMIF(INSIDENTAL!$D$11:$D$5596,D112,INSIDENTAL!$AO$11:$AO$5596)</f>
        <v>0</v>
      </c>
      <c r="G112" s="67">
        <f>SUMIF(INSIDENTAL!$D$11:$D$5596,D112,INSIDENTAL!$AP$11:$AP$5596)</f>
        <v>0</v>
      </c>
      <c r="H112" s="67">
        <f>SUMIF(INSIDENTAL!$D$11:$D$5596,D112,INSIDENTAL!$AQ$11:$AQ$5596)</f>
        <v>0</v>
      </c>
      <c r="I112" s="67">
        <f>SUMIF(INSIDENTAL!$D$11:$D$5596,D112,INSIDENTAL!$AR$11:$AR$5596)</f>
        <v>0</v>
      </c>
      <c r="J112" s="67">
        <f>SUMIF(INSIDENTAL!$D$11:$D$5596,D112,INSIDENTAL!$AS$11:$AS$5596)</f>
        <v>0</v>
      </c>
      <c r="K112" s="67">
        <f>SUMIF(INSIDENTAL!$D$11:$D$5596,D112,INSIDENTAL!$AT$11:$AT$5596)</f>
        <v>0</v>
      </c>
      <c r="L112" s="67">
        <f>SUMIF(INSIDENTAL!$D$11:$D$5596,D112,INSIDENTAL!$AU$11:$AU$5596)</f>
        <v>0</v>
      </c>
      <c r="M112" s="67">
        <f>SUMIF(INSIDENTAL!$D$11:$D$5596,D112,INSIDENTAL!$AV$11:$AV$5596)</f>
        <v>0</v>
      </c>
      <c r="N112" s="67">
        <f>SUMIF(INSIDENTAL!$D$11:$D$5596,D112,INSIDENTAL!$AW$11:$AW$5596)</f>
        <v>0</v>
      </c>
      <c r="O112" s="67">
        <f>SUMIF(INSIDENTAL!$D$11:$D$5596,D112,INSIDENTAL!$AX$11:$AX$5596)</f>
        <v>0</v>
      </c>
      <c r="P112" s="67">
        <f>SUMIF(INSIDENTAL!$D$11:$D$5596,D112,INSIDENTAL!$AY$11:$AY$5596)</f>
        <v>0</v>
      </c>
      <c r="Q112" s="67">
        <f>SUMIF(INSIDENTAL!$D$12:$D$4830,D112,INSIDENTAL!$BC$12:$BC$4830)</f>
        <v>0</v>
      </c>
      <c r="R112" s="67">
        <f>SUMIF(INSIDENTAL!$D$12:$D$4830,D112,INSIDENTAL!$BD$12:$BD$4830)</f>
        <v>0</v>
      </c>
      <c r="S112" s="67">
        <f>SUMIF(INSIDENTAL!$D$12:$D$4830,D112,INSIDENTAL!$BE$12:$BE$4830)</f>
        <v>0</v>
      </c>
      <c r="T112" s="67">
        <f>SUMIF(INSIDENTAL!$D$12:$D$4830,D112,INSIDENTAL!$BF$12:$BF$4830)</f>
        <v>0</v>
      </c>
      <c r="U112" s="67">
        <f>SUMIF(INSIDENTAL!$D$12:$D$4830,D112,INSIDENTAL!$BG$12:$BG$4830)</f>
        <v>0</v>
      </c>
      <c r="V112" s="67">
        <f>SUMIF(INSIDENTAL!$D$12:$D$4830,D112,INSIDENTAL!$BH$12:$BH$4830)</f>
        <v>0</v>
      </c>
      <c r="W112" s="67">
        <f>SUMIF(INSIDENTAL!$D$12:$D$4830,D112,INSIDENTAL!$BI$12:$BI$4830)</f>
        <v>0</v>
      </c>
      <c r="X112" s="67">
        <f>SUMIF(INSIDENTAL!$D$12:$D$4830,D112,INSIDENTAL!$BJ$12:$BJ$4830)</f>
        <v>0</v>
      </c>
      <c r="Y112" s="67">
        <f>SUMIF(INSIDENTAL!$D$12:$D$4830,D112,INSIDENTAL!$BK$12:$BK$4830)</f>
        <v>0</v>
      </c>
      <c r="Z112" s="67">
        <f>SUMIF(INSIDENTAL!$D$12:$D$4830,D112,INSIDENTAL!$BL$12:$BL$4830)</f>
        <v>0</v>
      </c>
      <c r="AA112" s="67">
        <f>SUMIF(INSIDENTAL!$D$12:$D$4830,D112,INSIDENTAL!$BM$12:$BM$4830)</f>
        <v>0</v>
      </c>
      <c r="AB112" s="67">
        <f>SUMIF(INSIDENTAL!$D$12:$D$4830,D112,INSIDENTAL!$BN$12:$BN$4830)</f>
        <v>0</v>
      </c>
      <c r="AC112" s="67">
        <f t="shared" si="14"/>
        <v>0</v>
      </c>
      <c r="AD112" s="67">
        <f t="shared" si="15"/>
        <v>0</v>
      </c>
      <c r="AF112" s="91">
        <v>5</v>
      </c>
      <c r="AG112" s="100">
        <v>1486.9676314748401</v>
      </c>
      <c r="AH112" s="63">
        <f t="shared" si="16"/>
        <v>-1</v>
      </c>
      <c r="AI112" s="63">
        <f t="shared" si="17"/>
        <v>-1</v>
      </c>
      <c r="AJ112" s="96"/>
    </row>
    <row r="113" spans="1:36" s="714" customFormat="1">
      <c r="A113" s="54" t="s">
        <v>104</v>
      </c>
      <c r="B113" s="54">
        <f>IFERROR(VLOOKUP(D113,#REF!,4,0),0)</f>
        <v>0</v>
      </c>
      <c r="C113" s="54">
        <f>IFERROR(VLOOKUP(D113,#REF!,5,0),0)</f>
        <v>0</v>
      </c>
      <c r="D113" s="85" t="s">
        <v>9175</v>
      </c>
      <c r="E113" s="67">
        <f>SUMIF(INSIDENTAL!$D$11:$D$5596,D113,INSIDENTAL!$AN$11:$AN$5596)</f>
        <v>0</v>
      </c>
      <c r="F113" s="67">
        <f>SUMIF(INSIDENTAL!$D$11:$D$5596,D113,INSIDENTAL!$AO$11:$AO$5596)</f>
        <v>0</v>
      </c>
      <c r="G113" s="67">
        <f>SUMIF(INSIDENTAL!$D$11:$D$5596,D113,INSIDENTAL!$AP$11:$AP$5596)</f>
        <v>0</v>
      </c>
      <c r="H113" s="67">
        <f>SUMIF(INSIDENTAL!$D$11:$D$5596,D113,INSIDENTAL!$AQ$11:$AQ$5596)</f>
        <v>0</v>
      </c>
      <c r="I113" s="67">
        <f>SUMIF(INSIDENTAL!$D$11:$D$5596,D113,INSIDENTAL!$AR$11:$AR$5596)</f>
        <v>0</v>
      </c>
      <c r="J113" s="67">
        <f>SUMIF(INSIDENTAL!$D$11:$D$5596,D113,INSIDENTAL!$AS$11:$AS$5596)</f>
        <v>0</v>
      </c>
      <c r="K113" s="67">
        <f>SUMIF(INSIDENTAL!$D$11:$D$5596,D113,INSIDENTAL!$AT$11:$AT$5596)</f>
        <v>0</v>
      </c>
      <c r="L113" s="67">
        <f>SUMIF(INSIDENTAL!$D$11:$D$5596,D113,INSIDENTAL!$AU$11:$AU$5596)</f>
        <v>0</v>
      </c>
      <c r="M113" s="67">
        <f>SUMIF(INSIDENTAL!$D$11:$D$5596,D113,INSIDENTAL!$AV$11:$AV$5596)</f>
        <v>0</v>
      </c>
      <c r="N113" s="67">
        <f>SUMIF(INSIDENTAL!$D$11:$D$5596,D113,INSIDENTAL!$AW$11:$AW$5596)</f>
        <v>0</v>
      </c>
      <c r="O113" s="67">
        <f>SUMIF(INSIDENTAL!$D$11:$D$5596,D113,INSIDENTAL!$AX$11:$AX$5596)</f>
        <v>0</v>
      </c>
      <c r="P113" s="67">
        <f>SUMIF(INSIDENTAL!$D$11:$D$5596,D113,INSIDENTAL!$AY$11:$AY$5596)</f>
        <v>0</v>
      </c>
      <c r="Q113" s="67">
        <f>SUMIF(INSIDENTAL!$D$12:$D$4830,D113,INSIDENTAL!$BC$12:$BC$4830)</f>
        <v>0</v>
      </c>
      <c r="R113" s="67">
        <f>SUMIF(INSIDENTAL!$D$12:$D$4830,D113,INSIDENTAL!$BD$12:$BD$4830)</f>
        <v>0</v>
      </c>
      <c r="S113" s="67">
        <f>SUMIF(INSIDENTAL!$D$12:$D$4830,D113,INSIDENTAL!$BE$12:$BE$4830)</f>
        <v>0</v>
      </c>
      <c r="T113" s="67">
        <f>SUMIF(INSIDENTAL!$D$12:$D$4830,D113,INSIDENTAL!$BF$12:$BF$4830)</f>
        <v>0</v>
      </c>
      <c r="U113" s="67">
        <f>SUMIF(INSIDENTAL!$D$12:$D$4830,D113,INSIDENTAL!$BG$12:$BG$4830)</f>
        <v>0</v>
      </c>
      <c r="V113" s="67">
        <f>SUMIF(INSIDENTAL!$D$12:$D$4830,D113,INSIDENTAL!$BH$12:$BH$4830)</f>
        <v>0</v>
      </c>
      <c r="W113" s="67">
        <f>SUMIF(INSIDENTAL!$D$12:$D$4830,D113,INSIDENTAL!$BI$12:$BI$4830)</f>
        <v>0</v>
      </c>
      <c r="X113" s="67">
        <f>SUMIF(INSIDENTAL!$D$12:$D$4830,D113,INSIDENTAL!$BJ$12:$BJ$4830)</f>
        <v>0</v>
      </c>
      <c r="Y113" s="67">
        <f>SUMIF(INSIDENTAL!$D$12:$D$4830,D113,INSIDENTAL!$BK$12:$BK$4830)</f>
        <v>0</v>
      </c>
      <c r="Z113" s="67">
        <f>SUMIF(INSIDENTAL!$D$12:$D$4830,D113,INSIDENTAL!$BL$12:$BL$4830)</f>
        <v>0</v>
      </c>
      <c r="AA113" s="67">
        <f>SUMIF(INSIDENTAL!$D$12:$D$4830,D113,INSIDENTAL!$BM$12:$BM$4830)</f>
        <v>0</v>
      </c>
      <c r="AB113" s="67">
        <f>SUMIF(INSIDENTAL!$D$12:$D$4830,D113,INSIDENTAL!$BN$12:$BN$4830)</f>
        <v>0</v>
      </c>
      <c r="AC113" s="67">
        <f t="shared" si="14"/>
        <v>0</v>
      </c>
      <c r="AD113" s="67">
        <f t="shared" si="15"/>
        <v>0</v>
      </c>
      <c r="AF113" s="91">
        <v>0</v>
      </c>
      <c r="AG113" s="100">
        <v>0</v>
      </c>
      <c r="AH113" s="63">
        <f t="shared" si="16"/>
        <v>0</v>
      </c>
      <c r="AI113" s="63">
        <f t="shared" si="17"/>
        <v>0</v>
      </c>
      <c r="AJ113" s="96"/>
    </row>
    <row r="114" spans="1:36" s="714" customFormat="1">
      <c r="A114" s="54" t="s">
        <v>104</v>
      </c>
      <c r="B114" s="54">
        <f>IFERROR(VLOOKUP(D114,#REF!,4,0),0)</f>
        <v>0</v>
      </c>
      <c r="C114" s="54">
        <f>IFERROR(VLOOKUP(D114,#REF!,5,0),0)</f>
        <v>0</v>
      </c>
      <c r="D114" s="85" t="s">
        <v>3862</v>
      </c>
      <c r="E114" s="67">
        <f>SUMIF(INSIDENTAL!$D$11:$D$5596,D114,INSIDENTAL!$AN$11:$AN$5596)</f>
        <v>4</v>
      </c>
      <c r="F114" s="67">
        <f>SUMIF(INSIDENTAL!$D$11:$D$5596,D114,INSIDENTAL!$AO$11:$AO$5596)</f>
        <v>14</v>
      </c>
      <c r="G114" s="67">
        <f>SUMIF(INSIDENTAL!$D$11:$D$5596,D114,INSIDENTAL!$AP$11:$AP$5596)</f>
        <v>0</v>
      </c>
      <c r="H114" s="67">
        <f>SUMIF(INSIDENTAL!$D$11:$D$5596,D114,INSIDENTAL!$AQ$11:$AQ$5596)</f>
        <v>4</v>
      </c>
      <c r="I114" s="67">
        <f>SUMIF(INSIDENTAL!$D$11:$D$5596,D114,INSIDENTAL!$AR$11:$AR$5596)</f>
        <v>0</v>
      </c>
      <c r="J114" s="67">
        <f>SUMIF(INSIDENTAL!$D$11:$D$5596,D114,INSIDENTAL!$AS$11:$AS$5596)</f>
        <v>0</v>
      </c>
      <c r="K114" s="67">
        <f>SUMIF(INSIDENTAL!$D$11:$D$5596,D114,INSIDENTAL!$AT$11:$AT$5596)</f>
        <v>0</v>
      </c>
      <c r="L114" s="67">
        <f>SUMIF(INSIDENTAL!$D$11:$D$5596,D114,INSIDENTAL!$AU$11:$AU$5596)</f>
        <v>0</v>
      </c>
      <c r="M114" s="67">
        <f>SUMIF(INSIDENTAL!$D$11:$D$5596,D114,INSIDENTAL!$AV$11:$AV$5596)</f>
        <v>0</v>
      </c>
      <c r="N114" s="67">
        <f>SUMIF(INSIDENTAL!$D$11:$D$5596,D114,INSIDENTAL!$AW$11:$AW$5596)</f>
        <v>0</v>
      </c>
      <c r="O114" s="67">
        <f>SUMIF(INSIDENTAL!$D$11:$D$5596,D114,INSIDENTAL!$AX$11:$AX$5596)</f>
        <v>0</v>
      </c>
      <c r="P114" s="67">
        <f>SUMIF(INSIDENTAL!$D$11:$D$5596,D114,INSIDENTAL!$AY$11:$AY$5596)</f>
        <v>0</v>
      </c>
      <c r="Q114" s="67">
        <f>SUMIF(INSIDENTAL!$D$12:$D$4830,D114,INSIDENTAL!$BC$12:$BC$4830)</f>
        <v>232.62428316433102</v>
      </c>
      <c r="R114" s="67">
        <f>SUMIF(INSIDENTAL!$D$12:$D$4830,D114,INSIDENTAL!$BD$12:$BD$4830)</f>
        <v>98.703366121048703</v>
      </c>
      <c r="S114" s="67">
        <f>SUMIF(INSIDENTAL!$D$12:$D$4830,D114,INSIDENTAL!$BE$12:$BE$4830)</f>
        <v>0</v>
      </c>
      <c r="T114" s="67">
        <f>SUMIF(INSIDENTAL!$D$12:$D$4830,D114,INSIDENTAL!$BF$12:$BF$4830)</f>
        <v>175.69278290481435</v>
      </c>
      <c r="U114" s="67">
        <f>SUMIF(INSIDENTAL!$D$12:$D$4830,D114,INSIDENTAL!$BG$12:$BG$4830)</f>
        <v>0</v>
      </c>
      <c r="V114" s="67">
        <f>SUMIF(INSIDENTAL!$D$12:$D$4830,D114,INSIDENTAL!$BH$12:$BH$4830)</f>
        <v>0</v>
      </c>
      <c r="W114" s="67">
        <f>SUMIF(INSIDENTAL!$D$12:$D$4830,D114,INSIDENTAL!$BI$12:$BI$4830)</f>
        <v>0</v>
      </c>
      <c r="X114" s="67">
        <f>SUMIF(INSIDENTAL!$D$12:$D$4830,D114,INSIDENTAL!$BJ$12:$BJ$4830)</f>
        <v>0</v>
      </c>
      <c r="Y114" s="67">
        <f>SUMIF(INSIDENTAL!$D$12:$D$4830,D114,INSIDENTAL!$BK$12:$BK$4830)</f>
        <v>0</v>
      </c>
      <c r="Z114" s="67">
        <f>SUMIF(INSIDENTAL!$D$12:$D$4830,D114,INSIDENTAL!$BL$12:$BL$4830)</f>
        <v>0</v>
      </c>
      <c r="AA114" s="67">
        <f>SUMIF(INSIDENTAL!$D$12:$D$4830,D114,INSIDENTAL!$BM$12:$BM$4830)</f>
        <v>0</v>
      </c>
      <c r="AB114" s="67">
        <f>SUMIF(INSIDENTAL!$D$12:$D$4830,D114,INSIDENTAL!$BN$12:$BN$4830)</f>
        <v>0</v>
      </c>
      <c r="AC114" s="67">
        <f t="shared" si="14"/>
        <v>22</v>
      </c>
      <c r="AD114" s="67">
        <f t="shared" si="15"/>
        <v>507.02043219019407</v>
      </c>
      <c r="AF114" s="91">
        <v>2</v>
      </c>
      <c r="AG114" s="100">
        <v>25.292976983390947</v>
      </c>
      <c r="AH114" s="63">
        <f t="shared" si="16"/>
        <v>10</v>
      </c>
      <c r="AI114" s="63">
        <f t="shared" si="17"/>
        <v>19.045897820692971</v>
      </c>
      <c r="AJ114" s="96" t="s">
        <v>14795</v>
      </c>
    </row>
    <row r="115" spans="1:36" s="714" customFormat="1">
      <c r="A115" s="54" t="s">
        <v>104</v>
      </c>
      <c r="B115" s="54">
        <f>IFERROR(VLOOKUP(D115,#REF!,4,0),0)</f>
        <v>0</v>
      </c>
      <c r="C115" s="54">
        <f>IFERROR(VLOOKUP(D115,#REF!,5,0),0)</f>
        <v>0</v>
      </c>
      <c r="D115" s="85" t="s">
        <v>2837</v>
      </c>
      <c r="E115" s="67">
        <f>SUMIF(INSIDENTAL!$D$11:$D$5596,D115,INSIDENTAL!$AN$11:$AN$5596)</f>
        <v>0</v>
      </c>
      <c r="F115" s="67">
        <f>SUMIF(INSIDENTAL!$D$11:$D$5596,D115,INSIDENTAL!$AO$11:$AO$5596)</f>
        <v>0</v>
      </c>
      <c r="G115" s="67">
        <f>SUMIF(INSIDENTAL!$D$11:$D$5596,D115,INSIDENTAL!$AP$11:$AP$5596)</f>
        <v>0</v>
      </c>
      <c r="H115" s="67">
        <f>SUMIF(INSIDENTAL!$D$11:$D$5596,D115,INSIDENTAL!$AQ$11:$AQ$5596)</f>
        <v>0</v>
      </c>
      <c r="I115" s="67">
        <f>SUMIF(INSIDENTAL!$D$11:$D$5596,D115,INSIDENTAL!$AR$11:$AR$5596)</f>
        <v>0</v>
      </c>
      <c r="J115" s="67">
        <f>SUMIF(INSIDENTAL!$D$11:$D$5596,D115,INSIDENTAL!$AS$11:$AS$5596)</f>
        <v>0</v>
      </c>
      <c r="K115" s="67">
        <f>SUMIF(INSIDENTAL!$D$11:$D$5596,D115,INSIDENTAL!$AT$11:$AT$5596)</f>
        <v>0</v>
      </c>
      <c r="L115" s="67">
        <f>SUMIF(INSIDENTAL!$D$11:$D$5596,D115,INSIDENTAL!$AU$11:$AU$5596)</f>
        <v>0</v>
      </c>
      <c r="M115" s="67">
        <f>SUMIF(INSIDENTAL!$D$11:$D$5596,D115,INSIDENTAL!$AV$11:$AV$5596)</f>
        <v>0</v>
      </c>
      <c r="N115" s="67">
        <f>SUMIF(INSIDENTAL!$D$11:$D$5596,D115,INSIDENTAL!$AW$11:$AW$5596)</f>
        <v>0</v>
      </c>
      <c r="O115" s="67">
        <f>SUMIF(INSIDENTAL!$D$11:$D$5596,D115,INSIDENTAL!$AX$11:$AX$5596)</f>
        <v>0</v>
      </c>
      <c r="P115" s="67">
        <f>SUMIF(INSIDENTAL!$D$11:$D$5596,D115,INSIDENTAL!$AY$11:$AY$5596)</f>
        <v>0</v>
      </c>
      <c r="Q115" s="67">
        <f>SUMIF(INSIDENTAL!$D$12:$D$4830,D115,INSIDENTAL!$BC$12:$BC$4830)</f>
        <v>0</v>
      </c>
      <c r="R115" s="67">
        <f>SUMIF(INSIDENTAL!$D$12:$D$4830,D115,INSIDENTAL!$BD$12:$BD$4830)</f>
        <v>0</v>
      </c>
      <c r="S115" s="67">
        <f>SUMIF(INSIDENTAL!$D$12:$D$4830,D115,INSIDENTAL!$BE$12:$BE$4830)</f>
        <v>0</v>
      </c>
      <c r="T115" s="67">
        <f>SUMIF(INSIDENTAL!$D$12:$D$4830,D115,INSIDENTAL!$BF$12:$BF$4830)</f>
        <v>0</v>
      </c>
      <c r="U115" s="67">
        <f>SUMIF(INSIDENTAL!$D$12:$D$4830,D115,INSIDENTAL!$BG$12:$BG$4830)</f>
        <v>0</v>
      </c>
      <c r="V115" s="67">
        <f>SUMIF(INSIDENTAL!$D$12:$D$4830,D115,INSIDENTAL!$BH$12:$BH$4830)</f>
        <v>0</v>
      </c>
      <c r="W115" s="67">
        <f>SUMIF(INSIDENTAL!$D$12:$D$4830,D115,INSIDENTAL!$BI$12:$BI$4830)</f>
        <v>0</v>
      </c>
      <c r="X115" s="67">
        <f>SUMIF(INSIDENTAL!$D$12:$D$4830,D115,INSIDENTAL!$BJ$12:$BJ$4830)</f>
        <v>0</v>
      </c>
      <c r="Y115" s="67">
        <f>SUMIF(INSIDENTAL!$D$12:$D$4830,D115,INSIDENTAL!$BK$12:$BK$4830)</f>
        <v>0</v>
      </c>
      <c r="Z115" s="67">
        <f>SUMIF(INSIDENTAL!$D$12:$D$4830,D115,INSIDENTAL!$BL$12:$BL$4830)</f>
        <v>0</v>
      </c>
      <c r="AA115" s="67">
        <f>SUMIF(INSIDENTAL!$D$12:$D$4830,D115,INSIDENTAL!$BM$12:$BM$4830)</f>
        <v>0</v>
      </c>
      <c r="AB115" s="67">
        <f>SUMIF(INSIDENTAL!$D$12:$D$4830,D115,INSIDENTAL!$BN$12:$BN$4830)</f>
        <v>0</v>
      </c>
      <c r="AC115" s="67">
        <f t="shared" si="14"/>
        <v>0</v>
      </c>
      <c r="AD115" s="67">
        <f t="shared" si="15"/>
        <v>0</v>
      </c>
      <c r="AF115" s="91">
        <v>0</v>
      </c>
      <c r="AG115" s="100">
        <v>0</v>
      </c>
      <c r="AH115" s="63">
        <f t="shared" si="16"/>
        <v>0</v>
      </c>
      <c r="AI115" s="63">
        <f t="shared" si="17"/>
        <v>0</v>
      </c>
      <c r="AJ115" s="96"/>
    </row>
    <row r="116" spans="1:36" s="714" customFormat="1">
      <c r="A116" s="54" t="s">
        <v>104</v>
      </c>
      <c r="B116" s="54">
        <f>IFERROR(VLOOKUP(D116,#REF!,4,0),0)</f>
        <v>0</v>
      </c>
      <c r="C116" s="54">
        <f>IFERROR(VLOOKUP(D116,#REF!,5,0),0)</f>
        <v>0</v>
      </c>
      <c r="D116" s="85" t="s">
        <v>10369</v>
      </c>
      <c r="E116" s="67">
        <f>SUMIF(INSIDENTAL!$D$11:$D$5596,D116,INSIDENTAL!$AN$11:$AN$5596)</f>
        <v>0</v>
      </c>
      <c r="F116" s="67">
        <f>SUMIF(INSIDENTAL!$D$11:$D$5596,D116,INSIDENTAL!$AO$11:$AO$5596)</f>
        <v>0</v>
      </c>
      <c r="G116" s="67">
        <f>SUMIF(INSIDENTAL!$D$11:$D$5596,D116,INSIDENTAL!$AP$11:$AP$5596)</f>
        <v>0</v>
      </c>
      <c r="H116" s="67">
        <f>SUMIF(INSIDENTAL!$D$11:$D$5596,D116,INSIDENTAL!$AQ$11:$AQ$5596)</f>
        <v>2</v>
      </c>
      <c r="I116" s="67">
        <f>SUMIF(INSIDENTAL!$D$11:$D$5596,D116,INSIDENTAL!$AR$11:$AR$5596)</f>
        <v>0</v>
      </c>
      <c r="J116" s="67">
        <f>SUMIF(INSIDENTAL!$D$11:$D$5596,D116,INSIDENTAL!$AS$11:$AS$5596)</f>
        <v>0</v>
      </c>
      <c r="K116" s="67">
        <f>SUMIF(INSIDENTAL!$D$11:$D$5596,D116,INSIDENTAL!$AT$11:$AT$5596)</f>
        <v>0</v>
      </c>
      <c r="L116" s="67">
        <f>SUMIF(INSIDENTAL!$D$11:$D$5596,D116,INSIDENTAL!$AU$11:$AU$5596)</f>
        <v>0</v>
      </c>
      <c r="M116" s="67">
        <f>SUMIF(INSIDENTAL!$D$11:$D$5596,D116,INSIDENTAL!$AV$11:$AV$5596)</f>
        <v>0</v>
      </c>
      <c r="N116" s="67">
        <f>SUMIF(INSIDENTAL!$D$11:$D$5596,D116,INSIDENTAL!$AW$11:$AW$5596)</f>
        <v>0</v>
      </c>
      <c r="O116" s="67">
        <f>SUMIF(INSIDENTAL!$D$11:$D$5596,D116,INSIDENTAL!$AX$11:$AX$5596)</f>
        <v>0</v>
      </c>
      <c r="P116" s="67">
        <f>SUMIF(INSIDENTAL!$D$11:$D$5596,D116,INSIDENTAL!$AY$11:$AY$5596)</f>
        <v>0</v>
      </c>
      <c r="Q116" s="67">
        <f>SUMIF(INSIDENTAL!$D$12:$D$4830,D116,INSIDENTAL!$BC$12:$BC$4830)</f>
        <v>0</v>
      </c>
      <c r="R116" s="67">
        <f>SUMIF(INSIDENTAL!$D$12:$D$4830,D116,INSIDENTAL!$BD$12:$BD$4830)</f>
        <v>0</v>
      </c>
      <c r="S116" s="67">
        <f>SUMIF(INSIDENTAL!$D$12:$D$4830,D116,INSIDENTAL!$BE$12:$BE$4830)</f>
        <v>0</v>
      </c>
      <c r="T116" s="67">
        <f>SUMIF(INSIDENTAL!$D$12:$D$4830,D116,INSIDENTAL!$BF$12:$BF$4830)</f>
        <v>123.00583912498576</v>
      </c>
      <c r="U116" s="67">
        <f>SUMIF(INSIDENTAL!$D$12:$D$4830,D116,INSIDENTAL!$BG$12:$BG$4830)</f>
        <v>0</v>
      </c>
      <c r="V116" s="67">
        <f>SUMIF(INSIDENTAL!$D$12:$D$4830,D116,INSIDENTAL!$BH$12:$BH$4830)</f>
        <v>0</v>
      </c>
      <c r="W116" s="67">
        <f>SUMIF(INSIDENTAL!$D$12:$D$4830,D116,INSIDENTAL!$BI$12:$BI$4830)</f>
        <v>0</v>
      </c>
      <c r="X116" s="67">
        <f>SUMIF(INSIDENTAL!$D$12:$D$4830,D116,INSIDENTAL!$BJ$12:$BJ$4830)</f>
        <v>0</v>
      </c>
      <c r="Y116" s="67">
        <f>SUMIF(INSIDENTAL!$D$12:$D$4830,D116,INSIDENTAL!$BK$12:$BK$4830)</f>
        <v>0</v>
      </c>
      <c r="Z116" s="67">
        <f>SUMIF(INSIDENTAL!$D$12:$D$4830,D116,INSIDENTAL!$BL$12:$BL$4830)</f>
        <v>0</v>
      </c>
      <c r="AA116" s="67">
        <f>SUMIF(INSIDENTAL!$D$12:$D$4830,D116,INSIDENTAL!$BM$12:$BM$4830)</f>
        <v>0</v>
      </c>
      <c r="AB116" s="67">
        <f>SUMIF(INSIDENTAL!$D$12:$D$4830,D116,INSIDENTAL!$BN$12:$BN$4830)</f>
        <v>0</v>
      </c>
      <c r="AC116" s="67">
        <f t="shared" si="14"/>
        <v>2</v>
      </c>
      <c r="AD116" s="67">
        <f t="shared" si="15"/>
        <v>123.00583912498576</v>
      </c>
      <c r="AF116" s="91">
        <v>0</v>
      </c>
      <c r="AG116" s="100">
        <v>0</v>
      </c>
      <c r="AH116" s="63">
        <f t="shared" si="16"/>
        <v>0</v>
      </c>
      <c r="AI116" s="63">
        <f t="shared" si="17"/>
        <v>0</v>
      </c>
      <c r="AJ116" s="96"/>
    </row>
    <row r="117" spans="1:36" s="714" customFormat="1">
      <c r="A117" s="54" t="s">
        <v>104</v>
      </c>
      <c r="B117" s="54">
        <f>IFERROR(VLOOKUP(D117,#REF!,4,0),0)</f>
        <v>0</v>
      </c>
      <c r="C117" s="54">
        <f>IFERROR(VLOOKUP(D117,#REF!,5,0),0)</f>
        <v>0</v>
      </c>
      <c r="D117" s="85" t="s">
        <v>2730</v>
      </c>
      <c r="E117" s="67">
        <f>SUMIF(INSIDENTAL!$D$11:$D$5596,D117,INSIDENTAL!$AN$11:$AN$5596)</f>
        <v>0</v>
      </c>
      <c r="F117" s="67">
        <f>SUMIF(INSIDENTAL!$D$11:$D$5596,D117,INSIDENTAL!$AO$11:$AO$5596)</f>
        <v>0</v>
      </c>
      <c r="G117" s="67">
        <f>SUMIF(INSIDENTAL!$D$11:$D$5596,D117,INSIDENTAL!$AP$11:$AP$5596)</f>
        <v>16</v>
      </c>
      <c r="H117" s="67">
        <f>SUMIF(INSIDENTAL!$D$11:$D$5596,D117,INSIDENTAL!$AQ$11:$AQ$5596)</f>
        <v>0</v>
      </c>
      <c r="I117" s="67">
        <f>SUMIF(INSIDENTAL!$D$11:$D$5596,D117,INSIDENTAL!$AR$11:$AR$5596)</f>
        <v>0</v>
      </c>
      <c r="J117" s="67">
        <f>SUMIF(INSIDENTAL!$D$11:$D$5596,D117,INSIDENTAL!$AS$11:$AS$5596)</f>
        <v>16</v>
      </c>
      <c r="K117" s="67">
        <f>SUMIF(INSIDENTAL!$D$11:$D$5596,D117,INSIDENTAL!$AT$11:$AT$5596)</f>
        <v>0</v>
      </c>
      <c r="L117" s="67">
        <f>SUMIF(INSIDENTAL!$D$11:$D$5596,D117,INSIDENTAL!$AU$11:$AU$5596)</f>
        <v>0</v>
      </c>
      <c r="M117" s="67">
        <f>SUMIF(INSIDENTAL!$D$11:$D$5596,D117,INSIDENTAL!$AV$11:$AV$5596)</f>
        <v>0</v>
      </c>
      <c r="N117" s="67">
        <f>SUMIF(INSIDENTAL!$D$11:$D$5596,D117,INSIDENTAL!$AW$11:$AW$5596)</f>
        <v>0</v>
      </c>
      <c r="O117" s="67">
        <f>SUMIF(INSIDENTAL!$D$11:$D$5596,D117,INSIDENTAL!$AX$11:$AX$5596)</f>
        <v>0</v>
      </c>
      <c r="P117" s="67">
        <f>SUMIF(INSIDENTAL!$D$11:$D$5596,D117,INSIDENTAL!$AY$11:$AY$5596)</f>
        <v>0</v>
      </c>
      <c r="Q117" s="67">
        <f>SUMIF(INSIDENTAL!$D$12:$D$4830,D117,INSIDENTAL!$BC$12:$BC$4830)</f>
        <v>0</v>
      </c>
      <c r="R117" s="67">
        <f>SUMIF(INSIDENTAL!$D$12:$D$4830,D117,INSIDENTAL!$BD$12:$BD$4830)</f>
        <v>0</v>
      </c>
      <c r="S117" s="67">
        <f>SUMIF(INSIDENTAL!$D$12:$D$4830,D117,INSIDENTAL!$BE$12:$BE$4830)</f>
        <v>339.27056827820184</v>
      </c>
      <c r="T117" s="67">
        <f>SUMIF(INSIDENTAL!$D$12:$D$4830,D117,INSIDENTAL!$BF$12:$BF$4830)</f>
        <v>0</v>
      </c>
      <c r="U117" s="67">
        <f>SUMIF(INSIDENTAL!$D$12:$D$4830,D117,INSIDENTAL!$BG$12:$BG$4830)</f>
        <v>0</v>
      </c>
      <c r="V117" s="67">
        <f>SUMIF(INSIDENTAL!$D$12:$D$4830,D117,INSIDENTAL!$BH$12:$BH$4830)</f>
        <v>339.27056827820184</v>
      </c>
      <c r="W117" s="67">
        <f>SUMIF(INSIDENTAL!$D$12:$D$4830,D117,INSIDENTAL!$BI$12:$BI$4830)</f>
        <v>0</v>
      </c>
      <c r="X117" s="67">
        <f>SUMIF(INSIDENTAL!$D$12:$D$4830,D117,INSIDENTAL!$BJ$12:$BJ$4830)</f>
        <v>0</v>
      </c>
      <c r="Y117" s="67">
        <f>SUMIF(INSIDENTAL!$D$12:$D$4830,D117,INSIDENTAL!$BK$12:$BK$4830)</f>
        <v>0</v>
      </c>
      <c r="Z117" s="67">
        <f>SUMIF(INSIDENTAL!$D$12:$D$4830,D117,INSIDENTAL!$BL$12:$BL$4830)</f>
        <v>0</v>
      </c>
      <c r="AA117" s="67">
        <f>SUMIF(INSIDENTAL!$D$12:$D$4830,D117,INSIDENTAL!$BM$12:$BM$4830)</f>
        <v>0</v>
      </c>
      <c r="AB117" s="67">
        <f>SUMIF(INSIDENTAL!$D$12:$D$4830,D117,INSIDENTAL!$BN$12:$BN$4830)</f>
        <v>0</v>
      </c>
      <c r="AC117" s="67">
        <f t="shared" si="14"/>
        <v>32</v>
      </c>
      <c r="AD117" s="67">
        <f t="shared" si="15"/>
        <v>678.54113655640367</v>
      </c>
      <c r="AF117" s="91">
        <v>16</v>
      </c>
      <c r="AG117" s="100">
        <v>83.012847535231828</v>
      </c>
      <c r="AH117" s="63">
        <f t="shared" si="16"/>
        <v>1</v>
      </c>
      <c r="AI117" s="63">
        <f t="shared" si="17"/>
        <v>7.1739291772688709</v>
      </c>
      <c r="AJ117" s="96" t="s">
        <v>14795</v>
      </c>
    </row>
    <row r="118" spans="1:36" s="714" customFormat="1">
      <c r="A118" s="54" t="s">
        <v>104</v>
      </c>
      <c r="B118" s="54">
        <f>IFERROR(VLOOKUP(D118,#REF!,4,0),0)</f>
        <v>0</v>
      </c>
      <c r="C118" s="54">
        <f>IFERROR(VLOOKUP(D118,#REF!,5,0),0)</f>
        <v>0</v>
      </c>
      <c r="D118" s="85" t="s">
        <v>5935</v>
      </c>
      <c r="E118" s="67">
        <f>SUMIF(INSIDENTAL!$D$11:$D$5596,D118,INSIDENTAL!$AN$11:$AN$5596)</f>
        <v>0</v>
      </c>
      <c r="F118" s="67">
        <f>SUMIF(INSIDENTAL!$D$11:$D$5596,D118,INSIDENTAL!$AO$11:$AO$5596)</f>
        <v>0</v>
      </c>
      <c r="G118" s="67">
        <f>SUMIF(INSIDENTAL!$D$11:$D$5596,D118,INSIDENTAL!$AP$11:$AP$5596)</f>
        <v>0</v>
      </c>
      <c r="H118" s="67">
        <f>SUMIF(INSIDENTAL!$D$11:$D$5596,D118,INSIDENTAL!$AQ$11:$AQ$5596)</f>
        <v>4</v>
      </c>
      <c r="I118" s="67">
        <f>SUMIF(INSIDENTAL!$D$11:$D$5596,D118,INSIDENTAL!$AR$11:$AR$5596)</f>
        <v>0</v>
      </c>
      <c r="J118" s="67">
        <f>SUMIF(INSIDENTAL!$D$11:$D$5596,D118,INSIDENTAL!$AS$11:$AS$5596)</f>
        <v>0</v>
      </c>
      <c r="K118" s="67">
        <f>SUMIF(INSIDENTAL!$D$11:$D$5596,D118,INSIDENTAL!$AT$11:$AT$5596)</f>
        <v>0</v>
      </c>
      <c r="L118" s="67">
        <f>SUMIF(INSIDENTAL!$D$11:$D$5596,D118,INSIDENTAL!$AU$11:$AU$5596)</f>
        <v>0</v>
      </c>
      <c r="M118" s="67">
        <f>SUMIF(INSIDENTAL!$D$11:$D$5596,D118,INSIDENTAL!$AV$11:$AV$5596)</f>
        <v>0</v>
      </c>
      <c r="N118" s="67">
        <f>SUMIF(INSIDENTAL!$D$11:$D$5596,D118,INSIDENTAL!$AW$11:$AW$5596)</f>
        <v>0</v>
      </c>
      <c r="O118" s="67">
        <f>SUMIF(INSIDENTAL!$D$11:$D$5596,D118,INSIDENTAL!$AX$11:$AX$5596)</f>
        <v>0</v>
      </c>
      <c r="P118" s="67">
        <f>SUMIF(INSIDENTAL!$D$11:$D$5596,D118,INSIDENTAL!$AY$11:$AY$5596)</f>
        <v>0</v>
      </c>
      <c r="Q118" s="67">
        <f>SUMIF(INSIDENTAL!$D$12:$D$4830,D118,INSIDENTAL!$BC$12:$BC$4830)</f>
        <v>0</v>
      </c>
      <c r="R118" s="67">
        <f>SUMIF(INSIDENTAL!$D$12:$D$4830,D118,INSIDENTAL!$BD$12:$BD$4830)</f>
        <v>0</v>
      </c>
      <c r="S118" s="67">
        <f>SUMIF(INSIDENTAL!$D$12:$D$4830,D118,INSIDENTAL!$BE$12:$BE$4830)</f>
        <v>0</v>
      </c>
      <c r="T118" s="67">
        <f>SUMIF(INSIDENTAL!$D$12:$D$4830,D118,INSIDENTAL!$BF$12:$BF$4830)</f>
        <v>28.24</v>
      </c>
      <c r="U118" s="67">
        <f>SUMIF(INSIDENTAL!$D$12:$D$4830,D118,INSIDENTAL!$BG$12:$BG$4830)</f>
        <v>0</v>
      </c>
      <c r="V118" s="67">
        <f>SUMIF(INSIDENTAL!$D$12:$D$4830,D118,INSIDENTAL!$BH$12:$BH$4830)</f>
        <v>0</v>
      </c>
      <c r="W118" s="67">
        <f>SUMIF(INSIDENTAL!$D$12:$D$4830,D118,INSIDENTAL!$BI$12:$BI$4830)</f>
        <v>0</v>
      </c>
      <c r="X118" s="67">
        <f>SUMIF(INSIDENTAL!$D$12:$D$4830,D118,INSIDENTAL!$BJ$12:$BJ$4830)</f>
        <v>0</v>
      </c>
      <c r="Y118" s="67">
        <f>SUMIF(INSIDENTAL!$D$12:$D$4830,D118,INSIDENTAL!$BK$12:$BK$4830)</f>
        <v>0</v>
      </c>
      <c r="Z118" s="67">
        <f>SUMIF(INSIDENTAL!$D$12:$D$4830,D118,INSIDENTAL!$BL$12:$BL$4830)</f>
        <v>0</v>
      </c>
      <c r="AA118" s="67">
        <f>SUMIF(INSIDENTAL!$D$12:$D$4830,D118,INSIDENTAL!$BM$12:$BM$4830)</f>
        <v>0</v>
      </c>
      <c r="AB118" s="67">
        <f>SUMIF(INSIDENTAL!$D$12:$D$4830,D118,INSIDENTAL!$BN$12:$BN$4830)</f>
        <v>0</v>
      </c>
      <c r="AC118" s="67">
        <f>SUM(E118:P118)</f>
        <v>4</v>
      </c>
      <c r="AD118" s="67">
        <f>SUM(Q118:AB118)</f>
        <v>28.24</v>
      </c>
      <c r="AF118" s="91">
        <v>0</v>
      </c>
      <c r="AG118" s="100">
        <v>0</v>
      </c>
      <c r="AH118" s="63">
        <f>IFERROR((AC118-AF118)/AF118,0)</f>
        <v>0</v>
      </c>
      <c r="AI118" s="63">
        <f>IFERROR((AD118-AG118)/AG118,0)</f>
        <v>0</v>
      </c>
      <c r="AJ118" s="96"/>
    </row>
    <row r="119" spans="1:36">
      <c r="A119" s="54" t="s">
        <v>104</v>
      </c>
      <c r="B119" s="54">
        <f>IFERROR(VLOOKUP(D119,#REF!,4,0),0)</f>
        <v>0</v>
      </c>
      <c r="C119" s="54">
        <f>IFERROR(VLOOKUP(D119,#REF!,5,0),0)</f>
        <v>0</v>
      </c>
      <c r="D119" s="85" t="s">
        <v>2046</v>
      </c>
      <c r="E119" s="67">
        <f>SUMIF(INSIDENTAL!$D$11:$D$5596,D119,INSIDENTAL!$AN$11:$AN$5596)</f>
        <v>0</v>
      </c>
      <c r="F119" s="67">
        <f>SUMIF(INSIDENTAL!$D$11:$D$5596,D119,INSIDENTAL!$AO$11:$AO$5596)</f>
        <v>0</v>
      </c>
      <c r="G119" s="67">
        <f>SUMIF(INSIDENTAL!$D$11:$D$5596,D119,INSIDENTAL!$AP$11:$AP$5596)</f>
        <v>0</v>
      </c>
      <c r="H119" s="67">
        <f>SUMIF(INSIDENTAL!$D$11:$D$5596,D119,INSIDENTAL!$AQ$11:$AQ$5596)</f>
        <v>0</v>
      </c>
      <c r="I119" s="67">
        <f>SUMIF(INSIDENTAL!$D$11:$D$5596,D119,INSIDENTAL!$AR$11:$AR$5596)</f>
        <v>0</v>
      </c>
      <c r="J119" s="67">
        <f>SUMIF(INSIDENTAL!$D$11:$D$5596,D119,INSIDENTAL!$AS$11:$AS$5596)</f>
        <v>0</v>
      </c>
      <c r="K119" s="67">
        <f>SUMIF(INSIDENTAL!$D$11:$D$5596,D119,INSIDENTAL!$AT$11:$AT$5596)</f>
        <v>0</v>
      </c>
      <c r="L119" s="67">
        <f>SUMIF(INSIDENTAL!$D$11:$D$5596,D119,INSIDENTAL!$AU$11:$AU$5596)</f>
        <v>0</v>
      </c>
      <c r="M119" s="67">
        <f>SUMIF(INSIDENTAL!$D$11:$D$5596,D119,INSIDENTAL!$AV$11:$AV$5596)</f>
        <v>0</v>
      </c>
      <c r="N119" s="67">
        <f>SUMIF(INSIDENTAL!$D$11:$D$5596,D119,INSIDENTAL!$AW$11:$AW$5596)</f>
        <v>0</v>
      </c>
      <c r="O119" s="67">
        <f>SUMIF(INSIDENTAL!$D$11:$D$5596,D119,INSIDENTAL!$AX$11:$AX$5596)</f>
        <v>0</v>
      </c>
      <c r="P119" s="67">
        <f>SUMIF(INSIDENTAL!$D$11:$D$5596,D119,INSIDENTAL!$AY$11:$AY$5596)</f>
        <v>0</v>
      </c>
      <c r="Q119" s="67">
        <f>SUMIF(INSIDENTAL!$D$12:$D$4830,D119,INSIDENTAL!$BC$12:$BC$4830)</f>
        <v>0</v>
      </c>
      <c r="R119" s="67">
        <f>SUMIF(INSIDENTAL!$D$12:$D$4830,D119,INSIDENTAL!$BD$12:$BD$4830)</f>
        <v>0</v>
      </c>
      <c r="S119" s="67">
        <f>SUMIF(INSIDENTAL!$D$12:$D$4830,D119,INSIDENTAL!$BE$12:$BE$4830)</f>
        <v>0</v>
      </c>
      <c r="T119" s="67">
        <f>SUMIF(INSIDENTAL!$D$12:$D$4830,D119,INSIDENTAL!$BF$12:$BF$4830)</f>
        <v>0</v>
      </c>
      <c r="U119" s="67">
        <f>SUMIF(INSIDENTAL!$D$12:$D$4830,D119,INSIDENTAL!$BG$12:$BG$4830)</f>
        <v>0</v>
      </c>
      <c r="V119" s="67">
        <f>SUMIF(INSIDENTAL!$D$12:$D$4830,D119,INSIDENTAL!$BH$12:$BH$4830)</f>
        <v>0</v>
      </c>
      <c r="W119" s="67">
        <f>SUMIF(INSIDENTAL!$D$12:$D$4830,D119,INSIDENTAL!$BI$12:$BI$4830)</f>
        <v>0</v>
      </c>
      <c r="X119" s="67">
        <f>SUMIF(INSIDENTAL!$D$12:$D$4830,D119,INSIDENTAL!$BJ$12:$BJ$4830)</f>
        <v>0</v>
      </c>
      <c r="Y119" s="67">
        <f>SUMIF(INSIDENTAL!$D$12:$D$4830,D119,INSIDENTAL!$BK$12:$BK$4830)</f>
        <v>0</v>
      </c>
      <c r="Z119" s="67">
        <f>SUMIF(INSIDENTAL!$D$12:$D$4830,D119,INSIDENTAL!$BL$12:$BL$4830)</f>
        <v>0</v>
      </c>
      <c r="AA119" s="67">
        <f>SUMIF(INSIDENTAL!$D$12:$D$4830,D119,INSIDENTAL!$BM$12:$BM$4830)</f>
        <v>0</v>
      </c>
      <c r="AB119" s="67">
        <f>SUMIF(INSIDENTAL!$D$12:$D$4830,D119,INSIDENTAL!$BN$12:$BN$4830)</f>
        <v>0</v>
      </c>
      <c r="AC119" s="67">
        <f t="shared" si="9"/>
        <v>0</v>
      </c>
      <c r="AD119" s="67">
        <f t="shared" si="10"/>
        <v>0</v>
      </c>
      <c r="AF119" s="91">
        <v>10</v>
      </c>
      <c r="AG119" s="100">
        <v>1360.5157173153127</v>
      </c>
      <c r="AH119" s="63">
        <f t="shared" si="7"/>
        <v>-1</v>
      </c>
      <c r="AI119" s="63">
        <f t="shared" si="8"/>
        <v>-1</v>
      </c>
      <c r="AJ119" s="96"/>
    </row>
    <row r="120" spans="1:36">
      <c r="A120" s="54" t="s">
        <v>104</v>
      </c>
      <c r="B120" s="54">
        <f>IFERROR(VLOOKUP(D120,#REF!,4,0),0)</f>
        <v>0</v>
      </c>
      <c r="C120" s="54">
        <f>IFERROR(VLOOKUP(D120,#REF!,5,0),0)</f>
        <v>0</v>
      </c>
      <c r="D120" s="85" t="s">
        <v>2988</v>
      </c>
      <c r="E120" s="67">
        <f>SUMIF(INSIDENTAL!$D$11:$D$5596,D120,INSIDENTAL!$AN$11:$AN$5596)</f>
        <v>0</v>
      </c>
      <c r="F120" s="67">
        <f>SUMIF(INSIDENTAL!$D$11:$D$5596,D120,INSIDENTAL!$AO$11:$AO$5596)</f>
        <v>0</v>
      </c>
      <c r="G120" s="67">
        <f>SUMIF(INSIDENTAL!$D$11:$D$5596,D120,INSIDENTAL!$AP$11:$AP$5596)</f>
        <v>0</v>
      </c>
      <c r="H120" s="67">
        <f>SUMIF(INSIDENTAL!$D$11:$D$5596,D120,INSIDENTAL!$AQ$11:$AQ$5596)</f>
        <v>4</v>
      </c>
      <c r="I120" s="67">
        <f>SUMIF(INSIDENTAL!$D$11:$D$5596,D120,INSIDENTAL!$AR$11:$AR$5596)</f>
        <v>0</v>
      </c>
      <c r="J120" s="67">
        <f>SUMIF(INSIDENTAL!$D$11:$D$5596,D120,INSIDENTAL!$AS$11:$AS$5596)</f>
        <v>0</v>
      </c>
      <c r="K120" s="67">
        <f>SUMIF(INSIDENTAL!$D$11:$D$5596,D120,INSIDENTAL!$AT$11:$AT$5596)</f>
        <v>0</v>
      </c>
      <c r="L120" s="67">
        <f>SUMIF(INSIDENTAL!$D$11:$D$5596,D120,INSIDENTAL!$AU$11:$AU$5596)</f>
        <v>0</v>
      </c>
      <c r="M120" s="67">
        <f>SUMIF(INSIDENTAL!$D$11:$D$5596,D120,INSIDENTAL!$AV$11:$AV$5596)</f>
        <v>0</v>
      </c>
      <c r="N120" s="67">
        <f>SUMIF(INSIDENTAL!$D$11:$D$5596,D120,INSIDENTAL!$AW$11:$AW$5596)</f>
        <v>0</v>
      </c>
      <c r="O120" s="67">
        <f>SUMIF(INSIDENTAL!$D$11:$D$5596,D120,INSIDENTAL!$AX$11:$AX$5596)</f>
        <v>0</v>
      </c>
      <c r="P120" s="67">
        <f>SUMIF(INSIDENTAL!$D$11:$D$5596,D120,INSIDENTAL!$AY$11:$AY$5596)</f>
        <v>0</v>
      </c>
      <c r="Q120" s="67">
        <f>SUMIF(INSIDENTAL!$D$12:$D$4830,D120,INSIDENTAL!$BC$12:$BC$4830)</f>
        <v>0</v>
      </c>
      <c r="R120" s="67">
        <f>SUMIF(INSIDENTAL!$D$12:$D$4830,D120,INSIDENTAL!$BD$12:$BD$4830)</f>
        <v>0</v>
      </c>
      <c r="S120" s="67">
        <f>SUMIF(INSIDENTAL!$D$12:$D$4830,D120,INSIDENTAL!$BE$12:$BE$4830)</f>
        <v>0</v>
      </c>
      <c r="T120" s="67">
        <f>SUMIF(INSIDENTAL!$D$12:$D$4830,D120,INSIDENTAL!$BF$12:$BF$4830)</f>
        <v>25.64</v>
      </c>
      <c r="U120" s="67">
        <f>SUMIF(INSIDENTAL!$D$12:$D$4830,D120,INSIDENTAL!$BG$12:$BG$4830)</f>
        <v>0</v>
      </c>
      <c r="V120" s="67">
        <f>SUMIF(INSIDENTAL!$D$12:$D$4830,D120,INSIDENTAL!$BH$12:$BH$4830)</f>
        <v>0</v>
      </c>
      <c r="W120" s="67">
        <f>SUMIF(INSIDENTAL!$D$12:$D$4830,D120,INSIDENTAL!$BI$12:$BI$4830)</f>
        <v>0</v>
      </c>
      <c r="X120" s="67">
        <f>SUMIF(INSIDENTAL!$D$12:$D$4830,D120,INSIDENTAL!$BJ$12:$BJ$4830)</f>
        <v>0</v>
      </c>
      <c r="Y120" s="67">
        <f>SUMIF(INSIDENTAL!$D$12:$D$4830,D120,INSIDENTAL!$BK$12:$BK$4830)</f>
        <v>0</v>
      </c>
      <c r="Z120" s="67">
        <f>SUMIF(INSIDENTAL!$D$12:$D$4830,D120,INSIDENTAL!$BL$12:$BL$4830)</f>
        <v>0</v>
      </c>
      <c r="AA120" s="67">
        <f>SUMIF(INSIDENTAL!$D$12:$D$4830,D120,INSIDENTAL!$BM$12:$BM$4830)</f>
        <v>0</v>
      </c>
      <c r="AB120" s="67">
        <f>SUMIF(INSIDENTAL!$D$12:$D$4830,D120,INSIDENTAL!$BN$12:$BN$4830)</f>
        <v>0</v>
      </c>
      <c r="AC120" s="67">
        <f t="shared" si="9"/>
        <v>4</v>
      </c>
      <c r="AD120" s="67">
        <f t="shared" si="10"/>
        <v>25.64</v>
      </c>
      <c r="AF120" s="91">
        <v>0</v>
      </c>
      <c r="AG120" s="100">
        <v>0</v>
      </c>
      <c r="AH120" s="63">
        <f t="shared" si="7"/>
        <v>0</v>
      </c>
      <c r="AI120" s="63">
        <f t="shared" si="8"/>
        <v>0</v>
      </c>
      <c r="AJ120" s="96"/>
    </row>
    <row r="121" spans="1:36">
      <c r="A121" s="54" t="s">
        <v>104</v>
      </c>
      <c r="B121" s="54">
        <f>IFERROR(VLOOKUP(D121,#REF!,4,0),0)</f>
        <v>0</v>
      </c>
      <c r="C121" s="54">
        <f>IFERROR(VLOOKUP(D121,#REF!,5,0),0)</f>
        <v>0</v>
      </c>
      <c r="D121" s="85" t="s">
        <v>9931</v>
      </c>
      <c r="E121" s="67">
        <f>SUMIF(INSIDENTAL!$D$11:$D$5596,D121,INSIDENTAL!$AN$11:$AN$5596)</f>
        <v>0</v>
      </c>
      <c r="F121" s="67">
        <f>SUMIF(INSIDENTAL!$D$11:$D$5596,D121,INSIDENTAL!$AO$11:$AO$5596)</f>
        <v>0</v>
      </c>
      <c r="G121" s="67">
        <f>SUMIF(INSIDENTAL!$D$11:$D$5596,D121,INSIDENTAL!$AP$11:$AP$5596)</f>
        <v>0</v>
      </c>
      <c r="H121" s="67">
        <f>SUMIF(INSIDENTAL!$D$11:$D$5596,D121,INSIDENTAL!$AQ$11:$AQ$5596)</f>
        <v>0</v>
      </c>
      <c r="I121" s="67">
        <f>SUMIF(INSIDENTAL!$D$11:$D$5596,D121,INSIDENTAL!$AR$11:$AR$5596)</f>
        <v>0</v>
      </c>
      <c r="J121" s="67">
        <f>SUMIF(INSIDENTAL!$D$11:$D$5596,D121,INSIDENTAL!$AS$11:$AS$5596)</f>
        <v>0</v>
      </c>
      <c r="K121" s="67">
        <f>SUMIF(INSIDENTAL!$D$11:$D$5596,D121,INSIDENTAL!$AT$11:$AT$5596)</f>
        <v>0</v>
      </c>
      <c r="L121" s="67">
        <f>SUMIF(INSIDENTAL!$D$11:$D$5596,D121,INSIDENTAL!$AU$11:$AU$5596)</f>
        <v>0</v>
      </c>
      <c r="M121" s="67">
        <f>SUMIF(INSIDENTAL!$D$11:$D$5596,D121,INSIDENTAL!$AV$11:$AV$5596)</f>
        <v>0</v>
      </c>
      <c r="N121" s="67">
        <f>SUMIF(INSIDENTAL!$D$11:$D$5596,D121,INSIDENTAL!$AW$11:$AW$5596)</f>
        <v>0</v>
      </c>
      <c r="O121" s="67">
        <f>SUMIF(INSIDENTAL!$D$11:$D$5596,D121,INSIDENTAL!$AX$11:$AX$5596)</f>
        <v>0</v>
      </c>
      <c r="P121" s="67">
        <f>SUMIF(INSIDENTAL!$D$11:$D$5596,D121,INSIDENTAL!$AY$11:$AY$5596)</f>
        <v>0</v>
      </c>
      <c r="Q121" s="67">
        <f>SUMIF(INSIDENTAL!$D$12:$D$4830,D121,INSIDENTAL!$BC$12:$BC$4830)</f>
        <v>0</v>
      </c>
      <c r="R121" s="67">
        <f>SUMIF(INSIDENTAL!$D$12:$D$4830,D121,INSIDENTAL!$BD$12:$BD$4830)</f>
        <v>0</v>
      </c>
      <c r="S121" s="67">
        <f>SUMIF(INSIDENTAL!$D$12:$D$4830,D121,INSIDENTAL!$BE$12:$BE$4830)</f>
        <v>0</v>
      </c>
      <c r="T121" s="67">
        <f>SUMIF(INSIDENTAL!$D$12:$D$4830,D121,INSIDENTAL!$BF$12:$BF$4830)</f>
        <v>0</v>
      </c>
      <c r="U121" s="67">
        <f>SUMIF(INSIDENTAL!$D$12:$D$4830,D121,INSIDENTAL!$BG$12:$BG$4830)</f>
        <v>0</v>
      </c>
      <c r="V121" s="67">
        <f>SUMIF(INSIDENTAL!$D$12:$D$4830,D121,INSIDENTAL!$BH$12:$BH$4830)</f>
        <v>0</v>
      </c>
      <c r="W121" s="67">
        <f>SUMIF(INSIDENTAL!$D$12:$D$4830,D121,INSIDENTAL!$BI$12:$BI$4830)</f>
        <v>0</v>
      </c>
      <c r="X121" s="67">
        <f>SUMIF(INSIDENTAL!$D$12:$D$4830,D121,INSIDENTAL!$BJ$12:$BJ$4830)</f>
        <v>0</v>
      </c>
      <c r="Y121" s="67">
        <f>SUMIF(INSIDENTAL!$D$12:$D$4830,D121,INSIDENTAL!$BK$12:$BK$4830)</f>
        <v>0</v>
      </c>
      <c r="Z121" s="67">
        <f>SUMIF(INSIDENTAL!$D$12:$D$4830,D121,INSIDENTAL!$BL$12:$BL$4830)</f>
        <v>0</v>
      </c>
      <c r="AA121" s="67">
        <f>SUMIF(INSIDENTAL!$D$12:$D$4830,D121,INSIDENTAL!$BM$12:$BM$4830)</f>
        <v>0</v>
      </c>
      <c r="AB121" s="67">
        <f>SUMIF(INSIDENTAL!$D$12:$D$4830,D121,INSIDENTAL!$BN$12:$BN$4830)</f>
        <v>0</v>
      </c>
      <c r="AC121" s="67">
        <f t="shared" si="9"/>
        <v>0</v>
      </c>
      <c r="AD121" s="67">
        <f t="shared" si="10"/>
        <v>0</v>
      </c>
      <c r="AF121" s="91">
        <v>0</v>
      </c>
      <c r="AG121" s="100">
        <v>0</v>
      </c>
      <c r="AH121" s="63">
        <f t="shared" si="7"/>
        <v>0</v>
      </c>
      <c r="AI121" s="63">
        <f t="shared" si="8"/>
        <v>0</v>
      </c>
      <c r="AJ121" s="96"/>
    </row>
    <row r="122" spans="1:36">
      <c r="A122" s="54" t="s">
        <v>104</v>
      </c>
      <c r="B122" s="54">
        <f>IFERROR(VLOOKUP(D122,#REF!,4,0),0)</f>
        <v>0</v>
      </c>
      <c r="C122" s="54">
        <f>IFERROR(VLOOKUP(D122,#REF!,5,0),0)</f>
        <v>0</v>
      </c>
      <c r="D122" s="85" t="s">
        <v>13473</v>
      </c>
      <c r="E122" s="67">
        <f>SUMIF(INSIDENTAL!$D$11:$D$5596,D122,INSIDENTAL!$AN$11:$AN$5596)</f>
        <v>0</v>
      </c>
      <c r="F122" s="67">
        <f>SUMIF(INSIDENTAL!$D$11:$D$5596,D122,INSIDENTAL!$AO$11:$AO$5596)</f>
        <v>0</v>
      </c>
      <c r="G122" s="67">
        <f>SUMIF(INSIDENTAL!$D$11:$D$5596,D122,INSIDENTAL!$AP$11:$AP$5596)</f>
        <v>0</v>
      </c>
      <c r="H122" s="67">
        <f>SUMIF(INSIDENTAL!$D$11:$D$5596,D122,INSIDENTAL!$AQ$11:$AQ$5596)</f>
        <v>4</v>
      </c>
      <c r="I122" s="67">
        <f>SUMIF(INSIDENTAL!$D$11:$D$5596,D122,INSIDENTAL!$AR$11:$AR$5596)</f>
        <v>0</v>
      </c>
      <c r="J122" s="67">
        <f>SUMIF(INSIDENTAL!$D$11:$D$5596,D122,INSIDENTAL!$AS$11:$AS$5596)</f>
        <v>0</v>
      </c>
      <c r="K122" s="67">
        <f>SUMIF(INSIDENTAL!$D$11:$D$5596,D122,INSIDENTAL!$AT$11:$AT$5596)</f>
        <v>0</v>
      </c>
      <c r="L122" s="67">
        <f>SUMIF(INSIDENTAL!$D$11:$D$5596,D122,INSIDENTAL!$AU$11:$AU$5596)</f>
        <v>0</v>
      </c>
      <c r="M122" s="67">
        <f>SUMIF(INSIDENTAL!$D$11:$D$5596,D122,INSIDENTAL!$AV$11:$AV$5596)</f>
        <v>0</v>
      </c>
      <c r="N122" s="67">
        <f>SUMIF(INSIDENTAL!$D$11:$D$5596,D122,INSIDENTAL!$AW$11:$AW$5596)</f>
        <v>0</v>
      </c>
      <c r="O122" s="67">
        <f>SUMIF(INSIDENTAL!$D$11:$D$5596,D122,INSIDENTAL!$AX$11:$AX$5596)</f>
        <v>0</v>
      </c>
      <c r="P122" s="67">
        <f>SUMIF(INSIDENTAL!$D$11:$D$5596,D122,INSIDENTAL!$AY$11:$AY$5596)</f>
        <v>0</v>
      </c>
      <c r="Q122" s="67">
        <f>SUMIF(INSIDENTAL!$D$12:$D$4830,D122,INSIDENTAL!$BC$12:$BC$4830)</f>
        <v>0</v>
      </c>
      <c r="R122" s="67">
        <f>SUMIF(INSIDENTAL!$D$12:$D$4830,D122,INSIDENTAL!$BD$12:$BD$4830)</f>
        <v>0</v>
      </c>
      <c r="S122" s="67">
        <f>SUMIF(INSIDENTAL!$D$12:$D$4830,D122,INSIDENTAL!$BE$12:$BE$4830)</f>
        <v>0</v>
      </c>
      <c r="T122" s="67">
        <f>SUMIF(INSIDENTAL!$D$12:$D$4830,D122,INSIDENTAL!$BF$12:$BF$4830)</f>
        <v>190.09595786968467</v>
      </c>
      <c r="U122" s="67">
        <f>SUMIF(INSIDENTAL!$D$12:$D$4830,D122,INSIDENTAL!$BG$12:$BG$4830)</f>
        <v>0</v>
      </c>
      <c r="V122" s="67">
        <f>SUMIF(INSIDENTAL!$D$12:$D$4830,D122,INSIDENTAL!$BH$12:$BH$4830)</f>
        <v>0</v>
      </c>
      <c r="W122" s="67">
        <f>SUMIF(INSIDENTAL!$D$12:$D$4830,D122,INSIDENTAL!$BI$12:$BI$4830)</f>
        <v>0</v>
      </c>
      <c r="X122" s="67">
        <f>SUMIF(INSIDENTAL!$D$12:$D$4830,D122,INSIDENTAL!$BJ$12:$BJ$4830)</f>
        <v>0</v>
      </c>
      <c r="Y122" s="67">
        <f>SUMIF(INSIDENTAL!$D$12:$D$4830,D122,INSIDENTAL!$BK$12:$BK$4830)</f>
        <v>0</v>
      </c>
      <c r="Z122" s="67">
        <f>SUMIF(INSIDENTAL!$D$12:$D$4830,D122,INSIDENTAL!$BL$12:$BL$4830)</f>
        <v>0</v>
      </c>
      <c r="AA122" s="67">
        <f>SUMIF(INSIDENTAL!$D$12:$D$4830,D122,INSIDENTAL!$BM$12:$BM$4830)</f>
        <v>0</v>
      </c>
      <c r="AB122" s="67">
        <f>SUMIF(INSIDENTAL!$D$12:$D$4830,D122,INSIDENTAL!$BN$12:$BN$4830)</f>
        <v>0</v>
      </c>
      <c r="AC122" s="67">
        <f t="shared" si="9"/>
        <v>4</v>
      </c>
      <c r="AD122" s="67">
        <f t="shared" si="10"/>
        <v>190.09595786968467</v>
      </c>
      <c r="AF122" s="91">
        <v>0</v>
      </c>
      <c r="AG122" s="100">
        <v>0</v>
      </c>
      <c r="AH122" s="63">
        <f t="shared" si="7"/>
        <v>0</v>
      </c>
      <c r="AI122" s="63">
        <f t="shared" si="8"/>
        <v>0</v>
      </c>
      <c r="AJ122" s="96"/>
    </row>
    <row r="123" spans="1:36">
      <c r="A123" s="54" t="s">
        <v>104</v>
      </c>
      <c r="B123" s="54">
        <f>IFERROR(VLOOKUP(D123,#REF!,4,0),0)</f>
        <v>0</v>
      </c>
      <c r="C123" s="54">
        <f>IFERROR(VLOOKUP(D123,#REF!,5,0),0)</f>
        <v>0</v>
      </c>
      <c r="D123" s="85" t="s">
        <v>4780</v>
      </c>
      <c r="E123" s="67">
        <f>SUMIF(INSIDENTAL!$D$11:$D$5596,D123,INSIDENTAL!$AN$11:$AN$5596)</f>
        <v>2</v>
      </c>
      <c r="F123" s="67">
        <f>SUMIF(INSIDENTAL!$D$11:$D$5596,D123,INSIDENTAL!$AO$11:$AO$5596)</f>
        <v>2</v>
      </c>
      <c r="G123" s="67">
        <f>SUMIF(INSIDENTAL!$D$11:$D$5596,D123,INSIDENTAL!$AP$11:$AP$5596)</f>
        <v>0</v>
      </c>
      <c r="H123" s="67">
        <f>SUMIF(INSIDENTAL!$D$11:$D$5596,D123,INSIDENTAL!$AQ$11:$AQ$5596)</f>
        <v>0</v>
      </c>
      <c r="I123" s="67">
        <f>SUMIF(INSIDENTAL!$D$11:$D$5596,D123,INSIDENTAL!$AR$11:$AR$5596)</f>
        <v>0</v>
      </c>
      <c r="J123" s="67">
        <f>SUMIF(INSIDENTAL!$D$11:$D$5596,D123,INSIDENTAL!$AS$11:$AS$5596)</f>
        <v>0</v>
      </c>
      <c r="K123" s="67">
        <f>SUMIF(INSIDENTAL!$D$11:$D$5596,D123,INSIDENTAL!$AT$11:$AT$5596)</f>
        <v>0</v>
      </c>
      <c r="L123" s="67">
        <f>SUMIF(INSIDENTAL!$D$11:$D$5596,D123,INSIDENTAL!$AU$11:$AU$5596)</f>
        <v>0</v>
      </c>
      <c r="M123" s="67">
        <f>SUMIF(INSIDENTAL!$D$11:$D$5596,D123,INSIDENTAL!$AV$11:$AV$5596)</f>
        <v>0</v>
      </c>
      <c r="N123" s="67">
        <f>SUMIF(INSIDENTAL!$D$11:$D$5596,D123,INSIDENTAL!$AW$11:$AW$5596)</f>
        <v>0</v>
      </c>
      <c r="O123" s="67">
        <f>SUMIF(INSIDENTAL!$D$11:$D$5596,D123,INSIDENTAL!$AX$11:$AX$5596)</f>
        <v>0</v>
      </c>
      <c r="P123" s="67">
        <f>SUMIF(INSIDENTAL!$D$11:$D$5596,D123,INSIDENTAL!$AY$11:$AY$5596)</f>
        <v>0</v>
      </c>
      <c r="Q123" s="67">
        <f>SUMIF(INSIDENTAL!$D$12:$D$4830,D123,INSIDENTAL!$BC$12:$BC$4830)</f>
        <v>577.42458192498066</v>
      </c>
      <c r="R123" s="67">
        <f>SUMIF(INSIDENTAL!$D$12:$D$4830,D123,INSIDENTAL!$BD$12:$BD$4830)</f>
        <v>577.42458192498066</v>
      </c>
      <c r="S123" s="67">
        <f>SUMIF(INSIDENTAL!$D$12:$D$4830,D123,INSIDENTAL!$BE$12:$BE$4830)</f>
        <v>0</v>
      </c>
      <c r="T123" s="67">
        <f>SUMIF(INSIDENTAL!$D$12:$D$4830,D123,INSIDENTAL!$BF$12:$BF$4830)</f>
        <v>0</v>
      </c>
      <c r="U123" s="67">
        <f>SUMIF(INSIDENTAL!$D$12:$D$4830,D123,INSIDENTAL!$BG$12:$BG$4830)</f>
        <v>0</v>
      </c>
      <c r="V123" s="67">
        <f>SUMIF(INSIDENTAL!$D$12:$D$4830,D123,INSIDENTAL!$BH$12:$BH$4830)</f>
        <v>0</v>
      </c>
      <c r="W123" s="67">
        <f>SUMIF(INSIDENTAL!$D$12:$D$4830,D123,INSIDENTAL!$BI$12:$BI$4830)</f>
        <v>0</v>
      </c>
      <c r="X123" s="67">
        <f>SUMIF(INSIDENTAL!$D$12:$D$4830,D123,INSIDENTAL!$BJ$12:$BJ$4830)</f>
        <v>0</v>
      </c>
      <c r="Y123" s="67">
        <f>SUMIF(INSIDENTAL!$D$12:$D$4830,D123,INSIDENTAL!$BK$12:$BK$4830)</f>
        <v>0</v>
      </c>
      <c r="Z123" s="67">
        <f>SUMIF(INSIDENTAL!$D$12:$D$4830,D123,INSIDENTAL!$BL$12:$BL$4830)</f>
        <v>0</v>
      </c>
      <c r="AA123" s="67">
        <f>SUMIF(INSIDENTAL!$D$12:$D$4830,D123,INSIDENTAL!$BM$12:$BM$4830)</f>
        <v>0</v>
      </c>
      <c r="AB123" s="67">
        <f>SUMIF(INSIDENTAL!$D$12:$D$4830,D123,INSIDENTAL!$BN$12:$BN$4830)</f>
        <v>0</v>
      </c>
      <c r="AC123" s="67">
        <f t="shared" si="9"/>
        <v>4</v>
      </c>
      <c r="AD123" s="67">
        <f t="shared" si="10"/>
        <v>1154.8491638499613</v>
      </c>
      <c r="AF123" s="91">
        <v>0</v>
      </c>
      <c r="AG123" s="100">
        <v>0</v>
      </c>
      <c r="AH123" s="63">
        <f t="shared" si="7"/>
        <v>0</v>
      </c>
      <c r="AI123" s="63">
        <f t="shared" si="8"/>
        <v>0</v>
      </c>
      <c r="AJ123" s="96"/>
    </row>
    <row r="124" spans="1:36">
      <c r="A124" s="54" t="s">
        <v>104</v>
      </c>
      <c r="B124" s="54">
        <f>IFERROR(VLOOKUP(D124,#REF!,4,0),0)</f>
        <v>0</v>
      </c>
      <c r="C124" s="54">
        <f>IFERROR(VLOOKUP(D124,#REF!,5,0),0)</f>
        <v>0</v>
      </c>
      <c r="D124" s="85" t="s">
        <v>2510</v>
      </c>
      <c r="E124" s="67">
        <f>SUMIF(INSIDENTAL!$D$11:$D$5596,D124,INSIDENTAL!$AN$11:$AN$5596)</f>
        <v>0</v>
      </c>
      <c r="F124" s="67">
        <f>SUMIF(INSIDENTAL!$D$11:$D$5596,D124,INSIDENTAL!$AO$11:$AO$5596)</f>
        <v>0</v>
      </c>
      <c r="G124" s="67">
        <f>SUMIF(INSIDENTAL!$D$11:$D$5596,D124,INSIDENTAL!$AP$11:$AP$5596)</f>
        <v>0</v>
      </c>
      <c r="H124" s="67">
        <f>SUMIF(INSIDENTAL!$D$11:$D$5596,D124,INSIDENTAL!$AQ$11:$AQ$5596)</f>
        <v>0</v>
      </c>
      <c r="I124" s="67">
        <f>SUMIF(INSIDENTAL!$D$11:$D$5596,D124,INSIDENTAL!$AR$11:$AR$5596)</f>
        <v>0</v>
      </c>
      <c r="J124" s="67">
        <f>SUMIF(INSIDENTAL!$D$11:$D$5596,D124,INSIDENTAL!$AS$11:$AS$5596)</f>
        <v>0</v>
      </c>
      <c r="K124" s="67">
        <f>SUMIF(INSIDENTAL!$D$11:$D$5596,D124,INSIDENTAL!$AT$11:$AT$5596)</f>
        <v>0</v>
      </c>
      <c r="L124" s="67">
        <f>SUMIF(INSIDENTAL!$D$11:$D$5596,D124,INSIDENTAL!$AU$11:$AU$5596)</f>
        <v>0</v>
      </c>
      <c r="M124" s="67">
        <f>SUMIF(INSIDENTAL!$D$11:$D$5596,D124,INSIDENTAL!$AV$11:$AV$5596)</f>
        <v>0</v>
      </c>
      <c r="N124" s="67">
        <f>SUMIF(INSIDENTAL!$D$11:$D$5596,D124,INSIDENTAL!$AW$11:$AW$5596)</f>
        <v>0</v>
      </c>
      <c r="O124" s="67">
        <f>SUMIF(INSIDENTAL!$D$11:$D$5596,D124,INSIDENTAL!$AX$11:$AX$5596)</f>
        <v>0</v>
      </c>
      <c r="P124" s="67">
        <f>SUMIF(INSIDENTAL!$D$11:$D$5596,D124,INSIDENTAL!$AY$11:$AY$5596)</f>
        <v>0</v>
      </c>
      <c r="Q124" s="67">
        <f>SUMIF(INSIDENTAL!$D$12:$D$4830,D124,INSIDENTAL!$BC$12:$BC$4830)</f>
        <v>0</v>
      </c>
      <c r="R124" s="67">
        <f>SUMIF(INSIDENTAL!$D$12:$D$4830,D124,INSIDENTAL!$BD$12:$BD$4830)</f>
        <v>0</v>
      </c>
      <c r="S124" s="67">
        <f>SUMIF(INSIDENTAL!$D$12:$D$4830,D124,INSIDENTAL!$BE$12:$BE$4830)</f>
        <v>0</v>
      </c>
      <c r="T124" s="67">
        <f>SUMIF(INSIDENTAL!$D$12:$D$4830,D124,INSIDENTAL!$BF$12:$BF$4830)</f>
        <v>0</v>
      </c>
      <c r="U124" s="67">
        <f>SUMIF(INSIDENTAL!$D$12:$D$4830,D124,INSIDENTAL!$BG$12:$BG$4830)</f>
        <v>0</v>
      </c>
      <c r="V124" s="67">
        <f>SUMIF(INSIDENTAL!$D$12:$D$4830,D124,INSIDENTAL!$BH$12:$BH$4830)</f>
        <v>0</v>
      </c>
      <c r="W124" s="67">
        <f>SUMIF(INSIDENTAL!$D$12:$D$4830,D124,INSIDENTAL!$BI$12:$BI$4830)</f>
        <v>0</v>
      </c>
      <c r="X124" s="67">
        <f>SUMIF(INSIDENTAL!$D$12:$D$4830,D124,INSIDENTAL!$BJ$12:$BJ$4830)</f>
        <v>0</v>
      </c>
      <c r="Y124" s="67">
        <f>SUMIF(INSIDENTAL!$D$12:$D$4830,D124,INSIDENTAL!$BK$12:$BK$4830)</f>
        <v>0</v>
      </c>
      <c r="Z124" s="67">
        <f>SUMIF(INSIDENTAL!$D$12:$D$4830,D124,INSIDENTAL!$BL$12:$BL$4830)</f>
        <v>0</v>
      </c>
      <c r="AA124" s="67">
        <f>SUMIF(INSIDENTAL!$D$12:$D$4830,D124,INSIDENTAL!$BM$12:$BM$4830)</f>
        <v>0</v>
      </c>
      <c r="AB124" s="67">
        <f>SUMIF(INSIDENTAL!$D$12:$D$4830,D124,INSIDENTAL!$BN$12:$BN$4830)</f>
        <v>0</v>
      </c>
      <c r="AC124" s="67">
        <f t="shared" si="9"/>
        <v>0</v>
      </c>
      <c r="AD124" s="67">
        <f t="shared" si="10"/>
        <v>0</v>
      </c>
      <c r="AF124" s="91">
        <v>0</v>
      </c>
      <c r="AG124" s="100">
        <v>0</v>
      </c>
      <c r="AH124" s="63">
        <f t="shared" si="7"/>
        <v>0</v>
      </c>
      <c r="AI124" s="63">
        <f t="shared" si="8"/>
        <v>0</v>
      </c>
      <c r="AJ124" s="96"/>
    </row>
    <row r="125" spans="1:36">
      <c r="A125" s="54" t="s">
        <v>104</v>
      </c>
      <c r="B125" s="54">
        <f>IFERROR(VLOOKUP(D125,#REF!,4,0),0)</f>
        <v>0</v>
      </c>
      <c r="C125" s="54">
        <f>IFERROR(VLOOKUP(D125,#REF!,5,0),0)</f>
        <v>0</v>
      </c>
      <c r="D125" s="85" t="s">
        <v>2081</v>
      </c>
      <c r="E125" s="67">
        <f>SUMIF(INSIDENTAL!$D$11:$D$5596,D125,INSIDENTAL!$AN$11:$AN$5596)</f>
        <v>0</v>
      </c>
      <c r="F125" s="67">
        <f>SUMIF(INSIDENTAL!$D$11:$D$5596,D125,INSIDENTAL!$AO$11:$AO$5596)</f>
        <v>0</v>
      </c>
      <c r="G125" s="67">
        <f>SUMIF(INSIDENTAL!$D$11:$D$5596,D125,INSIDENTAL!$AP$11:$AP$5596)</f>
        <v>0</v>
      </c>
      <c r="H125" s="67">
        <f>SUMIF(INSIDENTAL!$D$11:$D$5596,D125,INSIDENTAL!$AQ$11:$AQ$5596)</f>
        <v>0</v>
      </c>
      <c r="I125" s="67">
        <f>SUMIF(INSIDENTAL!$D$11:$D$5596,D125,INSIDENTAL!$AR$11:$AR$5596)</f>
        <v>0</v>
      </c>
      <c r="J125" s="67">
        <f>SUMIF(INSIDENTAL!$D$11:$D$5596,D125,INSIDENTAL!$AS$11:$AS$5596)</f>
        <v>0</v>
      </c>
      <c r="K125" s="67">
        <f>SUMIF(INSIDENTAL!$D$11:$D$5596,D125,INSIDENTAL!$AT$11:$AT$5596)</f>
        <v>0</v>
      </c>
      <c r="L125" s="67">
        <f>SUMIF(INSIDENTAL!$D$11:$D$5596,D125,INSIDENTAL!$AU$11:$AU$5596)</f>
        <v>0</v>
      </c>
      <c r="M125" s="67">
        <f>SUMIF(INSIDENTAL!$D$11:$D$5596,D125,INSIDENTAL!$AV$11:$AV$5596)</f>
        <v>0</v>
      </c>
      <c r="N125" s="67">
        <f>SUMIF(INSIDENTAL!$D$11:$D$5596,D125,INSIDENTAL!$AW$11:$AW$5596)</f>
        <v>0</v>
      </c>
      <c r="O125" s="67">
        <f>SUMIF(INSIDENTAL!$D$11:$D$5596,D125,INSIDENTAL!$AX$11:$AX$5596)</f>
        <v>0</v>
      </c>
      <c r="P125" s="67">
        <f>SUMIF(INSIDENTAL!$D$11:$D$5596,D125,INSIDENTAL!$AY$11:$AY$5596)</f>
        <v>0</v>
      </c>
      <c r="Q125" s="67">
        <f>SUMIF(INSIDENTAL!$D$12:$D$4830,D125,INSIDENTAL!$BC$12:$BC$4830)</f>
        <v>0</v>
      </c>
      <c r="R125" s="67">
        <f>SUMIF(INSIDENTAL!$D$12:$D$4830,D125,INSIDENTAL!$BD$12:$BD$4830)</f>
        <v>0</v>
      </c>
      <c r="S125" s="67">
        <f>SUMIF(INSIDENTAL!$D$12:$D$4830,D125,INSIDENTAL!$BE$12:$BE$4830)</f>
        <v>0</v>
      </c>
      <c r="T125" s="67">
        <f>SUMIF(INSIDENTAL!$D$12:$D$4830,D125,INSIDENTAL!$BF$12:$BF$4830)</f>
        <v>0</v>
      </c>
      <c r="U125" s="67">
        <f>SUMIF(INSIDENTAL!$D$12:$D$4830,D125,INSIDENTAL!$BG$12:$BG$4830)</f>
        <v>0</v>
      </c>
      <c r="V125" s="67">
        <f>SUMIF(INSIDENTAL!$D$12:$D$4830,D125,INSIDENTAL!$BH$12:$BH$4830)</f>
        <v>0</v>
      </c>
      <c r="W125" s="67">
        <f>SUMIF(INSIDENTAL!$D$12:$D$4830,D125,INSIDENTAL!$BI$12:$BI$4830)</f>
        <v>0</v>
      </c>
      <c r="X125" s="67">
        <f>SUMIF(INSIDENTAL!$D$12:$D$4830,D125,INSIDENTAL!$BJ$12:$BJ$4830)</f>
        <v>0</v>
      </c>
      <c r="Y125" s="67">
        <f>SUMIF(INSIDENTAL!$D$12:$D$4830,D125,INSIDENTAL!$BK$12:$BK$4830)</f>
        <v>0</v>
      </c>
      <c r="Z125" s="67">
        <f>SUMIF(INSIDENTAL!$D$12:$D$4830,D125,INSIDENTAL!$BL$12:$BL$4830)</f>
        <v>0</v>
      </c>
      <c r="AA125" s="67">
        <f>SUMIF(INSIDENTAL!$D$12:$D$4830,D125,INSIDENTAL!$BM$12:$BM$4830)</f>
        <v>0</v>
      </c>
      <c r="AB125" s="67">
        <f>SUMIF(INSIDENTAL!$D$12:$D$4830,D125,INSIDENTAL!$BN$12:$BN$4830)</f>
        <v>0</v>
      </c>
      <c r="AC125" s="67">
        <f t="shared" si="9"/>
        <v>0</v>
      </c>
      <c r="AD125" s="67">
        <f t="shared" si="10"/>
        <v>0</v>
      </c>
      <c r="AF125" s="91">
        <v>59</v>
      </c>
      <c r="AG125" s="100">
        <v>270.86197817021525</v>
      </c>
      <c r="AH125" s="63">
        <f t="shared" si="7"/>
        <v>-1</v>
      </c>
      <c r="AI125" s="63">
        <f t="shared" si="8"/>
        <v>-1</v>
      </c>
      <c r="AJ125" s="96" t="s">
        <v>14793</v>
      </c>
    </row>
    <row r="126" spans="1:36">
      <c r="A126" s="54" t="s">
        <v>104</v>
      </c>
      <c r="B126" s="54">
        <f>IFERROR(VLOOKUP(D126,#REF!,4,0),0)</f>
        <v>0</v>
      </c>
      <c r="C126" s="54">
        <f>IFERROR(VLOOKUP(D126,#REF!,5,0),0)</f>
        <v>0</v>
      </c>
      <c r="D126" s="85" t="s">
        <v>2894</v>
      </c>
      <c r="E126" s="67">
        <f>SUMIF(INSIDENTAL!$D$11:$D$5596,D126,INSIDENTAL!$AN$11:$AN$5596)</f>
        <v>0</v>
      </c>
      <c r="F126" s="67">
        <f>SUMIF(INSIDENTAL!$D$11:$D$5596,D126,INSIDENTAL!$AO$11:$AO$5596)</f>
        <v>0</v>
      </c>
      <c r="G126" s="67">
        <f>SUMIF(INSIDENTAL!$D$11:$D$5596,D126,INSIDENTAL!$AP$11:$AP$5596)</f>
        <v>1</v>
      </c>
      <c r="H126" s="67">
        <f>SUMIF(INSIDENTAL!$D$11:$D$5596,D126,INSIDENTAL!$AQ$11:$AQ$5596)</f>
        <v>0</v>
      </c>
      <c r="I126" s="67">
        <f>SUMIF(INSIDENTAL!$D$11:$D$5596,D126,INSIDENTAL!$AR$11:$AR$5596)</f>
        <v>0</v>
      </c>
      <c r="J126" s="67">
        <f>SUMIF(INSIDENTAL!$D$11:$D$5596,D126,INSIDENTAL!$AS$11:$AS$5596)</f>
        <v>0</v>
      </c>
      <c r="K126" s="67">
        <f>SUMIF(INSIDENTAL!$D$11:$D$5596,D126,INSIDENTAL!$AT$11:$AT$5596)</f>
        <v>0</v>
      </c>
      <c r="L126" s="67">
        <f>SUMIF(INSIDENTAL!$D$11:$D$5596,D126,INSIDENTAL!$AU$11:$AU$5596)</f>
        <v>0</v>
      </c>
      <c r="M126" s="67">
        <f>SUMIF(INSIDENTAL!$D$11:$D$5596,D126,INSIDENTAL!$AV$11:$AV$5596)</f>
        <v>0</v>
      </c>
      <c r="N126" s="67">
        <f>SUMIF(INSIDENTAL!$D$11:$D$5596,D126,INSIDENTAL!$AW$11:$AW$5596)</f>
        <v>0</v>
      </c>
      <c r="O126" s="67">
        <f>SUMIF(INSIDENTAL!$D$11:$D$5596,D126,INSIDENTAL!$AX$11:$AX$5596)</f>
        <v>0</v>
      </c>
      <c r="P126" s="67">
        <f>SUMIF(INSIDENTAL!$D$11:$D$5596,D126,INSIDENTAL!$AY$11:$AY$5596)</f>
        <v>0</v>
      </c>
      <c r="Q126" s="67">
        <f>SUMIF(INSIDENTAL!$D$12:$D$4830,D126,INSIDENTAL!$BC$12:$BC$4830)</f>
        <v>0</v>
      </c>
      <c r="R126" s="67">
        <f>SUMIF(INSIDENTAL!$D$12:$D$4830,D126,INSIDENTAL!$BD$12:$BD$4830)</f>
        <v>0</v>
      </c>
      <c r="S126" s="67">
        <f>SUMIF(INSIDENTAL!$D$12:$D$4830,D126,INSIDENTAL!$BE$12:$BE$4830)</f>
        <v>435.79810869317532</v>
      </c>
      <c r="T126" s="67">
        <f>SUMIF(INSIDENTAL!$D$12:$D$4830,D126,INSIDENTAL!$BF$12:$BF$4830)</f>
        <v>0</v>
      </c>
      <c r="U126" s="67">
        <f>SUMIF(INSIDENTAL!$D$12:$D$4830,D126,INSIDENTAL!$BG$12:$BG$4830)</f>
        <v>0</v>
      </c>
      <c r="V126" s="67">
        <f>SUMIF(INSIDENTAL!$D$12:$D$4830,D126,INSIDENTAL!$BH$12:$BH$4830)</f>
        <v>0</v>
      </c>
      <c r="W126" s="67">
        <f>SUMIF(INSIDENTAL!$D$12:$D$4830,D126,INSIDENTAL!$BI$12:$BI$4830)</f>
        <v>0</v>
      </c>
      <c r="X126" s="67">
        <f>SUMIF(INSIDENTAL!$D$12:$D$4830,D126,INSIDENTAL!$BJ$12:$BJ$4830)</f>
        <v>0</v>
      </c>
      <c r="Y126" s="67">
        <f>SUMIF(INSIDENTAL!$D$12:$D$4830,D126,INSIDENTAL!$BK$12:$BK$4830)</f>
        <v>0</v>
      </c>
      <c r="Z126" s="67">
        <f>SUMIF(INSIDENTAL!$D$12:$D$4830,D126,INSIDENTAL!$BL$12:$BL$4830)</f>
        <v>0</v>
      </c>
      <c r="AA126" s="67">
        <f>SUMIF(INSIDENTAL!$D$12:$D$4830,D126,INSIDENTAL!$BM$12:$BM$4830)</f>
        <v>0</v>
      </c>
      <c r="AB126" s="67">
        <f>SUMIF(INSIDENTAL!$D$12:$D$4830,D126,INSIDENTAL!$BN$12:$BN$4830)</f>
        <v>0</v>
      </c>
      <c r="AC126" s="67">
        <f t="shared" si="9"/>
        <v>1</v>
      </c>
      <c r="AD126" s="67">
        <f t="shared" si="10"/>
        <v>435.79810869317532</v>
      </c>
      <c r="AF126" s="91">
        <v>0</v>
      </c>
      <c r="AG126" s="100">
        <v>0</v>
      </c>
      <c r="AH126" s="63">
        <f t="shared" si="7"/>
        <v>0</v>
      </c>
      <c r="AI126" s="63">
        <f t="shared" si="8"/>
        <v>0</v>
      </c>
      <c r="AJ126" s="96"/>
    </row>
    <row r="127" spans="1:36">
      <c r="A127" s="54" t="s">
        <v>104</v>
      </c>
      <c r="B127" s="54">
        <f>IFERROR(VLOOKUP(D127,#REF!,4,0),0)</f>
        <v>0</v>
      </c>
      <c r="C127" s="54">
        <f>IFERROR(VLOOKUP(D127,#REF!,5,0),0)</f>
        <v>0</v>
      </c>
      <c r="D127" s="85" t="s">
        <v>2733</v>
      </c>
      <c r="E127" s="67">
        <f>SUMIF(INSIDENTAL!$D$11:$D$5596,D127,INSIDENTAL!$AN$11:$AN$5596)</f>
        <v>0</v>
      </c>
      <c r="F127" s="67">
        <f>SUMIF(INSIDENTAL!$D$11:$D$5596,D127,INSIDENTAL!$AO$11:$AO$5596)</f>
        <v>8</v>
      </c>
      <c r="G127" s="67">
        <f>SUMIF(INSIDENTAL!$D$11:$D$5596,D127,INSIDENTAL!$AP$11:$AP$5596)</f>
        <v>0</v>
      </c>
      <c r="H127" s="67">
        <f>SUMIF(INSIDENTAL!$D$11:$D$5596,D127,INSIDENTAL!$AQ$11:$AQ$5596)</f>
        <v>10</v>
      </c>
      <c r="I127" s="67">
        <f>SUMIF(INSIDENTAL!$D$11:$D$5596,D127,INSIDENTAL!$AR$11:$AR$5596)</f>
        <v>0</v>
      </c>
      <c r="J127" s="67">
        <f>SUMIF(INSIDENTAL!$D$11:$D$5596,D127,INSIDENTAL!$AS$11:$AS$5596)</f>
        <v>14</v>
      </c>
      <c r="K127" s="67">
        <f>SUMIF(INSIDENTAL!$D$11:$D$5596,D127,INSIDENTAL!$AT$11:$AT$5596)</f>
        <v>0</v>
      </c>
      <c r="L127" s="67">
        <f>SUMIF(INSIDENTAL!$D$11:$D$5596,D127,INSIDENTAL!$AU$11:$AU$5596)</f>
        <v>12</v>
      </c>
      <c r="M127" s="67">
        <f>SUMIF(INSIDENTAL!$D$11:$D$5596,D127,INSIDENTAL!$AV$11:$AV$5596)</f>
        <v>0</v>
      </c>
      <c r="N127" s="67">
        <f>SUMIF(INSIDENTAL!$D$11:$D$5596,D127,INSIDENTAL!$AW$11:$AW$5596)</f>
        <v>0</v>
      </c>
      <c r="O127" s="67">
        <f>SUMIF(INSIDENTAL!$D$11:$D$5596,D127,INSIDENTAL!$AX$11:$AX$5596)</f>
        <v>0</v>
      </c>
      <c r="P127" s="67">
        <f>SUMIF(INSIDENTAL!$D$11:$D$5596,D127,INSIDENTAL!$AY$11:$AY$5596)</f>
        <v>0</v>
      </c>
      <c r="Q127" s="67">
        <f>SUMIF(INSIDENTAL!$D$12:$D$4830,D127,INSIDENTAL!$BC$12:$BC$4830)</f>
        <v>0</v>
      </c>
      <c r="R127" s="67">
        <f>SUMIF(INSIDENTAL!$D$12:$D$4830,D127,INSIDENTAL!$BD$12:$BD$4830)</f>
        <v>63.296747813097362</v>
      </c>
      <c r="S127" s="67">
        <f>SUMIF(INSIDENTAL!$D$12:$D$4830,D127,INSIDENTAL!$BE$12:$BE$4830)</f>
        <v>0</v>
      </c>
      <c r="T127" s="67">
        <f>SUMIF(INSIDENTAL!$D$12:$D$4830,D127,INSIDENTAL!$BF$12:$BF$4830)</f>
        <v>79.120934766371704</v>
      </c>
      <c r="U127" s="67">
        <f>SUMIF(INSIDENTAL!$D$12:$D$4830,D127,INSIDENTAL!$BG$12:$BG$4830)</f>
        <v>0</v>
      </c>
      <c r="V127" s="67">
        <f>SUMIF(INSIDENTAL!$D$12:$D$4830,D127,INSIDENTAL!$BH$12:$BH$4830)</f>
        <v>110.76930867292039</v>
      </c>
      <c r="W127" s="67">
        <f>SUMIF(INSIDENTAL!$D$12:$D$4830,D127,INSIDENTAL!$BI$12:$BI$4830)</f>
        <v>0</v>
      </c>
      <c r="X127" s="67">
        <f>SUMIF(INSIDENTAL!$D$12:$D$4830,D127,INSIDENTAL!$BJ$12:$BJ$4830)</f>
        <v>94.945121719646039</v>
      </c>
      <c r="Y127" s="67">
        <f>SUMIF(INSIDENTAL!$D$12:$D$4830,D127,INSIDENTAL!$BK$12:$BK$4830)</f>
        <v>0</v>
      </c>
      <c r="Z127" s="67">
        <f>SUMIF(INSIDENTAL!$D$12:$D$4830,D127,INSIDENTAL!$BL$12:$BL$4830)</f>
        <v>0</v>
      </c>
      <c r="AA127" s="67">
        <f>SUMIF(INSIDENTAL!$D$12:$D$4830,D127,INSIDENTAL!$BM$12:$BM$4830)</f>
        <v>0</v>
      </c>
      <c r="AB127" s="67">
        <f>SUMIF(INSIDENTAL!$D$12:$D$4830,D127,INSIDENTAL!$BN$12:$BN$4830)</f>
        <v>0</v>
      </c>
      <c r="AC127" s="67">
        <f t="shared" si="9"/>
        <v>44</v>
      </c>
      <c r="AD127" s="67">
        <f t="shared" si="10"/>
        <v>348.13211297203554</v>
      </c>
      <c r="AF127" s="91">
        <v>42</v>
      </c>
      <c r="AG127" s="100">
        <v>358.64144286705624</v>
      </c>
      <c r="AH127" s="63">
        <f t="shared" si="7"/>
        <v>4.7619047619047616E-2</v>
      </c>
      <c r="AI127" s="63">
        <f t="shared" si="8"/>
        <v>-2.9303166446707531E-2</v>
      </c>
      <c r="AJ127" s="96"/>
    </row>
    <row r="128" spans="1:36">
      <c r="A128" s="54" t="s">
        <v>104</v>
      </c>
      <c r="B128" s="54">
        <f>IFERROR(VLOOKUP(D128,#REF!,4,0),0)</f>
        <v>0</v>
      </c>
      <c r="C128" s="54">
        <f>IFERROR(VLOOKUP(D128,#REF!,5,0),0)</f>
        <v>0</v>
      </c>
      <c r="D128" s="85" t="s">
        <v>12194</v>
      </c>
      <c r="E128" s="67">
        <f>SUMIF(INSIDENTAL!$D$11:$D$5596,D128,INSIDENTAL!$AN$11:$AN$5596)</f>
        <v>0</v>
      </c>
      <c r="F128" s="67">
        <f>SUMIF(INSIDENTAL!$D$11:$D$5596,D128,INSIDENTAL!$AO$11:$AO$5596)</f>
        <v>0</v>
      </c>
      <c r="G128" s="67">
        <f>SUMIF(INSIDENTAL!$D$11:$D$5596,D128,INSIDENTAL!$AP$11:$AP$5596)</f>
        <v>0</v>
      </c>
      <c r="H128" s="67">
        <f>SUMIF(INSIDENTAL!$D$11:$D$5596,D128,INSIDENTAL!$AQ$11:$AQ$5596)</f>
        <v>1</v>
      </c>
      <c r="I128" s="67">
        <f>SUMIF(INSIDENTAL!$D$11:$D$5596,D128,INSIDENTAL!$AR$11:$AR$5596)</f>
        <v>0</v>
      </c>
      <c r="J128" s="67">
        <f>SUMIF(INSIDENTAL!$D$11:$D$5596,D128,INSIDENTAL!$AS$11:$AS$5596)</f>
        <v>0</v>
      </c>
      <c r="K128" s="67">
        <f>SUMIF(INSIDENTAL!$D$11:$D$5596,D128,INSIDENTAL!$AT$11:$AT$5596)</f>
        <v>0</v>
      </c>
      <c r="L128" s="67">
        <f>SUMIF(INSIDENTAL!$D$11:$D$5596,D128,INSIDENTAL!$AU$11:$AU$5596)</f>
        <v>0</v>
      </c>
      <c r="M128" s="67">
        <f>SUMIF(INSIDENTAL!$D$11:$D$5596,D128,INSIDENTAL!$AV$11:$AV$5596)</f>
        <v>0</v>
      </c>
      <c r="N128" s="67">
        <f>SUMIF(INSIDENTAL!$D$11:$D$5596,D128,INSIDENTAL!$AW$11:$AW$5596)</f>
        <v>0</v>
      </c>
      <c r="O128" s="67">
        <f>SUMIF(INSIDENTAL!$D$11:$D$5596,D128,INSIDENTAL!$AX$11:$AX$5596)</f>
        <v>0</v>
      </c>
      <c r="P128" s="67">
        <f>SUMIF(INSIDENTAL!$D$11:$D$5596,D128,INSIDENTAL!$AY$11:$AY$5596)</f>
        <v>0</v>
      </c>
      <c r="Q128" s="67">
        <f>SUMIF(INSIDENTAL!$D$12:$D$4830,D128,INSIDENTAL!$BC$12:$BC$4830)</f>
        <v>0</v>
      </c>
      <c r="R128" s="67">
        <f>SUMIF(INSIDENTAL!$D$12:$D$4830,D128,INSIDENTAL!$BD$12:$BD$4830)</f>
        <v>0</v>
      </c>
      <c r="S128" s="67">
        <f>SUMIF(INSIDENTAL!$D$12:$D$4830,D128,INSIDENTAL!$BE$12:$BE$4830)</f>
        <v>0</v>
      </c>
      <c r="T128" s="67">
        <f>SUMIF(INSIDENTAL!$D$12:$D$4830,D128,INSIDENTAL!$BF$12:$BF$4830)</f>
        <v>4.75</v>
      </c>
      <c r="U128" s="67">
        <f>SUMIF(INSIDENTAL!$D$12:$D$4830,D128,INSIDENTAL!$BG$12:$BG$4830)</f>
        <v>0</v>
      </c>
      <c r="V128" s="67">
        <f>SUMIF(INSIDENTAL!$D$12:$D$4830,D128,INSIDENTAL!$BH$12:$BH$4830)</f>
        <v>0</v>
      </c>
      <c r="W128" s="67">
        <f>SUMIF(INSIDENTAL!$D$12:$D$4830,D128,INSIDENTAL!$BI$12:$BI$4830)</f>
        <v>0</v>
      </c>
      <c r="X128" s="67">
        <f>SUMIF(INSIDENTAL!$D$12:$D$4830,D128,INSIDENTAL!$BJ$12:$BJ$4830)</f>
        <v>0</v>
      </c>
      <c r="Y128" s="67">
        <f>SUMIF(INSIDENTAL!$D$12:$D$4830,D128,INSIDENTAL!$BK$12:$BK$4830)</f>
        <v>0</v>
      </c>
      <c r="Z128" s="67">
        <f>SUMIF(INSIDENTAL!$D$12:$D$4830,D128,INSIDENTAL!$BL$12:$BL$4830)</f>
        <v>0</v>
      </c>
      <c r="AA128" s="67">
        <f>SUMIF(INSIDENTAL!$D$12:$D$4830,D128,INSIDENTAL!$BM$12:$BM$4830)</f>
        <v>0</v>
      </c>
      <c r="AB128" s="67">
        <f>SUMIF(INSIDENTAL!$D$12:$D$4830,D128,INSIDENTAL!$BN$12:$BN$4830)</f>
        <v>0</v>
      </c>
      <c r="AC128" s="67">
        <f t="shared" si="9"/>
        <v>1</v>
      </c>
      <c r="AD128" s="67">
        <f t="shared" si="10"/>
        <v>4.75</v>
      </c>
      <c r="AF128" s="91">
        <v>0</v>
      </c>
      <c r="AG128" s="100">
        <v>0</v>
      </c>
      <c r="AH128" s="63">
        <f t="shared" si="7"/>
        <v>0</v>
      </c>
      <c r="AI128" s="63">
        <f t="shared" si="8"/>
        <v>0</v>
      </c>
      <c r="AJ128" s="96"/>
    </row>
    <row r="129" spans="1:36">
      <c r="A129" s="54" t="s">
        <v>104</v>
      </c>
      <c r="B129" s="54">
        <f>IFERROR(VLOOKUP(D129,#REF!,4,0),0)</f>
        <v>0</v>
      </c>
      <c r="C129" s="54">
        <f>IFERROR(VLOOKUP(D129,#REF!,5,0),0)</f>
        <v>0</v>
      </c>
      <c r="D129" s="85"/>
      <c r="E129" s="67">
        <f>SUMIF(INSIDENTAL!$D$11:$D$5596,D129,INSIDENTAL!$AN$11:$AN$5596)</f>
        <v>0</v>
      </c>
      <c r="F129" s="67">
        <f>SUMIF(INSIDENTAL!$D$11:$D$5596,D129,INSIDENTAL!$AO$11:$AO$5596)</f>
        <v>0</v>
      </c>
      <c r="G129" s="67">
        <f>SUMIF(INSIDENTAL!$D$11:$D$5596,D129,INSIDENTAL!$AP$11:$AP$5596)</f>
        <v>0</v>
      </c>
      <c r="H129" s="67">
        <f>SUMIF(INSIDENTAL!$D$11:$D$5596,D129,INSIDENTAL!$AQ$11:$AQ$5596)</f>
        <v>0</v>
      </c>
      <c r="I129" s="67">
        <f>SUMIF(INSIDENTAL!$D$11:$D$5596,D129,INSIDENTAL!$AR$11:$AR$5596)</f>
        <v>0</v>
      </c>
      <c r="J129" s="67">
        <f>SUMIF(INSIDENTAL!$D$11:$D$5596,D129,INSIDENTAL!$AS$11:$AS$5596)</f>
        <v>0</v>
      </c>
      <c r="K129" s="67">
        <f>SUMIF(INSIDENTAL!$D$11:$D$5596,D129,INSIDENTAL!$AT$11:$AT$5596)</f>
        <v>0</v>
      </c>
      <c r="L129" s="67">
        <f>SUMIF(INSIDENTAL!$D$11:$D$5596,D129,INSIDENTAL!$AU$11:$AU$5596)</f>
        <v>0</v>
      </c>
      <c r="M129" s="67">
        <f>SUMIF(INSIDENTAL!$D$11:$D$5596,D129,INSIDENTAL!$AV$11:$AV$5596)</f>
        <v>0</v>
      </c>
      <c r="N129" s="67">
        <f>SUMIF(INSIDENTAL!$D$11:$D$5596,D129,INSIDENTAL!$AW$11:$AW$5596)</f>
        <v>0</v>
      </c>
      <c r="O129" s="67">
        <f>SUMIF(INSIDENTAL!$D$11:$D$5596,D129,INSIDENTAL!$AX$11:$AX$5596)</f>
        <v>0</v>
      </c>
      <c r="P129" s="67">
        <f>SUMIF(INSIDENTAL!$D$11:$D$5596,D129,INSIDENTAL!$AY$11:$AY$5596)</f>
        <v>0</v>
      </c>
      <c r="Q129" s="67">
        <f>SUMIF(INSIDENTAL!$D$12:$D$4830,D129,INSIDENTAL!$BC$12:$BC$4830)</f>
        <v>0</v>
      </c>
      <c r="R129" s="67">
        <f>SUMIF(INSIDENTAL!$D$12:$D$4830,D129,INSIDENTAL!$BD$12:$BD$4830)</f>
        <v>0</v>
      </c>
      <c r="S129" s="67">
        <f>SUMIF(INSIDENTAL!$D$12:$D$4830,D129,INSIDENTAL!$BE$12:$BE$4830)</f>
        <v>0</v>
      </c>
      <c r="T129" s="67">
        <f>SUMIF(INSIDENTAL!$D$12:$D$4830,D129,INSIDENTAL!$BF$12:$BF$4830)</f>
        <v>0</v>
      </c>
      <c r="U129" s="67">
        <f>SUMIF(INSIDENTAL!$D$12:$D$4830,D129,INSIDENTAL!$BG$12:$BG$4830)</f>
        <v>0</v>
      </c>
      <c r="V129" s="67">
        <f>SUMIF(INSIDENTAL!$D$12:$D$4830,D129,INSIDENTAL!$BH$12:$BH$4830)</f>
        <v>0</v>
      </c>
      <c r="W129" s="67">
        <f>SUMIF(INSIDENTAL!$D$12:$D$4830,D129,INSIDENTAL!$BI$12:$BI$4830)</f>
        <v>0</v>
      </c>
      <c r="X129" s="67">
        <f>SUMIF(INSIDENTAL!$D$12:$D$4830,D129,INSIDENTAL!$BJ$12:$BJ$4830)</f>
        <v>0</v>
      </c>
      <c r="Y129" s="67">
        <f>SUMIF(INSIDENTAL!$D$12:$D$4830,D129,INSIDENTAL!$BK$12:$BK$4830)</f>
        <v>0</v>
      </c>
      <c r="Z129" s="67">
        <f>SUMIF(INSIDENTAL!$D$12:$D$4830,D129,INSIDENTAL!$BL$12:$BL$4830)</f>
        <v>0</v>
      </c>
      <c r="AA129" s="67">
        <f>SUMIF(INSIDENTAL!$D$12:$D$4830,D129,INSIDENTAL!$BM$12:$BM$4830)</f>
        <v>0</v>
      </c>
      <c r="AB129" s="67">
        <f>SUMIF(INSIDENTAL!$D$12:$D$4830,D129,INSIDENTAL!$BN$12:$BN$4830)</f>
        <v>0</v>
      </c>
      <c r="AC129" s="67">
        <f t="shared" si="9"/>
        <v>0</v>
      </c>
      <c r="AD129" s="67">
        <f t="shared" si="10"/>
        <v>0</v>
      </c>
      <c r="AF129" s="91"/>
      <c r="AG129" s="100"/>
      <c r="AH129" s="63">
        <f t="shared" si="7"/>
        <v>0</v>
      </c>
      <c r="AI129" s="63">
        <f t="shared" si="8"/>
        <v>0</v>
      </c>
      <c r="AJ129" s="96"/>
    </row>
    <row r="130" spans="1:36">
      <c r="A130" s="54" t="s">
        <v>104</v>
      </c>
      <c r="B130" s="54">
        <f>IFERROR(VLOOKUP(D130,#REF!,4,0),0)</f>
        <v>0</v>
      </c>
      <c r="C130" s="54">
        <f>IFERROR(VLOOKUP(D130,#REF!,5,0),0)</f>
        <v>0</v>
      </c>
      <c r="D130" s="85"/>
      <c r="E130" s="67">
        <f>SUMIF(INSIDENTAL!$D$11:$D$5596,D130,INSIDENTAL!$AN$11:$AN$5596)</f>
        <v>0</v>
      </c>
      <c r="F130" s="67">
        <f>SUMIF(INSIDENTAL!$D$11:$D$5596,D130,INSIDENTAL!$AO$11:$AO$5596)</f>
        <v>0</v>
      </c>
      <c r="G130" s="67">
        <f>SUMIF(INSIDENTAL!$D$11:$D$5596,D130,INSIDENTAL!$AP$11:$AP$5596)</f>
        <v>0</v>
      </c>
      <c r="H130" s="67">
        <f>SUMIF(INSIDENTAL!$D$11:$D$5596,D130,INSIDENTAL!$AQ$11:$AQ$5596)</f>
        <v>0</v>
      </c>
      <c r="I130" s="67">
        <f>SUMIF(INSIDENTAL!$D$11:$D$5596,D130,INSIDENTAL!$AR$11:$AR$5596)</f>
        <v>0</v>
      </c>
      <c r="J130" s="67">
        <f>SUMIF(INSIDENTAL!$D$11:$D$5596,D130,INSIDENTAL!$AS$11:$AS$5596)</f>
        <v>0</v>
      </c>
      <c r="K130" s="67">
        <f>SUMIF(INSIDENTAL!$D$11:$D$5596,D130,INSIDENTAL!$AT$11:$AT$5596)</f>
        <v>0</v>
      </c>
      <c r="L130" s="67">
        <f>SUMIF(INSIDENTAL!$D$11:$D$5596,D130,INSIDENTAL!$AU$11:$AU$5596)</f>
        <v>0</v>
      </c>
      <c r="M130" s="67">
        <f>SUMIF(INSIDENTAL!$D$11:$D$5596,D130,INSIDENTAL!$AV$11:$AV$5596)</f>
        <v>0</v>
      </c>
      <c r="N130" s="67">
        <f>SUMIF(INSIDENTAL!$D$11:$D$5596,D130,INSIDENTAL!$AW$11:$AW$5596)</f>
        <v>0</v>
      </c>
      <c r="O130" s="67">
        <f>SUMIF(INSIDENTAL!$D$11:$D$5596,D130,INSIDENTAL!$AX$11:$AX$5596)</f>
        <v>0</v>
      </c>
      <c r="P130" s="67">
        <f>SUMIF(INSIDENTAL!$D$11:$D$5596,D130,INSIDENTAL!$AY$11:$AY$5596)</f>
        <v>0</v>
      </c>
      <c r="Q130" s="67">
        <f>SUMIF(INSIDENTAL!$D$12:$D$4830,D130,INSIDENTAL!$BC$12:$BC$4830)</f>
        <v>0</v>
      </c>
      <c r="R130" s="67">
        <f>SUMIF(INSIDENTAL!$D$12:$D$4830,D130,INSIDENTAL!$BD$12:$BD$4830)</f>
        <v>0</v>
      </c>
      <c r="S130" s="67">
        <f>SUMIF(INSIDENTAL!$D$12:$D$4830,D130,INSIDENTAL!$BE$12:$BE$4830)</f>
        <v>0</v>
      </c>
      <c r="T130" s="67">
        <f>SUMIF(INSIDENTAL!$D$12:$D$4830,D130,INSIDENTAL!$BF$12:$BF$4830)</f>
        <v>0</v>
      </c>
      <c r="U130" s="67">
        <f>SUMIF(INSIDENTAL!$D$12:$D$4830,D130,INSIDENTAL!$BG$12:$BG$4830)</f>
        <v>0</v>
      </c>
      <c r="V130" s="67">
        <f>SUMIF(INSIDENTAL!$D$12:$D$4830,D130,INSIDENTAL!$BH$12:$BH$4830)</f>
        <v>0</v>
      </c>
      <c r="W130" s="67">
        <f>SUMIF(INSIDENTAL!$D$12:$D$4830,D130,INSIDENTAL!$BI$12:$BI$4830)</f>
        <v>0</v>
      </c>
      <c r="X130" s="67">
        <f>SUMIF(INSIDENTAL!$D$12:$D$4830,D130,INSIDENTAL!$BJ$12:$BJ$4830)</f>
        <v>0</v>
      </c>
      <c r="Y130" s="67">
        <f>SUMIF(INSIDENTAL!$D$12:$D$4830,D130,INSIDENTAL!$BK$12:$BK$4830)</f>
        <v>0</v>
      </c>
      <c r="Z130" s="67">
        <f>SUMIF(INSIDENTAL!$D$12:$D$4830,D130,INSIDENTAL!$BL$12:$BL$4830)</f>
        <v>0</v>
      </c>
      <c r="AA130" s="67">
        <f>SUMIF(INSIDENTAL!$D$12:$D$4830,D130,INSIDENTAL!$BM$12:$BM$4830)</f>
        <v>0</v>
      </c>
      <c r="AB130" s="67">
        <f>SUMIF(INSIDENTAL!$D$12:$D$4830,D130,INSIDENTAL!$BN$12:$BN$4830)</f>
        <v>0</v>
      </c>
      <c r="AC130" s="67">
        <f t="shared" si="9"/>
        <v>0</v>
      </c>
      <c r="AD130" s="67">
        <f t="shared" si="10"/>
        <v>0</v>
      </c>
      <c r="AF130" s="91"/>
      <c r="AG130" s="100"/>
      <c r="AH130" s="63">
        <f t="shared" si="7"/>
        <v>0</v>
      </c>
      <c r="AI130" s="63">
        <f t="shared" si="8"/>
        <v>0</v>
      </c>
      <c r="AJ130" s="96"/>
    </row>
    <row r="131" spans="1:36" ht="15.75" thickBot="1">
      <c r="A131" s="55" t="s">
        <v>104</v>
      </c>
      <c r="B131" s="55">
        <f>IFERROR(VLOOKUP(D131,#REF!,4,0),0)</f>
        <v>0</v>
      </c>
      <c r="C131" s="55">
        <f>IFERROR(VLOOKUP(D131,#REF!,5,0),0)</f>
        <v>0</v>
      </c>
      <c r="D131" s="86"/>
      <c r="E131" s="68">
        <f>SUMIF(INSIDENTAL!$D$11:$D$5596,D131,INSIDENTAL!$AN$11:$AN$5596)</f>
        <v>0</v>
      </c>
      <c r="F131" s="68">
        <f>SUMIF(INSIDENTAL!$D$11:$D$5596,D131,INSIDENTAL!$AO$11:$AO$5596)</f>
        <v>0</v>
      </c>
      <c r="G131" s="68">
        <f>SUMIF(INSIDENTAL!$D$11:$D$5596,D131,INSIDENTAL!$AP$11:$AP$5596)</f>
        <v>0</v>
      </c>
      <c r="H131" s="68">
        <f>SUMIF(INSIDENTAL!$D$11:$D$5596,D131,INSIDENTAL!$AQ$11:$AQ$5596)</f>
        <v>0</v>
      </c>
      <c r="I131" s="68">
        <f>SUMIF(INSIDENTAL!$D$11:$D$5596,D131,INSIDENTAL!$AR$11:$AR$5596)</f>
        <v>0</v>
      </c>
      <c r="J131" s="68">
        <f>SUMIF(INSIDENTAL!$D$11:$D$5596,D131,INSIDENTAL!$AS$11:$AS$5596)</f>
        <v>0</v>
      </c>
      <c r="K131" s="68">
        <f>SUMIF(INSIDENTAL!$D$11:$D$5596,D131,INSIDENTAL!$AT$11:$AT$5596)</f>
        <v>0</v>
      </c>
      <c r="L131" s="68">
        <f>SUMIF(INSIDENTAL!$D$11:$D$5596,D131,INSIDENTAL!$AU$11:$AU$5596)</f>
        <v>0</v>
      </c>
      <c r="M131" s="68">
        <f>SUMIF(INSIDENTAL!$D$11:$D$5596,D131,INSIDENTAL!$AV$11:$AV$5596)</f>
        <v>0</v>
      </c>
      <c r="N131" s="68">
        <f>SUMIF(INSIDENTAL!$D$11:$D$5596,D131,INSIDENTAL!$AW$11:$AW$5596)</f>
        <v>0</v>
      </c>
      <c r="O131" s="68">
        <f>SUMIF(INSIDENTAL!$D$11:$D$5596,D131,INSIDENTAL!$AX$11:$AX$5596)</f>
        <v>0</v>
      </c>
      <c r="P131" s="68">
        <f>SUMIF(INSIDENTAL!$D$11:$D$5596,D131,INSIDENTAL!$AY$11:$AY$5596)</f>
        <v>0</v>
      </c>
      <c r="Q131" s="68">
        <f>SUMIF(INSIDENTAL!$D$12:$D$4830,D131,INSIDENTAL!$BC$12:$BC$4830)</f>
        <v>0</v>
      </c>
      <c r="R131" s="68">
        <f>SUMIF(INSIDENTAL!$D$12:$D$4830,D131,INSIDENTAL!$BD$12:$BD$4830)</f>
        <v>0</v>
      </c>
      <c r="S131" s="68">
        <f>SUMIF(INSIDENTAL!$D$12:$D$4830,D131,INSIDENTAL!$BE$12:$BE$4830)</f>
        <v>0</v>
      </c>
      <c r="T131" s="68">
        <f>SUMIF(INSIDENTAL!$D$12:$D$4830,D131,INSIDENTAL!$BF$12:$BF$4830)</f>
        <v>0</v>
      </c>
      <c r="U131" s="68">
        <f>SUMIF(INSIDENTAL!$D$12:$D$4830,D131,INSIDENTAL!$BG$12:$BG$4830)</f>
        <v>0</v>
      </c>
      <c r="V131" s="68">
        <f>SUMIF(INSIDENTAL!$D$12:$D$4830,D131,INSIDENTAL!$BH$12:$BH$4830)</f>
        <v>0</v>
      </c>
      <c r="W131" s="68">
        <f>SUMIF(INSIDENTAL!$D$12:$D$4830,D131,INSIDENTAL!$BI$12:$BI$4830)</f>
        <v>0</v>
      </c>
      <c r="X131" s="68">
        <f>SUMIF(INSIDENTAL!$D$12:$D$4830,D131,INSIDENTAL!$BJ$12:$BJ$4830)</f>
        <v>0</v>
      </c>
      <c r="Y131" s="68">
        <f>SUMIF(INSIDENTAL!$D$12:$D$4830,D131,INSIDENTAL!$BK$12:$BK$4830)</f>
        <v>0</v>
      </c>
      <c r="Z131" s="68">
        <f>SUMIF(INSIDENTAL!$D$12:$D$4830,D131,INSIDENTAL!$BL$12:$BL$4830)</f>
        <v>0</v>
      </c>
      <c r="AA131" s="68">
        <f>SUMIF(INSIDENTAL!$D$12:$D$4830,D131,INSIDENTAL!$BM$12:$BM$4830)</f>
        <v>0</v>
      </c>
      <c r="AB131" s="68">
        <f>SUMIF(INSIDENTAL!$D$12:$D$4830,D131,INSIDENTAL!$BN$12:$BN$4830)</f>
        <v>0</v>
      </c>
      <c r="AC131" s="68">
        <f t="shared" si="9"/>
        <v>0</v>
      </c>
      <c r="AD131" s="68">
        <f t="shared" si="10"/>
        <v>0</v>
      </c>
      <c r="AF131" s="92"/>
      <c r="AG131" s="101"/>
      <c r="AH131" s="64">
        <f t="shared" si="7"/>
        <v>0</v>
      </c>
      <c r="AI131" s="64">
        <f t="shared" si="8"/>
        <v>0</v>
      </c>
      <c r="AJ131" s="97"/>
    </row>
    <row r="132" spans="1:36" ht="15.75" thickBot="1">
      <c r="A132" s="49"/>
      <c r="B132" s="51"/>
      <c r="C132" s="50" t="s">
        <v>27</v>
      </c>
      <c r="D132" s="87"/>
      <c r="E132" s="69">
        <f t="shared" ref="E132:P132" si="18">SUM(E53:E131)</f>
        <v>65</v>
      </c>
      <c r="F132" s="69">
        <f t="shared" si="18"/>
        <v>130</v>
      </c>
      <c r="G132" s="69">
        <f t="shared" si="18"/>
        <v>109</v>
      </c>
      <c r="H132" s="69">
        <f t="shared" si="18"/>
        <v>131</v>
      </c>
      <c r="I132" s="69">
        <f t="shared" si="18"/>
        <v>51</v>
      </c>
      <c r="J132" s="69">
        <f t="shared" si="18"/>
        <v>59</v>
      </c>
      <c r="K132" s="69">
        <f t="shared" si="18"/>
        <v>57</v>
      </c>
      <c r="L132" s="69">
        <f t="shared" si="18"/>
        <v>49</v>
      </c>
      <c r="M132" s="69">
        <f t="shared" si="18"/>
        <v>50</v>
      </c>
      <c r="N132" s="69">
        <f t="shared" si="18"/>
        <v>25</v>
      </c>
      <c r="O132" s="69">
        <f t="shared" si="18"/>
        <v>45</v>
      </c>
      <c r="P132" s="69">
        <f t="shared" si="18"/>
        <v>22</v>
      </c>
      <c r="Q132" s="69">
        <f t="shared" ref="Q132:AD132" si="19">SUM(Q53:Q131)</f>
        <v>3093.6068385806338</v>
      </c>
      <c r="R132" s="69">
        <f t="shared" si="19"/>
        <v>5116.8353509804683</v>
      </c>
      <c r="S132" s="69">
        <f t="shared" si="19"/>
        <v>17155.000126340314</v>
      </c>
      <c r="T132" s="69">
        <f t="shared" si="19"/>
        <v>6889.7063189143364</v>
      </c>
      <c r="U132" s="69">
        <f t="shared" si="19"/>
        <v>638.47385211347842</v>
      </c>
      <c r="V132" s="69">
        <f t="shared" si="19"/>
        <v>1351.7450837415975</v>
      </c>
      <c r="W132" s="69">
        <f t="shared" si="19"/>
        <v>295.47529527932858</v>
      </c>
      <c r="X132" s="69">
        <f t="shared" si="19"/>
        <v>229.92258807742456</v>
      </c>
      <c r="Y132" s="69">
        <f t="shared" si="19"/>
        <v>213.96528806349929</v>
      </c>
      <c r="Z132" s="69">
        <f t="shared" si="19"/>
        <v>120.24255313761979</v>
      </c>
      <c r="AA132" s="69">
        <f t="shared" si="19"/>
        <v>160.57726634005544</v>
      </c>
      <c r="AB132" s="69">
        <f t="shared" si="19"/>
        <v>95.324902206524627</v>
      </c>
      <c r="AC132" s="69">
        <f t="shared" si="19"/>
        <v>793</v>
      </c>
      <c r="AD132" s="69">
        <f t="shared" si="19"/>
        <v>35360.875463775286</v>
      </c>
      <c r="AE132" s="52"/>
      <c r="AF132" s="93">
        <f>SUM(AF53:AF131)</f>
        <v>982</v>
      </c>
      <c r="AG132" s="69">
        <f>SUM(AG53:AG131)</f>
        <v>8705.4954646449569</v>
      </c>
      <c r="AH132" s="70">
        <f>SUM(AH53:AH131)</f>
        <v>33.466557043919565</v>
      </c>
      <c r="AI132" s="70">
        <f>SUM(AI53:AI131)</f>
        <v>67.21848860679593</v>
      </c>
      <c r="AJ132" s="98"/>
    </row>
    <row r="135" spans="1:36">
      <c r="A135" s="53" t="s">
        <v>105</v>
      </c>
      <c r="B135" s="53">
        <f>IFERROR(VLOOKUP(D135,#REF!,4,0),0)</f>
        <v>0</v>
      </c>
      <c r="C135" s="53">
        <f>IFERROR(VLOOKUP(D135,#REF!,5,0),0)</f>
        <v>0</v>
      </c>
      <c r="D135" s="84" t="s">
        <v>2343</v>
      </c>
      <c r="E135" s="66">
        <f>SUMIF(PROJECT!$D$11:$D$5731,D135,PROJECT!$AN$11:$AN$5731)</f>
        <v>0</v>
      </c>
      <c r="F135" s="66">
        <f>SUMIF(PROJECT!$D$11:$D$5731,D135,PROJECT!$AO$11:$AO$5731)</f>
        <v>0</v>
      </c>
      <c r="G135" s="66">
        <f>SUMIF(PROJECT!$D$11:$D$5731,D135,PROJECT!$AP$11:$AP$5731)</f>
        <v>0</v>
      </c>
      <c r="H135" s="66">
        <f>SUMIF(PROJECT!$D$11:$D$5731,D135,PROJECT!$AQ$11:$AQ$5731)</f>
        <v>0</v>
      </c>
      <c r="I135" s="66">
        <f>SUMIF(PROJECT!$D$11:$D$5731,D135,PROJECT!$AR$11:$AR$5731)</f>
        <v>100</v>
      </c>
      <c r="J135" s="66">
        <f>SUMIF(PROJECT!$D$11:$D$5731,D135,PROJECT!$AS$11:$AS$5731)</f>
        <v>0</v>
      </c>
      <c r="K135" s="66">
        <f>SUMIF(PROJECT!$D$11:$D$5731,D135,PROJECT!$AT$11:$AT$5731)</f>
        <v>0</v>
      </c>
      <c r="L135" s="66">
        <f>SUMIF(PROJECT!$D$11:$D$5731,D135,PROJECT!$AU$11:$AU$5731)</f>
        <v>0</v>
      </c>
      <c r="M135" s="66">
        <f>SUMIF(PROJECT!$D$11:$D$5731,D135,PROJECT!$AV$11:$AV$5731)</f>
        <v>0</v>
      </c>
      <c r="N135" s="66">
        <f>SUMIF(PROJECT!$D$11:$D$5731,D135,PROJECT!$AW$11:$AW$5731)</f>
        <v>0</v>
      </c>
      <c r="O135" s="66">
        <f>SUMIF(PROJECT!$D$11:$D$5731,D135,PROJECT!$AX$11:$AX$5731)</f>
        <v>0</v>
      </c>
      <c r="P135" s="66">
        <f>SUMIF(PROJECT!$D$11:$D$5731,D135,PROJECT!$AY$11:$AY$5731)</f>
        <v>0</v>
      </c>
      <c r="Q135" s="66">
        <f>SUMIF(PROJECT!$D$12:$D$4965,D135,PROJECT!$BC$12:$BC$4965)</f>
        <v>0</v>
      </c>
      <c r="R135" s="66">
        <f>SUMIF(PROJECT!$D$12:$D$4965,D135,PROJECT!$BD$12:$BD$4965)</f>
        <v>0</v>
      </c>
      <c r="S135" s="66">
        <f>SUMIF(PROJECT!$D$12:$D$4965,D135,PROJECT!$BE$12:$BE$4965)</f>
        <v>0</v>
      </c>
      <c r="T135" s="66">
        <f>SUMIF(PROJECT!$D$12:$D$4965,D135,PROJECT!$BF$12:$BF$4965)</f>
        <v>0</v>
      </c>
      <c r="U135" s="66">
        <f>SUMIF(PROJECT!$D$12:$D$4965,D135,PROJECT!$BG$12:$BG$4965)</f>
        <v>267.95412251718506</v>
      </c>
      <c r="V135" s="66">
        <f>SUMIF(PROJECT!$D$12:$D$4965,D135,PROJECT!$BH$12:$BH$4965)</f>
        <v>0</v>
      </c>
      <c r="W135" s="66">
        <f>SUMIF(PROJECT!$D$12:$D$4965,D135,PROJECT!$BI$12:$BI$4965)</f>
        <v>0</v>
      </c>
      <c r="X135" s="66">
        <f>SUMIF(PROJECT!$D$12:$D$4965,D135,PROJECT!$BJ$12:$BJ$4965)</f>
        <v>0</v>
      </c>
      <c r="Y135" s="66">
        <f>SUMIF(PROJECT!$D$12:$D$4965,D135,PROJECT!$BK$12:$BK$4965)</f>
        <v>0</v>
      </c>
      <c r="Z135" s="66">
        <f>SUMIF(PROJECT!$D$12:$D$4965,D135,PROJECT!$BL$12:$BL$4965)</f>
        <v>0</v>
      </c>
      <c r="AA135" s="66">
        <f>SUMIF(PROJECT!$D$12:$D$4965,D135,PROJECT!$BM$12:$BM$4965)</f>
        <v>0</v>
      </c>
      <c r="AB135" s="66">
        <f>SUMIF(PROJECT!$D$12:$D$4965,D135,PROJECT!$BN$12:$BN$4965)</f>
        <v>0</v>
      </c>
      <c r="AC135" s="66">
        <f>SUM(E135:P135)</f>
        <v>100</v>
      </c>
      <c r="AD135" s="66">
        <f>SUM(Q135:AB135)</f>
        <v>267.95412251718506</v>
      </c>
      <c r="AF135" s="90"/>
      <c r="AG135" s="99"/>
      <c r="AH135" s="62">
        <f t="shared" ref="AH135:AH198" si="20">IFERROR((AC135-AF135)/AF135,0)</f>
        <v>0</v>
      </c>
      <c r="AI135" s="62">
        <f t="shared" ref="AI135:AI198" si="21">IFERROR((AD135-AG135)/AG135,0)</f>
        <v>0</v>
      </c>
      <c r="AJ135" s="95"/>
    </row>
    <row r="136" spans="1:36">
      <c r="A136" s="54" t="s">
        <v>105</v>
      </c>
      <c r="B136" s="54">
        <f>IFERROR(VLOOKUP(D136,#REF!,4,0),0)</f>
        <v>0</v>
      </c>
      <c r="C136" s="54">
        <f>IFERROR(VLOOKUP(D136,#REF!,5,0),0)</f>
        <v>0</v>
      </c>
      <c r="D136" s="85" t="s">
        <v>4563</v>
      </c>
      <c r="E136" s="67">
        <f>SUMIF(PROJECT!$D$11:$D$5731,D136,PROJECT!$AN$11:$AN$5731)</f>
        <v>0</v>
      </c>
      <c r="F136" s="67">
        <f>SUMIF(PROJECT!$D$11:$D$5731,D136,PROJECT!$AO$11:$AO$5731)</f>
        <v>0</v>
      </c>
      <c r="G136" s="67">
        <f>SUMIF(PROJECT!$D$11:$D$5731,D136,PROJECT!$AP$11:$AP$5731)</f>
        <v>0</v>
      </c>
      <c r="H136" s="67">
        <f>SUMIF(PROJECT!$D$11:$D$5731,D136,PROJECT!$AQ$11:$AQ$5731)</f>
        <v>0</v>
      </c>
      <c r="I136" s="67">
        <f>SUMIF(PROJECT!$D$11:$D$5731,D136,PROJECT!$AR$11:$AR$5731)</f>
        <v>100</v>
      </c>
      <c r="J136" s="67">
        <f>SUMIF(PROJECT!$D$11:$D$5731,D136,PROJECT!$AS$11:$AS$5731)</f>
        <v>0</v>
      </c>
      <c r="K136" s="67">
        <f>SUMIF(PROJECT!$D$11:$D$5731,D136,PROJECT!$AT$11:$AT$5731)</f>
        <v>0</v>
      </c>
      <c r="L136" s="67">
        <f>SUMIF(PROJECT!$D$11:$D$5731,D136,PROJECT!$AU$11:$AU$5731)</f>
        <v>0</v>
      </c>
      <c r="M136" s="67">
        <f>SUMIF(PROJECT!$D$11:$D$5731,D136,PROJECT!$AV$11:$AV$5731)</f>
        <v>0</v>
      </c>
      <c r="N136" s="67">
        <f>SUMIF(PROJECT!$D$11:$D$5731,D136,PROJECT!$AW$11:$AW$5731)</f>
        <v>0</v>
      </c>
      <c r="O136" s="67">
        <f>SUMIF(PROJECT!$D$11:$D$5731,D136,PROJECT!$AX$11:$AX$5731)</f>
        <v>0</v>
      </c>
      <c r="P136" s="67">
        <f>SUMIF(PROJECT!$D$11:$D$5731,D136,PROJECT!$AY$11:$AY$5731)</f>
        <v>0</v>
      </c>
      <c r="Q136" s="67">
        <f>SUMIF(PROJECT!$D$12:$D$4965,D136,PROJECT!$BC$12:$BC$4965)</f>
        <v>0</v>
      </c>
      <c r="R136" s="67">
        <f>SUMIF(PROJECT!$D$12:$D$4965,D136,PROJECT!$BD$12:$BD$4965)</f>
        <v>0</v>
      </c>
      <c r="S136" s="67">
        <f>SUMIF(PROJECT!$D$12:$D$4965,D136,PROJECT!$BE$12:$BE$4965)</f>
        <v>0</v>
      </c>
      <c r="T136" s="67">
        <f>SUMIF(PROJECT!$D$12:$D$4965,D136,PROJECT!$BF$12:$BF$4965)</f>
        <v>0</v>
      </c>
      <c r="U136" s="67">
        <f>SUMIF(PROJECT!$D$12:$D$4965,D136,PROJECT!$BG$12:$BG$4965)</f>
        <v>142.41768257946907</v>
      </c>
      <c r="V136" s="67">
        <f>SUMIF(PROJECT!$D$12:$D$4965,D136,PROJECT!$BH$12:$BH$4965)</f>
        <v>0</v>
      </c>
      <c r="W136" s="67">
        <f>SUMIF(PROJECT!$D$12:$D$4965,D136,PROJECT!$BI$12:$BI$4965)</f>
        <v>0</v>
      </c>
      <c r="X136" s="67">
        <f>SUMIF(PROJECT!$D$12:$D$4965,D136,PROJECT!$BJ$12:$BJ$4965)</f>
        <v>0</v>
      </c>
      <c r="Y136" s="67">
        <f>SUMIF(PROJECT!$D$12:$D$4965,D136,PROJECT!$BK$12:$BK$4965)</f>
        <v>0</v>
      </c>
      <c r="Z136" s="67">
        <f>SUMIF(PROJECT!$D$12:$D$4965,D136,PROJECT!$BL$12:$BL$4965)</f>
        <v>0</v>
      </c>
      <c r="AA136" s="67">
        <f>SUMIF(PROJECT!$D$12:$D$4965,D136,PROJECT!$BM$12:$BM$4965)</f>
        <v>0</v>
      </c>
      <c r="AB136" s="67">
        <f>SUMIF(PROJECT!$D$12:$D$4965,D136,PROJECT!$BN$12:$BN$4965)</f>
        <v>0</v>
      </c>
      <c r="AC136" s="67">
        <f t="shared" ref="AC136:AC199" si="22">SUM(E136:P136)</f>
        <v>100</v>
      </c>
      <c r="AD136" s="67">
        <f t="shared" ref="AD136:AD199" si="23">SUM(Q136:AB136)</f>
        <v>142.41768257946907</v>
      </c>
      <c r="AF136" s="91"/>
      <c r="AG136" s="100"/>
      <c r="AH136" s="63">
        <f t="shared" si="20"/>
        <v>0</v>
      </c>
      <c r="AI136" s="63">
        <f t="shared" si="21"/>
        <v>0</v>
      </c>
      <c r="AJ136" s="96"/>
    </row>
    <row r="137" spans="1:36">
      <c r="A137" s="54" t="s">
        <v>105</v>
      </c>
      <c r="B137" s="54">
        <f>IFERROR(VLOOKUP(D137,#REF!,4,0),0)</f>
        <v>0</v>
      </c>
      <c r="C137" s="54">
        <f>IFERROR(VLOOKUP(D137,#REF!,5,0),0)</f>
        <v>0</v>
      </c>
      <c r="D137" s="85" t="s">
        <v>2356</v>
      </c>
      <c r="E137" s="67">
        <f>SUMIF(PROJECT!$D$11:$D$5731,D137,PROJECT!$AN$11:$AN$5731)</f>
        <v>0</v>
      </c>
      <c r="F137" s="67">
        <f>SUMIF(PROJECT!$D$11:$D$5731,D137,PROJECT!$AO$11:$AO$5731)</f>
        <v>0</v>
      </c>
      <c r="G137" s="67">
        <f>SUMIF(PROJECT!$D$11:$D$5731,D137,PROJECT!$AP$11:$AP$5731)</f>
        <v>0</v>
      </c>
      <c r="H137" s="67">
        <f>SUMIF(PROJECT!$D$11:$D$5731,D137,PROJECT!$AQ$11:$AQ$5731)</f>
        <v>0</v>
      </c>
      <c r="I137" s="67">
        <f>SUMIF(PROJECT!$D$11:$D$5731,D137,PROJECT!$AR$11:$AR$5731)</f>
        <v>14</v>
      </c>
      <c r="J137" s="67">
        <f>SUMIF(PROJECT!$D$11:$D$5731,D137,PROJECT!$AS$11:$AS$5731)</f>
        <v>0</v>
      </c>
      <c r="K137" s="67">
        <f>SUMIF(PROJECT!$D$11:$D$5731,D137,PROJECT!$AT$11:$AT$5731)</f>
        <v>0</v>
      </c>
      <c r="L137" s="67">
        <f>SUMIF(PROJECT!$D$11:$D$5731,D137,PROJECT!$AU$11:$AU$5731)</f>
        <v>0</v>
      </c>
      <c r="M137" s="67">
        <f>SUMIF(PROJECT!$D$11:$D$5731,D137,PROJECT!$AV$11:$AV$5731)</f>
        <v>0</v>
      </c>
      <c r="N137" s="67">
        <f>SUMIF(PROJECT!$D$11:$D$5731,D137,PROJECT!$AW$11:$AW$5731)</f>
        <v>0</v>
      </c>
      <c r="O137" s="67">
        <f>SUMIF(PROJECT!$D$11:$D$5731,D137,PROJECT!$AX$11:$AX$5731)</f>
        <v>0</v>
      </c>
      <c r="P137" s="67">
        <f>SUMIF(PROJECT!$D$11:$D$5731,D137,PROJECT!$AY$11:$AY$5731)</f>
        <v>0</v>
      </c>
      <c r="Q137" s="67">
        <f>SUMIF(PROJECT!$D$12:$D$4965,D137,PROJECT!$BC$12:$BC$4965)</f>
        <v>0</v>
      </c>
      <c r="R137" s="67">
        <f>SUMIF(PROJECT!$D$12:$D$4965,D137,PROJECT!$BD$12:$BD$4965)</f>
        <v>0</v>
      </c>
      <c r="S137" s="67">
        <f>SUMIF(PROJECT!$D$12:$D$4965,D137,PROJECT!$BE$12:$BE$4965)</f>
        <v>0</v>
      </c>
      <c r="T137" s="67">
        <f>SUMIF(PROJECT!$D$12:$D$4965,D137,PROJECT!$BF$12:$BF$4965)</f>
        <v>0</v>
      </c>
      <c r="U137" s="67">
        <f>SUMIF(PROJECT!$D$12:$D$4965,D137,PROJECT!$BG$12:$BG$4965)</f>
        <v>45.415416555897359</v>
      </c>
      <c r="V137" s="67">
        <f>SUMIF(PROJECT!$D$12:$D$4965,D137,PROJECT!$BH$12:$BH$4965)</f>
        <v>0</v>
      </c>
      <c r="W137" s="67">
        <f>SUMIF(PROJECT!$D$12:$D$4965,D137,PROJECT!$BI$12:$BI$4965)</f>
        <v>0</v>
      </c>
      <c r="X137" s="67">
        <f>SUMIF(PROJECT!$D$12:$D$4965,D137,PROJECT!$BJ$12:$BJ$4965)</f>
        <v>0</v>
      </c>
      <c r="Y137" s="67">
        <f>SUMIF(PROJECT!$D$12:$D$4965,D137,PROJECT!$BK$12:$BK$4965)</f>
        <v>0</v>
      </c>
      <c r="Z137" s="67">
        <f>SUMIF(PROJECT!$D$12:$D$4965,D137,PROJECT!$BL$12:$BL$4965)</f>
        <v>0</v>
      </c>
      <c r="AA137" s="67">
        <f>SUMIF(PROJECT!$D$12:$D$4965,D137,PROJECT!$BM$12:$BM$4965)</f>
        <v>0</v>
      </c>
      <c r="AB137" s="67">
        <f>SUMIF(PROJECT!$D$12:$D$4965,D137,PROJECT!$BN$12:$BN$4965)</f>
        <v>0</v>
      </c>
      <c r="AC137" s="67">
        <f t="shared" si="22"/>
        <v>14</v>
      </c>
      <c r="AD137" s="67">
        <f t="shared" si="23"/>
        <v>45.415416555897359</v>
      </c>
      <c r="AF137" s="91"/>
      <c r="AG137" s="100"/>
      <c r="AH137" s="63">
        <f t="shared" si="20"/>
        <v>0</v>
      </c>
      <c r="AI137" s="63">
        <f t="shared" si="21"/>
        <v>0</v>
      </c>
      <c r="AJ137" s="96"/>
    </row>
    <row r="138" spans="1:36">
      <c r="A138" s="54" t="s">
        <v>105</v>
      </c>
      <c r="B138" s="54">
        <f>IFERROR(VLOOKUP(D138,#REF!,4,0),0)</f>
        <v>0</v>
      </c>
      <c r="C138" s="54">
        <f>IFERROR(VLOOKUP(D138,#REF!,5,0),0)</f>
        <v>0</v>
      </c>
      <c r="D138" s="85" t="s">
        <v>4272</v>
      </c>
      <c r="E138" s="67">
        <f>SUMIF(PROJECT!$D$11:$D$5731,D138,PROJECT!$AN$11:$AN$5731)</f>
        <v>0</v>
      </c>
      <c r="F138" s="67">
        <f>SUMIF(PROJECT!$D$11:$D$5731,D138,PROJECT!$AO$11:$AO$5731)</f>
        <v>0</v>
      </c>
      <c r="G138" s="67">
        <f>SUMIF(PROJECT!$D$11:$D$5731,D138,PROJECT!$AP$11:$AP$5731)</f>
        <v>0</v>
      </c>
      <c r="H138" s="67">
        <f>SUMIF(PROJECT!$D$11:$D$5731,D138,PROJECT!$AQ$11:$AQ$5731)</f>
        <v>0</v>
      </c>
      <c r="I138" s="67">
        <f>SUMIF(PROJECT!$D$11:$D$5731,D138,PROJECT!$AR$11:$AR$5731)</f>
        <v>21</v>
      </c>
      <c r="J138" s="67">
        <f>SUMIF(PROJECT!$D$11:$D$5731,D138,PROJECT!$AS$11:$AS$5731)</f>
        <v>0</v>
      </c>
      <c r="K138" s="67">
        <f>SUMIF(PROJECT!$D$11:$D$5731,D138,PROJECT!$AT$11:$AT$5731)</f>
        <v>0</v>
      </c>
      <c r="L138" s="67">
        <f>SUMIF(PROJECT!$D$11:$D$5731,D138,PROJECT!$AU$11:$AU$5731)</f>
        <v>0</v>
      </c>
      <c r="M138" s="67">
        <f>SUMIF(PROJECT!$D$11:$D$5731,D138,PROJECT!$AV$11:$AV$5731)</f>
        <v>0</v>
      </c>
      <c r="N138" s="67">
        <f>SUMIF(PROJECT!$D$11:$D$5731,D138,PROJECT!$AW$11:$AW$5731)</f>
        <v>0</v>
      </c>
      <c r="O138" s="67">
        <f>SUMIF(PROJECT!$D$11:$D$5731,D138,PROJECT!$AX$11:$AX$5731)</f>
        <v>0</v>
      </c>
      <c r="P138" s="67">
        <f>SUMIF(PROJECT!$D$11:$D$5731,D138,PROJECT!$AY$11:$AY$5731)</f>
        <v>0</v>
      </c>
      <c r="Q138" s="67">
        <f>SUMIF(PROJECT!$D$12:$D$4965,D138,PROJECT!$BC$12:$BC$4965)</f>
        <v>0</v>
      </c>
      <c r="R138" s="67">
        <f>SUMIF(PROJECT!$D$12:$D$4965,D138,PROJECT!$BD$12:$BD$4965)</f>
        <v>0</v>
      </c>
      <c r="S138" s="67">
        <f>SUMIF(PROJECT!$D$12:$D$4965,D138,PROJECT!$BE$12:$BE$4965)</f>
        <v>0</v>
      </c>
      <c r="T138" s="67">
        <f>SUMIF(PROJECT!$D$12:$D$4965,D138,PROJECT!$BF$12:$BF$4965)</f>
        <v>0</v>
      </c>
      <c r="U138" s="67">
        <f>SUMIF(PROJECT!$D$12:$D$4965,D138,PROJECT!$BG$12:$BG$4965)</f>
        <v>16.615396300938055</v>
      </c>
      <c r="V138" s="67">
        <f>SUMIF(PROJECT!$D$12:$D$4965,D138,PROJECT!$BH$12:$BH$4965)</f>
        <v>0</v>
      </c>
      <c r="W138" s="67">
        <f>SUMIF(PROJECT!$D$12:$D$4965,D138,PROJECT!$BI$12:$BI$4965)</f>
        <v>0</v>
      </c>
      <c r="X138" s="67">
        <f>SUMIF(PROJECT!$D$12:$D$4965,D138,PROJECT!$BJ$12:$BJ$4965)</f>
        <v>0</v>
      </c>
      <c r="Y138" s="67">
        <f>SUMIF(PROJECT!$D$12:$D$4965,D138,PROJECT!$BK$12:$BK$4965)</f>
        <v>0</v>
      </c>
      <c r="Z138" s="67">
        <f>SUMIF(PROJECT!$D$12:$D$4965,D138,PROJECT!$BL$12:$BL$4965)</f>
        <v>0</v>
      </c>
      <c r="AA138" s="67">
        <f>SUMIF(PROJECT!$D$12:$D$4965,D138,PROJECT!$BM$12:$BM$4965)</f>
        <v>0</v>
      </c>
      <c r="AB138" s="67">
        <f>SUMIF(PROJECT!$D$12:$D$4965,D138,PROJECT!$BN$12:$BN$4965)</f>
        <v>0</v>
      </c>
      <c r="AC138" s="67">
        <f t="shared" si="22"/>
        <v>21</v>
      </c>
      <c r="AD138" s="67">
        <f t="shared" si="23"/>
        <v>16.615396300938055</v>
      </c>
      <c r="AF138" s="91"/>
      <c r="AG138" s="100"/>
      <c r="AH138" s="63">
        <f t="shared" si="20"/>
        <v>0</v>
      </c>
      <c r="AI138" s="63">
        <f t="shared" si="21"/>
        <v>0</v>
      </c>
      <c r="AJ138" s="96"/>
    </row>
    <row r="139" spans="1:36">
      <c r="A139" s="54" t="s">
        <v>105</v>
      </c>
      <c r="B139" s="54">
        <f>IFERROR(VLOOKUP(D139,#REF!,4,0),0)</f>
        <v>0</v>
      </c>
      <c r="C139" s="54">
        <f>IFERROR(VLOOKUP(D139,#REF!,5,0),0)</f>
        <v>0</v>
      </c>
      <c r="D139" s="85" t="s">
        <v>10383</v>
      </c>
      <c r="E139" s="67">
        <f>SUMIF(PROJECT!$D$11:$D$5731,D139,PROJECT!$AN$11:$AN$5731)</f>
        <v>0</v>
      </c>
      <c r="F139" s="67">
        <f>SUMIF(PROJECT!$D$11:$D$5731,D139,PROJECT!$AO$11:$AO$5731)</f>
        <v>0</v>
      </c>
      <c r="G139" s="67">
        <f>SUMIF(PROJECT!$D$11:$D$5731,D139,PROJECT!$AP$11:$AP$5731)</f>
        <v>0</v>
      </c>
      <c r="H139" s="67">
        <f>SUMIF(PROJECT!$D$11:$D$5731,D139,PROJECT!$AQ$11:$AQ$5731)</f>
        <v>0</v>
      </c>
      <c r="I139" s="67">
        <f>SUMIF(PROJECT!$D$11:$D$5731,D139,PROJECT!$AR$11:$AR$5731)</f>
        <v>7</v>
      </c>
      <c r="J139" s="67">
        <f>SUMIF(PROJECT!$D$11:$D$5731,D139,PROJECT!$AS$11:$AS$5731)</f>
        <v>0</v>
      </c>
      <c r="K139" s="67">
        <f>SUMIF(PROJECT!$D$11:$D$5731,D139,PROJECT!$AT$11:$AT$5731)</f>
        <v>0</v>
      </c>
      <c r="L139" s="67">
        <f>SUMIF(PROJECT!$D$11:$D$5731,D139,PROJECT!$AU$11:$AU$5731)</f>
        <v>0</v>
      </c>
      <c r="M139" s="67">
        <f>SUMIF(PROJECT!$D$11:$D$5731,D139,PROJECT!$AV$11:$AV$5731)</f>
        <v>0</v>
      </c>
      <c r="N139" s="67">
        <f>SUMIF(PROJECT!$D$11:$D$5731,D139,PROJECT!$AW$11:$AW$5731)</f>
        <v>0</v>
      </c>
      <c r="O139" s="67">
        <f>SUMIF(PROJECT!$D$11:$D$5731,D139,PROJECT!$AX$11:$AX$5731)</f>
        <v>0</v>
      </c>
      <c r="P139" s="67">
        <f>SUMIF(PROJECT!$D$11:$D$5731,D139,PROJECT!$AY$11:$AY$5731)</f>
        <v>0</v>
      </c>
      <c r="Q139" s="67">
        <f>SUMIF(PROJECT!$D$12:$D$4965,D139,PROJECT!$BC$12:$BC$4965)</f>
        <v>0</v>
      </c>
      <c r="R139" s="67">
        <f>SUMIF(PROJECT!$D$12:$D$4965,D139,PROJECT!$BD$12:$BD$4965)</f>
        <v>0</v>
      </c>
      <c r="S139" s="67">
        <f>SUMIF(PROJECT!$D$12:$D$4965,D139,PROJECT!$BE$12:$BE$4965)</f>
        <v>0</v>
      </c>
      <c r="T139" s="67">
        <f>SUMIF(PROJECT!$D$12:$D$4965,D139,PROJECT!$BF$12:$BF$4965)</f>
        <v>0</v>
      </c>
      <c r="U139" s="67">
        <f>SUMIF(PROJECT!$D$12:$D$4965,D139,PROJECT!$BG$12:$BG$4965)</f>
        <v>264.40855518843438</v>
      </c>
      <c r="V139" s="67">
        <f>SUMIF(PROJECT!$D$12:$D$4965,D139,PROJECT!$BH$12:$BH$4965)</f>
        <v>0</v>
      </c>
      <c r="W139" s="67">
        <f>SUMIF(PROJECT!$D$12:$D$4965,D139,PROJECT!$BI$12:$BI$4965)</f>
        <v>0</v>
      </c>
      <c r="X139" s="67">
        <f>SUMIF(PROJECT!$D$12:$D$4965,D139,PROJECT!$BJ$12:$BJ$4965)</f>
        <v>0</v>
      </c>
      <c r="Y139" s="67">
        <f>SUMIF(PROJECT!$D$12:$D$4965,D139,PROJECT!$BK$12:$BK$4965)</f>
        <v>0</v>
      </c>
      <c r="Z139" s="67">
        <f>SUMIF(PROJECT!$D$12:$D$4965,D139,PROJECT!$BL$12:$BL$4965)</f>
        <v>0</v>
      </c>
      <c r="AA139" s="67">
        <f>SUMIF(PROJECT!$D$12:$D$4965,D139,PROJECT!$BM$12:$BM$4965)</f>
        <v>0</v>
      </c>
      <c r="AB139" s="67">
        <f>SUMIF(PROJECT!$D$12:$D$4965,D139,PROJECT!$BN$12:$BN$4965)</f>
        <v>0</v>
      </c>
      <c r="AC139" s="67">
        <f t="shared" si="22"/>
        <v>7</v>
      </c>
      <c r="AD139" s="67">
        <f t="shared" si="23"/>
        <v>264.40855518843438</v>
      </c>
      <c r="AF139" s="91"/>
      <c r="AG139" s="100"/>
      <c r="AH139" s="63">
        <f t="shared" si="20"/>
        <v>0</v>
      </c>
      <c r="AI139" s="63">
        <f t="shared" si="21"/>
        <v>0</v>
      </c>
      <c r="AJ139" s="96"/>
    </row>
    <row r="140" spans="1:36">
      <c r="A140" s="54" t="s">
        <v>105</v>
      </c>
      <c r="B140" s="54">
        <f>IFERROR(VLOOKUP(D140,#REF!,4,0),0)</f>
        <v>0</v>
      </c>
      <c r="C140" s="54">
        <f>IFERROR(VLOOKUP(D140,#REF!,5,0),0)</f>
        <v>0</v>
      </c>
      <c r="D140" s="85" t="s">
        <v>2486</v>
      </c>
      <c r="E140" s="67">
        <f>SUMIF(PROJECT!$D$11:$D$5731,D140,PROJECT!$AN$11:$AN$5731)</f>
        <v>0</v>
      </c>
      <c r="F140" s="67">
        <f>SUMIF(PROJECT!$D$11:$D$5731,D140,PROJECT!$AO$11:$AO$5731)</f>
        <v>0</v>
      </c>
      <c r="G140" s="67">
        <f>SUMIF(PROJECT!$D$11:$D$5731,D140,PROJECT!$AP$11:$AP$5731)</f>
        <v>0</v>
      </c>
      <c r="H140" s="67">
        <f>SUMIF(PROJECT!$D$11:$D$5731,D140,PROJECT!$AQ$11:$AQ$5731)</f>
        <v>0</v>
      </c>
      <c r="I140" s="67">
        <f>SUMIF(PROJECT!$D$11:$D$5731,D140,PROJECT!$AR$11:$AR$5731)</f>
        <v>7</v>
      </c>
      <c r="J140" s="67">
        <f>SUMIF(PROJECT!$D$11:$D$5731,D140,PROJECT!$AS$11:$AS$5731)</f>
        <v>0</v>
      </c>
      <c r="K140" s="67">
        <f>SUMIF(PROJECT!$D$11:$D$5731,D140,PROJECT!$AT$11:$AT$5731)</f>
        <v>0</v>
      </c>
      <c r="L140" s="67">
        <f>SUMIF(PROJECT!$D$11:$D$5731,D140,PROJECT!$AU$11:$AU$5731)</f>
        <v>0</v>
      </c>
      <c r="M140" s="67">
        <f>SUMIF(PROJECT!$D$11:$D$5731,D140,PROJECT!$AV$11:$AV$5731)</f>
        <v>0</v>
      </c>
      <c r="N140" s="67">
        <f>SUMIF(PROJECT!$D$11:$D$5731,D140,PROJECT!$AW$11:$AW$5731)</f>
        <v>0</v>
      </c>
      <c r="O140" s="67">
        <f>SUMIF(PROJECT!$D$11:$D$5731,D140,PROJECT!$AX$11:$AX$5731)</f>
        <v>0</v>
      </c>
      <c r="P140" s="67">
        <f>SUMIF(PROJECT!$D$11:$D$5731,D140,PROJECT!$AY$11:$AY$5731)</f>
        <v>0</v>
      </c>
      <c r="Q140" s="67">
        <f>SUMIF(PROJECT!$D$12:$D$4965,D140,PROJECT!$BC$12:$BC$4965)</f>
        <v>0</v>
      </c>
      <c r="R140" s="67">
        <f>SUMIF(PROJECT!$D$12:$D$4965,D140,PROJECT!$BD$12:$BD$4965)</f>
        <v>0</v>
      </c>
      <c r="S140" s="67">
        <f>SUMIF(PROJECT!$D$12:$D$4965,D140,PROJECT!$BE$12:$BE$4965)</f>
        <v>0</v>
      </c>
      <c r="T140" s="67">
        <f>SUMIF(PROJECT!$D$12:$D$4965,D140,PROJECT!$BF$12:$BF$4965)</f>
        <v>0</v>
      </c>
      <c r="U140" s="67">
        <f>SUMIF(PROJECT!$D$12:$D$4965,D140,PROJECT!$BG$12:$BG$4965)</f>
        <v>240.97420024559139</v>
      </c>
      <c r="V140" s="67">
        <f>SUMIF(PROJECT!$D$12:$D$4965,D140,PROJECT!$BH$12:$BH$4965)</f>
        <v>0</v>
      </c>
      <c r="W140" s="67">
        <f>SUMIF(PROJECT!$D$12:$D$4965,D140,PROJECT!$BI$12:$BI$4965)</f>
        <v>0</v>
      </c>
      <c r="X140" s="67">
        <f>SUMIF(PROJECT!$D$12:$D$4965,D140,PROJECT!$BJ$12:$BJ$4965)</f>
        <v>0</v>
      </c>
      <c r="Y140" s="67">
        <f>SUMIF(PROJECT!$D$12:$D$4965,D140,PROJECT!$BK$12:$BK$4965)</f>
        <v>0</v>
      </c>
      <c r="Z140" s="67">
        <f>SUMIF(PROJECT!$D$12:$D$4965,D140,PROJECT!$BL$12:$BL$4965)</f>
        <v>0</v>
      </c>
      <c r="AA140" s="67">
        <f>SUMIF(PROJECT!$D$12:$D$4965,D140,PROJECT!$BM$12:$BM$4965)</f>
        <v>0</v>
      </c>
      <c r="AB140" s="67">
        <f>SUMIF(PROJECT!$D$12:$D$4965,D140,PROJECT!$BN$12:$BN$4965)</f>
        <v>0</v>
      </c>
      <c r="AC140" s="67">
        <f t="shared" si="22"/>
        <v>7</v>
      </c>
      <c r="AD140" s="67">
        <f t="shared" si="23"/>
        <v>240.97420024559139</v>
      </c>
      <c r="AF140" s="91"/>
      <c r="AG140" s="100"/>
      <c r="AH140" s="63">
        <f t="shared" si="20"/>
        <v>0</v>
      </c>
      <c r="AI140" s="63">
        <f t="shared" si="21"/>
        <v>0</v>
      </c>
      <c r="AJ140" s="96"/>
    </row>
    <row r="141" spans="1:36">
      <c r="A141" s="54" t="s">
        <v>105</v>
      </c>
      <c r="B141" s="54">
        <f>IFERROR(VLOOKUP(D141,#REF!,4,0),0)</f>
        <v>0</v>
      </c>
      <c r="C141" s="54">
        <f>IFERROR(VLOOKUP(D141,#REF!,5,0),0)</f>
        <v>0</v>
      </c>
      <c r="D141" s="85" t="s">
        <v>3090</v>
      </c>
      <c r="E141" s="67">
        <f>SUMIF(PROJECT!$D$11:$D$5731,D141,PROJECT!$AN$11:$AN$5731)</f>
        <v>0</v>
      </c>
      <c r="F141" s="67">
        <f>SUMIF(PROJECT!$D$11:$D$5731,D141,PROJECT!$AO$11:$AO$5731)</f>
        <v>0</v>
      </c>
      <c r="G141" s="67">
        <f>SUMIF(PROJECT!$D$11:$D$5731,D141,PROJECT!$AP$11:$AP$5731)</f>
        <v>0</v>
      </c>
      <c r="H141" s="67">
        <f>SUMIF(PROJECT!$D$11:$D$5731,D141,PROJECT!$AQ$11:$AQ$5731)</f>
        <v>0</v>
      </c>
      <c r="I141" s="67">
        <f>SUMIF(PROJECT!$D$11:$D$5731,D141,PROJECT!$AR$11:$AR$5731)</f>
        <v>200</v>
      </c>
      <c r="J141" s="67">
        <f>SUMIF(PROJECT!$D$11:$D$5731,D141,PROJECT!$AS$11:$AS$5731)</f>
        <v>0</v>
      </c>
      <c r="K141" s="67">
        <f>SUMIF(PROJECT!$D$11:$D$5731,D141,PROJECT!$AT$11:$AT$5731)</f>
        <v>0</v>
      </c>
      <c r="L141" s="67">
        <f>SUMIF(PROJECT!$D$11:$D$5731,D141,PROJECT!$AU$11:$AU$5731)</f>
        <v>0</v>
      </c>
      <c r="M141" s="67">
        <f>SUMIF(PROJECT!$D$11:$D$5731,D141,PROJECT!$AV$11:$AV$5731)</f>
        <v>0</v>
      </c>
      <c r="N141" s="67">
        <f>SUMIF(PROJECT!$D$11:$D$5731,D141,PROJECT!$AW$11:$AW$5731)</f>
        <v>0</v>
      </c>
      <c r="O141" s="67">
        <f>SUMIF(PROJECT!$D$11:$D$5731,D141,PROJECT!$AX$11:$AX$5731)</f>
        <v>0</v>
      </c>
      <c r="P141" s="67">
        <f>SUMIF(PROJECT!$D$11:$D$5731,D141,PROJECT!$AY$11:$AY$5731)</f>
        <v>0</v>
      </c>
      <c r="Q141" s="67">
        <f>SUMIF(PROJECT!$D$12:$D$4965,D141,PROJECT!$BC$12:$BC$4965)</f>
        <v>0</v>
      </c>
      <c r="R141" s="67">
        <f>SUMIF(PROJECT!$D$12:$D$4965,D141,PROJECT!$BD$12:$BD$4965)</f>
        <v>0</v>
      </c>
      <c r="S141" s="67">
        <f>SUMIF(PROJECT!$D$12:$D$4965,D141,PROJECT!$BE$12:$BE$4965)</f>
        <v>0</v>
      </c>
      <c r="T141" s="67">
        <f>SUMIF(PROJECT!$D$12:$D$4965,D141,PROJECT!$BF$12:$BF$4965)</f>
        <v>0</v>
      </c>
      <c r="U141" s="67">
        <f>SUMIF(PROJECT!$D$12:$D$4965,D141,PROJECT!$BG$12:$BG$4965)</f>
        <v>119.63085336675401</v>
      </c>
      <c r="V141" s="67">
        <f>SUMIF(PROJECT!$D$12:$D$4965,D141,PROJECT!$BH$12:$BH$4965)</f>
        <v>0</v>
      </c>
      <c r="W141" s="67">
        <f>SUMIF(PROJECT!$D$12:$D$4965,D141,PROJECT!$BI$12:$BI$4965)</f>
        <v>0</v>
      </c>
      <c r="X141" s="67">
        <f>SUMIF(PROJECT!$D$12:$D$4965,D141,PROJECT!$BJ$12:$BJ$4965)</f>
        <v>0</v>
      </c>
      <c r="Y141" s="67">
        <f>SUMIF(PROJECT!$D$12:$D$4965,D141,PROJECT!$BK$12:$BK$4965)</f>
        <v>0</v>
      </c>
      <c r="Z141" s="67">
        <f>SUMIF(PROJECT!$D$12:$D$4965,D141,PROJECT!$BL$12:$BL$4965)</f>
        <v>0</v>
      </c>
      <c r="AA141" s="67">
        <f>SUMIF(PROJECT!$D$12:$D$4965,D141,PROJECT!$BM$12:$BM$4965)</f>
        <v>0</v>
      </c>
      <c r="AB141" s="67">
        <f>SUMIF(PROJECT!$D$12:$D$4965,D141,PROJECT!$BN$12:$BN$4965)</f>
        <v>0</v>
      </c>
      <c r="AC141" s="67">
        <f t="shared" si="22"/>
        <v>200</v>
      </c>
      <c r="AD141" s="67">
        <f t="shared" si="23"/>
        <v>119.63085336675401</v>
      </c>
      <c r="AF141" s="91"/>
      <c r="AG141" s="100"/>
      <c r="AH141" s="63">
        <f t="shared" si="20"/>
        <v>0</v>
      </c>
      <c r="AI141" s="63">
        <f t="shared" si="21"/>
        <v>0</v>
      </c>
      <c r="AJ141" s="96"/>
    </row>
    <row r="142" spans="1:36">
      <c r="A142" s="54" t="s">
        <v>105</v>
      </c>
      <c r="B142" s="54">
        <f>IFERROR(VLOOKUP(D142,#REF!,4,0),0)</f>
        <v>0</v>
      </c>
      <c r="C142" s="54">
        <f>IFERROR(VLOOKUP(D142,#REF!,5,0),0)</f>
        <v>0</v>
      </c>
      <c r="D142" s="85" t="s">
        <v>2363</v>
      </c>
      <c r="E142" s="67">
        <f>SUMIF(PROJECT!$D$11:$D$5731,D142,PROJECT!$AN$11:$AN$5731)</f>
        <v>0</v>
      </c>
      <c r="F142" s="67">
        <f>SUMIF(PROJECT!$D$11:$D$5731,D142,PROJECT!$AO$11:$AO$5731)</f>
        <v>0</v>
      </c>
      <c r="G142" s="67">
        <f>SUMIF(PROJECT!$D$11:$D$5731,D142,PROJECT!$AP$11:$AP$5731)</f>
        <v>0</v>
      </c>
      <c r="H142" s="67">
        <f>SUMIF(PROJECT!$D$11:$D$5731,D142,PROJECT!$AQ$11:$AQ$5731)</f>
        <v>0</v>
      </c>
      <c r="I142" s="67">
        <f>SUMIF(PROJECT!$D$11:$D$5731,D142,PROJECT!$AR$11:$AR$5731)</f>
        <v>14</v>
      </c>
      <c r="J142" s="67">
        <f>SUMIF(PROJECT!$D$11:$D$5731,D142,PROJECT!$AS$11:$AS$5731)</f>
        <v>0</v>
      </c>
      <c r="K142" s="67">
        <f>SUMIF(PROJECT!$D$11:$D$5731,D142,PROJECT!$AT$11:$AT$5731)</f>
        <v>0</v>
      </c>
      <c r="L142" s="67">
        <f>SUMIF(PROJECT!$D$11:$D$5731,D142,PROJECT!$AU$11:$AU$5731)</f>
        <v>0</v>
      </c>
      <c r="M142" s="67">
        <f>SUMIF(PROJECT!$D$11:$D$5731,D142,PROJECT!$AV$11:$AV$5731)</f>
        <v>0</v>
      </c>
      <c r="N142" s="67">
        <f>SUMIF(PROJECT!$D$11:$D$5731,D142,PROJECT!$AW$11:$AW$5731)</f>
        <v>0</v>
      </c>
      <c r="O142" s="67">
        <f>SUMIF(PROJECT!$D$11:$D$5731,D142,PROJECT!$AX$11:$AX$5731)</f>
        <v>0</v>
      </c>
      <c r="P142" s="67">
        <f>SUMIF(PROJECT!$D$11:$D$5731,D142,PROJECT!$AY$11:$AY$5731)</f>
        <v>0</v>
      </c>
      <c r="Q142" s="67">
        <f>SUMIF(PROJECT!$D$12:$D$4965,D142,PROJECT!$BC$12:$BC$4965)</f>
        <v>0</v>
      </c>
      <c r="R142" s="67">
        <f>SUMIF(PROJECT!$D$12:$D$4965,D142,PROJECT!$BD$12:$BD$4965)</f>
        <v>0</v>
      </c>
      <c r="S142" s="67">
        <f>SUMIF(PROJECT!$D$12:$D$4965,D142,PROJECT!$BE$12:$BE$4965)</f>
        <v>0</v>
      </c>
      <c r="T142" s="67">
        <f>SUMIF(PROJECT!$D$12:$D$4965,D142,PROJECT!$BF$12:$BF$4965)</f>
        <v>0</v>
      </c>
      <c r="U142" s="67">
        <f>SUMIF(PROJECT!$D$12:$D$4965,D142,PROJECT!$BG$12:$BG$4965)</f>
        <v>60.175426936563994</v>
      </c>
      <c r="V142" s="67">
        <f>SUMIF(PROJECT!$D$12:$D$4965,D142,PROJECT!$BH$12:$BH$4965)</f>
        <v>0</v>
      </c>
      <c r="W142" s="67">
        <f>SUMIF(PROJECT!$D$12:$D$4965,D142,PROJECT!$BI$12:$BI$4965)</f>
        <v>0</v>
      </c>
      <c r="X142" s="67">
        <f>SUMIF(PROJECT!$D$12:$D$4965,D142,PROJECT!$BJ$12:$BJ$4965)</f>
        <v>0</v>
      </c>
      <c r="Y142" s="67">
        <f>SUMIF(PROJECT!$D$12:$D$4965,D142,PROJECT!$BK$12:$BK$4965)</f>
        <v>0</v>
      </c>
      <c r="Z142" s="67">
        <f>SUMIF(PROJECT!$D$12:$D$4965,D142,PROJECT!$BL$12:$BL$4965)</f>
        <v>0</v>
      </c>
      <c r="AA142" s="67">
        <f>SUMIF(PROJECT!$D$12:$D$4965,D142,PROJECT!$BM$12:$BM$4965)</f>
        <v>0</v>
      </c>
      <c r="AB142" s="67">
        <f>SUMIF(PROJECT!$D$12:$D$4965,D142,PROJECT!$BN$12:$BN$4965)</f>
        <v>0</v>
      </c>
      <c r="AC142" s="67">
        <f t="shared" si="22"/>
        <v>14</v>
      </c>
      <c r="AD142" s="67">
        <f t="shared" si="23"/>
        <v>60.175426936563994</v>
      </c>
      <c r="AF142" s="91"/>
      <c r="AG142" s="100"/>
      <c r="AH142" s="63">
        <f t="shared" si="20"/>
        <v>0</v>
      </c>
      <c r="AI142" s="63">
        <f t="shared" si="21"/>
        <v>0</v>
      </c>
      <c r="AJ142" s="96"/>
    </row>
    <row r="143" spans="1:36">
      <c r="A143" s="54" t="s">
        <v>105</v>
      </c>
      <c r="B143" s="54">
        <f>IFERROR(VLOOKUP(D143,#REF!,4,0),0)</f>
        <v>0</v>
      </c>
      <c r="C143" s="54">
        <f>IFERROR(VLOOKUP(D143,#REF!,5,0),0)</f>
        <v>0</v>
      </c>
      <c r="D143" s="85" t="s">
        <v>2314</v>
      </c>
      <c r="E143" s="67">
        <f>SUMIF(PROJECT!$D$11:$D$5731,D143,PROJECT!$AN$11:$AN$5731)</f>
        <v>0</v>
      </c>
      <c r="F143" s="67">
        <f>SUMIF(PROJECT!$D$11:$D$5731,D143,PROJECT!$AO$11:$AO$5731)</f>
        <v>0</v>
      </c>
      <c r="G143" s="67">
        <f>SUMIF(PROJECT!$D$11:$D$5731,D143,PROJECT!$AP$11:$AP$5731)</f>
        <v>0</v>
      </c>
      <c r="H143" s="67">
        <f>SUMIF(PROJECT!$D$11:$D$5731,D143,PROJECT!$AQ$11:$AQ$5731)</f>
        <v>0</v>
      </c>
      <c r="I143" s="67">
        <f>SUMIF(PROJECT!$D$11:$D$5731,D143,PROJECT!$AR$11:$AR$5731)</f>
        <v>35</v>
      </c>
      <c r="J143" s="67">
        <f>SUMIF(PROJECT!$D$11:$D$5731,D143,PROJECT!$AS$11:$AS$5731)</f>
        <v>0</v>
      </c>
      <c r="K143" s="67">
        <f>SUMIF(PROJECT!$D$11:$D$5731,D143,PROJECT!$AT$11:$AT$5731)</f>
        <v>0</v>
      </c>
      <c r="L143" s="67">
        <f>SUMIF(PROJECT!$D$11:$D$5731,D143,PROJECT!$AU$11:$AU$5731)</f>
        <v>0</v>
      </c>
      <c r="M143" s="67">
        <f>SUMIF(PROJECT!$D$11:$D$5731,D143,PROJECT!$AV$11:$AV$5731)</f>
        <v>0</v>
      </c>
      <c r="N143" s="67">
        <f>SUMIF(PROJECT!$D$11:$D$5731,D143,PROJECT!$AW$11:$AW$5731)</f>
        <v>0</v>
      </c>
      <c r="O143" s="67">
        <f>SUMIF(PROJECT!$D$11:$D$5731,D143,PROJECT!$AX$11:$AX$5731)</f>
        <v>0</v>
      </c>
      <c r="P143" s="67">
        <f>SUMIF(PROJECT!$D$11:$D$5731,D143,PROJECT!$AY$11:$AY$5731)</f>
        <v>0</v>
      </c>
      <c r="Q143" s="67">
        <f>SUMIF(PROJECT!$D$12:$D$4965,D143,PROJECT!$BC$12:$BC$4965)</f>
        <v>0</v>
      </c>
      <c r="R143" s="67">
        <f>SUMIF(PROJECT!$D$12:$D$4965,D143,PROJECT!$BD$12:$BD$4965)</f>
        <v>0</v>
      </c>
      <c r="S143" s="67">
        <f>SUMIF(PROJECT!$D$12:$D$4965,D143,PROJECT!$BE$12:$BE$4965)</f>
        <v>0</v>
      </c>
      <c r="T143" s="67">
        <f>SUMIF(PROJECT!$D$12:$D$4965,D143,PROJECT!$BF$12:$BF$4965)</f>
        <v>0</v>
      </c>
      <c r="U143" s="67">
        <f>SUMIF(PROJECT!$D$12:$D$4965,D143,PROJECT!$BG$12:$BG$4965)</f>
        <v>130.48624561670022</v>
      </c>
      <c r="V143" s="67">
        <f>SUMIF(PROJECT!$D$12:$D$4965,D143,PROJECT!$BH$12:$BH$4965)</f>
        <v>0</v>
      </c>
      <c r="W143" s="67">
        <f>SUMIF(PROJECT!$D$12:$D$4965,D143,PROJECT!$BI$12:$BI$4965)</f>
        <v>0</v>
      </c>
      <c r="X143" s="67">
        <f>SUMIF(PROJECT!$D$12:$D$4965,D143,PROJECT!$BJ$12:$BJ$4965)</f>
        <v>0</v>
      </c>
      <c r="Y143" s="67">
        <f>SUMIF(PROJECT!$D$12:$D$4965,D143,PROJECT!$BK$12:$BK$4965)</f>
        <v>0</v>
      </c>
      <c r="Z143" s="67">
        <f>SUMIF(PROJECT!$D$12:$D$4965,D143,PROJECT!$BL$12:$BL$4965)</f>
        <v>0</v>
      </c>
      <c r="AA143" s="67">
        <f>SUMIF(PROJECT!$D$12:$D$4965,D143,PROJECT!$BM$12:$BM$4965)</f>
        <v>0</v>
      </c>
      <c r="AB143" s="67">
        <f>SUMIF(PROJECT!$D$12:$D$4965,D143,PROJECT!$BN$12:$BN$4965)</f>
        <v>0</v>
      </c>
      <c r="AC143" s="67">
        <f t="shared" si="22"/>
        <v>35</v>
      </c>
      <c r="AD143" s="67">
        <f t="shared" si="23"/>
        <v>130.48624561670022</v>
      </c>
      <c r="AF143" s="91"/>
      <c r="AG143" s="100"/>
      <c r="AH143" s="63">
        <f t="shared" si="20"/>
        <v>0</v>
      </c>
      <c r="AI143" s="63">
        <f t="shared" si="21"/>
        <v>0</v>
      </c>
      <c r="AJ143" s="96"/>
    </row>
    <row r="144" spans="1:36">
      <c r="A144" s="54" t="s">
        <v>105</v>
      </c>
      <c r="B144" s="54">
        <f>IFERROR(VLOOKUP(D144,#REF!,4,0),0)</f>
        <v>0</v>
      </c>
      <c r="C144" s="54">
        <f>IFERROR(VLOOKUP(D144,#REF!,5,0),0)</f>
        <v>0</v>
      </c>
      <c r="D144" s="85" t="s">
        <v>4706</v>
      </c>
      <c r="E144" s="67">
        <f>SUMIF(PROJECT!$D$11:$D$5731,D144,PROJECT!$AN$11:$AN$5731)</f>
        <v>0</v>
      </c>
      <c r="F144" s="67">
        <f>SUMIF(PROJECT!$D$11:$D$5731,D144,PROJECT!$AO$11:$AO$5731)</f>
        <v>0</v>
      </c>
      <c r="G144" s="67">
        <f>SUMIF(PROJECT!$D$11:$D$5731,D144,PROJECT!$AP$11:$AP$5731)</f>
        <v>0</v>
      </c>
      <c r="H144" s="67">
        <f>SUMIF(PROJECT!$D$11:$D$5731,D144,PROJECT!$AQ$11:$AQ$5731)</f>
        <v>0</v>
      </c>
      <c r="I144" s="67">
        <f>SUMIF(PROJECT!$D$11:$D$5731,D144,PROJECT!$AR$11:$AR$5731)</f>
        <v>7</v>
      </c>
      <c r="J144" s="67">
        <f>SUMIF(PROJECT!$D$11:$D$5731,D144,PROJECT!$AS$11:$AS$5731)</f>
        <v>0</v>
      </c>
      <c r="K144" s="67">
        <f>SUMIF(PROJECT!$D$11:$D$5731,D144,PROJECT!$AT$11:$AT$5731)</f>
        <v>0</v>
      </c>
      <c r="L144" s="67">
        <f>SUMIF(PROJECT!$D$11:$D$5731,D144,PROJECT!$AU$11:$AU$5731)</f>
        <v>0</v>
      </c>
      <c r="M144" s="67">
        <f>SUMIF(PROJECT!$D$11:$D$5731,D144,PROJECT!$AV$11:$AV$5731)</f>
        <v>0</v>
      </c>
      <c r="N144" s="67">
        <f>SUMIF(PROJECT!$D$11:$D$5731,D144,PROJECT!$AW$11:$AW$5731)</f>
        <v>0</v>
      </c>
      <c r="O144" s="67">
        <f>SUMIF(PROJECT!$D$11:$D$5731,D144,PROJECT!$AX$11:$AX$5731)</f>
        <v>0</v>
      </c>
      <c r="P144" s="67">
        <f>SUMIF(PROJECT!$D$11:$D$5731,D144,PROJECT!$AY$11:$AY$5731)</f>
        <v>0</v>
      </c>
      <c r="Q144" s="67">
        <f>SUMIF(PROJECT!$D$12:$D$4965,D144,PROJECT!$BC$12:$BC$4965)</f>
        <v>0</v>
      </c>
      <c r="R144" s="67">
        <f>SUMIF(PROJECT!$D$12:$D$4965,D144,PROJECT!$BD$12:$BD$4965)</f>
        <v>0</v>
      </c>
      <c r="S144" s="67">
        <f>SUMIF(PROJECT!$D$12:$D$4965,D144,PROJECT!$BE$12:$BE$4965)</f>
        <v>0</v>
      </c>
      <c r="T144" s="67">
        <f>SUMIF(PROJECT!$D$12:$D$4965,D144,PROJECT!$BF$12:$BF$4965)</f>
        <v>0</v>
      </c>
      <c r="U144" s="67">
        <f>SUMIF(PROJECT!$D$12:$D$4965,D144,PROJECT!$BG$12:$BG$4965)</f>
        <v>411.91782816198906</v>
      </c>
      <c r="V144" s="67">
        <f>SUMIF(PROJECT!$D$12:$D$4965,D144,PROJECT!$BH$12:$BH$4965)</f>
        <v>0</v>
      </c>
      <c r="W144" s="67">
        <f>SUMIF(PROJECT!$D$12:$D$4965,D144,PROJECT!$BI$12:$BI$4965)</f>
        <v>0</v>
      </c>
      <c r="X144" s="67">
        <f>SUMIF(PROJECT!$D$12:$D$4965,D144,PROJECT!$BJ$12:$BJ$4965)</f>
        <v>0</v>
      </c>
      <c r="Y144" s="67">
        <f>SUMIF(PROJECT!$D$12:$D$4965,D144,PROJECT!$BK$12:$BK$4965)</f>
        <v>0</v>
      </c>
      <c r="Z144" s="67">
        <f>SUMIF(PROJECT!$D$12:$D$4965,D144,PROJECT!$BL$12:$BL$4965)</f>
        <v>0</v>
      </c>
      <c r="AA144" s="67">
        <f>SUMIF(PROJECT!$D$12:$D$4965,D144,PROJECT!$BM$12:$BM$4965)</f>
        <v>0</v>
      </c>
      <c r="AB144" s="67">
        <f>SUMIF(PROJECT!$D$12:$D$4965,D144,PROJECT!$BN$12:$BN$4965)</f>
        <v>0</v>
      </c>
      <c r="AC144" s="67">
        <f t="shared" si="22"/>
        <v>7</v>
      </c>
      <c r="AD144" s="67">
        <f>SUM(Q144:AB144)</f>
        <v>411.91782816198906</v>
      </c>
      <c r="AF144" s="91"/>
      <c r="AG144" s="100"/>
      <c r="AH144" s="63">
        <f t="shared" si="20"/>
        <v>0</v>
      </c>
      <c r="AI144" s="63">
        <f t="shared" si="21"/>
        <v>0</v>
      </c>
      <c r="AJ144" s="96"/>
    </row>
    <row r="145" spans="1:36">
      <c r="A145" s="54" t="s">
        <v>105</v>
      </c>
      <c r="B145" s="54">
        <f>IFERROR(VLOOKUP(D145,#REF!,4,0),0)</f>
        <v>0</v>
      </c>
      <c r="C145" s="54">
        <f>IFERROR(VLOOKUP(D145,#REF!,5,0),0)</f>
        <v>0</v>
      </c>
      <c r="D145" s="85" t="s">
        <v>4452</v>
      </c>
      <c r="E145" s="67">
        <f>SUMIF(PROJECT!$D$11:$D$5731,D145,PROJECT!$AN$11:$AN$5731)</f>
        <v>0</v>
      </c>
      <c r="F145" s="67">
        <f>SUMIF(PROJECT!$D$11:$D$5731,D145,PROJECT!$AO$11:$AO$5731)</f>
        <v>0</v>
      </c>
      <c r="G145" s="67">
        <f>SUMIF(PROJECT!$D$11:$D$5731,D145,PROJECT!$AP$11:$AP$5731)</f>
        <v>0</v>
      </c>
      <c r="H145" s="67">
        <f>SUMIF(PROJECT!$D$11:$D$5731,D145,PROJECT!$AQ$11:$AQ$5731)</f>
        <v>0</v>
      </c>
      <c r="I145" s="67">
        <f>SUMIF(PROJECT!$D$11:$D$5731,D145,PROJECT!$AR$11:$AR$5731)</f>
        <v>84</v>
      </c>
      <c r="J145" s="67">
        <f>SUMIF(PROJECT!$D$11:$D$5731,D145,PROJECT!$AS$11:$AS$5731)</f>
        <v>0</v>
      </c>
      <c r="K145" s="67">
        <f>SUMIF(PROJECT!$D$11:$D$5731,D145,PROJECT!$AT$11:$AT$5731)</f>
        <v>0</v>
      </c>
      <c r="L145" s="67">
        <f>SUMIF(PROJECT!$D$11:$D$5731,D145,PROJECT!$AU$11:$AU$5731)</f>
        <v>0</v>
      </c>
      <c r="M145" s="67">
        <f>SUMIF(PROJECT!$D$11:$D$5731,D145,PROJECT!$AV$11:$AV$5731)</f>
        <v>0</v>
      </c>
      <c r="N145" s="67">
        <f>SUMIF(PROJECT!$D$11:$D$5731,D145,PROJECT!$AW$11:$AW$5731)</f>
        <v>0</v>
      </c>
      <c r="O145" s="67">
        <f>SUMIF(PROJECT!$D$11:$D$5731,D145,PROJECT!$AX$11:$AX$5731)</f>
        <v>0</v>
      </c>
      <c r="P145" s="67">
        <f>SUMIF(PROJECT!$D$11:$D$5731,D145,PROJECT!$AY$11:$AY$5731)</f>
        <v>0</v>
      </c>
      <c r="Q145" s="67">
        <f>SUMIF(PROJECT!$D$12:$D$4965,D145,PROJECT!$BC$12:$BC$4965)</f>
        <v>0</v>
      </c>
      <c r="R145" s="67">
        <f>SUMIF(PROJECT!$D$12:$D$4965,D145,PROJECT!$BD$12:$BD$4965)</f>
        <v>0</v>
      </c>
      <c r="S145" s="67">
        <f>SUMIF(PROJECT!$D$12:$D$4965,D145,PROJECT!$BE$12:$BE$4965)</f>
        <v>0</v>
      </c>
      <c r="T145" s="67">
        <f>SUMIF(PROJECT!$D$12:$D$4965,D145,PROJECT!$BF$12:$BF$4965)</f>
        <v>0</v>
      </c>
      <c r="U145" s="67">
        <f>SUMIF(PROJECT!$D$12:$D$4965,D145,PROJECT!$BG$12:$BG$4965)</f>
        <v>369.52641373286241</v>
      </c>
      <c r="V145" s="67">
        <f>SUMIF(PROJECT!$D$12:$D$4965,D145,PROJECT!$BH$12:$BH$4965)</f>
        <v>0</v>
      </c>
      <c r="W145" s="67">
        <f>SUMIF(PROJECT!$D$12:$D$4965,D145,PROJECT!$BI$12:$BI$4965)</f>
        <v>0</v>
      </c>
      <c r="X145" s="67">
        <f>SUMIF(PROJECT!$D$12:$D$4965,D145,PROJECT!$BJ$12:$BJ$4965)</f>
        <v>0</v>
      </c>
      <c r="Y145" s="67">
        <f>SUMIF(PROJECT!$D$12:$D$4965,D145,PROJECT!$BK$12:$BK$4965)</f>
        <v>0</v>
      </c>
      <c r="Z145" s="67">
        <f>SUMIF(PROJECT!$D$12:$D$4965,D145,PROJECT!$BL$12:$BL$4965)</f>
        <v>0</v>
      </c>
      <c r="AA145" s="67">
        <f>SUMIF(PROJECT!$D$12:$D$4965,D145,PROJECT!$BM$12:$BM$4965)</f>
        <v>0</v>
      </c>
      <c r="AB145" s="67">
        <f>SUMIF(PROJECT!$D$12:$D$4965,D145,PROJECT!$BN$12:$BN$4965)</f>
        <v>0</v>
      </c>
      <c r="AC145" s="67">
        <f t="shared" si="22"/>
        <v>84</v>
      </c>
      <c r="AD145" s="67">
        <f t="shared" si="23"/>
        <v>369.52641373286241</v>
      </c>
      <c r="AF145" s="91"/>
      <c r="AG145" s="100"/>
      <c r="AH145" s="63">
        <f t="shared" si="20"/>
        <v>0</v>
      </c>
      <c r="AI145" s="63">
        <f t="shared" si="21"/>
        <v>0</v>
      </c>
      <c r="AJ145" s="96"/>
    </row>
    <row r="146" spans="1:36">
      <c r="A146" s="54" t="s">
        <v>105</v>
      </c>
      <c r="B146" s="54">
        <f>IFERROR(VLOOKUP(D146,#REF!,4,0),0)</f>
        <v>0</v>
      </c>
      <c r="C146" s="54">
        <f>IFERROR(VLOOKUP(D146,#REF!,5,0),0)</f>
        <v>0</v>
      </c>
      <c r="D146" s="85" t="s">
        <v>4401</v>
      </c>
      <c r="E146" s="67">
        <f>SUMIF(PROJECT!$D$11:$D$5731,D146,PROJECT!$AN$11:$AN$5731)</f>
        <v>0</v>
      </c>
      <c r="F146" s="67">
        <f>SUMIF(PROJECT!$D$11:$D$5731,D146,PROJECT!$AO$11:$AO$5731)</f>
        <v>0</v>
      </c>
      <c r="G146" s="67">
        <f>SUMIF(PROJECT!$D$11:$D$5731,D146,PROJECT!$AP$11:$AP$5731)</f>
        <v>0</v>
      </c>
      <c r="H146" s="67">
        <f>SUMIF(PROJECT!$D$11:$D$5731,D146,PROJECT!$AQ$11:$AQ$5731)</f>
        <v>0</v>
      </c>
      <c r="I146" s="67">
        <f>SUMIF(PROJECT!$D$11:$D$5731,D146,PROJECT!$AR$11:$AR$5731)</f>
        <v>7</v>
      </c>
      <c r="J146" s="67">
        <f>SUMIF(PROJECT!$D$11:$D$5731,D146,PROJECT!$AS$11:$AS$5731)</f>
        <v>0</v>
      </c>
      <c r="K146" s="67">
        <f>SUMIF(PROJECT!$D$11:$D$5731,D146,PROJECT!$AT$11:$AT$5731)</f>
        <v>0</v>
      </c>
      <c r="L146" s="67">
        <f>SUMIF(PROJECT!$D$11:$D$5731,D146,PROJECT!$AU$11:$AU$5731)</f>
        <v>0</v>
      </c>
      <c r="M146" s="67">
        <f>SUMIF(PROJECT!$D$11:$D$5731,D146,PROJECT!$AV$11:$AV$5731)</f>
        <v>0</v>
      </c>
      <c r="N146" s="67">
        <f>SUMIF(PROJECT!$D$11:$D$5731,D146,PROJECT!$AW$11:$AW$5731)</f>
        <v>0</v>
      </c>
      <c r="O146" s="67">
        <f>SUMIF(PROJECT!$D$11:$D$5731,D146,PROJECT!$AX$11:$AX$5731)</f>
        <v>0</v>
      </c>
      <c r="P146" s="67">
        <f>SUMIF(PROJECT!$D$11:$D$5731,D146,PROJECT!$AY$11:$AY$5731)</f>
        <v>0</v>
      </c>
      <c r="Q146" s="67">
        <f>SUMIF(PROJECT!$D$12:$D$4965,D146,PROJECT!$BC$12:$BC$4965)</f>
        <v>0</v>
      </c>
      <c r="R146" s="67">
        <f>SUMIF(PROJECT!$D$12:$D$4965,D146,PROJECT!$BD$12:$BD$4965)</f>
        <v>0</v>
      </c>
      <c r="S146" s="67">
        <f>SUMIF(PROJECT!$D$12:$D$4965,D146,PROJECT!$BE$12:$BE$4965)</f>
        <v>0</v>
      </c>
      <c r="T146" s="67">
        <f>SUMIF(PROJECT!$D$12:$D$4965,D146,PROJECT!$BF$12:$BF$4965)</f>
        <v>0</v>
      </c>
      <c r="U146" s="67">
        <f>SUMIF(PROJECT!$D$12:$D$4965,D146,PROJECT!$BG$12:$BG$4965)</f>
        <v>13.624624966769208</v>
      </c>
      <c r="V146" s="67">
        <f>SUMIF(PROJECT!$D$12:$D$4965,D146,PROJECT!$BH$12:$BH$4965)</f>
        <v>0</v>
      </c>
      <c r="W146" s="67">
        <f>SUMIF(PROJECT!$D$12:$D$4965,D146,PROJECT!$BI$12:$BI$4965)</f>
        <v>0</v>
      </c>
      <c r="X146" s="67">
        <f>SUMIF(PROJECT!$D$12:$D$4965,D146,PROJECT!$BJ$12:$BJ$4965)</f>
        <v>0</v>
      </c>
      <c r="Y146" s="67">
        <f>SUMIF(PROJECT!$D$12:$D$4965,D146,PROJECT!$BK$12:$BK$4965)</f>
        <v>0</v>
      </c>
      <c r="Z146" s="67">
        <f>SUMIF(PROJECT!$D$12:$D$4965,D146,PROJECT!$BL$12:$BL$4965)</f>
        <v>0</v>
      </c>
      <c r="AA146" s="67">
        <f>SUMIF(PROJECT!$D$12:$D$4965,D146,PROJECT!$BM$12:$BM$4965)</f>
        <v>0</v>
      </c>
      <c r="AB146" s="67">
        <f>SUMIF(PROJECT!$D$12:$D$4965,D146,PROJECT!$BN$12:$BN$4965)</f>
        <v>0</v>
      </c>
      <c r="AC146" s="67">
        <f t="shared" si="22"/>
        <v>7</v>
      </c>
      <c r="AD146" s="67">
        <f t="shared" si="23"/>
        <v>13.624624966769208</v>
      </c>
      <c r="AF146" s="91"/>
      <c r="AG146" s="100"/>
      <c r="AH146" s="63">
        <f t="shared" si="20"/>
        <v>0</v>
      </c>
      <c r="AI146" s="63">
        <f t="shared" si="21"/>
        <v>0</v>
      </c>
      <c r="AJ146" s="96"/>
    </row>
    <row r="147" spans="1:36">
      <c r="A147" s="54" t="s">
        <v>105</v>
      </c>
      <c r="B147" s="54">
        <f>IFERROR(VLOOKUP(D147,#REF!,4,0),0)</f>
        <v>0</v>
      </c>
      <c r="C147" s="54">
        <f>IFERROR(VLOOKUP(D147,#REF!,5,0),0)</f>
        <v>0</v>
      </c>
      <c r="D147" s="85" t="s">
        <v>2789</v>
      </c>
      <c r="E147" s="67">
        <f>SUMIF(PROJECT!$D$11:$D$5731,D147,PROJECT!$AN$11:$AN$5731)</f>
        <v>0</v>
      </c>
      <c r="F147" s="67">
        <f>SUMIF(PROJECT!$D$11:$D$5731,D147,PROJECT!$AO$11:$AO$5731)</f>
        <v>0</v>
      </c>
      <c r="G147" s="67">
        <f>SUMIF(PROJECT!$D$11:$D$5731,D147,PROJECT!$AP$11:$AP$5731)</f>
        <v>0</v>
      </c>
      <c r="H147" s="67">
        <f>SUMIF(PROJECT!$D$11:$D$5731,D147,PROJECT!$AQ$11:$AQ$5731)</f>
        <v>0</v>
      </c>
      <c r="I147" s="67">
        <f>SUMIF(PROJECT!$D$11:$D$5731,D147,PROJECT!$AR$11:$AR$5731)</f>
        <v>6</v>
      </c>
      <c r="J147" s="67">
        <f>SUMIF(PROJECT!$D$11:$D$5731,D147,PROJECT!$AS$11:$AS$5731)</f>
        <v>0</v>
      </c>
      <c r="K147" s="67">
        <f>SUMIF(PROJECT!$D$11:$D$5731,D147,PROJECT!$AT$11:$AT$5731)</f>
        <v>0</v>
      </c>
      <c r="L147" s="67">
        <f>SUMIF(PROJECT!$D$11:$D$5731,D147,PROJECT!$AU$11:$AU$5731)</f>
        <v>0</v>
      </c>
      <c r="M147" s="67">
        <f>SUMIF(PROJECT!$D$11:$D$5731,D147,PROJECT!$AV$11:$AV$5731)</f>
        <v>0</v>
      </c>
      <c r="N147" s="67">
        <f>SUMIF(PROJECT!$D$11:$D$5731,D147,PROJECT!$AW$11:$AW$5731)</f>
        <v>0</v>
      </c>
      <c r="O147" s="67">
        <f>SUMIF(PROJECT!$D$11:$D$5731,D147,PROJECT!$AX$11:$AX$5731)</f>
        <v>0</v>
      </c>
      <c r="P147" s="67">
        <f>SUMIF(PROJECT!$D$11:$D$5731,D147,PROJECT!$AY$11:$AY$5731)</f>
        <v>0</v>
      </c>
      <c r="Q147" s="67">
        <f>SUMIF(PROJECT!$D$12:$D$4965,D147,PROJECT!$BC$12:$BC$4965)</f>
        <v>0</v>
      </c>
      <c r="R147" s="67">
        <f>SUMIF(PROJECT!$D$12:$D$4965,D147,PROJECT!$BD$12:$BD$4965)</f>
        <v>0</v>
      </c>
      <c r="S147" s="67">
        <f>SUMIF(PROJECT!$D$12:$D$4965,D147,PROJECT!$BE$12:$BE$4965)</f>
        <v>0</v>
      </c>
      <c r="T147" s="67">
        <f>SUMIF(PROJECT!$D$12:$D$4965,D147,PROJECT!$BF$12:$BF$4965)</f>
        <v>0</v>
      </c>
      <c r="U147" s="67">
        <f>SUMIF(PROJECT!$D$12:$D$4965,D147,PROJECT!$BG$12:$BG$4965)</f>
        <v>13.577152405909384</v>
      </c>
      <c r="V147" s="67">
        <f>SUMIF(PROJECT!$D$12:$D$4965,D147,PROJECT!$BH$12:$BH$4965)</f>
        <v>0</v>
      </c>
      <c r="W147" s="67">
        <f>SUMIF(PROJECT!$D$12:$D$4965,D147,PROJECT!$BI$12:$BI$4965)</f>
        <v>0</v>
      </c>
      <c r="X147" s="67">
        <f>SUMIF(PROJECT!$D$12:$D$4965,D147,PROJECT!$BJ$12:$BJ$4965)</f>
        <v>0</v>
      </c>
      <c r="Y147" s="67">
        <f>SUMIF(PROJECT!$D$12:$D$4965,D147,PROJECT!$BK$12:$BK$4965)</f>
        <v>0</v>
      </c>
      <c r="Z147" s="67">
        <f>SUMIF(PROJECT!$D$12:$D$4965,D147,PROJECT!$BL$12:$BL$4965)</f>
        <v>0</v>
      </c>
      <c r="AA147" s="67">
        <f>SUMIF(PROJECT!$D$12:$D$4965,D147,PROJECT!$BM$12:$BM$4965)</f>
        <v>0</v>
      </c>
      <c r="AB147" s="67">
        <f>SUMIF(PROJECT!$D$12:$D$4965,D147,PROJECT!$BN$12:$BN$4965)</f>
        <v>0</v>
      </c>
      <c r="AC147" s="67">
        <f t="shared" si="22"/>
        <v>6</v>
      </c>
      <c r="AD147" s="67">
        <f t="shared" si="23"/>
        <v>13.577152405909384</v>
      </c>
      <c r="AF147" s="91"/>
      <c r="AG147" s="100"/>
      <c r="AH147" s="63">
        <f t="shared" si="20"/>
        <v>0</v>
      </c>
      <c r="AI147" s="63">
        <f t="shared" si="21"/>
        <v>0</v>
      </c>
      <c r="AJ147" s="96"/>
    </row>
    <row r="148" spans="1:36">
      <c r="A148" s="54" t="s">
        <v>105</v>
      </c>
      <c r="B148" s="54">
        <f>IFERROR(VLOOKUP(D148,#REF!,4,0),0)</f>
        <v>0</v>
      </c>
      <c r="C148" s="54">
        <f>IFERROR(VLOOKUP(D148,#REF!,5,0),0)</f>
        <v>0</v>
      </c>
      <c r="D148" s="85" t="s">
        <v>3199</v>
      </c>
      <c r="E148" s="67">
        <f>SUMIF(PROJECT!$D$11:$D$5731,D148,PROJECT!$AN$11:$AN$5731)</f>
        <v>0</v>
      </c>
      <c r="F148" s="67">
        <f>SUMIF(PROJECT!$D$11:$D$5731,D148,PROJECT!$AO$11:$AO$5731)</f>
        <v>0</v>
      </c>
      <c r="G148" s="67">
        <f>SUMIF(PROJECT!$D$11:$D$5731,D148,PROJECT!$AP$11:$AP$5731)</f>
        <v>0</v>
      </c>
      <c r="H148" s="67">
        <f>SUMIF(PROJECT!$D$11:$D$5731,D148,PROJECT!$AQ$11:$AQ$5731)</f>
        <v>0</v>
      </c>
      <c r="I148" s="67">
        <f>SUMIF(PROJECT!$D$11:$D$5731,D148,PROJECT!$AR$11:$AR$5731)</f>
        <v>7</v>
      </c>
      <c r="J148" s="67">
        <f>SUMIF(PROJECT!$D$11:$D$5731,D148,PROJECT!$AS$11:$AS$5731)</f>
        <v>0</v>
      </c>
      <c r="K148" s="67">
        <f>SUMIF(PROJECT!$D$11:$D$5731,D148,PROJECT!$AT$11:$AT$5731)</f>
        <v>0</v>
      </c>
      <c r="L148" s="67">
        <f>SUMIF(PROJECT!$D$11:$D$5731,D148,PROJECT!$AU$11:$AU$5731)</f>
        <v>0</v>
      </c>
      <c r="M148" s="67">
        <f>SUMIF(PROJECT!$D$11:$D$5731,D148,PROJECT!$AV$11:$AV$5731)</f>
        <v>0</v>
      </c>
      <c r="N148" s="67">
        <f>SUMIF(PROJECT!$D$11:$D$5731,D148,PROJECT!$AW$11:$AW$5731)</f>
        <v>0</v>
      </c>
      <c r="O148" s="67">
        <f>SUMIF(PROJECT!$D$11:$D$5731,D148,PROJECT!$AX$11:$AX$5731)</f>
        <v>0</v>
      </c>
      <c r="P148" s="67">
        <f>SUMIF(PROJECT!$D$11:$D$5731,D148,PROJECT!$AY$11:$AY$5731)</f>
        <v>0</v>
      </c>
      <c r="Q148" s="67">
        <f>SUMIF(PROJECT!$D$12:$D$4965,D148,PROJECT!$BC$12:$BC$4965)</f>
        <v>0</v>
      </c>
      <c r="R148" s="67">
        <f>SUMIF(PROJECT!$D$12:$D$4965,D148,PROJECT!$BD$12:$BD$4965)</f>
        <v>0</v>
      </c>
      <c r="S148" s="67">
        <f>SUMIF(PROJECT!$D$12:$D$4965,D148,PROJECT!$BE$12:$BE$4965)</f>
        <v>0</v>
      </c>
      <c r="T148" s="67">
        <f>SUMIF(PROJECT!$D$12:$D$4965,D148,PROJECT!$BF$12:$BF$4965)</f>
        <v>0</v>
      </c>
      <c r="U148" s="67">
        <f>SUMIF(PROJECT!$D$12:$D$4965,D148,PROJECT!$BG$12:$BG$4965)</f>
        <v>22.109554011114909</v>
      </c>
      <c r="V148" s="67">
        <f>SUMIF(PROJECT!$D$12:$D$4965,D148,PROJECT!$BH$12:$BH$4965)</f>
        <v>0</v>
      </c>
      <c r="W148" s="67">
        <f>SUMIF(PROJECT!$D$12:$D$4965,D148,PROJECT!$BI$12:$BI$4965)</f>
        <v>0</v>
      </c>
      <c r="X148" s="67">
        <f>SUMIF(PROJECT!$D$12:$D$4965,D148,PROJECT!$BJ$12:$BJ$4965)</f>
        <v>0</v>
      </c>
      <c r="Y148" s="67">
        <f>SUMIF(PROJECT!$D$12:$D$4965,D148,PROJECT!$BK$12:$BK$4965)</f>
        <v>0</v>
      </c>
      <c r="Z148" s="67">
        <f>SUMIF(PROJECT!$D$12:$D$4965,D148,PROJECT!$BL$12:$BL$4965)</f>
        <v>0</v>
      </c>
      <c r="AA148" s="67">
        <f>SUMIF(PROJECT!$D$12:$D$4965,D148,PROJECT!$BM$12:$BM$4965)</f>
        <v>0</v>
      </c>
      <c r="AB148" s="67">
        <f>SUMIF(PROJECT!$D$12:$D$4965,D148,PROJECT!$BN$12:$BN$4965)</f>
        <v>0</v>
      </c>
      <c r="AC148" s="67">
        <f t="shared" si="22"/>
        <v>7</v>
      </c>
      <c r="AD148" s="67">
        <f t="shared" si="23"/>
        <v>22.109554011114909</v>
      </c>
      <c r="AF148" s="91"/>
      <c r="AG148" s="100"/>
      <c r="AH148" s="63">
        <f t="shared" si="20"/>
        <v>0</v>
      </c>
      <c r="AI148" s="63">
        <f t="shared" si="21"/>
        <v>0</v>
      </c>
      <c r="AJ148" s="96"/>
    </row>
    <row r="149" spans="1:36">
      <c r="A149" s="54" t="s">
        <v>105</v>
      </c>
      <c r="B149" s="54">
        <f>IFERROR(VLOOKUP(D149,#REF!,4,0),0)</f>
        <v>0</v>
      </c>
      <c r="C149" s="54">
        <f>IFERROR(VLOOKUP(D149,#REF!,5,0),0)</f>
        <v>0</v>
      </c>
      <c r="D149" s="85"/>
      <c r="E149" s="67">
        <f>SUMIF(PROJECT!$D$11:$D$5731,D149,PROJECT!$AN$11:$AN$5731)</f>
        <v>0</v>
      </c>
      <c r="F149" s="67">
        <f>SUMIF(PROJECT!$D$11:$D$5731,D149,PROJECT!$AO$11:$AO$5731)</f>
        <v>0</v>
      </c>
      <c r="G149" s="67">
        <f>SUMIF(PROJECT!$D$11:$D$5731,D149,PROJECT!$AP$11:$AP$5731)</f>
        <v>0</v>
      </c>
      <c r="H149" s="67">
        <f>SUMIF(PROJECT!$D$11:$D$5731,D149,PROJECT!$AQ$11:$AQ$5731)</f>
        <v>0</v>
      </c>
      <c r="I149" s="67">
        <f>SUMIF(PROJECT!$D$11:$D$5731,D149,PROJECT!$AR$11:$AR$5731)</f>
        <v>0</v>
      </c>
      <c r="J149" s="67">
        <f>SUMIF(PROJECT!$D$11:$D$5731,D149,PROJECT!$AS$11:$AS$5731)</f>
        <v>0</v>
      </c>
      <c r="K149" s="67">
        <f>SUMIF(PROJECT!$D$11:$D$5731,D149,PROJECT!$AT$11:$AT$5731)</f>
        <v>0</v>
      </c>
      <c r="L149" s="67">
        <f>SUMIF(PROJECT!$D$11:$D$5731,D149,PROJECT!$AU$11:$AU$5731)</f>
        <v>0</v>
      </c>
      <c r="M149" s="67">
        <f>SUMIF(PROJECT!$D$11:$D$5731,D149,PROJECT!$AV$11:$AV$5731)</f>
        <v>0</v>
      </c>
      <c r="N149" s="67">
        <f>SUMIF(PROJECT!$D$11:$D$5731,D149,PROJECT!$AW$11:$AW$5731)</f>
        <v>0</v>
      </c>
      <c r="O149" s="67">
        <f>SUMIF(PROJECT!$D$11:$D$5731,D149,PROJECT!$AX$11:$AX$5731)</f>
        <v>0</v>
      </c>
      <c r="P149" s="67">
        <f>SUMIF(PROJECT!$D$11:$D$5731,D149,PROJECT!$AY$11:$AY$5731)</f>
        <v>0</v>
      </c>
      <c r="Q149" s="67">
        <f>SUMIF(PROJECT!$D$12:$D$4965,D149,PROJECT!$BC$12:$BC$4965)</f>
        <v>0</v>
      </c>
      <c r="R149" s="67">
        <f>SUMIF(PROJECT!$D$12:$D$4965,D149,PROJECT!$BD$12:$BD$4965)</f>
        <v>0</v>
      </c>
      <c r="S149" s="67">
        <f>SUMIF(PROJECT!$D$12:$D$4965,D149,PROJECT!$BE$12:$BE$4965)</f>
        <v>0</v>
      </c>
      <c r="T149" s="67">
        <f>SUMIF(PROJECT!$D$12:$D$4965,D149,PROJECT!$BF$12:$BF$4965)</f>
        <v>0</v>
      </c>
      <c r="U149" s="67">
        <f>SUMIF(PROJECT!$D$12:$D$4965,D149,PROJECT!$BG$12:$BG$4965)</f>
        <v>0</v>
      </c>
      <c r="V149" s="67">
        <f>SUMIF(PROJECT!$D$12:$D$4965,D149,PROJECT!$BH$12:$BH$4965)</f>
        <v>0</v>
      </c>
      <c r="W149" s="67">
        <f>SUMIF(PROJECT!$D$12:$D$4965,D149,PROJECT!$BI$12:$BI$4965)</f>
        <v>0</v>
      </c>
      <c r="X149" s="67">
        <f>SUMIF(PROJECT!$D$12:$D$4965,D149,PROJECT!$BJ$12:$BJ$4965)</f>
        <v>0</v>
      </c>
      <c r="Y149" s="67">
        <f>SUMIF(PROJECT!$D$12:$D$4965,D149,PROJECT!$BK$12:$BK$4965)</f>
        <v>0</v>
      </c>
      <c r="Z149" s="67">
        <f>SUMIF(PROJECT!$D$12:$D$4965,D149,PROJECT!$BL$12:$BL$4965)</f>
        <v>0</v>
      </c>
      <c r="AA149" s="67">
        <f>SUMIF(PROJECT!$D$12:$D$4965,D149,PROJECT!$BM$12:$BM$4965)</f>
        <v>0</v>
      </c>
      <c r="AB149" s="67">
        <f>SUMIF(PROJECT!$D$12:$D$4965,D149,PROJECT!$BN$12:$BN$4965)</f>
        <v>0</v>
      </c>
      <c r="AC149" s="67">
        <f t="shared" si="22"/>
        <v>0</v>
      </c>
      <c r="AD149" s="67">
        <f t="shared" si="23"/>
        <v>0</v>
      </c>
      <c r="AF149" s="91"/>
      <c r="AG149" s="100"/>
      <c r="AH149" s="63">
        <f t="shared" si="20"/>
        <v>0</v>
      </c>
      <c r="AI149" s="63">
        <f t="shared" si="21"/>
        <v>0</v>
      </c>
      <c r="AJ149" s="96"/>
    </row>
    <row r="150" spans="1:36">
      <c r="A150" s="54" t="s">
        <v>105</v>
      </c>
      <c r="B150" s="54">
        <f>IFERROR(VLOOKUP(D150,#REF!,4,0),0)</f>
        <v>0</v>
      </c>
      <c r="C150" s="54">
        <f>IFERROR(VLOOKUP(D150,#REF!,5,0),0)</f>
        <v>0</v>
      </c>
      <c r="D150" s="85"/>
      <c r="E150" s="67">
        <f>SUMIF(PROJECT!$D$11:$D$5731,D150,PROJECT!$AN$11:$AN$5731)</f>
        <v>0</v>
      </c>
      <c r="F150" s="67">
        <f>SUMIF(PROJECT!$D$11:$D$5731,D150,PROJECT!$AO$11:$AO$5731)</f>
        <v>0</v>
      </c>
      <c r="G150" s="67">
        <f>SUMIF(PROJECT!$D$11:$D$5731,D150,PROJECT!$AP$11:$AP$5731)</f>
        <v>0</v>
      </c>
      <c r="H150" s="67">
        <f>SUMIF(PROJECT!$D$11:$D$5731,D150,PROJECT!$AQ$11:$AQ$5731)</f>
        <v>0</v>
      </c>
      <c r="I150" s="67">
        <f>SUMIF(PROJECT!$D$11:$D$5731,D150,PROJECT!$AR$11:$AR$5731)</f>
        <v>0</v>
      </c>
      <c r="J150" s="67">
        <f>SUMIF(PROJECT!$D$11:$D$5731,D150,PROJECT!$AS$11:$AS$5731)</f>
        <v>0</v>
      </c>
      <c r="K150" s="67">
        <f>SUMIF(PROJECT!$D$11:$D$5731,D150,PROJECT!$AT$11:$AT$5731)</f>
        <v>0</v>
      </c>
      <c r="L150" s="67">
        <f>SUMIF(PROJECT!$D$11:$D$5731,D150,PROJECT!$AU$11:$AU$5731)</f>
        <v>0</v>
      </c>
      <c r="M150" s="67">
        <f>SUMIF(PROJECT!$D$11:$D$5731,D150,PROJECT!$AV$11:$AV$5731)</f>
        <v>0</v>
      </c>
      <c r="N150" s="67">
        <f>SUMIF(PROJECT!$D$11:$D$5731,D150,PROJECT!$AW$11:$AW$5731)</f>
        <v>0</v>
      </c>
      <c r="O150" s="67">
        <f>SUMIF(PROJECT!$D$11:$D$5731,D150,PROJECT!$AX$11:$AX$5731)</f>
        <v>0</v>
      </c>
      <c r="P150" s="67">
        <f>SUMIF(PROJECT!$D$11:$D$5731,D150,PROJECT!$AY$11:$AY$5731)</f>
        <v>0</v>
      </c>
      <c r="Q150" s="67">
        <f>SUMIF(PROJECT!$D$12:$D$4965,D150,PROJECT!$BC$12:$BC$4965)</f>
        <v>0</v>
      </c>
      <c r="R150" s="67">
        <f>SUMIF(PROJECT!$D$12:$D$4965,D150,PROJECT!$BD$12:$BD$4965)</f>
        <v>0</v>
      </c>
      <c r="S150" s="67">
        <f>SUMIF(PROJECT!$D$12:$D$4965,D150,PROJECT!$BE$12:$BE$4965)</f>
        <v>0</v>
      </c>
      <c r="T150" s="67">
        <f>SUMIF(PROJECT!$D$12:$D$4965,D150,PROJECT!$BF$12:$BF$4965)</f>
        <v>0</v>
      </c>
      <c r="U150" s="67">
        <f>SUMIF(PROJECT!$D$12:$D$4965,D150,PROJECT!$BG$12:$BG$4965)</f>
        <v>0</v>
      </c>
      <c r="V150" s="67">
        <f>SUMIF(PROJECT!$D$12:$D$4965,D150,PROJECT!$BH$12:$BH$4965)</f>
        <v>0</v>
      </c>
      <c r="W150" s="67">
        <f>SUMIF(PROJECT!$D$12:$D$4965,D150,PROJECT!$BI$12:$BI$4965)</f>
        <v>0</v>
      </c>
      <c r="X150" s="67">
        <f>SUMIF(PROJECT!$D$12:$D$4965,D150,PROJECT!$BJ$12:$BJ$4965)</f>
        <v>0</v>
      </c>
      <c r="Y150" s="67">
        <f>SUMIF(PROJECT!$D$12:$D$4965,D150,PROJECT!$BK$12:$BK$4965)</f>
        <v>0</v>
      </c>
      <c r="Z150" s="67">
        <f>SUMIF(PROJECT!$D$12:$D$4965,D150,PROJECT!$BL$12:$BL$4965)</f>
        <v>0</v>
      </c>
      <c r="AA150" s="67">
        <f>SUMIF(PROJECT!$D$12:$D$4965,D150,PROJECT!$BM$12:$BM$4965)</f>
        <v>0</v>
      </c>
      <c r="AB150" s="67">
        <f>SUMIF(PROJECT!$D$12:$D$4965,D150,PROJECT!$BN$12:$BN$4965)</f>
        <v>0</v>
      </c>
      <c r="AC150" s="67">
        <f t="shared" si="22"/>
        <v>0</v>
      </c>
      <c r="AD150" s="67">
        <f t="shared" si="23"/>
        <v>0</v>
      </c>
      <c r="AF150" s="91"/>
      <c r="AG150" s="100"/>
      <c r="AH150" s="63">
        <f t="shared" si="20"/>
        <v>0</v>
      </c>
      <c r="AI150" s="63">
        <f t="shared" si="21"/>
        <v>0</v>
      </c>
      <c r="AJ150" s="96"/>
    </row>
    <row r="151" spans="1:36">
      <c r="A151" s="54" t="s">
        <v>105</v>
      </c>
      <c r="B151" s="54">
        <f>IFERROR(VLOOKUP(D151,#REF!,4,0),0)</f>
        <v>0</v>
      </c>
      <c r="C151" s="54">
        <f>IFERROR(VLOOKUP(D151,#REF!,5,0),0)</f>
        <v>0</v>
      </c>
      <c r="D151" s="85"/>
      <c r="E151" s="67">
        <f>SUMIF(PROJECT!$D$11:$D$5731,D151,PROJECT!$AN$11:$AN$5731)</f>
        <v>0</v>
      </c>
      <c r="F151" s="67">
        <f>SUMIF(PROJECT!$D$11:$D$5731,D151,PROJECT!$AO$11:$AO$5731)</f>
        <v>0</v>
      </c>
      <c r="G151" s="67">
        <f>SUMIF(PROJECT!$D$11:$D$5731,D151,PROJECT!$AP$11:$AP$5731)</f>
        <v>0</v>
      </c>
      <c r="H151" s="67">
        <f>SUMIF(PROJECT!$D$11:$D$5731,D151,PROJECT!$AQ$11:$AQ$5731)</f>
        <v>0</v>
      </c>
      <c r="I151" s="67">
        <f>SUMIF(PROJECT!$D$11:$D$5731,D151,PROJECT!$AR$11:$AR$5731)</f>
        <v>0</v>
      </c>
      <c r="J151" s="67">
        <f>SUMIF(PROJECT!$D$11:$D$5731,D151,PROJECT!$AS$11:$AS$5731)</f>
        <v>0</v>
      </c>
      <c r="K151" s="67">
        <f>SUMIF(PROJECT!$D$11:$D$5731,D151,PROJECT!$AT$11:$AT$5731)</f>
        <v>0</v>
      </c>
      <c r="L151" s="67">
        <f>SUMIF(PROJECT!$D$11:$D$5731,D151,PROJECT!$AU$11:$AU$5731)</f>
        <v>0</v>
      </c>
      <c r="M151" s="67">
        <f>SUMIF(PROJECT!$D$11:$D$5731,D151,PROJECT!$AV$11:$AV$5731)</f>
        <v>0</v>
      </c>
      <c r="N151" s="67">
        <f>SUMIF(PROJECT!$D$11:$D$5731,D151,PROJECT!$AW$11:$AW$5731)</f>
        <v>0</v>
      </c>
      <c r="O151" s="67">
        <f>SUMIF(PROJECT!$D$11:$D$5731,D151,PROJECT!$AX$11:$AX$5731)</f>
        <v>0</v>
      </c>
      <c r="P151" s="67">
        <f>SUMIF(PROJECT!$D$11:$D$5731,D151,PROJECT!$AY$11:$AY$5731)</f>
        <v>0</v>
      </c>
      <c r="Q151" s="67">
        <f>SUMIF(PROJECT!$D$12:$D$4965,D151,PROJECT!$BC$12:$BC$4965)</f>
        <v>0</v>
      </c>
      <c r="R151" s="67">
        <f>SUMIF(PROJECT!$D$12:$D$4965,D151,PROJECT!$BD$12:$BD$4965)</f>
        <v>0</v>
      </c>
      <c r="S151" s="67">
        <f>SUMIF(PROJECT!$D$12:$D$4965,D151,PROJECT!$BE$12:$BE$4965)</f>
        <v>0</v>
      </c>
      <c r="T151" s="67">
        <f>SUMIF(PROJECT!$D$12:$D$4965,D151,PROJECT!$BF$12:$BF$4965)</f>
        <v>0</v>
      </c>
      <c r="U151" s="67">
        <f>SUMIF(PROJECT!$D$12:$D$4965,D151,PROJECT!$BG$12:$BG$4965)</f>
        <v>0</v>
      </c>
      <c r="V151" s="67">
        <f>SUMIF(PROJECT!$D$12:$D$4965,D151,PROJECT!$BH$12:$BH$4965)</f>
        <v>0</v>
      </c>
      <c r="W151" s="67">
        <f>SUMIF(PROJECT!$D$12:$D$4965,D151,PROJECT!$BI$12:$BI$4965)</f>
        <v>0</v>
      </c>
      <c r="X151" s="67">
        <f>SUMIF(PROJECT!$D$12:$D$4965,D151,PROJECT!$BJ$12:$BJ$4965)</f>
        <v>0</v>
      </c>
      <c r="Y151" s="67">
        <f>SUMIF(PROJECT!$D$12:$D$4965,D151,PROJECT!$BK$12:$BK$4965)</f>
        <v>0</v>
      </c>
      <c r="Z151" s="67">
        <f>SUMIF(PROJECT!$D$12:$D$4965,D151,PROJECT!$BL$12:$BL$4965)</f>
        <v>0</v>
      </c>
      <c r="AA151" s="67">
        <f>SUMIF(PROJECT!$D$12:$D$4965,D151,PROJECT!$BM$12:$BM$4965)</f>
        <v>0</v>
      </c>
      <c r="AB151" s="67">
        <f>SUMIF(PROJECT!$D$12:$D$4965,D151,PROJECT!$BN$12:$BN$4965)</f>
        <v>0</v>
      </c>
      <c r="AC151" s="67">
        <f t="shared" si="22"/>
        <v>0</v>
      </c>
      <c r="AD151" s="67">
        <f t="shared" si="23"/>
        <v>0</v>
      </c>
      <c r="AF151" s="91"/>
      <c r="AG151" s="100"/>
      <c r="AH151" s="63">
        <f t="shared" si="20"/>
        <v>0</v>
      </c>
      <c r="AI151" s="63">
        <f t="shared" si="21"/>
        <v>0</v>
      </c>
      <c r="AJ151" s="96"/>
    </row>
    <row r="152" spans="1:36">
      <c r="A152" s="54" t="s">
        <v>105</v>
      </c>
      <c r="B152" s="54">
        <f>IFERROR(VLOOKUP(D152,#REF!,4,0),0)</f>
        <v>0</v>
      </c>
      <c r="C152" s="54">
        <f>IFERROR(VLOOKUP(D152,#REF!,5,0),0)</f>
        <v>0</v>
      </c>
      <c r="D152" s="85"/>
      <c r="E152" s="67">
        <f>SUMIF(PROJECT!$D$11:$D$5731,D152,PROJECT!$AN$11:$AN$5731)</f>
        <v>0</v>
      </c>
      <c r="F152" s="67">
        <f>SUMIF(PROJECT!$D$11:$D$5731,D152,PROJECT!$AO$11:$AO$5731)</f>
        <v>0</v>
      </c>
      <c r="G152" s="67">
        <f>SUMIF(PROJECT!$D$11:$D$5731,D152,PROJECT!$AP$11:$AP$5731)</f>
        <v>0</v>
      </c>
      <c r="H152" s="67">
        <f>SUMIF(PROJECT!$D$11:$D$5731,D152,PROJECT!$AQ$11:$AQ$5731)</f>
        <v>0</v>
      </c>
      <c r="I152" s="67">
        <f>SUMIF(PROJECT!$D$11:$D$5731,D152,PROJECT!$AR$11:$AR$5731)</f>
        <v>0</v>
      </c>
      <c r="J152" s="67">
        <f>SUMIF(PROJECT!$D$11:$D$5731,D152,PROJECT!$AS$11:$AS$5731)</f>
        <v>0</v>
      </c>
      <c r="K152" s="67">
        <f>SUMIF(PROJECT!$D$11:$D$5731,D152,PROJECT!$AT$11:$AT$5731)</f>
        <v>0</v>
      </c>
      <c r="L152" s="67">
        <f>SUMIF(PROJECT!$D$11:$D$5731,D152,PROJECT!$AU$11:$AU$5731)</f>
        <v>0</v>
      </c>
      <c r="M152" s="67">
        <f>SUMIF(PROJECT!$D$11:$D$5731,D152,PROJECT!$AV$11:$AV$5731)</f>
        <v>0</v>
      </c>
      <c r="N152" s="67">
        <f>SUMIF(PROJECT!$D$11:$D$5731,D152,PROJECT!$AW$11:$AW$5731)</f>
        <v>0</v>
      </c>
      <c r="O152" s="67">
        <f>SUMIF(PROJECT!$D$11:$D$5731,D152,PROJECT!$AX$11:$AX$5731)</f>
        <v>0</v>
      </c>
      <c r="P152" s="67">
        <f>SUMIF(PROJECT!$D$11:$D$5731,D152,PROJECT!$AY$11:$AY$5731)</f>
        <v>0</v>
      </c>
      <c r="Q152" s="67">
        <f>SUMIF(PROJECT!$D$12:$D$4965,D152,PROJECT!$BC$12:$BC$4965)</f>
        <v>0</v>
      </c>
      <c r="R152" s="67">
        <f>SUMIF(PROJECT!$D$12:$D$4965,D152,PROJECT!$BD$12:$BD$4965)</f>
        <v>0</v>
      </c>
      <c r="S152" s="67">
        <f>SUMIF(PROJECT!$D$12:$D$4965,D152,PROJECT!$BE$12:$BE$4965)</f>
        <v>0</v>
      </c>
      <c r="T152" s="67">
        <f>SUMIF(PROJECT!$D$12:$D$4965,D152,PROJECT!$BF$12:$BF$4965)</f>
        <v>0</v>
      </c>
      <c r="U152" s="67">
        <f>SUMIF(PROJECT!$D$12:$D$4965,D152,PROJECT!$BG$12:$BG$4965)</f>
        <v>0</v>
      </c>
      <c r="V152" s="67">
        <f>SUMIF(PROJECT!$D$12:$D$4965,D152,PROJECT!$BH$12:$BH$4965)</f>
        <v>0</v>
      </c>
      <c r="W152" s="67">
        <f>SUMIF(PROJECT!$D$12:$D$4965,D152,PROJECT!$BI$12:$BI$4965)</f>
        <v>0</v>
      </c>
      <c r="X152" s="67">
        <f>SUMIF(PROJECT!$D$12:$D$4965,D152,PROJECT!$BJ$12:$BJ$4965)</f>
        <v>0</v>
      </c>
      <c r="Y152" s="67">
        <f>SUMIF(PROJECT!$D$12:$D$4965,D152,PROJECT!$BK$12:$BK$4965)</f>
        <v>0</v>
      </c>
      <c r="Z152" s="67">
        <f>SUMIF(PROJECT!$D$12:$D$4965,D152,PROJECT!$BL$12:$BL$4965)</f>
        <v>0</v>
      </c>
      <c r="AA152" s="67">
        <f>SUMIF(PROJECT!$D$12:$D$4965,D152,PROJECT!$BM$12:$BM$4965)</f>
        <v>0</v>
      </c>
      <c r="AB152" s="67">
        <f>SUMIF(PROJECT!$D$12:$D$4965,D152,PROJECT!$BN$12:$BN$4965)</f>
        <v>0</v>
      </c>
      <c r="AC152" s="67">
        <f t="shared" si="22"/>
        <v>0</v>
      </c>
      <c r="AD152" s="67">
        <f t="shared" si="23"/>
        <v>0</v>
      </c>
      <c r="AF152" s="91"/>
      <c r="AG152" s="100"/>
      <c r="AH152" s="63">
        <f t="shared" si="20"/>
        <v>0</v>
      </c>
      <c r="AI152" s="63">
        <f t="shared" si="21"/>
        <v>0</v>
      </c>
      <c r="AJ152" s="96"/>
    </row>
    <row r="153" spans="1:36">
      <c r="A153" s="54" t="s">
        <v>105</v>
      </c>
      <c r="B153" s="54">
        <f>IFERROR(VLOOKUP(D153,#REF!,4,0),0)</f>
        <v>0</v>
      </c>
      <c r="C153" s="54">
        <f>IFERROR(VLOOKUP(D153,#REF!,5,0),0)</f>
        <v>0</v>
      </c>
      <c r="D153" s="85"/>
      <c r="E153" s="67">
        <f>SUMIF(PROJECT!$D$11:$D$5731,D153,PROJECT!$AN$11:$AN$5731)</f>
        <v>0</v>
      </c>
      <c r="F153" s="67">
        <f>SUMIF(PROJECT!$D$11:$D$5731,D153,PROJECT!$AO$11:$AO$5731)</f>
        <v>0</v>
      </c>
      <c r="G153" s="67">
        <f>SUMIF(PROJECT!$D$11:$D$5731,D153,PROJECT!$AP$11:$AP$5731)</f>
        <v>0</v>
      </c>
      <c r="H153" s="67">
        <f>SUMIF(PROJECT!$D$11:$D$5731,D153,PROJECT!$AQ$11:$AQ$5731)</f>
        <v>0</v>
      </c>
      <c r="I153" s="67">
        <f>SUMIF(PROJECT!$D$11:$D$5731,D153,PROJECT!$AR$11:$AR$5731)</f>
        <v>0</v>
      </c>
      <c r="J153" s="67">
        <f>SUMIF(PROJECT!$D$11:$D$5731,D153,PROJECT!$AS$11:$AS$5731)</f>
        <v>0</v>
      </c>
      <c r="K153" s="67">
        <f>SUMIF(PROJECT!$D$11:$D$5731,D153,PROJECT!$AT$11:$AT$5731)</f>
        <v>0</v>
      </c>
      <c r="L153" s="67">
        <f>SUMIF(PROJECT!$D$11:$D$5731,D153,PROJECT!$AU$11:$AU$5731)</f>
        <v>0</v>
      </c>
      <c r="M153" s="67">
        <f>SUMIF(PROJECT!$D$11:$D$5731,D153,PROJECT!$AV$11:$AV$5731)</f>
        <v>0</v>
      </c>
      <c r="N153" s="67">
        <f>SUMIF(PROJECT!$D$11:$D$5731,D153,PROJECT!$AW$11:$AW$5731)</f>
        <v>0</v>
      </c>
      <c r="O153" s="67">
        <f>SUMIF(PROJECT!$D$11:$D$5731,D153,PROJECT!$AX$11:$AX$5731)</f>
        <v>0</v>
      </c>
      <c r="P153" s="67">
        <f>SUMIF(PROJECT!$D$11:$D$5731,D153,PROJECT!$AY$11:$AY$5731)</f>
        <v>0</v>
      </c>
      <c r="Q153" s="67">
        <f>SUMIF(PROJECT!$D$12:$D$4965,D153,PROJECT!$BC$12:$BC$4965)</f>
        <v>0</v>
      </c>
      <c r="R153" s="67">
        <f>SUMIF(PROJECT!$D$12:$D$4965,D153,PROJECT!$BD$12:$BD$4965)</f>
        <v>0</v>
      </c>
      <c r="S153" s="67">
        <f>SUMIF(PROJECT!$D$12:$D$4965,D153,PROJECT!$BE$12:$BE$4965)</f>
        <v>0</v>
      </c>
      <c r="T153" s="67">
        <f>SUMIF(PROJECT!$D$12:$D$4965,D153,PROJECT!$BF$12:$BF$4965)</f>
        <v>0</v>
      </c>
      <c r="U153" s="67">
        <f>SUMIF(PROJECT!$D$12:$D$4965,D153,PROJECT!$BG$12:$BG$4965)</f>
        <v>0</v>
      </c>
      <c r="V153" s="67">
        <f>SUMIF(PROJECT!$D$12:$D$4965,D153,PROJECT!$BH$12:$BH$4965)</f>
        <v>0</v>
      </c>
      <c r="W153" s="67">
        <f>SUMIF(PROJECT!$D$12:$D$4965,D153,PROJECT!$BI$12:$BI$4965)</f>
        <v>0</v>
      </c>
      <c r="X153" s="67">
        <f>SUMIF(PROJECT!$D$12:$D$4965,D153,PROJECT!$BJ$12:$BJ$4965)</f>
        <v>0</v>
      </c>
      <c r="Y153" s="67">
        <f>SUMIF(PROJECT!$D$12:$D$4965,D153,PROJECT!$BK$12:$BK$4965)</f>
        <v>0</v>
      </c>
      <c r="Z153" s="67">
        <f>SUMIF(PROJECT!$D$12:$D$4965,D153,PROJECT!$BL$12:$BL$4965)</f>
        <v>0</v>
      </c>
      <c r="AA153" s="67">
        <f>SUMIF(PROJECT!$D$12:$D$4965,D153,PROJECT!$BM$12:$BM$4965)</f>
        <v>0</v>
      </c>
      <c r="AB153" s="67">
        <f>SUMIF(PROJECT!$D$12:$D$4965,D153,PROJECT!$BN$12:$BN$4965)</f>
        <v>0</v>
      </c>
      <c r="AC153" s="67">
        <f t="shared" si="22"/>
        <v>0</v>
      </c>
      <c r="AD153" s="67">
        <f t="shared" si="23"/>
        <v>0</v>
      </c>
      <c r="AF153" s="91"/>
      <c r="AG153" s="100"/>
      <c r="AH153" s="63">
        <f t="shared" si="20"/>
        <v>0</v>
      </c>
      <c r="AI153" s="63">
        <f t="shared" si="21"/>
        <v>0</v>
      </c>
      <c r="AJ153" s="96"/>
    </row>
    <row r="154" spans="1:36">
      <c r="A154" s="54" t="s">
        <v>105</v>
      </c>
      <c r="B154" s="54">
        <f>IFERROR(VLOOKUP(D154,#REF!,4,0),0)</f>
        <v>0</v>
      </c>
      <c r="C154" s="54">
        <f>IFERROR(VLOOKUP(D154,#REF!,5,0),0)</f>
        <v>0</v>
      </c>
      <c r="D154" s="85"/>
      <c r="E154" s="67">
        <f>SUMIF(PROJECT!$D$11:$D$5731,D154,PROJECT!$AN$11:$AN$5731)</f>
        <v>0</v>
      </c>
      <c r="F154" s="67">
        <f>SUMIF(PROJECT!$D$11:$D$5731,D154,PROJECT!$AO$11:$AO$5731)</f>
        <v>0</v>
      </c>
      <c r="G154" s="67">
        <f>SUMIF(PROJECT!$D$11:$D$5731,D154,PROJECT!$AP$11:$AP$5731)</f>
        <v>0</v>
      </c>
      <c r="H154" s="67">
        <f>SUMIF(PROJECT!$D$11:$D$5731,D154,PROJECT!$AQ$11:$AQ$5731)</f>
        <v>0</v>
      </c>
      <c r="I154" s="67">
        <f>SUMIF(PROJECT!$D$11:$D$5731,D154,PROJECT!$AR$11:$AR$5731)</f>
        <v>0</v>
      </c>
      <c r="J154" s="67">
        <f>SUMIF(PROJECT!$D$11:$D$5731,D154,PROJECT!$AS$11:$AS$5731)</f>
        <v>0</v>
      </c>
      <c r="K154" s="67">
        <f>SUMIF(PROJECT!$D$11:$D$5731,D154,PROJECT!$AT$11:$AT$5731)</f>
        <v>0</v>
      </c>
      <c r="L154" s="67">
        <f>SUMIF(PROJECT!$D$11:$D$5731,D154,PROJECT!$AU$11:$AU$5731)</f>
        <v>0</v>
      </c>
      <c r="M154" s="67">
        <f>SUMIF(PROJECT!$D$11:$D$5731,D154,PROJECT!$AV$11:$AV$5731)</f>
        <v>0</v>
      </c>
      <c r="N154" s="67">
        <f>SUMIF(PROJECT!$D$11:$D$5731,D154,PROJECT!$AW$11:$AW$5731)</f>
        <v>0</v>
      </c>
      <c r="O154" s="67">
        <f>SUMIF(PROJECT!$D$11:$D$5731,D154,PROJECT!$AX$11:$AX$5731)</f>
        <v>0</v>
      </c>
      <c r="P154" s="67">
        <f>SUMIF(PROJECT!$D$11:$D$5731,D154,PROJECT!$AY$11:$AY$5731)</f>
        <v>0</v>
      </c>
      <c r="Q154" s="67">
        <f>SUMIF(PROJECT!$D$12:$D$4965,D154,PROJECT!$BC$12:$BC$4965)</f>
        <v>0</v>
      </c>
      <c r="R154" s="67">
        <f>SUMIF(PROJECT!$D$12:$D$4965,D154,PROJECT!$BD$12:$BD$4965)</f>
        <v>0</v>
      </c>
      <c r="S154" s="67">
        <f>SUMIF(PROJECT!$D$12:$D$4965,D154,PROJECT!$BE$12:$BE$4965)</f>
        <v>0</v>
      </c>
      <c r="T154" s="67">
        <f>SUMIF(PROJECT!$D$12:$D$4965,D154,PROJECT!$BF$12:$BF$4965)</f>
        <v>0</v>
      </c>
      <c r="U154" s="67">
        <f>SUMIF(PROJECT!$D$12:$D$4965,D154,PROJECT!$BG$12:$BG$4965)</f>
        <v>0</v>
      </c>
      <c r="V154" s="67">
        <f>SUMIF(PROJECT!$D$12:$D$4965,D154,PROJECT!$BH$12:$BH$4965)</f>
        <v>0</v>
      </c>
      <c r="W154" s="67">
        <f>SUMIF(PROJECT!$D$12:$D$4965,D154,PROJECT!$BI$12:$BI$4965)</f>
        <v>0</v>
      </c>
      <c r="X154" s="67">
        <f>SUMIF(PROJECT!$D$12:$D$4965,D154,PROJECT!$BJ$12:$BJ$4965)</f>
        <v>0</v>
      </c>
      <c r="Y154" s="67">
        <f>SUMIF(PROJECT!$D$12:$D$4965,D154,PROJECT!$BK$12:$BK$4965)</f>
        <v>0</v>
      </c>
      <c r="Z154" s="67">
        <f>SUMIF(PROJECT!$D$12:$D$4965,D154,PROJECT!$BL$12:$BL$4965)</f>
        <v>0</v>
      </c>
      <c r="AA154" s="67">
        <f>SUMIF(PROJECT!$D$12:$D$4965,D154,PROJECT!$BM$12:$BM$4965)</f>
        <v>0</v>
      </c>
      <c r="AB154" s="67">
        <f>SUMIF(PROJECT!$D$12:$D$4965,D154,PROJECT!$BN$12:$BN$4965)</f>
        <v>0</v>
      </c>
      <c r="AC154" s="67">
        <f t="shared" si="22"/>
        <v>0</v>
      </c>
      <c r="AD154" s="67">
        <f t="shared" si="23"/>
        <v>0</v>
      </c>
      <c r="AF154" s="91"/>
      <c r="AG154" s="100"/>
      <c r="AH154" s="63">
        <f t="shared" si="20"/>
        <v>0</v>
      </c>
      <c r="AI154" s="63">
        <f t="shared" si="21"/>
        <v>0</v>
      </c>
      <c r="AJ154" s="96"/>
    </row>
    <row r="155" spans="1:36">
      <c r="A155" s="54" t="s">
        <v>105</v>
      </c>
      <c r="B155" s="54">
        <f>IFERROR(VLOOKUP(D155,#REF!,4,0),0)</f>
        <v>0</v>
      </c>
      <c r="C155" s="54">
        <f>IFERROR(VLOOKUP(D155,#REF!,5,0),0)</f>
        <v>0</v>
      </c>
      <c r="D155" s="85"/>
      <c r="E155" s="67">
        <f>SUMIF(PROJECT!$D$11:$D$5731,D155,PROJECT!$AN$11:$AN$5731)</f>
        <v>0</v>
      </c>
      <c r="F155" s="67">
        <f>SUMIF(PROJECT!$D$11:$D$5731,D155,PROJECT!$AO$11:$AO$5731)</f>
        <v>0</v>
      </c>
      <c r="G155" s="67">
        <f>SUMIF(PROJECT!$D$11:$D$5731,D155,PROJECT!$AP$11:$AP$5731)</f>
        <v>0</v>
      </c>
      <c r="H155" s="67">
        <f>SUMIF(PROJECT!$D$11:$D$5731,D155,PROJECT!$AQ$11:$AQ$5731)</f>
        <v>0</v>
      </c>
      <c r="I155" s="67">
        <f>SUMIF(PROJECT!$D$11:$D$5731,D155,PROJECT!$AR$11:$AR$5731)</f>
        <v>0</v>
      </c>
      <c r="J155" s="67">
        <f>SUMIF(PROJECT!$D$11:$D$5731,D155,PROJECT!$AS$11:$AS$5731)</f>
        <v>0</v>
      </c>
      <c r="K155" s="67">
        <f>SUMIF(PROJECT!$D$11:$D$5731,D155,PROJECT!$AT$11:$AT$5731)</f>
        <v>0</v>
      </c>
      <c r="L155" s="67">
        <f>SUMIF(PROJECT!$D$11:$D$5731,D155,PROJECT!$AU$11:$AU$5731)</f>
        <v>0</v>
      </c>
      <c r="M155" s="67">
        <f>SUMIF(PROJECT!$D$11:$D$5731,D155,PROJECT!$AV$11:$AV$5731)</f>
        <v>0</v>
      </c>
      <c r="N155" s="67">
        <f>SUMIF(PROJECT!$D$11:$D$5731,D155,PROJECT!$AW$11:$AW$5731)</f>
        <v>0</v>
      </c>
      <c r="O155" s="67">
        <f>SUMIF(PROJECT!$D$11:$D$5731,D155,PROJECT!$AX$11:$AX$5731)</f>
        <v>0</v>
      </c>
      <c r="P155" s="67">
        <f>SUMIF(PROJECT!$D$11:$D$5731,D155,PROJECT!$AY$11:$AY$5731)</f>
        <v>0</v>
      </c>
      <c r="Q155" s="67">
        <f>SUMIF(PROJECT!$D$12:$D$4965,D155,PROJECT!$BC$12:$BC$4965)</f>
        <v>0</v>
      </c>
      <c r="R155" s="67">
        <f>SUMIF(PROJECT!$D$12:$D$4965,D155,PROJECT!$BD$12:$BD$4965)</f>
        <v>0</v>
      </c>
      <c r="S155" s="67">
        <f>SUMIF(PROJECT!$D$12:$D$4965,D155,PROJECT!$BE$12:$BE$4965)</f>
        <v>0</v>
      </c>
      <c r="T155" s="67">
        <f>SUMIF(PROJECT!$D$12:$D$4965,D155,PROJECT!$BF$12:$BF$4965)</f>
        <v>0</v>
      </c>
      <c r="U155" s="67">
        <f>SUMIF(PROJECT!$D$12:$D$4965,D155,PROJECT!$BG$12:$BG$4965)</f>
        <v>0</v>
      </c>
      <c r="V155" s="67">
        <f>SUMIF(PROJECT!$D$12:$D$4965,D155,PROJECT!$BH$12:$BH$4965)</f>
        <v>0</v>
      </c>
      <c r="W155" s="67">
        <f>SUMIF(PROJECT!$D$12:$D$4965,D155,PROJECT!$BI$12:$BI$4965)</f>
        <v>0</v>
      </c>
      <c r="X155" s="67">
        <f>SUMIF(PROJECT!$D$12:$D$4965,D155,PROJECT!$BJ$12:$BJ$4965)</f>
        <v>0</v>
      </c>
      <c r="Y155" s="67">
        <f>SUMIF(PROJECT!$D$12:$D$4965,D155,PROJECT!$BK$12:$BK$4965)</f>
        <v>0</v>
      </c>
      <c r="Z155" s="67">
        <f>SUMIF(PROJECT!$D$12:$D$4965,D155,PROJECT!$BL$12:$BL$4965)</f>
        <v>0</v>
      </c>
      <c r="AA155" s="67">
        <f>SUMIF(PROJECT!$D$12:$D$4965,D155,PROJECT!$BM$12:$BM$4965)</f>
        <v>0</v>
      </c>
      <c r="AB155" s="67">
        <f>SUMIF(PROJECT!$D$12:$D$4965,D155,PROJECT!$BN$12:$BN$4965)</f>
        <v>0</v>
      </c>
      <c r="AC155" s="67">
        <f t="shared" si="22"/>
        <v>0</v>
      </c>
      <c r="AD155" s="67">
        <f t="shared" si="23"/>
        <v>0</v>
      </c>
      <c r="AF155" s="91"/>
      <c r="AG155" s="100"/>
      <c r="AH155" s="63">
        <f t="shared" si="20"/>
        <v>0</v>
      </c>
      <c r="AI155" s="63">
        <f t="shared" si="21"/>
        <v>0</v>
      </c>
      <c r="AJ155" s="96"/>
    </row>
    <row r="156" spans="1:36">
      <c r="A156" s="54" t="s">
        <v>105</v>
      </c>
      <c r="B156" s="54">
        <f>IFERROR(VLOOKUP(D156,#REF!,4,0),0)</f>
        <v>0</v>
      </c>
      <c r="C156" s="54">
        <f>IFERROR(VLOOKUP(D156,#REF!,5,0),0)</f>
        <v>0</v>
      </c>
      <c r="D156" s="85"/>
      <c r="E156" s="67">
        <f>SUMIF(PROJECT!$D$11:$D$5731,D156,PROJECT!$AN$11:$AN$5731)</f>
        <v>0</v>
      </c>
      <c r="F156" s="67">
        <f>SUMIF(PROJECT!$D$11:$D$5731,D156,PROJECT!$AO$11:$AO$5731)</f>
        <v>0</v>
      </c>
      <c r="G156" s="67">
        <f>SUMIF(PROJECT!$D$11:$D$5731,D156,PROJECT!$AP$11:$AP$5731)</f>
        <v>0</v>
      </c>
      <c r="H156" s="67">
        <f>SUMIF(PROJECT!$D$11:$D$5731,D156,PROJECT!$AQ$11:$AQ$5731)</f>
        <v>0</v>
      </c>
      <c r="I156" s="67">
        <f>SUMIF(PROJECT!$D$11:$D$5731,D156,PROJECT!$AR$11:$AR$5731)</f>
        <v>0</v>
      </c>
      <c r="J156" s="67">
        <f>SUMIF(PROJECT!$D$11:$D$5731,D156,PROJECT!$AS$11:$AS$5731)</f>
        <v>0</v>
      </c>
      <c r="K156" s="67">
        <f>SUMIF(PROJECT!$D$11:$D$5731,D156,PROJECT!$AT$11:$AT$5731)</f>
        <v>0</v>
      </c>
      <c r="L156" s="67">
        <f>SUMIF(PROJECT!$D$11:$D$5731,D156,PROJECT!$AU$11:$AU$5731)</f>
        <v>0</v>
      </c>
      <c r="M156" s="67">
        <f>SUMIF(PROJECT!$D$11:$D$5731,D156,PROJECT!$AV$11:$AV$5731)</f>
        <v>0</v>
      </c>
      <c r="N156" s="67">
        <f>SUMIF(PROJECT!$D$11:$D$5731,D156,PROJECT!$AW$11:$AW$5731)</f>
        <v>0</v>
      </c>
      <c r="O156" s="67">
        <f>SUMIF(PROJECT!$D$11:$D$5731,D156,PROJECT!$AX$11:$AX$5731)</f>
        <v>0</v>
      </c>
      <c r="P156" s="67">
        <f>SUMIF(PROJECT!$D$11:$D$5731,D156,PROJECT!$AY$11:$AY$5731)</f>
        <v>0</v>
      </c>
      <c r="Q156" s="67">
        <f>SUMIF(PROJECT!$D$12:$D$4965,D156,PROJECT!$BC$12:$BC$4965)</f>
        <v>0</v>
      </c>
      <c r="R156" s="67">
        <f>SUMIF(PROJECT!$D$12:$D$4965,D156,PROJECT!$BD$12:$BD$4965)</f>
        <v>0</v>
      </c>
      <c r="S156" s="67">
        <f>SUMIF(PROJECT!$D$12:$D$4965,D156,PROJECT!$BE$12:$BE$4965)</f>
        <v>0</v>
      </c>
      <c r="T156" s="67">
        <f>SUMIF(PROJECT!$D$12:$D$4965,D156,PROJECT!$BF$12:$BF$4965)</f>
        <v>0</v>
      </c>
      <c r="U156" s="67">
        <f>SUMIF(PROJECT!$D$12:$D$4965,D156,PROJECT!$BG$12:$BG$4965)</f>
        <v>0</v>
      </c>
      <c r="V156" s="67">
        <f>SUMIF(PROJECT!$D$12:$D$4965,D156,PROJECT!$BH$12:$BH$4965)</f>
        <v>0</v>
      </c>
      <c r="W156" s="67">
        <f>SUMIF(PROJECT!$D$12:$D$4965,D156,PROJECT!$BI$12:$BI$4965)</f>
        <v>0</v>
      </c>
      <c r="X156" s="67">
        <f>SUMIF(PROJECT!$D$12:$D$4965,D156,PROJECT!$BJ$12:$BJ$4965)</f>
        <v>0</v>
      </c>
      <c r="Y156" s="67">
        <f>SUMIF(PROJECT!$D$12:$D$4965,D156,PROJECT!$BK$12:$BK$4965)</f>
        <v>0</v>
      </c>
      <c r="Z156" s="67">
        <f>SUMIF(PROJECT!$D$12:$D$4965,D156,PROJECT!$BL$12:$BL$4965)</f>
        <v>0</v>
      </c>
      <c r="AA156" s="67">
        <f>SUMIF(PROJECT!$D$12:$D$4965,D156,PROJECT!$BM$12:$BM$4965)</f>
        <v>0</v>
      </c>
      <c r="AB156" s="67">
        <f>SUMIF(PROJECT!$D$12:$D$4965,D156,PROJECT!$BN$12:$BN$4965)</f>
        <v>0</v>
      </c>
      <c r="AC156" s="67">
        <f t="shared" si="22"/>
        <v>0</v>
      </c>
      <c r="AD156" s="67">
        <f t="shared" si="23"/>
        <v>0</v>
      </c>
      <c r="AF156" s="91"/>
      <c r="AG156" s="100"/>
      <c r="AH156" s="63">
        <f t="shared" si="20"/>
        <v>0</v>
      </c>
      <c r="AI156" s="63">
        <f t="shared" si="21"/>
        <v>0</v>
      </c>
      <c r="AJ156" s="96"/>
    </row>
    <row r="157" spans="1:36">
      <c r="A157" s="54" t="s">
        <v>105</v>
      </c>
      <c r="B157" s="54">
        <f>IFERROR(VLOOKUP(D157,#REF!,4,0),0)</f>
        <v>0</v>
      </c>
      <c r="C157" s="54">
        <f>IFERROR(VLOOKUP(D157,#REF!,5,0),0)</f>
        <v>0</v>
      </c>
      <c r="D157" s="85"/>
      <c r="E157" s="67">
        <f>SUMIF(PROJECT!$D$11:$D$5731,D157,PROJECT!$AN$11:$AN$5731)</f>
        <v>0</v>
      </c>
      <c r="F157" s="67">
        <f>SUMIF(PROJECT!$D$11:$D$5731,D157,PROJECT!$AO$11:$AO$5731)</f>
        <v>0</v>
      </c>
      <c r="G157" s="67">
        <f>SUMIF(PROJECT!$D$11:$D$5731,D157,PROJECT!$AP$11:$AP$5731)</f>
        <v>0</v>
      </c>
      <c r="H157" s="67">
        <f>SUMIF(PROJECT!$D$11:$D$5731,D157,PROJECT!$AQ$11:$AQ$5731)</f>
        <v>0</v>
      </c>
      <c r="I157" s="67">
        <f>SUMIF(PROJECT!$D$11:$D$5731,D157,PROJECT!$AR$11:$AR$5731)</f>
        <v>0</v>
      </c>
      <c r="J157" s="67">
        <f>SUMIF(PROJECT!$D$11:$D$5731,D157,PROJECT!$AS$11:$AS$5731)</f>
        <v>0</v>
      </c>
      <c r="K157" s="67">
        <f>SUMIF(PROJECT!$D$11:$D$5731,D157,PROJECT!$AT$11:$AT$5731)</f>
        <v>0</v>
      </c>
      <c r="L157" s="67">
        <f>SUMIF(PROJECT!$D$11:$D$5731,D157,PROJECT!$AU$11:$AU$5731)</f>
        <v>0</v>
      </c>
      <c r="M157" s="67">
        <f>SUMIF(PROJECT!$D$11:$D$5731,D157,PROJECT!$AV$11:$AV$5731)</f>
        <v>0</v>
      </c>
      <c r="N157" s="67">
        <f>SUMIF(PROJECT!$D$11:$D$5731,D157,PROJECT!$AW$11:$AW$5731)</f>
        <v>0</v>
      </c>
      <c r="O157" s="67">
        <f>SUMIF(PROJECT!$D$11:$D$5731,D157,PROJECT!$AX$11:$AX$5731)</f>
        <v>0</v>
      </c>
      <c r="P157" s="67">
        <f>SUMIF(PROJECT!$D$11:$D$5731,D157,PROJECT!$AY$11:$AY$5731)</f>
        <v>0</v>
      </c>
      <c r="Q157" s="67">
        <f>SUMIF(PROJECT!$D$12:$D$4965,D157,PROJECT!$BC$12:$BC$4965)</f>
        <v>0</v>
      </c>
      <c r="R157" s="67">
        <f>SUMIF(PROJECT!$D$12:$D$4965,D157,PROJECT!$BD$12:$BD$4965)</f>
        <v>0</v>
      </c>
      <c r="S157" s="67">
        <f>SUMIF(PROJECT!$D$12:$D$4965,D157,PROJECT!$BE$12:$BE$4965)</f>
        <v>0</v>
      </c>
      <c r="T157" s="67">
        <f>SUMIF(PROJECT!$D$12:$D$4965,D157,PROJECT!$BF$12:$BF$4965)</f>
        <v>0</v>
      </c>
      <c r="U157" s="67">
        <f>SUMIF(PROJECT!$D$12:$D$4965,D157,PROJECT!$BG$12:$BG$4965)</f>
        <v>0</v>
      </c>
      <c r="V157" s="67">
        <f>SUMIF(PROJECT!$D$12:$D$4965,D157,PROJECT!$BH$12:$BH$4965)</f>
        <v>0</v>
      </c>
      <c r="W157" s="67">
        <f>SUMIF(PROJECT!$D$12:$D$4965,D157,PROJECT!$BI$12:$BI$4965)</f>
        <v>0</v>
      </c>
      <c r="X157" s="67">
        <f>SUMIF(PROJECT!$D$12:$D$4965,D157,PROJECT!$BJ$12:$BJ$4965)</f>
        <v>0</v>
      </c>
      <c r="Y157" s="67">
        <f>SUMIF(PROJECT!$D$12:$D$4965,D157,PROJECT!$BK$12:$BK$4965)</f>
        <v>0</v>
      </c>
      <c r="Z157" s="67">
        <f>SUMIF(PROJECT!$D$12:$D$4965,D157,PROJECT!$BL$12:$BL$4965)</f>
        <v>0</v>
      </c>
      <c r="AA157" s="67">
        <f>SUMIF(PROJECT!$D$12:$D$4965,D157,PROJECT!$BM$12:$BM$4965)</f>
        <v>0</v>
      </c>
      <c r="AB157" s="67">
        <f>SUMIF(PROJECT!$D$12:$D$4965,D157,PROJECT!$BN$12:$BN$4965)</f>
        <v>0</v>
      </c>
      <c r="AC157" s="67">
        <f t="shared" si="22"/>
        <v>0</v>
      </c>
      <c r="AD157" s="67">
        <f t="shared" si="23"/>
        <v>0</v>
      </c>
      <c r="AF157" s="91"/>
      <c r="AG157" s="100"/>
      <c r="AH157" s="63">
        <f t="shared" si="20"/>
        <v>0</v>
      </c>
      <c r="AI157" s="63">
        <f t="shared" si="21"/>
        <v>0</v>
      </c>
      <c r="AJ157" s="96"/>
    </row>
    <row r="158" spans="1:36">
      <c r="A158" s="54" t="s">
        <v>105</v>
      </c>
      <c r="B158" s="54">
        <f>IFERROR(VLOOKUP(D158,#REF!,4,0),0)</f>
        <v>0</v>
      </c>
      <c r="C158" s="54">
        <f>IFERROR(VLOOKUP(D158,#REF!,5,0),0)</f>
        <v>0</v>
      </c>
      <c r="D158" s="85"/>
      <c r="E158" s="67">
        <f>SUMIF(PROJECT!$D$11:$D$5731,D158,PROJECT!$AN$11:$AN$5731)</f>
        <v>0</v>
      </c>
      <c r="F158" s="67">
        <f>SUMIF(PROJECT!$D$11:$D$5731,D158,PROJECT!$AO$11:$AO$5731)</f>
        <v>0</v>
      </c>
      <c r="G158" s="67">
        <f>SUMIF(PROJECT!$D$11:$D$5731,D158,PROJECT!$AP$11:$AP$5731)</f>
        <v>0</v>
      </c>
      <c r="H158" s="67">
        <f>SUMIF(PROJECT!$D$11:$D$5731,D158,PROJECT!$AQ$11:$AQ$5731)</f>
        <v>0</v>
      </c>
      <c r="I158" s="67">
        <f>SUMIF(PROJECT!$D$11:$D$5731,D158,PROJECT!$AR$11:$AR$5731)</f>
        <v>0</v>
      </c>
      <c r="J158" s="67">
        <f>SUMIF(PROJECT!$D$11:$D$5731,D158,PROJECT!$AS$11:$AS$5731)</f>
        <v>0</v>
      </c>
      <c r="K158" s="67">
        <f>SUMIF(PROJECT!$D$11:$D$5731,D158,PROJECT!$AT$11:$AT$5731)</f>
        <v>0</v>
      </c>
      <c r="L158" s="67">
        <f>SUMIF(PROJECT!$D$11:$D$5731,D158,PROJECT!$AU$11:$AU$5731)</f>
        <v>0</v>
      </c>
      <c r="M158" s="67">
        <f>SUMIF(PROJECT!$D$11:$D$5731,D158,PROJECT!$AV$11:$AV$5731)</f>
        <v>0</v>
      </c>
      <c r="N158" s="67">
        <f>SUMIF(PROJECT!$D$11:$D$5731,D158,PROJECT!$AW$11:$AW$5731)</f>
        <v>0</v>
      </c>
      <c r="O158" s="67">
        <f>SUMIF(PROJECT!$D$11:$D$5731,D158,PROJECT!$AX$11:$AX$5731)</f>
        <v>0</v>
      </c>
      <c r="P158" s="67">
        <f>SUMIF(PROJECT!$D$11:$D$5731,D158,PROJECT!$AY$11:$AY$5731)</f>
        <v>0</v>
      </c>
      <c r="Q158" s="67">
        <f>SUMIF(PROJECT!$D$12:$D$4965,D158,PROJECT!$BC$12:$BC$4965)</f>
        <v>0</v>
      </c>
      <c r="R158" s="67">
        <f>SUMIF(PROJECT!$D$12:$D$4965,D158,PROJECT!$BD$12:$BD$4965)</f>
        <v>0</v>
      </c>
      <c r="S158" s="67">
        <f>SUMIF(PROJECT!$D$12:$D$4965,D158,PROJECT!$BE$12:$BE$4965)</f>
        <v>0</v>
      </c>
      <c r="T158" s="67">
        <f>SUMIF(PROJECT!$D$12:$D$4965,D158,PROJECT!$BF$12:$BF$4965)</f>
        <v>0</v>
      </c>
      <c r="U158" s="67">
        <f>SUMIF(PROJECT!$D$12:$D$4965,D158,PROJECT!$BG$12:$BG$4965)</f>
        <v>0</v>
      </c>
      <c r="V158" s="67">
        <f>SUMIF(PROJECT!$D$12:$D$4965,D158,PROJECT!$BH$12:$BH$4965)</f>
        <v>0</v>
      </c>
      <c r="W158" s="67">
        <f>SUMIF(PROJECT!$D$12:$D$4965,D158,PROJECT!$BI$12:$BI$4965)</f>
        <v>0</v>
      </c>
      <c r="X158" s="67">
        <f>SUMIF(PROJECT!$D$12:$D$4965,D158,PROJECT!$BJ$12:$BJ$4965)</f>
        <v>0</v>
      </c>
      <c r="Y158" s="67">
        <f>SUMIF(PROJECT!$D$12:$D$4965,D158,PROJECT!$BK$12:$BK$4965)</f>
        <v>0</v>
      </c>
      <c r="Z158" s="67">
        <f>SUMIF(PROJECT!$D$12:$D$4965,D158,PROJECT!$BL$12:$BL$4965)</f>
        <v>0</v>
      </c>
      <c r="AA158" s="67">
        <f>SUMIF(PROJECT!$D$12:$D$4965,D158,PROJECT!$BM$12:$BM$4965)</f>
        <v>0</v>
      </c>
      <c r="AB158" s="67">
        <f>SUMIF(PROJECT!$D$12:$D$4965,D158,PROJECT!$BN$12:$BN$4965)</f>
        <v>0</v>
      </c>
      <c r="AC158" s="67">
        <f t="shared" si="22"/>
        <v>0</v>
      </c>
      <c r="AD158" s="67">
        <f t="shared" si="23"/>
        <v>0</v>
      </c>
      <c r="AF158" s="91"/>
      <c r="AG158" s="100"/>
      <c r="AH158" s="63">
        <f t="shared" si="20"/>
        <v>0</v>
      </c>
      <c r="AI158" s="63">
        <f t="shared" si="21"/>
        <v>0</v>
      </c>
      <c r="AJ158" s="96"/>
    </row>
    <row r="159" spans="1:36">
      <c r="A159" s="54" t="s">
        <v>105</v>
      </c>
      <c r="B159" s="54">
        <f>IFERROR(VLOOKUP(D159,#REF!,4,0),0)</f>
        <v>0</v>
      </c>
      <c r="C159" s="54">
        <f>IFERROR(VLOOKUP(D159,#REF!,5,0),0)</f>
        <v>0</v>
      </c>
      <c r="D159" s="85"/>
      <c r="E159" s="67">
        <f>SUMIF(PROJECT!$D$11:$D$5731,D159,PROJECT!$AN$11:$AN$5731)</f>
        <v>0</v>
      </c>
      <c r="F159" s="67">
        <f>SUMIF(PROJECT!$D$11:$D$5731,D159,PROJECT!$AO$11:$AO$5731)</f>
        <v>0</v>
      </c>
      <c r="G159" s="67">
        <f>SUMIF(PROJECT!$D$11:$D$5731,D159,PROJECT!$AP$11:$AP$5731)</f>
        <v>0</v>
      </c>
      <c r="H159" s="67">
        <f>SUMIF(PROJECT!$D$11:$D$5731,D159,PROJECT!$AQ$11:$AQ$5731)</f>
        <v>0</v>
      </c>
      <c r="I159" s="67">
        <f>SUMIF(PROJECT!$D$11:$D$5731,D159,PROJECT!$AR$11:$AR$5731)</f>
        <v>0</v>
      </c>
      <c r="J159" s="67">
        <f>SUMIF(PROJECT!$D$11:$D$5731,D159,PROJECT!$AS$11:$AS$5731)</f>
        <v>0</v>
      </c>
      <c r="K159" s="67">
        <f>SUMIF(PROJECT!$D$11:$D$5731,D159,PROJECT!$AT$11:$AT$5731)</f>
        <v>0</v>
      </c>
      <c r="L159" s="67">
        <f>SUMIF(PROJECT!$D$11:$D$5731,D159,PROJECT!$AU$11:$AU$5731)</f>
        <v>0</v>
      </c>
      <c r="M159" s="67">
        <f>SUMIF(PROJECT!$D$11:$D$5731,D159,PROJECT!$AV$11:$AV$5731)</f>
        <v>0</v>
      </c>
      <c r="N159" s="67">
        <f>SUMIF(PROJECT!$D$11:$D$5731,D159,PROJECT!$AW$11:$AW$5731)</f>
        <v>0</v>
      </c>
      <c r="O159" s="67">
        <f>SUMIF(PROJECT!$D$11:$D$5731,D159,PROJECT!$AX$11:$AX$5731)</f>
        <v>0</v>
      </c>
      <c r="P159" s="67">
        <f>SUMIF(PROJECT!$D$11:$D$5731,D159,PROJECT!$AY$11:$AY$5731)</f>
        <v>0</v>
      </c>
      <c r="Q159" s="67">
        <f>SUMIF(PROJECT!$D$12:$D$4965,D159,PROJECT!$BC$12:$BC$4965)</f>
        <v>0</v>
      </c>
      <c r="R159" s="67">
        <f>SUMIF(PROJECT!$D$12:$D$4965,D159,PROJECT!$BD$12:$BD$4965)</f>
        <v>0</v>
      </c>
      <c r="S159" s="67">
        <f>SUMIF(PROJECT!$D$12:$D$4965,D159,PROJECT!$BE$12:$BE$4965)</f>
        <v>0</v>
      </c>
      <c r="T159" s="67">
        <f>SUMIF(PROJECT!$D$12:$D$4965,D159,PROJECT!$BF$12:$BF$4965)</f>
        <v>0</v>
      </c>
      <c r="U159" s="67">
        <f>SUMIF(PROJECT!$D$12:$D$4965,D159,PROJECT!$BG$12:$BG$4965)</f>
        <v>0</v>
      </c>
      <c r="V159" s="67">
        <f>SUMIF(PROJECT!$D$12:$D$4965,D159,PROJECT!$BH$12:$BH$4965)</f>
        <v>0</v>
      </c>
      <c r="W159" s="67">
        <f>SUMIF(PROJECT!$D$12:$D$4965,D159,PROJECT!$BI$12:$BI$4965)</f>
        <v>0</v>
      </c>
      <c r="X159" s="67">
        <f>SUMIF(PROJECT!$D$12:$D$4965,D159,PROJECT!$BJ$12:$BJ$4965)</f>
        <v>0</v>
      </c>
      <c r="Y159" s="67">
        <f>SUMIF(PROJECT!$D$12:$D$4965,D159,PROJECT!$BK$12:$BK$4965)</f>
        <v>0</v>
      </c>
      <c r="Z159" s="67">
        <f>SUMIF(PROJECT!$D$12:$D$4965,D159,PROJECT!$BL$12:$BL$4965)</f>
        <v>0</v>
      </c>
      <c r="AA159" s="67">
        <f>SUMIF(PROJECT!$D$12:$D$4965,D159,PROJECT!$BM$12:$BM$4965)</f>
        <v>0</v>
      </c>
      <c r="AB159" s="67">
        <f>SUMIF(PROJECT!$D$12:$D$4965,D159,PROJECT!$BN$12:$BN$4965)</f>
        <v>0</v>
      </c>
      <c r="AC159" s="67">
        <f t="shared" si="22"/>
        <v>0</v>
      </c>
      <c r="AD159" s="67">
        <f t="shared" si="23"/>
        <v>0</v>
      </c>
      <c r="AF159" s="91"/>
      <c r="AG159" s="100"/>
      <c r="AH159" s="63">
        <f t="shared" si="20"/>
        <v>0</v>
      </c>
      <c r="AI159" s="63">
        <f t="shared" si="21"/>
        <v>0</v>
      </c>
      <c r="AJ159" s="96"/>
    </row>
    <row r="160" spans="1:36">
      <c r="A160" s="54" t="s">
        <v>105</v>
      </c>
      <c r="B160" s="54">
        <f>IFERROR(VLOOKUP(D160,#REF!,4,0),0)</f>
        <v>0</v>
      </c>
      <c r="C160" s="54">
        <f>IFERROR(VLOOKUP(D160,#REF!,5,0),0)</f>
        <v>0</v>
      </c>
      <c r="D160" s="85"/>
      <c r="E160" s="67">
        <f>SUMIF(PROJECT!$D$11:$D$5731,D160,PROJECT!$AN$11:$AN$5731)</f>
        <v>0</v>
      </c>
      <c r="F160" s="67">
        <f>SUMIF(PROJECT!$D$11:$D$5731,D160,PROJECT!$AO$11:$AO$5731)</f>
        <v>0</v>
      </c>
      <c r="G160" s="67">
        <f>SUMIF(PROJECT!$D$11:$D$5731,D160,PROJECT!$AP$11:$AP$5731)</f>
        <v>0</v>
      </c>
      <c r="H160" s="67">
        <f>SUMIF(PROJECT!$D$11:$D$5731,D160,PROJECT!$AQ$11:$AQ$5731)</f>
        <v>0</v>
      </c>
      <c r="I160" s="67">
        <f>SUMIF(PROJECT!$D$11:$D$5731,D160,PROJECT!$AR$11:$AR$5731)</f>
        <v>0</v>
      </c>
      <c r="J160" s="67">
        <f>SUMIF(PROJECT!$D$11:$D$5731,D160,PROJECT!$AS$11:$AS$5731)</f>
        <v>0</v>
      </c>
      <c r="K160" s="67">
        <f>SUMIF(PROJECT!$D$11:$D$5731,D160,PROJECT!$AT$11:$AT$5731)</f>
        <v>0</v>
      </c>
      <c r="L160" s="67">
        <f>SUMIF(PROJECT!$D$11:$D$5731,D160,PROJECT!$AU$11:$AU$5731)</f>
        <v>0</v>
      </c>
      <c r="M160" s="67">
        <f>SUMIF(PROJECT!$D$11:$D$5731,D160,PROJECT!$AV$11:$AV$5731)</f>
        <v>0</v>
      </c>
      <c r="N160" s="67">
        <f>SUMIF(PROJECT!$D$11:$D$5731,D160,PROJECT!$AW$11:$AW$5731)</f>
        <v>0</v>
      </c>
      <c r="O160" s="67">
        <f>SUMIF(PROJECT!$D$11:$D$5731,D160,PROJECT!$AX$11:$AX$5731)</f>
        <v>0</v>
      </c>
      <c r="P160" s="67">
        <f>SUMIF(PROJECT!$D$11:$D$5731,D160,PROJECT!$AY$11:$AY$5731)</f>
        <v>0</v>
      </c>
      <c r="Q160" s="67">
        <f>SUMIF(PROJECT!$D$12:$D$4965,D160,PROJECT!$BC$12:$BC$4965)</f>
        <v>0</v>
      </c>
      <c r="R160" s="67">
        <f>SUMIF(PROJECT!$D$12:$D$4965,D160,PROJECT!$BD$12:$BD$4965)</f>
        <v>0</v>
      </c>
      <c r="S160" s="67">
        <f>SUMIF(PROJECT!$D$12:$D$4965,D160,PROJECT!$BE$12:$BE$4965)</f>
        <v>0</v>
      </c>
      <c r="T160" s="67">
        <f>SUMIF(PROJECT!$D$12:$D$4965,D160,PROJECT!$BF$12:$BF$4965)</f>
        <v>0</v>
      </c>
      <c r="U160" s="67">
        <f>SUMIF(PROJECT!$D$12:$D$4965,D160,PROJECT!$BG$12:$BG$4965)</f>
        <v>0</v>
      </c>
      <c r="V160" s="67">
        <f>SUMIF(PROJECT!$D$12:$D$4965,D160,PROJECT!$BH$12:$BH$4965)</f>
        <v>0</v>
      </c>
      <c r="W160" s="67">
        <f>SUMIF(PROJECT!$D$12:$D$4965,D160,PROJECT!$BI$12:$BI$4965)</f>
        <v>0</v>
      </c>
      <c r="X160" s="67">
        <f>SUMIF(PROJECT!$D$12:$D$4965,D160,PROJECT!$BJ$12:$BJ$4965)</f>
        <v>0</v>
      </c>
      <c r="Y160" s="67">
        <f>SUMIF(PROJECT!$D$12:$D$4965,D160,PROJECT!$BK$12:$BK$4965)</f>
        <v>0</v>
      </c>
      <c r="Z160" s="67">
        <f>SUMIF(PROJECT!$D$12:$D$4965,D160,PROJECT!$BL$12:$BL$4965)</f>
        <v>0</v>
      </c>
      <c r="AA160" s="67">
        <f>SUMIF(PROJECT!$D$12:$D$4965,D160,PROJECT!$BM$12:$BM$4965)</f>
        <v>0</v>
      </c>
      <c r="AB160" s="67">
        <f>SUMIF(PROJECT!$D$12:$D$4965,D160,PROJECT!$BN$12:$BN$4965)</f>
        <v>0</v>
      </c>
      <c r="AC160" s="67">
        <f t="shared" si="22"/>
        <v>0</v>
      </c>
      <c r="AD160" s="67">
        <f t="shared" si="23"/>
        <v>0</v>
      </c>
      <c r="AF160" s="91"/>
      <c r="AG160" s="100"/>
      <c r="AH160" s="63">
        <f t="shared" si="20"/>
        <v>0</v>
      </c>
      <c r="AI160" s="63">
        <f t="shared" si="21"/>
        <v>0</v>
      </c>
      <c r="AJ160" s="96"/>
    </row>
    <row r="161" spans="1:36">
      <c r="A161" s="54" t="s">
        <v>105</v>
      </c>
      <c r="B161" s="54">
        <f>IFERROR(VLOOKUP(D161,#REF!,4,0),0)</f>
        <v>0</v>
      </c>
      <c r="C161" s="54">
        <f>IFERROR(VLOOKUP(D161,#REF!,5,0),0)</f>
        <v>0</v>
      </c>
      <c r="D161" s="85"/>
      <c r="E161" s="67">
        <f>SUMIF(PROJECT!$D$11:$D$5731,D161,PROJECT!$AN$11:$AN$5731)</f>
        <v>0</v>
      </c>
      <c r="F161" s="67">
        <f>SUMIF(PROJECT!$D$11:$D$5731,D161,PROJECT!$AO$11:$AO$5731)</f>
        <v>0</v>
      </c>
      <c r="G161" s="67">
        <f>SUMIF(PROJECT!$D$11:$D$5731,D161,PROJECT!$AP$11:$AP$5731)</f>
        <v>0</v>
      </c>
      <c r="H161" s="67">
        <f>SUMIF(PROJECT!$D$11:$D$5731,D161,PROJECT!$AQ$11:$AQ$5731)</f>
        <v>0</v>
      </c>
      <c r="I161" s="67">
        <f>SUMIF(PROJECT!$D$11:$D$5731,D161,PROJECT!$AR$11:$AR$5731)</f>
        <v>0</v>
      </c>
      <c r="J161" s="67">
        <f>SUMIF(PROJECT!$D$11:$D$5731,D161,PROJECT!$AS$11:$AS$5731)</f>
        <v>0</v>
      </c>
      <c r="K161" s="67">
        <f>SUMIF(PROJECT!$D$11:$D$5731,D161,PROJECT!$AT$11:$AT$5731)</f>
        <v>0</v>
      </c>
      <c r="L161" s="67">
        <f>SUMIF(PROJECT!$D$11:$D$5731,D161,PROJECT!$AU$11:$AU$5731)</f>
        <v>0</v>
      </c>
      <c r="M161" s="67">
        <f>SUMIF(PROJECT!$D$11:$D$5731,D161,PROJECT!$AV$11:$AV$5731)</f>
        <v>0</v>
      </c>
      <c r="N161" s="67">
        <f>SUMIF(PROJECT!$D$11:$D$5731,D161,PROJECT!$AW$11:$AW$5731)</f>
        <v>0</v>
      </c>
      <c r="O161" s="67">
        <f>SUMIF(PROJECT!$D$11:$D$5731,D161,PROJECT!$AX$11:$AX$5731)</f>
        <v>0</v>
      </c>
      <c r="P161" s="67">
        <f>SUMIF(PROJECT!$D$11:$D$5731,D161,PROJECT!$AY$11:$AY$5731)</f>
        <v>0</v>
      </c>
      <c r="Q161" s="67">
        <f>SUMIF(PROJECT!$D$12:$D$4965,D161,PROJECT!$BC$12:$BC$4965)</f>
        <v>0</v>
      </c>
      <c r="R161" s="67">
        <f>SUMIF(PROJECT!$D$12:$D$4965,D161,PROJECT!$BD$12:$BD$4965)</f>
        <v>0</v>
      </c>
      <c r="S161" s="67">
        <f>SUMIF(PROJECT!$D$12:$D$4965,D161,PROJECT!$BE$12:$BE$4965)</f>
        <v>0</v>
      </c>
      <c r="T161" s="67">
        <f>SUMIF(PROJECT!$D$12:$D$4965,D161,PROJECT!$BF$12:$BF$4965)</f>
        <v>0</v>
      </c>
      <c r="U161" s="67">
        <f>SUMIF(PROJECT!$D$12:$D$4965,D161,PROJECT!$BG$12:$BG$4965)</f>
        <v>0</v>
      </c>
      <c r="V161" s="67">
        <f>SUMIF(PROJECT!$D$12:$D$4965,D161,PROJECT!$BH$12:$BH$4965)</f>
        <v>0</v>
      </c>
      <c r="W161" s="67">
        <f>SUMIF(PROJECT!$D$12:$D$4965,D161,PROJECT!$BI$12:$BI$4965)</f>
        <v>0</v>
      </c>
      <c r="X161" s="67">
        <f>SUMIF(PROJECT!$D$12:$D$4965,D161,PROJECT!$BJ$12:$BJ$4965)</f>
        <v>0</v>
      </c>
      <c r="Y161" s="67">
        <f>SUMIF(PROJECT!$D$12:$D$4965,D161,PROJECT!$BK$12:$BK$4965)</f>
        <v>0</v>
      </c>
      <c r="Z161" s="67">
        <f>SUMIF(PROJECT!$D$12:$D$4965,D161,PROJECT!$BL$12:$BL$4965)</f>
        <v>0</v>
      </c>
      <c r="AA161" s="67">
        <f>SUMIF(PROJECT!$D$12:$D$4965,D161,PROJECT!$BM$12:$BM$4965)</f>
        <v>0</v>
      </c>
      <c r="AB161" s="67">
        <f>SUMIF(PROJECT!$D$12:$D$4965,D161,PROJECT!$BN$12:$BN$4965)</f>
        <v>0</v>
      </c>
      <c r="AC161" s="67">
        <f t="shared" si="22"/>
        <v>0</v>
      </c>
      <c r="AD161" s="67">
        <f t="shared" si="23"/>
        <v>0</v>
      </c>
      <c r="AF161" s="91"/>
      <c r="AG161" s="100"/>
      <c r="AH161" s="63">
        <f t="shared" si="20"/>
        <v>0</v>
      </c>
      <c r="AI161" s="63">
        <f t="shared" si="21"/>
        <v>0</v>
      </c>
      <c r="AJ161" s="96"/>
    </row>
    <row r="162" spans="1:36">
      <c r="A162" s="54" t="s">
        <v>105</v>
      </c>
      <c r="B162" s="54">
        <f>IFERROR(VLOOKUP(D162,#REF!,4,0),0)</f>
        <v>0</v>
      </c>
      <c r="C162" s="54">
        <f>IFERROR(VLOOKUP(D162,#REF!,5,0),0)</f>
        <v>0</v>
      </c>
      <c r="D162" s="85"/>
      <c r="E162" s="67">
        <f>SUMIF(PROJECT!$D$11:$D$5731,D162,PROJECT!$AN$11:$AN$5731)</f>
        <v>0</v>
      </c>
      <c r="F162" s="67">
        <f>SUMIF(PROJECT!$D$11:$D$5731,D162,PROJECT!$AO$11:$AO$5731)</f>
        <v>0</v>
      </c>
      <c r="G162" s="67">
        <f>SUMIF(PROJECT!$D$11:$D$5731,D162,PROJECT!$AP$11:$AP$5731)</f>
        <v>0</v>
      </c>
      <c r="H162" s="67">
        <f>SUMIF(PROJECT!$D$11:$D$5731,D162,PROJECT!$AQ$11:$AQ$5731)</f>
        <v>0</v>
      </c>
      <c r="I162" s="67">
        <f>SUMIF(PROJECT!$D$11:$D$5731,D162,PROJECT!$AR$11:$AR$5731)</f>
        <v>0</v>
      </c>
      <c r="J162" s="67">
        <f>SUMIF(PROJECT!$D$11:$D$5731,D162,PROJECT!$AS$11:$AS$5731)</f>
        <v>0</v>
      </c>
      <c r="K162" s="67">
        <f>SUMIF(PROJECT!$D$11:$D$5731,D162,PROJECT!$AT$11:$AT$5731)</f>
        <v>0</v>
      </c>
      <c r="L162" s="67">
        <f>SUMIF(PROJECT!$D$11:$D$5731,D162,PROJECT!$AU$11:$AU$5731)</f>
        <v>0</v>
      </c>
      <c r="M162" s="67">
        <f>SUMIF(PROJECT!$D$11:$D$5731,D162,PROJECT!$AV$11:$AV$5731)</f>
        <v>0</v>
      </c>
      <c r="N162" s="67">
        <f>SUMIF(PROJECT!$D$11:$D$5731,D162,PROJECT!$AW$11:$AW$5731)</f>
        <v>0</v>
      </c>
      <c r="O162" s="67">
        <f>SUMIF(PROJECT!$D$11:$D$5731,D162,PROJECT!$AX$11:$AX$5731)</f>
        <v>0</v>
      </c>
      <c r="P162" s="67">
        <f>SUMIF(PROJECT!$D$11:$D$5731,D162,PROJECT!$AY$11:$AY$5731)</f>
        <v>0</v>
      </c>
      <c r="Q162" s="67">
        <f>SUMIF(PROJECT!$D$12:$D$4965,D162,PROJECT!$BC$12:$BC$4965)</f>
        <v>0</v>
      </c>
      <c r="R162" s="67">
        <f>SUMIF(PROJECT!$D$12:$D$4965,D162,PROJECT!$BD$12:$BD$4965)</f>
        <v>0</v>
      </c>
      <c r="S162" s="67">
        <f>SUMIF(PROJECT!$D$12:$D$4965,D162,PROJECT!$BE$12:$BE$4965)</f>
        <v>0</v>
      </c>
      <c r="T162" s="67">
        <f>SUMIF(PROJECT!$D$12:$D$4965,D162,PROJECT!$BF$12:$BF$4965)</f>
        <v>0</v>
      </c>
      <c r="U162" s="67">
        <f>SUMIF(PROJECT!$D$12:$D$4965,D162,PROJECT!$BG$12:$BG$4965)</f>
        <v>0</v>
      </c>
      <c r="V162" s="67">
        <f>SUMIF(PROJECT!$D$12:$D$4965,D162,PROJECT!$BH$12:$BH$4965)</f>
        <v>0</v>
      </c>
      <c r="W162" s="67">
        <f>SUMIF(PROJECT!$D$12:$D$4965,D162,PROJECT!$BI$12:$BI$4965)</f>
        <v>0</v>
      </c>
      <c r="X162" s="67">
        <f>SUMIF(PROJECT!$D$12:$D$4965,D162,PROJECT!$BJ$12:$BJ$4965)</f>
        <v>0</v>
      </c>
      <c r="Y162" s="67">
        <f>SUMIF(PROJECT!$D$12:$D$4965,D162,PROJECT!$BK$12:$BK$4965)</f>
        <v>0</v>
      </c>
      <c r="Z162" s="67">
        <f>SUMIF(PROJECT!$D$12:$D$4965,D162,PROJECT!$BL$12:$BL$4965)</f>
        <v>0</v>
      </c>
      <c r="AA162" s="67">
        <f>SUMIF(PROJECT!$D$12:$D$4965,D162,PROJECT!$BM$12:$BM$4965)</f>
        <v>0</v>
      </c>
      <c r="AB162" s="67">
        <f>SUMIF(PROJECT!$D$12:$D$4965,D162,PROJECT!$BN$12:$BN$4965)</f>
        <v>0</v>
      </c>
      <c r="AC162" s="67">
        <f t="shared" si="22"/>
        <v>0</v>
      </c>
      <c r="AD162" s="67">
        <f t="shared" si="23"/>
        <v>0</v>
      </c>
      <c r="AF162" s="91"/>
      <c r="AG162" s="100"/>
      <c r="AH162" s="63">
        <f t="shared" si="20"/>
        <v>0</v>
      </c>
      <c r="AI162" s="63">
        <f t="shared" si="21"/>
        <v>0</v>
      </c>
      <c r="AJ162" s="96"/>
    </row>
    <row r="163" spans="1:36">
      <c r="A163" s="54" t="s">
        <v>105</v>
      </c>
      <c r="B163" s="54">
        <f>IFERROR(VLOOKUP(D163,#REF!,4,0),0)</f>
        <v>0</v>
      </c>
      <c r="C163" s="54">
        <f>IFERROR(VLOOKUP(D163,#REF!,5,0),0)</f>
        <v>0</v>
      </c>
      <c r="D163" s="85"/>
      <c r="E163" s="67">
        <f>SUMIF(PROJECT!$D$11:$D$5731,D163,PROJECT!$AN$11:$AN$5731)</f>
        <v>0</v>
      </c>
      <c r="F163" s="67">
        <f>SUMIF(PROJECT!$D$11:$D$5731,D163,PROJECT!$AO$11:$AO$5731)</f>
        <v>0</v>
      </c>
      <c r="G163" s="67">
        <f>SUMIF(PROJECT!$D$11:$D$5731,D163,PROJECT!$AP$11:$AP$5731)</f>
        <v>0</v>
      </c>
      <c r="H163" s="67">
        <f>SUMIF(PROJECT!$D$11:$D$5731,D163,PROJECT!$AQ$11:$AQ$5731)</f>
        <v>0</v>
      </c>
      <c r="I163" s="67">
        <f>SUMIF(PROJECT!$D$11:$D$5731,D163,PROJECT!$AR$11:$AR$5731)</f>
        <v>0</v>
      </c>
      <c r="J163" s="67">
        <f>SUMIF(PROJECT!$D$11:$D$5731,D163,PROJECT!$AS$11:$AS$5731)</f>
        <v>0</v>
      </c>
      <c r="K163" s="67">
        <f>SUMIF(PROJECT!$D$11:$D$5731,D163,PROJECT!$AT$11:$AT$5731)</f>
        <v>0</v>
      </c>
      <c r="L163" s="67">
        <f>SUMIF(PROJECT!$D$11:$D$5731,D163,PROJECT!$AU$11:$AU$5731)</f>
        <v>0</v>
      </c>
      <c r="M163" s="67">
        <f>SUMIF(PROJECT!$D$11:$D$5731,D163,PROJECT!$AV$11:$AV$5731)</f>
        <v>0</v>
      </c>
      <c r="N163" s="67">
        <f>SUMIF(PROJECT!$D$11:$D$5731,D163,PROJECT!$AW$11:$AW$5731)</f>
        <v>0</v>
      </c>
      <c r="O163" s="67">
        <f>SUMIF(PROJECT!$D$11:$D$5731,D163,PROJECT!$AX$11:$AX$5731)</f>
        <v>0</v>
      </c>
      <c r="P163" s="67">
        <f>SUMIF(PROJECT!$D$11:$D$5731,D163,PROJECT!$AY$11:$AY$5731)</f>
        <v>0</v>
      </c>
      <c r="Q163" s="67">
        <f>SUMIF(PROJECT!$D$12:$D$4965,D163,PROJECT!$BC$12:$BC$4965)</f>
        <v>0</v>
      </c>
      <c r="R163" s="67">
        <f>SUMIF(PROJECT!$D$12:$D$4965,D163,PROJECT!$BD$12:$BD$4965)</f>
        <v>0</v>
      </c>
      <c r="S163" s="67">
        <f>SUMIF(PROJECT!$D$12:$D$4965,D163,PROJECT!$BE$12:$BE$4965)</f>
        <v>0</v>
      </c>
      <c r="T163" s="67">
        <f>SUMIF(PROJECT!$D$12:$D$4965,D163,PROJECT!$BF$12:$BF$4965)</f>
        <v>0</v>
      </c>
      <c r="U163" s="67">
        <f>SUMIF(PROJECT!$D$12:$D$4965,D163,PROJECT!$BG$12:$BG$4965)</f>
        <v>0</v>
      </c>
      <c r="V163" s="67">
        <f>SUMIF(PROJECT!$D$12:$D$4965,D163,PROJECT!$BH$12:$BH$4965)</f>
        <v>0</v>
      </c>
      <c r="W163" s="67">
        <f>SUMIF(PROJECT!$D$12:$D$4965,D163,PROJECT!$BI$12:$BI$4965)</f>
        <v>0</v>
      </c>
      <c r="X163" s="67">
        <f>SUMIF(PROJECT!$D$12:$D$4965,D163,PROJECT!$BJ$12:$BJ$4965)</f>
        <v>0</v>
      </c>
      <c r="Y163" s="67">
        <f>SUMIF(PROJECT!$D$12:$D$4965,D163,PROJECT!$BK$12:$BK$4965)</f>
        <v>0</v>
      </c>
      <c r="Z163" s="67">
        <f>SUMIF(PROJECT!$D$12:$D$4965,D163,PROJECT!$BL$12:$BL$4965)</f>
        <v>0</v>
      </c>
      <c r="AA163" s="67">
        <f>SUMIF(PROJECT!$D$12:$D$4965,D163,PROJECT!$BM$12:$BM$4965)</f>
        <v>0</v>
      </c>
      <c r="AB163" s="67">
        <f>SUMIF(PROJECT!$D$12:$D$4965,D163,PROJECT!$BN$12:$BN$4965)</f>
        <v>0</v>
      </c>
      <c r="AC163" s="67">
        <f t="shared" si="22"/>
        <v>0</v>
      </c>
      <c r="AD163" s="67">
        <f t="shared" si="23"/>
        <v>0</v>
      </c>
      <c r="AF163" s="91"/>
      <c r="AG163" s="100"/>
      <c r="AH163" s="63">
        <f t="shared" si="20"/>
        <v>0</v>
      </c>
      <c r="AI163" s="63">
        <f t="shared" si="21"/>
        <v>0</v>
      </c>
      <c r="AJ163" s="96"/>
    </row>
    <row r="164" spans="1:36">
      <c r="A164" s="54" t="s">
        <v>105</v>
      </c>
      <c r="B164" s="54">
        <f>IFERROR(VLOOKUP(D164,#REF!,4,0),0)</f>
        <v>0</v>
      </c>
      <c r="C164" s="54">
        <f>IFERROR(VLOOKUP(D164,#REF!,5,0),0)</f>
        <v>0</v>
      </c>
      <c r="D164" s="85"/>
      <c r="E164" s="67">
        <f>SUMIF(PROJECT!$D$11:$D$5731,D164,PROJECT!$AN$11:$AN$5731)</f>
        <v>0</v>
      </c>
      <c r="F164" s="67">
        <f>SUMIF(PROJECT!$D$11:$D$5731,D164,PROJECT!$AO$11:$AO$5731)</f>
        <v>0</v>
      </c>
      <c r="G164" s="67">
        <f>SUMIF(PROJECT!$D$11:$D$5731,D164,PROJECT!$AP$11:$AP$5731)</f>
        <v>0</v>
      </c>
      <c r="H164" s="67">
        <f>SUMIF(PROJECT!$D$11:$D$5731,D164,PROJECT!$AQ$11:$AQ$5731)</f>
        <v>0</v>
      </c>
      <c r="I164" s="67">
        <f>SUMIF(PROJECT!$D$11:$D$5731,D164,PROJECT!$AR$11:$AR$5731)</f>
        <v>0</v>
      </c>
      <c r="J164" s="67">
        <f>SUMIF(PROJECT!$D$11:$D$5731,D164,PROJECT!$AS$11:$AS$5731)</f>
        <v>0</v>
      </c>
      <c r="K164" s="67">
        <f>SUMIF(PROJECT!$D$11:$D$5731,D164,PROJECT!$AT$11:$AT$5731)</f>
        <v>0</v>
      </c>
      <c r="L164" s="67">
        <f>SUMIF(PROJECT!$D$11:$D$5731,D164,PROJECT!$AU$11:$AU$5731)</f>
        <v>0</v>
      </c>
      <c r="M164" s="67">
        <f>SUMIF(PROJECT!$D$11:$D$5731,D164,PROJECT!$AV$11:$AV$5731)</f>
        <v>0</v>
      </c>
      <c r="N164" s="67">
        <f>SUMIF(PROJECT!$D$11:$D$5731,D164,PROJECT!$AW$11:$AW$5731)</f>
        <v>0</v>
      </c>
      <c r="O164" s="67">
        <f>SUMIF(PROJECT!$D$11:$D$5731,D164,PROJECT!$AX$11:$AX$5731)</f>
        <v>0</v>
      </c>
      <c r="P164" s="67">
        <f>SUMIF(PROJECT!$D$11:$D$5731,D164,PROJECT!$AY$11:$AY$5731)</f>
        <v>0</v>
      </c>
      <c r="Q164" s="67">
        <f>SUMIF(PROJECT!$D$12:$D$4965,D164,PROJECT!$BC$12:$BC$4965)</f>
        <v>0</v>
      </c>
      <c r="R164" s="67">
        <f>SUMIF(PROJECT!$D$12:$D$4965,D164,PROJECT!$BD$12:$BD$4965)</f>
        <v>0</v>
      </c>
      <c r="S164" s="67">
        <f>SUMIF(PROJECT!$D$12:$D$4965,D164,PROJECT!$BE$12:$BE$4965)</f>
        <v>0</v>
      </c>
      <c r="T164" s="67">
        <f>SUMIF(PROJECT!$D$12:$D$4965,D164,PROJECT!$BF$12:$BF$4965)</f>
        <v>0</v>
      </c>
      <c r="U164" s="67">
        <f>SUMIF(PROJECT!$D$12:$D$4965,D164,PROJECT!$BG$12:$BG$4965)</f>
        <v>0</v>
      </c>
      <c r="V164" s="67">
        <f>SUMIF(PROJECT!$D$12:$D$4965,D164,PROJECT!$BH$12:$BH$4965)</f>
        <v>0</v>
      </c>
      <c r="W164" s="67">
        <f>SUMIF(PROJECT!$D$12:$D$4965,D164,PROJECT!$BI$12:$BI$4965)</f>
        <v>0</v>
      </c>
      <c r="X164" s="67">
        <f>SUMIF(PROJECT!$D$12:$D$4965,D164,PROJECT!$BJ$12:$BJ$4965)</f>
        <v>0</v>
      </c>
      <c r="Y164" s="67">
        <f>SUMIF(PROJECT!$D$12:$D$4965,D164,PROJECT!$BK$12:$BK$4965)</f>
        <v>0</v>
      </c>
      <c r="Z164" s="67">
        <f>SUMIF(PROJECT!$D$12:$D$4965,D164,PROJECT!$BL$12:$BL$4965)</f>
        <v>0</v>
      </c>
      <c r="AA164" s="67">
        <f>SUMIF(PROJECT!$D$12:$D$4965,D164,PROJECT!$BM$12:$BM$4965)</f>
        <v>0</v>
      </c>
      <c r="AB164" s="67">
        <f>SUMIF(PROJECT!$D$12:$D$4965,D164,PROJECT!$BN$12:$BN$4965)</f>
        <v>0</v>
      </c>
      <c r="AC164" s="67">
        <f t="shared" si="22"/>
        <v>0</v>
      </c>
      <c r="AD164" s="67">
        <f t="shared" si="23"/>
        <v>0</v>
      </c>
      <c r="AF164" s="91"/>
      <c r="AG164" s="100"/>
      <c r="AH164" s="63">
        <f t="shared" si="20"/>
        <v>0</v>
      </c>
      <c r="AI164" s="63">
        <f t="shared" si="21"/>
        <v>0</v>
      </c>
      <c r="AJ164" s="96"/>
    </row>
    <row r="165" spans="1:36">
      <c r="A165" s="54" t="s">
        <v>105</v>
      </c>
      <c r="B165" s="54">
        <f>IFERROR(VLOOKUP(D165,#REF!,4,0),0)</f>
        <v>0</v>
      </c>
      <c r="C165" s="54">
        <f>IFERROR(VLOOKUP(D165,#REF!,5,0),0)</f>
        <v>0</v>
      </c>
      <c r="D165" s="85"/>
      <c r="E165" s="67">
        <f>SUMIF(PROJECT!$D$11:$D$5731,D165,PROJECT!$AN$11:$AN$5731)</f>
        <v>0</v>
      </c>
      <c r="F165" s="67">
        <f>SUMIF(PROJECT!$D$11:$D$5731,D165,PROJECT!$AO$11:$AO$5731)</f>
        <v>0</v>
      </c>
      <c r="G165" s="67">
        <f>SUMIF(PROJECT!$D$11:$D$5731,D165,PROJECT!$AP$11:$AP$5731)</f>
        <v>0</v>
      </c>
      <c r="H165" s="67">
        <f>SUMIF(PROJECT!$D$11:$D$5731,D165,PROJECT!$AQ$11:$AQ$5731)</f>
        <v>0</v>
      </c>
      <c r="I165" s="67">
        <f>SUMIF(PROJECT!$D$11:$D$5731,D165,PROJECT!$AR$11:$AR$5731)</f>
        <v>0</v>
      </c>
      <c r="J165" s="67">
        <f>SUMIF(PROJECT!$D$11:$D$5731,D165,PROJECT!$AS$11:$AS$5731)</f>
        <v>0</v>
      </c>
      <c r="K165" s="67">
        <f>SUMIF(PROJECT!$D$11:$D$5731,D165,PROJECT!$AT$11:$AT$5731)</f>
        <v>0</v>
      </c>
      <c r="L165" s="67">
        <f>SUMIF(PROJECT!$D$11:$D$5731,D165,PROJECT!$AU$11:$AU$5731)</f>
        <v>0</v>
      </c>
      <c r="M165" s="67">
        <f>SUMIF(PROJECT!$D$11:$D$5731,D165,PROJECT!$AV$11:$AV$5731)</f>
        <v>0</v>
      </c>
      <c r="N165" s="67">
        <f>SUMIF(PROJECT!$D$11:$D$5731,D165,PROJECT!$AW$11:$AW$5731)</f>
        <v>0</v>
      </c>
      <c r="O165" s="67">
        <f>SUMIF(PROJECT!$D$11:$D$5731,D165,PROJECT!$AX$11:$AX$5731)</f>
        <v>0</v>
      </c>
      <c r="P165" s="67">
        <f>SUMIF(PROJECT!$D$11:$D$5731,D165,PROJECT!$AY$11:$AY$5731)</f>
        <v>0</v>
      </c>
      <c r="Q165" s="67">
        <f>SUMIF(PROJECT!$D$12:$D$4965,D165,PROJECT!$BC$12:$BC$4965)</f>
        <v>0</v>
      </c>
      <c r="R165" s="67">
        <f>SUMIF(PROJECT!$D$12:$D$4965,D165,PROJECT!$BD$12:$BD$4965)</f>
        <v>0</v>
      </c>
      <c r="S165" s="67">
        <f>SUMIF(PROJECT!$D$12:$D$4965,D165,PROJECT!$BE$12:$BE$4965)</f>
        <v>0</v>
      </c>
      <c r="T165" s="67">
        <f>SUMIF(PROJECT!$D$12:$D$4965,D165,PROJECT!$BF$12:$BF$4965)</f>
        <v>0</v>
      </c>
      <c r="U165" s="67">
        <f>SUMIF(PROJECT!$D$12:$D$4965,D165,PROJECT!$BG$12:$BG$4965)</f>
        <v>0</v>
      </c>
      <c r="V165" s="67">
        <f>SUMIF(PROJECT!$D$12:$D$4965,D165,PROJECT!$BH$12:$BH$4965)</f>
        <v>0</v>
      </c>
      <c r="W165" s="67">
        <f>SUMIF(PROJECT!$D$12:$D$4965,D165,PROJECT!$BI$12:$BI$4965)</f>
        <v>0</v>
      </c>
      <c r="X165" s="67">
        <f>SUMIF(PROJECT!$D$12:$D$4965,D165,PROJECT!$BJ$12:$BJ$4965)</f>
        <v>0</v>
      </c>
      <c r="Y165" s="67">
        <f>SUMIF(PROJECT!$D$12:$D$4965,D165,PROJECT!$BK$12:$BK$4965)</f>
        <v>0</v>
      </c>
      <c r="Z165" s="67">
        <f>SUMIF(PROJECT!$D$12:$D$4965,D165,PROJECT!$BL$12:$BL$4965)</f>
        <v>0</v>
      </c>
      <c r="AA165" s="67">
        <f>SUMIF(PROJECT!$D$12:$D$4965,D165,PROJECT!$BM$12:$BM$4965)</f>
        <v>0</v>
      </c>
      <c r="AB165" s="67">
        <f>SUMIF(PROJECT!$D$12:$D$4965,D165,PROJECT!$BN$12:$BN$4965)</f>
        <v>0</v>
      </c>
      <c r="AC165" s="67">
        <f t="shared" si="22"/>
        <v>0</v>
      </c>
      <c r="AD165" s="67">
        <f t="shared" si="23"/>
        <v>0</v>
      </c>
      <c r="AF165" s="91"/>
      <c r="AG165" s="100"/>
      <c r="AH165" s="63">
        <f t="shared" si="20"/>
        <v>0</v>
      </c>
      <c r="AI165" s="63">
        <f t="shared" si="21"/>
        <v>0</v>
      </c>
      <c r="AJ165" s="96"/>
    </row>
    <row r="166" spans="1:36">
      <c r="A166" s="54" t="s">
        <v>105</v>
      </c>
      <c r="B166" s="54">
        <f>IFERROR(VLOOKUP(D166,#REF!,4,0),0)</f>
        <v>0</v>
      </c>
      <c r="C166" s="54">
        <f>IFERROR(VLOOKUP(D166,#REF!,5,0),0)</f>
        <v>0</v>
      </c>
      <c r="D166" s="85"/>
      <c r="E166" s="67">
        <f>SUMIF(PROJECT!$D$11:$D$5731,D166,PROJECT!$AN$11:$AN$5731)</f>
        <v>0</v>
      </c>
      <c r="F166" s="67">
        <f>SUMIF(PROJECT!$D$11:$D$5731,D166,PROJECT!$AO$11:$AO$5731)</f>
        <v>0</v>
      </c>
      <c r="G166" s="67">
        <f>SUMIF(PROJECT!$D$11:$D$5731,D166,PROJECT!$AP$11:$AP$5731)</f>
        <v>0</v>
      </c>
      <c r="H166" s="67">
        <f>SUMIF(PROJECT!$D$11:$D$5731,D166,PROJECT!$AQ$11:$AQ$5731)</f>
        <v>0</v>
      </c>
      <c r="I166" s="67">
        <f>SUMIF(PROJECT!$D$11:$D$5731,D166,PROJECT!$AR$11:$AR$5731)</f>
        <v>0</v>
      </c>
      <c r="J166" s="67">
        <f>SUMIF(PROJECT!$D$11:$D$5731,D166,PROJECT!$AS$11:$AS$5731)</f>
        <v>0</v>
      </c>
      <c r="K166" s="67">
        <f>SUMIF(PROJECT!$D$11:$D$5731,D166,PROJECT!$AT$11:$AT$5731)</f>
        <v>0</v>
      </c>
      <c r="L166" s="67">
        <f>SUMIF(PROJECT!$D$11:$D$5731,D166,PROJECT!$AU$11:$AU$5731)</f>
        <v>0</v>
      </c>
      <c r="M166" s="67">
        <f>SUMIF(PROJECT!$D$11:$D$5731,D166,PROJECT!$AV$11:$AV$5731)</f>
        <v>0</v>
      </c>
      <c r="N166" s="67">
        <f>SUMIF(PROJECT!$D$11:$D$5731,D166,PROJECT!$AW$11:$AW$5731)</f>
        <v>0</v>
      </c>
      <c r="O166" s="67">
        <f>SUMIF(PROJECT!$D$11:$D$5731,D166,PROJECT!$AX$11:$AX$5731)</f>
        <v>0</v>
      </c>
      <c r="P166" s="67">
        <f>SUMIF(PROJECT!$D$11:$D$5731,D166,PROJECT!$AY$11:$AY$5731)</f>
        <v>0</v>
      </c>
      <c r="Q166" s="67">
        <f>SUMIF(PROJECT!$D$12:$D$4965,D166,PROJECT!$BC$12:$BC$4965)</f>
        <v>0</v>
      </c>
      <c r="R166" s="67">
        <f>SUMIF(PROJECT!$D$12:$D$4965,D166,PROJECT!$BD$12:$BD$4965)</f>
        <v>0</v>
      </c>
      <c r="S166" s="67">
        <f>SUMIF(PROJECT!$D$12:$D$4965,D166,PROJECT!$BE$12:$BE$4965)</f>
        <v>0</v>
      </c>
      <c r="T166" s="67">
        <f>SUMIF(PROJECT!$D$12:$D$4965,D166,PROJECT!$BF$12:$BF$4965)</f>
        <v>0</v>
      </c>
      <c r="U166" s="67">
        <f>SUMIF(PROJECT!$D$12:$D$4965,D166,PROJECT!$BG$12:$BG$4965)</f>
        <v>0</v>
      </c>
      <c r="V166" s="67">
        <f>SUMIF(PROJECT!$D$12:$D$4965,D166,PROJECT!$BH$12:$BH$4965)</f>
        <v>0</v>
      </c>
      <c r="W166" s="67">
        <f>SUMIF(PROJECT!$D$12:$D$4965,D166,PROJECT!$BI$12:$BI$4965)</f>
        <v>0</v>
      </c>
      <c r="X166" s="67">
        <f>SUMIF(PROJECT!$D$12:$D$4965,D166,PROJECT!$BJ$12:$BJ$4965)</f>
        <v>0</v>
      </c>
      <c r="Y166" s="67">
        <f>SUMIF(PROJECT!$D$12:$D$4965,D166,PROJECT!$BK$12:$BK$4965)</f>
        <v>0</v>
      </c>
      <c r="Z166" s="67">
        <f>SUMIF(PROJECT!$D$12:$D$4965,D166,PROJECT!$BL$12:$BL$4965)</f>
        <v>0</v>
      </c>
      <c r="AA166" s="67">
        <f>SUMIF(PROJECT!$D$12:$D$4965,D166,PROJECT!$BM$12:$BM$4965)</f>
        <v>0</v>
      </c>
      <c r="AB166" s="67">
        <f>SUMIF(PROJECT!$D$12:$D$4965,D166,PROJECT!$BN$12:$BN$4965)</f>
        <v>0</v>
      </c>
      <c r="AC166" s="67">
        <f t="shared" si="22"/>
        <v>0</v>
      </c>
      <c r="AD166" s="67">
        <f t="shared" si="23"/>
        <v>0</v>
      </c>
      <c r="AF166" s="91"/>
      <c r="AG166" s="100"/>
      <c r="AH166" s="63">
        <f t="shared" si="20"/>
        <v>0</v>
      </c>
      <c r="AI166" s="63">
        <f t="shared" si="21"/>
        <v>0</v>
      </c>
      <c r="AJ166" s="96"/>
    </row>
    <row r="167" spans="1:36">
      <c r="A167" s="54" t="s">
        <v>105</v>
      </c>
      <c r="B167" s="54">
        <f>IFERROR(VLOOKUP(D167,#REF!,4,0),0)</f>
        <v>0</v>
      </c>
      <c r="C167" s="54">
        <f>IFERROR(VLOOKUP(D167,#REF!,5,0),0)</f>
        <v>0</v>
      </c>
      <c r="D167" s="85"/>
      <c r="E167" s="67">
        <f>SUMIF(PROJECT!$D$11:$D$5731,D167,PROJECT!$AN$11:$AN$5731)</f>
        <v>0</v>
      </c>
      <c r="F167" s="67">
        <f>SUMIF(PROJECT!$D$11:$D$5731,D167,PROJECT!$AO$11:$AO$5731)</f>
        <v>0</v>
      </c>
      <c r="G167" s="67">
        <f>SUMIF(PROJECT!$D$11:$D$5731,D167,PROJECT!$AP$11:$AP$5731)</f>
        <v>0</v>
      </c>
      <c r="H167" s="67">
        <f>SUMIF(PROJECT!$D$11:$D$5731,D167,PROJECT!$AQ$11:$AQ$5731)</f>
        <v>0</v>
      </c>
      <c r="I167" s="67">
        <f>SUMIF(PROJECT!$D$11:$D$5731,D167,PROJECT!$AR$11:$AR$5731)</f>
        <v>0</v>
      </c>
      <c r="J167" s="67">
        <f>SUMIF(PROJECT!$D$11:$D$5731,D167,PROJECT!$AS$11:$AS$5731)</f>
        <v>0</v>
      </c>
      <c r="K167" s="67">
        <f>SUMIF(PROJECT!$D$11:$D$5731,D167,PROJECT!$AT$11:$AT$5731)</f>
        <v>0</v>
      </c>
      <c r="L167" s="67">
        <f>SUMIF(PROJECT!$D$11:$D$5731,D167,PROJECT!$AU$11:$AU$5731)</f>
        <v>0</v>
      </c>
      <c r="M167" s="67">
        <f>SUMIF(PROJECT!$D$11:$D$5731,D167,PROJECT!$AV$11:$AV$5731)</f>
        <v>0</v>
      </c>
      <c r="N167" s="67">
        <f>SUMIF(PROJECT!$D$11:$D$5731,D167,PROJECT!$AW$11:$AW$5731)</f>
        <v>0</v>
      </c>
      <c r="O167" s="67">
        <f>SUMIF(PROJECT!$D$11:$D$5731,D167,PROJECT!$AX$11:$AX$5731)</f>
        <v>0</v>
      </c>
      <c r="P167" s="67">
        <f>SUMIF(PROJECT!$D$11:$D$5731,D167,PROJECT!$AY$11:$AY$5731)</f>
        <v>0</v>
      </c>
      <c r="Q167" s="67">
        <f>SUMIF(PROJECT!$D$12:$D$4965,D167,PROJECT!$BC$12:$BC$4965)</f>
        <v>0</v>
      </c>
      <c r="R167" s="67">
        <f>SUMIF(PROJECT!$D$12:$D$4965,D167,PROJECT!$BD$12:$BD$4965)</f>
        <v>0</v>
      </c>
      <c r="S167" s="67">
        <f>SUMIF(PROJECT!$D$12:$D$4965,D167,PROJECT!$BE$12:$BE$4965)</f>
        <v>0</v>
      </c>
      <c r="T167" s="67">
        <f>SUMIF(PROJECT!$D$12:$D$4965,D167,PROJECT!$BF$12:$BF$4965)</f>
        <v>0</v>
      </c>
      <c r="U167" s="67">
        <f>SUMIF(PROJECT!$D$12:$D$4965,D167,PROJECT!$BG$12:$BG$4965)</f>
        <v>0</v>
      </c>
      <c r="V167" s="67">
        <f>SUMIF(PROJECT!$D$12:$D$4965,D167,PROJECT!$BH$12:$BH$4965)</f>
        <v>0</v>
      </c>
      <c r="W167" s="67">
        <f>SUMIF(PROJECT!$D$12:$D$4965,D167,PROJECT!$BI$12:$BI$4965)</f>
        <v>0</v>
      </c>
      <c r="X167" s="67">
        <f>SUMIF(PROJECT!$D$12:$D$4965,D167,PROJECT!$BJ$12:$BJ$4965)</f>
        <v>0</v>
      </c>
      <c r="Y167" s="67">
        <f>SUMIF(PROJECT!$D$12:$D$4965,D167,PROJECT!$BK$12:$BK$4965)</f>
        <v>0</v>
      </c>
      <c r="Z167" s="67">
        <f>SUMIF(PROJECT!$D$12:$D$4965,D167,PROJECT!$BL$12:$BL$4965)</f>
        <v>0</v>
      </c>
      <c r="AA167" s="67">
        <f>SUMIF(PROJECT!$D$12:$D$4965,D167,PROJECT!$BM$12:$BM$4965)</f>
        <v>0</v>
      </c>
      <c r="AB167" s="67">
        <f>SUMIF(PROJECT!$D$12:$D$4965,D167,PROJECT!$BN$12:$BN$4965)</f>
        <v>0</v>
      </c>
      <c r="AC167" s="67">
        <f t="shared" si="22"/>
        <v>0</v>
      </c>
      <c r="AD167" s="67">
        <f t="shared" si="23"/>
        <v>0</v>
      </c>
      <c r="AF167" s="91"/>
      <c r="AG167" s="100"/>
      <c r="AH167" s="63">
        <f t="shared" si="20"/>
        <v>0</v>
      </c>
      <c r="AI167" s="63">
        <f t="shared" si="21"/>
        <v>0</v>
      </c>
      <c r="AJ167" s="96"/>
    </row>
    <row r="168" spans="1:36">
      <c r="A168" s="54" t="s">
        <v>105</v>
      </c>
      <c r="B168" s="54">
        <f>IFERROR(VLOOKUP(D168,#REF!,4,0),0)</f>
        <v>0</v>
      </c>
      <c r="C168" s="54">
        <f>IFERROR(VLOOKUP(D168,#REF!,5,0),0)</f>
        <v>0</v>
      </c>
      <c r="D168" s="85"/>
      <c r="E168" s="67">
        <f>SUMIF(PROJECT!$D$11:$D$5731,D168,PROJECT!$AN$11:$AN$5731)</f>
        <v>0</v>
      </c>
      <c r="F168" s="67">
        <f>SUMIF(PROJECT!$D$11:$D$5731,D168,PROJECT!$AO$11:$AO$5731)</f>
        <v>0</v>
      </c>
      <c r="G168" s="67">
        <f>SUMIF(PROJECT!$D$11:$D$5731,D168,PROJECT!$AP$11:$AP$5731)</f>
        <v>0</v>
      </c>
      <c r="H168" s="67">
        <f>SUMIF(PROJECT!$D$11:$D$5731,D168,PROJECT!$AQ$11:$AQ$5731)</f>
        <v>0</v>
      </c>
      <c r="I168" s="67">
        <f>SUMIF(PROJECT!$D$11:$D$5731,D168,PROJECT!$AR$11:$AR$5731)</f>
        <v>0</v>
      </c>
      <c r="J168" s="67">
        <f>SUMIF(PROJECT!$D$11:$D$5731,D168,PROJECT!$AS$11:$AS$5731)</f>
        <v>0</v>
      </c>
      <c r="K168" s="67">
        <f>SUMIF(PROJECT!$D$11:$D$5731,D168,PROJECT!$AT$11:$AT$5731)</f>
        <v>0</v>
      </c>
      <c r="L168" s="67">
        <f>SUMIF(PROJECT!$D$11:$D$5731,D168,PROJECT!$AU$11:$AU$5731)</f>
        <v>0</v>
      </c>
      <c r="M168" s="67">
        <f>SUMIF(PROJECT!$D$11:$D$5731,D168,PROJECT!$AV$11:$AV$5731)</f>
        <v>0</v>
      </c>
      <c r="N168" s="67">
        <f>SUMIF(PROJECT!$D$11:$D$5731,D168,PROJECT!$AW$11:$AW$5731)</f>
        <v>0</v>
      </c>
      <c r="O168" s="67">
        <f>SUMIF(PROJECT!$D$11:$D$5731,D168,PROJECT!$AX$11:$AX$5731)</f>
        <v>0</v>
      </c>
      <c r="P168" s="67">
        <f>SUMIF(PROJECT!$D$11:$D$5731,D168,PROJECT!$AY$11:$AY$5731)</f>
        <v>0</v>
      </c>
      <c r="Q168" s="67">
        <f>SUMIF(PROJECT!$D$12:$D$4965,D168,PROJECT!$BC$12:$BC$4965)</f>
        <v>0</v>
      </c>
      <c r="R168" s="67">
        <f>SUMIF(PROJECT!$D$12:$D$4965,D168,PROJECT!$BD$12:$BD$4965)</f>
        <v>0</v>
      </c>
      <c r="S168" s="67">
        <f>SUMIF(PROJECT!$D$12:$D$4965,D168,PROJECT!$BE$12:$BE$4965)</f>
        <v>0</v>
      </c>
      <c r="T168" s="67">
        <f>SUMIF(PROJECT!$D$12:$D$4965,D168,PROJECT!$BF$12:$BF$4965)</f>
        <v>0</v>
      </c>
      <c r="U168" s="67">
        <f>SUMIF(PROJECT!$D$12:$D$4965,D168,PROJECT!$BG$12:$BG$4965)</f>
        <v>0</v>
      </c>
      <c r="V168" s="67">
        <f>SUMIF(PROJECT!$D$12:$D$4965,D168,PROJECT!$BH$12:$BH$4965)</f>
        <v>0</v>
      </c>
      <c r="W168" s="67">
        <f>SUMIF(PROJECT!$D$12:$D$4965,D168,PROJECT!$BI$12:$BI$4965)</f>
        <v>0</v>
      </c>
      <c r="X168" s="67">
        <f>SUMIF(PROJECT!$D$12:$D$4965,D168,PROJECT!$BJ$12:$BJ$4965)</f>
        <v>0</v>
      </c>
      <c r="Y168" s="67">
        <f>SUMIF(PROJECT!$D$12:$D$4965,D168,PROJECT!$BK$12:$BK$4965)</f>
        <v>0</v>
      </c>
      <c r="Z168" s="67">
        <f>SUMIF(PROJECT!$D$12:$D$4965,D168,PROJECT!$BL$12:$BL$4965)</f>
        <v>0</v>
      </c>
      <c r="AA168" s="67">
        <f>SUMIF(PROJECT!$D$12:$D$4965,D168,PROJECT!$BM$12:$BM$4965)</f>
        <v>0</v>
      </c>
      <c r="AB168" s="67">
        <f>SUMIF(PROJECT!$D$12:$D$4965,D168,PROJECT!$BN$12:$BN$4965)</f>
        <v>0</v>
      </c>
      <c r="AC168" s="67">
        <f t="shared" si="22"/>
        <v>0</v>
      </c>
      <c r="AD168" s="67">
        <f t="shared" si="23"/>
        <v>0</v>
      </c>
      <c r="AF168" s="91"/>
      <c r="AG168" s="100"/>
      <c r="AH168" s="63">
        <f t="shared" si="20"/>
        <v>0</v>
      </c>
      <c r="AI168" s="63">
        <f t="shared" si="21"/>
        <v>0</v>
      </c>
      <c r="AJ168" s="96"/>
    </row>
    <row r="169" spans="1:36">
      <c r="A169" s="54" t="s">
        <v>105</v>
      </c>
      <c r="B169" s="54">
        <f>IFERROR(VLOOKUP(D169,#REF!,4,0),0)</f>
        <v>0</v>
      </c>
      <c r="C169" s="54">
        <f>IFERROR(VLOOKUP(D169,#REF!,5,0),0)</f>
        <v>0</v>
      </c>
      <c r="D169" s="85"/>
      <c r="E169" s="67">
        <f>SUMIF(PROJECT!$D$11:$D$5731,D169,PROJECT!$AN$11:$AN$5731)</f>
        <v>0</v>
      </c>
      <c r="F169" s="67">
        <f>SUMIF(PROJECT!$D$11:$D$5731,D169,PROJECT!$AO$11:$AO$5731)</f>
        <v>0</v>
      </c>
      <c r="G169" s="67">
        <f>SUMIF(PROJECT!$D$11:$D$5731,D169,PROJECT!$AP$11:$AP$5731)</f>
        <v>0</v>
      </c>
      <c r="H169" s="67">
        <f>SUMIF(PROJECT!$D$11:$D$5731,D169,PROJECT!$AQ$11:$AQ$5731)</f>
        <v>0</v>
      </c>
      <c r="I169" s="67">
        <f>SUMIF(PROJECT!$D$11:$D$5731,D169,PROJECT!$AR$11:$AR$5731)</f>
        <v>0</v>
      </c>
      <c r="J169" s="67">
        <f>SUMIF(PROJECT!$D$11:$D$5731,D169,PROJECT!$AS$11:$AS$5731)</f>
        <v>0</v>
      </c>
      <c r="K169" s="67">
        <f>SUMIF(PROJECT!$D$11:$D$5731,D169,PROJECT!$AT$11:$AT$5731)</f>
        <v>0</v>
      </c>
      <c r="L169" s="67">
        <f>SUMIF(PROJECT!$D$11:$D$5731,D169,PROJECT!$AU$11:$AU$5731)</f>
        <v>0</v>
      </c>
      <c r="M169" s="67">
        <f>SUMIF(PROJECT!$D$11:$D$5731,D169,PROJECT!$AV$11:$AV$5731)</f>
        <v>0</v>
      </c>
      <c r="N169" s="67">
        <f>SUMIF(PROJECT!$D$11:$D$5731,D169,PROJECT!$AW$11:$AW$5731)</f>
        <v>0</v>
      </c>
      <c r="O169" s="67">
        <f>SUMIF(PROJECT!$D$11:$D$5731,D169,PROJECT!$AX$11:$AX$5731)</f>
        <v>0</v>
      </c>
      <c r="P169" s="67">
        <f>SUMIF(PROJECT!$D$11:$D$5731,D169,PROJECT!$AY$11:$AY$5731)</f>
        <v>0</v>
      </c>
      <c r="Q169" s="67">
        <f>SUMIF(PROJECT!$D$12:$D$4965,D169,PROJECT!$BC$12:$BC$4965)</f>
        <v>0</v>
      </c>
      <c r="R169" s="67">
        <f>SUMIF(PROJECT!$D$12:$D$4965,D169,PROJECT!$BD$12:$BD$4965)</f>
        <v>0</v>
      </c>
      <c r="S169" s="67">
        <f>SUMIF(PROJECT!$D$12:$D$4965,D169,PROJECT!$BE$12:$BE$4965)</f>
        <v>0</v>
      </c>
      <c r="T169" s="67">
        <f>SUMIF(PROJECT!$D$12:$D$4965,D169,PROJECT!$BF$12:$BF$4965)</f>
        <v>0</v>
      </c>
      <c r="U169" s="67">
        <f>SUMIF(PROJECT!$D$12:$D$4965,D169,PROJECT!$BG$12:$BG$4965)</f>
        <v>0</v>
      </c>
      <c r="V169" s="67">
        <f>SUMIF(PROJECT!$D$12:$D$4965,D169,PROJECT!$BH$12:$BH$4965)</f>
        <v>0</v>
      </c>
      <c r="W169" s="67">
        <f>SUMIF(PROJECT!$D$12:$D$4965,D169,PROJECT!$BI$12:$BI$4965)</f>
        <v>0</v>
      </c>
      <c r="X169" s="67">
        <f>SUMIF(PROJECT!$D$12:$D$4965,D169,PROJECT!$BJ$12:$BJ$4965)</f>
        <v>0</v>
      </c>
      <c r="Y169" s="67">
        <f>SUMIF(PROJECT!$D$12:$D$4965,D169,PROJECT!$BK$12:$BK$4965)</f>
        <v>0</v>
      </c>
      <c r="Z169" s="67">
        <f>SUMIF(PROJECT!$D$12:$D$4965,D169,PROJECT!$BL$12:$BL$4965)</f>
        <v>0</v>
      </c>
      <c r="AA169" s="67">
        <f>SUMIF(PROJECT!$D$12:$D$4965,D169,PROJECT!$BM$12:$BM$4965)</f>
        <v>0</v>
      </c>
      <c r="AB169" s="67">
        <f>SUMIF(PROJECT!$D$12:$D$4965,D169,PROJECT!$BN$12:$BN$4965)</f>
        <v>0</v>
      </c>
      <c r="AC169" s="67">
        <f t="shared" si="22"/>
        <v>0</v>
      </c>
      <c r="AD169" s="67">
        <f t="shared" si="23"/>
        <v>0</v>
      </c>
      <c r="AF169" s="91"/>
      <c r="AG169" s="100"/>
      <c r="AH169" s="63">
        <f t="shared" si="20"/>
        <v>0</v>
      </c>
      <c r="AI169" s="63">
        <f t="shared" si="21"/>
        <v>0</v>
      </c>
      <c r="AJ169" s="96"/>
    </row>
    <row r="170" spans="1:36">
      <c r="A170" s="54" t="s">
        <v>105</v>
      </c>
      <c r="B170" s="54">
        <f>IFERROR(VLOOKUP(D170,#REF!,4,0),0)</f>
        <v>0</v>
      </c>
      <c r="C170" s="54">
        <f>IFERROR(VLOOKUP(D170,#REF!,5,0),0)</f>
        <v>0</v>
      </c>
      <c r="D170" s="85"/>
      <c r="E170" s="67">
        <f>SUMIF(PROJECT!$D$11:$D$5731,D170,PROJECT!$AN$11:$AN$5731)</f>
        <v>0</v>
      </c>
      <c r="F170" s="67">
        <f>SUMIF(PROJECT!$D$11:$D$5731,D170,PROJECT!$AO$11:$AO$5731)</f>
        <v>0</v>
      </c>
      <c r="G170" s="67">
        <f>SUMIF(PROJECT!$D$11:$D$5731,D170,PROJECT!$AP$11:$AP$5731)</f>
        <v>0</v>
      </c>
      <c r="H170" s="67">
        <f>SUMIF(PROJECT!$D$11:$D$5731,D170,PROJECT!$AQ$11:$AQ$5731)</f>
        <v>0</v>
      </c>
      <c r="I170" s="67">
        <f>SUMIF(PROJECT!$D$11:$D$5731,D170,PROJECT!$AR$11:$AR$5731)</f>
        <v>0</v>
      </c>
      <c r="J170" s="67">
        <f>SUMIF(PROJECT!$D$11:$D$5731,D170,PROJECT!$AS$11:$AS$5731)</f>
        <v>0</v>
      </c>
      <c r="K170" s="67">
        <f>SUMIF(PROJECT!$D$11:$D$5731,D170,PROJECT!$AT$11:$AT$5731)</f>
        <v>0</v>
      </c>
      <c r="L170" s="67">
        <f>SUMIF(PROJECT!$D$11:$D$5731,D170,PROJECT!$AU$11:$AU$5731)</f>
        <v>0</v>
      </c>
      <c r="M170" s="67">
        <f>SUMIF(PROJECT!$D$11:$D$5731,D170,PROJECT!$AV$11:$AV$5731)</f>
        <v>0</v>
      </c>
      <c r="N170" s="67">
        <f>SUMIF(PROJECT!$D$11:$D$5731,D170,PROJECT!$AW$11:$AW$5731)</f>
        <v>0</v>
      </c>
      <c r="O170" s="67">
        <f>SUMIF(PROJECT!$D$11:$D$5731,D170,PROJECT!$AX$11:$AX$5731)</f>
        <v>0</v>
      </c>
      <c r="P170" s="67">
        <f>SUMIF(PROJECT!$D$11:$D$5731,D170,PROJECT!$AY$11:$AY$5731)</f>
        <v>0</v>
      </c>
      <c r="Q170" s="67">
        <f>SUMIF(PROJECT!$D$12:$D$4965,D170,PROJECT!$BC$12:$BC$4965)</f>
        <v>0</v>
      </c>
      <c r="R170" s="67">
        <f>SUMIF(PROJECT!$D$12:$D$4965,D170,PROJECT!$BD$12:$BD$4965)</f>
        <v>0</v>
      </c>
      <c r="S170" s="67">
        <f>SUMIF(PROJECT!$D$12:$D$4965,D170,PROJECT!$BE$12:$BE$4965)</f>
        <v>0</v>
      </c>
      <c r="T170" s="67">
        <f>SUMIF(PROJECT!$D$12:$D$4965,D170,PROJECT!$BF$12:$BF$4965)</f>
        <v>0</v>
      </c>
      <c r="U170" s="67">
        <f>SUMIF(PROJECT!$D$12:$D$4965,D170,PROJECT!$BG$12:$BG$4965)</f>
        <v>0</v>
      </c>
      <c r="V170" s="67">
        <f>SUMIF(PROJECT!$D$12:$D$4965,D170,PROJECT!$BH$12:$BH$4965)</f>
        <v>0</v>
      </c>
      <c r="W170" s="67">
        <f>SUMIF(PROJECT!$D$12:$D$4965,D170,PROJECT!$BI$12:$BI$4965)</f>
        <v>0</v>
      </c>
      <c r="X170" s="67">
        <f>SUMIF(PROJECT!$D$12:$D$4965,D170,PROJECT!$BJ$12:$BJ$4965)</f>
        <v>0</v>
      </c>
      <c r="Y170" s="67">
        <f>SUMIF(PROJECT!$D$12:$D$4965,D170,PROJECT!$BK$12:$BK$4965)</f>
        <v>0</v>
      </c>
      <c r="Z170" s="67">
        <f>SUMIF(PROJECT!$D$12:$D$4965,D170,PROJECT!$BL$12:$BL$4965)</f>
        <v>0</v>
      </c>
      <c r="AA170" s="67">
        <f>SUMIF(PROJECT!$D$12:$D$4965,D170,PROJECT!$BM$12:$BM$4965)</f>
        <v>0</v>
      </c>
      <c r="AB170" s="67">
        <f>SUMIF(PROJECT!$D$12:$D$4965,D170,PROJECT!$BN$12:$BN$4965)</f>
        <v>0</v>
      </c>
      <c r="AC170" s="67">
        <f t="shared" si="22"/>
        <v>0</v>
      </c>
      <c r="AD170" s="67">
        <f t="shared" si="23"/>
        <v>0</v>
      </c>
      <c r="AF170" s="91"/>
      <c r="AG170" s="100"/>
      <c r="AH170" s="63">
        <f t="shared" si="20"/>
        <v>0</v>
      </c>
      <c r="AI170" s="63">
        <f t="shared" si="21"/>
        <v>0</v>
      </c>
      <c r="AJ170" s="96"/>
    </row>
    <row r="171" spans="1:36">
      <c r="A171" s="54" t="s">
        <v>105</v>
      </c>
      <c r="B171" s="54">
        <f>IFERROR(VLOOKUP(D171,#REF!,4,0),0)</f>
        <v>0</v>
      </c>
      <c r="C171" s="54">
        <f>IFERROR(VLOOKUP(D171,#REF!,5,0),0)</f>
        <v>0</v>
      </c>
      <c r="D171" s="85"/>
      <c r="E171" s="67">
        <f>SUMIF(PROJECT!$D$11:$D$5731,D171,PROJECT!$AN$11:$AN$5731)</f>
        <v>0</v>
      </c>
      <c r="F171" s="67">
        <f>SUMIF(PROJECT!$D$11:$D$5731,D171,PROJECT!$AO$11:$AO$5731)</f>
        <v>0</v>
      </c>
      <c r="G171" s="67">
        <f>SUMIF(PROJECT!$D$11:$D$5731,D171,PROJECT!$AP$11:$AP$5731)</f>
        <v>0</v>
      </c>
      <c r="H171" s="67">
        <f>SUMIF(PROJECT!$D$11:$D$5731,D171,PROJECT!$AQ$11:$AQ$5731)</f>
        <v>0</v>
      </c>
      <c r="I171" s="67">
        <f>SUMIF(PROJECT!$D$11:$D$5731,D171,PROJECT!$AR$11:$AR$5731)</f>
        <v>0</v>
      </c>
      <c r="J171" s="67">
        <f>SUMIF(PROJECT!$D$11:$D$5731,D171,PROJECT!$AS$11:$AS$5731)</f>
        <v>0</v>
      </c>
      <c r="K171" s="67">
        <f>SUMIF(PROJECT!$D$11:$D$5731,D171,PROJECT!$AT$11:$AT$5731)</f>
        <v>0</v>
      </c>
      <c r="L171" s="67">
        <f>SUMIF(PROJECT!$D$11:$D$5731,D171,PROJECT!$AU$11:$AU$5731)</f>
        <v>0</v>
      </c>
      <c r="M171" s="67">
        <f>SUMIF(PROJECT!$D$11:$D$5731,D171,PROJECT!$AV$11:$AV$5731)</f>
        <v>0</v>
      </c>
      <c r="N171" s="67">
        <f>SUMIF(PROJECT!$D$11:$D$5731,D171,PROJECT!$AW$11:$AW$5731)</f>
        <v>0</v>
      </c>
      <c r="O171" s="67">
        <f>SUMIF(PROJECT!$D$11:$D$5731,D171,PROJECT!$AX$11:$AX$5731)</f>
        <v>0</v>
      </c>
      <c r="P171" s="67">
        <f>SUMIF(PROJECT!$D$11:$D$5731,D171,PROJECT!$AY$11:$AY$5731)</f>
        <v>0</v>
      </c>
      <c r="Q171" s="67">
        <f>SUMIF(PROJECT!$D$12:$D$4965,D171,PROJECT!$BC$12:$BC$4965)</f>
        <v>0</v>
      </c>
      <c r="R171" s="67">
        <f>SUMIF(PROJECT!$D$12:$D$4965,D171,PROJECT!$BD$12:$BD$4965)</f>
        <v>0</v>
      </c>
      <c r="S171" s="67">
        <f>SUMIF(PROJECT!$D$12:$D$4965,D171,PROJECT!$BE$12:$BE$4965)</f>
        <v>0</v>
      </c>
      <c r="T171" s="67">
        <f>SUMIF(PROJECT!$D$12:$D$4965,D171,PROJECT!$BF$12:$BF$4965)</f>
        <v>0</v>
      </c>
      <c r="U171" s="67">
        <f>SUMIF(PROJECT!$D$12:$D$4965,D171,PROJECT!$BG$12:$BG$4965)</f>
        <v>0</v>
      </c>
      <c r="V171" s="67">
        <f>SUMIF(PROJECT!$D$12:$D$4965,D171,PROJECT!$BH$12:$BH$4965)</f>
        <v>0</v>
      </c>
      <c r="W171" s="67">
        <f>SUMIF(PROJECT!$D$12:$D$4965,D171,PROJECT!$BI$12:$BI$4965)</f>
        <v>0</v>
      </c>
      <c r="X171" s="67">
        <f>SUMIF(PROJECT!$D$12:$D$4965,D171,PROJECT!$BJ$12:$BJ$4965)</f>
        <v>0</v>
      </c>
      <c r="Y171" s="67">
        <f>SUMIF(PROJECT!$D$12:$D$4965,D171,PROJECT!$BK$12:$BK$4965)</f>
        <v>0</v>
      </c>
      <c r="Z171" s="67">
        <f>SUMIF(PROJECT!$D$12:$D$4965,D171,PROJECT!$BL$12:$BL$4965)</f>
        <v>0</v>
      </c>
      <c r="AA171" s="67">
        <f>SUMIF(PROJECT!$D$12:$D$4965,D171,PROJECT!$BM$12:$BM$4965)</f>
        <v>0</v>
      </c>
      <c r="AB171" s="67">
        <f>SUMIF(PROJECT!$D$12:$D$4965,D171,PROJECT!$BN$12:$BN$4965)</f>
        <v>0</v>
      </c>
      <c r="AC171" s="67">
        <f t="shared" si="22"/>
        <v>0</v>
      </c>
      <c r="AD171" s="67">
        <f t="shared" si="23"/>
        <v>0</v>
      </c>
      <c r="AF171" s="91"/>
      <c r="AG171" s="100"/>
      <c r="AH171" s="63">
        <f t="shared" si="20"/>
        <v>0</v>
      </c>
      <c r="AI171" s="63">
        <f t="shared" si="21"/>
        <v>0</v>
      </c>
      <c r="AJ171" s="96"/>
    </row>
    <row r="172" spans="1:36">
      <c r="A172" s="54" t="s">
        <v>105</v>
      </c>
      <c r="B172" s="54">
        <f>IFERROR(VLOOKUP(D172,#REF!,4,0),0)</f>
        <v>0</v>
      </c>
      <c r="C172" s="54">
        <f>IFERROR(VLOOKUP(D172,#REF!,5,0),0)</f>
        <v>0</v>
      </c>
      <c r="D172" s="85"/>
      <c r="E172" s="67">
        <f>SUMIF(PROJECT!$D$11:$D$5731,D172,PROJECT!$AN$11:$AN$5731)</f>
        <v>0</v>
      </c>
      <c r="F172" s="67">
        <f>SUMIF(PROJECT!$D$11:$D$5731,D172,PROJECT!$AO$11:$AO$5731)</f>
        <v>0</v>
      </c>
      <c r="G172" s="67">
        <f>SUMIF(PROJECT!$D$11:$D$5731,D172,PROJECT!$AP$11:$AP$5731)</f>
        <v>0</v>
      </c>
      <c r="H172" s="67">
        <f>SUMIF(PROJECT!$D$11:$D$5731,D172,PROJECT!$AQ$11:$AQ$5731)</f>
        <v>0</v>
      </c>
      <c r="I172" s="67">
        <f>SUMIF(PROJECT!$D$11:$D$5731,D172,PROJECT!$AR$11:$AR$5731)</f>
        <v>0</v>
      </c>
      <c r="J172" s="67">
        <f>SUMIF(PROJECT!$D$11:$D$5731,D172,PROJECT!$AS$11:$AS$5731)</f>
        <v>0</v>
      </c>
      <c r="K172" s="67">
        <f>SUMIF(PROJECT!$D$11:$D$5731,D172,PROJECT!$AT$11:$AT$5731)</f>
        <v>0</v>
      </c>
      <c r="L172" s="67">
        <f>SUMIF(PROJECT!$D$11:$D$5731,D172,PROJECT!$AU$11:$AU$5731)</f>
        <v>0</v>
      </c>
      <c r="M172" s="67">
        <f>SUMIF(PROJECT!$D$11:$D$5731,D172,PROJECT!$AV$11:$AV$5731)</f>
        <v>0</v>
      </c>
      <c r="N172" s="67">
        <f>SUMIF(PROJECT!$D$11:$D$5731,D172,PROJECT!$AW$11:$AW$5731)</f>
        <v>0</v>
      </c>
      <c r="O172" s="67">
        <f>SUMIF(PROJECT!$D$11:$D$5731,D172,PROJECT!$AX$11:$AX$5731)</f>
        <v>0</v>
      </c>
      <c r="P172" s="67">
        <f>SUMIF(PROJECT!$D$11:$D$5731,D172,PROJECT!$AY$11:$AY$5731)</f>
        <v>0</v>
      </c>
      <c r="Q172" s="67">
        <f>SUMIF(PROJECT!$D$12:$D$4965,D172,PROJECT!$BC$12:$BC$4965)</f>
        <v>0</v>
      </c>
      <c r="R172" s="67">
        <f>SUMIF(PROJECT!$D$12:$D$4965,D172,PROJECT!$BD$12:$BD$4965)</f>
        <v>0</v>
      </c>
      <c r="S172" s="67">
        <f>SUMIF(PROJECT!$D$12:$D$4965,D172,PROJECT!$BE$12:$BE$4965)</f>
        <v>0</v>
      </c>
      <c r="T172" s="67">
        <f>SUMIF(PROJECT!$D$12:$D$4965,D172,PROJECT!$BF$12:$BF$4965)</f>
        <v>0</v>
      </c>
      <c r="U172" s="67">
        <f>SUMIF(PROJECT!$D$12:$D$4965,D172,PROJECT!$BG$12:$BG$4965)</f>
        <v>0</v>
      </c>
      <c r="V172" s="67">
        <f>SUMIF(PROJECT!$D$12:$D$4965,D172,PROJECT!$BH$12:$BH$4965)</f>
        <v>0</v>
      </c>
      <c r="W172" s="67">
        <f>SUMIF(PROJECT!$D$12:$D$4965,D172,PROJECT!$BI$12:$BI$4965)</f>
        <v>0</v>
      </c>
      <c r="X172" s="67">
        <f>SUMIF(PROJECT!$D$12:$D$4965,D172,PROJECT!$BJ$12:$BJ$4965)</f>
        <v>0</v>
      </c>
      <c r="Y172" s="67">
        <f>SUMIF(PROJECT!$D$12:$D$4965,D172,PROJECT!$BK$12:$BK$4965)</f>
        <v>0</v>
      </c>
      <c r="Z172" s="67">
        <f>SUMIF(PROJECT!$D$12:$D$4965,D172,PROJECT!$BL$12:$BL$4965)</f>
        <v>0</v>
      </c>
      <c r="AA172" s="67">
        <f>SUMIF(PROJECT!$D$12:$D$4965,D172,PROJECT!$BM$12:$BM$4965)</f>
        <v>0</v>
      </c>
      <c r="AB172" s="67">
        <f>SUMIF(PROJECT!$D$12:$D$4965,D172,PROJECT!$BN$12:$BN$4965)</f>
        <v>0</v>
      </c>
      <c r="AC172" s="67">
        <f t="shared" si="22"/>
        <v>0</v>
      </c>
      <c r="AD172" s="67">
        <f t="shared" si="23"/>
        <v>0</v>
      </c>
      <c r="AF172" s="91"/>
      <c r="AG172" s="100"/>
      <c r="AH172" s="63">
        <f t="shared" si="20"/>
        <v>0</v>
      </c>
      <c r="AI172" s="63">
        <f t="shared" si="21"/>
        <v>0</v>
      </c>
      <c r="AJ172" s="96"/>
    </row>
    <row r="173" spans="1:36">
      <c r="A173" s="54" t="s">
        <v>105</v>
      </c>
      <c r="B173" s="54">
        <f>IFERROR(VLOOKUP(D173,#REF!,4,0),0)</f>
        <v>0</v>
      </c>
      <c r="C173" s="54">
        <f>IFERROR(VLOOKUP(D173,#REF!,5,0),0)</f>
        <v>0</v>
      </c>
      <c r="D173" s="85"/>
      <c r="E173" s="67">
        <f>SUMIF(PROJECT!$D$11:$D$5731,D173,PROJECT!$AN$11:$AN$5731)</f>
        <v>0</v>
      </c>
      <c r="F173" s="67">
        <f>SUMIF(PROJECT!$D$11:$D$5731,D173,PROJECT!$AO$11:$AO$5731)</f>
        <v>0</v>
      </c>
      <c r="G173" s="67">
        <f>SUMIF(PROJECT!$D$11:$D$5731,D173,PROJECT!$AP$11:$AP$5731)</f>
        <v>0</v>
      </c>
      <c r="H173" s="67">
        <f>SUMIF(PROJECT!$D$11:$D$5731,D173,PROJECT!$AQ$11:$AQ$5731)</f>
        <v>0</v>
      </c>
      <c r="I173" s="67">
        <f>SUMIF(PROJECT!$D$11:$D$5731,D173,PROJECT!$AR$11:$AR$5731)</f>
        <v>0</v>
      </c>
      <c r="J173" s="67">
        <f>SUMIF(PROJECT!$D$11:$D$5731,D173,PROJECT!$AS$11:$AS$5731)</f>
        <v>0</v>
      </c>
      <c r="K173" s="67">
        <f>SUMIF(PROJECT!$D$11:$D$5731,D173,PROJECT!$AT$11:$AT$5731)</f>
        <v>0</v>
      </c>
      <c r="L173" s="67">
        <f>SUMIF(PROJECT!$D$11:$D$5731,D173,PROJECT!$AU$11:$AU$5731)</f>
        <v>0</v>
      </c>
      <c r="M173" s="67">
        <f>SUMIF(PROJECT!$D$11:$D$5731,D173,PROJECT!$AV$11:$AV$5731)</f>
        <v>0</v>
      </c>
      <c r="N173" s="67">
        <f>SUMIF(PROJECT!$D$11:$D$5731,D173,PROJECT!$AW$11:$AW$5731)</f>
        <v>0</v>
      </c>
      <c r="O173" s="67">
        <f>SUMIF(PROJECT!$D$11:$D$5731,D173,PROJECT!$AX$11:$AX$5731)</f>
        <v>0</v>
      </c>
      <c r="P173" s="67">
        <f>SUMIF(PROJECT!$D$11:$D$5731,D173,PROJECT!$AY$11:$AY$5731)</f>
        <v>0</v>
      </c>
      <c r="Q173" s="67">
        <f>SUMIF(PROJECT!$D$12:$D$4965,D173,PROJECT!$BC$12:$BC$4965)</f>
        <v>0</v>
      </c>
      <c r="R173" s="67">
        <f>SUMIF(PROJECT!$D$12:$D$4965,D173,PROJECT!$BD$12:$BD$4965)</f>
        <v>0</v>
      </c>
      <c r="S173" s="67">
        <f>SUMIF(PROJECT!$D$12:$D$4965,D173,PROJECT!$BE$12:$BE$4965)</f>
        <v>0</v>
      </c>
      <c r="T173" s="67">
        <f>SUMIF(PROJECT!$D$12:$D$4965,D173,PROJECT!$BF$12:$BF$4965)</f>
        <v>0</v>
      </c>
      <c r="U173" s="67">
        <f>SUMIF(PROJECT!$D$12:$D$4965,D173,PROJECT!$BG$12:$BG$4965)</f>
        <v>0</v>
      </c>
      <c r="V173" s="67">
        <f>SUMIF(PROJECT!$D$12:$D$4965,D173,PROJECT!$BH$12:$BH$4965)</f>
        <v>0</v>
      </c>
      <c r="W173" s="67">
        <f>SUMIF(PROJECT!$D$12:$D$4965,D173,PROJECT!$BI$12:$BI$4965)</f>
        <v>0</v>
      </c>
      <c r="X173" s="67">
        <f>SUMIF(PROJECT!$D$12:$D$4965,D173,PROJECT!$BJ$12:$BJ$4965)</f>
        <v>0</v>
      </c>
      <c r="Y173" s="67">
        <f>SUMIF(PROJECT!$D$12:$D$4965,D173,PROJECT!$BK$12:$BK$4965)</f>
        <v>0</v>
      </c>
      <c r="Z173" s="67">
        <f>SUMIF(PROJECT!$D$12:$D$4965,D173,PROJECT!$BL$12:$BL$4965)</f>
        <v>0</v>
      </c>
      <c r="AA173" s="67">
        <f>SUMIF(PROJECT!$D$12:$D$4965,D173,PROJECT!$BM$12:$BM$4965)</f>
        <v>0</v>
      </c>
      <c r="AB173" s="67">
        <f>SUMIF(PROJECT!$D$12:$D$4965,D173,PROJECT!$BN$12:$BN$4965)</f>
        <v>0</v>
      </c>
      <c r="AC173" s="67">
        <f t="shared" si="22"/>
        <v>0</v>
      </c>
      <c r="AD173" s="67">
        <f t="shared" si="23"/>
        <v>0</v>
      </c>
      <c r="AF173" s="91"/>
      <c r="AG173" s="100"/>
      <c r="AH173" s="63">
        <f t="shared" si="20"/>
        <v>0</v>
      </c>
      <c r="AI173" s="63">
        <f t="shared" si="21"/>
        <v>0</v>
      </c>
      <c r="AJ173" s="96"/>
    </row>
    <row r="174" spans="1:36">
      <c r="A174" s="54" t="s">
        <v>105</v>
      </c>
      <c r="B174" s="54">
        <f>IFERROR(VLOOKUP(D174,#REF!,4,0),0)</f>
        <v>0</v>
      </c>
      <c r="C174" s="54">
        <f>IFERROR(VLOOKUP(D174,#REF!,5,0),0)</f>
        <v>0</v>
      </c>
      <c r="D174" s="85"/>
      <c r="E174" s="67">
        <f>SUMIF(PROJECT!$D$11:$D$5731,D174,PROJECT!$AN$11:$AN$5731)</f>
        <v>0</v>
      </c>
      <c r="F174" s="67">
        <f>SUMIF(PROJECT!$D$11:$D$5731,D174,PROJECT!$AO$11:$AO$5731)</f>
        <v>0</v>
      </c>
      <c r="G174" s="67">
        <f>SUMIF(PROJECT!$D$11:$D$5731,D174,PROJECT!$AP$11:$AP$5731)</f>
        <v>0</v>
      </c>
      <c r="H174" s="67">
        <f>SUMIF(PROJECT!$D$11:$D$5731,D174,PROJECT!$AQ$11:$AQ$5731)</f>
        <v>0</v>
      </c>
      <c r="I174" s="67">
        <f>SUMIF(PROJECT!$D$11:$D$5731,D174,PROJECT!$AR$11:$AR$5731)</f>
        <v>0</v>
      </c>
      <c r="J174" s="67">
        <f>SUMIF(PROJECT!$D$11:$D$5731,D174,PROJECT!$AS$11:$AS$5731)</f>
        <v>0</v>
      </c>
      <c r="K174" s="67">
        <f>SUMIF(PROJECT!$D$11:$D$5731,D174,PROJECT!$AT$11:$AT$5731)</f>
        <v>0</v>
      </c>
      <c r="L174" s="67">
        <f>SUMIF(PROJECT!$D$11:$D$5731,D174,PROJECT!$AU$11:$AU$5731)</f>
        <v>0</v>
      </c>
      <c r="M174" s="67">
        <f>SUMIF(PROJECT!$D$11:$D$5731,D174,PROJECT!$AV$11:$AV$5731)</f>
        <v>0</v>
      </c>
      <c r="N174" s="67">
        <f>SUMIF(PROJECT!$D$11:$D$5731,D174,PROJECT!$AW$11:$AW$5731)</f>
        <v>0</v>
      </c>
      <c r="O174" s="67">
        <f>SUMIF(PROJECT!$D$11:$D$5731,D174,PROJECT!$AX$11:$AX$5731)</f>
        <v>0</v>
      </c>
      <c r="P174" s="67">
        <f>SUMIF(PROJECT!$D$11:$D$5731,D174,PROJECT!$AY$11:$AY$5731)</f>
        <v>0</v>
      </c>
      <c r="Q174" s="67">
        <f>SUMIF(PROJECT!$D$12:$D$4965,D174,PROJECT!$BC$12:$BC$4965)</f>
        <v>0</v>
      </c>
      <c r="R174" s="67">
        <f>SUMIF(PROJECT!$D$12:$D$4965,D174,PROJECT!$BD$12:$BD$4965)</f>
        <v>0</v>
      </c>
      <c r="S174" s="67">
        <f>SUMIF(PROJECT!$D$12:$D$4965,D174,PROJECT!$BE$12:$BE$4965)</f>
        <v>0</v>
      </c>
      <c r="T174" s="67">
        <f>SUMIF(PROJECT!$D$12:$D$4965,D174,PROJECT!$BF$12:$BF$4965)</f>
        <v>0</v>
      </c>
      <c r="U174" s="67">
        <f>SUMIF(PROJECT!$D$12:$D$4965,D174,PROJECT!$BG$12:$BG$4965)</f>
        <v>0</v>
      </c>
      <c r="V174" s="67">
        <f>SUMIF(PROJECT!$D$12:$D$4965,D174,PROJECT!$BH$12:$BH$4965)</f>
        <v>0</v>
      </c>
      <c r="W174" s="67">
        <f>SUMIF(PROJECT!$D$12:$D$4965,D174,PROJECT!$BI$12:$BI$4965)</f>
        <v>0</v>
      </c>
      <c r="X174" s="67">
        <f>SUMIF(PROJECT!$D$12:$D$4965,D174,PROJECT!$BJ$12:$BJ$4965)</f>
        <v>0</v>
      </c>
      <c r="Y174" s="67">
        <f>SUMIF(PROJECT!$D$12:$D$4965,D174,PROJECT!$BK$12:$BK$4965)</f>
        <v>0</v>
      </c>
      <c r="Z174" s="67">
        <f>SUMIF(PROJECT!$D$12:$D$4965,D174,PROJECT!$BL$12:$BL$4965)</f>
        <v>0</v>
      </c>
      <c r="AA174" s="67">
        <f>SUMIF(PROJECT!$D$12:$D$4965,D174,PROJECT!$BM$12:$BM$4965)</f>
        <v>0</v>
      </c>
      <c r="AB174" s="67">
        <f>SUMIF(PROJECT!$D$12:$D$4965,D174,PROJECT!$BN$12:$BN$4965)</f>
        <v>0</v>
      </c>
      <c r="AC174" s="67">
        <f t="shared" si="22"/>
        <v>0</v>
      </c>
      <c r="AD174" s="67">
        <f t="shared" si="23"/>
        <v>0</v>
      </c>
      <c r="AF174" s="91"/>
      <c r="AG174" s="100"/>
      <c r="AH174" s="63">
        <f t="shared" si="20"/>
        <v>0</v>
      </c>
      <c r="AI174" s="63">
        <f t="shared" si="21"/>
        <v>0</v>
      </c>
      <c r="AJ174" s="96"/>
    </row>
    <row r="175" spans="1:36">
      <c r="A175" s="54" t="s">
        <v>105</v>
      </c>
      <c r="B175" s="54">
        <f>IFERROR(VLOOKUP(D175,#REF!,4,0),0)</f>
        <v>0</v>
      </c>
      <c r="C175" s="54">
        <f>IFERROR(VLOOKUP(D175,#REF!,5,0),0)</f>
        <v>0</v>
      </c>
      <c r="D175" s="85"/>
      <c r="E175" s="67">
        <f>SUMIF(PROJECT!$D$11:$D$5731,D175,PROJECT!$AN$11:$AN$5731)</f>
        <v>0</v>
      </c>
      <c r="F175" s="67">
        <f>SUMIF(PROJECT!$D$11:$D$5731,D175,PROJECT!$AO$11:$AO$5731)</f>
        <v>0</v>
      </c>
      <c r="G175" s="67">
        <f>SUMIF(PROJECT!$D$11:$D$5731,D175,PROJECT!$AP$11:$AP$5731)</f>
        <v>0</v>
      </c>
      <c r="H175" s="67">
        <f>SUMIF(PROJECT!$D$11:$D$5731,D175,PROJECT!$AQ$11:$AQ$5731)</f>
        <v>0</v>
      </c>
      <c r="I175" s="67">
        <f>SUMIF(PROJECT!$D$11:$D$5731,D175,PROJECT!$AR$11:$AR$5731)</f>
        <v>0</v>
      </c>
      <c r="J175" s="67">
        <f>SUMIF(PROJECT!$D$11:$D$5731,D175,PROJECT!$AS$11:$AS$5731)</f>
        <v>0</v>
      </c>
      <c r="K175" s="67">
        <f>SUMIF(PROJECT!$D$11:$D$5731,D175,PROJECT!$AT$11:$AT$5731)</f>
        <v>0</v>
      </c>
      <c r="L175" s="67">
        <f>SUMIF(PROJECT!$D$11:$D$5731,D175,PROJECT!$AU$11:$AU$5731)</f>
        <v>0</v>
      </c>
      <c r="M175" s="67">
        <f>SUMIF(PROJECT!$D$11:$D$5731,D175,PROJECT!$AV$11:$AV$5731)</f>
        <v>0</v>
      </c>
      <c r="N175" s="67">
        <f>SUMIF(PROJECT!$D$11:$D$5731,D175,PROJECT!$AW$11:$AW$5731)</f>
        <v>0</v>
      </c>
      <c r="O175" s="67">
        <f>SUMIF(PROJECT!$D$11:$D$5731,D175,PROJECT!$AX$11:$AX$5731)</f>
        <v>0</v>
      </c>
      <c r="P175" s="67">
        <f>SUMIF(PROJECT!$D$11:$D$5731,D175,PROJECT!$AY$11:$AY$5731)</f>
        <v>0</v>
      </c>
      <c r="Q175" s="67">
        <f>SUMIF(PROJECT!$D$12:$D$4965,D175,PROJECT!$BC$12:$BC$4965)</f>
        <v>0</v>
      </c>
      <c r="R175" s="67">
        <f>SUMIF(PROJECT!$D$12:$D$4965,D175,PROJECT!$BD$12:$BD$4965)</f>
        <v>0</v>
      </c>
      <c r="S175" s="67">
        <f>SUMIF(PROJECT!$D$12:$D$4965,D175,PROJECT!$BE$12:$BE$4965)</f>
        <v>0</v>
      </c>
      <c r="T175" s="67">
        <f>SUMIF(PROJECT!$D$12:$D$4965,D175,PROJECT!$BF$12:$BF$4965)</f>
        <v>0</v>
      </c>
      <c r="U175" s="67">
        <f>SUMIF(PROJECT!$D$12:$D$4965,D175,PROJECT!$BG$12:$BG$4965)</f>
        <v>0</v>
      </c>
      <c r="V175" s="67">
        <f>SUMIF(PROJECT!$D$12:$D$4965,D175,PROJECT!$BH$12:$BH$4965)</f>
        <v>0</v>
      </c>
      <c r="W175" s="67">
        <f>SUMIF(PROJECT!$D$12:$D$4965,D175,PROJECT!$BI$12:$BI$4965)</f>
        <v>0</v>
      </c>
      <c r="X175" s="67">
        <f>SUMIF(PROJECT!$D$12:$D$4965,D175,PROJECT!$BJ$12:$BJ$4965)</f>
        <v>0</v>
      </c>
      <c r="Y175" s="67">
        <f>SUMIF(PROJECT!$D$12:$D$4965,D175,PROJECT!$BK$12:$BK$4965)</f>
        <v>0</v>
      </c>
      <c r="Z175" s="67">
        <f>SUMIF(PROJECT!$D$12:$D$4965,D175,PROJECT!$BL$12:$BL$4965)</f>
        <v>0</v>
      </c>
      <c r="AA175" s="67">
        <f>SUMIF(PROJECT!$D$12:$D$4965,D175,PROJECT!$BM$12:$BM$4965)</f>
        <v>0</v>
      </c>
      <c r="AB175" s="67">
        <f>SUMIF(PROJECT!$D$12:$D$4965,D175,PROJECT!$BN$12:$BN$4965)</f>
        <v>0</v>
      </c>
      <c r="AC175" s="67">
        <f t="shared" si="22"/>
        <v>0</v>
      </c>
      <c r="AD175" s="67">
        <f t="shared" si="23"/>
        <v>0</v>
      </c>
      <c r="AF175" s="91"/>
      <c r="AG175" s="100"/>
      <c r="AH175" s="63">
        <f t="shared" si="20"/>
        <v>0</v>
      </c>
      <c r="AI175" s="63">
        <f t="shared" si="21"/>
        <v>0</v>
      </c>
      <c r="AJ175" s="96"/>
    </row>
    <row r="176" spans="1:36">
      <c r="A176" s="54" t="s">
        <v>105</v>
      </c>
      <c r="B176" s="54">
        <f>IFERROR(VLOOKUP(D176,#REF!,4,0),0)</f>
        <v>0</v>
      </c>
      <c r="C176" s="54">
        <f>IFERROR(VLOOKUP(D176,#REF!,5,0),0)</f>
        <v>0</v>
      </c>
      <c r="D176" s="85"/>
      <c r="E176" s="67">
        <f>SUMIF(PROJECT!$D$11:$D$5731,D176,PROJECT!$AN$11:$AN$5731)</f>
        <v>0</v>
      </c>
      <c r="F176" s="67">
        <f>SUMIF(PROJECT!$D$11:$D$5731,D176,PROJECT!$AO$11:$AO$5731)</f>
        <v>0</v>
      </c>
      <c r="G176" s="67">
        <f>SUMIF(PROJECT!$D$11:$D$5731,D176,PROJECT!$AP$11:$AP$5731)</f>
        <v>0</v>
      </c>
      <c r="H176" s="67">
        <f>SUMIF(PROJECT!$D$11:$D$5731,D176,PROJECT!$AQ$11:$AQ$5731)</f>
        <v>0</v>
      </c>
      <c r="I176" s="67">
        <f>SUMIF(PROJECT!$D$11:$D$5731,D176,PROJECT!$AR$11:$AR$5731)</f>
        <v>0</v>
      </c>
      <c r="J176" s="67">
        <f>SUMIF(PROJECT!$D$11:$D$5731,D176,PROJECT!$AS$11:$AS$5731)</f>
        <v>0</v>
      </c>
      <c r="K176" s="67">
        <f>SUMIF(PROJECT!$D$11:$D$5731,D176,PROJECT!$AT$11:$AT$5731)</f>
        <v>0</v>
      </c>
      <c r="L176" s="67">
        <f>SUMIF(PROJECT!$D$11:$D$5731,D176,PROJECT!$AU$11:$AU$5731)</f>
        <v>0</v>
      </c>
      <c r="M176" s="67">
        <f>SUMIF(PROJECT!$D$11:$D$5731,D176,PROJECT!$AV$11:$AV$5731)</f>
        <v>0</v>
      </c>
      <c r="N176" s="67">
        <f>SUMIF(PROJECT!$D$11:$D$5731,D176,PROJECT!$AW$11:$AW$5731)</f>
        <v>0</v>
      </c>
      <c r="O176" s="67">
        <f>SUMIF(PROJECT!$D$11:$D$5731,D176,PROJECT!$AX$11:$AX$5731)</f>
        <v>0</v>
      </c>
      <c r="P176" s="67">
        <f>SUMIF(PROJECT!$D$11:$D$5731,D176,PROJECT!$AY$11:$AY$5731)</f>
        <v>0</v>
      </c>
      <c r="Q176" s="67">
        <f>SUMIF(PROJECT!$D$12:$D$4965,D176,PROJECT!$BC$12:$BC$4965)</f>
        <v>0</v>
      </c>
      <c r="R176" s="67">
        <f>SUMIF(PROJECT!$D$12:$D$4965,D176,PROJECT!$BD$12:$BD$4965)</f>
        <v>0</v>
      </c>
      <c r="S176" s="67">
        <f>SUMIF(PROJECT!$D$12:$D$4965,D176,PROJECT!$BE$12:$BE$4965)</f>
        <v>0</v>
      </c>
      <c r="T176" s="67">
        <f>SUMIF(PROJECT!$D$12:$D$4965,D176,PROJECT!$BF$12:$BF$4965)</f>
        <v>0</v>
      </c>
      <c r="U176" s="67">
        <f>SUMIF(PROJECT!$D$12:$D$4965,D176,PROJECT!$BG$12:$BG$4965)</f>
        <v>0</v>
      </c>
      <c r="V176" s="67">
        <f>SUMIF(PROJECT!$D$12:$D$4965,D176,PROJECT!$BH$12:$BH$4965)</f>
        <v>0</v>
      </c>
      <c r="W176" s="67">
        <f>SUMIF(PROJECT!$D$12:$D$4965,D176,PROJECT!$BI$12:$BI$4965)</f>
        <v>0</v>
      </c>
      <c r="X176" s="67">
        <f>SUMIF(PROJECT!$D$12:$D$4965,D176,PROJECT!$BJ$12:$BJ$4965)</f>
        <v>0</v>
      </c>
      <c r="Y176" s="67">
        <f>SUMIF(PROJECT!$D$12:$D$4965,D176,PROJECT!$BK$12:$BK$4965)</f>
        <v>0</v>
      </c>
      <c r="Z176" s="67">
        <f>SUMIF(PROJECT!$D$12:$D$4965,D176,PROJECT!$BL$12:$BL$4965)</f>
        <v>0</v>
      </c>
      <c r="AA176" s="67">
        <f>SUMIF(PROJECT!$D$12:$D$4965,D176,PROJECT!$BM$12:$BM$4965)</f>
        <v>0</v>
      </c>
      <c r="AB176" s="67">
        <f>SUMIF(PROJECT!$D$12:$D$4965,D176,PROJECT!$BN$12:$BN$4965)</f>
        <v>0</v>
      </c>
      <c r="AC176" s="67">
        <f t="shared" si="22"/>
        <v>0</v>
      </c>
      <c r="AD176" s="67">
        <f t="shared" si="23"/>
        <v>0</v>
      </c>
      <c r="AF176" s="91"/>
      <c r="AG176" s="100"/>
      <c r="AH176" s="63">
        <f t="shared" si="20"/>
        <v>0</v>
      </c>
      <c r="AI176" s="63">
        <f t="shared" si="21"/>
        <v>0</v>
      </c>
      <c r="AJ176" s="96"/>
    </row>
    <row r="177" spans="1:36">
      <c r="A177" s="54" t="s">
        <v>105</v>
      </c>
      <c r="B177" s="54">
        <f>IFERROR(VLOOKUP(D177,#REF!,4,0),0)</f>
        <v>0</v>
      </c>
      <c r="C177" s="54">
        <f>IFERROR(VLOOKUP(D177,#REF!,5,0),0)</f>
        <v>0</v>
      </c>
      <c r="D177" s="85"/>
      <c r="E177" s="67">
        <f>SUMIF(PROJECT!$D$11:$D$5731,D177,PROJECT!$AN$11:$AN$5731)</f>
        <v>0</v>
      </c>
      <c r="F177" s="67">
        <f>SUMIF(PROJECT!$D$11:$D$5731,D177,PROJECT!$AO$11:$AO$5731)</f>
        <v>0</v>
      </c>
      <c r="G177" s="67">
        <f>SUMIF(PROJECT!$D$11:$D$5731,D177,PROJECT!$AP$11:$AP$5731)</f>
        <v>0</v>
      </c>
      <c r="H177" s="67">
        <f>SUMIF(PROJECT!$D$11:$D$5731,D177,PROJECT!$AQ$11:$AQ$5731)</f>
        <v>0</v>
      </c>
      <c r="I177" s="67">
        <f>SUMIF(PROJECT!$D$11:$D$5731,D177,PROJECT!$AR$11:$AR$5731)</f>
        <v>0</v>
      </c>
      <c r="J177" s="67">
        <f>SUMIF(PROJECT!$D$11:$D$5731,D177,PROJECT!$AS$11:$AS$5731)</f>
        <v>0</v>
      </c>
      <c r="K177" s="67">
        <f>SUMIF(PROJECT!$D$11:$D$5731,D177,PROJECT!$AT$11:$AT$5731)</f>
        <v>0</v>
      </c>
      <c r="L177" s="67">
        <f>SUMIF(PROJECT!$D$11:$D$5731,D177,PROJECT!$AU$11:$AU$5731)</f>
        <v>0</v>
      </c>
      <c r="M177" s="67">
        <f>SUMIF(PROJECT!$D$11:$D$5731,D177,PROJECT!$AV$11:$AV$5731)</f>
        <v>0</v>
      </c>
      <c r="N177" s="67">
        <f>SUMIF(PROJECT!$D$11:$D$5731,D177,PROJECT!$AW$11:$AW$5731)</f>
        <v>0</v>
      </c>
      <c r="O177" s="67">
        <f>SUMIF(PROJECT!$D$11:$D$5731,D177,PROJECT!$AX$11:$AX$5731)</f>
        <v>0</v>
      </c>
      <c r="P177" s="67">
        <f>SUMIF(PROJECT!$D$11:$D$5731,D177,PROJECT!$AY$11:$AY$5731)</f>
        <v>0</v>
      </c>
      <c r="Q177" s="67">
        <f>SUMIF(PROJECT!$D$12:$D$4965,D177,PROJECT!$BC$12:$BC$4965)</f>
        <v>0</v>
      </c>
      <c r="R177" s="67">
        <f>SUMIF(PROJECT!$D$12:$D$4965,D177,PROJECT!$BD$12:$BD$4965)</f>
        <v>0</v>
      </c>
      <c r="S177" s="67">
        <f>SUMIF(PROJECT!$D$12:$D$4965,D177,PROJECT!$BE$12:$BE$4965)</f>
        <v>0</v>
      </c>
      <c r="T177" s="67">
        <f>SUMIF(PROJECT!$D$12:$D$4965,D177,PROJECT!$BF$12:$BF$4965)</f>
        <v>0</v>
      </c>
      <c r="U177" s="67">
        <f>SUMIF(PROJECT!$D$12:$D$4965,D177,PROJECT!$BG$12:$BG$4965)</f>
        <v>0</v>
      </c>
      <c r="V177" s="67">
        <f>SUMIF(PROJECT!$D$12:$D$4965,D177,PROJECT!$BH$12:$BH$4965)</f>
        <v>0</v>
      </c>
      <c r="W177" s="67">
        <f>SUMIF(PROJECT!$D$12:$D$4965,D177,PROJECT!$BI$12:$BI$4965)</f>
        <v>0</v>
      </c>
      <c r="X177" s="67">
        <f>SUMIF(PROJECT!$D$12:$D$4965,D177,PROJECT!$BJ$12:$BJ$4965)</f>
        <v>0</v>
      </c>
      <c r="Y177" s="67">
        <f>SUMIF(PROJECT!$D$12:$D$4965,D177,PROJECT!$BK$12:$BK$4965)</f>
        <v>0</v>
      </c>
      <c r="Z177" s="67">
        <f>SUMIF(PROJECT!$D$12:$D$4965,D177,PROJECT!$BL$12:$BL$4965)</f>
        <v>0</v>
      </c>
      <c r="AA177" s="67">
        <f>SUMIF(PROJECT!$D$12:$D$4965,D177,PROJECT!$BM$12:$BM$4965)</f>
        <v>0</v>
      </c>
      <c r="AB177" s="67">
        <f>SUMIF(PROJECT!$D$12:$D$4965,D177,PROJECT!$BN$12:$BN$4965)</f>
        <v>0</v>
      </c>
      <c r="AC177" s="67">
        <f t="shared" si="22"/>
        <v>0</v>
      </c>
      <c r="AD177" s="67">
        <f t="shared" si="23"/>
        <v>0</v>
      </c>
      <c r="AF177" s="91"/>
      <c r="AG177" s="100"/>
      <c r="AH177" s="63">
        <f t="shared" si="20"/>
        <v>0</v>
      </c>
      <c r="AI177" s="63">
        <f t="shared" si="21"/>
        <v>0</v>
      </c>
      <c r="AJ177" s="96"/>
    </row>
    <row r="178" spans="1:36">
      <c r="A178" s="54" t="s">
        <v>105</v>
      </c>
      <c r="B178" s="54">
        <f>IFERROR(VLOOKUP(D178,#REF!,4,0),0)</f>
        <v>0</v>
      </c>
      <c r="C178" s="54">
        <f>IFERROR(VLOOKUP(D178,#REF!,5,0),0)</f>
        <v>0</v>
      </c>
      <c r="D178" s="85"/>
      <c r="E178" s="67">
        <f>SUMIF(PROJECT!$D$11:$D$5731,D178,PROJECT!$AN$11:$AN$5731)</f>
        <v>0</v>
      </c>
      <c r="F178" s="67">
        <f>SUMIF(PROJECT!$D$11:$D$5731,D178,PROJECT!$AO$11:$AO$5731)</f>
        <v>0</v>
      </c>
      <c r="G178" s="67">
        <f>SUMIF(PROJECT!$D$11:$D$5731,D178,PROJECT!$AP$11:$AP$5731)</f>
        <v>0</v>
      </c>
      <c r="H178" s="67">
        <f>SUMIF(PROJECT!$D$11:$D$5731,D178,PROJECT!$AQ$11:$AQ$5731)</f>
        <v>0</v>
      </c>
      <c r="I178" s="67">
        <f>SUMIF(PROJECT!$D$11:$D$5731,D178,PROJECT!$AR$11:$AR$5731)</f>
        <v>0</v>
      </c>
      <c r="J178" s="67">
        <f>SUMIF(PROJECT!$D$11:$D$5731,D178,PROJECT!$AS$11:$AS$5731)</f>
        <v>0</v>
      </c>
      <c r="K178" s="67">
        <f>SUMIF(PROJECT!$D$11:$D$5731,D178,PROJECT!$AT$11:$AT$5731)</f>
        <v>0</v>
      </c>
      <c r="L178" s="67">
        <f>SUMIF(PROJECT!$D$11:$D$5731,D178,PROJECT!$AU$11:$AU$5731)</f>
        <v>0</v>
      </c>
      <c r="M178" s="67">
        <f>SUMIF(PROJECT!$D$11:$D$5731,D178,PROJECT!$AV$11:$AV$5731)</f>
        <v>0</v>
      </c>
      <c r="N178" s="67">
        <f>SUMIF(PROJECT!$D$11:$D$5731,D178,PROJECT!$AW$11:$AW$5731)</f>
        <v>0</v>
      </c>
      <c r="O178" s="67">
        <f>SUMIF(PROJECT!$D$11:$D$5731,D178,PROJECT!$AX$11:$AX$5731)</f>
        <v>0</v>
      </c>
      <c r="P178" s="67">
        <f>SUMIF(PROJECT!$D$11:$D$5731,D178,PROJECT!$AY$11:$AY$5731)</f>
        <v>0</v>
      </c>
      <c r="Q178" s="67">
        <f>SUMIF(PROJECT!$D$12:$D$4965,D178,PROJECT!$BC$12:$BC$4965)</f>
        <v>0</v>
      </c>
      <c r="R178" s="67">
        <f>SUMIF(PROJECT!$D$12:$D$4965,D178,PROJECT!$BD$12:$BD$4965)</f>
        <v>0</v>
      </c>
      <c r="S178" s="67">
        <f>SUMIF(PROJECT!$D$12:$D$4965,D178,PROJECT!$BE$12:$BE$4965)</f>
        <v>0</v>
      </c>
      <c r="T178" s="67">
        <f>SUMIF(PROJECT!$D$12:$D$4965,D178,PROJECT!$BF$12:$BF$4965)</f>
        <v>0</v>
      </c>
      <c r="U178" s="67">
        <f>SUMIF(PROJECT!$D$12:$D$4965,D178,PROJECT!$BG$12:$BG$4965)</f>
        <v>0</v>
      </c>
      <c r="V178" s="67">
        <f>SUMIF(PROJECT!$D$12:$D$4965,D178,PROJECT!$BH$12:$BH$4965)</f>
        <v>0</v>
      </c>
      <c r="W178" s="67">
        <f>SUMIF(PROJECT!$D$12:$D$4965,D178,PROJECT!$BI$12:$BI$4965)</f>
        <v>0</v>
      </c>
      <c r="X178" s="67">
        <f>SUMIF(PROJECT!$D$12:$D$4965,D178,PROJECT!$BJ$12:$BJ$4965)</f>
        <v>0</v>
      </c>
      <c r="Y178" s="67">
        <f>SUMIF(PROJECT!$D$12:$D$4965,D178,PROJECT!$BK$12:$BK$4965)</f>
        <v>0</v>
      </c>
      <c r="Z178" s="67">
        <f>SUMIF(PROJECT!$D$12:$D$4965,D178,PROJECT!$BL$12:$BL$4965)</f>
        <v>0</v>
      </c>
      <c r="AA178" s="67">
        <f>SUMIF(PROJECT!$D$12:$D$4965,D178,PROJECT!$BM$12:$BM$4965)</f>
        <v>0</v>
      </c>
      <c r="AB178" s="67">
        <f>SUMIF(PROJECT!$D$12:$D$4965,D178,PROJECT!$BN$12:$BN$4965)</f>
        <v>0</v>
      </c>
      <c r="AC178" s="67">
        <f t="shared" si="22"/>
        <v>0</v>
      </c>
      <c r="AD178" s="67">
        <f t="shared" si="23"/>
        <v>0</v>
      </c>
      <c r="AF178" s="91"/>
      <c r="AG178" s="100"/>
      <c r="AH178" s="63">
        <f t="shared" si="20"/>
        <v>0</v>
      </c>
      <c r="AI178" s="63">
        <f t="shared" si="21"/>
        <v>0</v>
      </c>
      <c r="AJ178" s="96"/>
    </row>
    <row r="179" spans="1:36">
      <c r="A179" s="54" t="s">
        <v>105</v>
      </c>
      <c r="B179" s="54">
        <f>IFERROR(VLOOKUP(D179,#REF!,4,0),0)</f>
        <v>0</v>
      </c>
      <c r="C179" s="54">
        <f>IFERROR(VLOOKUP(D179,#REF!,5,0),0)</f>
        <v>0</v>
      </c>
      <c r="D179" s="85"/>
      <c r="E179" s="67">
        <f>SUMIF(PROJECT!$D$11:$D$5731,D179,PROJECT!$AN$11:$AN$5731)</f>
        <v>0</v>
      </c>
      <c r="F179" s="67">
        <f>SUMIF(PROJECT!$D$11:$D$5731,D179,PROJECT!$AO$11:$AO$5731)</f>
        <v>0</v>
      </c>
      <c r="G179" s="67">
        <f>SUMIF(PROJECT!$D$11:$D$5731,D179,PROJECT!$AP$11:$AP$5731)</f>
        <v>0</v>
      </c>
      <c r="H179" s="67">
        <f>SUMIF(PROJECT!$D$11:$D$5731,D179,PROJECT!$AQ$11:$AQ$5731)</f>
        <v>0</v>
      </c>
      <c r="I179" s="67">
        <f>SUMIF(PROJECT!$D$11:$D$5731,D179,PROJECT!$AR$11:$AR$5731)</f>
        <v>0</v>
      </c>
      <c r="J179" s="67">
        <f>SUMIF(PROJECT!$D$11:$D$5731,D179,PROJECT!$AS$11:$AS$5731)</f>
        <v>0</v>
      </c>
      <c r="K179" s="67">
        <f>SUMIF(PROJECT!$D$11:$D$5731,D179,PROJECT!$AT$11:$AT$5731)</f>
        <v>0</v>
      </c>
      <c r="L179" s="67">
        <f>SUMIF(PROJECT!$D$11:$D$5731,D179,PROJECT!$AU$11:$AU$5731)</f>
        <v>0</v>
      </c>
      <c r="M179" s="67">
        <f>SUMIF(PROJECT!$D$11:$D$5731,D179,PROJECT!$AV$11:$AV$5731)</f>
        <v>0</v>
      </c>
      <c r="N179" s="67">
        <f>SUMIF(PROJECT!$D$11:$D$5731,D179,PROJECT!$AW$11:$AW$5731)</f>
        <v>0</v>
      </c>
      <c r="O179" s="67">
        <f>SUMIF(PROJECT!$D$11:$D$5731,D179,PROJECT!$AX$11:$AX$5731)</f>
        <v>0</v>
      </c>
      <c r="P179" s="67">
        <f>SUMIF(PROJECT!$D$11:$D$5731,D179,PROJECT!$AY$11:$AY$5731)</f>
        <v>0</v>
      </c>
      <c r="Q179" s="67">
        <f>SUMIF(PROJECT!$D$12:$D$4965,D179,PROJECT!$BC$12:$BC$4965)</f>
        <v>0</v>
      </c>
      <c r="R179" s="67">
        <f>SUMIF(PROJECT!$D$12:$D$4965,D179,PROJECT!$BD$12:$BD$4965)</f>
        <v>0</v>
      </c>
      <c r="S179" s="67">
        <f>SUMIF(PROJECT!$D$12:$D$4965,D179,PROJECT!$BE$12:$BE$4965)</f>
        <v>0</v>
      </c>
      <c r="T179" s="67">
        <f>SUMIF(PROJECT!$D$12:$D$4965,D179,PROJECT!$BF$12:$BF$4965)</f>
        <v>0</v>
      </c>
      <c r="U179" s="67">
        <f>SUMIF(PROJECT!$D$12:$D$4965,D179,PROJECT!$BG$12:$BG$4965)</f>
        <v>0</v>
      </c>
      <c r="V179" s="67">
        <f>SUMIF(PROJECT!$D$12:$D$4965,D179,PROJECT!$BH$12:$BH$4965)</f>
        <v>0</v>
      </c>
      <c r="W179" s="67">
        <f>SUMIF(PROJECT!$D$12:$D$4965,D179,PROJECT!$BI$12:$BI$4965)</f>
        <v>0</v>
      </c>
      <c r="X179" s="67">
        <f>SUMIF(PROJECT!$D$12:$D$4965,D179,PROJECT!$BJ$12:$BJ$4965)</f>
        <v>0</v>
      </c>
      <c r="Y179" s="67">
        <f>SUMIF(PROJECT!$D$12:$D$4965,D179,PROJECT!$BK$12:$BK$4965)</f>
        <v>0</v>
      </c>
      <c r="Z179" s="67">
        <f>SUMIF(PROJECT!$D$12:$D$4965,D179,PROJECT!$BL$12:$BL$4965)</f>
        <v>0</v>
      </c>
      <c r="AA179" s="67">
        <f>SUMIF(PROJECT!$D$12:$D$4965,D179,PROJECT!$BM$12:$BM$4965)</f>
        <v>0</v>
      </c>
      <c r="AB179" s="67">
        <f>SUMIF(PROJECT!$D$12:$D$4965,D179,PROJECT!$BN$12:$BN$4965)</f>
        <v>0</v>
      </c>
      <c r="AC179" s="67">
        <f t="shared" si="22"/>
        <v>0</v>
      </c>
      <c r="AD179" s="67">
        <f t="shared" si="23"/>
        <v>0</v>
      </c>
      <c r="AF179" s="91"/>
      <c r="AG179" s="100"/>
      <c r="AH179" s="63">
        <f t="shared" si="20"/>
        <v>0</v>
      </c>
      <c r="AI179" s="63">
        <f t="shared" si="21"/>
        <v>0</v>
      </c>
      <c r="AJ179" s="96"/>
    </row>
    <row r="180" spans="1:36">
      <c r="A180" s="54" t="s">
        <v>105</v>
      </c>
      <c r="B180" s="54">
        <f>IFERROR(VLOOKUP(D180,#REF!,4,0),0)</f>
        <v>0</v>
      </c>
      <c r="C180" s="54">
        <f>IFERROR(VLOOKUP(D180,#REF!,5,0),0)</f>
        <v>0</v>
      </c>
      <c r="D180" s="85"/>
      <c r="E180" s="67">
        <f>SUMIF(PROJECT!$D$11:$D$5731,D180,PROJECT!$AN$11:$AN$5731)</f>
        <v>0</v>
      </c>
      <c r="F180" s="67">
        <f>SUMIF(PROJECT!$D$11:$D$5731,D180,PROJECT!$AO$11:$AO$5731)</f>
        <v>0</v>
      </c>
      <c r="G180" s="67">
        <f>SUMIF(PROJECT!$D$11:$D$5731,D180,PROJECT!$AP$11:$AP$5731)</f>
        <v>0</v>
      </c>
      <c r="H180" s="67">
        <f>SUMIF(PROJECT!$D$11:$D$5731,D180,PROJECT!$AQ$11:$AQ$5731)</f>
        <v>0</v>
      </c>
      <c r="I180" s="67">
        <f>SUMIF(PROJECT!$D$11:$D$5731,D180,PROJECT!$AR$11:$AR$5731)</f>
        <v>0</v>
      </c>
      <c r="J180" s="67">
        <f>SUMIF(PROJECT!$D$11:$D$5731,D180,PROJECT!$AS$11:$AS$5731)</f>
        <v>0</v>
      </c>
      <c r="K180" s="67">
        <f>SUMIF(PROJECT!$D$11:$D$5731,D180,PROJECT!$AT$11:$AT$5731)</f>
        <v>0</v>
      </c>
      <c r="L180" s="67">
        <f>SUMIF(PROJECT!$D$11:$D$5731,D180,PROJECT!$AU$11:$AU$5731)</f>
        <v>0</v>
      </c>
      <c r="M180" s="67">
        <f>SUMIF(PROJECT!$D$11:$D$5731,D180,PROJECT!$AV$11:$AV$5731)</f>
        <v>0</v>
      </c>
      <c r="N180" s="67">
        <f>SUMIF(PROJECT!$D$11:$D$5731,D180,PROJECT!$AW$11:$AW$5731)</f>
        <v>0</v>
      </c>
      <c r="O180" s="67">
        <f>SUMIF(PROJECT!$D$11:$D$5731,D180,PROJECT!$AX$11:$AX$5731)</f>
        <v>0</v>
      </c>
      <c r="P180" s="67">
        <f>SUMIF(PROJECT!$D$11:$D$5731,D180,PROJECT!$AY$11:$AY$5731)</f>
        <v>0</v>
      </c>
      <c r="Q180" s="67">
        <f>SUMIF(PROJECT!$D$12:$D$4965,D180,PROJECT!$BC$12:$BC$4965)</f>
        <v>0</v>
      </c>
      <c r="R180" s="67">
        <f>SUMIF(PROJECT!$D$12:$D$4965,D180,PROJECT!$BD$12:$BD$4965)</f>
        <v>0</v>
      </c>
      <c r="S180" s="67">
        <f>SUMIF(PROJECT!$D$12:$D$4965,D180,PROJECT!$BE$12:$BE$4965)</f>
        <v>0</v>
      </c>
      <c r="T180" s="67">
        <f>SUMIF(PROJECT!$D$12:$D$4965,D180,PROJECT!$BF$12:$BF$4965)</f>
        <v>0</v>
      </c>
      <c r="U180" s="67">
        <f>SUMIF(PROJECT!$D$12:$D$4965,D180,PROJECT!$BG$12:$BG$4965)</f>
        <v>0</v>
      </c>
      <c r="V180" s="67">
        <f>SUMIF(PROJECT!$D$12:$D$4965,D180,PROJECT!$BH$12:$BH$4965)</f>
        <v>0</v>
      </c>
      <c r="W180" s="67">
        <f>SUMIF(PROJECT!$D$12:$D$4965,D180,PROJECT!$BI$12:$BI$4965)</f>
        <v>0</v>
      </c>
      <c r="X180" s="67">
        <f>SUMIF(PROJECT!$D$12:$D$4965,D180,PROJECT!$BJ$12:$BJ$4965)</f>
        <v>0</v>
      </c>
      <c r="Y180" s="67">
        <f>SUMIF(PROJECT!$D$12:$D$4965,D180,PROJECT!$BK$12:$BK$4965)</f>
        <v>0</v>
      </c>
      <c r="Z180" s="67">
        <f>SUMIF(PROJECT!$D$12:$D$4965,D180,PROJECT!$BL$12:$BL$4965)</f>
        <v>0</v>
      </c>
      <c r="AA180" s="67">
        <f>SUMIF(PROJECT!$D$12:$D$4965,D180,PROJECT!$BM$12:$BM$4965)</f>
        <v>0</v>
      </c>
      <c r="AB180" s="67">
        <f>SUMIF(PROJECT!$D$12:$D$4965,D180,PROJECT!$BN$12:$BN$4965)</f>
        <v>0</v>
      </c>
      <c r="AC180" s="67">
        <f t="shared" si="22"/>
        <v>0</v>
      </c>
      <c r="AD180" s="67">
        <f t="shared" si="23"/>
        <v>0</v>
      </c>
      <c r="AF180" s="91"/>
      <c r="AG180" s="100"/>
      <c r="AH180" s="63">
        <f t="shared" si="20"/>
        <v>0</v>
      </c>
      <c r="AI180" s="63">
        <f t="shared" si="21"/>
        <v>0</v>
      </c>
      <c r="AJ180" s="96"/>
    </row>
    <row r="181" spans="1:36">
      <c r="A181" s="54" t="s">
        <v>105</v>
      </c>
      <c r="B181" s="54">
        <f>IFERROR(VLOOKUP(D181,#REF!,4,0),0)</f>
        <v>0</v>
      </c>
      <c r="C181" s="54">
        <f>IFERROR(VLOOKUP(D181,#REF!,5,0),0)</f>
        <v>0</v>
      </c>
      <c r="D181" s="85"/>
      <c r="E181" s="67">
        <f>SUMIF(PROJECT!$D$11:$D$5731,D181,PROJECT!$AN$11:$AN$5731)</f>
        <v>0</v>
      </c>
      <c r="F181" s="67">
        <f>SUMIF(PROJECT!$D$11:$D$5731,D181,PROJECT!$AO$11:$AO$5731)</f>
        <v>0</v>
      </c>
      <c r="G181" s="67">
        <f>SUMIF(PROJECT!$D$11:$D$5731,D181,PROJECT!$AP$11:$AP$5731)</f>
        <v>0</v>
      </c>
      <c r="H181" s="67">
        <f>SUMIF(PROJECT!$D$11:$D$5731,D181,PROJECT!$AQ$11:$AQ$5731)</f>
        <v>0</v>
      </c>
      <c r="I181" s="67">
        <f>SUMIF(PROJECT!$D$11:$D$5731,D181,PROJECT!$AR$11:$AR$5731)</f>
        <v>0</v>
      </c>
      <c r="J181" s="67">
        <f>SUMIF(PROJECT!$D$11:$D$5731,D181,PROJECT!$AS$11:$AS$5731)</f>
        <v>0</v>
      </c>
      <c r="K181" s="67">
        <f>SUMIF(PROJECT!$D$11:$D$5731,D181,PROJECT!$AT$11:$AT$5731)</f>
        <v>0</v>
      </c>
      <c r="L181" s="67">
        <f>SUMIF(PROJECT!$D$11:$D$5731,D181,PROJECT!$AU$11:$AU$5731)</f>
        <v>0</v>
      </c>
      <c r="M181" s="67">
        <f>SUMIF(PROJECT!$D$11:$D$5731,D181,PROJECT!$AV$11:$AV$5731)</f>
        <v>0</v>
      </c>
      <c r="N181" s="67">
        <f>SUMIF(PROJECT!$D$11:$D$5731,D181,PROJECT!$AW$11:$AW$5731)</f>
        <v>0</v>
      </c>
      <c r="O181" s="67">
        <f>SUMIF(PROJECT!$D$11:$D$5731,D181,PROJECT!$AX$11:$AX$5731)</f>
        <v>0</v>
      </c>
      <c r="P181" s="67">
        <f>SUMIF(PROJECT!$D$11:$D$5731,D181,PROJECT!$AY$11:$AY$5731)</f>
        <v>0</v>
      </c>
      <c r="Q181" s="67">
        <f>SUMIF(PROJECT!$D$12:$D$4965,D181,PROJECT!$BC$12:$BC$4965)</f>
        <v>0</v>
      </c>
      <c r="R181" s="67">
        <f>SUMIF(PROJECT!$D$12:$D$4965,D181,PROJECT!$BD$12:$BD$4965)</f>
        <v>0</v>
      </c>
      <c r="S181" s="67">
        <f>SUMIF(PROJECT!$D$12:$D$4965,D181,PROJECT!$BE$12:$BE$4965)</f>
        <v>0</v>
      </c>
      <c r="T181" s="67">
        <f>SUMIF(PROJECT!$D$12:$D$4965,D181,PROJECT!$BF$12:$BF$4965)</f>
        <v>0</v>
      </c>
      <c r="U181" s="67">
        <f>SUMIF(PROJECT!$D$12:$D$4965,D181,PROJECT!$BG$12:$BG$4965)</f>
        <v>0</v>
      </c>
      <c r="V181" s="67">
        <f>SUMIF(PROJECT!$D$12:$D$4965,D181,PROJECT!$BH$12:$BH$4965)</f>
        <v>0</v>
      </c>
      <c r="W181" s="67">
        <f>SUMIF(PROJECT!$D$12:$D$4965,D181,PROJECT!$BI$12:$BI$4965)</f>
        <v>0</v>
      </c>
      <c r="X181" s="67">
        <f>SUMIF(PROJECT!$D$12:$D$4965,D181,PROJECT!$BJ$12:$BJ$4965)</f>
        <v>0</v>
      </c>
      <c r="Y181" s="67">
        <f>SUMIF(PROJECT!$D$12:$D$4965,D181,PROJECT!$BK$12:$BK$4965)</f>
        <v>0</v>
      </c>
      <c r="Z181" s="67">
        <f>SUMIF(PROJECT!$D$12:$D$4965,D181,PROJECT!$BL$12:$BL$4965)</f>
        <v>0</v>
      </c>
      <c r="AA181" s="67">
        <f>SUMIF(PROJECT!$D$12:$D$4965,D181,PROJECT!$BM$12:$BM$4965)</f>
        <v>0</v>
      </c>
      <c r="AB181" s="67">
        <f>SUMIF(PROJECT!$D$12:$D$4965,D181,PROJECT!$BN$12:$BN$4965)</f>
        <v>0</v>
      </c>
      <c r="AC181" s="67">
        <f t="shared" si="22"/>
        <v>0</v>
      </c>
      <c r="AD181" s="67">
        <f t="shared" si="23"/>
        <v>0</v>
      </c>
      <c r="AF181" s="91"/>
      <c r="AG181" s="100"/>
      <c r="AH181" s="63">
        <f t="shared" si="20"/>
        <v>0</v>
      </c>
      <c r="AI181" s="63">
        <f t="shared" si="21"/>
        <v>0</v>
      </c>
      <c r="AJ181" s="96"/>
    </row>
    <row r="182" spans="1:36">
      <c r="A182" s="54" t="s">
        <v>105</v>
      </c>
      <c r="B182" s="54">
        <f>IFERROR(VLOOKUP(D182,#REF!,4,0),0)</f>
        <v>0</v>
      </c>
      <c r="C182" s="54">
        <f>IFERROR(VLOOKUP(D182,#REF!,5,0),0)</f>
        <v>0</v>
      </c>
      <c r="D182" s="85"/>
      <c r="E182" s="67">
        <f>SUMIF(PROJECT!$D$11:$D$5731,D182,PROJECT!$AN$11:$AN$5731)</f>
        <v>0</v>
      </c>
      <c r="F182" s="67">
        <f>SUMIF(PROJECT!$D$11:$D$5731,D182,PROJECT!$AO$11:$AO$5731)</f>
        <v>0</v>
      </c>
      <c r="G182" s="67">
        <f>SUMIF(PROJECT!$D$11:$D$5731,D182,PROJECT!$AP$11:$AP$5731)</f>
        <v>0</v>
      </c>
      <c r="H182" s="67">
        <f>SUMIF(PROJECT!$D$11:$D$5731,D182,PROJECT!$AQ$11:$AQ$5731)</f>
        <v>0</v>
      </c>
      <c r="I182" s="67">
        <f>SUMIF(PROJECT!$D$11:$D$5731,D182,PROJECT!$AR$11:$AR$5731)</f>
        <v>0</v>
      </c>
      <c r="J182" s="67">
        <f>SUMIF(PROJECT!$D$11:$D$5731,D182,PROJECT!$AS$11:$AS$5731)</f>
        <v>0</v>
      </c>
      <c r="K182" s="67">
        <f>SUMIF(PROJECT!$D$11:$D$5731,D182,PROJECT!$AT$11:$AT$5731)</f>
        <v>0</v>
      </c>
      <c r="L182" s="67">
        <f>SUMIF(PROJECT!$D$11:$D$5731,D182,PROJECT!$AU$11:$AU$5731)</f>
        <v>0</v>
      </c>
      <c r="M182" s="67">
        <f>SUMIF(PROJECT!$D$11:$D$5731,D182,PROJECT!$AV$11:$AV$5731)</f>
        <v>0</v>
      </c>
      <c r="N182" s="67">
        <f>SUMIF(PROJECT!$D$11:$D$5731,D182,PROJECT!$AW$11:$AW$5731)</f>
        <v>0</v>
      </c>
      <c r="O182" s="67">
        <f>SUMIF(PROJECT!$D$11:$D$5731,D182,PROJECT!$AX$11:$AX$5731)</f>
        <v>0</v>
      </c>
      <c r="P182" s="67">
        <f>SUMIF(PROJECT!$D$11:$D$5731,D182,PROJECT!$AY$11:$AY$5731)</f>
        <v>0</v>
      </c>
      <c r="Q182" s="67">
        <f>SUMIF(PROJECT!$D$12:$D$4965,D182,PROJECT!$BC$12:$BC$4965)</f>
        <v>0</v>
      </c>
      <c r="R182" s="67">
        <f>SUMIF(PROJECT!$D$12:$D$4965,D182,PROJECT!$BD$12:$BD$4965)</f>
        <v>0</v>
      </c>
      <c r="S182" s="67">
        <f>SUMIF(PROJECT!$D$12:$D$4965,D182,PROJECT!$BE$12:$BE$4965)</f>
        <v>0</v>
      </c>
      <c r="T182" s="67">
        <f>SUMIF(PROJECT!$D$12:$D$4965,D182,PROJECT!$BF$12:$BF$4965)</f>
        <v>0</v>
      </c>
      <c r="U182" s="67">
        <f>SUMIF(PROJECT!$D$12:$D$4965,D182,PROJECT!$BG$12:$BG$4965)</f>
        <v>0</v>
      </c>
      <c r="V182" s="67">
        <f>SUMIF(PROJECT!$D$12:$D$4965,D182,PROJECT!$BH$12:$BH$4965)</f>
        <v>0</v>
      </c>
      <c r="W182" s="67">
        <f>SUMIF(PROJECT!$D$12:$D$4965,D182,PROJECT!$BI$12:$BI$4965)</f>
        <v>0</v>
      </c>
      <c r="X182" s="67">
        <f>SUMIF(PROJECT!$D$12:$D$4965,D182,PROJECT!$BJ$12:$BJ$4965)</f>
        <v>0</v>
      </c>
      <c r="Y182" s="67">
        <f>SUMIF(PROJECT!$D$12:$D$4965,D182,PROJECT!$BK$12:$BK$4965)</f>
        <v>0</v>
      </c>
      <c r="Z182" s="67">
        <f>SUMIF(PROJECT!$D$12:$D$4965,D182,PROJECT!$BL$12:$BL$4965)</f>
        <v>0</v>
      </c>
      <c r="AA182" s="67">
        <f>SUMIF(PROJECT!$D$12:$D$4965,D182,PROJECT!$BM$12:$BM$4965)</f>
        <v>0</v>
      </c>
      <c r="AB182" s="67">
        <f>SUMIF(PROJECT!$D$12:$D$4965,D182,PROJECT!$BN$12:$BN$4965)</f>
        <v>0</v>
      </c>
      <c r="AC182" s="67">
        <f t="shared" si="22"/>
        <v>0</v>
      </c>
      <c r="AD182" s="67">
        <f t="shared" si="23"/>
        <v>0</v>
      </c>
      <c r="AF182" s="91"/>
      <c r="AG182" s="100"/>
      <c r="AH182" s="63">
        <f t="shared" si="20"/>
        <v>0</v>
      </c>
      <c r="AI182" s="63">
        <f t="shared" si="21"/>
        <v>0</v>
      </c>
      <c r="AJ182" s="96"/>
    </row>
    <row r="183" spans="1:36">
      <c r="A183" s="54" t="s">
        <v>105</v>
      </c>
      <c r="B183" s="54">
        <f>IFERROR(VLOOKUP(D183,#REF!,4,0),0)</f>
        <v>0</v>
      </c>
      <c r="C183" s="54">
        <f>IFERROR(VLOOKUP(D183,#REF!,5,0),0)</f>
        <v>0</v>
      </c>
      <c r="D183" s="85"/>
      <c r="E183" s="67">
        <f>SUMIF(PROJECT!$D$11:$D$5731,D183,PROJECT!$AN$11:$AN$5731)</f>
        <v>0</v>
      </c>
      <c r="F183" s="67">
        <f>SUMIF(PROJECT!$D$11:$D$5731,D183,PROJECT!$AO$11:$AO$5731)</f>
        <v>0</v>
      </c>
      <c r="G183" s="67">
        <f>SUMIF(PROJECT!$D$11:$D$5731,D183,PROJECT!$AP$11:$AP$5731)</f>
        <v>0</v>
      </c>
      <c r="H183" s="67">
        <f>SUMIF(PROJECT!$D$11:$D$5731,D183,PROJECT!$AQ$11:$AQ$5731)</f>
        <v>0</v>
      </c>
      <c r="I183" s="67">
        <f>SUMIF(PROJECT!$D$11:$D$5731,D183,PROJECT!$AR$11:$AR$5731)</f>
        <v>0</v>
      </c>
      <c r="J183" s="67">
        <f>SUMIF(PROJECT!$D$11:$D$5731,D183,PROJECT!$AS$11:$AS$5731)</f>
        <v>0</v>
      </c>
      <c r="K183" s="67">
        <f>SUMIF(PROJECT!$D$11:$D$5731,D183,PROJECT!$AT$11:$AT$5731)</f>
        <v>0</v>
      </c>
      <c r="L183" s="67">
        <f>SUMIF(PROJECT!$D$11:$D$5731,D183,PROJECT!$AU$11:$AU$5731)</f>
        <v>0</v>
      </c>
      <c r="M183" s="67">
        <f>SUMIF(PROJECT!$D$11:$D$5731,D183,PROJECT!$AV$11:$AV$5731)</f>
        <v>0</v>
      </c>
      <c r="N183" s="67">
        <f>SUMIF(PROJECT!$D$11:$D$5731,D183,PROJECT!$AW$11:$AW$5731)</f>
        <v>0</v>
      </c>
      <c r="O183" s="67">
        <f>SUMIF(PROJECT!$D$11:$D$5731,D183,PROJECT!$AX$11:$AX$5731)</f>
        <v>0</v>
      </c>
      <c r="P183" s="67">
        <f>SUMIF(PROJECT!$D$11:$D$5731,D183,PROJECT!$AY$11:$AY$5731)</f>
        <v>0</v>
      </c>
      <c r="Q183" s="67">
        <f>SUMIF(PROJECT!$D$12:$D$4965,D183,PROJECT!$BC$12:$BC$4965)</f>
        <v>0</v>
      </c>
      <c r="R183" s="67">
        <f>SUMIF(PROJECT!$D$12:$D$4965,D183,PROJECT!$BD$12:$BD$4965)</f>
        <v>0</v>
      </c>
      <c r="S183" s="67">
        <f>SUMIF(PROJECT!$D$12:$D$4965,D183,PROJECT!$BE$12:$BE$4965)</f>
        <v>0</v>
      </c>
      <c r="T183" s="67">
        <f>SUMIF(PROJECT!$D$12:$D$4965,D183,PROJECT!$BF$12:$BF$4965)</f>
        <v>0</v>
      </c>
      <c r="U183" s="67">
        <f>SUMIF(PROJECT!$D$12:$D$4965,D183,PROJECT!$BG$12:$BG$4965)</f>
        <v>0</v>
      </c>
      <c r="V183" s="67">
        <f>SUMIF(PROJECT!$D$12:$D$4965,D183,PROJECT!$BH$12:$BH$4965)</f>
        <v>0</v>
      </c>
      <c r="W183" s="67">
        <f>SUMIF(PROJECT!$D$12:$D$4965,D183,PROJECT!$BI$12:$BI$4965)</f>
        <v>0</v>
      </c>
      <c r="X183" s="67">
        <f>SUMIF(PROJECT!$D$12:$D$4965,D183,PROJECT!$BJ$12:$BJ$4965)</f>
        <v>0</v>
      </c>
      <c r="Y183" s="67">
        <f>SUMIF(PROJECT!$D$12:$D$4965,D183,PROJECT!$BK$12:$BK$4965)</f>
        <v>0</v>
      </c>
      <c r="Z183" s="67">
        <f>SUMIF(PROJECT!$D$12:$D$4965,D183,PROJECT!$BL$12:$BL$4965)</f>
        <v>0</v>
      </c>
      <c r="AA183" s="67">
        <f>SUMIF(PROJECT!$D$12:$D$4965,D183,PROJECT!$BM$12:$BM$4965)</f>
        <v>0</v>
      </c>
      <c r="AB183" s="67">
        <f>SUMIF(PROJECT!$D$12:$D$4965,D183,PROJECT!$BN$12:$BN$4965)</f>
        <v>0</v>
      </c>
      <c r="AC183" s="67">
        <f t="shared" si="22"/>
        <v>0</v>
      </c>
      <c r="AD183" s="67">
        <f t="shared" si="23"/>
        <v>0</v>
      </c>
      <c r="AF183" s="91"/>
      <c r="AG183" s="100"/>
      <c r="AH183" s="63">
        <f t="shared" si="20"/>
        <v>0</v>
      </c>
      <c r="AI183" s="63">
        <f t="shared" si="21"/>
        <v>0</v>
      </c>
      <c r="AJ183" s="96"/>
    </row>
    <row r="184" spans="1:36">
      <c r="A184" s="54" t="s">
        <v>105</v>
      </c>
      <c r="B184" s="54">
        <f>IFERROR(VLOOKUP(D184,#REF!,4,0),0)</f>
        <v>0</v>
      </c>
      <c r="C184" s="54">
        <f>IFERROR(VLOOKUP(D184,#REF!,5,0),0)</f>
        <v>0</v>
      </c>
      <c r="D184" s="85"/>
      <c r="E184" s="67">
        <f>SUMIF(PROJECT!$D$11:$D$5731,D184,PROJECT!$AN$11:$AN$5731)</f>
        <v>0</v>
      </c>
      <c r="F184" s="67">
        <f>SUMIF(PROJECT!$D$11:$D$5731,D184,PROJECT!$AO$11:$AO$5731)</f>
        <v>0</v>
      </c>
      <c r="G184" s="67">
        <f>SUMIF(PROJECT!$D$11:$D$5731,D184,PROJECT!$AP$11:$AP$5731)</f>
        <v>0</v>
      </c>
      <c r="H184" s="67">
        <f>SUMIF(PROJECT!$D$11:$D$5731,D184,PROJECT!$AQ$11:$AQ$5731)</f>
        <v>0</v>
      </c>
      <c r="I184" s="67">
        <f>SUMIF(PROJECT!$D$11:$D$5731,D184,PROJECT!$AR$11:$AR$5731)</f>
        <v>0</v>
      </c>
      <c r="J184" s="67">
        <f>SUMIF(PROJECT!$D$11:$D$5731,D184,PROJECT!$AS$11:$AS$5731)</f>
        <v>0</v>
      </c>
      <c r="K184" s="67">
        <f>SUMIF(PROJECT!$D$11:$D$5731,D184,PROJECT!$AT$11:$AT$5731)</f>
        <v>0</v>
      </c>
      <c r="L184" s="67">
        <f>SUMIF(PROJECT!$D$11:$D$5731,D184,PROJECT!$AU$11:$AU$5731)</f>
        <v>0</v>
      </c>
      <c r="M184" s="67">
        <f>SUMIF(PROJECT!$D$11:$D$5731,D184,PROJECT!$AV$11:$AV$5731)</f>
        <v>0</v>
      </c>
      <c r="N184" s="67">
        <f>SUMIF(PROJECT!$D$11:$D$5731,D184,PROJECT!$AW$11:$AW$5731)</f>
        <v>0</v>
      </c>
      <c r="O184" s="67">
        <f>SUMIF(PROJECT!$D$11:$D$5731,D184,PROJECT!$AX$11:$AX$5731)</f>
        <v>0</v>
      </c>
      <c r="P184" s="67">
        <f>SUMIF(PROJECT!$D$11:$D$5731,D184,PROJECT!$AY$11:$AY$5731)</f>
        <v>0</v>
      </c>
      <c r="Q184" s="67">
        <f>SUMIF(PROJECT!$D$12:$D$4965,D184,PROJECT!$BC$12:$BC$4965)</f>
        <v>0</v>
      </c>
      <c r="R184" s="67">
        <f>SUMIF(PROJECT!$D$12:$D$4965,D184,PROJECT!$BD$12:$BD$4965)</f>
        <v>0</v>
      </c>
      <c r="S184" s="67">
        <f>SUMIF(PROJECT!$D$12:$D$4965,D184,PROJECT!$BE$12:$BE$4965)</f>
        <v>0</v>
      </c>
      <c r="T184" s="67">
        <f>SUMIF(PROJECT!$D$12:$D$4965,D184,PROJECT!$BF$12:$BF$4965)</f>
        <v>0</v>
      </c>
      <c r="U184" s="67">
        <f>SUMIF(PROJECT!$D$12:$D$4965,D184,PROJECT!$BG$12:$BG$4965)</f>
        <v>0</v>
      </c>
      <c r="V184" s="67">
        <f>SUMIF(PROJECT!$D$12:$D$4965,D184,PROJECT!$BH$12:$BH$4965)</f>
        <v>0</v>
      </c>
      <c r="W184" s="67">
        <f>SUMIF(PROJECT!$D$12:$D$4965,D184,PROJECT!$BI$12:$BI$4965)</f>
        <v>0</v>
      </c>
      <c r="X184" s="67">
        <f>SUMIF(PROJECT!$D$12:$D$4965,D184,PROJECT!$BJ$12:$BJ$4965)</f>
        <v>0</v>
      </c>
      <c r="Y184" s="67">
        <f>SUMIF(PROJECT!$D$12:$D$4965,D184,PROJECT!$BK$12:$BK$4965)</f>
        <v>0</v>
      </c>
      <c r="Z184" s="67">
        <f>SUMIF(PROJECT!$D$12:$D$4965,D184,PROJECT!$BL$12:$BL$4965)</f>
        <v>0</v>
      </c>
      <c r="AA184" s="67">
        <f>SUMIF(PROJECT!$D$12:$D$4965,D184,PROJECT!$BM$12:$BM$4965)</f>
        <v>0</v>
      </c>
      <c r="AB184" s="67">
        <f>SUMIF(PROJECT!$D$12:$D$4965,D184,PROJECT!$BN$12:$BN$4965)</f>
        <v>0</v>
      </c>
      <c r="AC184" s="67">
        <f t="shared" si="22"/>
        <v>0</v>
      </c>
      <c r="AD184" s="67">
        <f t="shared" si="23"/>
        <v>0</v>
      </c>
      <c r="AF184" s="91"/>
      <c r="AG184" s="100"/>
      <c r="AH184" s="63">
        <f t="shared" si="20"/>
        <v>0</v>
      </c>
      <c r="AI184" s="63">
        <f t="shared" si="21"/>
        <v>0</v>
      </c>
      <c r="AJ184" s="96"/>
    </row>
    <row r="185" spans="1:36">
      <c r="A185" s="54" t="s">
        <v>105</v>
      </c>
      <c r="B185" s="54">
        <f>IFERROR(VLOOKUP(D185,#REF!,4,0),0)</f>
        <v>0</v>
      </c>
      <c r="C185" s="54">
        <f>IFERROR(VLOOKUP(D185,#REF!,5,0),0)</f>
        <v>0</v>
      </c>
      <c r="D185" s="85"/>
      <c r="E185" s="67">
        <f>SUMIF(PROJECT!$D$11:$D$5731,D185,PROJECT!$AN$11:$AN$5731)</f>
        <v>0</v>
      </c>
      <c r="F185" s="67">
        <f>SUMIF(PROJECT!$D$11:$D$5731,D185,PROJECT!$AO$11:$AO$5731)</f>
        <v>0</v>
      </c>
      <c r="G185" s="67">
        <f>SUMIF(PROJECT!$D$11:$D$5731,D185,PROJECT!$AP$11:$AP$5731)</f>
        <v>0</v>
      </c>
      <c r="H185" s="67">
        <f>SUMIF(PROJECT!$D$11:$D$5731,D185,PROJECT!$AQ$11:$AQ$5731)</f>
        <v>0</v>
      </c>
      <c r="I185" s="67">
        <f>SUMIF(PROJECT!$D$11:$D$5731,D185,PROJECT!$AR$11:$AR$5731)</f>
        <v>0</v>
      </c>
      <c r="J185" s="67">
        <f>SUMIF(PROJECT!$D$11:$D$5731,D185,PROJECT!$AS$11:$AS$5731)</f>
        <v>0</v>
      </c>
      <c r="K185" s="67">
        <f>SUMIF(PROJECT!$D$11:$D$5731,D185,PROJECT!$AT$11:$AT$5731)</f>
        <v>0</v>
      </c>
      <c r="L185" s="67">
        <f>SUMIF(PROJECT!$D$11:$D$5731,D185,PROJECT!$AU$11:$AU$5731)</f>
        <v>0</v>
      </c>
      <c r="M185" s="67">
        <f>SUMIF(PROJECT!$D$11:$D$5731,D185,PROJECT!$AV$11:$AV$5731)</f>
        <v>0</v>
      </c>
      <c r="N185" s="67">
        <f>SUMIF(PROJECT!$D$11:$D$5731,D185,PROJECT!$AW$11:$AW$5731)</f>
        <v>0</v>
      </c>
      <c r="O185" s="67">
        <f>SUMIF(PROJECT!$D$11:$D$5731,D185,PROJECT!$AX$11:$AX$5731)</f>
        <v>0</v>
      </c>
      <c r="P185" s="67">
        <f>SUMIF(PROJECT!$D$11:$D$5731,D185,PROJECT!$AY$11:$AY$5731)</f>
        <v>0</v>
      </c>
      <c r="Q185" s="67">
        <f>SUMIF(PROJECT!$D$12:$D$4965,D185,PROJECT!$BC$12:$BC$4965)</f>
        <v>0</v>
      </c>
      <c r="R185" s="67">
        <f>SUMIF(PROJECT!$D$12:$D$4965,D185,PROJECT!$BD$12:$BD$4965)</f>
        <v>0</v>
      </c>
      <c r="S185" s="67">
        <f>SUMIF(PROJECT!$D$12:$D$4965,D185,PROJECT!$BE$12:$BE$4965)</f>
        <v>0</v>
      </c>
      <c r="T185" s="67">
        <f>SUMIF(PROJECT!$D$12:$D$4965,D185,PROJECT!$BF$12:$BF$4965)</f>
        <v>0</v>
      </c>
      <c r="U185" s="67">
        <f>SUMIF(PROJECT!$D$12:$D$4965,D185,PROJECT!$BG$12:$BG$4965)</f>
        <v>0</v>
      </c>
      <c r="V185" s="67">
        <f>SUMIF(PROJECT!$D$12:$D$4965,D185,PROJECT!$BH$12:$BH$4965)</f>
        <v>0</v>
      </c>
      <c r="W185" s="67">
        <f>SUMIF(PROJECT!$D$12:$D$4965,D185,PROJECT!$BI$12:$BI$4965)</f>
        <v>0</v>
      </c>
      <c r="X185" s="67">
        <f>SUMIF(PROJECT!$D$12:$D$4965,D185,PROJECT!$BJ$12:$BJ$4965)</f>
        <v>0</v>
      </c>
      <c r="Y185" s="67">
        <f>SUMIF(PROJECT!$D$12:$D$4965,D185,PROJECT!$BK$12:$BK$4965)</f>
        <v>0</v>
      </c>
      <c r="Z185" s="67">
        <f>SUMIF(PROJECT!$D$12:$D$4965,D185,PROJECT!$BL$12:$BL$4965)</f>
        <v>0</v>
      </c>
      <c r="AA185" s="67">
        <f>SUMIF(PROJECT!$D$12:$D$4965,D185,PROJECT!$BM$12:$BM$4965)</f>
        <v>0</v>
      </c>
      <c r="AB185" s="67">
        <f>SUMIF(PROJECT!$D$12:$D$4965,D185,PROJECT!$BN$12:$BN$4965)</f>
        <v>0</v>
      </c>
      <c r="AC185" s="67">
        <f t="shared" si="22"/>
        <v>0</v>
      </c>
      <c r="AD185" s="67">
        <f t="shared" si="23"/>
        <v>0</v>
      </c>
      <c r="AF185" s="91"/>
      <c r="AG185" s="100"/>
      <c r="AH185" s="63">
        <f t="shared" si="20"/>
        <v>0</v>
      </c>
      <c r="AI185" s="63">
        <f t="shared" si="21"/>
        <v>0</v>
      </c>
      <c r="AJ185" s="96"/>
    </row>
    <row r="186" spans="1:36">
      <c r="A186" s="54" t="s">
        <v>105</v>
      </c>
      <c r="B186" s="54">
        <f>IFERROR(VLOOKUP(D186,#REF!,4,0),0)</f>
        <v>0</v>
      </c>
      <c r="C186" s="54">
        <f>IFERROR(VLOOKUP(D186,#REF!,5,0),0)</f>
        <v>0</v>
      </c>
      <c r="D186" s="85"/>
      <c r="E186" s="67">
        <f>SUMIF(PROJECT!$D$11:$D$5731,D186,PROJECT!$AN$11:$AN$5731)</f>
        <v>0</v>
      </c>
      <c r="F186" s="67">
        <f>SUMIF(PROJECT!$D$11:$D$5731,D186,PROJECT!$AO$11:$AO$5731)</f>
        <v>0</v>
      </c>
      <c r="G186" s="67">
        <f>SUMIF(PROJECT!$D$11:$D$5731,D186,PROJECT!$AP$11:$AP$5731)</f>
        <v>0</v>
      </c>
      <c r="H186" s="67">
        <f>SUMIF(PROJECT!$D$11:$D$5731,D186,PROJECT!$AQ$11:$AQ$5731)</f>
        <v>0</v>
      </c>
      <c r="I186" s="67">
        <f>SUMIF(PROJECT!$D$11:$D$5731,D186,PROJECT!$AR$11:$AR$5731)</f>
        <v>0</v>
      </c>
      <c r="J186" s="67">
        <f>SUMIF(PROJECT!$D$11:$D$5731,D186,PROJECT!$AS$11:$AS$5731)</f>
        <v>0</v>
      </c>
      <c r="K186" s="67">
        <f>SUMIF(PROJECT!$D$11:$D$5731,D186,PROJECT!$AT$11:$AT$5731)</f>
        <v>0</v>
      </c>
      <c r="L186" s="67">
        <f>SUMIF(PROJECT!$D$11:$D$5731,D186,PROJECT!$AU$11:$AU$5731)</f>
        <v>0</v>
      </c>
      <c r="M186" s="67">
        <f>SUMIF(PROJECT!$D$11:$D$5731,D186,PROJECT!$AV$11:$AV$5731)</f>
        <v>0</v>
      </c>
      <c r="N186" s="67">
        <f>SUMIF(PROJECT!$D$11:$D$5731,D186,PROJECT!$AW$11:$AW$5731)</f>
        <v>0</v>
      </c>
      <c r="O186" s="67">
        <f>SUMIF(PROJECT!$D$11:$D$5731,D186,PROJECT!$AX$11:$AX$5731)</f>
        <v>0</v>
      </c>
      <c r="P186" s="67">
        <f>SUMIF(PROJECT!$D$11:$D$5731,D186,PROJECT!$AY$11:$AY$5731)</f>
        <v>0</v>
      </c>
      <c r="Q186" s="67">
        <f>SUMIF(PROJECT!$D$12:$D$4965,D186,PROJECT!$BC$12:$BC$4965)</f>
        <v>0</v>
      </c>
      <c r="R186" s="67">
        <f>SUMIF(PROJECT!$D$12:$D$4965,D186,PROJECT!$BD$12:$BD$4965)</f>
        <v>0</v>
      </c>
      <c r="S186" s="67">
        <f>SUMIF(PROJECT!$D$12:$D$4965,D186,PROJECT!$BE$12:$BE$4965)</f>
        <v>0</v>
      </c>
      <c r="T186" s="67">
        <f>SUMIF(PROJECT!$D$12:$D$4965,D186,PROJECT!$BF$12:$BF$4965)</f>
        <v>0</v>
      </c>
      <c r="U186" s="67">
        <f>SUMIF(PROJECT!$D$12:$D$4965,D186,PROJECT!$BG$12:$BG$4965)</f>
        <v>0</v>
      </c>
      <c r="V186" s="67">
        <f>SUMIF(PROJECT!$D$12:$D$4965,D186,PROJECT!$BH$12:$BH$4965)</f>
        <v>0</v>
      </c>
      <c r="W186" s="67">
        <f>SUMIF(PROJECT!$D$12:$D$4965,D186,PROJECT!$BI$12:$BI$4965)</f>
        <v>0</v>
      </c>
      <c r="X186" s="67">
        <f>SUMIF(PROJECT!$D$12:$D$4965,D186,PROJECT!$BJ$12:$BJ$4965)</f>
        <v>0</v>
      </c>
      <c r="Y186" s="67">
        <f>SUMIF(PROJECT!$D$12:$D$4965,D186,PROJECT!$BK$12:$BK$4965)</f>
        <v>0</v>
      </c>
      <c r="Z186" s="67">
        <f>SUMIF(PROJECT!$D$12:$D$4965,D186,PROJECT!$BL$12:$BL$4965)</f>
        <v>0</v>
      </c>
      <c r="AA186" s="67">
        <f>SUMIF(PROJECT!$D$12:$D$4965,D186,PROJECT!$BM$12:$BM$4965)</f>
        <v>0</v>
      </c>
      <c r="AB186" s="67">
        <f>SUMIF(PROJECT!$D$12:$D$4965,D186,PROJECT!$BN$12:$BN$4965)</f>
        <v>0</v>
      </c>
      <c r="AC186" s="67">
        <f t="shared" si="22"/>
        <v>0</v>
      </c>
      <c r="AD186" s="67">
        <f t="shared" si="23"/>
        <v>0</v>
      </c>
      <c r="AF186" s="91"/>
      <c r="AG186" s="100"/>
      <c r="AH186" s="63">
        <f t="shared" si="20"/>
        <v>0</v>
      </c>
      <c r="AI186" s="63">
        <f t="shared" si="21"/>
        <v>0</v>
      </c>
      <c r="AJ186" s="96"/>
    </row>
    <row r="187" spans="1:36">
      <c r="A187" s="54" t="s">
        <v>105</v>
      </c>
      <c r="B187" s="54">
        <f>IFERROR(VLOOKUP(D187,#REF!,4,0),0)</f>
        <v>0</v>
      </c>
      <c r="C187" s="54">
        <f>IFERROR(VLOOKUP(D187,#REF!,5,0),0)</f>
        <v>0</v>
      </c>
      <c r="D187" s="85"/>
      <c r="E187" s="67">
        <f>SUMIF(PROJECT!$D$11:$D$5731,D187,PROJECT!$AN$11:$AN$5731)</f>
        <v>0</v>
      </c>
      <c r="F187" s="67">
        <f>SUMIF(PROJECT!$D$11:$D$5731,D187,PROJECT!$AO$11:$AO$5731)</f>
        <v>0</v>
      </c>
      <c r="G187" s="67">
        <f>SUMIF(PROJECT!$D$11:$D$5731,D187,PROJECT!$AP$11:$AP$5731)</f>
        <v>0</v>
      </c>
      <c r="H187" s="67">
        <f>SUMIF(PROJECT!$D$11:$D$5731,D187,PROJECT!$AQ$11:$AQ$5731)</f>
        <v>0</v>
      </c>
      <c r="I187" s="67">
        <f>SUMIF(PROJECT!$D$11:$D$5731,D187,PROJECT!$AR$11:$AR$5731)</f>
        <v>0</v>
      </c>
      <c r="J187" s="67">
        <f>SUMIF(PROJECT!$D$11:$D$5731,D187,PROJECT!$AS$11:$AS$5731)</f>
        <v>0</v>
      </c>
      <c r="K187" s="67">
        <f>SUMIF(PROJECT!$D$11:$D$5731,D187,PROJECT!$AT$11:$AT$5731)</f>
        <v>0</v>
      </c>
      <c r="L187" s="67">
        <f>SUMIF(PROJECT!$D$11:$D$5731,D187,PROJECT!$AU$11:$AU$5731)</f>
        <v>0</v>
      </c>
      <c r="M187" s="67">
        <f>SUMIF(PROJECT!$D$11:$D$5731,D187,PROJECT!$AV$11:$AV$5731)</f>
        <v>0</v>
      </c>
      <c r="N187" s="67">
        <f>SUMIF(PROJECT!$D$11:$D$5731,D187,PROJECT!$AW$11:$AW$5731)</f>
        <v>0</v>
      </c>
      <c r="O187" s="67">
        <f>SUMIF(PROJECT!$D$11:$D$5731,D187,PROJECT!$AX$11:$AX$5731)</f>
        <v>0</v>
      </c>
      <c r="P187" s="67">
        <f>SUMIF(PROJECT!$D$11:$D$5731,D187,PROJECT!$AY$11:$AY$5731)</f>
        <v>0</v>
      </c>
      <c r="Q187" s="67">
        <f>SUMIF(PROJECT!$D$12:$D$4965,D187,PROJECT!$BC$12:$BC$4965)</f>
        <v>0</v>
      </c>
      <c r="R187" s="67">
        <f>SUMIF(PROJECT!$D$12:$D$4965,D187,PROJECT!$BD$12:$BD$4965)</f>
        <v>0</v>
      </c>
      <c r="S187" s="67">
        <f>SUMIF(PROJECT!$D$12:$D$4965,D187,PROJECT!$BE$12:$BE$4965)</f>
        <v>0</v>
      </c>
      <c r="T187" s="67">
        <f>SUMIF(PROJECT!$D$12:$D$4965,D187,PROJECT!$BF$12:$BF$4965)</f>
        <v>0</v>
      </c>
      <c r="U187" s="67">
        <f>SUMIF(PROJECT!$D$12:$D$4965,D187,PROJECT!$BG$12:$BG$4965)</f>
        <v>0</v>
      </c>
      <c r="V187" s="67">
        <f>SUMIF(PROJECT!$D$12:$D$4965,D187,PROJECT!$BH$12:$BH$4965)</f>
        <v>0</v>
      </c>
      <c r="W187" s="67">
        <f>SUMIF(PROJECT!$D$12:$D$4965,D187,PROJECT!$BI$12:$BI$4965)</f>
        <v>0</v>
      </c>
      <c r="X187" s="67">
        <f>SUMIF(PROJECT!$D$12:$D$4965,D187,PROJECT!$BJ$12:$BJ$4965)</f>
        <v>0</v>
      </c>
      <c r="Y187" s="67">
        <f>SUMIF(PROJECT!$D$12:$D$4965,D187,PROJECT!$BK$12:$BK$4965)</f>
        <v>0</v>
      </c>
      <c r="Z187" s="67">
        <f>SUMIF(PROJECT!$D$12:$D$4965,D187,PROJECT!$BL$12:$BL$4965)</f>
        <v>0</v>
      </c>
      <c r="AA187" s="67">
        <f>SUMIF(PROJECT!$D$12:$D$4965,D187,PROJECT!$BM$12:$BM$4965)</f>
        <v>0</v>
      </c>
      <c r="AB187" s="67">
        <f>SUMIF(PROJECT!$D$12:$D$4965,D187,PROJECT!$BN$12:$BN$4965)</f>
        <v>0</v>
      </c>
      <c r="AC187" s="67">
        <f t="shared" si="22"/>
        <v>0</v>
      </c>
      <c r="AD187" s="67">
        <f t="shared" si="23"/>
        <v>0</v>
      </c>
      <c r="AF187" s="91"/>
      <c r="AG187" s="100"/>
      <c r="AH187" s="63">
        <f t="shared" si="20"/>
        <v>0</v>
      </c>
      <c r="AI187" s="63">
        <f t="shared" si="21"/>
        <v>0</v>
      </c>
      <c r="AJ187" s="96"/>
    </row>
    <row r="188" spans="1:36">
      <c r="A188" s="54" t="s">
        <v>105</v>
      </c>
      <c r="B188" s="54">
        <f>IFERROR(VLOOKUP(D188,#REF!,4,0),0)</f>
        <v>0</v>
      </c>
      <c r="C188" s="54">
        <f>IFERROR(VLOOKUP(D188,#REF!,5,0),0)</f>
        <v>0</v>
      </c>
      <c r="D188" s="85"/>
      <c r="E188" s="67">
        <f>SUMIF(PROJECT!$D$11:$D$5731,D188,PROJECT!$AN$11:$AN$5731)</f>
        <v>0</v>
      </c>
      <c r="F188" s="67">
        <f>SUMIF(PROJECT!$D$11:$D$5731,D188,PROJECT!$AO$11:$AO$5731)</f>
        <v>0</v>
      </c>
      <c r="G188" s="67">
        <f>SUMIF(PROJECT!$D$11:$D$5731,D188,PROJECT!$AP$11:$AP$5731)</f>
        <v>0</v>
      </c>
      <c r="H188" s="67">
        <f>SUMIF(PROJECT!$D$11:$D$5731,D188,PROJECT!$AQ$11:$AQ$5731)</f>
        <v>0</v>
      </c>
      <c r="I188" s="67">
        <f>SUMIF(PROJECT!$D$11:$D$5731,D188,PROJECT!$AR$11:$AR$5731)</f>
        <v>0</v>
      </c>
      <c r="J188" s="67">
        <f>SUMIF(PROJECT!$D$11:$D$5731,D188,PROJECT!$AS$11:$AS$5731)</f>
        <v>0</v>
      </c>
      <c r="K188" s="67">
        <f>SUMIF(PROJECT!$D$11:$D$5731,D188,PROJECT!$AT$11:$AT$5731)</f>
        <v>0</v>
      </c>
      <c r="L188" s="67">
        <f>SUMIF(PROJECT!$D$11:$D$5731,D188,PROJECT!$AU$11:$AU$5731)</f>
        <v>0</v>
      </c>
      <c r="M188" s="67">
        <f>SUMIF(PROJECT!$D$11:$D$5731,D188,PROJECT!$AV$11:$AV$5731)</f>
        <v>0</v>
      </c>
      <c r="N188" s="67">
        <f>SUMIF(PROJECT!$D$11:$D$5731,D188,PROJECT!$AW$11:$AW$5731)</f>
        <v>0</v>
      </c>
      <c r="O188" s="67">
        <f>SUMIF(PROJECT!$D$11:$D$5731,D188,PROJECT!$AX$11:$AX$5731)</f>
        <v>0</v>
      </c>
      <c r="P188" s="67">
        <f>SUMIF(PROJECT!$D$11:$D$5731,D188,PROJECT!$AY$11:$AY$5731)</f>
        <v>0</v>
      </c>
      <c r="Q188" s="67">
        <f>SUMIF(PROJECT!$D$12:$D$4965,D188,PROJECT!$BC$12:$BC$4965)</f>
        <v>0</v>
      </c>
      <c r="R188" s="67">
        <f>SUMIF(PROJECT!$D$12:$D$4965,D188,PROJECT!$BD$12:$BD$4965)</f>
        <v>0</v>
      </c>
      <c r="S188" s="67">
        <f>SUMIF(PROJECT!$D$12:$D$4965,D188,PROJECT!$BE$12:$BE$4965)</f>
        <v>0</v>
      </c>
      <c r="T188" s="67">
        <f>SUMIF(PROJECT!$D$12:$D$4965,D188,PROJECT!$BF$12:$BF$4965)</f>
        <v>0</v>
      </c>
      <c r="U188" s="67">
        <f>SUMIF(PROJECT!$D$12:$D$4965,D188,PROJECT!$BG$12:$BG$4965)</f>
        <v>0</v>
      </c>
      <c r="V188" s="67">
        <f>SUMIF(PROJECT!$D$12:$D$4965,D188,PROJECT!$BH$12:$BH$4965)</f>
        <v>0</v>
      </c>
      <c r="W188" s="67">
        <f>SUMIF(PROJECT!$D$12:$D$4965,D188,PROJECT!$BI$12:$BI$4965)</f>
        <v>0</v>
      </c>
      <c r="X188" s="67">
        <f>SUMIF(PROJECT!$D$12:$D$4965,D188,PROJECT!$BJ$12:$BJ$4965)</f>
        <v>0</v>
      </c>
      <c r="Y188" s="67">
        <f>SUMIF(PROJECT!$D$12:$D$4965,D188,PROJECT!$BK$12:$BK$4965)</f>
        <v>0</v>
      </c>
      <c r="Z188" s="67">
        <f>SUMIF(PROJECT!$D$12:$D$4965,D188,PROJECT!$BL$12:$BL$4965)</f>
        <v>0</v>
      </c>
      <c r="AA188" s="67">
        <f>SUMIF(PROJECT!$D$12:$D$4965,D188,PROJECT!$BM$12:$BM$4965)</f>
        <v>0</v>
      </c>
      <c r="AB188" s="67">
        <f>SUMIF(PROJECT!$D$12:$D$4965,D188,PROJECT!$BN$12:$BN$4965)</f>
        <v>0</v>
      </c>
      <c r="AC188" s="67">
        <f t="shared" si="22"/>
        <v>0</v>
      </c>
      <c r="AD188" s="67">
        <f t="shared" si="23"/>
        <v>0</v>
      </c>
      <c r="AF188" s="91"/>
      <c r="AG188" s="100"/>
      <c r="AH188" s="63">
        <f t="shared" si="20"/>
        <v>0</v>
      </c>
      <c r="AI188" s="63">
        <f t="shared" si="21"/>
        <v>0</v>
      </c>
      <c r="AJ188" s="96"/>
    </row>
    <row r="189" spans="1:36">
      <c r="A189" s="54" t="s">
        <v>105</v>
      </c>
      <c r="B189" s="54">
        <f>IFERROR(VLOOKUP(D189,#REF!,4,0),0)</f>
        <v>0</v>
      </c>
      <c r="C189" s="54">
        <f>IFERROR(VLOOKUP(D189,#REF!,5,0),0)</f>
        <v>0</v>
      </c>
      <c r="D189" s="85"/>
      <c r="E189" s="67">
        <f>SUMIF(PROJECT!$D$11:$D$5731,D189,PROJECT!$AN$11:$AN$5731)</f>
        <v>0</v>
      </c>
      <c r="F189" s="67">
        <f>SUMIF(PROJECT!$D$11:$D$5731,D189,PROJECT!$AO$11:$AO$5731)</f>
        <v>0</v>
      </c>
      <c r="G189" s="67">
        <f>SUMIF(PROJECT!$D$11:$D$5731,D189,PROJECT!$AP$11:$AP$5731)</f>
        <v>0</v>
      </c>
      <c r="H189" s="67">
        <f>SUMIF(PROJECT!$D$11:$D$5731,D189,PROJECT!$AQ$11:$AQ$5731)</f>
        <v>0</v>
      </c>
      <c r="I189" s="67">
        <f>SUMIF(PROJECT!$D$11:$D$5731,D189,PROJECT!$AR$11:$AR$5731)</f>
        <v>0</v>
      </c>
      <c r="J189" s="67">
        <f>SUMIF(PROJECT!$D$11:$D$5731,D189,PROJECT!$AS$11:$AS$5731)</f>
        <v>0</v>
      </c>
      <c r="K189" s="67">
        <f>SUMIF(PROJECT!$D$11:$D$5731,D189,PROJECT!$AT$11:$AT$5731)</f>
        <v>0</v>
      </c>
      <c r="L189" s="67">
        <f>SUMIF(PROJECT!$D$11:$D$5731,D189,PROJECT!$AU$11:$AU$5731)</f>
        <v>0</v>
      </c>
      <c r="M189" s="67">
        <f>SUMIF(PROJECT!$D$11:$D$5731,D189,PROJECT!$AV$11:$AV$5731)</f>
        <v>0</v>
      </c>
      <c r="N189" s="67">
        <f>SUMIF(PROJECT!$D$11:$D$5731,D189,PROJECT!$AW$11:$AW$5731)</f>
        <v>0</v>
      </c>
      <c r="O189" s="67">
        <f>SUMIF(PROJECT!$D$11:$D$5731,D189,PROJECT!$AX$11:$AX$5731)</f>
        <v>0</v>
      </c>
      <c r="P189" s="67">
        <f>SUMIF(PROJECT!$D$11:$D$5731,D189,PROJECT!$AY$11:$AY$5731)</f>
        <v>0</v>
      </c>
      <c r="Q189" s="67">
        <f>SUMIF(PROJECT!$D$12:$D$4965,D189,PROJECT!$BC$12:$BC$4965)</f>
        <v>0</v>
      </c>
      <c r="R189" s="67">
        <f>SUMIF(PROJECT!$D$12:$D$4965,D189,PROJECT!$BD$12:$BD$4965)</f>
        <v>0</v>
      </c>
      <c r="S189" s="67">
        <f>SUMIF(PROJECT!$D$12:$D$4965,D189,PROJECT!$BE$12:$BE$4965)</f>
        <v>0</v>
      </c>
      <c r="T189" s="67">
        <f>SUMIF(PROJECT!$D$12:$D$4965,D189,PROJECT!$BF$12:$BF$4965)</f>
        <v>0</v>
      </c>
      <c r="U189" s="67">
        <f>SUMIF(PROJECT!$D$12:$D$4965,D189,PROJECT!$BG$12:$BG$4965)</f>
        <v>0</v>
      </c>
      <c r="V189" s="67">
        <f>SUMIF(PROJECT!$D$12:$D$4965,D189,PROJECT!$BH$12:$BH$4965)</f>
        <v>0</v>
      </c>
      <c r="W189" s="67">
        <f>SUMIF(PROJECT!$D$12:$D$4965,D189,PROJECT!$BI$12:$BI$4965)</f>
        <v>0</v>
      </c>
      <c r="X189" s="67">
        <f>SUMIF(PROJECT!$D$12:$D$4965,D189,PROJECT!$BJ$12:$BJ$4965)</f>
        <v>0</v>
      </c>
      <c r="Y189" s="67">
        <f>SUMIF(PROJECT!$D$12:$D$4965,D189,PROJECT!$BK$12:$BK$4965)</f>
        <v>0</v>
      </c>
      <c r="Z189" s="67">
        <f>SUMIF(PROJECT!$D$12:$D$4965,D189,PROJECT!$BL$12:$BL$4965)</f>
        <v>0</v>
      </c>
      <c r="AA189" s="67">
        <f>SUMIF(PROJECT!$D$12:$D$4965,D189,PROJECT!$BM$12:$BM$4965)</f>
        <v>0</v>
      </c>
      <c r="AB189" s="67">
        <f>SUMIF(PROJECT!$D$12:$D$4965,D189,PROJECT!$BN$12:$BN$4965)</f>
        <v>0</v>
      </c>
      <c r="AC189" s="67">
        <f t="shared" si="22"/>
        <v>0</v>
      </c>
      <c r="AD189" s="67">
        <f t="shared" si="23"/>
        <v>0</v>
      </c>
      <c r="AF189" s="91"/>
      <c r="AG189" s="100"/>
      <c r="AH189" s="63">
        <f t="shared" si="20"/>
        <v>0</v>
      </c>
      <c r="AI189" s="63">
        <f t="shared" si="21"/>
        <v>0</v>
      </c>
      <c r="AJ189" s="96"/>
    </row>
    <row r="190" spans="1:36">
      <c r="A190" s="54" t="s">
        <v>105</v>
      </c>
      <c r="B190" s="54">
        <f>IFERROR(VLOOKUP(D190,#REF!,4,0),0)</f>
        <v>0</v>
      </c>
      <c r="C190" s="54">
        <f>IFERROR(VLOOKUP(D190,#REF!,5,0),0)</f>
        <v>0</v>
      </c>
      <c r="D190" s="85"/>
      <c r="E190" s="67">
        <f>SUMIF(PROJECT!$D$11:$D$5731,D190,PROJECT!$AN$11:$AN$5731)</f>
        <v>0</v>
      </c>
      <c r="F190" s="67">
        <f>SUMIF(PROJECT!$D$11:$D$5731,D190,PROJECT!$AO$11:$AO$5731)</f>
        <v>0</v>
      </c>
      <c r="G190" s="67">
        <f>SUMIF(PROJECT!$D$11:$D$5731,D190,PROJECT!$AP$11:$AP$5731)</f>
        <v>0</v>
      </c>
      <c r="H190" s="67">
        <f>SUMIF(PROJECT!$D$11:$D$5731,D190,PROJECT!$AQ$11:$AQ$5731)</f>
        <v>0</v>
      </c>
      <c r="I190" s="67">
        <f>SUMIF(PROJECT!$D$11:$D$5731,D190,PROJECT!$AR$11:$AR$5731)</f>
        <v>0</v>
      </c>
      <c r="J190" s="67">
        <f>SUMIF(PROJECT!$D$11:$D$5731,D190,PROJECT!$AS$11:$AS$5731)</f>
        <v>0</v>
      </c>
      <c r="K190" s="67">
        <f>SUMIF(PROJECT!$D$11:$D$5731,D190,PROJECT!$AT$11:$AT$5731)</f>
        <v>0</v>
      </c>
      <c r="L190" s="67">
        <f>SUMIF(PROJECT!$D$11:$D$5731,D190,PROJECT!$AU$11:$AU$5731)</f>
        <v>0</v>
      </c>
      <c r="M190" s="67">
        <f>SUMIF(PROJECT!$D$11:$D$5731,D190,PROJECT!$AV$11:$AV$5731)</f>
        <v>0</v>
      </c>
      <c r="N190" s="67">
        <f>SUMIF(PROJECT!$D$11:$D$5731,D190,PROJECT!$AW$11:$AW$5731)</f>
        <v>0</v>
      </c>
      <c r="O190" s="67">
        <f>SUMIF(PROJECT!$D$11:$D$5731,D190,PROJECT!$AX$11:$AX$5731)</f>
        <v>0</v>
      </c>
      <c r="P190" s="67">
        <f>SUMIF(PROJECT!$D$11:$D$5731,D190,PROJECT!$AY$11:$AY$5731)</f>
        <v>0</v>
      </c>
      <c r="Q190" s="67">
        <f>SUMIF(PROJECT!$D$12:$D$4965,D190,PROJECT!$BC$12:$BC$4965)</f>
        <v>0</v>
      </c>
      <c r="R190" s="67">
        <f>SUMIF(PROJECT!$D$12:$D$4965,D190,PROJECT!$BD$12:$BD$4965)</f>
        <v>0</v>
      </c>
      <c r="S190" s="67">
        <f>SUMIF(PROJECT!$D$12:$D$4965,D190,PROJECT!$BE$12:$BE$4965)</f>
        <v>0</v>
      </c>
      <c r="T190" s="67">
        <f>SUMIF(PROJECT!$D$12:$D$4965,D190,PROJECT!$BF$12:$BF$4965)</f>
        <v>0</v>
      </c>
      <c r="U190" s="67">
        <f>SUMIF(PROJECT!$D$12:$D$4965,D190,PROJECT!$BG$12:$BG$4965)</f>
        <v>0</v>
      </c>
      <c r="V190" s="67">
        <f>SUMIF(PROJECT!$D$12:$D$4965,D190,PROJECT!$BH$12:$BH$4965)</f>
        <v>0</v>
      </c>
      <c r="W190" s="67">
        <f>SUMIF(PROJECT!$D$12:$D$4965,D190,PROJECT!$BI$12:$BI$4965)</f>
        <v>0</v>
      </c>
      <c r="X190" s="67">
        <f>SUMIF(PROJECT!$D$12:$D$4965,D190,PROJECT!$BJ$12:$BJ$4965)</f>
        <v>0</v>
      </c>
      <c r="Y190" s="67">
        <f>SUMIF(PROJECT!$D$12:$D$4965,D190,PROJECT!$BK$12:$BK$4965)</f>
        <v>0</v>
      </c>
      <c r="Z190" s="67">
        <f>SUMIF(PROJECT!$D$12:$D$4965,D190,PROJECT!$BL$12:$BL$4965)</f>
        <v>0</v>
      </c>
      <c r="AA190" s="67">
        <f>SUMIF(PROJECT!$D$12:$D$4965,D190,PROJECT!$BM$12:$BM$4965)</f>
        <v>0</v>
      </c>
      <c r="AB190" s="67">
        <f>SUMIF(PROJECT!$D$12:$D$4965,D190,PROJECT!$BN$12:$BN$4965)</f>
        <v>0</v>
      </c>
      <c r="AC190" s="67">
        <f t="shared" si="22"/>
        <v>0</v>
      </c>
      <c r="AD190" s="67">
        <f t="shared" si="23"/>
        <v>0</v>
      </c>
      <c r="AF190" s="91"/>
      <c r="AG190" s="100"/>
      <c r="AH190" s="63">
        <f t="shared" si="20"/>
        <v>0</v>
      </c>
      <c r="AI190" s="63">
        <f t="shared" si="21"/>
        <v>0</v>
      </c>
      <c r="AJ190" s="96"/>
    </row>
    <row r="191" spans="1:36">
      <c r="A191" s="54" t="s">
        <v>105</v>
      </c>
      <c r="B191" s="54">
        <f>IFERROR(VLOOKUP(D191,#REF!,4,0),0)</f>
        <v>0</v>
      </c>
      <c r="C191" s="54">
        <f>IFERROR(VLOOKUP(D191,#REF!,5,0),0)</f>
        <v>0</v>
      </c>
      <c r="D191" s="85"/>
      <c r="E191" s="67">
        <f>SUMIF(PROJECT!$D$11:$D$5731,D191,PROJECT!$AN$11:$AN$5731)</f>
        <v>0</v>
      </c>
      <c r="F191" s="67">
        <f>SUMIF(PROJECT!$D$11:$D$5731,D191,PROJECT!$AO$11:$AO$5731)</f>
        <v>0</v>
      </c>
      <c r="G191" s="67">
        <f>SUMIF(PROJECT!$D$11:$D$5731,D191,PROJECT!$AP$11:$AP$5731)</f>
        <v>0</v>
      </c>
      <c r="H191" s="67">
        <f>SUMIF(PROJECT!$D$11:$D$5731,D191,PROJECT!$AQ$11:$AQ$5731)</f>
        <v>0</v>
      </c>
      <c r="I191" s="67">
        <f>SUMIF(PROJECT!$D$11:$D$5731,D191,PROJECT!$AR$11:$AR$5731)</f>
        <v>0</v>
      </c>
      <c r="J191" s="67">
        <f>SUMIF(PROJECT!$D$11:$D$5731,D191,PROJECT!$AS$11:$AS$5731)</f>
        <v>0</v>
      </c>
      <c r="K191" s="67">
        <f>SUMIF(PROJECT!$D$11:$D$5731,D191,PROJECT!$AT$11:$AT$5731)</f>
        <v>0</v>
      </c>
      <c r="L191" s="67">
        <f>SUMIF(PROJECT!$D$11:$D$5731,D191,PROJECT!$AU$11:$AU$5731)</f>
        <v>0</v>
      </c>
      <c r="M191" s="67">
        <f>SUMIF(PROJECT!$D$11:$D$5731,D191,PROJECT!$AV$11:$AV$5731)</f>
        <v>0</v>
      </c>
      <c r="N191" s="67">
        <f>SUMIF(PROJECT!$D$11:$D$5731,D191,PROJECT!$AW$11:$AW$5731)</f>
        <v>0</v>
      </c>
      <c r="O191" s="67">
        <f>SUMIF(PROJECT!$D$11:$D$5731,D191,PROJECT!$AX$11:$AX$5731)</f>
        <v>0</v>
      </c>
      <c r="P191" s="67">
        <f>SUMIF(PROJECT!$D$11:$D$5731,D191,PROJECT!$AY$11:$AY$5731)</f>
        <v>0</v>
      </c>
      <c r="Q191" s="67">
        <f>SUMIF(PROJECT!$D$12:$D$4965,D191,PROJECT!$BC$12:$BC$4965)</f>
        <v>0</v>
      </c>
      <c r="R191" s="67">
        <f>SUMIF(PROJECT!$D$12:$D$4965,D191,PROJECT!$BD$12:$BD$4965)</f>
        <v>0</v>
      </c>
      <c r="S191" s="67">
        <f>SUMIF(PROJECT!$D$12:$D$4965,D191,PROJECT!$BE$12:$BE$4965)</f>
        <v>0</v>
      </c>
      <c r="T191" s="67">
        <f>SUMIF(PROJECT!$D$12:$D$4965,D191,PROJECT!$BF$12:$BF$4965)</f>
        <v>0</v>
      </c>
      <c r="U191" s="67">
        <f>SUMIF(PROJECT!$D$12:$D$4965,D191,PROJECT!$BG$12:$BG$4965)</f>
        <v>0</v>
      </c>
      <c r="V191" s="67">
        <f>SUMIF(PROJECT!$D$12:$D$4965,D191,PROJECT!$BH$12:$BH$4965)</f>
        <v>0</v>
      </c>
      <c r="W191" s="67">
        <f>SUMIF(PROJECT!$D$12:$D$4965,D191,PROJECT!$BI$12:$BI$4965)</f>
        <v>0</v>
      </c>
      <c r="X191" s="67">
        <f>SUMIF(PROJECT!$D$12:$D$4965,D191,PROJECT!$BJ$12:$BJ$4965)</f>
        <v>0</v>
      </c>
      <c r="Y191" s="67">
        <f>SUMIF(PROJECT!$D$12:$D$4965,D191,PROJECT!$BK$12:$BK$4965)</f>
        <v>0</v>
      </c>
      <c r="Z191" s="67">
        <f>SUMIF(PROJECT!$D$12:$D$4965,D191,PROJECT!$BL$12:$BL$4965)</f>
        <v>0</v>
      </c>
      <c r="AA191" s="67">
        <f>SUMIF(PROJECT!$D$12:$D$4965,D191,PROJECT!$BM$12:$BM$4965)</f>
        <v>0</v>
      </c>
      <c r="AB191" s="67">
        <f>SUMIF(PROJECT!$D$12:$D$4965,D191,PROJECT!$BN$12:$BN$4965)</f>
        <v>0</v>
      </c>
      <c r="AC191" s="67">
        <f t="shared" si="22"/>
        <v>0</v>
      </c>
      <c r="AD191" s="67">
        <f t="shared" si="23"/>
        <v>0</v>
      </c>
      <c r="AF191" s="91"/>
      <c r="AG191" s="100"/>
      <c r="AH191" s="63">
        <f t="shared" si="20"/>
        <v>0</v>
      </c>
      <c r="AI191" s="63">
        <f t="shared" si="21"/>
        <v>0</v>
      </c>
      <c r="AJ191" s="96"/>
    </row>
    <row r="192" spans="1:36">
      <c r="A192" s="54" t="s">
        <v>105</v>
      </c>
      <c r="B192" s="54">
        <f>IFERROR(VLOOKUP(D192,#REF!,4,0),0)</f>
        <v>0</v>
      </c>
      <c r="C192" s="54">
        <f>IFERROR(VLOOKUP(D192,#REF!,5,0),0)</f>
        <v>0</v>
      </c>
      <c r="D192" s="85"/>
      <c r="E192" s="67">
        <f>SUMIF(PROJECT!$D$11:$D$5731,D192,PROJECT!$AN$11:$AN$5731)</f>
        <v>0</v>
      </c>
      <c r="F192" s="67">
        <f>SUMIF(PROJECT!$D$11:$D$5731,D192,PROJECT!$AO$11:$AO$5731)</f>
        <v>0</v>
      </c>
      <c r="G192" s="67">
        <f>SUMIF(PROJECT!$D$11:$D$5731,D192,PROJECT!$AP$11:$AP$5731)</f>
        <v>0</v>
      </c>
      <c r="H192" s="67">
        <f>SUMIF(PROJECT!$D$11:$D$5731,D192,PROJECT!$AQ$11:$AQ$5731)</f>
        <v>0</v>
      </c>
      <c r="I192" s="67">
        <f>SUMIF(PROJECT!$D$11:$D$5731,D192,PROJECT!$AR$11:$AR$5731)</f>
        <v>0</v>
      </c>
      <c r="J192" s="67">
        <f>SUMIF(PROJECT!$D$11:$D$5731,D192,PROJECT!$AS$11:$AS$5731)</f>
        <v>0</v>
      </c>
      <c r="K192" s="67">
        <f>SUMIF(PROJECT!$D$11:$D$5731,D192,PROJECT!$AT$11:$AT$5731)</f>
        <v>0</v>
      </c>
      <c r="L192" s="67">
        <f>SUMIF(PROJECT!$D$11:$D$5731,D192,PROJECT!$AU$11:$AU$5731)</f>
        <v>0</v>
      </c>
      <c r="M192" s="67">
        <f>SUMIF(PROJECT!$D$11:$D$5731,D192,PROJECT!$AV$11:$AV$5731)</f>
        <v>0</v>
      </c>
      <c r="N192" s="67">
        <f>SUMIF(PROJECT!$D$11:$D$5731,D192,PROJECT!$AW$11:$AW$5731)</f>
        <v>0</v>
      </c>
      <c r="O192" s="67">
        <f>SUMIF(PROJECT!$D$11:$D$5731,D192,PROJECT!$AX$11:$AX$5731)</f>
        <v>0</v>
      </c>
      <c r="P192" s="67">
        <f>SUMIF(PROJECT!$D$11:$D$5731,D192,PROJECT!$AY$11:$AY$5731)</f>
        <v>0</v>
      </c>
      <c r="Q192" s="67">
        <f>SUMIF(PROJECT!$D$12:$D$4965,D192,PROJECT!$BC$12:$BC$4965)</f>
        <v>0</v>
      </c>
      <c r="R192" s="67">
        <f>SUMIF(PROJECT!$D$12:$D$4965,D192,PROJECT!$BD$12:$BD$4965)</f>
        <v>0</v>
      </c>
      <c r="S192" s="67">
        <f>SUMIF(PROJECT!$D$12:$D$4965,D192,PROJECT!$BE$12:$BE$4965)</f>
        <v>0</v>
      </c>
      <c r="T192" s="67">
        <f>SUMIF(PROJECT!$D$12:$D$4965,D192,PROJECT!$BF$12:$BF$4965)</f>
        <v>0</v>
      </c>
      <c r="U192" s="67">
        <f>SUMIF(PROJECT!$D$12:$D$4965,D192,PROJECT!$BG$12:$BG$4965)</f>
        <v>0</v>
      </c>
      <c r="V192" s="67">
        <f>SUMIF(PROJECT!$D$12:$D$4965,D192,PROJECT!$BH$12:$BH$4965)</f>
        <v>0</v>
      </c>
      <c r="W192" s="67">
        <f>SUMIF(PROJECT!$D$12:$D$4965,D192,PROJECT!$BI$12:$BI$4965)</f>
        <v>0</v>
      </c>
      <c r="X192" s="67">
        <f>SUMIF(PROJECT!$D$12:$D$4965,D192,PROJECT!$BJ$12:$BJ$4965)</f>
        <v>0</v>
      </c>
      <c r="Y192" s="67">
        <f>SUMIF(PROJECT!$D$12:$D$4965,D192,PROJECT!$BK$12:$BK$4965)</f>
        <v>0</v>
      </c>
      <c r="Z192" s="67">
        <f>SUMIF(PROJECT!$D$12:$D$4965,D192,PROJECT!$BL$12:$BL$4965)</f>
        <v>0</v>
      </c>
      <c r="AA192" s="67">
        <f>SUMIF(PROJECT!$D$12:$D$4965,D192,PROJECT!$BM$12:$BM$4965)</f>
        <v>0</v>
      </c>
      <c r="AB192" s="67">
        <f>SUMIF(PROJECT!$D$12:$D$4965,D192,PROJECT!$BN$12:$BN$4965)</f>
        <v>0</v>
      </c>
      <c r="AC192" s="67">
        <f t="shared" si="22"/>
        <v>0</v>
      </c>
      <c r="AD192" s="67">
        <f t="shared" si="23"/>
        <v>0</v>
      </c>
      <c r="AF192" s="91"/>
      <c r="AG192" s="100"/>
      <c r="AH192" s="63">
        <f t="shared" si="20"/>
        <v>0</v>
      </c>
      <c r="AI192" s="63">
        <f t="shared" si="21"/>
        <v>0</v>
      </c>
      <c r="AJ192" s="96"/>
    </row>
    <row r="193" spans="1:36">
      <c r="A193" s="54" t="s">
        <v>105</v>
      </c>
      <c r="B193" s="54">
        <f>IFERROR(VLOOKUP(D193,#REF!,4,0),0)</f>
        <v>0</v>
      </c>
      <c r="C193" s="54">
        <f>IFERROR(VLOOKUP(D193,#REF!,5,0),0)</f>
        <v>0</v>
      </c>
      <c r="D193" s="85"/>
      <c r="E193" s="67">
        <f>SUMIF(PROJECT!$D$11:$D$5731,D193,PROJECT!$AN$11:$AN$5731)</f>
        <v>0</v>
      </c>
      <c r="F193" s="67">
        <f>SUMIF(PROJECT!$D$11:$D$5731,D193,PROJECT!$AO$11:$AO$5731)</f>
        <v>0</v>
      </c>
      <c r="G193" s="67">
        <f>SUMIF(PROJECT!$D$11:$D$5731,D193,PROJECT!$AP$11:$AP$5731)</f>
        <v>0</v>
      </c>
      <c r="H193" s="67">
        <f>SUMIF(PROJECT!$D$11:$D$5731,D193,PROJECT!$AQ$11:$AQ$5731)</f>
        <v>0</v>
      </c>
      <c r="I193" s="67">
        <f>SUMIF(PROJECT!$D$11:$D$5731,D193,PROJECT!$AR$11:$AR$5731)</f>
        <v>0</v>
      </c>
      <c r="J193" s="67">
        <f>SUMIF(PROJECT!$D$11:$D$5731,D193,PROJECT!$AS$11:$AS$5731)</f>
        <v>0</v>
      </c>
      <c r="K193" s="67">
        <f>SUMIF(PROJECT!$D$11:$D$5731,D193,PROJECT!$AT$11:$AT$5731)</f>
        <v>0</v>
      </c>
      <c r="L193" s="67">
        <f>SUMIF(PROJECT!$D$11:$D$5731,D193,PROJECT!$AU$11:$AU$5731)</f>
        <v>0</v>
      </c>
      <c r="M193" s="67">
        <f>SUMIF(PROJECT!$D$11:$D$5731,D193,PROJECT!$AV$11:$AV$5731)</f>
        <v>0</v>
      </c>
      <c r="N193" s="67">
        <f>SUMIF(PROJECT!$D$11:$D$5731,D193,PROJECT!$AW$11:$AW$5731)</f>
        <v>0</v>
      </c>
      <c r="O193" s="67">
        <f>SUMIF(PROJECT!$D$11:$D$5731,D193,PROJECT!$AX$11:$AX$5731)</f>
        <v>0</v>
      </c>
      <c r="P193" s="67">
        <f>SUMIF(PROJECT!$D$11:$D$5731,D193,PROJECT!$AY$11:$AY$5731)</f>
        <v>0</v>
      </c>
      <c r="Q193" s="67">
        <f>SUMIF(PROJECT!$D$12:$D$4965,D193,PROJECT!$BC$12:$BC$4965)</f>
        <v>0</v>
      </c>
      <c r="R193" s="67">
        <f>SUMIF(PROJECT!$D$12:$D$4965,D193,PROJECT!$BD$12:$BD$4965)</f>
        <v>0</v>
      </c>
      <c r="S193" s="67">
        <f>SUMIF(PROJECT!$D$12:$D$4965,D193,PROJECT!$BE$12:$BE$4965)</f>
        <v>0</v>
      </c>
      <c r="T193" s="67">
        <f>SUMIF(PROJECT!$D$12:$D$4965,D193,PROJECT!$BF$12:$BF$4965)</f>
        <v>0</v>
      </c>
      <c r="U193" s="67">
        <f>SUMIF(PROJECT!$D$12:$D$4965,D193,PROJECT!$BG$12:$BG$4965)</f>
        <v>0</v>
      </c>
      <c r="V193" s="67">
        <f>SUMIF(PROJECT!$D$12:$D$4965,D193,PROJECT!$BH$12:$BH$4965)</f>
        <v>0</v>
      </c>
      <c r="W193" s="67">
        <f>SUMIF(PROJECT!$D$12:$D$4965,D193,PROJECT!$BI$12:$BI$4965)</f>
        <v>0</v>
      </c>
      <c r="X193" s="67">
        <f>SUMIF(PROJECT!$D$12:$D$4965,D193,PROJECT!$BJ$12:$BJ$4965)</f>
        <v>0</v>
      </c>
      <c r="Y193" s="67">
        <f>SUMIF(PROJECT!$D$12:$D$4965,D193,PROJECT!$BK$12:$BK$4965)</f>
        <v>0</v>
      </c>
      <c r="Z193" s="67">
        <f>SUMIF(PROJECT!$D$12:$D$4965,D193,PROJECT!$BL$12:$BL$4965)</f>
        <v>0</v>
      </c>
      <c r="AA193" s="67">
        <f>SUMIF(PROJECT!$D$12:$D$4965,D193,PROJECT!$BM$12:$BM$4965)</f>
        <v>0</v>
      </c>
      <c r="AB193" s="67">
        <f>SUMIF(PROJECT!$D$12:$D$4965,D193,PROJECT!$BN$12:$BN$4965)</f>
        <v>0</v>
      </c>
      <c r="AC193" s="67">
        <f t="shared" si="22"/>
        <v>0</v>
      </c>
      <c r="AD193" s="67">
        <f t="shared" si="23"/>
        <v>0</v>
      </c>
      <c r="AF193" s="91"/>
      <c r="AG193" s="100"/>
      <c r="AH193" s="63">
        <f t="shared" si="20"/>
        <v>0</v>
      </c>
      <c r="AI193" s="63">
        <f t="shared" si="21"/>
        <v>0</v>
      </c>
      <c r="AJ193" s="96"/>
    </row>
    <row r="194" spans="1:36">
      <c r="A194" s="54" t="s">
        <v>105</v>
      </c>
      <c r="B194" s="54">
        <f>IFERROR(VLOOKUP(D194,#REF!,4,0),0)</f>
        <v>0</v>
      </c>
      <c r="C194" s="54">
        <f>IFERROR(VLOOKUP(D194,#REF!,5,0),0)</f>
        <v>0</v>
      </c>
      <c r="D194" s="85"/>
      <c r="E194" s="67">
        <f>SUMIF(PROJECT!$D$11:$D$5731,D194,PROJECT!$AN$11:$AN$5731)</f>
        <v>0</v>
      </c>
      <c r="F194" s="67">
        <f>SUMIF(PROJECT!$D$11:$D$5731,D194,PROJECT!$AO$11:$AO$5731)</f>
        <v>0</v>
      </c>
      <c r="G194" s="67">
        <f>SUMIF(PROJECT!$D$11:$D$5731,D194,PROJECT!$AP$11:$AP$5731)</f>
        <v>0</v>
      </c>
      <c r="H194" s="67">
        <f>SUMIF(PROJECT!$D$11:$D$5731,D194,PROJECT!$AQ$11:$AQ$5731)</f>
        <v>0</v>
      </c>
      <c r="I194" s="67">
        <f>SUMIF(PROJECT!$D$11:$D$5731,D194,PROJECT!$AR$11:$AR$5731)</f>
        <v>0</v>
      </c>
      <c r="J194" s="67">
        <f>SUMIF(PROJECT!$D$11:$D$5731,D194,PROJECT!$AS$11:$AS$5731)</f>
        <v>0</v>
      </c>
      <c r="K194" s="67">
        <f>SUMIF(PROJECT!$D$11:$D$5731,D194,PROJECT!$AT$11:$AT$5731)</f>
        <v>0</v>
      </c>
      <c r="L194" s="67">
        <f>SUMIF(PROJECT!$D$11:$D$5731,D194,PROJECT!$AU$11:$AU$5731)</f>
        <v>0</v>
      </c>
      <c r="M194" s="67">
        <f>SUMIF(PROJECT!$D$11:$D$5731,D194,PROJECT!$AV$11:$AV$5731)</f>
        <v>0</v>
      </c>
      <c r="N194" s="67">
        <f>SUMIF(PROJECT!$D$11:$D$5731,D194,PROJECT!$AW$11:$AW$5731)</f>
        <v>0</v>
      </c>
      <c r="O194" s="67">
        <f>SUMIF(PROJECT!$D$11:$D$5731,D194,PROJECT!$AX$11:$AX$5731)</f>
        <v>0</v>
      </c>
      <c r="P194" s="67">
        <f>SUMIF(PROJECT!$D$11:$D$5731,D194,PROJECT!$AY$11:$AY$5731)</f>
        <v>0</v>
      </c>
      <c r="Q194" s="67">
        <f>SUMIF(PROJECT!$D$12:$D$4965,D194,PROJECT!$BC$12:$BC$4965)</f>
        <v>0</v>
      </c>
      <c r="R194" s="67">
        <f>SUMIF(PROJECT!$D$12:$D$4965,D194,PROJECT!$BD$12:$BD$4965)</f>
        <v>0</v>
      </c>
      <c r="S194" s="67">
        <f>SUMIF(PROJECT!$D$12:$D$4965,D194,PROJECT!$BE$12:$BE$4965)</f>
        <v>0</v>
      </c>
      <c r="T194" s="67">
        <f>SUMIF(PROJECT!$D$12:$D$4965,D194,PROJECT!$BF$12:$BF$4965)</f>
        <v>0</v>
      </c>
      <c r="U194" s="67">
        <f>SUMIF(PROJECT!$D$12:$D$4965,D194,PROJECT!$BG$12:$BG$4965)</f>
        <v>0</v>
      </c>
      <c r="V194" s="67">
        <f>SUMIF(PROJECT!$D$12:$D$4965,D194,PROJECT!$BH$12:$BH$4965)</f>
        <v>0</v>
      </c>
      <c r="W194" s="67">
        <f>SUMIF(PROJECT!$D$12:$D$4965,D194,PROJECT!$BI$12:$BI$4965)</f>
        <v>0</v>
      </c>
      <c r="X194" s="67">
        <f>SUMIF(PROJECT!$D$12:$D$4965,D194,PROJECT!$BJ$12:$BJ$4965)</f>
        <v>0</v>
      </c>
      <c r="Y194" s="67">
        <f>SUMIF(PROJECT!$D$12:$D$4965,D194,PROJECT!$BK$12:$BK$4965)</f>
        <v>0</v>
      </c>
      <c r="Z194" s="67">
        <f>SUMIF(PROJECT!$D$12:$D$4965,D194,PROJECT!$BL$12:$BL$4965)</f>
        <v>0</v>
      </c>
      <c r="AA194" s="67">
        <f>SUMIF(PROJECT!$D$12:$D$4965,D194,PROJECT!$BM$12:$BM$4965)</f>
        <v>0</v>
      </c>
      <c r="AB194" s="67">
        <f>SUMIF(PROJECT!$D$12:$D$4965,D194,PROJECT!$BN$12:$BN$4965)</f>
        <v>0</v>
      </c>
      <c r="AC194" s="67">
        <f t="shared" si="22"/>
        <v>0</v>
      </c>
      <c r="AD194" s="67">
        <f t="shared" si="23"/>
        <v>0</v>
      </c>
      <c r="AF194" s="91"/>
      <c r="AG194" s="100"/>
      <c r="AH194" s="63">
        <f t="shared" si="20"/>
        <v>0</v>
      </c>
      <c r="AI194" s="63">
        <f t="shared" si="21"/>
        <v>0</v>
      </c>
      <c r="AJ194" s="96"/>
    </row>
    <row r="195" spans="1:36">
      <c r="A195" s="54" t="s">
        <v>105</v>
      </c>
      <c r="B195" s="54">
        <f>IFERROR(VLOOKUP(D195,#REF!,4,0),0)</f>
        <v>0</v>
      </c>
      <c r="C195" s="54">
        <f>IFERROR(VLOOKUP(D195,#REF!,5,0),0)</f>
        <v>0</v>
      </c>
      <c r="D195" s="85"/>
      <c r="E195" s="67">
        <f>SUMIF(PROJECT!$D$11:$D$5731,D195,PROJECT!$AN$11:$AN$5731)</f>
        <v>0</v>
      </c>
      <c r="F195" s="67">
        <f>SUMIF(PROJECT!$D$11:$D$5731,D195,PROJECT!$AO$11:$AO$5731)</f>
        <v>0</v>
      </c>
      <c r="G195" s="67">
        <f>SUMIF(PROJECT!$D$11:$D$5731,D195,PROJECT!$AP$11:$AP$5731)</f>
        <v>0</v>
      </c>
      <c r="H195" s="67">
        <f>SUMIF(PROJECT!$D$11:$D$5731,D195,PROJECT!$AQ$11:$AQ$5731)</f>
        <v>0</v>
      </c>
      <c r="I195" s="67">
        <f>SUMIF(PROJECT!$D$11:$D$5731,D195,PROJECT!$AR$11:$AR$5731)</f>
        <v>0</v>
      </c>
      <c r="J195" s="67">
        <f>SUMIF(PROJECT!$D$11:$D$5731,D195,PROJECT!$AS$11:$AS$5731)</f>
        <v>0</v>
      </c>
      <c r="K195" s="67">
        <f>SUMIF(PROJECT!$D$11:$D$5731,D195,PROJECT!$AT$11:$AT$5731)</f>
        <v>0</v>
      </c>
      <c r="L195" s="67">
        <f>SUMIF(PROJECT!$D$11:$D$5731,D195,PROJECT!$AU$11:$AU$5731)</f>
        <v>0</v>
      </c>
      <c r="M195" s="67">
        <f>SUMIF(PROJECT!$D$11:$D$5731,D195,PROJECT!$AV$11:$AV$5731)</f>
        <v>0</v>
      </c>
      <c r="N195" s="67">
        <f>SUMIF(PROJECT!$D$11:$D$5731,D195,PROJECT!$AW$11:$AW$5731)</f>
        <v>0</v>
      </c>
      <c r="O195" s="67">
        <f>SUMIF(PROJECT!$D$11:$D$5731,D195,PROJECT!$AX$11:$AX$5731)</f>
        <v>0</v>
      </c>
      <c r="P195" s="67">
        <f>SUMIF(PROJECT!$D$11:$D$5731,D195,PROJECT!$AY$11:$AY$5731)</f>
        <v>0</v>
      </c>
      <c r="Q195" s="67">
        <f>SUMIF(PROJECT!$D$12:$D$4965,D195,PROJECT!$BC$12:$BC$4965)</f>
        <v>0</v>
      </c>
      <c r="R195" s="67">
        <f>SUMIF(PROJECT!$D$12:$D$4965,D195,PROJECT!$BD$12:$BD$4965)</f>
        <v>0</v>
      </c>
      <c r="S195" s="67">
        <f>SUMIF(PROJECT!$D$12:$D$4965,D195,PROJECT!$BE$12:$BE$4965)</f>
        <v>0</v>
      </c>
      <c r="T195" s="67">
        <f>SUMIF(PROJECT!$D$12:$D$4965,D195,PROJECT!$BF$12:$BF$4965)</f>
        <v>0</v>
      </c>
      <c r="U195" s="67">
        <f>SUMIF(PROJECT!$D$12:$D$4965,D195,PROJECT!$BG$12:$BG$4965)</f>
        <v>0</v>
      </c>
      <c r="V195" s="67">
        <f>SUMIF(PROJECT!$D$12:$D$4965,D195,PROJECT!$BH$12:$BH$4965)</f>
        <v>0</v>
      </c>
      <c r="W195" s="67">
        <f>SUMIF(PROJECT!$D$12:$D$4965,D195,PROJECT!$BI$12:$BI$4965)</f>
        <v>0</v>
      </c>
      <c r="X195" s="67">
        <f>SUMIF(PROJECT!$D$12:$D$4965,D195,PROJECT!$BJ$12:$BJ$4965)</f>
        <v>0</v>
      </c>
      <c r="Y195" s="67">
        <f>SUMIF(PROJECT!$D$12:$D$4965,D195,PROJECT!$BK$12:$BK$4965)</f>
        <v>0</v>
      </c>
      <c r="Z195" s="67">
        <f>SUMIF(PROJECT!$D$12:$D$4965,D195,PROJECT!$BL$12:$BL$4965)</f>
        <v>0</v>
      </c>
      <c r="AA195" s="67">
        <f>SUMIF(PROJECT!$D$12:$D$4965,D195,PROJECT!$BM$12:$BM$4965)</f>
        <v>0</v>
      </c>
      <c r="AB195" s="67">
        <f>SUMIF(PROJECT!$D$12:$D$4965,D195,PROJECT!$BN$12:$BN$4965)</f>
        <v>0</v>
      </c>
      <c r="AC195" s="67">
        <f t="shared" si="22"/>
        <v>0</v>
      </c>
      <c r="AD195" s="67">
        <f t="shared" si="23"/>
        <v>0</v>
      </c>
      <c r="AF195" s="91"/>
      <c r="AG195" s="100"/>
      <c r="AH195" s="63">
        <f t="shared" si="20"/>
        <v>0</v>
      </c>
      <c r="AI195" s="63">
        <f t="shared" si="21"/>
        <v>0</v>
      </c>
      <c r="AJ195" s="96"/>
    </row>
    <row r="196" spans="1:36">
      <c r="A196" s="54" t="s">
        <v>105</v>
      </c>
      <c r="B196" s="54">
        <f>IFERROR(VLOOKUP(D196,#REF!,4,0),0)</f>
        <v>0</v>
      </c>
      <c r="C196" s="54">
        <f>IFERROR(VLOOKUP(D196,#REF!,5,0),0)</f>
        <v>0</v>
      </c>
      <c r="D196" s="85"/>
      <c r="E196" s="67">
        <f>SUMIF(PROJECT!$D$11:$D$5731,D196,PROJECT!$AN$11:$AN$5731)</f>
        <v>0</v>
      </c>
      <c r="F196" s="67">
        <f>SUMIF(PROJECT!$D$11:$D$5731,D196,PROJECT!$AO$11:$AO$5731)</f>
        <v>0</v>
      </c>
      <c r="G196" s="67">
        <f>SUMIF(PROJECT!$D$11:$D$5731,D196,PROJECT!$AP$11:$AP$5731)</f>
        <v>0</v>
      </c>
      <c r="H196" s="67">
        <f>SUMIF(PROJECT!$D$11:$D$5731,D196,PROJECT!$AQ$11:$AQ$5731)</f>
        <v>0</v>
      </c>
      <c r="I196" s="67">
        <f>SUMIF(PROJECT!$D$11:$D$5731,D196,PROJECT!$AR$11:$AR$5731)</f>
        <v>0</v>
      </c>
      <c r="J196" s="67">
        <f>SUMIF(PROJECT!$D$11:$D$5731,D196,PROJECT!$AS$11:$AS$5731)</f>
        <v>0</v>
      </c>
      <c r="K196" s="67">
        <f>SUMIF(PROJECT!$D$11:$D$5731,D196,PROJECT!$AT$11:$AT$5731)</f>
        <v>0</v>
      </c>
      <c r="L196" s="67">
        <f>SUMIF(PROJECT!$D$11:$D$5731,D196,PROJECT!$AU$11:$AU$5731)</f>
        <v>0</v>
      </c>
      <c r="M196" s="67">
        <f>SUMIF(PROJECT!$D$11:$D$5731,D196,PROJECT!$AV$11:$AV$5731)</f>
        <v>0</v>
      </c>
      <c r="N196" s="67">
        <f>SUMIF(PROJECT!$D$11:$D$5731,D196,PROJECT!$AW$11:$AW$5731)</f>
        <v>0</v>
      </c>
      <c r="O196" s="67">
        <f>SUMIF(PROJECT!$D$11:$D$5731,D196,PROJECT!$AX$11:$AX$5731)</f>
        <v>0</v>
      </c>
      <c r="P196" s="67">
        <f>SUMIF(PROJECT!$D$11:$D$5731,D196,PROJECT!$AY$11:$AY$5731)</f>
        <v>0</v>
      </c>
      <c r="Q196" s="67">
        <f>SUMIF(PROJECT!$D$12:$D$4965,D196,PROJECT!$BC$12:$BC$4965)</f>
        <v>0</v>
      </c>
      <c r="R196" s="67">
        <f>SUMIF(PROJECT!$D$12:$D$4965,D196,PROJECT!$BD$12:$BD$4965)</f>
        <v>0</v>
      </c>
      <c r="S196" s="67">
        <f>SUMIF(PROJECT!$D$12:$D$4965,D196,PROJECT!$BE$12:$BE$4965)</f>
        <v>0</v>
      </c>
      <c r="T196" s="67">
        <f>SUMIF(PROJECT!$D$12:$D$4965,D196,PROJECT!$BF$12:$BF$4965)</f>
        <v>0</v>
      </c>
      <c r="U196" s="67">
        <f>SUMIF(PROJECT!$D$12:$D$4965,D196,PROJECT!$BG$12:$BG$4965)</f>
        <v>0</v>
      </c>
      <c r="V196" s="67">
        <f>SUMIF(PROJECT!$D$12:$D$4965,D196,PROJECT!$BH$12:$BH$4965)</f>
        <v>0</v>
      </c>
      <c r="W196" s="67">
        <f>SUMIF(PROJECT!$D$12:$D$4965,D196,PROJECT!$BI$12:$BI$4965)</f>
        <v>0</v>
      </c>
      <c r="X196" s="67">
        <f>SUMIF(PROJECT!$D$12:$D$4965,D196,PROJECT!$BJ$12:$BJ$4965)</f>
        <v>0</v>
      </c>
      <c r="Y196" s="67">
        <f>SUMIF(PROJECT!$D$12:$D$4965,D196,PROJECT!$BK$12:$BK$4965)</f>
        <v>0</v>
      </c>
      <c r="Z196" s="67">
        <f>SUMIF(PROJECT!$D$12:$D$4965,D196,PROJECT!$BL$12:$BL$4965)</f>
        <v>0</v>
      </c>
      <c r="AA196" s="67">
        <f>SUMIF(PROJECT!$D$12:$D$4965,D196,PROJECT!$BM$12:$BM$4965)</f>
        <v>0</v>
      </c>
      <c r="AB196" s="67">
        <f>SUMIF(PROJECT!$D$12:$D$4965,D196,PROJECT!$BN$12:$BN$4965)</f>
        <v>0</v>
      </c>
      <c r="AC196" s="67">
        <f t="shared" si="22"/>
        <v>0</v>
      </c>
      <c r="AD196" s="67">
        <f t="shared" si="23"/>
        <v>0</v>
      </c>
      <c r="AF196" s="91"/>
      <c r="AG196" s="100"/>
      <c r="AH196" s="63">
        <f t="shared" si="20"/>
        <v>0</v>
      </c>
      <c r="AI196" s="63">
        <f t="shared" si="21"/>
        <v>0</v>
      </c>
      <c r="AJ196" s="96"/>
    </row>
    <row r="197" spans="1:36">
      <c r="A197" s="54" t="s">
        <v>105</v>
      </c>
      <c r="B197" s="54">
        <f>IFERROR(VLOOKUP(D197,#REF!,4,0),0)</f>
        <v>0</v>
      </c>
      <c r="C197" s="54">
        <f>IFERROR(VLOOKUP(D197,#REF!,5,0),0)</f>
        <v>0</v>
      </c>
      <c r="D197" s="85"/>
      <c r="E197" s="67">
        <f>SUMIF(PROJECT!$D$11:$D$5731,D197,PROJECT!$AN$11:$AN$5731)</f>
        <v>0</v>
      </c>
      <c r="F197" s="67">
        <f>SUMIF(PROJECT!$D$11:$D$5731,D197,PROJECT!$AO$11:$AO$5731)</f>
        <v>0</v>
      </c>
      <c r="G197" s="67">
        <f>SUMIF(PROJECT!$D$11:$D$5731,D197,PROJECT!$AP$11:$AP$5731)</f>
        <v>0</v>
      </c>
      <c r="H197" s="67">
        <f>SUMIF(PROJECT!$D$11:$D$5731,D197,PROJECT!$AQ$11:$AQ$5731)</f>
        <v>0</v>
      </c>
      <c r="I197" s="67">
        <f>SUMIF(PROJECT!$D$11:$D$5731,D197,PROJECT!$AR$11:$AR$5731)</f>
        <v>0</v>
      </c>
      <c r="J197" s="67">
        <f>SUMIF(PROJECT!$D$11:$D$5731,D197,PROJECT!$AS$11:$AS$5731)</f>
        <v>0</v>
      </c>
      <c r="K197" s="67">
        <f>SUMIF(PROJECT!$D$11:$D$5731,D197,PROJECT!$AT$11:$AT$5731)</f>
        <v>0</v>
      </c>
      <c r="L197" s="67">
        <f>SUMIF(PROJECT!$D$11:$D$5731,D197,PROJECT!$AU$11:$AU$5731)</f>
        <v>0</v>
      </c>
      <c r="M197" s="67">
        <f>SUMIF(PROJECT!$D$11:$D$5731,D197,PROJECT!$AV$11:$AV$5731)</f>
        <v>0</v>
      </c>
      <c r="N197" s="67">
        <f>SUMIF(PROJECT!$D$11:$D$5731,D197,PROJECT!$AW$11:$AW$5731)</f>
        <v>0</v>
      </c>
      <c r="O197" s="67">
        <f>SUMIF(PROJECT!$D$11:$D$5731,D197,PROJECT!$AX$11:$AX$5731)</f>
        <v>0</v>
      </c>
      <c r="P197" s="67">
        <f>SUMIF(PROJECT!$D$11:$D$5731,D197,PROJECT!$AY$11:$AY$5731)</f>
        <v>0</v>
      </c>
      <c r="Q197" s="67">
        <f>SUMIF(PROJECT!$D$12:$D$4965,D197,PROJECT!$BC$12:$BC$4965)</f>
        <v>0</v>
      </c>
      <c r="R197" s="67">
        <f>SUMIF(PROJECT!$D$12:$D$4965,D197,PROJECT!$BD$12:$BD$4965)</f>
        <v>0</v>
      </c>
      <c r="S197" s="67">
        <f>SUMIF(PROJECT!$D$12:$D$4965,D197,PROJECT!$BE$12:$BE$4965)</f>
        <v>0</v>
      </c>
      <c r="T197" s="67">
        <f>SUMIF(PROJECT!$D$12:$D$4965,D197,PROJECT!$BF$12:$BF$4965)</f>
        <v>0</v>
      </c>
      <c r="U197" s="67">
        <f>SUMIF(PROJECT!$D$12:$D$4965,D197,PROJECT!$BG$12:$BG$4965)</f>
        <v>0</v>
      </c>
      <c r="V197" s="67">
        <f>SUMIF(PROJECT!$D$12:$D$4965,D197,PROJECT!$BH$12:$BH$4965)</f>
        <v>0</v>
      </c>
      <c r="W197" s="67">
        <f>SUMIF(PROJECT!$D$12:$D$4965,D197,PROJECT!$BI$12:$BI$4965)</f>
        <v>0</v>
      </c>
      <c r="X197" s="67">
        <f>SUMIF(PROJECT!$D$12:$D$4965,D197,PROJECT!$BJ$12:$BJ$4965)</f>
        <v>0</v>
      </c>
      <c r="Y197" s="67">
        <f>SUMIF(PROJECT!$D$12:$D$4965,D197,PROJECT!$BK$12:$BK$4965)</f>
        <v>0</v>
      </c>
      <c r="Z197" s="67">
        <f>SUMIF(PROJECT!$D$12:$D$4965,D197,PROJECT!$BL$12:$BL$4965)</f>
        <v>0</v>
      </c>
      <c r="AA197" s="67">
        <f>SUMIF(PROJECT!$D$12:$D$4965,D197,PROJECT!$BM$12:$BM$4965)</f>
        <v>0</v>
      </c>
      <c r="AB197" s="67">
        <f>SUMIF(PROJECT!$D$12:$D$4965,D197,PROJECT!$BN$12:$BN$4965)</f>
        <v>0</v>
      </c>
      <c r="AC197" s="67">
        <f t="shared" si="22"/>
        <v>0</v>
      </c>
      <c r="AD197" s="67">
        <f t="shared" si="23"/>
        <v>0</v>
      </c>
      <c r="AF197" s="91"/>
      <c r="AG197" s="100"/>
      <c r="AH197" s="63">
        <f t="shared" si="20"/>
        <v>0</v>
      </c>
      <c r="AI197" s="63">
        <f t="shared" si="21"/>
        <v>0</v>
      </c>
      <c r="AJ197" s="96"/>
    </row>
    <row r="198" spans="1:36">
      <c r="A198" s="54" t="s">
        <v>105</v>
      </c>
      <c r="B198" s="54">
        <f>IFERROR(VLOOKUP(D198,#REF!,4,0),0)</f>
        <v>0</v>
      </c>
      <c r="C198" s="54">
        <f>IFERROR(VLOOKUP(D198,#REF!,5,0),0)</f>
        <v>0</v>
      </c>
      <c r="D198" s="85"/>
      <c r="E198" s="67">
        <f>SUMIF(PROJECT!$D$11:$D$5731,D198,PROJECT!$AN$11:$AN$5731)</f>
        <v>0</v>
      </c>
      <c r="F198" s="67">
        <f>SUMIF(PROJECT!$D$11:$D$5731,D198,PROJECT!$AO$11:$AO$5731)</f>
        <v>0</v>
      </c>
      <c r="G198" s="67">
        <f>SUMIF(PROJECT!$D$11:$D$5731,D198,PROJECT!$AP$11:$AP$5731)</f>
        <v>0</v>
      </c>
      <c r="H198" s="67">
        <f>SUMIF(PROJECT!$D$11:$D$5731,D198,PROJECT!$AQ$11:$AQ$5731)</f>
        <v>0</v>
      </c>
      <c r="I198" s="67">
        <f>SUMIF(PROJECT!$D$11:$D$5731,D198,PROJECT!$AR$11:$AR$5731)</f>
        <v>0</v>
      </c>
      <c r="J198" s="67">
        <f>SUMIF(PROJECT!$D$11:$D$5731,D198,PROJECT!$AS$11:$AS$5731)</f>
        <v>0</v>
      </c>
      <c r="K198" s="67">
        <f>SUMIF(PROJECT!$D$11:$D$5731,D198,PROJECT!$AT$11:$AT$5731)</f>
        <v>0</v>
      </c>
      <c r="L198" s="67">
        <f>SUMIF(PROJECT!$D$11:$D$5731,D198,PROJECT!$AU$11:$AU$5731)</f>
        <v>0</v>
      </c>
      <c r="M198" s="67">
        <f>SUMIF(PROJECT!$D$11:$D$5731,D198,PROJECT!$AV$11:$AV$5731)</f>
        <v>0</v>
      </c>
      <c r="N198" s="67">
        <f>SUMIF(PROJECT!$D$11:$D$5731,D198,PROJECT!$AW$11:$AW$5731)</f>
        <v>0</v>
      </c>
      <c r="O198" s="67">
        <f>SUMIF(PROJECT!$D$11:$D$5731,D198,PROJECT!$AX$11:$AX$5731)</f>
        <v>0</v>
      </c>
      <c r="P198" s="67">
        <f>SUMIF(PROJECT!$D$11:$D$5731,D198,PROJECT!$AY$11:$AY$5731)</f>
        <v>0</v>
      </c>
      <c r="Q198" s="67">
        <f>SUMIF(PROJECT!$D$12:$D$4965,D198,PROJECT!$BC$12:$BC$4965)</f>
        <v>0</v>
      </c>
      <c r="R198" s="67">
        <f>SUMIF(PROJECT!$D$12:$D$4965,D198,PROJECT!$BD$12:$BD$4965)</f>
        <v>0</v>
      </c>
      <c r="S198" s="67">
        <f>SUMIF(PROJECT!$D$12:$D$4965,D198,PROJECT!$BE$12:$BE$4965)</f>
        <v>0</v>
      </c>
      <c r="T198" s="67">
        <f>SUMIF(PROJECT!$D$12:$D$4965,D198,PROJECT!$BF$12:$BF$4965)</f>
        <v>0</v>
      </c>
      <c r="U198" s="67">
        <f>SUMIF(PROJECT!$D$12:$D$4965,D198,PROJECT!$BG$12:$BG$4965)</f>
        <v>0</v>
      </c>
      <c r="V198" s="67">
        <f>SUMIF(PROJECT!$D$12:$D$4965,D198,PROJECT!$BH$12:$BH$4965)</f>
        <v>0</v>
      </c>
      <c r="W198" s="67">
        <f>SUMIF(PROJECT!$D$12:$D$4965,D198,PROJECT!$BI$12:$BI$4965)</f>
        <v>0</v>
      </c>
      <c r="X198" s="67">
        <f>SUMIF(PROJECT!$D$12:$D$4965,D198,PROJECT!$BJ$12:$BJ$4965)</f>
        <v>0</v>
      </c>
      <c r="Y198" s="67">
        <f>SUMIF(PROJECT!$D$12:$D$4965,D198,PROJECT!$BK$12:$BK$4965)</f>
        <v>0</v>
      </c>
      <c r="Z198" s="67">
        <f>SUMIF(PROJECT!$D$12:$D$4965,D198,PROJECT!$BL$12:$BL$4965)</f>
        <v>0</v>
      </c>
      <c r="AA198" s="67">
        <f>SUMIF(PROJECT!$D$12:$D$4965,D198,PROJECT!$BM$12:$BM$4965)</f>
        <v>0</v>
      </c>
      <c r="AB198" s="67">
        <f>SUMIF(PROJECT!$D$12:$D$4965,D198,PROJECT!$BN$12:$BN$4965)</f>
        <v>0</v>
      </c>
      <c r="AC198" s="67">
        <f t="shared" si="22"/>
        <v>0</v>
      </c>
      <c r="AD198" s="67">
        <f t="shared" si="23"/>
        <v>0</v>
      </c>
      <c r="AF198" s="91"/>
      <c r="AG198" s="100"/>
      <c r="AH198" s="63">
        <f t="shared" si="20"/>
        <v>0</v>
      </c>
      <c r="AI198" s="63">
        <f t="shared" si="21"/>
        <v>0</v>
      </c>
      <c r="AJ198" s="96"/>
    </row>
    <row r="199" spans="1:36">
      <c r="A199" s="54" t="s">
        <v>105</v>
      </c>
      <c r="B199" s="54">
        <f>IFERROR(VLOOKUP(D199,#REF!,4,0),0)</f>
        <v>0</v>
      </c>
      <c r="C199" s="54">
        <f>IFERROR(VLOOKUP(D199,#REF!,5,0),0)</f>
        <v>0</v>
      </c>
      <c r="D199" s="85"/>
      <c r="E199" s="67">
        <f>SUMIF(PROJECT!$D$11:$D$5731,D199,PROJECT!$AN$11:$AN$5731)</f>
        <v>0</v>
      </c>
      <c r="F199" s="67">
        <f>SUMIF(PROJECT!$D$11:$D$5731,D199,PROJECT!$AO$11:$AO$5731)</f>
        <v>0</v>
      </c>
      <c r="G199" s="67">
        <f>SUMIF(PROJECT!$D$11:$D$5731,D199,PROJECT!$AP$11:$AP$5731)</f>
        <v>0</v>
      </c>
      <c r="H199" s="67">
        <f>SUMIF(PROJECT!$D$11:$D$5731,D199,PROJECT!$AQ$11:$AQ$5731)</f>
        <v>0</v>
      </c>
      <c r="I199" s="67">
        <f>SUMIF(PROJECT!$D$11:$D$5731,D199,PROJECT!$AR$11:$AR$5731)</f>
        <v>0</v>
      </c>
      <c r="J199" s="67">
        <f>SUMIF(PROJECT!$D$11:$D$5731,D199,PROJECT!$AS$11:$AS$5731)</f>
        <v>0</v>
      </c>
      <c r="K199" s="67">
        <f>SUMIF(PROJECT!$D$11:$D$5731,D199,PROJECT!$AT$11:$AT$5731)</f>
        <v>0</v>
      </c>
      <c r="L199" s="67">
        <f>SUMIF(PROJECT!$D$11:$D$5731,D199,PROJECT!$AU$11:$AU$5731)</f>
        <v>0</v>
      </c>
      <c r="M199" s="67">
        <f>SUMIF(PROJECT!$D$11:$D$5731,D199,PROJECT!$AV$11:$AV$5731)</f>
        <v>0</v>
      </c>
      <c r="N199" s="67">
        <f>SUMIF(PROJECT!$D$11:$D$5731,D199,PROJECT!$AW$11:$AW$5731)</f>
        <v>0</v>
      </c>
      <c r="O199" s="67">
        <f>SUMIF(PROJECT!$D$11:$D$5731,D199,PROJECT!$AX$11:$AX$5731)</f>
        <v>0</v>
      </c>
      <c r="P199" s="67">
        <f>SUMIF(PROJECT!$D$11:$D$5731,D199,PROJECT!$AY$11:$AY$5731)</f>
        <v>0</v>
      </c>
      <c r="Q199" s="67">
        <f>SUMIF(PROJECT!$D$12:$D$4965,D199,PROJECT!$BC$12:$BC$4965)</f>
        <v>0</v>
      </c>
      <c r="R199" s="67">
        <f>SUMIF(PROJECT!$D$12:$D$4965,D199,PROJECT!$BD$12:$BD$4965)</f>
        <v>0</v>
      </c>
      <c r="S199" s="67">
        <f>SUMIF(PROJECT!$D$12:$D$4965,D199,PROJECT!$BE$12:$BE$4965)</f>
        <v>0</v>
      </c>
      <c r="T199" s="67">
        <f>SUMIF(PROJECT!$D$12:$D$4965,D199,PROJECT!$BF$12:$BF$4965)</f>
        <v>0</v>
      </c>
      <c r="U199" s="67">
        <f>SUMIF(PROJECT!$D$12:$D$4965,D199,PROJECT!$BG$12:$BG$4965)</f>
        <v>0</v>
      </c>
      <c r="V199" s="67">
        <f>SUMIF(PROJECT!$D$12:$D$4965,D199,PROJECT!$BH$12:$BH$4965)</f>
        <v>0</v>
      </c>
      <c r="W199" s="67">
        <f>SUMIF(PROJECT!$D$12:$D$4965,D199,PROJECT!$BI$12:$BI$4965)</f>
        <v>0</v>
      </c>
      <c r="X199" s="67">
        <f>SUMIF(PROJECT!$D$12:$D$4965,D199,PROJECT!$BJ$12:$BJ$4965)</f>
        <v>0</v>
      </c>
      <c r="Y199" s="67">
        <f>SUMIF(PROJECT!$D$12:$D$4965,D199,PROJECT!$BK$12:$BK$4965)</f>
        <v>0</v>
      </c>
      <c r="Z199" s="67">
        <f>SUMIF(PROJECT!$D$12:$D$4965,D199,PROJECT!$BL$12:$BL$4965)</f>
        <v>0</v>
      </c>
      <c r="AA199" s="67">
        <f>SUMIF(PROJECT!$D$12:$D$4965,D199,PROJECT!$BM$12:$BM$4965)</f>
        <v>0</v>
      </c>
      <c r="AB199" s="67">
        <f>SUMIF(PROJECT!$D$12:$D$4965,D199,PROJECT!$BN$12:$BN$4965)</f>
        <v>0</v>
      </c>
      <c r="AC199" s="67">
        <f t="shared" si="22"/>
        <v>0</v>
      </c>
      <c r="AD199" s="67">
        <f t="shared" si="23"/>
        <v>0</v>
      </c>
      <c r="AF199" s="91"/>
      <c r="AG199" s="100"/>
      <c r="AH199" s="63">
        <f t="shared" ref="AH199:AH216" si="24">IFERROR((AC199-AF199)/AF199,0)</f>
        <v>0</v>
      </c>
      <c r="AI199" s="63">
        <f t="shared" ref="AI199:AI216" si="25">IFERROR((AD199-AG199)/AG199,0)</f>
        <v>0</v>
      </c>
      <c r="AJ199" s="96"/>
    </row>
    <row r="200" spans="1:36">
      <c r="A200" s="54" t="s">
        <v>105</v>
      </c>
      <c r="B200" s="54">
        <f>IFERROR(VLOOKUP(D200,#REF!,4,0),0)</f>
        <v>0</v>
      </c>
      <c r="C200" s="54">
        <f>IFERROR(VLOOKUP(D200,#REF!,5,0),0)</f>
        <v>0</v>
      </c>
      <c r="D200" s="85"/>
      <c r="E200" s="67">
        <f>SUMIF(PROJECT!$D$11:$D$5731,D200,PROJECT!$AN$11:$AN$5731)</f>
        <v>0</v>
      </c>
      <c r="F200" s="67">
        <f>SUMIF(PROJECT!$D$11:$D$5731,D200,PROJECT!$AO$11:$AO$5731)</f>
        <v>0</v>
      </c>
      <c r="G200" s="67">
        <f>SUMIF(PROJECT!$D$11:$D$5731,D200,PROJECT!$AP$11:$AP$5731)</f>
        <v>0</v>
      </c>
      <c r="H200" s="67">
        <f>SUMIF(PROJECT!$D$11:$D$5731,D200,PROJECT!$AQ$11:$AQ$5731)</f>
        <v>0</v>
      </c>
      <c r="I200" s="67">
        <f>SUMIF(PROJECT!$D$11:$D$5731,D200,PROJECT!$AR$11:$AR$5731)</f>
        <v>0</v>
      </c>
      <c r="J200" s="67">
        <f>SUMIF(PROJECT!$D$11:$D$5731,D200,PROJECT!$AS$11:$AS$5731)</f>
        <v>0</v>
      </c>
      <c r="K200" s="67">
        <f>SUMIF(PROJECT!$D$11:$D$5731,D200,PROJECT!$AT$11:$AT$5731)</f>
        <v>0</v>
      </c>
      <c r="L200" s="67">
        <f>SUMIF(PROJECT!$D$11:$D$5731,D200,PROJECT!$AU$11:$AU$5731)</f>
        <v>0</v>
      </c>
      <c r="M200" s="67">
        <f>SUMIF(PROJECT!$D$11:$D$5731,D200,PROJECT!$AV$11:$AV$5731)</f>
        <v>0</v>
      </c>
      <c r="N200" s="67">
        <f>SUMIF(PROJECT!$D$11:$D$5731,D200,PROJECT!$AW$11:$AW$5731)</f>
        <v>0</v>
      </c>
      <c r="O200" s="67">
        <f>SUMIF(PROJECT!$D$11:$D$5731,D200,PROJECT!$AX$11:$AX$5731)</f>
        <v>0</v>
      </c>
      <c r="P200" s="67">
        <f>SUMIF(PROJECT!$D$11:$D$5731,D200,PROJECT!$AY$11:$AY$5731)</f>
        <v>0</v>
      </c>
      <c r="Q200" s="67">
        <f>SUMIF(PROJECT!$D$12:$D$4965,D200,PROJECT!$BC$12:$BC$4965)</f>
        <v>0</v>
      </c>
      <c r="R200" s="67">
        <f>SUMIF(PROJECT!$D$12:$D$4965,D200,PROJECT!$BD$12:$BD$4965)</f>
        <v>0</v>
      </c>
      <c r="S200" s="67">
        <f>SUMIF(PROJECT!$D$12:$D$4965,D200,PROJECT!$BE$12:$BE$4965)</f>
        <v>0</v>
      </c>
      <c r="T200" s="67">
        <f>SUMIF(PROJECT!$D$12:$D$4965,D200,PROJECT!$BF$12:$BF$4965)</f>
        <v>0</v>
      </c>
      <c r="U200" s="67">
        <f>SUMIF(PROJECT!$D$12:$D$4965,D200,PROJECT!$BG$12:$BG$4965)</f>
        <v>0</v>
      </c>
      <c r="V200" s="67">
        <f>SUMIF(PROJECT!$D$12:$D$4965,D200,PROJECT!$BH$12:$BH$4965)</f>
        <v>0</v>
      </c>
      <c r="W200" s="67">
        <f>SUMIF(PROJECT!$D$12:$D$4965,D200,PROJECT!$BI$12:$BI$4965)</f>
        <v>0</v>
      </c>
      <c r="X200" s="67">
        <f>SUMIF(PROJECT!$D$12:$D$4965,D200,PROJECT!$BJ$12:$BJ$4965)</f>
        <v>0</v>
      </c>
      <c r="Y200" s="67">
        <f>SUMIF(PROJECT!$D$12:$D$4965,D200,PROJECT!$BK$12:$BK$4965)</f>
        <v>0</v>
      </c>
      <c r="Z200" s="67">
        <f>SUMIF(PROJECT!$D$12:$D$4965,D200,PROJECT!$BL$12:$BL$4965)</f>
        <v>0</v>
      </c>
      <c r="AA200" s="67">
        <f>SUMIF(PROJECT!$D$12:$D$4965,D200,PROJECT!$BM$12:$BM$4965)</f>
        <v>0</v>
      </c>
      <c r="AB200" s="67">
        <f>SUMIF(PROJECT!$D$12:$D$4965,D200,PROJECT!$BN$12:$BN$4965)</f>
        <v>0</v>
      </c>
      <c r="AC200" s="67">
        <f t="shared" ref="AC200:AC215" si="26">SUM(E200:P200)</f>
        <v>0</v>
      </c>
      <c r="AD200" s="67">
        <f t="shared" ref="AD200:AD215" si="27">SUM(Q200:AB200)</f>
        <v>0</v>
      </c>
      <c r="AF200" s="91"/>
      <c r="AG200" s="100"/>
      <c r="AH200" s="63">
        <f t="shared" si="24"/>
        <v>0</v>
      </c>
      <c r="AI200" s="63">
        <f t="shared" si="25"/>
        <v>0</v>
      </c>
      <c r="AJ200" s="96"/>
    </row>
    <row r="201" spans="1:36">
      <c r="A201" s="54" t="s">
        <v>105</v>
      </c>
      <c r="B201" s="54">
        <f>IFERROR(VLOOKUP(D201,#REF!,4,0),0)</f>
        <v>0</v>
      </c>
      <c r="C201" s="54">
        <f>IFERROR(VLOOKUP(D201,#REF!,5,0),0)</f>
        <v>0</v>
      </c>
      <c r="D201" s="85"/>
      <c r="E201" s="67">
        <f>SUMIF(PROJECT!$D$11:$D$5731,D201,PROJECT!$AN$11:$AN$5731)</f>
        <v>0</v>
      </c>
      <c r="F201" s="67">
        <f>SUMIF(PROJECT!$D$11:$D$5731,D201,PROJECT!$AO$11:$AO$5731)</f>
        <v>0</v>
      </c>
      <c r="G201" s="67">
        <f>SUMIF(PROJECT!$D$11:$D$5731,D201,PROJECT!$AP$11:$AP$5731)</f>
        <v>0</v>
      </c>
      <c r="H201" s="67">
        <f>SUMIF(PROJECT!$D$11:$D$5731,D201,PROJECT!$AQ$11:$AQ$5731)</f>
        <v>0</v>
      </c>
      <c r="I201" s="67">
        <f>SUMIF(PROJECT!$D$11:$D$5731,D201,PROJECT!$AR$11:$AR$5731)</f>
        <v>0</v>
      </c>
      <c r="J201" s="67">
        <f>SUMIF(PROJECT!$D$11:$D$5731,D201,PROJECT!$AS$11:$AS$5731)</f>
        <v>0</v>
      </c>
      <c r="K201" s="67">
        <f>SUMIF(PROJECT!$D$11:$D$5731,D201,PROJECT!$AT$11:$AT$5731)</f>
        <v>0</v>
      </c>
      <c r="L201" s="67">
        <f>SUMIF(PROJECT!$D$11:$D$5731,D201,PROJECT!$AU$11:$AU$5731)</f>
        <v>0</v>
      </c>
      <c r="M201" s="67">
        <f>SUMIF(PROJECT!$D$11:$D$5731,D201,PROJECT!$AV$11:$AV$5731)</f>
        <v>0</v>
      </c>
      <c r="N201" s="67">
        <f>SUMIF(PROJECT!$D$11:$D$5731,D201,PROJECT!$AW$11:$AW$5731)</f>
        <v>0</v>
      </c>
      <c r="O201" s="67">
        <f>SUMIF(PROJECT!$D$11:$D$5731,D201,PROJECT!$AX$11:$AX$5731)</f>
        <v>0</v>
      </c>
      <c r="P201" s="67">
        <f>SUMIF(PROJECT!$D$11:$D$5731,D201,PROJECT!$AY$11:$AY$5731)</f>
        <v>0</v>
      </c>
      <c r="Q201" s="67">
        <f>SUMIF(PROJECT!$D$12:$D$4965,D201,PROJECT!$BC$12:$BC$4965)</f>
        <v>0</v>
      </c>
      <c r="R201" s="67">
        <f>SUMIF(PROJECT!$D$12:$D$4965,D201,PROJECT!$BD$12:$BD$4965)</f>
        <v>0</v>
      </c>
      <c r="S201" s="67">
        <f>SUMIF(PROJECT!$D$12:$D$4965,D201,PROJECT!$BE$12:$BE$4965)</f>
        <v>0</v>
      </c>
      <c r="T201" s="67">
        <f>SUMIF(PROJECT!$D$12:$D$4965,D201,PROJECT!$BF$12:$BF$4965)</f>
        <v>0</v>
      </c>
      <c r="U201" s="67">
        <f>SUMIF(PROJECT!$D$12:$D$4965,D201,PROJECT!$BG$12:$BG$4965)</f>
        <v>0</v>
      </c>
      <c r="V201" s="67">
        <f>SUMIF(PROJECT!$D$12:$D$4965,D201,PROJECT!$BH$12:$BH$4965)</f>
        <v>0</v>
      </c>
      <c r="W201" s="67">
        <f>SUMIF(PROJECT!$D$12:$D$4965,D201,PROJECT!$BI$12:$BI$4965)</f>
        <v>0</v>
      </c>
      <c r="X201" s="67">
        <f>SUMIF(PROJECT!$D$12:$D$4965,D201,PROJECT!$BJ$12:$BJ$4965)</f>
        <v>0</v>
      </c>
      <c r="Y201" s="67">
        <f>SUMIF(PROJECT!$D$12:$D$4965,D201,PROJECT!$BK$12:$BK$4965)</f>
        <v>0</v>
      </c>
      <c r="Z201" s="67">
        <f>SUMIF(PROJECT!$D$12:$D$4965,D201,PROJECT!$BL$12:$BL$4965)</f>
        <v>0</v>
      </c>
      <c r="AA201" s="67">
        <f>SUMIF(PROJECT!$D$12:$D$4965,D201,PROJECT!$BM$12:$BM$4965)</f>
        <v>0</v>
      </c>
      <c r="AB201" s="67">
        <f>SUMIF(PROJECT!$D$12:$D$4965,D201,PROJECT!$BN$12:$BN$4965)</f>
        <v>0</v>
      </c>
      <c r="AC201" s="67">
        <f t="shared" si="26"/>
        <v>0</v>
      </c>
      <c r="AD201" s="67">
        <f t="shared" si="27"/>
        <v>0</v>
      </c>
      <c r="AF201" s="91"/>
      <c r="AG201" s="100"/>
      <c r="AH201" s="63">
        <f t="shared" si="24"/>
        <v>0</v>
      </c>
      <c r="AI201" s="63">
        <f t="shared" si="25"/>
        <v>0</v>
      </c>
      <c r="AJ201" s="96"/>
    </row>
    <row r="202" spans="1:36">
      <c r="A202" s="54" t="s">
        <v>105</v>
      </c>
      <c r="B202" s="54">
        <f>IFERROR(VLOOKUP(D202,#REF!,4,0),0)</f>
        <v>0</v>
      </c>
      <c r="C202" s="54">
        <f>IFERROR(VLOOKUP(D202,#REF!,5,0),0)</f>
        <v>0</v>
      </c>
      <c r="D202" s="85"/>
      <c r="E202" s="67">
        <f>SUMIF(PROJECT!$D$11:$D$5731,D202,PROJECT!$AN$11:$AN$5731)</f>
        <v>0</v>
      </c>
      <c r="F202" s="67">
        <f>SUMIF(PROJECT!$D$11:$D$5731,D202,PROJECT!$AO$11:$AO$5731)</f>
        <v>0</v>
      </c>
      <c r="G202" s="67">
        <f>SUMIF(PROJECT!$D$11:$D$5731,D202,PROJECT!$AP$11:$AP$5731)</f>
        <v>0</v>
      </c>
      <c r="H202" s="67">
        <f>SUMIF(PROJECT!$D$11:$D$5731,D202,PROJECT!$AQ$11:$AQ$5731)</f>
        <v>0</v>
      </c>
      <c r="I202" s="67">
        <f>SUMIF(PROJECT!$D$11:$D$5731,D202,PROJECT!$AR$11:$AR$5731)</f>
        <v>0</v>
      </c>
      <c r="J202" s="67">
        <f>SUMIF(PROJECT!$D$11:$D$5731,D202,PROJECT!$AS$11:$AS$5731)</f>
        <v>0</v>
      </c>
      <c r="K202" s="67">
        <f>SUMIF(PROJECT!$D$11:$D$5731,D202,PROJECT!$AT$11:$AT$5731)</f>
        <v>0</v>
      </c>
      <c r="L202" s="67">
        <f>SUMIF(PROJECT!$D$11:$D$5731,D202,PROJECT!$AU$11:$AU$5731)</f>
        <v>0</v>
      </c>
      <c r="M202" s="67">
        <f>SUMIF(PROJECT!$D$11:$D$5731,D202,PROJECT!$AV$11:$AV$5731)</f>
        <v>0</v>
      </c>
      <c r="N202" s="67">
        <f>SUMIF(PROJECT!$D$11:$D$5731,D202,PROJECT!$AW$11:$AW$5731)</f>
        <v>0</v>
      </c>
      <c r="O202" s="67">
        <f>SUMIF(PROJECT!$D$11:$D$5731,D202,PROJECT!$AX$11:$AX$5731)</f>
        <v>0</v>
      </c>
      <c r="P202" s="67">
        <f>SUMIF(PROJECT!$D$11:$D$5731,D202,PROJECT!$AY$11:$AY$5731)</f>
        <v>0</v>
      </c>
      <c r="Q202" s="67">
        <f>SUMIF(PROJECT!$D$12:$D$4965,D202,PROJECT!$BC$12:$BC$4965)</f>
        <v>0</v>
      </c>
      <c r="R202" s="67">
        <f>SUMIF(PROJECT!$D$12:$D$4965,D202,PROJECT!$BD$12:$BD$4965)</f>
        <v>0</v>
      </c>
      <c r="S202" s="67">
        <f>SUMIF(PROJECT!$D$12:$D$4965,D202,PROJECT!$BE$12:$BE$4965)</f>
        <v>0</v>
      </c>
      <c r="T202" s="67">
        <f>SUMIF(PROJECT!$D$12:$D$4965,D202,PROJECT!$BF$12:$BF$4965)</f>
        <v>0</v>
      </c>
      <c r="U202" s="67">
        <f>SUMIF(PROJECT!$D$12:$D$4965,D202,PROJECT!$BG$12:$BG$4965)</f>
        <v>0</v>
      </c>
      <c r="V202" s="67">
        <f>SUMIF(PROJECT!$D$12:$D$4965,D202,PROJECT!$BH$12:$BH$4965)</f>
        <v>0</v>
      </c>
      <c r="W202" s="67">
        <f>SUMIF(PROJECT!$D$12:$D$4965,D202,PROJECT!$BI$12:$BI$4965)</f>
        <v>0</v>
      </c>
      <c r="X202" s="67">
        <f>SUMIF(PROJECT!$D$12:$D$4965,D202,PROJECT!$BJ$12:$BJ$4965)</f>
        <v>0</v>
      </c>
      <c r="Y202" s="67">
        <f>SUMIF(PROJECT!$D$12:$D$4965,D202,PROJECT!$BK$12:$BK$4965)</f>
        <v>0</v>
      </c>
      <c r="Z202" s="67">
        <f>SUMIF(PROJECT!$D$12:$D$4965,D202,PROJECT!$BL$12:$BL$4965)</f>
        <v>0</v>
      </c>
      <c r="AA202" s="67">
        <f>SUMIF(PROJECT!$D$12:$D$4965,D202,PROJECT!$BM$12:$BM$4965)</f>
        <v>0</v>
      </c>
      <c r="AB202" s="67">
        <f>SUMIF(PROJECT!$D$12:$D$4965,D202,PROJECT!$BN$12:$BN$4965)</f>
        <v>0</v>
      </c>
      <c r="AC202" s="67">
        <f t="shared" si="26"/>
        <v>0</v>
      </c>
      <c r="AD202" s="67">
        <f t="shared" si="27"/>
        <v>0</v>
      </c>
      <c r="AF202" s="91"/>
      <c r="AG202" s="100"/>
      <c r="AH202" s="63">
        <f t="shared" si="24"/>
        <v>0</v>
      </c>
      <c r="AI202" s="63">
        <f t="shared" si="25"/>
        <v>0</v>
      </c>
      <c r="AJ202" s="96"/>
    </row>
    <row r="203" spans="1:36">
      <c r="A203" s="54" t="s">
        <v>105</v>
      </c>
      <c r="B203" s="54">
        <f>IFERROR(VLOOKUP(D203,#REF!,4,0),0)</f>
        <v>0</v>
      </c>
      <c r="C203" s="54">
        <f>IFERROR(VLOOKUP(D203,#REF!,5,0),0)</f>
        <v>0</v>
      </c>
      <c r="D203" s="85"/>
      <c r="E203" s="67">
        <f>SUMIF(PROJECT!$D$11:$D$5731,D203,PROJECT!$AN$11:$AN$5731)</f>
        <v>0</v>
      </c>
      <c r="F203" s="67">
        <f>SUMIF(PROJECT!$D$11:$D$5731,D203,PROJECT!$AO$11:$AO$5731)</f>
        <v>0</v>
      </c>
      <c r="G203" s="67">
        <f>SUMIF(PROJECT!$D$11:$D$5731,D203,PROJECT!$AP$11:$AP$5731)</f>
        <v>0</v>
      </c>
      <c r="H203" s="67">
        <f>SUMIF(PROJECT!$D$11:$D$5731,D203,PROJECT!$AQ$11:$AQ$5731)</f>
        <v>0</v>
      </c>
      <c r="I203" s="67">
        <f>SUMIF(PROJECT!$D$11:$D$5731,D203,PROJECT!$AR$11:$AR$5731)</f>
        <v>0</v>
      </c>
      <c r="J203" s="67">
        <f>SUMIF(PROJECT!$D$11:$D$5731,D203,PROJECT!$AS$11:$AS$5731)</f>
        <v>0</v>
      </c>
      <c r="K203" s="67">
        <f>SUMIF(PROJECT!$D$11:$D$5731,D203,PROJECT!$AT$11:$AT$5731)</f>
        <v>0</v>
      </c>
      <c r="L203" s="67">
        <f>SUMIF(PROJECT!$D$11:$D$5731,D203,PROJECT!$AU$11:$AU$5731)</f>
        <v>0</v>
      </c>
      <c r="M203" s="67">
        <f>SUMIF(PROJECT!$D$11:$D$5731,D203,PROJECT!$AV$11:$AV$5731)</f>
        <v>0</v>
      </c>
      <c r="N203" s="67">
        <f>SUMIF(PROJECT!$D$11:$D$5731,D203,PROJECT!$AW$11:$AW$5731)</f>
        <v>0</v>
      </c>
      <c r="O203" s="67">
        <f>SUMIF(PROJECT!$D$11:$D$5731,D203,PROJECT!$AX$11:$AX$5731)</f>
        <v>0</v>
      </c>
      <c r="P203" s="67">
        <f>SUMIF(PROJECT!$D$11:$D$5731,D203,PROJECT!$AY$11:$AY$5731)</f>
        <v>0</v>
      </c>
      <c r="Q203" s="67">
        <f>SUMIF(PROJECT!$D$12:$D$4965,D203,PROJECT!$BC$12:$BC$4965)</f>
        <v>0</v>
      </c>
      <c r="R203" s="67">
        <f>SUMIF(PROJECT!$D$12:$D$4965,D203,PROJECT!$BD$12:$BD$4965)</f>
        <v>0</v>
      </c>
      <c r="S203" s="67">
        <f>SUMIF(PROJECT!$D$12:$D$4965,D203,PROJECT!$BE$12:$BE$4965)</f>
        <v>0</v>
      </c>
      <c r="T203" s="67">
        <f>SUMIF(PROJECT!$D$12:$D$4965,D203,PROJECT!$BF$12:$BF$4965)</f>
        <v>0</v>
      </c>
      <c r="U203" s="67">
        <f>SUMIF(PROJECT!$D$12:$D$4965,D203,PROJECT!$BG$12:$BG$4965)</f>
        <v>0</v>
      </c>
      <c r="V203" s="67">
        <f>SUMIF(PROJECT!$D$12:$D$4965,D203,PROJECT!$BH$12:$BH$4965)</f>
        <v>0</v>
      </c>
      <c r="W203" s="67">
        <f>SUMIF(PROJECT!$D$12:$D$4965,D203,PROJECT!$BI$12:$BI$4965)</f>
        <v>0</v>
      </c>
      <c r="X203" s="67">
        <f>SUMIF(PROJECT!$D$12:$D$4965,D203,PROJECT!$BJ$12:$BJ$4965)</f>
        <v>0</v>
      </c>
      <c r="Y203" s="67">
        <f>SUMIF(PROJECT!$D$12:$D$4965,D203,PROJECT!$BK$12:$BK$4965)</f>
        <v>0</v>
      </c>
      <c r="Z203" s="67">
        <f>SUMIF(PROJECT!$D$12:$D$4965,D203,PROJECT!$BL$12:$BL$4965)</f>
        <v>0</v>
      </c>
      <c r="AA203" s="67">
        <f>SUMIF(PROJECT!$D$12:$D$4965,D203,PROJECT!$BM$12:$BM$4965)</f>
        <v>0</v>
      </c>
      <c r="AB203" s="67">
        <f>SUMIF(PROJECT!$D$12:$D$4965,D203,PROJECT!$BN$12:$BN$4965)</f>
        <v>0</v>
      </c>
      <c r="AC203" s="67">
        <f t="shared" si="26"/>
        <v>0</v>
      </c>
      <c r="AD203" s="67">
        <f t="shared" si="27"/>
        <v>0</v>
      </c>
      <c r="AF203" s="91"/>
      <c r="AG203" s="100"/>
      <c r="AH203" s="63">
        <f t="shared" si="24"/>
        <v>0</v>
      </c>
      <c r="AI203" s="63">
        <f t="shared" si="25"/>
        <v>0</v>
      </c>
      <c r="AJ203" s="96"/>
    </row>
    <row r="204" spans="1:36">
      <c r="A204" s="54" t="s">
        <v>105</v>
      </c>
      <c r="B204" s="54">
        <f>IFERROR(VLOOKUP(D204,#REF!,4,0),0)</f>
        <v>0</v>
      </c>
      <c r="C204" s="54">
        <f>IFERROR(VLOOKUP(D204,#REF!,5,0),0)</f>
        <v>0</v>
      </c>
      <c r="D204" s="85"/>
      <c r="E204" s="67">
        <f>SUMIF(PROJECT!$D$11:$D$5731,D204,PROJECT!$AN$11:$AN$5731)</f>
        <v>0</v>
      </c>
      <c r="F204" s="67">
        <f>SUMIF(PROJECT!$D$11:$D$5731,D204,PROJECT!$AO$11:$AO$5731)</f>
        <v>0</v>
      </c>
      <c r="G204" s="67">
        <f>SUMIF(PROJECT!$D$11:$D$5731,D204,PROJECT!$AP$11:$AP$5731)</f>
        <v>0</v>
      </c>
      <c r="H204" s="67">
        <f>SUMIF(PROJECT!$D$11:$D$5731,D204,PROJECT!$AQ$11:$AQ$5731)</f>
        <v>0</v>
      </c>
      <c r="I204" s="67">
        <f>SUMIF(PROJECT!$D$11:$D$5731,D204,PROJECT!$AR$11:$AR$5731)</f>
        <v>0</v>
      </c>
      <c r="J204" s="67">
        <f>SUMIF(PROJECT!$D$11:$D$5731,D204,PROJECT!$AS$11:$AS$5731)</f>
        <v>0</v>
      </c>
      <c r="K204" s="67">
        <f>SUMIF(PROJECT!$D$11:$D$5731,D204,PROJECT!$AT$11:$AT$5731)</f>
        <v>0</v>
      </c>
      <c r="L204" s="67">
        <f>SUMIF(PROJECT!$D$11:$D$5731,D204,PROJECT!$AU$11:$AU$5731)</f>
        <v>0</v>
      </c>
      <c r="M204" s="67">
        <f>SUMIF(PROJECT!$D$11:$D$5731,D204,PROJECT!$AV$11:$AV$5731)</f>
        <v>0</v>
      </c>
      <c r="N204" s="67">
        <f>SUMIF(PROJECT!$D$11:$D$5731,D204,PROJECT!$AW$11:$AW$5731)</f>
        <v>0</v>
      </c>
      <c r="O204" s="67">
        <f>SUMIF(PROJECT!$D$11:$D$5731,D204,PROJECT!$AX$11:$AX$5731)</f>
        <v>0</v>
      </c>
      <c r="P204" s="67">
        <f>SUMIF(PROJECT!$D$11:$D$5731,D204,PROJECT!$AY$11:$AY$5731)</f>
        <v>0</v>
      </c>
      <c r="Q204" s="67">
        <f>SUMIF(PROJECT!$D$12:$D$4965,D204,PROJECT!$BC$12:$BC$4965)</f>
        <v>0</v>
      </c>
      <c r="R204" s="67">
        <f>SUMIF(PROJECT!$D$12:$D$4965,D204,PROJECT!$BD$12:$BD$4965)</f>
        <v>0</v>
      </c>
      <c r="S204" s="67">
        <f>SUMIF(PROJECT!$D$12:$D$4965,D204,PROJECT!$BE$12:$BE$4965)</f>
        <v>0</v>
      </c>
      <c r="T204" s="67">
        <f>SUMIF(PROJECT!$D$12:$D$4965,D204,PROJECT!$BF$12:$BF$4965)</f>
        <v>0</v>
      </c>
      <c r="U204" s="67">
        <f>SUMIF(PROJECT!$D$12:$D$4965,D204,PROJECT!$BG$12:$BG$4965)</f>
        <v>0</v>
      </c>
      <c r="V204" s="67">
        <f>SUMIF(PROJECT!$D$12:$D$4965,D204,PROJECT!$BH$12:$BH$4965)</f>
        <v>0</v>
      </c>
      <c r="W204" s="67">
        <f>SUMIF(PROJECT!$D$12:$D$4965,D204,PROJECT!$BI$12:$BI$4965)</f>
        <v>0</v>
      </c>
      <c r="X204" s="67">
        <f>SUMIF(PROJECT!$D$12:$D$4965,D204,PROJECT!$BJ$12:$BJ$4965)</f>
        <v>0</v>
      </c>
      <c r="Y204" s="67">
        <f>SUMIF(PROJECT!$D$12:$D$4965,D204,PROJECT!$BK$12:$BK$4965)</f>
        <v>0</v>
      </c>
      <c r="Z204" s="67">
        <f>SUMIF(PROJECT!$D$12:$D$4965,D204,PROJECT!$BL$12:$BL$4965)</f>
        <v>0</v>
      </c>
      <c r="AA204" s="67">
        <f>SUMIF(PROJECT!$D$12:$D$4965,D204,PROJECT!$BM$12:$BM$4965)</f>
        <v>0</v>
      </c>
      <c r="AB204" s="67">
        <f>SUMIF(PROJECT!$D$12:$D$4965,D204,PROJECT!$BN$12:$BN$4965)</f>
        <v>0</v>
      </c>
      <c r="AC204" s="67">
        <f t="shared" si="26"/>
        <v>0</v>
      </c>
      <c r="AD204" s="67">
        <f t="shared" si="27"/>
        <v>0</v>
      </c>
      <c r="AF204" s="91"/>
      <c r="AG204" s="100"/>
      <c r="AH204" s="63">
        <f t="shared" si="24"/>
        <v>0</v>
      </c>
      <c r="AI204" s="63">
        <f t="shared" si="25"/>
        <v>0</v>
      </c>
      <c r="AJ204" s="96"/>
    </row>
    <row r="205" spans="1:36">
      <c r="A205" s="54" t="s">
        <v>105</v>
      </c>
      <c r="B205" s="54">
        <f>IFERROR(VLOOKUP(D205,#REF!,4,0),0)</f>
        <v>0</v>
      </c>
      <c r="C205" s="54">
        <f>IFERROR(VLOOKUP(D205,#REF!,5,0),0)</f>
        <v>0</v>
      </c>
      <c r="D205" s="85"/>
      <c r="E205" s="67">
        <f>SUMIF(PROJECT!$D$11:$D$5731,D205,PROJECT!$AN$11:$AN$5731)</f>
        <v>0</v>
      </c>
      <c r="F205" s="67">
        <f>SUMIF(PROJECT!$D$11:$D$5731,D205,PROJECT!$AO$11:$AO$5731)</f>
        <v>0</v>
      </c>
      <c r="G205" s="67">
        <f>SUMIF(PROJECT!$D$11:$D$5731,D205,PROJECT!$AP$11:$AP$5731)</f>
        <v>0</v>
      </c>
      <c r="H205" s="67">
        <f>SUMIF(PROJECT!$D$11:$D$5731,D205,PROJECT!$AQ$11:$AQ$5731)</f>
        <v>0</v>
      </c>
      <c r="I205" s="67">
        <f>SUMIF(PROJECT!$D$11:$D$5731,D205,PROJECT!$AR$11:$AR$5731)</f>
        <v>0</v>
      </c>
      <c r="J205" s="67">
        <f>SUMIF(PROJECT!$D$11:$D$5731,D205,PROJECT!$AS$11:$AS$5731)</f>
        <v>0</v>
      </c>
      <c r="K205" s="67">
        <f>SUMIF(PROJECT!$D$11:$D$5731,D205,PROJECT!$AT$11:$AT$5731)</f>
        <v>0</v>
      </c>
      <c r="L205" s="67">
        <f>SUMIF(PROJECT!$D$11:$D$5731,D205,PROJECT!$AU$11:$AU$5731)</f>
        <v>0</v>
      </c>
      <c r="M205" s="67">
        <f>SUMIF(PROJECT!$D$11:$D$5731,D205,PROJECT!$AV$11:$AV$5731)</f>
        <v>0</v>
      </c>
      <c r="N205" s="67">
        <f>SUMIF(PROJECT!$D$11:$D$5731,D205,PROJECT!$AW$11:$AW$5731)</f>
        <v>0</v>
      </c>
      <c r="O205" s="67">
        <f>SUMIF(PROJECT!$D$11:$D$5731,D205,PROJECT!$AX$11:$AX$5731)</f>
        <v>0</v>
      </c>
      <c r="P205" s="67">
        <f>SUMIF(PROJECT!$D$11:$D$5731,D205,PROJECT!$AY$11:$AY$5731)</f>
        <v>0</v>
      </c>
      <c r="Q205" s="67">
        <f>SUMIF(PROJECT!$D$12:$D$4965,D205,PROJECT!$BC$12:$BC$4965)</f>
        <v>0</v>
      </c>
      <c r="R205" s="67">
        <f>SUMIF(PROJECT!$D$12:$D$4965,D205,PROJECT!$BD$12:$BD$4965)</f>
        <v>0</v>
      </c>
      <c r="S205" s="67">
        <f>SUMIF(PROJECT!$D$12:$D$4965,D205,PROJECT!$BE$12:$BE$4965)</f>
        <v>0</v>
      </c>
      <c r="T205" s="67">
        <f>SUMIF(PROJECT!$D$12:$D$4965,D205,PROJECT!$BF$12:$BF$4965)</f>
        <v>0</v>
      </c>
      <c r="U205" s="67">
        <f>SUMIF(PROJECT!$D$12:$D$4965,D205,PROJECT!$BG$12:$BG$4965)</f>
        <v>0</v>
      </c>
      <c r="V205" s="67">
        <f>SUMIF(PROJECT!$D$12:$D$4965,D205,PROJECT!$BH$12:$BH$4965)</f>
        <v>0</v>
      </c>
      <c r="W205" s="67">
        <f>SUMIF(PROJECT!$D$12:$D$4965,D205,PROJECT!$BI$12:$BI$4965)</f>
        <v>0</v>
      </c>
      <c r="X205" s="67">
        <f>SUMIF(PROJECT!$D$12:$D$4965,D205,PROJECT!$BJ$12:$BJ$4965)</f>
        <v>0</v>
      </c>
      <c r="Y205" s="67">
        <f>SUMIF(PROJECT!$D$12:$D$4965,D205,PROJECT!$BK$12:$BK$4965)</f>
        <v>0</v>
      </c>
      <c r="Z205" s="67">
        <f>SUMIF(PROJECT!$D$12:$D$4965,D205,PROJECT!$BL$12:$BL$4965)</f>
        <v>0</v>
      </c>
      <c r="AA205" s="67">
        <f>SUMIF(PROJECT!$D$12:$D$4965,D205,PROJECT!$BM$12:$BM$4965)</f>
        <v>0</v>
      </c>
      <c r="AB205" s="67">
        <f>SUMIF(PROJECT!$D$12:$D$4965,D205,PROJECT!$BN$12:$BN$4965)</f>
        <v>0</v>
      </c>
      <c r="AC205" s="67">
        <f t="shared" si="26"/>
        <v>0</v>
      </c>
      <c r="AD205" s="67">
        <f t="shared" si="27"/>
        <v>0</v>
      </c>
      <c r="AF205" s="91"/>
      <c r="AG205" s="100"/>
      <c r="AH205" s="63">
        <f t="shared" si="24"/>
        <v>0</v>
      </c>
      <c r="AI205" s="63">
        <f t="shared" si="25"/>
        <v>0</v>
      </c>
      <c r="AJ205" s="96"/>
    </row>
    <row r="206" spans="1:36">
      <c r="A206" s="54" t="s">
        <v>105</v>
      </c>
      <c r="B206" s="54">
        <f>IFERROR(VLOOKUP(D206,#REF!,4,0),0)</f>
        <v>0</v>
      </c>
      <c r="C206" s="54">
        <f>IFERROR(VLOOKUP(D206,#REF!,5,0),0)</f>
        <v>0</v>
      </c>
      <c r="D206" s="85"/>
      <c r="E206" s="67">
        <f>SUMIF(PROJECT!$D$11:$D$5731,D206,PROJECT!$AN$11:$AN$5731)</f>
        <v>0</v>
      </c>
      <c r="F206" s="67">
        <f>SUMIF(PROJECT!$D$11:$D$5731,D206,PROJECT!$AO$11:$AO$5731)</f>
        <v>0</v>
      </c>
      <c r="G206" s="67">
        <f>SUMIF(PROJECT!$D$11:$D$5731,D206,PROJECT!$AP$11:$AP$5731)</f>
        <v>0</v>
      </c>
      <c r="H206" s="67">
        <f>SUMIF(PROJECT!$D$11:$D$5731,D206,PROJECT!$AQ$11:$AQ$5731)</f>
        <v>0</v>
      </c>
      <c r="I206" s="67">
        <f>SUMIF(PROJECT!$D$11:$D$5731,D206,PROJECT!$AR$11:$AR$5731)</f>
        <v>0</v>
      </c>
      <c r="J206" s="67">
        <f>SUMIF(PROJECT!$D$11:$D$5731,D206,PROJECT!$AS$11:$AS$5731)</f>
        <v>0</v>
      </c>
      <c r="K206" s="67">
        <f>SUMIF(PROJECT!$D$11:$D$5731,D206,PROJECT!$AT$11:$AT$5731)</f>
        <v>0</v>
      </c>
      <c r="L206" s="67">
        <f>SUMIF(PROJECT!$D$11:$D$5731,D206,PROJECT!$AU$11:$AU$5731)</f>
        <v>0</v>
      </c>
      <c r="M206" s="67">
        <f>SUMIF(PROJECT!$D$11:$D$5731,D206,PROJECT!$AV$11:$AV$5731)</f>
        <v>0</v>
      </c>
      <c r="N206" s="67">
        <f>SUMIF(PROJECT!$D$11:$D$5731,D206,PROJECT!$AW$11:$AW$5731)</f>
        <v>0</v>
      </c>
      <c r="O206" s="67">
        <f>SUMIF(PROJECT!$D$11:$D$5731,D206,PROJECT!$AX$11:$AX$5731)</f>
        <v>0</v>
      </c>
      <c r="P206" s="67">
        <f>SUMIF(PROJECT!$D$11:$D$5731,D206,PROJECT!$AY$11:$AY$5731)</f>
        <v>0</v>
      </c>
      <c r="Q206" s="67">
        <f>SUMIF(PROJECT!$D$12:$D$4965,D206,PROJECT!$BC$12:$BC$4965)</f>
        <v>0</v>
      </c>
      <c r="R206" s="67">
        <f>SUMIF(PROJECT!$D$12:$D$4965,D206,PROJECT!$BD$12:$BD$4965)</f>
        <v>0</v>
      </c>
      <c r="S206" s="67">
        <f>SUMIF(PROJECT!$D$12:$D$4965,D206,PROJECT!$BE$12:$BE$4965)</f>
        <v>0</v>
      </c>
      <c r="T206" s="67">
        <f>SUMIF(PROJECT!$D$12:$D$4965,D206,PROJECT!$BF$12:$BF$4965)</f>
        <v>0</v>
      </c>
      <c r="U206" s="67">
        <f>SUMIF(PROJECT!$D$12:$D$4965,D206,PROJECT!$BG$12:$BG$4965)</f>
        <v>0</v>
      </c>
      <c r="V206" s="67">
        <f>SUMIF(PROJECT!$D$12:$D$4965,D206,PROJECT!$BH$12:$BH$4965)</f>
        <v>0</v>
      </c>
      <c r="W206" s="67">
        <f>SUMIF(PROJECT!$D$12:$D$4965,D206,PROJECT!$BI$12:$BI$4965)</f>
        <v>0</v>
      </c>
      <c r="X206" s="67">
        <f>SUMIF(PROJECT!$D$12:$D$4965,D206,PROJECT!$BJ$12:$BJ$4965)</f>
        <v>0</v>
      </c>
      <c r="Y206" s="67">
        <f>SUMIF(PROJECT!$D$12:$D$4965,D206,PROJECT!$BK$12:$BK$4965)</f>
        <v>0</v>
      </c>
      <c r="Z206" s="67">
        <f>SUMIF(PROJECT!$D$12:$D$4965,D206,PROJECT!$BL$12:$BL$4965)</f>
        <v>0</v>
      </c>
      <c r="AA206" s="67">
        <f>SUMIF(PROJECT!$D$12:$D$4965,D206,PROJECT!$BM$12:$BM$4965)</f>
        <v>0</v>
      </c>
      <c r="AB206" s="67">
        <f>SUMIF(PROJECT!$D$12:$D$4965,D206,PROJECT!$BN$12:$BN$4965)</f>
        <v>0</v>
      </c>
      <c r="AC206" s="67">
        <f t="shared" si="26"/>
        <v>0</v>
      </c>
      <c r="AD206" s="67">
        <f t="shared" si="27"/>
        <v>0</v>
      </c>
      <c r="AF206" s="91"/>
      <c r="AG206" s="100"/>
      <c r="AH206" s="63">
        <f t="shared" si="24"/>
        <v>0</v>
      </c>
      <c r="AI206" s="63">
        <f t="shared" si="25"/>
        <v>0</v>
      </c>
      <c r="AJ206" s="96"/>
    </row>
    <row r="207" spans="1:36">
      <c r="A207" s="54" t="s">
        <v>105</v>
      </c>
      <c r="B207" s="54">
        <f>IFERROR(VLOOKUP(D207,#REF!,4,0),0)</f>
        <v>0</v>
      </c>
      <c r="C207" s="54">
        <f>IFERROR(VLOOKUP(D207,#REF!,5,0),0)</f>
        <v>0</v>
      </c>
      <c r="D207" s="85"/>
      <c r="E207" s="67">
        <f>SUMIF(PROJECT!$D$11:$D$5731,D207,PROJECT!$AN$11:$AN$5731)</f>
        <v>0</v>
      </c>
      <c r="F207" s="67">
        <f>SUMIF(PROJECT!$D$11:$D$5731,D207,PROJECT!$AO$11:$AO$5731)</f>
        <v>0</v>
      </c>
      <c r="G207" s="67">
        <f>SUMIF(PROJECT!$D$11:$D$5731,D207,PROJECT!$AP$11:$AP$5731)</f>
        <v>0</v>
      </c>
      <c r="H207" s="67">
        <f>SUMIF(PROJECT!$D$11:$D$5731,D207,PROJECT!$AQ$11:$AQ$5731)</f>
        <v>0</v>
      </c>
      <c r="I207" s="67">
        <f>SUMIF(PROJECT!$D$11:$D$5731,D207,PROJECT!$AR$11:$AR$5731)</f>
        <v>0</v>
      </c>
      <c r="J207" s="67">
        <f>SUMIF(PROJECT!$D$11:$D$5731,D207,PROJECT!$AS$11:$AS$5731)</f>
        <v>0</v>
      </c>
      <c r="K207" s="67">
        <f>SUMIF(PROJECT!$D$11:$D$5731,D207,PROJECT!$AT$11:$AT$5731)</f>
        <v>0</v>
      </c>
      <c r="L207" s="67">
        <f>SUMIF(PROJECT!$D$11:$D$5731,D207,PROJECT!$AU$11:$AU$5731)</f>
        <v>0</v>
      </c>
      <c r="M207" s="67">
        <f>SUMIF(PROJECT!$D$11:$D$5731,D207,PROJECT!$AV$11:$AV$5731)</f>
        <v>0</v>
      </c>
      <c r="N207" s="67">
        <f>SUMIF(PROJECT!$D$11:$D$5731,D207,PROJECT!$AW$11:$AW$5731)</f>
        <v>0</v>
      </c>
      <c r="O207" s="67">
        <f>SUMIF(PROJECT!$D$11:$D$5731,D207,PROJECT!$AX$11:$AX$5731)</f>
        <v>0</v>
      </c>
      <c r="P207" s="67">
        <f>SUMIF(PROJECT!$D$11:$D$5731,D207,PROJECT!$AY$11:$AY$5731)</f>
        <v>0</v>
      </c>
      <c r="Q207" s="67">
        <f>SUMIF(PROJECT!$D$12:$D$4965,D207,PROJECT!$BC$12:$BC$4965)</f>
        <v>0</v>
      </c>
      <c r="R207" s="67">
        <f>SUMIF(PROJECT!$D$12:$D$4965,D207,PROJECT!$BD$12:$BD$4965)</f>
        <v>0</v>
      </c>
      <c r="S207" s="67">
        <f>SUMIF(PROJECT!$D$12:$D$4965,D207,PROJECT!$BE$12:$BE$4965)</f>
        <v>0</v>
      </c>
      <c r="T207" s="67">
        <f>SUMIF(PROJECT!$D$12:$D$4965,D207,PROJECT!$BF$12:$BF$4965)</f>
        <v>0</v>
      </c>
      <c r="U207" s="67">
        <f>SUMIF(PROJECT!$D$12:$D$4965,D207,PROJECT!$BG$12:$BG$4965)</f>
        <v>0</v>
      </c>
      <c r="V207" s="67">
        <f>SUMIF(PROJECT!$D$12:$D$4965,D207,PROJECT!$BH$12:$BH$4965)</f>
        <v>0</v>
      </c>
      <c r="W207" s="67">
        <f>SUMIF(PROJECT!$D$12:$D$4965,D207,PROJECT!$BI$12:$BI$4965)</f>
        <v>0</v>
      </c>
      <c r="X207" s="67">
        <f>SUMIF(PROJECT!$D$12:$D$4965,D207,PROJECT!$BJ$12:$BJ$4965)</f>
        <v>0</v>
      </c>
      <c r="Y207" s="67">
        <f>SUMIF(PROJECT!$D$12:$D$4965,D207,PROJECT!$BK$12:$BK$4965)</f>
        <v>0</v>
      </c>
      <c r="Z207" s="67">
        <f>SUMIF(PROJECT!$D$12:$D$4965,D207,PROJECT!$BL$12:$BL$4965)</f>
        <v>0</v>
      </c>
      <c r="AA207" s="67">
        <f>SUMIF(PROJECT!$D$12:$D$4965,D207,PROJECT!$BM$12:$BM$4965)</f>
        <v>0</v>
      </c>
      <c r="AB207" s="67">
        <f>SUMIF(PROJECT!$D$12:$D$4965,D207,PROJECT!$BN$12:$BN$4965)</f>
        <v>0</v>
      </c>
      <c r="AC207" s="67">
        <f t="shared" si="26"/>
        <v>0</v>
      </c>
      <c r="AD207" s="67">
        <f t="shared" si="27"/>
        <v>0</v>
      </c>
      <c r="AF207" s="91"/>
      <c r="AG207" s="100"/>
      <c r="AH207" s="63">
        <f t="shared" si="24"/>
        <v>0</v>
      </c>
      <c r="AI207" s="63">
        <f t="shared" si="25"/>
        <v>0</v>
      </c>
      <c r="AJ207" s="96"/>
    </row>
    <row r="208" spans="1:36">
      <c r="A208" s="54" t="s">
        <v>105</v>
      </c>
      <c r="B208" s="54">
        <f>IFERROR(VLOOKUP(D208,#REF!,4,0),0)</f>
        <v>0</v>
      </c>
      <c r="C208" s="54">
        <f>IFERROR(VLOOKUP(D208,#REF!,5,0),0)</f>
        <v>0</v>
      </c>
      <c r="D208" s="85"/>
      <c r="E208" s="67">
        <f>SUMIF(PROJECT!$D$11:$D$5731,D208,PROJECT!$AN$11:$AN$5731)</f>
        <v>0</v>
      </c>
      <c r="F208" s="67">
        <f>SUMIF(PROJECT!$D$11:$D$5731,D208,PROJECT!$AO$11:$AO$5731)</f>
        <v>0</v>
      </c>
      <c r="G208" s="67">
        <f>SUMIF(PROJECT!$D$11:$D$5731,D208,PROJECT!$AP$11:$AP$5731)</f>
        <v>0</v>
      </c>
      <c r="H208" s="67">
        <f>SUMIF(PROJECT!$D$11:$D$5731,D208,PROJECT!$AQ$11:$AQ$5731)</f>
        <v>0</v>
      </c>
      <c r="I208" s="67">
        <f>SUMIF(PROJECT!$D$11:$D$5731,D208,PROJECT!$AR$11:$AR$5731)</f>
        <v>0</v>
      </c>
      <c r="J208" s="67">
        <f>SUMIF(PROJECT!$D$11:$D$5731,D208,PROJECT!$AS$11:$AS$5731)</f>
        <v>0</v>
      </c>
      <c r="K208" s="67">
        <f>SUMIF(PROJECT!$D$11:$D$5731,D208,PROJECT!$AT$11:$AT$5731)</f>
        <v>0</v>
      </c>
      <c r="L208" s="67">
        <f>SUMIF(PROJECT!$D$11:$D$5731,D208,PROJECT!$AU$11:$AU$5731)</f>
        <v>0</v>
      </c>
      <c r="M208" s="67">
        <f>SUMIF(PROJECT!$D$11:$D$5731,D208,PROJECT!$AV$11:$AV$5731)</f>
        <v>0</v>
      </c>
      <c r="N208" s="67">
        <f>SUMIF(PROJECT!$D$11:$D$5731,D208,PROJECT!$AW$11:$AW$5731)</f>
        <v>0</v>
      </c>
      <c r="O208" s="67">
        <f>SUMIF(PROJECT!$D$11:$D$5731,D208,PROJECT!$AX$11:$AX$5731)</f>
        <v>0</v>
      </c>
      <c r="P208" s="67">
        <f>SUMIF(PROJECT!$D$11:$D$5731,D208,PROJECT!$AY$11:$AY$5731)</f>
        <v>0</v>
      </c>
      <c r="Q208" s="67">
        <f>SUMIF(PROJECT!$D$12:$D$4965,D208,PROJECT!$BC$12:$BC$4965)</f>
        <v>0</v>
      </c>
      <c r="R208" s="67">
        <f>SUMIF(PROJECT!$D$12:$D$4965,D208,PROJECT!$BD$12:$BD$4965)</f>
        <v>0</v>
      </c>
      <c r="S208" s="67">
        <f>SUMIF(PROJECT!$D$12:$D$4965,D208,PROJECT!$BE$12:$BE$4965)</f>
        <v>0</v>
      </c>
      <c r="T208" s="67">
        <f>SUMIF(PROJECT!$D$12:$D$4965,D208,PROJECT!$BF$12:$BF$4965)</f>
        <v>0</v>
      </c>
      <c r="U208" s="67">
        <f>SUMIF(PROJECT!$D$12:$D$4965,D208,PROJECT!$BG$12:$BG$4965)</f>
        <v>0</v>
      </c>
      <c r="V208" s="67">
        <f>SUMIF(PROJECT!$D$12:$D$4965,D208,PROJECT!$BH$12:$BH$4965)</f>
        <v>0</v>
      </c>
      <c r="W208" s="67">
        <f>SUMIF(PROJECT!$D$12:$D$4965,D208,PROJECT!$BI$12:$BI$4965)</f>
        <v>0</v>
      </c>
      <c r="X208" s="67">
        <f>SUMIF(PROJECT!$D$12:$D$4965,D208,PROJECT!$BJ$12:$BJ$4965)</f>
        <v>0</v>
      </c>
      <c r="Y208" s="67">
        <f>SUMIF(PROJECT!$D$12:$D$4965,D208,PROJECT!$BK$12:$BK$4965)</f>
        <v>0</v>
      </c>
      <c r="Z208" s="67">
        <f>SUMIF(PROJECT!$D$12:$D$4965,D208,PROJECT!$BL$12:$BL$4965)</f>
        <v>0</v>
      </c>
      <c r="AA208" s="67">
        <f>SUMIF(PROJECT!$D$12:$D$4965,D208,PROJECT!$BM$12:$BM$4965)</f>
        <v>0</v>
      </c>
      <c r="AB208" s="67">
        <f>SUMIF(PROJECT!$D$12:$D$4965,D208,PROJECT!$BN$12:$BN$4965)</f>
        <v>0</v>
      </c>
      <c r="AC208" s="67">
        <f t="shared" si="26"/>
        <v>0</v>
      </c>
      <c r="AD208" s="67">
        <f t="shared" si="27"/>
        <v>0</v>
      </c>
      <c r="AF208" s="91"/>
      <c r="AG208" s="100"/>
      <c r="AH208" s="63">
        <f t="shared" si="24"/>
        <v>0</v>
      </c>
      <c r="AI208" s="63">
        <f t="shared" si="25"/>
        <v>0</v>
      </c>
      <c r="AJ208" s="96"/>
    </row>
    <row r="209" spans="1:36">
      <c r="A209" s="54" t="s">
        <v>105</v>
      </c>
      <c r="B209" s="54">
        <f>IFERROR(VLOOKUP(D209,#REF!,4,0),0)</f>
        <v>0</v>
      </c>
      <c r="C209" s="54">
        <f>IFERROR(VLOOKUP(D209,#REF!,5,0),0)</f>
        <v>0</v>
      </c>
      <c r="D209" s="85"/>
      <c r="E209" s="67">
        <f>SUMIF(PROJECT!$D$11:$D$5731,D209,PROJECT!$AN$11:$AN$5731)</f>
        <v>0</v>
      </c>
      <c r="F209" s="67">
        <f>SUMIF(PROJECT!$D$11:$D$5731,D209,PROJECT!$AO$11:$AO$5731)</f>
        <v>0</v>
      </c>
      <c r="G209" s="67">
        <f>SUMIF(PROJECT!$D$11:$D$5731,D209,PROJECT!$AP$11:$AP$5731)</f>
        <v>0</v>
      </c>
      <c r="H209" s="67">
        <f>SUMIF(PROJECT!$D$11:$D$5731,D209,PROJECT!$AQ$11:$AQ$5731)</f>
        <v>0</v>
      </c>
      <c r="I209" s="67">
        <f>SUMIF(PROJECT!$D$11:$D$5731,D209,PROJECT!$AR$11:$AR$5731)</f>
        <v>0</v>
      </c>
      <c r="J209" s="67">
        <f>SUMIF(PROJECT!$D$11:$D$5731,D209,PROJECT!$AS$11:$AS$5731)</f>
        <v>0</v>
      </c>
      <c r="K209" s="67">
        <f>SUMIF(PROJECT!$D$11:$D$5731,D209,PROJECT!$AT$11:$AT$5731)</f>
        <v>0</v>
      </c>
      <c r="L209" s="67">
        <f>SUMIF(PROJECT!$D$11:$D$5731,D209,PROJECT!$AU$11:$AU$5731)</f>
        <v>0</v>
      </c>
      <c r="M209" s="67">
        <f>SUMIF(PROJECT!$D$11:$D$5731,D209,PROJECT!$AV$11:$AV$5731)</f>
        <v>0</v>
      </c>
      <c r="N209" s="67">
        <f>SUMIF(PROJECT!$D$11:$D$5731,D209,PROJECT!$AW$11:$AW$5731)</f>
        <v>0</v>
      </c>
      <c r="O209" s="67">
        <f>SUMIF(PROJECT!$D$11:$D$5731,D209,PROJECT!$AX$11:$AX$5731)</f>
        <v>0</v>
      </c>
      <c r="P209" s="67">
        <f>SUMIF(PROJECT!$D$11:$D$5731,D209,PROJECT!$AY$11:$AY$5731)</f>
        <v>0</v>
      </c>
      <c r="Q209" s="67">
        <f>SUMIF(PROJECT!$D$12:$D$4965,D209,PROJECT!$BC$12:$BC$4965)</f>
        <v>0</v>
      </c>
      <c r="R209" s="67">
        <f>SUMIF(PROJECT!$D$12:$D$4965,D209,PROJECT!$BD$12:$BD$4965)</f>
        <v>0</v>
      </c>
      <c r="S209" s="67">
        <f>SUMIF(PROJECT!$D$12:$D$4965,D209,PROJECT!$BE$12:$BE$4965)</f>
        <v>0</v>
      </c>
      <c r="T209" s="67">
        <f>SUMIF(PROJECT!$D$12:$D$4965,D209,PROJECT!$BF$12:$BF$4965)</f>
        <v>0</v>
      </c>
      <c r="U209" s="67">
        <f>SUMIF(PROJECT!$D$12:$D$4965,D209,PROJECT!$BG$12:$BG$4965)</f>
        <v>0</v>
      </c>
      <c r="V209" s="67">
        <f>SUMIF(PROJECT!$D$12:$D$4965,D209,PROJECT!$BH$12:$BH$4965)</f>
        <v>0</v>
      </c>
      <c r="W209" s="67">
        <f>SUMIF(PROJECT!$D$12:$D$4965,D209,PROJECT!$BI$12:$BI$4965)</f>
        <v>0</v>
      </c>
      <c r="X209" s="67">
        <f>SUMIF(PROJECT!$D$12:$D$4965,D209,PROJECT!$BJ$12:$BJ$4965)</f>
        <v>0</v>
      </c>
      <c r="Y209" s="67">
        <f>SUMIF(PROJECT!$D$12:$D$4965,D209,PROJECT!$BK$12:$BK$4965)</f>
        <v>0</v>
      </c>
      <c r="Z209" s="67">
        <f>SUMIF(PROJECT!$D$12:$D$4965,D209,PROJECT!$BL$12:$BL$4965)</f>
        <v>0</v>
      </c>
      <c r="AA209" s="67">
        <f>SUMIF(PROJECT!$D$12:$D$4965,D209,PROJECT!$BM$12:$BM$4965)</f>
        <v>0</v>
      </c>
      <c r="AB209" s="67">
        <f>SUMIF(PROJECT!$D$12:$D$4965,D209,PROJECT!$BN$12:$BN$4965)</f>
        <v>0</v>
      </c>
      <c r="AC209" s="67">
        <f t="shared" si="26"/>
        <v>0</v>
      </c>
      <c r="AD209" s="67">
        <f t="shared" si="27"/>
        <v>0</v>
      </c>
      <c r="AF209" s="91"/>
      <c r="AG209" s="100"/>
      <c r="AH209" s="63">
        <f t="shared" si="24"/>
        <v>0</v>
      </c>
      <c r="AI209" s="63">
        <f t="shared" si="25"/>
        <v>0</v>
      </c>
      <c r="AJ209" s="96"/>
    </row>
    <row r="210" spans="1:36">
      <c r="A210" s="54" t="s">
        <v>105</v>
      </c>
      <c r="B210" s="54">
        <f>IFERROR(VLOOKUP(D210,#REF!,4,0),0)</f>
        <v>0</v>
      </c>
      <c r="C210" s="54">
        <f>IFERROR(VLOOKUP(D210,#REF!,5,0),0)</f>
        <v>0</v>
      </c>
      <c r="D210" s="85"/>
      <c r="E210" s="67">
        <f>SUMIF(PROJECT!$D$11:$D$5731,D210,PROJECT!$AN$11:$AN$5731)</f>
        <v>0</v>
      </c>
      <c r="F210" s="67">
        <f>SUMIF(PROJECT!$D$11:$D$5731,D210,PROJECT!$AO$11:$AO$5731)</f>
        <v>0</v>
      </c>
      <c r="G210" s="67">
        <f>SUMIF(PROJECT!$D$11:$D$5731,D210,PROJECT!$AP$11:$AP$5731)</f>
        <v>0</v>
      </c>
      <c r="H210" s="67">
        <f>SUMIF(PROJECT!$D$11:$D$5731,D210,PROJECT!$AQ$11:$AQ$5731)</f>
        <v>0</v>
      </c>
      <c r="I210" s="67">
        <f>SUMIF(PROJECT!$D$11:$D$5731,D210,PROJECT!$AR$11:$AR$5731)</f>
        <v>0</v>
      </c>
      <c r="J210" s="67">
        <f>SUMIF(PROJECT!$D$11:$D$5731,D210,PROJECT!$AS$11:$AS$5731)</f>
        <v>0</v>
      </c>
      <c r="K210" s="67">
        <f>SUMIF(PROJECT!$D$11:$D$5731,D210,PROJECT!$AT$11:$AT$5731)</f>
        <v>0</v>
      </c>
      <c r="L210" s="67">
        <f>SUMIF(PROJECT!$D$11:$D$5731,D210,PROJECT!$AU$11:$AU$5731)</f>
        <v>0</v>
      </c>
      <c r="M210" s="67">
        <f>SUMIF(PROJECT!$D$11:$D$5731,D210,PROJECT!$AV$11:$AV$5731)</f>
        <v>0</v>
      </c>
      <c r="N210" s="67">
        <f>SUMIF(PROJECT!$D$11:$D$5731,D210,PROJECT!$AW$11:$AW$5731)</f>
        <v>0</v>
      </c>
      <c r="O210" s="67">
        <f>SUMIF(PROJECT!$D$11:$D$5731,D210,PROJECT!$AX$11:$AX$5731)</f>
        <v>0</v>
      </c>
      <c r="P210" s="67">
        <f>SUMIF(PROJECT!$D$11:$D$5731,D210,PROJECT!$AY$11:$AY$5731)</f>
        <v>0</v>
      </c>
      <c r="Q210" s="67">
        <f>SUMIF(PROJECT!$D$12:$D$4965,D210,PROJECT!$BC$12:$BC$4965)</f>
        <v>0</v>
      </c>
      <c r="R210" s="67">
        <f>SUMIF(PROJECT!$D$12:$D$4965,D210,PROJECT!$BD$12:$BD$4965)</f>
        <v>0</v>
      </c>
      <c r="S210" s="67">
        <f>SUMIF(PROJECT!$D$12:$D$4965,D210,PROJECT!$BE$12:$BE$4965)</f>
        <v>0</v>
      </c>
      <c r="T210" s="67">
        <f>SUMIF(PROJECT!$D$12:$D$4965,D210,PROJECT!$BF$12:$BF$4965)</f>
        <v>0</v>
      </c>
      <c r="U210" s="67">
        <f>SUMIF(PROJECT!$D$12:$D$4965,D210,PROJECT!$BG$12:$BG$4965)</f>
        <v>0</v>
      </c>
      <c r="V210" s="67">
        <f>SUMIF(PROJECT!$D$12:$D$4965,D210,PROJECT!$BH$12:$BH$4965)</f>
        <v>0</v>
      </c>
      <c r="W210" s="67">
        <f>SUMIF(PROJECT!$D$12:$D$4965,D210,PROJECT!$BI$12:$BI$4965)</f>
        <v>0</v>
      </c>
      <c r="X210" s="67">
        <f>SUMIF(PROJECT!$D$12:$D$4965,D210,PROJECT!$BJ$12:$BJ$4965)</f>
        <v>0</v>
      </c>
      <c r="Y210" s="67">
        <f>SUMIF(PROJECT!$D$12:$D$4965,D210,PROJECT!$BK$12:$BK$4965)</f>
        <v>0</v>
      </c>
      <c r="Z210" s="67">
        <f>SUMIF(PROJECT!$D$12:$D$4965,D210,PROJECT!$BL$12:$BL$4965)</f>
        <v>0</v>
      </c>
      <c r="AA210" s="67">
        <f>SUMIF(PROJECT!$D$12:$D$4965,D210,PROJECT!$BM$12:$BM$4965)</f>
        <v>0</v>
      </c>
      <c r="AB210" s="67">
        <f>SUMIF(PROJECT!$D$12:$D$4965,D210,PROJECT!$BN$12:$BN$4965)</f>
        <v>0</v>
      </c>
      <c r="AC210" s="67">
        <f t="shared" si="26"/>
        <v>0</v>
      </c>
      <c r="AD210" s="67">
        <f t="shared" si="27"/>
        <v>0</v>
      </c>
      <c r="AF210" s="91"/>
      <c r="AG210" s="100"/>
      <c r="AH210" s="63">
        <f t="shared" si="24"/>
        <v>0</v>
      </c>
      <c r="AI210" s="63">
        <f t="shared" si="25"/>
        <v>0</v>
      </c>
      <c r="AJ210" s="96"/>
    </row>
    <row r="211" spans="1:36">
      <c r="A211" s="54" t="s">
        <v>105</v>
      </c>
      <c r="B211" s="54">
        <f>IFERROR(VLOOKUP(D211,#REF!,4,0),0)</f>
        <v>0</v>
      </c>
      <c r="C211" s="54">
        <f>IFERROR(VLOOKUP(D211,#REF!,5,0),0)</f>
        <v>0</v>
      </c>
      <c r="D211" s="85"/>
      <c r="E211" s="67">
        <f>SUMIF(PROJECT!$D$11:$D$5731,D211,PROJECT!$AN$11:$AN$5731)</f>
        <v>0</v>
      </c>
      <c r="F211" s="67">
        <f>SUMIF(PROJECT!$D$11:$D$5731,D211,PROJECT!$AO$11:$AO$5731)</f>
        <v>0</v>
      </c>
      <c r="G211" s="67">
        <f>SUMIF(PROJECT!$D$11:$D$5731,D211,PROJECT!$AP$11:$AP$5731)</f>
        <v>0</v>
      </c>
      <c r="H211" s="67">
        <f>SUMIF(PROJECT!$D$11:$D$5731,D211,PROJECT!$AQ$11:$AQ$5731)</f>
        <v>0</v>
      </c>
      <c r="I211" s="67">
        <f>SUMIF(PROJECT!$D$11:$D$5731,D211,PROJECT!$AR$11:$AR$5731)</f>
        <v>0</v>
      </c>
      <c r="J211" s="67">
        <f>SUMIF(PROJECT!$D$11:$D$5731,D211,PROJECT!$AS$11:$AS$5731)</f>
        <v>0</v>
      </c>
      <c r="K211" s="67">
        <f>SUMIF(PROJECT!$D$11:$D$5731,D211,PROJECT!$AT$11:$AT$5731)</f>
        <v>0</v>
      </c>
      <c r="L211" s="67">
        <f>SUMIF(PROJECT!$D$11:$D$5731,D211,PROJECT!$AU$11:$AU$5731)</f>
        <v>0</v>
      </c>
      <c r="M211" s="67">
        <f>SUMIF(PROJECT!$D$11:$D$5731,D211,PROJECT!$AV$11:$AV$5731)</f>
        <v>0</v>
      </c>
      <c r="N211" s="67">
        <f>SUMIF(PROJECT!$D$11:$D$5731,D211,PROJECT!$AW$11:$AW$5731)</f>
        <v>0</v>
      </c>
      <c r="O211" s="67">
        <f>SUMIF(PROJECT!$D$11:$D$5731,D211,PROJECT!$AX$11:$AX$5731)</f>
        <v>0</v>
      </c>
      <c r="P211" s="67">
        <f>SUMIF(PROJECT!$D$11:$D$5731,D211,PROJECT!$AY$11:$AY$5731)</f>
        <v>0</v>
      </c>
      <c r="Q211" s="67">
        <f>SUMIF(PROJECT!$D$12:$D$4965,D211,PROJECT!$BC$12:$BC$4965)</f>
        <v>0</v>
      </c>
      <c r="R211" s="67">
        <f>SUMIF(PROJECT!$D$12:$D$4965,D211,PROJECT!$BD$12:$BD$4965)</f>
        <v>0</v>
      </c>
      <c r="S211" s="67">
        <f>SUMIF(PROJECT!$D$12:$D$4965,D211,PROJECT!$BE$12:$BE$4965)</f>
        <v>0</v>
      </c>
      <c r="T211" s="67">
        <f>SUMIF(PROJECT!$D$12:$D$4965,D211,PROJECT!$BF$12:$BF$4965)</f>
        <v>0</v>
      </c>
      <c r="U211" s="67">
        <f>SUMIF(PROJECT!$D$12:$D$4965,D211,PROJECT!$BG$12:$BG$4965)</f>
        <v>0</v>
      </c>
      <c r="V211" s="67">
        <f>SUMIF(PROJECT!$D$12:$D$4965,D211,PROJECT!$BH$12:$BH$4965)</f>
        <v>0</v>
      </c>
      <c r="W211" s="67">
        <f>SUMIF(PROJECT!$D$12:$D$4965,D211,PROJECT!$BI$12:$BI$4965)</f>
        <v>0</v>
      </c>
      <c r="X211" s="67">
        <f>SUMIF(PROJECT!$D$12:$D$4965,D211,PROJECT!$BJ$12:$BJ$4965)</f>
        <v>0</v>
      </c>
      <c r="Y211" s="67">
        <f>SUMIF(PROJECT!$D$12:$D$4965,D211,PROJECT!$BK$12:$BK$4965)</f>
        <v>0</v>
      </c>
      <c r="Z211" s="67">
        <f>SUMIF(PROJECT!$D$12:$D$4965,D211,PROJECT!$BL$12:$BL$4965)</f>
        <v>0</v>
      </c>
      <c r="AA211" s="67">
        <f>SUMIF(PROJECT!$D$12:$D$4965,D211,PROJECT!$BM$12:$BM$4965)</f>
        <v>0</v>
      </c>
      <c r="AB211" s="67">
        <f>SUMIF(PROJECT!$D$12:$D$4965,D211,PROJECT!$BN$12:$BN$4965)</f>
        <v>0</v>
      </c>
      <c r="AC211" s="67">
        <f t="shared" si="26"/>
        <v>0</v>
      </c>
      <c r="AD211" s="67">
        <f t="shared" si="27"/>
        <v>0</v>
      </c>
      <c r="AF211" s="91"/>
      <c r="AG211" s="100"/>
      <c r="AH211" s="63">
        <f t="shared" si="24"/>
        <v>0</v>
      </c>
      <c r="AI211" s="63">
        <f t="shared" si="25"/>
        <v>0</v>
      </c>
      <c r="AJ211" s="96"/>
    </row>
    <row r="212" spans="1:36">
      <c r="A212" s="54" t="s">
        <v>105</v>
      </c>
      <c r="B212" s="54">
        <f>IFERROR(VLOOKUP(D212,#REF!,4,0),0)</f>
        <v>0</v>
      </c>
      <c r="C212" s="54">
        <f>IFERROR(VLOOKUP(D212,#REF!,5,0),0)</f>
        <v>0</v>
      </c>
      <c r="D212" s="85"/>
      <c r="E212" s="67">
        <f>SUMIF(PROJECT!$D$11:$D$5731,D212,PROJECT!$AN$11:$AN$5731)</f>
        <v>0</v>
      </c>
      <c r="F212" s="67">
        <f>SUMIF(PROJECT!$D$11:$D$5731,D212,PROJECT!$AO$11:$AO$5731)</f>
        <v>0</v>
      </c>
      <c r="G212" s="67">
        <f>SUMIF(PROJECT!$D$11:$D$5731,D212,PROJECT!$AP$11:$AP$5731)</f>
        <v>0</v>
      </c>
      <c r="H212" s="67">
        <f>SUMIF(PROJECT!$D$11:$D$5731,D212,PROJECT!$AQ$11:$AQ$5731)</f>
        <v>0</v>
      </c>
      <c r="I212" s="67">
        <f>SUMIF(PROJECT!$D$11:$D$5731,D212,PROJECT!$AR$11:$AR$5731)</f>
        <v>0</v>
      </c>
      <c r="J212" s="67">
        <f>SUMIF(PROJECT!$D$11:$D$5731,D212,PROJECT!$AS$11:$AS$5731)</f>
        <v>0</v>
      </c>
      <c r="K212" s="67">
        <f>SUMIF(PROJECT!$D$11:$D$5731,D212,PROJECT!$AT$11:$AT$5731)</f>
        <v>0</v>
      </c>
      <c r="L212" s="67">
        <f>SUMIF(PROJECT!$D$11:$D$5731,D212,PROJECT!$AU$11:$AU$5731)</f>
        <v>0</v>
      </c>
      <c r="M212" s="67">
        <f>SUMIF(PROJECT!$D$11:$D$5731,D212,PROJECT!$AV$11:$AV$5731)</f>
        <v>0</v>
      </c>
      <c r="N212" s="67">
        <f>SUMIF(PROJECT!$D$11:$D$5731,D212,PROJECT!$AW$11:$AW$5731)</f>
        <v>0</v>
      </c>
      <c r="O212" s="67">
        <f>SUMIF(PROJECT!$D$11:$D$5731,D212,PROJECT!$AX$11:$AX$5731)</f>
        <v>0</v>
      </c>
      <c r="P212" s="67">
        <f>SUMIF(PROJECT!$D$11:$D$5731,D212,PROJECT!$AY$11:$AY$5731)</f>
        <v>0</v>
      </c>
      <c r="Q212" s="67">
        <f>SUMIF(PROJECT!$D$12:$D$4965,D212,PROJECT!$BC$12:$BC$4965)</f>
        <v>0</v>
      </c>
      <c r="R212" s="67">
        <f>SUMIF(PROJECT!$D$12:$D$4965,D212,PROJECT!$BD$12:$BD$4965)</f>
        <v>0</v>
      </c>
      <c r="S212" s="67">
        <f>SUMIF(PROJECT!$D$12:$D$4965,D212,PROJECT!$BE$12:$BE$4965)</f>
        <v>0</v>
      </c>
      <c r="T212" s="67">
        <f>SUMIF(PROJECT!$D$12:$D$4965,D212,PROJECT!$BF$12:$BF$4965)</f>
        <v>0</v>
      </c>
      <c r="U212" s="67">
        <f>SUMIF(PROJECT!$D$12:$D$4965,D212,PROJECT!$BG$12:$BG$4965)</f>
        <v>0</v>
      </c>
      <c r="V212" s="67">
        <f>SUMIF(PROJECT!$D$12:$D$4965,D212,PROJECT!$BH$12:$BH$4965)</f>
        <v>0</v>
      </c>
      <c r="W212" s="67">
        <f>SUMIF(PROJECT!$D$12:$D$4965,D212,PROJECT!$BI$12:$BI$4965)</f>
        <v>0</v>
      </c>
      <c r="X212" s="67">
        <f>SUMIF(PROJECT!$D$12:$D$4965,D212,PROJECT!$BJ$12:$BJ$4965)</f>
        <v>0</v>
      </c>
      <c r="Y212" s="67">
        <f>SUMIF(PROJECT!$D$12:$D$4965,D212,PROJECT!$BK$12:$BK$4965)</f>
        <v>0</v>
      </c>
      <c r="Z212" s="67">
        <f>SUMIF(PROJECT!$D$12:$D$4965,D212,PROJECT!$BL$12:$BL$4965)</f>
        <v>0</v>
      </c>
      <c r="AA212" s="67">
        <f>SUMIF(PROJECT!$D$12:$D$4965,D212,PROJECT!$BM$12:$BM$4965)</f>
        <v>0</v>
      </c>
      <c r="AB212" s="67">
        <f>SUMIF(PROJECT!$D$12:$D$4965,D212,PROJECT!$BN$12:$BN$4965)</f>
        <v>0</v>
      </c>
      <c r="AC212" s="67">
        <f t="shared" si="26"/>
        <v>0</v>
      </c>
      <c r="AD212" s="67">
        <f t="shared" si="27"/>
        <v>0</v>
      </c>
      <c r="AF212" s="91"/>
      <c r="AG212" s="100"/>
      <c r="AH212" s="63">
        <f t="shared" si="24"/>
        <v>0</v>
      </c>
      <c r="AI212" s="63">
        <f t="shared" si="25"/>
        <v>0</v>
      </c>
      <c r="AJ212" s="96"/>
    </row>
    <row r="213" spans="1:36">
      <c r="A213" s="54" t="s">
        <v>105</v>
      </c>
      <c r="B213" s="54">
        <f>IFERROR(VLOOKUP(D213,#REF!,4,0),0)</f>
        <v>0</v>
      </c>
      <c r="C213" s="54">
        <f>IFERROR(VLOOKUP(D213,#REF!,5,0),0)</f>
        <v>0</v>
      </c>
      <c r="D213" s="85"/>
      <c r="E213" s="67">
        <f>SUMIF(PROJECT!$D$11:$D$5731,D213,PROJECT!$AN$11:$AN$5731)</f>
        <v>0</v>
      </c>
      <c r="F213" s="67">
        <f>SUMIF(PROJECT!$D$11:$D$5731,D213,PROJECT!$AO$11:$AO$5731)</f>
        <v>0</v>
      </c>
      <c r="G213" s="67">
        <f>SUMIF(PROJECT!$D$11:$D$5731,D213,PROJECT!$AP$11:$AP$5731)</f>
        <v>0</v>
      </c>
      <c r="H213" s="67">
        <f>SUMIF(PROJECT!$D$11:$D$5731,D213,PROJECT!$AQ$11:$AQ$5731)</f>
        <v>0</v>
      </c>
      <c r="I213" s="67">
        <f>SUMIF(PROJECT!$D$11:$D$5731,D213,PROJECT!$AR$11:$AR$5731)</f>
        <v>0</v>
      </c>
      <c r="J213" s="67">
        <f>SUMIF(PROJECT!$D$11:$D$5731,D213,PROJECT!$AS$11:$AS$5731)</f>
        <v>0</v>
      </c>
      <c r="K213" s="67">
        <f>SUMIF(PROJECT!$D$11:$D$5731,D213,PROJECT!$AT$11:$AT$5731)</f>
        <v>0</v>
      </c>
      <c r="L213" s="67">
        <f>SUMIF(PROJECT!$D$11:$D$5731,D213,PROJECT!$AU$11:$AU$5731)</f>
        <v>0</v>
      </c>
      <c r="M213" s="67">
        <f>SUMIF(PROJECT!$D$11:$D$5731,D213,PROJECT!$AV$11:$AV$5731)</f>
        <v>0</v>
      </c>
      <c r="N213" s="67">
        <f>SUMIF(PROJECT!$D$11:$D$5731,D213,PROJECT!$AW$11:$AW$5731)</f>
        <v>0</v>
      </c>
      <c r="O213" s="67">
        <f>SUMIF(PROJECT!$D$11:$D$5731,D213,PROJECT!$AX$11:$AX$5731)</f>
        <v>0</v>
      </c>
      <c r="P213" s="67">
        <f>SUMIF(PROJECT!$D$11:$D$5731,D213,PROJECT!$AY$11:$AY$5731)</f>
        <v>0</v>
      </c>
      <c r="Q213" s="67">
        <f>SUMIF(PROJECT!$D$12:$D$4965,D213,PROJECT!$BC$12:$BC$4965)</f>
        <v>0</v>
      </c>
      <c r="R213" s="67">
        <f>SUMIF(PROJECT!$D$12:$D$4965,D213,PROJECT!$BD$12:$BD$4965)</f>
        <v>0</v>
      </c>
      <c r="S213" s="67">
        <f>SUMIF(PROJECT!$D$12:$D$4965,D213,PROJECT!$BE$12:$BE$4965)</f>
        <v>0</v>
      </c>
      <c r="T213" s="67">
        <f>SUMIF(PROJECT!$D$12:$D$4965,D213,PROJECT!$BF$12:$BF$4965)</f>
        <v>0</v>
      </c>
      <c r="U213" s="67">
        <f>SUMIF(PROJECT!$D$12:$D$4965,D213,PROJECT!$BG$12:$BG$4965)</f>
        <v>0</v>
      </c>
      <c r="V213" s="67">
        <f>SUMIF(PROJECT!$D$12:$D$4965,D213,PROJECT!$BH$12:$BH$4965)</f>
        <v>0</v>
      </c>
      <c r="W213" s="67">
        <f>SUMIF(PROJECT!$D$12:$D$4965,D213,PROJECT!$BI$12:$BI$4965)</f>
        <v>0</v>
      </c>
      <c r="X213" s="67">
        <f>SUMIF(PROJECT!$D$12:$D$4965,D213,PROJECT!$BJ$12:$BJ$4965)</f>
        <v>0</v>
      </c>
      <c r="Y213" s="67">
        <f>SUMIF(PROJECT!$D$12:$D$4965,D213,PROJECT!$BK$12:$BK$4965)</f>
        <v>0</v>
      </c>
      <c r="Z213" s="67">
        <f>SUMIF(PROJECT!$D$12:$D$4965,D213,PROJECT!$BL$12:$BL$4965)</f>
        <v>0</v>
      </c>
      <c r="AA213" s="67">
        <f>SUMIF(PROJECT!$D$12:$D$4965,D213,PROJECT!$BM$12:$BM$4965)</f>
        <v>0</v>
      </c>
      <c r="AB213" s="67">
        <f>SUMIF(PROJECT!$D$12:$D$4965,D213,PROJECT!$BN$12:$BN$4965)</f>
        <v>0</v>
      </c>
      <c r="AC213" s="67">
        <f t="shared" si="26"/>
        <v>0</v>
      </c>
      <c r="AD213" s="67">
        <f t="shared" si="27"/>
        <v>0</v>
      </c>
      <c r="AF213" s="91"/>
      <c r="AG213" s="100"/>
      <c r="AH213" s="63">
        <f t="shared" si="24"/>
        <v>0</v>
      </c>
      <c r="AI213" s="63">
        <f t="shared" si="25"/>
        <v>0</v>
      </c>
      <c r="AJ213" s="96"/>
    </row>
    <row r="214" spans="1:36">
      <c r="A214" s="54" t="s">
        <v>105</v>
      </c>
      <c r="B214" s="54">
        <f>IFERROR(VLOOKUP(D214,#REF!,4,0),0)</f>
        <v>0</v>
      </c>
      <c r="C214" s="54">
        <f>IFERROR(VLOOKUP(D214,#REF!,5,0),0)</f>
        <v>0</v>
      </c>
      <c r="D214" s="85"/>
      <c r="E214" s="67">
        <f>SUMIF(PROJECT!$D$11:$D$5731,D214,PROJECT!$AN$11:$AN$5731)</f>
        <v>0</v>
      </c>
      <c r="F214" s="67">
        <f>SUMIF(PROJECT!$D$11:$D$5731,D214,PROJECT!$AO$11:$AO$5731)</f>
        <v>0</v>
      </c>
      <c r="G214" s="67">
        <f>SUMIF(PROJECT!$D$11:$D$5731,D214,PROJECT!$AP$11:$AP$5731)</f>
        <v>0</v>
      </c>
      <c r="H214" s="67">
        <f>SUMIF(PROJECT!$D$11:$D$5731,D214,PROJECT!$AQ$11:$AQ$5731)</f>
        <v>0</v>
      </c>
      <c r="I214" s="67">
        <f>SUMIF(PROJECT!$D$11:$D$5731,D214,PROJECT!$AR$11:$AR$5731)</f>
        <v>0</v>
      </c>
      <c r="J214" s="67">
        <f>SUMIF(PROJECT!$D$11:$D$5731,D214,PROJECT!$AS$11:$AS$5731)</f>
        <v>0</v>
      </c>
      <c r="K214" s="67">
        <f>SUMIF(PROJECT!$D$11:$D$5731,D214,PROJECT!$AT$11:$AT$5731)</f>
        <v>0</v>
      </c>
      <c r="L214" s="67">
        <f>SUMIF(PROJECT!$D$11:$D$5731,D214,PROJECT!$AU$11:$AU$5731)</f>
        <v>0</v>
      </c>
      <c r="M214" s="67">
        <f>SUMIF(PROJECT!$D$11:$D$5731,D214,PROJECT!$AV$11:$AV$5731)</f>
        <v>0</v>
      </c>
      <c r="N214" s="67">
        <f>SUMIF(PROJECT!$D$11:$D$5731,D214,PROJECT!$AW$11:$AW$5731)</f>
        <v>0</v>
      </c>
      <c r="O214" s="67">
        <f>SUMIF(PROJECT!$D$11:$D$5731,D214,PROJECT!$AX$11:$AX$5731)</f>
        <v>0</v>
      </c>
      <c r="P214" s="67">
        <f>SUMIF(PROJECT!$D$11:$D$5731,D214,PROJECT!$AY$11:$AY$5731)</f>
        <v>0</v>
      </c>
      <c r="Q214" s="67">
        <f>SUMIF(PROJECT!$D$12:$D$4965,D214,PROJECT!$BC$12:$BC$4965)</f>
        <v>0</v>
      </c>
      <c r="R214" s="67">
        <f>SUMIF(PROJECT!$D$12:$D$4965,D214,PROJECT!$BD$12:$BD$4965)</f>
        <v>0</v>
      </c>
      <c r="S214" s="67">
        <f>SUMIF(PROJECT!$D$12:$D$4965,D214,PROJECT!$BE$12:$BE$4965)</f>
        <v>0</v>
      </c>
      <c r="T214" s="67">
        <f>SUMIF(PROJECT!$D$12:$D$4965,D214,PROJECT!$BF$12:$BF$4965)</f>
        <v>0</v>
      </c>
      <c r="U214" s="67">
        <f>SUMIF(PROJECT!$D$12:$D$4965,D214,PROJECT!$BG$12:$BG$4965)</f>
        <v>0</v>
      </c>
      <c r="V214" s="67">
        <f>SUMIF(PROJECT!$D$12:$D$4965,D214,PROJECT!$BH$12:$BH$4965)</f>
        <v>0</v>
      </c>
      <c r="W214" s="67">
        <f>SUMIF(PROJECT!$D$12:$D$4965,D214,PROJECT!$BI$12:$BI$4965)</f>
        <v>0</v>
      </c>
      <c r="X214" s="67">
        <f>SUMIF(PROJECT!$D$12:$D$4965,D214,PROJECT!$BJ$12:$BJ$4965)</f>
        <v>0</v>
      </c>
      <c r="Y214" s="67">
        <f>SUMIF(PROJECT!$D$12:$D$4965,D214,PROJECT!$BK$12:$BK$4965)</f>
        <v>0</v>
      </c>
      <c r="Z214" s="67">
        <f>SUMIF(PROJECT!$D$12:$D$4965,D214,PROJECT!$BL$12:$BL$4965)</f>
        <v>0</v>
      </c>
      <c r="AA214" s="67">
        <f>SUMIF(PROJECT!$D$12:$D$4965,D214,PROJECT!$BM$12:$BM$4965)</f>
        <v>0</v>
      </c>
      <c r="AB214" s="67">
        <f>SUMIF(PROJECT!$D$12:$D$4965,D214,PROJECT!$BN$12:$BN$4965)</f>
        <v>0</v>
      </c>
      <c r="AC214" s="67">
        <f t="shared" si="26"/>
        <v>0</v>
      </c>
      <c r="AD214" s="67">
        <f t="shared" si="27"/>
        <v>0</v>
      </c>
      <c r="AF214" s="91"/>
      <c r="AG214" s="100"/>
      <c r="AH214" s="63">
        <f t="shared" si="24"/>
        <v>0</v>
      </c>
      <c r="AI214" s="63">
        <f t="shared" si="25"/>
        <v>0</v>
      </c>
      <c r="AJ214" s="96"/>
    </row>
    <row r="215" spans="1:36">
      <c r="A215" s="54" t="s">
        <v>105</v>
      </c>
      <c r="B215" s="54">
        <f>IFERROR(VLOOKUP(D215,#REF!,4,0),0)</f>
        <v>0</v>
      </c>
      <c r="C215" s="54">
        <f>IFERROR(VLOOKUP(D215,#REF!,5,0),0)</f>
        <v>0</v>
      </c>
      <c r="D215" s="85"/>
      <c r="E215" s="67">
        <f>SUMIF(PROJECT!$D$11:$D$5731,D215,PROJECT!$AN$11:$AN$5731)</f>
        <v>0</v>
      </c>
      <c r="F215" s="67">
        <f>SUMIF(PROJECT!$D$11:$D$5731,D215,PROJECT!$AO$11:$AO$5731)</f>
        <v>0</v>
      </c>
      <c r="G215" s="67">
        <f>SUMIF(PROJECT!$D$11:$D$5731,D215,PROJECT!$AP$11:$AP$5731)</f>
        <v>0</v>
      </c>
      <c r="H215" s="67">
        <f>SUMIF(PROJECT!$D$11:$D$5731,D215,PROJECT!$AQ$11:$AQ$5731)</f>
        <v>0</v>
      </c>
      <c r="I215" s="67">
        <f>SUMIF(PROJECT!$D$11:$D$5731,D215,PROJECT!$AR$11:$AR$5731)</f>
        <v>0</v>
      </c>
      <c r="J215" s="67">
        <f>SUMIF(PROJECT!$D$11:$D$5731,D215,PROJECT!$AS$11:$AS$5731)</f>
        <v>0</v>
      </c>
      <c r="K215" s="67">
        <f>SUMIF(PROJECT!$D$11:$D$5731,D215,PROJECT!$AT$11:$AT$5731)</f>
        <v>0</v>
      </c>
      <c r="L215" s="67">
        <f>SUMIF(PROJECT!$D$11:$D$5731,D215,PROJECT!$AU$11:$AU$5731)</f>
        <v>0</v>
      </c>
      <c r="M215" s="67">
        <f>SUMIF(PROJECT!$D$11:$D$5731,D215,PROJECT!$AV$11:$AV$5731)</f>
        <v>0</v>
      </c>
      <c r="N215" s="67">
        <f>SUMIF(PROJECT!$D$11:$D$5731,D215,PROJECT!$AW$11:$AW$5731)</f>
        <v>0</v>
      </c>
      <c r="O215" s="67">
        <f>SUMIF(PROJECT!$D$11:$D$5731,D215,PROJECT!$AX$11:$AX$5731)</f>
        <v>0</v>
      </c>
      <c r="P215" s="67">
        <f>SUMIF(PROJECT!$D$11:$D$5731,D215,PROJECT!$AY$11:$AY$5731)</f>
        <v>0</v>
      </c>
      <c r="Q215" s="67">
        <f>SUMIF(PROJECT!$D$12:$D$4965,D215,PROJECT!$BC$12:$BC$4965)</f>
        <v>0</v>
      </c>
      <c r="R215" s="67">
        <f>SUMIF(PROJECT!$D$12:$D$4965,D215,PROJECT!$BD$12:$BD$4965)</f>
        <v>0</v>
      </c>
      <c r="S215" s="67">
        <f>SUMIF(PROJECT!$D$12:$D$4965,D215,PROJECT!$BE$12:$BE$4965)</f>
        <v>0</v>
      </c>
      <c r="T215" s="67">
        <f>SUMIF(PROJECT!$D$12:$D$4965,D215,PROJECT!$BF$12:$BF$4965)</f>
        <v>0</v>
      </c>
      <c r="U215" s="67">
        <f>SUMIF(PROJECT!$D$12:$D$4965,D215,PROJECT!$BG$12:$BG$4965)</f>
        <v>0</v>
      </c>
      <c r="V215" s="67">
        <f>SUMIF(PROJECT!$D$12:$D$4965,D215,PROJECT!$BH$12:$BH$4965)</f>
        <v>0</v>
      </c>
      <c r="W215" s="67">
        <f>SUMIF(PROJECT!$D$12:$D$4965,D215,PROJECT!$BI$12:$BI$4965)</f>
        <v>0</v>
      </c>
      <c r="X215" s="67">
        <f>SUMIF(PROJECT!$D$12:$D$4965,D215,PROJECT!$BJ$12:$BJ$4965)</f>
        <v>0</v>
      </c>
      <c r="Y215" s="67">
        <f>SUMIF(PROJECT!$D$12:$D$4965,D215,PROJECT!$BK$12:$BK$4965)</f>
        <v>0</v>
      </c>
      <c r="Z215" s="67">
        <f>SUMIF(PROJECT!$D$12:$D$4965,D215,PROJECT!$BL$12:$BL$4965)</f>
        <v>0</v>
      </c>
      <c r="AA215" s="67">
        <f>SUMIF(PROJECT!$D$12:$D$4965,D215,PROJECT!$BM$12:$BM$4965)</f>
        <v>0</v>
      </c>
      <c r="AB215" s="67">
        <f>SUMIF(PROJECT!$D$12:$D$4965,D215,PROJECT!$BN$12:$BN$4965)</f>
        <v>0</v>
      </c>
      <c r="AC215" s="67">
        <f t="shared" si="26"/>
        <v>0</v>
      </c>
      <c r="AD215" s="67">
        <f t="shared" si="27"/>
        <v>0</v>
      </c>
      <c r="AF215" s="91"/>
      <c r="AG215" s="100"/>
      <c r="AH215" s="63">
        <f t="shared" si="24"/>
        <v>0</v>
      </c>
      <c r="AI215" s="63">
        <f t="shared" si="25"/>
        <v>0</v>
      </c>
      <c r="AJ215" s="96"/>
    </row>
    <row r="216" spans="1:36" ht="15.75" thickBot="1">
      <c r="A216" s="55" t="s">
        <v>105</v>
      </c>
      <c r="B216" s="55">
        <f>IFERROR(VLOOKUP(D216,#REF!,4,0),0)</f>
        <v>0</v>
      </c>
      <c r="C216" s="55">
        <f>IFERROR(VLOOKUP(D216,#REF!,5,0),0)</f>
        <v>0</v>
      </c>
      <c r="D216" s="86"/>
      <c r="E216" s="68">
        <f>SUMIF(PROJECT!$D$11:$D$5731,D216,PROJECT!$AN$11:$AN$5731)</f>
        <v>0</v>
      </c>
      <c r="F216" s="68">
        <f>SUMIF(PROJECT!$D$11:$D$5731,D216,PROJECT!$AO$11:$AO$5731)</f>
        <v>0</v>
      </c>
      <c r="G216" s="68">
        <f>SUMIF(PROJECT!$D$11:$D$5731,D216,PROJECT!$AP$11:$AP$5731)</f>
        <v>0</v>
      </c>
      <c r="H216" s="68">
        <f>SUMIF(PROJECT!$D$11:$D$5731,D216,PROJECT!$AQ$11:$AQ$5731)</f>
        <v>0</v>
      </c>
      <c r="I216" s="68">
        <f>SUMIF(PROJECT!$D$11:$D$5731,D216,PROJECT!$AR$11:$AR$5731)</f>
        <v>0</v>
      </c>
      <c r="J216" s="68">
        <f>SUMIF(PROJECT!$D$11:$D$5731,D216,PROJECT!$AS$11:$AS$5731)</f>
        <v>0</v>
      </c>
      <c r="K216" s="68">
        <f>SUMIF(PROJECT!$D$11:$D$5731,D216,PROJECT!$AT$11:$AT$5731)</f>
        <v>0</v>
      </c>
      <c r="L216" s="68">
        <f>SUMIF(PROJECT!$D$11:$D$5731,D216,PROJECT!$AU$11:$AU$5731)</f>
        <v>0</v>
      </c>
      <c r="M216" s="68">
        <f>SUMIF(PROJECT!$D$11:$D$5731,D216,PROJECT!$AV$11:$AV$5731)</f>
        <v>0</v>
      </c>
      <c r="N216" s="68">
        <f>SUMIF(PROJECT!$D$11:$D$5731,D216,PROJECT!$AW$11:$AW$5731)</f>
        <v>0</v>
      </c>
      <c r="O216" s="68">
        <f>SUMIF(PROJECT!$D$11:$D$5731,D216,PROJECT!$AX$11:$AX$5731)</f>
        <v>0</v>
      </c>
      <c r="P216" s="68">
        <f>SUMIF(PROJECT!$D$11:$D$5731,D216,PROJECT!$AY$11:$AY$5731)</f>
        <v>0</v>
      </c>
      <c r="Q216" s="68">
        <f>SUMIF(PROJECT!$D$12:$D$4965,D216,PROJECT!$BC$12:$BC$4965)</f>
        <v>0</v>
      </c>
      <c r="R216" s="68">
        <f>SUMIF(PROJECT!$D$12:$D$4965,D216,PROJECT!$BD$12:$BD$4965)</f>
        <v>0</v>
      </c>
      <c r="S216" s="68">
        <f>SUMIF(PROJECT!$D$12:$D$4965,D216,PROJECT!$BE$12:$BE$4965)</f>
        <v>0</v>
      </c>
      <c r="T216" s="68">
        <f>SUMIF(PROJECT!$D$12:$D$4965,D216,PROJECT!$BF$12:$BF$4965)</f>
        <v>0</v>
      </c>
      <c r="U216" s="68">
        <f>SUMIF(PROJECT!$D$12:$D$4965,D216,PROJECT!$BG$12:$BG$4965)</f>
        <v>0</v>
      </c>
      <c r="V216" s="68">
        <f>SUMIF(PROJECT!$D$12:$D$4965,D216,PROJECT!$BH$12:$BH$4965)</f>
        <v>0</v>
      </c>
      <c r="W216" s="68">
        <f>SUMIF(PROJECT!$D$12:$D$4965,D216,PROJECT!$BI$12:$BI$4965)</f>
        <v>0</v>
      </c>
      <c r="X216" s="68">
        <f>SUMIF(PROJECT!$D$12:$D$4965,D216,PROJECT!$BJ$12:$BJ$4965)</f>
        <v>0</v>
      </c>
      <c r="Y216" s="68">
        <f>SUMIF(PROJECT!$D$12:$D$4965,D216,PROJECT!$BK$12:$BK$4965)</f>
        <v>0</v>
      </c>
      <c r="Z216" s="68">
        <f>SUMIF(PROJECT!$D$12:$D$4965,D216,PROJECT!$BL$12:$BL$4965)</f>
        <v>0</v>
      </c>
      <c r="AA216" s="68">
        <f>SUMIF(PROJECT!$D$12:$D$4965,D216,PROJECT!$BM$12:$BM$4965)</f>
        <v>0</v>
      </c>
      <c r="AB216" s="68">
        <f>SUMIF(PROJECT!$D$12:$D$4965,D216,PROJECT!$BN$12:$BN$4965)</f>
        <v>0</v>
      </c>
      <c r="AC216" s="68">
        <f>SUM(E216:P216)</f>
        <v>0</v>
      </c>
      <c r="AD216" s="68">
        <f>SUM(Q216:AB216)</f>
        <v>0</v>
      </c>
      <c r="AF216" s="92"/>
      <c r="AG216" s="101"/>
      <c r="AH216" s="64">
        <f t="shared" si="24"/>
        <v>0</v>
      </c>
      <c r="AI216" s="64">
        <f t="shared" si="25"/>
        <v>0</v>
      </c>
      <c r="AJ216" s="97"/>
    </row>
    <row r="217" spans="1:36" ht="15.75" thickBot="1">
      <c r="A217" s="49"/>
      <c r="B217" s="51"/>
      <c r="C217" s="50" t="s">
        <v>27</v>
      </c>
      <c r="D217" s="87"/>
      <c r="E217" s="69">
        <f t="shared" ref="E217:P217" si="28">SUM(E135:E216)</f>
        <v>0</v>
      </c>
      <c r="F217" s="69">
        <f t="shared" si="28"/>
        <v>0</v>
      </c>
      <c r="G217" s="69">
        <f t="shared" si="28"/>
        <v>0</v>
      </c>
      <c r="H217" s="69">
        <f t="shared" si="28"/>
        <v>0</v>
      </c>
      <c r="I217" s="69">
        <f t="shared" si="28"/>
        <v>609</v>
      </c>
      <c r="J217" s="69">
        <f t="shared" si="28"/>
        <v>0</v>
      </c>
      <c r="K217" s="69">
        <f t="shared" si="28"/>
        <v>0</v>
      </c>
      <c r="L217" s="69">
        <f t="shared" si="28"/>
        <v>0</v>
      </c>
      <c r="M217" s="69">
        <f t="shared" si="28"/>
        <v>0</v>
      </c>
      <c r="N217" s="69">
        <f t="shared" si="28"/>
        <v>0</v>
      </c>
      <c r="O217" s="69">
        <f t="shared" si="28"/>
        <v>0</v>
      </c>
      <c r="P217" s="69">
        <f t="shared" si="28"/>
        <v>0</v>
      </c>
      <c r="Q217" s="69">
        <f t="shared" ref="Q217:AD217" si="29">SUM(Q135:Q216)</f>
        <v>0</v>
      </c>
      <c r="R217" s="69">
        <f t="shared" si="29"/>
        <v>0</v>
      </c>
      <c r="S217" s="69">
        <f t="shared" si="29"/>
        <v>0</v>
      </c>
      <c r="T217" s="69">
        <f t="shared" si="29"/>
        <v>0</v>
      </c>
      <c r="U217" s="69">
        <f t="shared" si="29"/>
        <v>2118.8334725861791</v>
      </c>
      <c r="V217" s="69">
        <f t="shared" si="29"/>
        <v>0</v>
      </c>
      <c r="W217" s="69">
        <f t="shared" si="29"/>
        <v>0</v>
      </c>
      <c r="X217" s="69">
        <f t="shared" si="29"/>
        <v>0</v>
      </c>
      <c r="Y217" s="69">
        <f t="shared" si="29"/>
        <v>0</v>
      </c>
      <c r="Z217" s="69">
        <f t="shared" si="29"/>
        <v>0</v>
      </c>
      <c r="AA217" s="69">
        <f t="shared" si="29"/>
        <v>0</v>
      </c>
      <c r="AB217" s="69">
        <f t="shared" si="29"/>
        <v>0</v>
      </c>
      <c r="AC217" s="69">
        <f t="shared" si="29"/>
        <v>609</v>
      </c>
      <c r="AD217" s="69">
        <f t="shared" si="29"/>
        <v>2118.8334725861791</v>
      </c>
      <c r="AE217" s="52"/>
      <c r="AF217" s="93">
        <f>SUM(AF135:AF216)</f>
        <v>0</v>
      </c>
      <c r="AG217" s="69">
        <f>SUM(AG135:AG216)</f>
        <v>0</v>
      </c>
      <c r="AH217" s="70">
        <f>SUM(AH135:AH216)</f>
        <v>0</v>
      </c>
      <c r="AI217" s="70">
        <f>SUM(AI135:AI216)</f>
        <v>0</v>
      </c>
      <c r="AJ217" s="98"/>
    </row>
    <row r="220" spans="1:36">
      <c r="A220" s="53" t="s">
        <v>106</v>
      </c>
      <c r="B220" s="53">
        <f>IFERROR(VLOOKUP(D220,#REF!,4,0),0)</f>
        <v>0</v>
      </c>
      <c r="C220" s="53">
        <f>IFERROR(VLOOKUP(D220,#REF!,5,0),0)</f>
        <v>0</v>
      </c>
      <c r="D220" s="84"/>
      <c r="E220" s="66">
        <f>SUMIF(IMPROVEMENT!$D$11:$D$5547,D220,IMPROVEMENT!$AN$11:$AN$5547)</f>
        <v>0</v>
      </c>
      <c r="F220" s="66">
        <f>SUMIF(IMPROVEMENT!$D$11:$D$5547,D220,IMPROVEMENT!$AO$11:$AO$5547)</f>
        <v>0</v>
      </c>
      <c r="G220" s="66">
        <f>SUMIF(IMPROVEMENT!$D$11:$D$5547,D220,IMPROVEMENT!$AP$11:$AP$5547)</f>
        <v>0</v>
      </c>
      <c r="H220" s="66">
        <f>SUMIF(IMPROVEMENT!$D$11:$D$5547,D220,IMPROVEMENT!$AQ$11:$AQ$5547)</f>
        <v>0</v>
      </c>
      <c r="I220" s="66">
        <f>SUMIF(IMPROVEMENT!$D$11:$D$5547,D220,IMPROVEMENT!$AR$11:$AR$5547)</f>
        <v>0</v>
      </c>
      <c r="J220" s="66">
        <f>SUMIF(IMPROVEMENT!$D$11:$D$5547,D220,IMPROVEMENT!$AS$11:$AS$5547)</f>
        <v>0</v>
      </c>
      <c r="K220" s="66">
        <f>SUMIF(IMPROVEMENT!$D$11:$D$5547,D220,IMPROVEMENT!$AT$11:$AT$5547)</f>
        <v>0</v>
      </c>
      <c r="L220" s="66">
        <f>SUMIF(IMPROVEMENT!$D$11:$D$5547,D220,IMPROVEMENT!$AU$11:$AU$5547)</f>
        <v>0</v>
      </c>
      <c r="M220" s="66">
        <f>SUMIF(IMPROVEMENT!$D$11:$D$5547,D220,IMPROVEMENT!$AV$11:$AV$5547)</f>
        <v>0</v>
      </c>
      <c r="N220" s="66">
        <f>SUMIF(IMPROVEMENT!$D$11:$D$5547,D220,IMPROVEMENT!$AW$11:$AW$5547)</f>
        <v>0</v>
      </c>
      <c r="O220" s="66">
        <f>SUMIF(IMPROVEMENT!$D$11:$D$5547,D220,IMPROVEMENT!$AX$11:$AX$5547)</f>
        <v>0</v>
      </c>
      <c r="P220" s="66">
        <f>SUMIF(IMPROVEMENT!$D$11:$D$5547,D220,IMPROVEMENT!$AY$11:$AY$5547)</f>
        <v>0</v>
      </c>
      <c r="Q220" s="66">
        <f>SUMIF(IMPROVEMENT!$D$12:$D$4781,D220,IMPROVEMENT!$BC$12:$BC$4781)</f>
        <v>0</v>
      </c>
      <c r="R220" s="66">
        <f>SUMIF(IMPROVEMENT!$D$12:$D$4781,D220,IMPROVEMENT!$BD$12:$BD$4781)</f>
        <v>0</v>
      </c>
      <c r="S220" s="66">
        <f>SUMIF(IMPROVEMENT!$D$12:$D$4781,D220,IMPROVEMENT!$BE$12:$BE$4781)</f>
        <v>0</v>
      </c>
      <c r="T220" s="66">
        <f>SUMIF(IMPROVEMENT!$D$12:$D$4781,D220,IMPROVEMENT!$BF$12:$BF$4781)</f>
        <v>0</v>
      </c>
      <c r="U220" s="66">
        <f>SUMIF(IMPROVEMENT!$D$12:$D$4781,D220,IMPROVEMENT!$BG$12:$BG$4781)</f>
        <v>0</v>
      </c>
      <c r="V220" s="66">
        <f>SUMIF(IMPROVEMENT!$D$12:$D$4781,D220,IMPROVEMENT!$BH$12:$BH$4781)</f>
        <v>0</v>
      </c>
      <c r="W220" s="66">
        <f>SUMIF(IMPROVEMENT!$D$12:$D$4781,D220,IMPROVEMENT!$BI$12:$BI$4781)</f>
        <v>0</v>
      </c>
      <c r="X220" s="66">
        <f>SUMIF(IMPROVEMENT!$D$12:$D$4781,D220,IMPROVEMENT!$BJ$12:$BJ$4781)</f>
        <v>0</v>
      </c>
      <c r="Y220" s="66">
        <f>SUMIF(IMPROVEMENT!$D$12:$D$4781,D220,IMPROVEMENT!$BK$12:$BK$4781)</f>
        <v>0</v>
      </c>
      <c r="Z220" s="66">
        <f>SUMIF(IMPROVEMENT!$D$12:$D$4781,D220,IMPROVEMENT!$BL$12:$BL$4781)</f>
        <v>0</v>
      </c>
      <c r="AA220" s="66">
        <f>SUMIF(IMPROVEMENT!$D$12:$D$4781,D220,IMPROVEMENT!$BM$12:$BM$4781)</f>
        <v>0</v>
      </c>
      <c r="AB220" s="66">
        <f>SUMIF(IMPROVEMENT!$D$12:$D$4781,D220,IMPROVEMENT!$BN$12:$BN$4781)</f>
        <v>0</v>
      </c>
      <c r="AC220" s="66">
        <f>SUM(E220:P220)</f>
        <v>0</v>
      </c>
      <c r="AD220" s="66">
        <f>SUM(Q220:AB220)</f>
        <v>0</v>
      </c>
      <c r="AF220" s="90"/>
      <c r="AG220" s="99"/>
      <c r="AH220" s="62">
        <f>IFERROR((AC220-AF220)/AF220,0)</f>
        <v>0</v>
      </c>
      <c r="AI220" s="62">
        <f t="shared" ref="AI220:AI269" si="30">IFERROR((AD220-AG220)/AG220,0)</f>
        <v>0</v>
      </c>
      <c r="AJ220" s="95"/>
    </row>
    <row r="221" spans="1:36">
      <c r="A221" s="54" t="s">
        <v>106</v>
      </c>
      <c r="B221" s="54">
        <f>IFERROR(VLOOKUP(D221,#REF!,4,0),0)</f>
        <v>0</v>
      </c>
      <c r="C221" s="54">
        <f>IFERROR(VLOOKUP(D221,#REF!,5,0),0)</f>
        <v>0</v>
      </c>
      <c r="D221" s="85"/>
      <c r="E221" s="67">
        <f>SUMIF(IMPROVEMENT!$D$11:$D$5547,D221,IMPROVEMENT!$AN$11:$AN$5547)</f>
        <v>0</v>
      </c>
      <c r="F221" s="67">
        <f>SUMIF(IMPROVEMENT!$D$11:$D$5547,D221,IMPROVEMENT!$AO$11:$AO$5547)</f>
        <v>0</v>
      </c>
      <c r="G221" s="67">
        <f>SUMIF(IMPROVEMENT!$D$11:$D$5547,D221,IMPROVEMENT!$AP$11:$AP$5547)</f>
        <v>0</v>
      </c>
      <c r="H221" s="67">
        <f>SUMIF(IMPROVEMENT!$D$11:$D$5547,D221,IMPROVEMENT!$AQ$11:$AQ$5547)</f>
        <v>0</v>
      </c>
      <c r="I221" s="67">
        <f>SUMIF(IMPROVEMENT!$D$11:$D$5547,D221,IMPROVEMENT!$AR$11:$AR$5547)</f>
        <v>0</v>
      </c>
      <c r="J221" s="67">
        <f>SUMIF(IMPROVEMENT!$D$11:$D$5547,D221,IMPROVEMENT!$AS$11:$AS$5547)</f>
        <v>0</v>
      </c>
      <c r="K221" s="67">
        <f>SUMIF(IMPROVEMENT!$D$11:$D$5547,D221,IMPROVEMENT!$AT$11:$AT$5547)</f>
        <v>0</v>
      </c>
      <c r="L221" s="67">
        <f>SUMIF(IMPROVEMENT!$D$11:$D$5547,D221,IMPROVEMENT!$AU$11:$AU$5547)</f>
        <v>0</v>
      </c>
      <c r="M221" s="67">
        <f>SUMIF(IMPROVEMENT!$D$11:$D$5547,D221,IMPROVEMENT!$AV$11:$AV$5547)</f>
        <v>0</v>
      </c>
      <c r="N221" s="67">
        <f>SUMIF(IMPROVEMENT!$D$11:$D$5547,D221,IMPROVEMENT!$AW$11:$AW$5547)</f>
        <v>0</v>
      </c>
      <c r="O221" s="67">
        <f>SUMIF(IMPROVEMENT!$D$11:$D$5547,D221,IMPROVEMENT!$AX$11:$AX$5547)</f>
        <v>0</v>
      </c>
      <c r="P221" s="67">
        <f>SUMIF(IMPROVEMENT!$D$11:$D$5547,D221,IMPROVEMENT!$AY$11:$AY$5547)</f>
        <v>0</v>
      </c>
      <c r="Q221" s="67">
        <f>SUMIF(IMPROVEMENT!$D$12:$D$4781,D221,IMPROVEMENT!$BC$12:$BC$4781)</f>
        <v>0</v>
      </c>
      <c r="R221" s="67">
        <f>SUMIF(IMPROVEMENT!$D$12:$D$4781,D221,IMPROVEMENT!$BD$12:$BD$4781)</f>
        <v>0</v>
      </c>
      <c r="S221" s="67">
        <f>SUMIF(IMPROVEMENT!$D$12:$D$4781,D221,IMPROVEMENT!$BE$12:$BE$4781)</f>
        <v>0</v>
      </c>
      <c r="T221" s="67">
        <f>SUMIF(IMPROVEMENT!$D$12:$D$4781,D221,IMPROVEMENT!$BF$12:$BF$4781)</f>
        <v>0</v>
      </c>
      <c r="U221" s="67">
        <f>SUMIF(IMPROVEMENT!$D$12:$D$4781,D221,IMPROVEMENT!$BG$12:$BG$4781)</f>
        <v>0</v>
      </c>
      <c r="V221" s="67">
        <f>SUMIF(IMPROVEMENT!$D$12:$D$4781,D221,IMPROVEMENT!$BH$12:$BH$4781)</f>
        <v>0</v>
      </c>
      <c r="W221" s="67">
        <f>SUMIF(IMPROVEMENT!$D$12:$D$4781,D221,IMPROVEMENT!$BI$12:$BI$4781)</f>
        <v>0</v>
      </c>
      <c r="X221" s="67">
        <f>SUMIF(IMPROVEMENT!$D$12:$D$4781,D221,IMPROVEMENT!$BJ$12:$BJ$4781)</f>
        <v>0</v>
      </c>
      <c r="Y221" s="67">
        <f>SUMIF(IMPROVEMENT!$D$12:$D$4781,D221,IMPROVEMENT!$BK$12:$BK$4781)</f>
        <v>0</v>
      </c>
      <c r="Z221" s="67">
        <f>SUMIF(IMPROVEMENT!$D$12:$D$4781,D221,IMPROVEMENT!$BL$12:$BL$4781)</f>
        <v>0</v>
      </c>
      <c r="AA221" s="67">
        <f>SUMIF(IMPROVEMENT!$D$12:$D$4781,D221,IMPROVEMENT!$BM$12:$BM$4781)</f>
        <v>0</v>
      </c>
      <c r="AB221" s="67">
        <f>SUMIF(IMPROVEMENT!$D$12:$D$4781,D221,IMPROVEMENT!$BN$12:$BN$4781)</f>
        <v>0</v>
      </c>
      <c r="AC221" s="67">
        <f t="shared" ref="AC221:AC269" si="31">SUM(E221:P221)</f>
        <v>0</v>
      </c>
      <c r="AD221" s="67">
        <f t="shared" ref="AD221:AD269" si="32">SUM(Q221:AB221)</f>
        <v>0</v>
      </c>
      <c r="AF221" s="91"/>
      <c r="AG221" s="100"/>
      <c r="AH221" s="63">
        <f t="shared" ref="AH221:AH269" si="33">IFERROR((AC221-AF221)/AF221,0)</f>
        <v>0</v>
      </c>
      <c r="AI221" s="63">
        <f t="shared" si="30"/>
        <v>0</v>
      </c>
      <c r="AJ221" s="96"/>
    </row>
    <row r="222" spans="1:36">
      <c r="A222" s="54" t="s">
        <v>106</v>
      </c>
      <c r="B222" s="54">
        <f>IFERROR(VLOOKUP(D222,#REF!,4,0),0)</f>
        <v>0</v>
      </c>
      <c r="C222" s="54">
        <f>IFERROR(VLOOKUP(D222,#REF!,5,0),0)</f>
        <v>0</v>
      </c>
      <c r="D222" s="85"/>
      <c r="E222" s="67">
        <f>SUMIF(IMPROVEMENT!$D$11:$D$5547,D222,IMPROVEMENT!$AN$11:$AN$5547)</f>
        <v>0</v>
      </c>
      <c r="F222" s="67">
        <f>SUMIF(IMPROVEMENT!$D$11:$D$5547,D222,IMPROVEMENT!$AO$11:$AO$5547)</f>
        <v>0</v>
      </c>
      <c r="G222" s="67">
        <f>SUMIF(IMPROVEMENT!$D$11:$D$5547,D222,IMPROVEMENT!$AP$11:$AP$5547)</f>
        <v>0</v>
      </c>
      <c r="H222" s="67">
        <f>SUMIF(IMPROVEMENT!$D$11:$D$5547,D222,IMPROVEMENT!$AQ$11:$AQ$5547)</f>
        <v>0</v>
      </c>
      <c r="I222" s="67">
        <f>SUMIF(IMPROVEMENT!$D$11:$D$5547,D222,IMPROVEMENT!$AR$11:$AR$5547)</f>
        <v>0</v>
      </c>
      <c r="J222" s="67">
        <f>SUMIF(IMPROVEMENT!$D$11:$D$5547,D222,IMPROVEMENT!$AS$11:$AS$5547)</f>
        <v>0</v>
      </c>
      <c r="K222" s="67">
        <f>SUMIF(IMPROVEMENT!$D$11:$D$5547,D222,IMPROVEMENT!$AT$11:$AT$5547)</f>
        <v>0</v>
      </c>
      <c r="L222" s="67">
        <f>SUMIF(IMPROVEMENT!$D$11:$D$5547,D222,IMPROVEMENT!$AU$11:$AU$5547)</f>
        <v>0</v>
      </c>
      <c r="M222" s="67">
        <f>SUMIF(IMPROVEMENT!$D$11:$D$5547,D222,IMPROVEMENT!$AV$11:$AV$5547)</f>
        <v>0</v>
      </c>
      <c r="N222" s="67">
        <f>SUMIF(IMPROVEMENT!$D$11:$D$5547,D222,IMPROVEMENT!$AW$11:$AW$5547)</f>
        <v>0</v>
      </c>
      <c r="O222" s="67">
        <f>SUMIF(IMPROVEMENT!$D$11:$D$5547,D222,IMPROVEMENT!$AX$11:$AX$5547)</f>
        <v>0</v>
      </c>
      <c r="P222" s="67">
        <f>SUMIF(IMPROVEMENT!$D$11:$D$5547,D222,IMPROVEMENT!$AY$11:$AY$5547)</f>
        <v>0</v>
      </c>
      <c r="Q222" s="67">
        <f>SUMIF(IMPROVEMENT!$D$12:$D$4781,D222,IMPROVEMENT!$BC$12:$BC$4781)</f>
        <v>0</v>
      </c>
      <c r="R222" s="67">
        <f>SUMIF(IMPROVEMENT!$D$12:$D$4781,D222,IMPROVEMENT!$BD$12:$BD$4781)</f>
        <v>0</v>
      </c>
      <c r="S222" s="67">
        <f>SUMIF(IMPROVEMENT!$D$12:$D$4781,D222,IMPROVEMENT!$BE$12:$BE$4781)</f>
        <v>0</v>
      </c>
      <c r="T222" s="67">
        <f>SUMIF(IMPROVEMENT!$D$12:$D$4781,D222,IMPROVEMENT!$BF$12:$BF$4781)</f>
        <v>0</v>
      </c>
      <c r="U222" s="67">
        <f>SUMIF(IMPROVEMENT!$D$12:$D$4781,D222,IMPROVEMENT!$BG$12:$BG$4781)</f>
        <v>0</v>
      </c>
      <c r="V222" s="67">
        <f>SUMIF(IMPROVEMENT!$D$12:$D$4781,D222,IMPROVEMENT!$BH$12:$BH$4781)</f>
        <v>0</v>
      </c>
      <c r="W222" s="67">
        <f>SUMIF(IMPROVEMENT!$D$12:$D$4781,D222,IMPROVEMENT!$BI$12:$BI$4781)</f>
        <v>0</v>
      </c>
      <c r="X222" s="67">
        <f>SUMIF(IMPROVEMENT!$D$12:$D$4781,D222,IMPROVEMENT!$BJ$12:$BJ$4781)</f>
        <v>0</v>
      </c>
      <c r="Y222" s="67">
        <f>SUMIF(IMPROVEMENT!$D$12:$D$4781,D222,IMPROVEMENT!$BK$12:$BK$4781)</f>
        <v>0</v>
      </c>
      <c r="Z222" s="67">
        <f>SUMIF(IMPROVEMENT!$D$12:$D$4781,D222,IMPROVEMENT!$BL$12:$BL$4781)</f>
        <v>0</v>
      </c>
      <c r="AA222" s="67">
        <f>SUMIF(IMPROVEMENT!$D$12:$D$4781,D222,IMPROVEMENT!$BM$12:$BM$4781)</f>
        <v>0</v>
      </c>
      <c r="AB222" s="67">
        <f>SUMIF(IMPROVEMENT!$D$12:$D$4781,D222,IMPROVEMENT!$BN$12:$BN$4781)</f>
        <v>0</v>
      </c>
      <c r="AC222" s="67">
        <f t="shared" si="31"/>
        <v>0</v>
      </c>
      <c r="AD222" s="67">
        <f t="shared" si="32"/>
        <v>0</v>
      </c>
      <c r="AF222" s="91"/>
      <c r="AG222" s="100"/>
      <c r="AH222" s="63">
        <f t="shared" si="33"/>
        <v>0</v>
      </c>
      <c r="AI222" s="63">
        <f t="shared" si="30"/>
        <v>0</v>
      </c>
      <c r="AJ222" s="96"/>
    </row>
    <row r="223" spans="1:36">
      <c r="A223" s="54" t="s">
        <v>106</v>
      </c>
      <c r="B223" s="54">
        <f>IFERROR(VLOOKUP(D223,#REF!,4,0),0)</f>
        <v>0</v>
      </c>
      <c r="C223" s="54">
        <f>IFERROR(VLOOKUP(D223,#REF!,5,0),0)</f>
        <v>0</v>
      </c>
      <c r="D223" s="85"/>
      <c r="E223" s="67">
        <f>SUMIF(IMPROVEMENT!$D$11:$D$5547,D223,IMPROVEMENT!$AN$11:$AN$5547)</f>
        <v>0</v>
      </c>
      <c r="F223" s="67">
        <f>SUMIF(IMPROVEMENT!$D$11:$D$5547,D223,IMPROVEMENT!$AO$11:$AO$5547)</f>
        <v>0</v>
      </c>
      <c r="G223" s="67">
        <f>SUMIF(IMPROVEMENT!$D$11:$D$5547,D223,IMPROVEMENT!$AP$11:$AP$5547)</f>
        <v>0</v>
      </c>
      <c r="H223" s="67">
        <f>SUMIF(IMPROVEMENT!$D$11:$D$5547,D223,IMPROVEMENT!$AQ$11:$AQ$5547)</f>
        <v>0</v>
      </c>
      <c r="I223" s="67">
        <f>SUMIF(IMPROVEMENT!$D$11:$D$5547,D223,IMPROVEMENT!$AR$11:$AR$5547)</f>
        <v>0</v>
      </c>
      <c r="J223" s="67">
        <f>SUMIF(IMPROVEMENT!$D$11:$D$5547,D223,IMPROVEMENT!$AS$11:$AS$5547)</f>
        <v>0</v>
      </c>
      <c r="K223" s="67">
        <f>SUMIF(IMPROVEMENT!$D$11:$D$5547,D223,IMPROVEMENT!$AT$11:$AT$5547)</f>
        <v>0</v>
      </c>
      <c r="L223" s="67">
        <f>SUMIF(IMPROVEMENT!$D$11:$D$5547,D223,IMPROVEMENT!$AU$11:$AU$5547)</f>
        <v>0</v>
      </c>
      <c r="M223" s="67">
        <f>SUMIF(IMPROVEMENT!$D$11:$D$5547,D223,IMPROVEMENT!$AV$11:$AV$5547)</f>
        <v>0</v>
      </c>
      <c r="N223" s="67">
        <f>SUMIF(IMPROVEMENT!$D$11:$D$5547,D223,IMPROVEMENT!$AW$11:$AW$5547)</f>
        <v>0</v>
      </c>
      <c r="O223" s="67">
        <f>SUMIF(IMPROVEMENT!$D$11:$D$5547,D223,IMPROVEMENT!$AX$11:$AX$5547)</f>
        <v>0</v>
      </c>
      <c r="P223" s="67">
        <f>SUMIF(IMPROVEMENT!$D$11:$D$5547,D223,IMPROVEMENT!$AY$11:$AY$5547)</f>
        <v>0</v>
      </c>
      <c r="Q223" s="67">
        <f>SUMIF(IMPROVEMENT!$D$12:$D$4781,D223,IMPROVEMENT!$BC$12:$BC$4781)</f>
        <v>0</v>
      </c>
      <c r="R223" s="67">
        <f>SUMIF(IMPROVEMENT!$D$12:$D$4781,D223,IMPROVEMENT!$BD$12:$BD$4781)</f>
        <v>0</v>
      </c>
      <c r="S223" s="67">
        <f>SUMIF(IMPROVEMENT!$D$12:$D$4781,D223,IMPROVEMENT!$BE$12:$BE$4781)</f>
        <v>0</v>
      </c>
      <c r="T223" s="67">
        <f>SUMIF(IMPROVEMENT!$D$12:$D$4781,D223,IMPROVEMENT!$BF$12:$BF$4781)</f>
        <v>0</v>
      </c>
      <c r="U223" s="67">
        <f>SUMIF(IMPROVEMENT!$D$12:$D$4781,D223,IMPROVEMENT!$BG$12:$BG$4781)</f>
        <v>0</v>
      </c>
      <c r="V223" s="67">
        <f>SUMIF(IMPROVEMENT!$D$12:$D$4781,D223,IMPROVEMENT!$BH$12:$BH$4781)</f>
        <v>0</v>
      </c>
      <c r="W223" s="67">
        <f>SUMIF(IMPROVEMENT!$D$12:$D$4781,D223,IMPROVEMENT!$BI$12:$BI$4781)</f>
        <v>0</v>
      </c>
      <c r="X223" s="67">
        <f>SUMIF(IMPROVEMENT!$D$12:$D$4781,D223,IMPROVEMENT!$BJ$12:$BJ$4781)</f>
        <v>0</v>
      </c>
      <c r="Y223" s="67">
        <f>SUMIF(IMPROVEMENT!$D$12:$D$4781,D223,IMPROVEMENT!$BK$12:$BK$4781)</f>
        <v>0</v>
      </c>
      <c r="Z223" s="67">
        <f>SUMIF(IMPROVEMENT!$D$12:$D$4781,D223,IMPROVEMENT!$BL$12:$BL$4781)</f>
        <v>0</v>
      </c>
      <c r="AA223" s="67">
        <f>SUMIF(IMPROVEMENT!$D$12:$D$4781,D223,IMPROVEMENT!$BM$12:$BM$4781)</f>
        <v>0</v>
      </c>
      <c r="AB223" s="67">
        <f>SUMIF(IMPROVEMENT!$D$12:$D$4781,D223,IMPROVEMENT!$BN$12:$BN$4781)</f>
        <v>0</v>
      </c>
      <c r="AC223" s="67">
        <f t="shared" si="31"/>
        <v>0</v>
      </c>
      <c r="AD223" s="67">
        <f t="shared" si="32"/>
        <v>0</v>
      </c>
      <c r="AF223" s="91"/>
      <c r="AG223" s="100"/>
      <c r="AH223" s="63">
        <f t="shared" si="33"/>
        <v>0</v>
      </c>
      <c r="AI223" s="63">
        <f t="shared" si="30"/>
        <v>0</v>
      </c>
      <c r="AJ223" s="96"/>
    </row>
    <row r="224" spans="1:36">
      <c r="A224" s="54" t="s">
        <v>106</v>
      </c>
      <c r="B224" s="54">
        <f>IFERROR(VLOOKUP(D224,#REF!,4,0),0)</f>
        <v>0</v>
      </c>
      <c r="C224" s="54">
        <f>IFERROR(VLOOKUP(D224,#REF!,5,0),0)</f>
        <v>0</v>
      </c>
      <c r="D224" s="85"/>
      <c r="E224" s="67">
        <f>SUMIF(IMPROVEMENT!$D$11:$D$5547,D224,IMPROVEMENT!$AN$11:$AN$5547)</f>
        <v>0</v>
      </c>
      <c r="F224" s="67">
        <f>SUMIF(IMPROVEMENT!$D$11:$D$5547,D224,IMPROVEMENT!$AO$11:$AO$5547)</f>
        <v>0</v>
      </c>
      <c r="G224" s="67">
        <f>SUMIF(IMPROVEMENT!$D$11:$D$5547,D224,IMPROVEMENT!$AP$11:$AP$5547)</f>
        <v>0</v>
      </c>
      <c r="H224" s="67">
        <f>SUMIF(IMPROVEMENT!$D$11:$D$5547,D224,IMPROVEMENT!$AQ$11:$AQ$5547)</f>
        <v>0</v>
      </c>
      <c r="I224" s="67">
        <f>SUMIF(IMPROVEMENT!$D$11:$D$5547,D224,IMPROVEMENT!$AR$11:$AR$5547)</f>
        <v>0</v>
      </c>
      <c r="J224" s="67">
        <f>SUMIF(IMPROVEMENT!$D$11:$D$5547,D224,IMPROVEMENT!$AS$11:$AS$5547)</f>
        <v>0</v>
      </c>
      <c r="K224" s="67">
        <f>SUMIF(IMPROVEMENT!$D$11:$D$5547,D224,IMPROVEMENT!$AT$11:$AT$5547)</f>
        <v>0</v>
      </c>
      <c r="L224" s="67">
        <f>SUMIF(IMPROVEMENT!$D$11:$D$5547,D224,IMPROVEMENT!$AU$11:$AU$5547)</f>
        <v>0</v>
      </c>
      <c r="M224" s="67">
        <f>SUMIF(IMPROVEMENT!$D$11:$D$5547,D224,IMPROVEMENT!$AV$11:$AV$5547)</f>
        <v>0</v>
      </c>
      <c r="N224" s="67">
        <f>SUMIF(IMPROVEMENT!$D$11:$D$5547,D224,IMPROVEMENT!$AW$11:$AW$5547)</f>
        <v>0</v>
      </c>
      <c r="O224" s="67">
        <f>SUMIF(IMPROVEMENT!$D$11:$D$5547,D224,IMPROVEMENT!$AX$11:$AX$5547)</f>
        <v>0</v>
      </c>
      <c r="P224" s="67">
        <f>SUMIF(IMPROVEMENT!$D$11:$D$5547,D224,IMPROVEMENT!$AY$11:$AY$5547)</f>
        <v>0</v>
      </c>
      <c r="Q224" s="67">
        <f>SUMIF(IMPROVEMENT!$D$12:$D$4781,D224,IMPROVEMENT!$BC$12:$BC$4781)</f>
        <v>0</v>
      </c>
      <c r="R224" s="67">
        <f>SUMIF(IMPROVEMENT!$D$12:$D$4781,D224,IMPROVEMENT!$BD$12:$BD$4781)</f>
        <v>0</v>
      </c>
      <c r="S224" s="67">
        <f>SUMIF(IMPROVEMENT!$D$12:$D$4781,D224,IMPROVEMENT!$BE$12:$BE$4781)</f>
        <v>0</v>
      </c>
      <c r="T224" s="67">
        <f>SUMIF(IMPROVEMENT!$D$12:$D$4781,D224,IMPROVEMENT!$BF$12:$BF$4781)</f>
        <v>0</v>
      </c>
      <c r="U224" s="67">
        <f>SUMIF(IMPROVEMENT!$D$12:$D$4781,D224,IMPROVEMENT!$BG$12:$BG$4781)</f>
        <v>0</v>
      </c>
      <c r="V224" s="67">
        <f>SUMIF(IMPROVEMENT!$D$12:$D$4781,D224,IMPROVEMENT!$BH$12:$BH$4781)</f>
        <v>0</v>
      </c>
      <c r="W224" s="67">
        <f>SUMIF(IMPROVEMENT!$D$12:$D$4781,D224,IMPROVEMENT!$BI$12:$BI$4781)</f>
        <v>0</v>
      </c>
      <c r="X224" s="67">
        <f>SUMIF(IMPROVEMENT!$D$12:$D$4781,D224,IMPROVEMENT!$BJ$12:$BJ$4781)</f>
        <v>0</v>
      </c>
      <c r="Y224" s="67">
        <f>SUMIF(IMPROVEMENT!$D$12:$D$4781,D224,IMPROVEMENT!$BK$12:$BK$4781)</f>
        <v>0</v>
      </c>
      <c r="Z224" s="67">
        <f>SUMIF(IMPROVEMENT!$D$12:$D$4781,D224,IMPROVEMENT!$BL$12:$BL$4781)</f>
        <v>0</v>
      </c>
      <c r="AA224" s="67">
        <f>SUMIF(IMPROVEMENT!$D$12:$D$4781,D224,IMPROVEMENT!$BM$12:$BM$4781)</f>
        <v>0</v>
      </c>
      <c r="AB224" s="67">
        <f>SUMIF(IMPROVEMENT!$D$12:$D$4781,D224,IMPROVEMENT!$BN$12:$BN$4781)</f>
        <v>0</v>
      </c>
      <c r="AC224" s="67">
        <f t="shared" si="31"/>
        <v>0</v>
      </c>
      <c r="AD224" s="67">
        <f t="shared" si="32"/>
        <v>0</v>
      </c>
      <c r="AF224" s="91"/>
      <c r="AG224" s="100"/>
      <c r="AH224" s="63">
        <f t="shared" si="33"/>
        <v>0</v>
      </c>
      <c r="AI224" s="63">
        <f t="shared" si="30"/>
        <v>0</v>
      </c>
      <c r="AJ224" s="96"/>
    </row>
    <row r="225" spans="1:36">
      <c r="A225" s="54" t="s">
        <v>106</v>
      </c>
      <c r="B225" s="54">
        <f>IFERROR(VLOOKUP(D225,#REF!,4,0),0)</f>
        <v>0</v>
      </c>
      <c r="C225" s="54">
        <f>IFERROR(VLOOKUP(D225,#REF!,5,0),0)</f>
        <v>0</v>
      </c>
      <c r="D225" s="85"/>
      <c r="E225" s="67">
        <f>SUMIF(IMPROVEMENT!$D$11:$D$5547,D225,IMPROVEMENT!$AN$11:$AN$5547)</f>
        <v>0</v>
      </c>
      <c r="F225" s="67">
        <f>SUMIF(IMPROVEMENT!$D$11:$D$5547,D225,IMPROVEMENT!$AO$11:$AO$5547)</f>
        <v>0</v>
      </c>
      <c r="G225" s="67">
        <f>SUMIF(IMPROVEMENT!$D$11:$D$5547,D225,IMPROVEMENT!$AP$11:$AP$5547)</f>
        <v>0</v>
      </c>
      <c r="H225" s="67">
        <f>SUMIF(IMPROVEMENT!$D$11:$D$5547,D225,IMPROVEMENT!$AQ$11:$AQ$5547)</f>
        <v>0</v>
      </c>
      <c r="I225" s="67">
        <f>SUMIF(IMPROVEMENT!$D$11:$D$5547,D225,IMPROVEMENT!$AR$11:$AR$5547)</f>
        <v>0</v>
      </c>
      <c r="J225" s="67">
        <f>SUMIF(IMPROVEMENT!$D$11:$D$5547,D225,IMPROVEMENT!$AS$11:$AS$5547)</f>
        <v>0</v>
      </c>
      <c r="K225" s="67">
        <f>SUMIF(IMPROVEMENT!$D$11:$D$5547,D225,IMPROVEMENT!$AT$11:$AT$5547)</f>
        <v>0</v>
      </c>
      <c r="L225" s="67">
        <f>SUMIF(IMPROVEMENT!$D$11:$D$5547,D225,IMPROVEMENT!$AU$11:$AU$5547)</f>
        <v>0</v>
      </c>
      <c r="M225" s="67">
        <f>SUMIF(IMPROVEMENT!$D$11:$D$5547,D225,IMPROVEMENT!$AV$11:$AV$5547)</f>
        <v>0</v>
      </c>
      <c r="N225" s="67">
        <f>SUMIF(IMPROVEMENT!$D$11:$D$5547,D225,IMPROVEMENT!$AW$11:$AW$5547)</f>
        <v>0</v>
      </c>
      <c r="O225" s="67">
        <f>SUMIF(IMPROVEMENT!$D$11:$D$5547,D225,IMPROVEMENT!$AX$11:$AX$5547)</f>
        <v>0</v>
      </c>
      <c r="P225" s="67">
        <f>SUMIF(IMPROVEMENT!$D$11:$D$5547,D225,IMPROVEMENT!$AY$11:$AY$5547)</f>
        <v>0</v>
      </c>
      <c r="Q225" s="67">
        <f>SUMIF(IMPROVEMENT!$D$12:$D$4781,D225,IMPROVEMENT!$BC$12:$BC$4781)</f>
        <v>0</v>
      </c>
      <c r="R225" s="67">
        <f>SUMIF(IMPROVEMENT!$D$12:$D$4781,D225,IMPROVEMENT!$BD$12:$BD$4781)</f>
        <v>0</v>
      </c>
      <c r="S225" s="67">
        <f>SUMIF(IMPROVEMENT!$D$12:$D$4781,D225,IMPROVEMENT!$BE$12:$BE$4781)</f>
        <v>0</v>
      </c>
      <c r="T225" s="67">
        <f>SUMIF(IMPROVEMENT!$D$12:$D$4781,D225,IMPROVEMENT!$BF$12:$BF$4781)</f>
        <v>0</v>
      </c>
      <c r="U225" s="67">
        <f>SUMIF(IMPROVEMENT!$D$12:$D$4781,D225,IMPROVEMENT!$BG$12:$BG$4781)</f>
        <v>0</v>
      </c>
      <c r="V225" s="67">
        <f>SUMIF(IMPROVEMENT!$D$12:$D$4781,D225,IMPROVEMENT!$BH$12:$BH$4781)</f>
        <v>0</v>
      </c>
      <c r="W225" s="67">
        <f>SUMIF(IMPROVEMENT!$D$12:$D$4781,D225,IMPROVEMENT!$BI$12:$BI$4781)</f>
        <v>0</v>
      </c>
      <c r="X225" s="67">
        <f>SUMIF(IMPROVEMENT!$D$12:$D$4781,D225,IMPROVEMENT!$BJ$12:$BJ$4781)</f>
        <v>0</v>
      </c>
      <c r="Y225" s="67">
        <f>SUMIF(IMPROVEMENT!$D$12:$D$4781,D225,IMPROVEMENT!$BK$12:$BK$4781)</f>
        <v>0</v>
      </c>
      <c r="Z225" s="67">
        <f>SUMIF(IMPROVEMENT!$D$12:$D$4781,D225,IMPROVEMENT!$BL$12:$BL$4781)</f>
        <v>0</v>
      </c>
      <c r="AA225" s="67">
        <f>SUMIF(IMPROVEMENT!$D$12:$D$4781,D225,IMPROVEMENT!$BM$12:$BM$4781)</f>
        <v>0</v>
      </c>
      <c r="AB225" s="67">
        <f>SUMIF(IMPROVEMENT!$D$12:$D$4781,D225,IMPROVEMENT!$BN$12:$BN$4781)</f>
        <v>0</v>
      </c>
      <c r="AC225" s="67">
        <f t="shared" si="31"/>
        <v>0</v>
      </c>
      <c r="AD225" s="67">
        <f t="shared" si="32"/>
        <v>0</v>
      </c>
      <c r="AF225" s="91"/>
      <c r="AG225" s="100"/>
      <c r="AH225" s="63">
        <f t="shared" si="33"/>
        <v>0</v>
      </c>
      <c r="AI225" s="63">
        <f t="shared" si="30"/>
        <v>0</v>
      </c>
      <c r="AJ225" s="96"/>
    </row>
    <row r="226" spans="1:36">
      <c r="A226" s="54" t="s">
        <v>106</v>
      </c>
      <c r="B226" s="54">
        <f>IFERROR(VLOOKUP(D226,#REF!,4,0),0)</f>
        <v>0</v>
      </c>
      <c r="C226" s="54">
        <f>IFERROR(VLOOKUP(D226,#REF!,5,0),0)</f>
        <v>0</v>
      </c>
      <c r="D226" s="85"/>
      <c r="E226" s="67">
        <f>SUMIF(IMPROVEMENT!$D$11:$D$5547,D226,IMPROVEMENT!$AN$11:$AN$5547)</f>
        <v>0</v>
      </c>
      <c r="F226" s="67">
        <f>SUMIF(IMPROVEMENT!$D$11:$D$5547,D226,IMPROVEMENT!$AO$11:$AO$5547)</f>
        <v>0</v>
      </c>
      <c r="G226" s="67">
        <f>SUMIF(IMPROVEMENT!$D$11:$D$5547,D226,IMPROVEMENT!$AP$11:$AP$5547)</f>
        <v>0</v>
      </c>
      <c r="H226" s="67">
        <f>SUMIF(IMPROVEMENT!$D$11:$D$5547,D226,IMPROVEMENT!$AQ$11:$AQ$5547)</f>
        <v>0</v>
      </c>
      <c r="I226" s="67">
        <f>SUMIF(IMPROVEMENT!$D$11:$D$5547,D226,IMPROVEMENT!$AR$11:$AR$5547)</f>
        <v>0</v>
      </c>
      <c r="J226" s="67">
        <f>SUMIF(IMPROVEMENT!$D$11:$D$5547,D226,IMPROVEMENT!$AS$11:$AS$5547)</f>
        <v>0</v>
      </c>
      <c r="K226" s="67">
        <f>SUMIF(IMPROVEMENT!$D$11:$D$5547,D226,IMPROVEMENT!$AT$11:$AT$5547)</f>
        <v>0</v>
      </c>
      <c r="L226" s="67">
        <f>SUMIF(IMPROVEMENT!$D$11:$D$5547,D226,IMPROVEMENT!$AU$11:$AU$5547)</f>
        <v>0</v>
      </c>
      <c r="M226" s="67">
        <f>SUMIF(IMPROVEMENT!$D$11:$D$5547,D226,IMPROVEMENT!$AV$11:$AV$5547)</f>
        <v>0</v>
      </c>
      <c r="N226" s="67">
        <f>SUMIF(IMPROVEMENT!$D$11:$D$5547,D226,IMPROVEMENT!$AW$11:$AW$5547)</f>
        <v>0</v>
      </c>
      <c r="O226" s="67">
        <f>SUMIF(IMPROVEMENT!$D$11:$D$5547,D226,IMPROVEMENT!$AX$11:$AX$5547)</f>
        <v>0</v>
      </c>
      <c r="P226" s="67">
        <f>SUMIF(IMPROVEMENT!$D$11:$D$5547,D226,IMPROVEMENT!$AY$11:$AY$5547)</f>
        <v>0</v>
      </c>
      <c r="Q226" s="67">
        <f>SUMIF(IMPROVEMENT!$D$12:$D$4781,D226,IMPROVEMENT!$BC$12:$BC$4781)</f>
        <v>0</v>
      </c>
      <c r="R226" s="67">
        <f>SUMIF(IMPROVEMENT!$D$12:$D$4781,D226,IMPROVEMENT!$BD$12:$BD$4781)</f>
        <v>0</v>
      </c>
      <c r="S226" s="67">
        <f>SUMIF(IMPROVEMENT!$D$12:$D$4781,D226,IMPROVEMENT!$BE$12:$BE$4781)</f>
        <v>0</v>
      </c>
      <c r="T226" s="67">
        <f>SUMIF(IMPROVEMENT!$D$12:$D$4781,D226,IMPROVEMENT!$BF$12:$BF$4781)</f>
        <v>0</v>
      </c>
      <c r="U226" s="67">
        <f>SUMIF(IMPROVEMENT!$D$12:$D$4781,D226,IMPROVEMENT!$BG$12:$BG$4781)</f>
        <v>0</v>
      </c>
      <c r="V226" s="67">
        <f>SUMIF(IMPROVEMENT!$D$12:$D$4781,D226,IMPROVEMENT!$BH$12:$BH$4781)</f>
        <v>0</v>
      </c>
      <c r="W226" s="67">
        <f>SUMIF(IMPROVEMENT!$D$12:$D$4781,D226,IMPROVEMENT!$BI$12:$BI$4781)</f>
        <v>0</v>
      </c>
      <c r="X226" s="67">
        <f>SUMIF(IMPROVEMENT!$D$12:$D$4781,D226,IMPROVEMENT!$BJ$12:$BJ$4781)</f>
        <v>0</v>
      </c>
      <c r="Y226" s="67">
        <f>SUMIF(IMPROVEMENT!$D$12:$D$4781,D226,IMPROVEMENT!$BK$12:$BK$4781)</f>
        <v>0</v>
      </c>
      <c r="Z226" s="67">
        <f>SUMIF(IMPROVEMENT!$D$12:$D$4781,D226,IMPROVEMENT!$BL$12:$BL$4781)</f>
        <v>0</v>
      </c>
      <c r="AA226" s="67">
        <f>SUMIF(IMPROVEMENT!$D$12:$D$4781,D226,IMPROVEMENT!$BM$12:$BM$4781)</f>
        <v>0</v>
      </c>
      <c r="AB226" s="67">
        <f>SUMIF(IMPROVEMENT!$D$12:$D$4781,D226,IMPROVEMENT!$BN$12:$BN$4781)</f>
        <v>0</v>
      </c>
      <c r="AC226" s="67">
        <f t="shared" si="31"/>
        <v>0</v>
      </c>
      <c r="AD226" s="67">
        <f t="shared" si="32"/>
        <v>0</v>
      </c>
      <c r="AF226" s="91"/>
      <c r="AG226" s="100"/>
      <c r="AH226" s="63">
        <f t="shared" si="33"/>
        <v>0</v>
      </c>
      <c r="AI226" s="63">
        <f t="shared" si="30"/>
        <v>0</v>
      </c>
      <c r="AJ226" s="96"/>
    </row>
    <row r="227" spans="1:36">
      <c r="A227" s="54" t="s">
        <v>106</v>
      </c>
      <c r="B227" s="54">
        <f>IFERROR(VLOOKUP(D227,#REF!,4,0),0)</f>
        <v>0</v>
      </c>
      <c r="C227" s="54">
        <f>IFERROR(VLOOKUP(D227,#REF!,5,0),0)</f>
        <v>0</v>
      </c>
      <c r="D227" s="85"/>
      <c r="E227" s="67">
        <f>SUMIF(IMPROVEMENT!$D$11:$D$5547,D227,IMPROVEMENT!$AN$11:$AN$5547)</f>
        <v>0</v>
      </c>
      <c r="F227" s="67">
        <f>SUMIF(IMPROVEMENT!$D$11:$D$5547,D227,IMPROVEMENT!$AO$11:$AO$5547)</f>
        <v>0</v>
      </c>
      <c r="G227" s="67">
        <f>SUMIF(IMPROVEMENT!$D$11:$D$5547,D227,IMPROVEMENT!$AP$11:$AP$5547)</f>
        <v>0</v>
      </c>
      <c r="H227" s="67">
        <f>SUMIF(IMPROVEMENT!$D$11:$D$5547,D227,IMPROVEMENT!$AQ$11:$AQ$5547)</f>
        <v>0</v>
      </c>
      <c r="I227" s="67">
        <f>SUMIF(IMPROVEMENT!$D$11:$D$5547,D227,IMPROVEMENT!$AR$11:$AR$5547)</f>
        <v>0</v>
      </c>
      <c r="J227" s="67">
        <f>SUMIF(IMPROVEMENT!$D$11:$D$5547,D227,IMPROVEMENT!$AS$11:$AS$5547)</f>
        <v>0</v>
      </c>
      <c r="K227" s="67">
        <f>SUMIF(IMPROVEMENT!$D$11:$D$5547,D227,IMPROVEMENT!$AT$11:$AT$5547)</f>
        <v>0</v>
      </c>
      <c r="L227" s="67">
        <f>SUMIF(IMPROVEMENT!$D$11:$D$5547,D227,IMPROVEMENT!$AU$11:$AU$5547)</f>
        <v>0</v>
      </c>
      <c r="M227" s="67">
        <f>SUMIF(IMPROVEMENT!$D$11:$D$5547,D227,IMPROVEMENT!$AV$11:$AV$5547)</f>
        <v>0</v>
      </c>
      <c r="N227" s="67">
        <f>SUMIF(IMPROVEMENT!$D$11:$D$5547,D227,IMPROVEMENT!$AW$11:$AW$5547)</f>
        <v>0</v>
      </c>
      <c r="O227" s="67">
        <f>SUMIF(IMPROVEMENT!$D$11:$D$5547,D227,IMPROVEMENT!$AX$11:$AX$5547)</f>
        <v>0</v>
      </c>
      <c r="P227" s="67">
        <f>SUMIF(IMPROVEMENT!$D$11:$D$5547,D227,IMPROVEMENT!$AY$11:$AY$5547)</f>
        <v>0</v>
      </c>
      <c r="Q227" s="67">
        <f>SUMIF(IMPROVEMENT!$D$12:$D$4781,D227,IMPROVEMENT!$BC$12:$BC$4781)</f>
        <v>0</v>
      </c>
      <c r="R227" s="67">
        <f>SUMIF(IMPROVEMENT!$D$12:$D$4781,D227,IMPROVEMENT!$BD$12:$BD$4781)</f>
        <v>0</v>
      </c>
      <c r="S227" s="67">
        <f>SUMIF(IMPROVEMENT!$D$12:$D$4781,D227,IMPROVEMENT!$BE$12:$BE$4781)</f>
        <v>0</v>
      </c>
      <c r="T227" s="67">
        <f>SUMIF(IMPROVEMENT!$D$12:$D$4781,D227,IMPROVEMENT!$BF$12:$BF$4781)</f>
        <v>0</v>
      </c>
      <c r="U227" s="67">
        <f>SUMIF(IMPROVEMENT!$D$12:$D$4781,D227,IMPROVEMENT!$BG$12:$BG$4781)</f>
        <v>0</v>
      </c>
      <c r="V227" s="67">
        <f>SUMIF(IMPROVEMENT!$D$12:$D$4781,D227,IMPROVEMENT!$BH$12:$BH$4781)</f>
        <v>0</v>
      </c>
      <c r="W227" s="67">
        <f>SUMIF(IMPROVEMENT!$D$12:$D$4781,D227,IMPROVEMENT!$BI$12:$BI$4781)</f>
        <v>0</v>
      </c>
      <c r="X227" s="67">
        <f>SUMIF(IMPROVEMENT!$D$12:$D$4781,D227,IMPROVEMENT!$BJ$12:$BJ$4781)</f>
        <v>0</v>
      </c>
      <c r="Y227" s="67">
        <f>SUMIF(IMPROVEMENT!$D$12:$D$4781,D227,IMPROVEMENT!$BK$12:$BK$4781)</f>
        <v>0</v>
      </c>
      <c r="Z227" s="67">
        <f>SUMIF(IMPROVEMENT!$D$12:$D$4781,D227,IMPROVEMENT!$BL$12:$BL$4781)</f>
        <v>0</v>
      </c>
      <c r="AA227" s="67">
        <f>SUMIF(IMPROVEMENT!$D$12:$D$4781,D227,IMPROVEMENT!$BM$12:$BM$4781)</f>
        <v>0</v>
      </c>
      <c r="AB227" s="67">
        <f>SUMIF(IMPROVEMENT!$D$12:$D$4781,D227,IMPROVEMENT!$BN$12:$BN$4781)</f>
        <v>0</v>
      </c>
      <c r="AC227" s="67">
        <f t="shared" si="31"/>
        <v>0</v>
      </c>
      <c r="AD227" s="67">
        <f t="shared" si="32"/>
        <v>0</v>
      </c>
      <c r="AF227" s="91"/>
      <c r="AG227" s="100"/>
      <c r="AH227" s="63">
        <f t="shared" si="33"/>
        <v>0</v>
      </c>
      <c r="AI227" s="63">
        <f t="shared" si="30"/>
        <v>0</v>
      </c>
      <c r="AJ227" s="96"/>
    </row>
    <row r="228" spans="1:36">
      <c r="A228" s="54" t="s">
        <v>106</v>
      </c>
      <c r="B228" s="54">
        <f>IFERROR(VLOOKUP(D228,#REF!,4,0),0)</f>
        <v>0</v>
      </c>
      <c r="C228" s="54">
        <f>IFERROR(VLOOKUP(D228,#REF!,5,0),0)</f>
        <v>0</v>
      </c>
      <c r="D228" s="85"/>
      <c r="E228" s="67">
        <f>SUMIF(IMPROVEMENT!$D$11:$D$5547,D228,IMPROVEMENT!$AN$11:$AN$5547)</f>
        <v>0</v>
      </c>
      <c r="F228" s="67">
        <f>SUMIF(IMPROVEMENT!$D$11:$D$5547,D228,IMPROVEMENT!$AO$11:$AO$5547)</f>
        <v>0</v>
      </c>
      <c r="G228" s="67">
        <f>SUMIF(IMPROVEMENT!$D$11:$D$5547,D228,IMPROVEMENT!$AP$11:$AP$5547)</f>
        <v>0</v>
      </c>
      <c r="H228" s="67">
        <f>SUMIF(IMPROVEMENT!$D$11:$D$5547,D228,IMPROVEMENT!$AQ$11:$AQ$5547)</f>
        <v>0</v>
      </c>
      <c r="I228" s="67">
        <f>SUMIF(IMPROVEMENT!$D$11:$D$5547,D228,IMPROVEMENT!$AR$11:$AR$5547)</f>
        <v>0</v>
      </c>
      <c r="J228" s="67">
        <f>SUMIF(IMPROVEMENT!$D$11:$D$5547,D228,IMPROVEMENT!$AS$11:$AS$5547)</f>
        <v>0</v>
      </c>
      <c r="K228" s="67">
        <f>SUMIF(IMPROVEMENT!$D$11:$D$5547,D228,IMPROVEMENT!$AT$11:$AT$5547)</f>
        <v>0</v>
      </c>
      <c r="L228" s="67">
        <f>SUMIF(IMPROVEMENT!$D$11:$D$5547,D228,IMPROVEMENT!$AU$11:$AU$5547)</f>
        <v>0</v>
      </c>
      <c r="M228" s="67">
        <f>SUMIF(IMPROVEMENT!$D$11:$D$5547,D228,IMPROVEMENT!$AV$11:$AV$5547)</f>
        <v>0</v>
      </c>
      <c r="N228" s="67">
        <f>SUMIF(IMPROVEMENT!$D$11:$D$5547,D228,IMPROVEMENT!$AW$11:$AW$5547)</f>
        <v>0</v>
      </c>
      <c r="O228" s="67">
        <f>SUMIF(IMPROVEMENT!$D$11:$D$5547,D228,IMPROVEMENT!$AX$11:$AX$5547)</f>
        <v>0</v>
      </c>
      <c r="P228" s="67">
        <f>SUMIF(IMPROVEMENT!$D$11:$D$5547,D228,IMPROVEMENT!$AY$11:$AY$5547)</f>
        <v>0</v>
      </c>
      <c r="Q228" s="67">
        <f>SUMIF(IMPROVEMENT!$D$12:$D$4781,D228,IMPROVEMENT!$BC$12:$BC$4781)</f>
        <v>0</v>
      </c>
      <c r="R228" s="67">
        <f>SUMIF(IMPROVEMENT!$D$12:$D$4781,D228,IMPROVEMENT!$BD$12:$BD$4781)</f>
        <v>0</v>
      </c>
      <c r="S228" s="67">
        <f>SUMIF(IMPROVEMENT!$D$12:$D$4781,D228,IMPROVEMENT!$BE$12:$BE$4781)</f>
        <v>0</v>
      </c>
      <c r="T228" s="67">
        <f>SUMIF(IMPROVEMENT!$D$12:$D$4781,D228,IMPROVEMENT!$BF$12:$BF$4781)</f>
        <v>0</v>
      </c>
      <c r="U228" s="67">
        <f>SUMIF(IMPROVEMENT!$D$12:$D$4781,D228,IMPROVEMENT!$BG$12:$BG$4781)</f>
        <v>0</v>
      </c>
      <c r="V228" s="67">
        <f>SUMIF(IMPROVEMENT!$D$12:$D$4781,D228,IMPROVEMENT!$BH$12:$BH$4781)</f>
        <v>0</v>
      </c>
      <c r="W228" s="67">
        <f>SUMIF(IMPROVEMENT!$D$12:$D$4781,D228,IMPROVEMENT!$BI$12:$BI$4781)</f>
        <v>0</v>
      </c>
      <c r="X228" s="67">
        <f>SUMIF(IMPROVEMENT!$D$12:$D$4781,D228,IMPROVEMENT!$BJ$12:$BJ$4781)</f>
        <v>0</v>
      </c>
      <c r="Y228" s="67">
        <f>SUMIF(IMPROVEMENT!$D$12:$D$4781,D228,IMPROVEMENT!$BK$12:$BK$4781)</f>
        <v>0</v>
      </c>
      <c r="Z228" s="67">
        <f>SUMIF(IMPROVEMENT!$D$12:$D$4781,D228,IMPROVEMENT!$BL$12:$BL$4781)</f>
        <v>0</v>
      </c>
      <c r="AA228" s="67">
        <f>SUMIF(IMPROVEMENT!$D$12:$D$4781,D228,IMPROVEMENT!$BM$12:$BM$4781)</f>
        <v>0</v>
      </c>
      <c r="AB228" s="67">
        <f>SUMIF(IMPROVEMENT!$D$12:$D$4781,D228,IMPROVEMENT!$BN$12:$BN$4781)</f>
        <v>0</v>
      </c>
      <c r="AC228" s="67">
        <f t="shared" si="31"/>
        <v>0</v>
      </c>
      <c r="AD228" s="67">
        <f t="shared" si="32"/>
        <v>0</v>
      </c>
      <c r="AF228" s="91"/>
      <c r="AG228" s="100"/>
      <c r="AH228" s="63">
        <f t="shared" si="33"/>
        <v>0</v>
      </c>
      <c r="AI228" s="63">
        <f t="shared" si="30"/>
        <v>0</v>
      </c>
      <c r="AJ228" s="96"/>
    </row>
    <row r="229" spans="1:36">
      <c r="A229" s="54" t="s">
        <v>106</v>
      </c>
      <c r="B229" s="54">
        <f>IFERROR(VLOOKUP(D229,#REF!,4,0),0)</f>
        <v>0</v>
      </c>
      <c r="C229" s="54">
        <f>IFERROR(VLOOKUP(D229,#REF!,5,0),0)</f>
        <v>0</v>
      </c>
      <c r="D229" s="85"/>
      <c r="E229" s="67">
        <f>SUMIF(IMPROVEMENT!$D$11:$D$5547,D229,IMPROVEMENT!$AN$11:$AN$5547)</f>
        <v>0</v>
      </c>
      <c r="F229" s="67">
        <f>SUMIF(IMPROVEMENT!$D$11:$D$5547,D229,IMPROVEMENT!$AO$11:$AO$5547)</f>
        <v>0</v>
      </c>
      <c r="G229" s="67">
        <f>SUMIF(IMPROVEMENT!$D$11:$D$5547,D229,IMPROVEMENT!$AP$11:$AP$5547)</f>
        <v>0</v>
      </c>
      <c r="H229" s="67">
        <f>SUMIF(IMPROVEMENT!$D$11:$D$5547,D229,IMPROVEMENT!$AQ$11:$AQ$5547)</f>
        <v>0</v>
      </c>
      <c r="I229" s="67">
        <f>SUMIF(IMPROVEMENT!$D$11:$D$5547,D229,IMPROVEMENT!$AR$11:$AR$5547)</f>
        <v>0</v>
      </c>
      <c r="J229" s="67">
        <f>SUMIF(IMPROVEMENT!$D$11:$D$5547,D229,IMPROVEMENT!$AS$11:$AS$5547)</f>
        <v>0</v>
      </c>
      <c r="K229" s="67">
        <f>SUMIF(IMPROVEMENT!$D$11:$D$5547,D229,IMPROVEMENT!$AT$11:$AT$5547)</f>
        <v>0</v>
      </c>
      <c r="L229" s="67">
        <f>SUMIF(IMPROVEMENT!$D$11:$D$5547,D229,IMPROVEMENT!$AU$11:$AU$5547)</f>
        <v>0</v>
      </c>
      <c r="M229" s="67">
        <f>SUMIF(IMPROVEMENT!$D$11:$D$5547,D229,IMPROVEMENT!$AV$11:$AV$5547)</f>
        <v>0</v>
      </c>
      <c r="N229" s="67">
        <f>SUMIF(IMPROVEMENT!$D$11:$D$5547,D229,IMPROVEMENT!$AW$11:$AW$5547)</f>
        <v>0</v>
      </c>
      <c r="O229" s="67">
        <f>SUMIF(IMPROVEMENT!$D$11:$D$5547,D229,IMPROVEMENT!$AX$11:$AX$5547)</f>
        <v>0</v>
      </c>
      <c r="P229" s="67">
        <f>SUMIF(IMPROVEMENT!$D$11:$D$5547,D229,IMPROVEMENT!$AY$11:$AY$5547)</f>
        <v>0</v>
      </c>
      <c r="Q229" s="67">
        <f>SUMIF(IMPROVEMENT!$D$12:$D$4781,D229,IMPROVEMENT!$BC$12:$BC$4781)</f>
        <v>0</v>
      </c>
      <c r="R229" s="67">
        <f>SUMIF(IMPROVEMENT!$D$12:$D$4781,D229,IMPROVEMENT!$BD$12:$BD$4781)</f>
        <v>0</v>
      </c>
      <c r="S229" s="67">
        <f>SUMIF(IMPROVEMENT!$D$12:$D$4781,D229,IMPROVEMENT!$BE$12:$BE$4781)</f>
        <v>0</v>
      </c>
      <c r="T229" s="67">
        <f>SUMIF(IMPROVEMENT!$D$12:$D$4781,D229,IMPROVEMENT!$BF$12:$BF$4781)</f>
        <v>0</v>
      </c>
      <c r="U229" s="67">
        <f>SUMIF(IMPROVEMENT!$D$12:$D$4781,D229,IMPROVEMENT!$BG$12:$BG$4781)</f>
        <v>0</v>
      </c>
      <c r="V229" s="67">
        <f>SUMIF(IMPROVEMENT!$D$12:$D$4781,D229,IMPROVEMENT!$BH$12:$BH$4781)</f>
        <v>0</v>
      </c>
      <c r="W229" s="67">
        <f>SUMIF(IMPROVEMENT!$D$12:$D$4781,D229,IMPROVEMENT!$BI$12:$BI$4781)</f>
        <v>0</v>
      </c>
      <c r="X229" s="67">
        <f>SUMIF(IMPROVEMENT!$D$12:$D$4781,D229,IMPROVEMENT!$BJ$12:$BJ$4781)</f>
        <v>0</v>
      </c>
      <c r="Y229" s="67">
        <f>SUMIF(IMPROVEMENT!$D$12:$D$4781,D229,IMPROVEMENT!$BK$12:$BK$4781)</f>
        <v>0</v>
      </c>
      <c r="Z229" s="67">
        <f>SUMIF(IMPROVEMENT!$D$12:$D$4781,D229,IMPROVEMENT!$BL$12:$BL$4781)</f>
        <v>0</v>
      </c>
      <c r="AA229" s="67">
        <f>SUMIF(IMPROVEMENT!$D$12:$D$4781,D229,IMPROVEMENT!$BM$12:$BM$4781)</f>
        <v>0</v>
      </c>
      <c r="AB229" s="67">
        <f>SUMIF(IMPROVEMENT!$D$12:$D$4781,D229,IMPROVEMENT!$BN$12:$BN$4781)</f>
        <v>0</v>
      </c>
      <c r="AC229" s="67">
        <f t="shared" si="31"/>
        <v>0</v>
      </c>
      <c r="AD229" s="67">
        <f t="shared" si="32"/>
        <v>0</v>
      </c>
      <c r="AF229" s="91"/>
      <c r="AG229" s="100"/>
      <c r="AH229" s="63">
        <f t="shared" si="33"/>
        <v>0</v>
      </c>
      <c r="AI229" s="63">
        <f t="shared" si="30"/>
        <v>0</v>
      </c>
      <c r="AJ229" s="96"/>
    </row>
    <row r="230" spans="1:36">
      <c r="A230" s="54" t="s">
        <v>106</v>
      </c>
      <c r="B230" s="54">
        <f>IFERROR(VLOOKUP(D230,#REF!,4,0),0)</f>
        <v>0</v>
      </c>
      <c r="C230" s="54">
        <f>IFERROR(VLOOKUP(D230,#REF!,5,0),0)</f>
        <v>0</v>
      </c>
      <c r="D230" s="85"/>
      <c r="E230" s="67">
        <f>SUMIF(IMPROVEMENT!$D$11:$D$5547,D230,IMPROVEMENT!$AN$11:$AN$5547)</f>
        <v>0</v>
      </c>
      <c r="F230" s="67">
        <f>SUMIF(IMPROVEMENT!$D$11:$D$5547,D230,IMPROVEMENT!$AO$11:$AO$5547)</f>
        <v>0</v>
      </c>
      <c r="G230" s="67">
        <f>SUMIF(IMPROVEMENT!$D$11:$D$5547,D230,IMPROVEMENT!$AP$11:$AP$5547)</f>
        <v>0</v>
      </c>
      <c r="H230" s="67">
        <f>SUMIF(IMPROVEMENT!$D$11:$D$5547,D230,IMPROVEMENT!$AQ$11:$AQ$5547)</f>
        <v>0</v>
      </c>
      <c r="I230" s="67">
        <f>SUMIF(IMPROVEMENT!$D$11:$D$5547,D230,IMPROVEMENT!$AR$11:$AR$5547)</f>
        <v>0</v>
      </c>
      <c r="J230" s="67">
        <f>SUMIF(IMPROVEMENT!$D$11:$D$5547,D230,IMPROVEMENT!$AS$11:$AS$5547)</f>
        <v>0</v>
      </c>
      <c r="K230" s="67">
        <f>SUMIF(IMPROVEMENT!$D$11:$D$5547,D230,IMPROVEMENT!$AT$11:$AT$5547)</f>
        <v>0</v>
      </c>
      <c r="L230" s="67">
        <f>SUMIF(IMPROVEMENT!$D$11:$D$5547,D230,IMPROVEMENT!$AU$11:$AU$5547)</f>
        <v>0</v>
      </c>
      <c r="M230" s="67">
        <f>SUMIF(IMPROVEMENT!$D$11:$D$5547,D230,IMPROVEMENT!$AV$11:$AV$5547)</f>
        <v>0</v>
      </c>
      <c r="N230" s="67">
        <f>SUMIF(IMPROVEMENT!$D$11:$D$5547,D230,IMPROVEMENT!$AW$11:$AW$5547)</f>
        <v>0</v>
      </c>
      <c r="O230" s="67">
        <f>SUMIF(IMPROVEMENT!$D$11:$D$5547,D230,IMPROVEMENT!$AX$11:$AX$5547)</f>
        <v>0</v>
      </c>
      <c r="P230" s="67">
        <f>SUMIF(IMPROVEMENT!$D$11:$D$5547,D230,IMPROVEMENT!$AY$11:$AY$5547)</f>
        <v>0</v>
      </c>
      <c r="Q230" s="67">
        <f>SUMIF(IMPROVEMENT!$D$12:$D$4781,D230,IMPROVEMENT!$BC$12:$BC$4781)</f>
        <v>0</v>
      </c>
      <c r="R230" s="67">
        <f>SUMIF(IMPROVEMENT!$D$12:$D$4781,D230,IMPROVEMENT!$BD$12:$BD$4781)</f>
        <v>0</v>
      </c>
      <c r="S230" s="67">
        <f>SUMIF(IMPROVEMENT!$D$12:$D$4781,D230,IMPROVEMENT!$BE$12:$BE$4781)</f>
        <v>0</v>
      </c>
      <c r="T230" s="67">
        <f>SUMIF(IMPROVEMENT!$D$12:$D$4781,D230,IMPROVEMENT!$BF$12:$BF$4781)</f>
        <v>0</v>
      </c>
      <c r="U230" s="67">
        <f>SUMIF(IMPROVEMENT!$D$12:$D$4781,D230,IMPROVEMENT!$BG$12:$BG$4781)</f>
        <v>0</v>
      </c>
      <c r="V230" s="67">
        <f>SUMIF(IMPROVEMENT!$D$12:$D$4781,D230,IMPROVEMENT!$BH$12:$BH$4781)</f>
        <v>0</v>
      </c>
      <c r="W230" s="67">
        <f>SUMIF(IMPROVEMENT!$D$12:$D$4781,D230,IMPROVEMENT!$BI$12:$BI$4781)</f>
        <v>0</v>
      </c>
      <c r="X230" s="67">
        <f>SUMIF(IMPROVEMENT!$D$12:$D$4781,D230,IMPROVEMENT!$BJ$12:$BJ$4781)</f>
        <v>0</v>
      </c>
      <c r="Y230" s="67">
        <f>SUMIF(IMPROVEMENT!$D$12:$D$4781,D230,IMPROVEMENT!$BK$12:$BK$4781)</f>
        <v>0</v>
      </c>
      <c r="Z230" s="67">
        <f>SUMIF(IMPROVEMENT!$D$12:$D$4781,D230,IMPROVEMENT!$BL$12:$BL$4781)</f>
        <v>0</v>
      </c>
      <c r="AA230" s="67">
        <f>SUMIF(IMPROVEMENT!$D$12:$D$4781,D230,IMPROVEMENT!$BM$12:$BM$4781)</f>
        <v>0</v>
      </c>
      <c r="AB230" s="67">
        <f>SUMIF(IMPROVEMENT!$D$12:$D$4781,D230,IMPROVEMENT!$BN$12:$BN$4781)</f>
        <v>0</v>
      </c>
      <c r="AC230" s="67">
        <f t="shared" si="31"/>
        <v>0</v>
      </c>
      <c r="AD230" s="67">
        <f t="shared" si="32"/>
        <v>0</v>
      </c>
      <c r="AF230" s="91"/>
      <c r="AG230" s="100"/>
      <c r="AH230" s="63">
        <f t="shared" si="33"/>
        <v>0</v>
      </c>
      <c r="AI230" s="63">
        <f t="shared" si="30"/>
        <v>0</v>
      </c>
      <c r="AJ230" s="96"/>
    </row>
    <row r="231" spans="1:36">
      <c r="A231" s="54" t="s">
        <v>106</v>
      </c>
      <c r="B231" s="54">
        <f>IFERROR(VLOOKUP(D231,#REF!,4,0),0)</f>
        <v>0</v>
      </c>
      <c r="C231" s="54">
        <f>IFERROR(VLOOKUP(D231,#REF!,5,0),0)</f>
        <v>0</v>
      </c>
      <c r="D231" s="85"/>
      <c r="E231" s="67">
        <f>SUMIF(IMPROVEMENT!$D$11:$D$5547,D231,IMPROVEMENT!$AN$11:$AN$5547)</f>
        <v>0</v>
      </c>
      <c r="F231" s="67">
        <f>SUMIF(IMPROVEMENT!$D$11:$D$5547,D231,IMPROVEMENT!$AO$11:$AO$5547)</f>
        <v>0</v>
      </c>
      <c r="G231" s="67">
        <f>SUMIF(IMPROVEMENT!$D$11:$D$5547,D231,IMPROVEMENT!$AP$11:$AP$5547)</f>
        <v>0</v>
      </c>
      <c r="H231" s="67">
        <f>SUMIF(IMPROVEMENT!$D$11:$D$5547,D231,IMPROVEMENT!$AQ$11:$AQ$5547)</f>
        <v>0</v>
      </c>
      <c r="I231" s="67">
        <f>SUMIF(IMPROVEMENT!$D$11:$D$5547,D231,IMPROVEMENT!$AR$11:$AR$5547)</f>
        <v>0</v>
      </c>
      <c r="J231" s="67">
        <f>SUMIF(IMPROVEMENT!$D$11:$D$5547,D231,IMPROVEMENT!$AS$11:$AS$5547)</f>
        <v>0</v>
      </c>
      <c r="K231" s="67">
        <f>SUMIF(IMPROVEMENT!$D$11:$D$5547,D231,IMPROVEMENT!$AT$11:$AT$5547)</f>
        <v>0</v>
      </c>
      <c r="L231" s="67">
        <f>SUMIF(IMPROVEMENT!$D$11:$D$5547,D231,IMPROVEMENT!$AU$11:$AU$5547)</f>
        <v>0</v>
      </c>
      <c r="M231" s="67">
        <f>SUMIF(IMPROVEMENT!$D$11:$D$5547,D231,IMPROVEMENT!$AV$11:$AV$5547)</f>
        <v>0</v>
      </c>
      <c r="N231" s="67">
        <f>SUMIF(IMPROVEMENT!$D$11:$D$5547,D231,IMPROVEMENT!$AW$11:$AW$5547)</f>
        <v>0</v>
      </c>
      <c r="O231" s="67">
        <f>SUMIF(IMPROVEMENT!$D$11:$D$5547,D231,IMPROVEMENT!$AX$11:$AX$5547)</f>
        <v>0</v>
      </c>
      <c r="P231" s="67">
        <f>SUMIF(IMPROVEMENT!$D$11:$D$5547,D231,IMPROVEMENT!$AY$11:$AY$5547)</f>
        <v>0</v>
      </c>
      <c r="Q231" s="67">
        <f>SUMIF(IMPROVEMENT!$D$12:$D$4781,D231,IMPROVEMENT!$BC$12:$BC$4781)</f>
        <v>0</v>
      </c>
      <c r="R231" s="67">
        <f>SUMIF(IMPROVEMENT!$D$12:$D$4781,D231,IMPROVEMENT!$BD$12:$BD$4781)</f>
        <v>0</v>
      </c>
      <c r="S231" s="67">
        <f>SUMIF(IMPROVEMENT!$D$12:$D$4781,D231,IMPROVEMENT!$BE$12:$BE$4781)</f>
        <v>0</v>
      </c>
      <c r="T231" s="67">
        <f>SUMIF(IMPROVEMENT!$D$12:$D$4781,D231,IMPROVEMENT!$BF$12:$BF$4781)</f>
        <v>0</v>
      </c>
      <c r="U231" s="67">
        <f>SUMIF(IMPROVEMENT!$D$12:$D$4781,D231,IMPROVEMENT!$BG$12:$BG$4781)</f>
        <v>0</v>
      </c>
      <c r="V231" s="67">
        <f>SUMIF(IMPROVEMENT!$D$12:$D$4781,D231,IMPROVEMENT!$BH$12:$BH$4781)</f>
        <v>0</v>
      </c>
      <c r="W231" s="67">
        <f>SUMIF(IMPROVEMENT!$D$12:$D$4781,D231,IMPROVEMENT!$BI$12:$BI$4781)</f>
        <v>0</v>
      </c>
      <c r="X231" s="67">
        <f>SUMIF(IMPROVEMENT!$D$12:$D$4781,D231,IMPROVEMENT!$BJ$12:$BJ$4781)</f>
        <v>0</v>
      </c>
      <c r="Y231" s="67">
        <f>SUMIF(IMPROVEMENT!$D$12:$D$4781,D231,IMPROVEMENT!$BK$12:$BK$4781)</f>
        <v>0</v>
      </c>
      <c r="Z231" s="67">
        <f>SUMIF(IMPROVEMENT!$D$12:$D$4781,D231,IMPROVEMENT!$BL$12:$BL$4781)</f>
        <v>0</v>
      </c>
      <c r="AA231" s="67">
        <f>SUMIF(IMPROVEMENT!$D$12:$D$4781,D231,IMPROVEMENT!$BM$12:$BM$4781)</f>
        <v>0</v>
      </c>
      <c r="AB231" s="67">
        <f>SUMIF(IMPROVEMENT!$D$12:$D$4781,D231,IMPROVEMENT!$BN$12:$BN$4781)</f>
        <v>0</v>
      </c>
      <c r="AC231" s="67">
        <f t="shared" si="31"/>
        <v>0</v>
      </c>
      <c r="AD231" s="67">
        <f t="shared" si="32"/>
        <v>0</v>
      </c>
      <c r="AF231" s="91"/>
      <c r="AG231" s="100"/>
      <c r="AH231" s="63">
        <f t="shared" si="33"/>
        <v>0</v>
      </c>
      <c r="AI231" s="63">
        <f t="shared" si="30"/>
        <v>0</v>
      </c>
      <c r="AJ231" s="96"/>
    </row>
    <row r="232" spans="1:36">
      <c r="A232" s="54" t="s">
        <v>106</v>
      </c>
      <c r="B232" s="54">
        <f>IFERROR(VLOOKUP(D232,#REF!,4,0),0)</f>
        <v>0</v>
      </c>
      <c r="C232" s="54">
        <f>IFERROR(VLOOKUP(D232,#REF!,5,0),0)</f>
        <v>0</v>
      </c>
      <c r="D232" s="85"/>
      <c r="E232" s="67">
        <f>SUMIF(IMPROVEMENT!$D$11:$D$5547,D232,IMPROVEMENT!$AN$11:$AN$5547)</f>
        <v>0</v>
      </c>
      <c r="F232" s="67">
        <f>SUMIF(IMPROVEMENT!$D$11:$D$5547,D232,IMPROVEMENT!$AO$11:$AO$5547)</f>
        <v>0</v>
      </c>
      <c r="G232" s="67">
        <f>SUMIF(IMPROVEMENT!$D$11:$D$5547,D232,IMPROVEMENT!$AP$11:$AP$5547)</f>
        <v>0</v>
      </c>
      <c r="H232" s="67">
        <f>SUMIF(IMPROVEMENT!$D$11:$D$5547,D232,IMPROVEMENT!$AQ$11:$AQ$5547)</f>
        <v>0</v>
      </c>
      <c r="I232" s="67">
        <f>SUMIF(IMPROVEMENT!$D$11:$D$5547,D232,IMPROVEMENT!$AR$11:$AR$5547)</f>
        <v>0</v>
      </c>
      <c r="J232" s="67">
        <f>SUMIF(IMPROVEMENT!$D$11:$D$5547,D232,IMPROVEMENT!$AS$11:$AS$5547)</f>
        <v>0</v>
      </c>
      <c r="K232" s="67">
        <f>SUMIF(IMPROVEMENT!$D$11:$D$5547,D232,IMPROVEMENT!$AT$11:$AT$5547)</f>
        <v>0</v>
      </c>
      <c r="L232" s="67">
        <f>SUMIF(IMPROVEMENT!$D$11:$D$5547,D232,IMPROVEMENT!$AU$11:$AU$5547)</f>
        <v>0</v>
      </c>
      <c r="M232" s="67">
        <f>SUMIF(IMPROVEMENT!$D$11:$D$5547,D232,IMPROVEMENT!$AV$11:$AV$5547)</f>
        <v>0</v>
      </c>
      <c r="N232" s="67">
        <f>SUMIF(IMPROVEMENT!$D$11:$D$5547,D232,IMPROVEMENT!$AW$11:$AW$5547)</f>
        <v>0</v>
      </c>
      <c r="O232" s="67">
        <f>SUMIF(IMPROVEMENT!$D$11:$D$5547,D232,IMPROVEMENT!$AX$11:$AX$5547)</f>
        <v>0</v>
      </c>
      <c r="P232" s="67">
        <f>SUMIF(IMPROVEMENT!$D$11:$D$5547,D232,IMPROVEMENT!$AY$11:$AY$5547)</f>
        <v>0</v>
      </c>
      <c r="Q232" s="67">
        <f>SUMIF(IMPROVEMENT!$D$12:$D$4781,D232,IMPROVEMENT!$BC$12:$BC$4781)</f>
        <v>0</v>
      </c>
      <c r="R232" s="67">
        <f>SUMIF(IMPROVEMENT!$D$12:$D$4781,D232,IMPROVEMENT!$BD$12:$BD$4781)</f>
        <v>0</v>
      </c>
      <c r="S232" s="67">
        <f>SUMIF(IMPROVEMENT!$D$12:$D$4781,D232,IMPROVEMENT!$BE$12:$BE$4781)</f>
        <v>0</v>
      </c>
      <c r="T232" s="67">
        <f>SUMIF(IMPROVEMENT!$D$12:$D$4781,D232,IMPROVEMENT!$BF$12:$BF$4781)</f>
        <v>0</v>
      </c>
      <c r="U232" s="67">
        <f>SUMIF(IMPROVEMENT!$D$12:$D$4781,D232,IMPROVEMENT!$BG$12:$BG$4781)</f>
        <v>0</v>
      </c>
      <c r="V232" s="67">
        <f>SUMIF(IMPROVEMENT!$D$12:$D$4781,D232,IMPROVEMENT!$BH$12:$BH$4781)</f>
        <v>0</v>
      </c>
      <c r="W232" s="67">
        <f>SUMIF(IMPROVEMENT!$D$12:$D$4781,D232,IMPROVEMENT!$BI$12:$BI$4781)</f>
        <v>0</v>
      </c>
      <c r="X232" s="67">
        <f>SUMIF(IMPROVEMENT!$D$12:$D$4781,D232,IMPROVEMENT!$BJ$12:$BJ$4781)</f>
        <v>0</v>
      </c>
      <c r="Y232" s="67">
        <f>SUMIF(IMPROVEMENT!$D$12:$D$4781,D232,IMPROVEMENT!$BK$12:$BK$4781)</f>
        <v>0</v>
      </c>
      <c r="Z232" s="67">
        <f>SUMIF(IMPROVEMENT!$D$12:$D$4781,D232,IMPROVEMENT!$BL$12:$BL$4781)</f>
        <v>0</v>
      </c>
      <c r="AA232" s="67">
        <f>SUMIF(IMPROVEMENT!$D$12:$D$4781,D232,IMPROVEMENT!$BM$12:$BM$4781)</f>
        <v>0</v>
      </c>
      <c r="AB232" s="67">
        <f>SUMIF(IMPROVEMENT!$D$12:$D$4781,D232,IMPROVEMENT!$BN$12:$BN$4781)</f>
        <v>0</v>
      </c>
      <c r="AC232" s="67">
        <f t="shared" si="31"/>
        <v>0</v>
      </c>
      <c r="AD232" s="67">
        <f t="shared" si="32"/>
        <v>0</v>
      </c>
      <c r="AF232" s="91"/>
      <c r="AG232" s="100"/>
      <c r="AH232" s="63">
        <f t="shared" si="33"/>
        <v>0</v>
      </c>
      <c r="AI232" s="63">
        <f t="shared" si="30"/>
        <v>0</v>
      </c>
      <c r="AJ232" s="96"/>
    </row>
    <row r="233" spans="1:36">
      <c r="A233" s="54" t="s">
        <v>106</v>
      </c>
      <c r="B233" s="54">
        <f>IFERROR(VLOOKUP(D233,#REF!,4,0),0)</f>
        <v>0</v>
      </c>
      <c r="C233" s="54">
        <f>IFERROR(VLOOKUP(D233,#REF!,5,0),0)</f>
        <v>0</v>
      </c>
      <c r="D233" s="85"/>
      <c r="E233" s="67">
        <f>SUMIF(IMPROVEMENT!$D$11:$D$5547,D233,IMPROVEMENT!$AN$11:$AN$5547)</f>
        <v>0</v>
      </c>
      <c r="F233" s="67">
        <f>SUMIF(IMPROVEMENT!$D$11:$D$5547,D233,IMPROVEMENT!$AO$11:$AO$5547)</f>
        <v>0</v>
      </c>
      <c r="G233" s="67">
        <f>SUMIF(IMPROVEMENT!$D$11:$D$5547,D233,IMPROVEMENT!$AP$11:$AP$5547)</f>
        <v>0</v>
      </c>
      <c r="H233" s="67">
        <f>SUMIF(IMPROVEMENT!$D$11:$D$5547,D233,IMPROVEMENT!$AQ$11:$AQ$5547)</f>
        <v>0</v>
      </c>
      <c r="I233" s="67">
        <f>SUMIF(IMPROVEMENT!$D$11:$D$5547,D233,IMPROVEMENT!$AR$11:$AR$5547)</f>
        <v>0</v>
      </c>
      <c r="J233" s="67">
        <f>SUMIF(IMPROVEMENT!$D$11:$D$5547,D233,IMPROVEMENT!$AS$11:$AS$5547)</f>
        <v>0</v>
      </c>
      <c r="K233" s="67">
        <f>SUMIF(IMPROVEMENT!$D$11:$D$5547,D233,IMPROVEMENT!$AT$11:$AT$5547)</f>
        <v>0</v>
      </c>
      <c r="L233" s="67">
        <f>SUMIF(IMPROVEMENT!$D$11:$D$5547,D233,IMPROVEMENT!$AU$11:$AU$5547)</f>
        <v>0</v>
      </c>
      <c r="M233" s="67">
        <f>SUMIF(IMPROVEMENT!$D$11:$D$5547,D233,IMPROVEMENT!$AV$11:$AV$5547)</f>
        <v>0</v>
      </c>
      <c r="N233" s="67">
        <f>SUMIF(IMPROVEMENT!$D$11:$D$5547,D233,IMPROVEMENT!$AW$11:$AW$5547)</f>
        <v>0</v>
      </c>
      <c r="O233" s="67">
        <f>SUMIF(IMPROVEMENT!$D$11:$D$5547,D233,IMPROVEMENT!$AX$11:$AX$5547)</f>
        <v>0</v>
      </c>
      <c r="P233" s="67">
        <f>SUMIF(IMPROVEMENT!$D$11:$D$5547,D233,IMPROVEMENT!$AY$11:$AY$5547)</f>
        <v>0</v>
      </c>
      <c r="Q233" s="67">
        <f>SUMIF(IMPROVEMENT!$D$12:$D$4781,D233,IMPROVEMENT!$BC$12:$BC$4781)</f>
        <v>0</v>
      </c>
      <c r="R233" s="67">
        <f>SUMIF(IMPROVEMENT!$D$12:$D$4781,D233,IMPROVEMENT!$BD$12:$BD$4781)</f>
        <v>0</v>
      </c>
      <c r="S233" s="67">
        <f>SUMIF(IMPROVEMENT!$D$12:$D$4781,D233,IMPROVEMENT!$BE$12:$BE$4781)</f>
        <v>0</v>
      </c>
      <c r="T233" s="67">
        <f>SUMIF(IMPROVEMENT!$D$12:$D$4781,D233,IMPROVEMENT!$BF$12:$BF$4781)</f>
        <v>0</v>
      </c>
      <c r="U233" s="67">
        <f>SUMIF(IMPROVEMENT!$D$12:$D$4781,D233,IMPROVEMENT!$BG$12:$BG$4781)</f>
        <v>0</v>
      </c>
      <c r="V233" s="67">
        <f>SUMIF(IMPROVEMENT!$D$12:$D$4781,D233,IMPROVEMENT!$BH$12:$BH$4781)</f>
        <v>0</v>
      </c>
      <c r="W233" s="67">
        <f>SUMIF(IMPROVEMENT!$D$12:$D$4781,D233,IMPROVEMENT!$BI$12:$BI$4781)</f>
        <v>0</v>
      </c>
      <c r="X233" s="67">
        <f>SUMIF(IMPROVEMENT!$D$12:$D$4781,D233,IMPROVEMENT!$BJ$12:$BJ$4781)</f>
        <v>0</v>
      </c>
      <c r="Y233" s="67">
        <f>SUMIF(IMPROVEMENT!$D$12:$D$4781,D233,IMPROVEMENT!$BK$12:$BK$4781)</f>
        <v>0</v>
      </c>
      <c r="Z233" s="67">
        <f>SUMIF(IMPROVEMENT!$D$12:$D$4781,D233,IMPROVEMENT!$BL$12:$BL$4781)</f>
        <v>0</v>
      </c>
      <c r="AA233" s="67">
        <f>SUMIF(IMPROVEMENT!$D$12:$D$4781,D233,IMPROVEMENT!$BM$12:$BM$4781)</f>
        <v>0</v>
      </c>
      <c r="AB233" s="67">
        <f>SUMIF(IMPROVEMENT!$D$12:$D$4781,D233,IMPROVEMENT!$BN$12:$BN$4781)</f>
        <v>0</v>
      </c>
      <c r="AC233" s="67">
        <f t="shared" si="31"/>
        <v>0</v>
      </c>
      <c r="AD233" s="67">
        <f t="shared" si="32"/>
        <v>0</v>
      </c>
      <c r="AF233" s="91"/>
      <c r="AG233" s="100"/>
      <c r="AH233" s="63">
        <f t="shared" si="33"/>
        <v>0</v>
      </c>
      <c r="AI233" s="63">
        <f t="shared" si="30"/>
        <v>0</v>
      </c>
      <c r="AJ233" s="96"/>
    </row>
    <row r="234" spans="1:36">
      <c r="A234" s="54" t="s">
        <v>106</v>
      </c>
      <c r="B234" s="54">
        <f>IFERROR(VLOOKUP(D234,#REF!,4,0),0)</f>
        <v>0</v>
      </c>
      <c r="C234" s="54">
        <f>IFERROR(VLOOKUP(D234,#REF!,5,0),0)</f>
        <v>0</v>
      </c>
      <c r="D234" s="85"/>
      <c r="E234" s="67">
        <f>SUMIF(IMPROVEMENT!$D$11:$D$5547,D234,IMPROVEMENT!$AN$11:$AN$5547)</f>
        <v>0</v>
      </c>
      <c r="F234" s="67">
        <f>SUMIF(IMPROVEMENT!$D$11:$D$5547,D234,IMPROVEMENT!$AO$11:$AO$5547)</f>
        <v>0</v>
      </c>
      <c r="G234" s="67">
        <f>SUMIF(IMPROVEMENT!$D$11:$D$5547,D234,IMPROVEMENT!$AP$11:$AP$5547)</f>
        <v>0</v>
      </c>
      <c r="H234" s="67">
        <f>SUMIF(IMPROVEMENT!$D$11:$D$5547,D234,IMPROVEMENT!$AQ$11:$AQ$5547)</f>
        <v>0</v>
      </c>
      <c r="I234" s="67">
        <f>SUMIF(IMPROVEMENT!$D$11:$D$5547,D234,IMPROVEMENT!$AR$11:$AR$5547)</f>
        <v>0</v>
      </c>
      <c r="J234" s="67">
        <f>SUMIF(IMPROVEMENT!$D$11:$D$5547,D234,IMPROVEMENT!$AS$11:$AS$5547)</f>
        <v>0</v>
      </c>
      <c r="K234" s="67">
        <f>SUMIF(IMPROVEMENT!$D$11:$D$5547,D234,IMPROVEMENT!$AT$11:$AT$5547)</f>
        <v>0</v>
      </c>
      <c r="L234" s="67">
        <f>SUMIF(IMPROVEMENT!$D$11:$D$5547,D234,IMPROVEMENT!$AU$11:$AU$5547)</f>
        <v>0</v>
      </c>
      <c r="M234" s="67">
        <f>SUMIF(IMPROVEMENT!$D$11:$D$5547,D234,IMPROVEMENT!$AV$11:$AV$5547)</f>
        <v>0</v>
      </c>
      <c r="N234" s="67">
        <f>SUMIF(IMPROVEMENT!$D$11:$D$5547,D234,IMPROVEMENT!$AW$11:$AW$5547)</f>
        <v>0</v>
      </c>
      <c r="O234" s="67">
        <f>SUMIF(IMPROVEMENT!$D$11:$D$5547,D234,IMPROVEMENT!$AX$11:$AX$5547)</f>
        <v>0</v>
      </c>
      <c r="P234" s="67">
        <f>SUMIF(IMPROVEMENT!$D$11:$D$5547,D234,IMPROVEMENT!$AY$11:$AY$5547)</f>
        <v>0</v>
      </c>
      <c r="Q234" s="67">
        <f>SUMIF(IMPROVEMENT!$D$12:$D$4781,D234,IMPROVEMENT!$BC$12:$BC$4781)</f>
        <v>0</v>
      </c>
      <c r="R234" s="67">
        <f>SUMIF(IMPROVEMENT!$D$12:$D$4781,D234,IMPROVEMENT!$BD$12:$BD$4781)</f>
        <v>0</v>
      </c>
      <c r="S234" s="67">
        <f>SUMIF(IMPROVEMENT!$D$12:$D$4781,D234,IMPROVEMENT!$BE$12:$BE$4781)</f>
        <v>0</v>
      </c>
      <c r="T234" s="67">
        <f>SUMIF(IMPROVEMENT!$D$12:$D$4781,D234,IMPROVEMENT!$BF$12:$BF$4781)</f>
        <v>0</v>
      </c>
      <c r="U234" s="67">
        <f>SUMIF(IMPROVEMENT!$D$12:$D$4781,D234,IMPROVEMENT!$BG$12:$BG$4781)</f>
        <v>0</v>
      </c>
      <c r="V234" s="67">
        <f>SUMIF(IMPROVEMENT!$D$12:$D$4781,D234,IMPROVEMENT!$BH$12:$BH$4781)</f>
        <v>0</v>
      </c>
      <c r="W234" s="67">
        <f>SUMIF(IMPROVEMENT!$D$12:$D$4781,D234,IMPROVEMENT!$BI$12:$BI$4781)</f>
        <v>0</v>
      </c>
      <c r="X234" s="67">
        <f>SUMIF(IMPROVEMENT!$D$12:$D$4781,D234,IMPROVEMENT!$BJ$12:$BJ$4781)</f>
        <v>0</v>
      </c>
      <c r="Y234" s="67">
        <f>SUMIF(IMPROVEMENT!$D$12:$D$4781,D234,IMPROVEMENT!$BK$12:$BK$4781)</f>
        <v>0</v>
      </c>
      <c r="Z234" s="67">
        <f>SUMIF(IMPROVEMENT!$D$12:$D$4781,D234,IMPROVEMENT!$BL$12:$BL$4781)</f>
        <v>0</v>
      </c>
      <c r="AA234" s="67">
        <f>SUMIF(IMPROVEMENT!$D$12:$D$4781,D234,IMPROVEMENT!$BM$12:$BM$4781)</f>
        <v>0</v>
      </c>
      <c r="AB234" s="67">
        <f>SUMIF(IMPROVEMENT!$D$12:$D$4781,D234,IMPROVEMENT!$BN$12:$BN$4781)</f>
        <v>0</v>
      </c>
      <c r="AC234" s="67">
        <f t="shared" si="31"/>
        <v>0</v>
      </c>
      <c r="AD234" s="67">
        <f t="shared" si="32"/>
        <v>0</v>
      </c>
      <c r="AF234" s="91"/>
      <c r="AG234" s="100"/>
      <c r="AH234" s="63">
        <f t="shared" si="33"/>
        <v>0</v>
      </c>
      <c r="AI234" s="63">
        <f t="shared" si="30"/>
        <v>0</v>
      </c>
      <c r="AJ234" s="96"/>
    </row>
    <row r="235" spans="1:36">
      <c r="A235" s="54" t="s">
        <v>106</v>
      </c>
      <c r="B235" s="54">
        <f>IFERROR(VLOOKUP(D235,#REF!,4,0),0)</f>
        <v>0</v>
      </c>
      <c r="C235" s="54">
        <f>IFERROR(VLOOKUP(D235,#REF!,5,0),0)</f>
        <v>0</v>
      </c>
      <c r="D235" s="85"/>
      <c r="E235" s="67">
        <f>SUMIF(IMPROVEMENT!$D$11:$D$5547,D235,IMPROVEMENT!$AN$11:$AN$5547)</f>
        <v>0</v>
      </c>
      <c r="F235" s="67">
        <f>SUMIF(IMPROVEMENT!$D$11:$D$5547,D235,IMPROVEMENT!$AO$11:$AO$5547)</f>
        <v>0</v>
      </c>
      <c r="G235" s="67">
        <f>SUMIF(IMPROVEMENT!$D$11:$D$5547,D235,IMPROVEMENT!$AP$11:$AP$5547)</f>
        <v>0</v>
      </c>
      <c r="H235" s="67">
        <f>SUMIF(IMPROVEMENT!$D$11:$D$5547,D235,IMPROVEMENT!$AQ$11:$AQ$5547)</f>
        <v>0</v>
      </c>
      <c r="I235" s="67">
        <f>SUMIF(IMPROVEMENT!$D$11:$D$5547,D235,IMPROVEMENT!$AR$11:$AR$5547)</f>
        <v>0</v>
      </c>
      <c r="J235" s="67">
        <f>SUMIF(IMPROVEMENT!$D$11:$D$5547,D235,IMPROVEMENT!$AS$11:$AS$5547)</f>
        <v>0</v>
      </c>
      <c r="K235" s="67">
        <f>SUMIF(IMPROVEMENT!$D$11:$D$5547,D235,IMPROVEMENT!$AT$11:$AT$5547)</f>
        <v>0</v>
      </c>
      <c r="L235" s="67">
        <f>SUMIF(IMPROVEMENT!$D$11:$D$5547,D235,IMPROVEMENT!$AU$11:$AU$5547)</f>
        <v>0</v>
      </c>
      <c r="M235" s="67">
        <f>SUMIF(IMPROVEMENT!$D$11:$D$5547,D235,IMPROVEMENT!$AV$11:$AV$5547)</f>
        <v>0</v>
      </c>
      <c r="N235" s="67">
        <f>SUMIF(IMPROVEMENT!$D$11:$D$5547,D235,IMPROVEMENT!$AW$11:$AW$5547)</f>
        <v>0</v>
      </c>
      <c r="O235" s="67">
        <f>SUMIF(IMPROVEMENT!$D$11:$D$5547,D235,IMPROVEMENT!$AX$11:$AX$5547)</f>
        <v>0</v>
      </c>
      <c r="P235" s="67">
        <f>SUMIF(IMPROVEMENT!$D$11:$D$5547,D235,IMPROVEMENT!$AY$11:$AY$5547)</f>
        <v>0</v>
      </c>
      <c r="Q235" s="67">
        <f>SUMIF(IMPROVEMENT!$D$12:$D$4781,D235,IMPROVEMENT!$BC$12:$BC$4781)</f>
        <v>0</v>
      </c>
      <c r="R235" s="67">
        <f>SUMIF(IMPROVEMENT!$D$12:$D$4781,D235,IMPROVEMENT!$BD$12:$BD$4781)</f>
        <v>0</v>
      </c>
      <c r="S235" s="67">
        <f>SUMIF(IMPROVEMENT!$D$12:$D$4781,D235,IMPROVEMENT!$BE$12:$BE$4781)</f>
        <v>0</v>
      </c>
      <c r="T235" s="67">
        <f>SUMIF(IMPROVEMENT!$D$12:$D$4781,D235,IMPROVEMENT!$BF$12:$BF$4781)</f>
        <v>0</v>
      </c>
      <c r="U235" s="67">
        <f>SUMIF(IMPROVEMENT!$D$12:$D$4781,D235,IMPROVEMENT!$BG$12:$BG$4781)</f>
        <v>0</v>
      </c>
      <c r="V235" s="67">
        <f>SUMIF(IMPROVEMENT!$D$12:$D$4781,D235,IMPROVEMENT!$BH$12:$BH$4781)</f>
        <v>0</v>
      </c>
      <c r="W235" s="67">
        <f>SUMIF(IMPROVEMENT!$D$12:$D$4781,D235,IMPROVEMENT!$BI$12:$BI$4781)</f>
        <v>0</v>
      </c>
      <c r="X235" s="67">
        <f>SUMIF(IMPROVEMENT!$D$12:$D$4781,D235,IMPROVEMENT!$BJ$12:$BJ$4781)</f>
        <v>0</v>
      </c>
      <c r="Y235" s="67">
        <f>SUMIF(IMPROVEMENT!$D$12:$D$4781,D235,IMPROVEMENT!$BK$12:$BK$4781)</f>
        <v>0</v>
      </c>
      <c r="Z235" s="67">
        <f>SUMIF(IMPROVEMENT!$D$12:$D$4781,D235,IMPROVEMENT!$BL$12:$BL$4781)</f>
        <v>0</v>
      </c>
      <c r="AA235" s="67">
        <f>SUMIF(IMPROVEMENT!$D$12:$D$4781,D235,IMPROVEMENT!$BM$12:$BM$4781)</f>
        <v>0</v>
      </c>
      <c r="AB235" s="67">
        <f>SUMIF(IMPROVEMENT!$D$12:$D$4781,D235,IMPROVEMENT!$BN$12:$BN$4781)</f>
        <v>0</v>
      </c>
      <c r="AC235" s="67">
        <f t="shared" si="31"/>
        <v>0</v>
      </c>
      <c r="AD235" s="67">
        <f t="shared" si="32"/>
        <v>0</v>
      </c>
      <c r="AF235" s="91"/>
      <c r="AG235" s="100"/>
      <c r="AH235" s="63">
        <f t="shared" si="33"/>
        <v>0</v>
      </c>
      <c r="AI235" s="63">
        <f t="shared" si="30"/>
        <v>0</v>
      </c>
      <c r="AJ235" s="96"/>
    </row>
    <row r="236" spans="1:36">
      <c r="A236" s="54" t="s">
        <v>106</v>
      </c>
      <c r="B236" s="54">
        <f>IFERROR(VLOOKUP(D236,#REF!,4,0),0)</f>
        <v>0</v>
      </c>
      <c r="C236" s="54">
        <f>IFERROR(VLOOKUP(D236,#REF!,5,0),0)</f>
        <v>0</v>
      </c>
      <c r="D236" s="85"/>
      <c r="E236" s="67">
        <f>SUMIF(IMPROVEMENT!$D$11:$D$5547,D236,IMPROVEMENT!$AN$11:$AN$5547)</f>
        <v>0</v>
      </c>
      <c r="F236" s="67">
        <f>SUMIF(IMPROVEMENT!$D$11:$D$5547,D236,IMPROVEMENT!$AO$11:$AO$5547)</f>
        <v>0</v>
      </c>
      <c r="G236" s="67">
        <f>SUMIF(IMPROVEMENT!$D$11:$D$5547,D236,IMPROVEMENT!$AP$11:$AP$5547)</f>
        <v>0</v>
      </c>
      <c r="H236" s="67">
        <f>SUMIF(IMPROVEMENT!$D$11:$D$5547,D236,IMPROVEMENT!$AQ$11:$AQ$5547)</f>
        <v>0</v>
      </c>
      <c r="I236" s="67">
        <f>SUMIF(IMPROVEMENT!$D$11:$D$5547,D236,IMPROVEMENT!$AR$11:$AR$5547)</f>
        <v>0</v>
      </c>
      <c r="J236" s="67">
        <f>SUMIF(IMPROVEMENT!$D$11:$D$5547,D236,IMPROVEMENT!$AS$11:$AS$5547)</f>
        <v>0</v>
      </c>
      <c r="K236" s="67">
        <f>SUMIF(IMPROVEMENT!$D$11:$D$5547,D236,IMPROVEMENT!$AT$11:$AT$5547)</f>
        <v>0</v>
      </c>
      <c r="L236" s="67">
        <f>SUMIF(IMPROVEMENT!$D$11:$D$5547,D236,IMPROVEMENT!$AU$11:$AU$5547)</f>
        <v>0</v>
      </c>
      <c r="M236" s="67">
        <f>SUMIF(IMPROVEMENT!$D$11:$D$5547,D236,IMPROVEMENT!$AV$11:$AV$5547)</f>
        <v>0</v>
      </c>
      <c r="N236" s="67">
        <f>SUMIF(IMPROVEMENT!$D$11:$D$5547,D236,IMPROVEMENT!$AW$11:$AW$5547)</f>
        <v>0</v>
      </c>
      <c r="O236" s="67">
        <f>SUMIF(IMPROVEMENT!$D$11:$D$5547,D236,IMPROVEMENT!$AX$11:$AX$5547)</f>
        <v>0</v>
      </c>
      <c r="P236" s="67">
        <f>SUMIF(IMPROVEMENT!$D$11:$D$5547,D236,IMPROVEMENT!$AY$11:$AY$5547)</f>
        <v>0</v>
      </c>
      <c r="Q236" s="67">
        <f>SUMIF(IMPROVEMENT!$D$12:$D$4781,D236,IMPROVEMENT!$BC$12:$BC$4781)</f>
        <v>0</v>
      </c>
      <c r="R236" s="67">
        <f>SUMIF(IMPROVEMENT!$D$12:$D$4781,D236,IMPROVEMENT!$BD$12:$BD$4781)</f>
        <v>0</v>
      </c>
      <c r="S236" s="67">
        <f>SUMIF(IMPROVEMENT!$D$12:$D$4781,D236,IMPROVEMENT!$BE$12:$BE$4781)</f>
        <v>0</v>
      </c>
      <c r="T236" s="67">
        <f>SUMIF(IMPROVEMENT!$D$12:$D$4781,D236,IMPROVEMENT!$BF$12:$BF$4781)</f>
        <v>0</v>
      </c>
      <c r="U236" s="67">
        <f>SUMIF(IMPROVEMENT!$D$12:$D$4781,D236,IMPROVEMENT!$BG$12:$BG$4781)</f>
        <v>0</v>
      </c>
      <c r="V236" s="67">
        <f>SUMIF(IMPROVEMENT!$D$12:$D$4781,D236,IMPROVEMENT!$BH$12:$BH$4781)</f>
        <v>0</v>
      </c>
      <c r="W236" s="67">
        <f>SUMIF(IMPROVEMENT!$D$12:$D$4781,D236,IMPROVEMENT!$BI$12:$BI$4781)</f>
        <v>0</v>
      </c>
      <c r="X236" s="67">
        <f>SUMIF(IMPROVEMENT!$D$12:$D$4781,D236,IMPROVEMENT!$BJ$12:$BJ$4781)</f>
        <v>0</v>
      </c>
      <c r="Y236" s="67">
        <f>SUMIF(IMPROVEMENT!$D$12:$D$4781,D236,IMPROVEMENT!$BK$12:$BK$4781)</f>
        <v>0</v>
      </c>
      <c r="Z236" s="67">
        <f>SUMIF(IMPROVEMENT!$D$12:$D$4781,D236,IMPROVEMENT!$BL$12:$BL$4781)</f>
        <v>0</v>
      </c>
      <c r="AA236" s="67">
        <f>SUMIF(IMPROVEMENT!$D$12:$D$4781,D236,IMPROVEMENT!$BM$12:$BM$4781)</f>
        <v>0</v>
      </c>
      <c r="AB236" s="67">
        <f>SUMIF(IMPROVEMENT!$D$12:$D$4781,D236,IMPROVEMENT!$BN$12:$BN$4781)</f>
        <v>0</v>
      </c>
      <c r="AC236" s="67">
        <f t="shared" si="31"/>
        <v>0</v>
      </c>
      <c r="AD236" s="67">
        <f t="shared" si="32"/>
        <v>0</v>
      </c>
      <c r="AF236" s="91"/>
      <c r="AG236" s="100"/>
      <c r="AH236" s="63">
        <f t="shared" si="33"/>
        <v>0</v>
      </c>
      <c r="AI236" s="63">
        <f t="shared" si="30"/>
        <v>0</v>
      </c>
      <c r="AJ236" s="96"/>
    </row>
    <row r="237" spans="1:36">
      <c r="A237" s="54" t="s">
        <v>106</v>
      </c>
      <c r="B237" s="54">
        <f>IFERROR(VLOOKUP(D237,#REF!,4,0),0)</f>
        <v>0</v>
      </c>
      <c r="C237" s="54">
        <f>IFERROR(VLOOKUP(D237,#REF!,5,0),0)</f>
        <v>0</v>
      </c>
      <c r="D237" s="85"/>
      <c r="E237" s="67">
        <f>SUMIF(IMPROVEMENT!$D$11:$D$5547,D237,IMPROVEMENT!$AN$11:$AN$5547)</f>
        <v>0</v>
      </c>
      <c r="F237" s="67">
        <f>SUMIF(IMPROVEMENT!$D$11:$D$5547,D237,IMPROVEMENT!$AO$11:$AO$5547)</f>
        <v>0</v>
      </c>
      <c r="G237" s="67">
        <f>SUMIF(IMPROVEMENT!$D$11:$D$5547,D237,IMPROVEMENT!$AP$11:$AP$5547)</f>
        <v>0</v>
      </c>
      <c r="H237" s="67">
        <f>SUMIF(IMPROVEMENT!$D$11:$D$5547,D237,IMPROVEMENT!$AQ$11:$AQ$5547)</f>
        <v>0</v>
      </c>
      <c r="I237" s="67">
        <f>SUMIF(IMPROVEMENT!$D$11:$D$5547,D237,IMPROVEMENT!$AR$11:$AR$5547)</f>
        <v>0</v>
      </c>
      <c r="J237" s="67">
        <f>SUMIF(IMPROVEMENT!$D$11:$D$5547,D237,IMPROVEMENT!$AS$11:$AS$5547)</f>
        <v>0</v>
      </c>
      <c r="K237" s="67">
        <f>SUMIF(IMPROVEMENT!$D$11:$D$5547,D237,IMPROVEMENT!$AT$11:$AT$5547)</f>
        <v>0</v>
      </c>
      <c r="L237" s="67">
        <f>SUMIF(IMPROVEMENT!$D$11:$D$5547,D237,IMPROVEMENT!$AU$11:$AU$5547)</f>
        <v>0</v>
      </c>
      <c r="M237" s="67">
        <f>SUMIF(IMPROVEMENT!$D$11:$D$5547,D237,IMPROVEMENT!$AV$11:$AV$5547)</f>
        <v>0</v>
      </c>
      <c r="N237" s="67">
        <f>SUMIF(IMPROVEMENT!$D$11:$D$5547,D237,IMPROVEMENT!$AW$11:$AW$5547)</f>
        <v>0</v>
      </c>
      <c r="O237" s="67">
        <f>SUMIF(IMPROVEMENT!$D$11:$D$5547,D237,IMPROVEMENT!$AX$11:$AX$5547)</f>
        <v>0</v>
      </c>
      <c r="P237" s="67">
        <f>SUMIF(IMPROVEMENT!$D$11:$D$5547,D237,IMPROVEMENT!$AY$11:$AY$5547)</f>
        <v>0</v>
      </c>
      <c r="Q237" s="67">
        <f>SUMIF(IMPROVEMENT!$D$12:$D$4781,D237,IMPROVEMENT!$BC$12:$BC$4781)</f>
        <v>0</v>
      </c>
      <c r="R237" s="67">
        <f>SUMIF(IMPROVEMENT!$D$12:$D$4781,D237,IMPROVEMENT!$BD$12:$BD$4781)</f>
        <v>0</v>
      </c>
      <c r="S237" s="67">
        <f>SUMIF(IMPROVEMENT!$D$12:$D$4781,D237,IMPROVEMENT!$BE$12:$BE$4781)</f>
        <v>0</v>
      </c>
      <c r="T237" s="67">
        <f>SUMIF(IMPROVEMENT!$D$12:$D$4781,D237,IMPROVEMENT!$BF$12:$BF$4781)</f>
        <v>0</v>
      </c>
      <c r="U237" s="67">
        <f>SUMIF(IMPROVEMENT!$D$12:$D$4781,D237,IMPROVEMENT!$BG$12:$BG$4781)</f>
        <v>0</v>
      </c>
      <c r="V237" s="67">
        <f>SUMIF(IMPROVEMENT!$D$12:$D$4781,D237,IMPROVEMENT!$BH$12:$BH$4781)</f>
        <v>0</v>
      </c>
      <c r="W237" s="67">
        <f>SUMIF(IMPROVEMENT!$D$12:$D$4781,D237,IMPROVEMENT!$BI$12:$BI$4781)</f>
        <v>0</v>
      </c>
      <c r="X237" s="67">
        <f>SUMIF(IMPROVEMENT!$D$12:$D$4781,D237,IMPROVEMENT!$BJ$12:$BJ$4781)</f>
        <v>0</v>
      </c>
      <c r="Y237" s="67">
        <f>SUMIF(IMPROVEMENT!$D$12:$D$4781,D237,IMPROVEMENT!$BK$12:$BK$4781)</f>
        <v>0</v>
      </c>
      <c r="Z237" s="67">
        <f>SUMIF(IMPROVEMENT!$D$12:$D$4781,D237,IMPROVEMENT!$BL$12:$BL$4781)</f>
        <v>0</v>
      </c>
      <c r="AA237" s="67">
        <f>SUMIF(IMPROVEMENT!$D$12:$D$4781,D237,IMPROVEMENT!$BM$12:$BM$4781)</f>
        <v>0</v>
      </c>
      <c r="AB237" s="67">
        <f>SUMIF(IMPROVEMENT!$D$12:$D$4781,D237,IMPROVEMENT!$BN$12:$BN$4781)</f>
        <v>0</v>
      </c>
      <c r="AC237" s="67">
        <f t="shared" si="31"/>
        <v>0</v>
      </c>
      <c r="AD237" s="67">
        <f t="shared" si="32"/>
        <v>0</v>
      </c>
      <c r="AF237" s="91"/>
      <c r="AG237" s="100"/>
      <c r="AH237" s="63">
        <f t="shared" si="33"/>
        <v>0</v>
      </c>
      <c r="AI237" s="63">
        <f t="shared" si="30"/>
        <v>0</v>
      </c>
      <c r="AJ237" s="96"/>
    </row>
    <row r="238" spans="1:36">
      <c r="A238" s="54" t="s">
        <v>106</v>
      </c>
      <c r="B238" s="54">
        <f>IFERROR(VLOOKUP(D238,#REF!,4,0),0)</f>
        <v>0</v>
      </c>
      <c r="C238" s="54">
        <f>IFERROR(VLOOKUP(D238,#REF!,5,0),0)</f>
        <v>0</v>
      </c>
      <c r="D238" s="85"/>
      <c r="E238" s="67">
        <f>SUMIF(IMPROVEMENT!$D$11:$D$5547,D238,IMPROVEMENT!$AN$11:$AN$5547)</f>
        <v>0</v>
      </c>
      <c r="F238" s="67">
        <f>SUMIF(IMPROVEMENT!$D$11:$D$5547,D238,IMPROVEMENT!$AO$11:$AO$5547)</f>
        <v>0</v>
      </c>
      <c r="G238" s="67">
        <f>SUMIF(IMPROVEMENT!$D$11:$D$5547,D238,IMPROVEMENT!$AP$11:$AP$5547)</f>
        <v>0</v>
      </c>
      <c r="H238" s="67">
        <f>SUMIF(IMPROVEMENT!$D$11:$D$5547,D238,IMPROVEMENT!$AQ$11:$AQ$5547)</f>
        <v>0</v>
      </c>
      <c r="I238" s="67">
        <f>SUMIF(IMPROVEMENT!$D$11:$D$5547,D238,IMPROVEMENT!$AR$11:$AR$5547)</f>
        <v>0</v>
      </c>
      <c r="J238" s="67">
        <f>SUMIF(IMPROVEMENT!$D$11:$D$5547,D238,IMPROVEMENT!$AS$11:$AS$5547)</f>
        <v>0</v>
      </c>
      <c r="K238" s="67">
        <f>SUMIF(IMPROVEMENT!$D$11:$D$5547,D238,IMPROVEMENT!$AT$11:$AT$5547)</f>
        <v>0</v>
      </c>
      <c r="L238" s="67">
        <f>SUMIF(IMPROVEMENT!$D$11:$D$5547,D238,IMPROVEMENT!$AU$11:$AU$5547)</f>
        <v>0</v>
      </c>
      <c r="M238" s="67">
        <f>SUMIF(IMPROVEMENT!$D$11:$D$5547,D238,IMPROVEMENT!$AV$11:$AV$5547)</f>
        <v>0</v>
      </c>
      <c r="N238" s="67">
        <f>SUMIF(IMPROVEMENT!$D$11:$D$5547,D238,IMPROVEMENT!$AW$11:$AW$5547)</f>
        <v>0</v>
      </c>
      <c r="O238" s="67">
        <f>SUMIF(IMPROVEMENT!$D$11:$D$5547,D238,IMPROVEMENT!$AX$11:$AX$5547)</f>
        <v>0</v>
      </c>
      <c r="P238" s="67">
        <f>SUMIF(IMPROVEMENT!$D$11:$D$5547,D238,IMPROVEMENT!$AY$11:$AY$5547)</f>
        <v>0</v>
      </c>
      <c r="Q238" s="67">
        <f>SUMIF(IMPROVEMENT!$D$12:$D$4781,D238,IMPROVEMENT!$BC$12:$BC$4781)</f>
        <v>0</v>
      </c>
      <c r="R238" s="67">
        <f>SUMIF(IMPROVEMENT!$D$12:$D$4781,D238,IMPROVEMENT!$BD$12:$BD$4781)</f>
        <v>0</v>
      </c>
      <c r="S238" s="67">
        <f>SUMIF(IMPROVEMENT!$D$12:$D$4781,D238,IMPROVEMENT!$BE$12:$BE$4781)</f>
        <v>0</v>
      </c>
      <c r="T238" s="67">
        <f>SUMIF(IMPROVEMENT!$D$12:$D$4781,D238,IMPROVEMENT!$BF$12:$BF$4781)</f>
        <v>0</v>
      </c>
      <c r="U238" s="67">
        <f>SUMIF(IMPROVEMENT!$D$12:$D$4781,D238,IMPROVEMENT!$BG$12:$BG$4781)</f>
        <v>0</v>
      </c>
      <c r="V238" s="67">
        <f>SUMIF(IMPROVEMENT!$D$12:$D$4781,D238,IMPROVEMENT!$BH$12:$BH$4781)</f>
        <v>0</v>
      </c>
      <c r="W238" s="67">
        <f>SUMIF(IMPROVEMENT!$D$12:$D$4781,D238,IMPROVEMENT!$BI$12:$BI$4781)</f>
        <v>0</v>
      </c>
      <c r="X238" s="67">
        <f>SUMIF(IMPROVEMENT!$D$12:$D$4781,D238,IMPROVEMENT!$BJ$12:$BJ$4781)</f>
        <v>0</v>
      </c>
      <c r="Y238" s="67">
        <f>SUMIF(IMPROVEMENT!$D$12:$D$4781,D238,IMPROVEMENT!$BK$12:$BK$4781)</f>
        <v>0</v>
      </c>
      <c r="Z238" s="67">
        <f>SUMIF(IMPROVEMENT!$D$12:$D$4781,D238,IMPROVEMENT!$BL$12:$BL$4781)</f>
        <v>0</v>
      </c>
      <c r="AA238" s="67">
        <f>SUMIF(IMPROVEMENT!$D$12:$D$4781,D238,IMPROVEMENT!$BM$12:$BM$4781)</f>
        <v>0</v>
      </c>
      <c r="AB238" s="67">
        <f>SUMIF(IMPROVEMENT!$D$12:$D$4781,D238,IMPROVEMENT!$BN$12:$BN$4781)</f>
        <v>0</v>
      </c>
      <c r="AC238" s="67">
        <f t="shared" si="31"/>
        <v>0</v>
      </c>
      <c r="AD238" s="67">
        <f t="shared" si="32"/>
        <v>0</v>
      </c>
      <c r="AF238" s="91"/>
      <c r="AG238" s="100"/>
      <c r="AH238" s="63">
        <f t="shared" si="33"/>
        <v>0</v>
      </c>
      <c r="AI238" s="63">
        <f t="shared" si="30"/>
        <v>0</v>
      </c>
      <c r="AJ238" s="96"/>
    </row>
    <row r="239" spans="1:36">
      <c r="A239" s="54" t="s">
        <v>106</v>
      </c>
      <c r="B239" s="54">
        <f>IFERROR(VLOOKUP(D239,#REF!,4,0),0)</f>
        <v>0</v>
      </c>
      <c r="C239" s="54">
        <f>IFERROR(VLOOKUP(D239,#REF!,5,0),0)</f>
        <v>0</v>
      </c>
      <c r="D239" s="85"/>
      <c r="E239" s="67">
        <f>SUMIF(IMPROVEMENT!$D$11:$D$5547,D239,IMPROVEMENT!$AN$11:$AN$5547)</f>
        <v>0</v>
      </c>
      <c r="F239" s="67">
        <f>SUMIF(IMPROVEMENT!$D$11:$D$5547,D239,IMPROVEMENT!$AO$11:$AO$5547)</f>
        <v>0</v>
      </c>
      <c r="G239" s="67">
        <f>SUMIF(IMPROVEMENT!$D$11:$D$5547,D239,IMPROVEMENT!$AP$11:$AP$5547)</f>
        <v>0</v>
      </c>
      <c r="H239" s="67">
        <f>SUMIF(IMPROVEMENT!$D$11:$D$5547,D239,IMPROVEMENT!$AQ$11:$AQ$5547)</f>
        <v>0</v>
      </c>
      <c r="I239" s="67">
        <f>SUMIF(IMPROVEMENT!$D$11:$D$5547,D239,IMPROVEMENT!$AR$11:$AR$5547)</f>
        <v>0</v>
      </c>
      <c r="J239" s="67">
        <f>SUMIF(IMPROVEMENT!$D$11:$D$5547,D239,IMPROVEMENT!$AS$11:$AS$5547)</f>
        <v>0</v>
      </c>
      <c r="K239" s="67">
        <f>SUMIF(IMPROVEMENT!$D$11:$D$5547,D239,IMPROVEMENT!$AT$11:$AT$5547)</f>
        <v>0</v>
      </c>
      <c r="L239" s="67">
        <f>SUMIF(IMPROVEMENT!$D$11:$D$5547,D239,IMPROVEMENT!$AU$11:$AU$5547)</f>
        <v>0</v>
      </c>
      <c r="M239" s="67">
        <f>SUMIF(IMPROVEMENT!$D$11:$D$5547,D239,IMPROVEMENT!$AV$11:$AV$5547)</f>
        <v>0</v>
      </c>
      <c r="N239" s="67">
        <f>SUMIF(IMPROVEMENT!$D$11:$D$5547,D239,IMPROVEMENT!$AW$11:$AW$5547)</f>
        <v>0</v>
      </c>
      <c r="O239" s="67">
        <f>SUMIF(IMPROVEMENT!$D$11:$D$5547,D239,IMPROVEMENT!$AX$11:$AX$5547)</f>
        <v>0</v>
      </c>
      <c r="P239" s="67">
        <f>SUMIF(IMPROVEMENT!$D$11:$D$5547,D239,IMPROVEMENT!$AY$11:$AY$5547)</f>
        <v>0</v>
      </c>
      <c r="Q239" s="67">
        <f>SUMIF(IMPROVEMENT!$D$12:$D$4781,D239,IMPROVEMENT!$BC$12:$BC$4781)</f>
        <v>0</v>
      </c>
      <c r="R239" s="67">
        <f>SUMIF(IMPROVEMENT!$D$12:$D$4781,D239,IMPROVEMENT!$BD$12:$BD$4781)</f>
        <v>0</v>
      </c>
      <c r="S239" s="67">
        <f>SUMIF(IMPROVEMENT!$D$12:$D$4781,D239,IMPROVEMENT!$BE$12:$BE$4781)</f>
        <v>0</v>
      </c>
      <c r="T239" s="67">
        <f>SUMIF(IMPROVEMENT!$D$12:$D$4781,D239,IMPROVEMENT!$BF$12:$BF$4781)</f>
        <v>0</v>
      </c>
      <c r="U239" s="67">
        <f>SUMIF(IMPROVEMENT!$D$12:$D$4781,D239,IMPROVEMENT!$BG$12:$BG$4781)</f>
        <v>0</v>
      </c>
      <c r="V239" s="67">
        <f>SUMIF(IMPROVEMENT!$D$12:$D$4781,D239,IMPROVEMENT!$BH$12:$BH$4781)</f>
        <v>0</v>
      </c>
      <c r="W239" s="67">
        <f>SUMIF(IMPROVEMENT!$D$12:$D$4781,D239,IMPROVEMENT!$BI$12:$BI$4781)</f>
        <v>0</v>
      </c>
      <c r="X239" s="67">
        <f>SUMIF(IMPROVEMENT!$D$12:$D$4781,D239,IMPROVEMENT!$BJ$12:$BJ$4781)</f>
        <v>0</v>
      </c>
      <c r="Y239" s="67">
        <f>SUMIF(IMPROVEMENT!$D$12:$D$4781,D239,IMPROVEMENT!$BK$12:$BK$4781)</f>
        <v>0</v>
      </c>
      <c r="Z239" s="67">
        <f>SUMIF(IMPROVEMENT!$D$12:$D$4781,D239,IMPROVEMENT!$BL$12:$BL$4781)</f>
        <v>0</v>
      </c>
      <c r="AA239" s="67">
        <f>SUMIF(IMPROVEMENT!$D$12:$D$4781,D239,IMPROVEMENT!$BM$12:$BM$4781)</f>
        <v>0</v>
      </c>
      <c r="AB239" s="67">
        <f>SUMIF(IMPROVEMENT!$D$12:$D$4781,D239,IMPROVEMENT!$BN$12:$BN$4781)</f>
        <v>0</v>
      </c>
      <c r="AC239" s="67">
        <f t="shared" si="31"/>
        <v>0</v>
      </c>
      <c r="AD239" s="67">
        <f t="shared" si="32"/>
        <v>0</v>
      </c>
      <c r="AF239" s="91"/>
      <c r="AG239" s="100"/>
      <c r="AH239" s="63">
        <f t="shared" si="33"/>
        <v>0</v>
      </c>
      <c r="AI239" s="63">
        <f t="shared" si="30"/>
        <v>0</v>
      </c>
      <c r="AJ239" s="96"/>
    </row>
    <row r="240" spans="1:36">
      <c r="A240" s="54" t="s">
        <v>106</v>
      </c>
      <c r="B240" s="54">
        <f>IFERROR(VLOOKUP(D240,#REF!,4,0),0)</f>
        <v>0</v>
      </c>
      <c r="C240" s="54">
        <f>IFERROR(VLOOKUP(D240,#REF!,5,0),0)</f>
        <v>0</v>
      </c>
      <c r="D240" s="85"/>
      <c r="E240" s="67">
        <f>SUMIF(IMPROVEMENT!$D$11:$D$5547,D240,IMPROVEMENT!$AN$11:$AN$5547)</f>
        <v>0</v>
      </c>
      <c r="F240" s="67">
        <f>SUMIF(IMPROVEMENT!$D$11:$D$5547,D240,IMPROVEMENT!$AO$11:$AO$5547)</f>
        <v>0</v>
      </c>
      <c r="G240" s="67">
        <f>SUMIF(IMPROVEMENT!$D$11:$D$5547,D240,IMPROVEMENT!$AP$11:$AP$5547)</f>
        <v>0</v>
      </c>
      <c r="H240" s="67">
        <f>SUMIF(IMPROVEMENT!$D$11:$D$5547,D240,IMPROVEMENT!$AQ$11:$AQ$5547)</f>
        <v>0</v>
      </c>
      <c r="I240" s="67">
        <f>SUMIF(IMPROVEMENT!$D$11:$D$5547,D240,IMPROVEMENT!$AR$11:$AR$5547)</f>
        <v>0</v>
      </c>
      <c r="J240" s="67">
        <f>SUMIF(IMPROVEMENT!$D$11:$D$5547,D240,IMPROVEMENT!$AS$11:$AS$5547)</f>
        <v>0</v>
      </c>
      <c r="K240" s="67">
        <f>SUMIF(IMPROVEMENT!$D$11:$D$5547,D240,IMPROVEMENT!$AT$11:$AT$5547)</f>
        <v>0</v>
      </c>
      <c r="L240" s="67">
        <f>SUMIF(IMPROVEMENT!$D$11:$D$5547,D240,IMPROVEMENT!$AU$11:$AU$5547)</f>
        <v>0</v>
      </c>
      <c r="M240" s="67">
        <f>SUMIF(IMPROVEMENT!$D$11:$D$5547,D240,IMPROVEMENT!$AV$11:$AV$5547)</f>
        <v>0</v>
      </c>
      <c r="N240" s="67">
        <f>SUMIF(IMPROVEMENT!$D$11:$D$5547,D240,IMPROVEMENT!$AW$11:$AW$5547)</f>
        <v>0</v>
      </c>
      <c r="O240" s="67">
        <f>SUMIF(IMPROVEMENT!$D$11:$D$5547,D240,IMPROVEMENT!$AX$11:$AX$5547)</f>
        <v>0</v>
      </c>
      <c r="P240" s="67">
        <f>SUMIF(IMPROVEMENT!$D$11:$D$5547,D240,IMPROVEMENT!$AY$11:$AY$5547)</f>
        <v>0</v>
      </c>
      <c r="Q240" s="67">
        <f>SUMIF(IMPROVEMENT!$D$12:$D$4781,D240,IMPROVEMENT!$BC$12:$BC$4781)</f>
        <v>0</v>
      </c>
      <c r="R240" s="67">
        <f>SUMIF(IMPROVEMENT!$D$12:$D$4781,D240,IMPROVEMENT!$BD$12:$BD$4781)</f>
        <v>0</v>
      </c>
      <c r="S240" s="67">
        <f>SUMIF(IMPROVEMENT!$D$12:$D$4781,D240,IMPROVEMENT!$BE$12:$BE$4781)</f>
        <v>0</v>
      </c>
      <c r="T240" s="67">
        <f>SUMIF(IMPROVEMENT!$D$12:$D$4781,D240,IMPROVEMENT!$BF$12:$BF$4781)</f>
        <v>0</v>
      </c>
      <c r="U240" s="67">
        <f>SUMIF(IMPROVEMENT!$D$12:$D$4781,D240,IMPROVEMENT!$BG$12:$BG$4781)</f>
        <v>0</v>
      </c>
      <c r="V240" s="67">
        <f>SUMIF(IMPROVEMENT!$D$12:$D$4781,D240,IMPROVEMENT!$BH$12:$BH$4781)</f>
        <v>0</v>
      </c>
      <c r="W240" s="67">
        <f>SUMIF(IMPROVEMENT!$D$12:$D$4781,D240,IMPROVEMENT!$BI$12:$BI$4781)</f>
        <v>0</v>
      </c>
      <c r="X240" s="67">
        <f>SUMIF(IMPROVEMENT!$D$12:$D$4781,D240,IMPROVEMENT!$BJ$12:$BJ$4781)</f>
        <v>0</v>
      </c>
      <c r="Y240" s="67">
        <f>SUMIF(IMPROVEMENT!$D$12:$D$4781,D240,IMPROVEMENT!$BK$12:$BK$4781)</f>
        <v>0</v>
      </c>
      <c r="Z240" s="67">
        <f>SUMIF(IMPROVEMENT!$D$12:$D$4781,D240,IMPROVEMENT!$BL$12:$BL$4781)</f>
        <v>0</v>
      </c>
      <c r="AA240" s="67">
        <f>SUMIF(IMPROVEMENT!$D$12:$D$4781,D240,IMPROVEMENT!$BM$12:$BM$4781)</f>
        <v>0</v>
      </c>
      <c r="AB240" s="67">
        <f>SUMIF(IMPROVEMENT!$D$12:$D$4781,D240,IMPROVEMENT!$BN$12:$BN$4781)</f>
        <v>0</v>
      </c>
      <c r="AC240" s="67">
        <f t="shared" si="31"/>
        <v>0</v>
      </c>
      <c r="AD240" s="67">
        <f t="shared" si="32"/>
        <v>0</v>
      </c>
      <c r="AF240" s="91"/>
      <c r="AG240" s="100"/>
      <c r="AH240" s="63">
        <f t="shared" si="33"/>
        <v>0</v>
      </c>
      <c r="AI240" s="63">
        <f t="shared" si="30"/>
        <v>0</v>
      </c>
      <c r="AJ240" s="96"/>
    </row>
    <row r="241" spans="1:36">
      <c r="A241" s="54" t="s">
        <v>106</v>
      </c>
      <c r="B241" s="54">
        <f>IFERROR(VLOOKUP(D241,#REF!,4,0),0)</f>
        <v>0</v>
      </c>
      <c r="C241" s="54">
        <f>IFERROR(VLOOKUP(D241,#REF!,5,0),0)</f>
        <v>0</v>
      </c>
      <c r="D241" s="85"/>
      <c r="E241" s="67">
        <f>SUMIF(IMPROVEMENT!$D$11:$D$5547,D241,IMPROVEMENT!$AN$11:$AN$5547)</f>
        <v>0</v>
      </c>
      <c r="F241" s="67">
        <f>SUMIF(IMPROVEMENT!$D$11:$D$5547,D241,IMPROVEMENT!$AO$11:$AO$5547)</f>
        <v>0</v>
      </c>
      <c r="G241" s="67">
        <f>SUMIF(IMPROVEMENT!$D$11:$D$5547,D241,IMPROVEMENT!$AP$11:$AP$5547)</f>
        <v>0</v>
      </c>
      <c r="H241" s="67">
        <f>SUMIF(IMPROVEMENT!$D$11:$D$5547,D241,IMPROVEMENT!$AQ$11:$AQ$5547)</f>
        <v>0</v>
      </c>
      <c r="I241" s="67">
        <f>SUMIF(IMPROVEMENT!$D$11:$D$5547,D241,IMPROVEMENT!$AR$11:$AR$5547)</f>
        <v>0</v>
      </c>
      <c r="J241" s="67">
        <f>SUMIF(IMPROVEMENT!$D$11:$D$5547,D241,IMPROVEMENT!$AS$11:$AS$5547)</f>
        <v>0</v>
      </c>
      <c r="K241" s="67">
        <f>SUMIF(IMPROVEMENT!$D$11:$D$5547,D241,IMPROVEMENT!$AT$11:$AT$5547)</f>
        <v>0</v>
      </c>
      <c r="L241" s="67">
        <f>SUMIF(IMPROVEMENT!$D$11:$D$5547,D241,IMPROVEMENT!$AU$11:$AU$5547)</f>
        <v>0</v>
      </c>
      <c r="M241" s="67">
        <f>SUMIF(IMPROVEMENT!$D$11:$D$5547,D241,IMPROVEMENT!$AV$11:$AV$5547)</f>
        <v>0</v>
      </c>
      <c r="N241" s="67">
        <f>SUMIF(IMPROVEMENT!$D$11:$D$5547,D241,IMPROVEMENT!$AW$11:$AW$5547)</f>
        <v>0</v>
      </c>
      <c r="O241" s="67">
        <f>SUMIF(IMPROVEMENT!$D$11:$D$5547,D241,IMPROVEMENT!$AX$11:$AX$5547)</f>
        <v>0</v>
      </c>
      <c r="P241" s="67">
        <f>SUMIF(IMPROVEMENT!$D$11:$D$5547,D241,IMPROVEMENT!$AY$11:$AY$5547)</f>
        <v>0</v>
      </c>
      <c r="Q241" s="67">
        <f>SUMIF(IMPROVEMENT!$D$12:$D$4781,D241,IMPROVEMENT!$BC$12:$BC$4781)</f>
        <v>0</v>
      </c>
      <c r="R241" s="67">
        <f>SUMIF(IMPROVEMENT!$D$12:$D$4781,D241,IMPROVEMENT!$BD$12:$BD$4781)</f>
        <v>0</v>
      </c>
      <c r="S241" s="67">
        <f>SUMIF(IMPROVEMENT!$D$12:$D$4781,D241,IMPROVEMENT!$BE$12:$BE$4781)</f>
        <v>0</v>
      </c>
      <c r="T241" s="67">
        <f>SUMIF(IMPROVEMENT!$D$12:$D$4781,D241,IMPROVEMENT!$BF$12:$BF$4781)</f>
        <v>0</v>
      </c>
      <c r="U241" s="67">
        <f>SUMIF(IMPROVEMENT!$D$12:$D$4781,D241,IMPROVEMENT!$BG$12:$BG$4781)</f>
        <v>0</v>
      </c>
      <c r="V241" s="67">
        <f>SUMIF(IMPROVEMENT!$D$12:$D$4781,D241,IMPROVEMENT!$BH$12:$BH$4781)</f>
        <v>0</v>
      </c>
      <c r="W241" s="67">
        <f>SUMIF(IMPROVEMENT!$D$12:$D$4781,D241,IMPROVEMENT!$BI$12:$BI$4781)</f>
        <v>0</v>
      </c>
      <c r="X241" s="67">
        <f>SUMIF(IMPROVEMENT!$D$12:$D$4781,D241,IMPROVEMENT!$BJ$12:$BJ$4781)</f>
        <v>0</v>
      </c>
      <c r="Y241" s="67">
        <f>SUMIF(IMPROVEMENT!$D$12:$D$4781,D241,IMPROVEMENT!$BK$12:$BK$4781)</f>
        <v>0</v>
      </c>
      <c r="Z241" s="67">
        <f>SUMIF(IMPROVEMENT!$D$12:$D$4781,D241,IMPROVEMENT!$BL$12:$BL$4781)</f>
        <v>0</v>
      </c>
      <c r="AA241" s="67">
        <f>SUMIF(IMPROVEMENT!$D$12:$D$4781,D241,IMPROVEMENT!$BM$12:$BM$4781)</f>
        <v>0</v>
      </c>
      <c r="AB241" s="67">
        <f>SUMIF(IMPROVEMENT!$D$12:$D$4781,D241,IMPROVEMENT!$BN$12:$BN$4781)</f>
        <v>0</v>
      </c>
      <c r="AC241" s="67">
        <f t="shared" si="31"/>
        <v>0</v>
      </c>
      <c r="AD241" s="67">
        <f t="shared" si="32"/>
        <v>0</v>
      </c>
      <c r="AF241" s="91"/>
      <c r="AG241" s="100"/>
      <c r="AH241" s="63">
        <f t="shared" si="33"/>
        <v>0</v>
      </c>
      <c r="AI241" s="63">
        <f t="shared" si="30"/>
        <v>0</v>
      </c>
      <c r="AJ241" s="96"/>
    </row>
    <row r="242" spans="1:36">
      <c r="A242" s="54" t="s">
        <v>106</v>
      </c>
      <c r="B242" s="54">
        <f>IFERROR(VLOOKUP(D242,#REF!,4,0),0)</f>
        <v>0</v>
      </c>
      <c r="C242" s="54">
        <f>IFERROR(VLOOKUP(D242,#REF!,5,0),0)</f>
        <v>0</v>
      </c>
      <c r="D242" s="85"/>
      <c r="E242" s="67">
        <f>SUMIF(IMPROVEMENT!$D$11:$D$5547,D242,IMPROVEMENT!$AN$11:$AN$5547)</f>
        <v>0</v>
      </c>
      <c r="F242" s="67">
        <f>SUMIF(IMPROVEMENT!$D$11:$D$5547,D242,IMPROVEMENT!$AO$11:$AO$5547)</f>
        <v>0</v>
      </c>
      <c r="G242" s="67">
        <f>SUMIF(IMPROVEMENT!$D$11:$D$5547,D242,IMPROVEMENT!$AP$11:$AP$5547)</f>
        <v>0</v>
      </c>
      <c r="H242" s="67">
        <f>SUMIF(IMPROVEMENT!$D$11:$D$5547,D242,IMPROVEMENT!$AQ$11:$AQ$5547)</f>
        <v>0</v>
      </c>
      <c r="I242" s="67">
        <f>SUMIF(IMPROVEMENT!$D$11:$D$5547,D242,IMPROVEMENT!$AR$11:$AR$5547)</f>
        <v>0</v>
      </c>
      <c r="J242" s="67">
        <f>SUMIF(IMPROVEMENT!$D$11:$D$5547,D242,IMPROVEMENT!$AS$11:$AS$5547)</f>
        <v>0</v>
      </c>
      <c r="K242" s="67">
        <f>SUMIF(IMPROVEMENT!$D$11:$D$5547,D242,IMPROVEMENT!$AT$11:$AT$5547)</f>
        <v>0</v>
      </c>
      <c r="L242" s="67">
        <f>SUMIF(IMPROVEMENT!$D$11:$D$5547,D242,IMPROVEMENT!$AU$11:$AU$5547)</f>
        <v>0</v>
      </c>
      <c r="M242" s="67">
        <f>SUMIF(IMPROVEMENT!$D$11:$D$5547,D242,IMPROVEMENT!$AV$11:$AV$5547)</f>
        <v>0</v>
      </c>
      <c r="N242" s="67">
        <f>SUMIF(IMPROVEMENT!$D$11:$D$5547,D242,IMPROVEMENT!$AW$11:$AW$5547)</f>
        <v>0</v>
      </c>
      <c r="O242" s="67">
        <f>SUMIF(IMPROVEMENT!$D$11:$D$5547,D242,IMPROVEMENT!$AX$11:$AX$5547)</f>
        <v>0</v>
      </c>
      <c r="P242" s="67">
        <f>SUMIF(IMPROVEMENT!$D$11:$D$5547,D242,IMPROVEMENT!$AY$11:$AY$5547)</f>
        <v>0</v>
      </c>
      <c r="Q242" s="67">
        <f>SUMIF(IMPROVEMENT!$D$12:$D$4781,D242,IMPROVEMENT!$BC$12:$BC$4781)</f>
        <v>0</v>
      </c>
      <c r="R242" s="67">
        <f>SUMIF(IMPROVEMENT!$D$12:$D$4781,D242,IMPROVEMENT!$BD$12:$BD$4781)</f>
        <v>0</v>
      </c>
      <c r="S242" s="67">
        <f>SUMIF(IMPROVEMENT!$D$12:$D$4781,D242,IMPROVEMENT!$BE$12:$BE$4781)</f>
        <v>0</v>
      </c>
      <c r="T242" s="67">
        <f>SUMIF(IMPROVEMENT!$D$12:$D$4781,D242,IMPROVEMENT!$BF$12:$BF$4781)</f>
        <v>0</v>
      </c>
      <c r="U242" s="67">
        <f>SUMIF(IMPROVEMENT!$D$12:$D$4781,D242,IMPROVEMENT!$BG$12:$BG$4781)</f>
        <v>0</v>
      </c>
      <c r="V242" s="67">
        <f>SUMIF(IMPROVEMENT!$D$12:$D$4781,D242,IMPROVEMENT!$BH$12:$BH$4781)</f>
        <v>0</v>
      </c>
      <c r="W242" s="67">
        <f>SUMIF(IMPROVEMENT!$D$12:$D$4781,D242,IMPROVEMENT!$BI$12:$BI$4781)</f>
        <v>0</v>
      </c>
      <c r="X242" s="67">
        <f>SUMIF(IMPROVEMENT!$D$12:$D$4781,D242,IMPROVEMENT!$BJ$12:$BJ$4781)</f>
        <v>0</v>
      </c>
      <c r="Y242" s="67">
        <f>SUMIF(IMPROVEMENT!$D$12:$D$4781,D242,IMPROVEMENT!$BK$12:$BK$4781)</f>
        <v>0</v>
      </c>
      <c r="Z242" s="67">
        <f>SUMIF(IMPROVEMENT!$D$12:$D$4781,D242,IMPROVEMENT!$BL$12:$BL$4781)</f>
        <v>0</v>
      </c>
      <c r="AA242" s="67">
        <f>SUMIF(IMPROVEMENT!$D$12:$D$4781,D242,IMPROVEMENT!$BM$12:$BM$4781)</f>
        <v>0</v>
      </c>
      <c r="AB242" s="67">
        <f>SUMIF(IMPROVEMENT!$D$12:$D$4781,D242,IMPROVEMENT!$BN$12:$BN$4781)</f>
        <v>0</v>
      </c>
      <c r="AC242" s="67">
        <f t="shared" si="31"/>
        <v>0</v>
      </c>
      <c r="AD242" s="67">
        <f t="shared" si="32"/>
        <v>0</v>
      </c>
      <c r="AF242" s="91"/>
      <c r="AG242" s="100"/>
      <c r="AH242" s="63">
        <f t="shared" si="33"/>
        <v>0</v>
      </c>
      <c r="AI242" s="63">
        <f t="shared" si="30"/>
        <v>0</v>
      </c>
      <c r="AJ242" s="96"/>
    </row>
    <row r="243" spans="1:36">
      <c r="A243" s="54" t="s">
        <v>106</v>
      </c>
      <c r="B243" s="54">
        <f>IFERROR(VLOOKUP(D243,#REF!,4,0),0)</f>
        <v>0</v>
      </c>
      <c r="C243" s="54">
        <f>IFERROR(VLOOKUP(D243,#REF!,5,0),0)</f>
        <v>0</v>
      </c>
      <c r="D243" s="85"/>
      <c r="E243" s="67">
        <f>SUMIF(IMPROVEMENT!$D$11:$D$5547,D243,IMPROVEMENT!$AN$11:$AN$5547)</f>
        <v>0</v>
      </c>
      <c r="F243" s="67">
        <f>SUMIF(IMPROVEMENT!$D$11:$D$5547,D243,IMPROVEMENT!$AO$11:$AO$5547)</f>
        <v>0</v>
      </c>
      <c r="G243" s="67">
        <f>SUMIF(IMPROVEMENT!$D$11:$D$5547,D243,IMPROVEMENT!$AP$11:$AP$5547)</f>
        <v>0</v>
      </c>
      <c r="H243" s="67">
        <f>SUMIF(IMPROVEMENT!$D$11:$D$5547,D243,IMPROVEMENT!$AQ$11:$AQ$5547)</f>
        <v>0</v>
      </c>
      <c r="I243" s="67">
        <f>SUMIF(IMPROVEMENT!$D$11:$D$5547,D243,IMPROVEMENT!$AR$11:$AR$5547)</f>
        <v>0</v>
      </c>
      <c r="J243" s="67">
        <f>SUMIF(IMPROVEMENT!$D$11:$D$5547,D243,IMPROVEMENT!$AS$11:$AS$5547)</f>
        <v>0</v>
      </c>
      <c r="K243" s="67">
        <f>SUMIF(IMPROVEMENT!$D$11:$D$5547,D243,IMPROVEMENT!$AT$11:$AT$5547)</f>
        <v>0</v>
      </c>
      <c r="L243" s="67">
        <f>SUMIF(IMPROVEMENT!$D$11:$D$5547,D243,IMPROVEMENT!$AU$11:$AU$5547)</f>
        <v>0</v>
      </c>
      <c r="M243" s="67">
        <f>SUMIF(IMPROVEMENT!$D$11:$D$5547,D243,IMPROVEMENT!$AV$11:$AV$5547)</f>
        <v>0</v>
      </c>
      <c r="N243" s="67">
        <f>SUMIF(IMPROVEMENT!$D$11:$D$5547,D243,IMPROVEMENT!$AW$11:$AW$5547)</f>
        <v>0</v>
      </c>
      <c r="O243" s="67">
        <f>SUMIF(IMPROVEMENT!$D$11:$D$5547,D243,IMPROVEMENT!$AX$11:$AX$5547)</f>
        <v>0</v>
      </c>
      <c r="P243" s="67">
        <f>SUMIF(IMPROVEMENT!$D$11:$D$5547,D243,IMPROVEMENT!$AY$11:$AY$5547)</f>
        <v>0</v>
      </c>
      <c r="Q243" s="67">
        <f>SUMIF(IMPROVEMENT!$D$12:$D$4781,D243,IMPROVEMENT!$BC$12:$BC$4781)</f>
        <v>0</v>
      </c>
      <c r="R243" s="67">
        <f>SUMIF(IMPROVEMENT!$D$12:$D$4781,D243,IMPROVEMENT!$BD$12:$BD$4781)</f>
        <v>0</v>
      </c>
      <c r="S243" s="67">
        <f>SUMIF(IMPROVEMENT!$D$12:$D$4781,D243,IMPROVEMENT!$BE$12:$BE$4781)</f>
        <v>0</v>
      </c>
      <c r="T243" s="67">
        <f>SUMIF(IMPROVEMENT!$D$12:$D$4781,D243,IMPROVEMENT!$BF$12:$BF$4781)</f>
        <v>0</v>
      </c>
      <c r="U243" s="67">
        <f>SUMIF(IMPROVEMENT!$D$12:$D$4781,D243,IMPROVEMENT!$BG$12:$BG$4781)</f>
        <v>0</v>
      </c>
      <c r="V243" s="67">
        <f>SUMIF(IMPROVEMENT!$D$12:$D$4781,D243,IMPROVEMENT!$BH$12:$BH$4781)</f>
        <v>0</v>
      </c>
      <c r="W243" s="67">
        <f>SUMIF(IMPROVEMENT!$D$12:$D$4781,D243,IMPROVEMENT!$BI$12:$BI$4781)</f>
        <v>0</v>
      </c>
      <c r="X243" s="67">
        <f>SUMIF(IMPROVEMENT!$D$12:$D$4781,D243,IMPROVEMENT!$BJ$12:$BJ$4781)</f>
        <v>0</v>
      </c>
      <c r="Y243" s="67">
        <f>SUMIF(IMPROVEMENT!$D$12:$D$4781,D243,IMPROVEMENT!$BK$12:$BK$4781)</f>
        <v>0</v>
      </c>
      <c r="Z243" s="67">
        <f>SUMIF(IMPROVEMENT!$D$12:$D$4781,D243,IMPROVEMENT!$BL$12:$BL$4781)</f>
        <v>0</v>
      </c>
      <c r="AA243" s="67">
        <f>SUMIF(IMPROVEMENT!$D$12:$D$4781,D243,IMPROVEMENT!$BM$12:$BM$4781)</f>
        <v>0</v>
      </c>
      <c r="AB243" s="67">
        <f>SUMIF(IMPROVEMENT!$D$12:$D$4781,D243,IMPROVEMENT!$BN$12:$BN$4781)</f>
        <v>0</v>
      </c>
      <c r="AC243" s="67">
        <f t="shared" si="31"/>
        <v>0</v>
      </c>
      <c r="AD243" s="67">
        <f t="shared" si="32"/>
        <v>0</v>
      </c>
      <c r="AF243" s="91"/>
      <c r="AG243" s="100"/>
      <c r="AH243" s="63">
        <f t="shared" si="33"/>
        <v>0</v>
      </c>
      <c r="AI243" s="63">
        <f t="shared" si="30"/>
        <v>0</v>
      </c>
      <c r="AJ243" s="96"/>
    </row>
    <row r="244" spans="1:36">
      <c r="A244" s="54" t="s">
        <v>106</v>
      </c>
      <c r="B244" s="54">
        <f>IFERROR(VLOOKUP(D244,#REF!,4,0),0)</f>
        <v>0</v>
      </c>
      <c r="C244" s="54">
        <f>IFERROR(VLOOKUP(D244,#REF!,5,0),0)</f>
        <v>0</v>
      </c>
      <c r="D244" s="85"/>
      <c r="E244" s="67">
        <f>SUMIF(IMPROVEMENT!$D$11:$D$5547,D244,IMPROVEMENT!$AN$11:$AN$5547)</f>
        <v>0</v>
      </c>
      <c r="F244" s="67">
        <f>SUMIF(IMPROVEMENT!$D$11:$D$5547,D244,IMPROVEMENT!$AO$11:$AO$5547)</f>
        <v>0</v>
      </c>
      <c r="G244" s="67">
        <f>SUMIF(IMPROVEMENT!$D$11:$D$5547,D244,IMPROVEMENT!$AP$11:$AP$5547)</f>
        <v>0</v>
      </c>
      <c r="H244" s="67">
        <f>SUMIF(IMPROVEMENT!$D$11:$D$5547,D244,IMPROVEMENT!$AQ$11:$AQ$5547)</f>
        <v>0</v>
      </c>
      <c r="I244" s="67">
        <f>SUMIF(IMPROVEMENT!$D$11:$D$5547,D244,IMPROVEMENT!$AR$11:$AR$5547)</f>
        <v>0</v>
      </c>
      <c r="J244" s="67">
        <f>SUMIF(IMPROVEMENT!$D$11:$D$5547,D244,IMPROVEMENT!$AS$11:$AS$5547)</f>
        <v>0</v>
      </c>
      <c r="K244" s="67">
        <f>SUMIF(IMPROVEMENT!$D$11:$D$5547,D244,IMPROVEMENT!$AT$11:$AT$5547)</f>
        <v>0</v>
      </c>
      <c r="L244" s="67">
        <f>SUMIF(IMPROVEMENT!$D$11:$D$5547,D244,IMPROVEMENT!$AU$11:$AU$5547)</f>
        <v>0</v>
      </c>
      <c r="M244" s="67">
        <f>SUMIF(IMPROVEMENT!$D$11:$D$5547,D244,IMPROVEMENT!$AV$11:$AV$5547)</f>
        <v>0</v>
      </c>
      <c r="N244" s="67">
        <f>SUMIF(IMPROVEMENT!$D$11:$D$5547,D244,IMPROVEMENT!$AW$11:$AW$5547)</f>
        <v>0</v>
      </c>
      <c r="O244" s="67">
        <f>SUMIF(IMPROVEMENT!$D$11:$D$5547,D244,IMPROVEMENT!$AX$11:$AX$5547)</f>
        <v>0</v>
      </c>
      <c r="P244" s="67">
        <f>SUMIF(IMPROVEMENT!$D$11:$D$5547,D244,IMPROVEMENT!$AY$11:$AY$5547)</f>
        <v>0</v>
      </c>
      <c r="Q244" s="67">
        <f>SUMIF(IMPROVEMENT!$D$12:$D$4781,D244,IMPROVEMENT!$BC$12:$BC$4781)</f>
        <v>0</v>
      </c>
      <c r="R244" s="67">
        <f>SUMIF(IMPROVEMENT!$D$12:$D$4781,D244,IMPROVEMENT!$BD$12:$BD$4781)</f>
        <v>0</v>
      </c>
      <c r="S244" s="67">
        <f>SUMIF(IMPROVEMENT!$D$12:$D$4781,D244,IMPROVEMENT!$BE$12:$BE$4781)</f>
        <v>0</v>
      </c>
      <c r="T244" s="67">
        <f>SUMIF(IMPROVEMENT!$D$12:$D$4781,D244,IMPROVEMENT!$BF$12:$BF$4781)</f>
        <v>0</v>
      </c>
      <c r="U244" s="67">
        <f>SUMIF(IMPROVEMENT!$D$12:$D$4781,D244,IMPROVEMENT!$BG$12:$BG$4781)</f>
        <v>0</v>
      </c>
      <c r="V244" s="67">
        <f>SUMIF(IMPROVEMENT!$D$12:$D$4781,D244,IMPROVEMENT!$BH$12:$BH$4781)</f>
        <v>0</v>
      </c>
      <c r="W244" s="67">
        <f>SUMIF(IMPROVEMENT!$D$12:$D$4781,D244,IMPROVEMENT!$BI$12:$BI$4781)</f>
        <v>0</v>
      </c>
      <c r="X244" s="67">
        <f>SUMIF(IMPROVEMENT!$D$12:$D$4781,D244,IMPROVEMENT!$BJ$12:$BJ$4781)</f>
        <v>0</v>
      </c>
      <c r="Y244" s="67">
        <f>SUMIF(IMPROVEMENT!$D$12:$D$4781,D244,IMPROVEMENT!$BK$12:$BK$4781)</f>
        <v>0</v>
      </c>
      <c r="Z244" s="67">
        <f>SUMIF(IMPROVEMENT!$D$12:$D$4781,D244,IMPROVEMENT!$BL$12:$BL$4781)</f>
        <v>0</v>
      </c>
      <c r="AA244" s="67">
        <f>SUMIF(IMPROVEMENT!$D$12:$D$4781,D244,IMPROVEMENT!$BM$12:$BM$4781)</f>
        <v>0</v>
      </c>
      <c r="AB244" s="67">
        <f>SUMIF(IMPROVEMENT!$D$12:$D$4781,D244,IMPROVEMENT!$BN$12:$BN$4781)</f>
        <v>0</v>
      </c>
      <c r="AC244" s="67">
        <f t="shared" si="31"/>
        <v>0</v>
      </c>
      <c r="AD244" s="67">
        <f t="shared" si="32"/>
        <v>0</v>
      </c>
      <c r="AF244" s="91"/>
      <c r="AG244" s="100"/>
      <c r="AH244" s="63">
        <f t="shared" si="33"/>
        <v>0</v>
      </c>
      <c r="AI244" s="63">
        <f t="shared" si="30"/>
        <v>0</v>
      </c>
      <c r="AJ244" s="96"/>
    </row>
    <row r="245" spans="1:36">
      <c r="A245" s="54" t="s">
        <v>106</v>
      </c>
      <c r="B245" s="54">
        <f>IFERROR(VLOOKUP(D245,#REF!,4,0),0)</f>
        <v>0</v>
      </c>
      <c r="C245" s="54">
        <f>IFERROR(VLOOKUP(D245,#REF!,5,0),0)</f>
        <v>0</v>
      </c>
      <c r="D245" s="85"/>
      <c r="E245" s="67">
        <f>SUMIF(IMPROVEMENT!$D$11:$D$5547,D245,IMPROVEMENT!$AN$11:$AN$5547)</f>
        <v>0</v>
      </c>
      <c r="F245" s="67">
        <f>SUMIF(IMPROVEMENT!$D$11:$D$5547,D245,IMPROVEMENT!$AO$11:$AO$5547)</f>
        <v>0</v>
      </c>
      <c r="G245" s="67">
        <f>SUMIF(IMPROVEMENT!$D$11:$D$5547,D245,IMPROVEMENT!$AP$11:$AP$5547)</f>
        <v>0</v>
      </c>
      <c r="H245" s="67">
        <f>SUMIF(IMPROVEMENT!$D$11:$D$5547,D245,IMPROVEMENT!$AQ$11:$AQ$5547)</f>
        <v>0</v>
      </c>
      <c r="I245" s="67">
        <f>SUMIF(IMPROVEMENT!$D$11:$D$5547,D245,IMPROVEMENT!$AR$11:$AR$5547)</f>
        <v>0</v>
      </c>
      <c r="J245" s="67">
        <f>SUMIF(IMPROVEMENT!$D$11:$D$5547,D245,IMPROVEMENT!$AS$11:$AS$5547)</f>
        <v>0</v>
      </c>
      <c r="K245" s="67">
        <f>SUMIF(IMPROVEMENT!$D$11:$D$5547,D245,IMPROVEMENT!$AT$11:$AT$5547)</f>
        <v>0</v>
      </c>
      <c r="L245" s="67">
        <f>SUMIF(IMPROVEMENT!$D$11:$D$5547,D245,IMPROVEMENT!$AU$11:$AU$5547)</f>
        <v>0</v>
      </c>
      <c r="M245" s="67">
        <f>SUMIF(IMPROVEMENT!$D$11:$D$5547,D245,IMPROVEMENT!$AV$11:$AV$5547)</f>
        <v>0</v>
      </c>
      <c r="N245" s="67">
        <f>SUMIF(IMPROVEMENT!$D$11:$D$5547,D245,IMPROVEMENT!$AW$11:$AW$5547)</f>
        <v>0</v>
      </c>
      <c r="O245" s="67">
        <f>SUMIF(IMPROVEMENT!$D$11:$D$5547,D245,IMPROVEMENT!$AX$11:$AX$5547)</f>
        <v>0</v>
      </c>
      <c r="P245" s="67">
        <f>SUMIF(IMPROVEMENT!$D$11:$D$5547,D245,IMPROVEMENT!$AY$11:$AY$5547)</f>
        <v>0</v>
      </c>
      <c r="Q245" s="67">
        <f>SUMIF(IMPROVEMENT!$D$12:$D$4781,D245,IMPROVEMENT!$BC$12:$BC$4781)</f>
        <v>0</v>
      </c>
      <c r="R245" s="67">
        <f>SUMIF(IMPROVEMENT!$D$12:$D$4781,D245,IMPROVEMENT!$BD$12:$BD$4781)</f>
        <v>0</v>
      </c>
      <c r="S245" s="67">
        <f>SUMIF(IMPROVEMENT!$D$12:$D$4781,D245,IMPROVEMENT!$BE$12:$BE$4781)</f>
        <v>0</v>
      </c>
      <c r="T245" s="67">
        <f>SUMIF(IMPROVEMENT!$D$12:$D$4781,D245,IMPROVEMENT!$BF$12:$BF$4781)</f>
        <v>0</v>
      </c>
      <c r="U245" s="67">
        <f>SUMIF(IMPROVEMENT!$D$12:$D$4781,D245,IMPROVEMENT!$BG$12:$BG$4781)</f>
        <v>0</v>
      </c>
      <c r="V245" s="67">
        <f>SUMIF(IMPROVEMENT!$D$12:$D$4781,D245,IMPROVEMENT!$BH$12:$BH$4781)</f>
        <v>0</v>
      </c>
      <c r="W245" s="67">
        <f>SUMIF(IMPROVEMENT!$D$12:$D$4781,D245,IMPROVEMENT!$BI$12:$BI$4781)</f>
        <v>0</v>
      </c>
      <c r="X245" s="67">
        <f>SUMIF(IMPROVEMENT!$D$12:$D$4781,D245,IMPROVEMENT!$BJ$12:$BJ$4781)</f>
        <v>0</v>
      </c>
      <c r="Y245" s="67">
        <f>SUMIF(IMPROVEMENT!$D$12:$D$4781,D245,IMPROVEMENT!$BK$12:$BK$4781)</f>
        <v>0</v>
      </c>
      <c r="Z245" s="67">
        <f>SUMIF(IMPROVEMENT!$D$12:$D$4781,D245,IMPROVEMENT!$BL$12:$BL$4781)</f>
        <v>0</v>
      </c>
      <c r="AA245" s="67">
        <f>SUMIF(IMPROVEMENT!$D$12:$D$4781,D245,IMPROVEMENT!$BM$12:$BM$4781)</f>
        <v>0</v>
      </c>
      <c r="AB245" s="67">
        <f>SUMIF(IMPROVEMENT!$D$12:$D$4781,D245,IMPROVEMENT!$BN$12:$BN$4781)</f>
        <v>0</v>
      </c>
      <c r="AC245" s="67">
        <f t="shared" si="31"/>
        <v>0</v>
      </c>
      <c r="AD245" s="67">
        <f t="shared" si="32"/>
        <v>0</v>
      </c>
      <c r="AF245" s="91"/>
      <c r="AG245" s="100"/>
      <c r="AH245" s="63">
        <f t="shared" si="33"/>
        <v>0</v>
      </c>
      <c r="AI245" s="63">
        <f t="shared" si="30"/>
        <v>0</v>
      </c>
      <c r="AJ245" s="96"/>
    </row>
    <row r="246" spans="1:36">
      <c r="A246" s="54" t="s">
        <v>106</v>
      </c>
      <c r="B246" s="54">
        <f>IFERROR(VLOOKUP(D246,#REF!,4,0),0)</f>
        <v>0</v>
      </c>
      <c r="C246" s="54">
        <f>IFERROR(VLOOKUP(D246,#REF!,5,0),0)</f>
        <v>0</v>
      </c>
      <c r="D246" s="85"/>
      <c r="E246" s="67">
        <f>SUMIF(IMPROVEMENT!$D$11:$D$5547,D246,IMPROVEMENT!$AN$11:$AN$5547)</f>
        <v>0</v>
      </c>
      <c r="F246" s="67">
        <f>SUMIF(IMPROVEMENT!$D$11:$D$5547,D246,IMPROVEMENT!$AO$11:$AO$5547)</f>
        <v>0</v>
      </c>
      <c r="G246" s="67">
        <f>SUMIF(IMPROVEMENT!$D$11:$D$5547,D246,IMPROVEMENT!$AP$11:$AP$5547)</f>
        <v>0</v>
      </c>
      <c r="H246" s="67">
        <f>SUMIF(IMPROVEMENT!$D$11:$D$5547,D246,IMPROVEMENT!$AQ$11:$AQ$5547)</f>
        <v>0</v>
      </c>
      <c r="I246" s="67">
        <f>SUMIF(IMPROVEMENT!$D$11:$D$5547,D246,IMPROVEMENT!$AR$11:$AR$5547)</f>
        <v>0</v>
      </c>
      <c r="J246" s="67">
        <f>SUMIF(IMPROVEMENT!$D$11:$D$5547,D246,IMPROVEMENT!$AS$11:$AS$5547)</f>
        <v>0</v>
      </c>
      <c r="K246" s="67">
        <f>SUMIF(IMPROVEMENT!$D$11:$D$5547,D246,IMPROVEMENT!$AT$11:$AT$5547)</f>
        <v>0</v>
      </c>
      <c r="L246" s="67">
        <f>SUMIF(IMPROVEMENT!$D$11:$D$5547,D246,IMPROVEMENT!$AU$11:$AU$5547)</f>
        <v>0</v>
      </c>
      <c r="M246" s="67">
        <f>SUMIF(IMPROVEMENT!$D$11:$D$5547,D246,IMPROVEMENT!$AV$11:$AV$5547)</f>
        <v>0</v>
      </c>
      <c r="N246" s="67">
        <f>SUMIF(IMPROVEMENT!$D$11:$D$5547,D246,IMPROVEMENT!$AW$11:$AW$5547)</f>
        <v>0</v>
      </c>
      <c r="O246" s="67">
        <f>SUMIF(IMPROVEMENT!$D$11:$D$5547,D246,IMPROVEMENT!$AX$11:$AX$5547)</f>
        <v>0</v>
      </c>
      <c r="P246" s="67">
        <f>SUMIF(IMPROVEMENT!$D$11:$D$5547,D246,IMPROVEMENT!$AY$11:$AY$5547)</f>
        <v>0</v>
      </c>
      <c r="Q246" s="67">
        <f>SUMIF(IMPROVEMENT!$D$12:$D$4781,D246,IMPROVEMENT!$BC$12:$BC$4781)</f>
        <v>0</v>
      </c>
      <c r="R246" s="67">
        <f>SUMIF(IMPROVEMENT!$D$12:$D$4781,D246,IMPROVEMENT!$BD$12:$BD$4781)</f>
        <v>0</v>
      </c>
      <c r="S246" s="67">
        <f>SUMIF(IMPROVEMENT!$D$12:$D$4781,D246,IMPROVEMENT!$BE$12:$BE$4781)</f>
        <v>0</v>
      </c>
      <c r="T246" s="67">
        <f>SUMIF(IMPROVEMENT!$D$12:$D$4781,D246,IMPROVEMENT!$BF$12:$BF$4781)</f>
        <v>0</v>
      </c>
      <c r="U246" s="67">
        <f>SUMIF(IMPROVEMENT!$D$12:$D$4781,D246,IMPROVEMENT!$BG$12:$BG$4781)</f>
        <v>0</v>
      </c>
      <c r="V246" s="67">
        <f>SUMIF(IMPROVEMENT!$D$12:$D$4781,D246,IMPROVEMENT!$BH$12:$BH$4781)</f>
        <v>0</v>
      </c>
      <c r="W246" s="67">
        <f>SUMIF(IMPROVEMENT!$D$12:$D$4781,D246,IMPROVEMENT!$BI$12:$BI$4781)</f>
        <v>0</v>
      </c>
      <c r="X246" s="67">
        <f>SUMIF(IMPROVEMENT!$D$12:$D$4781,D246,IMPROVEMENT!$BJ$12:$BJ$4781)</f>
        <v>0</v>
      </c>
      <c r="Y246" s="67">
        <f>SUMIF(IMPROVEMENT!$D$12:$D$4781,D246,IMPROVEMENT!$BK$12:$BK$4781)</f>
        <v>0</v>
      </c>
      <c r="Z246" s="67">
        <f>SUMIF(IMPROVEMENT!$D$12:$D$4781,D246,IMPROVEMENT!$BL$12:$BL$4781)</f>
        <v>0</v>
      </c>
      <c r="AA246" s="67">
        <f>SUMIF(IMPROVEMENT!$D$12:$D$4781,D246,IMPROVEMENT!$BM$12:$BM$4781)</f>
        <v>0</v>
      </c>
      <c r="AB246" s="67">
        <f>SUMIF(IMPROVEMENT!$D$12:$D$4781,D246,IMPROVEMENT!$BN$12:$BN$4781)</f>
        <v>0</v>
      </c>
      <c r="AC246" s="67">
        <f t="shared" si="31"/>
        <v>0</v>
      </c>
      <c r="AD246" s="67">
        <f t="shared" si="32"/>
        <v>0</v>
      </c>
      <c r="AF246" s="91"/>
      <c r="AG246" s="100"/>
      <c r="AH246" s="63">
        <f t="shared" si="33"/>
        <v>0</v>
      </c>
      <c r="AI246" s="63">
        <f t="shared" si="30"/>
        <v>0</v>
      </c>
      <c r="AJ246" s="96"/>
    </row>
    <row r="247" spans="1:36">
      <c r="A247" s="54" t="s">
        <v>106</v>
      </c>
      <c r="B247" s="54">
        <f>IFERROR(VLOOKUP(D247,#REF!,4,0),0)</f>
        <v>0</v>
      </c>
      <c r="C247" s="54">
        <f>IFERROR(VLOOKUP(D247,#REF!,5,0),0)</f>
        <v>0</v>
      </c>
      <c r="D247" s="85"/>
      <c r="E247" s="67">
        <f>SUMIF(IMPROVEMENT!$D$11:$D$5547,D247,IMPROVEMENT!$AN$11:$AN$5547)</f>
        <v>0</v>
      </c>
      <c r="F247" s="67">
        <f>SUMIF(IMPROVEMENT!$D$11:$D$5547,D247,IMPROVEMENT!$AO$11:$AO$5547)</f>
        <v>0</v>
      </c>
      <c r="G247" s="67">
        <f>SUMIF(IMPROVEMENT!$D$11:$D$5547,D247,IMPROVEMENT!$AP$11:$AP$5547)</f>
        <v>0</v>
      </c>
      <c r="H247" s="67">
        <f>SUMIF(IMPROVEMENT!$D$11:$D$5547,D247,IMPROVEMENT!$AQ$11:$AQ$5547)</f>
        <v>0</v>
      </c>
      <c r="I247" s="67">
        <f>SUMIF(IMPROVEMENT!$D$11:$D$5547,D247,IMPROVEMENT!$AR$11:$AR$5547)</f>
        <v>0</v>
      </c>
      <c r="J247" s="67">
        <f>SUMIF(IMPROVEMENT!$D$11:$D$5547,D247,IMPROVEMENT!$AS$11:$AS$5547)</f>
        <v>0</v>
      </c>
      <c r="K247" s="67">
        <f>SUMIF(IMPROVEMENT!$D$11:$D$5547,D247,IMPROVEMENT!$AT$11:$AT$5547)</f>
        <v>0</v>
      </c>
      <c r="L247" s="67">
        <f>SUMIF(IMPROVEMENT!$D$11:$D$5547,D247,IMPROVEMENT!$AU$11:$AU$5547)</f>
        <v>0</v>
      </c>
      <c r="M247" s="67">
        <f>SUMIF(IMPROVEMENT!$D$11:$D$5547,D247,IMPROVEMENT!$AV$11:$AV$5547)</f>
        <v>0</v>
      </c>
      <c r="N247" s="67">
        <f>SUMIF(IMPROVEMENT!$D$11:$D$5547,D247,IMPROVEMENT!$AW$11:$AW$5547)</f>
        <v>0</v>
      </c>
      <c r="O247" s="67">
        <f>SUMIF(IMPROVEMENT!$D$11:$D$5547,D247,IMPROVEMENT!$AX$11:$AX$5547)</f>
        <v>0</v>
      </c>
      <c r="P247" s="67">
        <f>SUMIF(IMPROVEMENT!$D$11:$D$5547,D247,IMPROVEMENT!$AY$11:$AY$5547)</f>
        <v>0</v>
      </c>
      <c r="Q247" s="67">
        <f>SUMIF(IMPROVEMENT!$D$12:$D$4781,D247,IMPROVEMENT!$BC$12:$BC$4781)</f>
        <v>0</v>
      </c>
      <c r="R247" s="67">
        <f>SUMIF(IMPROVEMENT!$D$12:$D$4781,D247,IMPROVEMENT!$BD$12:$BD$4781)</f>
        <v>0</v>
      </c>
      <c r="S247" s="67">
        <f>SUMIF(IMPROVEMENT!$D$12:$D$4781,D247,IMPROVEMENT!$BE$12:$BE$4781)</f>
        <v>0</v>
      </c>
      <c r="T247" s="67">
        <f>SUMIF(IMPROVEMENT!$D$12:$D$4781,D247,IMPROVEMENT!$BF$12:$BF$4781)</f>
        <v>0</v>
      </c>
      <c r="U247" s="67">
        <f>SUMIF(IMPROVEMENT!$D$12:$D$4781,D247,IMPROVEMENT!$BG$12:$BG$4781)</f>
        <v>0</v>
      </c>
      <c r="V247" s="67">
        <f>SUMIF(IMPROVEMENT!$D$12:$D$4781,D247,IMPROVEMENT!$BH$12:$BH$4781)</f>
        <v>0</v>
      </c>
      <c r="W247" s="67">
        <f>SUMIF(IMPROVEMENT!$D$12:$D$4781,D247,IMPROVEMENT!$BI$12:$BI$4781)</f>
        <v>0</v>
      </c>
      <c r="X247" s="67">
        <f>SUMIF(IMPROVEMENT!$D$12:$D$4781,D247,IMPROVEMENT!$BJ$12:$BJ$4781)</f>
        <v>0</v>
      </c>
      <c r="Y247" s="67">
        <f>SUMIF(IMPROVEMENT!$D$12:$D$4781,D247,IMPROVEMENT!$BK$12:$BK$4781)</f>
        <v>0</v>
      </c>
      <c r="Z247" s="67">
        <f>SUMIF(IMPROVEMENT!$D$12:$D$4781,D247,IMPROVEMENT!$BL$12:$BL$4781)</f>
        <v>0</v>
      </c>
      <c r="AA247" s="67">
        <f>SUMIF(IMPROVEMENT!$D$12:$D$4781,D247,IMPROVEMENT!$BM$12:$BM$4781)</f>
        <v>0</v>
      </c>
      <c r="AB247" s="67">
        <f>SUMIF(IMPROVEMENT!$D$12:$D$4781,D247,IMPROVEMENT!$BN$12:$BN$4781)</f>
        <v>0</v>
      </c>
      <c r="AC247" s="67">
        <f t="shared" si="31"/>
        <v>0</v>
      </c>
      <c r="AD247" s="67">
        <f t="shared" si="32"/>
        <v>0</v>
      </c>
      <c r="AF247" s="91"/>
      <c r="AG247" s="100"/>
      <c r="AH247" s="63">
        <f t="shared" si="33"/>
        <v>0</v>
      </c>
      <c r="AI247" s="63">
        <f t="shared" si="30"/>
        <v>0</v>
      </c>
      <c r="AJ247" s="96"/>
    </row>
    <row r="248" spans="1:36">
      <c r="A248" s="54" t="s">
        <v>106</v>
      </c>
      <c r="B248" s="54">
        <f>IFERROR(VLOOKUP(D248,#REF!,4,0),0)</f>
        <v>0</v>
      </c>
      <c r="C248" s="54">
        <f>IFERROR(VLOOKUP(D248,#REF!,5,0),0)</f>
        <v>0</v>
      </c>
      <c r="D248" s="85"/>
      <c r="E248" s="67">
        <f>SUMIF(IMPROVEMENT!$D$11:$D$5547,D248,IMPROVEMENT!$AN$11:$AN$5547)</f>
        <v>0</v>
      </c>
      <c r="F248" s="67">
        <f>SUMIF(IMPROVEMENT!$D$11:$D$5547,D248,IMPROVEMENT!$AO$11:$AO$5547)</f>
        <v>0</v>
      </c>
      <c r="G248" s="67">
        <f>SUMIF(IMPROVEMENT!$D$11:$D$5547,D248,IMPROVEMENT!$AP$11:$AP$5547)</f>
        <v>0</v>
      </c>
      <c r="H248" s="67">
        <f>SUMIF(IMPROVEMENT!$D$11:$D$5547,D248,IMPROVEMENT!$AQ$11:$AQ$5547)</f>
        <v>0</v>
      </c>
      <c r="I248" s="67">
        <f>SUMIF(IMPROVEMENT!$D$11:$D$5547,D248,IMPROVEMENT!$AR$11:$AR$5547)</f>
        <v>0</v>
      </c>
      <c r="J248" s="67">
        <f>SUMIF(IMPROVEMENT!$D$11:$D$5547,D248,IMPROVEMENT!$AS$11:$AS$5547)</f>
        <v>0</v>
      </c>
      <c r="K248" s="67">
        <f>SUMIF(IMPROVEMENT!$D$11:$D$5547,D248,IMPROVEMENT!$AT$11:$AT$5547)</f>
        <v>0</v>
      </c>
      <c r="L248" s="67">
        <f>SUMIF(IMPROVEMENT!$D$11:$D$5547,D248,IMPROVEMENT!$AU$11:$AU$5547)</f>
        <v>0</v>
      </c>
      <c r="M248" s="67">
        <f>SUMIF(IMPROVEMENT!$D$11:$D$5547,D248,IMPROVEMENT!$AV$11:$AV$5547)</f>
        <v>0</v>
      </c>
      <c r="N248" s="67">
        <f>SUMIF(IMPROVEMENT!$D$11:$D$5547,D248,IMPROVEMENT!$AW$11:$AW$5547)</f>
        <v>0</v>
      </c>
      <c r="O248" s="67">
        <f>SUMIF(IMPROVEMENT!$D$11:$D$5547,D248,IMPROVEMENT!$AX$11:$AX$5547)</f>
        <v>0</v>
      </c>
      <c r="P248" s="67">
        <f>SUMIF(IMPROVEMENT!$D$11:$D$5547,D248,IMPROVEMENT!$AY$11:$AY$5547)</f>
        <v>0</v>
      </c>
      <c r="Q248" s="67">
        <f>SUMIF(IMPROVEMENT!$D$12:$D$4781,D248,IMPROVEMENT!$BC$12:$BC$4781)</f>
        <v>0</v>
      </c>
      <c r="R248" s="67">
        <f>SUMIF(IMPROVEMENT!$D$12:$D$4781,D248,IMPROVEMENT!$BD$12:$BD$4781)</f>
        <v>0</v>
      </c>
      <c r="S248" s="67">
        <f>SUMIF(IMPROVEMENT!$D$12:$D$4781,D248,IMPROVEMENT!$BE$12:$BE$4781)</f>
        <v>0</v>
      </c>
      <c r="T248" s="67">
        <f>SUMIF(IMPROVEMENT!$D$12:$D$4781,D248,IMPROVEMENT!$BF$12:$BF$4781)</f>
        <v>0</v>
      </c>
      <c r="U248" s="67">
        <f>SUMIF(IMPROVEMENT!$D$12:$D$4781,D248,IMPROVEMENT!$BG$12:$BG$4781)</f>
        <v>0</v>
      </c>
      <c r="V248" s="67">
        <f>SUMIF(IMPROVEMENT!$D$12:$D$4781,D248,IMPROVEMENT!$BH$12:$BH$4781)</f>
        <v>0</v>
      </c>
      <c r="W248" s="67">
        <f>SUMIF(IMPROVEMENT!$D$12:$D$4781,D248,IMPROVEMENT!$BI$12:$BI$4781)</f>
        <v>0</v>
      </c>
      <c r="X248" s="67">
        <f>SUMIF(IMPROVEMENT!$D$12:$D$4781,D248,IMPROVEMENT!$BJ$12:$BJ$4781)</f>
        <v>0</v>
      </c>
      <c r="Y248" s="67">
        <f>SUMIF(IMPROVEMENT!$D$12:$D$4781,D248,IMPROVEMENT!$BK$12:$BK$4781)</f>
        <v>0</v>
      </c>
      <c r="Z248" s="67">
        <f>SUMIF(IMPROVEMENT!$D$12:$D$4781,D248,IMPROVEMENT!$BL$12:$BL$4781)</f>
        <v>0</v>
      </c>
      <c r="AA248" s="67">
        <f>SUMIF(IMPROVEMENT!$D$12:$D$4781,D248,IMPROVEMENT!$BM$12:$BM$4781)</f>
        <v>0</v>
      </c>
      <c r="AB248" s="67">
        <f>SUMIF(IMPROVEMENT!$D$12:$D$4781,D248,IMPROVEMENT!$BN$12:$BN$4781)</f>
        <v>0</v>
      </c>
      <c r="AC248" s="67">
        <f t="shared" si="31"/>
        <v>0</v>
      </c>
      <c r="AD248" s="67">
        <f t="shared" si="32"/>
        <v>0</v>
      </c>
      <c r="AF248" s="91"/>
      <c r="AG248" s="100"/>
      <c r="AH248" s="63">
        <f t="shared" si="33"/>
        <v>0</v>
      </c>
      <c r="AI248" s="63">
        <f t="shared" si="30"/>
        <v>0</v>
      </c>
      <c r="AJ248" s="96"/>
    </row>
    <row r="249" spans="1:36">
      <c r="A249" s="54" t="s">
        <v>106</v>
      </c>
      <c r="B249" s="54">
        <f>IFERROR(VLOOKUP(D249,#REF!,4,0),0)</f>
        <v>0</v>
      </c>
      <c r="C249" s="54">
        <f>IFERROR(VLOOKUP(D249,#REF!,5,0),0)</f>
        <v>0</v>
      </c>
      <c r="D249" s="85"/>
      <c r="E249" s="67">
        <f>SUMIF(IMPROVEMENT!$D$11:$D$5547,D249,IMPROVEMENT!$AN$11:$AN$5547)</f>
        <v>0</v>
      </c>
      <c r="F249" s="67">
        <f>SUMIF(IMPROVEMENT!$D$11:$D$5547,D249,IMPROVEMENT!$AO$11:$AO$5547)</f>
        <v>0</v>
      </c>
      <c r="G249" s="67">
        <f>SUMIF(IMPROVEMENT!$D$11:$D$5547,D249,IMPROVEMENT!$AP$11:$AP$5547)</f>
        <v>0</v>
      </c>
      <c r="H249" s="67">
        <f>SUMIF(IMPROVEMENT!$D$11:$D$5547,D249,IMPROVEMENT!$AQ$11:$AQ$5547)</f>
        <v>0</v>
      </c>
      <c r="I249" s="67">
        <f>SUMIF(IMPROVEMENT!$D$11:$D$5547,D249,IMPROVEMENT!$AR$11:$AR$5547)</f>
        <v>0</v>
      </c>
      <c r="J249" s="67">
        <f>SUMIF(IMPROVEMENT!$D$11:$D$5547,D249,IMPROVEMENT!$AS$11:$AS$5547)</f>
        <v>0</v>
      </c>
      <c r="K249" s="67">
        <f>SUMIF(IMPROVEMENT!$D$11:$D$5547,D249,IMPROVEMENT!$AT$11:$AT$5547)</f>
        <v>0</v>
      </c>
      <c r="L249" s="67">
        <f>SUMIF(IMPROVEMENT!$D$11:$D$5547,D249,IMPROVEMENT!$AU$11:$AU$5547)</f>
        <v>0</v>
      </c>
      <c r="M249" s="67">
        <f>SUMIF(IMPROVEMENT!$D$11:$D$5547,D249,IMPROVEMENT!$AV$11:$AV$5547)</f>
        <v>0</v>
      </c>
      <c r="N249" s="67">
        <f>SUMIF(IMPROVEMENT!$D$11:$D$5547,D249,IMPROVEMENT!$AW$11:$AW$5547)</f>
        <v>0</v>
      </c>
      <c r="O249" s="67">
        <f>SUMIF(IMPROVEMENT!$D$11:$D$5547,D249,IMPROVEMENT!$AX$11:$AX$5547)</f>
        <v>0</v>
      </c>
      <c r="P249" s="67">
        <f>SUMIF(IMPROVEMENT!$D$11:$D$5547,D249,IMPROVEMENT!$AY$11:$AY$5547)</f>
        <v>0</v>
      </c>
      <c r="Q249" s="67">
        <f>SUMIF(IMPROVEMENT!$D$12:$D$4781,D249,IMPROVEMENT!$BC$12:$BC$4781)</f>
        <v>0</v>
      </c>
      <c r="R249" s="67">
        <f>SUMIF(IMPROVEMENT!$D$12:$D$4781,D249,IMPROVEMENT!$BD$12:$BD$4781)</f>
        <v>0</v>
      </c>
      <c r="S249" s="67">
        <f>SUMIF(IMPROVEMENT!$D$12:$D$4781,D249,IMPROVEMENT!$BE$12:$BE$4781)</f>
        <v>0</v>
      </c>
      <c r="T249" s="67">
        <f>SUMIF(IMPROVEMENT!$D$12:$D$4781,D249,IMPROVEMENT!$BF$12:$BF$4781)</f>
        <v>0</v>
      </c>
      <c r="U249" s="67">
        <f>SUMIF(IMPROVEMENT!$D$12:$D$4781,D249,IMPROVEMENT!$BG$12:$BG$4781)</f>
        <v>0</v>
      </c>
      <c r="V249" s="67">
        <f>SUMIF(IMPROVEMENT!$D$12:$D$4781,D249,IMPROVEMENT!$BH$12:$BH$4781)</f>
        <v>0</v>
      </c>
      <c r="W249" s="67">
        <f>SUMIF(IMPROVEMENT!$D$12:$D$4781,D249,IMPROVEMENT!$BI$12:$BI$4781)</f>
        <v>0</v>
      </c>
      <c r="X249" s="67">
        <f>SUMIF(IMPROVEMENT!$D$12:$D$4781,D249,IMPROVEMENT!$BJ$12:$BJ$4781)</f>
        <v>0</v>
      </c>
      <c r="Y249" s="67">
        <f>SUMIF(IMPROVEMENT!$D$12:$D$4781,D249,IMPROVEMENT!$BK$12:$BK$4781)</f>
        <v>0</v>
      </c>
      <c r="Z249" s="67">
        <f>SUMIF(IMPROVEMENT!$D$12:$D$4781,D249,IMPROVEMENT!$BL$12:$BL$4781)</f>
        <v>0</v>
      </c>
      <c r="AA249" s="67">
        <f>SUMIF(IMPROVEMENT!$D$12:$D$4781,D249,IMPROVEMENT!$BM$12:$BM$4781)</f>
        <v>0</v>
      </c>
      <c r="AB249" s="67">
        <f>SUMIF(IMPROVEMENT!$D$12:$D$4781,D249,IMPROVEMENT!$BN$12:$BN$4781)</f>
        <v>0</v>
      </c>
      <c r="AC249" s="67">
        <f t="shared" si="31"/>
        <v>0</v>
      </c>
      <c r="AD249" s="67">
        <f t="shared" si="32"/>
        <v>0</v>
      </c>
      <c r="AF249" s="91"/>
      <c r="AG249" s="100"/>
      <c r="AH249" s="63">
        <f t="shared" si="33"/>
        <v>0</v>
      </c>
      <c r="AI249" s="63">
        <f t="shared" si="30"/>
        <v>0</v>
      </c>
      <c r="AJ249" s="96"/>
    </row>
    <row r="250" spans="1:36">
      <c r="A250" s="54" t="s">
        <v>106</v>
      </c>
      <c r="B250" s="54">
        <f>IFERROR(VLOOKUP(D250,#REF!,4,0),0)</f>
        <v>0</v>
      </c>
      <c r="C250" s="54">
        <f>IFERROR(VLOOKUP(D250,#REF!,5,0),0)</f>
        <v>0</v>
      </c>
      <c r="D250" s="85"/>
      <c r="E250" s="67">
        <f>SUMIF(IMPROVEMENT!$D$11:$D$5547,D250,IMPROVEMENT!$AN$11:$AN$5547)</f>
        <v>0</v>
      </c>
      <c r="F250" s="67">
        <f>SUMIF(IMPROVEMENT!$D$11:$D$5547,D250,IMPROVEMENT!$AO$11:$AO$5547)</f>
        <v>0</v>
      </c>
      <c r="G250" s="67">
        <f>SUMIF(IMPROVEMENT!$D$11:$D$5547,D250,IMPROVEMENT!$AP$11:$AP$5547)</f>
        <v>0</v>
      </c>
      <c r="H250" s="67">
        <f>SUMIF(IMPROVEMENT!$D$11:$D$5547,D250,IMPROVEMENT!$AQ$11:$AQ$5547)</f>
        <v>0</v>
      </c>
      <c r="I250" s="67">
        <f>SUMIF(IMPROVEMENT!$D$11:$D$5547,D250,IMPROVEMENT!$AR$11:$AR$5547)</f>
        <v>0</v>
      </c>
      <c r="J250" s="67">
        <f>SUMIF(IMPROVEMENT!$D$11:$D$5547,D250,IMPROVEMENT!$AS$11:$AS$5547)</f>
        <v>0</v>
      </c>
      <c r="K250" s="67">
        <f>SUMIF(IMPROVEMENT!$D$11:$D$5547,D250,IMPROVEMENT!$AT$11:$AT$5547)</f>
        <v>0</v>
      </c>
      <c r="L250" s="67">
        <f>SUMIF(IMPROVEMENT!$D$11:$D$5547,D250,IMPROVEMENT!$AU$11:$AU$5547)</f>
        <v>0</v>
      </c>
      <c r="M250" s="67">
        <f>SUMIF(IMPROVEMENT!$D$11:$D$5547,D250,IMPROVEMENT!$AV$11:$AV$5547)</f>
        <v>0</v>
      </c>
      <c r="N250" s="67">
        <f>SUMIF(IMPROVEMENT!$D$11:$D$5547,D250,IMPROVEMENT!$AW$11:$AW$5547)</f>
        <v>0</v>
      </c>
      <c r="O250" s="67">
        <f>SUMIF(IMPROVEMENT!$D$11:$D$5547,D250,IMPROVEMENT!$AX$11:$AX$5547)</f>
        <v>0</v>
      </c>
      <c r="P250" s="67">
        <f>SUMIF(IMPROVEMENT!$D$11:$D$5547,D250,IMPROVEMENT!$AY$11:$AY$5547)</f>
        <v>0</v>
      </c>
      <c r="Q250" s="67">
        <f>SUMIF(IMPROVEMENT!$D$12:$D$4781,D250,IMPROVEMENT!$BC$12:$BC$4781)</f>
        <v>0</v>
      </c>
      <c r="R250" s="67">
        <f>SUMIF(IMPROVEMENT!$D$12:$D$4781,D250,IMPROVEMENT!$BD$12:$BD$4781)</f>
        <v>0</v>
      </c>
      <c r="S250" s="67">
        <f>SUMIF(IMPROVEMENT!$D$12:$D$4781,D250,IMPROVEMENT!$BE$12:$BE$4781)</f>
        <v>0</v>
      </c>
      <c r="T250" s="67">
        <f>SUMIF(IMPROVEMENT!$D$12:$D$4781,D250,IMPROVEMENT!$BF$12:$BF$4781)</f>
        <v>0</v>
      </c>
      <c r="U250" s="67">
        <f>SUMIF(IMPROVEMENT!$D$12:$D$4781,D250,IMPROVEMENT!$BG$12:$BG$4781)</f>
        <v>0</v>
      </c>
      <c r="V250" s="67">
        <f>SUMIF(IMPROVEMENT!$D$12:$D$4781,D250,IMPROVEMENT!$BH$12:$BH$4781)</f>
        <v>0</v>
      </c>
      <c r="W250" s="67">
        <f>SUMIF(IMPROVEMENT!$D$12:$D$4781,D250,IMPROVEMENT!$BI$12:$BI$4781)</f>
        <v>0</v>
      </c>
      <c r="X250" s="67">
        <f>SUMIF(IMPROVEMENT!$D$12:$D$4781,D250,IMPROVEMENT!$BJ$12:$BJ$4781)</f>
        <v>0</v>
      </c>
      <c r="Y250" s="67">
        <f>SUMIF(IMPROVEMENT!$D$12:$D$4781,D250,IMPROVEMENT!$BK$12:$BK$4781)</f>
        <v>0</v>
      </c>
      <c r="Z250" s="67">
        <f>SUMIF(IMPROVEMENT!$D$12:$D$4781,D250,IMPROVEMENT!$BL$12:$BL$4781)</f>
        <v>0</v>
      </c>
      <c r="AA250" s="67">
        <f>SUMIF(IMPROVEMENT!$D$12:$D$4781,D250,IMPROVEMENT!$BM$12:$BM$4781)</f>
        <v>0</v>
      </c>
      <c r="AB250" s="67">
        <f>SUMIF(IMPROVEMENT!$D$12:$D$4781,D250,IMPROVEMENT!$BN$12:$BN$4781)</f>
        <v>0</v>
      </c>
      <c r="AC250" s="67">
        <f t="shared" si="31"/>
        <v>0</v>
      </c>
      <c r="AD250" s="67">
        <f t="shared" si="32"/>
        <v>0</v>
      </c>
      <c r="AF250" s="91"/>
      <c r="AG250" s="100"/>
      <c r="AH250" s="63">
        <f t="shared" si="33"/>
        <v>0</v>
      </c>
      <c r="AI250" s="63">
        <f t="shared" si="30"/>
        <v>0</v>
      </c>
      <c r="AJ250" s="96"/>
    </row>
    <row r="251" spans="1:36">
      <c r="A251" s="54" t="s">
        <v>106</v>
      </c>
      <c r="B251" s="54">
        <f>IFERROR(VLOOKUP(D251,#REF!,4,0),0)</f>
        <v>0</v>
      </c>
      <c r="C251" s="54">
        <f>IFERROR(VLOOKUP(D251,#REF!,5,0),0)</f>
        <v>0</v>
      </c>
      <c r="D251" s="85"/>
      <c r="E251" s="67">
        <f>SUMIF(IMPROVEMENT!$D$11:$D$5547,D251,IMPROVEMENT!$AN$11:$AN$5547)</f>
        <v>0</v>
      </c>
      <c r="F251" s="67">
        <f>SUMIF(IMPROVEMENT!$D$11:$D$5547,D251,IMPROVEMENT!$AO$11:$AO$5547)</f>
        <v>0</v>
      </c>
      <c r="G251" s="67">
        <f>SUMIF(IMPROVEMENT!$D$11:$D$5547,D251,IMPROVEMENT!$AP$11:$AP$5547)</f>
        <v>0</v>
      </c>
      <c r="H251" s="67">
        <f>SUMIF(IMPROVEMENT!$D$11:$D$5547,D251,IMPROVEMENT!$AQ$11:$AQ$5547)</f>
        <v>0</v>
      </c>
      <c r="I251" s="67">
        <f>SUMIF(IMPROVEMENT!$D$11:$D$5547,D251,IMPROVEMENT!$AR$11:$AR$5547)</f>
        <v>0</v>
      </c>
      <c r="J251" s="67">
        <f>SUMIF(IMPROVEMENT!$D$11:$D$5547,D251,IMPROVEMENT!$AS$11:$AS$5547)</f>
        <v>0</v>
      </c>
      <c r="K251" s="67">
        <f>SUMIF(IMPROVEMENT!$D$11:$D$5547,D251,IMPROVEMENT!$AT$11:$AT$5547)</f>
        <v>0</v>
      </c>
      <c r="L251" s="67">
        <f>SUMIF(IMPROVEMENT!$D$11:$D$5547,D251,IMPROVEMENT!$AU$11:$AU$5547)</f>
        <v>0</v>
      </c>
      <c r="M251" s="67">
        <f>SUMIF(IMPROVEMENT!$D$11:$D$5547,D251,IMPROVEMENT!$AV$11:$AV$5547)</f>
        <v>0</v>
      </c>
      <c r="N251" s="67">
        <f>SUMIF(IMPROVEMENT!$D$11:$D$5547,D251,IMPROVEMENT!$AW$11:$AW$5547)</f>
        <v>0</v>
      </c>
      <c r="O251" s="67">
        <f>SUMIF(IMPROVEMENT!$D$11:$D$5547,D251,IMPROVEMENT!$AX$11:$AX$5547)</f>
        <v>0</v>
      </c>
      <c r="P251" s="67">
        <f>SUMIF(IMPROVEMENT!$D$11:$D$5547,D251,IMPROVEMENT!$AY$11:$AY$5547)</f>
        <v>0</v>
      </c>
      <c r="Q251" s="67">
        <f>SUMIF(IMPROVEMENT!$D$12:$D$4781,D251,IMPROVEMENT!$BC$12:$BC$4781)</f>
        <v>0</v>
      </c>
      <c r="R251" s="67">
        <f>SUMIF(IMPROVEMENT!$D$12:$D$4781,D251,IMPROVEMENT!$BD$12:$BD$4781)</f>
        <v>0</v>
      </c>
      <c r="S251" s="67">
        <f>SUMIF(IMPROVEMENT!$D$12:$D$4781,D251,IMPROVEMENT!$BE$12:$BE$4781)</f>
        <v>0</v>
      </c>
      <c r="T251" s="67">
        <f>SUMIF(IMPROVEMENT!$D$12:$D$4781,D251,IMPROVEMENT!$BF$12:$BF$4781)</f>
        <v>0</v>
      </c>
      <c r="U251" s="67">
        <f>SUMIF(IMPROVEMENT!$D$12:$D$4781,D251,IMPROVEMENT!$BG$12:$BG$4781)</f>
        <v>0</v>
      </c>
      <c r="V251" s="67">
        <f>SUMIF(IMPROVEMENT!$D$12:$D$4781,D251,IMPROVEMENT!$BH$12:$BH$4781)</f>
        <v>0</v>
      </c>
      <c r="W251" s="67">
        <f>SUMIF(IMPROVEMENT!$D$12:$D$4781,D251,IMPROVEMENT!$BI$12:$BI$4781)</f>
        <v>0</v>
      </c>
      <c r="X251" s="67">
        <f>SUMIF(IMPROVEMENT!$D$12:$D$4781,D251,IMPROVEMENT!$BJ$12:$BJ$4781)</f>
        <v>0</v>
      </c>
      <c r="Y251" s="67">
        <f>SUMIF(IMPROVEMENT!$D$12:$D$4781,D251,IMPROVEMENT!$BK$12:$BK$4781)</f>
        <v>0</v>
      </c>
      <c r="Z251" s="67">
        <f>SUMIF(IMPROVEMENT!$D$12:$D$4781,D251,IMPROVEMENT!$BL$12:$BL$4781)</f>
        <v>0</v>
      </c>
      <c r="AA251" s="67">
        <f>SUMIF(IMPROVEMENT!$D$12:$D$4781,D251,IMPROVEMENT!$BM$12:$BM$4781)</f>
        <v>0</v>
      </c>
      <c r="AB251" s="67">
        <f>SUMIF(IMPROVEMENT!$D$12:$D$4781,D251,IMPROVEMENT!$BN$12:$BN$4781)</f>
        <v>0</v>
      </c>
      <c r="AC251" s="67">
        <f t="shared" si="31"/>
        <v>0</v>
      </c>
      <c r="AD251" s="67">
        <f t="shared" si="32"/>
        <v>0</v>
      </c>
      <c r="AF251" s="91"/>
      <c r="AG251" s="100"/>
      <c r="AH251" s="63">
        <f t="shared" si="33"/>
        <v>0</v>
      </c>
      <c r="AI251" s="63">
        <f t="shared" si="30"/>
        <v>0</v>
      </c>
      <c r="AJ251" s="96"/>
    </row>
    <row r="252" spans="1:36">
      <c r="A252" s="54" t="s">
        <v>106</v>
      </c>
      <c r="B252" s="54">
        <f>IFERROR(VLOOKUP(D252,#REF!,4,0),0)</f>
        <v>0</v>
      </c>
      <c r="C252" s="54">
        <f>IFERROR(VLOOKUP(D252,#REF!,5,0),0)</f>
        <v>0</v>
      </c>
      <c r="D252" s="85"/>
      <c r="E252" s="67">
        <f>SUMIF(IMPROVEMENT!$D$11:$D$5547,D252,IMPROVEMENT!$AN$11:$AN$5547)</f>
        <v>0</v>
      </c>
      <c r="F252" s="67">
        <f>SUMIF(IMPROVEMENT!$D$11:$D$5547,D252,IMPROVEMENT!$AO$11:$AO$5547)</f>
        <v>0</v>
      </c>
      <c r="G252" s="67">
        <f>SUMIF(IMPROVEMENT!$D$11:$D$5547,D252,IMPROVEMENT!$AP$11:$AP$5547)</f>
        <v>0</v>
      </c>
      <c r="H252" s="67">
        <f>SUMIF(IMPROVEMENT!$D$11:$D$5547,D252,IMPROVEMENT!$AQ$11:$AQ$5547)</f>
        <v>0</v>
      </c>
      <c r="I252" s="67">
        <f>SUMIF(IMPROVEMENT!$D$11:$D$5547,D252,IMPROVEMENT!$AR$11:$AR$5547)</f>
        <v>0</v>
      </c>
      <c r="J252" s="67">
        <f>SUMIF(IMPROVEMENT!$D$11:$D$5547,D252,IMPROVEMENT!$AS$11:$AS$5547)</f>
        <v>0</v>
      </c>
      <c r="K252" s="67">
        <f>SUMIF(IMPROVEMENT!$D$11:$D$5547,D252,IMPROVEMENT!$AT$11:$AT$5547)</f>
        <v>0</v>
      </c>
      <c r="L252" s="67">
        <f>SUMIF(IMPROVEMENT!$D$11:$D$5547,D252,IMPROVEMENT!$AU$11:$AU$5547)</f>
        <v>0</v>
      </c>
      <c r="M252" s="67">
        <f>SUMIF(IMPROVEMENT!$D$11:$D$5547,D252,IMPROVEMENT!$AV$11:$AV$5547)</f>
        <v>0</v>
      </c>
      <c r="N252" s="67">
        <f>SUMIF(IMPROVEMENT!$D$11:$D$5547,D252,IMPROVEMENT!$AW$11:$AW$5547)</f>
        <v>0</v>
      </c>
      <c r="O252" s="67">
        <f>SUMIF(IMPROVEMENT!$D$11:$D$5547,D252,IMPROVEMENT!$AX$11:$AX$5547)</f>
        <v>0</v>
      </c>
      <c r="P252" s="67">
        <f>SUMIF(IMPROVEMENT!$D$11:$D$5547,D252,IMPROVEMENT!$AY$11:$AY$5547)</f>
        <v>0</v>
      </c>
      <c r="Q252" s="67">
        <f>SUMIF(IMPROVEMENT!$D$12:$D$4781,D252,IMPROVEMENT!$BC$12:$BC$4781)</f>
        <v>0</v>
      </c>
      <c r="R252" s="67">
        <f>SUMIF(IMPROVEMENT!$D$12:$D$4781,D252,IMPROVEMENT!$BD$12:$BD$4781)</f>
        <v>0</v>
      </c>
      <c r="S252" s="67">
        <f>SUMIF(IMPROVEMENT!$D$12:$D$4781,D252,IMPROVEMENT!$BE$12:$BE$4781)</f>
        <v>0</v>
      </c>
      <c r="T252" s="67">
        <f>SUMIF(IMPROVEMENT!$D$12:$D$4781,D252,IMPROVEMENT!$BF$12:$BF$4781)</f>
        <v>0</v>
      </c>
      <c r="U252" s="67">
        <f>SUMIF(IMPROVEMENT!$D$12:$D$4781,D252,IMPROVEMENT!$BG$12:$BG$4781)</f>
        <v>0</v>
      </c>
      <c r="V252" s="67">
        <f>SUMIF(IMPROVEMENT!$D$12:$D$4781,D252,IMPROVEMENT!$BH$12:$BH$4781)</f>
        <v>0</v>
      </c>
      <c r="W252" s="67">
        <f>SUMIF(IMPROVEMENT!$D$12:$D$4781,D252,IMPROVEMENT!$BI$12:$BI$4781)</f>
        <v>0</v>
      </c>
      <c r="X252" s="67">
        <f>SUMIF(IMPROVEMENT!$D$12:$D$4781,D252,IMPROVEMENT!$BJ$12:$BJ$4781)</f>
        <v>0</v>
      </c>
      <c r="Y252" s="67">
        <f>SUMIF(IMPROVEMENT!$D$12:$D$4781,D252,IMPROVEMENT!$BK$12:$BK$4781)</f>
        <v>0</v>
      </c>
      <c r="Z252" s="67">
        <f>SUMIF(IMPROVEMENT!$D$12:$D$4781,D252,IMPROVEMENT!$BL$12:$BL$4781)</f>
        <v>0</v>
      </c>
      <c r="AA252" s="67">
        <f>SUMIF(IMPROVEMENT!$D$12:$D$4781,D252,IMPROVEMENT!$BM$12:$BM$4781)</f>
        <v>0</v>
      </c>
      <c r="AB252" s="67">
        <f>SUMIF(IMPROVEMENT!$D$12:$D$4781,D252,IMPROVEMENT!$BN$12:$BN$4781)</f>
        <v>0</v>
      </c>
      <c r="AC252" s="67">
        <f t="shared" si="31"/>
        <v>0</v>
      </c>
      <c r="AD252" s="67">
        <f t="shared" si="32"/>
        <v>0</v>
      </c>
      <c r="AF252" s="91"/>
      <c r="AG252" s="100"/>
      <c r="AH252" s="63">
        <f t="shared" si="33"/>
        <v>0</v>
      </c>
      <c r="AI252" s="63">
        <f t="shared" si="30"/>
        <v>0</v>
      </c>
      <c r="AJ252" s="96"/>
    </row>
    <row r="253" spans="1:36">
      <c r="A253" s="54" t="s">
        <v>106</v>
      </c>
      <c r="B253" s="54">
        <f>IFERROR(VLOOKUP(D253,#REF!,4,0),0)</f>
        <v>0</v>
      </c>
      <c r="C253" s="54">
        <f>IFERROR(VLOOKUP(D253,#REF!,5,0),0)</f>
        <v>0</v>
      </c>
      <c r="D253" s="85"/>
      <c r="E253" s="67">
        <f>SUMIF(IMPROVEMENT!$D$11:$D$5547,D253,IMPROVEMENT!$AN$11:$AN$5547)</f>
        <v>0</v>
      </c>
      <c r="F253" s="67">
        <f>SUMIF(IMPROVEMENT!$D$11:$D$5547,D253,IMPROVEMENT!$AO$11:$AO$5547)</f>
        <v>0</v>
      </c>
      <c r="G253" s="67">
        <f>SUMIF(IMPROVEMENT!$D$11:$D$5547,D253,IMPROVEMENT!$AP$11:$AP$5547)</f>
        <v>0</v>
      </c>
      <c r="H253" s="67">
        <f>SUMIF(IMPROVEMENT!$D$11:$D$5547,D253,IMPROVEMENT!$AQ$11:$AQ$5547)</f>
        <v>0</v>
      </c>
      <c r="I253" s="67">
        <f>SUMIF(IMPROVEMENT!$D$11:$D$5547,D253,IMPROVEMENT!$AR$11:$AR$5547)</f>
        <v>0</v>
      </c>
      <c r="J253" s="67">
        <f>SUMIF(IMPROVEMENT!$D$11:$D$5547,D253,IMPROVEMENT!$AS$11:$AS$5547)</f>
        <v>0</v>
      </c>
      <c r="K253" s="67">
        <f>SUMIF(IMPROVEMENT!$D$11:$D$5547,D253,IMPROVEMENT!$AT$11:$AT$5547)</f>
        <v>0</v>
      </c>
      <c r="L253" s="67">
        <f>SUMIF(IMPROVEMENT!$D$11:$D$5547,D253,IMPROVEMENT!$AU$11:$AU$5547)</f>
        <v>0</v>
      </c>
      <c r="M253" s="67">
        <f>SUMIF(IMPROVEMENT!$D$11:$D$5547,D253,IMPROVEMENT!$AV$11:$AV$5547)</f>
        <v>0</v>
      </c>
      <c r="N253" s="67">
        <f>SUMIF(IMPROVEMENT!$D$11:$D$5547,D253,IMPROVEMENT!$AW$11:$AW$5547)</f>
        <v>0</v>
      </c>
      <c r="O253" s="67">
        <f>SUMIF(IMPROVEMENT!$D$11:$D$5547,D253,IMPROVEMENT!$AX$11:$AX$5547)</f>
        <v>0</v>
      </c>
      <c r="P253" s="67">
        <f>SUMIF(IMPROVEMENT!$D$11:$D$5547,D253,IMPROVEMENT!$AY$11:$AY$5547)</f>
        <v>0</v>
      </c>
      <c r="Q253" s="67">
        <f>SUMIF(IMPROVEMENT!$D$12:$D$4781,D253,IMPROVEMENT!$BC$12:$BC$4781)</f>
        <v>0</v>
      </c>
      <c r="R253" s="67">
        <f>SUMIF(IMPROVEMENT!$D$12:$D$4781,D253,IMPROVEMENT!$BD$12:$BD$4781)</f>
        <v>0</v>
      </c>
      <c r="S253" s="67">
        <f>SUMIF(IMPROVEMENT!$D$12:$D$4781,D253,IMPROVEMENT!$BE$12:$BE$4781)</f>
        <v>0</v>
      </c>
      <c r="T253" s="67">
        <f>SUMIF(IMPROVEMENT!$D$12:$D$4781,D253,IMPROVEMENT!$BF$12:$BF$4781)</f>
        <v>0</v>
      </c>
      <c r="U253" s="67">
        <f>SUMIF(IMPROVEMENT!$D$12:$D$4781,D253,IMPROVEMENT!$BG$12:$BG$4781)</f>
        <v>0</v>
      </c>
      <c r="V253" s="67">
        <f>SUMIF(IMPROVEMENT!$D$12:$D$4781,D253,IMPROVEMENT!$BH$12:$BH$4781)</f>
        <v>0</v>
      </c>
      <c r="W253" s="67">
        <f>SUMIF(IMPROVEMENT!$D$12:$D$4781,D253,IMPROVEMENT!$BI$12:$BI$4781)</f>
        <v>0</v>
      </c>
      <c r="X253" s="67">
        <f>SUMIF(IMPROVEMENT!$D$12:$D$4781,D253,IMPROVEMENT!$BJ$12:$BJ$4781)</f>
        <v>0</v>
      </c>
      <c r="Y253" s="67">
        <f>SUMIF(IMPROVEMENT!$D$12:$D$4781,D253,IMPROVEMENT!$BK$12:$BK$4781)</f>
        <v>0</v>
      </c>
      <c r="Z253" s="67">
        <f>SUMIF(IMPROVEMENT!$D$12:$D$4781,D253,IMPROVEMENT!$BL$12:$BL$4781)</f>
        <v>0</v>
      </c>
      <c r="AA253" s="67">
        <f>SUMIF(IMPROVEMENT!$D$12:$D$4781,D253,IMPROVEMENT!$BM$12:$BM$4781)</f>
        <v>0</v>
      </c>
      <c r="AB253" s="67">
        <f>SUMIF(IMPROVEMENT!$D$12:$D$4781,D253,IMPROVEMENT!$BN$12:$BN$4781)</f>
        <v>0</v>
      </c>
      <c r="AC253" s="67">
        <f t="shared" si="31"/>
        <v>0</v>
      </c>
      <c r="AD253" s="67">
        <f t="shared" si="32"/>
        <v>0</v>
      </c>
      <c r="AF253" s="91"/>
      <c r="AG253" s="100"/>
      <c r="AH253" s="63">
        <f t="shared" si="33"/>
        <v>0</v>
      </c>
      <c r="AI253" s="63">
        <f t="shared" si="30"/>
        <v>0</v>
      </c>
      <c r="AJ253" s="96"/>
    </row>
    <row r="254" spans="1:36">
      <c r="A254" s="54" t="s">
        <v>106</v>
      </c>
      <c r="B254" s="54">
        <f>IFERROR(VLOOKUP(D254,#REF!,4,0),0)</f>
        <v>0</v>
      </c>
      <c r="C254" s="54">
        <f>IFERROR(VLOOKUP(D254,#REF!,5,0),0)</f>
        <v>0</v>
      </c>
      <c r="D254" s="85"/>
      <c r="E254" s="67">
        <f>SUMIF(IMPROVEMENT!$D$11:$D$5547,D254,IMPROVEMENT!$AN$11:$AN$5547)</f>
        <v>0</v>
      </c>
      <c r="F254" s="67">
        <f>SUMIF(IMPROVEMENT!$D$11:$D$5547,D254,IMPROVEMENT!$AO$11:$AO$5547)</f>
        <v>0</v>
      </c>
      <c r="G254" s="67">
        <f>SUMIF(IMPROVEMENT!$D$11:$D$5547,D254,IMPROVEMENT!$AP$11:$AP$5547)</f>
        <v>0</v>
      </c>
      <c r="H254" s="67">
        <f>SUMIF(IMPROVEMENT!$D$11:$D$5547,D254,IMPROVEMENT!$AQ$11:$AQ$5547)</f>
        <v>0</v>
      </c>
      <c r="I254" s="67">
        <f>SUMIF(IMPROVEMENT!$D$11:$D$5547,D254,IMPROVEMENT!$AR$11:$AR$5547)</f>
        <v>0</v>
      </c>
      <c r="J254" s="67">
        <f>SUMIF(IMPROVEMENT!$D$11:$D$5547,D254,IMPROVEMENT!$AS$11:$AS$5547)</f>
        <v>0</v>
      </c>
      <c r="K254" s="67">
        <f>SUMIF(IMPROVEMENT!$D$11:$D$5547,D254,IMPROVEMENT!$AT$11:$AT$5547)</f>
        <v>0</v>
      </c>
      <c r="L254" s="67">
        <f>SUMIF(IMPROVEMENT!$D$11:$D$5547,D254,IMPROVEMENT!$AU$11:$AU$5547)</f>
        <v>0</v>
      </c>
      <c r="M254" s="67">
        <f>SUMIF(IMPROVEMENT!$D$11:$D$5547,D254,IMPROVEMENT!$AV$11:$AV$5547)</f>
        <v>0</v>
      </c>
      <c r="N254" s="67">
        <f>SUMIF(IMPROVEMENT!$D$11:$D$5547,D254,IMPROVEMENT!$AW$11:$AW$5547)</f>
        <v>0</v>
      </c>
      <c r="O254" s="67">
        <f>SUMIF(IMPROVEMENT!$D$11:$D$5547,D254,IMPROVEMENT!$AX$11:$AX$5547)</f>
        <v>0</v>
      </c>
      <c r="P254" s="67">
        <f>SUMIF(IMPROVEMENT!$D$11:$D$5547,D254,IMPROVEMENT!$AY$11:$AY$5547)</f>
        <v>0</v>
      </c>
      <c r="Q254" s="67">
        <f>SUMIF(IMPROVEMENT!$D$12:$D$4781,D254,IMPROVEMENT!$BC$12:$BC$4781)</f>
        <v>0</v>
      </c>
      <c r="R254" s="67">
        <f>SUMIF(IMPROVEMENT!$D$12:$D$4781,D254,IMPROVEMENT!$BD$12:$BD$4781)</f>
        <v>0</v>
      </c>
      <c r="S254" s="67">
        <f>SUMIF(IMPROVEMENT!$D$12:$D$4781,D254,IMPROVEMENT!$BE$12:$BE$4781)</f>
        <v>0</v>
      </c>
      <c r="T254" s="67">
        <f>SUMIF(IMPROVEMENT!$D$12:$D$4781,D254,IMPROVEMENT!$BF$12:$BF$4781)</f>
        <v>0</v>
      </c>
      <c r="U254" s="67">
        <f>SUMIF(IMPROVEMENT!$D$12:$D$4781,D254,IMPROVEMENT!$BG$12:$BG$4781)</f>
        <v>0</v>
      </c>
      <c r="V254" s="67">
        <f>SUMIF(IMPROVEMENT!$D$12:$D$4781,D254,IMPROVEMENT!$BH$12:$BH$4781)</f>
        <v>0</v>
      </c>
      <c r="W254" s="67">
        <f>SUMIF(IMPROVEMENT!$D$12:$D$4781,D254,IMPROVEMENT!$BI$12:$BI$4781)</f>
        <v>0</v>
      </c>
      <c r="X254" s="67">
        <f>SUMIF(IMPROVEMENT!$D$12:$D$4781,D254,IMPROVEMENT!$BJ$12:$BJ$4781)</f>
        <v>0</v>
      </c>
      <c r="Y254" s="67">
        <f>SUMIF(IMPROVEMENT!$D$12:$D$4781,D254,IMPROVEMENT!$BK$12:$BK$4781)</f>
        <v>0</v>
      </c>
      <c r="Z254" s="67">
        <f>SUMIF(IMPROVEMENT!$D$12:$D$4781,D254,IMPROVEMENT!$BL$12:$BL$4781)</f>
        <v>0</v>
      </c>
      <c r="AA254" s="67">
        <f>SUMIF(IMPROVEMENT!$D$12:$D$4781,D254,IMPROVEMENT!$BM$12:$BM$4781)</f>
        <v>0</v>
      </c>
      <c r="AB254" s="67">
        <f>SUMIF(IMPROVEMENT!$D$12:$D$4781,D254,IMPROVEMENT!$BN$12:$BN$4781)</f>
        <v>0</v>
      </c>
      <c r="AC254" s="67">
        <f t="shared" si="31"/>
        <v>0</v>
      </c>
      <c r="AD254" s="67">
        <f t="shared" si="32"/>
        <v>0</v>
      </c>
      <c r="AF254" s="91"/>
      <c r="AG254" s="100"/>
      <c r="AH254" s="63">
        <f t="shared" si="33"/>
        <v>0</v>
      </c>
      <c r="AI254" s="63">
        <f t="shared" si="30"/>
        <v>0</v>
      </c>
      <c r="AJ254" s="96"/>
    </row>
    <row r="255" spans="1:36">
      <c r="A255" s="54" t="s">
        <v>106</v>
      </c>
      <c r="B255" s="54">
        <f>IFERROR(VLOOKUP(D255,#REF!,4,0),0)</f>
        <v>0</v>
      </c>
      <c r="C255" s="54">
        <f>IFERROR(VLOOKUP(D255,#REF!,5,0),0)</f>
        <v>0</v>
      </c>
      <c r="D255" s="85"/>
      <c r="E255" s="67">
        <f>SUMIF(IMPROVEMENT!$D$11:$D$5547,D255,IMPROVEMENT!$AN$11:$AN$5547)</f>
        <v>0</v>
      </c>
      <c r="F255" s="67">
        <f>SUMIF(IMPROVEMENT!$D$11:$D$5547,D255,IMPROVEMENT!$AO$11:$AO$5547)</f>
        <v>0</v>
      </c>
      <c r="G255" s="67">
        <f>SUMIF(IMPROVEMENT!$D$11:$D$5547,D255,IMPROVEMENT!$AP$11:$AP$5547)</f>
        <v>0</v>
      </c>
      <c r="H255" s="67">
        <f>SUMIF(IMPROVEMENT!$D$11:$D$5547,D255,IMPROVEMENT!$AQ$11:$AQ$5547)</f>
        <v>0</v>
      </c>
      <c r="I255" s="67">
        <f>SUMIF(IMPROVEMENT!$D$11:$D$5547,D255,IMPROVEMENT!$AR$11:$AR$5547)</f>
        <v>0</v>
      </c>
      <c r="J255" s="67">
        <f>SUMIF(IMPROVEMENT!$D$11:$D$5547,D255,IMPROVEMENT!$AS$11:$AS$5547)</f>
        <v>0</v>
      </c>
      <c r="K255" s="67">
        <f>SUMIF(IMPROVEMENT!$D$11:$D$5547,D255,IMPROVEMENT!$AT$11:$AT$5547)</f>
        <v>0</v>
      </c>
      <c r="L255" s="67">
        <f>SUMIF(IMPROVEMENT!$D$11:$D$5547,D255,IMPROVEMENT!$AU$11:$AU$5547)</f>
        <v>0</v>
      </c>
      <c r="M255" s="67">
        <f>SUMIF(IMPROVEMENT!$D$11:$D$5547,D255,IMPROVEMENT!$AV$11:$AV$5547)</f>
        <v>0</v>
      </c>
      <c r="N255" s="67">
        <f>SUMIF(IMPROVEMENT!$D$11:$D$5547,D255,IMPROVEMENT!$AW$11:$AW$5547)</f>
        <v>0</v>
      </c>
      <c r="O255" s="67">
        <f>SUMIF(IMPROVEMENT!$D$11:$D$5547,D255,IMPROVEMENT!$AX$11:$AX$5547)</f>
        <v>0</v>
      </c>
      <c r="P255" s="67">
        <f>SUMIF(IMPROVEMENT!$D$11:$D$5547,D255,IMPROVEMENT!$AY$11:$AY$5547)</f>
        <v>0</v>
      </c>
      <c r="Q255" s="67">
        <f>SUMIF(IMPROVEMENT!$D$12:$D$4781,D255,IMPROVEMENT!$BC$12:$BC$4781)</f>
        <v>0</v>
      </c>
      <c r="R255" s="67">
        <f>SUMIF(IMPROVEMENT!$D$12:$D$4781,D255,IMPROVEMENT!$BD$12:$BD$4781)</f>
        <v>0</v>
      </c>
      <c r="S255" s="67">
        <f>SUMIF(IMPROVEMENT!$D$12:$D$4781,D255,IMPROVEMENT!$BE$12:$BE$4781)</f>
        <v>0</v>
      </c>
      <c r="T255" s="67">
        <f>SUMIF(IMPROVEMENT!$D$12:$D$4781,D255,IMPROVEMENT!$BF$12:$BF$4781)</f>
        <v>0</v>
      </c>
      <c r="U255" s="67">
        <f>SUMIF(IMPROVEMENT!$D$12:$D$4781,D255,IMPROVEMENT!$BG$12:$BG$4781)</f>
        <v>0</v>
      </c>
      <c r="V255" s="67">
        <f>SUMIF(IMPROVEMENT!$D$12:$D$4781,D255,IMPROVEMENT!$BH$12:$BH$4781)</f>
        <v>0</v>
      </c>
      <c r="W255" s="67">
        <f>SUMIF(IMPROVEMENT!$D$12:$D$4781,D255,IMPROVEMENT!$BI$12:$BI$4781)</f>
        <v>0</v>
      </c>
      <c r="X255" s="67">
        <f>SUMIF(IMPROVEMENT!$D$12:$D$4781,D255,IMPROVEMENT!$BJ$12:$BJ$4781)</f>
        <v>0</v>
      </c>
      <c r="Y255" s="67">
        <f>SUMIF(IMPROVEMENT!$D$12:$D$4781,D255,IMPROVEMENT!$BK$12:$BK$4781)</f>
        <v>0</v>
      </c>
      <c r="Z255" s="67">
        <f>SUMIF(IMPROVEMENT!$D$12:$D$4781,D255,IMPROVEMENT!$BL$12:$BL$4781)</f>
        <v>0</v>
      </c>
      <c r="AA255" s="67">
        <f>SUMIF(IMPROVEMENT!$D$12:$D$4781,D255,IMPROVEMENT!$BM$12:$BM$4781)</f>
        <v>0</v>
      </c>
      <c r="AB255" s="67">
        <f>SUMIF(IMPROVEMENT!$D$12:$D$4781,D255,IMPROVEMENT!$BN$12:$BN$4781)</f>
        <v>0</v>
      </c>
      <c r="AC255" s="67">
        <f t="shared" si="31"/>
        <v>0</v>
      </c>
      <c r="AD255" s="67">
        <f t="shared" si="32"/>
        <v>0</v>
      </c>
      <c r="AF255" s="91"/>
      <c r="AG255" s="100"/>
      <c r="AH255" s="63">
        <f t="shared" si="33"/>
        <v>0</v>
      </c>
      <c r="AI255" s="63">
        <f t="shared" si="30"/>
        <v>0</v>
      </c>
      <c r="AJ255" s="96"/>
    </row>
    <row r="256" spans="1:36">
      <c r="A256" s="54" t="s">
        <v>106</v>
      </c>
      <c r="B256" s="54">
        <f>IFERROR(VLOOKUP(D256,#REF!,4,0),0)</f>
        <v>0</v>
      </c>
      <c r="C256" s="54">
        <f>IFERROR(VLOOKUP(D256,#REF!,5,0),0)</f>
        <v>0</v>
      </c>
      <c r="D256" s="85"/>
      <c r="E256" s="67">
        <f>SUMIF(IMPROVEMENT!$D$11:$D$5547,D256,IMPROVEMENT!$AN$11:$AN$5547)</f>
        <v>0</v>
      </c>
      <c r="F256" s="67">
        <f>SUMIF(IMPROVEMENT!$D$11:$D$5547,D256,IMPROVEMENT!$AO$11:$AO$5547)</f>
        <v>0</v>
      </c>
      <c r="G256" s="67">
        <f>SUMIF(IMPROVEMENT!$D$11:$D$5547,D256,IMPROVEMENT!$AP$11:$AP$5547)</f>
        <v>0</v>
      </c>
      <c r="H256" s="67">
        <f>SUMIF(IMPROVEMENT!$D$11:$D$5547,D256,IMPROVEMENT!$AQ$11:$AQ$5547)</f>
        <v>0</v>
      </c>
      <c r="I256" s="67">
        <f>SUMIF(IMPROVEMENT!$D$11:$D$5547,D256,IMPROVEMENT!$AR$11:$AR$5547)</f>
        <v>0</v>
      </c>
      <c r="J256" s="67">
        <f>SUMIF(IMPROVEMENT!$D$11:$D$5547,D256,IMPROVEMENT!$AS$11:$AS$5547)</f>
        <v>0</v>
      </c>
      <c r="K256" s="67">
        <f>SUMIF(IMPROVEMENT!$D$11:$D$5547,D256,IMPROVEMENT!$AT$11:$AT$5547)</f>
        <v>0</v>
      </c>
      <c r="L256" s="67">
        <f>SUMIF(IMPROVEMENT!$D$11:$D$5547,D256,IMPROVEMENT!$AU$11:$AU$5547)</f>
        <v>0</v>
      </c>
      <c r="M256" s="67">
        <f>SUMIF(IMPROVEMENT!$D$11:$D$5547,D256,IMPROVEMENT!$AV$11:$AV$5547)</f>
        <v>0</v>
      </c>
      <c r="N256" s="67">
        <f>SUMIF(IMPROVEMENT!$D$11:$D$5547,D256,IMPROVEMENT!$AW$11:$AW$5547)</f>
        <v>0</v>
      </c>
      <c r="O256" s="67">
        <f>SUMIF(IMPROVEMENT!$D$11:$D$5547,D256,IMPROVEMENT!$AX$11:$AX$5547)</f>
        <v>0</v>
      </c>
      <c r="P256" s="67">
        <f>SUMIF(IMPROVEMENT!$D$11:$D$5547,D256,IMPROVEMENT!$AY$11:$AY$5547)</f>
        <v>0</v>
      </c>
      <c r="Q256" s="67">
        <f>SUMIF(IMPROVEMENT!$D$12:$D$4781,D256,IMPROVEMENT!$BC$12:$BC$4781)</f>
        <v>0</v>
      </c>
      <c r="R256" s="67">
        <f>SUMIF(IMPROVEMENT!$D$12:$D$4781,D256,IMPROVEMENT!$BD$12:$BD$4781)</f>
        <v>0</v>
      </c>
      <c r="S256" s="67">
        <f>SUMIF(IMPROVEMENT!$D$12:$D$4781,D256,IMPROVEMENT!$BE$12:$BE$4781)</f>
        <v>0</v>
      </c>
      <c r="T256" s="67">
        <f>SUMIF(IMPROVEMENT!$D$12:$D$4781,D256,IMPROVEMENT!$BF$12:$BF$4781)</f>
        <v>0</v>
      </c>
      <c r="U256" s="67">
        <f>SUMIF(IMPROVEMENT!$D$12:$D$4781,D256,IMPROVEMENT!$BG$12:$BG$4781)</f>
        <v>0</v>
      </c>
      <c r="V256" s="67">
        <f>SUMIF(IMPROVEMENT!$D$12:$D$4781,D256,IMPROVEMENT!$BH$12:$BH$4781)</f>
        <v>0</v>
      </c>
      <c r="W256" s="67">
        <f>SUMIF(IMPROVEMENT!$D$12:$D$4781,D256,IMPROVEMENT!$BI$12:$BI$4781)</f>
        <v>0</v>
      </c>
      <c r="X256" s="67">
        <f>SUMIF(IMPROVEMENT!$D$12:$D$4781,D256,IMPROVEMENT!$BJ$12:$BJ$4781)</f>
        <v>0</v>
      </c>
      <c r="Y256" s="67">
        <f>SUMIF(IMPROVEMENT!$D$12:$D$4781,D256,IMPROVEMENT!$BK$12:$BK$4781)</f>
        <v>0</v>
      </c>
      <c r="Z256" s="67">
        <f>SUMIF(IMPROVEMENT!$D$12:$D$4781,D256,IMPROVEMENT!$BL$12:$BL$4781)</f>
        <v>0</v>
      </c>
      <c r="AA256" s="67">
        <f>SUMIF(IMPROVEMENT!$D$12:$D$4781,D256,IMPROVEMENT!$BM$12:$BM$4781)</f>
        <v>0</v>
      </c>
      <c r="AB256" s="67">
        <f>SUMIF(IMPROVEMENT!$D$12:$D$4781,D256,IMPROVEMENT!$BN$12:$BN$4781)</f>
        <v>0</v>
      </c>
      <c r="AC256" s="67">
        <f t="shared" si="31"/>
        <v>0</v>
      </c>
      <c r="AD256" s="67">
        <f t="shared" si="32"/>
        <v>0</v>
      </c>
      <c r="AF256" s="91"/>
      <c r="AG256" s="100"/>
      <c r="AH256" s="63">
        <f t="shared" si="33"/>
        <v>0</v>
      </c>
      <c r="AI256" s="63">
        <f t="shared" si="30"/>
        <v>0</v>
      </c>
      <c r="AJ256" s="96"/>
    </row>
    <row r="257" spans="1:36">
      <c r="A257" s="54" t="s">
        <v>106</v>
      </c>
      <c r="B257" s="54">
        <f>IFERROR(VLOOKUP(D257,#REF!,4,0),0)</f>
        <v>0</v>
      </c>
      <c r="C257" s="54">
        <f>IFERROR(VLOOKUP(D257,#REF!,5,0),0)</f>
        <v>0</v>
      </c>
      <c r="D257" s="85"/>
      <c r="E257" s="67">
        <f>SUMIF(IMPROVEMENT!$D$11:$D$5547,D257,IMPROVEMENT!$AN$11:$AN$5547)</f>
        <v>0</v>
      </c>
      <c r="F257" s="67">
        <f>SUMIF(IMPROVEMENT!$D$11:$D$5547,D257,IMPROVEMENT!$AO$11:$AO$5547)</f>
        <v>0</v>
      </c>
      <c r="G257" s="67">
        <f>SUMIF(IMPROVEMENT!$D$11:$D$5547,D257,IMPROVEMENT!$AP$11:$AP$5547)</f>
        <v>0</v>
      </c>
      <c r="H257" s="67">
        <f>SUMIF(IMPROVEMENT!$D$11:$D$5547,D257,IMPROVEMENT!$AQ$11:$AQ$5547)</f>
        <v>0</v>
      </c>
      <c r="I257" s="67">
        <f>SUMIF(IMPROVEMENT!$D$11:$D$5547,D257,IMPROVEMENT!$AR$11:$AR$5547)</f>
        <v>0</v>
      </c>
      <c r="J257" s="67">
        <f>SUMIF(IMPROVEMENT!$D$11:$D$5547,D257,IMPROVEMENT!$AS$11:$AS$5547)</f>
        <v>0</v>
      </c>
      <c r="K257" s="67">
        <f>SUMIF(IMPROVEMENT!$D$11:$D$5547,D257,IMPROVEMENT!$AT$11:$AT$5547)</f>
        <v>0</v>
      </c>
      <c r="L257" s="67">
        <f>SUMIF(IMPROVEMENT!$D$11:$D$5547,D257,IMPROVEMENT!$AU$11:$AU$5547)</f>
        <v>0</v>
      </c>
      <c r="M257" s="67">
        <f>SUMIF(IMPROVEMENT!$D$11:$D$5547,D257,IMPROVEMENT!$AV$11:$AV$5547)</f>
        <v>0</v>
      </c>
      <c r="N257" s="67">
        <f>SUMIF(IMPROVEMENT!$D$11:$D$5547,D257,IMPROVEMENT!$AW$11:$AW$5547)</f>
        <v>0</v>
      </c>
      <c r="O257" s="67">
        <f>SUMIF(IMPROVEMENT!$D$11:$D$5547,D257,IMPROVEMENT!$AX$11:$AX$5547)</f>
        <v>0</v>
      </c>
      <c r="P257" s="67">
        <f>SUMIF(IMPROVEMENT!$D$11:$D$5547,D257,IMPROVEMENT!$AY$11:$AY$5547)</f>
        <v>0</v>
      </c>
      <c r="Q257" s="67">
        <f>SUMIF(IMPROVEMENT!$D$12:$D$4781,D257,IMPROVEMENT!$BC$12:$BC$4781)</f>
        <v>0</v>
      </c>
      <c r="R257" s="67">
        <f>SUMIF(IMPROVEMENT!$D$12:$D$4781,D257,IMPROVEMENT!$BD$12:$BD$4781)</f>
        <v>0</v>
      </c>
      <c r="S257" s="67">
        <f>SUMIF(IMPROVEMENT!$D$12:$D$4781,D257,IMPROVEMENT!$BE$12:$BE$4781)</f>
        <v>0</v>
      </c>
      <c r="T257" s="67">
        <f>SUMIF(IMPROVEMENT!$D$12:$D$4781,D257,IMPROVEMENT!$BF$12:$BF$4781)</f>
        <v>0</v>
      </c>
      <c r="U257" s="67">
        <f>SUMIF(IMPROVEMENT!$D$12:$D$4781,D257,IMPROVEMENT!$BG$12:$BG$4781)</f>
        <v>0</v>
      </c>
      <c r="V257" s="67">
        <f>SUMIF(IMPROVEMENT!$D$12:$D$4781,D257,IMPROVEMENT!$BH$12:$BH$4781)</f>
        <v>0</v>
      </c>
      <c r="W257" s="67">
        <f>SUMIF(IMPROVEMENT!$D$12:$D$4781,D257,IMPROVEMENT!$BI$12:$BI$4781)</f>
        <v>0</v>
      </c>
      <c r="X257" s="67">
        <f>SUMIF(IMPROVEMENT!$D$12:$D$4781,D257,IMPROVEMENT!$BJ$12:$BJ$4781)</f>
        <v>0</v>
      </c>
      <c r="Y257" s="67">
        <f>SUMIF(IMPROVEMENT!$D$12:$D$4781,D257,IMPROVEMENT!$BK$12:$BK$4781)</f>
        <v>0</v>
      </c>
      <c r="Z257" s="67">
        <f>SUMIF(IMPROVEMENT!$D$12:$D$4781,D257,IMPROVEMENT!$BL$12:$BL$4781)</f>
        <v>0</v>
      </c>
      <c r="AA257" s="67">
        <f>SUMIF(IMPROVEMENT!$D$12:$D$4781,D257,IMPROVEMENT!$BM$12:$BM$4781)</f>
        <v>0</v>
      </c>
      <c r="AB257" s="67">
        <f>SUMIF(IMPROVEMENT!$D$12:$D$4781,D257,IMPROVEMENT!$BN$12:$BN$4781)</f>
        <v>0</v>
      </c>
      <c r="AC257" s="67">
        <f t="shared" si="31"/>
        <v>0</v>
      </c>
      <c r="AD257" s="67">
        <f t="shared" si="32"/>
        <v>0</v>
      </c>
      <c r="AF257" s="91"/>
      <c r="AG257" s="100"/>
      <c r="AH257" s="63">
        <f t="shared" si="33"/>
        <v>0</v>
      </c>
      <c r="AI257" s="63">
        <f t="shared" si="30"/>
        <v>0</v>
      </c>
      <c r="AJ257" s="96"/>
    </row>
    <row r="258" spans="1:36">
      <c r="A258" s="54" t="s">
        <v>106</v>
      </c>
      <c r="B258" s="54">
        <f>IFERROR(VLOOKUP(D258,#REF!,4,0),0)</f>
        <v>0</v>
      </c>
      <c r="C258" s="54">
        <f>IFERROR(VLOOKUP(D258,#REF!,5,0),0)</f>
        <v>0</v>
      </c>
      <c r="D258" s="85"/>
      <c r="E258" s="67">
        <f>SUMIF(IMPROVEMENT!$D$11:$D$5547,D258,IMPROVEMENT!$AN$11:$AN$5547)</f>
        <v>0</v>
      </c>
      <c r="F258" s="67">
        <f>SUMIF(IMPROVEMENT!$D$11:$D$5547,D258,IMPROVEMENT!$AO$11:$AO$5547)</f>
        <v>0</v>
      </c>
      <c r="G258" s="67">
        <f>SUMIF(IMPROVEMENT!$D$11:$D$5547,D258,IMPROVEMENT!$AP$11:$AP$5547)</f>
        <v>0</v>
      </c>
      <c r="H258" s="67">
        <f>SUMIF(IMPROVEMENT!$D$11:$D$5547,D258,IMPROVEMENT!$AQ$11:$AQ$5547)</f>
        <v>0</v>
      </c>
      <c r="I258" s="67">
        <f>SUMIF(IMPROVEMENT!$D$11:$D$5547,D258,IMPROVEMENT!$AR$11:$AR$5547)</f>
        <v>0</v>
      </c>
      <c r="J258" s="67">
        <f>SUMIF(IMPROVEMENT!$D$11:$D$5547,D258,IMPROVEMENT!$AS$11:$AS$5547)</f>
        <v>0</v>
      </c>
      <c r="K258" s="67">
        <f>SUMIF(IMPROVEMENT!$D$11:$D$5547,D258,IMPROVEMENT!$AT$11:$AT$5547)</f>
        <v>0</v>
      </c>
      <c r="L258" s="67">
        <f>SUMIF(IMPROVEMENT!$D$11:$D$5547,D258,IMPROVEMENT!$AU$11:$AU$5547)</f>
        <v>0</v>
      </c>
      <c r="M258" s="67">
        <f>SUMIF(IMPROVEMENT!$D$11:$D$5547,D258,IMPROVEMENT!$AV$11:$AV$5547)</f>
        <v>0</v>
      </c>
      <c r="N258" s="67">
        <f>SUMIF(IMPROVEMENT!$D$11:$D$5547,D258,IMPROVEMENT!$AW$11:$AW$5547)</f>
        <v>0</v>
      </c>
      <c r="O258" s="67">
        <f>SUMIF(IMPROVEMENT!$D$11:$D$5547,D258,IMPROVEMENT!$AX$11:$AX$5547)</f>
        <v>0</v>
      </c>
      <c r="P258" s="67">
        <f>SUMIF(IMPROVEMENT!$D$11:$D$5547,D258,IMPROVEMENT!$AY$11:$AY$5547)</f>
        <v>0</v>
      </c>
      <c r="Q258" s="67">
        <f>SUMIF(IMPROVEMENT!$D$12:$D$4781,D258,IMPROVEMENT!$BC$12:$BC$4781)</f>
        <v>0</v>
      </c>
      <c r="R258" s="67">
        <f>SUMIF(IMPROVEMENT!$D$12:$D$4781,D258,IMPROVEMENT!$BD$12:$BD$4781)</f>
        <v>0</v>
      </c>
      <c r="S258" s="67">
        <f>SUMIF(IMPROVEMENT!$D$12:$D$4781,D258,IMPROVEMENT!$BE$12:$BE$4781)</f>
        <v>0</v>
      </c>
      <c r="T258" s="67">
        <f>SUMIF(IMPROVEMENT!$D$12:$D$4781,D258,IMPROVEMENT!$BF$12:$BF$4781)</f>
        <v>0</v>
      </c>
      <c r="U258" s="67">
        <f>SUMIF(IMPROVEMENT!$D$12:$D$4781,D258,IMPROVEMENT!$BG$12:$BG$4781)</f>
        <v>0</v>
      </c>
      <c r="V258" s="67">
        <f>SUMIF(IMPROVEMENT!$D$12:$D$4781,D258,IMPROVEMENT!$BH$12:$BH$4781)</f>
        <v>0</v>
      </c>
      <c r="W258" s="67">
        <f>SUMIF(IMPROVEMENT!$D$12:$D$4781,D258,IMPROVEMENT!$BI$12:$BI$4781)</f>
        <v>0</v>
      </c>
      <c r="X258" s="67">
        <f>SUMIF(IMPROVEMENT!$D$12:$D$4781,D258,IMPROVEMENT!$BJ$12:$BJ$4781)</f>
        <v>0</v>
      </c>
      <c r="Y258" s="67">
        <f>SUMIF(IMPROVEMENT!$D$12:$D$4781,D258,IMPROVEMENT!$BK$12:$BK$4781)</f>
        <v>0</v>
      </c>
      <c r="Z258" s="67">
        <f>SUMIF(IMPROVEMENT!$D$12:$D$4781,D258,IMPROVEMENT!$BL$12:$BL$4781)</f>
        <v>0</v>
      </c>
      <c r="AA258" s="67">
        <f>SUMIF(IMPROVEMENT!$D$12:$D$4781,D258,IMPROVEMENT!$BM$12:$BM$4781)</f>
        <v>0</v>
      </c>
      <c r="AB258" s="67">
        <f>SUMIF(IMPROVEMENT!$D$12:$D$4781,D258,IMPROVEMENT!$BN$12:$BN$4781)</f>
        <v>0</v>
      </c>
      <c r="AC258" s="67">
        <f t="shared" si="31"/>
        <v>0</v>
      </c>
      <c r="AD258" s="67">
        <f t="shared" si="32"/>
        <v>0</v>
      </c>
      <c r="AF258" s="91"/>
      <c r="AG258" s="100"/>
      <c r="AH258" s="63">
        <f t="shared" si="33"/>
        <v>0</v>
      </c>
      <c r="AI258" s="63">
        <f t="shared" si="30"/>
        <v>0</v>
      </c>
      <c r="AJ258" s="96"/>
    </row>
    <row r="259" spans="1:36">
      <c r="A259" s="54" t="s">
        <v>106</v>
      </c>
      <c r="B259" s="54">
        <f>IFERROR(VLOOKUP(D259,#REF!,4,0),0)</f>
        <v>0</v>
      </c>
      <c r="C259" s="54">
        <f>IFERROR(VLOOKUP(D259,#REF!,5,0),0)</f>
        <v>0</v>
      </c>
      <c r="D259" s="85"/>
      <c r="E259" s="67">
        <f>SUMIF(IMPROVEMENT!$D$11:$D$5547,D259,IMPROVEMENT!$AN$11:$AN$5547)</f>
        <v>0</v>
      </c>
      <c r="F259" s="67">
        <f>SUMIF(IMPROVEMENT!$D$11:$D$5547,D259,IMPROVEMENT!$AO$11:$AO$5547)</f>
        <v>0</v>
      </c>
      <c r="G259" s="67">
        <f>SUMIF(IMPROVEMENT!$D$11:$D$5547,D259,IMPROVEMENT!$AP$11:$AP$5547)</f>
        <v>0</v>
      </c>
      <c r="H259" s="67">
        <f>SUMIF(IMPROVEMENT!$D$11:$D$5547,D259,IMPROVEMENT!$AQ$11:$AQ$5547)</f>
        <v>0</v>
      </c>
      <c r="I259" s="67">
        <f>SUMIF(IMPROVEMENT!$D$11:$D$5547,D259,IMPROVEMENT!$AR$11:$AR$5547)</f>
        <v>0</v>
      </c>
      <c r="J259" s="67">
        <f>SUMIF(IMPROVEMENT!$D$11:$D$5547,D259,IMPROVEMENT!$AS$11:$AS$5547)</f>
        <v>0</v>
      </c>
      <c r="K259" s="67">
        <f>SUMIF(IMPROVEMENT!$D$11:$D$5547,D259,IMPROVEMENT!$AT$11:$AT$5547)</f>
        <v>0</v>
      </c>
      <c r="L259" s="67">
        <f>SUMIF(IMPROVEMENT!$D$11:$D$5547,D259,IMPROVEMENT!$AU$11:$AU$5547)</f>
        <v>0</v>
      </c>
      <c r="M259" s="67">
        <f>SUMIF(IMPROVEMENT!$D$11:$D$5547,D259,IMPROVEMENT!$AV$11:$AV$5547)</f>
        <v>0</v>
      </c>
      <c r="N259" s="67">
        <f>SUMIF(IMPROVEMENT!$D$11:$D$5547,D259,IMPROVEMENT!$AW$11:$AW$5547)</f>
        <v>0</v>
      </c>
      <c r="O259" s="67">
        <f>SUMIF(IMPROVEMENT!$D$11:$D$5547,D259,IMPROVEMENT!$AX$11:$AX$5547)</f>
        <v>0</v>
      </c>
      <c r="P259" s="67">
        <f>SUMIF(IMPROVEMENT!$D$11:$D$5547,D259,IMPROVEMENT!$AY$11:$AY$5547)</f>
        <v>0</v>
      </c>
      <c r="Q259" s="67">
        <f>SUMIF(IMPROVEMENT!$D$12:$D$4781,D259,IMPROVEMENT!$BC$12:$BC$4781)</f>
        <v>0</v>
      </c>
      <c r="R259" s="67">
        <f>SUMIF(IMPROVEMENT!$D$12:$D$4781,D259,IMPROVEMENT!$BD$12:$BD$4781)</f>
        <v>0</v>
      </c>
      <c r="S259" s="67">
        <f>SUMIF(IMPROVEMENT!$D$12:$D$4781,D259,IMPROVEMENT!$BE$12:$BE$4781)</f>
        <v>0</v>
      </c>
      <c r="T259" s="67">
        <f>SUMIF(IMPROVEMENT!$D$12:$D$4781,D259,IMPROVEMENT!$BF$12:$BF$4781)</f>
        <v>0</v>
      </c>
      <c r="U259" s="67">
        <f>SUMIF(IMPROVEMENT!$D$12:$D$4781,D259,IMPROVEMENT!$BG$12:$BG$4781)</f>
        <v>0</v>
      </c>
      <c r="V259" s="67">
        <f>SUMIF(IMPROVEMENT!$D$12:$D$4781,D259,IMPROVEMENT!$BH$12:$BH$4781)</f>
        <v>0</v>
      </c>
      <c r="W259" s="67">
        <f>SUMIF(IMPROVEMENT!$D$12:$D$4781,D259,IMPROVEMENT!$BI$12:$BI$4781)</f>
        <v>0</v>
      </c>
      <c r="X259" s="67">
        <f>SUMIF(IMPROVEMENT!$D$12:$D$4781,D259,IMPROVEMENT!$BJ$12:$BJ$4781)</f>
        <v>0</v>
      </c>
      <c r="Y259" s="67">
        <f>SUMIF(IMPROVEMENT!$D$12:$D$4781,D259,IMPROVEMENT!$BK$12:$BK$4781)</f>
        <v>0</v>
      </c>
      <c r="Z259" s="67">
        <f>SUMIF(IMPROVEMENT!$D$12:$D$4781,D259,IMPROVEMENT!$BL$12:$BL$4781)</f>
        <v>0</v>
      </c>
      <c r="AA259" s="67">
        <f>SUMIF(IMPROVEMENT!$D$12:$D$4781,D259,IMPROVEMENT!$BM$12:$BM$4781)</f>
        <v>0</v>
      </c>
      <c r="AB259" s="67">
        <f>SUMIF(IMPROVEMENT!$D$12:$D$4781,D259,IMPROVEMENT!$BN$12:$BN$4781)</f>
        <v>0</v>
      </c>
      <c r="AC259" s="67">
        <f t="shared" si="31"/>
        <v>0</v>
      </c>
      <c r="AD259" s="67">
        <f t="shared" si="32"/>
        <v>0</v>
      </c>
      <c r="AF259" s="91"/>
      <c r="AG259" s="100"/>
      <c r="AH259" s="63">
        <f t="shared" si="33"/>
        <v>0</v>
      </c>
      <c r="AI259" s="63">
        <f t="shared" si="30"/>
        <v>0</v>
      </c>
      <c r="AJ259" s="96"/>
    </row>
    <row r="260" spans="1:36">
      <c r="A260" s="54" t="s">
        <v>106</v>
      </c>
      <c r="B260" s="54">
        <f>IFERROR(VLOOKUP(D260,#REF!,4,0),0)</f>
        <v>0</v>
      </c>
      <c r="C260" s="54">
        <f>IFERROR(VLOOKUP(D260,#REF!,5,0),0)</f>
        <v>0</v>
      </c>
      <c r="D260" s="85"/>
      <c r="E260" s="67">
        <f>SUMIF(IMPROVEMENT!$D$11:$D$5547,D260,IMPROVEMENT!$AN$11:$AN$5547)</f>
        <v>0</v>
      </c>
      <c r="F260" s="67">
        <f>SUMIF(IMPROVEMENT!$D$11:$D$5547,D260,IMPROVEMENT!$AO$11:$AO$5547)</f>
        <v>0</v>
      </c>
      <c r="G260" s="67">
        <f>SUMIF(IMPROVEMENT!$D$11:$D$5547,D260,IMPROVEMENT!$AP$11:$AP$5547)</f>
        <v>0</v>
      </c>
      <c r="H260" s="67">
        <f>SUMIF(IMPROVEMENT!$D$11:$D$5547,D260,IMPROVEMENT!$AQ$11:$AQ$5547)</f>
        <v>0</v>
      </c>
      <c r="I260" s="67">
        <f>SUMIF(IMPROVEMENT!$D$11:$D$5547,D260,IMPROVEMENT!$AR$11:$AR$5547)</f>
        <v>0</v>
      </c>
      <c r="J260" s="67">
        <f>SUMIF(IMPROVEMENT!$D$11:$D$5547,D260,IMPROVEMENT!$AS$11:$AS$5547)</f>
        <v>0</v>
      </c>
      <c r="K260" s="67">
        <f>SUMIF(IMPROVEMENT!$D$11:$D$5547,D260,IMPROVEMENT!$AT$11:$AT$5547)</f>
        <v>0</v>
      </c>
      <c r="L260" s="67">
        <f>SUMIF(IMPROVEMENT!$D$11:$D$5547,D260,IMPROVEMENT!$AU$11:$AU$5547)</f>
        <v>0</v>
      </c>
      <c r="M260" s="67">
        <f>SUMIF(IMPROVEMENT!$D$11:$D$5547,D260,IMPROVEMENT!$AV$11:$AV$5547)</f>
        <v>0</v>
      </c>
      <c r="N260" s="67">
        <f>SUMIF(IMPROVEMENT!$D$11:$D$5547,D260,IMPROVEMENT!$AW$11:$AW$5547)</f>
        <v>0</v>
      </c>
      <c r="O260" s="67">
        <f>SUMIF(IMPROVEMENT!$D$11:$D$5547,D260,IMPROVEMENT!$AX$11:$AX$5547)</f>
        <v>0</v>
      </c>
      <c r="P260" s="67">
        <f>SUMIF(IMPROVEMENT!$D$11:$D$5547,D260,IMPROVEMENT!$AY$11:$AY$5547)</f>
        <v>0</v>
      </c>
      <c r="Q260" s="67">
        <f>SUMIF(IMPROVEMENT!$D$12:$D$4781,D260,IMPROVEMENT!$BC$12:$BC$4781)</f>
        <v>0</v>
      </c>
      <c r="R260" s="67">
        <f>SUMIF(IMPROVEMENT!$D$12:$D$4781,D260,IMPROVEMENT!$BD$12:$BD$4781)</f>
        <v>0</v>
      </c>
      <c r="S260" s="67">
        <f>SUMIF(IMPROVEMENT!$D$12:$D$4781,D260,IMPROVEMENT!$BE$12:$BE$4781)</f>
        <v>0</v>
      </c>
      <c r="T260" s="67">
        <f>SUMIF(IMPROVEMENT!$D$12:$D$4781,D260,IMPROVEMENT!$BF$12:$BF$4781)</f>
        <v>0</v>
      </c>
      <c r="U260" s="67">
        <f>SUMIF(IMPROVEMENT!$D$12:$D$4781,D260,IMPROVEMENT!$BG$12:$BG$4781)</f>
        <v>0</v>
      </c>
      <c r="V260" s="67">
        <f>SUMIF(IMPROVEMENT!$D$12:$D$4781,D260,IMPROVEMENT!$BH$12:$BH$4781)</f>
        <v>0</v>
      </c>
      <c r="W260" s="67">
        <f>SUMIF(IMPROVEMENT!$D$12:$D$4781,D260,IMPROVEMENT!$BI$12:$BI$4781)</f>
        <v>0</v>
      </c>
      <c r="X260" s="67">
        <f>SUMIF(IMPROVEMENT!$D$12:$D$4781,D260,IMPROVEMENT!$BJ$12:$BJ$4781)</f>
        <v>0</v>
      </c>
      <c r="Y260" s="67">
        <f>SUMIF(IMPROVEMENT!$D$12:$D$4781,D260,IMPROVEMENT!$BK$12:$BK$4781)</f>
        <v>0</v>
      </c>
      <c r="Z260" s="67">
        <f>SUMIF(IMPROVEMENT!$D$12:$D$4781,D260,IMPROVEMENT!$BL$12:$BL$4781)</f>
        <v>0</v>
      </c>
      <c r="AA260" s="67">
        <f>SUMIF(IMPROVEMENT!$D$12:$D$4781,D260,IMPROVEMENT!$BM$12:$BM$4781)</f>
        <v>0</v>
      </c>
      <c r="AB260" s="67">
        <f>SUMIF(IMPROVEMENT!$D$12:$D$4781,D260,IMPROVEMENT!$BN$12:$BN$4781)</f>
        <v>0</v>
      </c>
      <c r="AC260" s="67">
        <f t="shared" si="31"/>
        <v>0</v>
      </c>
      <c r="AD260" s="67">
        <f t="shared" si="32"/>
        <v>0</v>
      </c>
      <c r="AF260" s="91"/>
      <c r="AG260" s="100"/>
      <c r="AH260" s="63">
        <f t="shared" si="33"/>
        <v>0</v>
      </c>
      <c r="AI260" s="63">
        <f t="shared" si="30"/>
        <v>0</v>
      </c>
      <c r="AJ260" s="96"/>
    </row>
    <row r="261" spans="1:36">
      <c r="A261" s="54" t="s">
        <v>106</v>
      </c>
      <c r="B261" s="54">
        <f>IFERROR(VLOOKUP(D261,#REF!,4,0),0)</f>
        <v>0</v>
      </c>
      <c r="C261" s="54">
        <f>IFERROR(VLOOKUP(D261,#REF!,5,0),0)</f>
        <v>0</v>
      </c>
      <c r="D261" s="85"/>
      <c r="E261" s="67">
        <f>SUMIF(IMPROVEMENT!$D$11:$D$5547,D261,IMPROVEMENT!$AN$11:$AN$5547)</f>
        <v>0</v>
      </c>
      <c r="F261" s="67">
        <f>SUMIF(IMPROVEMENT!$D$11:$D$5547,D261,IMPROVEMENT!$AO$11:$AO$5547)</f>
        <v>0</v>
      </c>
      <c r="G261" s="67">
        <f>SUMIF(IMPROVEMENT!$D$11:$D$5547,D261,IMPROVEMENT!$AP$11:$AP$5547)</f>
        <v>0</v>
      </c>
      <c r="H261" s="67">
        <f>SUMIF(IMPROVEMENT!$D$11:$D$5547,D261,IMPROVEMENT!$AQ$11:$AQ$5547)</f>
        <v>0</v>
      </c>
      <c r="I261" s="67">
        <f>SUMIF(IMPROVEMENT!$D$11:$D$5547,D261,IMPROVEMENT!$AR$11:$AR$5547)</f>
        <v>0</v>
      </c>
      <c r="J261" s="67">
        <f>SUMIF(IMPROVEMENT!$D$11:$D$5547,D261,IMPROVEMENT!$AS$11:$AS$5547)</f>
        <v>0</v>
      </c>
      <c r="K261" s="67">
        <f>SUMIF(IMPROVEMENT!$D$11:$D$5547,D261,IMPROVEMENT!$AT$11:$AT$5547)</f>
        <v>0</v>
      </c>
      <c r="L261" s="67">
        <f>SUMIF(IMPROVEMENT!$D$11:$D$5547,D261,IMPROVEMENT!$AU$11:$AU$5547)</f>
        <v>0</v>
      </c>
      <c r="M261" s="67">
        <f>SUMIF(IMPROVEMENT!$D$11:$D$5547,D261,IMPROVEMENT!$AV$11:$AV$5547)</f>
        <v>0</v>
      </c>
      <c r="N261" s="67">
        <f>SUMIF(IMPROVEMENT!$D$11:$D$5547,D261,IMPROVEMENT!$AW$11:$AW$5547)</f>
        <v>0</v>
      </c>
      <c r="O261" s="67">
        <f>SUMIF(IMPROVEMENT!$D$11:$D$5547,D261,IMPROVEMENT!$AX$11:$AX$5547)</f>
        <v>0</v>
      </c>
      <c r="P261" s="67">
        <f>SUMIF(IMPROVEMENT!$D$11:$D$5547,D261,IMPROVEMENT!$AY$11:$AY$5547)</f>
        <v>0</v>
      </c>
      <c r="Q261" s="67">
        <f>SUMIF(IMPROVEMENT!$D$12:$D$4781,D261,IMPROVEMENT!$BC$12:$BC$4781)</f>
        <v>0</v>
      </c>
      <c r="R261" s="67">
        <f>SUMIF(IMPROVEMENT!$D$12:$D$4781,D261,IMPROVEMENT!$BD$12:$BD$4781)</f>
        <v>0</v>
      </c>
      <c r="S261" s="67">
        <f>SUMIF(IMPROVEMENT!$D$12:$D$4781,D261,IMPROVEMENT!$BE$12:$BE$4781)</f>
        <v>0</v>
      </c>
      <c r="T261" s="67">
        <f>SUMIF(IMPROVEMENT!$D$12:$D$4781,D261,IMPROVEMENT!$BF$12:$BF$4781)</f>
        <v>0</v>
      </c>
      <c r="U261" s="67">
        <f>SUMIF(IMPROVEMENT!$D$12:$D$4781,D261,IMPROVEMENT!$BG$12:$BG$4781)</f>
        <v>0</v>
      </c>
      <c r="V261" s="67">
        <f>SUMIF(IMPROVEMENT!$D$12:$D$4781,D261,IMPROVEMENT!$BH$12:$BH$4781)</f>
        <v>0</v>
      </c>
      <c r="W261" s="67">
        <f>SUMIF(IMPROVEMENT!$D$12:$D$4781,D261,IMPROVEMENT!$BI$12:$BI$4781)</f>
        <v>0</v>
      </c>
      <c r="X261" s="67">
        <f>SUMIF(IMPROVEMENT!$D$12:$D$4781,D261,IMPROVEMENT!$BJ$12:$BJ$4781)</f>
        <v>0</v>
      </c>
      <c r="Y261" s="67">
        <f>SUMIF(IMPROVEMENT!$D$12:$D$4781,D261,IMPROVEMENT!$BK$12:$BK$4781)</f>
        <v>0</v>
      </c>
      <c r="Z261" s="67">
        <f>SUMIF(IMPROVEMENT!$D$12:$D$4781,D261,IMPROVEMENT!$BL$12:$BL$4781)</f>
        <v>0</v>
      </c>
      <c r="AA261" s="67">
        <f>SUMIF(IMPROVEMENT!$D$12:$D$4781,D261,IMPROVEMENT!$BM$12:$BM$4781)</f>
        <v>0</v>
      </c>
      <c r="AB261" s="67">
        <f>SUMIF(IMPROVEMENT!$D$12:$D$4781,D261,IMPROVEMENT!$BN$12:$BN$4781)</f>
        <v>0</v>
      </c>
      <c r="AC261" s="67">
        <f t="shared" si="31"/>
        <v>0</v>
      </c>
      <c r="AD261" s="67">
        <f t="shared" si="32"/>
        <v>0</v>
      </c>
      <c r="AF261" s="91"/>
      <c r="AG261" s="100"/>
      <c r="AH261" s="63">
        <f t="shared" si="33"/>
        <v>0</v>
      </c>
      <c r="AI261" s="63">
        <f t="shared" si="30"/>
        <v>0</v>
      </c>
      <c r="AJ261" s="96"/>
    </row>
    <row r="262" spans="1:36">
      <c r="A262" s="54" t="s">
        <v>106</v>
      </c>
      <c r="B262" s="54">
        <f>IFERROR(VLOOKUP(D262,#REF!,4,0),0)</f>
        <v>0</v>
      </c>
      <c r="C262" s="54">
        <f>IFERROR(VLOOKUP(D262,#REF!,5,0),0)</f>
        <v>0</v>
      </c>
      <c r="D262" s="85"/>
      <c r="E262" s="67">
        <f>SUMIF(IMPROVEMENT!$D$11:$D$5547,D262,IMPROVEMENT!$AN$11:$AN$5547)</f>
        <v>0</v>
      </c>
      <c r="F262" s="67">
        <f>SUMIF(IMPROVEMENT!$D$11:$D$5547,D262,IMPROVEMENT!$AO$11:$AO$5547)</f>
        <v>0</v>
      </c>
      <c r="G262" s="67">
        <f>SUMIF(IMPROVEMENT!$D$11:$D$5547,D262,IMPROVEMENT!$AP$11:$AP$5547)</f>
        <v>0</v>
      </c>
      <c r="H262" s="67">
        <f>SUMIF(IMPROVEMENT!$D$11:$D$5547,D262,IMPROVEMENT!$AQ$11:$AQ$5547)</f>
        <v>0</v>
      </c>
      <c r="I262" s="67">
        <f>SUMIF(IMPROVEMENT!$D$11:$D$5547,D262,IMPROVEMENT!$AR$11:$AR$5547)</f>
        <v>0</v>
      </c>
      <c r="J262" s="67">
        <f>SUMIF(IMPROVEMENT!$D$11:$D$5547,D262,IMPROVEMENT!$AS$11:$AS$5547)</f>
        <v>0</v>
      </c>
      <c r="K262" s="67">
        <f>SUMIF(IMPROVEMENT!$D$11:$D$5547,D262,IMPROVEMENT!$AT$11:$AT$5547)</f>
        <v>0</v>
      </c>
      <c r="L262" s="67">
        <f>SUMIF(IMPROVEMENT!$D$11:$D$5547,D262,IMPROVEMENT!$AU$11:$AU$5547)</f>
        <v>0</v>
      </c>
      <c r="M262" s="67">
        <f>SUMIF(IMPROVEMENT!$D$11:$D$5547,D262,IMPROVEMENT!$AV$11:$AV$5547)</f>
        <v>0</v>
      </c>
      <c r="N262" s="67">
        <f>SUMIF(IMPROVEMENT!$D$11:$D$5547,D262,IMPROVEMENT!$AW$11:$AW$5547)</f>
        <v>0</v>
      </c>
      <c r="O262" s="67">
        <f>SUMIF(IMPROVEMENT!$D$11:$D$5547,D262,IMPROVEMENT!$AX$11:$AX$5547)</f>
        <v>0</v>
      </c>
      <c r="P262" s="67">
        <f>SUMIF(IMPROVEMENT!$D$11:$D$5547,D262,IMPROVEMENT!$AY$11:$AY$5547)</f>
        <v>0</v>
      </c>
      <c r="Q262" s="67">
        <f>SUMIF(IMPROVEMENT!$D$12:$D$4781,D262,IMPROVEMENT!$BC$12:$BC$4781)</f>
        <v>0</v>
      </c>
      <c r="R262" s="67">
        <f>SUMIF(IMPROVEMENT!$D$12:$D$4781,D262,IMPROVEMENT!$BD$12:$BD$4781)</f>
        <v>0</v>
      </c>
      <c r="S262" s="67">
        <f>SUMIF(IMPROVEMENT!$D$12:$D$4781,D262,IMPROVEMENT!$BE$12:$BE$4781)</f>
        <v>0</v>
      </c>
      <c r="T262" s="67">
        <f>SUMIF(IMPROVEMENT!$D$12:$D$4781,D262,IMPROVEMENT!$BF$12:$BF$4781)</f>
        <v>0</v>
      </c>
      <c r="U262" s="67">
        <f>SUMIF(IMPROVEMENT!$D$12:$D$4781,D262,IMPROVEMENT!$BG$12:$BG$4781)</f>
        <v>0</v>
      </c>
      <c r="V262" s="67">
        <f>SUMIF(IMPROVEMENT!$D$12:$D$4781,D262,IMPROVEMENT!$BH$12:$BH$4781)</f>
        <v>0</v>
      </c>
      <c r="W262" s="67">
        <f>SUMIF(IMPROVEMENT!$D$12:$D$4781,D262,IMPROVEMENT!$BI$12:$BI$4781)</f>
        <v>0</v>
      </c>
      <c r="X262" s="67">
        <f>SUMIF(IMPROVEMENT!$D$12:$D$4781,D262,IMPROVEMENT!$BJ$12:$BJ$4781)</f>
        <v>0</v>
      </c>
      <c r="Y262" s="67">
        <f>SUMIF(IMPROVEMENT!$D$12:$D$4781,D262,IMPROVEMENT!$BK$12:$BK$4781)</f>
        <v>0</v>
      </c>
      <c r="Z262" s="67">
        <f>SUMIF(IMPROVEMENT!$D$12:$D$4781,D262,IMPROVEMENT!$BL$12:$BL$4781)</f>
        <v>0</v>
      </c>
      <c r="AA262" s="67">
        <f>SUMIF(IMPROVEMENT!$D$12:$D$4781,D262,IMPROVEMENT!$BM$12:$BM$4781)</f>
        <v>0</v>
      </c>
      <c r="AB262" s="67">
        <f>SUMIF(IMPROVEMENT!$D$12:$D$4781,D262,IMPROVEMENT!$BN$12:$BN$4781)</f>
        <v>0</v>
      </c>
      <c r="AC262" s="67">
        <f t="shared" si="31"/>
        <v>0</v>
      </c>
      <c r="AD262" s="67">
        <f t="shared" si="32"/>
        <v>0</v>
      </c>
      <c r="AF262" s="91"/>
      <c r="AG262" s="100"/>
      <c r="AH262" s="63">
        <f t="shared" si="33"/>
        <v>0</v>
      </c>
      <c r="AI262" s="63">
        <f t="shared" si="30"/>
        <v>0</v>
      </c>
      <c r="AJ262" s="96"/>
    </row>
    <row r="263" spans="1:36">
      <c r="A263" s="54" t="s">
        <v>106</v>
      </c>
      <c r="B263" s="54">
        <f>IFERROR(VLOOKUP(D263,#REF!,4,0),0)</f>
        <v>0</v>
      </c>
      <c r="C263" s="54">
        <f>IFERROR(VLOOKUP(D263,#REF!,5,0),0)</f>
        <v>0</v>
      </c>
      <c r="D263" s="85"/>
      <c r="E263" s="67">
        <f>SUMIF(IMPROVEMENT!$D$11:$D$5547,D263,IMPROVEMENT!$AN$11:$AN$5547)</f>
        <v>0</v>
      </c>
      <c r="F263" s="67">
        <f>SUMIF(IMPROVEMENT!$D$11:$D$5547,D263,IMPROVEMENT!$AO$11:$AO$5547)</f>
        <v>0</v>
      </c>
      <c r="G263" s="67">
        <f>SUMIF(IMPROVEMENT!$D$11:$D$5547,D263,IMPROVEMENT!$AP$11:$AP$5547)</f>
        <v>0</v>
      </c>
      <c r="H263" s="67">
        <f>SUMIF(IMPROVEMENT!$D$11:$D$5547,D263,IMPROVEMENT!$AQ$11:$AQ$5547)</f>
        <v>0</v>
      </c>
      <c r="I263" s="67">
        <f>SUMIF(IMPROVEMENT!$D$11:$D$5547,D263,IMPROVEMENT!$AR$11:$AR$5547)</f>
        <v>0</v>
      </c>
      <c r="J263" s="67">
        <f>SUMIF(IMPROVEMENT!$D$11:$D$5547,D263,IMPROVEMENT!$AS$11:$AS$5547)</f>
        <v>0</v>
      </c>
      <c r="K263" s="67">
        <f>SUMIF(IMPROVEMENT!$D$11:$D$5547,D263,IMPROVEMENT!$AT$11:$AT$5547)</f>
        <v>0</v>
      </c>
      <c r="L263" s="67">
        <f>SUMIF(IMPROVEMENT!$D$11:$D$5547,D263,IMPROVEMENT!$AU$11:$AU$5547)</f>
        <v>0</v>
      </c>
      <c r="M263" s="67">
        <f>SUMIF(IMPROVEMENT!$D$11:$D$5547,D263,IMPROVEMENT!$AV$11:$AV$5547)</f>
        <v>0</v>
      </c>
      <c r="N263" s="67">
        <f>SUMIF(IMPROVEMENT!$D$11:$D$5547,D263,IMPROVEMENT!$AW$11:$AW$5547)</f>
        <v>0</v>
      </c>
      <c r="O263" s="67">
        <f>SUMIF(IMPROVEMENT!$D$11:$D$5547,D263,IMPROVEMENT!$AX$11:$AX$5547)</f>
        <v>0</v>
      </c>
      <c r="P263" s="67">
        <f>SUMIF(IMPROVEMENT!$D$11:$D$5547,D263,IMPROVEMENT!$AY$11:$AY$5547)</f>
        <v>0</v>
      </c>
      <c r="Q263" s="67">
        <f>SUMIF(IMPROVEMENT!$D$12:$D$4781,D263,IMPROVEMENT!$BC$12:$BC$4781)</f>
        <v>0</v>
      </c>
      <c r="R263" s="67">
        <f>SUMIF(IMPROVEMENT!$D$12:$D$4781,D263,IMPROVEMENT!$BD$12:$BD$4781)</f>
        <v>0</v>
      </c>
      <c r="S263" s="67">
        <f>SUMIF(IMPROVEMENT!$D$12:$D$4781,D263,IMPROVEMENT!$BE$12:$BE$4781)</f>
        <v>0</v>
      </c>
      <c r="T263" s="67">
        <f>SUMIF(IMPROVEMENT!$D$12:$D$4781,D263,IMPROVEMENT!$BF$12:$BF$4781)</f>
        <v>0</v>
      </c>
      <c r="U263" s="67">
        <f>SUMIF(IMPROVEMENT!$D$12:$D$4781,D263,IMPROVEMENT!$BG$12:$BG$4781)</f>
        <v>0</v>
      </c>
      <c r="V263" s="67">
        <f>SUMIF(IMPROVEMENT!$D$12:$D$4781,D263,IMPROVEMENT!$BH$12:$BH$4781)</f>
        <v>0</v>
      </c>
      <c r="W263" s="67">
        <f>SUMIF(IMPROVEMENT!$D$12:$D$4781,D263,IMPROVEMENT!$BI$12:$BI$4781)</f>
        <v>0</v>
      </c>
      <c r="X263" s="67">
        <f>SUMIF(IMPROVEMENT!$D$12:$D$4781,D263,IMPROVEMENT!$BJ$12:$BJ$4781)</f>
        <v>0</v>
      </c>
      <c r="Y263" s="67">
        <f>SUMIF(IMPROVEMENT!$D$12:$D$4781,D263,IMPROVEMENT!$BK$12:$BK$4781)</f>
        <v>0</v>
      </c>
      <c r="Z263" s="67">
        <f>SUMIF(IMPROVEMENT!$D$12:$D$4781,D263,IMPROVEMENT!$BL$12:$BL$4781)</f>
        <v>0</v>
      </c>
      <c r="AA263" s="67">
        <f>SUMIF(IMPROVEMENT!$D$12:$D$4781,D263,IMPROVEMENT!$BM$12:$BM$4781)</f>
        <v>0</v>
      </c>
      <c r="AB263" s="67">
        <f>SUMIF(IMPROVEMENT!$D$12:$D$4781,D263,IMPROVEMENT!$BN$12:$BN$4781)</f>
        <v>0</v>
      </c>
      <c r="AC263" s="67">
        <f t="shared" si="31"/>
        <v>0</v>
      </c>
      <c r="AD263" s="67">
        <f t="shared" si="32"/>
        <v>0</v>
      </c>
      <c r="AF263" s="91"/>
      <c r="AG263" s="100"/>
      <c r="AH263" s="63">
        <f t="shared" si="33"/>
        <v>0</v>
      </c>
      <c r="AI263" s="63">
        <f t="shared" si="30"/>
        <v>0</v>
      </c>
      <c r="AJ263" s="96"/>
    </row>
    <row r="264" spans="1:36">
      <c r="A264" s="54" t="s">
        <v>106</v>
      </c>
      <c r="B264" s="54">
        <f>IFERROR(VLOOKUP(D264,#REF!,4,0),0)</f>
        <v>0</v>
      </c>
      <c r="C264" s="54">
        <f>IFERROR(VLOOKUP(D264,#REF!,5,0),0)</f>
        <v>0</v>
      </c>
      <c r="D264" s="85"/>
      <c r="E264" s="67">
        <f>SUMIF(IMPROVEMENT!$D$11:$D$5547,D264,IMPROVEMENT!$AN$11:$AN$5547)</f>
        <v>0</v>
      </c>
      <c r="F264" s="67">
        <f>SUMIF(IMPROVEMENT!$D$11:$D$5547,D264,IMPROVEMENT!$AO$11:$AO$5547)</f>
        <v>0</v>
      </c>
      <c r="G264" s="67">
        <f>SUMIF(IMPROVEMENT!$D$11:$D$5547,D264,IMPROVEMENT!$AP$11:$AP$5547)</f>
        <v>0</v>
      </c>
      <c r="H264" s="67">
        <f>SUMIF(IMPROVEMENT!$D$11:$D$5547,D264,IMPROVEMENT!$AQ$11:$AQ$5547)</f>
        <v>0</v>
      </c>
      <c r="I264" s="67">
        <f>SUMIF(IMPROVEMENT!$D$11:$D$5547,D264,IMPROVEMENT!$AR$11:$AR$5547)</f>
        <v>0</v>
      </c>
      <c r="J264" s="67">
        <f>SUMIF(IMPROVEMENT!$D$11:$D$5547,D264,IMPROVEMENT!$AS$11:$AS$5547)</f>
        <v>0</v>
      </c>
      <c r="K264" s="67">
        <f>SUMIF(IMPROVEMENT!$D$11:$D$5547,D264,IMPROVEMENT!$AT$11:$AT$5547)</f>
        <v>0</v>
      </c>
      <c r="L264" s="67">
        <f>SUMIF(IMPROVEMENT!$D$11:$D$5547,D264,IMPROVEMENT!$AU$11:$AU$5547)</f>
        <v>0</v>
      </c>
      <c r="M264" s="67">
        <f>SUMIF(IMPROVEMENT!$D$11:$D$5547,D264,IMPROVEMENT!$AV$11:$AV$5547)</f>
        <v>0</v>
      </c>
      <c r="N264" s="67">
        <f>SUMIF(IMPROVEMENT!$D$11:$D$5547,D264,IMPROVEMENT!$AW$11:$AW$5547)</f>
        <v>0</v>
      </c>
      <c r="O264" s="67">
        <f>SUMIF(IMPROVEMENT!$D$11:$D$5547,D264,IMPROVEMENT!$AX$11:$AX$5547)</f>
        <v>0</v>
      </c>
      <c r="P264" s="67">
        <f>SUMIF(IMPROVEMENT!$D$11:$D$5547,D264,IMPROVEMENT!$AY$11:$AY$5547)</f>
        <v>0</v>
      </c>
      <c r="Q264" s="67">
        <f>SUMIF(IMPROVEMENT!$D$12:$D$4781,D264,IMPROVEMENT!$BC$12:$BC$4781)</f>
        <v>0</v>
      </c>
      <c r="R264" s="67">
        <f>SUMIF(IMPROVEMENT!$D$12:$D$4781,D264,IMPROVEMENT!$BD$12:$BD$4781)</f>
        <v>0</v>
      </c>
      <c r="S264" s="67">
        <f>SUMIF(IMPROVEMENT!$D$12:$D$4781,D264,IMPROVEMENT!$BE$12:$BE$4781)</f>
        <v>0</v>
      </c>
      <c r="T264" s="67">
        <f>SUMIF(IMPROVEMENT!$D$12:$D$4781,D264,IMPROVEMENT!$BF$12:$BF$4781)</f>
        <v>0</v>
      </c>
      <c r="U264" s="67">
        <f>SUMIF(IMPROVEMENT!$D$12:$D$4781,D264,IMPROVEMENT!$BG$12:$BG$4781)</f>
        <v>0</v>
      </c>
      <c r="V264" s="67">
        <f>SUMIF(IMPROVEMENT!$D$12:$D$4781,D264,IMPROVEMENT!$BH$12:$BH$4781)</f>
        <v>0</v>
      </c>
      <c r="W264" s="67">
        <f>SUMIF(IMPROVEMENT!$D$12:$D$4781,D264,IMPROVEMENT!$BI$12:$BI$4781)</f>
        <v>0</v>
      </c>
      <c r="X264" s="67">
        <f>SUMIF(IMPROVEMENT!$D$12:$D$4781,D264,IMPROVEMENT!$BJ$12:$BJ$4781)</f>
        <v>0</v>
      </c>
      <c r="Y264" s="67">
        <f>SUMIF(IMPROVEMENT!$D$12:$D$4781,D264,IMPROVEMENT!$BK$12:$BK$4781)</f>
        <v>0</v>
      </c>
      <c r="Z264" s="67">
        <f>SUMIF(IMPROVEMENT!$D$12:$D$4781,D264,IMPROVEMENT!$BL$12:$BL$4781)</f>
        <v>0</v>
      </c>
      <c r="AA264" s="67">
        <f>SUMIF(IMPROVEMENT!$D$12:$D$4781,D264,IMPROVEMENT!$BM$12:$BM$4781)</f>
        <v>0</v>
      </c>
      <c r="AB264" s="67">
        <f>SUMIF(IMPROVEMENT!$D$12:$D$4781,D264,IMPROVEMENT!$BN$12:$BN$4781)</f>
        <v>0</v>
      </c>
      <c r="AC264" s="67">
        <f t="shared" si="31"/>
        <v>0</v>
      </c>
      <c r="AD264" s="67">
        <f t="shared" si="32"/>
        <v>0</v>
      </c>
      <c r="AF264" s="91"/>
      <c r="AG264" s="100"/>
      <c r="AH264" s="63">
        <f t="shared" si="33"/>
        <v>0</v>
      </c>
      <c r="AI264" s="63">
        <f t="shared" si="30"/>
        <v>0</v>
      </c>
      <c r="AJ264" s="96"/>
    </row>
    <row r="265" spans="1:36">
      <c r="A265" s="54" t="s">
        <v>106</v>
      </c>
      <c r="B265" s="54">
        <f>IFERROR(VLOOKUP(D265,#REF!,4,0),0)</f>
        <v>0</v>
      </c>
      <c r="C265" s="54">
        <f>IFERROR(VLOOKUP(D265,#REF!,5,0),0)</f>
        <v>0</v>
      </c>
      <c r="D265" s="85"/>
      <c r="E265" s="67">
        <f>SUMIF(IMPROVEMENT!$D$11:$D$5547,D265,IMPROVEMENT!$AN$11:$AN$5547)</f>
        <v>0</v>
      </c>
      <c r="F265" s="67">
        <f>SUMIF(IMPROVEMENT!$D$11:$D$5547,D265,IMPROVEMENT!$AO$11:$AO$5547)</f>
        <v>0</v>
      </c>
      <c r="G265" s="67">
        <f>SUMIF(IMPROVEMENT!$D$11:$D$5547,D265,IMPROVEMENT!$AP$11:$AP$5547)</f>
        <v>0</v>
      </c>
      <c r="H265" s="67">
        <f>SUMIF(IMPROVEMENT!$D$11:$D$5547,D265,IMPROVEMENT!$AQ$11:$AQ$5547)</f>
        <v>0</v>
      </c>
      <c r="I265" s="67">
        <f>SUMIF(IMPROVEMENT!$D$11:$D$5547,D265,IMPROVEMENT!$AR$11:$AR$5547)</f>
        <v>0</v>
      </c>
      <c r="J265" s="67">
        <f>SUMIF(IMPROVEMENT!$D$11:$D$5547,D265,IMPROVEMENT!$AS$11:$AS$5547)</f>
        <v>0</v>
      </c>
      <c r="K265" s="67">
        <f>SUMIF(IMPROVEMENT!$D$11:$D$5547,D265,IMPROVEMENT!$AT$11:$AT$5547)</f>
        <v>0</v>
      </c>
      <c r="L265" s="67">
        <f>SUMIF(IMPROVEMENT!$D$11:$D$5547,D265,IMPROVEMENT!$AU$11:$AU$5547)</f>
        <v>0</v>
      </c>
      <c r="M265" s="67">
        <f>SUMIF(IMPROVEMENT!$D$11:$D$5547,D265,IMPROVEMENT!$AV$11:$AV$5547)</f>
        <v>0</v>
      </c>
      <c r="N265" s="67">
        <f>SUMIF(IMPROVEMENT!$D$11:$D$5547,D265,IMPROVEMENT!$AW$11:$AW$5547)</f>
        <v>0</v>
      </c>
      <c r="O265" s="67">
        <f>SUMIF(IMPROVEMENT!$D$11:$D$5547,D265,IMPROVEMENT!$AX$11:$AX$5547)</f>
        <v>0</v>
      </c>
      <c r="P265" s="67">
        <f>SUMIF(IMPROVEMENT!$D$11:$D$5547,D265,IMPROVEMENT!$AY$11:$AY$5547)</f>
        <v>0</v>
      </c>
      <c r="Q265" s="67">
        <f>SUMIF(IMPROVEMENT!$D$12:$D$4781,D265,IMPROVEMENT!$BC$12:$BC$4781)</f>
        <v>0</v>
      </c>
      <c r="R265" s="67">
        <f>SUMIF(IMPROVEMENT!$D$12:$D$4781,D265,IMPROVEMENT!$BD$12:$BD$4781)</f>
        <v>0</v>
      </c>
      <c r="S265" s="67">
        <f>SUMIF(IMPROVEMENT!$D$12:$D$4781,D265,IMPROVEMENT!$BE$12:$BE$4781)</f>
        <v>0</v>
      </c>
      <c r="T265" s="67">
        <f>SUMIF(IMPROVEMENT!$D$12:$D$4781,D265,IMPROVEMENT!$BF$12:$BF$4781)</f>
        <v>0</v>
      </c>
      <c r="U265" s="67">
        <f>SUMIF(IMPROVEMENT!$D$12:$D$4781,D265,IMPROVEMENT!$BG$12:$BG$4781)</f>
        <v>0</v>
      </c>
      <c r="V265" s="67">
        <f>SUMIF(IMPROVEMENT!$D$12:$D$4781,D265,IMPROVEMENT!$BH$12:$BH$4781)</f>
        <v>0</v>
      </c>
      <c r="W265" s="67">
        <f>SUMIF(IMPROVEMENT!$D$12:$D$4781,D265,IMPROVEMENT!$BI$12:$BI$4781)</f>
        <v>0</v>
      </c>
      <c r="X265" s="67">
        <f>SUMIF(IMPROVEMENT!$D$12:$D$4781,D265,IMPROVEMENT!$BJ$12:$BJ$4781)</f>
        <v>0</v>
      </c>
      <c r="Y265" s="67">
        <f>SUMIF(IMPROVEMENT!$D$12:$D$4781,D265,IMPROVEMENT!$BK$12:$BK$4781)</f>
        <v>0</v>
      </c>
      <c r="Z265" s="67">
        <f>SUMIF(IMPROVEMENT!$D$12:$D$4781,D265,IMPROVEMENT!$BL$12:$BL$4781)</f>
        <v>0</v>
      </c>
      <c r="AA265" s="67">
        <f>SUMIF(IMPROVEMENT!$D$12:$D$4781,D265,IMPROVEMENT!$BM$12:$BM$4781)</f>
        <v>0</v>
      </c>
      <c r="AB265" s="67">
        <f>SUMIF(IMPROVEMENT!$D$12:$D$4781,D265,IMPROVEMENT!$BN$12:$BN$4781)</f>
        <v>0</v>
      </c>
      <c r="AC265" s="67">
        <f t="shared" si="31"/>
        <v>0</v>
      </c>
      <c r="AD265" s="67">
        <f t="shared" si="32"/>
        <v>0</v>
      </c>
      <c r="AF265" s="91"/>
      <c r="AG265" s="100"/>
      <c r="AH265" s="63">
        <f t="shared" si="33"/>
        <v>0</v>
      </c>
      <c r="AI265" s="63">
        <f t="shared" si="30"/>
        <v>0</v>
      </c>
      <c r="AJ265" s="96"/>
    </row>
    <row r="266" spans="1:36">
      <c r="A266" s="54" t="s">
        <v>106</v>
      </c>
      <c r="B266" s="54">
        <f>IFERROR(VLOOKUP(D266,#REF!,4,0),0)</f>
        <v>0</v>
      </c>
      <c r="C266" s="54">
        <f>IFERROR(VLOOKUP(D266,#REF!,5,0),0)</f>
        <v>0</v>
      </c>
      <c r="D266" s="85"/>
      <c r="E266" s="67">
        <f>SUMIF(IMPROVEMENT!$D$11:$D$5547,D266,IMPROVEMENT!$AN$11:$AN$5547)</f>
        <v>0</v>
      </c>
      <c r="F266" s="67">
        <f>SUMIF(IMPROVEMENT!$D$11:$D$5547,D266,IMPROVEMENT!$AO$11:$AO$5547)</f>
        <v>0</v>
      </c>
      <c r="G266" s="67">
        <f>SUMIF(IMPROVEMENT!$D$11:$D$5547,D266,IMPROVEMENT!$AP$11:$AP$5547)</f>
        <v>0</v>
      </c>
      <c r="H266" s="67">
        <f>SUMIF(IMPROVEMENT!$D$11:$D$5547,D266,IMPROVEMENT!$AQ$11:$AQ$5547)</f>
        <v>0</v>
      </c>
      <c r="I266" s="67">
        <f>SUMIF(IMPROVEMENT!$D$11:$D$5547,D266,IMPROVEMENT!$AR$11:$AR$5547)</f>
        <v>0</v>
      </c>
      <c r="J266" s="67">
        <f>SUMIF(IMPROVEMENT!$D$11:$D$5547,D266,IMPROVEMENT!$AS$11:$AS$5547)</f>
        <v>0</v>
      </c>
      <c r="K266" s="67">
        <f>SUMIF(IMPROVEMENT!$D$11:$D$5547,D266,IMPROVEMENT!$AT$11:$AT$5547)</f>
        <v>0</v>
      </c>
      <c r="L266" s="67">
        <f>SUMIF(IMPROVEMENT!$D$11:$D$5547,D266,IMPROVEMENT!$AU$11:$AU$5547)</f>
        <v>0</v>
      </c>
      <c r="M266" s="67">
        <f>SUMIF(IMPROVEMENT!$D$11:$D$5547,D266,IMPROVEMENT!$AV$11:$AV$5547)</f>
        <v>0</v>
      </c>
      <c r="N266" s="67">
        <f>SUMIF(IMPROVEMENT!$D$11:$D$5547,D266,IMPROVEMENT!$AW$11:$AW$5547)</f>
        <v>0</v>
      </c>
      <c r="O266" s="67">
        <f>SUMIF(IMPROVEMENT!$D$11:$D$5547,D266,IMPROVEMENT!$AX$11:$AX$5547)</f>
        <v>0</v>
      </c>
      <c r="P266" s="67">
        <f>SUMIF(IMPROVEMENT!$D$11:$D$5547,D266,IMPROVEMENT!$AY$11:$AY$5547)</f>
        <v>0</v>
      </c>
      <c r="Q266" s="67">
        <f>SUMIF(IMPROVEMENT!$D$12:$D$4781,D266,IMPROVEMENT!$BC$12:$BC$4781)</f>
        <v>0</v>
      </c>
      <c r="R266" s="67">
        <f>SUMIF(IMPROVEMENT!$D$12:$D$4781,D266,IMPROVEMENT!$BD$12:$BD$4781)</f>
        <v>0</v>
      </c>
      <c r="S266" s="67">
        <f>SUMIF(IMPROVEMENT!$D$12:$D$4781,D266,IMPROVEMENT!$BE$12:$BE$4781)</f>
        <v>0</v>
      </c>
      <c r="T266" s="67">
        <f>SUMIF(IMPROVEMENT!$D$12:$D$4781,D266,IMPROVEMENT!$BF$12:$BF$4781)</f>
        <v>0</v>
      </c>
      <c r="U266" s="67">
        <f>SUMIF(IMPROVEMENT!$D$12:$D$4781,D266,IMPROVEMENT!$BG$12:$BG$4781)</f>
        <v>0</v>
      </c>
      <c r="V266" s="67">
        <f>SUMIF(IMPROVEMENT!$D$12:$D$4781,D266,IMPROVEMENT!$BH$12:$BH$4781)</f>
        <v>0</v>
      </c>
      <c r="W266" s="67">
        <f>SUMIF(IMPROVEMENT!$D$12:$D$4781,D266,IMPROVEMENT!$BI$12:$BI$4781)</f>
        <v>0</v>
      </c>
      <c r="X266" s="67">
        <f>SUMIF(IMPROVEMENT!$D$12:$D$4781,D266,IMPROVEMENT!$BJ$12:$BJ$4781)</f>
        <v>0</v>
      </c>
      <c r="Y266" s="67">
        <f>SUMIF(IMPROVEMENT!$D$12:$D$4781,D266,IMPROVEMENT!$BK$12:$BK$4781)</f>
        <v>0</v>
      </c>
      <c r="Z266" s="67">
        <f>SUMIF(IMPROVEMENT!$D$12:$D$4781,D266,IMPROVEMENT!$BL$12:$BL$4781)</f>
        <v>0</v>
      </c>
      <c r="AA266" s="67">
        <f>SUMIF(IMPROVEMENT!$D$12:$D$4781,D266,IMPROVEMENT!$BM$12:$BM$4781)</f>
        <v>0</v>
      </c>
      <c r="AB266" s="67">
        <f>SUMIF(IMPROVEMENT!$D$12:$D$4781,D266,IMPROVEMENT!$BN$12:$BN$4781)</f>
        <v>0</v>
      </c>
      <c r="AC266" s="67">
        <f t="shared" si="31"/>
        <v>0</v>
      </c>
      <c r="AD266" s="67">
        <f t="shared" si="32"/>
        <v>0</v>
      </c>
      <c r="AF266" s="91"/>
      <c r="AG266" s="100"/>
      <c r="AH266" s="63">
        <f t="shared" si="33"/>
        <v>0</v>
      </c>
      <c r="AI266" s="63">
        <f t="shared" si="30"/>
        <v>0</v>
      </c>
      <c r="AJ266" s="96"/>
    </row>
    <row r="267" spans="1:36">
      <c r="A267" s="54" t="s">
        <v>106</v>
      </c>
      <c r="B267" s="54">
        <f>IFERROR(VLOOKUP(D267,#REF!,4,0),0)</f>
        <v>0</v>
      </c>
      <c r="C267" s="54">
        <f>IFERROR(VLOOKUP(D267,#REF!,5,0),0)</f>
        <v>0</v>
      </c>
      <c r="D267" s="85"/>
      <c r="E267" s="67">
        <f>SUMIF(IMPROVEMENT!$D$11:$D$5547,D267,IMPROVEMENT!$AN$11:$AN$5547)</f>
        <v>0</v>
      </c>
      <c r="F267" s="67">
        <f>SUMIF(IMPROVEMENT!$D$11:$D$5547,D267,IMPROVEMENT!$AO$11:$AO$5547)</f>
        <v>0</v>
      </c>
      <c r="G267" s="67">
        <f>SUMIF(IMPROVEMENT!$D$11:$D$5547,D267,IMPROVEMENT!$AP$11:$AP$5547)</f>
        <v>0</v>
      </c>
      <c r="H267" s="67">
        <f>SUMIF(IMPROVEMENT!$D$11:$D$5547,D267,IMPROVEMENT!$AQ$11:$AQ$5547)</f>
        <v>0</v>
      </c>
      <c r="I267" s="67">
        <f>SUMIF(IMPROVEMENT!$D$11:$D$5547,D267,IMPROVEMENT!$AR$11:$AR$5547)</f>
        <v>0</v>
      </c>
      <c r="J267" s="67">
        <f>SUMIF(IMPROVEMENT!$D$11:$D$5547,D267,IMPROVEMENT!$AS$11:$AS$5547)</f>
        <v>0</v>
      </c>
      <c r="K267" s="67">
        <f>SUMIF(IMPROVEMENT!$D$11:$D$5547,D267,IMPROVEMENT!$AT$11:$AT$5547)</f>
        <v>0</v>
      </c>
      <c r="L267" s="67">
        <f>SUMIF(IMPROVEMENT!$D$11:$D$5547,D267,IMPROVEMENT!$AU$11:$AU$5547)</f>
        <v>0</v>
      </c>
      <c r="M267" s="67">
        <f>SUMIF(IMPROVEMENT!$D$11:$D$5547,D267,IMPROVEMENT!$AV$11:$AV$5547)</f>
        <v>0</v>
      </c>
      <c r="N267" s="67">
        <f>SUMIF(IMPROVEMENT!$D$11:$D$5547,D267,IMPROVEMENT!$AW$11:$AW$5547)</f>
        <v>0</v>
      </c>
      <c r="O267" s="67">
        <f>SUMIF(IMPROVEMENT!$D$11:$D$5547,D267,IMPROVEMENT!$AX$11:$AX$5547)</f>
        <v>0</v>
      </c>
      <c r="P267" s="67">
        <f>SUMIF(IMPROVEMENT!$D$11:$D$5547,D267,IMPROVEMENT!$AY$11:$AY$5547)</f>
        <v>0</v>
      </c>
      <c r="Q267" s="67">
        <f>SUMIF(IMPROVEMENT!$D$12:$D$4781,D267,IMPROVEMENT!$BC$12:$BC$4781)</f>
        <v>0</v>
      </c>
      <c r="R267" s="67">
        <f>SUMIF(IMPROVEMENT!$D$12:$D$4781,D267,IMPROVEMENT!$BD$12:$BD$4781)</f>
        <v>0</v>
      </c>
      <c r="S267" s="67">
        <f>SUMIF(IMPROVEMENT!$D$12:$D$4781,D267,IMPROVEMENT!$BE$12:$BE$4781)</f>
        <v>0</v>
      </c>
      <c r="T267" s="67">
        <f>SUMIF(IMPROVEMENT!$D$12:$D$4781,D267,IMPROVEMENT!$BF$12:$BF$4781)</f>
        <v>0</v>
      </c>
      <c r="U267" s="67">
        <f>SUMIF(IMPROVEMENT!$D$12:$D$4781,D267,IMPROVEMENT!$BG$12:$BG$4781)</f>
        <v>0</v>
      </c>
      <c r="V267" s="67">
        <f>SUMIF(IMPROVEMENT!$D$12:$D$4781,D267,IMPROVEMENT!$BH$12:$BH$4781)</f>
        <v>0</v>
      </c>
      <c r="W267" s="67">
        <f>SUMIF(IMPROVEMENT!$D$12:$D$4781,D267,IMPROVEMENT!$BI$12:$BI$4781)</f>
        <v>0</v>
      </c>
      <c r="X267" s="67">
        <f>SUMIF(IMPROVEMENT!$D$12:$D$4781,D267,IMPROVEMENT!$BJ$12:$BJ$4781)</f>
        <v>0</v>
      </c>
      <c r="Y267" s="67">
        <f>SUMIF(IMPROVEMENT!$D$12:$D$4781,D267,IMPROVEMENT!$BK$12:$BK$4781)</f>
        <v>0</v>
      </c>
      <c r="Z267" s="67">
        <f>SUMIF(IMPROVEMENT!$D$12:$D$4781,D267,IMPROVEMENT!$BL$12:$BL$4781)</f>
        <v>0</v>
      </c>
      <c r="AA267" s="67">
        <f>SUMIF(IMPROVEMENT!$D$12:$D$4781,D267,IMPROVEMENT!$BM$12:$BM$4781)</f>
        <v>0</v>
      </c>
      <c r="AB267" s="67">
        <f>SUMIF(IMPROVEMENT!$D$12:$D$4781,D267,IMPROVEMENT!$BN$12:$BN$4781)</f>
        <v>0</v>
      </c>
      <c r="AC267" s="67">
        <f t="shared" si="31"/>
        <v>0</v>
      </c>
      <c r="AD267" s="67">
        <f t="shared" si="32"/>
        <v>0</v>
      </c>
      <c r="AF267" s="91"/>
      <c r="AG267" s="100"/>
      <c r="AH267" s="63">
        <f t="shared" si="33"/>
        <v>0</v>
      </c>
      <c r="AI267" s="63">
        <f t="shared" si="30"/>
        <v>0</v>
      </c>
      <c r="AJ267" s="96"/>
    </row>
    <row r="268" spans="1:36">
      <c r="A268" s="54" t="s">
        <v>106</v>
      </c>
      <c r="B268" s="54">
        <f>IFERROR(VLOOKUP(D268,#REF!,4,0),0)</f>
        <v>0</v>
      </c>
      <c r="C268" s="54">
        <f>IFERROR(VLOOKUP(D268,#REF!,5,0),0)</f>
        <v>0</v>
      </c>
      <c r="D268" s="85"/>
      <c r="E268" s="67">
        <f>SUMIF(IMPROVEMENT!$D$11:$D$5547,D268,IMPROVEMENT!$AN$11:$AN$5547)</f>
        <v>0</v>
      </c>
      <c r="F268" s="67">
        <f>SUMIF(IMPROVEMENT!$D$11:$D$5547,D268,IMPROVEMENT!$AO$11:$AO$5547)</f>
        <v>0</v>
      </c>
      <c r="G268" s="67">
        <f>SUMIF(IMPROVEMENT!$D$11:$D$5547,D268,IMPROVEMENT!$AP$11:$AP$5547)</f>
        <v>0</v>
      </c>
      <c r="H268" s="67">
        <f>SUMIF(IMPROVEMENT!$D$11:$D$5547,D268,IMPROVEMENT!$AQ$11:$AQ$5547)</f>
        <v>0</v>
      </c>
      <c r="I268" s="67">
        <f>SUMIF(IMPROVEMENT!$D$11:$D$5547,D268,IMPROVEMENT!$AR$11:$AR$5547)</f>
        <v>0</v>
      </c>
      <c r="J268" s="67">
        <f>SUMIF(IMPROVEMENT!$D$11:$D$5547,D268,IMPROVEMENT!$AS$11:$AS$5547)</f>
        <v>0</v>
      </c>
      <c r="K268" s="67">
        <f>SUMIF(IMPROVEMENT!$D$11:$D$5547,D268,IMPROVEMENT!$AT$11:$AT$5547)</f>
        <v>0</v>
      </c>
      <c r="L268" s="67">
        <f>SUMIF(IMPROVEMENT!$D$11:$D$5547,D268,IMPROVEMENT!$AU$11:$AU$5547)</f>
        <v>0</v>
      </c>
      <c r="M268" s="67">
        <f>SUMIF(IMPROVEMENT!$D$11:$D$5547,D268,IMPROVEMENT!$AV$11:$AV$5547)</f>
        <v>0</v>
      </c>
      <c r="N268" s="67">
        <f>SUMIF(IMPROVEMENT!$D$11:$D$5547,D268,IMPROVEMENT!$AW$11:$AW$5547)</f>
        <v>0</v>
      </c>
      <c r="O268" s="67">
        <f>SUMIF(IMPROVEMENT!$D$11:$D$5547,D268,IMPROVEMENT!$AX$11:$AX$5547)</f>
        <v>0</v>
      </c>
      <c r="P268" s="67">
        <f>SUMIF(IMPROVEMENT!$D$11:$D$5547,D268,IMPROVEMENT!$AY$11:$AY$5547)</f>
        <v>0</v>
      </c>
      <c r="Q268" s="67">
        <f>SUMIF(IMPROVEMENT!$D$12:$D$4781,D268,IMPROVEMENT!$BC$12:$BC$4781)</f>
        <v>0</v>
      </c>
      <c r="R268" s="67">
        <f>SUMIF(IMPROVEMENT!$D$12:$D$4781,D268,IMPROVEMENT!$BD$12:$BD$4781)</f>
        <v>0</v>
      </c>
      <c r="S268" s="67">
        <f>SUMIF(IMPROVEMENT!$D$12:$D$4781,D268,IMPROVEMENT!$BE$12:$BE$4781)</f>
        <v>0</v>
      </c>
      <c r="T268" s="67">
        <f>SUMIF(IMPROVEMENT!$D$12:$D$4781,D268,IMPROVEMENT!$BF$12:$BF$4781)</f>
        <v>0</v>
      </c>
      <c r="U268" s="67">
        <f>SUMIF(IMPROVEMENT!$D$12:$D$4781,D268,IMPROVEMENT!$BG$12:$BG$4781)</f>
        <v>0</v>
      </c>
      <c r="V268" s="67">
        <f>SUMIF(IMPROVEMENT!$D$12:$D$4781,D268,IMPROVEMENT!$BH$12:$BH$4781)</f>
        <v>0</v>
      </c>
      <c r="W268" s="67">
        <f>SUMIF(IMPROVEMENT!$D$12:$D$4781,D268,IMPROVEMENT!$BI$12:$BI$4781)</f>
        <v>0</v>
      </c>
      <c r="X268" s="67">
        <f>SUMIF(IMPROVEMENT!$D$12:$D$4781,D268,IMPROVEMENT!$BJ$12:$BJ$4781)</f>
        <v>0</v>
      </c>
      <c r="Y268" s="67">
        <f>SUMIF(IMPROVEMENT!$D$12:$D$4781,D268,IMPROVEMENT!$BK$12:$BK$4781)</f>
        <v>0</v>
      </c>
      <c r="Z268" s="67">
        <f>SUMIF(IMPROVEMENT!$D$12:$D$4781,D268,IMPROVEMENT!$BL$12:$BL$4781)</f>
        <v>0</v>
      </c>
      <c r="AA268" s="67">
        <f>SUMIF(IMPROVEMENT!$D$12:$D$4781,D268,IMPROVEMENT!$BM$12:$BM$4781)</f>
        <v>0</v>
      </c>
      <c r="AB268" s="67">
        <f>SUMIF(IMPROVEMENT!$D$12:$D$4781,D268,IMPROVEMENT!$BN$12:$BN$4781)</f>
        <v>0</v>
      </c>
      <c r="AC268" s="67">
        <f t="shared" si="31"/>
        <v>0</v>
      </c>
      <c r="AD268" s="67">
        <f t="shared" si="32"/>
        <v>0</v>
      </c>
      <c r="AF268" s="91"/>
      <c r="AG268" s="100"/>
      <c r="AH268" s="63">
        <f t="shared" si="33"/>
        <v>0</v>
      </c>
      <c r="AI268" s="63">
        <f t="shared" si="30"/>
        <v>0</v>
      </c>
      <c r="AJ268" s="96"/>
    </row>
    <row r="269" spans="1:36" ht="15.75" thickBot="1">
      <c r="A269" s="55" t="s">
        <v>106</v>
      </c>
      <c r="B269" s="55">
        <f>IFERROR(VLOOKUP(D269,#REF!,4,0),0)</f>
        <v>0</v>
      </c>
      <c r="C269" s="55">
        <f>IFERROR(VLOOKUP(D269,#REF!,5,0),0)</f>
        <v>0</v>
      </c>
      <c r="D269" s="86"/>
      <c r="E269" s="68">
        <f>SUMIF(IMPROVEMENT!$D$11:$D$5547,D269,IMPROVEMENT!$AN$11:$AN$5547)</f>
        <v>0</v>
      </c>
      <c r="F269" s="68">
        <f>SUMIF(IMPROVEMENT!$D$11:$D$5547,D269,IMPROVEMENT!$AO$11:$AO$5547)</f>
        <v>0</v>
      </c>
      <c r="G269" s="68">
        <f>SUMIF(IMPROVEMENT!$D$11:$D$5547,D269,IMPROVEMENT!$AP$11:$AP$5547)</f>
        <v>0</v>
      </c>
      <c r="H269" s="68">
        <f>SUMIF(IMPROVEMENT!$D$11:$D$5547,D269,IMPROVEMENT!$AQ$11:$AQ$5547)</f>
        <v>0</v>
      </c>
      <c r="I269" s="68">
        <f>SUMIF(IMPROVEMENT!$D$11:$D$5547,D269,IMPROVEMENT!$AR$11:$AR$5547)</f>
        <v>0</v>
      </c>
      <c r="J269" s="68">
        <f>SUMIF(IMPROVEMENT!$D$11:$D$5547,D269,IMPROVEMENT!$AS$11:$AS$5547)</f>
        <v>0</v>
      </c>
      <c r="K269" s="68">
        <f>SUMIF(IMPROVEMENT!$D$11:$D$5547,D269,IMPROVEMENT!$AT$11:$AT$5547)</f>
        <v>0</v>
      </c>
      <c r="L269" s="68">
        <f>SUMIF(IMPROVEMENT!$D$11:$D$5547,D269,IMPROVEMENT!$AU$11:$AU$5547)</f>
        <v>0</v>
      </c>
      <c r="M269" s="68">
        <f>SUMIF(IMPROVEMENT!$D$11:$D$5547,D269,IMPROVEMENT!$AV$11:$AV$5547)</f>
        <v>0</v>
      </c>
      <c r="N269" s="68">
        <f>SUMIF(IMPROVEMENT!$D$11:$D$5547,D269,IMPROVEMENT!$AW$11:$AW$5547)</f>
        <v>0</v>
      </c>
      <c r="O269" s="68">
        <f>SUMIF(IMPROVEMENT!$D$11:$D$5547,D269,IMPROVEMENT!$AX$11:$AX$5547)</f>
        <v>0</v>
      </c>
      <c r="P269" s="68">
        <f>SUMIF(IMPROVEMENT!$D$11:$D$5547,D269,IMPROVEMENT!$AY$11:$AY$5547)</f>
        <v>0</v>
      </c>
      <c r="Q269" s="68">
        <f>SUMIF(IMPROVEMENT!$D$12:$D$4781,D269,IMPROVEMENT!$BC$12:$BC$4781)</f>
        <v>0</v>
      </c>
      <c r="R269" s="68">
        <f>SUMIF(IMPROVEMENT!$D$12:$D$4781,D269,IMPROVEMENT!$BD$12:$BD$4781)</f>
        <v>0</v>
      </c>
      <c r="S269" s="68">
        <f>SUMIF(IMPROVEMENT!$D$12:$D$4781,D269,IMPROVEMENT!$BE$12:$BE$4781)</f>
        <v>0</v>
      </c>
      <c r="T269" s="68">
        <f>SUMIF(IMPROVEMENT!$D$12:$D$4781,D269,IMPROVEMENT!$BF$12:$BF$4781)</f>
        <v>0</v>
      </c>
      <c r="U269" s="68">
        <f>SUMIF(IMPROVEMENT!$D$12:$D$4781,D269,IMPROVEMENT!$BG$12:$BG$4781)</f>
        <v>0</v>
      </c>
      <c r="V269" s="68">
        <f>SUMIF(IMPROVEMENT!$D$12:$D$4781,D269,IMPROVEMENT!$BH$12:$BH$4781)</f>
        <v>0</v>
      </c>
      <c r="W269" s="68">
        <f>SUMIF(IMPROVEMENT!$D$12:$D$4781,D269,IMPROVEMENT!$BI$12:$BI$4781)</f>
        <v>0</v>
      </c>
      <c r="X269" s="68">
        <f>SUMIF(IMPROVEMENT!$D$12:$D$4781,D269,IMPROVEMENT!$BJ$12:$BJ$4781)</f>
        <v>0</v>
      </c>
      <c r="Y269" s="68">
        <f>SUMIF(IMPROVEMENT!$D$12:$D$4781,D269,IMPROVEMENT!$BK$12:$BK$4781)</f>
        <v>0</v>
      </c>
      <c r="Z269" s="68">
        <f>SUMIF(IMPROVEMENT!$D$12:$D$4781,D269,IMPROVEMENT!$BL$12:$BL$4781)</f>
        <v>0</v>
      </c>
      <c r="AA269" s="68">
        <f>SUMIF(IMPROVEMENT!$D$12:$D$4781,D269,IMPROVEMENT!$BM$12:$BM$4781)</f>
        <v>0</v>
      </c>
      <c r="AB269" s="68">
        <f>SUMIF(IMPROVEMENT!$D$12:$D$4781,D269,IMPROVEMENT!$BN$12:$BN$4781)</f>
        <v>0</v>
      </c>
      <c r="AC269" s="68">
        <f t="shared" si="31"/>
        <v>0</v>
      </c>
      <c r="AD269" s="68">
        <f t="shared" si="32"/>
        <v>0</v>
      </c>
      <c r="AF269" s="92"/>
      <c r="AG269" s="101"/>
      <c r="AH269" s="64">
        <f t="shared" si="33"/>
        <v>0</v>
      </c>
      <c r="AI269" s="64">
        <f t="shared" si="30"/>
        <v>0</v>
      </c>
      <c r="AJ269" s="97"/>
    </row>
    <row r="270" spans="1:36" ht="15.75" thickBot="1">
      <c r="A270" s="49"/>
      <c r="B270" s="51"/>
      <c r="C270" s="51" t="s">
        <v>27</v>
      </c>
      <c r="D270" s="88"/>
      <c r="E270" s="69">
        <f>SUM(E220:E269)</f>
        <v>0</v>
      </c>
      <c r="F270" s="69">
        <f>SUM(F220:F269)</f>
        <v>0</v>
      </c>
      <c r="G270" s="69">
        <f t="shared" ref="G270:P270" si="34">SUM(G220:G269)</f>
        <v>0</v>
      </c>
      <c r="H270" s="69">
        <f t="shared" si="34"/>
        <v>0</v>
      </c>
      <c r="I270" s="69">
        <f t="shared" si="34"/>
        <v>0</v>
      </c>
      <c r="J270" s="69">
        <f t="shared" si="34"/>
        <v>0</v>
      </c>
      <c r="K270" s="69">
        <f t="shared" si="34"/>
        <v>0</v>
      </c>
      <c r="L270" s="69">
        <f t="shared" si="34"/>
        <v>0</v>
      </c>
      <c r="M270" s="69">
        <f t="shared" si="34"/>
        <v>0</v>
      </c>
      <c r="N270" s="69">
        <f t="shared" si="34"/>
        <v>0</v>
      </c>
      <c r="O270" s="69">
        <f t="shared" si="34"/>
        <v>0</v>
      </c>
      <c r="P270" s="69">
        <f t="shared" si="34"/>
        <v>0</v>
      </c>
      <c r="Q270" s="69">
        <f t="shared" ref="Q270:AD270" si="35">SUM(Q220:Q269)</f>
        <v>0</v>
      </c>
      <c r="R270" s="69">
        <f t="shared" si="35"/>
        <v>0</v>
      </c>
      <c r="S270" s="69">
        <f t="shared" si="35"/>
        <v>0</v>
      </c>
      <c r="T270" s="69">
        <f t="shared" si="35"/>
        <v>0</v>
      </c>
      <c r="U270" s="69">
        <f t="shared" si="35"/>
        <v>0</v>
      </c>
      <c r="V270" s="69">
        <f t="shared" si="35"/>
        <v>0</v>
      </c>
      <c r="W270" s="69">
        <f t="shared" si="35"/>
        <v>0</v>
      </c>
      <c r="X270" s="69">
        <f t="shared" si="35"/>
        <v>0</v>
      </c>
      <c r="Y270" s="69">
        <f t="shared" si="35"/>
        <v>0</v>
      </c>
      <c r="Z270" s="69">
        <f t="shared" si="35"/>
        <v>0</v>
      </c>
      <c r="AA270" s="69">
        <f t="shared" si="35"/>
        <v>0</v>
      </c>
      <c r="AB270" s="69">
        <f t="shared" si="35"/>
        <v>0</v>
      </c>
      <c r="AC270" s="69">
        <f t="shared" si="35"/>
        <v>0</v>
      </c>
      <c r="AD270" s="69">
        <f t="shared" si="35"/>
        <v>0</v>
      </c>
      <c r="AE270" s="52"/>
      <c r="AF270" s="93">
        <f>SUM(AF220:AF269)</f>
        <v>0</v>
      </c>
      <c r="AG270" s="69">
        <f>SUM(AG220:AG269)</f>
        <v>0</v>
      </c>
      <c r="AH270" s="70">
        <f>SUM(AH220:AH269)</f>
        <v>0</v>
      </c>
      <c r="AI270" s="70">
        <f>SUM(AI220:AI269)</f>
        <v>0</v>
      </c>
      <c r="AJ270" s="98"/>
    </row>
    <row r="271" spans="1:36" ht="15.75" thickBot="1"/>
    <row r="272" spans="1:36" ht="15.75" thickBot="1">
      <c r="A272" s="49"/>
      <c r="B272" s="51"/>
      <c r="C272" s="51" t="s">
        <v>107</v>
      </c>
      <c r="D272" s="88"/>
      <c r="E272" s="69">
        <f>E50+E132+E217+E270</f>
        <v>467</v>
      </c>
      <c r="F272" s="69">
        <f>F50+F132+F217+F270</f>
        <v>406</v>
      </c>
      <c r="G272" s="69">
        <f t="shared" ref="G272:P272" si="36">G50+G132+G217+G270</f>
        <v>3583</v>
      </c>
      <c r="H272" s="69">
        <f t="shared" si="36"/>
        <v>309</v>
      </c>
      <c r="I272" s="69">
        <f t="shared" si="36"/>
        <v>835</v>
      </c>
      <c r="J272" s="69">
        <f t="shared" si="36"/>
        <v>225</v>
      </c>
      <c r="K272" s="69">
        <f t="shared" si="36"/>
        <v>446</v>
      </c>
      <c r="L272" s="69">
        <f t="shared" si="36"/>
        <v>231</v>
      </c>
      <c r="M272" s="69">
        <f t="shared" si="36"/>
        <v>3527</v>
      </c>
      <c r="N272" s="69">
        <f t="shared" si="36"/>
        <v>389</v>
      </c>
      <c r="O272" s="69">
        <f t="shared" si="36"/>
        <v>218</v>
      </c>
      <c r="P272" s="69">
        <f t="shared" si="36"/>
        <v>191</v>
      </c>
      <c r="Q272" s="69">
        <f>Q50+Q132+Q217+Q270</f>
        <v>4097.3587681186946</v>
      </c>
      <c r="R272" s="69">
        <f>R50+R132+R217+R270</f>
        <v>5875.2405577709433</v>
      </c>
      <c r="S272" s="69">
        <f t="shared" ref="S272:AG272" si="37">S50+S132+S217+S270</f>
        <v>17702.285487068479</v>
      </c>
      <c r="T272" s="69">
        <f t="shared" si="37"/>
        <v>7333.8896959224257</v>
      </c>
      <c r="U272" s="69">
        <f t="shared" si="37"/>
        <v>3394.8131163520825</v>
      </c>
      <c r="V272" s="69">
        <f t="shared" si="37"/>
        <v>1692.5826579570344</v>
      </c>
      <c r="W272" s="69">
        <f t="shared" si="37"/>
        <v>1256.3780334966389</v>
      </c>
      <c r="X272" s="69">
        <f t="shared" si="37"/>
        <v>1112.0544814952586</v>
      </c>
      <c r="Y272" s="69">
        <f t="shared" si="37"/>
        <v>906.88725583279518</v>
      </c>
      <c r="Z272" s="69">
        <f t="shared" si="37"/>
        <v>738.11590900459521</v>
      </c>
      <c r="AA272" s="69">
        <f t="shared" si="37"/>
        <v>1076.8759698549866</v>
      </c>
      <c r="AB272" s="69">
        <f t="shared" si="37"/>
        <v>585.66717937032399</v>
      </c>
      <c r="AC272" s="69">
        <f t="shared" si="37"/>
        <v>10827</v>
      </c>
      <c r="AD272" s="71">
        <f t="shared" si="37"/>
        <v>45772.149112244268</v>
      </c>
      <c r="AE272" s="72"/>
      <c r="AF272" s="94">
        <f t="shared" si="37"/>
        <v>9283</v>
      </c>
      <c r="AG272" s="69">
        <f t="shared" si="37"/>
        <v>14282.489270761806</v>
      </c>
      <c r="AH272" s="70">
        <f>AH50+AH132+AH217+AH270</f>
        <v>33.601962416766213</v>
      </c>
      <c r="AI272" s="70">
        <f>AI50+AI132+AI217+AI270</f>
        <v>67.705390056603463</v>
      </c>
      <c r="AJ272" s="98"/>
    </row>
  </sheetData>
  <mergeCells count="2">
    <mergeCell ref="AC7:AD7"/>
    <mergeCell ref="AF7:AJ7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M269"/>
  <sheetViews>
    <sheetView workbookViewId="0">
      <pane xSplit="2" ySplit="13" topLeftCell="F160" activePane="bottomRight" state="frozen"/>
      <selection pane="topRight" activeCell="C1" sqref="C1"/>
      <selection pane="bottomLeft" activeCell="A12" sqref="A12"/>
      <selection pane="bottomRight" activeCell="L52" sqref="L52:L127"/>
    </sheetView>
  </sheetViews>
  <sheetFormatPr defaultRowHeight="15"/>
  <cols>
    <col min="1" max="1" width="9.7109375" customWidth="1"/>
    <col min="2" max="2" width="42.28515625" customWidth="1"/>
    <col min="3" max="3" width="4.5703125" style="132" bestFit="1" customWidth="1"/>
    <col min="4" max="4" width="14" style="132" customWidth="1"/>
    <col min="5" max="5" width="14.42578125" bestFit="1" customWidth="1"/>
    <col min="6" max="10" width="14.42578125" customWidth="1"/>
    <col min="11" max="11" width="13.28515625" customWidth="1"/>
    <col min="12" max="12" width="59" customWidth="1"/>
    <col min="13" max="13" width="12" style="135" bestFit="1" customWidth="1"/>
  </cols>
  <sheetData>
    <row r="1" spans="1:13" ht="15.75" thickBot="1">
      <c r="B1" s="110" t="s">
        <v>117</v>
      </c>
      <c r="C1" s="194" t="s">
        <v>128</v>
      </c>
      <c r="D1" s="195" t="s">
        <v>141</v>
      </c>
      <c r="I1" s="193" t="s">
        <v>224</v>
      </c>
      <c r="J1" s="193" t="s">
        <v>225</v>
      </c>
      <c r="K1" s="193" t="s">
        <v>226</v>
      </c>
    </row>
    <row r="2" spans="1:13" ht="15.75" thickBot="1">
      <c r="B2" s="110" t="s">
        <v>14797</v>
      </c>
      <c r="C2" s="194" t="s">
        <v>140</v>
      </c>
      <c r="D2" s="195" t="s">
        <v>142</v>
      </c>
      <c r="I2" s="1120"/>
      <c r="J2" s="1120"/>
      <c r="K2" s="1120"/>
    </row>
    <row r="3" spans="1:13" ht="15.75" thickBot="1">
      <c r="B3" s="110" t="s">
        <v>143</v>
      </c>
      <c r="C3" s="129"/>
      <c r="D3" s="129"/>
      <c r="I3" s="1120"/>
      <c r="J3" s="1120"/>
      <c r="K3" s="1120"/>
    </row>
    <row r="4" spans="1:13" ht="15.75" thickBot="1">
      <c r="B4" s="110"/>
      <c r="C4" s="129"/>
      <c r="D4" s="129"/>
      <c r="I4" s="1120"/>
      <c r="J4" s="1120"/>
      <c r="K4" s="1120"/>
    </row>
    <row r="5" spans="1:13" ht="15.75" thickBot="1">
      <c r="B5" s="110"/>
      <c r="C5" s="129"/>
      <c r="D5" s="129"/>
      <c r="I5" s="193" t="s">
        <v>229</v>
      </c>
      <c r="J5" s="193" t="s">
        <v>228</v>
      </c>
      <c r="K5" s="193" t="s">
        <v>227</v>
      </c>
    </row>
    <row r="6" spans="1:13" ht="15.75" thickBot="1">
      <c r="B6" s="110"/>
      <c r="C6" s="129"/>
      <c r="D6" s="129"/>
    </row>
    <row r="7" spans="1:13">
      <c r="B7" s="1121" t="s">
        <v>80</v>
      </c>
      <c r="C7" s="1115" t="s">
        <v>127</v>
      </c>
      <c r="D7" s="188" t="s">
        <v>222</v>
      </c>
      <c r="E7" s="111" t="s">
        <v>14782</v>
      </c>
      <c r="F7" s="1124" t="s">
        <v>14781</v>
      </c>
      <c r="G7" s="1125"/>
      <c r="H7" s="1125"/>
      <c r="I7" s="1125"/>
      <c r="J7" s="1126"/>
      <c r="K7" s="1118" t="s">
        <v>126</v>
      </c>
      <c r="L7" s="1112" t="s">
        <v>118</v>
      </c>
    </row>
    <row r="8" spans="1:13">
      <c r="B8" s="1122"/>
      <c r="C8" s="1116"/>
      <c r="D8" s="189" t="s">
        <v>122</v>
      </c>
      <c r="E8" s="112" t="s">
        <v>119</v>
      </c>
      <c r="F8" s="138" t="s">
        <v>86</v>
      </c>
      <c r="G8" s="113" t="s">
        <v>120</v>
      </c>
      <c r="H8" s="113" t="s">
        <v>121</v>
      </c>
      <c r="I8" s="113" t="s">
        <v>125</v>
      </c>
      <c r="J8" s="146" t="s">
        <v>122</v>
      </c>
      <c r="K8" s="1119"/>
      <c r="L8" s="1113"/>
    </row>
    <row r="9" spans="1:13">
      <c r="B9" s="1122"/>
      <c r="C9" s="1116"/>
      <c r="D9" s="191" t="s">
        <v>92</v>
      </c>
      <c r="E9" s="112" t="s">
        <v>92</v>
      </c>
      <c r="F9" s="139" t="s">
        <v>92</v>
      </c>
      <c r="G9" s="112" t="s">
        <v>92</v>
      </c>
      <c r="H9" s="112" t="s">
        <v>92</v>
      </c>
      <c r="I9" s="112" t="s">
        <v>92</v>
      </c>
      <c r="J9" s="147" t="s">
        <v>92</v>
      </c>
      <c r="K9" s="1119"/>
      <c r="L9" s="1113"/>
    </row>
    <row r="10" spans="1:13" ht="15.75" thickBot="1">
      <c r="B10" s="1123"/>
      <c r="C10" s="1117"/>
      <c r="D10" s="190" t="s">
        <v>102</v>
      </c>
      <c r="E10" s="114" t="s">
        <v>103</v>
      </c>
      <c r="F10" s="140" t="s">
        <v>129</v>
      </c>
      <c r="G10" s="114" t="s">
        <v>130</v>
      </c>
      <c r="H10" s="114" t="s">
        <v>131</v>
      </c>
      <c r="I10" s="114" t="s">
        <v>128</v>
      </c>
      <c r="J10" s="148" t="s">
        <v>220</v>
      </c>
      <c r="K10" s="114" t="s">
        <v>221</v>
      </c>
      <c r="L10" s="1114"/>
    </row>
    <row r="11" spans="1:13" s="115" customFormat="1">
      <c r="A11" s="115" t="s">
        <v>1463</v>
      </c>
      <c r="B11" s="123" t="s">
        <v>123</v>
      </c>
      <c r="C11" s="130"/>
      <c r="D11" s="201">
        <v>167543</v>
      </c>
      <c r="E11" s="130"/>
      <c r="F11" s="141">
        <f>J11</f>
        <v>0</v>
      </c>
      <c r="G11" s="125"/>
      <c r="H11" s="125"/>
      <c r="I11" s="125"/>
      <c r="J11" s="149"/>
      <c r="K11" s="124"/>
      <c r="L11" s="125"/>
      <c r="M11" s="135"/>
    </row>
    <row r="12" spans="1:13" s="115" customFormat="1">
      <c r="B12" s="126" t="s">
        <v>124</v>
      </c>
      <c r="C12" s="131"/>
      <c r="D12" s="202">
        <f>D11/12</f>
        <v>13961.916666666666</v>
      </c>
      <c r="E12" s="127">
        <f>E11/12</f>
        <v>0</v>
      </c>
      <c r="F12" s="142">
        <f>J12</f>
        <v>0</v>
      </c>
      <c r="G12" s="128"/>
      <c r="H12" s="128"/>
      <c r="I12" s="128"/>
      <c r="J12" s="150">
        <f>J11/12</f>
        <v>0</v>
      </c>
      <c r="K12" s="127"/>
      <c r="L12" s="128"/>
      <c r="M12" s="192" t="s">
        <v>223</v>
      </c>
    </row>
    <row r="13" spans="1:13" ht="6.75" customHeight="1">
      <c r="E13" s="72"/>
      <c r="F13" s="143"/>
      <c r="G13" s="72"/>
      <c r="H13" s="72"/>
      <c r="I13" s="72"/>
      <c r="J13" s="151"/>
      <c r="K13" s="72"/>
    </row>
    <row r="14" spans="1:13">
      <c r="A14" t="s">
        <v>33</v>
      </c>
      <c r="B14" s="16" t="str">
        <f>SUMMARY!D9</f>
        <v>AIR GUN</v>
      </c>
      <c r="C14" s="18" t="s">
        <v>128</v>
      </c>
      <c r="D14" s="18"/>
      <c r="E14" s="116">
        <f>SUMMARY!AG9</f>
        <v>106.87904120161096</v>
      </c>
      <c r="F14" s="144">
        <f>IF(C14="F",E14,E14/$E$12*$F$12)</f>
        <v>106.87904120161096</v>
      </c>
      <c r="G14" s="116"/>
      <c r="H14" s="116"/>
      <c r="I14" s="116"/>
      <c r="J14" s="152">
        <f>SUMMARY!AD9</f>
        <v>516.37328624055294</v>
      </c>
      <c r="K14" s="29">
        <f>IFERROR(IF(F14&gt;0,(J14-F14)/F14,100%),0)</f>
        <v>3.8313802260491254</v>
      </c>
      <c r="L14" s="116" t="str">
        <f>SUMMARY!AJ9</f>
        <v>AIR GUN GANTI KE MERK SMC (QUALITAS LEBIH BAGUS,HARGA LEBIH MAHAL)</v>
      </c>
      <c r="M14" s="136">
        <f>J14-SUM(F14:I14)</f>
        <v>409.49424503894198</v>
      </c>
    </row>
    <row r="15" spans="1:13">
      <c r="A15" t="s">
        <v>33</v>
      </c>
      <c r="B15" s="919" t="str">
        <f>SUMMARY!D10</f>
        <v>BATTERY</v>
      </c>
      <c r="C15" s="18" t="s">
        <v>128</v>
      </c>
      <c r="D15" s="18"/>
      <c r="E15" s="116">
        <f>SUMMARY!AG10</f>
        <v>4.7207071656949413</v>
      </c>
      <c r="F15" s="144">
        <f t="shared" ref="F15:F52" si="0">IF(C15="F",E15,E15/$E$12*$F$12)</f>
        <v>4.7207071656949413</v>
      </c>
      <c r="G15" s="116"/>
      <c r="H15" s="116"/>
      <c r="I15" s="116"/>
      <c r="J15" s="152">
        <f>SUMMARY!AD10</f>
        <v>22.068790905523272</v>
      </c>
      <c r="K15" s="29">
        <f t="shared" ref="K15:K78" si="1">IFERROR(IF(F15&gt;0,(J15-F15)/F15,100%),0)</f>
        <v>3.6748908862417227</v>
      </c>
      <c r="L15" s="116" t="str">
        <f>SUMMARY!AJ10</f>
        <v xml:space="preserve">KEBUTUHAN UNTUK ALAT UKUR PREVENTIVE </v>
      </c>
      <c r="M15" s="136">
        <f t="shared" ref="M15:M78" si="2">J15-SUM(F15:I15)</f>
        <v>17.348083739828333</v>
      </c>
    </row>
    <row r="16" spans="1:13">
      <c r="A16" t="s">
        <v>33</v>
      </c>
      <c r="B16" s="919" t="str">
        <f>SUMMARY!D11</f>
        <v>BOLT</v>
      </c>
      <c r="C16" s="18" t="s">
        <v>128</v>
      </c>
      <c r="D16" s="18"/>
      <c r="E16" s="116">
        <f>SUMMARY!AG11</f>
        <v>724.1764061922396</v>
      </c>
      <c r="F16" s="144">
        <f t="shared" si="0"/>
        <v>724.1764061922396</v>
      </c>
      <c r="G16" s="116"/>
      <c r="H16" s="116"/>
      <c r="I16" s="116"/>
      <c r="J16" s="152">
        <f>SUMMARY!AD11</f>
        <v>707.09600850708284</v>
      </c>
      <c r="K16" s="29">
        <f t="shared" si="1"/>
        <v>-2.3585962673054274E-2</v>
      </c>
      <c r="L16" s="116">
        <f>SUMMARY!AJ11</f>
        <v>0</v>
      </c>
      <c r="M16" s="136">
        <f t="shared" si="2"/>
        <v>-17.080397685156754</v>
      </c>
    </row>
    <row r="17" spans="1:13">
      <c r="A17" t="s">
        <v>33</v>
      </c>
      <c r="B17" s="919" t="str">
        <f>SUMMARY!D12</f>
        <v>CABLE</v>
      </c>
      <c r="C17" s="18" t="s">
        <v>128</v>
      </c>
      <c r="D17" s="18"/>
      <c r="E17" s="116">
        <f>SUMMARY!AG12</f>
        <v>0</v>
      </c>
      <c r="F17" s="144">
        <f t="shared" si="0"/>
        <v>0</v>
      </c>
      <c r="G17" s="116"/>
      <c r="H17" s="116"/>
      <c r="I17" s="116"/>
      <c r="J17" s="152">
        <f>SUMMARY!AD12</f>
        <v>452.7299887331788</v>
      </c>
      <c r="K17" s="137">
        <f t="shared" si="1"/>
        <v>1</v>
      </c>
      <c r="L17" s="116">
        <f>SUMMARY!AJ12</f>
        <v>0</v>
      </c>
      <c r="M17" s="136">
        <f t="shared" si="2"/>
        <v>452.7299887331788</v>
      </c>
    </row>
    <row r="18" spans="1:13">
      <c r="A18" t="s">
        <v>33</v>
      </c>
      <c r="B18" s="919" t="str">
        <f>SUMMARY!D13</f>
        <v>COTTON BUDS</v>
      </c>
      <c r="C18" s="18" t="s">
        <v>128</v>
      </c>
      <c r="D18" s="18"/>
      <c r="E18" s="116">
        <f>SUMMARY!AG13</f>
        <v>9.0795301991659798</v>
      </c>
      <c r="F18" s="144">
        <f t="shared" si="0"/>
        <v>9.0795301991659798</v>
      </c>
      <c r="G18" s="116"/>
      <c r="H18" s="116"/>
      <c r="I18" s="116"/>
      <c r="J18" s="152">
        <f>SUMMARY!AD13</f>
        <v>17.723089387667262</v>
      </c>
      <c r="K18" s="29">
        <f t="shared" si="1"/>
        <v>0.95198308710898449</v>
      </c>
      <c r="L18" s="116" t="str">
        <f>SUMMARY!AJ13</f>
        <v>HARGA NAIK</v>
      </c>
      <c r="M18" s="136">
        <f t="shared" si="2"/>
        <v>8.6435591885012819</v>
      </c>
    </row>
    <row r="19" spans="1:13">
      <c r="A19" t="s">
        <v>33</v>
      </c>
      <c r="B19" s="919" t="str">
        <f>SUMMARY!D14</f>
        <v>COUPLER</v>
      </c>
      <c r="C19" s="18" t="s">
        <v>128</v>
      </c>
      <c r="D19" s="18"/>
      <c r="E19" s="116">
        <f>SUMMARY!AG14</f>
        <v>227.93512027134824</v>
      </c>
      <c r="F19" s="144">
        <f t="shared" si="0"/>
        <v>227.93512027134824</v>
      </c>
      <c r="G19" s="116"/>
      <c r="H19" s="116"/>
      <c r="I19" s="116"/>
      <c r="J19" s="152">
        <f>SUMMARY!AD14</f>
        <v>238.91753066727438</v>
      </c>
      <c r="K19" s="29">
        <f t="shared" si="1"/>
        <v>4.8182177379475305E-2</v>
      </c>
      <c r="L19" s="116">
        <f>SUMMARY!AJ14</f>
        <v>0</v>
      </c>
      <c r="M19" s="136">
        <f t="shared" si="2"/>
        <v>10.982410395926138</v>
      </c>
    </row>
    <row r="20" spans="1:13">
      <c r="A20" t="s">
        <v>33</v>
      </c>
      <c r="B20" s="919" t="str">
        <f>SUMMARY!D15</f>
        <v>ELEKTRODA</v>
      </c>
      <c r="C20" s="18" t="s">
        <v>128</v>
      </c>
      <c r="D20" s="18"/>
      <c r="E20" s="116">
        <f>SUMMARY!AG15</f>
        <v>418.13332446998248</v>
      </c>
      <c r="F20" s="144">
        <f t="shared" si="0"/>
        <v>418.13332446998248</v>
      </c>
      <c r="G20" s="116"/>
      <c r="H20" s="116"/>
      <c r="I20" s="116"/>
      <c r="J20" s="152">
        <f>SUMMARY!AD15</f>
        <v>368.55499854417479</v>
      </c>
      <c r="K20" s="29">
        <f t="shared" si="1"/>
        <v>-0.11857061617524074</v>
      </c>
      <c r="L20" s="116">
        <f>SUMMARY!AJ15</f>
        <v>0</v>
      </c>
      <c r="M20" s="136">
        <f t="shared" si="2"/>
        <v>-49.57832592580769</v>
      </c>
    </row>
    <row r="21" spans="1:13">
      <c r="A21" t="s">
        <v>33</v>
      </c>
      <c r="B21" s="919" t="str">
        <f>SUMMARY!D16</f>
        <v>FORM UK.A5</v>
      </c>
      <c r="C21" s="18" t="s">
        <v>128</v>
      </c>
      <c r="D21" s="18"/>
      <c r="E21" s="116">
        <f>SUMMARY!AG16</f>
        <v>1153.1003352940793</v>
      </c>
      <c r="F21" s="144">
        <f t="shared" si="0"/>
        <v>1153.1003352940793</v>
      </c>
      <c r="G21" s="116"/>
      <c r="H21" s="116"/>
      <c r="I21" s="116"/>
      <c r="J21" s="152">
        <f>SUMMARY!AD16</f>
        <v>1101.3634119478941</v>
      </c>
      <c r="K21" s="29">
        <f t="shared" si="1"/>
        <v>-4.4867668287504721E-2</v>
      </c>
      <c r="L21" s="116">
        <f>SUMMARY!AJ16</f>
        <v>0</v>
      </c>
      <c r="M21" s="136">
        <f t="shared" si="2"/>
        <v>-51.736923346185222</v>
      </c>
    </row>
    <row r="22" spans="1:13">
      <c r="A22" t="s">
        <v>33</v>
      </c>
      <c r="B22" s="919" t="str">
        <f>SUMMARY!D17</f>
        <v>GERINDA</v>
      </c>
      <c r="C22" s="18" t="s">
        <v>128</v>
      </c>
      <c r="D22" s="18"/>
      <c r="E22" s="116">
        <f>SUMMARY!AG17</f>
        <v>97.985252248805068</v>
      </c>
      <c r="F22" s="144">
        <f t="shared" si="0"/>
        <v>97.985252248805068</v>
      </c>
      <c r="G22" s="116"/>
      <c r="H22" s="116"/>
      <c r="I22" s="116"/>
      <c r="J22" s="152">
        <f>SUMMARY!AD17</f>
        <v>89.881381894598263</v>
      </c>
      <c r="K22" s="29">
        <f t="shared" si="1"/>
        <v>-8.2705000683463897E-2</v>
      </c>
      <c r="L22" s="116">
        <f>SUMMARY!AJ17</f>
        <v>0</v>
      </c>
      <c r="M22" s="136">
        <f t="shared" si="2"/>
        <v>-8.1038703542068049</v>
      </c>
    </row>
    <row r="23" spans="1:13">
      <c r="A23" t="s">
        <v>33</v>
      </c>
      <c r="B23" s="919" t="str">
        <f>SUMMARY!D18</f>
        <v>GREASE</v>
      </c>
      <c r="C23" s="18" t="s">
        <v>128</v>
      </c>
      <c r="D23" s="18"/>
      <c r="E23" s="116">
        <f>SUMMARY!AG18</f>
        <v>151.40116607109275</v>
      </c>
      <c r="F23" s="144">
        <f t="shared" si="0"/>
        <v>151.40116607109275</v>
      </c>
      <c r="G23" s="116"/>
      <c r="H23" s="116"/>
      <c r="I23" s="116"/>
      <c r="J23" s="152">
        <f>SUMMARY!AD18</f>
        <v>178.81331257200003</v>
      </c>
      <c r="K23" s="29">
        <f t="shared" si="1"/>
        <v>0.18105637632959504</v>
      </c>
      <c r="L23" s="116">
        <f>SUMMARY!AJ18</f>
        <v>0</v>
      </c>
      <c r="M23" s="136">
        <f t="shared" si="2"/>
        <v>27.412146500907284</v>
      </c>
    </row>
    <row r="24" spans="1:13">
      <c r="A24" t="s">
        <v>33</v>
      </c>
      <c r="B24" s="919" t="str">
        <f>SUMMARY!D19</f>
        <v>INSULOCK</v>
      </c>
      <c r="C24" s="18" t="s">
        <v>128</v>
      </c>
      <c r="D24" s="18"/>
      <c r="E24" s="116">
        <f>SUMMARY!AG19</f>
        <v>150.32689810821503</v>
      </c>
      <c r="F24" s="144">
        <f t="shared" si="0"/>
        <v>150.32689810821503</v>
      </c>
      <c r="G24" s="116"/>
      <c r="H24" s="116"/>
      <c r="I24" s="116"/>
      <c r="J24" s="152">
        <f>SUMMARY!AD19</f>
        <v>185.46339549073966</v>
      </c>
      <c r="K24" s="29">
        <f t="shared" si="1"/>
        <v>0.23373393467635512</v>
      </c>
      <c r="L24" s="116">
        <f>SUMMARY!AJ19</f>
        <v>0</v>
      </c>
      <c r="M24" s="136">
        <f t="shared" si="2"/>
        <v>35.136497382524624</v>
      </c>
    </row>
    <row r="25" spans="1:13">
      <c r="A25" t="s">
        <v>33</v>
      </c>
      <c r="B25" s="919" t="str">
        <f>SUMMARY!D20</f>
        <v>ISI LABEL IT</v>
      </c>
      <c r="C25" s="18" t="s">
        <v>128</v>
      </c>
      <c r="D25" s="18"/>
      <c r="E25" s="116">
        <f>SUMMARY!AG20</f>
        <v>256.82099706212347</v>
      </c>
      <c r="F25" s="144">
        <f t="shared" si="0"/>
        <v>256.82099706212347</v>
      </c>
      <c r="G25" s="116"/>
      <c r="H25" s="116"/>
      <c r="I25" s="116"/>
      <c r="J25" s="152">
        <f>SUMMARY!AD20</f>
        <v>578.07337359006488</v>
      </c>
      <c r="K25" s="29">
        <f t="shared" si="1"/>
        <v>1.2508804973225471</v>
      </c>
      <c r="L25" s="116" t="str">
        <f>SUMMARY!AJ20</f>
        <v>ADA PENAMBAHAN NO.UJUNG DI AREA CHECKER PAKAI 2 NO (CHECKER DAN END DRAWING)</v>
      </c>
      <c r="M25" s="136">
        <f t="shared" si="2"/>
        <v>321.25237652794141</v>
      </c>
    </row>
    <row r="26" spans="1:13">
      <c r="A26" t="s">
        <v>33</v>
      </c>
      <c r="B26" s="919" t="str">
        <f>SUMMARY!D21</f>
        <v>KABEL</v>
      </c>
      <c r="C26" s="18" t="s">
        <v>128</v>
      </c>
      <c r="D26" s="18"/>
      <c r="E26" s="116">
        <f>SUMMARY!AG21</f>
        <v>421.22534745416459</v>
      </c>
      <c r="F26" s="144">
        <f t="shared" si="0"/>
        <v>421.22534745416459</v>
      </c>
      <c r="G26" s="116"/>
      <c r="H26" s="116"/>
      <c r="I26" s="116"/>
      <c r="J26" s="152">
        <f>SUMMARY!AD21</f>
        <v>935.81709771751923</v>
      </c>
      <c r="K26" s="29">
        <f t="shared" si="1"/>
        <v>1.2216542840393756</v>
      </c>
      <c r="L26" s="116" t="str">
        <f>SUMMARY!AJ21</f>
        <v>UNTUK RELAY OUT DAN REPLACE INSTALASI MESIN</v>
      </c>
      <c r="M26" s="136">
        <f t="shared" si="2"/>
        <v>514.5917502633547</v>
      </c>
    </row>
    <row r="27" spans="1:13">
      <c r="A27" t="s">
        <v>33</v>
      </c>
      <c r="B27" s="919" t="str">
        <f>SUMMARY!D22</f>
        <v>KUNCI</v>
      </c>
      <c r="C27" s="18" t="s">
        <v>128</v>
      </c>
      <c r="D27" s="18"/>
      <c r="E27" s="116">
        <f>SUMMARY!AG22</f>
        <v>0</v>
      </c>
      <c r="F27" s="144">
        <f t="shared" si="0"/>
        <v>0</v>
      </c>
      <c r="G27" s="116"/>
      <c r="H27" s="116"/>
      <c r="I27" s="116"/>
      <c r="J27" s="152">
        <f>SUMMARY!AD22</f>
        <v>2.6078260098996111</v>
      </c>
      <c r="K27" s="29">
        <f t="shared" si="1"/>
        <v>1</v>
      </c>
      <c r="L27" s="116">
        <f>SUMMARY!AJ22</f>
        <v>0</v>
      </c>
      <c r="M27" s="136">
        <f t="shared" si="2"/>
        <v>2.6078260098996111</v>
      </c>
    </row>
    <row r="28" spans="1:13">
      <c r="A28" t="s">
        <v>33</v>
      </c>
      <c r="B28" s="919" t="str">
        <f>SUMMARY!D23</f>
        <v>LEM</v>
      </c>
      <c r="C28" s="18" t="s">
        <v>128</v>
      </c>
      <c r="D28" s="18"/>
      <c r="E28" s="116">
        <f>SUMMARY!AG23</f>
        <v>9.0975887361942522</v>
      </c>
      <c r="F28" s="144">
        <f t="shared" si="0"/>
        <v>9.0975887361942522</v>
      </c>
      <c r="G28" s="116"/>
      <c r="H28" s="116"/>
      <c r="I28" s="116"/>
      <c r="J28" s="152">
        <f>SUMMARY!AD23</f>
        <v>8.7317863608167823</v>
      </c>
      <c r="K28" s="29">
        <f t="shared" si="1"/>
        <v>-4.0208717494795682E-2</v>
      </c>
      <c r="L28" s="116">
        <f>SUMMARY!AJ23</f>
        <v>0</v>
      </c>
      <c r="M28" s="136">
        <f t="shared" si="2"/>
        <v>-0.36580237537746996</v>
      </c>
    </row>
    <row r="29" spans="1:13">
      <c r="A29" t="s">
        <v>33</v>
      </c>
      <c r="B29" s="919" t="str">
        <f>SUMMARY!D24</f>
        <v>MAGIC TAPE</v>
      </c>
      <c r="C29" s="18" t="s">
        <v>128</v>
      </c>
      <c r="D29" s="18"/>
      <c r="E29" s="116">
        <f>SUMMARY!AG24</f>
        <v>29.085756162731126</v>
      </c>
      <c r="F29" s="144">
        <f t="shared" si="0"/>
        <v>29.085756162731126</v>
      </c>
      <c r="G29" s="116"/>
      <c r="H29" s="116"/>
      <c r="I29" s="116"/>
      <c r="J29" s="152">
        <f>SUMMARY!AD24</f>
        <v>35.8220348638487</v>
      </c>
      <c r="K29" s="29">
        <f t="shared" si="1"/>
        <v>0.23160060420739781</v>
      </c>
      <c r="L29" s="116">
        <f>SUMMARY!AJ24</f>
        <v>0</v>
      </c>
      <c r="M29" s="136">
        <f t="shared" si="2"/>
        <v>6.7362787011175733</v>
      </c>
    </row>
    <row r="30" spans="1:13">
      <c r="A30" t="s">
        <v>33</v>
      </c>
      <c r="B30" s="919" t="str">
        <f>SUMMARY!D25</f>
        <v>MARKER</v>
      </c>
      <c r="C30" s="18" t="s">
        <v>128</v>
      </c>
      <c r="D30" s="18"/>
      <c r="E30" s="116">
        <f>SUMMARY!AG25</f>
        <v>0</v>
      </c>
      <c r="F30" s="144">
        <f t="shared" si="0"/>
        <v>0</v>
      </c>
      <c r="G30" s="116"/>
      <c r="H30" s="116"/>
      <c r="I30" s="116"/>
      <c r="J30" s="152">
        <f>SUMMARY!AD25</f>
        <v>5.3800000000000008</v>
      </c>
      <c r="K30" s="29">
        <f t="shared" si="1"/>
        <v>1</v>
      </c>
      <c r="L30" s="116">
        <f>SUMMARY!AJ25</f>
        <v>0</v>
      </c>
      <c r="M30" s="136">
        <f t="shared" si="2"/>
        <v>5.3800000000000008</v>
      </c>
    </row>
    <row r="31" spans="1:13">
      <c r="A31" t="s">
        <v>33</v>
      </c>
      <c r="B31" s="919" t="str">
        <f>SUMMARY!D26</f>
        <v>MATA CUTTING</v>
      </c>
      <c r="C31" s="18" t="s">
        <v>128</v>
      </c>
      <c r="D31" s="18"/>
      <c r="E31" s="116">
        <f>SUMMARY!AG26</f>
        <v>65.826593943953355</v>
      </c>
      <c r="F31" s="144">
        <f t="shared" si="0"/>
        <v>65.826593943953355</v>
      </c>
      <c r="G31" s="116"/>
      <c r="H31" s="116"/>
      <c r="I31" s="116"/>
      <c r="J31" s="152">
        <f>SUMMARY!AD26</f>
        <v>63.296747813097362</v>
      </c>
      <c r="K31" s="29">
        <f t="shared" si="1"/>
        <v>-3.8431976793603766E-2</v>
      </c>
      <c r="L31" s="116">
        <f>SUMMARY!AJ26</f>
        <v>0</v>
      </c>
      <c r="M31" s="136">
        <f t="shared" si="2"/>
        <v>-2.5298461308559936</v>
      </c>
    </row>
    <row r="32" spans="1:13">
      <c r="A32" t="s">
        <v>33</v>
      </c>
      <c r="B32" s="919" t="str">
        <f>SUMMARY!D27</f>
        <v>MATA JIG SAW</v>
      </c>
      <c r="C32" s="18" t="s">
        <v>128</v>
      </c>
      <c r="D32" s="18"/>
      <c r="E32" s="116">
        <f>SUMMARY!AG27</f>
        <v>0</v>
      </c>
      <c r="F32" s="144">
        <f t="shared" si="0"/>
        <v>0</v>
      </c>
      <c r="G32" s="116"/>
      <c r="H32" s="116"/>
      <c r="I32" s="116"/>
      <c r="J32" s="152">
        <f>SUMMARY!AD27</f>
        <v>12.963173952122339</v>
      </c>
      <c r="K32" s="29">
        <f t="shared" si="1"/>
        <v>1</v>
      </c>
      <c r="L32" s="116">
        <f>SUMMARY!AJ27</f>
        <v>0</v>
      </c>
      <c r="M32" s="136">
        <f t="shared" si="2"/>
        <v>12.963173952122339</v>
      </c>
    </row>
    <row r="33" spans="1:13">
      <c r="A33" t="s">
        <v>33</v>
      </c>
      <c r="B33" s="919" t="str">
        <f>SUMMARY!D28</f>
        <v>NUT</v>
      </c>
      <c r="C33" s="18" t="s">
        <v>128</v>
      </c>
      <c r="D33" s="18"/>
      <c r="E33" s="116">
        <f>SUMMARY!AG28</f>
        <v>9.1498965582095177</v>
      </c>
      <c r="F33" s="144">
        <f t="shared" si="0"/>
        <v>9.1498965582095177</v>
      </c>
      <c r="G33" s="116"/>
      <c r="H33" s="116"/>
      <c r="I33" s="116"/>
      <c r="J33" s="152">
        <f>SUMMARY!AD28</f>
        <v>8.7982479460205347</v>
      </c>
      <c r="K33" s="29">
        <f t="shared" si="1"/>
        <v>-3.8431976793603752E-2</v>
      </c>
      <c r="L33" s="116">
        <f>SUMMARY!AJ28</f>
        <v>0</v>
      </c>
      <c r="M33" s="136">
        <f t="shared" si="2"/>
        <v>-0.35164861218898302</v>
      </c>
    </row>
    <row r="34" spans="1:13">
      <c r="A34" t="s">
        <v>33</v>
      </c>
      <c r="B34" s="919" t="str">
        <f>SUMMARY!D29</f>
        <v>PLASTIK</v>
      </c>
      <c r="C34" s="133" t="s">
        <v>128</v>
      </c>
      <c r="D34" s="133"/>
      <c r="E34" s="116">
        <f>SUMMARY!AG29</f>
        <v>0</v>
      </c>
      <c r="F34" s="145">
        <f t="shared" si="0"/>
        <v>0</v>
      </c>
      <c r="G34" s="118"/>
      <c r="H34" s="118"/>
      <c r="I34" s="118"/>
      <c r="J34" s="152">
        <f>SUMMARY!AD29</f>
        <v>70.069499829098774</v>
      </c>
      <c r="K34" s="29">
        <f t="shared" si="1"/>
        <v>1</v>
      </c>
      <c r="L34" s="116">
        <f>SUMMARY!AJ29</f>
        <v>0</v>
      </c>
      <c r="M34" s="136">
        <f t="shared" si="2"/>
        <v>70.069499829098774</v>
      </c>
    </row>
    <row r="35" spans="1:13">
      <c r="A35" t="s">
        <v>33</v>
      </c>
      <c r="B35" s="919" t="str">
        <f>SUMMARY!D30</f>
        <v>PLASTIK CLIP</v>
      </c>
      <c r="C35" s="18" t="s">
        <v>128</v>
      </c>
      <c r="D35" s="18"/>
      <c r="E35" s="116">
        <f>SUMMARY!AG30</f>
        <v>10.733301771156928</v>
      </c>
      <c r="F35" s="144">
        <f t="shared" si="0"/>
        <v>10.733301771156928</v>
      </c>
      <c r="G35" s="116"/>
      <c r="H35" s="116"/>
      <c r="I35" s="116"/>
      <c r="J35" s="152">
        <f>SUMMARY!AD30</f>
        <v>19.946767435089185</v>
      </c>
      <c r="K35" s="29">
        <f t="shared" si="1"/>
        <v>0.85839994629529093</v>
      </c>
      <c r="L35" s="116">
        <f>SUMMARY!AJ30</f>
        <v>0</v>
      </c>
      <c r="M35" s="136">
        <f t="shared" si="2"/>
        <v>9.2134656639322579</v>
      </c>
    </row>
    <row r="36" spans="1:13">
      <c r="A36" t="s">
        <v>33</v>
      </c>
      <c r="B36" s="919" t="str">
        <f>SUMMARY!D31</f>
        <v>PYLOX</v>
      </c>
      <c r="C36" s="18" t="s">
        <v>128</v>
      </c>
      <c r="D36" s="18"/>
      <c r="E36" s="116">
        <f>SUMMARY!AG31</f>
        <v>17.80998164637824</v>
      </c>
      <c r="F36" s="144">
        <f t="shared" si="0"/>
        <v>17.80998164637824</v>
      </c>
      <c r="G36" s="116"/>
      <c r="H36" s="116"/>
      <c r="I36" s="116"/>
      <c r="J36" s="152">
        <f>SUMMARY!AD31</f>
        <v>17.643968452900889</v>
      </c>
      <c r="K36" s="29">
        <f t="shared" si="1"/>
        <v>-9.3213567971930349E-3</v>
      </c>
      <c r="L36" s="116">
        <f>SUMMARY!AJ31</f>
        <v>0</v>
      </c>
      <c r="M36" s="136">
        <f t="shared" si="2"/>
        <v>-0.166013193477351</v>
      </c>
    </row>
    <row r="37" spans="1:13">
      <c r="A37" t="s">
        <v>33</v>
      </c>
      <c r="B37" s="919" t="str">
        <f>SUMMARY!D32</f>
        <v>RING</v>
      </c>
      <c r="C37" s="18" t="s">
        <v>128</v>
      </c>
      <c r="D37" s="18"/>
      <c r="E37" s="116">
        <f>SUMMARY!AG32</f>
        <v>17.049087831483924</v>
      </c>
      <c r="F37" s="144">
        <f t="shared" si="0"/>
        <v>17.049087831483924</v>
      </c>
      <c r="G37" s="116"/>
      <c r="H37" s="116"/>
      <c r="I37" s="116"/>
      <c r="J37" s="152">
        <f>SUMMARY!AD32</f>
        <v>16.393857683592216</v>
      </c>
      <c r="K37" s="29">
        <f t="shared" si="1"/>
        <v>-3.843197679360405E-2</v>
      </c>
      <c r="L37" s="116">
        <f>SUMMARY!AJ32</f>
        <v>0</v>
      </c>
      <c r="M37" s="136">
        <f t="shared" si="2"/>
        <v>-0.6552301478917073</v>
      </c>
    </row>
    <row r="38" spans="1:13">
      <c r="A38" t="s">
        <v>33</v>
      </c>
      <c r="B38" s="919" t="str">
        <f>SUMMARY!D33</f>
        <v>RJ45</v>
      </c>
      <c r="C38" s="18" t="s">
        <v>128</v>
      </c>
      <c r="D38" s="18"/>
      <c r="E38" s="116">
        <f>SUMMARY!AG33</f>
        <v>10.105322550310326</v>
      </c>
      <c r="F38" s="144">
        <f t="shared" si="0"/>
        <v>10.105322550310326</v>
      </c>
      <c r="G38" s="27"/>
      <c r="H38" s="27"/>
      <c r="I38" s="27"/>
      <c r="J38" s="152">
        <f>SUMMARY!AD33</f>
        <v>19.46374995252744</v>
      </c>
      <c r="K38" s="29">
        <f t="shared" si="1"/>
        <v>0.92608893537294601</v>
      </c>
      <c r="L38" s="116" t="str">
        <f>SUMMARY!AJ33</f>
        <v>REPLACEMENT RJ45 YANG RUSAK/TIDAK CONNECT</v>
      </c>
      <c r="M38" s="136">
        <f t="shared" si="2"/>
        <v>9.3584274022171137</v>
      </c>
    </row>
    <row r="39" spans="1:13">
      <c r="A39" t="s">
        <v>33</v>
      </c>
      <c r="B39" s="919" t="str">
        <f>SUMMARY!D34</f>
        <v>SABUN COLEK 5kg</v>
      </c>
      <c r="C39" s="18" t="s">
        <v>128</v>
      </c>
      <c r="D39" s="18"/>
      <c r="E39" s="116">
        <f>SUMMARY!AG34</f>
        <v>10.272839882484938</v>
      </c>
      <c r="F39" s="144">
        <f t="shared" si="0"/>
        <v>10.272839882484938</v>
      </c>
      <c r="G39" s="27"/>
      <c r="H39" s="27"/>
      <c r="I39" s="27"/>
      <c r="J39" s="152">
        <f>SUMMARY!AD34</f>
        <v>11.418733305482764</v>
      </c>
      <c r="K39" s="29">
        <f t="shared" si="1"/>
        <v>0.11154592460372716</v>
      </c>
      <c r="L39" s="116">
        <f>SUMMARY!AJ34</f>
        <v>0</v>
      </c>
      <c r="M39" s="136">
        <f t="shared" si="2"/>
        <v>1.1458934229978261</v>
      </c>
    </row>
    <row r="40" spans="1:13">
      <c r="A40" t="s">
        <v>33</v>
      </c>
      <c r="B40" s="919" t="str">
        <f>SUMMARY!D35</f>
        <v>SCREEN USAGE FEE</v>
      </c>
      <c r="C40" s="18" t="s">
        <v>128</v>
      </c>
      <c r="D40" s="18"/>
      <c r="E40" s="116">
        <f>SUMMARY!AG35</f>
        <v>763.60273972602738</v>
      </c>
      <c r="F40" s="144">
        <f t="shared" si="0"/>
        <v>763.60273972602738</v>
      </c>
      <c r="G40" s="116"/>
      <c r="H40" s="116"/>
      <c r="I40" s="116"/>
      <c r="J40" s="152">
        <f>SUMMARY!AD35</f>
        <v>846.19867549668879</v>
      </c>
      <c r="K40" s="29">
        <f t="shared" si="1"/>
        <v>0.10816610715710104</v>
      </c>
      <c r="L40" s="116" t="str">
        <f>SUMMARY!AJ35</f>
        <v>TAGIHAN DEBIT NOTE HIBARA SISTEM NAIK</v>
      </c>
      <c r="M40" s="136">
        <f t="shared" si="2"/>
        <v>82.595935770661413</v>
      </c>
    </row>
    <row r="41" spans="1:13">
      <c r="A41" t="s">
        <v>33</v>
      </c>
      <c r="B41" s="919" t="str">
        <f>SUMMARY!D36</f>
        <v>SEAL TAPE</v>
      </c>
      <c r="C41" s="18" t="s">
        <v>128</v>
      </c>
      <c r="D41" s="18"/>
      <c r="E41" s="116">
        <f>SUMMARY!AG36</f>
        <v>2.9184204211604934</v>
      </c>
      <c r="F41" s="144">
        <f t="shared" si="0"/>
        <v>2.9184204211604934</v>
      </c>
      <c r="G41" s="116"/>
      <c r="H41" s="116"/>
      <c r="I41" s="116"/>
      <c r="J41" s="152">
        <f>SUMMARY!AD36</f>
        <v>2.734419505525806</v>
      </c>
      <c r="K41" s="29">
        <f t="shared" si="1"/>
        <v>-6.3048118187687435E-2</v>
      </c>
      <c r="L41" s="116">
        <f>SUMMARY!AJ36</f>
        <v>0</v>
      </c>
      <c r="M41" s="136">
        <f t="shared" si="2"/>
        <v>-0.18400091563468735</v>
      </c>
    </row>
    <row r="42" spans="1:13">
      <c r="A42" t="s">
        <v>33</v>
      </c>
      <c r="B42" s="919" t="str">
        <f>SUMMARY!D37</f>
        <v>SEKRUP</v>
      </c>
      <c r="C42" s="18" t="s">
        <v>128</v>
      </c>
      <c r="D42" s="18"/>
      <c r="E42" s="116">
        <f>SUMMARY!AG37</f>
        <v>0</v>
      </c>
      <c r="F42" s="144">
        <f t="shared" si="0"/>
        <v>0</v>
      </c>
      <c r="G42" s="116"/>
      <c r="H42" s="116"/>
      <c r="I42" s="116"/>
      <c r="J42" s="152">
        <f>SUMMARY!AD37</f>
        <v>5.3169268163001782</v>
      </c>
      <c r="K42" s="29">
        <f t="shared" si="1"/>
        <v>1</v>
      </c>
      <c r="L42" s="116">
        <f>SUMMARY!AJ37</f>
        <v>0</v>
      </c>
      <c r="M42" s="136">
        <f t="shared" si="2"/>
        <v>5.3169268163001782</v>
      </c>
    </row>
    <row r="43" spans="1:13">
      <c r="A43" t="s">
        <v>33</v>
      </c>
      <c r="B43" s="919" t="str">
        <f>SUMMARY!D38</f>
        <v>SELANG</v>
      </c>
      <c r="C43" s="18" t="s">
        <v>128</v>
      </c>
      <c r="D43" s="18"/>
      <c r="E43" s="116">
        <f>SUMMARY!AG38</f>
        <v>602.67003041642624</v>
      </c>
      <c r="F43" s="144">
        <f t="shared" si="0"/>
        <v>602.67003041642624</v>
      </c>
      <c r="G43" s="116"/>
      <c r="H43" s="116"/>
      <c r="I43" s="116"/>
      <c r="J43" s="152">
        <f>SUMMARY!AD38</f>
        <v>803.86869722633639</v>
      </c>
      <c r="K43" s="29">
        <f t="shared" si="1"/>
        <v>0.33384548203083558</v>
      </c>
      <c r="L43" s="116">
        <f>SUMMARY!AJ38</f>
        <v>0</v>
      </c>
      <c r="M43" s="136">
        <f t="shared" si="2"/>
        <v>201.19866680991015</v>
      </c>
    </row>
    <row r="44" spans="1:13">
      <c r="A44" t="s">
        <v>33</v>
      </c>
      <c r="B44" s="919" t="str">
        <f>SUMMARY!D39</f>
        <v>SIKAT</v>
      </c>
      <c r="C44" s="18" t="s">
        <v>128</v>
      </c>
      <c r="D44" s="18"/>
      <c r="E44" s="116">
        <f>SUMMARY!AG39</f>
        <v>0</v>
      </c>
      <c r="F44" s="144">
        <f t="shared" si="0"/>
        <v>0</v>
      </c>
      <c r="G44" s="116"/>
      <c r="H44" s="116"/>
      <c r="I44" s="116"/>
      <c r="J44" s="152">
        <f>SUMMARY!AD39</f>
        <v>0</v>
      </c>
      <c r="K44" s="29">
        <f t="shared" si="1"/>
        <v>1</v>
      </c>
      <c r="L44" s="116">
        <f>SUMMARY!AJ39</f>
        <v>0</v>
      </c>
      <c r="M44" s="136">
        <f t="shared" si="2"/>
        <v>0</v>
      </c>
    </row>
    <row r="45" spans="1:13">
      <c r="A45" t="s">
        <v>33</v>
      </c>
      <c r="B45" s="919" t="str">
        <f>SUMMARY!D40</f>
        <v>SPIDOL</v>
      </c>
      <c r="C45" s="18" t="s">
        <v>128</v>
      </c>
      <c r="D45" s="18"/>
      <c r="E45" s="116">
        <f>SUMMARY!AG40</f>
        <v>49.418585798317693</v>
      </c>
      <c r="F45" s="144">
        <f t="shared" si="0"/>
        <v>49.418585798317693</v>
      </c>
      <c r="G45" s="116"/>
      <c r="H45" s="116"/>
      <c r="I45" s="116"/>
      <c r="J45" s="152">
        <f>SUMMARY!AD40</f>
        <v>45.193877938551509</v>
      </c>
      <c r="K45" s="29">
        <f t="shared" si="1"/>
        <v>-8.5488238716657117E-2</v>
      </c>
      <c r="L45" s="116">
        <f>SUMMARY!AJ40</f>
        <v>0</v>
      </c>
      <c r="M45" s="136">
        <f t="shared" si="2"/>
        <v>-4.224707859766184</v>
      </c>
    </row>
    <row r="46" spans="1:13">
      <c r="A46" t="s">
        <v>33</v>
      </c>
      <c r="B46" s="919" t="str">
        <f>SUMMARY!D41</f>
        <v>SPIRAL</v>
      </c>
      <c r="C46" s="18" t="s">
        <v>128</v>
      </c>
      <c r="D46" s="18"/>
      <c r="E46" s="116">
        <f>SUMMARY!AG41</f>
        <v>0</v>
      </c>
      <c r="F46" s="144">
        <f t="shared" si="0"/>
        <v>0</v>
      </c>
      <c r="G46" s="116"/>
      <c r="H46" s="116"/>
      <c r="I46" s="116"/>
      <c r="J46" s="152">
        <f>SUMMARY!AD41</f>
        <v>93.425999772131703</v>
      </c>
      <c r="K46" s="29">
        <f t="shared" si="1"/>
        <v>1</v>
      </c>
      <c r="L46" s="116">
        <f>SUMMARY!AJ41</f>
        <v>0</v>
      </c>
      <c r="M46" s="136">
        <f t="shared" si="2"/>
        <v>93.425999772131703</v>
      </c>
    </row>
    <row r="47" spans="1:13">
      <c r="A47" t="s">
        <v>33</v>
      </c>
      <c r="B47" s="919" t="str">
        <f>SUMMARY!D42</f>
        <v>STICK</v>
      </c>
      <c r="C47" s="18" t="s">
        <v>128</v>
      </c>
      <c r="D47" s="18"/>
      <c r="E47" s="116">
        <f>SUMMARY!AG42</f>
        <v>0</v>
      </c>
      <c r="F47" s="144">
        <f t="shared" si="0"/>
        <v>0</v>
      </c>
      <c r="G47" s="116"/>
      <c r="H47" s="116"/>
      <c r="I47" s="116"/>
      <c r="J47" s="152">
        <f>SUMMARY!AD42</f>
        <v>180.48687858417833</v>
      </c>
      <c r="K47" s="29">
        <f t="shared" si="1"/>
        <v>1</v>
      </c>
      <c r="L47" s="116">
        <f>SUMMARY!AJ42</f>
        <v>0</v>
      </c>
      <c r="M47" s="136">
        <f t="shared" si="2"/>
        <v>180.48687858417833</v>
      </c>
    </row>
    <row r="48" spans="1:13">
      <c r="A48" t="s">
        <v>33</v>
      </c>
      <c r="B48" s="919" t="str">
        <f>SUMMARY!D43</f>
        <v>STICKER</v>
      </c>
      <c r="C48" s="18" t="s">
        <v>128</v>
      </c>
      <c r="D48" s="18"/>
      <c r="E48" s="116">
        <f>SUMMARY!AG43</f>
        <v>107.00874877588477</v>
      </c>
      <c r="F48" s="144">
        <f t="shared" si="0"/>
        <v>107.00874877588477</v>
      </c>
      <c r="G48" s="116"/>
      <c r="H48" s="116"/>
      <c r="I48" s="116"/>
      <c r="J48" s="152">
        <f>SUMMARY!AD43</f>
        <v>104.43963389161065</v>
      </c>
      <c r="K48" s="29">
        <f t="shared" si="1"/>
        <v>-2.4008456445507788E-2</v>
      </c>
      <c r="L48" s="116">
        <f>SUMMARY!AJ43</f>
        <v>0</v>
      </c>
      <c r="M48" s="136">
        <f t="shared" si="2"/>
        <v>-2.5691148842741143</v>
      </c>
    </row>
    <row r="49" spans="1:13">
      <c r="A49" t="s">
        <v>33</v>
      </c>
      <c r="B49" s="919" t="str">
        <f>SUMMARY!D44</f>
        <v>TZ TAPEZ</v>
      </c>
      <c r="C49" s="18" t="s">
        <v>128</v>
      </c>
      <c r="D49" s="18"/>
      <c r="E49" s="116">
        <f>SUMMARY!AG44</f>
        <v>150.46078615760769</v>
      </c>
      <c r="F49" s="144">
        <f t="shared" si="0"/>
        <v>150.46078615760769</v>
      </c>
      <c r="G49" s="116"/>
      <c r="H49" s="116"/>
      <c r="I49" s="116"/>
      <c r="J49" s="152">
        <f>SUMMARY!AD44</f>
        <v>487.38495816084975</v>
      </c>
      <c r="K49" s="29">
        <f t="shared" si="1"/>
        <v>2.2392822781765473</v>
      </c>
      <c r="L49" s="116" t="str">
        <f>SUMMARY!AJ44</f>
        <v>ADA PENAMBAHAN UNTUK PEMBUATAN VISUALISASI PREVENTIVE MESIN</v>
      </c>
      <c r="M49" s="136">
        <f t="shared" si="2"/>
        <v>336.92417200324206</v>
      </c>
    </row>
    <row r="50" spans="1:13">
      <c r="A50" t="s">
        <v>33</v>
      </c>
      <c r="B50" s="919" t="str">
        <f>SUMMARY!D45</f>
        <v>WIRE CLAMP</v>
      </c>
      <c r="C50" s="18" t="s">
        <v>128</v>
      </c>
      <c r="D50" s="18"/>
      <c r="E50" s="116">
        <f>SUMMARY!AG45</f>
        <v>0</v>
      </c>
      <c r="F50" s="144">
        <f t="shared" si="0"/>
        <v>0</v>
      </c>
      <c r="G50" s="116"/>
      <c r="H50" s="116"/>
      <c r="I50" s="116"/>
      <c r="J50" s="152">
        <f>SUMMARY!AD45</f>
        <v>37.978048687858411</v>
      </c>
      <c r="K50" s="29">
        <f t="shared" si="1"/>
        <v>1</v>
      </c>
      <c r="L50" s="116">
        <f>SUMMARY!AJ45</f>
        <v>0</v>
      </c>
      <c r="M50" s="136">
        <f t="shared" si="2"/>
        <v>37.978048687858411</v>
      </c>
    </row>
    <row r="51" spans="1:13">
      <c r="B51" s="16"/>
      <c r="C51" s="18"/>
      <c r="D51" s="18"/>
      <c r="E51" s="116"/>
      <c r="F51" s="144"/>
      <c r="G51" s="116"/>
      <c r="H51" s="116"/>
      <c r="I51" s="116"/>
      <c r="J51" s="152"/>
      <c r="K51" s="29"/>
      <c r="L51" s="116"/>
      <c r="M51" s="136">
        <f t="shared" si="2"/>
        <v>0</v>
      </c>
    </row>
    <row r="52" spans="1:13">
      <c r="A52" t="s">
        <v>34</v>
      </c>
      <c r="B52" s="16" t="str">
        <f>SUMMARY!D53</f>
        <v>AC PORTABLE</v>
      </c>
      <c r="C52" s="920" t="s">
        <v>128</v>
      </c>
      <c r="D52" s="18"/>
      <c r="E52" s="116">
        <f>SUMMARY!AG53</f>
        <v>0</v>
      </c>
      <c r="F52" s="144">
        <f t="shared" si="0"/>
        <v>0</v>
      </c>
      <c r="G52" s="116"/>
      <c r="H52" s="116"/>
      <c r="I52" s="116"/>
      <c r="J52" s="152">
        <f>SUMMARY!AD53</f>
        <v>276.35360095198308</v>
      </c>
      <c r="K52" s="29">
        <f t="shared" si="1"/>
        <v>1</v>
      </c>
      <c r="L52" s="116">
        <f>SUMMARY!AJ53</f>
        <v>0</v>
      </c>
      <c r="M52" s="136">
        <f t="shared" si="2"/>
        <v>276.35360095198308</v>
      </c>
    </row>
    <row r="53" spans="1:13">
      <c r="A53" t="s">
        <v>34</v>
      </c>
      <c r="B53" s="919" t="str">
        <f>SUMMARY!D54</f>
        <v>AMPLIFIER</v>
      </c>
      <c r="C53" s="920" t="s">
        <v>128</v>
      </c>
      <c r="D53" s="18"/>
      <c r="E53" s="116">
        <f>SUMMARY!AG54</f>
        <v>0</v>
      </c>
      <c r="F53" s="144">
        <f t="shared" ref="F53:F116" si="3">IF(C53="F",E53,E53/$E$12*$F$12)</f>
        <v>0</v>
      </c>
      <c r="G53" s="116"/>
      <c r="H53" s="116"/>
      <c r="I53" s="116"/>
      <c r="J53" s="152">
        <f>SUMMARY!AD54</f>
        <v>14380.500000000002</v>
      </c>
      <c r="K53" s="29">
        <f t="shared" si="1"/>
        <v>1</v>
      </c>
      <c r="L53" s="116">
        <f>SUMMARY!AJ54</f>
        <v>0</v>
      </c>
      <c r="M53" s="136">
        <f t="shared" si="2"/>
        <v>14380.500000000002</v>
      </c>
    </row>
    <row r="54" spans="1:13">
      <c r="A54" t="s">
        <v>34</v>
      </c>
      <c r="B54" s="919" t="str">
        <f>SUMMARY!D55</f>
        <v>ARM</v>
      </c>
      <c r="C54" s="920" t="s">
        <v>128</v>
      </c>
      <c r="D54" s="18"/>
      <c r="E54" s="116">
        <f>SUMMARY!AG55</f>
        <v>0</v>
      </c>
      <c r="F54" s="144">
        <f t="shared" si="3"/>
        <v>0</v>
      </c>
      <c r="G54" s="116"/>
      <c r="H54" s="116"/>
      <c r="I54" s="116"/>
      <c r="J54" s="152">
        <f>SUMMARY!AD55</f>
        <v>0</v>
      </c>
      <c r="K54" s="29">
        <f t="shared" si="1"/>
        <v>1</v>
      </c>
      <c r="L54" s="116">
        <f>SUMMARY!AJ55</f>
        <v>0</v>
      </c>
      <c r="M54" s="136">
        <f t="shared" si="2"/>
        <v>0</v>
      </c>
    </row>
    <row r="55" spans="1:13">
      <c r="A55" t="s">
        <v>34</v>
      </c>
      <c r="B55" s="919" t="str">
        <f>SUMMARY!D56</f>
        <v>BATTERY</v>
      </c>
      <c r="C55" s="920" t="s">
        <v>128</v>
      </c>
      <c r="D55" s="18"/>
      <c r="E55" s="116">
        <f>SUMMARY!AG56</f>
        <v>0</v>
      </c>
      <c r="F55" s="144">
        <f t="shared" si="3"/>
        <v>0</v>
      </c>
      <c r="G55" s="116"/>
      <c r="H55" s="116"/>
      <c r="I55" s="116"/>
      <c r="J55" s="152">
        <f>SUMMARY!AD56</f>
        <v>117.41</v>
      </c>
      <c r="K55" s="29">
        <f t="shared" si="1"/>
        <v>1</v>
      </c>
      <c r="L55" s="116">
        <f>SUMMARY!AJ56</f>
        <v>0</v>
      </c>
      <c r="M55" s="136">
        <f t="shared" si="2"/>
        <v>117.41</v>
      </c>
    </row>
    <row r="56" spans="1:13">
      <c r="A56" t="s">
        <v>34</v>
      </c>
      <c r="B56" s="919" t="str">
        <f>SUMMARY!D57</f>
        <v>BELT</v>
      </c>
      <c r="C56" s="920" t="s">
        <v>128</v>
      </c>
      <c r="D56" s="18"/>
      <c r="E56" s="116">
        <f>SUMMARY!AG57</f>
        <v>0</v>
      </c>
      <c r="F56" s="144">
        <f t="shared" si="3"/>
        <v>0</v>
      </c>
      <c r="G56" s="116"/>
      <c r="H56" s="116"/>
      <c r="I56" s="116"/>
      <c r="J56" s="152">
        <f>SUMMARY!AD57</f>
        <v>803.94</v>
      </c>
      <c r="K56" s="29">
        <f t="shared" si="1"/>
        <v>1</v>
      </c>
      <c r="L56" s="116">
        <f>SUMMARY!AJ57</f>
        <v>0</v>
      </c>
      <c r="M56" s="136">
        <f t="shared" si="2"/>
        <v>803.94</v>
      </c>
    </row>
    <row r="57" spans="1:13">
      <c r="A57" t="s">
        <v>34</v>
      </c>
      <c r="B57" s="919" t="str">
        <f>SUMMARY!D58</f>
        <v>BESGARD EM62 EAR MUFF</v>
      </c>
      <c r="C57" s="920" t="s">
        <v>128</v>
      </c>
      <c r="D57" s="18"/>
      <c r="E57" s="116">
        <f>SUMMARY!AG58</f>
        <v>0</v>
      </c>
      <c r="F57" s="144">
        <f t="shared" si="3"/>
        <v>0</v>
      </c>
      <c r="G57" s="116"/>
      <c r="H57" s="116"/>
      <c r="I57" s="116"/>
      <c r="J57" s="152">
        <f>SUMMARY!AD58</f>
        <v>0</v>
      </c>
      <c r="K57" s="29">
        <f t="shared" si="1"/>
        <v>1</v>
      </c>
      <c r="L57" s="116">
        <f>SUMMARY!AJ58</f>
        <v>0</v>
      </c>
      <c r="M57" s="136">
        <f t="shared" si="2"/>
        <v>0</v>
      </c>
    </row>
    <row r="58" spans="1:13">
      <c r="A58" t="s">
        <v>34</v>
      </c>
      <c r="B58" s="919" t="str">
        <f>SUMMARY!D59</f>
        <v>BOTOL</v>
      </c>
      <c r="C58" s="920" t="s">
        <v>128</v>
      </c>
      <c r="D58" s="18"/>
      <c r="E58" s="116">
        <f>SUMMARY!AG59</f>
        <v>0</v>
      </c>
      <c r="F58" s="144">
        <f t="shared" si="3"/>
        <v>0</v>
      </c>
      <c r="G58" s="116"/>
      <c r="H58" s="116"/>
      <c r="I58" s="116"/>
      <c r="J58" s="152">
        <f>SUMMARY!AD59</f>
        <v>1.3039130049498056</v>
      </c>
      <c r="K58" s="29">
        <f t="shared" si="1"/>
        <v>1</v>
      </c>
      <c r="L58" s="116">
        <f>SUMMARY!AJ59</f>
        <v>0</v>
      </c>
      <c r="M58" s="136">
        <f t="shared" si="2"/>
        <v>1.3039130049498056</v>
      </c>
    </row>
    <row r="59" spans="1:13">
      <c r="A59" t="s">
        <v>34</v>
      </c>
      <c r="B59" s="919" t="str">
        <f>SUMMARY!D60</f>
        <v>CARD READER</v>
      </c>
      <c r="C59" s="920" t="s">
        <v>128</v>
      </c>
      <c r="D59" s="18"/>
      <c r="E59" s="116">
        <f>SUMMARY!AG60</f>
        <v>0</v>
      </c>
      <c r="F59" s="144">
        <f t="shared" si="3"/>
        <v>0</v>
      </c>
      <c r="G59" s="116"/>
      <c r="H59" s="116"/>
      <c r="I59" s="116"/>
      <c r="J59" s="152">
        <f>SUMMARY!AD60</f>
        <v>13.039130049498057</v>
      </c>
      <c r="K59" s="29">
        <f t="shared" si="1"/>
        <v>1</v>
      </c>
      <c r="L59" s="116">
        <f>SUMMARY!AJ60</f>
        <v>0</v>
      </c>
      <c r="M59" s="136">
        <f t="shared" si="2"/>
        <v>13.039130049498057</v>
      </c>
    </row>
    <row r="60" spans="1:13">
      <c r="A60" t="s">
        <v>34</v>
      </c>
      <c r="B60" s="919" t="str">
        <f>SUMMARY!D61</f>
        <v>CCTV</v>
      </c>
      <c r="C60" s="920" t="s">
        <v>128</v>
      </c>
      <c r="D60" s="18"/>
      <c r="E60" s="116">
        <f>SUMMARY!AG61</f>
        <v>0</v>
      </c>
      <c r="F60" s="144">
        <f t="shared" si="3"/>
        <v>0</v>
      </c>
      <c r="G60" s="116"/>
      <c r="H60" s="116"/>
      <c r="I60" s="116"/>
      <c r="J60" s="152">
        <f>SUMMARY!AD61</f>
        <v>0</v>
      </c>
      <c r="K60" s="29">
        <f t="shared" si="1"/>
        <v>1</v>
      </c>
      <c r="L60" s="116">
        <f>SUMMARY!AJ61</f>
        <v>0</v>
      </c>
      <c r="M60" s="136">
        <f t="shared" si="2"/>
        <v>0</v>
      </c>
    </row>
    <row r="61" spans="1:13">
      <c r="A61" t="s">
        <v>34</v>
      </c>
      <c r="B61" s="919" t="str">
        <f>SUMMARY!D62</f>
        <v>CHECK STICK</v>
      </c>
      <c r="C61" s="920" t="s">
        <v>128</v>
      </c>
      <c r="D61" s="18"/>
      <c r="E61" s="116">
        <f>SUMMARY!AG62</f>
        <v>0</v>
      </c>
      <c r="F61" s="144">
        <f t="shared" si="3"/>
        <v>0</v>
      </c>
      <c r="G61" s="116"/>
      <c r="H61" s="116"/>
      <c r="I61" s="116"/>
      <c r="J61" s="152">
        <f>SUMMARY!AD62</f>
        <v>3.59</v>
      </c>
      <c r="K61" s="29">
        <f t="shared" si="1"/>
        <v>1</v>
      </c>
      <c r="L61" s="116">
        <f>SUMMARY!AJ62</f>
        <v>0</v>
      </c>
      <c r="M61" s="136">
        <f t="shared" si="2"/>
        <v>3.59</v>
      </c>
    </row>
    <row r="62" spans="1:13">
      <c r="A62" t="s">
        <v>34</v>
      </c>
      <c r="B62" s="919" t="str">
        <f>SUMMARY!D63</f>
        <v>CLEANER</v>
      </c>
      <c r="C62" s="920" t="s">
        <v>128</v>
      </c>
      <c r="D62" s="18"/>
      <c r="E62" s="116">
        <f>SUMMARY!AG63</f>
        <v>0</v>
      </c>
      <c r="F62" s="144">
        <f t="shared" si="3"/>
        <v>0</v>
      </c>
      <c r="G62" s="116"/>
      <c r="H62" s="116"/>
      <c r="I62" s="116"/>
      <c r="J62" s="152">
        <f>SUMMARY!AD63</f>
        <v>257.04809286898836</v>
      </c>
      <c r="K62" s="29">
        <f t="shared" si="1"/>
        <v>1</v>
      </c>
      <c r="L62" s="116">
        <f>SUMMARY!AJ63</f>
        <v>0</v>
      </c>
      <c r="M62" s="136">
        <f t="shared" si="2"/>
        <v>257.04809286898836</v>
      </c>
    </row>
    <row r="63" spans="1:13">
      <c r="A63" t="s">
        <v>34</v>
      </c>
      <c r="B63" s="919" t="str">
        <f>SUMMARY!D64</f>
        <v>COUNTERSINK</v>
      </c>
      <c r="C63" s="920" t="s">
        <v>128</v>
      </c>
      <c r="D63" s="18"/>
      <c r="E63" s="116">
        <f>SUMMARY!AG64</f>
        <v>0</v>
      </c>
      <c r="F63" s="144">
        <f t="shared" si="3"/>
        <v>0</v>
      </c>
      <c r="G63" s="116"/>
      <c r="H63" s="116"/>
      <c r="I63" s="116"/>
      <c r="J63" s="152">
        <f>SUMMARY!AD64</f>
        <v>39.706049903155971</v>
      </c>
      <c r="K63" s="29">
        <f t="shared" si="1"/>
        <v>1</v>
      </c>
      <c r="L63" s="116">
        <f>SUMMARY!AJ64</f>
        <v>0</v>
      </c>
      <c r="M63" s="136">
        <f t="shared" si="2"/>
        <v>39.706049903155971</v>
      </c>
    </row>
    <row r="64" spans="1:13">
      <c r="A64" t="s">
        <v>34</v>
      </c>
      <c r="B64" s="919" t="str">
        <f>SUMMARY!D65</f>
        <v>CUTTER</v>
      </c>
      <c r="C64" s="920" t="s">
        <v>128</v>
      </c>
      <c r="D64" s="18"/>
      <c r="E64" s="116">
        <f>SUMMARY!AG65</f>
        <v>0</v>
      </c>
      <c r="F64" s="144">
        <f t="shared" si="3"/>
        <v>0</v>
      </c>
      <c r="G64" s="116"/>
      <c r="H64" s="116"/>
      <c r="I64" s="116"/>
      <c r="J64" s="152">
        <f>SUMMARY!AD65</f>
        <v>2357.16</v>
      </c>
      <c r="K64" s="29">
        <f t="shared" si="1"/>
        <v>1</v>
      </c>
      <c r="L64" s="116">
        <f>SUMMARY!AJ65</f>
        <v>0</v>
      </c>
      <c r="M64" s="136">
        <f t="shared" si="2"/>
        <v>2357.16</v>
      </c>
    </row>
    <row r="65" spans="1:13">
      <c r="A65" t="s">
        <v>34</v>
      </c>
      <c r="B65" s="919" t="str">
        <f>SUMMARY!D66</f>
        <v>DIGITAL CALIPER</v>
      </c>
      <c r="C65" s="920" t="s">
        <v>128</v>
      </c>
      <c r="D65" s="18"/>
      <c r="E65" s="116">
        <f>SUMMARY!AG66</f>
        <v>0</v>
      </c>
      <c r="F65" s="144">
        <f t="shared" si="3"/>
        <v>0</v>
      </c>
      <c r="G65" s="116"/>
      <c r="H65" s="116"/>
      <c r="I65" s="116"/>
      <c r="J65" s="152">
        <f>SUMMARY!AD66</f>
        <v>227.86829212715051</v>
      </c>
      <c r="K65" s="29">
        <f t="shared" si="1"/>
        <v>1</v>
      </c>
      <c r="L65" s="116">
        <f>SUMMARY!AJ66</f>
        <v>0</v>
      </c>
      <c r="M65" s="136">
        <f t="shared" si="2"/>
        <v>227.86829212715051</v>
      </c>
    </row>
    <row r="66" spans="1:13">
      <c r="A66" t="s">
        <v>34</v>
      </c>
      <c r="B66" s="919" t="str">
        <f>SUMMARY!D67</f>
        <v>EAR MUFF</v>
      </c>
      <c r="C66" s="920" t="s">
        <v>128</v>
      </c>
      <c r="D66" s="18"/>
      <c r="E66" s="116">
        <f>SUMMARY!AG67</f>
        <v>7.1339165850589845</v>
      </c>
      <c r="F66" s="144">
        <f t="shared" si="3"/>
        <v>7.1339165850589845</v>
      </c>
      <c r="G66" s="116"/>
      <c r="H66" s="116"/>
      <c r="I66" s="116"/>
      <c r="J66" s="152">
        <f>SUMMARY!AD67</f>
        <v>6.9626422594407096</v>
      </c>
      <c r="K66" s="29">
        <f t="shared" si="1"/>
        <v>-2.4008456445507878E-2</v>
      </c>
      <c r="L66" s="116">
        <f>SUMMARY!AJ67</f>
        <v>0</v>
      </c>
      <c r="M66" s="136">
        <f t="shared" si="2"/>
        <v>-0.17127432561827494</v>
      </c>
    </row>
    <row r="67" spans="1:13">
      <c r="A67" t="s">
        <v>34</v>
      </c>
      <c r="B67" s="919" t="str">
        <f>SUMMARY!D68</f>
        <v>EAR PLUG</v>
      </c>
      <c r="C67" s="920" t="s">
        <v>128</v>
      </c>
      <c r="D67" s="18"/>
      <c r="E67" s="116">
        <f>SUMMARY!AG68</f>
        <v>546.87307465319441</v>
      </c>
      <c r="F67" s="144">
        <f t="shared" si="3"/>
        <v>546.87307465319441</v>
      </c>
      <c r="G67" s="116"/>
      <c r="H67" s="116"/>
      <c r="I67" s="116"/>
      <c r="J67" s="152">
        <f>SUMMARY!AD68</f>
        <v>70.375476308027288</v>
      </c>
      <c r="K67" s="29">
        <f t="shared" si="1"/>
        <v>-0.87131296169105299</v>
      </c>
      <c r="L67" s="116">
        <f>SUMMARY!AJ68</f>
        <v>0</v>
      </c>
      <c r="M67" s="136">
        <f t="shared" si="2"/>
        <v>-476.49759834516715</v>
      </c>
    </row>
    <row r="68" spans="1:13">
      <c r="A68" t="s">
        <v>34</v>
      </c>
      <c r="B68" s="919" t="str">
        <f>SUMMARY!D69</f>
        <v>ELBOW</v>
      </c>
      <c r="C68" s="920" t="s">
        <v>128</v>
      </c>
      <c r="D68" s="18"/>
      <c r="E68" s="116">
        <f>SUMMARY!AG69</f>
        <v>0</v>
      </c>
      <c r="F68" s="144">
        <f t="shared" si="3"/>
        <v>0</v>
      </c>
      <c r="G68" s="116"/>
      <c r="H68" s="116"/>
      <c r="I68" s="116"/>
      <c r="J68" s="152">
        <f>SUMMARY!AD69</f>
        <v>0</v>
      </c>
      <c r="K68" s="29">
        <f t="shared" si="1"/>
        <v>1</v>
      </c>
      <c r="L68" s="116">
        <f>SUMMARY!AJ69</f>
        <v>0</v>
      </c>
      <c r="M68" s="136">
        <f t="shared" si="2"/>
        <v>0</v>
      </c>
    </row>
    <row r="69" spans="1:13">
      <c r="A69" t="s">
        <v>34</v>
      </c>
      <c r="B69" s="919" t="str">
        <f>SUMMARY!D70</f>
        <v>ELEMENT</v>
      </c>
      <c r="C69" s="920" t="s">
        <v>128</v>
      </c>
      <c r="D69" s="18"/>
      <c r="E69" s="116">
        <f>SUMMARY!AG70</f>
        <v>0</v>
      </c>
      <c r="F69" s="144">
        <f t="shared" si="3"/>
        <v>0</v>
      </c>
      <c r="G69" s="116"/>
      <c r="H69" s="116"/>
      <c r="I69" s="116"/>
      <c r="J69" s="152">
        <f>SUMMARY!AD70</f>
        <v>25.318699125238943</v>
      </c>
      <c r="K69" s="29">
        <f t="shared" si="1"/>
        <v>1</v>
      </c>
      <c r="L69" s="116">
        <f>SUMMARY!AJ70</f>
        <v>0</v>
      </c>
      <c r="M69" s="136">
        <f t="shared" si="2"/>
        <v>25.318699125238943</v>
      </c>
    </row>
    <row r="70" spans="1:13">
      <c r="A70" t="s">
        <v>34</v>
      </c>
      <c r="B70" s="919" t="str">
        <f>SUMMARY!D71</f>
        <v>ENTERTAINMENT</v>
      </c>
      <c r="C70" s="920" t="s">
        <v>128</v>
      </c>
      <c r="D70" s="18"/>
      <c r="E70" s="116">
        <f>SUMMARY!AG71</f>
        <v>0</v>
      </c>
      <c r="F70" s="144">
        <f t="shared" si="3"/>
        <v>0</v>
      </c>
      <c r="G70" s="116"/>
      <c r="H70" s="116"/>
      <c r="I70" s="116"/>
      <c r="J70" s="152">
        <f>SUMMARY!AD71</f>
        <v>0</v>
      </c>
      <c r="K70" s="29">
        <f t="shared" si="1"/>
        <v>1</v>
      </c>
      <c r="L70" s="116">
        <f>SUMMARY!AJ71</f>
        <v>0</v>
      </c>
      <c r="M70" s="136">
        <f t="shared" si="2"/>
        <v>0</v>
      </c>
    </row>
    <row r="71" spans="1:13">
      <c r="A71" t="s">
        <v>34</v>
      </c>
      <c r="B71" s="919" t="str">
        <f>SUMMARY!D72</f>
        <v>GAUGE</v>
      </c>
      <c r="C71" s="920" t="s">
        <v>128</v>
      </c>
      <c r="D71" s="18"/>
      <c r="E71" s="116">
        <f>SUMMARY!AG72</f>
        <v>0</v>
      </c>
      <c r="F71" s="144">
        <f t="shared" si="3"/>
        <v>0</v>
      </c>
      <c r="G71" s="116"/>
      <c r="H71" s="116"/>
      <c r="I71" s="116"/>
      <c r="J71" s="152">
        <f>SUMMARY!AD72</f>
        <v>2416.73</v>
      </c>
      <c r="K71" s="29">
        <f t="shared" si="1"/>
        <v>1</v>
      </c>
      <c r="L71" s="116">
        <f>SUMMARY!AJ72</f>
        <v>0</v>
      </c>
      <c r="M71" s="136">
        <f t="shared" si="2"/>
        <v>2416.73</v>
      </c>
    </row>
    <row r="72" spans="1:13">
      <c r="A72" t="s">
        <v>34</v>
      </c>
      <c r="B72" s="919" t="str">
        <f>SUMMARY!D73</f>
        <v>GROUNDING</v>
      </c>
      <c r="C72" s="920" t="s">
        <v>128</v>
      </c>
      <c r="D72" s="18"/>
      <c r="E72" s="116">
        <f>SUMMARY!AG73</f>
        <v>0</v>
      </c>
      <c r="F72" s="144">
        <f t="shared" si="3"/>
        <v>0</v>
      </c>
      <c r="G72" s="116"/>
      <c r="H72" s="116"/>
      <c r="I72" s="116"/>
      <c r="J72" s="152">
        <f>SUMMARY!AD73</f>
        <v>1167.8249971516464</v>
      </c>
      <c r="K72" s="29">
        <f t="shared" si="1"/>
        <v>1</v>
      </c>
      <c r="L72" s="116">
        <f>SUMMARY!AJ73</f>
        <v>0</v>
      </c>
      <c r="M72" s="136">
        <f t="shared" si="2"/>
        <v>1167.8249971516464</v>
      </c>
    </row>
    <row r="73" spans="1:13">
      <c r="A73" t="s">
        <v>34</v>
      </c>
      <c r="B73" s="919" t="str">
        <f>SUMMARY!D74</f>
        <v>HAND TAP</v>
      </c>
      <c r="C73" s="920" t="s">
        <v>128</v>
      </c>
      <c r="D73" s="18"/>
      <c r="E73" s="116">
        <f>SUMMARY!AG74</f>
        <v>0</v>
      </c>
      <c r="F73" s="144">
        <f t="shared" si="3"/>
        <v>0</v>
      </c>
      <c r="G73" s="116"/>
      <c r="H73" s="116"/>
      <c r="I73" s="116"/>
      <c r="J73" s="152">
        <f>SUMMARY!AD74</f>
        <v>538.49708201992576</v>
      </c>
      <c r="K73" s="29">
        <f t="shared" si="1"/>
        <v>1</v>
      </c>
      <c r="L73" s="116">
        <f>SUMMARY!AJ74</f>
        <v>0</v>
      </c>
      <c r="M73" s="136">
        <f t="shared" si="2"/>
        <v>538.49708201992576</v>
      </c>
    </row>
    <row r="74" spans="1:13">
      <c r="A74" t="s">
        <v>34</v>
      </c>
      <c r="B74" s="919" t="str">
        <f>SUMMARY!D75</f>
        <v>HARDISK</v>
      </c>
      <c r="C74" s="920" t="s">
        <v>128</v>
      </c>
      <c r="D74" s="18"/>
      <c r="E74" s="116">
        <f>SUMMARY!AG75</f>
        <v>85.931267956392318</v>
      </c>
      <c r="F74" s="144">
        <f t="shared" si="3"/>
        <v>85.931267956392318</v>
      </c>
      <c r="G74" s="116"/>
      <c r="H74" s="116"/>
      <c r="I74" s="116"/>
      <c r="J74" s="152">
        <f>SUMMARY!AD75</f>
        <v>1884.4707758915347</v>
      </c>
      <c r="K74" s="29">
        <f t="shared" si="1"/>
        <v>20.929977535625916</v>
      </c>
      <c r="L74" s="116" t="str">
        <f>SUMMARY!AJ75</f>
        <v>PENAMBAHAN KAPASITAS MEMORY CCTV</v>
      </c>
      <c r="M74" s="136">
        <f t="shared" si="2"/>
        <v>1798.5395079351424</v>
      </c>
    </row>
    <row r="75" spans="1:13">
      <c r="A75" t="s">
        <v>34</v>
      </c>
      <c r="B75" s="919" t="str">
        <f>SUMMARY!D76</f>
        <v>HOLDER</v>
      </c>
      <c r="C75" s="920" t="s">
        <v>128</v>
      </c>
      <c r="D75" s="18"/>
      <c r="E75" s="116">
        <f>SUMMARY!AG76</f>
        <v>0</v>
      </c>
      <c r="F75" s="144">
        <f t="shared" si="3"/>
        <v>0</v>
      </c>
      <c r="G75" s="116"/>
      <c r="H75" s="116"/>
      <c r="I75" s="116"/>
      <c r="J75" s="152">
        <f>SUMMARY!AD76</f>
        <v>0</v>
      </c>
      <c r="K75" s="29">
        <f t="shared" si="1"/>
        <v>1</v>
      </c>
      <c r="L75" s="116">
        <f>SUMMARY!AJ76</f>
        <v>0</v>
      </c>
      <c r="M75" s="136">
        <f t="shared" si="2"/>
        <v>0</v>
      </c>
    </row>
    <row r="76" spans="1:13">
      <c r="A76" t="s">
        <v>34</v>
      </c>
      <c r="B76" s="919" t="str">
        <f>SUMMARY!D77</f>
        <v>HOLSTER</v>
      </c>
      <c r="C76" s="920" t="s">
        <v>128</v>
      </c>
      <c r="D76" s="18"/>
      <c r="E76" s="116">
        <f>SUMMARY!AG77</f>
        <v>0</v>
      </c>
      <c r="F76" s="144">
        <f t="shared" si="3"/>
        <v>0</v>
      </c>
      <c r="G76" s="116"/>
      <c r="H76" s="116"/>
      <c r="I76" s="116"/>
      <c r="J76" s="152">
        <f>SUMMARY!AD77</f>
        <v>104.43963389161065</v>
      </c>
      <c r="K76" s="29">
        <f t="shared" si="1"/>
        <v>1</v>
      </c>
      <c r="L76" s="116">
        <f>SUMMARY!AJ77</f>
        <v>0</v>
      </c>
      <c r="M76" s="136">
        <f t="shared" si="2"/>
        <v>104.43963389161065</v>
      </c>
    </row>
    <row r="77" spans="1:13">
      <c r="A77" t="s">
        <v>34</v>
      </c>
      <c r="B77" s="919" t="str">
        <f>SUMMARY!D78</f>
        <v>HOTEL</v>
      </c>
      <c r="C77" s="920" t="s">
        <v>128</v>
      </c>
      <c r="D77" s="18"/>
      <c r="E77" s="116">
        <f>SUMMARY!AG78</f>
        <v>1806.8265096340301</v>
      </c>
      <c r="F77" s="144">
        <f t="shared" si="3"/>
        <v>1806.8265096340301</v>
      </c>
      <c r="G77" s="116"/>
      <c r="H77" s="116"/>
      <c r="I77" s="116"/>
      <c r="J77" s="152">
        <f>SUMMARY!AD78</f>
        <v>0</v>
      </c>
      <c r="K77" s="29">
        <f t="shared" si="1"/>
        <v>-1</v>
      </c>
      <c r="L77" s="116" t="str">
        <f>SUMMARY!AJ78</f>
        <v>YIG MEETING DAN BM KE AFFILIET</v>
      </c>
      <c r="M77" s="136">
        <f t="shared" si="2"/>
        <v>-1806.8265096340301</v>
      </c>
    </row>
    <row r="78" spans="1:13">
      <c r="A78" t="s">
        <v>34</v>
      </c>
      <c r="B78" s="919" t="str">
        <f>SUMMARY!D79</f>
        <v>ISI LABEL IT</v>
      </c>
      <c r="C78" s="920" t="s">
        <v>128</v>
      </c>
      <c r="D78" s="18"/>
      <c r="E78" s="116">
        <f>SUMMARY!AG79</f>
        <v>0</v>
      </c>
      <c r="F78" s="144">
        <f t="shared" si="3"/>
        <v>0</v>
      </c>
      <c r="G78" s="116"/>
      <c r="H78" s="116"/>
      <c r="I78" s="116"/>
      <c r="J78" s="152">
        <f>SUMMARY!AD79</f>
        <v>0</v>
      </c>
      <c r="K78" s="29">
        <f t="shared" si="1"/>
        <v>1</v>
      </c>
      <c r="L78" s="116">
        <f>SUMMARY!AJ79</f>
        <v>0</v>
      </c>
      <c r="M78" s="136">
        <f t="shared" si="2"/>
        <v>0</v>
      </c>
    </row>
    <row r="79" spans="1:13">
      <c r="A79" t="s">
        <v>34</v>
      </c>
      <c r="B79" s="919" t="str">
        <f>SUMMARY!D80</f>
        <v>KACAMATA SAFETY</v>
      </c>
      <c r="C79" s="920" t="s">
        <v>128</v>
      </c>
      <c r="D79" s="18"/>
      <c r="E79" s="116">
        <f>SUMMARY!AG80</f>
        <v>82.065982243033091</v>
      </c>
      <c r="F79" s="144">
        <f t="shared" si="3"/>
        <v>82.065982243033091</v>
      </c>
      <c r="G79" s="116"/>
      <c r="H79" s="116"/>
      <c r="I79" s="116"/>
      <c r="J79" s="152">
        <f>SUMMARY!AD80</f>
        <v>103.90794120998062</v>
      </c>
      <c r="K79" s="29">
        <f t="shared" ref="K79:K127" si="4">IFERROR(IF(F79&gt;0,(J79-F79)/F79,100%),0)</f>
        <v>0.26615119163825984</v>
      </c>
      <c r="L79" s="116">
        <f>SUMMARY!AJ80</f>
        <v>0</v>
      </c>
      <c r="M79" s="136">
        <f>J79-SUM(F79:I79)</f>
        <v>21.84195896694753</v>
      </c>
    </row>
    <row r="80" spans="1:13">
      <c r="A80" t="s">
        <v>34</v>
      </c>
      <c r="B80" s="919" t="str">
        <f>SUMMARY!D81</f>
        <v>KEYBOARD</v>
      </c>
      <c r="C80" s="920" t="s">
        <v>128</v>
      </c>
      <c r="D80" s="18"/>
      <c r="E80" s="116">
        <f>SUMMARY!AG81</f>
        <v>0</v>
      </c>
      <c r="F80" s="144">
        <f t="shared" si="3"/>
        <v>0</v>
      </c>
      <c r="G80" s="116"/>
      <c r="H80" s="116"/>
      <c r="I80" s="116"/>
      <c r="J80" s="152">
        <f>SUMMARY!AD81</f>
        <v>8.5450609547681431</v>
      </c>
      <c r="K80" s="29">
        <f t="shared" si="4"/>
        <v>1</v>
      </c>
      <c r="L80" s="116">
        <f>SUMMARY!AJ81</f>
        <v>0</v>
      </c>
      <c r="M80" s="136">
        <f>J80-SUM(F80:I80)</f>
        <v>8.5450609547681431</v>
      </c>
    </row>
    <row r="81" spans="1:13">
      <c r="A81" t="s">
        <v>34</v>
      </c>
      <c r="B81" s="919" t="str">
        <f>SUMMARY!D82</f>
        <v>KOMPUTER</v>
      </c>
      <c r="C81" s="920" t="s">
        <v>128</v>
      </c>
      <c r="D81" s="18"/>
      <c r="E81" s="116">
        <f>SUMMARY!AG82</f>
        <v>0</v>
      </c>
      <c r="F81" s="144">
        <f t="shared" si="3"/>
        <v>0</v>
      </c>
      <c r="G81" s="116"/>
      <c r="H81" s="116"/>
      <c r="I81" s="116"/>
      <c r="J81" s="152">
        <f>SUMMARY!AD82</f>
        <v>0</v>
      </c>
      <c r="K81" s="29">
        <f t="shared" si="4"/>
        <v>1</v>
      </c>
      <c r="L81" s="116">
        <f>SUMMARY!AJ82</f>
        <v>0</v>
      </c>
      <c r="M81" s="136">
        <f>J81-SUM(F81:I81)</f>
        <v>0</v>
      </c>
    </row>
    <row r="82" spans="1:13">
      <c r="A82" t="s">
        <v>34</v>
      </c>
      <c r="B82" s="919" t="str">
        <f>SUMMARY!D83</f>
        <v>KUNCI</v>
      </c>
      <c r="C82" s="920" t="s">
        <v>128</v>
      </c>
      <c r="D82" s="18"/>
      <c r="E82" s="116">
        <f>SUMMARY!AG83</f>
        <v>333.36333166875278</v>
      </c>
      <c r="F82" s="144">
        <f t="shared" si="3"/>
        <v>333.36333166875278</v>
      </c>
      <c r="G82" s="116"/>
      <c r="H82" s="116"/>
      <c r="I82" s="116"/>
      <c r="J82" s="152">
        <f>SUMMARY!AD83</f>
        <v>788.32092717076205</v>
      </c>
      <c r="K82" s="29">
        <f t="shared" si="4"/>
        <v>1.3647499658243123</v>
      </c>
      <c r="L82" s="116">
        <f>SUMMARY!AJ83</f>
        <v>0</v>
      </c>
      <c r="M82" s="136">
        <f>J82-SUM(F82:I82)</f>
        <v>454.95759550200927</v>
      </c>
    </row>
    <row r="83" spans="1:13" s="714" customFormat="1">
      <c r="A83" s="714" t="s">
        <v>34</v>
      </c>
      <c r="B83" s="919" t="str">
        <f>SUMMARY!D84</f>
        <v>LOCAL TRANSPORT</v>
      </c>
      <c r="C83" s="920" t="s">
        <v>128</v>
      </c>
      <c r="D83" s="920"/>
      <c r="E83" s="116">
        <f>SUMMARY!AG84</f>
        <v>182.12889041655589</v>
      </c>
      <c r="F83" s="144">
        <f t="shared" si="3"/>
        <v>182.12889041655589</v>
      </c>
      <c r="G83" s="116"/>
      <c r="H83" s="116"/>
      <c r="I83" s="116"/>
      <c r="J83" s="152">
        <f>SUMMARY!AD84</f>
        <v>0</v>
      </c>
      <c r="K83" s="29">
        <f t="shared" si="4"/>
        <v>-1</v>
      </c>
      <c r="L83" s="116">
        <f>SUMMARY!AJ84</f>
        <v>0</v>
      </c>
      <c r="M83" s="136"/>
    </row>
    <row r="84" spans="1:13" s="714" customFormat="1">
      <c r="A84" s="714" t="s">
        <v>34</v>
      </c>
      <c r="B84" s="919" t="str">
        <f>SUMMARY!D85</f>
        <v>MASKER</v>
      </c>
      <c r="C84" s="920" t="s">
        <v>128</v>
      </c>
      <c r="D84" s="920"/>
      <c r="E84" s="116">
        <f>SUMMARY!AG85</f>
        <v>131.52348031363292</v>
      </c>
      <c r="F84" s="144">
        <f t="shared" si="3"/>
        <v>131.52348031363292</v>
      </c>
      <c r="G84" s="116"/>
      <c r="H84" s="116"/>
      <c r="I84" s="116"/>
      <c r="J84" s="152">
        <f>SUMMARY!AD85</f>
        <v>294.70965781778131</v>
      </c>
      <c r="K84" s="29">
        <f t="shared" si="4"/>
        <v>1.2407379816517334</v>
      </c>
      <c r="L84" s="116">
        <f>SUMMARY!AJ85</f>
        <v>0</v>
      </c>
      <c r="M84" s="136"/>
    </row>
    <row r="85" spans="1:13" s="714" customFormat="1">
      <c r="A85" s="714" t="s">
        <v>34</v>
      </c>
      <c r="B85" s="919" t="str">
        <f>SUMMARY!D86</f>
        <v>MATA BOR</v>
      </c>
      <c r="C85" s="920" t="s">
        <v>128</v>
      </c>
      <c r="D85" s="920"/>
      <c r="E85" s="116">
        <f>SUMMARY!AG86</f>
        <v>227.69678260362014</v>
      </c>
      <c r="F85" s="144">
        <f t="shared" si="3"/>
        <v>227.69678260362014</v>
      </c>
      <c r="G85" s="116"/>
      <c r="H85" s="116"/>
      <c r="I85" s="116"/>
      <c r="J85" s="152">
        <f>SUMMARY!AD86</f>
        <v>90.349904421910793</v>
      </c>
      <c r="K85" s="29">
        <f t="shared" si="4"/>
        <v>-0.60320078576079839</v>
      </c>
      <c r="L85" s="116">
        <f>SUMMARY!AJ86</f>
        <v>0</v>
      </c>
      <c r="M85" s="136"/>
    </row>
    <row r="86" spans="1:13" s="714" customFormat="1">
      <c r="A86" s="714" t="s">
        <v>34</v>
      </c>
      <c r="B86" s="919" t="str">
        <f>SUMMARY!D87</f>
        <v>MATA JIG SAW</v>
      </c>
      <c r="C86" s="920" t="s">
        <v>128</v>
      </c>
      <c r="D86" s="920"/>
      <c r="E86" s="116">
        <f>SUMMARY!AG87</f>
        <v>0</v>
      </c>
      <c r="F86" s="144">
        <f t="shared" si="3"/>
        <v>0</v>
      </c>
      <c r="G86" s="116"/>
      <c r="H86" s="116"/>
      <c r="I86" s="116"/>
      <c r="J86" s="152">
        <f>SUMMARY!AD87</f>
        <v>1.2659349562619473</v>
      </c>
      <c r="K86" s="29">
        <f t="shared" si="4"/>
        <v>1</v>
      </c>
      <c r="L86" s="116">
        <f>SUMMARY!AJ87</f>
        <v>0</v>
      </c>
      <c r="M86" s="136"/>
    </row>
    <row r="87" spans="1:13" s="714" customFormat="1">
      <c r="A87" s="714" t="s">
        <v>34</v>
      </c>
      <c r="B87" s="919" t="str">
        <f>SUMMARY!D88</f>
        <v>MATA SCREW</v>
      </c>
      <c r="C87" s="920" t="s">
        <v>128</v>
      </c>
      <c r="D87" s="920"/>
      <c r="E87" s="116">
        <f>SUMMARY!AG88</f>
        <v>0</v>
      </c>
      <c r="F87" s="144">
        <f t="shared" si="3"/>
        <v>0</v>
      </c>
      <c r="G87" s="116"/>
      <c r="H87" s="116"/>
      <c r="I87" s="116"/>
      <c r="J87" s="152">
        <f>SUMMARY!AD88</f>
        <v>144.91355550491815</v>
      </c>
      <c r="K87" s="29">
        <f t="shared" si="4"/>
        <v>1</v>
      </c>
      <c r="L87" s="116">
        <f>SUMMARY!AJ88</f>
        <v>0</v>
      </c>
      <c r="M87" s="136"/>
    </row>
    <row r="88" spans="1:13" s="714" customFormat="1">
      <c r="A88" s="714" t="s">
        <v>34</v>
      </c>
      <c r="B88" s="919" t="str">
        <f>SUMMARY!D89</f>
        <v>MESIN JIG SAW</v>
      </c>
      <c r="C88" s="920" t="s">
        <v>128</v>
      </c>
      <c r="D88" s="920"/>
      <c r="E88" s="116">
        <f>SUMMARY!AG89</f>
        <v>0</v>
      </c>
      <c r="F88" s="144">
        <f t="shared" si="3"/>
        <v>0</v>
      </c>
      <c r="G88" s="116"/>
      <c r="H88" s="116"/>
      <c r="I88" s="116"/>
      <c r="J88" s="152">
        <f>SUMMARY!AD89</f>
        <v>85.450609547681438</v>
      </c>
      <c r="K88" s="29">
        <f t="shared" si="4"/>
        <v>1</v>
      </c>
      <c r="L88" s="116">
        <f>SUMMARY!AJ89</f>
        <v>0</v>
      </c>
      <c r="M88" s="136"/>
    </row>
    <row r="89" spans="1:13" s="714" customFormat="1">
      <c r="A89" s="714" t="s">
        <v>34</v>
      </c>
      <c r="B89" s="919" t="str">
        <f>SUMMARY!D90</f>
        <v>MESIN SCREW</v>
      </c>
      <c r="C89" s="920" t="s">
        <v>128</v>
      </c>
      <c r="D89" s="920"/>
      <c r="E89" s="116">
        <f>SUMMARY!AG90</f>
        <v>84.958461149338817</v>
      </c>
      <c r="F89" s="144">
        <f t="shared" si="3"/>
        <v>84.958461149338817</v>
      </c>
      <c r="G89" s="116"/>
      <c r="H89" s="116"/>
      <c r="I89" s="116"/>
      <c r="J89" s="152">
        <f>SUMMARY!AD90</f>
        <v>1193.8779385515172</v>
      </c>
      <c r="K89" s="29">
        <f t="shared" si="4"/>
        <v>13.052490151074359</v>
      </c>
      <c r="L89" s="116" t="str">
        <f>SUMMARY!AJ90</f>
        <v>PENAMBAHAN TOOL MTC</v>
      </c>
      <c r="M89" s="136"/>
    </row>
    <row r="90" spans="1:13" s="714" customFormat="1">
      <c r="A90" s="714" t="s">
        <v>34</v>
      </c>
      <c r="B90" s="919" t="str">
        <f>SUMMARY!D91</f>
        <v>MICRO</v>
      </c>
      <c r="C90" s="920" t="s">
        <v>128</v>
      </c>
      <c r="D90" s="920"/>
      <c r="E90" s="116">
        <f>SUMMARY!AG91</f>
        <v>0</v>
      </c>
      <c r="F90" s="144">
        <f t="shared" si="3"/>
        <v>0</v>
      </c>
      <c r="G90" s="116"/>
      <c r="H90" s="116"/>
      <c r="I90" s="116"/>
      <c r="J90" s="152">
        <f>SUMMARY!AD91</f>
        <v>1.89</v>
      </c>
      <c r="K90" s="29">
        <f t="shared" si="4"/>
        <v>1</v>
      </c>
      <c r="L90" s="116">
        <f>SUMMARY!AJ91</f>
        <v>0</v>
      </c>
      <c r="M90" s="136"/>
    </row>
    <row r="91" spans="1:13" s="714" customFormat="1">
      <c r="A91" s="714" t="s">
        <v>34</v>
      </c>
      <c r="B91" s="919" t="str">
        <f>SUMMARY!D92</f>
        <v>MICROSCOPE</v>
      </c>
      <c r="C91" s="920" t="s">
        <v>128</v>
      </c>
      <c r="D91" s="920"/>
      <c r="E91" s="116">
        <f>SUMMARY!AG92</f>
        <v>0</v>
      </c>
      <c r="F91" s="144">
        <f t="shared" si="3"/>
        <v>0</v>
      </c>
      <c r="G91" s="116"/>
      <c r="H91" s="116"/>
      <c r="I91" s="116"/>
      <c r="J91" s="152">
        <f>SUMMARY!AD92</f>
        <v>577.42458192498066</v>
      </c>
      <c r="K91" s="29">
        <f t="shared" si="4"/>
        <v>1</v>
      </c>
      <c r="L91" s="116">
        <f>SUMMARY!AJ92</f>
        <v>0</v>
      </c>
      <c r="M91" s="136"/>
    </row>
    <row r="92" spans="1:13" s="714" customFormat="1">
      <c r="A92" s="714" t="s">
        <v>34</v>
      </c>
      <c r="B92" s="919" t="str">
        <f>SUMMARY!D93</f>
        <v>MONITOR</v>
      </c>
      <c r="C92" s="920" t="s">
        <v>128</v>
      </c>
      <c r="D92" s="920"/>
      <c r="E92" s="116">
        <f>SUMMARY!AG93</f>
        <v>0</v>
      </c>
      <c r="F92" s="144">
        <f t="shared" si="3"/>
        <v>0</v>
      </c>
      <c r="G92" s="116"/>
      <c r="H92" s="116"/>
      <c r="I92" s="116"/>
      <c r="J92" s="152">
        <f>SUMMARY!AD93</f>
        <v>120.28140974516728</v>
      </c>
      <c r="K92" s="29">
        <f t="shared" si="4"/>
        <v>1</v>
      </c>
      <c r="L92" s="116">
        <f>SUMMARY!AJ93</f>
        <v>0</v>
      </c>
      <c r="M92" s="136"/>
    </row>
    <row r="93" spans="1:13" s="714" customFormat="1">
      <c r="A93" s="714" t="s">
        <v>34</v>
      </c>
      <c r="B93" s="919" t="str">
        <f>SUMMARY!D94</f>
        <v>MOUSE</v>
      </c>
      <c r="C93" s="920" t="s">
        <v>128</v>
      </c>
      <c r="D93" s="920"/>
      <c r="E93" s="116">
        <f>SUMMARY!AG94</f>
        <v>0</v>
      </c>
      <c r="F93" s="144">
        <f t="shared" si="3"/>
        <v>0</v>
      </c>
      <c r="G93" s="116"/>
      <c r="H93" s="116"/>
      <c r="I93" s="116"/>
      <c r="J93" s="152">
        <f>SUMMARY!AD94</f>
        <v>39.876951122251334</v>
      </c>
      <c r="K93" s="29">
        <f t="shared" si="4"/>
        <v>1</v>
      </c>
      <c r="L93" s="116">
        <f>SUMMARY!AJ94</f>
        <v>0</v>
      </c>
      <c r="M93" s="136"/>
    </row>
    <row r="94" spans="1:13" s="714" customFormat="1">
      <c r="A94" s="714" t="s">
        <v>34</v>
      </c>
      <c r="B94" s="919" t="str">
        <f>SUMMARY!D95</f>
        <v>MULTIMETER</v>
      </c>
      <c r="C94" s="920" t="s">
        <v>128</v>
      </c>
      <c r="D94" s="920"/>
      <c r="E94" s="116">
        <f>SUMMARY!AG95</f>
        <v>0</v>
      </c>
      <c r="F94" s="144">
        <f t="shared" si="3"/>
        <v>0</v>
      </c>
      <c r="G94" s="116"/>
      <c r="H94" s="116"/>
      <c r="I94" s="116"/>
      <c r="J94" s="152">
        <f>SUMMARY!AD95</f>
        <v>172.80012152975578</v>
      </c>
      <c r="K94" s="29">
        <f t="shared" si="4"/>
        <v>1</v>
      </c>
      <c r="L94" s="116">
        <f>SUMMARY!AJ95</f>
        <v>0</v>
      </c>
      <c r="M94" s="136"/>
    </row>
    <row r="95" spans="1:13" s="714" customFormat="1">
      <c r="A95" s="714" t="s">
        <v>34</v>
      </c>
      <c r="B95" s="919" t="str">
        <f>SUMMARY!D96</f>
        <v>OBENG</v>
      </c>
      <c r="C95" s="920" t="s">
        <v>128</v>
      </c>
      <c r="D95" s="920"/>
      <c r="E95" s="116">
        <f>SUMMARY!AG96</f>
        <v>7.5230393078803841</v>
      </c>
      <c r="F95" s="144">
        <f t="shared" si="3"/>
        <v>7.5230393078803841</v>
      </c>
      <c r="G95" s="116"/>
      <c r="H95" s="116"/>
      <c r="I95" s="116"/>
      <c r="J95" s="152">
        <f>SUMMARY!AD96</f>
        <v>60.913625257934243</v>
      </c>
      <c r="K95" s="29">
        <f t="shared" si="4"/>
        <v>7.0969436374109094</v>
      </c>
      <c r="L95" s="116" t="str">
        <f>SUMMARY!AJ96</f>
        <v>PENAMBAHAN DAN REPLACE TOOL MTC</v>
      </c>
      <c r="M95" s="136"/>
    </row>
    <row r="96" spans="1:13" s="714" customFormat="1">
      <c r="A96" s="714" t="s">
        <v>34</v>
      </c>
      <c r="B96" s="919" t="str">
        <f>SUMMARY!D97</f>
        <v>OLEH-OLEH TAMU</v>
      </c>
      <c r="C96" s="920" t="s">
        <v>128</v>
      </c>
      <c r="D96" s="920"/>
      <c r="E96" s="116">
        <f>SUMMARY!AG97</f>
        <v>259.41514854759947</v>
      </c>
      <c r="F96" s="144">
        <f t="shared" si="3"/>
        <v>259.41514854759947</v>
      </c>
      <c r="G96" s="116"/>
      <c r="H96" s="116"/>
      <c r="I96" s="116"/>
      <c r="J96" s="152">
        <f>SUMMARY!AD97</f>
        <v>0</v>
      </c>
      <c r="K96" s="29">
        <f t="shared" si="4"/>
        <v>-1</v>
      </c>
      <c r="L96" s="116">
        <f>SUMMARY!AJ97</f>
        <v>0</v>
      </c>
      <c r="M96" s="136"/>
    </row>
    <row r="97" spans="1:13" s="714" customFormat="1">
      <c r="A97" s="714" t="s">
        <v>34</v>
      </c>
      <c r="B97" s="919" t="str">
        <f>SUMMARY!D98</f>
        <v>OPERASIONAL MOBIL (BBM,TOL,PARKIR)</v>
      </c>
      <c r="C97" s="920" t="s">
        <v>128</v>
      </c>
      <c r="D97" s="920"/>
      <c r="E97" s="116">
        <f>SUMMARY!AG98</f>
        <v>226.98825497914953</v>
      </c>
      <c r="F97" s="144">
        <f t="shared" si="3"/>
        <v>226.98825497914953</v>
      </c>
      <c r="G97" s="116"/>
      <c r="H97" s="116"/>
      <c r="I97" s="116"/>
      <c r="J97" s="152">
        <f>SUMMARY!AD98</f>
        <v>0</v>
      </c>
      <c r="K97" s="29">
        <f t="shared" si="4"/>
        <v>-1</v>
      </c>
      <c r="L97" s="116" t="str">
        <f>SUMMARY!AJ98</f>
        <v>YIG MEETING DAN BM KE AFFILIET</v>
      </c>
      <c r="M97" s="136"/>
    </row>
    <row r="98" spans="1:13" s="714" customFormat="1">
      <c r="A98" s="714" t="s">
        <v>34</v>
      </c>
      <c r="B98" s="919" t="str">
        <f>SUMMARY!D99</f>
        <v>PIN</v>
      </c>
      <c r="C98" s="920" t="s">
        <v>128</v>
      </c>
      <c r="D98" s="920"/>
      <c r="E98" s="116">
        <f>SUMMARY!AG99</f>
        <v>85.06</v>
      </c>
      <c r="F98" s="144">
        <f t="shared" si="3"/>
        <v>85.06</v>
      </c>
      <c r="G98" s="116"/>
      <c r="H98" s="116"/>
      <c r="I98" s="116"/>
      <c r="J98" s="152">
        <f>SUMMARY!AD99</f>
        <v>161.88999999999999</v>
      </c>
      <c r="K98" s="29">
        <f t="shared" si="4"/>
        <v>0.9032447683987771</v>
      </c>
      <c r="L98" s="116">
        <f>SUMMARY!AJ99</f>
        <v>0</v>
      </c>
      <c r="M98" s="136"/>
    </row>
    <row r="99" spans="1:13" s="714" customFormat="1">
      <c r="A99" s="714" t="s">
        <v>34</v>
      </c>
      <c r="B99" s="919" t="str">
        <f>SUMMARY!D100</f>
        <v>PLASTIK</v>
      </c>
      <c r="C99" s="920" t="s">
        <v>128</v>
      </c>
      <c r="D99" s="920"/>
      <c r="E99" s="116">
        <f>SUMMARY!AG100</f>
        <v>233.47363369283948</v>
      </c>
      <c r="F99" s="144">
        <f t="shared" si="3"/>
        <v>233.47363369283948</v>
      </c>
      <c r="G99" s="116"/>
      <c r="H99" s="116"/>
      <c r="I99" s="116"/>
      <c r="J99" s="152">
        <f>SUMMARY!AD100</f>
        <v>9.85</v>
      </c>
      <c r="K99" s="29">
        <f t="shared" si="4"/>
        <v>-0.95781108194444442</v>
      </c>
      <c r="L99" s="116">
        <f>SUMMARY!AJ100</f>
        <v>0</v>
      </c>
      <c r="M99" s="136"/>
    </row>
    <row r="100" spans="1:13" s="714" customFormat="1">
      <c r="A100" s="714" t="s">
        <v>34</v>
      </c>
      <c r="B100" s="919" t="str">
        <f>SUMMARY!D101</f>
        <v>PLATE</v>
      </c>
      <c r="C100" s="920" t="s">
        <v>128</v>
      </c>
      <c r="D100" s="920"/>
      <c r="E100" s="116">
        <f>SUMMARY!AG101</f>
        <v>0</v>
      </c>
      <c r="F100" s="144">
        <f t="shared" si="3"/>
        <v>0</v>
      </c>
      <c r="G100" s="116"/>
      <c r="H100" s="116"/>
      <c r="I100" s="116"/>
      <c r="J100" s="152">
        <f>SUMMARY!AD101</f>
        <v>316</v>
      </c>
      <c r="K100" s="29">
        <f t="shared" si="4"/>
        <v>1</v>
      </c>
      <c r="L100" s="116">
        <f>SUMMARY!AJ101</f>
        <v>0</v>
      </c>
      <c r="M100" s="136"/>
    </row>
    <row r="101" spans="1:13" s="714" customFormat="1">
      <c r="A101" s="714" t="s">
        <v>34</v>
      </c>
      <c r="B101" s="919" t="str">
        <f>SUMMARY!D102</f>
        <v>PLIER</v>
      </c>
      <c r="C101" s="920" t="s">
        <v>128</v>
      </c>
      <c r="D101" s="920"/>
      <c r="E101" s="116">
        <f>SUMMARY!AG102</f>
        <v>10.084763899787928</v>
      </c>
      <c r="F101" s="144">
        <f t="shared" si="3"/>
        <v>10.084763899787928</v>
      </c>
      <c r="G101" s="116"/>
      <c r="H101" s="116"/>
      <c r="I101" s="116"/>
      <c r="J101" s="152">
        <f>SUMMARY!AD102</f>
        <v>11.194093147494081</v>
      </c>
      <c r="K101" s="29">
        <f t="shared" si="4"/>
        <v>0.11000051748653046</v>
      </c>
      <c r="L101" s="116">
        <f>SUMMARY!AJ102</f>
        <v>0</v>
      </c>
      <c r="M101" s="136"/>
    </row>
    <row r="102" spans="1:13" s="714" customFormat="1">
      <c r="A102" s="714" t="s">
        <v>34</v>
      </c>
      <c r="B102" s="919" t="str">
        <f>SUMMARY!D103</f>
        <v>RAK</v>
      </c>
      <c r="C102" s="920" t="s">
        <v>128</v>
      </c>
      <c r="D102" s="920"/>
      <c r="E102" s="116">
        <f>SUMMARY!AG103</f>
        <v>0</v>
      </c>
      <c r="F102" s="144">
        <f t="shared" si="3"/>
        <v>0</v>
      </c>
      <c r="G102" s="116"/>
      <c r="H102" s="116"/>
      <c r="I102" s="116"/>
      <c r="J102" s="152">
        <f>SUMMARY!AD103</f>
        <v>112.41502411606092</v>
      </c>
      <c r="K102" s="29">
        <f t="shared" si="4"/>
        <v>1</v>
      </c>
      <c r="L102" s="116">
        <f>SUMMARY!AJ103</f>
        <v>0</v>
      </c>
      <c r="M102" s="136"/>
    </row>
    <row r="103" spans="1:13" s="714" customFormat="1">
      <c r="A103" s="714" t="s">
        <v>34</v>
      </c>
      <c r="B103" s="919" t="str">
        <f>SUMMARY!D104</f>
        <v>RAK MIDI</v>
      </c>
      <c r="C103" s="920" t="s">
        <v>128</v>
      </c>
      <c r="D103" s="920"/>
      <c r="E103" s="116">
        <f>SUMMARY!AG104</f>
        <v>0</v>
      </c>
      <c r="F103" s="144">
        <f t="shared" si="3"/>
        <v>0</v>
      </c>
      <c r="G103" s="116"/>
      <c r="H103" s="116"/>
      <c r="I103" s="116"/>
      <c r="J103" s="152">
        <f>SUMMARY!AD104</f>
        <v>18.989024343929209</v>
      </c>
      <c r="K103" s="29">
        <f t="shared" si="4"/>
        <v>1</v>
      </c>
      <c r="L103" s="116">
        <f>SUMMARY!AJ104</f>
        <v>0</v>
      </c>
      <c r="M103" s="136"/>
    </row>
    <row r="104" spans="1:13" s="714" customFormat="1">
      <c r="A104" s="714" t="s">
        <v>34</v>
      </c>
      <c r="B104" s="919" t="str">
        <f>SUMMARY!D105</f>
        <v>ROLL KABEL</v>
      </c>
      <c r="C104" s="920" t="s">
        <v>128</v>
      </c>
      <c r="D104" s="920"/>
      <c r="E104" s="116">
        <f>SUMMARY!AG105</f>
        <v>0</v>
      </c>
      <c r="F104" s="144">
        <f t="shared" si="3"/>
        <v>0</v>
      </c>
      <c r="G104" s="116"/>
      <c r="H104" s="116"/>
      <c r="I104" s="116"/>
      <c r="J104" s="152">
        <f>SUMMARY!AD105</f>
        <v>76.654735229703903</v>
      </c>
      <c r="K104" s="29">
        <f t="shared" si="4"/>
        <v>1</v>
      </c>
      <c r="L104" s="116">
        <f>SUMMARY!AJ105</f>
        <v>0</v>
      </c>
      <c r="M104" s="136"/>
    </row>
    <row r="105" spans="1:13" s="714" customFormat="1">
      <c r="A105" s="714" t="s">
        <v>34</v>
      </c>
      <c r="B105" s="919" t="str">
        <f>SUMMARY!D106</f>
        <v>ROLL METER</v>
      </c>
      <c r="C105" s="920" t="s">
        <v>128</v>
      </c>
      <c r="D105" s="920"/>
      <c r="E105" s="116">
        <f>SUMMARY!AG106</f>
        <v>12.453499186084972</v>
      </c>
      <c r="F105" s="144">
        <f t="shared" si="3"/>
        <v>12.453499186084972</v>
      </c>
      <c r="G105" s="116"/>
      <c r="H105" s="116"/>
      <c r="I105" s="116"/>
      <c r="J105" s="152">
        <f>SUMMARY!AD106</f>
        <v>23.767928803818059</v>
      </c>
      <c r="K105" s="29">
        <f t="shared" si="4"/>
        <v>0.90853417570985706</v>
      </c>
      <c r="L105" s="116">
        <f>SUMMARY!AJ106</f>
        <v>0</v>
      </c>
      <c r="M105" s="136"/>
    </row>
    <row r="106" spans="1:13" s="714" customFormat="1">
      <c r="A106" s="714" t="s">
        <v>34</v>
      </c>
      <c r="B106" s="919" t="str">
        <f>SUMMARY!D107</f>
        <v>SAFETY HELMET</v>
      </c>
      <c r="C106" s="920" t="s">
        <v>128</v>
      </c>
      <c r="D106" s="920"/>
      <c r="E106" s="116">
        <f>SUMMARY!AG107</f>
        <v>32.387981296167794</v>
      </c>
      <c r="F106" s="144">
        <f t="shared" si="3"/>
        <v>32.387981296167794</v>
      </c>
      <c r="G106" s="116"/>
      <c r="H106" s="116"/>
      <c r="I106" s="116"/>
      <c r="J106" s="152">
        <f>SUMMARY!AD107</f>
        <v>32.724418619371335</v>
      </c>
      <c r="K106" s="29">
        <f t="shared" si="4"/>
        <v>1.0387721300905789E-2</v>
      </c>
      <c r="L106" s="116" t="str">
        <f>SUMMARY!AJ107</f>
        <v xml:space="preserve">REPLACE APD </v>
      </c>
      <c r="M106" s="136"/>
    </row>
    <row r="107" spans="1:13" s="714" customFormat="1">
      <c r="A107" s="714" t="s">
        <v>34</v>
      </c>
      <c r="B107" s="919" t="str">
        <f>SUMMARY!D108</f>
        <v>SAFETY SHOES</v>
      </c>
      <c r="C107" s="920" t="s">
        <v>128</v>
      </c>
      <c r="D107" s="920"/>
      <c r="E107" s="116">
        <f>SUMMARY!AG108</f>
        <v>374.95865571070027</v>
      </c>
      <c r="F107" s="144">
        <f t="shared" si="3"/>
        <v>374.95865571070027</v>
      </c>
      <c r="G107" s="116"/>
      <c r="H107" s="116"/>
      <c r="I107" s="116"/>
      <c r="J107" s="152">
        <f>SUMMARY!AD108</f>
        <v>1512.4757889939615</v>
      </c>
      <c r="K107" s="29">
        <f t="shared" si="4"/>
        <v>3.0337134933642225</v>
      </c>
      <c r="L107" s="116" t="str">
        <f>SUMMARY!AJ108</f>
        <v xml:space="preserve">REPLACE APD </v>
      </c>
      <c r="M107" s="136"/>
    </row>
    <row r="108" spans="1:13" s="714" customFormat="1">
      <c r="A108" s="714" t="s">
        <v>34</v>
      </c>
      <c r="B108" s="919" t="str">
        <f>SUMMARY!D109</f>
        <v>SARUNG TANGAN</v>
      </c>
      <c r="C108" s="920" t="s">
        <v>128</v>
      </c>
      <c r="D108" s="920"/>
      <c r="E108" s="116">
        <f>SUMMARY!AG109</f>
        <v>389.35619645509206</v>
      </c>
      <c r="F108" s="144">
        <f t="shared" si="3"/>
        <v>389.35619645509206</v>
      </c>
      <c r="G108" s="116"/>
      <c r="H108" s="116"/>
      <c r="I108" s="116"/>
      <c r="J108" s="152">
        <f>SUMMARY!AD109</f>
        <v>999.62021951312158</v>
      </c>
      <c r="K108" s="29">
        <f t="shared" si="4"/>
        <v>1.5673669216367969</v>
      </c>
      <c r="L108" s="116" t="str">
        <f>SUMMARY!AJ109</f>
        <v xml:space="preserve">REPLACE APD </v>
      </c>
      <c r="M108" s="136"/>
    </row>
    <row r="109" spans="1:13" s="714" customFormat="1">
      <c r="A109" s="714" t="s">
        <v>34</v>
      </c>
      <c r="B109" s="919" t="str">
        <f>SUMMARY!D110</f>
        <v>SCREW</v>
      </c>
      <c r="C109" s="920" t="s">
        <v>128</v>
      </c>
      <c r="D109" s="920"/>
      <c r="E109" s="116">
        <f>SUMMARY!AG110</f>
        <v>0</v>
      </c>
      <c r="F109" s="144">
        <f t="shared" si="3"/>
        <v>0</v>
      </c>
      <c r="G109" s="116"/>
      <c r="H109" s="116"/>
      <c r="I109" s="116"/>
      <c r="J109" s="152">
        <f>SUMMARY!AD110</f>
        <v>194.63749952527442</v>
      </c>
      <c r="K109" s="29">
        <f t="shared" si="4"/>
        <v>1</v>
      </c>
      <c r="L109" s="116">
        <f>SUMMARY!AJ110</f>
        <v>0</v>
      </c>
      <c r="M109" s="136"/>
    </row>
    <row r="110" spans="1:13" s="714" customFormat="1">
      <c r="A110" s="714" t="s">
        <v>34</v>
      </c>
      <c r="B110" s="919" t="str">
        <f>SUMMARY!D111</f>
        <v>SENTER</v>
      </c>
      <c r="C110" s="920" t="s">
        <v>128</v>
      </c>
      <c r="D110" s="920"/>
      <c r="E110" s="116">
        <f>SUMMARY!AG111</f>
        <v>0</v>
      </c>
      <c r="F110" s="144">
        <f t="shared" si="3"/>
        <v>0</v>
      </c>
      <c r="G110" s="116"/>
      <c r="H110" s="116"/>
      <c r="I110" s="116"/>
      <c r="J110" s="152">
        <f>SUMMARY!AD111</f>
        <v>17.517374957274694</v>
      </c>
      <c r="K110" s="29">
        <f t="shared" si="4"/>
        <v>1</v>
      </c>
      <c r="L110" s="116">
        <f>SUMMARY!AJ111</f>
        <v>0</v>
      </c>
      <c r="M110" s="136"/>
    </row>
    <row r="111" spans="1:13" s="714" customFormat="1">
      <c r="A111" s="714" t="s">
        <v>34</v>
      </c>
      <c r="B111" s="919" t="str">
        <f>SUMMARY!D112</f>
        <v>SEWA KENDARAAN</v>
      </c>
      <c r="C111" s="920" t="s">
        <v>128</v>
      </c>
      <c r="D111" s="920"/>
      <c r="E111" s="116">
        <f>SUMMARY!AG112</f>
        <v>1486.9676314748401</v>
      </c>
      <c r="F111" s="144">
        <f t="shared" si="3"/>
        <v>1486.9676314748401</v>
      </c>
      <c r="G111" s="116"/>
      <c r="H111" s="116"/>
      <c r="I111" s="116"/>
      <c r="J111" s="152">
        <f>SUMMARY!AD112</f>
        <v>0</v>
      </c>
      <c r="K111" s="29">
        <f t="shared" si="4"/>
        <v>-1</v>
      </c>
      <c r="L111" s="116">
        <f>SUMMARY!AJ112</f>
        <v>0</v>
      </c>
      <c r="M111" s="136"/>
    </row>
    <row r="112" spans="1:13" s="714" customFormat="1">
      <c r="A112" s="714" t="s">
        <v>34</v>
      </c>
      <c r="B112" s="919" t="str">
        <f>SUMMARY!D113</f>
        <v>SOLDER TYPE GOOT RX</v>
      </c>
      <c r="C112" s="920" t="s">
        <v>128</v>
      </c>
      <c r="D112" s="920"/>
      <c r="E112" s="116">
        <f>SUMMARY!AG113</f>
        <v>0</v>
      </c>
      <c r="F112" s="144">
        <f t="shared" si="3"/>
        <v>0</v>
      </c>
      <c r="G112" s="116"/>
      <c r="H112" s="116"/>
      <c r="I112" s="116"/>
      <c r="J112" s="152">
        <f>SUMMARY!AD113</f>
        <v>0</v>
      </c>
      <c r="K112" s="29">
        <f t="shared" si="4"/>
        <v>1</v>
      </c>
      <c r="L112" s="116">
        <f>SUMMARY!AJ113</f>
        <v>0</v>
      </c>
      <c r="M112" s="136"/>
    </row>
    <row r="113" spans="1:13" s="714" customFormat="1">
      <c r="A113" s="714" t="s">
        <v>34</v>
      </c>
      <c r="B113" s="919" t="str">
        <f>SUMMARY!D114</f>
        <v>TANG</v>
      </c>
      <c r="C113" s="920" t="s">
        <v>128</v>
      </c>
      <c r="D113" s="920"/>
      <c r="E113" s="116">
        <f>SUMMARY!AG114</f>
        <v>25.292976983390947</v>
      </c>
      <c r="F113" s="144">
        <f t="shared" si="3"/>
        <v>25.292976983390947</v>
      </c>
      <c r="G113" s="116"/>
      <c r="H113" s="116"/>
      <c r="I113" s="116"/>
      <c r="J113" s="152">
        <f>SUMMARY!AD114</f>
        <v>507.02043219019407</v>
      </c>
      <c r="K113" s="29">
        <f t="shared" si="4"/>
        <v>19.045897820692971</v>
      </c>
      <c r="L113" s="116" t="str">
        <f>SUMMARY!AJ114</f>
        <v>PENAMBAHAN DAN REPLACE TOOL MTC</v>
      </c>
      <c r="M113" s="136"/>
    </row>
    <row r="114" spans="1:13" s="714" customFormat="1">
      <c r="A114" s="714" t="s">
        <v>34</v>
      </c>
      <c r="B114" s="919" t="str">
        <f>SUMMARY!D115</f>
        <v>TANG POTONG</v>
      </c>
      <c r="C114" s="920" t="s">
        <v>128</v>
      </c>
      <c r="D114" s="920"/>
      <c r="E114" s="116">
        <f>SUMMARY!AG115</f>
        <v>0</v>
      </c>
      <c r="F114" s="144">
        <f t="shared" si="3"/>
        <v>0</v>
      </c>
      <c r="G114" s="116"/>
      <c r="H114" s="116"/>
      <c r="I114" s="116"/>
      <c r="J114" s="152">
        <f>SUMMARY!AD115</f>
        <v>0</v>
      </c>
      <c r="K114" s="29">
        <f t="shared" si="4"/>
        <v>1</v>
      </c>
      <c r="L114" s="116">
        <f>SUMMARY!AJ115</f>
        <v>0</v>
      </c>
      <c r="M114" s="136"/>
    </row>
    <row r="115" spans="1:13" s="714" customFormat="1">
      <c r="A115" s="714" t="s">
        <v>34</v>
      </c>
      <c r="B115" s="919" t="str">
        <f>SUMMARY!D116</f>
        <v>TANG SKUN</v>
      </c>
      <c r="C115" s="920" t="s">
        <v>128</v>
      </c>
      <c r="D115" s="920"/>
      <c r="E115" s="116">
        <f>SUMMARY!AG116</f>
        <v>0</v>
      </c>
      <c r="F115" s="144">
        <f t="shared" si="3"/>
        <v>0</v>
      </c>
      <c r="G115" s="116"/>
      <c r="H115" s="116"/>
      <c r="I115" s="116"/>
      <c r="J115" s="152">
        <f>SUMMARY!AD116</f>
        <v>123.00583912498576</v>
      </c>
      <c r="K115" s="29">
        <f t="shared" si="4"/>
        <v>1</v>
      </c>
      <c r="L115" s="116">
        <f>SUMMARY!AJ116</f>
        <v>0</v>
      </c>
      <c r="M115" s="136"/>
    </row>
    <row r="116" spans="1:13" s="714" customFormat="1">
      <c r="A116" s="714" t="s">
        <v>34</v>
      </c>
      <c r="B116" s="919" t="str">
        <f>SUMMARY!D117</f>
        <v>TAS TOOL</v>
      </c>
      <c r="C116" s="920" t="s">
        <v>128</v>
      </c>
      <c r="D116" s="920"/>
      <c r="E116" s="116">
        <f>SUMMARY!AG117</f>
        <v>83.012847535231828</v>
      </c>
      <c r="F116" s="144">
        <f t="shared" si="3"/>
        <v>83.012847535231828</v>
      </c>
      <c r="G116" s="116"/>
      <c r="H116" s="116"/>
      <c r="I116" s="116"/>
      <c r="J116" s="152">
        <f>SUMMARY!AD117</f>
        <v>678.54113655640367</v>
      </c>
      <c r="K116" s="29">
        <f t="shared" si="4"/>
        <v>7.1739291772688709</v>
      </c>
      <c r="L116" s="116" t="str">
        <f>SUMMARY!AJ117</f>
        <v>PENAMBAHAN DAN REPLACE TOOL MTC</v>
      </c>
      <c r="M116" s="136"/>
    </row>
    <row r="117" spans="1:13" s="714" customFormat="1">
      <c r="A117" s="714" t="s">
        <v>34</v>
      </c>
      <c r="B117" s="919" t="str">
        <f>SUMMARY!D118</f>
        <v>TERMINAL REMOVAL TOOL</v>
      </c>
      <c r="C117" s="920" t="s">
        <v>128</v>
      </c>
      <c r="D117" s="920"/>
      <c r="E117" s="116">
        <f>SUMMARY!AG118</f>
        <v>0</v>
      </c>
      <c r="F117" s="144">
        <f t="shared" ref="F117:F127" si="5">IF(C117="F",E117,E117/$E$12*$F$12)</f>
        <v>0</v>
      </c>
      <c r="G117" s="116"/>
      <c r="H117" s="116"/>
      <c r="I117" s="116"/>
      <c r="J117" s="152">
        <f>SUMMARY!AD118</f>
        <v>28.24</v>
      </c>
      <c r="K117" s="29">
        <f t="shared" si="4"/>
        <v>1</v>
      </c>
      <c r="L117" s="116">
        <f>SUMMARY!AJ118</f>
        <v>0</v>
      </c>
      <c r="M117" s="136"/>
    </row>
    <row r="118" spans="1:13" s="714" customFormat="1">
      <c r="A118" s="714" t="s">
        <v>34</v>
      </c>
      <c r="B118" s="919" t="str">
        <f>SUMMARY!D119</f>
        <v>TIKET PERJALANAN DINAS</v>
      </c>
      <c r="C118" s="920" t="s">
        <v>128</v>
      </c>
      <c r="D118" s="920"/>
      <c r="E118" s="116">
        <f>SUMMARY!AG119</f>
        <v>1360.5157173153127</v>
      </c>
      <c r="F118" s="144">
        <f t="shared" si="5"/>
        <v>1360.5157173153127</v>
      </c>
      <c r="G118" s="116"/>
      <c r="H118" s="116"/>
      <c r="I118" s="116"/>
      <c r="J118" s="152">
        <f>SUMMARY!AD119</f>
        <v>0</v>
      </c>
      <c r="K118" s="29">
        <f t="shared" si="4"/>
        <v>-1</v>
      </c>
      <c r="L118" s="116">
        <f>SUMMARY!AJ119</f>
        <v>0</v>
      </c>
      <c r="M118" s="136"/>
    </row>
    <row r="119" spans="1:13" s="714" customFormat="1">
      <c r="A119" s="714" t="s">
        <v>34</v>
      </c>
      <c r="B119" s="919" t="str">
        <f>SUMMARY!D120</f>
        <v>TOOL</v>
      </c>
      <c r="C119" s="920" t="s">
        <v>128</v>
      </c>
      <c r="D119" s="920"/>
      <c r="E119" s="116">
        <f>SUMMARY!AG120</f>
        <v>0</v>
      </c>
      <c r="F119" s="144">
        <f t="shared" si="5"/>
        <v>0</v>
      </c>
      <c r="G119" s="116"/>
      <c r="H119" s="116"/>
      <c r="I119" s="116"/>
      <c r="J119" s="152">
        <f>SUMMARY!AD120</f>
        <v>25.64</v>
      </c>
      <c r="K119" s="29">
        <f t="shared" si="4"/>
        <v>1</v>
      </c>
      <c r="L119" s="116">
        <f>SUMMARY!AJ120</f>
        <v>0</v>
      </c>
      <c r="M119" s="136"/>
    </row>
    <row r="120" spans="1:13" s="714" customFormat="1">
      <c r="A120" s="714" t="s">
        <v>34</v>
      </c>
      <c r="B120" s="919" t="str">
        <f>SUMMARY!D121</f>
        <v>TOOL CABINET</v>
      </c>
      <c r="C120" s="920" t="s">
        <v>128</v>
      </c>
      <c r="D120" s="920"/>
      <c r="E120" s="116">
        <f>SUMMARY!AG121</f>
        <v>0</v>
      </c>
      <c r="F120" s="144">
        <f t="shared" si="5"/>
        <v>0</v>
      </c>
      <c r="G120" s="116"/>
      <c r="H120" s="116"/>
      <c r="I120" s="116"/>
      <c r="J120" s="152">
        <f>SUMMARY!AD121</f>
        <v>0</v>
      </c>
      <c r="K120" s="29">
        <f t="shared" si="4"/>
        <v>1</v>
      </c>
      <c r="L120" s="116">
        <f>SUMMARY!AJ121</f>
        <v>0</v>
      </c>
      <c r="M120" s="136"/>
    </row>
    <row r="121" spans="1:13" s="714" customFormat="1">
      <c r="A121" s="714" t="s">
        <v>34</v>
      </c>
      <c r="B121" s="919" t="str">
        <f>SUMMARY!D122</f>
        <v>TRACKER</v>
      </c>
      <c r="C121" s="920" t="s">
        <v>128</v>
      </c>
      <c r="D121" s="920"/>
      <c r="E121" s="116">
        <f>SUMMARY!AG122</f>
        <v>0</v>
      </c>
      <c r="F121" s="144">
        <f t="shared" si="5"/>
        <v>0</v>
      </c>
      <c r="G121" s="116"/>
      <c r="H121" s="116"/>
      <c r="I121" s="116"/>
      <c r="J121" s="152">
        <f>SUMMARY!AD122</f>
        <v>190.09595786968467</v>
      </c>
      <c r="K121" s="29">
        <f t="shared" si="4"/>
        <v>1</v>
      </c>
      <c r="L121" s="116">
        <f>SUMMARY!AJ122</f>
        <v>0</v>
      </c>
      <c r="M121" s="136"/>
    </row>
    <row r="122" spans="1:13" s="714" customFormat="1">
      <c r="A122" s="714" t="s">
        <v>34</v>
      </c>
      <c r="B122" s="919" t="str">
        <f>SUMMARY!D123</f>
        <v>TROLLY</v>
      </c>
      <c r="C122" s="920" t="s">
        <v>128</v>
      </c>
      <c r="D122" s="920"/>
      <c r="E122" s="116">
        <f>SUMMARY!AG123</f>
        <v>0</v>
      </c>
      <c r="F122" s="144">
        <f t="shared" si="5"/>
        <v>0</v>
      </c>
      <c r="G122" s="116"/>
      <c r="H122" s="116"/>
      <c r="I122" s="116"/>
      <c r="J122" s="152">
        <f>SUMMARY!AD123</f>
        <v>1154.8491638499613</v>
      </c>
      <c r="K122" s="29">
        <f t="shared" si="4"/>
        <v>1</v>
      </c>
      <c r="L122" s="116">
        <f>SUMMARY!AJ123</f>
        <v>0</v>
      </c>
      <c r="M122" s="136"/>
    </row>
    <row r="123" spans="1:13" s="714" customFormat="1">
      <c r="A123" s="714" t="s">
        <v>34</v>
      </c>
      <c r="B123" s="919" t="str">
        <f>SUMMARY!D124</f>
        <v>TZ TAPEZ</v>
      </c>
      <c r="C123" s="920" t="s">
        <v>128</v>
      </c>
      <c r="D123" s="920"/>
      <c r="E123" s="116">
        <f>SUMMARY!AG124</f>
        <v>0</v>
      </c>
      <c r="F123" s="144">
        <f t="shared" si="5"/>
        <v>0</v>
      </c>
      <c r="G123" s="116"/>
      <c r="H123" s="116"/>
      <c r="I123" s="116"/>
      <c r="J123" s="152">
        <f>SUMMARY!AD124</f>
        <v>0</v>
      </c>
      <c r="K123" s="29">
        <f t="shared" si="4"/>
        <v>1</v>
      </c>
      <c r="L123" s="116">
        <f>SUMMARY!AJ124</f>
        <v>0</v>
      </c>
      <c r="M123" s="136"/>
    </row>
    <row r="124" spans="1:13" s="714" customFormat="1">
      <c r="A124" s="714" t="s">
        <v>34</v>
      </c>
      <c r="B124" s="919" t="str">
        <f>SUMMARY!D125</f>
        <v>UANG SAKU PERJALANAN DINAS</v>
      </c>
      <c r="C124" s="920" t="s">
        <v>128</v>
      </c>
      <c r="D124" s="920"/>
      <c r="E124" s="116">
        <f>SUMMARY!AG125</f>
        <v>270.86197817021525</v>
      </c>
      <c r="F124" s="144">
        <f t="shared" si="5"/>
        <v>270.86197817021525</v>
      </c>
      <c r="G124" s="116"/>
      <c r="H124" s="116"/>
      <c r="I124" s="116"/>
      <c r="J124" s="152">
        <f>SUMMARY!AD125</f>
        <v>0</v>
      </c>
      <c r="K124" s="29">
        <f t="shared" si="4"/>
        <v>-1</v>
      </c>
      <c r="L124" s="116" t="str">
        <f>SUMMARY!AJ125</f>
        <v>YIG MEETING DAN BM KE AFFILIET</v>
      </c>
      <c r="M124" s="136"/>
    </row>
    <row r="125" spans="1:13" s="714" customFormat="1">
      <c r="A125" s="714" t="s">
        <v>34</v>
      </c>
      <c r="B125" s="919" t="str">
        <f>SUMMARY!D126</f>
        <v>VACUM CLEANER</v>
      </c>
      <c r="C125" s="920" t="s">
        <v>128</v>
      </c>
      <c r="D125" s="920"/>
      <c r="E125" s="116">
        <f>SUMMARY!AG126</f>
        <v>0</v>
      </c>
      <c r="F125" s="144">
        <f t="shared" si="5"/>
        <v>0</v>
      </c>
      <c r="G125" s="116"/>
      <c r="H125" s="116"/>
      <c r="I125" s="116"/>
      <c r="J125" s="152">
        <f>SUMMARY!AD126</f>
        <v>435.79810869317532</v>
      </c>
      <c r="K125" s="29">
        <f t="shared" si="4"/>
        <v>1</v>
      </c>
      <c r="L125" s="116">
        <f>SUMMARY!AJ126</f>
        <v>0</v>
      </c>
      <c r="M125" s="136"/>
    </row>
    <row r="126" spans="1:13" s="714" customFormat="1">
      <c r="A126" s="714" t="s">
        <v>34</v>
      </c>
      <c r="B126" s="919" t="str">
        <f>SUMMARY!D127</f>
        <v>WEARPACK TEKNISI</v>
      </c>
      <c r="C126" s="920" t="s">
        <v>128</v>
      </c>
      <c r="D126" s="920"/>
      <c r="E126" s="116">
        <f>SUMMARY!AG127</f>
        <v>358.64144286705624</v>
      </c>
      <c r="F126" s="144">
        <f t="shared" si="5"/>
        <v>358.64144286705624</v>
      </c>
      <c r="G126" s="116"/>
      <c r="H126" s="116"/>
      <c r="I126" s="116"/>
      <c r="J126" s="152">
        <f>SUMMARY!AD127</f>
        <v>348.13211297203554</v>
      </c>
      <c r="K126" s="29">
        <f t="shared" si="4"/>
        <v>-2.9303166446707531E-2</v>
      </c>
      <c r="L126" s="116">
        <f>SUMMARY!AJ127</f>
        <v>0</v>
      </c>
      <c r="M126" s="136"/>
    </row>
    <row r="127" spans="1:13" s="714" customFormat="1">
      <c r="A127" s="714" t="s">
        <v>34</v>
      </c>
      <c r="B127" s="919" t="str">
        <f>SUMMARY!D128</f>
        <v>WRENCH</v>
      </c>
      <c r="C127" s="920" t="s">
        <v>128</v>
      </c>
      <c r="D127" s="920"/>
      <c r="E127" s="116">
        <f>SUMMARY!AG128</f>
        <v>0</v>
      </c>
      <c r="F127" s="144">
        <f t="shared" si="5"/>
        <v>0</v>
      </c>
      <c r="G127" s="116"/>
      <c r="H127" s="116"/>
      <c r="I127" s="116"/>
      <c r="J127" s="152">
        <f>SUMMARY!AD128</f>
        <v>4.75</v>
      </c>
      <c r="K127" s="29">
        <f t="shared" si="4"/>
        <v>1</v>
      </c>
      <c r="L127" s="116">
        <f>SUMMARY!AJ128</f>
        <v>0</v>
      </c>
      <c r="M127" s="136"/>
    </row>
    <row r="128" spans="1:13" s="714" customFormat="1">
      <c r="B128" s="919"/>
      <c r="C128" s="920"/>
      <c r="D128" s="920"/>
      <c r="E128" s="116"/>
      <c r="F128" s="144"/>
      <c r="G128" s="116"/>
      <c r="H128" s="116"/>
      <c r="I128" s="116"/>
      <c r="J128" s="152"/>
      <c r="K128" s="29"/>
      <c r="L128" s="116"/>
      <c r="M128" s="136"/>
    </row>
    <row r="129" spans="2:13" s="714" customFormat="1">
      <c r="B129" s="919"/>
      <c r="C129" s="920"/>
      <c r="D129" s="920"/>
      <c r="E129" s="116"/>
      <c r="F129" s="144"/>
      <c r="G129" s="116"/>
      <c r="H129" s="116"/>
      <c r="I129" s="116"/>
      <c r="J129" s="152"/>
      <c r="K129" s="29"/>
      <c r="L129" s="116"/>
      <c r="M129" s="136"/>
    </row>
    <row r="130" spans="2:13" s="714" customFormat="1">
      <c r="B130" s="919"/>
      <c r="C130" s="920"/>
      <c r="D130" s="920"/>
      <c r="E130" s="116"/>
      <c r="F130" s="144"/>
      <c r="G130" s="116"/>
      <c r="H130" s="116"/>
      <c r="I130" s="116"/>
      <c r="J130" s="152"/>
      <c r="K130" s="29"/>
      <c r="L130" s="116"/>
      <c r="M130" s="136"/>
    </row>
    <row r="131" spans="2:13" s="714" customFormat="1">
      <c r="B131" s="919"/>
      <c r="C131" s="920"/>
      <c r="D131" s="920"/>
      <c r="E131" s="116"/>
      <c r="F131" s="144"/>
      <c r="G131" s="116"/>
      <c r="H131" s="116"/>
      <c r="I131" s="116"/>
      <c r="J131" s="152"/>
      <c r="K131" s="29"/>
      <c r="L131" s="116"/>
      <c r="M131" s="136"/>
    </row>
    <row r="132" spans="2:13" s="714" customFormat="1">
      <c r="B132" s="919"/>
      <c r="C132" s="920"/>
      <c r="D132" s="920"/>
      <c r="E132" s="116"/>
      <c r="F132" s="144"/>
      <c r="G132" s="116"/>
      <c r="H132" s="116"/>
      <c r="I132" s="116"/>
      <c r="J132" s="152"/>
      <c r="K132" s="29"/>
      <c r="L132" s="116"/>
      <c r="M132" s="136"/>
    </row>
    <row r="133" spans="2:13" s="714" customFormat="1">
      <c r="B133" s="919"/>
      <c r="C133" s="920"/>
      <c r="D133" s="920"/>
      <c r="E133" s="116"/>
      <c r="F133" s="144"/>
      <c r="G133" s="116"/>
      <c r="H133" s="116"/>
      <c r="I133" s="116"/>
      <c r="J133" s="152"/>
      <c r="K133" s="29"/>
      <c r="L133" s="116"/>
      <c r="M133" s="136"/>
    </row>
    <row r="134" spans="2:13" s="714" customFormat="1">
      <c r="B134" s="919"/>
      <c r="C134" s="920"/>
      <c r="D134" s="920"/>
      <c r="E134" s="116"/>
      <c r="F134" s="144"/>
      <c r="G134" s="116"/>
      <c r="H134" s="116"/>
      <c r="I134" s="116"/>
      <c r="J134" s="152"/>
      <c r="K134" s="29"/>
      <c r="L134" s="116"/>
      <c r="M134" s="136"/>
    </row>
    <row r="135" spans="2:13" s="714" customFormat="1">
      <c r="B135" s="919"/>
      <c r="C135" s="920"/>
      <c r="D135" s="920"/>
      <c r="E135" s="116"/>
      <c r="F135" s="144"/>
      <c r="G135" s="116"/>
      <c r="H135" s="116"/>
      <c r="I135" s="116"/>
      <c r="J135" s="152"/>
      <c r="K135" s="29"/>
      <c r="L135" s="116"/>
      <c r="M135" s="136"/>
    </row>
    <row r="136" spans="2:13" s="714" customFormat="1">
      <c r="B136" s="919"/>
      <c r="C136" s="920"/>
      <c r="D136" s="920"/>
      <c r="E136" s="116"/>
      <c r="F136" s="144"/>
      <c r="G136" s="116"/>
      <c r="H136" s="116"/>
      <c r="I136" s="116"/>
      <c r="J136" s="152"/>
      <c r="K136" s="29"/>
      <c r="L136" s="116"/>
      <c r="M136" s="136"/>
    </row>
    <row r="137" spans="2:13" s="714" customFormat="1">
      <c r="B137" s="919"/>
      <c r="C137" s="920"/>
      <c r="D137" s="920"/>
      <c r="E137" s="116"/>
      <c r="F137" s="144"/>
      <c r="G137" s="116"/>
      <c r="H137" s="116"/>
      <c r="I137" s="116"/>
      <c r="J137" s="152"/>
      <c r="K137" s="29"/>
      <c r="L137" s="116"/>
      <c r="M137" s="136"/>
    </row>
    <row r="138" spans="2:13" s="714" customFormat="1">
      <c r="B138" s="919"/>
      <c r="C138" s="920"/>
      <c r="D138" s="920"/>
      <c r="E138" s="116"/>
      <c r="F138" s="144"/>
      <c r="G138" s="116"/>
      <c r="H138" s="116"/>
      <c r="I138" s="116"/>
      <c r="J138" s="152"/>
      <c r="K138" s="29"/>
      <c r="L138" s="116"/>
      <c r="M138" s="136"/>
    </row>
    <row r="139" spans="2:13" s="714" customFormat="1">
      <c r="B139" s="919"/>
      <c r="C139" s="920"/>
      <c r="D139" s="920"/>
      <c r="E139" s="116"/>
      <c r="F139" s="144"/>
      <c r="G139" s="116"/>
      <c r="H139" s="116"/>
      <c r="I139" s="116"/>
      <c r="J139" s="152"/>
      <c r="K139" s="29"/>
      <c r="L139" s="116"/>
      <c r="M139" s="136"/>
    </row>
    <row r="140" spans="2:13" s="714" customFormat="1">
      <c r="B140" s="919"/>
      <c r="C140" s="920"/>
      <c r="D140" s="920"/>
      <c r="E140" s="116"/>
      <c r="F140" s="144"/>
      <c r="G140" s="116"/>
      <c r="H140" s="116"/>
      <c r="I140" s="116"/>
      <c r="J140" s="152"/>
      <c r="K140" s="29"/>
      <c r="L140" s="116"/>
      <c r="M140" s="136"/>
    </row>
    <row r="141" spans="2:13" s="714" customFormat="1">
      <c r="B141" s="919"/>
      <c r="C141" s="920"/>
      <c r="D141" s="920"/>
      <c r="E141" s="116"/>
      <c r="F141" s="144"/>
      <c r="G141" s="116"/>
      <c r="H141" s="116"/>
      <c r="I141" s="116"/>
      <c r="J141" s="152"/>
      <c r="K141" s="29"/>
      <c r="L141" s="116"/>
      <c r="M141" s="136"/>
    </row>
    <row r="142" spans="2:13" s="714" customFormat="1">
      <c r="B142" s="919"/>
      <c r="C142" s="920"/>
      <c r="D142" s="920"/>
      <c r="E142" s="116"/>
      <c r="F142" s="144"/>
      <c r="G142" s="116"/>
      <c r="H142" s="116"/>
      <c r="I142" s="116"/>
      <c r="J142" s="152"/>
      <c r="K142" s="29"/>
      <c r="L142" s="116"/>
      <c r="M142" s="136"/>
    </row>
    <row r="143" spans="2:13" s="714" customFormat="1">
      <c r="B143" s="919"/>
      <c r="C143" s="920"/>
      <c r="D143" s="920"/>
      <c r="E143" s="116"/>
      <c r="F143" s="144"/>
      <c r="G143" s="116"/>
      <c r="H143" s="116"/>
      <c r="I143" s="116"/>
      <c r="J143" s="152"/>
      <c r="K143" s="29"/>
      <c r="L143" s="116"/>
      <c r="M143" s="136"/>
    </row>
    <row r="144" spans="2:13" s="714" customFormat="1">
      <c r="B144" s="919"/>
      <c r="C144" s="920"/>
      <c r="D144" s="920"/>
      <c r="E144" s="116"/>
      <c r="F144" s="144"/>
      <c r="G144" s="116"/>
      <c r="H144" s="116"/>
      <c r="I144" s="116"/>
      <c r="J144" s="152"/>
      <c r="K144" s="29"/>
      <c r="L144" s="116"/>
      <c r="M144" s="136"/>
    </row>
    <row r="145" spans="2:13" s="714" customFormat="1">
      <c r="B145" s="919"/>
      <c r="C145" s="920"/>
      <c r="D145" s="920"/>
      <c r="E145" s="116"/>
      <c r="F145" s="144"/>
      <c r="G145" s="116"/>
      <c r="H145" s="116"/>
      <c r="I145" s="116"/>
      <c r="J145" s="152"/>
      <c r="K145" s="29"/>
      <c r="L145" s="116"/>
      <c r="M145" s="136"/>
    </row>
    <row r="146" spans="2:13" s="714" customFormat="1">
      <c r="B146" s="919"/>
      <c r="C146" s="920"/>
      <c r="D146" s="920"/>
      <c r="E146" s="116"/>
      <c r="F146" s="144"/>
      <c r="G146" s="116"/>
      <c r="H146" s="116"/>
      <c r="I146" s="116"/>
      <c r="J146" s="152"/>
      <c r="K146" s="29"/>
      <c r="L146" s="116"/>
      <c r="M146" s="136"/>
    </row>
    <row r="147" spans="2:13" s="714" customFormat="1">
      <c r="B147" s="919"/>
      <c r="C147" s="920"/>
      <c r="D147" s="920"/>
      <c r="E147" s="116"/>
      <c r="F147" s="144"/>
      <c r="G147" s="116"/>
      <c r="H147" s="116"/>
      <c r="I147" s="116"/>
      <c r="J147" s="152"/>
      <c r="K147" s="29"/>
      <c r="L147" s="116"/>
      <c r="M147" s="136"/>
    </row>
    <row r="148" spans="2:13" s="714" customFormat="1">
      <c r="B148" s="919"/>
      <c r="C148" s="920"/>
      <c r="D148" s="920"/>
      <c r="E148" s="116"/>
      <c r="F148" s="144"/>
      <c r="G148" s="116"/>
      <c r="H148" s="116"/>
      <c r="I148" s="116"/>
      <c r="J148" s="152"/>
      <c r="K148" s="29"/>
      <c r="L148" s="116"/>
      <c r="M148" s="136"/>
    </row>
    <row r="149" spans="2:13" s="714" customFormat="1">
      <c r="B149" s="919"/>
      <c r="C149" s="920"/>
      <c r="D149" s="920"/>
      <c r="E149" s="116"/>
      <c r="F149" s="144"/>
      <c r="G149" s="116"/>
      <c r="H149" s="116"/>
      <c r="I149" s="116"/>
      <c r="J149" s="152"/>
      <c r="K149" s="29"/>
      <c r="L149" s="116"/>
      <c r="M149" s="136"/>
    </row>
    <row r="150" spans="2:13" s="714" customFormat="1">
      <c r="B150" s="919"/>
      <c r="C150" s="920"/>
      <c r="D150" s="920"/>
      <c r="E150" s="116"/>
      <c r="F150" s="144"/>
      <c r="G150" s="116"/>
      <c r="H150" s="116"/>
      <c r="I150" s="116"/>
      <c r="J150" s="152"/>
      <c r="K150" s="29"/>
      <c r="L150" s="116"/>
      <c r="M150" s="136"/>
    </row>
    <row r="151" spans="2:13" s="714" customFormat="1">
      <c r="B151" s="919"/>
      <c r="C151" s="920"/>
      <c r="D151" s="920"/>
      <c r="E151" s="116"/>
      <c r="F151" s="144"/>
      <c r="G151" s="116"/>
      <c r="H151" s="116"/>
      <c r="I151" s="116"/>
      <c r="J151" s="152"/>
      <c r="K151" s="29"/>
      <c r="L151" s="116"/>
      <c r="M151" s="136"/>
    </row>
    <row r="152" spans="2:13" s="714" customFormat="1">
      <c r="B152" s="919"/>
      <c r="C152" s="920"/>
      <c r="D152" s="920"/>
      <c r="E152" s="116"/>
      <c r="F152" s="144"/>
      <c r="G152" s="116"/>
      <c r="H152" s="116"/>
      <c r="I152" s="116"/>
      <c r="J152" s="152"/>
      <c r="K152" s="29"/>
      <c r="L152" s="116"/>
      <c r="M152" s="136"/>
    </row>
    <row r="153" spans="2:13" s="714" customFormat="1">
      <c r="B153" s="919"/>
      <c r="C153" s="920"/>
      <c r="D153" s="920"/>
      <c r="E153" s="116"/>
      <c r="F153" s="144"/>
      <c r="G153" s="116"/>
      <c r="H153" s="116"/>
      <c r="I153" s="116"/>
      <c r="J153" s="152"/>
      <c r="K153" s="29"/>
      <c r="L153" s="116"/>
      <c r="M153" s="136"/>
    </row>
    <row r="154" spans="2:13" s="714" customFormat="1">
      <c r="B154" s="919"/>
      <c r="C154" s="920"/>
      <c r="D154" s="920"/>
      <c r="E154" s="116"/>
      <c r="F154" s="144"/>
      <c r="G154" s="116"/>
      <c r="H154" s="116"/>
      <c r="I154" s="116"/>
      <c r="J154" s="152"/>
      <c r="K154" s="29"/>
      <c r="L154" s="116"/>
      <c r="M154" s="136"/>
    </row>
    <row r="155" spans="2:13" s="714" customFormat="1">
      <c r="B155" s="919"/>
      <c r="C155" s="920"/>
      <c r="D155" s="920"/>
      <c r="E155" s="116"/>
      <c r="F155" s="144"/>
      <c r="G155" s="116"/>
      <c r="H155" s="116"/>
      <c r="I155" s="116"/>
      <c r="J155" s="152"/>
      <c r="K155" s="29"/>
      <c r="L155" s="116"/>
      <c r="M155" s="136"/>
    </row>
    <row r="156" spans="2:13" s="714" customFormat="1">
      <c r="B156" s="919"/>
      <c r="C156" s="920"/>
      <c r="D156" s="920"/>
      <c r="E156" s="116"/>
      <c r="F156" s="144"/>
      <c r="G156" s="116"/>
      <c r="H156" s="116"/>
      <c r="I156" s="116"/>
      <c r="J156" s="152"/>
      <c r="K156" s="29"/>
      <c r="L156" s="116"/>
      <c r="M156" s="136"/>
    </row>
    <row r="157" spans="2:13" s="714" customFormat="1">
      <c r="B157" s="919"/>
      <c r="C157" s="920"/>
      <c r="D157" s="920"/>
      <c r="E157" s="116"/>
      <c r="F157" s="144"/>
      <c r="G157" s="116"/>
      <c r="H157" s="116"/>
      <c r="I157" s="116"/>
      <c r="J157" s="152"/>
      <c r="K157" s="29"/>
      <c r="L157" s="116"/>
      <c r="M157" s="136"/>
    </row>
    <row r="158" spans="2:13" s="714" customFormat="1">
      <c r="B158" s="919"/>
      <c r="C158" s="920"/>
      <c r="D158" s="920"/>
      <c r="E158" s="116"/>
      <c r="F158" s="144"/>
      <c r="G158" s="116"/>
      <c r="H158" s="116"/>
      <c r="I158" s="116"/>
      <c r="J158" s="152"/>
      <c r="K158" s="29"/>
      <c r="L158" s="116"/>
      <c r="M158" s="136"/>
    </row>
    <row r="159" spans="2:13" s="714" customFormat="1">
      <c r="B159" s="919"/>
      <c r="C159" s="920"/>
      <c r="D159" s="920"/>
      <c r="E159" s="116"/>
      <c r="F159" s="144"/>
      <c r="G159" s="116"/>
      <c r="H159" s="116"/>
      <c r="I159" s="116"/>
      <c r="J159" s="152"/>
      <c r="K159" s="29"/>
      <c r="L159" s="116"/>
      <c r="M159" s="136"/>
    </row>
    <row r="160" spans="2:13" s="714" customFormat="1">
      <c r="B160" s="919"/>
      <c r="C160" s="920"/>
      <c r="D160" s="920"/>
      <c r="E160" s="116"/>
      <c r="F160" s="144"/>
      <c r="G160" s="116"/>
      <c r="H160" s="116"/>
      <c r="I160" s="116"/>
      <c r="J160" s="152"/>
      <c r="K160" s="29"/>
      <c r="L160" s="116"/>
      <c r="M160" s="136"/>
    </row>
    <row r="161" spans="1:13" s="714" customFormat="1">
      <c r="B161" s="919"/>
      <c r="C161" s="920"/>
      <c r="D161" s="920"/>
      <c r="E161" s="116"/>
      <c r="F161" s="144"/>
      <c r="G161" s="116"/>
      <c r="H161" s="116"/>
      <c r="I161" s="116"/>
      <c r="J161" s="152"/>
      <c r="K161" s="29"/>
      <c r="L161" s="116"/>
      <c r="M161" s="136"/>
    </row>
    <row r="162" spans="1:13" s="714" customFormat="1">
      <c r="B162" s="919"/>
      <c r="C162" s="920"/>
      <c r="D162" s="920"/>
      <c r="E162" s="116"/>
      <c r="F162" s="144"/>
      <c r="G162" s="116"/>
      <c r="H162" s="116"/>
      <c r="I162" s="116"/>
      <c r="J162" s="152"/>
      <c r="K162" s="29"/>
      <c r="L162" s="116"/>
      <c r="M162" s="136"/>
    </row>
    <row r="163" spans="1:13" s="714" customFormat="1">
      <c r="B163" s="919"/>
      <c r="C163" s="920"/>
      <c r="D163" s="920"/>
      <c r="E163" s="116"/>
      <c r="F163" s="144"/>
      <c r="G163" s="116"/>
      <c r="H163" s="116"/>
      <c r="I163" s="116"/>
      <c r="J163" s="152"/>
      <c r="K163" s="29"/>
      <c r="L163" s="116"/>
      <c r="M163" s="136"/>
    </row>
    <row r="164" spans="1:13" s="714" customFormat="1">
      <c r="B164" s="919"/>
      <c r="C164" s="920"/>
      <c r="D164" s="920"/>
      <c r="E164" s="116"/>
      <c r="F164" s="144"/>
      <c r="G164" s="116"/>
      <c r="H164" s="116"/>
      <c r="I164" s="116"/>
      <c r="J164" s="152"/>
      <c r="K164" s="29"/>
      <c r="L164" s="116"/>
      <c r="M164" s="136"/>
    </row>
    <row r="165" spans="1:13" s="714" customFormat="1">
      <c r="B165" s="919"/>
      <c r="C165" s="920"/>
      <c r="D165" s="920"/>
      <c r="E165" s="116"/>
      <c r="F165" s="144"/>
      <c r="G165" s="116"/>
      <c r="H165" s="116"/>
      <c r="I165" s="116"/>
      <c r="J165" s="152"/>
      <c r="K165" s="29"/>
      <c r="L165" s="116"/>
      <c r="M165" s="136"/>
    </row>
    <row r="166" spans="1:13" s="714" customFormat="1">
      <c r="B166" s="919"/>
      <c r="C166" s="920"/>
      <c r="D166" s="920"/>
      <c r="E166" s="116"/>
      <c r="F166" s="144"/>
      <c r="G166" s="116"/>
      <c r="H166" s="116"/>
      <c r="I166" s="116"/>
      <c r="J166" s="152"/>
      <c r="K166" s="29"/>
      <c r="L166" s="116"/>
      <c r="M166" s="136"/>
    </row>
    <row r="167" spans="1:13">
      <c r="B167" s="16"/>
      <c r="C167" s="18"/>
      <c r="D167" s="18"/>
      <c r="E167" s="116"/>
      <c r="F167" s="144"/>
      <c r="G167" s="116"/>
      <c r="H167" s="116"/>
      <c r="I167" s="116"/>
      <c r="J167" s="152"/>
      <c r="K167" s="29"/>
      <c r="L167" s="116"/>
      <c r="M167" s="136">
        <f t="shared" ref="M167:M198" si="6">J167-SUM(F167:I167)</f>
        <v>0</v>
      </c>
    </row>
    <row r="168" spans="1:13">
      <c r="A168" t="s">
        <v>132</v>
      </c>
      <c r="B168" s="16"/>
      <c r="C168" s="18"/>
      <c r="D168" s="18"/>
      <c r="E168" s="116"/>
      <c r="F168" s="144"/>
      <c r="G168" s="116"/>
      <c r="H168" s="116"/>
      <c r="I168" s="116"/>
      <c r="J168" s="152"/>
      <c r="K168" s="29"/>
      <c r="L168" s="116"/>
      <c r="M168" s="136">
        <f t="shared" si="6"/>
        <v>0</v>
      </c>
    </row>
    <row r="169" spans="1:13">
      <c r="A169" t="s">
        <v>132</v>
      </c>
      <c r="B169" s="16"/>
      <c r="C169" s="18"/>
      <c r="D169" s="18"/>
      <c r="E169" s="116"/>
      <c r="F169" s="144"/>
      <c r="G169" s="116"/>
      <c r="H169" s="116"/>
      <c r="I169" s="116"/>
      <c r="J169" s="152"/>
      <c r="K169" s="29"/>
      <c r="L169" s="116"/>
      <c r="M169" s="136">
        <f t="shared" si="6"/>
        <v>0</v>
      </c>
    </row>
    <row r="170" spans="1:13">
      <c r="A170" t="s">
        <v>132</v>
      </c>
      <c r="B170" s="16"/>
      <c r="C170" s="18"/>
      <c r="D170" s="18"/>
      <c r="E170" s="116"/>
      <c r="F170" s="144"/>
      <c r="G170" s="116"/>
      <c r="H170" s="116"/>
      <c r="I170" s="116"/>
      <c r="J170" s="152"/>
      <c r="K170" s="29"/>
      <c r="L170" s="116"/>
      <c r="M170" s="136">
        <f t="shared" si="6"/>
        <v>0</v>
      </c>
    </row>
    <row r="171" spans="1:13">
      <c r="A171" t="s">
        <v>132</v>
      </c>
      <c r="B171" s="16"/>
      <c r="C171" s="18"/>
      <c r="D171" s="18"/>
      <c r="E171" s="116"/>
      <c r="F171" s="144"/>
      <c r="G171" s="116"/>
      <c r="H171" s="116"/>
      <c r="I171" s="116"/>
      <c r="J171" s="152"/>
      <c r="K171" s="29"/>
      <c r="L171" s="116"/>
      <c r="M171" s="136">
        <f t="shared" si="6"/>
        <v>0</v>
      </c>
    </row>
    <row r="172" spans="1:13">
      <c r="A172" t="s">
        <v>132</v>
      </c>
      <c r="B172" s="16"/>
      <c r="C172" s="18"/>
      <c r="D172" s="18"/>
      <c r="E172" s="116"/>
      <c r="F172" s="144"/>
      <c r="G172" s="116"/>
      <c r="H172" s="116"/>
      <c r="I172" s="116"/>
      <c r="J172" s="152"/>
      <c r="K172" s="29"/>
      <c r="L172" s="116"/>
      <c r="M172" s="136">
        <f t="shared" si="6"/>
        <v>0</v>
      </c>
    </row>
    <row r="173" spans="1:13">
      <c r="A173" t="s">
        <v>132</v>
      </c>
      <c r="B173" s="16"/>
      <c r="C173" s="18"/>
      <c r="D173" s="18"/>
      <c r="E173" s="116"/>
      <c r="F173" s="144"/>
      <c r="G173" s="116"/>
      <c r="H173" s="116"/>
      <c r="I173" s="116"/>
      <c r="J173" s="152"/>
      <c r="K173" s="29"/>
      <c r="L173" s="116"/>
      <c r="M173" s="136">
        <f t="shared" si="6"/>
        <v>0</v>
      </c>
    </row>
    <row r="174" spans="1:13">
      <c r="A174" t="s">
        <v>132</v>
      </c>
      <c r="B174" s="16"/>
      <c r="C174" s="18"/>
      <c r="D174" s="18"/>
      <c r="E174" s="116"/>
      <c r="F174" s="144"/>
      <c r="G174" s="116"/>
      <c r="H174" s="116"/>
      <c r="I174" s="116"/>
      <c r="J174" s="152"/>
      <c r="K174" s="29"/>
      <c r="L174" s="116"/>
      <c r="M174" s="136">
        <f t="shared" si="6"/>
        <v>0</v>
      </c>
    </row>
    <row r="175" spans="1:13">
      <c r="A175" t="s">
        <v>132</v>
      </c>
      <c r="B175" s="16"/>
      <c r="C175" s="18"/>
      <c r="D175" s="18"/>
      <c r="E175" s="116"/>
      <c r="F175" s="144"/>
      <c r="G175" s="116"/>
      <c r="H175" s="116"/>
      <c r="I175" s="116"/>
      <c r="J175" s="152"/>
      <c r="K175" s="29"/>
      <c r="L175" s="116"/>
      <c r="M175" s="136">
        <f t="shared" si="6"/>
        <v>0</v>
      </c>
    </row>
    <row r="176" spans="1:13">
      <c r="A176" t="s">
        <v>132</v>
      </c>
      <c r="B176" s="16"/>
      <c r="C176" s="18"/>
      <c r="D176" s="18"/>
      <c r="E176" s="116"/>
      <c r="F176" s="144"/>
      <c r="G176" s="116"/>
      <c r="H176" s="116"/>
      <c r="I176" s="116"/>
      <c r="J176" s="152"/>
      <c r="K176" s="29"/>
      <c r="L176" s="116"/>
      <c r="M176" s="136">
        <f t="shared" si="6"/>
        <v>0</v>
      </c>
    </row>
    <row r="177" spans="1:13">
      <c r="A177" t="s">
        <v>132</v>
      </c>
      <c r="B177" s="16"/>
      <c r="C177" s="18"/>
      <c r="D177" s="18"/>
      <c r="E177" s="116"/>
      <c r="F177" s="144"/>
      <c r="G177" s="116"/>
      <c r="H177" s="116"/>
      <c r="I177" s="116"/>
      <c r="J177" s="152"/>
      <c r="K177" s="29"/>
      <c r="L177" s="116"/>
      <c r="M177" s="136">
        <f t="shared" si="6"/>
        <v>0</v>
      </c>
    </row>
    <row r="178" spans="1:13">
      <c r="A178" t="s">
        <v>132</v>
      </c>
      <c r="B178" s="16"/>
      <c r="C178" s="18"/>
      <c r="D178" s="18"/>
      <c r="E178" s="116"/>
      <c r="F178" s="144"/>
      <c r="G178" s="116"/>
      <c r="H178" s="116"/>
      <c r="I178" s="116"/>
      <c r="J178" s="152"/>
      <c r="K178" s="29"/>
      <c r="L178" s="116"/>
      <c r="M178" s="136">
        <f t="shared" si="6"/>
        <v>0</v>
      </c>
    </row>
    <row r="179" spans="1:13">
      <c r="A179" t="s">
        <v>132</v>
      </c>
      <c r="B179" s="16"/>
      <c r="C179" s="18"/>
      <c r="D179" s="18"/>
      <c r="E179" s="116"/>
      <c r="F179" s="144"/>
      <c r="G179" s="116"/>
      <c r="H179" s="116"/>
      <c r="I179" s="116"/>
      <c r="J179" s="152"/>
      <c r="K179" s="29"/>
      <c r="L179" s="116"/>
      <c r="M179" s="136">
        <f t="shared" si="6"/>
        <v>0</v>
      </c>
    </row>
    <row r="180" spans="1:13">
      <c r="A180" t="s">
        <v>132</v>
      </c>
      <c r="B180" s="16"/>
      <c r="C180" s="18"/>
      <c r="D180" s="18"/>
      <c r="E180" s="116"/>
      <c r="F180" s="144"/>
      <c r="G180" s="116"/>
      <c r="H180" s="116"/>
      <c r="I180" s="116"/>
      <c r="J180" s="152"/>
      <c r="K180" s="29"/>
      <c r="L180" s="116"/>
      <c r="M180" s="136">
        <f t="shared" si="6"/>
        <v>0</v>
      </c>
    </row>
    <row r="181" spans="1:13">
      <c r="A181" t="s">
        <v>132</v>
      </c>
      <c r="B181" s="16"/>
      <c r="C181" s="18"/>
      <c r="D181" s="18"/>
      <c r="E181" s="116"/>
      <c r="F181" s="144"/>
      <c r="G181" s="116"/>
      <c r="H181" s="116"/>
      <c r="I181" s="116"/>
      <c r="J181" s="152"/>
      <c r="K181" s="29"/>
      <c r="L181" s="116"/>
      <c r="M181" s="136">
        <f t="shared" si="6"/>
        <v>0</v>
      </c>
    </row>
    <row r="182" spans="1:13">
      <c r="A182" t="s">
        <v>132</v>
      </c>
      <c r="B182" s="16"/>
      <c r="C182" s="18"/>
      <c r="D182" s="18"/>
      <c r="E182" s="116"/>
      <c r="F182" s="144"/>
      <c r="G182" s="116"/>
      <c r="H182" s="116"/>
      <c r="I182" s="116"/>
      <c r="J182" s="152"/>
      <c r="K182" s="29"/>
      <c r="L182" s="116"/>
      <c r="M182" s="136">
        <f t="shared" si="6"/>
        <v>0</v>
      </c>
    </row>
    <row r="183" spans="1:13">
      <c r="A183" t="s">
        <v>132</v>
      </c>
      <c r="B183" s="16"/>
      <c r="C183" s="18"/>
      <c r="D183" s="18"/>
      <c r="E183" s="116"/>
      <c r="F183" s="144"/>
      <c r="G183" s="116"/>
      <c r="H183" s="116"/>
      <c r="I183" s="116"/>
      <c r="J183" s="152"/>
      <c r="K183" s="29"/>
      <c r="L183" s="116"/>
      <c r="M183" s="136">
        <f t="shared" si="6"/>
        <v>0</v>
      </c>
    </row>
    <row r="184" spans="1:13">
      <c r="A184" t="s">
        <v>132</v>
      </c>
      <c r="B184" s="16"/>
      <c r="C184" s="18"/>
      <c r="D184" s="18"/>
      <c r="E184" s="116"/>
      <c r="F184" s="144"/>
      <c r="G184" s="116"/>
      <c r="H184" s="116"/>
      <c r="I184" s="116"/>
      <c r="J184" s="152"/>
      <c r="K184" s="29"/>
      <c r="L184" s="116"/>
      <c r="M184" s="136">
        <f t="shared" si="6"/>
        <v>0</v>
      </c>
    </row>
    <row r="185" spans="1:13">
      <c r="A185" t="s">
        <v>132</v>
      </c>
      <c r="B185" s="16"/>
      <c r="C185" s="18"/>
      <c r="D185" s="18"/>
      <c r="E185" s="116"/>
      <c r="F185" s="144"/>
      <c r="G185" s="116"/>
      <c r="H185" s="116"/>
      <c r="I185" s="116"/>
      <c r="J185" s="152"/>
      <c r="K185" s="29"/>
      <c r="L185" s="116"/>
      <c r="M185" s="136">
        <f t="shared" si="6"/>
        <v>0</v>
      </c>
    </row>
    <row r="186" spans="1:13">
      <c r="A186" t="s">
        <v>132</v>
      </c>
      <c r="B186" s="16"/>
      <c r="C186" s="18"/>
      <c r="D186" s="18"/>
      <c r="E186" s="116"/>
      <c r="F186" s="144"/>
      <c r="G186" s="116"/>
      <c r="H186" s="116"/>
      <c r="I186" s="116"/>
      <c r="J186" s="152"/>
      <c r="K186" s="29"/>
      <c r="L186" s="116"/>
      <c r="M186" s="136">
        <f t="shared" si="6"/>
        <v>0</v>
      </c>
    </row>
    <row r="187" spans="1:13">
      <c r="A187" t="s">
        <v>132</v>
      </c>
      <c r="B187" s="16"/>
      <c r="C187" s="18"/>
      <c r="D187" s="18"/>
      <c r="E187" s="116"/>
      <c r="F187" s="144"/>
      <c r="G187" s="116"/>
      <c r="H187" s="116"/>
      <c r="I187" s="116"/>
      <c r="J187" s="152"/>
      <c r="K187" s="29"/>
      <c r="L187" s="116"/>
      <c r="M187" s="136">
        <f t="shared" si="6"/>
        <v>0</v>
      </c>
    </row>
    <row r="188" spans="1:13">
      <c r="A188" t="s">
        <v>132</v>
      </c>
      <c r="B188" s="16"/>
      <c r="C188" s="18"/>
      <c r="D188" s="18"/>
      <c r="E188" s="116"/>
      <c r="F188" s="144"/>
      <c r="G188" s="116"/>
      <c r="H188" s="116"/>
      <c r="I188" s="116"/>
      <c r="J188" s="152"/>
      <c r="K188" s="29"/>
      <c r="L188" s="116"/>
      <c r="M188" s="136">
        <f t="shared" si="6"/>
        <v>0</v>
      </c>
    </row>
    <row r="189" spans="1:13">
      <c r="A189" t="s">
        <v>132</v>
      </c>
      <c r="B189" s="16"/>
      <c r="C189" s="18"/>
      <c r="D189" s="18"/>
      <c r="E189" s="116"/>
      <c r="F189" s="144"/>
      <c r="G189" s="116"/>
      <c r="H189" s="116"/>
      <c r="I189" s="116"/>
      <c r="J189" s="152"/>
      <c r="K189" s="29"/>
      <c r="L189" s="116"/>
      <c r="M189" s="136">
        <f t="shared" si="6"/>
        <v>0</v>
      </c>
    </row>
    <row r="190" spans="1:13">
      <c r="A190" t="s">
        <v>132</v>
      </c>
      <c r="B190" s="16"/>
      <c r="C190" s="18"/>
      <c r="D190" s="18"/>
      <c r="E190" s="116"/>
      <c r="F190" s="144"/>
      <c r="G190" s="116"/>
      <c r="H190" s="116"/>
      <c r="I190" s="116"/>
      <c r="J190" s="152"/>
      <c r="K190" s="29"/>
      <c r="L190" s="116"/>
      <c r="M190" s="136">
        <f t="shared" si="6"/>
        <v>0</v>
      </c>
    </row>
    <row r="191" spans="1:13">
      <c r="A191" t="s">
        <v>132</v>
      </c>
      <c r="B191" s="16"/>
      <c r="C191" s="18"/>
      <c r="D191" s="18"/>
      <c r="E191" s="116"/>
      <c r="F191" s="144"/>
      <c r="G191" s="116"/>
      <c r="H191" s="116"/>
      <c r="I191" s="116"/>
      <c r="J191" s="152"/>
      <c r="K191" s="29"/>
      <c r="L191" s="116"/>
      <c r="M191" s="136">
        <f t="shared" si="6"/>
        <v>0</v>
      </c>
    </row>
    <row r="192" spans="1:13">
      <c r="A192" t="s">
        <v>132</v>
      </c>
      <c r="B192" s="16"/>
      <c r="C192" s="18"/>
      <c r="D192" s="18"/>
      <c r="E192" s="116"/>
      <c r="F192" s="144"/>
      <c r="G192" s="116"/>
      <c r="H192" s="116"/>
      <c r="I192" s="116"/>
      <c r="J192" s="152"/>
      <c r="K192" s="29"/>
      <c r="L192" s="116"/>
      <c r="M192" s="136">
        <f t="shared" si="6"/>
        <v>0</v>
      </c>
    </row>
    <row r="193" spans="1:13">
      <c r="A193" t="s">
        <v>132</v>
      </c>
      <c r="B193" s="16"/>
      <c r="C193" s="18"/>
      <c r="D193" s="18"/>
      <c r="E193" s="116"/>
      <c r="F193" s="144"/>
      <c r="G193" s="116"/>
      <c r="H193" s="116"/>
      <c r="I193" s="116"/>
      <c r="J193" s="152"/>
      <c r="K193" s="29"/>
      <c r="L193" s="116"/>
      <c r="M193" s="136">
        <f t="shared" si="6"/>
        <v>0</v>
      </c>
    </row>
    <row r="194" spans="1:13">
      <c r="A194" t="s">
        <v>132</v>
      </c>
      <c r="B194" s="16"/>
      <c r="C194" s="18"/>
      <c r="D194" s="18"/>
      <c r="E194" s="116"/>
      <c r="F194" s="144"/>
      <c r="G194" s="116"/>
      <c r="H194" s="116"/>
      <c r="I194" s="116"/>
      <c r="J194" s="152"/>
      <c r="K194" s="29"/>
      <c r="L194" s="116"/>
      <c r="M194" s="136">
        <f t="shared" si="6"/>
        <v>0</v>
      </c>
    </row>
    <row r="195" spans="1:13">
      <c r="A195" t="s">
        <v>132</v>
      </c>
      <c r="B195" s="16"/>
      <c r="C195" s="18"/>
      <c r="D195" s="18"/>
      <c r="E195" s="116"/>
      <c r="F195" s="144"/>
      <c r="G195" s="116"/>
      <c r="H195" s="116"/>
      <c r="I195" s="116"/>
      <c r="J195" s="152"/>
      <c r="K195" s="29"/>
      <c r="L195" s="116"/>
      <c r="M195" s="136">
        <f t="shared" si="6"/>
        <v>0</v>
      </c>
    </row>
    <row r="196" spans="1:13">
      <c r="A196" t="s">
        <v>132</v>
      </c>
      <c r="B196" s="16"/>
      <c r="C196" s="18"/>
      <c r="D196" s="18"/>
      <c r="E196" s="116"/>
      <c r="F196" s="144"/>
      <c r="G196" s="116"/>
      <c r="H196" s="116"/>
      <c r="I196" s="116"/>
      <c r="J196" s="152"/>
      <c r="K196" s="29"/>
      <c r="L196" s="116"/>
      <c r="M196" s="136">
        <f t="shared" si="6"/>
        <v>0</v>
      </c>
    </row>
    <row r="197" spans="1:13">
      <c r="A197" t="s">
        <v>132</v>
      </c>
      <c r="B197" s="16"/>
      <c r="C197" s="18"/>
      <c r="D197" s="18"/>
      <c r="E197" s="116"/>
      <c r="F197" s="144"/>
      <c r="G197" s="116"/>
      <c r="H197" s="116"/>
      <c r="I197" s="116"/>
      <c r="J197" s="152"/>
      <c r="K197" s="29"/>
      <c r="L197" s="116"/>
      <c r="M197" s="136">
        <f t="shared" si="6"/>
        <v>0</v>
      </c>
    </row>
    <row r="198" spans="1:13">
      <c r="A198" t="s">
        <v>132</v>
      </c>
      <c r="B198" s="16"/>
      <c r="C198" s="18"/>
      <c r="D198" s="18"/>
      <c r="E198" s="116"/>
      <c r="F198" s="144"/>
      <c r="G198" s="116"/>
      <c r="H198" s="116"/>
      <c r="I198" s="116"/>
      <c r="J198" s="152"/>
      <c r="K198" s="29"/>
      <c r="L198" s="116"/>
      <c r="M198" s="136">
        <f t="shared" si="6"/>
        <v>0</v>
      </c>
    </row>
    <row r="199" spans="1:13">
      <c r="A199" t="s">
        <v>132</v>
      </c>
      <c r="B199" s="16"/>
      <c r="C199" s="18"/>
      <c r="D199" s="18"/>
      <c r="E199" s="116"/>
      <c r="F199" s="144"/>
      <c r="G199" s="116"/>
      <c r="H199" s="116"/>
      <c r="I199" s="116"/>
      <c r="J199" s="152"/>
      <c r="K199" s="29"/>
      <c r="L199" s="116"/>
      <c r="M199" s="136">
        <f t="shared" ref="M199:M226" si="7">J199-SUM(F199:I199)</f>
        <v>0</v>
      </c>
    </row>
    <row r="200" spans="1:13">
      <c r="A200" t="s">
        <v>132</v>
      </c>
      <c r="B200" s="16"/>
      <c r="C200" s="18"/>
      <c r="D200" s="18"/>
      <c r="E200" s="116"/>
      <c r="F200" s="144"/>
      <c r="G200" s="116"/>
      <c r="H200" s="116"/>
      <c r="I200" s="116"/>
      <c r="J200" s="152"/>
      <c r="K200" s="29"/>
      <c r="L200" s="116"/>
      <c r="M200" s="136">
        <f t="shared" si="7"/>
        <v>0</v>
      </c>
    </row>
    <row r="201" spans="1:13">
      <c r="A201" t="s">
        <v>132</v>
      </c>
      <c r="B201" s="16"/>
      <c r="C201" s="18"/>
      <c r="D201" s="18"/>
      <c r="E201" s="116"/>
      <c r="F201" s="144"/>
      <c r="G201" s="116"/>
      <c r="H201" s="116"/>
      <c r="I201" s="116"/>
      <c r="J201" s="152"/>
      <c r="K201" s="29"/>
      <c r="L201" s="116"/>
      <c r="M201" s="136">
        <f t="shared" si="7"/>
        <v>0</v>
      </c>
    </row>
    <row r="202" spans="1:13">
      <c r="A202" t="s">
        <v>132</v>
      </c>
      <c r="B202" s="16"/>
      <c r="C202" s="18"/>
      <c r="D202" s="18"/>
      <c r="E202" s="116"/>
      <c r="F202" s="144"/>
      <c r="G202" s="116"/>
      <c r="H202" s="116"/>
      <c r="I202" s="116"/>
      <c r="J202" s="152"/>
      <c r="K202" s="29"/>
      <c r="L202" s="116"/>
      <c r="M202" s="136">
        <f t="shared" si="7"/>
        <v>0</v>
      </c>
    </row>
    <row r="203" spans="1:13">
      <c r="A203" t="s">
        <v>132</v>
      </c>
      <c r="B203" s="16"/>
      <c r="C203" s="18"/>
      <c r="D203" s="18"/>
      <c r="E203" s="116"/>
      <c r="F203" s="144"/>
      <c r="G203" s="116"/>
      <c r="H203" s="116"/>
      <c r="I203" s="116"/>
      <c r="J203" s="152"/>
      <c r="K203" s="29"/>
      <c r="L203" s="116"/>
      <c r="M203" s="136">
        <f t="shared" si="7"/>
        <v>0</v>
      </c>
    </row>
    <row r="204" spans="1:13">
      <c r="A204" t="s">
        <v>132</v>
      </c>
      <c r="B204" s="16"/>
      <c r="C204" s="18"/>
      <c r="D204" s="18"/>
      <c r="E204" s="116"/>
      <c r="F204" s="144"/>
      <c r="G204" s="116"/>
      <c r="H204" s="116"/>
      <c r="I204" s="116"/>
      <c r="J204" s="152"/>
      <c r="K204" s="29"/>
      <c r="L204" s="116"/>
      <c r="M204" s="136">
        <f t="shared" si="7"/>
        <v>0</v>
      </c>
    </row>
    <row r="205" spans="1:13">
      <c r="A205" t="s">
        <v>132</v>
      </c>
      <c r="B205" s="16"/>
      <c r="C205" s="18"/>
      <c r="D205" s="18"/>
      <c r="E205" s="116"/>
      <c r="F205" s="144"/>
      <c r="G205" s="116"/>
      <c r="H205" s="116"/>
      <c r="I205" s="116"/>
      <c r="J205" s="152"/>
      <c r="K205" s="29"/>
      <c r="L205" s="116"/>
      <c r="M205" s="136">
        <f t="shared" si="7"/>
        <v>0</v>
      </c>
    </row>
    <row r="206" spans="1:13">
      <c r="A206" t="s">
        <v>132</v>
      </c>
      <c r="B206" s="16"/>
      <c r="C206" s="18"/>
      <c r="D206" s="18"/>
      <c r="E206" s="116"/>
      <c r="F206" s="144"/>
      <c r="G206" s="116"/>
      <c r="H206" s="116"/>
      <c r="I206" s="116"/>
      <c r="J206" s="152"/>
      <c r="K206" s="29"/>
      <c r="L206" s="116"/>
      <c r="M206" s="136">
        <f t="shared" si="7"/>
        <v>0</v>
      </c>
    </row>
    <row r="207" spans="1:13">
      <c r="A207" t="s">
        <v>132</v>
      </c>
      <c r="B207" s="16"/>
      <c r="C207" s="18"/>
      <c r="D207" s="18"/>
      <c r="E207" s="116"/>
      <c r="F207" s="144"/>
      <c r="G207" s="116"/>
      <c r="H207" s="116"/>
      <c r="I207" s="116"/>
      <c r="J207" s="152"/>
      <c r="K207" s="29"/>
      <c r="L207" s="116"/>
      <c r="M207" s="136">
        <f t="shared" si="7"/>
        <v>0</v>
      </c>
    </row>
    <row r="208" spans="1:13">
      <c r="A208" t="s">
        <v>132</v>
      </c>
      <c r="B208" s="16"/>
      <c r="C208" s="18"/>
      <c r="D208" s="18"/>
      <c r="E208" s="116"/>
      <c r="F208" s="144"/>
      <c r="G208" s="116"/>
      <c r="H208" s="116"/>
      <c r="I208" s="116"/>
      <c r="J208" s="152"/>
      <c r="K208" s="29"/>
      <c r="L208" s="116"/>
      <c r="M208" s="136">
        <f t="shared" si="7"/>
        <v>0</v>
      </c>
    </row>
    <row r="209" spans="1:13">
      <c r="A209" t="s">
        <v>132</v>
      </c>
      <c r="B209" s="16"/>
      <c r="C209" s="18"/>
      <c r="D209" s="18"/>
      <c r="E209" s="116"/>
      <c r="F209" s="144"/>
      <c r="G209" s="116"/>
      <c r="H209" s="116"/>
      <c r="I209" s="116"/>
      <c r="J209" s="152"/>
      <c r="K209" s="29"/>
      <c r="L209" s="116"/>
      <c r="M209" s="136">
        <f t="shared" si="7"/>
        <v>0</v>
      </c>
    </row>
    <row r="210" spans="1:13">
      <c r="A210" t="s">
        <v>132</v>
      </c>
      <c r="B210" s="16"/>
      <c r="C210" s="18"/>
      <c r="D210" s="18"/>
      <c r="E210" s="116"/>
      <c r="F210" s="144"/>
      <c r="G210" s="116"/>
      <c r="H210" s="116"/>
      <c r="I210" s="116"/>
      <c r="J210" s="152"/>
      <c r="K210" s="29"/>
      <c r="L210" s="116"/>
      <c r="M210" s="136">
        <f t="shared" si="7"/>
        <v>0</v>
      </c>
    </row>
    <row r="211" spans="1:13">
      <c r="A211" t="s">
        <v>132</v>
      </c>
      <c r="B211" s="16"/>
      <c r="C211" s="18"/>
      <c r="D211" s="18"/>
      <c r="E211" s="116"/>
      <c r="F211" s="144"/>
      <c r="G211" s="116"/>
      <c r="H211" s="116"/>
      <c r="I211" s="116"/>
      <c r="J211" s="152"/>
      <c r="K211" s="29"/>
      <c r="L211" s="116"/>
      <c r="M211" s="136">
        <f t="shared" si="7"/>
        <v>0</v>
      </c>
    </row>
    <row r="212" spans="1:13">
      <c r="A212" t="s">
        <v>132</v>
      </c>
      <c r="B212" s="16"/>
      <c r="C212" s="18"/>
      <c r="D212" s="18"/>
      <c r="E212" s="116"/>
      <c r="F212" s="144"/>
      <c r="G212" s="116"/>
      <c r="H212" s="116"/>
      <c r="I212" s="116"/>
      <c r="J212" s="152"/>
      <c r="K212" s="29"/>
      <c r="L212" s="116"/>
      <c r="M212" s="136">
        <f t="shared" si="7"/>
        <v>0</v>
      </c>
    </row>
    <row r="213" spans="1:13">
      <c r="A213" t="s">
        <v>132</v>
      </c>
      <c r="B213" s="16"/>
      <c r="C213" s="18"/>
      <c r="D213" s="18"/>
      <c r="E213" s="116"/>
      <c r="F213" s="144"/>
      <c r="G213" s="116"/>
      <c r="H213" s="116"/>
      <c r="I213" s="116"/>
      <c r="J213" s="152"/>
      <c r="K213" s="29"/>
      <c r="L213" s="116"/>
      <c r="M213" s="136">
        <f t="shared" si="7"/>
        <v>0</v>
      </c>
    </row>
    <row r="214" spans="1:13">
      <c r="A214" t="s">
        <v>132</v>
      </c>
      <c r="B214" s="16"/>
      <c r="C214" s="18"/>
      <c r="D214" s="18"/>
      <c r="E214" s="116"/>
      <c r="F214" s="144"/>
      <c r="G214" s="116"/>
      <c r="H214" s="116"/>
      <c r="I214" s="116"/>
      <c r="J214" s="152"/>
      <c r="K214" s="29"/>
      <c r="L214" s="116"/>
      <c r="M214" s="136">
        <f t="shared" si="7"/>
        <v>0</v>
      </c>
    </row>
    <row r="215" spans="1:13">
      <c r="A215" t="s">
        <v>132</v>
      </c>
      <c r="B215" s="16"/>
      <c r="C215" s="18"/>
      <c r="D215" s="18"/>
      <c r="E215" s="116"/>
      <c r="F215" s="144"/>
      <c r="G215" s="116"/>
      <c r="H215" s="116"/>
      <c r="I215" s="116"/>
      <c r="J215" s="152"/>
      <c r="K215" s="29"/>
      <c r="L215" s="116"/>
      <c r="M215" s="136">
        <f t="shared" si="7"/>
        <v>0</v>
      </c>
    </row>
    <row r="216" spans="1:13">
      <c r="A216" t="s">
        <v>132</v>
      </c>
      <c r="B216" s="16"/>
      <c r="C216" s="18"/>
      <c r="D216" s="18"/>
      <c r="E216" s="116"/>
      <c r="F216" s="144"/>
      <c r="G216" s="116"/>
      <c r="H216" s="116"/>
      <c r="I216" s="116"/>
      <c r="J216" s="152"/>
      <c r="K216" s="29"/>
      <c r="L216" s="116"/>
      <c r="M216" s="136">
        <f t="shared" si="7"/>
        <v>0</v>
      </c>
    </row>
    <row r="217" spans="1:13">
      <c r="A217" t="s">
        <v>132</v>
      </c>
      <c r="B217" s="16"/>
      <c r="C217" s="18"/>
      <c r="D217" s="18"/>
      <c r="E217" s="116"/>
      <c r="F217" s="144"/>
      <c r="G217" s="116"/>
      <c r="H217" s="116"/>
      <c r="I217" s="116"/>
      <c r="J217" s="152"/>
      <c r="K217" s="29"/>
      <c r="L217" s="116"/>
      <c r="M217" s="136">
        <f t="shared" si="7"/>
        <v>0</v>
      </c>
    </row>
    <row r="218" spans="1:13">
      <c r="A218" t="s">
        <v>132</v>
      </c>
      <c r="B218" s="16"/>
      <c r="C218" s="18"/>
      <c r="D218" s="18"/>
      <c r="E218" s="116"/>
      <c r="F218" s="144"/>
      <c r="G218" s="116"/>
      <c r="H218" s="116"/>
      <c r="I218" s="116"/>
      <c r="J218" s="152"/>
      <c r="K218" s="29"/>
      <c r="L218" s="116"/>
      <c r="M218" s="136">
        <f t="shared" si="7"/>
        <v>0</v>
      </c>
    </row>
    <row r="219" spans="1:13">
      <c r="A219" t="s">
        <v>132</v>
      </c>
      <c r="B219" s="16"/>
      <c r="C219" s="18"/>
      <c r="D219" s="18"/>
      <c r="E219" s="116"/>
      <c r="F219" s="144"/>
      <c r="G219" s="116"/>
      <c r="H219" s="116"/>
      <c r="I219" s="116"/>
      <c r="J219" s="152"/>
      <c r="K219" s="29"/>
      <c r="L219" s="116"/>
      <c r="M219" s="136">
        <f t="shared" si="7"/>
        <v>0</v>
      </c>
    </row>
    <row r="220" spans="1:13">
      <c r="A220" t="s">
        <v>132</v>
      </c>
      <c r="B220" s="16"/>
      <c r="C220" s="18"/>
      <c r="D220" s="18"/>
      <c r="E220" s="116"/>
      <c r="F220" s="144"/>
      <c r="G220" s="116"/>
      <c r="H220" s="116"/>
      <c r="I220" s="116"/>
      <c r="J220" s="152"/>
      <c r="K220" s="29"/>
      <c r="L220" s="116"/>
      <c r="M220" s="136">
        <f t="shared" si="7"/>
        <v>0</v>
      </c>
    </row>
    <row r="221" spans="1:13">
      <c r="A221" t="s">
        <v>132</v>
      </c>
      <c r="B221" s="16"/>
      <c r="C221" s="18"/>
      <c r="D221" s="18"/>
      <c r="E221" s="116"/>
      <c r="F221" s="144"/>
      <c r="G221" s="116"/>
      <c r="H221" s="116"/>
      <c r="I221" s="116"/>
      <c r="J221" s="152"/>
      <c r="K221" s="29"/>
      <c r="L221" s="116"/>
      <c r="M221" s="136">
        <f t="shared" si="7"/>
        <v>0</v>
      </c>
    </row>
    <row r="222" spans="1:13">
      <c r="A222" t="s">
        <v>132</v>
      </c>
      <c r="B222" s="16"/>
      <c r="C222" s="18"/>
      <c r="D222" s="18"/>
      <c r="E222" s="116"/>
      <c r="F222" s="144"/>
      <c r="G222" s="116"/>
      <c r="H222" s="116"/>
      <c r="I222" s="116"/>
      <c r="J222" s="152"/>
      <c r="K222" s="29"/>
      <c r="L222" s="116"/>
      <c r="M222" s="136">
        <f t="shared" si="7"/>
        <v>0</v>
      </c>
    </row>
    <row r="223" spans="1:13">
      <c r="A223" t="s">
        <v>132</v>
      </c>
      <c r="B223" s="16"/>
      <c r="C223" s="18"/>
      <c r="D223" s="18"/>
      <c r="E223" s="116"/>
      <c r="F223" s="144"/>
      <c r="G223" s="116"/>
      <c r="H223" s="116"/>
      <c r="I223" s="116"/>
      <c r="J223" s="152"/>
      <c r="K223" s="29"/>
      <c r="L223" s="116"/>
      <c r="M223" s="136">
        <f t="shared" si="7"/>
        <v>0</v>
      </c>
    </row>
    <row r="224" spans="1:13">
      <c r="A224" t="s">
        <v>132</v>
      </c>
      <c r="B224" s="16"/>
      <c r="C224" s="18"/>
      <c r="D224" s="18"/>
      <c r="E224" s="116"/>
      <c r="F224" s="144"/>
      <c r="G224" s="116"/>
      <c r="H224" s="116"/>
      <c r="I224" s="116"/>
      <c r="J224" s="152"/>
      <c r="K224" s="29"/>
      <c r="L224" s="116"/>
      <c r="M224" s="136">
        <f t="shared" si="7"/>
        <v>0</v>
      </c>
    </row>
    <row r="225" spans="1:13">
      <c r="A225" t="s">
        <v>132</v>
      </c>
      <c r="B225" s="16"/>
      <c r="C225" s="18"/>
      <c r="D225" s="18"/>
      <c r="E225" s="116"/>
      <c r="F225" s="144"/>
      <c r="G225" s="116"/>
      <c r="H225" s="116"/>
      <c r="I225" s="116"/>
      <c r="J225" s="152"/>
      <c r="K225" s="29"/>
      <c r="L225" s="116"/>
      <c r="M225" s="136">
        <f t="shared" si="7"/>
        <v>0</v>
      </c>
    </row>
    <row r="226" spans="1:13">
      <c r="A226" t="s">
        <v>132</v>
      </c>
      <c r="B226" s="16"/>
      <c r="C226" s="18"/>
      <c r="D226" s="18"/>
      <c r="E226" s="116"/>
      <c r="F226" s="144"/>
      <c r="G226" s="116"/>
      <c r="H226" s="116"/>
      <c r="I226" s="116"/>
      <c r="J226" s="152"/>
      <c r="K226" s="29"/>
      <c r="L226" s="116"/>
      <c r="M226" s="136">
        <f t="shared" si="7"/>
        <v>0</v>
      </c>
    </row>
    <row r="227" spans="1:13">
      <c r="A227" t="s">
        <v>132</v>
      </c>
      <c r="B227" s="16"/>
      <c r="C227" s="18"/>
      <c r="D227" s="18"/>
      <c r="E227" s="116"/>
      <c r="F227" s="144"/>
      <c r="G227" s="116"/>
      <c r="H227" s="116"/>
      <c r="I227" s="116"/>
      <c r="J227" s="152"/>
      <c r="K227" s="29"/>
      <c r="L227" s="116"/>
      <c r="M227" s="136">
        <f t="shared" ref="M227:M258" si="8">J227-SUM(F227:I227)</f>
        <v>0</v>
      </c>
    </row>
    <row r="228" spans="1:13">
      <c r="A228" t="s">
        <v>132</v>
      </c>
      <c r="B228" s="16"/>
      <c r="C228" s="18"/>
      <c r="D228" s="18"/>
      <c r="E228" s="116"/>
      <c r="F228" s="144"/>
      <c r="G228" s="116"/>
      <c r="H228" s="116"/>
      <c r="I228" s="116"/>
      <c r="J228" s="152"/>
      <c r="K228" s="29"/>
      <c r="L228" s="116"/>
      <c r="M228" s="136">
        <f t="shared" si="8"/>
        <v>0</v>
      </c>
    </row>
    <row r="229" spans="1:13">
      <c r="A229" t="s">
        <v>132</v>
      </c>
      <c r="B229" s="16"/>
      <c r="C229" s="18"/>
      <c r="D229" s="18"/>
      <c r="E229" s="116"/>
      <c r="F229" s="144"/>
      <c r="G229" s="116"/>
      <c r="H229" s="116"/>
      <c r="I229" s="116"/>
      <c r="J229" s="152"/>
      <c r="K229" s="29"/>
      <c r="L229" s="116"/>
      <c r="M229" s="136">
        <f t="shared" si="8"/>
        <v>0</v>
      </c>
    </row>
    <row r="230" spans="1:13">
      <c r="A230" t="s">
        <v>132</v>
      </c>
      <c r="B230" s="16"/>
      <c r="C230" s="18"/>
      <c r="D230" s="18"/>
      <c r="E230" s="116"/>
      <c r="F230" s="144"/>
      <c r="G230" s="116"/>
      <c r="H230" s="116"/>
      <c r="I230" s="116"/>
      <c r="J230" s="152"/>
      <c r="K230" s="29"/>
      <c r="L230" s="116"/>
      <c r="M230" s="136">
        <f t="shared" si="8"/>
        <v>0</v>
      </c>
    </row>
    <row r="231" spans="1:13">
      <c r="A231" t="s">
        <v>132</v>
      </c>
      <c r="B231" s="16"/>
      <c r="C231" s="18"/>
      <c r="D231" s="18"/>
      <c r="E231" s="116"/>
      <c r="F231" s="144"/>
      <c r="G231" s="116"/>
      <c r="H231" s="116"/>
      <c r="I231" s="116"/>
      <c r="J231" s="152"/>
      <c r="K231" s="29"/>
      <c r="L231" s="116"/>
      <c r="M231" s="136">
        <f t="shared" si="8"/>
        <v>0</v>
      </c>
    </row>
    <row r="232" spans="1:13">
      <c r="A232" t="s">
        <v>132</v>
      </c>
      <c r="B232" s="16"/>
      <c r="C232" s="18"/>
      <c r="D232" s="18"/>
      <c r="E232" s="116"/>
      <c r="F232" s="144"/>
      <c r="G232" s="116"/>
      <c r="H232" s="116"/>
      <c r="I232" s="116"/>
      <c r="J232" s="152"/>
      <c r="K232" s="29"/>
      <c r="L232" s="116"/>
      <c r="M232" s="136">
        <f t="shared" si="8"/>
        <v>0</v>
      </c>
    </row>
    <row r="233" spans="1:13">
      <c r="A233" t="s">
        <v>132</v>
      </c>
      <c r="B233" s="16"/>
      <c r="C233" s="18"/>
      <c r="D233" s="18"/>
      <c r="E233" s="116"/>
      <c r="F233" s="144"/>
      <c r="G233" s="116"/>
      <c r="H233" s="116"/>
      <c r="I233" s="116"/>
      <c r="J233" s="152"/>
      <c r="K233" s="29"/>
      <c r="L233" s="116"/>
      <c r="M233" s="136">
        <f t="shared" si="8"/>
        <v>0</v>
      </c>
    </row>
    <row r="234" spans="1:13">
      <c r="A234" t="s">
        <v>132</v>
      </c>
      <c r="B234" s="16"/>
      <c r="C234" s="18"/>
      <c r="D234" s="18"/>
      <c r="E234" s="116"/>
      <c r="F234" s="144"/>
      <c r="G234" s="116"/>
      <c r="H234" s="116"/>
      <c r="I234" s="116"/>
      <c r="J234" s="152"/>
      <c r="K234" s="29"/>
      <c r="L234" s="116"/>
      <c r="M234" s="136">
        <f t="shared" si="8"/>
        <v>0</v>
      </c>
    </row>
    <row r="235" spans="1:13">
      <c r="A235" t="s">
        <v>132</v>
      </c>
      <c r="B235" s="16"/>
      <c r="C235" s="18"/>
      <c r="D235" s="18"/>
      <c r="E235" s="116"/>
      <c r="F235" s="144"/>
      <c r="G235" s="116"/>
      <c r="H235" s="116"/>
      <c r="I235" s="116"/>
      <c r="J235" s="152"/>
      <c r="K235" s="29"/>
      <c r="L235" s="116"/>
      <c r="M235" s="136">
        <f t="shared" si="8"/>
        <v>0</v>
      </c>
    </row>
    <row r="236" spans="1:13">
      <c r="A236" t="s">
        <v>132</v>
      </c>
      <c r="B236" s="16"/>
      <c r="C236" s="18"/>
      <c r="D236" s="18"/>
      <c r="E236" s="116"/>
      <c r="F236" s="144"/>
      <c r="G236" s="116"/>
      <c r="H236" s="116"/>
      <c r="I236" s="116"/>
      <c r="J236" s="152"/>
      <c r="K236" s="29"/>
      <c r="L236" s="116"/>
      <c r="M236" s="136">
        <f t="shared" si="8"/>
        <v>0</v>
      </c>
    </row>
    <row r="237" spans="1:13">
      <c r="A237" t="s">
        <v>132</v>
      </c>
      <c r="B237" s="16"/>
      <c r="C237" s="18"/>
      <c r="D237" s="18"/>
      <c r="E237" s="116"/>
      <c r="F237" s="144"/>
      <c r="G237" s="116"/>
      <c r="H237" s="116"/>
      <c r="I237" s="116"/>
      <c r="J237" s="152"/>
      <c r="K237" s="29"/>
      <c r="L237" s="116"/>
      <c r="M237" s="136">
        <f t="shared" si="8"/>
        <v>0</v>
      </c>
    </row>
    <row r="238" spans="1:13">
      <c r="A238" t="s">
        <v>132</v>
      </c>
      <c r="B238" s="16"/>
      <c r="C238" s="18"/>
      <c r="D238" s="18"/>
      <c r="E238" s="116"/>
      <c r="F238" s="144"/>
      <c r="G238" s="116"/>
      <c r="H238" s="116"/>
      <c r="I238" s="116"/>
      <c r="J238" s="152"/>
      <c r="K238" s="29"/>
      <c r="L238" s="116"/>
      <c r="M238" s="136">
        <f t="shared" si="8"/>
        <v>0</v>
      </c>
    </row>
    <row r="239" spans="1:13">
      <c r="A239" t="s">
        <v>132</v>
      </c>
      <c r="B239" s="16"/>
      <c r="C239" s="18"/>
      <c r="D239" s="18"/>
      <c r="E239" s="116"/>
      <c r="F239" s="144"/>
      <c r="G239" s="116"/>
      <c r="H239" s="116"/>
      <c r="I239" s="116"/>
      <c r="J239" s="152"/>
      <c r="K239" s="29"/>
      <c r="L239" s="116"/>
      <c r="M239" s="136">
        <f t="shared" si="8"/>
        <v>0</v>
      </c>
    </row>
    <row r="240" spans="1:13">
      <c r="A240" t="s">
        <v>132</v>
      </c>
      <c r="B240" s="16"/>
      <c r="C240" s="18"/>
      <c r="D240" s="18"/>
      <c r="E240" s="116"/>
      <c r="F240" s="144"/>
      <c r="G240" s="116"/>
      <c r="H240" s="116"/>
      <c r="I240" s="116"/>
      <c r="J240" s="152"/>
      <c r="K240" s="29"/>
      <c r="L240" s="116"/>
      <c r="M240" s="136">
        <f t="shared" si="8"/>
        <v>0</v>
      </c>
    </row>
    <row r="241" spans="1:13">
      <c r="A241" t="s">
        <v>132</v>
      </c>
      <c r="B241" s="16"/>
      <c r="C241" s="18"/>
      <c r="D241" s="18"/>
      <c r="E241" s="116"/>
      <c r="F241" s="144"/>
      <c r="G241" s="116"/>
      <c r="H241" s="116"/>
      <c r="I241" s="116"/>
      <c r="J241" s="152"/>
      <c r="K241" s="29"/>
      <c r="L241" s="116"/>
      <c r="M241" s="136">
        <f t="shared" si="8"/>
        <v>0</v>
      </c>
    </row>
    <row r="242" spans="1:13">
      <c r="A242" t="s">
        <v>132</v>
      </c>
      <c r="B242" s="16"/>
      <c r="C242" s="18"/>
      <c r="D242" s="18"/>
      <c r="E242" s="116"/>
      <c r="F242" s="144"/>
      <c r="G242" s="116"/>
      <c r="H242" s="116"/>
      <c r="I242" s="116"/>
      <c r="J242" s="152"/>
      <c r="K242" s="29"/>
      <c r="L242" s="116"/>
      <c r="M242" s="136">
        <f t="shared" si="8"/>
        <v>0</v>
      </c>
    </row>
    <row r="243" spans="1:13">
      <c r="A243" t="s">
        <v>132</v>
      </c>
      <c r="B243" s="16"/>
      <c r="C243" s="18"/>
      <c r="D243" s="18"/>
      <c r="E243" s="116"/>
      <c r="F243" s="144"/>
      <c r="G243" s="116"/>
      <c r="H243" s="116"/>
      <c r="I243" s="116"/>
      <c r="J243" s="152"/>
      <c r="K243" s="29"/>
      <c r="L243" s="116"/>
      <c r="M243" s="136">
        <f t="shared" si="8"/>
        <v>0</v>
      </c>
    </row>
    <row r="244" spans="1:13">
      <c r="A244" t="s">
        <v>132</v>
      </c>
      <c r="B244" s="16"/>
      <c r="C244" s="18"/>
      <c r="D244" s="18"/>
      <c r="E244" s="116"/>
      <c r="F244" s="144"/>
      <c r="G244" s="116"/>
      <c r="H244" s="116"/>
      <c r="I244" s="116"/>
      <c r="J244" s="152"/>
      <c r="K244" s="29"/>
      <c r="L244" s="116"/>
      <c r="M244" s="136">
        <f t="shared" si="8"/>
        <v>0</v>
      </c>
    </row>
    <row r="245" spans="1:13">
      <c r="A245" t="s">
        <v>132</v>
      </c>
      <c r="B245" s="16"/>
      <c r="C245" s="18"/>
      <c r="D245" s="18"/>
      <c r="E245" s="116"/>
      <c r="F245" s="144"/>
      <c r="G245" s="116"/>
      <c r="H245" s="116"/>
      <c r="I245" s="116"/>
      <c r="J245" s="152"/>
      <c r="K245" s="29"/>
      <c r="L245" s="116"/>
      <c r="M245" s="136">
        <f t="shared" si="8"/>
        <v>0</v>
      </c>
    </row>
    <row r="246" spans="1:13">
      <c r="A246" t="s">
        <v>132</v>
      </c>
      <c r="B246" s="16"/>
      <c r="C246" s="18"/>
      <c r="D246" s="18"/>
      <c r="E246" s="116"/>
      <c r="F246" s="144"/>
      <c r="G246" s="116"/>
      <c r="H246" s="116"/>
      <c r="I246" s="116"/>
      <c r="J246" s="152"/>
      <c r="K246" s="29"/>
      <c r="L246" s="116"/>
      <c r="M246" s="136">
        <f t="shared" si="8"/>
        <v>0</v>
      </c>
    </row>
    <row r="247" spans="1:13">
      <c r="A247" t="s">
        <v>132</v>
      </c>
      <c r="B247" s="16"/>
      <c r="C247" s="18"/>
      <c r="D247" s="18"/>
      <c r="E247" s="116"/>
      <c r="F247" s="144"/>
      <c r="G247" s="116"/>
      <c r="H247" s="116"/>
      <c r="I247" s="116"/>
      <c r="J247" s="152"/>
      <c r="K247" s="29"/>
      <c r="L247" s="116"/>
      <c r="M247" s="136">
        <f t="shared" si="8"/>
        <v>0</v>
      </c>
    </row>
    <row r="248" spans="1:13">
      <c r="A248" t="s">
        <v>132</v>
      </c>
      <c r="B248" s="16"/>
      <c r="C248" s="18"/>
      <c r="D248" s="18"/>
      <c r="E248" s="116"/>
      <c r="F248" s="144"/>
      <c r="G248" s="116"/>
      <c r="H248" s="116"/>
      <c r="I248" s="116"/>
      <c r="J248" s="152"/>
      <c r="K248" s="29"/>
      <c r="L248" s="116"/>
      <c r="M248" s="136">
        <f t="shared" si="8"/>
        <v>0</v>
      </c>
    </row>
    <row r="249" spans="1:13">
      <c r="A249" t="s">
        <v>132</v>
      </c>
      <c r="B249" s="16"/>
      <c r="C249" s="18"/>
      <c r="D249" s="18"/>
      <c r="E249" s="116"/>
      <c r="F249" s="144"/>
      <c r="G249" s="116"/>
      <c r="H249" s="116"/>
      <c r="I249" s="116"/>
      <c r="J249" s="152"/>
      <c r="K249" s="29"/>
      <c r="L249" s="116"/>
      <c r="M249" s="136">
        <f t="shared" si="8"/>
        <v>0</v>
      </c>
    </row>
    <row r="250" spans="1:13">
      <c r="A250" t="s">
        <v>132</v>
      </c>
      <c r="B250" s="16"/>
      <c r="C250" s="18"/>
      <c r="D250" s="18"/>
      <c r="E250" s="116"/>
      <c r="F250" s="144"/>
      <c r="G250" s="116"/>
      <c r="H250" s="116"/>
      <c r="I250" s="116"/>
      <c r="J250" s="152"/>
      <c r="K250" s="29"/>
      <c r="L250" s="116"/>
      <c r="M250" s="136">
        <f t="shared" si="8"/>
        <v>0</v>
      </c>
    </row>
    <row r="251" spans="1:13">
      <c r="B251" s="16"/>
      <c r="C251" s="18"/>
      <c r="D251" s="18"/>
      <c r="E251" s="116"/>
      <c r="F251" s="144"/>
      <c r="G251" s="116"/>
      <c r="H251" s="116"/>
      <c r="I251" s="116"/>
      <c r="J251" s="152"/>
      <c r="K251" s="29"/>
      <c r="L251" s="116"/>
      <c r="M251" s="136">
        <f t="shared" si="8"/>
        <v>0</v>
      </c>
    </row>
    <row r="252" spans="1:13">
      <c r="A252" t="s">
        <v>40</v>
      </c>
      <c r="B252" s="16"/>
      <c r="C252" s="18"/>
      <c r="D252" s="18"/>
      <c r="E252" s="116"/>
      <c r="F252" s="144"/>
      <c r="G252" s="116"/>
      <c r="H252" s="116"/>
      <c r="I252" s="116"/>
      <c r="J252" s="152"/>
      <c r="K252" s="29"/>
      <c r="L252" s="116"/>
      <c r="M252" s="136">
        <f t="shared" si="8"/>
        <v>0</v>
      </c>
    </row>
    <row r="253" spans="1:13">
      <c r="A253" t="s">
        <v>40</v>
      </c>
      <c r="B253" s="16"/>
      <c r="C253" s="18"/>
      <c r="D253" s="18"/>
      <c r="E253" s="116"/>
      <c r="F253" s="144"/>
      <c r="G253" s="116"/>
      <c r="H253" s="116"/>
      <c r="I253" s="116"/>
      <c r="J253" s="152"/>
      <c r="K253" s="29"/>
      <c r="L253" s="116"/>
      <c r="M253" s="136">
        <f t="shared" si="8"/>
        <v>0</v>
      </c>
    </row>
    <row r="254" spans="1:13">
      <c r="A254" t="s">
        <v>40</v>
      </c>
      <c r="B254" s="16"/>
      <c r="C254" s="18"/>
      <c r="D254" s="18"/>
      <c r="E254" s="116"/>
      <c r="F254" s="144"/>
      <c r="G254" s="116"/>
      <c r="H254" s="116"/>
      <c r="I254" s="116"/>
      <c r="J254" s="152"/>
      <c r="K254" s="29"/>
      <c r="L254" s="116"/>
      <c r="M254" s="136">
        <f t="shared" si="8"/>
        <v>0</v>
      </c>
    </row>
    <row r="255" spans="1:13">
      <c r="A255" t="s">
        <v>40</v>
      </c>
      <c r="B255" s="16"/>
      <c r="C255" s="18"/>
      <c r="D255" s="18"/>
      <c r="E255" s="116"/>
      <c r="F255" s="144"/>
      <c r="G255" s="116"/>
      <c r="H255" s="116"/>
      <c r="I255" s="116"/>
      <c r="J255" s="152"/>
      <c r="K255" s="29"/>
      <c r="L255" s="116"/>
      <c r="M255" s="136">
        <f t="shared" si="8"/>
        <v>0</v>
      </c>
    </row>
    <row r="256" spans="1:13">
      <c r="A256" t="s">
        <v>40</v>
      </c>
      <c r="B256" s="16"/>
      <c r="C256" s="18"/>
      <c r="D256" s="18"/>
      <c r="E256" s="116"/>
      <c r="F256" s="144"/>
      <c r="G256" s="116"/>
      <c r="H256" s="116"/>
      <c r="I256" s="116"/>
      <c r="J256" s="152"/>
      <c r="K256" s="29"/>
      <c r="L256" s="116"/>
      <c r="M256" s="136">
        <f t="shared" si="8"/>
        <v>0</v>
      </c>
    </row>
    <row r="257" spans="1:13">
      <c r="A257" t="s">
        <v>40</v>
      </c>
      <c r="B257" s="16"/>
      <c r="C257" s="18"/>
      <c r="D257" s="18"/>
      <c r="E257" s="116"/>
      <c r="F257" s="144"/>
      <c r="G257" s="116"/>
      <c r="H257" s="116"/>
      <c r="I257" s="116"/>
      <c r="J257" s="152"/>
      <c r="K257" s="29"/>
      <c r="L257" s="116"/>
      <c r="M257" s="136">
        <f t="shared" si="8"/>
        <v>0</v>
      </c>
    </row>
    <row r="258" spans="1:13">
      <c r="A258" t="s">
        <v>40</v>
      </c>
      <c r="B258" s="16"/>
      <c r="C258" s="18"/>
      <c r="D258" s="18"/>
      <c r="E258" s="116"/>
      <c r="F258" s="144"/>
      <c r="G258" s="116"/>
      <c r="H258" s="116"/>
      <c r="I258" s="116"/>
      <c r="J258" s="152"/>
      <c r="K258" s="29"/>
      <c r="L258" s="116"/>
      <c r="M258" s="136">
        <f t="shared" si="8"/>
        <v>0</v>
      </c>
    </row>
    <row r="259" spans="1:13">
      <c r="B259" s="16"/>
      <c r="C259" s="18"/>
      <c r="D259" s="18"/>
      <c r="E259" s="116"/>
      <c r="F259" s="144"/>
      <c r="G259" s="116"/>
      <c r="H259" s="116"/>
      <c r="I259" s="116"/>
      <c r="J259" s="152"/>
      <c r="K259" s="29"/>
      <c r="L259" s="116"/>
      <c r="M259" s="136"/>
    </row>
    <row r="260" spans="1:13">
      <c r="B260" s="16"/>
      <c r="C260" s="18"/>
      <c r="D260" s="18"/>
      <c r="E260" s="28"/>
      <c r="F260" s="28"/>
      <c r="G260" s="28"/>
      <c r="H260" s="28"/>
      <c r="I260" s="28"/>
      <c r="J260" s="28"/>
      <c r="K260" s="28"/>
      <c r="L260" s="16"/>
    </row>
    <row r="261" spans="1:13">
      <c r="B261" s="119" t="s">
        <v>27</v>
      </c>
      <c r="C261" s="134"/>
      <c r="D261" s="134"/>
      <c r="E261" s="120">
        <f t="shared" ref="E261:J261" si="9">SUM(E14:E50)</f>
        <v>5576.9938061168486</v>
      </c>
      <c r="F261" s="120">
        <f t="shared" si="9"/>
        <v>5576.9938061168486</v>
      </c>
      <c r="G261" s="120">
        <f t="shared" si="9"/>
        <v>0</v>
      </c>
      <c r="H261" s="120">
        <f t="shared" si="9"/>
        <v>0</v>
      </c>
      <c r="I261" s="120">
        <f t="shared" si="9"/>
        <v>0</v>
      </c>
      <c r="J261" s="120">
        <f t="shared" si="9"/>
        <v>8292.4401758827989</v>
      </c>
      <c r="K261" s="121"/>
      <c r="L261" s="122"/>
    </row>
    <row r="262" spans="1:13">
      <c r="E262" s="72"/>
      <c r="F262" s="72"/>
      <c r="G262" s="72"/>
      <c r="H262" s="72"/>
      <c r="I262" s="72"/>
      <c r="J262" s="72"/>
      <c r="K262" s="72"/>
    </row>
    <row r="263" spans="1:13">
      <c r="E263" s="72"/>
      <c r="F263" s="72"/>
      <c r="G263" s="72"/>
      <c r="H263" s="72"/>
      <c r="I263" s="72"/>
      <c r="J263" s="72"/>
      <c r="K263" s="72"/>
    </row>
    <row r="264" spans="1:13">
      <c r="A264" t="s">
        <v>33</v>
      </c>
      <c r="E264" s="72">
        <f t="shared" ref="E264:J264" si="10">SUMIF($A$14:$A$50,$A264,E$14:E$50)</f>
        <v>5576.9938061168486</v>
      </c>
      <c r="F264" s="72">
        <f t="shared" si="10"/>
        <v>5576.9938061168486</v>
      </c>
      <c r="G264" s="72">
        <f t="shared" si="10"/>
        <v>0</v>
      </c>
      <c r="H264" s="72">
        <f t="shared" si="10"/>
        <v>0</v>
      </c>
      <c r="I264" s="72">
        <f t="shared" si="10"/>
        <v>0</v>
      </c>
      <c r="J264" s="72">
        <f t="shared" si="10"/>
        <v>8292.4401758827989</v>
      </c>
      <c r="K264" s="72"/>
    </row>
    <row r="265" spans="1:13">
      <c r="A265" t="s">
        <v>34</v>
      </c>
      <c r="E265" s="72">
        <f t="shared" ref="E265:J267" ca="1" si="11">SUMIF($A$14:$A$286,$A265,E$14:E$286)</f>
        <v>0</v>
      </c>
      <c r="F265" s="72">
        <f t="shared" ca="1" si="11"/>
        <v>0</v>
      </c>
      <c r="G265" s="72">
        <f t="shared" ca="1" si="11"/>
        <v>0</v>
      </c>
      <c r="H265" s="72">
        <f t="shared" ca="1" si="11"/>
        <v>0</v>
      </c>
      <c r="I265" s="72">
        <f t="shared" ca="1" si="11"/>
        <v>0</v>
      </c>
      <c r="J265" s="72">
        <f t="shared" ca="1" si="11"/>
        <v>0</v>
      </c>
      <c r="K265" s="72"/>
    </row>
    <row r="266" spans="1:13">
      <c r="A266" t="s">
        <v>132</v>
      </c>
      <c r="E266" s="72">
        <f t="shared" ca="1" si="11"/>
        <v>0</v>
      </c>
      <c r="F266" s="72">
        <f t="shared" ca="1" si="11"/>
        <v>0</v>
      </c>
      <c r="G266" s="72">
        <f t="shared" ca="1" si="11"/>
        <v>0</v>
      </c>
      <c r="H266" s="72">
        <f t="shared" ca="1" si="11"/>
        <v>0</v>
      </c>
      <c r="I266" s="72">
        <f t="shared" ca="1" si="11"/>
        <v>0</v>
      </c>
      <c r="J266" s="72">
        <f t="shared" ca="1" si="11"/>
        <v>0</v>
      </c>
      <c r="K266" s="72"/>
    </row>
    <row r="267" spans="1:13">
      <c r="A267" t="s">
        <v>40</v>
      </c>
      <c r="E267" s="72">
        <f t="shared" ca="1" si="11"/>
        <v>0</v>
      </c>
      <c r="F267" s="72">
        <f t="shared" ca="1" si="11"/>
        <v>0</v>
      </c>
      <c r="G267" s="72">
        <f t="shared" ca="1" si="11"/>
        <v>0</v>
      </c>
      <c r="H267" s="72">
        <f t="shared" ca="1" si="11"/>
        <v>0</v>
      </c>
      <c r="I267" s="72">
        <f t="shared" ca="1" si="11"/>
        <v>0</v>
      </c>
      <c r="J267" s="72">
        <f t="shared" ca="1" si="11"/>
        <v>0</v>
      </c>
      <c r="K267" s="72"/>
    </row>
    <row r="268" spans="1:13">
      <c r="E268" s="72"/>
      <c r="F268" s="72"/>
      <c r="G268" s="72"/>
      <c r="H268" s="72"/>
      <c r="I268" s="72"/>
      <c r="J268" s="72"/>
      <c r="K268" s="72"/>
    </row>
    <row r="269" spans="1:13">
      <c r="E269" s="72"/>
      <c r="F269" s="72"/>
      <c r="G269" s="72"/>
      <c r="H269" s="72"/>
      <c r="I269" s="72"/>
      <c r="J269" s="72"/>
      <c r="K269" s="72"/>
    </row>
  </sheetData>
  <mergeCells count="8">
    <mergeCell ref="B7:B10"/>
    <mergeCell ref="F7:J7"/>
    <mergeCell ref="L7:L10"/>
    <mergeCell ref="C7:C10"/>
    <mergeCell ref="K7:K9"/>
    <mergeCell ref="I2:I4"/>
    <mergeCell ref="J2:J4"/>
    <mergeCell ref="K2:K4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AA36"/>
  <sheetViews>
    <sheetView showGridLines="0" zoomScaleNormal="100" workbookViewId="0">
      <selection activeCell="K21" sqref="K21"/>
    </sheetView>
  </sheetViews>
  <sheetFormatPr defaultColWidth="9.28515625" defaultRowHeight="12"/>
  <cols>
    <col min="1" max="1" width="4.28515625" style="153" customWidth="1"/>
    <col min="2" max="8" width="9.28515625" style="153"/>
    <col min="9" max="9" width="9.42578125" style="153" bestFit="1" customWidth="1"/>
    <col min="10" max="10" width="9.28515625" style="153" customWidth="1"/>
    <col min="11" max="11" width="22.28515625" style="153" customWidth="1"/>
    <col min="12" max="12" width="5.5703125" style="153" customWidth="1"/>
    <col min="13" max="13" width="15.28515625" style="153" customWidth="1"/>
    <col min="14" max="14" width="10.42578125" style="153" customWidth="1"/>
    <col min="15" max="15" width="12.28515625" style="153" customWidth="1"/>
    <col min="16" max="16" width="7" style="153" customWidth="1"/>
    <col min="17" max="17" width="13.28515625" style="153" customWidth="1"/>
    <col min="18" max="16384" width="9.28515625" style="153"/>
  </cols>
  <sheetData>
    <row r="1" spans="1:27" ht="12" customHeight="1">
      <c r="B1" s="154"/>
      <c r="C1" s="154"/>
      <c r="D1" s="154"/>
      <c r="L1" s="1127" t="s">
        <v>231</v>
      </c>
      <c r="M1" s="1127"/>
      <c r="N1" s="1127"/>
      <c r="O1" s="1127"/>
      <c r="P1" s="1127"/>
      <c r="Q1" s="1127"/>
      <c r="R1" s="1127"/>
      <c r="S1" s="1127"/>
      <c r="T1" s="1127"/>
    </row>
    <row r="2" spans="1:27" ht="30.75" customHeight="1">
      <c r="C2" s="155" t="s">
        <v>230</v>
      </c>
      <c r="D2" s="156" t="s">
        <v>14784</v>
      </c>
      <c r="E2" s="155" t="s">
        <v>86</v>
      </c>
      <c r="F2" s="155" t="s">
        <v>120</v>
      </c>
      <c r="G2" s="157" t="s">
        <v>133</v>
      </c>
      <c r="H2" s="157" t="s">
        <v>125</v>
      </c>
      <c r="I2" s="155" t="s">
        <v>14783</v>
      </c>
      <c r="L2" s="184" t="s">
        <v>146</v>
      </c>
      <c r="M2" s="184"/>
      <c r="N2" s="181"/>
      <c r="O2" s="181"/>
      <c r="P2" s="181"/>
      <c r="Q2" s="184" t="s">
        <v>147</v>
      </c>
      <c r="R2" s="158"/>
    </row>
    <row r="3" spans="1:27" ht="12" customHeight="1">
      <c r="B3" s="159" t="s">
        <v>134</v>
      </c>
      <c r="C3" s="160">
        <v>115680.33278406378</v>
      </c>
      <c r="D3" s="160">
        <v>117481.73552277705</v>
      </c>
      <c r="E3" s="160"/>
      <c r="F3" s="161">
        <f>E3</f>
        <v>0</v>
      </c>
      <c r="G3" s="161">
        <f>F3+F5-G5-G4</f>
        <v>0</v>
      </c>
      <c r="H3" s="161">
        <f>IF(H6&gt;0,G3,G3+H6)</f>
        <v>0</v>
      </c>
      <c r="I3" s="162">
        <f>E3+F5+G6+G7+H6</f>
        <v>0</v>
      </c>
      <c r="J3" s="163"/>
      <c r="K3" s="163"/>
      <c r="L3" s="164" t="s">
        <v>148</v>
      </c>
      <c r="M3" s="164" t="s">
        <v>149</v>
      </c>
      <c r="N3" s="164" t="s">
        <v>92</v>
      </c>
      <c r="O3" s="164" t="s">
        <v>150</v>
      </c>
      <c r="P3" s="164"/>
      <c r="Q3" s="164" t="s">
        <v>148</v>
      </c>
      <c r="R3" s="164" t="s">
        <v>149</v>
      </c>
      <c r="S3" s="164" t="s">
        <v>92</v>
      </c>
      <c r="T3" s="164" t="s">
        <v>150</v>
      </c>
      <c r="U3" s="163"/>
      <c r="V3" s="163"/>
      <c r="W3" s="163"/>
      <c r="X3" s="163"/>
      <c r="Y3" s="163"/>
      <c r="Z3" s="163"/>
      <c r="AA3" s="163"/>
    </row>
    <row r="4" spans="1:27" ht="12" customHeight="1">
      <c r="B4" s="159"/>
      <c r="C4" s="165"/>
      <c r="D4" s="165"/>
      <c r="E4" s="165"/>
      <c r="F4" s="161"/>
      <c r="G4" s="161">
        <f>-G7</f>
        <v>0</v>
      </c>
      <c r="H4" s="161"/>
      <c r="I4" s="165"/>
      <c r="J4" s="163"/>
      <c r="K4" s="163"/>
      <c r="L4" s="182">
        <v>1</v>
      </c>
      <c r="M4" s="164"/>
      <c r="N4" s="164"/>
      <c r="O4" s="164"/>
      <c r="P4" s="164"/>
      <c r="Q4" s="182">
        <v>1</v>
      </c>
      <c r="R4" s="164"/>
      <c r="S4" s="164"/>
      <c r="T4" s="163"/>
      <c r="U4" s="163"/>
      <c r="V4" s="163"/>
      <c r="W4" s="163"/>
      <c r="X4" s="163"/>
      <c r="Y4" s="163"/>
      <c r="Z4" s="163"/>
      <c r="AA4" s="163"/>
    </row>
    <row r="5" spans="1:27" ht="12" customHeight="1">
      <c r="B5" s="159"/>
      <c r="C5" s="159"/>
      <c r="D5" s="159"/>
      <c r="E5" s="166"/>
      <c r="F5" s="160"/>
      <c r="G5" s="165">
        <f>-G6</f>
        <v>0</v>
      </c>
      <c r="H5" s="165">
        <f>IF(H6&gt;0,H6,-H6)</f>
        <v>0</v>
      </c>
      <c r="I5" s="166"/>
      <c r="J5" s="163"/>
      <c r="K5" s="163"/>
      <c r="L5" s="182">
        <v>2</v>
      </c>
      <c r="M5" s="164"/>
      <c r="N5" s="164"/>
      <c r="O5" s="164"/>
      <c r="P5" s="164"/>
      <c r="Q5" s="182">
        <v>2</v>
      </c>
      <c r="R5" s="164"/>
      <c r="S5" s="164"/>
      <c r="T5" s="163"/>
      <c r="U5" s="163"/>
      <c r="V5" s="163"/>
      <c r="W5" s="163"/>
      <c r="X5" s="163"/>
      <c r="Y5" s="163"/>
      <c r="Z5" s="163"/>
      <c r="AA5" s="163"/>
    </row>
    <row r="6" spans="1:27" ht="12" customHeight="1">
      <c r="B6" s="159"/>
      <c r="C6" s="159"/>
      <c r="D6" s="159"/>
      <c r="E6" s="159"/>
      <c r="F6" s="167"/>
      <c r="G6" s="160"/>
      <c r="H6" s="160"/>
      <c r="I6" s="167"/>
      <c r="L6" s="183">
        <v>3</v>
      </c>
      <c r="Q6" s="182">
        <v>3</v>
      </c>
    </row>
    <row r="7" spans="1:27" ht="12" customHeight="1">
      <c r="B7" s="159"/>
      <c r="C7" s="159"/>
      <c r="D7" s="159"/>
      <c r="E7" s="159"/>
      <c r="F7" s="167"/>
      <c r="G7" s="160"/>
      <c r="H7" s="167"/>
      <c r="I7" s="167"/>
      <c r="L7" s="183">
        <v>4</v>
      </c>
      <c r="Q7" s="182">
        <v>4</v>
      </c>
    </row>
    <row r="8" spans="1:27" ht="21" customHeight="1">
      <c r="A8" s="168" t="s">
        <v>16392</v>
      </c>
      <c r="F8" s="169"/>
      <c r="G8" s="169"/>
      <c r="H8" s="169"/>
      <c r="I8" s="169"/>
      <c r="L8" s="183">
        <v>5</v>
      </c>
      <c r="Q8" s="182">
        <v>5</v>
      </c>
    </row>
    <row r="12" spans="1:27" ht="12.75">
      <c r="L12" s="1127" t="s">
        <v>232</v>
      </c>
      <c r="M12" s="1127"/>
      <c r="N12" s="1127"/>
      <c r="O12" s="1127"/>
      <c r="P12" s="1127"/>
      <c r="Q12" s="1127"/>
      <c r="R12" s="1127"/>
      <c r="S12" s="1127"/>
      <c r="T12" s="1127"/>
    </row>
    <row r="13" spans="1:27" ht="12.75">
      <c r="L13" s="185" t="s">
        <v>120</v>
      </c>
      <c r="Q13" s="185" t="s">
        <v>121</v>
      </c>
    </row>
    <row r="14" spans="1:27" ht="12.75">
      <c r="L14" s="185" t="s">
        <v>151</v>
      </c>
    </row>
    <row r="15" spans="1:27">
      <c r="L15" s="164" t="s">
        <v>148</v>
      </c>
      <c r="M15" s="164" t="s">
        <v>149</v>
      </c>
      <c r="N15" s="164" t="s">
        <v>92</v>
      </c>
      <c r="O15" s="164" t="s">
        <v>150</v>
      </c>
      <c r="Q15" s="164" t="s">
        <v>148</v>
      </c>
      <c r="R15" s="164" t="s">
        <v>149</v>
      </c>
      <c r="S15" s="164" t="s">
        <v>92</v>
      </c>
      <c r="T15" s="164" t="s">
        <v>150</v>
      </c>
    </row>
    <row r="16" spans="1:27">
      <c r="L16" s="181">
        <v>1</v>
      </c>
      <c r="Q16" s="181">
        <v>1</v>
      </c>
    </row>
    <row r="17" spans="12:17">
      <c r="L17" s="181">
        <v>2</v>
      </c>
      <c r="Q17" s="181">
        <v>2</v>
      </c>
    </row>
    <row r="18" spans="12:17">
      <c r="L18" s="181">
        <v>3</v>
      </c>
      <c r="Q18" s="181">
        <v>3</v>
      </c>
    </row>
    <row r="19" spans="12:17">
      <c r="L19" s="181">
        <v>4</v>
      </c>
      <c r="Q19" s="181">
        <v>4</v>
      </c>
    </row>
    <row r="20" spans="12:17">
      <c r="L20" s="181"/>
    </row>
    <row r="21" spans="12:17" ht="12.75">
      <c r="L21" s="184" t="s">
        <v>152</v>
      </c>
    </row>
    <row r="22" spans="12:17">
      <c r="L22" s="181">
        <v>1</v>
      </c>
    </row>
    <row r="23" spans="12:17">
      <c r="L23" s="181">
        <v>2</v>
      </c>
    </row>
    <row r="24" spans="12:17">
      <c r="L24" s="181">
        <v>3</v>
      </c>
    </row>
    <row r="25" spans="12:17">
      <c r="L25" s="181">
        <v>4</v>
      </c>
    </row>
    <row r="27" spans="12:17" ht="12.75">
      <c r="L27" s="185" t="s">
        <v>153</v>
      </c>
    </row>
    <row r="28" spans="12:17">
      <c r="L28" s="181">
        <v>1</v>
      </c>
    </row>
    <row r="29" spans="12:17">
      <c r="L29" s="181">
        <v>2</v>
      </c>
    </row>
    <row r="30" spans="12:17">
      <c r="L30" s="181">
        <v>3</v>
      </c>
    </row>
    <row r="31" spans="12:17">
      <c r="L31" s="181">
        <v>4</v>
      </c>
    </row>
    <row r="36" spans="7:7">
      <c r="G36" s="170"/>
    </row>
  </sheetData>
  <mergeCells count="2">
    <mergeCell ref="L12:T12"/>
    <mergeCell ref="L1:T1"/>
  </mergeCells>
  <pageMargins left="0.7" right="0.7" top="0.75" bottom="0.75" header="0.3" footer="0.3"/>
  <pageSetup paperSize="8" orientation="landscape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topLeftCell="A58" workbookViewId="0">
      <selection activeCell="D79" sqref="D79"/>
    </sheetView>
  </sheetViews>
  <sheetFormatPr defaultRowHeight="15"/>
  <cols>
    <col min="1" max="1" width="16.140625" customWidth="1"/>
    <col min="2" max="2" width="14.85546875" style="132" customWidth="1"/>
    <col min="3" max="3" width="33.85546875" bestFit="1" customWidth="1"/>
    <col min="4" max="4" width="107.42578125" style="714" bestFit="1" customWidth="1"/>
    <col min="5" max="5" width="30.140625" bestFit="1" customWidth="1"/>
    <col min="6" max="6" width="41" bestFit="1" customWidth="1"/>
  </cols>
  <sheetData>
    <row r="1" spans="1:6" s="795" customFormat="1" ht="37.5" customHeight="1">
      <c r="A1" s="795" t="s">
        <v>42</v>
      </c>
      <c r="B1" s="795" t="s">
        <v>7128</v>
      </c>
      <c r="C1" s="795" t="s">
        <v>12513</v>
      </c>
      <c r="D1" s="795" t="s">
        <v>14773</v>
      </c>
      <c r="E1" s="795" t="s">
        <v>12564</v>
      </c>
      <c r="F1" s="795" t="s">
        <v>14772</v>
      </c>
    </row>
    <row r="2" spans="1:6">
      <c r="A2" t="s">
        <v>33</v>
      </c>
      <c r="B2" s="132" t="s">
        <v>8053</v>
      </c>
      <c r="D2" s="714" t="s">
        <v>12095</v>
      </c>
      <c r="E2" t="s">
        <v>14771</v>
      </c>
      <c r="F2" t="s">
        <v>14775</v>
      </c>
    </row>
    <row r="3" spans="1:6">
      <c r="A3" t="s">
        <v>33</v>
      </c>
      <c r="B3" s="132" t="s">
        <v>4975</v>
      </c>
      <c r="D3" s="714" t="s">
        <v>12095</v>
      </c>
      <c r="E3" t="s">
        <v>14771</v>
      </c>
      <c r="F3" s="714" t="s">
        <v>14775</v>
      </c>
    </row>
    <row r="4" spans="1:6">
      <c r="A4" t="s">
        <v>34</v>
      </c>
      <c r="B4" s="132" t="s">
        <v>4974</v>
      </c>
      <c r="D4" s="714" t="s">
        <v>12146</v>
      </c>
      <c r="E4" s="714" t="s">
        <v>14771</v>
      </c>
      <c r="F4" s="714" t="s">
        <v>14775</v>
      </c>
    </row>
    <row r="5" spans="1:6">
      <c r="A5" s="714" t="s">
        <v>34</v>
      </c>
      <c r="B5" s="132" t="s">
        <v>8053</v>
      </c>
      <c r="D5" s="714" t="s">
        <v>12147</v>
      </c>
      <c r="E5" s="714" t="s">
        <v>14771</v>
      </c>
      <c r="F5" s="714" t="s">
        <v>14775</v>
      </c>
    </row>
    <row r="6" spans="1:6">
      <c r="A6" s="714" t="s">
        <v>34</v>
      </c>
      <c r="B6" s="132" t="s">
        <v>4975</v>
      </c>
      <c r="D6" s="714" t="s">
        <v>12148</v>
      </c>
      <c r="E6" s="714" t="s">
        <v>14771</v>
      </c>
      <c r="F6" s="714" t="s">
        <v>14775</v>
      </c>
    </row>
    <row r="7" spans="1:6">
      <c r="A7" s="714" t="s">
        <v>34</v>
      </c>
      <c r="B7" s="132">
        <v>2514435</v>
      </c>
      <c r="D7" s="714" t="s">
        <v>12109</v>
      </c>
      <c r="E7" t="s">
        <v>14774</v>
      </c>
      <c r="F7" s="714" t="s">
        <v>14775</v>
      </c>
    </row>
    <row r="8" spans="1:6">
      <c r="A8" s="714" t="s">
        <v>34</v>
      </c>
      <c r="B8" s="132" t="s">
        <v>13255</v>
      </c>
      <c r="D8" s="714" t="s">
        <v>12109</v>
      </c>
      <c r="E8" s="714" t="s">
        <v>14774</v>
      </c>
      <c r="F8" s="714" t="s">
        <v>14775</v>
      </c>
    </row>
    <row r="9" spans="1:6">
      <c r="A9" s="714" t="s">
        <v>34</v>
      </c>
      <c r="B9" s="132" t="s">
        <v>12135</v>
      </c>
      <c r="D9" s="714" t="s">
        <v>12136</v>
      </c>
      <c r="E9" t="s">
        <v>14776</v>
      </c>
      <c r="F9" t="s">
        <v>14777</v>
      </c>
    </row>
    <row r="10" spans="1:6">
      <c r="A10" s="714" t="s">
        <v>34</v>
      </c>
      <c r="B10" s="132">
        <v>18316683</v>
      </c>
      <c r="D10" s="714" t="s">
        <v>13289</v>
      </c>
      <c r="E10" s="714" t="s">
        <v>14774</v>
      </c>
      <c r="F10" t="s">
        <v>14778</v>
      </c>
    </row>
    <row r="11" spans="1:6">
      <c r="A11" s="714" t="s">
        <v>34</v>
      </c>
      <c r="B11" s="132">
        <v>38130228</v>
      </c>
      <c r="D11" s="714" t="s">
        <v>13289</v>
      </c>
      <c r="E11" s="714" t="s">
        <v>14774</v>
      </c>
      <c r="F11" s="714" t="s">
        <v>14778</v>
      </c>
    </row>
    <row r="12" spans="1:6">
      <c r="A12" s="714" t="s">
        <v>34</v>
      </c>
      <c r="B12" s="132">
        <v>38136228</v>
      </c>
      <c r="D12" s="714" t="s">
        <v>13289</v>
      </c>
      <c r="E12" s="714" t="s">
        <v>14774</v>
      </c>
      <c r="F12" s="714" t="s">
        <v>14778</v>
      </c>
    </row>
    <row r="13" spans="1:6">
      <c r="A13" s="714" t="s">
        <v>34</v>
      </c>
      <c r="B13" s="132">
        <v>38142462</v>
      </c>
      <c r="D13" s="714" t="s">
        <v>13289</v>
      </c>
      <c r="E13" s="714" t="s">
        <v>14774</v>
      </c>
      <c r="F13" s="714" t="s">
        <v>14778</v>
      </c>
    </row>
    <row r="14" spans="1:6">
      <c r="A14" s="714" t="s">
        <v>34</v>
      </c>
      <c r="B14" s="132">
        <v>38147462</v>
      </c>
      <c r="D14" s="714" t="s">
        <v>13289</v>
      </c>
      <c r="E14" s="714" t="s">
        <v>14774</v>
      </c>
      <c r="F14" s="714" t="s">
        <v>14778</v>
      </c>
    </row>
    <row r="15" spans="1:6">
      <c r="A15" s="714" t="s">
        <v>34</v>
      </c>
      <c r="B15" s="132">
        <v>48130228</v>
      </c>
      <c r="D15" s="714" t="s">
        <v>13289</v>
      </c>
      <c r="E15" s="714" t="s">
        <v>14774</v>
      </c>
      <c r="F15" s="714" t="s">
        <v>14778</v>
      </c>
    </row>
    <row r="16" spans="1:6">
      <c r="A16" s="714" t="s">
        <v>34</v>
      </c>
      <c r="B16" s="132">
        <v>48142463</v>
      </c>
      <c r="D16" s="714" t="s">
        <v>13289</v>
      </c>
      <c r="E16" s="714" t="s">
        <v>14774</v>
      </c>
      <c r="F16" s="714" t="s">
        <v>14778</v>
      </c>
    </row>
    <row r="17" spans="1:6">
      <c r="A17" s="714" t="s">
        <v>34</v>
      </c>
      <c r="B17" s="132">
        <v>48316667</v>
      </c>
      <c r="D17" s="714" t="s">
        <v>13289</v>
      </c>
      <c r="E17" s="714" t="s">
        <v>14774</v>
      </c>
      <c r="F17" s="714" t="s">
        <v>14778</v>
      </c>
    </row>
    <row r="18" spans="1:6">
      <c r="A18" s="714" t="s">
        <v>34</v>
      </c>
      <c r="B18" s="132">
        <v>48316668</v>
      </c>
      <c r="D18" s="714" t="s">
        <v>13289</v>
      </c>
      <c r="E18" s="714" t="s">
        <v>14774</v>
      </c>
      <c r="F18" s="714" t="s">
        <v>14778</v>
      </c>
    </row>
    <row r="19" spans="1:6">
      <c r="A19" s="714" t="s">
        <v>34</v>
      </c>
      <c r="B19" s="132">
        <v>48316669</v>
      </c>
      <c r="D19" s="714" t="s">
        <v>13289</v>
      </c>
      <c r="E19" s="714" t="s">
        <v>14774</v>
      </c>
      <c r="F19" s="714" t="s">
        <v>14778</v>
      </c>
    </row>
    <row r="20" spans="1:6">
      <c r="A20" s="714" t="s">
        <v>34</v>
      </c>
      <c r="B20" s="132">
        <v>48316670</v>
      </c>
      <c r="D20" s="714" t="s">
        <v>13289</v>
      </c>
      <c r="E20" s="714" t="s">
        <v>14774</v>
      </c>
      <c r="F20" s="714" t="s">
        <v>14778</v>
      </c>
    </row>
    <row r="21" spans="1:6">
      <c r="A21" s="714" t="s">
        <v>34</v>
      </c>
      <c r="B21" s="132">
        <v>48316672</v>
      </c>
      <c r="D21" s="714" t="s">
        <v>13289</v>
      </c>
      <c r="E21" s="714" t="s">
        <v>14774</v>
      </c>
      <c r="F21" s="714" t="s">
        <v>14778</v>
      </c>
    </row>
    <row r="22" spans="1:6">
      <c r="A22" s="714" t="s">
        <v>34</v>
      </c>
      <c r="B22" s="132">
        <v>48316674</v>
      </c>
      <c r="D22" s="714" t="s">
        <v>13289</v>
      </c>
      <c r="E22" s="714" t="s">
        <v>14774</v>
      </c>
      <c r="F22" s="714" t="s">
        <v>14778</v>
      </c>
    </row>
    <row r="23" spans="1:6">
      <c r="A23" s="714" t="s">
        <v>34</v>
      </c>
      <c r="B23" s="132">
        <v>48316675</v>
      </c>
      <c r="D23" s="714" t="s">
        <v>13289</v>
      </c>
      <c r="E23" s="714" t="s">
        <v>14774</v>
      </c>
      <c r="F23" s="714" t="s">
        <v>14778</v>
      </c>
    </row>
    <row r="24" spans="1:6">
      <c r="A24" s="714" t="s">
        <v>34</v>
      </c>
      <c r="B24" s="132">
        <v>48316678</v>
      </c>
      <c r="D24" s="714" t="s">
        <v>13289</v>
      </c>
      <c r="E24" s="714" t="s">
        <v>14774</v>
      </c>
      <c r="F24" s="714" t="s">
        <v>14778</v>
      </c>
    </row>
    <row r="25" spans="1:6">
      <c r="A25" s="714" t="s">
        <v>34</v>
      </c>
      <c r="B25" s="132">
        <v>48816672</v>
      </c>
      <c r="D25" s="714" t="s">
        <v>13289</v>
      </c>
      <c r="E25" s="714" t="s">
        <v>14774</v>
      </c>
      <c r="F25" s="714" t="s">
        <v>14778</v>
      </c>
    </row>
    <row r="26" spans="1:6">
      <c r="A26" s="714" t="s">
        <v>34</v>
      </c>
      <c r="B26" s="132">
        <v>4813045201</v>
      </c>
      <c r="D26" s="714" t="s">
        <v>13289</v>
      </c>
      <c r="E26" s="714" t="s">
        <v>14774</v>
      </c>
      <c r="F26" s="714" t="s">
        <v>14778</v>
      </c>
    </row>
    <row r="27" spans="1:6">
      <c r="A27" s="714" t="s">
        <v>34</v>
      </c>
      <c r="B27" s="132">
        <v>4813045202</v>
      </c>
      <c r="D27" s="714" t="s">
        <v>13289</v>
      </c>
      <c r="E27" s="714" t="s">
        <v>14774</v>
      </c>
      <c r="F27" s="714" t="s">
        <v>14778</v>
      </c>
    </row>
    <row r="28" spans="1:6">
      <c r="A28" s="714" t="s">
        <v>34</v>
      </c>
      <c r="B28" s="132" t="s">
        <v>13252</v>
      </c>
      <c r="D28" s="714" t="s">
        <v>13289</v>
      </c>
      <c r="E28" s="714" t="s">
        <v>14774</v>
      </c>
      <c r="F28" s="714" t="s">
        <v>14778</v>
      </c>
    </row>
    <row r="29" spans="1:6">
      <c r="A29" s="714" t="s">
        <v>34</v>
      </c>
      <c r="B29" s="132" t="s">
        <v>10459</v>
      </c>
      <c r="D29" s="714" t="s">
        <v>13289</v>
      </c>
      <c r="E29" s="714" t="s">
        <v>14774</v>
      </c>
      <c r="F29" s="714" t="s">
        <v>14778</v>
      </c>
    </row>
    <row r="30" spans="1:6">
      <c r="A30" s="714" t="s">
        <v>34</v>
      </c>
      <c r="B30" s="132" t="s">
        <v>10461</v>
      </c>
      <c r="D30" s="714" t="s">
        <v>13289</v>
      </c>
      <c r="E30" s="714" t="s">
        <v>14774</v>
      </c>
      <c r="F30" s="714" t="s">
        <v>14778</v>
      </c>
    </row>
    <row r="31" spans="1:6">
      <c r="A31" s="714" t="s">
        <v>34</v>
      </c>
      <c r="B31" s="132" t="s">
        <v>10463</v>
      </c>
      <c r="D31" s="714" t="s">
        <v>13289</v>
      </c>
      <c r="E31" s="714" t="s">
        <v>14774</v>
      </c>
      <c r="F31" s="714" t="s">
        <v>14778</v>
      </c>
    </row>
    <row r="32" spans="1:6">
      <c r="A32" s="714" t="s">
        <v>34</v>
      </c>
      <c r="B32" s="132" t="s">
        <v>13239</v>
      </c>
      <c r="D32" s="714" t="s">
        <v>13289</v>
      </c>
      <c r="E32" s="714" t="s">
        <v>14774</v>
      </c>
      <c r="F32" s="714" t="s">
        <v>14778</v>
      </c>
    </row>
    <row r="33" spans="1:6">
      <c r="A33" s="714" t="s">
        <v>34</v>
      </c>
      <c r="B33" s="132" t="s">
        <v>13236</v>
      </c>
      <c r="D33" s="714" t="s">
        <v>13289</v>
      </c>
      <c r="E33" s="714" t="s">
        <v>14774</v>
      </c>
      <c r="F33" s="714" t="s">
        <v>14778</v>
      </c>
    </row>
    <row r="34" spans="1:6">
      <c r="A34" s="714" t="s">
        <v>34</v>
      </c>
      <c r="B34" s="132" t="s">
        <v>13237</v>
      </c>
      <c r="D34" s="714" t="s">
        <v>13289</v>
      </c>
      <c r="E34" s="714" t="s">
        <v>14774</v>
      </c>
      <c r="F34" s="714" t="s">
        <v>14778</v>
      </c>
    </row>
    <row r="35" spans="1:6">
      <c r="A35" s="714" t="s">
        <v>34</v>
      </c>
      <c r="B35" s="132" t="s">
        <v>13243</v>
      </c>
      <c r="D35" s="714" t="s">
        <v>13289</v>
      </c>
      <c r="E35" s="714" t="s">
        <v>14774</v>
      </c>
      <c r="F35" s="714" t="s">
        <v>14778</v>
      </c>
    </row>
    <row r="36" spans="1:6">
      <c r="A36" s="714" t="s">
        <v>34</v>
      </c>
      <c r="B36" s="132" t="s">
        <v>13251</v>
      </c>
      <c r="D36" s="714" t="s">
        <v>13289</v>
      </c>
      <c r="E36" s="714" t="s">
        <v>14774</v>
      </c>
      <c r="F36" s="714" t="s">
        <v>14778</v>
      </c>
    </row>
    <row r="37" spans="1:6">
      <c r="A37" s="714" t="s">
        <v>34</v>
      </c>
      <c r="B37" s="132" t="s">
        <v>13245</v>
      </c>
      <c r="D37" s="714" t="s">
        <v>13289</v>
      </c>
      <c r="E37" s="714" t="s">
        <v>14774</v>
      </c>
      <c r="F37" s="714" t="s">
        <v>14778</v>
      </c>
    </row>
    <row r="38" spans="1:6">
      <c r="A38" s="714" t="s">
        <v>34</v>
      </c>
      <c r="B38" s="132" t="s">
        <v>13246</v>
      </c>
      <c r="D38" s="714" t="s">
        <v>13289</v>
      </c>
      <c r="E38" s="714" t="s">
        <v>14774</v>
      </c>
      <c r="F38" s="714" t="s">
        <v>14778</v>
      </c>
    </row>
    <row r="39" spans="1:6">
      <c r="A39" s="714" t="s">
        <v>34</v>
      </c>
      <c r="B39" s="132" t="s">
        <v>13249</v>
      </c>
      <c r="D39" s="714" t="s">
        <v>13289</v>
      </c>
      <c r="E39" s="714" t="s">
        <v>14774</v>
      </c>
      <c r="F39" s="714" t="s">
        <v>14778</v>
      </c>
    </row>
    <row r="40" spans="1:6">
      <c r="A40" s="714" t="s">
        <v>34</v>
      </c>
      <c r="B40" s="132" t="s">
        <v>13250</v>
      </c>
      <c r="D40" s="714" t="s">
        <v>13289</v>
      </c>
      <c r="E40" s="714" t="s">
        <v>14774</v>
      </c>
      <c r="F40" s="714" t="s">
        <v>14778</v>
      </c>
    </row>
    <row r="41" spans="1:6">
      <c r="A41" s="714" t="s">
        <v>34</v>
      </c>
      <c r="B41" s="132" t="s">
        <v>13248</v>
      </c>
      <c r="D41" s="714" t="s">
        <v>13289</v>
      </c>
      <c r="E41" s="714" t="s">
        <v>14774</v>
      </c>
      <c r="F41" s="714" t="s">
        <v>14778</v>
      </c>
    </row>
    <row r="42" spans="1:6">
      <c r="A42" s="714" t="s">
        <v>34</v>
      </c>
      <c r="B42" s="132" t="s">
        <v>13241</v>
      </c>
      <c r="D42" s="714" t="s">
        <v>13289</v>
      </c>
      <c r="E42" s="714" t="s">
        <v>14774</v>
      </c>
      <c r="F42" s="714" t="s">
        <v>14778</v>
      </c>
    </row>
    <row r="43" spans="1:6">
      <c r="A43" s="714" t="s">
        <v>34</v>
      </c>
      <c r="D43" s="714" t="s">
        <v>13602</v>
      </c>
      <c r="E43" s="714" t="s">
        <v>14776</v>
      </c>
      <c r="F43" s="714" t="s">
        <v>14777</v>
      </c>
    </row>
    <row r="44" spans="1:6">
      <c r="A44" s="714" t="s">
        <v>34</v>
      </c>
      <c r="C44" s="132" t="s">
        <v>13601</v>
      </c>
      <c r="D44" s="714" t="s">
        <v>13550</v>
      </c>
      <c r="E44" t="s">
        <v>14779</v>
      </c>
      <c r="F44" t="s">
        <v>14780</v>
      </c>
    </row>
    <row r="45" spans="1:6">
      <c r="A45" s="714" t="s">
        <v>34</v>
      </c>
      <c r="C45" s="132" t="s">
        <v>13603</v>
      </c>
      <c r="D45" s="714" t="s">
        <v>13550</v>
      </c>
      <c r="E45" s="714" t="s">
        <v>14779</v>
      </c>
      <c r="F45" s="714" t="s">
        <v>14780</v>
      </c>
    </row>
    <row r="46" spans="1:6">
      <c r="A46" t="s">
        <v>40</v>
      </c>
      <c r="B46" s="132" t="s">
        <v>13307</v>
      </c>
      <c r="D46" s="714" t="s">
        <v>12500</v>
      </c>
      <c r="E46" s="714" t="s">
        <v>14776</v>
      </c>
      <c r="F46" s="714" t="s">
        <v>14777</v>
      </c>
    </row>
    <row r="47" spans="1:6">
      <c r="A47" s="714" t="s">
        <v>40</v>
      </c>
      <c r="C47" t="s">
        <v>12501</v>
      </c>
      <c r="D47" s="714" t="s">
        <v>12503</v>
      </c>
      <c r="E47" s="714" t="s">
        <v>14776</v>
      </c>
      <c r="F47" s="714" t="s">
        <v>14777</v>
      </c>
    </row>
    <row r="48" spans="1:6">
      <c r="A48" s="714" t="s">
        <v>40</v>
      </c>
      <c r="C48" t="s">
        <v>12542</v>
      </c>
      <c r="D48" s="714" t="s">
        <v>12560</v>
      </c>
      <c r="E48" s="714" t="s">
        <v>14776</v>
      </c>
      <c r="F48" s="714" t="s">
        <v>14777</v>
      </c>
    </row>
    <row r="49" spans="1:6">
      <c r="A49" s="714" t="s">
        <v>40</v>
      </c>
      <c r="C49" t="s">
        <v>12660</v>
      </c>
      <c r="D49" s="714" t="s">
        <v>12670</v>
      </c>
      <c r="E49" s="714" t="s">
        <v>14776</v>
      </c>
      <c r="F49" s="714" t="s">
        <v>14777</v>
      </c>
    </row>
    <row r="50" spans="1:6">
      <c r="A50" s="714" t="s">
        <v>40</v>
      </c>
      <c r="C50" t="s">
        <v>12668</v>
      </c>
      <c r="D50" s="714" t="s">
        <v>12670</v>
      </c>
      <c r="E50" s="714" t="s">
        <v>14776</v>
      </c>
      <c r="F50" s="714" t="s">
        <v>14777</v>
      </c>
    </row>
    <row r="51" spans="1:6">
      <c r="A51" s="714" t="s">
        <v>40</v>
      </c>
      <c r="B51" s="132" t="s">
        <v>13314</v>
      </c>
      <c r="D51" s="714" t="s">
        <v>12670</v>
      </c>
      <c r="E51" s="714" t="s">
        <v>14776</v>
      </c>
      <c r="F51" s="714" t="s">
        <v>14777</v>
      </c>
    </row>
    <row r="52" spans="1:6">
      <c r="A52" s="714" t="s">
        <v>40</v>
      </c>
      <c r="B52" s="132" t="s">
        <v>13315</v>
      </c>
      <c r="D52" s="714" t="s">
        <v>12670</v>
      </c>
      <c r="E52" s="714" t="s">
        <v>14776</v>
      </c>
      <c r="F52" s="714" t="s">
        <v>14777</v>
      </c>
    </row>
    <row r="53" spans="1:6">
      <c r="A53" s="714" t="s">
        <v>40</v>
      </c>
      <c r="C53" t="s">
        <v>13608</v>
      </c>
      <c r="D53" s="714" t="s">
        <v>12759</v>
      </c>
      <c r="E53" s="714" t="s">
        <v>14776</v>
      </c>
      <c r="F53" s="714" t="s">
        <v>14777</v>
      </c>
    </row>
    <row r="54" spans="1:6">
      <c r="A54" s="714" t="s">
        <v>40</v>
      </c>
      <c r="B54" s="132" t="s">
        <v>13314</v>
      </c>
      <c r="D54" s="714" t="s">
        <v>12827</v>
      </c>
      <c r="E54" s="714" t="s">
        <v>14776</v>
      </c>
      <c r="F54" s="714" t="s">
        <v>14777</v>
      </c>
    </row>
    <row r="55" spans="1:6">
      <c r="A55" s="714" t="s">
        <v>40</v>
      </c>
      <c r="C55" t="s">
        <v>13604</v>
      </c>
      <c r="D55" s="714" t="s">
        <v>12866</v>
      </c>
      <c r="E55" s="714" t="s">
        <v>14776</v>
      </c>
      <c r="F55" s="714" t="s">
        <v>14777</v>
      </c>
    </row>
    <row r="56" spans="1:6">
      <c r="A56" s="714" t="s">
        <v>40</v>
      </c>
      <c r="C56" t="s">
        <v>13605</v>
      </c>
      <c r="D56" s="714" t="s">
        <v>12866</v>
      </c>
      <c r="E56" s="714" t="s">
        <v>14776</v>
      </c>
      <c r="F56" s="714" t="s">
        <v>14777</v>
      </c>
    </row>
    <row r="57" spans="1:6">
      <c r="A57" s="714" t="s">
        <v>40</v>
      </c>
      <c r="C57" t="s">
        <v>13292</v>
      </c>
      <c r="D57" s="714" t="s">
        <v>13334</v>
      </c>
      <c r="E57" s="714" t="s">
        <v>14776</v>
      </c>
      <c r="F57" s="714" t="s">
        <v>14777</v>
      </c>
    </row>
    <row r="58" spans="1:6">
      <c r="A58" s="714" t="s">
        <v>40</v>
      </c>
      <c r="C58" t="s">
        <v>13293</v>
      </c>
      <c r="D58" s="714" t="s">
        <v>13334</v>
      </c>
      <c r="E58" s="714" t="s">
        <v>14776</v>
      </c>
      <c r="F58" s="714" t="s">
        <v>14777</v>
      </c>
    </row>
    <row r="59" spans="1:6">
      <c r="A59" s="714" t="s">
        <v>40</v>
      </c>
      <c r="C59" s="132" t="s">
        <v>13294</v>
      </c>
      <c r="D59" s="714" t="s">
        <v>13334</v>
      </c>
      <c r="E59" s="714" t="s">
        <v>14776</v>
      </c>
      <c r="F59" s="714" t="s">
        <v>14777</v>
      </c>
    </row>
    <row r="60" spans="1:6">
      <c r="A60" s="714" t="s">
        <v>40</v>
      </c>
      <c r="C60" s="132" t="s">
        <v>13305</v>
      </c>
      <c r="D60" s="714" t="s">
        <v>13334</v>
      </c>
      <c r="E60" s="714" t="s">
        <v>14776</v>
      </c>
      <c r="F60" s="714" t="s">
        <v>14777</v>
      </c>
    </row>
    <row r="61" spans="1:6">
      <c r="A61" s="714" t="s">
        <v>40</v>
      </c>
      <c r="C61" t="s">
        <v>13295</v>
      </c>
      <c r="D61" s="714" t="s">
        <v>13334</v>
      </c>
      <c r="E61" s="714" t="s">
        <v>14776</v>
      </c>
      <c r="F61" s="714" t="s">
        <v>14777</v>
      </c>
    </row>
    <row r="62" spans="1:6">
      <c r="A62" s="714" t="s">
        <v>40</v>
      </c>
      <c r="C62" t="s">
        <v>9901</v>
      </c>
      <c r="D62" s="714" t="s">
        <v>13334</v>
      </c>
      <c r="E62" s="714" t="s">
        <v>14776</v>
      </c>
      <c r="F62" s="714" t="s">
        <v>14777</v>
      </c>
    </row>
    <row r="63" spans="1:6">
      <c r="A63" s="714" t="s">
        <v>40</v>
      </c>
      <c r="C63" t="s">
        <v>13304</v>
      </c>
      <c r="D63" s="714" t="s">
        <v>13334</v>
      </c>
      <c r="E63" s="714" t="s">
        <v>14776</v>
      </c>
      <c r="F63" s="714" t="s">
        <v>14777</v>
      </c>
    </row>
    <row r="64" spans="1:6">
      <c r="A64" s="714" t="s">
        <v>40</v>
      </c>
      <c r="C64" t="s">
        <v>13296</v>
      </c>
      <c r="D64" s="714" t="s">
        <v>13334</v>
      </c>
      <c r="E64" s="714" t="s">
        <v>14776</v>
      </c>
      <c r="F64" s="714" t="s">
        <v>14777</v>
      </c>
    </row>
    <row r="65" spans="1:6">
      <c r="A65" s="714" t="s">
        <v>40</v>
      </c>
      <c r="C65" t="s">
        <v>13302</v>
      </c>
      <c r="D65" s="714" t="s">
        <v>13334</v>
      </c>
      <c r="E65" s="714" t="s">
        <v>14776</v>
      </c>
      <c r="F65" s="714" t="s">
        <v>14777</v>
      </c>
    </row>
    <row r="66" spans="1:6">
      <c r="A66" s="714" t="s">
        <v>40</v>
      </c>
      <c r="C66" t="s">
        <v>13303</v>
      </c>
      <c r="D66" s="714" t="s">
        <v>13334</v>
      </c>
      <c r="E66" s="714" t="s">
        <v>14776</v>
      </c>
      <c r="F66" s="714" t="s">
        <v>14777</v>
      </c>
    </row>
    <row r="67" spans="1:6">
      <c r="A67" s="714" t="s">
        <v>40</v>
      </c>
      <c r="C67" t="s">
        <v>13306</v>
      </c>
      <c r="D67" s="714" t="s">
        <v>13334</v>
      </c>
      <c r="E67" s="714" t="s">
        <v>14776</v>
      </c>
      <c r="F67" s="714" t="s">
        <v>14777</v>
      </c>
    </row>
    <row r="68" spans="1:6">
      <c r="A68" s="714" t="s">
        <v>40</v>
      </c>
      <c r="C68" t="s">
        <v>13297</v>
      </c>
      <c r="D68" s="714" t="s">
        <v>13334</v>
      </c>
      <c r="E68" s="714" t="s">
        <v>14776</v>
      </c>
      <c r="F68" s="714" t="s">
        <v>14777</v>
      </c>
    </row>
    <row r="69" spans="1:6">
      <c r="A69" s="714" t="s">
        <v>40</v>
      </c>
      <c r="C69" t="s">
        <v>13298</v>
      </c>
      <c r="D69" s="714" t="s">
        <v>13334</v>
      </c>
      <c r="E69" s="714" t="s">
        <v>14776</v>
      </c>
      <c r="F69" s="714" t="s">
        <v>14777</v>
      </c>
    </row>
    <row r="70" spans="1:6">
      <c r="A70" s="714" t="s">
        <v>40</v>
      </c>
      <c r="C70" t="s">
        <v>13299</v>
      </c>
      <c r="D70" s="714" t="s">
        <v>13334</v>
      </c>
      <c r="E70" s="714" t="s">
        <v>14776</v>
      </c>
      <c r="F70" s="714" t="s">
        <v>14777</v>
      </c>
    </row>
    <row r="71" spans="1:6">
      <c r="A71" s="714" t="s">
        <v>40</v>
      </c>
      <c r="C71" t="s">
        <v>13300</v>
      </c>
      <c r="D71" s="714" t="s">
        <v>13334</v>
      </c>
      <c r="E71" s="714" t="s">
        <v>14776</v>
      </c>
      <c r="F71" s="714" t="s">
        <v>14777</v>
      </c>
    </row>
    <row r="72" spans="1:6">
      <c r="A72" s="714" t="s">
        <v>40</v>
      </c>
      <c r="C72" t="s">
        <v>8021</v>
      </c>
      <c r="D72" s="714" t="s">
        <v>13334</v>
      </c>
      <c r="E72" s="714" t="s">
        <v>14776</v>
      </c>
      <c r="F72" s="714" t="s">
        <v>14777</v>
      </c>
    </row>
    <row r="73" spans="1:6">
      <c r="A73" s="714" t="s">
        <v>40</v>
      </c>
      <c r="B73" s="132" t="s">
        <v>13314</v>
      </c>
      <c r="C73" t="s">
        <v>12666</v>
      </c>
      <c r="D73" s="714" t="s">
        <v>13334</v>
      </c>
      <c r="E73" s="714" t="s">
        <v>14776</v>
      </c>
      <c r="F73" s="714" t="s">
        <v>14777</v>
      </c>
    </row>
    <row r="74" spans="1:6">
      <c r="A74" s="714" t="s">
        <v>40</v>
      </c>
      <c r="B74" s="132" t="s">
        <v>13315</v>
      </c>
      <c r="C74" t="s">
        <v>12667</v>
      </c>
      <c r="D74" s="714" t="s">
        <v>13334</v>
      </c>
      <c r="E74" s="714" t="s">
        <v>14776</v>
      </c>
      <c r="F74" s="714" t="s">
        <v>14777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26"/>
  <sheetViews>
    <sheetView topLeftCell="A103" workbookViewId="0">
      <selection activeCell="D130" sqref="D130"/>
    </sheetView>
  </sheetViews>
  <sheetFormatPr defaultRowHeight="15"/>
  <cols>
    <col min="1" max="2" width="11.42578125" bestFit="1" customWidth="1"/>
    <col min="3" max="3" width="37.140625" bestFit="1" customWidth="1"/>
    <col min="4" max="4" width="10.7109375" customWidth="1"/>
    <col min="5" max="5" width="3.140625" customWidth="1"/>
  </cols>
  <sheetData>
    <row r="1" spans="1:6" ht="30">
      <c r="A1" s="210" t="s">
        <v>7128</v>
      </c>
      <c r="B1" s="210" t="s">
        <v>80</v>
      </c>
      <c r="C1" s="210" t="s">
        <v>2</v>
      </c>
      <c r="D1" s="211" t="s">
        <v>12610</v>
      </c>
      <c r="E1" s="207"/>
      <c r="F1" s="207"/>
    </row>
    <row r="2" spans="1:6">
      <c r="A2" s="209" t="s">
        <v>1494</v>
      </c>
      <c r="B2" s="209" t="s">
        <v>4017</v>
      </c>
      <c r="C2" s="209" t="s">
        <v>4074</v>
      </c>
      <c r="D2" s="209">
        <v>2</v>
      </c>
    </row>
    <row r="3" spans="1:6">
      <c r="A3" s="54" t="s">
        <v>1495</v>
      </c>
      <c r="B3" s="54" t="s">
        <v>4017</v>
      </c>
      <c r="C3" s="54" t="s">
        <v>4072</v>
      </c>
      <c r="D3" s="54">
        <v>1</v>
      </c>
    </row>
    <row r="4" spans="1:6">
      <c r="A4" s="54" t="s">
        <v>1496</v>
      </c>
      <c r="B4" s="54" t="s">
        <v>4017</v>
      </c>
      <c r="C4" s="54" t="s">
        <v>4073</v>
      </c>
      <c r="D4" s="54">
        <v>1</v>
      </c>
    </row>
    <row r="5" spans="1:6">
      <c r="A5" s="54" t="s">
        <v>1497</v>
      </c>
      <c r="B5" s="54" t="s">
        <v>4017</v>
      </c>
      <c r="C5" s="54" t="s">
        <v>4040</v>
      </c>
      <c r="D5" s="54">
        <v>1</v>
      </c>
    </row>
    <row r="6" spans="1:6">
      <c r="A6" s="54" t="s">
        <v>1498</v>
      </c>
      <c r="B6" s="54" t="s">
        <v>4017</v>
      </c>
      <c r="C6" s="54" t="s">
        <v>4037</v>
      </c>
      <c r="D6" s="54">
        <v>1</v>
      </c>
    </row>
    <row r="7" spans="1:6">
      <c r="A7" s="54" t="s">
        <v>1499</v>
      </c>
      <c r="B7" s="54" t="s">
        <v>4017</v>
      </c>
      <c r="C7" s="54" t="s">
        <v>4038</v>
      </c>
      <c r="D7" s="54">
        <v>1</v>
      </c>
    </row>
    <row r="8" spans="1:6">
      <c r="A8" s="54" t="s">
        <v>1500</v>
      </c>
      <c r="B8" s="54" t="s">
        <v>4017</v>
      </c>
      <c r="C8" s="54" t="s">
        <v>4039</v>
      </c>
      <c r="D8" s="54">
        <v>1</v>
      </c>
    </row>
    <row r="9" spans="1:6">
      <c r="A9" s="54" t="s">
        <v>1501</v>
      </c>
      <c r="B9" s="54" t="s">
        <v>4017</v>
      </c>
      <c r="C9" s="54" t="s">
        <v>4048</v>
      </c>
      <c r="D9" s="54">
        <v>2</v>
      </c>
    </row>
    <row r="10" spans="1:6">
      <c r="A10" s="54" t="s">
        <v>1502</v>
      </c>
      <c r="B10" s="54" t="s">
        <v>4017</v>
      </c>
      <c r="C10" s="54" t="s">
        <v>4041</v>
      </c>
      <c r="D10" s="54">
        <v>1</v>
      </c>
    </row>
    <row r="11" spans="1:6">
      <c r="A11" s="54" t="s">
        <v>1503</v>
      </c>
      <c r="B11" s="54" t="s">
        <v>4017</v>
      </c>
      <c r="C11" s="54" t="s">
        <v>4043</v>
      </c>
      <c r="D11" s="54">
        <v>1</v>
      </c>
    </row>
    <row r="12" spans="1:6">
      <c r="A12" s="54" t="s">
        <v>1504</v>
      </c>
      <c r="B12" s="54" t="s">
        <v>4017</v>
      </c>
      <c r="C12" s="54" t="s">
        <v>4044</v>
      </c>
      <c r="D12" s="54">
        <v>1</v>
      </c>
    </row>
    <row r="13" spans="1:6">
      <c r="A13" s="54" t="s">
        <v>1505</v>
      </c>
      <c r="B13" s="54" t="s">
        <v>4017</v>
      </c>
      <c r="C13" s="54" t="s">
        <v>4045</v>
      </c>
      <c r="D13" s="54">
        <v>1</v>
      </c>
    </row>
    <row r="14" spans="1:6">
      <c r="A14" s="54" t="s">
        <v>1506</v>
      </c>
      <c r="B14" s="54" t="s">
        <v>4017</v>
      </c>
      <c r="C14" s="54" t="s">
        <v>4046</v>
      </c>
      <c r="D14" s="54">
        <v>1</v>
      </c>
    </row>
    <row r="15" spans="1:6">
      <c r="A15" s="54" t="s">
        <v>1507</v>
      </c>
      <c r="B15" s="54" t="s">
        <v>4017</v>
      </c>
      <c r="C15" s="54" t="s">
        <v>4054</v>
      </c>
      <c r="D15" s="54">
        <v>1</v>
      </c>
    </row>
    <row r="16" spans="1:6">
      <c r="A16" s="54" t="s">
        <v>1508</v>
      </c>
      <c r="B16" s="54" t="s">
        <v>4017</v>
      </c>
      <c r="C16" s="54" t="s">
        <v>4049</v>
      </c>
      <c r="D16" s="54">
        <v>1</v>
      </c>
    </row>
    <row r="17" spans="1:4">
      <c r="A17" s="54" t="s">
        <v>1509</v>
      </c>
      <c r="B17" s="54" t="s">
        <v>4017</v>
      </c>
      <c r="C17" s="54" t="s">
        <v>4050</v>
      </c>
      <c r="D17" s="54">
        <v>1</v>
      </c>
    </row>
    <row r="18" spans="1:4">
      <c r="A18" s="54" t="s">
        <v>1510</v>
      </c>
      <c r="B18" s="54" t="s">
        <v>4017</v>
      </c>
      <c r="C18" s="54" t="s">
        <v>4051</v>
      </c>
      <c r="D18" s="54">
        <v>1</v>
      </c>
    </row>
    <row r="19" spans="1:4">
      <c r="A19" s="54" t="s">
        <v>1511</v>
      </c>
      <c r="B19" s="54" t="s">
        <v>4017</v>
      </c>
      <c r="C19" s="54" t="s">
        <v>4052</v>
      </c>
      <c r="D19" s="54">
        <v>1</v>
      </c>
    </row>
    <row r="20" spans="1:4">
      <c r="A20" s="54" t="s">
        <v>1512</v>
      </c>
      <c r="B20" s="54" t="s">
        <v>4017</v>
      </c>
      <c r="C20" s="54" t="s">
        <v>4064</v>
      </c>
      <c r="D20" s="54">
        <v>1</v>
      </c>
    </row>
    <row r="21" spans="1:4">
      <c r="A21" s="54" t="s">
        <v>1513</v>
      </c>
      <c r="B21" s="54" t="s">
        <v>4017</v>
      </c>
      <c r="C21" s="54" t="s">
        <v>4055</v>
      </c>
      <c r="D21" s="54">
        <v>1</v>
      </c>
    </row>
    <row r="22" spans="1:4">
      <c r="A22" s="54" t="s">
        <v>1514</v>
      </c>
      <c r="B22" s="54" t="s">
        <v>4017</v>
      </c>
      <c r="C22" s="54" t="s">
        <v>4057</v>
      </c>
      <c r="D22" s="54">
        <v>1</v>
      </c>
    </row>
    <row r="23" spans="1:4">
      <c r="A23" s="54" t="s">
        <v>1515</v>
      </c>
      <c r="B23" s="54" t="s">
        <v>4017</v>
      </c>
      <c r="C23" s="54" t="s">
        <v>4058</v>
      </c>
      <c r="D23" s="54">
        <v>1</v>
      </c>
    </row>
    <row r="24" spans="1:4">
      <c r="A24" s="54" t="s">
        <v>1516</v>
      </c>
      <c r="B24" s="54" t="s">
        <v>4017</v>
      </c>
      <c r="C24" s="54" t="s">
        <v>4059</v>
      </c>
      <c r="D24" s="54">
        <v>1</v>
      </c>
    </row>
    <row r="25" spans="1:4">
      <c r="A25" s="54" t="s">
        <v>1517</v>
      </c>
      <c r="B25" s="54" t="s">
        <v>4017</v>
      </c>
      <c r="C25" s="54" t="s">
        <v>4060</v>
      </c>
      <c r="D25" s="54">
        <v>1</v>
      </c>
    </row>
    <row r="26" spans="1:4">
      <c r="A26" s="54" t="s">
        <v>1518</v>
      </c>
      <c r="B26" s="54" t="s">
        <v>4017</v>
      </c>
      <c r="C26" s="54" t="s">
        <v>4061</v>
      </c>
      <c r="D26" s="54">
        <v>1</v>
      </c>
    </row>
    <row r="27" spans="1:4">
      <c r="A27" s="54" t="s">
        <v>1519</v>
      </c>
      <c r="B27" s="54" t="s">
        <v>4017</v>
      </c>
      <c r="C27" s="54" t="s">
        <v>4062</v>
      </c>
      <c r="D27" s="54">
        <v>1</v>
      </c>
    </row>
    <row r="28" spans="1:4">
      <c r="A28" s="54" t="s">
        <v>1520</v>
      </c>
      <c r="B28" s="54" t="s">
        <v>4017</v>
      </c>
      <c r="C28" s="54" t="s">
        <v>4063</v>
      </c>
      <c r="D28" s="54">
        <v>1</v>
      </c>
    </row>
    <row r="29" spans="1:4">
      <c r="A29" s="54" t="s">
        <v>1521</v>
      </c>
      <c r="B29" s="54" t="s">
        <v>4017</v>
      </c>
      <c r="C29" s="54" t="s">
        <v>4737</v>
      </c>
      <c r="D29" s="54">
        <v>1</v>
      </c>
    </row>
    <row r="30" spans="1:4">
      <c r="A30" s="54" t="s">
        <v>1522</v>
      </c>
      <c r="B30" s="54" t="s">
        <v>4017</v>
      </c>
      <c r="C30" s="54" t="s">
        <v>4065</v>
      </c>
      <c r="D30" s="54">
        <v>1</v>
      </c>
    </row>
    <row r="31" spans="1:4">
      <c r="A31" s="54" t="s">
        <v>1523</v>
      </c>
      <c r="B31" s="54" t="s">
        <v>4017</v>
      </c>
      <c r="C31" s="54" t="s">
        <v>4066</v>
      </c>
      <c r="D31" s="54">
        <v>1</v>
      </c>
    </row>
    <row r="32" spans="1:4">
      <c r="A32" s="54" t="s">
        <v>1524</v>
      </c>
      <c r="B32" s="54" t="s">
        <v>4017</v>
      </c>
      <c r="C32" s="54" t="s">
        <v>4067</v>
      </c>
      <c r="D32" s="54">
        <v>1</v>
      </c>
    </row>
    <row r="33" spans="1:4">
      <c r="A33" s="54" t="s">
        <v>1525</v>
      </c>
      <c r="B33" s="54" t="s">
        <v>4017</v>
      </c>
      <c r="C33" s="54" t="s">
        <v>4068</v>
      </c>
      <c r="D33" s="54">
        <v>1</v>
      </c>
    </row>
    <row r="34" spans="1:4">
      <c r="A34" s="54" t="s">
        <v>1526</v>
      </c>
      <c r="B34" s="54" t="s">
        <v>4017</v>
      </c>
      <c r="C34" s="54" t="s">
        <v>4069</v>
      </c>
      <c r="D34" s="54">
        <v>1</v>
      </c>
    </row>
    <row r="35" spans="1:4">
      <c r="A35" s="54" t="s">
        <v>1527</v>
      </c>
      <c r="B35" s="54" t="s">
        <v>4017</v>
      </c>
      <c r="C35" s="54" t="s">
        <v>4814</v>
      </c>
      <c r="D35" s="54">
        <v>1</v>
      </c>
    </row>
    <row r="36" spans="1:4">
      <c r="A36" s="54" t="s">
        <v>1528</v>
      </c>
      <c r="B36" s="54" t="s">
        <v>4017</v>
      </c>
      <c r="C36" s="54" t="s">
        <v>4070</v>
      </c>
      <c r="D36" s="54">
        <v>1</v>
      </c>
    </row>
    <row r="37" spans="1:4">
      <c r="A37" s="54" t="s">
        <v>1529</v>
      </c>
      <c r="B37" s="54" t="s">
        <v>4017</v>
      </c>
      <c r="C37" s="54" t="s">
        <v>4071</v>
      </c>
      <c r="D37" s="54">
        <v>1</v>
      </c>
    </row>
    <row r="38" spans="1:4">
      <c r="A38" s="54" t="s">
        <v>1530</v>
      </c>
      <c r="B38" s="54" t="s">
        <v>4017</v>
      </c>
      <c r="C38" s="54" t="s">
        <v>4815</v>
      </c>
      <c r="D38" s="54">
        <v>1</v>
      </c>
    </row>
    <row r="39" spans="1:4">
      <c r="A39" s="54" t="s">
        <v>1531</v>
      </c>
      <c r="B39" s="54" t="s">
        <v>4017</v>
      </c>
      <c r="C39" s="54" t="s">
        <v>4915</v>
      </c>
      <c r="D39" s="54">
        <v>1</v>
      </c>
    </row>
    <row r="40" spans="1:4">
      <c r="A40" s="54" t="s">
        <v>1532</v>
      </c>
      <c r="B40" s="54" t="s">
        <v>4017</v>
      </c>
      <c r="C40" s="54" t="s">
        <v>4092</v>
      </c>
      <c r="D40" s="54">
        <v>1</v>
      </c>
    </row>
    <row r="41" spans="1:4">
      <c r="A41" s="54" t="s">
        <v>1533</v>
      </c>
      <c r="B41" s="54" t="s">
        <v>4017</v>
      </c>
      <c r="C41" s="54" t="s">
        <v>4088</v>
      </c>
      <c r="D41" s="54">
        <v>1</v>
      </c>
    </row>
    <row r="42" spans="1:4">
      <c r="A42" s="54" t="s">
        <v>1534</v>
      </c>
      <c r="B42" s="54" t="s">
        <v>4017</v>
      </c>
      <c r="C42" s="54" t="s">
        <v>4089</v>
      </c>
      <c r="D42" s="54">
        <v>1</v>
      </c>
    </row>
    <row r="43" spans="1:4">
      <c r="A43" s="54" t="s">
        <v>1535</v>
      </c>
      <c r="B43" s="54" t="s">
        <v>4017</v>
      </c>
      <c r="C43" s="54" t="s">
        <v>4095</v>
      </c>
      <c r="D43" s="54">
        <v>1</v>
      </c>
    </row>
    <row r="44" spans="1:4">
      <c r="A44" s="54" t="s">
        <v>1536</v>
      </c>
      <c r="B44" s="54" t="s">
        <v>4017</v>
      </c>
      <c r="C44" s="54" t="s">
        <v>4096</v>
      </c>
      <c r="D44" s="54">
        <v>1</v>
      </c>
    </row>
    <row r="45" spans="1:4">
      <c r="A45" s="54" t="s">
        <v>1537</v>
      </c>
      <c r="B45" s="54" t="s">
        <v>4017</v>
      </c>
      <c r="C45" s="54" t="s">
        <v>4864</v>
      </c>
      <c r="D45" s="54">
        <v>1</v>
      </c>
    </row>
    <row r="46" spans="1:4">
      <c r="A46" s="54" t="s">
        <v>1538</v>
      </c>
      <c r="B46" s="54" t="s">
        <v>4017</v>
      </c>
      <c r="C46" s="54" t="s">
        <v>4863</v>
      </c>
      <c r="D46" s="54">
        <v>1</v>
      </c>
    </row>
    <row r="47" spans="1:4">
      <c r="A47" s="54" t="s">
        <v>1539</v>
      </c>
      <c r="B47" s="54" t="s">
        <v>4017</v>
      </c>
      <c r="C47" s="54" t="s">
        <v>4097</v>
      </c>
      <c r="D47" s="54">
        <v>1</v>
      </c>
    </row>
    <row r="48" spans="1:4">
      <c r="A48" s="54" t="s">
        <v>1540</v>
      </c>
      <c r="B48" s="54" t="s">
        <v>4017</v>
      </c>
      <c r="C48" s="54" t="s">
        <v>4823</v>
      </c>
      <c r="D48" s="54">
        <v>1</v>
      </c>
    </row>
    <row r="49" spans="1:4">
      <c r="A49" s="54" t="s">
        <v>1541</v>
      </c>
      <c r="B49" s="54" t="s">
        <v>4017</v>
      </c>
      <c r="C49" s="54" t="s">
        <v>4100</v>
      </c>
      <c r="D49" s="54">
        <v>1</v>
      </c>
    </row>
    <row r="50" spans="1:4">
      <c r="A50" s="54" t="s">
        <v>1542</v>
      </c>
      <c r="B50" s="54" t="s">
        <v>4017</v>
      </c>
      <c r="C50" s="54" t="s">
        <v>4101</v>
      </c>
      <c r="D50" s="54">
        <v>1</v>
      </c>
    </row>
    <row r="51" spans="1:4">
      <c r="A51" s="54" t="s">
        <v>1543</v>
      </c>
      <c r="B51" s="54" t="s">
        <v>4017</v>
      </c>
      <c r="C51" s="54" t="s">
        <v>4102</v>
      </c>
      <c r="D51" s="54">
        <v>1</v>
      </c>
    </row>
    <row r="52" spans="1:4">
      <c r="A52" s="54" t="s">
        <v>1544</v>
      </c>
      <c r="B52" s="54" t="s">
        <v>4017</v>
      </c>
      <c r="C52" s="54" t="s">
        <v>4036</v>
      </c>
      <c r="D52" s="54">
        <v>1</v>
      </c>
    </row>
    <row r="53" spans="1:4">
      <c r="A53" s="54" t="s">
        <v>1545</v>
      </c>
      <c r="B53" s="54" t="s">
        <v>4017</v>
      </c>
      <c r="C53" s="54" t="s">
        <v>4018</v>
      </c>
      <c r="D53" s="54">
        <v>1</v>
      </c>
    </row>
    <row r="54" spans="1:4">
      <c r="A54" s="54" t="s">
        <v>1546</v>
      </c>
      <c r="B54" s="54" t="s">
        <v>4017</v>
      </c>
      <c r="C54" s="54" t="s">
        <v>4023</v>
      </c>
      <c r="D54" s="54">
        <v>1</v>
      </c>
    </row>
    <row r="55" spans="1:4">
      <c r="A55" s="54" t="s">
        <v>1547</v>
      </c>
      <c r="B55" s="54" t="s">
        <v>4017</v>
      </c>
      <c r="C55" s="54" t="s">
        <v>4024</v>
      </c>
      <c r="D55" s="54">
        <v>1</v>
      </c>
    </row>
    <row r="56" spans="1:4">
      <c r="A56" s="54" t="s">
        <v>1548</v>
      </c>
      <c r="B56" s="54" t="s">
        <v>4017</v>
      </c>
      <c r="C56" s="54" t="s">
        <v>4025</v>
      </c>
      <c r="D56" s="54">
        <v>1</v>
      </c>
    </row>
    <row r="57" spans="1:4">
      <c r="A57" s="54" t="s">
        <v>1549</v>
      </c>
      <c r="B57" s="54" t="s">
        <v>4017</v>
      </c>
      <c r="C57" s="54" t="s">
        <v>4763</v>
      </c>
      <c r="D57" s="54">
        <v>1</v>
      </c>
    </row>
    <row r="58" spans="1:4">
      <c r="A58" s="54" t="s">
        <v>1550</v>
      </c>
      <c r="B58" s="54" t="s">
        <v>4017</v>
      </c>
      <c r="C58" s="54" t="s">
        <v>4026</v>
      </c>
      <c r="D58" s="54">
        <v>1</v>
      </c>
    </row>
    <row r="59" spans="1:4">
      <c r="A59" s="54" t="s">
        <v>1551</v>
      </c>
      <c r="B59" s="54" t="s">
        <v>4017</v>
      </c>
      <c r="C59" s="54" t="s">
        <v>4033</v>
      </c>
      <c r="D59" s="54">
        <v>1</v>
      </c>
    </row>
    <row r="60" spans="1:4">
      <c r="A60" s="54" t="s">
        <v>1552</v>
      </c>
      <c r="B60" s="54" t="s">
        <v>4017</v>
      </c>
      <c r="C60" s="54" t="s">
        <v>4764</v>
      </c>
      <c r="D60" s="54">
        <v>1</v>
      </c>
    </row>
    <row r="61" spans="1:4">
      <c r="A61" s="54" t="s">
        <v>1553</v>
      </c>
      <c r="B61" s="54" t="s">
        <v>4017</v>
      </c>
      <c r="C61" s="54" t="s">
        <v>4740</v>
      </c>
      <c r="D61" s="54">
        <v>1</v>
      </c>
    </row>
    <row r="62" spans="1:4">
      <c r="A62" s="54" t="s">
        <v>1554</v>
      </c>
      <c r="B62" s="54" t="s">
        <v>4017</v>
      </c>
      <c r="C62" s="54" t="s">
        <v>4027</v>
      </c>
      <c r="D62" s="54">
        <v>1</v>
      </c>
    </row>
    <row r="63" spans="1:4">
      <c r="A63" s="54" t="s">
        <v>1555</v>
      </c>
      <c r="B63" s="54" t="s">
        <v>4017</v>
      </c>
      <c r="C63" s="54" t="s">
        <v>4028</v>
      </c>
      <c r="D63" s="54">
        <v>1</v>
      </c>
    </row>
    <row r="64" spans="1:4">
      <c r="A64" s="54" t="s">
        <v>1556</v>
      </c>
      <c r="B64" s="54" t="s">
        <v>4017</v>
      </c>
      <c r="C64" s="54" t="s">
        <v>4765</v>
      </c>
      <c r="D64" s="54">
        <v>1</v>
      </c>
    </row>
    <row r="65" spans="1:4">
      <c r="A65" s="54" t="s">
        <v>1557</v>
      </c>
      <c r="B65" s="54" t="s">
        <v>4017</v>
      </c>
      <c r="C65" s="54" t="s">
        <v>4741</v>
      </c>
      <c r="D65" s="54">
        <v>1</v>
      </c>
    </row>
    <row r="66" spans="1:4">
      <c r="A66" s="54" t="s">
        <v>1558</v>
      </c>
      <c r="B66" s="54" t="s">
        <v>4017</v>
      </c>
      <c r="C66" s="54" t="s">
        <v>4077</v>
      </c>
      <c r="D66" s="54">
        <v>1</v>
      </c>
    </row>
    <row r="67" spans="1:4">
      <c r="A67" s="54" t="s">
        <v>1559</v>
      </c>
      <c r="B67" s="54" t="s">
        <v>4017</v>
      </c>
      <c r="C67" s="54" t="s">
        <v>4078</v>
      </c>
      <c r="D67" s="54">
        <v>1</v>
      </c>
    </row>
    <row r="68" spans="1:4">
      <c r="A68" s="54" t="s">
        <v>1560</v>
      </c>
      <c r="B68" s="54" t="s">
        <v>4017</v>
      </c>
      <c r="C68" s="54" t="s">
        <v>4079</v>
      </c>
      <c r="D68" s="54">
        <v>3</v>
      </c>
    </row>
    <row r="69" spans="1:4">
      <c r="A69" s="54" t="s">
        <v>1561</v>
      </c>
      <c r="B69" s="54" t="s">
        <v>4017</v>
      </c>
      <c r="C69" s="54" t="s">
        <v>4076</v>
      </c>
      <c r="D69" s="54">
        <v>3</v>
      </c>
    </row>
    <row r="70" spans="1:4">
      <c r="A70" s="54" t="s">
        <v>1562</v>
      </c>
      <c r="B70" s="54" t="s">
        <v>4017</v>
      </c>
      <c r="C70" s="54" t="s">
        <v>4084</v>
      </c>
      <c r="D70" s="54">
        <v>2</v>
      </c>
    </row>
    <row r="71" spans="1:4">
      <c r="A71" s="54" t="s">
        <v>1563</v>
      </c>
      <c r="B71" s="54" t="s">
        <v>4017</v>
      </c>
      <c r="C71" s="54" t="s">
        <v>4626</v>
      </c>
      <c r="D71" s="54">
        <v>1</v>
      </c>
    </row>
    <row r="72" spans="1:4">
      <c r="A72" s="54" t="s">
        <v>1564</v>
      </c>
      <c r="B72" s="54" t="s">
        <v>4017</v>
      </c>
      <c r="C72" s="54" t="s">
        <v>4034</v>
      </c>
      <c r="D72" s="54">
        <v>1</v>
      </c>
    </row>
    <row r="73" spans="1:4">
      <c r="A73" s="54" t="s">
        <v>1565</v>
      </c>
      <c r="B73" s="54" t="s">
        <v>4017</v>
      </c>
      <c r="C73" s="54" t="s">
        <v>4035</v>
      </c>
      <c r="D73" s="54">
        <v>1</v>
      </c>
    </row>
    <row r="74" spans="1:4">
      <c r="A74" s="54" t="s">
        <v>1566</v>
      </c>
      <c r="B74" s="54" t="s">
        <v>4017</v>
      </c>
      <c r="C74" s="54" t="s">
        <v>4090</v>
      </c>
      <c r="D74" s="54">
        <v>1</v>
      </c>
    </row>
    <row r="75" spans="1:4">
      <c r="A75" s="54" t="s">
        <v>1567</v>
      </c>
      <c r="B75" s="54" t="s">
        <v>4017</v>
      </c>
      <c r="C75" s="54" t="s">
        <v>4094</v>
      </c>
      <c r="D75" s="54">
        <v>1</v>
      </c>
    </row>
    <row r="76" spans="1:4">
      <c r="A76" s="54" t="s">
        <v>1568</v>
      </c>
      <c r="B76" s="54" t="s">
        <v>4017</v>
      </c>
      <c r="C76" s="54" t="s">
        <v>4093</v>
      </c>
      <c r="D76" s="54">
        <v>1</v>
      </c>
    </row>
    <row r="77" spans="1:4">
      <c r="A77" s="54" t="s">
        <v>1569</v>
      </c>
      <c r="B77" s="54" t="s">
        <v>4017</v>
      </c>
      <c r="C77" s="54" t="s">
        <v>4832</v>
      </c>
      <c r="D77" s="54">
        <v>1</v>
      </c>
    </row>
    <row r="78" spans="1:4">
      <c r="A78" s="54" t="s">
        <v>1570</v>
      </c>
      <c r="B78" s="54" t="s">
        <v>4017</v>
      </c>
      <c r="C78" s="54" t="s">
        <v>4098</v>
      </c>
      <c r="D78" s="54">
        <v>1</v>
      </c>
    </row>
    <row r="79" spans="1:4">
      <c r="A79" s="54" t="s">
        <v>1571</v>
      </c>
      <c r="B79" s="54" t="s">
        <v>4017</v>
      </c>
      <c r="C79" s="54" t="s">
        <v>4099</v>
      </c>
      <c r="D79" s="54">
        <v>1</v>
      </c>
    </row>
    <row r="80" spans="1:4">
      <c r="A80" s="54" t="s">
        <v>1572</v>
      </c>
      <c r="B80" s="54" t="s">
        <v>4017</v>
      </c>
      <c r="C80" s="54" t="s">
        <v>4833</v>
      </c>
      <c r="D80" s="54">
        <v>1</v>
      </c>
    </row>
    <row r="81" spans="1:4">
      <c r="A81" s="54" t="s">
        <v>1573</v>
      </c>
      <c r="B81" s="54" t="s">
        <v>4017</v>
      </c>
      <c r="C81" s="54" t="s">
        <v>4103</v>
      </c>
      <c r="D81" s="54">
        <v>1</v>
      </c>
    </row>
    <row r="82" spans="1:4">
      <c r="A82" s="54" t="s">
        <v>1574</v>
      </c>
      <c r="B82" s="54" t="s">
        <v>4017</v>
      </c>
      <c r="C82" s="54" t="s">
        <v>4834</v>
      </c>
      <c r="D82" s="54">
        <v>1</v>
      </c>
    </row>
    <row r="83" spans="1:4">
      <c r="A83" s="54" t="s">
        <v>1575</v>
      </c>
      <c r="B83" s="54" t="s">
        <v>4017</v>
      </c>
      <c r="C83" s="54" t="s">
        <v>4835</v>
      </c>
      <c r="D83" s="54">
        <v>1</v>
      </c>
    </row>
    <row r="84" spans="1:4">
      <c r="A84" s="54" t="s">
        <v>1576</v>
      </c>
      <c r="B84" s="54" t="s">
        <v>4017</v>
      </c>
      <c r="C84" s="54" t="s">
        <v>4104</v>
      </c>
      <c r="D84" s="54">
        <v>1</v>
      </c>
    </row>
    <row r="85" spans="1:4">
      <c r="A85" s="54" t="s">
        <v>1577</v>
      </c>
      <c r="B85" s="54" t="s">
        <v>4017</v>
      </c>
      <c r="C85" s="54" t="s">
        <v>4105</v>
      </c>
      <c r="D85" s="54">
        <v>1</v>
      </c>
    </row>
    <row r="86" spans="1:4">
      <c r="A86" s="54" t="s">
        <v>1578</v>
      </c>
      <c r="B86" s="54" t="s">
        <v>4017</v>
      </c>
      <c r="C86" s="54" t="s">
        <v>4836</v>
      </c>
      <c r="D86" s="54">
        <v>1</v>
      </c>
    </row>
    <row r="87" spans="1:4">
      <c r="A87" s="54" t="s">
        <v>1579</v>
      </c>
      <c r="B87" s="54" t="s">
        <v>4017</v>
      </c>
      <c r="C87" s="54" t="s">
        <v>4837</v>
      </c>
      <c r="D87" s="54">
        <v>1</v>
      </c>
    </row>
    <row r="88" spans="1:4">
      <c r="A88" s="54" t="s">
        <v>1580</v>
      </c>
      <c r="B88" s="54" t="s">
        <v>4017</v>
      </c>
      <c r="C88" s="54" t="s">
        <v>4838</v>
      </c>
      <c r="D88" s="54">
        <v>1</v>
      </c>
    </row>
    <row r="89" spans="1:4">
      <c r="A89" s="54" t="s">
        <v>1581</v>
      </c>
      <c r="B89" s="54" t="s">
        <v>4017</v>
      </c>
      <c r="C89" s="54" t="s">
        <v>4839</v>
      </c>
      <c r="D89" s="54">
        <v>1</v>
      </c>
    </row>
    <row r="90" spans="1:4">
      <c r="A90" s="54" t="s">
        <v>1582</v>
      </c>
      <c r="B90" s="54" t="s">
        <v>4017</v>
      </c>
      <c r="C90" s="54" t="s">
        <v>4840</v>
      </c>
      <c r="D90" s="54">
        <v>1</v>
      </c>
    </row>
    <row r="91" spans="1:4">
      <c r="A91" s="54" t="s">
        <v>1583</v>
      </c>
      <c r="B91" s="54" t="s">
        <v>4017</v>
      </c>
      <c r="C91" s="54" t="s">
        <v>4841</v>
      </c>
      <c r="D91" s="54">
        <v>1</v>
      </c>
    </row>
    <row r="92" spans="1:4">
      <c r="A92" s="54" t="s">
        <v>1584</v>
      </c>
      <c r="B92" s="54" t="s">
        <v>4017</v>
      </c>
      <c r="C92" s="54" t="s">
        <v>4842</v>
      </c>
      <c r="D92" s="54">
        <v>1</v>
      </c>
    </row>
    <row r="93" spans="1:4">
      <c r="A93" s="54" t="s">
        <v>1585</v>
      </c>
      <c r="B93" s="54" t="s">
        <v>4017</v>
      </c>
      <c r="C93" s="54" t="s">
        <v>4029</v>
      </c>
      <c r="D93" s="54">
        <v>1</v>
      </c>
    </row>
    <row r="94" spans="1:4">
      <c r="A94" s="54" t="s">
        <v>1586</v>
      </c>
      <c r="B94" s="54" t="s">
        <v>4017</v>
      </c>
      <c r="C94" s="54" t="s">
        <v>4030</v>
      </c>
      <c r="D94" s="54">
        <v>1</v>
      </c>
    </row>
    <row r="95" spans="1:4">
      <c r="A95" s="54" t="s">
        <v>1587</v>
      </c>
      <c r="B95" s="54" t="s">
        <v>4017</v>
      </c>
      <c r="C95" s="54" t="s">
        <v>4031</v>
      </c>
      <c r="D95" s="54">
        <v>1</v>
      </c>
    </row>
    <row r="96" spans="1:4">
      <c r="A96" s="54" t="s">
        <v>1588</v>
      </c>
      <c r="B96" s="54" t="s">
        <v>4017</v>
      </c>
      <c r="C96" s="54" t="s">
        <v>4032</v>
      </c>
      <c r="D96" s="54">
        <v>1</v>
      </c>
    </row>
    <row r="97" spans="1:4">
      <c r="A97" s="54" t="s">
        <v>1589</v>
      </c>
      <c r="B97" s="54" t="s">
        <v>4017</v>
      </c>
      <c r="C97" s="54" t="s">
        <v>4843</v>
      </c>
      <c r="D97" s="54">
        <v>1</v>
      </c>
    </row>
    <row r="98" spans="1:4">
      <c r="A98" s="54" t="s">
        <v>1590</v>
      </c>
      <c r="B98" s="54" t="s">
        <v>4017</v>
      </c>
      <c r="C98" s="54" t="s">
        <v>4844</v>
      </c>
      <c r="D98" s="54">
        <v>1</v>
      </c>
    </row>
    <row r="99" spans="1:4">
      <c r="A99" s="54" t="s">
        <v>1591</v>
      </c>
      <c r="B99" s="54" t="s">
        <v>4017</v>
      </c>
      <c r="C99" s="54" t="s">
        <v>4845</v>
      </c>
      <c r="D99" s="54">
        <v>1</v>
      </c>
    </row>
    <row r="100" spans="1:4">
      <c r="A100" s="54" t="s">
        <v>1592</v>
      </c>
      <c r="B100" s="54" t="s">
        <v>4017</v>
      </c>
      <c r="C100" s="54" t="s">
        <v>4846</v>
      </c>
      <c r="D100" s="54">
        <v>1</v>
      </c>
    </row>
    <row r="101" spans="1:4">
      <c r="A101" s="54" t="s">
        <v>1593</v>
      </c>
      <c r="B101" s="54" t="s">
        <v>4017</v>
      </c>
      <c r="C101" s="54" t="s">
        <v>4847</v>
      </c>
      <c r="D101" s="54">
        <v>1</v>
      </c>
    </row>
    <row r="102" spans="1:4">
      <c r="A102" s="54" t="s">
        <v>1594</v>
      </c>
      <c r="B102" s="54" t="s">
        <v>4017</v>
      </c>
      <c r="C102" s="54" t="s">
        <v>4848</v>
      </c>
      <c r="D102" s="54">
        <v>1</v>
      </c>
    </row>
    <row r="103" spans="1:4">
      <c r="A103" s="54" t="s">
        <v>1595</v>
      </c>
      <c r="B103" s="54" t="s">
        <v>4017</v>
      </c>
      <c r="C103" s="54" t="s">
        <v>4849</v>
      </c>
      <c r="D103" s="54">
        <v>1</v>
      </c>
    </row>
    <row r="104" spans="1:4">
      <c r="A104" s="54" t="s">
        <v>1596</v>
      </c>
      <c r="B104" s="54" t="s">
        <v>4017</v>
      </c>
      <c r="C104" s="54" t="s">
        <v>4850</v>
      </c>
      <c r="D104" s="54">
        <v>1</v>
      </c>
    </row>
    <row r="105" spans="1:4">
      <c r="A105" s="54" t="s">
        <v>1597</v>
      </c>
      <c r="B105" s="54" t="s">
        <v>4017</v>
      </c>
      <c r="C105" s="54" t="s">
        <v>4851</v>
      </c>
      <c r="D105" s="54">
        <v>1</v>
      </c>
    </row>
    <row r="106" spans="1:4">
      <c r="A106" s="54" t="s">
        <v>1598</v>
      </c>
      <c r="B106" s="54" t="s">
        <v>4017</v>
      </c>
      <c r="C106" s="54" t="s">
        <v>4852</v>
      </c>
      <c r="D106" s="54">
        <v>1</v>
      </c>
    </row>
    <row r="107" spans="1:4">
      <c r="A107" s="54" t="s">
        <v>1599</v>
      </c>
      <c r="B107" s="54" t="s">
        <v>4201</v>
      </c>
      <c r="C107" s="54" t="s">
        <v>4205</v>
      </c>
      <c r="D107" s="54">
        <v>2</v>
      </c>
    </row>
    <row r="108" spans="1:4">
      <c r="A108" s="54" t="s">
        <v>1600</v>
      </c>
      <c r="B108" s="54" t="s">
        <v>4201</v>
      </c>
      <c r="C108" s="54" t="s">
        <v>4206</v>
      </c>
      <c r="D108" s="54">
        <v>2</v>
      </c>
    </row>
    <row r="109" spans="1:4">
      <c r="A109" s="54" t="s">
        <v>1601</v>
      </c>
      <c r="B109" s="54" t="s">
        <v>4201</v>
      </c>
      <c r="C109" s="54" t="s">
        <v>4208</v>
      </c>
      <c r="D109" s="54">
        <v>2</v>
      </c>
    </row>
    <row r="110" spans="1:4">
      <c r="A110" s="54" t="s">
        <v>1602</v>
      </c>
      <c r="B110" s="54" t="s">
        <v>4201</v>
      </c>
      <c r="C110" s="54" t="s">
        <v>4209</v>
      </c>
      <c r="D110" s="54">
        <v>2</v>
      </c>
    </row>
    <row r="111" spans="1:4">
      <c r="A111" s="54" t="s">
        <v>1603</v>
      </c>
      <c r="B111" s="54" t="s">
        <v>4201</v>
      </c>
      <c r="C111" s="54" t="s">
        <v>4210</v>
      </c>
      <c r="D111" s="54">
        <v>2</v>
      </c>
    </row>
    <row r="112" spans="1:4">
      <c r="A112" s="54" t="s">
        <v>1604</v>
      </c>
      <c r="B112" s="54" t="s">
        <v>4201</v>
      </c>
      <c r="C112" s="54" t="s">
        <v>4202</v>
      </c>
      <c r="D112" s="54">
        <v>2</v>
      </c>
    </row>
    <row r="113" spans="1:4">
      <c r="A113" s="54" t="s">
        <v>1605</v>
      </c>
      <c r="B113" s="54" t="s">
        <v>4115</v>
      </c>
      <c r="C113" s="54" t="s">
        <v>4218</v>
      </c>
      <c r="D113" s="54">
        <v>2</v>
      </c>
    </row>
    <row r="114" spans="1:4">
      <c r="A114" s="54" t="s">
        <v>1606</v>
      </c>
      <c r="B114" s="54" t="s">
        <v>4115</v>
      </c>
      <c r="C114" s="54" t="s">
        <v>4219</v>
      </c>
      <c r="D114" s="54">
        <v>2</v>
      </c>
    </row>
    <row r="115" spans="1:4">
      <c r="A115" s="54" t="s">
        <v>1607</v>
      </c>
      <c r="B115" s="54" t="s">
        <v>4115</v>
      </c>
      <c r="C115" s="54" t="s">
        <v>4220</v>
      </c>
      <c r="D115" s="54">
        <v>2</v>
      </c>
    </row>
    <row r="116" spans="1:4">
      <c r="A116" s="54" t="s">
        <v>1608</v>
      </c>
      <c r="B116" s="54" t="s">
        <v>4115</v>
      </c>
      <c r="C116" s="54" t="s">
        <v>4221</v>
      </c>
      <c r="D116" s="54">
        <v>2</v>
      </c>
    </row>
    <row r="117" spans="1:4">
      <c r="A117" s="54" t="s">
        <v>1609</v>
      </c>
      <c r="B117" s="54" t="s">
        <v>4115</v>
      </c>
      <c r="C117" s="54" t="s">
        <v>4222</v>
      </c>
      <c r="D117" s="54">
        <v>2</v>
      </c>
    </row>
    <row r="118" spans="1:4">
      <c r="A118" s="54" t="s">
        <v>1610</v>
      </c>
      <c r="B118" s="54" t="s">
        <v>4115</v>
      </c>
      <c r="C118" s="54" t="s">
        <v>4217</v>
      </c>
      <c r="D118" s="54">
        <v>2</v>
      </c>
    </row>
    <row r="119" spans="1:4">
      <c r="A119" s="54" t="s">
        <v>1611</v>
      </c>
      <c r="B119" s="54" t="s">
        <v>4115</v>
      </c>
      <c r="C119" s="54" t="s">
        <v>4243</v>
      </c>
      <c r="D119" s="54">
        <v>2</v>
      </c>
    </row>
    <row r="120" spans="1:4">
      <c r="A120" s="54" t="s">
        <v>1612</v>
      </c>
      <c r="B120" s="54" t="s">
        <v>4115</v>
      </c>
      <c r="C120" s="54" t="s">
        <v>4244</v>
      </c>
      <c r="D120" s="54">
        <v>2</v>
      </c>
    </row>
    <row r="121" spans="1:4">
      <c r="A121" s="54" t="s">
        <v>1613</v>
      </c>
      <c r="B121" s="54" t="s">
        <v>4115</v>
      </c>
      <c r="C121" s="54" t="s">
        <v>4238</v>
      </c>
      <c r="D121" s="54">
        <v>2</v>
      </c>
    </row>
    <row r="122" spans="1:4">
      <c r="A122" s="54" t="s">
        <v>1614</v>
      </c>
      <c r="B122" s="54" t="s">
        <v>4115</v>
      </c>
      <c r="C122" s="54" t="s">
        <v>4239</v>
      </c>
      <c r="D122" s="54">
        <v>2</v>
      </c>
    </row>
    <row r="123" spans="1:4">
      <c r="A123" s="54" t="s">
        <v>1615</v>
      </c>
      <c r="B123" s="54" t="s">
        <v>4115</v>
      </c>
      <c r="C123" s="54" t="s">
        <v>4240</v>
      </c>
      <c r="D123" s="54">
        <v>2</v>
      </c>
    </row>
    <row r="124" spans="1:4">
      <c r="A124" s="54" t="s">
        <v>1616</v>
      </c>
      <c r="B124" s="54" t="s">
        <v>4115</v>
      </c>
      <c r="C124" s="54" t="s">
        <v>4242</v>
      </c>
      <c r="D124" s="54">
        <v>2</v>
      </c>
    </row>
    <row r="125" spans="1:4">
      <c r="A125" s="54" t="s">
        <v>1617</v>
      </c>
      <c r="B125" s="54" t="s">
        <v>4115</v>
      </c>
      <c r="C125" s="54" t="s">
        <v>4116</v>
      </c>
      <c r="D125" s="54">
        <v>2</v>
      </c>
    </row>
    <row r="126" spans="1:4">
      <c r="A126" s="208" t="s">
        <v>1618</v>
      </c>
      <c r="B126" s="208" t="s">
        <v>4115</v>
      </c>
      <c r="C126" s="208" t="s">
        <v>4117</v>
      </c>
      <c r="D126" s="208">
        <v>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A118"/>
  <sheetViews>
    <sheetView topLeftCell="F48" zoomScale="90" zoomScaleNormal="90" workbookViewId="0">
      <selection activeCell="T69" sqref="T69"/>
    </sheetView>
  </sheetViews>
  <sheetFormatPr defaultRowHeight="15"/>
  <cols>
    <col min="1" max="1" width="5.7109375" style="212" customWidth="1"/>
    <col min="2" max="2" width="32.42578125" style="212" customWidth="1"/>
    <col min="3" max="3" width="2.85546875" style="213" customWidth="1"/>
    <col min="4" max="4" width="10.5703125" style="212" bestFit="1" customWidth="1"/>
    <col min="5" max="5" width="7.5703125" style="212" bestFit="1" customWidth="1"/>
    <col min="6" max="6" width="1.5703125" style="213" customWidth="1"/>
    <col min="7" max="7" width="16.140625" style="212" customWidth="1"/>
    <col min="8" max="8" width="8.5703125" style="212" customWidth="1"/>
    <col min="9" max="9" width="1.42578125" style="213" customWidth="1"/>
    <col min="10" max="10" width="5.7109375" style="215" customWidth="1"/>
    <col min="11" max="11" width="31.42578125" style="215" customWidth="1"/>
    <col min="12" max="12" width="2.85546875" style="216" customWidth="1"/>
    <col min="13" max="13" width="10.5703125" style="215" bestFit="1" customWidth="1"/>
    <col min="14" max="14" width="7.5703125" style="215" bestFit="1" customWidth="1"/>
    <col min="15" max="15" width="1" style="216" customWidth="1"/>
    <col min="16" max="16" width="16.140625" style="215" customWidth="1"/>
    <col min="17" max="17" width="8.5703125" style="215" customWidth="1"/>
    <col min="18" max="18" width="1" customWidth="1"/>
    <col min="19" max="19" width="5.7109375" style="212" customWidth="1"/>
    <col min="20" max="20" width="39" style="451" customWidth="1"/>
    <col min="21" max="21" width="2.85546875" style="213" customWidth="1"/>
    <col min="22" max="22" width="10.5703125" style="212" bestFit="1" customWidth="1"/>
    <col min="23" max="23" width="10.7109375" style="212" customWidth="1"/>
    <col min="24" max="24" width="1.5703125" style="213" customWidth="1"/>
    <col min="25" max="25" width="20.7109375" style="212" bestFit="1" customWidth="1"/>
    <col min="26" max="26" width="10.5703125" style="212" customWidth="1"/>
    <col min="27" max="27" width="1.42578125" style="213" customWidth="1"/>
  </cols>
  <sheetData>
    <row r="1" spans="1:26" ht="18.75">
      <c r="A1" s="32" t="s">
        <v>7129</v>
      </c>
      <c r="J1" s="214"/>
      <c r="S1" s="214" t="s">
        <v>7130</v>
      </c>
      <c r="T1" s="450"/>
      <c r="U1" s="217"/>
      <c r="V1" s="217"/>
      <c r="W1" s="217"/>
      <c r="X1" s="217"/>
      <c r="Y1" s="110" t="s">
        <v>6106</v>
      </c>
    </row>
    <row r="2" spans="1:26">
      <c r="A2" s="212">
        <v>1</v>
      </c>
      <c r="B2" s="212" t="s">
        <v>7132</v>
      </c>
      <c r="C2" s="213" t="s">
        <v>7133</v>
      </c>
      <c r="D2" s="212">
        <v>20</v>
      </c>
      <c r="E2" s="212" t="s">
        <v>7134</v>
      </c>
      <c r="G2" s="1140" t="s">
        <v>7135</v>
      </c>
      <c r="H2" s="1141"/>
      <c r="P2" s="1142"/>
      <c r="Q2" s="1143"/>
      <c r="T2" s="263" t="s">
        <v>7136</v>
      </c>
      <c r="U2" s="213" t="s">
        <v>7133</v>
      </c>
      <c r="V2" s="220">
        <f>Z16</f>
        <v>1479</v>
      </c>
      <c r="W2" s="221" t="s">
        <v>2965</v>
      </c>
      <c r="Y2" s="218" t="s">
        <v>7131</v>
      </c>
      <c r="Z2" s="218" t="s">
        <v>90</v>
      </c>
    </row>
    <row r="3" spans="1:26">
      <c r="A3" s="212">
        <v>1</v>
      </c>
      <c r="B3" s="212" t="s">
        <v>7134</v>
      </c>
      <c r="C3" s="213" t="s">
        <v>7133</v>
      </c>
      <c r="D3" s="212">
        <v>50</v>
      </c>
      <c r="E3" s="212" t="s">
        <v>7137</v>
      </c>
      <c r="G3" s="1141"/>
      <c r="H3" s="1141"/>
      <c r="P3" s="1143"/>
      <c r="Q3" s="1143"/>
      <c r="T3" s="262" t="s">
        <v>7140</v>
      </c>
      <c r="U3" s="213" t="s">
        <v>7133</v>
      </c>
      <c r="V3" s="236">
        <f>V2/3</f>
        <v>493</v>
      </c>
      <c r="W3" s="221" t="s">
        <v>2965</v>
      </c>
      <c r="Y3" s="222" t="s">
        <v>7138</v>
      </c>
      <c r="Z3" s="223">
        <v>103</v>
      </c>
    </row>
    <row r="4" spans="1:26">
      <c r="G4" s="218" t="s">
        <v>7139</v>
      </c>
      <c r="H4" s="218" t="s">
        <v>90</v>
      </c>
      <c r="P4" s="224"/>
      <c r="Q4" s="224"/>
      <c r="T4" s="451" t="s">
        <v>9062</v>
      </c>
      <c r="U4" s="213" t="s">
        <v>7133</v>
      </c>
      <c r="V4" s="212">
        <v>90</v>
      </c>
      <c r="W4" s="212" t="s">
        <v>7642</v>
      </c>
      <c r="Y4" s="222" t="s">
        <v>7141</v>
      </c>
      <c r="Z4" s="223">
        <v>3</v>
      </c>
    </row>
    <row r="5" spans="1:26">
      <c r="A5" s="226" t="s">
        <v>7142</v>
      </c>
      <c r="G5" s="227" t="s">
        <v>7143</v>
      </c>
      <c r="H5" s="228">
        <v>6</v>
      </c>
      <c r="J5" s="229"/>
      <c r="Q5" s="216"/>
      <c r="T5" s="262"/>
      <c r="Y5" s="222" t="s">
        <v>7160</v>
      </c>
      <c r="Z5" s="223">
        <v>4</v>
      </c>
    </row>
    <row r="6" spans="1:26">
      <c r="A6" s="212">
        <v>1</v>
      </c>
      <c r="B6" s="212" t="s">
        <v>7145</v>
      </c>
      <c r="C6" s="213" t="s">
        <v>7133</v>
      </c>
      <c r="D6" s="212">
        <v>40</v>
      </c>
      <c r="E6" s="212" t="s">
        <v>7137</v>
      </c>
      <c r="G6" s="230" t="s">
        <v>7146</v>
      </c>
      <c r="H6" s="231"/>
      <c r="Q6" s="216"/>
      <c r="T6" s="263" t="s">
        <v>7147</v>
      </c>
      <c r="U6" s="213" t="s">
        <v>7133</v>
      </c>
      <c r="V6" s="221">
        <v>100</v>
      </c>
      <c r="W6" s="221" t="s">
        <v>7148</v>
      </c>
      <c r="Y6" s="222" t="s">
        <v>10170</v>
      </c>
      <c r="Z6" s="223">
        <v>209</v>
      </c>
    </row>
    <row r="7" spans="1:26">
      <c r="A7" s="212">
        <v>1</v>
      </c>
      <c r="B7" s="212" t="s">
        <v>7150</v>
      </c>
      <c r="C7" s="213" t="s">
        <v>7133</v>
      </c>
      <c r="D7" s="212">
        <f>+D6*24</f>
        <v>960</v>
      </c>
      <c r="E7" s="212" t="s">
        <v>7137</v>
      </c>
      <c r="G7" s="232" t="s">
        <v>7151</v>
      </c>
      <c r="H7" s="231"/>
      <c r="P7" s="233"/>
      <c r="Q7" s="216"/>
      <c r="T7" s="263"/>
      <c r="V7" s="221"/>
      <c r="W7" s="221"/>
      <c r="Y7" s="222" t="s">
        <v>7149</v>
      </c>
      <c r="Z7" s="223">
        <v>398</v>
      </c>
    </row>
    <row r="8" spans="1:26">
      <c r="C8" s="213" t="s">
        <v>7133</v>
      </c>
      <c r="D8" s="212">
        <f>+D7/D3</f>
        <v>19.2</v>
      </c>
      <c r="E8" s="212" t="s">
        <v>7134</v>
      </c>
      <c r="G8" s="234" t="s">
        <v>7153</v>
      </c>
      <c r="H8" s="231"/>
      <c r="P8" s="235"/>
      <c r="Q8" s="216"/>
      <c r="T8" s="263" t="s">
        <v>7154</v>
      </c>
      <c r="U8" s="213" t="s">
        <v>7133</v>
      </c>
      <c r="V8" s="360">
        <f>(V3+V4)/V6</f>
        <v>5.83</v>
      </c>
      <c r="W8" s="221" t="s">
        <v>7155</v>
      </c>
      <c r="Y8" s="222" t="s">
        <v>7152</v>
      </c>
      <c r="Z8" s="223">
        <v>57</v>
      </c>
    </row>
    <row r="9" spans="1:26">
      <c r="G9" s="237" t="s">
        <v>7156</v>
      </c>
      <c r="H9" s="228">
        <v>6</v>
      </c>
      <c r="P9" s="235"/>
      <c r="Q9" s="216"/>
      <c r="T9" s="263" t="s">
        <v>7157</v>
      </c>
      <c r="U9" s="213" t="s">
        <v>7133</v>
      </c>
      <c r="V9" s="238">
        <f>+V8*12</f>
        <v>69.960000000000008</v>
      </c>
      <c r="W9" s="221" t="s">
        <v>7155</v>
      </c>
      <c r="Y9" s="222" t="s">
        <v>7165</v>
      </c>
      <c r="Z9" s="223">
        <v>45</v>
      </c>
    </row>
    <row r="10" spans="1:26">
      <c r="A10" s="239">
        <v>1</v>
      </c>
      <c r="B10" s="239" t="s">
        <v>7158</v>
      </c>
      <c r="C10" s="240" t="s">
        <v>7133</v>
      </c>
      <c r="D10" s="241">
        <f>+D7*12</f>
        <v>11520</v>
      </c>
      <c r="E10" s="239" t="s">
        <v>7137</v>
      </c>
      <c r="F10" s="129"/>
      <c r="G10" s="234" t="s">
        <v>7159</v>
      </c>
      <c r="H10" s="231"/>
      <c r="M10" s="242"/>
      <c r="P10" s="235"/>
      <c r="Q10" s="216"/>
      <c r="S10" s="221"/>
      <c r="T10" s="263"/>
      <c r="U10" s="221"/>
      <c r="V10" s="221"/>
      <c r="Y10" s="222" t="s">
        <v>7144</v>
      </c>
      <c r="Z10" s="223">
        <v>363</v>
      </c>
    </row>
    <row r="11" spans="1:26">
      <c r="A11" s="239"/>
      <c r="B11" s="239" t="s">
        <v>7161</v>
      </c>
      <c r="C11" s="240" t="s">
        <v>7133</v>
      </c>
      <c r="D11" s="239">
        <f>+D10/D3</f>
        <v>230.4</v>
      </c>
      <c r="E11" s="239" t="s">
        <v>7134</v>
      </c>
      <c r="F11" s="129"/>
      <c r="G11" s="232" t="s">
        <v>7162</v>
      </c>
      <c r="H11" s="231"/>
      <c r="P11" s="233"/>
      <c r="Q11" s="216"/>
      <c r="S11" s="221"/>
      <c r="T11" s="263"/>
      <c r="U11" s="221"/>
      <c r="V11" s="221"/>
      <c r="Y11" s="222" t="s">
        <v>144</v>
      </c>
      <c r="Z11" s="223">
        <v>25</v>
      </c>
    </row>
    <row r="12" spans="1:26">
      <c r="A12" s="239"/>
      <c r="B12" s="239"/>
      <c r="C12" s="240" t="s">
        <v>7133</v>
      </c>
      <c r="D12" s="239">
        <f>+D11/D2</f>
        <v>11.52</v>
      </c>
      <c r="E12" s="239" t="s">
        <v>7132</v>
      </c>
      <c r="F12" s="129"/>
      <c r="G12" s="234" t="s">
        <v>7163</v>
      </c>
      <c r="H12" s="231"/>
      <c r="P12" s="235"/>
      <c r="Q12" s="216"/>
      <c r="U12" s="212"/>
      <c r="Y12" s="222" t="s">
        <v>10169</v>
      </c>
      <c r="Z12" s="223">
        <v>272</v>
      </c>
    </row>
    <row r="13" spans="1:26">
      <c r="G13" s="237" t="s">
        <v>7164</v>
      </c>
      <c r="H13" s="228">
        <v>5</v>
      </c>
      <c r="P13" s="235"/>
      <c r="Q13" s="216"/>
      <c r="U13" s="212"/>
      <c r="Y13" s="222"/>
      <c r="Z13" s="223"/>
    </row>
    <row r="14" spans="1:26">
      <c r="B14" s="243" t="s">
        <v>7166</v>
      </c>
      <c r="C14" s="129" t="s">
        <v>7133</v>
      </c>
      <c r="D14" s="110">
        <v>5</v>
      </c>
      <c r="E14" s="110" t="s">
        <v>7134</v>
      </c>
      <c r="G14" s="234" t="s">
        <v>7167</v>
      </c>
      <c r="H14" s="231"/>
      <c r="K14" s="244"/>
      <c r="L14" s="224"/>
      <c r="M14" s="245"/>
      <c r="N14" s="245"/>
      <c r="P14" s="235"/>
      <c r="Q14" s="216"/>
      <c r="U14" s="212"/>
      <c r="Y14" s="222"/>
      <c r="Z14" s="223"/>
    </row>
    <row r="15" spans="1:26">
      <c r="B15" s="246" t="s">
        <v>7168</v>
      </c>
      <c r="C15" s="240" t="s">
        <v>7133</v>
      </c>
      <c r="D15" s="247">
        <f>+D12+D14</f>
        <v>16.52</v>
      </c>
      <c r="E15" s="239" t="s">
        <v>7132</v>
      </c>
      <c r="G15" s="234" t="s">
        <v>7169</v>
      </c>
      <c r="H15" s="231"/>
      <c r="K15" s="244"/>
      <c r="L15" s="224"/>
      <c r="M15" s="248"/>
      <c r="N15" s="245"/>
      <c r="P15" s="235"/>
      <c r="Q15" s="216"/>
      <c r="U15" s="212"/>
      <c r="Y15" s="222"/>
      <c r="Z15" s="223"/>
    </row>
    <row r="16" spans="1:26">
      <c r="B16" s="243"/>
      <c r="C16" s="129"/>
      <c r="D16" s="110"/>
      <c r="E16" s="110"/>
      <c r="G16" s="234" t="s">
        <v>7171</v>
      </c>
      <c r="H16" s="231"/>
      <c r="K16" s="244"/>
      <c r="L16" s="224"/>
      <c r="M16" s="245"/>
      <c r="N16" s="245"/>
      <c r="P16" s="235"/>
      <c r="Q16" s="216"/>
      <c r="U16" s="212"/>
      <c r="Y16" s="249" t="s">
        <v>7170</v>
      </c>
      <c r="Z16" s="250">
        <f>SUM(Z3:Z15)</f>
        <v>1479</v>
      </c>
    </row>
    <row r="17" spans="1:26" ht="18.75">
      <c r="G17" s="251" t="s">
        <v>7170</v>
      </c>
      <c r="H17" s="252">
        <f>SUM(H5:H16)</f>
        <v>17</v>
      </c>
      <c r="P17" s="253"/>
      <c r="Q17" s="254"/>
      <c r="S17" s="255" t="s">
        <v>7172</v>
      </c>
      <c r="T17" s="263"/>
      <c r="U17" s="221"/>
      <c r="V17" s="221"/>
    </row>
    <row r="18" spans="1:26">
      <c r="S18" s="1139" t="s">
        <v>9060</v>
      </c>
      <c r="T18" s="1139"/>
      <c r="U18" s="1139"/>
      <c r="V18" s="1139"/>
      <c r="W18" s="1139"/>
      <c r="Z18" s="213"/>
    </row>
    <row r="19" spans="1:26" ht="18.75">
      <c r="A19" s="32" t="s">
        <v>7173</v>
      </c>
      <c r="G19" s="1140" t="s">
        <v>7174</v>
      </c>
      <c r="H19" s="1141"/>
      <c r="J19" s="214"/>
      <c r="P19" s="1142"/>
      <c r="Q19" s="1143"/>
      <c r="S19" s="1139"/>
      <c r="T19" s="1139"/>
      <c r="U19" s="1139"/>
      <c r="V19" s="1139"/>
      <c r="W19" s="1139"/>
    </row>
    <row r="20" spans="1:26">
      <c r="A20" s="212">
        <v>1</v>
      </c>
      <c r="B20" s="212" t="s">
        <v>7132</v>
      </c>
      <c r="C20" s="213" t="s">
        <v>7133</v>
      </c>
      <c r="D20" s="212">
        <v>20</v>
      </c>
      <c r="E20" s="212" t="s">
        <v>7134</v>
      </c>
      <c r="G20" s="1141"/>
      <c r="H20" s="1141"/>
      <c r="P20" s="1143"/>
      <c r="Q20" s="1143"/>
      <c r="S20" s="221" t="s">
        <v>7175</v>
      </c>
      <c r="T20" s="263"/>
      <c r="U20" s="213" t="s">
        <v>7133</v>
      </c>
      <c r="V20" s="221">
        <v>0.5</v>
      </c>
      <c r="W20" s="221" t="s">
        <v>7148</v>
      </c>
    </row>
    <row r="21" spans="1:26">
      <c r="A21" s="212">
        <v>1</v>
      </c>
      <c r="B21" s="212" t="s">
        <v>7134</v>
      </c>
      <c r="C21" s="213" t="s">
        <v>7133</v>
      </c>
      <c r="D21" s="212">
        <v>50</v>
      </c>
      <c r="E21" s="212" t="s">
        <v>7137</v>
      </c>
      <c r="G21" s="218" t="s">
        <v>7139</v>
      </c>
      <c r="H21" s="218" t="s">
        <v>90</v>
      </c>
      <c r="P21" s="224"/>
      <c r="Q21" s="224"/>
      <c r="S21" s="221" t="s">
        <v>7176</v>
      </c>
      <c r="T21" s="263"/>
      <c r="U21" s="213" t="s">
        <v>7133</v>
      </c>
      <c r="V21" s="221">
        <v>0.6</v>
      </c>
      <c r="W21" s="221" t="s">
        <v>7148</v>
      </c>
    </row>
    <row r="22" spans="1:26">
      <c r="G22" s="227" t="s">
        <v>7143</v>
      </c>
      <c r="H22" s="228">
        <v>25</v>
      </c>
      <c r="Q22" s="216"/>
      <c r="S22" s="221" t="s">
        <v>9061</v>
      </c>
      <c r="T22" s="263"/>
      <c r="U22" s="213" t="s">
        <v>7133</v>
      </c>
      <c r="V22" s="221">
        <v>0.3</v>
      </c>
      <c r="W22" s="221" t="s">
        <v>7148</v>
      </c>
    </row>
    <row r="23" spans="1:26">
      <c r="A23" s="226" t="s">
        <v>7142</v>
      </c>
      <c r="G23" s="230" t="s">
        <v>7146</v>
      </c>
      <c r="H23" s="231"/>
      <c r="J23" s="229"/>
      <c r="Q23" s="216"/>
      <c r="S23" s="256" t="s">
        <v>7177</v>
      </c>
      <c r="T23" s="283"/>
      <c r="U23" s="240" t="s">
        <v>7133</v>
      </c>
      <c r="V23" s="257">
        <f>+V20+V21+V22</f>
        <v>1.4000000000000001</v>
      </c>
      <c r="W23" s="256" t="s">
        <v>7148</v>
      </c>
    </row>
    <row r="24" spans="1:26">
      <c r="A24" s="212">
        <v>1</v>
      </c>
      <c r="B24" s="212" t="s">
        <v>7178</v>
      </c>
      <c r="C24" s="213" t="s">
        <v>7133</v>
      </c>
      <c r="D24" s="212">
        <v>45</v>
      </c>
      <c r="E24" s="212" t="s">
        <v>7137</v>
      </c>
      <c r="G24" s="232" t="s">
        <v>7151</v>
      </c>
      <c r="H24" s="231"/>
      <c r="P24" s="233"/>
      <c r="Q24" s="216"/>
      <c r="S24" s="256" t="s">
        <v>7161</v>
      </c>
      <c r="T24" s="283"/>
      <c r="U24" s="240" t="s">
        <v>7133</v>
      </c>
      <c r="V24" s="258">
        <f>V23*12</f>
        <v>16.8</v>
      </c>
      <c r="W24" s="256" t="s">
        <v>7148</v>
      </c>
    </row>
    <row r="25" spans="1:26" ht="18.75">
      <c r="A25" s="212">
        <v>1</v>
      </c>
      <c r="B25" s="212" t="s">
        <v>7179</v>
      </c>
      <c r="C25" s="213" t="s">
        <v>7133</v>
      </c>
      <c r="D25" s="212">
        <f>+D24*C43</f>
        <v>225</v>
      </c>
      <c r="E25" s="212" t="s">
        <v>7137</v>
      </c>
      <c r="G25" s="234" t="s">
        <v>7153</v>
      </c>
      <c r="H25" s="231"/>
      <c r="P25" s="235"/>
      <c r="Q25" s="216"/>
      <c r="S25" s="214" t="s">
        <v>7180</v>
      </c>
      <c r="T25" s="272"/>
      <c r="U25" s="221"/>
      <c r="V25" s="221"/>
    </row>
    <row r="26" spans="1:26">
      <c r="G26" s="237" t="s">
        <v>7156</v>
      </c>
      <c r="H26" s="228">
        <v>25</v>
      </c>
      <c r="P26" s="235"/>
      <c r="Q26" s="216"/>
      <c r="T26" s="436" t="s">
        <v>7182</v>
      </c>
      <c r="U26" s="213" t="s">
        <v>7133</v>
      </c>
      <c r="V26" s="259">
        <f>+Z16</f>
        <v>1479</v>
      </c>
      <c r="W26" s="260" t="s">
        <v>2965</v>
      </c>
      <c r="Y26" s="1133" t="s">
        <v>7181</v>
      </c>
      <c r="Z26" s="1133"/>
    </row>
    <row r="27" spans="1:26">
      <c r="A27" s="212">
        <v>1</v>
      </c>
      <c r="B27" s="212" t="s">
        <v>7183</v>
      </c>
      <c r="C27" s="213" t="s">
        <v>7133</v>
      </c>
      <c r="D27" s="261">
        <f>+D25*24</f>
        <v>5400</v>
      </c>
      <c r="E27" s="212" t="s">
        <v>7137</v>
      </c>
      <c r="G27" s="234" t="s">
        <v>7159</v>
      </c>
      <c r="H27" s="231"/>
      <c r="M27" s="242"/>
      <c r="P27" s="235"/>
      <c r="Q27" s="216"/>
      <c r="S27" s="262"/>
      <c r="T27" s="436"/>
      <c r="V27" s="263"/>
      <c r="W27" s="260"/>
      <c r="Y27" s="1134"/>
      <c r="Z27" s="1134"/>
    </row>
    <row r="28" spans="1:26">
      <c r="C28" s="213" t="s">
        <v>7133</v>
      </c>
      <c r="D28" s="212">
        <f>+D27/D21</f>
        <v>108</v>
      </c>
      <c r="E28" s="212" t="s">
        <v>7134</v>
      </c>
      <c r="G28" s="232" t="s">
        <v>7162</v>
      </c>
      <c r="H28" s="231"/>
      <c r="P28" s="233"/>
      <c r="Q28" s="216"/>
      <c r="S28" s="264"/>
      <c r="T28" s="436" t="s">
        <v>8978</v>
      </c>
      <c r="U28" s="213" t="s">
        <v>7133</v>
      </c>
      <c r="V28" s="265">
        <f>+V26*10%</f>
        <v>147.9</v>
      </c>
      <c r="W28" s="260" t="s">
        <v>2965</v>
      </c>
      <c r="Y28" s="1135" t="s">
        <v>7184</v>
      </c>
      <c r="Z28" s="1136"/>
    </row>
    <row r="29" spans="1:26">
      <c r="G29" s="234" t="s">
        <v>7163</v>
      </c>
      <c r="H29" s="231"/>
      <c r="P29" s="235"/>
      <c r="Q29" s="216"/>
      <c r="S29" s="264"/>
      <c r="T29" s="436" t="s">
        <v>7136</v>
      </c>
      <c r="U29" s="213" t="s">
        <v>7133</v>
      </c>
      <c r="V29" s="267">
        <f>+V26+V28</f>
        <v>1626.9</v>
      </c>
      <c r="W29" s="260"/>
      <c r="Y29" s="266" t="s">
        <v>7139</v>
      </c>
      <c r="Z29" s="266" t="s">
        <v>90</v>
      </c>
    </row>
    <row r="30" spans="1:26">
      <c r="A30" s="239">
        <v>1</v>
      </c>
      <c r="B30" s="239" t="s">
        <v>7186</v>
      </c>
      <c r="C30" s="240" t="s">
        <v>7133</v>
      </c>
      <c r="D30" s="241">
        <f>+D27*12</f>
        <v>64800</v>
      </c>
      <c r="E30" s="239" t="s">
        <v>7137</v>
      </c>
      <c r="G30" s="237" t="s">
        <v>7164</v>
      </c>
      <c r="H30" s="228">
        <v>20</v>
      </c>
      <c r="M30" s="242"/>
      <c r="P30" s="235"/>
      <c r="Q30" s="216"/>
      <c r="S30" s="264"/>
      <c r="T30" s="436"/>
      <c r="V30" s="268"/>
      <c r="W30" s="260"/>
      <c r="Y30" s="232" t="s">
        <v>7185</v>
      </c>
      <c r="Z30" s="231">
        <v>550</v>
      </c>
    </row>
    <row r="31" spans="1:26">
      <c r="A31" s="239"/>
      <c r="B31" s="239" t="s">
        <v>7161</v>
      </c>
      <c r="C31" s="240" t="s">
        <v>7133</v>
      </c>
      <c r="D31" s="239">
        <f>+D30/D21</f>
        <v>1296</v>
      </c>
      <c r="E31" s="239" t="s">
        <v>7134</v>
      </c>
      <c r="G31" s="234" t="s">
        <v>7167</v>
      </c>
      <c r="H31" s="231"/>
      <c r="P31" s="235"/>
      <c r="Q31" s="216"/>
      <c r="T31" s="436" t="s">
        <v>7188</v>
      </c>
      <c r="U31" s="213" t="s">
        <v>7133</v>
      </c>
      <c r="V31" s="269">
        <f>+V29/3</f>
        <v>542.30000000000007</v>
      </c>
      <c r="W31" s="260" t="s">
        <v>2965</v>
      </c>
      <c r="Y31" s="232" t="s">
        <v>7187</v>
      </c>
      <c r="Z31" s="231">
        <v>550</v>
      </c>
    </row>
    <row r="32" spans="1:26">
      <c r="A32" s="239"/>
      <c r="B32" s="239"/>
      <c r="C32" s="240" t="s">
        <v>7133</v>
      </c>
      <c r="D32" s="239">
        <f>+D31/D20</f>
        <v>64.8</v>
      </c>
      <c r="E32" s="239" t="s">
        <v>7132</v>
      </c>
      <c r="G32" s="234" t="s">
        <v>7190</v>
      </c>
      <c r="H32" s="231"/>
      <c r="P32" s="235"/>
      <c r="Q32" s="216"/>
      <c r="S32" s="262"/>
      <c r="T32" s="436"/>
      <c r="V32" s="269"/>
      <c r="W32" s="260"/>
      <c r="Y32" s="232" t="s">
        <v>7189</v>
      </c>
      <c r="Z32" s="231">
        <v>550</v>
      </c>
    </row>
    <row r="33" spans="1:26">
      <c r="G33" s="234" t="s">
        <v>7171</v>
      </c>
      <c r="H33" s="231"/>
      <c r="P33" s="235"/>
      <c r="Q33" s="216"/>
      <c r="T33" s="452" t="s">
        <v>7192</v>
      </c>
      <c r="U33" s="240" t="s">
        <v>7133</v>
      </c>
      <c r="V33" s="258">
        <f>(V31*12)</f>
        <v>6507.6</v>
      </c>
      <c r="W33" s="361" t="s">
        <v>7148</v>
      </c>
      <c r="Y33" s="232" t="s">
        <v>7191</v>
      </c>
      <c r="Z33" s="231">
        <v>550</v>
      </c>
    </row>
    <row r="34" spans="1:26">
      <c r="B34" s="243" t="s">
        <v>7166</v>
      </c>
      <c r="C34" s="129" t="s">
        <v>7133</v>
      </c>
      <c r="D34" s="110">
        <v>5</v>
      </c>
      <c r="E34" s="110" t="s">
        <v>7134</v>
      </c>
      <c r="G34" s="251" t="s">
        <v>7170</v>
      </c>
      <c r="H34" s="252">
        <f>SUM(H22:H33)</f>
        <v>70</v>
      </c>
      <c r="K34" s="244"/>
      <c r="L34" s="224"/>
      <c r="M34" s="245"/>
      <c r="N34" s="245"/>
      <c r="P34" s="253"/>
      <c r="Q34" s="254"/>
      <c r="S34" s="225"/>
      <c r="T34" s="452"/>
      <c r="U34" s="240" t="s">
        <v>7133</v>
      </c>
      <c r="V34" s="501">
        <f>V33/2</f>
        <v>3253.8</v>
      </c>
      <c r="W34" s="361" t="s">
        <v>7194</v>
      </c>
      <c r="Y34" s="232" t="s">
        <v>7193</v>
      </c>
      <c r="Z34" s="231">
        <v>550</v>
      </c>
    </row>
    <row r="35" spans="1:26">
      <c r="B35" s="246" t="s">
        <v>7168</v>
      </c>
      <c r="C35" s="240" t="s">
        <v>7133</v>
      </c>
      <c r="D35" s="247">
        <f>+D32+D34</f>
        <v>69.8</v>
      </c>
      <c r="E35" s="239" t="s">
        <v>7132</v>
      </c>
      <c r="K35" s="244"/>
      <c r="L35" s="224"/>
      <c r="M35" s="248"/>
      <c r="N35" s="245"/>
      <c r="S35" s="221"/>
      <c r="T35" s="260"/>
      <c r="Y35" s="232" t="s">
        <v>7195</v>
      </c>
      <c r="Z35" s="231">
        <v>550</v>
      </c>
    </row>
    <row r="36" spans="1:26">
      <c r="C36" s="212"/>
      <c r="F36" s="212"/>
      <c r="L36" s="215"/>
      <c r="O36" s="215"/>
      <c r="S36" s="221"/>
      <c r="T36" s="263"/>
      <c r="U36" s="221"/>
      <c r="V36" s="221"/>
      <c r="Y36" s="270" t="s">
        <v>7170</v>
      </c>
      <c r="Z36" s="271">
        <f>SUM(Z30:Z35)</f>
        <v>3300</v>
      </c>
    </row>
    <row r="37" spans="1:26">
      <c r="B37" s="210" t="s">
        <v>7131</v>
      </c>
      <c r="C37" s="1131" t="s">
        <v>90</v>
      </c>
      <c r="D37" s="1131"/>
      <c r="K37" s="254"/>
      <c r="L37" s="1137"/>
      <c r="M37" s="1137"/>
      <c r="U37" s="221"/>
      <c r="V37" s="221"/>
    </row>
    <row r="38" spans="1:26">
      <c r="B38" s="223" t="s">
        <v>7149</v>
      </c>
      <c r="C38" s="1132">
        <v>1</v>
      </c>
      <c r="D38" s="1132"/>
      <c r="K38" s="272"/>
      <c r="L38" s="1138"/>
      <c r="M38" s="1138"/>
      <c r="U38" s="212"/>
      <c r="Y38" s="1135" t="s">
        <v>7196</v>
      </c>
      <c r="Z38" s="1136"/>
    </row>
    <row r="39" spans="1:26">
      <c r="B39" s="223" t="s">
        <v>7197</v>
      </c>
      <c r="C39" s="1132">
        <v>1</v>
      </c>
      <c r="D39" s="1132"/>
      <c r="K39" s="272"/>
      <c r="L39" s="1138"/>
      <c r="M39" s="1138"/>
      <c r="U39" s="212"/>
      <c r="Y39" s="266" t="s">
        <v>7139</v>
      </c>
      <c r="Z39" s="266" t="s">
        <v>90</v>
      </c>
    </row>
    <row r="40" spans="1:26">
      <c r="B40" s="223" t="s">
        <v>7144</v>
      </c>
      <c r="C40" s="1132">
        <v>1</v>
      </c>
      <c r="D40" s="1132"/>
      <c r="K40" s="272"/>
      <c r="L40" s="1138"/>
      <c r="M40" s="1138"/>
      <c r="U40" s="212"/>
      <c r="Y40" s="232" t="s">
        <v>7198</v>
      </c>
      <c r="Z40" s="231">
        <v>550</v>
      </c>
    </row>
    <row r="41" spans="1:26">
      <c r="B41" s="223" t="s">
        <v>7200</v>
      </c>
      <c r="C41" s="1132">
        <v>1</v>
      </c>
      <c r="D41" s="1132"/>
      <c r="K41" s="272"/>
      <c r="L41" s="1138"/>
      <c r="M41" s="1138"/>
      <c r="U41" s="212"/>
      <c r="Y41" s="232" t="s">
        <v>7199</v>
      </c>
      <c r="Z41" s="231">
        <v>550</v>
      </c>
    </row>
    <row r="42" spans="1:26">
      <c r="B42" s="223" t="s">
        <v>7202</v>
      </c>
      <c r="C42" s="1132">
        <v>1</v>
      </c>
      <c r="D42" s="1132"/>
      <c r="K42" s="272"/>
      <c r="L42" s="272"/>
      <c r="M42" s="272"/>
      <c r="U42" s="212"/>
      <c r="Y42" s="232" t="s">
        <v>7201</v>
      </c>
      <c r="Z42" s="231">
        <v>550</v>
      </c>
    </row>
    <row r="43" spans="1:26">
      <c r="B43" s="210" t="s">
        <v>7170</v>
      </c>
      <c r="C43" s="1131">
        <f>SUM(C38:C42)</f>
        <v>5</v>
      </c>
      <c r="D43" s="1131"/>
      <c r="K43" s="254"/>
      <c r="L43" s="273"/>
      <c r="M43" s="273"/>
      <c r="R43" s="212"/>
      <c r="U43" s="212"/>
      <c r="Y43" s="232" t="s">
        <v>7203</v>
      </c>
      <c r="Z43" s="231">
        <v>550</v>
      </c>
    </row>
    <row r="44" spans="1:26">
      <c r="A44" s="274"/>
      <c r="B44" s="254"/>
      <c r="C44" s="254"/>
      <c r="D44" s="254"/>
      <c r="E44" s="274"/>
      <c r="K44" s="254"/>
      <c r="L44" s="273"/>
      <c r="M44" s="273"/>
      <c r="R44" s="221"/>
      <c r="S44" s="221"/>
      <c r="T44" s="263"/>
      <c r="U44" s="212"/>
      <c r="Y44" s="232" t="s">
        <v>7204</v>
      </c>
      <c r="Z44" s="231">
        <v>550</v>
      </c>
    </row>
    <row r="45" spans="1:26">
      <c r="A45" s="274"/>
      <c r="B45" s="254"/>
      <c r="C45" s="254"/>
      <c r="D45" s="254"/>
      <c r="E45" s="274"/>
      <c r="K45" s="254"/>
      <c r="L45" s="273"/>
      <c r="M45" s="273"/>
      <c r="R45" s="221"/>
      <c r="S45" s="221"/>
      <c r="T45" s="263"/>
      <c r="U45" s="212"/>
      <c r="Y45" s="232" t="s">
        <v>7205</v>
      </c>
      <c r="Z45" s="231">
        <v>550</v>
      </c>
    </row>
    <row r="46" spans="1:26">
      <c r="R46" s="221"/>
      <c r="S46" s="221"/>
      <c r="T46" s="263"/>
      <c r="U46" s="212"/>
      <c r="Y46" s="270" t="s">
        <v>7170</v>
      </c>
      <c r="Z46" s="271">
        <f>SUM(Z40:Z45)</f>
        <v>3300</v>
      </c>
    </row>
    <row r="47" spans="1:26" ht="18.75">
      <c r="A47" s="275" t="s">
        <v>7206</v>
      </c>
      <c r="B47" s="263"/>
      <c r="C47" s="221"/>
      <c r="D47" s="221"/>
      <c r="G47" s="1144" t="s">
        <v>7207</v>
      </c>
      <c r="H47" s="1144"/>
      <c r="J47" s="275" t="s">
        <v>7208</v>
      </c>
      <c r="K47" s="263"/>
      <c r="L47" s="263"/>
      <c r="M47" s="263"/>
      <c r="N47" s="221"/>
      <c r="O47" s="221"/>
      <c r="P47" s="221"/>
      <c r="Q47" s="221"/>
      <c r="R47" s="221"/>
      <c r="S47" s="255" t="s">
        <v>7209</v>
      </c>
      <c r="T47" s="263"/>
    </row>
    <row r="48" spans="1:26">
      <c r="A48" s="263">
        <v>1</v>
      </c>
      <c r="B48" s="260" t="s">
        <v>7210</v>
      </c>
      <c r="C48" s="213" t="s">
        <v>7133</v>
      </c>
      <c r="D48" s="221">
        <v>0.6</v>
      </c>
      <c r="E48" s="221" t="s">
        <v>7211</v>
      </c>
      <c r="G48" s="1145"/>
      <c r="H48" s="1145"/>
      <c r="K48" s="262" t="s">
        <v>7212</v>
      </c>
      <c r="L48" s="216" t="s">
        <v>7133</v>
      </c>
      <c r="M48" s="263">
        <v>2</v>
      </c>
      <c r="N48" s="263" t="s">
        <v>7213</v>
      </c>
      <c r="O48" s="221"/>
      <c r="P48" s="221"/>
      <c r="Q48" s="221"/>
      <c r="R48" s="221"/>
      <c r="T48" s="263" t="s">
        <v>7214</v>
      </c>
      <c r="U48" s="213" t="s">
        <v>7133</v>
      </c>
      <c r="V48" s="213">
        <v>4</v>
      </c>
      <c r="W48" s="212" t="s">
        <v>7215</v>
      </c>
    </row>
    <row r="49" spans="1:23">
      <c r="A49" s="263">
        <f>C65</f>
        <v>56</v>
      </c>
      <c r="B49" s="260" t="s">
        <v>7210</v>
      </c>
      <c r="C49" s="213" t="s">
        <v>7133</v>
      </c>
      <c r="D49" s="221">
        <f>A49*D48</f>
        <v>33.6</v>
      </c>
      <c r="E49" s="221" t="s">
        <v>7211</v>
      </c>
      <c r="G49" s="276" t="s">
        <v>7139</v>
      </c>
      <c r="H49" s="276" t="s">
        <v>7216</v>
      </c>
      <c r="K49" s="262" t="s">
        <v>7217</v>
      </c>
      <c r="L49" s="216" t="s">
        <v>7133</v>
      </c>
      <c r="M49" s="263">
        <v>0.25</v>
      </c>
      <c r="N49" s="263" t="s">
        <v>7218</v>
      </c>
      <c r="O49" s="221"/>
      <c r="P49" s="221"/>
      <c r="Q49" s="221"/>
      <c r="R49" s="221"/>
      <c r="T49" s="1139" t="s">
        <v>7219</v>
      </c>
      <c r="U49" s="1146" t="s">
        <v>7133</v>
      </c>
      <c r="V49" s="1146">
        <v>100</v>
      </c>
      <c r="W49" s="1147" t="s">
        <v>2965</v>
      </c>
    </row>
    <row r="50" spans="1:23">
      <c r="A50" s="263"/>
      <c r="B50" s="260"/>
      <c r="D50" s="221"/>
      <c r="E50" s="221"/>
      <c r="G50" s="277" t="s">
        <v>7220</v>
      </c>
      <c r="H50" s="1148">
        <v>83</v>
      </c>
      <c r="K50" s="219" t="s">
        <v>7221</v>
      </c>
      <c r="L50" s="216" t="s">
        <v>7133</v>
      </c>
      <c r="M50" s="263">
        <v>2</v>
      </c>
      <c r="N50" s="263" t="s">
        <v>7148</v>
      </c>
      <c r="O50" s="221"/>
      <c r="P50" s="221"/>
      <c r="Q50" s="221"/>
      <c r="R50" s="221"/>
      <c r="T50" s="1139"/>
      <c r="U50" s="1146"/>
      <c r="V50" s="1146"/>
      <c r="W50" s="1147"/>
    </row>
    <row r="51" spans="1:23">
      <c r="A51" s="263">
        <v>1</v>
      </c>
      <c r="B51" s="260" t="s">
        <v>7222</v>
      </c>
      <c r="C51" s="213" t="s">
        <v>7133</v>
      </c>
      <c r="D51" s="238">
        <v>5000</v>
      </c>
      <c r="E51" s="221" t="s">
        <v>7211</v>
      </c>
      <c r="G51" s="234" t="s">
        <v>7223</v>
      </c>
      <c r="H51" s="1149"/>
      <c r="M51" s="263"/>
      <c r="N51" s="263"/>
      <c r="O51" s="221"/>
      <c r="P51" s="221"/>
      <c r="Q51" s="221"/>
      <c r="R51" s="221"/>
      <c r="T51" s="263" t="s">
        <v>7224</v>
      </c>
      <c r="U51" s="213" t="s">
        <v>7133</v>
      </c>
      <c r="V51" s="213">
        <f>+V48*V49</f>
        <v>400</v>
      </c>
      <c r="W51" s="212" t="s">
        <v>7215</v>
      </c>
    </row>
    <row r="52" spans="1:23">
      <c r="A52" s="263"/>
      <c r="B52" s="265"/>
      <c r="C52" s="213" t="s">
        <v>7133</v>
      </c>
      <c r="D52" s="236">
        <f>D51/D49</f>
        <v>148.8095238095238</v>
      </c>
      <c r="E52" s="221" t="s">
        <v>7145</v>
      </c>
      <c r="G52" s="234" t="s">
        <v>7225</v>
      </c>
      <c r="H52" s="1148">
        <v>84</v>
      </c>
      <c r="K52" s="278" t="s">
        <v>7224</v>
      </c>
      <c r="L52" s="216" t="s">
        <v>7133</v>
      </c>
      <c r="M52" s="272">
        <f>+M48*M49*2</f>
        <v>1</v>
      </c>
      <c r="N52" s="272" t="s">
        <v>7148</v>
      </c>
      <c r="O52" s="215"/>
      <c r="Q52" s="221"/>
      <c r="R52" s="221"/>
      <c r="S52" s="221"/>
      <c r="T52" s="263" t="s">
        <v>7226</v>
      </c>
      <c r="U52" s="213" t="s">
        <v>7133</v>
      </c>
      <c r="V52" s="213">
        <v>800</v>
      </c>
      <c r="W52" s="212" t="s">
        <v>7215</v>
      </c>
    </row>
    <row r="53" spans="1:23">
      <c r="A53" s="263"/>
      <c r="B53" s="279" t="s">
        <v>238</v>
      </c>
      <c r="C53" s="213" t="s">
        <v>7133</v>
      </c>
      <c r="D53" s="238">
        <f>D52/20</f>
        <v>7.4404761904761898</v>
      </c>
      <c r="E53" s="221" t="s">
        <v>7227</v>
      </c>
      <c r="G53" s="280" t="s">
        <v>7146</v>
      </c>
      <c r="H53" s="1154"/>
      <c r="K53" s="278" t="s">
        <v>7228</v>
      </c>
      <c r="L53" s="216" t="s">
        <v>7133</v>
      </c>
      <c r="M53" s="272">
        <v>2</v>
      </c>
      <c r="N53" s="272" t="s">
        <v>7148</v>
      </c>
      <c r="O53" s="215"/>
      <c r="Q53" s="221"/>
      <c r="R53" s="221"/>
      <c r="S53" s="221"/>
      <c r="T53" s="263" t="s">
        <v>7229</v>
      </c>
      <c r="U53" s="213" t="s">
        <v>7133</v>
      </c>
      <c r="V53" s="213">
        <f>+V51/V52</f>
        <v>0.5</v>
      </c>
      <c r="W53" s="212" t="s">
        <v>7148</v>
      </c>
    </row>
    <row r="54" spans="1:23">
      <c r="A54" s="263"/>
      <c r="B54" s="263"/>
      <c r="C54" s="221"/>
      <c r="D54" s="221"/>
      <c r="G54" s="280" t="s">
        <v>7151</v>
      </c>
      <c r="H54" s="1154"/>
      <c r="K54" s="256" t="s">
        <v>7161</v>
      </c>
      <c r="L54" s="281" t="s">
        <v>7133</v>
      </c>
      <c r="M54" s="282">
        <f>M52*12</f>
        <v>12</v>
      </c>
      <c r="N54" s="283" t="s">
        <v>7148</v>
      </c>
      <c r="O54" s="215"/>
      <c r="Q54" s="221"/>
      <c r="R54" s="221"/>
      <c r="S54" s="221"/>
      <c r="T54" s="283" t="s">
        <v>7161</v>
      </c>
      <c r="U54" s="240" t="s">
        <v>7133</v>
      </c>
      <c r="V54" s="284">
        <f>+V53*12</f>
        <v>6</v>
      </c>
      <c r="W54" s="239" t="s">
        <v>7148</v>
      </c>
    </row>
    <row r="55" spans="1:23">
      <c r="A55" s="285"/>
      <c r="B55" s="286" t="s">
        <v>7230</v>
      </c>
      <c r="C55" s="240" t="s">
        <v>7133</v>
      </c>
      <c r="D55" s="287">
        <f>12/D53</f>
        <v>1.6128000000000002</v>
      </c>
      <c r="E55" s="256" t="s">
        <v>7148</v>
      </c>
      <c r="G55" s="280" t="s">
        <v>7153</v>
      </c>
      <c r="H55" s="1154"/>
      <c r="K55" s="283"/>
      <c r="L55" s="281" t="s">
        <v>7133</v>
      </c>
      <c r="M55" s="256">
        <f>M54/M53</f>
        <v>6</v>
      </c>
      <c r="N55" s="256" t="s">
        <v>7231</v>
      </c>
      <c r="O55" s="215"/>
      <c r="Q55" s="221"/>
      <c r="R55" s="221"/>
      <c r="S55" s="221"/>
      <c r="T55" s="263"/>
    </row>
    <row r="56" spans="1:23">
      <c r="A56" s="285"/>
      <c r="B56" s="246" t="s">
        <v>7168</v>
      </c>
      <c r="C56" s="240" t="s">
        <v>7133</v>
      </c>
      <c r="D56" s="247">
        <v>2</v>
      </c>
      <c r="E56" s="256" t="s">
        <v>7148</v>
      </c>
      <c r="G56" s="280" t="s">
        <v>7156</v>
      </c>
      <c r="H56" s="1154"/>
      <c r="K56" s="272"/>
      <c r="O56" s="215"/>
      <c r="Q56" s="221"/>
      <c r="R56" s="221"/>
      <c r="S56" s="221"/>
      <c r="T56" s="263"/>
    </row>
    <row r="57" spans="1:23" ht="15.75">
      <c r="A57" s="288"/>
      <c r="B57" s="288"/>
      <c r="C57" s="289"/>
      <c r="D57" s="289"/>
      <c r="G57" s="237" t="s">
        <v>7159</v>
      </c>
      <c r="H57" s="1154"/>
      <c r="K57" s="263"/>
      <c r="L57" s="262"/>
      <c r="M57" s="262"/>
      <c r="N57" s="221"/>
      <c r="O57" s="221"/>
      <c r="P57" s="221"/>
      <c r="Q57" s="221"/>
      <c r="R57" s="221"/>
      <c r="S57" s="221"/>
      <c r="T57" s="263"/>
    </row>
    <row r="58" spans="1:23">
      <c r="A58" s="290"/>
      <c r="B58" s="210" t="s">
        <v>7232</v>
      </c>
      <c r="C58" s="1130" t="s">
        <v>7233</v>
      </c>
      <c r="D58" s="1131"/>
      <c r="G58" s="280" t="s">
        <v>7162</v>
      </c>
      <c r="H58" s="1154"/>
      <c r="K58" s="262"/>
      <c r="L58" s="262"/>
      <c r="M58" s="262"/>
      <c r="N58" s="221"/>
      <c r="O58" s="221"/>
      <c r="P58" s="221"/>
      <c r="Q58" s="221"/>
      <c r="R58" s="221"/>
      <c r="S58" s="221"/>
    </row>
    <row r="59" spans="1:23">
      <c r="A59" s="291"/>
      <c r="B59" s="223" t="s">
        <v>7234</v>
      </c>
      <c r="C59" s="1132">
        <v>4</v>
      </c>
      <c r="D59" s="1132"/>
      <c r="G59" s="280" t="s">
        <v>7163</v>
      </c>
      <c r="H59" s="1154"/>
      <c r="J59" s="262"/>
      <c r="K59" s="272"/>
      <c r="L59" s="272"/>
      <c r="M59" s="272"/>
      <c r="O59" s="221"/>
      <c r="P59" s="221"/>
      <c r="Q59" s="221"/>
      <c r="R59" s="221"/>
    </row>
    <row r="60" spans="1:23">
      <c r="A60" s="291"/>
      <c r="B60" s="223" t="s">
        <v>7235</v>
      </c>
      <c r="C60" s="1132">
        <v>3</v>
      </c>
      <c r="D60" s="1132"/>
      <c r="G60" s="280" t="s">
        <v>7164</v>
      </c>
      <c r="H60" s="1154"/>
      <c r="J60" s="291"/>
      <c r="K60" s="272"/>
      <c r="L60" s="272"/>
      <c r="M60" s="272"/>
      <c r="P60" s="235"/>
      <c r="Q60" s="272"/>
      <c r="R60" s="212"/>
    </row>
    <row r="61" spans="1:23">
      <c r="A61" s="291"/>
      <c r="B61" s="223" t="s">
        <v>7236</v>
      </c>
      <c r="C61" s="1132">
        <v>3</v>
      </c>
      <c r="D61" s="1132"/>
      <c r="G61" s="280" t="s">
        <v>7167</v>
      </c>
      <c r="H61" s="1154"/>
      <c r="J61" s="291"/>
      <c r="K61" s="272"/>
      <c r="L61" s="272"/>
      <c r="M61" s="272"/>
      <c r="P61" s="235"/>
      <c r="Q61" s="272"/>
      <c r="R61" s="212"/>
    </row>
    <row r="62" spans="1:23">
      <c r="A62" s="291"/>
      <c r="B62" s="223" t="s">
        <v>7237</v>
      </c>
      <c r="C62" s="1132">
        <v>23</v>
      </c>
      <c r="D62" s="1132"/>
      <c r="G62" s="280" t="s">
        <v>7190</v>
      </c>
      <c r="H62" s="1154"/>
      <c r="J62" s="291"/>
      <c r="K62" s="272"/>
      <c r="L62" s="272"/>
      <c r="M62" s="272"/>
      <c r="P62" s="235"/>
      <c r="Q62" s="272"/>
      <c r="R62" s="212"/>
      <c r="T62" s="451" t="s">
        <v>12856</v>
      </c>
      <c r="U62" s="213" t="s">
        <v>7133</v>
      </c>
      <c r="V62" s="212">
        <v>80</v>
      </c>
      <c r="W62" s="212" t="s">
        <v>2965</v>
      </c>
    </row>
    <row r="63" spans="1:23">
      <c r="A63" s="291"/>
      <c r="B63" s="223" t="s">
        <v>7238</v>
      </c>
      <c r="C63" s="1132">
        <v>16</v>
      </c>
      <c r="D63" s="1132"/>
      <c r="G63" s="237" t="s">
        <v>7171</v>
      </c>
      <c r="H63" s="1149"/>
      <c r="J63" s="291"/>
      <c r="K63" s="272"/>
      <c r="L63" s="272"/>
      <c r="M63" s="272"/>
      <c r="P63" s="235"/>
      <c r="Q63" s="272"/>
      <c r="R63" s="212"/>
      <c r="T63" s="451" t="s">
        <v>12857</v>
      </c>
      <c r="U63" s="213" t="s">
        <v>7133</v>
      </c>
      <c r="V63" s="212">
        <v>1237</v>
      </c>
      <c r="W63" s="212" t="s">
        <v>2965</v>
      </c>
    </row>
    <row r="64" spans="1:23">
      <c r="A64" s="291"/>
      <c r="B64" s="223" t="s">
        <v>7239</v>
      </c>
      <c r="C64" s="1132">
        <v>7</v>
      </c>
      <c r="D64" s="1132"/>
      <c r="J64" s="291"/>
      <c r="K64" s="254"/>
      <c r="L64" s="273"/>
      <c r="M64" s="273"/>
      <c r="R64" s="212"/>
      <c r="T64" s="451" t="s">
        <v>12858</v>
      </c>
      <c r="U64" s="213" t="s">
        <v>7133</v>
      </c>
      <c r="V64" s="212">
        <f>SUM(V62:V63)</f>
        <v>1317</v>
      </c>
      <c r="W64" s="212" t="s">
        <v>2965</v>
      </c>
    </row>
    <row r="65" spans="1:23">
      <c r="A65" s="291"/>
      <c r="B65" s="210" t="s">
        <v>7170</v>
      </c>
      <c r="C65" s="1131">
        <f>SUM(C59:D64)</f>
        <v>56</v>
      </c>
      <c r="D65" s="1131"/>
      <c r="J65" s="291"/>
      <c r="K65" s="292"/>
      <c r="L65" s="293"/>
      <c r="M65" s="291"/>
      <c r="R65" s="212"/>
    </row>
    <row r="66" spans="1:23">
      <c r="A66" s="291"/>
      <c r="B66" s="292" t="s">
        <v>7240</v>
      </c>
      <c r="C66" s="293"/>
      <c r="D66" s="291"/>
      <c r="J66" s="291"/>
      <c r="K66" s="294"/>
      <c r="L66" s="293"/>
      <c r="M66" s="291"/>
      <c r="R66" s="212"/>
      <c r="T66" s="451" t="s">
        <v>12854</v>
      </c>
      <c r="U66" s="213" t="s">
        <v>7133</v>
      </c>
      <c r="V66" s="212">
        <v>7.5</v>
      </c>
      <c r="W66" s="212" t="s">
        <v>7215</v>
      </c>
    </row>
    <row r="67" spans="1:23">
      <c r="B67" s="294"/>
      <c r="C67" s="293"/>
      <c r="D67" s="291"/>
      <c r="R67" s="212"/>
      <c r="T67" s="451" t="s">
        <v>12855</v>
      </c>
      <c r="U67" s="213" t="s">
        <v>7133</v>
      </c>
      <c r="V67" s="827">
        <f>+V64*V66</f>
        <v>9877.5</v>
      </c>
      <c r="W67" s="212" t="s">
        <v>7215</v>
      </c>
    </row>
    <row r="68" spans="1:23">
      <c r="R68" s="212"/>
    </row>
    <row r="69" spans="1:23">
      <c r="R69" s="212"/>
      <c r="T69" s="451" t="s">
        <v>12859</v>
      </c>
      <c r="U69" s="213" t="s">
        <v>7133</v>
      </c>
      <c r="V69" s="212">
        <v>8</v>
      </c>
      <c r="W69" s="212" t="s">
        <v>12860</v>
      </c>
    </row>
    <row r="70" spans="1:23" ht="20.25">
      <c r="A70" s="32" t="s">
        <v>9453</v>
      </c>
      <c r="J70" s="362" t="s">
        <v>8984</v>
      </c>
      <c r="K70" s="363"/>
      <c r="L70" s="363"/>
      <c r="M70" s="363"/>
      <c r="U70" s="213" t="s">
        <v>7133</v>
      </c>
      <c r="V70" s="212">
        <v>800</v>
      </c>
      <c r="W70" s="212" t="s">
        <v>7215</v>
      </c>
    </row>
    <row r="71" spans="1:23" ht="16.5">
      <c r="A71" s="212" t="s">
        <v>7241</v>
      </c>
      <c r="C71" s="213" t="s">
        <v>7133</v>
      </c>
      <c r="D71" s="213">
        <v>10</v>
      </c>
      <c r="E71" s="212" t="s">
        <v>7215</v>
      </c>
      <c r="J71" s="364" t="s">
        <v>8980</v>
      </c>
      <c r="K71" s="365"/>
      <c r="L71" s="365"/>
      <c r="M71" s="365"/>
      <c r="T71" s="451" t="s">
        <v>12861</v>
      </c>
      <c r="U71" s="213" t="s">
        <v>7133</v>
      </c>
      <c r="V71" s="449">
        <f>V67/V70</f>
        <v>12.346875000000001</v>
      </c>
      <c r="W71" s="212" t="s">
        <v>7148</v>
      </c>
    </row>
    <row r="72" spans="1:23" ht="16.5">
      <c r="A72" s="212" t="s">
        <v>7242</v>
      </c>
      <c r="C72" s="213" t="s">
        <v>7133</v>
      </c>
      <c r="D72" s="213">
        <v>96</v>
      </c>
      <c r="E72" s="212" t="s">
        <v>2965</v>
      </c>
      <c r="J72" s="1128" t="s">
        <v>8987</v>
      </c>
      <c r="K72" s="1128"/>
      <c r="L72" s="216" t="s">
        <v>7133</v>
      </c>
      <c r="M72" s="365">
        <v>3</v>
      </c>
      <c r="N72" s="365" t="s">
        <v>7148</v>
      </c>
      <c r="T72" s="451" t="s">
        <v>12862</v>
      </c>
      <c r="U72" s="213" t="s">
        <v>7133</v>
      </c>
      <c r="V72" s="212">
        <v>1</v>
      </c>
      <c r="W72" s="212" t="s">
        <v>7148</v>
      </c>
    </row>
    <row r="73" spans="1:23" ht="16.5">
      <c r="A73" s="212" t="s">
        <v>7224</v>
      </c>
      <c r="C73" s="213" t="s">
        <v>7133</v>
      </c>
      <c r="D73" s="213">
        <f>+D72*D71</f>
        <v>960</v>
      </c>
      <c r="E73" s="212" t="s">
        <v>7215</v>
      </c>
      <c r="J73" s="1128" t="s">
        <v>8988</v>
      </c>
      <c r="K73" s="1128"/>
      <c r="L73" s="216" t="s">
        <v>7133</v>
      </c>
      <c r="M73" s="365">
        <v>7</v>
      </c>
      <c r="N73" s="365" t="s">
        <v>7218</v>
      </c>
    </row>
    <row r="74" spans="1:23" ht="16.5">
      <c r="B74" s="212" t="s">
        <v>7226</v>
      </c>
      <c r="C74" s="213" t="s">
        <v>7133</v>
      </c>
      <c r="D74" s="213">
        <v>800</v>
      </c>
      <c r="E74" s="212" t="s">
        <v>7215</v>
      </c>
      <c r="J74" s="1129" t="s">
        <v>8989</v>
      </c>
      <c r="K74" s="1129"/>
      <c r="L74" s="375" t="s">
        <v>7133</v>
      </c>
      <c r="M74" s="366">
        <f>M72*M73</f>
        <v>21</v>
      </c>
      <c r="N74" s="366" t="s">
        <v>7148</v>
      </c>
      <c r="T74" s="451" t="s">
        <v>12863</v>
      </c>
      <c r="U74" s="213" t="s">
        <v>7133</v>
      </c>
      <c r="V74" s="449">
        <f>SUM(V71:V72)</f>
        <v>13.346875000000001</v>
      </c>
      <c r="W74" s="212" t="s">
        <v>7148</v>
      </c>
    </row>
    <row r="75" spans="1:23" ht="16.5" customHeight="1">
      <c r="B75" s="212" t="s">
        <v>7229</v>
      </c>
      <c r="C75" s="213" t="s">
        <v>7133</v>
      </c>
      <c r="D75" s="213">
        <f>+D73/D74</f>
        <v>1.2</v>
      </c>
      <c r="E75" s="212" t="s">
        <v>7148</v>
      </c>
      <c r="J75" s="365" t="s">
        <v>8985</v>
      </c>
      <c r="K75" s="373"/>
      <c r="M75" s="373"/>
      <c r="N75" s="373"/>
      <c r="U75" s="213" t="s">
        <v>7133</v>
      </c>
      <c r="V75" s="212">
        <v>14</v>
      </c>
      <c r="W75" s="212" t="s">
        <v>7148</v>
      </c>
    </row>
    <row r="76" spans="1:23" ht="16.5">
      <c r="A76" s="295"/>
      <c r="B76" s="239" t="s">
        <v>12088</v>
      </c>
      <c r="C76" s="240" t="s">
        <v>7133</v>
      </c>
      <c r="D76" s="507">
        <f>+D75*12</f>
        <v>14.399999999999999</v>
      </c>
      <c r="E76" s="239" t="s">
        <v>7148</v>
      </c>
      <c r="J76" s="364" t="s">
        <v>10171</v>
      </c>
      <c r="K76" s="365"/>
      <c r="M76" s="365"/>
      <c r="N76" s="365"/>
    </row>
    <row r="77" spans="1:23" ht="16.5">
      <c r="B77" s="239" t="s">
        <v>12089</v>
      </c>
      <c r="C77" s="213" t="s">
        <v>7133</v>
      </c>
      <c r="D77" s="212">
        <f>+D76*2</f>
        <v>28.799999999999997</v>
      </c>
      <c r="J77" s="1128" t="s">
        <v>8987</v>
      </c>
      <c r="K77" s="1128"/>
      <c r="L77" s="216" t="s">
        <v>7133</v>
      </c>
      <c r="M77" s="365">
        <v>3</v>
      </c>
      <c r="N77" s="365" t="s">
        <v>7148</v>
      </c>
    </row>
    <row r="78" spans="1:23" ht="18.75">
      <c r="A78" s="32" t="s">
        <v>9059</v>
      </c>
      <c r="J78" s="1128" t="s">
        <v>8988</v>
      </c>
      <c r="K78" s="1128"/>
      <c r="L78" s="216" t="s">
        <v>7133</v>
      </c>
      <c r="M78" s="365">
        <v>20</v>
      </c>
      <c r="N78" s="365" t="s">
        <v>7218</v>
      </c>
    </row>
    <row r="79" spans="1:23" ht="16.5">
      <c r="A79" s="212" t="s">
        <v>7241</v>
      </c>
      <c r="C79" s="213" t="s">
        <v>7133</v>
      </c>
      <c r="D79" s="213">
        <v>10</v>
      </c>
      <c r="E79" s="212" t="s">
        <v>7215</v>
      </c>
      <c r="J79" s="1129" t="s">
        <v>8989</v>
      </c>
      <c r="K79" s="1129"/>
      <c r="L79" s="375" t="s">
        <v>7133</v>
      </c>
      <c r="M79" s="366">
        <f>M77*M78</f>
        <v>60</v>
      </c>
      <c r="N79" s="366" t="s">
        <v>7148</v>
      </c>
    </row>
    <row r="80" spans="1:23" ht="16.5" customHeight="1">
      <c r="A80" s="212" t="s">
        <v>7242</v>
      </c>
      <c r="C80" s="213" t="s">
        <v>7133</v>
      </c>
      <c r="D80" s="213">
        <v>77</v>
      </c>
      <c r="E80" s="212" t="s">
        <v>2965</v>
      </c>
      <c r="J80" s="365" t="s">
        <v>8986</v>
      </c>
      <c r="K80" s="373"/>
      <c r="M80" s="373"/>
      <c r="N80" s="373"/>
    </row>
    <row r="81" spans="1:23" ht="16.5">
      <c r="A81" s="212" t="s">
        <v>7224</v>
      </c>
      <c r="C81" s="213" t="s">
        <v>7133</v>
      </c>
      <c r="D81" s="213">
        <f>+D80*D79</f>
        <v>770</v>
      </c>
      <c r="E81" s="212" t="s">
        <v>7215</v>
      </c>
      <c r="J81" s="363"/>
      <c r="K81" s="363"/>
      <c r="M81" s="363"/>
      <c r="N81" s="363"/>
    </row>
    <row r="82" spans="1:23" ht="16.5">
      <c r="B82" s="212" t="s">
        <v>7226</v>
      </c>
      <c r="C82" s="213" t="s">
        <v>7133</v>
      </c>
      <c r="D82" s="213">
        <v>800</v>
      </c>
      <c r="E82" s="212" t="s">
        <v>7215</v>
      </c>
      <c r="J82" s="363"/>
      <c r="K82" s="367" t="s">
        <v>8990</v>
      </c>
      <c r="L82" s="216" t="s">
        <v>7133</v>
      </c>
      <c r="M82" s="368">
        <f>M74+M79</f>
        <v>81</v>
      </c>
      <c r="N82" s="363" t="s">
        <v>7148</v>
      </c>
    </row>
    <row r="83" spans="1:23" ht="16.5" customHeight="1">
      <c r="B83" s="212" t="s">
        <v>7229</v>
      </c>
      <c r="C83" s="213" t="s">
        <v>7133</v>
      </c>
      <c r="D83" s="213">
        <f>+D81/D82</f>
        <v>0.96250000000000002</v>
      </c>
      <c r="E83" s="212" t="s">
        <v>7148</v>
      </c>
      <c r="J83" s="363"/>
      <c r="K83" s="367" t="s">
        <v>8991</v>
      </c>
      <c r="L83" s="216" t="s">
        <v>7133</v>
      </c>
      <c r="M83" s="369">
        <f>M82*12</f>
        <v>972</v>
      </c>
      <c r="N83" s="363" t="s">
        <v>7148</v>
      </c>
    </row>
    <row r="84" spans="1:23" ht="16.5">
      <c r="A84" s="295"/>
      <c r="B84" s="239" t="s">
        <v>7161</v>
      </c>
      <c r="C84" s="240" t="s">
        <v>7133</v>
      </c>
      <c r="D84" s="296">
        <f>+D83*12</f>
        <v>11.55</v>
      </c>
      <c r="E84" s="239" t="s">
        <v>7148</v>
      </c>
      <c r="G84" s="449"/>
      <c r="J84" s="370"/>
      <c r="K84" s="371" t="s">
        <v>8992</v>
      </c>
      <c r="L84" s="375" t="s">
        <v>7133</v>
      </c>
      <c r="M84" s="374">
        <f>M83/45</f>
        <v>21.6</v>
      </c>
      <c r="N84" s="372" t="s">
        <v>8983</v>
      </c>
    </row>
    <row r="85" spans="1:23" ht="15.75" thickBot="1">
      <c r="D85" s="508"/>
    </row>
    <row r="86" spans="1:23" ht="20.25" customHeight="1">
      <c r="A86" s="362" t="s">
        <v>8979</v>
      </c>
      <c r="B86" s="363"/>
      <c r="C86" s="363"/>
      <c r="D86" s="363"/>
      <c r="J86" s="376" t="s">
        <v>8995</v>
      </c>
      <c r="K86" s="377"/>
      <c r="L86" s="377"/>
      <c r="M86" s="377"/>
      <c r="N86" s="377"/>
      <c r="O86" s="378"/>
      <c r="P86" s="379"/>
      <c r="Q86" s="380"/>
      <c r="S86" s="969" t="s">
        <v>16340</v>
      </c>
    </row>
    <row r="87" spans="1:23" ht="16.5" customHeight="1">
      <c r="A87" s="364" t="s">
        <v>8980</v>
      </c>
      <c r="B87" s="365"/>
      <c r="C87" s="365"/>
      <c r="D87" s="365"/>
      <c r="J87" s="381" t="s">
        <v>8996</v>
      </c>
      <c r="K87" s="382"/>
      <c r="L87" s="382"/>
      <c r="M87" s="382"/>
      <c r="N87" s="383"/>
      <c r="O87" s="380"/>
      <c r="P87" s="384"/>
      <c r="Q87" s="385"/>
      <c r="S87" s="212">
        <v>1</v>
      </c>
      <c r="T87" s="451" t="s">
        <v>16341</v>
      </c>
      <c r="U87" s="213" t="s">
        <v>7133</v>
      </c>
      <c r="V87" s="212">
        <v>5</v>
      </c>
      <c r="W87" s="212" t="s">
        <v>16342</v>
      </c>
    </row>
    <row r="88" spans="1:23" ht="16.5" customHeight="1">
      <c r="A88" s="1128" t="s">
        <v>8987</v>
      </c>
      <c r="B88" s="1128"/>
      <c r="C88" s="216" t="s">
        <v>7133</v>
      </c>
      <c r="D88" s="365">
        <v>2</v>
      </c>
      <c r="E88" s="365" t="s">
        <v>7148</v>
      </c>
      <c r="J88" s="381" t="s">
        <v>8997</v>
      </c>
      <c r="K88" s="383"/>
      <c r="L88" s="383"/>
      <c r="M88" s="383"/>
      <c r="N88" s="383"/>
      <c r="O88" s="380"/>
      <c r="P88" s="384"/>
      <c r="Q88" s="380"/>
      <c r="T88" s="451" t="s">
        <v>16343</v>
      </c>
      <c r="U88" s="213" t="s">
        <v>7133</v>
      </c>
      <c r="V88" s="212">
        <v>450</v>
      </c>
      <c r="W88" s="212" t="s">
        <v>16344</v>
      </c>
    </row>
    <row r="89" spans="1:23" ht="16.5">
      <c r="A89" s="1128" t="s">
        <v>8988</v>
      </c>
      <c r="B89" s="1128"/>
      <c r="C89" s="216" t="s">
        <v>7133</v>
      </c>
      <c r="D89" s="365">
        <v>7</v>
      </c>
      <c r="E89" s="365" t="s">
        <v>7218</v>
      </c>
      <c r="J89" s="381" t="s">
        <v>8998</v>
      </c>
      <c r="K89" s="380"/>
      <c r="L89" s="380"/>
      <c r="M89" s="382">
        <v>10</v>
      </c>
      <c r="N89" s="383" t="s">
        <v>7215</v>
      </c>
      <c r="O89" s="1150" t="s">
        <v>9000</v>
      </c>
      <c r="P89" s="1151"/>
      <c r="Q89" s="380"/>
    </row>
    <row r="90" spans="1:23" ht="16.5">
      <c r="A90" s="1129" t="s">
        <v>8989</v>
      </c>
      <c r="B90" s="1129"/>
      <c r="C90" s="375" t="s">
        <v>7133</v>
      </c>
      <c r="D90" s="366">
        <f>D88*D89</f>
        <v>14</v>
      </c>
      <c r="E90" s="366" t="s">
        <v>7148</v>
      </c>
      <c r="J90" s="381" t="s">
        <v>8999</v>
      </c>
      <c r="K90" s="380"/>
      <c r="L90" s="380"/>
      <c r="M90" s="383">
        <v>30</v>
      </c>
      <c r="N90" s="383" t="s">
        <v>7148</v>
      </c>
      <c r="O90" s="1150"/>
      <c r="P90" s="1151"/>
      <c r="Q90" s="380"/>
      <c r="T90" s="451" t="s">
        <v>16345</v>
      </c>
      <c r="U90" s="213" t="s">
        <v>7133</v>
      </c>
      <c r="V90" s="970">
        <f>+V87*V88</f>
        <v>2250</v>
      </c>
      <c r="W90" s="212" t="s">
        <v>16342</v>
      </c>
    </row>
    <row r="91" spans="1:23" ht="16.5">
      <c r="A91" s="365" t="s">
        <v>8981</v>
      </c>
      <c r="B91" s="365"/>
      <c r="C91" s="216"/>
      <c r="D91" s="365"/>
      <c r="E91" s="365"/>
      <c r="J91" s="381" t="s">
        <v>9001</v>
      </c>
      <c r="K91" s="380"/>
      <c r="L91" s="380"/>
      <c r="M91" s="382">
        <f>M90*M89</f>
        <v>300</v>
      </c>
      <c r="N91" s="383" t="s">
        <v>7215</v>
      </c>
      <c r="O91" s="382"/>
      <c r="P91" s="386"/>
      <c r="Q91" s="380"/>
      <c r="T91" s="451" t="s">
        <v>16346</v>
      </c>
      <c r="U91" s="213" t="s">
        <v>7133</v>
      </c>
      <c r="V91" s="970">
        <f>+V90*12</f>
        <v>27000</v>
      </c>
      <c r="W91" s="212" t="s">
        <v>16342</v>
      </c>
    </row>
    <row r="92" spans="1:23" ht="16.5">
      <c r="A92" s="364" t="s">
        <v>10171</v>
      </c>
      <c r="B92" s="365"/>
      <c r="C92" s="216"/>
      <c r="D92" s="365"/>
      <c r="E92" s="365"/>
      <c r="J92" s="381" t="s">
        <v>9002</v>
      </c>
      <c r="K92" s="380"/>
      <c r="L92" s="380"/>
      <c r="M92" s="383">
        <v>300</v>
      </c>
      <c r="N92" s="383" t="s">
        <v>7215</v>
      </c>
      <c r="O92" s="387">
        <f>M92/M91</f>
        <v>1</v>
      </c>
      <c r="P92" s="386" t="s">
        <v>7227</v>
      </c>
      <c r="Q92" s="380"/>
      <c r="U92" s="213" t="s">
        <v>7133</v>
      </c>
      <c r="V92" s="212">
        <f>+V91/1000</f>
        <v>27</v>
      </c>
      <c r="W92" s="212" t="s">
        <v>16347</v>
      </c>
    </row>
    <row r="93" spans="1:23" ht="16.5">
      <c r="A93" s="1128" t="s">
        <v>8987</v>
      </c>
      <c r="B93" s="1128"/>
      <c r="C93" s="216" t="s">
        <v>7133</v>
      </c>
      <c r="D93" s="365">
        <v>5</v>
      </c>
      <c r="E93" s="365" t="s">
        <v>7148</v>
      </c>
      <c r="J93" s="424" t="s">
        <v>7161</v>
      </c>
      <c r="K93" s="425"/>
      <c r="L93" s="425"/>
      <c r="M93" s="426">
        <f>12/O92</f>
        <v>12</v>
      </c>
      <c r="N93" s="427" t="s">
        <v>7148</v>
      </c>
      <c r="O93" s="428">
        <f>M93/12</f>
        <v>1</v>
      </c>
      <c r="P93" s="429" t="s">
        <v>9058</v>
      </c>
      <c r="Q93" s="380"/>
      <c r="U93" s="213" t="s">
        <v>7133</v>
      </c>
      <c r="V93" s="212">
        <f>+V92/20</f>
        <v>1.35</v>
      </c>
      <c r="W93" s="212" t="s">
        <v>16348</v>
      </c>
    </row>
    <row r="94" spans="1:23" ht="18.75" customHeight="1">
      <c r="A94" s="1152" t="s">
        <v>8988</v>
      </c>
      <c r="B94" s="1152"/>
      <c r="C94" s="216" t="s">
        <v>7133</v>
      </c>
      <c r="D94" s="365">
        <v>11</v>
      </c>
      <c r="E94" s="365" t="s">
        <v>7218</v>
      </c>
      <c r="J94" s="430"/>
      <c r="P94" s="431"/>
      <c r="T94" s="451" t="s">
        <v>16349</v>
      </c>
      <c r="U94" s="213" t="s">
        <v>7133</v>
      </c>
      <c r="V94" s="212">
        <v>2</v>
      </c>
      <c r="W94" s="212" t="s">
        <v>16348</v>
      </c>
    </row>
    <row r="95" spans="1:23" ht="21" customHeight="1">
      <c r="A95" s="1153" t="s">
        <v>8989</v>
      </c>
      <c r="B95" s="1153"/>
      <c r="C95" s="375" t="s">
        <v>7133</v>
      </c>
      <c r="D95" s="366">
        <f>D93*D94</f>
        <v>55</v>
      </c>
      <c r="E95" s="366" t="s">
        <v>7148</v>
      </c>
      <c r="J95" s="381" t="s">
        <v>9056</v>
      </c>
      <c r="K95" s="382"/>
      <c r="L95" s="382"/>
      <c r="M95" s="382"/>
      <c r="N95" s="383"/>
      <c r="O95" s="380"/>
      <c r="P95" s="384"/>
    </row>
    <row r="96" spans="1:23" ht="16.5">
      <c r="A96" s="365" t="s">
        <v>8982</v>
      </c>
      <c r="B96" s="365"/>
      <c r="C96" s="216"/>
      <c r="D96" s="365"/>
      <c r="E96" s="365"/>
      <c r="J96" s="381" t="s">
        <v>8997</v>
      </c>
      <c r="K96" s="383"/>
      <c r="L96" s="383"/>
      <c r="M96" s="383"/>
      <c r="N96" s="383"/>
      <c r="O96" s="380"/>
      <c r="P96" s="384"/>
    </row>
    <row r="97" spans="1:16" ht="16.5">
      <c r="A97" s="363"/>
      <c r="B97" s="363"/>
      <c r="C97" s="216"/>
      <c r="D97" s="363"/>
      <c r="E97" s="363"/>
      <c r="J97" s="381" t="s">
        <v>8998</v>
      </c>
      <c r="K97" s="380"/>
      <c r="L97" s="380"/>
      <c r="M97" s="382">
        <v>15</v>
      </c>
      <c r="N97" s="383" t="s">
        <v>7215</v>
      </c>
      <c r="O97" s="1150" t="s">
        <v>9000</v>
      </c>
      <c r="P97" s="1151"/>
    </row>
    <row r="98" spans="1:16" ht="16.5">
      <c r="A98" s="363"/>
      <c r="B98" s="367" t="s">
        <v>8990</v>
      </c>
      <c r="C98" s="216" t="s">
        <v>7133</v>
      </c>
      <c r="D98" s="368">
        <f>D90+D95</f>
        <v>69</v>
      </c>
      <c r="E98" s="363" t="s">
        <v>7148</v>
      </c>
      <c r="J98" s="381" t="s">
        <v>8999</v>
      </c>
      <c r="K98" s="380"/>
      <c r="L98" s="380"/>
      <c r="M98" s="383">
        <v>10</v>
      </c>
      <c r="N98" s="383" t="s">
        <v>7148</v>
      </c>
      <c r="O98" s="1150"/>
      <c r="P98" s="1151"/>
    </row>
    <row r="99" spans="1:16" ht="16.5">
      <c r="A99" s="363"/>
      <c r="B99" s="367" t="s">
        <v>8991</v>
      </c>
      <c r="C99" s="216" t="s">
        <v>7133</v>
      </c>
      <c r="D99" s="369">
        <f>D98*12</f>
        <v>828</v>
      </c>
      <c r="E99" s="363" t="s">
        <v>7148</v>
      </c>
      <c r="J99" s="381" t="s">
        <v>9001</v>
      </c>
      <c r="K99" s="380"/>
      <c r="L99" s="380"/>
      <c r="M99" s="382">
        <f>M98*M97</f>
        <v>150</v>
      </c>
      <c r="N99" s="383" t="s">
        <v>7215</v>
      </c>
      <c r="O99" s="382"/>
      <c r="P99" s="386"/>
    </row>
    <row r="100" spans="1:16" ht="16.5">
      <c r="A100" s="370"/>
      <c r="B100" s="371" t="s">
        <v>8993</v>
      </c>
      <c r="C100" s="375" t="s">
        <v>7133</v>
      </c>
      <c r="D100" s="374">
        <f>D99/115</f>
        <v>7.2</v>
      </c>
      <c r="E100" s="372" t="s">
        <v>8983</v>
      </c>
      <c r="J100" s="381" t="s">
        <v>9002</v>
      </c>
      <c r="K100" s="380"/>
      <c r="L100" s="380"/>
      <c r="M100" s="383">
        <v>300</v>
      </c>
      <c r="N100" s="383" t="s">
        <v>7215</v>
      </c>
      <c r="O100" s="387">
        <f>M100/M99</f>
        <v>2</v>
      </c>
      <c r="P100" s="386" t="s">
        <v>7227</v>
      </c>
    </row>
    <row r="101" spans="1:16" ht="15.75">
      <c r="J101" s="424" t="s">
        <v>7161</v>
      </c>
      <c r="K101" s="425"/>
      <c r="L101" s="425"/>
      <c r="M101" s="426">
        <f>12/O100</f>
        <v>6</v>
      </c>
      <c r="N101" s="427" t="s">
        <v>7148</v>
      </c>
      <c r="O101" s="428">
        <f>M101/12</f>
        <v>0.5</v>
      </c>
      <c r="P101" s="429" t="s">
        <v>9058</v>
      </c>
    </row>
    <row r="102" spans="1:16" ht="16.5" thickBot="1">
      <c r="J102" s="432" t="s">
        <v>9057</v>
      </c>
      <c r="K102" s="433"/>
      <c r="L102" s="434"/>
      <c r="M102" s="435">
        <f>M101+M93</f>
        <v>18</v>
      </c>
      <c r="N102" s="388" t="s">
        <v>7148</v>
      </c>
      <c r="O102" s="389">
        <f>M102/12</f>
        <v>1.5</v>
      </c>
      <c r="P102" s="390" t="s">
        <v>9058</v>
      </c>
    </row>
    <row r="104" spans="1:16" ht="20.25">
      <c r="A104" s="362" t="s">
        <v>9137</v>
      </c>
      <c r="B104" s="363"/>
      <c r="C104" s="363"/>
      <c r="D104" s="363"/>
      <c r="J104" s="362" t="s">
        <v>10172</v>
      </c>
      <c r="K104" s="363"/>
      <c r="L104" s="363"/>
      <c r="M104" s="363"/>
    </row>
    <row r="105" spans="1:16" ht="16.5">
      <c r="A105" s="364" t="s">
        <v>10168</v>
      </c>
      <c r="B105" s="365"/>
      <c r="C105" s="365"/>
      <c r="D105" s="365"/>
      <c r="J105" s="364" t="s">
        <v>8980</v>
      </c>
      <c r="K105" s="365"/>
      <c r="L105" s="365"/>
      <c r="M105" s="365"/>
    </row>
    <row r="106" spans="1:16" ht="16.5">
      <c r="A106" s="1128" t="s">
        <v>8987</v>
      </c>
      <c r="B106" s="1128"/>
      <c r="C106" s="216" t="s">
        <v>7133</v>
      </c>
      <c r="D106" s="365">
        <v>20</v>
      </c>
      <c r="E106" s="365" t="s">
        <v>7148</v>
      </c>
      <c r="J106" s="1128" t="s">
        <v>8987</v>
      </c>
      <c r="K106" s="1128"/>
      <c r="L106" s="216" t="s">
        <v>7133</v>
      </c>
      <c r="M106" s="365">
        <v>2</v>
      </c>
      <c r="N106" s="365" t="s">
        <v>7148</v>
      </c>
    </row>
    <row r="107" spans="1:16" ht="16.5">
      <c r="A107" s="1128" t="s">
        <v>9138</v>
      </c>
      <c r="B107" s="1128"/>
      <c r="C107" s="216" t="s">
        <v>7133</v>
      </c>
      <c r="D107" s="365">
        <v>73</v>
      </c>
      <c r="E107" s="365" t="s">
        <v>7218</v>
      </c>
      <c r="J107" s="1128" t="s">
        <v>8988</v>
      </c>
      <c r="K107" s="1128"/>
      <c r="L107" s="216" t="s">
        <v>7133</v>
      </c>
      <c r="M107" s="365">
        <v>8</v>
      </c>
      <c r="N107" s="365" t="s">
        <v>7218</v>
      </c>
    </row>
    <row r="108" spans="1:16" ht="16.5">
      <c r="B108" s="212" t="s">
        <v>9139</v>
      </c>
      <c r="C108" s="216" t="s">
        <v>7133</v>
      </c>
      <c r="D108" s="212">
        <v>100</v>
      </c>
      <c r="E108" s="212" t="s">
        <v>7148</v>
      </c>
      <c r="J108" s="1129" t="s">
        <v>8989</v>
      </c>
      <c r="K108" s="1129"/>
      <c r="L108" s="375" t="s">
        <v>7133</v>
      </c>
      <c r="M108" s="366">
        <f>M106*M107</f>
        <v>16</v>
      </c>
      <c r="N108" s="366" t="s">
        <v>7148</v>
      </c>
    </row>
    <row r="109" spans="1:16" ht="16.5">
      <c r="A109" s="1129" t="s">
        <v>8991</v>
      </c>
      <c r="B109" s="1129"/>
      <c r="C109" s="375" t="s">
        <v>7133</v>
      </c>
      <c r="D109" s="366">
        <f>D106*D107</f>
        <v>1460</v>
      </c>
      <c r="E109" s="366" t="s">
        <v>7148</v>
      </c>
      <c r="J109" s="365" t="s">
        <v>8985</v>
      </c>
      <c r="K109" s="373"/>
      <c r="M109" s="373"/>
      <c r="N109" s="373"/>
    </row>
    <row r="110" spans="1:16" ht="16.5">
      <c r="D110" s="212">
        <f>D109/D108</f>
        <v>14.6</v>
      </c>
      <c r="E110" s="212" t="s">
        <v>9140</v>
      </c>
      <c r="J110" s="364" t="s">
        <v>10171</v>
      </c>
      <c r="K110" s="365"/>
      <c r="M110" s="365"/>
      <c r="N110" s="365"/>
    </row>
    <row r="111" spans="1:16" ht="16.5">
      <c r="J111" s="1128" t="s">
        <v>8987</v>
      </c>
      <c r="K111" s="1128"/>
      <c r="L111" s="216" t="s">
        <v>7133</v>
      </c>
      <c r="M111" s="365">
        <v>2</v>
      </c>
      <c r="N111" s="365" t="s">
        <v>7148</v>
      </c>
    </row>
    <row r="112" spans="1:16" ht="16.5">
      <c r="J112" s="1128" t="s">
        <v>8988</v>
      </c>
      <c r="K112" s="1128"/>
      <c r="L112" s="216" t="s">
        <v>7133</v>
      </c>
      <c r="M112" s="365">
        <v>9</v>
      </c>
      <c r="N112" s="365" t="s">
        <v>7218</v>
      </c>
    </row>
    <row r="113" spans="10:14" ht="16.5">
      <c r="J113" s="1129" t="s">
        <v>8989</v>
      </c>
      <c r="K113" s="1129"/>
      <c r="L113" s="375" t="s">
        <v>7133</v>
      </c>
      <c r="M113" s="366">
        <f>M111*M112</f>
        <v>18</v>
      </c>
      <c r="N113" s="366" t="s">
        <v>7148</v>
      </c>
    </row>
    <row r="114" spans="10:14" ht="16.5">
      <c r="J114" s="365" t="s">
        <v>8986</v>
      </c>
      <c r="K114" s="373"/>
      <c r="M114" s="373"/>
      <c r="N114" s="373"/>
    </row>
    <row r="115" spans="10:14" ht="16.5">
      <c r="J115" s="363"/>
      <c r="K115" s="363"/>
      <c r="M115" s="363"/>
      <c r="N115" s="363"/>
    </row>
    <row r="116" spans="10:14" ht="16.5">
      <c r="J116" s="363"/>
      <c r="K116" s="367" t="s">
        <v>8990</v>
      </c>
      <c r="L116" s="216" t="s">
        <v>7133</v>
      </c>
      <c r="M116" s="368">
        <f>M108+M113</f>
        <v>34</v>
      </c>
      <c r="N116" s="363" t="s">
        <v>7148</v>
      </c>
    </row>
    <row r="117" spans="10:14" ht="16.5">
      <c r="J117" s="363"/>
      <c r="K117" s="367" t="s">
        <v>8991</v>
      </c>
      <c r="L117" s="216" t="s">
        <v>7133</v>
      </c>
      <c r="M117" s="369">
        <f>M116*12</f>
        <v>408</v>
      </c>
      <c r="N117" s="363" t="s">
        <v>7148</v>
      </c>
    </row>
    <row r="118" spans="10:14" ht="16.5">
      <c r="J118" s="370"/>
      <c r="K118" s="371" t="s">
        <v>8992</v>
      </c>
      <c r="L118" s="375" t="s">
        <v>7133</v>
      </c>
      <c r="M118" s="374">
        <f>M117/45</f>
        <v>9.0666666666666664</v>
      </c>
      <c r="N118" s="372" t="s">
        <v>8983</v>
      </c>
    </row>
  </sheetData>
  <mergeCells count="58">
    <mergeCell ref="C42:D42"/>
    <mergeCell ref="C43:D43"/>
    <mergeCell ref="A88:B88"/>
    <mergeCell ref="O97:P98"/>
    <mergeCell ref="A94:B94"/>
    <mergeCell ref="A95:B95"/>
    <mergeCell ref="A90:B90"/>
    <mergeCell ref="A93:B93"/>
    <mergeCell ref="O89:P90"/>
    <mergeCell ref="C65:D65"/>
    <mergeCell ref="J72:K72"/>
    <mergeCell ref="C60:D60"/>
    <mergeCell ref="C61:D61"/>
    <mergeCell ref="C62:D62"/>
    <mergeCell ref="C64:D64"/>
    <mergeCell ref="H52:H63"/>
    <mergeCell ref="G2:H3"/>
    <mergeCell ref="P2:Q3"/>
    <mergeCell ref="C39:D39"/>
    <mergeCell ref="C40:D40"/>
    <mergeCell ref="C41:D41"/>
    <mergeCell ref="S18:W19"/>
    <mergeCell ref="G19:H20"/>
    <mergeCell ref="P19:Q20"/>
    <mergeCell ref="G47:H48"/>
    <mergeCell ref="T49:T50"/>
    <mergeCell ref="U49:U50"/>
    <mergeCell ref="V49:V50"/>
    <mergeCell ref="L39:M39"/>
    <mergeCell ref="L40:M40"/>
    <mergeCell ref="L41:M41"/>
    <mergeCell ref="W49:W50"/>
    <mergeCell ref="H50:H51"/>
    <mergeCell ref="Y26:Z27"/>
    <mergeCell ref="Y28:Z28"/>
    <mergeCell ref="C37:D37"/>
    <mergeCell ref="L37:M37"/>
    <mergeCell ref="Y38:Z38"/>
    <mergeCell ref="C38:D38"/>
    <mergeCell ref="L38:M38"/>
    <mergeCell ref="C58:D58"/>
    <mergeCell ref="C59:D59"/>
    <mergeCell ref="C63:D63"/>
    <mergeCell ref="A89:B89"/>
    <mergeCell ref="J73:K73"/>
    <mergeCell ref="J74:K74"/>
    <mergeCell ref="J77:K77"/>
    <mergeCell ref="J78:K78"/>
    <mergeCell ref="J79:K79"/>
    <mergeCell ref="J106:K106"/>
    <mergeCell ref="J111:K111"/>
    <mergeCell ref="J112:K112"/>
    <mergeCell ref="J113:K113"/>
    <mergeCell ref="A106:B106"/>
    <mergeCell ref="A107:B107"/>
    <mergeCell ref="A109:B109"/>
    <mergeCell ref="J107:K107"/>
    <mergeCell ref="J108:K10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L112"/>
  <sheetViews>
    <sheetView workbookViewId="0">
      <pane xSplit="2" ySplit="4" topLeftCell="C65" activePane="bottomRight" state="frozen"/>
      <selection pane="topRight" activeCell="C1" sqref="C1"/>
      <selection pane="bottomLeft" activeCell="A5" sqref="A5"/>
      <selection pane="bottomRight" activeCell="AA102" sqref="AA102"/>
    </sheetView>
  </sheetViews>
  <sheetFormatPr defaultRowHeight="15"/>
  <cols>
    <col min="1" max="1" width="3.85546875" style="448" customWidth="1"/>
    <col min="2" max="2" width="21.42578125" style="414" customWidth="1"/>
    <col min="3" max="3" width="6.28515625" style="445" customWidth="1"/>
    <col min="4" max="4" width="8.85546875" style="444" customWidth="1"/>
    <col min="5" max="5" width="9.28515625" style="444" customWidth="1"/>
    <col min="6" max="6" width="6.28515625" style="445" hidden="1" customWidth="1"/>
    <col min="7" max="7" width="8.85546875" style="444" hidden="1" customWidth="1"/>
    <col min="8" max="8" width="9.28515625" style="444" hidden="1" customWidth="1"/>
    <col min="9" max="9" width="9" style="444" hidden="1" customWidth="1"/>
    <col min="10" max="10" width="30.140625" style="414" customWidth="1"/>
    <col min="11" max="11" width="13.7109375" style="414" customWidth="1"/>
    <col min="12" max="12" width="8" style="444" customWidth="1"/>
  </cols>
  <sheetData>
    <row r="1" spans="1:12">
      <c r="A1" s="1164" t="s">
        <v>9401</v>
      </c>
      <c r="B1" s="1164"/>
      <c r="C1" s="1164"/>
      <c r="D1" s="1164"/>
      <c r="E1" s="1164"/>
      <c r="F1" s="1164"/>
      <c r="G1" s="1164"/>
      <c r="H1" s="1164"/>
      <c r="I1" s="1164"/>
      <c r="J1" s="1164"/>
      <c r="K1" s="438"/>
      <c r="L1" s="454"/>
    </row>
    <row r="2" spans="1:12">
      <c r="A2" s="1165" t="s">
        <v>12</v>
      </c>
      <c r="B2" s="1165" t="s">
        <v>7398</v>
      </c>
      <c r="C2" s="1165" t="s">
        <v>9402</v>
      </c>
      <c r="D2" s="1165"/>
      <c r="E2" s="1165"/>
      <c r="F2" s="1167" t="s">
        <v>9950</v>
      </c>
      <c r="G2" s="1167"/>
      <c r="H2" s="1167"/>
      <c r="I2" s="1167"/>
      <c r="J2" s="1165" t="s">
        <v>7400</v>
      </c>
      <c r="K2" s="1160" t="s">
        <v>9403</v>
      </c>
      <c r="L2" s="1160" t="s">
        <v>7399</v>
      </c>
    </row>
    <row r="3" spans="1:12" ht="15" customHeight="1">
      <c r="A3" s="1166"/>
      <c r="B3" s="1166"/>
      <c r="C3" s="455" t="s">
        <v>2486</v>
      </c>
      <c r="D3" s="455" t="s">
        <v>2487</v>
      </c>
      <c r="E3" s="455" t="s">
        <v>9404</v>
      </c>
      <c r="F3" s="456" t="s">
        <v>2486</v>
      </c>
      <c r="G3" s="456" t="s">
        <v>2487</v>
      </c>
      <c r="H3" s="456" t="s">
        <v>9404</v>
      </c>
      <c r="I3" s="456" t="s">
        <v>9951</v>
      </c>
      <c r="J3" s="1166"/>
      <c r="K3" s="1161"/>
      <c r="L3" s="1161"/>
    </row>
    <row r="4" spans="1:12">
      <c r="A4" s="457">
        <v>1</v>
      </c>
      <c r="B4" s="458" t="s">
        <v>7665</v>
      </c>
      <c r="C4" s="459" t="s">
        <v>7257</v>
      </c>
      <c r="D4" s="460" t="s">
        <v>9405</v>
      </c>
      <c r="E4" s="460" t="s">
        <v>7257</v>
      </c>
      <c r="F4" s="461"/>
      <c r="G4" s="462"/>
      <c r="H4" s="462"/>
      <c r="I4" s="462">
        <v>2</v>
      </c>
      <c r="J4" s="463" t="s">
        <v>9406</v>
      </c>
      <c r="K4" s="464">
        <v>45181</v>
      </c>
      <c r="L4" s="465"/>
    </row>
    <row r="5" spans="1:12">
      <c r="A5" s="466">
        <v>2</v>
      </c>
      <c r="B5" s="467" t="s">
        <v>7666</v>
      </c>
      <c r="C5" s="468" t="s">
        <v>7257</v>
      </c>
      <c r="D5" s="469" t="s">
        <v>7257</v>
      </c>
      <c r="E5" s="469" t="s">
        <v>7257</v>
      </c>
      <c r="F5" s="470"/>
      <c r="G5" s="471"/>
      <c r="H5" s="471"/>
      <c r="I5" s="471"/>
      <c r="J5" s="467"/>
      <c r="K5" s="467"/>
      <c r="L5" s="469"/>
    </row>
    <row r="6" spans="1:12">
      <c r="A6" s="466">
        <v>3</v>
      </c>
      <c r="B6" s="467" t="s">
        <v>7667</v>
      </c>
      <c r="C6" s="468" t="s">
        <v>7257</v>
      </c>
      <c r="D6" s="469" t="s">
        <v>7257</v>
      </c>
      <c r="E6" s="469" t="s">
        <v>7257</v>
      </c>
      <c r="F6" s="470"/>
      <c r="G6" s="471"/>
      <c r="H6" s="471"/>
      <c r="I6" s="471">
        <v>2</v>
      </c>
      <c r="J6" s="467" t="s">
        <v>9407</v>
      </c>
      <c r="K6" s="467"/>
      <c r="L6" s="469"/>
    </row>
    <row r="7" spans="1:12">
      <c r="A7" s="466">
        <v>4</v>
      </c>
      <c r="B7" s="467" t="s">
        <v>7668</v>
      </c>
      <c r="C7" s="468" t="s">
        <v>7257</v>
      </c>
      <c r="D7" s="469" t="s">
        <v>7257</v>
      </c>
      <c r="E7" s="469" t="s">
        <v>7257</v>
      </c>
      <c r="F7" s="470"/>
      <c r="G7" s="471"/>
      <c r="H7" s="471"/>
      <c r="I7" s="471"/>
      <c r="J7" s="467"/>
      <c r="K7" s="467"/>
      <c r="L7" s="469"/>
    </row>
    <row r="8" spans="1:12">
      <c r="A8" s="466">
        <v>5</v>
      </c>
      <c r="B8" s="467" t="s">
        <v>7669</v>
      </c>
      <c r="C8" s="468" t="s">
        <v>7257</v>
      </c>
      <c r="D8" s="469" t="s">
        <v>7257</v>
      </c>
      <c r="E8" s="469" t="s">
        <v>7257</v>
      </c>
      <c r="F8" s="470"/>
      <c r="G8" s="471"/>
      <c r="H8" s="471"/>
      <c r="I8" s="471"/>
      <c r="J8" s="467"/>
      <c r="K8" s="467"/>
      <c r="L8" s="469"/>
    </row>
    <row r="9" spans="1:12">
      <c r="A9" s="466">
        <v>6</v>
      </c>
      <c r="B9" s="467" t="s">
        <v>7670</v>
      </c>
      <c r="C9" s="468" t="s">
        <v>7257</v>
      </c>
      <c r="D9" s="469" t="s">
        <v>7257</v>
      </c>
      <c r="E9" s="469" t="s">
        <v>7257</v>
      </c>
      <c r="F9" s="470"/>
      <c r="G9" s="471"/>
      <c r="H9" s="471"/>
      <c r="I9" s="471"/>
      <c r="J9" s="467"/>
      <c r="K9" s="467"/>
      <c r="L9" s="469"/>
    </row>
    <row r="10" spans="1:12">
      <c r="A10" s="466">
        <v>7</v>
      </c>
      <c r="B10" s="467" t="s">
        <v>7671</v>
      </c>
      <c r="C10" s="468" t="s">
        <v>7257</v>
      </c>
      <c r="D10" s="469" t="s">
        <v>7257</v>
      </c>
      <c r="E10" s="469" t="s">
        <v>7257</v>
      </c>
      <c r="F10" s="470"/>
      <c r="G10" s="471"/>
      <c r="H10" s="471"/>
      <c r="I10" s="471"/>
      <c r="J10" s="467"/>
      <c r="K10" s="467"/>
      <c r="L10" s="469"/>
    </row>
    <row r="11" spans="1:12">
      <c r="A11" s="466">
        <v>8</v>
      </c>
      <c r="B11" s="467" t="s">
        <v>7672</v>
      </c>
      <c r="C11" s="468" t="s">
        <v>7257</v>
      </c>
      <c r="D11" s="469" t="s">
        <v>7257</v>
      </c>
      <c r="E11" s="469" t="s">
        <v>7257</v>
      </c>
      <c r="F11" s="470"/>
      <c r="G11" s="471"/>
      <c r="H11" s="471"/>
      <c r="I11" s="471"/>
      <c r="J11" s="467"/>
      <c r="K11" s="467"/>
      <c r="L11" s="469"/>
    </row>
    <row r="12" spans="1:12">
      <c r="A12" s="466">
        <v>9</v>
      </c>
      <c r="B12" s="467" t="s">
        <v>7673</v>
      </c>
      <c r="C12" s="468" t="s">
        <v>7257</v>
      </c>
      <c r="D12" s="469" t="s">
        <v>7257</v>
      </c>
      <c r="E12" s="469" t="s">
        <v>7257</v>
      </c>
      <c r="F12" s="470"/>
      <c r="G12" s="471"/>
      <c r="H12" s="471"/>
      <c r="I12" s="471"/>
      <c r="J12" s="467"/>
      <c r="K12" s="467"/>
      <c r="L12" s="469"/>
    </row>
    <row r="13" spans="1:12">
      <c r="A13" s="466">
        <v>10</v>
      </c>
      <c r="B13" s="467" t="s">
        <v>7674</v>
      </c>
      <c r="C13" s="468" t="s">
        <v>7257</v>
      </c>
      <c r="D13" s="469" t="s">
        <v>7257</v>
      </c>
      <c r="E13" s="469" t="s">
        <v>7257</v>
      </c>
      <c r="F13" s="470"/>
      <c r="G13" s="471"/>
      <c r="H13" s="471"/>
      <c r="I13" s="471"/>
      <c r="J13" s="467"/>
      <c r="K13" s="467"/>
      <c r="L13" s="469"/>
    </row>
    <row r="14" spans="1:12">
      <c r="A14" s="466">
        <v>11</v>
      </c>
      <c r="B14" s="467" t="s">
        <v>7675</v>
      </c>
      <c r="C14" s="468" t="s">
        <v>7257</v>
      </c>
      <c r="D14" s="469" t="s">
        <v>7257</v>
      </c>
      <c r="E14" s="469" t="s">
        <v>7257</v>
      </c>
      <c r="F14" s="470"/>
      <c r="G14" s="471"/>
      <c r="H14" s="471"/>
      <c r="I14" s="471">
        <v>2</v>
      </c>
      <c r="J14" s="467" t="s">
        <v>9406</v>
      </c>
      <c r="K14" s="467"/>
      <c r="L14" s="469"/>
    </row>
    <row r="15" spans="1:12">
      <c r="A15" s="466">
        <v>12</v>
      </c>
      <c r="B15" s="467" t="s">
        <v>7676</v>
      </c>
      <c r="C15" s="468" t="s">
        <v>7257</v>
      </c>
      <c r="D15" s="469" t="s">
        <v>7257</v>
      </c>
      <c r="E15" s="469" t="s">
        <v>7257</v>
      </c>
      <c r="F15" s="470"/>
      <c r="G15" s="471"/>
      <c r="H15" s="471"/>
      <c r="I15" s="471">
        <v>2</v>
      </c>
      <c r="J15" s="467" t="s">
        <v>9406</v>
      </c>
      <c r="K15" s="467"/>
      <c r="L15" s="469"/>
    </row>
    <row r="16" spans="1:12">
      <c r="A16" s="466">
        <v>13</v>
      </c>
      <c r="B16" s="467" t="s">
        <v>9408</v>
      </c>
      <c r="C16" s="468" t="s">
        <v>7257</v>
      </c>
      <c r="D16" s="469" t="s">
        <v>7257</v>
      </c>
      <c r="E16" s="469" t="s">
        <v>7257</v>
      </c>
      <c r="F16" s="470"/>
      <c r="G16" s="471"/>
      <c r="H16" s="471"/>
      <c r="I16" s="471">
        <v>2</v>
      </c>
      <c r="J16" s="467" t="s">
        <v>9406</v>
      </c>
      <c r="K16" s="472"/>
      <c r="L16" s="473"/>
    </row>
    <row r="17" spans="1:12">
      <c r="A17" s="466">
        <v>14</v>
      </c>
      <c r="B17" s="467" t="s">
        <v>7677</v>
      </c>
      <c r="C17" s="468" t="s">
        <v>7257</v>
      </c>
      <c r="D17" s="469" t="s">
        <v>7257</v>
      </c>
      <c r="E17" s="469" t="s">
        <v>7257</v>
      </c>
      <c r="F17" s="470"/>
      <c r="G17" s="471"/>
      <c r="H17" s="471"/>
      <c r="I17" s="471"/>
      <c r="J17" s="467"/>
      <c r="K17" s="467"/>
      <c r="L17" s="469"/>
    </row>
    <row r="18" spans="1:12">
      <c r="A18" s="466">
        <v>15</v>
      </c>
      <c r="B18" s="467" t="s">
        <v>7678</v>
      </c>
      <c r="C18" s="468" t="s">
        <v>7257</v>
      </c>
      <c r="D18" s="469" t="s">
        <v>7257</v>
      </c>
      <c r="E18" s="469" t="s">
        <v>7257</v>
      </c>
      <c r="F18" s="470"/>
      <c r="G18" s="471"/>
      <c r="H18" s="471"/>
      <c r="I18" s="471"/>
      <c r="J18" s="467"/>
      <c r="K18" s="467"/>
      <c r="L18" s="469"/>
    </row>
    <row r="19" spans="1:12">
      <c r="A19" s="466">
        <v>16</v>
      </c>
      <c r="B19" s="467" t="s">
        <v>7679</v>
      </c>
      <c r="C19" s="468" t="s">
        <v>7257</v>
      </c>
      <c r="D19" s="469" t="s">
        <v>7257</v>
      </c>
      <c r="E19" s="469" t="s">
        <v>7257</v>
      </c>
      <c r="F19" s="470"/>
      <c r="G19" s="471"/>
      <c r="H19" s="471"/>
      <c r="I19" s="471"/>
      <c r="J19" s="467"/>
      <c r="K19" s="467"/>
      <c r="L19" s="469"/>
    </row>
    <row r="20" spans="1:12">
      <c r="A20" s="466">
        <v>17</v>
      </c>
      <c r="B20" s="467" t="s">
        <v>7681</v>
      </c>
      <c r="C20" s="468" t="s">
        <v>7257</v>
      </c>
      <c r="D20" s="469" t="s">
        <v>7257</v>
      </c>
      <c r="E20" s="469" t="s">
        <v>7257</v>
      </c>
      <c r="F20" s="470"/>
      <c r="G20" s="471"/>
      <c r="H20" s="471"/>
      <c r="I20" s="471"/>
      <c r="J20" s="467"/>
      <c r="K20" s="467"/>
      <c r="L20" s="469"/>
    </row>
    <row r="21" spans="1:12">
      <c r="A21" s="466">
        <v>18</v>
      </c>
      <c r="B21" s="467" t="s">
        <v>7682</v>
      </c>
      <c r="C21" s="468" t="s">
        <v>7257</v>
      </c>
      <c r="D21" s="469" t="s">
        <v>7257</v>
      </c>
      <c r="E21" s="469" t="s">
        <v>7257</v>
      </c>
      <c r="F21" s="470"/>
      <c r="G21" s="471"/>
      <c r="H21" s="471"/>
      <c r="I21" s="471"/>
      <c r="J21" s="467" t="s">
        <v>9409</v>
      </c>
      <c r="K21" s="472"/>
      <c r="L21" s="473"/>
    </row>
    <row r="22" spans="1:12">
      <c r="A22" s="466">
        <v>19</v>
      </c>
      <c r="B22" s="467" t="s">
        <v>7680</v>
      </c>
      <c r="C22" s="468" t="s">
        <v>7257</v>
      </c>
      <c r="D22" s="469" t="s">
        <v>7257</v>
      </c>
      <c r="E22" s="469" t="s">
        <v>7257</v>
      </c>
      <c r="F22" s="470"/>
      <c r="G22" s="471"/>
      <c r="H22" s="471"/>
      <c r="I22" s="471"/>
      <c r="J22" s="467"/>
      <c r="K22" s="467"/>
      <c r="L22" s="469"/>
    </row>
    <row r="23" spans="1:12">
      <c r="A23" s="466">
        <v>20</v>
      </c>
      <c r="B23" s="467" t="s">
        <v>7683</v>
      </c>
      <c r="C23" s="468" t="s">
        <v>7257</v>
      </c>
      <c r="D23" s="469" t="s">
        <v>7257</v>
      </c>
      <c r="E23" s="469" t="s">
        <v>7257</v>
      </c>
      <c r="F23" s="470"/>
      <c r="G23" s="471"/>
      <c r="H23" s="471"/>
      <c r="I23" s="471"/>
      <c r="J23" s="467"/>
      <c r="K23" s="467"/>
      <c r="L23" s="469"/>
    </row>
    <row r="24" spans="1:12">
      <c r="A24" s="466">
        <v>21</v>
      </c>
      <c r="B24" s="467" t="s">
        <v>7684</v>
      </c>
      <c r="C24" s="468" t="s">
        <v>7257</v>
      </c>
      <c r="D24" s="469" t="s">
        <v>7257</v>
      </c>
      <c r="E24" s="469" t="s">
        <v>7257</v>
      </c>
      <c r="F24" s="470"/>
      <c r="G24" s="471"/>
      <c r="H24" s="471"/>
      <c r="I24" s="471">
        <v>2</v>
      </c>
      <c r="J24" s="467" t="s">
        <v>9406</v>
      </c>
      <c r="K24" s="467"/>
      <c r="L24" s="469"/>
    </row>
    <row r="25" spans="1:12">
      <c r="A25" s="466">
        <v>22</v>
      </c>
      <c r="B25" s="467" t="s">
        <v>7685</v>
      </c>
      <c r="C25" s="468" t="s">
        <v>7257</v>
      </c>
      <c r="D25" s="469" t="s">
        <v>7257</v>
      </c>
      <c r="E25" s="469" t="s">
        <v>7257</v>
      </c>
      <c r="F25" s="470"/>
      <c r="G25" s="471"/>
      <c r="H25" s="471"/>
      <c r="I25" s="471"/>
      <c r="J25" s="467"/>
      <c r="K25" s="467"/>
      <c r="L25" s="469"/>
    </row>
    <row r="26" spans="1:12">
      <c r="A26" s="466">
        <v>23</v>
      </c>
      <c r="B26" s="467" t="s">
        <v>7686</v>
      </c>
      <c r="C26" s="468" t="s">
        <v>7257</v>
      </c>
      <c r="D26" s="469" t="s">
        <v>7257</v>
      </c>
      <c r="E26" s="469" t="s">
        <v>7257</v>
      </c>
      <c r="F26" s="470"/>
      <c r="G26" s="471"/>
      <c r="H26" s="471"/>
      <c r="I26" s="471"/>
      <c r="J26" s="467"/>
      <c r="K26" s="467"/>
      <c r="L26" s="469"/>
    </row>
    <row r="27" spans="1:12">
      <c r="A27" s="466">
        <v>24</v>
      </c>
      <c r="B27" s="467" t="s">
        <v>7687</v>
      </c>
      <c r="C27" s="468" t="s">
        <v>7257</v>
      </c>
      <c r="D27" s="469" t="s">
        <v>7257</v>
      </c>
      <c r="E27" s="469" t="s">
        <v>7257</v>
      </c>
      <c r="F27" s="470"/>
      <c r="G27" s="471"/>
      <c r="H27" s="471"/>
      <c r="I27" s="471"/>
      <c r="J27" s="467"/>
      <c r="K27" s="467"/>
      <c r="L27" s="469"/>
    </row>
    <row r="28" spans="1:12">
      <c r="A28" s="466">
        <v>25</v>
      </c>
      <c r="B28" s="467" t="s">
        <v>7688</v>
      </c>
      <c r="C28" s="468" t="s">
        <v>7257</v>
      </c>
      <c r="D28" s="469" t="s">
        <v>7257</v>
      </c>
      <c r="E28" s="469" t="s">
        <v>7257</v>
      </c>
      <c r="F28" s="470"/>
      <c r="G28" s="471"/>
      <c r="H28" s="471"/>
      <c r="I28" s="471"/>
      <c r="J28" s="467"/>
      <c r="K28" s="467"/>
      <c r="L28" s="469"/>
    </row>
    <row r="29" spans="1:12">
      <c r="A29" s="466">
        <v>26</v>
      </c>
      <c r="B29" s="467" t="s">
        <v>7689</v>
      </c>
      <c r="C29" s="468" t="s">
        <v>7257</v>
      </c>
      <c r="D29" s="469" t="s">
        <v>7257</v>
      </c>
      <c r="E29" s="469" t="s">
        <v>7257</v>
      </c>
      <c r="F29" s="470"/>
      <c r="G29" s="471"/>
      <c r="H29" s="471"/>
      <c r="I29" s="471"/>
      <c r="J29" s="467"/>
      <c r="K29" s="472"/>
      <c r="L29" s="473"/>
    </row>
    <row r="30" spans="1:12">
      <c r="A30" s="466">
        <v>27</v>
      </c>
      <c r="B30" s="467" t="s">
        <v>7690</v>
      </c>
      <c r="C30" s="468" t="s">
        <v>7257</v>
      </c>
      <c r="D30" s="469" t="s">
        <v>7257</v>
      </c>
      <c r="E30" s="469" t="s">
        <v>7257</v>
      </c>
      <c r="F30" s="470"/>
      <c r="G30" s="471"/>
      <c r="H30" s="471"/>
      <c r="I30" s="471">
        <v>2</v>
      </c>
      <c r="J30" s="467" t="s">
        <v>9406</v>
      </c>
      <c r="K30" s="467"/>
      <c r="L30" s="469"/>
    </row>
    <row r="31" spans="1:12">
      <c r="A31" s="466">
        <v>28</v>
      </c>
      <c r="B31" s="467" t="s">
        <v>7691</v>
      </c>
      <c r="C31" s="468" t="s">
        <v>7257</v>
      </c>
      <c r="D31" s="469" t="s">
        <v>7257</v>
      </c>
      <c r="E31" s="469" t="s">
        <v>7257</v>
      </c>
      <c r="F31" s="470"/>
      <c r="G31" s="471"/>
      <c r="H31" s="471"/>
      <c r="I31" s="471"/>
      <c r="J31" s="467"/>
      <c r="K31" s="467"/>
      <c r="L31" s="469"/>
    </row>
    <row r="32" spans="1:12">
      <c r="A32" s="466">
        <v>29</v>
      </c>
      <c r="B32" s="467" t="s">
        <v>7692</v>
      </c>
      <c r="C32" s="468" t="s">
        <v>7257</v>
      </c>
      <c r="D32" s="469" t="s">
        <v>7257</v>
      </c>
      <c r="E32" s="469" t="s">
        <v>7257</v>
      </c>
      <c r="F32" s="470"/>
      <c r="G32" s="471"/>
      <c r="H32" s="471"/>
      <c r="I32" s="471"/>
      <c r="J32" s="467"/>
      <c r="K32" s="467"/>
      <c r="L32" s="469"/>
    </row>
    <row r="33" spans="1:12">
      <c r="A33" s="466">
        <v>30</v>
      </c>
      <c r="B33" s="467" t="s">
        <v>7693</v>
      </c>
      <c r="C33" s="468" t="s">
        <v>7257</v>
      </c>
      <c r="D33" s="469" t="s">
        <v>7259</v>
      </c>
      <c r="E33" s="469" t="s">
        <v>7257</v>
      </c>
      <c r="F33" s="470"/>
      <c r="G33" s="471"/>
      <c r="H33" s="471"/>
      <c r="I33" s="471"/>
      <c r="J33" s="467" t="s">
        <v>9410</v>
      </c>
      <c r="K33" s="467"/>
      <c r="L33" s="469"/>
    </row>
    <row r="34" spans="1:12">
      <c r="A34" s="466">
        <v>31</v>
      </c>
      <c r="B34" s="467" t="s">
        <v>7694</v>
      </c>
      <c r="C34" s="468" t="s">
        <v>7257</v>
      </c>
      <c r="D34" s="469" t="s">
        <v>7257</v>
      </c>
      <c r="E34" s="469" t="s">
        <v>7257</v>
      </c>
      <c r="F34" s="470"/>
      <c r="G34" s="471"/>
      <c r="H34" s="471"/>
      <c r="I34" s="471"/>
      <c r="J34" s="467"/>
      <c r="K34" s="467"/>
      <c r="L34" s="469"/>
    </row>
    <row r="35" spans="1:12">
      <c r="A35" s="466">
        <v>32</v>
      </c>
      <c r="B35" s="467" t="s">
        <v>7695</v>
      </c>
      <c r="C35" s="468" t="s">
        <v>7257</v>
      </c>
      <c r="D35" s="469" t="s">
        <v>7257</v>
      </c>
      <c r="E35" s="469" t="s">
        <v>7257</v>
      </c>
      <c r="F35" s="470"/>
      <c r="G35" s="471"/>
      <c r="H35" s="471"/>
      <c r="I35" s="471"/>
      <c r="J35" s="467"/>
      <c r="K35" s="467"/>
      <c r="L35" s="469"/>
    </row>
    <row r="36" spans="1:12">
      <c r="A36" s="466">
        <v>33</v>
      </c>
      <c r="B36" s="467" t="s">
        <v>7696</v>
      </c>
      <c r="C36" s="468" t="s">
        <v>7257</v>
      </c>
      <c r="D36" s="469" t="s">
        <v>7257</v>
      </c>
      <c r="E36" s="469" t="s">
        <v>7257</v>
      </c>
      <c r="F36" s="470"/>
      <c r="G36" s="471"/>
      <c r="H36" s="471"/>
      <c r="I36" s="471"/>
      <c r="J36" s="467"/>
      <c r="K36" s="467"/>
      <c r="L36" s="469"/>
    </row>
    <row r="37" spans="1:12">
      <c r="A37" s="466">
        <v>34</v>
      </c>
      <c r="B37" s="467" t="s">
        <v>7697</v>
      </c>
      <c r="C37" s="468" t="s">
        <v>7257</v>
      </c>
      <c r="D37" s="469" t="s">
        <v>7259</v>
      </c>
      <c r="E37" s="469" t="s">
        <v>7257</v>
      </c>
      <c r="F37" s="470"/>
      <c r="G37" s="471"/>
      <c r="H37" s="471"/>
      <c r="I37" s="471"/>
      <c r="J37" s="467" t="s">
        <v>9410</v>
      </c>
      <c r="K37" s="467"/>
      <c r="L37" s="469"/>
    </row>
    <row r="38" spans="1:12">
      <c r="A38" s="466">
        <v>35</v>
      </c>
      <c r="B38" s="467" t="s">
        <v>7662</v>
      </c>
      <c r="C38" s="468" t="s">
        <v>7257</v>
      </c>
      <c r="D38" s="469" t="s">
        <v>7257</v>
      </c>
      <c r="E38" s="469" t="s">
        <v>7257</v>
      </c>
      <c r="F38" s="470"/>
      <c r="G38" s="471"/>
      <c r="H38" s="471"/>
      <c r="I38" s="471"/>
      <c r="J38" s="467"/>
      <c r="K38" s="467"/>
      <c r="L38" s="469"/>
    </row>
    <row r="39" spans="1:12">
      <c r="A39" s="466">
        <v>36</v>
      </c>
      <c r="B39" s="467" t="s">
        <v>7663</v>
      </c>
      <c r="C39" s="468" t="s">
        <v>7257</v>
      </c>
      <c r="D39" s="469" t="s">
        <v>9405</v>
      </c>
      <c r="E39" s="469" t="s">
        <v>7257</v>
      </c>
      <c r="F39" s="470"/>
      <c r="G39" s="471"/>
      <c r="H39" s="471"/>
      <c r="I39" s="471"/>
      <c r="J39" s="467" t="s">
        <v>9411</v>
      </c>
      <c r="K39" s="474">
        <v>45252</v>
      </c>
      <c r="L39" s="475"/>
    </row>
    <row r="40" spans="1:12">
      <c r="A40" s="466">
        <v>37</v>
      </c>
      <c r="B40" s="467" t="s">
        <v>7664</v>
      </c>
      <c r="C40" s="468" t="s">
        <v>7257</v>
      </c>
      <c r="D40" s="469" t="s">
        <v>7257</v>
      </c>
      <c r="E40" s="469" t="s">
        <v>7257</v>
      </c>
      <c r="F40" s="470"/>
      <c r="G40" s="471"/>
      <c r="H40" s="471"/>
      <c r="I40" s="471"/>
      <c r="J40" s="467"/>
      <c r="K40" s="467"/>
      <c r="L40" s="469"/>
    </row>
    <row r="41" spans="1:12">
      <c r="A41" s="466">
        <v>38</v>
      </c>
      <c r="B41" s="467" t="s">
        <v>7698</v>
      </c>
      <c r="C41" s="468" t="s">
        <v>7257</v>
      </c>
      <c r="D41" s="469" t="s">
        <v>7257</v>
      </c>
      <c r="E41" s="469" t="s">
        <v>7257</v>
      </c>
      <c r="F41" s="470"/>
      <c r="G41" s="471"/>
      <c r="H41" s="471"/>
      <c r="I41" s="471"/>
      <c r="J41" s="467"/>
      <c r="K41" s="467"/>
      <c r="L41" s="469"/>
    </row>
    <row r="42" spans="1:12">
      <c r="A42" s="466">
        <v>39</v>
      </c>
      <c r="B42" s="467" t="s">
        <v>7657</v>
      </c>
      <c r="C42" s="468" t="s">
        <v>7257</v>
      </c>
      <c r="D42" s="469" t="s">
        <v>7257</v>
      </c>
      <c r="E42" s="469" t="s">
        <v>7257</v>
      </c>
      <c r="F42" s="470"/>
      <c r="G42" s="471"/>
      <c r="H42" s="471"/>
      <c r="I42" s="471"/>
      <c r="J42" s="467"/>
      <c r="K42" s="467"/>
      <c r="L42" s="469"/>
    </row>
    <row r="43" spans="1:12">
      <c r="A43" s="466">
        <v>40</v>
      </c>
      <c r="B43" s="467" t="s">
        <v>7725</v>
      </c>
      <c r="C43" s="468" t="s">
        <v>7257</v>
      </c>
      <c r="D43" s="469" t="s">
        <v>7259</v>
      </c>
      <c r="E43" s="469" t="s">
        <v>7257</v>
      </c>
      <c r="F43" s="470"/>
      <c r="G43" s="471"/>
      <c r="H43" s="471"/>
      <c r="I43" s="471"/>
      <c r="J43" s="467" t="s">
        <v>9412</v>
      </c>
      <c r="K43" s="467"/>
      <c r="L43" s="469"/>
    </row>
    <row r="44" spans="1:12">
      <c r="A44" s="466">
        <v>41</v>
      </c>
      <c r="B44" s="467" t="s">
        <v>7726</v>
      </c>
      <c r="C44" s="468" t="s">
        <v>9405</v>
      </c>
      <c r="D44" s="469" t="s">
        <v>9405</v>
      </c>
      <c r="E44" s="469" t="s">
        <v>9405</v>
      </c>
      <c r="F44" s="470"/>
      <c r="G44" s="471"/>
      <c r="H44" s="471"/>
      <c r="I44" s="471">
        <v>2</v>
      </c>
      <c r="J44" s="467" t="s">
        <v>9406</v>
      </c>
      <c r="K44" s="474">
        <v>45181</v>
      </c>
      <c r="L44" s="475"/>
    </row>
    <row r="45" spans="1:12">
      <c r="A45" s="466">
        <v>42</v>
      </c>
      <c r="B45" s="467" t="s">
        <v>7727</v>
      </c>
      <c r="C45" s="468" t="s">
        <v>7257</v>
      </c>
      <c r="D45" s="469" t="s">
        <v>9413</v>
      </c>
      <c r="E45" s="469" t="s">
        <v>7257</v>
      </c>
      <c r="F45" s="470"/>
      <c r="G45" s="471"/>
      <c r="H45" s="471"/>
      <c r="I45" s="471">
        <v>2</v>
      </c>
      <c r="J45" s="467" t="s">
        <v>9406</v>
      </c>
      <c r="K45" s="474">
        <v>45281</v>
      </c>
      <c r="L45" s="475"/>
    </row>
    <row r="46" spans="1:12">
      <c r="A46" s="466">
        <v>43</v>
      </c>
      <c r="B46" s="467" t="s">
        <v>7728</v>
      </c>
      <c r="C46" s="468" t="s">
        <v>7257</v>
      </c>
      <c r="D46" s="469" t="s">
        <v>7257</v>
      </c>
      <c r="E46" s="469" t="s">
        <v>7257</v>
      </c>
      <c r="F46" s="470"/>
      <c r="G46" s="471"/>
      <c r="H46" s="471"/>
      <c r="I46" s="471"/>
      <c r="J46" s="467"/>
      <c r="K46" s="467"/>
      <c r="L46" s="469"/>
    </row>
    <row r="47" spans="1:12">
      <c r="A47" s="466">
        <v>44</v>
      </c>
      <c r="B47" s="467" t="s">
        <v>9414</v>
      </c>
      <c r="C47" s="468" t="s">
        <v>7257</v>
      </c>
      <c r="D47" s="469" t="s">
        <v>7257</v>
      </c>
      <c r="E47" s="469" t="s">
        <v>7257</v>
      </c>
      <c r="F47" s="470"/>
      <c r="G47" s="471"/>
      <c r="H47" s="471"/>
      <c r="I47" s="471">
        <v>2</v>
      </c>
      <c r="J47" s="467" t="s">
        <v>9406</v>
      </c>
      <c r="K47" s="467"/>
      <c r="L47" s="469"/>
    </row>
    <row r="48" spans="1:12">
      <c r="A48" s="466">
        <v>45</v>
      </c>
      <c r="B48" s="467" t="s">
        <v>7730</v>
      </c>
      <c r="C48" s="468" t="s">
        <v>7257</v>
      </c>
      <c r="D48" s="469" t="s">
        <v>7257</v>
      </c>
      <c r="E48" s="469" t="s">
        <v>7257</v>
      </c>
      <c r="F48" s="470"/>
      <c r="G48" s="471"/>
      <c r="H48" s="471"/>
      <c r="I48" s="471"/>
      <c r="J48" s="467"/>
      <c r="K48" s="467"/>
      <c r="L48" s="469"/>
    </row>
    <row r="49" spans="1:12">
      <c r="A49" s="466">
        <v>46</v>
      </c>
      <c r="B49" s="467" t="s">
        <v>7732</v>
      </c>
      <c r="C49" s="468" t="s">
        <v>7257</v>
      </c>
      <c r="D49" s="469" t="s">
        <v>7257</v>
      </c>
      <c r="E49" s="469" t="s">
        <v>7257</v>
      </c>
      <c r="F49" s="470"/>
      <c r="G49" s="471"/>
      <c r="H49" s="471"/>
      <c r="I49" s="471"/>
      <c r="J49" s="467"/>
      <c r="K49" s="467"/>
      <c r="L49" s="469"/>
    </row>
    <row r="50" spans="1:12">
      <c r="A50" s="466">
        <v>47</v>
      </c>
      <c r="B50" s="467" t="s">
        <v>7734</v>
      </c>
      <c r="C50" s="468" t="s">
        <v>7257</v>
      </c>
      <c r="D50" s="469" t="s">
        <v>7259</v>
      </c>
      <c r="E50" s="469" t="s">
        <v>7257</v>
      </c>
      <c r="F50" s="470"/>
      <c r="G50" s="471"/>
      <c r="H50" s="471"/>
      <c r="I50" s="471"/>
      <c r="J50" s="467" t="s">
        <v>9415</v>
      </c>
      <c r="K50" s="467"/>
      <c r="L50" s="469"/>
    </row>
    <row r="51" spans="1:12">
      <c r="A51" s="466">
        <v>48</v>
      </c>
      <c r="B51" s="467" t="s">
        <v>7735</v>
      </c>
      <c r="C51" s="468" t="s">
        <v>7257</v>
      </c>
      <c r="D51" s="469" t="s">
        <v>7257</v>
      </c>
      <c r="E51" s="469" t="s">
        <v>7257</v>
      </c>
      <c r="F51" s="470"/>
      <c r="G51" s="471"/>
      <c r="H51" s="471"/>
      <c r="I51" s="471"/>
      <c r="J51" s="467"/>
      <c r="K51" s="467"/>
      <c r="L51" s="469"/>
    </row>
    <row r="52" spans="1:12">
      <c r="A52" s="466">
        <v>49</v>
      </c>
      <c r="B52" s="467" t="s">
        <v>7658</v>
      </c>
      <c r="C52" s="468" t="s">
        <v>7257</v>
      </c>
      <c r="D52" s="469" t="s">
        <v>7257</v>
      </c>
      <c r="E52" s="469" t="s">
        <v>7257</v>
      </c>
      <c r="F52" s="470"/>
      <c r="G52" s="471"/>
      <c r="H52" s="471"/>
      <c r="I52" s="471"/>
      <c r="J52" s="467"/>
      <c r="K52" s="467"/>
      <c r="L52" s="469"/>
    </row>
    <row r="53" spans="1:12">
      <c r="A53" s="466">
        <v>50</v>
      </c>
      <c r="B53" s="467" t="s">
        <v>7659</v>
      </c>
      <c r="C53" s="468" t="s">
        <v>7257</v>
      </c>
      <c r="D53" s="469" t="s">
        <v>7259</v>
      </c>
      <c r="E53" s="469" t="s">
        <v>7257</v>
      </c>
      <c r="F53" s="470"/>
      <c r="G53" s="471"/>
      <c r="H53" s="471"/>
      <c r="I53" s="471"/>
      <c r="J53" s="467" t="s">
        <v>9416</v>
      </c>
      <c r="K53" s="467"/>
      <c r="L53" s="469"/>
    </row>
    <row r="54" spans="1:12">
      <c r="A54" s="466">
        <v>51</v>
      </c>
      <c r="B54" s="467" t="s">
        <v>7660</v>
      </c>
      <c r="C54" s="468" t="s">
        <v>7257</v>
      </c>
      <c r="D54" s="469" t="s">
        <v>7259</v>
      </c>
      <c r="E54" s="469" t="s">
        <v>7257</v>
      </c>
      <c r="F54" s="470"/>
      <c r="G54" s="471"/>
      <c r="H54" s="471"/>
      <c r="I54" s="471">
        <v>2</v>
      </c>
      <c r="J54" s="467" t="s">
        <v>9406</v>
      </c>
      <c r="K54" s="467"/>
      <c r="L54" s="469"/>
    </row>
    <row r="55" spans="1:12">
      <c r="A55" s="466">
        <v>52</v>
      </c>
      <c r="B55" s="467" t="s">
        <v>7661</v>
      </c>
      <c r="C55" s="468" t="s">
        <v>7257</v>
      </c>
      <c r="D55" s="469" t="s">
        <v>7257</v>
      </c>
      <c r="E55" s="469" t="s">
        <v>7257</v>
      </c>
      <c r="F55" s="470"/>
      <c r="G55" s="471"/>
      <c r="H55" s="471"/>
      <c r="I55" s="471"/>
      <c r="J55" s="467"/>
      <c r="K55" s="467"/>
      <c r="L55" s="469"/>
    </row>
    <row r="56" spans="1:12">
      <c r="A56" s="466">
        <v>53</v>
      </c>
      <c r="B56" s="467" t="s">
        <v>7704</v>
      </c>
      <c r="C56" s="468" t="s">
        <v>9405</v>
      </c>
      <c r="D56" s="469" t="s">
        <v>9405</v>
      </c>
      <c r="E56" s="469" t="s">
        <v>7257</v>
      </c>
      <c r="F56" s="470"/>
      <c r="G56" s="471"/>
      <c r="H56" s="471"/>
      <c r="I56" s="471"/>
      <c r="J56" s="467"/>
      <c r="K56" s="474">
        <v>45181</v>
      </c>
      <c r="L56" s="475"/>
    </row>
    <row r="57" spans="1:12">
      <c r="A57" s="466">
        <v>54</v>
      </c>
      <c r="B57" s="467" t="s">
        <v>7705</v>
      </c>
      <c r="C57" s="468" t="s">
        <v>7257</v>
      </c>
      <c r="D57" s="469" t="s">
        <v>7257</v>
      </c>
      <c r="E57" s="469" t="s">
        <v>7257</v>
      </c>
      <c r="F57" s="470"/>
      <c r="G57" s="471"/>
      <c r="H57" s="471"/>
      <c r="I57" s="471"/>
      <c r="J57" s="467"/>
      <c r="K57" s="467"/>
      <c r="L57" s="469"/>
    </row>
    <row r="58" spans="1:12">
      <c r="A58" s="466">
        <v>55</v>
      </c>
      <c r="B58" s="467" t="s">
        <v>7706</v>
      </c>
      <c r="C58" s="468" t="s">
        <v>7257</v>
      </c>
      <c r="D58" s="469" t="s">
        <v>7257</v>
      </c>
      <c r="E58" s="469" t="s">
        <v>7257</v>
      </c>
      <c r="F58" s="470"/>
      <c r="G58" s="471"/>
      <c r="H58" s="471"/>
      <c r="I58" s="471"/>
      <c r="J58" s="467"/>
      <c r="K58" s="467"/>
      <c r="L58" s="469"/>
    </row>
    <row r="59" spans="1:12">
      <c r="A59" s="466">
        <v>56</v>
      </c>
      <c r="B59" s="467" t="s">
        <v>7707</v>
      </c>
      <c r="C59" s="468" t="s">
        <v>7257</v>
      </c>
      <c r="D59" s="469" t="s">
        <v>7259</v>
      </c>
      <c r="E59" s="469" t="s">
        <v>7257</v>
      </c>
      <c r="F59" s="470"/>
      <c r="G59" s="471"/>
      <c r="H59" s="471"/>
      <c r="I59" s="471"/>
      <c r="J59" s="467" t="s">
        <v>9412</v>
      </c>
      <c r="K59" s="467"/>
      <c r="L59" s="469"/>
    </row>
    <row r="60" spans="1:12">
      <c r="A60" s="466">
        <v>57</v>
      </c>
      <c r="B60" s="467" t="s">
        <v>7708</v>
      </c>
      <c r="C60" s="468" t="s">
        <v>7257</v>
      </c>
      <c r="D60" s="469" t="s">
        <v>7257</v>
      </c>
      <c r="E60" s="469" t="s">
        <v>7257</v>
      </c>
      <c r="F60" s="470"/>
      <c r="G60" s="471"/>
      <c r="H60" s="471"/>
      <c r="I60" s="471"/>
      <c r="J60" s="467"/>
      <c r="K60" s="467"/>
      <c r="L60" s="469"/>
    </row>
    <row r="61" spans="1:12">
      <c r="A61" s="466">
        <v>58</v>
      </c>
      <c r="B61" s="467" t="s">
        <v>7709</v>
      </c>
      <c r="C61" s="468" t="s">
        <v>7257</v>
      </c>
      <c r="D61" s="469" t="s">
        <v>7257</v>
      </c>
      <c r="E61" s="469" t="s">
        <v>7257</v>
      </c>
      <c r="F61" s="470"/>
      <c r="G61" s="471"/>
      <c r="H61" s="471"/>
      <c r="I61" s="471"/>
      <c r="J61" s="467"/>
      <c r="K61" s="467"/>
      <c r="L61" s="469"/>
    </row>
    <row r="62" spans="1:12">
      <c r="A62" s="466">
        <v>59</v>
      </c>
      <c r="B62" s="467" t="s">
        <v>7710</v>
      </c>
      <c r="C62" s="468" t="s">
        <v>7257</v>
      </c>
      <c r="D62" s="469" t="s">
        <v>7257</v>
      </c>
      <c r="E62" s="469" t="s">
        <v>7257</v>
      </c>
      <c r="F62" s="470"/>
      <c r="G62" s="471"/>
      <c r="H62" s="471"/>
      <c r="I62" s="471"/>
      <c r="J62" s="467"/>
      <c r="K62" s="467"/>
      <c r="L62" s="469"/>
    </row>
    <row r="63" spans="1:12">
      <c r="A63" s="466">
        <v>60</v>
      </c>
      <c r="B63" s="467" t="s">
        <v>7711</v>
      </c>
      <c r="C63" s="468" t="s">
        <v>7257</v>
      </c>
      <c r="D63" s="469" t="s">
        <v>7259</v>
      </c>
      <c r="E63" s="469" t="s">
        <v>7257</v>
      </c>
      <c r="F63" s="470"/>
      <c r="G63" s="471"/>
      <c r="H63" s="471"/>
      <c r="I63" s="471"/>
      <c r="J63" s="467" t="s">
        <v>9412</v>
      </c>
      <c r="K63" s="467"/>
      <c r="L63" s="469"/>
    </row>
    <row r="64" spans="1:12">
      <c r="A64" s="466">
        <v>61</v>
      </c>
      <c r="B64" s="467" t="s">
        <v>7712</v>
      </c>
      <c r="C64" s="468" t="s">
        <v>7257</v>
      </c>
      <c r="D64" s="469" t="s">
        <v>7257</v>
      </c>
      <c r="E64" s="469" t="s">
        <v>7257</v>
      </c>
      <c r="F64" s="470"/>
      <c r="G64" s="471"/>
      <c r="H64" s="471"/>
      <c r="I64" s="471"/>
      <c r="J64" s="467"/>
      <c r="K64" s="467"/>
      <c r="L64" s="469"/>
    </row>
    <row r="65" spans="1:12">
      <c r="A65" s="466">
        <v>62</v>
      </c>
      <c r="B65" s="467" t="s">
        <v>7713</v>
      </c>
      <c r="C65" s="468" t="s">
        <v>7257</v>
      </c>
      <c r="D65" s="469" t="s">
        <v>7257</v>
      </c>
      <c r="E65" s="469" t="s">
        <v>7257</v>
      </c>
      <c r="F65" s="470"/>
      <c r="G65" s="471"/>
      <c r="H65" s="471"/>
      <c r="I65" s="471"/>
      <c r="J65" s="467"/>
      <c r="K65" s="467"/>
      <c r="L65" s="469"/>
    </row>
    <row r="66" spans="1:12">
      <c r="A66" s="466">
        <v>63</v>
      </c>
      <c r="B66" s="467" t="s">
        <v>7714</v>
      </c>
      <c r="C66" s="468" t="s">
        <v>7257</v>
      </c>
      <c r="D66" s="469" t="s">
        <v>7257</v>
      </c>
      <c r="E66" s="469" t="s">
        <v>7257</v>
      </c>
      <c r="F66" s="470"/>
      <c r="G66" s="471"/>
      <c r="H66" s="471"/>
      <c r="I66" s="471"/>
      <c r="J66" s="467"/>
      <c r="K66" s="467"/>
      <c r="L66" s="469"/>
    </row>
    <row r="67" spans="1:12">
      <c r="A67" s="466">
        <v>64</v>
      </c>
      <c r="B67" s="467" t="s">
        <v>7715</v>
      </c>
      <c r="C67" s="468" t="s">
        <v>7257</v>
      </c>
      <c r="D67" s="469" t="s">
        <v>7257</v>
      </c>
      <c r="E67" s="469" t="s">
        <v>7257</v>
      </c>
      <c r="F67" s="470"/>
      <c r="G67" s="471"/>
      <c r="H67" s="471"/>
      <c r="I67" s="471"/>
      <c r="J67" s="467"/>
      <c r="K67" s="467"/>
      <c r="L67" s="469"/>
    </row>
    <row r="68" spans="1:12">
      <c r="A68" s="466">
        <v>65</v>
      </c>
      <c r="B68" s="467" t="s">
        <v>7716</v>
      </c>
      <c r="C68" s="468" t="s">
        <v>7257</v>
      </c>
      <c r="D68" s="469" t="s">
        <v>7257</v>
      </c>
      <c r="E68" s="469" t="s">
        <v>7257</v>
      </c>
      <c r="F68" s="470"/>
      <c r="G68" s="471"/>
      <c r="H68" s="471"/>
      <c r="I68" s="471"/>
      <c r="J68" s="467"/>
      <c r="K68" s="467"/>
      <c r="L68" s="469"/>
    </row>
    <row r="69" spans="1:12">
      <c r="A69" s="466">
        <v>66</v>
      </c>
      <c r="B69" s="467" t="s">
        <v>7717</v>
      </c>
      <c r="C69" s="468" t="s">
        <v>7257</v>
      </c>
      <c r="D69" s="469" t="s">
        <v>7257</v>
      </c>
      <c r="E69" s="469" t="s">
        <v>7257</v>
      </c>
      <c r="F69" s="470"/>
      <c r="G69" s="471"/>
      <c r="H69" s="471"/>
      <c r="I69" s="471"/>
      <c r="J69" s="467"/>
      <c r="K69" s="467"/>
      <c r="L69" s="469"/>
    </row>
    <row r="70" spans="1:12">
      <c r="A70" s="466">
        <v>67</v>
      </c>
      <c r="B70" s="467" t="s">
        <v>7718</v>
      </c>
      <c r="C70" s="468" t="s">
        <v>7257</v>
      </c>
      <c r="D70" s="469" t="s">
        <v>7257</v>
      </c>
      <c r="E70" s="469" t="s">
        <v>7257</v>
      </c>
      <c r="F70" s="470"/>
      <c r="G70" s="471"/>
      <c r="H70" s="471"/>
      <c r="I70" s="471"/>
      <c r="J70" s="467"/>
      <c r="K70" s="467"/>
      <c r="L70" s="469"/>
    </row>
    <row r="71" spans="1:12">
      <c r="A71" s="466">
        <v>68</v>
      </c>
      <c r="B71" s="467" t="s">
        <v>7719</v>
      </c>
      <c r="C71" s="468" t="s">
        <v>7257</v>
      </c>
      <c r="D71" s="469" t="s">
        <v>7257</v>
      </c>
      <c r="E71" s="469" t="s">
        <v>7257</v>
      </c>
      <c r="F71" s="470"/>
      <c r="G71" s="471"/>
      <c r="H71" s="471"/>
      <c r="I71" s="471"/>
      <c r="J71" s="467"/>
      <c r="K71" s="467"/>
      <c r="L71" s="469"/>
    </row>
    <row r="72" spans="1:12">
      <c r="A72" s="466">
        <v>69</v>
      </c>
      <c r="B72" s="467" t="s">
        <v>7720</v>
      </c>
      <c r="C72" s="468" t="s">
        <v>7257</v>
      </c>
      <c r="D72" s="469" t="s">
        <v>9405</v>
      </c>
      <c r="E72" s="469" t="s">
        <v>7257</v>
      </c>
      <c r="F72" s="470"/>
      <c r="G72" s="471"/>
      <c r="H72" s="471"/>
      <c r="I72" s="471"/>
      <c r="J72" s="467"/>
      <c r="K72" s="474">
        <v>45275</v>
      </c>
      <c r="L72" s="475"/>
    </row>
    <row r="73" spans="1:12">
      <c r="A73" s="466">
        <v>70</v>
      </c>
      <c r="B73" s="467" t="s">
        <v>7721</v>
      </c>
      <c r="C73" s="468" t="s">
        <v>7257</v>
      </c>
      <c r="D73" s="469" t="s">
        <v>7257</v>
      </c>
      <c r="E73" s="469" t="s">
        <v>7257</v>
      </c>
      <c r="F73" s="470"/>
      <c r="G73" s="471"/>
      <c r="H73" s="471"/>
      <c r="I73" s="471"/>
      <c r="J73" s="467"/>
      <c r="K73" s="467"/>
      <c r="L73" s="469"/>
    </row>
    <row r="74" spans="1:12">
      <c r="A74" s="466">
        <v>71</v>
      </c>
      <c r="B74" s="467" t="s">
        <v>7722</v>
      </c>
      <c r="C74" s="468" t="s">
        <v>7257</v>
      </c>
      <c r="D74" s="469" t="s">
        <v>7257</v>
      </c>
      <c r="E74" s="469" t="s">
        <v>7257</v>
      </c>
      <c r="F74" s="470"/>
      <c r="G74" s="471"/>
      <c r="H74" s="471"/>
      <c r="I74" s="471"/>
      <c r="J74" s="467"/>
      <c r="K74" s="467"/>
      <c r="L74" s="469"/>
    </row>
    <row r="75" spans="1:12">
      <c r="A75" s="466">
        <v>72</v>
      </c>
      <c r="B75" s="467" t="s">
        <v>7723</v>
      </c>
      <c r="C75" s="468" t="s">
        <v>7257</v>
      </c>
      <c r="D75" s="469" t="s">
        <v>7257</v>
      </c>
      <c r="E75" s="469" t="s">
        <v>7257</v>
      </c>
      <c r="F75" s="470"/>
      <c r="G75" s="471"/>
      <c r="H75" s="471"/>
      <c r="I75" s="471"/>
      <c r="J75" s="467"/>
      <c r="K75" s="467"/>
      <c r="L75" s="469"/>
    </row>
    <row r="76" spans="1:12">
      <c r="A76" s="466">
        <v>73</v>
      </c>
      <c r="B76" s="467" t="s">
        <v>9417</v>
      </c>
      <c r="C76" s="468" t="s">
        <v>7257</v>
      </c>
      <c r="D76" s="469" t="s">
        <v>7257</v>
      </c>
      <c r="E76" s="469" t="s">
        <v>7257</v>
      </c>
      <c r="F76" s="470"/>
      <c r="G76" s="471"/>
      <c r="H76" s="471"/>
      <c r="I76" s="471"/>
      <c r="J76" s="467"/>
      <c r="K76" s="467"/>
      <c r="L76" s="469"/>
    </row>
    <row r="77" spans="1:12">
      <c r="A77" s="466">
        <v>74</v>
      </c>
      <c r="B77" s="467" t="s">
        <v>9418</v>
      </c>
      <c r="C77" s="468" t="s">
        <v>7257</v>
      </c>
      <c r="D77" s="469" t="s">
        <v>7257</v>
      </c>
      <c r="E77" s="469" t="s">
        <v>7257</v>
      </c>
      <c r="F77" s="470"/>
      <c r="G77" s="471"/>
      <c r="H77" s="471"/>
      <c r="I77" s="471"/>
      <c r="J77" s="467"/>
      <c r="K77" s="467"/>
      <c r="L77" s="469"/>
    </row>
    <row r="78" spans="1:12">
      <c r="A78" s="466">
        <v>75</v>
      </c>
      <c r="B78" s="467" t="s">
        <v>9419</v>
      </c>
      <c r="C78" s="468" t="s">
        <v>7257</v>
      </c>
      <c r="D78" s="469" t="s">
        <v>7257</v>
      </c>
      <c r="E78" s="469" t="s">
        <v>7257</v>
      </c>
      <c r="F78" s="470"/>
      <c r="G78" s="471"/>
      <c r="H78" s="471"/>
      <c r="I78" s="471"/>
      <c r="J78" s="467"/>
      <c r="K78" s="467"/>
      <c r="L78" s="469"/>
    </row>
    <row r="79" spans="1:12">
      <c r="A79" s="466">
        <v>76</v>
      </c>
      <c r="B79" s="467" t="s">
        <v>7699</v>
      </c>
      <c r="C79" s="468" t="s">
        <v>7257</v>
      </c>
      <c r="D79" s="469" t="s">
        <v>7257</v>
      </c>
      <c r="E79" s="469" t="s">
        <v>7257</v>
      </c>
      <c r="F79" s="470"/>
      <c r="G79" s="471"/>
      <c r="H79" s="471"/>
      <c r="I79" s="471"/>
      <c r="J79" s="467"/>
      <c r="K79" s="467"/>
      <c r="L79" s="469"/>
    </row>
    <row r="80" spans="1:12">
      <c r="A80" s="466">
        <v>77</v>
      </c>
      <c r="B80" s="467" t="s">
        <v>7700</v>
      </c>
      <c r="C80" s="468" t="s">
        <v>7257</v>
      </c>
      <c r="D80" s="469" t="s">
        <v>7257</v>
      </c>
      <c r="E80" s="469" t="s">
        <v>7257</v>
      </c>
      <c r="F80" s="470"/>
      <c r="G80" s="471"/>
      <c r="H80" s="471"/>
      <c r="I80" s="471"/>
      <c r="J80" s="467"/>
      <c r="K80" s="467"/>
      <c r="L80" s="469"/>
    </row>
    <row r="81" spans="1:12">
      <c r="A81" s="466">
        <v>78</v>
      </c>
      <c r="B81" s="467" t="s">
        <v>7701</v>
      </c>
      <c r="C81" s="468" t="s">
        <v>7257</v>
      </c>
      <c r="D81" s="469" t="s">
        <v>7257</v>
      </c>
      <c r="E81" s="469" t="s">
        <v>7257</v>
      </c>
      <c r="F81" s="470"/>
      <c r="G81" s="471"/>
      <c r="H81" s="471"/>
      <c r="I81" s="471"/>
      <c r="J81" s="467"/>
      <c r="K81" s="467"/>
      <c r="L81" s="469"/>
    </row>
    <row r="82" spans="1:12">
      <c r="A82" s="466">
        <v>79</v>
      </c>
      <c r="B82" s="467" t="s">
        <v>7702</v>
      </c>
      <c r="C82" s="468" t="s">
        <v>7257</v>
      </c>
      <c r="D82" s="469" t="s">
        <v>7257</v>
      </c>
      <c r="E82" s="469" t="s">
        <v>7257</v>
      </c>
      <c r="F82" s="470"/>
      <c r="G82" s="471"/>
      <c r="H82" s="471"/>
      <c r="I82" s="471"/>
      <c r="J82" s="467"/>
      <c r="K82" s="467"/>
      <c r="L82" s="469"/>
    </row>
    <row r="83" spans="1:12">
      <c r="A83" s="466">
        <v>80</v>
      </c>
      <c r="B83" s="467" t="s">
        <v>7703</v>
      </c>
      <c r="C83" s="468" t="s">
        <v>7257</v>
      </c>
      <c r="D83" s="469" t="s">
        <v>7257</v>
      </c>
      <c r="E83" s="469" t="s">
        <v>7257</v>
      </c>
      <c r="F83" s="470"/>
      <c r="G83" s="471"/>
      <c r="H83" s="471"/>
      <c r="I83" s="471"/>
      <c r="J83" s="467"/>
      <c r="K83" s="467"/>
      <c r="L83" s="469"/>
    </row>
    <row r="84" spans="1:12">
      <c r="A84" s="466">
        <v>81</v>
      </c>
      <c r="B84" s="467" t="s">
        <v>9433</v>
      </c>
      <c r="C84" s="468" t="s">
        <v>7257</v>
      </c>
      <c r="D84" s="469" t="s">
        <v>7257</v>
      </c>
      <c r="E84" s="469" t="s">
        <v>7257</v>
      </c>
      <c r="F84" s="470"/>
      <c r="G84" s="471"/>
      <c r="H84" s="471"/>
      <c r="I84" s="471"/>
      <c r="J84" s="467"/>
      <c r="K84" s="467"/>
      <c r="L84" s="469"/>
    </row>
    <row r="85" spans="1:12">
      <c r="A85" s="466">
        <v>82</v>
      </c>
      <c r="B85" s="467" t="s">
        <v>9952</v>
      </c>
      <c r="C85" s="468" t="s">
        <v>7257</v>
      </c>
      <c r="D85" s="469" t="s">
        <v>7257</v>
      </c>
      <c r="E85" s="469" t="s">
        <v>7257</v>
      </c>
      <c r="F85" s="470"/>
      <c r="G85" s="471"/>
      <c r="H85" s="471"/>
      <c r="I85" s="471"/>
      <c r="J85" s="467"/>
      <c r="K85" s="467"/>
      <c r="L85" s="469"/>
    </row>
    <row r="86" spans="1:12">
      <c r="A86" s="466">
        <v>83</v>
      </c>
      <c r="B86" s="467" t="s">
        <v>9953</v>
      </c>
      <c r="C86" s="468" t="s">
        <v>7257</v>
      </c>
      <c r="D86" s="469" t="s">
        <v>7257</v>
      </c>
      <c r="E86" s="469" t="s">
        <v>7257</v>
      </c>
      <c r="F86" s="470"/>
      <c r="G86" s="471"/>
      <c r="H86" s="471"/>
      <c r="I86" s="471"/>
      <c r="J86" s="467"/>
      <c r="K86" s="467"/>
      <c r="L86" s="469"/>
    </row>
    <row r="87" spans="1:12">
      <c r="A87" s="466">
        <v>84</v>
      </c>
      <c r="B87" s="467" t="s">
        <v>9434</v>
      </c>
      <c r="C87" s="468" t="s">
        <v>7257</v>
      </c>
      <c r="D87" s="469" t="s">
        <v>7257</v>
      </c>
      <c r="E87" s="469" t="s">
        <v>7257</v>
      </c>
      <c r="F87" s="470"/>
      <c r="G87" s="471"/>
      <c r="H87" s="471"/>
      <c r="I87" s="471"/>
      <c r="J87" s="467"/>
      <c r="K87" s="467"/>
      <c r="L87" s="469"/>
    </row>
    <row r="88" spans="1:12">
      <c r="A88" s="466">
        <v>85</v>
      </c>
      <c r="B88" s="467" t="s">
        <v>9435</v>
      </c>
      <c r="C88" s="468" t="s">
        <v>7257</v>
      </c>
      <c r="D88" s="469" t="s">
        <v>7257</v>
      </c>
      <c r="E88" s="469" t="s">
        <v>7257</v>
      </c>
      <c r="F88" s="470"/>
      <c r="G88" s="471"/>
      <c r="H88" s="471"/>
      <c r="I88" s="471"/>
      <c r="J88" s="467"/>
      <c r="K88" s="467"/>
      <c r="L88" s="469"/>
    </row>
    <row r="89" spans="1:12">
      <c r="A89" s="466">
        <v>86</v>
      </c>
      <c r="B89" s="467" t="s">
        <v>9436</v>
      </c>
      <c r="C89" s="468" t="s">
        <v>7257</v>
      </c>
      <c r="D89" s="469" t="s">
        <v>7257</v>
      </c>
      <c r="E89" s="469" t="s">
        <v>7257</v>
      </c>
      <c r="F89" s="470"/>
      <c r="G89" s="471"/>
      <c r="H89" s="471"/>
      <c r="I89" s="471"/>
      <c r="J89" s="467"/>
      <c r="K89" s="474"/>
      <c r="L89" s="475"/>
    </row>
    <row r="90" spans="1:12">
      <c r="A90" s="466">
        <v>87</v>
      </c>
      <c r="B90" s="467" t="s">
        <v>9437</v>
      </c>
      <c r="C90" s="468" t="s">
        <v>7257</v>
      </c>
      <c r="D90" s="469" t="s">
        <v>7257</v>
      </c>
      <c r="E90" s="469" t="s">
        <v>7257</v>
      </c>
      <c r="F90" s="470"/>
      <c r="G90" s="471"/>
      <c r="H90" s="471"/>
      <c r="I90" s="471"/>
      <c r="J90" s="467"/>
      <c r="K90" s="474"/>
      <c r="L90" s="475"/>
    </row>
    <row r="91" spans="1:12">
      <c r="A91" s="466">
        <v>88</v>
      </c>
      <c r="B91" s="467" t="s">
        <v>9438</v>
      </c>
      <c r="C91" s="468" t="s">
        <v>7257</v>
      </c>
      <c r="D91" s="469" t="s">
        <v>7257</v>
      </c>
      <c r="E91" s="469" t="s">
        <v>7257</v>
      </c>
      <c r="F91" s="470"/>
      <c r="G91" s="471"/>
      <c r="H91" s="471"/>
      <c r="I91" s="471"/>
      <c r="J91" s="467"/>
      <c r="K91" s="474"/>
      <c r="L91" s="475"/>
    </row>
    <row r="92" spans="1:12">
      <c r="A92" s="466">
        <v>89</v>
      </c>
      <c r="B92" s="467" t="s">
        <v>9954</v>
      </c>
      <c r="C92" s="468" t="s">
        <v>7257</v>
      </c>
      <c r="D92" s="469" t="s">
        <v>7257</v>
      </c>
      <c r="E92" s="469" t="s">
        <v>7257</v>
      </c>
      <c r="F92" s="470"/>
      <c r="G92" s="471"/>
      <c r="H92" s="471"/>
      <c r="I92" s="471"/>
      <c r="J92" s="467"/>
      <c r="K92" s="474"/>
      <c r="L92" s="475"/>
    </row>
    <row r="93" spans="1:12">
      <c r="A93" s="466">
        <v>90</v>
      </c>
      <c r="B93" s="467" t="s">
        <v>9955</v>
      </c>
      <c r="C93" s="468" t="s">
        <v>7257</v>
      </c>
      <c r="D93" s="469" t="s">
        <v>7257</v>
      </c>
      <c r="E93" s="469" t="s">
        <v>7257</v>
      </c>
      <c r="F93" s="470"/>
      <c r="G93" s="471"/>
      <c r="H93" s="471"/>
      <c r="I93" s="471"/>
      <c r="J93" s="467"/>
      <c r="K93" s="474"/>
      <c r="L93" s="475"/>
    </row>
    <row r="94" spans="1:12">
      <c r="A94" s="466">
        <v>91</v>
      </c>
      <c r="B94" s="467" t="s">
        <v>9956</v>
      </c>
      <c r="C94" s="468" t="s">
        <v>7257</v>
      </c>
      <c r="D94" s="469" t="s">
        <v>7257</v>
      </c>
      <c r="E94" s="469" t="s">
        <v>7257</v>
      </c>
      <c r="F94" s="470"/>
      <c r="G94" s="471"/>
      <c r="H94" s="471"/>
      <c r="I94" s="471"/>
      <c r="J94" s="467"/>
      <c r="K94" s="474"/>
      <c r="L94" s="475"/>
    </row>
    <row r="95" spans="1:12">
      <c r="A95" s="466">
        <v>92</v>
      </c>
      <c r="B95" s="467" t="s">
        <v>9439</v>
      </c>
      <c r="C95" s="468" t="s">
        <v>7257</v>
      </c>
      <c r="D95" s="469" t="s">
        <v>7257</v>
      </c>
      <c r="E95" s="469" t="s">
        <v>7257</v>
      </c>
      <c r="F95" s="470"/>
      <c r="G95" s="471"/>
      <c r="H95" s="471"/>
      <c r="I95" s="471"/>
      <c r="J95" s="467"/>
      <c r="K95" s="474"/>
      <c r="L95" s="475"/>
    </row>
    <row r="96" spans="1:12">
      <c r="A96" s="466">
        <v>93</v>
      </c>
      <c r="B96" s="467" t="s">
        <v>9440</v>
      </c>
      <c r="C96" s="468" t="s">
        <v>7257</v>
      </c>
      <c r="D96" s="469" t="s">
        <v>7257</v>
      </c>
      <c r="E96" s="469" t="s">
        <v>7257</v>
      </c>
      <c r="F96" s="470"/>
      <c r="G96" s="471"/>
      <c r="H96" s="471"/>
      <c r="I96" s="471"/>
      <c r="J96" s="467"/>
      <c r="K96" s="474"/>
      <c r="L96" s="475"/>
    </row>
    <row r="97" spans="1:12">
      <c r="A97" s="476">
        <v>94</v>
      </c>
      <c r="B97" s="477" t="s">
        <v>9441</v>
      </c>
      <c r="C97" s="478" t="s">
        <v>9405</v>
      </c>
      <c r="D97" s="479" t="s">
        <v>7257</v>
      </c>
      <c r="E97" s="479" t="s">
        <v>7257</v>
      </c>
      <c r="F97" s="480"/>
      <c r="G97" s="481"/>
      <c r="H97" s="481"/>
      <c r="I97" s="481"/>
      <c r="J97" s="477" t="s">
        <v>9957</v>
      </c>
      <c r="K97" s="482">
        <v>45320</v>
      </c>
      <c r="L97" s="483" t="s">
        <v>9958</v>
      </c>
    </row>
    <row r="98" spans="1:12">
      <c r="A98" s="1158" t="s">
        <v>9420</v>
      </c>
      <c r="B98" s="1158"/>
      <c r="C98" s="484">
        <f>COUNTIF(C4:C97,"O")</f>
        <v>91</v>
      </c>
      <c r="D98" s="484">
        <f>COUNTIF(D4:D97,"O")</f>
        <v>80</v>
      </c>
      <c r="E98" s="484">
        <f>COUNTIF(E4:E97,"O")</f>
        <v>93</v>
      </c>
      <c r="F98" s="484"/>
      <c r="G98" s="485"/>
      <c r="H98" s="485"/>
      <c r="I98" s="485"/>
      <c r="J98" s="486"/>
      <c r="K98" s="486"/>
      <c r="L98" s="485"/>
    </row>
    <row r="99" spans="1:12">
      <c r="A99" s="1159" t="s">
        <v>9421</v>
      </c>
      <c r="B99" s="1159"/>
      <c r="C99" s="487">
        <f t="shared" ref="C99:I99" si="0">COUNTIF(C4:C97,"P")</f>
        <v>3</v>
      </c>
      <c r="D99" s="487">
        <f t="shared" si="0"/>
        <v>6</v>
      </c>
      <c r="E99" s="487">
        <f t="shared" si="0"/>
        <v>1</v>
      </c>
      <c r="F99" s="487">
        <f t="shared" si="0"/>
        <v>0</v>
      </c>
      <c r="G99" s="487">
        <f t="shared" si="0"/>
        <v>0</v>
      </c>
      <c r="H99" s="487">
        <f t="shared" si="0"/>
        <v>0</v>
      </c>
      <c r="I99" s="487">
        <f t="shared" si="0"/>
        <v>0</v>
      </c>
      <c r="J99" s="488"/>
      <c r="K99" s="488"/>
      <c r="L99" s="489"/>
    </row>
    <row r="100" spans="1:12" ht="15" customHeight="1">
      <c r="A100" s="1162" t="s">
        <v>9422</v>
      </c>
      <c r="B100" s="1162"/>
      <c r="C100" s="490">
        <f>COUNTIF(C4:C97,"x")</f>
        <v>0</v>
      </c>
      <c r="D100" s="490">
        <f>COUNTIF(D4:D97,"x")</f>
        <v>8</v>
      </c>
      <c r="E100" s="490">
        <f>COUNTIF(E4:I97,"x")</f>
        <v>0</v>
      </c>
      <c r="F100" s="491">
        <f>COUNTIF(F4:F78,"x")</f>
        <v>0</v>
      </c>
      <c r="G100" s="491">
        <f>COUNTIF(G4:G78,"x")</f>
        <v>0</v>
      </c>
      <c r="H100" s="491">
        <f>COUNTIF(H4:H78,"x")</f>
        <v>0</v>
      </c>
      <c r="I100" s="492">
        <f>SUM(I4:I78)</f>
        <v>22</v>
      </c>
      <c r="J100" s="493"/>
      <c r="K100" s="493"/>
      <c r="L100" s="494"/>
    </row>
    <row r="101" spans="1:12">
      <c r="A101" s="439"/>
      <c r="B101" s="440"/>
      <c r="C101" s="1163" t="s">
        <v>33</v>
      </c>
      <c r="D101" s="1163"/>
      <c r="E101" s="1163"/>
      <c r="F101" s="1163" t="s">
        <v>34</v>
      </c>
      <c r="G101" s="1163"/>
      <c r="H101" s="1163"/>
      <c r="I101" s="1163"/>
    </row>
    <row r="102" spans="1:12">
      <c r="A102" s="441" t="s">
        <v>9423</v>
      </c>
      <c r="B102" s="442"/>
      <c r="C102" s="443">
        <v>0.1</v>
      </c>
    </row>
    <row r="103" spans="1:12">
      <c r="A103" s="446" t="s">
        <v>7257</v>
      </c>
      <c r="B103" s="442" t="s">
        <v>9424</v>
      </c>
      <c r="C103" s="447">
        <f>+C98*$C$102</f>
        <v>9.1</v>
      </c>
      <c r="D103" s="447">
        <f>+D98*$C$102</f>
        <v>8</v>
      </c>
      <c r="E103" s="447">
        <f>+E98*$C$102</f>
        <v>9.3000000000000007</v>
      </c>
      <c r="F103" s="415"/>
      <c r="G103" s="414"/>
      <c r="H103" s="414"/>
      <c r="I103" s="414"/>
    </row>
    <row r="104" spans="1:12">
      <c r="A104" s="446" t="s">
        <v>7259</v>
      </c>
      <c r="B104" s="442" t="s">
        <v>9425</v>
      </c>
      <c r="C104" s="495">
        <f>+C100+C103</f>
        <v>9.1</v>
      </c>
      <c r="D104" s="496">
        <f>+D100+D103</f>
        <v>16</v>
      </c>
      <c r="E104" s="497">
        <f>+E100+E103</f>
        <v>9.3000000000000007</v>
      </c>
      <c r="F104" s="415"/>
      <c r="G104" s="414"/>
      <c r="H104" s="414"/>
      <c r="I104" s="414"/>
      <c r="K104" s="442"/>
      <c r="L104" s="498"/>
    </row>
    <row r="105" spans="1:12">
      <c r="A105" s="448" t="s">
        <v>9405</v>
      </c>
      <c r="B105" s="414" t="s">
        <v>9959</v>
      </c>
      <c r="C105" s="1155" t="s">
        <v>9960</v>
      </c>
      <c r="D105" s="1156"/>
      <c r="E105" s="1157"/>
      <c r="F105" s="415"/>
      <c r="G105" s="414"/>
      <c r="H105" s="414"/>
      <c r="I105" s="414"/>
    </row>
    <row r="106" spans="1:12">
      <c r="C106" s="415"/>
      <c r="D106" s="414"/>
      <c r="E106" s="414"/>
      <c r="F106" s="415"/>
      <c r="G106" s="414"/>
      <c r="H106" s="414"/>
      <c r="I106" s="414"/>
    </row>
    <row r="107" spans="1:12">
      <c r="C107" s="415"/>
      <c r="D107" s="414"/>
      <c r="E107" s="414"/>
      <c r="F107" s="415"/>
      <c r="G107" s="414"/>
      <c r="H107" s="414"/>
      <c r="I107" s="414"/>
    </row>
    <row r="108" spans="1:12">
      <c r="C108" s="415"/>
      <c r="D108" s="414"/>
      <c r="E108" s="414"/>
      <c r="F108" s="415"/>
      <c r="G108" s="414"/>
      <c r="H108" s="414"/>
      <c r="I108" s="414"/>
    </row>
    <row r="109" spans="1:12">
      <c r="C109" s="415"/>
      <c r="D109" s="414"/>
      <c r="E109" s="414"/>
      <c r="F109" s="415"/>
      <c r="G109" s="414"/>
      <c r="H109" s="414"/>
      <c r="I109" s="414"/>
    </row>
    <row r="110" spans="1:12">
      <c r="C110" s="415"/>
      <c r="D110" s="414"/>
      <c r="E110" s="414"/>
      <c r="F110" s="415"/>
      <c r="G110" s="414"/>
      <c r="H110" s="414"/>
      <c r="I110" s="414"/>
    </row>
    <row r="111" spans="1:12">
      <c r="C111" s="415"/>
      <c r="D111" s="414"/>
      <c r="E111" s="414"/>
      <c r="F111" s="415"/>
      <c r="G111" s="414"/>
      <c r="H111" s="414"/>
      <c r="I111" s="414"/>
    </row>
    <row r="112" spans="1:12">
      <c r="C112" s="415"/>
      <c r="D112" s="414"/>
      <c r="E112" s="414"/>
      <c r="F112" s="415"/>
      <c r="G112" s="414"/>
      <c r="H112" s="414"/>
      <c r="I112" s="414"/>
    </row>
  </sheetData>
  <mergeCells count="14">
    <mergeCell ref="A1:J1"/>
    <mergeCell ref="A2:A3"/>
    <mergeCell ref="B2:B3"/>
    <mergeCell ref="C2:E2"/>
    <mergeCell ref="F2:I2"/>
    <mergeCell ref="J2:J3"/>
    <mergeCell ref="C105:E105"/>
    <mergeCell ref="A98:B98"/>
    <mergeCell ref="A99:B99"/>
    <mergeCell ref="K2:K3"/>
    <mergeCell ref="L2:L3"/>
    <mergeCell ref="A100:B100"/>
    <mergeCell ref="C101:E101"/>
    <mergeCell ref="F101:I101"/>
  </mergeCells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Q2:U22"/>
  <sheetViews>
    <sheetView workbookViewId="0">
      <selection activeCell="R14" sqref="R14"/>
    </sheetView>
  </sheetViews>
  <sheetFormatPr defaultRowHeight="15"/>
  <cols>
    <col min="1" max="1" width="1.42578125" customWidth="1"/>
    <col min="17" max="17" width="2.5703125" customWidth="1"/>
    <col min="18" max="18" width="32.5703125" customWidth="1"/>
  </cols>
  <sheetData>
    <row r="2" spans="17:21" ht="18.75">
      <c r="Q2" s="255" t="s">
        <v>12864</v>
      </c>
      <c r="R2" s="263"/>
      <c r="S2" s="213"/>
      <c r="T2" s="212"/>
      <c r="U2" s="212"/>
    </row>
    <row r="3" spans="17:21">
      <c r="Q3" s="221"/>
      <c r="R3" s="263"/>
      <c r="S3" s="213"/>
      <c r="T3" s="212"/>
      <c r="U3" s="212"/>
    </row>
    <row r="4" spans="17:21">
      <c r="Q4" s="221"/>
      <c r="R4" s="263"/>
      <c r="S4" s="213"/>
      <c r="T4" s="212"/>
      <c r="U4" s="212"/>
    </row>
    <row r="5" spans="17:21">
      <c r="Q5" s="221"/>
      <c r="R5" s="451"/>
      <c r="S5" s="213"/>
      <c r="T5" s="212"/>
      <c r="U5" s="212"/>
    </row>
    <row r="6" spans="17:21">
      <c r="Q6" s="212"/>
      <c r="R6" s="451"/>
      <c r="S6" s="213"/>
      <c r="T6" s="212"/>
      <c r="U6" s="212"/>
    </row>
    <row r="7" spans="17:21">
      <c r="Q7" s="212"/>
      <c r="R7" s="451"/>
      <c r="S7" s="213"/>
      <c r="T7" s="212"/>
      <c r="U7" s="212"/>
    </row>
    <row r="8" spans="17:21">
      <c r="Q8" s="212"/>
      <c r="R8" s="451"/>
      <c r="S8" s="213"/>
      <c r="T8" s="212"/>
      <c r="U8" s="212"/>
    </row>
    <row r="9" spans="17:21">
      <c r="Q9" s="212"/>
      <c r="R9" s="451" t="s">
        <v>12856</v>
      </c>
      <c r="S9" s="213" t="s">
        <v>7133</v>
      </c>
      <c r="T9" s="212">
        <v>80</v>
      </c>
      <c r="U9" s="212" t="s">
        <v>2965</v>
      </c>
    </row>
    <row r="10" spans="17:21">
      <c r="Q10" s="212"/>
      <c r="R10" s="451" t="s">
        <v>12857</v>
      </c>
      <c r="S10" s="213" t="s">
        <v>7133</v>
      </c>
      <c r="T10" s="212">
        <v>1237</v>
      </c>
      <c r="U10" s="212" t="s">
        <v>2965</v>
      </c>
    </row>
    <row r="11" spans="17:21">
      <c r="Q11" s="212"/>
      <c r="R11" s="451" t="s">
        <v>12858</v>
      </c>
      <c r="S11" s="213" t="s">
        <v>7133</v>
      </c>
      <c r="T11" s="212">
        <f>SUM(T9:T10)</f>
        <v>1317</v>
      </c>
      <c r="U11" s="212" t="s">
        <v>2965</v>
      </c>
    </row>
    <row r="12" spans="17:21">
      <c r="Q12" s="212"/>
      <c r="R12" s="451"/>
      <c r="S12" s="213"/>
      <c r="T12" s="212"/>
      <c r="U12" s="212"/>
    </row>
    <row r="13" spans="17:21">
      <c r="Q13" s="212"/>
      <c r="R13" s="451" t="s">
        <v>12854</v>
      </c>
      <c r="S13" s="213" t="s">
        <v>7133</v>
      </c>
      <c r="T13" s="212">
        <v>7.5</v>
      </c>
      <c r="U13" s="212" t="s">
        <v>7215</v>
      </c>
    </row>
    <row r="14" spans="17:21">
      <c r="Q14" s="212"/>
      <c r="R14" s="451" t="s">
        <v>12855</v>
      </c>
      <c r="S14" s="213" t="s">
        <v>7133</v>
      </c>
      <c r="T14" s="827">
        <f>+T11*T13</f>
        <v>9877.5</v>
      </c>
      <c r="U14" s="212" t="s">
        <v>7215</v>
      </c>
    </row>
    <row r="15" spans="17:21">
      <c r="Q15" s="212"/>
      <c r="R15" s="451"/>
      <c r="S15" s="213"/>
      <c r="T15" s="212"/>
      <c r="U15" s="212"/>
    </row>
    <row r="16" spans="17:21">
      <c r="Q16" s="212"/>
      <c r="R16" s="451" t="s">
        <v>12859</v>
      </c>
      <c r="S16" s="213" t="s">
        <v>7133</v>
      </c>
      <c r="T16" s="212">
        <v>8</v>
      </c>
      <c r="U16" s="212" t="s">
        <v>12860</v>
      </c>
    </row>
    <row r="17" spans="17:21">
      <c r="Q17" s="212"/>
      <c r="R17" s="451"/>
      <c r="S17" s="213" t="s">
        <v>7133</v>
      </c>
      <c r="T17" s="212">
        <v>800</v>
      </c>
      <c r="U17" s="212" t="s">
        <v>7215</v>
      </c>
    </row>
    <row r="18" spans="17:21">
      <c r="Q18" s="212"/>
      <c r="R18" s="451" t="s">
        <v>12861</v>
      </c>
      <c r="S18" s="213" t="s">
        <v>7133</v>
      </c>
      <c r="T18" s="449">
        <f>T14/T17</f>
        <v>12.346875000000001</v>
      </c>
      <c r="U18" s="212" t="s">
        <v>7148</v>
      </c>
    </row>
    <row r="19" spans="17:21">
      <c r="Q19" s="212"/>
      <c r="R19" s="451" t="s">
        <v>12862</v>
      </c>
      <c r="S19" s="213" t="s">
        <v>7133</v>
      </c>
      <c r="T19" s="212">
        <v>1</v>
      </c>
      <c r="U19" s="212" t="s">
        <v>7148</v>
      </c>
    </row>
    <row r="20" spans="17:21">
      <c r="Q20" s="212"/>
      <c r="R20" s="451"/>
      <c r="S20" s="213"/>
      <c r="T20" s="212"/>
      <c r="U20" s="212"/>
    </row>
    <row r="21" spans="17:21">
      <c r="Q21" s="212"/>
      <c r="R21" s="451" t="s">
        <v>12863</v>
      </c>
      <c r="S21" s="213" t="s">
        <v>7133</v>
      </c>
      <c r="T21" s="449">
        <f>SUM(T18:T19)</f>
        <v>13.346875000000001</v>
      </c>
      <c r="U21" s="212" t="s">
        <v>7148</v>
      </c>
    </row>
    <row r="22" spans="17:21">
      <c r="Q22" s="212"/>
      <c r="R22" s="451"/>
      <c r="S22" s="213" t="s">
        <v>7133</v>
      </c>
      <c r="T22" s="212">
        <v>14</v>
      </c>
      <c r="U22" s="212" t="s">
        <v>7148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X69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K10" sqref="K10"/>
    </sheetView>
  </sheetViews>
  <sheetFormatPr defaultRowHeight="15"/>
  <cols>
    <col min="1" max="1" width="4.140625" style="412" customWidth="1"/>
    <col min="2" max="2" width="23.28515625" style="412" customWidth="1"/>
    <col min="3" max="3" width="7.42578125" style="412" customWidth="1"/>
    <col min="4" max="4" width="4.85546875" style="412" customWidth="1"/>
    <col min="5" max="5" width="23.7109375" style="412" bestFit="1" customWidth="1"/>
    <col min="6" max="6" width="17.5703125" style="412" customWidth="1"/>
    <col min="7" max="7" width="6.5703125" style="412" customWidth="1"/>
    <col min="8" max="8" width="7.85546875" style="412" customWidth="1"/>
    <col min="9" max="9" width="4.85546875" style="412" hidden="1" customWidth="1"/>
    <col min="10" max="10" width="5.140625" style="412" customWidth="1"/>
    <col min="11" max="11" width="7" style="418" customWidth="1"/>
    <col min="12" max="12" width="7.5703125" style="418" customWidth="1"/>
    <col min="13" max="14" width="4.7109375" style="412" customWidth="1"/>
    <col min="15" max="18" width="5" style="412" customWidth="1"/>
    <col min="19" max="19" width="5.7109375" style="412" customWidth="1"/>
    <col min="20" max="21" width="6.28515625" style="412" customWidth="1"/>
    <col min="22" max="22" width="7.85546875" style="412" customWidth="1"/>
    <col min="23" max="23" width="6.28515625" style="412" customWidth="1"/>
    <col min="24" max="24" width="4.85546875" style="412" customWidth="1"/>
  </cols>
  <sheetData>
    <row r="1" spans="1:24" ht="26.25">
      <c r="A1" s="1168" t="s">
        <v>9004</v>
      </c>
      <c r="B1" s="1168"/>
      <c r="C1" s="1168"/>
      <c r="D1" s="1168"/>
      <c r="E1" s="1168"/>
      <c r="F1" s="1168"/>
      <c r="G1" s="1168"/>
      <c r="H1" s="391"/>
      <c r="I1" s="391"/>
      <c r="J1" s="392"/>
      <c r="K1" s="301" t="s">
        <v>16804</v>
      </c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393"/>
      <c r="W1" s="393"/>
      <c r="X1" s="393"/>
    </row>
    <row r="2" spans="1:24" ht="26.25">
      <c r="A2" s="1169"/>
      <c r="B2" s="1169"/>
      <c r="C2" s="1169"/>
      <c r="D2" s="1169"/>
      <c r="E2" s="1169"/>
      <c r="F2" s="1169"/>
      <c r="G2" s="1169"/>
      <c r="H2" s="394"/>
      <c r="I2" s="394"/>
      <c r="J2" s="395"/>
      <c r="K2" s="395"/>
      <c r="L2" s="395"/>
      <c r="M2" s="395"/>
      <c r="N2" s="395"/>
      <c r="O2" s="395"/>
      <c r="P2" s="395"/>
      <c r="Q2" s="395"/>
      <c r="R2" s="395"/>
      <c r="S2" s="395"/>
      <c r="T2" s="395"/>
      <c r="U2" s="395"/>
      <c r="V2" s="395"/>
      <c r="W2" s="395"/>
      <c r="X2" s="395"/>
    </row>
    <row r="3" spans="1:24">
      <c r="A3" s="1170" t="s">
        <v>148</v>
      </c>
      <c r="B3" s="1170" t="s">
        <v>7260</v>
      </c>
      <c r="C3" s="1170" t="s">
        <v>7261</v>
      </c>
      <c r="D3" s="1170" t="s">
        <v>7262</v>
      </c>
      <c r="E3" s="1173" t="s">
        <v>9005</v>
      </c>
      <c r="F3" s="1179" t="s">
        <v>9006</v>
      </c>
      <c r="G3" s="1180"/>
      <c r="H3" s="1180"/>
      <c r="I3" s="1180"/>
      <c r="J3" s="1180"/>
      <c r="K3" s="1180"/>
      <c r="L3" s="1180"/>
      <c r="M3" s="1180"/>
      <c r="N3" s="1180"/>
      <c r="O3" s="1180"/>
      <c r="P3" s="1180"/>
      <c r="Q3" s="1180"/>
      <c r="R3" s="1180"/>
      <c r="S3" s="1180"/>
      <c r="T3" s="1180"/>
      <c r="U3" s="1180"/>
      <c r="V3" s="1180"/>
      <c r="W3" s="1180"/>
      <c r="X3" s="1181"/>
    </row>
    <row r="4" spans="1:24" ht="36">
      <c r="A4" s="1170"/>
      <c r="B4" s="1170"/>
      <c r="C4" s="1170"/>
      <c r="D4" s="1170"/>
      <c r="E4" s="1174"/>
      <c r="F4" s="1176" t="s">
        <v>9007</v>
      </c>
      <c r="G4" s="396" t="s">
        <v>9008</v>
      </c>
      <c r="H4" s="1183" t="s">
        <v>9009</v>
      </c>
      <c r="I4" s="1184"/>
      <c r="J4" s="1177" t="s">
        <v>9010</v>
      </c>
      <c r="K4" s="1182" t="s">
        <v>9011</v>
      </c>
      <c r="L4" s="1182" t="s">
        <v>9012</v>
      </c>
      <c r="M4" s="1185" t="s">
        <v>9013</v>
      </c>
      <c r="N4" s="1186"/>
      <c r="O4" s="1186"/>
      <c r="P4" s="1186"/>
      <c r="Q4" s="1186"/>
      <c r="R4" s="1187"/>
      <c r="S4" s="1177" t="s">
        <v>9014</v>
      </c>
      <c r="T4" s="1183" t="s">
        <v>9015</v>
      </c>
      <c r="U4" s="1184"/>
      <c r="V4" s="1177" t="s">
        <v>9016</v>
      </c>
      <c r="W4" s="1177" t="s">
        <v>9017</v>
      </c>
      <c r="X4" s="1177" t="s">
        <v>9018</v>
      </c>
    </row>
    <row r="5" spans="1:24">
      <c r="A5" s="1170"/>
      <c r="B5" s="1170"/>
      <c r="C5" s="1170"/>
      <c r="D5" s="1170"/>
      <c r="E5" s="1175"/>
      <c r="F5" s="1175"/>
      <c r="G5" s="397" t="s">
        <v>9019</v>
      </c>
      <c r="H5" s="398" t="s">
        <v>9020</v>
      </c>
      <c r="I5" s="398" t="s">
        <v>9021</v>
      </c>
      <c r="J5" s="1178"/>
      <c r="K5" s="1182"/>
      <c r="L5" s="1182"/>
      <c r="M5" s="399" t="s">
        <v>9022</v>
      </c>
      <c r="N5" s="399" t="s">
        <v>9023</v>
      </c>
      <c r="O5" s="400" t="s">
        <v>9024</v>
      </c>
      <c r="P5" s="400" t="s">
        <v>9025</v>
      </c>
      <c r="Q5" s="401" t="s">
        <v>9026</v>
      </c>
      <c r="R5" s="401" t="s">
        <v>9027</v>
      </c>
      <c r="S5" s="1178"/>
      <c r="T5" s="399" t="s">
        <v>9025</v>
      </c>
      <c r="U5" s="401" t="s">
        <v>9028</v>
      </c>
      <c r="V5" s="1178"/>
      <c r="W5" s="1178"/>
      <c r="X5" s="1178"/>
    </row>
    <row r="6" spans="1:24">
      <c r="A6" s="402">
        <v>1</v>
      </c>
      <c r="B6" s="403" t="s">
        <v>7277</v>
      </c>
      <c r="C6" s="402" t="s">
        <v>7278</v>
      </c>
      <c r="D6" s="402" t="s">
        <v>7279</v>
      </c>
      <c r="E6" s="402" t="s">
        <v>7234</v>
      </c>
      <c r="F6" s="402" t="s">
        <v>7259</v>
      </c>
      <c r="G6" s="404" t="s">
        <v>7379</v>
      </c>
      <c r="H6" s="404" t="s">
        <v>7257</v>
      </c>
      <c r="I6" s="404"/>
      <c r="J6" s="404" t="s">
        <v>7257</v>
      </c>
      <c r="K6" s="404" t="s">
        <v>7257</v>
      </c>
      <c r="L6" s="404" t="s">
        <v>7257</v>
      </c>
      <c r="M6" s="404" t="s">
        <v>7257</v>
      </c>
      <c r="N6" s="404" t="s">
        <v>7257</v>
      </c>
      <c r="O6" s="404" t="s">
        <v>7257</v>
      </c>
      <c r="P6" s="404" t="s">
        <v>7257</v>
      </c>
      <c r="Q6" s="404" t="s">
        <v>7257</v>
      </c>
      <c r="R6" s="404" t="s">
        <v>7257</v>
      </c>
      <c r="S6" s="404" t="s">
        <v>61</v>
      </c>
      <c r="T6" s="404" t="s">
        <v>61</v>
      </c>
      <c r="U6" s="404" t="s">
        <v>61</v>
      </c>
      <c r="V6" s="404" t="s">
        <v>7257</v>
      </c>
      <c r="W6" s="404" t="s">
        <v>61</v>
      </c>
      <c r="X6" s="404" t="s">
        <v>7257</v>
      </c>
    </row>
    <row r="7" spans="1:24">
      <c r="A7" s="402">
        <v>2</v>
      </c>
      <c r="B7" s="403" t="s">
        <v>7281</v>
      </c>
      <c r="C7" s="402" t="s">
        <v>7282</v>
      </c>
      <c r="D7" s="402" t="s">
        <v>7279</v>
      </c>
      <c r="E7" s="402" t="s">
        <v>9029</v>
      </c>
      <c r="F7" s="402" t="s">
        <v>7259</v>
      </c>
      <c r="G7" s="404" t="s">
        <v>7379</v>
      </c>
      <c r="H7" s="404" t="s">
        <v>7257</v>
      </c>
      <c r="I7" s="404"/>
      <c r="J7" s="404" t="s">
        <v>7257</v>
      </c>
      <c r="K7" s="404" t="s">
        <v>7257</v>
      </c>
      <c r="L7" s="404" t="s">
        <v>7257</v>
      </c>
      <c r="M7" s="404" t="s">
        <v>7257</v>
      </c>
      <c r="N7" s="404" t="s">
        <v>7257</v>
      </c>
      <c r="O7" s="404" t="s">
        <v>7257</v>
      </c>
      <c r="P7" s="404" t="s">
        <v>7257</v>
      </c>
      <c r="Q7" s="404" t="s">
        <v>7257</v>
      </c>
      <c r="R7" s="404" t="s">
        <v>7257</v>
      </c>
      <c r="S7" s="404" t="s">
        <v>61</v>
      </c>
      <c r="T7" s="404" t="s">
        <v>61</v>
      </c>
      <c r="U7" s="404" t="s">
        <v>61</v>
      </c>
      <c r="V7" s="404" t="s">
        <v>7257</v>
      </c>
      <c r="W7" s="404" t="s">
        <v>61</v>
      </c>
      <c r="X7" s="404" t="s">
        <v>7257</v>
      </c>
    </row>
    <row r="8" spans="1:24">
      <c r="A8" s="420">
        <v>3</v>
      </c>
      <c r="B8" s="421" t="s">
        <v>7284</v>
      </c>
      <c r="C8" s="420" t="s">
        <v>7285</v>
      </c>
      <c r="D8" s="402" t="s">
        <v>7279</v>
      </c>
      <c r="E8" s="402" t="s">
        <v>7234</v>
      </c>
      <c r="F8" s="402" t="s">
        <v>7259</v>
      </c>
      <c r="G8" s="404" t="s">
        <v>7379</v>
      </c>
      <c r="H8" s="404" t="s">
        <v>7257</v>
      </c>
      <c r="I8" s="404"/>
      <c r="J8" s="404" t="s">
        <v>7257</v>
      </c>
      <c r="K8" s="404" t="s">
        <v>7257</v>
      </c>
      <c r="L8" s="404" t="s">
        <v>7257</v>
      </c>
      <c r="M8" s="404" t="s">
        <v>7257</v>
      </c>
      <c r="N8" s="404" t="s">
        <v>7257</v>
      </c>
      <c r="O8" s="404" t="s">
        <v>7257</v>
      </c>
      <c r="P8" s="404" t="s">
        <v>7257</v>
      </c>
      <c r="Q8" s="404" t="s">
        <v>7257</v>
      </c>
      <c r="R8" s="404" t="s">
        <v>7257</v>
      </c>
      <c r="S8" s="404" t="s">
        <v>61</v>
      </c>
      <c r="T8" s="404" t="s">
        <v>61</v>
      </c>
      <c r="U8" s="404" t="s">
        <v>61</v>
      </c>
      <c r="V8" s="404" t="s">
        <v>61</v>
      </c>
      <c r="W8" s="404" t="s">
        <v>61</v>
      </c>
      <c r="X8" s="404" t="s">
        <v>7257</v>
      </c>
    </row>
    <row r="9" spans="1:24">
      <c r="A9" s="420">
        <v>4</v>
      </c>
      <c r="B9" s="421" t="s">
        <v>9030</v>
      </c>
      <c r="C9" s="420" t="s">
        <v>7288</v>
      </c>
      <c r="D9" s="402" t="s">
        <v>7279</v>
      </c>
      <c r="E9" s="402" t="s">
        <v>7234</v>
      </c>
      <c r="F9" s="402" t="s">
        <v>7259</v>
      </c>
      <c r="G9" s="404" t="s">
        <v>7379</v>
      </c>
      <c r="H9" s="404" t="s">
        <v>7257</v>
      </c>
      <c r="I9" s="404"/>
      <c r="J9" s="404" t="s">
        <v>7257</v>
      </c>
      <c r="K9" s="404" t="s">
        <v>7257</v>
      </c>
      <c r="L9" s="404" t="s">
        <v>7257</v>
      </c>
      <c r="M9" s="404" t="s">
        <v>7257</v>
      </c>
      <c r="N9" s="404" t="s">
        <v>7257</v>
      </c>
      <c r="O9" s="404" t="s">
        <v>7257</v>
      </c>
      <c r="P9" s="404" t="s">
        <v>7257</v>
      </c>
      <c r="Q9" s="404" t="s">
        <v>7257</v>
      </c>
      <c r="R9" s="404" t="s">
        <v>7257</v>
      </c>
      <c r="S9" s="404" t="s">
        <v>61</v>
      </c>
      <c r="T9" s="404" t="s">
        <v>61</v>
      </c>
      <c r="U9" s="404" t="s">
        <v>61</v>
      </c>
      <c r="V9" s="404" t="s">
        <v>7257</v>
      </c>
      <c r="W9" s="404" t="s">
        <v>61</v>
      </c>
      <c r="X9" s="404" t="s">
        <v>7257</v>
      </c>
    </row>
    <row r="10" spans="1:24">
      <c r="A10" s="405">
        <v>5</v>
      </c>
      <c r="B10" s="406" t="s">
        <v>7289</v>
      </c>
      <c r="C10" s="405" t="s">
        <v>7290</v>
      </c>
      <c r="D10" s="405" t="s">
        <v>7279</v>
      </c>
      <c r="E10" s="405" t="s">
        <v>9031</v>
      </c>
      <c r="F10" s="405" t="s">
        <v>7259</v>
      </c>
      <c r="G10" s="407" t="s">
        <v>7379</v>
      </c>
      <c r="H10" s="407" t="s">
        <v>7257</v>
      </c>
      <c r="I10" s="407"/>
      <c r="J10" s="407" t="s">
        <v>7257</v>
      </c>
      <c r="K10" s="407" t="s">
        <v>7257</v>
      </c>
      <c r="L10" s="407" t="s">
        <v>7257</v>
      </c>
      <c r="M10" s="407" t="s">
        <v>7257</v>
      </c>
      <c r="N10" s="407" t="s">
        <v>7257</v>
      </c>
      <c r="O10" s="407" t="s">
        <v>7257</v>
      </c>
      <c r="P10" s="407" t="s">
        <v>7257</v>
      </c>
      <c r="Q10" s="407" t="s">
        <v>7257</v>
      </c>
      <c r="R10" s="407" t="s">
        <v>7257</v>
      </c>
      <c r="S10" s="407" t="s">
        <v>61</v>
      </c>
      <c r="T10" s="407" t="s">
        <v>61</v>
      </c>
      <c r="U10" s="407" t="s">
        <v>61</v>
      </c>
      <c r="V10" s="407" t="s">
        <v>7257</v>
      </c>
      <c r="W10" s="407" t="s">
        <v>61</v>
      </c>
      <c r="X10" s="407" t="s">
        <v>7257</v>
      </c>
    </row>
    <row r="11" spans="1:24">
      <c r="A11" s="420">
        <v>6</v>
      </c>
      <c r="B11" s="421" t="s">
        <v>7293</v>
      </c>
      <c r="C11" s="420" t="s">
        <v>7294</v>
      </c>
      <c r="D11" s="405" t="s">
        <v>7279</v>
      </c>
      <c r="E11" s="405" t="s">
        <v>9031</v>
      </c>
      <c r="F11" s="405" t="s">
        <v>7259</v>
      </c>
      <c r="G11" s="407" t="s">
        <v>7379</v>
      </c>
      <c r="H11" s="407" t="s">
        <v>7257</v>
      </c>
      <c r="I11" s="407"/>
      <c r="J11" s="407" t="s">
        <v>7257</v>
      </c>
      <c r="K11" s="407" t="s">
        <v>7257</v>
      </c>
      <c r="L11" s="407" t="s">
        <v>7257</v>
      </c>
      <c r="M11" s="407" t="s">
        <v>7257</v>
      </c>
      <c r="N11" s="407" t="s">
        <v>7257</v>
      </c>
      <c r="O11" s="407" t="s">
        <v>7257</v>
      </c>
      <c r="P11" s="407" t="s">
        <v>7257</v>
      </c>
      <c r="Q11" s="407" t="s">
        <v>7257</v>
      </c>
      <c r="R11" s="407" t="s">
        <v>7257</v>
      </c>
      <c r="S11" s="407" t="s">
        <v>61</v>
      </c>
      <c r="T11" s="407" t="s">
        <v>61</v>
      </c>
      <c r="U11" s="407" t="s">
        <v>61</v>
      </c>
      <c r="V11" s="407" t="s">
        <v>7257</v>
      </c>
      <c r="W11" s="407" t="s">
        <v>61</v>
      </c>
      <c r="X11" s="407" t="s">
        <v>7257</v>
      </c>
    </row>
    <row r="12" spans="1:24">
      <c r="A12" s="420">
        <v>7</v>
      </c>
      <c r="B12" s="421" t="s">
        <v>9032</v>
      </c>
      <c r="C12" s="420" t="s">
        <v>7292</v>
      </c>
      <c r="D12" s="405" t="s">
        <v>7279</v>
      </c>
      <c r="E12" s="405" t="s">
        <v>9031</v>
      </c>
      <c r="F12" s="405" t="s">
        <v>7259</v>
      </c>
      <c r="G12" s="407" t="s">
        <v>7379</v>
      </c>
      <c r="H12" s="407" t="s">
        <v>7257</v>
      </c>
      <c r="I12" s="407"/>
      <c r="J12" s="407" t="s">
        <v>7257</v>
      </c>
      <c r="K12" s="407" t="s">
        <v>7257</v>
      </c>
      <c r="L12" s="407" t="s">
        <v>7257</v>
      </c>
      <c r="M12" s="407" t="s">
        <v>7257</v>
      </c>
      <c r="N12" s="407" t="s">
        <v>7257</v>
      </c>
      <c r="O12" s="407" t="s">
        <v>7257</v>
      </c>
      <c r="P12" s="407" t="s">
        <v>7257</v>
      </c>
      <c r="Q12" s="407" t="s">
        <v>7257</v>
      </c>
      <c r="R12" s="407" t="s">
        <v>7257</v>
      </c>
      <c r="S12" s="407" t="s">
        <v>61</v>
      </c>
      <c r="T12" s="407" t="s">
        <v>61</v>
      </c>
      <c r="U12" s="407" t="s">
        <v>61</v>
      </c>
      <c r="V12" s="407" t="s">
        <v>7257</v>
      </c>
      <c r="W12" s="407" t="s">
        <v>61</v>
      </c>
      <c r="X12" s="407" t="s">
        <v>7257</v>
      </c>
    </row>
    <row r="13" spans="1:24">
      <c r="A13" s="402">
        <v>8</v>
      </c>
      <c r="B13" s="403" t="s">
        <v>7295</v>
      </c>
      <c r="C13" s="402" t="s">
        <v>7296</v>
      </c>
      <c r="D13" s="402" t="s">
        <v>7279</v>
      </c>
      <c r="E13" s="402" t="s">
        <v>9033</v>
      </c>
      <c r="F13" s="402" t="s">
        <v>61</v>
      </c>
      <c r="G13" s="404" t="s">
        <v>61</v>
      </c>
      <c r="H13" s="404" t="s">
        <v>7257</v>
      </c>
      <c r="I13" s="404"/>
      <c r="J13" s="404" t="s">
        <v>61</v>
      </c>
      <c r="K13" s="404" t="s">
        <v>61</v>
      </c>
      <c r="L13" s="404" t="s">
        <v>61</v>
      </c>
      <c r="M13" s="404" t="s">
        <v>61</v>
      </c>
      <c r="N13" s="404" t="s">
        <v>61</v>
      </c>
      <c r="O13" s="404" t="s">
        <v>61</v>
      </c>
      <c r="P13" s="404" t="s">
        <v>61</v>
      </c>
      <c r="Q13" s="404" t="s">
        <v>61</v>
      </c>
      <c r="R13" s="404" t="s">
        <v>61</v>
      </c>
      <c r="S13" s="404" t="s">
        <v>61</v>
      </c>
      <c r="T13" s="404" t="s">
        <v>61</v>
      </c>
      <c r="U13" s="404" t="s">
        <v>61</v>
      </c>
      <c r="V13" s="404" t="s">
        <v>61</v>
      </c>
      <c r="W13" s="404" t="s">
        <v>61</v>
      </c>
      <c r="X13" s="404" t="s">
        <v>7257</v>
      </c>
    </row>
    <row r="14" spans="1:24">
      <c r="A14" s="402">
        <v>9</v>
      </c>
      <c r="B14" s="403" t="s">
        <v>7298</v>
      </c>
      <c r="C14" s="402" t="s">
        <v>7299</v>
      </c>
      <c r="D14" s="402" t="s">
        <v>7279</v>
      </c>
      <c r="E14" s="402" t="s">
        <v>9034</v>
      </c>
      <c r="F14" s="402" t="s">
        <v>61</v>
      </c>
      <c r="G14" s="404" t="s">
        <v>61</v>
      </c>
      <c r="H14" s="404" t="s">
        <v>7257</v>
      </c>
      <c r="I14" s="404"/>
      <c r="J14" s="404" t="s">
        <v>61</v>
      </c>
      <c r="K14" s="404" t="s">
        <v>61</v>
      </c>
      <c r="L14" s="404" t="s">
        <v>61</v>
      </c>
      <c r="M14" s="404" t="s">
        <v>61</v>
      </c>
      <c r="N14" s="404" t="s">
        <v>61</v>
      </c>
      <c r="O14" s="404" t="s">
        <v>61</v>
      </c>
      <c r="P14" s="404" t="s">
        <v>61</v>
      </c>
      <c r="Q14" s="404" t="s">
        <v>61</v>
      </c>
      <c r="R14" s="404" t="s">
        <v>61</v>
      </c>
      <c r="S14" s="404" t="s">
        <v>61</v>
      </c>
      <c r="T14" s="404" t="s">
        <v>61</v>
      </c>
      <c r="U14" s="404" t="s">
        <v>61</v>
      </c>
      <c r="V14" s="404" t="s">
        <v>7259</v>
      </c>
      <c r="W14" s="404" t="s">
        <v>61</v>
      </c>
      <c r="X14" s="404" t="s">
        <v>7257</v>
      </c>
    </row>
    <row r="15" spans="1:24">
      <c r="A15" s="402">
        <v>10</v>
      </c>
      <c r="B15" s="403" t="s">
        <v>7301</v>
      </c>
      <c r="C15" s="402" t="s">
        <v>7302</v>
      </c>
      <c r="D15" s="402" t="s">
        <v>7279</v>
      </c>
      <c r="E15" s="402" t="s">
        <v>9034</v>
      </c>
      <c r="F15" s="402" t="s">
        <v>61</v>
      </c>
      <c r="G15" s="404" t="s">
        <v>61</v>
      </c>
      <c r="H15" s="404" t="s">
        <v>7257</v>
      </c>
      <c r="I15" s="404"/>
      <c r="J15" s="404" t="s">
        <v>61</v>
      </c>
      <c r="K15" s="404" t="s">
        <v>61</v>
      </c>
      <c r="L15" s="404" t="s">
        <v>61</v>
      </c>
      <c r="M15" s="404" t="s">
        <v>61</v>
      </c>
      <c r="N15" s="404" t="s">
        <v>61</v>
      </c>
      <c r="O15" s="404" t="s">
        <v>61</v>
      </c>
      <c r="P15" s="404" t="s">
        <v>61</v>
      </c>
      <c r="Q15" s="404" t="s">
        <v>61</v>
      </c>
      <c r="R15" s="404" t="s">
        <v>61</v>
      </c>
      <c r="S15" s="404" t="s">
        <v>61</v>
      </c>
      <c r="T15" s="404" t="s">
        <v>61</v>
      </c>
      <c r="U15" s="404" t="s">
        <v>61</v>
      </c>
      <c r="V15" s="404" t="s">
        <v>61</v>
      </c>
      <c r="W15" s="404" t="s">
        <v>61</v>
      </c>
      <c r="X15" s="404" t="s">
        <v>7257</v>
      </c>
    </row>
    <row r="16" spans="1:24">
      <c r="A16" s="420">
        <v>11</v>
      </c>
      <c r="B16" s="421" t="s">
        <v>9035</v>
      </c>
      <c r="C16" s="420" t="s">
        <v>7304</v>
      </c>
      <c r="D16" s="405" t="s">
        <v>7279</v>
      </c>
      <c r="E16" s="405" t="s">
        <v>7237</v>
      </c>
      <c r="F16" s="405" t="s">
        <v>7259</v>
      </c>
      <c r="G16" s="407" t="s">
        <v>7379</v>
      </c>
      <c r="H16" s="407" t="s">
        <v>7257</v>
      </c>
      <c r="I16" s="407"/>
      <c r="J16" s="407" t="s">
        <v>7257</v>
      </c>
      <c r="K16" s="407" t="s">
        <v>7257</v>
      </c>
      <c r="L16" s="407" t="s">
        <v>7257</v>
      </c>
      <c r="M16" s="407" t="s">
        <v>7257</v>
      </c>
      <c r="N16" s="407" t="s">
        <v>7257</v>
      </c>
      <c r="O16" s="407" t="s">
        <v>7257</v>
      </c>
      <c r="P16" s="407" t="s">
        <v>7257</v>
      </c>
      <c r="Q16" s="407" t="s">
        <v>7257</v>
      </c>
      <c r="R16" s="407" t="s">
        <v>7257</v>
      </c>
      <c r="S16" s="407" t="s">
        <v>61</v>
      </c>
      <c r="T16" s="407" t="s">
        <v>61</v>
      </c>
      <c r="U16" s="407" t="s">
        <v>61</v>
      </c>
      <c r="V16" s="407" t="s">
        <v>61</v>
      </c>
      <c r="W16" s="407" t="s">
        <v>61</v>
      </c>
      <c r="X16" s="407" t="s">
        <v>7257</v>
      </c>
    </row>
    <row r="17" spans="1:24">
      <c r="A17" s="405">
        <v>12</v>
      </c>
      <c r="B17" s="406" t="s">
        <v>7305</v>
      </c>
      <c r="C17" s="405" t="s">
        <v>7306</v>
      </c>
      <c r="D17" s="405" t="s">
        <v>102</v>
      </c>
      <c r="E17" s="405" t="s">
        <v>7237</v>
      </c>
      <c r="F17" s="405" t="s">
        <v>7259</v>
      </c>
      <c r="G17" s="407" t="s">
        <v>7379</v>
      </c>
      <c r="H17" s="407" t="s">
        <v>7257</v>
      </c>
      <c r="I17" s="407"/>
      <c r="J17" s="407" t="s">
        <v>7257</v>
      </c>
      <c r="K17" s="407" t="s">
        <v>7257</v>
      </c>
      <c r="L17" s="407" t="s">
        <v>7257</v>
      </c>
      <c r="M17" s="407" t="s">
        <v>7257</v>
      </c>
      <c r="N17" s="407" t="s">
        <v>7257</v>
      </c>
      <c r="O17" s="407" t="s">
        <v>7257</v>
      </c>
      <c r="P17" s="407" t="s">
        <v>7257</v>
      </c>
      <c r="Q17" s="407" t="s">
        <v>7257</v>
      </c>
      <c r="R17" s="407" t="s">
        <v>7257</v>
      </c>
      <c r="S17" s="407" t="s">
        <v>61</v>
      </c>
      <c r="T17" s="407" t="s">
        <v>61</v>
      </c>
      <c r="U17" s="407" t="s">
        <v>61</v>
      </c>
      <c r="V17" s="407" t="s">
        <v>7259</v>
      </c>
      <c r="W17" s="407" t="s">
        <v>61</v>
      </c>
      <c r="X17" s="407" t="s">
        <v>7257</v>
      </c>
    </row>
    <row r="18" spans="1:24">
      <c r="A18" s="405">
        <v>13</v>
      </c>
      <c r="B18" s="406" t="s">
        <v>7310</v>
      </c>
      <c r="C18" s="405" t="s">
        <v>7311</v>
      </c>
      <c r="D18" s="405" t="s">
        <v>102</v>
      </c>
      <c r="E18" s="405" t="s">
        <v>7237</v>
      </c>
      <c r="F18" s="405" t="s">
        <v>7259</v>
      </c>
      <c r="G18" s="407" t="s">
        <v>7379</v>
      </c>
      <c r="H18" s="407" t="s">
        <v>7257</v>
      </c>
      <c r="I18" s="407"/>
      <c r="J18" s="407" t="s">
        <v>7257</v>
      </c>
      <c r="K18" s="407" t="s">
        <v>7257</v>
      </c>
      <c r="L18" s="407" t="s">
        <v>7257</v>
      </c>
      <c r="M18" s="407" t="s">
        <v>7257</v>
      </c>
      <c r="N18" s="407" t="s">
        <v>7257</v>
      </c>
      <c r="O18" s="407" t="s">
        <v>7257</v>
      </c>
      <c r="P18" s="407" t="s">
        <v>7257</v>
      </c>
      <c r="Q18" s="407" t="s">
        <v>7257</v>
      </c>
      <c r="R18" s="407" t="s">
        <v>7257</v>
      </c>
      <c r="S18" s="407" t="s">
        <v>61</v>
      </c>
      <c r="T18" s="407" t="s">
        <v>61</v>
      </c>
      <c r="U18" s="407" t="s">
        <v>61</v>
      </c>
      <c r="V18" s="407" t="s">
        <v>7257</v>
      </c>
      <c r="W18" s="407" t="s">
        <v>61</v>
      </c>
      <c r="X18" s="407" t="s">
        <v>7257</v>
      </c>
    </row>
    <row r="19" spans="1:24">
      <c r="A19" s="405">
        <v>14</v>
      </c>
      <c r="B19" s="406" t="s">
        <v>7308</v>
      </c>
      <c r="C19" s="405" t="s">
        <v>7309</v>
      </c>
      <c r="D19" s="405" t="s">
        <v>102</v>
      </c>
      <c r="E19" s="405" t="s">
        <v>7237</v>
      </c>
      <c r="F19" s="405" t="s">
        <v>7259</v>
      </c>
      <c r="G19" s="407" t="s">
        <v>7379</v>
      </c>
      <c r="H19" s="407" t="s">
        <v>7257</v>
      </c>
      <c r="I19" s="407"/>
      <c r="J19" s="407" t="s">
        <v>7257</v>
      </c>
      <c r="K19" s="407" t="s">
        <v>7257</v>
      </c>
      <c r="L19" s="407" t="s">
        <v>7257</v>
      </c>
      <c r="M19" s="407" t="s">
        <v>7257</v>
      </c>
      <c r="N19" s="407" t="s">
        <v>7257</v>
      </c>
      <c r="O19" s="407" t="s">
        <v>7257</v>
      </c>
      <c r="P19" s="407" t="s">
        <v>7257</v>
      </c>
      <c r="Q19" s="407" t="s">
        <v>7257</v>
      </c>
      <c r="R19" s="407" t="s">
        <v>7257</v>
      </c>
      <c r="S19" s="407" t="s">
        <v>61</v>
      </c>
      <c r="T19" s="407" t="s">
        <v>61</v>
      </c>
      <c r="U19" s="407" t="s">
        <v>61</v>
      </c>
      <c r="V19" s="407" t="s">
        <v>61</v>
      </c>
      <c r="W19" s="407" t="s">
        <v>61</v>
      </c>
      <c r="X19" s="407" t="s">
        <v>7257</v>
      </c>
    </row>
    <row r="20" spans="1:24">
      <c r="A20" s="405">
        <v>15</v>
      </c>
      <c r="B20" s="406" t="s">
        <v>7312</v>
      </c>
      <c r="C20" s="405" t="s">
        <v>7313</v>
      </c>
      <c r="D20" s="405" t="s">
        <v>102</v>
      </c>
      <c r="E20" s="405" t="s">
        <v>7237</v>
      </c>
      <c r="F20" s="405" t="s">
        <v>7259</v>
      </c>
      <c r="G20" s="407" t="s">
        <v>7379</v>
      </c>
      <c r="H20" s="407" t="s">
        <v>7257</v>
      </c>
      <c r="I20" s="407"/>
      <c r="J20" s="407" t="s">
        <v>7257</v>
      </c>
      <c r="K20" s="407" t="s">
        <v>7257</v>
      </c>
      <c r="L20" s="407" t="s">
        <v>7257</v>
      </c>
      <c r="M20" s="407" t="s">
        <v>7257</v>
      </c>
      <c r="N20" s="407" t="s">
        <v>7257</v>
      </c>
      <c r="O20" s="407" t="s">
        <v>7257</v>
      </c>
      <c r="P20" s="407" t="s">
        <v>7257</v>
      </c>
      <c r="Q20" s="407" t="s">
        <v>7257</v>
      </c>
      <c r="R20" s="407" t="s">
        <v>7257</v>
      </c>
      <c r="S20" s="407" t="s">
        <v>61</v>
      </c>
      <c r="T20" s="407" t="s">
        <v>61</v>
      </c>
      <c r="U20" s="407" t="s">
        <v>61</v>
      </c>
      <c r="V20" s="407" t="s">
        <v>61</v>
      </c>
      <c r="W20" s="407" t="s">
        <v>61</v>
      </c>
      <c r="X20" s="407" t="s">
        <v>7257</v>
      </c>
    </row>
    <row r="21" spans="1:24">
      <c r="A21" s="405">
        <v>16</v>
      </c>
      <c r="B21" s="406" t="s">
        <v>7314</v>
      </c>
      <c r="C21" s="405" t="s">
        <v>7315</v>
      </c>
      <c r="D21" s="405" t="s">
        <v>102</v>
      </c>
      <c r="E21" s="405" t="s">
        <v>7237</v>
      </c>
      <c r="F21" s="405" t="s">
        <v>7259</v>
      </c>
      <c r="G21" s="407" t="s">
        <v>7379</v>
      </c>
      <c r="H21" s="407" t="s">
        <v>7257</v>
      </c>
      <c r="I21" s="407"/>
      <c r="J21" s="407" t="s">
        <v>7257</v>
      </c>
      <c r="K21" s="407" t="s">
        <v>7257</v>
      </c>
      <c r="L21" s="407" t="s">
        <v>7257</v>
      </c>
      <c r="M21" s="407" t="s">
        <v>7257</v>
      </c>
      <c r="N21" s="407" t="s">
        <v>7257</v>
      </c>
      <c r="O21" s="407" t="s">
        <v>7257</v>
      </c>
      <c r="P21" s="407" t="s">
        <v>7257</v>
      </c>
      <c r="Q21" s="407" t="s">
        <v>7257</v>
      </c>
      <c r="R21" s="407" t="s">
        <v>7257</v>
      </c>
      <c r="S21" s="407" t="s">
        <v>61</v>
      </c>
      <c r="T21" s="407" t="s">
        <v>61</v>
      </c>
      <c r="U21" s="407" t="s">
        <v>61</v>
      </c>
      <c r="V21" s="407" t="s">
        <v>61</v>
      </c>
      <c r="W21" s="407" t="s">
        <v>61</v>
      </c>
      <c r="X21" s="407" t="s">
        <v>7257</v>
      </c>
    </row>
    <row r="22" spans="1:24">
      <c r="A22" s="405">
        <v>17</v>
      </c>
      <c r="B22" s="406" t="s">
        <v>7316</v>
      </c>
      <c r="C22" s="405" t="s">
        <v>7317</v>
      </c>
      <c r="D22" s="405" t="s">
        <v>102</v>
      </c>
      <c r="E22" s="405" t="s">
        <v>7237</v>
      </c>
      <c r="F22" s="405" t="s">
        <v>7259</v>
      </c>
      <c r="G22" s="407" t="s">
        <v>7379</v>
      </c>
      <c r="H22" s="407" t="s">
        <v>7257</v>
      </c>
      <c r="I22" s="407"/>
      <c r="J22" s="407" t="s">
        <v>7257</v>
      </c>
      <c r="K22" s="407" t="s">
        <v>7257</v>
      </c>
      <c r="L22" s="407" t="s">
        <v>7257</v>
      </c>
      <c r="M22" s="407" t="s">
        <v>7257</v>
      </c>
      <c r="N22" s="407" t="s">
        <v>7257</v>
      </c>
      <c r="O22" s="407" t="s">
        <v>7257</v>
      </c>
      <c r="P22" s="407" t="s">
        <v>7257</v>
      </c>
      <c r="Q22" s="407" t="s">
        <v>7257</v>
      </c>
      <c r="R22" s="407" t="s">
        <v>7257</v>
      </c>
      <c r="S22" s="407" t="s">
        <v>61</v>
      </c>
      <c r="T22" s="407" t="s">
        <v>61</v>
      </c>
      <c r="U22" s="407" t="s">
        <v>61</v>
      </c>
      <c r="V22" s="407" t="s">
        <v>61</v>
      </c>
      <c r="W22" s="407" t="s">
        <v>61</v>
      </c>
      <c r="X22" s="407" t="s">
        <v>7257</v>
      </c>
    </row>
    <row r="23" spans="1:24">
      <c r="A23" s="405">
        <v>18</v>
      </c>
      <c r="B23" s="406" t="s">
        <v>7318</v>
      </c>
      <c r="C23" s="405" t="s">
        <v>7319</v>
      </c>
      <c r="D23" s="405" t="s">
        <v>102</v>
      </c>
      <c r="E23" s="405" t="s">
        <v>7237</v>
      </c>
      <c r="F23" s="405" t="s">
        <v>7259</v>
      </c>
      <c r="G23" s="407" t="s">
        <v>7379</v>
      </c>
      <c r="H23" s="407" t="s">
        <v>7257</v>
      </c>
      <c r="I23" s="407"/>
      <c r="J23" s="407" t="s">
        <v>7257</v>
      </c>
      <c r="K23" s="407" t="s">
        <v>7257</v>
      </c>
      <c r="L23" s="407" t="s">
        <v>7257</v>
      </c>
      <c r="M23" s="407" t="s">
        <v>7257</v>
      </c>
      <c r="N23" s="407" t="s">
        <v>7257</v>
      </c>
      <c r="O23" s="407" t="s">
        <v>7257</v>
      </c>
      <c r="P23" s="407" t="s">
        <v>7257</v>
      </c>
      <c r="Q23" s="407" t="s">
        <v>7257</v>
      </c>
      <c r="R23" s="407" t="s">
        <v>7257</v>
      </c>
      <c r="S23" s="407" t="s">
        <v>61</v>
      </c>
      <c r="T23" s="407" t="s">
        <v>61</v>
      </c>
      <c r="U23" s="407" t="s">
        <v>61</v>
      </c>
      <c r="V23" s="407" t="s">
        <v>7257</v>
      </c>
      <c r="W23" s="407" t="s">
        <v>61</v>
      </c>
      <c r="X23" s="407" t="s">
        <v>7257</v>
      </c>
    </row>
    <row r="24" spans="1:24">
      <c r="A24" s="420">
        <v>19</v>
      </c>
      <c r="B24" s="421" t="s">
        <v>7320</v>
      </c>
      <c r="C24" s="420" t="s">
        <v>7321</v>
      </c>
      <c r="D24" s="405" t="s">
        <v>102</v>
      </c>
      <c r="E24" s="405" t="s">
        <v>7237</v>
      </c>
      <c r="F24" s="405" t="s">
        <v>7259</v>
      </c>
      <c r="G24" s="407" t="s">
        <v>7379</v>
      </c>
      <c r="H24" s="407" t="s">
        <v>7257</v>
      </c>
      <c r="I24" s="407"/>
      <c r="J24" s="407" t="s">
        <v>7257</v>
      </c>
      <c r="K24" s="407" t="s">
        <v>7257</v>
      </c>
      <c r="L24" s="407" t="s">
        <v>7257</v>
      </c>
      <c r="M24" s="407" t="s">
        <v>7257</v>
      </c>
      <c r="N24" s="407" t="s">
        <v>7257</v>
      </c>
      <c r="O24" s="407" t="s">
        <v>7257</v>
      </c>
      <c r="P24" s="407" t="s">
        <v>7257</v>
      </c>
      <c r="Q24" s="407" t="s">
        <v>7257</v>
      </c>
      <c r="R24" s="407" t="s">
        <v>7257</v>
      </c>
      <c r="S24" s="407" t="s">
        <v>61</v>
      </c>
      <c r="T24" s="407" t="s">
        <v>61</v>
      </c>
      <c r="U24" s="407" t="s">
        <v>61</v>
      </c>
      <c r="V24" s="407" t="s">
        <v>61</v>
      </c>
      <c r="W24" s="407" t="s">
        <v>61</v>
      </c>
      <c r="X24" s="407" t="s">
        <v>7257</v>
      </c>
    </row>
    <row r="25" spans="1:24">
      <c r="A25" s="420">
        <v>20</v>
      </c>
      <c r="B25" s="421" t="s">
        <v>9053</v>
      </c>
      <c r="C25" s="420" t="s">
        <v>9054</v>
      </c>
      <c r="D25" s="405" t="s">
        <v>102</v>
      </c>
      <c r="E25" s="405" t="s">
        <v>7237</v>
      </c>
      <c r="F25" s="405" t="s">
        <v>7259</v>
      </c>
      <c r="G25" s="407" t="s">
        <v>7379</v>
      </c>
      <c r="H25" s="407" t="s">
        <v>7257</v>
      </c>
      <c r="I25" s="407"/>
      <c r="J25" s="407" t="s">
        <v>7257</v>
      </c>
      <c r="K25" s="407" t="s">
        <v>7257</v>
      </c>
      <c r="L25" s="407" t="s">
        <v>7257</v>
      </c>
      <c r="M25" s="407" t="s">
        <v>7257</v>
      </c>
      <c r="N25" s="407" t="s">
        <v>7257</v>
      </c>
      <c r="O25" s="407" t="s">
        <v>7257</v>
      </c>
      <c r="P25" s="407" t="s">
        <v>7257</v>
      </c>
      <c r="Q25" s="407" t="s">
        <v>7257</v>
      </c>
      <c r="R25" s="407" t="s">
        <v>7257</v>
      </c>
      <c r="S25" s="407" t="s">
        <v>61</v>
      </c>
      <c r="T25" s="407" t="s">
        <v>61</v>
      </c>
      <c r="U25" s="407" t="s">
        <v>61</v>
      </c>
      <c r="V25" s="407" t="s">
        <v>61</v>
      </c>
      <c r="W25" s="407" t="s">
        <v>61</v>
      </c>
      <c r="X25" s="407" t="s">
        <v>7257</v>
      </c>
    </row>
    <row r="26" spans="1:24">
      <c r="A26" s="420">
        <v>21</v>
      </c>
      <c r="B26" s="421" t="s">
        <v>9036</v>
      </c>
      <c r="C26" s="420" t="s">
        <v>7325</v>
      </c>
      <c r="D26" s="405" t="s">
        <v>102</v>
      </c>
      <c r="E26" s="405" t="s">
        <v>7237</v>
      </c>
      <c r="F26" s="405" t="s">
        <v>7259</v>
      </c>
      <c r="G26" s="407" t="s">
        <v>7379</v>
      </c>
      <c r="H26" s="407" t="s">
        <v>7259</v>
      </c>
      <c r="I26" s="407"/>
      <c r="J26" s="407" t="s">
        <v>7259</v>
      </c>
      <c r="K26" s="407" t="s">
        <v>7259</v>
      </c>
      <c r="L26" s="407" t="s">
        <v>7259</v>
      </c>
      <c r="M26" s="407" t="s">
        <v>7259</v>
      </c>
      <c r="N26" s="407" t="s">
        <v>7259</v>
      </c>
      <c r="O26" s="407" t="s">
        <v>7259</v>
      </c>
      <c r="P26" s="407" t="s">
        <v>7259</v>
      </c>
      <c r="Q26" s="407" t="s">
        <v>7259</v>
      </c>
      <c r="R26" s="407" t="s">
        <v>7259</v>
      </c>
      <c r="S26" s="407" t="s">
        <v>61</v>
      </c>
      <c r="T26" s="407" t="s">
        <v>61</v>
      </c>
      <c r="U26" s="407" t="s">
        <v>61</v>
      </c>
      <c r="V26" s="407" t="s">
        <v>61</v>
      </c>
      <c r="W26" s="407" t="s">
        <v>61</v>
      </c>
      <c r="X26" s="407" t="s">
        <v>7259</v>
      </c>
    </row>
    <row r="27" spans="1:24">
      <c r="A27" s="420">
        <v>22</v>
      </c>
      <c r="B27" s="421" t="s">
        <v>7322</v>
      </c>
      <c r="C27" s="420" t="s">
        <v>7323</v>
      </c>
      <c r="D27" s="405" t="s">
        <v>102</v>
      </c>
      <c r="E27" s="405" t="s">
        <v>7237</v>
      </c>
      <c r="F27" s="405" t="s">
        <v>7259</v>
      </c>
      <c r="G27" s="407" t="s">
        <v>7379</v>
      </c>
      <c r="H27" s="407" t="s">
        <v>7259</v>
      </c>
      <c r="I27" s="407"/>
      <c r="J27" s="407" t="s">
        <v>7259</v>
      </c>
      <c r="K27" s="407" t="s">
        <v>7259</v>
      </c>
      <c r="L27" s="407" t="s">
        <v>7259</v>
      </c>
      <c r="M27" s="407" t="s">
        <v>7259</v>
      </c>
      <c r="N27" s="407" t="s">
        <v>7259</v>
      </c>
      <c r="O27" s="407" t="s">
        <v>7259</v>
      </c>
      <c r="P27" s="407" t="s">
        <v>7259</v>
      </c>
      <c r="Q27" s="407" t="s">
        <v>7259</v>
      </c>
      <c r="R27" s="407" t="s">
        <v>7259</v>
      </c>
      <c r="S27" s="407" t="s">
        <v>61</v>
      </c>
      <c r="T27" s="407" t="s">
        <v>61</v>
      </c>
      <c r="U27" s="407" t="s">
        <v>61</v>
      </c>
      <c r="V27" s="407" t="s">
        <v>61</v>
      </c>
      <c r="W27" s="407" t="s">
        <v>61</v>
      </c>
      <c r="X27" s="407" t="s">
        <v>7259</v>
      </c>
    </row>
    <row r="28" spans="1:24">
      <c r="A28" s="405">
        <v>23</v>
      </c>
      <c r="B28" s="406" t="s">
        <v>7326</v>
      </c>
      <c r="C28" s="405" t="s">
        <v>7327</v>
      </c>
      <c r="D28" s="405" t="s">
        <v>103</v>
      </c>
      <c r="E28" s="405" t="s">
        <v>7237</v>
      </c>
      <c r="F28" s="405" t="s">
        <v>7259</v>
      </c>
      <c r="G28" s="407" t="s">
        <v>7379</v>
      </c>
      <c r="H28" s="407" t="s">
        <v>7257</v>
      </c>
      <c r="I28" s="407"/>
      <c r="J28" s="407" t="s">
        <v>7257</v>
      </c>
      <c r="K28" s="407" t="s">
        <v>7257</v>
      </c>
      <c r="L28" s="407" t="s">
        <v>7257</v>
      </c>
      <c r="M28" s="407" t="s">
        <v>7257</v>
      </c>
      <c r="N28" s="407" t="s">
        <v>7257</v>
      </c>
      <c r="O28" s="407" t="s">
        <v>7257</v>
      </c>
      <c r="P28" s="407" t="s">
        <v>7257</v>
      </c>
      <c r="Q28" s="407" t="s">
        <v>7257</v>
      </c>
      <c r="R28" s="407" t="s">
        <v>7257</v>
      </c>
      <c r="S28" s="407" t="s">
        <v>61</v>
      </c>
      <c r="T28" s="407" t="s">
        <v>61</v>
      </c>
      <c r="U28" s="407" t="s">
        <v>61</v>
      </c>
      <c r="V28" s="407" t="s">
        <v>7257</v>
      </c>
      <c r="W28" s="407" t="s">
        <v>61</v>
      </c>
      <c r="X28" s="407" t="s">
        <v>7257</v>
      </c>
    </row>
    <row r="29" spans="1:24">
      <c r="A29" s="405">
        <v>24</v>
      </c>
      <c r="B29" s="406" t="s">
        <v>7328</v>
      </c>
      <c r="C29" s="405" t="s">
        <v>7329</v>
      </c>
      <c r="D29" s="405" t="s">
        <v>103</v>
      </c>
      <c r="E29" s="405" t="s">
        <v>7237</v>
      </c>
      <c r="F29" s="405" t="s">
        <v>7259</v>
      </c>
      <c r="G29" s="407" t="s">
        <v>7379</v>
      </c>
      <c r="H29" s="407" t="s">
        <v>7257</v>
      </c>
      <c r="I29" s="407"/>
      <c r="J29" s="407" t="s">
        <v>7257</v>
      </c>
      <c r="K29" s="407" t="s">
        <v>7257</v>
      </c>
      <c r="L29" s="407" t="s">
        <v>7257</v>
      </c>
      <c r="M29" s="407" t="s">
        <v>7257</v>
      </c>
      <c r="N29" s="407" t="s">
        <v>7257</v>
      </c>
      <c r="O29" s="407" t="s">
        <v>7257</v>
      </c>
      <c r="P29" s="407" t="s">
        <v>7257</v>
      </c>
      <c r="Q29" s="407" t="s">
        <v>7257</v>
      </c>
      <c r="R29" s="407" t="s">
        <v>7257</v>
      </c>
      <c r="S29" s="407" t="s">
        <v>61</v>
      </c>
      <c r="T29" s="407" t="s">
        <v>61</v>
      </c>
      <c r="U29" s="407" t="s">
        <v>61</v>
      </c>
      <c r="V29" s="407" t="s">
        <v>61</v>
      </c>
      <c r="W29" s="407" t="s">
        <v>61</v>
      </c>
      <c r="X29" s="407" t="s">
        <v>7257</v>
      </c>
    </row>
    <row r="30" spans="1:24">
      <c r="A30" s="405">
        <v>25</v>
      </c>
      <c r="B30" s="406" t="s">
        <v>7330</v>
      </c>
      <c r="C30" s="405" t="s">
        <v>7331</v>
      </c>
      <c r="D30" s="405" t="s">
        <v>103</v>
      </c>
      <c r="E30" s="405" t="s">
        <v>7237</v>
      </c>
      <c r="F30" s="405" t="s">
        <v>7259</v>
      </c>
      <c r="G30" s="407" t="s">
        <v>7379</v>
      </c>
      <c r="H30" s="407" t="s">
        <v>7257</v>
      </c>
      <c r="I30" s="407"/>
      <c r="J30" s="407" t="s">
        <v>7257</v>
      </c>
      <c r="K30" s="407" t="s">
        <v>7257</v>
      </c>
      <c r="L30" s="407" t="s">
        <v>7257</v>
      </c>
      <c r="M30" s="407" t="s">
        <v>7257</v>
      </c>
      <c r="N30" s="407" t="s">
        <v>7257</v>
      </c>
      <c r="O30" s="407" t="s">
        <v>7257</v>
      </c>
      <c r="P30" s="407" t="s">
        <v>7257</v>
      </c>
      <c r="Q30" s="407" t="s">
        <v>7257</v>
      </c>
      <c r="R30" s="407" t="s">
        <v>7257</v>
      </c>
      <c r="S30" s="407" t="s">
        <v>61</v>
      </c>
      <c r="T30" s="407" t="s">
        <v>61</v>
      </c>
      <c r="U30" s="407" t="s">
        <v>61</v>
      </c>
      <c r="V30" s="407" t="s">
        <v>61</v>
      </c>
      <c r="W30" s="407" t="s">
        <v>61</v>
      </c>
      <c r="X30" s="407" t="s">
        <v>7257</v>
      </c>
    </row>
    <row r="31" spans="1:24">
      <c r="A31" s="405">
        <v>26</v>
      </c>
      <c r="B31" s="406" t="s">
        <v>7332</v>
      </c>
      <c r="C31" s="405" t="s">
        <v>7333</v>
      </c>
      <c r="D31" s="405" t="s">
        <v>103</v>
      </c>
      <c r="E31" s="405" t="s">
        <v>7237</v>
      </c>
      <c r="F31" s="405" t="s">
        <v>7259</v>
      </c>
      <c r="G31" s="407" t="s">
        <v>7379</v>
      </c>
      <c r="H31" s="407" t="s">
        <v>7257</v>
      </c>
      <c r="I31" s="407"/>
      <c r="J31" s="407" t="s">
        <v>7257</v>
      </c>
      <c r="K31" s="407" t="s">
        <v>7257</v>
      </c>
      <c r="L31" s="407" t="s">
        <v>7257</v>
      </c>
      <c r="M31" s="407" t="s">
        <v>7257</v>
      </c>
      <c r="N31" s="407" t="s">
        <v>7257</v>
      </c>
      <c r="O31" s="407" t="s">
        <v>7257</v>
      </c>
      <c r="P31" s="407" t="s">
        <v>7257</v>
      </c>
      <c r="Q31" s="407" t="s">
        <v>7257</v>
      </c>
      <c r="R31" s="407" t="s">
        <v>7257</v>
      </c>
      <c r="S31" s="407" t="s">
        <v>61</v>
      </c>
      <c r="T31" s="407" t="s">
        <v>61</v>
      </c>
      <c r="U31" s="407" t="s">
        <v>61</v>
      </c>
      <c r="V31" s="407" t="s">
        <v>61</v>
      </c>
      <c r="W31" s="407" t="s">
        <v>61</v>
      </c>
      <c r="X31" s="407" t="s">
        <v>7257</v>
      </c>
    </row>
    <row r="32" spans="1:24">
      <c r="A32" s="405">
        <v>27</v>
      </c>
      <c r="B32" s="406" t="s">
        <v>7334</v>
      </c>
      <c r="C32" s="405" t="s">
        <v>7335</v>
      </c>
      <c r="D32" s="405" t="s">
        <v>103</v>
      </c>
      <c r="E32" s="405" t="s">
        <v>7237</v>
      </c>
      <c r="F32" s="405" t="s">
        <v>7259</v>
      </c>
      <c r="G32" s="407" t="s">
        <v>7379</v>
      </c>
      <c r="H32" s="407" t="s">
        <v>7257</v>
      </c>
      <c r="I32" s="407"/>
      <c r="J32" s="407" t="s">
        <v>7257</v>
      </c>
      <c r="K32" s="407" t="s">
        <v>7257</v>
      </c>
      <c r="L32" s="407" t="s">
        <v>7257</v>
      </c>
      <c r="M32" s="407" t="s">
        <v>7257</v>
      </c>
      <c r="N32" s="407" t="s">
        <v>7257</v>
      </c>
      <c r="O32" s="407" t="s">
        <v>7257</v>
      </c>
      <c r="P32" s="407" t="s">
        <v>7257</v>
      </c>
      <c r="Q32" s="407" t="s">
        <v>7257</v>
      </c>
      <c r="R32" s="407" t="s">
        <v>7257</v>
      </c>
      <c r="S32" s="407" t="s">
        <v>61</v>
      </c>
      <c r="T32" s="407" t="s">
        <v>61</v>
      </c>
      <c r="U32" s="407" t="s">
        <v>61</v>
      </c>
      <c r="V32" s="407" t="s">
        <v>61</v>
      </c>
      <c r="W32" s="407" t="s">
        <v>61</v>
      </c>
      <c r="X32" s="407" t="s">
        <v>7257</v>
      </c>
    </row>
    <row r="33" spans="1:24">
      <c r="A33" s="405">
        <v>28</v>
      </c>
      <c r="B33" s="406" t="s">
        <v>7336</v>
      </c>
      <c r="C33" s="405" t="s">
        <v>7337</v>
      </c>
      <c r="D33" s="405" t="s">
        <v>103</v>
      </c>
      <c r="E33" s="405" t="s">
        <v>7237</v>
      </c>
      <c r="F33" s="405" t="s">
        <v>7259</v>
      </c>
      <c r="G33" s="407" t="s">
        <v>7379</v>
      </c>
      <c r="H33" s="407" t="s">
        <v>7257</v>
      </c>
      <c r="I33" s="407"/>
      <c r="J33" s="407" t="s">
        <v>7257</v>
      </c>
      <c r="K33" s="407" t="s">
        <v>7257</v>
      </c>
      <c r="L33" s="407" t="s">
        <v>7257</v>
      </c>
      <c r="M33" s="407" t="s">
        <v>7257</v>
      </c>
      <c r="N33" s="407" t="s">
        <v>7257</v>
      </c>
      <c r="O33" s="407" t="s">
        <v>7257</v>
      </c>
      <c r="P33" s="407" t="s">
        <v>7257</v>
      </c>
      <c r="Q33" s="407" t="s">
        <v>7257</v>
      </c>
      <c r="R33" s="407" t="s">
        <v>7257</v>
      </c>
      <c r="S33" s="407" t="s">
        <v>61</v>
      </c>
      <c r="T33" s="407" t="s">
        <v>61</v>
      </c>
      <c r="U33" s="407" t="s">
        <v>61</v>
      </c>
      <c r="V33" s="407" t="s">
        <v>61</v>
      </c>
      <c r="W33" s="407" t="s">
        <v>61</v>
      </c>
      <c r="X33" s="407" t="s">
        <v>7257</v>
      </c>
    </row>
    <row r="34" spans="1:24">
      <c r="A34" s="405">
        <v>29</v>
      </c>
      <c r="B34" s="406" t="s">
        <v>7339</v>
      </c>
      <c r="C34" s="405" t="s">
        <v>7340</v>
      </c>
      <c r="D34" s="405" t="s">
        <v>103</v>
      </c>
      <c r="E34" s="405" t="s">
        <v>7237</v>
      </c>
      <c r="F34" s="405" t="s">
        <v>7259</v>
      </c>
      <c r="G34" s="407" t="s">
        <v>7379</v>
      </c>
      <c r="H34" s="407" t="s">
        <v>7257</v>
      </c>
      <c r="I34" s="407"/>
      <c r="J34" s="407" t="s">
        <v>7257</v>
      </c>
      <c r="K34" s="407" t="s">
        <v>7257</v>
      </c>
      <c r="L34" s="407" t="s">
        <v>7257</v>
      </c>
      <c r="M34" s="407" t="s">
        <v>7257</v>
      </c>
      <c r="N34" s="407" t="s">
        <v>7257</v>
      </c>
      <c r="O34" s="407" t="s">
        <v>7257</v>
      </c>
      <c r="P34" s="407" t="s">
        <v>7257</v>
      </c>
      <c r="Q34" s="407" t="s">
        <v>7257</v>
      </c>
      <c r="R34" s="407" t="s">
        <v>7257</v>
      </c>
      <c r="S34" s="407" t="s">
        <v>61</v>
      </c>
      <c r="T34" s="407" t="s">
        <v>61</v>
      </c>
      <c r="U34" s="407" t="s">
        <v>61</v>
      </c>
      <c r="V34" s="407" t="s">
        <v>7257</v>
      </c>
      <c r="W34" s="407" t="s">
        <v>61</v>
      </c>
      <c r="X34" s="407" t="s">
        <v>7257</v>
      </c>
    </row>
    <row r="35" spans="1:24">
      <c r="A35" s="420">
        <v>30</v>
      </c>
      <c r="B35" s="421" t="s">
        <v>9037</v>
      </c>
      <c r="C35" s="420" t="s">
        <v>7338</v>
      </c>
      <c r="D35" s="405" t="s">
        <v>103</v>
      </c>
      <c r="E35" s="405" t="s">
        <v>7237</v>
      </c>
      <c r="F35" s="405" t="s">
        <v>7259</v>
      </c>
      <c r="G35" s="407" t="s">
        <v>7379</v>
      </c>
      <c r="H35" s="407" t="s">
        <v>7257</v>
      </c>
      <c r="I35" s="407"/>
      <c r="J35" s="407" t="s">
        <v>7257</v>
      </c>
      <c r="K35" s="407" t="s">
        <v>7257</v>
      </c>
      <c r="L35" s="407" t="s">
        <v>7257</v>
      </c>
      <c r="M35" s="407" t="s">
        <v>7257</v>
      </c>
      <c r="N35" s="407" t="s">
        <v>7257</v>
      </c>
      <c r="O35" s="407" t="s">
        <v>7257</v>
      </c>
      <c r="P35" s="407" t="s">
        <v>7257</v>
      </c>
      <c r="Q35" s="407" t="s">
        <v>7257</v>
      </c>
      <c r="R35" s="407" t="s">
        <v>7257</v>
      </c>
      <c r="S35" s="407" t="s">
        <v>61</v>
      </c>
      <c r="T35" s="407" t="s">
        <v>61</v>
      </c>
      <c r="U35" s="407" t="s">
        <v>61</v>
      </c>
      <c r="V35" s="407" t="s">
        <v>7257</v>
      </c>
      <c r="W35" s="407" t="s">
        <v>61</v>
      </c>
      <c r="X35" s="407" t="s">
        <v>7257</v>
      </c>
    </row>
    <row r="36" spans="1:24">
      <c r="A36" s="420">
        <v>31</v>
      </c>
      <c r="B36" s="421" t="s">
        <v>9038</v>
      </c>
      <c r="C36" s="420" t="s">
        <v>7341</v>
      </c>
      <c r="D36" s="405" t="s">
        <v>103</v>
      </c>
      <c r="E36" s="405" t="s">
        <v>7237</v>
      </c>
      <c r="F36" s="405" t="s">
        <v>7259</v>
      </c>
      <c r="G36" s="407" t="s">
        <v>7379</v>
      </c>
      <c r="H36" s="407" t="s">
        <v>7257</v>
      </c>
      <c r="I36" s="407"/>
      <c r="J36" s="407" t="s">
        <v>7257</v>
      </c>
      <c r="K36" s="407" t="s">
        <v>7257</v>
      </c>
      <c r="L36" s="407" t="s">
        <v>7257</v>
      </c>
      <c r="M36" s="407" t="s">
        <v>7257</v>
      </c>
      <c r="N36" s="407" t="s">
        <v>7257</v>
      </c>
      <c r="O36" s="407" t="s">
        <v>7257</v>
      </c>
      <c r="P36" s="407" t="s">
        <v>7257</v>
      </c>
      <c r="Q36" s="407" t="s">
        <v>7257</v>
      </c>
      <c r="R36" s="407" t="s">
        <v>7257</v>
      </c>
      <c r="S36" s="407" t="s">
        <v>61</v>
      </c>
      <c r="T36" s="407" t="s">
        <v>61</v>
      </c>
      <c r="U36" s="407" t="s">
        <v>61</v>
      </c>
      <c r="V36" s="407" t="s">
        <v>61</v>
      </c>
      <c r="W36" s="407" t="s">
        <v>61</v>
      </c>
      <c r="X36" s="407" t="s">
        <v>7257</v>
      </c>
    </row>
    <row r="37" spans="1:24">
      <c r="A37" s="420">
        <v>32</v>
      </c>
      <c r="B37" s="421" t="s">
        <v>9039</v>
      </c>
      <c r="C37" s="420" t="s">
        <v>7342</v>
      </c>
      <c r="D37" s="405" t="s">
        <v>103</v>
      </c>
      <c r="E37" s="405" t="s">
        <v>7237</v>
      </c>
      <c r="F37" s="405" t="s">
        <v>7259</v>
      </c>
      <c r="G37" s="407" t="s">
        <v>7379</v>
      </c>
      <c r="H37" s="407" t="s">
        <v>7257</v>
      </c>
      <c r="I37" s="407"/>
      <c r="J37" s="407" t="s">
        <v>7257</v>
      </c>
      <c r="K37" s="407" t="s">
        <v>7257</v>
      </c>
      <c r="L37" s="407" t="s">
        <v>7257</v>
      </c>
      <c r="M37" s="407" t="s">
        <v>7257</v>
      </c>
      <c r="N37" s="407" t="s">
        <v>7257</v>
      </c>
      <c r="O37" s="407" t="s">
        <v>7257</v>
      </c>
      <c r="P37" s="407" t="s">
        <v>7257</v>
      </c>
      <c r="Q37" s="407" t="s">
        <v>7257</v>
      </c>
      <c r="R37" s="407" t="s">
        <v>7257</v>
      </c>
      <c r="S37" s="407" t="s">
        <v>61</v>
      </c>
      <c r="T37" s="407" t="s">
        <v>61</v>
      </c>
      <c r="U37" s="407" t="s">
        <v>61</v>
      </c>
      <c r="V37" s="407" t="s">
        <v>61</v>
      </c>
      <c r="W37" s="407" t="s">
        <v>61</v>
      </c>
      <c r="X37" s="407" t="s">
        <v>7257</v>
      </c>
    </row>
    <row r="38" spans="1:24">
      <c r="A38" s="420">
        <v>33</v>
      </c>
      <c r="B38" s="421" t="s">
        <v>9040</v>
      </c>
      <c r="C38" s="420" t="s">
        <v>7344</v>
      </c>
      <c r="D38" s="405" t="s">
        <v>103</v>
      </c>
      <c r="E38" s="405" t="s">
        <v>7237</v>
      </c>
      <c r="F38" s="405" t="s">
        <v>7259</v>
      </c>
      <c r="G38" s="407" t="s">
        <v>7379</v>
      </c>
      <c r="H38" s="407" t="s">
        <v>7259</v>
      </c>
      <c r="I38" s="407"/>
      <c r="J38" s="407" t="s">
        <v>7259</v>
      </c>
      <c r="K38" s="407" t="s">
        <v>7259</v>
      </c>
      <c r="L38" s="407" t="s">
        <v>7259</v>
      </c>
      <c r="M38" s="407" t="s">
        <v>7259</v>
      </c>
      <c r="N38" s="407" t="s">
        <v>7259</v>
      </c>
      <c r="O38" s="407" t="s">
        <v>7259</v>
      </c>
      <c r="P38" s="407" t="s">
        <v>7259</v>
      </c>
      <c r="Q38" s="407" t="s">
        <v>7259</v>
      </c>
      <c r="R38" s="407" t="s">
        <v>7259</v>
      </c>
      <c r="S38" s="407" t="s">
        <v>61</v>
      </c>
      <c r="T38" s="407" t="s">
        <v>61</v>
      </c>
      <c r="U38" s="407" t="s">
        <v>61</v>
      </c>
      <c r="V38" s="407" t="s">
        <v>61</v>
      </c>
      <c r="W38" s="407" t="s">
        <v>61</v>
      </c>
      <c r="X38" s="407" t="s">
        <v>7259</v>
      </c>
    </row>
    <row r="39" spans="1:24">
      <c r="A39" s="402">
        <v>34</v>
      </c>
      <c r="B39" s="403" t="s">
        <v>7345</v>
      </c>
      <c r="C39" s="402" t="s">
        <v>7346</v>
      </c>
      <c r="D39" s="402" t="s">
        <v>102</v>
      </c>
      <c r="E39" s="402" t="s">
        <v>7238</v>
      </c>
      <c r="F39" s="402" t="s">
        <v>7259</v>
      </c>
      <c r="G39" s="404" t="s">
        <v>61</v>
      </c>
      <c r="H39" s="404" t="s">
        <v>7257</v>
      </c>
      <c r="I39" s="404"/>
      <c r="J39" s="404" t="s">
        <v>7257</v>
      </c>
      <c r="K39" s="404" t="s">
        <v>7257</v>
      </c>
      <c r="L39" s="404" t="s">
        <v>7257</v>
      </c>
      <c r="M39" s="404" t="s">
        <v>7257</v>
      </c>
      <c r="N39" s="404" t="s">
        <v>7257</v>
      </c>
      <c r="O39" s="404" t="s">
        <v>7257</v>
      </c>
      <c r="P39" s="404" t="s">
        <v>7257</v>
      </c>
      <c r="Q39" s="404" t="s">
        <v>7257</v>
      </c>
      <c r="R39" s="404" t="s">
        <v>7257</v>
      </c>
      <c r="S39" s="404" t="s">
        <v>7257</v>
      </c>
      <c r="T39" s="404" t="s">
        <v>7257</v>
      </c>
      <c r="U39" s="404" t="s">
        <v>7257</v>
      </c>
      <c r="V39" s="404" t="s">
        <v>7257</v>
      </c>
      <c r="W39" s="404" t="s">
        <v>7257</v>
      </c>
      <c r="X39" s="404" t="s">
        <v>7257</v>
      </c>
    </row>
    <row r="40" spans="1:24">
      <c r="A40" s="402">
        <v>35</v>
      </c>
      <c r="B40" s="403" t="s">
        <v>7348</v>
      </c>
      <c r="C40" s="402" t="s">
        <v>7349</v>
      </c>
      <c r="D40" s="402" t="s">
        <v>102</v>
      </c>
      <c r="E40" s="402" t="s">
        <v>7238</v>
      </c>
      <c r="F40" s="402" t="s">
        <v>7259</v>
      </c>
      <c r="G40" s="404" t="s">
        <v>61</v>
      </c>
      <c r="H40" s="404" t="s">
        <v>7257</v>
      </c>
      <c r="I40" s="404"/>
      <c r="J40" s="404" t="s">
        <v>7257</v>
      </c>
      <c r="K40" s="404" t="s">
        <v>7257</v>
      </c>
      <c r="L40" s="404" t="s">
        <v>7257</v>
      </c>
      <c r="M40" s="404" t="s">
        <v>7257</v>
      </c>
      <c r="N40" s="404" t="s">
        <v>7257</v>
      </c>
      <c r="O40" s="404" t="s">
        <v>7257</v>
      </c>
      <c r="P40" s="404" t="s">
        <v>7257</v>
      </c>
      <c r="Q40" s="404" t="s">
        <v>7257</v>
      </c>
      <c r="R40" s="404" t="s">
        <v>7257</v>
      </c>
      <c r="S40" s="404" t="s">
        <v>7257</v>
      </c>
      <c r="T40" s="404" t="s">
        <v>7257</v>
      </c>
      <c r="U40" s="404" t="s">
        <v>7257</v>
      </c>
      <c r="V40" s="404" t="s">
        <v>7257</v>
      </c>
      <c r="W40" s="404" t="s">
        <v>7257</v>
      </c>
      <c r="X40" s="404" t="s">
        <v>7257</v>
      </c>
    </row>
    <row r="41" spans="1:24">
      <c r="A41" s="402">
        <v>36</v>
      </c>
      <c r="B41" s="403" t="s">
        <v>7350</v>
      </c>
      <c r="C41" s="402" t="s">
        <v>7351</v>
      </c>
      <c r="D41" s="402" t="s">
        <v>102</v>
      </c>
      <c r="E41" s="402" t="s">
        <v>7238</v>
      </c>
      <c r="F41" s="402" t="s">
        <v>7259</v>
      </c>
      <c r="G41" s="404" t="s">
        <v>61</v>
      </c>
      <c r="H41" s="404" t="s">
        <v>7257</v>
      </c>
      <c r="I41" s="404"/>
      <c r="J41" s="404" t="s">
        <v>7257</v>
      </c>
      <c r="K41" s="404" t="s">
        <v>7257</v>
      </c>
      <c r="L41" s="404" t="s">
        <v>7257</v>
      </c>
      <c r="M41" s="404" t="s">
        <v>7257</v>
      </c>
      <c r="N41" s="404" t="s">
        <v>7257</v>
      </c>
      <c r="O41" s="404" t="s">
        <v>7257</v>
      </c>
      <c r="P41" s="404" t="s">
        <v>7257</v>
      </c>
      <c r="Q41" s="404" t="s">
        <v>7257</v>
      </c>
      <c r="R41" s="404" t="s">
        <v>7257</v>
      </c>
      <c r="S41" s="404" t="s">
        <v>7257</v>
      </c>
      <c r="T41" s="404" t="s">
        <v>7257</v>
      </c>
      <c r="U41" s="404" t="s">
        <v>7257</v>
      </c>
      <c r="V41" s="404" t="s">
        <v>7257</v>
      </c>
      <c r="W41" s="404" t="s">
        <v>7257</v>
      </c>
      <c r="X41" s="404" t="s">
        <v>7257</v>
      </c>
    </row>
    <row r="42" spans="1:24">
      <c r="A42" s="402">
        <v>37</v>
      </c>
      <c r="B42" s="403" t="s">
        <v>7352</v>
      </c>
      <c r="C42" s="402" t="s">
        <v>7353</v>
      </c>
      <c r="D42" s="402" t="s">
        <v>102</v>
      </c>
      <c r="E42" s="402" t="s">
        <v>7238</v>
      </c>
      <c r="F42" s="402" t="s">
        <v>7259</v>
      </c>
      <c r="G42" s="404" t="s">
        <v>61</v>
      </c>
      <c r="H42" s="404" t="s">
        <v>7257</v>
      </c>
      <c r="I42" s="404"/>
      <c r="J42" s="404" t="s">
        <v>7257</v>
      </c>
      <c r="K42" s="404" t="s">
        <v>7257</v>
      </c>
      <c r="L42" s="404" t="s">
        <v>7257</v>
      </c>
      <c r="M42" s="404" t="s">
        <v>7257</v>
      </c>
      <c r="N42" s="404" t="s">
        <v>7257</v>
      </c>
      <c r="O42" s="404" t="s">
        <v>7257</v>
      </c>
      <c r="P42" s="404" t="s">
        <v>7257</v>
      </c>
      <c r="Q42" s="404" t="s">
        <v>7257</v>
      </c>
      <c r="R42" s="404" t="s">
        <v>7257</v>
      </c>
      <c r="S42" s="404" t="s">
        <v>7257</v>
      </c>
      <c r="T42" s="404" t="s">
        <v>7257</v>
      </c>
      <c r="U42" s="404" t="s">
        <v>7257</v>
      </c>
      <c r="V42" s="404" t="s">
        <v>7257</v>
      </c>
      <c r="W42" s="404" t="s">
        <v>7257</v>
      </c>
      <c r="X42" s="404" t="s">
        <v>7257</v>
      </c>
    </row>
    <row r="43" spans="1:24">
      <c r="A43" s="402">
        <v>38</v>
      </c>
      <c r="B43" s="403" t="s">
        <v>7354</v>
      </c>
      <c r="C43" s="402" t="s">
        <v>7355</v>
      </c>
      <c r="D43" s="402" t="s">
        <v>102</v>
      </c>
      <c r="E43" s="402" t="s">
        <v>7238</v>
      </c>
      <c r="F43" s="402" t="s">
        <v>7259</v>
      </c>
      <c r="G43" s="404" t="s">
        <v>61</v>
      </c>
      <c r="H43" s="404" t="s">
        <v>7257</v>
      </c>
      <c r="I43" s="404"/>
      <c r="J43" s="404" t="s">
        <v>7257</v>
      </c>
      <c r="K43" s="404" t="s">
        <v>7257</v>
      </c>
      <c r="L43" s="404" t="s">
        <v>7257</v>
      </c>
      <c r="M43" s="404" t="s">
        <v>7257</v>
      </c>
      <c r="N43" s="404" t="s">
        <v>7257</v>
      </c>
      <c r="O43" s="404" t="s">
        <v>7257</v>
      </c>
      <c r="P43" s="404" t="s">
        <v>7257</v>
      </c>
      <c r="Q43" s="404" t="s">
        <v>7257</v>
      </c>
      <c r="R43" s="404" t="s">
        <v>7257</v>
      </c>
      <c r="S43" s="404" t="s">
        <v>7257</v>
      </c>
      <c r="T43" s="404" t="s">
        <v>7257</v>
      </c>
      <c r="U43" s="404" t="s">
        <v>7257</v>
      </c>
      <c r="V43" s="404" t="s">
        <v>7257</v>
      </c>
      <c r="W43" s="404" t="s">
        <v>7257</v>
      </c>
      <c r="X43" s="404" t="s">
        <v>7257</v>
      </c>
    </row>
    <row r="44" spans="1:24">
      <c r="A44" s="420">
        <v>39</v>
      </c>
      <c r="B44" s="421" t="s">
        <v>9041</v>
      </c>
      <c r="C44" s="420" t="s">
        <v>7356</v>
      </c>
      <c r="D44" s="402" t="s">
        <v>102</v>
      </c>
      <c r="E44" s="402" t="s">
        <v>7238</v>
      </c>
      <c r="F44" s="402" t="s">
        <v>7259</v>
      </c>
      <c r="G44" s="404" t="s">
        <v>61</v>
      </c>
      <c r="H44" s="404" t="s">
        <v>7257</v>
      </c>
      <c r="I44" s="404"/>
      <c r="J44" s="404" t="s">
        <v>7257</v>
      </c>
      <c r="K44" s="404" t="s">
        <v>7257</v>
      </c>
      <c r="L44" s="404" t="s">
        <v>7257</v>
      </c>
      <c r="M44" s="404" t="s">
        <v>7257</v>
      </c>
      <c r="N44" s="404" t="s">
        <v>7257</v>
      </c>
      <c r="O44" s="404" t="s">
        <v>7257</v>
      </c>
      <c r="P44" s="404" t="s">
        <v>7257</v>
      </c>
      <c r="Q44" s="404" t="s">
        <v>7257</v>
      </c>
      <c r="R44" s="404" t="s">
        <v>7257</v>
      </c>
      <c r="S44" s="404" t="s">
        <v>7257</v>
      </c>
      <c r="T44" s="404" t="s">
        <v>7257</v>
      </c>
      <c r="U44" s="404" t="s">
        <v>7257</v>
      </c>
      <c r="V44" s="404" t="s">
        <v>7257</v>
      </c>
      <c r="W44" s="404" t="s">
        <v>7257</v>
      </c>
      <c r="X44" s="404" t="s">
        <v>7257</v>
      </c>
    </row>
    <row r="45" spans="1:24">
      <c r="A45" s="420">
        <v>40</v>
      </c>
      <c r="B45" s="421" t="s">
        <v>9042</v>
      </c>
      <c r="C45" s="420" t="s">
        <v>7358</v>
      </c>
      <c r="D45" s="402" t="s">
        <v>102</v>
      </c>
      <c r="E45" s="402" t="s">
        <v>7238</v>
      </c>
      <c r="F45" s="402" t="s">
        <v>7259</v>
      </c>
      <c r="G45" s="404" t="s">
        <v>61</v>
      </c>
      <c r="H45" s="404" t="s">
        <v>7259</v>
      </c>
      <c r="I45" s="404"/>
      <c r="J45" s="404" t="s">
        <v>7259</v>
      </c>
      <c r="K45" s="404" t="s">
        <v>7259</v>
      </c>
      <c r="L45" s="404" t="s">
        <v>7259</v>
      </c>
      <c r="M45" s="404" t="s">
        <v>7259</v>
      </c>
      <c r="N45" s="404" t="s">
        <v>7259</v>
      </c>
      <c r="O45" s="404" t="s">
        <v>7259</v>
      </c>
      <c r="P45" s="404" t="s">
        <v>7259</v>
      </c>
      <c r="Q45" s="404" t="s">
        <v>7259</v>
      </c>
      <c r="R45" s="404" t="s">
        <v>7259</v>
      </c>
      <c r="S45" s="404" t="s">
        <v>7259</v>
      </c>
      <c r="T45" s="404" t="s">
        <v>7259</v>
      </c>
      <c r="U45" s="404" t="s">
        <v>7259</v>
      </c>
      <c r="V45" s="404" t="s">
        <v>7259</v>
      </c>
      <c r="W45" s="404" t="s">
        <v>7259</v>
      </c>
      <c r="X45" s="404" t="s">
        <v>7259</v>
      </c>
    </row>
    <row r="46" spans="1:24">
      <c r="A46" s="420">
        <v>41</v>
      </c>
      <c r="B46" s="421" t="s">
        <v>7359</v>
      </c>
      <c r="C46" s="420" t="s">
        <v>7360</v>
      </c>
      <c r="D46" s="402" t="s">
        <v>102</v>
      </c>
      <c r="E46" s="402" t="s">
        <v>7238</v>
      </c>
      <c r="F46" s="402" t="s">
        <v>7259</v>
      </c>
      <c r="G46" s="404" t="s">
        <v>61</v>
      </c>
      <c r="H46" s="404" t="s">
        <v>7257</v>
      </c>
      <c r="I46" s="404"/>
      <c r="J46" s="404" t="s">
        <v>7257</v>
      </c>
      <c r="K46" s="404" t="s">
        <v>7257</v>
      </c>
      <c r="L46" s="404" t="s">
        <v>7257</v>
      </c>
      <c r="M46" s="404" t="s">
        <v>7257</v>
      </c>
      <c r="N46" s="404" t="s">
        <v>7257</v>
      </c>
      <c r="O46" s="404" t="s">
        <v>7257</v>
      </c>
      <c r="P46" s="404" t="s">
        <v>7257</v>
      </c>
      <c r="Q46" s="404" t="s">
        <v>7257</v>
      </c>
      <c r="R46" s="404" t="s">
        <v>7257</v>
      </c>
      <c r="S46" s="404" t="s">
        <v>7259</v>
      </c>
      <c r="T46" s="404" t="s">
        <v>7259</v>
      </c>
      <c r="U46" s="404" t="s">
        <v>7259</v>
      </c>
      <c r="V46" s="404" t="s">
        <v>7257</v>
      </c>
      <c r="W46" s="404" t="s">
        <v>7257</v>
      </c>
      <c r="X46" s="404" t="s">
        <v>7257</v>
      </c>
    </row>
    <row r="47" spans="1:24">
      <c r="A47" s="402">
        <v>42</v>
      </c>
      <c r="B47" s="403" t="s">
        <v>7361</v>
      </c>
      <c r="C47" s="402" t="s">
        <v>7362</v>
      </c>
      <c r="D47" s="402" t="s">
        <v>103</v>
      </c>
      <c r="E47" s="402" t="s">
        <v>7238</v>
      </c>
      <c r="F47" s="402" t="s">
        <v>7259</v>
      </c>
      <c r="G47" s="404" t="s">
        <v>61</v>
      </c>
      <c r="H47" s="404" t="s">
        <v>7257</v>
      </c>
      <c r="I47" s="404"/>
      <c r="J47" s="404" t="s">
        <v>7257</v>
      </c>
      <c r="K47" s="404" t="s">
        <v>7257</v>
      </c>
      <c r="L47" s="404" t="s">
        <v>7257</v>
      </c>
      <c r="M47" s="404" t="s">
        <v>7257</v>
      </c>
      <c r="N47" s="404" t="s">
        <v>7257</v>
      </c>
      <c r="O47" s="404" t="s">
        <v>7257</v>
      </c>
      <c r="P47" s="404" t="s">
        <v>7257</v>
      </c>
      <c r="Q47" s="404" t="s">
        <v>7257</v>
      </c>
      <c r="R47" s="404" t="s">
        <v>7257</v>
      </c>
      <c r="S47" s="404" t="s">
        <v>7257</v>
      </c>
      <c r="T47" s="404" t="s">
        <v>7257</v>
      </c>
      <c r="U47" s="404" t="s">
        <v>7257</v>
      </c>
      <c r="V47" s="404" t="s">
        <v>7257</v>
      </c>
      <c r="W47" s="404" t="s">
        <v>7257</v>
      </c>
      <c r="X47" s="404" t="s">
        <v>7257</v>
      </c>
    </row>
    <row r="48" spans="1:24">
      <c r="A48" s="402">
        <v>43</v>
      </c>
      <c r="B48" s="403" t="s">
        <v>7363</v>
      </c>
      <c r="C48" s="402" t="s">
        <v>7364</v>
      </c>
      <c r="D48" s="402" t="s">
        <v>103</v>
      </c>
      <c r="E48" s="402" t="s">
        <v>7238</v>
      </c>
      <c r="F48" s="402" t="s">
        <v>7259</v>
      </c>
      <c r="G48" s="404" t="s">
        <v>61</v>
      </c>
      <c r="H48" s="404" t="s">
        <v>7257</v>
      </c>
      <c r="I48" s="404"/>
      <c r="J48" s="404" t="s">
        <v>7257</v>
      </c>
      <c r="K48" s="404" t="s">
        <v>7257</v>
      </c>
      <c r="L48" s="404" t="s">
        <v>7257</v>
      </c>
      <c r="M48" s="404" t="s">
        <v>7257</v>
      </c>
      <c r="N48" s="404" t="s">
        <v>7257</v>
      </c>
      <c r="O48" s="404" t="s">
        <v>7257</v>
      </c>
      <c r="P48" s="404" t="s">
        <v>7257</v>
      </c>
      <c r="Q48" s="404" t="s">
        <v>7257</v>
      </c>
      <c r="R48" s="404" t="s">
        <v>7257</v>
      </c>
      <c r="S48" s="404" t="s">
        <v>7257</v>
      </c>
      <c r="T48" s="404" t="s">
        <v>7257</v>
      </c>
      <c r="U48" s="404" t="s">
        <v>7257</v>
      </c>
      <c r="V48" s="404" t="s">
        <v>7257</v>
      </c>
      <c r="W48" s="404" t="s">
        <v>7257</v>
      </c>
      <c r="X48" s="404" t="s">
        <v>7257</v>
      </c>
    </row>
    <row r="49" spans="1:24">
      <c r="A49" s="402">
        <v>44</v>
      </c>
      <c r="B49" s="403" t="s">
        <v>7365</v>
      </c>
      <c r="C49" s="402" t="s">
        <v>7366</v>
      </c>
      <c r="D49" s="402" t="s">
        <v>103</v>
      </c>
      <c r="E49" s="402" t="s">
        <v>7238</v>
      </c>
      <c r="F49" s="402" t="s">
        <v>7259</v>
      </c>
      <c r="G49" s="404" t="s">
        <v>61</v>
      </c>
      <c r="H49" s="404" t="s">
        <v>7257</v>
      </c>
      <c r="I49" s="404"/>
      <c r="J49" s="404" t="s">
        <v>7257</v>
      </c>
      <c r="K49" s="404" t="s">
        <v>7257</v>
      </c>
      <c r="L49" s="404" t="s">
        <v>7257</v>
      </c>
      <c r="M49" s="404" t="s">
        <v>7257</v>
      </c>
      <c r="N49" s="404" t="s">
        <v>7257</v>
      </c>
      <c r="O49" s="404" t="s">
        <v>7257</v>
      </c>
      <c r="P49" s="404" t="s">
        <v>7257</v>
      </c>
      <c r="Q49" s="404" t="s">
        <v>7257</v>
      </c>
      <c r="R49" s="404" t="s">
        <v>7257</v>
      </c>
      <c r="S49" s="404" t="s">
        <v>7257</v>
      </c>
      <c r="T49" s="404" t="s">
        <v>7257</v>
      </c>
      <c r="U49" s="404" t="s">
        <v>7257</v>
      </c>
      <c r="V49" s="404" t="s">
        <v>7257</v>
      </c>
      <c r="W49" s="404" t="s">
        <v>7257</v>
      </c>
      <c r="X49" s="404" t="s">
        <v>7257</v>
      </c>
    </row>
    <row r="50" spans="1:24">
      <c r="A50" s="402">
        <v>45</v>
      </c>
      <c r="B50" s="403" t="s">
        <v>7367</v>
      </c>
      <c r="C50" s="402" t="s">
        <v>7368</v>
      </c>
      <c r="D50" s="402" t="s">
        <v>103</v>
      </c>
      <c r="E50" s="402" t="s">
        <v>7238</v>
      </c>
      <c r="F50" s="402" t="s">
        <v>7259</v>
      </c>
      <c r="G50" s="404" t="s">
        <v>61</v>
      </c>
      <c r="H50" s="404" t="s">
        <v>7257</v>
      </c>
      <c r="I50" s="404"/>
      <c r="J50" s="404" t="s">
        <v>7257</v>
      </c>
      <c r="K50" s="404" t="s">
        <v>7257</v>
      </c>
      <c r="L50" s="404" t="s">
        <v>7257</v>
      </c>
      <c r="M50" s="404" t="s">
        <v>7257</v>
      </c>
      <c r="N50" s="404" t="s">
        <v>7257</v>
      </c>
      <c r="O50" s="404" t="s">
        <v>7257</v>
      </c>
      <c r="P50" s="404" t="s">
        <v>7257</v>
      </c>
      <c r="Q50" s="404" t="s">
        <v>7257</v>
      </c>
      <c r="R50" s="404" t="s">
        <v>7257</v>
      </c>
      <c r="S50" s="404" t="s">
        <v>7257</v>
      </c>
      <c r="T50" s="404" t="s">
        <v>7257</v>
      </c>
      <c r="U50" s="404" t="s">
        <v>7257</v>
      </c>
      <c r="V50" s="404" t="s">
        <v>7257</v>
      </c>
      <c r="W50" s="404" t="s">
        <v>7257</v>
      </c>
      <c r="X50" s="404" t="s">
        <v>7257</v>
      </c>
    </row>
    <row r="51" spans="1:24">
      <c r="A51" s="402">
        <v>46</v>
      </c>
      <c r="B51" s="403" t="s">
        <v>7369</v>
      </c>
      <c r="C51" s="402" t="s">
        <v>7370</v>
      </c>
      <c r="D51" s="402" t="s">
        <v>103</v>
      </c>
      <c r="E51" s="402" t="s">
        <v>7238</v>
      </c>
      <c r="F51" s="402" t="s">
        <v>7259</v>
      </c>
      <c r="G51" s="404" t="s">
        <v>61</v>
      </c>
      <c r="H51" s="404" t="s">
        <v>7257</v>
      </c>
      <c r="I51" s="404"/>
      <c r="J51" s="404" t="s">
        <v>7257</v>
      </c>
      <c r="K51" s="404" t="s">
        <v>7257</v>
      </c>
      <c r="L51" s="404" t="s">
        <v>7257</v>
      </c>
      <c r="M51" s="404" t="s">
        <v>7257</v>
      </c>
      <c r="N51" s="404" t="s">
        <v>7257</v>
      </c>
      <c r="O51" s="404" t="s">
        <v>7257</v>
      </c>
      <c r="P51" s="404" t="s">
        <v>7257</v>
      </c>
      <c r="Q51" s="404" t="s">
        <v>7257</v>
      </c>
      <c r="R51" s="404" t="s">
        <v>7257</v>
      </c>
      <c r="S51" s="404" t="s">
        <v>7257</v>
      </c>
      <c r="T51" s="404" t="s">
        <v>7257</v>
      </c>
      <c r="U51" s="404" t="s">
        <v>7257</v>
      </c>
      <c r="V51" s="404" t="s">
        <v>7257</v>
      </c>
      <c r="W51" s="404" t="s">
        <v>7257</v>
      </c>
      <c r="X51" s="404" t="s">
        <v>7257</v>
      </c>
    </row>
    <row r="52" spans="1:24">
      <c r="A52" s="402">
        <v>47</v>
      </c>
      <c r="B52" s="403" t="s">
        <v>7371</v>
      </c>
      <c r="C52" s="402" t="s">
        <v>7372</v>
      </c>
      <c r="D52" s="402" t="s">
        <v>103</v>
      </c>
      <c r="E52" s="402" t="s">
        <v>7238</v>
      </c>
      <c r="F52" s="402" t="s">
        <v>7259</v>
      </c>
      <c r="G52" s="404" t="s">
        <v>61</v>
      </c>
      <c r="H52" s="404" t="s">
        <v>7257</v>
      </c>
      <c r="I52" s="404"/>
      <c r="J52" s="404" t="s">
        <v>7257</v>
      </c>
      <c r="K52" s="404" t="s">
        <v>7257</v>
      </c>
      <c r="L52" s="404" t="s">
        <v>7257</v>
      </c>
      <c r="M52" s="404" t="s">
        <v>7257</v>
      </c>
      <c r="N52" s="404" t="s">
        <v>7257</v>
      </c>
      <c r="O52" s="404" t="s">
        <v>7257</v>
      </c>
      <c r="P52" s="404" t="s">
        <v>7257</v>
      </c>
      <c r="Q52" s="404" t="s">
        <v>7257</v>
      </c>
      <c r="R52" s="404" t="s">
        <v>7257</v>
      </c>
      <c r="S52" s="404" t="s">
        <v>7257</v>
      </c>
      <c r="T52" s="404" t="s">
        <v>7257</v>
      </c>
      <c r="U52" s="404" t="s">
        <v>7257</v>
      </c>
      <c r="V52" s="404" t="s">
        <v>7257</v>
      </c>
      <c r="W52" s="404" t="s">
        <v>7257</v>
      </c>
      <c r="X52" s="404" t="s">
        <v>7257</v>
      </c>
    </row>
    <row r="53" spans="1:24">
      <c r="A53" s="420">
        <v>48</v>
      </c>
      <c r="B53" s="421" t="s">
        <v>9043</v>
      </c>
      <c r="C53" s="420" t="s">
        <v>7373</v>
      </c>
      <c r="D53" s="402" t="s">
        <v>103</v>
      </c>
      <c r="E53" s="402" t="s">
        <v>7238</v>
      </c>
      <c r="F53" s="402" t="s">
        <v>7259</v>
      </c>
      <c r="G53" s="404" t="s">
        <v>61</v>
      </c>
      <c r="H53" s="404" t="s">
        <v>7257</v>
      </c>
      <c r="I53" s="404"/>
      <c r="J53" s="404" t="s">
        <v>7257</v>
      </c>
      <c r="K53" s="404" t="s">
        <v>7257</v>
      </c>
      <c r="L53" s="404" t="s">
        <v>7257</v>
      </c>
      <c r="M53" s="404" t="s">
        <v>7257</v>
      </c>
      <c r="N53" s="404" t="s">
        <v>7257</v>
      </c>
      <c r="O53" s="404" t="s">
        <v>7257</v>
      </c>
      <c r="P53" s="404" t="s">
        <v>7257</v>
      </c>
      <c r="Q53" s="404" t="s">
        <v>7257</v>
      </c>
      <c r="R53" s="404" t="s">
        <v>7257</v>
      </c>
      <c r="S53" s="404" t="s">
        <v>7257</v>
      </c>
      <c r="T53" s="404" t="s">
        <v>7257</v>
      </c>
      <c r="U53" s="404" t="s">
        <v>7257</v>
      </c>
      <c r="V53" s="404" t="s">
        <v>7257</v>
      </c>
      <c r="W53" s="404" t="s">
        <v>7257</v>
      </c>
      <c r="X53" s="404" t="s">
        <v>7257</v>
      </c>
    </row>
    <row r="54" spans="1:24">
      <c r="A54" s="420">
        <v>49</v>
      </c>
      <c r="B54" s="421" t="s">
        <v>7374</v>
      </c>
      <c r="C54" s="420" t="s">
        <v>7375</v>
      </c>
      <c r="D54" s="402" t="s">
        <v>103</v>
      </c>
      <c r="E54" s="402" t="s">
        <v>7238</v>
      </c>
      <c r="F54" s="402" t="s">
        <v>7259</v>
      </c>
      <c r="G54" s="404" t="s">
        <v>61</v>
      </c>
      <c r="H54" s="404" t="s">
        <v>7259</v>
      </c>
      <c r="I54" s="404"/>
      <c r="J54" s="404" t="s">
        <v>7259</v>
      </c>
      <c r="K54" s="404" t="s">
        <v>7259</v>
      </c>
      <c r="L54" s="404" t="s">
        <v>7259</v>
      </c>
      <c r="M54" s="404" t="s">
        <v>7259</v>
      </c>
      <c r="N54" s="404" t="s">
        <v>7259</v>
      </c>
      <c r="O54" s="404" t="s">
        <v>7259</v>
      </c>
      <c r="P54" s="404" t="s">
        <v>7259</v>
      </c>
      <c r="Q54" s="404" t="s">
        <v>7259</v>
      </c>
      <c r="R54" s="404" t="s">
        <v>7259</v>
      </c>
      <c r="S54" s="404" t="s">
        <v>7259</v>
      </c>
      <c r="T54" s="404" t="s">
        <v>7259</v>
      </c>
      <c r="U54" s="404" t="s">
        <v>7259</v>
      </c>
      <c r="V54" s="404" t="s">
        <v>7259</v>
      </c>
      <c r="W54" s="404" t="s">
        <v>7259</v>
      </c>
      <c r="X54" s="404" t="s">
        <v>7259</v>
      </c>
    </row>
    <row r="55" spans="1:24">
      <c r="A55" s="405">
        <v>50</v>
      </c>
      <c r="B55" s="406" t="s">
        <v>7376</v>
      </c>
      <c r="C55" s="405" t="s">
        <v>7377</v>
      </c>
      <c r="D55" s="405" t="s">
        <v>7279</v>
      </c>
      <c r="E55" s="405" t="s">
        <v>7239</v>
      </c>
      <c r="F55" s="405" t="s">
        <v>7259</v>
      </c>
      <c r="G55" s="407" t="s">
        <v>61</v>
      </c>
      <c r="H55" s="407" t="s">
        <v>7257</v>
      </c>
      <c r="I55" s="407"/>
      <c r="J55" s="407" t="s">
        <v>7257</v>
      </c>
      <c r="K55" s="407" t="s">
        <v>7257</v>
      </c>
      <c r="L55" s="407" t="s">
        <v>7257</v>
      </c>
      <c r="M55" s="407" t="s">
        <v>7257</v>
      </c>
      <c r="N55" s="407" t="s">
        <v>7257</v>
      </c>
      <c r="O55" s="407" t="s">
        <v>7257</v>
      </c>
      <c r="P55" s="407" t="s">
        <v>7257</v>
      </c>
      <c r="Q55" s="407" t="s">
        <v>7257</v>
      </c>
      <c r="R55" s="407" t="s">
        <v>7257</v>
      </c>
      <c r="S55" s="407" t="s">
        <v>7257</v>
      </c>
      <c r="T55" s="407" t="s">
        <v>7257</v>
      </c>
      <c r="U55" s="407" t="s">
        <v>7257</v>
      </c>
      <c r="V55" s="407" t="s">
        <v>7257</v>
      </c>
      <c r="W55" s="407" t="s">
        <v>7257</v>
      </c>
      <c r="X55" s="407" t="s">
        <v>7257</v>
      </c>
    </row>
    <row r="56" spans="1:24">
      <c r="A56" s="405">
        <v>51</v>
      </c>
      <c r="B56" s="406" t="s">
        <v>7380</v>
      </c>
      <c r="C56" s="405" t="s">
        <v>7381</v>
      </c>
      <c r="D56" s="405" t="s">
        <v>102</v>
      </c>
      <c r="E56" s="405" t="s">
        <v>7239</v>
      </c>
      <c r="F56" s="405" t="s">
        <v>7259</v>
      </c>
      <c r="G56" s="407" t="s">
        <v>61</v>
      </c>
      <c r="H56" s="407" t="s">
        <v>7257</v>
      </c>
      <c r="I56" s="407"/>
      <c r="J56" s="407" t="s">
        <v>7257</v>
      </c>
      <c r="K56" s="407" t="s">
        <v>7257</v>
      </c>
      <c r="L56" s="407" t="s">
        <v>7257</v>
      </c>
      <c r="M56" s="407" t="s">
        <v>7257</v>
      </c>
      <c r="N56" s="407" t="s">
        <v>7257</v>
      </c>
      <c r="O56" s="407" t="s">
        <v>7257</v>
      </c>
      <c r="P56" s="407" t="s">
        <v>7257</v>
      </c>
      <c r="Q56" s="407" t="s">
        <v>7257</v>
      </c>
      <c r="R56" s="407" t="s">
        <v>7257</v>
      </c>
      <c r="S56" s="407" t="s">
        <v>7257</v>
      </c>
      <c r="T56" s="407" t="s">
        <v>7257</v>
      </c>
      <c r="U56" s="407" t="s">
        <v>7257</v>
      </c>
      <c r="V56" s="407" t="s">
        <v>7257</v>
      </c>
      <c r="W56" s="407" t="s">
        <v>7257</v>
      </c>
      <c r="X56" s="407" t="s">
        <v>7257</v>
      </c>
    </row>
    <row r="57" spans="1:24">
      <c r="A57" s="420">
        <v>52</v>
      </c>
      <c r="B57" s="421" t="s">
        <v>7382</v>
      </c>
      <c r="C57" s="420" t="s">
        <v>7383</v>
      </c>
      <c r="D57" s="405" t="s">
        <v>102</v>
      </c>
      <c r="E57" s="405" t="s">
        <v>7239</v>
      </c>
      <c r="F57" s="405" t="s">
        <v>7259</v>
      </c>
      <c r="G57" s="407" t="s">
        <v>61</v>
      </c>
      <c r="H57" s="407" t="s">
        <v>7257</v>
      </c>
      <c r="I57" s="407"/>
      <c r="J57" s="407" t="s">
        <v>7257</v>
      </c>
      <c r="K57" s="407" t="s">
        <v>7257</v>
      </c>
      <c r="L57" s="407" t="s">
        <v>7257</v>
      </c>
      <c r="M57" s="407" t="s">
        <v>7257</v>
      </c>
      <c r="N57" s="407" t="s">
        <v>7257</v>
      </c>
      <c r="O57" s="407" t="s">
        <v>7257</v>
      </c>
      <c r="P57" s="407" t="s">
        <v>7257</v>
      </c>
      <c r="Q57" s="407" t="s">
        <v>7257</v>
      </c>
      <c r="R57" s="407" t="s">
        <v>7257</v>
      </c>
      <c r="S57" s="407" t="s">
        <v>7259</v>
      </c>
      <c r="T57" s="407" t="s">
        <v>7259</v>
      </c>
      <c r="U57" s="407" t="s">
        <v>7259</v>
      </c>
      <c r="V57" s="407" t="s">
        <v>7257</v>
      </c>
      <c r="W57" s="407" t="s">
        <v>7257</v>
      </c>
      <c r="X57" s="407" t="s">
        <v>7257</v>
      </c>
    </row>
    <row r="58" spans="1:24">
      <c r="A58" s="420">
        <v>53</v>
      </c>
      <c r="B58" s="421" t="s">
        <v>9044</v>
      </c>
      <c r="C58" s="420" t="s">
        <v>7384</v>
      </c>
      <c r="D58" s="405" t="s">
        <v>102</v>
      </c>
      <c r="E58" s="405" t="s">
        <v>7239</v>
      </c>
      <c r="F58" s="405" t="s">
        <v>7259</v>
      </c>
      <c r="G58" s="407" t="s">
        <v>61</v>
      </c>
      <c r="H58" s="407" t="s">
        <v>7257</v>
      </c>
      <c r="I58" s="407"/>
      <c r="J58" s="407" t="s">
        <v>7257</v>
      </c>
      <c r="K58" s="407" t="s">
        <v>7257</v>
      </c>
      <c r="L58" s="407" t="s">
        <v>7257</v>
      </c>
      <c r="M58" s="407" t="s">
        <v>7257</v>
      </c>
      <c r="N58" s="407" t="s">
        <v>7257</v>
      </c>
      <c r="O58" s="407" t="s">
        <v>7257</v>
      </c>
      <c r="P58" s="407" t="s">
        <v>7257</v>
      </c>
      <c r="Q58" s="407" t="s">
        <v>7257</v>
      </c>
      <c r="R58" s="407" t="s">
        <v>7257</v>
      </c>
      <c r="S58" s="407" t="s">
        <v>7259</v>
      </c>
      <c r="T58" s="407" t="s">
        <v>7259</v>
      </c>
      <c r="U58" s="407" t="s">
        <v>7259</v>
      </c>
      <c r="V58" s="407" t="s">
        <v>7257</v>
      </c>
      <c r="W58" s="407" t="s">
        <v>7257</v>
      </c>
      <c r="X58" s="407" t="s">
        <v>7257</v>
      </c>
    </row>
    <row r="59" spans="1:24">
      <c r="A59" s="405">
        <v>54</v>
      </c>
      <c r="B59" s="406" t="s">
        <v>7385</v>
      </c>
      <c r="C59" s="405" t="s">
        <v>7386</v>
      </c>
      <c r="D59" s="405" t="s">
        <v>103</v>
      </c>
      <c r="E59" s="405" t="s">
        <v>7239</v>
      </c>
      <c r="F59" s="405" t="s">
        <v>7259</v>
      </c>
      <c r="G59" s="407" t="s">
        <v>61</v>
      </c>
      <c r="H59" s="407" t="s">
        <v>7257</v>
      </c>
      <c r="I59" s="407"/>
      <c r="J59" s="407" t="s">
        <v>7257</v>
      </c>
      <c r="K59" s="407" t="s">
        <v>7257</v>
      </c>
      <c r="L59" s="407" t="s">
        <v>7257</v>
      </c>
      <c r="M59" s="407" t="s">
        <v>7257</v>
      </c>
      <c r="N59" s="407" t="s">
        <v>7257</v>
      </c>
      <c r="O59" s="407" t="s">
        <v>7257</v>
      </c>
      <c r="P59" s="407" t="s">
        <v>7257</v>
      </c>
      <c r="Q59" s="407" t="s">
        <v>7257</v>
      </c>
      <c r="R59" s="407" t="s">
        <v>7257</v>
      </c>
      <c r="S59" s="407" t="s">
        <v>7257</v>
      </c>
      <c r="T59" s="407" t="s">
        <v>7257</v>
      </c>
      <c r="U59" s="407" t="s">
        <v>7257</v>
      </c>
      <c r="V59" s="407" t="s">
        <v>7257</v>
      </c>
      <c r="W59" s="407" t="s">
        <v>7257</v>
      </c>
      <c r="X59" s="407" t="s">
        <v>7257</v>
      </c>
    </row>
    <row r="60" spans="1:24">
      <c r="A60" s="420">
        <v>55</v>
      </c>
      <c r="B60" s="421" t="s">
        <v>9045</v>
      </c>
      <c r="C60" s="420" t="s">
        <v>7387</v>
      </c>
      <c r="D60" s="405" t="s">
        <v>103</v>
      </c>
      <c r="E60" s="405" t="s">
        <v>7239</v>
      </c>
      <c r="F60" s="405" t="s">
        <v>7259</v>
      </c>
      <c r="G60" s="407"/>
      <c r="H60" s="407" t="s">
        <v>7259</v>
      </c>
      <c r="I60" s="407"/>
      <c r="J60" s="407" t="s">
        <v>7259</v>
      </c>
      <c r="K60" s="407" t="s">
        <v>7259</v>
      </c>
      <c r="L60" s="407" t="s">
        <v>7259</v>
      </c>
      <c r="M60" s="407" t="s">
        <v>7259</v>
      </c>
      <c r="N60" s="407" t="s">
        <v>7259</v>
      </c>
      <c r="O60" s="407" t="s">
        <v>7259</v>
      </c>
      <c r="P60" s="407" t="s">
        <v>7259</v>
      </c>
      <c r="Q60" s="407" t="s">
        <v>7259</v>
      </c>
      <c r="R60" s="407" t="s">
        <v>7259</v>
      </c>
      <c r="S60" s="407" t="s">
        <v>7259</v>
      </c>
      <c r="T60" s="407" t="s">
        <v>7259</v>
      </c>
      <c r="U60" s="407" t="s">
        <v>7259</v>
      </c>
      <c r="V60" s="407" t="s">
        <v>61</v>
      </c>
      <c r="W60" s="407" t="s">
        <v>61</v>
      </c>
      <c r="X60" s="407" t="s">
        <v>7259</v>
      </c>
    </row>
    <row r="61" spans="1:24">
      <c r="A61" s="420">
        <v>56</v>
      </c>
      <c r="B61" s="421" t="s">
        <v>7388</v>
      </c>
      <c r="C61" s="420" t="s">
        <v>7389</v>
      </c>
      <c r="D61" s="405" t="s">
        <v>103</v>
      </c>
      <c r="E61" s="405" t="s">
        <v>7239</v>
      </c>
      <c r="F61" s="405" t="s">
        <v>7259</v>
      </c>
      <c r="G61" s="407"/>
      <c r="H61" s="407" t="s">
        <v>7259</v>
      </c>
      <c r="I61" s="407"/>
      <c r="J61" s="407" t="s">
        <v>7259</v>
      </c>
      <c r="K61" s="407" t="s">
        <v>7259</v>
      </c>
      <c r="L61" s="407" t="s">
        <v>7259</v>
      </c>
      <c r="M61" s="407" t="s">
        <v>7259</v>
      </c>
      <c r="N61" s="407" t="s">
        <v>7259</v>
      </c>
      <c r="O61" s="407" t="s">
        <v>7259</v>
      </c>
      <c r="P61" s="407" t="s">
        <v>7259</v>
      </c>
      <c r="Q61" s="407" t="s">
        <v>7259</v>
      </c>
      <c r="R61" s="407" t="s">
        <v>7259</v>
      </c>
      <c r="S61" s="407" t="s">
        <v>7259</v>
      </c>
      <c r="T61" s="407" t="s">
        <v>7259</v>
      </c>
      <c r="U61" s="407" t="s">
        <v>7259</v>
      </c>
      <c r="V61" s="407" t="s">
        <v>61</v>
      </c>
      <c r="W61" s="407" t="s">
        <v>61</v>
      </c>
      <c r="X61" s="407" t="s">
        <v>7259</v>
      </c>
    </row>
    <row r="62" spans="1:24">
      <c r="A62" s="1172" t="s">
        <v>9046</v>
      </c>
      <c r="B62" s="1172"/>
      <c r="C62" s="1172"/>
      <c r="D62" s="1172"/>
      <c r="E62" s="408"/>
      <c r="F62" s="409">
        <f t="shared" ref="F62:X62" si="0">COUNTIF(F$6:F$61,"X")</f>
        <v>53</v>
      </c>
      <c r="G62" s="409">
        <f>COUNTIF(G$6:G$61,"X")</f>
        <v>30</v>
      </c>
      <c r="H62" s="409">
        <f t="shared" si="0"/>
        <v>7</v>
      </c>
      <c r="I62" s="409">
        <f t="shared" si="0"/>
        <v>0</v>
      </c>
      <c r="J62" s="409">
        <f t="shared" si="0"/>
        <v>7</v>
      </c>
      <c r="K62" s="409">
        <f t="shared" si="0"/>
        <v>7</v>
      </c>
      <c r="L62" s="409">
        <f t="shared" si="0"/>
        <v>7</v>
      </c>
      <c r="M62" s="409">
        <f t="shared" si="0"/>
        <v>7</v>
      </c>
      <c r="N62" s="409">
        <f t="shared" si="0"/>
        <v>7</v>
      </c>
      <c r="O62" s="409">
        <f t="shared" si="0"/>
        <v>7</v>
      </c>
      <c r="P62" s="409">
        <f t="shared" si="0"/>
        <v>7</v>
      </c>
      <c r="Q62" s="409">
        <f t="shared" si="0"/>
        <v>7</v>
      </c>
      <c r="R62" s="409">
        <f t="shared" si="0"/>
        <v>7</v>
      </c>
      <c r="S62" s="409">
        <f t="shared" si="0"/>
        <v>7</v>
      </c>
      <c r="T62" s="409">
        <f t="shared" si="0"/>
        <v>7</v>
      </c>
      <c r="U62" s="409">
        <f t="shared" si="0"/>
        <v>7</v>
      </c>
      <c r="V62" s="409">
        <f t="shared" si="0"/>
        <v>4</v>
      </c>
      <c r="W62" s="409">
        <f t="shared" si="0"/>
        <v>2</v>
      </c>
      <c r="X62" s="409">
        <f t="shared" si="0"/>
        <v>7</v>
      </c>
    </row>
    <row r="63" spans="1:24">
      <c r="A63" s="1172" t="s">
        <v>9047</v>
      </c>
      <c r="B63" s="1172"/>
      <c r="C63" s="1172"/>
      <c r="D63" s="1172"/>
      <c r="E63" s="408"/>
      <c r="F63" s="409">
        <f t="shared" ref="F63:X63" si="1">COUNTIF(F$6:F$61,"R")</f>
        <v>0</v>
      </c>
      <c r="G63" s="409">
        <f t="shared" si="1"/>
        <v>0</v>
      </c>
      <c r="H63" s="409">
        <f t="shared" si="1"/>
        <v>0</v>
      </c>
      <c r="I63" s="409">
        <f t="shared" si="1"/>
        <v>0</v>
      </c>
      <c r="J63" s="409">
        <f t="shared" si="1"/>
        <v>0</v>
      </c>
      <c r="K63" s="409">
        <f t="shared" si="1"/>
        <v>0</v>
      </c>
      <c r="L63" s="409">
        <f t="shared" si="1"/>
        <v>0</v>
      </c>
      <c r="M63" s="409">
        <f t="shared" si="1"/>
        <v>0</v>
      </c>
      <c r="N63" s="409">
        <f t="shared" si="1"/>
        <v>0</v>
      </c>
      <c r="O63" s="409">
        <f t="shared" si="1"/>
        <v>0</v>
      </c>
      <c r="P63" s="409">
        <f t="shared" si="1"/>
        <v>0</v>
      </c>
      <c r="Q63" s="409">
        <f t="shared" si="1"/>
        <v>0</v>
      </c>
      <c r="R63" s="409">
        <f t="shared" si="1"/>
        <v>0</v>
      </c>
      <c r="S63" s="409">
        <f t="shared" si="1"/>
        <v>0</v>
      </c>
      <c r="T63" s="409">
        <f t="shared" si="1"/>
        <v>0</v>
      </c>
      <c r="U63" s="409">
        <f t="shared" si="1"/>
        <v>0</v>
      </c>
      <c r="V63" s="409">
        <f t="shared" si="1"/>
        <v>0</v>
      </c>
      <c r="W63" s="409">
        <f t="shared" si="1"/>
        <v>0</v>
      </c>
      <c r="X63" s="409">
        <f t="shared" si="1"/>
        <v>0</v>
      </c>
    </row>
    <row r="64" spans="1:24">
      <c r="A64" s="1171" t="s">
        <v>9048</v>
      </c>
      <c r="B64" s="1171"/>
      <c r="C64" s="1171"/>
      <c r="D64" s="1171"/>
      <c r="E64" s="410"/>
      <c r="F64" s="409">
        <f>SUM(F62:F63)</f>
        <v>53</v>
      </c>
      <c r="G64" s="409">
        <f>SUM(G62:G63)</f>
        <v>30</v>
      </c>
      <c r="H64" s="409">
        <f t="shared" ref="H64:X64" si="2">SUM(H62:H63)</f>
        <v>7</v>
      </c>
      <c r="I64" s="409"/>
      <c r="J64" s="409">
        <f>SUM(J62:J63)</f>
        <v>7</v>
      </c>
      <c r="K64" s="409">
        <f t="shared" si="2"/>
        <v>7</v>
      </c>
      <c r="L64" s="409">
        <f t="shared" si="2"/>
        <v>7</v>
      </c>
      <c r="M64" s="409">
        <f t="shared" si="2"/>
        <v>7</v>
      </c>
      <c r="N64" s="409">
        <f t="shared" si="2"/>
        <v>7</v>
      </c>
      <c r="O64" s="409">
        <f t="shared" si="2"/>
        <v>7</v>
      </c>
      <c r="P64" s="409">
        <f t="shared" si="2"/>
        <v>7</v>
      </c>
      <c r="Q64" s="409">
        <f t="shared" si="2"/>
        <v>7</v>
      </c>
      <c r="R64" s="409">
        <f t="shared" si="2"/>
        <v>7</v>
      </c>
      <c r="S64" s="409">
        <f t="shared" si="2"/>
        <v>7</v>
      </c>
      <c r="T64" s="409">
        <f t="shared" si="2"/>
        <v>7</v>
      </c>
      <c r="U64" s="409">
        <f t="shared" si="2"/>
        <v>7</v>
      </c>
      <c r="V64" s="409">
        <f t="shared" si="2"/>
        <v>4</v>
      </c>
      <c r="W64" s="409">
        <f t="shared" si="2"/>
        <v>2</v>
      </c>
      <c r="X64" s="409">
        <f t="shared" si="2"/>
        <v>7</v>
      </c>
    </row>
    <row r="65" spans="1:24">
      <c r="A65" s="411" t="s">
        <v>7256</v>
      </c>
      <c r="E65" s="413"/>
      <c r="F65" s="413"/>
      <c r="G65" s="413"/>
      <c r="H65" s="413"/>
      <c r="I65" s="413"/>
      <c r="J65" s="414"/>
      <c r="K65" s="415"/>
      <c r="L65" s="415"/>
      <c r="M65" s="414"/>
      <c r="N65" s="414"/>
      <c r="O65" s="414"/>
      <c r="P65" s="414"/>
      <c r="Q65" s="414"/>
      <c r="R65" s="414"/>
      <c r="S65" s="414"/>
      <c r="T65" s="414"/>
      <c r="U65" s="414"/>
      <c r="V65" s="414"/>
      <c r="W65" s="414"/>
      <c r="X65" s="414"/>
    </row>
    <row r="66" spans="1:24">
      <c r="A66" s="416" t="s">
        <v>7257</v>
      </c>
      <c r="B66" s="413" t="s">
        <v>9049</v>
      </c>
      <c r="E66" s="413"/>
      <c r="F66" s="413"/>
      <c r="G66" s="413"/>
      <c r="H66" s="413"/>
      <c r="I66" s="413"/>
      <c r="J66" s="414"/>
      <c r="K66" s="415"/>
      <c r="L66" s="415"/>
      <c r="M66" s="414"/>
      <c r="N66" s="414"/>
      <c r="O66" s="414"/>
      <c r="P66" s="414"/>
      <c r="Q66" s="414"/>
      <c r="R66" s="414"/>
      <c r="S66" s="414"/>
      <c r="T66" s="414"/>
      <c r="U66" s="414"/>
      <c r="V66" s="414"/>
      <c r="W66" s="414"/>
      <c r="X66" s="414"/>
    </row>
    <row r="67" spans="1:24">
      <c r="A67" s="416" t="s">
        <v>7259</v>
      </c>
      <c r="B67" s="413" t="s">
        <v>9050</v>
      </c>
      <c r="E67" s="413"/>
      <c r="F67" s="413"/>
      <c r="G67" s="413"/>
      <c r="H67" s="413"/>
      <c r="I67" s="413"/>
      <c r="J67" s="414"/>
      <c r="K67" s="415"/>
      <c r="L67" s="415"/>
      <c r="M67" s="414"/>
      <c r="N67" s="414"/>
      <c r="O67" s="414"/>
      <c r="P67" s="414"/>
      <c r="Q67" s="414"/>
      <c r="R67" s="414"/>
      <c r="S67" s="414"/>
      <c r="T67" s="414"/>
      <c r="U67" s="414"/>
      <c r="V67" s="414"/>
      <c r="W67" s="414"/>
      <c r="X67" s="414"/>
    </row>
    <row r="68" spans="1:24">
      <c r="A68" s="416" t="s">
        <v>9051</v>
      </c>
      <c r="B68" s="413" t="s">
        <v>9052</v>
      </c>
      <c r="E68" s="413"/>
      <c r="F68" s="413"/>
      <c r="G68" s="417"/>
      <c r="H68" s="417"/>
      <c r="I68" s="417"/>
    </row>
    <row r="69" spans="1:24">
      <c r="A69" s="419" t="s">
        <v>61</v>
      </c>
      <c r="B69" s="413" t="s">
        <v>7258</v>
      </c>
    </row>
  </sheetData>
  <mergeCells count="21">
    <mergeCell ref="X4:X5"/>
    <mergeCell ref="F3:X3"/>
    <mergeCell ref="J4:J5"/>
    <mergeCell ref="L4:L5"/>
    <mergeCell ref="T4:U4"/>
    <mergeCell ref="W4:W5"/>
    <mergeCell ref="K4:K5"/>
    <mergeCell ref="H4:I4"/>
    <mergeCell ref="V4:V5"/>
    <mergeCell ref="S4:S5"/>
    <mergeCell ref="M4:R4"/>
    <mergeCell ref="A64:D64"/>
    <mergeCell ref="A62:D62"/>
    <mergeCell ref="A63:D63"/>
    <mergeCell ref="E3:E5"/>
    <mergeCell ref="F4:F5"/>
    <mergeCell ref="A1:G2"/>
    <mergeCell ref="A3:A5"/>
    <mergeCell ref="B3:B5"/>
    <mergeCell ref="C3:C5"/>
    <mergeCell ref="D3:D5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Z88"/>
  <sheetViews>
    <sheetView zoomScale="85" zoomScaleNormal="85" workbookViewId="0">
      <pane xSplit="5" ySplit="9" topLeftCell="F59" activePane="bottomRight" state="frozen"/>
      <selection pane="topRight" activeCell="F1" sqref="F1"/>
      <selection pane="bottomLeft" activeCell="A8" sqref="A8"/>
      <selection pane="bottomRight" activeCell="A66" sqref="A66:IV66"/>
    </sheetView>
  </sheetViews>
  <sheetFormatPr defaultRowHeight="15"/>
  <cols>
    <col min="1" max="1" width="4.42578125" style="301" customWidth="1"/>
    <col min="2" max="2" width="34" style="301" bestFit="1" customWidth="1"/>
    <col min="3" max="3" width="8" style="309" customWidth="1"/>
    <col min="4" max="4" width="11.42578125" style="309" customWidth="1"/>
    <col min="5" max="5" width="35.28515625" style="301" customWidth="1"/>
    <col min="6" max="6" width="15.7109375" style="300" customWidth="1"/>
    <col min="7" max="7" width="17.5703125" style="300" customWidth="1"/>
    <col min="8" max="8" width="16.42578125" style="300" customWidth="1"/>
    <col min="9" max="9" width="17.28515625" style="300" customWidth="1"/>
    <col min="10" max="10" width="22" style="300" customWidth="1"/>
    <col min="11" max="11" width="16.7109375" style="300" customWidth="1"/>
    <col min="12" max="13" width="13.140625" style="676" customWidth="1"/>
    <col min="14" max="15" width="23.140625" style="300" customWidth="1"/>
    <col min="16" max="16" width="11.28515625" style="300" customWidth="1"/>
    <col min="17" max="17" width="14.42578125" style="300" customWidth="1"/>
  </cols>
  <sheetData>
    <row r="1" spans="1:17">
      <c r="A1" s="1202" t="s">
        <v>7255</v>
      </c>
      <c r="B1" s="1202"/>
      <c r="C1" s="1202"/>
      <c r="D1" s="1202"/>
      <c r="E1" s="1202"/>
      <c r="F1" s="1202"/>
      <c r="N1" s="301"/>
      <c r="O1" s="301"/>
    </row>
    <row r="2" spans="1:17">
      <c r="A2" s="1202"/>
      <c r="B2" s="1202"/>
      <c r="C2" s="1202"/>
      <c r="D2" s="1202"/>
      <c r="E2" s="1202"/>
      <c r="F2" s="1202"/>
      <c r="N2" s="301"/>
      <c r="O2" s="301"/>
    </row>
    <row r="3" spans="1:17" ht="15.75">
      <c r="A3" s="1202"/>
      <c r="B3" s="1202"/>
      <c r="C3" s="1202"/>
      <c r="D3" s="1202"/>
      <c r="E3" s="1202"/>
      <c r="F3" s="1202"/>
      <c r="G3" s="301"/>
      <c r="H3" s="298"/>
      <c r="I3" s="299"/>
      <c r="N3" s="301"/>
      <c r="O3" s="301"/>
    </row>
    <row r="4" spans="1:17" ht="21.75" customHeight="1">
      <c r="B4" s="297" t="s">
        <v>7256</v>
      </c>
      <c r="C4" s="298" t="s">
        <v>7257</v>
      </c>
      <c r="D4" s="299" t="s">
        <v>10212</v>
      </c>
      <c r="E4" s="674"/>
      <c r="F4" s="674"/>
      <c r="G4" s="301"/>
      <c r="H4" s="298"/>
      <c r="I4" s="299"/>
      <c r="N4" s="301"/>
      <c r="O4" s="301"/>
    </row>
    <row r="5" spans="1:17" ht="21.75" customHeight="1">
      <c r="C5" s="298" t="s">
        <v>61</v>
      </c>
      <c r="D5" s="302" t="s">
        <v>7258</v>
      </c>
      <c r="E5" s="665"/>
      <c r="F5" s="665"/>
      <c r="G5" s="301"/>
      <c r="H5" s="298"/>
      <c r="I5" s="299"/>
      <c r="N5" s="301"/>
      <c r="O5" s="301"/>
    </row>
    <row r="6" spans="1:17">
      <c r="A6" s="1203" t="s">
        <v>148</v>
      </c>
      <c r="B6" s="1203" t="s">
        <v>7260</v>
      </c>
      <c r="C6" s="1203" t="s">
        <v>7261</v>
      </c>
      <c r="D6" s="1203" t="s">
        <v>7262</v>
      </c>
      <c r="E6" s="1203" t="s">
        <v>7263</v>
      </c>
      <c r="F6" s="675" t="s">
        <v>7264</v>
      </c>
      <c r="G6" s="666" t="s">
        <v>7264</v>
      </c>
      <c r="H6" s="666" t="s">
        <v>7264</v>
      </c>
      <c r="I6" s="666" t="s">
        <v>7264</v>
      </c>
      <c r="J6" s="666" t="s">
        <v>7264</v>
      </c>
      <c r="K6" s="666" t="s">
        <v>7264</v>
      </c>
      <c r="L6" s="304" t="s">
        <v>7264</v>
      </c>
      <c r="M6" s="304" t="s">
        <v>7264</v>
      </c>
      <c r="N6" s="666" t="s">
        <v>7264</v>
      </c>
      <c r="O6" s="666" t="s">
        <v>7264</v>
      </c>
      <c r="P6" s="666" t="s">
        <v>7264</v>
      </c>
      <c r="Q6" s="666" t="s">
        <v>7264</v>
      </c>
    </row>
    <row r="7" spans="1:17" ht="25.5">
      <c r="A7" s="1203"/>
      <c r="B7" s="1203"/>
      <c r="C7" s="1203"/>
      <c r="D7" s="1203"/>
      <c r="E7" s="1203"/>
      <c r="F7" s="303" t="s">
        <v>7265</v>
      </c>
      <c r="G7" s="303" t="s">
        <v>7266</v>
      </c>
      <c r="H7" s="304" t="s">
        <v>7267</v>
      </c>
      <c r="I7" s="304" t="s">
        <v>12598</v>
      </c>
      <c r="J7" s="304" t="s">
        <v>7268</v>
      </c>
      <c r="K7" s="303" t="s">
        <v>7269</v>
      </c>
      <c r="L7" s="304" t="s">
        <v>12596</v>
      </c>
      <c r="M7" s="304" t="s">
        <v>12848</v>
      </c>
      <c r="N7" s="303" t="s">
        <v>7270</v>
      </c>
      <c r="O7" s="503" t="s">
        <v>10222</v>
      </c>
      <c r="P7" s="303" t="s">
        <v>7271</v>
      </c>
      <c r="Q7" s="304" t="s">
        <v>8994</v>
      </c>
    </row>
    <row r="8" spans="1:17" ht="51">
      <c r="A8" s="1203"/>
      <c r="B8" s="1203"/>
      <c r="C8" s="1203"/>
      <c r="D8" s="1203"/>
      <c r="E8" s="1203"/>
      <c r="F8" s="304" t="s">
        <v>7272</v>
      </c>
      <c r="G8" s="304" t="s">
        <v>7273</v>
      </c>
      <c r="H8" s="304" t="s">
        <v>7273</v>
      </c>
      <c r="I8" s="304" t="s">
        <v>12599</v>
      </c>
      <c r="J8" s="304" t="s">
        <v>7274</v>
      </c>
      <c r="K8" s="304" t="s">
        <v>7275</v>
      </c>
      <c r="L8" s="304" t="s">
        <v>12597</v>
      </c>
      <c r="M8" s="304" t="s">
        <v>12849</v>
      </c>
      <c r="N8" s="304" t="s">
        <v>10221</v>
      </c>
      <c r="O8" s="304" t="s">
        <v>7274</v>
      </c>
      <c r="P8" s="304" t="s">
        <v>7276</v>
      </c>
      <c r="Q8" s="304" t="s">
        <v>7273</v>
      </c>
    </row>
    <row r="9" spans="1:17">
      <c r="A9" s="1203"/>
      <c r="B9" s="1203"/>
      <c r="C9" s="1203"/>
      <c r="D9" s="1203"/>
      <c r="E9" s="1203"/>
      <c r="F9" s="504"/>
      <c r="G9" s="504"/>
      <c r="H9" s="504"/>
      <c r="I9" s="504"/>
      <c r="J9" s="504"/>
      <c r="K9" s="504"/>
      <c r="L9" s="677"/>
      <c r="M9" s="677"/>
      <c r="N9" s="504"/>
      <c r="O9" s="504"/>
      <c r="P9" s="505"/>
      <c r="Q9" s="504"/>
    </row>
    <row r="10" spans="1:17">
      <c r="A10" s="305">
        <v>1</v>
      </c>
      <c r="B10" s="306" t="s">
        <v>7277</v>
      </c>
      <c r="C10" s="305" t="s">
        <v>7278</v>
      </c>
      <c r="D10" s="305" t="s">
        <v>7279</v>
      </c>
      <c r="E10" s="307" t="s">
        <v>7280</v>
      </c>
      <c r="F10" s="308" t="s">
        <v>61</v>
      </c>
      <c r="G10" s="308" t="s">
        <v>7257</v>
      </c>
      <c r="H10" s="308" t="s">
        <v>7257</v>
      </c>
      <c r="I10" s="308" t="s">
        <v>61</v>
      </c>
      <c r="J10" s="308" t="s">
        <v>61</v>
      </c>
      <c r="K10" s="308" t="s">
        <v>7257</v>
      </c>
      <c r="L10" s="678" t="s">
        <v>7257</v>
      </c>
      <c r="M10" s="313" t="s">
        <v>61</v>
      </c>
      <c r="N10" s="308" t="s">
        <v>7257</v>
      </c>
      <c r="O10" s="308" t="s">
        <v>61</v>
      </c>
      <c r="P10" s="308" t="s">
        <v>7257</v>
      </c>
      <c r="Q10" s="308" t="s">
        <v>61</v>
      </c>
    </row>
    <row r="11" spans="1:17">
      <c r="A11" s="305">
        <v>2</v>
      </c>
      <c r="B11" s="306" t="s">
        <v>7281</v>
      </c>
      <c r="C11" s="305" t="s">
        <v>7282</v>
      </c>
      <c r="D11" s="305" t="s">
        <v>7279</v>
      </c>
      <c r="E11" s="309" t="s">
        <v>7283</v>
      </c>
      <c r="F11" s="308" t="s">
        <v>61</v>
      </c>
      <c r="G11" s="308" t="s">
        <v>7257</v>
      </c>
      <c r="H11" s="308" t="s">
        <v>7257</v>
      </c>
      <c r="I11" s="308" t="s">
        <v>61</v>
      </c>
      <c r="J11" s="308" t="s">
        <v>61</v>
      </c>
      <c r="K11" s="308" t="s">
        <v>7257</v>
      </c>
      <c r="L11" s="678" t="s">
        <v>7257</v>
      </c>
      <c r="M11" s="313" t="s">
        <v>61</v>
      </c>
      <c r="N11" s="308" t="s">
        <v>7257</v>
      </c>
      <c r="O11" s="308" t="s">
        <v>61</v>
      </c>
      <c r="P11" s="308" t="s">
        <v>7257</v>
      </c>
      <c r="Q11" s="308" t="s">
        <v>61</v>
      </c>
    </row>
    <row r="12" spans="1:17">
      <c r="A12" s="305">
        <v>3</v>
      </c>
      <c r="B12" s="306" t="s">
        <v>12576</v>
      </c>
      <c r="C12" s="305" t="s">
        <v>12577</v>
      </c>
      <c r="D12" s="305" t="s">
        <v>7279</v>
      </c>
      <c r="E12" s="1205" t="s">
        <v>7286</v>
      </c>
      <c r="F12" s="308" t="s">
        <v>61</v>
      </c>
      <c r="G12" s="308" t="s">
        <v>7257</v>
      </c>
      <c r="H12" s="308" t="s">
        <v>7257</v>
      </c>
      <c r="I12" s="308" t="s">
        <v>61</v>
      </c>
      <c r="J12" s="308" t="s">
        <v>61</v>
      </c>
      <c r="K12" s="308" t="s">
        <v>7257</v>
      </c>
      <c r="L12" s="678" t="s">
        <v>7257</v>
      </c>
      <c r="M12" s="313" t="s">
        <v>61</v>
      </c>
      <c r="N12" s="308" t="s">
        <v>7257</v>
      </c>
      <c r="O12" s="308" t="s">
        <v>61</v>
      </c>
      <c r="P12" s="308" t="s">
        <v>7257</v>
      </c>
      <c r="Q12" s="308" t="s">
        <v>61</v>
      </c>
    </row>
    <row r="13" spans="1:17">
      <c r="A13" s="305">
        <v>4</v>
      </c>
      <c r="B13" s="306" t="s">
        <v>7287</v>
      </c>
      <c r="C13" s="305" t="s">
        <v>7288</v>
      </c>
      <c r="D13" s="305" t="s">
        <v>7279</v>
      </c>
      <c r="E13" s="1207"/>
      <c r="F13" s="308" t="s">
        <v>61</v>
      </c>
      <c r="G13" s="308" t="s">
        <v>7257</v>
      </c>
      <c r="H13" s="308" t="s">
        <v>7257</v>
      </c>
      <c r="I13" s="308" t="s">
        <v>61</v>
      </c>
      <c r="J13" s="308" t="s">
        <v>61</v>
      </c>
      <c r="K13" s="310" t="s">
        <v>7257</v>
      </c>
      <c r="L13" s="310" t="s">
        <v>7257</v>
      </c>
      <c r="M13" s="313" t="s">
        <v>61</v>
      </c>
      <c r="N13" s="310" t="s">
        <v>7257</v>
      </c>
      <c r="O13" s="310" t="s">
        <v>61</v>
      </c>
      <c r="P13" s="310" t="s">
        <v>7257</v>
      </c>
      <c r="Q13" s="308" t="s">
        <v>61</v>
      </c>
    </row>
    <row r="14" spans="1:17">
      <c r="A14" s="305">
        <v>5</v>
      </c>
      <c r="B14" s="311" t="s">
        <v>7289</v>
      </c>
      <c r="C14" s="312" t="s">
        <v>7290</v>
      </c>
      <c r="D14" s="312" t="s">
        <v>7279</v>
      </c>
      <c r="E14" s="1194" t="s">
        <v>7291</v>
      </c>
      <c r="F14" s="1191" t="s">
        <v>7257</v>
      </c>
      <c r="G14" s="313" t="s">
        <v>7257</v>
      </c>
      <c r="H14" s="313" t="s">
        <v>7257</v>
      </c>
      <c r="I14" s="313" t="s">
        <v>7257</v>
      </c>
      <c r="J14" s="1188" t="s">
        <v>7257</v>
      </c>
      <c r="K14" s="313" t="s">
        <v>7257</v>
      </c>
      <c r="L14" s="314" t="s">
        <v>7257</v>
      </c>
      <c r="M14" s="313" t="s">
        <v>61</v>
      </c>
      <c r="N14" s="314" t="s">
        <v>7257</v>
      </c>
      <c r="O14" s="1188" t="s">
        <v>7257</v>
      </c>
      <c r="P14" s="314" t="s">
        <v>7257</v>
      </c>
      <c r="Q14" s="1191" t="s">
        <v>7257</v>
      </c>
    </row>
    <row r="15" spans="1:17">
      <c r="A15" s="305">
        <v>6</v>
      </c>
      <c r="B15" s="311" t="s">
        <v>10213</v>
      </c>
      <c r="C15" s="312" t="s">
        <v>10215</v>
      </c>
      <c r="D15" s="312" t="s">
        <v>7279</v>
      </c>
      <c r="E15" s="1195"/>
      <c r="F15" s="1192"/>
      <c r="G15" s="313" t="s">
        <v>7257</v>
      </c>
      <c r="H15" s="313" t="s">
        <v>7257</v>
      </c>
      <c r="I15" s="313" t="s">
        <v>7257</v>
      </c>
      <c r="J15" s="1189"/>
      <c r="K15" s="313" t="s">
        <v>7257</v>
      </c>
      <c r="L15" s="314" t="s">
        <v>7257</v>
      </c>
      <c r="M15" s="313" t="s">
        <v>61</v>
      </c>
      <c r="N15" s="314" t="s">
        <v>7257</v>
      </c>
      <c r="O15" s="1189"/>
      <c r="P15" s="314" t="s">
        <v>7257</v>
      </c>
      <c r="Q15" s="1192"/>
    </row>
    <row r="16" spans="1:17">
      <c r="A16" s="305">
        <v>7</v>
      </c>
      <c r="B16" s="311" t="s">
        <v>10214</v>
      </c>
      <c r="C16" s="312" t="s">
        <v>10216</v>
      </c>
      <c r="D16" s="312" t="s">
        <v>7279</v>
      </c>
      <c r="E16" s="1196"/>
      <c r="F16" s="1193"/>
      <c r="G16" s="313" t="s">
        <v>7257</v>
      </c>
      <c r="H16" s="313" t="s">
        <v>7257</v>
      </c>
      <c r="I16" s="313" t="s">
        <v>7257</v>
      </c>
      <c r="J16" s="1190"/>
      <c r="K16" s="313" t="s">
        <v>7257</v>
      </c>
      <c r="L16" s="314" t="s">
        <v>7257</v>
      </c>
      <c r="M16" s="313" t="s">
        <v>61</v>
      </c>
      <c r="N16" s="314" t="s">
        <v>7257</v>
      </c>
      <c r="O16" s="1190"/>
      <c r="P16" s="314" t="s">
        <v>7257</v>
      </c>
      <c r="Q16" s="1193"/>
    </row>
    <row r="17" spans="1:17">
      <c r="A17" s="305">
        <v>8</v>
      </c>
      <c r="B17" s="306" t="s">
        <v>7295</v>
      </c>
      <c r="C17" s="305" t="s">
        <v>7296</v>
      </c>
      <c r="D17" s="305" t="s">
        <v>7279</v>
      </c>
      <c r="E17" s="307" t="s">
        <v>7297</v>
      </c>
      <c r="F17" s="308" t="s">
        <v>61</v>
      </c>
      <c r="G17" s="308" t="s">
        <v>61</v>
      </c>
      <c r="H17" s="308" t="s">
        <v>61</v>
      </c>
      <c r="I17" s="308" t="s">
        <v>61</v>
      </c>
      <c r="J17" s="308" t="s">
        <v>61</v>
      </c>
      <c r="K17" s="308" t="s">
        <v>7257</v>
      </c>
      <c r="L17" s="678" t="s">
        <v>61</v>
      </c>
      <c r="M17" s="678" t="s">
        <v>61</v>
      </c>
      <c r="N17" s="308" t="s">
        <v>61</v>
      </c>
      <c r="O17" s="308" t="s">
        <v>61</v>
      </c>
      <c r="P17" s="308" t="s">
        <v>61</v>
      </c>
      <c r="Q17" s="308" t="s">
        <v>61</v>
      </c>
    </row>
    <row r="18" spans="1:17">
      <c r="A18" s="305">
        <v>9</v>
      </c>
      <c r="B18" s="311" t="s">
        <v>7298</v>
      </c>
      <c r="C18" s="312" t="s">
        <v>7299</v>
      </c>
      <c r="D18" s="312" t="s">
        <v>7279</v>
      </c>
      <c r="E18" s="1194" t="s">
        <v>7300</v>
      </c>
      <c r="F18" s="313" t="s">
        <v>61</v>
      </c>
      <c r="G18" s="313" t="s">
        <v>7257</v>
      </c>
      <c r="H18" s="313" t="s">
        <v>61</v>
      </c>
      <c r="I18" s="313" t="s">
        <v>7257</v>
      </c>
      <c r="J18" s="313" t="s">
        <v>61</v>
      </c>
      <c r="K18" s="313" t="s">
        <v>7257</v>
      </c>
      <c r="L18" s="679" t="s">
        <v>7257</v>
      </c>
      <c r="M18" s="313" t="s">
        <v>61</v>
      </c>
      <c r="N18" s="313" t="s">
        <v>7257</v>
      </c>
      <c r="O18" s="1188" t="s">
        <v>7257</v>
      </c>
      <c r="P18" s="313" t="s">
        <v>7257</v>
      </c>
      <c r="Q18" s="313" t="s">
        <v>61</v>
      </c>
    </row>
    <row r="19" spans="1:17">
      <c r="A19" s="305">
        <v>10</v>
      </c>
      <c r="B19" s="311" t="s">
        <v>7301</v>
      </c>
      <c r="C19" s="312" t="s">
        <v>7302</v>
      </c>
      <c r="D19" s="312" t="s">
        <v>7279</v>
      </c>
      <c r="E19" s="1195"/>
      <c r="F19" s="313" t="s">
        <v>61</v>
      </c>
      <c r="G19" s="313" t="s">
        <v>7257</v>
      </c>
      <c r="H19" s="313" t="s">
        <v>61</v>
      </c>
      <c r="I19" s="313" t="s">
        <v>7257</v>
      </c>
      <c r="J19" s="313" t="s">
        <v>61</v>
      </c>
      <c r="K19" s="313" t="s">
        <v>7257</v>
      </c>
      <c r="L19" s="679" t="s">
        <v>7257</v>
      </c>
      <c r="M19" s="313" t="s">
        <v>61</v>
      </c>
      <c r="N19" s="313" t="s">
        <v>7257</v>
      </c>
      <c r="O19" s="1189"/>
      <c r="P19" s="313" t="s">
        <v>7257</v>
      </c>
      <c r="Q19" s="313" t="s">
        <v>61</v>
      </c>
    </row>
    <row r="20" spans="1:17">
      <c r="A20" s="305">
        <v>11</v>
      </c>
      <c r="B20" s="311" t="s">
        <v>7303</v>
      </c>
      <c r="C20" s="312" t="s">
        <v>7304</v>
      </c>
      <c r="D20" s="312" t="s">
        <v>7279</v>
      </c>
      <c r="E20" s="1196"/>
      <c r="F20" s="313" t="s">
        <v>61</v>
      </c>
      <c r="G20" s="313" t="s">
        <v>7257</v>
      </c>
      <c r="H20" s="313" t="s">
        <v>61</v>
      </c>
      <c r="I20" s="313" t="s">
        <v>7257</v>
      </c>
      <c r="J20" s="313" t="s">
        <v>61</v>
      </c>
      <c r="K20" s="313" t="s">
        <v>7257</v>
      </c>
      <c r="L20" s="679" t="s">
        <v>7257</v>
      </c>
      <c r="M20" s="313" t="s">
        <v>61</v>
      </c>
      <c r="N20" s="313" t="s">
        <v>7257</v>
      </c>
      <c r="O20" s="1190"/>
      <c r="P20" s="313" t="s">
        <v>7257</v>
      </c>
      <c r="Q20" s="313" t="s">
        <v>61</v>
      </c>
    </row>
    <row r="21" spans="1:17" hidden="1">
      <c r="A21" s="305">
        <v>12</v>
      </c>
      <c r="B21" s="306" t="s">
        <v>7305</v>
      </c>
      <c r="C21" s="305" t="s">
        <v>7306</v>
      </c>
      <c r="D21" s="305" t="s">
        <v>102</v>
      </c>
      <c r="E21" s="1205" t="s">
        <v>7307</v>
      </c>
      <c r="F21" s="308" t="s">
        <v>61</v>
      </c>
      <c r="G21" s="308" t="s">
        <v>61</v>
      </c>
      <c r="H21" s="308" t="s">
        <v>61</v>
      </c>
      <c r="I21" s="308" t="s">
        <v>61</v>
      </c>
      <c r="J21" s="308" t="s">
        <v>61</v>
      </c>
      <c r="K21" s="308" t="s">
        <v>7257</v>
      </c>
      <c r="L21" s="678" t="s">
        <v>61</v>
      </c>
      <c r="M21" s="678" t="s">
        <v>61</v>
      </c>
      <c r="N21" s="308" t="s">
        <v>61</v>
      </c>
      <c r="O21" s="308" t="s">
        <v>61</v>
      </c>
      <c r="P21" s="308" t="s">
        <v>7257</v>
      </c>
      <c r="Q21" s="308" t="s">
        <v>61</v>
      </c>
    </row>
    <row r="22" spans="1:17" hidden="1">
      <c r="A22" s="305">
        <v>13</v>
      </c>
      <c r="B22" s="306" t="s">
        <v>7308</v>
      </c>
      <c r="C22" s="305" t="s">
        <v>7309</v>
      </c>
      <c r="D22" s="305" t="s">
        <v>102</v>
      </c>
      <c r="E22" s="1206"/>
      <c r="F22" s="308" t="s">
        <v>61</v>
      </c>
      <c r="G22" s="308" t="s">
        <v>61</v>
      </c>
      <c r="H22" s="308" t="s">
        <v>61</v>
      </c>
      <c r="I22" s="308" t="s">
        <v>61</v>
      </c>
      <c r="J22" s="308" t="s">
        <v>61</v>
      </c>
      <c r="K22" s="308" t="s">
        <v>7257</v>
      </c>
      <c r="L22" s="678" t="s">
        <v>61</v>
      </c>
      <c r="M22" s="678" t="s">
        <v>61</v>
      </c>
      <c r="N22" s="308" t="s">
        <v>61</v>
      </c>
      <c r="O22" s="308" t="s">
        <v>61</v>
      </c>
      <c r="P22" s="308" t="s">
        <v>7257</v>
      </c>
      <c r="Q22" s="308" t="s">
        <v>61</v>
      </c>
    </row>
    <row r="23" spans="1:17" hidden="1">
      <c r="A23" s="305">
        <v>14</v>
      </c>
      <c r="B23" s="306" t="s">
        <v>7310</v>
      </c>
      <c r="C23" s="305" t="s">
        <v>7311</v>
      </c>
      <c r="D23" s="305" t="s">
        <v>102</v>
      </c>
      <c r="E23" s="1206"/>
      <c r="F23" s="308" t="s">
        <v>61</v>
      </c>
      <c r="G23" s="308" t="s">
        <v>61</v>
      </c>
      <c r="H23" s="308" t="s">
        <v>61</v>
      </c>
      <c r="I23" s="308" t="s">
        <v>61</v>
      </c>
      <c r="J23" s="308" t="s">
        <v>61</v>
      </c>
      <c r="K23" s="308" t="s">
        <v>7257</v>
      </c>
      <c r="L23" s="678" t="s">
        <v>61</v>
      </c>
      <c r="M23" s="678" t="s">
        <v>61</v>
      </c>
      <c r="N23" s="308" t="s">
        <v>61</v>
      </c>
      <c r="O23" s="308" t="s">
        <v>61</v>
      </c>
      <c r="P23" s="308" t="s">
        <v>7257</v>
      </c>
      <c r="Q23" s="308" t="s">
        <v>61</v>
      </c>
    </row>
    <row r="24" spans="1:17" hidden="1">
      <c r="A24" s="305">
        <v>15</v>
      </c>
      <c r="B24" s="301" t="s">
        <v>7312</v>
      </c>
      <c r="C24" s="305" t="s">
        <v>7313</v>
      </c>
      <c r="D24" s="305" t="s">
        <v>102</v>
      </c>
      <c r="E24" s="1206"/>
      <c r="F24" s="308" t="s">
        <v>61</v>
      </c>
      <c r="G24" s="308" t="s">
        <v>61</v>
      </c>
      <c r="H24" s="308" t="s">
        <v>61</v>
      </c>
      <c r="I24" s="308" t="s">
        <v>61</v>
      </c>
      <c r="J24" s="308" t="s">
        <v>61</v>
      </c>
      <c r="K24" s="308" t="s">
        <v>7257</v>
      </c>
      <c r="L24" s="678" t="s">
        <v>61</v>
      </c>
      <c r="M24" s="678" t="s">
        <v>61</v>
      </c>
      <c r="N24" s="308" t="s">
        <v>61</v>
      </c>
      <c r="O24" s="308" t="s">
        <v>61</v>
      </c>
      <c r="P24" s="308" t="s">
        <v>7257</v>
      </c>
      <c r="Q24" s="308" t="s">
        <v>61</v>
      </c>
    </row>
    <row r="25" spans="1:17" hidden="1">
      <c r="A25" s="305">
        <v>16</v>
      </c>
      <c r="B25" s="306" t="s">
        <v>7314</v>
      </c>
      <c r="C25" s="305" t="s">
        <v>7315</v>
      </c>
      <c r="D25" s="305" t="s">
        <v>102</v>
      </c>
      <c r="E25" s="1206"/>
      <c r="F25" s="308" t="s">
        <v>61</v>
      </c>
      <c r="G25" s="308" t="s">
        <v>61</v>
      </c>
      <c r="H25" s="308" t="s">
        <v>61</v>
      </c>
      <c r="I25" s="308" t="s">
        <v>61</v>
      </c>
      <c r="J25" s="308" t="s">
        <v>61</v>
      </c>
      <c r="K25" s="308" t="s">
        <v>7257</v>
      </c>
      <c r="L25" s="678" t="s">
        <v>61</v>
      </c>
      <c r="M25" s="678" t="s">
        <v>61</v>
      </c>
      <c r="N25" s="308" t="s">
        <v>61</v>
      </c>
      <c r="O25" s="308" t="s">
        <v>61</v>
      </c>
      <c r="P25" s="308" t="s">
        <v>7257</v>
      </c>
      <c r="Q25" s="308" t="s">
        <v>61</v>
      </c>
    </row>
    <row r="26" spans="1:17" hidden="1">
      <c r="A26" s="305">
        <v>17</v>
      </c>
      <c r="B26" s="306" t="s">
        <v>7316</v>
      </c>
      <c r="C26" s="305" t="s">
        <v>7317</v>
      </c>
      <c r="D26" s="305" t="s">
        <v>102</v>
      </c>
      <c r="E26" s="1206"/>
      <c r="F26" s="308" t="s">
        <v>61</v>
      </c>
      <c r="G26" s="308" t="s">
        <v>61</v>
      </c>
      <c r="H26" s="308" t="s">
        <v>61</v>
      </c>
      <c r="I26" s="308" t="s">
        <v>61</v>
      </c>
      <c r="J26" s="308" t="s">
        <v>61</v>
      </c>
      <c r="K26" s="308" t="s">
        <v>7257</v>
      </c>
      <c r="L26" s="678" t="s">
        <v>61</v>
      </c>
      <c r="M26" s="678" t="s">
        <v>61</v>
      </c>
      <c r="N26" s="308" t="s">
        <v>61</v>
      </c>
      <c r="O26" s="308" t="s">
        <v>61</v>
      </c>
      <c r="P26" s="308" t="s">
        <v>7257</v>
      </c>
      <c r="Q26" s="308" t="s">
        <v>61</v>
      </c>
    </row>
    <row r="27" spans="1:17" hidden="1">
      <c r="A27" s="305">
        <v>18</v>
      </c>
      <c r="B27" s="306" t="s">
        <v>7318</v>
      </c>
      <c r="C27" s="305" t="s">
        <v>7319</v>
      </c>
      <c r="D27" s="305" t="s">
        <v>102</v>
      </c>
      <c r="E27" s="1206"/>
      <c r="F27" s="308" t="s">
        <v>61</v>
      </c>
      <c r="G27" s="308" t="s">
        <v>61</v>
      </c>
      <c r="H27" s="308" t="s">
        <v>61</v>
      </c>
      <c r="I27" s="308" t="s">
        <v>61</v>
      </c>
      <c r="J27" s="308" t="s">
        <v>61</v>
      </c>
      <c r="K27" s="308" t="s">
        <v>7257</v>
      </c>
      <c r="L27" s="678" t="s">
        <v>61</v>
      </c>
      <c r="M27" s="678" t="s">
        <v>61</v>
      </c>
      <c r="N27" s="308" t="s">
        <v>61</v>
      </c>
      <c r="O27" s="308" t="s">
        <v>61</v>
      </c>
      <c r="P27" s="308" t="s">
        <v>7257</v>
      </c>
      <c r="Q27" s="308" t="s">
        <v>61</v>
      </c>
    </row>
    <row r="28" spans="1:17" hidden="1">
      <c r="A28" s="305">
        <v>19</v>
      </c>
      <c r="B28" s="306" t="s">
        <v>9053</v>
      </c>
      <c r="C28" s="305" t="s">
        <v>9054</v>
      </c>
      <c r="D28" s="305" t="s">
        <v>102</v>
      </c>
      <c r="E28" s="1206"/>
      <c r="F28" s="308" t="s">
        <v>61</v>
      </c>
      <c r="G28" s="308" t="s">
        <v>61</v>
      </c>
      <c r="H28" s="308" t="s">
        <v>61</v>
      </c>
      <c r="I28" s="308" t="s">
        <v>61</v>
      </c>
      <c r="J28" s="308" t="s">
        <v>61</v>
      </c>
      <c r="K28" s="308" t="s">
        <v>7257</v>
      </c>
      <c r="L28" s="678" t="s">
        <v>61</v>
      </c>
      <c r="M28" s="678" t="s">
        <v>61</v>
      </c>
      <c r="N28" s="308" t="s">
        <v>61</v>
      </c>
      <c r="O28" s="308" t="s">
        <v>61</v>
      </c>
      <c r="P28" s="308" t="s">
        <v>61</v>
      </c>
      <c r="Q28" s="308" t="s">
        <v>61</v>
      </c>
    </row>
    <row r="29" spans="1:17" hidden="1">
      <c r="A29" s="305">
        <v>20</v>
      </c>
      <c r="B29" s="306" t="s">
        <v>7320</v>
      </c>
      <c r="C29" s="305" t="s">
        <v>7321</v>
      </c>
      <c r="D29" s="305" t="s">
        <v>102</v>
      </c>
      <c r="E29" s="1206"/>
      <c r="F29" s="308" t="s">
        <v>61</v>
      </c>
      <c r="G29" s="308" t="s">
        <v>61</v>
      </c>
      <c r="H29" s="308" t="s">
        <v>61</v>
      </c>
      <c r="I29" s="308" t="s">
        <v>61</v>
      </c>
      <c r="J29" s="308" t="s">
        <v>61</v>
      </c>
      <c r="K29" s="308" t="s">
        <v>7257</v>
      </c>
      <c r="L29" s="678" t="s">
        <v>61</v>
      </c>
      <c r="M29" s="678" t="s">
        <v>61</v>
      </c>
      <c r="N29" s="308" t="s">
        <v>61</v>
      </c>
      <c r="O29" s="308" t="s">
        <v>61</v>
      </c>
      <c r="P29" s="308" t="s">
        <v>61</v>
      </c>
      <c r="Q29" s="308" t="s">
        <v>61</v>
      </c>
    </row>
    <row r="30" spans="1:17" hidden="1">
      <c r="A30" s="305">
        <v>21</v>
      </c>
      <c r="B30" s="306" t="s">
        <v>12578</v>
      </c>
      <c r="C30" s="305" t="s">
        <v>9054</v>
      </c>
      <c r="D30" s="305" t="s">
        <v>102</v>
      </c>
      <c r="E30" s="1206"/>
      <c r="F30" s="308" t="s">
        <v>61</v>
      </c>
      <c r="G30" s="308" t="s">
        <v>61</v>
      </c>
      <c r="H30" s="308" t="s">
        <v>61</v>
      </c>
      <c r="I30" s="308" t="s">
        <v>61</v>
      </c>
      <c r="J30" s="308" t="s">
        <v>61</v>
      </c>
      <c r="K30" s="308" t="s">
        <v>7257</v>
      </c>
      <c r="L30" s="678" t="s">
        <v>61</v>
      </c>
      <c r="M30" s="678" t="s">
        <v>61</v>
      </c>
      <c r="N30" s="308" t="s">
        <v>61</v>
      </c>
      <c r="O30" s="308" t="s">
        <v>61</v>
      </c>
      <c r="P30" s="308" t="s">
        <v>61</v>
      </c>
      <c r="Q30" s="308" t="s">
        <v>61</v>
      </c>
    </row>
    <row r="31" spans="1:17" hidden="1">
      <c r="A31" s="305">
        <v>22</v>
      </c>
      <c r="B31" s="306" t="s">
        <v>7324</v>
      </c>
      <c r="C31" s="305" t="s">
        <v>7325</v>
      </c>
      <c r="D31" s="305" t="s">
        <v>102</v>
      </c>
      <c r="E31" s="1206"/>
      <c r="F31" s="308" t="s">
        <v>61</v>
      </c>
      <c r="G31" s="308" t="s">
        <v>61</v>
      </c>
      <c r="H31" s="308" t="s">
        <v>61</v>
      </c>
      <c r="I31" s="308" t="s">
        <v>61</v>
      </c>
      <c r="J31" s="308" t="s">
        <v>61</v>
      </c>
      <c r="K31" s="308" t="s">
        <v>7257</v>
      </c>
      <c r="L31" s="678" t="s">
        <v>61</v>
      </c>
      <c r="M31" s="678" t="s">
        <v>61</v>
      </c>
      <c r="N31" s="308" t="s">
        <v>61</v>
      </c>
      <c r="O31" s="308" t="s">
        <v>61</v>
      </c>
      <c r="P31" s="308" t="s">
        <v>61</v>
      </c>
      <c r="Q31" s="308" t="s">
        <v>61</v>
      </c>
    </row>
    <row r="32" spans="1:17" hidden="1">
      <c r="A32" s="305">
        <v>23</v>
      </c>
      <c r="B32" s="306" t="s">
        <v>7326</v>
      </c>
      <c r="C32" s="305" t="s">
        <v>7327</v>
      </c>
      <c r="D32" s="305" t="s">
        <v>103</v>
      </c>
      <c r="E32" s="1206"/>
      <c r="F32" s="308" t="s">
        <v>61</v>
      </c>
      <c r="G32" s="308" t="s">
        <v>61</v>
      </c>
      <c r="H32" s="308" t="s">
        <v>61</v>
      </c>
      <c r="I32" s="308" t="s">
        <v>61</v>
      </c>
      <c r="J32" s="308" t="s">
        <v>61</v>
      </c>
      <c r="K32" s="308" t="s">
        <v>7257</v>
      </c>
      <c r="L32" s="678" t="s">
        <v>61</v>
      </c>
      <c r="M32" s="678" t="s">
        <v>61</v>
      </c>
      <c r="N32" s="308" t="s">
        <v>61</v>
      </c>
      <c r="O32" s="308" t="s">
        <v>61</v>
      </c>
      <c r="P32" s="308" t="s">
        <v>7257</v>
      </c>
      <c r="Q32" s="308" t="s">
        <v>61</v>
      </c>
    </row>
    <row r="33" spans="1:17" hidden="1">
      <c r="A33" s="305">
        <v>24</v>
      </c>
      <c r="B33" s="306" t="s">
        <v>7328</v>
      </c>
      <c r="C33" s="305" t="s">
        <v>7329</v>
      </c>
      <c r="D33" s="305" t="s">
        <v>103</v>
      </c>
      <c r="E33" s="1206"/>
      <c r="F33" s="308" t="s">
        <v>61</v>
      </c>
      <c r="G33" s="308" t="s">
        <v>61</v>
      </c>
      <c r="H33" s="308" t="s">
        <v>61</v>
      </c>
      <c r="I33" s="308" t="s">
        <v>61</v>
      </c>
      <c r="J33" s="308" t="s">
        <v>61</v>
      </c>
      <c r="K33" s="308" t="s">
        <v>7257</v>
      </c>
      <c r="L33" s="678" t="s">
        <v>61</v>
      </c>
      <c r="M33" s="678" t="s">
        <v>61</v>
      </c>
      <c r="N33" s="308" t="s">
        <v>61</v>
      </c>
      <c r="O33" s="308" t="s">
        <v>61</v>
      </c>
      <c r="P33" s="308" t="s">
        <v>7257</v>
      </c>
      <c r="Q33" s="308" t="s">
        <v>61</v>
      </c>
    </row>
    <row r="34" spans="1:17" hidden="1">
      <c r="A34" s="305">
        <v>25</v>
      </c>
      <c r="B34" s="306" t="s">
        <v>7330</v>
      </c>
      <c r="C34" s="305" t="s">
        <v>7331</v>
      </c>
      <c r="D34" s="305" t="s">
        <v>103</v>
      </c>
      <c r="E34" s="1206"/>
      <c r="F34" s="308" t="s">
        <v>61</v>
      </c>
      <c r="G34" s="308" t="s">
        <v>61</v>
      </c>
      <c r="H34" s="308" t="s">
        <v>61</v>
      </c>
      <c r="I34" s="308" t="s">
        <v>61</v>
      </c>
      <c r="J34" s="308" t="s">
        <v>61</v>
      </c>
      <c r="K34" s="308" t="s">
        <v>7257</v>
      </c>
      <c r="L34" s="678" t="s">
        <v>61</v>
      </c>
      <c r="M34" s="678" t="s">
        <v>61</v>
      </c>
      <c r="N34" s="308" t="s">
        <v>61</v>
      </c>
      <c r="O34" s="308" t="s">
        <v>61</v>
      </c>
      <c r="P34" s="308" t="s">
        <v>7257</v>
      </c>
      <c r="Q34" s="308" t="s">
        <v>61</v>
      </c>
    </row>
    <row r="35" spans="1:17" hidden="1">
      <c r="A35" s="305">
        <v>26</v>
      </c>
      <c r="B35" s="306" t="s">
        <v>7332</v>
      </c>
      <c r="C35" s="305" t="s">
        <v>7333</v>
      </c>
      <c r="D35" s="305" t="s">
        <v>103</v>
      </c>
      <c r="E35" s="1206"/>
      <c r="F35" s="308" t="s">
        <v>61</v>
      </c>
      <c r="G35" s="308" t="s">
        <v>61</v>
      </c>
      <c r="H35" s="308" t="s">
        <v>61</v>
      </c>
      <c r="I35" s="308" t="s">
        <v>61</v>
      </c>
      <c r="J35" s="308" t="s">
        <v>61</v>
      </c>
      <c r="K35" s="308" t="s">
        <v>7257</v>
      </c>
      <c r="L35" s="678" t="s">
        <v>61</v>
      </c>
      <c r="M35" s="678" t="s">
        <v>61</v>
      </c>
      <c r="N35" s="308" t="s">
        <v>61</v>
      </c>
      <c r="O35" s="308" t="s">
        <v>61</v>
      </c>
      <c r="P35" s="308" t="s">
        <v>7257</v>
      </c>
      <c r="Q35" s="308" t="s">
        <v>61</v>
      </c>
    </row>
    <row r="36" spans="1:17" hidden="1">
      <c r="A36" s="305">
        <v>27</v>
      </c>
      <c r="B36" s="306" t="s">
        <v>7334</v>
      </c>
      <c r="C36" s="305" t="s">
        <v>7335</v>
      </c>
      <c r="D36" s="305" t="s">
        <v>103</v>
      </c>
      <c r="E36" s="1206"/>
      <c r="F36" s="308" t="s">
        <v>61</v>
      </c>
      <c r="G36" s="308" t="s">
        <v>61</v>
      </c>
      <c r="H36" s="308" t="s">
        <v>61</v>
      </c>
      <c r="I36" s="308" t="s">
        <v>61</v>
      </c>
      <c r="J36" s="308" t="s">
        <v>61</v>
      </c>
      <c r="K36" s="308" t="s">
        <v>7257</v>
      </c>
      <c r="L36" s="678" t="s">
        <v>61</v>
      </c>
      <c r="M36" s="678" t="s">
        <v>61</v>
      </c>
      <c r="N36" s="308" t="s">
        <v>61</v>
      </c>
      <c r="O36" s="308" t="s">
        <v>61</v>
      </c>
      <c r="P36" s="308" t="s">
        <v>7257</v>
      </c>
      <c r="Q36" s="308" t="s">
        <v>61</v>
      </c>
    </row>
    <row r="37" spans="1:17" hidden="1">
      <c r="A37" s="305">
        <v>28</v>
      </c>
      <c r="B37" s="306" t="s">
        <v>7336</v>
      </c>
      <c r="C37" s="305" t="s">
        <v>7337</v>
      </c>
      <c r="D37" s="305" t="s">
        <v>103</v>
      </c>
      <c r="E37" s="1206"/>
      <c r="F37" s="308" t="s">
        <v>61</v>
      </c>
      <c r="G37" s="308" t="s">
        <v>61</v>
      </c>
      <c r="H37" s="308" t="s">
        <v>61</v>
      </c>
      <c r="I37" s="308" t="s">
        <v>61</v>
      </c>
      <c r="J37" s="308" t="s">
        <v>61</v>
      </c>
      <c r="K37" s="308" t="s">
        <v>7257</v>
      </c>
      <c r="L37" s="678" t="s">
        <v>61</v>
      </c>
      <c r="M37" s="678" t="s">
        <v>61</v>
      </c>
      <c r="N37" s="308" t="s">
        <v>61</v>
      </c>
      <c r="O37" s="308" t="s">
        <v>61</v>
      </c>
      <c r="P37" s="308" t="s">
        <v>7257</v>
      </c>
      <c r="Q37" s="308" t="s">
        <v>61</v>
      </c>
    </row>
    <row r="38" spans="1:17" hidden="1">
      <c r="A38" s="305">
        <v>29</v>
      </c>
      <c r="B38" s="306" t="s">
        <v>12579</v>
      </c>
      <c r="C38" s="305" t="s">
        <v>12580</v>
      </c>
      <c r="D38" s="305" t="s">
        <v>103</v>
      </c>
      <c r="E38" s="1206"/>
      <c r="F38" s="308" t="s">
        <v>61</v>
      </c>
      <c r="G38" s="308" t="s">
        <v>61</v>
      </c>
      <c r="H38" s="308" t="s">
        <v>61</v>
      </c>
      <c r="I38" s="308" t="s">
        <v>61</v>
      </c>
      <c r="J38" s="308" t="s">
        <v>61</v>
      </c>
      <c r="K38" s="308" t="s">
        <v>7257</v>
      </c>
      <c r="L38" s="678" t="s">
        <v>61</v>
      </c>
      <c r="M38" s="678" t="s">
        <v>61</v>
      </c>
      <c r="N38" s="308" t="s">
        <v>61</v>
      </c>
      <c r="O38" s="308" t="s">
        <v>61</v>
      </c>
      <c r="P38" s="308" t="s">
        <v>61</v>
      </c>
      <c r="Q38" s="308" t="s">
        <v>61</v>
      </c>
    </row>
    <row r="39" spans="1:17" hidden="1">
      <c r="A39" s="305">
        <v>30</v>
      </c>
      <c r="B39" s="306" t="s">
        <v>7339</v>
      </c>
      <c r="C39" s="305" t="s">
        <v>7340</v>
      </c>
      <c r="D39" s="305" t="s">
        <v>103</v>
      </c>
      <c r="E39" s="1206"/>
      <c r="F39" s="308" t="s">
        <v>61</v>
      </c>
      <c r="G39" s="308" t="s">
        <v>61</v>
      </c>
      <c r="H39" s="308" t="s">
        <v>61</v>
      </c>
      <c r="I39" s="308" t="s">
        <v>61</v>
      </c>
      <c r="J39" s="308" t="s">
        <v>61</v>
      </c>
      <c r="K39" s="308" t="s">
        <v>7257</v>
      </c>
      <c r="L39" s="678" t="s">
        <v>61</v>
      </c>
      <c r="M39" s="678" t="s">
        <v>61</v>
      </c>
      <c r="N39" s="308" t="s">
        <v>61</v>
      </c>
      <c r="O39" s="308" t="s">
        <v>61</v>
      </c>
      <c r="P39" s="308" t="s">
        <v>7257</v>
      </c>
      <c r="Q39" s="308" t="s">
        <v>61</v>
      </c>
    </row>
    <row r="40" spans="1:17" hidden="1">
      <c r="A40" s="305">
        <v>31</v>
      </c>
      <c r="B40" s="306" t="s">
        <v>12581</v>
      </c>
      <c r="C40" s="305" t="s">
        <v>12582</v>
      </c>
      <c r="D40" s="305" t="s">
        <v>103</v>
      </c>
      <c r="E40" s="1206"/>
      <c r="F40" s="308" t="s">
        <v>61</v>
      </c>
      <c r="G40" s="308" t="s">
        <v>61</v>
      </c>
      <c r="H40" s="308" t="s">
        <v>61</v>
      </c>
      <c r="I40" s="308" t="s">
        <v>61</v>
      </c>
      <c r="J40" s="308" t="s">
        <v>61</v>
      </c>
      <c r="K40" s="308" t="s">
        <v>7257</v>
      </c>
      <c r="L40" s="678" t="s">
        <v>61</v>
      </c>
      <c r="M40" s="678" t="s">
        <v>61</v>
      </c>
      <c r="N40" s="308" t="s">
        <v>61</v>
      </c>
      <c r="O40" s="308" t="s">
        <v>61</v>
      </c>
      <c r="P40" s="308" t="s">
        <v>61</v>
      </c>
      <c r="Q40" s="308" t="s">
        <v>61</v>
      </c>
    </row>
    <row r="41" spans="1:17" hidden="1">
      <c r="A41" s="305">
        <v>32</v>
      </c>
      <c r="B41" s="306" t="s">
        <v>12583</v>
      </c>
      <c r="C41" s="305" t="s">
        <v>12584</v>
      </c>
      <c r="D41" s="305" t="s">
        <v>103</v>
      </c>
      <c r="E41" s="1206"/>
      <c r="F41" s="308" t="s">
        <v>61</v>
      </c>
      <c r="G41" s="308" t="s">
        <v>61</v>
      </c>
      <c r="H41" s="308" t="s">
        <v>61</v>
      </c>
      <c r="I41" s="308" t="s">
        <v>61</v>
      </c>
      <c r="J41" s="308" t="s">
        <v>61</v>
      </c>
      <c r="K41" s="308" t="s">
        <v>7257</v>
      </c>
      <c r="L41" s="678" t="s">
        <v>61</v>
      </c>
      <c r="M41" s="678" t="s">
        <v>61</v>
      </c>
      <c r="N41" s="308" t="s">
        <v>61</v>
      </c>
      <c r="O41" s="308" t="s">
        <v>61</v>
      </c>
      <c r="P41" s="308" t="s">
        <v>61</v>
      </c>
      <c r="Q41" s="308" t="s">
        <v>61</v>
      </c>
    </row>
    <row r="42" spans="1:17" hidden="1">
      <c r="A42" s="305">
        <v>33</v>
      </c>
      <c r="B42" s="306" t="s">
        <v>7343</v>
      </c>
      <c r="C42" s="305" t="s">
        <v>7344</v>
      </c>
      <c r="D42" s="305" t="s">
        <v>103</v>
      </c>
      <c r="E42" s="1206"/>
      <c r="F42" s="308" t="s">
        <v>61</v>
      </c>
      <c r="G42" s="308" t="s">
        <v>61</v>
      </c>
      <c r="H42" s="308" t="s">
        <v>61</v>
      </c>
      <c r="I42" s="308" t="s">
        <v>61</v>
      </c>
      <c r="J42" s="308" t="s">
        <v>61</v>
      </c>
      <c r="K42" s="308" t="s">
        <v>7257</v>
      </c>
      <c r="L42" s="678" t="s">
        <v>61</v>
      </c>
      <c r="M42" s="678" t="s">
        <v>61</v>
      </c>
      <c r="N42" s="308" t="s">
        <v>61</v>
      </c>
      <c r="O42" s="308" t="s">
        <v>61</v>
      </c>
      <c r="P42" s="308" t="s">
        <v>61</v>
      </c>
      <c r="Q42" s="308" t="s">
        <v>61</v>
      </c>
    </row>
    <row r="43" spans="1:17" hidden="1">
      <c r="A43" s="305">
        <v>34</v>
      </c>
      <c r="B43" s="311" t="s">
        <v>7361</v>
      </c>
      <c r="C43" s="667" t="s">
        <v>7362</v>
      </c>
      <c r="D43" s="312" t="s">
        <v>102</v>
      </c>
      <c r="E43" s="1194" t="s">
        <v>7347</v>
      </c>
      <c r="F43" s="1191" t="s">
        <v>7257</v>
      </c>
      <c r="G43" s="313" t="s">
        <v>61</v>
      </c>
      <c r="H43" s="313" t="s">
        <v>61</v>
      </c>
      <c r="I43" s="313" t="s">
        <v>61</v>
      </c>
      <c r="J43" s="1191" t="s">
        <v>7257</v>
      </c>
      <c r="K43" s="313" t="s">
        <v>7257</v>
      </c>
      <c r="L43" s="679" t="s">
        <v>61</v>
      </c>
      <c r="M43" s="679" t="s">
        <v>61</v>
      </c>
      <c r="N43" s="313" t="s">
        <v>61</v>
      </c>
      <c r="O43" s="313" t="s">
        <v>61</v>
      </c>
      <c r="P43" s="313" t="s">
        <v>7257</v>
      </c>
      <c r="Q43" s="1191" t="s">
        <v>7257</v>
      </c>
    </row>
    <row r="44" spans="1:17" hidden="1">
      <c r="A44" s="305">
        <v>35</v>
      </c>
      <c r="B44" s="311" t="s">
        <v>7348</v>
      </c>
      <c r="C44" s="312" t="s">
        <v>7349</v>
      </c>
      <c r="D44" s="312" t="s">
        <v>102</v>
      </c>
      <c r="E44" s="1195"/>
      <c r="F44" s="1192"/>
      <c r="G44" s="313" t="s">
        <v>61</v>
      </c>
      <c r="H44" s="313" t="s">
        <v>61</v>
      </c>
      <c r="I44" s="313" t="s">
        <v>61</v>
      </c>
      <c r="J44" s="1192"/>
      <c r="K44" s="313" t="s">
        <v>7257</v>
      </c>
      <c r="L44" s="679" t="s">
        <v>61</v>
      </c>
      <c r="M44" s="679" t="s">
        <v>61</v>
      </c>
      <c r="N44" s="313" t="s">
        <v>61</v>
      </c>
      <c r="O44" s="313" t="s">
        <v>61</v>
      </c>
      <c r="P44" s="313" t="s">
        <v>7257</v>
      </c>
      <c r="Q44" s="1192"/>
    </row>
    <row r="45" spans="1:17" hidden="1">
      <c r="A45" s="305">
        <v>36</v>
      </c>
      <c r="B45" s="311" t="s">
        <v>7350</v>
      </c>
      <c r="C45" s="312" t="s">
        <v>7351</v>
      </c>
      <c r="D45" s="312" t="s">
        <v>102</v>
      </c>
      <c r="E45" s="1195"/>
      <c r="F45" s="1192"/>
      <c r="G45" s="313" t="s">
        <v>61</v>
      </c>
      <c r="H45" s="313" t="s">
        <v>61</v>
      </c>
      <c r="I45" s="313" t="s">
        <v>61</v>
      </c>
      <c r="J45" s="1192"/>
      <c r="K45" s="313" t="s">
        <v>7257</v>
      </c>
      <c r="L45" s="679" t="s">
        <v>61</v>
      </c>
      <c r="M45" s="679" t="s">
        <v>61</v>
      </c>
      <c r="N45" s="313" t="s">
        <v>61</v>
      </c>
      <c r="O45" s="313" t="s">
        <v>61</v>
      </c>
      <c r="P45" s="313" t="s">
        <v>7257</v>
      </c>
      <c r="Q45" s="1192"/>
    </row>
    <row r="46" spans="1:17" hidden="1">
      <c r="A46" s="305">
        <v>37</v>
      </c>
      <c r="B46" s="311" t="s">
        <v>7354</v>
      </c>
      <c r="C46" s="312" t="s">
        <v>7355</v>
      </c>
      <c r="D46" s="312" t="s">
        <v>102</v>
      </c>
      <c r="E46" s="1195"/>
      <c r="F46" s="1192"/>
      <c r="G46" s="313" t="s">
        <v>61</v>
      </c>
      <c r="H46" s="313" t="s">
        <v>61</v>
      </c>
      <c r="I46" s="313" t="s">
        <v>61</v>
      </c>
      <c r="J46" s="1192"/>
      <c r="K46" s="313" t="s">
        <v>7257</v>
      </c>
      <c r="L46" s="679" t="s">
        <v>61</v>
      </c>
      <c r="M46" s="679" t="s">
        <v>61</v>
      </c>
      <c r="N46" s="313" t="s">
        <v>61</v>
      </c>
      <c r="O46" s="313" t="s">
        <v>61</v>
      </c>
      <c r="P46" s="313" t="s">
        <v>7257</v>
      </c>
      <c r="Q46" s="1192"/>
    </row>
    <row r="47" spans="1:17" hidden="1">
      <c r="A47" s="305">
        <v>38</v>
      </c>
      <c r="B47" s="311" t="s">
        <v>12585</v>
      </c>
      <c r="C47" s="312" t="s">
        <v>12586</v>
      </c>
      <c r="D47" s="312" t="s">
        <v>102</v>
      </c>
      <c r="E47" s="1195"/>
      <c r="F47" s="1192"/>
      <c r="G47" s="313" t="s">
        <v>61</v>
      </c>
      <c r="H47" s="313" t="s">
        <v>61</v>
      </c>
      <c r="I47" s="313" t="s">
        <v>61</v>
      </c>
      <c r="J47" s="1192"/>
      <c r="K47" s="313" t="s">
        <v>7257</v>
      </c>
      <c r="L47" s="679" t="s">
        <v>61</v>
      </c>
      <c r="M47" s="679" t="s">
        <v>61</v>
      </c>
      <c r="N47" s="313" t="s">
        <v>61</v>
      </c>
      <c r="O47" s="313" t="s">
        <v>61</v>
      </c>
      <c r="P47" s="313" t="s">
        <v>61</v>
      </c>
      <c r="Q47" s="1192"/>
    </row>
    <row r="48" spans="1:17" hidden="1">
      <c r="A48" s="305">
        <v>39</v>
      </c>
      <c r="B48" s="311" t="s">
        <v>7357</v>
      </c>
      <c r="C48" s="312" t="s">
        <v>7358</v>
      </c>
      <c r="D48" s="312" t="s">
        <v>102</v>
      </c>
      <c r="E48" s="1195"/>
      <c r="F48" s="1192"/>
      <c r="G48" s="313" t="s">
        <v>61</v>
      </c>
      <c r="H48" s="313" t="s">
        <v>61</v>
      </c>
      <c r="I48" s="313" t="s">
        <v>61</v>
      </c>
      <c r="J48" s="1192"/>
      <c r="K48" s="313" t="s">
        <v>7257</v>
      </c>
      <c r="L48" s="679" t="s">
        <v>61</v>
      </c>
      <c r="M48" s="679" t="s">
        <v>61</v>
      </c>
      <c r="N48" s="313" t="s">
        <v>61</v>
      </c>
      <c r="O48" s="313" t="s">
        <v>61</v>
      </c>
      <c r="P48" s="313" t="s">
        <v>61</v>
      </c>
      <c r="Q48" s="1192"/>
    </row>
    <row r="49" spans="1:17" hidden="1">
      <c r="A49" s="305">
        <v>40</v>
      </c>
      <c r="B49" s="311" t="s">
        <v>7365</v>
      </c>
      <c r="C49" s="312" t="s">
        <v>7366</v>
      </c>
      <c r="D49" s="312" t="s">
        <v>102</v>
      </c>
      <c r="E49" s="1195"/>
      <c r="F49" s="1192"/>
      <c r="G49" s="313" t="s">
        <v>61</v>
      </c>
      <c r="H49" s="313" t="s">
        <v>61</v>
      </c>
      <c r="I49" s="313" t="s">
        <v>61</v>
      </c>
      <c r="J49" s="1192"/>
      <c r="K49" s="313" t="s">
        <v>7257</v>
      </c>
      <c r="L49" s="679" t="s">
        <v>61</v>
      </c>
      <c r="M49" s="679" t="s">
        <v>61</v>
      </c>
      <c r="N49" s="313" t="s">
        <v>61</v>
      </c>
      <c r="O49" s="313" t="s">
        <v>61</v>
      </c>
      <c r="P49" s="313" t="s">
        <v>7257</v>
      </c>
      <c r="Q49" s="1192"/>
    </row>
    <row r="50" spans="1:17" hidden="1">
      <c r="A50" s="305">
        <v>41</v>
      </c>
      <c r="B50" s="311" t="s">
        <v>10217</v>
      </c>
      <c r="C50" s="312" t="s">
        <v>10218</v>
      </c>
      <c r="D50" s="312" t="s">
        <v>102</v>
      </c>
      <c r="E50" s="1195"/>
      <c r="F50" s="1192"/>
      <c r="G50" s="313" t="s">
        <v>61</v>
      </c>
      <c r="H50" s="313" t="s">
        <v>61</v>
      </c>
      <c r="I50" s="313" t="s">
        <v>61</v>
      </c>
      <c r="J50" s="1192"/>
      <c r="K50" s="313" t="s">
        <v>7257</v>
      </c>
      <c r="L50" s="679" t="s">
        <v>61</v>
      </c>
      <c r="M50" s="679" t="s">
        <v>61</v>
      </c>
      <c r="N50" s="313" t="s">
        <v>61</v>
      </c>
      <c r="O50" s="313" t="s">
        <v>61</v>
      </c>
      <c r="P50" s="313" t="s">
        <v>61</v>
      </c>
      <c r="Q50" s="1192"/>
    </row>
    <row r="51" spans="1:17" hidden="1">
      <c r="A51" s="305">
        <v>42</v>
      </c>
      <c r="B51" s="311" t="s">
        <v>7345</v>
      </c>
      <c r="C51" s="667" t="s">
        <v>7346</v>
      </c>
      <c r="D51" s="312" t="s">
        <v>103</v>
      </c>
      <c r="E51" s="1195"/>
      <c r="F51" s="1192"/>
      <c r="G51" s="313" t="s">
        <v>61</v>
      </c>
      <c r="H51" s="313" t="s">
        <v>61</v>
      </c>
      <c r="I51" s="313" t="s">
        <v>61</v>
      </c>
      <c r="J51" s="1192"/>
      <c r="K51" s="313" t="s">
        <v>7257</v>
      </c>
      <c r="L51" s="679" t="s">
        <v>61</v>
      </c>
      <c r="M51" s="679" t="s">
        <v>61</v>
      </c>
      <c r="N51" s="313" t="s">
        <v>61</v>
      </c>
      <c r="O51" s="313" t="s">
        <v>61</v>
      </c>
      <c r="P51" s="313" t="s">
        <v>7257</v>
      </c>
      <c r="Q51" s="1192"/>
    </row>
    <row r="52" spans="1:17" hidden="1">
      <c r="A52" s="305">
        <v>43</v>
      </c>
      <c r="B52" s="311" t="s">
        <v>7363</v>
      </c>
      <c r="C52" s="312" t="s">
        <v>7364</v>
      </c>
      <c r="D52" s="312" t="s">
        <v>103</v>
      </c>
      <c r="E52" s="1195"/>
      <c r="F52" s="1192"/>
      <c r="G52" s="313" t="s">
        <v>61</v>
      </c>
      <c r="H52" s="313" t="s">
        <v>61</v>
      </c>
      <c r="I52" s="313" t="s">
        <v>61</v>
      </c>
      <c r="J52" s="1192"/>
      <c r="K52" s="313" t="s">
        <v>7257</v>
      </c>
      <c r="L52" s="679" t="s">
        <v>61</v>
      </c>
      <c r="M52" s="679" t="s">
        <v>61</v>
      </c>
      <c r="N52" s="313" t="s">
        <v>61</v>
      </c>
      <c r="O52" s="313" t="s">
        <v>61</v>
      </c>
      <c r="P52" s="313" t="s">
        <v>7257</v>
      </c>
      <c r="Q52" s="1192"/>
    </row>
    <row r="53" spans="1:17" hidden="1">
      <c r="A53" s="305">
        <v>44</v>
      </c>
      <c r="B53" s="311" t="s">
        <v>7380</v>
      </c>
      <c r="C53" s="312" t="s">
        <v>7381</v>
      </c>
      <c r="D53" s="312" t="s">
        <v>103</v>
      </c>
      <c r="E53" s="1195"/>
      <c r="F53" s="1192"/>
      <c r="G53" s="313" t="s">
        <v>61</v>
      </c>
      <c r="H53" s="313" t="s">
        <v>61</v>
      </c>
      <c r="I53" s="313" t="s">
        <v>61</v>
      </c>
      <c r="J53" s="1192"/>
      <c r="K53" s="313" t="s">
        <v>7257</v>
      </c>
      <c r="L53" s="679" t="s">
        <v>61</v>
      </c>
      <c r="M53" s="679" t="s">
        <v>61</v>
      </c>
      <c r="N53" s="313" t="s">
        <v>61</v>
      </c>
      <c r="O53" s="313" t="s">
        <v>61</v>
      </c>
      <c r="P53" s="313" t="s">
        <v>7257</v>
      </c>
      <c r="Q53" s="1192"/>
    </row>
    <row r="54" spans="1:17" hidden="1">
      <c r="A54" s="305">
        <v>45</v>
      </c>
      <c r="B54" s="311" t="s">
        <v>10219</v>
      </c>
      <c r="C54" s="312" t="s">
        <v>10220</v>
      </c>
      <c r="D54" s="312" t="s">
        <v>103</v>
      </c>
      <c r="E54" s="1195"/>
      <c r="F54" s="1192"/>
      <c r="G54" s="313" t="s">
        <v>61</v>
      </c>
      <c r="H54" s="313" t="s">
        <v>61</v>
      </c>
      <c r="I54" s="313" t="s">
        <v>61</v>
      </c>
      <c r="J54" s="1192"/>
      <c r="K54" s="313" t="s">
        <v>7257</v>
      </c>
      <c r="L54" s="679" t="s">
        <v>61</v>
      </c>
      <c r="M54" s="679" t="s">
        <v>61</v>
      </c>
      <c r="N54" s="313" t="s">
        <v>61</v>
      </c>
      <c r="O54" s="313" t="s">
        <v>61</v>
      </c>
      <c r="P54" s="313" t="s">
        <v>7257</v>
      </c>
      <c r="Q54" s="1192"/>
    </row>
    <row r="55" spans="1:17" hidden="1">
      <c r="A55" s="305">
        <v>46</v>
      </c>
      <c r="B55" s="311" t="s">
        <v>7369</v>
      </c>
      <c r="C55" s="312" t="s">
        <v>7370</v>
      </c>
      <c r="D55" s="312" t="s">
        <v>103</v>
      </c>
      <c r="E55" s="1195"/>
      <c r="F55" s="1192"/>
      <c r="G55" s="313" t="s">
        <v>61</v>
      </c>
      <c r="H55" s="313" t="s">
        <v>61</v>
      </c>
      <c r="I55" s="313" t="s">
        <v>61</v>
      </c>
      <c r="J55" s="1192"/>
      <c r="K55" s="313" t="s">
        <v>7257</v>
      </c>
      <c r="L55" s="679" t="s">
        <v>61</v>
      </c>
      <c r="M55" s="679" t="s">
        <v>61</v>
      </c>
      <c r="N55" s="313" t="s">
        <v>61</v>
      </c>
      <c r="O55" s="313" t="s">
        <v>61</v>
      </c>
      <c r="P55" s="313" t="s">
        <v>7257</v>
      </c>
      <c r="Q55" s="1192"/>
    </row>
    <row r="56" spans="1:17" hidden="1">
      <c r="A56" s="305">
        <v>47</v>
      </c>
      <c r="B56" s="311" t="s">
        <v>7352</v>
      </c>
      <c r="C56" s="312" t="s">
        <v>7353</v>
      </c>
      <c r="D56" s="312" t="s">
        <v>103</v>
      </c>
      <c r="E56" s="1195"/>
      <c r="F56" s="1192"/>
      <c r="G56" s="313" t="s">
        <v>61</v>
      </c>
      <c r="H56" s="313" t="s">
        <v>61</v>
      </c>
      <c r="I56" s="313" t="s">
        <v>61</v>
      </c>
      <c r="J56" s="1192"/>
      <c r="K56" s="313" t="s">
        <v>7257</v>
      </c>
      <c r="L56" s="679" t="s">
        <v>61</v>
      </c>
      <c r="M56" s="679" t="s">
        <v>61</v>
      </c>
      <c r="N56" s="313" t="s">
        <v>61</v>
      </c>
      <c r="O56" s="313" t="s">
        <v>61</v>
      </c>
      <c r="P56" s="313" t="s">
        <v>7257</v>
      </c>
      <c r="Q56" s="1192"/>
    </row>
    <row r="57" spans="1:17" hidden="1">
      <c r="A57" s="305">
        <v>48</v>
      </c>
      <c r="B57" s="311" t="s">
        <v>7371</v>
      </c>
      <c r="C57" s="312" t="s">
        <v>7372</v>
      </c>
      <c r="D57" s="312" t="s">
        <v>103</v>
      </c>
      <c r="E57" s="1195"/>
      <c r="F57" s="1192"/>
      <c r="G57" s="313" t="s">
        <v>61</v>
      </c>
      <c r="H57" s="313" t="s">
        <v>61</v>
      </c>
      <c r="I57" s="313" t="s">
        <v>61</v>
      </c>
      <c r="J57" s="1192"/>
      <c r="K57" s="313" t="s">
        <v>7257</v>
      </c>
      <c r="L57" s="679" t="s">
        <v>61</v>
      </c>
      <c r="M57" s="679" t="s">
        <v>61</v>
      </c>
      <c r="N57" s="313" t="s">
        <v>61</v>
      </c>
      <c r="O57" s="313" t="s">
        <v>61</v>
      </c>
      <c r="P57" s="313" t="s">
        <v>7257</v>
      </c>
      <c r="Q57" s="1192"/>
    </row>
    <row r="58" spans="1:17" hidden="1">
      <c r="A58" s="305">
        <v>49</v>
      </c>
      <c r="B58" s="668" t="s">
        <v>12587</v>
      </c>
      <c r="C58" s="669" t="s">
        <v>12588</v>
      </c>
      <c r="D58" s="669" t="s">
        <v>103</v>
      </c>
      <c r="E58" s="1195"/>
      <c r="F58" s="1192"/>
      <c r="G58" s="664" t="s">
        <v>61</v>
      </c>
      <c r="H58" s="664" t="s">
        <v>61</v>
      </c>
      <c r="I58" s="664" t="s">
        <v>61</v>
      </c>
      <c r="J58" s="1192"/>
      <c r="K58" s="664" t="s">
        <v>7257</v>
      </c>
      <c r="L58" s="680" t="s">
        <v>61</v>
      </c>
      <c r="M58" s="680" t="s">
        <v>61</v>
      </c>
      <c r="N58" s="664" t="s">
        <v>61</v>
      </c>
      <c r="O58" s="664" t="s">
        <v>61</v>
      </c>
      <c r="P58" s="664" t="s">
        <v>61</v>
      </c>
      <c r="Q58" s="1192"/>
    </row>
    <row r="59" spans="1:17" ht="18" customHeight="1">
      <c r="A59" s="305">
        <v>50</v>
      </c>
      <c r="B59" s="671" t="s">
        <v>12589</v>
      </c>
      <c r="C59" s="670" t="s">
        <v>12590</v>
      </c>
      <c r="D59" s="670" t="s">
        <v>7279</v>
      </c>
      <c r="E59" s="1197" t="s">
        <v>12595</v>
      </c>
      <c r="F59" s="308"/>
      <c r="G59" s="308" t="s">
        <v>61</v>
      </c>
      <c r="H59" s="308"/>
      <c r="I59" s="308" t="s">
        <v>61</v>
      </c>
      <c r="J59" s="308" t="s">
        <v>61</v>
      </c>
      <c r="K59" s="308" t="s">
        <v>7257</v>
      </c>
      <c r="L59" s="313" t="s">
        <v>61</v>
      </c>
      <c r="M59" s="678" t="s">
        <v>7257</v>
      </c>
      <c r="N59" s="308" t="s">
        <v>7257</v>
      </c>
      <c r="O59" s="308" t="s">
        <v>61</v>
      </c>
      <c r="P59" s="308"/>
      <c r="Q59" s="308"/>
    </row>
    <row r="60" spans="1:17" ht="18" customHeight="1">
      <c r="A60" s="305">
        <v>51</v>
      </c>
      <c r="B60" s="671" t="s">
        <v>7385</v>
      </c>
      <c r="C60" s="670" t="s">
        <v>7386</v>
      </c>
      <c r="D60" s="670" t="s">
        <v>7279</v>
      </c>
      <c r="E60" s="1197"/>
      <c r="F60" s="308" t="s">
        <v>61</v>
      </c>
      <c r="G60" s="308" t="s">
        <v>7257</v>
      </c>
      <c r="H60" s="308" t="s">
        <v>7257</v>
      </c>
      <c r="I60" s="308" t="s">
        <v>61</v>
      </c>
      <c r="J60" s="308" t="s">
        <v>61</v>
      </c>
      <c r="K60" s="308" t="s">
        <v>7257</v>
      </c>
      <c r="L60" s="313" t="s">
        <v>61</v>
      </c>
      <c r="M60" s="678" t="s">
        <v>7257</v>
      </c>
      <c r="N60" s="308" t="s">
        <v>7257</v>
      </c>
      <c r="O60" s="308" t="s">
        <v>61</v>
      </c>
      <c r="P60" s="308" t="s">
        <v>7257</v>
      </c>
      <c r="Q60" s="308" t="s">
        <v>61</v>
      </c>
    </row>
    <row r="61" spans="1:17" ht="18" customHeight="1">
      <c r="A61" s="305">
        <v>52</v>
      </c>
      <c r="B61" s="671" t="s">
        <v>7367</v>
      </c>
      <c r="C61" s="670" t="s">
        <v>7368</v>
      </c>
      <c r="D61" s="670" t="s">
        <v>7279</v>
      </c>
      <c r="E61" s="1197"/>
      <c r="F61" s="308"/>
      <c r="G61" s="308" t="s">
        <v>61</v>
      </c>
      <c r="H61" s="308" t="s">
        <v>61</v>
      </c>
      <c r="I61" s="308" t="s">
        <v>61</v>
      </c>
      <c r="J61" s="308"/>
      <c r="K61" s="308" t="s">
        <v>7257</v>
      </c>
      <c r="L61" s="313" t="s">
        <v>61</v>
      </c>
      <c r="M61" s="678" t="s">
        <v>7257</v>
      </c>
      <c r="N61" s="308" t="s">
        <v>7257</v>
      </c>
      <c r="O61" s="308" t="s">
        <v>61</v>
      </c>
      <c r="P61" s="308" t="s">
        <v>7257</v>
      </c>
      <c r="Q61" s="308"/>
    </row>
    <row r="62" spans="1:17">
      <c r="A62" s="305">
        <v>53</v>
      </c>
      <c r="B62" s="311" t="s">
        <v>7376</v>
      </c>
      <c r="C62" s="312" t="s">
        <v>7377</v>
      </c>
      <c r="D62" s="312" t="s">
        <v>7279</v>
      </c>
      <c r="E62" s="1194" t="s">
        <v>7378</v>
      </c>
      <c r="F62" s="313" t="s">
        <v>61</v>
      </c>
      <c r="G62" s="313" t="s">
        <v>7257</v>
      </c>
      <c r="H62" s="313" t="s">
        <v>7257</v>
      </c>
      <c r="I62" s="313" t="s">
        <v>61</v>
      </c>
      <c r="J62" s="313" t="s">
        <v>61</v>
      </c>
      <c r="K62" s="313" t="s">
        <v>7257</v>
      </c>
      <c r="L62" s="313" t="s">
        <v>61</v>
      </c>
      <c r="M62" s="679" t="s">
        <v>7257</v>
      </c>
      <c r="N62" s="313" t="s">
        <v>7257</v>
      </c>
      <c r="O62" s="313" t="s">
        <v>61</v>
      </c>
      <c r="P62" s="313" t="s">
        <v>7257</v>
      </c>
      <c r="Q62" s="313" t="s">
        <v>61</v>
      </c>
    </row>
    <row r="63" spans="1:17">
      <c r="A63" s="305">
        <v>54</v>
      </c>
      <c r="B63" s="311" t="s">
        <v>12591</v>
      </c>
      <c r="C63" s="312" t="s">
        <v>12592</v>
      </c>
      <c r="D63" s="312" t="s">
        <v>7279</v>
      </c>
      <c r="E63" s="1195"/>
      <c r="F63" s="313" t="s">
        <v>61</v>
      </c>
      <c r="G63" s="313" t="s">
        <v>7257</v>
      </c>
      <c r="H63" s="313" t="s">
        <v>7257</v>
      </c>
      <c r="I63" s="313" t="s">
        <v>61</v>
      </c>
      <c r="J63" s="313" t="s">
        <v>61</v>
      </c>
      <c r="K63" s="313" t="s">
        <v>7257</v>
      </c>
      <c r="L63" s="313" t="s">
        <v>61</v>
      </c>
      <c r="M63" s="679" t="s">
        <v>7257</v>
      </c>
      <c r="N63" s="313" t="s">
        <v>7257</v>
      </c>
      <c r="O63" s="313" t="s">
        <v>61</v>
      </c>
      <c r="P63" s="313" t="s">
        <v>7257</v>
      </c>
      <c r="Q63" s="313" t="s">
        <v>61</v>
      </c>
    </row>
    <row r="64" spans="1:17" s="714" customFormat="1">
      <c r="A64" s="305">
        <v>55</v>
      </c>
      <c r="B64" s="824" t="s">
        <v>12852</v>
      </c>
      <c r="C64" s="825" t="s">
        <v>12853</v>
      </c>
      <c r="D64" s="825" t="s">
        <v>7279</v>
      </c>
      <c r="E64" s="1195"/>
      <c r="F64" s="313" t="s">
        <v>61</v>
      </c>
      <c r="G64" s="313" t="s">
        <v>7257</v>
      </c>
      <c r="H64" s="313" t="s">
        <v>7257</v>
      </c>
      <c r="I64" s="313" t="s">
        <v>61</v>
      </c>
      <c r="J64" s="313" t="s">
        <v>61</v>
      </c>
      <c r="K64" s="313" t="s">
        <v>7257</v>
      </c>
      <c r="L64" s="313" t="s">
        <v>61</v>
      </c>
      <c r="M64" s="679" t="s">
        <v>7257</v>
      </c>
      <c r="N64" s="313" t="s">
        <v>7257</v>
      </c>
      <c r="O64" s="313" t="s">
        <v>61</v>
      </c>
      <c r="P64" s="313" t="s">
        <v>7257</v>
      </c>
      <c r="Q64" s="313" t="s">
        <v>61</v>
      </c>
    </row>
    <row r="65" spans="1:26">
      <c r="A65" s="305">
        <v>56</v>
      </c>
      <c r="B65" s="311" t="s">
        <v>12593</v>
      </c>
      <c r="C65" s="312" t="s">
        <v>12594</v>
      </c>
      <c r="D65" s="312" t="s">
        <v>7279</v>
      </c>
      <c r="E65" s="1195"/>
      <c r="F65" s="313" t="s">
        <v>61</v>
      </c>
      <c r="G65" s="313" t="s">
        <v>7257</v>
      </c>
      <c r="H65" s="313" t="s">
        <v>7257</v>
      </c>
      <c r="I65" s="313" t="s">
        <v>61</v>
      </c>
      <c r="J65" s="313" t="s">
        <v>61</v>
      </c>
      <c r="K65" s="313" t="s">
        <v>7257</v>
      </c>
      <c r="L65" s="313" t="s">
        <v>61</v>
      </c>
      <c r="M65" s="679" t="s">
        <v>7257</v>
      </c>
      <c r="N65" s="313" t="s">
        <v>7257</v>
      </c>
      <c r="O65" s="313" t="s">
        <v>61</v>
      </c>
      <c r="P65" s="313" t="s">
        <v>7257</v>
      </c>
      <c r="Q65" s="313" t="s">
        <v>61</v>
      </c>
    </row>
    <row r="66" spans="1:26">
      <c r="A66" s="305">
        <v>57</v>
      </c>
      <c r="B66" s="668" t="s">
        <v>7388</v>
      </c>
      <c r="C66" s="669" t="s">
        <v>7389</v>
      </c>
      <c r="D66" s="312" t="s">
        <v>7279</v>
      </c>
      <c r="E66" s="1195"/>
      <c r="F66" s="313" t="s">
        <v>61</v>
      </c>
      <c r="G66" s="313" t="s">
        <v>7257</v>
      </c>
      <c r="H66" s="313" t="s">
        <v>7257</v>
      </c>
      <c r="I66" s="313" t="s">
        <v>61</v>
      </c>
      <c r="J66" s="313" t="s">
        <v>61</v>
      </c>
      <c r="K66" s="313" t="s">
        <v>7257</v>
      </c>
      <c r="L66" s="313" t="s">
        <v>61</v>
      </c>
      <c r="M66" s="679" t="s">
        <v>7257</v>
      </c>
      <c r="N66" s="313" t="s">
        <v>7257</v>
      </c>
      <c r="O66" s="313" t="s">
        <v>61</v>
      </c>
      <c r="P66" s="313" t="s">
        <v>7257</v>
      </c>
      <c r="Q66" s="313" t="s">
        <v>61</v>
      </c>
    </row>
    <row r="67" spans="1:26">
      <c r="A67" s="1204" t="s">
        <v>107</v>
      </c>
      <c r="B67" s="1204"/>
      <c r="C67" s="1204"/>
      <c r="D67" s="1204"/>
      <c r="E67" s="315" t="s">
        <v>7257</v>
      </c>
      <c r="F67" s="316">
        <f t="shared" ref="F67:N67" si="0">COUNTIF(F10:F66,"O")</f>
        <v>2</v>
      </c>
      <c r="G67" s="316">
        <f t="shared" si="0"/>
        <v>16</v>
      </c>
      <c r="H67" s="316">
        <f t="shared" si="0"/>
        <v>13</v>
      </c>
      <c r="I67" s="316">
        <f t="shared" si="0"/>
        <v>6</v>
      </c>
      <c r="J67" s="316">
        <f t="shared" si="0"/>
        <v>2</v>
      </c>
      <c r="K67" s="316">
        <f t="shared" si="0"/>
        <v>57</v>
      </c>
      <c r="L67" s="681">
        <f t="shared" si="0"/>
        <v>10</v>
      </c>
      <c r="M67" s="681">
        <f t="shared" si="0"/>
        <v>8</v>
      </c>
      <c r="N67" s="316">
        <f t="shared" si="0"/>
        <v>18</v>
      </c>
      <c r="O67" s="316"/>
      <c r="P67" s="316">
        <f>COUNTIF(P10:P66,"O")</f>
        <v>43</v>
      </c>
      <c r="Q67" s="316">
        <f>COUNTIF(Q10:Q66,"O")</f>
        <v>2</v>
      </c>
    </row>
    <row r="68" spans="1:26">
      <c r="A68" s="1204"/>
      <c r="B68" s="1204"/>
      <c r="C68" s="1204"/>
      <c r="D68" s="1204"/>
      <c r="E68" s="315" t="s">
        <v>7259</v>
      </c>
      <c r="F68" s="317">
        <f t="shared" ref="F68:Q68" si="1">COUNTIF(F10:F66,"X")</f>
        <v>0</v>
      </c>
      <c r="G68" s="317">
        <f t="shared" si="1"/>
        <v>0</v>
      </c>
      <c r="H68" s="317">
        <f t="shared" si="1"/>
        <v>0</v>
      </c>
      <c r="I68" s="317">
        <f t="shared" si="1"/>
        <v>0</v>
      </c>
      <c r="J68" s="317">
        <f t="shared" si="1"/>
        <v>0</v>
      </c>
      <c r="K68" s="317">
        <f t="shared" si="1"/>
        <v>0</v>
      </c>
      <c r="L68" s="682">
        <f t="shared" si="1"/>
        <v>0</v>
      </c>
      <c r="M68" s="682">
        <f>COUNTIF(M10:M66,"X")</f>
        <v>0</v>
      </c>
      <c r="N68" s="317">
        <f t="shared" si="1"/>
        <v>0</v>
      </c>
      <c r="O68" s="317"/>
      <c r="P68" s="317">
        <f t="shared" si="1"/>
        <v>0</v>
      </c>
      <c r="Q68" s="317">
        <f t="shared" si="1"/>
        <v>0</v>
      </c>
    </row>
    <row r="69" spans="1:26">
      <c r="A69" s="1199" t="s">
        <v>7390</v>
      </c>
      <c r="B69" s="1200"/>
      <c r="C69" s="1200"/>
      <c r="D69" s="1200"/>
      <c r="E69" s="1201"/>
      <c r="F69" s="318"/>
      <c r="G69" s="318"/>
      <c r="H69" s="318"/>
      <c r="I69" s="318"/>
      <c r="J69" s="318"/>
      <c r="K69" s="318"/>
      <c r="L69" s="683"/>
      <c r="M69" s="683"/>
      <c r="N69" s="318"/>
      <c r="O69" s="318"/>
      <c r="P69" s="318"/>
      <c r="Q69" s="318"/>
    </row>
    <row r="70" spans="1:26">
      <c r="E70" s="319" t="s">
        <v>7391</v>
      </c>
      <c r="F70" s="320"/>
      <c r="G70" s="320"/>
      <c r="H70" s="320"/>
      <c r="I70" s="320"/>
      <c r="J70" s="320"/>
      <c r="K70" s="320"/>
      <c r="L70" s="684"/>
      <c r="M70" s="684"/>
      <c r="N70" s="320"/>
      <c r="O70" s="320"/>
      <c r="P70" s="320"/>
      <c r="Q70" s="320"/>
    </row>
    <row r="72" spans="1:26">
      <c r="B72" s="672" t="s">
        <v>12600</v>
      </c>
      <c r="F72" s="672" t="s">
        <v>12609</v>
      </c>
    </row>
    <row r="73" spans="1:26">
      <c r="A73" s="726"/>
      <c r="B73" s="726" t="s">
        <v>12601</v>
      </c>
      <c r="C73" s="727" t="s">
        <v>7133</v>
      </c>
      <c r="D73" s="819">
        <v>10</v>
      </c>
      <c r="E73" s="726" t="s">
        <v>12602</v>
      </c>
      <c r="F73" s="728" t="s">
        <v>12601</v>
      </c>
      <c r="G73" s="729"/>
      <c r="H73" s="727" t="s">
        <v>7133</v>
      </c>
      <c r="I73" s="819">
        <v>7</v>
      </c>
      <c r="J73" s="726" t="s">
        <v>12602</v>
      </c>
      <c r="K73" s="726"/>
      <c r="L73" s="730"/>
      <c r="M73" s="730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</row>
    <row r="74" spans="1:26">
      <c r="A74" s="731"/>
      <c r="B74" s="731" t="s">
        <v>12603</v>
      </c>
      <c r="C74" s="732" t="s">
        <v>7133</v>
      </c>
      <c r="D74" s="820">
        <v>22</v>
      </c>
      <c r="E74" s="731" t="s">
        <v>7755</v>
      </c>
      <c r="F74" s="731"/>
      <c r="G74" s="731"/>
      <c r="H74" s="732"/>
      <c r="I74" s="820"/>
      <c r="J74" s="731"/>
      <c r="K74" s="731"/>
      <c r="L74" s="733"/>
      <c r="M74" s="733"/>
      <c r="N74" s="301"/>
      <c r="O74" s="301"/>
      <c r="P74" s="301"/>
      <c r="Q74" s="301"/>
      <c r="R74" s="301"/>
      <c r="S74" s="301"/>
      <c r="T74" s="301"/>
      <c r="U74" s="301"/>
      <c r="V74" s="301"/>
      <c r="W74" s="301"/>
      <c r="X74" s="301"/>
      <c r="Y74" s="301"/>
      <c r="Z74" s="301"/>
    </row>
    <row r="75" spans="1:26">
      <c r="A75" s="731"/>
      <c r="B75" s="731"/>
      <c r="C75" s="732"/>
      <c r="D75" s="820"/>
      <c r="E75" s="731"/>
      <c r="F75" s="734"/>
      <c r="G75" s="734"/>
      <c r="H75" s="735"/>
      <c r="I75" s="823"/>
      <c r="J75" s="734"/>
      <c r="K75" s="734"/>
      <c r="L75" s="736"/>
      <c r="M75" s="736"/>
    </row>
    <row r="76" spans="1:26">
      <c r="A76" s="731"/>
      <c r="B76" s="1198" t="s">
        <v>12604</v>
      </c>
      <c r="C76" s="732" t="s">
        <v>7133</v>
      </c>
      <c r="D76" s="820">
        <f>D73*D74</f>
        <v>220</v>
      </c>
      <c r="E76" s="731" t="s">
        <v>1739</v>
      </c>
      <c r="F76" s="731" t="s">
        <v>12604</v>
      </c>
      <c r="G76" s="734"/>
      <c r="H76" s="732" t="s">
        <v>7133</v>
      </c>
      <c r="I76" s="820">
        <f>+I73</f>
        <v>7</v>
      </c>
      <c r="J76" s="731" t="s">
        <v>1739</v>
      </c>
      <c r="K76" s="734"/>
      <c r="L76" s="736"/>
      <c r="M76" s="736"/>
    </row>
    <row r="77" spans="1:26">
      <c r="A77" s="731"/>
      <c r="B77" s="1198"/>
      <c r="C77" s="732" t="s">
        <v>7133</v>
      </c>
      <c r="D77" s="820">
        <f>D76/D83</f>
        <v>4.4000000000000004</v>
      </c>
      <c r="E77" s="731" t="s">
        <v>3456</v>
      </c>
      <c r="F77" s="731"/>
      <c r="G77" s="734"/>
      <c r="H77" s="732" t="s">
        <v>7133</v>
      </c>
      <c r="I77" s="821">
        <f>I76*I84</f>
        <v>236600</v>
      </c>
      <c r="J77" s="731" t="s">
        <v>19</v>
      </c>
      <c r="K77" s="734"/>
      <c r="L77" s="736"/>
      <c r="M77" s="736"/>
    </row>
    <row r="78" spans="1:26">
      <c r="A78" s="731"/>
      <c r="B78" s="1198" t="s">
        <v>12607</v>
      </c>
      <c r="C78" s="732" t="s">
        <v>7133</v>
      </c>
      <c r="D78" s="820">
        <v>5</v>
      </c>
      <c r="E78" s="731" t="s">
        <v>3456</v>
      </c>
      <c r="F78" s="734"/>
      <c r="G78" s="734"/>
      <c r="H78" s="735"/>
      <c r="I78" s="823"/>
      <c r="J78" s="734"/>
      <c r="K78" s="734"/>
      <c r="L78" s="736"/>
      <c r="M78" s="736"/>
    </row>
    <row r="79" spans="1:26">
      <c r="A79" s="731"/>
      <c r="B79" s="1198"/>
      <c r="C79" s="732" t="s">
        <v>7133</v>
      </c>
      <c r="D79" s="821">
        <v>60000</v>
      </c>
      <c r="E79" s="731" t="s">
        <v>19</v>
      </c>
      <c r="F79" s="734"/>
      <c r="G79" s="734"/>
      <c r="H79" s="735"/>
      <c r="I79" s="823"/>
      <c r="J79" s="734"/>
      <c r="K79" s="734"/>
      <c r="L79" s="736"/>
      <c r="M79" s="736"/>
    </row>
    <row r="80" spans="1:26">
      <c r="A80" s="731"/>
      <c r="B80" s="1198" t="s">
        <v>12608</v>
      </c>
      <c r="C80" s="732" t="s">
        <v>7133</v>
      </c>
      <c r="D80" s="821">
        <f>D78*12</f>
        <v>60</v>
      </c>
      <c r="E80" s="731" t="s">
        <v>3456</v>
      </c>
      <c r="F80" s="1198" t="s">
        <v>12608</v>
      </c>
      <c r="G80" s="734"/>
      <c r="H80" s="732" t="s">
        <v>7133</v>
      </c>
      <c r="I80" s="821">
        <f>I76*4</f>
        <v>28</v>
      </c>
      <c r="J80" s="731" t="s">
        <v>1739</v>
      </c>
      <c r="K80" s="737"/>
      <c r="L80" s="733"/>
      <c r="M80" s="733"/>
    </row>
    <row r="81" spans="1:13">
      <c r="A81" s="731"/>
      <c r="B81" s="1198"/>
      <c r="C81" s="732" t="s">
        <v>7133</v>
      </c>
      <c r="D81" s="821">
        <f>D79*12</f>
        <v>720000</v>
      </c>
      <c r="E81" s="731" t="s">
        <v>19</v>
      </c>
      <c r="F81" s="1198"/>
      <c r="G81" s="734"/>
      <c r="H81" s="732" t="s">
        <v>7133</v>
      </c>
      <c r="I81" s="821">
        <f>I77*4</f>
        <v>946400</v>
      </c>
      <c r="J81" s="731" t="s">
        <v>19</v>
      </c>
      <c r="K81" s="737"/>
      <c r="L81" s="733"/>
      <c r="M81" s="733"/>
    </row>
    <row r="82" spans="1:13">
      <c r="A82" s="731"/>
      <c r="B82" s="738"/>
      <c r="C82" s="732"/>
      <c r="D82" s="821"/>
      <c r="E82" s="731"/>
      <c r="F82" s="734"/>
      <c r="G82" s="734"/>
      <c r="H82" s="735"/>
      <c r="I82" s="823"/>
      <c r="J82" s="734"/>
      <c r="K82" s="734"/>
      <c r="L82" s="736"/>
      <c r="M82" s="736"/>
    </row>
    <row r="83" spans="1:13">
      <c r="A83" s="731"/>
      <c r="B83" s="731" t="s">
        <v>12605</v>
      </c>
      <c r="C83" s="732" t="s">
        <v>7133</v>
      </c>
      <c r="D83" s="820">
        <v>50</v>
      </c>
      <c r="E83" s="731" t="s">
        <v>1739</v>
      </c>
      <c r="F83" s="731" t="s">
        <v>12609</v>
      </c>
      <c r="G83" s="734"/>
      <c r="H83" s="732" t="s">
        <v>7133</v>
      </c>
      <c r="I83" s="820">
        <v>1</v>
      </c>
      <c r="J83" s="731" t="s">
        <v>1739</v>
      </c>
      <c r="K83" s="734"/>
      <c r="L83" s="736"/>
      <c r="M83" s="736"/>
    </row>
    <row r="84" spans="1:13">
      <c r="A84" s="731"/>
      <c r="B84" s="731" t="s">
        <v>12606</v>
      </c>
      <c r="C84" s="732" t="s">
        <v>7133</v>
      </c>
      <c r="D84" s="822">
        <v>60000</v>
      </c>
      <c r="E84" s="731" t="s">
        <v>19</v>
      </c>
      <c r="F84" s="731" t="s">
        <v>12606</v>
      </c>
      <c r="G84" s="734"/>
      <c r="H84" s="732" t="s">
        <v>7133</v>
      </c>
      <c r="I84" s="822">
        <v>33800</v>
      </c>
      <c r="J84" s="731" t="s">
        <v>19</v>
      </c>
      <c r="K84" s="734"/>
      <c r="L84" s="736"/>
      <c r="M84" s="736"/>
    </row>
    <row r="85" spans="1:13">
      <c r="H85" s="673"/>
      <c r="I85" s="297"/>
    </row>
    <row r="86" spans="1:13">
      <c r="H86" s="673"/>
    </row>
    <row r="87" spans="1:13">
      <c r="H87" s="673"/>
    </row>
    <row r="88" spans="1:13">
      <c r="H88" s="673"/>
    </row>
  </sheetData>
  <mergeCells count="27">
    <mergeCell ref="B78:B79"/>
    <mergeCell ref="B80:B81"/>
    <mergeCell ref="F80:F81"/>
    <mergeCell ref="A1:F3"/>
    <mergeCell ref="A6:A9"/>
    <mergeCell ref="B6:B9"/>
    <mergeCell ref="C6:C9"/>
    <mergeCell ref="D6:D9"/>
    <mergeCell ref="E6:E9"/>
    <mergeCell ref="A67:D68"/>
    <mergeCell ref="E21:E42"/>
    <mergeCell ref="E43:E58"/>
    <mergeCell ref="F43:F58"/>
    <mergeCell ref="E12:E13"/>
    <mergeCell ref="E14:E16"/>
    <mergeCell ref="F14:F16"/>
    <mergeCell ref="J43:J58"/>
    <mergeCell ref="E59:E61"/>
    <mergeCell ref="B76:B77"/>
    <mergeCell ref="A69:E69"/>
    <mergeCell ref="Q43:Q58"/>
    <mergeCell ref="E62:E66"/>
    <mergeCell ref="J14:J16"/>
    <mergeCell ref="Q14:Q16"/>
    <mergeCell ref="E18:E20"/>
    <mergeCell ref="O14:O16"/>
    <mergeCell ref="O18:O20"/>
  </mergeCells>
  <pageMargins left="0.70866141732283472" right="0.70866141732283472" top="0.74803149606299213" bottom="0.74803149606299213" header="0.31496062992125984" footer="0.31496062992125984"/>
  <pageSetup paperSize="9" scale="61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topLeftCell="A13" workbookViewId="0">
      <selection activeCell="L45" sqref="L45"/>
    </sheetView>
  </sheetViews>
  <sheetFormatPr defaultRowHeight="15"/>
  <cols>
    <col min="1" max="1" width="4.140625" style="132" customWidth="1"/>
    <col min="2" max="2" width="18.42578125" style="714" bestFit="1" customWidth="1"/>
    <col min="3" max="3" width="29" style="714" bestFit="1" customWidth="1"/>
    <col min="4" max="4" width="26.7109375" style="714" bestFit="1" customWidth="1"/>
    <col min="5" max="5" width="12.28515625" style="714" customWidth="1"/>
    <col min="6" max="6" width="3.7109375" style="714" customWidth="1"/>
    <col min="7" max="7" width="9.140625" style="714" customWidth="1"/>
    <col min="8" max="8" width="25.140625" style="714" customWidth="1"/>
    <col min="9" max="9" width="9.140625" style="714" customWidth="1"/>
    <col min="10" max="10" width="17.140625" style="714" customWidth="1"/>
    <col min="11" max="11" width="18.42578125" style="714" customWidth="1"/>
    <col min="12" max="12" width="38" style="714" customWidth="1"/>
    <col min="13" max="13" width="27.140625" style="714" customWidth="1"/>
  </cols>
  <sheetData>
    <row r="1" spans="1:1" s="714" customFormat="1">
      <c r="A1" s="132"/>
    </row>
    <row r="2" spans="1:1" s="714" customFormat="1">
      <c r="A2" s="132"/>
    </row>
    <row r="3" spans="1:1" s="714" customFormat="1" ht="12.95" customHeight="1">
      <c r="A3" s="132"/>
    </row>
    <row r="4" spans="1:1" s="714" customFormat="1">
      <c r="A4" s="132"/>
    </row>
    <row r="5" spans="1:1" s="714" customFormat="1">
      <c r="A5" s="132"/>
    </row>
    <row r="6" spans="1:1" s="714" customFormat="1">
      <c r="A6" s="132"/>
    </row>
    <row r="7" spans="1:1" s="714" customFormat="1">
      <c r="A7" s="132"/>
    </row>
    <row r="8" spans="1:1" s="714" customFormat="1">
      <c r="A8" s="132"/>
    </row>
    <row r="9" spans="1:1" s="714" customFormat="1">
      <c r="A9" s="132"/>
    </row>
    <row r="10" spans="1:1" s="714" customFormat="1" ht="7.5" customHeight="1">
      <c r="A10" s="132"/>
    </row>
    <row r="11" spans="1:1" s="714" customFormat="1">
      <c r="A11" s="132"/>
    </row>
    <row r="12" spans="1:1" s="714" customFormat="1">
      <c r="A12" s="132"/>
    </row>
    <row r="13" spans="1:1" s="714" customFormat="1">
      <c r="A13" s="132"/>
    </row>
    <row r="14" spans="1:1" s="714" customFormat="1">
      <c r="A14" s="132"/>
    </row>
    <row r="15" spans="1:1" s="714" customFormat="1">
      <c r="A15" s="132"/>
    </row>
    <row r="16" spans="1:1" s="714" customFormat="1">
      <c r="A16" s="132"/>
    </row>
    <row r="17" spans="1:1" s="714" customFormat="1">
      <c r="A17" s="132"/>
    </row>
    <row r="18" spans="1:1" s="714" customFormat="1">
      <c r="A18" s="132"/>
    </row>
    <row r="19" spans="1:1" s="714" customFormat="1">
      <c r="A19" s="132"/>
    </row>
    <row r="20" spans="1:1" s="714" customFormat="1">
      <c r="A20" s="132"/>
    </row>
    <row r="21" spans="1:1" s="714" customFormat="1">
      <c r="A21" s="132"/>
    </row>
    <row r="22" spans="1:1" s="714" customFormat="1">
      <c r="A22" s="132"/>
    </row>
    <row r="23" spans="1:1" s="714" customFormat="1">
      <c r="A23" s="132"/>
    </row>
    <row r="24" spans="1:1" s="714" customFormat="1">
      <c r="A24" s="132"/>
    </row>
    <row r="25" spans="1:1" s="714" customFormat="1">
      <c r="A25" s="132"/>
    </row>
    <row r="26" spans="1:1" s="714" customFormat="1">
      <c r="A26" s="132"/>
    </row>
    <row r="27" spans="1:1" s="714" customFormat="1">
      <c r="A27" s="132"/>
    </row>
    <row r="28" spans="1:1" s="714" customFormat="1">
      <c r="A28" s="132"/>
    </row>
    <row r="29" spans="1:1" s="714" customFormat="1">
      <c r="A29" s="132"/>
    </row>
    <row r="30" spans="1:1" s="714" customFormat="1">
      <c r="A30" s="132"/>
    </row>
    <row r="31" spans="1:1" s="714" customFormat="1">
      <c r="A31" s="132"/>
    </row>
    <row r="32" spans="1:1" s="714" customFormat="1">
      <c r="A32" s="132"/>
    </row>
    <row r="33" spans="1:13" s="714" customFormat="1">
      <c r="A33" s="132"/>
    </row>
    <row r="34" spans="1:13" s="714" customFormat="1">
      <c r="A34" s="132"/>
    </row>
    <row r="35" spans="1:13" s="714" customFormat="1">
      <c r="A35" s="132"/>
    </row>
    <row r="36" spans="1:13">
      <c r="A36" s="830" t="s">
        <v>13225</v>
      </c>
      <c r="B36" s="831"/>
      <c r="C36" s="831"/>
      <c r="D36" s="831"/>
      <c r="E36" s="831"/>
    </row>
    <row r="37" spans="1:13" ht="27">
      <c r="A37" s="832" t="s">
        <v>13154</v>
      </c>
      <c r="B37" s="832" t="s">
        <v>13155</v>
      </c>
      <c r="C37" s="832" t="s">
        <v>13156</v>
      </c>
      <c r="D37" s="832" t="s">
        <v>13157</v>
      </c>
      <c r="E37" s="832" t="s">
        <v>13158</v>
      </c>
    </row>
    <row r="38" spans="1:13" ht="27">
      <c r="A38" s="833" t="s">
        <v>7396</v>
      </c>
      <c r="B38" s="833" t="s">
        <v>13159</v>
      </c>
      <c r="C38" s="833" t="s">
        <v>13160</v>
      </c>
      <c r="D38" s="833" t="s">
        <v>13161</v>
      </c>
      <c r="E38" s="833" t="s">
        <v>13162</v>
      </c>
      <c r="G38" s="833" t="s">
        <v>12</v>
      </c>
      <c r="H38" s="833" t="s">
        <v>13163</v>
      </c>
      <c r="I38" s="833" t="s">
        <v>13164</v>
      </c>
      <c r="J38" s="833" t="s">
        <v>13165</v>
      </c>
      <c r="K38" s="833" t="s">
        <v>13341</v>
      </c>
      <c r="L38" s="833" t="s">
        <v>13166</v>
      </c>
    </row>
    <row r="39" spans="1:13">
      <c r="A39" s="834">
        <v>1</v>
      </c>
      <c r="B39" s="835" t="s">
        <v>13167</v>
      </c>
      <c r="C39" s="836" t="s">
        <v>13168</v>
      </c>
      <c r="D39" s="835" t="s">
        <v>13169</v>
      </c>
      <c r="E39" s="835" t="s">
        <v>13170</v>
      </c>
      <c r="G39" s="834">
        <v>1</v>
      </c>
      <c r="H39" s="835" t="s">
        <v>13171</v>
      </c>
      <c r="I39" s="842">
        <v>28</v>
      </c>
      <c r="J39" s="837">
        <f>+I39*50000</f>
        <v>1400000</v>
      </c>
      <c r="K39" s="837">
        <f>+I39*50000</f>
        <v>1400000</v>
      </c>
      <c r="L39" s="837">
        <f>+I39*50000</f>
        <v>1400000</v>
      </c>
    </row>
    <row r="40" spans="1:13">
      <c r="A40" s="834">
        <v>2</v>
      </c>
      <c r="B40" s="835" t="s">
        <v>13167</v>
      </c>
      <c r="C40" s="835" t="s">
        <v>13172</v>
      </c>
      <c r="D40" s="835" t="s">
        <v>13169</v>
      </c>
      <c r="E40" s="835"/>
      <c r="G40" s="834">
        <v>2</v>
      </c>
      <c r="H40" s="835" t="s">
        <v>13173</v>
      </c>
      <c r="I40" s="842">
        <v>5</v>
      </c>
      <c r="J40" s="837">
        <f>+I40*50000</f>
        <v>250000</v>
      </c>
      <c r="K40" s="837">
        <f>+I40*50000</f>
        <v>250000</v>
      </c>
      <c r="L40" s="837">
        <f>+I40*50000</f>
        <v>250000</v>
      </c>
    </row>
    <row r="41" spans="1:13">
      <c r="A41" s="834">
        <v>3</v>
      </c>
      <c r="B41" s="835" t="s">
        <v>13167</v>
      </c>
      <c r="C41" s="835" t="s">
        <v>13174</v>
      </c>
      <c r="D41" s="835" t="s">
        <v>13169</v>
      </c>
      <c r="E41" s="835"/>
      <c r="G41" s="834">
        <v>3</v>
      </c>
      <c r="H41" s="835" t="s">
        <v>13175</v>
      </c>
      <c r="I41" s="842">
        <v>7</v>
      </c>
      <c r="J41" s="837">
        <f>+I41*50000</f>
        <v>350000</v>
      </c>
      <c r="K41" s="837">
        <f>+I41*50000</f>
        <v>350000</v>
      </c>
      <c r="L41" s="837">
        <f>+I41*50000</f>
        <v>350000</v>
      </c>
    </row>
    <row r="42" spans="1:13">
      <c r="A42" s="834">
        <v>4</v>
      </c>
      <c r="B42" s="835" t="s">
        <v>13176</v>
      </c>
      <c r="C42" s="835" t="s">
        <v>13177</v>
      </c>
      <c r="D42" s="835" t="s">
        <v>13169</v>
      </c>
      <c r="E42" s="835" t="s">
        <v>13170</v>
      </c>
      <c r="G42" s="834">
        <v>4</v>
      </c>
      <c r="H42" s="835" t="s">
        <v>13178</v>
      </c>
      <c r="I42" s="842">
        <v>4</v>
      </c>
      <c r="J42" s="837">
        <f>+I42*50000</f>
        <v>200000</v>
      </c>
      <c r="K42" s="837">
        <f>+I42*50000</f>
        <v>200000</v>
      </c>
      <c r="L42" s="837">
        <f>+I42*50000</f>
        <v>200000</v>
      </c>
    </row>
    <row r="43" spans="1:13">
      <c r="A43" s="834">
        <v>5</v>
      </c>
      <c r="B43" s="838" t="s">
        <v>13179</v>
      </c>
      <c r="C43" s="838" t="s">
        <v>13180</v>
      </c>
      <c r="D43" s="838" t="s">
        <v>13181</v>
      </c>
      <c r="E43" s="838" t="s">
        <v>13182</v>
      </c>
      <c r="G43" s="834"/>
      <c r="H43" s="835"/>
      <c r="I43" s="836"/>
      <c r="J43" s="837"/>
      <c r="K43" s="839"/>
      <c r="L43" s="839"/>
    </row>
    <row r="44" spans="1:13">
      <c r="A44" s="834">
        <v>6</v>
      </c>
      <c r="B44" s="835" t="s">
        <v>13179</v>
      </c>
      <c r="C44" s="836" t="s">
        <v>13183</v>
      </c>
      <c r="D44" s="836" t="s">
        <v>13181</v>
      </c>
      <c r="E44" s="836" t="s">
        <v>13184</v>
      </c>
      <c r="G44" s="834"/>
      <c r="H44" s="835"/>
      <c r="I44" s="836"/>
      <c r="J44" s="837"/>
      <c r="K44" s="839"/>
      <c r="L44" s="839"/>
    </row>
    <row r="45" spans="1:13">
      <c r="A45" s="834">
        <v>7</v>
      </c>
      <c r="B45" s="835" t="s">
        <v>13179</v>
      </c>
      <c r="C45" s="836" t="s">
        <v>13185</v>
      </c>
      <c r="D45" s="836" t="s">
        <v>13181</v>
      </c>
      <c r="E45" s="836" t="s">
        <v>13186</v>
      </c>
      <c r="G45" s="834"/>
      <c r="H45" s="835"/>
      <c r="I45" s="836"/>
      <c r="J45" s="837"/>
      <c r="K45" s="839"/>
      <c r="L45" s="839"/>
    </row>
    <row r="46" spans="1:13">
      <c r="A46" s="834">
        <v>8</v>
      </c>
      <c r="B46" s="835" t="s">
        <v>13179</v>
      </c>
      <c r="C46" s="836" t="s">
        <v>13187</v>
      </c>
      <c r="D46" s="836" t="s">
        <v>13181</v>
      </c>
      <c r="E46" s="836" t="s">
        <v>227</v>
      </c>
      <c r="G46" s="835" t="s">
        <v>13188</v>
      </c>
      <c r="H46" s="835"/>
      <c r="I46" s="835">
        <f>SUM(I39:I45)</f>
        <v>44</v>
      </c>
      <c r="J46" s="837">
        <f>SUM(J39:J44)</f>
        <v>2200000</v>
      </c>
      <c r="K46" s="837">
        <f>SUM(K39:K44)</f>
        <v>2200000</v>
      </c>
      <c r="L46" s="1208">
        <f>SUM(L39:L44)</f>
        <v>2200000</v>
      </c>
      <c r="M46" s="837">
        <f>+J46+K46+L46</f>
        <v>6600000</v>
      </c>
    </row>
    <row r="47" spans="1:13">
      <c r="A47" s="834">
        <v>9</v>
      </c>
      <c r="B47" s="835" t="s">
        <v>13189</v>
      </c>
      <c r="C47" s="836" t="s">
        <v>13190</v>
      </c>
      <c r="D47" s="836" t="s">
        <v>13191</v>
      </c>
      <c r="E47" s="836" t="s">
        <v>13192</v>
      </c>
      <c r="G47" s="835"/>
      <c r="H47" s="835"/>
      <c r="I47" s="835"/>
      <c r="J47" s="837"/>
      <c r="K47" s="837"/>
      <c r="L47" s="1208"/>
      <c r="M47" s="837"/>
    </row>
    <row r="48" spans="1:13">
      <c r="A48" s="834">
        <v>10</v>
      </c>
      <c r="B48" s="835" t="s">
        <v>13189</v>
      </c>
      <c r="C48" s="840" t="s">
        <v>13193</v>
      </c>
      <c r="D48" s="836" t="s">
        <v>13191</v>
      </c>
      <c r="E48" s="836" t="s">
        <v>13184</v>
      </c>
    </row>
    <row r="49" spans="1:12">
      <c r="A49" s="834">
        <v>11</v>
      </c>
      <c r="B49" s="835" t="s">
        <v>13189</v>
      </c>
      <c r="C49" s="840" t="s">
        <v>13194</v>
      </c>
      <c r="D49" s="836" t="s">
        <v>13191</v>
      </c>
      <c r="E49" s="836" t="s">
        <v>227</v>
      </c>
    </row>
    <row r="50" spans="1:12">
      <c r="A50" s="834">
        <v>12</v>
      </c>
      <c r="B50" s="835" t="s">
        <v>13189</v>
      </c>
      <c r="C50" s="840" t="s">
        <v>13195</v>
      </c>
      <c r="D50" s="836" t="s">
        <v>13191</v>
      </c>
      <c r="E50" s="836"/>
    </row>
    <row r="51" spans="1:12">
      <c r="A51" s="834">
        <v>13</v>
      </c>
      <c r="B51" s="835" t="s">
        <v>13196</v>
      </c>
      <c r="C51" s="836" t="s">
        <v>13197</v>
      </c>
      <c r="D51" s="836" t="s">
        <v>13198</v>
      </c>
      <c r="E51" s="835" t="s">
        <v>13182</v>
      </c>
    </row>
    <row r="52" spans="1:12">
      <c r="A52" s="834">
        <v>14</v>
      </c>
      <c r="B52" s="835" t="s">
        <v>13196</v>
      </c>
      <c r="C52" s="836" t="s">
        <v>13199</v>
      </c>
      <c r="D52" s="836" t="s">
        <v>13198</v>
      </c>
      <c r="E52" s="836" t="s">
        <v>13200</v>
      </c>
    </row>
    <row r="53" spans="1:12" ht="15.75">
      <c r="A53" s="834">
        <v>15</v>
      </c>
      <c r="B53" s="835" t="s">
        <v>13196</v>
      </c>
      <c r="C53" s="836" t="s">
        <v>13201</v>
      </c>
      <c r="D53" s="836" t="s">
        <v>13198</v>
      </c>
      <c r="E53" s="836"/>
      <c r="H53" s="1209" t="s">
        <v>13202</v>
      </c>
      <c r="I53" s="1210"/>
      <c r="J53" s="837" t="s">
        <v>13203</v>
      </c>
      <c r="K53" s="837" t="s">
        <v>13204</v>
      </c>
    </row>
    <row r="54" spans="1:12">
      <c r="A54" s="834">
        <v>16</v>
      </c>
      <c r="B54" s="835" t="s">
        <v>13196</v>
      </c>
      <c r="C54" s="836" t="s">
        <v>13205</v>
      </c>
      <c r="D54" s="836" t="s">
        <v>13198</v>
      </c>
      <c r="E54" s="836"/>
      <c r="H54" s="835" t="s">
        <v>13206</v>
      </c>
      <c r="I54" s="835">
        <v>44</v>
      </c>
      <c r="J54" s="837">
        <f>+I54*50000</f>
        <v>2200000</v>
      </c>
      <c r="K54" s="837"/>
      <c r="L54" s="578">
        <f>SUM(J54:K54)</f>
        <v>2200000</v>
      </c>
    </row>
    <row r="55" spans="1:12">
      <c r="A55" s="841">
        <v>17</v>
      </c>
      <c r="B55" s="842" t="s">
        <v>13207</v>
      </c>
      <c r="C55" s="842" t="s">
        <v>13208</v>
      </c>
      <c r="D55" s="842" t="s">
        <v>13191</v>
      </c>
      <c r="E55" s="842" t="s">
        <v>13170</v>
      </c>
      <c r="H55" s="835" t="s">
        <v>13206</v>
      </c>
      <c r="I55" s="835">
        <v>44</v>
      </c>
      <c r="J55" s="837"/>
      <c r="K55" s="837">
        <f>+I55*150000</f>
        <v>6600000</v>
      </c>
      <c r="L55" s="578">
        <f>SUM(J55:K55)</f>
        <v>6600000</v>
      </c>
    </row>
    <row r="56" spans="1:12">
      <c r="A56" s="841">
        <v>18</v>
      </c>
      <c r="B56" s="842" t="s">
        <v>13207</v>
      </c>
      <c r="C56" s="842" t="s">
        <v>13209</v>
      </c>
      <c r="D56" s="842" t="s">
        <v>13191</v>
      </c>
      <c r="E56" s="842"/>
      <c r="H56" s="835"/>
      <c r="I56" s="835"/>
      <c r="J56" s="837"/>
      <c r="K56" s="837">
        <f>+I56*150000</f>
        <v>0</v>
      </c>
    </row>
    <row r="57" spans="1:12">
      <c r="A57" s="841">
        <v>19</v>
      </c>
      <c r="B57" s="842" t="s">
        <v>13207</v>
      </c>
      <c r="C57" s="842" t="s">
        <v>13210</v>
      </c>
      <c r="D57" s="842" t="s">
        <v>13191</v>
      </c>
      <c r="E57" s="842"/>
      <c r="H57" s="835" t="s">
        <v>13342</v>
      </c>
      <c r="I57" s="835">
        <v>1</v>
      </c>
      <c r="J57" s="837"/>
      <c r="K57" s="837"/>
      <c r="L57" s="578">
        <v>1000000</v>
      </c>
    </row>
    <row r="58" spans="1:12">
      <c r="A58" s="841">
        <v>20</v>
      </c>
      <c r="B58" s="842" t="s">
        <v>13211</v>
      </c>
      <c r="C58" s="842" t="s">
        <v>13212</v>
      </c>
      <c r="D58" s="842" t="s">
        <v>13213</v>
      </c>
      <c r="E58" s="842" t="s">
        <v>13182</v>
      </c>
      <c r="K58" s="714" t="s">
        <v>27</v>
      </c>
      <c r="L58" s="578">
        <f>SUM(L54:L57)</f>
        <v>9800000</v>
      </c>
    </row>
    <row r="59" spans="1:12">
      <c r="A59" s="834">
        <v>21</v>
      </c>
      <c r="B59" s="842" t="s">
        <v>13211</v>
      </c>
      <c r="C59" s="842" t="s">
        <v>13214</v>
      </c>
      <c r="D59" s="842" t="s">
        <v>13215</v>
      </c>
      <c r="E59" s="842" t="s">
        <v>13186</v>
      </c>
    </row>
    <row r="60" spans="1:12">
      <c r="A60" s="834">
        <v>22</v>
      </c>
      <c r="B60" s="842" t="s">
        <v>13211</v>
      </c>
      <c r="C60" s="843" t="s">
        <v>13216</v>
      </c>
      <c r="D60" s="842" t="s">
        <v>13215</v>
      </c>
      <c r="E60" s="842" t="s">
        <v>227</v>
      </c>
    </row>
    <row r="61" spans="1:12">
      <c r="A61" s="834">
        <v>23</v>
      </c>
      <c r="B61" s="842" t="s">
        <v>13211</v>
      </c>
      <c r="C61" s="842" t="s">
        <v>13217</v>
      </c>
      <c r="D61" s="842" t="s">
        <v>13181</v>
      </c>
      <c r="E61" s="842" t="s">
        <v>13186</v>
      </c>
    </row>
    <row r="62" spans="1:12">
      <c r="A62" s="834">
        <v>24</v>
      </c>
      <c r="B62" s="842" t="s">
        <v>13211</v>
      </c>
      <c r="C62" s="842" t="s">
        <v>13218</v>
      </c>
      <c r="D62" s="842" t="s">
        <v>13181</v>
      </c>
      <c r="E62" s="842" t="s">
        <v>227</v>
      </c>
    </row>
    <row r="63" spans="1:12">
      <c r="A63" s="834">
        <v>25</v>
      </c>
      <c r="B63" s="842" t="s">
        <v>13219</v>
      </c>
      <c r="C63" s="842" t="s">
        <v>13220</v>
      </c>
      <c r="D63" s="842" t="s">
        <v>13221</v>
      </c>
      <c r="E63" s="842" t="s">
        <v>13222</v>
      </c>
    </row>
    <row r="64" spans="1:12">
      <c r="A64" s="834">
        <v>26</v>
      </c>
      <c r="B64" s="842" t="s">
        <v>13219</v>
      </c>
      <c r="C64" s="842" t="s">
        <v>7145</v>
      </c>
      <c r="D64" s="842" t="s">
        <v>13221</v>
      </c>
      <c r="E64" s="842" t="s">
        <v>13186</v>
      </c>
    </row>
    <row r="65" spans="1:5">
      <c r="A65" s="834">
        <v>27</v>
      </c>
      <c r="B65" s="842" t="s">
        <v>13219</v>
      </c>
      <c r="C65" s="842" t="s">
        <v>13223</v>
      </c>
      <c r="D65" s="842" t="s">
        <v>13221</v>
      </c>
      <c r="E65" s="842" t="s">
        <v>227</v>
      </c>
    </row>
    <row r="66" spans="1:5">
      <c r="A66" s="834">
        <v>28</v>
      </c>
      <c r="B66" s="842" t="s">
        <v>13219</v>
      </c>
      <c r="C66" s="842" t="s">
        <v>13224</v>
      </c>
      <c r="D66" s="842" t="s">
        <v>13221</v>
      </c>
      <c r="E66" s="842" t="s">
        <v>227</v>
      </c>
    </row>
  </sheetData>
  <mergeCells count="2">
    <mergeCell ref="L46:L47"/>
    <mergeCell ref="H53:I5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S170"/>
  <sheetViews>
    <sheetView zoomScale="85" zoomScaleNormal="85" workbookViewId="0">
      <selection activeCell="N20" sqref="N20"/>
    </sheetView>
  </sheetViews>
  <sheetFormatPr defaultRowHeight="15"/>
  <cols>
    <col min="1" max="1" width="5" style="714" customWidth="1"/>
    <col min="2" max="2" width="28.7109375" style="714" customWidth="1"/>
    <col min="3" max="3" width="28" style="714" customWidth="1"/>
    <col min="4" max="4" width="9.140625" style="714" customWidth="1"/>
    <col min="5" max="5" width="10.140625" style="846" bestFit="1" customWidth="1"/>
    <col min="6" max="6" width="10.28515625" style="846" bestFit="1" customWidth="1"/>
    <col min="7" max="7" width="10.140625" style="846" bestFit="1" customWidth="1"/>
    <col min="8" max="8" width="10.28515625" style="846" bestFit="1" customWidth="1"/>
    <col min="9" max="9" width="4.140625" style="714" customWidth="1"/>
    <col min="10" max="10" width="3.85546875" style="714" bestFit="1" customWidth="1"/>
    <col min="11" max="11" width="24.28515625" style="714" customWidth="1"/>
    <col min="12" max="12" width="28" style="714" customWidth="1"/>
    <col min="13" max="13" width="9.140625" style="714" customWidth="1"/>
    <col min="14" max="14" width="10.140625" style="714" bestFit="1" customWidth="1"/>
    <col min="15" max="15" width="19.7109375" style="714" bestFit="1" customWidth="1"/>
    <col min="16" max="16" width="5.85546875" style="714" customWidth="1"/>
    <col min="17" max="17" width="10.140625" style="714" bestFit="1" customWidth="1"/>
    <col min="18" max="18" width="4.28515625" style="714" customWidth="1"/>
    <col min="19" max="19" width="3.85546875" style="714" bestFit="1" customWidth="1"/>
    <col min="20" max="20" width="17.5703125" style="714" customWidth="1"/>
    <col min="21" max="21" width="28" style="714" customWidth="1"/>
    <col min="22" max="22" width="9.140625" style="714" customWidth="1"/>
    <col min="23" max="26" width="10.140625" style="714" bestFit="1" customWidth="1"/>
    <col min="27" max="28" width="4.5703125" style="714" customWidth="1"/>
    <col min="29" max="29" width="26.85546875" style="714" customWidth="1"/>
    <col min="30" max="30" width="28" style="714" customWidth="1"/>
    <col min="31" max="31" width="9.140625" style="714" customWidth="1"/>
    <col min="32" max="35" width="10.140625" style="714" bestFit="1" customWidth="1"/>
    <col min="36" max="36" width="4.5703125" style="714" customWidth="1"/>
    <col min="37" max="37" width="3.85546875" style="714" bestFit="1" customWidth="1"/>
    <col min="38" max="38" width="24.28515625" style="714" customWidth="1"/>
    <col min="39" max="39" width="28" style="714" customWidth="1"/>
    <col min="40" max="40" width="9.140625" style="714" customWidth="1"/>
    <col min="41" max="44" width="10.140625" style="714" bestFit="1" customWidth="1"/>
    <col min="45" max="45" width="4.28515625" style="714" customWidth="1"/>
  </cols>
  <sheetData>
    <row r="1" spans="1:44">
      <c r="A1" s="1217" t="s">
        <v>13226</v>
      </c>
      <c r="B1" s="1217"/>
      <c r="C1" s="1217"/>
      <c r="D1" s="1217"/>
      <c r="E1" s="844"/>
      <c r="F1" s="844"/>
      <c r="G1" s="844"/>
      <c r="H1" s="844"/>
      <c r="J1" s="1217" t="s">
        <v>13226</v>
      </c>
      <c r="K1" s="1217"/>
      <c r="L1" s="1217"/>
      <c r="M1" s="1217"/>
      <c r="N1" s="845"/>
      <c r="O1" s="845"/>
      <c r="P1" s="845"/>
      <c r="Q1" s="845"/>
      <c r="S1" s="1217" t="s">
        <v>13226</v>
      </c>
      <c r="T1" s="1217"/>
      <c r="U1" s="1217"/>
      <c r="V1" s="1217"/>
      <c r="W1" s="845"/>
      <c r="X1" s="845"/>
      <c r="Y1" s="845"/>
      <c r="Z1" s="845"/>
      <c r="AB1" s="1217" t="s">
        <v>13226</v>
      </c>
      <c r="AC1" s="1217"/>
      <c r="AD1" s="1217"/>
      <c r="AE1" s="1217"/>
      <c r="AF1" s="845"/>
      <c r="AG1" s="845"/>
      <c r="AH1" s="845"/>
      <c r="AI1" s="845"/>
      <c r="AK1" s="1217" t="s">
        <v>13227</v>
      </c>
      <c r="AL1" s="1217"/>
      <c r="AM1" s="1217"/>
      <c r="AN1" s="1217"/>
      <c r="AO1" s="845"/>
      <c r="AP1" s="845"/>
      <c r="AQ1" s="845"/>
      <c r="AR1" s="845"/>
    </row>
    <row r="2" spans="1:44">
      <c r="A2" s="1217" t="s">
        <v>13228</v>
      </c>
      <c r="B2" s="1217"/>
      <c r="C2" s="1217"/>
      <c r="D2" s="1217"/>
      <c r="E2" s="869"/>
      <c r="F2" s="870" t="s">
        <v>13284</v>
      </c>
      <c r="H2" s="844"/>
      <c r="J2" s="1217" t="s">
        <v>13229</v>
      </c>
      <c r="K2" s="1217"/>
      <c r="L2" s="1217"/>
      <c r="M2" s="1217"/>
      <c r="N2" s="845"/>
      <c r="O2" s="845"/>
      <c r="P2" s="845"/>
      <c r="Q2" s="845"/>
      <c r="S2" s="1217" t="s">
        <v>13230</v>
      </c>
      <c r="T2" s="1217"/>
      <c r="U2" s="1217"/>
      <c r="V2" s="1217"/>
      <c r="W2" s="845"/>
      <c r="X2" s="845"/>
      <c r="Y2" s="845"/>
      <c r="Z2" s="845"/>
      <c r="AB2" s="1217" t="s">
        <v>13231</v>
      </c>
      <c r="AC2" s="1217"/>
      <c r="AD2" s="1217"/>
      <c r="AE2" s="1217"/>
      <c r="AF2" s="845"/>
      <c r="AG2" s="845"/>
      <c r="AH2" s="845"/>
      <c r="AI2" s="845"/>
      <c r="AK2" s="1217" t="s">
        <v>13232</v>
      </c>
      <c r="AL2" s="1217"/>
      <c r="AM2" s="1217"/>
      <c r="AN2" s="1217"/>
      <c r="AO2" s="845"/>
      <c r="AP2" s="845"/>
      <c r="AQ2" s="845"/>
      <c r="AR2" s="845"/>
    </row>
    <row r="4" spans="1:44">
      <c r="A4" s="1213" t="s">
        <v>12</v>
      </c>
      <c r="B4" s="1213" t="s">
        <v>13233</v>
      </c>
      <c r="C4" s="1213" t="s">
        <v>13234</v>
      </c>
      <c r="D4" s="1213" t="s">
        <v>90</v>
      </c>
      <c r="E4" s="1215" t="s">
        <v>4350</v>
      </c>
      <c r="F4" s="1215"/>
      <c r="G4" s="1216" t="s">
        <v>13235</v>
      </c>
      <c r="H4" s="1216"/>
      <c r="J4" s="1213" t="s">
        <v>12</v>
      </c>
      <c r="K4" s="1213" t="s">
        <v>13233</v>
      </c>
      <c r="L4" s="1213" t="s">
        <v>13234</v>
      </c>
      <c r="M4" s="1213" t="s">
        <v>90</v>
      </c>
      <c r="N4" s="1215" t="s">
        <v>4350</v>
      </c>
      <c r="O4" s="1215"/>
      <c r="P4" s="1216" t="s">
        <v>13235</v>
      </c>
      <c r="Q4" s="1216"/>
      <c r="S4" s="1213" t="s">
        <v>12</v>
      </c>
      <c r="T4" s="1213" t="s">
        <v>13233</v>
      </c>
      <c r="U4" s="1213" t="s">
        <v>13234</v>
      </c>
      <c r="V4" s="1213" t="s">
        <v>90</v>
      </c>
      <c r="W4" s="1215" t="s">
        <v>4350</v>
      </c>
      <c r="X4" s="1215"/>
      <c r="Y4" s="1216" t="s">
        <v>13235</v>
      </c>
      <c r="Z4" s="1216"/>
      <c r="AB4" s="1213" t="s">
        <v>12</v>
      </c>
      <c r="AC4" s="1213" t="s">
        <v>13233</v>
      </c>
      <c r="AD4" s="1213" t="s">
        <v>13234</v>
      </c>
      <c r="AE4" s="1213" t="s">
        <v>90</v>
      </c>
      <c r="AF4" s="1215" t="s">
        <v>4350</v>
      </c>
      <c r="AG4" s="1215"/>
      <c r="AH4" s="1216" t="s">
        <v>13235</v>
      </c>
      <c r="AI4" s="1216"/>
      <c r="AK4" s="1213" t="s">
        <v>12</v>
      </c>
      <c r="AL4" s="1213" t="s">
        <v>13233</v>
      </c>
      <c r="AM4" s="1213" t="s">
        <v>13234</v>
      </c>
      <c r="AN4" s="1213" t="s">
        <v>90</v>
      </c>
      <c r="AO4" s="1215" t="s">
        <v>4350</v>
      </c>
      <c r="AP4" s="1215"/>
      <c r="AQ4" s="1216" t="s">
        <v>13235</v>
      </c>
      <c r="AR4" s="1216"/>
    </row>
    <row r="5" spans="1:44">
      <c r="A5" s="1214"/>
      <c r="B5" s="1214"/>
      <c r="C5" s="1214"/>
      <c r="D5" s="1214"/>
      <c r="E5" s="847" t="s">
        <v>7652</v>
      </c>
      <c r="F5" s="847" t="s">
        <v>7653</v>
      </c>
      <c r="G5" s="848" t="s">
        <v>7652</v>
      </c>
      <c r="H5" s="848" t="s">
        <v>7653</v>
      </c>
      <c r="J5" s="1214"/>
      <c r="K5" s="1214"/>
      <c r="L5" s="1214"/>
      <c r="M5" s="1214"/>
      <c r="N5" s="847" t="s">
        <v>7652</v>
      </c>
      <c r="O5" s="847" t="s">
        <v>7653</v>
      </c>
      <c r="P5" s="848" t="s">
        <v>7652</v>
      </c>
      <c r="Q5" s="848" t="s">
        <v>7653</v>
      </c>
      <c r="S5" s="1214"/>
      <c r="T5" s="1214"/>
      <c r="U5" s="1214"/>
      <c r="V5" s="1214"/>
      <c r="W5" s="847" t="s">
        <v>7652</v>
      </c>
      <c r="X5" s="847" t="s">
        <v>7653</v>
      </c>
      <c r="Y5" s="848" t="s">
        <v>7652</v>
      </c>
      <c r="Z5" s="848" t="s">
        <v>7653</v>
      </c>
      <c r="AB5" s="1214"/>
      <c r="AC5" s="1214"/>
      <c r="AD5" s="1214"/>
      <c r="AE5" s="1214"/>
      <c r="AF5" s="847" t="s">
        <v>7652</v>
      </c>
      <c r="AG5" s="847" t="s">
        <v>7653</v>
      </c>
      <c r="AH5" s="848" t="s">
        <v>7652</v>
      </c>
      <c r="AI5" s="848" t="s">
        <v>7653</v>
      </c>
      <c r="AK5" s="1214"/>
      <c r="AL5" s="1214"/>
      <c r="AM5" s="1214"/>
      <c r="AN5" s="1214"/>
      <c r="AO5" s="847" t="s">
        <v>7652</v>
      </c>
      <c r="AP5" s="847" t="s">
        <v>7653</v>
      </c>
      <c r="AQ5" s="848" t="s">
        <v>7652</v>
      </c>
      <c r="AR5" s="848" t="s">
        <v>7653</v>
      </c>
    </row>
    <row r="6" spans="1:44">
      <c r="A6" s="849">
        <v>1</v>
      </c>
      <c r="B6" s="849"/>
      <c r="C6" s="868">
        <v>38130228</v>
      </c>
      <c r="D6" s="849">
        <v>1</v>
      </c>
      <c r="E6" s="850">
        <f>IFERROR(VLOOKUP(C6,'[5]Update harga nov 24'!$B$20:$H$35,7,0),"0")</f>
        <v>162.07</v>
      </c>
      <c r="F6" s="851">
        <f>+D6*E6</f>
        <v>162.07</v>
      </c>
      <c r="G6" s="850">
        <f>IFERROR(VLOOKUP(C6,'[5]Update harga nov 24'!$B$3:$H$17,7,0),"0")</f>
        <v>164.21</v>
      </c>
      <c r="H6" s="852">
        <f>+D6*G6</f>
        <v>164.21</v>
      </c>
      <c r="J6" s="849">
        <v>1</v>
      </c>
      <c r="K6" s="849"/>
      <c r="L6" s="849">
        <v>28142808</v>
      </c>
      <c r="M6" s="849">
        <v>1</v>
      </c>
      <c r="N6" s="850">
        <f>IFERROR(VLOOKUP(L6,'[5]Update harga nov 24'!$B$20:$H$35,7,0),"0")</f>
        <v>810.3</v>
      </c>
      <c r="O6" s="851">
        <f>+M6*N6</f>
        <v>810.3</v>
      </c>
      <c r="P6" s="850">
        <f>IFERROR(VLOOKUP(L6,'[5]Update harga nov 24'!$B$3:$H$17,7,0),"0")</f>
        <v>820.99</v>
      </c>
      <c r="Q6" s="852">
        <f>+M6*P6</f>
        <v>820.99</v>
      </c>
      <c r="S6" s="849">
        <v>1</v>
      </c>
      <c r="T6" s="849"/>
      <c r="U6" s="849">
        <v>48316675</v>
      </c>
      <c r="V6" s="849">
        <v>2</v>
      </c>
      <c r="W6" s="850" t="str">
        <f>IFERROR(VLOOKUP(U6,'[5]Update harga nov 24'!$B$20:$H$35,7,0),"0")</f>
        <v>0</v>
      </c>
      <c r="X6" s="851">
        <f>+V6*W6</f>
        <v>0</v>
      </c>
      <c r="Y6" s="850" t="str">
        <f>IFERROR(VLOOKUP(U6,'[5]Update harga nov 24'!$B$3:$H$17,7,0),"0")</f>
        <v>0</v>
      </c>
      <c r="Z6" s="852">
        <f>+V6*Y6</f>
        <v>0</v>
      </c>
      <c r="AB6" s="849">
        <v>1</v>
      </c>
      <c r="AC6" s="849"/>
      <c r="AD6" s="849">
        <v>38130228</v>
      </c>
      <c r="AE6" s="849">
        <v>1</v>
      </c>
      <c r="AF6" s="850">
        <f>IFERROR(VLOOKUP(AD6,'[5]Update harga nov 24'!$B$20:$H$35,7,0),"0")</f>
        <v>162.07</v>
      </c>
      <c r="AG6" s="851">
        <f>+AE6*AF6</f>
        <v>162.07</v>
      </c>
      <c r="AH6" s="850">
        <f>IFERROR(VLOOKUP(AD6,'[5]Update harga nov 24'!$B$3:$H$17,7,0),"0")</f>
        <v>164.21</v>
      </c>
      <c r="AI6" s="852">
        <f>+AE6*AH6</f>
        <v>164.21</v>
      </c>
      <c r="AK6" s="849">
        <v>1</v>
      </c>
      <c r="AL6" s="849"/>
      <c r="AM6" s="849">
        <v>48316675</v>
      </c>
      <c r="AN6" s="849">
        <v>2</v>
      </c>
      <c r="AO6" s="850" t="str">
        <f>IFERROR(VLOOKUP(AM6,'[5]Update harga nov 24'!$B$20:$H$35,7,0),"0")</f>
        <v>0</v>
      </c>
      <c r="AP6" s="851">
        <f>+AN6*AO6</f>
        <v>0</v>
      </c>
      <c r="AQ6" s="850" t="str">
        <f>IFERROR(VLOOKUP(AM6,'[5]Update harga nov 24'!$B$3:$H$17,7,0),"0")</f>
        <v>0</v>
      </c>
      <c r="AR6" s="852">
        <f>+AN6*AQ6</f>
        <v>0</v>
      </c>
    </row>
    <row r="7" spans="1:44">
      <c r="A7" s="853">
        <v>2</v>
      </c>
      <c r="B7" s="853"/>
      <c r="C7" s="867">
        <v>4813045202</v>
      </c>
      <c r="D7" s="853">
        <v>1</v>
      </c>
      <c r="E7" s="850">
        <f>IFERROR(VLOOKUP(C7,'[5]Update harga nov 24'!$B$20:$H$35,7,0),"0")</f>
        <v>49.43</v>
      </c>
      <c r="F7" s="854">
        <f t="shared" ref="F7:F39" si="0">+D7*E7</f>
        <v>49.43</v>
      </c>
      <c r="G7" s="850">
        <f>IFERROR(VLOOKUP(C7,'[5]Update harga nov 24'!$B$3:$H$17,7,0),"0")</f>
        <v>50.08</v>
      </c>
      <c r="H7" s="855">
        <f t="shared" ref="H7:H39" si="1">+D7*G7</f>
        <v>50.08</v>
      </c>
      <c r="J7" s="853">
        <v>2</v>
      </c>
      <c r="K7" s="853"/>
      <c r="L7" s="853">
        <v>48316675</v>
      </c>
      <c r="M7" s="853">
        <v>2</v>
      </c>
      <c r="N7" s="850" t="str">
        <f>IFERROR(VLOOKUP(L7,'[5]Update harga nov 24'!$B$20:$H$35,7,0),"0")</f>
        <v>0</v>
      </c>
      <c r="O7" s="854">
        <f>+M7*N7</f>
        <v>0</v>
      </c>
      <c r="P7" s="850" t="str">
        <f>IFERROR(VLOOKUP(L7,'[5]Update harga nov 24'!$B$3:$H$17,7,0),"0")</f>
        <v>0</v>
      </c>
      <c r="Q7" s="855">
        <f t="shared" ref="Q7:Q27" si="2">+M7*P7</f>
        <v>0</v>
      </c>
      <c r="S7" s="853">
        <v>2</v>
      </c>
      <c r="T7" s="853"/>
      <c r="U7" s="853">
        <v>18316683</v>
      </c>
      <c r="V7" s="853">
        <v>1</v>
      </c>
      <c r="W7" s="850">
        <f>IFERROR(VLOOKUP(U7,'[5]Update harga nov 24'!$B$20:$H$35,7,0),"0")</f>
        <v>1430.18</v>
      </c>
      <c r="X7" s="854">
        <f>+V7*W7</f>
        <v>1430.18</v>
      </c>
      <c r="Y7" s="850">
        <f>IFERROR(VLOOKUP(U7,'[5]Update harga nov 24'!$B$3:$H$17,7,0),"0")</f>
        <v>1449.05</v>
      </c>
      <c r="Z7" s="855">
        <f t="shared" ref="Z7:Z39" si="3">+V7*Y7</f>
        <v>1449.05</v>
      </c>
      <c r="AB7" s="853">
        <v>2</v>
      </c>
      <c r="AC7" s="853"/>
      <c r="AD7" s="853">
        <v>4813045202</v>
      </c>
      <c r="AE7" s="853">
        <v>1</v>
      </c>
      <c r="AF7" s="850">
        <f>IFERROR(VLOOKUP(AD7,'[5]Update harga nov 24'!$B$20:$H$35,7,0),"0")</f>
        <v>49.43</v>
      </c>
      <c r="AG7" s="854">
        <f>+AE7*AF7</f>
        <v>49.43</v>
      </c>
      <c r="AH7" s="850">
        <f>IFERROR(VLOOKUP(AD7,'[5]Update harga nov 24'!$B$3:$H$17,7,0),"0")</f>
        <v>50.08</v>
      </c>
      <c r="AI7" s="855">
        <f t="shared" ref="AI7:AI39" si="4">+AE7*AH7</f>
        <v>50.08</v>
      </c>
      <c r="AK7" s="853">
        <v>2</v>
      </c>
      <c r="AL7" s="853"/>
      <c r="AM7" s="853">
        <v>18316683</v>
      </c>
      <c r="AN7" s="853">
        <v>1</v>
      </c>
      <c r="AO7" s="850">
        <f>IFERROR(VLOOKUP(AM7,'[5]Update harga nov 24'!$B$20:$H$35,7,0),"0")</f>
        <v>1430.18</v>
      </c>
      <c r="AP7" s="854">
        <f>+AN7*AO7</f>
        <v>1430.18</v>
      </c>
      <c r="AQ7" s="850">
        <f>IFERROR(VLOOKUP(AM7,'[5]Update harga nov 24'!$B$3:$H$17,7,0),"0")</f>
        <v>1449.05</v>
      </c>
      <c r="AR7" s="855">
        <f t="shared" ref="AR7:AR39" si="5">+AN7*AQ7</f>
        <v>1449.05</v>
      </c>
    </row>
    <row r="8" spans="1:44">
      <c r="A8" s="853">
        <v>3</v>
      </c>
      <c r="B8" s="853"/>
      <c r="C8" s="867">
        <v>4813045201</v>
      </c>
      <c r="D8" s="853">
        <v>1</v>
      </c>
      <c r="E8" s="850">
        <f>IFERROR(VLOOKUP(C8,'[5]Update harga nov 24'!$B$20:$H$35,7,0),"0")</f>
        <v>49.43</v>
      </c>
      <c r="F8" s="854">
        <f t="shared" si="0"/>
        <v>49.43</v>
      </c>
      <c r="G8" s="850">
        <f>IFERROR(VLOOKUP(C8,'[5]Update harga nov 24'!$B$3:$H$17,7,0),"0")</f>
        <v>50.08</v>
      </c>
      <c r="H8" s="855">
        <f t="shared" si="1"/>
        <v>50.08</v>
      </c>
      <c r="J8" s="853">
        <v>3</v>
      </c>
      <c r="K8" s="853"/>
      <c r="L8" s="853">
        <v>18316683</v>
      </c>
      <c r="M8" s="853">
        <v>1</v>
      </c>
      <c r="N8" s="850">
        <f>IFERROR(VLOOKUP(L8,'[5]Update harga nov 24'!$B$20:$H$35,7,0),"0")</f>
        <v>1430.18</v>
      </c>
      <c r="O8" s="854">
        <f>+M8*N8</f>
        <v>1430.18</v>
      </c>
      <c r="P8" s="850">
        <f>IFERROR(VLOOKUP(L8,'[5]Update harga nov 24'!$B$3:$H$17,7,0),"0")</f>
        <v>1449.05</v>
      </c>
      <c r="Q8" s="855">
        <f t="shared" si="2"/>
        <v>1449.05</v>
      </c>
      <c r="S8" s="853">
        <v>3</v>
      </c>
      <c r="T8" s="853"/>
      <c r="U8" s="853" t="s">
        <v>13236</v>
      </c>
      <c r="V8" s="853">
        <v>1</v>
      </c>
      <c r="W8" s="850" t="str">
        <f>IFERROR(VLOOKUP(U8,'[5]Update harga nov 24'!$B$20:$H$35,7,0),"0")</f>
        <v>0</v>
      </c>
      <c r="X8" s="854">
        <f>+V8*W8</f>
        <v>0</v>
      </c>
      <c r="Y8" s="850" t="str">
        <f>IFERROR(VLOOKUP(U8,'[5]Update harga nov 24'!$B$3:$H$17,7,0),"0")</f>
        <v>0</v>
      </c>
      <c r="Z8" s="855">
        <f t="shared" si="3"/>
        <v>0</v>
      </c>
      <c r="AB8" s="853">
        <v>3</v>
      </c>
      <c r="AC8" s="853"/>
      <c r="AD8" s="853">
        <v>4813045201</v>
      </c>
      <c r="AE8" s="853">
        <v>1</v>
      </c>
      <c r="AF8" s="850">
        <f>IFERROR(VLOOKUP(AD8,'[5]Update harga nov 24'!$B$20:$H$35,7,0),"0")</f>
        <v>49.43</v>
      </c>
      <c r="AG8" s="854">
        <f>+AE8*AF8</f>
        <v>49.43</v>
      </c>
      <c r="AH8" s="850">
        <f>IFERROR(VLOOKUP(AD8,'[5]Update harga nov 24'!$B$3:$H$17,7,0),"0")</f>
        <v>50.08</v>
      </c>
      <c r="AI8" s="855">
        <f t="shared" si="4"/>
        <v>50.08</v>
      </c>
      <c r="AK8" s="853">
        <v>3</v>
      </c>
      <c r="AL8" s="853"/>
      <c r="AM8" s="853" t="s">
        <v>13236</v>
      </c>
      <c r="AN8" s="853">
        <v>1</v>
      </c>
      <c r="AO8" s="850" t="str">
        <f>IFERROR(VLOOKUP(AM8,'[5]Update harga nov 24'!$B$20:$H$35,7,0),"0")</f>
        <v>0</v>
      </c>
      <c r="AP8" s="854">
        <f>+AN8*AO8</f>
        <v>0</v>
      </c>
      <c r="AQ8" s="850" t="str">
        <f>IFERROR(VLOOKUP(AM8,'[5]Update harga nov 24'!$B$3:$H$17,7,0),"0")</f>
        <v>0</v>
      </c>
      <c r="AR8" s="855">
        <f t="shared" si="5"/>
        <v>0</v>
      </c>
    </row>
    <row r="9" spans="1:44">
      <c r="A9" s="853">
        <v>4</v>
      </c>
      <c r="B9" s="853"/>
      <c r="C9" s="867">
        <v>48316678</v>
      </c>
      <c r="D9" s="853">
        <v>1</v>
      </c>
      <c r="E9" s="850">
        <f>IFERROR(VLOOKUP(C9,'[5]Update harga nov 24'!$B$20:$H$35,7,0),"0")</f>
        <v>81.03</v>
      </c>
      <c r="F9" s="854">
        <f>+D9*E9</f>
        <v>81.03</v>
      </c>
      <c r="G9" s="850">
        <f>IFERROR(VLOOKUP(C9,'[5]Update harga nov 24'!$B$3:$H$17,7,0),"0")</f>
        <v>82.1</v>
      </c>
      <c r="H9" s="855">
        <f t="shared" si="1"/>
        <v>82.1</v>
      </c>
      <c r="J9" s="853">
        <v>4</v>
      </c>
      <c r="K9" s="853"/>
      <c r="L9" s="853" t="s">
        <v>13236</v>
      </c>
      <c r="M9" s="853">
        <v>1</v>
      </c>
      <c r="N9" s="850" t="str">
        <f>IFERROR(VLOOKUP(L9,'[5]Update harga nov 24'!$B$20:$H$35,7,0),"0")</f>
        <v>0</v>
      </c>
      <c r="O9" s="854">
        <f>+M9*N9</f>
        <v>0</v>
      </c>
      <c r="P9" s="850" t="str">
        <f>IFERROR(VLOOKUP(L9,'[5]Update harga nov 24'!$B$3:$H$17,7,0),"0")</f>
        <v>0</v>
      </c>
      <c r="Q9" s="855">
        <f t="shared" si="2"/>
        <v>0</v>
      </c>
      <c r="S9" s="853">
        <v>4</v>
      </c>
      <c r="T9" s="853"/>
      <c r="U9" s="853" t="s">
        <v>13237</v>
      </c>
      <c r="V9" s="853">
        <v>1</v>
      </c>
      <c r="W9" s="850" t="str">
        <f>IFERROR(VLOOKUP(U9,'[5]Update harga nov 24'!$B$20:$H$35,7,0),"0")</f>
        <v>0</v>
      </c>
      <c r="X9" s="854">
        <f>+V9*W9</f>
        <v>0</v>
      </c>
      <c r="Y9" s="850" t="str">
        <f>IFERROR(VLOOKUP(U9,'[5]Update harga nov 24'!$B$3:$H$17,7,0),"0")</f>
        <v>0</v>
      </c>
      <c r="Z9" s="855">
        <f t="shared" si="3"/>
        <v>0</v>
      </c>
      <c r="AB9" s="853">
        <v>4</v>
      </c>
      <c r="AC9" s="853" t="s">
        <v>13238</v>
      </c>
      <c r="AD9" s="853" t="s">
        <v>5213</v>
      </c>
      <c r="AE9" s="853">
        <v>4</v>
      </c>
      <c r="AF9" s="850">
        <f>IFERROR(VLOOKUP(AD9,'[5]Update harga nov 24'!$B$20:$H$35,7,0),"0")</f>
        <v>10.54</v>
      </c>
      <c r="AG9" s="854">
        <f>+AE9*AF9</f>
        <v>42.16</v>
      </c>
      <c r="AH9" s="850">
        <f>IFERROR(VLOOKUP(AD9,'[5]Update harga nov 24'!$B$3:$H$17,7,0),"0")</f>
        <v>10.68</v>
      </c>
      <c r="AI9" s="855">
        <f t="shared" si="4"/>
        <v>42.72</v>
      </c>
      <c r="AK9" s="853">
        <v>4</v>
      </c>
      <c r="AL9" s="853"/>
      <c r="AM9" s="853" t="s">
        <v>13237</v>
      </c>
      <c r="AN9" s="853">
        <v>1</v>
      </c>
      <c r="AO9" s="850" t="str">
        <f>IFERROR(VLOOKUP(AM9,'[5]Update harga nov 24'!$B$20:$H$35,7,0),"0")</f>
        <v>0</v>
      </c>
      <c r="AP9" s="854">
        <f>+AN9*AO9</f>
        <v>0</v>
      </c>
      <c r="AQ9" s="850" t="str">
        <f>IFERROR(VLOOKUP(AM9,'[5]Update harga nov 24'!$B$3:$H$17,7,0),"0")</f>
        <v>0</v>
      </c>
      <c r="AR9" s="855">
        <f t="shared" si="5"/>
        <v>0</v>
      </c>
    </row>
    <row r="10" spans="1:44">
      <c r="A10" s="853">
        <v>5</v>
      </c>
      <c r="B10" s="853"/>
      <c r="C10" s="853" t="s">
        <v>13239</v>
      </c>
      <c r="D10" s="853">
        <v>2</v>
      </c>
      <c r="E10" s="850" t="str">
        <f>IFERROR(VLOOKUP(C10,'[5]Update harga nov 24'!$B$20:$H$35,7,0),"0")</f>
        <v>0</v>
      </c>
      <c r="F10" s="854">
        <f t="shared" si="0"/>
        <v>0</v>
      </c>
      <c r="G10" s="850" t="str">
        <f>IFERROR(VLOOKUP(C10,'[5]Update harga nov 24'!$B$3:$H$17,7,0),"0")</f>
        <v>0</v>
      </c>
      <c r="H10" s="855">
        <f t="shared" si="1"/>
        <v>0</v>
      </c>
      <c r="J10" s="853">
        <v>5</v>
      </c>
      <c r="K10" s="853"/>
      <c r="L10" s="853" t="s">
        <v>13237</v>
      </c>
      <c r="M10" s="853">
        <v>1</v>
      </c>
      <c r="N10" s="850" t="str">
        <f>IFERROR(VLOOKUP(L10,'[5]Update harga nov 24'!$B$20:$H$35,7,0),"0")</f>
        <v>0</v>
      </c>
      <c r="O10" s="854">
        <f t="shared" ref="O10:O27" si="6">+M10*N10</f>
        <v>0</v>
      </c>
      <c r="P10" s="850" t="str">
        <f>IFERROR(VLOOKUP(L10,'[5]Update harga nov 24'!$B$3:$H$17,7,0),"0")</f>
        <v>0</v>
      </c>
      <c r="Q10" s="855">
        <f t="shared" si="2"/>
        <v>0</v>
      </c>
      <c r="S10" s="853">
        <v>5</v>
      </c>
      <c r="T10" s="853"/>
      <c r="U10" s="853" t="s">
        <v>13236</v>
      </c>
      <c r="V10" s="853">
        <v>1</v>
      </c>
      <c r="W10" s="850" t="str">
        <f>IFERROR(VLOOKUP(U10,'[5]Update harga nov 24'!$B$20:$H$35,7,0),"0")</f>
        <v>0</v>
      </c>
      <c r="X10" s="854">
        <f t="shared" ref="X10:X39" si="7">+V10*W10</f>
        <v>0</v>
      </c>
      <c r="Y10" s="850" t="str">
        <f>IFERROR(VLOOKUP(U10,'[5]Update harga nov 24'!$B$3:$H$17,7,0),"0")</f>
        <v>0</v>
      </c>
      <c r="Z10" s="855">
        <f t="shared" si="3"/>
        <v>0</v>
      </c>
      <c r="AB10" s="853">
        <v>5</v>
      </c>
      <c r="AC10" s="853" t="s">
        <v>13240</v>
      </c>
      <c r="AD10" s="853" t="s">
        <v>10459</v>
      </c>
      <c r="AE10" s="853">
        <v>1</v>
      </c>
      <c r="AF10" s="850">
        <f>IFERROR(VLOOKUP(AD10,'[5]Update harga nov 24'!$B$20:$H$35,7,0),"0")</f>
        <v>10.54</v>
      </c>
      <c r="AG10" s="854">
        <f t="shared" ref="AG10:AG39" si="8">+AE10*AF10</f>
        <v>10.54</v>
      </c>
      <c r="AH10" s="850">
        <f>IFERROR(VLOOKUP(AD10,'[5]Update harga nov 24'!$B$3:$H$17,7,0),"0")</f>
        <v>10.68</v>
      </c>
      <c r="AI10" s="855">
        <f t="shared" si="4"/>
        <v>10.68</v>
      </c>
      <c r="AK10" s="853">
        <v>5</v>
      </c>
      <c r="AL10" s="853"/>
      <c r="AM10" s="853" t="s">
        <v>13236</v>
      </c>
      <c r="AN10" s="853">
        <v>1</v>
      </c>
      <c r="AO10" s="850" t="str">
        <f>IFERROR(VLOOKUP(AM10,'[5]Update harga nov 24'!$B$20:$H$35,7,0),"0")</f>
        <v>0</v>
      </c>
      <c r="AP10" s="854">
        <f t="shared" ref="AP10:AP39" si="9">+AN10*AO10</f>
        <v>0</v>
      </c>
      <c r="AQ10" s="850" t="str">
        <f>IFERROR(VLOOKUP(AM10,'[5]Update harga nov 24'!$B$3:$H$17,7,0),"0")</f>
        <v>0</v>
      </c>
      <c r="AR10" s="855">
        <f t="shared" si="5"/>
        <v>0</v>
      </c>
    </row>
    <row r="11" spans="1:44">
      <c r="A11" s="853">
        <v>6</v>
      </c>
      <c r="B11" s="853"/>
      <c r="C11" s="867">
        <v>48316674</v>
      </c>
      <c r="D11" s="853">
        <v>2</v>
      </c>
      <c r="E11" s="850">
        <f>IFERROR(VLOOKUP(C11,'[5]Update harga nov 24'!$B$20:$H$35,7,0),"0")</f>
        <v>16.22</v>
      </c>
      <c r="F11" s="854">
        <f t="shared" si="0"/>
        <v>32.44</v>
      </c>
      <c r="G11" s="850">
        <f>IFERROR(VLOOKUP(C11,'[5]Update harga nov 24'!$B$3:$H$17,7,0),"0")</f>
        <v>16.43</v>
      </c>
      <c r="H11" s="855">
        <f t="shared" si="1"/>
        <v>32.86</v>
      </c>
      <c r="J11" s="853">
        <v>6</v>
      </c>
      <c r="K11" s="853"/>
      <c r="L11" s="853" t="s">
        <v>13236</v>
      </c>
      <c r="M11" s="853">
        <v>1</v>
      </c>
      <c r="N11" s="850" t="str">
        <f>IFERROR(VLOOKUP(L11,'[5]Update harga nov 24'!$B$20:$H$35,7,0),"0")</f>
        <v>0</v>
      </c>
      <c r="O11" s="854">
        <f t="shared" si="6"/>
        <v>0</v>
      </c>
      <c r="P11" s="850" t="str">
        <f>IFERROR(VLOOKUP(L11,'[5]Update harga nov 24'!$B$3:$H$17,7,0),"0")</f>
        <v>0</v>
      </c>
      <c r="Q11" s="855">
        <f t="shared" si="2"/>
        <v>0</v>
      </c>
      <c r="S11" s="853">
        <v>6</v>
      </c>
      <c r="T11" s="853" t="s">
        <v>4312</v>
      </c>
      <c r="U11" s="853" t="s">
        <v>13241</v>
      </c>
      <c r="V11" s="853">
        <v>1</v>
      </c>
      <c r="W11" s="850" t="str">
        <f>IFERROR(VLOOKUP(U11,'[5]Update harga nov 24'!$B$20:$H$35,7,0),"0")</f>
        <v>0</v>
      </c>
      <c r="X11" s="854">
        <f t="shared" si="7"/>
        <v>0</v>
      </c>
      <c r="Y11" s="850" t="str">
        <f>IFERROR(VLOOKUP(U11,'[5]Update harga nov 24'!$B$3:$H$17,7,0),"0")</f>
        <v>0</v>
      </c>
      <c r="Z11" s="855">
        <f t="shared" si="3"/>
        <v>0</v>
      </c>
      <c r="AB11" s="853">
        <v>6</v>
      </c>
      <c r="AC11" s="853" t="s">
        <v>13242</v>
      </c>
      <c r="AD11" s="853" t="s">
        <v>10461</v>
      </c>
      <c r="AE11" s="853">
        <v>1</v>
      </c>
      <c r="AF11" s="850">
        <f>IFERROR(VLOOKUP(AD11,'[5]Update harga nov 24'!$B$20:$H$35,7,0),"0")</f>
        <v>15.4</v>
      </c>
      <c r="AG11" s="854">
        <f t="shared" si="8"/>
        <v>15.4</v>
      </c>
      <c r="AH11" s="850">
        <f>IFERROR(VLOOKUP(AD11,'[5]Update harga nov 24'!$B$3:$H$17,7,0),"0")</f>
        <v>15.61</v>
      </c>
      <c r="AI11" s="855">
        <f t="shared" si="4"/>
        <v>15.61</v>
      </c>
      <c r="AK11" s="853">
        <v>6</v>
      </c>
      <c r="AL11" s="853"/>
      <c r="AM11" s="853"/>
      <c r="AN11" s="853"/>
      <c r="AO11" s="850" t="str">
        <f>IFERROR(VLOOKUP(AM11,'[5]Update harga nov 24'!$B$20:$H$35,7,0),"0")</f>
        <v>0</v>
      </c>
      <c r="AP11" s="854">
        <f t="shared" si="9"/>
        <v>0</v>
      </c>
      <c r="AQ11" s="850" t="str">
        <f>IFERROR(VLOOKUP(AM11,'[5]Update harga nov 24'!$B$3:$H$17,7,0),"0")</f>
        <v>0</v>
      </c>
      <c r="AR11" s="855">
        <f t="shared" si="5"/>
        <v>0</v>
      </c>
    </row>
    <row r="12" spans="1:44">
      <c r="A12" s="853">
        <v>7</v>
      </c>
      <c r="B12" s="853"/>
      <c r="C12" s="853" t="s">
        <v>13243</v>
      </c>
      <c r="D12" s="853">
        <v>2</v>
      </c>
      <c r="E12" s="850" t="str">
        <f>IFERROR(VLOOKUP(C12,'[5]Update harga nov 24'!$B$20:$H$35,7,0),"0")</f>
        <v>0</v>
      </c>
      <c r="F12" s="854">
        <f t="shared" si="0"/>
        <v>0</v>
      </c>
      <c r="G12" s="850" t="str">
        <f>IFERROR(VLOOKUP(C12,'[5]Update harga nov 24'!$B$3:$H$17,7,0),"0")</f>
        <v>0</v>
      </c>
      <c r="H12" s="855">
        <f t="shared" si="1"/>
        <v>0</v>
      </c>
      <c r="J12" s="853">
        <v>7</v>
      </c>
      <c r="K12" s="853" t="s">
        <v>4312</v>
      </c>
      <c r="L12" s="853" t="s">
        <v>13241</v>
      </c>
      <c r="M12" s="853">
        <v>1</v>
      </c>
      <c r="N12" s="850" t="str">
        <f>IFERROR(VLOOKUP(L12,'[5]Update harga nov 24'!$B$20:$H$35,7,0),"0")</f>
        <v>0</v>
      </c>
      <c r="O12" s="854">
        <f t="shared" si="6"/>
        <v>0</v>
      </c>
      <c r="P12" s="850" t="str">
        <f>IFERROR(VLOOKUP(L12,'[5]Update harga nov 24'!$B$3:$H$17,7,0),"0")</f>
        <v>0</v>
      </c>
      <c r="Q12" s="855">
        <f t="shared" si="2"/>
        <v>0</v>
      </c>
      <c r="S12" s="853">
        <v>7</v>
      </c>
      <c r="T12" s="853"/>
      <c r="U12" s="853">
        <v>38147462</v>
      </c>
      <c r="V12" s="853">
        <v>1</v>
      </c>
      <c r="W12" s="850" t="str">
        <f>IFERROR(VLOOKUP(U12,'[5]Update harga nov 24'!$B$20:$H$35,7,0),"0")</f>
        <v>0</v>
      </c>
      <c r="X12" s="854">
        <f t="shared" si="7"/>
        <v>0</v>
      </c>
      <c r="Y12" s="850" t="str">
        <f>IFERROR(VLOOKUP(U12,'[5]Update harga nov 24'!$B$3:$H$17,7,0),"0")</f>
        <v>0</v>
      </c>
      <c r="Z12" s="855">
        <f t="shared" si="3"/>
        <v>0</v>
      </c>
      <c r="AB12" s="853">
        <v>7</v>
      </c>
      <c r="AC12" s="853" t="s">
        <v>13244</v>
      </c>
      <c r="AD12" s="853" t="s">
        <v>10463</v>
      </c>
      <c r="AE12" s="853">
        <v>1</v>
      </c>
      <c r="AF12" s="850">
        <f>IFERROR(VLOOKUP(AD12,'[5]Update harga nov 24'!$B$20:$H$35,7,0),"0")</f>
        <v>3.32</v>
      </c>
      <c r="AG12" s="854">
        <f t="shared" si="8"/>
        <v>3.32</v>
      </c>
      <c r="AH12" s="850">
        <f>IFERROR(VLOOKUP(AD12,'[5]Update harga nov 24'!$B$3:$H$17,7,0),"0")</f>
        <v>3.37</v>
      </c>
      <c r="AI12" s="855">
        <f t="shared" si="4"/>
        <v>3.37</v>
      </c>
      <c r="AK12" s="853">
        <v>7</v>
      </c>
      <c r="AL12" s="853"/>
      <c r="AM12" s="853"/>
      <c r="AN12" s="853"/>
      <c r="AO12" s="850" t="str">
        <f>IFERROR(VLOOKUP(AM12,'[5]Update harga nov 24'!$B$20:$H$35,7,0),"0")</f>
        <v>0</v>
      </c>
      <c r="AP12" s="854">
        <f t="shared" si="9"/>
        <v>0</v>
      </c>
      <c r="AQ12" s="850" t="str">
        <f>IFERROR(VLOOKUP(AM12,'[5]Update harga nov 24'!$B$3:$H$17,7,0),"0")</f>
        <v>0</v>
      </c>
      <c r="AR12" s="855">
        <f t="shared" si="5"/>
        <v>0</v>
      </c>
    </row>
    <row r="13" spans="1:44">
      <c r="A13" s="853">
        <v>8</v>
      </c>
      <c r="B13" s="853"/>
      <c r="C13" s="853">
        <v>48316675</v>
      </c>
      <c r="D13" s="853">
        <v>2</v>
      </c>
      <c r="E13" s="850" t="str">
        <f>IFERROR(VLOOKUP(C13,'[5]Update harga nov 24'!$B$20:$H$35,7,0),"0")</f>
        <v>0</v>
      </c>
      <c r="F13" s="854">
        <f t="shared" si="0"/>
        <v>0</v>
      </c>
      <c r="G13" s="850" t="str">
        <f>IFERROR(VLOOKUP(C13,'[5]Update harga nov 24'!$B$3:$H$17,7,0),"0")</f>
        <v>0</v>
      </c>
      <c r="H13" s="855">
        <f t="shared" si="1"/>
        <v>0</v>
      </c>
      <c r="J13" s="853">
        <v>8</v>
      </c>
      <c r="K13" s="853"/>
      <c r="L13" s="853">
        <v>38142462</v>
      </c>
      <c r="M13" s="853">
        <v>1</v>
      </c>
      <c r="N13" s="850" t="str">
        <f>IFERROR(VLOOKUP(L13,'[5]Update harga nov 24'!$B$20:$H$35,7,0),"0")</f>
        <v>0</v>
      </c>
      <c r="O13" s="854">
        <f t="shared" si="6"/>
        <v>0</v>
      </c>
      <c r="P13" s="850" t="str">
        <f>IFERROR(VLOOKUP(L13,'[5]Update harga nov 24'!$B$3:$H$17,7,0),"0")</f>
        <v>0</v>
      </c>
      <c r="Q13" s="855">
        <f t="shared" si="2"/>
        <v>0</v>
      </c>
      <c r="S13" s="853">
        <v>8</v>
      </c>
      <c r="T13" s="853"/>
      <c r="U13" s="853">
        <v>48142463</v>
      </c>
      <c r="V13" s="853">
        <v>1</v>
      </c>
      <c r="W13" s="850">
        <f>IFERROR(VLOOKUP(U13,'[5]Update harga nov 24'!$B$20:$H$35,7,0),"0")</f>
        <v>0</v>
      </c>
      <c r="X13" s="854">
        <f t="shared" si="7"/>
        <v>0</v>
      </c>
      <c r="Y13" s="850">
        <f>IFERROR(VLOOKUP(U13,'[5]Update harga nov 24'!$B$3:$H$17,7,0),"0")</f>
        <v>0</v>
      </c>
      <c r="Z13" s="855">
        <f t="shared" si="3"/>
        <v>0</v>
      </c>
      <c r="AB13" s="853">
        <v>8</v>
      </c>
      <c r="AC13" s="853"/>
      <c r="AD13" s="853"/>
      <c r="AE13" s="853"/>
      <c r="AF13" s="850" t="str">
        <f>IFERROR(VLOOKUP(AD13,'[5]Update harga nov 24'!$B$20:$H$35,7,0),"0")</f>
        <v>0</v>
      </c>
      <c r="AG13" s="854">
        <f t="shared" si="8"/>
        <v>0</v>
      </c>
      <c r="AH13" s="850" t="str">
        <f>IFERROR(VLOOKUP(AD13,'[5]Update harga nov 24'!$B$3:$H$17,7,0),"0")</f>
        <v>0</v>
      </c>
      <c r="AI13" s="855">
        <f t="shared" si="4"/>
        <v>0</v>
      </c>
      <c r="AK13" s="853">
        <v>8</v>
      </c>
      <c r="AL13" s="853"/>
      <c r="AM13" s="853"/>
      <c r="AN13" s="853"/>
      <c r="AO13" s="850" t="str">
        <f>IFERROR(VLOOKUP(AM13,'[5]Update harga nov 24'!$B$20:$H$35,7,0),"0")</f>
        <v>0</v>
      </c>
      <c r="AP13" s="854">
        <f t="shared" si="9"/>
        <v>0</v>
      </c>
      <c r="AQ13" s="850" t="str">
        <f>IFERROR(VLOOKUP(AM13,'[5]Update harga nov 24'!$B$3:$H$17,7,0),"0")</f>
        <v>0</v>
      </c>
      <c r="AR13" s="855">
        <f t="shared" si="5"/>
        <v>0</v>
      </c>
    </row>
    <row r="14" spans="1:44">
      <c r="A14" s="853">
        <v>9</v>
      </c>
      <c r="B14" s="853"/>
      <c r="C14" s="867">
        <v>18316683</v>
      </c>
      <c r="D14" s="853">
        <v>1</v>
      </c>
      <c r="E14" s="850">
        <f>IFERROR(VLOOKUP(C14,'[5]Update harga nov 24'!$B$20:$H$35,7,0),"0")</f>
        <v>1430.18</v>
      </c>
      <c r="F14" s="854">
        <f t="shared" si="0"/>
        <v>1430.18</v>
      </c>
      <c r="G14" s="850">
        <f>IFERROR(VLOOKUP(C14,'[5]Update harga nov 24'!$B$3:$H$17,7,0),"0")</f>
        <v>1449.05</v>
      </c>
      <c r="H14" s="855">
        <f t="shared" si="1"/>
        <v>1449.05</v>
      </c>
      <c r="J14" s="853">
        <v>9</v>
      </c>
      <c r="K14" s="853"/>
      <c r="L14" s="853">
        <v>48142463</v>
      </c>
      <c r="M14" s="853">
        <v>1</v>
      </c>
      <c r="N14" s="850">
        <f>IFERROR(VLOOKUP(L14,'[5]Update harga nov 24'!$B$20:$H$35,7,0),"0")</f>
        <v>0</v>
      </c>
      <c r="O14" s="854">
        <f t="shared" si="6"/>
        <v>0</v>
      </c>
      <c r="P14" s="850">
        <f>IFERROR(VLOOKUP(L14,'[5]Update harga nov 24'!$B$3:$H$17,7,0),"0")</f>
        <v>0</v>
      </c>
      <c r="Q14" s="855">
        <f t="shared" si="2"/>
        <v>0</v>
      </c>
      <c r="S14" s="853">
        <v>9</v>
      </c>
      <c r="T14" s="853"/>
      <c r="U14" s="853" t="s">
        <v>13236</v>
      </c>
      <c r="V14" s="853">
        <v>1</v>
      </c>
      <c r="W14" s="850" t="str">
        <f>IFERROR(VLOOKUP(U14,'[5]Update harga nov 24'!$B$20:$H$35,7,0),"0")</f>
        <v>0</v>
      </c>
      <c r="X14" s="854">
        <f t="shared" si="7"/>
        <v>0</v>
      </c>
      <c r="Y14" s="850" t="str">
        <f>IFERROR(VLOOKUP(U14,'[5]Update harga nov 24'!$B$3:$H$17,7,0),"0")</f>
        <v>0</v>
      </c>
      <c r="Z14" s="855">
        <f t="shared" si="3"/>
        <v>0</v>
      </c>
      <c r="AB14" s="853">
        <v>9</v>
      </c>
      <c r="AC14" s="853"/>
      <c r="AD14" s="853"/>
      <c r="AE14" s="853"/>
      <c r="AF14" s="850" t="str">
        <f>IFERROR(VLOOKUP(AD14,'[5]Update harga nov 24'!$B$20:$H$35,7,0),"0")</f>
        <v>0</v>
      </c>
      <c r="AG14" s="854">
        <f t="shared" si="8"/>
        <v>0</v>
      </c>
      <c r="AH14" s="850" t="str">
        <f>IFERROR(VLOOKUP(AD14,'[5]Update harga nov 24'!$B$3:$H$17,7,0),"0")</f>
        <v>0</v>
      </c>
      <c r="AI14" s="855">
        <f t="shared" si="4"/>
        <v>0</v>
      </c>
      <c r="AK14" s="853">
        <v>9</v>
      </c>
      <c r="AL14" s="853"/>
      <c r="AM14" s="853"/>
      <c r="AN14" s="853"/>
      <c r="AO14" s="850" t="str">
        <f>IFERROR(VLOOKUP(AM14,'[5]Update harga nov 24'!$B$20:$H$35,7,0),"0")</f>
        <v>0</v>
      </c>
      <c r="AP14" s="854">
        <f t="shared" si="9"/>
        <v>0</v>
      </c>
      <c r="AQ14" s="850" t="str">
        <f>IFERROR(VLOOKUP(AM14,'[5]Update harga nov 24'!$B$3:$H$17,7,0),"0")</f>
        <v>0</v>
      </c>
      <c r="AR14" s="855">
        <f t="shared" si="5"/>
        <v>0</v>
      </c>
    </row>
    <row r="15" spans="1:44">
      <c r="A15" s="853">
        <v>10</v>
      </c>
      <c r="B15" s="853"/>
      <c r="C15" s="853" t="s">
        <v>13239</v>
      </c>
      <c r="D15" s="853">
        <v>1</v>
      </c>
      <c r="E15" s="850" t="str">
        <f>IFERROR(VLOOKUP(C15,'[5]Update harga nov 24'!$B$20:$H$35,7,0),"0")</f>
        <v>0</v>
      </c>
      <c r="F15" s="854">
        <f t="shared" si="0"/>
        <v>0</v>
      </c>
      <c r="G15" s="850" t="str">
        <f>IFERROR(VLOOKUP(C15,'[5]Update harga nov 24'!$B$3:$H$17,7,0),"0")</f>
        <v>0</v>
      </c>
      <c r="H15" s="855">
        <f t="shared" si="1"/>
        <v>0</v>
      </c>
      <c r="J15" s="853">
        <v>10</v>
      </c>
      <c r="K15" s="853"/>
      <c r="L15" s="853" t="s">
        <v>13236</v>
      </c>
      <c r="M15" s="853">
        <v>1</v>
      </c>
      <c r="N15" s="850" t="str">
        <f>IFERROR(VLOOKUP(L15,'[5]Update harga nov 24'!$B$20:$H$35,7,0),"0")</f>
        <v>0</v>
      </c>
      <c r="O15" s="854">
        <f t="shared" si="6"/>
        <v>0</v>
      </c>
      <c r="P15" s="850" t="str">
        <f>IFERROR(VLOOKUP(L15,'[5]Update harga nov 24'!$B$3:$H$17,7,0),"0")</f>
        <v>0</v>
      </c>
      <c r="Q15" s="855">
        <f t="shared" si="2"/>
        <v>0</v>
      </c>
      <c r="S15" s="853">
        <v>10</v>
      </c>
      <c r="T15" s="853"/>
      <c r="U15" s="853" t="s">
        <v>13245</v>
      </c>
      <c r="V15" s="853">
        <v>1</v>
      </c>
      <c r="W15" s="850" t="str">
        <f>IFERROR(VLOOKUP(U15,'[5]Update harga nov 24'!$B$20:$H$35,7,0),"0")</f>
        <v>0</v>
      </c>
      <c r="X15" s="854">
        <f t="shared" si="7"/>
        <v>0</v>
      </c>
      <c r="Y15" s="850" t="str">
        <f>IFERROR(VLOOKUP(U15,'[5]Update harga nov 24'!$B$3:$H$17,7,0),"0")</f>
        <v>0</v>
      </c>
      <c r="Z15" s="855">
        <f t="shared" si="3"/>
        <v>0</v>
      </c>
      <c r="AB15" s="853">
        <v>10</v>
      </c>
      <c r="AC15" s="853"/>
      <c r="AD15" s="853"/>
      <c r="AE15" s="853"/>
      <c r="AF15" s="850" t="str">
        <f>IFERROR(VLOOKUP(AD15,'[5]Update harga nov 24'!$B$20:$H$35,7,0),"0")</f>
        <v>0</v>
      </c>
      <c r="AG15" s="854">
        <f t="shared" si="8"/>
        <v>0</v>
      </c>
      <c r="AH15" s="850" t="str">
        <f>IFERROR(VLOOKUP(AD15,'[5]Update harga nov 24'!$B$3:$H$17,7,0),"0")</f>
        <v>0</v>
      </c>
      <c r="AI15" s="855">
        <f t="shared" si="4"/>
        <v>0</v>
      </c>
      <c r="AK15" s="853">
        <v>10</v>
      </c>
      <c r="AL15" s="853"/>
      <c r="AM15" s="853"/>
      <c r="AN15" s="853"/>
      <c r="AO15" s="850" t="str">
        <f>IFERROR(VLOOKUP(AM15,'[5]Update harga nov 24'!$B$20:$H$35,7,0),"0")</f>
        <v>0</v>
      </c>
      <c r="AP15" s="854">
        <f t="shared" si="9"/>
        <v>0</v>
      </c>
      <c r="AQ15" s="850" t="str">
        <f>IFERROR(VLOOKUP(AM15,'[5]Update harga nov 24'!$B$3:$H$17,7,0),"0")</f>
        <v>0</v>
      </c>
      <c r="AR15" s="855">
        <f t="shared" si="5"/>
        <v>0</v>
      </c>
    </row>
    <row r="16" spans="1:44">
      <c r="A16" s="853">
        <v>11</v>
      </c>
      <c r="B16" s="853"/>
      <c r="C16" s="853" t="s">
        <v>13246</v>
      </c>
      <c r="D16" s="853">
        <v>1</v>
      </c>
      <c r="E16" s="850" t="str">
        <f>IFERROR(VLOOKUP(C16,'[5]Update harga nov 24'!$B$20:$H$35,7,0),"0")</f>
        <v>0</v>
      </c>
      <c r="F16" s="854">
        <f t="shared" si="0"/>
        <v>0</v>
      </c>
      <c r="G16" s="850" t="str">
        <f>IFERROR(VLOOKUP(C16,'[5]Update harga nov 24'!$B$3:$H$17,7,0),"0")</f>
        <v>0</v>
      </c>
      <c r="H16" s="855">
        <f t="shared" si="1"/>
        <v>0</v>
      </c>
      <c r="J16" s="853">
        <v>11</v>
      </c>
      <c r="K16" s="853"/>
      <c r="L16" s="853" t="s">
        <v>13245</v>
      </c>
      <c r="M16" s="853">
        <v>1</v>
      </c>
      <c r="N16" s="850" t="str">
        <f>IFERROR(VLOOKUP(L16,'[5]Update harga nov 24'!$B$20:$H$35,7,0),"0")</f>
        <v>0</v>
      </c>
      <c r="O16" s="854">
        <f t="shared" si="6"/>
        <v>0</v>
      </c>
      <c r="P16" s="850" t="str">
        <f>IFERROR(VLOOKUP(L16,'[5]Update harga nov 24'!$B$3:$H$17,7,0),"0")</f>
        <v>0</v>
      </c>
      <c r="Q16" s="855">
        <f t="shared" si="2"/>
        <v>0</v>
      </c>
      <c r="S16" s="853">
        <v>11</v>
      </c>
      <c r="T16" s="853" t="s">
        <v>13247</v>
      </c>
      <c r="U16" s="853" t="s">
        <v>13248</v>
      </c>
      <c r="V16" s="853">
        <v>1</v>
      </c>
      <c r="W16" s="850" t="str">
        <f>IFERROR(VLOOKUP(U16,'[5]Update harga nov 24'!$B$20:$H$35,7,0),"0")</f>
        <v>0</v>
      </c>
      <c r="X16" s="854">
        <f t="shared" si="7"/>
        <v>0</v>
      </c>
      <c r="Y16" s="850" t="str">
        <f>IFERROR(VLOOKUP(U16,'[5]Update harga nov 24'!$B$3:$H$17,7,0),"0")</f>
        <v>0</v>
      </c>
      <c r="Z16" s="855">
        <f t="shared" si="3"/>
        <v>0</v>
      </c>
      <c r="AB16" s="853">
        <v>11</v>
      </c>
      <c r="AC16" s="853"/>
      <c r="AD16" s="853"/>
      <c r="AE16" s="853"/>
      <c r="AF16" s="850" t="str">
        <f>IFERROR(VLOOKUP(AD16,'[5]Update harga nov 24'!$B$20:$H$35,7,0),"0")</f>
        <v>0</v>
      </c>
      <c r="AG16" s="854">
        <f t="shared" si="8"/>
        <v>0</v>
      </c>
      <c r="AH16" s="850" t="str">
        <f>IFERROR(VLOOKUP(AD16,'[5]Update harga nov 24'!$B$3:$H$17,7,0),"0")</f>
        <v>0</v>
      </c>
      <c r="AI16" s="855">
        <f t="shared" si="4"/>
        <v>0</v>
      </c>
      <c r="AK16" s="853">
        <v>11</v>
      </c>
      <c r="AL16" s="853"/>
      <c r="AM16" s="853"/>
      <c r="AN16" s="853"/>
      <c r="AO16" s="850" t="str">
        <f>IFERROR(VLOOKUP(AM16,'[5]Update harga nov 24'!$B$20:$H$35,7,0),"0")</f>
        <v>0</v>
      </c>
      <c r="AP16" s="854">
        <f t="shared" si="9"/>
        <v>0</v>
      </c>
      <c r="AQ16" s="850" t="str">
        <f>IFERROR(VLOOKUP(AM16,'[5]Update harga nov 24'!$B$3:$H$17,7,0),"0")</f>
        <v>0</v>
      </c>
      <c r="AR16" s="855">
        <f t="shared" si="5"/>
        <v>0</v>
      </c>
    </row>
    <row r="17" spans="1:44">
      <c r="A17" s="853">
        <v>12</v>
      </c>
      <c r="B17" s="853"/>
      <c r="C17" s="853" t="s">
        <v>13236</v>
      </c>
      <c r="D17" s="853">
        <v>1</v>
      </c>
      <c r="E17" s="850" t="str">
        <f>IFERROR(VLOOKUP(C17,'[5]Update harga nov 24'!$B$20:$H$35,7,0),"0")</f>
        <v>0</v>
      </c>
      <c r="F17" s="854">
        <f t="shared" si="0"/>
        <v>0</v>
      </c>
      <c r="G17" s="850" t="str">
        <f>IFERROR(VLOOKUP(C17,'[5]Update harga nov 24'!$B$3:$H$17,7,0),"0")</f>
        <v>0</v>
      </c>
      <c r="H17" s="855">
        <f t="shared" si="1"/>
        <v>0</v>
      </c>
      <c r="J17" s="853">
        <v>12</v>
      </c>
      <c r="K17" s="853" t="s">
        <v>13247</v>
      </c>
      <c r="L17" s="853" t="s">
        <v>13248</v>
      </c>
      <c r="M17" s="853">
        <v>1</v>
      </c>
      <c r="N17" s="850" t="str">
        <f>IFERROR(VLOOKUP(L17,'[5]Update harga nov 24'!$B$20:$H$35,7,0),"0")</f>
        <v>0</v>
      </c>
      <c r="O17" s="854">
        <f t="shared" si="6"/>
        <v>0</v>
      </c>
      <c r="P17" s="850" t="str">
        <f>IFERROR(VLOOKUP(L17,'[5]Update harga nov 24'!$B$3:$H$17,7,0),"0")</f>
        <v>0</v>
      </c>
      <c r="Q17" s="855">
        <f t="shared" si="2"/>
        <v>0</v>
      </c>
      <c r="S17" s="853">
        <v>12</v>
      </c>
      <c r="T17" s="853"/>
      <c r="U17" s="853">
        <v>48316677</v>
      </c>
      <c r="V17" s="853">
        <v>1</v>
      </c>
      <c r="W17" s="850">
        <f>IFERROR(VLOOKUP(U17,'[5]Update harga nov 24'!$B$20:$H$35,7,0),"0")</f>
        <v>97.24</v>
      </c>
      <c r="X17" s="854">
        <f t="shared" si="7"/>
        <v>97.24</v>
      </c>
      <c r="Y17" s="850">
        <f>IFERROR(VLOOKUP(U17,'[5]Update harga nov 24'!$B$3:$H$17,7,0),"0")</f>
        <v>98.53</v>
      </c>
      <c r="Z17" s="855">
        <f t="shared" si="3"/>
        <v>98.53</v>
      </c>
      <c r="AB17" s="853">
        <v>12</v>
      </c>
      <c r="AC17" s="853"/>
      <c r="AD17" s="853"/>
      <c r="AE17" s="853"/>
      <c r="AF17" s="850" t="str">
        <f>IFERROR(VLOOKUP(AD17,'[5]Update harga nov 24'!$B$20:$H$35,7,0),"0")</f>
        <v>0</v>
      </c>
      <c r="AG17" s="854">
        <f t="shared" si="8"/>
        <v>0</v>
      </c>
      <c r="AH17" s="850" t="str">
        <f>IFERROR(VLOOKUP(AD17,'[5]Update harga nov 24'!$B$3:$H$17,7,0),"0")</f>
        <v>0</v>
      </c>
      <c r="AI17" s="855">
        <f t="shared" si="4"/>
        <v>0</v>
      </c>
      <c r="AK17" s="853">
        <v>12</v>
      </c>
      <c r="AL17" s="853"/>
      <c r="AM17" s="853"/>
      <c r="AN17" s="853"/>
      <c r="AO17" s="850" t="str">
        <f>IFERROR(VLOOKUP(AM17,'[5]Update harga nov 24'!$B$20:$H$35,7,0),"0")</f>
        <v>0</v>
      </c>
      <c r="AP17" s="854">
        <f t="shared" si="9"/>
        <v>0</v>
      </c>
      <c r="AQ17" s="850" t="str">
        <f>IFERROR(VLOOKUP(AM17,'[5]Update harga nov 24'!$B$3:$H$17,7,0),"0")</f>
        <v>0</v>
      </c>
      <c r="AR17" s="855">
        <f t="shared" si="5"/>
        <v>0</v>
      </c>
    </row>
    <row r="18" spans="1:44">
      <c r="A18" s="853">
        <v>13</v>
      </c>
      <c r="B18" s="853" t="s">
        <v>4312</v>
      </c>
      <c r="C18" s="853" t="s">
        <v>13241</v>
      </c>
      <c r="D18" s="853">
        <v>1</v>
      </c>
      <c r="E18" s="850" t="str">
        <f>IFERROR(VLOOKUP(C18,'[5]Update harga nov 24'!$B$20:$H$35,7,0),"0")</f>
        <v>0</v>
      </c>
      <c r="F18" s="854">
        <f t="shared" si="0"/>
        <v>0</v>
      </c>
      <c r="G18" s="850" t="str">
        <f>IFERROR(VLOOKUP(C18,'[5]Update harga nov 24'!$B$3:$H$17,7,0),"0")</f>
        <v>0</v>
      </c>
      <c r="H18" s="855">
        <f t="shared" si="1"/>
        <v>0</v>
      </c>
      <c r="J18" s="853">
        <v>13</v>
      </c>
      <c r="K18" s="853"/>
      <c r="L18" s="853">
        <v>48316677</v>
      </c>
      <c r="M18" s="853">
        <v>1</v>
      </c>
      <c r="N18" s="850">
        <f>IFERROR(VLOOKUP(L18,'[5]Update harga nov 24'!$B$20:$H$35,7,0),"0")</f>
        <v>97.24</v>
      </c>
      <c r="O18" s="854">
        <f t="shared" si="6"/>
        <v>97.24</v>
      </c>
      <c r="P18" s="850">
        <f>IFERROR(VLOOKUP(L18,'[5]Update harga nov 24'!$B$3:$H$17,7,0),"0")</f>
        <v>98.53</v>
      </c>
      <c r="Q18" s="855">
        <f t="shared" si="2"/>
        <v>98.53</v>
      </c>
      <c r="S18" s="853">
        <v>13</v>
      </c>
      <c r="T18" s="853"/>
      <c r="U18" s="853" t="s">
        <v>13249</v>
      </c>
      <c r="V18" s="853">
        <v>1</v>
      </c>
      <c r="W18" s="850" t="str">
        <f>IFERROR(VLOOKUP(U18,'[5]Update harga nov 24'!$B$20:$H$35,7,0),"0")</f>
        <v>0</v>
      </c>
      <c r="X18" s="854">
        <f t="shared" si="7"/>
        <v>0</v>
      </c>
      <c r="Y18" s="850" t="str">
        <f>IFERROR(VLOOKUP(U18,'[5]Update harga nov 24'!$B$3:$H$17,7,0),"0")</f>
        <v>0</v>
      </c>
      <c r="Z18" s="855">
        <f t="shared" si="3"/>
        <v>0</v>
      </c>
      <c r="AB18" s="853">
        <v>13</v>
      </c>
      <c r="AC18" s="853"/>
      <c r="AD18" s="853"/>
      <c r="AE18" s="853"/>
      <c r="AF18" s="850" t="str">
        <f>IFERROR(VLOOKUP(AD18,'[5]Update harga nov 24'!$B$20:$H$35,7,0),"0")</f>
        <v>0</v>
      </c>
      <c r="AG18" s="854">
        <f t="shared" si="8"/>
        <v>0</v>
      </c>
      <c r="AH18" s="850" t="str">
        <f>IFERROR(VLOOKUP(AD18,'[5]Update harga nov 24'!$B$3:$H$17,7,0),"0")</f>
        <v>0</v>
      </c>
      <c r="AI18" s="855">
        <f t="shared" si="4"/>
        <v>0</v>
      </c>
      <c r="AK18" s="853">
        <v>13</v>
      </c>
      <c r="AL18" s="853"/>
      <c r="AM18" s="853"/>
      <c r="AN18" s="853"/>
      <c r="AO18" s="850" t="str">
        <f>IFERROR(VLOOKUP(AM18,'[5]Update harga nov 24'!$B$20:$H$35,7,0),"0")</f>
        <v>0</v>
      </c>
      <c r="AP18" s="854">
        <f t="shared" si="9"/>
        <v>0</v>
      </c>
      <c r="AQ18" s="850" t="str">
        <f>IFERROR(VLOOKUP(AM18,'[5]Update harga nov 24'!$B$3:$H$17,7,0),"0")</f>
        <v>0</v>
      </c>
      <c r="AR18" s="855">
        <f t="shared" si="5"/>
        <v>0</v>
      </c>
    </row>
    <row r="19" spans="1:44">
      <c r="A19" s="853">
        <v>14</v>
      </c>
      <c r="B19" s="853"/>
      <c r="C19" s="867">
        <v>38142462</v>
      </c>
      <c r="D19" s="853">
        <v>1</v>
      </c>
      <c r="E19" s="850" t="str">
        <f>IFERROR(VLOOKUP(C19,'[5]Update harga nov 24'!$B$20:$H$35,7,0),"0")</f>
        <v>0</v>
      </c>
      <c r="F19" s="854">
        <f t="shared" si="0"/>
        <v>0</v>
      </c>
      <c r="G19" s="850" t="str">
        <f>IFERROR(VLOOKUP(C19,'[5]Update harga nov 24'!$B$3:$H$17,7,0),"0")</f>
        <v>0</v>
      </c>
      <c r="H19" s="855">
        <f t="shared" si="1"/>
        <v>0</v>
      </c>
      <c r="J19" s="853">
        <v>14</v>
      </c>
      <c r="K19" s="853"/>
      <c r="L19" s="853" t="s">
        <v>13249</v>
      </c>
      <c r="M19" s="853">
        <v>1</v>
      </c>
      <c r="N19" s="850" t="str">
        <f>IFERROR(VLOOKUP(L19,'[5]Update harga nov 24'!$B$20:$H$35,7,0),"0")</f>
        <v>0</v>
      </c>
      <c r="O19" s="854">
        <f t="shared" si="6"/>
        <v>0</v>
      </c>
      <c r="P19" s="850" t="str">
        <f>IFERROR(VLOOKUP(L19,'[5]Update harga nov 24'!$B$3:$H$17,7,0),"0")</f>
        <v>0</v>
      </c>
      <c r="Q19" s="855">
        <f t="shared" si="2"/>
        <v>0</v>
      </c>
      <c r="S19" s="853">
        <v>14</v>
      </c>
      <c r="T19" s="853"/>
      <c r="U19" s="853">
        <v>48316678</v>
      </c>
      <c r="V19" s="853">
        <v>1</v>
      </c>
      <c r="W19" s="850">
        <f>IFERROR(VLOOKUP(U19,'[5]Update harga nov 24'!$B$20:$H$35,7,0),"0")</f>
        <v>81.03</v>
      </c>
      <c r="X19" s="854">
        <f t="shared" si="7"/>
        <v>81.03</v>
      </c>
      <c r="Y19" s="850">
        <f>IFERROR(VLOOKUP(U19,'[5]Update harga nov 24'!$B$3:$H$17,7,0),"0")</f>
        <v>82.1</v>
      </c>
      <c r="Z19" s="855">
        <f t="shared" si="3"/>
        <v>82.1</v>
      </c>
      <c r="AB19" s="853">
        <v>14</v>
      </c>
      <c r="AC19" s="853"/>
      <c r="AD19" s="853"/>
      <c r="AE19" s="853"/>
      <c r="AF19" s="850" t="str">
        <f>IFERROR(VLOOKUP(AD19,'[5]Update harga nov 24'!$B$20:$H$35,7,0),"0")</f>
        <v>0</v>
      </c>
      <c r="AG19" s="854">
        <f t="shared" si="8"/>
        <v>0</v>
      </c>
      <c r="AH19" s="850" t="str">
        <f>IFERROR(VLOOKUP(AD19,'[5]Update harga nov 24'!$B$3:$H$17,7,0),"0")</f>
        <v>0</v>
      </c>
      <c r="AI19" s="855">
        <f t="shared" si="4"/>
        <v>0</v>
      </c>
      <c r="AK19" s="853">
        <v>14</v>
      </c>
      <c r="AL19" s="853"/>
      <c r="AM19" s="853"/>
      <c r="AN19" s="853"/>
      <c r="AO19" s="850" t="str">
        <f>IFERROR(VLOOKUP(AM19,'[5]Update harga nov 24'!$B$20:$H$35,7,0),"0")</f>
        <v>0</v>
      </c>
      <c r="AP19" s="854">
        <f t="shared" si="9"/>
        <v>0</v>
      </c>
      <c r="AQ19" s="850" t="str">
        <f>IFERROR(VLOOKUP(AM19,'[5]Update harga nov 24'!$B$3:$H$17,7,0),"0")</f>
        <v>0</v>
      </c>
      <c r="AR19" s="855">
        <f t="shared" si="5"/>
        <v>0</v>
      </c>
    </row>
    <row r="20" spans="1:44">
      <c r="A20" s="853">
        <v>15</v>
      </c>
      <c r="B20" s="853"/>
      <c r="C20" s="853">
        <v>48142463</v>
      </c>
      <c r="D20" s="853">
        <v>1</v>
      </c>
      <c r="E20" s="850">
        <f>IFERROR(VLOOKUP(C20,'[5]Update harga nov 24'!$B$20:$H$35,7,0),"0")</f>
        <v>0</v>
      </c>
      <c r="F20" s="854">
        <f t="shared" si="0"/>
        <v>0</v>
      </c>
      <c r="G20" s="850">
        <f>IFERROR(VLOOKUP(C20,'[5]Update harga nov 24'!$B$3:$H$17,7,0),"0")</f>
        <v>0</v>
      </c>
      <c r="H20" s="855">
        <f t="shared" si="1"/>
        <v>0</v>
      </c>
      <c r="J20" s="853">
        <v>15</v>
      </c>
      <c r="K20" s="853"/>
      <c r="L20" s="853">
        <v>48316678</v>
      </c>
      <c r="M20" s="853">
        <v>1</v>
      </c>
      <c r="N20" s="850">
        <f>IFERROR(VLOOKUP(L20,'[5]Update harga nov 24'!$B$20:$H$35,7,0),"0")</f>
        <v>81.03</v>
      </c>
      <c r="O20" s="854">
        <f t="shared" si="6"/>
        <v>81.03</v>
      </c>
      <c r="P20" s="850">
        <f>IFERROR(VLOOKUP(L20,'[5]Update harga nov 24'!$B$3:$H$17,7,0),"0")</f>
        <v>82.1</v>
      </c>
      <c r="Q20" s="855">
        <f t="shared" si="2"/>
        <v>82.1</v>
      </c>
      <c r="S20" s="853">
        <v>15</v>
      </c>
      <c r="T20" s="853"/>
      <c r="U20" s="853" t="s">
        <v>13250</v>
      </c>
      <c r="V20" s="853">
        <v>2</v>
      </c>
      <c r="W20" s="850" t="str">
        <f>IFERROR(VLOOKUP(U20,'[5]Update harga nov 24'!$B$20:$H$35,7,0),"0")</f>
        <v>0</v>
      </c>
      <c r="X20" s="854">
        <f t="shared" si="7"/>
        <v>0</v>
      </c>
      <c r="Y20" s="850" t="str">
        <f>IFERROR(VLOOKUP(U20,'[5]Update harga nov 24'!$B$3:$H$17,7,0),"0")</f>
        <v>0</v>
      </c>
      <c r="Z20" s="855">
        <f t="shared" si="3"/>
        <v>0</v>
      </c>
      <c r="AB20" s="853">
        <v>15</v>
      </c>
      <c r="AC20" s="853"/>
      <c r="AD20" s="853"/>
      <c r="AE20" s="853"/>
      <c r="AF20" s="850" t="str">
        <f>IFERROR(VLOOKUP(AD20,'[5]Update harga nov 24'!$B$20:$H$35,7,0),"0")</f>
        <v>0</v>
      </c>
      <c r="AG20" s="854">
        <f t="shared" si="8"/>
        <v>0</v>
      </c>
      <c r="AH20" s="850" t="str">
        <f>IFERROR(VLOOKUP(AD20,'[5]Update harga nov 24'!$B$3:$H$17,7,0),"0")</f>
        <v>0</v>
      </c>
      <c r="AI20" s="855">
        <f t="shared" si="4"/>
        <v>0</v>
      </c>
      <c r="AK20" s="853">
        <v>15</v>
      </c>
      <c r="AL20" s="853"/>
      <c r="AM20" s="853"/>
      <c r="AN20" s="853"/>
      <c r="AO20" s="850" t="str">
        <f>IFERROR(VLOOKUP(AM20,'[5]Update harga nov 24'!$B$20:$H$35,7,0),"0")</f>
        <v>0</v>
      </c>
      <c r="AP20" s="854">
        <f t="shared" si="9"/>
        <v>0</v>
      </c>
      <c r="AQ20" s="850" t="str">
        <f>IFERROR(VLOOKUP(AM20,'[5]Update harga nov 24'!$B$3:$H$17,7,0),"0")</f>
        <v>0</v>
      </c>
      <c r="AR20" s="855">
        <f t="shared" si="5"/>
        <v>0</v>
      </c>
    </row>
    <row r="21" spans="1:44">
      <c r="A21" s="853">
        <v>16</v>
      </c>
      <c r="B21" s="853"/>
      <c r="C21" s="853" t="s">
        <v>13236</v>
      </c>
      <c r="D21" s="853">
        <v>1</v>
      </c>
      <c r="E21" s="850" t="str">
        <f>IFERROR(VLOOKUP(C21,'[5]Update harga nov 24'!$B$20:$H$35,7,0),"0")</f>
        <v>0</v>
      </c>
      <c r="F21" s="854">
        <f t="shared" si="0"/>
        <v>0</v>
      </c>
      <c r="G21" s="850" t="str">
        <f>IFERROR(VLOOKUP(C21,'[5]Update harga nov 24'!$B$3:$H$17,7,0),"0")</f>
        <v>0</v>
      </c>
      <c r="H21" s="855">
        <f t="shared" si="1"/>
        <v>0</v>
      </c>
      <c r="J21" s="853">
        <v>16</v>
      </c>
      <c r="K21" s="853"/>
      <c r="L21" s="853" t="s">
        <v>13250</v>
      </c>
      <c r="M21" s="853">
        <v>2</v>
      </c>
      <c r="N21" s="850" t="str">
        <f>IFERROR(VLOOKUP(L21,'[5]Update harga nov 24'!$B$20:$H$35,7,0),"0")</f>
        <v>0</v>
      </c>
      <c r="O21" s="854">
        <f t="shared" si="6"/>
        <v>0</v>
      </c>
      <c r="P21" s="850" t="str">
        <f>IFERROR(VLOOKUP(L21,'[5]Update harga nov 24'!$B$3:$H$17,7,0),"0")</f>
        <v>0</v>
      </c>
      <c r="Q21" s="855">
        <f t="shared" si="2"/>
        <v>0</v>
      </c>
      <c r="S21" s="853">
        <v>16</v>
      </c>
      <c r="T21" s="853"/>
      <c r="U21" s="853">
        <v>48316674</v>
      </c>
      <c r="V21" s="853">
        <v>2</v>
      </c>
      <c r="W21" s="850">
        <f>IFERROR(VLOOKUP(U21,'[5]Update harga nov 24'!$B$20:$H$35,7,0),"0")</f>
        <v>16.22</v>
      </c>
      <c r="X21" s="854">
        <f t="shared" si="7"/>
        <v>32.44</v>
      </c>
      <c r="Y21" s="850">
        <f>IFERROR(VLOOKUP(U21,'[5]Update harga nov 24'!$B$3:$H$17,7,0),"0")</f>
        <v>16.43</v>
      </c>
      <c r="Z21" s="855">
        <f t="shared" si="3"/>
        <v>32.86</v>
      </c>
      <c r="AB21" s="853">
        <v>16</v>
      </c>
      <c r="AC21" s="853"/>
      <c r="AD21" s="853"/>
      <c r="AE21" s="853"/>
      <c r="AF21" s="850" t="str">
        <f>IFERROR(VLOOKUP(AD21,'[5]Update harga nov 24'!$B$20:$H$35,7,0),"0")</f>
        <v>0</v>
      </c>
      <c r="AG21" s="854">
        <f t="shared" si="8"/>
        <v>0</v>
      </c>
      <c r="AH21" s="850" t="str">
        <f>IFERROR(VLOOKUP(AD21,'[5]Update harga nov 24'!$B$3:$H$17,7,0),"0")</f>
        <v>0</v>
      </c>
      <c r="AI21" s="855">
        <f t="shared" si="4"/>
        <v>0</v>
      </c>
      <c r="AK21" s="853">
        <v>16</v>
      </c>
      <c r="AL21" s="853"/>
      <c r="AM21" s="853"/>
      <c r="AN21" s="853"/>
      <c r="AO21" s="850" t="str">
        <f>IFERROR(VLOOKUP(AM21,'[5]Update harga nov 24'!$B$20:$H$35,7,0),"0")</f>
        <v>0</v>
      </c>
      <c r="AP21" s="854">
        <f t="shared" si="9"/>
        <v>0</v>
      </c>
      <c r="AQ21" s="850" t="str">
        <f>IFERROR(VLOOKUP(AM21,'[5]Update harga nov 24'!$B$3:$H$17,7,0),"0")</f>
        <v>0</v>
      </c>
      <c r="AR21" s="855">
        <f t="shared" si="5"/>
        <v>0</v>
      </c>
    </row>
    <row r="22" spans="1:44">
      <c r="A22" s="853">
        <v>17</v>
      </c>
      <c r="B22" s="853"/>
      <c r="C22" s="853" t="s">
        <v>13251</v>
      </c>
      <c r="D22" s="853">
        <v>1</v>
      </c>
      <c r="E22" s="850" t="str">
        <f>IFERROR(VLOOKUP(C22,'[5]Update harga nov 24'!$B$20:$H$35,7,0),"0")</f>
        <v>0</v>
      </c>
      <c r="F22" s="854">
        <f t="shared" si="0"/>
        <v>0</v>
      </c>
      <c r="G22" s="850" t="str">
        <f>IFERROR(VLOOKUP(C22,'[5]Update harga nov 24'!$B$3:$H$17,7,0),"0")</f>
        <v>0</v>
      </c>
      <c r="H22" s="855">
        <f t="shared" si="1"/>
        <v>0</v>
      </c>
      <c r="J22" s="853">
        <v>17</v>
      </c>
      <c r="K22" s="853"/>
      <c r="L22" s="866">
        <v>48316674</v>
      </c>
      <c r="M22" s="853">
        <v>2</v>
      </c>
      <c r="N22" s="850">
        <f>IFERROR(VLOOKUP(L22,'[5]Update harga nov 24'!$B$20:$H$35,7,0),"0")</f>
        <v>16.22</v>
      </c>
      <c r="O22" s="854">
        <f t="shared" si="6"/>
        <v>32.44</v>
      </c>
      <c r="P22" s="850">
        <f>IFERROR(VLOOKUP(L22,'[5]Update harga nov 24'!$B$3:$H$17,7,0),"0")</f>
        <v>16.43</v>
      </c>
      <c r="Q22" s="855">
        <f t="shared" si="2"/>
        <v>32.86</v>
      </c>
      <c r="S22" s="853">
        <v>17</v>
      </c>
      <c r="T22" s="853"/>
      <c r="U22" s="853">
        <v>48130228</v>
      </c>
      <c r="V22" s="853">
        <v>1</v>
      </c>
      <c r="W22" s="850" t="str">
        <f>IFERROR(VLOOKUP(U22,'[5]Update harga nov 24'!$B$20:$H$35,7,0),"0")</f>
        <v>0</v>
      </c>
      <c r="X22" s="854">
        <f t="shared" si="7"/>
        <v>0</v>
      </c>
      <c r="Y22" s="850" t="str">
        <f>IFERROR(VLOOKUP(U22,'[5]Update harga nov 24'!$B$3:$H$17,7,0),"0")</f>
        <v>0</v>
      </c>
      <c r="Z22" s="855">
        <f t="shared" si="3"/>
        <v>0</v>
      </c>
      <c r="AB22" s="853">
        <v>17</v>
      </c>
      <c r="AC22" s="853"/>
      <c r="AD22" s="853"/>
      <c r="AE22" s="853"/>
      <c r="AF22" s="850" t="str">
        <f>IFERROR(VLOOKUP(AD22,'[5]Update harga nov 24'!$B$20:$H$35,7,0),"0")</f>
        <v>0</v>
      </c>
      <c r="AG22" s="854">
        <f t="shared" si="8"/>
        <v>0</v>
      </c>
      <c r="AH22" s="850" t="str">
        <f>IFERROR(VLOOKUP(AD22,'[5]Update harga nov 24'!$B$3:$H$17,7,0),"0")</f>
        <v>0</v>
      </c>
      <c r="AI22" s="855">
        <f t="shared" si="4"/>
        <v>0</v>
      </c>
      <c r="AK22" s="853">
        <v>17</v>
      </c>
      <c r="AL22" s="853"/>
      <c r="AM22" s="853"/>
      <c r="AN22" s="853"/>
      <c r="AO22" s="850" t="str">
        <f>IFERROR(VLOOKUP(AM22,'[5]Update harga nov 24'!$B$20:$H$35,7,0),"0")</f>
        <v>0</v>
      </c>
      <c r="AP22" s="854">
        <f t="shared" si="9"/>
        <v>0</v>
      </c>
      <c r="AQ22" s="850" t="str">
        <f>IFERROR(VLOOKUP(AM22,'[5]Update harga nov 24'!$B$3:$H$17,7,0),"0")</f>
        <v>0</v>
      </c>
      <c r="AR22" s="855">
        <f t="shared" si="5"/>
        <v>0</v>
      </c>
    </row>
    <row r="23" spans="1:44">
      <c r="A23" s="853">
        <v>18</v>
      </c>
      <c r="B23" s="853" t="s">
        <v>13247</v>
      </c>
      <c r="C23" s="853" t="s">
        <v>13248</v>
      </c>
      <c r="D23" s="853">
        <v>1</v>
      </c>
      <c r="E23" s="850" t="str">
        <f>IFERROR(VLOOKUP(C23,'[5]Update harga nov 24'!$B$20:$H$35,7,0),"0")</f>
        <v>0</v>
      </c>
      <c r="F23" s="854">
        <f t="shared" si="0"/>
        <v>0</v>
      </c>
      <c r="G23" s="850" t="str">
        <f>IFERROR(VLOOKUP(C23,'[5]Update harga nov 24'!$B$3:$H$17,7,0),"0")</f>
        <v>0</v>
      </c>
      <c r="H23" s="855">
        <f t="shared" si="1"/>
        <v>0</v>
      </c>
      <c r="J23" s="853">
        <v>18</v>
      </c>
      <c r="K23" s="853"/>
      <c r="L23" s="853">
        <v>4813045201</v>
      </c>
      <c r="M23" s="853">
        <v>1</v>
      </c>
      <c r="N23" s="850">
        <f>IFERROR(VLOOKUP(L23,'[5]Update harga nov 24'!$B$20:$H$35,7,0),"0")</f>
        <v>49.43</v>
      </c>
      <c r="O23" s="854">
        <f t="shared" si="6"/>
        <v>49.43</v>
      </c>
      <c r="P23" s="850">
        <f>IFERROR(VLOOKUP(L23,'[5]Update harga nov 24'!$B$3:$H$17,7,0),"0")</f>
        <v>50.08</v>
      </c>
      <c r="Q23" s="855">
        <f t="shared" si="2"/>
        <v>50.08</v>
      </c>
      <c r="S23" s="853">
        <v>18</v>
      </c>
      <c r="T23" s="853"/>
      <c r="U23" s="853">
        <v>38136228</v>
      </c>
      <c r="V23" s="853">
        <v>1</v>
      </c>
      <c r="W23" s="850" t="str">
        <f>IFERROR(VLOOKUP(U23,'[5]Update harga nov 24'!$B$20:$H$35,7,0),"0")</f>
        <v>0</v>
      </c>
      <c r="X23" s="854">
        <f t="shared" si="7"/>
        <v>0</v>
      </c>
      <c r="Y23" s="850" t="str">
        <f>IFERROR(VLOOKUP(U23,'[5]Update harga nov 24'!$B$3:$H$17,7,0),"0")</f>
        <v>0</v>
      </c>
      <c r="Z23" s="855">
        <f t="shared" si="3"/>
        <v>0</v>
      </c>
      <c r="AB23" s="853">
        <v>18</v>
      </c>
      <c r="AC23" s="853"/>
      <c r="AD23" s="853"/>
      <c r="AE23" s="853"/>
      <c r="AF23" s="850" t="str">
        <f>IFERROR(VLOOKUP(AD23,'[5]Update harga nov 24'!$B$20:$H$35,7,0),"0")</f>
        <v>0</v>
      </c>
      <c r="AG23" s="854">
        <f t="shared" si="8"/>
        <v>0</v>
      </c>
      <c r="AH23" s="850" t="str">
        <f>IFERROR(VLOOKUP(AD23,'[5]Update harga nov 24'!$B$3:$H$17,7,0),"0")</f>
        <v>0</v>
      </c>
      <c r="AI23" s="855">
        <f t="shared" si="4"/>
        <v>0</v>
      </c>
      <c r="AK23" s="853">
        <v>18</v>
      </c>
      <c r="AL23" s="853"/>
      <c r="AM23" s="853"/>
      <c r="AN23" s="853"/>
      <c r="AO23" s="850" t="str">
        <f>IFERROR(VLOOKUP(AM23,'[5]Update harga nov 24'!$B$20:$H$35,7,0),"0")</f>
        <v>0</v>
      </c>
      <c r="AP23" s="854">
        <f t="shared" si="9"/>
        <v>0</v>
      </c>
      <c r="AQ23" s="850" t="str">
        <f>IFERROR(VLOOKUP(AM23,'[5]Update harga nov 24'!$B$3:$H$17,7,0),"0")</f>
        <v>0</v>
      </c>
      <c r="AR23" s="855">
        <f t="shared" si="5"/>
        <v>0</v>
      </c>
    </row>
    <row r="24" spans="1:44">
      <c r="A24" s="853">
        <v>19</v>
      </c>
      <c r="B24" s="853"/>
      <c r="C24" s="853">
        <v>48316668</v>
      </c>
      <c r="D24" s="853">
        <v>1</v>
      </c>
      <c r="E24" s="850" t="str">
        <f>IFERROR(VLOOKUP(C24,'[5]Update harga nov 24'!$B$20:$H$35,7,0),"0")</f>
        <v>0</v>
      </c>
      <c r="F24" s="854">
        <f t="shared" si="0"/>
        <v>0</v>
      </c>
      <c r="G24" s="850" t="str">
        <f>IFERROR(VLOOKUP(C24,'[5]Update harga nov 24'!$B$3:$H$17,7,0),"0")</f>
        <v>0</v>
      </c>
      <c r="H24" s="855">
        <f t="shared" si="1"/>
        <v>0</v>
      </c>
      <c r="J24" s="853">
        <v>19</v>
      </c>
      <c r="K24" s="853"/>
      <c r="L24" s="866">
        <v>38130228</v>
      </c>
      <c r="M24" s="853">
        <v>1</v>
      </c>
      <c r="N24" s="850">
        <f>IFERROR(VLOOKUP(L24,'[5]Update harga nov 24'!$B$20:$H$35,7,0),"0")</f>
        <v>162.07</v>
      </c>
      <c r="O24" s="854">
        <f t="shared" si="6"/>
        <v>162.07</v>
      </c>
      <c r="P24" s="850">
        <f>IFERROR(VLOOKUP(L24,'[5]Update harga nov 24'!$B$3:$H$17,7,0),"0")</f>
        <v>164.21</v>
      </c>
      <c r="Q24" s="855">
        <f t="shared" si="2"/>
        <v>164.21</v>
      </c>
      <c r="S24" s="853">
        <v>19</v>
      </c>
      <c r="T24" s="853"/>
      <c r="U24" s="853" t="s">
        <v>13252</v>
      </c>
      <c r="V24" s="853">
        <v>1</v>
      </c>
      <c r="W24" s="850" t="str">
        <f>IFERROR(VLOOKUP(U24,'[5]Update harga nov 24'!$B$20:$H$35,7,0),"0")</f>
        <v>0</v>
      </c>
      <c r="X24" s="854">
        <f t="shared" si="7"/>
        <v>0</v>
      </c>
      <c r="Y24" s="850" t="str">
        <f>IFERROR(VLOOKUP(U24,'[5]Update harga nov 24'!$B$3:$H$17,7,0),"0")</f>
        <v>0</v>
      </c>
      <c r="Z24" s="855">
        <f t="shared" si="3"/>
        <v>0</v>
      </c>
      <c r="AB24" s="853">
        <v>19</v>
      </c>
      <c r="AC24" s="853"/>
      <c r="AD24" s="853"/>
      <c r="AE24" s="853"/>
      <c r="AF24" s="850" t="str">
        <f>IFERROR(VLOOKUP(AD24,'[5]Update harga nov 24'!$B$20:$H$35,7,0),"0")</f>
        <v>0</v>
      </c>
      <c r="AG24" s="854">
        <f t="shared" si="8"/>
        <v>0</v>
      </c>
      <c r="AH24" s="850" t="str">
        <f>IFERROR(VLOOKUP(AD24,'[5]Update harga nov 24'!$B$3:$H$17,7,0),"0")</f>
        <v>0</v>
      </c>
      <c r="AI24" s="855">
        <f t="shared" si="4"/>
        <v>0</v>
      </c>
      <c r="AK24" s="853">
        <v>19</v>
      </c>
      <c r="AL24" s="853"/>
      <c r="AM24" s="853"/>
      <c r="AN24" s="853"/>
      <c r="AO24" s="850" t="str">
        <f>IFERROR(VLOOKUP(AM24,'[5]Update harga nov 24'!$B$20:$H$35,7,0),"0")</f>
        <v>0</v>
      </c>
      <c r="AP24" s="854">
        <f t="shared" si="9"/>
        <v>0</v>
      </c>
      <c r="AQ24" s="850" t="str">
        <f>IFERROR(VLOOKUP(AM24,'[5]Update harga nov 24'!$B$3:$H$17,7,0),"0")</f>
        <v>0</v>
      </c>
      <c r="AR24" s="855">
        <f t="shared" si="5"/>
        <v>0</v>
      </c>
    </row>
    <row r="25" spans="1:44">
      <c r="A25" s="853">
        <v>20</v>
      </c>
      <c r="B25" s="853"/>
      <c r="C25" s="853" t="s">
        <v>13245</v>
      </c>
      <c r="D25" s="853">
        <v>1</v>
      </c>
      <c r="E25" s="850" t="str">
        <f>IFERROR(VLOOKUP(C25,'[5]Update harga nov 24'!$B$20:$H$35,7,0),"0")</f>
        <v>0</v>
      </c>
      <c r="F25" s="854">
        <f t="shared" si="0"/>
        <v>0</v>
      </c>
      <c r="G25" s="850" t="str">
        <f>IFERROR(VLOOKUP(C25,'[5]Update harga nov 24'!$B$3:$H$17,7,0),"0")</f>
        <v>0</v>
      </c>
      <c r="H25" s="855">
        <f t="shared" si="1"/>
        <v>0</v>
      </c>
      <c r="J25" s="853">
        <v>20</v>
      </c>
      <c r="K25" s="853"/>
      <c r="L25" s="853">
        <v>4813045202</v>
      </c>
      <c r="M25" s="853">
        <v>1</v>
      </c>
      <c r="N25" s="850">
        <f>IFERROR(VLOOKUP(L25,'[5]Update harga nov 24'!$B$20:$H$35,7,0),"0")</f>
        <v>49.43</v>
      </c>
      <c r="O25" s="854">
        <f t="shared" si="6"/>
        <v>49.43</v>
      </c>
      <c r="P25" s="850">
        <f>IFERROR(VLOOKUP(L25,'[5]Update harga nov 24'!$B$3:$H$17,7,0),"0")</f>
        <v>50.08</v>
      </c>
      <c r="Q25" s="855">
        <f t="shared" si="2"/>
        <v>50.08</v>
      </c>
      <c r="S25" s="853">
        <v>20</v>
      </c>
      <c r="T25" s="853"/>
      <c r="U25" s="853" t="s">
        <v>13245</v>
      </c>
      <c r="V25" s="853">
        <v>1</v>
      </c>
      <c r="W25" s="850" t="str">
        <f>IFERROR(VLOOKUP(U25,'[5]Update harga nov 24'!$B$20:$H$35,7,0),"0")</f>
        <v>0</v>
      </c>
      <c r="X25" s="854">
        <f t="shared" si="7"/>
        <v>0</v>
      </c>
      <c r="Y25" s="850" t="str">
        <f>IFERROR(VLOOKUP(U25,'[5]Update harga nov 24'!$B$3:$H$17,7,0),"0")</f>
        <v>0</v>
      </c>
      <c r="Z25" s="855">
        <f t="shared" si="3"/>
        <v>0</v>
      </c>
      <c r="AB25" s="853">
        <v>20</v>
      </c>
      <c r="AC25" s="853"/>
      <c r="AD25" s="853"/>
      <c r="AE25" s="853"/>
      <c r="AF25" s="850" t="str">
        <f>IFERROR(VLOOKUP(AD25,'[5]Update harga nov 24'!$B$20:$H$35,7,0),"0")</f>
        <v>0</v>
      </c>
      <c r="AG25" s="854">
        <f t="shared" si="8"/>
        <v>0</v>
      </c>
      <c r="AH25" s="850" t="str">
        <f>IFERROR(VLOOKUP(AD25,'[5]Update harga nov 24'!$B$3:$H$17,7,0),"0")</f>
        <v>0</v>
      </c>
      <c r="AI25" s="855">
        <f t="shared" si="4"/>
        <v>0</v>
      </c>
      <c r="AK25" s="853">
        <v>20</v>
      </c>
      <c r="AL25" s="853"/>
      <c r="AM25" s="853"/>
      <c r="AN25" s="853"/>
      <c r="AO25" s="850" t="str">
        <f>IFERROR(VLOOKUP(AM25,'[5]Update harga nov 24'!$B$20:$H$35,7,0),"0")</f>
        <v>0</v>
      </c>
      <c r="AP25" s="854">
        <f t="shared" si="9"/>
        <v>0</v>
      </c>
      <c r="AQ25" s="850" t="str">
        <f>IFERROR(VLOOKUP(AM25,'[5]Update harga nov 24'!$B$3:$H$17,7,0),"0")</f>
        <v>0</v>
      </c>
      <c r="AR25" s="855">
        <f t="shared" si="5"/>
        <v>0</v>
      </c>
    </row>
    <row r="26" spans="1:44">
      <c r="A26" s="853">
        <v>21</v>
      </c>
      <c r="B26" s="853"/>
      <c r="C26" s="853">
        <v>48316672</v>
      </c>
      <c r="D26" s="853">
        <v>1</v>
      </c>
      <c r="E26" s="850" t="str">
        <f>IFERROR(VLOOKUP(C26,'[5]Update harga nov 24'!$B$20:$H$35,7,0),"0")</f>
        <v>0</v>
      </c>
      <c r="F26" s="854">
        <f t="shared" si="0"/>
        <v>0</v>
      </c>
      <c r="G26" s="850" t="str">
        <f>IFERROR(VLOOKUP(C26,'[5]Update harga nov 24'!$B$3:$H$17,7,0),"0")</f>
        <v>0</v>
      </c>
      <c r="H26" s="855">
        <f t="shared" si="1"/>
        <v>0</v>
      </c>
      <c r="J26" s="853">
        <v>21</v>
      </c>
      <c r="K26" s="853"/>
      <c r="L26" s="853" t="s">
        <v>13245</v>
      </c>
      <c r="M26" s="853">
        <v>3</v>
      </c>
      <c r="N26" s="850" t="str">
        <f>IFERROR(VLOOKUP(L26,'[5]Update harga nov 24'!$B$20:$H$35,7,0),"0")</f>
        <v>0</v>
      </c>
      <c r="O26" s="854">
        <f t="shared" si="6"/>
        <v>0</v>
      </c>
      <c r="P26" s="850" t="str">
        <f>IFERROR(VLOOKUP(L26,'[5]Update harga nov 24'!$B$3:$H$17,7,0),"0")</f>
        <v>0</v>
      </c>
      <c r="Q26" s="855">
        <f t="shared" si="2"/>
        <v>0</v>
      </c>
      <c r="S26" s="853">
        <v>21</v>
      </c>
      <c r="T26" s="853"/>
      <c r="U26" s="853">
        <v>48316668</v>
      </c>
      <c r="V26" s="853">
        <v>2</v>
      </c>
      <c r="W26" s="850" t="str">
        <f>IFERROR(VLOOKUP(U26,'[5]Update harga nov 24'!$B$20:$H$35,7,0),"0")</f>
        <v>0</v>
      </c>
      <c r="X26" s="854">
        <f t="shared" si="7"/>
        <v>0</v>
      </c>
      <c r="Y26" s="850" t="str">
        <f>IFERROR(VLOOKUP(U26,'[5]Update harga nov 24'!$B$3:$H$17,7,0),"0")</f>
        <v>0</v>
      </c>
      <c r="Z26" s="855">
        <f t="shared" si="3"/>
        <v>0</v>
      </c>
      <c r="AB26" s="853">
        <v>21</v>
      </c>
      <c r="AC26" s="853"/>
      <c r="AD26" s="853"/>
      <c r="AE26" s="853"/>
      <c r="AF26" s="850" t="str">
        <f>IFERROR(VLOOKUP(AD26,'[5]Update harga nov 24'!$B$20:$H$35,7,0),"0")</f>
        <v>0</v>
      </c>
      <c r="AG26" s="854">
        <f t="shared" si="8"/>
        <v>0</v>
      </c>
      <c r="AH26" s="850" t="str">
        <f>IFERROR(VLOOKUP(AD26,'[5]Update harga nov 24'!$B$3:$H$17,7,0),"0")</f>
        <v>0</v>
      </c>
      <c r="AI26" s="855">
        <f t="shared" si="4"/>
        <v>0</v>
      </c>
      <c r="AK26" s="853">
        <v>21</v>
      </c>
      <c r="AL26" s="853"/>
      <c r="AM26" s="853"/>
      <c r="AN26" s="853"/>
      <c r="AO26" s="850" t="str">
        <f>IFERROR(VLOOKUP(AM26,'[5]Update harga nov 24'!$B$20:$H$35,7,0),"0")</f>
        <v>0</v>
      </c>
      <c r="AP26" s="854">
        <f t="shared" si="9"/>
        <v>0</v>
      </c>
      <c r="AQ26" s="850" t="str">
        <f>IFERROR(VLOOKUP(AM26,'[5]Update harga nov 24'!$B$3:$H$17,7,0),"0")</f>
        <v>0</v>
      </c>
      <c r="AR26" s="855">
        <f t="shared" si="5"/>
        <v>0</v>
      </c>
    </row>
    <row r="27" spans="1:44">
      <c r="A27" s="853">
        <v>22</v>
      </c>
      <c r="B27" s="853"/>
      <c r="C27" s="867">
        <v>48316671</v>
      </c>
      <c r="D27" s="853">
        <v>1</v>
      </c>
      <c r="E27" s="850">
        <f>IFERROR(VLOOKUP(C27,'[5]Update harga nov 24'!$B$20:$H$35,7,0),"0")</f>
        <v>101.29</v>
      </c>
      <c r="F27" s="854">
        <f t="shared" si="0"/>
        <v>101.29</v>
      </c>
      <c r="G27" s="850">
        <f>IFERROR(VLOOKUP(C27,'[5]Update harga nov 24'!$B$3:$H$17,7,0),"0")</f>
        <v>102.63</v>
      </c>
      <c r="H27" s="855">
        <f t="shared" si="1"/>
        <v>102.63</v>
      </c>
      <c r="J27" s="853">
        <v>22</v>
      </c>
      <c r="K27" s="853"/>
      <c r="L27" s="853">
        <v>48316668</v>
      </c>
      <c r="M27" s="853">
        <v>2</v>
      </c>
      <c r="N27" s="850" t="str">
        <f>IFERROR(VLOOKUP(L27,'[5]Update harga nov 24'!$B$20:$H$35,7,0),"0")</f>
        <v>0</v>
      </c>
      <c r="O27" s="854">
        <f t="shared" si="6"/>
        <v>0</v>
      </c>
      <c r="P27" s="850" t="str">
        <f>IFERROR(VLOOKUP(L27,'[5]Update harga nov 24'!$B$3:$H$17,7,0),"0")</f>
        <v>0</v>
      </c>
      <c r="Q27" s="855">
        <f t="shared" si="2"/>
        <v>0</v>
      </c>
      <c r="S27" s="853">
        <v>22</v>
      </c>
      <c r="T27" s="853"/>
      <c r="U27" s="853" t="s">
        <v>13245</v>
      </c>
      <c r="V27" s="853">
        <v>1</v>
      </c>
      <c r="W27" s="850" t="str">
        <f>IFERROR(VLOOKUP(U27,'[5]Update harga nov 24'!$B$20:$H$35,7,0),"0")</f>
        <v>0</v>
      </c>
      <c r="X27" s="854">
        <f t="shared" si="7"/>
        <v>0</v>
      </c>
      <c r="Y27" s="850" t="str">
        <f>IFERROR(VLOOKUP(U27,'[5]Update harga nov 24'!$B$3:$H$17,7,0),"0")</f>
        <v>0</v>
      </c>
      <c r="Z27" s="855">
        <f t="shared" si="3"/>
        <v>0</v>
      </c>
      <c r="AB27" s="853">
        <v>22</v>
      </c>
      <c r="AC27" s="853"/>
      <c r="AD27" s="853"/>
      <c r="AE27" s="853"/>
      <c r="AF27" s="850" t="str">
        <f>IFERROR(VLOOKUP(AD27,'[5]Update harga nov 24'!$B$20:$H$35,7,0),"0")</f>
        <v>0</v>
      </c>
      <c r="AG27" s="854">
        <f t="shared" si="8"/>
        <v>0</v>
      </c>
      <c r="AH27" s="850" t="str">
        <f>IFERROR(VLOOKUP(AD27,'[5]Update harga nov 24'!$B$3:$H$17,7,0),"0")</f>
        <v>0</v>
      </c>
      <c r="AI27" s="855">
        <f t="shared" si="4"/>
        <v>0</v>
      </c>
      <c r="AK27" s="853">
        <v>22</v>
      </c>
      <c r="AL27" s="853"/>
      <c r="AM27" s="853"/>
      <c r="AN27" s="853"/>
      <c r="AO27" s="850" t="str">
        <f>IFERROR(VLOOKUP(AM27,'[5]Update harga nov 24'!$B$20:$H$35,7,0),"0")</f>
        <v>0</v>
      </c>
      <c r="AP27" s="854">
        <f t="shared" si="9"/>
        <v>0</v>
      </c>
      <c r="AQ27" s="850" t="str">
        <f>IFERROR(VLOOKUP(AM27,'[5]Update harga nov 24'!$B$3:$H$17,7,0),"0")</f>
        <v>0</v>
      </c>
      <c r="AR27" s="855">
        <f t="shared" si="5"/>
        <v>0</v>
      </c>
    </row>
    <row r="28" spans="1:44">
      <c r="A28" s="853">
        <v>23</v>
      </c>
      <c r="B28" s="853"/>
      <c r="C28" s="853">
        <v>48316667</v>
      </c>
      <c r="D28" s="853">
        <v>2</v>
      </c>
      <c r="E28" s="850" t="str">
        <f>IFERROR(VLOOKUP(C28,'[5]Update harga nov 24'!$B$20:$H$35,7,0),"0")</f>
        <v>0</v>
      </c>
      <c r="F28" s="854">
        <f t="shared" si="0"/>
        <v>0</v>
      </c>
      <c r="G28" s="850" t="str">
        <f>IFERROR(VLOOKUP(C28,'[5]Update harga nov 24'!$B$3:$H$17,7,0),"0")</f>
        <v>0</v>
      </c>
      <c r="H28" s="855">
        <f t="shared" si="1"/>
        <v>0</v>
      </c>
      <c r="J28" s="853">
        <v>23</v>
      </c>
      <c r="K28" s="853"/>
      <c r="L28" s="853">
        <v>48316672</v>
      </c>
      <c r="M28" s="853">
        <v>1</v>
      </c>
      <c r="N28" s="850" t="s">
        <v>13285</v>
      </c>
      <c r="O28" s="854">
        <v>0</v>
      </c>
      <c r="P28" s="850" t="s">
        <v>13285</v>
      </c>
      <c r="Q28" s="855">
        <v>0</v>
      </c>
      <c r="S28" s="853">
        <v>23</v>
      </c>
      <c r="T28" s="853"/>
      <c r="U28" s="853" t="s">
        <v>13245</v>
      </c>
      <c r="V28" s="853">
        <v>1</v>
      </c>
      <c r="W28" s="850" t="str">
        <f>IFERROR(VLOOKUP(U28,'[5]Update harga nov 24'!$B$20:$H$35,7,0),"0")</f>
        <v>0</v>
      </c>
      <c r="X28" s="854">
        <f t="shared" si="7"/>
        <v>0</v>
      </c>
      <c r="Y28" s="850" t="str">
        <f>IFERROR(VLOOKUP(U28,'[5]Update harga nov 24'!$B$3:$H$17,7,0),"0")</f>
        <v>0</v>
      </c>
      <c r="Z28" s="855">
        <f t="shared" si="3"/>
        <v>0</v>
      </c>
      <c r="AB28" s="853">
        <v>23</v>
      </c>
      <c r="AC28" s="853"/>
      <c r="AD28" s="853"/>
      <c r="AE28" s="853"/>
      <c r="AF28" s="850" t="str">
        <f>IFERROR(VLOOKUP(AD28,'[5]Update harga nov 24'!$B$20:$H$35,7,0),"0")</f>
        <v>0</v>
      </c>
      <c r="AG28" s="854">
        <f t="shared" si="8"/>
        <v>0</v>
      </c>
      <c r="AH28" s="850" t="str">
        <f>IFERROR(VLOOKUP(AD28,'[5]Update harga nov 24'!$B$3:$H$17,7,0),"0")</f>
        <v>0</v>
      </c>
      <c r="AI28" s="855">
        <f t="shared" si="4"/>
        <v>0</v>
      </c>
      <c r="AK28" s="853">
        <v>23</v>
      </c>
      <c r="AL28" s="853"/>
      <c r="AM28" s="853"/>
      <c r="AN28" s="853"/>
      <c r="AO28" s="850" t="str">
        <f>IFERROR(VLOOKUP(AM28,'[5]Update harga nov 24'!$B$20:$H$35,7,0),"0")</f>
        <v>0</v>
      </c>
      <c r="AP28" s="854">
        <f t="shared" si="9"/>
        <v>0</v>
      </c>
      <c r="AQ28" s="850" t="str">
        <f>IFERROR(VLOOKUP(AM28,'[5]Update harga nov 24'!$B$3:$H$17,7,0),"0")</f>
        <v>0</v>
      </c>
      <c r="AR28" s="855">
        <f t="shared" si="5"/>
        <v>0</v>
      </c>
    </row>
    <row r="29" spans="1:44">
      <c r="A29" s="853">
        <v>24</v>
      </c>
      <c r="B29" s="853"/>
      <c r="C29" s="853">
        <v>48316669</v>
      </c>
      <c r="D29" s="853">
        <v>1</v>
      </c>
      <c r="E29" s="850" t="str">
        <f>IFERROR(VLOOKUP(C29,'[5]Update harga nov 24'!$B$20:$H$35,7,0),"0")</f>
        <v>0</v>
      </c>
      <c r="F29" s="854">
        <f t="shared" si="0"/>
        <v>0</v>
      </c>
      <c r="G29" s="850" t="str">
        <f>IFERROR(VLOOKUP(C29,'[5]Update harga nov 24'!$B$3:$H$17,7,0),"0")</f>
        <v>0</v>
      </c>
      <c r="H29" s="855">
        <f t="shared" si="1"/>
        <v>0</v>
      </c>
      <c r="J29" s="853">
        <v>24</v>
      </c>
      <c r="K29" s="853"/>
      <c r="L29" s="853">
        <v>48316671</v>
      </c>
      <c r="M29" s="853">
        <v>2</v>
      </c>
      <c r="N29" s="850">
        <v>101.29</v>
      </c>
      <c r="O29" s="854">
        <v>202.58</v>
      </c>
      <c r="P29" s="850">
        <v>102.63</v>
      </c>
      <c r="Q29" s="855">
        <v>205.26</v>
      </c>
      <c r="S29" s="853">
        <v>24</v>
      </c>
      <c r="T29" s="853"/>
      <c r="U29" s="853">
        <v>48816672</v>
      </c>
      <c r="V29" s="853">
        <v>1</v>
      </c>
      <c r="W29" s="850" t="str">
        <f>IFERROR(VLOOKUP(U29,'[5]Update harga nov 24'!$B$20:$H$35,7,0),"0")</f>
        <v>0</v>
      </c>
      <c r="X29" s="854">
        <f t="shared" si="7"/>
        <v>0</v>
      </c>
      <c r="Y29" s="850" t="str">
        <f>IFERROR(VLOOKUP(U29,'[5]Update harga nov 24'!$B$3:$H$17,7,0),"0")</f>
        <v>0</v>
      </c>
      <c r="Z29" s="855">
        <f t="shared" si="3"/>
        <v>0</v>
      </c>
      <c r="AB29" s="853">
        <v>24</v>
      </c>
      <c r="AC29" s="853"/>
      <c r="AD29" s="853"/>
      <c r="AE29" s="853"/>
      <c r="AF29" s="850" t="str">
        <f>IFERROR(VLOOKUP(AD29,'[5]Update harga nov 24'!$B$20:$H$35,7,0),"0")</f>
        <v>0</v>
      </c>
      <c r="AG29" s="854">
        <f t="shared" si="8"/>
        <v>0</v>
      </c>
      <c r="AH29" s="850" t="str">
        <f>IFERROR(VLOOKUP(AD29,'[5]Update harga nov 24'!$B$3:$H$17,7,0),"0")</f>
        <v>0</v>
      </c>
      <c r="AI29" s="855">
        <f t="shared" si="4"/>
        <v>0</v>
      </c>
      <c r="AK29" s="853">
        <v>24</v>
      </c>
      <c r="AL29" s="853"/>
      <c r="AM29" s="853"/>
      <c r="AN29" s="853"/>
      <c r="AO29" s="850" t="str">
        <f>IFERROR(VLOOKUP(AM29,'[5]Update harga nov 24'!$B$20:$H$35,7,0),"0")</f>
        <v>0</v>
      </c>
      <c r="AP29" s="854">
        <f t="shared" si="9"/>
        <v>0</v>
      </c>
      <c r="AQ29" s="850" t="str">
        <f>IFERROR(VLOOKUP(AM29,'[5]Update harga nov 24'!$B$3:$H$17,7,0),"0")</f>
        <v>0</v>
      </c>
      <c r="AR29" s="855">
        <f t="shared" si="5"/>
        <v>0</v>
      </c>
    </row>
    <row r="30" spans="1:44">
      <c r="A30" s="853">
        <v>25</v>
      </c>
      <c r="B30" s="853"/>
      <c r="C30" s="867">
        <v>48316670</v>
      </c>
      <c r="D30" s="853">
        <v>1</v>
      </c>
      <c r="E30" s="850">
        <f>IFERROR(VLOOKUP(C30,'[5]Update harga nov 24'!$B$20:$H$35,7,0),"0")</f>
        <v>162.07</v>
      </c>
      <c r="F30" s="854">
        <f t="shared" si="0"/>
        <v>162.07</v>
      </c>
      <c r="G30" s="850">
        <f>IFERROR(VLOOKUP(C30,'[5]Update harga nov 24'!$B$3:$H$17,7,0),"0")</f>
        <v>164.21</v>
      </c>
      <c r="H30" s="855">
        <f t="shared" si="1"/>
        <v>164.21</v>
      </c>
      <c r="J30" s="853">
        <v>25</v>
      </c>
      <c r="K30" s="853"/>
      <c r="L30" s="853">
        <v>48316667</v>
      </c>
      <c r="M30" s="853">
        <v>2</v>
      </c>
      <c r="N30" s="850" t="s">
        <v>13285</v>
      </c>
      <c r="O30" s="854">
        <v>0</v>
      </c>
      <c r="P30" s="850" t="s">
        <v>13285</v>
      </c>
      <c r="Q30" s="855">
        <v>0</v>
      </c>
      <c r="S30" s="853">
        <v>25</v>
      </c>
      <c r="T30" s="853"/>
      <c r="U30" s="853">
        <v>48316671</v>
      </c>
      <c r="V30" s="853">
        <v>2</v>
      </c>
      <c r="W30" s="850">
        <f>IFERROR(VLOOKUP(U30,'[5]Update harga nov 24'!$B$20:$H$35,7,0),"0")</f>
        <v>101.29</v>
      </c>
      <c r="X30" s="854">
        <f t="shared" si="7"/>
        <v>202.58</v>
      </c>
      <c r="Y30" s="850">
        <f>IFERROR(VLOOKUP(U30,'[5]Update harga nov 24'!$B$3:$H$17,7,0),"0")</f>
        <v>102.63</v>
      </c>
      <c r="Z30" s="855">
        <f t="shared" si="3"/>
        <v>205.26</v>
      </c>
      <c r="AB30" s="853">
        <v>25</v>
      </c>
      <c r="AC30" s="853"/>
      <c r="AD30" s="853"/>
      <c r="AE30" s="853"/>
      <c r="AF30" s="850" t="str">
        <f>IFERROR(VLOOKUP(AD30,'[5]Update harga nov 24'!$B$20:$H$35,7,0),"0")</f>
        <v>0</v>
      </c>
      <c r="AG30" s="854">
        <f t="shared" si="8"/>
        <v>0</v>
      </c>
      <c r="AH30" s="850" t="str">
        <f>IFERROR(VLOOKUP(AD30,'[5]Update harga nov 24'!$B$3:$H$17,7,0),"0")</f>
        <v>0</v>
      </c>
      <c r="AI30" s="855">
        <f t="shared" si="4"/>
        <v>0</v>
      </c>
      <c r="AK30" s="853">
        <v>25</v>
      </c>
      <c r="AL30" s="853"/>
      <c r="AM30" s="853"/>
      <c r="AN30" s="853"/>
      <c r="AO30" s="850" t="str">
        <f>IFERROR(VLOOKUP(AM30,'[5]Update harga nov 24'!$B$20:$H$35,7,0),"0")</f>
        <v>0</v>
      </c>
      <c r="AP30" s="854">
        <f t="shared" si="9"/>
        <v>0</v>
      </c>
      <c r="AQ30" s="850" t="str">
        <f>IFERROR(VLOOKUP(AM30,'[5]Update harga nov 24'!$B$3:$H$17,7,0),"0")</f>
        <v>0</v>
      </c>
      <c r="AR30" s="855">
        <f t="shared" si="5"/>
        <v>0</v>
      </c>
    </row>
    <row r="31" spans="1:44">
      <c r="A31" s="853">
        <v>26</v>
      </c>
      <c r="B31" s="853" t="s">
        <v>13238</v>
      </c>
      <c r="C31" s="867" t="s">
        <v>5213</v>
      </c>
      <c r="D31" s="853">
        <v>4</v>
      </c>
      <c r="E31" s="850">
        <f>IFERROR(VLOOKUP(C31,'[5]Update harga nov 24'!$B$20:$H$35,7,0),"0")</f>
        <v>10.54</v>
      </c>
      <c r="F31" s="854">
        <f t="shared" si="0"/>
        <v>42.16</v>
      </c>
      <c r="G31" s="850">
        <f>IFERROR(VLOOKUP(C31,'[5]Update harga nov 24'!$B$3:$H$17,7,0),"0")</f>
        <v>10.68</v>
      </c>
      <c r="H31" s="855">
        <f t="shared" si="1"/>
        <v>42.72</v>
      </c>
      <c r="J31" s="853">
        <v>26</v>
      </c>
      <c r="K31" s="853"/>
      <c r="L31" s="853">
        <v>48316669</v>
      </c>
      <c r="M31" s="853">
        <v>1</v>
      </c>
      <c r="N31" s="850" t="s">
        <v>13285</v>
      </c>
      <c r="O31" s="854">
        <v>0</v>
      </c>
      <c r="P31" s="850" t="s">
        <v>13285</v>
      </c>
      <c r="Q31" s="855">
        <v>0</v>
      </c>
      <c r="S31" s="853">
        <v>26</v>
      </c>
      <c r="T31" s="853"/>
      <c r="U31" s="853">
        <v>48316667</v>
      </c>
      <c r="V31" s="853">
        <v>2</v>
      </c>
      <c r="W31" s="850" t="str">
        <f>IFERROR(VLOOKUP(U31,'[5]Update harga nov 24'!$B$20:$H$35,7,0),"0")</f>
        <v>0</v>
      </c>
      <c r="X31" s="854">
        <f t="shared" si="7"/>
        <v>0</v>
      </c>
      <c r="Y31" s="850" t="str">
        <f>IFERROR(VLOOKUP(U31,'[5]Update harga nov 24'!$B$3:$H$17,7,0),"0")</f>
        <v>0</v>
      </c>
      <c r="Z31" s="855">
        <f t="shared" si="3"/>
        <v>0</v>
      </c>
      <c r="AB31" s="853">
        <v>26</v>
      </c>
      <c r="AC31" s="853"/>
      <c r="AD31" s="853"/>
      <c r="AE31" s="853"/>
      <c r="AF31" s="850" t="str">
        <f>IFERROR(VLOOKUP(AD31,'[5]Update harga nov 24'!$B$20:$H$35,7,0),"0")</f>
        <v>0</v>
      </c>
      <c r="AG31" s="854">
        <f t="shared" si="8"/>
        <v>0</v>
      </c>
      <c r="AH31" s="850" t="str">
        <f>IFERROR(VLOOKUP(AD31,'[5]Update harga nov 24'!$B$3:$H$17,7,0),"0")</f>
        <v>0</v>
      </c>
      <c r="AI31" s="855">
        <f t="shared" si="4"/>
        <v>0</v>
      </c>
      <c r="AK31" s="853">
        <v>26</v>
      </c>
      <c r="AL31" s="853"/>
      <c r="AM31" s="853"/>
      <c r="AN31" s="853"/>
      <c r="AO31" s="850" t="str">
        <f>IFERROR(VLOOKUP(AM31,'[5]Update harga nov 24'!$B$20:$H$35,7,0),"0")</f>
        <v>0</v>
      </c>
      <c r="AP31" s="854">
        <f t="shared" si="9"/>
        <v>0</v>
      </c>
      <c r="AQ31" s="850" t="str">
        <f>IFERROR(VLOOKUP(AM31,'[5]Update harga nov 24'!$B$3:$H$17,7,0),"0")</f>
        <v>0</v>
      </c>
      <c r="AR31" s="855">
        <f t="shared" si="5"/>
        <v>0</v>
      </c>
    </row>
    <row r="32" spans="1:44">
      <c r="A32" s="853">
        <v>27</v>
      </c>
      <c r="B32" s="853" t="s">
        <v>13240</v>
      </c>
      <c r="C32" s="867" t="s">
        <v>10459</v>
      </c>
      <c r="D32" s="853">
        <v>1</v>
      </c>
      <c r="E32" s="850">
        <f>IFERROR(VLOOKUP(C32,'[5]Update harga nov 24'!$B$20:$H$35,7,0),"0")</f>
        <v>10.54</v>
      </c>
      <c r="F32" s="854">
        <f t="shared" si="0"/>
        <v>10.54</v>
      </c>
      <c r="G32" s="850">
        <f>IFERROR(VLOOKUP(C32,'[5]Update harga nov 24'!$B$3:$H$17,7,0),"0")</f>
        <v>10.68</v>
      </c>
      <c r="H32" s="855">
        <f t="shared" si="1"/>
        <v>10.68</v>
      </c>
      <c r="J32" s="853">
        <v>27</v>
      </c>
      <c r="K32" s="853"/>
      <c r="L32" s="853">
        <v>48316670</v>
      </c>
      <c r="M32" s="853">
        <v>1</v>
      </c>
      <c r="N32" s="850">
        <v>162.07</v>
      </c>
      <c r="O32" s="854">
        <v>162.07</v>
      </c>
      <c r="P32" s="850">
        <v>164.21</v>
      </c>
      <c r="Q32" s="855">
        <v>164.21</v>
      </c>
      <c r="S32" s="853">
        <v>27</v>
      </c>
      <c r="T32" s="853"/>
      <c r="U32" s="853">
        <v>48316669</v>
      </c>
      <c r="V32" s="853">
        <v>1</v>
      </c>
      <c r="W32" s="850" t="s">
        <v>13285</v>
      </c>
      <c r="X32" s="854">
        <v>0</v>
      </c>
      <c r="Y32" s="850" t="s">
        <v>13285</v>
      </c>
      <c r="Z32" s="855">
        <v>0</v>
      </c>
      <c r="AB32" s="853">
        <v>27</v>
      </c>
      <c r="AC32" s="853"/>
      <c r="AD32" s="853"/>
      <c r="AE32" s="853"/>
      <c r="AF32" s="850" t="str">
        <f>IFERROR(VLOOKUP(AD32,'[5]Update harga nov 24'!$B$20:$H$35,7,0),"0")</f>
        <v>0</v>
      </c>
      <c r="AG32" s="854">
        <f t="shared" si="8"/>
        <v>0</v>
      </c>
      <c r="AH32" s="850" t="str">
        <f>IFERROR(VLOOKUP(AD32,'[5]Update harga nov 24'!$B$3:$H$17,7,0),"0")</f>
        <v>0</v>
      </c>
      <c r="AI32" s="855">
        <f t="shared" si="4"/>
        <v>0</v>
      </c>
      <c r="AK32" s="853">
        <v>27</v>
      </c>
      <c r="AL32" s="853"/>
      <c r="AM32" s="853"/>
      <c r="AN32" s="853"/>
      <c r="AO32" s="850" t="str">
        <f>IFERROR(VLOOKUP(AM32,'[5]Update harga nov 24'!$B$20:$H$35,7,0),"0")</f>
        <v>0</v>
      </c>
      <c r="AP32" s="854">
        <f t="shared" si="9"/>
        <v>0</v>
      </c>
      <c r="AQ32" s="850" t="str">
        <f>IFERROR(VLOOKUP(AM32,'[5]Update harga nov 24'!$B$3:$H$17,7,0),"0")</f>
        <v>0</v>
      </c>
      <c r="AR32" s="855">
        <f t="shared" si="5"/>
        <v>0</v>
      </c>
    </row>
    <row r="33" spans="1:45">
      <c r="A33" s="853">
        <v>28</v>
      </c>
      <c r="B33" s="853" t="s">
        <v>13242</v>
      </c>
      <c r="C33" s="867" t="s">
        <v>10461</v>
      </c>
      <c r="D33" s="853">
        <v>1</v>
      </c>
      <c r="E33" s="850">
        <f>IFERROR(VLOOKUP(C33,'[5]Update harga nov 24'!$B$20:$H$35,7,0),"0")</f>
        <v>15.4</v>
      </c>
      <c r="F33" s="854">
        <f t="shared" si="0"/>
        <v>15.4</v>
      </c>
      <c r="G33" s="850">
        <f>IFERROR(VLOOKUP(C33,'[5]Update harga nov 24'!$B$3:$H$17,7,0),"0")</f>
        <v>15.61</v>
      </c>
      <c r="H33" s="855">
        <f t="shared" si="1"/>
        <v>15.61</v>
      </c>
      <c r="J33" s="853">
        <v>28</v>
      </c>
      <c r="K33" s="853" t="s">
        <v>13238</v>
      </c>
      <c r="L33" s="853" t="s">
        <v>5213</v>
      </c>
      <c r="M33" s="853">
        <v>4</v>
      </c>
      <c r="N33" s="850">
        <v>10.54</v>
      </c>
      <c r="O33" s="854">
        <v>42.16</v>
      </c>
      <c r="P33" s="850">
        <v>10.68</v>
      </c>
      <c r="Q33" s="855">
        <v>42.72</v>
      </c>
      <c r="S33" s="853">
        <v>28</v>
      </c>
      <c r="T33" s="853"/>
      <c r="U33" s="853">
        <v>48316670</v>
      </c>
      <c r="V33" s="853">
        <v>1</v>
      </c>
      <c r="W33" s="850">
        <v>162.07</v>
      </c>
      <c r="X33" s="854">
        <v>162.07</v>
      </c>
      <c r="Y33" s="850">
        <v>164.21</v>
      </c>
      <c r="Z33" s="855">
        <v>164.21</v>
      </c>
      <c r="AB33" s="853">
        <v>28</v>
      </c>
      <c r="AC33" s="853"/>
      <c r="AD33" s="853"/>
      <c r="AE33" s="853"/>
      <c r="AF33" s="850" t="str">
        <f>IFERROR(VLOOKUP(AD33,'[5]Update harga nov 24'!$B$20:$H$35,7,0),"0")</f>
        <v>0</v>
      </c>
      <c r="AG33" s="854">
        <f t="shared" si="8"/>
        <v>0</v>
      </c>
      <c r="AH33" s="850" t="str">
        <f>IFERROR(VLOOKUP(AD33,'[5]Update harga nov 24'!$B$3:$H$17,7,0),"0")</f>
        <v>0</v>
      </c>
      <c r="AI33" s="855">
        <f t="shared" si="4"/>
        <v>0</v>
      </c>
      <c r="AK33" s="853">
        <v>28</v>
      </c>
      <c r="AL33" s="853"/>
      <c r="AM33" s="853"/>
      <c r="AN33" s="853"/>
      <c r="AO33" s="850" t="str">
        <f>IFERROR(VLOOKUP(AM33,'[5]Update harga nov 24'!$B$20:$H$35,7,0),"0")</f>
        <v>0</v>
      </c>
      <c r="AP33" s="854">
        <f t="shared" si="9"/>
        <v>0</v>
      </c>
      <c r="AQ33" s="850" t="str">
        <f>IFERROR(VLOOKUP(AM33,'[5]Update harga nov 24'!$B$3:$H$17,7,0),"0")</f>
        <v>0</v>
      </c>
      <c r="AR33" s="855">
        <f t="shared" si="5"/>
        <v>0</v>
      </c>
    </row>
    <row r="34" spans="1:45">
      <c r="A34" s="853">
        <v>29</v>
      </c>
      <c r="B34" s="853" t="s">
        <v>13244</v>
      </c>
      <c r="C34" s="867" t="s">
        <v>10463</v>
      </c>
      <c r="D34" s="853">
        <v>1</v>
      </c>
      <c r="E34" s="850">
        <f>IFERROR(VLOOKUP(C34,'[5]Update harga nov 24'!$B$20:$H$35,7,0),"0")</f>
        <v>3.32</v>
      </c>
      <c r="F34" s="854">
        <f t="shared" si="0"/>
        <v>3.32</v>
      </c>
      <c r="G34" s="850">
        <f>IFERROR(VLOOKUP(C34,'[5]Update harga nov 24'!$B$3:$H$17,7,0),"0")</f>
        <v>3.37</v>
      </c>
      <c r="H34" s="855">
        <f t="shared" si="1"/>
        <v>3.37</v>
      </c>
      <c r="J34" s="853">
        <v>29</v>
      </c>
      <c r="K34" s="853" t="s">
        <v>13240</v>
      </c>
      <c r="L34" s="853" t="s">
        <v>10459</v>
      </c>
      <c r="M34" s="853">
        <v>1</v>
      </c>
      <c r="N34" s="850">
        <v>10.54</v>
      </c>
      <c r="O34" s="854">
        <v>10.54</v>
      </c>
      <c r="P34" s="850">
        <v>10.68</v>
      </c>
      <c r="Q34" s="855">
        <v>10.68</v>
      </c>
      <c r="S34" s="853">
        <v>29</v>
      </c>
      <c r="T34" s="853" t="s">
        <v>13238</v>
      </c>
      <c r="U34" s="853" t="s">
        <v>5213</v>
      </c>
      <c r="V34" s="853">
        <v>4</v>
      </c>
      <c r="W34" s="850">
        <v>10.54</v>
      </c>
      <c r="X34" s="854">
        <v>42.16</v>
      </c>
      <c r="Y34" s="850">
        <v>10.68</v>
      </c>
      <c r="Z34" s="855">
        <v>42.72</v>
      </c>
      <c r="AB34" s="853">
        <v>29</v>
      </c>
      <c r="AC34" s="853"/>
      <c r="AD34" s="853"/>
      <c r="AE34" s="853"/>
      <c r="AF34" s="850" t="str">
        <f>IFERROR(VLOOKUP(AD34,'[5]Update harga nov 24'!$B$20:$H$35,7,0),"0")</f>
        <v>0</v>
      </c>
      <c r="AG34" s="854">
        <f t="shared" si="8"/>
        <v>0</v>
      </c>
      <c r="AH34" s="850" t="str">
        <f>IFERROR(VLOOKUP(AD34,'[5]Update harga nov 24'!$B$3:$H$17,7,0),"0")</f>
        <v>0</v>
      </c>
      <c r="AI34" s="855">
        <f t="shared" si="4"/>
        <v>0</v>
      </c>
      <c r="AK34" s="853">
        <v>29</v>
      </c>
      <c r="AL34" s="853"/>
      <c r="AM34" s="853"/>
      <c r="AN34" s="853"/>
      <c r="AO34" s="850" t="str">
        <f>IFERROR(VLOOKUP(AM34,'[5]Update harga nov 24'!$B$20:$H$35,7,0),"0")</f>
        <v>0</v>
      </c>
      <c r="AP34" s="854">
        <f t="shared" si="9"/>
        <v>0</v>
      </c>
      <c r="AQ34" s="850" t="str">
        <f>IFERROR(VLOOKUP(AM34,'[5]Update harga nov 24'!$B$3:$H$17,7,0),"0")</f>
        <v>0</v>
      </c>
      <c r="AR34" s="855">
        <f t="shared" si="5"/>
        <v>0</v>
      </c>
    </row>
    <row r="35" spans="1:45">
      <c r="A35" s="853">
        <v>30</v>
      </c>
      <c r="B35" s="853"/>
      <c r="C35" s="853"/>
      <c r="D35" s="853"/>
      <c r="E35" s="850" t="str">
        <f>IFERROR(VLOOKUP(C35,'[5]Update harga nov 24'!$B$20:$H$35,7,0),"0")</f>
        <v>0</v>
      </c>
      <c r="F35" s="854">
        <f t="shared" si="0"/>
        <v>0</v>
      </c>
      <c r="G35" s="850" t="str">
        <f>IFERROR(VLOOKUP(C35,'[5]Update harga nov 24'!$B$3:$H$17,7,0),"0")</f>
        <v>0</v>
      </c>
      <c r="H35" s="855">
        <f t="shared" si="1"/>
        <v>0</v>
      </c>
      <c r="J35" s="853">
        <v>30</v>
      </c>
      <c r="K35" s="853" t="s">
        <v>13242</v>
      </c>
      <c r="L35" s="853" t="s">
        <v>10461</v>
      </c>
      <c r="M35" s="853">
        <v>1</v>
      </c>
      <c r="N35" s="850">
        <v>15.4</v>
      </c>
      <c r="O35" s="854">
        <v>15.4</v>
      </c>
      <c r="P35" s="850">
        <v>15.61</v>
      </c>
      <c r="Q35" s="855">
        <v>15.61</v>
      </c>
      <c r="S35" s="853">
        <v>30</v>
      </c>
      <c r="T35" s="853" t="s">
        <v>13240</v>
      </c>
      <c r="U35" s="853" t="s">
        <v>10459</v>
      </c>
      <c r="V35" s="853">
        <v>1</v>
      </c>
      <c r="W35" s="850">
        <v>10.54</v>
      </c>
      <c r="X35" s="854">
        <v>10.54</v>
      </c>
      <c r="Y35" s="850">
        <v>10.68</v>
      </c>
      <c r="Z35" s="855">
        <v>10.68</v>
      </c>
      <c r="AB35" s="853">
        <v>30</v>
      </c>
      <c r="AC35" s="853"/>
      <c r="AD35" s="853"/>
      <c r="AE35" s="853"/>
      <c r="AF35" s="850" t="str">
        <f>IFERROR(VLOOKUP(AD35,'[5]Update harga nov 24'!$B$20:$H$35,7,0),"0")</f>
        <v>0</v>
      </c>
      <c r="AG35" s="854">
        <f t="shared" si="8"/>
        <v>0</v>
      </c>
      <c r="AH35" s="850" t="str">
        <f>IFERROR(VLOOKUP(AD35,'[5]Update harga nov 24'!$B$3:$H$17,7,0),"0")</f>
        <v>0</v>
      </c>
      <c r="AI35" s="855">
        <f t="shared" si="4"/>
        <v>0</v>
      </c>
      <c r="AK35" s="853">
        <v>30</v>
      </c>
      <c r="AL35" s="853"/>
      <c r="AM35" s="853"/>
      <c r="AN35" s="853"/>
      <c r="AO35" s="850" t="str">
        <f>IFERROR(VLOOKUP(AM35,'[5]Update harga nov 24'!$B$20:$H$35,7,0),"0")</f>
        <v>0</v>
      </c>
      <c r="AP35" s="854">
        <f t="shared" si="9"/>
        <v>0</v>
      </c>
      <c r="AQ35" s="850" t="str">
        <f>IFERROR(VLOOKUP(AM35,'[5]Update harga nov 24'!$B$3:$H$17,7,0),"0")</f>
        <v>0</v>
      </c>
      <c r="AR35" s="855">
        <f t="shared" si="5"/>
        <v>0</v>
      </c>
    </row>
    <row r="36" spans="1:45">
      <c r="A36" s="853">
        <v>31</v>
      </c>
      <c r="B36" s="853"/>
      <c r="C36" s="853"/>
      <c r="D36" s="853"/>
      <c r="E36" s="850" t="str">
        <f>IFERROR(VLOOKUP(C36,'[5]Update harga nov 24'!$B$20:$H$35,7,0),"0")</f>
        <v>0</v>
      </c>
      <c r="F36" s="854">
        <f t="shared" si="0"/>
        <v>0</v>
      </c>
      <c r="G36" s="850" t="str">
        <f>IFERROR(VLOOKUP(C36,'[5]Update harga nov 24'!$B$3:$H$17,7,0),"0")</f>
        <v>0</v>
      </c>
      <c r="H36" s="855">
        <f t="shared" si="1"/>
        <v>0</v>
      </c>
      <c r="J36" s="853">
        <v>31</v>
      </c>
      <c r="K36" s="853" t="s">
        <v>13244</v>
      </c>
      <c r="L36" s="853" t="s">
        <v>10463</v>
      </c>
      <c r="M36" s="853">
        <v>1</v>
      </c>
      <c r="N36" s="850">
        <v>3.32</v>
      </c>
      <c r="O36" s="854">
        <v>3.32</v>
      </c>
      <c r="P36" s="850">
        <v>3.37</v>
      </c>
      <c r="Q36" s="855">
        <v>3.37</v>
      </c>
      <c r="S36" s="853">
        <v>31</v>
      </c>
      <c r="T36" s="853" t="s">
        <v>13242</v>
      </c>
      <c r="U36" s="853" t="s">
        <v>10461</v>
      </c>
      <c r="V36" s="853">
        <v>1</v>
      </c>
      <c r="W36" s="850">
        <v>15.4</v>
      </c>
      <c r="X36" s="854">
        <v>15.4</v>
      </c>
      <c r="Y36" s="850">
        <v>15.61</v>
      </c>
      <c r="Z36" s="855">
        <v>15.61</v>
      </c>
      <c r="AB36" s="853">
        <v>31</v>
      </c>
      <c r="AC36" s="853"/>
      <c r="AD36" s="853"/>
      <c r="AE36" s="853"/>
      <c r="AF36" s="850" t="str">
        <f>IFERROR(VLOOKUP(AD36,'[5]Update harga nov 24'!$B$20:$H$35,7,0),"0")</f>
        <v>0</v>
      </c>
      <c r="AG36" s="854">
        <f t="shared" si="8"/>
        <v>0</v>
      </c>
      <c r="AH36" s="850" t="str">
        <f>IFERROR(VLOOKUP(AD36,'[5]Update harga nov 24'!$B$3:$H$17,7,0),"0")</f>
        <v>0</v>
      </c>
      <c r="AI36" s="855">
        <f t="shared" si="4"/>
        <v>0</v>
      </c>
      <c r="AK36" s="853">
        <v>31</v>
      </c>
      <c r="AL36" s="853"/>
      <c r="AM36" s="853"/>
      <c r="AN36" s="853"/>
      <c r="AO36" s="850" t="str">
        <f>IFERROR(VLOOKUP(AM36,'[5]Update harga nov 24'!$B$20:$H$35,7,0),"0")</f>
        <v>0</v>
      </c>
      <c r="AP36" s="854">
        <f t="shared" si="9"/>
        <v>0</v>
      </c>
      <c r="AQ36" s="850" t="str">
        <f>IFERROR(VLOOKUP(AM36,'[5]Update harga nov 24'!$B$3:$H$17,7,0),"0")</f>
        <v>0</v>
      </c>
      <c r="AR36" s="855">
        <f t="shared" si="5"/>
        <v>0</v>
      </c>
    </row>
    <row r="37" spans="1:45">
      <c r="A37" s="853">
        <v>32</v>
      </c>
      <c r="B37" s="853"/>
      <c r="C37" s="853"/>
      <c r="D37" s="853"/>
      <c r="E37" s="850" t="str">
        <f>IFERROR(VLOOKUP(C37,'[5]Update harga nov 24'!$B$20:$H$35,7,0),"0")</f>
        <v>0</v>
      </c>
      <c r="F37" s="854">
        <f t="shared" si="0"/>
        <v>0</v>
      </c>
      <c r="G37" s="850" t="str">
        <f>IFERROR(VLOOKUP(C37,'[5]Update harga nov 24'!$B$3:$H$17,7,0),"0")</f>
        <v>0</v>
      </c>
      <c r="H37" s="855">
        <f t="shared" si="1"/>
        <v>0</v>
      </c>
      <c r="J37" s="853">
        <v>32</v>
      </c>
      <c r="K37" s="853"/>
      <c r="L37" s="853"/>
      <c r="M37" s="853"/>
      <c r="N37" s="850"/>
      <c r="O37" s="854"/>
      <c r="P37" s="850"/>
      <c r="Q37" s="855"/>
      <c r="S37" s="853">
        <v>32</v>
      </c>
      <c r="T37" s="853" t="s">
        <v>13244</v>
      </c>
      <c r="U37" s="853" t="s">
        <v>10463</v>
      </c>
      <c r="V37" s="853">
        <v>1</v>
      </c>
      <c r="W37" s="850">
        <v>3.32</v>
      </c>
      <c r="X37" s="854">
        <v>3.32</v>
      </c>
      <c r="Y37" s="850">
        <v>3.37</v>
      </c>
      <c r="Z37" s="855">
        <v>3.37</v>
      </c>
      <c r="AB37" s="853">
        <v>32</v>
      </c>
      <c r="AC37" s="853"/>
      <c r="AD37" s="853"/>
      <c r="AE37" s="853"/>
      <c r="AF37" s="850" t="str">
        <f>IFERROR(VLOOKUP(AD37,'[5]Update harga nov 24'!$B$20:$H$35,7,0),"0")</f>
        <v>0</v>
      </c>
      <c r="AG37" s="854">
        <f t="shared" si="8"/>
        <v>0</v>
      </c>
      <c r="AH37" s="850" t="str">
        <f>IFERROR(VLOOKUP(AD37,'[5]Update harga nov 24'!$B$3:$H$17,7,0),"0")</f>
        <v>0</v>
      </c>
      <c r="AI37" s="855">
        <f t="shared" si="4"/>
        <v>0</v>
      </c>
      <c r="AK37" s="853">
        <v>32</v>
      </c>
      <c r="AL37" s="853"/>
      <c r="AM37" s="853"/>
      <c r="AN37" s="853"/>
      <c r="AO37" s="850" t="str">
        <f>IFERROR(VLOOKUP(AM37,'[5]Update harga nov 24'!$B$20:$H$35,7,0),"0")</f>
        <v>0</v>
      </c>
      <c r="AP37" s="854">
        <f t="shared" si="9"/>
        <v>0</v>
      </c>
      <c r="AQ37" s="850" t="str">
        <f>IFERROR(VLOOKUP(AM37,'[5]Update harga nov 24'!$B$3:$H$17,7,0),"0")</f>
        <v>0</v>
      </c>
      <c r="AR37" s="855">
        <f t="shared" si="5"/>
        <v>0</v>
      </c>
    </row>
    <row r="38" spans="1:45">
      <c r="A38" s="853">
        <v>33</v>
      </c>
      <c r="B38" s="853"/>
      <c r="C38" s="853"/>
      <c r="D38" s="853"/>
      <c r="E38" s="850" t="str">
        <f>IFERROR(VLOOKUP(C38,'[5]Update harga nov 24'!$B$20:$H$35,7,0),"0")</f>
        <v>0</v>
      </c>
      <c r="F38" s="854">
        <f t="shared" si="0"/>
        <v>0</v>
      </c>
      <c r="G38" s="850" t="str">
        <f>IFERROR(VLOOKUP(C38,'[5]Update harga nov 24'!$B$3:$H$17,7,0),"0")</f>
        <v>0</v>
      </c>
      <c r="H38" s="855">
        <f t="shared" si="1"/>
        <v>0</v>
      </c>
      <c r="J38" s="853">
        <v>33</v>
      </c>
      <c r="K38" s="853"/>
      <c r="L38" s="853"/>
      <c r="M38" s="853"/>
      <c r="N38" s="850"/>
      <c r="O38" s="854"/>
      <c r="P38" s="850"/>
      <c r="Q38" s="855"/>
      <c r="S38" s="853">
        <v>33</v>
      </c>
      <c r="T38" s="853"/>
      <c r="U38" s="853"/>
      <c r="V38" s="853"/>
      <c r="W38" s="850"/>
      <c r="X38" s="854"/>
      <c r="Y38" s="850"/>
      <c r="Z38" s="855"/>
      <c r="AB38" s="853">
        <v>33</v>
      </c>
      <c r="AC38" s="853"/>
      <c r="AD38" s="853"/>
      <c r="AE38" s="853"/>
      <c r="AF38" s="850" t="str">
        <f>IFERROR(VLOOKUP(AD38,'[5]Update harga nov 24'!$B$20:$H$35,7,0),"0")</f>
        <v>0</v>
      </c>
      <c r="AG38" s="854">
        <f t="shared" si="8"/>
        <v>0</v>
      </c>
      <c r="AH38" s="850" t="str">
        <f>IFERROR(VLOOKUP(AD38,'[5]Update harga nov 24'!$B$3:$H$17,7,0),"0")</f>
        <v>0</v>
      </c>
      <c r="AI38" s="855">
        <f t="shared" si="4"/>
        <v>0</v>
      </c>
      <c r="AK38" s="853">
        <v>33</v>
      </c>
      <c r="AL38" s="853"/>
      <c r="AM38" s="853"/>
      <c r="AN38" s="853"/>
      <c r="AO38" s="850" t="str">
        <f>IFERROR(VLOOKUP(AM38,'[5]Update harga nov 24'!$B$20:$H$35,7,0),"0")</f>
        <v>0</v>
      </c>
      <c r="AP38" s="854">
        <f t="shared" si="9"/>
        <v>0</v>
      </c>
      <c r="AQ38" s="850" t="str">
        <f>IFERROR(VLOOKUP(AM38,'[5]Update harga nov 24'!$B$3:$H$17,7,0),"0")</f>
        <v>0</v>
      </c>
      <c r="AR38" s="855">
        <f t="shared" si="5"/>
        <v>0</v>
      </c>
    </row>
    <row r="39" spans="1:45" ht="15.75" thickBot="1">
      <c r="A39" s="853">
        <v>34</v>
      </c>
      <c r="B39" s="853"/>
      <c r="C39" s="853"/>
      <c r="D39" s="853"/>
      <c r="E39" s="850" t="str">
        <f>IFERROR(VLOOKUP(C39,'[5]Update harga nov 24'!$B$20:$H$35,7,0),"0")</f>
        <v>0</v>
      </c>
      <c r="F39" s="854">
        <f t="shared" si="0"/>
        <v>0</v>
      </c>
      <c r="G39" s="850" t="str">
        <f>IFERROR(VLOOKUP(C39,'[5]Update harga nov 24'!$B$3:$H$17,7,0),"0")</f>
        <v>0</v>
      </c>
      <c r="H39" s="855">
        <f t="shared" si="1"/>
        <v>0</v>
      </c>
      <c r="J39" s="853">
        <v>34</v>
      </c>
      <c r="K39" s="853"/>
      <c r="L39" s="853"/>
      <c r="M39" s="853"/>
      <c r="N39" s="850"/>
      <c r="O39" s="854"/>
      <c r="P39" s="850"/>
      <c r="Q39" s="855"/>
      <c r="S39" s="853">
        <v>34</v>
      </c>
      <c r="T39" s="853"/>
      <c r="U39" s="853"/>
      <c r="V39" s="853"/>
      <c r="W39" s="850" t="str">
        <f>IFERROR(VLOOKUP(U39,'[5]Update harga nov 24'!$B$20:$H$35,7,0),"0")</f>
        <v>0</v>
      </c>
      <c r="X39" s="854">
        <f t="shared" si="7"/>
        <v>0</v>
      </c>
      <c r="Y39" s="850" t="str">
        <f>IFERROR(VLOOKUP(U39,'[5]Update harga nov 24'!$B$3:$H$17,7,0),"0")</f>
        <v>0</v>
      </c>
      <c r="Z39" s="855">
        <f t="shared" si="3"/>
        <v>0</v>
      </c>
      <c r="AB39" s="853">
        <v>34</v>
      </c>
      <c r="AC39" s="853"/>
      <c r="AD39" s="853"/>
      <c r="AE39" s="853"/>
      <c r="AF39" s="850" t="str">
        <f>IFERROR(VLOOKUP(AD39,'[5]Update harga nov 24'!$B$20:$H$35,7,0),"0")</f>
        <v>0</v>
      </c>
      <c r="AG39" s="854">
        <f t="shared" si="8"/>
        <v>0</v>
      </c>
      <c r="AH39" s="850" t="str">
        <f>IFERROR(VLOOKUP(AD39,'[5]Update harga nov 24'!$B$3:$H$17,7,0),"0")</f>
        <v>0</v>
      </c>
      <c r="AI39" s="855">
        <f t="shared" si="4"/>
        <v>0</v>
      </c>
      <c r="AK39" s="853">
        <v>34</v>
      </c>
      <c r="AL39" s="853"/>
      <c r="AM39" s="853"/>
      <c r="AN39" s="853"/>
      <c r="AO39" s="850" t="str">
        <f>IFERROR(VLOOKUP(AM39,'[5]Update harga nov 24'!$B$20:$H$35,7,0),"0")</f>
        <v>0</v>
      </c>
      <c r="AP39" s="854">
        <f t="shared" si="9"/>
        <v>0</v>
      </c>
      <c r="AQ39" s="850" t="str">
        <f>IFERROR(VLOOKUP(AM39,'[5]Update harga nov 24'!$B$3:$H$17,7,0),"0")</f>
        <v>0</v>
      </c>
      <c r="AR39" s="855">
        <f t="shared" si="5"/>
        <v>0</v>
      </c>
    </row>
    <row r="40" spans="1:45" ht="15.75" thickBot="1">
      <c r="A40" s="1211" t="s">
        <v>107</v>
      </c>
      <c r="B40" s="1212"/>
      <c r="C40" s="1212"/>
      <c r="D40" s="1212"/>
      <c r="E40" s="856"/>
      <c r="F40" s="857">
        <f>SUM(F6:F39)</f>
        <v>2139.36</v>
      </c>
      <c r="G40" s="856"/>
      <c r="H40" s="858">
        <f>SUM(H6:H39)</f>
        <v>2167.6</v>
      </c>
      <c r="I40" s="846"/>
      <c r="J40" s="1211" t="s">
        <v>107</v>
      </c>
      <c r="K40" s="1212"/>
      <c r="L40" s="1212"/>
      <c r="M40" s="1212"/>
      <c r="N40" s="856"/>
      <c r="O40" s="857">
        <f>SUM(O6:O39)</f>
        <v>3148.19</v>
      </c>
      <c r="P40" s="856"/>
      <c r="Q40" s="858">
        <f>SUM(Q6:Q39)</f>
        <v>3189.7499999999995</v>
      </c>
      <c r="R40" s="846"/>
      <c r="S40" s="1211" t="s">
        <v>107</v>
      </c>
      <c r="T40" s="1212"/>
      <c r="U40" s="1212"/>
      <c r="V40" s="1212"/>
      <c r="W40" s="856"/>
      <c r="X40" s="857">
        <f>SUM(X6:X39)</f>
        <v>2076.9600000000005</v>
      </c>
      <c r="Y40" s="856"/>
      <c r="Z40" s="858">
        <f>SUM(Z6:Z39)</f>
        <v>2104.3899999999994</v>
      </c>
      <c r="AA40" s="846"/>
      <c r="AB40" s="1211" t="s">
        <v>107</v>
      </c>
      <c r="AC40" s="1212"/>
      <c r="AD40" s="1212"/>
      <c r="AE40" s="1212"/>
      <c r="AF40" s="856"/>
      <c r="AG40" s="857">
        <f>SUM(AG6:AG39)</f>
        <v>332.35</v>
      </c>
      <c r="AH40" s="856"/>
      <c r="AI40" s="858">
        <f>SUM(AI6:AI39)</f>
        <v>336.75000000000006</v>
      </c>
      <c r="AJ40" s="846"/>
      <c r="AK40" s="1211" t="s">
        <v>107</v>
      </c>
      <c r="AL40" s="1212"/>
      <c r="AM40" s="1212"/>
      <c r="AN40" s="1212"/>
      <c r="AO40" s="856"/>
      <c r="AP40" s="857">
        <f>SUM(AP6:AP39)</f>
        <v>1430.18</v>
      </c>
      <c r="AQ40" s="856"/>
      <c r="AR40" s="858">
        <f>SUM(AR6:AR39)</f>
        <v>1449.05</v>
      </c>
      <c r="AS40" s="846"/>
    </row>
    <row r="42" spans="1:45">
      <c r="K42" s="859"/>
      <c r="L42" s="859"/>
      <c r="M42" s="859"/>
      <c r="R42" s="859"/>
      <c r="S42" s="859"/>
      <c r="T42" s="859"/>
      <c r="U42" s="859"/>
      <c r="V42" s="859"/>
      <c r="AA42" s="859"/>
      <c r="AB42" s="859"/>
      <c r="AJ42" s="859"/>
    </row>
    <row r="43" spans="1:45">
      <c r="K43" s="859"/>
      <c r="L43" s="859"/>
      <c r="M43" s="859"/>
      <c r="R43" s="859"/>
      <c r="S43" s="859"/>
      <c r="T43" s="859"/>
      <c r="U43" s="859"/>
      <c r="V43" s="859"/>
      <c r="AA43" s="859"/>
      <c r="AB43" s="859"/>
      <c r="AJ43" s="859"/>
    </row>
    <row r="44" spans="1:45">
      <c r="K44" s="859"/>
      <c r="L44" s="859"/>
      <c r="M44" s="859"/>
      <c r="R44" s="859"/>
      <c r="S44" s="859"/>
      <c r="T44" s="859"/>
      <c r="U44" s="859"/>
      <c r="V44" s="859"/>
      <c r="AA44" s="859"/>
      <c r="AB44" s="859"/>
      <c r="AJ44" s="859"/>
    </row>
    <row r="45" spans="1:45">
      <c r="K45" s="859"/>
      <c r="L45" s="859"/>
      <c r="M45" s="859"/>
      <c r="R45" s="859"/>
      <c r="S45" s="859"/>
      <c r="T45" s="859"/>
      <c r="U45" s="859"/>
      <c r="V45" s="859"/>
      <c r="AA45" s="859"/>
      <c r="AB45" s="859"/>
      <c r="AJ45" s="859"/>
    </row>
    <row r="46" spans="1:45">
      <c r="K46" s="859"/>
      <c r="L46" s="859"/>
      <c r="M46" s="859"/>
      <c r="R46" s="859"/>
      <c r="S46" s="859"/>
      <c r="T46" s="859"/>
      <c r="U46" s="859"/>
      <c r="V46" s="859"/>
      <c r="AA46" s="859"/>
      <c r="AB46" s="859"/>
      <c r="AJ46" s="859"/>
    </row>
    <row r="47" spans="1:45">
      <c r="K47" s="859"/>
      <c r="L47" s="859"/>
      <c r="M47" s="859"/>
      <c r="R47" s="859"/>
      <c r="S47" s="859"/>
      <c r="T47" s="859"/>
      <c r="U47" s="859"/>
      <c r="V47" s="859"/>
      <c r="AA47" s="859"/>
      <c r="AB47" s="859"/>
      <c r="AJ47" s="859"/>
    </row>
    <row r="48" spans="1:45">
      <c r="K48" s="859"/>
      <c r="L48" s="859"/>
      <c r="M48" s="859"/>
      <c r="R48" s="859"/>
      <c r="S48" s="859"/>
      <c r="T48" s="859"/>
      <c r="U48" s="859"/>
      <c r="V48" s="859"/>
      <c r="AA48" s="859"/>
      <c r="AB48" s="859"/>
      <c r="AJ48" s="859"/>
    </row>
    <row r="49" spans="11:36">
      <c r="K49" s="859"/>
      <c r="L49" s="859"/>
      <c r="M49" s="859"/>
      <c r="R49" s="859"/>
      <c r="S49" s="859"/>
      <c r="T49" s="859"/>
      <c r="U49" s="859"/>
      <c r="V49" s="859"/>
      <c r="AA49" s="859"/>
      <c r="AB49" s="859"/>
      <c r="AJ49" s="859"/>
    </row>
    <row r="50" spans="11:36">
      <c r="K50" s="859"/>
      <c r="L50" s="859"/>
      <c r="M50" s="859"/>
      <c r="R50" s="859"/>
      <c r="S50" s="859"/>
      <c r="T50" s="859"/>
      <c r="U50" s="859"/>
      <c r="V50" s="859"/>
      <c r="AA50" s="859"/>
      <c r="AB50" s="859"/>
      <c r="AJ50" s="859"/>
    </row>
    <row r="51" spans="11:36">
      <c r="K51" s="859"/>
      <c r="L51" s="859"/>
      <c r="M51" s="859"/>
      <c r="R51" s="859"/>
      <c r="S51" s="859"/>
      <c r="T51" s="859"/>
      <c r="U51" s="859"/>
      <c r="V51" s="859"/>
      <c r="AA51" s="859"/>
      <c r="AB51" s="859"/>
      <c r="AJ51" s="859"/>
    </row>
    <row r="52" spans="11:36">
      <c r="K52" s="859"/>
      <c r="L52" s="859"/>
      <c r="M52" s="859"/>
      <c r="R52" s="859"/>
      <c r="S52" s="859"/>
      <c r="T52" s="859"/>
      <c r="U52" s="859"/>
      <c r="V52" s="859"/>
      <c r="AA52" s="859"/>
      <c r="AB52" s="859"/>
      <c r="AJ52" s="859"/>
    </row>
    <row r="53" spans="11:36">
      <c r="K53" s="859"/>
      <c r="L53" s="859"/>
      <c r="M53" s="859"/>
      <c r="R53" s="859"/>
      <c r="S53" s="859"/>
      <c r="T53" s="859"/>
      <c r="U53" s="859"/>
      <c r="V53" s="859"/>
      <c r="AA53" s="859"/>
      <c r="AB53" s="859"/>
      <c r="AJ53" s="859"/>
    </row>
    <row r="54" spans="11:36">
      <c r="K54" s="859"/>
      <c r="L54" s="859"/>
      <c r="M54" s="859"/>
      <c r="R54" s="859"/>
      <c r="S54" s="859"/>
      <c r="T54" s="859"/>
      <c r="U54" s="859"/>
      <c r="V54" s="859"/>
      <c r="AA54" s="859"/>
      <c r="AB54" s="859"/>
      <c r="AJ54" s="859"/>
    </row>
    <row r="55" spans="11:36">
      <c r="K55" s="859"/>
      <c r="L55" s="859"/>
      <c r="M55" s="859"/>
      <c r="R55" s="859"/>
      <c r="S55" s="859"/>
      <c r="T55" s="859"/>
      <c r="U55" s="859"/>
      <c r="V55" s="859"/>
      <c r="AA55" s="859"/>
      <c r="AB55" s="859"/>
      <c r="AJ55" s="859"/>
    </row>
    <row r="56" spans="11:36">
      <c r="K56" s="859"/>
      <c r="L56" s="859"/>
      <c r="M56" s="859"/>
      <c r="R56" s="859"/>
      <c r="S56" s="859"/>
      <c r="T56" s="859"/>
      <c r="U56" s="859"/>
      <c r="V56" s="859"/>
      <c r="AA56" s="859"/>
      <c r="AB56" s="859"/>
      <c r="AJ56" s="859"/>
    </row>
    <row r="57" spans="11:36">
      <c r="K57" s="859"/>
      <c r="L57" s="859"/>
      <c r="M57" s="859"/>
      <c r="R57" s="859"/>
      <c r="S57" s="859"/>
      <c r="T57" s="859"/>
      <c r="U57" s="859"/>
      <c r="V57" s="859"/>
      <c r="AA57" s="859"/>
      <c r="AB57" s="859"/>
      <c r="AJ57" s="859"/>
    </row>
    <row r="58" spans="11:36">
      <c r="K58" s="859"/>
      <c r="L58" s="859"/>
      <c r="M58" s="859"/>
      <c r="R58" s="859"/>
      <c r="S58" s="859"/>
      <c r="T58" s="859"/>
      <c r="U58" s="859"/>
      <c r="V58" s="859"/>
      <c r="AA58" s="859"/>
      <c r="AB58" s="859"/>
      <c r="AJ58" s="859"/>
    </row>
    <row r="59" spans="11:36">
      <c r="K59" s="859"/>
      <c r="L59" s="859"/>
      <c r="M59" s="859"/>
      <c r="R59" s="859"/>
      <c r="S59" s="859"/>
      <c r="T59" s="859"/>
      <c r="U59" s="859"/>
      <c r="V59" s="859"/>
      <c r="AA59" s="859"/>
      <c r="AB59" s="859"/>
      <c r="AJ59" s="859"/>
    </row>
    <row r="77" spans="2:21" ht="45">
      <c r="B77" s="861" t="s">
        <v>13233</v>
      </c>
      <c r="C77" s="861" t="s">
        <v>13256</v>
      </c>
      <c r="D77" s="861" t="s">
        <v>13257</v>
      </c>
      <c r="E77" s="861" t="s">
        <v>13258</v>
      </c>
      <c r="F77" s="862" t="s">
        <v>13259</v>
      </c>
      <c r="G77" s="861" t="s">
        <v>13260</v>
      </c>
      <c r="H77" s="861" t="s">
        <v>13261</v>
      </c>
      <c r="I77" s="861" t="s">
        <v>90</v>
      </c>
    </row>
    <row r="78" spans="2:21">
      <c r="B78" s="863" t="s">
        <v>10444</v>
      </c>
      <c r="C78" s="863">
        <v>18316683</v>
      </c>
      <c r="D78" s="863" t="s">
        <v>13262</v>
      </c>
      <c r="E78" s="864" t="s">
        <v>13263</v>
      </c>
      <c r="F78" s="865" t="s">
        <v>13264</v>
      </c>
      <c r="G78" s="864" t="s">
        <v>13265</v>
      </c>
      <c r="H78" s="864" t="s">
        <v>13266</v>
      </c>
      <c r="I78" s="863">
        <v>1</v>
      </c>
      <c r="L78" s="1213" t="s">
        <v>13234</v>
      </c>
      <c r="M78" s="1213" t="s">
        <v>90</v>
      </c>
      <c r="O78" s="872" t="s">
        <v>13288</v>
      </c>
      <c r="P78" s="875"/>
      <c r="Q78"/>
      <c r="R78"/>
      <c r="S78"/>
      <c r="T78"/>
      <c r="U78"/>
    </row>
    <row r="79" spans="2:21">
      <c r="B79" s="863" t="s">
        <v>10445</v>
      </c>
      <c r="C79" s="863">
        <v>38130228</v>
      </c>
      <c r="D79" s="863" t="s">
        <v>13267</v>
      </c>
      <c r="E79" s="864" t="s">
        <v>13263</v>
      </c>
      <c r="F79" s="865" t="s">
        <v>13264</v>
      </c>
      <c r="G79" s="864" t="s">
        <v>13268</v>
      </c>
      <c r="H79" s="864" t="s">
        <v>13266</v>
      </c>
      <c r="I79" s="863">
        <v>2</v>
      </c>
      <c r="L79" s="1214"/>
      <c r="M79" s="1214"/>
      <c r="O79" s="872" t="s">
        <v>13234</v>
      </c>
      <c r="P79" s="875" t="s">
        <v>7170</v>
      </c>
      <c r="Q79"/>
      <c r="R79"/>
      <c r="S79"/>
      <c r="T79"/>
      <c r="U79"/>
    </row>
    <row r="80" spans="2:21">
      <c r="B80" s="863" t="s">
        <v>10446</v>
      </c>
      <c r="C80" s="863">
        <v>38142462</v>
      </c>
      <c r="D80" s="863" t="s">
        <v>13269</v>
      </c>
      <c r="E80" s="864" t="s">
        <v>13263</v>
      </c>
      <c r="F80" s="865" t="s">
        <v>13264</v>
      </c>
      <c r="G80" s="864" t="s">
        <v>13268</v>
      </c>
      <c r="H80" s="864" t="s">
        <v>13266</v>
      </c>
      <c r="I80" s="863">
        <v>1</v>
      </c>
      <c r="L80" s="714" t="s">
        <v>13239</v>
      </c>
      <c r="M80" s="714">
        <v>2</v>
      </c>
      <c r="O80" s="871">
        <v>18316683</v>
      </c>
      <c r="P80" s="876">
        <v>3</v>
      </c>
      <c r="Q80"/>
      <c r="R80"/>
      <c r="S80"/>
      <c r="T80"/>
      <c r="U80"/>
    </row>
    <row r="81" spans="1:21">
      <c r="B81" s="863" t="s">
        <v>4917</v>
      </c>
      <c r="C81" s="863">
        <v>48316670</v>
      </c>
      <c r="D81" s="863" t="s">
        <v>13270</v>
      </c>
      <c r="E81" s="864" t="s">
        <v>13263</v>
      </c>
      <c r="F81" s="865" t="s">
        <v>13264</v>
      </c>
      <c r="G81" s="864" t="s">
        <v>13271</v>
      </c>
      <c r="H81" s="864" t="s">
        <v>13266</v>
      </c>
      <c r="I81" s="863">
        <v>1</v>
      </c>
      <c r="L81" s="714" t="s">
        <v>13243</v>
      </c>
      <c r="M81" s="714">
        <v>2</v>
      </c>
      <c r="O81" s="873">
        <v>28142808</v>
      </c>
      <c r="P81" s="877">
        <v>1</v>
      </c>
      <c r="Q81"/>
      <c r="R81"/>
      <c r="S81"/>
      <c r="T81"/>
      <c r="U81"/>
    </row>
    <row r="82" spans="1:21">
      <c r="B82" s="863" t="s">
        <v>4918</v>
      </c>
      <c r="C82" s="863">
        <v>48316671</v>
      </c>
      <c r="D82" s="863" t="s">
        <v>13272</v>
      </c>
      <c r="E82" s="864" t="s">
        <v>13263</v>
      </c>
      <c r="F82" s="865" t="s">
        <v>13264</v>
      </c>
      <c r="G82" s="864" t="s">
        <v>13271</v>
      </c>
      <c r="H82" s="864" t="s">
        <v>13266</v>
      </c>
      <c r="I82" s="863">
        <v>1</v>
      </c>
      <c r="L82" s="714">
        <v>48316675</v>
      </c>
      <c r="M82" s="714">
        <v>2</v>
      </c>
      <c r="O82" s="873">
        <v>38130228</v>
      </c>
      <c r="P82" s="877">
        <v>2</v>
      </c>
      <c r="Q82"/>
      <c r="R82"/>
      <c r="S82"/>
      <c r="T82"/>
      <c r="U82"/>
    </row>
    <row r="83" spans="1:21">
      <c r="B83" s="863" t="s">
        <v>8094</v>
      </c>
      <c r="C83" s="863">
        <v>48316674</v>
      </c>
      <c r="D83" s="863" t="s">
        <v>13273</v>
      </c>
      <c r="E83" s="864" t="s">
        <v>13263</v>
      </c>
      <c r="F83" s="865" t="s">
        <v>13264</v>
      </c>
      <c r="G83" s="864" t="s">
        <v>13274</v>
      </c>
      <c r="H83" s="864" t="s">
        <v>13266</v>
      </c>
      <c r="I83" s="863">
        <v>2</v>
      </c>
      <c r="L83" s="714" t="s">
        <v>13239</v>
      </c>
      <c r="M83" s="714">
        <v>1</v>
      </c>
      <c r="O83" s="873">
        <v>38136228</v>
      </c>
      <c r="P83" s="877">
        <v>1</v>
      </c>
      <c r="Q83"/>
      <c r="R83"/>
      <c r="S83"/>
      <c r="T83"/>
      <c r="U83"/>
    </row>
    <row r="84" spans="1:21">
      <c r="B84" s="863" t="s">
        <v>4611</v>
      </c>
      <c r="C84" s="863">
        <v>48316678</v>
      </c>
      <c r="D84" s="863" t="s">
        <v>13275</v>
      </c>
      <c r="E84" s="864" t="s">
        <v>13263</v>
      </c>
      <c r="F84" s="865" t="s">
        <v>13264</v>
      </c>
      <c r="G84" s="864" t="s">
        <v>13276</v>
      </c>
      <c r="H84" s="864" t="s">
        <v>13266</v>
      </c>
      <c r="I84" s="863">
        <v>1</v>
      </c>
      <c r="L84" s="714" t="s">
        <v>13246</v>
      </c>
      <c r="M84" s="714">
        <v>1</v>
      </c>
      <c r="O84" s="873">
        <v>38142462</v>
      </c>
      <c r="P84" s="877">
        <v>1</v>
      </c>
      <c r="Q84"/>
      <c r="R84"/>
      <c r="S84"/>
      <c r="T84"/>
      <c r="U84"/>
    </row>
    <row r="85" spans="1:21">
      <c r="B85" s="863" t="s">
        <v>10449</v>
      </c>
      <c r="C85" s="863">
        <v>4813045201</v>
      </c>
      <c r="D85" s="863" t="s">
        <v>13277</v>
      </c>
      <c r="E85" s="864" t="s">
        <v>13263</v>
      </c>
      <c r="F85" s="865" t="s">
        <v>13264</v>
      </c>
      <c r="G85" s="864" t="s">
        <v>13265</v>
      </c>
      <c r="H85" s="864" t="s">
        <v>13266</v>
      </c>
      <c r="I85" s="863">
        <v>2</v>
      </c>
      <c r="L85" s="714" t="s">
        <v>13236</v>
      </c>
      <c r="M85" s="714">
        <v>1</v>
      </c>
      <c r="O85" s="873">
        <v>38147462</v>
      </c>
      <c r="P85" s="877">
        <v>1</v>
      </c>
      <c r="Q85"/>
      <c r="R85"/>
      <c r="S85"/>
      <c r="T85"/>
      <c r="U85"/>
    </row>
    <row r="86" spans="1:21">
      <c r="B86" s="863" t="s">
        <v>10449</v>
      </c>
      <c r="C86" s="863">
        <v>4813045202</v>
      </c>
      <c r="D86" s="863" t="s">
        <v>13278</v>
      </c>
      <c r="E86" s="864" t="s">
        <v>13263</v>
      </c>
      <c r="F86" s="865" t="s">
        <v>13264</v>
      </c>
      <c r="G86" s="864" t="s">
        <v>13265</v>
      </c>
      <c r="H86" s="864" t="s">
        <v>13266</v>
      </c>
      <c r="I86" s="863">
        <v>2</v>
      </c>
      <c r="L86" s="714" t="s">
        <v>13241</v>
      </c>
      <c r="M86" s="714">
        <v>1</v>
      </c>
      <c r="O86" s="873">
        <v>48130228</v>
      </c>
      <c r="P86" s="877">
        <v>1</v>
      </c>
      <c r="Q86"/>
      <c r="R86"/>
      <c r="S86"/>
      <c r="T86"/>
      <c r="U86"/>
    </row>
    <row r="87" spans="1:21">
      <c r="B87" s="863" t="s">
        <v>5214</v>
      </c>
      <c r="C87" s="863" t="s">
        <v>5213</v>
      </c>
      <c r="D87" s="863" t="s">
        <v>13279</v>
      </c>
      <c r="E87" s="864" t="s">
        <v>13263</v>
      </c>
      <c r="F87" s="865" t="s">
        <v>13264</v>
      </c>
      <c r="G87" s="864" t="s">
        <v>13271</v>
      </c>
      <c r="H87" s="864" t="s">
        <v>13266</v>
      </c>
      <c r="I87" s="863">
        <v>8</v>
      </c>
      <c r="L87" s="714">
        <v>48142463</v>
      </c>
      <c r="M87" s="714">
        <v>1</v>
      </c>
      <c r="O87" s="873">
        <v>48142463</v>
      </c>
      <c r="P87" s="877">
        <v>3</v>
      </c>
      <c r="Q87"/>
      <c r="R87"/>
      <c r="S87"/>
      <c r="T87"/>
      <c r="U87"/>
    </row>
    <row r="88" spans="1:21">
      <c r="B88" s="863" t="s">
        <v>10460</v>
      </c>
      <c r="C88" s="863" t="s">
        <v>10459</v>
      </c>
      <c r="D88" s="863" t="s">
        <v>13280</v>
      </c>
      <c r="E88" s="864" t="s">
        <v>13263</v>
      </c>
      <c r="F88" s="865" t="s">
        <v>13264</v>
      </c>
      <c r="G88" s="864" t="s">
        <v>13271</v>
      </c>
      <c r="H88" s="864" t="s">
        <v>13266</v>
      </c>
      <c r="I88" s="863">
        <v>2</v>
      </c>
      <c r="L88" s="714" t="s">
        <v>13236</v>
      </c>
      <c r="M88" s="714">
        <v>1</v>
      </c>
      <c r="O88" s="873">
        <v>48316667</v>
      </c>
      <c r="P88" s="877">
        <v>6</v>
      </c>
      <c r="Q88"/>
      <c r="R88"/>
      <c r="S88"/>
      <c r="T88"/>
      <c r="U88"/>
    </row>
    <row r="89" spans="1:21">
      <c r="B89" s="863" t="s">
        <v>10462</v>
      </c>
      <c r="C89" s="863" t="s">
        <v>10461</v>
      </c>
      <c r="D89" s="863" t="s">
        <v>13281</v>
      </c>
      <c r="E89" s="864" t="s">
        <v>13263</v>
      </c>
      <c r="F89" s="865" t="s">
        <v>13264</v>
      </c>
      <c r="G89" s="864" t="s">
        <v>13271</v>
      </c>
      <c r="H89" s="864" t="s">
        <v>13266</v>
      </c>
      <c r="I89" s="863">
        <v>2</v>
      </c>
      <c r="L89" s="714" t="s">
        <v>13251</v>
      </c>
      <c r="M89" s="714">
        <v>1</v>
      </c>
      <c r="O89" s="873">
        <v>48316668</v>
      </c>
      <c r="P89" s="877">
        <v>5</v>
      </c>
      <c r="Q89"/>
      <c r="R89"/>
      <c r="S89"/>
      <c r="T89"/>
      <c r="U89"/>
    </row>
    <row r="90" spans="1:21">
      <c r="B90" s="863" t="s">
        <v>10464</v>
      </c>
      <c r="C90" s="863" t="s">
        <v>10463</v>
      </c>
      <c r="D90" s="863" t="s">
        <v>13282</v>
      </c>
      <c r="E90" s="864" t="s">
        <v>13263</v>
      </c>
      <c r="F90" s="865" t="s">
        <v>13264</v>
      </c>
      <c r="G90" s="864" t="s">
        <v>13283</v>
      </c>
      <c r="H90" s="864" t="s">
        <v>13266</v>
      </c>
      <c r="I90" s="863">
        <v>2</v>
      </c>
      <c r="L90" s="714" t="s">
        <v>13248</v>
      </c>
      <c r="M90" s="714">
        <v>1</v>
      </c>
      <c r="O90" s="873">
        <v>48316669</v>
      </c>
      <c r="P90" s="877">
        <v>3</v>
      </c>
      <c r="Q90"/>
      <c r="R90"/>
      <c r="S90"/>
      <c r="T90"/>
      <c r="U90"/>
    </row>
    <row r="91" spans="1:21">
      <c r="L91" s="714">
        <v>48316668</v>
      </c>
      <c r="M91" s="714">
        <v>1</v>
      </c>
      <c r="O91" s="873">
        <v>48316670</v>
      </c>
      <c r="P91" s="877">
        <v>2</v>
      </c>
      <c r="Q91"/>
      <c r="R91"/>
      <c r="S91"/>
      <c r="T91"/>
      <c r="U91"/>
    </row>
    <row r="92" spans="1:21" ht="18.75">
      <c r="A92" s="32" t="s">
        <v>13350</v>
      </c>
      <c r="L92" s="714" t="s">
        <v>13245</v>
      </c>
      <c r="M92" s="714">
        <v>1</v>
      </c>
      <c r="O92" s="873">
        <v>48316671</v>
      </c>
      <c r="P92" s="877">
        <v>4</v>
      </c>
      <c r="Q92"/>
      <c r="R92"/>
      <c r="S92"/>
      <c r="T92"/>
      <c r="U92"/>
    </row>
    <row r="93" spans="1:21">
      <c r="A93" s="437" t="s">
        <v>12</v>
      </c>
      <c r="B93" s="437" t="s">
        <v>12513</v>
      </c>
      <c r="L93" s="714">
        <v>48316672</v>
      </c>
      <c r="M93" s="714">
        <v>1</v>
      </c>
      <c r="O93" s="873">
        <v>48316672</v>
      </c>
      <c r="P93" s="877">
        <v>2</v>
      </c>
      <c r="Q93"/>
      <c r="R93"/>
      <c r="S93"/>
      <c r="T93"/>
      <c r="U93"/>
    </row>
    <row r="94" spans="1:21">
      <c r="A94" s="913">
        <v>1</v>
      </c>
      <c r="B94" s="912">
        <v>38136228</v>
      </c>
      <c r="L94" s="714">
        <v>48316667</v>
      </c>
      <c r="M94" s="714">
        <v>2</v>
      </c>
      <c r="O94" s="873">
        <v>48316674</v>
      </c>
      <c r="P94" s="877">
        <v>4</v>
      </c>
      <c r="Q94"/>
      <c r="R94"/>
      <c r="S94"/>
      <c r="T94"/>
      <c r="U94"/>
    </row>
    <row r="95" spans="1:21">
      <c r="A95" s="913">
        <v>2</v>
      </c>
      <c r="B95" s="912">
        <v>38147462</v>
      </c>
      <c r="L95" s="714">
        <v>48316669</v>
      </c>
      <c r="M95" s="714">
        <v>1</v>
      </c>
      <c r="O95" s="873">
        <v>48316675</v>
      </c>
      <c r="P95" s="877">
        <v>8</v>
      </c>
      <c r="Q95"/>
      <c r="R95"/>
      <c r="S95"/>
      <c r="T95"/>
      <c r="U95"/>
    </row>
    <row r="96" spans="1:21">
      <c r="A96" s="913">
        <v>3</v>
      </c>
      <c r="B96" s="912">
        <v>48130228</v>
      </c>
      <c r="L96" s="714">
        <v>28142808</v>
      </c>
      <c r="M96" s="714">
        <v>1</v>
      </c>
      <c r="O96" s="873">
        <v>48316677</v>
      </c>
      <c r="P96" s="877">
        <v>2</v>
      </c>
      <c r="Q96"/>
      <c r="R96"/>
      <c r="S96"/>
      <c r="T96"/>
      <c r="U96"/>
    </row>
    <row r="97" spans="1:21">
      <c r="A97" s="913">
        <v>4</v>
      </c>
      <c r="B97" s="912">
        <v>48142463</v>
      </c>
      <c r="L97" s="714">
        <v>48316675</v>
      </c>
      <c r="M97" s="714">
        <v>2</v>
      </c>
      <c r="O97" s="873">
        <v>48316678</v>
      </c>
      <c r="P97" s="877">
        <v>2</v>
      </c>
      <c r="Q97"/>
      <c r="R97"/>
      <c r="S97"/>
      <c r="T97"/>
      <c r="U97"/>
    </row>
    <row r="98" spans="1:21">
      <c r="A98" s="913">
        <v>5</v>
      </c>
      <c r="B98" s="912">
        <v>48316667</v>
      </c>
      <c r="L98" s="714">
        <v>18316683</v>
      </c>
      <c r="M98" s="714">
        <v>1</v>
      </c>
      <c r="O98" s="873">
        <v>48816672</v>
      </c>
      <c r="P98" s="877">
        <v>1</v>
      </c>
      <c r="Q98"/>
      <c r="R98"/>
      <c r="S98"/>
      <c r="T98"/>
      <c r="U98"/>
    </row>
    <row r="99" spans="1:21">
      <c r="A99" s="913">
        <v>6</v>
      </c>
      <c r="B99" s="912">
        <v>48316668</v>
      </c>
      <c r="L99" s="714" t="s">
        <v>13236</v>
      </c>
      <c r="M99" s="714">
        <v>1</v>
      </c>
      <c r="O99" s="873">
        <v>4813045201</v>
      </c>
      <c r="P99" s="877">
        <v>2</v>
      </c>
      <c r="Q99"/>
      <c r="R99"/>
      <c r="S99"/>
      <c r="T99"/>
      <c r="U99"/>
    </row>
    <row r="100" spans="1:21">
      <c r="A100" s="913">
        <v>7</v>
      </c>
      <c r="B100" s="912">
        <v>48316669</v>
      </c>
      <c r="L100" s="714" t="s">
        <v>13237</v>
      </c>
      <c r="M100" s="714">
        <v>1</v>
      </c>
      <c r="O100" s="873">
        <v>4813045202</v>
      </c>
      <c r="P100" s="877">
        <v>2</v>
      </c>
      <c r="Q100"/>
      <c r="R100"/>
      <c r="S100"/>
      <c r="T100"/>
      <c r="U100"/>
    </row>
    <row r="101" spans="1:21">
      <c r="A101" s="913">
        <v>8</v>
      </c>
      <c r="B101" s="912">
        <v>48316672</v>
      </c>
      <c r="L101" s="714" t="s">
        <v>13236</v>
      </c>
      <c r="M101" s="714">
        <v>1</v>
      </c>
      <c r="O101" s="873" t="s">
        <v>13252</v>
      </c>
      <c r="P101" s="877">
        <v>1</v>
      </c>
      <c r="Q101"/>
      <c r="R101"/>
      <c r="S101"/>
      <c r="T101"/>
      <c r="U101"/>
    </row>
    <row r="102" spans="1:21">
      <c r="A102" s="913">
        <v>9</v>
      </c>
      <c r="B102" s="912">
        <v>48316675</v>
      </c>
      <c r="L102" s="714" t="s">
        <v>13241</v>
      </c>
      <c r="M102" s="714">
        <v>1</v>
      </c>
      <c r="O102" s="873" t="s">
        <v>5213</v>
      </c>
      <c r="P102" s="877">
        <v>12</v>
      </c>
      <c r="Q102"/>
      <c r="R102"/>
      <c r="S102"/>
      <c r="T102"/>
      <c r="U102"/>
    </row>
    <row r="103" spans="1:21">
      <c r="A103" s="913">
        <v>10</v>
      </c>
      <c r="B103" s="912">
        <v>48816672</v>
      </c>
      <c r="L103" s="714">
        <v>38142462</v>
      </c>
      <c r="M103" s="714">
        <v>1</v>
      </c>
      <c r="O103" s="873" t="s">
        <v>10459</v>
      </c>
      <c r="P103" s="877">
        <v>3</v>
      </c>
      <c r="Q103"/>
      <c r="R103"/>
      <c r="S103"/>
      <c r="T103"/>
      <c r="U103"/>
    </row>
    <row r="104" spans="1:21">
      <c r="A104" s="913">
        <v>11</v>
      </c>
      <c r="B104" s="912" t="s">
        <v>13252</v>
      </c>
      <c r="L104" s="714">
        <v>48142463</v>
      </c>
      <c r="M104" s="714">
        <v>1</v>
      </c>
      <c r="O104" s="873" t="s">
        <v>10461</v>
      </c>
      <c r="P104" s="877">
        <v>3</v>
      </c>
      <c r="Q104"/>
      <c r="R104"/>
      <c r="S104"/>
      <c r="T104"/>
      <c r="U104"/>
    </row>
    <row r="105" spans="1:21">
      <c r="A105" s="913">
        <v>12</v>
      </c>
      <c r="B105" s="912" t="s">
        <v>13239</v>
      </c>
      <c r="L105" s="714" t="s">
        <v>13236</v>
      </c>
      <c r="M105" s="714">
        <v>1</v>
      </c>
      <c r="O105" s="873" t="s">
        <v>10463</v>
      </c>
      <c r="P105" s="877">
        <v>3</v>
      </c>
      <c r="Q105"/>
      <c r="R105"/>
      <c r="S105"/>
      <c r="T105"/>
      <c r="U105"/>
    </row>
    <row r="106" spans="1:21">
      <c r="A106" s="913">
        <v>13</v>
      </c>
      <c r="B106" s="912" t="s">
        <v>13236</v>
      </c>
      <c r="L106" s="714" t="s">
        <v>13245</v>
      </c>
      <c r="M106" s="714">
        <v>1</v>
      </c>
      <c r="O106" s="873" t="s">
        <v>13239</v>
      </c>
      <c r="P106" s="877">
        <v>3</v>
      </c>
      <c r="Q106"/>
      <c r="R106"/>
      <c r="S106"/>
      <c r="T106"/>
      <c r="U106"/>
    </row>
    <row r="107" spans="1:21">
      <c r="A107" s="913">
        <v>14</v>
      </c>
      <c r="B107" s="912" t="s">
        <v>13237</v>
      </c>
      <c r="L107" s="714" t="s">
        <v>13248</v>
      </c>
      <c r="M107" s="714">
        <v>1</v>
      </c>
      <c r="O107" s="873" t="s">
        <v>13236</v>
      </c>
      <c r="P107" s="877">
        <v>10</v>
      </c>
      <c r="Q107"/>
      <c r="R107"/>
      <c r="S107"/>
      <c r="T107"/>
      <c r="U107"/>
    </row>
    <row r="108" spans="1:21">
      <c r="A108" s="913">
        <v>15</v>
      </c>
      <c r="B108" s="912" t="s">
        <v>13243</v>
      </c>
      <c r="L108" s="714">
        <v>48316677</v>
      </c>
      <c r="M108" s="714">
        <v>1</v>
      </c>
      <c r="O108" s="873" t="s">
        <v>13237</v>
      </c>
      <c r="P108" s="877">
        <v>3</v>
      </c>
      <c r="Q108"/>
      <c r="R108"/>
      <c r="S108"/>
      <c r="T108"/>
      <c r="U108"/>
    </row>
    <row r="109" spans="1:21">
      <c r="A109" s="913">
        <v>16</v>
      </c>
      <c r="B109" s="912" t="s">
        <v>13251</v>
      </c>
      <c r="L109" s="714" t="s">
        <v>13249</v>
      </c>
      <c r="M109" s="714">
        <v>1</v>
      </c>
      <c r="O109" s="873" t="s">
        <v>13243</v>
      </c>
      <c r="P109" s="877">
        <v>2</v>
      </c>
      <c r="Q109"/>
      <c r="R109"/>
      <c r="S109"/>
      <c r="T109"/>
      <c r="U109"/>
    </row>
    <row r="110" spans="1:21">
      <c r="A110" s="913">
        <v>17</v>
      </c>
      <c r="B110" s="912" t="s">
        <v>13245</v>
      </c>
      <c r="L110" s="714">
        <v>48316678</v>
      </c>
      <c r="M110" s="714">
        <v>1</v>
      </c>
      <c r="O110" s="873" t="s">
        <v>13251</v>
      </c>
      <c r="P110" s="877">
        <v>1</v>
      </c>
      <c r="Q110"/>
      <c r="R110"/>
      <c r="S110"/>
      <c r="T110"/>
      <c r="U110"/>
    </row>
    <row r="111" spans="1:21">
      <c r="A111" s="913">
        <v>18</v>
      </c>
      <c r="B111" s="912" t="s">
        <v>13246</v>
      </c>
      <c r="L111" s="714" t="s">
        <v>13250</v>
      </c>
      <c r="M111" s="714">
        <v>2</v>
      </c>
      <c r="O111" s="873" t="s">
        <v>13245</v>
      </c>
      <c r="P111" s="877">
        <v>9</v>
      </c>
      <c r="Q111"/>
      <c r="R111"/>
      <c r="S111"/>
      <c r="T111"/>
      <c r="U111"/>
    </row>
    <row r="112" spans="1:21">
      <c r="A112" s="913">
        <v>19</v>
      </c>
      <c r="B112" s="912" t="s">
        <v>13249</v>
      </c>
      <c r="L112" s="714">
        <v>48316674</v>
      </c>
      <c r="M112" s="714">
        <v>2</v>
      </c>
      <c r="O112" s="873" t="s">
        <v>13246</v>
      </c>
      <c r="P112" s="877">
        <v>1</v>
      </c>
      <c r="Q112"/>
      <c r="R112"/>
      <c r="S112"/>
      <c r="T112"/>
      <c r="U112"/>
    </row>
    <row r="113" spans="1:21">
      <c r="A113" s="913">
        <v>20</v>
      </c>
      <c r="B113" s="912" t="s">
        <v>13250</v>
      </c>
      <c r="L113" s="714">
        <v>4813045201</v>
      </c>
      <c r="M113" s="714">
        <v>1</v>
      </c>
      <c r="O113" s="873" t="s">
        <v>13249</v>
      </c>
      <c r="P113" s="877">
        <v>2</v>
      </c>
      <c r="Q113"/>
      <c r="R113"/>
      <c r="S113"/>
      <c r="T113"/>
      <c r="U113"/>
    </row>
    <row r="114" spans="1:21">
      <c r="A114" s="913">
        <v>21</v>
      </c>
      <c r="B114" s="912" t="s">
        <v>13248</v>
      </c>
      <c r="L114" s="714">
        <v>38130228</v>
      </c>
      <c r="M114" s="714">
        <v>1</v>
      </c>
      <c r="O114" s="873" t="s">
        <v>13250</v>
      </c>
      <c r="P114" s="877">
        <v>4</v>
      </c>
      <c r="Q114"/>
      <c r="R114"/>
      <c r="S114"/>
      <c r="T114"/>
      <c r="U114"/>
    </row>
    <row r="115" spans="1:21">
      <c r="A115" s="913">
        <v>22</v>
      </c>
      <c r="B115" s="912" t="s">
        <v>13241</v>
      </c>
      <c r="L115" s="714">
        <v>4813045202</v>
      </c>
      <c r="M115" s="714">
        <v>1</v>
      </c>
      <c r="O115" s="873" t="s">
        <v>13248</v>
      </c>
      <c r="P115" s="877">
        <v>3</v>
      </c>
      <c r="Q115"/>
      <c r="R115"/>
      <c r="S115"/>
      <c r="T115"/>
      <c r="U115"/>
    </row>
    <row r="116" spans="1:21">
      <c r="L116" s="714" t="s">
        <v>13245</v>
      </c>
      <c r="M116" s="714">
        <v>3</v>
      </c>
      <c r="O116" s="873" t="s">
        <v>13241</v>
      </c>
      <c r="P116" s="877">
        <v>3</v>
      </c>
      <c r="Q116"/>
      <c r="R116"/>
      <c r="S116"/>
      <c r="T116"/>
      <c r="U116"/>
    </row>
    <row r="117" spans="1:21">
      <c r="L117" s="714">
        <v>48316668</v>
      </c>
      <c r="M117" s="714">
        <v>2</v>
      </c>
      <c r="O117" s="873" t="s">
        <v>13286</v>
      </c>
      <c r="P117" s="877"/>
      <c r="Q117"/>
      <c r="R117"/>
      <c r="S117"/>
      <c r="T117"/>
      <c r="U117"/>
    </row>
    <row r="118" spans="1:21">
      <c r="L118" s="714">
        <v>48316672</v>
      </c>
      <c r="M118" s="714">
        <v>1</v>
      </c>
      <c r="O118" s="874" t="s">
        <v>13287</v>
      </c>
      <c r="P118" s="878">
        <v>119</v>
      </c>
      <c r="Q118"/>
      <c r="R118"/>
      <c r="S118"/>
      <c r="T118"/>
      <c r="U118"/>
    </row>
    <row r="119" spans="1:21">
      <c r="L119" s="714">
        <v>48316671</v>
      </c>
      <c r="M119" s="714">
        <v>2</v>
      </c>
    </row>
    <row r="120" spans="1:21">
      <c r="L120" s="714">
        <v>48316667</v>
      </c>
      <c r="M120" s="714">
        <v>2</v>
      </c>
    </row>
    <row r="121" spans="1:21">
      <c r="L121" s="714">
        <v>48316669</v>
      </c>
      <c r="M121" s="714">
        <v>1</v>
      </c>
    </row>
    <row r="122" spans="1:21">
      <c r="L122" s="714">
        <v>48316670</v>
      </c>
      <c r="M122" s="714">
        <v>1</v>
      </c>
    </row>
    <row r="123" spans="1:21">
      <c r="L123" s="714" t="s">
        <v>5213</v>
      </c>
      <c r="M123" s="714">
        <v>4</v>
      </c>
    </row>
    <row r="124" spans="1:21">
      <c r="L124" s="714" t="s">
        <v>10459</v>
      </c>
      <c r="M124" s="714">
        <v>1</v>
      </c>
    </row>
    <row r="125" spans="1:21">
      <c r="L125" s="714" t="s">
        <v>10461</v>
      </c>
      <c r="M125" s="714">
        <v>1</v>
      </c>
    </row>
    <row r="126" spans="1:21">
      <c r="L126" s="714" t="s">
        <v>10463</v>
      </c>
      <c r="M126" s="714">
        <v>1</v>
      </c>
    </row>
    <row r="127" spans="1:21">
      <c r="L127" s="714">
        <v>48316675</v>
      </c>
      <c r="M127" s="714">
        <v>2</v>
      </c>
    </row>
    <row r="128" spans="1:21">
      <c r="L128" s="714">
        <v>18316683</v>
      </c>
      <c r="M128" s="714">
        <v>1</v>
      </c>
    </row>
    <row r="129" spans="12:13">
      <c r="L129" s="714" t="s">
        <v>13236</v>
      </c>
      <c r="M129" s="714">
        <v>1</v>
      </c>
    </row>
    <row r="130" spans="12:13">
      <c r="L130" s="714" t="s">
        <v>13237</v>
      </c>
      <c r="M130" s="714">
        <v>1</v>
      </c>
    </row>
    <row r="131" spans="12:13">
      <c r="L131" s="714" t="s">
        <v>13236</v>
      </c>
      <c r="M131" s="714">
        <v>1</v>
      </c>
    </row>
    <row r="132" spans="12:13">
      <c r="L132" s="714" t="s">
        <v>13241</v>
      </c>
      <c r="M132" s="714">
        <v>1</v>
      </c>
    </row>
    <row r="133" spans="12:13">
      <c r="L133" s="714">
        <v>38147462</v>
      </c>
      <c r="M133" s="714">
        <v>1</v>
      </c>
    </row>
    <row r="134" spans="12:13">
      <c r="L134" s="714">
        <v>48142463</v>
      </c>
      <c r="M134" s="714">
        <v>1</v>
      </c>
    </row>
    <row r="135" spans="12:13">
      <c r="L135" s="714" t="s">
        <v>13236</v>
      </c>
      <c r="M135" s="714">
        <v>1</v>
      </c>
    </row>
    <row r="136" spans="12:13">
      <c r="L136" s="714" t="s">
        <v>13245</v>
      </c>
      <c r="M136" s="714">
        <v>1</v>
      </c>
    </row>
    <row r="137" spans="12:13">
      <c r="L137" s="714" t="s">
        <v>13248</v>
      </c>
      <c r="M137" s="714">
        <v>1</v>
      </c>
    </row>
    <row r="138" spans="12:13">
      <c r="L138" s="714">
        <v>48316677</v>
      </c>
      <c r="M138" s="714">
        <v>1</v>
      </c>
    </row>
    <row r="139" spans="12:13">
      <c r="L139" s="714" t="s">
        <v>13249</v>
      </c>
      <c r="M139" s="714">
        <v>1</v>
      </c>
    </row>
    <row r="140" spans="12:13">
      <c r="L140" s="714">
        <v>48316678</v>
      </c>
      <c r="M140" s="714">
        <v>1</v>
      </c>
    </row>
    <row r="141" spans="12:13">
      <c r="L141" s="714" t="s">
        <v>13250</v>
      </c>
      <c r="M141" s="714">
        <v>2</v>
      </c>
    </row>
    <row r="142" spans="12:13">
      <c r="L142" s="714">
        <v>48316674</v>
      </c>
      <c r="M142" s="714">
        <v>2</v>
      </c>
    </row>
    <row r="143" spans="12:13">
      <c r="L143" s="714">
        <v>48130228</v>
      </c>
      <c r="M143" s="714">
        <v>1</v>
      </c>
    </row>
    <row r="144" spans="12:13">
      <c r="L144" s="714">
        <v>38136228</v>
      </c>
      <c r="M144" s="714">
        <v>1</v>
      </c>
    </row>
    <row r="145" spans="12:13">
      <c r="L145" s="714" t="s">
        <v>13252</v>
      </c>
      <c r="M145" s="714">
        <v>1</v>
      </c>
    </row>
    <row r="146" spans="12:13">
      <c r="L146" s="714" t="s">
        <v>13245</v>
      </c>
      <c r="M146" s="714">
        <v>1</v>
      </c>
    </row>
    <row r="147" spans="12:13">
      <c r="L147" s="714">
        <v>48316668</v>
      </c>
      <c r="M147" s="714">
        <v>2</v>
      </c>
    </row>
    <row r="148" spans="12:13">
      <c r="L148" s="714" t="s">
        <v>13245</v>
      </c>
      <c r="M148" s="714">
        <v>1</v>
      </c>
    </row>
    <row r="149" spans="12:13">
      <c r="L149" s="714" t="s">
        <v>13245</v>
      </c>
      <c r="M149" s="714">
        <v>1</v>
      </c>
    </row>
    <row r="150" spans="12:13">
      <c r="L150" s="714">
        <v>48816672</v>
      </c>
      <c r="M150" s="714">
        <v>1</v>
      </c>
    </row>
    <row r="151" spans="12:13">
      <c r="L151" s="714">
        <v>48316671</v>
      </c>
      <c r="M151" s="714">
        <v>2</v>
      </c>
    </row>
    <row r="152" spans="12:13">
      <c r="L152" s="714">
        <v>48316667</v>
      </c>
      <c r="M152" s="714">
        <v>2</v>
      </c>
    </row>
    <row r="153" spans="12:13">
      <c r="L153" s="714">
        <v>48316669</v>
      </c>
      <c r="M153" s="714">
        <v>1</v>
      </c>
    </row>
    <row r="154" spans="12:13">
      <c r="L154" s="714">
        <v>48316670</v>
      </c>
      <c r="M154" s="714">
        <v>1</v>
      </c>
    </row>
    <row r="155" spans="12:13">
      <c r="L155" s="714" t="s">
        <v>5213</v>
      </c>
      <c r="M155" s="714">
        <v>4</v>
      </c>
    </row>
    <row r="156" spans="12:13">
      <c r="L156" s="714" t="s">
        <v>10459</v>
      </c>
      <c r="M156" s="714">
        <v>1</v>
      </c>
    </row>
    <row r="157" spans="12:13">
      <c r="L157" s="714" t="s">
        <v>10461</v>
      </c>
      <c r="M157" s="714">
        <v>1</v>
      </c>
    </row>
    <row r="158" spans="12:13">
      <c r="L158" s="714" t="s">
        <v>10463</v>
      </c>
      <c r="M158" s="714">
        <v>1</v>
      </c>
    </row>
    <row r="159" spans="12:13">
      <c r="L159" s="714">
        <v>38130228</v>
      </c>
      <c r="M159" s="714">
        <v>1</v>
      </c>
    </row>
    <row r="160" spans="12:13">
      <c r="L160" s="714">
        <v>4813045202</v>
      </c>
      <c r="M160" s="714">
        <v>1</v>
      </c>
    </row>
    <row r="161" spans="12:13">
      <c r="L161" s="714">
        <v>4813045201</v>
      </c>
      <c r="M161" s="714">
        <v>1</v>
      </c>
    </row>
    <row r="162" spans="12:13">
      <c r="L162" s="714" t="s">
        <v>5213</v>
      </c>
      <c r="M162" s="714">
        <v>4</v>
      </c>
    </row>
    <row r="163" spans="12:13">
      <c r="L163" s="714" t="s">
        <v>10459</v>
      </c>
      <c r="M163" s="714">
        <v>1</v>
      </c>
    </row>
    <row r="164" spans="12:13">
      <c r="L164" s="714" t="s">
        <v>10461</v>
      </c>
      <c r="M164" s="714">
        <v>1</v>
      </c>
    </row>
    <row r="165" spans="12:13">
      <c r="L165" s="714" t="s">
        <v>10463</v>
      </c>
      <c r="M165" s="714">
        <v>1</v>
      </c>
    </row>
    <row r="166" spans="12:13">
      <c r="L166" s="714">
        <v>48316675</v>
      </c>
      <c r="M166" s="714">
        <v>2</v>
      </c>
    </row>
    <row r="167" spans="12:13">
      <c r="L167" s="714">
        <v>18316683</v>
      </c>
      <c r="M167" s="714">
        <v>1</v>
      </c>
    </row>
    <row r="168" spans="12:13">
      <c r="L168" s="714" t="s">
        <v>13236</v>
      </c>
      <c r="M168" s="714">
        <v>1</v>
      </c>
    </row>
    <row r="169" spans="12:13">
      <c r="L169" s="714" t="s">
        <v>13237</v>
      </c>
      <c r="M169" s="714">
        <v>1</v>
      </c>
    </row>
    <row r="170" spans="12:13">
      <c r="L170" s="714" t="s">
        <v>13236</v>
      </c>
      <c r="M170" s="714">
        <v>1</v>
      </c>
    </row>
  </sheetData>
  <mergeCells count="47">
    <mergeCell ref="S40:V40"/>
    <mergeCell ref="T4:T5"/>
    <mergeCell ref="U4:U5"/>
    <mergeCell ref="V4:V5"/>
    <mergeCell ref="A4:A5"/>
    <mergeCell ref="B4:B5"/>
    <mergeCell ref="C4:C5"/>
    <mergeCell ref="P4:Q4"/>
    <mergeCell ref="L78:L79"/>
    <mergeCell ref="M78:M79"/>
    <mergeCell ref="A1:D1"/>
    <mergeCell ref="J1:M1"/>
    <mergeCell ref="D4:D5"/>
    <mergeCell ref="E4:F4"/>
    <mergeCell ref="G4:H4"/>
    <mergeCell ref="M4:M5"/>
    <mergeCell ref="A40:D40"/>
    <mergeCell ref="J40:M40"/>
    <mergeCell ref="AK1:AN1"/>
    <mergeCell ref="A2:D2"/>
    <mergeCell ref="J2:M2"/>
    <mergeCell ref="S2:V2"/>
    <mergeCell ref="AB2:AE2"/>
    <mergeCell ref="AK2:AN2"/>
    <mergeCell ref="AB1:AE1"/>
    <mergeCell ref="S1:V1"/>
    <mergeCell ref="W4:X4"/>
    <mergeCell ref="Y4:Z4"/>
    <mergeCell ref="J4:J5"/>
    <mergeCell ref="K4:K5"/>
    <mergeCell ref="L4:L5"/>
    <mergeCell ref="S4:S5"/>
    <mergeCell ref="N4:O4"/>
    <mergeCell ref="AO4:AP4"/>
    <mergeCell ref="AQ4:AR4"/>
    <mergeCell ref="AB4:AB5"/>
    <mergeCell ref="AC4:AC5"/>
    <mergeCell ref="AD4:AD5"/>
    <mergeCell ref="AE4:AE5"/>
    <mergeCell ref="AF4:AG4"/>
    <mergeCell ref="AH4:AI4"/>
    <mergeCell ref="AB40:AE40"/>
    <mergeCell ref="AK40:AN40"/>
    <mergeCell ref="AK4:AK5"/>
    <mergeCell ref="AL4:AL5"/>
    <mergeCell ref="AM4:AM5"/>
    <mergeCell ref="AN4:AN5"/>
  </mergeCells>
  <pageMargins left="0.7" right="0.7" top="0.75" bottom="0.75" header="0.3" footer="0.3"/>
  <pageSetup paperSize="9" orientation="portrait" r:id="rId2"/>
  <drawing r:id="rId3"/>
  <legacy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0000"/>
    <pageSetUpPr fitToPage="1"/>
  </sheetPr>
  <dimension ref="A1:AB39"/>
  <sheetViews>
    <sheetView zoomScaleNormal="100" workbookViewId="0">
      <selection activeCell="T14" sqref="T14"/>
    </sheetView>
  </sheetViews>
  <sheetFormatPr defaultRowHeight="15"/>
  <cols>
    <col min="1" max="1" width="3.140625" customWidth="1"/>
    <col min="2" max="2" width="7.28515625" style="714" customWidth="1"/>
    <col min="3" max="3" width="21.7109375" customWidth="1"/>
    <col min="4" max="5" width="4.7109375" style="132" customWidth="1"/>
    <col min="6" max="6" width="56.42578125" customWidth="1"/>
    <col min="7" max="7" width="1.5703125" customWidth="1"/>
    <col min="8" max="8" width="3.140625" style="714" customWidth="1"/>
    <col min="9" max="9" width="7.28515625" style="714" customWidth="1"/>
    <col min="10" max="10" width="12" style="714" customWidth="1"/>
    <col min="11" max="12" width="4.7109375" style="132" customWidth="1"/>
    <col min="13" max="13" width="15.28515625" style="714" customWidth="1"/>
    <col min="14" max="14" width="1.5703125" customWidth="1"/>
    <col min="15" max="15" width="3.140625" style="714" customWidth="1"/>
    <col min="16" max="16" width="7.28515625" style="714" customWidth="1"/>
    <col min="17" max="17" width="12" style="714" customWidth="1"/>
    <col min="18" max="19" width="4.7109375" style="132" customWidth="1"/>
    <col min="20" max="20" width="15.28515625" style="714" customWidth="1"/>
    <col min="21" max="21" width="1.5703125" customWidth="1"/>
    <col min="22" max="22" width="3.140625" style="714" customWidth="1"/>
    <col min="23" max="23" width="7.28515625" style="714" customWidth="1"/>
    <col min="24" max="24" width="12" style="714" customWidth="1"/>
    <col min="25" max="26" width="4.7109375" style="132" customWidth="1"/>
    <col min="27" max="27" width="15.28515625" style="714" customWidth="1"/>
    <col min="28" max="28" width="1.5703125" style="714" customWidth="1"/>
  </cols>
  <sheetData>
    <row r="1" spans="1:28" ht="15.75">
      <c r="A1" s="762" t="s">
        <v>12724</v>
      </c>
      <c r="B1" s="760"/>
      <c r="C1" s="760"/>
      <c r="D1" s="758"/>
      <c r="E1" s="758"/>
      <c r="F1" s="760"/>
      <c r="H1" s="762" t="s">
        <v>12724</v>
      </c>
      <c r="I1" s="760"/>
      <c r="J1" s="760"/>
      <c r="K1" s="758"/>
      <c r="L1" s="758"/>
      <c r="M1" s="760"/>
      <c r="O1" s="762" t="s">
        <v>12724</v>
      </c>
      <c r="P1" s="760"/>
      <c r="Q1" s="760"/>
      <c r="R1" s="758"/>
      <c r="S1" s="758"/>
      <c r="T1" s="760"/>
      <c r="V1" s="762" t="s">
        <v>12724</v>
      </c>
      <c r="W1" s="760"/>
      <c r="X1" s="760"/>
      <c r="Y1" s="758"/>
      <c r="Z1" s="758"/>
      <c r="AA1" s="760"/>
      <c r="AB1" s="760"/>
    </row>
    <row r="2" spans="1:28" s="207" customFormat="1" ht="30" customHeight="1">
      <c r="A2" s="1222" t="s">
        <v>12</v>
      </c>
      <c r="B2" s="1221" t="s">
        <v>12728</v>
      </c>
      <c r="C2" s="1221" t="s">
        <v>12725</v>
      </c>
      <c r="D2" s="1221" t="s">
        <v>12726</v>
      </c>
      <c r="E2" s="1221"/>
      <c r="F2" s="1221" t="s">
        <v>12749</v>
      </c>
      <c r="H2" s="1222" t="s">
        <v>12</v>
      </c>
      <c r="I2" s="1221" t="s">
        <v>12728</v>
      </c>
      <c r="J2" s="1221" t="s">
        <v>12725</v>
      </c>
      <c r="K2" s="1221" t="s">
        <v>12726</v>
      </c>
      <c r="L2" s="1221"/>
      <c r="M2" s="1221" t="s">
        <v>12749</v>
      </c>
      <c r="O2" s="1222" t="s">
        <v>12</v>
      </c>
      <c r="P2" s="1221" t="s">
        <v>12728</v>
      </c>
      <c r="Q2" s="1221" t="s">
        <v>12725</v>
      </c>
      <c r="R2" s="1221" t="s">
        <v>12726</v>
      </c>
      <c r="S2" s="1221"/>
      <c r="T2" s="1221" t="s">
        <v>12749</v>
      </c>
      <c r="V2" s="1222" t="s">
        <v>12</v>
      </c>
      <c r="W2" s="1221" t="s">
        <v>12728</v>
      </c>
      <c r="X2" s="1221" t="s">
        <v>12725</v>
      </c>
      <c r="Y2" s="1221" t="s">
        <v>12726</v>
      </c>
      <c r="Z2" s="1221"/>
      <c r="AA2" s="1221" t="s">
        <v>12749</v>
      </c>
      <c r="AB2" s="759"/>
    </row>
    <row r="3" spans="1:28" ht="30">
      <c r="A3" s="1222"/>
      <c r="B3" s="1221"/>
      <c r="C3" s="1221"/>
      <c r="D3" s="761" t="s">
        <v>8050</v>
      </c>
      <c r="E3" s="761" t="s">
        <v>12727</v>
      </c>
      <c r="F3" s="1221"/>
      <c r="H3" s="1222"/>
      <c r="I3" s="1221"/>
      <c r="J3" s="1221"/>
      <c r="K3" s="761" t="s">
        <v>8050</v>
      </c>
      <c r="L3" s="761" t="s">
        <v>12727</v>
      </c>
      <c r="M3" s="1221"/>
      <c r="O3" s="1222"/>
      <c r="P3" s="1221"/>
      <c r="Q3" s="1221"/>
      <c r="R3" s="761" t="s">
        <v>8050</v>
      </c>
      <c r="S3" s="761" t="s">
        <v>12727</v>
      </c>
      <c r="T3" s="1221"/>
      <c r="V3" s="1222"/>
      <c r="W3" s="1221"/>
      <c r="X3" s="1221"/>
      <c r="Y3" s="761" t="s">
        <v>8050</v>
      </c>
      <c r="Z3" s="761" t="s">
        <v>12727</v>
      </c>
      <c r="AA3" s="1221"/>
      <c r="AB3" s="759"/>
    </row>
    <row r="4" spans="1:28">
      <c r="A4" s="745">
        <v>1</v>
      </c>
      <c r="B4" s="16" t="s">
        <v>7412</v>
      </c>
      <c r="C4" s="16" t="s">
        <v>12732</v>
      </c>
      <c r="D4" s="745" t="s">
        <v>140</v>
      </c>
      <c r="E4" s="745"/>
      <c r="F4" s="16"/>
      <c r="H4" s="745">
        <v>1</v>
      </c>
      <c r="I4" s="16" t="s">
        <v>7411</v>
      </c>
      <c r="J4" s="16" t="s">
        <v>12731</v>
      </c>
      <c r="K4" s="745" t="s">
        <v>140</v>
      </c>
      <c r="L4" s="745"/>
      <c r="M4" s="16"/>
      <c r="O4" s="745">
        <v>1</v>
      </c>
      <c r="P4" s="16" t="s">
        <v>7516</v>
      </c>
      <c r="Q4" s="16" t="s">
        <v>12745</v>
      </c>
      <c r="R4" s="745" t="s">
        <v>140</v>
      </c>
      <c r="S4" s="745"/>
      <c r="T4" s="16"/>
      <c r="V4" s="745">
        <v>1</v>
      </c>
      <c r="W4" s="16" t="s">
        <v>12729</v>
      </c>
      <c r="X4" s="16" t="s">
        <v>12730</v>
      </c>
      <c r="Y4" s="745" t="s">
        <v>140</v>
      </c>
      <c r="Z4" s="745"/>
      <c r="AA4" s="16"/>
    </row>
    <row r="5" spans="1:28">
      <c r="A5" s="745">
        <v>2</v>
      </c>
      <c r="B5" s="16" t="s">
        <v>7412</v>
      </c>
      <c r="C5" s="16" t="s">
        <v>12733</v>
      </c>
      <c r="D5" s="745"/>
      <c r="E5" s="745" t="s">
        <v>140</v>
      </c>
      <c r="F5" s="16" t="s">
        <v>12818</v>
      </c>
      <c r="H5" s="745">
        <v>2</v>
      </c>
      <c r="I5" s="16" t="s">
        <v>7411</v>
      </c>
      <c r="J5" s="16" t="s">
        <v>12736</v>
      </c>
      <c r="K5" s="745" t="s">
        <v>140</v>
      </c>
      <c r="L5" s="745"/>
      <c r="M5" s="16"/>
      <c r="O5" s="745">
        <v>2</v>
      </c>
      <c r="P5" s="16" t="s">
        <v>7516</v>
      </c>
      <c r="Q5" s="16" t="s">
        <v>12747</v>
      </c>
      <c r="R5" s="745" t="s">
        <v>140</v>
      </c>
      <c r="S5" s="745"/>
      <c r="T5" s="16"/>
      <c r="V5" s="745">
        <v>2</v>
      </c>
      <c r="W5" s="16" t="s">
        <v>12729</v>
      </c>
      <c r="X5" s="16" t="s">
        <v>12745</v>
      </c>
      <c r="Y5" s="745" t="s">
        <v>140</v>
      </c>
      <c r="Z5" s="745"/>
      <c r="AA5" s="16"/>
    </row>
    <row r="6" spans="1:28">
      <c r="A6" s="745">
        <v>3</v>
      </c>
      <c r="B6" s="16" t="s">
        <v>7412</v>
      </c>
      <c r="C6" s="16" t="s">
        <v>12734</v>
      </c>
      <c r="D6" s="745"/>
      <c r="E6" s="745"/>
      <c r="F6" s="16" t="s">
        <v>12817</v>
      </c>
      <c r="H6" s="745">
        <v>3</v>
      </c>
      <c r="I6" s="16" t="s">
        <v>7411</v>
      </c>
      <c r="J6" s="16" t="s">
        <v>12738</v>
      </c>
      <c r="K6" s="745" t="s">
        <v>140</v>
      </c>
      <c r="L6" s="745"/>
      <c r="M6" s="16"/>
      <c r="O6" s="745">
        <v>3</v>
      </c>
      <c r="P6" s="16" t="s">
        <v>7516</v>
      </c>
      <c r="Q6" s="16" t="s">
        <v>12748</v>
      </c>
      <c r="R6" s="745" t="s">
        <v>140</v>
      </c>
      <c r="S6" s="745"/>
      <c r="T6" s="16"/>
      <c r="V6" s="745">
        <v>3</v>
      </c>
      <c r="W6" s="16" t="s">
        <v>12729</v>
      </c>
      <c r="X6" s="16" t="s">
        <v>12745</v>
      </c>
      <c r="Y6" s="745" t="s">
        <v>140</v>
      </c>
      <c r="Z6" s="745"/>
      <c r="AA6" s="16"/>
    </row>
    <row r="7" spans="1:28">
      <c r="A7" s="745">
        <v>4</v>
      </c>
      <c r="B7" s="16" t="s">
        <v>7412</v>
      </c>
      <c r="C7" s="16" t="s">
        <v>12735</v>
      </c>
      <c r="D7" s="745" t="s">
        <v>140</v>
      </c>
      <c r="E7" s="745"/>
      <c r="F7" s="16"/>
      <c r="H7" s="745">
        <v>4</v>
      </c>
      <c r="I7" s="16" t="s">
        <v>7411</v>
      </c>
      <c r="J7" s="16" t="s">
        <v>7455</v>
      </c>
      <c r="K7" s="745" t="s">
        <v>140</v>
      </c>
      <c r="L7" s="745"/>
      <c r="M7" s="16"/>
      <c r="O7" s="745">
        <v>4</v>
      </c>
      <c r="P7" s="16" t="s">
        <v>7516</v>
      </c>
      <c r="Q7" s="16" t="s">
        <v>7518</v>
      </c>
      <c r="R7" s="745" t="s">
        <v>140</v>
      </c>
      <c r="S7" s="745"/>
      <c r="T7" s="16"/>
      <c r="V7" s="16"/>
      <c r="W7" s="16"/>
      <c r="X7" s="16"/>
      <c r="Y7" s="745"/>
      <c r="Z7" s="745"/>
      <c r="AA7" s="16"/>
    </row>
    <row r="8" spans="1:28">
      <c r="A8" s="745">
        <v>5</v>
      </c>
      <c r="B8" s="16" t="s">
        <v>7412</v>
      </c>
      <c r="C8" s="16" t="s">
        <v>12737</v>
      </c>
      <c r="D8" s="745"/>
      <c r="E8" s="745" t="s">
        <v>140</v>
      </c>
      <c r="F8" s="16" t="s">
        <v>12817</v>
      </c>
      <c r="H8" s="745">
        <v>5</v>
      </c>
      <c r="I8" s="16" t="s">
        <v>7411</v>
      </c>
      <c r="J8" s="16" t="s">
        <v>7456</v>
      </c>
      <c r="K8" s="745"/>
      <c r="L8" s="745" t="s">
        <v>140</v>
      </c>
      <c r="M8" s="16" t="s">
        <v>12819</v>
      </c>
      <c r="O8" s="16"/>
      <c r="P8" s="16"/>
      <c r="Q8" s="16"/>
      <c r="R8" s="745"/>
      <c r="S8" s="745"/>
      <c r="T8" s="16"/>
      <c r="V8" s="16"/>
      <c r="W8" s="16"/>
      <c r="X8" s="16"/>
      <c r="Y8" s="745"/>
      <c r="Z8" s="745"/>
      <c r="AA8" s="16"/>
    </row>
    <row r="9" spans="1:28">
      <c r="A9" s="745">
        <v>6</v>
      </c>
      <c r="B9" s="16" t="s">
        <v>7412</v>
      </c>
      <c r="C9" s="16" t="s">
        <v>12739</v>
      </c>
      <c r="D9" s="745"/>
      <c r="E9" s="745" t="s">
        <v>140</v>
      </c>
      <c r="F9" s="16" t="s">
        <v>12817</v>
      </c>
      <c r="H9" s="745">
        <v>6</v>
      </c>
      <c r="I9" s="16" t="s">
        <v>7411</v>
      </c>
      <c r="J9" s="16" t="s">
        <v>7457</v>
      </c>
      <c r="K9" s="745" t="s">
        <v>140</v>
      </c>
      <c r="L9" s="745"/>
      <c r="M9" s="16"/>
      <c r="O9" s="16"/>
      <c r="P9" s="16"/>
      <c r="Q9" s="16"/>
      <c r="R9" s="745"/>
      <c r="S9" s="745"/>
      <c r="T9" s="16"/>
      <c r="V9" s="16"/>
      <c r="W9" s="16"/>
      <c r="X9" s="16"/>
      <c r="Y9" s="745"/>
      <c r="Z9" s="745"/>
      <c r="AA9" s="16"/>
    </row>
    <row r="10" spans="1:28">
      <c r="A10" s="745">
        <v>7</v>
      </c>
      <c r="B10" s="16" t="s">
        <v>7412</v>
      </c>
      <c r="C10" s="16" t="s">
        <v>12743</v>
      </c>
      <c r="D10" s="745"/>
      <c r="E10" s="745" t="s">
        <v>140</v>
      </c>
      <c r="F10" s="16" t="s">
        <v>12817</v>
      </c>
      <c r="H10" s="745">
        <v>7</v>
      </c>
      <c r="I10" s="16" t="s">
        <v>7411</v>
      </c>
      <c r="J10" s="16" t="s">
        <v>12740</v>
      </c>
      <c r="K10" s="745" t="s">
        <v>140</v>
      </c>
      <c r="L10" s="745"/>
      <c r="M10" s="16"/>
      <c r="O10" s="16"/>
      <c r="P10" s="16"/>
      <c r="Q10" s="16"/>
      <c r="R10" s="745"/>
      <c r="S10" s="745"/>
      <c r="T10" s="16"/>
      <c r="V10" s="16"/>
      <c r="W10" s="16"/>
      <c r="X10" s="16"/>
      <c r="Y10" s="745"/>
      <c r="Z10" s="745"/>
      <c r="AA10" s="16"/>
    </row>
    <row r="11" spans="1:28">
      <c r="A11" s="745">
        <v>8</v>
      </c>
      <c r="B11" s="16" t="s">
        <v>7412</v>
      </c>
      <c r="C11" s="16" t="s">
        <v>7520</v>
      </c>
      <c r="D11" s="745"/>
      <c r="E11" s="745" t="s">
        <v>140</v>
      </c>
      <c r="F11" s="16" t="s">
        <v>12817</v>
      </c>
      <c r="H11" s="745">
        <v>8</v>
      </c>
      <c r="I11" s="16" t="s">
        <v>7411</v>
      </c>
      <c r="J11" s="16" t="s">
        <v>12741</v>
      </c>
      <c r="K11" s="745" t="s">
        <v>140</v>
      </c>
      <c r="L11" s="745"/>
      <c r="M11" s="16"/>
      <c r="O11" s="16"/>
      <c r="P11" s="16"/>
      <c r="Q11" s="16"/>
      <c r="R11" s="745"/>
      <c r="S11" s="745"/>
      <c r="T11" s="16"/>
      <c r="V11" s="16"/>
      <c r="W11" s="16"/>
      <c r="X11" s="16"/>
      <c r="Y11" s="745"/>
      <c r="Z11" s="745"/>
      <c r="AA11" s="16"/>
    </row>
    <row r="12" spans="1:28">
      <c r="A12" s="745">
        <v>9</v>
      </c>
      <c r="B12" s="16" t="s">
        <v>7412</v>
      </c>
      <c r="C12" s="16" t="s">
        <v>12745</v>
      </c>
      <c r="D12" s="745"/>
      <c r="E12" s="745"/>
      <c r="F12" s="16"/>
      <c r="H12" s="745">
        <v>9</v>
      </c>
      <c r="I12" s="16" t="s">
        <v>7411</v>
      </c>
      <c r="J12" s="16" t="s">
        <v>12742</v>
      </c>
      <c r="K12" s="745" t="s">
        <v>140</v>
      </c>
      <c r="L12" s="745"/>
      <c r="M12" s="16"/>
      <c r="O12" s="16"/>
      <c r="P12" s="16"/>
      <c r="Q12" s="16"/>
      <c r="R12" s="745"/>
      <c r="S12" s="745"/>
      <c r="T12" s="16"/>
      <c r="V12" s="16"/>
      <c r="W12" s="16"/>
      <c r="X12" s="16"/>
      <c r="Y12" s="745"/>
      <c r="Z12" s="745"/>
      <c r="AA12" s="16"/>
    </row>
    <row r="13" spans="1:28">
      <c r="A13" s="745">
        <v>10</v>
      </c>
      <c r="B13" s="16" t="s">
        <v>7412</v>
      </c>
      <c r="C13" s="16" t="s">
        <v>12746</v>
      </c>
      <c r="D13" s="745"/>
      <c r="E13" s="745"/>
      <c r="F13" s="16"/>
      <c r="H13" s="745">
        <v>10</v>
      </c>
      <c r="I13" s="16" t="s">
        <v>7411</v>
      </c>
      <c r="J13" s="16" t="s">
        <v>7519</v>
      </c>
      <c r="K13" s="745" t="s">
        <v>140</v>
      </c>
      <c r="L13" s="745"/>
      <c r="M13" s="16"/>
      <c r="O13" s="16"/>
      <c r="P13" s="16"/>
      <c r="Q13" s="16"/>
      <c r="R13" s="745"/>
      <c r="S13" s="745"/>
      <c r="T13" s="16"/>
      <c r="V13" s="16"/>
      <c r="W13" s="16"/>
      <c r="X13" s="16"/>
      <c r="Y13" s="745"/>
      <c r="Z13" s="745"/>
      <c r="AA13" s="16"/>
    </row>
    <row r="14" spans="1:28">
      <c r="A14" s="745">
        <v>11</v>
      </c>
      <c r="B14" s="16" t="s">
        <v>7412</v>
      </c>
      <c r="C14" s="16" t="s">
        <v>7736</v>
      </c>
      <c r="D14" s="745"/>
      <c r="E14" s="745"/>
      <c r="F14" s="16"/>
      <c r="H14" s="745">
        <v>11</v>
      </c>
      <c r="I14" s="16" t="s">
        <v>7411</v>
      </c>
      <c r="J14" s="16" t="s">
        <v>12744</v>
      </c>
      <c r="K14" s="745"/>
      <c r="L14" s="745"/>
      <c r="M14" s="16"/>
      <c r="O14" s="16"/>
      <c r="P14" s="16"/>
      <c r="Q14" s="16"/>
      <c r="R14" s="745"/>
      <c r="S14" s="745"/>
      <c r="T14" s="16"/>
      <c r="V14" s="16"/>
      <c r="W14" s="16"/>
      <c r="X14" s="16"/>
      <c r="Y14" s="745"/>
      <c r="Z14" s="745"/>
      <c r="AA14" s="16"/>
    </row>
    <row r="15" spans="1:28">
      <c r="A15" s="16"/>
      <c r="B15" s="16"/>
      <c r="C15" s="16"/>
      <c r="D15" s="745"/>
      <c r="E15" s="745"/>
      <c r="F15" s="16"/>
      <c r="H15" s="745">
        <v>12</v>
      </c>
      <c r="I15" s="16" t="s">
        <v>7411</v>
      </c>
      <c r="J15" s="16" t="s">
        <v>12744</v>
      </c>
      <c r="K15" s="745"/>
      <c r="L15" s="745"/>
      <c r="M15" s="16"/>
      <c r="O15" s="16"/>
      <c r="P15" s="16"/>
      <c r="Q15" s="16"/>
      <c r="R15" s="745"/>
      <c r="S15" s="745"/>
      <c r="T15" s="16"/>
      <c r="V15" s="16"/>
      <c r="W15" s="16"/>
      <c r="X15" s="16"/>
      <c r="Y15" s="745"/>
      <c r="Z15" s="745"/>
      <c r="AA15" s="16"/>
    </row>
    <row r="16" spans="1:28">
      <c r="A16" s="16"/>
      <c r="B16" s="16"/>
      <c r="C16" s="16"/>
      <c r="D16" s="745"/>
      <c r="E16" s="745"/>
      <c r="F16" s="16"/>
      <c r="H16" s="745">
        <v>13</v>
      </c>
      <c r="I16" s="16" t="s">
        <v>7411</v>
      </c>
      <c r="J16" s="16" t="s">
        <v>12744</v>
      </c>
      <c r="K16" s="745"/>
      <c r="L16" s="745"/>
      <c r="M16" s="16"/>
      <c r="O16" s="16"/>
      <c r="P16" s="16"/>
      <c r="Q16" s="16"/>
      <c r="R16" s="745"/>
      <c r="S16" s="745"/>
      <c r="T16" s="16"/>
      <c r="V16" s="16"/>
      <c r="W16" s="16"/>
      <c r="X16" s="16"/>
      <c r="Y16" s="745"/>
      <c r="Z16" s="745"/>
      <c r="AA16" s="16"/>
    </row>
    <row r="17" spans="1:27">
      <c r="A17" s="16"/>
      <c r="B17" s="16"/>
      <c r="C17" s="16"/>
      <c r="D17" s="745"/>
      <c r="E17" s="745"/>
      <c r="F17" s="16"/>
      <c r="H17" s="745">
        <v>14</v>
      </c>
      <c r="I17" s="16" t="s">
        <v>7411</v>
      </c>
      <c r="J17" s="16" t="s">
        <v>12745</v>
      </c>
      <c r="K17" s="745"/>
      <c r="L17" s="745"/>
      <c r="M17" s="16"/>
      <c r="O17" s="16"/>
      <c r="P17" s="16"/>
      <c r="Q17" s="16"/>
      <c r="R17" s="745"/>
      <c r="S17" s="745"/>
      <c r="T17" s="16"/>
      <c r="V17" s="16"/>
      <c r="W17" s="16"/>
      <c r="X17" s="16"/>
      <c r="Y17" s="745"/>
      <c r="Z17" s="745"/>
      <c r="AA17" s="16"/>
    </row>
    <row r="18" spans="1:27">
      <c r="A18" s="16"/>
      <c r="B18" s="16"/>
      <c r="C18" s="16"/>
      <c r="D18" s="745"/>
      <c r="E18" s="745"/>
      <c r="F18" s="16"/>
      <c r="H18" s="745">
        <v>15</v>
      </c>
      <c r="I18" s="16" t="s">
        <v>7411</v>
      </c>
      <c r="J18" s="16" t="s">
        <v>12745</v>
      </c>
      <c r="K18" s="745"/>
      <c r="L18" s="745"/>
      <c r="M18" s="16"/>
      <c r="O18" s="16"/>
      <c r="P18" s="16"/>
      <c r="Q18" s="16"/>
      <c r="R18" s="745"/>
      <c r="S18" s="745"/>
      <c r="T18" s="16"/>
      <c r="V18" s="16"/>
      <c r="W18" s="16"/>
      <c r="X18" s="16"/>
      <c r="Y18" s="745"/>
      <c r="Z18" s="745"/>
      <c r="AA18" s="16"/>
    </row>
    <row r="19" spans="1:27">
      <c r="A19" s="16"/>
      <c r="B19" s="16"/>
      <c r="C19" s="16"/>
      <c r="D19" s="745"/>
      <c r="E19" s="745"/>
      <c r="F19" s="16"/>
      <c r="H19" s="745">
        <v>16</v>
      </c>
      <c r="I19" s="16" t="s">
        <v>7411</v>
      </c>
      <c r="J19" s="16" t="s">
        <v>12745</v>
      </c>
      <c r="K19" s="745"/>
      <c r="L19" s="745"/>
      <c r="M19" s="16"/>
      <c r="O19" s="16"/>
      <c r="P19" s="16"/>
      <c r="Q19" s="16"/>
      <c r="R19" s="745"/>
      <c r="S19" s="745"/>
      <c r="T19" s="16"/>
      <c r="V19" s="16"/>
      <c r="W19" s="16"/>
      <c r="X19" s="16"/>
      <c r="Y19" s="745"/>
      <c r="Z19" s="745"/>
      <c r="AA19" s="16"/>
    </row>
    <row r="20" spans="1:27">
      <c r="A20" s="1218" t="s">
        <v>107</v>
      </c>
      <c r="B20" s="1219"/>
      <c r="C20" s="1220"/>
      <c r="D20" s="763">
        <f>COUNTIF(D4:D19,"V")</f>
        <v>2</v>
      </c>
      <c r="E20" s="763">
        <f>COUNTIF(E4:E19,"V")</f>
        <v>5</v>
      </c>
      <c r="F20" s="764"/>
      <c r="H20" s="1218" t="s">
        <v>107</v>
      </c>
      <c r="I20" s="1219"/>
      <c r="J20" s="1220"/>
      <c r="K20" s="763">
        <f>COUNTIF(K4:K19,"V")</f>
        <v>9</v>
      </c>
      <c r="L20" s="763">
        <f>COUNTIF(L4:L19,"V")</f>
        <v>1</v>
      </c>
      <c r="M20" s="764"/>
      <c r="O20" s="1218" t="s">
        <v>107</v>
      </c>
      <c r="P20" s="1219"/>
      <c r="Q20" s="1220"/>
      <c r="R20" s="763">
        <f>COUNTIF(R4:R19,"V")</f>
        <v>4</v>
      </c>
      <c r="S20" s="763">
        <f>COUNTIF(S4:S19,"V")</f>
        <v>0</v>
      </c>
      <c r="T20" s="764"/>
      <c r="V20" s="1218" t="s">
        <v>107</v>
      </c>
      <c r="W20" s="1219"/>
      <c r="X20" s="1220"/>
      <c r="Y20" s="763">
        <f>COUNTIF(Y4:Y19,"V")</f>
        <v>3</v>
      </c>
      <c r="Z20" s="763">
        <f>COUNTIF(Z4:Z19,"V")</f>
        <v>0</v>
      </c>
      <c r="AA20" s="764"/>
    </row>
    <row r="22" spans="1:27">
      <c r="B22" s="714" t="s">
        <v>4201</v>
      </c>
      <c r="C22" t="s">
        <v>12075</v>
      </c>
      <c r="D22" s="828" t="s">
        <v>12076</v>
      </c>
      <c r="E22" s="828"/>
    </row>
    <row r="23" spans="1:27">
      <c r="B23" s="714" t="s">
        <v>4115</v>
      </c>
      <c r="C23" t="s">
        <v>10921</v>
      </c>
      <c r="D23" s="828" t="s">
        <v>4218</v>
      </c>
      <c r="E23" s="828"/>
    </row>
    <row r="24" spans="1:27">
      <c r="B24" s="714" t="s">
        <v>4017</v>
      </c>
      <c r="C24" t="s">
        <v>11185</v>
      </c>
      <c r="D24" s="828" t="s">
        <v>4023</v>
      </c>
      <c r="E24" s="828"/>
    </row>
    <row r="25" spans="1:27">
      <c r="D25" s="828"/>
      <c r="E25" s="828"/>
    </row>
    <row r="26" spans="1:27">
      <c r="D26" s="828"/>
      <c r="E26" s="828"/>
    </row>
    <row r="27" spans="1:27">
      <c r="D27" s="828"/>
      <c r="E27" s="828"/>
    </row>
    <row r="28" spans="1:27">
      <c r="D28" s="828"/>
      <c r="E28" s="828"/>
    </row>
    <row r="32" spans="1:27">
      <c r="R32" s="714"/>
    </row>
    <row r="33" spans="18:18">
      <c r="R33" s="714"/>
    </row>
    <row r="34" spans="18:18">
      <c r="R34" s="714"/>
    </row>
    <row r="35" spans="18:18">
      <c r="R35" s="714"/>
    </row>
    <row r="36" spans="18:18">
      <c r="R36" s="714"/>
    </row>
    <row r="37" spans="18:18">
      <c r="R37" s="714"/>
    </row>
    <row r="38" spans="18:18">
      <c r="R38" s="714"/>
    </row>
    <row r="39" spans="18:18">
      <c r="R39" s="714"/>
    </row>
  </sheetData>
  <mergeCells count="24">
    <mergeCell ref="Y2:Z2"/>
    <mergeCell ref="AA2:AA3"/>
    <mergeCell ref="Q2:Q3"/>
    <mergeCell ref="T2:T3"/>
    <mergeCell ref="V2:V3"/>
    <mergeCell ref="K2:L2"/>
    <mergeCell ref="R2:S2"/>
    <mergeCell ref="J2:J3"/>
    <mergeCell ref="A20:C20"/>
    <mergeCell ref="H20:J20"/>
    <mergeCell ref="O20:Q20"/>
    <mergeCell ref="A2:A3"/>
    <mergeCell ref="D2:E2"/>
    <mergeCell ref="B2:B3"/>
    <mergeCell ref="C2:C3"/>
    <mergeCell ref="F2:F3"/>
    <mergeCell ref="H2:H3"/>
    <mergeCell ref="I2:I3"/>
    <mergeCell ref="V20:X20"/>
    <mergeCell ref="M2:M3"/>
    <mergeCell ref="O2:O3"/>
    <mergeCell ref="P2:P3"/>
    <mergeCell ref="W2:W3"/>
    <mergeCell ref="X2:X3"/>
  </mergeCells>
  <printOptions horizontalCentered="1"/>
  <pageMargins left="0" right="0" top="0.39370078740157483" bottom="0" header="0" footer="0"/>
  <pageSetup paperSize="9" scale="98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1"/>
  <sheetViews>
    <sheetView workbookViewId="0">
      <selection activeCell="M17" sqref="M17"/>
    </sheetView>
  </sheetViews>
  <sheetFormatPr defaultRowHeight="15"/>
  <cols>
    <col min="1" max="1" width="9.5703125" style="956" bestFit="1" customWidth="1"/>
    <col min="2" max="2" width="21" style="956" customWidth="1"/>
    <col min="3" max="3" width="18.5703125" style="956" customWidth="1"/>
    <col min="4" max="4" width="13.85546875" style="956" customWidth="1"/>
    <col min="5" max="5" width="41.5703125" style="956" bestFit="1" customWidth="1"/>
    <col min="6" max="6" width="9" style="956" customWidth="1"/>
    <col min="7" max="7" width="15.28515625" style="956" customWidth="1"/>
    <col min="8" max="8" width="6.5703125" style="956" customWidth="1"/>
    <col min="9" max="12" width="9.140625" style="956" customWidth="1"/>
    <col min="13" max="13" width="42.7109375" style="956" bestFit="1" customWidth="1"/>
  </cols>
  <sheetData>
    <row r="1" spans="1:13" ht="38.25">
      <c r="A1" s="949" t="s">
        <v>7398</v>
      </c>
      <c r="B1" s="949" t="s">
        <v>7397</v>
      </c>
      <c r="C1" s="950" t="s">
        <v>80</v>
      </c>
      <c r="D1" s="950" t="s">
        <v>12821</v>
      </c>
      <c r="E1" s="951" t="s">
        <v>2</v>
      </c>
      <c r="F1" s="949" t="s">
        <v>12823</v>
      </c>
      <c r="G1" s="952" t="s">
        <v>7741</v>
      </c>
      <c r="H1" s="949" t="s">
        <v>7648</v>
      </c>
      <c r="I1" s="949" t="s">
        <v>113</v>
      </c>
      <c r="J1" s="952" t="s">
        <v>7741</v>
      </c>
      <c r="K1" s="949" t="s">
        <v>7743</v>
      </c>
      <c r="L1" s="952" t="s">
        <v>7741</v>
      </c>
      <c r="M1" s="952" t="s">
        <v>7400</v>
      </c>
    </row>
    <row r="2" spans="1:13">
      <c r="A2" s="1229" t="s">
        <v>7742</v>
      </c>
      <c r="B2" s="1223" t="s">
        <v>15970</v>
      </c>
      <c r="C2" s="953" t="s">
        <v>2343</v>
      </c>
      <c r="D2" s="928" t="s">
        <v>1620</v>
      </c>
      <c r="E2" s="953" t="s">
        <v>2345</v>
      </c>
      <c r="F2" s="929">
        <v>12</v>
      </c>
      <c r="G2" s="930" t="s">
        <v>2320</v>
      </c>
      <c r="H2" s="1226">
        <v>10</v>
      </c>
      <c r="I2" s="931">
        <f>+F2*$H$2</f>
        <v>120</v>
      </c>
      <c r="J2" s="930" t="s">
        <v>2320</v>
      </c>
      <c r="K2" s="932">
        <v>200</v>
      </c>
      <c r="L2" s="930" t="s">
        <v>2320</v>
      </c>
      <c r="M2" s="933"/>
    </row>
    <row r="3" spans="1:13">
      <c r="A3" s="1229"/>
      <c r="B3" s="1224"/>
      <c r="C3" s="954" t="s">
        <v>4563</v>
      </c>
      <c r="D3" s="934" t="s">
        <v>11854</v>
      </c>
      <c r="E3" s="954" t="s">
        <v>4567</v>
      </c>
      <c r="F3" s="935">
        <v>11</v>
      </c>
      <c r="G3" s="936" t="s">
        <v>2320</v>
      </c>
      <c r="H3" s="1227"/>
      <c r="I3" s="937">
        <f>+F3*$H$2</f>
        <v>110</v>
      </c>
      <c r="J3" s="936" t="s">
        <v>2320</v>
      </c>
      <c r="K3" s="938">
        <v>200</v>
      </c>
      <c r="L3" s="936" t="s">
        <v>2320</v>
      </c>
      <c r="M3" s="939"/>
    </row>
    <row r="4" spans="1:13">
      <c r="A4" s="1229"/>
      <c r="B4" s="1224"/>
      <c r="C4" s="954" t="s">
        <v>2356</v>
      </c>
      <c r="D4" s="940" t="s">
        <v>12337</v>
      </c>
      <c r="E4" s="954" t="s">
        <v>12338</v>
      </c>
      <c r="F4" s="935">
        <v>2</v>
      </c>
      <c r="G4" s="936" t="s">
        <v>1739</v>
      </c>
      <c r="H4" s="1227"/>
      <c r="I4" s="937">
        <f>+F4*$H$2</f>
        <v>20</v>
      </c>
      <c r="J4" s="936" t="s">
        <v>1739</v>
      </c>
      <c r="K4" s="938">
        <v>20</v>
      </c>
      <c r="L4" s="936" t="s">
        <v>1739</v>
      </c>
      <c r="M4" s="939"/>
    </row>
    <row r="5" spans="1:13">
      <c r="A5" s="1229"/>
      <c r="B5" s="1224"/>
      <c r="C5" s="954" t="s">
        <v>4272</v>
      </c>
      <c r="D5" s="934" t="s">
        <v>11255</v>
      </c>
      <c r="E5" s="954" t="s">
        <v>4273</v>
      </c>
      <c r="F5" s="935">
        <v>3</v>
      </c>
      <c r="G5" s="936" t="s">
        <v>1739</v>
      </c>
      <c r="H5" s="1227"/>
      <c r="I5" s="937">
        <f>+F5*$H$2</f>
        <v>30</v>
      </c>
      <c r="J5" s="936" t="s">
        <v>1739</v>
      </c>
      <c r="K5" s="938">
        <v>30</v>
      </c>
      <c r="L5" s="936" t="s">
        <v>1739</v>
      </c>
      <c r="M5" s="939"/>
    </row>
    <row r="6" spans="1:13">
      <c r="A6" s="1229"/>
      <c r="B6" s="1224"/>
      <c r="C6" s="954" t="s">
        <v>10383</v>
      </c>
      <c r="D6" s="934" t="s">
        <v>10384</v>
      </c>
      <c r="E6" s="954" t="s">
        <v>10385</v>
      </c>
      <c r="F6" s="935">
        <v>1</v>
      </c>
      <c r="G6" s="936" t="s">
        <v>1739</v>
      </c>
      <c r="H6" s="1227"/>
      <c r="I6" s="937">
        <f t="shared" ref="I6:I23" si="0">+F6*$H$2</f>
        <v>10</v>
      </c>
      <c r="J6" s="936" t="s">
        <v>1739</v>
      </c>
      <c r="K6" s="938">
        <v>10</v>
      </c>
      <c r="L6" s="936" t="s">
        <v>1739</v>
      </c>
      <c r="M6" s="939"/>
    </row>
    <row r="7" spans="1:13">
      <c r="A7" s="1229"/>
      <c r="B7" s="1224"/>
      <c r="C7" s="954" t="s">
        <v>2486</v>
      </c>
      <c r="D7" s="934" t="s">
        <v>10381</v>
      </c>
      <c r="E7" s="954" t="s">
        <v>10382</v>
      </c>
      <c r="F7" s="935">
        <v>1</v>
      </c>
      <c r="G7" s="936" t="s">
        <v>1739</v>
      </c>
      <c r="H7" s="1227"/>
      <c r="I7" s="937">
        <f t="shared" si="0"/>
        <v>10</v>
      </c>
      <c r="J7" s="936" t="s">
        <v>1739</v>
      </c>
      <c r="K7" s="938">
        <v>10</v>
      </c>
      <c r="L7" s="936" t="s">
        <v>1739</v>
      </c>
      <c r="M7" s="939"/>
    </row>
    <row r="8" spans="1:13">
      <c r="A8" s="1229"/>
      <c r="B8" s="1224"/>
      <c r="C8" s="954" t="s">
        <v>4160</v>
      </c>
      <c r="D8" s="941" t="s">
        <v>11585</v>
      </c>
      <c r="E8" s="954" t="s">
        <v>4434</v>
      </c>
      <c r="F8" s="935">
        <v>2</v>
      </c>
      <c r="G8" s="936" t="s">
        <v>1739</v>
      </c>
      <c r="H8" s="1227"/>
      <c r="I8" s="937">
        <f t="shared" si="0"/>
        <v>20</v>
      </c>
      <c r="J8" s="936" t="s">
        <v>1739</v>
      </c>
      <c r="K8" s="938">
        <v>20</v>
      </c>
      <c r="L8" s="936" t="s">
        <v>1739</v>
      </c>
      <c r="M8" s="939"/>
    </row>
    <row r="9" spans="1:13">
      <c r="A9" s="1229"/>
      <c r="B9" s="1224"/>
      <c r="C9" s="954" t="s">
        <v>3090</v>
      </c>
      <c r="D9" s="941" t="s">
        <v>11007</v>
      </c>
      <c r="E9" s="954" t="s">
        <v>4576</v>
      </c>
      <c r="F9" s="935">
        <v>15</v>
      </c>
      <c r="G9" s="936" t="s">
        <v>2320</v>
      </c>
      <c r="H9" s="1227"/>
      <c r="I9" s="937">
        <f>+F9*$H$2</f>
        <v>150</v>
      </c>
      <c r="J9" s="936" t="s">
        <v>2320</v>
      </c>
      <c r="K9" s="938">
        <v>200</v>
      </c>
      <c r="L9" s="936" t="s">
        <v>2320</v>
      </c>
      <c r="M9" s="939"/>
    </row>
    <row r="10" spans="1:13">
      <c r="A10" s="1229"/>
      <c r="B10" s="1224"/>
      <c r="C10" s="954" t="s">
        <v>3090</v>
      </c>
      <c r="D10" s="941" t="s">
        <v>11008</v>
      </c>
      <c r="E10" s="954" t="s">
        <v>4577</v>
      </c>
      <c r="F10" s="935">
        <v>13</v>
      </c>
      <c r="G10" s="936" t="s">
        <v>2320</v>
      </c>
      <c r="H10" s="1227"/>
      <c r="I10" s="937">
        <f>+F10*$H$2</f>
        <v>130</v>
      </c>
      <c r="J10" s="936" t="s">
        <v>2320</v>
      </c>
      <c r="K10" s="938">
        <v>200</v>
      </c>
      <c r="L10" s="936" t="s">
        <v>2320</v>
      </c>
      <c r="M10" s="939"/>
    </row>
    <row r="11" spans="1:13">
      <c r="A11" s="1229"/>
      <c r="B11" s="1224"/>
      <c r="C11" s="954" t="s">
        <v>2363</v>
      </c>
      <c r="D11" s="941" t="s">
        <v>1489</v>
      </c>
      <c r="E11" s="954" t="s">
        <v>2366</v>
      </c>
      <c r="F11" s="935">
        <v>1</v>
      </c>
      <c r="G11" s="936" t="s">
        <v>1739</v>
      </c>
      <c r="H11" s="1227"/>
      <c r="I11" s="937">
        <f t="shared" si="0"/>
        <v>10</v>
      </c>
      <c r="J11" s="936" t="s">
        <v>1739</v>
      </c>
      <c r="K11" s="938">
        <v>10</v>
      </c>
      <c r="L11" s="936" t="s">
        <v>1739</v>
      </c>
      <c r="M11" s="939"/>
    </row>
    <row r="12" spans="1:13">
      <c r="A12" s="1229"/>
      <c r="B12" s="1224"/>
      <c r="C12" s="954" t="s">
        <v>2363</v>
      </c>
      <c r="D12" s="941" t="s">
        <v>1487</v>
      </c>
      <c r="E12" s="954" t="s">
        <v>2368</v>
      </c>
      <c r="F12" s="935">
        <v>1</v>
      </c>
      <c r="G12" s="936" t="s">
        <v>1739</v>
      </c>
      <c r="H12" s="1227"/>
      <c r="I12" s="937">
        <f t="shared" si="0"/>
        <v>10</v>
      </c>
      <c r="J12" s="936" t="s">
        <v>1739</v>
      </c>
      <c r="K12" s="938">
        <v>10</v>
      </c>
      <c r="L12" s="936" t="s">
        <v>1739</v>
      </c>
      <c r="M12" s="939"/>
    </row>
    <row r="13" spans="1:13">
      <c r="A13" s="1229"/>
      <c r="B13" s="1224"/>
      <c r="C13" s="954" t="s">
        <v>2314</v>
      </c>
      <c r="D13" s="934" t="s">
        <v>11582</v>
      </c>
      <c r="E13" s="954" t="s">
        <v>4522</v>
      </c>
      <c r="F13" s="935">
        <v>5</v>
      </c>
      <c r="G13" s="936" t="s">
        <v>1739</v>
      </c>
      <c r="H13" s="1227"/>
      <c r="I13" s="937">
        <f t="shared" si="0"/>
        <v>50</v>
      </c>
      <c r="J13" s="936" t="s">
        <v>1739</v>
      </c>
      <c r="K13" s="938">
        <v>50</v>
      </c>
      <c r="L13" s="936" t="s">
        <v>1739</v>
      </c>
      <c r="M13" s="939"/>
    </row>
    <row r="14" spans="1:13">
      <c r="A14" s="1229"/>
      <c r="B14" s="1224"/>
      <c r="C14" s="954" t="s">
        <v>3591</v>
      </c>
      <c r="D14" s="941" t="s">
        <v>7885</v>
      </c>
      <c r="E14" s="954" t="s">
        <v>7886</v>
      </c>
      <c r="F14" s="935">
        <v>1</v>
      </c>
      <c r="G14" s="936" t="s">
        <v>1739</v>
      </c>
      <c r="H14" s="1227"/>
      <c r="I14" s="937">
        <f t="shared" si="0"/>
        <v>10</v>
      </c>
      <c r="J14" s="936" t="s">
        <v>1739</v>
      </c>
      <c r="K14" s="938">
        <v>10</v>
      </c>
      <c r="L14" s="936" t="s">
        <v>1739</v>
      </c>
      <c r="M14" s="939"/>
    </row>
    <row r="15" spans="1:13">
      <c r="A15" s="1229"/>
      <c r="B15" s="1224"/>
      <c r="C15" s="954" t="s">
        <v>2557</v>
      </c>
      <c r="D15" s="941" t="s">
        <v>2558</v>
      </c>
      <c r="E15" s="954" t="s">
        <v>2557</v>
      </c>
      <c r="F15" s="935">
        <v>1</v>
      </c>
      <c r="G15" s="936" t="s">
        <v>1739</v>
      </c>
      <c r="H15" s="1227"/>
      <c r="I15" s="937">
        <f t="shared" si="0"/>
        <v>10</v>
      </c>
      <c r="J15" s="936" t="s">
        <v>1739</v>
      </c>
      <c r="K15" s="938">
        <v>10</v>
      </c>
      <c r="L15" s="936" t="s">
        <v>1739</v>
      </c>
      <c r="M15" s="939"/>
    </row>
    <row r="16" spans="1:13">
      <c r="A16" s="1229"/>
      <c r="B16" s="1224"/>
      <c r="C16" s="954" t="s">
        <v>3453</v>
      </c>
      <c r="D16" s="941" t="s">
        <v>3454</v>
      </c>
      <c r="E16" s="954" t="s">
        <v>3455</v>
      </c>
      <c r="F16" s="935">
        <v>0.5</v>
      </c>
      <c r="G16" s="936" t="s">
        <v>15971</v>
      </c>
      <c r="H16" s="1227"/>
      <c r="I16" s="937">
        <f t="shared" si="0"/>
        <v>5</v>
      </c>
      <c r="J16" s="936" t="s">
        <v>1739</v>
      </c>
      <c r="K16" s="938">
        <v>5</v>
      </c>
      <c r="L16" s="936" t="s">
        <v>1739</v>
      </c>
      <c r="M16" s="939"/>
    </row>
    <row r="17" spans="1:13">
      <c r="A17" s="1229"/>
      <c r="B17" s="1225"/>
      <c r="C17" s="954" t="s">
        <v>3405</v>
      </c>
      <c r="D17" s="941" t="s">
        <v>3406</v>
      </c>
      <c r="E17" s="954" t="s">
        <v>3407</v>
      </c>
      <c r="F17" s="935">
        <v>1</v>
      </c>
      <c r="G17" s="936" t="s">
        <v>1739</v>
      </c>
      <c r="H17" s="1227"/>
      <c r="I17" s="937">
        <f t="shared" si="0"/>
        <v>10</v>
      </c>
      <c r="J17" s="936" t="s">
        <v>1739</v>
      </c>
      <c r="K17" s="938">
        <v>10</v>
      </c>
      <c r="L17" s="936" t="s">
        <v>1739</v>
      </c>
      <c r="M17" s="939"/>
    </row>
    <row r="18" spans="1:13">
      <c r="A18" s="1229"/>
      <c r="B18" s="1230" t="s">
        <v>15972</v>
      </c>
      <c r="C18" s="954" t="s">
        <v>4706</v>
      </c>
      <c r="D18" s="934" t="s">
        <v>13316</v>
      </c>
      <c r="E18" s="954" t="s">
        <v>13797</v>
      </c>
      <c r="F18" s="935">
        <v>1</v>
      </c>
      <c r="G18" s="936" t="s">
        <v>1739</v>
      </c>
      <c r="H18" s="1227"/>
      <c r="I18" s="937">
        <f t="shared" si="0"/>
        <v>10</v>
      </c>
      <c r="J18" s="936" t="s">
        <v>1739</v>
      </c>
      <c r="K18" s="938">
        <v>10</v>
      </c>
      <c r="L18" s="936" t="s">
        <v>1739</v>
      </c>
      <c r="M18" s="939"/>
    </row>
    <row r="19" spans="1:13">
      <c r="A19" s="1229"/>
      <c r="B19" s="1230"/>
      <c r="C19" s="954" t="s">
        <v>4452</v>
      </c>
      <c r="D19" s="934" t="s">
        <v>10951</v>
      </c>
      <c r="E19" s="954" t="s">
        <v>4453</v>
      </c>
      <c r="F19" s="935">
        <v>12</v>
      </c>
      <c r="G19" s="936" t="s">
        <v>1739</v>
      </c>
      <c r="H19" s="1227"/>
      <c r="I19" s="937">
        <f t="shared" si="0"/>
        <v>120</v>
      </c>
      <c r="J19" s="936" t="s">
        <v>1739</v>
      </c>
      <c r="K19" s="938">
        <v>120</v>
      </c>
      <c r="L19" s="936" t="s">
        <v>1739</v>
      </c>
      <c r="M19" s="939"/>
    </row>
    <row r="20" spans="1:13">
      <c r="A20" s="1229"/>
      <c r="B20" s="1230"/>
      <c r="C20" s="954" t="s">
        <v>4401</v>
      </c>
      <c r="D20" s="934" t="s">
        <v>11066</v>
      </c>
      <c r="E20" s="954" t="s">
        <v>9764</v>
      </c>
      <c r="F20" s="935">
        <v>1</v>
      </c>
      <c r="G20" s="936" t="s">
        <v>1739</v>
      </c>
      <c r="H20" s="1227"/>
      <c r="I20" s="937">
        <f t="shared" si="0"/>
        <v>10</v>
      </c>
      <c r="J20" s="936" t="s">
        <v>1739</v>
      </c>
      <c r="K20" s="938">
        <v>10</v>
      </c>
      <c r="L20" s="936" t="s">
        <v>1739</v>
      </c>
      <c r="M20" s="939"/>
    </row>
    <row r="21" spans="1:13">
      <c r="A21" s="1229"/>
      <c r="B21" s="1230"/>
      <c r="C21" s="954" t="s">
        <v>2789</v>
      </c>
      <c r="D21" s="934" t="s">
        <v>11072</v>
      </c>
      <c r="E21" s="954" t="s">
        <v>9766</v>
      </c>
      <c r="F21" s="935">
        <v>80</v>
      </c>
      <c r="G21" s="936" t="s">
        <v>1739</v>
      </c>
      <c r="H21" s="1227"/>
      <c r="I21" s="937">
        <f t="shared" si="0"/>
        <v>800</v>
      </c>
      <c r="J21" s="936" t="s">
        <v>1739</v>
      </c>
      <c r="K21" s="938">
        <v>8</v>
      </c>
      <c r="L21" s="936" t="s">
        <v>15973</v>
      </c>
      <c r="M21" s="939"/>
    </row>
    <row r="22" spans="1:13">
      <c r="A22" s="1229"/>
      <c r="B22" s="1230"/>
      <c r="C22" s="954" t="s">
        <v>3199</v>
      </c>
      <c r="D22" s="934" t="s">
        <v>11401</v>
      </c>
      <c r="E22" s="954" t="s">
        <v>4827</v>
      </c>
      <c r="F22" s="935">
        <v>1</v>
      </c>
      <c r="G22" s="936" t="s">
        <v>1739</v>
      </c>
      <c r="H22" s="1227"/>
      <c r="I22" s="937">
        <f t="shared" si="0"/>
        <v>10</v>
      </c>
      <c r="J22" s="936" t="s">
        <v>1739</v>
      </c>
      <c r="K22" s="938">
        <v>10</v>
      </c>
      <c r="L22" s="936" t="s">
        <v>1739</v>
      </c>
      <c r="M22" s="939"/>
    </row>
    <row r="23" spans="1:13">
      <c r="A23" s="1229"/>
      <c r="B23" s="966" t="s">
        <v>15974</v>
      </c>
      <c r="C23" s="954" t="s">
        <v>4234</v>
      </c>
      <c r="D23" s="934" t="s">
        <v>11497</v>
      </c>
      <c r="E23" s="954" t="s">
        <v>4651</v>
      </c>
      <c r="F23" s="935">
        <v>1</v>
      </c>
      <c r="G23" s="936" t="s">
        <v>1739</v>
      </c>
      <c r="H23" s="1227"/>
      <c r="I23" s="937">
        <f t="shared" si="0"/>
        <v>10</v>
      </c>
      <c r="J23" s="936" t="s">
        <v>1739</v>
      </c>
      <c r="K23" s="938">
        <v>10</v>
      </c>
      <c r="L23" s="936" t="s">
        <v>1739</v>
      </c>
      <c r="M23" s="939"/>
    </row>
    <row r="24" spans="1:13" s="714" customFormat="1">
      <c r="A24" s="958"/>
      <c r="B24" s="959"/>
      <c r="C24" s="961"/>
      <c r="D24" s="960"/>
      <c r="E24" s="961"/>
      <c r="F24" s="962"/>
      <c r="G24" s="963"/>
      <c r="H24" s="962"/>
      <c r="I24" s="964"/>
      <c r="J24" s="963"/>
      <c r="K24" s="963"/>
      <c r="L24" s="963"/>
      <c r="M24" s="965"/>
    </row>
    <row r="25" spans="1:13">
      <c r="A25" s="1197" t="s">
        <v>10447</v>
      </c>
      <c r="B25" s="1223" t="s">
        <v>15970</v>
      </c>
      <c r="C25" s="953" t="s">
        <v>4563</v>
      </c>
      <c r="D25" s="928" t="s">
        <v>11854</v>
      </c>
      <c r="E25" s="953" t="s">
        <v>4567</v>
      </c>
      <c r="F25" s="929">
        <v>10</v>
      </c>
      <c r="G25" s="930" t="s">
        <v>2320</v>
      </c>
      <c r="H25" s="1226">
        <v>1</v>
      </c>
      <c r="I25" s="937">
        <f t="shared" ref="I25:I30" si="1">+F25*$H$25</f>
        <v>10</v>
      </c>
      <c r="J25" s="930" t="s">
        <v>2320</v>
      </c>
      <c r="K25" s="932">
        <v>100</v>
      </c>
      <c r="L25" s="930" t="s">
        <v>2320</v>
      </c>
      <c r="M25" s="933"/>
    </row>
    <row r="26" spans="1:13">
      <c r="A26" s="1197"/>
      <c r="B26" s="1224"/>
      <c r="C26" s="954" t="s">
        <v>2356</v>
      </c>
      <c r="D26" s="934" t="s">
        <v>12337</v>
      </c>
      <c r="E26" s="954" t="s">
        <v>12338</v>
      </c>
      <c r="F26" s="935">
        <v>2</v>
      </c>
      <c r="G26" s="936" t="s">
        <v>1739</v>
      </c>
      <c r="H26" s="1227"/>
      <c r="I26" s="937">
        <f t="shared" si="1"/>
        <v>2</v>
      </c>
      <c r="J26" s="936" t="s">
        <v>1739</v>
      </c>
      <c r="K26" s="938">
        <v>2</v>
      </c>
      <c r="L26" s="936" t="s">
        <v>1739</v>
      </c>
      <c r="M26" s="939"/>
    </row>
    <row r="27" spans="1:13">
      <c r="A27" s="1197"/>
      <c r="B27" s="1224"/>
      <c r="C27" s="954" t="s">
        <v>4272</v>
      </c>
      <c r="D27" s="940" t="s">
        <v>11255</v>
      </c>
      <c r="E27" s="954" t="s">
        <v>4273</v>
      </c>
      <c r="F27" s="935">
        <v>3</v>
      </c>
      <c r="G27" s="936" t="s">
        <v>1739</v>
      </c>
      <c r="H27" s="1227"/>
      <c r="I27" s="937">
        <f t="shared" si="1"/>
        <v>3</v>
      </c>
      <c r="J27" s="936" t="s">
        <v>1739</v>
      </c>
      <c r="K27" s="938">
        <v>3</v>
      </c>
      <c r="L27" s="936" t="s">
        <v>1739</v>
      </c>
      <c r="M27" s="939"/>
    </row>
    <row r="28" spans="1:13">
      <c r="A28" s="1197"/>
      <c r="B28" s="1224"/>
      <c r="C28" s="954" t="s">
        <v>3090</v>
      </c>
      <c r="D28" s="934" t="s">
        <v>11006</v>
      </c>
      <c r="E28" s="954" t="s">
        <v>4574</v>
      </c>
      <c r="F28" s="935">
        <v>10</v>
      </c>
      <c r="G28" s="936" t="s">
        <v>2320</v>
      </c>
      <c r="H28" s="1227"/>
      <c r="I28" s="937">
        <f t="shared" si="1"/>
        <v>10</v>
      </c>
      <c r="J28" s="936" t="s">
        <v>2320</v>
      </c>
      <c r="K28" s="938">
        <v>1</v>
      </c>
      <c r="L28" s="936" t="s">
        <v>1701</v>
      </c>
      <c r="M28" s="942" t="s">
        <v>15975</v>
      </c>
    </row>
    <row r="29" spans="1:13">
      <c r="A29" s="1197"/>
      <c r="B29" s="1224"/>
      <c r="C29" s="954" t="s">
        <v>3090</v>
      </c>
      <c r="D29" s="934" t="s">
        <v>11008</v>
      </c>
      <c r="E29" s="954" t="s">
        <v>4577</v>
      </c>
      <c r="F29" s="935">
        <v>10</v>
      </c>
      <c r="G29" s="936" t="s">
        <v>2320</v>
      </c>
      <c r="H29" s="1227"/>
      <c r="I29" s="937">
        <f t="shared" si="1"/>
        <v>10</v>
      </c>
      <c r="J29" s="936" t="s">
        <v>2320</v>
      </c>
      <c r="K29" s="938">
        <v>1</v>
      </c>
      <c r="L29" s="936" t="s">
        <v>1701</v>
      </c>
      <c r="M29" s="939"/>
    </row>
    <row r="30" spans="1:13">
      <c r="A30" s="1197"/>
      <c r="B30" s="1225"/>
      <c r="C30" s="955" t="s">
        <v>2314</v>
      </c>
      <c r="D30" s="943" t="s">
        <v>11582</v>
      </c>
      <c r="E30" s="955" t="s">
        <v>4522</v>
      </c>
      <c r="F30" s="944">
        <v>3</v>
      </c>
      <c r="G30" s="945" t="s">
        <v>1739</v>
      </c>
      <c r="H30" s="1228"/>
      <c r="I30" s="946">
        <f t="shared" si="1"/>
        <v>3</v>
      </c>
      <c r="J30" s="945" t="s">
        <v>1739</v>
      </c>
      <c r="K30" s="947">
        <v>3</v>
      </c>
      <c r="L30" s="945" t="s">
        <v>1739</v>
      </c>
      <c r="M30" s="948"/>
    </row>
    <row r="32" spans="1:13" ht="25.5">
      <c r="A32" s="950" t="s">
        <v>12821</v>
      </c>
      <c r="B32" s="951" t="s">
        <v>2</v>
      </c>
      <c r="C32" s="949" t="s">
        <v>7743</v>
      </c>
      <c r="D32" s="952" t="s">
        <v>7741</v>
      </c>
      <c r="F32" s="957"/>
    </row>
    <row r="33" spans="1:13">
      <c r="A33" s="928" t="s">
        <v>1620</v>
      </c>
      <c r="B33" s="953" t="s">
        <v>2345</v>
      </c>
      <c r="C33" s="932">
        <v>200</v>
      </c>
      <c r="D33" s="930" t="s">
        <v>2320</v>
      </c>
      <c r="F33" s="872" t="s">
        <v>15976</v>
      </c>
      <c r="G33" s="967"/>
      <c r="H33" s="875"/>
      <c r="I33"/>
      <c r="J33"/>
      <c r="K33"/>
      <c r="L33"/>
      <c r="M33"/>
    </row>
    <row r="34" spans="1:13">
      <c r="A34" s="934" t="s">
        <v>11854</v>
      </c>
      <c r="B34" s="954" t="s">
        <v>4567</v>
      </c>
      <c r="C34" s="938">
        <v>200</v>
      </c>
      <c r="D34" s="936" t="s">
        <v>2320</v>
      </c>
      <c r="F34" s="872" t="s">
        <v>12821</v>
      </c>
      <c r="G34" s="872" t="s">
        <v>2</v>
      </c>
      <c r="H34" s="875" t="s">
        <v>7170</v>
      </c>
      <c r="I34"/>
      <c r="J34"/>
      <c r="K34"/>
      <c r="L34"/>
      <c r="M34"/>
    </row>
    <row r="35" spans="1:13">
      <c r="A35" s="940" t="s">
        <v>12337</v>
      </c>
      <c r="B35" s="954" t="s">
        <v>12338</v>
      </c>
      <c r="C35" s="938">
        <v>20</v>
      </c>
      <c r="D35" s="936" t="s">
        <v>1739</v>
      </c>
      <c r="F35" s="871" t="s">
        <v>1620</v>
      </c>
      <c r="G35" s="871" t="s">
        <v>2345</v>
      </c>
      <c r="H35" s="876">
        <v>200</v>
      </c>
      <c r="I35"/>
      <c r="J35"/>
      <c r="K35"/>
      <c r="L35"/>
      <c r="M35"/>
    </row>
    <row r="36" spans="1:13">
      <c r="A36" s="934" t="s">
        <v>11255</v>
      </c>
      <c r="B36" s="954" t="s">
        <v>4273</v>
      </c>
      <c r="C36" s="938">
        <v>30</v>
      </c>
      <c r="D36" s="936" t="s">
        <v>1739</v>
      </c>
      <c r="F36" s="871" t="s">
        <v>1489</v>
      </c>
      <c r="G36" s="871" t="s">
        <v>2366</v>
      </c>
      <c r="H36" s="876">
        <v>10</v>
      </c>
      <c r="I36"/>
      <c r="J36"/>
      <c r="K36"/>
      <c r="L36"/>
      <c r="M36"/>
    </row>
    <row r="37" spans="1:13">
      <c r="A37" s="934" t="s">
        <v>10384</v>
      </c>
      <c r="B37" s="954" t="s">
        <v>10385</v>
      </c>
      <c r="C37" s="938">
        <v>10</v>
      </c>
      <c r="D37" s="936" t="s">
        <v>1739</v>
      </c>
      <c r="F37" s="871" t="s">
        <v>1487</v>
      </c>
      <c r="G37" s="871" t="s">
        <v>2368</v>
      </c>
      <c r="H37" s="876">
        <v>10</v>
      </c>
      <c r="I37"/>
      <c r="J37"/>
      <c r="K37"/>
      <c r="L37"/>
      <c r="M37"/>
    </row>
    <row r="38" spans="1:13">
      <c r="A38" s="934" t="s">
        <v>10381</v>
      </c>
      <c r="B38" s="954" t="s">
        <v>10382</v>
      </c>
      <c r="C38" s="938">
        <v>10</v>
      </c>
      <c r="D38" s="936" t="s">
        <v>1739</v>
      </c>
      <c r="F38" s="871" t="s">
        <v>2558</v>
      </c>
      <c r="G38" s="871" t="s">
        <v>2557</v>
      </c>
      <c r="H38" s="876">
        <v>10</v>
      </c>
      <c r="I38"/>
      <c r="J38"/>
      <c r="K38"/>
      <c r="L38"/>
      <c r="M38"/>
    </row>
    <row r="39" spans="1:13">
      <c r="A39" s="941" t="s">
        <v>11585</v>
      </c>
      <c r="B39" s="954" t="s">
        <v>4434</v>
      </c>
      <c r="C39" s="938">
        <v>20</v>
      </c>
      <c r="D39" s="936" t="s">
        <v>1739</v>
      </c>
      <c r="F39" s="871" t="s">
        <v>7885</v>
      </c>
      <c r="G39" s="871" t="s">
        <v>7886</v>
      </c>
      <c r="H39" s="876">
        <v>10</v>
      </c>
      <c r="I39"/>
      <c r="J39"/>
      <c r="K39"/>
      <c r="L39"/>
      <c r="M39"/>
    </row>
    <row r="40" spans="1:13">
      <c r="A40" s="941" t="s">
        <v>11007</v>
      </c>
      <c r="B40" s="954" t="s">
        <v>4576</v>
      </c>
      <c r="C40" s="938">
        <v>200</v>
      </c>
      <c r="D40" s="936" t="s">
        <v>2320</v>
      </c>
      <c r="F40" s="871" t="s">
        <v>3406</v>
      </c>
      <c r="G40" s="871" t="s">
        <v>3407</v>
      </c>
      <c r="H40" s="876">
        <v>10</v>
      </c>
      <c r="I40"/>
      <c r="J40"/>
      <c r="K40"/>
      <c r="L40"/>
      <c r="M40"/>
    </row>
    <row r="41" spans="1:13">
      <c r="A41" s="941" t="s">
        <v>11008</v>
      </c>
      <c r="B41" s="954" t="s">
        <v>4577</v>
      </c>
      <c r="C41" s="938">
        <v>200</v>
      </c>
      <c r="D41" s="936" t="s">
        <v>2320</v>
      </c>
      <c r="F41" s="871" t="s">
        <v>3454</v>
      </c>
      <c r="G41" s="871" t="s">
        <v>3455</v>
      </c>
      <c r="H41" s="876">
        <v>5</v>
      </c>
      <c r="I41"/>
      <c r="J41"/>
      <c r="K41"/>
      <c r="L41"/>
      <c r="M41"/>
    </row>
    <row r="42" spans="1:13">
      <c r="A42" s="941" t="s">
        <v>1489</v>
      </c>
      <c r="B42" s="954" t="s">
        <v>2366</v>
      </c>
      <c r="C42" s="938">
        <v>10</v>
      </c>
      <c r="D42" s="936" t="s">
        <v>1739</v>
      </c>
      <c r="F42" s="871" t="s">
        <v>10381</v>
      </c>
      <c r="G42" s="871" t="s">
        <v>10382</v>
      </c>
      <c r="H42" s="876">
        <v>10</v>
      </c>
      <c r="I42"/>
      <c r="J42"/>
      <c r="K42"/>
      <c r="L42"/>
      <c r="M42"/>
    </row>
    <row r="43" spans="1:13">
      <c r="A43" s="941" t="s">
        <v>1487</v>
      </c>
      <c r="B43" s="954" t="s">
        <v>2368</v>
      </c>
      <c r="C43" s="938">
        <v>10</v>
      </c>
      <c r="D43" s="936" t="s">
        <v>1739</v>
      </c>
      <c r="F43" s="871" t="s">
        <v>10384</v>
      </c>
      <c r="G43" s="871" t="s">
        <v>10385</v>
      </c>
      <c r="H43" s="876">
        <v>10</v>
      </c>
      <c r="I43"/>
      <c r="J43"/>
      <c r="K43"/>
      <c r="L43"/>
      <c r="M43"/>
    </row>
    <row r="44" spans="1:13">
      <c r="A44" s="934" t="s">
        <v>11582</v>
      </c>
      <c r="B44" s="954" t="s">
        <v>4522</v>
      </c>
      <c r="C44" s="938">
        <v>50</v>
      </c>
      <c r="D44" s="936" t="s">
        <v>1739</v>
      </c>
      <c r="F44" s="871" t="s">
        <v>12337</v>
      </c>
      <c r="G44" s="871" t="s">
        <v>12338</v>
      </c>
      <c r="H44" s="876">
        <v>22</v>
      </c>
      <c r="I44"/>
      <c r="J44"/>
      <c r="K44"/>
      <c r="L44"/>
      <c r="M44"/>
    </row>
    <row r="45" spans="1:13">
      <c r="A45" s="941" t="s">
        <v>7885</v>
      </c>
      <c r="B45" s="954" t="s">
        <v>7886</v>
      </c>
      <c r="C45" s="938">
        <v>10</v>
      </c>
      <c r="D45" s="936" t="s">
        <v>1739</v>
      </c>
      <c r="F45" s="871" t="s">
        <v>10951</v>
      </c>
      <c r="G45" s="871" t="s">
        <v>4453</v>
      </c>
      <c r="H45" s="876">
        <v>120</v>
      </c>
      <c r="I45"/>
      <c r="J45"/>
      <c r="K45"/>
      <c r="L45"/>
      <c r="M45"/>
    </row>
    <row r="46" spans="1:13">
      <c r="A46" s="941" t="s">
        <v>2558</v>
      </c>
      <c r="B46" s="954" t="s">
        <v>2557</v>
      </c>
      <c r="C46" s="938">
        <v>10</v>
      </c>
      <c r="D46" s="936" t="s">
        <v>1739</v>
      </c>
      <c r="F46" s="871" t="s">
        <v>11006</v>
      </c>
      <c r="G46" s="871" t="s">
        <v>4574</v>
      </c>
      <c r="H46" s="876">
        <v>1</v>
      </c>
      <c r="I46"/>
      <c r="J46"/>
      <c r="K46"/>
      <c r="L46"/>
      <c r="M46"/>
    </row>
    <row r="47" spans="1:13">
      <c r="A47" s="941" t="s">
        <v>3454</v>
      </c>
      <c r="B47" s="954" t="s">
        <v>3455</v>
      </c>
      <c r="C47" s="938">
        <v>5</v>
      </c>
      <c r="D47" s="936" t="s">
        <v>1739</v>
      </c>
      <c r="F47" s="871" t="s">
        <v>11007</v>
      </c>
      <c r="G47" s="871" t="s">
        <v>4576</v>
      </c>
      <c r="H47" s="876">
        <v>200</v>
      </c>
      <c r="I47"/>
      <c r="J47"/>
      <c r="K47"/>
      <c r="L47"/>
      <c r="M47"/>
    </row>
    <row r="48" spans="1:13">
      <c r="A48" s="941" t="s">
        <v>3406</v>
      </c>
      <c r="B48" s="954" t="s">
        <v>3407</v>
      </c>
      <c r="C48" s="938">
        <v>10</v>
      </c>
      <c r="D48" s="936" t="s">
        <v>1739</v>
      </c>
      <c r="F48" s="871" t="s">
        <v>11008</v>
      </c>
      <c r="G48" s="871" t="s">
        <v>4577</v>
      </c>
      <c r="H48" s="876">
        <v>201</v>
      </c>
      <c r="I48"/>
      <c r="J48"/>
      <c r="K48"/>
      <c r="L48"/>
      <c r="M48"/>
    </row>
    <row r="49" spans="1:13">
      <c r="A49" s="934" t="s">
        <v>13316</v>
      </c>
      <c r="B49" s="954" t="s">
        <v>13797</v>
      </c>
      <c r="C49" s="938">
        <v>10</v>
      </c>
      <c r="D49" s="936" t="s">
        <v>1739</v>
      </c>
      <c r="F49" s="871" t="s">
        <v>11255</v>
      </c>
      <c r="G49" s="871" t="s">
        <v>4273</v>
      </c>
      <c r="H49" s="876">
        <v>33</v>
      </c>
      <c r="I49"/>
      <c r="J49"/>
      <c r="K49"/>
      <c r="L49"/>
      <c r="M49"/>
    </row>
    <row r="50" spans="1:13">
      <c r="A50" s="934" t="s">
        <v>10951</v>
      </c>
      <c r="B50" s="954" t="s">
        <v>4453</v>
      </c>
      <c r="C50" s="938">
        <v>120</v>
      </c>
      <c r="D50" s="936" t="s">
        <v>1739</v>
      </c>
      <c r="F50" s="871" t="s">
        <v>11582</v>
      </c>
      <c r="G50" s="871" t="s">
        <v>4522</v>
      </c>
      <c r="H50" s="876">
        <v>53</v>
      </c>
      <c r="I50"/>
      <c r="J50"/>
      <c r="K50"/>
      <c r="L50"/>
      <c r="M50"/>
    </row>
    <row r="51" spans="1:13">
      <c r="A51" s="934" t="s">
        <v>11066</v>
      </c>
      <c r="B51" s="954" t="s">
        <v>9764</v>
      </c>
      <c r="C51" s="938">
        <v>10</v>
      </c>
      <c r="D51" s="936" t="s">
        <v>1739</v>
      </c>
      <c r="F51" s="871" t="s">
        <v>11585</v>
      </c>
      <c r="G51" s="871" t="s">
        <v>4434</v>
      </c>
      <c r="H51" s="876">
        <v>20</v>
      </c>
      <c r="I51"/>
      <c r="J51"/>
      <c r="K51"/>
      <c r="L51"/>
      <c r="M51"/>
    </row>
    <row r="52" spans="1:13">
      <c r="A52" s="934" t="s">
        <v>11072</v>
      </c>
      <c r="B52" s="954" t="s">
        <v>9766</v>
      </c>
      <c r="C52" s="938">
        <v>8</v>
      </c>
      <c r="D52" s="936" t="s">
        <v>15973</v>
      </c>
      <c r="F52" s="871" t="s">
        <v>11854</v>
      </c>
      <c r="G52" s="871" t="s">
        <v>4567</v>
      </c>
      <c r="H52" s="876">
        <v>300</v>
      </c>
      <c r="I52"/>
      <c r="J52"/>
      <c r="K52"/>
      <c r="L52"/>
      <c r="M52"/>
    </row>
    <row r="53" spans="1:13">
      <c r="A53" s="934" t="s">
        <v>11401</v>
      </c>
      <c r="B53" s="954" t="s">
        <v>4827</v>
      </c>
      <c r="C53" s="938">
        <v>10</v>
      </c>
      <c r="D53" s="936" t="s">
        <v>1739</v>
      </c>
      <c r="F53" s="871" t="s">
        <v>13316</v>
      </c>
      <c r="G53" s="871" t="s">
        <v>13797</v>
      </c>
      <c r="H53" s="876">
        <v>10</v>
      </c>
      <c r="I53"/>
      <c r="J53"/>
      <c r="K53"/>
      <c r="L53"/>
      <c r="M53"/>
    </row>
    <row r="54" spans="1:13">
      <c r="A54" s="934" t="s">
        <v>11497</v>
      </c>
      <c r="B54" s="954" t="s">
        <v>4651</v>
      </c>
      <c r="C54" s="938">
        <v>10</v>
      </c>
      <c r="D54" s="936" t="s">
        <v>1739</v>
      </c>
      <c r="F54" s="871" t="s">
        <v>11066</v>
      </c>
      <c r="G54" s="871" t="s">
        <v>9764</v>
      </c>
      <c r="H54" s="876">
        <v>10</v>
      </c>
      <c r="I54"/>
      <c r="J54"/>
      <c r="K54"/>
      <c r="L54"/>
      <c r="M54"/>
    </row>
    <row r="55" spans="1:13">
      <c r="A55" s="928" t="s">
        <v>11854</v>
      </c>
      <c r="B55" s="953" t="s">
        <v>4567</v>
      </c>
      <c r="C55" s="932">
        <v>100</v>
      </c>
      <c r="D55" s="930" t="s">
        <v>2320</v>
      </c>
      <c r="F55" s="871" t="s">
        <v>11072</v>
      </c>
      <c r="G55" s="871" t="s">
        <v>9766</v>
      </c>
      <c r="H55" s="876">
        <v>8</v>
      </c>
      <c r="I55"/>
      <c r="J55"/>
      <c r="K55"/>
      <c r="L55"/>
      <c r="M55"/>
    </row>
    <row r="56" spans="1:13">
      <c r="A56" s="934" t="s">
        <v>12337</v>
      </c>
      <c r="B56" s="954" t="s">
        <v>12338</v>
      </c>
      <c r="C56" s="938">
        <v>2</v>
      </c>
      <c r="D56" s="936" t="s">
        <v>1739</v>
      </c>
      <c r="F56" s="871" t="s">
        <v>11401</v>
      </c>
      <c r="G56" s="871" t="s">
        <v>4827</v>
      </c>
      <c r="H56" s="876">
        <v>10</v>
      </c>
      <c r="I56"/>
      <c r="J56"/>
      <c r="K56"/>
      <c r="L56"/>
      <c r="M56"/>
    </row>
    <row r="57" spans="1:13">
      <c r="A57" s="940" t="s">
        <v>11255</v>
      </c>
      <c r="B57" s="954" t="s">
        <v>4273</v>
      </c>
      <c r="C57" s="938">
        <v>3</v>
      </c>
      <c r="D57" s="936" t="s">
        <v>1739</v>
      </c>
      <c r="F57" s="871" t="s">
        <v>11497</v>
      </c>
      <c r="G57" s="871" t="s">
        <v>4651</v>
      </c>
      <c r="H57" s="876">
        <v>10</v>
      </c>
      <c r="I57"/>
      <c r="J57"/>
      <c r="K57"/>
      <c r="L57"/>
      <c r="M57"/>
    </row>
    <row r="58" spans="1:13">
      <c r="A58" s="934" t="s">
        <v>11006</v>
      </c>
      <c r="B58" s="954" t="s">
        <v>4574</v>
      </c>
      <c r="C58" s="938">
        <v>1</v>
      </c>
      <c r="D58" s="936" t="s">
        <v>1701</v>
      </c>
      <c r="F58" s="874" t="s">
        <v>13287</v>
      </c>
      <c r="G58" s="968"/>
      <c r="H58" s="878">
        <v>1273</v>
      </c>
      <c r="I58"/>
      <c r="J58"/>
      <c r="K58"/>
      <c r="L58"/>
      <c r="M58"/>
    </row>
    <row r="59" spans="1:13">
      <c r="A59" s="934" t="s">
        <v>11008</v>
      </c>
      <c r="B59" s="954" t="s">
        <v>4577</v>
      </c>
      <c r="C59" s="938">
        <v>1</v>
      </c>
      <c r="D59" s="936" t="s">
        <v>1701</v>
      </c>
      <c r="F59"/>
      <c r="G59"/>
      <c r="H59"/>
      <c r="I59"/>
      <c r="J59"/>
      <c r="K59"/>
      <c r="L59"/>
      <c r="M59"/>
    </row>
    <row r="60" spans="1:13">
      <c r="A60" s="943" t="s">
        <v>11582</v>
      </c>
      <c r="B60" s="955" t="s">
        <v>4522</v>
      </c>
      <c r="C60" s="947">
        <v>3</v>
      </c>
      <c r="D60" s="945" t="s">
        <v>1739</v>
      </c>
      <c r="F60"/>
      <c r="G60"/>
      <c r="H60"/>
      <c r="I60"/>
      <c r="J60"/>
      <c r="K60"/>
      <c r="L60"/>
      <c r="M60"/>
    </row>
    <row r="61" spans="1:13">
      <c r="F61"/>
      <c r="G61"/>
      <c r="H61"/>
      <c r="I61"/>
      <c r="J61"/>
      <c r="K61"/>
      <c r="L61"/>
      <c r="M61"/>
    </row>
    <row r="62" spans="1:13">
      <c r="F62"/>
      <c r="G62"/>
      <c r="H62"/>
      <c r="I62"/>
      <c r="J62"/>
      <c r="K62"/>
      <c r="L62"/>
      <c r="M62"/>
    </row>
    <row r="63" spans="1:13">
      <c r="F63"/>
      <c r="G63"/>
      <c r="H63"/>
      <c r="I63"/>
      <c r="J63"/>
      <c r="K63"/>
      <c r="L63"/>
      <c r="M63"/>
    </row>
    <row r="64" spans="1:13">
      <c r="F64"/>
      <c r="G64"/>
      <c r="H64"/>
      <c r="I64"/>
      <c r="J64"/>
      <c r="K64"/>
      <c r="L64"/>
      <c r="M64"/>
    </row>
    <row r="65" spans="6:13">
      <c r="F65"/>
      <c r="G65"/>
      <c r="H65"/>
      <c r="I65"/>
      <c r="J65"/>
      <c r="K65"/>
      <c r="L65"/>
      <c r="M65"/>
    </row>
    <row r="66" spans="6:13">
      <c r="F66"/>
      <c r="G66"/>
      <c r="H66"/>
      <c r="I66"/>
      <c r="J66"/>
      <c r="K66"/>
      <c r="L66"/>
      <c r="M66"/>
    </row>
    <row r="67" spans="6:13">
      <c r="F67"/>
      <c r="G67"/>
      <c r="H67"/>
      <c r="I67"/>
      <c r="J67"/>
      <c r="K67"/>
      <c r="L67"/>
      <c r="M67"/>
    </row>
    <row r="68" spans="6:13">
      <c r="F68"/>
      <c r="G68"/>
      <c r="H68"/>
      <c r="I68"/>
      <c r="J68"/>
      <c r="K68"/>
      <c r="L68"/>
      <c r="M68"/>
    </row>
    <row r="69" spans="6:13">
      <c r="F69"/>
      <c r="G69"/>
      <c r="H69"/>
      <c r="I69"/>
      <c r="J69"/>
      <c r="K69"/>
      <c r="L69"/>
      <c r="M69"/>
    </row>
    <row r="70" spans="6:13">
      <c r="F70"/>
      <c r="G70"/>
      <c r="H70"/>
      <c r="I70"/>
      <c r="J70"/>
      <c r="K70"/>
      <c r="L70"/>
      <c r="M70"/>
    </row>
    <row r="71" spans="6:13">
      <c r="F71"/>
      <c r="G71"/>
      <c r="H71"/>
      <c r="I71"/>
      <c r="J71"/>
      <c r="K71"/>
      <c r="L71"/>
      <c r="M71"/>
    </row>
    <row r="72" spans="6:13">
      <c r="F72"/>
      <c r="G72"/>
      <c r="H72"/>
      <c r="I72"/>
      <c r="J72"/>
      <c r="K72"/>
      <c r="L72"/>
      <c r="M72"/>
    </row>
    <row r="73" spans="6:13">
      <c r="F73"/>
      <c r="G73"/>
      <c r="H73"/>
      <c r="I73"/>
      <c r="J73"/>
      <c r="K73"/>
      <c r="L73"/>
      <c r="M73"/>
    </row>
    <row r="74" spans="6:13">
      <c r="F74"/>
      <c r="G74"/>
      <c r="H74"/>
      <c r="I74"/>
      <c r="J74"/>
      <c r="K74"/>
      <c r="L74"/>
      <c r="M74"/>
    </row>
    <row r="75" spans="6:13">
      <c r="F75"/>
      <c r="G75"/>
      <c r="H75"/>
      <c r="I75"/>
      <c r="J75"/>
      <c r="K75"/>
      <c r="L75"/>
      <c r="M75"/>
    </row>
    <row r="76" spans="6:13">
      <c r="F76"/>
      <c r="G76"/>
      <c r="H76"/>
      <c r="I76"/>
      <c r="J76"/>
      <c r="K76"/>
      <c r="L76"/>
      <c r="M76"/>
    </row>
    <row r="77" spans="6:13">
      <c r="F77"/>
      <c r="G77"/>
      <c r="H77"/>
      <c r="I77"/>
      <c r="J77"/>
      <c r="K77"/>
      <c r="L77"/>
      <c r="M77"/>
    </row>
    <row r="78" spans="6:13">
      <c r="F78"/>
      <c r="G78"/>
      <c r="H78"/>
      <c r="I78"/>
      <c r="J78"/>
      <c r="K78"/>
      <c r="L78"/>
      <c r="M78"/>
    </row>
    <row r="79" spans="6:13">
      <c r="F79"/>
      <c r="G79"/>
      <c r="H79"/>
      <c r="I79"/>
      <c r="J79"/>
      <c r="K79"/>
      <c r="L79"/>
      <c r="M79"/>
    </row>
    <row r="80" spans="6:13">
      <c r="F80"/>
      <c r="G80"/>
      <c r="H80"/>
      <c r="I80"/>
      <c r="J80"/>
      <c r="K80"/>
      <c r="L80"/>
      <c r="M80"/>
    </row>
    <row r="81" spans="6:13">
      <c r="F81"/>
      <c r="G81"/>
      <c r="H81"/>
      <c r="I81"/>
      <c r="J81"/>
      <c r="K81"/>
      <c r="L81"/>
      <c r="M81"/>
    </row>
  </sheetData>
  <mergeCells count="7">
    <mergeCell ref="A25:A30"/>
    <mergeCell ref="B25:B30"/>
    <mergeCell ref="H25:H30"/>
    <mergeCell ref="A2:A23"/>
    <mergeCell ref="B2:B17"/>
    <mergeCell ref="H2:H23"/>
    <mergeCell ref="B18:B22"/>
  </mergeCells>
  <pageMargins left="0.7" right="0.7" top="0.75" bottom="0.75" header="0.3" footer="0.3"/>
  <pageSetup paperSize="9" orientation="portrait"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K2" sqref="K2:K17"/>
    </sheetView>
  </sheetViews>
  <sheetFormatPr defaultRowHeight="15"/>
  <cols>
    <col min="1" max="1" width="9.5703125" style="956" bestFit="1" customWidth="1"/>
    <col min="2" max="2" width="16.28515625" style="956" customWidth="1"/>
    <col min="3" max="3" width="21" style="956" customWidth="1"/>
    <col min="4" max="4" width="9.5703125" style="956" bestFit="1" customWidth="1"/>
    <col min="5" max="5" width="41.5703125" style="956" bestFit="1" customWidth="1"/>
    <col min="6" max="6" width="6.85546875" style="956" bestFit="1" customWidth="1"/>
    <col min="7" max="7" width="7.42578125" style="956" bestFit="1" customWidth="1"/>
    <col min="8" max="8" width="7.42578125" style="956" customWidth="1"/>
    <col min="9" max="12" width="9.140625" style="956" customWidth="1"/>
    <col min="13" max="13" width="42.7109375" style="956" bestFit="1" customWidth="1"/>
  </cols>
  <sheetData>
    <row r="1" spans="1:13" ht="38.25">
      <c r="A1" s="949" t="s">
        <v>7398</v>
      </c>
      <c r="B1" s="949" t="s">
        <v>7397</v>
      </c>
      <c r="C1" s="950" t="s">
        <v>80</v>
      </c>
      <c r="D1" s="950" t="s">
        <v>12821</v>
      </c>
      <c r="E1" s="951" t="s">
        <v>2</v>
      </c>
      <c r="F1" s="949" t="s">
        <v>12823</v>
      </c>
      <c r="G1" s="952" t="s">
        <v>7741</v>
      </c>
      <c r="H1" s="949" t="s">
        <v>7648</v>
      </c>
      <c r="I1" s="949" t="s">
        <v>113</v>
      </c>
      <c r="J1" s="952" t="s">
        <v>7741</v>
      </c>
      <c r="K1" s="949" t="s">
        <v>7743</v>
      </c>
      <c r="L1" s="952" t="s">
        <v>7741</v>
      </c>
      <c r="M1" s="952" t="s">
        <v>7400</v>
      </c>
    </row>
    <row r="2" spans="1:13">
      <c r="A2" s="1229" t="s">
        <v>15977</v>
      </c>
      <c r="B2" s="1223" t="s">
        <v>15970</v>
      </c>
      <c r="C2" s="953" t="s">
        <v>2343</v>
      </c>
      <c r="D2" s="928" t="s">
        <v>1620</v>
      </c>
      <c r="E2" s="953" t="s">
        <v>2345</v>
      </c>
      <c r="F2" s="929">
        <v>12</v>
      </c>
      <c r="G2" s="930" t="s">
        <v>2320</v>
      </c>
      <c r="H2" s="1226">
        <v>7</v>
      </c>
      <c r="I2" s="931">
        <f>+F2*$H$2</f>
        <v>84</v>
      </c>
      <c r="J2" s="930" t="s">
        <v>2320</v>
      </c>
      <c r="K2" s="932">
        <v>100</v>
      </c>
      <c r="L2" s="930" t="s">
        <v>2320</v>
      </c>
      <c r="M2" s="933"/>
    </row>
    <row r="3" spans="1:13">
      <c r="A3" s="1229"/>
      <c r="B3" s="1224"/>
      <c r="C3" s="954" t="s">
        <v>4563</v>
      </c>
      <c r="D3" s="934" t="s">
        <v>11854</v>
      </c>
      <c r="E3" s="954" t="s">
        <v>4567</v>
      </c>
      <c r="F3" s="935">
        <v>11</v>
      </c>
      <c r="G3" s="936" t="s">
        <v>2320</v>
      </c>
      <c r="H3" s="1227"/>
      <c r="I3" s="937">
        <f>+F3*$H$2</f>
        <v>77</v>
      </c>
      <c r="J3" s="936" t="s">
        <v>2320</v>
      </c>
      <c r="K3" s="938">
        <v>100</v>
      </c>
      <c r="L3" s="936" t="s">
        <v>2320</v>
      </c>
      <c r="M3" s="939"/>
    </row>
    <row r="4" spans="1:13">
      <c r="A4" s="1229"/>
      <c r="B4" s="1224"/>
      <c r="C4" s="954" t="s">
        <v>2356</v>
      </c>
      <c r="D4" s="940" t="s">
        <v>12337</v>
      </c>
      <c r="E4" s="954" t="s">
        <v>12338</v>
      </c>
      <c r="F4" s="935">
        <v>2</v>
      </c>
      <c r="G4" s="936" t="s">
        <v>1739</v>
      </c>
      <c r="H4" s="1227"/>
      <c r="I4" s="937">
        <f>+F4*$H$2</f>
        <v>14</v>
      </c>
      <c r="J4" s="936" t="s">
        <v>1739</v>
      </c>
      <c r="K4" s="938">
        <v>14</v>
      </c>
      <c r="L4" s="936" t="s">
        <v>1739</v>
      </c>
      <c r="M4" s="939"/>
    </row>
    <row r="5" spans="1:13">
      <c r="A5" s="1229"/>
      <c r="B5" s="1224"/>
      <c r="C5" s="954" t="s">
        <v>4272</v>
      </c>
      <c r="D5" s="934" t="s">
        <v>11255</v>
      </c>
      <c r="E5" s="954" t="s">
        <v>4273</v>
      </c>
      <c r="F5" s="935">
        <v>3</v>
      </c>
      <c r="G5" s="936" t="s">
        <v>1739</v>
      </c>
      <c r="H5" s="1227"/>
      <c r="I5" s="937">
        <f>+F5*$H$2</f>
        <v>21</v>
      </c>
      <c r="J5" s="936" t="s">
        <v>1739</v>
      </c>
      <c r="K5" s="938">
        <v>21</v>
      </c>
      <c r="L5" s="936" t="s">
        <v>1739</v>
      </c>
      <c r="M5" s="939"/>
    </row>
    <row r="6" spans="1:13">
      <c r="A6" s="1229"/>
      <c r="B6" s="1224"/>
      <c r="C6" s="954" t="s">
        <v>10383</v>
      </c>
      <c r="D6" s="934" t="s">
        <v>10384</v>
      </c>
      <c r="E6" s="954" t="s">
        <v>10385</v>
      </c>
      <c r="F6" s="935">
        <v>1</v>
      </c>
      <c r="G6" s="936" t="s">
        <v>1739</v>
      </c>
      <c r="H6" s="1227"/>
      <c r="I6" s="937">
        <f t="shared" ref="I6:I17" si="0">+F6*$H$2</f>
        <v>7</v>
      </c>
      <c r="J6" s="936" t="s">
        <v>1739</v>
      </c>
      <c r="K6" s="938">
        <v>7</v>
      </c>
      <c r="L6" s="936" t="s">
        <v>1739</v>
      </c>
      <c r="M6" s="939"/>
    </row>
    <row r="7" spans="1:13">
      <c r="A7" s="1229"/>
      <c r="B7" s="1224"/>
      <c r="C7" s="954" t="s">
        <v>2486</v>
      </c>
      <c r="D7" s="934" t="s">
        <v>10381</v>
      </c>
      <c r="E7" s="954" t="s">
        <v>10382</v>
      </c>
      <c r="F7" s="935">
        <v>1</v>
      </c>
      <c r="G7" s="936" t="s">
        <v>1739</v>
      </c>
      <c r="H7" s="1227"/>
      <c r="I7" s="937">
        <f t="shared" si="0"/>
        <v>7</v>
      </c>
      <c r="J7" s="936" t="s">
        <v>1739</v>
      </c>
      <c r="K7" s="938">
        <v>7</v>
      </c>
      <c r="L7" s="936" t="s">
        <v>1739</v>
      </c>
      <c r="M7" s="939"/>
    </row>
    <row r="8" spans="1:13">
      <c r="A8" s="1229"/>
      <c r="B8" s="1224"/>
      <c r="C8" s="954" t="s">
        <v>3090</v>
      </c>
      <c r="D8" s="941" t="s">
        <v>11007</v>
      </c>
      <c r="E8" s="954" t="s">
        <v>4576</v>
      </c>
      <c r="F8" s="935">
        <v>15</v>
      </c>
      <c r="G8" s="936" t="s">
        <v>2320</v>
      </c>
      <c r="H8" s="1227"/>
      <c r="I8" s="937">
        <f>+F8*$H$2</f>
        <v>105</v>
      </c>
      <c r="J8" s="936" t="s">
        <v>2320</v>
      </c>
      <c r="K8" s="938">
        <v>100</v>
      </c>
      <c r="L8" s="936" t="s">
        <v>2320</v>
      </c>
      <c r="M8" s="939"/>
    </row>
    <row r="9" spans="1:13">
      <c r="A9" s="1229"/>
      <c r="B9" s="1224"/>
      <c r="C9" s="954" t="s">
        <v>3090</v>
      </c>
      <c r="D9" s="941" t="s">
        <v>11008</v>
      </c>
      <c r="E9" s="954" t="s">
        <v>4577</v>
      </c>
      <c r="F9" s="935">
        <v>13</v>
      </c>
      <c r="G9" s="936" t="s">
        <v>2320</v>
      </c>
      <c r="H9" s="1227"/>
      <c r="I9" s="937">
        <f>+F9*$H$2</f>
        <v>91</v>
      </c>
      <c r="J9" s="936" t="s">
        <v>2320</v>
      </c>
      <c r="K9" s="938">
        <v>100</v>
      </c>
      <c r="L9" s="936" t="s">
        <v>2320</v>
      </c>
      <c r="M9" s="939"/>
    </row>
    <row r="10" spans="1:13">
      <c r="A10" s="1229"/>
      <c r="B10" s="1224"/>
      <c r="C10" s="954" t="s">
        <v>2363</v>
      </c>
      <c r="D10" s="941" t="s">
        <v>1489</v>
      </c>
      <c r="E10" s="954" t="s">
        <v>2366</v>
      </c>
      <c r="F10" s="935">
        <v>1</v>
      </c>
      <c r="G10" s="936" t="s">
        <v>1739</v>
      </c>
      <c r="H10" s="1227"/>
      <c r="I10" s="937">
        <f t="shared" si="0"/>
        <v>7</v>
      </c>
      <c r="J10" s="936" t="s">
        <v>1739</v>
      </c>
      <c r="K10" s="938">
        <v>7</v>
      </c>
      <c r="L10" s="936" t="s">
        <v>1739</v>
      </c>
      <c r="M10" s="939"/>
    </row>
    <row r="11" spans="1:13">
      <c r="A11" s="1229"/>
      <c r="B11" s="1224"/>
      <c r="C11" s="954" t="s">
        <v>2363</v>
      </c>
      <c r="D11" s="941" t="s">
        <v>1487</v>
      </c>
      <c r="E11" s="954" t="s">
        <v>2368</v>
      </c>
      <c r="F11" s="935">
        <v>1</v>
      </c>
      <c r="G11" s="936" t="s">
        <v>1739</v>
      </c>
      <c r="H11" s="1227"/>
      <c r="I11" s="937">
        <f t="shared" si="0"/>
        <v>7</v>
      </c>
      <c r="J11" s="936" t="s">
        <v>1739</v>
      </c>
      <c r="K11" s="938">
        <v>7</v>
      </c>
      <c r="L11" s="936" t="s">
        <v>1739</v>
      </c>
      <c r="M11" s="939"/>
    </row>
    <row r="12" spans="1:13">
      <c r="A12" s="1229"/>
      <c r="B12" s="1224"/>
      <c r="C12" s="954" t="s">
        <v>2314</v>
      </c>
      <c r="D12" s="934" t="s">
        <v>11582</v>
      </c>
      <c r="E12" s="954" t="s">
        <v>4522</v>
      </c>
      <c r="F12" s="935">
        <v>5</v>
      </c>
      <c r="G12" s="936" t="s">
        <v>1739</v>
      </c>
      <c r="H12" s="1227"/>
      <c r="I12" s="937">
        <f t="shared" si="0"/>
        <v>35</v>
      </c>
      <c r="J12" s="936" t="s">
        <v>1739</v>
      </c>
      <c r="K12" s="938">
        <v>35</v>
      </c>
      <c r="L12" s="936" t="s">
        <v>1739</v>
      </c>
      <c r="M12" s="939"/>
    </row>
    <row r="13" spans="1:13">
      <c r="A13" s="1229"/>
      <c r="B13" s="1230" t="s">
        <v>15972</v>
      </c>
      <c r="C13" s="954" t="s">
        <v>4706</v>
      </c>
      <c r="D13" s="934" t="s">
        <v>13316</v>
      </c>
      <c r="E13" s="954" t="s">
        <v>13797</v>
      </c>
      <c r="F13" s="935">
        <v>1</v>
      </c>
      <c r="G13" s="936" t="s">
        <v>1739</v>
      </c>
      <c r="H13" s="1227"/>
      <c r="I13" s="937">
        <f t="shared" si="0"/>
        <v>7</v>
      </c>
      <c r="J13" s="936" t="s">
        <v>1739</v>
      </c>
      <c r="K13" s="938">
        <v>7</v>
      </c>
      <c r="L13" s="936" t="s">
        <v>1739</v>
      </c>
      <c r="M13" s="939"/>
    </row>
    <row r="14" spans="1:13">
      <c r="A14" s="1229"/>
      <c r="B14" s="1230"/>
      <c r="C14" s="954" t="s">
        <v>4452</v>
      </c>
      <c r="D14" s="934" t="s">
        <v>10951</v>
      </c>
      <c r="E14" s="954" t="s">
        <v>4453</v>
      </c>
      <c r="F14" s="935">
        <v>12</v>
      </c>
      <c r="G14" s="936" t="s">
        <v>1739</v>
      </c>
      <c r="H14" s="1227"/>
      <c r="I14" s="937">
        <f t="shared" si="0"/>
        <v>84</v>
      </c>
      <c r="J14" s="936" t="s">
        <v>1739</v>
      </c>
      <c r="K14" s="938">
        <v>84</v>
      </c>
      <c r="L14" s="936" t="s">
        <v>1739</v>
      </c>
      <c r="M14" s="939"/>
    </row>
    <row r="15" spans="1:13">
      <c r="A15" s="1229"/>
      <c r="B15" s="1230"/>
      <c r="C15" s="954" t="s">
        <v>4401</v>
      </c>
      <c r="D15" s="934" t="s">
        <v>11066</v>
      </c>
      <c r="E15" s="954" t="s">
        <v>9764</v>
      </c>
      <c r="F15" s="935">
        <v>1</v>
      </c>
      <c r="G15" s="936" t="s">
        <v>1739</v>
      </c>
      <c r="H15" s="1227"/>
      <c r="I15" s="937">
        <f t="shared" si="0"/>
        <v>7</v>
      </c>
      <c r="J15" s="936" t="s">
        <v>1739</v>
      </c>
      <c r="K15" s="938">
        <v>7</v>
      </c>
      <c r="L15" s="936" t="s">
        <v>1739</v>
      </c>
      <c r="M15" s="939"/>
    </row>
    <row r="16" spans="1:13">
      <c r="A16" s="1229"/>
      <c r="B16" s="1230"/>
      <c r="C16" s="954" t="s">
        <v>2789</v>
      </c>
      <c r="D16" s="934" t="s">
        <v>11072</v>
      </c>
      <c r="E16" s="954" t="s">
        <v>9766</v>
      </c>
      <c r="F16" s="935">
        <v>80</v>
      </c>
      <c r="G16" s="936" t="s">
        <v>1739</v>
      </c>
      <c r="H16" s="1227"/>
      <c r="I16" s="937">
        <f t="shared" si="0"/>
        <v>560</v>
      </c>
      <c r="J16" s="936" t="s">
        <v>1739</v>
      </c>
      <c r="K16" s="938">
        <v>6</v>
      </c>
      <c r="L16" s="936" t="s">
        <v>15973</v>
      </c>
      <c r="M16" s="939"/>
    </row>
    <row r="17" spans="1:13">
      <c r="A17" s="1229"/>
      <c r="B17" s="1230"/>
      <c r="C17" s="955" t="s">
        <v>3199</v>
      </c>
      <c r="D17" s="943" t="s">
        <v>11401</v>
      </c>
      <c r="E17" s="955" t="s">
        <v>4827</v>
      </c>
      <c r="F17" s="944">
        <v>1</v>
      </c>
      <c r="G17" s="945" t="s">
        <v>1739</v>
      </c>
      <c r="H17" s="1228"/>
      <c r="I17" s="946">
        <f t="shared" si="0"/>
        <v>7</v>
      </c>
      <c r="J17" s="945" t="s">
        <v>1739</v>
      </c>
      <c r="K17" s="947">
        <v>7</v>
      </c>
      <c r="L17" s="945" t="s">
        <v>1739</v>
      </c>
      <c r="M17" s="948"/>
    </row>
    <row r="18" spans="1:13">
      <c r="F18" s="714"/>
      <c r="G18" s="714"/>
      <c r="H18" s="714"/>
      <c r="I18" s="714"/>
      <c r="J18" s="714"/>
      <c r="K18" s="714"/>
      <c r="L18" s="714"/>
      <c r="M18" s="714"/>
    </row>
    <row r="19" spans="1:13">
      <c r="F19" s="714"/>
      <c r="G19" s="714"/>
      <c r="H19" s="714"/>
      <c r="I19" s="714"/>
      <c r="J19" s="714"/>
      <c r="K19" s="714"/>
      <c r="L19" s="714"/>
      <c r="M19" s="714"/>
    </row>
    <row r="20" spans="1:13">
      <c r="F20" s="714"/>
      <c r="G20" s="714"/>
      <c r="H20" s="714"/>
      <c r="I20" s="714"/>
      <c r="J20" s="714"/>
      <c r="K20" s="714"/>
      <c r="L20" s="714"/>
      <c r="M20" s="714"/>
    </row>
    <row r="21" spans="1:13">
      <c r="F21" s="714"/>
      <c r="G21" s="714"/>
      <c r="H21" s="714"/>
      <c r="I21" s="714"/>
      <c r="J21" s="714"/>
      <c r="K21" s="714"/>
      <c r="L21" s="714"/>
      <c r="M21" s="714"/>
    </row>
    <row r="22" spans="1:13">
      <c r="F22" s="714"/>
      <c r="G22" s="714"/>
      <c r="H22" s="714"/>
      <c r="I22" s="714"/>
      <c r="J22" s="714"/>
      <c r="K22" s="714"/>
      <c r="L22" s="714"/>
      <c r="M22" s="714"/>
    </row>
    <row r="23" spans="1:13">
      <c r="F23" s="714"/>
      <c r="G23" s="714"/>
      <c r="H23" s="714"/>
      <c r="I23" s="714"/>
      <c r="J23" s="714"/>
      <c r="K23" s="714"/>
      <c r="L23" s="714"/>
      <c r="M23" s="714"/>
    </row>
    <row r="24" spans="1:13">
      <c r="F24" s="714"/>
      <c r="G24" s="714"/>
      <c r="H24" s="714"/>
      <c r="I24" s="714"/>
      <c r="J24" s="714"/>
      <c r="K24" s="714"/>
      <c r="L24" s="714"/>
      <c r="M24" s="714"/>
    </row>
    <row r="25" spans="1:13">
      <c r="F25" s="714"/>
      <c r="G25" s="714"/>
      <c r="H25" s="714"/>
      <c r="I25" s="714"/>
      <c r="J25" s="714"/>
      <c r="K25" s="714"/>
      <c r="L25" s="714"/>
      <c r="M25" s="714"/>
    </row>
    <row r="26" spans="1:13">
      <c r="F26" s="714"/>
      <c r="G26" s="714"/>
      <c r="H26" s="714"/>
      <c r="I26" s="714"/>
      <c r="J26" s="714"/>
      <c r="K26" s="714"/>
      <c r="L26" s="714"/>
      <c r="M26" s="714"/>
    </row>
    <row r="27" spans="1:13">
      <c r="F27" s="714"/>
      <c r="G27" s="714"/>
      <c r="H27" s="714"/>
      <c r="I27" s="714"/>
      <c r="J27" s="714"/>
      <c r="K27" s="714"/>
      <c r="L27" s="714"/>
      <c r="M27" s="714"/>
    </row>
    <row r="28" spans="1:13">
      <c r="F28" s="714"/>
      <c r="G28" s="714"/>
      <c r="H28" s="714"/>
      <c r="I28" s="714"/>
      <c r="J28" s="714"/>
      <c r="K28" s="714"/>
      <c r="L28" s="714"/>
      <c r="M28" s="714"/>
    </row>
    <row r="29" spans="1:13">
      <c r="F29" s="714"/>
      <c r="G29" s="714"/>
      <c r="H29" s="714"/>
      <c r="I29" s="714"/>
      <c r="J29" s="714"/>
      <c r="K29" s="714"/>
      <c r="L29" s="714"/>
      <c r="M29" s="714"/>
    </row>
    <row r="30" spans="1:13">
      <c r="F30" s="714"/>
      <c r="G30" s="714"/>
      <c r="H30" s="714"/>
      <c r="I30" s="714"/>
      <c r="J30" s="714"/>
      <c r="K30" s="714"/>
      <c r="L30" s="714"/>
      <c r="M30" s="714"/>
    </row>
    <row r="31" spans="1:13">
      <c r="F31" s="714"/>
      <c r="G31" s="714"/>
      <c r="H31" s="714"/>
      <c r="I31" s="714"/>
      <c r="J31" s="714"/>
      <c r="K31" s="714"/>
      <c r="L31" s="714"/>
      <c r="M31" s="714"/>
    </row>
    <row r="32" spans="1:13">
      <c r="F32" s="714"/>
      <c r="G32" s="714"/>
      <c r="H32" s="714"/>
      <c r="I32" s="714"/>
      <c r="J32" s="714"/>
      <c r="K32" s="714"/>
      <c r="L32" s="714"/>
      <c r="M32" s="714"/>
    </row>
    <row r="33" spans="6:13">
      <c r="F33" s="714"/>
      <c r="G33" s="714"/>
      <c r="H33" s="714"/>
      <c r="I33" s="714"/>
      <c r="J33" s="714"/>
      <c r="K33" s="714"/>
      <c r="L33" s="714"/>
      <c r="M33" s="714"/>
    </row>
    <row r="34" spans="6:13">
      <c r="F34" s="714"/>
      <c r="G34" s="714"/>
      <c r="H34" s="714"/>
      <c r="I34" s="714"/>
      <c r="J34" s="714"/>
      <c r="K34" s="714"/>
      <c r="L34" s="714"/>
      <c r="M34" s="714"/>
    </row>
    <row r="35" spans="6:13">
      <c r="F35" s="714"/>
      <c r="G35" s="714"/>
      <c r="H35" s="714"/>
      <c r="I35" s="714"/>
      <c r="J35" s="714"/>
      <c r="K35" s="714"/>
      <c r="L35" s="714"/>
      <c r="M35" s="714"/>
    </row>
    <row r="36" spans="6:13">
      <c r="F36" s="714"/>
      <c r="G36" s="714"/>
      <c r="H36" s="714"/>
      <c r="I36" s="714"/>
      <c r="J36" s="714"/>
      <c r="K36" s="714"/>
      <c r="L36" s="714"/>
      <c r="M36" s="714"/>
    </row>
    <row r="37" spans="6:13">
      <c r="F37" s="714"/>
      <c r="G37" s="714"/>
      <c r="H37" s="714"/>
      <c r="I37" s="714"/>
      <c r="J37" s="714"/>
      <c r="K37" s="714"/>
      <c r="L37" s="714"/>
      <c r="M37" s="714"/>
    </row>
  </sheetData>
  <mergeCells count="4">
    <mergeCell ref="A2:A17"/>
    <mergeCell ref="B2:B12"/>
    <mergeCell ref="H2:H17"/>
    <mergeCell ref="B13:B1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7"/>
  <sheetViews>
    <sheetView topLeftCell="A7" workbookViewId="0">
      <selection activeCell="C14" sqref="C14"/>
    </sheetView>
  </sheetViews>
  <sheetFormatPr defaultRowHeight="15"/>
  <cols>
    <col min="1" max="1" width="4.7109375" style="795" customWidth="1"/>
    <col min="2" max="2" width="21.5703125" style="714" customWidth="1"/>
    <col min="3" max="3" width="36.5703125" style="714" customWidth="1"/>
    <col min="4" max="4" width="11.28515625" style="132" customWidth="1"/>
    <col min="5" max="5" width="14.140625" style="714" customWidth="1"/>
    <col min="6" max="6" width="3.85546875" customWidth="1"/>
    <col min="7" max="7" width="4.7109375" style="795" customWidth="1"/>
    <col min="8" max="8" width="21.5703125" style="714" customWidth="1"/>
    <col min="9" max="9" width="36.5703125" style="714" customWidth="1"/>
    <col min="10" max="10" width="11.28515625" style="132" customWidth="1"/>
    <col min="11" max="11" width="14.140625" style="714" customWidth="1"/>
  </cols>
  <sheetData>
    <row r="2" spans="1:11" s="129" customFormat="1">
      <c r="A2" s="1231" t="s">
        <v>14806</v>
      </c>
      <c r="B2" s="1231"/>
      <c r="C2" s="1231"/>
      <c r="D2" s="1231"/>
      <c r="E2" s="1231"/>
      <c r="G2" s="1231" t="s">
        <v>14815</v>
      </c>
      <c r="H2" s="1231"/>
      <c r="I2" s="1231"/>
      <c r="J2" s="1231"/>
      <c r="K2" s="1231"/>
    </row>
    <row r="3" spans="1:11" s="129" customFormat="1">
      <c r="A3" s="925" t="s">
        <v>12</v>
      </c>
      <c r="B3" s="763" t="s">
        <v>12808</v>
      </c>
      <c r="C3" s="763" t="s">
        <v>14807</v>
      </c>
      <c r="D3" s="763" t="s">
        <v>14808</v>
      </c>
      <c r="E3" s="763" t="s">
        <v>14809</v>
      </c>
      <c r="G3" s="925" t="s">
        <v>12</v>
      </c>
      <c r="H3" s="763" t="s">
        <v>12808</v>
      </c>
      <c r="I3" s="763" t="s">
        <v>14807</v>
      </c>
      <c r="J3" s="763" t="s">
        <v>14808</v>
      </c>
      <c r="K3" s="763" t="s">
        <v>14809</v>
      </c>
    </row>
    <row r="4" spans="1:11">
      <c r="A4" s="133">
        <v>1</v>
      </c>
      <c r="B4" s="133" t="s">
        <v>12777</v>
      </c>
      <c r="C4" s="919"/>
      <c r="D4" s="926" t="s">
        <v>8050</v>
      </c>
      <c r="E4" s="919"/>
      <c r="G4" s="133">
        <v>1</v>
      </c>
      <c r="H4" s="133" t="s">
        <v>14816</v>
      </c>
      <c r="I4" s="919" t="s">
        <v>14817</v>
      </c>
      <c r="J4" s="926" t="s">
        <v>12727</v>
      </c>
      <c r="K4" s="919"/>
    </row>
    <row r="5" spans="1:11">
      <c r="A5" s="133">
        <v>2</v>
      </c>
      <c r="B5" s="133" t="s">
        <v>12778</v>
      </c>
      <c r="C5" s="919"/>
      <c r="D5" s="926" t="s">
        <v>8050</v>
      </c>
      <c r="E5" s="919"/>
      <c r="G5" s="133">
        <v>2</v>
      </c>
      <c r="H5" s="133" t="s">
        <v>14818</v>
      </c>
      <c r="I5" s="919" t="s">
        <v>14819</v>
      </c>
      <c r="J5" s="926" t="s">
        <v>8050</v>
      </c>
      <c r="K5" s="919" t="s">
        <v>14835</v>
      </c>
    </row>
    <row r="6" spans="1:11">
      <c r="A6" s="133">
        <v>3</v>
      </c>
      <c r="B6" s="133" t="s">
        <v>12779</v>
      </c>
      <c r="C6" s="919"/>
      <c r="D6" s="926" t="s">
        <v>8050</v>
      </c>
      <c r="E6" s="919"/>
      <c r="G6" s="133">
        <v>3</v>
      </c>
      <c r="H6" s="133" t="s">
        <v>14820</v>
      </c>
      <c r="I6" s="919"/>
      <c r="J6" s="926" t="s">
        <v>8050</v>
      </c>
      <c r="K6" s="919"/>
    </row>
    <row r="7" spans="1:11">
      <c r="A7" s="133">
        <v>4</v>
      </c>
      <c r="B7" s="133" t="s">
        <v>12780</v>
      </c>
      <c r="C7" s="919"/>
      <c r="D7" s="926" t="s">
        <v>8050</v>
      </c>
      <c r="E7" s="919"/>
      <c r="G7" s="133">
        <v>4</v>
      </c>
      <c r="H7" s="133" t="s">
        <v>14821</v>
      </c>
      <c r="I7" s="919"/>
      <c r="J7" s="926" t="s">
        <v>8050</v>
      </c>
      <c r="K7" s="919"/>
    </row>
    <row r="8" spans="1:11">
      <c r="A8" s="133">
        <v>5</v>
      </c>
      <c r="B8" s="133" t="s">
        <v>12781</v>
      </c>
      <c r="C8" s="919" t="s">
        <v>14810</v>
      </c>
      <c r="D8" s="926" t="s">
        <v>12727</v>
      </c>
      <c r="E8" s="919"/>
      <c r="G8" s="133">
        <v>5</v>
      </c>
      <c r="H8" s="133" t="s">
        <v>14822</v>
      </c>
      <c r="I8" s="919"/>
      <c r="J8" s="926" t="s">
        <v>8050</v>
      </c>
      <c r="K8" s="919"/>
    </row>
    <row r="9" spans="1:11">
      <c r="A9" s="133">
        <v>6</v>
      </c>
      <c r="B9" s="133" t="s">
        <v>12782</v>
      </c>
      <c r="C9" s="919"/>
      <c r="D9" s="926" t="s">
        <v>8050</v>
      </c>
      <c r="E9" s="919"/>
      <c r="G9" s="133">
        <v>6</v>
      </c>
      <c r="H9" s="133" t="s">
        <v>14823</v>
      </c>
      <c r="I9" s="919"/>
      <c r="J9" s="926" t="s">
        <v>8050</v>
      </c>
      <c r="K9" s="919"/>
    </row>
    <row r="10" spans="1:11">
      <c r="A10" s="133">
        <v>7</v>
      </c>
      <c r="B10" s="133" t="s">
        <v>12783</v>
      </c>
      <c r="C10" s="919" t="s">
        <v>14811</v>
      </c>
      <c r="D10" s="926" t="s">
        <v>12727</v>
      </c>
      <c r="E10" s="919"/>
      <c r="G10" s="133">
        <v>7</v>
      </c>
      <c r="H10" s="133" t="s">
        <v>14824</v>
      </c>
      <c r="I10" s="919" t="s">
        <v>14811</v>
      </c>
      <c r="J10" s="926" t="s">
        <v>12727</v>
      </c>
      <c r="K10" s="919"/>
    </row>
    <row r="11" spans="1:11">
      <c r="A11" s="133">
        <v>8</v>
      </c>
      <c r="B11" s="133" t="s">
        <v>12784</v>
      </c>
      <c r="C11" s="919" t="s">
        <v>14811</v>
      </c>
      <c r="D11" s="926" t="s">
        <v>12727</v>
      </c>
      <c r="E11" s="919"/>
      <c r="G11" s="133">
        <v>8</v>
      </c>
      <c r="H11" s="133" t="s">
        <v>14825</v>
      </c>
      <c r="I11" s="919" t="s">
        <v>14826</v>
      </c>
      <c r="J11" s="926" t="s">
        <v>12727</v>
      </c>
      <c r="K11" s="919"/>
    </row>
    <row r="12" spans="1:11">
      <c r="A12" s="133">
        <v>9</v>
      </c>
      <c r="B12" s="133" t="s">
        <v>12785</v>
      </c>
      <c r="C12" s="919"/>
      <c r="D12" s="926" t="s">
        <v>8050</v>
      </c>
      <c r="E12" s="919"/>
      <c r="G12" s="133">
        <v>9</v>
      </c>
      <c r="H12" s="133" t="s">
        <v>14827</v>
      </c>
      <c r="I12" s="919" t="s">
        <v>14828</v>
      </c>
      <c r="J12" s="926" t="s">
        <v>12727</v>
      </c>
      <c r="K12" s="919"/>
    </row>
    <row r="13" spans="1:11">
      <c r="A13" s="133">
        <v>10</v>
      </c>
      <c r="B13" s="133" t="s">
        <v>12786</v>
      </c>
      <c r="C13" s="919"/>
      <c r="D13" s="926" t="s">
        <v>8050</v>
      </c>
      <c r="E13" s="919"/>
      <c r="G13" s="133">
        <v>10</v>
      </c>
      <c r="H13" s="133" t="s">
        <v>14829</v>
      </c>
      <c r="I13" s="919" t="s">
        <v>14817</v>
      </c>
      <c r="J13" s="926" t="s">
        <v>12727</v>
      </c>
      <c r="K13" s="919"/>
    </row>
    <row r="14" spans="1:11">
      <c r="A14" s="133">
        <v>11</v>
      </c>
      <c r="B14" s="133" t="s">
        <v>12787</v>
      </c>
      <c r="C14" s="919" t="s">
        <v>14811</v>
      </c>
      <c r="D14" s="926" t="s">
        <v>12727</v>
      </c>
      <c r="E14" s="919"/>
      <c r="G14" s="133">
        <v>11</v>
      </c>
      <c r="H14" s="133" t="s">
        <v>14830</v>
      </c>
      <c r="I14" s="919" t="s">
        <v>14817</v>
      </c>
      <c r="J14" s="926" t="s">
        <v>12727</v>
      </c>
      <c r="K14" s="919"/>
    </row>
    <row r="15" spans="1:11">
      <c r="A15" s="133">
        <v>12</v>
      </c>
      <c r="B15" s="133" t="s">
        <v>12788</v>
      </c>
      <c r="C15" s="919"/>
      <c r="D15" s="926" t="s">
        <v>8050</v>
      </c>
      <c r="E15" s="919"/>
      <c r="G15" s="133">
        <v>12</v>
      </c>
      <c r="H15" s="133" t="s">
        <v>14831</v>
      </c>
      <c r="I15" s="919" t="s">
        <v>14812</v>
      </c>
      <c r="J15" s="926" t="s">
        <v>12727</v>
      </c>
      <c r="K15" s="919"/>
    </row>
    <row r="16" spans="1:11">
      <c r="A16" s="133">
        <v>13</v>
      </c>
      <c r="B16" s="133" t="s">
        <v>12789</v>
      </c>
      <c r="C16" s="919"/>
      <c r="D16" s="926" t="s">
        <v>8050</v>
      </c>
      <c r="E16" s="919"/>
      <c r="G16" s="133">
        <v>13</v>
      </c>
      <c r="H16" s="133" t="s">
        <v>7470</v>
      </c>
      <c r="I16" s="919" t="s">
        <v>14828</v>
      </c>
      <c r="J16" s="926" t="s">
        <v>12727</v>
      </c>
      <c r="K16" s="919"/>
    </row>
    <row r="17" spans="1:11">
      <c r="A17" s="133">
        <v>14</v>
      </c>
      <c r="B17" s="133" t="s">
        <v>12793</v>
      </c>
      <c r="C17" s="919"/>
      <c r="D17" s="926" t="s">
        <v>8050</v>
      </c>
      <c r="E17" s="919"/>
      <c r="G17" s="133">
        <v>14</v>
      </c>
      <c r="H17" s="133" t="s">
        <v>7472</v>
      </c>
      <c r="I17" s="919"/>
      <c r="J17" s="926" t="s">
        <v>8050</v>
      </c>
      <c r="K17" s="919"/>
    </row>
    <row r="18" spans="1:11">
      <c r="A18" s="133">
        <v>15</v>
      </c>
      <c r="B18" s="133" t="s">
        <v>12794</v>
      </c>
      <c r="C18" s="919" t="s">
        <v>14811</v>
      </c>
      <c r="D18" s="926" t="s">
        <v>12727</v>
      </c>
      <c r="E18" s="919"/>
      <c r="G18" s="133">
        <v>15</v>
      </c>
      <c r="H18" s="133" t="s">
        <v>7475</v>
      </c>
      <c r="I18" s="919" t="s">
        <v>14826</v>
      </c>
      <c r="J18" s="926" t="s">
        <v>12727</v>
      </c>
      <c r="K18" s="919"/>
    </row>
    <row r="19" spans="1:11">
      <c r="A19" s="133">
        <v>16</v>
      </c>
      <c r="B19" s="133" t="s">
        <v>12763</v>
      </c>
      <c r="C19" s="919" t="s">
        <v>14811</v>
      </c>
      <c r="D19" s="926" t="s">
        <v>12727</v>
      </c>
      <c r="E19" s="919"/>
      <c r="G19" s="133">
        <v>16</v>
      </c>
      <c r="H19" s="133" t="s">
        <v>7480</v>
      </c>
      <c r="I19" s="919"/>
      <c r="J19" s="926" t="s">
        <v>8050</v>
      </c>
      <c r="K19" s="919"/>
    </row>
    <row r="20" spans="1:11">
      <c r="A20" s="133">
        <v>17</v>
      </c>
      <c r="B20" s="133" t="s">
        <v>12764</v>
      </c>
      <c r="C20" s="919" t="s">
        <v>14811</v>
      </c>
      <c r="D20" s="926" t="s">
        <v>12727</v>
      </c>
      <c r="E20" s="919"/>
      <c r="G20" s="133">
        <v>17</v>
      </c>
      <c r="H20" s="133" t="s">
        <v>7485</v>
      </c>
      <c r="I20" s="919" t="s">
        <v>14826</v>
      </c>
      <c r="J20" s="926" t="s">
        <v>12727</v>
      </c>
      <c r="K20" s="919"/>
    </row>
    <row r="21" spans="1:11">
      <c r="A21" s="133">
        <v>18</v>
      </c>
      <c r="B21" s="133" t="s">
        <v>12765</v>
      </c>
      <c r="C21" s="919"/>
      <c r="D21" s="926" t="s">
        <v>8050</v>
      </c>
      <c r="E21" s="919"/>
      <c r="G21" s="133">
        <v>18</v>
      </c>
      <c r="H21" s="133" t="s">
        <v>14832</v>
      </c>
      <c r="I21" s="919" t="s">
        <v>14817</v>
      </c>
      <c r="J21" s="926" t="s">
        <v>12727</v>
      </c>
      <c r="K21" s="919"/>
    </row>
    <row r="22" spans="1:11">
      <c r="A22" s="133">
        <v>19</v>
      </c>
      <c r="B22" s="133" t="s">
        <v>12760</v>
      </c>
      <c r="C22" s="919" t="s">
        <v>14812</v>
      </c>
      <c r="D22" s="926" t="s">
        <v>12727</v>
      </c>
      <c r="E22" s="919"/>
      <c r="G22" s="133">
        <v>19</v>
      </c>
      <c r="H22" s="133" t="s">
        <v>14833</v>
      </c>
      <c r="I22" s="919" t="s">
        <v>14817</v>
      </c>
      <c r="J22" s="926" t="s">
        <v>12727</v>
      </c>
      <c r="K22" s="919"/>
    </row>
    <row r="23" spans="1:11">
      <c r="A23" s="133">
        <v>20</v>
      </c>
      <c r="B23" s="133" t="s">
        <v>12761</v>
      </c>
      <c r="C23" s="919" t="s">
        <v>14811</v>
      </c>
      <c r="D23" s="926" t="s">
        <v>12727</v>
      </c>
      <c r="E23" s="919"/>
      <c r="G23" s="133">
        <v>20</v>
      </c>
      <c r="H23" s="133" t="s">
        <v>7566</v>
      </c>
      <c r="I23" s="919"/>
      <c r="J23" s="926" t="s">
        <v>8050</v>
      </c>
      <c r="K23" s="919"/>
    </row>
    <row r="24" spans="1:11">
      <c r="A24" s="133">
        <v>21</v>
      </c>
      <c r="B24" s="133" t="s">
        <v>12762</v>
      </c>
      <c r="C24" s="919"/>
      <c r="D24" s="926" t="s">
        <v>8050</v>
      </c>
      <c r="E24" s="919"/>
      <c r="G24" s="133">
        <v>21</v>
      </c>
      <c r="H24" s="133" t="s">
        <v>7567</v>
      </c>
      <c r="I24" s="919" t="s">
        <v>14817</v>
      </c>
      <c r="J24" s="926" t="s">
        <v>12727</v>
      </c>
      <c r="K24" s="919"/>
    </row>
    <row r="25" spans="1:11">
      <c r="A25" s="133">
        <v>22</v>
      </c>
      <c r="B25" s="133" t="s">
        <v>12767</v>
      </c>
      <c r="C25" s="919"/>
      <c r="D25" s="926" t="s">
        <v>8050</v>
      </c>
      <c r="E25" s="919"/>
      <c r="G25" s="133">
        <v>22</v>
      </c>
      <c r="H25" s="133" t="s">
        <v>7568</v>
      </c>
      <c r="I25" s="919" t="s">
        <v>14817</v>
      </c>
      <c r="J25" s="926" t="s">
        <v>8050</v>
      </c>
      <c r="K25" s="919"/>
    </row>
    <row r="26" spans="1:11">
      <c r="A26" s="133">
        <v>23</v>
      </c>
      <c r="B26" s="133" t="s">
        <v>12771</v>
      </c>
      <c r="C26" s="919"/>
      <c r="D26" s="926" t="s">
        <v>8050</v>
      </c>
      <c r="E26" s="919"/>
      <c r="G26" s="133">
        <v>23</v>
      </c>
      <c r="H26" s="133" t="s">
        <v>7577</v>
      </c>
      <c r="I26" s="919" t="s">
        <v>14817</v>
      </c>
      <c r="J26" s="926" t="s">
        <v>12727</v>
      </c>
      <c r="K26" s="919"/>
    </row>
    <row r="27" spans="1:11">
      <c r="A27" s="133">
        <v>24</v>
      </c>
      <c r="B27" s="133" t="s">
        <v>12773</v>
      </c>
      <c r="C27" s="919" t="s">
        <v>14811</v>
      </c>
      <c r="D27" s="926" t="s">
        <v>12727</v>
      </c>
      <c r="E27" s="919"/>
      <c r="G27" s="133">
        <v>24</v>
      </c>
      <c r="H27" s="133" t="s">
        <v>7583</v>
      </c>
      <c r="I27" s="919" t="s">
        <v>14817</v>
      </c>
      <c r="J27" s="926" t="s">
        <v>8050</v>
      </c>
      <c r="K27" s="919"/>
    </row>
    <row r="28" spans="1:11">
      <c r="A28" s="133">
        <v>25</v>
      </c>
      <c r="B28" s="133" t="s">
        <v>12774</v>
      </c>
      <c r="C28" s="919" t="s">
        <v>14811</v>
      </c>
      <c r="D28" s="926" t="s">
        <v>12727</v>
      </c>
      <c r="E28" s="919"/>
      <c r="G28" s="133">
        <v>25</v>
      </c>
      <c r="H28" s="133" t="s">
        <v>7604</v>
      </c>
      <c r="I28" s="919" t="s">
        <v>14817</v>
      </c>
      <c r="J28" s="926" t="s">
        <v>12727</v>
      </c>
      <c r="K28" s="919"/>
    </row>
    <row r="29" spans="1:11">
      <c r="A29" s="133">
        <v>26</v>
      </c>
      <c r="B29" s="133" t="s">
        <v>12775</v>
      </c>
      <c r="C29" s="919" t="s">
        <v>14811</v>
      </c>
      <c r="D29" s="926" t="s">
        <v>12727</v>
      </c>
      <c r="E29" s="919"/>
      <c r="G29" s="133">
        <v>26</v>
      </c>
      <c r="H29" s="133" t="s">
        <v>7605</v>
      </c>
      <c r="I29" s="919" t="s">
        <v>14817</v>
      </c>
      <c r="J29" s="926" t="s">
        <v>12727</v>
      </c>
      <c r="K29" s="919"/>
    </row>
    <row r="30" spans="1:11">
      <c r="A30" s="133">
        <v>27</v>
      </c>
      <c r="B30" s="133" t="s">
        <v>12769</v>
      </c>
      <c r="C30" s="919" t="s">
        <v>14811</v>
      </c>
      <c r="D30" s="926" t="s">
        <v>12727</v>
      </c>
      <c r="E30" s="919"/>
      <c r="G30" s="133">
        <v>27</v>
      </c>
      <c r="H30" s="711" t="s">
        <v>14834</v>
      </c>
      <c r="I30" s="919" t="s">
        <v>14817</v>
      </c>
      <c r="J30" s="926" t="s">
        <v>12727</v>
      </c>
      <c r="K30" s="919"/>
    </row>
    <row r="31" spans="1:11">
      <c r="A31" s="133">
        <v>28</v>
      </c>
      <c r="B31" s="133" t="s">
        <v>14813</v>
      </c>
      <c r="C31" s="919" t="s">
        <v>14811</v>
      </c>
      <c r="D31" s="926" t="s">
        <v>12727</v>
      </c>
      <c r="E31" s="919"/>
      <c r="G31" s="133"/>
      <c r="H31" s="919"/>
      <c r="I31" s="919"/>
      <c r="J31" s="926"/>
      <c r="K31" s="919"/>
    </row>
    <row r="32" spans="1:11">
      <c r="A32" s="133">
        <v>29</v>
      </c>
      <c r="B32" s="133" t="s">
        <v>12766</v>
      </c>
      <c r="C32" s="919" t="s">
        <v>14811</v>
      </c>
      <c r="D32" s="926" t="s">
        <v>12727</v>
      </c>
      <c r="E32" s="919"/>
      <c r="G32" s="133"/>
      <c r="H32" s="919"/>
      <c r="I32" s="919"/>
      <c r="J32" s="926"/>
      <c r="K32" s="919"/>
    </row>
    <row r="33" spans="1:11">
      <c r="A33" s="133">
        <v>30</v>
      </c>
      <c r="B33" s="133" t="s">
        <v>12772</v>
      </c>
      <c r="C33" s="919" t="s">
        <v>14811</v>
      </c>
      <c r="D33" s="926" t="s">
        <v>12727</v>
      </c>
      <c r="E33" s="919"/>
      <c r="G33" s="133"/>
      <c r="H33" s="919"/>
      <c r="I33" s="919"/>
      <c r="J33" s="926"/>
      <c r="K33" s="919"/>
    </row>
    <row r="34" spans="1:11">
      <c r="A34" s="133">
        <v>31</v>
      </c>
      <c r="B34" s="133" t="s">
        <v>12770</v>
      </c>
      <c r="C34" s="919" t="s">
        <v>14811</v>
      </c>
      <c r="D34" s="926" t="s">
        <v>12727</v>
      </c>
      <c r="E34" s="919"/>
      <c r="G34" s="133"/>
      <c r="H34" s="919"/>
      <c r="I34" s="919"/>
      <c r="J34" s="926"/>
      <c r="K34" s="919"/>
    </row>
    <row r="35" spans="1:11">
      <c r="A35" s="133">
        <v>32</v>
      </c>
      <c r="B35" s="133" t="s">
        <v>12768</v>
      </c>
      <c r="C35" s="919" t="s">
        <v>14811</v>
      </c>
      <c r="D35" s="926" t="s">
        <v>12727</v>
      </c>
      <c r="E35" s="919"/>
      <c r="G35" s="133"/>
      <c r="H35" s="919"/>
      <c r="I35" s="919"/>
      <c r="J35" s="926"/>
      <c r="K35" s="919"/>
    </row>
    <row r="36" spans="1:11">
      <c r="A36" s="133">
        <v>33</v>
      </c>
      <c r="B36" s="133" t="s">
        <v>7453</v>
      </c>
      <c r="C36" s="919"/>
      <c r="D36" s="926" t="s">
        <v>8050</v>
      </c>
      <c r="E36" s="919"/>
      <c r="G36" s="133"/>
      <c r="H36" s="919"/>
      <c r="I36" s="919"/>
      <c r="J36" s="926"/>
      <c r="K36" s="919"/>
    </row>
    <row r="37" spans="1:11">
      <c r="A37" s="133">
        <v>34</v>
      </c>
      <c r="B37" s="133" t="s">
        <v>7471</v>
      </c>
      <c r="C37" s="919" t="s">
        <v>14814</v>
      </c>
      <c r="D37" s="926" t="s">
        <v>12727</v>
      </c>
      <c r="E37" s="919"/>
      <c r="G37" s="133"/>
      <c r="H37" s="919"/>
      <c r="I37" s="919"/>
      <c r="J37" s="926"/>
      <c r="K37" s="919"/>
    </row>
    <row r="38" spans="1:11">
      <c r="A38" s="133">
        <v>35</v>
      </c>
      <c r="B38" s="133" t="s">
        <v>7482</v>
      </c>
      <c r="C38" s="919"/>
      <c r="D38" s="926" t="s">
        <v>8050</v>
      </c>
      <c r="E38" s="919"/>
      <c r="G38" s="133"/>
      <c r="H38" s="919"/>
      <c r="I38" s="919"/>
      <c r="J38" s="926"/>
      <c r="K38" s="919"/>
    </row>
    <row r="39" spans="1:11">
      <c r="A39" s="133">
        <v>36</v>
      </c>
      <c r="B39" s="133" t="s">
        <v>7599</v>
      </c>
      <c r="C39" s="919"/>
      <c r="D39" s="926" t="s">
        <v>8050</v>
      </c>
      <c r="E39" s="919"/>
      <c r="G39" s="133"/>
      <c r="H39" s="919"/>
      <c r="I39" s="919"/>
      <c r="J39" s="926"/>
      <c r="K39" s="919"/>
    </row>
    <row r="40" spans="1:11">
      <c r="A40" s="133">
        <v>37</v>
      </c>
      <c r="B40" s="133" t="s">
        <v>7601</v>
      </c>
      <c r="C40" s="919"/>
      <c r="D40" s="926" t="s">
        <v>8050</v>
      </c>
      <c r="E40" s="919"/>
      <c r="G40" s="133"/>
      <c r="H40" s="919"/>
      <c r="I40" s="919"/>
      <c r="J40" s="926"/>
      <c r="K40" s="919"/>
    </row>
    <row r="41" spans="1:11">
      <c r="A41" s="133">
        <v>38</v>
      </c>
      <c r="B41" s="133" t="s">
        <v>7602</v>
      </c>
      <c r="C41" s="919"/>
      <c r="D41" s="926" t="s">
        <v>8050</v>
      </c>
      <c r="E41" s="919"/>
      <c r="G41" s="133"/>
      <c r="H41" s="919"/>
      <c r="I41" s="919"/>
      <c r="J41" s="926"/>
      <c r="K41" s="919"/>
    </row>
    <row r="42" spans="1:11">
      <c r="A42" s="133">
        <v>39</v>
      </c>
      <c r="B42" s="133" t="s">
        <v>12745</v>
      </c>
      <c r="C42" s="919"/>
      <c r="D42" s="926" t="s">
        <v>8050</v>
      </c>
      <c r="E42" s="919"/>
      <c r="G42" s="133"/>
      <c r="H42" s="919"/>
      <c r="I42" s="919"/>
      <c r="J42" s="926"/>
      <c r="K42" s="919"/>
    </row>
    <row r="43" spans="1:11">
      <c r="A43" s="133">
        <v>40</v>
      </c>
      <c r="B43" s="133" t="s">
        <v>12745</v>
      </c>
      <c r="C43" s="919"/>
      <c r="D43" s="926" t="s">
        <v>8050</v>
      </c>
      <c r="E43" s="919"/>
      <c r="G43" s="133"/>
      <c r="H43" s="919"/>
      <c r="I43" s="919"/>
      <c r="J43" s="926"/>
      <c r="K43" s="919"/>
    </row>
    <row r="44" spans="1:11">
      <c r="A44" s="133">
        <v>41</v>
      </c>
      <c r="B44" s="133" t="s">
        <v>12746</v>
      </c>
      <c r="C44" s="919"/>
      <c r="D44" s="926" t="s">
        <v>8050</v>
      </c>
      <c r="E44" s="919"/>
      <c r="G44" s="133"/>
      <c r="H44" s="919"/>
      <c r="I44" s="919"/>
      <c r="J44" s="926"/>
      <c r="K44" s="919"/>
    </row>
    <row r="45" spans="1:11">
      <c r="A45" s="133">
        <v>42</v>
      </c>
      <c r="B45" s="133" t="s">
        <v>7736</v>
      </c>
      <c r="C45" s="919"/>
      <c r="D45" s="926" t="s">
        <v>8050</v>
      </c>
      <c r="E45" s="919"/>
      <c r="G45" s="133"/>
      <c r="H45" s="919"/>
      <c r="I45" s="919"/>
      <c r="J45" s="926"/>
      <c r="K45" s="919"/>
    </row>
    <row r="46" spans="1:11">
      <c r="A46" s="1222" t="s">
        <v>107</v>
      </c>
      <c r="B46" s="1222"/>
      <c r="C46" s="763" t="s">
        <v>12727</v>
      </c>
      <c r="D46" s="763">
        <f>COUNTIF(D4:D45,"NOK")</f>
        <v>19</v>
      </c>
      <c r="E46" s="764"/>
      <c r="G46" s="1222" t="s">
        <v>107</v>
      </c>
      <c r="H46" s="1222"/>
      <c r="I46" s="763" t="s">
        <v>12727</v>
      </c>
      <c r="J46" s="763">
        <f>COUNTIF(J4:J45,"NOK")</f>
        <v>17</v>
      </c>
      <c r="K46" s="764"/>
    </row>
    <row r="47" spans="1:11">
      <c r="A47" s="1222"/>
      <c r="B47" s="1222"/>
      <c r="C47" s="763" t="s">
        <v>8050</v>
      </c>
      <c r="D47" s="763">
        <f>COUNTIF(D4:D45,"OK")</f>
        <v>23</v>
      </c>
      <c r="E47" s="764"/>
      <c r="G47" s="1222"/>
      <c r="H47" s="1222"/>
      <c r="I47" s="763" t="s">
        <v>8050</v>
      </c>
      <c r="J47" s="763">
        <f>COUNTIF(J4:J45,"OK")</f>
        <v>10</v>
      </c>
      <c r="K47" s="764"/>
    </row>
  </sheetData>
  <autoFilter ref="A3:L45"/>
  <mergeCells count="4">
    <mergeCell ref="A2:E2"/>
    <mergeCell ref="G2:K2"/>
    <mergeCell ref="A46:B47"/>
    <mergeCell ref="G46:H47"/>
  </mergeCells>
  <conditionalFormatting sqref="B4:B45">
    <cfRule type="containsText" dxfId="31" priority="2" operator="containsText" text="scraP">
      <formula>NOT(ISERROR(SEARCH("scraP",B4)))</formula>
    </cfRule>
  </conditionalFormatting>
  <conditionalFormatting sqref="H4:H30">
    <cfRule type="containsText" dxfId="30" priority="1" operator="containsText" text="scraP">
      <formula>NOT(ISERROR(SEARCH("scraP",H4)))</formula>
    </cfRule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B2:V32"/>
  <sheetViews>
    <sheetView view="pageBreakPreview" topLeftCell="A7" zoomScale="85" zoomScaleNormal="100" zoomScaleSheetLayoutView="85" workbookViewId="0">
      <selection activeCell="F21" sqref="F21"/>
    </sheetView>
  </sheetViews>
  <sheetFormatPr defaultRowHeight="15"/>
  <cols>
    <col min="4" max="4" width="15.5703125" customWidth="1"/>
    <col min="5" max="5" width="15.5703125" style="714" customWidth="1"/>
    <col min="8" max="8" width="12.7109375" customWidth="1"/>
  </cols>
  <sheetData>
    <row r="2" spans="2:22" ht="28.5">
      <c r="B2" s="1243" t="s">
        <v>12672</v>
      </c>
      <c r="C2" s="1243"/>
      <c r="D2" s="1243"/>
      <c r="E2" s="1243"/>
      <c r="F2" s="1243"/>
      <c r="G2" s="1243"/>
      <c r="H2" s="1243"/>
      <c r="I2" s="746"/>
      <c r="J2" s="1243" t="s">
        <v>12673</v>
      </c>
      <c r="K2" s="1243"/>
      <c r="L2" s="1243"/>
      <c r="M2" s="1243"/>
      <c r="N2" s="1243"/>
      <c r="O2" s="1243"/>
      <c r="P2" s="1243"/>
      <c r="Q2" s="1243"/>
      <c r="R2" s="1243"/>
      <c r="S2" s="1243"/>
      <c r="T2" s="1243"/>
      <c r="U2" s="1243"/>
      <c r="V2" s="1243"/>
    </row>
    <row r="3" spans="2:22" ht="28.5">
      <c r="B3" s="1243"/>
      <c r="C3" s="1243"/>
      <c r="D3" s="1243"/>
      <c r="E3" s="1243"/>
      <c r="F3" s="1243"/>
      <c r="G3" s="1243"/>
      <c r="H3" s="1243"/>
      <c r="I3" s="746"/>
      <c r="J3" s="1243"/>
      <c r="K3" s="1243"/>
      <c r="L3" s="1243"/>
      <c r="M3" s="1243"/>
      <c r="N3" s="1243"/>
      <c r="O3" s="1243"/>
      <c r="P3" s="1243"/>
      <c r="Q3" s="1243"/>
      <c r="R3" s="1243"/>
      <c r="S3" s="1243"/>
      <c r="T3" s="1243"/>
      <c r="U3" s="1243"/>
      <c r="V3" s="1243"/>
    </row>
    <row r="4" spans="2:22" ht="18.75">
      <c r="B4" s="1244" t="s">
        <v>12</v>
      </c>
      <c r="C4" s="1244" t="s">
        <v>12674</v>
      </c>
      <c r="D4" s="1244" t="s">
        <v>12675</v>
      </c>
      <c r="E4" s="993"/>
      <c r="F4" s="1246" t="s">
        <v>12676</v>
      </c>
      <c r="G4" s="1246" t="s">
        <v>12677</v>
      </c>
      <c r="H4" s="1246" t="s">
        <v>12678</v>
      </c>
      <c r="I4" s="747"/>
      <c r="J4" s="1247" t="s">
        <v>12723</v>
      </c>
      <c r="K4" s="1249" t="s">
        <v>10255</v>
      </c>
      <c r="L4" s="1250"/>
      <c r="M4" s="1250"/>
      <c r="N4" s="1251"/>
      <c r="O4" s="1252" t="s">
        <v>12707</v>
      </c>
      <c r="P4" s="1250"/>
      <c r="Q4" s="1250"/>
      <c r="R4" s="1251"/>
      <c r="S4" s="1252" t="s">
        <v>12708</v>
      </c>
      <c r="T4" s="1250"/>
      <c r="U4" s="1250"/>
      <c r="V4" s="1251"/>
    </row>
    <row r="5" spans="2:22" ht="18.75">
      <c r="B5" s="1245"/>
      <c r="C5" s="1245"/>
      <c r="D5" s="1245"/>
      <c r="E5" s="994"/>
      <c r="F5" s="1245"/>
      <c r="G5" s="1245"/>
      <c r="H5" s="1245"/>
      <c r="I5" s="747"/>
      <c r="J5" s="1248"/>
      <c r="K5" s="748" t="s">
        <v>12679</v>
      </c>
      <c r="L5" s="748" t="s">
        <v>12680</v>
      </c>
      <c r="M5" s="748" t="s">
        <v>12681</v>
      </c>
      <c r="N5" s="748" t="s">
        <v>12682</v>
      </c>
      <c r="O5" s="748" t="s">
        <v>12679</v>
      </c>
      <c r="P5" s="748" t="s">
        <v>12680</v>
      </c>
      <c r="Q5" s="748" t="s">
        <v>12681</v>
      </c>
      <c r="R5" s="748" t="s">
        <v>12682</v>
      </c>
      <c r="S5" s="748" t="s">
        <v>12679</v>
      </c>
      <c r="T5" s="748" t="s">
        <v>12680</v>
      </c>
      <c r="U5" s="748" t="s">
        <v>12681</v>
      </c>
      <c r="V5" s="748" t="s">
        <v>12682</v>
      </c>
    </row>
    <row r="6" spans="2:22">
      <c r="B6" s="1239">
        <v>1</v>
      </c>
      <c r="C6" s="1239" t="s">
        <v>12683</v>
      </c>
      <c r="D6" s="711" t="s">
        <v>12684</v>
      </c>
      <c r="E6" s="711"/>
      <c r="F6" s="711"/>
      <c r="G6" s="133">
        <v>1</v>
      </c>
      <c r="H6" s="1237">
        <v>1</v>
      </c>
      <c r="I6" s="749"/>
      <c r="J6" s="1248"/>
      <c r="K6" s="1234" t="s">
        <v>12709</v>
      </c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</row>
    <row r="7" spans="2:22">
      <c r="B7" s="1240"/>
      <c r="C7" s="1240"/>
      <c r="D7" s="711" t="s">
        <v>12685</v>
      </c>
      <c r="E7" s="711"/>
      <c r="F7" s="711"/>
      <c r="G7" s="133">
        <v>1</v>
      </c>
      <c r="H7" s="1238"/>
      <c r="I7" s="749"/>
      <c r="J7" s="1248"/>
      <c r="K7" s="1236"/>
      <c r="L7" s="1149"/>
      <c r="M7" s="1149"/>
      <c r="N7" s="1149"/>
      <c r="O7" s="1149"/>
      <c r="P7" s="1149"/>
      <c r="Q7" s="1149"/>
      <c r="R7" s="1149"/>
      <c r="S7" s="1149"/>
      <c r="T7" s="1149"/>
      <c r="U7" s="1149"/>
      <c r="V7" s="1149"/>
    </row>
    <row r="8" spans="2:22" ht="30">
      <c r="B8" s="750">
        <v>2</v>
      </c>
      <c r="C8" s="750" t="s">
        <v>192</v>
      </c>
      <c r="D8" s="711" t="s">
        <v>12686</v>
      </c>
      <c r="E8" s="711" t="s">
        <v>16808</v>
      </c>
      <c r="F8" s="711"/>
      <c r="G8" s="133">
        <v>1</v>
      </c>
      <c r="H8" s="133">
        <v>1</v>
      </c>
      <c r="I8" s="749"/>
      <c r="J8" s="1248"/>
      <c r="K8" s="739"/>
      <c r="L8" s="739"/>
      <c r="M8" s="739"/>
      <c r="N8" s="755" t="s">
        <v>12710</v>
      </c>
      <c r="O8" s="739"/>
      <c r="P8" s="739"/>
      <c r="Q8" s="739"/>
      <c r="R8" s="739"/>
      <c r="S8" s="739"/>
      <c r="T8" s="739"/>
      <c r="U8" s="739"/>
      <c r="V8" s="739"/>
    </row>
    <row r="9" spans="2:22">
      <c r="B9" s="1239">
        <v>3</v>
      </c>
      <c r="C9" s="1239" t="s">
        <v>12687</v>
      </c>
      <c r="D9" s="711" t="s">
        <v>12688</v>
      </c>
      <c r="E9" s="711"/>
      <c r="F9" s="711"/>
      <c r="G9" s="133">
        <v>1</v>
      </c>
      <c r="H9" s="1237">
        <v>1</v>
      </c>
      <c r="I9" s="749"/>
      <c r="J9" s="1248"/>
      <c r="K9" s="1148"/>
      <c r="L9" s="1234" t="s">
        <v>12711</v>
      </c>
      <c r="M9" s="1148"/>
      <c r="N9" s="1148"/>
      <c r="O9" s="1148"/>
      <c r="P9" s="1148"/>
      <c r="Q9" s="1148"/>
      <c r="R9" s="1148"/>
      <c r="S9" s="1148"/>
      <c r="T9" s="1148"/>
      <c r="U9" s="1148"/>
      <c r="V9" s="1148"/>
    </row>
    <row r="10" spans="2:22">
      <c r="B10" s="1240"/>
      <c r="C10" s="1240"/>
      <c r="D10" s="711" t="s">
        <v>12689</v>
      </c>
      <c r="E10" s="711" t="s">
        <v>16807</v>
      </c>
      <c r="F10" s="711"/>
      <c r="G10" s="133">
        <v>1</v>
      </c>
      <c r="H10" s="1238"/>
      <c r="I10" s="749"/>
      <c r="J10" s="1248"/>
      <c r="K10" s="1149"/>
      <c r="L10" s="1236"/>
      <c r="M10" s="1149"/>
      <c r="N10" s="1149"/>
      <c r="O10" s="1149"/>
      <c r="P10" s="1149"/>
      <c r="Q10" s="1149"/>
      <c r="R10" s="1149"/>
      <c r="S10" s="1149"/>
      <c r="T10" s="1149"/>
      <c r="U10" s="1149"/>
      <c r="V10" s="1149"/>
    </row>
    <row r="11" spans="2:22">
      <c r="B11" s="1239">
        <v>4</v>
      </c>
      <c r="C11" s="1239" t="s">
        <v>12690</v>
      </c>
      <c r="D11" s="711" t="s">
        <v>12688</v>
      </c>
      <c r="E11" s="711"/>
      <c r="F11" s="711"/>
      <c r="G11" s="133">
        <v>1</v>
      </c>
      <c r="H11" s="1237">
        <v>1</v>
      </c>
      <c r="I11" s="749"/>
      <c r="J11" s="1248"/>
      <c r="K11" s="1148"/>
      <c r="L11" s="1148"/>
      <c r="M11" s="1234" t="s">
        <v>12712</v>
      </c>
      <c r="N11" s="1234" t="s">
        <v>12713</v>
      </c>
      <c r="O11" s="1148"/>
      <c r="P11" s="1148"/>
      <c r="Q11" s="1148"/>
      <c r="R11" s="1148"/>
      <c r="S11" s="1148"/>
      <c r="T11" s="1148"/>
      <c r="U11" s="1148"/>
      <c r="V11" s="1148"/>
    </row>
    <row r="12" spans="2:22">
      <c r="B12" s="1241"/>
      <c r="C12" s="1241"/>
      <c r="D12" s="711" t="s">
        <v>12691</v>
      </c>
      <c r="E12" s="711"/>
      <c r="F12" s="711"/>
      <c r="G12" s="133">
        <v>1</v>
      </c>
      <c r="H12" s="1242"/>
      <c r="I12" s="749"/>
      <c r="J12" s="1248"/>
      <c r="K12" s="1154"/>
      <c r="L12" s="1154"/>
      <c r="M12" s="1235"/>
      <c r="N12" s="1235"/>
      <c r="O12" s="1154"/>
      <c r="P12" s="1154"/>
      <c r="Q12" s="1154"/>
      <c r="R12" s="1154"/>
      <c r="S12" s="1154"/>
      <c r="T12" s="1154"/>
      <c r="U12" s="1154"/>
      <c r="V12" s="1154"/>
    </row>
    <row r="13" spans="2:22">
      <c r="B13" s="1240"/>
      <c r="C13" s="1240"/>
      <c r="D13" s="711" t="s">
        <v>12692</v>
      </c>
      <c r="E13" s="711" t="s">
        <v>16807</v>
      </c>
      <c r="F13" s="711"/>
      <c r="G13" s="133">
        <v>1</v>
      </c>
      <c r="H13" s="1238"/>
      <c r="I13" s="749"/>
      <c r="J13" s="1248"/>
      <c r="K13" s="1149"/>
      <c r="L13" s="1149"/>
      <c r="M13" s="1236"/>
      <c r="N13" s="1236"/>
      <c r="O13" s="1149"/>
      <c r="P13" s="1149"/>
      <c r="Q13" s="1149"/>
      <c r="R13" s="1149"/>
      <c r="S13" s="1149"/>
      <c r="T13" s="1149"/>
      <c r="U13" s="1149"/>
      <c r="V13" s="1149"/>
    </row>
    <row r="14" spans="2:22">
      <c r="B14" s="1239">
        <v>5</v>
      </c>
      <c r="C14" s="1239" t="s">
        <v>194</v>
      </c>
      <c r="D14" s="711" t="s">
        <v>12688</v>
      </c>
      <c r="E14" s="711" t="s">
        <v>12690</v>
      </c>
      <c r="F14" s="711"/>
      <c r="G14" s="133">
        <v>1</v>
      </c>
      <c r="H14" s="1237">
        <v>1</v>
      </c>
      <c r="I14" s="749"/>
      <c r="J14" s="1248"/>
      <c r="K14" s="1148"/>
      <c r="L14" s="1148"/>
      <c r="M14" s="1148"/>
      <c r="N14" s="1148"/>
      <c r="O14" s="1234" t="s">
        <v>12714</v>
      </c>
      <c r="P14" s="1148"/>
      <c r="Q14" s="1148"/>
      <c r="R14" s="1234" t="s">
        <v>12715</v>
      </c>
      <c r="S14" s="1148"/>
      <c r="T14" s="1148"/>
      <c r="U14" s="1148"/>
      <c r="V14" s="1148"/>
    </row>
    <row r="15" spans="2:22">
      <c r="B15" s="1241"/>
      <c r="C15" s="1241"/>
      <c r="D15" s="711" t="s">
        <v>12693</v>
      </c>
      <c r="E15" s="711" t="s">
        <v>12687</v>
      </c>
      <c r="F15" s="711"/>
      <c r="G15" s="133">
        <v>1</v>
      </c>
      <c r="H15" s="1242"/>
      <c r="I15" s="749"/>
      <c r="J15" s="1248"/>
      <c r="K15" s="1154"/>
      <c r="L15" s="1154"/>
      <c r="M15" s="1154"/>
      <c r="N15" s="1154"/>
      <c r="O15" s="1235"/>
      <c r="P15" s="1154"/>
      <c r="Q15" s="1154"/>
      <c r="R15" s="1235"/>
      <c r="S15" s="1154"/>
      <c r="T15" s="1154"/>
      <c r="U15" s="1154"/>
      <c r="V15" s="1154"/>
    </row>
    <row r="16" spans="2:22" ht="45">
      <c r="B16" s="1240"/>
      <c r="C16" s="1240"/>
      <c r="D16" s="751" t="s">
        <v>12694</v>
      </c>
      <c r="E16" s="751" t="s">
        <v>16807</v>
      </c>
      <c r="F16" s="751"/>
      <c r="G16" s="133">
        <v>1</v>
      </c>
      <c r="H16" s="1238"/>
      <c r="I16" s="749"/>
      <c r="J16" s="1248"/>
      <c r="K16" s="1149"/>
      <c r="L16" s="1149"/>
      <c r="M16" s="1149"/>
      <c r="N16" s="1149"/>
      <c r="O16" s="1236"/>
      <c r="P16" s="1149"/>
      <c r="Q16" s="1149"/>
      <c r="R16" s="1236"/>
      <c r="S16" s="1149"/>
      <c r="T16" s="1149"/>
      <c r="U16" s="1149"/>
      <c r="V16" s="1149"/>
    </row>
    <row r="17" spans="2:22">
      <c r="B17" s="1239">
        <v>6</v>
      </c>
      <c r="C17" s="1239" t="s">
        <v>12695</v>
      </c>
      <c r="D17" s="711" t="s">
        <v>12696</v>
      </c>
      <c r="E17" s="711"/>
      <c r="F17" s="711"/>
      <c r="G17" s="133">
        <v>1</v>
      </c>
      <c r="H17" s="1237">
        <v>1</v>
      </c>
      <c r="I17" s="749"/>
      <c r="J17" s="1248"/>
      <c r="K17" s="1148"/>
      <c r="L17" s="1148"/>
      <c r="M17" s="1148"/>
      <c r="N17" s="1148"/>
      <c r="O17" s="1148"/>
      <c r="P17" s="1234" t="s">
        <v>12716</v>
      </c>
      <c r="Q17" s="1234" t="s">
        <v>12717</v>
      </c>
      <c r="R17" s="1148"/>
      <c r="S17" s="1148"/>
      <c r="T17" s="1148"/>
      <c r="U17" s="1148"/>
      <c r="V17" s="1148"/>
    </row>
    <row r="18" spans="2:22">
      <c r="B18" s="1241"/>
      <c r="C18" s="1241"/>
      <c r="D18" s="711" t="s">
        <v>12697</v>
      </c>
      <c r="E18" s="711"/>
      <c r="F18" s="711"/>
      <c r="G18" s="133">
        <v>1</v>
      </c>
      <c r="H18" s="1242"/>
      <c r="I18" s="749"/>
      <c r="J18" s="1248"/>
      <c r="K18" s="1154"/>
      <c r="L18" s="1154"/>
      <c r="M18" s="1154"/>
      <c r="N18" s="1154"/>
      <c r="O18" s="1154"/>
      <c r="P18" s="1235"/>
      <c r="Q18" s="1235"/>
      <c r="R18" s="1154"/>
      <c r="S18" s="1154"/>
      <c r="T18" s="1154"/>
      <c r="U18" s="1154"/>
      <c r="V18" s="1154"/>
    </row>
    <row r="19" spans="2:22">
      <c r="B19" s="1240"/>
      <c r="C19" s="1240"/>
      <c r="D19" s="711" t="s">
        <v>12698</v>
      </c>
      <c r="E19" s="711"/>
      <c r="F19" s="711"/>
      <c r="G19" s="133">
        <v>1</v>
      </c>
      <c r="H19" s="1238"/>
      <c r="I19" s="749"/>
      <c r="J19" s="1248"/>
      <c r="K19" s="1149"/>
      <c r="L19" s="1149"/>
      <c r="M19" s="1149"/>
      <c r="N19" s="1149"/>
      <c r="O19" s="1149"/>
      <c r="P19" s="1236"/>
      <c r="Q19" s="1236"/>
      <c r="R19" s="1149"/>
      <c r="S19" s="1149"/>
      <c r="T19" s="1149"/>
      <c r="U19" s="1149"/>
      <c r="V19" s="1149"/>
    </row>
    <row r="20" spans="2:22" ht="30">
      <c r="B20" s="711">
        <v>7</v>
      </c>
      <c r="C20" s="711" t="s">
        <v>12699</v>
      </c>
      <c r="D20" s="711" t="s">
        <v>12696</v>
      </c>
      <c r="E20" s="711"/>
      <c r="F20" s="711"/>
      <c r="G20" s="133">
        <v>1</v>
      </c>
      <c r="H20" s="133">
        <v>1</v>
      </c>
      <c r="I20" s="749"/>
      <c r="J20" s="1248"/>
      <c r="K20" s="739"/>
      <c r="L20" s="739"/>
      <c r="M20" s="739"/>
      <c r="N20" s="739"/>
      <c r="O20" s="739"/>
      <c r="P20" s="739"/>
      <c r="Q20" s="755" t="s">
        <v>12718</v>
      </c>
      <c r="R20" s="739"/>
      <c r="S20" s="739"/>
      <c r="T20" s="739"/>
      <c r="U20" s="739"/>
      <c r="V20" s="739"/>
    </row>
    <row r="21" spans="2:22" ht="30">
      <c r="B21" s="711">
        <v>8</v>
      </c>
      <c r="C21" s="711" t="s">
        <v>12700</v>
      </c>
      <c r="D21" s="711" t="s">
        <v>12701</v>
      </c>
      <c r="E21" s="711"/>
      <c r="F21" s="711"/>
      <c r="G21" s="133">
        <v>1</v>
      </c>
      <c r="H21" s="133">
        <v>0</v>
      </c>
      <c r="I21" s="749"/>
      <c r="J21" s="1248"/>
      <c r="K21" s="739"/>
      <c r="L21" s="739"/>
      <c r="M21" s="739"/>
      <c r="N21" s="739"/>
      <c r="O21" s="739"/>
      <c r="P21" s="739"/>
      <c r="Q21" s="739"/>
      <c r="R21" s="755" t="s">
        <v>12719</v>
      </c>
      <c r="S21" s="739"/>
      <c r="T21" s="739"/>
      <c r="U21" s="739"/>
      <c r="V21" s="739"/>
    </row>
    <row r="22" spans="2:22" ht="30">
      <c r="B22" s="711">
        <v>9</v>
      </c>
      <c r="C22" s="711" t="s">
        <v>12702</v>
      </c>
      <c r="D22" s="711" t="s">
        <v>12701</v>
      </c>
      <c r="E22" s="711"/>
      <c r="F22" s="711"/>
      <c r="G22" s="133">
        <v>1</v>
      </c>
      <c r="H22" s="133">
        <v>0</v>
      </c>
      <c r="I22" s="749"/>
      <c r="J22" s="1248"/>
      <c r="K22" s="739"/>
      <c r="L22" s="739"/>
      <c r="M22" s="739"/>
      <c r="N22" s="739"/>
      <c r="O22" s="739"/>
      <c r="P22" s="739"/>
      <c r="Q22" s="739"/>
      <c r="R22" s="755" t="s">
        <v>12720</v>
      </c>
      <c r="S22" s="739"/>
      <c r="T22" s="739"/>
      <c r="U22" s="739"/>
      <c r="V22" s="739"/>
    </row>
    <row r="23" spans="2:22">
      <c r="B23" s="1239">
        <v>10</v>
      </c>
      <c r="C23" s="1239" t="s">
        <v>12703</v>
      </c>
      <c r="D23" s="711" t="s">
        <v>12704</v>
      </c>
      <c r="E23" s="711"/>
      <c r="F23" s="711"/>
      <c r="G23" s="133">
        <v>1</v>
      </c>
      <c r="H23" s="1237">
        <v>0</v>
      </c>
      <c r="I23" s="749"/>
      <c r="J23" s="1248"/>
      <c r="K23" s="1148"/>
      <c r="L23" s="1148"/>
      <c r="M23" s="1148"/>
      <c r="N23" s="1148"/>
      <c r="O23" s="1148"/>
      <c r="P23" s="1148"/>
      <c r="Q23" s="1148"/>
      <c r="R23" s="1148"/>
      <c r="S23" s="1234" t="s">
        <v>12721</v>
      </c>
      <c r="T23" s="1148"/>
      <c r="U23" s="1148"/>
      <c r="V23" s="1148"/>
    </row>
    <row r="24" spans="2:22">
      <c r="B24" s="1240"/>
      <c r="C24" s="1240"/>
      <c r="D24" s="711" t="s">
        <v>12705</v>
      </c>
      <c r="E24" s="711"/>
      <c r="F24" s="711"/>
      <c r="G24" s="133">
        <v>1</v>
      </c>
      <c r="H24" s="1238"/>
      <c r="I24" s="752"/>
      <c r="J24" s="1248"/>
      <c r="K24" s="1149"/>
      <c r="L24" s="1149"/>
      <c r="M24" s="1149"/>
      <c r="N24" s="1149"/>
      <c r="O24" s="1149"/>
      <c r="P24" s="1149"/>
      <c r="Q24" s="1149"/>
      <c r="R24" s="1149"/>
      <c r="S24" s="1236"/>
      <c r="T24" s="1149"/>
      <c r="U24" s="1149"/>
      <c r="V24" s="1149"/>
    </row>
    <row r="25" spans="2:22" ht="30">
      <c r="B25" s="711">
        <v>11</v>
      </c>
      <c r="C25" s="745" t="s">
        <v>210</v>
      </c>
      <c r="D25" s="745" t="s">
        <v>12706</v>
      </c>
      <c r="E25" s="999"/>
      <c r="F25" s="711">
        <v>2</v>
      </c>
      <c r="G25" s="133">
        <v>1</v>
      </c>
      <c r="H25" s="745">
        <v>0</v>
      </c>
      <c r="I25" s="753"/>
      <c r="J25" s="1248"/>
      <c r="K25" s="740"/>
      <c r="L25" s="740"/>
      <c r="M25" s="740"/>
      <c r="N25" s="740"/>
      <c r="O25" s="740"/>
      <c r="P25" s="740"/>
      <c r="Q25" s="740"/>
      <c r="R25" s="740"/>
      <c r="S25" s="740"/>
      <c r="T25" s="756" t="s">
        <v>12722</v>
      </c>
      <c r="U25" s="740"/>
      <c r="V25" s="740"/>
    </row>
    <row r="26" spans="2:22">
      <c r="B26" s="709"/>
      <c r="C26" s="709"/>
      <c r="D26" s="1232" t="s">
        <v>7170</v>
      </c>
      <c r="E26" s="992"/>
      <c r="F26" s="252">
        <f>SUM(F6:F25)</f>
        <v>2</v>
      </c>
      <c r="G26" s="252">
        <f>SUM(G6:G25)</f>
        <v>20</v>
      </c>
      <c r="H26" s="252">
        <f>SUM(H6:H25)</f>
        <v>7</v>
      </c>
      <c r="I26" s="706"/>
      <c r="J26" s="1232" t="s">
        <v>27</v>
      </c>
      <c r="K26" s="437">
        <v>3</v>
      </c>
      <c r="L26" s="437">
        <v>3</v>
      </c>
      <c r="M26" s="437">
        <v>3</v>
      </c>
      <c r="N26" s="437">
        <v>3</v>
      </c>
      <c r="O26" s="437">
        <v>3</v>
      </c>
      <c r="P26" s="437">
        <v>3</v>
      </c>
      <c r="Q26" s="437">
        <v>3</v>
      </c>
      <c r="R26" s="437">
        <v>3</v>
      </c>
      <c r="S26" s="437">
        <v>2</v>
      </c>
      <c r="T26" s="437">
        <v>3</v>
      </c>
      <c r="U26" s="437">
        <f>SUM(U6:U25)</f>
        <v>0</v>
      </c>
      <c r="V26" s="437">
        <f>SUM(V6:V25)</f>
        <v>0</v>
      </c>
    </row>
    <row r="27" spans="2:22">
      <c r="B27" s="714"/>
      <c r="C27" s="714"/>
      <c r="D27" s="1232"/>
      <c r="E27" s="992"/>
      <c r="F27" s="1233">
        <f>SUM(F26:H26)</f>
        <v>29</v>
      </c>
      <c r="G27" s="1233"/>
      <c r="H27" s="1233"/>
      <c r="I27" s="453"/>
      <c r="J27" s="1232"/>
      <c r="K27" s="754">
        <f>K26</f>
        <v>3</v>
      </c>
      <c r="L27" s="754">
        <f>K27+L26</f>
        <v>6</v>
      </c>
      <c r="M27" s="754">
        <f t="shared" ref="M27:V27" si="0">L27+M26</f>
        <v>9</v>
      </c>
      <c r="N27" s="754">
        <f t="shared" si="0"/>
        <v>12</v>
      </c>
      <c r="O27" s="754">
        <f t="shared" si="0"/>
        <v>15</v>
      </c>
      <c r="P27" s="754">
        <f t="shared" si="0"/>
        <v>18</v>
      </c>
      <c r="Q27" s="754">
        <f t="shared" si="0"/>
        <v>21</v>
      </c>
      <c r="R27" s="754">
        <f t="shared" si="0"/>
        <v>24</v>
      </c>
      <c r="S27" s="754">
        <f t="shared" si="0"/>
        <v>26</v>
      </c>
      <c r="T27" s="754">
        <f t="shared" si="0"/>
        <v>29</v>
      </c>
      <c r="U27" s="754">
        <f t="shared" si="0"/>
        <v>29</v>
      </c>
      <c r="V27" s="754">
        <f t="shared" si="0"/>
        <v>29</v>
      </c>
    </row>
    <row r="29" spans="2:22" s="795" customFormat="1" ht="45">
      <c r="C29" s="998" t="s">
        <v>12</v>
      </c>
      <c r="D29" s="998" t="s">
        <v>12513</v>
      </c>
      <c r="E29" s="998" t="s">
        <v>7647</v>
      </c>
      <c r="F29" s="601" t="s">
        <v>7646</v>
      </c>
      <c r="G29" s="601" t="s">
        <v>7648</v>
      </c>
      <c r="H29" s="601" t="s">
        <v>16774</v>
      </c>
      <c r="I29" s="1004" t="s">
        <v>7743</v>
      </c>
      <c r="J29" s="1000" t="s">
        <v>7647</v>
      </c>
    </row>
    <row r="30" spans="2:22">
      <c r="C30" s="133">
        <v>1</v>
      </c>
      <c r="D30" s="117" t="s">
        <v>16772</v>
      </c>
      <c r="E30" s="117" t="s">
        <v>1739</v>
      </c>
      <c r="F30" s="117">
        <v>1</v>
      </c>
      <c r="G30" s="117">
        <v>15</v>
      </c>
      <c r="H30" s="117">
        <f>F30*G30</f>
        <v>15</v>
      </c>
      <c r="I30" s="1005">
        <v>15</v>
      </c>
      <c r="J30" s="1005" t="s">
        <v>1739</v>
      </c>
      <c r="L30" s="1055" t="s">
        <v>16809</v>
      </c>
    </row>
    <row r="31" spans="2:22">
      <c r="C31" s="133">
        <v>2</v>
      </c>
      <c r="D31" s="117" t="s">
        <v>16773</v>
      </c>
      <c r="E31" s="117" t="s">
        <v>1739</v>
      </c>
      <c r="F31" s="117">
        <v>1</v>
      </c>
      <c r="G31" s="117">
        <v>15</v>
      </c>
      <c r="H31" s="117">
        <f t="shared" ref="H31:H32" si="1">F31*G31</f>
        <v>15</v>
      </c>
      <c r="I31" s="1005">
        <v>15</v>
      </c>
      <c r="J31" s="1005" t="s">
        <v>1739</v>
      </c>
    </row>
    <row r="32" spans="2:22">
      <c r="C32" s="133">
        <v>3</v>
      </c>
      <c r="D32" s="117" t="s">
        <v>12540</v>
      </c>
      <c r="E32" s="626" t="s">
        <v>1739</v>
      </c>
      <c r="F32" s="117">
        <v>6</v>
      </c>
      <c r="G32" s="117">
        <v>15</v>
      </c>
      <c r="H32" s="117">
        <f t="shared" si="1"/>
        <v>90</v>
      </c>
      <c r="I32" s="1006">
        <f>H32/100</f>
        <v>0.9</v>
      </c>
      <c r="J32" s="1005" t="s">
        <v>1724</v>
      </c>
    </row>
  </sheetData>
  <mergeCells count="105">
    <mergeCell ref="S4:V4"/>
    <mergeCell ref="N6:N7"/>
    <mergeCell ref="O6:O7"/>
    <mergeCell ref="P6:P7"/>
    <mergeCell ref="Q6:Q7"/>
    <mergeCell ref="S9:S10"/>
    <mergeCell ref="T9:T10"/>
    <mergeCell ref="U9:U10"/>
    <mergeCell ref="V9:V10"/>
    <mergeCell ref="H6:H7"/>
    <mergeCell ref="K6:K7"/>
    <mergeCell ref="L6:L7"/>
    <mergeCell ref="M6:M7"/>
    <mergeCell ref="G4:G5"/>
    <mergeCell ref="H4:H5"/>
    <mergeCell ref="J4:J25"/>
    <mergeCell ref="K4:N4"/>
    <mergeCell ref="O4:R4"/>
    <mergeCell ref="O11:O13"/>
    <mergeCell ref="P11:P13"/>
    <mergeCell ref="Q14:Q16"/>
    <mergeCell ref="R14:R16"/>
    <mergeCell ref="B2:H3"/>
    <mergeCell ref="J2:V3"/>
    <mergeCell ref="B4:B5"/>
    <mergeCell ref="C4:C5"/>
    <mergeCell ref="D4:D5"/>
    <mergeCell ref="F4:F5"/>
    <mergeCell ref="M9:M10"/>
    <mergeCell ref="N9:N10"/>
    <mergeCell ref="O9:O10"/>
    <mergeCell ref="P9:P10"/>
    <mergeCell ref="Q9:Q10"/>
    <mergeCell ref="R9:R10"/>
    <mergeCell ref="T6:T7"/>
    <mergeCell ref="U6:U7"/>
    <mergeCell ref="V6:V7"/>
    <mergeCell ref="B9:B10"/>
    <mergeCell ref="C9:C10"/>
    <mergeCell ref="H9:H10"/>
    <mergeCell ref="K9:K10"/>
    <mergeCell ref="L9:L10"/>
    <mergeCell ref="R6:R7"/>
    <mergeCell ref="S6:S7"/>
    <mergeCell ref="B6:B7"/>
    <mergeCell ref="C6:C7"/>
    <mergeCell ref="U14:U16"/>
    <mergeCell ref="V14:V16"/>
    <mergeCell ref="B11:B13"/>
    <mergeCell ref="C11:C13"/>
    <mergeCell ref="H11:H13"/>
    <mergeCell ref="K11:K13"/>
    <mergeCell ref="L11:L13"/>
    <mergeCell ref="M11:M13"/>
    <mergeCell ref="N11:N13"/>
    <mergeCell ref="U11:U13"/>
    <mergeCell ref="V11:V13"/>
    <mergeCell ref="B14:B16"/>
    <mergeCell ref="C14:C16"/>
    <mergeCell ref="H14:H16"/>
    <mergeCell ref="K14:K16"/>
    <mergeCell ref="L14:L16"/>
    <mergeCell ref="M14:M16"/>
    <mergeCell ref="N14:N16"/>
    <mergeCell ref="O14:O16"/>
    <mergeCell ref="Q11:Q13"/>
    <mergeCell ref="R11:R13"/>
    <mergeCell ref="S11:S13"/>
    <mergeCell ref="T11:T13"/>
    <mergeCell ref="P14:P16"/>
    <mergeCell ref="S14:S16"/>
    <mergeCell ref="T14:T16"/>
    <mergeCell ref="B17:B19"/>
    <mergeCell ref="C17:C19"/>
    <mergeCell ref="H17:H19"/>
    <mergeCell ref="K17:K19"/>
    <mergeCell ref="L17:L19"/>
    <mergeCell ref="M17:M19"/>
    <mergeCell ref="T17:T19"/>
    <mergeCell ref="U17:U19"/>
    <mergeCell ref="T23:T24"/>
    <mergeCell ref="U23:U24"/>
    <mergeCell ref="B23:B24"/>
    <mergeCell ref="C23:C24"/>
    <mergeCell ref="O17:O19"/>
    <mergeCell ref="P17:P19"/>
    <mergeCell ref="V23:V24"/>
    <mergeCell ref="V17:V19"/>
    <mergeCell ref="D26:D27"/>
    <mergeCell ref="J26:J27"/>
    <mergeCell ref="F27:H27"/>
    <mergeCell ref="Q17:Q19"/>
    <mergeCell ref="R17:R19"/>
    <mergeCell ref="S17:S19"/>
    <mergeCell ref="Q23:Q24"/>
    <mergeCell ref="R23:R24"/>
    <mergeCell ref="S23:S24"/>
    <mergeCell ref="N17:N19"/>
    <mergeCell ref="N23:N24"/>
    <mergeCell ref="O23:O24"/>
    <mergeCell ref="P23:P24"/>
    <mergeCell ref="H23:H24"/>
    <mergeCell ref="K23:K24"/>
    <mergeCell ref="L23:L24"/>
    <mergeCell ref="M23:M24"/>
  </mergeCells>
  <pageMargins left="0.7" right="0.7" top="0.75" bottom="0.75" header="0.3" footer="0.3"/>
  <pageSetup paperSize="9" scale="6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B41"/>
  <sheetViews>
    <sheetView zoomScale="55" zoomScaleNormal="55" workbookViewId="0">
      <pane xSplit="5" ySplit="7" topLeftCell="F53" activePane="bottomRight" state="frozen"/>
      <selection pane="topRight" activeCell="E1" sqref="E1"/>
      <selection pane="bottomLeft" activeCell="A8" sqref="A8"/>
      <selection pane="bottomRight" activeCell="AF15" sqref="AF15"/>
    </sheetView>
  </sheetViews>
  <sheetFormatPr defaultColWidth="9.140625" defaultRowHeight="15"/>
  <cols>
    <col min="1" max="1" width="6.7109375" style="714" customWidth="1"/>
    <col min="2" max="2" width="33.28515625" style="714" customWidth="1"/>
    <col min="3" max="3" width="11.140625" style="132" customWidth="1"/>
    <col min="4" max="4" width="6.7109375" style="132" customWidth="1"/>
    <col min="5" max="5" width="9.5703125" style="714" customWidth="1"/>
    <col min="6" max="53" width="6.5703125" style="714" customWidth="1"/>
    <col min="54" max="54" width="15.42578125" style="714" bestFit="1" customWidth="1"/>
    <col min="55" max="16384" width="9.140625" style="714"/>
  </cols>
  <sheetData>
    <row r="1" spans="1:54">
      <c r="A1" s="1265" t="s">
        <v>7395</v>
      </c>
      <c r="B1" s="1266"/>
      <c r="C1" s="1266"/>
      <c r="D1" s="1266"/>
      <c r="E1" s="1267"/>
      <c r="F1" s="1274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  <c r="W1" s="558"/>
      <c r="X1" s="558"/>
      <c r="Y1" s="558"/>
      <c r="Z1" s="558"/>
      <c r="AA1" s="558"/>
      <c r="AB1" s="558"/>
      <c r="AC1" s="558"/>
      <c r="AD1" s="558"/>
      <c r="AE1" s="558"/>
      <c r="AF1" s="558"/>
      <c r="AG1" s="558"/>
      <c r="AH1" s="558"/>
      <c r="AI1" s="558"/>
      <c r="AJ1" s="558"/>
      <c r="AK1" s="558"/>
      <c r="AL1" s="558"/>
      <c r="AM1" s="558"/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8"/>
      <c r="AY1" s="558"/>
      <c r="AZ1" s="558"/>
      <c r="BA1" s="558"/>
      <c r="BB1" s="559"/>
    </row>
    <row r="2" spans="1:54">
      <c r="A2" s="1268"/>
      <c r="B2" s="1269"/>
      <c r="C2" s="1269"/>
      <c r="D2" s="1269"/>
      <c r="E2" s="1270"/>
      <c r="F2" s="127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5"/>
      <c r="AK2" s="715"/>
      <c r="AL2" s="715"/>
      <c r="AM2" s="715"/>
      <c r="AN2" s="715"/>
      <c r="AO2" s="715"/>
      <c r="AP2" s="715"/>
      <c r="AQ2" s="715"/>
      <c r="AR2" s="715"/>
      <c r="AS2" s="715"/>
      <c r="AT2" s="715"/>
      <c r="AU2" s="715"/>
      <c r="AV2" s="715"/>
      <c r="AW2" s="715"/>
      <c r="AX2" s="715"/>
      <c r="AY2" s="715"/>
      <c r="AZ2" s="715"/>
      <c r="BA2" s="715"/>
      <c r="BB2" s="561"/>
    </row>
    <row r="3" spans="1:54">
      <c r="A3" s="1268"/>
      <c r="B3" s="1269"/>
      <c r="C3" s="1269"/>
      <c r="D3" s="1269"/>
      <c r="E3" s="1270"/>
      <c r="F3" s="127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715"/>
      <c r="X3" s="715"/>
      <c r="Y3" s="715"/>
      <c r="Z3" s="715"/>
      <c r="AA3" s="715"/>
      <c r="AB3" s="715"/>
      <c r="AC3" s="715"/>
      <c r="AD3" s="715"/>
      <c r="AE3" s="715"/>
      <c r="AF3" s="715"/>
      <c r="AG3" s="715"/>
      <c r="AH3" s="715"/>
      <c r="AI3" s="715"/>
      <c r="AJ3" s="715"/>
      <c r="AK3" s="715"/>
      <c r="AL3" s="715"/>
      <c r="AM3" s="715"/>
      <c r="AN3" s="715"/>
      <c r="AO3" s="715"/>
      <c r="AP3" s="715"/>
      <c r="AQ3" s="715"/>
      <c r="AR3" s="715"/>
      <c r="AS3" s="715"/>
      <c r="AT3" s="715"/>
      <c r="AU3" s="715"/>
      <c r="AV3" s="715"/>
      <c r="AW3" s="715"/>
      <c r="AX3" s="715"/>
      <c r="AY3" s="715"/>
      <c r="AZ3" s="715"/>
      <c r="BA3" s="715"/>
      <c r="BB3" s="561"/>
    </row>
    <row r="4" spans="1:54">
      <c r="A4" s="1268"/>
      <c r="B4" s="1269"/>
      <c r="C4" s="1269"/>
      <c r="D4" s="1269"/>
      <c r="E4" s="1270"/>
      <c r="F4" s="127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561"/>
    </row>
    <row r="5" spans="1:54" ht="15.75" thickBot="1">
      <c r="A5" s="1271"/>
      <c r="B5" s="1272"/>
      <c r="C5" s="1272"/>
      <c r="D5" s="1272"/>
      <c r="E5" s="1273"/>
      <c r="F5" s="1276"/>
      <c r="G5" s="562"/>
      <c r="H5" s="562"/>
      <c r="I5" s="562"/>
      <c r="J5" s="562"/>
      <c r="K5" s="562"/>
      <c r="L5" s="562"/>
      <c r="M5" s="562"/>
      <c r="N5" s="562"/>
      <c r="O5" s="562"/>
      <c r="P5" s="562"/>
      <c r="Q5" s="562"/>
      <c r="R5" s="562"/>
      <c r="S5" s="562"/>
      <c r="T5" s="562"/>
      <c r="U5" s="562"/>
      <c r="V5" s="562"/>
      <c r="W5" s="562"/>
      <c r="X5" s="562"/>
      <c r="Y5" s="562"/>
      <c r="Z5" s="562"/>
      <c r="AA5" s="562"/>
      <c r="AB5" s="562"/>
      <c r="AC5" s="562"/>
      <c r="AD5" s="562"/>
      <c r="AE5" s="562"/>
      <c r="AF5" s="562"/>
      <c r="AG5" s="562"/>
      <c r="AH5" s="562"/>
      <c r="AI5" s="562"/>
      <c r="AJ5" s="562"/>
      <c r="AK5" s="562"/>
      <c r="AL5" s="562"/>
      <c r="AM5" s="562"/>
      <c r="AN5" s="562"/>
      <c r="AO5" s="562"/>
      <c r="AP5" s="562"/>
      <c r="AQ5" s="562"/>
      <c r="AR5" s="562"/>
      <c r="AS5" s="562"/>
      <c r="AT5" s="562"/>
      <c r="AU5" s="562"/>
      <c r="AV5" s="562"/>
      <c r="AW5" s="562"/>
      <c r="AX5" s="562"/>
      <c r="AY5" s="562"/>
      <c r="AZ5" s="562"/>
      <c r="BA5" s="562"/>
      <c r="BB5" s="563"/>
    </row>
    <row r="6" spans="1:54" ht="21">
      <c r="A6" s="1255" t="s">
        <v>7396</v>
      </c>
      <c r="B6" s="1255" t="s">
        <v>12805</v>
      </c>
      <c r="C6" s="1260" t="s">
        <v>13</v>
      </c>
      <c r="D6" s="1261"/>
      <c r="E6" s="1255" t="s">
        <v>7399</v>
      </c>
      <c r="F6" s="1257" t="s">
        <v>10253</v>
      </c>
      <c r="G6" s="1255"/>
      <c r="H6" s="1255"/>
      <c r="I6" s="1255"/>
      <c r="J6" s="1257" t="s">
        <v>12799</v>
      </c>
      <c r="K6" s="1255"/>
      <c r="L6" s="1255"/>
      <c r="M6" s="1255"/>
      <c r="N6" s="1254" t="s">
        <v>10255</v>
      </c>
      <c r="O6" s="1255"/>
      <c r="P6" s="1255"/>
      <c r="Q6" s="1255"/>
      <c r="R6" s="1254" t="s">
        <v>12707</v>
      </c>
      <c r="S6" s="1255"/>
      <c r="T6" s="1255"/>
      <c r="U6" s="1255"/>
      <c r="V6" s="1254" t="s">
        <v>12708</v>
      </c>
      <c r="W6" s="1255"/>
      <c r="X6" s="1255"/>
      <c r="Y6" s="1255"/>
      <c r="Z6" s="1254" t="s">
        <v>12795</v>
      </c>
      <c r="AA6" s="1255"/>
      <c r="AB6" s="1255"/>
      <c r="AC6" s="1255"/>
      <c r="AD6" s="1254" t="s">
        <v>10259</v>
      </c>
      <c r="AE6" s="1255"/>
      <c r="AF6" s="1255"/>
      <c r="AG6" s="1255"/>
      <c r="AH6" s="1254" t="s">
        <v>10260</v>
      </c>
      <c r="AI6" s="1255"/>
      <c r="AJ6" s="1255"/>
      <c r="AK6" s="1255"/>
      <c r="AL6" s="1254" t="s">
        <v>10261</v>
      </c>
      <c r="AM6" s="1255"/>
      <c r="AN6" s="1255"/>
      <c r="AO6" s="1255"/>
      <c r="AP6" s="1254" t="s">
        <v>10262</v>
      </c>
      <c r="AQ6" s="1255"/>
      <c r="AR6" s="1255"/>
      <c r="AS6" s="1255"/>
      <c r="AT6" s="1254" t="s">
        <v>12796</v>
      </c>
      <c r="AU6" s="1255"/>
      <c r="AV6" s="1255"/>
      <c r="AW6" s="1255"/>
      <c r="AX6" s="1254" t="s">
        <v>12807</v>
      </c>
      <c r="AY6" s="1255"/>
      <c r="AZ6" s="1255"/>
      <c r="BA6" s="1255"/>
      <c r="BB6" s="1258" t="s">
        <v>7400</v>
      </c>
    </row>
    <row r="7" spans="1:54" ht="21">
      <c r="A7" s="1277"/>
      <c r="B7" s="1277"/>
      <c r="C7" s="1262"/>
      <c r="D7" s="1263"/>
      <c r="E7" s="1277"/>
      <c r="F7" s="606" t="s">
        <v>7401</v>
      </c>
      <c r="G7" s="606" t="s">
        <v>7402</v>
      </c>
      <c r="H7" s="606" t="s">
        <v>7403</v>
      </c>
      <c r="I7" s="606" t="s">
        <v>7404</v>
      </c>
      <c r="J7" s="606" t="s">
        <v>7401</v>
      </c>
      <c r="K7" s="606" t="s">
        <v>7402</v>
      </c>
      <c r="L7" s="606" t="s">
        <v>7403</v>
      </c>
      <c r="M7" s="606" t="s">
        <v>7404</v>
      </c>
      <c r="N7" s="606" t="s">
        <v>7401</v>
      </c>
      <c r="O7" s="606" t="s">
        <v>7402</v>
      </c>
      <c r="P7" s="606" t="s">
        <v>7403</v>
      </c>
      <c r="Q7" s="606" t="s">
        <v>7404</v>
      </c>
      <c r="R7" s="606" t="s">
        <v>7401</v>
      </c>
      <c r="S7" s="606" t="s">
        <v>7402</v>
      </c>
      <c r="T7" s="606" t="s">
        <v>7403</v>
      </c>
      <c r="U7" s="606" t="s">
        <v>7404</v>
      </c>
      <c r="V7" s="606" t="s">
        <v>7401</v>
      </c>
      <c r="W7" s="606" t="s">
        <v>7402</v>
      </c>
      <c r="X7" s="606" t="s">
        <v>7403</v>
      </c>
      <c r="Y7" s="606" t="s">
        <v>7404</v>
      </c>
      <c r="Z7" s="606" t="s">
        <v>7401</v>
      </c>
      <c r="AA7" s="606" t="s">
        <v>7402</v>
      </c>
      <c r="AB7" s="606" t="s">
        <v>7403</v>
      </c>
      <c r="AC7" s="606" t="s">
        <v>7404</v>
      </c>
      <c r="AD7" s="606" t="s">
        <v>7401</v>
      </c>
      <c r="AE7" s="606" t="s">
        <v>7402</v>
      </c>
      <c r="AF7" s="606" t="s">
        <v>7403</v>
      </c>
      <c r="AG7" s="606" t="s">
        <v>7404</v>
      </c>
      <c r="AH7" s="606" t="s">
        <v>7401</v>
      </c>
      <c r="AI7" s="606" t="s">
        <v>7402</v>
      </c>
      <c r="AJ7" s="606" t="s">
        <v>7403</v>
      </c>
      <c r="AK7" s="606" t="s">
        <v>7404</v>
      </c>
      <c r="AL7" s="606" t="s">
        <v>7401</v>
      </c>
      <c r="AM7" s="606" t="s">
        <v>7402</v>
      </c>
      <c r="AN7" s="606" t="s">
        <v>7403</v>
      </c>
      <c r="AO7" s="606" t="s">
        <v>7404</v>
      </c>
      <c r="AP7" s="606" t="s">
        <v>7401</v>
      </c>
      <c r="AQ7" s="606" t="s">
        <v>7402</v>
      </c>
      <c r="AR7" s="606" t="s">
        <v>7403</v>
      </c>
      <c r="AS7" s="606" t="s">
        <v>7404</v>
      </c>
      <c r="AT7" s="606" t="s">
        <v>7401</v>
      </c>
      <c r="AU7" s="606" t="s">
        <v>7402</v>
      </c>
      <c r="AV7" s="606" t="s">
        <v>7403</v>
      </c>
      <c r="AW7" s="606" t="s">
        <v>7404</v>
      </c>
      <c r="AX7" s="606" t="s">
        <v>7401</v>
      </c>
      <c r="AY7" s="606" t="s">
        <v>7402</v>
      </c>
      <c r="AZ7" s="606" t="s">
        <v>7403</v>
      </c>
      <c r="BA7" s="606" t="s">
        <v>7404</v>
      </c>
      <c r="BB7" s="1259"/>
    </row>
    <row r="8" spans="1:54" ht="54.75" customHeight="1">
      <c r="A8" s="744" t="s">
        <v>61</v>
      </c>
      <c r="B8" s="1264" t="s">
        <v>7408</v>
      </c>
      <c r="C8" s="1264"/>
      <c r="D8" s="1264"/>
      <c r="E8" s="741"/>
      <c r="F8" s="16"/>
      <c r="G8" s="16"/>
      <c r="H8" s="16"/>
      <c r="I8" s="767"/>
      <c r="J8" s="16"/>
      <c r="K8" s="16"/>
      <c r="L8" s="16"/>
      <c r="M8" s="767"/>
      <c r="N8" s="16"/>
      <c r="O8" s="16"/>
      <c r="P8" s="16"/>
      <c r="Q8" s="767"/>
      <c r="R8" s="16"/>
      <c r="S8" s="16"/>
      <c r="T8" s="16"/>
      <c r="U8" s="767"/>
      <c r="V8" s="16"/>
      <c r="W8" s="16"/>
      <c r="X8" s="16"/>
      <c r="Y8" s="767"/>
      <c r="Z8" s="16"/>
      <c r="AA8" s="16"/>
      <c r="AB8" s="16"/>
      <c r="AC8" s="16"/>
      <c r="AD8" s="16"/>
      <c r="AE8" s="16"/>
      <c r="AF8" s="16"/>
      <c r="AG8" s="767"/>
      <c r="AH8" s="16"/>
      <c r="AI8" s="16"/>
      <c r="AJ8" s="16"/>
      <c r="AK8" s="767"/>
      <c r="AL8" s="16"/>
      <c r="AM8" s="16"/>
      <c r="AN8" s="16"/>
      <c r="AO8" s="767"/>
      <c r="AP8" s="16"/>
      <c r="AQ8" s="16"/>
      <c r="AR8" s="782"/>
      <c r="AS8" s="16"/>
      <c r="AT8" s="16"/>
      <c r="AU8" s="16"/>
      <c r="AV8" s="782"/>
      <c r="AW8" s="16"/>
      <c r="AX8" s="16"/>
      <c r="AY8" s="16"/>
      <c r="AZ8" s="782"/>
      <c r="BA8" s="16"/>
      <c r="BB8" s="743"/>
    </row>
    <row r="9" spans="1:54" ht="54.75" customHeight="1">
      <c r="A9" s="742">
        <v>1</v>
      </c>
      <c r="B9" s="780" t="s">
        <v>12800</v>
      </c>
      <c r="C9" s="741">
        <v>17</v>
      </c>
      <c r="D9" s="1256">
        <f>SUM(C9:C11)</f>
        <v>45</v>
      </c>
      <c r="E9" s="741" t="s">
        <v>12806</v>
      </c>
      <c r="F9" s="16"/>
      <c r="G9" s="16"/>
      <c r="H9" s="25"/>
      <c r="I9" s="25"/>
      <c r="J9" s="16"/>
      <c r="K9" s="16"/>
      <c r="L9" s="767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766"/>
    </row>
    <row r="10" spans="1:54" ht="54.75" customHeight="1">
      <c r="A10" s="742">
        <v>2</v>
      </c>
      <c r="B10" s="691" t="s">
        <v>12801</v>
      </c>
      <c r="C10" s="742">
        <v>16</v>
      </c>
      <c r="D10" s="1256"/>
      <c r="E10" s="741" t="s">
        <v>12806</v>
      </c>
      <c r="F10" s="16"/>
      <c r="G10" s="16"/>
      <c r="H10" s="25"/>
      <c r="I10" s="25"/>
      <c r="J10" s="25"/>
      <c r="K10" s="16"/>
      <c r="L10" s="16"/>
      <c r="M10" s="767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766"/>
    </row>
    <row r="11" spans="1:54" ht="54.75" customHeight="1">
      <c r="A11" s="742">
        <v>3</v>
      </c>
      <c r="B11" s="691" t="s">
        <v>12802</v>
      </c>
      <c r="C11" s="742">
        <v>12</v>
      </c>
      <c r="D11" s="1256"/>
      <c r="E11" s="741" t="s">
        <v>12806</v>
      </c>
      <c r="F11" s="16"/>
      <c r="G11" s="16"/>
      <c r="H11" s="16"/>
      <c r="I11" s="25"/>
      <c r="J11" s="25"/>
      <c r="K11" s="25"/>
      <c r="L11" s="16"/>
      <c r="M11" s="16"/>
      <c r="N11" s="16"/>
      <c r="O11" s="16"/>
      <c r="P11" s="767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766"/>
    </row>
    <row r="12" spans="1:54" s="321" customFormat="1" ht="54.75" customHeight="1">
      <c r="A12" s="774">
        <v>4</v>
      </c>
      <c r="B12" s="775" t="s">
        <v>192</v>
      </c>
      <c r="C12" s="774">
        <v>22</v>
      </c>
      <c r="D12" s="1256">
        <f>SUM(C12:C13)</f>
        <v>48</v>
      </c>
      <c r="E12" s="741" t="s">
        <v>12806</v>
      </c>
      <c r="F12" s="776"/>
      <c r="G12" s="776"/>
      <c r="H12" s="776"/>
      <c r="I12" s="777"/>
      <c r="J12" s="777"/>
      <c r="K12" s="25"/>
      <c r="L12" s="776"/>
      <c r="M12" s="776"/>
      <c r="N12" s="25"/>
      <c r="O12" s="16"/>
      <c r="P12" s="16"/>
      <c r="Q12" s="767"/>
      <c r="R12" s="776"/>
      <c r="S12" s="776"/>
      <c r="T12" s="776"/>
      <c r="U12" s="776"/>
      <c r="V12" s="776"/>
      <c r="W12" s="776"/>
      <c r="X12" s="776"/>
      <c r="Y12" s="776"/>
      <c r="Z12" s="776"/>
      <c r="AA12" s="776"/>
      <c r="AB12" s="776"/>
      <c r="AC12" s="776"/>
      <c r="AD12" s="776"/>
      <c r="AE12" s="776"/>
      <c r="AF12" s="776"/>
      <c r="AG12" s="776"/>
      <c r="AH12" s="776"/>
      <c r="AI12" s="776"/>
      <c r="AJ12" s="776"/>
      <c r="AK12" s="776"/>
      <c r="AL12" s="776"/>
      <c r="AM12" s="776"/>
      <c r="AN12" s="776"/>
      <c r="AO12" s="776"/>
      <c r="AP12" s="776"/>
      <c r="AQ12" s="776"/>
      <c r="AR12" s="776"/>
      <c r="AS12" s="776"/>
      <c r="AT12" s="776"/>
      <c r="AU12" s="776"/>
      <c r="AV12" s="776"/>
      <c r="AW12" s="776"/>
      <c r="AX12" s="776"/>
      <c r="AY12" s="776"/>
      <c r="AZ12" s="776"/>
      <c r="BA12" s="776"/>
      <c r="BB12" s="778"/>
    </row>
    <row r="13" spans="1:54" ht="54.75" customHeight="1">
      <c r="A13" s="742">
        <v>5</v>
      </c>
      <c r="B13" s="691" t="s">
        <v>12687</v>
      </c>
      <c r="C13" s="742">
        <v>26</v>
      </c>
      <c r="D13" s="1256"/>
      <c r="E13" s="741" t="s">
        <v>12806</v>
      </c>
      <c r="F13" s="16"/>
      <c r="G13" s="16"/>
      <c r="H13" s="16"/>
      <c r="I13" s="16"/>
      <c r="J13" s="25"/>
      <c r="K13" s="16"/>
      <c r="L13" s="25"/>
      <c r="M13" s="16"/>
      <c r="N13" s="25"/>
      <c r="O13" s="16"/>
      <c r="P13" s="767"/>
      <c r="Q13" s="16"/>
      <c r="R13" s="16"/>
      <c r="S13" s="16"/>
      <c r="T13" s="767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766"/>
    </row>
    <row r="14" spans="1:54" ht="54.75" customHeight="1">
      <c r="A14" s="742">
        <v>6</v>
      </c>
      <c r="B14" s="691" t="s">
        <v>12690</v>
      </c>
      <c r="C14" s="742">
        <v>37</v>
      </c>
      <c r="D14" s="1256">
        <f>SUM(C14:C15)</f>
        <v>70</v>
      </c>
      <c r="E14" s="741" t="s">
        <v>12806</v>
      </c>
      <c r="F14" s="16"/>
      <c r="G14" s="16"/>
      <c r="H14" s="16"/>
      <c r="I14" s="16"/>
      <c r="J14" s="25"/>
      <c r="K14" s="25"/>
      <c r="L14" s="25"/>
      <c r="M14" s="16"/>
      <c r="N14" s="25"/>
      <c r="O14" s="25"/>
      <c r="P14" s="16"/>
      <c r="Q14" s="767"/>
      <c r="R14" s="25"/>
      <c r="S14" s="16"/>
      <c r="T14" s="16"/>
      <c r="U14" s="767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766"/>
    </row>
    <row r="15" spans="1:54" ht="54.75" customHeight="1">
      <c r="A15" s="742">
        <v>7</v>
      </c>
      <c r="B15" s="691" t="s">
        <v>194</v>
      </c>
      <c r="C15" s="742">
        <v>33</v>
      </c>
      <c r="D15" s="1256"/>
      <c r="E15" s="741" t="s">
        <v>12806</v>
      </c>
      <c r="F15" s="16"/>
      <c r="G15" s="16"/>
      <c r="H15" s="16"/>
      <c r="I15" s="16"/>
      <c r="J15" s="16"/>
      <c r="K15" s="25"/>
      <c r="L15" s="16"/>
      <c r="M15" s="25"/>
      <c r="N15" s="16"/>
      <c r="O15" s="16"/>
      <c r="P15" s="16"/>
      <c r="Q15" s="16"/>
      <c r="R15" s="16"/>
      <c r="S15" s="767"/>
      <c r="T15" s="16"/>
      <c r="U15" s="16"/>
      <c r="V15" s="16"/>
      <c r="W15" s="16"/>
      <c r="X15" s="767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766"/>
    </row>
    <row r="16" spans="1:54" ht="54.75" customHeight="1">
      <c r="A16" s="742">
        <v>8</v>
      </c>
      <c r="B16" s="691" t="s">
        <v>12695</v>
      </c>
      <c r="C16" s="742">
        <v>42</v>
      </c>
      <c r="D16" s="1256">
        <f>SUM(C16:C17)</f>
        <v>67</v>
      </c>
      <c r="E16" s="741" t="s">
        <v>12806</v>
      </c>
      <c r="F16" s="16"/>
      <c r="G16" s="16"/>
      <c r="H16" s="16"/>
      <c r="I16" s="16"/>
      <c r="J16" s="16"/>
      <c r="K16" s="25"/>
      <c r="L16" s="16"/>
      <c r="M16" s="25"/>
      <c r="N16" s="16"/>
      <c r="O16" s="16"/>
      <c r="P16" s="16"/>
      <c r="Q16" s="16"/>
      <c r="R16" s="25"/>
      <c r="S16" s="16"/>
      <c r="T16" s="767"/>
      <c r="U16" s="16"/>
      <c r="V16" s="25"/>
      <c r="W16" s="16"/>
      <c r="X16" s="16"/>
      <c r="Y16" s="767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766"/>
    </row>
    <row r="17" spans="1:54" ht="54.75" customHeight="1">
      <c r="A17" s="742">
        <v>9</v>
      </c>
      <c r="B17" s="691" t="s">
        <v>12699</v>
      </c>
      <c r="C17" s="742">
        <v>25</v>
      </c>
      <c r="D17" s="1256"/>
      <c r="E17" s="741" t="s">
        <v>12806</v>
      </c>
      <c r="F17" s="16"/>
      <c r="G17" s="16"/>
      <c r="H17" s="16"/>
      <c r="I17" s="16"/>
      <c r="J17" s="16"/>
      <c r="K17" s="25"/>
      <c r="L17" s="25"/>
      <c r="M17" s="16"/>
      <c r="N17" s="25"/>
      <c r="O17" s="16"/>
      <c r="P17" s="16"/>
      <c r="Q17" s="16"/>
      <c r="R17" s="25"/>
      <c r="S17" s="25"/>
      <c r="T17" s="16"/>
      <c r="U17" s="767"/>
      <c r="V17" s="16"/>
      <c r="W17" s="16"/>
      <c r="X17" s="16"/>
      <c r="Y17" s="16"/>
      <c r="Z17" s="16"/>
      <c r="AA17" s="767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766"/>
    </row>
    <row r="18" spans="1:54" ht="54.75" customHeight="1">
      <c r="A18" s="742">
        <v>10</v>
      </c>
      <c r="B18" s="691" t="s">
        <v>202</v>
      </c>
      <c r="C18" s="742">
        <v>14</v>
      </c>
      <c r="D18" s="1256">
        <f>SUM(C18:C22)</f>
        <v>61</v>
      </c>
      <c r="E18" s="741" t="s">
        <v>12806</v>
      </c>
      <c r="F18" s="16"/>
      <c r="G18" s="16"/>
      <c r="H18" s="16"/>
      <c r="I18" s="16"/>
      <c r="J18" s="16"/>
      <c r="K18" s="25"/>
      <c r="L18" s="25"/>
      <c r="M18" s="16"/>
      <c r="N18" s="25"/>
      <c r="O18" s="16"/>
      <c r="P18" s="16"/>
      <c r="Q18" s="16"/>
      <c r="R18" s="16"/>
      <c r="S18" s="16"/>
      <c r="T18" s="16"/>
      <c r="U18" s="16"/>
      <c r="V18" s="16"/>
      <c r="W18" s="767"/>
      <c r="X18" s="16"/>
      <c r="Y18" s="25"/>
      <c r="Z18" s="16"/>
      <c r="AA18" s="16"/>
      <c r="AB18" s="767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766"/>
    </row>
    <row r="19" spans="1:54" ht="54.75" customHeight="1">
      <c r="A19" s="742">
        <v>11</v>
      </c>
      <c r="B19" s="691" t="s">
        <v>203</v>
      </c>
      <c r="C19" s="742">
        <v>5</v>
      </c>
      <c r="D19" s="1256"/>
      <c r="E19" s="741" t="s">
        <v>12806</v>
      </c>
      <c r="F19" s="16"/>
      <c r="G19" s="16"/>
      <c r="H19" s="16"/>
      <c r="I19" s="16"/>
      <c r="J19" s="16"/>
      <c r="K19" s="16"/>
      <c r="L19" s="25"/>
      <c r="M19" s="25"/>
      <c r="N19" s="16"/>
      <c r="O19" s="25"/>
      <c r="P19" s="16"/>
      <c r="Q19" s="16"/>
      <c r="R19" s="16"/>
      <c r="S19" s="16"/>
      <c r="T19" s="16"/>
      <c r="U19" s="16"/>
      <c r="V19" s="25"/>
      <c r="W19" s="16"/>
      <c r="X19" s="767"/>
      <c r="Y19" s="25"/>
      <c r="Z19" s="25"/>
      <c r="AA19" s="16"/>
      <c r="AB19" s="16"/>
      <c r="AC19" s="16"/>
      <c r="AD19" s="16"/>
      <c r="AE19" s="767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766"/>
    </row>
    <row r="20" spans="1:54" ht="54.75" customHeight="1">
      <c r="A20" s="742">
        <v>12</v>
      </c>
      <c r="B20" s="691" t="s">
        <v>204</v>
      </c>
      <c r="C20" s="742">
        <v>9</v>
      </c>
      <c r="D20" s="1256"/>
      <c r="E20" s="741" t="s">
        <v>12806</v>
      </c>
      <c r="F20" s="16"/>
      <c r="G20" s="16"/>
      <c r="H20" s="16"/>
      <c r="I20" s="16"/>
      <c r="J20" s="16"/>
      <c r="K20" s="16"/>
      <c r="L20" s="25"/>
      <c r="M20" s="25"/>
      <c r="N20" s="16"/>
      <c r="O20" s="25"/>
      <c r="P20" s="16"/>
      <c r="Q20" s="16"/>
      <c r="R20" s="16"/>
      <c r="S20" s="16"/>
      <c r="T20" s="16"/>
      <c r="U20" s="16"/>
      <c r="V20" s="25"/>
      <c r="W20" s="25"/>
      <c r="X20" s="16"/>
      <c r="Y20" s="777"/>
      <c r="Z20" s="25"/>
      <c r="AA20" s="776"/>
      <c r="AB20" s="776"/>
      <c r="AC20" s="25"/>
      <c r="AD20" s="16"/>
      <c r="AE20" s="16"/>
      <c r="AF20" s="767"/>
      <c r="AG20" s="776"/>
      <c r="AH20" s="776"/>
      <c r="AI20" s="776"/>
      <c r="AJ20" s="776"/>
      <c r="AK20" s="776"/>
      <c r="AL20" s="776"/>
      <c r="AM20" s="776"/>
      <c r="AN20" s="77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766"/>
    </row>
    <row r="21" spans="1:54" ht="54.75" customHeight="1">
      <c r="A21" s="742">
        <v>13</v>
      </c>
      <c r="B21" s="691" t="s">
        <v>205</v>
      </c>
      <c r="C21" s="742">
        <v>13</v>
      </c>
      <c r="D21" s="1256"/>
      <c r="E21" s="741" t="s">
        <v>12806</v>
      </c>
      <c r="F21" s="16"/>
      <c r="G21" s="16"/>
      <c r="H21" s="16"/>
      <c r="I21" s="16"/>
      <c r="J21" s="16"/>
      <c r="K21" s="16"/>
      <c r="L21" s="25"/>
      <c r="M21" s="25"/>
      <c r="N21" s="25"/>
      <c r="O21" s="16"/>
      <c r="P21" s="25"/>
      <c r="Q21" s="16"/>
      <c r="R21" s="16"/>
      <c r="S21" s="16"/>
      <c r="T21" s="16"/>
      <c r="U21" s="16"/>
      <c r="V21" s="16"/>
      <c r="W21" s="16"/>
      <c r="X21" s="16"/>
      <c r="Y21" s="25"/>
      <c r="Z21" s="16"/>
      <c r="AA21" s="25"/>
      <c r="AB21" s="16"/>
      <c r="AC21" s="25"/>
      <c r="AD21" s="16"/>
      <c r="AE21" s="767"/>
      <c r="AF21" s="16"/>
      <c r="AG21" s="16"/>
      <c r="AH21" s="16"/>
      <c r="AI21" s="767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766"/>
    </row>
    <row r="22" spans="1:54" ht="54.75" customHeight="1">
      <c r="A22" s="742">
        <v>14</v>
      </c>
      <c r="B22" s="691" t="s">
        <v>206</v>
      </c>
      <c r="C22" s="742">
        <v>20</v>
      </c>
      <c r="D22" s="1256"/>
      <c r="E22" s="741" t="s">
        <v>12806</v>
      </c>
      <c r="F22" s="16"/>
      <c r="G22" s="16"/>
      <c r="H22" s="16"/>
      <c r="I22" s="16"/>
      <c r="J22" s="16"/>
      <c r="K22" s="16"/>
      <c r="L22" s="25"/>
      <c r="M22" s="25"/>
      <c r="N22" s="25"/>
      <c r="O22" s="16"/>
      <c r="P22" s="25"/>
      <c r="Q22" s="16"/>
      <c r="R22" s="16"/>
      <c r="S22" s="16"/>
      <c r="T22" s="16"/>
      <c r="U22" s="16"/>
      <c r="V22" s="16"/>
      <c r="W22" s="16"/>
      <c r="X22" s="16"/>
      <c r="Y22" s="25"/>
      <c r="Z22" s="25"/>
      <c r="AA22" s="25"/>
      <c r="AB22" s="16"/>
      <c r="AC22" s="25"/>
      <c r="AD22" s="25"/>
      <c r="AE22" s="16"/>
      <c r="AF22" s="767"/>
      <c r="AG22" s="25"/>
      <c r="AH22" s="16"/>
      <c r="AI22" s="16"/>
      <c r="AJ22" s="767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766"/>
    </row>
    <row r="23" spans="1:54" ht="54.75" customHeight="1">
      <c r="A23" s="742">
        <v>15</v>
      </c>
      <c r="B23" s="691" t="s">
        <v>12700</v>
      </c>
      <c r="C23" s="742">
        <v>19</v>
      </c>
      <c r="D23" s="1256">
        <f>SUM(C23:C25)</f>
        <v>64</v>
      </c>
      <c r="E23" s="741" t="s">
        <v>12806</v>
      </c>
      <c r="F23" s="16"/>
      <c r="G23" s="16"/>
      <c r="H23" s="16"/>
      <c r="I23" s="16"/>
      <c r="J23" s="16"/>
      <c r="K23" s="16"/>
      <c r="L23" s="25"/>
      <c r="M23" s="25"/>
      <c r="N23" s="16"/>
      <c r="O23" s="25"/>
      <c r="P23" s="16"/>
      <c r="Q23" s="25"/>
      <c r="R23" s="16"/>
      <c r="S23" s="16"/>
      <c r="T23" s="16"/>
      <c r="U23" s="16"/>
      <c r="V23" s="16"/>
      <c r="W23" s="16"/>
      <c r="X23" s="16"/>
      <c r="Y23" s="16"/>
      <c r="Z23" s="25"/>
      <c r="AA23" s="16"/>
      <c r="AB23" s="25"/>
      <c r="AC23" s="16"/>
      <c r="AD23" s="16"/>
      <c r="AE23" s="16"/>
      <c r="AF23" s="16"/>
      <c r="AG23" s="16"/>
      <c r="AH23" s="767"/>
      <c r="AI23" s="16"/>
      <c r="AJ23" s="16"/>
      <c r="AK23" s="16"/>
      <c r="AL23" s="16"/>
      <c r="AM23" s="767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766"/>
    </row>
    <row r="24" spans="1:54" ht="54.75" customHeight="1">
      <c r="A24" s="742">
        <v>16</v>
      </c>
      <c r="B24" s="691" t="s">
        <v>12702</v>
      </c>
      <c r="C24" s="742">
        <v>19</v>
      </c>
      <c r="D24" s="1256"/>
      <c r="E24" s="741" t="s">
        <v>12806</v>
      </c>
      <c r="F24" s="16"/>
      <c r="G24" s="16"/>
      <c r="H24" s="16"/>
      <c r="I24" s="16"/>
      <c r="J24" s="16"/>
      <c r="K24" s="16"/>
      <c r="L24" s="16"/>
      <c r="M24" s="25"/>
      <c r="N24" s="25"/>
      <c r="O24" s="25"/>
      <c r="P24" s="16"/>
      <c r="Q24" s="25"/>
      <c r="R24" s="16"/>
      <c r="S24" s="16"/>
      <c r="T24" s="16"/>
      <c r="U24" s="16"/>
      <c r="V24" s="16"/>
      <c r="W24" s="16"/>
      <c r="X24" s="16"/>
      <c r="Y24" s="16"/>
      <c r="Z24" s="25"/>
      <c r="AA24" s="16"/>
      <c r="AB24" s="25"/>
      <c r="AC24" s="16"/>
      <c r="AD24" s="16"/>
      <c r="AE24" s="16"/>
      <c r="AF24" s="16"/>
      <c r="AG24" s="25"/>
      <c r="AH24" s="16"/>
      <c r="AI24" s="767"/>
      <c r="AJ24" s="16"/>
      <c r="AK24" s="25"/>
      <c r="AL24" s="16"/>
      <c r="AM24" s="16"/>
      <c r="AN24" s="767"/>
      <c r="AO24" s="767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766"/>
    </row>
    <row r="25" spans="1:54" ht="54.75" customHeight="1">
      <c r="A25" s="742">
        <v>17</v>
      </c>
      <c r="B25" s="691" t="s">
        <v>12703</v>
      </c>
      <c r="C25" s="742">
        <v>26</v>
      </c>
      <c r="D25" s="1256"/>
      <c r="E25" s="741" t="s">
        <v>12806</v>
      </c>
      <c r="F25" s="16"/>
      <c r="G25" s="16"/>
      <c r="H25" s="16"/>
      <c r="I25" s="16"/>
      <c r="J25" s="16"/>
      <c r="K25" s="16"/>
      <c r="L25" s="16"/>
      <c r="M25" s="25"/>
      <c r="N25" s="25"/>
      <c r="O25" s="16"/>
      <c r="P25" s="25"/>
      <c r="Q25" s="16"/>
      <c r="R25" s="25"/>
      <c r="S25" s="16"/>
      <c r="T25" s="16"/>
      <c r="U25" s="16"/>
      <c r="V25" s="16"/>
      <c r="W25" s="16"/>
      <c r="X25" s="16"/>
      <c r="Y25" s="16"/>
      <c r="Z25" s="25"/>
      <c r="AA25" s="16"/>
      <c r="AB25" s="767"/>
      <c r="AC25" s="16"/>
      <c r="AD25" s="25"/>
      <c r="AE25" s="16"/>
      <c r="AF25" s="16"/>
      <c r="AG25" s="16"/>
      <c r="AH25" s="25"/>
      <c r="AI25" s="16"/>
      <c r="AJ25" s="16"/>
      <c r="AK25" s="16"/>
      <c r="AL25" s="25"/>
      <c r="AM25" s="16"/>
      <c r="AN25" s="16"/>
      <c r="AO25" s="16"/>
      <c r="AP25" s="767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</row>
    <row r="26" spans="1:54" ht="54.75" customHeight="1">
      <c r="A26" s="742">
        <v>18</v>
      </c>
      <c r="B26" s="691" t="s">
        <v>12683</v>
      </c>
      <c r="C26" s="742">
        <v>31</v>
      </c>
      <c r="D26" s="1256">
        <f>SUM(C26:C28)</f>
        <v>71</v>
      </c>
      <c r="E26" s="741" t="s">
        <v>12806</v>
      </c>
      <c r="F26" s="16"/>
      <c r="G26" s="16"/>
      <c r="H26" s="16"/>
      <c r="I26" s="16"/>
      <c r="J26" s="16"/>
      <c r="K26" s="16"/>
      <c r="L26" s="16"/>
      <c r="M26" s="25"/>
      <c r="N26" s="25"/>
      <c r="O26" s="16"/>
      <c r="P26" s="25"/>
      <c r="Q26" s="16"/>
      <c r="R26" s="25"/>
      <c r="S26" s="16"/>
      <c r="T26" s="16"/>
      <c r="U26" s="16"/>
      <c r="V26" s="16"/>
      <c r="W26" s="16"/>
      <c r="X26" s="16"/>
      <c r="Y26" s="16"/>
      <c r="Z26" s="25"/>
      <c r="AA26" s="25"/>
      <c r="AB26" s="16"/>
      <c r="AC26" s="767"/>
      <c r="AD26" s="25"/>
      <c r="AE26" s="16"/>
      <c r="AF26" s="16"/>
      <c r="AG26" s="16"/>
      <c r="AH26" s="25"/>
      <c r="AI26" s="16"/>
      <c r="AJ26" s="16"/>
      <c r="AK26" s="16"/>
      <c r="AL26" s="25"/>
      <c r="AM26" s="16"/>
      <c r="AN26" s="25"/>
      <c r="AO26" s="16"/>
      <c r="AP26" s="16"/>
      <c r="AQ26" s="767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</row>
    <row r="27" spans="1:54" ht="54.75" customHeight="1">
      <c r="A27" s="742">
        <v>19</v>
      </c>
      <c r="B27" s="691" t="s">
        <v>210</v>
      </c>
      <c r="C27" s="742">
        <v>27</v>
      </c>
      <c r="D27" s="1256"/>
      <c r="E27" s="741" t="s">
        <v>12806</v>
      </c>
      <c r="F27" s="16"/>
      <c r="G27" s="16"/>
      <c r="H27" s="16"/>
      <c r="I27" s="16"/>
      <c r="J27" s="16"/>
      <c r="K27" s="16"/>
      <c r="L27" s="16"/>
      <c r="M27" s="25"/>
      <c r="N27" s="16"/>
      <c r="O27" s="25"/>
      <c r="P27" s="16"/>
      <c r="Q27" s="25"/>
      <c r="R27" s="25"/>
      <c r="S27" s="25"/>
      <c r="T27" s="16"/>
      <c r="U27" s="16"/>
      <c r="V27" s="16"/>
      <c r="W27" s="16"/>
      <c r="X27" s="16"/>
      <c r="Y27" s="16"/>
      <c r="Z27" s="16"/>
      <c r="AA27" s="25"/>
      <c r="AB27" s="16"/>
      <c r="AC27" s="16"/>
      <c r="AD27" s="16"/>
      <c r="AE27" s="25"/>
      <c r="AF27" s="16"/>
      <c r="AG27" s="16"/>
      <c r="AH27" s="16"/>
      <c r="AI27" s="767"/>
      <c r="AJ27" s="16"/>
      <c r="AK27" s="16"/>
      <c r="AL27" s="16"/>
      <c r="AM27" s="25"/>
      <c r="AN27" s="25"/>
      <c r="AO27" s="25"/>
      <c r="AP27" s="16"/>
      <c r="AQ27" s="16"/>
      <c r="AR27" s="16"/>
      <c r="AS27" s="16"/>
      <c r="AT27" s="767"/>
      <c r="AU27" s="16"/>
      <c r="AV27" s="16"/>
      <c r="AW27" s="16"/>
      <c r="AX27" s="16"/>
      <c r="AY27" s="16"/>
      <c r="AZ27" s="16"/>
      <c r="BA27" s="16"/>
      <c r="BB27" s="16"/>
    </row>
    <row r="28" spans="1:54" ht="54.75" customHeight="1">
      <c r="A28" s="742">
        <v>20</v>
      </c>
      <c r="B28" s="691" t="s">
        <v>12803</v>
      </c>
      <c r="C28" s="742">
        <v>13</v>
      </c>
      <c r="D28" s="1256"/>
      <c r="E28" s="741" t="s">
        <v>12806</v>
      </c>
      <c r="F28" s="16"/>
      <c r="G28" s="16"/>
      <c r="H28" s="16"/>
      <c r="I28" s="16"/>
      <c r="J28" s="16"/>
      <c r="K28" s="16"/>
      <c r="L28" s="16"/>
      <c r="M28" s="25"/>
      <c r="N28" s="16"/>
      <c r="O28" s="25"/>
      <c r="P28" s="16"/>
      <c r="Q28" s="25"/>
      <c r="R28" s="25"/>
      <c r="S28" s="25"/>
      <c r="T28" s="16"/>
      <c r="U28" s="16"/>
      <c r="V28" s="16"/>
      <c r="W28" s="16"/>
      <c r="X28" s="16"/>
      <c r="Y28" s="16"/>
      <c r="Z28" s="16"/>
      <c r="AA28" s="25"/>
      <c r="AB28" s="16"/>
      <c r="AC28" s="16"/>
      <c r="AD28" s="16"/>
      <c r="AE28" s="25"/>
      <c r="AF28" s="16"/>
      <c r="AG28" s="16"/>
      <c r="AH28" s="25"/>
      <c r="AI28" s="16"/>
      <c r="AJ28" s="767"/>
      <c r="AK28" s="16"/>
      <c r="AL28" s="16"/>
      <c r="AM28" s="25"/>
      <c r="AN28" s="777"/>
      <c r="AO28" s="25"/>
      <c r="AP28" s="776"/>
      <c r="AQ28" s="776"/>
      <c r="AR28" s="25"/>
      <c r="AS28" s="16"/>
      <c r="AT28" s="16"/>
      <c r="AU28" s="767"/>
      <c r="AV28" s="776"/>
      <c r="AW28" s="776"/>
      <c r="AX28" s="776"/>
      <c r="AY28" s="776"/>
      <c r="AZ28" s="776"/>
      <c r="BA28" s="776"/>
      <c r="BB28" s="776"/>
    </row>
    <row r="29" spans="1:54" ht="54.75" customHeight="1">
      <c r="A29" s="742">
        <v>21</v>
      </c>
      <c r="B29" s="691" t="s">
        <v>195</v>
      </c>
      <c r="C29" s="742">
        <v>29</v>
      </c>
      <c r="D29" s="1256">
        <f>SUM(C29:C31)</f>
        <v>91</v>
      </c>
      <c r="E29" s="741" t="s">
        <v>12806</v>
      </c>
      <c r="F29" s="16"/>
      <c r="G29" s="16"/>
      <c r="H29" s="16"/>
      <c r="I29" s="16"/>
      <c r="J29" s="16"/>
      <c r="K29" s="16"/>
      <c r="L29" s="16"/>
      <c r="M29" s="16"/>
      <c r="N29" s="16"/>
      <c r="O29" s="25"/>
      <c r="P29" s="25"/>
      <c r="Q29" s="16"/>
      <c r="R29" s="25"/>
      <c r="S29" s="16"/>
      <c r="T29" s="25"/>
      <c r="U29" s="16"/>
      <c r="V29" s="16"/>
      <c r="W29" s="16"/>
      <c r="X29" s="16"/>
      <c r="Y29" s="16"/>
      <c r="Z29" s="16"/>
      <c r="AA29" s="16"/>
      <c r="AB29" s="25"/>
      <c r="AC29" s="16"/>
      <c r="AD29" s="16"/>
      <c r="AE29" s="16"/>
      <c r="AF29" s="25"/>
      <c r="AG29" s="16"/>
      <c r="AH29" s="25"/>
      <c r="AI29" s="25"/>
      <c r="AJ29" s="16"/>
      <c r="AK29" s="767"/>
      <c r="AL29" s="16"/>
      <c r="AM29" s="16"/>
      <c r="AN29" s="25"/>
      <c r="AO29" s="16"/>
      <c r="AP29" s="25"/>
      <c r="AQ29" s="16"/>
      <c r="AR29" s="25"/>
      <c r="AS29" s="16"/>
      <c r="AT29" s="767"/>
      <c r="AU29" s="16"/>
      <c r="AV29" s="16"/>
      <c r="AW29" s="16"/>
      <c r="AX29" s="767"/>
      <c r="AY29" s="16"/>
      <c r="AZ29" s="16"/>
      <c r="BA29" s="16"/>
      <c r="BB29" s="16"/>
    </row>
    <row r="30" spans="1:54" ht="54.75" customHeight="1">
      <c r="A30" s="742">
        <v>22</v>
      </c>
      <c r="B30" s="691" t="s">
        <v>196</v>
      </c>
      <c r="C30" s="742">
        <v>30</v>
      </c>
      <c r="D30" s="1256"/>
      <c r="E30" s="741" t="s">
        <v>12806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25"/>
      <c r="Q30" s="16"/>
      <c r="R30" s="25"/>
      <c r="S30" s="25"/>
      <c r="T30" s="25"/>
      <c r="U30" s="16"/>
      <c r="V30" s="16"/>
      <c r="W30" s="16"/>
      <c r="X30" s="16"/>
      <c r="Y30" s="16"/>
      <c r="Z30" s="16"/>
      <c r="AA30" s="16"/>
      <c r="AB30" s="25"/>
      <c r="AC30" s="16"/>
      <c r="AD30" s="16"/>
      <c r="AE30" s="16"/>
      <c r="AF30" s="25"/>
      <c r="AG30" s="16"/>
      <c r="AH30" s="16"/>
      <c r="AI30" s="16"/>
      <c r="AJ30" s="25"/>
      <c r="AK30" s="16"/>
      <c r="AL30" s="16"/>
      <c r="AM30" s="767"/>
      <c r="AN30" s="25"/>
      <c r="AO30" s="25"/>
      <c r="AP30" s="25"/>
      <c r="AQ30" s="16"/>
      <c r="AR30" s="25"/>
      <c r="AS30" s="25"/>
      <c r="AT30" s="16"/>
      <c r="AU30" s="767"/>
      <c r="AV30" s="25"/>
      <c r="AW30" s="16"/>
      <c r="AX30" s="16"/>
      <c r="AY30" s="767"/>
      <c r="AZ30" s="16"/>
      <c r="BA30" s="16"/>
      <c r="BB30" s="16"/>
    </row>
    <row r="31" spans="1:54" ht="54.75" customHeight="1">
      <c r="A31" s="742">
        <v>23</v>
      </c>
      <c r="B31" s="691" t="s">
        <v>197</v>
      </c>
      <c r="C31" s="742">
        <v>32</v>
      </c>
      <c r="D31" s="1256"/>
      <c r="E31" s="741" t="s">
        <v>12806</v>
      </c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25"/>
      <c r="Q31" s="25"/>
      <c r="R31" s="16"/>
      <c r="S31" s="25"/>
      <c r="T31" s="16"/>
      <c r="U31" s="25"/>
      <c r="V31" s="16"/>
      <c r="W31" s="16"/>
      <c r="X31" s="16"/>
      <c r="Y31" s="16"/>
      <c r="Z31" s="16"/>
      <c r="AA31" s="16"/>
      <c r="AB31" s="16"/>
      <c r="AC31" s="25"/>
      <c r="AD31" s="16"/>
      <c r="AE31" s="16"/>
      <c r="AF31" s="16"/>
      <c r="AG31" s="25"/>
      <c r="AH31" s="16"/>
      <c r="AI31" s="16"/>
      <c r="AJ31" s="16"/>
      <c r="AK31" s="25"/>
      <c r="AL31" s="25"/>
      <c r="AM31" s="16"/>
      <c r="AN31" s="16"/>
      <c r="AO31" s="25"/>
      <c r="AP31" s="16"/>
      <c r="AQ31" s="25"/>
      <c r="AR31" s="16"/>
      <c r="AS31" s="16"/>
      <c r="AT31" s="16"/>
      <c r="AU31" s="16"/>
      <c r="AV31" s="16"/>
      <c r="AW31" s="767"/>
      <c r="AX31" s="16"/>
      <c r="AY31" s="16"/>
      <c r="AZ31" s="16"/>
      <c r="BA31" s="16"/>
      <c r="BB31" s="767"/>
    </row>
    <row r="32" spans="1:54" ht="54.75" customHeight="1">
      <c r="A32" s="742">
        <v>24</v>
      </c>
      <c r="B32" s="691" t="s">
        <v>198</v>
      </c>
      <c r="C32" s="742">
        <v>22</v>
      </c>
      <c r="D32" s="1256">
        <f>SUM(C32:C34)</f>
        <v>53</v>
      </c>
      <c r="E32" s="741" t="s">
        <v>12806</v>
      </c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25"/>
      <c r="Q32" s="25"/>
      <c r="R32" s="16"/>
      <c r="S32" s="25"/>
      <c r="T32" s="16"/>
      <c r="U32" s="25"/>
      <c r="V32" s="16"/>
      <c r="W32" s="16"/>
      <c r="X32" s="16"/>
      <c r="Y32" s="16"/>
      <c r="Z32" s="16"/>
      <c r="AA32" s="16"/>
      <c r="AB32" s="16"/>
      <c r="AC32" s="25"/>
      <c r="AD32" s="16"/>
      <c r="AE32" s="16"/>
      <c r="AF32" s="16"/>
      <c r="AG32" s="25"/>
      <c r="AH32" s="16"/>
      <c r="AI32" s="16"/>
      <c r="AJ32" s="16"/>
      <c r="AK32" s="25"/>
      <c r="AL32" s="25"/>
      <c r="AM32" s="25"/>
      <c r="AN32" s="16"/>
      <c r="AO32" s="25"/>
      <c r="AP32" s="16"/>
      <c r="AQ32" s="25"/>
      <c r="AR32" s="16"/>
      <c r="AS32" s="16"/>
      <c r="AT32" s="16"/>
      <c r="AU32" s="16"/>
      <c r="AV32" s="25"/>
      <c r="AW32" s="16"/>
      <c r="AX32" s="767"/>
      <c r="AY32" s="16"/>
      <c r="AZ32" s="16"/>
      <c r="BA32" s="16"/>
      <c r="BB32" s="16"/>
    </row>
    <row r="33" spans="1:54" ht="54.75" customHeight="1">
      <c r="A33" s="742">
        <v>25</v>
      </c>
      <c r="B33" s="691" t="s">
        <v>199</v>
      </c>
      <c r="C33" s="742">
        <v>29</v>
      </c>
      <c r="D33" s="1256"/>
      <c r="E33" s="741" t="s">
        <v>12806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25"/>
      <c r="R33" s="16"/>
      <c r="S33" s="25"/>
      <c r="T33" s="25"/>
      <c r="U33" s="16"/>
      <c r="V33" s="25"/>
      <c r="W33" s="16"/>
      <c r="X33" s="16"/>
      <c r="Y33" s="16"/>
      <c r="Z33" s="25"/>
      <c r="AA33" s="16"/>
      <c r="AB33" s="16"/>
      <c r="AC33" s="16"/>
      <c r="AD33" s="25"/>
      <c r="AE33" s="16"/>
      <c r="AF33" s="16"/>
      <c r="AG33" s="16"/>
      <c r="AH33" s="25"/>
      <c r="AI33" s="16"/>
      <c r="AJ33" s="16"/>
      <c r="AK33" s="16"/>
      <c r="AL33" s="25"/>
      <c r="AM33" s="16"/>
      <c r="AN33" s="16"/>
      <c r="AO33" s="16"/>
      <c r="AP33" s="16"/>
      <c r="AQ33" s="767"/>
      <c r="AR33" s="16"/>
      <c r="AS33" s="16"/>
      <c r="AT33" s="16"/>
      <c r="AU33" s="767"/>
      <c r="AV33" s="16"/>
      <c r="AW33" s="16"/>
      <c r="AX33" s="16"/>
      <c r="AY33" s="767"/>
      <c r="AZ33" s="16"/>
      <c r="BA33" s="16"/>
      <c r="BB33" s="766"/>
    </row>
    <row r="34" spans="1:54" ht="54.75" customHeight="1">
      <c r="A34" s="742">
        <v>26</v>
      </c>
      <c r="B34" s="691" t="s">
        <v>12804</v>
      </c>
      <c r="C34" s="742">
        <v>2</v>
      </c>
      <c r="D34" s="1256"/>
      <c r="E34" s="741" t="s">
        <v>12806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25"/>
      <c r="R34" s="16"/>
      <c r="S34" s="25"/>
      <c r="T34" s="25"/>
      <c r="U34" s="16"/>
      <c r="V34" s="25"/>
      <c r="W34" s="16"/>
      <c r="X34" s="16"/>
      <c r="Y34" s="16"/>
      <c r="Z34" s="25"/>
      <c r="AA34" s="16"/>
      <c r="AB34" s="16"/>
      <c r="AC34" s="16"/>
      <c r="AD34" s="25"/>
      <c r="AE34" s="16"/>
      <c r="AF34" s="16"/>
      <c r="AG34" s="16"/>
      <c r="AH34" s="25"/>
      <c r="AI34" s="16"/>
      <c r="AJ34" s="16"/>
      <c r="AK34" s="16"/>
      <c r="AL34" s="25"/>
      <c r="AM34" s="16"/>
      <c r="AN34" s="16"/>
      <c r="AO34" s="16"/>
      <c r="AP34" s="25"/>
      <c r="AQ34" s="16"/>
      <c r="AR34" s="767"/>
      <c r="AS34" s="16"/>
      <c r="AT34" s="25"/>
      <c r="AU34" s="16"/>
      <c r="AV34" s="767"/>
      <c r="AW34" s="16"/>
      <c r="AX34" s="25"/>
      <c r="AY34" s="16"/>
      <c r="AZ34" s="16"/>
      <c r="BA34" s="16"/>
      <c r="BB34" s="766"/>
    </row>
    <row r="35" spans="1:54" ht="54.75" customHeight="1">
      <c r="A35" s="742">
        <v>27</v>
      </c>
      <c r="B35" s="691" t="s">
        <v>200</v>
      </c>
      <c r="C35" s="742">
        <v>29</v>
      </c>
      <c r="D35" s="1256">
        <f>SUM(C35:C36)</f>
        <v>56</v>
      </c>
      <c r="E35" s="741" t="s">
        <v>12806</v>
      </c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25"/>
      <c r="R35" s="16"/>
      <c r="S35" s="16"/>
      <c r="T35" s="25"/>
      <c r="U35" s="25"/>
      <c r="V35" s="16"/>
      <c r="W35" s="25"/>
      <c r="X35" s="16"/>
      <c r="Y35" s="16"/>
      <c r="Z35" s="16"/>
      <c r="AA35" s="25"/>
      <c r="AB35" s="16"/>
      <c r="AC35" s="16"/>
      <c r="AD35" s="16"/>
      <c r="AE35" s="25"/>
      <c r="AF35" s="16"/>
      <c r="AG35" s="16"/>
      <c r="AH35" s="16"/>
      <c r="AI35" s="25"/>
      <c r="AJ35" s="16"/>
      <c r="AK35" s="16"/>
      <c r="AL35" s="16"/>
      <c r="AM35" s="25"/>
      <c r="AN35" s="16"/>
      <c r="AO35" s="16"/>
      <c r="AP35" s="25"/>
      <c r="AQ35" s="25"/>
      <c r="AR35" s="16"/>
      <c r="AS35" s="767"/>
      <c r="AT35" s="25"/>
      <c r="AU35" s="25"/>
      <c r="AV35" s="16"/>
      <c r="AW35" s="767"/>
      <c r="AX35" s="25"/>
      <c r="AY35" s="25"/>
      <c r="AZ35" s="16"/>
      <c r="BA35" s="16"/>
      <c r="BB35" s="766"/>
    </row>
    <row r="36" spans="1:54" ht="54.75" customHeight="1">
      <c r="A36" s="742">
        <v>28</v>
      </c>
      <c r="B36" s="691" t="s">
        <v>201</v>
      </c>
      <c r="C36" s="742">
        <v>27</v>
      </c>
      <c r="D36" s="1256"/>
      <c r="E36" s="741" t="s">
        <v>12806</v>
      </c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25"/>
      <c r="U36" s="25"/>
      <c r="V36" s="16"/>
      <c r="W36" s="25"/>
      <c r="X36" s="16"/>
      <c r="Y36" s="16"/>
      <c r="Z36" s="16"/>
      <c r="AA36" s="25"/>
      <c r="AB36" s="16"/>
      <c r="AC36" s="16"/>
      <c r="AD36" s="16"/>
      <c r="AE36" s="25"/>
      <c r="AF36" s="16"/>
      <c r="AG36" s="16"/>
      <c r="AH36" s="16"/>
      <c r="AI36" s="25"/>
      <c r="AJ36" s="16"/>
      <c r="AK36" s="16"/>
      <c r="AL36" s="16"/>
      <c r="AM36" s="25"/>
      <c r="AN36" s="16"/>
      <c r="AO36" s="16"/>
      <c r="AP36" s="16"/>
      <c r="AQ36" s="25"/>
      <c r="AR36" s="16"/>
      <c r="AS36" s="767"/>
      <c r="AT36" s="16"/>
      <c r="AU36" s="25"/>
      <c r="AV36" s="16"/>
      <c r="AW36" s="767"/>
      <c r="AX36" s="16"/>
      <c r="AY36" s="25"/>
      <c r="AZ36" s="16"/>
      <c r="BA36" s="16"/>
      <c r="BB36" s="766"/>
    </row>
    <row r="37" spans="1:54" ht="48.75" customHeight="1">
      <c r="A37" s="1253" t="s">
        <v>107</v>
      </c>
      <c r="B37" s="1253"/>
      <c r="C37" s="779">
        <f>SUM(C9:C36)</f>
        <v>626</v>
      </c>
      <c r="D37" s="781"/>
    </row>
    <row r="39" spans="1:54" ht="21">
      <c r="B39" s="1007"/>
      <c r="C39" s="758"/>
    </row>
    <row r="40" spans="1:54" ht="21">
      <c r="B40" s="1007"/>
    </row>
    <row r="41" spans="1:54" ht="21">
      <c r="B41" s="1007"/>
    </row>
  </sheetData>
  <mergeCells count="31">
    <mergeCell ref="A1:E5"/>
    <mergeCell ref="F1:F5"/>
    <mergeCell ref="A6:A7"/>
    <mergeCell ref="B6:B7"/>
    <mergeCell ref="E6:E7"/>
    <mergeCell ref="D35:D36"/>
    <mergeCell ref="BB6:BB7"/>
    <mergeCell ref="C6:D7"/>
    <mergeCell ref="B8:D8"/>
    <mergeCell ref="J6:M6"/>
    <mergeCell ref="N6:Q6"/>
    <mergeCell ref="AP6:AS6"/>
    <mergeCell ref="AL6:AO6"/>
    <mergeCell ref="AT6:AW6"/>
    <mergeCell ref="AX6:BA6"/>
    <mergeCell ref="A37:B37"/>
    <mergeCell ref="AH6:AK6"/>
    <mergeCell ref="D9:D11"/>
    <mergeCell ref="V6:Y6"/>
    <mergeCell ref="Z6:AC6"/>
    <mergeCell ref="AD6:AG6"/>
    <mergeCell ref="D23:D25"/>
    <mergeCell ref="D14:D15"/>
    <mergeCell ref="D18:D22"/>
    <mergeCell ref="D26:D28"/>
    <mergeCell ref="D29:D31"/>
    <mergeCell ref="D32:D34"/>
    <mergeCell ref="D12:D13"/>
    <mergeCell ref="R6:U6"/>
    <mergeCell ref="D16:D17"/>
    <mergeCell ref="F6:I6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S79"/>
  <sheetViews>
    <sheetView zoomScale="40" zoomScaleNormal="40" workbookViewId="0">
      <pane xSplit="4" ySplit="7" topLeftCell="E74" activePane="bottomRight" state="frozen"/>
      <selection pane="topRight" activeCell="E1" sqref="E1"/>
      <selection pane="bottomLeft" activeCell="A8" sqref="A8"/>
      <selection pane="bottomRight" activeCell="AE17" sqref="AE17"/>
    </sheetView>
  </sheetViews>
  <sheetFormatPr defaultRowHeight="15"/>
  <cols>
    <col min="1" max="1" width="6.7109375" style="714" customWidth="1"/>
    <col min="2" max="2" width="17" style="714" customWidth="1"/>
    <col min="3" max="3" width="20" style="714" customWidth="1"/>
    <col min="4" max="4" width="10.85546875" style="714" customWidth="1"/>
    <col min="5" max="44" width="13.5703125" style="714" customWidth="1"/>
    <col min="45" max="45" width="41.28515625" style="714" customWidth="1"/>
  </cols>
  <sheetData>
    <row r="1" spans="1:45">
      <c r="A1" s="1265" t="s">
        <v>7395</v>
      </c>
      <c r="B1" s="1266"/>
      <c r="C1" s="1266"/>
      <c r="D1" s="1267"/>
      <c r="E1" s="1274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  <c r="W1" s="558"/>
      <c r="X1" s="558"/>
      <c r="Y1" s="558"/>
      <c r="Z1" s="558"/>
      <c r="AA1" s="558"/>
      <c r="AB1" s="558"/>
      <c r="AC1" s="558"/>
      <c r="AD1" s="558"/>
      <c r="AE1" s="558"/>
      <c r="AF1" s="558"/>
      <c r="AG1" s="558"/>
      <c r="AH1" s="558"/>
      <c r="AI1" s="558"/>
      <c r="AJ1" s="558"/>
      <c r="AK1" s="558"/>
      <c r="AL1" s="558"/>
      <c r="AM1" s="558"/>
      <c r="AN1" s="558"/>
      <c r="AO1" s="558"/>
      <c r="AP1" s="558"/>
      <c r="AQ1" s="558"/>
      <c r="AR1" s="558"/>
      <c r="AS1" s="559"/>
    </row>
    <row r="2" spans="1:45">
      <c r="A2" s="1268"/>
      <c r="B2" s="1269"/>
      <c r="C2" s="1269"/>
      <c r="D2" s="1270"/>
      <c r="E2" s="127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5"/>
      <c r="AK2" s="715"/>
      <c r="AL2" s="715"/>
      <c r="AM2" s="715"/>
      <c r="AN2" s="715"/>
      <c r="AO2" s="715"/>
      <c r="AP2" s="715"/>
      <c r="AQ2" s="715"/>
      <c r="AR2" s="715"/>
      <c r="AS2" s="561"/>
    </row>
    <row r="3" spans="1:45">
      <c r="A3" s="1268"/>
      <c r="B3" s="1269"/>
      <c r="C3" s="1269"/>
      <c r="D3" s="1270"/>
      <c r="E3" s="127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715"/>
      <c r="X3" s="715"/>
      <c r="Y3" s="715"/>
      <c r="Z3" s="715"/>
      <c r="AA3" s="715"/>
      <c r="AB3" s="715"/>
      <c r="AC3" s="715"/>
      <c r="AD3" s="715"/>
      <c r="AE3" s="715"/>
      <c r="AF3" s="715"/>
      <c r="AG3" s="715"/>
      <c r="AH3" s="715"/>
      <c r="AI3" s="715"/>
      <c r="AJ3" s="715"/>
      <c r="AK3" s="715"/>
      <c r="AL3" s="715"/>
      <c r="AM3" s="715"/>
      <c r="AN3" s="715"/>
      <c r="AO3" s="715"/>
      <c r="AP3" s="715"/>
      <c r="AQ3" s="715"/>
      <c r="AR3" s="715"/>
      <c r="AS3" s="561"/>
    </row>
    <row r="4" spans="1:45">
      <c r="A4" s="1268"/>
      <c r="B4" s="1269"/>
      <c r="C4" s="1269"/>
      <c r="D4" s="1270"/>
      <c r="E4" s="127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561"/>
    </row>
    <row r="5" spans="1:45" ht="15.75" thickBot="1">
      <c r="A5" s="1271"/>
      <c r="B5" s="1272"/>
      <c r="C5" s="1272"/>
      <c r="D5" s="1273"/>
      <c r="E5" s="1276"/>
      <c r="F5" s="562"/>
      <c r="G5" s="562"/>
      <c r="H5" s="562"/>
      <c r="I5" s="562"/>
      <c r="J5" s="562"/>
      <c r="K5" s="562"/>
      <c r="L5" s="562"/>
      <c r="M5" s="562"/>
      <c r="N5" s="562"/>
      <c r="O5" s="562"/>
      <c r="P5" s="562"/>
      <c r="Q5" s="562"/>
      <c r="R5" s="562"/>
      <c r="S5" s="562"/>
      <c r="T5" s="562"/>
      <c r="U5" s="562"/>
      <c r="V5" s="562"/>
      <c r="W5" s="562"/>
      <c r="X5" s="562"/>
      <c r="Y5" s="562"/>
      <c r="Z5" s="562"/>
      <c r="AA5" s="562"/>
      <c r="AB5" s="562"/>
      <c r="AC5" s="562"/>
      <c r="AD5" s="562"/>
      <c r="AE5" s="562"/>
      <c r="AF5" s="562"/>
      <c r="AG5" s="562"/>
      <c r="AH5" s="562"/>
      <c r="AI5" s="562"/>
      <c r="AJ5" s="562"/>
      <c r="AK5" s="562"/>
      <c r="AL5" s="562"/>
      <c r="AM5" s="562"/>
      <c r="AN5" s="562"/>
      <c r="AO5" s="562"/>
      <c r="AP5" s="562"/>
      <c r="AQ5" s="562"/>
      <c r="AR5" s="562"/>
      <c r="AS5" s="563"/>
    </row>
    <row r="6" spans="1:45" ht="21">
      <c r="A6" s="1255" t="s">
        <v>7396</v>
      </c>
      <c r="B6" s="1255" t="s">
        <v>7397</v>
      </c>
      <c r="C6" s="1255" t="s">
        <v>7398</v>
      </c>
      <c r="D6" s="1255" t="s">
        <v>7399</v>
      </c>
      <c r="E6" s="1257" t="s">
        <v>10253</v>
      </c>
      <c r="F6" s="1255"/>
      <c r="G6" s="1255"/>
      <c r="H6" s="1255"/>
      <c r="I6" s="1257" t="s">
        <v>12799</v>
      </c>
      <c r="J6" s="1255"/>
      <c r="K6" s="1255"/>
      <c r="L6" s="1255"/>
      <c r="M6" s="1254" t="s">
        <v>10255</v>
      </c>
      <c r="N6" s="1255"/>
      <c r="O6" s="1255"/>
      <c r="P6" s="1255"/>
      <c r="Q6" s="1254" t="s">
        <v>12707</v>
      </c>
      <c r="R6" s="1255"/>
      <c r="S6" s="1255"/>
      <c r="T6" s="1255"/>
      <c r="U6" s="1254" t="s">
        <v>12708</v>
      </c>
      <c r="V6" s="1255"/>
      <c r="W6" s="1255"/>
      <c r="X6" s="1255"/>
      <c r="Y6" s="1254" t="s">
        <v>12795</v>
      </c>
      <c r="Z6" s="1255"/>
      <c r="AA6" s="1255"/>
      <c r="AB6" s="1255"/>
      <c r="AC6" s="1254" t="s">
        <v>10259</v>
      </c>
      <c r="AD6" s="1255"/>
      <c r="AE6" s="1255"/>
      <c r="AF6" s="1255"/>
      <c r="AG6" s="1254" t="s">
        <v>10260</v>
      </c>
      <c r="AH6" s="1255"/>
      <c r="AI6" s="1255"/>
      <c r="AJ6" s="1255"/>
      <c r="AK6" s="1254" t="s">
        <v>10261</v>
      </c>
      <c r="AL6" s="1255"/>
      <c r="AM6" s="1255"/>
      <c r="AN6" s="1255"/>
      <c r="AO6" s="1254" t="s">
        <v>10262</v>
      </c>
      <c r="AP6" s="1255"/>
      <c r="AQ6" s="1255"/>
      <c r="AR6" s="1255"/>
      <c r="AS6" s="1258" t="s">
        <v>7400</v>
      </c>
    </row>
    <row r="7" spans="1:45" ht="21">
      <c r="A7" s="1277"/>
      <c r="B7" s="1277"/>
      <c r="C7" s="1277"/>
      <c r="D7" s="1277"/>
      <c r="E7" s="606" t="s">
        <v>7401</v>
      </c>
      <c r="F7" s="606" t="s">
        <v>7402</v>
      </c>
      <c r="G7" s="606" t="s">
        <v>7403</v>
      </c>
      <c r="H7" s="606" t="s">
        <v>7404</v>
      </c>
      <c r="I7" s="606" t="s">
        <v>7401</v>
      </c>
      <c r="J7" s="606" t="s">
        <v>7402</v>
      </c>
      <c r="K7" s="606" t="s">
        <v>7403</v>
      </c>
      <c r="L7" s="606" t="s">
        <v>7404</v>
      </c>
      <c r="M7" s="606" t="s">
        <v>7401</v>
      </c>
      <c r="N7" s="606" t="s">
        <v>7402</v>
      </c>
      <c r="O7" s="606" t="s">
        <v>7403</v>
      </c>
      <c r="P7" s="606" t="s">
        <v>7404</v>
      </c>
      <c r="Q7" s="606" t="s">
        <v>7401</v>
      </c>
      <c r="R7" s="606" t="s">
        <v>7402</v>
      </c>
      <c r="S7" s="606" t="s">
        <v>7403</v>
      </c>
      <c r="T7" s="606" t="s">
        <v>7404</v>
      </c>
      <c r="U7" s="606" t="s">
        <v>7401</v>
      </c>
      <c r="V7" s="606" t="s">
        <v>7402</v>
      </c>
      <c r="W7" s="606" t="s">
        <v>7403</v>
      </c>
      <c r="X7" s="606" t="s">
        <v>7404</v>
      </c>
      <c r="Y7" s="606" t="s">
        <v>7401</v>
      </c>
      <c r="Z7" s="606" t="s">
        <v>7402</v>
      </c>
      <c r="AA7" s="606" t="s">
        <v>7403</v>
      </c>
      <c r="AB7" s="606" t="s">
        <v>7404</v>
      </c>
      <c r="AC7" s="606" t="s">
        <v>7401</v>
      </c>
      <c r="AD7" s="606" t="s">
        <v>7402</v>
      </c>
      <c r="AE7" s="606" t="s">
        <v>7403</v>
      </c>
      <c r="AF7" s="606" t="s">
        <v>7404</v>
      </c>
      <c r="AG7" s="606" t="s">
        <v>7401</v>
      </c>
      <c r="AH7" s="606" t="s">
        <v>7402</v>
      </c>
      <c r="AI7" s="606" t="s">
        <v>7403</v>
      </c>
      <c r="AJ7" s="606" t="s">
        <v>7404</v>
      </c>
      <c r="AK7" s="606" t="s">
        <v>7401</v>
      </c>
      <c r="AL7" s="606" t="s">
        <v>7402</v>
      </c>
      <c r="AM7" s="606" t="s">
        <v>7403</v>
      </c>
      <c r="AN7" s="606" t="s">
        <v>7404</v>
      </c>
      <c r="AO7" s="606" t="s">
        <v>7401</v>
      </c>
      <c r="AP7" s="606" t="s">
        <v>7402</v>
      </c>
      <c r="AQ7" s="606" t="s">
        <v>7403</v>
      </c>
      <c r="AR7" s="606" t="s">
        <v>7404</v>
      </c>
      <c r="AS7" s="1259"/>
    </row>
    <row r="8" spans="1:45" ht="54.75" customHeight="1">
      <c r="A8" s="744" t="s">
        <v>61</v>
      </c>
      <c r="B8" s="1278" t="s">
        <v>7408</v>
      </c>
      <c r="C8" s="1279" t="s">
        <v>7409</v>
      </c>
      <c r="D8" s="741" t="s">
        <v>7410</v>
      </c>
      <c r="E8" s="16"/>
      <c r="F8" s="16"/>
      <c r="G8" s="16"/>
      <c r="H8" s="767">
        <v>16</v>
      </c>
      <c r="I8" s="16"/>
      <c r="J8" s="16"/>
      <c r="K8" s="16"/>
      <c r="L8" s="16"/>
      <c r="M8" s="16"/>
      <c r="N8" s="16"/>
      <c r="O8" s="16"/>
      <c r="P8" s="767">
        <v>16</v>
      </c>
      <c r="Q8" s="16"/>
      <c r="R8" s="16"/>
      <c r="S8" s="16"/>
      <c r="T8" s="16"/>
      <c r="U8" s="16"/>
      <c r="V8" s="16"/>
      <c r="W8" s="16"/>
      <c r="X8" s="767">
        <v>16</v>
      </c>
      <c r="Y8" s="16"/>
      <c r="Z8" s="16"/>
      <c r="AA8" s="16"/>
      <c r="AB8" s="16"/>
      <c r="AC8" s="16"/>
      <c r="AD8" s="16"/>
      <c r="AE8" s="16"/>
      <c r="AF8" s="767">
        <v>16</v>
      </c>
      <c r="AG8" s="16"/>
      <c r="AH8" s="16"/>
      <c r="AI8" s="16"/>
      <c r="AJ8" s="16"/>
      <c r="AK8" s="16"/>
      <c r="AL8" s="16"/>
      <c r="AM8" s="16"/>
      <c r="AN8" s="767">
        <v>6</v>
      </c>
      <c r="AO8" s="16"/>
      <c r="AP8" s="16"/>
      <c r="AQ8" s="16"/>
      <c r="AR8" s="16"/>
      <c r="AS8" s="743"/>
    </row>
    <row r="9" spans="1:45" ht="54.75" customHeight="1">
      <c r="A9" s="742">
        <v>1</v>
      </c>
      <c r="B9" s="691"/>
      <c r="C9" s="765" t="s">
        <v>12760</v>
      </c>
      <c r="D9" s="741" t="s">
        <v>7410</v>
      </c>
      <c r="E9" s="16"/>
      <c r="F9" s="16"/>
      <c r="G9" s="25"/>
      <c r="H9" s="25"/>
      <c r="I9" s="2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766"/>
    </row>
    <row r="10" spans="1:45" ht="54.75" customHeight="1">
      <c r="A10" s="742">
        <v>2</v>
      </c>
      <c r="B10" s="691"/>
      <c r="C10" s="765" t="s">
        <v>12761</v>
      </c>
      <c r="D10" s="741" t="s">
        <v>7410</v>
      </c>
      <c r="E10" s="16"/>
      <c r="F10" s="16"/>
      <c r="G10" s="25"/>
      <c r="H10" s="25"/>
      <c r="I10" s="25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7656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766"/>
    </row>
    <row r="11" spans="1:45" ht="54.75" customHeight="1">
      <c r="A11" s="742">
        <v>3</v>
      </c>
      <c r="B11" s="691"/>
      <c r="C11" s="765" t="s">
        <v>12762</v>
      </c>
      <c r="D11" s="741" t="s">
        <v>7410</v>
      </c>
      <c r="E11" s="16"/>
      <c r="F11" s="16"/>
      <c r="G11" s="16"/>
      <c r="H11" s="25"/>
      <c r="I11" s="25"/>
      <c r="J11" s="25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766"/>
    </row>
    <row r="12" spans="1:45" ht="54.75" customHeight="1">
      <c r="A12" s="769">
        <v>4</v>
      </c>
      <c r="B12" s="770"/>
      <c r="C12" s="768" t="s">
        <v>12763</v>
      </c>
      <c r="D12" s="771" t="s">
        <v>7410</v>
      </c>
      <c r="E12" s="122"/>
      <c r="F12" s="122"/>
      <c r="G12" s="122"/>
      <c r="H12" s="772"/>
      <c r="I12" s="772"/>
      <c r="J12" s="77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773"/>
    </row>
    <row r="13" spans="1:45" ht="54.75" customHeight="1">
      <c r="A13" s="742">
        <v>5</v>
      </c>
      <c r="B13" s="691"/>
      <c r="C13" s="765" t="s">
        <v>12764</v>
      </c>
      <c r="D13" s="741" t="s">
        <v>7410</v>
      </c>
      <c r="E13" s="16"/>
      <c r="F13" s="16"/>
      <c r="G13" s="16"/>
      <c r="H13" s="16"/>
      <c r="I13" s="25"/>
      <c r="J13" s="16"/>
      <c r="K13" s="25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766"/>
    </row>
    <row r="14" spans="1:45" ht="54.75" customHeight="1">
      <c r="A14" s="742">
        <v>6</v>
      </c>
      <c r="B14" s="691"/>
      <c r="C14" s="765" t="s">
        <v>12765</v>
      </c>
      <c r="D14" s="741" t="s">
        <v>7410</v>
      </c>
      <c r="E14" s="16"/>
      <c r="F14" s="16"/>
      <c r="G14" s="16"/>
      <c r="H14" s="16"/>
      <c r="I14" s="25"/>
      <c r="J14" s="25"/>
      <c r="K14" s="25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766"/>
    </row>
    <row r="15" spans="1:45" ht="54.75" customHeight="1">
      <c r="A15" s="742">
        <v>7</v>
      </c>
      <c r="B15" s="691"/>
      <c r="C15" s="765" t="s">
        <v>12766</v>
      </c>
      <c r="D15" s="741" t="s">
        <v>7410</v>
      </c>
      <c r="E15" s="16"/>
      <c r="F15" s="16"/>
      <c r="G15" s="16"/>
      <c r="H15" s="16"/>
      <c r="I15" s="16"/>
      <c r="J15" s="25"/>
      <c r="K15" s="16"/>
      <c r="L15" s="25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766"/>
    </row>
    <row r="16" spans="1:45" ht="54.75" customHeight="1">
      <c r="A16" s="742">
        <v>8</v>
      </c>
      <c r="B16" s="691"/>
      <c r="C16" s="765" t="s">
        <v>12767</v>
      </c>
      <c r="D16" s="741" t="s">
        <v>7410</v>
      </c>
      <c r="E16" s="16"/>
      <c r="F16" s="16"/>
      <c r="G16" s="16"/>
      <c r="H16" s="16"/>
      <c r="I16" s="16"/>
      <c r="J16" s="25"/>
      <c r="K16" s="16"/>
      <c r="L16" s="25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766"/>
    </row>
    <row r="17" spans="1:45" ht="54.75" customHeight="1">
      <c r="A17" s="742">
        <v>9</v>
      </c>
      <c r="B17" s="691"/>
      <c r="C17" s="765" t="s">
        <v>12768</v>
      </c>
      <c r="D17" s="741" t="s">
        <v>7410</v>
      </c>
      <c r="E17" s="16"/>
      <c r="F17" s="16"/>
      <c r="G17" s="16"/>
      <c r="H17" s="16"/>
      <c r="I17" s="16"/>
      <c r="J17" s="25"/>
      <c r="K17" s="25"/>
      <c r="L17" s="16"/>
      <c r="M17" s="25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766"/>
    </row>
    <row r="18" spans="1:45" ht="54.75" customHeight="1">
      <c r="A18" s="742">
        <v>10</v>
      </c>
      <c r="B18" s="691"/>
      <c r="C18" s="765" t="s">
        <v>12769</v>
      </c>
      <c r="D18" s="741" t="s">
        <v>7410</v>
      </c>
      <c r="E18" s="16"/>
      <c r="F18" s="16"/>
      <c r="G18" s="16"/>
      <c r="H18" s="16"/>
      <c r="I18" s="16"/>
      <c r="J18" s="25"/>
      <c r="K18" s="25"/>
      <c r="L18" s="16"/>
      <c r="M18" s="25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766"/>
    </row>
    <row r="19" spans="1:45" ht="54.75" customHeight="1">
      <c r="A19" s="742">
        <v>11</v>
      </c>
      <c r="B19" s="691"/>
      <c r="C19" s="765" t="s">
        <v>12770</v>
      </c>
      <c r="D19" s="741" t="s">
        <v>7410</v>
      </c>
      <c r="E19" s="16"/>
      <c r="F19" s="16"/>
      <c r="G19" s="16"/>
      <c r="H19" s="16"/>
      <c r="I19" s="16"/>
      <c r="J19" s="16"/>
      <c r="K19" s="25"/>
      <c r="L19" s="25"/>
      <c r="M19" s="16"/>
      <c r="N19" s="25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766"/>
    </row>
    <row r="20" spans="1:45" ht="54.75" customHeight="1">
      <c r="A20" s="742">
        <v>12</v>
      </c>
      <c r="B20" s="691"/>
      <c r="C20" s="765" t="s">
        <v>12771</v>
      </c>
      <c r="D20" s="741" t="s">
        <v>7410</v>
      </c>
      <c r="E20" s="16"/>
      <c r="F20" s="16"/>
      <c r="G20" s="16"/>
      <c r="H20" s="16"/>
      <c r="I20" s="16"/>
      <c r="J20" s="16"/>
      <c r="K20" s="25"/>
      <c r="L20" s="25"/>
      <c r="M20" s="16"/>
      <c r="N20" s="25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766"/>
    </row>
    <row r="21" spans="1:45" ht="54.75" customHeight="1">
      <c r="A21" s="742">
        <v>13</v>
      </c>
      <c r="B21" s="691"/>
      <c r="C21" s="765" t="s">
        <v>12772</v>
      </c>
      <c r="D21" s="741" t="s">
        <v>7410</v>
      </c>
      <c r="E21" s="16"/>
      <c r="F21" s="16"/>
      <c r="G21" s="16"/>
      <c r="H21" s="16"/>
      <c r="I21" s="16"/>
      <c r="J21" s="16"/>
      <c r="K21" s="25"/>
      <c r="L21" s="25"/>
      <c r="M21" s="25"/>
      <c r="N21" s="16"/>
      <c r="O21" s="25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766"/>
    </row>
    <row r="22" spans="1:45" ht="54.75" customHeight="1">
      <c r="A22" s="742">
        <v>14</v>
      </c>
      <c r="B22" s="691"/>
      <c r="C22" s="765" t="s">
        <v>12773</v>
      </c>
      <c r="D22" s="741" t="s">
        <v>7410</v>
      </c>
      <c r="E22" s="16"/>
      <c r="F22" s="16"/>
      <c r="G22" s="16"/>
      <c r="H22" s="16"/>
      <c r="I22" s="16"/>
      <c r="J22" s="16"/>
      <c r="K22" s="25"/>
      <c r="L22" s="25"/>
      <c r="M22" s="25"/>
      <c r="N22" s="16"/>
      <c r="O22" s="25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766"/>
    </row>
    <row r="23" spans="1:45" ht="54.75" customHeight="1">
      <c r="A23" s="742">
        <v>15</v>
      </c>
      <c r="B23" s="691"/>
      <c r="C23" s="765" t="s">
        <v>12774</v>
      </c>
      <c r="D23" s="741" t="s">
        <v>7410</v>
      </c>
      <c r="E23" s="16"/>
      <c r="F23" s="16"/>
      <c r="G23" s="16"/>
      <c r="H23" s="16"/>
      <c r="I23" s="16"/>
      <c r="J23" s="16"/>
      <c r="K23" s="25"/>
      <c r="L23" s="25"/>
      <c r="M23" s="16"/>
      <c r="N23" s="25"/>
      <c r="O23" s="16"/>
      <c r="P23" s="25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766"/>
    </row>
    <row r="24" spans="1:45" ht="54.75" customHeight="1">
      <c r="A24" s="742">
        <v>16</v>
      </c>
      <c r="B24" s="691"/>
      <c r="C24" s="765" t="s">
        <v>12775</v>
      </c>
      <c r="D24" s="741" t="s">
        <v>7410</v>
      </c>
      <c r="E24" s="16"/>
      <c r="F24" s="16"/>
      <c r="G24" s="16"/>
      <c r="H24" s="16"/>
      <c r="I24" s="16"/>
      <c r="J24" s="16"/>
      <c r="K24" s="16"/>
      <c r="L24" s="25"/>
      <c r="M24" s="25"/>
      <c r="N24" s="25"/>
      <c r="O24" s="16"/>
      <c r="P24" s="25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766"/>
    </row>
    <row r="25" spans="1:45" ht="54.75" customHeight="1">
      <c r="A25" s="742">
        <v>17</v>
      </c>
      <c r="B25" s="691"/>
      <c r="C25" s="765" t="s">
        <v>7453</v>
      </c>
      <c r="D25" s="741" t="s">
        <v>7410</v>
      </c>
      <c r="E25" s="16"/>
      <c r="F25" s="16"/>
      <c r="G25" s="16"/>
      <c r="H25" s="16"/>
      <c r="I25" s="16"/>
      <c r="J25" s="16"/>
      <c r="K25" s="16"/>
      <c r="L25" s="25"/>
      <c r="M25" s="25"/>
      <c r="N25" s="16"/>
      <c r="O25" s="25"/>
      <c r="P25" s="16"/>
      <c r="Q25" s="25"/>
      <c r="R25" s="16"/>
      <c r="S25" s="16"/>
      <c r="T25" s="16"/>
      <c r="U25" s="16"/>
      <c r="V25" s="16"/>
      <c r="W25" s="16"/>
      <c r="X25" s="16"/>
      <c r="Y25" s="25"/>
      <c r="Z25" s="16"/>
      <c r="AA25" s="16"/>
      <c r="AB25" s="16"/>
      <c r="AC25" s="25"/>
      <c r="AD25" s="16"/>
      <c r="AE25" s="16"/>
      <c r="AF25" s="16"/>
      <c r="AG25" s="25"/>
      <c r="AH25" s="16"/>
      <c r="AI25" s="16"/>
      <c r="AJ25" s="16"/>
      <c r="AK25" s="25"/>
      <c r="AL25" s="16"/>
      <c r="AM25" s="16"/>
      <c r="AN25" s="16"/>
      <c r="AO25" s="25"/>
      <c r="AP25" s="16"/>
      <c r="AQ25" s="16"/>
      <c r="AR25" s="16"/>
      <c r="AS25" s="766"/>
    </row>
    <row r="26" spans="1:45" ht="54.75" customHeight="1">
      <c r="A26" s="742">
        <v>18</v>
      </c>
      <c r="B26" s="691"/>
      <c r="C26" s="765" t="s">
        <v>12776</v>
      </c>
      <c r="D26" s="741" t="s">
        <v>7410</v>
      </c>
      <c r="E26" s="16"/>
      <c r="F26" s="16"/>
      <c r="G26" s="16"/>
      <c r="H26" s="16"/>
      <c r="I26" s="16"/>
      <c r="J26" s="16"/>
      <c r="K26" s="16"/>
      <c r="L26" s="25"/>
      <c r="M26" s="25"/>
      <c r="N26" s="16"/>
      <c r="O26" s="25"/>
      <c r="P26" s="16"/>
      <c r="Q26" s="25"/>
      <c r="R26" s="16"/>
      <c r="S26" s="16"/>
      <c r="T26" s="16"/>
      <c r="U26" s="16"/>
      <c r="V26" s="16"/>
      <c r="W26" s="16"/>
      <c r="X26" s="16"/>
      <c r="Y26" s="25"/>
      <c r="Z26" s="16"/>
      <c r="AA26" s="16"/>
      <c r="AB26" s="16"/>
      <c r="AC26" s="25"/>
      <c r="AD26" s="16"/>
      <c r="AE26" s="16"/>
      <c r="AF26" s="16"/>
      <c r="AG26" s="25"/>
      <c r="AH26" s="16"/>
      <c r="AI26" s="16"/>
      <c r="AJ26" s="16"/>
      <c r="AK26" s="25"/>
      <c r="AL26" s="16"/>
      <c r="AM26" s="16"/>
      <c r="AN26" s="16"/>
      <c r="AO26" s="25"/>
      <c r="AP26" s="16"/>
      <c r="AQ26" s="16"/>
      <c r="AR26" s="16"/>
      <c r="AS26" s="766"/>
    </row>
    <row r="27" spans="1:45" ht="54.75" customHeight="1">
      <c r="A27" s="742">
        <v>19</v>
      </c>
      <c r="B27" s="691"/>
      <c r="C27" s="765" t="s">
        <v>12777</v>
      </c>
      <c r="D27" s="741" t="s">
        <v>7410</v>
      </c>
      <c r="E27" s="16"/>
      <c r="F27" s="16"/>
      <c r="G27" s="16"/>
      <c r="H27" s="16"/>
      <c r="I27" s="16"/>
      <c r="J27" s="16"/>
      <c r="K27" s="16"/>
      <c r="L27" s="25"/>
      <c r="M27" s="16"/>
      <c r="N27" s="25"/>
      <c r="O27" s="16"/>
      <c r="P27" s="25"/>
      <c r="Q27" s="25"/>
      <c r="R27" s="25"/>
      <c r="S27" s="16"/>
      <c r="T27" s="16"/>
      <c r="U27" s="16"/>
      <c r="V27" s="16"/>
      <c r="W27" s="16"/>
      <c r="X27" s="16"/>
      <c r="Y27" s="16"/>
      <c r="Z27" s="25"/>
      <c r="AA27" s="16"/>
      <c r="AB27" s="16"/>
      <c r="AC27" s="16"/>
      <c r="AD27" s="25"/>
      <c r="AE27" s="16"/>
      <c r="AF27" s="16"/>
      <c r="AG27" s="16"/>
      <c r="AH27" s="25"/>
      <c r="AI27" s="16"/>
      <c r="AJ27" s="16"/>
      <c r="AK27" s="16"/>
      <c r="AL27" s="25"/>
      <c r="AM27" s="16"/>
      <c r="AN27" s="16"/>
      <c r="AO27" s="16"/>
      <c r="AP27" s="25"/>
      <c r="AQ27" s="16"/>
      <c r="AR27" s="16"/>
      <c r="AS27" s="766"/>
    </row>
    <row r="28" spans="1:45" ht="54.75" customHeight="1">
      <c r="A28" s="742">
        <v>20</v>
      </c>
      <c r="B28" s="691"/>
      <c r="C28" s="765" t="s">
        <v>12778</v>
      </c>
      <c r="D28" s="741" t="s">
        <v>7410</v>
      </c>
      <c r="E28" s="16"/>
      <c r="F28" s="16"/>
      <c r="G28" s="16"/>
      <c r="H28" s="16"/>
      <c r="I28" s="16"/>
      <c r="J28" s="16"/>
      <c r="K28" s="16"/>
      <c r="L28" s="25"/>
      <c r="M28" s="16"/>
      <c r="N28" s="25"/>
      <c r="O28" s="16"/>
      <c r="P28" s="25"/>
      <c r="Q28" s="25"/>
      <c r="R28" s="25"/>
      <c r="S28" s="16"/>
      <c r="T28" s="16"/>
      <c r="U28" s="16"/>
      <c r="V28" s="16"/>
      <c r="W28" s="16"/>
      <c r="X28" s="16"/>
      <c r="Y28" s="16"/>
      <c r="Z28" s="25"/>
      <c r="AA28" s="16"/>
      <c r="AB28" s="16"/>
      <c r="AC28" s="16"/>
      <c r="AD28" s="25"/>
      <c r="AE28" s="16"/>
      <c r="AF28" s="16"/>
      <c r="AG28" s="16"/>
      <c r="AH28" s="25"/>
      <c r="AI28" s="16"/>
      <c r="AJ28" s="16"/>
      <c r="AK28" s="16"/>
      <c r="AL28" s="25"/>
      <c r="AM28" s="16"/>
      <c r="AN28" s="16"/>
      <c r="AO28" s="16"/>
      <c r="AP28" s="25"/>
      <c r="AQ28" s="16"/>
      <c r="AR28" s="16"/>
      <c r="AS28" s="766"/>
    </row>
    <row r="29" spans="1:45" ht="54.75" customHeight="1">
      <c r="A29" s="742">
        <v>21</v>
      </c>
      <c r="B29" s="691"/>
      <c r="C29" s="765" t="s">
        <v>12779</v>
      </c>
      <c r="D29" s="741" t="s">
        <v>7410</v>
      </c>
      <c r="E29" s="16"/>
      <c r="F29" s="16"/>
      <c r="G29" s="16"/>
      <c r="H29" s="16"/>
      <c r="I29" s="16"/>
      <c r="J29" s="16"/>
      <c r="K29" s="16"/>
      <c r="L29" s="16"/>
      <c r="M29" s="16"/>
      <c r="N29" s="25"/>
      <c r="O29" s="25"/>
      <c r="P29" s="16"/>
      <c r="Q29" s="25"/>
      <c r="R29" s="16"/>
      <c r="S29" s="25"/>
      <c r="T29" s="16"/>
      <c r="U29" s="16"/>
      <c r="V29" s="16"/>
      <c r="W29" s="16"/>
      <c r="X29" s="16"/>
      <c r="Y29" s="16"/>
      <c r="Z29" s="16"/>
      <c r="AA29" s="25"/>
      <c r="AB29" s="16"/>
      <c r="AC29" s="16"/>
      <c r="AD29" s="16"/>
      <c r="AE29" s="25"/>
      <c r="AF29" s="16"/>
      <c r="AG29" s="16"/>
      <c r="AH29" s="16"/>
      <c r="AI29" s="25"/>
      <c r="AJ29" s="16"/>
      <c r="AK29" s="16"/>
      <c r="AL29" s="16"/>
      <c r="AM29" s="25"/>
      <c r="AN29" s="16"/>
      <c r="AO29" s="16"/>
      <c r="AP29" s="16"/>
      <c r="AQ29" s="25"/>
      <c r="AR29" s="16"/>
      <c r="AS29" s="766"/>
    </row>
    <row r="30" spans="1:45" ht="54.75" customHeight="1">
      <c r="A30" s="742">
        <v>22</v>
      </c>
      <c r="B30" s="691"/>
      <c r="C30" s="765" t="s">
        <v>12780</v>
      </c>
      <c r="D30" s="741" t="s">
        <v>7410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25"/>
      <c r="P30" s="16"/>
      <c r="Q30" s="25"/>
      <c r="R30" s="25"/>
      <c r="S30" s="25"/>
      <c r="T30" s="16"/>
      <c r="U30" s="16"/>
      <c r="V30" s="16"/>
      <c r="W30" s="16"/>
      <c r="X30" s="16"/>
      <c r="Y30" s="16"/>
      <c r="Z30" s="16"/>
      <c r="AA30" s="25"/>
      <c r="AB30" s="16"/>
      <c r="AC30" s="16"/>
      <c r="AD30" s="16"/>
      <c r="AE30" s="25"/>
      <c r="AF30" s="16"/>
      <c r="AG30" s="16"/>
      <c r="AH30" s="16"/>
      <c r="AI30" s="25"/>
      <c r="AJ30" s="16"/>
      <c r="AK30" s="16"/>
      <c r="AL30" s="16"/>
      <c r="AM30" s="25"/>
      <c r="AN30" s="16"/>
      <c r="AO30" s="16"/>
      <c r="AP30" s="16"/>
      <c r="AQ30" s="25"/>
      <c r="AR30" s="16"/>
      <c r="AS30" s="766"/>
    </row>
    <row r="31" spans="1:45" ht="54.75" customHeight="1">
      <c r="A31" s="742">
        <v>23</v>
      </c>
      <c r="B31" s="691"/>
      <c r="C31" s="765" t="s">
        <v>12781</v>
      </c>
      <c r="D31" s="741" t="s">
        <v>7410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25"/>
      <c r="P31" s="25"/>
      <c r="Q31" s="16"/>
      <c r="R31" s="25"/>
      <c r="S31" s="16"/>
      <c r="T31" s="25"/>
      <c r="U31" s="16"/>
      <c r="V31" s="16"/>
      <c r="W31" s="16"/>
      <c r="X31" s="16"/>
      <c r="Y31" s="16"/>
      <c r="Z31" s="16"/>
      <c r="AA31" s="16"/>
      <c r="AB31" s="25"/>
      <c r="AC31" s="16"/>
      <c r="AD31" s="16"/>
      <c r="AE31" s="16"/>
      <c r="AF31" s="25"/>
      <c r="AG31" s="16"/>
      <c r="AH31" s="16"/>
      <c r="AI31" s="16"/>
      <c r="AJ31" s="25"/>
      <c r="AK31" s="16"/>
      <c r="AL31" s="16"/>
      <c r="AM31" s="16"/>
      <c r="AN31" s="25"/>
      <c r="AO31" s="16"/>
      <c r="AP31" s="16"/>
      <c r="AQ31" s="16"/>
      <c r="AR31" s="25"/>
      <c r="AS31" s="766"/>
    </row>
    <row r="32" spans="1:45" ht="54.75" customHeight="1">
      <c r="A32" s="742">
        <v>24</v>
      </c>
      <c r="B32" s="691"/>
      <c r="C32" s="765" t="s">
        <v>12782</v>
      </c>
      <c r="D32" s="741" t="s">
        <v>7410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25"/>
      <c r="P32" s="25"/>
      <c r="Q32" s="16"/>
      <c r="R32" s="25"/>
      <c r="S32" s="16"/>
      <c r="T32" s="25"/>
      <c r="U32" s="16"/>
      <c r="V32" s="16"/>
      <c r="W32" s="16"/>
      <c r="X32" s="16"/>
      <c r="Y32" s="16"/>
      <c r="Z32" s="16"/>
      <c r="AA32" s="16"/>
      <c r="AB32" s="25"/>
      <c r="AC32" s="16"/>
      <c r="AD32" s="16"/>
      <c r="AE32" s="16"/>
      <c r="AF32" s="25"/>
      <c r="AG32" s="16"/>
      <c r="AH32" s="16"/>
      <c r="AI32" s="16"/>
      <c r="AJ32" s="25"/>
      <c r="AK32" s="16"/>
      <c r="AL32" s="16"/>
      <c r="AM32" s="16"/>
      <c r="AN32" s="25"/>
      <c r="AO32" s="16"/>
      <c r="AP32" s="16"/>
      <c r="AQ32" s="16"/>
      <c r="AR32" s="25"/>
      <c r="AS32" s="766"/>
    </row>
    <row r="33" spans="1:45" ht="54.75" customHeight="1">
      <c r="A33" s="742">
        <v>25</v>
      </c>
      <c r="B33" s="691"/>
      <c r="C33" s="765" t="s">
        <v>12783</v>
      </c>
      <c r="D33" s="741" t="s">
        <v>7410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25"/>
      <c r="Q33" s="16"/>
      <c r="R33" s="25"/>
      <c r="S33" s="25"/>
      <c r="T33" s="16"/>
      <c r="U33" s="25"/>
      <c r="V33" s="16"/>
      <c r="W33" s="16"/>
      <c r="X33" s="16"/>
      <c r="Y33" s="25"/>
      <c r="Z33" s="16"/>
      <c r="AA33" s="16"/>
      <c r="AB33" s="16"/>
      <c r="AC33" s="25"/>
      <c r="AD33" s="16"/>
      <c r="AE33" s="16"/>
      <c r="AF33" s="16"/>
      <c r="AG33" s="25"/>
      <c r="AH33" s="16"/>
      <c r="AI33" s="16"/>
      <c r="AJ33" s="16"/>
      <c r="AK33" s="25"/>
      <c r="AL33" s="16"/>
      <c r="AM33" s="16"/>
      <c r="AN33" s="16"/>
      <c r="AO33" s="25"/>
      <c r="AP33" s="16"/>
      <c r="AQ33" s="16"/>
      <c r="AR33" s="16"/>
      <c r="AS33" s="766"/>
    </row>
    <row r="34" spans="1:45" ht="54.75" customHeight="1">
      <c r="A34" s="742">
        <v>26</v>
      </c>
      <c r="B34" s="691"/>
      <c r="C34" s="765" t="s">
        <v>12784</v>
      </c>
      <c r="D34" s="741" t="s">
        <v>7410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25"/>
      <c r="Q34" s="16"/>
      <c r="R34" s="25"/>
      <c r="S34" s="25"/>
      <c r="T34" s="16"/>
      <c r="U34" s="25"/>
      <c r="V34" s="16"/>
      <c r="W34" s="16"/>
      <c r="X34" s="16"/>
      <c r="Y34" s="25"/>
      <c r="Z34" s="16"/>
      <c r="AA34" s="16"/>
      <c r="AB34" s="16"/>
      <c r="AC34" s="25"/>
      <c r="AD34" s="16"/>
      <c r="AE34" s="16"/>
      <c r="AF34" s="16"/>
      <c r="AG34" s="25"/>
      <c r="AH34" s="16"/>
      <c r="AI34" s="16"/>
      <c r="AJ34" s="16"/>
      <c r="AK34" s="25"/>
      <c r="AL34" s="16"/>
      <c r="AM34" s="16"/>
      <c r="AN34" s="16"/>
      <c r="AO34" s="25"/>
      <c r="AP34" s="16"/>
      <c r="AQ34" s="16"/>
      <c r="AR34" s="16"/>
      <c r="AS34" s="766"/>
    </row>
    <row r="35" spans="1:45" ht="54.75" customHeight="1">
      <c r="A35" s="742">
        <v>27</v>
      </c>
      <c r="B35" s="691"/>
      <c r="C35" s="765" t="s">
        <v>12785</v>
      </c>
      <c r="D35" s="741" t="s">
        <v>7410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25"/>
      <c r="Q35" s="16"/>
      <c r="R35" s="16"/>
      <c r="S35" s="25"/>
      <c r="T35" s="25"/>
      <c r="U35" s="16"/>
      <c r="V35" s="25"/>
      <c r="W35" s="16"/>
      <c r="X35" s="16"/>
      <c r="Y35" s="16"/>
      <c r="Z35" s="25"/>
      <c r="AA35" s="16"/>
      <c r="AB35" s="16"/>
      <c r="AC35" s="16"/>
      <c r="AD35" s="25"/>
      <c r="AE35" s="16"/>
      <c r="AF35" s="16"/>
      <c r="AG35" s="16"/>
      <c r="AH35" s="25"/>
      <c r="AI35" s="16"/>
      <c r="AJ35" s="16"/>
      <c r="AK35" s="16"/>
      <c r="AL35" s="25"/>
      <c r="AM35" s="16"/>
      <c r="AN35" s="16"/>
      <c r="AO35" s="16"/>
      <c r="AP35" s="25"/>
      <c r="AQ35" s="16"/>
      <c r="AR35" s="16"/>
      <c r="AS35" s="766"/>
    </row>
    <row r="36" spans="1:45" ht="54.75" customHeight="1">
      <c r="A36" s="742">
        <v>28</v>
      </c>
      <c r="B36" s="691"/>
      <c r="C36" s="765" t="s">
        <v>12786</v>
      </c>
      <c r="D36" s="741" t="s">
        <v>7410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25"/>
      <c r="T36" s="25"/>
      <c r="U36" s="16"/>
      <c r="V36" s="25"/>
      <c r="W36" s="16"/>
      <c r="X36" s="16"/>
      <c r="Y36" s="16"/>
      <c r="Z36" s="25"/>
      <c r="AA36" s="16"/>
      <c r="AB36" s="16"/>
      <c r="AC36" s="16"/>
      <c r="AD36" s="25"/>
      <c r="AE36" s="16"/>
      <c r="AF36" s="16"/>
      <c r="AG36" s="16"/>
      <c r="AH36" s="25"/>
      <c r="AI36" s="16"/>
      <c r="AJ36" s="16"/>
      <c r="AK36" s="16"/>
      <c r="AL36" s="25"/>
      <c r="AM36" s="16"/>
      <c r="AN36" s="16"/>
      <c r="AO36" s="16"/>
      <c r="AP36" s="25"/>
      <c r="AQ36" s="16"/>
      <c r="AR36" s="16"/>
      <c r="AS36" s="766"/>
    </row>
    <row r="37" spans="1:45" ht="54.75" customHeight="1">
      <c r="A37" s="742">
        <v>29</v>
      </c>
      <c r="B37" s="691"/>
      <c r="C37" s="765" t="s">
        <v>12787</v>
      </c>
      <c r="D37" s="741" t="s">
        <v>7410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25"/>
      <c r="T37" s="25"/>
      <c r="U37" s="25"/>
      <c r="V37" s="16"/>
      <c r="W37" s="25"/>
      <c r="X37" s="16"/>
      <c r="Y37" s="25"/>
      <c r="Z37" s="16"/>
      <c r="AA37" s="25"/>
      <c r="AB37" s="16"/>
      <c r="AC37" s="25"/>
      <c r="AD37" s="16"/>
      <c r="AE37" s="25"/>
      <c r="AF37" s="16"/>
      <c r="AG37" s="25"/>
      <c r="AH37" s="16"/>
      <c r="AI37" s="25"/>
      <c r="AJ37" s="16"/>
      <c r="AK37" s="25"/>
      <c r="AL37" s="16"/>
      <c r="AM37" s="25"/>
      <c r="AN37" s="16"/>
      <c r="AO37" s="25"/>
      <c r="AP37" s="16"/>
      <c r="AQ37" s="25"/>
      <c r="AR37" s="16"/>
      <c r="AS37" s="766"/>
    </row>
    <row r="38" spans="1:45" ht="54.75" customHeight="1">
      <c r="A38" s="742">
        <v>30</v>
      </c>
      <c r="B38" s="691"/>
      <c r="C38" s="765" t="s">
        <v>12788</v>
      </c>
      <c r="D38" s="741" t="s">
        <v>7410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25"/>
      <c r="T38" s="25"/>
      <c r="U38" s="25"/>
      <c r="V38" s="16"/>
      <c r="W38" s="25"/>
      <c r="X38" s="16"/>
      <c r="Y38" s="25"/>
      <c r="Z38" s="16"/>
      <c r="AA38" s="25"/>
      <c r="AB38" s="16"/>
      <c r="AC38" s="25"/>
      <c r="AD38" s="16"/>
      <c r="AE38" s="25"/>
      <c r="AF38" s="16"/>
      <c r="AG38" s="25"/>
      <c r="AH38" s="16"/>
      <c r="AI38" s="25"/>
      <c r="AJ38" s="16"/>
      <c r="AK38" s="25"/>
      <c r="AL38" s="16"/>
      <c r="AM38" s="25"/>
      <c r="AN38" s="16"/>
      <c r="AO38" s="25"/>
      <c r="AP38" s="16"/>
      <c r="AQ38" s="25"/>
      <c r="AR38" s="16"/>
      <c r="AS38" s="766"/>
    </row>
    <row r="39" spans="1:45" ht="54.75" customHeight="1">
      <c r="A39" s="742">
        <v>31</v>
      </c>
      <c r="B39" s="691"/>
      <c r="C39" s="765" t="s">
        <v>12789</v>
      </c>
      <c r="D39" s="741" t="s">
        <v>7410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25"/>
      <c r="T39" s="25"/>
      <c r="U39" s="16"/>
      <c r="V39" s="25"/>
      <c r="W39" s="16"/>
      <c r="X39" s="25"/>
      <c r="Y39" s="16"/>
      <c r="Z39" s="25"/>
      <c r="AA39" s="16"/>
      <c r="AB39" s="25"/>
      <c r="AC39" s="16"/>
      <c r="AD39" s="25"/>
      <c r="AE39" s="16"/>
      <c r="AF39" s="25"/>
      <c r="AG39" s="16"/>
      <c r="AH39" s="25"/>
      <c r="AI39" s="16"/>
      <c r="AJ39" s="25"/>
      <c r="AK39" s="16"/>
      <c r="AL39" s="25"/>
      <c r="AM39" s="16"/>
      <c r="AN39" s="25"/>
      <c r="AO39" s="16"/>
      <c r="AP39" s="25"/>
      <c r="AQ39" s="16"/>
      <c r="AR39" s="25"/>
      <c r="AS39" s="766"/>
    </row>
    <row r="40" spans="1:45" ht="54.75" customHeight="1">
      <c r="A40" s="742">
        <v>32</v>
      </c>
      <c r="B40" s="691"/>
      <c r="C40" s="765" t="s">
        <v>12790</v>
      </c>
      <c r="D40" s="741" t="s">
        <v>7410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25"/>
      <c r="U40" s="25"/>
      <c r="V40" s="25"/>
      <c r="W40" s="16"/>
      <c r="X40" s="25"/>
      <c r="Y40" s="16"/>
      <c r="Z40" s="25"/>
      <c r="AA40" s="16"/>
      <c r="AB40" s="25"/>
      <c r="AC40" s="16"/>
      <c r="AD40" s="25"/>
      <c r="AE40" s="16"/>
      <c r="AF40" s="25"/>
      <c r="AG40" s="16"/>
      <c r="AH40" s="25"/>
      <c r="AI40" s="16"/>
      <c r="AJ40" s="25"/>
      <c r="AK40" s="16"/>
      <c r="AL40" s="25"/>
      <c r="AM40" s="16"/>
      <c r="AN40" s="25"/>
      <c r="AO40" s="16"/>
      <c r="AP40" s="25"/>
      <c r="AQ40" s="16"/>
      <c r="AR40" s="25"/>
      <c r="AS40" s="766"/>
    </row>
    <row r="41" spans="1:45" ht="54.75" customHeight="1">
      <c r="A41" s="742">
        <v>33</v>
      </c>
      <c r="B41" s="691"/>
      <c r="C41" s="765" t="s">
        <v>12791</v>
      </c>
      <c r="D41" s="741" t="s">
        <v>7410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25"/>
      <c r="S41" s="25"/>
      <c r="T41" s="16"/>
      <c r="U41" s="16"/>
      <c r="V41" s="16"/>
      <c r="W41" s="25"/>
      <c r="X41" s="16"/>
      <c r="Y41" s="25"/>
      <c r="Z41" s="16"/>
      <c r="AA41" s="16"/>
      <c r="AB41" s="16"/>
      <c r="AC41" s="16"/>
      <c r="AD41" s="16"/>
      <c r="AE41" s="16"/>
      <c r="AF41" s="16"/>
      <c r="AG41" s="16"/>
      <c r="AH41" s="16"/>
      <c r="AI41" s="25"/>
      <c r="AJ41" s="16"/>
      <c r="AK41" s="16"/>
      <c r="AL41" s="16"/>
      <c r="AM41" s="25"/>
      <c r="AN41" s="16"/>
      <c r="AO41" s="16"/>
      <c r="AP41" s="16"/>
      <c r="AQ41" s="25"/>
      <c r="AR41" s="16"/>
      <c r="AS41" s="766"/>
    </row>
    <row r="42" spans="1:45" ht="54.75" customHeight="1">
      <c r="A42" s="742">
        <v>34</v>
      </c>
      <c r="B42" s="691"/>
      <c r="C42" s="765" t="s">
        <v>12792</v>
      </c>
      <c r="D42" s="741" t="s">
        <v>7410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25"/>
      <c r="T42" s="16"/>
      <c r="U42" s="16"/>
      <c r="V42" s="16"/>
      <c r="W42" s="25"/>
      <c r="X42" s="16"/>
      <c r="Y42" s="25"/>
      <c r="Z42" s="16"/>
      <c r="AA42" s="16"/>
      <c r="AB42" s="16"/>
      <c r="AC42" s="16"/>
      <c r="AD42" s="16"/>
      <c r="AE42" s="16"/>
      <c r="AF42" s="16"/>
      <c r="AG42" s="16"/>
      <c r="AH42" s="16"/>
      <c r="AI42" s="25"/>
      <c r="AJ42" s="16"/>
      <c r="AK42" s="16"/>
      <c r="AL42" s="16"/>
      <c r="AM42" s="25"/>
      <c r="AN42" s="16"/>
      <c r="AO42" s="16"/>
      <c r="AP42" s="16"/>
      <c r="AQ42" s="25"/>
      <c r="AR42" s="16"/>
      <c r="AS42" s="766"/>
    </row>
    <row r="43" spans="1:45" ht="54.75" customHeight="1">
      <c r="A43" s="742">
        <v>35</v>
      </c>
      <c r="B43" s="691"/>
      <c r="C43" s="765" t="s">
        <v>7471</v>
      </c>
      <c r="D43" s="741" t="s">
        <v>7410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25"/>
      <c r="T43" s="25"/>
      <c r="U43" s="16"/>
      <c r="V43" s="16"/>
      <c r="W43" s="16"/>
      <c r="X43" s="25"/>
      <c r="Y43" s="25"/>
      <c r="Z43" s="25"/>
      <c r="AA43" s="16"/>
      <c r="AB43" s="16"/>
      <c r="AC43" s="16"/>
      <c r="AD43" s="16"/>
      <c r="AE43" s="16"/>
      <c r="AF43" s="16"/>
      <c r="AG43" s="16"/>
      <c r="AH43" s="16"/>
      <c r="AI43" s="16"/>
      <c r="AJ43" s="25"/>
      <c r="AK43" s="16"/>
      <c r="AL43" s="16"/>
      <c r="AM43" s="16"/>
      <c r="AN43" s="25"/>
      <c r="AO43" s="16"/>
      <c r="AP43" s="16"/>
      <c r="AQ43" s="16"/>
      <c r="AR43" s="25"/>
      <c r="AS43" s="766"/>
    </row>
    <row r="44" spans="1:45" ht="54.75" customHeight="1">
      <c r="A44" s="742">
        <v>36</v>
      </c>
      <c r="B44" s="691"/>
      <c r="C44" s="765" t="s">
        <v>7473</v>
      </c>
      <c r="D44" s="741" t="s">
        <v>7410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25"/>
      <c r="T44" s="25"/>
      <c r="U44" s="16"/>
      <c r="V44" s="16"/>
      <c r="W44" s="16"/>
      <c r="X44" s="25"/>
      <c r="Y44" s="25"/>
      <c r="Z44" s="25"/>
      <c r="AA44" s="16"/>
      <c r="AB44" s="16"/>
      <c r="AC44" s="16"/>
      <c r="AD44" s="16"/>
      <c r="AE44" s="16"/>
      <c r="AF44" s="16"/>
      <c r="AG44" s="16"/>
      <c r="AH44" s="16"/>
      <c r="AI44" s="16"/>
      <c r="AJ44" s="25"/>
      <c r="AK44" s="16"/>
      <c r="AL44" s="16"/>
      <c r="AM44" s="16"/>
      <c r="AN44" s="25"/>
      <c r="AO44" s="16"/>
      <c r="AP44" s="16"/>
      <c r="AQ44" s="16"/>
      <c r="AR44" s="25"/>
      <c r="AS44" s="766"/>
    </row>
    <row r="45" spans="1:45" ht="54.75" customHeight="1">
      <c r="A45" s="742">
        <v>37</v>
      </c>
      <c r="B45" s="691"/>
      <c r="C45" s="765" t="s">
        <v>7482</v>
      </c>
      <c r="D45" s="741" t="s">
        <v>7410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25"/>
      <c r="U45" s="16"/>
      <c r="V45" s="16"/>
      <c r="W45" s="16"/>
      <c r="X45" s="16"/>
      <c r="Y45" s="25"/>
      <c r="Z45" s="16"/>
      <c r="AA45" s="25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766"/>
    </row>
    <row r="46" spans="1:45" ht="54.75" customHeight="1">
      <c r="A46" s="742">
        <v>38</v>
      </c>
      <c r="B46" s="691"/>
      <c r="C46" s="765" t="s">
        <v>7539</v>
      </c>
      <c r="D46" s="741" t="s">
        <v>7410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25"/>
      <c r="V46" s="25"/>
      <c r="W46" s="16"/>
      <c r="X46" s="16"/>
      <c r="Y46" s="25"/>
      <c r="Z46" s="25"/>
      <c r="AA46" s="25"/>
      <c r="AB46" s="16"/>
      <c r="AC46" s="16"/>
      <c r="AD46" s="16"/>
      <c r="AE46" s="16"/>
      <c r="AF46" s="16"/>
      <c r="AG46" s="25"/>
      <c r="AH46" s="25"/>
      <c r="AI46" s="16"/>
      <c r="AJ46" s="16"/>
      <c r="AK46" s="25"/>
      <c r="AL46" s="25"/>
      <c r="AM46" s="16"/>
      <c r="AN46" s="16"/>
      <c r="AO46" s="25"/>
      <c r="AP46" s="25"/>
      <c r="AQ46" s="16"/>
      <c r="AR46" s="16"/>
      <c r="AS46" s="766"/>
    </row>
    <row r="47" spans="1:45" ht="54.75" customHeight="1">
      <c r="A47" s="742">
        <v>39</v>
      </c>
      <c r="B47" s="691"/>
      <c r="C47" s="765" t="s">
        <v>7541</v>
      </c>
      <c r="D47" s="741" t="s">
        <v>7410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25"/>
      <c r="V47" s="16"/>
      <c r="W47" s="25"/>
      <c r="X47" s="16"/>
      <c r="Y47" s="16"/>
      <c r="Z47" s="25"/>
      <c r="AA47" s="16"/>
      <c r="AB47" s="25"/>
      <c r="AC47" s="16"/>
      <c r="AD47" s="16"/>
      <c r="AE47" s="16"/>
      <c r="AF47" s="16"/>
      <c r="AG47" s="25"/>
      <c r="AH47" s="16"/>
      <c r="AI47" s="25"/>
      <c r="AJ47" s="16"/>
      <c r="AK47" s="25"/>
      <c r="AL47" s="16"/>
      <c r="AM47" s="25"/>
      <c r="AN47" s="16"/>
      <c r="AO47" s="25"/>
      <c r="AP47" s="16"/>
      <c r="AQ47" s="25"/>
      <c r="AR47" s="16"/>
      <c r="AS47" s="766"/>
    </row>
    <row r="48" spans="1:45" ht="54.75" customHeight="1">
      <c r="A48" s="742">
        <v>40</v>
      </c>
      <c r="B48" s="691"/>
      <c r="C48" s="765" t="s">
        <v>7543</v>
      </c>
      <c r="D48" s="741" t="s">
        <v>7410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25"/>
      <c r="V48" s="16"/>
      <c r="W48" s="25"/>
      <c r="X48" s="16"/>
      <c r="Y48" s="16"/>
      <c r="Z48" s="25"/>
      <c r="AA48" s="16"/>
      <c r="AB48" s="25"/>
      <c r="AC48" s="16"/>
      <c r="AD48" s="16"/>
      <c r="AE48" s="16"/>
      <c r="AF48" s="16"/>
      <c r="AG48" s="25"/>
      <c r="AH48" s="16"/>
      <c r="AI48" s="25"/>
      <c r="AJ48" s="16"/>
      <c r="AK48" s="25"/>
      <c r="AL48" s="16"/>
      <c r="AM48" s="25"/>
      <c r="AN48" s="16"/>
      <c r="AO48" s="25"/>
      <c r="AP48" s="16"/>
      <c r="AQ48" s="25"/>
      <c r="AR48" s="16"/>
      <c r="AS48" s="766"/>
    </row>
    <row r="49" spans="1:45" ht="54.75" customHeight="1">
      <c r="A49" s="742">
        <v>41</v>
      </c>
      <c r="B49" s="691"/>
      <c r="C49" s="765" t="s">
        <v>7545</v>
      </c>
      <c r="D49" s="741" t="s">
        <v>7410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25"/>
      <c r="W49" s="16"/>
      <c r="X49" s="25"/>
      <c r="Y49" s="16"/>
      <c r="Z49" s="25"/>
      <c r="AA49" s="25"/>
      <c r="AB49" s="16"/>
      <c r="AC49" s="25"/>
      <c r="AD49" s="16"/>
      <c r="AE49" s="16"/>
      <c r="AF49" s="16"/>
      <c r="AG49" s="16"/>
      <c r="AH49" s="25"/>
      <c r="AI49" s="16"/>
      <c r="AJ49" s="25"/>
      <c r="AK49" s="16"/>
      <c r="AL49" s="25"/>
      <c r="AM49" s="16"/>
      <c r="AN49" s="25"/>
      <c r="AO49" s="16"/>
      <c r="AP49" s="25"/>
      <c r="AQ49" s="16"/>
      <c r="AR49" s="25"/>
      <c r="AS49" s="745"/>
    </row>
    <row r="50" spans="1:45" ht="54.75" customHeight="1">
      <c r="A50" s="742">
        <v>42</v>
      </c>
      <c r="B50" s="691"/>
      <c r="C50" s="765" t="s">
        <v>7546</v>
      </c>
      <c r="D50" s="741" t="s">
        <v>7410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25"/>
      <c r="W50" s="16"/>
      <c r="X50" s="25"/>
      <c r="Y50" s="16"/>
      <c r="Z50" s="25"/>
      <c r="AA50" s="25"/>
      <c r="AB50" s="16"/>
      <c r="AC50" s="25"/>
      <c r="AD50" s="16"/>
      <c r="AE50" s="16"/>
      <c r="AF50" s="16"/>
      <c r="AG50" s="16"/>
      <c r="AH50" s="25"/>
      <c r="AI50" s="16"/>
      <c r="AJ50" s="25"/>
      <c r="AK50" s="16"/>
      <c r="AL50" s="25"/>
      <c r="AM50" s="16"/>
      <c r="AN50" s="25"/>
      <c r="AO50" s="16"/>
      <c r="AP50" s="25"/>
      <c r="AQ50" s="16"/>
      <c r="AR50" s="25"/>
      <c r="AS50" s="745"/>
    </row>
    <row r="51" spans="1:45" ht="54.75" customHeight="1">
      <c r="A51" s="742">
        <v>43</v>
      </c>
      <c r="B51" s="691"/>
      <c r="C51" s="765" t="s">
        <v>7550</v>
      </c>
      <c r="D51" s="741" t="s">
        <v>7410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25"/>
      <c r="W51" s="25"/>
      <c r="X51" s="16"/>
      <c r="Y51" s="16"/>
      <c r="Z51" s="16"/>
      <c r="AA51" s="25"/>
      <c r="AB51" s="25"/>
      <c r="AC51" s="16"/>
      <c r="AD51" s="25"/>
      <c r="AE51" s="16"/>
      <c r="AF51" s="16"/>
      <c r="AG51" s="16"/>
      <c r="AH51" s="25"/>
      <c r="AI51" s="25"/>
      <c r="AJ51" s="16"/>
      <c r="AK51" s="16"/>
      <c r="AL51" s="25"/>
      <c r="AM51" s="25"/>
      <c r="AN51" s="16"/>
      <c r="AO51" s="16"/>
      <c r="AP51" s="25"/>
      <c r="AQ51" s="25"/>
      <c r="AR51" s="16"/>
      <c r="AS51" s="766"/>
    </row>
    <row r="52" spans="1:45" ht="54.75" customHeight="1">
      <c r="A52" s="742">
        <v>44</v>
      </c>
      <c r="B52" s="691"/>
      <c r="C52" s="765" t="s">
        <v>7551</v>
      </c>
      <c r="D52" s="741" t="s">
        <v>7410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25"/>
      <c r="X52" s="16"/>
      <c r="Y52" s="16"/>
      <c r="Z52" s="16"/>
      <c r="AA52" s="25"/>
      <c r="AB52" s="25"/>
      <c r="AC52" s="16"/>
      <c r="AD52" s="25"/>
      <c r="AE52" s="16"/>
      <c r="AF52" s="16"/>
      <c r="AG52" s="16"/>
      <c r="AH52" s="16"/>
      <c r="AI52" s="25"/>
      <c r="AJ52" s="16"/>
      <c r="AK52" s="16"/>
      <c r="AL52" s="16"/>
      <c r="AM52" s="25"/>
      <c r="AN52" s="16"/>
      <c r="AO52" s="16"/>
      <c r="AP52" s="16"/>
      <c r="AQ52" s="25"/>
      <c r="AR52" s="16"/>
      <c r="AS52" s="766"/>
    </row>
    <row r="53" spans="1:45" ht="54.75" customHeight="1">
      <c r="A53" s="742">
        <v>45</v>
      </c>
      <c r="B53" s="691"/>
      <c r="C53" s="765" t="s">
        <v>7599</v>
      </c>
      <c r="D53" s="741" t="s">
        <v>7410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25"/>
      <c r="X53" s="25"/>
      <c r="Y53" s="16"/>
      <c r="Z53" s="16"/>
      <c r="AA53" s="25"/>
      <c r="AB53" s="25"/>
      <c r="AC53" s="25"/>
      <c r="AD53" s="16"/>
      <c r="AE53" s="25"/>
      <c r="AF53" s="16"/>
      <c r="AG53" s="16"/>
      <c r="AH53" s="16"/>
      <c r="AI53" s="25"/>
      <c r="AJ53" s="25"/>
      <c r="AK53" s="16"/>
      <c r="AL53" s="16"/>
      <c r="AM53" s="25"/>
      <c r="AN53" s="25"/>
      <c r="AO53" s="16"/>
      <c r="AP53" s="16"/>
      <c r="AQ53" s="25"/>
      <c r="AR53" s="25"/>
      <c r="AS53" s="766"/>
    </row>
    <row r="54" spans="1:45" ht="54.75" customHeight="1">
      <c r="A54" s="742">
        <v>46</v>
      </c>
      <c r="B54" s="691"/>
      <c r="C54" s="765" t="s">
        <v>7601</v>
      </c>
      <c r="D54" s="741" t="s">
        <v>7410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25"/>
      <c r="X54" s="25"/>
      <c r="Y54" s="16"/>
      <c r="Z54" s="16"/>
      <c r="AA54" s="25"/>
      <c r="AB54" s="25"/>
      <c r="AC54" s="25"/>
      <c r="AD54" s="16"/>
      <c r="AE54" s="25"/>
      <c r="AF54" s="16"/>
      <c r="AG54" s="16"/>
      <c r="AH54" s="16"/>
      <c r="AI54" s="25"/>
      <c r="AJ54" s="25"/>
      <c r="AK54" s="16"/>
      <c r="AL54" s="16"/>
      <c r="AM54" s="25"/>
      <c r="AN54" s="25"/>
      <c r="AO54" s="16"/>
      <c r="AP54" s="16"/>
      <c r="AQ54" s="25"/>
      <c r="AR54" s="25"/>
      <c r="AS54" s="766"/>
    </row>
    <row r="55" spans="1:45" ht="54.75" customHeight="1">
      <c r="A55" s="742">
        <v>47</v>
      </c>
      <c r="B55" s="691"/>
      <c r="C55" s="765" t="s">
        <v>7602</v>
      </c>
      <c r="D55" s="741" t="s">
        <v>7410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5"/>
      <c r="Y55" s="16"/>
      <c r="Z55" s="16"/>
      <c r="AA55" s="25"/>
      <c r="AB55" s="25"/>
      <c r="AC55" s="16"/>
      <c r="AD55" s="25"/>
      <c r="AE55" s="16"/>
      <c r="AF55" s="25"/>
      <c r="AG55" s="16"/>
      <c r="AH55" s="16"/>
      <c r="AI55" s="16"/>
      <c r="AJ55" s="25"/>
      <c r="AK55" s="16"/>
      <c r="AL55" s="16"/>
      <c r="AM55" s="16"/>
      <c r="AN55" s="25"/>
      <c r="AO55" s="16"/>
      <c r="AP55" s="16"/>
      <c r="AQ55" s="16"/>
      <c r="AR55" s="25"/>
      <c r="AS55" s="766"/>
    </row>
    <row r="56" spans="1:45" ht="54.75" customHeight="1">
      <c r="A56" s="742">
        <v>48</v>
      </c>
      <c r="B56" s="691"/>
      <c r="C56" s="765" t="s">
        <v>12793</v>
      </c>
      <c r="D56" s="741" t="s">
        <v>7410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25"/>
      <c r="Y56" s="16"/>
      <c r="Z56" s="16"/>
      <c r="AA56" s="16"/>
      <c r="AB56" s="25"/>
      <c r="AC56" s="25"/>
      <c r="AD56" s="25"/>
      <c r="AE56" s="16"/>
      <c r="AF56" s="25"/>
      <c r="AG56" s="16"/>
      <c r="AH56" s="16"/>
      <c r="AI56" s="16"/>
      <c r="AJ56" s="25"/>
      <c r="AK56" s="16"/>
      <c r="AL56" s="16"/>
      <c r="AM56" s="16"/>
      <c r="AN56" s="25"/>
      <c r="AO56" s="16"/>
      <c r="AP56" s="16"/>
      <c r="AQ56" s="16"/>
      <c r="AR56" s="25"/>
      <c r="AS56" s="766"/>
    </row>
    <row r="57" spans="1:45" ht="54.75" customHeight="1">
      <c r="A57" s="742">
        <v>49</v>
      </c>
      <c r="B57" s="691"/>
      <c r="C57" s="765" t="s">
        <v>12794</v>
      </c>
      <c r="D57" s="741" t="s">
        <v>7410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5"/>
      <c r="Y57" s="16"/>
      <c r="Z57" s="16"/>
      <c r="AA57" s="16"/>
      <c r="AB57" s="25"/>
      <c r="AC57" s="16"/>
      <c r="AD57" s="16"/>
      <c r="AE57" s="16"/>
      <c r="AF57" s="25"/>
      <c r="AG57" s="25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25"/>
      <c r="AS57" s="745"/>
    </row>
    <row r="58" spans="1:45" ht="54.75" customHeight="1">
      <c r="A58" s="742">
        <v>50</v>
      </c>
      <c r="B58" s="691"/>
      <c r="C58" s="765" t="s">
        <v>12746</v>
      </c>
      <c r="D58" s="741" t="s">
        <v>7410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5"/>
      <c r="Y58" s="16"/>
      <c r="Z58" s="16"/>
      <c r="AA58" s="16"/>
      <c r="AB58" s="25"/>
      <c r="AC58" s="16"/>
      <c r="AD58" s="16"/>
      <c r="AE58" s="16"/>
      <c r="AF58" s="25"/>
      <c r="AG58" s="25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25"/>
      <c r="AS58" s="745"/>
    </row>
    <row r="59" spans="1:45" ht="54.75" customHeight="1">
      <c r="A59" s="742">
        <v>51</v>
      </c>
      <c r="B59" s="691"/>
      <c r="C59" s="765" t="s">
        <v>12746</v>
      </c>
      <c r="D59" s="741" t="s">
        <v>7410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5"/>
      <c r="Y59" s="16"/>
      <c r="Z59" s="16"/>
      <c r="AA59" s="16"/>
      <c r="AB59" s="25"/>
      <c r="AC59" s="16"/>
      <c r="AD59" s="16"/>
      <c r="AE59" s="16"/>
      <c r="AF59" s="25"/>
      <c r="AG59" s="25"/>
      <c r="AH59" s="25"/>
      <c r="AI59" s="16"/>
      <c r="AJ59" s="16"/>
      <c r="AK59" s="16"/>
      <c r="AL59" s="16"/>
      <c r="AM59" s="16"/>
      <c r="AN59" s="16"/>
      <c r="AO59" s="16"/>
      <c r="AP59" s="16"/>
      <c r="AQ59" s="16"/>
      <c r="AR59" s="25"/>
      <c r="AS59" s="766"/>
    </row>
    <row r="60" spans="1:45" ht="54.75" customHeight="1">
      <c r="A60" s="742">
        <v>52</v>
      </c>
      <c r="B60" s="691"/>
      <c r="C60" s="765" t="s">
        <v>12745</v>
      </c>
      <c r="D60" s="741" t="s">
        <v>7410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5"/>
      <c r="Y60" s="16"/>
      <c r="Z60" s="16"/>
      <c r="AA60" s="16"/>
      <c r="AB60" s="25"/>
      <c r="AC60" s="16"/>
      <c r="AD60" s="16"/>
      <c r="AE60" s="16"/>
      <c r="AF60" s="25"/>
      <c r="AG60" s="25"/>
      <c r="AH60" s="25"/>
      <c r="AI60" s="16"/>
      <c r="AJ60" s="16"/>
      <c r="AK60" s="16"/>
      <c r="AL60" s="16"/>
      <c r="AM60" s="16"/>
      <c r="AN60" s="16"/>
      <c r="AO60" s="16"/>
      <c r="AP60" s="16"/>
      <c r="AQ60" s="16"/>
      <c r="AR60" s="25"/>
      <c r="AS60" s="745"/>
    </row>
    <row r="61" spans="1:45" ht="54.75" customHeight="1">
      <c r="A61" s="742">
        <v>53</v>
      </c>
      <c r="B61" s="691"/>
      <c r="C61" s="765" t="s">
        <v>12745</v>
      </c>
      <c r="D61" s="741" t="s">
        <v>7410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5"/>
      <c r="Y61" s="16"/>
      <c r="Z61" s="16"/>
      <c r="AA61" s="16"/>
      <c r="AB61" s="25"/>
      <c r="AC61" s="16"/>
      <c r="AD61" s="16"/>
      <c r="AE61" s="16"/>
      <c r="AF61" s="25"/>
      <c r="AG61" s="25"/>
      <c r="AH61" s="16"/>
      <c r="AI61" s="25"/>
      <c r="AJ61" s="16"/>
      <c r="AK61" s="16"/>
      <c r="AL61" s="16"/>
      <c r="AM61" s="16"/>
      <c r="AN61" s="16"/>
      <c r="AO61" s="16"/>
      <c r="AP61" s="16"/>
      <c r="AQ61" s="16"/>
      <c r="AR61" s="25"/>
      <c r="AS61" s="766"/>
    </row>
    <row r="62" spans="1:45" ht="54.75" customHeight="1">
      <c r="A62" s="742">
        <v>54</v>
      </c>
      <c r="B62" s="691"/>
      <c r="C62" s="765" t="s">
        <v>12745</v>
      </c>
      <c r="D62" s="741" t="s">
        <v>7410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5"/>
      <c r="Y62" s="16"/>
      <c r="Z62" s="16"/>
      <c r="AA62" s="16"/>
      <c r="AB62" s="25"/>
      <c r="AC62" s="16"/>
      <c r="AD62" s="16"/>
      <c r="AE62" s="16"/>
      <c r="AF62" s="25"/>
      <c r="AG62" s="25"/>
      <c r="AH62" s="25"/>
      <c r="AI62" s="25"/>
      <c r="AJ62" s="16"/>
      <c r="AK62" s="16"/>
      <c r="AL62" s="16"/>
      <c r="AM62" s="16"/>
      <c r="AN62" s="16"/>
      <c r="AO62" s="16"/>
      <c r="AP62" s="16"/>
      <c r="AQ62" s="16"/>
      <c r="AR62" s="25"/>
      <c r="AS62" s="745"/>
    </row>
    <row r="63" spans="1:45" ht="54.75" customHeight="1">
      <c r="A63" s="742">
        <v>55</v>
      </c>
      <c r="B63" s="691"/>
      <c r="C63" s="765" t="s">
        <v>12745</v>
      </c>
      <c r="D63" s="741" t="s">
        <v>7410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5"/>
      <c r="Y63" s="16"/>
      <c r="Z63" s="16"/>
      <c r="AA63" s="16"/>
      <c r="AB63" s="25"/>
      <c r="AC63" s="16"/>
      <c r="AD63" s="16"/>
      <c r="AE63" s="16"/>
      <c r="AF63" s="25"/>
      <c r="AG63" s="16"/>
      <c r="AH63" s="25"/>
      <c r="AI63" s="16"/>
      <c r="AJ63" s="25"/>
      <c r="AK63" s="16"/>
      <c r="AL63" s="16"/>
      <c r="AM63" s="16"/>
      <c r="AN63" s="16"/>
      <c r="AO63" s="16"/>
      <c r="AP63" s="16"/>
      <c r="AQ63" s="16"/>
      <c r="AR63" s="25"/>
      <c r="AS63" s="766"/>
    </row>
    <row r="64" spans="1:45" ht="54.75" customHeight="1">
      <c r="A64" s="742">
        <v>56</v>
      </c>
      <c r="B64" s="691"/>
      <c r="C64" s="765" t="s">
        <v>12745</v>
      </c>
      <c r="D64" s="741" t="s">
        <v>7410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5"/>
      <c r="Y64" s="16"/>
      <c r="Z64" s="16"/>
      <c r="AA64" s="16"/>
      <c r="AB64" s="25"/>
      <c r="AC64" s="16"/>
      <c r="AD64" s="16"/>
      <c r="AE64" s="16"/>
      <c r="AF64" s="25"/>
      <c r="AG64" s="16"/>
      <c r="AH64" s="25"/>
      <c r="AI64" s="16"/>
      <c r="AJ64" s="25"/>
      <c r="AK64" s="16"/>
      <c r="AL64" s="16"/>
      <c r="AM64" s="16"/>
      <c r="AN64" s="16"/>
      <c r="AO64" s="16"/>
      <c r="AP64" s="16"/>
      <c r="AQ64" s="16"/>
      <c r="AR64" s="25"/>
      <c r="AS64" s="745"/>
    </row>
    <row r="65" spans="1:45" ht="54.75" customHeight="1">
      <c r="A65" s="742">
        <v>57</v>
      </c>
      <c r="B65" s="691"/>
      <c r="C65" s="765" t="s">
        <v>12745</v>
      </c>
      <c r="D65" s="741" t="s">
        <v>7410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5"/>
      <c r="Y65" s="16"/>
      <c r="Z65" s="16"/>
      <c r="AA65" s="16"/>
      <c r="AB65" s="25"/>
      <c r="AC65" s="16"/>
      <c r="AD65" s="16"/>
      <c r="AE65" s="16"/>
      <c r="AF65" s="25"/>
      <c r="AG65" s="16"/>
      <c r="AH65" s="25"/>
      <c r="AI65" s="25"/>
      <c r="AJ65" s="16"/>
      <c r="AK65" s="25"/>
      <c r="AL65" s="16"/>
      <c r="AM65" s="16"/>
      <c r="AN65" s="16"/>
      <c r="AO65" s="16"/>
      <c r="AP65" s="16"/>
      <c r="AQ65" s="16"/>
      <c r="AR65" s="25"/>
      <c r="AS65" s="766"/>
    </row>
    <row r="66" spans="1:45" ht="54.75" customHeight="1">
      <c r="A66" s="742">
        <v>58</v>
      </c>
      <c r="B66" s="691"/>
      <c r="C66" s="765" t="s">
        <v>12745</v>
      </c>
      <c r="D66" s="741" t="s">
        <v>7410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5"/>
      <c r="Y66" s="16"/>
      <c r="Z66" s="16"/>
      <c r="AA66" s="16"/>
      <c r="AB66" s="25"/>
      <c r="AC66" s="16"/>
      <c r="AD66" s="16"/>
      <c r="AE66" s="16"/>
      <c r="AF66" s="25"/>
      <c r="AG66" s="16"/>
      <c r="AH66" s="25"/>
      <c r="AI66" s="25"/>
      <c r="AJ66" s="16"/>
      <c r="AK66" s="25"/>
      <c r="AL66" s="16"/>
      <c r="AM66" s="16"/>
      <c r="AN66" s="16"/>
      <c r="AO66" s="16"/>
      <c r="AP66" s="16"/>
      <c r="AQ66" s="16"/>
      <c r="AR66" s="25"/>
      <c r="AS66" s="745"/>
    </row>
    <row r="67" spans="1:45" ht="54.75" customHeight="1">
      <c r="A67" s="742">
        <v>59</v>
      </c>
      <c r="B67" s="691"/>
      <c r="C67" s="765" t="s">
        <v>12745</v>
      </c>
      <c r="D67" s="741" t="s">
        <v>7410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5"/>
      <c r="Y67" s="16"/>
      <c r="Z67" s="16"/>
      <c r="AA67" s="16"/>
      <c r="AB67" s="25"/>
      <c r="AC67" s="16"/>
      <c r="AD67" s="16"/>
      <c r="AE67" s="16"/>
      <c r="AF67" s="25"/>
      <c r="AG67" s="16"/>
      <c r="AH67" s="16"/>
      <c r="AI67" s="25"/>
      <c r="AJ67" s="25"/>
      <c r="AK67" s="16"/>
      <c r="AL67" s="25"/>
      <c r="AM67" s="16"/>
      <c r="AN67" s="16"/>
      <c r="AO67" s="16"/>
      <c r="AP67" s="16"/>
      <c r="AQ67" s="16"/>
      <c r="AR67" s="25"/>
      <c r="AS67" s="766"/>
    </row>
    <row r="68" spans="1:45" ht="54.75" customHeight="1">
      <c r="A68" s="742">
        <v>60</v>
      </c>
      <c r="B68" s="691"/>
      <c r="C68" s="765" t="s">
        <v>12745</v>
      </c>
      <c r="D68" s="741" t="s">
        <v>7410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5"/>
      <c r="Y68" s="16"/>
      <c r="Z68" s="16"/>
      <c r="AA68" s="16"/>
      <c r="AB68" s="25"/>
      <c r="AC68" s="16"/>
      <c r="AD68" s="16"/>
      <c r="AE68" s="16"/>
      <c r="AF68" s="25"/>
      <c r="AG68" s="16"/>
      <c r="AH68" s="16"/>
      <c r="AI68" s="25"/>
      <c r="AJ68" s="25"/>
      <c r="AK68" s="16"/>
      <c r="AL68" s="25"/>
      <c r="AM68" s="16"/>
      <c r="AN68" s="16"/>
      <c r="AO68" s="16"/>
      <c r="AP68" s="16"/>
      <c r="AQ68" s="16"/>
      <c r="AR68" s="25"/>
      <c r="AS68" s="745"/>
    </row>
    <row r="69" spans="1:45" ht="54.75" customHeight="1">
      <c r="A69" s="742">
        <v>61</v>
      </c>
      <c r="B69" s="691"/>
      <c r="C69" s="765" t="s">
        <v>12745</v>
      </c>
      <c r="D69" s="741" t="s">
        <v>7410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5"/>
      <c r="Y69" s="16"/>
      <c r="Z69" s="16"/>
      <c r="AA69" s="16"/>
      <c r="AB69" s="25"/>
      <c r="AC69" s="16"/>
      <c r="AD69" s="16"/>
      <c r="AE69" s="16"/>
      <c r="AF69" s="25"/>
      <c r="AG69" s="16"/>
      <c r="AH69" s="16"/>
      <c r="AI69" s="25"/>
      <c r="AJ69" s="25"/>
      <c r="AK69" s="25"/>
      <c r="AL69" s="16"/>
      <c r="AM69" s="25"/>
      <c r="AN69" s="16"/>
      <c r="AO69" s="16"/>
      <c r="AP69" s="16"/>
      <c r="AQ69" s="16"/>
      <c r="AR69" s="25"/>
      <c r="AS69" s="766"/>
    </row>
    <row r="70" spans="1:45" ht="54.75" customHeight="1">
      <c r="A70" s="742">
        <v>62</v>
      </c>
      <c r="B70" s="691"/>
      <c r="C70" s="765" t="s">
        <v>12745</v>
      </c>
      <c r="D70" s="741" t="s">
        <v>7410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5"/>
      <c r="Y70" s="16"/>
      <c r="Z70" s="16"/>
      <c r="AA70" s="16"/>
      <c r="AB70" s="25"/>
      <c r="AC70" s="16"/>
      <c r="AD70" s="16"/>
      <c r="AE70" s="16"/>
      <c r="AF70" s="25"/>
      <c r="AG70" s="16"/>
      <c r="AH70" s="16"/>
      <c r="AI70" s="25"/>
      <c r="AJ70" s="25"/>
      <c r="AK70" s="25"/>
      <c r="AL70" s="16"/>
      <c r="AM70" s="25"/>
      <c r="AN70" s="16"/>
      <c r="AO70" s="16"/>
      <c r="AP70" s="16"/>
      <c r="AQ70" s="16"/>
      <c r="AR70" s="25"/>
      <c r="AS70" s="745"/>
    </row>
    <row r="71" spans="1:45" ht="54.75" customHeight="1">
      <c r="A71" s="742">
        <v>63</v>
      </c>
      <c r="B71" s="691"/>
      <c r="C71" s="765" t="s">
        <v>12745</v>
      </c>
      <c r="D71" s="741" t="s">
        <v>7410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5"/>
      <c r="Y71" s="16"/>
      <c r="Z71" s="16"/>
      <c r="AA71" s="16"/>
      <c r="AB71" s="25"/>
      <c r="AC71" s="16"/>
      <c r="AD71" s="16"/>
      <c r="AE71" s="16"/>
      <c r="AF71" s="25"/>
      <c r="AG71" s="16"/>
      <c r="AH71" s="16"/>
      <c r="AI71" s="25"/>
      <c r="AJ71" s="25"/>
      <c r="AK71" s="16"/>
      <c r="AL71" s="25"/>
      <c r="AM71" s="16"/>
      <c r="AN71" s="25"/>
      <c r="AO71" s="16"/>
      <c r="AP71" s="16"/>
      <c r="AQ71" s="16"/>
      <c r="AR71" s="25"/>
      <c r="AS71" s="766"/>
    </row>
    <row r="72" spans="1:45" ht="54.75" customHeight="1">
      <c r="A72" s="742">
        <v>64</v>
      </c>
      <c r="B72" s="691"/>
      <c r="C72" s="765" t="s">
        <v>12745</v>
      </c>
      <c r="D72" s="741" t="s">
        <v>7410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5"/>
      <c r="Y72" s="16"/>
      <c r="Z72" s="16"/>
      <c r="AA72" s="16"/>
      <c r="AB72" s="25"/>
      <c r="AC72" s="16"/>
      <c r="AD72" s="16"/>
      <c r="AE72" s="16"/>
      <c r="AF72" s="25"/>
      <c r="AG72" s="16"/>
      <c r="AH72" s="16"/>
      <c r="AI72" s="16"/>
      <c r="AJ72" s="25"/>
      <c r="AK72" s="25"/>
      <c r="AL72" s="25"/>
      <c r="AM72" s="16"/>
      <c r="AN72" s="25"/>
      <c r="AO72" s="16"/>
      <c r="AP72" s="16"/>
      <c r="AQ72" s="16"/>
      <c r="AR72" s="25"/>
      <c r="AS72" s="745"/>
    </row>
    <row r="73" spans="1:45" ht="54.75" customHeight="1">
      <c r="A73" s="742">
        <v>65</v>
      </c>
      <c r="B73" s="691"/>
      <c r="C73" s="765" t="s">
        <v>12745</v>
      </c>
      <c r="D73" s="741" t="s">
        <v>7410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5"/>
      <c r="Y73" s="16"/>
      <c r="Z73" s="16"/>
      <c r="AA73" s="16"/>
      <c r="AB73" s="25"/>
      <c r="AC73" s="16"/>
      <c r="AD73" s="16"/>
      <c r="AE73" s="16"/>
      <c r="AF73" s="25"/>
      <c r="AG73" s="16"/>
      <c r="AH73" s="16"/>
      <c r="AI73" s="16"/>
      <c r="AJ73" s="25"/>
      <c r="AK73" s="16"/>
      <c r="AL73" s="16"/>
      <c r="AM73" s="16"/>
      <c r="AN73" s="25"/>
      <c r="AO73" s="25"/>
      <c r="AP73" s="16"/>
      <c r="AQ73" s="16"/>
      <c r="AR73" s="25"/>
      <c r="AS73" s="766"/>
    </row>
    <row r="74" spans="1:45" ht="54.75" customHeight="1">
      <c r="A74" s="742">
        <v>66</v>
      </c>
      <c r="B74" s="691"/>
      <c r="C74" s="765" t="s">
        <v>12745</v>
      </c>
      <c r="D74" s="741" t="s">
        <v>7410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5"/>
      <c r="Y74" s="16"/>
      <c r="Z74" s="16"/>
      <c r="AA74" s="16"/>
      <c r="AB74" s="25"/>
      <c r="AC74" s="16"/>
      <c r="AD74" s="16"/>
      <c r="AE74" s="16"/>
      <c r="AF74" s="25"/>
      <c r="AG74" s="16"/>
      <c r="AH74" s="16"/>
      <c r="AI74" s="16"/>
      <c r="AJ74" s="25"/>
      <c r="AK74" s="16"/>
      <c r="AL74" s="16"/>
      <c r="AM74" s="16"/>
      <c r="AN74" s="25"/>
      <c r="AO74" s="25"/>
      <c r="AP74" s="16"/>
      <c r="AQ74" s="16"/>
      <c r="AR74" s="25"/>
      <c r="AS74" s="745"/>
    </row>
    <row r="75" spans="1:45" ht="54.75" customHeight="1">
      <c r="A75" s="742">
        <v>67</v>
      </c>
      <c r="B75" s="691"/>
      <c r="C75" s="765" t="s">
        <v>12745</v>
      </c>
      <c r="D75" s="741" t="s">
        <v>7410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5"/>
      <c r="Y75" s="16"/>
      <c r="Z75" s="16"/>
      <c r="AA75" s="16"/>
      <c r="AB75" s="25"/>
      <c r="AC75" s="16"/>
      <c r="AD75" s="16"/>
      <c r="AE75" s="16"/>
      <c r="AF75" s="25"/>
      <c r="AG75" s="16"/>
      <c r="AH75" s="16"/>
      <c r="AI75" s="16"/>
      <c r="AJ75" s="25"/>
      <c r="AK75" s="16"/>
      <c r="AL75" s="16"/>
      <c r="AM75" s="16"/>
      <c r="AN75" s="25"/>
      <c r="AO75" s="16"/>
      <c r="AP75" s="25"/>
      <c r="AQ75" s="16"/>
      <c r="AR75" s="25"/>
      <c r="AS75" s="766"/>
    </row>
    <row r="76" spans="1:45" ht="54.75" customHeight="1">
      <c r="A76" s="742">
        <v>68</v>
      </c>
      <c r="B76" s="691"/>
      <c r="C76" s="765" t="s">
        <v>12744</v>
      </c>
      <c r="D76" s="741" t="s">
        <v>7410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5"/>
      <c r="Y76" s="16"/>
      <c r="Z76" s="16"/>
      <c r="AA76" s="16"/>
      <c r="AB76" s="25"/>
      <c r="AC76" s="16"/>
      <c r="AD76" s="16"/>
      <c r="AE76" s="16"/>
      <c r="AF76" s="25"/>
      <c r="AG76" s="16"/>
      <c r="AH76" s="16"/>
      <c r="AI76" s="16"/>
      <c r="AJ76" s="25"/>
      <c r="AK76" s="16"/>
      <c r="AL76" s="16"/>
      <c r="AM76" s="16"/>
      <c r="AN76" s="25"/>
      <c r="AO76" s="16"/>
      <c r="AP76" s="25"/>
      <c r="AQ76" s="16"/>
      <c r="AR76" s="25"/>
      <c r="AS76" s="745"/>
    </row>
    <row r="77" spans="1:45" ht="54.75" customHeight="1">
      <c r="A77" s="742">
        <v>69</v>
      </c>
      <c r="B77" s="691"/>
      <c r="C77" s="765" t="s">
        <v>12744</v>
      </c>
      <c r="D77" s="741" t="s">
        <v>7410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5"/>
      <c r="Y77" s="16"/>
      <c r="Z77" s="16"/>
      <c r="AA77" s="16"/>
      <c r="AB77" s="25"/>
      <c r="AC77" s="16"/>
      <c r="AD77" s="16"/>
      <c r="AE77" s="16"/>
      <c r="AF77" s="25"/>
      <c r="AG77" s="16"/>
      <c r="AH77" s="16"/>
      <c r="AI77" s="16"/>
      <c r="AJ77" s="25"/>
      <c r="AK77" s="16"/>
      <c r="AL77" s="16"/>
      <c r="AM77" s="16"/>
      <c r="AN77" s="25"/>
      <c r="AO77" s="16"/>
      <c r="AP77" s="16"/>
      <c r="AQ77" s="25"/>
      <c r="AR77" s="25"/>
      <c r="AS77" s="766"/>
    </row>
    <row r="78" spans="1:45" ht="54.75" customHeight="1">
      <c r="A78" s="742">
        <v>70</v>
      </c>
      <c r="B78" s="691"/>
      <c r="C78" s="765" t="s">
        <v>12744</v>
      </c>
      <c r="D78" s="741" t="s">
        <v>7410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5"/>
      <c r="Y78" s="16"/>
      <c r="Z78" s="16"/>
      <c r="AA78" s="16"/>
      <c r="AB78" s="25"/>
      <c r="AC78" s="16"/>
      <c r="AD78" s="16"/>
      <c r="AE78" s="16"/>
      <c r="AF78" s="25"/>
      <c r="AG78" s="16"/>
      <c r="AH78" s="16"/>
      <c r="AI78" s="16"/>
      <c r="AJ78" s="25"/>
      <c r="AK78" s="16"/>
      <c r="AL78" s="16"/>
      <c r="AM78" s="16"/>
      <c r="AN78" s="25"/>
      <c r="AO78" s="16"/>
      <c r="AP78" s="16"/>
      <c r="AQ78" s="25"/>
      <c r="AR78" s="25"/>
      <c r="AS78" s="745"/>
    </row>
    <row r="79" spans="1:45" ht="54.75" customHeight="1">
      <c r="A79" s="742">
        <v>71</v>
      </c>
      <c r="B79" s="691"/>
      <c r="C79" s="765" t="s">
        <v>12744</v>
      </c>
      <c r="D79" s="741" t="s">
        <v>7410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25"/>
      <c r="Y79" s="16"/>
      <c r="Z79" s="16"/>
      <c r="AA79" s="16"/>
      <c r="AB79" s="25"/>
      <c r="AC79" s="16"/>
      <c r="AD79" s="16"/>
      <c r="AE79" s="16"/>
      <c r="AF79" s="25"/>
      <c r="AG79" s="16"/>
      <c r="AH79" s="16"/>
      <c r="AI79" s="16"/>
      <c r="AJ79" s="25"/>
      <c r="AK79" s="16"/>
      <c r="AL79" s="16"/>
      <c r="AM79" s="16"/>
      <c r="AN79" s="25"/>
      <c r="AO79" s="16"/>
      <c r="AP79" s="16"/>
      <c r="AQ79" s="25"/>
      <c r="AR79" s="25"/>
      <c r="AS79" s="766"/>
    </row>
  </sheetData>
  <mergeCells count="18">
    <mergeCell ref="B8:C8"/>
    <mergeCell ref="A1:D5"/>
    <mergeCell ref="E1:E5"/>
    <mergeCell ref="A6:A7"/>
    <mergeCell ref="B6:B7"/>
    <mergeCell ref="C6:C7"/>
    <mergeCell ref="D6:D7"/>
    <mergeCell ref="E6:H6"/>
    <mergeCell ref="I6:L6"/>
    <mergeCell ref="M6:P6"/>
    <mergeCell ref="Q6:T6"/>
    <mergeCell ref="U6:X6"/>
    <mergeCell ref="AS6:AS7"/>
    <mergeCell ref="Y6:AB6"/>
    <mergeCell ref="AC6:AF6"/>
    <mergeCell ref="AG6:AJ6"/>
    <mergeCell ref="AK6:AN6"/>
    <mergeCell ref="AO6:AR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K412"/>
  <sheetViews>
    <sheetView zoomScale="55" zoomScaleNormal="55" workbookViewId="0">
      <pane xSplit="4" ySplit="7" topLeftCell="E8" activePane="bottomRight" state="frozen"/>
      <selection activeCell="C28" sqref="C28:C29"/>
      <selection pane="topRight" activeCell="C28" sqref="C28:C29"/>
      <selection pane="bottomLeft" activeCell="C28" sqref="C28:C29"/>
      <selection pane="bottomRight" activeCell="C28" sqref="C28:C29"/>
    </sheetView>
  </sheetViews>
  <sheetFormatPr defaultRowHeight="15"/>
  <cols>
    <col min="1" max="1" width="12.28515625" style="331" customWidth="1"/>
    <col min="2" max="2" width="21.7109375" style="331" customWidth="1"/>
    <col min="3" max="3" width="33.28515625" style="331" customWidth="1"/>
    <col min="4" max="36" width="11.5703125" style="331" customWidth="1"/>
    <col min="37" max="37" width="41.28515625" style="331" customWidth="1"/>
  </cols>
  <sheetData>
    <row r="1" spans="1:37">
      <c r="A1" s="1287" t="s">
        <v>7395</v>
      </c>
      <c r="B1" s="1288"/>
      <c r="C1" s="1288"/>
      <c r="D1" s="1289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  <c r="AA1" s="324"/>
      <c r="AB1" s="324"/>
      <c r="AC1" s="324"/>
      <c r="AD1" s="324"/>
      <c r="AE1" s="324"/>
      <c r="AF1" s="324"/>
      <c r="AG1" s="324"/>
      <c r="AH1" s="324"/>
      <c r="AI1" s="324"/>
      <c r="AJ1" s="324"/>
      <c r="AK1" s="325"/>
    </row>
    <row r="2" spans="1:37">
      <c r="A2" s="1290"/>
      <c r="B2" s="1291"/>
      <c r="C2" s="1291"/>
      <c r="D2" s="1292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6"/>
      <c r="AD2" s="326"/>
      <c r="AE2" s="326"/>
      <c r="AF2" s="326"/>
      <c r="AG2" s="326"/>
      <c r="AH2" s="326"/>
      <c r="AI2" s="326"/>
      <c r="AJ2" s="326"/>
      <c r="AK2" s="327"/>
    </row>
    <row r="3" spans="1:37">
      <c r="A3" s="1290"/>
      <c r="B3" s="1291"/>
      <c r="C3" s="1291"/>
      <c r="D3" s="1292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26"/>
      <c r="Y3" s="326"/>
      <c r="Z3" s="326"/>
      <c r="AA3" s="326"/>
      <c r="AB3" s="326"/>
      <c r="AC3" s="326"/>
      <c r="AD3" s="326"/>
      <c r="AE3" s="326"/>
      <c r="AF3" s="326"/>
      <c r="AG3" s="326"/>
      <c r="AH3" s="326"/>
      <c r="AI3" s="326"/>
      <c r="AJ3" s="326"/>
      <c r="AK3" s="327"/>
    </row>
    <row r="4" spans="1:37">
      <c r="A4" s="1290"/>
      <c r="B4" s="1291"/>
      <c r="C4" s="1291"/>
      <c r="D4" s="1292"/>
      <c r="E4" s="326"/>
      <c r="F4" s="326"/>
      <c r="G4" s="326"/>
      <c r="H4" s="326"/>
      <c r="I4" s="326"/>
      <c r="J4" s="326"/>
      <c r="K4" s="326"/>
      <c r="L4" s="326"/>
      <c r="M4" s="326"/>
      <c r="N4" s="326"/>
      <c r="O4" s="326"/>
      <c r="P4" s="326"/>
      <c r="Q4" s="326"/>
      <c r="R4" s="326"/>
      <c r="S4" s="326"/>
      <c r="T4" s="326"/>
      <c r="U4" s="326"/>
      <c r="V4" s="326"/>
      <c r="W4" s="326"/>
      <c r="X4" s="326"/>
      <c r="Y4" s="326"/>
      <c r="Z4" s="326"/>
      <c r="AA4" s="326"/>
      <c r="AB4" s="326"/>
      <c r="AC4" s="326"/>
      <c r="AD4" s="326"/>
      <c r="AE4" s="326"/>
      <c r="AF4" s="326"/>
      <c r="AG4" s="326"/>
      <c r="AH4" s="326"/>
      <c r="AI4" s="326"/>
      <c r="AJ4" s="326"/>
      <c r="AK4" s="327"/>
    </row>
    <row r="5" spans="1:37" ht="15.75" thickBot="1">
      <c r="A5" s="1293"/>
      <c r="B5" s="1294"/>
      <c r="C5" s="1294"/>
      <c r="D5" s="1295"/>
      <c r="E5" s="328"/>
      <c r="F5" s="328"/>
      <c r="G5" s="328"/>
      <c r="H5" s="328"/>
      <c r="I5" s="328"/>
      <c r="J5" s="328"/>
      <c r="K5" s="328"/>
      <c r="L5" s="328"/>
      <c r="M5" s="328"/>
      <c r="N5" s="328"/>
      <c r="O5" s="328"/>
      <c r="P5" s="328"/>
      <c r="Q5" s="328"/>
      <c r="R5" s="328"/>
      <c r="S5" s="328"/>
      <c r="T5" s="328"/>
      <c r="U5" s="328"/>
      <c r="V5" s="328"/>
      <c r="W5" s="328"/>
      <c r="X5" s="328"/>
      <c r="Y5" s="328"/>
      <c r="Z5" s="328"/>
      <c r="AA5" s="328"/>
      <c r="AB5" s="328"/>
      <c r="AC5" s="328"/>
      <c r="AD5" s="328"/>
      <c r="AE5" s="328"/>
      <c r="AF5" s="328"/>
      <c r="AG5" s="328"/>
      <c r="AH5" s="328"/>
      <c r="AI5" s="328"/>
      <c r="AJ5" s="328"/>
      <c r="AK5" s="329"/>
    </row>
    <row r="6" spans="1:37" ht="21">
      <c r="A6" s="1296" t="s">
        <v>7396</v>
      </c>
      <c r="B6" s="1296" t="s">
        <v>7397</v>
      </c>
      <c r="C6" s="1296" t="s">
        <v>7398</v>
      </c>
      <c r="D6" s="1296" t="s">
        <v>7399</v>
      </c>
      <c r="E6" s="1298">
        <v>45858</v>
      </c>
      <c r="F6" s="1298"/>
      <c r="G6" s="1298"/>
      <c r="H6" s="1298"/>
      <c r="I6" s="1298">
        <v>45890</v>
      </c>
      <c r="J6" s="1298"/>
      <c r="K6" s="1298"/>
      <c r="L6" s="1298"/>
      <c r="M6" s="1298">
        <v>45922</v>
      </c>
      <c r="N6" s="1298"/>
      <c r="O6" s="1298"/>
      <c r="P6" s="1298"/>
      <c r="Q6" s="1298">
        <v>45954</v>
      </c>
      <c r="R6" s="1298"/>
      <c r="S6" s="1298"/>
      <c r="T6" s="1298"/>
      <c r="U6" s="1298">
        <v>45986</v>
      </c>
      <c r="V6" s="1298"/>
      <c r="W6" s="1298"/>
      <c r="X6" s="1298"/>
      <c r="Y6" s="1298">
        <v>46018</v>
      </c>
      <c r="Z6" s="1298"/>
      <c r="AA6" s="1298"/>
      <c r="AB6" s="1298"/>
      <c r="AC6" s="1298">
        <v>46050</v>
      </c>
      <c r="AD6" s="1298"/>
      <c r="AE6" s="1298"/>
      <c r="AF6" s="1298"/>
      <c r="AG6" s="1298">
        <v>46082</v>
      </c>
      <c r="AH6" s="1298"/>
      <c r="AI6" s="1298"/>
      <c r="AJ6" s="1298"/>
      <c r="AK6" s="1299" t="s">
        <v>7400</v>
      </c>
    </row>
    <row r="7" spans="1:37" ht="21.75" thickBot="1">
      <c r="A7" s="1297"/>
      <c r="B7" s="1297"/>
      <c r="C7" s="1297"/>
      <c r="D7" s="1297"/>
      <c r="E7" s="335" t="s">
        <v>7401</v>
      </c>
      <c r="F7" s="335" t="s">
        <v>7402</v>
      </c>
      <c r="G7" s="335" t="s">
        <v>7403</v>
      </c>
      <c r="H7" s="335" t="s">
        <v>7404</v>
      </c>
      <c r="I7" s="335" t="s">
        <v>7401</v>
      </c>
      <c r="J7" s="335" t="s">
        <v>7402</v>
      </c>
      <c r="K7" s="335" t="s">
        <v>7403</v>
      </c>
      <c r="L7" s="335" t="s">
        <v>7404</v>
      </c>
      <c r="M7" s="335" t="s">
        <v>7401</v>
      </c>
      <c r="N7" s="335" t="s">
        <v>7402</v>
      </c>
      <c r="O7" s="335" t="s">
        <v>7403</v>
      </c>
      <c r="P7" s="335" t="s">
        <v>7404</v>
      </c>
      <c r="Q7" s="335" t="s">
        <v>7401</v>
      </c>
      <c r="R7" s="335" t="s">
        <v>7402</v>
      </c>
      <c r="S7" s="335" t="s">
        <v>7403</v>
      </c>
      <c r="T7" s="335" t="s">
        <v>7404</v>
      </c>
      <c r="U7" s="335" t="s">
        <v>7401</v>
      </c>
      <c r="V7" s="335" t="s">
        <v>7402</v>
      </c>
      <c r="W7" s="335" t="s">
        <v>7403</v>
      </c>
      <c r="X7" s="335" t="s">
        <v>7404</v>
      </c>
      <c r="Y7" s="335" t="s">
        <v>7401</v>
      </c>
      <c r="Z7" s="335" t="s">
        <v>7402</v>
      </c>
      <c r="AA7" s="335" t="s">
        <v>7403</v>
      </c>
      <c r="AB7" s="335" t="s">
        <v>7404</v>
      </c>
      <c r="AC7" s="335" t="s">
        <v>7401</v>
      </c>
      <c r="AD7" s="335" t="s">
        <v>7402</v>
      </c>
      <c r="AE7" s="335" t="s">
        <v>7403</v>
      </c>
      <c r="AF7" s="335" t="s">
        <v>7404</v>
      </c>
      <c r="AG7" s="335" t="s">
        <v>7401</v>
      </c>
      <c r="AH7" s="335" t="s">
        <v>7402</v>
      </c>
      <c r="AI7" s="335" t="s">
        <v>7403</v>
      </c>
      <c r="AJ7" s="335" t="s">
        <v>7404</v>
      </c>
      <c r="AK7" s="1300"/>
    </row>
    <row r="8" spans="1:37" ht="15.75" thickTop="1">
      <c r="A8" s="1282">
        <v>1</v>
      </c>
      <c r="B8" s="1285" t="s">
        <v>7419</v>
      </c>
      <c r="C8" s="1285" t="s">
        <v>7435</v>
      </c>
      <c r="D8" s="1282" t="s">
        <v>7410</v>
      </c>
      <c r="E8" s="662"/>
      <c r="F8" s="663"/>
      <c r="G8" s="663"/>
      <c r="H8" s="663"/>
      <c r="I8" s="663"/>
      <c r="J8" s="663"/>
      <c r="K8" s="663"/>
      <c r="L8" s="663"/>
      <c r="M8" s="663"/>
      <c r="N8" s="663"/>
      <c r="O8" s="663"/>
      <c r="P8" s="663"/>
      <c r="Q8" s="663"/>
      <c r="R8" s="663"/>
      <c r="S8" s="663"/>
      <c r="T8" s="663"/>
      <c r="U8" s="663"/>
      <c r="V8" s="663"/>
      <c r="W8" s="663"/>
      <c r="X8" s="663"/>
      <c r="Y8" s="663"/>
      <c r="Z8" s="663"/>
      <c r="AA8" s="663"/>
      <c r="AB8" s="663"/>
      <c r="AC8" s="663"/>
      <c r="AD8" s="663"/>
      <c r="AE8" s="663"/>
      <c r="AF8" s="663"/>
      <c r="AG8" s="663"/>
      <c r="AH8" s="663"/>
      <c r="AI8" s="663"/>
      <c r="AJ8" s="663"/>
      <c r="AK8" s="1286"/>
    </row>
    <row r="9" spans="1:37">
      <c r="A9" s="1280"/>
      <c r="B9" s="1282"/>
      <c r="C9" s="1282"/>
      <c r="D9" s="1280"/>
      <c r="E9" s="330"/>
      <c r="F9" s="330"/>
      <c r="G9" s="330"/>
      <c r="H9" s="330"/>
      <c r="I9" s="330"/>
      <c r="J9" s="330"/>
      <c r="K9" s="330"/>
      <c r="L9" s="330"/>
      <c r="M9" s="330"/>
      <c r="N9" s="330"/>
      <c r="O9" s="330"/>
      <c r="P9" s="330"/>
      <c r="Q9" s="330"/>
      <c r="R9" s="330"/>
      <c r="S9" s="330"/>
      <c r="T9" s="330"/>
      <c r="U9" s="330"/>
      <c r="V9" s="330"/>
      <c r="W9" s="330"/>
      <c r="X9" s="330"/>
      <c r="Y9" s="330"/>
      <c r="Z9" s="330"/>
      <c r="AA9" s="330"/>
      <c r="AB9" s="330"/>
      <c r="AC9" s="330"/>
      <c r="AD9" s="330"/>
      <c r="AE9" s="330"/>
      <c r="AF9" s="330"/>
      <c r="AG9" s="330"/>
      <c r="AH9" s="330"/>
      <c r="AI9" s="330"/>
      <c r="AJ9" s="330"/>
      <c r="AK9" s="1284"/>
    </row>
    <row r="10" spans="1:37">
      <c r="A10" s="1282">
        <v>2</v>
      </c>
      <c r="B10" s="1281" t="s">
        <v>7419</v>
      </c>
      <c r="C10" s="1281" t="s">
        <v>7436</v>
      </c>
      <c r="D10" s="1280" t="s">
        <v>7410</v>
      </c>
      <c r="E10" s="661"/>
      <c r="F10" s="330"/>
      <c r="G10" s="330"/>
      <c r="H10" s="330"/>
      <c r="I10" s="330"/>
      <c r="J10" s="330"/>
      <c r="K10" s="330"/>
      <c r="L10" s="330"/>
      <c r="M10" s="330"/>
      <c r="N10" s="330"/>
      <c r="O10" s="330"/>
      <c r="P10" s="330"/>
      <c r="Q10" s="330"/>
      <c r="R10" s="330"/>
      <c r="S10" s="330"/>
      <c r="T10" s="330"/>
      <c r="U10" s="330"/>
      <c r="V10" s="330"/>
      <c r="W10" s="330"/>
      <c r="X10" s="330"/>
      <c r="Y10" s="330"/>
      <c r="Z10" s="330"/>
      <c r="AA10" s="330"/>
      <c r="AB10" s="330"/>
      <c r="AC10" s="330"/>
      <c r="AD10" s="330"/>
      <c r="AE10" s="330"/>
      <c r="AF10" s="330"/>
      <c r="AG10" s="330"/>
      <c r="AH10" s="330"/>
      <c r="AI10" s="330"/>
      <c r="AJ10" s="330"/>
      <c r="AK10" s="1283"/>
    </row>
    <row r="11" spans="1:37">
      <c r="A11" s="1280"/>
      <c r="B11" s="1282"/>
      <c r="C11" s="1282"/>
      <c r="D11" s="1280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  <c r="W11" s="330"/>
      <c r="X11" s="330"/>
      <c r="Y11" s="330"/>
      <c r="Z11" s="330"/>
      <c r="AA11" s="330"/>
      <c r="AB11" s="330"/>
      <c r="AC11" s="330"/>
      <c r="AD11" s="330"/>
      <c r="AE11" s="330"/>
      <c r="AF11" s="330"/>
      <c r="AG11" s="330"/>
      <c r="AH11" s="330"/>
      <c r="AI11" s="330"/>
      <c r="AJ11" s="330"/>
      <c r="AK11" s="1284"/>
    </row>
    <row r="12" spans="1:37" ht="15" customHeight="1">
      <c r="A12" s="1280">
        <v>3</v>
      </c>
      <c r="B12" s="1281" t="s">
        <v>7419</v>
      </c>
      <c r="C12" s="1281" t="s">
        <v>7437</v>
      </c>
      <c r="D12" s="1280" t="s">
        <v>7410</v>
      </c>
      <c r="E12" s="661"/>
      <c r="F12" s="330"/>
      <c r="G12" s="330"/>
      <c r="H12" s="330"/>
      <c r="I12" s="330"/>
      <c r="J12" s="330"/>
      <c r="K12" s="330"/>
      <c r="L12" s="330"/>
      <c r="M12" s="330"/>
      <c r="N12" s="330"/>
      <c r="O12" s="330"/>
      <c r="P12" s="330"/>
      <c r="Q12" s="330"/>
      <c r="R12" s="330"/>
      <c r="S12" s="330"/>
      <c r="T12" s="330"/>
      <c r="U12" s="330"/>
      <c r="V12" s="330"/>
      <c r="W12" s="330"/>
      <c r="X12" s="330"/>
      <c r="Y12" s="330"/>
      <c r="Z12" s="330"/>
      <c r="AA12" s="330"/>
      <c r="AB12" s="330"/>
      <c r="AC12" s="330"/>
      <c r="AD12" s="330"/>
      <c r="AE12" s="330"/>
      <c r="AF12" s="330"/>
      <c r="AG12" s="330"/>
      <c r="AH12" s="330"/>
      <c r="AI12" s="330"/>
      <c r="AJ12" s="330"/>
      <c r="AK12" s="1283"/>
    </row>
    <row r="13" spans="1:37" ht="15" customHeight="1">
      <c r="A13" s="1280"/>
      <c r="B13" s="1282"/>
      <c r="C13" s="1282"/>
      <c r="D13" s="1280"/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  <c r="AE13" s="330"/>
      <c r="AF13" s="330"/>
      <c r="AG13" s="330"/>
      <c r="AH13" s="330"/>
      <c r="AI13" s="330"/>
      <c r="AJ13" s="330"/>
      <c r="AK13" s="1284"/>
    </row>
    <row r="14" spans="1:37" ht="15" customHeight="1">
      <c r="A14" s="1282">
        <v>4</v>
      </c>
      <c r="B14" s="1281" t="s">
        <v>7419</v>
      </c>
      <c r="C14" s="1281" t="s">
        <v>7438</v>
      </c>
      <c r="D14" s="1280" t="s">
        <v>7410</v>
      </c>
      <c r="E14" s="661"/>
      <c r="F14" s="330"/>
      <c r="G14" s="330"/>
      <c r="H14" s="330"/>
      <c r="I14" s="330"/>
      <c r="J14" s="330"/>
      <c r="K14" s="330"/>
      <c r="L14" s="330"/>
      <c r="M14" s="330"/>
      <c r="N14" s="330"/>
      <c r="O14" s="330"/>
      <c r="P14" s="330"/>
      <c r="Q14" s="330"/>
      <c r="R14" s="330"/>
      <c r="S14" s="330"/>
      <c r="T14" s="330"/>
      <c r="U14" s="330"/>
      <c r="V14" s="330"/>
      <c r="W14" s="330"/>
      <c r="X14" s="330"/>
      <c r="Y14" s="330"/>
      <c r="Z14" s="330"/>
      <c r="AA14" s="330"/>
      <c r="AB14" s="330"/>
      <c r="AC14" s="330"/>
      <c r="AD14" s="330"/>
      <c r="AE14" s="330"/>
      <c r="AF14" s="330"/>
      <c r="AG14" s="330"/>
      <c r="AH14" s="330"/>
      <c r="AI14" s="330"/>
      <c r="AJ14" s="330"/>
      <c r="AK14" s="1283"/>
    </row>
    <row r="15" spans="1:37" ht="15" customHeight="1">
      <c r="A15" s="1280"/>
      <c r="B15" s="1282"/>
      <c r="C15" s="1282"/>
      <c r="D15" s="1280"/>
      <c r="E15" s="330"/>
      <c r="F15" s="330"/>
      <c r="G15" s="330"/>
      <c r="H15" s="330"/>
      <c r="I15" s="330"/>
      <c r="J15" s="330"/>
      <c r="K15" s="330"/>
      <c r="L15" s="330"/>
      <c r="M15" s="330"/>
      <c r="N15" s="330"/>
      <c r="O15" s="330"/>
      <c r="P15" s="330"/>
      <c r="Q15" s="330"/>
      <c r="R15" s="330"/>
      <c r="S15" s="330"/>
      <c r="T15" s="330"/>
      <c r="U15" s="330"/>
      <c r="V15" s="330"/>
      <c r="W15" s="330"/>
      <c r="X15" s="330"/>
      <c r="Y15" s="330"/>
      <c r="Z15" s="330"/>
      <c r="AA15" s="330"/>
      <c r="AB15" s="330"/>
      <c r="AC15" s="330"/>
      <c r="AD15" s="330"/>
      <c r="AE15" s="330"/>
      <c r="AF15" s="330"/>
      <c r="AG15" s="330"/>
      <c r="AH15" s="330"/>
      <c r="AI15" s="330"/>
      <c r="AJ15" s="330"/>
      <c r="AK15" s="1284"/>
    </row>
    <row r="16" spans="1:37" ht="15" customHeight="1">
      <c r="A16" s="1280">
        <v>5</v>
      </c>
      <c r="B16" s="1281" t="s">
        <v>7439</v>
      </c>
      <c r="C16" s="1281" t="s">
        <v>7440</v>
      </c>
      <c r="D16" s="1280" t="s">
        <v>7410</v>
      </c>
      <c r="E16" s="661"/>
      <c r="F16" s="330"/>
      <c r="G16" s="330"/>
      <c r="H16" s="330"/>
      <c r="I16" s="330"/>
      <c r="J16" s="330"/>
      <c r="K16" s="330"/>
      <c r="L16" s="330"/>
      <c r="M16" s="330"/>
      <c r="N16" s="330"/>
      <c r="O16" s="330"/>
      <c r="P16" s="330"/>
      <c r="Q16" s="330"/>
      <c r="R16" s="330"/>
      <c r="S16" s="330"/>
      <c r="T16" s="330"/>
      <c r="U16" s="330"/>
      <c r="V16" s="330"/>
      <c r="W16" s="330"/>
      <c r="X16" s="330"/>
      <c r="Y16" s="330"/>
      <c r="Z16" s="330"/>
      <c r="AA16" s="330"/>
      <c r="AB16" s="330"/>
      <c r="AC16" s="330"/>
      <c r="AD16" s="330"/>
      <c r="AE16" s="330"/>
      <c r="AF16" s="330"/>
      <c r="AG16" s="330"/>
      <c r="AH16" s="330"/>
      <c r="AI16" s="330"/>
      <c r="AJ16" s="330"/>
      <c r="AK16" s="1283"/>
    </row>
    <row r="17" spans="1:37" ht="15" customHeight="1">
      <c r="A17" s="1280"/>
      <c r="B17" s="1282"/>
      <c r="C17" s="1282"/>
      <c r="D17" s="1280"/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  <c r="W17" s="330"/>
      <c r="X17" s="330"/>
      <c r="Y17" s="330"/>
      <c r="Z17" s="330"/>
      <c r="AA17" s="330"/>
      <c r="AB17" s="330"/>
      <c r="AC17" s="330"/>
      <c r="AD17" s="330"/>
      <c r="AE17" s="330"/>
      <c r="AF17" s="330"/>
      <c r="AG17" s="330"/>
      <c r="AH17" s="330"/>
      <c r="AI17" s="330"/>
      <c r="AJ17" s="330"/>
      <c r="AK17" s="1284"/>
    </row>
    <row r="18" spans="1:37" ht="15" customHeight="1">
      <c r="A18" s="1282">
        <v>6</v>
      </c>
      <c r="B18" s="1281" t="s">
        <v>7419</v>
      </c>
      <c r="C18" s="1281" t="s">
        <v>7441</v>
      </c>
      <c r="D18" s="1280" t="s">
        <v>7410</v>
      </c>
      <c r="E18" s="661"/>
      <c r="F18" s="330"/>
      <c r="G18" s="330"/>
      <c r="H18" s="330"/>
      <c r="I18" s="330"/>
      <c r="J18" s="330"/>
      <c r="K18" s="330"/>
      <c r="L18" s="330"/>
      <c r="M18" s="330"/>
      <c r="N18" s="330"/>
      <c r="O18" s="330"/>
      <c r="P18" s="330"/>
      <c r="Q18" s="330"/>
      <c r="R18" s="330"/>
      <c r="S18" s="330"/>
      <c r="T18" s="330"/>
      <c r="U18" s="330"/>
      <c r="V18" s="330"/>
      <c r="W18" s="330"/>
      <c r="X18" s="330"/>
      <c r="Y18" s="330"/>
      <c r="Z18" s="330"/>
      <c r="AA18" s="330"/>
      <c r="AB18" s="330"/>
      <c r="AC18" s="330"/>
      <c r="AD18" s="330"/>
      <c r="AE18" s="330"/>
      <c r="AF18" s="330"/>
      <c r="AG18" s="330"/>
      <c r="AH18" s="330"/>
      <c r="AI18" s="330"/>
      <c r="AJ18" s="330"/>
      <c r="AK18" s="1283"/>
    </row>
    <row r="19" spans="1:37" ht="15" customHeight="1">
      <c r="A19" s="1280"/>
      <c r="B19" s="1282"/>
      <c r="C19" s="1282"/>
      <c r="D19" s="1280"/>
      <c r="E19" s="330"/>
      <c r="F19" s="330"/>
      <c r="G19" s="330"/>
      <c r="H19" s="330"/>
      <c r="I19" s="330"/>
      <c r="J19" s="330"/>
      <c r="K19" s="330"/>
      <c r="L19" s="330"/>
      <c r="M19" s="330"/>
      <c r="N19" s="330"/>
      <c r="O19" s="330"/>
      <c r="P19" s="330"/>
      <c r="Q19" s="330"/>
      <c r="R19" s="330"/>
      <c r="S19" s="330"/>
      <c r="T19" s="330"/>
      <c r="U19" s="330"/>
      <c r="V19" s="330"/>
      <c r="W19" s="330"/>
      <c r="X19" s="330"/>
      <c r="Y19" s="330"/>
      <c r="Z19" s="330"/>
      <c r="AA19" s="330"/>
      <c r="AB19" s="330"/>
      <c r="AC19" s="330"/>
      <c r="AD19" s="330"/>
      <c r="AE19" s="330"/>
      <c r="AF19" s="330"/>
      <c r="AG19" s="330"/>
      <c r="AH19" s="330"/>
      <c r="AI19" s="330"/>
      <c r="AJ19" s="330"/>
      <c r="AK19" s="1284"/>
    </row>
    <row r="20" spans="1:37" ht="15" customHeight="1">
      <c r="A20" s="1280">
        <v>7</v>
      </c>
      <c r="B20" s="1281" t="s">
        <v>7419</v>
      </c>
      <c r="C20" s="1281" t="s">
        <v>7442</v>
      </c>
      <c r="D20" s="1280" t="s">
        <v>7410</v>
      </c>
      <c r="E20" s="330"/>
      <c r="F20" s="661"/>
      <c r="G20" s="330"/>
      <c r="H20" s="330"/>
      <c r="I20" s="330"/>
      <c r="J20" s="330"/>
      <c r="K20" s="330"/>
      <c r="L20" s="330"/>
      <c r="M20" s="330"/>
      <c r="N20" s="330"/>
      <c r="O20" s="330"/>
      <c r="P20" s="330"/>
      <c r="Q20" s="330"/>
      <c r="R20" s="330"/>
      <c r="S20" s="330"/>
      <c r="T20" s="330"/>
      <c r="U20" s="330"/>
      <c r="V20" s="330"/>
      <c r="W20" s="330"/>
      <c r="X20" s="330"/>
      <c r="Y20" s="330"/>
      <c r="Z20" s="330"/>
      <c r="AA20" s="330"/>
      <c r="AB20" s="330"/>
      <c r="AC20" s="330"/>
      <c r="AD20" s="330"/>
      <c r="AE20" s="330"/>
      <c r="AF20" s="330"/>
      <c r="AG20" s="330"/>
      <c r="AH20" s="330"/>
      <c r="AI20" s="330"/>
      <c r="AJ20" s="330"/>
      <c r="AK20" s="1283"/>
    </row>
    <row r="21" spans="1:37" ht="15" customHeight="1">
      <c r="A21" s="1280"/>
      <c r="B21" s="1282"/>
      <c r="C21" s="1282"/>
      <c r="D21" s="1280"/>
      <c r="E21" s="330"/>
      <c r="F21" s="330"/>
      <c r="G21" s="330"/>
      <c r="H21" s="330"/>
      <c r="I21" s="330"/>
      <c r="J21" s="330"/>
      <c r="K21" s="330"/>
      <c r="L21" s="330"/>
      <c r="M21" s="330"/>
      <c r="N21" s="330"/>
      <c r="O21" s="330"/>
      <c r="P21" s="330"/>
      <c r="Q21" s="330"/>
      <c r="R21" s="330"/>
      <c r="S21" s="330"/>
      <c r="T21" s="330"/>
      <c r="U21" s="330"/>
      <c r="V21" s="330"/>
      <c r="W21" s="330"/>
      <c r="X21" s="330"/>
      <c r="Y21" s="330"/>
      <c r="Z21" s="330"/>
      <c r="AA21" s="330"/>
      <c r="AB21" s="330"/>
      <c r="AC21" s="330"/>
      <c r="AD21" s="330"/>
      <c r="AE21" s="330"/>
      <c r="AF21" s="330"/>
      <c r="AG21" s="330"/>
      <c r="AH21" s="330"/>
      <c r="AI21" s="330"/>
      <c r="AJ21" s="330"/>
      <c r="AK21" s="1284"/>
    </row>
    <row r="22" spans="1:37" ht="15" customHeight="1">
      <c r="A22" s="1282">
        <v>8</v>
      </c>
      <c r="B22" s="1281" t="s">
        <v>7419</v>
      </c>
      <c r="C22" s="1281" t="s">
        <v>7443</v>
      </c>
      <c r="D22" s="1280" t="s">
        <v>7410</v>
      </c>
      <c r="E22" s="330"/>
      <c r="F22" s="661"/>
      <c r="G22" s="330"/>
      <c r="H22" s="330"/>
      <c r="I22" s="330"/>
      <c r="J22" s="330"/>
      <c r="K22" s="330"/>
      <c r="L22" s="330"/>
      <c r="M22" s="330"/>
      <c r="N22" s="330"/>
      <c r="O22" s="330"/>
      <c r="P22" s="330"/>
      <c r="Q22" s="330"/>
      <c r="R22" s="330"/>
      <c r="S22" s="330"/>
      <c r="T22" s="330"/>
      <c r="U22" s="330"/>
      <c r="V22" s="330"/>
      <c r="W22" s="330"/>
      <c r="X22" s="330"/>
      <c r="Y22" s="330"/>
      <c r="Z22" s="330"/>
      <c r="AA22" s="330"/>
      <c r="AB22" s="330"/>
      <c r="AC22" s="330"/>
      <c r="AD22" s="330"/>
      <c r="AE22" s="330"/>
      <c r="AF22" s="330"/>
      <c r="AG22" s="330"/>
      <c r="AH22" s="330"/>
      <c r="AI22" s="330"/>
      <c r="AJ22" s="330"/>
      <c r="AK22" s="1283"/>
    </row>
    <row r="23" spans="1:37" ht="15" customHeight="1">
      <c r="A23" s="1280"/>
      <c r="B23" s="1282"/>
      <c r="C23" s="1282"/>
      <c r="D23" s="1280"/>
      <c r="E23" s="330"/>
      <c r="F23" s="330"/>
      <c r="G23" s="330"/>
      <c r="H23" s="330"/>
      <c r="I23" s="330"/>
      <c r="J23" s="330"/>
      <c r="K23" s="330"/>
      <c r="L23" s="330"/>
      <c r="M23" s="330"/>
      <c r="N23" s="330"/>
      <c r="O23" s="330"/>
      <c r="P23" s="330"/>
      <c r="Q23" s="330"/>
      <c r="R23" s="330"/>
      <c r="S23" s="330"/>
      <c r="T23" s="330"/>
      <c r="U23" s="330"/>
      <c r="V23" s="330"/>
      <c r="W23" s="330"/>
      <c r="X23" s="330"/>
      <c r="Y23" s="330"/>
      <c r="Z23" s="330"/>
      <c r="AA23" s="330"/>
      <c r="AB23" s="330"/>
      <c r="AC23" s="330"/>
      <c r="AD23" s="330"/>
      <c r="AE23" s="330"/>
      <c r="AF23" s="330"/>
      <c r="AG23" s="330"/>
      <c r="AH23" s="330"/>
      <c r="AI23" s="330"/>
      <c r="AJ23" s="330"/>
      <c r="AK23" s="1284"/>
    </row>
    <row r="24" spans="1:37" ht="15" customHeight="1">
      <c r="A24" s="1280">
        <v>9</v>
      </c>
      <c r="B24" s="1281" t="s">
        <v>7419</v>
      </c>
      <c r="C24" s="1281" t="s">
        <v>7444</v>
      </c>
      <c r="D24" s="1280" t="s">
        <v>7410</v>
      </c>
      <c r="E24" s="330"/>
      <c r="F24" s="661"/>
      <c r="G24" s="330"/>
      <c r="H24" s="330"/>
      <c r="I24" s="330"/>
      <c r="J24" s="330"/>
      <c r="K24" s="330"/>
      <c r="L24" s="330"/>
      <c r="M24" s="330"/>
      <c r="N24" s="330"/>
      <c r="O24" s="330"/>
      <c r="P24" s="330"/>
      <c r="Q24" s="330"/>
      <c r="R24" s="330"/>
      <c r="S24" s="330"/>
      <c r="T24" s="330"/>
      <c r="U24" s="330"/>
      <c r="V24" s="330"/>
      <c r="W24" s="330"/>
      <c r="X24" s="330"/>
      <c r="Y24" s="330"/>
      <c r="Z24" s="330"/>
      <c r="AA24" s="330"/>
      <c r="AB24" s="330"/>
      <c r="AC24" s="330"/>
      <c r="AD24" s="330"/>
      <c r="AE24" s="330"/>
      <c r="AF24" s="330"/>
      <c r="AG24" s="330"/>
      <c r="AH24" s="330"/>
      <c r="AI24" s="330"/>
      <c r="AJ24" s="330"/>
      <c r="AK24" s="1283"/>
    </row>
    <row r="25" spans="1:37" ht="15" customHeight="1">
      <c r="A25" s="1280"/>
      <c r="B25" s="1282"/>
      <c r="C25" s="1282"/>
      <c r="D25" s="1280"/>
      <c r="E25" s="330"/>
      <c r="F25" s="330"/>
      <c r="G25" s="330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330"/>
      <c r="T25" s="330"/>
      <c r="U25" s="330"/>
      <c r="V25" s="330"/>
      <c r="W25" s="330"/>
      <c r="X25" s="330"/>
      <c r="Y25" s="330"/>
      <c r="Z25" s="330"/>
      <c r="AA25" s="330"/>
      <c r="AB25" s="330"/>
      <c r="AC25" s="330"/>
      <c r="AD25" s="330"/>
      <c r="AE25" s="330"/>
      <c r="AF25" s="330"/>
      <c r="AG25" s="330"/>
      <c r="AH25" s="330"/>
      <c r="AI25" s="330"/>
      <c r="AJ25" s="330"/>
      <c r="AK25" s="1284"/>
    </row>
    <row r="26" spans="1:37" ht="15" customHeight="1">
      <c r="A26" s="1282">
        <v>10</v>
      </c>
      <c r="B26" s="1281" t="s">
        <v>7420</v>
      </c>
      <c r="C26" s="1281" t="s">
        <v>7445</v>
      </c>
      <c r="D26" s="1280" t="s">
        <v>7410</v>
      </c>
      <c r="E26" s="330"/>
      <c r="F26" s="661"/>
      <c r="G26" s="330"/>
      <c r="H26" s="330"/>
      <c r="I26" s="330"/>
      <c r="J26" s="330"/>
      <c r="K26" s="330"/>
      <c r="L26" s="330"/>
      <c r="M26" s="330"/>
      <c r="N26" s="330"/>
      <c r="O26" s="330"/>
      <c r="P26" s="330"/>
      <c r="Q26" s="330"/>
      <c r="R26" s="330"/>
      <c r="S26" s="330"/>
      <c r="T26" s="330"/>
      <c r="U26" s="330"/>
      <c r="V26" s="330"/>
      <c r="W26" s="330"/>
      <c r="X26" s="330"/>
      <c r="Y26" s="330"/>
      <c r="Z26" s="330"/>
      <c r="AA26" s="330"/>
      <c r="AB26" s="330"/>
      <c r="AC26" s="330"/>
      <c r="AD26" s="330"/>
      <c r="AE26" s="330"/>
      <c r="AF26" s="330"/>
      <c r="AG26" s="330"/>
      <c r="AH26" s="330"/>
      <c r="AI26" s="330"/>
      <c r="AJ26" s="330"/>
      <c r="AK26" s="1283"/>
    </row>
    <row r="27" spans="1:37" ht="15" customHeight="1">
      <c r="A27" s="1280"/>
      <c r="B27" s="1282"/>
      <c r="C27" s="1282"/>
      <c r="D27" s="1280"/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1284"/>
    </row>
    <row r="28" spans="1:37" ht="15" customHeight="1">
      <c r="A28" s="1280">
        <v>11</v>
      </c>
      <c r="B28" s="1281" t="s">
        <v>7420</v>
      </c>
      <c r="C28" s="1281" t="s">
        <v>7446</v>
      </c>
      <c r="D28" s="1280" t="s">
        <v>7410</v>
      </c>
      <c r="E28" s="330"/>
      <c r="F28" s="661"/>
      <c r="G28" s="330"/>
      <c r="H28" s="330"/>
      <c r="I28" s="330"/>
      <c r="J28" s="330"/>
      <c r="K28" s="330"/>
      <c r="L28" s="330"/>
      <c r="M28" s="330"/>
      <c r="N28" s="330"/>
      <c r="O28" s="330"/>
      <c r="P28" s="330"/>
      <c r="Q28" s="330"/>
      <c r="R28" s="330"/>
      <c r="S28" s="330"/>
      <c r="T28" s="330"/>
      <c r="U28" s="330"/>
      <c r="V28" s="330"/>
      <c r="W28" s="330"/>
      <c r="X28" s="330"/>
      <c r="Y28" s="330"/>
      <c r="Z28" s="330"/>
      <c r="AA28" s="330"/>
      <c r="AB28" s="330"/>
      <c r="AC28" s="330"/>
      <c r="AD28" s="330"/>
      <c r="AE28" s="330"/>
      <c r="AF28" s="330"/>
      <c r="AG28" s="330"/>
      <c r="AH28" s="330"/>
      <c r="AI28" s="330"/>
      <c r="AJ28" s="330"/>
      <c r="AK28" s="1283"/>
    </row>
    <row r="29" spans="1:37" ht="15" customHeight="1">
      <c r="A29" s="1280"/>
      <c r="B29" s="1282"/>
      <c r="C29" s="1282"/>
      <c r="D29" s="1280"/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1284"/>
    </row>
    <row r="30" spans="1:37" ht="15" customHeight="1">
      <c r="A30" s="1282">
        <v>12</v>
      </c>
      <c r="B30" s="1281" t="s">
        <v>7447</v>
      </c>
      <c r="C30" s="1281" t="s">
        <v>7448</v>
      </c>
      <c r="D30" s="1280" t="s">
        <v>7410</v>
      </c>
      <c r="E30" s="330"/>
      <c r="F30" s="661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1283"/>
    </row>
    <row r="31" spans="1:37" ht="15" customHeight="1">
      <c r="A31" s="1280"/>
      <c r="B31" s="1282"/>
      <c r="C31" s="1282"/>
      <c r="D31" s="1280"/>
      <c r="E31" s="330"/>
      <c r="F31" s="330"/>
      <c r="G31" s="330"/>
      <c r="H31" s="330"/>
      <c r="I31" s="330"/>
      <c r="J31" s="330"/>
      <c r="K31" s="330"/>
      <c r="L31" s="330"/>
      <c r="M31" s="330"/>
      <c r="N31" s="330"/>
      <c r="O31" s="330"/>
      <c r="P31" s="330"/>
      <c r="Q31" s="330"/>
      <c r="R31" s="330"/>
      <c r="S31" s="330"/>
      <c r="T31" s="330"/>
      <c r="U31" s="330"/>
      <c r="V31" s="330"/>
      <c r="W31" s="330"/>
      <c r="X31" s="330"/>
      <c r="Y31" s="330"/>
      <c r="Z31" s="330"/>
      <c r="AA31" s="330"/>
      <c r="AB31" s="330"/>
      <c r="AC31" s="330"/>
      <c r="AD31" s="330"/>
      <c r="AE31" s="330"/>
      <c r="AF31" s="330"/>
      <c r="AG31" s="330"/>
      <c r="AH31" s="330"/>
      <c r="AI31" s="330"/>
      <c r="AJ31" s="330"/>
      <c r="AK31" s="1284"/>
    </row>
    <row r="32" spans="1:37" ht="15" customHeight="1">
      <c r="A32" s="1280">
        <v>13</v>
      </c>
      <c r="B32" s="1281" t="s">
        <v>7447</v>
      </c>
      <c r="C32" s="1281" t="s">
        <v>7449</v>
      </c>
      <c r="D32" s="1280" t="s">
        <v>7410</v>
      </c>
      <c r="E32" s="330"/>
      <c r="F32" s="330"/>
      <c r="G32" s="661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30"/>
      <c r="S32" s="330"/>
      <c r="T32" s="330"/>
      <c r="U32" s="330"/>
      <c r="V32" s="330"/>
      <c r="W32" s="330"/>
      <c r="X32" s="330"/>
      <c r="Y32" s="330"/>
      <c r="Z32" s="330"/>
      <c r="AA32" s="330"/>
      <c r="AB32" s="330"/>
      <c r="AC32" s="330"/>
      <c r="AD32" s="330"/>
      <c r="AE32" s="330"/>
      <c r="AF32" s="330"/>
      <c r="AG32" s="330"/>
      <c r="AH32" s="330"/>
      <c r="AI32" s="330"/>
      <c r="AJ32" s="330"/>
      <c r="AK32" s="1283"/>
    </row>
    <row r="33" spans="1:37" ht="15" customHeight="1">
      <c r="A33" s="1280"/>
      <c r="B33" s="1282"/>
      <c r="C33" s="1282"/>
      <c r="D33" s="1280"/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0"/>
      <c r="U33" s="330"/>
      <c r="V33" s="330"/>
      <c r="W33" s="330"/>
      <c r="X33" s="330"/>
      <c r="Y33" s="330"/>
      <c r="Z33" s="330"/>
      <c r="AA33" s="330"/>
      <c r="AB33" s="330"/>
      <c r="AC33" s="330"/>
      <c r="AD33" s="330"/>
      <c r="AE33" s="330"/>
      <c r="AF33" s="330"/>
      <c r="AG33" s="330"/>
      <c r="AH33" s="330"/>
      <c r="AI33" s="330"/>
      <c r="AJ33" s="330"/>
      <c r="AK33" s="1284"/>
    </row>
    <row r="34" spans="1:37" ht="15" customHeight="1">
      <c r="A34" s="1282">
        <v>14</v>
      </c>
      <c r="B34" s="1281" t="s">
        <v>7447</v>
      </c>
      <c r="C34" s="1281" t="s">
        <v>7450</v>
      </c>
      <c r="D34" s="1280" t="s">
        <v>7410</v>
      </c>
      <c r="E34" s="330"/>
      <c r="F34" s="330"/>
      <c r="G34" s="661"/>
      <c r="H34" s="330"/>
      <c r="I34" s="330"/>
      <c r="J34" s="330"/>
      <c r="K34" s="330"/>
      <c r="L34" s="330"/>
      <c r="M34" s="330"/>
      <c r="N34" s="330"/>
      <c r="O34" s="330"/>
      <c r="P34" s="330"/>
      <c r="Q34" s="330"/>
      <c r="R34" s="330"/>
      <c r="S34" s="330"/>
      <c r="T34" s="330"/>
      <c r="U34" s="330"/>
      <c r="V34" s="330"/>
      <c r="W34" s="330"/>
      <c r="X34" s="330"/>
      <c r="Y34" s="330"/>
      <c r="Z34" s="330"/>
      <c r="AA34" s="330"/>
      <c r="AB34" s="330"/>
      <c r="AC34" s="330"/>
      <c r="AD34" s="330"/>
      <c r="AE34" s="330"/>
      <c r="AF34" s="330"/>
      <c r="AG34" s="330"/>
      <c r="AH34" s="330"/>
      <c r="AI34" s="330"/>
      <c r="AJ34" s="330"/>
      <c r="AK34" s="1283"/>
    </row>
    <row r="35" spans="1:37" ht="15" customHeight="1">
      <c r="A35" s="1280"/>
      <c r="B35" s="1282"/>
      <c r="C35" s="1282"/>
      <c r="D35" s="128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330"/>
      <c r="U35" s="330"/>
      <c r="V35" s="330"/>
      <c r="W35" s="330"/>
      <c r="X35" s="330"/>
      <c r="Y35" s="330"/>
      <c r="Z35" s="330"/>
      <c r="AA35" s="330"/>
      <c r="AB35" s="330"/>
      <c r="AC35" s="330"/>
      <c r="AD35" s="330"/>
      <c r="AE35" s="330"/>
      <c r="AF35" s="330"/>
      <c r="AG35" s="330"/>
      <c r="AH35" s="330"/>
      <c r="AI35" s="330"/>
      <c r="AJ35" s="330"/>
      <c r="AK35" s="1284"/>
    </row>
    <row r="36" spans="1:37" ht="15" customHeight="1">
      <c r="A36" s="1280">
        <v>15</v>
      </c>
      <c r="B36" s="1281" t="s">
        <v>7424</v>
      </c>
      <c r="C36" s="1281" t="s">
        <v>7451</v>
      </c>
      <c r="D36" s="1280" t="s">
        <v>7410</v>
      </c>
      <c r="E36" s="330"/>
      <c r="F36" s="330"/>
      <c r="G36" s="661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  <c r="AE36" s="330"/>
      <c r="AF36" s="330"/>
      <c r="AG36" s="330"/>
      <c r="AH36" s="330"/>
      <c r="AI36" s="330"/>
      <c r="AJ36" s="330"/>
      <c r="AK36" s="1283"/>
    </row>
    <row r="37" spans="1:37" ht="15" customHeight="1">
      <c r="A37" s="1280"/>
      <c r="B37" s="1282"/>
      <c r="C37" s="1282"/>
      <c r="D37" s="1280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330"/>
      <c r="Q37" s="330"/>
      <c r="R37" s="330"/>
      <c r="S37" s="330"/>
      <c r="T37" s="330"/>
      <c r="U37" s="330"/>
      <c r="V37" s="330"/>
      <c r="W37" s="330"/>
      <c r="X37" s="330"/>
      <c r="Y37" s="330"/>
      <c r="Z37" s="330"/>
      <c r="AA37" s="330"/>
      <c r="AB37" s="330"/>
      <c r="AC37" s="330"/>
      <c r="AD37" s="330"/>
      <c r="AE37" s="330"/>
      <c r="AF37" s="330"/>
      <c r="AG37" s="330"/>
      <c r="AH37" s="330"/>
      <c r="AI37" s="330"/>
      <c r="AJ37" s="330"/>
      <c r="AK37" s="1284"/>
    </row>
    <row r="38" spans="1:37" ht="15" customHeight="1">
      <c r="A38" s="1282">
        <v>16</v>
      </c>
      <c r="B38" s="1281" t="s">
        <v>7413</v>
      </c>
      <c r="C38" s="1281" t="s">
        <v>7452</v>
      </c>
      <c r="D38" s="1280" t="s">
        <v>7410</v>
      </c>
      <c r="E38" s="330"/>
      <c r="F38" s="330"/>
      <c r="G38" s="661"/>
      <c r="H38" s="330"/>
      <c r="I38" s="330"/>
      <c r="J38" s="330"/>
      <c r="K38" s="330"/>
      <c r="L38" s="330"/>
      <c r="M38" s="330"/>
      <c r="N38" s="330"/>
      <c r="O38" s="330"/>
      <c r="P38" s="330"/>
      <c r="Q38" s="330"/>
      <c r="R38" s="330"/>
      <c r="S38" s="330"/>
      <c r="T38" s="330"/>
      <c r="U38" s="330"/>
      <c r="V38" s="330"/>
      <c r="W38" s="330"/>
      <c r="X38" s="330"/>
      <c r="Y38" s="330"/>
      <c r="Z38" s="330"/>
      <c r="AA38" s="330"/>
      <c r="AB38" s="330"/>
      <c r="AC38" s="330"/>
      <c r="AD38" s="330"/>
      <c r="AE38" s="330"/>
      <c r="AF38" s="330"/>
      <c r="AG38" s="330"/>
      <c r="AH38" s="330"/>
      <c r="AI38" s="330"/>
      <c r="AJ38" s="330"/>
      <c r="AK38" s="1283"/>
    </row>
    <row r="39" spans="1:37" ht="15" customHeight="1">
      <c r="A39" s="1280"/>
      <c r="B39" s="1282"/>
      <c r="C39" s="1282"/>
      <c r="D39" s="1280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330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1284"/>
    </row>
    <row r="40" spans="1:37" ht="15" customHeight="1">
      <c r="A40" s="1280">
        <v>17</v>
      </c>
      <c r="B40" s="1281" t="s">
        <v>7413</v>
      </c>
      <c r="C40" s="1281" t="s">
        <v>7453</v>
      </c>
      <c r="D40" s="1280" t="s">
        <v>7410</v>
      </c>
      <c r="E40" s="330"/>
      <c r="F40" s="330"/>
      <c r="G40" s="661"/>
      <c r="H40" s="330"/>
      <c r="I40" s="330"/>
      <c r="J40" s="330"/>
      <c r="K40" s="330"/>
      <c r="L40" s="330"/>
      <c r="M40" s="330"/>
      <c r="N40" s="330"/>
      <c r="O40" s="330"/>
      <c r="P40" s="330"/>
      <c r="Q40" s="330"/>
      <c r="R40" s="330"/>
      <c r="S40" s="330"/>
      <c r="T40" s="330"/>
      <c r="U40" s="330"/>
      <c r="V40" s="330"/>
      <c r="W40" s="330"/>
      <c r="X40" s="330"/>
      <c r="Y40" s="330"/>
      <c r="Z40" s="330"/>
      <c r="AA40" s="330"/>
      <c r="AB40" s="330"/>
      <c r="AC40" s="330"/>
      <c r="AD40" s="330"/>
      <c r="AE40" s="330"/>
      <c r="AF40" s="330"/>
      <c r="AG40" s="330"/>
      <c r="AH40" s="330"/>
      <c r="AI40" s="330"/>
      <c r="AJ40" s="330"/>
      <c r="AK40" s="1283"/>
    </row>
    <row r="41" spans="1:37" ht="15" customHeight="1">
      <c r="A41" s="1280"/>
      <c r="B41" s="1282"/>
      <c r="C41" s="1282"/>
      <c r="D41" s="1280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  <c r="W41" s="330"/>
      <c r="X41" s="330"/>
      <c r="Y41" s="330"/>
      <c r="Z41" s="330"/>
      <c r="AA41" s="330"/>
      <c r="AB41" s="330"/>
      <c r="AC41" s="330"/>
      <c r="AD41" s="330"/>
      <c r="AE41" s="330"/>
      <c r="AF41" s="330"/>
      <c r="AG41" s="330"/>
      <c r="AH41" s="330"/>
      <c r="AI41" s="330"/>
      <c r="AJ41" s="330"/>
      <c r="AK41" s="1284"/>
    </row>
    <row r="42" spans="1:37" ht="15" customHeight="1">
      <c r="A42" s="1282">
        <v>18</v>
      </c>
      <c r="B42" s="1281" t="s">
        <v>7416</v>
      </c>
      <c r="C42" s="1281" t="s">
        <v>7454</v>
      </c>
      <c r="D42" s="1280" t="s">
        <v>7410</v>
      </c>
      <c r="E42" s="330"/>
      <c r="F42" s="330"/>
      <c r="G42" s="661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0"/>
      <c r="T42" s="330"/>
      <c r="U42" s="330"/>
      <c r="V42" s="330"/>
      <c r="W42" s="330"/>
      <c r="X42" s="330"/>
      <c r="Y42" s="330"/>
      <c r="Z42" s="330"/>
      <c r="AA42" s="330"/>
      <c r="AB42" s="330"/>
      <c r="AC42" s="330"/>
      <c r="AD42" s="330"/>
      <c r="AE42" s="330"/>
      <c r="AF42" s="330"/>
      <c r="AG42" s="330"/>
      <c r="AH42" s="330"/>
      <c r="AI42" s="330"/>
      <c r="AJ42" s="330"/>
      <c r="AK42" s="1283"/>
    </row>
    <row r="43" spans="1:37" ht="15" customHeight="1">
      <c r="A43" s="1280"/>
      <c r="B43" s="1282"/>
      <c r="C43" s="1282"/>
      <c r="D43" s="1280"/>
      <c r="E43" s="330"/>
      <c r="F43" s="330"/>
      <c r="G43" s="330"/>
      <c r="H43" s="330"/>
      <c r="I43" s="330"/>
      <c r="J43" s="330"/>
      <c r="K43" s="330"/>
      <c r="L43" s="330"/>
      <c r="M43" s="330"/>
      <c r="N43" s="330"/>
      <c r="O43" s="330"/>
      <c r="P43" s="330"/>
      <c r="Q43" s="330"/>
      <c r="R43" s="330"/>
      <c r="S43" s="330"/>
      <c r="T43" s="330"/>
      <c r="U43" s="330"/>
      <c r="V43" s="330"/>
      <c r="W43" s="330"/>
      <c r="X43" s="330"/>
      <c r="Y43" s="330"/>
      <c r="Z43" s="330"/>
      <c r="AA43" s="330"/>
      <c r="AB43" s="330"/>
      <c r="AC43" s="330"/>
      <c r="AD43" s="330"/>
      <c r="AE43" s="330"/>
      <c r="AF43" s="330"/>
      <c r="AG43" s="330"/>
      <c r="AH43" s="330"/>
      <c r="AI43" s="330"/>
      <c r="AJ43" s="330"/>
      <c r="AK43" s="1284"/>
    </row>
    <row r="44" spans="1:37" ht="15" customHeight="1">
      <c r="A44" s="1280">
        <v>19</v>
      </c>
      <c r="B44" s="1281" t="s">
        <v>7411</v>
      </c>
      <c r="C44" s="1281" t="s">
        <v>7455</v>
      </c>
      <c r="D44" s="1280" t="s">
        <v>7410</v>
      </c>
      <c r="E44" s="330"/>
      <c r="F44" s="330"/>
      <c r="G44" s="330"/>
      <c r="H44" s="661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330"/>
      <c r="U44" s="330"/>
      <c r="V44" s="330"/>
      <c r="W44" s="330"/>
      <c r="X44" s="330"/>
      <c r="Y44" s="330"/>
      <c r="Z44" s="330"/>
      <c r="AA44" s="330"/>
      <c r="AB44" s="330"/>
      <c r="AC44" s="330"/>
      <c r="AD44" s="330"/>
      <c r="AE44" s="330"/>
      <c r="AF44" s="330"/>
      <c r="AG44" s="330"/>
      <c r="AH44" s="330"/>
      <c r="AI44" s="330"/>
      <c r="AJ44" s="330"/>
      <c r="AK44" s="1283"/>
    </row>
    <row r="45" spans="1:37" ht="15" customHeight="1">
      <c r="A45" s="1280"/>
      <c r="B45" s="1282"/>
      <c r="C45" s="1282"/>
      <c r="D45" s="1280"/>
      <c r="E45" s="330"/>
      <c r="F45" s="330"/>
      <c r="G45" s="330"/>
      <c r="H45" s="330"/>
      <c r="I45" s="330"/>
      <c r="J45" s="330"/>
      <c r="K45" s="330"/>
      <c r="L45" s="330"/>
      <c r="M45" s="330"/>
      <c r="N45" s="330"/>
      <c r="O45" s="330"/>
      <c r="P45" s="330"/>
      <c r="Q45" s="330"/>
      <c r="R45" s="330"/>
      <c r="S45" s="330"/>
      <c r="T45" s="330"/>
      <c r="U45" s="330"/>
      <c r="V45" s="330"/>
      <c r="W45" s="330"/>
      <c r="X45" s="330"/>
      <c r="Y45" s="330"/>
      <c r="Z45" s="330"/>
      <c r="AA45" s="330"/>
      <c r="AB45" s="330"/>
      <c r="AC45" s="330"/>
      <c r="AD45" s="330"/>
      <c r="AE45" s="330"/>
      <c r="AF45" s="330"/>
      <c r="AG45" s="330"/>
      <c r="AH45" s="330"/>
      <c r="AI45" s="330"/>
      <c r="AJ45" s="330"/>
      <c r="AK45" s="1284"/>
    </row>
    <row r="46" spans="1:37" ht="15" customHeight="1">
      <c r="A46" s="1282">
        <v>20</v>
      </c>
      <c r="B46" s="1281" t="s">
        <v>7411</v>
      </c>
      <c r="C46" s="1281" t="s">
        <v>7456</v>
      </c>
      <c r="D46" s="1280" t="s">
        <v>7410</v>
      </c>
      <c r="E46" s="330"/>
      <c r="F46" s="330"/>
      <c r="G46" s="330"/>
      <c r="H46" s="661"/>
      <c r="I46" s="330"/>
      <c r="J46" s="330"/>
      <c r="K46" s="330"/>
      <c r="L46" s="330"/>
      <c r="M46" s="330"/>
      <c r="N46" s="330"/>
      <c r="O46" s="330"/>
      <c r="P46" s="330"/>
      <c r="Q46" s="330"/>
      <c r="R46" s="330"/>
      <c r="S46" s="330"/>
      <c r="T46" s="330"/>
      <c r="U46" s="330"/>
      <c r="V46" s="330"/>
      <c r="W46" s="330"/>
      <c r="X46" s="330"/>
      <c r="Y46" s="330"/>
      <c r="Z46" s="330"/>
      <c r="AA46" s="330"/>
      <c r="AB46" s="330"/>
      <c r="AC46" s="330"/>
      <c r="AD46" s="330"/>
      <c r="AE46" s="330"/>
      <c r="AF46" s="330"/>
      <c r="AG46" s="330"/>
      <c r="AH46" s="330"/>
      <c r="AI46" s="330"/>
      <c r="AJ46" s="330"/>
      <c r="AK46" s="1283"/>
    </row>
    <row r="47" spans="1:37" ht="15" customHeight="1">
      <c r="A47" s="1280"/>
      <c r="B47" s="1282"/>
      <c r="C47" s="1282"/>
      <c r="D47" s="1280"/>
      <c r="E47" s="330"/>
      <c r="F47" s="330"/>
      <c r="G47" s="330"/>
      <c r="H47" s="330"/>
      <c r="I47" s="330"/>
      <c r="J47" s="330"/>
      <c r="K47" s="330"/>
      <c r="L47" s="330"/>
      <c r="M47" s="330"/>
      <c r="N47" s="330"/>
      <c r="O47" s="330"/>
      <c r="P47" s="330"/>
      <c r="Q47" s="330"/>
      <c r="R47" s="330"/>
      <c r="S47" s="330"/>
      <c r="T47" s="330"/>
      <c r="U47" s="330"/>
      <c r="V47" s="330"/>
      <c r="W47" s="330"/>
      <c r="X47" s="330"/>
      <c r="Y47" s="330"/>
      <c r="Z47" s="330"/>
      <c r="AA47" s="330"/>
      <c r="AB47" s="330"/>
      <c r="AC47" s="330"/>
      <c r="AD47" s="330"/>
      <c r="AE47" s="330"/>
      <c r="AF47" s="330"/>
      <c r="AG47" s="330"/>
      <c r="AH47" s="330"/>
      <c r="AI47" s="330"/>
      <c r="AJ47" s="330"/>
      <c r="AK47" s="1284"/>
    </row>
    <row r="48" spans="1:37" ht="15" customHeight="1">
      <c r="A48" s="1280">
        <v>21</v>
      </c>
      <c r="B48" s="1281" t="s">
        <v>7411</v>
      </c>
      <c r="C48" s="1281" t="s">
        <v>7457</v>
      </c>
      <c r="D48" s="1280" t="s">
        <v>7410</v>
      </c>
      <c r="E48" s="330"/>
      <c r="F48" s="330"/>
      <c r="G48" s="330"/>
      <c r="H48" s="661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/>
      <c r="Z48" s="330"/>
      <c r="AA48" s="330"/>
      <c r="AB48" s="330"/>
      <c r="AC48" s="330"/>
      <c r="AD48" s="330"/>
      <c r="AE48" s="330"/>
      <c r="AF48" s="330"/>
      <c r="AG48" s="330"/>
      <c r="AH48" s="330"/>
      <c r="AI48" s="330"/>
      <c r="AJ48" s="330"/>
      <c r="AK48" s="1283"/>
    </row>
    <row r="49" spans="1:37" ht="15" customHeight="1">
      <c r="A49" s="1280"/>
      <c r="B49" s="1282"/>
      <c r="C49" s="1282"/>
      <c r="D49" s="1280"/>
      <c r="E49" s="330"/>
      <c r="F49" s="330"/>
      <c r="G49" s="330"/>
      <c r="H49" s="330"/>
      <c r="I49" s="330"/>
      <c r="J49" s="330"/>
      <c r="K49" s="330"/>
      <c r="L49" s="330"/>
      <c r="M49" s="330"/>
      <c r="N49" s="330"/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330"/>
      <c r="AC49" s="330"/>
      <c r="AD49" s="330"/>
      <c r="AE49" s="330"/>
      <c r="AF49" s="330"/>
      <c r="AG49" s="330"/>
      <c r="AH49" s="330"/>
      <c r="AI49" s="330"/>
      <c r="AJ49" s="330"/>
      <c r="AK49" s="1284"/>
    </row>
    <row r="50" spans="1:37" ht="15" customHeight="1">
      <c r="A50" s="1282">
        <v>22</v>
      </c>
      <c r="B50" s="1281" t="s">
        <v>7424</v>
      </c>
      <c r="C50" s="1281" t="s">
        <v>7458</v>
      </c>
      <c r="D50" s="1280" t="s">
        <v>7410</v>
      </c>
      <c r="E50" s="330"/>
      <c r="F50" s="330"/>
      <c r="G50" s="330"/>
      <c r="H50" s="661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330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1283"/>
    </row>
    <row r="51" spans="1:37" ht="15" customHeight="1">
      <c r="A51" s="1280"/>
      <c r="B51" s="1282"/>
      <c r="C51" s="1282"/>
      <c r="D51" s="1280"/>
      <c r="E51" s="330"/>
      <c r="F51" s="330"/>
      <c r="G51" s="330"/>
      <c r="H51" s="330"/>
      <c r="I51" s="330"/>
      <c r="J51" s="330"/>
      <c r="K51" s="330"/>
      <c r="L51" s="330"/>
      <c r="M51" s="330"/>
      <c r="N51" s="330"/>
      <c r="O51" s="330"/>
      <c r="P51" s="330"/>
      <c r="Q51" s="330"/>
      <c r="R51" s="330"/>
      <c r="S51" s="330"/>
      <c r="T51" s="330"/>
      <c r="U51" s="330"/>
      <c r="V51" s="330"/>
      <c r="W51" s="330"/>
      <c r="X51" s="330"/>
      <c r="Y51" s="330"/>
      <c r="Z51" s="330"/>
      <c r="AA51" s="330"/>
      <c r="AB51" s="330"/>
      <c r="AC51" s="330"/>
      <c r="AD51" s="330"/>
      <c r="AE51" s="330"/>
      <c r="AF51" s="330"/>
      <c r="AG51" s="330"/>
      <c r="AH51" s="330"/>
      <c r="AI51" s="330"/>
      <c r="AJ51" s="330"/>
      <c r="AK51" s="1284"/>
    </row>
    <row r="52" spans="1:37" ht="15" customHeight="1">
      <c r="A52" s="1280">
        <v>23</v>
      </c>
      <c r="B52" s="1281" t="s">
        <v>7459</v>
      </c>
      <c r="C52" s="1281" t="s">
        <v>7460</v>
      </c>
      <c r="D52" s="1280" t="s">
        <v>7410</v>
      </c>
      <c r="E52" s="330"/>
      <c r="F52" s="330"/>
      <c r="G52" s="330"/>
      <c r="H52" s="661"/>
      <c r="I52" s="330"/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  <c r="W52" s="330"/>
      <c r="X52" s="330"/>
      <c r="Y52" s="330"/>
      <c r="Z52" s="330"/>
      <c r="AA52" s="330"/>
      <c r="AB52" s="330"/>
      <c r="AC52" s="330"/>
      <c r="AD52" s="330"/>
      <c r="AE52" s="330"/>
      <c r="AF52" s="330"/>
      <c r="AG52" s="330"/>
      <c r="AH52" s="330"/>
      <c r="AI52" s="330"/>
      <c r="AJ52" s="330"/>
      <c r="AK52" s="1283"/>
    </row>
    <row r="53" spans="1:37" ht="15" customHeight="1">
      <c r="A53" s="1280"/>
      <c r="B53" s="1282"/>
      <c r="C53" s="1282"/>
      <c r="D53" s="1280"/>
      <c r="E53" s="330"/>
      <c r="F53" s="330"/>
      <c r="G53" s="330"/>
      <c r="H53" s="330"/>
      <c r="I53" s="330"/>
      <c r="J53" s="330"/>
      <c r="K53" s="330"/>
      <c r="L53" s="330"/>
      <c r="M53" s="330"/>
      <c r="N53" s="330"/>
      <c r="O53" s="330"/>
      <c r="P53" s="330"/>
      <c r="Q53" s="330"/>
      <c r="R53" s="330"/>
      <c r="S53" s="330"/>
      <c r="T53" s="330"/>
      <c r="U53" s="330"/>
      <c r="V53" s="330"/>
      <c r="W53" s="330"/>
      <c r="X53" s="330"/>
      <c r="Y53" s="330"/>
      <c r="Z53" s="330"/>
      <c r="AA53" s="330"/>
      <c r="AB53" s="330"/>
      <c r="AC53" s="330"/>
      <c r="AD53" s="330"/>
      <c r="AE53" s="330"/>
      <c r="AF53" s="330"/>
      <c r="AG53" s="330"/>
      <c r="AH53" s="330"/>
      <c r="AI53" s="330"/>
      <c r="AJ53" s="330"/>
      <c r="AK53" s="1284"/>
    </row>
    <row r="54" spans="1:37" ht="15" customHeight="1">
      <c r="A54" s="1282">
        <v>24</v>
      </c>
      <c r="B54" s="1281" t="s">
        <v>7413</v>
      </c>
      <c r="C54" s="1281" t="s">
        <v>7461</v>
      </c>
      <c r="D54" s="1280" t="s">
        <v>7410</v>
      </c>
      <c r="E54" s="330"/>
      <c r="F54" s="330"/>
      <c r="G54" s="330"/>
      <c r="H54" s="661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330"/>
      <c r="AK54" s="1283"/>
    </row>
    <row r="55" spans="1:37" ht="15" customHeight="1">
      <c r="A55" s="1280"/>
      <c r="B55" s="1282"/>
      <c r="C55" s="1282"/>
      <c r="D55" s="1280"/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330"/>
      <c r="X55" s="330"/>
      <c r="Y55" s="330"/>
      <c r="Z55" s="330"/>
      <c r="AA55" s="330"/>
      <c r="AB55" s="330"/>
      <c r="AC55" s="330"/>
      <c r="AD55" s="330"/>
      <c r="AE55" s="330"/>
      <c r="AF55" s="330"/>
      <c r="AG55" s="330"/>
      <c r="AH55" s="330"/>
      <c r="AI55" s="330"/>
      <c r="AJ55" s="330"/>
      <c r="AK55" s="1284"/>
    </row>
    <row r="56" spans="1:37" ht="15" customHeight="1">
      <c r="A56" s="1280">
        <v>25</v>
      </c>
      <c r="B56" s="1281" t="s">
        <v>7413</v>
      </c>
      <c r="C56" s="1281" t="s">
        <v>7462</v>
      </c>
      <c r="D56" s="1280" t="s">
        <v>7410</v>
      </c>
      <c r="E56" s="330"/>
      <c r="F56" s="330"/>
      <c r="G56" s="330"/>
      <c r="H56" s="330"/>
      <c r="I56" s="661"/>
      <c r="J56" s="330"/>
      <c r="K56" s="330"/>
      <c r="L56" s="330"/>
      <c r="M56" s="330"/>
      <c r="N56" s="330"/>
      <c r="O56" s="330"/>
      <c r="P56" s="330"/>
      <c r="Q56" s="330"/>
      <c r="R56" s="330"/>
      <c r="S56" s="330"/>
      <c r="T56" s="330"/>
      <c r="U56" s="330"/>
      <c r="V56" s="330"/>
      <c r="W56" s="330"/>
      <c r="X56" s="330"/>
      <c r="Y56" s="330"/>
      <c r="Z56" s="330"/>
      <c r="AA56" s="330"/>
      <c r="AB56" s="330"/>
      <c r="AC56" s="330"/>
      <c r="AD56" s="330"/>
      <c r="AE56" s="330"/>
      <c r="AF56" s="330"/>
      <c r="AG56" s="330"/>
      <c r="AH56" s="330"/>
      <c r="AI56" s="330"/>
      <c r="AJ56" s="330"/>
      <c r="AK56" s="1283"/>
    </row>
    <row r="57" spans="1:37" ht="15" customHeight="1">
      <c r="A57" s="1280"/>
      <c r="B57" s="1282"/>
      <c r="C57" s="1282"/>
      <c r="D57" s="1280"/>
      <c r="E57" s="330"/>
      <c r="F57" s="330"/>
      <c r="G57" s="330"/>
      <c r="H57" s="330"/>
      <c r="I57" s="330"/>
      <c r="J57" s="330"/>
      <c r="K57" s="330"/>
      <c r="L57" s="330"/>
      <c r="M57" s="330"/>
      <c r="N57" s="330"/>
      <c r="O57" s="330"/>
      <c r="P57" s="330"/>
      <c r="Q57" s="330"/>
      <c r="R57" s="330"/>
      <c r="S57" s="330"/>
      <c r="T57" s="330"/>
      <c r="U57" s="330"/>
      <c r="V57" s="330"/>
      <c r="W57" s="330"/>
      <c r="X57" s="330"/>
      <c r="Y57" s="330"/>
      <c r="Z57" s="330"/>
      <c r="AA57" s="330"/>
      <c r="AB57" s="330"/>
      <c r="AC57" s="330"/>
      <c r="AD57" s="330"/>
      <c r="AE57" s="330"/>
      <c r="AF57" s="330"/>
      <c r="AG57" s="330"/>
      <c r="AH57" s="330"/>
      <c r="AI57" s="330"/>
      <c r="AJ57" s="330"/>
      <c r="AK57" s="1284"/>
    </row>
    <row r="58" spans="1:37" ht="15" customHeight="1">
      <c r="A58" s="1282">
        <v>26</v>
      </c>
      <c r="B58" s="1281" t="s">
        <v>7415</v>
      </c>
      <c r="C58" s="1281" t="s">
        <v>7463</v>
      </c>
      <c r="D58" s="1280" t="s">
        <v>7410</v>
      </c>
      <c r="E58" s="330"/>
      <c r="F58" s="330"/>
      <c r="G58" s="330"/>
      <c r="H58" s="330"/>
      <c r="I58" s="661"/>
      <c r="J58" s="330"/>
      <c r="K58" s="330"/>
      <c r="L58" s="330"/>
      <c r="M58" s="330"/>
      <c r="N58" s="330"/>
      <c r="O58" s="330"/>
      <c r="P58" s="330"/>
      <c r="Q58" s="330"/>
      <c r="R58" s="330"/>
      <c r="S58" s="330"/>
      <c r="T58" s="330"/>
      <c r="U58" s="330"/>
      <c r="V58" s="330"/>
      <c r="W58" s="330"/>
      <c r="X58" s="330"/>
      <c r="Y58" s="330"/>
      <c r="Z58" s="330"/>
      <c r="AA58" s="330"/>
      <c r="AB58" s="330"/>
      <c r="AC58" s="330"/>
      <c r="AD58" s="330"/>
      <c r="AE58" s="330"/>
      <c r="AF58" s="330"/>
      <c r="AG58" s="330"/>
      <c r="AH58" s="330"/>
      <c r="AI58" s="330"/>
      <c r="AJ58" s="330"/>
      <c r="AK58" s="1283"/>
    </row>
    <row r="59" spans="1:37" ht="15" customHeight="1">
      <c r="A59" s="1280"/>
      <c r="B59" s="1282"/>
      <c r="C59" s="1282"/>
      <c r="D59" s="1280"/>
      <c r="E59" s="330"/>
      <c r="F59" s="330"/>
      <c r="G59" s="330"/>
      <c r="H59" s="330"/>
      <c r="I59" s="330"/>
      <c r="J59" s="330"/>
      <c r="K59" s="330"/>
      <c r="L59" s="330"/>
      <c r="M59" s="330"/>
      <c r="N59" s="330"/>
      <c r="O59" s="330"/>
      <c r="P59" s="330"/>
      <c r="Q59" s="330"/>
      <c r="R59" s="330"/>
      <c r="S59" s="330"/>
      <c r="T59" s="330"/>
      <c r="U59" s="330"/>
      <c r="V59" s="330"/>
      <c r="W59" s="330"/>
      <c r="X59" s="330"/>
      <c r="Y59" s="330"/>
      <c r="Z59" s="330"/>
      <c r="AA59" s="330"/>
      <c r="AB59" s="330"/>
      <c r="AC59" s="330"/>
      <c r="AD59" s="330"/>
      <c r="AE59" s="330"/>
      <c r="AF59" s="330"/>
      <c r="AG59" s="330"/>
      <c r="AH59" s="330"/>
      <c r="AI59" s="330"/>
      <c r="AJ59" s="330"/>
      <c r="AK59" s="1284"/>
    </row>
    <row r="60" spans="1:37" ht="15" customHeight="1">
      <c r="A60" s="1280">
        <v>27</v>
      </c>
      <c r="B60" s="1281" t="s">
        <v>7464</v>
      </c>
      <c r="C60" s="1281" t="s">
        <v>7465</v>
      </c>
      <c r="D60" s="1280" t="s">
        <v>7410</v>
      </c>
      <c r="E60" s="330"/>
      <c r="F60" s="330"/>
      <c r="G60" s="330"/>
      <c r="H60" s="330"/>
      <c r="I60" s="661"/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  <c r="W60" s="330"/>
      <c r="X60" s="330"/>
      <c r="Y60" s="330"/>
      <c r="Z60" s="330"/>
      <c r="AA60" s="330"/>
      <c r="AB60" s="330"/>
      <c r="AC60" s="330"/>
      <c r="AD60" s="330"/>
      <c r="AE60" s="330"/>
      <c r="AF60" s="330"/>
      <c r="AG60" s="330"/>
      <c r="AH60" s="330"/>
      <c r="AI60" s="330"/>
      <c r="AJ60" s="330"/>
      <c r="AK60" s="1283"/>
    </row>
    <row r="61" spans="1:37" ht="15" customHeight="1">
      <c r="A61" s="1280"/>
      <c r="B61" s="1282"/>
      <c r="C61" s="1282"/>
      <c r="D61" s="1280"/>
      <c r="E61" s="330"/>
      <c r="F61" s="330"/>
      <c r="G61" s="330"/>
      <c r="H61" s="330"/>
      <c r="I61" s="330"/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0"/>
      <c r="AA61" s="330"/>
      <c r="AB61" s="330"/>
      <c r="AC61" s="330"/>
      <c r="AD61" s="330"/>
      <c r="AE61" s="330"/>
      <c r="AF61" s="330"/>
      <c r="AG61" s="330"/>
      <c r="AH61" s="330"/>
      <c r="AI61" s="330"/>
      <c r="AJ61" s="330"/>
      <c r="AK61" s="1284"/>
    </row>
    <row r="62" spans="1:37" ht="15" customHeight="1">
      <c r="A62" s="1282">
        <v>28</v>
      </c>
      <c r="B62" s="1281" t="s">
        <v>7416</v>
      </c>
      <c r="C62" s="1281" t="s">
        <v>7466</v>
      </c>
      <c r="D62" s="1280" t="s">
        <v>7410</v>
      </c>
      <c r="E62" s="330"/>
      <c r="F62" s="330"/>
      <c r="G62" s="330"/>
      <c r="H62" s="330"/>
      <c r="I62" s="661"/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0"/>
      <c r="AA62" s="330"/>
      <c r="AB62" s="330"/>
      <c r="AC62" s="330"/>
      <c r="AD62" s="330"/>
      <c r="AE62" s="330"/>
      <c r="AF62" s="330"/>
      <c r="AG62" s="330"/>
      <c r="AH62" s="330"/>
      <c r="AI62" s="330"/>
      <c r="AJ62" s="330"/>
      <c r="AK62" s="1283"/>
    </row>
    <row r="63" spans="1:37" ht="15" customHeight="1">
      <c r="A63" s="1280"/>
      <c r="B63" s="1282"/>
      <c r="C63" s="1282"/>
      <c r="D63" s="128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0"/>
      <c r="AC63" s="330"/>
      <c r="AD63" s="330"/>
      <c r="AE63" s="330"/>
      <c r="AF63" s="330"/>
      <c r="AG63" s="330"/>
      <c r="AH63" s="330"/>
      <c r="AI63" s="330"/>
      <c r="AJ63" s="330"/>
      <c r="AK63" s="1284"/>
    </row>
    <row r="64" spans="1:37" ht="15" customHeight="1">
      <c r="A64" s="1280">
        <v>29</v>
      </c>
      <c r="B64" s="1281" t="s">
        <v>7416</v>
      </c>
      <c r="C64" s="1281" t="s">
        <v>7467</v>
      </c>
      <c r="D64" s="1280" t="s">
        <v>7410</v>
      </c>
      <c r="E64" s="330"/>
      <c r="F64" s="330"/>
      <c r="G64" s="330"/>
      <c r="H64" s="330"/>
      <c r="I64" s="661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1283"/>
    </row>
    <row r="65" spans="1:37" ht="15" customHeight="1">
      <c r="A65" s="1280"/>
      <c r="B65" s="1282"/>
      <c r="C65" s="1282"/>
      <c r="D65" s="128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1284"/>
    </row>
    <row r="66" spans="1:37" ht="15" customHeight="1">
      <c r="A66" s="1282">
        <v>30</v>
      </c>
      <c r="B66" s="1281" t="s">
        <v>7468</v>
      </c>
      <c r="C66" s="1281" t="s">
        <v>7469</v>
      </c>
      <c r="D66" s="1280" t="s">
        <v>7410</v>
      </c>
      <c r="E66" s="330"/>
      <c r="F66" s="330"/>
      <c r="G66" s="330"/>
      <c r="H66" s="330"/>
      <c r="I66" s="661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1283"/>
    </row>
    <row r="67" spans="1:37" ht="15" customHeight="1">
      <c r="A67" s="1280"/>
      <c r="B67" s="1282"/>
      <c r="C67" s="1282"/>
      <c r="D67" s="128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1284"/>
    </row>
    <row r="68" spans="1:37" ht="15" customHeight="1">
      <c r="A68" s="1280">
        <v>31</v>
      </c>
      <c r="B68" s="1281" t="s">
        <v>7414</v>
      </c>
      <c r="C68" s="1281" t="s">
        <v>7470</v>
      </c>
      <c r="D68" s="1280" t="s">
        <v>7410</v>
      </c>
      <c r="E68" s="330"/>
      <c r="F68" s="330"/>
      <c r="G68" s="330"/>
      <c r="H68" s="330"/>
      <c r="I68" s="330"/>
      <c r="J68" s="661"/>
      <c r="K68" s="330"/>
      <c r="L68" s="330"/>
      <c r="M68" s="330"/>
      <c r="N68" s="330"/>
      <c r="O68" s="330"/>
      <c r="P68" s="330"/>
      <c r="Q68" s="330"/>
      <c r="R68" s="330"/>
      <c r="S68" s="330"/>
      <c r="T68" s="330"/>
      <c r="U68" s="330"/>
      <c r="V68" s="330"/>
      <c r="W68" s="330"/>
      <c r="X68" s="330"/>
      <c r="Y68" s="330"/>
      <c r="Z68" s="330"/>
      <c r="AA68" s="330"/>
      <c r="AB68" s="330"/>
      <c r="AC68" s="330"/>
      <c r="AD68" s="330"/>
      <c r="AE68" s="330"/>
      <c r="AF68" s="330"/>
      <c r="AG68" s="330"/>
      <c r="AH68" s="330"/>
      <c r="AI68" s="330"/>
      <c r="AJ68" s="330"/>
      <c r="AK68" s="1283"/>
    </row>
    <row r="69" spans="1:37" ht="15" customHeight="1">
      <c r="A69" s="1280"/>
      <c r="B69" s="1282"/>
      <c r="C69" s="1282"/>
      <c r="D69" s="128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  <c r="W69" s="330"/>
      <c r="X69" s="330"/>
      <c r="Y69" s="330"/>
      <c r="Z69" s="330"/>
      <c r="AA69" s="330"/>
      <c r="AB69" s="330"/>
      <c r="AC69" s="330"/>
      <c r="AD69" s="330"/>
      <c r="AE69" s="330"/>
      <c r="AF69" s="330"/>
      <c r="AG69" s="330"/>
      <c r="AH69" s="330"/>
      <c r="AI69" s="330"/>
      <c r="AJ69" s="330"/>
      <c r="AK69" s="1284"/>
    </row>
    <row r="70" spans="1:37" ht="15" customHeight="1">
      <c r="A70" s="1282">
        <v>32</v>
      </c>
      <c r="B70" s="1281" t="s">
        <v>7413</v>
      </c>
      <c r="C70" s="1281" t="s">
        <v>7471</v>
      </c>
      <c r="D70" s="1280" t="s">
        <v>7410</v>
      </c>
      <c r="E70" s="330"/>
      <c r="F70" s="330"/>
      <c r="G70" s="330"/>
      <c r="H70" s="330"/>
      <c r="I70" s="330"/>
      <c r="J70" s="661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  <c r="W70" s="330"/>
      <c r="X70" s="330"/>
      <c r="Y70" s="330"/>
      <c r="Z70" s="330"/>
      <c r="AA70" s="330"/>
      <c r="AB70" s="330"/>
      <c r="AC70" s="330"/>
      <c r="AD70" s="330"/>
      <c r="AE70" s="330"/>
      <c r="AF70" s="330"/>
      <c r="AG70" s="330"/>
      <c r="AH70" s="330"/>
      <c r="AI70" s="330"/>
      <c r="AJ70" s="330"/>
      <c r="AK70" s="1283"/>
    </row>
    <row r="71" spans="1:37" ht="15" customHeight="1">
      <c r="A71" s="1280"/>
      <c r="B71" s="1282"/>
      <c r="C71" s="1282"/>
      <c r="D71" s="128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0"/>
      <c r="T71" s="330"/>
      <c r="U71" s="330"/>
      <c r="V71" s="330"/>
      <c r="W71" s="330"/>
      <c r="X71" s="330"/>
      <c r="Y71" s="330"/>
      <c r="Z71" s="330"/>
      <c r="AA71" s="330"/>
      <c r="AB71" s="330"/>
      <c r="AC71" s="330"/>
      <c r="AD71" s="330"/>
      <c r="AE71" s="330"/>
      <c r="AF71" s="330"/>
      <c r="AG71" s="330"/>
      <c r="AH71" s="330"/>
      <c r="AI71" s="330"/>
      <c r="AJ71" s="330"/>
      <c r="AK71" s="1284"/>
    </row>
    <row r="72" spans="1:37" ht="15" customHeight="1">
      <c r="A72" s="1280">
        <v>33</v>
      </c>
      <c r="B72" s="1281" t="s">
        <v>7414</v>
      </c>
      <c r="C72" s="1281" t="s">
        <v>7472</v>
      </c>
      <c r="D72" s="1280" t="s">
        <v>7410</v>
      </c>
      <c r="E72" s="330"/>
      <c r="F72" s="330"/>
      <c r="G72" s="330"/>
      <c r="H72" s="330"/>
      <c r="I72" s="330"/>
      <c r="J72" s="661"/>
      <c r="K72" s="330"/>
      <c r="L72" s="330"/>
      <c r="M72" s="330"/>
      <c r="N72" s="330"/>
      <c r="O72" s="330"/>
      <c r="P72" s="330"/>
      <c r="Q72" s="330"/>
      <c r="R72" s="330"/>
      <c r="S72" s="330"/>
      <c r="T72" s="330"/>
      <c r="U72" s="330"/>
      <c r="V72" s="330"/>
      <c r="W72" s="330"/>
      <c r="X72" s="330"/>
      <c r="Y72" s="330"/>
      <c r="Z72" s="330"/>
      <c r="AA72" s="330"/>
      <c r="AB72" s="330"/>
      <c r="AC72" s="330"/>
      <c r="AD72" s="330"/>
      <c r="AE72" s="330"/>
      <c r="AF72" s="330"/>
      <c r="AG72" s="330"/>
      <c r="AH72" s="330"/>
      <c r="AI72" s="330"/>
      <c r="AJ72" s="330"/>
      <c r="AK72" s="1283"/>
    </row>
    <row r="73" spans="1:37" ht="15" customHeight="1">
      <c r="A73" s="1280"/>
      <c r="B73" s="1282"/>
      <c r="C73" s="1282"/>
      <c r="D73" s="128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0"/>
      <c r="T73" s="330"/>
      <c r="U73" s="330"/>
      <c r="V73" s="330"/>
      <c r="W73" s="330"/>
      <c r="X73" s="330"/>
      <c r="Y73" s="330"/>
      <c r="Z73" s="330"/>
      <c r="AA73" s="330"/>
      <c r="AB73" s="330"/>
      <c r="AC73" s="330"/>
      <c r="AD73" s="330"/>
      <c r="AE73" s="330"/>
      <c r="AF73" s="330"/>
      <c r="AG73" s="330"/>
      <c r="AH73" s="330"/>
      <c r="AI73" s="330"/>
      <c r="AJ73" s="330"/>
      <c r="AK73" s="1284"/>
    </row>
    <row r="74" spans="1:37" ht="15" customHeight="1">
      <c r="A74" s="1282">
        <v>34</v>
      </c>
      <c r="B74" s="1281" t="s">
        <v>7413</v>
      </c>
      <c r="C74" s="1281" t="s">
        <v>7473</v>
      </c>
      <c r="D74" s="1280" t="s">
        <v>7410</v>
      </c>
      <c r="E74" s="330"/>
      <c r="F74" s="330"/>
      <c r="G74" s="330"/>
      <c r="H74" s="330"/>
      <c r="I74" s="330"/>
      <c r="J74" s="661"/>
      <c r="K74" s="330"/>
      <c r="L74" s="330"/>
      <c r="M74" s="330"/>
      <c r="N74" s="330"/>
      <c r="O74" s="330"/>
      <c r="P74" s="330"/>
      <c r="Q74" s="330"/>
      <c r="R74" s="330"/>
      <c r="S74" s="330"/>
      <c r="T74" s="330"/>
      <c r="U74" s="330"/>
      <c r="V74" s="330"/>
      <c r="W74" s="330"/>
      <c r="X74" s="330"/>
      <c r="Y74" s="330"/>
      <c r="Z74" s="330"/>
      <c r="AA74" s="330"/>
      <c r="AB74" s="330"/>
      <c r="AC74" s="330"/>
      <c r="AD74" s="330"/>
      <c r="AE74" s="330"/>
      <c r="AF74" s="330"/>
      <c r="AG74" s="330"/>
      <c r="AH74" s="330"/>
      <c r="AI74" s="330"/>
      <c r="AJ74" s="330"/>
      <c r="AK74" s="1283"/>
    </row>
    <row r="75" spans="1:37" ht="15" customHeight="1">
      <c r="A75" s="1280"/>
      <c r="B75" s="1282"/>
      <c r="C75" s="1282"/>
      <c r="D75" s="128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0"/>
      <c r="T75" s="330"/>
      <c r="U75" s="330"/>
      <c r="V75" s="330"/>
      <c r="W75" s="330"/>
      <c r="X75" s="330"/>
      <c r="Y75" s="330"/>
      <c r="Z75" s="330"/>
      <c r="AA75" s="330"/>
      <c r="AB75" s="330"/>
      <c r="AC75" s="330"/>
      <c r="AD75" s="330"/>
      <c r="AE75" s="330"/>
      <c r="AF75" s="330"/>
      <c r="AG75" s="330"/>
      <c r="AH75" s="330"/>
      <c r="AI75" s="330"/>
      <c r="AJ75" s="330"/>
      <c r="AK75" s="1284"/>
    </row>
    <row r="76" spans="1:37" ht="15" customHeight="1">
      <c r="A76" s="1280">
        <v>35</v>
      </c>
      <c r="B76" s="1281" t="s">
        <v>7416</v>
      </c>
      <c r="C76" s="1281" t="s">
        <v>7474</v>
      </c>
      <c r="D76" s="1280" t="s">
        <v>7410</v>
      </c>
      <c r="E76" s="330"/>
      <c r="F76" s="330"/>
      <c r="G76" s="330"/>
      <c r="H76" s="330"/>
      <c r="I76" s="330"/>
      <c r="J76" s="661"/>
      <c r="K76" s="330"/>
      <c r="L76" s="330"/>
      <c r="M76" s="330"/>
      <c r="N76" s="330"/>
      <c r="O76" s="330"/>
      <c r="P76" s="330"/>
      <c r="Q76" s="330"/>
      <c r="R76" s="330"/>
      <c r="S76" s="330"/>
      <c r="T76" s="330"/>
      <c r="U76" s="330"/>
      <c r="V76" s="330"/>
      <c r="W76" s="330"/>
      <c r="X76" s="330"/>
      <c r="Y76" s="330"/>
      <c r="Z76" s="330"/>
      <c r="AA76" s="330"/>
      <c r="AB76" s="330"/>
      <c r="AC76" s="330"/>
      <c r="AD76" s="330"/>
      <c r="AE76" s="330"/>
      <c r="AF76" s="330"/>
      <c r="AG76" s="330"/>
      <c r="AH76" s="330"/>
      <c r="AI76" s="330"/>
      <c r="AJ76" s="330"/>
      <c r="AK76" s="1283"/>
    </row>
    <row r="77" spans="1:37" ht="15" customHeight="1">
      <c r="A77" s="1280"/>
      <c r="B77" s="1282"/>
      <c r="C77" s="1282"/>
      <c r="D77" s="1280"/>
      <c r="E77" s="330"/>
      <c r="F77" s="330"/>
      <c r="G77" s="330"/>
      <c r="H77" s="330"/>
      <c r="I77" s="330"/>
      <c r="J77" s="330"/>
      <c r="K77" s="330"/>
      <c r="L77" s="330"/>
      <c r="M77" s="330"/>
      <c r="N77" s="330"/>
      <c r="O77" s="330"/>
      <c r="P77" s="330"/>
      <c r="Q77" s="330"/>
      <c r="R77" s="330"/>
      <c r="S77" s="330"/>
      <c r="T77" s="330"/>
      <c r="U77" s="330"/>
      <c r="V77" s="330"/>
      <c r="W77" s="330"/>
      <c r="X77" s="330"/>
      <c r="Y77" s="330"/>
      <c r="Z77" s="330"/>
      <c r="AA77" s="330"/>
      <c r="AB77" s="330"/>
      <c r="AC77" s="330"/>
      <c r="AD77" s="330"/>
      <c r="AE77" s="330"/>
      <c r="AF77" s="330"/>
      <c r="AG77" s="330"/>
      <c r="AH77" s="330"/>
      <c r="AI77" s="330"/>
      <c r="AJ77" s="330"/>
      <c r="AK77" s="1284"/>
    </row>
    <row r="78" spans="1:37" ht="15" customHeight="1">
      <c r="A78" s="1282">
        <v>36</v>
      </c>
      <c r="B78" s="1281" t="s">
        <v>7414</v>
      </c>
      <c r="C78" s="1281" t="s">
        <v>7475</v>
      </c>
      <c r="D78" s="1280" t="s">
        <v>7410</v>
      </c>
      <c r="E78" s="330"/>
      <c r="F78" s="330"/>
      <c r="G78" s="330"/>
      <c r="H78" s="330"/>
      <c r="I78" s="330"/>
      <c r="J78" s="661"/>
      <c r="K78" s="330"/>
      <c r="L78" s="330"/>
      <c r="M78" s="330"/>
      <c r="N78" s="330"/>
      <c r="O78" s="330"/>
      <c r="P78" s="330"/>
      <c r="Q78" s="330"/>
      <c r="R78" s="330"/>
      <c r="S78" s="330"/>
      <c r="T78" s="330"/>
      <c r="U78" s="330"/>
      <c r="V78" s="330"/>
      <c r="W78" s="330"/>
      <c r="X78" s="330"/>
      <c r="Y78" s="330"/>
      <c r="Z78" s="330"/>
      <c r="AA78" s="330"/>
      <c r="AB78" s="330"/>
      <c r="AC78" s="330"/>
      <c r="AD78" s="330"/>
      <c r="AE78" s="330"/>
      <c r="AF78" s="330"/>
      <c r="AG78" s="330"/>
      <c r="AH78" s="330"/>
      <c r="AI78" s="330"/>
      <c r="AJ78" s="330"/>
      <c r="AK78" s="1283"/>
    </row>
    <row r="79" spans="1:37" ht="15" customHeight="1">
      <c r="A79" s="1280"/>
      <c r="B79" s="1282"/>
      <c r="C79" s="1282"/>
      <c r="D79" s="128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0"/>
      <c r="T79" s="330"/>
      <c r="U79" s="330"/>
      <c r="V79" s="330"/>
      <c r="W79" s="330"/>
      <c r="X79" s="330"/>
      <c r="Y79" s="330"/>
      <c r="Z79" s="330"/>
      <c r="AA79" s="330"/>
      <c r="AB79" s="330"/>
      <c r="AC79" s="330"/>
      <c r="AD79" s="330"/>
      <c r="AE79" s="330"/>
      <c r="AF79" s="330"/>
      <c r="AG79" s="330"/>
      <c r="AH79" s="330"/>
      <c r="AI79" s="330"/>
      <c r="AJ79" s="330"/>
      <c r="AK79" s="1284"/>
    </row>
    <row r="80" spans="1:37" ht="15" customHeight="1">
      <c r="A80" s="1280">
        <v>37</v>
      </c>
      <c r="B80" s="1281" t="s">
        <v>7416</v>
      </c>
      <c r="C80" s="1281" t="s">
        <v>7476</v>
      </c>
      <c r="D80" s="1280" t="s">
        <v>7410</v>
      </c>
      <c r="E80" s="330"/>
      <c r="F80" s="330"/>
      <c r="G80" s="330"/>
      <c r="H80" s="330"/>
      <c r="I80" s="330"/>
      <c r="J80" s="330"/>
      <c r="K80" s="661"/>
      <c r="L80" s="330"/>
      <c r="M80" s="330"/>
      <c r="N80" s="330"/>
      <c r="O80" s="330"/>
      <c r="P80" s="330"/>
      <c r="Q80" s="330"/>
      <c r="R80" s="330"/>
      <c r="S80" s="330"/>
      <c r="T80" s="330"/>
      <c r="U80" s="330"/>
      <c r="V80" s="330"/>
      <c r="W80" s="330"/>
      <c r="X80" s="330"/>
      <c r="Y80" s="330"/>
      <c r="Z80" s="330"/>
      <c r="AA80" s="330"/>
      <c r="AB80" s="330"/>
      <c r="AC80" s="330"/>
      <c r="AD80" s="330"/>
      <c r="AE80" s="330"/>
      <c r="AF80" s="330"/>
      <c r="AG80" s="330"/>
      <c r="AH80" s="330"/>
      <c r="AI80" s="330"/>
      <c r="AJ80" s="330"/>
      <c r="AK80" s="1283"/>
    </row>
    <row r="81" spans="1:37" ht="15" customHeight="1">
      <c r="A81" s="1280"/>
      <c r="B81" s="1282"/>
      <c r="C81" s="1282"/>
      <c r="D81" s="128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0"/>
      <c r="T81" s="330"/>
      <c r="U81" s="330"/>
      <c r="V81" s="330"/>
      <c r="W81" s="330"/>
      <c r="X81" s="330"/>
      <c r="Y81" s="330"/>
      <c r="Z81" s="330"/>
      <c r="AA81" s="330"/>
      <c r="AB81" s="330"/>
      <c r="AC81" s="330"/>
      <c r="AD81" s="330"/>
      <c r="AE81" s="330"/>
      <c r="AF81" s="330"/>
      <c r="AG81" s="330"/>
      <c r="AH81" s="330"/>
      <c r="AI81" s="330"/>
      <c r="AJ81" s="330"/>
      <c r="AK81" s="1284"/>
    </row>
    <row r="82" spans="1:37" ht="15" customHeight="1">
      <c r="A82" s="1282">
        <v>38</v>
      </c>
      <c r="B82" s="1281" t="s">
        <v>7416</v>
      </c>
      <c r="C82" s="1281" t="s">
        <v>7477</v>
      </c>
      <c r="D82" s="1280" t="s">
        <v>7410</v>
      </c>
      <c r="E82" s="330"/>
      <c r="F82" s="330"/>
      <c r="G82" s="330"/>
      <c r="H82" s="330"/>
      <c r="I82" s="330"/>
      <c r="J82" s="330"/>
      <c r="K82" s="661"/>
      <c r="L82" s="330"/>
      <c r="M82" s="330"/>
      <c r="N82" s="330"/>
      <c r="O82" s="330"/>
      <c r="P82" s="330"/>
      <c r="Q82" s="330"/>
      <c r="R82" s="330"/>
      <c r="S82" s="330"/>
      <c r="T82" s="330"/>
      <c r="U82" s="330"/>
      <c r="V82" s="330"/>
      <c r="W82" s="330"/>
      <c r="X82" s="330"/>
      <c r="Y82" s="330"/>
      <c r="Z82" s="330"/>
      <c r="AA82" s="330"/>
      <c r="AB82" s="330"/>
      <c r="AC82" s="330"/>
      <c r="AD82" s="330"/>
      <c r="AE82" s="330"/>
      <c r="AF82" s="330"/>
      <c r="AG82" s="330"/>
      <c r="AH82" s="330"/>
      <c r="AI82" s="330"/>
      <c r="AJ82" s="330"/>
      <c r="AK82" s="1283"/>
    </row>
    <row r="83" spans="1:37" ht="15" customHeight="1">
      <c r="A83" s="1280"/>
      <c r="B83" s="1282"/>
      <c r="C83" s="1282"/>
      <c r="D83" s="128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0"/>
      <c r="T83" s="330"/>
      <c r="U83" s="330"/>
      <c r="V83" s="330"/>
      <c r="W83" s="330"/>
      <c r="X83" s="330"/>
      <c r="Y83" s="330"/>
      <c r="Z83" s="330"/>
      <c r="AA83" s="330"/>
      <c r="AB83" s="330"/>
      <c r="AC83" s="330"/>
      <c r="AD83" s="330"/>
      <c r="AE83" s="330"/>
      <c r="AF83" s="330"/>
      <c r="AG83" s="330"/>
      <c r="AH83" s="330"/>
      <c r="AI83" s="330"/>
      <c r="AJ83" s="330"/>
      <c r="AK83" s="1284"/>
    </row>
    <row r="84" spans="1:37" ht="15" customHeight="1">
      <c r="A84" s="1280">
        <v>39</v>
      </c>
      <c r="B84" s="1281" t="s">
        <v>7416</v>
      </c>
      <c r="C84" s="1281" t="s">
        <v>7478</v>
      </c>
      <c r="D84" s="1280" t="s">
        <v>7410</v>
      </c>
      <c r="E84" s="330"/>
      <c r="F84" s="330"/>
      <c r="G84" s="330"/>
      <c r="H84" s="330"/>
      <c r="I84" s="330"/>
      <c r="J84" s="330"/>
      <c r="K84" s="661"/>
      <c r="L84" s="330"/>
      <c r="M84" s="330"/>
      <c r="N84" s="330"/>
      <c r="O84" s="330"/>
      <c r="P84" s="330"/>
      <c r="Q84" s="330"/>
      <c r="R84" s="330"/>
      <c r="S84" s="330"/>
      <c r="T84" s="330"/>
      <c r="U84" s="330"/>
      <c r="V84" s="330"/>
      <c r="W84" s="330"/>
      <c r="X84" s="330"/>
      <c r="Y84" s="330"/>
      <c r="Z84" s="330"/>
      <c r="AA84" s="330"/>
      <c r="AB84" s="330"/>
      <c r="AC84" s="330"/>
      <c r="AD84" s="330"/>
      <c r="AE84" s="330"/>
      <c r="AF84" s="330"/>
      <c r="AG84" s="330"/>
      <c r="AH84" s="330"/>
      <c r="AI84" s="330"/>
      <c r="AJ84" s="330"/>
      <c r="AK84" s="1283"/>
    </row>
    <row r="85" spans="1:37" ht="15" customHeight="1">
      <c r="A85" s="1280"/>
      <c r="B85" s="1282"/>
      <c r="C85" s="1282"/>
      <c r="D85" s="1280"/>
      <c r="E85" s="330"/>
      <c r="F85" s="330"/>
      <c r="G85" s="330"/>
      <c r="H85" s="330"/>
      <c r="I85" s="330"/>
      <c r="J85" s="330"/>
      <c r="K85" s="330"/>
      <c r="L85" s="330"/>
      <c r="M85" s="330"/>
      <c r="N85" s="330"/>
      <c r="O85" s="330"/>
      <c r="P85" s="330"/>
      <c r="Q85" s="330"/>
      <c r="R85" s="330"/>
      <c r="S85" s="330"/>
      <c r="T85" s="330"/>
      <c r="U85" s="330"/>
      <c r="V85" s="330"/>
      <c r="W85" s="330"/>
      <c r="X85" s="330"/>
      <c r="Y85" s="330"/>
      <c r="Z85" s="330"/>
      <c r="AA85" s="330"/>
      <c r="AB85" s="330"/>
      <c r="AC85" s="330"/>
      <c r="AD85" s="330"/>
      <c r="AE85" s="330"/>
      <c r="AF85" s="330"/>
      <c r="AG85" s="330"/>
      <c r="AH85" s="330"/>
      <c r="AI85" s="330"/>
      <c r="AJ85" s="330"/>
      <c r="AK85" s="1284"/>
    </row>
    <row r="86" spans="1:37" ht="15" customHeight="1">
      <c r="A86" s="1282">
        <v>40</v>
      </c>
      <c r="B86" s="1281" t="s">
        <v>7416</v>
      </c>
      <c r="C86" s="1281" t="s">
        <v>7479</v>
      </c>
      <c r="D86" s="1280" t="s">
        <v>7410</v>
      </c>
      <c r="E86" s="330"/>
      <c r="F86" s="330"/>
      <c r="G86" s="330"/>
      <c r="H86" s="330"/>
      <c r="I86" s="330"/>
      <c r="J86" s="330"/>
      <c r="K86" s="661"/>
      <c r="L86" s="330"/>
      <c r="M86" s="330"/>
      <c r="N86" s="330"/>
      <c r="O86" s="330"/>
      <c r="P86" s="330"/>
      <c r="Q86" s="330"/>
      <c r="R86" s="330"/>
      <c r="S86" s="330"/>
      <c r="T86" s="330"/>
      <c r="U86" s="330"/>
      <c r="V86" s="330"/>
      <c r="W86" s="330"/>
      <c r="X86" s="330"/>
      <c r="Y86" s="330"/>
      <c r="Z86" s="330"/>
      <c r="AA86" s="330"/>
      <c r="AB86" s="330"/>
      <c r="AC86" s="330"/>
      <c r="AD86" s="330"/>
      <c r="AE86" s="330"/>
      <c r="AF86" s="330"/>
      <c r="AG86" s="330"/>
      <c r="AH86" s="330"/>
      <c r="AI86" s="330"/>
      <c r="AJ86" s="330"/>
      <c r="AK86" s="1283"/>
    </row>
    <row r="87" spans="1:37" ht="15" customHeight="1">
      <c r="A87" s="1280"/>
      <c r="B87" s="1282"/>
      <c r="C87" s="1282"/>
      <c r="D87" s="128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0"/>
      <c r="T87" s="330"/>
      <c r="U87" s="330"/>
      <c r="V87" s="330"/>
      <c r="W87" s="330"/>
      <c r="X87" s="330"/>
      <c r="Y87" s="330"/>
      <c r="Z87" s="330"/>
      <c r="AA87" s="330"/>
      <c r="AB87" s="330"/>
      <c r="AC87" s="330"/>
      <c r="AD87" s="330"/>
      <c r="AE87" s="330"/>
      <c r="AF87" s="330"/>
      <c r="AG87" s="330"/>
      <c r="AH87" s="330"/>
      <c r="AI87" s="330"/>
      <c r="AJ87" s="330"/>
      <c r="AK87" s="1284"/>
    </row>
    <row r="88" spans="1:37" ht="15" customHeight="1">
      <c r="A88" s="1280">
        <v>41</v>
      </c>
      <c r="B88" s="1281" t="s">
        <v>7414</v>
      </c>
      <c r="C88" s="1281" t="s">
        <v>7480</v>
      </c>
      <c r="D88" s="1280" t="s">
        <v>7410</v>
      </c>
      <c r="E88" s="330"/>
      <c r="F88" s="330"/>
      <c r="G88" s="330"/>
      <c r="H88" s="330"/>
      <c r="I88" s="330"/>
      <c r="J88" s="330"/>
      <c r="K88" s="661"/>
      <c r="L88" s="330"/>
      <c r="M88" s="330"/>
      <c r="N88" s="330"/>
      <c r="O88" s="330"/>
      <c r="P88" s="330"/>
      <c r="Q88" s="330"/>
      <c r="R88" s="330"/>
      <c r="S88" s="330"/>
      <c r="T88" s="330"/>
      <c r="U88" s="330"/>
      <c r="V88" s="330"/>
      <c r="W88" s="330"/>
      <c r="X88" s="330"/>
      <c r="Y88" s="330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1283"/>
    </row>
    <row r="89" spans="1:37" ht="15" customHeight="1">
      <c r="A89" s="1280"/>
      <c r="B89" s="1282"/>
      <c r="C89" s="1282"/>
      <c r="D89" s="128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0"/>
      <c r="T89" s="330"/>
      <c r="U89" s="330"/>
      <c r="V89" s="330"/>
      <c r="W89" s="330"/>
      <c r="X89" s="330"/>
      <c r="Y89" s="330"/>
      <c r="Z89" s="330"/>
      <c r="AA89" s="330"/>
      <c r="AB89" s="330"/>
      <c r="AC89" s="330"/>
      <c r="AD89" s="330"/>
      <c r="AE89" s="330"/>
      <c r="AF89" s="330"/>
      <c r="AG89" s="330"/>
      <c r="AH89" s="330"/>
      <c r="AI89" s="330"/>
      <c r="AJ89" s="330"/>
      <c r="AK89" s="1284"/>
    </row>
    <row r="90" spans="1:37" ht="15" customHeight="1">
      <c r="A90" s="1282">
        <v>42</v>
      </c>
      <c r="B90" s="1281" t="s">
        <v>7416</v>
      </c>
      <c r="C90" s="1281" t="s">
        <v>7481</v>
      </c>
      <c r="D90" s="1280" t="s">
        <v>7410</v>
      </c>
      <c r="E90" s="330"/>
      <c r="F90" s="330"/>
      <c r="G90" s="330"/>
      <c r="H90" s="330"/>
      <c r="I90" s="330"/>
      <c r="J90" s="330"/>
      <c r="K90" s="661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330"/>
      <c r="AA90" s="330"/>
      <c r="AB90" s="330"/>
      <c r="AC90" s="330"/>
      <c r="AD90" s="330"/>
      <c r="AE90" s="330"/>
      <c r="AF90" s="330"/>
      <c r="AG90" s="330"/>
      <c r="AH90" s="330"/>
      <c r="AI90" s="330"/>
      <c r="AJ90" s="330"/>
      <c r="AK90" s="1283"/>
    </row>
    <row r="91" spans="1:37" ht="15" customHeight="1">
      <c r="A91" s="1280"/>
      <c r="B91" s="1282"/>
      <c r="C91" s="1282"/>
      <c r="D91" s="128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0"/>
      <c r="T91" s="330"/>
      <c r="U91" s="330"/>
      <c r="V91" s="330"/>
      <c r="W91" s="330"/>
      <c r="X91" s="330"/>
      <c r="Y91" s="330"/>
      <c r="Z91" s="330"/>
      <c r="AA91" s="330"/>
      <c r="AB91" s="330"/>
      <c r="AC91" s="330"/>
      <c r="AD91" s="330"/>
      <c r="AE91" s="330"/>
      <c r="AF91" s="330"/>
      <c r="AG91" s="330"/>
      <c r="AH91" s="330"/>
      <c r="AI91" s="330"/>
      <c r="AJ91" s="330"/>
      <c r="AK91" s="1284"/>
    </row>
    <row r="92" spans="1:37" ht="15" customHeight="1">
      <c r="A92" s="1280">
        <v>43</v>
      </c>
      <c r="B92" s="1281" t="s">
        <v>7413</v>
      </c>
      <c r="C92" s="1281" t="s">
        <v>7482</v>
      </c>
      <c r="D92" s="1280" t="s">
        <v>7410</v>
      </c>
      <c r="E92" s="330"/>
      <c r="F92" s="330"/>
      <c r="G92" s="330"/>
      <c r="H92" s="330"/>
      <c r="I92" s="330"/>
      <c r="J92" s="330"/>
      <c r="K92" s="330"/>
      <c r="L92" s="661"/>
      <c r="M92" s="330"/>
      <c r="N92" s="330"/>
      <c r="O92" s="330"/>
      <c r="P92" s="330"/>
      <c r="Q92" s="330"/>
      <c r="R92" s="330"/>
      <c r="S92" s="330"/>
      <c r="T92" s="330"/>
      <c r="U92" s="330"/>
      <c r="V92" s="330"/>
      <c r="W92" s="330"/>
      <c r="X92" s="330"/>
      <c r="Y92" s="330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1283"/>
    </row>
    <row r="93" spans="1:37" ht="15" customHeight="1">
      <c r="A93" s="1280"/>
      <c r="B93" s="1282"/>
      <c r="C93" s="1282"/>
      <c r="D93" s="128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1284"/>
    </row>
    <row r="94" spans="1:37" ht="15" customHeight="1">
      <c r="A94" s="1282">
        <v>44</v>
      </c>
      <c r="B94" s="1281" t="s">
        <v>7416</v>
      </c>
      <c r="C94" s="1281" t="s">
        <v>7483</v>
      </c>
      <c r="D94" s="1280" t="s">
        <v>7410</v>
      </c>
      <c r="E94" s="330"/>
      <c r="F94" s="330"/>
      <c r="G94" s="330"/>
      <c r="H94" s="330"/>
      <c r="I94" s="330"/>
      <c r="J94" s="330"/>
      <c r="K94" s="330"/>
      <c r="L94" s="661"/>
      <c r="M94" s="330"/>
      <c r="N94" s="330"/>
      <c r="O94" s="330"/>
      <c r="P94" s="330"/>
      <c r="Q94" s="330"/>
      <c r="R94" s="330"/>
      <c r="S94" s="330"/>
      <c r="T94" s="330"/>
      <c r="U94" s="330"/>
      <c r="V94" s="330"/>
      <c r="W94" s="330"/>
      <c r="X94" s="330"/>
      <c r="Y94" s="330"/>
      <c r="Z94" s="330"/>
      <c r="AA94" s="330"/>
      <c r="AB94" s="330"/>
      <c r="AC94" s="330"/>
      <c r="AD94" s="330"/>
      <c r="AE94" s="330"/>
      <c r="AF94" s="330"/>
      <c r="AG94" s="330"/>
      <c r="AH94" s="330"/>
      <c r="AI94" s="330"/>
      <c r="AJ94" s="330"/>
      <c r="AK94" s="1283"/>
    </row>
    <row r="95" spans="1:37" ht="15" customHeight="1">
      <c r="A95" s="1280"/>
      <c r="B95" s="1282"/>
      <c r="C95" s="1282"/>
      <c r="D95" s="1280"/>
      <c r="E95" s="330"/>
      <c r="F95" s="330"/>
      <c r="G95" s="330"/>
      <c r="H95" s="330"/>
      <c r="I95" s="330"/>
      <c r="J95" s="330"/>
      <c r="K95" s="330"/>
      <c r="L95" s="330"/>
      <c r="M95" s="330"/>
      <c r="N95" s="330"/>
      <c r="O95" s="330"/>
      <c r="P95" s="330"/>
      <c r="Q95" s="330"/>
      <c r="R95" s="330"/>
      <c r="S95" s="330"/>
      <c r="T95" s="330"/>
      <c r="U95" s="330"/>
      <c r="V95" s="330"/>
      <c r="W95" s="330"/>
      <c r="X95" s="330"/>
      <c r="Y95" s="330"/>
      <c r="Z95" s="330"/>
      <c r="AA95" s="330"/>
      <c r="AB95" s="330"/>
      <c r="AC95" s="330"/>
      <c r="AD95" s="330"/>
      <c r="AE95" s="330"/>
      <c r="AF95" s="330"/>
      <c r="AG95" s="330"/>
      <c r="AH95" s="330"/>
      <c r="AI95" s="330"/>
      <c r="AJ95" s="330"/>
      <c r="AK95" s="1284"/>
    </row>
    <row r="96" spans="1:37" ht="15" customHeight="1">
      <c r="A96" s="1280">
        <v>45</v>
      </c>
      <c r="B96" s="1281" t="s">
        <v>7416</v>
      </c>
      <c r="C96" s="1281" t="s">
        <v>7484</v>
      </c>
      <c r="D96" s="1280" t="s">
        <v>7410</v>
      </c>
      <c r="E96" s="330"/>
      <c r="F96" s="330"/>
      <c r="G96" s="330"/>
      <c r="H96" s="330"/>
      <c r="I96" s="330"/>
      <c r="J96" s="330"/>
      <c r="K96" s="330"/>
      <c r="L96" s="661"/>
      <c r="M96" s="330"/>
      <c r="N96" s="330"/>
      <c r="O96" s="330"/>
      <c r="P96" s="330"/>
      <c r="Q96" s="330"/>
      <c r="R96" s="330"/>
      <c r="S96" s="330"/>
      <c r="T96" s="330"/>
      <c r="U96" s="330"/>
      <c r="V96" s="330"/>
      <c r="W96" s="330"/>
      <c r="X96" s="330"/>
      <c r="Y96" s="330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1283"/>
    </row>
    <row r="97" spans="1:37" ht="15" customHeight="1">
      <c r="A97" s="1280"/>
      <c r="B97" s="1282"/>
      <c r="C97" s="1282"/>
      <c r="D97" s="128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1284"/>
    </row>
    <row r="98" spans="1:37" ht="15" customHeight="1">
      <c r="A98" s="1282">
        <v>46</v>
      </c>
      <c r="B98" s="1281" t="s">
        <v>7414</v>
      </c>
      <c r="C98" s="1281" t="s">
        <v>7485</v>
      </c>
      <c r="D98" s="1280" t="s">
        <v>7410</v>
      </c>
      <c r="E98" s="330"/>
      <c r="F98" s="330"/>
      <c r="G98" s="330"/>
      <c r="H98" s="330"/>
      <c r="I98" s="330"/>
      <c r="J98" s="330"/>
      <c r="K98" s="330"/>
      <c r="L98" s="661"/>
      <c r="M98" s="330"/>
      <c r="N98" s="330"/>
      <c r="O98" s="330"/>
      <c r="P98" s="330"/>
      <c r="Q98" s="330"/>
      <c r="R98" s="330"/>
      <c r="S98" s="330"/>
      <c r="T98" s="330"/>
      <c r="U98" s="330"/>
      <c r="V98" s="330"/>
      <c r="W98" s="330"/>
      <c r="X98" s="330"/>
      <c r="Y98" s="330"/>
      <c r="Z98" s="330"/>
      <c r="AA98" s="330"/>
      <c r="AB98" s="330"/>
      <c r="AC98" s="330"/>
      <c r="AD98" s="330"/>
      <c r="AE98" s="330"/>
      <c r="AF98" s="330"/>
      <c r="AG98" s="330"/>
      <c r="AH98" s="330"/>
      <c r="AI98" s="330"/>
      <c r="AJ98" s="330"/>
      <c r="AK98" s="1283"/>
    </row>
    <row r="99" spans="1:37" ht="15" customHeight="1">
      <c r="A99" s="1280"/>
      <c r="B99" s="1282"/>
      <c r="C99" s="1282"/>
      <c r="D99" s="128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0"/>
      <c r="T99" s="330"/>
      <c r="U99" s="330"/>
      <c r="V99" s="330"/>
      <c r="W99" s="330"/>
      <c r="X99" s="330"/>
      <c r="Y99" s="330"/>
      <c r="Z99" s="330"/>
      <c r="AA99" s="330"/>
      <c r="AB99" s="330"/>
      <c r="AC99" s="330"/>
      <c r="AD99" s="330"/>
      <c r="AE99" s="330"/>
      <c r="AF99" s="330"/>
      <c r="AG99" s="330"/>
      <c r="AH99" s="330"/>
      <c r="AI99" s="330"/>
      <c r="AJ99" s="330"/>
      <c r="AK99" s="1284"/>
    </row>
    <row r="100" spans="1:37" ht="15" customHeight="1">
      <c r="A100" s="1280">
        <v>47</v>
      </c>
      <c r="B100" s="1281" t="s">
        <v>7417</v>
      </c>
      <c r="C100" s="1281" t="s">
        <v>7486</v>
      </c>
      <c r="D100" s="1280" t="s">
        <v>7410</v>
      </c>
      <c r="E100" s="330"/>
      <c r="F100" s="330"/>
      <c r="G100" s="330"/>
      <c r="H100" s="330"/>
      <c r="I100" s="330"/>
      <c r="J100" s="330"/>
      <c r="K100" s="330"/>
      <c r="L100" s="661"/>
      <c r="M100" s="330"/>
      <c r="N100" s="330"/>
      <c r="O100" s="330"/>
      <c r="P100" s="330"/>
      <c r="Q100" s="330"/>
      <c r="R100" s="330"/>
      <c r="S100" s="330"/>
      <c r="T100" s="330"/>
      <c r="U100" s="330"/>
      <c r="V100" s="330"/>
      <c r="W100" s="330"/>
      <c r="X100" s="330"/>
      <c r="Y100" s="330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1283"/>
    </row>
    <row r="101" spans="1:37" ht="15" customHeight="1">
      <c r="A101" s="1280"/>
      <c r="B101" s="1282"/>
      <c r="C101" s="1282"/>
      <c r="D101" s="128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1284"/>
    </row>
    <row r="102" spans="1:37" ht="15" customHeight="1">
      <c r="A102" s="1282">
        <v>48</v>
      </c>
      <c r="B102" s="1281" t="s">
        <v>7487</v>
      </c>
      <c r="C102" s="1281" t="s">
        <v>7488</v>
      </c>
      <c r="D102" s="1280" t="s">
        <v>7410</v>
      </c>
      <c r="E102" s="330"/>
      <c r="F102" s="330"/>
      <c r="G102" s="330"/>
      <c r="H102" s="330"/>
      <c r="I102" s="330"/>
      <c r="J102" s="330"/>
      <c r="K102" s="330"/>
      <c r="L102" s="661"/>
      <c r="M102" s="330"/>
      <c r="N102" s="330"/>
      <c r="O102" s="330"/>
      <c r="P102" s="330"/>
      <c r="Q102" s="330"/>
      <c r="R102" s="330"/>
      <c r="S102" s="330"/>
      <c r="T102" s="330"/>
      <c r="U102" s="330"/>
      <c r="V102" s="330"/>
      <c r="W102" s="330"/>
      <c r="X102" s="330"/>
      <c r="Y102" s="330"/>
      <c r="Z102" s="330"/>
      <c r="AA102" s="330"/>
      <c r="AB102" s="330"/>
      <c r="AC102" s="330"/>
      <c r="AD102" s="330"/>
      <c r="AE102" s="330"/>
      <c r="AF102" s="330"/>
      <c r="AG102" s="330"/>
      <c r="AH102" s="330"/>
      <c r="AI102" s="330"/>
      <c r="AJ102" s="330"/>
      <c r="AK102" s="1283"/>
    </row>
    <row r="103" spans="1:37" ht="15" customHeight="1">
      <c r="A103" s="1280"/>
      <c r="B103" s="1282"/>
      <c r="C103" s="1282"/>
      <c r="D103" s="128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0"/>
      <c r="T103" s="330"/>
      <c r="U103" s="330"/>
      <c r="V103" s="330"/>
      <c r="W103" s="330"/>
      <c r="X103" s="330"/>
      <c r="Y103" s="330"/>
      <c r="Z103" s="330"/>
      <c r="AA103" s="330"/>
      <c r="AB103" s="330"/>
      <c r="AC103" s="330"/>
      <c r="AD103" s="330"/>
      <c r="AE103" s="330"/>
      <c r="AF103" s="330"/>
      <c r="AG103" s="330"/>
      <c r="AH103" s="330"/>
      <c r="AI103" s="330"/>
      <c r="AJ103" s="330"/>
      <c r="AK103" s="1284"/>
    </row>
    <row r="104" spans="1:37" ht="15" customHeight="1">
      <c r="A104" s="1280">
        <v>49</v>
      </c>
      <c r="B104" s="1281" t="s">
        <v>7487</v>
      </c>
      <c r="C104" s="1281" t="s">
        <v>7489</v>
      </c>
      <c r="D104" s="1280" t="s">
        <v>7410</v>
      </c>
      <c r="E104" s="330"/>
      <c r="F104" s="330"/>
      <c r="G104" s="330"/>
      <c r="H104" s="330"/>
      <c r="I104" s="330"/>
      <c r="J104" s="330"/>
      <c r="K104" s="330"/>
      <c r="L104" s="330"/>
      <c r="M104" s="661"/>
      <c r="N104" s="330"/>
      <c r="O104" s="330"/>
      <c r="P104" s="330"/>
      <c r="Q104" s="330"/>
      <c r="R104" s="330"/>
      <c r="S104" s="330"/>
      <c r="T104" s="330"/>
      <c r="U104" s="330"/>
      <c r="V104" s="330"/>
      <c r="W104" s="330"/>
      <c r="X104" s="330"/>
      <c r="Y104" s="330"/>
      <c r="Z104" s="330"/>
      <c r="AA104" s="330"/>
      <c r="AB104" s="330"/>
      <c r="AC104" s="330"/>
      <c r="AD104" s="330"/>
      <c r="AE104" s="330"/>
      <c r="AF104" s="330"/>
      <c r="AG104" s="330"/>
      <c r="AH104" s="330"/>
      <c r="AI104" s="330"/>
      <c r="AJ104" s="330"/>
      <c r="AK104" s="1283"/>
    </row>
    <row r="105" spans="1:37" ht="15" customHeight="1">
      <c r="A105" s="1280"/>
      <c r="B105" s="1282"/>
      <c r="C105" s="1282"/>
      <c r="D105" s="128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0"/>
      <c r="T105" s="330"/>
      <c r="U105" s="330"/>
      <c r="V105" s="330"/>
      <c r="W105" s="330"/>
      <c r="X105" s="330"/>
      <c r="Y105" s="330"/>
      <c r="Z105" s="330"/>
      <c r="AA105" s="330"/>
      <c r="AB105" s="330"/>
      <c r="AC105" s="330"/>
      <c r="AD105" s="330"/>
      <c r="AE105" s="330"/>
      <c r="AF105" s="330"/>
      <c r="AG105" s="330"/>
      <c r="AH105" s="330"/>
      <c r="AI105" s="330"/>
      <c r="AJ105" s="330"/>
      <c r="AK105" s="1284"/>
    </row>
    <row r="106" spans="1:37" ht="15" customHeight="1">
      <c r="A106" s="1282">
        <v>50</v>
      </c>
      <c r="B106" s="1281" t="s">
        <v>7487</v>
      </c>
      <c r="C106" s="1281" t="s">
        <v>7490</v>
      </c>
      <c r="D106" s="1280" t="s">
        <v>7410</v>
      </c>
      <c r="E106" s="330"/>
      <c r="F106" s="330"/>
      <c r="G106" s="330"/>
      <c r="H106" s="330"/>
      <c r="I106" s="330"/>
      <c r="J106" s="330"/>
      <c r="K106" s="330"/>
      <c r="L106" s="330"/>
      <c r="M106" s="661"/>
      <c r="N106" s="330"/>
      <c r="O106" s="330"/>
      <c r="P106" s="330"/>
      <c r="Q106" s="330"/>
      <c r="R106" s="330"/>
      <c r="S106" s="330"/>
      <c r="T106" s="330"/>
      <c r="U106" s="330"/>
      <c r="V106" s="330"/>
      <c r="W106" s="330"/>
      <c r="X106" s="330"/>
      <c r="Y106" s="330"/>
      <c r="Z106" s="330"/>
      <c r="AA106" s="330"/>
      <c r="AB106" s="330"/>
      <c r="AC106" s="330"/>
      <c r="AD106" s="330"/>
      <c r="AE106" s="330"/>
      <c r="AF106" s="330"/>
      <c r="AG106" s="330"/>
      <c r="AH106" s="330"/>
      <c r="AI106" s="330"/>
      <c r="AJ106" s="330"/>
      <c r="AK106" s="1283"/>
    </row>
    <row r="107" spans="1:37" ht="15" customHeight="1">
      <c r="A107" s="1280"/>
      <c r="B107" s="1282"/>
      <c r="C107" s="1282"/>
      <c r="D107" s="128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0"/>
      <c r="T107" s="330"/>
      <c r="U107" s="330"/>
      <c r="V107" s="330"/>
      <c r="W107" s="330"/>
      <c r="X107" s="330"/>
      <c r="Y107" s="330"/>
      <c r="Z107" s="330"/>
      <c r="AA107" s="330"/>
      <c r="AB107" s="330"/>
      <c r="AC107" s="330"/>
      <c r="AD107" s="330"/>
      <c r="AE107" s="330"/>
      <c r="AF107" s="330"/>
      <c r="AG107" s="330"/>
      <c r="AH107" s="330"/>
      <c r="AI107" s="330"/>
      <c r="AJ107" s="330"/>
      <c r="AK107" s="1284"/>
    </row>
    <row r="108" spans="1:37" ht="15" customHeight="1">
      <c r="A108" s="1280">
        <v>51</v>
      </c>
      <c r="B108" s="1281" t="s">
        <v>7422</v>
      </c>
      <c r="C108" s="1281" t="s">
        <v>7491</v>
      </c>
      <c r="D108" s="1280" t="s">
        <v>7410</v>
      </c>
      <c r="E108" s="330"/>
      <c r="F108" s="330"/>
      <c r="G108" s="330"/>
      <c r="H108" s="330"/>
      <c r="I108" s="330"/>
      <c r="J108" s="330"/>
      <c r="K108" s="330"/>
      <c r="L108" s="330"/>
      <c r="M108" s="661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1283"/>
    </row>
    <row r="109" spans="1:37" ht="15" customHeight="1">
      <c r="A109" s="1280"/>
      <c r="B109" s="1282"/>
      <c r="C109" s="1282"/>
      <c r="D109" s="128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/>
      <c r="U109" s="330"/>
      <c r="V109" s="330"/>
      <c r="W109" s="330"/>
      <c r="X109" s="330"/>
      <c r="Y109" s="330"/>
      <c r="Z109" s="330"/>
      <c r="AA109" s="330"/>
      <c r="AB109" s="330"/>
      <c r="AC109" s="330"/>
      <c r="AD109" s="330"/>
      <c r="AE109" s="330"/>
      <c r="AF109" s="330"/>
      <c r="AG109" s="330"/>
      <c r="AH109" s="330"/>
      <c r="AI109" s="330"/>
      <c r="AJ109" s="330"/>
      <c r="AK109" s="1284"/>
    </row>
    <row r="110" spans="1:37" ht="15" customHeight="1">
      <c r="A110" s="1282">
        <v>52</v>
      </c>
      <c r="B110" s="1281" t="s">
        <v>7422</v>
      </c>
      <c r="C110" s="1281" t="s">
        <v>7492</v>
      </c>
      <c r="D110" s="1280" t="s">
        <v>7410</v>
      </c>
      <c r="E110" s="330"/>
      <c r="F110" s="330"/>
      <c r="G110" s="330"/>
      <c r="H110" s="330"/>
      <c r="I110" s="330"/>
      <c r="J110" s="330"/>
      <c r="K110" s="330"/>
      <c r="L110" s="330"/>
      <c r="M110" s="661"/>
      <c r="N110" s="330"/>
      <c r="O110" s="330"/>
      <c r="P110" s="330"/>
      <c r="Q110" s="330"/>
      <c r="R110" s="330"/>
      <c r="S110" s="330"/>
      <c r="T110" s="330"/>
      <c r="U110" s="330"/>
      <c r="V110" s="330"/>
      <c r="W110" s="330"/>
      <c r="X110" s="330"/>
      <c r="Y110" s="330"/>
      <c r="Z110" s="330"/>
      <c r="AA110" s="330"/>
      <c r="AB110" s="330"/>
      <c r="AC110" s="330"/>
      <c r="AD110" s="330"/>
      <c r="AE110" s="330"/>
      <c r="AF110" s="330"/>
      <c r="AG110" s="330"/>
      <c r="AH110" s="330"/>
      <c r="AI110" s="330"/>
      <c r="AJ110" s="330"/>
      <c r="AK110" s="1283"/>
    </row>
    <row r="111" spans="1:37" ht="15" customHeight="1">
      <c r="A111" s="1280"/>
      <c r="B111" s="1282"/>
      <c r="C111" s="1282"/>
      <c r="D111" s="128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1284"/>
    </row>
    <row r="112" spans="1:37" ht="15" customHeight="1">
      <c r="A112" s="1280">
        <v>53</v>
      </c>
      <c r="B112" s="1281" t="s">
        <v>7422</v>
      </c>
      <c r="C112" s="1281" t="s">
        <v>7493</v>
      </c>
      <c r="D112" s="1280" t="s">
        <v>7410</v>
      </c>
      <c r="E112" s="330"/>
      <c r="F112" s="330"/>
      <c r="G112" s="330"/>
      <c r="H112" s="330"/>
      <c r="I112" s="330"/>
      <c r="J112" s="330"/>
      <c r="K112" s="330"/>
      <c r="L112" s="330"/>
      <c r="M112" s="661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1283"/>
    </row>
    <row r="113" spans="1:37" ht="15" customHeight="1">
      <c r="A113" s="1280"/>
      <c r="B113" s="1282"/>
      <c r="C113" s="1282"/>
      <c r="D113" s="128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0"/>
      <c r="T113" s="330"/>
      <c r="U113" s="330"/>
      <c r="V113" s="330"/>
      <c r="W113" s="330"/>
      <c r="X113" s="330"/>
      <c r="Y113" s="330"/>
      <c r="Z113" s="330"/>
      <c r="AA113" s="330"/>
      <c r="AB113" s="330"/>
      <c r="AC113" s="330"/>
      <c r="AD113" s="330"/>
      <c r="AE113" s="330"/>
      <c r="AF113" s="330"/>
      <c r="AG113" s="330"/>
      <c r="AH113" s="330"/>
      <c r="AI113" s="330"/>
      <c r="AJ113" s="330"/>
      <c r="AK113" s="1284"/>
    </row>
    <row r="114" spans="1:37" ht="15" customHeight="1">
      <c r="A114" s="1282">
        <v>54</v>
      </c>
      <c r="B114" s="1281" t="s">
        <v>7422</v>
      </c>
      <c r="C114" s="1281" t="s">
        <v>7494</v>
      </c>
      <c r="D114" s="1280" t="s">
        <v>7410</v>
      </c>
      <c r="E114" s="330"/>
      <c r="F114" s="330"/>
      <c r="G114" s="330"/>
      <c r="H114" s="330"/>
      <c r="I114" s="330"/>
      <c r="J114" s="330"/>
      <c r="K114" s="330"/>
      <c r="L114" s="330"/>
      <c r="M114" s="661"/>
      <c r="N114" s="330"/>
      <c r="O114" s="330"/>
      <c r="P114" s="330"/>
      <c r="Q114" s="330"/>
      <c r="R114" s="330"/>
      <c r="S114" s="330"/>
      <c r="T114" s="330"/>
      <c r="U114" s="330"/>
      <c r="V114" s="330"/>
      <c r="W114" s="330"/>
      <c r="X114" s="330"/>
      <c r="Y114" s="330"/>
      <c r="Z114" s="330"/>
      <c r="AA114" s="330"/>
      <c r="AB114" s="330"/>
      <c r="AC114" s="330"/>
      <c r="AD114" s="330"/>
      <c r="AE114" s="330"/>
      <c r="AF114" s="330"/>
      <c r="AG114" s="330"/>
      <c r="AH114" s="330"/>
      <c r="AI114" s="330"/>
      <c r="AJ114" s="330"/>
      <c r="AK114" s="1283"/>
    </row>
    <row r="115" spans="1:37" ht="15" customHeight="1">
      <c r="A115" s="1280"/>
      <c r="B115" s="1282"/>
      <c r="C115" s="1282"/>
      <c r="D115" s="128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0"/>
      <c r="T115" s="330"/>
      <c r="U115" s="330"/>
      <c r="V115" s="330"/>
      <c r="W115" s="330"/>
      <c r="X115" s="330"/>
      <c r="Y115" s="330"/>
      <c r="Z115" s="330"/>
      <c r="AA115" s="330"/>
      <c r="AB115" s="330"/>
      <c r="AC115" s="330"/>
      <c r="AD115" s="330"/>
      <c r="AE115" s="330"/>
      <c r="AF115" s="330"/>
      <c r="AG115" s="330"/>
      <c r="AH115" s="330"/>
      <c r="AI115" s="330"/>
      <c r="AJ115" s="330"/>
      <c r="AK115" s="1284"/>
    </row>
    <row r="116" spans="1:37" ht="15" customHeight="1">
      <c r="A116" s="1280">
        <v>55</v>
      </c>
      <c r="B116" s="1281" t="s">
        <v>7495</v>
      </c>
      <c r="C116" s="1281" t="s">
        <v>7496</v>
      </c>
      <c r="D116" s="1280" t="s">
        <v>7410</v>
      </c>
      <c r="E116" s="330"/>
      <c r="F116" s="330"/>
      <c r="G116" s="330"/>
      <c r="H116" s="330"/>
      <c r="I116" s="330"/>
      <c r="J116" s="330"/>
      <c r="K116" s="330"/>
      <c r="L116" s="330"/>
      <c r="M116" s="330"/>
      <c r="N116" s="661"/>
      <c r="O116" s="330"/>
      <c r="P116" s="330"/>
      <c r="Q116" s="330"/>
      <c r="R116" s="330"/>
      <c r="S116" s="330"/>
      <c r="T116" s="330"/>
      <c r="U116" s="330"/>
      <c r="V116" s="330"/>
      <c r="W116" s="330"/>
      <c r="X116" s="330"/>
      <c r="Y116" s="330"/>
      <c r="Z116" s="330"/>
      <c r="AA116" s="330"/>
      <c r="AB116" s="330"/>
      <c r="AC116" s="330"/>
      <c r="AD116" s="330"/>
      <c r="AE116" s="330"/>
      <c r="AF116" s="330"/>
      <c r="AG116" s="330"/>
      <c r="AH116" s="330"/>
      <c r="AI116" s="330"/>
      <c r="AJ116" s="330"/>
      <c r="AK116" s="1283"/>
    </row>
    <row r="117" spans="1:37" ht="15" customHeight="1">
      <c r="A117" s="1280"/>
      <c r="B117" s="1282"/>
      <c r="C117" s="1282"/>
      <c r="D117" s="1280"/>
      <c r="E117" s="330"/>
      <c r="F117" s="330"/>
      <c r="G117" s="330"/>
      <c r="H117" s="330"/>
      <c r="I117" s="330"/>
      <c r="J117" s="330"/>
      <c r="K117" s="330"/>
      <c r="L117" s="330"/>
      <c r="M117" s="330"/>
      <c r="N117" s="330"/>
      <c r="O117" s="330"/>
      <c r="P117" s="330"/>
      <c r="Q117" s="330"/>
      <c r="R117" s="330"/>
      <c r="S117" s="330"/>
      <c r="T117" s="330"/>
      <c r="U117" s="330"/>
      <c r="V117" s="330"/>
      <c r="W117" s="330"/>
      <c r="X117" s="330"/>
      <c r="Y117" s="330"/>
      <c r="Z117" s="330"/>
      <c r="AA117" s="330"/>
      <c r="AB117" s="330"/>
      <c r="AC117" s="330"/>
      <c r="AD117" s="330"/>
      <c r="AE117" s="330"/>
      <c r="AF117" s="330"/>
      <c r="AG117" s="330"/>
      <c r="AH117" s="330"/>
      <c r="AI117" s="330"/>
      <c r="AJ117" s="330"/>
      <c r="AK117" s="1284"/>
    </row>
    <row r="118" spans="1:37" ht="15" customHeight="1">
      <c r="A118" s="1282">
        <v>56</v>
      </c>
      <c r="B118" s="1281" t="s">
        <v>7495</v>
      </c>
      <c r="C118" s="1281" t="s">
        <v>7497</v>
      </c>
      <c r="D118" s="1280" t="s">
        <v>7410</v>
      </c>
      <c r="E118" s="330"/>
      <c r="F118" s="330"/>
      <c r="G118" s="330"/>
      <c r="H118" s="330"/>
      <c r="I118" s="330"/>
      <c r="J118" s="330"/>
      <c r="K118" s="330"/>
      <c r="L118" s="330"/>
      <c r="M118" s="330"/>
      <c r="N118" s="661"/>
      <c r="O118" s="330"/>
      <c r="P118" s="330"/>
      <c r="Q118" s="330"/>
      <c r="R118" s="330"/>
      <c r="S118" s="330"/>
      <c r="T118" s="330"/>
      <c r="U118" s="330"/>
      <c r="V118" s="330"/>
      <c r="W118" s="330"/>
      <c r="X118" s="330"/>
      <c r="Y118" s="330"/>
      <c r="Z118" s="330"/>
      <c r="AA118" s="330"/>
      <c r="AB118" s="330"/>
      <c r="AC118" s="330"/>
      <c r="AD118" s="330"/>
      <c r="AE118" s="330"/>
      <c r="AF118" s="330"/>
      <c r="AG118" s="330"/>
      <c r="AH118" s="330"/>
      <c r="AI118" s="330"/>
      <c r="AJ118" s="330"/>
      <c r="AK118" s="1283"/>
    </row>
    <row r="119" spans="1:37" ht="15" customHeight="1">
      <c r="A119" s="1280"/>
      <c r="B119" s="1282"/>
      <c r="C119" s="1282"/>
      <c r="D119" s="128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0"/>
      <c r="T119" s="330"/>
      <c r="U119" s="330"/>
      <c r="V119" s="330"/>
      <c r="W119" s="330"/>
      <c r="X119" s="330"/>
      <c r="Y119" s="330"/>
      <c r="Z119" s="330"/>
      <c r="AA119" s="330"/>
      <c r="AB119" s="330"/>
      <c r="AC119" s="330"/>
      <c r="AD119" s="330"/>
      <c r="AE119" s="330"/>
      <c r="AF119" s="330"/>
      <c r="AG119" s="330"/>
      <c r="AH119" s="330"/>
      <c r="AI119" s="330"/>
      <c r="AJ119" s="330"/>
      <c r="AK119" s="1284"/>
    </row>
    <row r="120" spans="1:37" ht="15" customHeight="1">
      <c r="A120" s="1280">
        <v>57</v>
      </c>
      <c r="B120" s="1281" t="s">
        <v>7495</v>
      </c>
      <c r="C120" s="1281" t="s">
        <v>7498</v>
      </c>
      <c r="D120" s="1280" t="s">
        <v>7410</v>
      </c>
      <c r="E120" s="330"/>
      <c r="F120" s="330"/>
      <c r="G120" s="330"/>
      <c r="H120" s="330"/>
      <c r="I120" s="330"/>
      <c r="J120" s="330"/>
      <c r="K120" s="330"/>
      <c r="L120" s="330"/>
      <c r="M120" s="330"/>
      <c r="N120" s="661"/>
      <c r="O120" s="330"/>
      <c r="P120" s="330"/>
      <c r="Q120" s="330"/>
      <c r="R120" s="330"/>
      <c r="S120" s="330"/>
      <c r="T120" s="330"/>
      <c r="U120" s="330"/>
      <c r="V120" s="330"/>
      <c r="W120" s="330"/>
      <c r="X120" s="330"/>
      <c r="Y120" s="330"/>
      <c r="Z120" s="330"/>
      <c r="AA120" s="330"/>
      <c r="AB120" s="330"/>
      <c r="AC120" s="330"/>
      <c r="AD120" s="330"/>
      <c r="AE120" s="330"/>
      <c r="AF120" s="330"/>
      <c r="AG120" s="330"/>
      <c r="AH120" s="330"/>
      <c r="AI120" s="330"/>
      <c r="AJ120" s="330"/>
      <c r="AK120" s="1283"/>
    </row>
    <row r="121" spans="1:37" ht="15" customHeight="1">
      <c r="A121" s="1280"/>
      <c r="B121" s="1282"/>
      <c r="C121" s="1282"/>
      <c r="D121" s="128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0"/>
      <c r="T121" s="330"/>
      <c r="U121" s="330"/>
      <c r="V121" s="330"/>
      <c r="W121" s="330"/>
      <c r="X121" s="330"/>
      <c r="Y121" s="330"/>
      <c r="Z121" s="330"/>
      <c r="AA121" s="330"/>
      <c r="AB121" s="330"/>
      <c r="AC121" s="330"/>
      <c r="AD121" s="330"/>
      <c r="AE121" s="330"/>
      <c r="AF121" s="330"/>
      <c r="AG121" s="330"/>
      <c r="AH121" s="330"/>
      <c r="AI121" s="330"/>
      <c r="AJ121" s="330"/>
      <c r="AK121" s="1284"/>
    </row>
    <row r="122" spans="1:37" ht="15" customHeight="1">
      <c r="A122" s="1282">
        <v>58</v>
      </c>
      <c r="B122" s="1281" t="s">
        <v>7495</v>
      </c>
      <c r="C122" s="1281" t="s">
        <v>7499</v>
      </c>
      <c r="D122" s="1280" t="s">
        <v>7410</v>
      </c>
      <c r="E122" s="330"/>
      <c r="F122" s="330"/>
      <c r="G122" s="330"/>
      <c r="H122" s="330"/>
      <c r="I122" s="330"/>
      <c r="J122" s="330"/>
      <c r="K122" s="330"/>
      <c r="L122" s="330"/>
      <c r="M122" s="330"/>
      <c r="N122" s="661"/>
      <c r="O122" s="330"/>
      <c r="P122" s="330"/>
      <c r="Q122" s="330"/>
      <c r="R122" s="330"/>
      <c r="S122" s="330"/>
      <c r="T122" s="330"/>
      <c r="U122" s="330"/>
      <c r="V122" s="330"/>
      <c r="W122" s="330"/>
      <c r="X122" s="330"/>
      <c r="Y122" s="330"/>
      <c r="Z122" s="330"/>
      <c r="AA122" s="330"/>
      <c r="AB122" s="330"/>
      <c r="AC122" s="330"/>
      <c r="AD122" s="330"/>
      <c r="AE122" s="330"/>
      <c r="AF122" s="330"/>
      <c r="AG122" s="330"/>
      <c r="AH122" s="330"/>
      <c r="AI122" s="330"/>
      <c r="AJ122" s="330"/>
      <c r="AK122" s="1283"/>
    </row>
    <row r="123" spans="1:37" ht="15" customHeight="1">
      <c r="A123" s="1280"/>
      <c r="B123" s="1282"/>
      <c r="C123" s="1282"/>
      <c r="D123" s="128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0"/>
      <c r="T123" s="330"/>
      <c r="U123" s="330"/>
      <c r="V123" s="330"/>
      <c r="W123" s="330"/>
      <c r="X123" s="330"/>
      <c r="Y123" s="330"/>
      <c r="Z123" s="330"/>
      <c r="AA123" s="330"/>
      <c r="AB123" s="330"/>
      <c r="AC123" s="330"/>
      <c r="AD123" s="330"/>
      <c r="AE123" s="330"/>
      <c r="AF123" s="330"/>
      <c r="AG123" s="330"/>
      <c r="AH123" s="330"/>
      <c r="AI123" s="330"/>
      <c r="AJ123" s="330"/>
      <c r="AK123" s="1284"/>
    </row>
    <row r="124" spans="1:37" ht="15" customHeight="1">
      <c r="A124" s="1280">
        <v>59</v>
      </c>
      <c r="B124" s="1281" t="s">
        <v>7495</v>
      </c>
      <c r="C124" s="1281" t="s">
        <v>7500</v>
      </c>
      <c r="D124" s="1280" t="s">
        <v>7410</v>
      </c>
      <c r="E124" s="330"/>
      <c r="F124" s="330"/>
      <c r="G124" s="330"/>
      <c r="H124" s="330"/>
      <c r="I124" s="330"/>
      <c r="J124" s="330"/>
      <c r="K124" s="330"/>
      <c r="L124" s="330"/>
      <c r="M124" s="330"/>
      <c r="N124" s="661"/>
      <c r="O124" s="330"/>
      <c r="P124" s="330"/>
      <c r="Q124" s="330"/>
      <c r="R124" s="330"/>
      <c r="S124" s="330"/>
      <c r="T124" s="330"/>
      <c r="U124" s="330"/>
      <c r="V124" s="330"/>
      <c r="W124" s="330"/>
      <c r="X124" s="330"/>
      <c r="Y124" s="330"/>
      <c r="Z124" s="330"/>
      <c r="AA124" s="330"/>
      <c r="AB124" s="330"/>
      <c r="AC124" s="330"/>
      <c r="AD124" s="330"/>
      <c r="AE124" s="330"/>
      <c r="AF124" s="330"/>
      <c r="AG124" s="330"/>
      <c r="AH124" s="330"/>
      <c r="AI124" s="330"/>
      <c r="AJ124" s="330"/>
      <c r="AK124" s="1283"/>
    </row>
    <row r="125" spans="1:37" ht="15" customHeight="1">
      <c r="A125" s="1280"/>
      <c r="B125" s="1282"/>
      <c r="C125" s="1282"/>
      <c r="D125" s="1280"/>
      <c r="E125" s="330"/>
      <c r="F125" s="330"/>
      <c r="G125" s="330"/>
      <c r="H125" s="330"/>
      <c r="I125" s="330"/>
      <c r="J125" s="330"/>
      <c r="K125" s="330"/>
      <c r="L125" s="330"/>
      <c r="M125" s="330"/>
      <c r="N125" s="330"/>
      <c r="O125" s="330"/>
      <c r="P125" s="330"/>
      <c r="Q125" s="330"/>
      <c r="R125" s="330"/>
      <c r="S125" s="330"/>
      <c r="T125" s="330"/>
      <c r="U125" s="330"/>
      <c r="V125" s="330"/>
      <c r="W125" s="330"/>
      <c r="X125" s="330"/>
      <c r="Y125" s="330"/>
      <c r="Z125" s="330"/>
      <c r="AA125" s="330"/>
      <c r="AB125" s="330"/>
      <c r="AC125" s="330"/>
      <c r="AD125" s="330"/>
      <c r="AE125" s="330"/>
      <c r="AF125" s="330"/>
      <c r="AG125" s="330"/>
      <c r="AH125" s="330"/>
      <c r="AI125" s="330"/>
      <c r="AJ125" s="330"/>
      <c r="AK125" s="1284"/>
    </row>
    <row r="126" spans="1:37" ht="15" customHeight="1">
      <c r="A126" s="1282">
        <v>60</v>
      </c>
      <c r="B126" s="1281" t="s">
        <v>7495</v>
      </c>
      <c r="C126" s="1281" t="s">
        <v>7501</v>
      </c>
      <c r="D126" s="1280" t="s">
        <v>7410</v>
      </c>
      <c r="E126" s="330"/>
      <c r="F126" s="330"/>
      <c r="G126" s="330"/>
      <c r="H126" s="330"/>
      <c r="I126" s="330"/>
      <c r="J126" s="330"/>
      <c r="K126" s="330"/>
      <c r="L126" s="330"/>
      <c r="M126" s="330"/>
      <c r="N126" s="661"/>
      <c r="O126" s="330"/>
      <c r="P126" s="330"/>
      <c r="Q126" s="330"/>
      <c r="R126" s="330"/>
      <c r="S126" s="330"/>
      <c r="T126" s="330"/>
      <c r="U126" s="330"/>
      <c r="V126" s="330"/>
      <c r="W126" s="330"/>
      <c r="X126" s="330"/>
      <c r="Y126" s="330"/>
      <c r="Z126" s="330"/>
      <c r="AA126" s="330"/>
      <c r="AB126" s="330"/>
      <c r="AC126" s="330"/>
      <c r="AD126" s="330"/>
      <c r="AE126" s="330"/>
      <c r="AF126" s="330"/>
      <c r="AG126" s="330"/>
      <c r="AH126" s="330"/>
      <c r="AI126" s="330"/>
      <c r="AJ126" s="330"/>
      <c r="AK126" s="1283"/>
    </row>
    <row r="127" spans="1:37" ht="15" customHeight="1">
      <c r="A127" s="1280"/>
      <c r="B127" s="1282"/>
      <c r="C127" s="1282"/>
      <c r="D127" s="1280"/>
      <c r="E127" s="330"/>
      <c r="F127" s="330"/>
      <c r="G127" s="330"/>
      <c r="H127" s="330"/>
      <c r="I127" s="330"/>
      <c r="J127" s="330"/>
      <c r="K127" s="330"/>
      <c r="L127" s="330"/>
      <c r="M127" s="330"/>
      <c r="N127" s="330"/>
      <c r="O127" s="330"/>
      <c r="P127" s="330"/>
      <c r="Q127" s="330"/>
      <c r="R127" s="330"/>
      <c r="S127" s="330"/>
      <c r="T127" s="330"/>
      <c r="U127" s="330"/>
      <c r="V127" s="330"/>
      <c r="W127" s="330"/>
      <c r="X127" s="330"/>
      <c r="Y127" s="330"/>
      <c r="Z127" s="330"/>
      <c r="AA127" s="330"/>
      <c r="AB127" s="330"/>
      <c r="AC127" s="330"/>
      <c r="AD127" s="330"/>
      <c r="AE127" s="330"/>
      <c r="AF127" s="330"/>
      <c r="AG127" s="330"/>
      <c r="AH127" s="330"/>
      <c r="AI127" s="330"/>
      <c r="AJ127" s="330"/>
      <c r="AK127" s="1284"/>
    </row>
    <row r="128" spans="1:37" ht="15" customHeight="1">
      <c r="A128" s="1280">
        <v>61</v>
      </c>
      <c r="B128" s="1281" t="s">
        <v>7495</v>
      </c>
      <c r="C128" s="1281" t="s">
        <v>7502</v>
      </c>
      <c r="D128" s="1280" t="s">
        <v>7410</v>
      </c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661"/>
      <c r="P128" s="330"/>
      <c r="Q128" s="330"/>
      <c r="R128" s="330"/>
      <c r="S128" s="330"/>
      <c r="T128" s="330"/>
      <c r="U128" s="330"/>
      <c r="V128" s="330"/>
      <c r="W128" s="330"/>
      <c r="X128" s="330"/>
      <c r="Y128" s="330"/>
      <c r="Z128" s="330"/>
      <c r="AA128" s="330"/>
      <c r="AB128" s="330"/>
      <c r="AC128" s="330"/>
      <c r="AD128" s="330"/>
      <c r="AE128" s="330"/>
      <c r="AF128" s="330"/>
      <c r="AG128" s="330"/>
      <c r="AH128" s="330"/>
      <c r="AI128" s="330"/>
      <c r="AJ128" s="330"/>
      <c r="AK128" s="1283"/>
    </row>
    <row r="129" spans="1:37" ht="15" customHeight="1">
      <c r="A129" s="1280"/>
      <c r="B129" s="1282"/>
      <c r="C129" s="1282"/>
      <c r="D129" s="128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0"/>
      <c r="T129" s="330"/>
      <c r="U129" s="330"/>
      <c r="V129" s="330"/>
      <c r="W129" s="330"/>
      <c r="X129" s="330"/>
      <c r="Y129" s="330"/>
      <c r="Z129" s="330"/>
      <c r="AA129" s="330"/>
      <c r="AB129" s="330"/>
      <c r="AC129" s="330"/>
      <c r="AD129" s="330"/>
      <c r="AE129" s="330"/>
      <c r="AF129" s="330"/>
      <c r="AG129" s="330"/>
      <c r="AH129" s="330"/>
      <c r="AI129" s="330"/>
      <c r="AJ129" s="330"/>
      <c r="AK129" s="1284"/>
    </row>
    <row r="130" spans="1:37" ht="15" customHeight="1">
      <c r="A130" s="1282">
        <v>62</v>
      </c>
      <c r="B130" s="1281" t="s">
        <v>7439</v>
      </c>
      <c r="C130" s="1281" t="s">
        <v>7503</v>
      </c>
      <c r="D130" s="1280" t="s">
        <v>7410</v>
      </c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661"/>
      <c r="P130" s="330"/>
      <c r="Q130" s="330"/>
      <c r="R130" s="330"/>
      <c r="S130" s="330"/>
      <c r="T130" s="330"/>
      <c r="U130" s="330"/>
      <c r="V130" s="330"/>
      <c r="W130" s="330"/>
      <c r="X130" s="330"/>
      <c r="Y130" s="330"/>
      <c r="Z130" s="330"/>
      <c r="AA130" s="330"/>
      <c r="AB130" s="330"/>
      <c r="AC130" s="330"/>
      <c r="AD130" s="330"/>
      <c r="AE130" s="330"/>
      <c r="AF130" s="330"/>
      <c r="AG130" s="330"/>
      <c r="AH130" s="330"/>
      <c r="AI130" s="330"/>
      <c r="AJ130" s="330"/>
      <c r="AK130" s="1283"/>
    </row>
    <row r="131" spans="1:37" ht="15" customHeight="1">
      <c r="A131" s="1280"/>
      <c r="B131" s="1282"/>
      <c r="C131" s="1282"/>
      <c r="D131" s="128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0"/>
      <c r="T131" s="330"/>
      <c r="U131" s="330"/>
      <c r="V131" s="330"/>
      <c r="W131" s="330"/>
      <c r="X131" s="330"/>
      <c r="Y131" s="330"/>
      <c r="Z131" s="330"/>
      <c r="AA131" s="330"/>
      <c r="AB131" s="330"/>
      <c r="AC131" s="330"/>
      <c r="AD131" s="330"/>
      <c r="AE131" s="330"/>
      <c r="AF131" s="330"/>
      <c r="AG131" s="330"/>
      <c r="AH131" s="330"/>
      <c r="AI131" s="330"/>
      <c r="AJ131" s="330"/>
      <c r="AK131" s="1284"/>
    </row>
    <row r="132" spans="1:37" ht="15" customHeight="1">
      <c r="A132" s="1280">
        <v>63</v>
      </c>
      <c r="B132" s="1281" t="s">
        <v>7419</v>
      </c>
      <c r="C132" s="1281" t="s">
        <v>7504</v>
      </c>
      <c r="D132" s="1280" t="s">
        <v>7410</v>
      </c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661"/>
      <c r="P132" s="330"/>
      <c r="Q132" s="330"/>
      <c r="R132" s="330"/>
      <c r="S132" s="330"/>
      <c r="T132" s="330"/>
      <c r="U132" s="330"/>
      <c r="V132" s="330"/>
      <c r="W132" s="330"/>
      <c r="X132" s="330"/>
      <c r="Y132" s="330"/>
      <c r="Z132" s="330"/>
      <c r="AA132" s="330"/>
      <c r="AB132" s="330"/>
      <c r="AC132" s="330"/>
      <c r="AD132" s="330"/>
      <c r="AE132" s="330"/>
      <c r="AF132" s="330"/>
      <c r="AG132" s="330"/>
      <c r="AH132" s="330"/>
      <c r="AI132" s="330"/>
      <c r="AJ132" s="330"/>
      <c r="AK132" s="1283"/>
    </row>
    <row r="133" spans="1:37" ht="15" customHeight="1">
      <c r="A133" s="1280"/>
      <c r="B133" s="1282"/>
      <c r="C133" s="1282"/>
      <c r="D133" s="1280"/>
      <c r="E133" s="330"/>
      <c r="F133" s="330"/>
      <c r="G133" s="330"/>
      <c r="H133" s="330"/>
      <c r="I133" s="330"/>
      <c r="J133" s="330"/>
      <c r="K133" s="330"/>
      <c r="L133" s="330"/>
      <c r="M133" s="330"/>
      <c r="N133" s="330"/>
      <c r="O133" s="330"/>
      <c r="P133" s="330"/>
      <c r="Q133" s="330"/>
      <c r="R133" s="330"/>
      <c r="S133" s="330"/>
      <c r="T133" s="330"/>
      <c r="U133" s="330"/>
      <c r="V133" s="330"/>
      <c r="W133" s="330"/>
      <c r="X133" s="330"/>
      <c r="Y133" s="330"/>
      <c r="Z133" s="330"/>
      <c r="AA133" s="330"/>
      <c r="AB133" s="330"/>
      <c r="AC133" s="330"/>
      <c r="AD133" s="330"/>
      <c r="AE133" s="330"/>
      <c r="AF133" s="330"/>
      <c r="AG133" s="330"/>
      <c r="AH133" s="330"/>
      <c r="AI133" s="330"/>
      <c r="AJ133" s="330"/>
      <c r="AK133" s="1284"/>
    </row>
    <row r="134" spans="1:37" ht="15" customHeight="1">
      <c r="A134" s="1282">
        <v>64</v>
      </c>
      <c r="B134" s="1281" t="s">
        <v>7419</v>
      </c>
      <c r="C134" s="1281" t="s">
        <v>7505</v>
      </c>
      <c r="D134" s="1280" t="s">
        <v>7410</v>
      </c>
      <c r="E134" s="330"/>
      <c r="F134" s="330"/>
      <c r="G134" s="330"/>
      <c r="H134" s="330"/>
      <c r="I134" s="330"/>
      <c r="J134" s="330"/>
      <c r="K134" s="330"/>
      <c r="L134" s="330"/>
      <c r="M134" s="330"/>
      <c r="N134" s="330"/>
      <c r="O134" s="661"/>
      <c r="P134" s="330"/>
      <c r="Q134" s="330"/>
      <c r="R134" s="330"/>
      <c r="S134" s="330"/>
      <c r="T134" s="330"/>
      <c r="U134" s="330"/>
      <c r="V134" s="330"/>
      <c r="W134" s="330"/>
      <c r="X134" s="330"/>
      <c r="Y134" s="330"/>
      <c r="Z134" s="330"/>
      <c r="AA134" s="330"/>
      <c r="AB134" s="330"/>
      <c r="AC134" s="330"/>
      <c r="AD134" s="330"/>
      <c r="AE134" s="330"/>
      <c r="AF134" s="330"/>
      <c r="AG134" s="330"/>
      <c r="AH134" s="330"/>
      <c r="AI134" s="330"/>
      <c r="AJ134" s="330"/>
      <c r="AK134" s="1283"/>
    </row>
    <row r="135" spans="1:37" ht="15" customHeight="1">
      <c r="A135" s="1280"/>
      <c r="B135" s="1282"/>
      <c r="C135" s="1282"/>
      <c r="D135" s="1280"/>
      <c r="E135" s="330"/>
      <c r="F135" s="330"/>
      <c r="G135" s="330"/>
      <c r="H135" s="330"/>
      <c r="I135" s="330"/>
      <c r="J135" s="330"/>
      <c r="K135" s="330"/>
      <c r="L135" s="330"/>
      <c r="M135" s="330"/>
      <c r="N135" s="330"/>
      <c r="O135" s="330"/>
      <c r="P135" s="330"/>
      <c r="Q135" s="330"/>
      <c r="R135" s="330"/>
      <c r="S135" s="330"/>
      <c r="T135" s="330"/>
      <c r="U135" s="330"/>
      <c r="V135" s="330"/>
      <c r="W135" s="330"/>
      <c r="X135" s="330"/>
      <c r="Y135" s="330"/>
      <c r="Z135" s="330"/>
      <c r="AA135" s="330"/>
      <c r="AB135" s="330"/>
      <c r="AC135" s="330"/>
      <c r="AD135" s="330"/>
      <c r="AE135" s="330"/>
      <c r="AF135" s="330"/>
      <c r="AG135" s="330"/>
      <c r="AH135" s="330"/>
      <c r="AI135" s="330"/>
      <c r="AJ135" s="330"/>
      <c r="AK135" s="1284"/>
    </row>
    <row r="136" spans="1:37" ht="15" customHeight="1">
      <c r="A136" s="1280">
        <v>65</v>
      </c>
      <c r="B136" s="1281" t="s">
        <v>7419</v>
      </c>
      <c r="C136" s="1281" t="s">
        <v>7506</v>
      </c>
      <c r="D136" s="1280" t="s">
        <v>7410</v>
      </c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661"/>
      <c r="P136" s="330"/>
      <c r="Q136" s="330"/>
      <c r="R136" s="330"/>
      <c r="S136" s="330"/>
      <c r="T136" s="330"/>
      <c r="U136" s="330"/>
      <c r="V136" s="330"/>
      <c r="W136" s="330"/>
      <c r="X136" s="330"/>
      <c r="Y136" s="330"/>
      <c r="Z136" s="330"/>
      <c r="AA136" s="330"/>
      <c r="AB136" s="330"/>
      <c r="AC136" s="330"/>
      <c r="AD136" s="330"/>
      <c r="AE136" s="330"/>
      <c r="AF136" s="330"/>
      <c r="AG136" s="330"/>
      <c r="AH136" s="330"/>
      <c r="AI136" s="330"/>
      <c r="AJ136" s="330"/>
      <c r="AK136" s="1283"/>
    </row>
    <row r="137" spans="1:37" ht="15" customHeight="1">
      <c r="A137" s="1280"/>
      <c r="B137" s="1282"/>
      <c r="C137" s="1282"/>
      <c r="D137" s="128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0"/>
      <c r="T137" s="330"/>
      <c r="U137" s="330"/>
      <c r="V137" s="330"/>
      <c r="W137" s="330"/>
      <c r="X137" s="330"/>
      <c r="Y137" s="330"/>
      <c r="Z137" s="330"/>
      <c r="AA137" s="330"/>
      <c r="AB137" s="330"/>
      <c r="AC137" s="330"/>
      <c r="AD137" s="330"/>
      <c r="AE137" s="330"/>
      <c r="AF137" s="330"/>
      <c r="AG137" s="330"/>
      <c r="AH137" s="330"/>
      <c r="AI137" s="330"/>
      <c r="AJ137" s="330"/>
      <c r="AK137" s="1284"/>
    </row>
    <row r="138" spans="1:37" ht="15" customHeight="1">
      <c r="A138" s="1282">
        <v>66</v>
      </c>
      <c r="B138" s="1281" t="s">
        <v>7419</v>
      </c>
      <c r="C138" s="1281" t="s">
        <v>7507</v>
      </c>
      <c r="D138" s="1280" t="s">
        <v>7410</v>
      </c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661"/>
      <c r="P138" s="330"/>
      <c r="Q138" s="330"/>
      <c r="R138" s="330"/>
      <c r="S138" s="330"/>
      <c r="T138" s="330"/>
      <c r="U138" s="330"/>
      <c r="V138" s="330"/>
      <c r="W138" s="330"/>
      <c r="X138" s="330"/>
      <c r="Y138" s="330"/>
      <c r="Z138" s="330"/>
      <c r="AA138" s="330"/>
      <c r="AB138" s="330"/>
      <c r="AC138" s="330"/>
      <c r="AD138" s="330"/>
      <c r="AE138" s="330"/>
      <c r="AF138" s="330"/>
      <c r="AG138" s="330"/>
      <c r="AH138" s="330"/>
      <c r="AI138" s="330"/>
      <c r="AJ138" s="330"/>
      <c r="AK138" s="1283"/>
    </row>
    <row r="139" spans="1:37" ht="15" customHeight="1">
      <c r="A139" s="1280"/>
      <c r="B139" s="1282"/>
      <c r="C139" s="1282"/>
      <c r="D139" s="128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0"/>
      <c r="T139" s="330"/>
      <c r="U139" s="330"/>
      <c r="V139" s="330"/>
      <c r="W139" s="330"/>
      <c r="X139" s="330"/>
      <c r="Y139" s="330"/>
      <c r="Z139" s="330"/>
      <c r="AA139" s="330"/>
      <c r="AB139" s="330"/>
      <c r="AC139" s="330"/>
      <c r="AD139" s="330"/>
      <c r="AE139" s="330"/>
      <c r="AF139" s="330"/>
      <c r="AG139" s="330"/>
      <c r="AH139" s="330"/>
      <c r="AI139" s="330"/>
      <c r="AJ139" s="330"/>
      <c r="AK139" s="1284"/>
    </row>
    <row r="140" spans="1:37" ht="15" customHeight="1">
      <c r="A140" s="1280">
        <v>67</v>
      </c>
      <c r="B140" s="1281" t="s">
        <v>7419</v>
      </c>
      <c r="C140" s="1281" t="s">
        <v>7508</v>
      </c>
      <c r="D140" s="1280" t="s">
        <v>7410</v>
      </c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661"/>
      <c r="Q140" s="330"/>
      <c r="R140" s="330"/>
      <c r="S140" s="330"/>
      <c r="T140" s="330"/>
      <c r="U140" s="330"/>
      <c r="V140" s="330"/>
      <c r="W140" s="330"/>
      <c r="X140" s="330"/>
      <c r="Y140" s="330"/>
      <c r="Z140" s="330"/>
      <c r="AA140" s="330"/>
      <c r="AB140" s="330"/>
      <c r="AC140" s="330"/>
      <c r="AD140" s="330"/>
      <c r="AE140" s="330"/>
      <c r="AF140" s="330"/>
      <c r="AG140" s="330"/>
      <c r="AH140" s="330"/>
      <c r="AI140" s="330"/>
      <c r="AJ140" s="330"/>
      <c r="AK140" s="1283"/>
    </row>
    <row r="141" spans="1:37" ht="15" customHeight="1">
      <c r="A141" s="1280"/>
      <c r="B141" s="1282"/>
      <c r="C141" s="1282"/>
      <c r="D141" s="1280"/>
      <c r="E141" s="330"/>
      <c r="F141" s="330"/>
      <c r="G141" s="330"/>
      <c r="H141" s="330"/>
      <c r="I141" s="330"/>
      <c r="J141" s="330"/>
      <c r="K141" s="330"/>
      <c r="L141" s="330"/>
      <c r="M141" s="330"/>
      <c r="N141" s="330"/>
      <c r="O141" s="330"/>
      <c r="P141" s="330"/>
      <c r="Q141" s="330"/>
      <c r="R141" s="330"/>
      <c r="S141" s="330"/>
      <c r="T141" s="330"/>
      <c r="U141" s="330"/>
      <c r="V141" s="330"/>
      <c r="W141" s="330"/>
      <c r="X141" s="330"/>
      <c r="Y141" s="330"/>
      <c r="Z141" s="330"/>
      <c r="AA141" s="330"/>
      <c r="AB141" s="330"/>
      <c r="AC141" s="330"/>
      <c r="AD141" s="330"/>
      <c r="AE141" s="330"/>
      <c r="AF141" s="330"/>
      <c r="AG141" s="330"/>
      <c r="AH141" s="330"/>
      <c r="AI141" s="330"/>
      <c r="AJ141" s="330"/>
      <c r="AK141" s="1284"/>
    </row>
    <row r="142" spans="1:37" ht="15" customHeight="1">
      <c r="A142" s="1282">
        <v>68</v>
      </c>
      <c r="B142" s="1281" t="s">
        <v>7419</v>
      </c>
      <c r="C142" s="1281" t="s">
        <v>7509</v>
      </c>
      <c r="D142" s="1280" t="s">
        <v>7410</v>
      </c>
      <c r="E142" s="330"/>
      <c r="F142" s="330"/>
      <c r="G142" s="330"/>
      <c r="H142" s="330"/>
      <c r="I142" s="330"/>
      <c r="J142" s="330"/>
      <c r="K142" s="330"/>
      <c r="L142" s="330"/>
      <c r="M142" s="330"/>
      <c r="N142" s="330"/>
      <c r="O142" s="330"/>
      <c r="P142" s="661"/>
      <c r="Q142" s="330"/>
      <c r="R142" s="330"/>
      <c r="S142" s="330"/>
      <c r="T142" s="330"/>
      <c r="U142" s="330"/>
      <c r="V142" s="330"/>
      <c r="W142" s="330"/>
      <c r="X142" s="330"/>
      <c r="Y142" s="330"/>
      <c r="Z142" s="330"/>
      <c r="AA142" s="330"/>
      <c r="AB142" s="330"/>
      <c r="AC142" s="330"/>
      <c r="AD142" s="330"/>
      <c r="AE142" s="330"/>
      <c r="AF142" s="330"/>
      <c r="AG142" s="330"/>
      <c r="AH142" s="330"/>
      <c r="AI142" s="330"/>
      <c r="AJ142" s="330"/>
      <c r="AK142" s="1283"/>
    </row>
    <row r="143" spans="1:37" ht="15" customHeight="1">
      <c r="A143" s="1280"/>
      <c r="B143" s="1282"/>
      <c r="C143" s="1282"/>
      <c r="D143" s="1280"/>
      <c r="E143" s="330"/>
      <c r="F143" s="330"/>
      <c r="G143" s="330"/>
      <c r="H143" s="330"/>
      <c r="I143" s="330"/>
      <c r="J143" s="330"/>
      <c r="K143" s="330"/>
      <c r="L143" s="330"/>
      <c r="M143" s="330"/>
      <c r="N143" s="330"/>
      <c r="O143" s="330"/>
      <c r="P143" s="330"/>
      <c r="Q143" s="330"/>
      <c r="R143" s="330"/>
      <c r="S143" s="330"/>
      <c r="T143" s="330"/>
      <c r="U143" s="330"/>
      <c r="V143" s="330"/>
      <c r="W143" s="330"/>
      <c r="X143" s="330"/>
      <c r="Y143" s="330"/>
      <c r="Z143" s="330"/>
      <c r="AA143" s="330"/>
      <c r="AB143" s="330"/>
      <c r="AC143" s="330"/>
      <c r="AD143" s="330"/>
      <c r="AE143" s="330"/>
      <c r="AF143" s="330"/>
      <c r="AG143" s="330"/>
      <c r="AH143" s="330"/>
      <c r="AI143" s="330"/>
      <c r="AJ143" s="330"/>
      <c r="AK143" s="1284"/>
    </row>
    <row r="144" spans="1:37" ht="15" customHeight="1">
      <c r="A144" s="1280">
        <v>69</v>
      </c>
      <c r="B144" s="1281" t="s">
        <v>7420</v>
      </c>
      <c r="C144" s="1281" t="s">
        <v>7510</v>
      </c>
      <c r="D144" s="1280" t="s">
        <v>7410</v>
      </c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661"/>
      <c r="Q144" s="330"/>
      <c r="R144" s="330"/>
      <c r="S144" s="330"/>
      <c r="T144" s="330"/>
      <c r="U144" s="330"/>
      <c r="V144" s="330"/>
      <c r="W144" s="330"/>
      <c r="X144" s="330"/>
      <c r="Y144" s="330"/>
      <c r="Z144" s="330"/>
      <c r="AA144" s="330"/>
      <c r="AB144" s="330"/>
      <c r="AC144" s="330"/>
      <c r="AD144" s="330"/>
      <c r="AE144" s="330"/>
      <c r="AF144" s="330"/>
      <c r="AG144" s="330"/>
      <c r="AH144" s="330"/>
      <c r="AI144" s="330"/>
      <c r="AJ144" s="330"/>
      <c r="AK144" s="1283"/>
    </row>
    <row r="145" spans="1:37" ht="15" customHeight="1">
      <c r="A145" s="1280"/>
      <c r="B145" s="1282"/>
      <c r="C145" s="1282"/>
      <c r="D145" s="128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0"/>
      <c r="T145" s="330"/>
      <c r="U145" s="330"/>
      <c r="V145" s="330"/>
      <c r="W145" s="330"/>
      <c r="X145" s="330"/>
      <c r="Y145" s="330"/>
      <c r="Z145" s="330"/>
      <c r="AA145" s="330"/>
      <c r="AB145" s="330"/>
      <c r="AC145" s="330"/>
      <c r="AD145" s="330"/>
      <c r="AE145" s="330"/>
      <c r="AF145" s="330"/>
      <c r="AG145" s="330"/>
      <c r="AH145" s="330"/>
      <c r="AI145" s="330"/>
      <c r="AJ145" s="330"/>
      <c r="AK145" s="1284"/>
    </row>
    <row r="146" spans="1:37" ht="15" customHeight="1">
      <c r="A146" s="1282">
        <v>70</v>
      </c>
      <c r="B146" s="1281" t="s">
        <v>7416</v>
      </c>
      <c r="C146" s="1281" t="s">
        <v>7511</v>
      </c>
      <c r="D146" s="1280" t="s">
        <v>7410</v>
      </c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661"/>
      <c r="Q146" s="330"/>
      <c r="R146" s="330"/>
      <c r="S146" s="330"/>
      <c r="T146" s="330"/>
      <c r="U146" s="330"/>
      <c r="V146" s="330"/>
      <c r="W146" s="330"/>
      <c r="X146" s="330"/>
      <c r="Y146" s="330"/>
      <c r="Z146" s="330"/>
      <c r="AA146" s="330"/>
      <c r="AB146" s="330"/>
      <c r="AC146" s="330"/>
      <c r="AD146" s="330"/>
      <c r="AE146" s="330"/>
      <c r="AF146" s="330"/>
      <c r="AG146" s="330"/>
      <c r="AH146" s="330"/>
      <c r="AI146" s="330"/>
      <c r="AJ146" s="330"/>
      <c r="AK146" s="1283"/>
    </row>
    <row r="147" spans="1:37" ht="15" customHeight="1">
      <c r="A147" s="1280"/>
      <c r="B147" s="1282"/>
      <c r="C147" s="1282"/>
      <c r="D147" s="128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0"/>
      <c r="T147" s="330"/>
      <c r="U147" s="330"/>
      <c r="V147" s="330"/>
      <c r="W147" s="330"/>
      <c r="X147" s="330"/>
      <c r="Y147" s="330"/>
      <c r="Z147" s="330"/>
      <c r="AA147" s="330"/>
      <c r="AB147" s="330"/>
      <c r="AC147" s="330"/>
      <c r="AD147" s="330"/>
      <c r="AE147" s="330"/>
      <c r="AF147" s="330"/>
      <c r="AG147" s="330"/>
      <c r="AH147" s="330"/>
      <c r="AI147" s="330"/>
      <c r="AJ147" s="330"/>
      <c r="AK147" s="1284"/>
    </row>
    <row r="148" spans="1:37" ht="15" customHeight="1">
      <c r="A148" s="1280">
        <v>71</v>
      </c>
      <c r="B148" s="1281" t="s">
        <v>7416</v>
      </c>
      <c r="C148" s="1281" t="s">
        <v>7512</v>
      </c>
      <c r="D148" s="1280" t="s">
        <v>7410</v>
      </c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661"/>
      <c r="Q148" s="330"/>
      <c r="R148" s="330"/>
      <c r="S148" s="330"/>
      <c r="T148" s="330"/>
      <c r="U148" s="330"/>
      <c r="V148" s="330"/>
      <c r="W148" s="330"/>
      <c r="X148" s="330"/>
      <c r="Y148" s="330"/>
      <c r="Z148" s="330"/>
      <c r="AA148" s="330"/>
      <c r="AB148" s="330"/>
      <c r="AC148" s="330"/>
      <c r="AD148" s="330"/>
      <c r="AE148" s="330"/>
      <c r="AF148" s="330"/>
      <c r="AG148" s="330"/>
      <c r="AH148" s="330"/>
      <c r="AI148" s="330"/>
      <c r="AJ148" s="330"/>
      <c r="AK148" s="1283"/>
    </row>
    <row r="149" spans="1:37" ht="15" customHeight="1">
      <c r="A149" s="1280"/>
      <c r="B149" s="1282"/>
      <c r="C149" s="1282"/>
      <c r="D149" s="1280"/>
      <c r="E149" s="330"/>
      <c r="F149" s="330"/>
      <c r="G149" s="330"/>
      <c r="H149" s="330"/>
      <c r="I149" s="330"/>
      <c r="J149" s="330"/>
      <c r="K149" s="330"/>
      <c r="L149" s="330"/>
      <c r="M149" s="330"/>
      <c r="N149" s="330"/>
      <c r="O149" s="330"/>
      <c r="P149" s="330"/>
      <c r="Q149" s="330"/>
      <c r="R149" s="330"/>
      <c r="S149" s="330"/>
      <c r="T149" s="330"/>
      <c r="U149" s="330"/>
      <c r="V149" s="330"/>
      <c r="W149" s="330"/>
      <c r="X149" s="330"/>
      <c r="Y149" s="330"/>
      <c r="Z149" s="330"/>
      <c r="AA149" s="330"/>
      <c r="AB149" s="330"/>
      <c r="AC149" s="330"/>
      <c r="AD149" s="330"/>
      <c r="AE149" s="330"/>
      <c r="AF149" s="330"/>
      <c r="AG149" s="330"/>
      <c r="AH149" s="330"/>
      <c r="AI149" s="330"/>
      <c r="AJ149" s="330"/>
      <c r="AK149" s="1284"/>
    </row>
    <row r="150" spans="1:37" ht="15" customHeight="1">
      <c r="A150" s="1282">
        <v>72</v>
      </c>
      <c r="B150" s="1281" t="s">
        <v>7420</v>
      </c>
      <c r="C150" s="1281" t="s">
        <v>7423</v>
      </c>
      <c r="D150" s="1280" t="s">
        <v>7410</v>
      </c>
      <c r="E150" s="330"/>
      <c r="F150" s="330"/>
      <c r="G150" s="330"/>
      <c r="H150" s="330"/>
      <c r="I150" s="330"/>
      <c r="J150" s="330"/>
      <c r="K150" s="330"/>
      <c r="L150" s="330"/>
      <c r="M150" s="330"/>
      <c r="N150" s="330"/>
      <c r="O150" s="330"/>
      <c r="P150" s="661"/>
      <c r="Q150" s="330"/>
      <c r="R150" s="330"/>
      <c r="S150" s="330"/>
      <c r="T150" s="330"/>
      <c r="U150" s="330"/>
      <c r="V150" s="330"/>
      <c r="W150" s="330"/>
      <c r="X150" s="330"/>
      <c r="Y150" s="330"/>
      <c r="Z150" s="330"/>
      <c r="AA150" s="330"/>
      <c r="AB150" s="330"/>
      <c r="AC150" s="330"/>
      <c r="AD150" s="330"/>
      <c r="AE150" s="330"/>
      <c r="AF150" s="330"/>
      <c r="AG150" s="330"/>
      <c r="AH150" s="330"/>
      <c r="AI150" s="330"/>
      <c r="AJ150" s="330"/>
      <c r="AK150" s="1283"/>
    </row>
    <row r="151" spans="1:37" ht="15" customHeight="1">
      <c r="A151" s="1280"/>
      <c r="B151" s="1282"/>
      <c r="C151" s="1282"/>
      <c r="D151" s="1280"/>
      <c r="E151" s="330"/>
      <c r="F151" s="330"/>
      <c r="G151" s="330"/>
      <c r="H151" s="330"/>
      <c r="I151" s="330"/>
      <c r="J151" s="330"/>
      <c r="K151" s="330"/>
      <c r="L151" s="330"/>
      <c r="M151" s="330"/>
      <c r="N151" s="330"/>
      <c r="O151" s="330"/>
      <c r="P151" s="330"/>
      <c r="Q151" s="330"/>
      <c r="R151" s="330"/>
      <c r="S151" s="330"/>
      <c r="T151" s="330"/>
      <c r="U151" s="330"/>
      <c r="V151" s="330"/>
      <c r="W151" s="330"/>
      <c r="X151" s="330"/>
      <c r="Y151" s="330"/>
      <c r="Z151" s="330"/>
      <c r="AA151" s="330"/>
      <c r="AB151" s="330"/>
      <c r="AC151" s="330"/>
      <c r="AD151" s="330"/>
      <c r="AE151" s="330"/>
      <c r="AF151" s="330"/>
      <c r="AG151" s="330"/>
      <c r="AH151" s="330"/>
      <c r="AI151" s="330"/>
      <c r="AJ151" s="330"/>
      <c r="AK151" s="1284"/>
    </row>
    <row r="152" spans="1:37" ht="15" customHeight="1">
      <c r="A152" s="1280">
        <v>73</v>
      </c>
      <c r="B152" s="1281" t="s">
        <v>7459</v>
      </c>
      <c r="C152" s="1281" t="s">
        <v>7513</v>
      </c>
      <c r="D152" s="1280" t="s">
        <v>7410</v>
      </c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661"/>
      <c r="R152" s="330"/>
      <c r="S152" s="330"/>
      <c r="T152" s="330"/>
      <c r="U152" s="330"/>
      <c r="V152" s="330"/>
      <c r="W152" s="330"/>
      <c r="X152" s="330"/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1283"/>
    </row>
    <row r="153" spans="1:37" ht="15" customHeight="1">
      <c r="A153" s="1280"/>
      <c r="B153" s="1282"/>
      <c r="C153" s="1282"/>
      <c r="D153" s="128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0"/>
      <c r="T153" s="330"/>
      <c r="U153" s="330"/>
      <c r="V153" s="330"/>
      <c r="W153" s="330"/>
      <c r="X153" s="330"/>
      <c r="Y153" s="330"/>
      <c r="Z153" s="330"/>
      <c r="AA153" s="330"/>
      <c r="AB153" s="330"/>
      <c r="AC153" s="330"/>
      <c r="AD153" s="330"/>
      <c r="AE153" s="330"/>
      <c r="AF153" s="330"/>
      <c r="AG153" s="330"/>
      <c r="AH153" s="330"/>
      <c r="AI153" s="330"/>
      <c r="AJ153" s="330"/>
      <c r="AK153" s="1284"/>
    </row>
    <row r="154" spans="1:37" ht="15" customHeight="1">
      <c r="A154" s="1282">
        <v>74</v>
      </c>
      <c r="B154" s="1281" t="s">
        <v>7415</v>
      </c>
      <c r="C154" s="1281" t="s">
        <v>7514</v>
      </c>
      <c r="D154" s="1280" t="s">
        <v>7410</v>
      </c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661"/>
      <c r="R154" s="330"/>
      <c r="S154" s="330"/>
      <c r="T154" s="330"/>
      <c r="U154" s="330"/>
      <c r="V154" s="330"/>
      <c r="W154" s="330"/>
      <c r="X154" s="330"/>
      <c r="Y154" s="330"/>
      <c r="Z154" s="330"/>
      <c r="AA154" s="330"/>
      <c r="AB154" s="330"/>
      <c r="AC154" s="330"/>
      <c r="AD154" s="330"/>
      <c r="AE154" s="330"/>
      <c r="AF154" s="330"/>
      <c r="AG154" s="330"/>
      <c r="AH154" s="330"/>
      <c r="AI154" s="330"/>
      <c r="AJ154" s="330"/>
      <c r="AK154" s="1283"/>
    </row>
    <row r="155" spans="1:37" ht="15" customHeight="1">
      <c r="A155" s="1280"/>
      <c r="B155" s="1282"/>
      <c r="C155" s="1282"/>
      <c r="D155" s="128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0"/>
      <c r="T155" s="330"/>
      <c r="U155" s="330"/>
      <c r="V155" s="330"/>
      <c r="W155" s="330"/>
      <c r="X155" s="330"/>
      <c r="Y155" s="330"/>
      <c r="Z155" s="330"/>
      <c r="AA155" s="330"/>
      <c r="AB155" s="330"/>
      <c r="AC155" s="330"/>
      <c r="AD155" s="330"/>
      <c r="AE155" s="330"/>
      <c r="AF155" s="330"/>
      <c r="AG155" s="330"/>
      <c r="AH155" s="330"/>
      <c r="AI155" s="330"/>
      <c r="AJ155" s="330"/>
      <c r="AK155" s="1284"/>
    </row>
    <row r="156" spans="1:37" ht="15" customHeight="1">
      <c r="A156" s="1280">
        <v>75</v>
      </c>
      <c r="B156" s="1281" t="s">
        <v>7421</v>
      </c>
      <c r="C156" s="1281" t="s">
        <v>7515</v>
      </c>
      <c r="D156" s="1280" t="s">
        <v>7410</v>
      </c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661"/>
      <c r="R156" s="330"/>
      <c r="S156" s="330"/>
      <c r="T156" s="330"/>
      <c r="U156" s="330"/>
      <c r="V156" s="330"/>
      <c r="W156" s="330"/>
      <c r="X156" s="330"/>
      <c r="Y156" s="330"/>
      <c r="Z156" s="330"/>
      <c r="AA156" s="330"/>
      <c r="AB156" s="330"/>
      <c r="AC156" s="330"/>
      <c r="AD156" s="330"/>
      <c r="AE156" s="330"/>
      <c r="AF156" s="330"/>
      <c r="AG156" s="330"/>
      <c r="AH156" s="330"/>
      <c r="AI156" s="330"/>
      <c r="AJ156" s="330"/>
      <c r="AK156" s="1283"/>
    </row>
    <row r="157" spans="1:37" ht="15" customHeight="1">
      <c r="A157" s="1280"/>
      <c r="B157" s="1282"/>
      <c r="C157" s="1282"/>
      <c r="D157" s="1280"/>
      <c r="E157" s="330"/>
      <c r="F157" s="330"/>
      <c r="G157" s="330"/>
      <c r="H157" s="330"/>
      <c r="I157" s="330"/>
      <c r="J157" s="330"/>
      <c r="K157" s="330"/>
      <c r="L157" s="330"/>
      <c r="M157" s="330"/>
      <c r="N157" s="330"/>
      <c r="O157" s="330"/>
      <c r="P157" s="330"/>
      <c r="Q157" s="330"/>
      <c r="R157" s="330"/>
      <c r="S157" s="330"/>
      <c r="T157" s="330"/>
      <c r="U157" s="330"/>
      <c r="V157" s="330"/>
      <c r="W157" s="330"/>
      <c r="X157" s="330"/>
      <c r="Y157" s="330"/>
      <c r="Z157" s="330"/>
      <c r="AA157" s="330"/>
      <c r="AB157" s="330"/>
      <c r="AC157" s="330"/>
      <c r="AD157" s="330"/>
      <c r="AE157" s="330"/>
      <c r="AF157" s="330"/>
      <c r="AG157" s="330"/>
      <c r="AH157" s="330"/>
      <c r="AI157" s="330"/>
      <c r="AJ157" s="330"/>
      <c r="AK157" s="1284"/>
    </row>
    <row r="158" spans="1:37" ht="15" customHeight="1">
      <c r="A158" s="1282">
        <v>76</v>
      </c>
      <c r="B158" s="1281" t="s">
        <v>7516</v>
      </c>
      <c r="C158" s="1281" t="s">
        <v>7517</v>
      </c>
      <c r="D158" s="1280" t="s">
        <v>7410</v>
      </c>
      <c r="E158" s="330"/>
      <c r="F158" s="330"/>
      <c r="G158" s="330"/>
      <c r="H158" s="330"/>
      <c r="I158" s="330"/>
      <c r="J158" s="330"/>
      <c r="K158" s="330"/>
      <c r="L158" s="330"/>
      <c r="M158" s="330"/>
      <c r="N158" s="330"/>
      <c r="O158" s="330"/>
      <c r="P158" s="330"/>
      <c r="Q158" s="661"/>
      <c r="R158" s="330"/>
      <c r="S158" s="330"/>
      <c r="T158" s="330"/>
      <c r="U158" s="330"/>
      <c r="V158" s="330"/>
      <c r="W158" s="330"/>
      <c r="X158" s="330"/>
      <c r="Y158" s="330"/>
      <c r="Z158" s="330"/>
      <c r="AA158" s="330"/>
      <c r="AB158" s="330"/>
      <c r="AC158" s="330"/>
      <c r="AD158" s="330"/>
      <c r="AE158" s="330"/>
      <c r="AF158" s="330"/>
      <c r="AG158" s="330"/>
      <c r="AH158" s="330"/>
      <c r="AI158" s="330"/>
      <c r="AJ158" s="330"/>
      <c r="AK158" s="1283"/>
    </row>
    <row r="159" spans="1:37" ht="15" customHeight="1">
      <c r="A159" s="1280"/>
      <c r="B159" s="1282"/>
      <c r="C159" s="1282"/>
      <c r="D159" s="1280"/>
      <c r="E159" s="330"/>
      <c r="F159" s="330"/>
      <c r="G159" s="330"/>
      <c r="H159" s="330"/>
      <c r="I159" s="330"/>
      <c r="J159" s="330"/>
      <c r="K159" s="330"/>
      <c r="L159" s="330"/>
      <c r="M159" s="330"/>
      <c r="N159" s="330"/>
      <c r="O159" s="330"/>
      <c r="P159" s="330"/>
      <c r="Q159" s="330"/>
      <c r="R159" s="330"/>
      <c r="S159" s="330"/>
      <c r="T159" s="330"/>
      <c r="U159" s="330"/>
      <c r="V159" s="330"/>
      <c r="W159" s="330"/>
      <c r="X159" s="330"/>
      <c r="Y159" s="330"/>
      <c r="Z159" s="330"/>
      <c r="AA159" s="330"/>
      <c r="AB159" s="330"/>
      <c r="AC159" s="330"/>
      <c r="AD159" s="330"/>
      <c r="AE159" s="330"/>
      <c r="AF159" s="330"/>
      <c r="AG159" s="330"/>
      <c r="AH159" s="330"/>
      <c r="AI159" s="330"/>
      <c r="AJ159" s="330"/>
      <c r="AK159" s="1284"/>
    </row>
    <row r="160" spans="1:37" ht="15" customHeight="1">
      <c r="A160" s="1280">
        <v>77</v>
      </c>
      <c r="B160" s="1281" t="s">
        <v>7516</v>
      </c>
      <c r="C160" s="1281" t="s">
        <v>7518</v>
      </c>
      <c r="D160" s="1280" t="s">
        <v>7410</v>
      </c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661"/>
      <c r="R160" s="330"/>
      <c r="S160" s="330"/>
      <c r="T160" s="330"/>
      <c r="U160" s="330"/>
      <c r="V160" s="330"/>
      <c r="W160" s="330"/>
      <c r="X160" s="330"/>
      <c r="Y160" s="330"/>
      <c r="Z160" s="330"/>
      <c r="AA160" s="330"/>
      <c r="AB160" s="330"/>
      <c r="AC160" s="330"/>
      <c r="AD160" s="330"/>
      <c r="AE160" s="330"/>
      <c r="AF160" s="330"/>
      <c r="AG160" s="330"/>
      <c r="AH160" s="330"/>
      <c r="AI160" s="330"/>
      <c r="AJ160" s="330"/>
      <c r="AK160" s="1283"/>
    </row>
    <row r="161" spans="1:37" ht="15" customHeight="1">
      <c r="A161" s="1280"/>
      <c r="B161" s="1282"/>
      <c r="C161" s="1282"/>
      <c r="D161" s="128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0"/>
      <c r="T161" s="330"/>
      <c r="U161" s="330"/>
      <c r="V161" s="330"/>
      <c r="W161" s="330"/>
      <c r="X161" s="330"/>
      <c r="Y161" s="330"/>
      <c r="Z161" s="330"/>
      <c r="AA161" s="330"/>
      <c r="AB161" s="330"/>
      <c r="AC161" s="330"/>
      <c r="AD161" s="330"/>
      <c r="AE161" s="330"/>
      <c r="AF161" s="330"/>
      <c r="AG161" s="330"/>
      <c r="AH161" s="330"/>
      <c r="AI161" s="330"/>
      <c r="AJ161" s="330"/>
      <c r="AK161" s="1284"/>
    </row>
    <row r="162" spans="1:37" ht="15" customHeight="1">
      <c r="A162" s="1282">
        <v>78</v>
      </c>
      <c r="B162" s="1281" t="s">
        <v>7411</v>
      </c>
      <c r="C162" s="1281" t="s">
        <v>7519</v>
      </c>
      <c r="D162" s="1280" t="s">
        <v>7410</v>
      </c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661"/>
      <c r="R162" s="330"/>
      <c r="S162" s="330"/>
      <c r="T162" s="330"/>
      <c r="U162" s="330"/>
      <c r="V162" s="330"/>
      <c r="W162" s="330"/>
      <c r="X162" s="330"/>
      <c r="Y162" s="330"/>
      <c r="Z162" s="330"/>
      <c r="AA162" s="330"/>
      <c r="AB162" s="330"/>
      <c r="AC162" s="330"/>
      <c r="AD162" s="330"/>
      <c r="AE162" s="330"/>
      <c r="AF162" s="330"/>
      <c r="AG162" s="330"/>
      <c r="AH162" s="330"/>
      <c r="AI162" s="330"/>
      <c r="AJ162" s="330"/>
      <c r="AK162" s="1283"/>
    </row>
    <row r="163" spans="1:37" ht="15" customHeight="1">
      <c r="A163" s="1280"/>
      <c r="B163" s="1282"/>
      <c r="C163" s="1282"/>
      <c r="D163" s="128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0"/>
      <c r="T163" s="330"/>
      <c r="U163" s="330"/>
      <c r="V163" s="330"/>
      <c r="W163" s="330"/>
      <c r="X163" s="330"/>
      <c r="Y163" s="330"/>
      <c r="Z163" s="330"/>
      <c r="AA163" s="330"/>
      <c r="AB163" s="330"/>
      <c r="AC163" s="330"/>
      <c r="AD163" s="330"/>
      <c r="AE163" s="330"/>
      <c r="AF163" s="330"/>
      <c r="AG163" s="330"/>
      <c r="AH163" s="330"/>
      <c r="AI163" s="330"/>
      <c r="AJ163" s="330"/>
      <c r="AK163" s="1284"/>
    </row>
    <row r="164" spans="1:37" ht="15" customHeight="1">
      <c r="A164" s="1280">
        <v>79</v>
      </c>
      <c r="B164" s="1281" t="s">
        <v>7412</v>
      </c>
      <c r="C164" s="1281" t="s">
        <v>7520</v>
      </c>
      <c r="D164" s="1280" t="s">
        <v>7410</v>
      </c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661"/>
      <c r="S164" s="330"/>
      <c r="T164" s="330"/>
      <c r="U164" s="330"/>
      <c r="V164" s="330"/>
      <c r="W164" s="330"/>
      <c r="X164" s="330"/>
      <c r="Y164" s="330"/>
      <c r="Z164" s="330"/>
      <c r="AA164" s="330"/>
      <c r="AB164" s="330"/>
      <c r="AC164" s="330"/>
      <c r="AD164" s="330"/>
      <c r="AE164" s="330"/>
      <c r="AF164" s="330"/>
      <c r="AG164" s="330"/>
      <c r="AH164" s="330"/>
      <c r="AI164" s="330"/>
      <c r="AJ164" s="330"/>
      <c r="AK164" s="1283"/>
    </row>
    <row r="165" spans="1:37" ht="15" customHeight="1">
      <c r="A165" s="1280"/>
      <c r="B165" s="1282"/>
      <c r="C165" s="1282"/>
      <c r="D165" s="1280"/>
      <c r="E165" s="330"/>
      <c r="F165" s="330"/>
      <c r="G165" s="330"/>
      <c r="H165" s="330"/>
      <c r="I165" s="330"/>
      <c r="J165" s="330"/>
      <c r="K165" s="330"/>
      <c r="L165" s="330"/>
      <c r="M165" s="330"/>
      <c r="N165" s="330"/>
      <c r="O165" s="330"/>
      <c r="P165" s="330"/>
      <c r="Q165" s="330"/>
      <c r="R165" s="330"/>
      <c r="S165" s="330"/>
      <c r="T165" s="330"/>
      <c r="U165" s="330"/>
      <c r="V165" s="330"/>
      <c r="W165" s="330"/>
      <c r="X165" s="330"/>
      <c r="Y165" s="330"/>
      <c r="Z165" s="330"/>
      <c r="AA165" s="330"/>
      <c r="AB165" s="330"/>
      <c r="AC165" s="330"/>
      <c r="AD165" s="330"/>
      <c r="AE165" s="330"/>
      <c r="AF165" s="330"/>
      <c r="AG165" s="330"/>
      <c r="AH165" s="330"/>
      <c r="AI165" s="330"/>
      <c r="AJ165" s="330"/>
      <c r="AK165" s="1284"/>
    </row>
    <row r="166" spans="1:37" ht="15" customHeight="1">
      <c r="A166" s="1282">
        <v>80</v>
      </c>
      <c r="B166" s="1281" t="s">
        <v>7516</v>
      </c>
      <c r="C166" s="1281" t="s">
        <v>7521</v>
      </c>
      <c r="D166" s="1280" t="s">
        <v>7410</v>
      </c>
      <c r="E166" s="330"/>
      <c r="F166" s="330"/>
      <c r="G166" s="330"/>
      <c r="H166" s="330"/>
      <c r="I166" s="330"/>
      <c r="J166" s="330"/>
      <c r="K166" s="330"/>
      <c r="L166" s="330"/>
      <c r="M166" s="330"/>
      <c r="N166" s="330"/>
      <c r="O166" s="330"/>
      <c r="P166" s="330"/>
      <c r="Q166" s="330"/>
      <c r="R166" s="661"/>
      <c r="S166" s="330"/>
      <c r="T166" s="330"/>
      <c r="U166" s="330"/>
      <c r="V166" s="330"/>
      <c r="W166" s="330"/>
      <c r="X166" s="330"/>
      <c r="Y166" s="330"/>
      <c r="Z166" s="330"/>
      <c r="AA166" s="330"/>
      <c r="AB166" s="330"/>
      <c r="AC166" s="330"/>
      <c r="AD166" s="330"/>
      <c r="AE166" s="330"/>
      <c r="AF166" s="330"/>
      <c r="AG166" s="330"/>
      <c r="AH166" s="330"/>
      <c r="AI166" s="330"/>
      <c r="AJ166" s="330"/>
      <c r="AK166" s="1283"/>
    </row>
    <row r="167" spans="1:37" ht="15" customHeight="1">
      <c r="A167" s="1280"/>
      <c r="B167" s="1282"/>
      <c r="C167" s="1282"/>
      <c r="D167" s="1280"/>
      <c r="E167" s="330"/>
      <c r="F167" s="330"/>
      <c r="G167" s="330"/>
      <c r="H167" s="330"/>
      <c r="I167" s="330"/>
      <c r="J167" s="330"/>
      <c r="K167" s="330"/>
      <c r="L167" s="330"/>
      <c r="M167" s="330"/>
      <c r="N167" s="330"/>
      <c r="O167" s="330"/>
      <c r="P167" s="330"/>
      <c r="Q167" s="330"/>
      <c r="R167" s="330"/>
      <c r="S167" s="330"/>
      <c r="T167" s="330"/>
      <c r="U167" s="330"/>
      <c r="V167" s="330"/>
      <c r="W167" s="330"/>
      <c r="X167" s="330"/>
      <c r="Y167" s="330"/>
      <c r="Z167" s="330"/>
      <c r="AA167" s="330"/>
      <c r="AB167" s="330"/>
      <c r="AC167" s="330"/>
      <c r="AD167" s="330"/>
      <c r="AE167" s="330"/>
      <c r="AF167" s="330"/>
      <c r="AG167" s="330"/>
      <c r="AH167" s="330"/>
      <c r="AI167" s="330"/>
      <c r="AJ167" s="330"/>
      <c r="AK167" s="1284"/>
    </row>
    <row r="168" spans="1:37" ht="15" customHeight="1">
      <c r="A168" s="1280">
        <v>81</v>
      </c>
      <c r="B168" s="1281" t="s">
        <v>7411</v>
      </c>
      <c r="C168" s="1281" t="s">
        <v>7522</v>
      </c>
      <c r="D168" s="1280" t="s">
        <v>7410</v>
      </c>
      <c r="E168" s="330"/>
      <c r="F168" s="330"/>
      <c r="G168" s="330"/>
      <c r="H168" s="330"/>
      <c r="I168" s="330"/>
      <c r="J168" s="330"/>
      <c r="K168" s="330"/>
      <c r="L168" s="330"/>
      <c r="M168" s="330"/>
      <c r="N168" s="330"/>
      <c r="O168" s="330"/>
      <c r="P168" s="330"/>
      <c r="Q168" s="330"/>
      <c r="R168" s="661"/>
      <c r="S168" s="330"/>
      <c r="T168" s="330"/>
      <c r="U168" s="330"/>
      <c r="V168" s="330"/>
      <c r="W168" s="330"/>
      <c r="X168" s="330"/>
      <c r="Y168" s="330"/>
      <c r="Z168" s="330"/>
      <c r="AA168" s="330"/>
      <c r="AB168" s="330"/>
      <c r="AC168" s="330"/>
      <c r="AD168" s="330"/>
      <c r="AE168" s="330"/>
      <c r="AF168" s="330"/>
      <c r="AG168" s="330"/>
      <c r="AH168" s="330"/>
      <c r="AI168" s="330"/>
      <c r="AJ168" s="330"/>
      <c r="AK168" s="1283"/>
    </row>
    <row r="169" spans="1:37" ht="15" customHeight="1">
      <c r="A169" s="1280"/>
      <c r="B169" s="1282"/>
      <c r="C169" s="1282"/>
      <c r="D169" s="1280"/>
      <c r="E169" s="330"/>
      <c r="F169" s="330"/>
      <c r="G169" s="330"/>
      <c r="H169" s="330"/>
      <c r="I169" s="330"/>
      <c r="J169" s="330"/>
      <c r="K169" s="330"/>
      <c r="L169" s="330"/>
      <c r="M169" s="330"/>
      <c r="N169" s="330"/>
      <c r="O169" s="330"/>
      <c r="P169" s="330"/>
      <c r="Q169" s="330"/>
      <c r="R169" s="330"/>
      <c r="S169" s="330"/>
      <c r="T169" s="330"/>
      <c r="U169" s="330"/>
      <c r="V169" s="330"/>
      <c r="W169" s="330"/>
      <c r="X169" s="330"/>
      <c r="Y169" s="330"/>
      <c r="Z169" s="330"/>
      <c r="AA169" s="330"/>
      <c r="AB169" s="330"/>
      <c r="AC169" s="330"/>
      <c r="AD169" s="330"/>
      <c r="AE169" s="330"/>
      <c r="AF169" s="330"/>
      <c r="AG169" s="330"/>
      <c r="AH169" s="330"/>
      <c r="AI169" s="330"/>
      <c r="AJ169" s="330"/>
      <c r="AK169" s="1284"/>
    </row>
    <row r="170" spans="1:37" ht="15" customHeight="1">
      <c r="A170" s="1282">
        <v>82</v>
      </c>
      <c r="B170" s="1281" t="s">
        <v>7411</v>
      </c>
      <c r="C170" s="1281" t="s">
        <v>7523</v>
      </c>
      <c r="D170" s="1280" t="s">
        <v>7410</v>
      </c>
      <c r="E170" s="330"/>
      <c r="F170" s="330"/>
      <c r="G170" s="330"/>
      <c r="H170" s="330"/>
      <c r="I170" s="330"/>
      <c r="J170" s="330"/>
      <c r="K170" s="330"/>
      <c r="L170" s="330"/>
      <c r="M170" s="330"/>
      <c r="N170" s="330"/>
      <c r="O170" s="330"/>
      <c r="P170" s="330"/>
      <c r="Q170" s="330"/>
      <c r="R170" s="661"/>
      <c r="S170" s="330"/>
      <c r="T170" s="330"/>
      <c r="U170" s="330"/>
      <c r="V170" s="330"/>
      <c r="W170" s="330"/>
      <c r="X170" s="330"/>
      <c r="Y170" s="330"/>
      <c r="Z170" s="330"/>
      <c r="AA170" s="330"/>
      <c r="AB170" s="330"/>
      <c r="AC170" s="330"/>
      <c r="AD170" s="330"/>
      <c r="AE170" s="330"/>
      <c r="AF170" s="330"/>
      <c r="AG170" s="330"/>
      <c r="AH170" s="330"/>
      <c r="AI170" s="330"/>
      <c r="AJ170" s="330"/>
      <c r="AK170" s="1283"/>
    </row>
    <row r="171" spans="1:37" ht="15" customHeight="1">
      <c r="A171" s="1280"/>
      <c r="B171" s="1282"/>
      <c r="C171" s="1282"/>
      <c r="D171" s="1280"/>
      <c r="E171" s="330"/>
      <c r="F171" s="330"/>
      <c r="G171" s="330"/>
      <c r="H171" s="330"/>
      <c r="I171" s="330"/>
      <c r="J171" s="330"/>
      <c r="K171" s="330"/>
      <c r="L171" s="330"/>
      <c r="M171" s="330"/>
      <c r="N171" s="330"/>
      <c r="O171" s="330"/>
      <c r="P171" s="330"/>
      <c r="Q171" s="330"/>
      <c r="R171" s="330"/>
      <c r="S171" s="330"/>
      <c r="T171" s="330"/>
      <c r="U171" s="330"/>
      <c r="V171" s="330"/>
      <c r="W171" s="330"/>
      <c r="X171" s="330"/>
      <c r="Y171" s="330"/>
      <c r="Z171" s="330"/>
      <c r="AA171" s="330"/>
      <c r="AB171" s="330"/>
      <c r="AC171" s="330"/>
      <c r="AD171" s="330"/>
      <c r="AE171" s="330"/>
      <c r="AF171" s="330"/>
      <c r="AG171" s="330"/>
      <c r="AH171" s="330"/>
      <c r="AI171" s="330"/>
      <c r="AJ171" s="330"/>
      <c r="AK171" s="1284"/>
    </row>
    <row r="172" spans="1:37" ht="15" customHeight="1">
      <c r="A172" s="1280">
        <v>83</v>
      </c>
      <c r="B172" s="1281" t="s">
        <v>7524</v>
      </c>
      <c r="C172" s="1281" t="s">
        <v>7525</v>
      </c>
      <c r="D172" s="1280" t="s">
        <v>7410</v>
      </c>
      <c r="E172" s="330"/>
      <c r="F172" s="330"/>
      <c r="G172" s="330"/>
      <c r="H172" s="330"/>
      <c r="I172" s="330"/>
      <c r="J172" s="330"/>
      <c r="K172" s="330"/>
      <c r="L172" s="330"/>
      <c r="M172" s="330"/>
      <c r="N172" s="330"/>
      <c r="O172" s="330"/>
      <c r="P172" s="330"/>
      <c r="Q172" s="330"/>
      <c r="R172" s="661"/>
      <c r="S172" s="330"/>
      <c r="T172" s="330"/>
      <c r="U172" s="330"/>
      <c r="V172" s="330"/>
      <c r="W172" s="330"/>
      <c r="X172" s="330"/>
      <c r="Y172" s="330"/>
      <c r="Z172" s="330"/>
      <c r="AA172" s="330"/>
      <c r="AB172" s="330"/>
      <c r="AC172" s="330"/>
      <c r="AD172" s="330"/>
      <c r="AE172" s="330"/>
      <c r="AF172" s="330"/>
      <c r="AG172" s="330"/>
      <c r="AH172" s="330"/>
      <c r="AI172" s="330"/>
      <c r="AJ172" s="330"/>
      <c r="AK172" s="1283"/>
    </row>
    <row r="173" spans="1:37" ht="15" customHeight="1">
      <c r="A173" s="1280"/>
      <c r="B173" s="1282"/>
      <c r="C173" s="1282"/>
      <c r="D173" s="1280"/>
      <c r="E173" s="330"/>
      <c r="F173" s="330"/>
      <c r="G173" s="330"/>
      <c r="H173" s="330"/>
      <c r="I173" s="330"/>
      <c r="J173" s="330"/>
      <c r="K173" s="330"/>
      <c r="L173" s="330"/>
      <c r="M173" s="330"/>
      <c r="N173" s="330"/>
      <c r="O173" s="330"/>
      <c r="P173" s="330"/>
      <c r="Q173" s="330"/>
      <c r="R173" s="330"/>
      <c r="S173" s="330"/>
      <c r="T173" s="330"/>
      <c r="U173" s="330"/>
      <c r="V173" s="330"/>
      <c r="W173" s="330"/>
      <c r="X173" s="330"/>
      <c r="Y173" s="330"/>
      <c r="Z173" s="330"/>
      <c r="AA173" s="330"/>
      <c r="AB173" s="330"/>
      <c r="AC173" s="330"/>
      <c r="AD173" s="330"/>
      <c r="AE173" s="330"/>
      <c r="AF173" s="330"/>
      <c r="AG173" s="330"/>
      <c r="AH173" s="330"/>
      <c r="AI173" s="330"/>
      <c r="AJ173" s="330"/>
      <c r="AK173" s="1284"/>
    </row>
    <row r="174" spans="1:37" ht="15" customHeight="1">
      <c r="A174" s="1282">
        <v>84</v>
      </c>
      <c r="B174" s="1281" t="s">
        <v>7524</v>
      </c>
      <c r="C174" s="1281" t="s">
        <v>7526</v>
      </c>
      <c r="D174" s="1280" t="s">
        <v>7410</v>
      </c>
      <c r="E174" s="330"/>
      <c r="F174" s="330"/>
      <c r="G174" s="330"/>
      <c r="H174" s="330"/>
      <c r="I174" s="330"/>
      <c r="J174" s="330"/>
      <c r="K174" s="330"/>
      <c r="L174" s="330"/>
      <c r="M174" s="330"/>
      <c r="N174" s="330"/>
      <c r="O174" s="330"/>
      <c r="P174" s="330"/>
      <c r="Q174" s="330"/>
      <c r="R174" s="661"/>
      <c r="S174" s="330"/>
      <c r="T174" s="330"/>
      <c r="U174" s="330"/>
      <c r="V174" s="330"/>
      <c r="W174" s="330"/>
      <c r="X174" s="330"/>
      <c r="Y174" s="330"/>
      <c r="Z174" s="330"/>
      <c r="AA174" s="330"/>
      <c r="AB174" s="330"/>
      <c r="AC174" s="330"/>
      <c r="AD174" s="330"/>
      <c r="AE174" s="330"/>
      <c r="AF174" s="330"/>
      <c r="AG174" s="330"/>
      <c r="AH174" s="330"/>
      <c r="AI174" s="330"/>
      <c r="AJ174" s="330"/>
      <c r="AK174" s="1283"/>
    </row>
    <row r="175" spans="1:37" ht="15" customHeight="1">
      <c r="A175" s="1280"/>
      <c r="B175" s="1282"/>
      <c r="C175" s="1282"/>
      <c r="D175" s="1280"/>
      <c r="E175" s="330"/>
      <c r="F175" s="330"/>
      <c r="G175" s="330"/>
      <c r="H175" s="330"/>
      <c r="I175" s="330"/>
      <c r="J175" s="330"/>
      <c r="K175" s="330"/>
      <c r="L175" s="330"/>
      <c r="M175" s="330"/>
      <c r="N175" s="330"/>
      <c r="O175" s="330"/>
      <c r="P175" s="330"/>
      <c r="Q175" s="330"/>
      <c r="R175" s="330"/>
      <c r="S175" s="330"/>
      <c r="T175" s="330"/>
      <c r="U175" s="330"/>
      <c r="V175" s="330"/>
      <c r="W175" s="330"/>
      <c r="X175" s="330"/>
      <c r="Y175" s="330"/>
      <c r="Z175" s="330"/>
      <c r="AA175" s="330"/>
      <c r="AB175" s="330"/>
      <c r="AC175" s="330"/>
      <c r="AD175" s="330"/>
      <c r="AE175" s="330"/>
      <c r="AF175" s="330"/>
      <c r="AG175" s="330"/>
      <c r="AH175" s="330"/>
      <c r="AI175" s="330"/>
      <c r="AJ175" s="330"/>
      <c r="AK175" s="1284"/>
    </row>
    <row r="176" spans="1:37" ht="15" customHeight="1">
      <c r="A176" s="1280">
        <v>85</v>
      </c>
      <c r="B176" s="1281" t="s">
        <v>7424</v>
      </c>
      <c r="C176" s="1281" t="s">
        <v>7527</v>
      </c>
      <c r="D176" s="1280" t="s">
        <v>7410</v>
      </c>
      <c r="E176" s="330"/>
      <c r="F176" s="330"/>
      <c r="G176" s="330"/>
      <c r="H176" s="330"/>
      <c r="I176" s="330"/>
      <c r="J176" s="330"/>
      <c r="K176" s="330"/>
      <c r="L176" s="330"/>
      <c r="M176" s="330"/>
      <c r="N176" s="330"/>
      <c r="O176" s="330"/>
      <c r="P176" s="330"/>
      <c r="Q176" s="330"/>
      <c r="R176" s="330"/>
      <c r="S176" s="661"/>
      <c r="T176" s="330"/>
      <c r="U176" s="330"/>
      <c r="V176" s="330"/>
      <c r="W176" s="330"/>
      <c r="X176" s="330"/>
      <c r="Y176" s="330"/>
      <c r="Z176" s="330"/>
      <c r="AA176" s="330"/>
      <c r="AB176" s="330"/>
      <c r="AC176" s="330"/>
      <c r="AD176" s="330"/>
      <c r="AE176" s="330"/>
      <c r="AF176" s="330"/>
      <c r="AG176" s="330"/>
      <c r="AH176" s="330"/>
      <c r="AI176" s="330"/>
      <c r="AJ176" s="330"/>
      <c r="AK176" s="1283"/>
    </row>
    <row r="177" spans="1:37" ht="15" customHeight="1">
      <c r="A177" s="1280"/>
      <c r="B177" s="1282"/>
      <c r="C177" s="1282"/>
      <c r="D177" s="1280"/>
      <c r="E177" s="330"/>
      <c r="F177" s="330"/>
      <c r="G177" s="330"/>
      <c r="H177" s="330"/>
      <c r="I177" s="330"/>
      <c r="J177" s="330"/>
      <c r="K177" s="330"/>
      <c r="L177" s="330"/>
      <c r="M177" s="330"/>
      <c r="N177" s="330"/>
      <c r="O177" s="330"/>
      <c r="P177" s="330"/>
      <c r="Q177" s="330"/>
      <c r="R177" s="330"/>
      <c r="S177" s="330"/>
      <c r="T177" s="330"/>
      <c r="U177" s="330"/>
      <c r="V177" s="330"/>
      <c r="W177" s="330"/>
      <c r="X177" s="330"/>
      <c r="Y177" s="330"/>
      <c r="Z177" s="330"/>
      <c r="AA177" s="330"/>
      <c r="AB177" s="330"/>
      <c r="AC177" s="330"/>
      <c r="AD177" s="330"/>
      <c r="AE177" s="330"/>
      <c r="AF177" s="330"/>
      <c r="AG177" s="330"/>
      <c r="AH177" s="330"/>
      <c r="AI177" s="330"/>
      <c r="AJ177" s="330"/>
      <c r="AK177" s="1284"/>
    </row>
    <row r="178" spans="1:37" ht="15" customHeight="1">
      <c r="A178" s="1282">
        <v>86</v>
      </c>
      <c r="B178" s="1281" t="s">
        <v>7418</v>
      </c>
      <c r="C178" s="1281" t="s">
        <v>7527</v>
      </c>
      <c r="D178" s="1280" t="s">
        <v>7410</v>
      </c>
      <c r="E178" s="330"/>
      <c r="F178" s="330"/>
      <c r="G178" s="330"/>
      <c r="H178" s="330"/>
      <c r="I178" s="330"/>
      <c r="J178" s="330"/>
      <c r="K178" s="330"/>
      <c r="L178" s="330"/>
      <c r="M178" s="330"/>
      <c r="N178" s="330"/>
      <c r="O178" s="330"/>
      <c r="P178" s="330"/>
      <c r="Q178" s="330"/>
      <c r="R178" s="330"/>
      <c r="S178" s="661"/>
      <c r="T178" s="330"/>
      <c r="U178" s="330"/>
      <c r="V178" s="330"/>
      <c r="W178" s="330"/>
      <c r="X178" s="330"/>
      <c r="Y178" s="330"/>
      <c r="Z178" s="330"/>
      <c r="AA178" s="330"/>
      <c r="AB178" s="330"/>
      <c r="AC178" s="330"/>
      <c r="AD178" s="330"/>
      <c r="AE178" s="330"/>
      <c r="AF178" s="330"/>
      <c r="AG178" s="330"/>
      <c r="AH178" s="330"/>
      <c r="AI178" s="330"/>
      <c r="AJ178" s="330"/>
      <c r="AK178" s="1283"/>
    </row>
    <row r="179" spans="1:37" ht="15" customHeight="1">
      <c r="A179" s="1280"/>
      <c r="B179" s="1282"/>
      <c r="C179" s="1282"/>
      <c r="D179" s="1280"/>
      <c r="E179" s="330"/>
      <c r="F179" s="330"/>
      <c r="G179" s="330"/>
      <c r="H179" s="330"/>
      <c r="I179" s="330"/>
      <c r="J179" s="330"/>
      <c r="K179" s="330"/>
      <c r="L179" s="330"/>
      <c r="M179" s="330"/>
      <c r="N179" s="330"/>
      <c r="O179" s="330"/>
      <c r="P179" s="330"/>
      <c r="Q179" s="330"/>
      <c r="R179" s="330"/>
      <c r="S179" s="330"/>
      <c r="T179" s="330"/>
      <c r="U179" s="330"/>
      <c r="V179" s="330"/>
      <c r="W179" s="330"/>
      <c r="X179" s="330"/>
      <c r="Y179" s="330"/>
      <c r="Z179" s="330"/>
      <c r="AA179" s="330"/>
      <c r="AB179" s="330"/>
      <c r="AC179" s="330"/>
      <c r="AD179" s="330"/>
      <c r="AE179" s="330"/>
      <c r="AF179" s="330"/>
      <c r="AG179" s="330"/>
      <c r="AH179" s="330"/>
      <c r="AI179" s="330"/>
      <c r="AJ179" s="330"/>
      <c r="AK179" s="1284"/>
    </row>
    <row r="180" spans="1:37" ht="15" customHeight="1">
      <c r="A180" s="1280">
        <v>87</v>
      </c>
      <c r="B180" s="1281" t="s">
        <v>7459</v>
      </c>
      <c r="C180" s="1281" t="s">
        <v>7528</v>
      </c>
      <c r="D180" s="1280" t="s">
        <v>7410</v>
      </c>
      <c r="E180" s="330"/>
      <c r="F180" s="330"/>
      <c r="G180" s="330"/>
      <c r="H180" s="330"/>
      <c r="I180" s="330"/>
      <c r="J180" s="330"/>
      <c r="K180" s="330"/>
      <c r="L180" s="330"/>
      <c r="M180" s="330"/>
      <c r="N180" s="330"/>
      <c r="O180" s="330"/>
      <c r="P180" s="330"/>
      <c r="Q180" s="330"/>
      <c r="R180" s="330"/>
      <c r="S180" s="661"/>
      <c r="T180" s="330"/>
      <c r="U180" s="330"/>
      <c r="V180" s="330"/>
      <c r="W180" s="330"/>
      <c r="X180" s="330"/>
      <c r="Y180" s="330"/>
      <c r="Z180" s="330"/>
      <c r="AA180" s="330"/>
      <c r="AB180" s="330"/>
      <c r="AC180" s="330"/>
      <c r="AD180" s="330"/>
      <c r="AE180" s="330"/>
      <c r="AF180" s="330"/>
      <c r="AG180" s="330"/>
      <c r="AH180" s="330"/>
      <c r="AI180" s="330"/>
      <c r="AJ180" s="330"/>
      <c r="AK180" s="1283"/>
    </row>
    <row r="181" spans="1:37" ht="15" customHeight="1">
      <c r="A181" s="1280"/>
      <c r="B181" s="1282"/>
      <c r="C181" s="1282"/>
      <c r="D181" s="1280"/>
      <c r="E181" s="330"/>
      <c r="F181" s="330"/>
      <c r="G181" s="330"/>
      <c r="H181" s="330"/>
      <c r="I181" s="330"/>
      <c r="J181" s="330"/>
      <c r="K181" s="330"/>
      <c r="L181" s="330"/>
      <c r="M181" s="330"/>
      <c r="N181" s="330"/>
      <c r="O181" s="330"/>
      <c r="P181" s="330"/>
      <c r="Q181" s="330"/>
      <c r="R181" s="330"/>
      <c r="S181" s="330"/>
      <c r="T181" s="330"/>
      <c r="U181" s="330"/>
      <c r="V181" s="330"/>
      <c r="W181" s="330"/>
      <c r="X181" s="330"/>
      <c r="Y181" s="330"/>
      <c r="Z181" s="330"/>
      <c r="AA181" s="330"/>
      <c r="AB181" s="330"/>
      <c r="AC181" s="330"/>
      <c r="AD181" s="330"/>
      <c r="AE181" s="330"/>
      <c r="AF181" s="330"/>
      <c r="AG181" s="330"/>
      <c r="AH181" s="330"/>
      <c r="AI181" s="330"/>
      <c r="AJ181" s="330"/>
      <c r="AK181" s="1284"/>
    </row>
    <row r="182" spans="1:37" ht="15" customHeight="1">
      <c r="A182" s="1282">
        <v>88</v>
      </c>
      <c r="B182" s="1281" t="s">
        <v>7459</v>
      </c>
      <c r="C182" s="1281" t="s">
        <v>7529</v>
      </c>
      <c r="D182" s="1280" t="s">
        <v>7410</v>
      </c>
      <c r="E182" s="330"/>
      <c r="F182" s="330"/>
      <c r="G182" s="330"/>
      <c r="H182" s="330"/>
      <c r="I182" s="330"/>
      <c r="J182" s="330"/>
      <c r="K182" s="330"/>
      <c r="L182" s="330"/>
      <c r="M182" s="330"/>
      <c r="N182" s="330"/>
      <c r="O182" s="330"/>
      <c r="P182" s="330"/>
      <c r="Q182" s="330"/>
      <c r="R182" s="330"/>
      <c r="S182" s="661"/>
      <c r="T182" s="330"/>
      <c r="U182" s="330"/>
      <c r="V182" s="330"/>
      <c r="W182" s="330"/>
      <c r="X182" s="330"/>
      <c r="Y182" s="330"/>
      <c r="Z182" s="330"/>
      <c r="AA182" s="330"/>
      <c r="AB182" s="330"/>
      <c r="AC182" s="330"/>
      <c r="AD182" s="330"/>
      <c r="AE182" s="330"/>
      <c r="AF182" s="330"/>
      <c r="AG182" s="330"/>
      <c r="AH182" s="330"/>
      <c r="AI182" s="330"/>
      <c r="AJ182" s="330"/>
      <c r="AK182" s="1283"/>
    </row>
    <row r="183" spans="1:37" ht="15" customHeight="1">
      <c r="A183" s="1280"/>
      <c r="B183" s="1282"/>
      <c r="C183" s="1282"/>
      <c r="D183" s="128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1284"/>
    </row>
    <row r="184" spans="1:37" ht="15" customHeight="1">
      <c r="A184" s="1280">
        <v>89</v>
      </c>
      <c r="B184" s="1281" t="s">
        <v>7459</v>
      </c>
      <c r="C184" s="1281" t="s">
        <v>7530</v>
      </c>
      <c r="D184" s="1280" t="s">
        <v>7410</v>
      </c>
      <c r="E184" s="330"/>
      <c r="F184" s="330"/>
      <c r="G184" s="330"/>
      <c r="H184" s="330"/>
      <c r="I184" s="330"/>
      <c r="J184" s="330"/>
      <c r="K184" s="330"/>
      <c r="L184" s="330"/>
      <c r="M184" s="330"/>
      <c r="N184" s="330"/>
      <c r="O184" s="330"/>
      <c r="P184" s="330"/>
      <c r="Q184" s="330"/>
      <c r="R184" s="330"/>
      <c r="S184" s="661"/>
      <c r="T184" s="330"/>
      <c r="U184" s="330"/>
      <c r="V184" s="330"/>
      <c r="W184" s="330"/>
      <c r="X184" s="330"/>
      <c r="Y184" s="330"/>
      <c r="Z184" s="330"/>
      <c r="AA184" s="330"/>
      <c r="AB184" s="330"/>
      <c r="AC184" s="330"/>
      <c r="AD184" s="330"/>
      <c r="AE184" s="330"/>
      <c r="AF184" s="330"/>
      <c r="AG184" s="330"/>
      <c r="AH184" s="330"/>
      <c r="AI184" s="330"/>
      <c r="AJ184" s="330"/>
      <c r="AK184" s="1283"/>
    </row>
    <row r="185" spans="1:37" ht="15" customHeight="1">
      <c r="A185" s="1280"/>
      <c r="B185" s="1282"/>
      <c r="C185" s="1282"/>
      <c r="D185" s="128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1284"/>
    </row>
    <row r="186" spans="1:37" ht="15" customHeight="1">
      <c r="A186" s="1282">
        <v>90</v>
      </c>
      <c r="B186" s="1281" t="s">
        <v>7531</v>
      </c>
      <c r="C186" s="1281" t="s">
        <v>7531</v>
      </c>
      <c r="D186" s="1280" t="s">
        <v>7410</v>
      </c>
      <c r="E186" s="330"/>
      <c r="F186" s="330"/>
      <c r="G186" s="330"/>
      <c r="H186" s="330"/>
      <c r="I186" s="330"/>
      <c r="J186" s="330"/>
      <c r="K186" s="330"/>
      <c r="L186" s="330"/>
      <c r="M186" s="330"/>
      <c r="N186" s="330"/>
      <c r="O186" s="330"/>
      <c r="P186" s="330"/>
      <c r="Q186" s="330"/>
      <c r="R186" s="330"/>
      <c r="S186" s="661"/>
      <c r="T186" s="330"/>
      <c r="U186" s="330"/>
      <c r="V186" s="330"/>
      <c r="W186" s="330"/>
      <c r="X186" s="330"/>
      <c r="Y186" s="330"/>
      <c r="Z186" s="330"/>
      <c r="AA186" s="330"/>
      <c r="AB186" s="330"/>
      <c r="AC186" s="330"/>
      <c r="AD186" s="330"/>
      <c r="AE186" s="330"/>
      <c r="AF186" s="330"/>
      <c r="AG186" s="330"/>
      <c r="AH186" s="330"/>
      <c r="AI186" s="330"/>
      <c r="AJ186" s="330"/>
      <c r="AK186" s="1283"/>
    </row>
    <row r="187" spans="1:37" ht="15" customHeight="1">
      <c r="A187" s="1280"/>
      <c r="B187" s="1282"/>
      <c r="C187" s="1282"/>
      <c r="D187" s="128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/>
      <c r="R187" s="330"/>
      <c r="S187" s="330"/>
      <c r="T187" s="330"/>
      <c r="U187" s="330"/>
      <c r="V187" s="330"/>
      <c r="W187" s="330"/>
      <c r="X187" s="330"/>
      <c r="Y187" s="330"/>
      <c r="Z187" s="330"/>
      <c r="AA187" s="330"/>
      <c r="AB187" s="330"/>
      <c r="AC187" s="330"/>
      <c r="AD187" s="330"/>
      <c r="AE187" s="330"/>
      <c r="AF187" s="330"/>
      <c r="AG187" s="330"/>
      <c r="AH187" s="330"/>
      <c r="AI187" s="330"/>
      <c r="AJ187" s="330"/>
      <c r="AK187" s="1284"/>
    </row>
    <row r="188" spans="1:37" ht="15" customHeight="1">
      <c r="A188" s="1280">
        <v>91</v>
      </c>
      <c r="B188" s="1281" t="s">
        <v>7413</v>
      </c>
      <c r="C188" s="1281" t="s">
        <v>7532</v>
      </c>
      <c r="D188" s="1280" t="s">
        <v>7410</v>
      </c>
      <c r="E188" s="330"/>
      <c r="F188" s="330"/>
      <c r="G188" s="330"/>
      <c r="H188" s="330"/>
      <c r="I188" s="330"/>
      <c r="J188" s="330"/>
      <c r="K188" s="330"/>
      <c r="L188" s="330"/>
      <c r="M188" s="330"/>
      <c r="N188" s="330"/>
      <c r="O188" s="330"/>
      <c r="P188" s="330"/>
      <c r="Q188" s="330"/>
      <c r="R188" s="330"/>
      <c r="S188" s="330"/>
      <c r="T188" s="661"/>
      <c r="U188" s="330"/>
      <c r="V188" s="330"/>
      <c r="W188" s="330"/>
      <c r="X188" s="330"/>
      <c r="Y188" s="330"/>
      <c r="Z188" s="330"/>
      <c r="AA188" s="330"/>
      <c r="AB188" s="330"/>
      <c r="AC188" s="330"/>
      <c r="AD188" s="330"/>
      <c r="AE188" s="330"/>
      <c r="AF188" s="330"/>
      <c r="AG188" s="330"/>
      <c r="AH188" s="330"/>
      <c r="AI188" s="330"/>
      <c r="AJ188" s="330"/>
      <c r="AK188" s="1283"/>
    </row>
    <row r="189" spans="1:37" ht="15" customHeight="1">
      <c r="A189" s="1280"/>
      <c r="B189" s="1282"/>
      <c r="C189" s="1282"/>
      <c r="D189" s="1280"/>
      <c r="E189" s="330"/>
      <c r="F189" s="330"/>
      <c r="G189" s="330"/>
      <c r="H189" s="330"/>
      <c r="I189" s="330"/>
      <c r="J189" s="330"/>
      <c r="K189" s="330"/>
      <c r="L189" s="330"/>
      <c r="M189" s="330"/>
      <c r="N189" s="330"/>
      <c r="O189" s="330"/>
      <c r="P189" s="330"/>
      <c r="Q189" s="330"/>
      <c r="R189" s="330"/>
      <c r="S189" s="330"/>
      <c r="T189" s="330"/>
      <c r="U189" s="330"/>
      <c r="V189" s="330"/>
      <c r="W189" s="330"/>
      <c r="X189" s="330"/>
      <c r="Y189" s="330"/>
      <c r="Z189" s="330"/>
      <c r="AA189" s="330"/>
      <c r="AB189" s="330"/>
      <c r="AC189" s="330"/>
      <c r="AD189" s="330"/>
      <c r="AE189" s="330"/>
      <c r="AF189" s="330"/>
      <c r="AG189" s="330"/>
      <c r="AH189" s="330"/>
      <c r="AI189" s="330"/>
      <c r="AJ189" s="330"/>
      <c r="AK189" s="1284"/>
    </row>
    <row r="190" spans="1:37" ht="15" customHeight="1">
      <c r="A190" s="1282">
        <v>92</v>
      </c>
      <c r="B190" s="1281" t="s">
        <v>7414</v>
      </c>
      <c r="C190" s="1281" t="s">
        <v>7533</v>
      </c>
      <c r="D190" s="1280" t="s">
        <v>7410</v>
      </c>
      <c r="E190" s="330"/>
      <c r="F190" s="330"/>
      <c r="G190" s="330"/>
      <c r="H190" s="330"/>
      <c r="I190" s="330"/>
      <c r="J190" s="330"/>
      <c r="K190" s="330"/>
      <c r="L190" s="330"/>
      <c r="M190" s="330"/>
      <c r="N190" s="330"/>
      <c r="O190" s="330"/>
      <c r="P190" s="330"/>
      <c r="Q190" s="330"/>
      <c r="R190" s="330"/>
      <c r="S190" s="330"/>
      <c r="T190" s="661"/>
      <c r="U190" s="330"/>
      <c r="V190" s="330"/>
      <c r="W190" s="330"/>
      <c r="X190" s="330"/>
      <c r="Y190" s="330"/>
      <c r="Z190" s="330"/>
      <c r="AA190" s="330"/>
      <c r="AB190" s="330"/>
      <c r="AC190" s="330"/>
      <c r="AD190" s="330"/>
      <c r="AE190" s="330"/>
      <c r="AF190" s="330"/>
      <c r="AG190" s="330"/>
      <c r="AH190" s="330"/>
      <c r="AI190" s="330"/>
      <c r="AJ190" s="330"/>
      <c r="AK190" s="1283"/>
    </row>
    <row r="191" spans="1:37" ht="15" customHeight="1">
      <c r="A191" s="1280"/>
      <c r="B191" s="1282"/>
      <c r="C191" s="1282"/>
      <c r="D191" s="1280"/>
      <c r="E191" s="330"/>
      <c r="F191" s="330"/>
      <c r="G191" s="330"/>
      <c r="H191" s="330"/>
      <c r="I191" s="330"/>
      <c r="J191" s="330"/>
      <c r="K191" s="330"/>
      <c r="L191" s="330"/>
      <c r="M191" s="330"/>
      <c r="N191" s="330"/>
      <c r="O191" s="330"/>
      <c r="P191" s="330"/>
      <c r="Q191" s="330"/>
      <c r="R191" s="330"/>
      <c r="S191" s="330"/>
      <c r="T191" s="330"/>
      <c r="U191" s="330"/>
      <c r="V191" s="330"/>
      <c r="W191" s="330"/>
      <c r="X191" s="330"/>
      <c r="Y191" s="330"/>
      <c r="Z191" s="330"/>
      <c r="AA191" s="330"/>
      <c r="AB191" s="330"/>
      <c r="AC191" s="330"/>
      <c r="AD191" s="330"/>
      <c r="AE191" s="330"/>
      <c r="AF191" s="330"/>
      <c r="AG191" s="330"/>
      <c r="AH191" s="330"/>
      <c r="AI191" s="330"/>
      <c r="AJ191" s="330"/>
      <c r="AK191" s="1284"/>
    </row>
    <row r="192" spans="1:37" ht="15" customHeight="1">
      <c r="A192" s="1280">
        <v>93</v>
      </c>
      <c r="B192" s="1281" t="s">
        <v>7414</v>
      </c>
      <c r="C192" s="1281" t="s">
        <v>7534</v>
      </c>
      <c r="D192" s="1280" t="s">
        <v>7410</v>
      </c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661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1283"/>
    </row>
    <row r="193" spans="1:37" ht="15" customHeight="1">
      <c r="A193" s="1280"/>
      <c r="B193" s="1282"/>
      <c r="C193" s="1282"/>
      <c r="D193" s="128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330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1284"/>
    </row>
    <row r="194" spans="1:37" ht="15" customHeight="1">
      <c r="A194" s="1282">
        <v>94</v>
      </c>
      <c r="B194" s="1281" t="s">
        <v>7414</v>
      </c>
      <c r="C194" s="1281" t="s">
        <v>7535</v>
      </c>
      <c r="D194" s="1280" t="s">
        <v>7410</v>
      </c>
      <c r="E194" s="330"/>
      <c r="F194" s="330"/>
      <c r="G194" s="330"/>
      <c r="H194" s="330"/>
      <c r="I194" s="330"/>
      <c r="J194" s="330"/>
      <c r="K194" s="330"/>
      <c r="L194" s="330"/>
      <c r="M194" s="330"/>
      <c r="N194" s="330"/>
      <c r="O194" s="330"/>
      <c r="P194" s="330"/>
      <c r="Q194" s="330"/>
      <c r="R194" s="330"/>
      <c r="S194" s="330"/>
      <c r="T194" s="661"/>
      <c r="U194" s="330"/>
      <c r="V194" s="330"/>
      <c r="W194" s="330"/>
      <c r="X194" s="330"/>
      <c r="Y194" s="330"/>
      <c r="Z194" s="330"/>
      <c r="AA194" s="330"/>
      <c r="AB194" s="330"/>
      <c r="AC194" s="330"/>
      <c r="AD194" s="330"/>
      <c r="AE194" s="330"/>
      <c r="AF194" s="330"/>
      <c r="AG194" s="330"/>
      <c r="AH194" s="330"/>
      <c r="AI194" s="330"/>
      <c r="AJ194" s="330"/>
      <c r="AK194" s="1283"/>
    </row>
    <row r="195" spans="1:37" ht="15" customHeight="1">
      <c r="A195" s="1280"/>
      <c r="B195" s="1282"/>
      <c r="C195" s="1282"/>
      <c r="D195" s="1280"/>
      <c r="E195" s="330"/>
      <c r="F195" s="330"/>
      <c r="G195" s="330"/>
      <c r="H195" s="330"/>
      <c r="I195" s="330"/>
      <c r="J195" s="330"/>
      <c r="K195" s="330"/>
      <c r="L195" s="330"/>
      <c r="M195" s="330"/>
      <c r="N195" s="330"/>
      <c r="O195" s="330"/>
      <c r="P195" s="330"/>
      <c r="Q195" s="330"/>
      <c r="R195" s="330"/>
      <c r="S195" s="330"/>
      <c r="T195" s="330"/>
      <c r="U195" s="330"/>
      <c r="V195" s="330"/>
      <c r="W195" s="330"/>
      <c r="X195" s="330"/>
      <c r="Y195" s="330"/>
      <c r="Z195" s="330"/>
      <c r="AA195" s="330"/>
      <c r="AB195" s="330"/>
      <c r="AC195" s="330"/>
      <c r="AD195" s="330"/>
      <c r="AE195" s="330"/>
      <c r="AF195" s="330"/>
      <c r="AG195" s="330"/>
      <c r="AH195" s="330"/>
      <c r="AI195" s="330"/>
      <c r="AJ195" s="330"/>
      <c r="AK195" s="1284"/>
    </row>
    <row r="196" spans="1:37" ht="15" customHeight="1">
      <c r="A196" s="1280">
        <v>95</v>
      </c>
      <c r="B196" s="1281" t="s">
        <v>7414</v>
      </c>
      <c r="C196" s="1281" t="s">
        <v>7536</v>
      </c>
      <c r="D196" s="1280" t="s">
        <v>7410</v>
      </c>
      <c r="E196" s="330"/>
      <c r="F196" s="330"/>
      <c r="G196" s="330"/>
      <c r="H196" s="330"/>
      <c r="I196" s="330"/>
      <c r="J196" s="330"/>
      <c r="K196" s="330"/>
      <c r="L196" s="330"/>
      <c r="M196" s="330"/>
      <c r="N196" s="330"/>
      <c r="O196" s="330"/>
      <c r="P196" s="330"/>
      <c r="Q196" s="330"/>
      <c r="R196" s="330"/>
      <c r="S196" s="330"/>
      <c r="T196" s="661"/>
      <c r="U196" s="330"/>
      <c r="V196" s="330"/>
      <c r="W196" s="330"/>
      <c r="X196" s="330"/>
      <c r="Y196" s="330"/>
      <c r="Z196" s="330"/>
      <c r="AA196" s="330"/>
      <c r="AB196" s="330"/>
      <c r="AC196" s="330"/>
      <c r="AD196" s="330"/>
      <c r="AE196" s="330"/>
      <c r="AF196" s="330"/>
      <c r="AG196" s="330"/>
      <c r="AH196" s="330"/>
      <c r="AI196" s="330"/>
      <c r="AJ196" s="330"/>
      <c r="AK196" s="1283"/>
    </row>
    <row r="197" spans="1:37" ht="15" customHeight="1">
      <c r="A197" s="1280"/>
      <c r="B197" s="1282"/>
      <c r="C197" s="1282"/>
      <c r="D197" s="1280"/>
      <c r="E197" s="330"/>
      <c r="F197" s="330"/>
      <c r="G197" s="330"/>
      <c r="H197" s="330"/>
      <c r="I197" s="330"/>
      <c r="J197" s="330"/>
      <c r="K197" s="330"/>
      <c r="L197" s="330"/>
      <c r="M197" s="330"/>
      <c r="N197" s="330"/>
      <c r="O197" s="330"/>
      <c r="P197" s="330"/>
      <c r="Q197" s="330"/>
      <c r="R197" s="330"/>
      <c r="S197" s="330"/>
      <c r="T197" s="330"/>
      <c r="U197" s="330"/>
      <c r="V197" s="330"/>
      <c r="W197" s="330"/>
      <c r="X197" s="330"/>
      <c r="Y197" s="330"/>
      <c r="Z197" s="330"/>
      <c r="AA197" s="330"/>
      <c r="AB197" s="330"/>
      <c r="AC197" s="330"/>
      <c r="AD197" s="330"/>
      <c r="AE197" s="330"/>
      <c r="AF197" s="330"/>
      <c r="AG197" s="330"/>
      <c r="AH197" s="330"/>
      <c r="AI197" s="330"/>
      <c r="AJ197" s="330"/>
      <c r="AK197" s="1284"/>
    </row>
    <row r="198" spans="1:37" ht="15" customHeight="1">
      <c r="A198" s="1282">
        <v>96</v>
      </c>
      <c r="B198" s="1281" t="s">
        <v>7413</v>
      </c>
      <c r="C198" s="1281" t="s">
        <v>7537</v>
      </c>
      <c r="D198" s="1280" t="s">
        <v>7410</v>
      </c>
      <c r="E198" s="330"/>
      <c r="F198" s="330"/>
      <c r="G198" s="330"/>
      <c r="H198" s="330"/>
      <c r="I198" s="330"/>
      <c r="J198" s="330"/>
      <c r="K198" s="330"/>
      <c r="L198" s="330"/>
      <c r="M198" s="330"/>
      <c r="N198" s="330"/>
      <c r="O198" s="330"/>
      <c r="P198" s="330"/>
      <c r="Q198" s="330"/>
      <c r="R198" s="330"/>
      <c r="S198" s="330"/>
      <c r="T198" s="661"/>
      <c r="U198" s="330"/>
      <c r="V198" s="330"/>
      <c r="W198" s="330"/>
      <c r="X198" s="330"/>
      <c r="Y198" s="330"/>
      <c r="Z198" s="330"/>
      <c r="AA198" s="330"/>
      <c r="AB198" s="330"/>
      <c r="AC198" s="330"/>
      <c r="AD198" s="330"/>
      <c r="AE198" s="330"/>
      <c r="AF198" s="330"/>
      <c r="AG198" s="330"/>
      <c r="AH198" s="330"/>
      <c r="AI198" s="330"/>
      <c r="AJ198" s="330"/>
      <c r="AK198" s="1283"/>
    </row>
    <row r="199" spans="1:37" ht="15" customHeight="1">
      <c r="A199" s="1280"/>
      <c r="B199" s="1282"/>
      <c r="C199" s="1282"/>
      <c r="D199" s="128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/>
      <c r="R199" s="330"/>
      <c r="S199" s="330"/>
      <c r="T199" s="330"/>
      <c r="U199" s="330"/>
      <c r="V199" s="330"/>
      <c r="W199" s="330"/>
      <c r="X199" s="330"/>
      <c r="Y199" s="330"/>
      <c r="Z199" s="330"/>
      <c r="AA199" s="330"/>
      <c r="AB199" s="330"/>
      <c r="AC199" s="330"/>
      <c r="AD199" s="330"/>
      <c r="AE199" s="330"/>
      <c r="AF199" s="330"/>
      <c r="AG199" s="330"/>
      <c r="AH199" s="330"/>
      <c r="AI199" s="330"/>
      <c r="AJ199" s="330"/>
      <c r="AK199" s="1284"/>
    </row>
    <row r="200" spans="1:37" ht="15" customHeight="1">
      <c r="A200" s="1280">
        <v>97</v>
      </c>
      <c r="B200" s="1281" t="s">
        <v>7413</v>
      </c>
      <c r="C200" s="1281" t="s">
        <v>7538</v>
      </c>
      <c r="D200" s="1280" t="s">
        <v>7410</v>
      </c>
      <c r="E200" s="330"/>
      <c r="F200" s="330"/>
      <c r="G200" s="330"/>
      <c r="H200" s="330"/>
      <c r="I200" s="330"/>
      <c r="J200" s="330"/>
      <c r="K200" s="330"/>
      <c r="L200" s="330"/>
      <c r="M200" s="330"/>
      <c r="N200" s="330"/>
      <c r="O200" s="330"/>
      <c r="P200" s="330"/>
      <c r="Q200" s="330"/>
      <c r="R200" s="330"/>
      <c r="S200" s="330"/>
      <c r="T200" s="330"/>
      <c r="U200" s="661"/>
      <c r="V200" s="330"/>
      <c r="W200" s="330"/>
      <c r="X200" s="330"/>
      <c r="Y200" s="330"/>
      <c r="Z200" s="330"/>
      <c r="AA200" s="330"/>
      <c r="AB200" s="330"/>
      <c r="AC200" s="330"/>
      <c r="AD200" s="330"/>
      <c r="AE200" s="330"/>
      <c r="AF200" s="330"/>
      <c r="AG200" s="330"/>
      <c r="AH200" s="330"/>
      <c r="AI200" s="330"/>
      <c r="AJ200" s="330"/>
      <c r="AK200" s="1283"/>
    </row>
    <row r="201" spans="1:37" ht="15" customHeight="1">
      <c r="A201" s="1280"/>
      <c r="B201" s="1282"/>
      <c r="C201" s="1282"/>
      <c r="D201" s="1280"/>
      <c r="E201" s="330"/>
      <c r="F201" s="330"/>
      <c r="G201" s="330"/>
      <c r="H201" s="330"/>
      <c r="I201" s="330"/>
      <c r="J201" s="330"/>
      <c r="K201" s="330"/>
      <c r="L201" s="330"/>
      <c r="M201" s="330"/>
      <c r="N201" s="330"/>
      <c r="O201" s="330"/>
      <c r="P201" s="330"/>
      <c r="Q201" s="330"/>
      <c r="R201" s="330"/>
      <c r="S201" s="330"/>
      <c r="T201" s="330"/>
      <c r="U201" s="330"/>
      <c r="V201" s="330"/>
      <c r="W201" s="330"/>
      <c r="X201" s="330"/>
      <c r="Y201" s="330"/>
      <c r="Z201" s="330"/>
      <c r="AA201" s="330"/>
      <c r="AB201" s="330"/>
      <c r="AC201" s="330"/>
      <c r="AD201" s="330"/>
      <c r="AE201" s="330"/>
      <c r="AF201" s="330"/>
      <c r="AG201" s="330"/>
      <c r="AH201" s="330"/>
      <c r="AI201" s="330"/>
      <c r="AJ201" s="330"/>
      <c r="AK201" s="1284"/>
    </row>
    <row r="202" spans="1:37" ht="15" customHeight="1">
      <c r="A202" s="1282">
        <v>98</v>
      </c>
      <c r="B202" s="1281" t="s">
        <v>7413</v>
      </c>
      <c r="C202" s="1281" t="s">
        <v>7539</v>
      </c>
      <c r="D202" s="1280" t="s">
        <v>7410</v>
      </c>
      <c r="E202" s="330"/>
      <c r="F202" s="330"/>
      <c r="G202" s="330"/>
      <c r="H202" s="330"/>
      <c r="I202" s="330"/>
      <c r="J202" s="330"/>
      <c r="K202" s="330"/>
      <c r="L202" s="330"/>
      <c r="M202" s="330"/>
      <c r="N202" s="330"/>
      <c r="O202" s="330"/>
      <c r="P202" s="330"/>
      <c r="Q202" s="330"/>
      <c r="R202" s="330"/>
      <c r="S202" s="330"/>
      <c r="T202" s="330"/>
      <c r="U202" s="661"/>
      <c r="V202" s="330"/>
      <c r="W202" s="330"/>
      <c r="X202" s="330"/>
      <c r="Y202" s="330"/>
      <c r="Z202" s="330"/>
      <c r="AA202" s="330"/>
      <c r="AB202" s="330"/>
      <c r="AC202" s="330"/>
      <c r="AD202" s="330"/>
      <c r="AE202" s="330"/>
      <c r="AF202" s="330"/>
      <c r="AG202" s="330"/>
      <c r="AH202" s="330"/>
      <c r="AI202" s="330"/>
      <c r="AJ202" s="330"/>
      <c r="AK202" s="1283"/>
    </row>
    <row r="203" spans="1:37" ht="15" customHeight="1">
      <c r="A203" s="1280"/>
      <c r="B203" s="1282"/>
      <c r="C203" s="1282"/>
      <c r="D203" s="1280"/>
      <c r="E203" s="330"/>
      <c r="F203" s="330"/>
      <c r="G203" s="330"/>
      <c r="H203" s="330"/>
      <c r="I203" s="330"/>
      <c r="J203" s="330"/>
      <c r="K203" s="330"/>
      <c r="L203" s="330"/>
      <c r="M203" s="330"/>
      <c r="N203" s="330"/>
      <c r="O203" s="330"/>
      <c r="P203" s="330"/>
      <c r="Q203" s="330"/>
      <c r="R203" s="330"/>
      <c r="S203" s="330"/>
      <c r="T203" s="330"/>
      <c r="U203" s="330"/>
      <c r="V203" s="330"/>
      <c r="W203" s="330"/>
      <c r="X203" s="330"/>
      <c r="Y203" s="330"/>
      <c r="Z203" s="330"/>
      <c r="AA203" s="330"/>
      <c r="AB203" s="330"/>
      <c r="AC203" s="330"/>
      <c r="AD203" s="330"/>
      <c r="AE203" s="330"/>
      <c r="AF203" s="330"/>
      <c r="AG203" s="330"/>
      <c r="AH203" s="330"/>
      <c r="AI203" s="330"/>
      <c r="AJ203" s="330"/>
      <c r="AK203" s="1284"/>
    </row>
    <row r="204" spans="1:37" ht="15" customHeight="1">
      <c r="A204" s="1280">
        <v>99</v>
      </c>
      <c r="B204" s="1281" t="s">
        <v>7414</v>
      </c>
      <c r="C204" s="1281" t="s">
        <v>7540</v>
      </c>
      <c r="D204" s="1280" t="s">
        <v>7410</v>
      </c>
      <c r="E204" s="330"/>
      <c r="F204" s="330"/>
      <c r="G204" s="330"/>
      <c r="H204" s="330"/>
      <c r="I204" s="330"/>
      <c r="J204" s="330"/>
      <c r="K204" s="330"/>
      <c r="L204" s="330"/>
      <c r="M204" s="330"/>
      <c r="N204" s="330"/>
      <c r="O204" s="330"/>
      <c r="P204" s="330"/>
      <c r="Q204" s="330"/>
      <c r="R204" s="330"/>
      <c r="S204" s="330"/>
      <c r="T204" s="330"/>
      <c r="U204" s="661"/>
      <c r="V204" s="330"/>
      <c r="W204" s="330"/>
      <c r="X204" s="330"/>
      <c r="Y204" s="330"/>
      <c r="Z204" s="330"/>
      <c r="AA204" s="330"/>
      <c r="AB204" s="330"/>
      <c r="AC204" s="330"/>
      <c r="AD204" s="330"/>
      <c r="AE204" s="330"/>
      <c r="AF204" s="330"/>
      <c r="AG204" s="330"/>
      <c r="AH204" s="330"/>
      <c r="AI204" s="330"/>
      <c r="AJ204" s="330"/>
      <c r="AK204" s="1283"/>
    </row>
    <row r="205" spans="1:37" ht="15" customHeight="1">
      <c r="A205" s="1280"/>
      <c r="B205" s="1282"/>
      <c r="C205" s="1282"/>
      <c r="D205" s="1280"/>
      <c r="E205" s="330"/>
      <c r="F205" s="330"/>
      <c r="G205" s="330"/>
      <c r="H205" s="330"/>
      <c r="I205" s="330"/>
      <c r="J205" s="330"/>
      <c r="K205" s="330"/>
      <c r="L205" s="330"/>
      <c r="M205" s="330"/>
      <c r="N205" s="330"/>
      <c r="O205" s="330"/>
      <c r="P205" s="330"/>
      <c r="Q205" s="330"/>
      <c r="R205" s="330"/>
      <c r="S205" s="330"/>
      <c r="T205" s="330"/>
      <c r="U205" s="330"/>
      <c r="V205" s="330"/>
      <c r="W205" s="330"/>
      <c r="X205" s="330"/>
      <c r="Y205" s="330"/>
      <c r="Z205" s="330"/>
      <c r="AA205" s="330"/>
      <c r="AB205" s="330"/>
      <c r="AC205" s="330"/>
      <c r="AD205" s="330"/>
      <c r="AE205" s="330"/>
      <c r="AF205" s="330"/>
      <c r="AG205" s="330"/>
      <c r="AH205" s="330"/>
      <c r="AI205" s="330"/>
      <c r="AJ205" s="330"/>
      <c r="AK205" s="1284"/>
    </row>
    <row r="206" spans="1:37" ht="15" customHeight="1">
      <c r="A206" s="1282">
        <v>100</v>
      </c>
      <c r="B206" s="1281" t="s">
        <v>7413</v>
      </c>
      <c r="C206" s="1281" t="s">
        <v>7541</v>
      </c>
      <c r="D206" s="1280" t="s">
        <v>7410</v>
      </c>
      <c r="E206" s="330"/>
      <c r="F206" s="330"/>
      <c r="G206" s="330"/>
      <c r="H206" s="330"/>
      <c r="I206" s="330"/>
      <c r="J206" s="330"/>
      <c r="K206" s="330"/>
      <c r="L206" s="330"/>
      <c r="M206" s="330"/>
      <c r="N206" s="330"/>
      <c r="O206" s="330"/>
      <c r="P206" s="330"/>
      <c r="Q206" s="330"/>
      <c r="R206" s="330"/>
      <c r="S206" s="330"/>
      <c r="T206" s="330"/>
      <c r="U206" s="661"/>
      <c r="V206" s="330"/>
      <c r="W206" s="330"/>
      <c r="X206" s="330"/>
      <c r="Y206" s="330"/>
      <c r="Z206" s="330"/>
      <c r="AA206" s="330"/>
      <c r="AB206" s="330"/>
      <c r="AC206" s="330"/>
      <c r="AD206" s="330"/>
      <c r="AE206" s="330"/>
      <c r="AF206" s="330"/>
      <c r="AG206" s="330"/>
      <c r="AH206" s="330"/>
      <c r="AI206" s="330"/>
      <c r="AJ206" s="330"/>
      <c r="AK206" s="1283"/>
    </row>
    <row r="207" spans="1:37" ht="15" customHeight="1">
      <c r="A207" s="1280"/>
      <c r="B207" s="1282"/>
      <c r="C207" s="1282"/>
      <c r="D207" s="128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330"/>
      <c r="T207" s="330"/>
      <c r="U207" s="330"/>
      <c r="V207" s="330"/>
      <c r="W207" s="330"/>
      <c r="X207" s="330"/>
      <c r="Y207" s="330"/>
      <c r="Z207" s="330"/>
      <c r="AA207" s="330"/>
      <c r="AB207" s="330"/>
      <c r="AC207" s="330"/>
      <c r="AD207" s="330"/>
      <c r="AE207" s="330"/>
      <c r="AF207" s="330"/>
      <c r="AG207" s="330"/>
      <c r="AH207" s="330"/>
      <c r="AI207" s="330"/>
      <c r="AJ207" s="330"/>
      <c r="AK207" s="1284"/>
    </row>
    <row r="208" spans="1:37" ht="15" customHeight="1">
      <c r="A208" s="1280">
        <v>101</v>
      </c>
      <c r="B208" s="1281" t="s">
        <v>7413</v>
      </c>
      <c r="C208" s="1281" t="s">
        <v>7542</v>
      </c>
      <c r="D208" s="1280" t="s">
        <v>7410</v>
      </c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330"/>
      <c r="T208" s="330"/>
      <c r="U208" s="661"/>
      <c r="V208" s="330"/>
      <c r="W208" s="330"/>
      <c r="X208" s="330"/>
      <c r="Y208" s="330"/>
      <c r="Z208" s="330"/>
      <c r="AA208" s="330"/>
      <c r="AB208" s="330"/>
      <c r="AC208" s="330"/>
      <c r="AD208" s="330"/>
      <c r="AE208" s="330"/>
      <c r="AF208" s="330"/>
      <c r="AG208" s="330"/>
      <c r="AH208" s="330"/>
      <c r="AI208" s="330"/>
      <c r="AJ208" s="330"/>
      <c r="AK208" s="1283"/>
    </row>
    <row r="209" spans="1:37" ht="15" customHeight="1">
      <c r="A209" s="1280"/>
      <c r="B209" s="1282"/>
      <c r="C209" s="1282"/>
      <c r="D209" s="1280"/>
      <c r="E209" s="330"/>
      <c r="F209" s="330"/>
      <c r="G209" s="330"/>
      <c r="H209" s="330"/>
      <c r="I209" s="330"/>
      <c r="J209" s="330"/>
      <c r="K209" s="330"/>
      <c r="L209" s="330"/>
      <c r="M209" s="330"/>
      <c r="N209" s="330"/>
      <c r="O209" s="330"/>
      <c r="P209" s="330"/>
      <c r="Q209" s="330"/>
      <c r="R209" s="330"/>
      <c r="S209" s="330"/>
      <c r="T209" s="330"/>
      <c r="U209" s="330"/>
      <c r="V209" s="330"/>
      <c r="W209" s="330"/>
      <c r="X209" s="330"/>
      <c r="Y209" s="330"/>
      <c r="Z209" s="330"/>
      <c r="AA209" s="330"/>
      <c r="AB209" s="330"/>
      <c r="AC209" s="330"/>
      <c r="AD209" s="330"/>
      <c r="AE209" s="330"/>
      <c r="AF209" s="330"/>
      <c r="AG209" s="330"/>
      <c r="AH209" s="330"/>
      <c r="AI209" s="330"/>
      <c r="AJ209" s="330"/>
      <c r="AK209" s="1284"/>
    </row>
    <row r="210" spans="1:37" ht="15" customHeight="1">
      <c r="A210" s="1282">
        <v>102</v>
      </c>
      <c r="B210" s="1281" t="s">
        <v>7413</v>
      </c>
      <c r="C210" s="1281" t="s">
        <v>7543</v>
      </c>
      <c r="D210" s="1280" t="s">
        <v>7410</v>
      </c>
      <c r="E210" s="330"/>
      <c r="F210" s="330"/>
      <c r="G210" s="330"/>
      <c r="H210" s="330"/>
      <c r="I210" s="330"/>
      <c r="J210" s="330"/>
      <c r="K210" s="330"/>
      <c r="L210" s="330"/>
      <c r="M210" s="330"/>
      <c r="N210" s="330"/>
      <c r="O210" s="330"/>
      <c r="P210" s="330"/>
      <c r="Q210" s="330"/>
      <c r="R210" s="330"/>
      <c r="S210" s="330"/>
      <c r="T210" s="330"/>
      <c r="U210" s="661"/>
      <c r="V210" s="330"/>
      <c r="W210" s="330"/>
      <c r="X210" s="330"/>
      <c r="Y210" s="330"/>
      <c r="Z210" s="330"/>
      <c r="AA210" s="330"/>
      <c r="AB210" s="330"/>
      <c r="AC210" s="330"/>
      <c r="AD210" s="330"/>
      <c r="AE210" s="330"/>
      <c r="AF210" s="330"/>
      <c r="AG210" s="330"/>
      <c r="AH210" s="330"/>
      <c r="AI210" s="330"/>
      <c r="AJ210" s="330"/>
      <c r="AK210" s="1283"/>
    </row>
    <row r="211" spans="1:37" ht="15" customHeight="1">
      <c r="A211" s="1280"/>
      <c r="B211" s="1282"/>
      <c r="C211" s="1282"/>
      <c r="D211" s="1280"/>
      <c r="E211" s="330"/>
      <c r="F211" s="330"/>
      <c r="G211" s="330"/>
      <c r="H211" s="330"/>
      <c r="I211" s="330"/>
      <c r="J211" s="330"/>
      <c r="K211" s="330"/>
      <c r="L211" s="330"/>
      <c r="M211" s="330"/>
      <c r="N211" s="330"/>
      <c r="O211" s="330"/>
      <c r="P211" s="330"/>
      <c r="Q211" s="330"/>
      <c r="R211" s="330"/>
      <c r="S211" s="330"/>
      <c r="T211" s="330"/>
      <c r="U211" s="330"/>
      <c r="V211" s="330"/>
      <c r="W211" s="330"/>
      <c r="X211" s="330"/>
      <c r="Y211" s="330"/>
      <c r="Z211" s="330"/>
      <c r="AA211" s="330"/>
      <c r="AB211" s="330"/>
      <c r="AC211" s="330"/>
      <c r="AD211" s="330"/>
      <c r="AE211" s="330"/>
      <c r="AF211" s="330"/>
      <c r="AG211" s="330"/>
      <c r="AH211" s="330"/>
      <c r="AI211" s="330"/>
      <c r="AJ211" s="330"/>
      <c r="AK211" s="1284"/>
    </row>
    <row r="212" spans="1:37" ht="15" customHeight="1">
      <c r="A212" s="1280">
        <v>103</v>
      </c>
      <c r="B212" s="1281" t="s">
        <v>7468</v>
      </c>
      <c r="C212" s="1281" t="s">
        <v>7544</v>
      </c>
      <c r="D212" s="1280" t="s">
        <v>7410</v>
      </c>
      <c r="E212" s="330"/>
      <c r="F212" s="330"/>
      <c r="G212" s="330"/>
      <c r="H212" s="330"/>
      <c r="I212" s="330"/>
      <c r="J212" s="330"/>
      <c r="K212" s="330"/>
      <c r="L212" s="330"/>
      <c r="M212" s="330"/>
      <c r="N212" s="330"/>
      <c r="O212" s="330"/>
      <c r="P212" s="330"/>
      <c r="Q212" s="330"/>
      <c r="R212" s="330"/>
      <c r="S212" s="330"/>
      <c r="T212" s="330"/>
      <c r="U212" s="330"/>
      <c r="V212" s="661"/>
      <c r="W212" s="330"/>
      <c r="X212" s="330"/>
      <c r="Y212" s="330"/>
      <c r="Z212" s="330"/>
      <c r="AA212" s="330"/>
      <c r="AB212" s="330"/>
      <c r="AC212" s="330"/>
      <c r="AD212" s="330"/>
      <c r="AE212" s="330"/>
      <c r="AF212" s="330"/>
      <c r="AG212" s="330"/>
      <c r="AH212" s="330"/>
      <c r="AI212" s="330"/>
      <c r="AJ212" s="330"/>
      <c r="AK212" s="1283"/>
    </row>
    <row r="213" spans="1:37" ht="15" customHeight="1">
      <c r="A213" s="1280"/>
      <c r="B213" s="1282"/>
      <c r="C213" s="1282"/>
      <c r="D213" s="1280"/>
      <c r="E213" s="330"/>
      <c r="F213" s="330"/>
      <c r="G213" s="330"/>
      <c r="H213" s="330"/>
      <c r="I213" s="330"/>
      <c r="J213" s="330"/>
      <c r="K213" s="330"/>
      <c r="L213" s="330"/>
      <c r="M213" s="330"/>
      <c r="N213" s="330"/>
      <c r="O213" s="330"/>
      <c r="P213" s="330"/>
      <c r="Q213" s="330"/>
      <c r="R213" s="330"/>
      <c r="S213" s="330"/>
      <c r="T213" s="330"/>
      <c r="U213" s="330"/>
      <c r="V213" s="330"/>
      <c r="W213" s="330"/>
      <c r="X213" s="330"/>
      <c r="Y213" s="330"/>
      <c r="Z213" s="330"/>
      <c r="AA213" s="330"/>
      <c r="AB213" s="330"/>
      <c r="AC213" s="330"/>
      <c r="AD213" s="330"/>
      <c r="AE213" s="330"/>
      <c r="AF213" s="330"/>
      <c r="AG213" s="330"/>
      <c r="AH213" s="330"/>
      <c r="AI213" s="330"/>
      <c r="AJ213" s="330"/>
      <c r="AK213" s="1284"/>
    </row>
    <row r="214" spans="1:37" ht="15" customHeight="1">
      <c r="A214" s="1282">
        <v>104</v>
      </c>
      <c r="B214" s="1281" t="s">
        <v>7413</v>
      </c>
      <c r="C214" s="1281" t="s">
        <v>7545</v>
      </c>
      <c r="D214" s="1280" t="s">
        <v>7410</v>
      </c>
      <c r="E214" s="330"/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330"/>
      <c r="T214" s="330"/>
      <c r="U214" s="330"/>
      <c r="V214" s="661"/>
      <c r="W214" s="330"/>
      <c r="X214" s="330"/>
      <c r="Y214" s="330"/>
      <c r="Z214" s="330"/>
      <c r="AA214" s="330"/>
      <c r="AB214" s="330"/>
      <c r="AC214" s="330"/>
      <c r="AD214" s="330"/>
      <c r="AE214" s="330"/>
      <c r="AF214" s="330"/>
      <c r="AG214" s="330"/>
      <c r="AH214" s="330"/>
      <c r="AI214" s="330"/>
      <c r="AJ214" s="330"/>
      <c r="AK214" s="1283"/>
    </row>
    <row r="215" spans="1:37" ht="15" customHeight="1">
      <c r="A215" s="1280"/>
      <c r="B215" s="1282"/>
      <c r="C215" s="1282"/>
      <c r="D215" s="1280"/>
      <c r="E215" s="330"/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330"/>
      <c r="T215" s="330"/>
      <c r="U215" s="330"/>
      <c r="V215" s="330"/>
      <c r="W215" s="330"/>
      <c r="X215" s="330"/>
      <c r="Y215" s="330"/>
      <c r="Z215" s="330"/>
      <c r="AA215" s="330"/>
      <c r="AB215" s="330"/>
      <c r="AC215" s="330"/>
      <c r="AD215" s="330"/>
      <c r="AE215" s="330"/>
      <c r="AF215" s="330"/>
      <c r="AG215" s="330"/>
      <c r="AH215" s="330"/>
      <c r="AI215" s="330"/>
      <c r="AJ215" s="330"/>
      <c r="AK215" s="1284"/>
    </row>
    <row r="216" spans="1:37" ht="15" customHeight="1">
      <c r="A216" s="1280">
        <v>105</v>
      </c>
      <c r="B216" s="1281" t="s">
        <v>7413</v>
      </c>
      <c r="C216" s="1281" t="s">
        <v>7546</v>
      </c>
      <c r="D216" s="1280" t="s">
        <v>7410</v>
      </c>
      <c r="E216" s="330"/>
      <c r="F216" s="330"/>
      <c r="G216" s="330"/>
      <c r="H216" s="330"/>
      <c r="I216" s="330"/>
      <c r="J216" s="330"/>
      <c r="K216" s="330"/>
      <c r="L216" s="330"/>
      <c r="M216" s="330"/>
      <c r="N216" s="330"/>
      <c r="O216" s="330"/>
      <c r="P216" s="330"/>
      <c r="Q216" s="330"/>
      <c r="R216" s="330"/>
      <c r="S216" s="330"/>
      <c r="T216" s="330"/>
      <c r="U216" s="330"/>
      <c r="V216" s="661"/>
      <c r="W216" s="330"/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330"/>
      <c r="AH216" s="330"/>
      <c r="AI216" s="330"/>
      <c r="AJ216" s="330"/>
      <c r="AK216" s="1283"/>
    </row>
    <row r="217" spans="1:37" ht="15" customHeight="1">
      <c r="A217" s="1280"/>
      <c r="B217" s="1282"/>
      <c r="C217" s="1282"/>
      <c r="D217" s="1280"/>
      <c r="E217" s="330"/>
      <c r="F217" s="330"/>
      <c r="G217" s="330"/>
      <c r="H217" s="330"/>
      <c r="I217" s="330"/>
      <c r="J217" s="330"/>
      <c r="K217" s="330"/>
      <c r="L217" s="330"/>
      <c r="M217" s="330"/>
      <c r="N217" s="330"/>
      <c r="O217" s="330"/>
      <c r="P217" s="330"/>
      <c r="Q217" s="330"/>
      <c r="R217" s="330"/>
      <c r="S217" s="330"/>
      <c r="T217" s="330"/>
      <c r="U217" s="330"/>
      <c r="V217" s="330"/>
      <c r="W217" s="330"/>
      <c r="X217" s="330"/>
      <c r="Y217" s="330"/>
      <c r="Z217" s="330"/>
      <c r="AA217" s="330"/>
      <c r="AB217" s="330"/>
      <c r="AC217" s="330"/>
      <c r="AD217" s="330"/>
      <c r="AE217" s="330"/>
      <c r="AF217" s="330"/>
      <c r="AG217" s="330"/>
      <c r="AH217" s="330"/>
      <c r="AI217" s="330"/>
      <c r="AJ217" s="330"/>
      <c r="AK217" s="1284"/>
    </row>
    <row r="218" spans="1:37" ht="15" customHeight="1">
      <c r="A218" s="1282">
        <v>106</v>
      </c>
      <c r="B218" s="1281" t="s">
        <v>7413</v>
      </c>
      <c r="C218" s="1281" t="s">
        <v>7547</v>
      </c>
      <c r="D218" s="1280" t="s">
        <v>7410</v>
      </c>
      <c r="E218" s="330"/>
      <c r="F218" s="330"/>
      <c r="G218" s="330"/>
      <c r="H218" s="330"/>
      <c r="I218" s="330"/>
      <c r="J218" s="330"/>
      <c r="K218" s="330"/>
      <c r="L218" s="330"/>
      <c r="M218" s="330"/>
      <c r="N218" s="330"/>
      <c r="O218" s="330"/>
      <c r="P218" s="330"/>
      <c r="Q218" s="330"/>
      <c r="R218" s="330"/>
      <c r="S218" s="330"/>
      <c r="T218" s="330"/>
      <c r="U218" s="330"/>
      <c r="V218" s="661"/>
      <c r="W218" s="330"/>
      <c r="X218" s="330"/>
      <c r="Y218" s="330"/>
      <c r="Z218" s="330"/>
      <c r="AA218" s="330"/>
      <c r="AB218" s="330"/>
      <c r="AC218" s="330"/>
      <c r="AD218" s="330"/>
      <c r="AE218" s="330"/>
      <c r="AF218" s="330"/>
      <c r="AG218" s="330"/>
      <c r="AH218" s="330"/>
      <c r="AI218" s="330"/>
      <c r="AJ218" s="330"/>
      <c r="AK218" s="1283"/>
    </row>
    <row r="219" spans="1:37" ht="15" customHeight="1">
      <c r="A219" s="1280"/>
      <c r="B219" s="1282"/>
      <c r="C219" s="1282"/>
      <c r="D219" s="1280"/>
      <c r="E219" s="330"/>
      <c r="F219" s="330"/>
      <c r="G219" s="330"/>
      <c r="H219" s="330"/>
      <c r="I219" s="330"/>
      <c r="J219" s="330"/>
      <c r="K219" s="330"/>
      <c r="L219" s="330"/>
      <c r="M219" s="330"/>
      <c r="N219" s="330"/>
      <c r="O219" s="330"/>
      <c r="P219" s="330"/>
      <c r="Q219" s="330"/>
      <c r="R219" s="330"/>
      <c r="S219" s="330"/>
      <c r="T219" s="330"/>
      <c r="U219" s="330"/>
      <c r="V219" s="330"/>
      <c r="W219" s="330"/>
      <c r="X219" s="330"/>
      <c r="Y219" s="330"/>
      <c r="Z219" s="330"/>
      <c r="AA219" s="330"/>
      <c r="AB219" s="330"/>
      <c r="AC219" s="330"/>
      <c r="AD219" s="330"/>
      <c r="AE219" s="330"/>
      <c r="AF219" s="330"/>
      <c r="AG219" s="330"/>
      <c r="AH219" s="330"/>
      <c r="AI219" s="330"/>
      <c r="AJ219" s="330"/>
      <c r="AK219" s="1284"/>
    </row>
    <row r="220" spans="1:37" ht="15" customHeight="1">
      <c r="A220" s="1280">
        <v>107</v>
      </c>
      <c r="B220" s="1281" t="s">
        <v>7414</v>
      </c>
      <c r="C220" s="1281" t="s">
        <v>7548</v>
      </c>
      <c r="D220" s="1280" t="s">
        <v>7410</v>
      </c>
      <c r="E220" s="330"/>
      <c r="F220" s="330"/>
      <c r="G220" s="330"/>
      <c r="H220" s="330"/>
      <c r="I220" s="330"/>
      <c r="J220" s="330"/>
      <c r="K220" s="330"/>
      <c r="L220" s="330"/>
      <c r="M220" s="330"/>
      <c r="N220" s="330"/>
      <c r="O220" s="330"/>
      <c r="P220" s="330"/>
      <c r="Q220" s="330"/>
      <c r="R220" s="330"/>
      <c r="S220" s="330"/>
      <c r="T220" s="330"/>
      <c r="U220" s="330"/>
      <c r="V220" s="661"/>
      <c r="W220" s="330"/>
      <c r="X220" s="330"/>
      <c r="Y220" s="330"/>
      <c r="Z220" s="330"/>
      <c r="AA220" s="330"/>
      <c r="AB220" s="330"/>
      <c r="AC220" s="330"/>
      <c r="AD220" s="330"/>
      <c r="AE220" s="330"/>
      <c r="AF220" s="330"/>
      <c r="AG220" s="330"/>
      <c r="AH220" s="330"/>
      <c r="AI220" s="330"/>
      <c r="AJ220" s="330"/>
      <c r="AK220" s="1283"/>
    </row>
    <row r="221" spans="1:37" ht="15" customHeight="1">
      <c r="A221" s="1280"/>
      <c r="B221" s="1282"/>
      <c r="C221" s="1282"/>
      <c r="D221" s="1280"/>
      <c r="E221" s="330"/>
      <c r="F221" s="330"/>
      <c r="G221" s="330"/>
      <c r="H221" s="330"/>
      <c r="I221" s="330"/>
      <c r="J221" s="330"/>
      <c r="K221" s="330"/>
      <c r="L221" s="330"/>
      <c r="M221" s="330"/>
      <c r="N221" s="330"/>
      <c r="O221" s="330"/>
      <c r="P221" s="330"/>
      <c r="Q221" s="330"/>
      <c r="R221" s="330"/>
      <c r="S221" s="330"/>
      <c r="T221" s="330"/>
      <c r="U221" s="330"/>
      <c r="V221" s="330"/>
      <c r="W221" s="330"/>
      <c r="X221" s="330"/>
      <c r="Y221" s="330"/>
      <c r="Z221" s="330"/>
      <c r="AA221" s="330"/>
      <c r="AB221" s="330"/>
      <c r="AC221" s="330"/>
      <c r="AD221" s="330"/>
      <c r="AE221" s="330"/>
      <c r="AF221" s="330"/>
      <c r="AG221" s="330"/>
      <c r="AH221" s="330"/>
      <c r="AI221" s="330"/>
      <c r="AJ221" s="330"/>
      <c r="AK221" s="1284"/>
    </row>
    <row r="222" spans="1:37" ht="15" customHeight="1">
      <c r="A222" s="1282">
        <v>108</v>
      </c>
      <c r="B222" s="1281" t="s">
        <v>7414</v>
      </c>
      <c r="C222" s="1281" t="s">
        <v>7549</v>
      </c>
      <c r="D222" s="1280" t="s">
        <v>7410</v>
      </c>
      <c r="E222" s="330"/>
      <c r="F222" s="330"/>
      <c r="G222" s="330"/>
      <c r="H222" s="330"/>
      <c r="I222" s="330"/>
      <c r="J222" s="330"/>
      <c r="K222" s="330"/>
      <c r="L222" s="330"/>
      <c r="M222" s="330"/>
      <c r="N222" s="330"/>
      <c r="O222" s="330"/>
      <c r="P222" s="330"/>
      <c r="Q222" s="330"/>
      <c r="R222" s="330"/>
      <c r="S222" s="330"/>
      <c r="T222" s="330"/>
      <c r="U222" s="330"/>
      <c r="V222" s="661"/>
      <c r="W222" s="330"/>
      <c r="X222" s="330"/>
      <c r="Y222" s="330"/>
      <c r="Z222" s="330"/>
      <c r="AA222" s="330"/>
      <c r="AB222" s="330"/>
      <c r="AC222" s="330"/>
      <c r="AD222" s="330"/>
      <c r="AE222" s="330"/>
      <c r="AF222" s="330"/>
      <c r="AG222" s="330"/>
      <c r="AH222" s="330"/>
      <c r="AI222" s="330"/>
      <c r="AJ222" s="330"/>
      <c r="AK222" s="1283"/>
    </row>
    <row r="223" spans="1:37" ht="15" customHeight="1">
      <c r="A223" s="1280"/>
      <c r="B223" s="1282"/>
      <c r="C223" s="1282"/>
      <c r="D223" s="1280"/>
      <c r="E223" s="330"/>
      <c r="F223" s="330"/>
      <c r="G223" s="330"/>
      <c r="H223" s="330"/>
      <c r="I223" s="330"/>
      <c r="J223" s="330"/>
      <c r="K223" s="330"/>
      <c r="L223" s="330"/>
      <c r="M223" s="330"/>
      <c r="N223" s="330"/>
      <c r="O223" s="330"/>
      <c r="P223" s="330"/>
      <c r="Q223" s="330"/>
      <c r="R223" s="330"/>
      <c r="S223" s="330"/>
      <c r="T223" s="330"/>
      <c r="U223" s="330"/>
      <c r="V223" s="330"/>
      <c r="W223" s="330"/>
      <c r="X223" s="330"/>
      <c r="Y223" s="330"/>
      <c r="Z223" s="330"/>
      <c r="AA223" s="330"/>
      <c r="AB223" s="330"/>
      <c r="AC223" s="330"/>
      <c r="AD223" s="330"/>
      <c r="AE223" s="330"/>
      <c r="AF223" s="330"/>
      <c r="AG223" s="330"/>
      <c r="AH223" s="330"/>
      <c r="AI223" s="330"/>
      <c r="AJ223" s="330"/>
      <c r="AK223" s="1284"/>
    </row>
    <row r="224" spans="1:37" ht="15" customHeight="1">
      <c r="A224" s="1280">
        <v>109</v>
      </c>
      <c r="B224" s="1281" t="s">
        <v>7413</v>
      </c>
      <c r="C224" s="1281" t="s">
        <v>7550</v>
      </c>
      <c r="D224" s="1280" t="s">
        <v>7410</v>
      </c>
      <c r="E224" s="330"/>
      <c r="F224" s="330"/>
      <c r="G224" s="330"/>
      <c r="H224" s="330"/>
      <c r="I224" s="330"/>
      <c r="J224" s="330"/>
      <c r="K224" s="330"/>
      <c r="L224" s="330"/>
      <c r="M224" s="330"/>
      <c r="N224" s="330"/>
      <c r="O224" s="330"/>
      <c r="P224" s="330"/>
      <c r="Q224" s="330"/>
      <c r="R224" s="330"/>
      <c r="S224" s="330"/>
      <c r="T224" s="330"/>
      <c r="U224" s="330"/>
      <c r="V224" s="330"/>
      <c r="W224" s="661"/>
      <c r="X224" s="330"/>
      <c r="Y224" s="330"/>
      <c r="Z224" s="330"/>
      <c r="AA224" s="330"/>
      <c r="AB224" s="330"/>
      <c r="AC224" s="330"/>
      <c r="AD224" s="330"/>
      <c r="AE224" s="330"/>
      <c r="AF224" s="330"/>
      <c r="AG224" s="330"/>
      <c r="AH224" s="330"/>
      <c r="AI224" s="330"/>
      <c r="AJ224" s="330"/>
      <c r="AK224" s="1283"/>
    </row>
    <row r="225" spans="1:37" ht="15" customHeight="1">
      <c r="A225" s="1280"/>
      <c r="B225" s="1282"/>
      <c r="C225" s="1282"/>
      <c r="D225" s="1280"/>
      <c r="E225" s="330"/>
      <c r="F225" s="330"/>
      <c r="G225" s="330"/>
      <c r="H225" s="330"/>
      <c r="I225" s="330"/>
      <c r="J225" s="330"/>
      <c r="K225" s="330"/>
      <c r="L225" s="330"/>
      <c r="M225" s="330"/>
      <c r="N225" s="330"/>
      <c r="O225" s="330"/>
      <c r="P225" s="330"/>
      <c r="Q225" s="330"/>
      <c r="R225" s="330"/>
      <c r="S225" s="330"/>
      <c r="T225" s="330"/>
      <c r="U225" s="330"/>
      <c r="V225" s="330"/>
      <c r="W225" s="330"/>
      <c r="X225" s="330"/>
      <c r="Y225" s="330"/>
      <c r="Z225" s="330"/>
      <c r="AA225" s="330"/>
      <c r="AB225" s="330"/>
      <c r="AC225" s="330"/>
      <c r="AD225" s="330"/>
      <c r="AE225" s="330"/>
      <c r="AF225" s="330"/>
      <c r="AG225" s="330"/>
      <c r="AH225" s="330"/>
      <c r="AI225" s="330"/>
      <c r="AJ225" s="330"/>
      <c r="AK225" s="1284"/>
    </row>
    <row r="226" spans="1:37" ht="15" customHeight="1">
      <c r="A226" s="1282">
        <v>110</v>
      </c>
      <c r="B226" s="1281" t="s">
        <v>7413</v>
      </c>
      <c r="C226" s="1281" t="s">
        <v>7551</v>
      </c>
      <c r="D226" s="1280" t="s">
        <v>7410</v>
      </c>
      <c r="E226" s="330"/>
      <c r="F226" s="330"/>
      <c r="G226" s="330"/>
      <c r="H226" s="330"/>
      <c r="I226" s="330"/>
      <c r="J226" s="330"/>
      <c r="K226" s="330"/>
      <c r="L226" s="330"/>
      <c r="M226" s="330"/>
      <c r="N226" s="330"/>
      <c r="O226" s="330"/>
      <c r="P226" s="330"/>
      <c r="Q226" s="330"/>
      <c r="R226" s="330"/>
      <c r="S226" s="330"/>
      <c r="T226" s="330"/>
      <c r="U226" s="330"/>
      <c r="V226" s="330"/>
      <c r="W226" s="661"/>
      <c r="X226" s="330"/>
      <c r="Y226" s="330"/>
      <c r="Z226" s="330"/>
      <c r="AA226" s="330"/>
      <c r="AB226" s="330"/>
      <c r="AC226" s="330"/>
      <c r="AD226" s="330"/>
      <c r="AE226" s="330"/>
      <c r="AF226" s="330"/>
      <c r="AG226" s="330"/>
      <c r="AH226" s="330"/>
      <c r="AI226" s="330"/>
      <c r="AJ226" s="330"/>
      <c r="AK226" s="1283"/>
    </row>
    <row r="227" spans="1:37" ht="15" customHeight="1">
      <c r="A227" s="1280"/>
      <c r="B227" s="1282"/>
      <c r="C227" s="1282"/>
      <c r="D227" s="1280"/>
      <c r="E227" s="330"/>
      <c r="F227" s="330"/>
      <c r="G227" s="330"/>
      <c r="H227" s="330"/>
      <c r="I227" s="330"/>
      <c r="J227" s="330"/>
      <c r="K227" s="330"/>
      <c r="L227" s="330"/>
      <c r="M227" s="330"/>
      <c r="N227" s="330"/>
      <c r="O227" s="330"/>
      <c r="P227" s="330"/>
      <c r="Q227" s="330"/>
      <c r="R227" s="330"/>
      <c r="S227" s="330"/>
      <c r="T227" s="330"/>
      <c r="U227" s="330"/>
      <c r="V227" s="330"/>
      <c r="W227" s="330"/>
      <c r="X227" s="330"/>
      <c r="Y227" s="330"/>
      <c r="Z227" s="330"/>
      <c r="AA227" s="330"/>
      <c r="AB227" s="330"/>
      <c r="AC227" s="330"/>
      <c r="AD227" s="330"/>
      <c r="AE227" s="330"/>
      <c r="AF227" s="330"/>
      <c r="AG227" s="330"/>
      <c r="AH227" s="330"/>
      <c r="AI227" s="330"/>
      <c r="AJ227" s="330"/>
      <c r="AK227" s="1284"/>
    </row>
    <row r="228" spans="1:37" ht="15" customHeight="1">
      <c r="A228" s="1280">
        <v>111</v>
      </c>
      <c r="B228" s="1281" t="s">
        <v>7413</v>
      </c>
      <c r="C228" s="1281" t="s">
        <v>7552</v>
      </c>
      <c r="D228" s="1280" t="s">
        <v>7410</v>
      </c>
      <c r="E228" s="330"/>
      <c r="F228" s="330"/>
      <c r="G228" s="330"/>
      <c r="H228" s="330"/>
      <c r="I228" s="330"/>
      <c r="J228" s="330"/>
      <c r="K228" s="330"/>
      <c r="L228" s="330"/>
      <c r="M228" s="330"/>
      <c r="N228" s="330"/>
      <c r="O228" s="330"/>
      <c r="P228" s="330"/>
      <c r="Q228" s="330"/>
      <c r="R228" s="330"/>
      <c r="S228" s="330"/>
      <c r="T228" s="330"/>
      <c r="U228" s="330"/>
      <c r="V228" s="330"/>
      <c r="W228" s="661"/>
      <c r="X228" s="330"/>
      <c r="Y228" s="330"/>
      <c r="Z228" s="330"/>
      <c r="AA228" s="330"/>
      <c r="AB228" s="330"/>
      <c r="AC228" s="330"/>
      <c r="AD228" s="330"/>
      <c r="AE228" s="330"/>
      <c r="AF228" s="330"/>
      <c r="AG228" s="330"/>
      <c r="AH228" s="330"/>
      <c r="AI228" s="330"/>
      <c r="AJ228" s="330"/>
      <c r="AK228" s="1283"/>
    </row>
    <row r="229" spans="1:37" ht="15" customHeight="1">
      <c r="A229" s="1280"/>
      <c r="B229" s="1282"/>
      <c r="C229" s="1282"/>
      <c r="D229" s="1280"/>
      <c r="E229" s="330"/>
      <c r="F229" s="330"/>
      <c r="G229" s="330"/>
      <c r="H229" s="330"/>
      <c r="I229" s="330"/>
      <c r="J229" s="330"/>
      <c r="K229" s="330"/>
      <c r="L229" s="330"/>
      <c r="M229" s="330"/>
      <c r="N229" s="330"/>
      <c r="O229" s="330"/>
      <c r="P229" s="330"/>
      <c r="Q229" s="330"/>
      <c r="R229" s="330"/>
      <c r="S229" s="330"/>
      <c r="T229" s="330"/>
      <c r="U229" s="330"/>
      <c r="V229" s="330"/>
      <c r="W229" s="330"/>
      <c r="X229" s="330"/>
      <c r="Y229" s="330"/>
      <c r="Z229" s="330"/>
      <c r="AA229" s="330"/>
      <c r="AB229" s="330"/>
      <c r="AC229" s="330"/>
      <c r="AD229" s="330"/>
      <c r="AE229" s="330"/>
      <c r="AF229" s="330"/>
      <c r="AG229" s="330"/>
      <c r="AH229" s="330"/>
      <c r="AI229" s="330"/>
      <c r="AJ229" s="330"/>
      <c r="AK229" s="1284"/>
    </row>
    <row r="230" spans="1:37" ht="15" customHeight="1">
      <c r="A230" s="1282">
        <v>112</v>
      </c>
      <c r="B230" s="1281" t="s">
        <v>7415</v>
      </c>
      <c r="C230" s="1281" t="s">
        <v>7553</v>
      </c>
      <c r="D230" s="1280" t="s">
        <v>7410</v>
      </c>
      <c r="E230" s="330"/>
      <c r="F230" s="330"/>
      <c r="G230" s="330"/>
      <c r="H230" s="330"/>
      <c r="I230" s="330"/>
      <c r="J230" s="330"/>
      <c r="K230" s="330"/>
      <c r="L230" s="330"/>
      <c r="M230" s="330"/>
      <c r="N230" s="330"/>
      <c r="O230" s="330"/>
      <c r="P230" s="330"/>
      <c r="Q230" s="330"/>
      <c r="R230" s="330"/>
      <c r="S230" s="330"/>
      <c r="T230" s="330"/>
      <c r="U230" s="330"/>
      <c r="V230" s="330"/>
      <c r="W230" s="661"/>
      <c r="X230" s="330"/>
      <c r="Y230" s="330"/>
      <c r="Z230" s="330"/>
      <c r="AA230" s="330"/>
      <c r="AB230" s="330"/>
      <c r="AC230" s="330"/>
      <c r="AD230" s="330"/>
      <c r="AE230" s="330"/>
      <c r="AF230" s="330"/>
      <c r="AG230" s="330"/>
      <c r="AH230" s="330"/>
      <c r="AI230" s="330"/>
      <c r="AJ230" s="330"/>
      <c r="AK230" s="1283"/>
    </row>
    <row r="231" spans="1:37" ht="15" customHeight="1">
      <c r="A231" s="1280"/>
      <c r="B231" s="1282"/>
      <c r="C231" s="1282"/>
      <c r="D231" s="1280"/>
      <c r="E231" s="330"/>
      <c r="F231" s="330"/>
      <c r="G231" s="330"/>
      <c r="H231" s="330"/>
      <c r="I231" s="330"/>
      <c r="J231" s="330"/>
      <c r="K231" s="330"/>
      <c r="L231" s="330"/>
      <c r="M231" s="330"/>
      <c r="N231" s="330"/>
      <c r="O231" s="330"/>
      <c r="P231" s="330"/>
      <c r="Q231" s="330"/>
      <c r="R231" s="330"/>
      <c r="S231" s="330"/>
      <c r="T231" s="330"/>
      <c r="U231" s="330"/>
      <c r="V231" s="330"/>
      <c r="W231" s="330"/>
      <c r="X231" s="330"/>
      <c r="Y231" s="330"/>
      <c r="Z231" s="330"/>
      <c r="AA231" s="330"/>
      <c r="AB231" s="330"/>
      <c r="AC231" s="330"/>
      <c r="AD231" s="330"/>
      <c r="AE231" s="330"/>
      <c r="AF231" s="330"/>
      <c r="AG231" s="330"/>
      <c r="AH231" s="330"/>
      <c r="AI231" s="330"/>
      <c r="AJ231" s="330"/>
      <c r="AK231" s="1284"/>
    </row>
    <row r="232" spans="1:37" ht="15" customHeight="1">
      <c r="A232" s="1280">
        <v>113</v>
      </c>
      <c r="B232" s="1281" t="s">
        <v>7415</v>
      </c>
      <c r="C232" s="1281" t="s">
        <v>7554</v>
      </c>
      <c r="D232" s="1280" t="s">
        <v>7410</v>
      </c>
      <c r="E232" s="330"/>
      <c r="F232" s="330"/>
      <c r="G232" s="330"/>
      <c r="H232" s="330"/>
      <c r="I232" s="330"/>
      <c r="J232" s="330"/>
      <c r="K232" s="330"/>
      <c r="L232" s="330"/>
      <c r="M232" s="330"/>
      <c r="N232" s="330"/>
      <c r="O232" s="330"/>
      <c r="P232" s="330"/>
      <c r="Q232" s="330"/>
      <c r="R232" s="330"/>
      <c r="S232" s="330"/>
      <c r="T232" s="330"/>
      <c r="U232" s="330"/>
      <c r="V232" s="330"/>
      <c r="W232" s="661"/>
      <c r="X232" s="330"/>
      <c r="Y232" s="330"/>
      <c r="Z232" s="330"/>
      <c r="AA232" s="330"/>
      <c r="AB232" s="330"/>
      <c r="AC232" s="330"/>
      <c r="AD232" s="330"/>
      <c r="AE232" s="330"/>
      <c r="AF232" s="330"/>
      <c r="AG232" s="330"/>
      <c r="AH232" s="330"/>
      <c r="AI232" s="330"/>
      <c r="AJ232" s="330"/>
      <c r="AK232" s="1283"/>
    </row>
    <row r="233" spans="1:37" ht="15" customHeight="1">
      <c r="A233" s="1280"/>
      <c r="B233" s="1282"/>
      <c r="C233" s="1282"/>
      <c r="D233" s="1280"/>
      <c r="E233" s="330"/>
      <c r="F233" s="330"/>
      <c r="G233" s="330"/>
      <c r="H233" s="330"/>
      <c r="I233" s="330"/>
      <c r="J233" s="330"/>
      <c r="K233" s="330"/>
      <c r="L233" s="330"/>
      <c r="M233" s="330"/>
      <c r="N233" s="330"/>
      <c r="O233" s="330"/>
      <c r="P233" s="330"/>
      <c r="Q233" s="330"/>
      <c r="R233" s="330"/>
      <c r="S233" s="330"/>
      <c r="T233" s="330"/>
      <c r="U233" s="330"/>
      <c r="V233" s="330"/>
      <c r="W233" s="330"/>
      <c r="X233" s="330"/>
      <c r="Y233" s="330"/>
      <c r="Z233" s="330"/>
      <c r="AA233" s="330"/>
      <c r="AB233" s="330"/>
      <c r="AC233" s="330"/>
      <c r="AD233" s="330"/>
      <c r="AE233" s="330"/>
      <c r="AF233" s="330"/>
      <c r="AG233" s="330"/>
      <c r="AH233" s="330"/>
      <c r="AI233" s="330"/>
      <c r="AJ233" s="330"/>
      <c r="AK233" s="1284"/>
    </row>
    <row r="234" spans="1:37" ht="15" customHeight="1">
      <c r="A234" s="1282">
        <v>114</v>
      </c>
      <c r="B234" s="1281" t="s">
        <v>7415</v>
      </c>
      <c r="C234" s="1281" t="s">
        <v>7555</v>
      </c>
      <c r="D234" s="1280" t="s">
        <v>7410</v>
      </c>
      <c r="E234" s="330"/>
      <c r="F234" s="330"/>
      <c r="G234" s="330"/>
      <c r="H234" s="330"/>
      <c r="I234" s="330"/>
      <c r="J234" s="330"/>
      <c r="K234" s="330"/>
      <c r="L234" s="330"/>
      <c r="M234" s="330"/>
      <c r="N234" s="330"/>
      <c r="O234" s="330"/>
      <c r="P234" s="330"/>
      <c r="Q234" s="330"/>
      <c r="R234" s="330"/>
      <c r="S234" s="330"/>
      <c r="T234" s="330"/>
      <c r="U234" s="330"/>
      <c r="V234" s="330"/>
      <c r="W234" s="661"/>
      <c r="X234" s="330"/>
      <c r="Y234" s="330"/>
      <c r="Z234" s="330"/>
      <c r="AA234" s="330"/>
      <c r="AB234" s="330"/>
      <c r="AC234" s="330"/>
      <c r="AD234" s="330"/>
      <c r="AE234" s="330"/>
      <c r="AF234" s="330"/>
      <c r="AG234" s="330"/>
      <c r="AH234" s="330"/>
      <c r="AI234" s="330"/>
      <c r="AJ234" s="330"/>
      <c r="AK234" s="1283"/>
    </row>
    <row r="235" spans="1:37" ht="15" customHeight="1">
      <c r="A235" s="1280"/>
      <c r="B235" s="1282"/>
      <c r="C235" s="1282"/>
      <c r="D235" s="1280"/>
      <c r="E235" s="330"/>
      <c r="F235" s="330"/>
      <c r="G235" s="330"/>
      <c r="H235" s="330"/>
      <c r="I235" s="330"/>
      <c r="J235" s="330"/>
      <c r="K235" s="330"/>
      <c r="L235" s="330"/>
      <c r="M235" s="330"/>
      <c r="N235" s="330"/>
      <c r="O235" s="330"/>
      <c r="P235" s="330"/>
      <c r="Q235" s="330"/>
      <c r="R235" s="330"/>
      <c r="S235" s="330"/>
      <c r="T235" s="330"/>
      <c r="U235" s="330"/>
      <c r="V235" s="330"/>
      <c r="W235" s="330"/>
      <c r="X235" s="330"/>
      <c r="Y235" s="330"/>
      <c r="Z235" s="330"/>
      <c r="AA235" s="330"/>
      <c r="AB235" s="330"/>
      <c r="AC235" s="330"/>
      <c r="AD235" s="330"/>
      <c r="AE235" s="330"/>
      <c r="AF235" s="330"/>
      <c r="AG235" s="330"/>
      <c r="AH235" s="330"/>
      <c r="AI235" s="330"/>
      <c r="AJ235" s="330"/>
      <c r="AK235" s="1284"/>
    </row>
    <row r="236" spans="1:37" ht="15" customHeight="1">
      <c r="A236" s="1280">
        <v>115</v>
      </c>
      <c r="B236" s="1281" t="s">
        <v>7415</v>
      </c>
      <c r="C236" s="1281" t="s">
        <v>7556</v>
      </c>
      <c r="D236" s="1280" t="s">
        <v>7410</v>
      </c>
      <c r="E236" s="330"/>
      <c r="F236" s="330"/>
      <c r="G236" s="330"/>
      <c r="H236" s="330"/>
      <c r="I236" s="330"/>
      <c r="J236" s="330"/>
      <c r="K236" s="330"/>
      <c r="L236" s="330"/>
      <c r="M236" s="330"/>
      <c r="N236" s="330"/>
      <c r="O236" s="330"/>
      <c r="P236" s="330"/>
      <c r="Q236" s="330"/>
      <c r="R236" s="330"/>
      <c r="S236" s="330"/>
      <c r="T236" s="330"/>
      <c r="U236" s="330"/>
      <c r="V236" s="330"/>
      <c r="W236" s="330"/>
      <c r="X236" s="661"/>
      <c r="Y236" s="330"/>
      <c r="Z236" s="330"/>
      <c r="AA236" s="330"/>
      <c r="AB236" s="330"/>
      <c r="AC236" s="330"/>
      <c r="AD236" s="330"/>
      <c r="AE236" s="330"/>
      <c r="AF236" s="330"/>
      <c r="AG236" s="330"/>
      <c r="AH236" s="330"/>
      <c r="AI236" s="330"/>
      <c r="AJ236" s="330"/>
      <c r="AK236" s="1283"/>
    </row>
    <row r="237" spans="1:37" ht="15" customHeight="1">
      <c r="A237" s="1280"/>
      <c r="B237" s="1282"/>
      <c r="C237" s="1282"/>
      <c r="D237" s="1280"/>
      <c r="E237" s="330"/>
      <c r="F237" s="330"/>
      <c r="G237" s="330"/>
      <c r="H237" s="330"/>
      <c r="I237" s="330"/>
      <c r="J237" s="330"/>
      <c r="K237" s="330"/>
      <c r="L237" s="330"/>
      <c r="M237" s="330"/>
      <c r="N237" s="330"/>
      <c r="O237" s="330"/>
      <c r="P237" s="330"/>
      <c r="Q237" s="330"/>
      <c r="R237" s="330"/>
      <c r="S237" s="330"/>
      <c r="T237" s="330"/>
      <c r="U237" s="330"/>
      <c r="V237" s="330"/>
      <c r="W237" s="330"/>
      <c r="X237" s="330"/>
      <c r="Y237" s="330"/>
      <c r="Z237" s="330"/>
      <c r="AA237" s="330"/>
      <c r="AB237" s="330"/>
      <c r="AC237" s="330"/>
      <c r="AD237" s="330"/>
      <c r="AE237" s="330"/>
      <c r="AF237" s="330"/>
      <c r="AG237" s="330"/>
      <c r="AH237" s="330"/>
      <c r="AI237" s="330"/>
      <c r="AJ237" s="330"/>
      <c r="AK237" s="1284"/>
    </row>
    <row r="238" spans="1:37" ht="15" customHeight="1">
      <c r="A238" s="1282">
        <v>116</v>
      </c>
      <c r="B238" s="1281" t="s">
        <v>7416</v>
      </c>
      <c r="C238" s="1281" t="s">
        <v>7557</v>
      </c>
      <c r="D238" s="1280" t="s">
        <v>7410</v>
      </c>
      <c r="E238" s="330"/>
      <c r="F238" s="330"/>
      <c r="G238" s="330"/>
      <c r="H238" s="330"/>
      <c r="I238" s="330"/>
      <c r="J238" s="330"/>
      <c r="K238" s="330"/>
      <c r="L238" s="330"/>
      <c r="M238" s="330"/>
      <c r="N238" s="330"/>
      <c r="O238" s="330"/>
      <c r="P238" s="330"/>
      <c r="Q238" s="330"/>
      <c r="R238" s="330"/>
      <c r="S238" s="330"/>
      <c r="T238" s="330"/>
      <c r="U238" s="330"/>
      <c r="V238" s="330"/>
      <c r="W238" s="330"/>
      <c r="X238" s="661"/>
      <c r="Y238" s="330"/>
      <c r="Z238" s="330"/>
      <c r="AA238" s="330"/>
      <c r="AB238" s="330"/>
      <c r="AC238" s="330"/>
      <c r="AD238" s="330"/>
      <c r="AE238" s="330"/>
      <c r="AF238" s="330"/>
      <c r="AG238" s="330"/>
      <c r="AH238" s="330"/>
      <c r="AI238" s="330"/>
      <c r="AJ238" s="330"/>
      <c r="AK238" s="1283"/>
    </row>
    <row r="239" spans="1:37" ht="15" customHeight="1">
      <c r="A239" s="1280"/>
      <c r="B239" s="1282"/>
      <c r="C239" s="1282"/>
      <c r="D239" s="1280"/>
      <c r="E239" s="330"/>
      <c r="F239" s="330"/>
      <c r="G239" s="330"/>
      <c r="H239" s="330"/>
      <c r="I239" s="330"/>
      <c r="J239" s="330"/>
      <c r="K239" s="330"/>
      <c r="L239" s="330"/>
      <c r="M239" s="330"/>
      <c r="N239" s="330"/>
      <c r="O239" s="330"/>
      <c r="P239" s="330"/>
      <c r="Q239" s="330"/>
      <c r="R239" s="330"/>
      <c r="S239" s="330"/>
      <c r="T239" s="330"/>
      <c r="U239" s="330"/>
      <c r="V239" s="330"/>
      <c r="W239" s="330"/>
      <c r="X239" s="330"/>
      <c r="Y239" s="330"/>
      <c r="Z239" s="330"/>
      <c r="AA239" s="330"/>
      <c r="AB239" s="330"/>
      <c r="AC239" s="330"/>
      <c r="AD239" s="330"/>
      <c r="AE239" s="330"/>
      <c r="AF239" s="330"/>
      <c r="AG239" s="330"/>
      <c r="AH239" s="330"/>
      <c r="AI239" s="330"/>
      <c r="AJ239" s="330"/>
      <c r="AK239" s="1284"/>
    </row>
    <row r="240" spans="1:37" ht="15" customHeight="1">
      <c r="A240" s="1280">
        <v>117</v>
      </c>
      <c r="B240" s="1281" t="s">
        <v>7416</v>
      </c>
      <c r="C240" s="1281" t="s">
        <v>7558</v>
      </c>
      <c r="D240" s="1280" t="s">
        <v>7410</v>
      </c>
      <c r="E240" s="330"/>
      <c r="F240" s="330"/>
      <c r="G240" s="330"/>
      <c r="H240" s="330"/>
      <c r="I240" s="330"/>
      <c r="J240" s="330"/>
      <c r="K240" s="330"/>
      <c r="L240" s="330"/>
      <c r="M240" s="330"/>
      <c r="N240" s="330"/>
      <c r="O240" s="330"/>
      <c r="P240" s="330"/>
      <c r="Q240" s="330"/>
      <c r="R240" s="330"/>
      <c r="S240" s="330"/>
      <c r="T240" s="330"/>
      <c r="U240" s="330"/>
      <c r="V240" s="330"/>
      <c r="W240" s="330"/>
      <c r="X240" s="661"/>
      <c r="Y240" s="330"/>
      <c r="Z240" s="330"/>
      <c r="AA240" s="330"/>
      <c r="AB240" s="330"/>
      <c r="AC240" s="330"/>
      <c r="AD240" s="330"/>
      <c r="AE240" s="330"/>
      <c r="AF240" s="330"/>
      <c r="AG240" s="330"/>
      <c r="AH240" s="330"/>
      <c r="AI240" s="330"/>
      <c r="AJ240" s="330"/>
      <c r="AK240" s="1283"/>
    </row>
    <row r="241" spans="1:37" ht="15" customHeight="1">
      <c r="A241" s="1280"/>
      <c r="B241" s="1282"/>
      <c r="C241" s="1282"/>
      <c r="D241" s="1280"/>
      <c r="E241" s="330"/>
      <c r="F241" s="330"/>
      <c r="G241" s="330"/>
      <c r="H241" s="330"/>
      <c r="I241" s="330"/>
      <c r="J241" s="330"/>
      <c r="K241" s="330"/>
      <c r="L241" s="330"/>
      <c r="M241" s="330"/>
      <c r="N241" s="330"/>
      <c r="O241" s="330"/>
      <c r="P241" s="330"/>
      <c r="Q241" s="330"/>
      <c r="R241" s="330"/>
      <c r="S241" s="330"/>
      <c r="T241" s="330"/>
      <c r="U241" s="330"/>
      <c r="V241" s="330"/>
      <c r="W241" s="330"/>
      <c r="X241" s="330"/>
      <c r="Y241" s="330"/>
      <c r="Z241" s="330"/>
      <c r="AA241" s="330"/>
      <c r="AB241" s="330"/>
      <c r="AC241" s="330"/>
      <c r="AD241" s="330"/>
      <c r="AE241" s="330"/>
      <c r="AF241" s="330"/>
      <c r="AG241" s="330"/>
      <c r="AH241" s="330"/>
      <c r="AI241" s="330"/>
      <c r="AJ241" s="330"/>
      <c r="AK241" s="1284"/>
    </row>
    <row r="242" spans="1:37" ht="15" customHeight="1">
      <c r="A242" s="1282">
        <v>118</v>
      </c>
      <c r="B242" s="1281" t="s">
        <v>7416</v>
      </c>
      <c r="C242" s="1281" t="s">
        <v>7559</v>
      </c>
      <c r="D242" s="1280" t="s">
        <v>7410</v>
      </c>
      <c r="E242" s="330"/>
      <c r="F242" s="330"/>
      <c r="G242" s="330"/>
      <c r="H242" s="330"/>
      <c r="I242" s="330"/>
      <c r="J242" s="330"/>
      <c r="K242" s="330"/>
      <c r="L242" s="330"/>
      <c r="M242" s="330"/>
      <c r="N242" s="330"/>
      <c r="O242" s="330"/>
      <c r="P242" s="330"/>
      <c r="Q242" s="330"/>
      <c r="R242" s="330"/>
      <c r="S242" s="330"/>
      <c r="T242" s="330"/>
      <c r="U242" s="330"/>
      <c r="V242" s="330"/>
      <c r="W242" s="330"/>
      <c r="X242" s="661"/>
      <c r="Y242" s="330"/>
      <c r="Z242" s="330"/>
      <c r="AA242" s="330"/>
      <c r="AB242" s="330"/>
      <c r="AC242" s="330"/>
      <c r="AD242" s="330"/>
      <c r="AE242" s="330"/>
      <c r="AF242" s="330"/>
      <c r="AG242" s="330"/>
      <c r="AH242" s="330"/>
      <c r="AI242" s="330"/>
      <c r="AJ242" s="330"/>
      <c r="AK242" s="1283"/>
    </row>
    <row r="243" spans="1:37" ht="15" customHeight="1">
      <c r="A243" s="1280"/>
      <c r="B243" s="1282"/>
      <c r="C243" s="1282"/>
      <c r="D243" s="1280"/>
      <c r="E243" s="330"/>
      <c r="F243" s="330"/>
      <c r="G243" s="330"/>
      <c r="H243" s="330"/>
      <c r="I243" s="330"/>
      <c r="J243" s="330"/>
      <c r="K243" s="330"/>
      <c r="L243" s="330"/>
      <c r="M243" s="330"/>
      <c r="N243" s="330"/>
      <c r="O243" s="330"/>
      <c r="P243" s="330"/>
      <c r="Q243" s="330"/>
      <c r="R243" s="330"/>
      <c r="S243" s="330"/>
      <c r="T243" s="330"/>
      <c r="U243" s="330"/>
      <c r="V243" s="330"/>
      <c r="W243" s="330"/>
      <c r="X243" s="330"/>
      <c r="Y243" s="330"/>
      <c r="Z243" s="330"/>
      <c r="AA243" s="330"/>
      <c r="AB243" s="330"/>
      <c r="AC243" s="330"/>
      <c r="AD243" s="330"/>
      <c r="AE243" s="330"/>
      <c r="AF243" s="330"/>
      <c r="AG243" s="330"/>
      <c r="AH243" s="330"/>
      <c r="AI243" s="330"/>
      <c r="AJ243" s="330"/>
      <c r="AK243" s="1284"/>
    </row>
    <row r="244" spans="1:37" ht="15" customHeight="1">
      <c r="A244" s="1280">
        <v>119</v>
      </c>
      <c r="B244" s="1281" t="s">
        <v>7416</v>
      </c>
      <c r="C244" s="1281" t="s">
        <v>7560</v>
      </c>
      <c r="D244" s="1280" t="s">
        <v>7410</v>
      </c>
      <c r="E244" s="330"/>
      <c r="F244" s="330"/>
      <c r="G244" s="330"/>
      <c r="H244" s="330"/>
      <c r="I244" s="330"/>
      <c r="J244" s="330"/>
      <c r="K244" s="330"/>
      <c r="L244" s="330"/>
      <c r="M244" s="330"/>
      <c r="N244" s="330"/>
      <c r="O244" s="330"/>
      <c r="P244" s="330"/>
      <c r="Q244" s="330"/>
      <c r="R244" s="330"/>
      <c r="S244" s="330"/>
      <c r="T244" s="330"/>
      <c r="U244" s="330"/>
      <c r="V244" s="330"/>
      <c r="W244" s="330"/>
      <c r="X244" s="661"/>
      <c r="Y244" s="330"/>
      <c r="Z244" s="330"/>
      <c r="AA244" s="330"/>
      <c r="AB244" s="330"/>
      <c r="AC244" s="330"/>
      <c r="AD244" s="330"/>
      <c r="AE244" s="330"/>
      <c r="AF244" s="330"/>
      <c r="AG244" s="330"/>
      <c r="AH244" s="330"/>
      <c r="AI244" s="330"/>
      <c r="AJ244" s="330"/>
      <c r="AK244" s="1283"/>
    </row>
    <row r="245" spans="1:37" ht="15" customHeight="1">
      <c r="A245" s="1280"/>
      <c r="B245" s="1282"/>
      <c r="C245" s="1282"/>
      <c r="D245" s="128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330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1284"/>
    </row>
    <row r="246" spans="1:37" ht="15" customHeight="1">
      <c r="A246" s="1282">
        <v>120</v>
      </c>
      <c r="B246" s="1281" t="s">
        <v>7416</v>
      </c>
      <c r="C246" s="1281" t="s">
        <v>7561</v>
      </c>
      <c r="D246" s="1280" t="s">
        <v>7410</v>
      </c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330"/>
      <c r="T246" s="330"/>
      <c r="U246" s="330"/>
      <c r="V246" s="330"/>
      <c r="W246" s="330"/>
      <c r="X246" s="661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1283"/>
    </row>
    <row r="247" spans="1:37" ht="15" customHeight="1">
      <c r="A247" s="1280"/>
      <c r="B247" s="1282"/>
      <c r="C247" s="1282"/>
      <c r="D247" s="1280"/>
      <c r="E247" s="330"/>
      <c r="F247" s="330"/>
      <c r="G247" s="330"/>
      <c r="H247" s="330"/>
      <c r="I247" s="330"/>
      <c r="J247" s="330"/>
      <c r="K247" s="330"/>
      <c r="L247" s="330"/>
      <c r="M247" s="330"/>
      <c r="N247" s="330"/>
      <c r="O247" s="330"/>
      <c r="P247" s="330"/>
      <c r="Q247" s="330"/>
      <c r="R247" s="330"/>
      <c r="S247" s="330"/>
      <c r="T247" s="330"/>
      <c r="U247" s="330"/>
      <c r="V247" s="330"/>
      <c r="W247" s="330"/>
      <c r="X247" s="330"/>
      <c r="Y247" s="330"/>
      <c r="Z247" s="330"/>
      <c r="AA247" s="330"/>
      <c r="AB247" s="330"/>
      <c r="AC247" s="330"/>
      <c r="AD247" s="330"/>
      <c r="AE247" s="330"/>
      <c r="AF247" s="330"/>
      <c r="AG247" s="330"/>
      <c r="AH247" s="330"/>
      <c r="AI247" s="330"/>
      <c r="AJ247" s="330"/>
      <c r="AK247" s="1284"/>
    </row>
    <row r="248" spans="1:37" ht="15" customHeight="1">
      <c r="A248" s="1280">
        <v>121</v>
      </c>
      <c r="B248" s="1281" t="s">
        <v>7416</v>
      </c>
      <c r="C248" s="1281" t="s">
        <v>7562</v>
      </c>
      <c r="D248" s="1280" t="s">
        <v>7410</v>
      </c>
      <c r="E248" s="330"/>
      <c r="F248" s="330"/>
      <c r="G248" s="330"/>
      <c r="H248" s="330"/>
      <c r="I248" s="330"/>
      <c r="J248" s="330"/>
      <c r="K248" s="330"/>
      <c r="L248" s="330"/>
      <c r="M248" s="330"/>
      <c r="N248" s="330"/>
      <c r="O248" s="330"/>
      <c r="P248" s="330"/>
      <c r="Q248" s="330"/>
      <c r="R248" s="330"/>
      <c r="S248" s="330"/>
      <c r="T248" s="330"/>
      <c r="U248" s="330"/>
      <c r="V248" s="330"/>
      <c r="W248" s="330"/>
      <c r="X248" s="330"/>
      <c r="Y248" s="661"/>
      <c r="Z248" s="330"/>
      <c r="AA248" s="330"/>
      <c r="AB248" s="330"/>
      <c r="AC248" s="330"/>
      <c r="AD248" s="330"/>
      <c r="AE248" s="330"/>
      <c r="AF248" s="330"/>
      <c r="AG248" s="330"/>
      <c r="AH248" s="330"/>
      <c r="AI248" s="330"/>
      <c r="AJ248" s="330"/>
      <c r="AK248" s="1283"/>
    </row>
    <row r="249" spans="1:37" ht="15" customHeight="1">
      <c r="A249" s="1280"/>
      <c r="B249" s="1282"/>
      <c r="C249" s="1282"/>
      <c r="D249" s="1280"/>
      <c r="E249" s="330"/>
      <c r="F249" s="330"/>
      <c r="G249" s="330"/>
      <c r="H249" s="330"/>
      <c r="I249" s="330"/>
      <c r="J249" s="330"/>
      <c r="K249" s="330"/>
      <c r="L249" s="330"/>
      <c r="M249" s="330"/>
      <c r="N249" s="330"/>
      <c r="O249" s="330"/>
      <c r="P249" s="330"/>
      <c r="Q249" s="330"/>
      <c r="R249" s="330"/>
      <c r="S249" s="330"/>
      <c r="T249" s="330"/>
      <c r="U249" s="330"/>
      <c r="V249" s="330"/>
      <c r="W249" s="330"/>
      <c r="X249" s="330"/>
      <c r="Y249" s="330"/>
      <c r="Z249" s="330"/>
      <c r="AA249" s="330"/>
      <c r="AB249" s="330"/>
      <c r="AC249" s="330"/>
      <c r="AD249" s="330"/>
      <c r="AE249" s="330"/>
      <c r="AF249" s="330"/>
      <c r="AG249" s="330"/>
      <c r="AH249" s="330"/>
      <c r="AI249" s="330"/>
      <c r="AJ249" s="330"/>
      <c r="AK249" s="1284"/>
    </row>
    <row r="250" spans="1:37" ht="15" customHeight="1">
      <c r="A250" s="1282">
        <v>122</v>
      </c>
      <c r="B250" s="1281" t="s">
        <v>7416</v>
      </c>
      <c r="C250" s="1281" t="s">
        <v>7563</v>
      </c>
      <c r="D250" s="1280" t="s">
        <v>7410</v>
      </c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330"/>
      <c r="T250" s="330"/>
      <c r="U250" s="330"/>
      <c r="V250" s="330"/>
      <c r="W250" s="330"/>
      <c r="X250" s="330"/>
      <c r="Y250" s="661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1283"/>
    </row>
    <row r="251" spans="1:37" ht="15" customHeight="1">
      <c r="A251" s="1280"/>
      <c r="B251" s="1282"/>
      <c r="C251" s="1282"/>
      <c r="D251" s="128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33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1284"/>
    </row>
    <row r="252" spans="1:37" ht="15" customHeight="1">
      <c r="A252" s="1280">
        <v>123</v>
      </c>
      <c r="B252" s="1281" t="s">
        <v>7416</v>
      </c>
      <c r="C252" s="1281" t="s">
        <v>7564</v>
      </c>
      <c r="D252" s="1280" t="s">
        <v>7410</v>
      </c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330"/>
      <c r="T252" s="330"/>
      <c r="U252" s="330"/>
      <c r="V252" s="330"/>
      <c r="W252" s="330"/>
      <c r="X252" s="330"/>
      <c r="Y252" s="661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1283"/>
    </row>
    <row r="253" spans="1:37" ht="15" customHeight="1">
      <c r="A253" s="1280"/>
      <c r="B253" s="1282"/>
      <c r="C253" s="1282"/>
      <c r="D253" s="128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330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1284"/>
    </row>
    <row r="254" spans="1:37" ht="15" customHeight="1">
      <c r="A254" s="1282">
        <v>124</v>
      </c>
      <c r="B254" s="1281" t="s">
        <v>7416</v>
      </c>
      <c r="C254" s="1281" t="s">
        <v>7565</v>
      </c>
      <c r="D254" s="1280" t="s">
        <v>7410</v>
      </c>
      <c r="E254" s="330"/>
      <c r="F254" s="330"/>
      <c r="G254" s="330"/>
      <c r="H254" s="330"/>
      <c r="I254" s="330"/>
      <c r="J254" s="330"/>
      <c r="K254" s="330"/>
      <c r="L254" s="330"/>
      <c r="M254" s="330"/>
      <c r="N254" s="330"/>
      <c r="O254" s="330"/>
      <c r="P254" s="330"/>
      <c r="Q254" s="330"/>
      <c r="R254" s="330"/>
      <c r="S254" s="330"/>
      <c r="T254" s="330"/>
      <c r="U254" s="330"/>
      <c r="V254" s="330"/>
      <c r="W254" s="330"/>
      <c r="X254" s="330"/>
      <c r="Y254" s="661"/>
      <c r="Z254" s="330"/>
      <c r="AA254" s="330"/>
      <c r="AB254" s="330"/>
      <c r="AC254" s="330"/>
      <c r="AD254" s="330"/>
      <c r="AE254" s="330"/>
      <c r="AF254" s="330"/>
      <c r="AG254" s="330"/>
      <c r="AH254" s="330"/>
      <c r="AI254" s="330"/>
      <c r="AJ254" s="330"/>
      <c r="AK254" s="1283"/>
    </row>
    <row r="255" spans="1:37" ht="15" customHeight="1">
      <c r="A255" s="1280"/>
      <c r="B255" s="1282"/>
      <c r="C255" s="1282"/>
      <c r="D255" s="1280"/>
      <c r="E255" s="330"/>
      <c r="F255" s="330"/>
      <c r="G255" s="330"/>
      <c r="H255" s="330"/>
      <c r="I255" s="330"/>
      <c r="J255" s="330"/>
      <c r="K255" s="330"/>
      <c r="L255" s="330"/>
      <c r="M255" s="330"/>
      <c r="N255" s="330"/>
      <c r="O255" s="330"/>
      <c r="P255" s="330"/>
      <c r="Q255" s="330"/>
      <c r="R255" s="330"/>
      <c r="S255" s="330"/>
      <c r="T255" s="330"/>
      <c r="U255" s="330"/>
      <c r="V255" s="330"/>
      <c r="W255" s="330"/>
      <c r="X255" s="330"/>
      <c r="Y255" s="330"/>
      <c r="Z255" s="330"/>
      <c r="AA255" s="330"/>
      <c r="AB255" s="330"/>
      <c r="AC255" s="330"/>
      <c r="AD255" s="330"/>
      <c r="AE255" s="330"/>
      <c r="AF255" s="330"/>
      <c r="AG255" s="330"/>
      <c r="AH255" s="330"/>
      <c r="AI255" s="330"/>
      <c r="AJ255" s="330"/>
      <c r="AK255" s="1284"/>
    </row>
    <row r="256" spans="1:37" ht="15" customHeight="1">
      <c r="A256" s="1280">
        <v>125</v>
      </c>
      <c r="B256" s="1281" t="s">
        <v>7414</v>
      </c>
      <c r="C256" s="1281" t="s">
        <v>7566</v>
      </c>
      <c r="D256" s="1280" t="s">
        <v>7410</v>
      </c>
      <c r="E256" s="330"/>
      <c r="F256" s="330"/>
      <c r="G256" s="330"/>
      <c r="H256" s="330"/>
      <c r="I256" s="330"/>
      <c r="J256" s="330"/>
      <c r="K256" s="330"/>
      <c r="L256" s="330"/>
      <c r="M256" s="330"/>
      <c r="N256" s="330"/>
      <c r="O256" s="330"/>
      <c r="P256" s="330"/>
      <c r="Q256" s="330"/>
      <c r="R256" s="330"/>
      <c r="S256" s="330"/>
      <c r="T256" s="330"/>
      <c r="U256" s="330"/>
      <c r="V256" s="330"/>
      <c r="W256" s="330"/>
      <c r="X256" s="330"/>
      <c r="Y256" s="661"/>
      <c r="Z256" s="330"/>
      <c r="AA256" s="330"/>
      <c r="AB256" s="330"/>
      <c r="AC256" s="330"/>
      <c r="AD256" s="330"/>
      <c r="AE256" s="330"/>
      <c r="AF256" s="330"/>
      <c r="AG256" s="330"/>
      <c r="AH256" s="330"/>
      <c r="AI256" s="330"/>
      <c r="AJ256" s="330"/>
      <c r="AK256" s="1283"/>
    </row>
    <row r="257" spans="1:37" ht="15" customHeight="1">
      <c r="A257" s="1280"/>
      <c r="B257" s="1282"/>
      <c r="C257" s="1282"/>
      <c r="D257" s="1280"/>
      <c r="E257" s="330"/>
      <c r="F257" s="330"/>
      <c r="G257" s="330"/>
      <c r="H257" s="330"/>
      <c r="I257" s="330"/>
      <c r="J257" s="330"/>
      <c r="K257" s="330"/>
      <c r="L257" s="330"/>
      <c r="M257" s="330"/>
      <c r="N257" s="330"/>
      <c r="O257" s="330"/>
      <c r="P257" s="330"/>
      <c r="Q257" s="330"/>
      <c r="R257" s="330"/>
      <c r="S257" s="330"/>
      <c r="T257" s="330"/>
      <c r="U257" s="330"/>
      <c r="V257" s="330"/>
      <c r="W257" s="330"/>
      <c r="X257" s="330"/>
      <c r="Y257" s="330"/>
      <c r="Z257" s="330"/>
      <c r="AA257" s="330"/>
      <c r="AB257" s="330"/>
      <c r="AC257" s="330"/>
      <c r="AD257" s="330"/>
      <c r="AE257" s="330"/>
      <c r="AF257" s="330"/>
      <c r="AG257" s="330"/>
      <c r="AH257" s="330"/>
      <c r="AI257" s="330"/>
      <c r="AJ257" s="330"/>
      <c r="AK257" s="1284"/>
    </row>
    <row r="258" spans="1:37" ht="15" customHeight="1">
      <c r="A258" s="1282">
        <v>126</v>
      </c>
      <c r="B258" s="1281" t="s">
        <v>7414</v>
      </c>
      <c r="C258" s="1281" t="s">
        <v>7567</v>
      </c>
      <c r="D258" s="1280" t="s">
        <v>7410</v>
      </c>
      <c r="E258" s="330"/>
      <c r="F258" s="330"/>
      <c r="G258" s="330"/>
      <c r="H258" s="330"/>
      <c r="I258" s="330"/>
      <c r="J258" s="330"/>
      <c r="K258" s="330"/>
      <c r="L258" s="330"/>
      <c r="M258" s="330"/>
      <c r="N258" s="330"/>
      <c r="O258" s="330"/>
      <c r="P258" s="330"/>
      <c r="Q258" s="330"/>
      <c r="R258" s="330"/>
      <c r="S258" s="330"/>
      <c r="T258" s="330"/>
      <c r="U258" s="330"/>
      <c r="V258" s="330"/>
      <c r="W258" s="330"/>
      <c r="X258" s="330"/>
      <c r="Y258" s="661"/>
      <c r="Z258" s="330"/>
      <c r="AA258" s="330"/>
      <c r="AB258" s="330"/>
      <c r="AC258" s="330"/>
      <c r="AD258" s="330"/>
      <c r="AE258" s="330"/>
      <c r="AF258" s="330"/>
      <c r="AG258" s="330"/>
      <c r="AH258" s="330"/>
      <c r="AI258" s="330"/>
      <c r="AJ258" s="330"/>
      <c r="AK258" s="1283"/>
    </row>
    <row r="259" spans="1:37" ht="15" customHeight="1">
      <c r="A259" s="1280"/>
      <c r="B259" s="1282"/>
      <c r="C259" s="1282"/>
      <c r="D259" s="1280"/>
      <c r="E259" s="330"/>
      <c r="F259" s="330"/>
      <c r="G259" s="330"/>
      <c r="H259" s="330"/>
      <c r="I259" s="330"/>
      <c r="J259" s="330"/>
      <c r="K259" s="330"/>
      <c r="L259" s="330"/>
      <c r="M259" s="330"/>
      <c r="N259" s="330"/>
      <c r="O259" s="330"/>
      <c r="P259" s="330"/>
      <c r="Q259" s="330"/>
      <c r="R259" s="330"/>
      <c r="S259" s="330"/>
      <c r="T259" s="330"/>
      <c r="U259" s="330"/>
      <c r="V259" s="330"/>
      <c r="W259" s="330"/>
      <c r="X259" s="330"/>
      <c r="Y259" s="330"/>
      <c r="Z259" s="330"/>
      <c r="AA259" s="330"/>
      <c r="AB259" s="330"/>
      <c r="AC259" s="330"/>
      <c r="AD259" s="330"/>
      <c r="AE259" s="330"/>
      <c r="AF259" s="330"/>
      <c r="AG259" s="330"/>
      <c r="AH259" s="330"/>
      <c r="AI259" s="330"/>
      <c r="AJ259" s="330"/>
      <c r="AK259" s="1284"/>
    </row>
    <row r="260" spans="1:37" ht="15" customHeight="1">
      <c r="A260" s="1280">
        <v>127</v>
      </c>
      <c r="B260" s="1281" t="s">
        <v>7414</v>
      </c>
      <c r="C260" s="1281" t="s">
        <v>7568</v>
      </c>
      <c r="D260" s="1280" t="s">
        <v>7410</v>
      </c>
      <c r="E260" s="330"/>
      <c r="F260" s="330"/>
      <c r="G260" s="330"/>
      <c r="H260" s="330"/>
      <c r="I260" s="330"/>
      <c r="J260" s="330"/>
      <c r="K260" s="330"/>
      <c r="L260" s="330"/>
      <c r="M260" s="330"/>
      <c r="N260" s="330"/>
      <c r="O260" s="330"/>
      <c r="P260" s="330"/>
      <c r="Q260" s="330"/>
      <c r="R260" s="330"/>
      <c r="S260" s="330"/>
      <c r="T260" s="330"/>
      <c r="U260" s="330"/>
      <c r="V260" s="330"/>
      <c r="W260" s="330"/>
      <c r="X260" s="330"/>
      <c r="Y260" s="330"/>
      <c r="Z260" s="661"/>
      <c r="AA260" s="330"/>
      <c r="AB260" s="330"/>
      <c r="AC260" s="330"/>
      <c r="AD260" s="330"/>
      <c r="AE260" s="330"/>
      <c r="AF260" s="330"/>
      <c r="AG260" s="330"/>
      <c r="AH260" s="330"/>
      <c r="AI260" s="330"/>
      <c r="AJ260" s="330"/>
      <c r="AK260" s="1283"/>
    </row>
    <row r="261" spans="1:37" ht="15" customHeight="1">
      <c r="A261" s="1280"/>
      <c r="B261" s="1282"/>
      <c r="C261" s="1282"/>
      <c r="D261" s="1280"/>
      <c r="E261" s="330"/>
      <c r="F261" s="330"/>
      <c r="G261" s="330"/>
      <c r="H261" s="330"/>
      <c r="I261" s="330"/>
      <c r="J261" s="330"/>
      <c r="K261" s="330"/>
      <c r="L261" s="330"/>
      <c r="M261" s="330"/>
      <c r="N261" s="330"/>
      <c r="O261" s="330"/>
      <c r="P261" s="330"/>
      <c r="Q261" s="330"/>
      <c r="R261" s="330"/>
      <c r="S261" s="330"/>
      <c r="T261" s="330"/>
      <c r="U261" s="330"/>
      <c r="V261" s="330"/>
      <c r="W261" s="330"/>
      <c r="X261" s="330"/>
      <c r="Y261" s="330"/>
      <c r="Z261" s="330"/>
      <c r="AA261" s="330"/>
      <c r="AB261" s="330"/>
      <c r="AC261" s="330"/>
      <c r="AD261" s="330"/>
      <c r="AE261" s="330"/>
      <c r="AF261" s="330"/>
      <c r="AG261" s="330"/>
      <c r="AH261" s="330"/>
      <c r="AI261" s="330"/>
      <c r="AJ261" s="330"/>
      <c r="AK261" s="1284"/>
    </row>
    <row r="262" spans="1:37" ht="15" customHeight="1">
      <c r="A262" s="1282">
        <v>128</v>
      </c>
      <c r="B262" s="1281" t="s">
        <v>7416</v>
      </c>
      <c r="C262" s="1281" t="s">
        <v>7569</v>
      </c>
      <c r="D262" s="1280" t="s">
        <v>7410</v>
      </c>
      <c r="E262" s="330"/>
      <c r="F262" s="330"/>
      <c r="G262" s="330"/>
      <c r="H262" s="330"/>
      <c r="I262" s="330"/>
      <c r="J262" s="330"/>
      <c r="K262" s="330"/>
      <c r="L262" s="330"/>
      <c r="M262" s="330"/>
      <c r="N262" s="330"/>
      <c r="O262" s="330"/>
      <c r="P262" s="330"/>
      <c r="Q262" s="330"/>
      <c r="R262" s="330"/>
      <c r="S262" s="330"/>
      <c r="T262" s="330"/>
      <c r="U262" s="330"/>
      <c r="V262" s="330"/>
      <c r="W262" s="330"/>
      <c r="X262" s="330"/>
      <c r="Y262" s="330"/>
      <c r="Z262" s="661"/>
      <c r="AA262" s="330"/>
      <c r="AB262" s="330"/>
      <c r="AC262" s="330"/>
      <c r="AD262" s="330"/>
      <c r="AE262" s="330"/>
      <c r="AF262" s="330"/>
      <c r="AG262" s="330"/>
      <c r="AH262" s="330"/>
      <c r="AI262" s="330"/>
      <c r="AJ262" s="330"/>
      <c r="AK262" s="1283"/>
    </row>
    <row r="263" spans="1:37" ht="15" customHeight="1">
      <c r="A263" s="1280"/>
      <c r="B263" s="1282"/>
      <c r="C263" s="1282"/>
      <c r="D263" s="1280"/>
      <c r="E263" s="330"/>
      <c r="F263" s="330"/>
      <c r="G263" s="330"/>
      <c r="H263" s="330"/>
      <c r="I263" s="330"/>
      <c r="J263" s="330"/>
      <c r="K263" s="330"/>
      <c r="L263" s="330"/>
      <c r="M263" s="330"/>
      <c r="N263" s="330"/>
      <c r="O263" s="330"/>
      <c r="P263" s="330"/>
      <c r="Q263" s="330"/>
      <c r="R263" s="330"/>
      <c r="S263" s="330"/>
      <c r="T263" s="330"/>
      <c r="U263" s="330"/>
      <c r="V263" s="330"/>
      <c r="W263" s="330"/>
      <c r="X263" s="330"/>
      <c r="Y263" s="330"/>
      <c r="Z263" s="330"/>
      <c r="AA263" s="330"/>
      <c r="AB263" s="330"/>
      <c r="AC263" s="330"/>
      <c r="AD263" s="330"/>
      <c r="AE263" s="330"/>
      <c r="AF263" s="330"/>
      <c r="AG263" s="330"/>
      <c r="AH263" s="330"/>
      <c r="AI263" s="330"/>
      <c r="AJ263" s="330"/>
      <c r="AK263" s="1284"/>
    </row>
    <row r="264" spans="1:37" ht="15" customHeight="1">
      <c r="A264" s="1280">
        <v>129</v>
      </c>
      <c r="B264" s="1281" t="s">
        <v>7416</v>
      </c>
      <c r="C264" s="1281" t="s">
        <v>7570</v>
      </c>
      <c r="D264" s="1280" t="s">
        <v>7410</v>
      </c>
      <c r="E264" s="330"/>
      <c r="F264" s="330"/>
      <c r="G264" s="330"/>
      <c r="H264" s="330"/>
      <c r="I264" s="330"/>
      <c r="J264" s="330"/>
      <c r="K264" s="330"/>
      <c r="L264" s="330"/>
      <c r="M264" s="330"/>
      <c r="N264" s="330"/>
      <c r="O264" s="330"/>
      <c r="P264" s="330"/>
      <c r="Q264" s="330"/>
      <c r="R264" s="330"/>
      <c r="S264" s="330"/>
      <c r="T264" s="330"/>
      <c r="U264" s="330"/>
      <c r="V264" s="330"/>
      <c r="W264" s="330"/>
      <c r="X264" s="330"/>
      <c r="Y264" s="330"/>
      <c r="Z264" s="661"/>
      <c r="AA264" s="330"/>
      <c r="AB264" s="330"/>
      <c r="AC264" s="330"/>
      <c r="AD264" s="330"/>
      <c r="AE264" s="330"/>
      <c r="AF264" s="330"/>
      <c r="AG264" s="330"/>
      <c r="AH264" s="330"/>
      <c r="AI264" s="330"/>
      <c r="AJ264" s="330"/>
      <c r="AK264" s="1283"/>
    </row>
    <row r="265" spans="1:37" ht="15" customHeight="1">
      <c r="A265" s="1280"/>
      <c r="B265" s="1282"/>
      <c r="C265" s="1282"/>
      <c r="D265" s="1280"/>
      <c r="E265" s="330"/>
      <c r="F265" s="330"/>
      <c r="G265" s="330"/>
      <c r="H265" s="330"/>
      <c r="I265" s="330"/>
      <c r="J265" s="330"/>
      <c r="K265" s="330"/>
      <c r="L265" s="330"/>
      <c r="M265" s="330"/>
      <c r="N265" s="330"/>
      <c r="O265" s="330"/>
      <c r="P265" s="330"/>
      <c r="Q265" s="330"/>
      <c r="R265" s="330"/>
      <c r="S265" s="330"/>
      <c r="T265" s="330"/>
      <c r="U265" s="330"/>
      <c r="V265" s="330"/>
      <c r="W265" s="330"/>
      <c r="X265" s="330"/>
      <c r="Y265" s="330"/>
      <c r="Z265" s="330"/>
      <c r="AA265" s="330"/>
      <c r="AB265" s="330"/>
      <c r="AC265" s="330"/>
      <c r="AD265" s="330"/>
      <c r="AE265" s="330"/>
      <c r="AF265" s="330"/>
      <c r="AG265" s="330"/>
      <c r="AH265" s="330"/>
      <c r="AI265" s="330"/>
      <c r="AJ265" s="330"/>
      <c r="AK265" s="1284"/>
    </row>
    <row r="266" spans="1:37" ht="15" customHeight="1">
      <c r="A266" s="1282">
        <v>130</v>
      </c>
      <c r="B266" s="1281" t="s">
        <v>7416</v>
      </c>
      <c r="C266" s="1281" t="s">
        <v>7571</v>
      </c>
      <c r="D266" s="1280" t="s">
        <v>7410</v>
      </c>
      <c r="E266" s="330"/>
      <c r="F266" s="330"/>
      <c r="G266" s="330"/>
      <c r="H266" s="330"/>
      <c r="I266" s="330"/>
      <c r="J266" s="330"/>
      <c r="K266" s="330"/>
      <c r="L266" s="330"/>
      <c r="M266" s="330"/>
      <c r="N266" s="330"/>
      <c r="O266" s="330"/>
      <c r="P266" s="330"/>
      <c r="Q266" s="330"/>
      <c r="R266" s="330"/>
      <c r="S266" s="330"/>
      <c r="T266" s="330"/>
      <c r="U266" s="330"/>
      <c r="V266" s="330"/>
      <c r="W266" s="330"/>
      <c r="X266" s="330"/>
      <c r="Y266" s="330"/>
      <c r="Z266" s="661"/>
      <c r="AA266" s="330"/>
      <c r="AB266" s="330"/>
      <c r="AC266" s="330"/>
      <c r="AD266" s="330"/>
      <c r="AE266" s="330"/>
      <c r="AF266" s="330"/>
      <c r="AG266" s="330"/>
      <c r="AH266" s="330"/>
      <c r="AI266" s="330"/>
      <c r="AJ266" s="330"/>
      <c r="AK266" s="1283"/>
    </row>
    <row r="267" spans="1:37" ht="15" customHeight="1">
      <c r="A267" s="1280"/>
      <c r="B267" s="1282"/>
      <c r="C267" s="1282"/>
      <c r="D267" s="1280"/>
      <c r="E267" s="330"/>
      <c r="F267" s="330"/>
      <c r="G267" s="330"/>
      <c r="H267" s="330"/>
      <c r="I267" s="330"/>
      <c r="J267" s="330"/>
      <c r="K267" s="330"/>
      <c r="L267" s="330"/>
      <c r="M267" s="330"/>
      <c r="N267" s="330"/>
      <c r="O267" s="330"/>
      <c r="P267" s="330"/>
      <c r="Q267" s="330"/>
      <c r="R267" s="330"/>
      <c r="S267" s="330"/>
      <c r="T267" s="330"/>
      <c r="U267" s="330"/>
      <c r="V267" s="330"/>
      <c r="W267" s="330"/>
      <c r="X267" s="330"/>
      <c r="Y267" s="330"/>
      <c r="Z267" s="330"/>
      <c r="AA267" s="330"/>
      <c r="AB267" s="330"/>
      <c r="AC267" s="330"/>
      <c r="AD267" s="330"/>
      <c r="AE267" s="330"/>
      <c r="AF267" s="330"/>
      <c r="AG267" s="330"/>
      <c r="AH267" s="330"/>
      <c r="AI267" s="330"/>
      <c r="AJ267" s="330"/>
      <c r="AK267" s="1284"/>
    </row>
    <row r="268" spans="1:37" ht="15" customHeight="1">
      <c r="A268" s="1280">
        <v>131</v>
      </c>
      <c r="B268" s="1281" t="s">
        <v>7416</v>
      </c>
      <c r="C268" s="1281" t="s">
        <v>7572</v>
      </c>
      <c r="D268" s="1280" t="s">
        <v>7410</v>
      </c>
      <c r="E268" s="330"/>
      <c r="F268" s="330"/>
      <c r="G268" s="330"/>
      <c r="H268" s="330"/>
      <c r="I268" s="330"/>
      <c r="J268" s="330"/>
      <c r="K268" s="330"/>
      <c r="L268" s="330"/>
      <c r="M268" s="330"/>
      <c r="N268" s="330"/>
      <c r="O268" s="330"/>
      <c r="P268" s="330"/>
      <c r="Q268" s="330"/>
      <c r="R268" s="330"/>
      <c r="S268" s="330"/>
      <c r="T268" s="330"/>
      <c r="U268" s="330"/>
      <c r="V268" s="330"/>
      <c r="W268" s="330"/>
      <c r="X268" s="330"/>
      <c r="Y268" s="330"/>
      <c r="Z268" s="661"/>
      <c r="AA268" s="330"/>
      <c r="AB268" s="330"/>
      <c r="AC268" s="330"/>
      <c r="AD268" s="330"/>
      <c r="AE268" s="330"/>
      <c r="AF268" s="330"/>
      <c r="AG268" s="330"/>
      <c r="AH268" s="330"/>
      <c r="AI268" s="330"/>
      <c r="AJ268" s="330"/>
      <c r="AK268" s="1283"/>
    </row>
    <row r="269" spans="1:37" ht="15" customHeight="1">
      <c r="A269" s="1280"/>
      <c r="B269" s="1282"/>
      <c r="C269" s="1282"/>
      <c r="D269" s="1280"/>
      <c r="E269" s="330"/>
      <c r="F269" s="330"/>
      <c r="G269" s="330"/>
      <c r="H269" s="330"/>
      <c r="I269" s="330"/>
      <c r="J269" s="330"/>
      <c r="K269" s="330"/>
      <c r="L269" s="330"/>
      <c r="M269" s="330"/>
      <c r="N269" s="330"/>
      <c r="O269" s="330"/>
      <c r="P269" s="330"/>
      <c r="Q269" s="330"/>
      <c r="R269" s="330"/>
      <c r="S269" s="330"/>
      <c r="T269" s="330"/>
      <c r="U269" s="330"/>
      <c r="V269" s="330"/>
      <c r="W269" s="330"/>
      <c r="X269" s="330"/>
      <c r="Y269" s="330"/>
      <c r="Z269" s="330"/>
      <c r="AA269" s="330"/>
      <c r="AB269" s="330"/>
      <c r="AC269" s="330"/>
      <c r="AD269" s="330"/>
      <c r="AE269" s="330"/>
      <c r="AF269" s="330"/>
      <c r="AG269" s="330"/>
      <c r="AH269" s="330"/>
      <c r="AI269" s="330"/>
      <c r="AJ269" s="330"/>
      <c r="AK269" s="1284"/>
    </row>
    <row r="270" spans="1:37" ht="15" customHeight="1">
      <c r="A270" s="1282">
        <v>132</v>
      </c>
      <c r="B270" s="1281" t="s">
        <v>7416</v>
      </c>
      <c r="C270" s="1281" t="s">
        <v>7573</v>
      </c>
      <c r="D270" s="1280" t="s">
        <v>7410</v>
      </c>
      <c r="E270" s="330"/>
      <c r="F270" s="330"/>
      <c r="G270" s="330"/>
      <c r="H270" s="330"/>
      <c r="I270" s="330"/>
      <c r="J270" s="330"/>
      <c r="K270" s="330"/>
      <c r="L270" s="330"/>
      <c r="M270" s="330"/>
      <c r="N270" s="330"/>
      <c r="O270" s="330"/>
      <c r="P270" s="330"/>
      <c r="Q270" s="330"/>
      <c r="R270" s="330"/>
      <c r="S270" s="330"/>
      <c r="T270" s="330"/>
      <c r="U270" s="330"/>
      <c r="V270" s="330"/>
      <c r="W270" s="330"/>
      <c r="X270" s="330"/>
      <c r="Y270" s="330"/>
      <c r="Z270" s="661"/>
      <c r="AA270" s="330"/>
      <c r="AB270" s="330"/>
      <c r="AC270" s="330"/>
      <c r="AD270" s="330"/>
      <c r="AE270" s="330"/>
      <c r="AF270" s="330"/>
      <c r="AG270" s="330"/>
      <c r="AH270" s="330"/>
      <c r="AI270" s="330"/>
      <c r="AJ270" s="330"/>
      <c r="AK270" s="1283"/>
    </row>
    <row r="271" spans="1:37" ht="15" customHeight="1">
      <c r="A271" s="1280"/>
      <c r="B271" s="1282"/>
      <c r="C271" s="1282"/>
      <c r="D271" s="1280"/>
      <c r="E271" s="330"/>
      <c r="F271" s="330"/>
      <c r="G271" s="330"/>
      <c r="H271" s="330"/>
      <c r="I271" s="330"/>
      <c r="J271" s="330"/>
      <c r="K271" s="330"/>
      <c r="L271" s="330"/>
      <c r="M271" s="330"/>
      <c r="N271" s="330"/>
      <c r="O271" s="330"/>
      <c r="P271" s="330"/>
      <c r="Q271" s="330"/>
      <c r="R271" s="330"/>
      <c r="S271" s="330"/>
      <c r="T271" s="330"/>
      <c r="U271" s="330"/>
      <c r="V271" s="330"/>
      <c r="W271" s="330"/>
      <c r="X271" s="330"/>
      <c r="Y271" s="330"/>
      <c r="Z271" s="330"/>
      <c r="AA271" s="330"/>
      <c r="AB271" s="330"/>
      <c r="AC271" s="330"/>
      <c r="AD271" s="330"/>
      <c r="AE271" s="330"/>
      <c r="AF271" s="330"/>
      <c r="AG271" s="330"/>
      <c r="AH271" s="330"/>
      <c r="AI271" s="330"/>
      <c r="AJ271" s="330"/>
      <c r="AK271" s="1284"/>
    </row>
    <row r="272" spans="1:37" ht="15" customHeight="1">
      <c r="A272" s="1280">
        <v>133</v>
      </c>
      <c r="B272" s="1281" t="s">
        <v>7416</v>
      </c>
      <c r="C272" s="1281" t="s">
        <v>7574</v>
      </c>
      <c r="D272" s="1280" t="s">
        <v>7410</v>
      </c>
      <c r="E272" s="330"/>
      <c r="F272" s="330"/>
      <c r="G272" s="330"/>
      <c r="H272" s="330"/>
      <c r="I272" s="330"/>
      <c r="J272" s="330"/>
      <c r="K272" s="330"/>
      <c r="L272" s="330"/>
      <c r="M272" s="330"/>
      <c r="N272" s="330"/>
      <c r="O272" s="330"/>
      <c r="P272" s="330"/>
      <c r="Q272" s="330"/>
      <c r="R272" s="330"/>
      <c r="S272" s="330"/>
      <c r="T272" s="330"/>
      <c r="U272" s="330"/>
      <c r="V272" s="330"/>
      <c r="W272" s="330"/>
      <c r="X272" s="330"/>
      <c r="Y272" s="330"/>
      <c r="Z272" s="330"/>
      <c r="AA272" s="661"/>
      <c r="AB272" s="330"/>
      <c r="AC272" s="330"/>
      <c r="AD272" s="330"/>
      <c r="AE272" s="330"/>
      <c r="AF272" s="330"/>
      <c r="AG272" s="330"/>
      <c r="AH272" s="330"/>
      <c r="AI272" s="330"/>
      <c r="AJ272" s="330"/>
      <c r="AK272" s="1283"/>
    </row>
    <row r="273" spans="1:37" ht="15" customHeight="1">
      <c r="A273" s="1280"/>
      <c r="B273" s="1282"/>
      <c r="C273" s="1282"/>
      <c r="D273" s="1280"/>
      <c r="E273" s="330"/>
      <c r="F273" s="330"/>
      <c r="G273" s="330"/>
      <c r="H273" s="330"/>
      <c r="I273" s="330"/>
      <c r="J273" s="330"/>
      <c r="K273" s="330"/>
      <c r="L273" s="330"/>
      <c r="M273" s="330"/>
      <c r="N273" s="330"/>
      <c r="O273" s="330"/>
      <c r="P273" s="330"/>
      <c r="Q273" s="330"/>
      <c r="R273" s="330"/>
      <c r="S273" s="330"/>
      <c r="T273" s="330"/>
      <c r="U273" s="330"/>
      <c r="V273" s="330"/>
      <c r="W273" s="330"/>
      <c r="X273" s="330"/>
      <c r="Y273" s="330"/>
      <c r="Z273" s="330"/>
      <c r="AA273" s="330"/>
      <c r="AB273" s="330"/>
      <c r="AC273" s="330"/>
      <c r="AD273" s="330"/>
      <c r="AE273" s="330"/>
      <c r="AF273" s="330"/>
      <c r="AG273" s="330"/>
      <c r="AH273" s="330"/>
      <c r="AI273" s="330"/>
      <c r="AJ273" s="330"/>
      <c r="AK273" s="1284"/>
    </row>
    <row r="274" spans="1:37" ht="15" customHeight="1">
      <c r="A274" s="1282">
        <v>134</v>
      </c>
      <c r="B274" s="1281" t="s">
        <v>7416</v>
      </c>
      <c r="C274" s="1281" t="s">
        <v>7575</v>
      </c>
      <c r="D274" s="1280" t="s">
        <v>7410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330"/>
      <c r="U274" s="330"/>
      <c r="V274" s="330"/>
      <c r="W274" s="330"/>
      <c r="X274" s="330"/>
      <c r="Y274" s="330"/>
      <c r="Z274" s="330"/>
      <c r="AA274" s="661"/>
      <c r="AB274" s="330"/>
      <c r="AC274" s="330"/>
      <c r="AD274" s="330"/>
      <c r="AE274" s="330"/>
      <c r="AF274" s="330"/>
      <c r="AG274" s="330"/>
      <c r="AH274" s="330"/>
      <c r="AI274" s="330"/>
      <c r="AJ274" s="330"/>
      <c r="AK274" s="1283"/>
    </row>
    <row r="275" spans="1:37" ht="15" customHeight="1">
      <c r="A275" s="1280"/>
      <c r="B275" s="1282"/>
      <c r="C275" s="1282"/>
      <c r="D275" s="1280"/>
      <c r="E275" s="330"/>
      <c r="F275" s="330"/>
      <c r="G275" s="330"/>
      <c r="H275" s="330"/>
      <c r="I275" s="330"/>
      <c r="J275" s="330"/>
      <c r="K275" s="330"/>
      <c r="L275" s="330"/>
      <c r="M275" s="330"/>
      <c r="N275" s="330"/>
      <c r="O275" s="330"/>
      <c r="P275" s="330"/>
      <c r="Q275" s="330"/>
      <c r="R275" s="330"/>
      <c r="S275" s="330"/>
      <c r="T275" s="330"/>
      <c r="U275" s="330"/>
      <c r="V275" s="330"/>
      <c r="W275" s="330"/>
      <c r="X275" s="330"/>
      <c r="Y275" s="330"/>
      <c r="Z275" s="330"/>
      <c r="AA275" s="330"/>
      <c r="AB275" s="330"/>
      <c r="AC275" s="330"/>
      <c r="AD275" s="330"/>
      <c r="AE275" s="330"/>
      <c r="AF275" s="330"/>
      <c r="AG275" s="330"/>
      <c r="AH275" s="330"/>
      <c r="AI275" s="330"/>
      <c r="AJ275" s="330"/>
      <c r="AK275" s="1284"/>
    </row>
    <row r="276" spans="1:37" ht="15" customHeight="1">
      <c r="A276" s="1280">
        <v>135</v>
      </c>
      <c r="B276" s="1281" t="s">
        <v>7416</v>
      </c>
      <c r="C276" s="1281" t="s">
        <v>7576</v>
      </c>
      <c r="D276" s="1280" t="s">
        <v>7410</v>
      </c>
      <c r="E276" s="330"/>
      <c r="F276" s="330"/>
      <c r="G276" s="330"/>
      <c r="H276" s="330"/>
      <c r="I276" s="330"/>
      <c r="J276" s="330"/>
      <c r="K276" s="330"/>
      <c r="L276" s="330"/>
      <c r="M276" s="330"/>
      <c r="N276" s="330"/>
      <c r="O276" s="330"/>
      <c r="P276" s="330"/>
      <c r="Q276" s="330"/>
      <c r="R276" s="330"/>
      <c r="S276" s="330"/>
      <c r="T276" s="330"/>
      <c r="U276" s="330"/>
      <c r="V276" s="330"/>
      <c r="W276" s="330"/>
      <c r="X276" s="330"/>
      <c r="Y276" s="330"/>
      <c r="Z276" s="330"/>
      <c r="AA276" s="661"/>
      <c r="AB276" s="330"/>
      <c r="AC276" s="330"/>
      <c r="AD276" s="330"/>
      <c r="AE276" s="330"/>
      <c r="AF276" s="330"/>
      <c r="AG276" s="330"/>
      <c r="AH276" s="330"/>
      <c r="AI276" s="330"/>
      <c r="AJ276" s="330"/>
      <c r="AK276" s="1283"/>
    </row>
    <row r="277" spans="1:37" ht="15" customHeight="1">
      <c r="A277" s="1280"/>
      <c r="B277" s="1282"/>
      <c r="C277" s="1282"/>
      <c r="D277" s="1280"/>
      <c r="E277" s="330"/>
      <c r="F277" s="330"/>
      <c r="G277" s="330"/>
      <c r="H277" s="330"/>
      <c r="I277" s="330"/>
      <c r="J277" s="330"/>
      <c r="K277" s="330"/>
      <c r="L277" s="330"/>
      <c r="M277" s="330"/>
      <c r="N277" s="330"/>
      <c r="O277" s="330"/>
      <c r="P277" s="330"/>
      <c r="Q277" s="330"/>
      <c r="R277" s="330"/>
      <c r="S277" s="330"/>
      <c r="T277" s="330"/>
      <c r="U277" s="330"/>
      <c r="V277" s="330"/>
      <c r="W277" s="330"/>
      <c r="X277" s="330"/>
      <c r="Y277" s="330"/>
      <c r="Z277" s="330"/>
      <c r="AA277" s="330"/>
      <c r="AB277" s="330"/>
      <c r="AC277" s="330"/>
      <c r="AD277" s="330"/>
      <c r="AE277" s="330"/>
      <c r="AF277" s="330"/>
      <c r="AG277" s="330"/>
      <c r="AH277" s="330"/>
      <c r="AI277" s="330"/>
      <c r="AJ277" s="330"/>
      <c r="AK277" s="1284"/>
    </row>
    <row r="278" spans="1:37" ht="15" customHeight="1">
      <c r="A278" s="1282">
        <v>136</v>
      </c>
      <c r="B278" s="1281" t="s">
        <v>7414</v>
      </c>
      <c r="C278" s="1281" t="s">
        <v>7577</v>
      </c>
      <c r="D278" s="1280" t="s">
        <v>7410</v>
      </c>
      <c r="E278" s="330"/>
      <c r="F278" s="330"/>
      <c r="G278" s="330"/>
      <c r="H278" s="330"/>
      <c r="I278" s="330"/>
      <c r="J278" s="330"/>
      <c r="K278" s="330"/>
      <c r="L278" s="330"/>
      <c r="M278" s="330"/>
      <c r="N278" s="330"/>
      <c r="O278" s="330"/>
      <c r="P278" s="330"/>
      <c r="Q278" s="330"/>
      <c r="R278" s="330"/>
      <c r="S278" s="330"/>
      <c r="T278" s="330"/>
      <c r="U278" s="330"/>
      <c r="V278" s="330"/>
      <c r="W278" s="330"/>
      <c r="X278" s="330"/>
      <c r="Y278" s="330"/>
      <c r="Z278" s="330"/>
      <c r="AA278" s="661"/>
      <c r="AB278" s="330"/>
      <c r="AC278" s="330"/>
      <c r="AD278" s="330"/>
      <c r="AE278" s="330"/>
      <c r="AF278" s="330"/>
      <c r="AG278" s="330"/>
      <c r="AH278" s="330"/>
      <c r="AI278" s="330"/>
      <c r="AJ278" s="330"/>
      <c r="AK278" s="1283"/>
    </row>
    <row r="279" spans="1:37" ht="15" customHeight="1">
      <c r="A279" s="1280"/>
      <c r="B279" s="1282"/>
      <c r="C279" s="1282"/>
      <c r="D279" s="1280"/>
      <c r="E279" s="330"/>
      <c r="F279" s="330"/>
      <c r="G279" s="330"/>
      <c r="H279" s="330"/>
      <c r="I279" s="330"/>
      <c r="J279" s="330"/>
      <c r="K279" s="330"/>
      <c r="L279" s="330"/>
      <c r="M279" s="330"/>
      <c r="N279" s="330"/>
      <c r="O279" s="330"/>
      <c r="P279" s="330"/>
      <c r="Q279" s="330"/>
      <c r="R279" s="330"/>
      <c r="S279" s="330"/>
      <c r="T279" s="330"/>
      <c r="U279" s="330"/>
      <c r="V279" s="330"/>
      <c r="W279" s="330"/>
      <c r="X279" s="330"/>
      <c r="Y279" s="330"/>
      <c r="Z279" s="330"/>
      <c r="AA279" s="330"/>
      <c r="AB279" s="330"/>
      <c r="AC279" s="330"/>
      <c r="AD279" s="330"/>
      <c r="AE279" s="330"/>
      <c r="AF279" s="330"/>
      <c r="AG279" s="330"/>
      <c r="AH279" s="330"/>
      <c r="AI279" s="330"/>
      <c r="AJ279" s="330"/>
      <c r="AK279" s="1284"/>
    </row>
    <row r="280" spans="1:37" ht="15" customHeight="1">
      <c r="A280" s="1280">
        <v>137</v>
      </c>
      <c r="B280" s="1281" t="s">
        <v>7416</v>
      </c>
      <c r="C280" s="1281" t="s">
        <v>7578</v>
      </c>
      <c r="D280" s="1280" t="s">
        <v>7410</v>
      </c>
      <c r="E280" s="330"/>
      <c r="F280" s="330"/>
      <c r="G280" s="330"/>
      <c r="H280" s="330"/>
      <c r="I280" s="330"/>
      <c r="J280" s="330"/>
      <c r="K280" s="330"/>
      <c r="L280" s="330"/>
      <c r="M280" s="330"/>
      <c r="N280" s="330"/>
      <c r="O280" s="330"/>
      <c r="P280" s="330"/>
      <c r="Q280" s="330"/>
      <c r="R280" s="330"/>
      <c r="S280" s="330"/>
      <c r="T280" s="330"/>
      <c r="U280" s="330"/>
      <c r="V280" s="330"/>
      <c r="W280" s="330"/>
      <c r="X280" s="330"/>
      <c r="Y280" s="330"/>
      <c r="Z280" s="330"/>
      <c r="AA280" s="661"/>
      <c r="AB280" s="330"/>
      <c r="AC280" s="330"/>
      <c r="AD280" s="330"/>
      <c r="AE280" s="330"/>
      <c r="AF280" s="330"/>
      <c r="AG280" s="330"/>
      <c r="AH280" s="330"/>
      <c r="AI280" s="330"/>
      <c r="AJ280" s="330"/>
      <c r="AK280" s="1283"/>
    </row>
    <row r="281" spans="1:37" ht="15" customHeight="1">
      <c r="A281" s="1280"/>
      <c r="B281" s="1282"/>
      <c r="C281" s="1282"/>
      <c r="D281" s="1280"/>
      <c r="E281" s="330"/>
      <c r="F281" s="330"/>
      <c r="G281" s="330"/>
      <c r="H281" s="330"/>
      <c r="I281" s="330"/>
      <c r="J281" s="330"/>
      <c r="K281" s="330"/>
      <c r="L281" s="330"/>
      <c r="M281" s="330"/>
      <c r="N281" s="330"/>
      <c r="O281" s="330"/>
      <c r="P281" s="330"/>
      <c r="Q281" s="330"/>
      <c r="R281" s="330"/>
      <c r="S281" s="330"/>
      <c r="T281" s="330"/>
      <c r="U281" s="330"/>
      <c r="V281" s="330"/>
      <c r="W281" s="330"/>
      <c r="X281" s="330"/>
      <c r="Y281" s="330"/>
      <c r="Z281" s="330"/>
      <c r="AA281" s="330"/>
      <c r="AB281" s="330"/>
      <c r="AC281" s="330"/>
      <c r="AD281" s="330"/>
      <c r="AE281" s="330"/>
      <c r="AF281" s="330"/>
      <c r="AG281" s="330"/>
      <c r="AH281" s="330"/>
      <c r="AI281" s="330"/>
      <c r="AJ281" s="330"/>
      <c r="AK281" s="1284"/>
    </row>
    <row r="282" spans="1:37" ht="15" customHeight="1">
      <c r="A282" s="1282">
        <v>138</v>
      </c>
      <c r="B282" s="1281" t="s">
        <v>7416</v>
      </c>
      <c r="C282" s="1281" t="s">
        <v>7579</v>
      </c>
      <c r="D282" s="1280" t="s">
        <v>7410</v>
      </c>
      <c r="E282" s="330"/>
      <c r="F282" s="330"/>
      <c r="G282" s="330"/>
      <c r="H282" s="330"/>
      <c r="I282" s="330"/>
      <c r="J282" s="330"/>
      <c r="K282" s="330"/>
      <c r="L282" s="330"/>
      <c r="M282" s="330"/>
      <c r="N282" s="330"/>
      <c r="O282" s="330"/>
      <c r="P282" s="330"/>
      <c r="Q282" s="330"/>
      <c r="R282" s="330"/>
      <c r="S282" s="330"/>
      <c r="T282" s="330"/>
      <c r="U282" s="330"/>
      <c r="V282" s="330"/>
      <c r="W282" s="330"/>
      <c r="X282" s="330"/>
      <c r="Y282" s="330"/>
      <c r="Z282" s="330"/>
      <c r="AA282" s="661"/>
      <c r="AB282" s="330"/>
      <c r="AC282" s="330"/>
      <c r="AD282" s="330"/>
      <c r="AE282" s="330"/>
      <c r="AF282" s="330"/>
      <c r="AG282" s="330"/>
      <c r="AH282" s="330"/>
      <c r="AI282" s="330"/>
      <c r="AJ282" s="330"/>
      <c r="AK282" s="1283"/>
    </row>
    <row r="283" spans="1:37" ht="15" customHeight="1">
      <c r="A283" s="1280"/>
      <c r="B283" s="1282"/>
      <c r="C283" s="1282"/>
      <c r="D283" s="1280"/>
      <c r="E283" s="330"/>
      <c r="F283" s="330"/>
      <c r="G283" s="330"/>
      <c r="H283" s="330"/>
      <c r="I283" s="330"/>
      <c r="J283" s="330"/>
      <c r="K283" s="330"/>
      <c r="L283" s="330"/>
      <c r="M283" s="330"/>
      <c r="N283" s="330"/>
      <c r="O283" s="330"/>
      <c r="P283" s="330"/>
      <c r="Q283" s="330"/>
      <c r="R283" s="330"/>
      <c r="S283" s="330"/>
      <c r="T283" s="330"/>
      <c r="U283" s="330"/>
      <c r="V283" s="330"/>
      <c r="W283" s="330"/>
      <c r="X283" s="330"/>
      <c r="Y283" s="330"/>
      <c r="Z283" s="330"/>
      <c r="AA283" s="330"/>
      <c r="AB283" s="330"/>
      <c r="AC283" s="330"/>
      <c r="AD283" s="330"/>
      <c r="AE283" s="330"/>
      <c r="AF283" s="330"/>
      <c r="AG283" s="330"/>
      <c r="AH283" s="330"/>
      <c r="AI283" s="330"/>
      <c r="AJ283" s="330"/>
      <c r="AK283" s="1284"/>
    </row>
    <row r="284" spans="1:37" ht="15" customHeight="1">
      <c r="A284" s="1280">
        <v>139</v>
      </c>
      <c r="B284" s="1281" t="s">
        <v>7416</v>
      </c>
      <c r="C284" s="1281" t="s">
        <v>7580</v>
      </c>
      <c r="D284" s="1280" t="s">
        <v>7410</v>
      </c>
      <c r="E284" s="330"/>
      <c r="F284" s="330"/>
      <c r="G284" s="330"/>
      <c r="H284" s="330"/>
      <c r="I284" s="330"/>
      <c r="J284" s="330"/>
      <c r="K284" s="330"/>
      <c r="L284" s="330"/>
      <c r="M284" s="330"/>
      <c r="N284" s="330"/>
      <c r="O284" s="330"/>
      <c r="P284" s="330"/>
      <c r="Q284" s="330"/>
      <c r="R284" s="330"/>
      <c r="S284" s="330"/>
      <c r="T284" s="330"/>
      <c r="U284" s="330"/>
      <c r="V284" s="330"/>
      <c r="W284" s="330"/>
      <c r="X284" s="330"/>
      <c r="Y284" s="330"/>
      <c r="Z284" s="330"/>
      <c r="AA284" s="330"/>
      <c r="AB284" s="661"/>
      <c r="AC284" s="330"/>
      <c r="AD284" s="330"/>
      <c r="AE284" s="330"/>
      <c r="AF284" s="330"/>
      <c r="AG284" s="330"/>
      <c r="AH284" s="330"/>
      <c r="AI284" s="330"/>
      <c r="AJ284" s="330"/>
      <c r="AK284" s="1283"/>
    </row>
    <row r="285" spans="1:37" ht="15" customHeight="1">
      <c r="A285" s="1280"/>
      <c r="B285" s="1282"/>
      <c r="C285" s="1282"/>
      <c r="D285" s="1280"/>
      <c r="E285" s="330"/>
      <c r="F285" s="330"/>
      <c r="G285" s="330"/>
      <c r="H285" s="330"/>
      <c r="I285" s="330"/>
      <c r="J285" s="330"/>
      <c r="K285" s="330"/>
      <c r="L285" s="330"/>
      <c r="M285" s="330"/>
      <c r="N285" s="330"/>
      <c r="O285" s="330"/>
      <c r="P285" s="330"/>
      <c r="Q285" s="330"/>
      <c r="R285" s="330"/>
      <c r="S285" s="330"/>
      <c r="T285" s="330"/>
      <c r="U285" s="330"/>
      <c r="V285" s="330"/>
      <c r="W285" s="330"/>
      <c r="X285" s="330"/>
      <c r="Y285" s="330"/>
      <c r="Z285" s="330"/>
      <c r="AA285" s="330"/>
      <c r="AB285" s="330"/>
      <c r="AC285" s="330"/>
      <c r="AD285" s="330"/>
      <c r="AE285" s="330"/>
      <c r="AF285" s="330"/>
      <c r="AG285" s="330"/>
      <c r="AH285" s="330"/>
      <c r="AI285" s="330"/>
      <c r="AJ285" s="330"/>
      <c r="AK285" s="1284"/>
    </row>
    <row r="286" spans="1:37" ht="15" customHeight="1">
      <c r="A286" s="1282">
        <v>140</v>
      </c>
      <c r="B286" s="1281" t="s">
        <v>7416</v>
      </c>
      <c r="C286" s="1281" t="s">
        <v>7581</v>
      </c>
      <c r="D286" s="1280" t="s">
        <v>7410</v>
      </c>
      <c r="E286" s="330"/>
      <c r="F286" s="330"/>
      <c r="G286" s="330"/>
      <c r="H286" s="330"/>
      <c r="I286" s="330"/>
      <c r="J286" s="330"/>
      <c r="K286" s="330"/>
      <c r="L286" s="330"/>
      <c r="M286" s="330"/>
      <c r="N286" s="330"/>
      <c r="O286" s="330"/>
      <c r="P286" s="330"/>
      <c r="Q286" s="330"/>
      <c r="R286" s="330"/>
      <c r="S286" s="330"/>
      <c r="T286" s="330"/>
      <c r="U286" s="330"/>
      <c r="V286" s="330"/>
      <c r="W286" s="330"/>
      <c r="X286" s="330"/>
      <c r="Y286" s="330"/>
      <c r="Z286" s="330"/>
      <c r="AA286" s="330"/>
      <c r="AB286" s="661"/>
      <c r="AC286" s="330"/>
      <c r="AD286" s="330"/>
      <c r="AE286" s="330"/>
      <c r="AF286" s="330"/>
      <c r="AG286" s="330"/>
      <c r="AH286" s="330"/>
      <c r="AI286" s="330"/>
      <c r="AJ286" s="330"/>
      <c r="AK286" s="1283"/>
    </row>
    <row r="287" spans="1:37" ht="15" customHeight="1">
      <c r="A287" s="1280"/>
      <c r="B287" s="1282"/>
      <c r="C287" s="1282"/>
      <c r="D287" s="1280"/>
      <c r="E287" s="330"/>
      <c r="F287" s="330"/>
      <c r="G287" s="330"/>
      <c r="H287" s="330"/>
      <c r="I287" s="330"/>
      <c r="J287" s="330"/>
      <c r="K287" s="330"/>
      <c r="L287" s="330"/>
      <c r="M287" s="330"/>
      <c r="N287" s="330"/>
      <c r="O287" s="330"/>
      <c r="P287" s="330"/>
      <c r="Q287" s="330"/>
      <c r="R287" s="330"/>
      <c r="S287" s="330"/>
      <c r="T287" s="330"/>
      <c r="U287" s="330"/>
      <c r="V287" s="330"/>
      <c r="W287" s="330"/>
      <c r="X287" s="330"/>
      <c r="Y287" s="330"/>
      <c r="Z287" s="330"/>
      <c r="AA287" s="330"/>
      <c r="AB287" s="330"/>
      <c r="AC287" s="330"/>
      <c r="AD287" s="330"/>
      <c r="AE287" s="330"/>
      <c r="AF287" s="330"/>
      <c r="AG287" s="330"/>
      <c r="AH287" s="330"/>
      <c r="AI287" s="330"/>
      <c r="AJ287" s="330"/>
      <c r="AK287" s="1284"/>
    </row>
    <row r="288" spans="1:37" ht="15" customHeight="1">
      <c r="A288" s="1280">
        <v>141</v>
      </c>
      <c r="B288" s="1281" t="s">
        <v>7416</v>
      </c>
      <c r="C288" s="1281" t="s">
        <v>7582</v>
      </c>
      <c r="D288" s="1280" t="s">
        <v>7410</v>
      </c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661"/>
      <c r="AC288" s="330"/>
      <c r="AD288" s="330"/>
      <c r="AE288" s="330"/>
      <c r="AF288" s="330"/>
      <c r="AG288" s="330"/>
      <c r="AH288" s="330"/>
      <c r="AI288" s="330"/>
      <c r="AJ288" s="330"/>
      <c r="AK288" s="1283"/>
    </row>
    <row r="289" spans="1:37" ht="15" customHeight="1">
      <c r="A289" s="1280"/>
      <c r="B289" s="1282"/>
      <c r="C289" s="1282"/>
      <c r="D289" s="1280"/>
      <c r="E289" s="330"/>
      <c r="F289" s="330"/>
      <c r="G289" s="330"/>
      <c r="H289" s="330"/>
      <c r="I289" s="330"/>
      <c r="J289" s="330"/>
      <c r="K289" s="330"/>
      <c r="L289" s="330"/>
      <c r="M289" s="330"/>
      <c r="N289" s="330"/>
      <c r="O289" s="330"/>
      <c r="P289" s="330"/>
      <c r="Q289" s="330"/>
      <c r="R289" s="330"/>
      <c r="S289" s="330"/>
      <c r="T289" s="330"/>
      <c r="U289" s="330"/>
      <c r="V289" s="330"/>
      <c r="W289" s="330"/>
      <c r="X289" s="330"/>
      <c r="Y289" s="330"/>
      <c r="Z289" s="330"/>
      <c r="AA289" s="330"/>
      <c r="AB289" s="330"/>
      <c r="AC289" s="330"/>
      <c r="AD289" s="330"/>
      <c r="AE289" s="330"/>
      <c r="AF289" s="330"/>
      <c r="AG289" s="330"/>
      <c r="AH289" s="330"/>
      <c r="AI289" s="330"/>
      <c r="AJ289" s="330"/>
      <c r="AK289" s="1284"/>
    </row>
    <row r="290" spans="1:37" ht="15" customHeight="1">
      <c r="A290" s="1282">
        <v>142</v>
      </c>
      <c r="B290" s="1281" t="s">
        <v>7414</v>
      </c>
      <c r="C290" s="1281" t="s">
        <v>7583</v>
      </c>
      <c r="D290" s="1280" t="s">
        <v>7410</v>
      </c>
      <c r="E290" s="330"/>
      <c r="F290" s="330"/>
      <c r="G290" s="330"/>
      <c r="H290" s="330"/>
      <c r="I290" s="330"/>
      <c r="J290" s="330"/>
      <c r="K290" s="330"/>
      <c r="L290" s="330"/>
      <c r="M290" s="330"/>
      <c r="N290" s="330"/>
      <c r="O290" s="330"/>
      <c r="P290" s="330"/>
      <c r="Q290" s="330"/>
      <c r="R290" s="330"/>
      <c r="S290" s="330"/>
      <c r="T290" s="330"/>
      <c r="U290" s="330"/>
      <c r="V290" s="330"/>
      <c r="W290" s="330"/>
      <c r="X290" s="330"/>
      <c r="Y290" s="330"/>
      <c r="Z290" s="330"/>
      <c r="AA290" s="330"/>
      <c r="AB290" s="661"/>
      <c r="AC290" s="330"/>
      <c r="AD290" s="330"/>
      <c r="AE290" s="330"/>
      <c r="AF290" s="330"/>
      <c r="AG290" s="330"/>
      <c r="AH290" s="330"/>
      <c r="AI290" s="330"/>
      <c r="AJ290" s="330"/>
      <c r="AK290" s="1283"/>
    </row>
    <row r="291" spans="1:37" ht="15" customHeight="1">
      <c r="A291" s="1280"/>
      <c r="B291" s="1282"/>
      <c r="C291" s="1282"/>
      <c r="D291" s="1280"/>
      <c r="E291" s="330"/>
      <c r="F291" s="330"/>
      <c r="G291" s="330"/>
      <c r="H291" s="330"/>
      <c r="I291" s="330"/>
      <c r="J291" s="330"/>
      <c r="K291" s="330"/>
      <c r="L291" s="330"/>
      <c r="M291" s="330"/>
      <c r="N291" s="330"/>
      <c r="O291" s="330"/>
      <c r="P291" s="330"/>
      <c r="Q291" s="330"/>
      <c r="R291" s="330"/>
      <c r="S291" s="330"/>
      <c r="T291" s="330"/>
      <c r="U291" s="330"/>
      <c r="V291" s="330"/>
      <c r="W291" s="330"/>
      <c r="X291" s="330"/>
      <c r="Y291" s="330"/>
      <c r="Z291" s="330"/>
      <c r="AA291" s="330"/>
      <c r="AB291" s="330"/>
      <c r="AC291" s="330"/>
      <c r="AD291" s="330"/>
      <c r="AE291" s="330"/>
      <c r="AF291" s="330"/>
      <c r="AG291" s="330"/>
      <c r="AH291" s="330"/>
      <c r="AI291" s="330"/>
      <c r="AJ291" s="330"/>
      <c r="AK291" s="1284"/>
    </row>
    <row r="292" spans="1:37" ht="15" customHeight="1">
      <c r="A292" s="1280">
        <v>143</v>
      </c>
      <c r="B292" s="1281" t="s">
        <v>7416</v>
      </c>
      <c r="C292" s="1281" t="s">
        <v>7584</v>
      </c>
      <c r="D292" s="1280" t="s">
        <v>7410</v>
      </c>
      <c r="E292" s="330"/>
      <c r="F292" s="330"/>
      <c r="G292" s="330"/>
      <c r="H292" s="330"/>
      <c r="I292" s="330"/>
      <c r="J292" s="330"/>
      <c r="K292" s="330"/>
      <c r="L292" s="330"/>
      <c r="M292" s="330"/>
      <c r="N292" s="330"/>
      <c r="O292" s="330"/>
      <c r="P292" s="330"/>
      <c r="Q292" s="330"/>
      <c r="R292" s="330"/>
      <c r="S292" s="330"/>
      <c r="T292" s="330"/>
      <c r="U292" s="330"/>
      <c r="V292" s="330"/>
      <c r="W292" s="330"/>
      <c r="X292" s="330"/>
      <c r="Y292" s="330"/>
      <c r="Z292" s="330"/>
      <c r="AA292" s="330"/>
      <c r="AB292" s="661"/>
      <c r="AC292" s="330"/>
      <c r="AD292" s="330"/>
      <c r="AE292" s="330"/>
      <c r="AF292" s="330"/>
      <c r="AG292" s="330"/>
      <c r="AH292" s="330"/>
      <c r="AI292" s="330"/>
      <c r="AJ292" s="330"/>
      <c r="AK292" s="1283"/>
    </row>
    <row r="293" spans="1:37" ht="15" customHeight="1">
      <c r="A293" s="1280"/>
      <c r="B293" s="1282"/>
      <c r="C293" s="1282"/>
      <c r="D293" s="1280"/>
      <c r="E293" s="330"/>
      <c r="F293" s="330"/>
      <c r="G293" s="330"/>
      <c r="H293" s="330"/>
      <c r="I293" s="330"/>
      <c r="J293" s="330"/>
      <c r="K293" s="330"/>
      <c r="L293" s="330"/>
      <c r="M293" s="330"/>
      <c r="N293" s="330"/>
      <c r="O293" s="330"/>
      <c r="P293" s="330"/>
      <c r="Q293" s="330"/>
      <c r="R293" s="330"/>
      <c r="S293" s="330"/>
      <c r="T293" s="330"/>
      <c r="U293" s="330"/>
      <c r="V293" s="330"/>
      <c r="W293" s="330"/>
      <c r="X293" s="330"/>
      <c r="Y293" s="330"/>
      <c r="Z293" s="330"/>
      <c r="AA293" s="330"/>
      <c r="AB293" s="330"/>
      <c r="AC293" s="330"/>
      <c r="AD293" s="330"/>
      <c r="AE293" s="330"/>
      <c r="AF293" s="330"/>
      <c r="AG293" s="330"/>
      <c r="AH293" s="330"/>
      <c r="AI293" s="330"/>
      <c r="AJ293" s="330"/>
      <c r="AK293" s="1284"/>
    </row>
    <row r="294" spans="1:37" ht="15" customHeight="1">
      <c r="A294" s="1282">
        <v>144</v>
      </c>
      <c r="B294" s="1281" t="s">
        <v>7414</v>
      </c>
      <c r="C294" s="1281" t="s">
        <v>7585</v>
      </c>
      <c r="D294" s="1280" t="s">
        <v>7410</v>
      </c>
      <c r="E294" s="330"/>
      <c r="F294" s="330"/>
      <c r="G294" s="330"/>
      <c r="H294" s="330"/>
      <c r="I294" s="330"/>
      <c r="J294" s="330"/>
      <c r="K294" s="330"/>
      <c r="L294" s="330"/>
      <c r="M294" s="330"/>
      <c r="N294" s="330"/>
      <c r="O294" s="330"/>
      <c r="P294" s="330"/>
      <c r="Q294" s="330"/>
      <c r="R294" s="330"/>
      <c r="S294" s="330"/>
      <c r="T294" s="330"/>
      <c r="U294" s="330"/>
      <c r="V294" s="330"/>
      <c r="W294" s="330"/>
      <c r="X294" s="330"/>
      <c r="Y294" s="330"/>
      <c r="Z294" s="330"/>
      <c r="AA294" s="330"/>
      <c r="AB294" s="661"/>
      <c r="AC294" s="330"/>
      <c r="AD294" s="330"/>
      <c r="AE294" s="330"/>
      <c r="AF294" s="330"/>
      <c r="AG294" s="330"/>
      <c r="AH294" s="330"/>
      <c r="AI294" s="330"/>
      <c r="AJ294" s="330"/>
      <c r="AK294" s="1283"/>
    </row>
    <row r="295" spans="1:37" ht="15" customHeight="1">
      <c r="A295" s="1280"/>
      <c r="B295" s="1282"/>
      <c r="C295" s="1282"/>
      <c r="D295" s="1280"/>
      <c r="E295" s="330"/>
      <c r="F295" s="330"/>
      <c r="G295" s="330"/>
      <c r="H295" s="330"/>
      <c r="I295" s="330"/>
      <c r="J295" s="330"/>
      <c r="K295" s="330"/>
      <c r="L295" s="330"/>
      <c r="M295" s="330"/>
      <c r="N295" s="330"/>
      <c r="O295" s="330"/>
      <c r="P295" s="330"/>
      <c r="Q295" s="330"/>
      <c r="R295" s="330"/>
      <c r="S295" s="330"/>
      <c r="T295" s="330"/>
      <c r="U295" s="330"/>
      <c r="V295" s="330"/>
      <c r="W295" s="330"/>
      <c r="X295" s="330"/>
      <c r="Y295" s="330"/>
      <c r="Z295" s="330"/>
      <c r="AA295" s="330"/>
      <c r="AB295" s="330"/>
      <c r="AC295" s="330"/>
      <c r="AD295" s="330"/>
      <c r="AE295" s="330"/>
      <c r="AF295" s="330"/>
      <c r="AG295" s="330"/>
      <c r="AH295" s="330"/>
      <c r="AI295" s="330"/>
      <c r="AJ295" s="330"/>
      <c r="AK295" s="1284"/>
    </row>
    <row r="296" spans="1:37" ht="15" customHeight="1">
      <c r="A296" s="1280">
        <v>145</v>
      </c>
      <c r="B296" s="1281" t="s">
        <v>7416</v>
      </c>
      <c r="C296" s="1281" t="s">
        <v>7586</v>
      </c>
      <c r="D296" s="1280" t="s">
        <v>7410</v>
      </c>
      <c r="E296" s="330"/>
      <c r="F296" s="330"/>
      <c r="G296" s="330"/>
      <c r="H296" s="330"/>
      <c r="I296" s="330"/>
      <c r="J296" s="330"/>
      <c r="K296" s="330"/>
      <c r="L296" s="330"/>
      <c r="M296" s="330"/>
      <c r="N296" s="330"/>
      <c r="O296" s="330"/>
      <c r="P296" s="330"/>
      <c r="Q296" s="330"/>
      <c r="R296" s="330"/>
      <c r="S296" s="330"/>
      <c r="T296" s="330"/>
      <c r="U296" s="330"/>
      <c r="V296" s="330"/>
      <c r="W296" s="330"/>
      <c r="X296" s="330"/>
      <c r="Y296" s="330"/>
      <c r="Z296" s="330"/>
      <c r="AA296" s="330"/>
      <c r="AB296" s="330"/>
      <c r="AC296" s="661"/>
      <c r="AD296" s="330"/>
      <c r="AE296" s="330"/>
      <c r="AF296" s="330"/>
      <c r="AG296" s="330"/>
      <c r="AH296" s="330"/>
      <c r="AI296" s="330"/>
      <c r="AJ296" s="330"/>
      <c r="AK296" s="1283"/>
    </row>
    <row r="297" spans="1:37" ht="15" customHeight="1">
      <c r="A297" s="1280"/>
      <c r="B297" s="1282"/>
      <c r="C297" s="1282"/>
      <c r="D297" s="1280"/>
      <c r="E297" s="330"/>
      <c r="F297" s="330"/>
      <c r="G297" s="330"/>
      <c r="H297" s="330"/>
      <c r="I297" s="330"/>
      <c r="J297" s="330"/>
      <c r="K297" s="330"/>
      <c r="L297" s="330"/>
      <c r="M297" s="330"/>
      <c r="N297" s="330"/>
      <c r="O297" s="330"/>
      <c r="P297" s="330"/>
      <c r="Q297" s="330"/>
      <c r="R297" s="330"/>
      <c r="S297" s="330"/>
      <c r="T297" s="330"/>
      <c r="U297" s="330"/>
      <c r="V297" s="330"/>
      <c r="W297" s="330"/>
      <c r="X297" s="330"/>
      <c r="Y297" s="330"/>
      <c r="Z297" s="330"/>
      <c r="AA297" s="330"/>
      <c r="AB297" s="330"/>
      <c r="AC297" s="330"/>
      <c r="AD297" s="330"/>
      <c r="AE297" s="330"/>
      <c r="AF297" s="330"/>
      <c r="AG297" s="330"/>
      <c r="AH297" s="330"/>
      <c r="AI297" s="330"/>
      <c r="AJ297" s="330"/>
      <c r="AK297" s="1284"/>
    </row>
    <row r="298" spans="1:37" ht="15" customHeight="1">
      <c r="A298" s="1282">
        <v>146</v>
      </c>
      <c r="B298" s="1281" t="s">
        <v>7416</v>
      </c>
      <c r="C298" s="1281" t="s">
        <v>7587</v>
      </c>
      <c r="D298" s="1280" t="s">
        <v>7410</v>
      </c>
      <c r="E298" s="330"/>
      <c r="F298" s="330"/>
      <c r="G298" s="330"/>
      <c r="H298" s="330"/>
      <c r="I298" s="330"/>
      <c r="J298" s="330"/>
      <c r="K298" s="330"/>
      <c r="L298" s="330"/>
      <c r="M298" s="330"/>
      <c r="N298" s="330"/>
      <c r="O298" s="330"/>
      <c r="P298" s="330"/>
      <c r="Q298" s="330"/>
      <c r="R298" s="330"/>
      <c r="S298" s="330"/>
      <c r="T298" s="330"/>
      <c r="U298" s="330"/>
      <c r="V298" s="330"/>
      <c r="W298" s="330"/>
      <c r="X298" s="330"/>
      <c r="Y298" s="330"/>
      <c r="Z298" s="330"/>
      <c r="AA298" s="330"/>
      <c r="AB298" s="330"/>
      <c r="AC298" s="661"/>
      <c r="AD298" s="330"/>
      <c r="AE298" s="330"/>
      <c r="AF298" s="330"/>
      <c r="AG298" s="330"/>
      <c r="AH298" s="330"/>
      <c r="AI298" s="330"/>
      <c r="AJ298" s="330"/>
      <c r="AK298" s="1283"/>
    </row>
    <row r="299" spans="1:37" ht="15" customHeight="1">
      <c r="A299" s="1280"/>
      <c r="B299" s="1282"/>
      <c r="C299" s="1282"/>
      <c r="D299" s="1280"/>
      <c r="E299" s="330"/>
      <c r="F299" s="330"/>
      <c r="G299" s="330"/>
      <c r="H299" s="330"/>
      <c r="I299" s="330"/>
      <c r="J299" s="330"/>
      <c r="K299" s="330"/>
      <c r="L299" s="330"/>
      <c r="M299" s="330"/>
      <c r="N299" s="330"/>
      <c r="O299" s="330"/>
      <c r="P299" s="330"/>
      <c r="Q299" s="330"/>
      <c r="R299" s="330"/>
      <c r="S299" s="330"/>
      <c r="T299" s="330"/>
      <c r="U299" s="330"/>
      <c r="V299" s="330"/>
      <c r="W299" s="330"/>
      <c r="X299" s="330"/>
      <c r="Y299" s="330"/>
      <c r="Z299" s="330"/>
      <c r="AA299" s="330"/>
      <c r="AB299" s="330"/>
      <c r="AC299" s="330"/>
      <c r="AD299" s="330"/>
      <c r="AE299" s="330"/>
      <c r="AF299" s="330"/>
      <c r="AG299" s="330"/>
      <c r="AH299" s="330"/>
      <c r="AI299" s="330"/>
      <c r="AJ299" s="330"/>
      <c r="AK299" s="1284"/>
    </row>
    <row r="300" spans="1:37" ht="15" customHeight="1">
      <c r="A300" s="1280">
        <v>147</v>
      </c>
      <c r="B300" s="1281" t="s">
        <v>7416</v>
      </c>
      <c r="C300" s="1281" t="s">
        <v>7588</v>
      </c>
      <c r="D300" s="1280" t="s">
        <v>7410</v>
      </c>
      <c r="E300" s="330"/>
      <c r="F300" s="330"/>
      <c r="G300" s="330"/>
      <c r="H300" s="330"/>
      <c r="I300" s="330"/>
      <c r="J300" s="330"/>
      <c r="K300" s="330"/>
      <c r="L300" s="330"/>
      <c r="M300" s="330"/>
      <c r="N300" s="330"/>
      <c r="O300" s="330"/>
      <c r="P300" s="330"/>
      <c r="Q300" s="330"/>
      <c r="R300" s="330"/>
      <c r="S300" s="330"/>
      <c r="T300" s="330"/>
      <c r="U300" s="330"/>
      <c r="V300" s="330"/>
      <c r="W300" s="330"/>
      <c r="X300" s="330"/>
      <c r="Y300" s="330"/>
      <c r="Z300" s="330"/>
      <c r="AA300" s="330"/>
      <c r="AB300" s="330"/>
      <c r="AC300" s="661"/>
      <c r="AD300" s="330"/>
      <c r="AE300" s="330"/>
      <c r="AF300" s="330"/>
      <c r="AG300" s="330"/>
      <c r="AH300" s="330"/>
      <c r="AI300" s="330"/>
      <c r="AJ300" s="330"/>
      <c r="AK300" s="1283"/>
    </row>
    <row r="301" spans="1:37" ht="15" customHeight="1">
      <c r="A301" s="1280"/>
      <c r="B301" s="1282"/>
      <c r="C301" s="1282"/>
      <c r="D301" s="1280"/>
      <c r="E301" s="330"/>
      <c r="F301" s="330"/>
      <c r="G301" s="330"/>
      <c r="H301" s="330"/>
      <c r="I301" s="330"/>
      <c r="J301" s="330"/>
      <c r="K301" s="330"/>
      <c r="L301" s="330"/>
      <c r="M301" s="330"/>
      <c r="N301" s="330"/>
      <c r="O301" s="330"/>
      <c r="P301" s="330"/>
      <c r="Q301" s="330"/>
      <c r="R301" s="330"/>
      <c r="S301" s="330"/>
      <c r="T301" s="330"/>
      <c r="U301" s="330"/>
      <c r="V301" s="330"/>
      <c r="W301" s="330"/>
      <c r="X301" s="330"/>
      <c r="Y301" s="330"/>
      <c r="Z301" s="330"/>
      <c r="AA301" s="330"/>
      <c r="AB301" s="330"/>
      <c r="AC301" s="330"/>
      <c r="AD301" s="330"/>
      <c r="AE301" s="330"/>
      <c r="AF301" s="330"/>
      <c r="AG301" s="330"/>
      <c r="AH301" s="330"/>
      <c r="AI301" s="330"/>
      <c r="AJ301" s="330"/>
      <c r="AK301" s="1284"/>
    </row>
    <row r="302" spans="1:37" ht="15" customHeight="1">
      <c r="A302" s="1282">
        <v>148</v>
      </c>
      <c r="B302" s="1281" t="s">
        <v>7416</v>
      </c>
      <c r="C302" s="1281" t="s">
        <v>7589</v>
      </c>
      <c r="D302" s="1280" t="s">
        <v>7410</v>
      </c>
      <c r="E302" s="330"/>
      <c r="F302" s="330"/>
      <c r="G302" s="330"/>
      <c r="H302" s="330"/>
      <c r="I302" s="330"/>
      <c r="J302" s="330"/>
      <c r="K302" s="330"/>
      <c r="L302" s="330"/>
      <c r="M302" s="330"/>
      <c r="N302" s="330"/>
      <c r="O302" s="330"/>
      <c r="P302" s="330"/>
      <c r="Q302" s="330"/>
      <c r="R302" s="330"/>
      <c r="S302" s="330"/>
      <c r="T302" s="330"/>
      <c r="U302" s="330"/>
      <c r="V302" s="330"/>
      <c r="W302" s="330"/>
      <c r="X302" s="330"/>
      <c r="Y302" s="330"/>
      <c r="Z302" s="330"/>
      <c r="AA302" s="330"/>
      <c r="AB302" s="330"/>
      <c r="AC302" s="661"/>
      <c r="AD302" s="330"/>
      <c r="AE302" s="330"/>
      <c r="AF302" s="330"/>
      <c r="AG302" s="330"/>
      <c r="AH302" s="330"/>
      <c r="AI302" s="330"/>
      <c r="AJ302" s="330"/>
      <c r="AK302" s="1283"/>
    </row>
    <row r="303" spans="1:37" ht="15" customHeight="1">
      <c r="A303" s="1280"/>
      <c r="B303" s="1282"/>
      <c r="C303" s="1282"/>
      <c r="D303" s="1280"/>
      <c r="E303" s="330"/>
      <c r="F303" s="330"/>
      <c r="G303" s="330"/>
      <c r="H303" s="330"/>
      <c r="I303" s="330"/>
      <c r="J303" s="330"/>
      <c r="K303" s="330"/>
      <c r="L303" s="330"/>
      <c r="M303" s="330"/>
      <c r="N303" s="330"/>
      <c r="O303" s="330"/>
      <c r="P303" s="330"/>
      <c r="Q303" s="330"/>
      <c r="R303" s="330"/>
      <c r="S303" s="330"/>
      <c r="T303" s="330"/>
      <c r="U303" s="330"/>
      <c r="V303" s="330"/>
      <c r="W303" s="330"/>
      <c r="X303" s="330"/>
      <c r="Y303" s="330"/>
      <c r="Z303" s="330"/>
      <c r="AA303" s="330"/>
      <c r="AB303" s="330"/>
      <c r="AC303" s="330"/>
      <c r="AD303" s="330"/>
      <c r="AE303" s="330"/>
      <c r="AF303" s="330"/>
      <c r="AG303" s="330"/>
      <c r="AH303" s="330"/>
      <c r="AI303" s="330"/>
      <c r="AJ303" s="330"/>
      <c r="AK303" s="1284"/>
    </row>
    <row r="304" spans="1:37" ht="15" customHeight="1">
      <c r="A304" s="1280">
        <v>149</v>
      </c>
      <c r="B304" s="1281" t="s">
        <v>7416</v>
      </c>
      <c r="C304" s="1281" t="s">
        <v>7590</v>
      </c>
      <c r="D304" s="1280" t="s">
        <v>7410</v>
      </c>
      <c r="E304" s="330"/>
      <c r="F304" s="330"/>
      <c r="G304" s="330"/>
      <c r="H304" s="330"/>
      <c r="I304" s="330"/>
      <c r="J304" s="330"/>
      <c r="K304" s="330"/>
      <c r="L304" s="330"/>
      <c r="M304" s="330"/>
      <c r="N304" s="330"/>
      <c r="O304" s="330"/>
      <c r="P304" s="330"/>
      <c r="Q304" s="330"/>
      <c r="R304" s="330"/>
      <c r="S304" s="330"/>
      <c r="T304" s="330"/>
      <c r="U304" s="330"/>
      <c r="V304" s="330"/>
      <c r="W304" s="330"/>
      <c r="X304" s="330"/>
      <c r="Y304" s="330"/>
      <c r="Z304" s="330"/>
      <c r="AA304" s="330"/>
      <c r="AB304" s="330"/>
      <c r="AC304" s="661"/>
      <c r="AD304" s="330"/>
      <c r="AE304" s="330"/>
      <c r="AF304" s="330"/>
      <c r="AG304" s="330"/>
      <c r="AH304" s="330"/>
      <c r="AI304" s="330"/>
      <c r="AJ304" s="330"/>
      <c r="AK304" s="1283"/>
    </row>
    <row r="305" spans="1:37" ht="15" customHeight="1">
      <c r="A305" s="1280"/>
      <c r="B305" s="1282"/>
      <c r="C305" s="1282"/>
      <c r="D305" s="1280"/>
      <c r="E305" s="330"/>
      <c r="F305" s="330"/>
      <c r="G305" s="330"/>
      <c r="H305" s="330"/>
      <c r="I305" s="330"/>
      <c r="J305" s="330"/>
      <c r="K305" s="330"/>
      <c r="L305" s="330"/>
      <c r="M305" s="330"/>
      <c r="N305" s="330"/>
      <c r="O305" s="330"/>
      <c r="P305" s="330"/>
      <c r="Q305" s="330"/>
      <c r="R305" s="330"/>
      <c r="S305" s="330"/>
      <c r="T305" s="330"/>
      <c r="U305" s="330"/>
      <c r="V305" s="330"/>
      <c r="W305" s="330"/>
      <c r="X305" s="330"/>
      <c r="Y305" s="330"/>
      <c r="Z305" s="330"/>
      <c r="AA305" s="330"/>
      <c r="AB305" s="330"/>
      <c r="AC305" s="330"/>
      <c r="AD305" s="330"/>
      <c r="AE305" s="330"/>
      <c r="AF305" s="330"/>
      <c r="AG305" s="330"/>
      <c r="AH305" s="330"/>
      <c r="AI305" s="330"/>
      <c r="AJ305" s="330"/>
      <c r="AK305" s="1284"/>
    </row>
    <row r="306" spans="1:37" ht="15" customHeight="1">
      <c r="A306" s="1282">
        <v>150</v>
      </c>
      <c r="B306" s="1281" t="s">
        <v>7416</v>
      </c>
      <c r="C306" s="1281" t="s">
        <v>7591</v>
      </c>
      <c r="D306" s="1280" t="s">
        <v>7410</v>
      </c>
      <c r="E306" s="330"/>
      <c r="F306" s="330"/>
      <c r="G306" s="330"/>
      <c r="H306" s="330"/>
      <c r="I306" s="330"/>
      <c r="J306" s="330"/>
      <c r="K306" s="330"/>
      <c r="L306" s="330"/>
      <c r="M306" s="330"/>
      <c r="N306" s="330"/>
      <c r="O306" s="330"/>
      <c r="P306" s="330"/>
      <c r="Q306" s="330"/>
      <c r="R306" s="330"/>
      <c r="S306" s="330"/>
      <c r="T306" s="330"/>
      <c r="U306" s="330"/>
      <c r="V306" s="330"/>
      <c r="W306" s="330"/>
      <c r="X306" s="330"/>
      <c r="Y306" s="330"/>
      <c r="Z306" s="330"/>
      <c r="AA306" s="330"/>
      <c r="AB306" s="330"/>
      <c r="AC306" s="661"/>
      <c r="AD306" s="330"/>
      <c r="AE306" s="330"/>
      <c r="AF306" s="330"/>
      <c r="AG306" s="330"/>
      <c r="AH306" s="330"/>
      <c r="AI306" s="330"/>
      <c r="AJ306" s="330"/>
      <c r="AK306" s="1283"/>
    </row>
    <row r="307" spans="1:37" ht="15" customHeight="1">
      <c r="A307" s="1280"/>
      <c r="B307" s="1282"/>
      <c r="C307" s="1282"/>
      <c r="D307" s="1280"/>
      <c r="E307" s="330"/>
      <c r="F307" s="330"/>
      <c r="G307" s="330"/>
      <c r="H307" s="330"/>
      <c r="I307" s="330"/>
      <c r="J307" s="330"/>
      <c r="K307" s="330"/>
      <c r="L307" s="330"/>
      <c r="M307" s="330"/>
      <c r="N307" s="330"/>
      <c r="O307" s="330"/>
      <c r="P307" s="330"/>
      <c r="Q307" s="330"/>
      <c r="R307" s="330"/>
      <c r="S307" s="330"/>
      <c r="T307" s="330"/>
      <c r="U307" s="330"/>
      <c r="V307" s="330"/>
      <c r="W307" s="330"/>
      <c r="X307" s="330"/>
      <c r="Y307" s="330"/>
      <c r="Z307" s="330"/>
      <c r="AA307" s="330"/>
      <c r="AB307" s="330"/>
      <c r="AC307" s="330"/>
      <c r="AD307" s="330"/>
      <c r="AE307" s="330"/>
      <c r="AF307" s="330"/>
      <c r="AG307" s="330"/>
      <c r="AH307" s="330"/>
      <c r="AI307" s="330"/>
      <c r="AJ307" s="330"/>
      <c r="AK307" s="1284"/>
    </row>
    <row r="308" spans="1:37" ht="15" customHeight="1">
      <c r="A308" s="1280">
        <v>151</v>
      </c>
      <c r="B308" s="1281" t="s">
        <v>7416</v>
      </c>
      <c r="C308" s="1281" t="s">
        <v>7592</v>
      </c>
      <c r="D308" s="1280" t="s">
        <v>7410</v>
      </c>
      <c r="E308" s="330"/>
      <c r="F308" s="330"/>
      <c r="G308" s="330"/>
      <c r="H308" s="330"/>
      <c r="I308" s="330"/>
      <c r="J308" s="330"/>
      <c r="K308" s="330"/>
      <c r="L308" s="330"/>
      <c r="M308" s="330"/>
      <c r="N308" s="330"/>
      <c r="O308" s="330"/>
      <c r="P308" s="330"/>
      <c r="Q308" s="330"/>
      <c r="R308" s="330"/>
      <c r="S308" s="330"/>
      <c r="T308" s="330"/>
      <c r="U308" s="330"/>
      <c r="V308" s="330"/>
      <c r="W308" s="330"/>
      <c r="X308" s="330"/>
      <c r="Y308" s="330"/>
      <c r="Z308" s="330"/>
      <c r="AA308" s="330"/>
      <c r="AB308" s="330"/>
      <c r="AC308" s="330"/>
      <c r="AD308" s="661"/>
      <c r="AE308" s="330"/>
      <c r="AF308" s="330"/>
      <c r="AG308" s="330"/>
      <c r="AH308" s="330"/>
      <c r="AI308" s="330"/>
      <c r="AJ308" s="330"/>
      <c r="AK308" s="1283"/>
    </row>
    <row r="309" spans="1:37" ht="15" customHeight="1">
      <c r="A309" s="1280"/>
      <c r="B309" s="1282"/>
      <c r="C309" s="1282"/>
      <c r="D309" s="1280"/>
      <c r="E309" s="330"/>
      <c r="F309" s="330"/>
      <c r="G309" s="330"/>
      <c r="H309" s="330"/>
      <c r="I309" s="330"/>
      <c r="J309" s="330"/>
      <c r="K309" s="330"/>
      <c r="L309" s="330"/>
      <c r="M309" s="330"/>
      <c r="N309" s="330"/>
      <c r="O309" s="330"/>
      <c r="P309" s="330"/>
      <c r="Q309" s="330"/>
      <c r="R309" s="330"/>
      <c r="S309" s="330"/>
      <c r="T309" s="330"/>
      <c r="U309" s="330"/>
      <c r="V309" s="330"/>
      <c r="W309" s="330"/>
      <c r="X309" s="330"/>
      <c r="Y309" s="330"/>
      <c r="Z309" s="330"/>
      <c r="AA309" s="330"/>
      <c r="AB309" s="330"/>
      <c r="AC309" s="330"/>
      <c r="AD309" s="330"/>
      <c r="AE309" s="330"/>
      <c r="AF309" s="330"/>
      <c r="AG309" s="330"/>
      <c r="AH309" s="330"/>
      <c r="AI309" s="330"/>
      <c r="AJ309" s="330"/>
      <c r="AK309" s="1284"/>
    </row>
    <row r="310" spans="1:37" ht="15" customHeight="1">
      <c r="A310" s="1282">
        <v>152</v>
      </c>
      <c r="B310" s="1281" t="s">
        <v>7416</v>
      </c>
      <c r="C310" s="1281" t="s">
        <v>7593</v>
      </c>
      <c r="D310" s="1280" t="s">
        <v>7410</v>
      </c>
      <c r="E310" s="330"/>
      <c r="F310" s="330"/>
      <c r="G310" s="330"/>
      <c r="H310" s="330"/>
      <c r="I310" s="330"/>
      <c r="J310" s="330"/>
      <c r="K310" s="330"/>
      <c r="L310" s="330"/>
      <c r="M310" s="330"/>
      <c r="N310" s="330"/>
      <c r="O310" s="330"/>
      <c r="P310" s="330"/>
      <c r="Q310" s="330"/>
      <c r="R310" s="330"/>
      <c r="S310" s="330"/>
      <c r="T310" s="330"/>
      <c r="U310" s="330"/>
      <c r="V310" s="330"/>
      <c r="W310" s="330"/>
      <c r="X310" s="330"/>
      <c r="Y310" s="330"/>
      <c r="Z310" s="330"/>
      <c r="AA310" s="330"/>
      <c r="AB310" s="330"/>
      <c r="AC310" s="330"/>
      <c r="AD310" s="661"/>
      <c r="AE310" s="330"/>
      <c r="AF310" s="330"/>
      <c r="AG310" s="330"/>
      <c r="AH310" s="330"/>
      <c r="AI310" s="330"/>
      <c r="AJ310" s="330"/>
      <c r="AK310" s="1283"/>
    </row>
    <row r="311" spans="1:37" ht="15" customHeight="1">
      <c r="A311" s="1280"/>
      <c r="B311" s="1282"/>
      <c r="C311" s="1282"/>
      <c r="D311" s="1280"/>
      <c r="E311" s="330"/>
      <c r="F311" s="330"/>
      <c r="G311" s="330"/>
      <c r="H311" s="330"/>
      <c r="I311" s="330"/>
      <c r="J311" s="330"/>
      <c r="K311" s="330"/>
      <c r="L311" s="330"/>
      <c r="M311" s="330"/>
      <c r="N311" s="330"/>
      <c r="O311" s="330"/>
      <c r="P311" s="330"/>
      <c r="Q311" s="330"/>
      <c r="R311" s="330"/>
      <c r="S311" s="330"/>
      <c r="T311" s="330"/>
      <c r="U311" s="330"/>
      <c r="V311" s="330"/>
      <c r="W311" s="330"/>
      <c r="X311" s="330"/>
      <c r="Y311" s="330"/>
      <c r="Z311" s="330"/>
      <c r="AA311" s="330"/>
      <c r="AB311" s="330"/>
      <c r="AC311" s="330"/>
      <c r="AD311" s="330"/>
      <c r="AE311" s="330"/>
      <c r="AF311" s="330"/>
      <c r="AG311" s="330"/>
      <c r="AH311" s="330"/>
      <c r="AI311" s="330"/>
      <c r="AJ311" s="330"/>
      <c r="AK311" s="1284"/>
    </row>
    <row r="312" spans="1:37" ht="15" customHeight="1">
      <c r="A312" s="1280">
        <v>153</v>
      </c>
      <c r="B312" s="1281" t="s">
        <v>7416</v>
      </c>
      <c r="C312" s="1281" t="s">
        <v>7594</v>
      </c>
      <c r="D312" s="1280" t="s">
        <v>7410</v>
      </c>
      <c r="E312" s="330"/>
      <c r="F312" s="330"/>
      <c r="G312" s="330"/>
      <c r="H312" s="330"/>
      <c r="I312" s="330"/>
      <c r="J312" s="330"/>
      <c r="K312" s="330"/>
      <c r="L312" s="330"/>
      <c r="M312" s="330"/>
      <c r="N312" s="330"/>
      <c r="O312" s="330"/>
      <c r="P312" s="330"/>
      <c r="Q312" s="330"/>
      <c r="R312" s="330"/>
      <c r="S312" s="330"/>
      <c r="T312" s="330"/>
      <c r="U312" s="330"/>
      <c r="V312" s="330"/>
      <c r="W312" s="330"/>
      <c r="X312" s="330"/>
      <c r="Y312" s="330"/>
      <c r="Z312" s="330"/>
      <c r="AA312" s="330"/>
      <c r="AB312" s="330"/>
      <c r="AC312" s="330"/>
      <c r="AD312" s="661"/>
      <c r="AE312" s="330"/>
      <c r="AF312" s="330"/>
      <c r="AG312" s="330"/>
      <c r="AH312" s="330"/>
      <c r="AI312" s="330"/>
      <c r="AJ312" s="330"/>
      <c r="AK312" s="1283"/>
    </row>
    <row r="313" spans="1:37" ht="15" customHeight="1">
      <c r="A313" s="1280"/>
      <c r="B313" s="1282"/>
      <c r="C313" s="1282"/>
      <c r="D313" s="1280"/>
      <c r="E313" s="330"/>
      <c r="F313" s="330"/>
      <c r="G313" s="330"/>
      <c r="H313" s="330"/>
      <c r="I313" s="330"/>
      <c r="J313" s="330"/>
      <c r="K313" s="330"/>
      <c r="L313" s="330"/>
      <c r="M313" s="330"/>
      <c r="N313" s="330"/>
      <c r="O313" s="330"/>
      <c r="P313" s="330"/>
      <c r="Q313" s="330"/>
      <c r="R313" s="330"/>
      <c r="S313" s="330"/>
      <c r="T313" s="330"/>
      <c r="U313" s="330"/>
      <c r="V313" s="330"/>
      <c r="W313" s="330"/>
      <c r="X313" s="330"/>
      <c r="Y313" s="330"/>
      <c r="Z313" s="330"/>
      <c r="AA313" s="330"/>
      <c r="AB313" s="330"/>
      <c r="AC313" s="330"/>
      <c r="AD313" s="330"/>
      <c r="AE313" s="330"/>
      <c r="AF313" s="330"/>
      <c r="AG313" s="330"/>
      <c r="AH313" s="330"/>
      <c r="AI313" s="330"/>
      <c r="AJ313" s="330"/>
      <c r="AK313" s="1284"/>
    </row>
    <row r="314" spans="1:37" ht="15" customHeight="1">
      <c r="A314" s="1282">
        <v>154</v>
      </c>
      <c r="B314" s="1281" t="s">
        <v>7416</v>
      </c>
      <c r="C314" s="1281" t="s">
        <v>7595</v>
      </c>
      <c r="D314" s="1280" t="s">
        <v>7410</v>
      </c>
      <c r="E314" s="330"/>
      <c r="F314" s="330"/>
      <c r="G314" s="330"/>
      <c r="H314" s="330"/>
      <c r="I314" s="330"/>
      <c r="J314" s="330"/>
      <c r="K314" s="330"/>
      <c r="L314" s="330"/>
      <c r="M314" s="330"/>
      <c r="N314" s="330"/>
      <c r="O314" s="330"/>
      <c r="P314" s="330"/>
      <c r="Q314" s="330"/>
      <c r="R314" s="330"/>
      <c r="S314" s="330"/>
      <c r="T314" s="330"/>
      <c r="U314" s="330"/>
      <c r="V314" s="330"/>
      <c r="W314" s="330"/>
      <c r="X314" s="330"/>
      <c r="Y314" s="330"/>
      <c r="Z314" s="330"/>
      <c r="AA314" s="330"/>
      <c r="AB314" s="330"/>
      <c r="AC314" s="330"/>
      <c r="AD314" s="661"/>
      <c r="AE314" s="330"/>
      <c r="AF314" s="330"/>
      <c r="AG314" s="330"/>
      <c r="AH314" s="330"/>
      <c r="AI314" s="330"/>
      <c r="AJ314" s="330"/>
      <c r="AK314" s="1283"/>
    </row>
    <row r="315" spans="1:37" ht="15" customHeight="1">
      <c r="A315" s="1280"/>
      <c r="B315" s="1282"/>
      <c r="C315" s="1282"/>
      <c r="D315" s="1280"/>
      <c r="E315" s="330"/>
      <c r="F315" s="330"/>
      <c r="G315" s="330"/>
      <c r="H315" s="330"/>
      <c r="I315" s="330"/>
      <c r="J315" s="330"/>
      <c r="K315" s="330"/>
      <c r="L315" s="330"/>
      <c r="M315" s="330"/>
      <c r="N315" s="330"/>
      <c r="O315" s="330"/>
      <c r="P315" s="330"/>
      <c r="Q315" s="330"/>
      <c r="R315" s="330"/>
      <c r="S315" s="330"/>
      <c r="T315" s="330"/>
      <c r="U315" s="330"/>
      <c r="V315" s="330"/>
      <c r="W315" s="330"/>
      <c r="X315" s="330"/>
      <c r="Y315" s="330"/>
      <c r="Z315" s="330"/>
      <c r="AA315" s="330"/>
      <c r="AB315" s="330"/>
      <c r="AC315" s="330"/>
      <c r="AD315" s="330"/>
      <c r="AE315" s="330"/>
      <c r="AF315" s="330"/>
      <c r="AG315" s="330"/>
      <c r="AH315" s="330"/>
      <c r="AI315" s="330"/>
      <c r="AJ315" s="330"/>
      <c r="AK315" s="1284"/>
    </row>
    <row r="316" spans="1:37" ht="15" customHeight="1">
      <c r="A316" s="1280">
        <v>155</v>
      </c>
      <c r="B316" s="1281" t="s">
        <v>7416</v>
      </c>
      <c r="C316" s="1281" t="s">
        <v>7596</v>
      </c>
      <c r="D316" s="1280" t="s">
        <v>7410</v>
      </c>
      <c r="E316" s="330"/>
      <c r="F316" s="330"/>
      <c r="G316" s="330"/>
      <c r="H316" s="330"/>
      <c r="I316" s="330"/>
      <c r="J316" s="330"/>
      <c r="K316" s="330"/>
      <c r="L316" s="330"/>
      <c r="M316" s="330"/>
      <c r="N316" s="330"/>
      <c r="O316" s="330"/>
      <c r="P316" s="330"/>
      <c r="Q316" s="330"/>
      <c r="R316" s="330"/>
      <c r="S316" s="330"/>
      <c r="T316" s="330"/>
      <c r="U316" s="330"/>
      <c r="V316" s="330"/>
      <c r="W316" s="330"/>
      <c r="X316" s="330"/>
      <c r="Y316" s="330"/>
      <c r="Z316" s="330"/>
      <c r="AA316" s="330"/>
      <c r="AB316" s="330"/>
      <c r="AC316" s="330"/>
      <c r="AD316" s="661"/>
      <c r="AE316" s="330"/>
      <c r="AF316" s="330"/>
      <c r="AG316" s="330"/>
      <c r="AH316" s="330"/>
      <c r="AI316" s="330"/>
      <c r="AJ316" s="330"/>
      <c r="AK316" s="1283"/>
    </row>
    <row r="317" spans="1:37" ht="15" customHeight="1">
      <c r="A317" s="1280"/>
      <c r="B317" s="1282"/>
      <c r="C317" s="1282"/>
      <c r="D317" s="1280"/>
      <c r="E317" s="330"/>
      <c r="F317" s="330"/>
      <c r="G317" s="330"/>
      <c r="H317" s="330"/>
      <c r="I317" s="330"/>
      <c r="J317" s="330"/>
      <c r="K317" s="330"/>
      <c r="L317" s="330"/>
      <c r="M317" s="330"/>
      <c r="N317" s="330"/>
      <c r="O317" s="330"/>
      <c r="P317" s="330"/>
      <c r="Q317" s="330"/>
      <c r="R317" s="330"/>
      <c r="S317" s="330"/>
      <c r="T317" s="330"/>
      <c r="U317" s="330"/>
      <c r="V317" s="330"/>
      <c r="W317" s="330"/>
      <c r="X317" s="330"/>
      <c r="Y317" s="330"/>
      <c r="Z317" s="330"/>
      <c r="AA317" s="330"/>
      <c r="AB317" s="330"/>
      <c r="AC317" s="330"/>
      <c r="AD317" s="330"/>
      <c r="AE317" s="330"/>
      <c r="AF317" s="330"/>
      <c r="AG317" s="330"/>
      <c r="AH317" s="330"/>
      <c r="AI317" s="330"/>
      <c r="AJ317" s="330"/>
      <c r="AK317" s="1284"/>
    </row>
    <row r="318" spans="1:37" ht="15" customHeight="1">
      <c r="A318" s="1282">
        <v>156</v>
      </c>
      <c r="B318" s="1281" t="s">
        <v>7416</v>
      </c>
      <c r="C318" s="1281" t="s">
        <v>7597</v>
      </c>
      <c r="D318" s="1280" t="s">
        <v>7410</v>
      </c>
      <c r="E318" s="330"/>
      <c r="F318" s="330"/>
      <c r="G318" s="330"/>
      <c r="H318" s="330"/>
      <c r="I318" s="330"/>
      <c r="J318" s="330"/>
      <c r="K318" s="330"/>
      <c r="L318" s="330"/>
      <c r="M318" s="330"/>
      <c r="N318" s="330"/>
      <c r="O318" s="330"/>
      <c r="P318" s="330"/>
      <c r="Q318" s="330"/>
      <c r="R318" s="330"/>
      <c r="S318" s="330"/>
      <c r="T318" s="330"/>
      <c r="U318" s="330"/>
      <c r="V318" s="330"/>
      <c r="W318" s="330"/>
      <c r="X318" s="330"/>
      <c r="Y318" s="330"/>
      <c r="Z318" s="330"/>
      <c r="AA318" s="330"/>
      <c r="AB318" s="330"/>
      <c r="AC318" s="330"/>
      <c r="AD318" s="661"/>
      <c r="AE318" s="330"/>
      <c r="AF318" s="330"/>
      <c r="AG318" s="330"/>
      <c r="AH318" s="330"/>
      <c r="AI318" s="330"/>
      <c r="AJ318" s="330"/>
      <c r="AK318" s="1283"/>
    </row>
    <row r="319" spans="1:37" ht="15" customHeight="1">
      <c r="A319" s="1280"/>
      <c r="B319" s="1282"/>
      <c r="C319" s="1282"/>
      <c r="D319" s="1280"/>
      <c r="E319" s="330"/>
      <c r="F319" s="330"/>
      <c r="G319" s="330"/>
      <c r="H319" s="330"/>
      <c r="I319" s="330"/>
      <c r="J319" s="330"/>
      <c r="K319" s="330"/>
      <c r="L319" s="330"/>
      <c r="M319" s="330"/>
      <c r="N319" s="330"/>
      <c r="O319" s="330"/>
      <c r="P319" s="330"/>
      <c r="Q319" s="330"/>
      <c r="R319" s="330"/>
      <c r="S319" s="330"/>
      <c r="T319" s="330"/>
      <c r="U319" s="330"/>
      <c r="V319" s="330"/>
      <c r="W319" s="330"/>
      <c r="X319" s="330"/>
      <c r="Y319" s="330"/>
      <c r="Z319" s="330"/>
      <c r="AA319" s="330"/>
      <c r="AB319" s="330"/>
      <c r="AC319" s="330"/>
      <c r="AD319" s="330"/>
      <c r="AE319" s="330"/>
      <c r="AF319" s="330"/>
      <c r="AG319" s="330"/>
      <c r="AH319" s="330"/>
      <c r="AI319" s="330"/>
      <c r="AJ319" s="330"/>
      <c r="AK319" s="1284"/>
    </row>
    <row r="320" spans="1:37" ht="15" customHeight="1">
      <c r="A320" s="1280">
        <v>157</v>
      </c>
      <c r="B320" s="1281" t="s">
        <v>7416</v>
      </c>
      <c r="C320" s="1281" t="s">
        <v>7598</v>
      </c>
      <c r="D320" s="1280" t="s">
        <v>7410</v>
      </c>
      <c r="E320" s="330"/>
      <c r="F320" s="330"/>
      <c r="G320" s="330"/>
      <c r="H320" s="330"/>
      <c r="I320" s="330"/>
      <c r="J320" s="330"/>
      <c r="K320" s="330"/>
      <c r="L320" s="330"/>
      <c r="M320" s="330"/>
      <c r="N320" s="330"/>
      <c r="O320" s="330"/>
      <c r="P320" s="330"/>
      <c r="Q320" s="330"/>
      <c r="R320" s="330"/>
      <c r="S320" s="330"/>
      <c r="T320" s="330"/>
      <c r="U320" s="330"/>
      <c r="V320" s="330"/>
      <c r="W320" s="330"/>
      <c r="X320" s="330"/>
      <c r="Y320" s="330"/>
      <c r="Z320" s="330"/>
      <c r="AA320" s="330"/>
      <c r="AB320" s="330"/>
      <c r="AC320" s="330"/>
      <c r="AD320" s="330"/>
      <c r="AE320" s="661"/>
      <c r="AF320" s="330"/>
      <c r="AG320" s="330"/>
      <c r="AH320" s="330"/>
      <c r="AI320" s="330"/>
      <c r="AJ320" s="330"/>
      <c r="AK320" s="1283"/>
    </row>
    <row r="321" spans="1:37" ht="15" customHeight="1">
      <c r="A321" s="1280"/>
      <c r="B321" s="1282"/>
      <c r="C321" s="1282"/>
      <c r="D321" s="1280"/>
      <c r="E321" s="330"/>
      <c r="F321" s="330"/>
      <c r="G321" s="330"/>
      <c r="H321" s="330"/>
      <c r="I321" s="330"/>
      <c r="J321" s="330"/>
      <c r="K321" s="330"/>
      <c r="L321" s="330"/>
      <c r="M321" s="330"/>
      <c r="N321" s="330"/>
      <c r="O321" s="330"/>
      <c r="P321" s="330"/>
      <c r="Q321" s="330"/>
      <c r="R321" s="330"/>
      <c r="S321" s="330"/>
      <c r="T321" s="330"/>
      <c r="U321" s="330"/>
      <c r="V321" s="330"/>
      <c r="W321" s="330"/>
      <c r="X321" s="330"/>
      <c r="Y321" s="330"/>
      <c r="Z321" s="330"/>
      <c r="AA321" s="330"/>
      <c r="AB321" s="330"/>
      <c r="AC321" s="330"/>
      <c r="AD321" s="330"/>
      <c r="AE321" s="330"/>
      <c r="AF321" s="330"/>
      <c r="AG321" s="330"/>
      <c r="AH321" s="330"/>
      <c r="AI321" s="330"/>
      <c r="AJ321" s="330"/>
      <c r="AK321" s="1284"/>
    </row>
    <row r="322" spans="1:37" ht="15" customHeight="1">
      <c r="A322" s="1282">
        <v>158</v>
      </c>
      <c r="B322" s="1281" t="s">
        <v>7413</v>
      </c>
      <c r="C322" s="1281" t="s">
        <v>7599</v>
      </c>
      <c r="D322" s="1280" t="s">
        <v>7410</v>
      </c>
      <c r="E322" s="330"/>
      <c r="F322" s="330"/>
      <c r="G322" s="330"/>
      <c r="H322" s="330"/>
      <c r="I322" s="330"/>
      <c r="J322" s="330"/>
      <c r="K322" s="330"/>
      <c r="L322" s="330"/>
      <c r="M322" s="330"/>
      <c r="N322" s="330"/>
      <c r="O322" s="330"/>
      <c r="P322" s="330"/>
      <c r="Q322" s="330"/>
      <c r="R322" s="330"/>
      <c r="S322" s="330"/>
      <c r="T322" s="330"/>
      <c r="U322" s="330"/>
      <c r="V322" s="330"/>
      <c r="W322" s="330"/>
      <c r="X322" s="330"/>
      <c r="Y322" s="330"/>
      <c r="Z322" s="330"/>
      <c r="AA322" s="330"/>
      <c r="AB322" s="330"/>
      <c r="AC322" s="330"/>
      <c r="AD322" s="330"/>
      <c r="AE322" s="661"/>
      <c r="AF322" s="330"/>
      <c r="AG322" s="330"/>
      <c r="AH322" s="330"/>
      <c r="AI322" s="330"/>
      <c r="AJ322" s="330"/>
      <c r="AK322" s="1283"/>
    </row>
    <row r="323" spans="1:37" ht="15" customHeight="1">
      <c r="A323" s="1280"/>
      <c r="B323" s="1282"/>
      <c r="C323" s="1282"/>
      <c r="D323" s="1280"/>
      <c r="E323" s="330"/>
      <c r="F323" s="330"/>
      <c r="G323" s="330"/>
      <c r="H323" s="330"/>
      <c r="I323" s="330"/>
      <c r="J323" s="330"/>
      <c r="K323" s="330"/>
      <c r="L323" s="330"/>
      <c r="M323" s="330"/>
      <c r="N323" s="330"/>
      <c r="O323" s="330"/>
      <c r="P323" s="330"/>
      <c r="Q323" s="330"/>
      <c r="R323" s="330"/>
      <c r="S323" s="330"/>
      <c r="T323" s="330"/>
      <c r="U323" s="330"/>
      <c r="V323" s="330"/>
      <c r="W323" s="330"/>
      <c r="X323" s="330"/>
      <c r="Y323" s="330"/>
      <c r="Z323" s="330"/>
      <c r="AA323" s="330"/>
      <c r="AB323" s="330"/>
      <c r="AC323" s="330"/>
      <c r="AD323" s="330"/>
      <c r="AE323" s="330"/>
      <c r="AF323" s="330"/>
      <c r="AG323" s="330"/>
      <c r="AH323" s="330"/>
      <c r="AI323" s="330"/>
      <c r="AJ323" s="330"/>
      <c r="AK323" s="1284"/>
    </row>
    <row r="324" spans="1:37" ht="15" customHeight="1">
      <c r="A324" s="1280">
        <v>159</v>
      </c>
      <c r="B324" s="1281" t="s">
        <v>7416</v>
      </c>
      <c r="C324" s="1281" t="s">
        <v>7600</v>
      </c>
      <c r="D324" s="1280" t="s">
        <v>7410</v>
      </c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  <c r="AE324" s="661"/>
      <c r="AF324" s="330"/>
      <c r="AG324" s="330"/>
      <c r="AH324" s="330"/>
      <c r="AI324" s="330"/>
      <c r="AJ324" s="330"/>
      <c r="AK324" s="1283"/>
    </row>
    <row r="325" spans="1:37" ht="15" customHeight="1">
      <c r="A325" s="1280"/>
      <c r="B325" s="1282"/>
      <c r="C325" s="1282"/>
      <c r="D325" s="1280"/>
      <c r="E325" s="330"/>
      <c r="F325" s="330"/>
      <c r="G325" s="330"/>
      <c r="H325" s="330"/>
      <c r="I325" s="330"/>
      <c r="J325" s="330"/>
      <c r="K325" s="330"/>
      <c r="L325" s="330"/>
      <c r="M325" s="330"/>
      <c r="N325" s="330"/>
      <c r="O325" s="330"/>
      <c r="P325" s="330"/>
      <c r="Q325" s="330"/>
      <c r="R325" s="330"/>
      <c r="S325" s="330"/>
      <c r="T325" s="330"/>
      <c r="U325" s="330"/>
      <c r="V325" s="330"/>
      <c r="W325" s="330"/>
      <c r="X325" s="330"/>
      <c r="Y325" s="330"/>
      <c r="Z325" s="330"/>
      <c r="AA325" s="330"/>
      <c r="AB325" s="330"/>
      <c r="AC325" s="330"/>
      <c r="AD325" s="330"/>
      <c r="AE325" s="330"/>
      <c r="AF325" s="330"/>
      <c r="AG325" s="330"/>
      <c r="AH325" s="330"/>
      <c r="AI325" s="330"/>
      <c r="AJ325" s="330"/>
      <c r="AK325" s="1284"/>
    </row>
    <row r="326" spans="1:37" ht="15" customHeight="1">
      <c r="A326" s="1282">
        <v>160</v>
      </c>
      <c r="B326" s="1281" t="s">
        <v>7413</v>
      </c>
      <c r="C326" s="1281" t="s">
        <v>7601</v>
      </c>
      <c r="D326" s="1280" t="s">
        <v>7410</v>
      </c>
      <c r="E326" s="330"/>
      <c r="F326" s="330"/>
      <c r="G326" s="330"/>
      <c r="H326" s="330"/>
      <c r="I326" s="330"/>
      <c r="J326" s="330"/>
      <c r="K326" s="330"/>
      <c r="L326" s="330"/>
      <c r="M326" s="330"/>
      <c r="N326" s="330"/>
      <c r="O326" s="330"/>
      <c r="P326" s="330"/>
      <c r="Q326" s="330"/>
      <c r="R326" s="330"/>
      <c r="S326" s="330"/>
      <c r="T326" s="330"/>
      <c r="U326" s="330"/>
      <c r="V326" s="330"/>
      <c r="W326" s="330"/>
      <c r="X326" s="330"/>
      <c r="Y326" s="330"/>
      <c r="Z326" s="330"/>
      <c r="AA326" s="330"/>
      <c r="AB326" s="330"/>
      <c r="AC326" s="330"/>
      <c r="AD326" s="330"/>
      <c r="AE326" s="661"/>
      <c r="AF326" s="330"/>
      <c r="AG326" s="330"/>
      <c r="AH326" s="330"/>
      <c r="AI326" s="330"/>
      <c r="AJ326" s="330"/>
      <c r="AK326" s="1283"/>
    </row>
    <row r="327" spans="1:37" ht="15" customHeight="1">
      <c r="A327" s="1280"/>
      <c r="B327" s="1282"/>
      <c r="C327" s="1282"/>
      <c r="D327" s="1280"/>
      <c r="E327" s="330"/>
      <c r="F327" s="330"/>
      <c r="G327" s="330"/>
      <c r="H327" s="330"/>
      <c r="I327" s="330"/>
      <c r="J327" s="330"/>
      <c r="K327" s="330"/>
      <c r="L327" s="330"/>
      <c r="M327" s="330"/>
      <c r="N327" s="330"/>
      <c r="O327" s="330"/>
      <c r="P327" s="330"/>
      <c r="Q327" s="330"/>
      <c r="R327" s="330"/>
      <c r="S327" s="330"/>
      <c r="T327" s="330"/>
      <c r="U327" s="330"/>
      <c r="V327" s="330"/>
      <c r="W327" s="330"/>
      <c r="X327" s="330"/>
      <c r="Y327" s="330"/>
      <c r="Z327" s="330"/>
      <c r="AA327" s="330"/>
      <c r="AB327" s="330"/>
      <c r="AC327" s="330"/>
      <c r="AD327" s="330"/>
      <c r="AE327" s="330"/>
      <c r="AF327" s="330"/>
      <c r="AG327" s="330"/>
      <c r="AH327" s="330"/>
      <c r="AI327" s="330"/>
      <c r="AJ327" s="330"/>
      <c r="AK327" s="1284"/>
    </row>
    <row r="328" spans="1:37" ht="15" customHeight="1">
      <c r="A328" s="1280">
        <v>161</v>
      </c>
      <c r="B328" s="1281" t="s">
        <v>7413</v>
      </c>
      <c r="C328" s="1281" t="s">
        <v>7602</v>
      </c>
      <c r="D328" s="1280" t="s">
        <v>7410</v>
      </c>
      <c r="E328" s="330"/>
      <c r="F328" s="330"/>
      <c r="G328" s="330"/>
      <c r="H328" s="330"/>
      <c r="I328" s="330"/>
      <c r="J328" s="330"/>
      <c r="K328" s="330"/>
      <c r="L328" s="330"/>
      <c r="M328" s="330"/>
      <c r="N328" s="330"/>
      <c r="O328" s="330"/>
      <c r="P328" s="330"/>
      <c r="Q328" s="330"/>
      <c r="R328" s="330"/>
      <c r="S328" s="330"/>
      <c r="T328" s="330"/>
      <c r="U328" s="330"/>
      <c r="V328" s="330"/>
      <c r="W328" s="330"/>
      <c r="X328" s="330"/>
      <c r="Y328" s="330"/>
      <c r="Z328" s="330"/>
      <c r="AA328" s="330"/>
      <c r="AB328" s="330"/>
      <c r="AC328" s="330"/>
      <c r="AD328" s="330"/>
      <c r="AE328" s="661"/>
      <c r="AF328" s="330"/>
      <c r="AG328" s="330"/>
      <c r="AH328" s="330"/>
      <c r="AI328" s="330"/>
      <c r="AJ328" s="330"/>
      <c r="AK328" s="1283"/>
    </row>
    <row r="329" spans="1:37" ht="15" customHeight="1">
      <c r="A329" s="1280"/>
      <c r="B329" s="1282"/>
      <c r="C329" s="1282"/>
      <c r="D329" s="1280"/>
      <c r="E329" s="330"/>
      <c r="F329" s="330"/>
      <c r="G329" s="330"/>
      <c r="H329" s="330"/>
      <c r="I329" s="330"/>
      <c r="J329" s="330"/>
      <c r="K329" s="330"/>
      <c r="L329" s="330"/>
      <c r="M329" s="330"/>
      <c r="N329" s="330"/>
      <c r="O329" s="330"/>
      <c r="P329" s="330"/>
      <c r="Q329" s="330"/>
      <c r="R329" s="330"/>
      <c r="S329" s="330"/>
      <c r="T329" s="330"/>
      <c r="U329" s="330"/>
      <c r="V329" s="330"/>
      <c r="W329" s="330"/>
      <c r="X329" s="330"/>
      <c r="Y329" s="330"/>
      <c r="Z329" s="330"/>
      <c r="AA329" s="330"/>
      <c r="AB329" s="330"/>
      <c r="AC329" s="330"/>
      <c r="AD329" s="330"/>
      <c r="AE329" s="330"/>
      <c r="AF329" s="330"/>
      <c r="AG329" s="330"/>
      <c r="AH329" s="330"/>
      <c r="AI329" s="330"/>
      <c r="AJ329" s="330"/>
      <c r="AK329" s="1284"/>
    </row>
    <row r="330" spans="1:37" ht="15" customHeight="1">
      <c r="A330" s="1282">
        <v>162</v>
      </c>
      <c r="B330" s="1281" t="s">
        <v>7416</v>
      </c>
      <c r="C330" s="1281" t="s">
        <v>7603</v>
      </c>
      <c r="D330" s="1280" t="s">
        <v>7410</v>
      </c>
      <c r="E330" s="330"/>
      <c r="F330" s="330"/>
      <c r="G330" s="330"/>
      <c r="H330" s="330"/>
      <c r="I330" s="330"/>
      <c r="J330" s="330"/>
      <c r="K330" s="330"/>
      <c r="L330" s="330"/>
      <c r="M330" s="330"/>
      <c r="N330" s="330"/>
      <c r="O330" s="330"/>
      <c r="P330" s="330"/>
      <c r="Q330" s="330"/>
      <c r="R330" s="330"/>
      <c r="S330" s="330"/>
      <c r="T330" s="330"/>
      <c r="U330" s="330"/>
      <c r="V330" s="330"/>
      <c r="W330" s="330"/>
      <c r="X330" s="330"/>
      <c r="Y330" s="330"/>
      <c r="Z330" s="330"/>
      <c r="AA330" s="330"/>
      <c r="AB330" s="330"/>
      <c r="AC330" s="330"/>
      <c r="AD330" s="330"/>
      <c r="AE330" s="661"/>
      <c r="AF330" s="330"/>
      <c r="AG330" s="330"/>
      <c r="AH330" s="330"/>
      <c r="AI330" s="330"/>
      <c r="AJ330" s="330"/>
      <c r="AK330" s="1283"/>
    </row>
    <row r="331" spans="1:37" ht="15" customHeight="1">
      <c r="A331" s="1280"/>
      <c r="B331" s="1282"/>
      <c r="C331" s="1282"/>
      <c r="D331" s="1280"/>
      <c r="E331" s="330"/>
      <c r="F331" s="330"/>
      <c r="G331" s="330"/>
      <c r="H331" s="330"/>
      <c r="I331" s="330"/>
      <c r="J331" s="330"/>
      <c r="K331" s="330"/>
      <c r="L331" s="330"/>
      <c r="M331" s="330"/>
      <c r="N331" s="330"/>
      <c r="O331" s="330"/>
      <c r="P331" s="330"/>
      <c r="Q331" s="330"/>
      <c r="R331" s="330"/>
      <c r="S331" s="330"/>
      <c r="T331" s="330"/>
      <c r="U331" s="330"/>
      <c r="V331" s="330"/>
      <c r="W331" s="330"/>
      <c r="X331" s="330"/>
      <c r="Y331" s="330"/>
      <c r="Z331" s="330"/>
      <c r="AA331" s="330"/>
      <c r="AB331" s="330"/>
      <c r="AC331" s="330"/>
      <c r="AD331" s="330"/>
      <c r="AE331" s="330"/>
      <c r="AF331" s="330"/>
      <c r="AG331" s="330"/>
      <c r="AH331" s="330"/>
      <c r="AI331" s="330"/>
      <c r="AJ331" s="330"/>
      <c r="AK331" s="1284"/>
    </row>
    <row r="332" spans="1:37" ht="15" customHeight="1">
      <c r="A332" s="1280">
        <v>163</v>
      </c>
      <c r="B332" s="1281" t="s">
        <v>7414</v>
      </c>
      <c r="C332" s="1281" t="s">
        <v>7604</v>
      </c>
      <c r="D332" s="1280" t="s">
        <v>7410</v>
      </c>
      <c r="E332" s="330"/>
      <c r="F332" s="330"/>
      <c r="G332" s="330"/>
      <c r="H332" s="330"/>
      <c r="I332" s="330"/>
      <c r="J332" s="330"/>
      <c r="K332" s="330"/>
      <c r="L332" s="330"/>
      <c r="M332" s="330"/>
      <c r="N332" s="330"/>
      <c r="O332" s="330"/>
      <c r="P332" s="330"/>
      <c r="Q332" s="330"/>
      <c r="R332" s="330"/>
      <c r="S332" s="330"/>
      <c r="T332" s="330"/>
      <c r="U332" s="330"/>
      <c r="V332" s="330"/>
      <c r="W332" s="330"/>
      <c r="X332" s="330"/>
      <c r="Y332" s="330"/>
      <c r="Z332" s="330"/>
      <c r="AA332" s="330"/>
      <c r="AB332" s="330"/>
      <c r="AC332" s="330"/>
      <c r="AD332" s="330"/>
      <c r="AE332" s="330"/>
      <c r="AF332" s="661"/>
      <c r="AG332" s="330"/>
      <c r="AH332" s="330"/>
      <c r="AI332" s="330"/>
      <c r="AJ332" s="330"/>
      <c r="AK332" s="1283"/>
    </row>
    <row r="333" spans="1:37" ht="15" customHeight="1">
      <c r="A333" s="1280"/>
      <c r="B333" s="1282"/>
      <c r="C333" s="1282"/>
      <c r="D333" s="1280"/>
      <c r="E333" s="330"/>
      <c r="F333" s="330"/>
      <c r="G333" s="330"/>
      <c r="H333" s="330"/>
      <c r="I333" s="330"/>
      <c r="J333" s="330"/>
      <c r="K333" s="330"/>
      <c r="L333" s="330"/>
      <c r="M333" s="330"/>
      <c r="N333" s="330"/>
      <c r="O333" s="330"/>
      <c r="P333" s="330"/>
      <c r="Q333" s="330"/>
      <c r="R333" s="330"/>
      <c r="S333" s="330"/>
      <c r="T333" s="330"/>
      <c r="U333" s="330"/>
      <c r="V333" s="330"/>
      <c r="W333" s="330"/>
      <c r="X333" s="330"/>
      <c r="Y333" s="330"/>
      <c r="Z333" s="330"/>
      <c r="AA333" s="330"/>
      <c r="AB333" s="330"/>
      <c r="AC333" s="330"/>
      <c r="AD333" s="330"/>
      <c r="AE333" s="330"/>
      <c r="AF333" s="330"/>
      <c r="AG333" s="330"/>
      <c r="AH333" s="330"/>
      <c r="AI333" s="330"/>
      <c r="AJ333" s="330"/>
      <c r="AK333" s="1284"/>
    </row>
    <row r="334" spans="1:37" ht="15" customHeight="1">
      <c r="A334" s="1282">
        <v>164</v>
      </c>
      <c r="B334" s="1281" t="s">
        <v>7414</v>
      </c>
      <c r="C334" s="1281" t="s">
        <v>7605</v>
      </c>
      <c r="D334" s="1280" t="s">
        <v>7410</v>
      </c>
      <c r="E334" s="330"/>
      <c r="F334" s="330"/>
      <c r="G334" s="330"/>
      <c r="H334" s="330"/>
      <c r="I334" s="330"/>
      <c r="J334" s="330"/>
      <c r="K334" s="330"/>
      <c r="L334" s="330"/>
      <c r="M334" s="330"/>
      <c r="N334" s="330"/>
      <c r="O334" s="330"/>
      <c r="P334" s="330"/>
      <c r="Q334" s="330"/>
      <c r="R334" s="330"/>
      <c r="S334" s="330"/>
      <c r="T334" s="330"/>
      <c r="U334" s="330"/>
      <c r="V334" s="330"/>
      <c r="W334" s="330"/>
      <c r="X334" s="330"/>
      <c r="Y334" s="330"/>
      <c r="Z334" s="330"/>
      <c r="AA334" s="330"/>
      <c r="AB334" s="330"/>
      <c r="AC334" s="330"/>
      <c r="AD334" s="330"/>
      <c r="AE334" s="330"/>
      <c r="AF334" s="661"/>
      <c r="AG334" s="330"/>
      <c r="AH334" s="330"/>
      <c r="AI334" s="330"/>
      <c r="AJ334" s="330"/>
      <c r="AK334" s="1283"/>
    </row>
    <row r="335" spans="1:37" ht="15" customHeight="1">
      <c r="A335" s="1280"/>
      <c r="B335" s="1282"/>
      <c r="C335" s="1282"/>
      <c r="D335" s="1280"/>
      <c r="E335" s="330"/>
      <c r="F335" s="330"/>
      <c r="G335" s="330"/>
      <c r="H335" s="330"/>
      <c r="I335" s="330"/>
      <c r="J335" s="330"/>
      <c r="K335" s="330"/>
      <c r="L335" s="330"/>
      <c r="M335" s="330"/>
      <c r="N335" s="330"/>
      <c r="O335" s="330"/>
      <c r="P335" s="330"/>
      <c r="Q335" s="330"/>
      <c r="R335" s="330"/>
      <c r="S335" s="330"/>
      <c r="T335" s="330"/>
      <c r="U335" s="330"/>
      <c r="V335" s="330"/>
      <c r="W335" s="330"/>
      <c r="X335" s="330"/>
      <c r="Y335" s="330"/>
      <c r="Z335" s="330"/>
      <c r="AA335" s="330"/>
      <c r="AB335" s="330"/>
      <c r="AC335" s="330"/>
      <c r="AD335" s="330"/>
      <c r="AE335" s="330"/>
      <c r="AF335" s="330"/>
      <c r="AG335" s="330"/>
      <c r="AH335" s="330"/>
      <c r="AI335" s="330"/>
      <c r="AJ335" s="330"/>
      <c r="AK335" s="1284"/>
    </row>
    <row r="336" spans="1:37" ht="15" customHeight="1">
      <c r="A336" s="1280">
        <v>165</v>
      </c>
      <c r="B336" s="1281" t="s">
        <v>7417</v>
      </c>
      <c r="C336" s="1281" t="s">
        <v>7606</v>
      </c>
      <c r="D336" s="1280" t="s">
        <v>7410</v>
      </c>
      <c r="E336" s="330"/>
      <c r="F336" s="330"/>
      <c r="G336" s="330"/>
      <c r="H336" s="330"/>
      <c r="I336" s="330"/>
      <c r="J336" s="330"/>
      <c r="K336" s="330"/>
      <c r="L336" s="330"/>
      <c r="M336" s="330"/>
      <c r="N336" s="330"/>
      <c r="O336" s="330"/>
      <c r="P336" s="330"/>
      <c r="Q336" s="330"/>
      <c r="R336" s="330"/>
      <c r="S336" s="330"/>
      <c r="T336" s="330"/>
      <c r="U336" s="330"/>
      <c r="V336" s="330"/>
      <c r="W336" s="330"/>
      <c r="X336" s="330"/>
      <c r="Y336" s="330"/>
      <c r="Z336" s="330"/>
      <c r="AA336" s="330"/>
      <c r="AB336" s="330"/>
      <c r="AC336" s="330"/>
      <c r="AD336" s="330"/>
      <c r="AE336" s="330"/>
      <c r="AF336" s="661"/>
      <c r="AG336" s="330"/>
      <c r="AH336" s="330"/>
      <c r="AI336" s="330"/>
      <c r="AJ336" s="330"/>
      <c r="AK336" s="1283"/>
    </row>
    <row r="337" spans="1:37" ht="15" customHeight="1">
      <c r="A337" s="1280"/>
      <c r="B337" s="1282"/>
      <c r="C337" s="1282"/>
      <c r="D337" s="1280"/>
      <c r="E337" s="330"/>
      <c r="F337" s="330"/>
      <c r="G337" s="330"/>
      <c r="H337" s="330"/>
      <c r="I337" s="330"/>
      <c r="J337" s="330"/>
      <c r="K337" s="330"/>
      <c r="L337" s="330"/>
      <c r="M337" s="330"/>
      <c r="N337" s="330"/>
      <c r="O337" s="330"/>
      <c r="P337" s="330"/>
      <c r="Q337" s="330"/>
      <c r="R337" s="330"/>
      <c r="S337" s="330"/>
      <c r="T337" s="330"/>
      <c r="U337" s="330"/>
      <c r="V337" s="330"/>
      <c r="W337" s="330"/>
      <c r="X337" s="330"/>
      <c r="Y337" s="330"/>
      <c r="Z337" s="330"/>
      <c r="AA337" s="330"/>
      <c r="AB337" s="330"/>
      <c r="AC337" s="330"/>
      <c r="AD337" s="330"/>
      <c r="AE337" s="330"/>
      <c r="AF337" s="330"/>
      <c r="AG337" s="330"/>
      <c r="AH337" s="330"/>
      <c r="AI337" s="330"/>
      <c r="AJ337" s="330"/>
      <c r="AK337" s="1284"/>
    </row>
    <row r="338" spans="1:37" ht="15" customHeight="1">
      <c r="A338" s="1282">
        <v>166</v>
      </c>
      <c r="B338" s="1281" t="s">
        <v>7607</v>
      </c>
      <c r="C338" s="1281" t="s">
        <v>7608</v>
      </c>
      <c r="D338" s="1280" t="s">
        <v>7410</v>
      </c>
      <c r="E338" s="330"/>
      <c r="F338" s="330"/>
      <c r="G338" s="330"/>
      <c r="H338" s="330"/>
      <c r="I338" s="330"/>
      <c r="J338" s="330"/>
      <c r="K338" s="330"/>
      <c r="L338" s="330"/>
      <c r="M338" s="330"/>
      <c r="N338" s="330"/>
      <c r="O338" s="330"/>
      <c r="P338" s="330"/>
      <c r="Q338" s="330"/>
      <c r="R338" s="330"/>
      <c r="S338" s="330"/>
      <c r="T338" s="330"/>
      <c r="U338" s="330"/>
      <c r="V338" s="330"/>
      <c r="W338" s="330"/>
      <c r="X338" s="330"/>
      <c r="Y338" s="330"/>
      <c r="Z338" s="330"/>
      <c r="AA338" s="330"/>
      <c r="AB338" s="330"/>
      <c r="AC338" s="330"/>
      <c r="AD338" s="330"/>
      <c r="AE338" s="330"/>
      <c r="AF338" s="661"/>
      <c r="AG338" s="330"/>
      <c r="AH338" s="330"/>
      <c r="AI338" s="330"/>
      <c r="AJ338" s="330"/>
      <c r="AK338" s="1283"/>
    </row>
    <row r="339" spans="1:37" ht="15" customHeight="1">
      <c r="A339" s="1280"/>
      <c r="B339" s="1282"/>
      <c r="C339" s="1282"/>
      <c r="D339" s="1280"/>
      <c r="E339" s="330"/>
      <c r="F339" s="330"/>
      <c r="G339" s="330"/>
      <c r="H339" s="330"/>
      <c r="I339" s="330"/>
      <c r="J339" s="330"/>
      <c r="K339" s="330"/>
      <c r="L339" s="330"/>
      <c r="M339" s="330"/>
      <c r="N339" s="330"/>
      <c r="O339" s="330"/>
      <c r="P339" s="330"/>
      <c r="Q339" s="330"/>
      <c r="R339" s="330"/>
      <c r="S339" s="330"/>
      <c r="T339" s="330"/>
      <c r="U339" s="330"/>
      <c r="V339" s="330"/>
      <c r="W339" s="330"/>
      <c r="X339" s="330"/>
      <c r="Y339" s="330"/>
      <c r="Z339" s="330"/>
      <c r="AA339" s="330"/>
      <c r="AB339" s="330"/>
      <c r="AC339" s="330"/>
      <c r="AD339" s="330"/>
      <c r="AE339" s="330"/>
      <c r="AF339" s="330"/>
      <c r="AG339" s="330"/>
      <c r="AH339" s="330"/>
      <c r="AI339" s="330"/>
      <c r="AJ339" s="330"/>
      <c r="AK339" s="1284"/>
    </row>
    <row r="340" spans="1:37" ht="15" customHeight="1">
      <c r="A340" s="1280">
        <v>167</v>
      </c>
      <c r="B340" s="1281" t="s">
        <v>7607</v>
      </c>
      <c r="C340" s="1281" t="s">
        <v>7609</v>
      </c>
      <c r="D340" s="1280" t="s">
        <v>7410</v>
      </c>
      <c r="E340" s="330"/>
      <c r="F340" s="330"/>
      <c r="G340" s="330"/>
      <c r="H340" s="330"/>
      <c r="I340" s="330"/>
      <c r="J340" s="330"/>
      <c r="K340" s="330"/>
      <c r="L340" s="330"/>
      <c r="M340" s="330"/>
      <c r="N340" s="330"/>
      <c r="O340" s="330"/>
      <c r="P340" s="330"/>
      <c r="Q340" s="330"/>
      <c r="R340" s="330"/>
      <c r="S340" s="330"/>
      <c r="T340" s="330"/>
      <c r="U340" s="330"/>
      <c r="V340" s="330"/>
      <c r="W340" s="330"/>
      <c r="X340" s="330"/>
      <c r="Y340" s="330"/>
      <c r="Z340" s="330"/>
      <c r="AA340" s="330"/>
      <c r="AB340" s="330"/>
      <c r="AC340" s="330"/>
      <c r="AD340" s="330"/>
      <c r="AE340" s="330"/>
      <c r="AF340" s="661"/>
      <c r="AG340" s="330"/>
      <c r="AH340" s="330"/>
      <c r="AI340" s="330"/>
      <c r="AJ340" s="330"/>
      <c r="AK340" s="1283"/>
    </row>
    <row r="341" spans="1:37" ht="15" customHeight="1">
      <c r="A341" s="1280"/>
      <c r="B341" s="1282"/>
      <c r="C341" s="1282"/>
      <c r="D341" s="1280"/>
      <c r="E341" s="330"/>
      <c r="F341" s="330"/>
      <c r="G341" s="330"/>
      <c r="H341" s="330"/>
      <c r="I341" s="330"/>
      <c r="J341" s="330"/>
      <c r="K341" s="330"/>
      <c r="L341" s="330"/>
      <c r="M341" s="330"/>
      <c r="N341" s="330"/>
      <c r="O341" s="330"/>
      <c r="P341" s="330"/>
      <c r="Q341" s="330"/>
      <c r="R341" s="330"/>
      <c r="S341" s="330"/>
      <c r="T341" s="330"/>
      <c r="U341" s="330"/>
      <c r="V341" s="330"/>
      <c r="W341" s="330"/>
      <c r="X341" s="330"/>
      <c r="Y341" s="330"/>
      <c r="Z341" s="330"/>
      <c r="AA341" s="330"/>
      <c r="AB341" s="330"/>
      <c r="AC341" s="330"/>
      <c r="AD341" s="330"/>
      <c r="AE341" s="330"/>
      <c r="AF341" s="330"/>
      <c r="AG341" s="330"/>
      <c r="AH341" s="330"/>
      <c r="AI341" s="330"/>
      <c r="AJ341" s="330"/>
      <c r="AK341" s="1284"/>
    </row>
    <row r="342" spans="1:37" ht="15" customHeight="1">
      <c r="A342" s="1282">
        <v>168</v>
      </c>
      <c r="B342" s="1281" t="s">
        <v>7607</v>
      </c>
      <c r="C342" s="1281" t="s">
        <v>7610</v>
      </c>
      <c r="D342" s="1280" t="s">
        <v>7410</v>
      </c>
      <c r="E342" s="330"/>
      <c r="F342" s="330"/>
      <c r="G342" s="330"/>
      <c r="H342" s="330"/>
      <c r="I342" s="330"/>
      <c r="J342" s="330"/>
      <c r="K342" s="330"/>
      <c r="L342" s="330"/>
      <c r="M342" s="330"/>
      <c r="N342" s="330"/>
      <c r="O342" s="330"/>
      <c r="P342" s="330"/>
      <c r="Q342" s="330"/>
      <c r="R342" s="330"/>
      <c r="S342" s="330"/>
      <c r="T342" s="330"/>
      <c r="U342" s="330"/>
      <c r="V342" s="330"/>
      <c r="W342" s="330"/>
      <c r="X342" s="330"/>
      <c r="Y342" s="330"/>
      <c r="Z342" s="330"/>
      <c r="AA342" s="330"/>
      <c r="AB342" s="330"/>
      <c r="AC342" s="330"/>
      <c r="AD342" s="330"/>
      <c r="AE342" s="330"/>
      <c r="AF342" s="661"/>
      <c r="AG342" s="330"/>
      <c r="AH342" s="330"/>
      <c r="AI342" s="330"/>
      <c r="AJ342" s="330"/>
      <c r="AK342" s="1283"/>
    </row>
    <row r="343" spans="1:37" ht="15" customHeight="1">
      <c r="A343" s="1280"/>
      <c r="B343" s="1282"/>
      <c r="C343" s="1282"/>
      <c r="D343" s="1280"/>
      <c r="E343" s="330"/>
      <c r="F343" s="330"/>
      <c r="G343" s="330"/>
      <c r="H343" s="330"/>
      <c r="I343" s="330"/>
      <c r="J343" s="330"/>
      <c r="K343" s="330"/>
      <c r="L343" s="330"/>
      <c r="M343" s="330"/>
      <c r="N343" s="330"/>
      <c r="O343" s="330"/>
      <c r="P343" s="330"/>
      <c r="Q343" s="330"/>
      <c r="R343" s="330"/>
      <c r="S343" s="330"/>
      <c r="T343" s="330"/>
      <c r="U343" s="330"/>
      <c r="V343" s="330"/>
      <c r="W343" s="330"/>
      <c r="X343" s="330"/>
      <c r="Y343" s="330"/>
      <c r="Z343" s="330"/>
      <c r="AA343" s="330"/>
      <c r="AB343" s="330"/>
      <c r="AC343" s="330"/>
      <c r="AD343" s="330"/>
      <c r="AE343" s="330"/>
      <c r="AF343" s="330"/>
      <c r="AG343" s="330"/>
      <c r="AH343" s="330"/>
      <c r="AI343" s="330"/>
      <c r="AJ343" s="330"/>
      <c r="AK343" s="1284"/>
    </row>
    <row r="344" spans="1:37" ht="15" customHeight="1">
      <c r="A344" s="1280">
        <v>169</v>
      </c>
      <c r="B344" s="1281" t="s">
        <v>7611</v>
      </c>
      <c r="C344" s="1281" t="s">
        <v>7612</v>
      </c>
      <c r="D344" s="1280" t="s">
        <v>7410</v>
      </c>
      <c r="E344" s="330"/>
      <c r="F344" s="330"/>
      <c r="G344" s="330"/>
      <c r="H344" s="330"/>
      <c r="I344" s="330"/>
      <c r="J344" s="330"/>
      <c r="K344" s="330"/>
      <c r="L344" s="330"/>
      <c r="M344" s="330"/>
      <c r="N344" s="330"/>
      <c r="O344" s="330"/>
      <c r="P344" s="330"/>
      <c r="Q344" s="330"/>
      <c r="R344" s="330"/>
      <c r="S344" s="330"/>
      <c r="T344" s="330"/>
      <c r="U344" s="330"/>
      <c r="V344" s="330"/>
      <c r="W344" s="330"/>
      <c r="X344" s="330"/>
      <c r="Y344" s="330"/>
      <c r="Z344" s="330"/>
      <c r="AA344" s="330"/>
      <c r="AB344" s="330"/>
      <c r="AC344" s="330"/>
      <c r="AD344" s="330"/>
      <c r="AE344" s="330"/>
      <c r="AF344" s="330"/>
      <c r="AG344" s="661"/>
      <c r="AH344" s="330"/>
      <c r="AI344" s="330"/>
      <c r="AJ344" s="330"/>
      <c r="AK344" s="1283"/>
    </row>
    <row r="345" spans="1:37" ht="15" customHeight="1">
      <c r="A345" s="1280"/>
      <c r="B345" s="1282"/>
      <c r="C345" s="1282"/>
      <c r="D345" s="1280"/>
      <c r="E345" s="330"/>
      <c r="F345" s="330"/>
      <c r="G345" s="330"/>
      <c r="H345" s="330"/>
      <c r="I345" s="330"/>
      <c r="J345" s="330"/>
      <c r="K345" s="330"/>
      <c r="L345" s="330"/>
      <c r="M345" s="330"/>
      <c r="N345" s="330"/>
      <c r="O345" s="330"/>
      <c r="P345" s="330"/>
      <c r="Q345" s="330"/>
      <c r="R345" s="330"/>
      <c r="S345" s="330"/>
      <c r="T345" s="330"/>
      <c r="U345" s="330"/>
      <c r="V345" s="330"/>
      <c r="W345" s="330"/>
      <c r="X345" s="330"/>
      <c r="Y345" s="330"/>
      <c r="Z345" s="330"/>
      <c r="AA345" s="330"/>
      <c r="AB345" s="330"/>
      <c r="AC345" s="330"/>
      <c r="AD345" s="330"/>
      <c r="AE345" s="330"/>
      <c r="AF345" s="330"/>
      <c r="AG345" s="330"/>
      <c r="AH345" s="330"/>
      <c r="AI345" s="330"/>
      <c r="AJ345" s="330"/>
      <c r="AK345" s="1284"/>
    </row>
    <row r="346" spans="1:37" ht="15" customHeight="1">
      <c r="A346" s="1282">
        <v>170</v>
      </c>
      <c r="B346" s="1281" t="s">
        <v>7611</v>
      </c>
      <c r="C346" s="1281" t="s">
        <v>7612</v>
      </c>
      <c r="D346" s="1280" t="s">
        <v>7410</v>
      </c>
      <c r="E346" s="330"/>
      <c r="F346" s="330"/>
      <c r="G346" s="330"/>
      <c r="H346" s="330"/>
      <c r="I346" s="330"/>
      <c r="J346" s="330"/>
      <c r="K346" s="330"/>
      <c r="L346" s="330"/>
      <c r="M346" s="330"/>
      <c r="N346" s="330"/>
      <c r="O346" s="330"/>
      <c r="P346" s="330"/>
      <c r="Q346" s="330"/>
      <c r="R346" s="330"/>
      <c r="S346" s="330"/>
      <c r="T346" s="330"/>
      <c r="U346" s="330"/>
      <c r="V346" s="330"/>
      <c r="W346" s="330"/>
      <c r="X346" s="330"/>
      <c r="Y346" s="330"/>
      <c r="Z346" s="330"/>
      <c r="AA346" s="330"/>
      <c r="AB346" s="330"/>
      <c r="AC346" s="330"/>
      <c r="AD346" s="330"/>
      <c r="AE346" s="330"/>
      <c r="AF346" s="330"/>
      <c r="AG346" s="661"/>
      <c r="AH346" s="330"/>
      <c r="AI346" s="330"/>
      <c r="AJ346" s="330"/>
      <c r="AK346" s="1283"/>
    </row>
    <row r="347" spans="1:37" ht="15" customHeight="1">
      <c r="A347" s="1280"/>
      <c r="B347" s="1282"/>
      <c r="C347" s="1282"/>
      <c r="D347" s="1280"/>
      <c r="E347" s="330"/>
      <c r="F347" s="330"/>
      <c r="G347" s="330"/>
      <c r="H347" s="330"/>
      <c r="I347" s="330"/>
      <c r="J347" s="330"/>
      <c r="K347" s="330"/>
      <c r="L347" s="330"/>
      <c r="M347" s="330"/>
      <c r="N347" s="330"/>
      <c r="O347" s="330"/>
      <c r="P347" s="330"/>
      <c r="Q347" s="330"/>
      <c r="R347" s="330"/>
      <c r="S347" s="330"/>
      <c r="T347" s="330"/>
      <c r="U347" s="330"/>
      <c r="V347" s="330"/>
      <c r="W347" s="330"/>
      <c r="X347" s="330"/>
      <c r="Y347" s="330"/>
      <c r="Z347" s="330"/>
      <c r="AA347" s="330"/>
      <c r="AB347" s="330"/>
      <c r="AC347" s="330"/>
      <c r="AD347" s="330"/>
      <c r="AE347" s="330"/>
      <c r="AF347" s="330"/>
      <c r="AG347" s="330"/>
      <c r="AH347" s="330"/>
      <c r="AI347" s="330"/>
      <c r="AJ347" s="330"/>
      <c r="AK347" s="1284"/>
    </row>
    <row r="348" spans="1:37" ht="15" customHeight="1">
      <c r="A348" s="1280">
        <v>171</v>
      </c>
      <c r="B348" s="1281" t="s">
        <v>7422</v>
      </c>
      <c r="C348" s="1281" t="s">
        <v>7613</v>
      </c>
      <c r="D348" s="1280" t="s">
        <v>7410</v>
      </c>
      <c r="E348" s="330"/>
      <c r="F348" s="330"/>
      <c r="G348" s="330"/>
      <c r="H348" s="330"/>
      <c r="I348" s="330"/>
      <c r="J348" s="330"/>
      <c r="K348" s="330"/>
      <c r="L348" s="330"/>
      <c r="M348" s="330"/>
      <c r="N348" s="330"/>
      <c r="O348" s="330"/>
      <c r="P348" s="330"/>
      <c r="Q348" s="330"/>
      <c r="R348" s="330"/>
      <c r="S348" s="330"/>
      <c r="T348" s="330"/>
      <c r="U348" s="330"/>
      <c r="V348" s="330"/>
      <c r="W348" s="330"/>
      <c r="X348" s="330"/>
      <c r="Y348" s="330"/>
      <c r="Z348" s="330"/>
      <c r="AA348" s="330"/>
      <c r="AB348" s="330"/>
      <c r="AC348" s="330"/>
      <c r="AD348" s="330"/>
      <c r="AE348" s="330"/>
      <c r="AF348" s="330"/>
      <c r="AG348" s="661"/>
      <c r="AH348" s="330"/>
      <c r="AI348" s="330"/>
      <c r="AJ348" s="330"/>
      <c r="AK348" s="1283"/>
    </row>
    <row r="349" spans="1:37" ht="15" customHeight="1">
      <c r="A349" s="1280"/>
      <c r="B349" s="1282"/>
      <c r="C349" s="1282"/>
      <c r="D349" s="1280"/>
      <c r="E349" s="330"/>
      <c r="F349" s="330"/>
      <c r="G349" s="330"/>
      <c r="H349" s="330"/>
      <c r="I349" s="330"/>
      <c r="J349" s="330"/>
      <c r="K349" s="330"/>
      <c r="L349" s="330"/>
      <c r="M349" s="330"/>
      <c r="N349" s="330"/>
      <c r="O349" s="330"/>
      <c r="P349" s="330"/>
      <c r="Q349" s="330"/>
      <c r="R349" s="330"/>
      <c r="S349" s="330"/>
      <c r="T349" s="330"/>
      <c r="U349" s="330"/>
      <c r="V349" s="330"/>
      <c r="W349" s="330"/>
      <c r="X349" s="330"/>
      <c r="Y349" s="330"/>
      <c r="Z349" s="330"/>
      <c r="AA349" s="330"/>
      <c r="AB349" s="330"/>
      <c r="AC349" s="330"/>
      <c r="AD349" s="330"/>
      <c r="AE349" s="330"/>
      <c r="AF349" s="330"/>
      <c r="AG349" s="330"/>
      <c r="AH349" s="330"/>
      <c r="AI349" s="330"/>
      <c r="AJ349" s="330"/>
      <c r="AK349" s="1284"/>
    </row>
    <row r="350" spans="1:37" ht="15" customHeight="1">
      <c r="A350" s="1282">
        <v>172</v>
      </c>
      <c r="B350" s="1281" t="s">
        <v>7419</v>
      </c>
      <c r="C350" s="1281" t="s">
        <v>7614</v>
      </c>
      <c r="D350" s="1280" t="s">
        <v>7410</v>
      </c>
      <c r="E350" s="330"/>
      <c r="F350" s="330"/>
      <c r="G350" s="330"/>
      <c r="H350" s="330"/>
      <c r="I350" s="330"/>
      <c r="J350" s="330"/>
      <c r="K350" s="330"/>
      <c r="L350" s="330"/>
      <c r="M350" s="330"/>
      <c r="N350" s="330"/>
      <c r="O350" s="330"/>
      <c r="P350" s="330"/>
      <c r="Q350" s="330"/>
      <c r="R350" s="330"/>
      <c r="S350" s="330"/>
      <c r="T350" s="330"/>
      <c r="U350" s="330"/>
      <c r="V350" s="330"/>
      <c r="W350" s="330"/>
      <c r="X350" s="330"/>
      <c r="Y350" s="330"/>
      <c r="Z350" s="330"/>
      <c r="AA350" s="330"/>
      <c r="AB350" s="330"/>
      <c r="AC350" s="330"/>
      <c r="AD350" s="330"/>
      <c r="AE350" s="330"/>
      <c r="AF350" s="330"/>
      <c r="AG350" s="661"/>
      <c r="AH350" s="330"/>
      <c r="AI350" s="330"/>
      <c r="AJ350" s="330"/>
      <c r="AK350" s="1283"/>
    </row>
    <row r="351" spans="1:37" ht="15" customHeight="1">
      <c r="A351" s="1280"/>
      <c r="B351" s="1282"/>
      <c r="C351" s="1282"/>
      <c r="D351" s="1280"/>
      <c r="E351" s="330"/>
      <c r="F351" s="330"/>
      <c r="G351" s="330"/>
      <c r="H351" s="330"/>
      <c r="I351" s="330"/>
      <c r="J351" s="330"/>
      <c r="K351" s="330"/>
      <c r="L351" s="330"/>
      <c r="M351" s="330"/>
      <c r="N351" s="330"/>
      <c r="O351" s="330"/>
      <c r="P351" s="330"/>
      <c r="Q351" s="330"/>
      <c r="R351" s="330"/>
      <c r="S351" s="330"/>
      <c r="T351" s="330"/>
      <c r="U351" s="330"/>
      <c r="V351" s="330"/>
      <c r="W351" s="330"/>
      <c r="X351" s="330"/>
      <c r="Y351" s="330"/>
      <c r="Z351" s="330"/>
      <c r="AA351" s="330"/>
      <c r="AB351" s="330"/>
      <c r="AC351" s="330"/>
      <c r="AD351" s="330"/>
      <c r="AE351" s="330"/>
      <c r="AF351" s="330"/>
      <c r="AG351" s="330"/>
      <c r="AH351" s="330"/>
      <c r="AI351" s="330"/>
      <c r="AJ351" s="330"/>
      <c r="AK351" s="1284"/>
    </row>
    <row r="352" spans="1:37" ht="15" customHeight="1">
      <c r="A352" s="1280">
        <v>173</v>
      </c>
      <c r="B352" s="1281" t="s">
        <v>7419</v>
      </c>
      <c r="C352" s="1281" t="s">
        <v>7615</v>
      </c>
      <c r="D352" s="1280" t="s">
        <v>7410</v>
      </c>
      <c r="E352" s="330"/>
      <c r="F352" s="330"/>
      <c r="G352" s="330"/>
      <c r="H352" s="330"/>
      <c r="I352" s="330"/>
      <c r="J352" s="330"/>
      <c r="K352" s="330"/>
      <c r="L352" s="330"/>
      <c r="M352" s="330"/>
      <c r="N352" s="330"/>
      <c r="O352" s="330"/>
      <c r="P352" s="330"/>
      <c r="Q352" s="330"/>
      <c r="R352" s="330"/>
      <c r="S352" s="330"/>
      <c r="T352" s="330"/>
      <c r="U352" s="330"/>
      <c r="V352" s="330"/>
      <c r="W352" s="330"/>
      <c r="X352" s="330"/>
      <c r="Y352" s="330"/>
      <c r="Z352" s="330"/>
      <c r="AA352" s="330"/>
      <c r="AB352" s="330"/>
      <c r="AC352" s="330"/>
      <c r="AD352" s="330"/>
      <c r="AE352" s="330"/>
      <c r="AF352" s="330"/>
      <c r="AG352" s="661"/>
      <c r="AH352" s="330"/>
      <c r="AI352" s="330"/>
      <c r="AJ352" s="330"/>
      <c r="AK352" s="1283"/>
    </row>
    <row r="353" spans="1:37" ht="15" customHeight="1">
      <c r="A353" s="1280"/>
      <c r="B353" s="1282"/>
      <c r="C353" s="1282"/>
      <c r="D353" s="1280"/>
      <c r="E353" s="330"/>
      <c r="F353" s="330"/>
      <c r="G353" s="330"/>
      <c r="H353" s="330"/>
      <c r="I353" s="330"/>
      <c r="J353" s="330"/>
      <c r="K353" s="330"/>
      <c r="L353" s="330"/>
      <c r="M353" s="330"/>
      <c r="N353" s="330"/>
      <c r="O353" s="330"/>
      <c r="P353" s="330"/>
      <c r="Q353" s="330"/>
      <c r="R353" s="330"/>
      <c r="S353" s="330"/>
      <c r="T353" s="330"/>
      <c r="U353" s="330"/>
      <c r="V353" s="330"/>
      <c r="W353" s="330"/>
      <c r="X353" s="330"/>
      <c r="Y353" s="330"/>
      <c r="Z353" s="330"/>
      <c r="AA353" s="330"/>
      <c r="AB353" s="330"/>
      <c r="AC353" s="330"/>
      <c r="AD353" s="330"/>
      <c r="AE353" s="330"/>
      <c r="AF353" s="330"/>
      <c r="AG353" s="330"/>
      <c r="AH353" s="330"/>
      <c r="AI353" s="330"/>
      <c r="AJ353" s="330"/>
      <c r="AK353" s="1284"/>
    </row>
    <row r="354" spans="1:37" ht="15" customHeight="1">
      <c r="A354" s="1282">
        <v>174</v>
      </c>
      <c r="B354" s="1281" t="s">
        <v>7419</v>
      </c>
      <c r="C354" s="1281" t="s">
        <v>7616</v>
      </c>
      <c r="D354" s="1280" t="s">
        <v>7410</v>
      </c>
      <c r="E354" s="330"/>
      <c r="F354" s="330"/>
      <c r="G354" s="330"/>
      <c r="H354" s="330"/>
      <c r="I354" s="330"/>
      <c r="J354" s="330"/>
      <c r="K354" s="330"/>
      <c r="L354" s="330"/>
      <c r="M354" s="330"/>
      <c r="N354" s="330"/>
      <c r="O354" s="330"/>
      <c r="P354" s="330"/>
      <c r="Q354" s="330"/>
      <c r="R354" s="330"/>
      <c r="S354" s="330"/>
      <c r="T354" s="330"/>
      <c r="U354" s="330"/>
      <c r="V354" s="330"/>
      <c r="W354" s="330"/>
      <c r="X354" s="330"/>
      <c r="Y354" s="330"/>
      <c r="Z354" s="330"/>
      <c r="AA354" s="330"/>
      <c r="AB354" s="330"/>
      <c r="AC354" s="330"/>
      <c r="AD354" s="330"/>
      <c r="AE354" s="330"/>
      <c r="AF354" s="330"/>
      <c r="AG354" s="661"/>
      <c r="AH354" s="330"/>
      <c r="AI354" s="330"/>
      <c r="AJ354" s="330"/>
      <c r="AK354" s="1283"/>
    </row>
    <row r="355" spans="1:37" ht="15" customHeight="1">
      <c r="A355" s="1280"/>
      <c r="B355" s="1282"/>
      <c r="C355" s="1282"/>
      <c r="D355" s="1280"/>
      <c r="E355" s="330"/>
      <c r="F355" s="330"/>
      <c r="G355" s="330"/>
      <c r="H355" s="330"/>
      <c r="I355" s="330"/>
      <c r="J355" s="330"/>
      <c r="K355" s="330"/>
      <c r="L355" s="330"/>
      <c r="M355" s="330"/>
      <c r="N355" s="330"/>
      <c r="O355" s="330"/>
      <c r="P355" s="330"/>
      <c r="Q355" s="330"/>
      <c r="R355" s="330"/>
      <c r="S355" s="330"/>
      <c r="T355" s="330"/>
      <c r="U355" s="330"/>
      <c r="V355" s="330"/>
      <c r="W355" s="330"/>
      <c r="X355" s="330"/>
      <c r="Y355" s="330"/>
      <c r="Z355" s="330"/>
      <c r="AA355" s="330"/>
      <c r="AB355" s="330"/>
      <c r="AC355" s="330"/>
      <c r="AD355" s="330"/>
      <c r="AE355" s="330"/>
      <c r="AF355" s="330"/>
      <c r="AG355" s="330"/>
      <c r="AH355" s="330"/>
      <c r="AI355" s="330"/>
      <c r="AJ355" s="330"/>
      <c r="AK355" s="1284"/>
    </row>
    <row r="356" spans="1:37" ht="15" customHeight="1">
      <c r="A356" s="1280">
        <v>175</v>
      </c>
      <c r="B356" s="1281" t="s">
        <v>7419</v>
      </c>
      <c r="C356" s="1281" t="s">
        <v>7617</v>
      </c>
      <c r="D356" s="1280" t="s">
        <v>7410</v>
      </c>
      <c r="E356" s="330"/>
      <c r="F356" s="330"/>
      <c r="G356" s="330"/>
      <c r="H356" s="330"/>
      <c r="I356" s="330"/>
      <c r="J356" s="330"/>
      <c r="K356" s="330"/>
      <c r="L356" s="330"/>
      <c r="M356" s="330"/>
      <c r="N356" s="330"/>
      <c r="O356" s="330"/>
      <c r="P356" s="330"/>
      <c r="Q356" s="330"/>
      <c r="R356" s="330"/>
      <c r="S356" s="330"/>
      <c r="T356" s="330"/>
      <c r="U356" s="330"/>
      <c r="V356" s="330"/>
      <c r="W356" s="330"/>
      <c r="X356" s="330"/>
      <c r="Y356" s="330"/>
      <c r="Z356" s="330"/>
      <c r="AA356" s="330"/>
      <c r="AB356" s="330"/>
      <c r="AC356" s="330"/>
      <c r="AD356" s="330"/>
      <c r="AE356" s="330"/>
      <c r="AF356" s="330"/>
      <c r="AG356" s="330"/>
      <c r="AH356" s="661"/>
      <c r="AI356" s="330"/>
      <c r="AJ356" s="330"/>
      <c r="AK356" s="1283"/>
    </row>
    <row r="357" spans="1:37" ht="15" customHeight="1">
      <c r="A357" s="1280"/>
      <c r="B357" s="1282"/>
      <c r="C357" s="1282"/>
      <c r="D357" s="1280"/>
      <c r="E357" s="330"/>
      <c r="F357" s="330"/>
      <c r="G357" s="330"/>
      <c r="H357" s="330"/>
      <c r="I357" s="330"/>
      <c r="J357" s="330"/>
      <c r="K357" s="330"/>
      <c r="L357" s="330"/>
      <c r="M357" s="330"/>
      <c r="N357" s="330"/>
      <c r="O357" s="330"/>
      <c r="P357" s="330"/>
      <c r="Q357" s="330"/>
      <c r="R357" s="330"/>
      <c r="S357" s="330"/>
      <c r="T357" s="330"/>
      <c r="U357" s="330"/>
      <c r="V357" s="330"/>
      <c r="W357" s="330"/>
      <c r="X357" s="330"/>
      <c r="Y357" s="330"/>
      <c r="Z357" s="330"/>
      <c r="AA357" s="330"/>
      <c r="AB357" s="330"/>
      <c r="AC357" s="330"/>
      <c r="AD357" s="330"/>
      <c r="AE357" s="330"/>
      <c r="AF357" s="330"/>
      <c r="AG357" s="330"/>
      <c r="AH357" s="330"/>
      <c r="AI357" s="330"/>
      <c r="AJ357" s="330"/>
      <c r="AK357" s="1284"/>
    </row>
    <row r="358" spans="1:37" ht="15" customHeight="1">
      <c r="A358" s="1282">
        <v>176</v>
      </c>
      <c r="B358" s="1281" t="s">
        <v>7419</v>
      </c>
      <c r="C358" s="1281" t="s">
        <v>7618</v>
      </c>
      <c r="D358" s="1280" t="s">
        <v>7410</v>
      </c>
      <c r="E358" s="330"/>
      <c r="F358" s="330"/>
      <c r="G358" s="330"/>
      <c r="H358" s="330"/>
      <c r="I358" s="330"/>
      <c r="J358" s="330"/>
      <c r="K358" s="330"/>
      <c r="L358" s="330"/>
      <c r="M358" s="330"/>
      <c r="N358" s="330"/>
      <c r="O358" s="330"/>
      <c r="P358" s="330"/>
      <c r="Q358" s="330"/>
      <c r="R358" s="330"/>
      <c r="S358" s="330"/>
      <c r="T358" s="330"/>
      <c r="U358" s="330"/>
      <c r="V358" s="330"/>
      <c r="W358" s="330"/>
      <c r="X358" s="330"/>
      <c r="Y358" s="330"/>
      <c r="Z358" s="330"/>
      <c r="AA358" s="330"/>
      <c r="AB358" s="330"/>
      <c r="AC358" s="330"/>
      <c r="AD358" s="330"/>
      <c r="AE358" s="330"/>
      <c r="AF358" s="330"/>
      <c r="AG358" s="330"/>
      <c r="AH358" s="661"/>
      <c r="AI358" s="330"/>
      <c r="AJ358" s="330"/>
      <c r="AK358" s="1283"/>
    </row>
    <row r="359" spans="1:37" ht="15" customHeight="1">
      <c r="A359" s="1280"/>
      <c r="B359" s="1282"/>
      <c r="C359" s="1282"/>
      <c r="D359" s="1280"/>
      <c r="E359" s="330"/>
      <c r="F359" s="330"/>
      <c r="G359" s="330"/>
      <c r="H359" s="330"/>
      <c r="I359" s="330"/>
      <c r="J359" s="330"/>
      <c r="K359" s="330"/>
      <c r="L359" s="330"/>
      <c r="M359" s="330"/>
      <c r="N359" s="330"/>
      <c r="O359" s="330"/>
      <c r="P359" s="330"/>
      <c r="Q359" s="330"/>
      <c r="R359" s="330"/>
      <c r="S359" s="330"/>
      <c r="T359" s="330"/>
      <c r="U359" s="330"/>
      <c r="V359" s="330"/>
      <c r="W359" s="330"/>
      <c r="X359" s="330"/>
      <c r="Y359" s="330"/>
      <c r="Z359" s="330"/>
      <c r="AA359" s="330"/>
      <c r="AB359" s="330"/>
      <c r="AC359" s="330"/>
      <c r="AD359" s="330"/>
      <c r="AE359" s="330"/>
      <c r="AF359" s="330"/>
      <c r="AG359" s="330"/>
      <c r="AH359" s="330"/>
      <c r="AI359" s="330"/>
      <c r="AJ359" s="330"/>
      <c r="AK359" s="1284"/>
    </row>
    <row r="360" spans="1:37" ht="15" customHeight="1">
      <c r="A360" s="1280">
        <v>177</v>
      </c>
      <c r="B360" s="1281" t="s">
        <v>7419</v>
      </c>
      <c r="C360" s="1281" t="s">
        <v>7619</v>
      </c>
      <c r="D360" s="1280" t="s">
        <v>7410</v>
      </c>
      <c r="E360" s="330"/>
      <c r="F360" s="330"/>
      <c r="G360" s="330"/>
      <c r="H360" s="330"/>
      <c r="I360" s="330"/>
      <c r="J360" s="330"/>
      <c r="K360" s="330"/>
      <c r="L360" s="330"/>
      <c r="M360" s="330"/>
      <c r="N360" s="330"/>
      <c r="O360" s="330"/>
      <c r="P360" s="330"/>
      <c r="Q360" s="330"/>
      <c r="R360" s="330"/>
      <c r="S360" s="330"/>
      <c r="T360" s="330"/>
      <c r="U360" s="330"/>
      <c r="V360" s="330"/>
      <c r="W360" s="330"/>
      <c r="X360" s="330"/>
      <c r="Y360" s="330"/>
      <c r="Z360" s="330"/>
      <c r="AA360" s="330"/>
      <c r="AB360" s="330"/>
      <c r="AC360" s="330"/>
      <c r="AD360" s="330"/>
      <c r="AE360" s="330"/>
      <c r="AF360" s="330"/>
      <c r="AG360" s="330"/>
      <c r="AH360" s="661"/>
      <c r="AI360" s="330"/>
      <c r="AJ360" s="330"/>
      <c r="AK360" s="1283"/>
    </row>
    <row r="361" spans="1:37" ht="15" customHeight="1">
      <c r="A361" s="1280"/>
      <c r="B361" s="1282"/>
      <c r="C361" s="1282"/>
      <c r="D361" s="1280"/>
      <c r="E361" s="330"/>
      <c r="F361" s="330"/>
      <c r="G361" s="330"/>
      <c r="H361" s="330"/>
      <c r="I361" s="330"/>
      <c r="J361" s="330"/>
      <c r="K361" s="330"/>
      <c r="L361" s="330"/>
      <c r="M361" s="330"/>
      <c r="N361" s="330"/>
      <c r="O361" s="330"/>
      <c r="P361" s="330"/>
      <c r="Q361" s="330"/>
      <c r="R361" s="330"/>
      <c r="S361" s="330"/>
      <c r="T361" s="330"/>
      <c r="U361" s="330"/>
      <c r="V361" s="330"/>
      <c r="W361" s="330"/>
      <c r="X361" s="330"/>
      <c r="Y361" s="330"/>
      <c r="Z361" s="330"/>
      <c r="AA361" s="330"/>
      <c r="AB361" s="330"/>
      <c r="AC361" s="330"/>
      <c r="AD361" s="330"/>
      <c r="AE361" s="330"/>
      <c r="AF361" s="330"/>
      <c r="AG361" s="330"/>
      <c r="AH361" s="330"/>
      <c r="AI361" s="330"/>
      <c r="AJ361" s="330"/>
      <c r="AK361" s="1284"/>
    </row>
    <row r="362" spans="1:37" ht="15" customHeight="1">
      <c r="A362" s="1282">
        <v>178</v>
      </c>
      <c r="B362" s="1281" t="s">
        <v>7419</v>
      </c>
      <c r="C362" s="1281" t="s">
        <v>7620</v>
      </c>
      <c r="D362" s="1280" t="s">
        <v>7410</v>
      </c>
      <c r="E362" s="330"/>
      <c r="F362" s="330"/>
      <c r="G362" s="330"/>
      <c r="H362" s="330"/>
      <c r="I362" s="330"/>
      <c r="J362" s="330"/>
      <c r="K362" s="330"/>
      <c r="L362" s="330"/>
      <c r="M362" s="330"/>
      <c r="N362" s="330"/>
      <c r="O362" s="330"/>
      <c r="P362" s="330"/>
      <c r="Q362" s="330"/>
      <c r="R362" s="330"/>
      <c r="S362" s="330"/>
      <c r="T362" s="330"/>
      <c r="U362" s="330"/>
      <c r="V362" s="330"/>
      <c r="W362" s="330"/>
      <c r="X362" s="330"/>
      <c r="Y362" s="330"/>
      <c r="Z362" s="330"/>
      <c r="AA362" s="330"/>
      <c r="AB362" s="330"/>
      <c r="AC362" s="330"/>
      <c r="AD362" s="330"/>
      <c r="AE362" s="330"/>
      <c r="AF362" s="330"/>
      <c r="AG362" s="330"/>
      <c r="AH362" s="661"/>
      <c r="AI362" s="330"/>
      <c r="AJ362" s="330"/>
      <c r="AK362" s="1283"/>
    </row>
    <row r="363" spans="1:37" ht="15" customHeight="1">
      <c r="A363" s="1280"/>
      <c r="B363" s="1282"/>
      <c r="C363" s="1282"/>
      <c r="D363" s="1280"/>
      <c r="E363" s="330"/>
      <c r="F363" s="330"/>
      <c r="G363" s="330"/>
      <c r="H363" s="330"/>
      <c r="I363" s="330"/>
      <c r="J363" s="330"/>
      <c r="K363" s="330"/>
      <c r="L363" s="330"/>
      <c r="M363" s="330"/>
      <c r="N363" s="330"/>
      <c r="O363" s="330"/>
      <c r="P363" s="330"/>
      <c r="Q363" s="330"/>
      <c r="R363" s="330"/>
      <c r="S363" s="330"/>
      <c r="T363" s="330"/>
      <c r="U363" s="330"/>
      <c r="V363" s="330"/>
      <c r="W363" s="330"/>
      <c r="X363" s="330"/>
      <c r="Y363" s="330"/>
      <c r="Z363" s="330"/>
      <c r="AA363" s="330"/>
      <c r="AB363" s="330"/>
      <c r="AC363" s="330"/>
      <c r="AD363" s="330"/>
      <c r="AE363" s="330"/>
      <c r="AF363" s="330"/>
      <c r="AG363" s="330"/>
      <c r="AH363" s="330"/>
      <c r="AI363" s="330"/>
      <c r="AJ363" s="330"/>
      <c r="AK363" s="1284"/>
    </row>
    <row r="364" spans="1:37" ht="15" customHeight="1">
      <c r="A364" s="1280">
        <v>179</v>
      </c>
      <c r="B364" s="1281" t="s">
        <v>7420</v>
      </c>
      <c r="C364" s="1281" t="s">
        <v>7621</v>
      </c>
      <c r="D364" s="1280" t="s">
        <v>7410</v>
      </c>
      <c r="E364" s="330"/>
      <c r="F364" s="330"/>
      <c r="G364" s="330"/>
      <c r="H364" s="330"/>
      <c r="I364" s="330"/>
      <c r="J364" s="330"/>
      <c r="K364" s="330"/>
      <c r="L364" s="330"/>
      <c r="M364" s="330"/>
      <c r="N364" s="330"/>
      <c r="O364" s="330"/>
      <c r="P364" s="330"/>
      <c r="Q364" s="330"/>
      <c r="R364" s="330"/>
      <c r="S364" s="330"/>
      <c r="T364" s="330"/>
      <c r="U364" s="330"/>
      <c r="V364" s="330"/>
      <c r="W364" s="330"/>
      <c r="X364" s="330"/>
      <c r="Y364" s="330"/>
      <c r="Z364" s="330"/>
      <c r="AA364" s="330"/>
      <c r="AB364" s="330"/>
      <c r="AC364" s="330"/>
      <c r="AD364" s="330"/>
      <c r="AE364" s="330"/>
      <c r="AF364" s="330"/>
      <c r="AG364" s="330"/>
      <c r="AH364" s="661"/>
      <c r="AI364" s="330"/>
      <c r="AJ364" s="330"/>
      <c r="AK364" s="1283"/>
    </row>
    <row r="365" spans="1:37" ht="15" customHeight="1">
      <c r="A365" s="1280"/>
      <c r="B365" s="1282"/>
      <c r="C365" s="1282"/>
      <c r="D365" s="1280"/>
      <c r="E365" s="330"/>
      <c r="F365" s="330"/>
      <c r="G365" s="330"/>
      <c r="H365" s="330"/>
      <c r="I365" s="330"/>
      <c r="J365" s="330"/>
      <c r="K365" s="330"/>
      <c r="L365" s="330"/>
      <c r="M365" s="330"/>
      <c r="N365" s="330"/>
      <c r="O365" s="330"/>
      <c r="P365" s="330"/>
      <c r="Q365" s="330"/>
      <c r="R365" s="330"/>
      <c r="S365" s="330"/>
      <c r="T365" s="330"/>
      <c r="U365" s="330"/>
      <c r="V365" s="330"/>
      <c r="W365" s="330"/>
      <c r="X365" s="330"/>
      <c r="Y365" s="330"/>
      <c r="Z365" s="330"/>
      <c r="AA365" s="330"/>
      <c r="AB365" s="330"/>
      <c r="AC365" s="330"/>
      <c r="AD365" s="330"/>
      <c r="AE365" s="330"/>
      <c r="AF365" s="330"/>
      <c r="AG365" s="330"/>
      <c r="AH365" s="330"/>
      <c r="AI365" s="330"/>
      <c r="AJ365" s="330"/>
      <c r="AK365" s="1284"/>
    </row>
    <row r="366" spans="1:37" ht="15" customHeight="1">
      <c r="A366" s="1282">
        <v>180</v>
      </c>
      <c r="B366" s="1281" t="s">
        <v>7622</v>
      </c>
      <c r="C366" s="1281" t="s">
        <v>7623</v>
      </c>
      <c r="D366" s="1280" t="s">
        <v>7410</v>
      </c>
      <c r="E366" s="330"/>
      <c r="F366" s="330"/>
      <c r="G366" s="330"/>
      <c r="H366" s="330"/>
      <c r="I366" s="330"/>
      <c r="J366" s="330"/>
      <c r="K366" s="330"/>
      <c r="L366" s="330"/>
      <c r="M366" s="330"/>
      <c r="N366" s="330"/>
      <c r="O366" s="330"/>
      <c r="P366" s="330"/>
      <c r="Q366" s="330"/>
      <c r="R366" s="330"/>
      <c r="S366" s="330"/>
      <c r="T366" s="330"/>
      <c r="U366" s="330"/>
      <c r="V366" s="330"/>
      <c r="W366" s="330"/>
      <c r="X366" s="330"/>
      <c r="Y366" s="330"/>
      <c r="Z366" s="330"/>
      <c r="AA366" s="330"/>
      <c r="AB366" s="330"/>
      <c r="AC366" s="330"/>
      <c r="AD366" s="330"/>
      <c r="AE366" s="330"/>
      <c r="AF366" s="330"/>
      <c r="AG366" s="330"/>
      <c r="AH366" s="661"/>
      <c r="AI366" s="330"/>
      <c r="AJ366" s="330"/>
      <c r="AK366" s="1283"/>
    </row>
    <row r="367" spans="1:37" ht="15" customHeight="1">
      <c r="A367" s="1280"/>
      <c r="B367" s="1282"/>
      <c r="C367" s="1282"/>
      <c r="D367" s="1280"/>
      <c r="E367" s="330"/>
      <c r="F367" s="330"/>
      <c r="G367" s="330"/>
      <c r="H367" s="330"/>
      <c r="I367" s="330"/>
      <c r="J367" s="330"/>
      <c r="K367" s="330"/>
      <c r="L367" s="330"/>
      <c r="M367" s="330"/>
      <c r="N367" s="330"/>
      <c r="O367" s="330"/>
      <c r="P367" s="330"/>
      <c r="Q367" s="330"/>
      <c r="R367" s="330"/>
      <c r="S367" s="330"/>
      <c r="T367" s="330"/>
      <c r="U367" s="330"/>
      <c r="V367" s="330"/>
      <c r="W367" s="330"/>
      <c r="X367" s="330"/>
      <c r="Y367" s="330"/>
      <c r="Z367" s="330"/>
      <c r="AA367" s="330"/>
      <c r="AB367" s="330"/>
      <c r="AC367" s="330"/>
      <c r="AD367" s="330"/>
      <c r="AE367" s="330"/>
      <c r="AF367" s="330"/>
      <c r="AG367" s="330"/>
      <c r="AH367" s="330"/>
      <c r="AI367" s="330"/>
      <c r="AJ367" s="330"/>
      <c r="AK367" s="1284"/>
    </row>
    <row r="368" spans="1:37" ht="15" customHeight="1">
      <c r="A368" s="1280">
        <v>181</v>
      </c>
      <c r="B368" s="1281" t="s">
        <v>7414</v>
      </c>
      <c r="C368" s="1281" t="s">
        <v>7624</v>
      </c>
      <c r="D368" s="1280" t="s">
        <v>7410</v>
      </c>
      <c r="E368" s="330"/>
      <c r="F368" s="330"/>
      <c r="G368" s="330"/>
      <c r="H368" s="330"/>
      <c r="I368" s="330"/>
      <c r="J368" s="330"/>
      <c r="K368" s="330"/>
      <c r="L368" s="330"/>
      <c r="M368" s="330"/>
      <c r="N368" s="330"/>
      <c r="O368" s="330"/>
      <c r="P368" s="330"/>
      <c r="Q368" s="330"/>
      <c r="R368" s="330"/>
      <c r="S368" s="330"/>
      <c r="T368" s="330"/>
      <c r="U368" s="330"/>
      <c r="V368" s="330"/>
      <c r="W368" s="330"/>
      <c r="X368" s="330"/>
      <c r="Y368" s="330"/>
      <c r="Z368" s="330"/>
      <c r="AA368" s="330"/>
      <c r="AB368" s="330"/>
      <c r="AC368" s="330"/>
      <c r="AD368" s="330"/>
      <c r="AE368" s="330"/>
      <c r="AF368" s="330"/>
      <c r="AG368" s="330"/>
      <c r="AH368" s="330"/>
      <c r="AI368" s="661"/>
      <c r="AJ368" s="330"/>
      <c r="AK368" s="1283"/>
    </row>
    <row r="369" spans="1:37" ht="15" customHeight="1">
      <c r="A369" s="1280"/>
      <c r="B369" s="1282"/>
      <c r="C369" s="1282"/>
      <c r="D369" s="1280"/>
      <c r="E369" s="330"/>
      <c r="F369" s="330"/>
      <c r="G369" s="330"/>
      <c r="H369" s="330"/>
      <c r="I369" s="330"/>
      <c r="J369" s="330"/>
      <c r="K369" s="330"/>
      <c r="L369" s="330"/>
      <c r="M369" s="330"/>
      <c r="N369" s="330"/>
      <c r="O369" s="330"/>
      <c r="P369" s="330"/>
      <c r="Q369" s="330"/>
      <c r="R369" s="330"/>
      <c r="S369" s="330"/>
      <c r="T369" s="330"/>
      <c r="U369" s="330"/>
      <c r="V369" s="330"/>
      <c r="W369" s="330"/>
      <c r="X369" s="330"/>
      <c r="Y369" s="330"/>
      <c r="Z369" s="330"/>
      <c r="AA369" s="330"/>
      <c r="AB369" s="330"/>
      <c r="AC369" s="330"/>
      <c r="AD369" s="330"/>
      <c r="AE369" s="330"/>
      <c r="AF369" s="330"/>
      <c r="AG369" s="330"/>
      <c r="AH369" s="330"/>
      <c r="AI369" s="330"/>
      <c r="AJ369" s="330"/>
      <c r="AK369" s="1284"/>
    </row>
    <row r="370" spans="1:37" ht="15" customHeight="1">
      <c r="A370" s="1282">
        <v>182</v>
      </c>
      <c r="B370" s="1281" t="s">
        <v>7416</v>
      </c>
      <c r="C370" s="1281" t="s">
        <v>7625</v>
      </c>
      <c r="D370" s="1280" t="s">
        <v>7410</v>
      </c>
      <c r="E370" s="330"/>
      <c r="F370" s="330"/>
      <c r="G370" s="330"/>
      <c r="H370" s="330"/>
      <c r="I370" s="330"/>
      <c r="J370" s="330"/>
      <c r="K370" s="330"/>
      <c r="L370" s="330"/>
      <c r="M370" s="330"/>
      <c r="N370" s="330"/>
      <c r="O370" s="330"/>
      <c r="P370" s="330"/>
      <c r="Q370" s="330"/>
      <c r="R370" s="330"/>
      <c r="S370" s="330"/>
      <c r="T370" s="330"/>
      <c r="U370" s="330"/>
      <c r="V370" s="330"/>
      <c r="W370" s="330"/>
      <c r="X370" s="330"/>
      <c r="Y370" s="330"/>
      <c r="Z370" s="330"/>
      <c r="AA370" s="330"/>
      <c r="AB370" s="330"/>
      <c r="AC370" s="330"/>
      <c r="AD370" s="330"/>
      <c r="AE370" s="330"/>
      <c r="AF370" s="330"/>
      <c r="AG370" s="330"/>
      <c r="AH370" s="330"/>
      <c r="AI370" s="661"/>
      <c r="AJ370" s="330"/>
      <c r="AK370" s="1283"/>
    </row>
    <row r="371" spans="1:37" ht="15" customHeight="1">
      <c r="A371" s="1280"/>
      <c r="B371" s="1282"/>
      <c r="C371" s="1282"/>
      <c r="D371" s="1280"/>
      <c r="E371" s="330"/>
      <c r="F371" s="330"/>
      <c r="G371" s="330"/>
      <c r="H371" s="330"/>
      <c r="I371" s="330"/>
      <c r="J371" s="330"/>
      <c r="K371" s="330"/>
      <c r="L371" s="330"/>
      <c r="M371" s="330"/>
      <c r="N371" s="330"/>
      <c r="O371" s="330"/>
      <c r="P371" s="330"/>
      <c r="Q371" s="330"/>
      <c r="R371" s="330"/>
      <c r="S371" s="330"/>
      <c r="T371" s="330"/>
      <c r="U371" s="330"/>
      <c r="V371" s="330"/>
      <c r="W371" s="330"/>
      <c r="X371" s="330"/>
      <c r="Y371" s="330"/>
      <c r="Z371" s="330"/>
      <c r="AA371" s="330"/>
      <c r="AB371" s="330"/>
      <c r="AC371" s="330"/>
      <c r="AD371" s="330"/>
      <c r="AE371" s="330"/>
      <c r="AF371" s="330"/>
      <c r="AG371" s="330"/>
      <c r="AH371" s="330"/>
      <c r="AI371" s="330"/>
      <c r="AJ371" s="330"/>
      <c r="AK371" s="1284"/>
    </row>
    <row r="372" spans="1:37" ht="15" customHeight="1">
      <c r="A372" s="1280">
        <v>183</v>
      </c>
      <c r="B372" s="1281" t="s">
        <v>7416</v>
      </c>
      <c r="C372" s="1281" t="s">
        <v>7626</v>
      </c>
      <c r="D372" s="1280" t="s">
        <v>7410</v>
      </c>
      <c r="E372" s="330"/>
      <c r="F372" s="330"/>
      <c r="G372" s="330"/>
      <c r="H372" s="330"/>
      <c r="I372" s="330"/>
      <c r="J372" s="330"/>
      <c r="K372" s="330"/>
      <c r="L372" s="330"/>
      <c r="M372" s="330"/>
      <c r="N372" s="330"/>
      <c r="O372" s="330"/>
      <c r="P372" s="330"/>
      <c r="Q372" s="330"/>
      <c r="R372" s="330"/>
      <c r="S372" s="330"/>
      <c r="T372" s="330"/>
      <c r="U372" s="330"/>
      <c r="V372" s="330"/>
      <c r="W372" s="330"/>
      <c r="X372" s="330"/>
      <c r="Y372" s="330"/>
      <c r="Z372" s="330"/>
      <c r="AA372" s="330"/>
      <c r="AB372" s="330"/>
      <c r="AC372" s="330"/>
      <c r="AD372" s="330"/>
      <c r="AE372" s="330"/>
      <c r="AF372" s="330"/>
      <c r="AG372" s="330"/>
      <c r="AH372" s="330"/>
      <c r="AI372" s="661"/>
      <c r="AJ372" s="330"/>
      <c r="AK372" s="1283"/>
    </row>
    <row r="373" spans="1:37" ht="15" customHeight="1">
      <c r="A373" s="1280"/>
      <c r="B373" s="1282"/>
      <c r="C373" s="1282"/>
      <c r="D373" s="1280"/>
      <c r="E373" s="330"/>
      <c r="F373" s="330"/>
      <c r="G373" s="330"/>
      <c r="H373" s="330"/>
      <c r="I373" s="330"/>
      <c r="J373" s="330"/>
      <c r="K373" s="330"/>
      <c r="L373" s="330"/>
      <c r="M373" s="330"/>
      <c r="N373" s="330"/>
      <c r="O373" s="330"/>
      <c r="P373" s="330"/>
      <c r="Q373" s="330"/>
      <c r="R373" s="330"/>
      <c r="S373" s="330"/>
      <c r="T373" s="330"/>
      <c r="U373" s="330"/>
      <c r="V373" s="330"/>
      <c r="W373" s="330"/>
      <c r="X373" s="330"/>
      <c r="Y373" s="330"/>
      <c r="Z373" s="330"/>
      <c r="AA373" s="330"/>
      <c r="AB373" s="330"/>
      <c r="AC373" s="330"/>
      <c r="AD373" s="330"/>
      <c r="AE373" s="330"/>
      <c r="AF373" s="330"/>
      <c r="AG373" s="330"/>
      <c r="AH373" s="330"/>
      <c r="AI373" s="330"/>
      <c r="AJ373" s="330"/>
      <c r="AK373" s="1284"/>
    </row>
    <row r="374" spans="1:37" ht="15" customHeight="1">
      <c r="A374" s="1282">
        <v>184</v>
      </c>
      <c r="B374" s="1281" t="s">
        <v>7416</v>
      </c>
      <c r="C374" s="1281" t="s">
        <v>7627</v>
      </c>
      <c r="D374" s="1280" t="s">
        <v>7410</v>
      </c>
      <c r="E374" s="330"/>
      <c r="F374" s="330"/>
      <c r="G374" s="330"/>
      <c r="H374" s="330"/>
      <c r="I374" s="330"/>
      <c r="J374" s="330"/>
      <c r="K374" s="330"/>
      <c r="L374" s="330"/>
      <c r="M374" s="330"/>
      <c r="N374" s="330"/>
      <c r="O374" s="330"/>
      <c r="P374" s="330"/>
      <c r="Q374" s="330"/>
      <c r="R374" s="330"/>
      <c r="S374" s="330"/>
      <c r="T374" s="330"/>
      <c r="U374" s="330"/>
      <c r="V374" s="330"/>
      <c r="W374" s="330"/>
      <c r="X374" s="330"/>
      <c r="Y374" s="330"/>
      <c r="Z374" s="330"/>
      <c r="AA374" s="330"/>
      <c r="AB374" s="330"/>
      <c r="AC374" s="330"/>
      <c r="AD374" s="330"/>
      <c r="AE374" s="330"/>
      <c r="AF374" s="330"/>
      <c r="AG374" s="330"/>
      <c r="AH374" s="330"/>
      <c r="AI374" s="661"/>
      <c r="AJ374" s="330"/>
      <c r="AK374" s="1283"/>
    </row>
    <row r="375" spans="1:37" ht="15" customHeight="1">
      <c r="A375" s="1280"/>
      <c r="B375" s="1282"/>
      <c r="C375" s="1282"/>
      <c r="D375" s="1280"/>
      <c r="E375" s="330"/>
      <c r="F375" s="330"/>
      <c r="G375" s="330"/>
      <c r="H375" s="330"/>
      <c r="I375" s="330"/>
      <c r="J375" s="330"/>
      <c r="K375" s="330"/>
      <c r="L375" s="330"/>
      <c r="M375" s="330"/>
      <c r="N375" s="330"/>
      <c r="O375" s="330"/>
      <c r="P375" s="330"/>
      <c r="Q375" s="330"/>
      <c r="R375" s="330"/>
      <c r="S375" s="330"/>
      <c r="T375" s="330"/>
      <c r="U375" s="330"/>
      <c r="V375" s="330"/>
      <c r="W375" s="330"/>
      <c r="X375" s="330"/>
      <c r="Y375" s="330"/>
      <c r="Z375" s="330"/>
      <c r="AA375" s="330"/>
      <c r="AB375" s="330"/>
      <c r="AC375" s="330"/>
      <c r="AD375" s="330"/>
      <c r="AE375" s="330"/>
      <c r="AF375" s="330"/>
      <c r="AG375" s="330"/>
      <c r="AH375" s="330"/>
      <c r="AI375" s="330"/>
      <c r="AJ375" s="330"/>
      <c r="AK375" s="1284"/>
    </row>
    <row r="376" spans="1:37" ht="15" customHeight="1">
      <c r="A376" s="1280">
        <v>185</v>
      </c>
      <c r="B376" s="1281" t="s">
        <v>7611</v>
      </c>
      <c r="C376" s="1281" t="s">
        <v>7628</v>
      </c>
      <c r="D376" s="1280" t="s">
        <v>7410</v>
      </c>
      <c r="E376" s="330"/>
      <c r="F376" s="330"/>
      <c r="G376" s="330"/>
      <c r="H376" s="330"/>
      <c r="I376" s="330"/>
      <c r="J376" s="330"/>
      <c r="K376" s="330"/>
      <c r="L376" s="330"/>
      <c r="M376" s="330"/>
      <c r="N376" s="330"/>
      <c r="O376" s="330"/>
      <c r="P376" s="330"/>
      <c r="Q376" s="330"/>
      <c r="R376" s="330"/>
      <c r="S376" s="330"/>
      <c r="T376" s="330"/>
      <c r="U376" s="330"/>
      <c r="V376" s="330"/>
      <c r="W376" s="330"/>
      <c r="X376" s="330"/>
      <c r="Y376" s="330"/>
      <c r="Z376" s="330"/>
      <c r="AA376" s="330"/>
      <c r="AB376" s="330"/>
      <c r="AC376" s="330"/>
      <c r="AD376" s="330"/>
      <c r="AE376" s="330"/>
      <c r="AF376" s="330"/>
      <c r="AG376" s="330"/>
      <c r="AH376" s="330"/>
      <c r="AI376" s="661"/>
      <c r="AJ376" s="330"/>
      <c r="AK376" s="1283"/>
    </row>
    <row r="377" spans="1:37" ht="15" customHeight="1">
      <c r="A377" s="1280"/>
      <c r="B377" s="1282"/>
      <c r="C377" s="1282"/>
      <c r="D377" s="1280"/>
      <c r="E377" s="330"/>
      <c r="F377" s="330"/>
      <c r="G377" s="330"/>
      <c r="H377" s="330"/>
      <c r="I377" s="330"/>
      <c r="J377" s="330"/>
      <c r="K377" s="330"/>
      <c r="L377" s="330"/>
      <c r="M377" s="330"/>
      <c r="N377" s="330"/>
      <c r="O377" s="330"/>
      <c r="P377" s="330"/>
      <c r="Q377" s="330"/>
      <c r="R377" s="330"/>
      <c r="S377" s="330"/>
      <c r="T377" s="330"/>
      <c r="U377" s="330"/>
      <c r="V377" s="330"/>
      <c r="W377" s="330"/>
      <c r="X377" s="330"/>
      <c r="Y377" s="330"/>
      <c r="Z377" s="330"/>
      <c r="AA377" s="330"/>
      <c r="AB377" s="330"/>
      <c r="AC377" s="330"/>
      <c r="AD377" s="330"/>
      <c r="AE377" s="330"/>
      <c r="AF377" s="330"/>
      <c r="AG377" s="330"/>
      <c r="AH377" s="330"/>
      <c r="AI377" s="330"/>
      <c r="AJ377" s="330"/>
      <c r="AK377" s="1284"/>
    </row>
    <row r="378" spans="1:37" ht="15" customHeight="1">
      <c r="A378" s="1282">
        <v>186</v>
      </c>
      <c r="B378" s="1281" t="s">
        <v>7420</v>
      </c>
      <c r="C378" s="1281" t="s">
        <v>7629</v>
      </c>
      <c r="D378" s="1280" t="s">
        <v>7410</v>
      </c>
      <c r="E378" s="330"/>
      <c r="F378" s="330"/>
      <c r="G378" s="330"/>
      <c r="H378" s="330"/>
      <c r="I378" s="330"/>
      <c r="J378" s="330"/>
      <c r="K378" s="330"/>
      <c r="L378" s="330"/>
      <c r="M378" s="330"/>
      <c r="N378" s="330"/>
      <c r="O378" s="330"/>
      <c r="P378" s="330"/>
      <c r="Q378" s="330"/>
      <c r="R378" s="330"/>
      <c r="S378" s="330"/>
      <c r="T378" s="330"/>
      <c r="U378" s="330"/>
      <c r="V378" s="330"/>
      <c r="W378" s="330"/>
      <c r="X378" s="330"/>
      <c r="Y378" s="330"/>
      <c r="Z378" s="330"/>
      <c r="AA378" s="330"/>
      <c r="AB378" s="330"/>
      <c r="AC378" s="330"/>
      <c r="AD378" s="330"/>
      <c r="AE378" s="330"/>
      <c r="AF378" s="330"/>
      <c r="AG378" s="330"/>
      <c r="AH378" s="330"/>
      <c r="AI378" s="661"/>
      <c r="AJ378" s="330"/>
      <c r="AK378" s="1283"/>
    </row>
    <row r="379" spans="1:37" ht="15" customHeight="1">
      <c r="A379" s="1280"/>
      <c r="B379" s="1282"/>
      <c r="C379" s="1282"/>
      <c r="D379" s="1280"/>
      <c r="E379" s="330"/>
      <c r="F379" s="330"/>
      <c r="G379" s="330"/>
      <c r="H379" s="330"/>
      <c r="I379" s="330"/>
      <c r="J379" s="330"/>
      <c r="K379" s="330"/>
      <c r="L379" s="330"/>
      <c r="M379" s="330"/>
      <c r="N379" s="330"/>
      <c r="O379" s="330"/>
      <c r="P379" s="330"/>
      <c r="Q379" s="330"/>
      <c r="R379" s="330"/>
      <c r="S379" s="330"/>
      <c r="T379" s="330"/>
      <c r="U379" s="330"/>
      <c r="V379" s="330"/>
      <c r="W379" s="330"/>
      <c r="X379" s="330"/>
      <c r="Y379" s="330"/>
      <c r="Z379" s="330"/>
      <c r="AA379" s="330"/>
      <c r="AB379" s="330"/>
      <c r="AC379" s="330"/>
      <c r="AD379" s="330"/>
      <c r="AE379" s="330"/>
      <c r="AF379" s="330"/>
      <c r="AG379" s="330"/>
      <c r="AH379" s="330"/>
      <c r="AI379" s="330"/>
      <c r="AJ379" s="330"/>
      <c r="AK379" s="1284"/>
    </row>
    <row r="380" spans="1:37" ht="15" customHeight="1">
      <c r="A380" s="1280">
        <v>187</v>
      </c>
      <c r="B380" s="1281" t="s">
        <v>7630</v>
      </c>
      <c r="C380" s="1281" t="s">
        <v>7631</v>
      </c>
      <c r="D380" s="1280" t="s">
        <v>7410</v>
      </c>
      <c r="E380" s="330"/>
      <c r="F380" s="330"/>
      <c r="G380" s="330"/>
      <c r="H380" s="330"/>
      <c r="I380" s="330"/>
      <c r="J380" s="330"/>
      <c r="K380" s="330"/>
      <c r="L380" s="330"/>
      <c r="M380" s="330"/>
      <c r="N380" s="330"/>
      <c r="O380" s="330"/>
      <c r="P380" s="330"/>
      <c r="Q380" s="330"/>
      <c r="R380" s="330"/>
      <c r="S380" s="330"/>
      <c r="T380" s="330"/>
      <c r="U380" s="330"/>
      <c r="V380" s="330"/>
      <c r="W380" s="330"/>
      <c r="X380" s="330"/>
      <c r="Y380" s="330"/>
      <c r="Z380" s="330"/>
      <c r="AA380" s="330"/>
      <c r="AB380" s="330"/>
      <c r="AC380" s="330"/>
      <c r="AD380" s="330"/>
      <c r="AE380" s="330"/>
      <c r="AF380" s="330"/>
      <c r="AG380" s="330"/>
      <c r="AH380" s="330"/>
      <c r="AI380" s="330"/>
      <c r="AJ380" s="661"/>
      <c r="AK380" s="1283"/>
    </row>
    <row r="381" spans="1:37" ht="15" customHeight="1">
      <c r="A381" s="1280"/>
      <c r="B381" s="1282"/>
      <c r="C381" s="1282"/>
      <c r="D381" s="1280"/>
      <c r="E381" s="330"/>
      <c r="F381" s="330"/>
      <c r="G381" s="330"/>
      <c r="H381" s="330"/>
      <c r="I381" s="330"/>
      <c r="J381" s="330"/>
      <c r="K381" s="330"/>
      <c r="L381" s="330"/>
      <c r="M381" s="330"/>
      <c r="N381" s="330"/>
      <c r="O381" s="330"/>
      <c r="P381" s="330"/>
      <c r="Q381" s="330"/>
      <c r="R381" s="330"/>
      <c r="S381" s="330"/>
      <c r="T381" s="330"/>
      <c r="U381" s="330"/>
      <c r="V381" s="330"/>
      <c r="W381" s="330"/>
      <c r="X381" s="330"/>
      <c r="Y381" s="330"/>
      <c r="Z381" s="330"/>
      <c r="AA381" s="330"/>
      <c r="AB381" s="330"/>
      <c r="AC381" s="330"/>
      <c r="AD381" s="330"/>
      <c r="AE381" s="330"/>
      <c r="AF381" s="330"/>
      <c r="AG381" s="330"/>
      <c r="AH381" s="330"/>
      <c r="AI381" s="330"/>
      <c r="AJ381" s="330"/>
      <c r="AK381" s="1284"/>
    </row>
    <row r="382" spans="1:37" ht="15" customHeight="1">
      <c r="A382" s="1282">
        <v>188</v>
      </c>
      <c r="B382" s="1281" t="s">
        <v>7632</v>
      </c>
      <c r="C382" s="1281" t="s">
        <v>7633</v>
      </c>
      <c r="D382" s="1280" t="s">
        <v>7410</v>
      </c>
      <c r="E382" s="330"/>
      <c r="F382" s="330"/>
      <c r="G382" s="330"/>
      <c r="H382" s="330"/>
      <c r="I382" s="330"/>
      <c r="J382" s="330"/>
      <c r="K382" s="330"/>
      <c r="L382" s="330"/>
      <c r="M382" s="330"/>
      <c r="N382" s="330"/>
      <c r="O382" s="330"/>
      <c r="P382" s="330"/>
      <c r="Q382" s="330"/>
      <c r="R382" s="330"/>
      <c r="S382" s="330"/>
      <c r="T382" s="330"/>
      <c r="U382" s="330"/>
      <c r="V382" s="330"/>
      <c r="W382" s="330"/>
      <c r="X382" s="330"/>
      <c r="Y382" s="330"/>
      <c r="Z382" s="330"/>
      <c r="AA382" s="330"/>
      <c r="AB382" s="330"/>
      <c r="AC382" s="330"/>
      <c r="AD382" s="330"/>
      <c r="AE382" s="330"/>
      <c r="AF382" s="330"/>
      <c r="AG382" s="330"/>
      <c r="AH382" s="330"/>
      <c r="AI382" s="330"/>
      <c r="AJ382" s="661"/>
      <c r="AK382" s="1283"/>
    </row>
    <row r="383" spans="1:37" ht="15" customHeight="1">
      <c r="A383" s="1280"/>
      <c r="B383" s="1282"/>
      <c r="C383" s="1282"/>
      <c r="D383" s="1280"/>
      <c r="E383" s="330"/>
      <c r="F383" s="330"/>
      <c r="G383" s="330"/>
      <c r="H383" s="330"/>
      <c r="I383" s="330"/>
      <c r="J383" s="330"/>
      <c r="K383" s="330"/>
      <c r="L383" s="330"/>
      <c r="M383" s="330"/>
      <c r="N383" s="330"/>
      <c r="O383" s="330"/>
      <c r="P383" s="330"/>
      <c r="Q383" s="330"/>
      <c r="R383" s="330"/>
      <c r="S383" s="330"/>
      <c r="T383" s="330"/>
      <c r="U383" s="330"/>
      <c r="V383" s="330"/>
      <c r="W383" s="330"/>
      <c r="X383" s="330"/>
      <c r="Y383" s="330"/>
      <c r="Z383" s="330"/>
      <c r="AA383" s="330"/>
      <c r="AB383" s="330"/>
      <c r="AC383" s="330"/>
      <c r="AD383" s="330"/>
      <c r="AE383" s="330"/>
      <c r="AF383" s="330"/>
      <c r="AG383" s="330"/>
      <c r="AH383" s="330"/>
      <c r="AI383" s="330"/>
      <c r="AJ383" s="330"/>
      <c r="AK383" s="1284"/>
    </row>
    <row r="384" spans="1:37" ht="15" customHeight="1">
      <c r="A384" s="1280">
        <v>189</v>
      </c>
      <c r="B384" s="1281" t="s">
        <v>7632</v>
      </c>
      <c r="C384" s="1281" t="s">
        <v>7634</v>
      </c>
      <c r="D384" s="1280" t="s">
        <v>7410</v>
      </c>
      <c r="E384" s="330"/>
      <c r="F384" s="330"/>
      <c r="G384" s="330"/>
      <c r="H384" s="330"/>
      <c r="I384" s="330"/>
      <c r="J384" s="330"/>
      <c r="K384" s="330"/>
      <c r="L384" s="330"/>
      <c r="M384" s="330"/>
      <c r="N384" s="330"/>
      <c r="O384" s="330"/>
      <c r="P384" s="330"/>
      <c r="Q384" s="330"/>
      <c r="R384" s="330"/>
      <c r="S384" s="330"/>
      <c r="T384" s="330"/>
      <c r="U384" s="330"/>
      <c r="V384" s="330"/>
      <c r="W384" s="330"/>
      <c r="X384" s="330"/>
      <c r="Y384" s="330"/>
      <c r="Z384" s="330"/>
      <c r="AA384" s="330"/>
      <c r="AB384" s="330"/>
      <c r="AC384" s="330"/>
      <c r="AD384" s="330"/>
      <c r="AE384" s="330"/>
      <c r="AF384" s="330"/>
      <c r="AG384" s="330"/>
      <c r="AH384" s="330"/>
      <c r="AI384" s="330"/>
      <c r="AJ384" s="661"/>
      <c r="AK384" s="1283"/>
    </row>
    <row r="385" spans="1:37" ht="15" customHeight="1">
      <c r="A385" s="1280"/>
      <c r="B385" s="1282"/>
      <c r="C385" s="1282"/>
      <c r="D385" s="1280"/>
      <c r="E385" s="330"/>
      <c r="F385" s="330"/>
      <c r="G385" s="330"/>
      <c r="H385" s="330"/>
      <c r="I385" s="330"/>
      <c r="J385" s="330"/>
      <c r="K385" s="330"/>
      <c r="L385" s="330"/>
      <c r="M385" s="330"/>
      <c r="N385" s="330"/>
      <c r="O385" s="330"/>
      <c r="P385" s="330"/>
      <c r="Q385" s="330"/>
      <c r="R385" s="330"/>
      <c r="S385" s="330"/>
      <c r="T385" s="330"/>
      <c r="U385" s="330"/>
      <c r="V385" s="330"/>
      <c r="W385" s="330"/>
      <c r="X385" s="330"/>
      <c r="Y385" s="330"/>
      <c r="Z385" s="330"/>
      <c r="AA385" s="330"/>
      <c r="AB385" s="330"/>
      <c r="AC385" s="330"/>
      <c r="AD385" s="330"/>
      <c r="AE385" s="330"/>
      <c r="AF385" s="330"/>
      <c r="AG385" s="330"/>
      <c r="AH385" s="330"/>
      <c r="AI385" s="330"/>
      <c r="AJ385" s="330"/>
      <c r="AK385" s="1284"/>
    </row>
    <row r="386" spans="1:37" ht="15" customHeight="1">
      <c r="A386" s="1282">
        <v>190</v>
      </c>
      <c r="B386" s="1281" t="s">
        <v>7632</v>
      </c>
      <c r="C386" s="1281" t="s">
        <v>7635</v>
      </c>
      <c r="D386" s="1280" t="s">
        <v>7410</v>
      </c>
      <c r="E386" s="330"/>
      <c r="F386" s="330"/>
      <c r="G386" s="330"/>
      <c r="H386" s="330"/>
      <c r="I386" s="330"/>
      <c r="J386" s="330"/>
      <c r="K386" s="330"/>
      <c r="L386" s="330"/>
      <c r="M386" s="330"/>
      <c r="N386" s="330"/>
      <c r="O386" s="330"/>
      <c r="P386" s="330"/>
      <c r="Q386" s="330"/>
      <c r="R386" s="330"/>
      <c r="S386" s="330"/>
      <c r="T386" s="330"/>
      <c r="U386" s="330"/>
      <c r="V386" s="330"/>
      <c r="W386" s="330"/>
      <c r="X386" s="330"/>
      <c r="Y386" s="330"/>
      <c r="Z386" s="330"/>
      <c r="AA386" s="330"/>
      <c r="AB386" s="330"/>
      <c r="AC386" s="330"/>
      <c r="AD386" s="330"/>
      <c r="AE386" s="330"/>
      <c r="AF386" s="330"/>
      <c r="AG386" s="330"/>
      <c r="AH386" s="330"/>
      <c r="AI386" s="330"/>
      <c r="AJ386" s="661"/>
      <c r="AK386" s="1283"/>
    </row>
    <row r="387" spans="1:37" ht="15" customHeight="1">
      <c r="A387" s="1280"/>
      <c r="B387" s="1282"/>
      <c r="C387" s="1282"/>
      <c r="D387" s="1280"/>
      <c r="E387" s="330"/>
      <c r="F387" s="330"/>
      <c r="G387" s="330"/>
      <c r="H387" s="330"/>
      <c r="I387" s="330"/>
      <c r="J387" s="330"/>
      <c r="K387" s="330"/>
      <c r="L387" s="330"/>
      <c r="M387" s="330"/>
      <c r="N387" s="330"/>
      <c r="O387" s="330"/>
      <c r="P387" s="330"/>
      <c r="Q387" s="330"/>
      <c r="R387" s="330"/>
      <c r="S387" s="330"/>
      <c r="T387" s="330"/>
      <c r="U387" s="330"/>
      <c r="V387" s="330"/>
      <c r="W387" s="330"/>
      <c r="X387" s="330"/>
      <c r="Y387" s="330"/>
      <c r="Z387" s="330"/>
      <c r="AA387" s="330"/>
      <c r="AB387" s="330"/>
      <c r="AC387" s="330"/>
      <c r="AD387" s="330"/>
      <c r="AE387" s="330"/>
      <c r="AF387" s="330"/>
      <c r="AG387" s="330"/>
      <c r="AH387" s="330"/>
      <c r="AI387" s="330"/>
      <c r="AJ387" s="330"/>
      <c r="AK387" s="1284"/>
    </row>
    <row r="388" spans="1:37" ht="15" customHeight="1">
      <c r="A388" s="1280">
        <v>191</v>
      </c>
      <c r="B388" s="1281" t="s">
        <v>7632</v>
      </c>
      <c r="C388" s="1281" t="s">
        <v>7636</v>
      </c>
      <c r="D388" s="1280" t="s">
        <v>7410</v>
      </c>
      <c r="E388" s="330"/>
      <c r="F388" s="330"/>
      <c r="G388" s="330"/>
      <c r="H388" s="330"/>
      <c r="I388" s="330"/>
      <c r="J388" s="330"/>
      <c r="K388" s="330"/>
      <c r="L388" s="330"/>
      <c r="M388" s="330"/>
      <c r="N388" s="330"/>
      <c r="O388" s="330"/>
      <c r="P388" s="330"/>
      <c r="Q388" s="330"/>
      <c r="R388" s="330"/>
      <c r="S388" s="330"/>
      <c r="T388" s="330"/>
      <c r="U388" s="330"/>
      <c r="V388" s="330"/>
      <c r="W388" s="330"/>
      <c r="X388" s="330"/>
      <c r="Y388" s="330"/>
      <c r="Z388" s="330"/>
      <c r="AA388" s="330"/>
      <c r="AB388" s="330"/>
      <c r="AC388" s="330"/>
      <c r="AD388" s="330"/>
      <c r="AE388" s="330"/>
      <c r="AF388" s="330"/>
      <c r="AG388" s="330"/>
      <c r="AH388" s="330"/>
      <c r="AI388" s="330"/>
      <c r="AJ388" s="661"/>
      <c r="AK388" s="1283"/>
    </row>
    <row r="389" spans="1:37" ht="15" customHeight="1">
      <c r="A389" s="1280"/>
      <c r="B389" s="1282"/>
      <c r="C389" s="1282"/>
      <c r="D389" s="1280"/>
      <c r="E389" s="330"/>
      <c r="F389" s="330"/>
      <c r="G389" s="330"/>
      <c r="H389" s="330"/>
      <c r="I389" s="330"/>
      <c r="J389" s="330"/>
      <c r="K389" s="330"/>
      <c r="L389" s="330"/>
      <c r="M389" s="330"/>
      <c r="N389" s="330"/>
      <c r="O389" s="330"/>
      <c r="P389" s="330"/>
      <c r="Q389" s="330"/>
      <c r="R389" s="330"/>
      <c r="S389" s="330"/>
      <c r="T389" s="330"/>
      <c r="U389" s="330"/>
      <c r="V389" s="330"/>
      <c r="W389" s="330"/>
      <c r="X389" s="330"/>
      <c r="Y389" s="330"/>
      <c r="Z389" s="330"/>
      <c r="AA389" s="330"/>
      <c r="AB389" s="330"/>
      <c r="AC389" s="330"/>
      <c r="AD389" s="330"/>
      <c r="AE389" s="330"/>
      <c r="AF389" s="330"/>
      <c r="AG389" s="330"/>
      <c r="AH389" s="330"/>
      <c r="AI389" s="330"/>
      <c r="AJ389" s="330"/>
      <c r="AK389" s="1284"/>
    </row>
    <row r="412" spans="7:35">
      <c r="G412" s="332"/>
      <c r="K412" s="332"/>
      <c r="S412" s="332"/>
      <c r="W412" s="332"/>
      <c r="AA412" s="332"/>
      <c r="AI412" s="332"/>
    </row>
  </sheetData>
  <mergeCells count="969">
    <mergeCell ref="A1:D5"/>
    <mergeCell ref="A6:A7"/>
    <mergeCell ref="B6:B7"/>
    <mergeCell ref="C6:C7"/>
    <mergeCell ref="D6:D7"/>
    <mergeCell ref="AG6:AJ6"/>
    <mergeCell ref="AK6:AK7"/>
    <mergeCell ref="I6:L6"/>
    <mergeCell ref="M6:P6"/>
    <mergeCell ref="Q6:T6"/>
    <mergeCell ref="U6:X6"/>
    <mergeCell ref="Y6:AB6"/>
    <mergeCell ref="AC6:AF6"/>
    <mergeCell ref="E6:H6"/>
    <mergeCell ref="A8:A9"/>
    <mergeCell ref="B8:B9"/>
    <mergeCell ref="C8:C9"/>
    <mergeCell ref="D8:D9"/>
    <mergeCell ref="AK8:AK9"/>
    <mergeCell ref="A10:A11"/>
    <mergeCell ref="B10:B11"/>
    <mergeCell ref="C10:C11"/>
    <mergeCell ref="D10:D11"/>
    <mergeCell ref="AK10:AK11"/>
    <mergeCell ref="A12:A13"/>
    <mergeCell ref="B12:B13"/>
    <mergeCell ref="C12:C13"/>
    <mergeCell ref="D12:D13"/>
    <mergeCell ref="AK12:AK13"/>
    <mergeCell ref="A14:A15"/>
    <mergeCell ref="B14:B15"/>
    <mergeCell ref="C14:C15"/>
    <mergeCell ref="D14:D15"/>
    <mergeCell ref="AK14:AK15"/>
    <mergeCell ref="A16:A17"/>
    <mergeCell ref="B16:B17"/>
    <mergeCell ref="C16:C17"/>
    <mergeCell ref="D16:D17"/>
    <mergeCell ref="AK16:AK17"/>
    <mergeCell ref="A18:A19"/>
    <mergeCell ref="B18:B19"/>
    <mergeCell ref="C18:C19"/>
    <mergeCell ref="D18:D19"/>
    <mergeCell ref="AK18:AK19"/>
    <mergeCell ref="A20:A21"/>
    <mergeCell ref="B20:B21"/>
    <mergeCell ref="C20:C21"/>
    <mergeCell ref="D20:D21"/>
    <mergeCell ref="AK20:AK21"/>
    <mergeCell ref="A22:A23"/>
    <mergeCell ref="B22:B23"/>
    <mergeCell ref="C22:C23"/>
    <mergeCell ref="D22:D23"/>
    <mergeCell ref="AK22:AK23"/>
    <mergeCell ref="A24:A25"/>
    <mergeCell ref="B24:B25"/>
    <mergeCell ref="C24:C25"/>
    <mergeCell ref="D24:D25"/>
    <mergeCell ref="AK24:AK25"/>
    <mergeCell ref="A26:A27"/>
    <mergeCell ref="B26:B27"/>
    <mergeCell ref="C26:C27"/>
    <mergeCell ref="D26:D27"/>
    <mergeCell ref="AK26:AK27"/>
    <mergeCell ref="A28:A29"/>
    <mergeCell ref="B28:B29"/>
    <mergeCell ref="C28:C29"/>
    <mergeCell ref="D28:D29"/>
    <mergeCell ref="AK28:AK29"/>
    <mergeCell ref="A30:A31"/>
    <mergeCell ref="B30:B31"/>
    <mergeCell ref="C30:C31"/>
    <mergeCell ref="D30:D31"/>
    <mergeCell ref="AK30:AK31"/>
    <mergeCell ref="A32:A33"/>
    <mergeCell ref="B32:B33"/>
    <mergeCell ref="C32:C33"/>
    <mergeCell ref="D32:D33"/>
    <mergeCell ref="AK32:AK33"/>
    <mergeCell ref="A34:A35"/>
    <mergeCell ref="B34:B35"/>
    <mergeCell ref="C34:C35"/>
    <mergeCell ref="D34:D35"/>
    <mergeCell ref="AK34:AK35"/>
    <mergeCell ref="A36:A37"/>
    <mergeCell ref="B36:B37"/>
    <mergeCell ref="C36:C37"/>
    <mergeCell ref="D36:D37"/>
    <mergeCell ref="AK36:AK37"/>
    <mergeCell ref="A38:A39"/>
    <mergeCell ref="B38:B39"/>
    <mergeCell ref="C38:C39"/>
    <mergeCell ref="D38:D39"/>
    <mergeCell ref="AK38:AK39"/>
    <mergeCell ref="A40:A41"/>
    <mergeCell ref="B40:B41"/>
    <mergeCell ref="C40:C41"/>
    <mergeCell ref="D40:D41"/>
    <mergeCell ref="AK40:AK41"/>
    <mergeCell ref="A42:A43"/>
    <mergeCell ref="B42:B43"/>
    <mergeCell ref="C42:C43"/>
    <mergeCell ref="D42:D43"/>
    <mergeCell ref="AK42:AK43"/>
    <mergeCell ref="A44:A45"/>
    <mergeCell ref="B44:B45"/>
    <mergeCell ref="C44:C45"/>
    <mergeCell ref="D44:D45"/>
    <mergeCell ref="AK44:AK45"/>
    <mergeCell ref="A46:A47"/>
    <mergeCell ref="B46:B47"/>
    <mergeCell ref="C46:C47"/>
    <mergeCell ref="D46:D47"/>
    <mergeCell ref="AK46:AK47"/>
    <mergeCell ref="A48:A49"/>
    <mergeCell ref="B48:B49"/>
    <mergeCell ref="C48:C49"/>
    <mergeCell ref="D48:D49"/>
    <mergeCell ref="AK48:AK49"/>
    <mergeCell ref="A50:A51"/>
    <mergeCell ref="B50:B51"/>
    <mergeCell ref="C50:C51"/>
    <mergeCell ref="D50:D51"/>
    <mergeCell ref="AK50:AK51"/>
    <mergeCell ref="A52:A53"/>
    <mergeCell ref="B52:B53"/>
    <mergeCell ref="C52:C53"/>
    <mergeCell ref="D52:D53"/>
    <mergeCell ref="AK52:AK53"/>
    <mergeCell ref="A54:A55"/>
    <mergeCell ref="B54:B55"/>
    <mergeCell ref="C54:C55"/>
    <mergeCell ref="D54:D55"/>
    <mergeCell ref="AK54:AK55"/>
    <mergeCell ref="A56:A57"/>
    <mergeCell ref="B56:B57"/>
    <mergeCell ref="C56:C57"/>
    <mergeCell ref="D56:D57"/>
    <mergeCell ref="AK56:AK57"/>
    <mergeCell ref="A58:A59"/>
    <mergeCell ref="B58:B59"/>
    <mergeCell ref="C58:C59"/>
    <mergeCell ref="D58:D59"/>
    <mergeCell ref="AK58:AK59"/>
    <mergeCell ref="A60:A61"/>
    <mergeCell ref="B60:B61"/>
    <mergeCell ref="C60:C61"/>
    <mergeCell ref="D60:D61"/>
    <mergeCell ref="AK60:AK61"/>
    <mergeCell ref="A62:A63"/>
    <mergeCell ref="B62:B63"/>
    <mergeCell ref="C62:C63"/>
    <mergeCell ref="D62:D63"/>
    <mergeCell ref="AK62:AK63"/>
    <mergeCell ref="A64:A65"/>
    <mergeCell ref="B64:B65"/>
    <mergeCell ref="C64:C65"/>
    <mergeCell ref="D64:D65"/>
    <mergeCell ref="AK64:AK65"/>
    <mergeCell ref="A66:A67"/>
    <mergeCell ref="B66:B67"/>
    <mergeCell ref="C66:C67"/>
    <mergeCell ref="D66:D67"/>
    <mergeCell ref="AK66:AK67"/>
    <mergeCell ref="A68:A69"/>
    <mergeCell ref="B68:B69"/>
    <mergeCell ref="C68:C69"/>
    <mergeCell ref="D68:D69"/>
    <mergeCell ref="AK68:AK69"/>
    <mergeCell ref="A70:A71"/>
    <mergeCell ref="B70:B71"/>
    <mergeCell ref="C70:C71"/>
    <mergeCell ref="D70:D71"/>
    <mergeCell ref="AK70:AK71"/>
    <mergeCell ref="A72:A73"/>
    <mergeCell ref="B72:B73"/>
    <mergeCell ref="C72:C73"/>
    <mergeCell ref="D72:D73"/>
    <mergeCell ref="AK72:AK73"/>
    <mergeCell ref="A74:A75"/>
    <mergeCell ref="B74:B75"/>
    <mergeCell ref="C74:C75"/>
    <mergeCell ref="D74:D75"/>
    <mergeCell ref="AK74:AK75"/>
    <mergeCell ref="A76:A77"/>
    <mergeCell ref="B76:B77"/>
    <mergeCell ref="C76:C77"/>
    <mergeCell ref="D76:D77"/>
    <mergeCell ref="AK76:AK77"/>
    <mergeCell ref="A78:A79"/>
    <mergeCell ref="B78:B79"/>
    <mergeCell ref="C78:C79"/>
    <mergeCell ref="D78:D79"/>
    <mergeCell ref="AK78:AK79"/>
    <mergeCell ref="A80:A81"/>
    <mergeCell ref="B80:B81"/>
    <mergeCell ref="C80:C81"/>
    <mergeCell ref="D80:D81"/>
    <mergeCell ref="AK80:AK81"/>
    <mergeCell ref="A82:A83"/>
    <mergeCell ref="B82:B83"/>
    <mergeCell ref="C82:C83"/>
    <mergeCell ref="D82:D83"/>
    <mergeCell ref="AK82:AK83"/>
    <mergeCell ref="A84:A85"/>
    <mergeCell ref="B84:B85"/>
    <mergeCell ref="C84:C85"/>
    <mergeCell ref="D84:D85"/>
    <mergeCell ref="AK84:AK85"/>
    <mergeCell ref="A86:A87"/>
    <mergeCell ref="B86:B87"/>
    <mergeCell ref="C86:C87"/>
    <mergeCell ref="D86:D87"/>
    <mergeCell ref="AK86:AK87"/>
    <mergeCell ref="A88:A89"/>
    <mergeCell ref="B88:B89"/>
    <mergeCell ref="C88:C89"/>
    <mergeCell ref="D88:D89"/>
    <mergeCell ref="AK88:AK89"/>
    <mergeCell ref="A90:A91"/>
    <mergeCell ref="B90:B91"/>
    <mergeCell ref="C90:C91"/>
    <mergeCell ref="D90:D91"/>
    <mergeCell ref="AK90:AK91"/>
    <mergeCell ref="A92:A93"/>
    <mergeCell ref="B92:B93"/>
    <mergeCell ref="C92:C93"/>
    <mergeCell ref="D92:D93"/>
    <mergeCell ref="AK92:AK93"/>
    <mergeCell ref="A94:A95"/>
    <mergeCell ref="B94:B95"/>
    <mergeCell ref="C94:C95"/>
    <mergeCell ref="D94:D95"/>
    <mergeCell ref="AK94:AK95"/>
    <mergeCell ref="A96:A97"/>
    <mergeCell ref="B96:B97"/>
    <mergeCell ref="C96:C97"/>
    <mergeCell ref="D96:D97"/>
    <mergeCell ref="AK96:AK97"/>
    <mergeCell ref="A98:A99"/>
    <mergeCell ref="B98:B99"/>
    <mergeCell ref="C98:C99"/>
    <mergeCell ref="D98:D99"/>
    <mergeCell ref="AK98:AK99"/>
    <mergeCell ref="A100:A101"/>
    <mergeCell ref="B100:B101"/>
    <mergeCell ref="C100:C101"/>
    <mergeCell ref="D100:D101"/>
    <mergeCell ref="AK100:AK101"/>
    <mergeCell ref="A102:A103"/>
    <mergeCell ref="B102:B103"/>
    <mergeCell ref="C102:C103"/>
    <mergeCell ref="D102:D103"/>
    <mergeCell ref="AK102:AK103"/>
    <mergeCell ref="A104:A105"/>
    <mergeCell ref="B104:B105"/>
    <mergeCell ref="C104:C105"/>
    <mergeCell ref="D104:D105"/>
    <mergeCell ref="AK104:AK105"/>
    <mergeCell ref="A106:A107"/>
    <mergeCell ref="B106:B107"/>
    <mergeCell ref="C106:C107"/>
    <mergeCell ref="D106:D107"/>
    <mergeCell ref="AK106:AK107"/>
    <mergeCell ref="A108:A109"/>
    <mergeCell ref="B108:B109"/>
    <mergeCell ref="C108:C109"/>
    <mergeCell ref="D108:D109"/>
    <mergeCell ref="AK108:AK109"/>
    <mergeCell ref="A110:A111"/>
    <mergeCell ref="B110:B111"/>
    <mergeCell ref="C110:C111"/>
    <mergeCell ref="D110:D111"/>
    <mergeCell ref="AK110:AK111"/>
    <mergeCell ref="A112:A113"/>
    <mergeCell ref="B112:B113"/>
    <mergeCell ref="C112:C113"/>
    <mergeCell ref="D112:D113"/>
    <mergeCell ref="AK112:AK113"/>
    <mergeCell ref="A114:A115"/>
    <mergeCell ref="B114:B115"/>
    <mergeCell ref="C114:C115"/>
    <mergeCell ref="D114:D115"/>
    <mergeCell ref="AK114:AK115"/>
    <mergeCell ref="A116:A117"/>
    <mergeCell ref="B116:B117"/>
    <mergeCell ref="C116:C117"/>
    <mergeCell ref="D116:D117"/>
    <mergeCell ref="AK116:AK117"/>
    <mergeCell ref="A118:A119"/>
    <mergeCell ref="B118:B119"/>
    <mergeCell ref="C118:C119"/>
    <mergeCell ref="D118:D119"/>
    <mergeCell ref="AK118:AK119"/>
    <mergeCell ref="A120:A121"/>
    <mergeCell ref="B120:B121"/>
    <mergeCell ref="C120:C121"/>
    <mergeCell ref="D120:D121"/>
    <mergeCell ref="AK120:AK121"/>
    <mergeCell ref="A122:A123"/>
    <mergeCell ref="B122:B123"/>
    <mergeCell ref="C122:C123"/>
    <mergeCell ref="D122:D123"/>
    <mergeCell ref="AK122:AK123"/>
    <mergeCell ref="A124:A125"/>
    <mergeCell ref="B124:B125"/>
    <mergeCell ref="C124:C125"/>
    <mergeCell ref="D124:D125"/>
    <mergeCell ref="AK124:AK125"/>
    <mergeCell ref="A126:A127"/>
    <mergeCell ref="B126:B127"/>
    <mergeCell ref="C126:C127"/>
    <mergeCell ref="D126:D127"/>
    <mergeCell ref="AK126:AK127"/>
    <mergeCell ref="A128:A129"/>
    <mergeCell ref="B128:B129"/>
    <mergeCell ref="C128:C129"/>
    <mergeCell ref="D128:D129"/>
    <mergeCell ref="AK128:AK129"/>
    <mergeCell ref="A130:A131"/>
    <mergeCell ref="B130:B131"/>
    <mergeCell ref="C130:C131"/>
    <mergeCell ref="D130:D131"/>
    <mergeCell ref="AK130:AK131"/>
    <mergeCell ref="A132:A133"/>
    <mergeCell ref="B132:B133"/>
    <mergeCell ref="C132:C133"/>
    <mergeCell ref="D132:D133"/>
    <mergeCell ref="AK132:AK133"/>
    <mergeCell ref="A134:A135"/>
    <mergeCell ref="B134:B135"/>
    <mergeCell ref="C134:C135"/>
    <mergeCell ref="D134:D135"/>
    <mergeCell ref="AK134:AK135"/>
    <mergeCell ref="A136:A137"/>
    <mergeCell ref="B136:B137"/>
    <mergeCell ref="C136:C137"/>
    <mergeCell ref="D136:D137"/>
    <mergeCell ref="AK136:AK137"/>
    <mergeCell ref="A138:A139"/>
    <mergeCell ref="B138:B139"/>
    <mergeCell ref="C138:C139"/>
    <mergeCell ref="D138:D139"/>
    <mergeCell ref="AK138:AK139"/>
    <mergeCell ref="A140:A141"/>
    <mergeCell ref="B140:B141"/>
    <mergeCell ref="C140:C141"/>
    <mergeCell ref="D140:D141"/>
    <mergeCell ref="AK140:AK141"/>
    <mergeCell ref="A142:A143"/>
    <mergeCell ref="B142:B143"/>
    <mergeCell ref="C142:C143"/>
    <mergeCell ref="D142:D143"/>
    <mergeCell ref="AK142:AK143"/>
    <mergeCell ref="A144:A145"/>
    <mergeCell ref="B144:B145"/>
    <mergeCell ref="C144:C145"/>
    <mergeCell ref="D144:D145"/>
    <mergeCell ref="AK144:AK145"/>
    <mergeCell ref="A146:A147"/>
    <mergeCell ref="B146:B147"/>
    <mergeCell ref="C146:C147"/>
    <mergeCell ref="D146:D147"/>
    <mergeCell ref="AK146:AK147"/>
    <mergeCell ref="A148:A149"/>
    <mergeCell ref="B148:B149"/>
    <mergeCell ref="C148:C149"/>
    <mergeCell ref="D148:D149"/>
    <mergeCell ref="AK148:AK149"/>
    <mergeCell ref="A150:A151"/>
    <mergeCell ref="B150:B151"/>
    <mergeCell ref="C150:C151"/>
    <mergeCell ref="D150:D151"/>
    <mergeCell ref="AK150:AK151"/>
    <mergeCell ref="A152:A153"/>
    <mergeCell ref="B152:B153"/>
    <mergeCell ref="C152:C153"/>
    <mergeCell ref="D152:D153"/>
    <mergeCell ref="AK152:AK153"/>
    <mergeCell ref="A154:A155"/>
    <mergeCell ref="B154:B155"/>
    <mergeCell ref="C154:C155"/>
    <mergeCell ref="D154:D155"/>
    <mergeCell ref="AK154:AK155"/>
    <mergeCell ref="A156:A157"/>
    <mergeCell ref="B156:B157"/>
    <mergeCell ref="C156:C157"/>
    <mergeCell ref="D156:D157"/>
    <mergeCell ref="AK156:AK157"/>
    <mergeCell ref="A158:A159"/>
    <mergeCell ref="B158:B159"/>
    <mergeCell ref="C158:C159"/>
    <mergeCell ref="D158:D159"/>
    <mergeCell ref="AK158:AK159"/>
    <mergeCell ref="A160:A161"/>
    <mergeCell ref="B160:B161"/>
    <mergeCell ref="C160:C161"/>
    <mergeCell ref="D160:D161"/>
    <mergeCell ref="AK160:AK161"/>
    <mergeCell ref="A162:A163"/>
    <mergeCell ref="B162:B163"/>
    <mergeCell ref="C162:C163"/>
    <mergeCell ref="D162:D163"/>
    <mergeCell ref="AK162:AK163"/>
    <mergeCell ref="A164:A165"/>
    <mergeCell ref="B164:B165"/>
    <mergeCell ref="C164:C165"/>
    <mergeCell ref="D164:D165"/>
    <mergeCell ref="AK164:AK165"/>
    <mergeCell ref="A166:A167"/>
    <mergeCell ref="B166:B167"/>
    <mergeCell ref="C166:C167"/>
    <mergeCell ref="D166:D167"/>
    <mergeCell ref="AK166:AK167"/>
    <mergeCell ref="A168:A169"/>
    <mergeCell ref="B168:B169"/>
    <mergeCell ref="C168:C169"/>
    <mergeCell ref="D168:D169"/>
    <mergeCell ref="AK168:AK169"/>
    <mergeCell ref="A170:A171"/>
    <mergeCell ref="B170:B171"/>
    <mergeCell ref="C170:C171"/>
    <mergeCell ref="D170:D171"/>
    <mergeCell ref="AK170:AK171"/>
    <mergeCell ref="A172:A173"/>
    <mergeCell ref="B172:B173"/>
    <mergeCell ref="C172:C173"/>
    <mergeCell ref="D172:D173"/>
    <mergeCell ref="AK172:AK173"/>
    <mergeCell ref="A174:A175"/>
    <mergeCell ref="B174:B175"/>
    <mergeCell ref="C174:C175"/>
    <mergeCell ref="D174:D175"/>
    <mergeCell ref="AK174:AK175"/>
    <mergeCell ref="A176:A177"/>
    <mergeCell ref="B176:B177"/>
    <mergeCell ref="C176:C177"/>
    <mergeCell ref="D176:D177"/>
    <mergeCell ref="AK176:AK177"/>
    <mergeCell ref="A178:A179"/>
    <mergeCell ref="B178:B179"/>
    <mergeCell ref="C178:C179"/>
    <mergeCell ref="D178:D179"/>
    <mergeCell ref="AK178:AK179"/>
    <mergeCell ref="A180:A181"/>
    <mergeCell ref="B180:B181"/>
    <mergeCell ref="C180:C181"/>
    <mergeCell ref="D180:D181"/>
    <mergeCell ref="AK180:AK181"/>
    <mergeCell ref="A182:A183"/>
    <mergeCell ref="B182:B183"/>
    <mergeCell ref="C182:C183"/>
    <mergeCell ref="D182:D183"/>
    <mergeCell ref="AK182:AK183"/>
    <mergeCell ref="A184:A185"/>
    <mergeCell ref="B184:B185"/>
    <mergeCell ref="C184:C185"/>
    <mergeCell ref="D184:D185"/>
    <mergeCell ref="AK184:AK185"/>
    <mergeCell ref="A186:A187"/>
    <mergeCell ref="B186:B187"/>
    <mergeCell ref="C186:C187"/>
    <mergeCell ref="D186:D187"/>
    <mergeCell ref="AK186:AK187"/>
    <mergeCell ref="A188:A189"/>
    <mergeCell ref="B188:B189"/>
    <mergeCell ref="C188:C189"/>
    <mergeCell ref="D188:D189"/>
    <mergeCell ref="AK188:AK189"/>
    <mergeCell ref="A190:A191"/>
    <mergeCell ref="B190:B191"/>
    <mergeCell ref="C190:C191"/>
    <mergeCell ref="D190:D191"/>
    <mergeCell ref="AK190:AK191"/>
    <mergeCell ref="A192:A193"/>
    <mergeCell ref="B192:B193"/>
    <mergeCell ref="C192:C193"/>
    <mergeCell ref="D192:D193"/>
    <mergeCell ref="AK192:AK193"/>
    <mergeCell ref="A194:A195"/>
    <mergeCell ref="B194:B195"/>
    <mergeCell ref="C194:C195"/>
    <mergeCell ref="D194:D195"/>
    <mergeCell ref="AK194:AK195"/>
    <mergeCell ref="A196:A197"/>
    <mergeCell ref="B196:B197"/>
    <mergeCell ref="C196:C197"/>
    <mergeCell ref="D196:D197"/>
    <mergeCell ref="AK196:AK197"/>
    <mergeCell ref="A198:A199"/>
    <mergeCell ref="B198:B199"/>
    <mergeCell ref="C198:C199"/>
    <mergeCell ref="D198:D199"/>
    <mergeCell ref="AK198:AK199"/>
    <mergeCell ref="A200:A201"/>
    <mergeCell ref="B200:B201"/>
    <mergeCell ref="C200:C201"/>
    <mergeCell ref="D200:D201"/>
    <mergeCell ref="AK200:AK201"/>
    <mergeCell ref="A202:A203"/>
    <mergeCell ref="B202:B203"/>
    <mergeCell ref="C202:C203"/>
    <mergeCell ref="D202:D203"/>
    <mergeCell ref="AK202:AK203"/>
    <mergeCell ref="A204:A205"/>
    <mergeCell ref="B204:B205"/>
    <mergeCell ref="C204:C205"/>
    <mergeCell ref="D204:D205"/>
    <mergeCell ref="AK204:AK205"/>
    <mergeCell ref="A206:A207"/>
    <mergeCell ref="B206:B207"/>
    <mergeCell ref="C206:C207"/>
    <mergeCell ref="D206:D207"/>
    <mergeCell ref="AK206:AK207"/>
    <mergeCell ref="A208:A209"/>
    <mergeCell ref="B208:B209"/>
    <mergeCell ref="C208:C209"/>
    <mergeCell ref="D208:D209"/>
    <mergeCell ref="AK208:AK209"/>
    <mergeCell ref="A210:A211"/>
    <mergeCell ref="B210:B211"/>
    <mergeCell ref="C210:C211"/>
    <mergeCell ref="D210:D211"/>
    <mergeCell ref="AK210:AK211"/>
    <mergeCell ref="A212:A213"/>
    <mergeCell ref="B212:B213"/>
    <mergeCell ref="C212:C213"/>
    <mergeCell ref="D212:D213"/>
    <mergeCell ref="AK212:AK213"/>
    <mergeCell ref="A214:A215"/>
    <mergeCell ref="B214:B215"/>
    <mergeCell ref="C214:C215"/>
    <mergeCell ref="D214:D215"/>
    <mergeCell ref="AK214:AK215"/>
    <mergeCell ref="A216:A217"/>
    <mergeCell ref="B216:B217"/>
    <mergeCell ref="C216:C217"/>
    <mergeCell ref="D216:D217"/>
    <mergeCell ref="AK216:AK217"/>
    <mergeCell ref="A218:A219"/>
    <mergeCell ref="B218:B219"/>
    <mergeCell ref="C218:C219"/>
    <mergeCell ref="D218:D219"/>
    <mergeCell ref="AK218:AK219"/>
    <mergeCell ref="A220:A221"/>
    <mergeCell ref="B220:B221"/>
    <mergeCell ref="C220:C221"/>
    <mergeCell ref="D220:D221"/>
    <mergeCell ref="AK220:AK221"/>
    <mergeCell ref="A222:A223"/>
    <mergeCell ref="B222:B223"/>
    <mergeCell ref="C222:C223"/>
    <mergeCell ref="D222:D223"/>
    <mergeCell ref="AK222:AK223"/>
    <mergeCell ref="A224:A225"/>
    <mergeCell ref="B224:B225"/>
    <mergeCell ref="C224:C225"/>
    <mergeCell ref="D224:D225"/>
    <mergeCell ref="AK224:AK225"/>
    <mergeCell ref="A226:A227"/>
    <mergeCell ref="B226:B227"/>
    <mergeCell ref="C226:C227"/>
    <mergeCell ref="D226:D227"/>
    <mergeCell ref="AK226:AK227"/>
    <mergeCell ref="A228:A229"/>
    <mergeCell ref="B228:B229"/>
    <mergeCell ref="C228:C229"/>
    <mergeCell ref="D228:D229"/>
    <mergeCell ref="AK228:AK229"/>
    <mergeCell ref="A230:A231"/>
    <mergeCell ref="B230:B231"/>
    <mergeCell ref="C230:C231"/>
    <mergeCell ref="D230:D231"/>
    <mergeCell ref="AK230:AK231"/>
    <mergeCell ref="A232:A233"/>
    <mergeCell ref="B232:B233"/>
    <mergeCell ref="C232:C233"/>
    <mergeCell ref="D232:D233"/>
    <mergeCell ref="AK232:AK233"/>
    <mergeCell ref="A234:A235"/>
    <mergeCell ref="B234:B235"/>
    <mergeCell ref="C234:C235"/>
    <mergeCell ref="D234:D235"/>
    <mergeCell ref="AK234:AK235"/>
    <mergeCell ref="A236:A237"/>
    <mergeCell ref="B236:B237"/>
    <mergeCell ref="C236:C237"/>
    <mergeCell ref="D236:D237"/>
    <mergeCell ref="AK236:AK237"/>
    <mergeCell ref="A238:A239"/>
    <mergeCell ref="B238:B239"/>
    <mergeCell ref="C238:C239"/>
    <mergeCell ref="D238:D239"/>
    <mergeCell ref="AK238:AK239"/>
    <mergeCell ref="A240:A241"/>
    <mergeCell ref="B240:B241"/>
    <mergeCell ref="C240:C241"/>
    <mergeCell ref="D240:D241"/>
    <mergeCell ref="AK240:AK241"/>
    <mergeCell ref="A242:A243"/>
    <mergeCell ref="B242:B243"/>
    <mergeCell ref="C242:C243"/>
    <mergeCell ref="D242:D243"/>
    <mergeCell ref="AK242:AK243"/>
    <mergeCell ref="A244:A245"/>
    <mergeCell ref="B244:B245"/>
    <mergeCell ref="C244:C245"/>
    <mergeCell ref="D244:D245"/>
    <mergeCell ref="AK244:AK245"/>
    <mergeCell ref="A246:A247"/>
    <mergeCell ref="B246:B247"/>
    <mergeCell ref="C246:C247"/>
    <mergeCell ref="D246:D247"/>
    <mergeCell ref="AK246:AK247"/>
    <mergeCell ref="A248:A249"/>
    <mergeCell ref="B248:B249"/>
    <mergeCell ref="C248:C249"/>
    <mergeCell ref="D248:D249"/>
    <mergeCell ref="AK248:AK249"/>
    <mergeCell ref="A250:A251"/>
    <mergeCell ref="B250:B251"/>
    <mergeCell ref="C250:C251"/>
    <mergeCell ref="D250:D251"/>
    <mergeCell ref="AK250:AK251"/>
    <mergeCell ref="A252:A253"/>
    <mergeCell ref="B252:B253"/>
    <mergeCell ref="C252:C253"/>
    <mergeCell ref="D252:D253"/>
    <mergeCell ref="AK252:AK253"/>
    <mergeCell ref="A254:A255"/>
    <mergeCell ref="B254:B255"/>
    <mergeCell ref="C254:C255"/>
    <mergeCell ref="D254:D255"/>
    <mergeCell ref="AK254:AK255"/>
    <mergeCell ref="A256:A257"/>
    <mergeCell ref="B256:B257"/>
    <mergeCell ref="C256:C257"/>
    <mergeCell ref="D256:D257"/>
    <mergeCell ref="AK256:AK257"/>
    <mergeCell ref="A258:A259"/>
    <mergeCell ref="B258:B259"/>
    <mergeCell ref="C258:C259"/>
    <mergeCell ref="D258:D259"/>
    <mergeCell ref="AK258:AK259"/>
    <mergeCell ref="A260:A261"/>
    <mergeCell ref="B260:B261"/>
    <mergeCell ref="C260:C261"/>
    <mergeCell ref="D260:D261"/>
    <mergeCell ref="AK260:AK261"/>
    <mergeCell ref="A262:A263"/>
    <mergeCell ref="B262:B263"/>
    <mergeCell ref="C262:C263"/>
    <mergeCell ref="D262:D263"/>
    <mergeCell ref="AK262:AK263"/>
    <mergeCell ref="A264:A265"/>
    <mergeCell ref="B264:B265"/>
    <mergeCell ref="C264:C265"/>
    <mergeCell ref="D264:D265"/>
    <mergeCell ref="AK264:AK265"/>
    <mergeCell ref="A266:A267"/>
    <mergeCell ref="B266:B267"/>
    <mergeCell ref="C266:C267"/>
    <mergeCell ref="D266:D267"/>
    <mergeCell ref="AK266:AK267"/>
    <mergeCell ref="A268:A269"/>
    <mergeCell ref="B268:B269"/>
    <mergeCell ref="C268:C269"/>
    <mergeCell ref="D268:D269"/>
    <mergeCell ref="AK268:AK269"/>
    <mergeCell ref="A270:A271"/>
    <mergeCell ref="B270:B271"/>
    <mergeCell ref="C270:C271"/>
    <mergeCell ref="D270:D271"/>
    <mergeCell ref="AK270:AK271"/>
    <mergeCell ref="A272:A273"/>
    <mergeCell ref="B272:B273"/>
    <mergeCell ref="C272:C273"/>
    <mergeCell ref="D272:D273"/>
    <mergeCell ref="AK272:AK273"/>
    <mergeCell ref="A274:A275"/>
    <mergeCell ref="B274:B275"/>
    <mergeCell ref="C274:C275"/>
    <mergeCell ref="D274:D275"/>
    <mergeCell ref="AK274:AK275"/>
    <mergeCell ref="A276:A277"/>
    <mergeCell ref="B276:B277"/>
    <mergeCell ref="C276:C277"/>
    <mergeCell ref="D276:D277"/>
    <mergeCell ref="AK276:AK277"/>
    <mergeCell ref="A278:A279"/>
    <mergeCell ref="B278:B279"/>
    <mergeCell ref="C278:C279"/>
    <mergeCell ref="D278:D279"/>
    <mergeCell ref="AK278:AK279"/>
    <mergeCell ref="A280:A281"/>
    <mergeCell ref="B280:B281"/>
    <mergeCell ref="C280:C281"/>
    <mergeCell ref="D280:D281"/>
    <mergeCell ref="AK280:AK281"/>
    <mergeCell ref="A282:A283"/>
    <mergeCell ref="B282:B283"/>
    <mergeCell ref="C282:C283"/>
    <mergeCell ref="D282:D283"/>
    <mergeCell ref="AK282:AK283"/>
    <mergeCell ref="A284:A285"/>
    <mergeCell ref="B284:B285"/>
    <mergeCell ref="C284:C285"/>
    <mergeCell ref="D284:D285"/>
    <mergeCell ref="AK284:AK285"/>
    <mergeCell ref="A286:A287"/>
    <mergeCell ref="B286:B287"/>
    <mergeCell ref="C286:C287"/>
    <mergeCell ref="D286:D287"/>
    <mergeCell ref="AK286:AK287"/>
    <mergeCell ref="A288:A289"/>
    <mergeCell ref="B288:B289"/>
    <mergeCell ref="C288:C289"/>
    <mergeCell ref="D288:D289"/>
    <mergeCell ref="AK288:AK289"/>
    <mergeCell ref="A290:A291"/>
    <mergeCell ref="B290:B291"/>
    <mergeCell ref="C290:C291"/>
    <mergeCell ref="D290:D291"/>
    <mergeCell ref="AK290:AK291"/>
    <mergeCell ref="A292:A293"/>
    <mergeCell ref="B292:B293"/>
    <mergeCell ref="C292:C293"/>
    <mergeCell ref="D292:D293"/>
    <mergeCell ref="AK292:AK293"/>
    <mergeCell ref="A294:A295"/>
    <mergeCell ref="B294:B295"/>
    <mergeCell ref="C294:C295"/>
    <mergeCell ref="D294:D295"/>
    <mergeCell ref="AK294:AK295"/>
    <mergeCell ref="A296:A297"/>
    <mergeCell ref="B296:B297"/>
    <mergeCell ref="C296:C297"/>
    <mergeCell ref="D296:D297"/>
    <mergeCell ref="AK296:AK297"/>
    <mergeCell ref="A298:A299"/>
    <mergeCell ref="B298:B299"/>
    <mergeCell ref="C298:C299"/>
    <mergeCell ref="D298:D299"/>
    <mergeCell ref="AK298:AK299"/>
    <mergeCell ref="A300:A301"/>
    <mergeCell ref="B300:B301"/>
    <mergeCell ref="C300:C301"/>
    <mergeCell ref="D300:D301"/>
    <mergeCell ref="AK300:AK301"/>
    <mergeCell ref="A302:A303"/>
    <mergeCell ref="B302:B303"/>
    <mergeCell ref="C302:C303"/>
    <mergeCell ref="D302:D303"/>
    <mergeCell ref="AK302:AK303"/>
    <mergeCell ref="A304:A305"/>
    <mergeCell ref="B304:B305"/>
    <mergeCell ref="C304:C305"/>
    <mergeCell ref="D304:D305"/>
    <mergeCell ref="AK304:AK305"/>
    <mergeCell ref="A306:A307"/>
    <mergeCell ref="B306:B307"/>
    <mergeCell ref="C306:C307"/>
    <mergeCell ref="D306:D307"/>
    <mergeCell ref="AK306:AK307"/>
    <mergeCell ref="A308:A309"/>
    <mergeCell ref="B308:B309"/>
    <mergeCell ref="C308:C309"/>
    <mergeCell ref="D308:D309"/>
    <mergeCell ref="AK308:AK309"/>
    <mergeCell ref="A310:A311"/>
    <mergeCell ref="B310:B311"/>
    <mergeCell ref="C310:C311"/>
    <mergeCell ref="D310:D311"/>
    <mergeCell ref="AK310:AK311"/>
    <mergeCell ref="A312:A313"/>
    <mergeCell ref="B312:B313"/>
    <mergeCell ref="C312:C313"/>
    <mergeCell ref="D312:D313"/>
    <mergeCell ref="AK312:AK313"/>
    <mergeCell ref="A314:A315"/>
    <mergeCell ref="B314:B315"/>
    <mergeCell ref="C314:C315"/>
    <mergeCell ref="D314:D315"/>
    <mergeCell ref="AK314:AK315"/>
    <mergeCell ref="A316:A317"/>
    <mergeCell ref="B316:B317"/>
    <mergeCell ref="C316:C317"/>
    <mergeCell ref="D316:D317"/>
    <mergeCell ref="AK316:AK317"/>
    <mergeCell ref="A318:A319"/>
    <mergeCell ref="B318:B319"/>
    <mergeCell ref="C318:C319"/>
    <mergeCell ref="D318:D319"/>
    <mergeCell ref="AK318:AK319"/>
    <mergeCell ref="A320:A321"/>
    <mergeCell ref="B320:B321"/>
    <mergeCell ref="C320:C321"/>
    <mergeCell ref="D320:D321"/>
    <mergeCell ref="AK320:AK321"/>
    <mergeCell ref="A322:A323"/>
    <mergeCell ref="B322:B323"/>
    <mergeCell ref="C322:C323"/>
    <mergeCell ref="D322:D323"/>
    <mergeCell ref="AK322:AK323"/>
    <mergeCell ref="A324:A325"/>
    <mergeCell ref="B324:B325"/>
    <mergeCell ref="C324:C325"/>
    <mergeCell ref="D324:D325"/>
    <mergeCell ref="AK324:AK325"/>
    <mergeCell ref="A326:A327"/>
    <mergeCell ref="B326:B327"/>
    <mergeCell ref="C326:C327"/>
    <mergeCell ref="D326:D327"/>
    <mergeCell ref="AK326:AK327"/>
    <mergeCell ref="A328:A329"/>
    <mergeCell ref="B328:B329"/>
    <mergeCell ref="C328:C329"/>
    <mergeCell ref="D328:D329"/>
    <mergeCell ref="AK328:AK329"/>
    <mergeCell ref="A330:A331"/>
    <mergeCell ref="B330:B331"/>
    <mergeCell ref="C330:C331"/>
    <mergeCell ref="D330:D331"/>
    <mergeCell ref="AK330:AK331"/>
    <mergeCell ref="A332:A333"/>
    <mergeCell ref="B332:B333"/>
    <mergeCell ref="C332:C333"/>
    <mergeCell ref="D332:D333"/>
    <mergeCell ref="AK332:AK333"/>
    <mergeCell ref="A334:A335"/>
    <mergeCell ref="B334:B335"/>
    <mergeCell ref="C334:C335"/>
    <mergeCell ref="D334:D335"/>
    <mergeCell ref="AK334:AK335"/>
    <mergeCell ref="A336:A337"/>
    <mergeCell ref="B336:B337"/>
    <mergeCell ref="C336:C337"/>
    <mergeCell ref="D336:D337"/>
    <mergeCell ref="AK336:AK337"/>
    <mergeCell ref="A338:A339"/>
    <mergeCell ref="B338:B339"/>
    <mergeCell ref="C338:C339"/>
    <mergeCell ref="D338:D339"/>
    <mergeCell ref="AK338:AK339"/>
    <mergeCell ref="A340:A341"/>
    <mergeCell ref="B340:B341"/>
    <mergeCell ref="C340:C341"/>
    <mergeCell ref="D340:D341"/>
    <mergeCell ref="AK340:AK341"/>
    <mergeCell ref="A342:A343"/>
    <mergeCell ref="B342:B343"/>
    <mergeCell ref="C342:C343"/>
    <mergeCell ref="D342:D343"/>
    <mergeCell ref="AK342:AK343"/>
    <mergeCell ref="A344:A345"/>
    <mergeCell ref="B344:B345"/>
    <mergeCell ref="C344:C345"/>
    <mergeCell ref="D344:D345"/>
    <mergeCell ref="AK344:AK345"/>
    <mergeCell ref="A346:A347"/>
    <mergeCell ref="B346:B347"/>
    <mergeCell ref="C346:C347"/>
    <mergeCell ref="D346:D347"/>
    <mergeCell ref="AK346:AK347"/>
    <mergeCell ref="A348:A349"/>
    <mergeCell ref="B348:B349"/>
    <mergeCell ref="C348:C349"/>
    <mergeCell ref="D348:D349"/>
    <mergeCell ref="AK348:AK349"/>
    <mergeCell ref="A350:A351"/>
    <mergeCell ref="B350:B351"/>
    <mergeCell ref="C350:C351"/>
    <mergeCell ref="D350:D351"/>
    <mergeCell ref="AK350:AK351"/>
    <mergeCell ref="A352:A353"/>
    <mergeCell ref="B352:B353"/>
    <mergeCell ref="C352:C353"/>
    <mergeCell ref="D352:D353"/>
    <mergeCell ref="AK352:AK353"/>
    <mergeCell ref="A354:A355"/>
    <mergeCell ref="B354:B355"/>
    <mergeCell ref="C354:C355"/>
    <mergeCell ref="D354:D355"/>
    <mergeCell ref="AK354:AK355"/>
    <mergeCell ref="A356:A357"/>
    <mergeCell ref="B356:B357"/>
    <mergeCell ref="C356:C357"/>
    <mergeCell ref="D356:D357"/>
    <mergeCell ref="AK356:AK357"/>
    <mergeCell ref="A358:A359"/>
    <mergeCell ref="B358:B359"/>
    <mergeCell ref="C358:C359"/>
    <mergeCell ref="D358:D359"/>
    <mergeCell ref="AK358:AK359"/>
    <mergeCell ref="A360:A361"/>
    <mergeCell ref="B360:B361"/>
    <mergeCell ref="C360:C361"/>
    <mergeCell ref="D360:D361"/>
    <mergeCell ref="AK360:AK361"/>
    <mergeCell ref="A362:A363"/>
    <mergeCell ref="B362:B363"/>
    <mergeCell ref="C362:C363"/>
    <mergeCell ref="D362:D363"/>
    <mergeCell ref="AK362:AK363"/>
    <mergeCell ref="A364:A365"/>
    <mergeCell ref="B364:B365"/>
    <mergeCell ref="C364:C365"/>
    <mergeCell ref="D364:D365"/>
    <mergeCell ref="AK364:AK365"/>
    <mergeCell ref="A366:A367"/>
    <mergeCell ref="B366:B367"/>
    <mergeCell ref="C366:C367"/>
    <mergeCell ref="D366:D367"/>
    <mergeCell ref="AK366:AK367"/>
    <mergeCell ref="A368:A369"/>
    <mergeCell ref="B368:B369"/>
    <mergeCell ref="C368:C369"/>
    <mergeCell ref="D368:D369"/>
    <mergeCell ref="AK368:AK369"/>
    <mergeCell ref="A370:A371"/>
    <mergeCell ref="B370:B371"/>
    <mergeCell ref="C370:C371"/>
    <mergeCell ref="D370:D371"/>
    <mergeCell ref="AK370:AK371"/>
    <mergeCell ref="A372:A373"/>
    <mergeCell ref="B372:B373"/>
    <mergeCell ref="C372:C373"/>
    <mergeCell ref="D372:D373"/>
    <mergeCell ref="AK372:AK373"/>
    <mergeCell ref="A374:A375"/>
    <mergeCell ref="B374:B375"/>
    <mergeCell ref="C374:C375"/>
    <mergeCell ref="D374:D375"/>
    <mergeCell ref="AK374:AK375"/>
    <mergeCell ref="A376:A377"/>
    <mergeCell ref="B376:B377"/>
    <mergeCell ref="C376:C377"/>
    <mergeCell ref="D376:D377"/>
    <mergeCell ref="AK376:AK377"/>
    <mergeCell ref="A378:A379"/>
    <mergeCell ref="B378:B379"/>
    <mergeCell ref="C378:C379"/>
    <mergeCell ref="D378:D379"/>
    <mergeCell ref="AK378:AK379"/>
    <mergeCell ref="A380:A381"/>
    <mergeCell ref="B380:B381"/>
    <mergeCell ref="C380:C381"/>
    <mergeCell ref="D380:D381"/>
    <mergeCell ref="AK380:AK381"/>
    <mergeCell ref="A382:A383"/>
    <mergeCell ref="B382:B383"/>
    <mergeCell ref="C382:C383"/>
    <mergeCell ref="D382:D383"/>
    <mergeCell ref="AK382:AK383"/>
    <mergeCell ref="A388:A389"/>
    <mergeCell ref="B388:B389"/>
    <mergeCell ref="C388:C389"/>
    <mergeCell ref="D388:D389"/>
    <mergeCell ref="AK388:AK389"/>
    <mergeCell ref="A384:A385"/>
    <mergeCell ref="B384:B385"/>
    <mergeCell ref="C384:C385"/>
    <mergeCell ref="D384:D385"/>
    <mergeCell ref="AK384:AK385"/>
    <mergeCell ref="A386:A387"/>
    <mergeCell ref="B386:B387"/>
    <mergeCell ref="C386:C387"/>
    <mergeCell ref="D386:D387"/>
    <mergeCell ref="AK386:AK387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S51"/>
  <sheetViews>
    <sheetView zoomScale="85" zoomScaleNormal="85" workbookViewId="0">
      <pane xSplit="4" ySplit="3" topLeftCell="H20" activePane="bottomRight" state="frozen"/>
      <selection activeCell="C28" sqref="C28:C29"/>
      <selection pane="topRight" activeCell="C28" sqref="C28:C29"/>
      <selection pane="bottomLeft" activeCell="C28" sqref="C28:C29"/>
      <selection pane="bottomRight" activeCell="C28" sqref="C28:C29"/>
    </sheetView>
  </sheetViews>
  <sheetFormatPr defaultRowHeight="15.75"/>
  <cols>
    <col min="1" max="1" width="5.28515625" style="532" customWidth="1"/>
    <col min="2" max="2" width="15.5703125" style="532" bestFit="1" customWidth="1"/>
    <col min="3" max="3" width="18.85546875" style="532" bestFit="1" customWidth="1"/>
    <col min="4" max="4" width="55" style="532" bestFit="1" customWidth="1"/>
    <col min="5" max="16" width="13.140625" style="532" customWidth="1"/>
    <col min="17" max="18" width="11.42578125" style="532" customWidth="1"/>
    <col min="19" max="19" width="11.42578125" customWidth="1"/>
  </cols>
  <sheetData>
    <row r="1" spans="1:18" ht="21">
      <c r="A1" s="334" t="s">
        <v>7643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</row>
    <row r="2" spans="1:18" ht="18.75" customHeight="1">
      <c r="A2" s="1301" t="s">
        <v>12</v>
      </c>
      <c r="B2" s="1303" t="s">
        <v>7638</v>
      </c>
      <c r="C2" s="1303" t="s">
        <v>7639</v>
      </c>
      <c r="D2" s="1303" t="s">
        <v>7644</v>
      </c>
      <c r="E2" s="1303" t="s">
        <v>7646</v>
      </c>
      <c r="F2" s="1303" t="s">
        <v>7647</v>
      </c>
      <c r="G2" s="1303" t="s">
        <v>7645</v>
      </c>
      <c r="H2" s="1303"/>
      <c r="I2" s="1303"/>
      <c r="J2" s="1311" t="s">
        <v>7649</v>
      </c>
      <c r="K2" s="1311" t="s">
        <v>7647</v>
      </c>
      <c r="L2" s="535"/>
      <c r="M2" s="355"/>
    </row>
    <row r="3" spans="1:18" ht="32.25" thickBot="1">
      <c r="A3" s="1302"/>
      <c r="B3" s="1304"/>
      <c r="C3" s="1304"/>
      <c r="D3" s="1304"/>
      <c r="E3" s="1304"/>
      <c r="F3" s="1304"/>
      <c r="G3" s="654" t="s">
        <v>7648</v>
      </c>
      <c r="H3" s="654" t="s">
        <v>12090</v>
      </c>
      <c r="I3" s="654" t="s">
        <v>7647</v>
      </c>
      <c r="J3" s="1312"/>
      <c r="K3" s="1312"/>
      <c r="L3" s="536"/>
      <c r="M3" s="355"/>
      <c r="O3" s="657"/>
      <c r="P3" s="657"/>
    </row>
    <row r="4" spans="1:18" ht="16.5" thickTop="1">
      <c r="A4" s="509">
        <v>1</v>
      </c>
      <c r="B4" s="512" t="s">
        <v>11697</v>
      </c>
      <c r="C4" s="642" t="s">
        <v>4706</v>
      </c>
      <c r="D4" s="642" t="s">
        <v>8822</v>
      </c>
      <c r="E4" s="509">
        <v>1</v>
      </c>
      <c r="F4" s="512" t="s">
        <v>1739</v>
      </c>
      <c r="G4" s="533">
        <v>191</v>
      </c>
      <c r="H4" s="513">
        <f>+E4*G4</f>
        <v>191</v>
      </c>
      <c r="I4" s="512" t="s">
        <v>1739</v>
      </c>
      <c r="J4" s="645">
        <f>H4</f>
        <v>191</v>
      </c>
      <c r="K4" s="512" t="s">
        <v>1739</v>
      </c>
      <c r="L4" s="1033">
        <v>191</v>
      </c>
      <c r="M4" s="655"/>
      <c r="N4" s="656"/>
      <c r="O4" s="657"/>
      <c r="P4" s="657"/>
      <c r="Q4" s="655"/>
    </row>
    <row r="5" spans="1:18">
      <c r="A5" s="514">
        <v>2</v>
      </c>
      <c r="B5" s="517" t="s">
        <v>10951</v>
      </c>
      <c r="C5" s="643" t="s">
        <v>4452</v>
      </c>
      <c r="D5" s="643" t="s">
        <v>4453</v>
      </c>
      <c r="E5" s="514">
        <v>5</v>
      </c>
      <c r="F5" s="517" t="s">
        <v>1739</v>
      </c>
      <c r="G5" s="534">
        <v>191</v>
      </c>
      <c r="H5" s="513">
        <f t="shared" ref="H5:H22" si="0">+E5*G5</f>
        <v>955</v>
      </c>
      <c r="I5" s="517" t="s">
        <v>1739</v>
      </c>
      <c r="J5" s="646">
        <f>H5</f>
        <v>955</v>
      </c>
      <c r="K5" s="517" t="s">
        <v>1739</v>
      </c>
      <c r="L5" s="1033">
        <v>955</v>
      </c>
      <c r="M5" s="655"/>
      <c r="N5" s="656"/>
      <c r="O5" s="657"/>
      <c r="P5" s="657"/>
      <c r="Q5" s="655"/>
    </row>
    <row r="6" spans="1:18">
      <c r="A6" s="514">
        <v>3</v>
      </c>
      <c r="B6" s="517" t="s">
        <v>11401</v>
      </c>
      <c r="C6" s="643" t="s">
        <v>3199</v>
      </c>
      <c r="D6" s="643" t="s">
        <v>4827</v>
      </c>
      <c r="E6" s="514">
        <v>1</v>
      </c>
      <c r="F6" s="517" t="s">
        <v>1739</v>
      </c>
      <c r="G6" s="534">
        <v>191</v>
      </c>
      <c r="H6" s="513">
        <f t="shared" si="0"/>
        <v>191</v>
      </c>
      <c r="I6" s="517" t="s">
        <v>1739</v>
      </c>
      <c r="J6" s="646">
        <f>H6</f>
        <v>191</v>
      </c>
      <c r="K6" s="517" t="s">
        <v>1739</v>
      </c>
      <c r="L6" s="1033">
        <v>191</v>
      </c>
      <c r="M6" s="655"/>
      <c r="N6" s="656"/>
      <c r="O6" s="657"/>
      <c r="P6" s="657"/>
      <c r="Q6" s="655"/>
    </row>
    <row r="7" spans="1:18">
      <c r="A7" s="514">
        <v>4</v>
      </c>
      <c r="B7" s="517" t="s">
        <v>11066</v>
      </c>
      <c r="C7" s="643" t="s">
        <v>4401</v>
      </c>
      <c r="D7" s="643" t="s">
        <v>9764</v>
      </c>
      <c r="E7" s="514">
        <v>1</v>
      </c>
      <c r="F7" s="517" t="s">
        <v>1739</v>
      </c>
      <c r="G7" s="534">
        <v>191</v>
      </c>
      <c r="H7" s="513">
        <f t="shared" si="0"/>
        <v>191</v>
      </c>
      <c r="I7" s="517" t="s">
        <v>1739</v>
      </c>
      <c r="J7" s="646">
        <f>H7</f>
        <v>191</v>
      </c>
      <c r="K7" s="517" t="s">
        <v>1739</v>
      </c>
      <c r="L7" s="1033">
        <v>191</v>
      </c>
      <c r="M7" s="655"/>
      <c r="N7" s="656"/>
      <c r="O7" s="657"/>
      <c r="P7" s="657"/>
      <c r="Q7" s="655"/>
    </row>
    <row r="8" spans="1:18">
      <c r="A8" s="514">
        <v>5</v>
      </c>
      <c r="B8" s="517" t="s">
        <v>11072</v>
      </c>
      <c r="C8" s="643" t="s">
        <v>2789</v>
      </c>
      <c r="D8" s="643" t="s">
        <v>9766</v>
      </c>
      <c r="E8" s="514">
        <v>50</v>
      </c>
      <c r="F8" s="517" t="s">
        <v>1739</v>
      </c>
      <c r="G8" s="534">
        <v>191</v>
      </c>
      <c r="H8" s="513">
        <f t="shared" si="0"/>
        <v>9550</v>
      </c>
      <c r="I8" s="517" t="s">
        <v>1739</v>
      </c>
      <c r="J8" s="646">
        <f>H8/100</f>
        <v>95.5</v>
      </c>
      <c r="K8" s="517" t="s">
        <v>1724</v>
      </c>
      <c r="L8" s="1033">
        <v>96</v>
      </c>
      <c r="M8" s="655"/>
      <c r="N8" s="656"/>
      <c r="O8" s="657"/>
      <c r="P8" s="657"/>
      <c r="Q8" s="655"/>
    </row>
    <row r="9" spans="1:18">
      <c r="A9" s="514">
        <v>6</v>
      </c>
      <c r="B9" s="517" t="s">
        <v>11357</v>
      </c>
      <c r="C9" s="643" t="s">
        <v>4236</v>
      </c>
      <c r="D9" s="643" t="s">
        <v>4237</v>
      </c>
      <c r="E9" s="514">
        <v>20</v>
      </c>
      <c r="F9" s="517" t="s">
        <v>7650</v>
      </c>
      <c r="G9" s="534">
        <v>191</v>
      </c>
      <c r="H9" s="513">
        <f t="shared" si="0"/>
        <v>3820</v>
      </c>
      <c r="I9" s="517" t="s">
        <v>7650</v>
      </c>
      <c r="J9" s="1032">
        <f>+H9/100</f>
        <v>38.200000000000003</v>
      </c>
      <c r="K9" s="517" t="s">
        <v>1739</v>
      </c>
      <c r="L9" s="1033">
        <v>38</v>
      </c>
      <c r="M9" s="655"/>
      <c r="N9" s="656"/>
      <c r="O9" s="657"/>
      <c r="P9" s="657"/>
      <c r="Q9" s="655"/>
    </row>
    <row r="10" spans="1:18">
      <c r="A10" s="514">
        <v>7</v>
      </c>
      <c r="B10" s="517" t="s">
        <v>12057</v>
      </c>
      <c r="C10" s="643" t="s">
        <v>7871</v>
      </c>
      <c r="D10" s="643" t="s">
        <v>12058</v>
      </c>
      <c r="E10" s="514">
        <v>120</v>
      </c>
      <c r="F10" s="517" t="s">
        <v>7650</v>
      </c>
      <c r="G10" s="534">
        <v>191</v>
      </c>
      <c r="H10" s="513">
        <f t="shared" si="0"/>
        <v>22920</v>
      </c>
      <c r="I10" s="517" t="s">
        <v>7650</v>
      </c>
      <c r="J10" s="647">
        <f>+H10/400</f>
        <v>57.3</v>
      </c>
      <c r="K10" s="517" t="s">
        <v>1739</v>
      </c>
      <c r="L10" s="1033">
        <v>57</v>
      </c>
      <c r="M10" s="655"/>
      <c r="N10" s="656"/>
      <c r="O10" s="657"/>
      <c r="P10" s="657"/>
      <c r="Q10" s="655"/>
    </row>
    <row r="11" spans="1:18">
      <c r="A11" s="514">
        <v>8</v>
      </c>
      <c r="B11" s="517" t="s">
        <v>11023</v>
      </c>
      <c r="C11" s="643" t="s">
        <v>4607</v>
      </c>
      <c r="D11" s="643" t="s">
        <v>9717</v>
      </c>
      <c r="E11" s="514">
        <v>1</v>
      </c>
      <c r="F11" s="517" t="s">
        <v>3222</v>
      </c>
      <c r="G11" s="534">
        <v>191</v>
      </c>
      <c r="H11" s="513">
        <f t="shared" si="0"/>
        <v>191</v>
      </c>
      <c r="I11" s="517" t="s">
        <v>3222</v>
      </c>
      <c r="J11" s="646">
        <f>+H11/45</f>
        <v>4.2444444444444445</v>
      </c>
      <c r="K11" s="517" t="s">
        <v>4608</v>
      </c>
      <c r="L11" s="1033">
        <v>4</v>
      </c>
      <c r="M11" s="655"/>
      <c r="N11" s="656"/>
      <c r="O11" s="657"/>
      <c r="P11" s="657"/>
      <c r="Q11" s="655"/>
    </row>
    <row r="12" spans="1:18">
      <c r="A12" s="514">
        <v>9</v>
      </c>
      <c r="B12" s="517" t="s">
        <v>11296</v>
      </c>
      <c r="C12" s="643" t="s">
        <v>4111</v>
      </c>
      <c r="D12" s="643" t="s">
        <v>4189</v>
      </c>
      <c r="E12" s="1030">
        <f>1/10</f>
        <v>0.1</v>
      </c>
      <c r="F12" s="517" t="s">
        <v>1739</v>
      </c>
      <c r="G12" s="534">
        <v>191</v>
      </c>
      <c r="H12" s="513">
        <f>+E12*G12</f>
        <v>19.100000000000001</v>
      </c>
      <c r="I12" s="517" t="s">
        <v>1739</v>
      </c>
      <c r="J12" s="646">
        <f>+H12/25</f>
        <v>0.76400000000000001</v>
      </c>
      <c r="K12" s="517" t="s">
        <v>1724</v>
      </c>
      <c r="L12" s="1034">
        <v>1</v>
      </c>
      <c r="M12" s="655"/>
      <c r="N12" s="656"/>
      <c r="O12" s="657"/>
      <c r="P12" s="657"/>
      <c r="Q12" s="655"/>
    </row>
    <row r="13" spans="1:18">
      <c r="A13" s="514">
        <v>10</v>
      </c>
      <c r="B13" s="517" t="s">
        <v>11288</v>
      </c>
      <c r="C13" s="643" t="s">
        <v>11288</v>
      </c>
      <c r="D13" s="643" t="s">
        <v>4626</v>
      </c>
      <c r="E13" s="514">
        <v>6</v>
      </c>
      <c r="F13" s="517" t="s">
        <v>1739</v>
      </c>
      <c r="G13" s="534">
        <v>191</v>
      </c>
      <c r="H13" s="513">
        <f t="shared" si="0"/>
        <v>1146</v>
      </c>
      <c r="I13" s="517" t="s">
        <v>1739</v>
      </c>
      <c r="J13" s="646">
        <f>+H13/100</f>
        <v>11.46</v>
      </c>
      <c r="K13" s="517" t="s">
        <v>1739</v>
      </c>
      <c r="L13" s="1033">
        <v>11</v>
      </c>
      <c r="M13" s="655"/>
      <c r="N13" s="656"/>
      <c r="O13" s="657"/>
      <c r="P13" s="657"/>
      <c r="Q13" s="655"/>
    </row>
    <row r="14" spans="1:18" s="321" customFormat="1">
      <c r="A14" s="514">
        <v>11</v>
      </c>
      <c r="B14" s="644" t="s">
        <v>10765</v>
      </c>
      <c r="C14" s="643" t="s">
        <v>4452</v>
      </c>
      <c r="D14" s="643" t="s">
        <v>10766</v>
      </c>
      <c r="E14" s="538">
        <v>1</v>
      </c>
      <c r="F14" s="537" t="s">
        <v>1739</v>
      </c>
      <c r="G14" s="537">
        <v>191</v>
      </c>
      <c r="H14" s="513">
        <f t="shared" si="0"/>
        <v>191</v>
      </c>
      <c r="I14" s="537" t="s">
        <v>1739</v>
      </c>
      <c r="J14" s="646">
        <f>H14</f>
        <v>191</v>
      </c>
      <c r="K14" s="537" t="s">
        <v>1739</v>
      </c>
      <c r="L14" s="1033">
        <v>191</v>
      </c>
      <c r="M14" s="655"/>
      <c r="N14" s="656"/>
      <c r="O14" s="657"/>
      <c r="P14" s="657"/>
      <c r="Q14" s="655"/>
      <c r="R14" s="525"/>
    </row>
    <row r="15" spans="1:18" s="321" customFormat="1" ht="18.75" customHeight="1">
      <c r="A15" s="514">
        <v>12</v>
      </c>
      <c r="B15" s="644" t="s">
        <v>12023</v>
      </c>
      <c r="C15" s="643" t="s">
        <v>4429</v>
      </c>
      <c r="D15" s="643" t="s">
        <v>12024</v>
      </c>
      <c r="E15" s="538">
        <v>1</v>
      </c>
      <c r="F15" s="537" t="s">
        <v>1739</v>
      </c>
      <c r="G15" s="537">
        <v>191</v>
      </c>
      <c r="H15" s="513">
        <f t="shared" si="0"/>
        <v>191</v>
      </c>
      <c r="I15" s="537" t="s">
        <v>1739</v>
      </c>
      <c r="J15" s="646">
        <f>H15</f>
        <v>191</v>
      </c>
      <c r="K15" s="537" t="s">
        <v>1739</v>
      </c>
      <c r="L15" s="1033">
        <v>191</v>
      </c>
      <c r="M15" s="655"/>
      <c r="N15" s="656"/>
      <c r="O15" s="657"/>
      <c r="P15" s="657"/>
      <c r="Q15" s="655"/>
      <c r="R15" s="525"/>
    </row>
    <row r="16" spans="1:18" s="321" customFormat="1" ht="18.75" customHeight="1">
      <c r="A16" s="514">
        <v>13</v>
      </c>
      <c r="B16" s="644" t="s">
        <v>11102</v>
      </c>
      <c r="C16" s="643" t="s">
        <v>4493</v>
      </c>
      <c r="D16" s="643" t="s">
        <v>4494</v>
      </c>
      <c r="E16" s="538">
        <v>20</v>
      </c>
      <c r="F16" s="537" t="s">
        <v>7650</v>
      </c>
      <c r="G16" s="537">
        <v>191</v>
      </c>
      <c r="H16" s="513">
        <f t="shared" si="0"/>
        <v>3820</v>
      </c>
      <c r="I16" s="537" t="s">
        <v>7650</v>
      </c>
      <c r="J16" s="648">
        <f>+H16/400</f>
        <v>9.5500000000000007</v>
      </c>
      <c r="K16" s="537" t="s">
        <v>1739</v>
      </c>
      <c r="L16" s="1033">
        <v>10</v>
      </c>
      <c r="M16" s="655"/>
      <c r="N16" s="656"/>
      <c r="O16" s="657"/>
      <c r="P16" s="657"/>
      <c r="Q16" s="655"/>
      <c r="R16" s="525"/>
    </row>
    <row r="17" spans="1:19" s="321" customFormat="1" ht="18.75" customHeight="1">
      <c r="A17" s="514">
        <v>14</v>
      </c>
      <c r="B17" s="644"/>
      <c r="C17" s="643" t="s">
        <v>4585</v>
      </c>
      <c r="D17" s="643" t="s">
        <v>12572</v>
      </c>
      <c r="E17" s="538">
        <v>12</v>
      </c>
      <c r="F17" s="537" t="s">
        <v>7650</v>
      </c>
      <c r="G17" s="537">
        <v>191</v>
      </c>
      <c r="H17" s="513">
        <f t="shared" si="0"/>
        <v>2292</v>
      </c>
      <c r="I17" s="537" t="s">
        <v>7650</v>
      </c>
      <c r="J17" s="646">
        <f>+H17/400</f>
        <v>5.73</v>
      </c>
      <c r="K17" s="537" t="s">
        <v>1739</v>
      </c>
      <c r="L17" s="1033">
        <v>6</v>
      </c>
      <c r="M17" s="655"/>
      <c r="N17" s="656"/>
      <c r="O17" s="657"/>
      <c r="P17" s="657"/>
      <c r="Q17" s="655"/>
      <c r="R17" s="525"/>
    </row>
    <row r="18" spans="1:19">
      <c r="A18" s="514">
        <v>15</v>
      </c>
      <c r="B18" s="644" t="s">
        <v>11969</v>
      </c>
      <c r="C18" s="643"/>
      <c r="D18" s="643" t="s">
        <v>11970</v>
      </c>
      <c r="E18" s="538">
        <v>2</v>
      </c>
      <c r="F18" s="537" t="s">
        <v>7650</v>
      </c>
      <c r="G18" s="537">
        <v>191</v>
      </c>
      <c r="H18" s="513">
        <f t="shared" si="0"/>
        <v>382</v>
      </c>
      <c r="I18" s="537" t="s">
        <v>7650</v>
      </c>
      <c r="J18" s="646">
        <f>H18/100</f>
        <v>3.82</v>
      </c>
      <c r="K18" s="537" t="s">
        <v>1739</v>
      </c>
      <c r="L18" s="1033">
        <v>4</v>
      </c>
      <c r="M18" s="655"/>
      <c r="N18" s="656"/>
      <c r="O18" s="657"/>
      <c r="P18" s="657"/>
      <c r="Q18" s="655"/>
    </row>
    <row r="19" spans="1:19">
      <c r="A19" s="514">
        <v>16</v>
      </c>
      <c r="B19" s="644" t="s">
        <v>11304</v>
      </c>
      <c r="C19" s="643"/>
      <c r="D19" s="643" t="s">
        <v>4255</v>
      </c>
      <c r="E19" s="538">
        <v>4</v>
      </c>
      <c r="F19" s="537" t="s">
        <v>1739</v>
      </c>
      <c r="G19" s="537">
        <v>191</v>
      </c>
      <c r="H19" s="513">
        <f t="shared" si="0"/>
        <v>764</v>
      </c>
      <c r="I19" s="537" t="s">
        <v>1739</v>
      </c>
      <c r="J19" s="646">
        <f>H19/100</f>
        <v>7.64</v>
      </c>
      <c r="K19" s="537" t="s">
        <v>1724</v>
      </c>
      <c r="L19" s="1033">
        <v>8</v>
      </c>
      <c r="M19" s="655"/>
      <c r="N19" s="656"/>
      <c r="O19" s="657"/>
      <c r="P19" s="657"/>
      <c r="Q19" s="655"/>
    </row>
    <row r="20" spans="1:19">
      <c r="A20" s="514">
        <v>17</v>
      </c>
      <c r="B20" s="644" t="s">
        <v>10882</v>
      </c>
      <c r="C20" s="643"/>
      <c r="D20" s="643" t="s">
        <v>4207</v>
      </c>
      <c r="E20" s="538">
        <v>2</v>
      </c>
      <c r="F20" s="537" t="s">
        <v>1739</v>
      </c>
      <c r="G20" s="537">
        <v>191</v>
      </c>
      <c r="H20" s="513">
        <f t="shared" si="0"/>
        <v>382</v>
      </c>
      <c r="I20" s="537" t="s">
        <v>1739</v>
      </c>
      <c r="J20" s="646">
        <f>H20/100</f>
        <v>3.82</v>
      </c>
      <c r="K20" s="537" t="s">
        <v>1724</v>
      </c>
      <c r="L20" s="1033">
        <v>4</v>
      </c>
      <c r="M20" s="655"/>
      <c r="N20" s="656"/>
      <c r="O20" s="657"/>
      <c r="P20" s="657"/>
      <c r="Q20" s="655"/>
    </row>
    <row r="21" spans="1:19">
      <c r="A21" s="514">
        <v>18</v>
      </c>
      <c r="B21" s="644" t="s">
        <v>11285</v>
      </c>
      <c r="C21" s="643"/>
      <c r="D21" s="643" t="s">
        <v>4623</v>
      </c>
      <c r="E21" s="538">
        <v>2</v>
      </c>
      <c r="F21" s="537" t="s">
        <v>1739</v>
      </c>
      <c r="G21" s="537">
        <v>191</v>
      </c>
      <c r="H21" s="513">
        <f t="shared" si="0"/>
        <v>382</v>
      </c>
      <c r="I21" s="537" t="s">
        <v>1739</v>
      </c>
      <c r="J21" s="646">
        <f>H21/100</f>
        <v>3.82</v>
      </c>
      <c r="K21" s="537" t="s">
        <v>1724</v>
      </c>
      <c r="L21" s="1033">
        <v>4</v>
      </c>
      <c r="M21" s="655"/>
      <c r="N21" s="656"/>
      <c r="O21" s="657"/>
      <c r="P21" s="657"/>
      <c r="Q21" s="655"/>
    </row>
    <row r="22" spans="1:19">
      <c r="A22" s="514">
        <v>19</v>
      </c>
      <c r="B22" s="644" t="s">
        <v>11103</v>
      </c>
      <c r="C22" s="643"/>
      <c r="D22" s="643" t="s">
        <v>4495</v>
      </c>
      <c r="E22" s="538">
        <v>15</v>
      </c>
      <c r="F22" s="537" t="s">
        <v>7650</v>
      </c>
      <c r="G22" s="537">
        <v>191</v>
      </c>
      <c r="H22" s="513">
        <f t="shared" si="0"/>
        <v>2865</v>
      </c>
      <c r="I22" s="537" t="s">
        <v>7650</v>
      </c>
      <c r="J22" s="648">
        <f>+H22/400</f>
        <v>7.1624999999999996</v>
      </c>
      <c r="K22" s="537" t="s">
        <v>1739</v>
      </c>
      <c r="L22" s="1033">
        <v>7</v>
      </c>
      <c r="M22" s="655"/>
      <c r="N22" s="656"/>
      <c r="O22" s="657"/>
      <c r="P22" s="657"/>
      <c r="Q22" s="655"/>
    </row>
    <row r="23" spans="1:19" s="321" customFormat="1" ht="18.75" customHeight="1">
      <c r="A23" s="520"/>
      <c r="B23" s="542"/>
      <c r="C23" s="543"/>
      <c r="D23" s="543"/>
      <c r="E23" s="544"/>
      <c r="F23" s="542"/>
      <c r="G23" s="542"/>
      <c r="H23" s="542"/>
      <c r="I23" s="542"/>
      <c r="J23" s="542"/>
      <c r="K23" s="542"/>
      <c r="L23" s="525"/>
      <c r="M23" s="525"/>
      <c r="N23" s="525"/>
      <c r="O23" s="657"/>
      <c r="P23" s="657"/>
      <c r="Q23" s="525"/>
      <c r="R23" s="525"/>
    </row>
    <row r="24" spans="1:19" ht="18.75" customHeight="1">
      <c r="A24" s="334" t="s">
        <v>7654</v>
      </c>
      <c r="B24" s="355"/>
      <c r="C24" s="355"/>
      <c r="D24" s="355"/>
      <c r="E24" s="355"/>
      <c r="F24" s="355"/>
      <c r="G24" s="355"/>
      <c r="H24" s="355"/>
      <c r="I24" s="355"/>
      <c r="J24" s="355"/>
      <c r="K24" s="355"/>
      <c r="L24" s="355"/>
      <c r="M24" s="355"/>
      <c r="N24" s="355"/>
      <c r="O24" s="657"/>
      <c r="P24" s="657"/>
      <c r="Q24" s="355"/>
      <c r="R24" s="355"/>
    </row>
    <row r="25" spans="1:19" ht="37.5" customHeight="1">
      <c r="A25" s="1305" t="s">
        <v>12</v>
      </c>
      <c r="B25" s="1307" t="s">
        <v>7638</v>
      </c>
      <c r="C25" s="1307" t="s">
        <v>7639</v>
      </c>
      <c r="D25" s="1307" t="s">
        <v>7644</v>
      </c>
      <c r="E25" s="1309" t="s">
        <v>12092</v>
      </c>
      <c r="F25" s="1310"/>
      <c r="G25" s="1314" t="s">
        <v>12091</v>
      </c>
      <c r="H25" s="1315"/>
      <c r="I25" s="1309" t="s">
        <v>12093</v>
      </c>
      <c r="J25" s="1310"/>
      <c r="K25" s="1313" t="s">
        <v>12094</v>
      </c>
      <c r="L25" s="1313"/>
      <c r="M25" s="1313" t="s">
        <v>16795</v>
      </c>
      <c r="N25" s="1313"/>
      <c r="O25" s="657"/>
      <c r="P25" s="657"/>
      <c r="Q25" s="355"/>
      <c r="R25" s="355"/>
    </row>
    <row r="26" spans="1:19" ht="18.75" customHeight="1" thickBot="1">
      <c r="A26" s="1306"/>
      <c r="B26" s="1308"/>
      <c r="C26" s="1308"/>
      <c r="D26" s="1308"/>
      <c r="E26" s="653" t="s">
        <v>7649</v>
      </c>
      <c r="F26" s="653" t="s">
        <v>7647</v>
      </c>
      <c r="G26" s="652" t="s">
        <v>7649</v>
      </c>
      <c r="H26" s="652" t="s">
        <v>7647</v>
      </c>
      <c r="I26" s="653" t="s">
        <v>7649</v>
      </c>
      <c r="J26" s="653" t="s">
        <v>7647</v>
      </c>
      <c r="K26" s="652" t="s">
        <v>7649</v>
      </c>
      <c r="L26" s="652" t="s">
        <v>7647</v>
      </c>
      <c r="M26" s="652" t="s">
        <v>7649</v>
      </c>
      <c r="N26" s="652" t="s">
        <v>7647</v>
      </c>
      <c r="O26" s="657"/>
      <c r="P26" s="657"/>
      <c r="Q26" s="355"/>
      <c r="R26" s="355"/>
    </row>
    <row r="27" spans="1:19" ht="18.75" customHeight="1" thickTop="1">
      <c r="A27" s="509">
        <v>1</v>
      </c>
      <c r="B27" s="510" t="s">
        <v>11697</v>
      </c>
      <c r="C27" s="511" t="s">
        <v>4706</v>
      </c>
      <c r="D27" s="511" t="s">
        <v>8822</v>
      </c>
      <c r="E27" s="651">
        <v>39</v>
      </c>
      <c r="F27" s="512" t="s">
        <v>1739</v>
      </c>
      <c r="G27" s="649">
        <v>38</v>
      </c>
      <c r="H27" s="650" t="s">
        <v>1739</v>
      </c>
      <c r="I27" s="651">
        <v>38</v>
      </c>
      <c r="J27" s="512" t="s">
        <v>1739</v>
      </c>
      <c r="K27" s="649">
        <v>38</v>
      </c>
      <c r="L27" s="650" t="s">
        <v>1739</v>
      </c>
      <c r="M27" s="651">
        <v>38</v>
      </c>
      <c r="N27" s="512" t="s">
        <v>1739</v>
      </c>
      <c r="O27" s="1031">
        <f>+E27+G27+I27+K27+M27</f>
        <v>191</v>
      </c>
      <c r="P27" s="1031">
        <f>+L4-O27</f>
        <v>0</v>
      </c>
      <c r="Q27" s="539"/>
      <c r="R27" s="540"/>
      <c r="S27" s="541"/>
    </row>
    <row r="28" spans="1:19" ht="18.75" customHeight="1">
      <c r="A28" s="514">
        <v>2</v>
      </c>
      <c r="B28" s="515" t="s">
        <v>10951</v>
      </c>
      <c r="C28" s="516" t="s">
        <v>4452</v>
      </c>
      <c r="D28" s="516" t="s">
        <v>4453</v>
      </c>
      <c r="E28" s="518">
        <v>195</v>
      </c>
      <c r="F28" s="517" t="s">
        <v>1739</v>
      </c>
      <c r="G28" s="526">
        <v>190</v>
      </c>
      <c r="H28" s="527" t="s">
        <v>1739</v>
      </c>
      <c r="I28" s="518">
        <v>190</v>
      </c>
      <c r="J28" s="517" t="s">
        <v>1739</v>
      </c>
      <c r="K28" s="526">
        <v>190</v>
      </c>
      <c r="L28" s="527" t="s">
        <v>1739</v>
      </c>
      <c r="M28" s="518">
        <v>190</v>
      </c>
      <c r="N28" s="517" t="s">
        <v>1739</v>
      </c>
      <c r="O28" s="1031">
        <f t="shared" ref="O28:O45" si="1">+E28+G28+I28+K28+M28</f>
        <v>955</v>
      </c>
      <c r="P28" s="1031">
        <f t="shared" ref="P28:P45" si="2">+L5-O28</f>
        <v>0</v>
      </c>
      <c r="Q28" s="539"/>
      <c r="R28" s="540"/>
      <c r="S28" s="541"/>
    </row>
    <row r="29" spans="1:19" ht="18.75" customHeight="1">
      <c r="A29" s="514">
        <v>3</v>
      </c>
      <c r="B29" s="515" t="s">
        <v>11401</v>
      </c>
      <c r="C29" s="516" t="s">
        <v>3199</v>
      </c>
      <c r="D29" s="516" t="s">
        <v>4827</v>
      </c>
      <c r="E29" s="518">
        <v>39</v>
      </c>
      <c r="F29" s="517" t="s">
        <v>1739</v>
      </c>
      <c r="G29" s="526">
        <v>38</v>
      </c>
      <c r="H29" s="527" t="s">
        <v>1739</v>
      </c>
      <c r="I29" s="518">
        <v>38</v>
      </c>
      <c r="J29" s="517" t="s">
        <v>1739</v>
      </c>
      <c r="K29" s="526">
        <v>38</v>
      </c>
      <c r="L29" s="527" t="s">
        <v>1739</v>
      </c>
      <c r="M29" s="518">
        <v>38</v>
      </c>
      <c r="N29" s="517" t="s">
        <v>1739</v>
      </c>
      <c r="O29" s="1031">
        <f t="shared" si="1"/>
        <v>191</v>
      </c>
      <c r="P29" s="1031">
        <f t="shared" si="2"/>
        <v>0</v>
      </c>
      <c r="Q29" s="539"/>
      <c r="R29" s="540"/>
      <c r="S29" s="541"/>
    </row>
    <row r="30" spans="1:19" ht="18.75" customHeight="1">
      <c r="A30" s="514">
        <v>4</v>
      </c>
      <c r="B30" s="515" t="s">
        <v>11066</v>
      </c>
      <c r="C30" s="516" t="s">
        <v>4401</v>
      </c>
      <c r="D30" s="516" t="s">
        <v>9764</v>
      </c>
      <c r="E30" s="518">
        <v>39</v>
      </c>
      <c r="F30" s="517" t="s">
        <v>1739</v>
      </c>
      <c r="G30" s="526">
        <v>38</v>
      </c>
      <c r="H30" s="527" t="s">
        <v>1739</v>
      </c>
      <c r="I30" s="518">
        <v>38</v>
      </c>
      <c r="J30" s="517" t="s">
        <v>1739</v>
      </c>
      <c r="K30" s="526">
        <v>38</v>
      </c>
      <c r="L30" s="527" t="s">
        <v>1739</v>
      </c>
      <c r="M30" s="518">
        <v>38</v>
      </c>
      <c r="N30" s="517" t="s">
        <v>1739</v>
      </c>
      <c r="O30" s="1031">
        <f t="shared" si="1"/>
        <v>191</v>
      </c>
      <c r="P30" s="1031">
        <f t="shared" si="2"/>
        <v>0</v>
      </c>
      <c r="Q30" s="539"/>
      <c r="R30" s="540"/>
      <c r="S30" s="541"/>
    </row>
    <row r="31" spans="1:19" ht="18.75" customHeight="1">
      <c r="A31" s="514">
        <v>5</v>
      </c>
      <c r="B31" s="515" t="s">
        <v>11072</v>
      </c>
      <c r="C31" s="516" t="s">
        <v>2789</v>
      </c>
      <c r="D31" s="516" t="s">
        <v>9766</v>
      </c>
      <c r="E31" s="518">
        <v>20</v>
      </c>
      <c r="F31" s="517" t="s">
        <v>1724</v>
      </c>
      <c r="G31" s="526">
        <v>19</v>
      </c>
      <c r="H31" s="527" t="s">
        <v>1724</v>
      </c>
      <c r="I31" s="518">
        <v>19</v>
      </c>
      <c r="J31" s="517" t="s">
        <v>1724</v>
      </c>
      <c r="K31" s="526">
        <v>19</v>
      </c>
      <c r="L31" s="527" t="s">
        <v>1724</v>
      </c>
      <c r="M31" s="518">
        <v>19</v>
      </c>
      <c r="N31" s="517" t="s">
        <v>1724</v>
      </c>
      <c r="O31" s="1031">
        <f>+E31+G31+I31+K31+M31</f>
        <v>96</v>
      </c>
      <c r="P31" s="1031">
        <f>+L8-O31</f>
        <v>0</v>
      </c>
      <c r="Q31" s="539"/>
      <c r="R31" s="540"/>
      <c r="S31" s="541"/>
    </row>
    <row r="32" spans="1:19" ht="18.75" customHeight="1">
      <c r="A32" s="514">
        <v>6</v>
      </c>
      <c r="B32" s="515" t="s">
        <v>11357</v>
      </c>
      <c r="C32" s="516" t="s">
        <v>4236</v>
      </c>
      <c r="D32" s="516" t="s">
        <v>4237</v>
      </c>
      <c r="E32" s="518">
        <v>8</v>
      </c>
      <c r="F32" s="517" t="s">
        <v>1739</v>
      </c>
      <c r="G32" s="528">
        <v>8</v>
      </c>
      <c r="H32" s="527" t="s">
        <v>1739</v>
      </c>
      <c r="I32" s="519">
        <v>8</v>
      </c>
      <c r="J32" s="517" t="s">
        <v>1739</v>
      </c>
      <c r="K32" s="528">
        <v>7</v>
      </c>
      <c r="L32" s="527" t="s">
        <v>1739</v>
      </c>
      <c r="M32" s="519">
        <v>7</v>
      </c>
      <c r="N32" s="517" t="s">
        <v>1739</v>
      </c>
      <c r="O32" s="1031">
        <f t="shared" si="1"/>
        <v>38</v>
      </c>
      <c r="P32" s="1031">
        <f t="shared" si="2"/>
        <v>0</v>
      </c>
      <c r="Q32" s="539"/>
      <c r="R32" s="540"/>
      <c r="S32" s="541"/>
    </row>
    <row r="33" spans="1:19" ht="18.75" customHeight="1">
      <c r="A33" s="514">
        <v>7</v>
      </c>
      <c r="B33" s="515" t="s">
        <v>12057</v>
      </c>
      <c r="C33" s="516" t="s">
        <v>7871</v>
      </c>
      <c r="D33" s="516" t="s">
        <v>12058</v>
      </c>
      <c r="E33" s="518">
        <v>12</v>
      </c>
      <c r="F33" s="517" t="s">
        <v>1739</v>
      </c>
      <c r="G33" s="528">
        <v>12</v>
      </c>
      <c r="H33" s="527" t="s">
        <v>1739</v>
      </c>
      <c r="I33" s="519">
        <v>11</v>
      </c>
      <c r="J33" s="517" t="s">
        <v>1739</v>
      </c>
      <c r="K33" s="528">
        <v>11</v>
      </c>
      <c r="L33" s="527" t="s">
        <v>1739</v>
      </c>
      <c r="M33" s="519">
        <v>11</v>
      </c>
      <c r="N33" s="517" t="s">
        <v>1739</v>
      </c>
      <c r="O33" s="1031">
        <f t="shared" si="1"/>
        <v>57</v>
      </c>
      <c r="P33" s="1031">
        <f t="shared" si="2"/>
        <v>0</v>
      </c>
      <c r="Q33" s="539"/>
      <c r="R33" s="540"/>
      <c r="S33" s="541"/>
    </row>
    <row r="34" spans="1:19" ht="18.75" customHeight="1">
      <c r="A34" s="514">
        <v>8</v>
      </c>
      <c r="B34" s="515" t="s">
        <v>11023</v>
      </c>
      <c r="C34" s="516" t="s">
        <v>4607</v>
      </c>
      <c r="D34" s="516" t="s">
        <v>9717</v>
      </c>
      <c r="E34" s="518">
        <v>1</v>
      </c>
      <c r="F34" s="517" t="s">
        <v>4608</v>
      </c>
      <c r="G34" s="526">
        <v>1</v>
      </c>
      <c r="H34" s="527" t="s">
        <v>4608</v>
      </c>
      <c r="I34" s="518">
        <v>1</v>
      </c>
      <c r="J34" s="517" t="s">
        <v>4608</v>
      </c>
      <c r="K34" s="526">
        <v>1</v>
      </c>
      <c r="L34" s="527" t="s">
        <v>4608</v>
      </c>
      <c r="M34" s="518"/>
      <c r="N34" s="517" t="s">
        <v>4608</v>
      </c>
      <c r="O34" s="1031">
        <f t="shared" si="1"/>
        <v>4</v>
      </c>
      <c r="P34" s="1031">
        <f t="shared" si="2"/>
        <v>0</v>
      </c>
      <c r="Q34" s="539"/>
      <c r="R34" s="540"/>
      <c r="S34" s="541"/>
    </row>
    <row r="35" spans="1:19" ht="18.75" customHeight="1">
      <c r="A35" s="514">
        <v>9</v>
      </c>
      <c r="B35" s="515" t="s">
        <v>11296</v>
      </c>
      <c r="C35" s="516" t="s">
        <v>4111</v>
      </c>
      <c r="D35" s="516" t="s">
        <v>4189</v>
      </c>
      <c r="E35" s="518">
        <v>1</v>
      </c>
      <c r="F35" s="517" t="s">
        <v>1724</v>
      </c>
      <c r="G35" s="526"/>
      <c r="H35" s="527" t="s">
        <v>1724</v>
      </c>
      <c r="I35" s="518"/>
      <c r="J35" s="517" t="s">
        <v>1724</v>
      </c>
      <c r="K35" s="526"/>
      <c r="L35" s="527" t="s">
        <v>1724</v>
      </c>
      <c r="M35" s="518"/>
      <c r="N35" s="517" t="s">
        <v>1724</v>
      </c>
      <c r="O35" s="1031">
        <f t="shared" si="1"/>
        <v>1</v>
      </c>
      <c r="P35" s="1031">
        <f t="shared" si="2"/>
        <v>0</v>
      </c>
      <c r="Q35" s="539"/>
      <c r="R35" s="540"/>
      <c r="S35" s="541"/>
    </row>
    <row r="36" spans="1:19" ht="18.75" customHeight="1">
      <c r="A36" s="514">
        <v>10</v>
      </c>
      <c r="B36" s="515" t="s">
        <v>11288</v>
      </c>
      <c r="C36" s="516" t="s">
        <v>11288</v>
      </c>
      <c r="D36" s="516" t="s">
        <v>4626</v>
      </c>
      <c r="E36" s="518">
        <v>3</v>
      </c>
      <c r="F36" s="517" t="s">
        <v>1739</v>
      </c>
      <c r="G36" s="526">
        <v>2</v>
      </c>
      <c r="H36" s="527" t="s">
        <v>1739</v>
      </c>
      <c r="I36" s="518">
        <v>2</v>
      </c>
      <c r="J36" s="517" t="s">
        <v>1739</v>
      </c>
      <c r="K36" s="526">
        <v>2</v>
      </c>
      <c r="L36" s="527" t="s">
        <v>1739</v>
      </c>
      <c r="M36" s="518">
        <v>2</v>
      </c>
      <c r="N36" s="517" t="s">
        <v>1739</v>
      </c>
      <c r="O36" s="1031">
        <f t="shared" si="1"/>
        <v>11</v>
      </c>
      <c r="P36" s="1031">
        <f t="shared" si="2"/>
        <v>0</v>
      </c>
      <c r="Q36" s="539"/>
      <c r="R36" s="540"/>
      <c r="S36" s="541"/>
    </row>
    <row r="37" spans="1:19">
      <c r="A37" s="514">
        <v>11</v>
      </c>
      <c r="B37" s="515" t="s">
        <v>10765</v>
      </c>
      <c r="C37" s="516" t="s">
        <v>4452</v>
      </c>
      <c r="D37" s="516" t="s">
        <v>10766</v>
      </c>
      <c r="E37" s="518">
        <v>39</v>
      </c>
      <c r="F37" s="517" t="s">
        <v>1739</v>
      </c>
      <c r="G37" s="526">
        <v>38</v>
      </c>
      <c r="H37" s="527" t="s">
        <v>1739</v>
      </c>
      <c r="I37" s="518">
        <v>38</v>
      </c>
      <c r="J37" s="517" t="s">
        <v>1739</v>
      </c>
      <c r="K37" s="526">
        <v>38</v>
      </c>
      <c r="L37" s="527" t="s">
        <v>1739</v>
      </c>
      <c r="M37" s="518">
        <v>38</v>
      </c>
      <c r="N37" s="517" t="s">
        <v>1739</v>
      </c>
      <c r="O37" s="1031">
        <f t="shared" si="1"/>
        <v>191</v>
      </c>
      <c r="P37" s="1031">
        <f t="shared" si="2"/>
        <v>0</v>
      </c>
      <c r="Q37" s="539"/>
      <c r="R37" s="540"/>
      <c r="S37" s="541"/>
    </row>
    <row r="38" spans="1:19" ht="18.75" customHeight="1">
      <c r="A38" s="514">
        <v>12</v>
      </c>
      <c r="B38" s="515" t="s">
        <v>12023</v>
      </c>
      <c r="C38" s="516" t="s">
        <v>4429</v>
      </c>
      <c r="D38" s="516" t="s">
        <v>12024</v>
      </c>
      <c r="E38" s="518">
        <v>39</v>
      </c>
      <c r="F38" s="517" t="s">
        <v>1739</v>
      </c>
      <c r="G38" s="526">
        <v>38</v>
      </c>
      <c r="H38" s="527" t="s">
        <v>1739</v>
      </c>
      <c r="I38" s="518">
        <v>38</v>
      </c>
      <c r="J38" s="517" t="s">
        <v>1739</v>
      </c>
      <c r="K38" s="526">
        <v>38</v>
      </c>
      <c r="L38" s="527" t="s">
        <v>1739</v>
      </c>
      <c r="M38" s="518">
        <v>38</v>
      </c>
      <c r="N38" s="517" t="s">
        <v>1739</v>
      </c>
      <c r="O38" s="1031">
        <f t="shared" si="1"/>
        <v>191</v>
      </c>
      <c r="P38" s="1031">
        <f t="shared" si="2"/>
        <v>0</v>
      </c>
      <c r="Q38" s="539"/>
      <c r="R38" s="540"/>
      <c r="S38" s="541"/>
    </row>
    <row r="39" spans="1:19">
      <c r="A39" s="514">
        <v>13</v>
      </c>
      <c r="B39" s="515" t="s">
        <v>11102</v>
      </c>
      <c r="C39" s="516" t="s">
        <v>4493</v>
      </c>
      <c r="D39" s="516" t="s">
        <v>4494</v>
      </c>
      <c r="E39" s="518">
        <v>2</v>
      </c>
      <c r="F39" s="517" t="s">
        <v>1739</v>
      </c>
      <c r="G39" s="526">
        <v>2</v>
      </c>
      <c r="H39" s="527" t="s">
        <v>1739</v>
      </c>
      <c r="I39" s="518">
        <v>2</v>
      </c>
      <c r="J39" s="517" t="s">
        <v>1739</v>
      </c>
      <c r="K39" s="526">
        <v>2</v>
      </c>
      <c r="L39" s="527" t="s">
        <v>1739</v>
      </c>
      <c r="M39" s="518">
        <v>2</v>
      </c>
      <c r="N39" s="517" t="s">
        <v>1739</v>
      </c>
      <c r="O39" s="1031">
        <f t="shared" si="1"/>
        <v>10</v>
      </c>
      <c r="P39" s="1031">
        <f t="shared" si="2"/>
        <v>0</v>
      </c>
      <c r="Q39" s="539"/>
      <c r="R39" s="540"/>
      <c r="S39" s="541"/>
    </row>
    <row r="40" spans="1:19">
      <c r="A40" s="514">
        <v>14</v>
      </c>
      <c r="B40" s="515"/>
      <c r="C40" s="516" t="s">
        <v>4585</v>
      </c>
      <c r="D40" s="516" t="s">
        <v>12572</v>
      </c>
      <c r="E40" s="518">
        <v>2</v>
      </c>
      <c r="F40" s="517" t="s">
        <v>1739</v>
      </c>
      <c r="G40" s="526">
        <v>1</v>
      </c>
      <c r="H40" s="527" t="s">
        <v>1739</v>
      </c>
      <c r="I40" s="518">
        <v>1</v>
      </c>
      <c r="J40" s="517" t="s">
        <v>1739</v>
      </c>
      <c r="K40" s="526">
        <v>1</v>
      </c>
      <c r="L40" s="527" t="s">
        <v>1739</v>
      </c>
      <c r="M40" s="518">
        <v>1</v>
      </c>
      <c r="N40" s="517" t="s">
        <v>1739</v>
      </c>
      <c r="O40" s="1031">
        <f t="shared" si="1"/>
        <v>6</v>
      </c>
      <c r="P40" s="1031">
        <f t="shared" si="2"/>
        <v>0</v>
      </c>
      <c r="Q40" s="539"/>
      <c r="R40" s="540"/>
      <c r="S40" s="541"/>
    </row>
    <row r="41" spans="1:19">
      <c r="A41" s="514">
        <v>15</v>
      </c>
      <c r="B41" s="515" t="s">
        <v>11969</v>
      </c>
      <c r="C41" s="516"/>
      <c r="D41" s="516" t="s">
        <v>11970</v>
      </c>
      <c r="E41" s="518">
        <v>1</v>
      </c>
      <c r="F41" s="517" t="s">
        <v>1739</v>
      </c>
      <c r="G41" s="526">
        <v>1</v>
      </c>
      <c r="H41" s="527" t="s">
        <v>1739</v>
      </c>
      <c r="I41" s="518">
        <v>1</v>
      </c>
      <c r="J41" s="517" t="s">
        <v>1739</v>
      </c>
      <c r="K41" s="526">
        <v>1</v>
      </c>
      <c r="L41" s="527" t="s">
        <v>1739</v>
      </c>
      <c r="M41" s="518"/>
      <c r="N41" s="517" t="s">
        <v>1739</v>
      </c>
      <c r="O41" s="1031">
        <f t="shared" si="1"/>
        <v>4</v>
      </c>
      <c r="P41" s="1031">
        <f t="shared" si="2"/>
        <v>0</v>
      </c>
    </row>
    <row r="42" spans="1:19">
      <c r="A42" s="514">
        <v>16</v>
      </c>
      <c r="B42" s="515" t="s">
        <v>11304</v>
      </c>
      <c r="C42" s="516"/>
      <c r="D42" s="516" t="s">
        <v>4255</v>
      </c>
      <c r="E42" s="518">
        <v>2</v>
      </c>
      <c r="F42" s="517" t="s">
        <v>1724</v>
      </c>
      <c r="G42" s="526">
        <v>2</v>
      </c>
      <c r="H42" s="527" t="s">
        <v>1724</v>
      </c>
      <c r="I42" s="518">
        <v>2</v>
      </c>
      <c r="J42" s="517" t="s">
        <v>1724</v>
      </c>
      <c r="K42" s="526">
        <v>1</v>
      </c>
      <c r="L42" s="527" t="s">
        <v>1724</v>
      </c>
      <c r="M42" s="518">
        <v>1</v>
      </c>
      <c r="N42" s="517" t="s">
        <v>1724</v>
      </c>
      <c r="O42" s="1031">
        <f t="shared" si="1"/>
        <v>8</v>
      </c>
      <c r="P42" s="1031">
        <f t="shared" si="2"/>
        <v>0</v>
      </c>
    </row>
    <row r="43" spans="1:19">
      <c r="A43" s="514">
        <v>17</v>
      </c>
      <c r="B43" s="636" t="s">
        <v>10882</v>
      </c>
      <c r="C43" s="637"/>
      <c r="D43" s="637" t="s">
        <v>4207</v>
      </c>
      <c r="E43" s="638">
        <v>1</v>
      </c>
      <c r="F43" s="639" t="s">
        <v>1724</v>
      </c>
      <c r="G43" s="640">
        <v>1</v>
      </c>
      <c r="H43" s="641" t="s">
        <v>1724</v>
      </c>
      <c r="I43" s="638">
        <v>1</v>
      </c>
      <c r="J43" s="639" t="s">
        <v>1724</v>
      </c>
      <c r="K43" s="640">
        <v>1</v>
      </c>
      <c r="L43" s="641" t="s">
        <v>1724</v>
      </c>
      <c r="M43" s="638"/>
      <c r="N43" s="639" t="s">
        <v>1724</v>
      </c>
      <c r="O43" s="1031">
        <f t="shared" si="1"/>
        <v>4</v>
      </c>
      <c r="P43" s="1031">
        <f t="shared" si="2"/>
        <v>0</v>
      </c>
    </row>
    <row r="44" spans="1:19">
      <c r="A44" s="514">
        <v>18</v>
      </c>
      <c r="B44" s="636" t="s">
        <v>11285</v>
      </c>
      <c r="C44" s="637"/>
      <c r="D44" s="637" t="s">
        <v>4623</v>
      </c>
      <c r="E44" s="638">
        <v>1</v>
      </c>
      <c r="F44" s="639" t="s">
        <v>1724</v>
      </c>
      <c r="G44" s="640">
        <v>1</v>
      </c>
      <c r="H44" s="641" t="s">
        <v>1724</v>
      </c>
      <c r="I44" s="638">
        <v>1</v>
      </c>
      <c r="J44" s="639" t="s">
        <v>1724</v>
      </c>
      <c r="K44" s="640">
        <v>1</v>
      </c>
      <c r="L44" s="641" t="s">
        <v>1724</v>
      </c>
      <c r="M44" s="638"/>
      <c r="N44" s="639" t="s">
        <v>1724</v>
      </c>
      <c r="O44" s="1031">
        <f t="shared" si="1"/>
        <v>4</v>
      </c>
      <c r="P44" s="1031">
        <f t="shared" si="2"/>
        <v>0</v>
      </c>
    </row>
    <row r="45" spans="1:19">
      <c r="A45" s="521">
        <v>19</v>
      </c>
      <c r="B45" s="529" t="s">
        <v>11103</v>
      </c>
      <c r="C45" s="522"/>
      <c r="D45" s="522" t="s">
        <v>4495</v>
      </c>
      <c r="E45" s="524">
        <v>2</v>
      </c>
      <c r="F45" s="523" t="s">
        <v>1739</v>
      </c>
      <c r="G45" s="530">
        <v>2</v>
      </c>
      <c r="H45" s="531" t="s">
        <v>1739</v>
      </c>
      <c r="I45" s="524">
        <v>1</v>
      </c>
      <c r="J45" s="523" t="s">
        <v>1739</v>
      </c>
      <c r="K45" s="530">
        <v>1</v>
      </c>
      <c r="L45" s="531" t="s">
        <v>1739</v>
      </c>
      <c r="M45" s="524">
        <v>1</v>
      </c>
      <c r="N45" s="523" t="s">
        <v>1739</v>
      </c>
      <c r="O45" s="1031">
        <f t="shared" si="1"/>
        <v>7</v>
      </c>
      <c r="P45" s="1031">
        <f t="shared" si="2"/>
        <v>0</v>
      </c>
    </row>
    <row r="46" spans="1:19">
      <c r="O46" s="657"/>
      <c r="P46" s="657"/>
    </row>
    <row r="47" spans="1:19">
      <c r="O47" s="657"/>
      <c r="P47" s="657"/>
    </row>
    <row r="48" spans="1:19">
      <c r="O48" s="657"/>
      <c r="P48" s="657"/>
    </row>
    <row r="49" spans="15:16">
      <c r="O49" s="657"/>
      <c r="P49" s="657"/>
    </row>
    <row r="50" spans="15:16">
      <c r="O50" s="657"/>
      <c r="P50" s="657"/>
    </row>
    <row r="51" spans="15:16">
      <c r="O51" s="657"/>
      <c r="P51" s="657"/>
    </row>
  </sheetData>
  <mergeCells count="18">
    <mergeCell ref="K2:K3"/>
    <mergeCell ref="M25:N25"/>
    <mergeCell ref="I25:J25"/>
    <mergeCell ref="K25:L25"/>
    <mergeCell ref="G25:H25"/>
    <mergeCell ref="D25:D26"/>
    <mergeCell ref="E25:F25"/>
    <mergeCell ref="D2:D3"/>
    <mergeCell ref="G2:I2"/>
    <mergeCell ref="J2:J3"/>
    <mergeCell ref="E2:E3"/>
    <mergeCell ref="F2:F3"/>
    <mergeCell ref="A2:A3"/>
    <mergeCell ref="B2:B3"/>
    <mergeCell ref="C2:C3"/>
    <mergeCell ref="A25:A26"/>
    <mergeCell ref="B25:B26"/>
    <mergeCell ref="C25:C26"/>
  </mergeCells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A187"/>
  <sheetViews>
    <sheetView topLeftCell="A148" zoomScale="55" zoomScaleNormal="55" workbookViewId="0">
      <selection activeCell="H154" sqref="H154"/>
    </sheetView>
  </sheetViews>
  <sheetFormatPr defaultRowHeight="15"/>
  <cols>
    <col min="1" max="1" width="12.28515625" customWidth="1"/>
    <col min="2" max="2" width="21.7109375" customWidth="1"/>
    <col min="3" max="3" width="34" customWidth="1"/>
    <col min="4" max="4" width="15.42578125" customWidth="1"/>
    <col min="5" max="7" width="13.7109375" customWidth="1"/>
    <col min="8" max="8" width="28" customWidth="1"/>
    <col min="9" max="10" width="13.7109375" customWidth="1"/>
    <col min="11" max="11" width="17.7109375" customWidth="1"/>
    <col min="12" max="20" width="13.7109375" customWidth="1"/>
    <col min="21" max="21" width="41.28515625" customWidth="1"/>
  </cols>
  <sheetData>
    <row r="1" spans="1:21" ht="15" customHeight="1">
      <c r="A1" s="1324" t="s">
        <v>7395</v>
      </c>
      <c r="B1" s="1325"/>
      <c r="C1" s="1325"/>
      <c r="D1" s="1326"/>
      <c r="E1" s="1274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9"/>
    </row>
    <row r="2" spans="1:21" ht="21.75" customHeight="1">
      <c r="A2" s="1327"/>
      <c r="B2" s="1328"/>
      <c r="C2" s="1328"/>
      <c r="D2" s="1329"/>
      <c r="E2" s="1275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1"/>
    </row>
    <row r="3" spans="1:21" ht="21.75" customHeight="1">
      <c r="A3" s="1327"/>
      <c r="B3" s="1328"/>
      <c r="C3" s="1328"/>
      <c r="D3" s="1329"/>
      <c r="E3" s="1275"/>
      <c r="F3" s="560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1"/>
    </row>
    <row r="4" spans="1:21" ht="21.75" customHeight="1">
      <c r="A4" s="1327"/>
      <c r="B4" s="1328"/>
      <c r="C4" s="1328"/>
      <c r="D4" s="1329"/>
      <c r="E4" s="1275"/>
      <c r="F4" s="560"/>
      <c r="G4" s="560"/>
      <c r="H4" s="560"/>
      <c r="I4" s="560"/>
      <c r="J4" s="560"/>
      <c r="K4" s="560"/>
      <c r="L4" s="560"/>
      <c r="M4" s="560"/>
      <c r="N4" s="560"/>
      <c r="O4" s="560"/>
      <c r="P4" s="560"/>
      <c r="Q4" s="560"/>
      <c r="R4" s="560"/>
      <c r="S4" s="560"/>
      <c r="T4" s="560"/>
      <c r="U4" s="561"/>
    </row>
    <row r="5" spans="1:21" ht="21.75" customHeight="1" thickBot="1">
      <c r="A5" s="1330"/>
      <c r="B5" s="1331"/>
      <c r="C5" s="1331"/>
      <c r="D5" s="1332"/>
      <c r="E5" s="1276"/>
      <c r="F5" s="562"/>
      <c r="G5" s="562"/>
      <c r="H5" s="562"/>
      <c r="I5" s="562"/>
      <c r="J5" s="562"/>
      <c r="K5" s="562"/>
      <c r="L5" s="562"/>
      <c r="M5" s="562"/>
      <c r="N5" s="562"/>
      <c r="O5" s="562"/>
      <c r="P5" s="562"/>
      <c r="Q5" s="562"/>
      <c r="R5" s="562"/>
      <c r="S5" s="562"/>
      <c r="T5" s="562"/>
      <c r="U5" s="563"/>
    </row>
    <row r="6" spans="1:21" s="583" customFormat="1" ht="38.25" customHeight="1">
      <c r="A6" s="1333" t="s">
        <v>7396</v>
      </c>
      <c r="B6" s="1333" t="s">
        <v>7397</v>
      </c>
      <c r="C6" s="1333" t="s">
        <v>7398</v>
      </c>
      <c r="D6" s="1333" t="s">
        <v>7399</v>
      </c>
      <c r="E6" s="1333" t="s">
        <v>12180</v>
      </c>
      <c r="F6" s="1333"/>
      <c r="G6" s="1333"/>
      <c r="H6" s="1333"/>
      <c r="I6" s="1333" t="s">
        <v>12181</v>
      </c>
      <c r="J6" s="1335"/>
      <c r="K6" s="1335"/>
      <c r="L6" s="1336"/>
      <c r="M6" s="1333" t="s">
        <v>12182</v>
      </c>
      <c r="N6" s="1333"/>
      <c r="O6" s="1333"/>
      <c r="P6" s="1333"/>
      <c r="Q6" s="1333" t="s">
        <v>12183</v>
      </c>
      <c r="R6" s="1333"/>
      <c r="S6" s="1333"/>
      <c r="T6" s="1333"/>
      <c r="U6" s="1337" t="s">
        <v>7400</v>
      </c>
    </row>
    <row r="7" spans="1:21" s="583" customFormat="1" ht="38.25" customHeight="1" thickBot="1">
      <c r="A7" s="1334"/>
      <c r="B7" s="1334"/>
      <c r="C7" s="1334"/>
      <c r="D7" s="1334"/>
      <c r="E7" s="584" t="s">
        <v>7401</v>
      </c>
      <c r="F7" s="584" t="s">
        <v>7402</v>
      </c>
      <c r="G7" s="584" t="s">
        <v>7403</v>
      </c>
      <c r="H7" s="584" t="s">
        <v>7404</v>
      </c>
      <c r="I7" s="584" t="s">
        <v>7401</v>
      </c>
      <c r="J7" s="584" t="s">
        <v>7402</v>
      </c>
      <c r="K7" s="584" t="s">
        <v>7403</v>
      </c>
      <c r="L7" s="584" t="s">
        <v>7404</v>
      </c>
      <c r="M7" s="584" t="s">
        <v>7401</v>
      </c>
      <c r="N7" s="584" t="s">
        <v>7402</v>
      </c>
      <c r="O7" s="584" t="s">
        <v>7403</v>
      </c>
      <c r="P7" s="584" t="s">
        <v>7404</v>
      </c>
      <c r="Q7" s="584" t="s">
        <v>7401</v>
      </c>
      <c r="R7" s="584" t="s">
        <v>7402</v>
      </c>
      <c r="S7" s="584" t="s">
        <v>7403</v>
      </c>
      <c r="T7" s="584" t="s">
        <v>7404</v>
      </c>
      <c r="U7" s="1259"/>
    </row>
    <row r="8" spans="1:21" ht="23.25" customHeight="1" thickTop="1">
      <c r="A8" s="1317" t="s">
        <v>61</v>
      </c>
      <c r="B8" s="1338" t="s">
        <v>7405</v>
      </c>
      <c r="C8" s="1339"/>
      <c r="D8" s="1317" t="s">
        <v>7406</v>
      </c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5"/>
      <c r="T8" s="585"/>
      <c r="U8" s="1322"/>
    </row>
    <row r="9" spans="1:21" ht="23.25" customHeight="1">
      <c r="A9" s="1256"/>
      <c r="B9" s="1320"/>
      <c r="C9" s="1321"/>
      <c r="D9" s="125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1323"/>
    </row>
    <row r="10" spans="1:21" ht="23.25" customHeight="1">
      <c r="A10" s="1316" t="s">
        <v>61</v>
      </c>
      <c r="B10" s="1318" t="s">
        <v>5432</v>
      </c>
      <c r="C10" s="1319"/>
      <c r="D10" s="1317" t="s">
        <v>7406</v>
      </c>
      <c r="E10" s="585"/>
      <c r="F10" s="585"/>
      <c r="G10" s="585"/>
      <c r="H10" s="585"/>
      <c r="I10" s="585"/>
      <c r="J10" s="585"/>
      <c r="K10" s="585"/>
      <c r="L10" s="585"/>
      <c r="M10" s="585"/>
      <c r="N10" s="585"/>
      <c r="O10" s="585"/>
      <c r="P10" s="585"/>
      <c r="Q10" s="585"/>
      <c r="R10" s="585"/>
      <c r="S10" s="585"/>
      <c r="T10" s="585"/>
      <c r="U10" s="1322"/>
    </row>
    <row r="11" spans="1:21" ht="23.25" customHeight="1">
      <c r="A11" s="1317"/>
      <c r="B11" s="1320"/>
      <c r="C11" s="1321"/>
      <c r="D11" s="1256"/>
      <c r="E11" s="586"/>
      <c r="F11" s="586"/>
      <c r="G11" s="586"/>
      <c r="H11" s="586"/>
      <c r="I11" s="586"/>
      <c r="J11" s="586"/>
      <c r="K11" s="586"/>
      <c r="L11" s="586"/>
      <c r="M11" s="586"/>
      <c r="N11" s="586"/>
      <c r="O11" s="586"/>
      <c r="P11" s="586"/>
      <c r="Q11" s="586"/>
      <c r="R11" s="586"/>
      <c r="S11" s="586"/>
      <c r="T11" s="586"/>
      <c r="U11" s="1323"/>
    </row>
    <row r="12" spans="1:21" ht="23.25" customHeight="1">
      <c r="A12" s="1316" t="s">
        <v>61</v>
      </c>
      <c r="B12" s="587" t="s">
        <v>7655</v>
      </c>
      <c r="C12" s="588"/>
      <c r="D12" s="1317" t="s">
        <v>7406</v>
      </c>
      <c r="E12" s="585"/>
      <c r="F12" s="585"/>
      <c r="G12" s="585"/>
      <c r="H12" s="585"/>
      <c r="I12" s="585"/>
      <c r="J12" s="585"/>
      <c r="K12" s="585"/>
      <c r="L12" s="585"/>
      <c r="M12" s="585"/>
      <c r="N12" s="585"/>
      <c r="O12" s="585"/>
      <c r="P12" s="585"/>
      <c r="Q12" s="585"/>
      <c r="R12" s="585"/>
      <c r="S12" s="585"/>
      <c r="T12" s="585"/>
      <c r="U12" s="1322"/>
    </row>
    <row r="13" spans="1:21" ht="23.25" customHeight="1">
      <c r="A13" s="1317"/>
      <c r="B13" s="589"/>
      <c r="C13" s="590"/>
      <c r="D13" s="125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  <c r="R13" s="586"/>
      <c r="S13" s="586"/>
      <c r="T13" s="586"/>
      <c r="U13" s="1323"/>
    </row>
    <row r="14" spans="1:21" ht="23.25" customHeight="1">
      <c r="A14" s="1316" t="s">
        <v>61</v>
      </c>
      <c r="B14" s="587" t="s">
        <v>7407</v>
      </c>
      <c r="C14" s="588"/>
      <c r="D14" s="1317" t="s">
        <v>7406</v>
      </c>
      <c r="E14" s="585"/>
      <c r="F14" s="585"/>
      <c r="G14" s="585"/>
      <c r="H14" s="585"/>
      <c r="I14" s="585"/>
      <c r="J14" s="585"/>
      <c r="K14" s="585"/>
      <c r="L14" s="585"/>
      <c r="M14" s="585"/>
      <c r="N14" s="585"/>
      <c r="O14" s="585"/>
      <c r="P14" s="585"/>
      <c r="Q14" s="585"/>
      <c r="R14" s="585"/>
      <c r="S14" s="585"/>
      <c r="T14" s="585"/>
      <c r="U14" s="1322"/>
    </row>
    <row r="15" spans="1:21" ht="23.25" customHeight="1">
      <c r="A15" s="1317"/>
      <c r="B15" s="589"/>
      <c r="C15" s="590"/>
      <c r="D15" s="1256"/>
      <c r="E15" s="586"/>
      <c r="F15" s="586"/>
      <c r="G15" s="586"/>
      <c r="H15" s="586"/>
      <c r="I15" s="586"/>
      <c r="J15" s="586"/>
      <c r="K15" s="586"/>
      <c r="L15" s="586"/>
      <c r="M15" s="586"/>
      <c r="N15" s="586"/>
      <c r="O15" s="586"/>
      <c r="P15" s="586"/>
      <c r="Q15" s="586"/>
      <c r="R15" s="586"/>
      <c r="S15" s="586"/>
      <c r="T15" s="586"/>
      <c r="U15" s="1323"/>
    </row>
    <row r="16" spans="1:21" ht="26.25" customHeight="1">
      <c r="A16" s="1316" t="s">
        <v>61</v>
      </c>
      <c r="B16" s="1318" t="s">
        <v>7408</v>
      </c>
      <c r="C16" s="1319" t="s">
        <v>7409</v>
      </c>
      <c r="D16" s="1317" t="s">
        <v>7406</v>
      </c>
      <c r="E16" s="585"/>
      <c r="F16" s="585"/>
      <c r="G16" s="585"/>
      <c r="H16" s="585"/>
      <c r="I16" s="585"/>
      <c r="J16" s="585"/>
      <c r="K16" s="585"/>
      <c r="L16" s="585"/>
      <c r="M16" s="585"/>
      <c r="N16" s="585"/>
      <c r="O16" s="585"/>
      <c r="P16" s="585"/>
      <c r="Q16" s="585"/>
      <c r="R16" s="585"/>
      <c r="S16" s="585"/>
      <c r="T16" s="585"/>
      <c r="U16" s="1322"/>
    </row>
    <row r="17" spans="1:27" ht="26.25" customHeight="1">
      <c r="A17" s="1317"/>
      <c r="B17" s="1320"/>
      <c r="C17" s="1321"/>
      <c r="D17" s="125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586"/>
      <c r="R17" s="586"/>
      <c r="S17" s="586"/>
      <c r="T17" s="586"/>
      <c r="U17" s="1323"/>
    </row>
    <row r="18" spans="1:27" ht="20.25" customHeight="1">
      <c r="A18" s="1256">
        <v>1</v>
      </c>
      <c r="B18" s="1256" t="s">
        <v>7657</v>
      </c>
      <c r="C18" s="1256"/>
      <c r="D18" s="1256" t="s">
        <v>12184</v>
      </c>
      <c r="E18" s="585"/>
      <c r="F18" s="585"/>
      <c r="G18" s="585"/>
      <c r="H18" s="585"/>
      <c r="I18" s="585"/>
      <c r="J18" s="585"/>
      <c r="K18" s="585"/>
      <c r="L18" s="585"/>
      <c r="M18" s="585"/>
      <c r="N18" s="585"/>
      <c r="O18" s="585"/>
      <c r="P18" s="585"/>
      <c r="Q18" s="585"/>
      <c r="R18" s="585"/>
      <c r="S18" s="585"/>
      <c r="T18" s="585"/>
      <c r="U18" s="1322"/>
    </row>
    <row r="19" spans="1:27" ht="20.25" customHeight="1">
      <c r="A19" s="1256"/>
      <c r="B19" s="1256"/>
      <c r="C19" s="1256"/>
      <c r="D19" s="1256"/>
      <c r="E19" s="586"/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1323"/>
      <c r="AA19" s="1316" t="s">
        <v>7657</v>
      </c>
    </row>
    <row r="20" spans="1:27" ht="20.25" customHeight="1">
      <c r="A20" s="1317">
        <v>2</v>
      </c>
      <c r="B20" s="1256" t="s">
        <v>7658</v>
      </c>
      <c r="C20" s="1256"/>
      <c r="D20" s="1256" t="s">
        <v>12184</v>
      </c>
      <c r="E20" s="585"/>
      <c r="F20" s="585"/>
      <c r="G20" s="585"/>
      <c r="H20" s="585"/>
      <c r="I20" s="585"/>
      <c r="J20" s="585"/>
      <c r="K20" s="585"/>
      <c r="L20" s="585"/>
      <c r="M20" s="585"/>
      <c r="N20" s="585"/>
      <c r="O20" s="585"/>
      <c r="P20" s="585"/>
      <c r="Q20" s="585"/>
      <c r="R20" s="585"/>
      <c r="S20" s="585"/>
      <c r="T20" s="585"/>
      <c r="U20" s="1322"/>
      <c r="AA20" s="1317"/>
    </row>
    <row r="21" spans="1:27" ht="20.25" customHeight="1">
      <c r="A21" s="1256"/>
      <c r="B21" s="1256"/>
      <c r="C21" s="1256"/>
      <c r="D21" s="1256"/>
      <c r="E21" s="586"/>
      <c r="F21" s="586"/>
      <c r="G21" s="586"/>
      <c r="H21" s="586"/>
      <c r="I21" s="586"/>
      <c r="J21" s="586"/>
      <c r="K21" s="586"/>
      <c r="L21" s="586"/>
      <c r="M21" s="586"/>
      <c r="N21" s="586"/>
      <c r="O21" s="586"/>
      <c r="P21" s="586"/>
      <c r="Q21" s="586"/>
      <c r="R21" s="586"/>
      <c r="S21" s="586"/>
      <c r="T21" s="586"/>
      <c r="U21" s="1323"/>
      <c r="AA21" s="1316" t="s">
        <v>7658</v>
      </c>
    </row>
    <row r="22" spans="1:27" ht="20.25" customHeight="1">
      <c r="A22" s="1256">
        <v>3</v>
      </c>
      <c r="B22" s="1256" t="s">
        <v>7659</v>
      </c>
      <c r="C22" s="1256"/>
      <c r="D22" s="1256" t="s">
        <v>12184</v>
      </c>
      <c r="E22" s="585"/>
      <c r="F22" s="585"/>
      <c r="G22" s="585"/>
      <c r="H22" s="585"/>
      <c r="I22" s="585"/>
      <c r="J22" s="585"/>
      <c r="K22" s="585"/>
      <c r="L22" s="585"/>
      <c r="M22" s="585"/>
      <c r="N22" s="585"/>
      <c r="O22" s="585"/>
      <c r="P22" s="585"/>
      <c r="Q22" s="585"/>
      <c r="R22" s="585"/>
      <c r="S22" s="585"/>
      <c r="T22" s="585"/>
      <c r="U22" s="1322"/>
      <c r="AA22" s="1317"/>
    </row>
    <row r="23" spans="1:27" ht="20.25" customHeight="1">
      <c r="A23" s="1256"/>
      <c r="B23" s="1256"/>
      <c r="C23" s="1256"/>
      <c r="D23" s="1256"/>
      <c r="E23" s="586"/>
      <c r="F23" s="586"/>
      <c r="G23" s="586"/>
      <c r="H23" s="586"/>
      <c r="I23" s="586"/>
      <c r="J23" s="586"/>
      <c r="K23" s="586"/>
      <c r="L23" s="586"/>
      <c r="M23" s="586"/>
      <c r="N23" s="586"/>
      <c r="O23" s="586"/>
      <c r="P23" s="586"/>
      <c r="Q23" s="586"/>
      <c r="R23" s="586"/>
      <c r="S23" s="586"/>
      <c r="T23" s="586"/>
      <c r="U23" s="1323"/>
      <c r="AA23" s="1316" t="s">
        <v>7659</v>
      </c>
    </row>
    <row r="24" spans="1:27" ht="20.25" customHeight="1">
      <c r="A24" s="1317">
        <v>4</v>
      </c>
      <c r="B24" s="1256" t="s">
        <v>7660</v>
      </c>
      <c r="C24" s="1256"/>
      <c r="D24" s="1256" t="s">
        <v>12184</v>
      </c>
      <c r="E24" s="585"/>
      <c r="F24" s="585"/>
      <c r="G24" s="585"/>
      <c r="H24" s="585"/>
      <c r="I24" s="585"/>
      <c r="J24" s="585"/>
      <c r="K24" s="585"/>
      <c r="L24" s="585"/>
      <c r="M24" s="585"/>
      <c r="N24" s="585"/>
      <c r="O24" s="585"/>
      <c r="P24" s="585"/>
      <c r="Q24" s="585"/>
      <c r="R24" s="585"/>
      <c r="S24" s="585"/>
      <c r="T24" s="585"/>
      <c r="U24" s="1322"/>
      <c r="AA24" s="1317"/>
    </row>
    <row r="25" spans="1:27" ht="20.25" customHeight="1">
      <c r="A25" s="1256"/>
      <c r="B25" s="1256"/>
      <c r="C25" s="1256"/>
      <c r="D25" s="125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1323"/>
      <c r="AA25" s="1316" t="s">
        <v>7660</v>
      </c>
    </row>
    <row r="26" spans="1:27" ht="20.25" customHeight="1">
      <c r="A26" s="1256">
        <v>5</v>
      </c>
      <c r="B26" s="1256" t="s">
        <v>7661</v>
      </c>
      <c r="C26" s="1256"/>
      <c r="D26" s="1256" t="s">
        <v>12184</v>
      </c>
      <c r="E26" s="585"/>
      <c r="F26" s="585"/>
      <c r="G26" s="585"/>
      <c r="H26" s="585"/>
      <c r="I26" s="585"/>
      <c r="J26" s="585"/>
      <c r="K26" s="585"/>
      <c r="L26" s="585"/>
      <c r="M26" s="585"/>
      <c r="N26" s="585"/>
      <c r="O26" s="585"/>
      <c r="P26" s="585"/>
      <c r="Q26" s="585"/>
      <c r="R26" s="585"/>
      <c r="S26" s="585"/>
      <c r="T26" s="585"/>
      <c r="U26" s="1322"/>
      <c r="AA26" s="1317"/>
    </row>
    <row r="27" spans="1:27" ht="20.25" customHeight="1">
      <c r="A27" s="1256"/>
      <c r="B27" s="1256"/>
      <c r="C27" s="1256"/>
      <c r="D27" s="1256"/>
      <c r="E27" s="586"/>
      <c r="F27" s="586"/>
      <c r="G27" s="586"/>
      <c r="H27" s="586"/>
      <c r="I27" s="586"/>
      <c r="J27" s="586"/>
      <c r="K27" s="586"/>
      <c r="L27" s="586"/>
      <c r="M27" s="586"/>
      <c r="N27" s="586"/>
      <c r="O27" s="586"/>
      <c r="P27" s="586"/>
      <c r="Q27" s="586"/>
      <c r="R27" s="586"/>
      <c r="S27" s="586"/>
      <c r="T27" s="586"/>
      <c r="U27" s="1323"/>
      <c r="AA27" s="1316" t="s">
        <v>7661</v>
      </c>
    </row>
    <row r="28" spans="1:27" ht="20.25" customHeight="1">
      <c r="A28" s="1317">
        <v>6</v>
      </c>
      <c r="B28" s="1256" t="s">
        <v>7662</v>
      </c>
      <c r="C28" s="1256"/>
      <c r="D28" s="1256" t="s">
        <v>12184</v>
      </c>
      <c r="E28" s="585"/>
      <c r="F28" s="585"/>
      <c r="G28" s="585"/>
      <c r="H28" s="585"/>
      <c r="I28" s="585"/>
      <c r="J28" s="585"/>
      <c r="K28" s="585"/>
      <c r="L28" s="585"/>
      <c r="M28" s="585"/>
      <c r="N28" s="585"/>
      <c r="O28" s="585"/>
      <c r="P28" s="585"/>
      <c r="Q28" s="585"/>
      <c r="R28" s="585"/>
      <c r="S28" s="585"/>
      <c r="T28" s="585"/>
      <c r="U28" s="1322"/>
      <c r="AA28" s="1317"/>
    </row>
    <row r="29" spans="1:27" ht="20.25" customHeight="1">
      <c r="A29" s="1256"/>
      <c r="B29" s="1256"/>
      <c r="C29" s="1256"/>
      <c r="D29" s="1256"/>
      <c r="E29" s="586"/>
      <c r="F29" s="586"/>
      <c r="G29" s="586"/>
      <c r="H29" s="586"/>
      <c r="I29" s="586"/>
      <c r="J29" s="586"/>
      <c r="K29" s="586"/>
      <c r="L29" s="586"/>
      <c r="M29" s="586"/>
      <c r="N29" s="586"/>
      <c r="O29" s="586"/>
      <c r="P29" s="586"/>
      <c r="Q29" s="586"/>
      <c r="R29" s="586"/>
      <c r="S29" s="586"/>
      <c r="T29" s="586"/>
      <c r="U29" s="1323"/>
      <c r="AA29" s="1316" t="s">
        <v>7662</v>
      </c>
    </row>
    <row r="30" spans="1:27" ht="20.25" customHeight="1">
      <c r="A30" s="1256">
        <v>7</v>
      </c>
      <c r="B30" s="1256" t="s">
        <v>7663</v>
      </c>
      <c r="C30" s="1256"/>
      <c r="D30" s="1256" t="s">
        <v>12184</v>
      </c>
      <c r="E30" s="585"/>
      <c r="F30" s="585"/>
      <c r="G30" s="585"/>
      <c r="H30" s="585"/>
      <c r="I30" s="585"/>
      <c r="J30" s="585"/>
      <c r="K30" s="585"/>
      <c r="L30" s="585"/>
      <c r="M30" s="585"/>
      <c r="N30" s="585"/>
      <c r="O30" s="585"/>
      <c r="P30" s="585"/>
      <c r="Q30" s="585"/>
      <c r="R30" s="585"/>
      <c r="S30" s="585"/>
      <c r="T30" s="585"/>
      <c r="U30" s="1322"/>
      <c r="AA30" s="1317"/>
    </row>
    <row r="31" spans="1:27" ht="20.25" customHeight="1">
      <c r="A31" s="1256"/>
      <c r="B31" s="1256"/>
      <c r="C31" s="1256"/>
      <c r="D31" s="1256"/>
      <c r="E31" s="586"/>
      <c r="F31" s="586"/>
      <c r="G31" s="586"/>
      <c r="H31" s="586"/>
      <c r="I31" s="586"/>
      <c r="J31" s="586"/>
      <c r="K31" s="586"/>
      <c r="L31" s="586"/>
      <c r="M31" s="586"/>
      <c r="N31" s="586"/>
      <c r="O31" s="586"/>
      <c r="P31" s="586"/>
      <c r="Q31" s="586"/>
      <c r="R31" s="586"/>
      <c r="S31" s="586"/>
      <c r="T31" s="586"/>
      <c r="U31" s="1323"/>
      <c r="AA31" s="1316" t="s">
        <v>7663</v>
      </c>
    </row>
    <row r="32" spans="1:27" ht="20.25" customHeight="1">
      <c r="A32" s="1317">
        <v>8</v>
      </c>
      <c r="B32" s="1256" t="s">
        <v>7668</v>
      </c>
      <c r="C32" s="1256"/>
      <c r="D32" s="1256" t="s">
        <v>12184</v>
      </c>
      <c r="E32" s="585"/>
      <c r="F32" s="585"/>
      <c r="G32" s="585"/>
      <c r="H32" s="585"/>
      <c r="I32" s="585"/>
      <c r="J32" s="585"/>
      <c r="K32" s="585"/>
      <c r="L32" s="585"/>
      <c r="M32" s="585"/>
      <c r="N32" s="585"/>
      <c r="O32" s="585"/>
      <c r="P32" s="585"/>
      <c r="Q32" s="585"/>
      <c r="R32" s="585"/>
      <c r="S32" s="585"/>
      <c r="T32" s="585"/>
      <c r="U32" s="1322"/>
      <c r="AA32" s="1317"/>
    </row>
    <row r="33" spans="1:27" ht="20.25" customHeight="1">
      <c r="A33" s="1256"/>
      <c r="B33" s="1256"/>
      <c r="C33" s="1256"/>
      <c r="D33" s="1256"/>
      <c r="E33" s="586"/>
      <c r="F33" s="586"/>
      <c r="G33" s="586"/>
      <c r="H33" s="586"/>
      <c r="I33" s="586"/>
      <c r="J33" s="586"/>
      <c r="K33" s="586"/>
      <c r="L33" s="586"/>
      <c r="M33" s="586"/>
      <c r="N33" s="586"/>
      <c r="O33" s="586"/>
      <c r="P33" s="586"/>
      <c r="Q33" s="586"/>
      <c r="R33" s="586"/>
      <c r="S33" s="586"/>
      <c r="T33" s="586"/>
      <c r="U33" s="1323"/>
      <c r="AA33" s="1316" t="s">
        <v>7668</v>
      </c>
    </row>
    <row r="34" spans="1:27" ht="20.25" customHeight="1">
      <c r="A34" s="1256">
        <v>9</v>
      </c>
      <c r="B34" s="1256" t="s">
        <v>12151</v>
      </c>
      <c r="C34" s="1256"/>
      <c r="D34" s="1256" t="s">
        <v>12184</v>
      </c>
      <c r="E34" s="585"/>
      <c r="F34" s="585"/>
      <c r="G34" s="585"/>
      <c r="H34" s="585"/>
      <c r="I34" s="585"/>
      <c r="J34" s="585"/>
      <c r="K34" s="585"/>
      <c r="L34" s="585"/>
      <c r="M34" s="585"/>
      <c r="N34" s="585"/>
      <c r="O34" s="585"/>
      <c r="P34" s="585"/>
      <c r="Q34" s="585"/>
      <c r="R34" s="585"/>
      <c r="S34" s="585"/>
      <c r="T34" s="585"/>
      <c r="U34" s="1322"/>
      <c r="AA34" s="1317"/>
    </row>
    <row r="35" spans="1:27" ht="20.25" customHeight="1">
      <c r="A35" s="1256"/>
      <c r="B35" s="1256"/>
      <c r="C35" s="1256"/>
      <c r="D35" s="1256"/>
      <c r="E35" s="586"/>
      <c r="F35" s="586"/>
      <c r="G35" s="586"/>
      <c r="H35" s="586"/>
      <c r="I35" s="586"/>
      <c r="J35" s="586"/>
      <c r="K35" s="586"/>
      <c r="L35" s="586"/>
      <c r="M35" s="586"/>
      <c r="N35" s="586"/>
      <c r="O35" s="586"/>
      <c r="P35" s="586"/>
      <c r="Q35" s="586"/>
      <c r="R35" s="586"/>
      <c r="S35" s="586"/>
      <c r="T35" s="586"/>
      <c r="U35" s="1323"/>
      <c r="AA35" s="1316" t="s">
        <v>12151</v>
      </c>
    </row>
    <row r="36" spans="1:27" ht="20.25" customHeight="1">
      <c r="A36" s="1317">
        <v>10</v>
      </c>
      <c r="B36" s="1256" t="s">
        <v>7670</v>
      </c>
      <c r="C36" s="1256"/>
      <c r="D36" s="1256" t="s">
        <v>12184</v>
      </c>
      <c r="E36" s="585"/>
      <c r="F36" s="585"/>
      <c r="G36" s="585"/>
      <c r="H36" s="585"/>
      <c r="I36" s="585"/>
      <c r="J36" s="585"/>
      <c r="K36" s="585"/>
      <c r="L36" s="585"/>
      <c r="M36" s="585"/>
      <c r="N36" s="585"/>
      <c r="O36" s="585"/>
      <c r="P36" s="585"/>
      <c r="Q36" s="585"/>
      <c r="R36" s="585"/>
      <c r="S36" s="585"/>
      <c r="T36" s="585"/>
      <c r="U36" s="1322"/>
      <c r="AA36" s="1317"/>
    </row>
    <row r="37" spans="1:27" ht="20.25" customHeight="1">
      <c r="A37" s="1256"/>
      <c r="B37" s="1256"/>
      <c r="C37" s="1256"/>
      <c r="D37" s="125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1323"/>
      <c r="AA37" s="1316" t="s">
        <v>7670</v>
      </c>
    </row>
    <row r="38" spans="1:27" ht="20.25" customHeight="1">
      <c r="A38" s="1256">
        <v>11</v>
      </c>
      <c r="B38" s="1256" t="s">
        <v>7669</v>
      </c>
      <c r="C38" s="1256"/>
      <c r="D38" s="1256" t="s">
        <v>12184</v>
      </c>
      <c r="E38" s="585"/>
      <c r="F38" s="585"/>
      <c r="G38" s="585"/>
      <c r="H38" s="585"/>
      <c r="I38" s="585"/>
      <c r="J38" s="585"/>
      <c r="K38" s="585"/>
      <c r="L38" s="585"/>
      <c r="M38" s="585"/>
      <c r="N38" s="585"/>
      <c r="O38" s="585"/>
      <c r="P38" s="585"/>
      <c r="Q38" s="585"/>
      <c r="R38" s="585"/>
      <c r="S38" s="585"/>
      <c r="T38" s="585"/>
      <c r="U38" s="1322"/>
      <c r="AA38" s="1317"/>
    </row>
    <row r="39" spans="1:27" ht="20.25" customHeight="1">
      <c r="A39" s="1256"/>
      <c r="B39" s="1256"/>
      <c r="C39" s="1256"/>
      <c r="D39" s="1256"/>
      <c r="E39" s="586"/>
      <c r="F39" s="586"/>
      <c r="G39" s="586"/>
      <c r="H39" s="586"/>
      <c r="I39" s="586"/>
      <c r="J39" s="586"/>
      <c r="K39" s="586"/>
      <c r="L39" s="586"/>
      <c r="M39" s="586"/>
      <c r="N39" s="586"/>
      <c r="O39" s="586"/>
      <c r="P39" s="586"/>
      <c r="Q39" s="586"/>
      <c r="R39" s="586"/>
      <c r="S39" s="586"/>
      <c r="T39" s="586"/>
      <c r="U39" s="1323"/>
      <c r="AA39" s="1316" t="s">
        <v>7669</v>
      </c>
    </row>
    <row r="40" spans="1:27" ht="20.25" customHeight="1">
      <c r="A40" s="1317">
        <v>12</v>
      </c>
      <c r="B40" s="1256" t="s">
        <v>7675</v>
      </c>
      <c r="C40" s="1256"/>
      <c r="D40" s="1256" t="s">
        <v>12184</v>
      </c>
      <c r="E40" s="585"/>
      <c r="F40" s="585"/>
      <c r="G40" s="585"/>
      <c r="H40" s="585"/>
      <c r="I40" s="585"/>
      <c r="J40" s="585"/>
      <c r="K40" s="585"/>
      <c r="L40" s="585"/>
      <c r="M40" s="585"/>
      <c r="N40" s="585"/>
      <c r="O40" s="585"/>
      <c r="P40" s="585"/>
      <c r="Q40" s="585"/>
      <c r="R40" s="585"/>
      <c r="S40" s="585"/>
      <c r="T40" s="585"/>
      <c r="U40" s="1322"/>
      <c r="AA40" s="1317"/>
    </row>
    <row r="41" spans="1:27" ht="20.25" customHeight="1">
      <c r="A41" s="1256"/>
      <c r="B41" s="1256"/>
      <c r="C41" s="1256"/>
      <c r="D41" s="1256"/>
      <c r="E41" s="586"/>
      <c r="F41" s="586"/>
      <c r="G41" s="586"/>
      <c r="H41" s="586"/>
      <c r="I41" s="586"/>
      <c r="J41" s="586"/>
      <c r="K41" s="586"/>
      <c r="L41" s="586"/>
      <c r="M41" s="586"/>
      <c r="N41" s="586"/>
      <c r="O41" s="586"/>
      <c r="P41" s="586"/>
      <c r="Q41" s="586"/>
      <c r="R41" s="586"/>
      <c r="S41" s="586"/>
      <c r="T41" s="586"/>
      <c r="U41" s="1323"/>
      <c r="AA41" s="1316" t="s">
        <v>7675</v>
      </c>
    </row>
    <row r="42" spans="1:27" ht="20.25" customHeight="1">
      <c r="A42" s="1256">
        <v>13</v>
      </c>
      <c r="B42" s="1256" t="s">
        <v>7687</v>
      </c>
      <c r="C42" s="1256"/>
      <c r="D42" s="1256" t="s">
        <v>12184</v>
      </c>
      <c r="E42" s="585"/>
      <c r="F42" s="585"/>
      <c r="G42" s="585"/>
      <c r="H42" s="585"/>
      <c r="I42" s="585"/>
      <c r="J42" s="585"/>
      <c r="K42" s="585"/>
      <c r="L42" s="585"/>
      <c r="M42" s="585"/>
      <c r="N42" s="585"/>
      <c r="O42" s="585"/>
      <c r="P42" s="585"/>
      <c r="Q42" s="585"/>
      <c r="R42" s="585"/>
      <c r="S42" s="585"/>
      <c r="T42" s="585"/>
      <c r="U42" s="1322"/>
      <c r="AA42" s="1317"/>
    </row>
    <row r="43" spans="1:27" ht="20.25" customHeight="1">
      <c r="A43" s="1256"/>
      <c r="B43" s="1256"/>
      <c r="C43" s="1256"/>
      <c r="D43" s="1256"/>
      <c r="E43" s="586"/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1323"/>
      <c r="AA43" s="1316" t="s">
        <v>7687</v>
      </c>
    </row>
    <row r="44" spans="1:27" ht="20.25" customHeight="1">
      <c r="A44" s="1317">
        <v>14</v>
      </c>
      <c r="B44" s="1256" t="s">
        <v>7672</v>
      </c>
      <c r="C44" s="1256"/>
      <c r="D44" s="1256" t="s">
        <v>12184</v>
      </c>
      <c r="E44" s="585"/>
      <c r="F44" s="585"/>
      <c r="G44" s="585"/>
      <c r="H44" s="585"/>
      <c r="I44" s="585"/>
      <c r="J44" s="585"/>
      <c r="K44" s="585"/>
      <c r="L44" s="585"/>
      <c r="M44" s="585"/>
      <c r="N44" s="585"/>
      <c r="O44" s="585"/>
      <c r="P44" s="585"/>
      <c r="Q44" s="585"/>
      <c r="R44" s="585"/>
      <c r="S44" s="585"/>
      <c r="T44" s="585"/>
      <c r="U44" s="1322"/>
      <c r="AA44" s="1317"/>
    </row>
    <row r="45" spans="1:27" ht="20.25" customHeight="1">
      <c r="A45" s="1256"/>
      <c r="B45" s="1256"/>
      <c r="C45" s="1256"/>
      <c r="D45" s="1256"/>
      <c r="E45" s="586"/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1323"/>
      <c r="AA45" s="1316" t="s">
        <v>7672</v>
      </c>
    </row>
    <row r="46" spans="1:27" ht="20.25" customHeight="1">
      <c r="A46" s="1256">
        <v>15</v>
      </c>
      <c r="B46" s="1256" t="s">
        <v>7674</v>
      </c>
      <c r="C46" s="1256"/>
      <c r="D46" s="1256" t="s">
        <v>12184</v>
      </c>
      <c r="E46" s="585"/>
      <c r="F46" s="585"/>
      <c r="G46" s="585"/>
      <c r="H46" s="585"/>
      <c r="I46" s="585"/>
      <c r="J46" s="585"/>
      <c r="K46" s="585"/>
      <c r="L46" s="585"/>
      <c r="M46" s="585"/>
      <c r="N46" s="585"/>
      <c r="O46" s="585"/>
      <c r="P46" s="585"/>
      <c r="Q46" s="585"/>
      <c r="R46" s="585"/>
      <c r="S46" s="585"/>
      <c r="T46" s="585"/>
      <c r="U46" s="1322"/>
      <c r="AA46" s="1317"/>
    </row>
    <row r="47" spans="1:27" ht="20.25" customHeight="1">
      <c r="A47" s="1256"/>
      <c r="B47" s="1256"/>
      <c r="C47" s="1256"/>
      <c r="D47" s="125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1323"/>
      <c r="AA47" s="997" t="s">
        <v>7674</v>
      </c>
    </row>
    <row r="48" spans="1:27" ht="20.25" customHeight="1">
      <c r="A48" s="1317">
        <v>16</v>
      </c>
      <c r="B48" s="1256" t="s">
        <v>7692</v>
      </c>
      <c r="C48" s="1256"/>
      <c r="D48" s="1256" t="s">
        <v>12184</v>
      </c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5"/>
      <c r="T48" s="585"/>
      <c r="U48" s="1322"/>
      <c r="AA48" s="996"/>
    </row>
    <row r="49" spans="1:27" ht="20.25" customHeight="1">
      <c r="A49" s="1256"/>
      <c r="B49" s="1256"/>
      <c r="C49" s="1256"/>
      <c r="D49" s="1256"/>
      <c r="E49" s="586"/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1323"/>
      <c r="AA49" s="1316" t="s">
        <v>7692</v>
      </c>
    </row>
    <row r="50" spans="1:27" ht="20.25" customHeight="1">
      <c r="A50" s="1256">
        <v>17</v>
      </c>
      <c r="B50" s="1256" t="s">
        <v>7689</v>
      </c>
      <c r="C50" s="1256"/>
      <c r="D50" s="1256" t="s">
        <v>12184</v>
      </c>
      <c r="E50" s="585"/>
      <c r="F50" s="585"/>
      <c r="G50" s="585"/>
      <c r="H50" s="585"/>
      <c r="I50" s="585"/>
      <c r="J50" s="585"/>
      <c r="K50" s="585"/>
      <c r="L50" s="585"/>
      <c r="M50" s="585"/>
      <c r="N50" s="585"/>
      <c r="O50" s="585"/>
      <c r="P50" s="585"/>
      <c r="Q50" s="585"/>
      <c r="R50" s="585"/>
      <c r="S50" s="585"/>
      <c r="T50" s="585"/>
      <c r="U50" s="1322"/>
      <c r="AA50" s="1317"/>
    </row>
    <row r="51" spans="1:27" ht="20.25" customHeight="1">
      <c r="A51" s="1256"/>
      <c r="B51" s="1256"/>
      <c r="C51" s="1256"/>
      <c r="D51" s="1256"/>
      <c r="E51" s="586"/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1323"/>
      <c r="AA51" s="1316" t="s">
        <v>7689</v>
      </c>
    </row>
    <row r="52" spans="1:27" ht="20.25" customHeight="1">
      <c r="A52" s="1317">
        <v>18</v>
      </c>
      <c r="B52" s="1256" t="s">
        <v>7697</v>
      </c>
      <c r="C52" s="1256"/>
      <c r="D52" s="1256" t="s">
        <v>12184</v>
      </c>
      <c r="E52" s="585"/>
      <c r="F52" s="585"/>
      <c r="G52" s="585"/>
      <c r="H52" s="585"/>
      <c r="I52" s="585"/>
      <c r="J52" s="585"/>
      <c r="K52" s="585"/>
      <c r="L52" s="585"/>
      <c r="M52" s="585"/>
      <c r="N52" s="585"/>
      <c r="O52" s="585"/>
      <c r="P52" s="585"/>
      <c r="Q52" s="585"/>
      <c r="R52" s="585"/>
      <c r="S52" s="585"/>
      <c r="T52" s="585"/>
      <c r="U52" s="1322"/>
      <c r="AA52" s="1317"/>
    </row>
    <row r="53" spans="1:27" ht="20.25" customHeight="1">
      <c r="A53" s="1256"/>
      <c r="B53" s="1256"/>
      <c r="C53" s="1256"/>
      <c r="D53" s="1256"/>
      <c r="E53" s="586"/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1323"/>
      <c r="AA53" s="1316" t="s">
        <v>7697</v>
      </c>
    </row>
    <row r="54" spans="1:27" ht="20.25" customHeight="1">
      <c r="A54" s="1256">
        <v>19</v>
      </c>
      <c r="B54" s="1256" t="s">
        <v>7695</v>
      </c>
      <c r="C54" s="1256"/>
      <c r="D54" s="1256" t="s">
        <v>12184</v>
      </c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85"/>
      <c r="U54" s="1322"/>
      <c r="AA54" s="1317"/>
    </row>
    <row r="55" spans="1:27" ht="20.25" customHeight="1">
      <c r="A55" s="1256"/>
      <c r="B55" s="1256"/>
      <c r="C55" s="1256"/>
      <c r="D55" s="1256"/>
      <c r="E55" s="586"/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1323"/>
      <c r="AA55" s="1316" t="s">
        <v>7695</v>
      </c>
    </row>
    <row r="56" spans="1:27" ht="20.25" customHeight="1">
      <c r="A56" s="1317">
        <v>20</v>
      </c>
      <c r="B56" s="1256" t="s">
        <v>7691</v>
      </c>
      <c r="C56" s="1256"/>
      <c r="D56" s="1256" t="s">
        <v>12184</v>
      </c>
      <c r="E56" s="585"/>
      <c r="F56" s="585"/>
      <c r="G56" s="585"/>
      <c r="H56" s="585"/>
      <c r="I56" s="585"/>
      <c r="J56" s="585"/>
      <c r="K56" s="585"/>
      <c r="L56" s="585"/>
      <c r="M56" s="585"/>
      <c r="N56" s="585"/>
      <c r="O56" s="585"/>
      <c r="P56" s="585"/>
      <c r="Q56" s="585"/>
      <c r="R56" s="585"/>
      <c r="S56" s="585"/>
      <c r="T56" s="585"/>
      <c r="U56" s="1322"/>
      <c r="AA56" s="1317"/>
    </row>
    <row r="57" spans="1:27" ht="20.25" customHeight="1">
      <c r="A57" s="1256"/>
      <c r="B57" s="1256"/>
      <c r="C57" s="1256"/>
      <c r="D57" s="1256"/>
      <c r="E57" s="586"/>
      <c r="F57" s="586"/>
      <c r="G57" s="586"/>
      <c r="H57" s="586"/>
      <c r="I57" s="586"/>
      <c r="J57" s="586"/>
      <c r="K57" s="586"/>
      <c r="L57" s="586"/>
      <c r="M57" s="586"/>
      <c r="N57" s="586"/>
      <c r="O57" s="586"/>
      <c r="P57" s="586"/>
      <c r="Q57" s="586"/>
      <c r="R57" s="586"/>
      <c r="S57" s="586"/>
      <c r="T57" s="586"/>
      <c r="U57" s="1323"/>
      <c r="AA57" s="1316" t="s">
        <v>7691</v>
      </c>
    </row>
    <row r="58" spans="1:27" ht="20.25" customHeight="1">
      <c r="A58" s="1256">
        <v>21</v>
      </c>
      <c r="B58" s="1256" t="s">
        <v>7690</v>
      </c>
      <c r="C58" s="1256"/>
      <c r="D58" s="1256" t="s">
        <v>12184</v>
      </c>
      <c r="E58" s="585"/>
      <c r="F58" s="585"/>
      <c r="G58" s="585"/>
      <c r="H58" s="585"/>
      <c r="I58" s="585"/>
      <c r="J58" s="585"/>
      <c r="K58" s="585"/>
      <c r="L58" s="585"/>
      <c r="M58" s="585"/>
      <c r="N58" s="585"/>
      <c r="O58" s="585"/>
      <c r="P58" s="585"/>
      <c r="Q58" s="585"/>
      <c r="R58" s="585"/>
      <c r="S58" s="585"/>
      <c r="T58" s="585"/>
      <c r="U58" s="1322"/>
      <c r="AA58" s="1317"/>
    </row>
    <row r="59" spans="1:27" ht="20.25" customHeight="1">
      <c r="A59" s="1256"/>
      <c r="B59" s="1256"/>
      <c r="C59" s="1256"/>
      <c r="D59" s="1256"/>
      <c r="E59" s="586"/>
      <c r="F59" s="586"/>
      <c r="G59" s="586"/>
      <c r="H59" s="586"/>
      <c r="I59" s="586"/>
      <c r="J59" s="586"/>
      <c r="K59" s="586"/>
      <c r="L59" s="586"/>
      <c r="M59" s="586"/>
      <c r="N59" s="586"/>
      <c r="O59" s="586"/>
      <c r="P59" s="586"/>
      <c r="Q59" s="586"/>
      <c r="R59" s="586"/>
      <c r="S59" s="586"/>
      <c r="T59" s="586"/>
      <c r="U59" s="1323"/>
      <c r="AA59" s="1316" t="s">
        <v>7690</v>
      </c>
    </row>
    <row r="60" spans="1:27" ht="20.25" customHeight="1">
      <c r="A60" s="1317">
        <v>22</v>
      </c>
      <c r="B60" s="1256" t="s">
        <v>7696</v>
      </c>
      <c r="C60" s="1256"/>
      <c r="D60" s="1256" t="s">
        <v>12184</v>
      </c>
      <c r="E60" s="585"/>
      <c r="F60" s="585"/>
      <c r="G60" s="585"/>
      <c r="H60" s="585"/>
      <c r="I60" s="585"/>
      <c r="J60" s="585"/>
      <c r="K60" s="585"/>
      <c r="L60" s="585"/>
      <c r="M60" s="585"/>
      <c r="N60" s="585"/>
      <c r="O60" s="585"/>
      <c r="P60" s="585"/>
      <c r="Q60" s="585"/>
      <c r="R60" s="585"/>
      <c r="S60" s="585"/>
      <c r="T60" s="585"/>
      <c r="U60" s="1322"/>
      <c r="AA60" s="1317"/>
    </row>
    <row r="61" spans="1:27" ht="20.25" customHeight="1">
      <c r="A61" s="1256"/>
      <c r="B61" s="1256"/>
      <c r="C61" s="1256"/>
      <c r="D61" s="1256"/>
      <c r="E61" s="586"/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1323"/>
      <c r="AA61" s="1316" t="s">
        <v>7696</v>
      </c>
    </row>
    <row r="62" spans="1:27" ht="20.25" customHeight="1">
      <c r="A62" s="1256">
        <v>23</v>
      </c>
      <c r="B62" s="1256" t="s">
        <v>7671</v>
      </c>
      <c r="C62" s="1256"/>
      <c r="D62" s="1256" t="s">
        <v>12184</v>
      </c>
      <c r="E62" s="585"/>
      <c r="F62" s="585"/>
      <c r="G62" s="585"/>
      <c r="H62" s="585"/>
      <c r="I62" s="585"/>
      <c r="J62" s="585"/>
      <c r="K62" s="585"/>
      <c r="L62" s="585"/>
      <c r="M62" s="585"/>
      <c r="N62" s="585"/>
      <c r="O62" s="585"/>
      <c r="P62" s="585"/>
      <c r="Q62" s="585"/>
      <c r="R62" s="585"/>
      <c r="S62" s="585"/>
      <c r="T62" s="585"/>
      <c r="U62" s="1322"/>
      <c r="AA62" s="1317"/>
    </row>
    <row r="63" spans="1:27" ht="20.25" customHeight="1">
      <c r="A63" s="1256"/>
      <c r="B63" s="1256"/>
      <c r="C63" s="1256"/>
      <c r="D63" s="1256"/>
      <c r="E63" s="586"/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1323"/>
      <c r="AA63" s="1316" t="s">
        <v>7671</v>
      </c>
    </row>
    <row r="64" spans="1:27" ht="20.25" customHeight="1">
      <c r="A64" s="1317">
        <v>24</v>
      </c>
      <c r="B64" s="1256" t="s">
        <v>7694</v>
      </c>
      <c r="C64" s="1256"/>
      <c r="D64" s="1256" t="s">
        <v>12184</v>
      </c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5"/>
      <c r="T64" s="585"/>
      <c r="U64" s="1322"/>
      <c r="AA64" s="1317"/>
    </row>
    <row r="65" spans="1:27" ht="20.25" customHeight="1">
      <c r="A65" s="1256"/>
      <c r="B65" s="1256"/>
      <c r="C65" s="1256"/>
      <c r="D65" s="125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1323"/>
      <c r="AA65" s="1316" t="s">
        <v>7694</v>
      </c>
    </row>
    <row r="66" spans="1:27" ht="20.25" customHeight="1">
      <c r="A66" s="1256">
        <v>25</v>
      </c>
      <c r="B66" s="1256" t="s">
        <v>7678</v>
      </c>
      <c r="C66" s="1256"/>
      <c r="D66" s="1256" t="s">
        <v>12184</v>
      </c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5"/>
      <c r="P66" s="585"/>
      <c r="Q66" s="585"/>
      <c r="R66" s="585"/>
      <c r="S66" s="585"/>
      <c r="T66" s="585"/>
      <c r="U66" s="1322"/>
      <c r="AA66" s="1317"/>
    </row>
    <row r="67" spans="1:27" ht="20.25" customHeight="1">
      <c r="A67" s="1256"/>
      <c r="B67" s="1256"/>
      <c r="C67" s="1256"/>
      <c r="D67" s="1256"/>
      <c r="E67" s="586"/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1323"/>
      <c r="AA67" s="1316" t="s">
        <v>7678</v>
      </c>
    </row>
    <row r="68" spans="1:27" ht="20.25" customHeight="1">
      <c r="A68" s="1317">
        <v>26</v>
      </c>
      <c r="B68" s="1256" t="s">
        <v>12152</v>
      </c>
      <c r="C68" s="1256"/>
      <c r="D68" s="1256" t="s">
        <v>12184</v>
      </c>
      <c r="E68" s="585"/>
      <c r="F68" s="585"/>
      <c r="G68" s="585"/>
      <c r="H68" s="585"/>
      <c r="I68" s="585"/>
      <c r="J68" s="585"/>
      <c r="K68" s="585"/>
      <c r="L68" s="585"/>
      <c r="M68" s="585"/>
      <c r="N68" s="585"/>
      <c r="O68" s="585"/>
      <c r="P68" s="585"/>
      <c r="Q68" s="585"/>
      <c r="R68" s="585"/>
      <c r="S68" s="585"/>
      <c r="T68" s="585"/>
      <c r="U68" s="1322"/>
      <c r="AA68" s="1317"/>
    </row>
    <row r="69" spans="1:27" ht="20.25" customHeight="1">
      <c r="A69" s="1256"/>
      <c r="B69" s="1256"/>
      <c r="C69" s="1256"/>
      <c r="D69" s="1256"/>
      <c r="E69" s="586"/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1323"/>
      <c r="AA69" s="1316" t="s">
        <v>12152</v>
      </c>
    </row>
    <row r="70" spans="1:27" ht="20.25" customHeight="1">
      <c r="A70" s="1256">
        <v>27</v>
      </c>
      <c r="B70" s="1256" t="s">
        <v>12153</v>
      </c>
      <c r="C70" s="1256"/>
      <c r="D70" s="1256" t="s">
        <v>12184</v>
      </c>
      <c r="E70" s="585"/>
      <c r="F70" s="585"/>
      <c r="G70" s="585"/>
      <c r="H70" s="585"/>
      <c r="I70" s="585"/>
      <c r="J70" s="585"/>
      <c r="K70" s="585"/>
      <c r="L70" s="585"/>
      <c r="M70" s="585"/>
      <c r="N70" s="585"/>
      <c r="O70" s="585"/>
      <c r="P70" s="585"/>
      <c r="Q70" s="585"/>
      <c r="R70" s="585"/>
      <c r="S70" s="585"/>
      <c r="T70" s="585"/>
      <c r="U70" s="1322"/>
      <c r="AA70" s="1317"/>
    </row>
    <row r="71" spans="1:27" ht="20.25" customHeight="1">
      <c r="A71" s="1256"/>
      <c r="B71" s="1256"/>
      <c r="C71" s="1256"/>
      <c r="D71" s="1256"/>
      <c r="E71" s="586"/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1323"/>
      <c r="AA71" s="1316" t="s">
        <v>12153</v>
      </c>
    </row>
    <row r="72" spans="1:27" ht="20.25" customHeight="1">
      <c r="A72" s="1317">
        <v>28</v>
      </c>
      <c r="B72" s="1256" t="s">
        <v>7684</v>
      </c>
      <c r="C72" s="1256"/>
      <c r="D72" s="1256" t="s">
        <v>12184</v>
      </c>
      <c r="E72" s="585"/>
      <c r="F72" s="585"/>
      <c r="G72" s="585"/>
      <c r="H72" s="585"/>
      <c r="I72" s="585"/>
      <c r="J72" s="585"/>
      <c r="K72" s="585"/>
      <c r="L72" s="585"/>
      <c r="M72" s="585"/>
      <c r="N72" s="585"/>
      <c r="O72" s="585"/>
      <c r="P72" s="585"/>
      <c r="Q72" s="585"/>
      <c r="R72" s="585"/>
      <c r="S72" s="585"/>
      <c r="T72" s="585"/>
      <c r="U72" s="1322"/>
      <c r="AA72" s="1317"/>
    </row>
    <row r="73" spans="1:27" ht="20.25" customHeight="1">
      <c r="A73" s="1256"/>
      <c r="B73" s="1256"/>
      <c r="C73" s="1256"/>
      <c r="D73" s="1256"/>
      <c r="E73" s="586"/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1323"/>
      <c r="AA73" s="1316" t="s">
        <v>7684</v>
      </c>
    </row>
    <row r="74" spans="1:27" ht="20.25" customHeight="1">
      <c r="A74" s="1256">
        <v>29</v>
      </c>
      <c r="B74" s="1256" t="s">
        <v>7685</v>
      </c>
      <c r="C74" s="1256"/>
      <c r="D74" s="1256" t="s">
        <v>12184</v>
      </c>
      <c r="E74" s="585"/>
      <c r="F74" s="585"/>
      <c r="G74" s="585"/>
      <c r="H74" s="585"/>
      <c r="I74" s="585"/>
      <c r="J74" s="585"/>
      <c r="K74" s="585"/>
      <c r="L74" s="585"/>
      <c r="M74" s="585"/>
      <c r="N74" s="585"/>
      <c r="O74" s="585"/>
      <c r="P74" s="585"/>
      <c r="Q74" s="585"/>
      <c r="R74" s="585"/>
      <c r="S74" s="585"/>
      <c r="T74" s="585"/>
      <c r="U74" s="1322"/>
      <c r="AA74" s="1317"/>
    </row>
    <row r="75" spans="1:27" ht="20.25" customHeight="1">
      <c r="A75" s="1256"/>
      <c r="B75" s="1256"/>
      <c r="C75" s="1256"/>
      <c r="D75" s="1256"/>
      <c r="E75" s="586"/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1323"/>
      <c r="AA75" s="1316" t="s">
        <v>7685</v>
      </c>
    </row>
    <row r="76" spans="1:27" ht="20.25" customHeight="1">
      <c r="A76" s="1317">
        <v>30</v>
      </c>
      <c r="B76" s="1256" t="s">
        <v>7666</v>
      </c>
      <c r="C76" s="1256"/>
      <c r="D76" s="1256" t="s">
        <v>12184</v>
      </c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5"/>
      <c r="P76" s="585"/>
      <c r="Q76" s="585"/>
      <c r="R76" s="585"/>
      <c r="S76" s="585"/>
      <c r="T76" s="585"/>
      <c r="U76" s="1322"/>
      <c r="AA76" s="1317"/>
    </row>
    <row r="77" spans="1:27" ht="20.25" customHeight="1">
      <c r="A77" s="1256"/>
      <c r="B77" s="1256"/>
      <c r="C77" s="1256"/>
      <c r="D77" s="1256"/>
      <c r="E77" s="586"/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1323"/>
      <c r="AA77" s="1316" t="s">
        <v>7666</v>
      </c>
    </row>
    <row r="78" spans="1:27" ht="20.25" customHeight="1">
      <c r="A78" s="1256">
        <v>31</v>
      </c>
      <c r="B78" s="1256" t="s">
        <v>7680</v>
      </c>
      <c r="C78" s="1256"/>
      <c r="D78" s="1256" t="s">
        <v>12184</v>
      </c>
      <c r="E78" s="585"/>
      <c r="F78" s="585"/>
      <c r="G78" s="585"/>
      <c r="H78" s="585"/>
      <c r="I78" s="585"/>
      <c r="J78" s="585"/>
      <c r="K78" s="585"/>
      <c r="L78" s="585"/>
      <c r="M78" s="585"/>
      <c r="N78" s="585"/>
      <c r="O78" s="585"/>
      <c r="P78" s="585"/>
      <c r="Q78" s="585"/>
      <c r="R78" s="585"/>
      <c r="S78" s="585"/>
      <c r="T78" s="585"/>
      <c r="U78" s="1322"/>
      <c r="AA78" s="1317"/>
    </row>
    <row r="79" spans="1:27" ht="20.25" customHeight="1">
      <c r="A79" s="1256"/>
      <c r="B79" s="1256"/>
      <c r="C79" s="1256"/>
      <c r="D79" s="1256"/>
      <c r="E79" s="586"/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1323"/>
      <c r="AA79" s="1316" t="s">
        <v>7680</v>
      </c>
    </row>
    <row r="80" spans="1:27" ht="20.25" customHeight="1">
      <c r="A80" s="1317">
        <v>32</v>
      </c>
      <c r="B80" s="1256" t="s">
        <v>7682</v>
      </c>
      <c r="C80" s="1256"/>
      <c r="D80" s="1256" t="s">
        <v>12184</v>
      </c>
      <c r="E80" s="585"/>
      <c r="F80" s="585"/>
      <c r="G80" s="585"/>
      <c r="H80" s="585"/>
      <c r="I80" s="585"/>
      <c r="J80" s="585"/>
      <c r="K80" s="585"/>
      <c r="L80" s="585"/>
      <c r="M80" s="585"/>
      <c r="N80" s="585"/>
      <c r="O80" s="585"/>
      <c r="P80" s="585"/>
      <c r="Q80" s="585"/>
      <c r="R80" s="585"/>
      <c r="S80" s="585"/>
      <c r="T80" s="585"/>
      <c r="U80" s="1322"/>
      <c r="AA80" s="1317"/>
    </row>
    <row r="81" spans="1:27" ht="20.25" customHeight="1">
      <c r="A81" s="1256"/>
      <c r="B81" s="1256"/>
      <c r="C81" s="1256"/>
      <c r="D81" s="1256"/>
      <c r="E81" s="586"/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1323"/>
      <c r="AA81" s="1316" t="s">
        <v>7682</v>
      </c>
    </row>
    <row r="82" spans="1:27" ht="20.25" customHeight="1">
      <c r="A82" s="1256">
        <v>33</v>
      </c>
      <c r="B82" s="1256" t="s">
        <v>7683</v>
      </c>
      <c r="C82" s="1256"/>
      <c r="D82" s="1256" t="s">
        <v>12184</v>
      </c>
      <c r="E82" s="585"/>
      <c r="F82" s="585"/>
      <c r="G82" s="585"/>
      <c r="H82" s="585"/>
      <c r="I82" s="585"/>
      <c r="J82" s="585"/>
      <c r="K82" s="585"/>
      <c r="L82" s="585"/>
      <c r="M82" s="585"/>
      <c r="N82" s="585"/>
      <c r="O82" s="585"/>
      <c r="P82" s="585"/>
      <c r="Q82" s="585"/>
      <c r="R82" s="585"/>
      <c r="S82" s="585"/>
      <c r="T82" s="585"/>
      <c r="U82" s="1322"/>
      <c r="AA82" s="1317"/>
    </row>
    <row r="83" spans="1:27" ht="20.25" customHeight="1">
      <c r="A83" s="1256"/>
      <c r="B83" s="1256"/>
      <c r="C83" s="1256"/>
      <c r="D83" s="1256"/>
      <c r="E83" s="586"/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1323"/>
      <c r="AA83" s="1316" t="s">
        <v>7683</v>
      </c>
    </row>
    <row r="84" spans="1:27" ht="20.25" customHeight="1">
      <c r="A84" s="1317">
        <v>34</v>
      </c>
      <c r="B84" s="1256" t="s">
        <v>7673</v>
      </c>
      <c r="C84" s="1256"/>
      <c r="D84" s="1256" t="s">
        <v>12184</v>
      </c>
      <c r="E84" s="585"/>
      <c r="F84" s="585"/>
      <c r="G84" s="585"/>
      <c r="H84" s="585"/>
      <c r="I84" s="585"/>
      <c r="J84" s="585"/>
      <c r="K84" s="585"/>
      <c r="L84" s="585"/>
      <c r="M84" s="585"/>
      <c r="N84" s="585"/>
      <c r="O84" s="585"/>
      <c r="P84" s="585"/>
      <c r="Q84" s="585"/>
      <c r="R84" s="585"/>
      <c r="S84" s="585"/>
      <c r="T84" s="585"/>
      <c r="U84" s="1322"/>
      <c r="AA84" s="1317"/>
    </row>
    <row r="85" spans="1:27" ht="20.25" customHeight="1">
      <c r="A85" s="1256"/>
      <c r="B85" s="1256"/>
      <c r="C85" s="1256"/>
      <c r="D85" s="1256"/>
      <c r="E85" s="586"/>
      <c r="F85" s="586"/>
      <c r="G85" s="586"/>
      <c r="H85" s="586"/>
      <c r="I85" s="586"/>
      <c r="J85" s="586"/>
      <c r="K85" s="586"/>
      <c r="L85" s="586"/>
      <c r="M85" s="586"/>
      <c r="N85" s="586"/>
      <c r="O85" s="586"/>
      <c r="P85" s="586"/>
      <c r="Q85" s="586"/>
      <c r="R85" s="586"/>
      <c r="S85" s="586"/>
      <c r="T85" s="586"/>
      <c r="U85" s="1323"/>
      <c r="AA85" s="1316" t="s">
        <v>7673</v>
      </c>
    </row>
    <row r="86" spans="1:27" ht="20.25" customHeight="1">
      <c r="A86" s="1256">
        <v>35</v>
      </c>
      <c r="B86" s="1256" t="s">
        <v>7667</v>
      </c>
      <c r="C86" s="1256"/>
      <c r="D86" s="1256" t="s">
        <v>12184</v>
      </c>
      <c r="E86" s="585"/>
      <c r="F86" s="585"/>
      <c r="G86" s="585"/>
      <c r="H86" s="585"/>
      <c r="I86" s="585"/>
      <c r="J86" s="585"/>
      <c r="K86" s="585"/>
      <c r="L86" s="585"/>
      <c r="M86" s="585"/>
      <c r="N86" s="585"/>
      <c r="O86" s="585"/>
      <c r="P86" s="585"/>
      <c r="Q86" s="585"/>
      <c r="R86" s="585"/>
      <c r="S86" s="585"/>
      <c r="T86" s="585"/>
      <c r="U86" s="1322"/>
      <c r="AA86" s="1317"/>
    </row>
    <row r="87" spans="1:27" ht="20.25" customHeight="1">
      <c r="A87" s="1256"/>
      <c r="B87" s="1256"/>
      <c r="C87" s="1256"/>
      <c r="D87" s="1256"/>
      <c r="E87" s="586"/>
      <c r="F87" s="586"/>
      <c r="G87" s="586"/>
      <c r="H87" s="586"/>
      <c r="I87" s="586"/>
      <c r="J87" s="586"/>
      <c r="K87" s="586"/>
      <c r="L87" s="586"/>
      <c r="M87" s="586"/>
      <c r="N87" s="586"/>
      <c r="O87" s="586"/>
      <c r="P87" s="586"/>
      <c r="Q87" s="586"/>
      <c r="R87" s="586"/>
      <c r="S87" s="586"/>
      <c r="T87" s="586"/>
      <c r="U87" s="1323"/>
      <c r="AA87" s="1316" t="s">
        <v>7667</v>
      </c>
    </row>
    <row r="88" spans="1:27" ht="20.25" customHeight="1">
      <c r="A88" s="1317">
        <v>36</v>
      </c>
      <c r="B88" s="1256" t="s">
        <v>7688</v>
      </c>
      <c r="C88" s="1256"/>
      <c r="D88" s="1256" t="s">
        <v>12184</v>
      </c>
      <c r="E88" s="585"/>
      <c r="F88" s="585"/>
      <c r="G88" s="585"/>
      <c r="H88" s="585"/>
      <c r="I88" s="585"/>
      <c r="J88" s="585"/>
      <c r="K88" s="585"/>
      <c r="L88" s="585"/>
      <c r="M88" s="585"/>
      <c r="N88" s="585"/>
      <c r="O88" s="585"/>
      <c r="P88" s="585"/>
      <c r="Q88" s="585"/>
      <c r="R88" s="585"/>
      <c r="S88" s="585"/>
      <c r="T88" s="585"/>
      <c r="U88" s="1322"/>
      <c r="AA88" s="1317"/>
    </row>
    <row r="89" spans="1:27" ht="20.25" customHeight="1">
      <c r="A89" s="1256"/>
      <c r="B89" s="1256"/>
      <c r="C89" s="1256"/>
      <c r="D89" s="1256"/>
      <c r="E89" s="586"/>
      <c r="F89" s="586"/>
      <c r="G89" s="586"/>
      <c r="H89" s="586"/>
      <c r="I89" s="586"/>
      <c r="J89" s="586"/>
      <c r="K89" s="586"/>
      <c r="L89" s="586"/>
      <c r="M89" s="586"/>
      <c r="N89" s="586"/>
      <c r="O89" s="586"/>
      <c r="P89" s="586"/>
      <c r="Q89" s="586"/>
      <c r="R89" s="586"/>
      <c r="S89" s="586"/>
      <c r="T89" s="586"/>
      <c r="U89" s="1323"/>
      <c r="AA89" s="1316" t="s">
        <v>7688</v>
      </c>
    </row>
    <row r="90" spans="1:27" ht="20.25" customHeight="1">
      <c r="A90" s="1256">
        <v>37</v>
      </c>
      <c r="B90" s="1256" t="s">
        <v>7665</v>
      </c>
      <c r="C90" s="1256"/>
      <c r="D90" s="1256" t="s">
        <v>12184</v>
      </c>
      <c r="E90" s="585"/>
      <c r="F90" s="585"/>
      <c r="G90" s="585"/>
      <c r="H90" s="585"/>
      <c r="I90" s="585"/>
      <c r="J90" s="585"/>
      <c r="K90" s="585"/>
      <c r="L90" s="585"/>
      <c r="M90" s="585"/>
      <c r="N90" s="585"/>
      <c r="O90" s="585"/>
      <c r="P90" s="585"/>
      <c r="Q90" s="585"/>
      <c r="R90" s="585"/>
      <c r="S90" s="585"/>
      <c r="T90" s="585"/>
      <c r="U90" s="1322"/>
      <c r="AA90" s="1317"/>
    </row>
    <row r="91" spans="1:27" ht="20.25" customHeight="1">
      <c r="A91" s="1256"/>
      <c r="B91" s="1256"/>
      <c r="C91" s="1256"/>
      <c r="D91" s="125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586"/>
      <c r="R91" s="586"/>
      <c r="S91" s="586"/>
      <c r="T91" s="586"/>
      <c r="U91" s="1323"/>
      <c r="AA91" s="1316" t="s">
        <v>7665</v>
      </c>
    </row>
    <row r="92" spans="1:27" ht="20.25" customHeight="1">
      <c r="A92" s="1317">
        <v>38</v>
      </c>
      <c r="B92" s="1256" t="s">
        <v>7679</v>
      </c>
      <c r="C92" s="1256"/>
      <c r="D92" s="1256" t="s">
        <v>12184</v>
      </c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585"/>
      <c r="T92" s="585"/>
      <c r="U92" s="1322"/>
      <c r="AA92" s="1317"/>
    </row>
    <row r="93" spans="1:27" ht="20.25" customHeight="1">
      <c r="A93" s="1256"/>
      <c r="B93" s="1256"/>
      <c r="C93" s="1256"/>
      <c r="D93" s="1256"/>
      <c r="E93" s="586"/>
      <c r="F93" s="586"/>
      <c r="G93" s="586"/>
      <c r="H93" s="586"/>
      <c r="I93" s="586"/>
      <c r="J93" s="586"/>
      <c r="K93" s="586"/>
      <c r="L93" s="586"/>
      <c r="M93" s="586"/>
      <c r="N93" s="586"/>
      <c r="O93" s="586"/>
      <c r="P93" s="586"/>
      <c r="Q93" s="586"/>
      <c r="R93" s="586"/>
      <c r="S93" s="586"/>
      <c r="T93" s="586"/>
      <c r="U93" s="1323"/>
      <c r="AA93" s="1316" t="s">
        <v>7679</v>
      </c>
    </row>
    <row r="94" spans="1:27" ht="20.25" customHeight="1">
      <c r="A94" s="1256">
        <v>39</v>
      </c>
      <c r="B94" s="1256" t="s">
        <v>7698</v>
      </c>
      <c r="C94" s="1256"/>
      <c r="D94" s="1256" t="s">
        <v>12184</v>
      </c>
      <c r="E94" s="585"/>
      <c r="F94" s="585"/>
      <c r="G94" s="585"/>
      <c r="H94" s="585"/>
      <c r="I94" s="585"/>
      <c r="J94" s="585"/>
      <c r="K94" s="585"/>
      <c r="L94" s="585"/>
      <c r="M94" s="585"/>
      <c r="N94" s="585"/>
      <c r="O94" s="585"/>
      <c r="P94" s="585"/>
      <c r="Q94" s="585"/>
      <c r="R94" s="585"/>
      <c r="S94" s="585"/>
      <c r="T94" s="585"/>
      <c r="U94" s="1322"/>
      <c r="AA94" s="1317"/>
    </row>
    <row r="95" spans="1:27" ht="20.25" customHeight="1">
      <c r="A95" s="1256"/>
      <c r="B95" s="1256"/>
      <c r="C95" s="1256"/>
      <c r="D95" s="1256"/>
      <c r="E95" s="586"/>
      <c r="F95" s="586"/>
      <c r="G95" s="586"/>
      <c r="H95" s="586"/>
      <c r="I95" s="586"/>
      <c r="J95" s="586"/>
      <c r="K95" s="586"/>
      <c r="L95" s="586"/>
      <c r="M95" s="586"/>
      <c r="N95" s="586"/>
      <c r="O95" s="586"/>
      <c r="P95" s="586"/>
      <c r="Q95" s="586"/>
      <c r="R95" s="586"/>
      <c r="S95" s="586"/>
      <c r="T95" s="586"/>
      <c r="U95" s="1323"/>
      <c r="AA95" s="1316" t="s">
        <v>7698</v>
      </c>
    </row>
    <row r="96" spans="1:27" s="1009" customFormat="1" ht="20.25" customHeight="1">
      <c r="A96" s="1317">
        <v>40</v>
      </c>
      <c r="B96" s="1340" t="s">
        <v>9433</v>
      </c>
      <c r="C96" s="1340"/>
      <c r="D96" s="1340" t="s">
        <v>12184</v>
      </c>
      <c r="E96" s="1008"/>
      <c r="F96" s="1008"/>
      <c r="G96" s="1008"/>
      <c r="H96" s="1008"/>
      <c r="I96" s="1008"/>
      <c r="J96" s="1008"/>
      <c r="K96" s="1008"/>
      <c r="L96" s="1008"/>
      <c r="M96" s="1008"/>
      <c r="N96" s="1008"/>
      <c r="O96" s="1008"/>
      <c r="P96" s="1008"/>
      <c r="Q96" s="1008"/>
      <c r="R96" s="1008"/>
      <c r="S96" s="1008"/>
      <c r="T96" s="1008"/>
      <c r="U96" s="1341"/>
      <c r="AA96" s="1317"/>
    </row>
    <row r="97" spans="1:27" s="1009" customFormat="1" ht="20.25" customHeight="1">
      <c r="A97" s="1256"/>
      <c r="B97" s="1340"/>
      <c r="C97" s="1340"/>
      <c r="D97" s="134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342"/>
      <c r="AA97" s="1316" t="s">
        <v>9433</v>
      </c>
    </row>
    <row r="98" spans="1:27" ht="20.25" customHeight="1">
      <c r="A98" s="1256">
        <v>41</v>
      </c>
      <c r="B98" s="1256" t="s">
        <v>9434</v>
      </c>
      <c r="C98" s="1256"/>
      <c r="D98" s="1256" t="s">
        <v>12184</v>
      </c>
      <c r="E98" s="585"/>
      <c r="F98" s="585"/>
      <c r="G98" s="585"/>
      <c r="H98" s="585"/>
      <c r="I98" s="585"/>
      <c r="J98" s="585"/>
      <c r="K98" s="585"/>
      <c r="L98" s="585"/>
      <c r="M98" s="585"/>
      <c r="N98" s="585"/>
      <c r="O98" s="585"/>
      <c r="P98" s="585"/>
      <c r="Q98" s="585"/>
      <c r="R98" s="585"/>
      <c r="S98" s="585"/>
      <c r="T98" s="585"/>
      <c r="U98" s="1322"/>
      <c r="AA98" s="1317"/>
    </row>
    <row r="99" spans="1:27" ht="20.25" customHeight="1">
      <c r="A99" s="1256"/>
      <c r="B99" s="1256"/>
      <c r="C99" s="1256"/>
      <c r="D99" s="1256"/>
      <c r="E99" s="586"/>
      <c r="F99" s="586"/>
      <c r="G99" s="586"/>
      <c r="H99" s="586"/>
      <c r="I99" s="586"/>
      <c r="J99" s="586"/>
      <c r="K99" s="586"/>
      <c r="L99" s="586"/>
      <c r="M99" s="586"/>
      <c r="N99" s="586"/>
      <c r="O99" s="586"/>
      <c r="P99" s="586"/>
      <c r="Q99" s="586"/>
      <c r="R99" s="586"/>
      <c r="S99" s="586"/>
      <c r="T99" s="586"/>
      <c r="U99" s="1323"/>
      <c r="AA99" s="1316" t="s">
        <v>9434</v>
      </c>
    </row>
    <row r="100" spans="1:27" ht="20.25" customHeight="1">
      <c r="A100" s="1317">
        <v>42</v>
      </c>
      <c r="B100" s="1256" t="s">
        <v>9435</v>
      </c>
      <c r="C100" s="1256"/>
      <c r="D100" s="1256" t="s">
        <v>12184</v>
      </c>
      <c r="E100" s="585"/>
      <c r="F100" s="585"/>
      <c r="G100" s="585"/>
      <c r="H100" s="585"/>
      <c r="I100" s="585"/>
      <c r="J100" s="585"/>
      <c r="K100" s="585"/>
      <c r="L100" s="585"/>
      <c r="M100" s="585"/>
      <c r="N100" s="585"/>
      <c r="O100" s="585"/>
      <c r="P100" s="585"/>
      <c r="Q100" s="585"/>
      <c r="R100" s="585"/>
      <c r="S100" s="585"/>
      <c r="T100" s="585"/>
      <c r="U100" s="1322"/>
      <c r="AA100" s="1317"/>
    </row>
    <row r="101" spans="1:27" ht="20.25" customHeight="1">
      <c r="A101" s="1256"/>
      <c r="B101" s="1256"/>
      <c r="C101" s="1256"/>
      <c r="D101" s="1256"/>
      <c r="E101" s="586"/>
      <c r="F101" s="586"/>
      <c r="G101" s="586"/>
      <c r="H101" s="586"/>
      <c r="I101" s="586"/>
      <c r="J101" s="586"/>
      <c r="K101" s="586"/>
      <c r="L101" s="586"/>
      <c r="M101" s="586"/>
      <c r="N101" s="586"/>
      <c r="O101" s="586"/>
      <c r="P101" s="586"/>
      <c r="Q101" s="586"/>
      <c r="R101" s="586"/>
      <c r="S101" s="586"/>
      <c r="T101" s="586"/>
      <c r="U101" s="1323"/>
      <c r="AA101" s="1316" t="s">
        <v>9435</v>
      </c>
    </row>
    <row r="102" spans="1:27" ht="20.25" customHeight="1">
      <c r="A102" s="1256">
        <v>43</v>
      </c>
      <c r="B102" s="1256" t="s">
        <v>9436</v>
      </c>
      <c r="C102" s="1256"/>
      <c r="D102" s="1256" t="s">
        <v>12184</v>
      </c>
      <c r="E102" s="585"/>
      <c r="F102" s="585"/>
      <c r="G102" s="585"/>
      <c r="H102" s="585"/>
      <c r="I102" s="585"/>
      <c r="J102" s="585"/>
      <c r="K102" s="585"/>
      <c r="L102" s="585"/>
      <c r="M102" s="585"/>
      <c r="N102" s="585"/>
      <c r="O102" s="585"/>
      <c r="P102" s="585"/>
      <c r="Q102" s="585"/>
      <c r="R102" s="585"/>
      <c r="S102" s="585"/>
      <c r="T102" s="585"/>
      <c r="U102" s="1322"/>
      <c r="AA102" s="1317"/>
    </row>
    <row r="103" spans="1:27" ht="20.25" customHeight="1">
      <c r="A103" s="1256"/>
      <c r="B103" s="1256"/>
      <c r="C103" s="1256"/>
      <c r="D103" s="1256"/>
      <c r="E103" s="586"/>
      <c r="F103" s="586"/>
      <c r="G103" s="586"/>
      <c r="H103" s="586"/>
      <c r="I103" s="586"/>
      <c r="J103" s="586"/>
      <c r="K103" s="586"/>
      <c r="L103" s="586"/>
      <c r="M103" s="586"/>
      <c r="N103" s="586"/>
      <c r="O103" s="586"/>
      <c r="P103" s="586"/>
      <c r="Q103" s="586"/>
      <c r="R103" s="586"/>
      <c r="S103" s="586"/>
      <c r="T103" s="586"/>
      <c r="U103" s="1323"/>
      <c r="AA103" s="1316" t="s">
        <v>9436</v>
      </c>
    </row>
    <row r="104" spans="1:27" ht="20.25" customHeight="1">
      <c r="A104" s="1317">
        <v>44</v>
      </c>
      <c r="B104" s="1256" t="s">
        <v>9437</v>
      </c>
      <c r="C104" s="1256"/>
      <c r="D104" s="1256" t="s">
        <v>12184</v>
      </c>
      <c r="E104" s="585"/>
      <c r="F104" s="585"/>
      <c r="G104" s="585"/>
      <c r="H104" s="585"/>
      <c r="I104" s="585"/>
      <c r="J104" s="585"/>
      <c r="K104" s="585"/>
      <c r="L104" s="585"/>
      <c r="M104" s="585"/>
      <c r="N104" s="585"/>
      <c r="O104" s="585"/>
      <c r="P104" s="585"/>
      <c r="Q104" s="585"/>
      <c r="R104" s="585"/>
      <c r="S104" s="585"/>
      <c r="T104" s="585"/>
      <c r="U104" s="1322"/>
      <c r="AA104" s="1317"/>
    </row>
    <row r="105" spans="1:27" ht="20.25" customHeight="1">
      <c r="A105" s="1256"/>
      <c r="B105" s="1256"/>
      <c r="C105" s="1256"/>
      <c r="D105" s="1256"/>
      <c r="E105" s="586"/>
      <c r="F105" s="586"/>
      <c r="G105" s="586"/>
      <c r="H105" s="586"/>
      <c r="I105" s="586"/>
      <c r="J105" s="586"/>
      <c r="K105" s="586"/>
      <c r="L105" s="586"/>
      <c r="M105" s="586"/>
      <c r="N105" s="586"/>
      <c r="O105" s="586"/>
      <c r="P105" s="586"/>
      <c r="Q105" s="586"/>
      <c r="R105" s="586"/>
      <c r="S105" s="586"/>
      <c r="T105" s="586"/>
      <c r="U105" s="1323"/>
      <c r="AA105" s="1316" t="s">
        <v>9437</v>
      </c>
    </row>
    <row r="106" spans="1:27" ht="20.25" customHeight="1">
      <c r="A106" s="1256">
        <v>45</v>
      </c>
      <c r="B106" s="1256" t="s">
        <v>9438</v>
      </c>
      <c r="C106" s="1256"/>
      <c r="D106" s="1256" t="s">
        <v>12184</v>
      </c>
      <c r="E106" s="585"/>
      <c r="F106" s="585"/>
      <c r="G106" s="585"/>
      <c r="H106" s="585"/>
      <c r="I106" s="585"/>
      <c r="J106" s="585"/>
      <c r="K106" s="585"/>
      <c r="L106" s="585"/>
      <c r="M106" s="585"/>
      <c r="N106" s="585"/>
      <c r="O106" s="585"/>
      <c r="P106" s="585"/>
      <c r="Q106" s="585"/>
      <c r="R106" s="585"/>
      <c r="S106" s="585"/>
      <c r="T106" s="585"/>
      <c r="U106" s="1322"/>
      <c r="AA106" s="1317"/>
    </row>
    <row r="107" spans="1:27" ht="20.25" customHeight="1">
      <c r="A107" s="1256"/>
      <c r="B107" s="1256"/>
      <c r="C107" s="1256"/>
      <c r="D107" s="1256"/>
      <c r="E107" s="586"/>
      <c r="F107" s="586"/>
      <c r="G107" s="586"/>
      <c r="H107" s="586"/>
      <c r="I107" s="586"/>
      <c r="J107" s="586"/>
      <c r="K107" s="586"/>
      <c r="L107" s="586"/>
      <c r="M107" s="586"/>
      <c r="N107" s="586"/>
      <c r="O107" s="586"/>
      <c r="P107" s="586"/>
      <c r="Q107" s="586"/>
      <c r="R107" s="586"/>
      <c r="S107" s="586"/>
      <c r="T107" s="586"/>
      <c r="U107" s="1323"/>
      <c r="AA107" s="1316" t="s">
        <v>9438</v>
      </c>
    </row>
    <row r="108" spans="1:27" ht="20.25" customHeight="1">
      <c r="A108" s="1317">
        <v>46</v>
      </c>
      <c r="B108" s="1256" t="s">
        <v>9439</v>
      </c>
      <c r="C108" s="1256"/>
      <c r="D108" s="1256" t="s">
        <v>12184</v>
      </c>
      <c r="E108" s="585"/>
      <c r="F108" s="585"/>
      <c r="G108" s="585"/>
      <c r="H108" s="585"/>
      <c r="I108" s="585"/>
      <c r="J108" s="585"/>
      <c r="K108" s="585"/>
      <c r="L108" s="585"/>
      <c r="M108" s="585"/>
      <c r="N108" s="585"/>
      <c r="O108" s="585"/>
      <c r="P108" s="585"/>
      <c r="Q108" s="585"/>
      <c r="R108" s="585"/>
      <c r="S108" s="585"/>
      <c r="T108" s="585"/>
      <c r="U108" s="1322"/>
      <c r="AA108" s="1317"/>
    </row>
    <row r="109" spans="1:27" ht="20.25" customHeight="1">
      <c r="A109" s="1256"/>
      <c r="B109" s="1256"/>
      <c r="C109" s="1256"/>
      <c r="D109" s="1256"/>
      <c r="E109" s="586"/>
      <c r="F109" s="586"/>
      <c r="G109" s="586"/>
      <c r="H109" s="586"/>
      <c r="I109" s="586"/>
      <c r="J109" s="586"/>
      <c r="K109" s="586"/>
      <c r="L109" s="586"/>
      <c r="M109" s="586"/>
      <c r="N109" s="586"/>
      <c r="O109" s="586"/>
      <c r="P109" s="586"/>
      <c r="Q109" s="586"/>
      <c r="R109" s="586"/>
      <c r="S109" s="586"/>
      <c r="T109" s="586"/>
      <c r="U109" s="1323"/>
      <c r="AA109" s="1316" t="s">
        <v>9439</v>
      </c>
    </row>
    <row r="110" spans="1:27" ht="20.25" customHeight="1">
      <c r="A110" s="1256">
        <v>47</v>
      </c>
      <c r="B110" s="1256" t="s">
        <v>9440</v>
      </c>
      <c r="C110" s="1256"/>
      <c r="D110" s="1256" t="s">
        <v>12184</v>
      </c>
      <c r="E110" s="585"/>
      <c r="F110" s="585"/>
      <c r="G110" s="585"/>
      <c r="H110" s="585"/>
      <c r="I110" s="585"/>
      <c r="J110" s="585"/>
      <c r="K110" s="585"/>
      <c r="L110" s="585"/>
      <c r="M110" s="585"/>
      <c r="N110" s="585"/>
      <c r="O110" s="585"/>
      <c r="P110" s="585"/>
      <c r="Q110" s="585"/>
      <c r="R110" s="585"/>
      <c r="S110" s="585"/>
      <c r="T110" s="585"/>
      <c r="U110" s="1322"/>
      <c r="AA110" s="1317"/>
    </row>
    <row r="111" spans="1:27" ht="20.25" customHeight="1">
      <c r="A111" s="1256"/>
      <c r="B111" s="1256"/>
      <c r="C111" s="1256"/>
      <c r="D111" s="1256"/>
      <c r="E111" s="586"/>
      <c r="F111" s="586"/>
      <c r="G111" s="586"/>
      <c r="H111" s="586"/>
      <c r="I111" s="586"/>
      <c r="J111" s="586"/>
      <c r="K111" s="586"/>
      <c r="L111" s="586"/>
      <c r="M111" s="586"/>
      <c r="N111" s="586"/>
      <c r="O111" s="586"/>
      <c r="P111" s="586"/>
      <c r="Q111" s="586"/>
      <c r="R111" s="586"/>
      <c r="S111" s="586"/>
      <c r="T111" s="586"/>
      <c r="U111" s="1323"/>
      <c r="AA111" s="1316" t="s">
        <v>9440</v>
      </c>
    </row>
    <row r="112" spans="1:27" ht="20.25" customHeight="1">
      <c r="A112" s="1317">
        <v>48</v>
      </c>
      <c r="B112" s="1256" t="s">
        <v>9441</v>
      </c>
      <c r="C112" s="1256"/>
      <c r="D112" s="1256" t="s">
        <v>12184</v>
      </c>
      <c r="E112" s="585"/>
      <c r="F112" s="585"/>
      <c r="G112" s="585"/>
      <c r="H112" s="585"/>
      <c r="I112" s="585"/>
      <c r="J112" s="585"/>
      <c r="K112" s="585"/>
      <c r="L112" s="585"/>
      <c r="M112" s="585"/>
      <c r="N112" s="585"/>
      <c r="O112" s="585"/>
      <c r="P112" s="585"/>
      <c r="Q112" s="585"/>
      <c r="R112" s="585"/>
      <c r="S112" s="585"/>
      <c r="T112" s="585"/>
      <c r="U112" s="1322"/>
      <c r="AA112" s="1317"/>
    </row>
    <row r="113" spans="1:27" ht="20.25" customHeight="1">
      <c r="A113" s="1256"/>
      <c r="B113" s="1256"/>
      <c r="C113" s="1256"/>
      <c r="D113" s="1256"/>
      <c r="E113" s="586"/>
      <c r="F113" s="586"/>
      <c r="G113" s="586"/>
      <c r="H113" s="586"/>
      <c r="I113" s="586"/>
      <c r="J113" s="586"/>
      <c r="K113" s="586"/>
      <c r="L113" s="586"/>
      <c r="M113" s="586"/>
      <c r="N113" s="586"/>
      <c r="O113" s="586"/>
      <c r="P113" s="586"/>
      <c r="Q113" s="586"/>
      <c r="R113" s="586"/>
      <c r="S113" s="586"/>
      <c r="T113" s="586"/>
      <c r="U113" s="1323"/>
      <c r="AA113" s="1316" t="s">
        <v>9441</v>
      </c>
    </row>
    <row r="114" spans="1:27" ht="20.25" customHeight="1">
      <c r="A114" s="1256">
        <v>49</v>
      </c>
      <c r="B114" s="1256" t="s">
        <v>12154</v>
      </c>
      <c r="C114" s="1256"/>
      <c r="D114" s="1256" t="s">
        <v>12184</v>
      </c>
      <c r="E114" s="585"/>
      <c r="F114" s="585"/>
      <c r="G114" s="585"/>
      <c r="H114" s="585"/>
      <c r="I114" s="585"/>
      <c r="J114" s="585"/>
      <c r="K114" s="585"/>
      <c r="L114" s="585"/>
      <c r="M114" s="585"/>
      <c r="N114" s="585"/>
      <c r="O114" s="585"/>
      <c r="P114" s="585"/>
      <c r="Q114" s="585"/>
      <c r="R114" s="585"/>
      <c r="S114" s="585"/>
      <c r="T114" s="585"/>
      <c r="U114" s="1322"/>
      <c r="AA114" s="1317"/>
    </row>
    <row r="115" spans="1:27" ht="20.25" customHeight="1">
      <c r="A115" s="1256"/>
      <c r="B115" s="1256"/>
      <c r="C115" s="1256"/>
      <c r="D115" s="1256"/>
      <c r="E115" s="586"/>
      <c r="F115" s="586"/>
      <c r="G115" s="586"/>
      <c r="H115" s="586"/>
      <c r="I115" s="586"/>
      <c r="J115" s="586"/>
      <c r="K115" s="586"/>
      <c r="L115" s="586"/>
      <c r="M115" s="586"/>
      <c r="N115" s="586"/>
      <c r="O115" s="586"/>
      <c r="P115" s="586"/>
      <c r="Q115" s="586"/>
      <c r="R115" s="586"/>
      <c r="S115" s="586"/>
      <c r="T115" s="586"/>
      <c r="U115" s="1323"/>
      <c r="AA115" s="1316" t="s">
        <v>12154</v>
      </c>
    </row>
    <row r="116" spans="1:27" ht="20.25" customHeight="1">
      <c r="A116" s="1317">
        <v>50</v>
      </c>
      <c r="B116" s="1256" t="s">
        <v>12155</v>
      </c>
      <c r="C116" s="1256"/>
      <c r="D116" s="1256" t="s">
        <v>12184</v>
      </c>
      <c r="E116" s="585"/>
      <c r="F116" s="585"/>
      <c r="G116" s="585"/>
      <c r="H116" s="585"/>
      <c r="I116" s="585"/>
      <c r="J116" s="585"/>
      <c r="K116" s="585"/>
      <c r="L116" s="585"/>
      <c r="M116" s="585"/>
      <c r="N116" s="585"/>
      <c r="O116" s="585"/>
      <c r="P116" s="585"/>
      <c r="Q116" s="585"/>
      <c r="R116" s="585"/>
      <c r="S116" s="585"/>
      <c r="T116" s="585"/>
      <c r="U116" s="1322"/>
      <c r="AA116" s="1317"/>
    </row>
    <row r="117" spans="1:27" ht="20.25" customHeight="1">
      <c r="A117" s="1256"/>
      <c r="B117" s="1256"/>
      <c r="C117" s="1256"/>
      <c r="D117" s="1256"/>
      <c r="E117" s="586"/>
      <c r="F117" s="586"/>
      <c r="G117" s="586"/>
      <c r="H117" s="586"/>
      <c r="I117" s="586"/>
      <c r="J117" s="586"/>
      <c r="K117" s="586"/>
      <c r="L117" s="586"/>
      <c r="M117" s="586"/>
      <c r="N117" s="586"/>
      <c r="O117" s="586"/>
      <c r="P117" s="586"/>
      <c r="Q117" s="586"/>
      <c r="R117" s="586"/>
      <c r="S117" s="586"/>
      <c r="T117" s="586"/>
      <c r="U117" s="1323"/>
      <c r="AA117" s="1316" t="s">
        <v>12155</v>
      </c>
    </row>
    <row r="118" spans="1:27" ht="20.25" customHeight="1">
      <c r="A118" s="1256">
        <v>51</v>
      </c>
      <c r="B118" s="1256" t="s">
        <v>12156</v>
      </c>
      <c r="C118" s="1256"/>
      <c r="D118" s="1256" t="s">
        <v>12184</v>
      </c>
      <c r="E118" s="585"/>
      <c r="F118" s="585"/>
      <c r="G118" s="585"/>
      <c r="H118" s="585"/>
      <c r="I118" s="585"/>
      <c r="J118" s="585"/>
      <c r="K118" s="585"/>
      <c r="L118" s="585"/>
      <c r="M118" s="585"/>
      <c r="N118" s="585"/>
      <c r="O118" s="585"/>
      <c r="P118" s="585"/>
      <c r="Q118" s="585"/>
      <c r="R118" s="585"/>
      <c r="S118" s="585"/>
      <c r="T118" s="585"/>
      <c r="U118" s="1322"/>
      <c r="AA118" s="1317"/>
    </row>
    <row r="119" spans="1:27" ht="20.25" customHeight="1">
      <c r="A119" s="1256"/>
      <c r="B119" s="1256"/>
      <c r="C119" s="1256"/>
      <c r="D119" s="1256"/>
      <c r="E119" s="586"/>
      <c r="F119" s="586"/>
      <c r="G119" s="586"/>
      <c r="H119" s="586"/>
      <c r="I119" s="586"/>
      <c r="J119" s="586"/>
      <c r="K119" s="586"/>
      <c r="L119" s="586"/>
      <c r="M119" s="586"/>
      <c r="N119" s="586"/>
      <c r="O119" s="586"/>
      <c r="P119" s="586"/>
      <c r="Q119" s="586"/>
      <c r="R119" s="586"/>
      <c r="S119" s="586"/>
      <c r="T119" s="586"/>
      <c r="U119" s="1323"/>
      <c r="AA119" s="1316" t="s">
        <v>12156</v>
      </c>
    </row>
    <row r="120" spans="1:27" ht="20.25" customHeight="1">
      <c r="A120" s="1317">
        <v>52</v>
      </c>
      <c r="B120" s="1256" t="s">
        <v>12157</v>
      </c>
      <c r="C120" s="1256"/>
      <c r="D120" s="1256" t="s">
        <v>12184</v>
      </c>
      <c r="E120" s="585"/>
      <c r="F120" s="585"/>
      <c r="G120" s="585"/>
      <c r="H120" s="585"/>
      <c r="I120" s="585"/>
      <c r="J120" s="585"/>
      <c r="K120" s="585"/>
      <c r="L120" s="585"/>
      <c r="M120" s="585"/>
      <c r="N120" s="585"/>
      <c r="O120" s="585"/>
      <c r="P120" s="585"/>
      <c r="Q120" s="585"/>
      <c r="R120" s="585"/>
      <c r="S120" s="585"/>
      <c r="T120" s="585"/>
      <c r="U120" s="1322"/>
      <c r="AA120" s="1317"/>
    </row>
    <row r="121" spans="1:27" ht="20.25" customHeight="1">
      <c r="A121" s="1256"/>
      <c r="B121" s="1256"/>
      <c r="C121" s="1256"/>
      <c r="D121" s="1256"/>
      <c r="E121" s="586"/>
      <c r="F121" s="586"/>
      <c r="G121" s="586"/>
      <c r="H121" s="586"/>
      <c r="I121" s="586"/>
      <c r="J121" s="586"/>
      <c r="K121" s="586"/>
      <c r="L121" s="586"/>
      <c r="M121" s="586"/>
      <c r="N121" s="586"/>
      <c r="O121" s="586"/>
      <c r="P121" s="586"/>
      <c r="Q121" s="586"/>
      <c r="R121" s="586"/>
      <c r="S121" s="586"/>
      <c r="T121" s="586"/>
      <c r="U121" s="1323"/>
      <c r="AA121" s="1316" t="s">
        <v>12157</v>
      </c>
    </row>
    <row r="122" spans="1:27" ht="20.25" customHeight="1">
      <c r="A122" s="1256">
        <v>53</v>
      </c>
      <c r="B122" s="1256" t="s">
        <v>12158</v>
      </c>
      <c r="C122" s="1256"/>
      <c r="D122" s="1256" t="s">
        <v>12184</v>
      </c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5"/>
      <c r="T122" s="585"/>
      <c r="U122" s="1322"/>
      <c r="AA122" s="1317"/>
    </row>
    <row r="123" spans="1:27" ht="20.25" customHeight="1">
      <c r="A123" s="1256"/>
      <c r="B123" s="1256"/>
      <c r="C123" s="1256"/>
      <c r="D123" s="1256"/>
      <c r="E123" s="586"/>
      <c r="F123" s="586"/>
      <c r="G123" s="586"/>
      <c r="H123" s="586"/>
      <c r="I123" s="586"/>
      <c r="J123" s="586"/>
      <c r="K123" s="586"/>
      <c r="L123" s="586"/>
      <c r="M123" s="586"/>
      <c r="N123" s="586"/>
      <c r="O123" s="586"/>
      <c r="P123" s="586"/>
      <c r="Q123" s="586"/>
      <c r="R123" s="586"/>
      <c r="S123" s="586"/>
      <c r="T123" s="586"/>
      <c r="U123" s="1323"/>
      <c r="AA123" s="1316" t="s">
        <v>12158</v>
      </c>
    </row>
    <row r="124" spans="1:27" ht="20.25" customHeight="1">
      <c r="A124" s="1317">
        <v>54</v>
      </c>
      <c r="B124" s="1256" t="s">
        <v>12159</v>
      </c>
      <c r="C124" s="1256"/>
      <c r="D124" s="1256" t="s">
        <v>12184</v>
      </c>
      <c r="E124" s="585"/>
      <c r="F124" s="585"/>
      <c r="G124" s="585"/>
      <c r="H124" s="585"/>
      <c r="I124" s="585"/>
      <c r="J124" s="585"/>
      <c r="K124" s="585"/>
      <c r="L124" s="585"/>
      <c r="M124" s="585"/>
      <c r="N124" s="585"/>
      <c r="O124" s="585"/>
      <c r="P124" s="585"/>
      <c r="Q124" s="585"/>
      <c r="R124" s="585"/>
      <c r="S124" s="585"/>
      <c r="T124" s="585"/>
      <c r="U124" s="1322"/>
      <c r="AA124" s="1317"/>
    </row>
    <row r="125" spans="1:27" ht="20.25" customHeight="1">
      <c r="A125" s="1256"/>
      <c r="B125" s="1256"/>
      <c r="C125" s="1256"/>
      <c r="D125" s="1256"/>
      <c r="E125" s="586"/>
      <c r="F125" s="586"/>
      <c r="G125" s="586"/>
      <c r="H125" s="586"/>
      <c r="I125" s="586"/>
      <c r="J125" s="586"/>
      <c r="K125" s="586"/>
      <c r="L125" s="586"/>
      <c r="M125" s="586"/>
      <c r="N125" s="586"/>
      <c r="O125" s="586"/>
      <c r="P125" s="586"/>
      <c r="Q125" s="586"/>
      <c r="R125" s="586"/>
      <c r="S125" s="586"/>
      <c r="T125" s="586"/>
      <c r="U125" s="1323"/>
      <c r="AA125" s="1316" t="s">
        <v>12159</v>
      </c>
    </row>
    <row r="126" spans="1:27" ht="20.25" customHeight="1">
      <c r="A126" s="1256">
        <v>55</v>
      </c>
      <c r="B126" s="1256" t="s">
        <v>12160</v>
      </c>
      <c r="C126" s="1256"/>
      <c r="D126" s="1256" t="s">
        <v>12184</v>
      </c>
      <c r="E126" s="585"/>
      <c r="F126" s="585"/>
      <c r="G126" s="585"/>
      <c r="H126" s="585"/>
      <c r="I126" s="585"/>
      <c r="J126" s="585"/>
      <c r="K126" s="585"/>
      <c r="L126" s="585"/>
      <c r="M126" s="585"/>
      <c r="N126" s="585"/>
      <c r="O126" s="585"/>
      <c r="P126" s="585"/>
      <c r="Q126" s="585"/>
      <c r="R126" s="585"/>
      <c r="S126" s="585"/>
      <c r="T126" s="585"/>
      <c r="U126" s="1322"/>
      <c r="AA126" s="1317"/>
    </row>
    <row r="127" spans="1:27" ht="20.25" customHeight="1">
      <c r="A127" s="1256"/>
      <c r="B127" s="1256"/>
      <c r="C127" s="1256"/>
      <c r="D127" s="1256"/>
      <c r="E127" s="586"/>
      <c r="F127" s="586"/>
      <c r="G127" s="586"/>
      <c r="H127" s="586"/>
      <c r="I127" s="586"/>
      <c r="J127" s="586"/>
      <c r="K127" s="586"/>
      <c r="L127" s="586"/>
      <c r="M127" s="586"/>
      <c r="N127" s="586"/>
      <c r="O127" s="586"/>
      <c r="P127" s="586"/>
      <c r="Q127" s="586"/>
      <c r="R127" s="586"/>
      <c r="S127" s="586"/>
      <c r="T127" s="586"/>
      <c r="U127" s="1323"/>
      <c r="AA127" s="1316" t="s">
        <v>12160</v>
      </c>
    </row>
    <row r="128" spans="1:27" ht="20.25" customHeight="1">
      <c r="A128" s="1317">
        <v>56</v>
      </c>
      <c r="B128" s="1256" t="s">
        <v>7704</v>
      </c>
      <c r="C128" s="1256"/>
      <c r="D128" s="1256" t="s">
        <v>12184</v>
      </c>
      <c r="E128" s="585"/>
      <c r="F128" s="585"/>
      <c r="G128" s="585"/>
      <c r="H128" s="585"/>
      <c r="I128" s="585"/>
      <c r="J128" s="585"/>
      <c r="K128" s="585"/>
      <c r="L128" s="585"/>
      <c r="M128" s="585"/>
      <c r="N128" s="585"/>
      <c r="O128" s="585"/>
      <c r="P128" s="585"/>
      <c r="Q128" s="585"/>
      <c r="R128" s="585"/>
      <c r="S128" s="585"/>
      <c r="T128" s="585"/>
      <c r="U128" s="1322"/>
      <c r="AA128" s="1317"/>
    </row>
    <row r="129" spans="1:27" ht="20.25" customHeight="1">
      <c r="A129" s="1256"/>
      <c r="B129" s="1256"/>
      <c r="C129" s="1256"/>
      <c r="D129" s="1256"/>
      <c r="E129" s="586"/>
      <c r="F129" s="586"/>
      <c r="G129" s="586"/>
      <c r="H129" s="586"/>
      <c r="I129" s="586"/>
      <c r="J129" s="586"/>
      <c r="K129" s="586"/>
      <c r="L129" s="586"/>
      <c r="M129" s="586"/>
      <c r="N129" s="586"/>
      <c r="O129" s="586"/>
      <c r="P129" s="586"/>
      <c r="Q129" s="586"/>
      <c r="R129" s="586"/>
      <c r="S129" s="586"/>
      <c r="T129" s="586"/>
      <c r="U129" s="1323"/>
      <c r="AA129" s="1316" t="s">
        <v>7704</v>
      </c>
    </row>
    <row r="130" spans="1:27" ht="20.25" customHeight="1">
      <c r="A130" s="1256">
        <v>57</v>
      </c>
      <c r="B130" s="1256" t="s">
        <v>7707</v>
      </c>
      <c r="C130" s="1256"/>
      <c r="D130" s="1256" t="s">
        <v>12184</v>
      </c>
      <c r="E130" s="585"/>
      <c r="F130" s="585"/>
      <c r="G130" s="585"/>
      <c r="H130" s="585"/>
      <c r="I130" s="585"/>
      <c r="J130" s="585"/>
      <c r="K130" s="585"/>
      <c r="L130" s="585"/>
      <c r="M130" s="585"/>
      <c r="N130" s="585"/>
      <c r="O130" s="585"/>
      <c r="P130" s="585"/>
      <c r="Q130" s="585"/>
      <c r="R130" s="585"/>
      <c r="S130" s="585"/>
      <c r="T130" s="585"/>
      <c r="U130" s="1322"/>
      <c r="AA130" s="1317"/>
    </row>
    <row r="131" spans="1:27" ht="20.25" customHeight="1">
      <c r="A131" s="1256"/>
      <c r="B131" s="1256"/>
      <c r="C131" s="1256"/>
      <c r="D131" s="1256"/>
      <c r="E131" s="586"/>
      <c r="F131" s="586"/>
      <c r="G131" s="586"/>
      <c r="H131" s="586"/>
      <c r="I131" s="586"/>
      <c r="J131" s="586"/>
      <c r="K131" s="586"/>
      <c r="L131" s="586"/>
      <c r="M131" s="586"/>
      <c r="N131" s="586"/>
      <c r="O131" s="586"/>
      <c r="P131" s="586"/>
      <c r="Q131" s="586"/>
      <c r="R131" s="586"/>
      <c r="S131" s="586"/>
      <c r="T131" s="586"/>
      <c r="U131" s="1323"/>
      <c r="AA131" s="1316" t="s">
        <v>7707</v>
      </c>
    </row>
    <row r="132" spans="1:27" ht="20.25" customHeight="1">
      <c r="A132" s="1317">
        <v>58</v>
      </c>
      <c r="B132" s="1256" t="s">
        <v>7710</v>
      </c>
      <c r="C132" s="1256"/>
      <c r="D132" s="1256" t="s">
        <v>12184</v>
      </c>
      <c r="E132" s="585"/>
      <c r="F132" s="585"/>
      <c r="G132" s="585"/>
      <c r="H132" s="585"/>
      <c r="I132" s="585"/>
      <c r="J132" s="585"/>
      <c r="K132" s="585"/>
      <c r="L132" s="585"/>
      <c r="M132" s="585"/>
      <c r="N132" s="585"/>
      <c r="O132" s="585"/>
      <c r="P132" s="585"/>
      <c r="Q132" s="585"/>
      <c r="R132" s="585"/>
      <c r="S132" s="585"/>
      <c r="T132" s="585"/>
      <c r="U132" s="1322"/>
      <c r="AA132" s="1317"/>
    </row>
    <row r="133" spans="1:27" ht="20.25" customHeight="1">
      <c r="A133" s="1256"/>
      <c r="B133" s="1256"/>
      <c r="C133" s="1256"/>
      <c r="D133" s="1256"/>
      <c r="E133" s="586"/>
      <c r="F133" s="586"/>
      <c r="G133" s="586"/>
      <c r="H133" s="586"/>
      <c r="I133" s="586"/>
      <c r="J133" s="586"/>
      <c r="K133" s="586"/>
      <c r="L133" s="586"/>
      <c r="M133" s="586"/>
      <c r="N133" s="586"/>
      <c r="O133" s="586"/>
      <c r="P133" s="586"/>
      <c r="Q133" s="586"/>
      <c r="R133" s="586"/>
      <c r="S133" s="586"/>
      <c r="T133" s="586"/>
      <c r="U133" s="1323"/>
      <c r="AA133" s="1316" t="s">
        <v>7710</v>
      </c>
    </row>
    <row r="134" spans="1:27" ht="20.25" customHeight="1">
      <c r="A134" s="1256">
        <v>59</v>
      </c>
      <c r="B134" s="1256" t="s">
        <v>7712</v>
      </c>
      <c r="C134" s="1256"/>
      <c r="D134" s="1256" t="s">
        <v>12184</v>
      </c>
      <c r="E134" s="585"/>
      <c r="F134" s="585"/>
      <c r="G134" s="585"/>
      <c r="H134" s="585"/>
      <c r="I134" s="585"/>
      <c r="J134" s="585"/>
      <c r="K134" s="585"/>
      <c r="L134" s="585"/>
      <c r="M134" s="585"/>
      <c r="N134" s="585"/>
      <c r="O134" s="585"/>
      <c r="P134" s="585"/>
      <c r="Q134" s="585"/>
      <c r="R134" s="585"/>
      <c r="S134" s="585"/>
      <c r="T134" s="585"/>
      <c r="U134" s="1322"/>
      <c r="AA134" s="1317"/>
    </row>
    <row r="135" spans="1:27" ht="20.25" customHeight="1">
      <c r="A135" s="1256"/>
      <c r="B135" s="1256"/>
      <c r="C135" s="1256"/>
      <c r="D135" s="1256"/>
      <c r="E135" s="586"/>
      <c r="F135" s="586"/>
      <c r="G135" s="586"/>
      <c r="H135" s="586"/>
      <c r="I135" s="586"/>
      <c r="J135" s="586"/>
      <c r="K135" s="586"/>
      <c r="L135" s="586"/>
      <c r="M135" s="586"/>
      <c r="N135" s="586"/>
      <c r="O135" s="586"/>
      <c r="P135" s="586"/>
      <c r="Q135" s="586"/>
      <c r="R135" s="586"/>
      <c r="S135" s="586"/>
      <c r="T135" s="586"/>
      <c r="U135" s="1323"/>
      <c r="AA135" s="1316" t="s">
        <v>7712</v>
      </c>
    </row>
    <row r="136" spans="1:27" ht="20.25" customHeight="1">
      <c r="A136" s="1317">
        <v>60</v>
      </c>
      <c r="B136" s="1256" t="s">
        <v>7714</v>
      </c>
      <c r="C136" s="1256"/>
      <c r="D136" s="1256" t="s">
        <v>12184</v>
      </c>
      <c r="E136" s="585"/>
      <c r="F136" s="585"/>
      <c r="G136" s="585"/>
      <c r="H136" s="585"/>
      <c r="I136" s="585"/>
      <c r="J136" s="585"/>
      <c r="K136" s="585"/>
      <c r="L136" s="585"/>
      <c r="M136" s="585"/>
      <c r="N136" s="585"/>
      <c r="O136" s="585"/>
      <c r="P136" s="585"/>
      <c r="Q136" s="585"/>
      <c r="R136" s="585"/>
      <c r="S136" s="585"/>
      <c r="T136" s="585"/>
      <c r="U136" s="1322"/>
      <c r="AA136" s="1317"/>
    </row>
    <row r="137" spans="1:27" ht="20.25" customHeight="1">
      <c r="A137" s="1256"/>
      <c r="B137" s="1256"/>
      <c r="C137" s="1256"/>
      <c r="D137" s="1256"/>
      <c r="E137" s="586"/>
      <c r="F137" s="586"/>
      <c r="G137" s="586"/>
      <c r="H137" s="586"/>
      <c r="I137" s="586"/>
      <c r="J137" s="586"/>
      <c r="K137" s="586"/>
      <c r="L137" s="586"/>
      <c r="M137" s="586"/>
      <c r="N137" s="586"/>
      <c r="O137" s="586"/>
      <c r="P137" s="586"/>
      <c r="Q137" s="586"/>
      <c r="R137" s="586"/>
      <c r="S137" s="586"/>
      <c r="T137" s="586"/>
      <c r="U137" s="1323"/>
      <c r="AA137" s="1316" t="s">
        <v>7714</v>
      </c>
    </row>
    <row r="138" spans="1:27" ht="20.25" customHeight="1">
      <c r="A138" s="1256">
        <v>61</v>
      </c>
      <c r="B138" s="1256" t="s">
        <v>7716</v>
      </c>
      <c r="C138" s="1256"/>
      <c r="D138" s="1256" t="s">
        <v>12184</v>
      </c>
      <c r="E138" s="585"/>
      <c r="F138" s="585"/>
      <c r="G138" s="585"/>
      <c r="H138" s="585"/>
      <c r="I138" s="585"/>
      <c r="J138" s="585"/>
      <c r="K138" s="585"/>
      <c r="L138" s="585"/>
      <c r="M138" s="585"/>
      <c r="N138" s="585"/>
      <c r="O138" s="585"/>
      <c r="P138" s="585"/>
      <c r="Q138" s="585"/>
      <c r="R138" s="585"/>
      <c r="S138" s="585"/>
      <c r="T138" s="585"/>
      <c r="U138" s="1322"/>
      <c r="AA138" s="1317"/>
    </row>
    <row r="139" spans="1:27" ht="20.25" customHeight="1">
      <c r="A139" s="1256"/>
      <c r="B139" s="1256"/>
      <c r="C139" s="1256"/>
      <c r="D139" s="1256"/>
      <c r="E139" s="586"/>
      <c r="F139" s="586"/>
      <c r="G139" s="586"/>
      <c r="H139" s="586"/>
      <c r="I139" s="586"/>
      <c r="J139" s="586"/>
      <c r="K139" s="586"/>
      <c r="L139" s="586"/>
      <c r="M139" s="586"/>
      <c r="N139" s="586"/>
      <c r="O139" s="586"/>
      <c r="P139" s="586"/>
      <c r="Q139" s="586"/>
      <c r="R139" s="586"/>
      <c r="S139" s="586"/>
      <c r="T139" s="586"/>
      <c r="U139" s="1323"/>
      <c r="AA139" s="1316" t="s">
        <v>7716</v>
      </c>
    </row>
    <row r="140" spans="1:27" ht="20.25" customHeight="1">
      <c r="A140" s="1317">
        <v>62</v>
      </c>
      <c r="B140" s="1256" t="s">
        <v>7722</v>
      </c>
      <c r="C140" s="1256"/>
      <c r="D140" s="1256" t="s">
        <v>12184</v>
      </c>
      <c r="E140" s="585"/>
      <c r="F140" s="585"/>
      <c r="G140" s="585"/>
      <c r="H140" s="585"/>
      <c r="I140" s="585"/>
      <c r="J140" s="585"/>
      <c r="K140" s="585"/>
      <c r="L140" s="585"/>
      <c r="M140" s="585"/>
      <c r="N140" s="585"/>
      <c r="O140" s="585"/>
      <c r="P140" s="585"/>
      <c r="Q140" s="585"/>
      <c r="R140" s="585"/>
      <c r="S140" s="585"/>
      <c r="T140" s="585"/>
      <c r="U140" s="1322"/>
      <c r="AA140" s="1317"/>
    </row>
    <row r="141" spans="1:27" ht="20.25" customHeight="1">
      <c r="A141" s="1256"/>
      <c r="B141" s="1256"/>
      <c r="C141" s="1256"/>
      <c r="D141" s="1256"/>
      <c r="E141" s="586"/>
      <c r="F141" s="586"/>
      <c r="G141" s="586"/>
      <c r="H141" s="586"/>
      <c r="I141" s="586"/>
      <c r="J141" s="586"/>
      <c r="K141" s="586"/>
      <c r="L141" s="586"/>
      <c r="M141" s="586"/>
      <c r="N141" s="586"/>
      <c r="O141" s="586"/>
      <c r="P141" s="586"/>
      <c r="Q141" s="586"/>
      <c r="R141" s="586"/>
      <c r="S141" s="586"/>
      <c r="T141" s="586"/>
      <c r="U141" s="1323"/>
      <c r="AA141" s="1316" t="s">
        <v>7722</v>
      </c>
    </row>
    <row r="142" spans="1:27" ht="20.25" customHeight="1">
      <c r="A142" s="1256">
        <v>63</v>
      </c>
      <c r="B142" s="1256" t="s">
        <v>7723</v>
      </c>
      <c r="C142" s="1256"/>
      <c r="D142" s="1256" t="s">
        <v>12184</v>
      </c>
      <c r="E142" s="585"/>
      <c r="F142" s="585"/>
      <c r="G142" s="585"/>
      <c r="H142" s="585"/>
      <c r="I142" s="585"/>
      <c r="J142" s="585"/>
      <c r="K142" s="585"/>
      <c r="L142" s="585"/>
      <c r="M142" s="585"/>
      <c r="N142" s="585"/>
      <c r="O142" s="585"/>
      <c r="P142" s="585"/>
      <c r="Q142" s="585"/>
      <c r="R142" s="585"/>
      <c r="S142" s="585"/>
      <c r="T142" s="585"/>
      <c r="U142" s="1322"/>
      <c r="AA142" s="1317"/>
    </row>
    <row r="143" spans="1:27" ht="20.25" customHeight="1">
      <c r="A143" s="1256"/>
      <c r="B143" s="1256"/>
      <c r="C143" s="1256"/>
      <c r="D143" s="1256"/>
      <c r="E143" s="586"/>
      <c r="F143" s="586"/>
      <c r="G143" s="586"/>
      <c r="H143" s="586"/>
      <c r="I143" s="586"/>
      <c r="J143" s="586"/>
      <c r="K143" s="586"/>
      <c r="L143" s="586"/>
      <c r="M143" s="586"/>
      <c r="N143" s="586"/>
      <c r="O143" s="586"/>
      <c r="P143" s="586"/>
      <c r="Q143" s="586"/>
      <c r="R143" s="586"/>
      <c r="S143" s="586"/>
      <c r="T143" s="586"/>
      <c r="U143" s="1323"/>
      <c r="AA143" s="1316" t="s">
        <v>7723</v>
      </c>
    </row>
    <row r="144" spans="1:27" ht="20.25" customHeight="1">
      <c r="A144" s="1317">
        <v>64</v>
      </c>
      <c r="B144" s="1256" t="s">
        <v>7725</v>
      </c>
      <c r="C144" s="1256"/>
      <c r="D144" s="1256" t="s">
        <v>12184</v>
      </c>
      <c r="E144" s="585"/>
      <c r="F144" s="585"/>
      <c r="G144" s="585"/>
      <c r="H144" s="585"/>
      <c r="I144" s="585"/>
      <c r="J144" s="585"/>
      <c r="K144" s="585"/>
      <c r="L144" s="585"/>
      <c r="M144" s="585"/>
      <c r="N144" s="585"/>
      <c r="O144" s="585"/>
      <c r="P144" s="585"/>
      <c r="Q144" s="585"/>
      <c r="R144" s="585"/>
      <c r="S144" s="585"/>
      <c r="T144" s="585"/>
      <c r="U144" s="1322"/>
      <c r="AA144" s="1317"/>
    </row>
    <row r="145" spans="1:27" ht="20.25" customHeight="1">
      <c r="A145" s="1256"/>
      <c r="B145" s="1256"/>
      <c r="C145" s="1256"/>
      <c r="D145" s="1256"/>
      <c r="E145" s="586"/>
      <c r="F145" s="586"/>
      <c r="G145" s="586"/>
      <c r="H145" s="586"/>
      <c r="I145" s="586"/>
      <c r="J145" s="586"/>
      <c r="K145" s="586"/>
      <c r="L145" s="586"/>
      <c r="M145" s="586"/>
      <c r="N145" s="586"/>
      <c r="O145" s="586"/>
      <c r="P145" s="586"/>
      <c r="Q145" s="586"/>
      <c r="R145" s="586"/>
      <c r="S145" s="586"/>
      <c r="T145" s="586"/>
      <c r="U145" s="1323"/>
      <c r="AA145" s="1316" t="s">
        <v>7725</v>
      </c>
    </row>
    <row r="146" spans="1:27" ht="20.25" customHeight="1">
      <c r="A146" s="1256">
        <v>65</v>
      </c>
      <c r="B146" s="1256" t="s">
        <v>7726</v>
      </c>
      <c r="C146" s="1256"/>
      <c r="D146" s="1256" t="s">
        <v>12184</v>
      </c>
      <c r="E146" s="585"/>
      <c r="F146" s="585"/>
      <c r="G146" s="585"/>
      <c r="H146" s="585"/>
      <c r="I146" s="585"/>
      <c r="J146" s="585"/>
      <c r="K146" s="585"/>
      <c r="L146" s="585"/>
      <c r="M146" s="585"/>
      <c r="N146" s="585"/>
      <c r="O146" s="585"/>
      <c r="P146" s="585"/>
      <c r="Q146" s="585"/>
      <c r="R146" s="585"/>
      <c r="S146" s="585"/>
      <c r="T146" s="585"/>
      <c r="U146" s="1322"/>
      <c r="AA146" s="1317"/>
    </row>
    <row r="147" spans="1:27" ht="20.25" customHeight="1">
      <c r="A147" s="1256"/>
      <c r="B147" s="1256"/>
      <c r="C147" s="1256"/>
      <c r="D147" s="1256"/>
      <c r="E147" s="586"/>
      <c r="F147" s="586"/>
      <c r="G147" s="586"/>
      <c r="H147" s="586"/>
      <c r="I147" s="586"/>
      <c r="J147" s="586"/>
      <c r="K147" s="586"/>
      <c r="L147" s="586"/>
      <c r="M147" s="586"/>
      <c r="N147" s="586"/>
      <c r="O147" s="586"/>
      <c r="P147" s="586"/>
      <c r="Q147" s="586"/>
      <c r="R147" s="586"/>
      <c r="S147" s="586"/>
      <c r="T147" s="586"/>
      <c r="U147" s="1323"/>
      <c r="AA147" s="1316" t="s">
        <v>7726</v>
      </c>
    </row>
    <row r="148" spans="1:27" ht="20.25" customHeight="1">
      <c r="A148" s="1317">
        <v>66</v>
      </c>
      <c r="B148" s="1256" t="s">
        <v>7727</v>
      </c>
      <c r="C148" s="1256"/>
      <c r="D148" s="1256" t="s">
        <v>12184</v>
      </c>
      <c r="E148" s="585"/>
      <c r="F148" s="585"/>
      <c r="G148" s="585"/>
      <c r="H148" s="585"/>
      <c r="I148" s="585"/>
      <c r="J148" s="585"/>
      <c r="K148" s="585"/>
      <c r="L148" s="585"/>
      <c r="M148" s="585"/>
      <c r="N148" s="585"/>
      <c r="O148" s="585"/>
      <c r="P148" s="585"/>
      <c r="Q148" s="585"/>
      <c r="R148" s="585"/>
      <c r="S148" s="585"/>
      <c r="T148" s="585"/>
      <c r="U148" s="1322"/>
      <c r="AA148" s="1317"/>
    </row>
    <row r="149" spans="1:27" ht="20.25" customHeight="1">
      <c r="A149" s="1256"/>
      <c r="B149" s="1256"/>
      <c r="C149" s="1256"/>
      <c r="D149" s="1256"/>
      <c r="E149" s="586"/>
      <c r="F149" s="586"/>
      <c r="G149" s="586"/>
      <c r="H149" s="586"/>
      <c r="I149" s="586"/>
      <c r="J149" s="586"/>
      <c r="K149" s="586"/>
      <c r="L149" s="586"/>
      <c r="M149" s="586"/>
      <c r="N149" s="586"/>
      <c r="O149" s="586"/>
      <c r="P149" s="586"/>
      <c r="Q149" s="586"/>
      <c r="R149" s="586"/>
      <c r="S149" s="586"/>
      <c r="T149" s="586"/>
      <c r="U149" s="1323"/>
      <c r="AA149" s="1316" t="s">
        <v>7727</v>
      </c>
    </row>
    <row r="150" spans="1:27" ht="20.25" customHeight="1">
      <c r="A150" s="1256">
        <v>67</v>
      </c>
      <c r="B150" s="1256" t="s">
        <v>7728</v>
      </c>
      <c r="C150" s="1256"/>
      <c r="D150" s="1256" t="s">
        <v>12184</v>
      </c>
      <c r="E150" s="585"/>
      <c r="F150" s="585"/>
      <c r="G150" s="585"/>
      <c r="H150" s="585"/>
      <c r="I150" s="585"/>
      <c r="J150" s="585"/>
      <c r="K150" s="585"/>
      <c r="L150" s="585"/>
      <c r="M150" s="585"/>
      <c r="N150" s="585"/>
      <c r="O150" s="585"/>
      <c r="P150" s="585"/>
      <c r="Q150" s="585"/>
      <c r="R150" s="585"/>
      <c r="S150" s="585"/>
      <c r="T150" s="585"/>
      <c r="U150" s="1322"/>
      <c r="AA150" s="1317"/>
    </row>
    <row r="151" spans="1:27" ht="20.25" customHeight="1">
      <c r="A151" s="1256"/>
      <c r="B151" s="1256"/>
      <c r="C151" s="1256"/>
      <c r="D151" s="1256"/>
      <c r="E151" s="586"/>
      <c r="F151" s="586"/>
      <c r="G151" s="586"/>
      <c r="H151" s="586"/>
      <c r="I151" s="586"/>
      <c r="J151" s="586"/>
      <c r="K151" s="586"/>
      <c r="L151" s="586"/>
      <c r="M151" s="586"/>
      <c r="N151" s="586"/>
      <c r="O151" s="586"/>
      <c r="P151" s="586"/>
      <c r="Q151" s="586"/>
      <c r="R151" s="586"/>
      <c r="S151" s="586"/>
      <c r="T151" s="586"/>
      <c r="U151" s="1323"/>
      <c r="AA151" s="1316" t="s">
        <v>7728</v>
      </c>
    </row>
    <row r="152" spans="1:27" ht="20.25" customHeight="1">
      <c r="A152" s="1317">
        <v>68</v>
      </c>
      <c r="B152" s="1256" t="s">
        <v>9414</v>
      </c>
      <c r="C152" s="1256"/>
      <c r="D152" s="1256" t="s">
        <v>12184</v>
      </c>
      <c r="E152" s="585"/>
      <c r="F152" s="585"/>
      <c r="G152" s="585"/>
      <c r="H152" s="585"/>
      <c r="I152" s="585"/>
      <c r="J152" s="585"/>
      <c r="K152" s="585"/>
      <c r="L152" s="585"/>
      <c r="M152" s="585"/>
      <c r="N152" s="585"/>
      <c r="O152" s="585"/>
      <c r="P152" s="585"/>
      <c r="Q152" s="585"/>
      <c r="R152" s="585"/>
      <c r="S152" s="585"/>
      <c r="T152" s="585"/>
      <c r="U152" s="1322"/>
      <c r="AA152" s="1317"/>
    </row>
    <row r="153" spans="1:27" ht="20.25" customHeight="1">
      <c r="A153" s="1256"/>
      <c r="B153" s="1256"/>
      <c r="C153" s="1256"/>
      <c r="D153" s="1256"/>
      <c r="E153" s="586"/>
      <c r="F153" s="586"/>
      <c r="G153" s="586"/>
      <c r="H153" s="586"/>
      <c r="I153" s="586"/>
      <c r="J153" s="586"/>
      <c r="K153" s="586"/>
      <c r="L153" s="586"/>
      <c r="M153" s="586"/>
      <c r="N153" s="586"/>
      <c r="O153" s="586"/>
      <c r="P153" s="586"/>
      <c r="Q153" s="586"/>
      <c r="R153" s="586"/>
      <c r="S153" s="586"/>
      <c r="T153" s="586"/>
      <c r="U153" s="1323"/>
      <c r="AA153" s="1316" t="s">
        <v>9414</v>
      </c>
    </row>
    <row r="154" spans="1:27" ht="20.25" customHeight="1">
      <c r="A154" s="1256">
        <v>69</v>
      </c>
      <c r="B154" s="1256" t="s">
        <v>7730</v>
      </c>
      <c r="C154" s="1256"/>
      <c r="D154" s="1256" t="s">
        <v>12184</v>
      </c>
      <c r="E154" s="585"/>
      <c r="F154" s="585"/>
      <c r="G154" s="585"/>
      <c r="H154" s="585"/>
      <c r="I154" s="585"/>
      <c r="J154" s="585"/>
      <c r="K154" s="585"/>
      <c r="L154" s="585"/>
      <c r="M154" s="585"/>
      <c r="N154" s="585"/>
      <c r="O154" s="585"/>
      <c r="P154" s="585"/>
      <c r="Q154" s="585"/>
      <c r="R154" s="585"/>
      <c r="S154" s="585"/>
      <c r="T154" s="585"/>
      <c r="U154" s="1322"/>
      <c r="AA154" s="1317"/>
    </row>
    <row r="155" spans="1:27" ht="20.25" customHeight="1">
      <c r="A155" s="1256"/>
      <c r="B155" s="1256"/>
      <c r="C155" s="1256"/>
      <c r="D155" s="1256"/>
      <c r="E155" s="586"/>
      <c r="F155" s="586"/>
      <c r="G155" s="586"/>
      <c r="H155" s="586"/>
      <c r="I155" s="586"/>
      <c r="J155" s="586"/>
      <c r="K155" s="586"/>
      <c r="L155" s="586"/>
      <c r="M155" s="586"/>
      <c r="N155" s="586"/>
      <c r="O155" s="586"/>
      <c r="P155" s="586"/>
      <c r="Q155" s="586"/>
      <c r="R155" s="586"/>
      <c r="S155" s="586"/>
      <c r="T155" s="586"/>
      <c r="U155" s="1323"/>
      <c r="AA155" s="1316" t="s">
        <v>7730</v>
      </c>
    </row>
    <row r="156" spans="1:27" ht="20.25" customHeight="1">
      <c r="A156" s="1317">
        <v>70</v>
      </c>
      <c r="B156" s="1256" t="s">
        <v>7732</v>
      </c>
      <c r="C156" s="1256"/>
      <c r="D156" s="1256" t="s">
        <v>12184</v>
      </c>
      <c r="E156" s="585"/>
      <c r="F156" s="585"/>
      <c r="G156" s="585"/>
      <c r="H156" s="585"/>
      <c r="I156" s="585"/>
      <c r="J156" s="585"/>
      <c r="K156" s="585"/>
      <c r="L156" s="585"/>
      <c r="M156" s="585"/>
      <c r="N156" s="585"/>
      <c r="O156" s="585"/>
      <c r="P156" s="585"/>
      <c r="Q156" s="585"/>
      <c r="R156" s="585"/>
      <c r="S156" s="585"/>
      <c r="T156" s="585"/>
      <c r="U156" s="1322"/>
      <c r="AA156" s="1317"/>
    </row>
    <row r="157" spans="1:27" ht="20.25" customHeight="1">
      <c r="A157" s="1256"/>
      <c r="B157" s="1256"/>
      <c r="C157" s="1256"/>
      <c r="D157" s="1256"/>
      <c r="E157" s="586"/>
      <c r="F157" s="586"/>
      <c r="G157" s="586"/>
      <c r="H157" s="586"/>
      <c r="I157" s="586"/>
      <c r="J157" s="586"/>
      <c r="K157" s="586"/>
      <c r="L157" s="586"/>
      <c r="M157" s="586"/>
      <c r="N157" s="586"/>
      <c r="O157" s="586"/>
      <c r="P157" s="586"/>
      <c r="Q157" s="586"/>
      <c r="R157" s="586"/>
      <c r="S157" s="586"/>
      <c r="T157" s="586"/>
      <c r="U157" s="1323"/>
      <c r="AA157" s="1316" t="s">
        <v>7732</v>
      </c>
    </row>
    <row r="158" spans="1:27" ht="20.25" customHeight="1">
      <c r="A158" s="1256">
        <v>71</v>
      </c>
      <c r="B158" s="1256" t="s">
        <v>7734</v>
      </c>
      <c r="C158" s="1256"/>
      <c r="D158" s="1256" t="s">
        <v>12184</v>
      </c>
      <c r="E158" s="585"/>
      <c r="F158" s="585"/>
      <c r="G158" s="585"/>
      <c r="H158" s="585"/>
      <c r="I158" s="585"/>
      <c r="J158" s="585"/>
      <c r="K158" s="585"/>
      <c r="L158" s="585"/>
      <c r="M158" s="585"/>
      <c r="N158" s="585"/>
      <c r="O158" s="585"/>
      <c r="P158" s="585"/>
      <c r="Q158" s="585"/>
      <c r="R158" s="585"/>
      <c r="S158" s="585"/>
      <c r="T158" s="585"/>
      <c r="U158" s="1322"/>
      <c r="AA158" s="1317"/>
    </row>
    <row r="159" spans="1:27" ht="20.25" customHeight="1">
      <c r="A159" s="1256"/>
      <c r="B159" s="1256"/>
      <c r="C159" s="1256"/>
      <c r="D159" s="1256"/>
      <c r="E159" s="586"/>
      <c r="F159" s="586"/>
      <c r="G159" s="586"/>
      <c r="H159" s="586"/>
      <c r="I159" s="586"/>
      <c r="J159" s="586"/>
      <c r="K159" s="586"/>
      <c r="L159" s="586"/>
      <c r="M159" s="586"/>
      <c r="N159" s="586"/>
      <c r="O159" s="586"/>
      <c r="P159" s="586"/>
      <c r="Q159" s="586"/>
      <c r="R159" s="586"/>
      <c r="S159" s="586"/>
      <c r="T159" s="586"/>
      <c r="U159" s="1323"/>
      <c r="AA159" s="1316" t="s">
        <v>7734</v>
      </c>
    </row>
    <row r="160" spans="1:27" ht="20.25" customHeight="1">
      <c r="A160" s="1317">
        <v>72</v>
      </c>
      <c r="B160" s="1256" t="s">
        <v>7735</v>
      </c>
      <c r="C160" s="1256"/>
      <c r="D160" s="1256" t="s">
        <v>12184</v>
      </c>
      <c r="E160" s="585"/>
      <c r="F160" s="585"/>
      <c r="G160" s="585"/>
      <c r="H160" s="585"/>
      <c r="I160" s="585"/>
      <c r="J160" s="585"/>
      <c r="K160" s="585"/>
      <c r="L160" s="585"/>
      <c r="M160" s="585"/>
      <c r="N160" s="585"/>
      <c r="O160" s="585"/>
      <c r="P160" s="585"/>
      <c r="Q160" s="585"/>
      <c r="R160" s="585"/>
      <c r="S160" s="585"/>
      <c r="T160" s="585"/>
      <c r="U160" s="1322"/>
      <c r="AA160" s="1317"/>
    </row>
    <row r="161" spans="1:27" ht="20.25" customHeight="1">
      <c r="A161" s="1256"/>
      <c r="B161" s="1256"/>
      <c r="C161" s="1256"/>
      <c r="D161" s="1256"/>
      <c r="E161" s="586"/>
      <c r="F161" s="586"/>
      <c r="G161" s="586"/>
      <c r="H161" s="586"/>
      <c r="I161" s="586"/>
      <c r="J161" s="586"/>
      <c r="K161" s="586"/>
      <c r="L161" s="586"/>
      <c r="M161" s="586"/>
      <c r="N161" s="586"/>
      <c r="O161" s="586"/>
      <c r="P161" s="586"/>
      <c r="Q161" s="586"/>
      <c r="R161" s="586"/>
      <c r="S161" s="586"/>
      <c r="T161" s="586"/>
      <c r="U161" s="1323"/>
      <c r="AA161" s="1316" t="s">
        <v>7735</v>
      </c>
    </row>
    <row r="162" spans="1:27" ht="20.25" customHeight="1">
      <c r="A162" s="1256">
        <v>73</v>
      </c>
      <c r="B162" s="1256" t="s">
        <v>7681</v>
      </c>
      <c r="C162" s="1256"/>
      <c r="D162" s="1256" t="s">
        <v>12184</v>
      </c>
      <c r="E162" s="585"/>
      <c r="F162" s="585"/>
      <c r="G162" s="585"/>
      <c r="H162" s="585"/>
      <c r="I162" s="585"/>
      <c r="J162" s="585"/>
      <c r="K162" s="585"/>
      <c r="L162" s="585"/>
      <c r="M162" s="585"/>
      <c r="N162" s="585"/>
      <c r="O162" s="585"/>
      <c r="P162" s="585"/>
      <c r="Q162" s="585"/>
      <c r="R162" s="585"/>
      <c r="S162" s="585"/>
      <c r="T162" s="585"/>
      <c r="U162" s="1322"/>
      <c r="AA162" s="1317"/>
    </row>
    <row r="163" spans="1:27" ht="20.25" customHeight="1">
      <c r="A163" s="1256"/>
      <c r="B163" s="1256"/>
      <c r="C163" s="1256"/>
      <c r="D163" s="1256"/>
      <c r="E163" s="586"/>
      <c r="F163" s="586"/>
      <c r="G163" s="586"/>
      <c r="H163" s="586"/>
      <c r="I163" s="586"/>
      <c r="J163" s="586"/>
      <c r="K163" s="586"/>
      <c r="L163" s="586"/>
      <c r="M163" s="586"/>
      <c r="N163" s="586"/>
      <c r="O163" s="586"/>
      <c r="P163" s="586"/>
      <c r="Q163" s="586"/>
      <c r="R163" s="586"/>
      <c r="S163" s="586"/>
      <c r="T163" s="586"/>
      <c r="U163" s="1323"/>
      <c r="AA163" s="1316" t="s">
        <v>7681</v>
      </c>
    </row>
    <row r="164" spans="1:27" ht="20.25" customHeight="1">
      <c r="A164" s="1317">
        <v>74</v>
      </c>
      <c r="B164" s="1256" t="s">
        <v>12161</v>
      </c>
      <c r="C164" s="1256"/>
      <c r="D164" s="1256" t="s">
        <v>12184</v>
      </c>
      <c r="E164" s="585"/>
      <c r="F164" s="585"/>
      <c r="G164" s="585"/>
      <c r="H164" s="585"/>
      <c r="I164" s="585"/>
      <c r="J164" s="585"/>
      <c r="K164" s="585"/>
      <c r="L164" s="585"/>
      <c r="M164" s="585"/>
      <c r="N164" s="585"/>
      <c r="O164" s="585"/>
      <c r="P164" s="585"/>
      <c r="Q164" s="585"/>
      <c r="R164" s="585"/>
      <c r="S164" s="585"/>
      <c r="T164" s="585"/>
      <c r="U164" s="1322"/>
      <c r="AA164" s="1317"/>
    </row>
    <row r="165" spans="1:27" ht="20.25" customHeight="1">
      <c r="A165" s="1256"/>
      <c r="B165" s="1256"/>
      <c r="C165" s="1256"/>
      <c r="D165" s="1256"/>
      <c r="E165" s="586"/>
      <c r="F165" s="586"/>
      <c r="G165" s="586"/>
      <c r="H165" s="586"/>
      <c r="I165" s="586"/>
      <c r="J165" s="586"/>
      <c r="K165" s="586"/>
      <c r="L165" s="586"/>
      <c r="M165" s="586"/>
      <c r="N165" s="586"/>
      <c r="O165" s="586"/>
      <c r="P165" s="586"/>
      <c r="Q165" s="586"/>
      <c r="R165" s="586"/>
      <c r="S165" s="586"/>
      <c r="T165" s="586"/>
      <c r="U165" s="1323"/>
      <c r="AA165" s="1316" t="s">
        <v>12161</v>
      </c>
    </row>
    <row r="166" spans="1:27" ht="20.25" customHeight="1">
      <c r="A166" s="1256">
        <v>75</v>
      </c>
      <c r="B166" s="1256" t="s">
        <v>7686</v>
      </c>
      <c r="C166" s="1256"/>
      <c r="D166" s="1256" t="s">
        <v>12184</v>
      </c>
      <c r="E166" s="585"/>
      <c r="F166" s="585"/>
      <c r="G166" s="585"/>
      <c r="H166" s="585"/>
      <c r="I166" s="585"/>
      <c r="J166" s="585"/>
      <c r="K166" s="585"/>
      <c r="L166" s="585"/>
      <c r="M166" s="585"/>
      <c r="N166" s="585"/>
      <c r="O166" s="585"/>
      <c r="P166" s="585"/>
      <c r="Q166" s="585"/>
      <c r="R166" s="585"/>
      <c r="S166" s="585"/>
      <c r="T166" s="585"/>
      <c r="U166" s="1322"/>
      <c r="AA166" s="1317"/>
    </row>
    <row r="167" spans="1:27" ht="20.25" customHeight="1">
      <c r="A167" s="1256"/>
      <c r="B167" s="1256"/>
      <c r="C167" s="1256"/>
      <c r="D167" s="1256"/>
      <c r="E167" s="586"/>
      <c r="F167" s="586"/>
      <c r="G167" s="586"/>
      <c r="H167" s="586"/>
      <c r="I167" s="586"/>
      <c r="J167" s="586"/>
      <c r="K167" s="586"/>
      <c r="L167" s="586"/>
      <c r="M167" s="586"/>
      <c r="N167" s="586"/>
      <c r="O167" s="586"/>
      <c r="P167" s="586"/>
      <c r="Q167" s="586"/>
      <c r="R167" s="586"/>
      <c r="S167" s="586"/>
      <c r="T167" s="586"/>
      <c r="U167" s="1323"/>
      <c r="AA167" s="1316" t="s">
        <v>7686</v>
      </c>
    </row>
    <row r="168" spans="1:27" ht="20.25" customHeight="1">
      <c r="A168" s="1317">
        <v>76</v>
      </c>
      <c r="B168" s="1256" t="s">
        <v>7677</v>
      </c>
      <c r="C168" s="1256"/>
      <c r="D168" s="1256" t="s">
        <v>12184</v>
      </c>
      <c r="E168" s="585"/>
      <c r="F168" s="585"/>
      <c r="G168" s="585"/>
      <c r="H168" s="585"/>
      <c r="I168" s="585"/>
      <c r="J168" s="585"/>
      <c r="K168" s="585"/>
      <c r="L168" s="585"/>
      <c r="M168" s="585"/>
      <c r="N168" s="585"/>
      <c r="O168" s="585"/>
      <c r="P168" s="585"/>
      <c r="Q168" s="585"/>
      <c r="R168" s="585"/>
      <c r="S168" s="585"/>
      <c r="T168" s="585"/>
      <c r="U168" s="1322"/>
      <c r="AA168" s="1317"/>
    </row>
    <row r="169" spans="1:27" ht="20.25" customHeight="1">
      <c r="A169" s="1256"/>
      <c r="B169" s="1256"/>
      <c r="C169" s="1256"/>
      <c r="D169" s="1256"/>
      <c r="E169" s="586"/>
      <c r="F169" s="586"/>
      <c r="G169" s="586"/>
      <c r="H169" s="586"/>
      <c r="I169" s="586"/>
      <c r="J169" s="586"/>
      <c r="K169" s="586"/>
      <c r="L169" s="586"/>
      <c r="M169" s="586"/>
      <c r="N169" s="586"/>
      <c r="O169" s="586"/>
      <c r="P169" s="586"/>
      <c r="Q169" s="586"/>
      <c r="R169" s="586"/>
      <c r="S169" s="586"/>
      <c r="T169" s="586"/>
      <c r="U169" s="1323"/>
      <c r="AA169" s="1316" t="s">
        <v>7677</v>
      </c>
    </row>
    <row r="170" spans="1:27" ht="20.25" customHeight="1">
      <c r="A170" s="1256">
        <v>77</v>
      </c>
      <c r="B170" s="1256" t="s">
        <v>12162</v>
      </c>
      <c r="C170" s="1256"/>
      <c r="D170" s="1256" t="s">
        <v>12184</v>
      </c>
      <c r="E170" s="585"/>
      <c r="F170" s="585"/>
      <c r="G170" s="585"/>
      <c r="H170" s="585"/>
      <c r="I170" s="585"/>
      <c r="J170" s="585"/>
      <c r="K170" s="585"/>
      <c r="L170" s="585"/>
      <c r="M170" s="585"/>
      <c r="N170" s="585"/>
      <c r="O170" s="585"/>
      <c r="P170" s="585"/>
      <c r="Q170" s="585"/>
      <c r="R170" s="585"/>
      <c r="S170" s="585"/>
      <c r="T170" s="585"/>
      <c r="U170" s="1322"/>
      <c r="AA170" s="1317"/>
    </row>
    <row r="171" spans="1:27" ht="20.25" customHeight="1">
      <c r="A171" s="1256"/>
      <c r="B171" s="1256"/>
      <c r="C171" s="1256"/>
      <c r="D171" s="1256"/>
      <c r="E171" s="586"/>
      <c r="F171" s="586"/>
      <c r="G171" s="586"/>
      <c r="H171" s="586"/>
      <c r="I171" s="586"/>
      <c r="J171" s="586"/>
      <c r="K171" s="586"/>
      <c r="L171" s="586"/>
      <c r="M171" s="586"/>
      <c r="N171" s="586"/>
      <c r="O171" s="586"/>
      <c r="P171" s="586"/>
      <c r="Q171" s="586"/>
      <c r="R171" s="586"/>
      <c r="S171" s="586"/>
      <c r="T171" s="586"/>
      <c r="U171" s="1323"/>
      <c r="AA171" s="1316" t="s">
        <v>12162</v>
      </c>
    </row>
    <row r="172" spans="1:27" ht="20.25" customHeight="1">
      <c r="A172" s="1317">
        <v>78</v>
      </c>
      <c r="B172" s="1256" t="s">
        <v>12163</v>
      </c>
      <c r="C172" s="1256"/>
      <c r="D172" s="1256" t="s">
        <v>12184</v>
      </c>
      <c r="E172" s="585"/>
      <c r="F172" s="585"/>
      <c r="G172" s="585"/>
      <c r="H172" s="585"/>
      <c r="I172" s="585"/>
      <c r="J172" s="585"/>
      <c r="K172" s="585"/>
      <c r="L172" s="585"/>
      <c r="M172" s="585"/>
      <c r="N172" s="585"/>
      <c r="O172" s="585"/>
      <c r="P172" s="585"/>
      <c r="Q172" s="585"/>
      <c r="R172" s="585"/>
      <c r="S172" s="585"/>
      <c r="T172" s="585"/>
      <c r="U172" s="1322"/>
      <c r="AA172" s="1317"/>
    </row>
    <row r="173" spans="1:27" ht="20.25" customHeight="1">
      <c r="A173" s="1256"/>
      <c r="B173" s="1256"/>
      <c r="C173" s="1256"/>
      <c r="D173" s="1256"/>
      <c r="E173" s="586"/>
      <c r="F173" s="586"/>
      <c r="G173" s="586"/>
      <c r="H173" s="586"/>
      <c r="I173" s="586"/>
      <c r="J173" s="586"/>
      <c r="K173" s="586"/>
      <c r="L173" s="586"/>
      <c r="M173" s="586"/>
      <c r="N173" s="586"/>
      <c r="O173" s="586"/>
      <c r="P173" s="586"/>
      <c r="Q173" s="586"/>
      <c r="R173" s="586"/>
      <c r="S173" s="586"/>
      <c r="T173" s="586"/>
      <c r="U173" s="1323"/>
      <c r="AA173" s="1316" t="s">
        <v>12163</v>
      </c>
    </row>
    <row r="174" spans="1:27" ht="20.25" customHeight="1">
      <c r="A174" s="1256">
        <v>79</v>
      </c>
      <c r="B174" s="1256" t="s">
        <v>7676</v>
      </c>
      <c r="C174" s="1256"/>
      <c r="D174" s="1256" t="s">
        <v>12184</v>
      </c>
      <c r="E174" s="585"/>
      <c r="F174" s="585"/>
      <c r="G174" s="585"/>
      <c r="H174" s="585"/>
      <c r="I174" s="585"/>
      <c r="J174" s="585"/>
      <c r="K174" s="585"/>
      <c r="L174" s="585"/>
      <c r="M174" s="585"/>
      <c r="N174" s="585"/>
      <c r="O174" s="585"/>
      <c r="P174" s="585"/>
      <c r="Q174" s="585"/>
      <c r="R174" s="585"/>
      <c r="S174" s="585"/>
      <c r="T174" s="585"/>
      <c r="U174" s="1322"/>
      <c r="AA174" s="1317"/>
    </row>
    <row r="175" spans="1:27" ht="20.25" customHeight="1">
      <c r="A175" s="1256"/>
      <c r="B175" s="1256"/>
      <c r="C175" s="1256"/>
      <c r="D175" s="1256"/>
      <c r="E175" s="586"/>
      <c r="F175" s="586"/>
      <c r="G175" s="586"/>
      <c r="H175" s="586"/>
      <c r="I175" s="586"/>
      <c r="J175" s="586"/>
      <c r="K175" s="586"/>
      <c r="L175" s="586"/>
      <c r="M175" s="586"/>
      <c r="N175" s="586"/>
      <c r="O175" s="586"/>
      <c r="P175" s="586"/>
      <c r="Q175" s="586"/>
      <c r="R175" s="586"/>
      <c r="S175" s="586"/>
      <c r="T175" s="586"/>
      <c r="U175" s="1323"/>
      <c r="AA175" s="1316" t="s">
        <v>7676</v>
      </c>
    </row>
    <row r="176" spans="1:27">
      <c r="A176" t="s">
        <v>16776</v>
      </c>
      <c r="AA176" s="1317"/>
    </row>
    <row r="177" spans="5:19">
      <c r="E177" s="110" t="s">
        <v>7637</v>
      </c>
    </row>
    <row r="179" spans="5:19" ht="38.25" customHeight="1">
      <c r="E179" s="591" t="s">
        <v>12</v>
      </c>
      <c r="F179" s="1343" t="s">
        <v>7638</v>
      </c>
      <c r="G179" s="1343"/>
      <c r="H179" s="592" t="s">
        <v>7639</v>
      </c>
      <c r="I179" s="592" t="s">
        <v>7646</v>
      </c>
      <c r="J179" s="592" t="s">
        <v>7648</v>
      </c>
      <c r="K179" s="592" t="s">
        <v>16774</v>
      </c>
      <c r="L179" s="1004" t="s">
        <v>7743</v>
      </c>
    </row>
    <row r="180" spans="5:19">
      <c r="E180" s="16">
        <v>1</v>
      </c>
      <c r="F180" s="1344"/>
      <c r="G180" s="1345"/>
      <c r="H180" s="16" t="s">
        <v>12185</v>
      </c>
      <c r="I180" s="919">
        <v>1</v>
      </c>
      <c r="J180" s="16">
        <v>78</v>
      </c>
      <c r="K180" s="593">
        <f>I180*J180</f>
        <v>78</v>
      </c>
      <c r="L180" s="1013">
        <v>78</v>
      </c>
      <c r="O180">
        <v>26</v>
      </c>
      <c r="P180" s="714">
        <v>26</v>
      </c>
      <c r="Q180" s="714">
        <v>26</v>
      </c>
      <c r="R180">
        <f>SUM(O180:Q180)</f>
        <v>78</v>
      </c>
      <c r="S180" s="578">
        <f>+L180-R180</f>
        <v>0</v>
      </c>
    </row>
    <row r="181" spans="5:19">
      <c r="E181" s="16">
        <v>2</v>
      </c>
      <c r="F181" s="1344"/>
      <c r="G181" s="1345"/>
      <c r="H181" s="16" t="s">
        <v>12186</v>
      </c>
      <c r="I181" s="919">
        <v>1</v>
      </c>
      <c r="J181" s="919">
        <v>78</v>
      </c>
      <c r="K181" s="593">
        <f t="shared" ref="K181:K185" si="0">I181*J181</f>
        <v>78</v>
      </c>
      <c r="L181" s="1013">
        <v>78</v>
      </c>
      <c r="O181" s="714">
        <v>26</v>
      </c>
      <c r="P181" s="714">
        <v>26</v>
      </c>
      <c r="Q181" s="714">
        <v>26</v>
      </c>
      <c r="R181" s="714">
        <f t="shared" ref="R181:R186" si="1">SUM(O181:Q181)</f>
        <v>78</v>
      </c>
      <c r="S181" s="578">
        <f t="shared" ref="S181:S186" si="2">+L181-R181</f>
        <v>0</v>
      </c>
    </row>
    <row r="182" spans="5:19">
      <c r="E182" s="16">
        <v>3</v>
      </c>
      <c r="F182" s="1344" t="s">
        <v>9917</v>
      </c>
      <c r="G182" s="1345"/>
      <c r="H182" s="16" t="s">
        <v>12187</v>
      </c>
      <c r="I182" s="919">
        <v>1</v>
      </c>
      <c r="J182" s="919">
        <v>78</v>
      </c>
      <c r="K182" s="593">
        <f t="shared" si="0"/>
        <v>78</v>
      </c>
      <c r="L182" s="1013">
        <v>78</v>
      </c>
      <c r="O182" s="714">
        <v>26</v>
      </c>
      <c r="P182" s="714">
        <v>26</v>
      </c>
      <c r="Q182" s="714">
        <v>26</v>
      </c>
      <c r="R182" s="714">
        <f t="shared" si="1"/>
        <v>78</v>
      </c>
      <c r="S182" s="578">
        <f t="shared" si="2"/>
        <v>0</v>
      </c>
    </row>
    <row r="183" spans="5:19">
      <c r="E183" s="16"/>
      <c r="F183" s="594"/>
      <c r="G183" s="595"/>
      <c r="H183" s="16" t="s">
        <v>12499</v>
      </c>
      <c r="I183" s="919">
        <v>1</v>
      </c>
      <c r="J183" s="919">
        <v>78</v>
      </c>
      <c r="K183" s="593">
        <f t="shared" si="0"/>
        <v>78</v>
      </c>
      <c r="L183" s="1013">
        <v>78</v>
      </c>
      <c r="O183" s="714">
        <v>26</v>
      </c>
      <c r="P183" s="714">
        <v>26</v>
      </c>
      <c r="Q183" s="714">
        <v>26</v>
      </c>
      <c r="R183" s="714">
        <f t="shared" si="1"/>
        <v>78</v>
      </c>
      <c r="S183" s="578">
        <f t="shared" si="2"/>
        <v>0</v>
      </c>
    </row>
    <row r="184" spans="5:19">
      <c r="E184" s="16">
        <v>4</v>
      </c>
      <c r="F184" s="1344"/>
      <c r="G184" s="1345"/>
      <c r="H184" s="16" t="s">
        <v>12188</v>
      </c>
      <c r="I184" s="919">
        <v>1</v>
      </c>
      <c r="J184" s="919">
        <v>78</v>
      </c>
      <c r="K184" s="593">
        <f t="shared" si="0"/>
        <v>78</v>
      </c>
      <c r="L184" s="1013">
        <v>78</v>
      </c>
      <c r="O184" s="714">
        <v>26</v>
      </c>
      <c r="P184" s="714">
        <v>26</v>
      </c>
      <c r="Q184" s="714">
        <v>26</v>
      </c>
      <c r="R184" s="714">
        <f t="shared" si="1"/>
        <v>78</v>
      </c>
      <c r="S184" s="578">
        <f t="shared" si="2"/>
        <v>0</v>
      </c>
    </row>
    <row r="185" spans="5:19">
      <c r="E185" s="16">
        <v>5</v>
      </c>
      <c r="F185" s="1344"/>
      <c r="G185" s="1345"/>
      <c r="H185" s="16" t="s">
        <v>12189</v>
      </c>
      <c r="I185" s="919">
        <v>0.01</v>
      </c>
      <c r="J185" s="919">
        <v>78</v>
      </c>
      <c r="K185" s="593">
        <f t="shared" si="0"/>
        <v>0.78</v>
      </c>
      <c r="L185" s="1013">
        <v>1</v>
      </c>
      <c r="M185" t="s">
        <v>12498</v>
      </c>
      <c r="O185">
        <v>1</v>
      </c>
      <c r="R185" s="714">
        <f t="shared" si="1"/>
        <v>1</v>
      </c>
      <c r="S185" s="578">
        <f t="shared" si="2"/>
        <v>0</v>
      </c>
    </row>
    <row r="186" spans="5:19">
      <c r="E186" s="16">
        <v>6</v>
      </c>
      <c r="F186" s="1344"/>
      <c r="G186" s="1345"/>
      <c r="H186" s="16" t="s">
        <v>12190</v>
      </c>
      <c r="I186" s="919">
        <v>0.5</v>
      </c>
      <c r="J186" s="919">
        <v>78</v>
      </c>
      <c r="K186" s="593">
        <f>I186*J186</f>
        <v>39</v>
      </c>
      <c r="L186" s="1013">
        <v>39</v>
      </c>
      <c r="O186">
        <v>13</v>
      </c>
      <c r="P186" s="714">
        <v>13</v>
      </c>
      <c r="Q186" s="714">
        <v>13</v>
      </c>
      <c r="R186" s="714">
        <f t="shared" si="1"/>
        <v>39</v>
      </c>
      <c r="S186" s="578">
        <f t="shared" si="2"/>
        <v>0</v>
      </c>
    </row>
    <row r="187" spans="5:19">
      <c r="K187" s="1012"/>
    </row>
  </sheetData>
  <mergeCells count="430">
    <mergeCell ref="AA171:AA172"/>
    <mergeCell ref="AA173:AA174"/>
    <mergeCell ref="AA175:AA176"/>
    <mergeCell ref="AA129:AA130"/>
    <mergeCell ref="AA131:AA132"/>
    <mergeCell ref="AA133:AA134"/>
    <mergeCell ref="AA135:AA136"/>
    <mergeCell ref="AA137:AA138"/>
    <mergeCell ref="AA139:AA140"/>
    <mergeCell ref="AA141:AA142"/>
    <mergeCell ref="AA143:AA144"/>
    <mergeCell ref="AA145:AA146"/>
    <mergeCell ref="AA147:AA148"/>
    <mergeCell ref="AA149:AA150"/>
    <mergeCell ref="AA151:AA152"/>
    <mergeCell ref="AA153:AA154"/>
    <mergeCell ref="AA155:AA156"/>
    <mergeCell ref="AA157:AA158"/>
    <mergeCell ref="AA159:AA160"/>
    <mergeCell ref="AA161:AA162"/>
    <mergeCell ref="AA163:AA164"/>
    <mergeCell ref="AA165:AA166"/>
    <mergeCell ref="AA167:AA168"/>
    <mergeCell ref="AA169:AA170"/>
    <mergeCell ref="AA125:AA126"/>
    <mergeCell ref="AA127:AA128"/>
    <mergeCell ref="AA81:AA82"/>
    <mergeCell ref="AA83:AA84"/>
    <mergeCell ref="AA85:AA86"/>
    <mergeCell ref="AA87:AA88"/>
    <mergeCell ref="AA89:AA90"/>
    <mergeCell ref="AA91:AA92"/>
    <mergeCell ref="AA93:AA94"/>
    <mergeCell ref="AA95:AA96"/>
    <mergeCell ref="AA97:AA98"/>
    <mergeCell ref="AA99:AA100"/>
    <mergeCell ref="AA101:AA102"/>
    <mergeCell ref="AA103:AA104"/>
    <mergeCell ref="AA105:AA106"/>
    <mergeCell ref="AA107:AA108"/>
    <mergeCell ref="AA109:AA110"/>
    <mergeCell ref="AA111:AA112"/>
    <mergeCell ref="AA113:AA114"/>
    <mergeCell ref="AA115:AA116"/>
    <mergeCell ref="AA117:AA118"/>
    <mergeCell ref="AA119:AA120"/>
    <mergeCell ref="AA121:AA122"/>
    <mergeCell ref="AA59:AA60"/>
    <mergeCell ref="AA61:AA62"/>
    <mergeCell ref="AA63:AA64"/>
    <mergeCell ref="AA65:AA66"/>
    <mergeCell ref="AA67:AA68"/>
    <mergeCell ref="AA69:AA70"/>
    <mergeCell ref="AA71:AA72"/>
    <mergeCell ref="AA73:AA74"/>
    <mergeCell ref="AA123:AA124"/>
    <mergeCell ref="F185:G185"/>
    <mergeCell ref="F186:G186"/>
    <mergeCell ref="AA19:AA20"/>
    <mergeCell ref="AA21:AA22"/>
    <mergeCell ref="AA23:AA24"/>
    <mergeCell ref="AA25:AA26"/>
    <mergeCell ref="AA27:AA28"/>
    <mergeCell ref="AA29:AA30"/>
    <mergeCell ref="AA31:AA32"/>
    <mergeCell ref="AA33:AA34"/>
    <mergeCell ref="AA75:AA76"/>
    <mergeCell ref="AA77:AA78"/>
    <mergeCell ref="AA79:AA80"/>
    <mergeCell ref="AA35:AA36"/>
    <mergeCell ref="AA37:AA38"/>
    <mergeCell ref="AA39:AA40"/>
    <mergeCell ref="AA41:AA42"/>
    <mergeCell ref="AA43:AA44"/>
    <mergeCell ref="AA45:AA46"/>
    <mergeCell ref="AA49:AA50"/>
    <mergeCell ref="AA51:AA52"/>
    <mergeCell ref="AA53:AA54"/>
    <mergeCell ref="AA55:AA56"/>
    <mergeCell ref="AA57:AA58"/>
    <mergeCell ref="A172:A173"/>
    <mergeCell ref="B172:C173"/>
    <mergeCell ref="D172:D173"/>
    <mergeCell ref="U172:U173"/>
    <mergeCell ref="F179:G179"/>
    <mergeCell ref="F180:G180"/>
    <mergeCell ref="F181:G181"/>
    <mergeCell ref="F182:G182"/>
    <mergeCell ref="F184:G184"/>
    <mergeCell ref="A166:A167"/>
    <mergeCell ref="B166:C167"/>
    <mergeCell ref="D166:D167"/>
    <mergeCell ref="U166:U167"/>
    <mergeCell ref="A168:A169"/>
    <mergeCell ref="B168:C169"/>
    <mergeCell ref="D168:D169"/>
    <mergeCell ref="U168:U169"/>
    <mergeCell ref="A170:A171"/>
    <mergeCell ref="B170:C171"/>
    <mergeCell ref="D170:D171"/>
    <mergeCell ref="U170:U171"/>
    <mergeCell ref="A154:A155"/>
    <mergeCell ref="B154:C155"/>
    <mergeCell ref="D154:D155"/>
    <mergeCell ref="U154:U155"/>
    <mergeCell ref="A156:A157"/>
    <mergeCell ref="B156:C157"/>
    <mergeCell ref="D156:D157"/>
    <mergeCell ref="U156:U157"/>
    <mergeCell ref="A174:A175"/>
    <mergeCell ref="B174:C175"/>
    <mergeCell ref="D174:D175"/>
    <mergeCell ref="U174:U175"/>
    <mergeCell ref="A160:A161"/>
    <mergeCell ref="B160:C161"/>
    <mergeCell ref="D160:D161"/>
    <mergeCell ref="U160:U161"/>
    <mergeCell ref="A162:A163"/>
    <mergeCell ref="B162:C163"/>
    <mergeCell ref="D162:D163"/>
    <mergeCell ref="U162:U163"/>
    <mergeCell ref="A164:A165"/>
    <mergeCell ref="B164:C165"/>
    <mergeCell ref="D164:D165"/>
    <mergeCell ref="U164:U165"/>
    <mergeCell ref="A158:A159"/>
    <mergeCell ref="B158:C159"/>
    <mergeCell ref="D158:D159"/>
    <mergeCell ref="U158:U159"/>
    <mergeCell ref="A144:A145"/>
    <mergeCell ref="B144:C145"/>
    <mergeCell ref="D144:D145"/>
    <mergeCell ref="U144:U145"/>
    <mergeCell ref="A146:A147"/>
    <mergeCell ref="B146:C147"/>
    <mergeCell ref="D146:D147"/>
    <mergeCell ref="U146:U147"/>
    <mergeCell ref="A148:A149"/>
    <mergeCell ref="B148:C149"/>
    <mergeCell ref="D148:D149"/>
    <mergeCell ref="U148:U149"/>
    <mergeCell ref="A150:A151"/>
    <mergeCell ref="B150:C151"/>
    <mergeCell ref="D150:D151"/>
    <mergeCell ref="U150:U151"/>
    <mergeCell ref="A152:A153"/>
    <mergeCell ref="B152:C153"/>
    <mergeCell ref="D152:D153"/>
    <mergeCell ref="U152:U153"/>
    <mergeCell ref="A136:A137"/>
    <mergeCell ref="B136:C137"/>
    <mergeCell ref="D136:D137"/>
    <mergeCell ref="U136:U137"/>
    <mergeCell ref="A138:A139"/>
    <mergeCell ref="B138:C139"/>
    <mergeCell ref="D138:D139"/>
    <mergeCell ref="U138:U139"/>
    <mergeCell ref="A140:A141"/>
    <mergeCell ref="B140:C141"/>
    <mergeCell ref="D140:D141"/>
    <mergeCell ref="U140:U141"/>
    <mergeCell ref="A124:A125"/>
    <mergeCell ref="B124:C125"/>
    <mergeCell ref="D124:D125"/>
    <mergeCell ref="U124:U125"/>
    <mergeCell ref="A142:A143"/>
    <mergeCell ref="B142:C143"/>
    <mergeCell ref="D142:D143"/>
    <mergeCell ref="U142:U143"/>
    <mergeCell ref="A128:A129"/>
    <mergeCell ref="B128:C129"/>
    <mergeCell ref="D128:D129"/>
    <mergeCell ref="U128:U129"/>
    <mergeCell ref="A130:A131"/>
    <mergeCell ref="B130:C131"/>
    <mergeCell ref="D130:D131"/>
    <mergeCell ref="U130:U131"/>
    <mergeCell ref="A132:A133"/>
    <mergeCell ref="B132:C133"/>
    <mergeCell ref="D132:D133"/>
    <mergeCell ref="U132:U133"/>
    <mergeCell ref="A134:A135"/>
    <mergeCell ref="B134:C135"/>
    <mergeCell ref="D134:D135"/>
    <mergeCell ref="U134:U135"/>
    <mergeCell ref="A118:A119"/>
    <mergeCell ref="B118:C119"/>
    <mergeCell ref="D118:D119"/>
    <mergeCell ref="U118:U119"/>
    <mergeCell ref="A120:A121"/>
    <mergeCell ref="B120:C121"/>
    <mergeCell ref="D120:D121"/>
    <mergeCell ref="U120:U121"/>
    <mergeCell ref="A122:A123"/>
    <mergeCell ref="B122:C123"/>
    <mergeCell ref="D122:D123"/>
    <mergeCell ref="U122:U123"/>
    <mergeCell ref="A106:A107"/>
    <mergeCell ref="B106:C107"/>
    <mergeCell ref="D106:D107"/>
    <mergeCell ref="U106:U107"/>
    <mergeCell ref="A108:A109"/>
    <mergeCell ref="B108:C109"/>
    <mergeCell ref="D108:D109"/>
    <mergeCell ref="U108:U109"/>
    <mergeCell ref="A126:A127"/>
    <mergeCell ref="B126:C127"/>
    <mergeCell ref="D126:D127"/>
    <mergeCell ref="U126:U127"/>
    <mergeCell ref="A112:A113"/>
    <mergeCell ref="B112:C113"/>
    <mergeCell ref="D112:D113"/>
    <mergeCell ref="U112:U113"/>
    <mergeCell ref="A114:A115"/>
    <mergeCell ref="B114:C115"/>
    <mergeCell ref="D114:D115"/>
    <mergeCell ref="U114:U115"/>
    <mergeCell ref="A116:A117"/>
    <mergeCell ref="B116:C117"/>
    <mergeCell ref="D116:D117"/>
    <mergeCell ref="U116:U117"/>
    <mergeCell ref="A110:A111"/>
    <mergeCell ref="B110:C111"/>
    <mergeCell ref="D110:D111"/>
    <mergeCell ref="U110:U111"/>
    <mergeCell ref="A96:A97"/>
    <mergeCell ref="B96:C97"/>
    <mergeCell ref="D96:D97"/>
    <mergeCell ref="U96:U97"/>
    <mergeCell ref="A98:A99"/>
    <mergeCell ref="B98:C99"/>
    <mergeCell ref="D98:D99"/>
    <mergeCell ref="U98:U99"/>
    <mergeCell ref="A100:A101"/>
    <mergeCell ref="B100:C101"/>
    <mergeCell ref="D100:D101"/>
    <mergeCell ref="U100:U101"/>
    <mergeCell ref="A102:A103"/>
    <mergeCell ref="B102:C103"/>
    <mergeCell ref="D102:D103"/>
    <mergeCell ref="U102:U103"/>
    <mergeCell ref="A104:A105"/>
    <mergeCell ref="B104:C105"/>
    <mergeCell ref="D104:D105"/>
    <mergeCell ref="U104:U105"/>
    <mergeCell ref="A88:A89"/>
    <mergeCell ref="B88:C89"/>
    <mergeCell ref="D88:D89"/>
    <mergeCell ref="U88:U89"/>
    <mergeCell ref="A90:A91"/>
    <mergeCell ref="B90:C91"/>
    <mergeCell ref="D90:D91"/>
    <mergeCell ref="U90:U91"/>
    <mergeCell ref="A92:A93"/>
    <mergeCell ref="B92:C93"/>
    <mergeCell ref="D92:D93"/>
    <mergeCell ref="U92:U93"/>
    <mergeCell ref="A76:A77"/>
    <mergeCell ref="B76:C77"/>
    <mergeCell ref="D76:D77"/>
    <mergeCell ref="U76:U77"/>
    <mergeCell ref="A94:A95"/>
    <mergeCell ref="B94:C95"/>
    <mergeCell ref="D94:D95"/>
    <mergeCell ref="U94:U95"/>
    <mergeCell ref="A80:A81"/>
    <mergeCell ref="B80:C81"/>
    <mergeCell ref="D80:D81"/>
    <mergeCell ref="U80:U81"/>
    <mergeCell ref="A82:A83"/>
    <mergeCell ref="B82:C83"/>
    <mergeCell ref="D82:D83"/>
    <mergeCell ref="U82:U83"/>
    <mergeCell ref="A84:A85"/>
    <mergeCell ref="B84:C85"/>
    <mergeCell ref="D84:D85"/>
    <mergeCell ref="U84:U85"/>
    <mergeCell ref="A86:A87"/>
    <mergeCell ref="B86:C87"/>
    <mergeCell ref="D86:D87"/>
    <mergeCell ref="U86:U87"/>
    <mergeCell ref="B70:C71"/>
    <mergeCell ref="D70:D71"/>
    <mergeCell ref="U70:U71"/>
    <mergeCell ref="A72:A73"/>
    <mergeCell ref="B72:C73"/>
    <mergeCell ref="D72:D73"/>
    <mergeCell ref="U72:U73"/>
    <mergeCell ref="A74:A75"/>
    <mergeCell ref="B74:C75"/>
    <mergeCell ref="D74:D75"/>
    <mergeCell ref="U74:U75"/>
    <mergeCell ref="B58:C59"/>
    <mergeCell ref="D58:D59"/>
    <mergeCell ref="U58:U59"/>
    <mergeCell ref="A60:A61"/>
    <mergeCell ref="B60:C61"/>
    <mergeCell ref="D60:D61"/>
    <mergeCell ref="U60:U61"/>
    <mergeCell ref="A78:A79"/>
    <mergeCell ref="B78:C79"/>
    <mergeCell ref="D78:D79"/>
    <mergeCell ref="U78:U79"/>
    <mergeCell ref="A64:A65"/>
    <mergeCell ref="B64:C65"/>
    <mergeCell ref="D64:D65"/>
    <mergeCell ref="U64:U65"/>
    <mergeCell ref="A66:A67"/>
    <mergeCell ref="B66:C67"/>
    <mergeCell ref="D66:D67"/>
    <mergeCell ref="U66:U67"/>
    <mergeCell ref="A68:A69"/>
    <mergeCell ref="B68:C69"/>
    <mergeCell ref="D68:D69"/>
    <mergeCell ref="U68:U69"/>
    <mergeCell ref="A70:A71"/>
    <mergeCell ref="A62:A63"/>
    <mergeCell ref="B62:C63"/>
    <mergeCell ref="D62:D63"/>
    <mergeCell ref="U62:U63"/>
    <mergeCell ref="B48:C49"/>
    <mergeCell ref="D48:D49"/>
    <mergeCell ref="U48:U49"/>
    <mergeCell ref="A50:A51"/>
    <mergeCell ref="B50:C51"/>
    <mergeCell ref="D50:D51"/>
    <mergeCell ref="U50:U51"/>
    <mergeCell ref="A52:A53"/>
    <mergeCell ref="B52:C53"/>
    <mergeCell ref="D52:D53"/>
    <mergeCell ref="U52:U53"/>
    <mergeCell ref="A54:A55"/>
    <mergeCell ref="B54:C55"/>
    <mergeCell ref="D54:D55"/>
    <mergeCell ref="U54:U55"/>
    <mergeCell ref="A56:A57"/>
    <mergeCell ref="B56:C57"/>
    <mergeCell ref="D56:D57"/>
    <mergeCell ref="U56:U57"/>
    <mergeCell ref="A58:A59"/>
    <mergeCell ref="U42:U43"/>
    <mergeCell ref="A44:A45"/>
    <mergeCell ref="B44:C45"/>
    <mergeCell ref="D44:D45"/>
    <mergeCell ref="U44:U45"/>
    <mergeCell ref="A46:A47"/>
    <mergeCell ref="B46:C47"/>
    <mergeCell ref="D46:D47"/>
    <mergeCell ref="U46:U47"/>
    <mergeCell ref="A30:A31"/>
    <mergeCell ref="B30:C31"/>
    <mergeCell ref="D30:D31"/>
    <mergeCell ref="U30:U31"/>
    <mergeCell ref="A48:A49"/>
    <mergeCell ref="A34:A35"/>
    <mergeCell ref="B34:C35"/>
    <mergeCell ref="D34:D35"/>
    <mergeCell ref="U34:U35"/>
    <mergeCell ref="A36:A37"/>
    <mergeCell ref="B36:C37"/>
    <mergeCell ref="D36:D37"/>
    <mergeCell ref="U36:U37"/>
    <mergeCell ref="A38:A39"/>
    <mergeCell ref="B38:C39"/>
    <mergeCell ref="D38:D39"/>
    <mergeCell ref="U38:U39"/>
    <mergeCell ref="A40:A41"/>
    <mergeCell ref="B40:C41"/>
    <mergeCell ref="D40:D41"/>
    <mergeCell ref="U40:U41"/>
    <mergeCell ref="A42:A43"/>
    <mergeCell ref="B42:C43"/>
    <mergeCell ref="D42:D43"/>
    <mergeCell ref="U24:U25"/>
    <mergeCell ref="A26:A27"/>
    <mergeCell ref="B26:C27"/>
    <mergeCell ref="D26:D27"/>
    <mergeCell ref="U26:U27"/>
    <mergeCell ref="A28:A29"/>
    <mergeCell ref="B28:C29"/>
    <mergeCell ref="D28:D29"/>
    <mergeCell ref="U28:U29"/>
    <mergeCell ref="D12:D13"/>
    <mergeCell ref="U12:U13"/>
    <mergeCell ref="A14:A15"/>
    <mergeCell ref="D14:D15"/>
    <mergeCell ref="U14:U15"/>
    <mergeCell ref="A32:A33"/>
    <mergeCell ref="B32:C33"/>
    <mergeCell ref="D32:D33"/>
    <mergeCell ref="U32:U33"/>
    <mergeCell ref="A18:A19"/>
    <mergeCell ref="B18:C19"/>
    <mergeCell ref="D18:D19"/>
    <mergeCell ref="U18:U19"/>
    <mergeCell ref="A20:A21"/>
    <mergeCell ref="B20:C21"/>
    <mergeCell ref="D20:D21"/>
    <mergeCell ref="U20:U21"/>
    <mergeCell ref="A22:A23"/>
    <mergeCell ref="B22:C23"/>
    <mergeCell ref="D22:D23"/>
    <mergeCell ref="U22:U23"/>
    <mergeCell ref="A24:A25"/>
    <mergeCell ref="B24:C25"/>
    <mergeCell ref="D24:D25"/>
    <mergeCell ref="A16:A17"/>
    <mergeCell ref="B16:C17"/>
    <mergeCell ref="D16:D17"/>
    <mergeCell ref="U16:U17"/>
    <mergeCell ref="A1:D5"/>
    <mergeCell ref="E1:E5"/>
    <mergeCell ref="A6:A7"/>
    <mergeCell ref="B6:B7"/>
    <mergeCell ref="C6:C7"/>
    <mergeCell ref="D6:D7"/>
    <mergeCell ref="E6:H6"/>
    <mergeCell ref="I6:L6"/>
    <mergeCell ref="M6:P6"/>
    <mergeCell ref="Q6:T6"/>
    <mergeCell ref="U6:U7"/>
    <mergeCell ref="A8:A9"/>
    <mergeCell ref="B8:C9"/>
    <mergeCell ref="D8:D9"/>
    <mergeCell ref="U8:U9"/>
    <mergeCell ref="A10:A11"/>
    <mergeCell ref="B10:C11"/>
    <mergeCell ref="D10:D11"/>
    <mergeCell ref="U10:U11"/>
    <mergeCell ref="A12:A13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U44"/>
  <sheetViews>
    <sheetView topLeftCell="B16" zoomScale="80" zoomScaleNormal="80" workbookViewId="0">
      <selection activeCell="L30" sqref="L30"/>
    </sheetView>
  </sheetViews>
  <sheetFormatPr defaultRowHeight="15"/>
  <cols>
    <col min="1" max="1" width="12.28515625" customWidth="1"/>
    <col min="2" max="2" width="27.140625" customWidth="1"/>
    <col min="3" max="3" width="34" customWidth="1"/>
    <col min="4" max="4" width="15.42578125" customWidth="1"/>
    <col min="5" max="20" width="10.5703125" customWidth="1"/>
    <col min="21" max="21" width="41.28515625" customWidth="1"/>
  </cols>
  <sheetData>
    <row r="1" spans="1:21" ht="54.75" customHeight="1"/>
    <row r="2" spans="1:21" ht="54.75" customHeight="1"/>
    <row r="3" spans="1:21" ht="54.75" customHeight="1"/>
    <row r="4" spans="1:21" ht="54.75" customHeight="1"/>
    <row r="5" spans="1:21" ht="54.75" customHeight="1"/>
    <row r="6" spans="1:21" ht="54.75" customHeight="1"/>
    <row r="7" spans="1:21" ht="54.75" customHeight="1"/>
    <row r="8" spans="1:21" ht="54.75" customHeight="1"/>
    <row r="9" spans="1:21" ht="54.75" customHeight="1" thickBot="1"/>
    <row r="10" spans="1:21" ht="15" customHeight="1">
      <c r="A10" s="1324" t="s">
        <v>7395</v>
      </c>
      <c r="B10" s="1325"/>
      <c r="C10" s="1325"/>
      <c r="D10" s="1326"/>
      <c r="E10" s="1364" t="s">
        <v>12510</v>
      </c>
      <c r="F10" s="1365"/>
      <c r="G10" s="1365"/>
      <c r="H10" s="1365"/>
      <c r="I10" s="1365"/>
      <c r="J10" s="1365"/>
      <c r="K10" s="1365"/>
      <c r="L10" s="1365"/>
      <c r="M10" s="1365"/>
      <c r="N10" s="1365"/>
      <c r="O10" s="1365"/>
      <c r="P10" s="1365"/>
      <c r="Q10" s="1365"/>
      <c r="R10" s="1365"/>
      <c r="S10" s="1365"/>
      <c r="T10" s="1365"/>
      <c r="U10" s="1366"/>
    </row>
    <row r="11" spans="1:21" ht="21.75" customHeight="1">
      <c r="A11" s="1327"/>
      <c r="B11" s="1328"/>
      <c r="C11" s="1328"/>
      <c r="D11" s="1329"/>
      <c r="E11" s="1367"/>
      <c r="F11" s="1368"/>
      <c r="G11" s="1368"/>
      <c r="H11" s="1368"/>
      <c r="I11" s="1368"/>
      <c r="J11" s="1368"/>
      <c r="K11" s="1368"/>
      <c r="L11" s="1368"/>
      <c r="M11" s="1368"/>
      <c r="N11" s="1368"/>
      <c r="O11" s="1368"/>
      <c r="P11" s="1368"/>
      <c r="Q11" s="1368"/>
      <c r="R11" s="1368"/>
      <c r="S11" s="1368"/>
      <c r="T11" s="1368"/>
      <c r="U11" s="1369"/>
    </row>
    <row r="12" spans="1:21" ht="21.75" customHeight="1">
      <c r="A12" s="1327"/>
      <c r="B12" s="1328"/>
      <c r="C12" s="1328"/>
      <c r="D12" s="1329"/>
      <c r="E12" s="1367"/>
      <c r="F12" s="1368"/>
      <c r="G12" s="1368"/>
      <c r="H12" s="1368"/>
      <c r="I12" s="1368"/>
      <c r="J12" s="1368"/>
      <c r="K12" s="1368"/>
      <c r="L12" s="1368"/>
      <c r="M12" s="1368"/>
      <c r="N12" s="1368"/>
      <c r="O12" s="1368"/>
      <c r="P12" s="1368"/>
      <c r="Q12" s="1368"/>
      <c r="R12" s="1368"/>
      <c r="S12" s="1368"/>
      <c r="T12" s="1368"/>
      <c r="U12" s="1369"/>
    </row>
    <row r="13" spans="1:21" ht="21.75" customHeight="1">
      <c r="A13" s="1327"/>
      <c r="B13" s="1328"/>
      <c r="C13" s="1328"/>
      <c r="D13" s="1329"/>
      <c r="E13" s="1367"/>
      <c r="F13" s="1368"/>
      <c r="G13" s="1368"/>
      <c r="H13" s="1368"/>
      <c r="I13" s="1368"/>
      <c r="J13" s="1368"/>
      <c r="K13" s="1368"/>
      <c r="L13" s="1368"/>
      <c r="M13" s="1368"/>
      <c r="N13" s="1368"/>
      <c r="O13" s="1368"/>
      <c r="P13" s="1368"/>
      <c r="Q13" s="1368"/>
      <c r="R13" s="1368"/>
      <c r="S13" s="1368"/>
      <c r="T13" s="1368"/>
      <c r="U13" s="1369"/>
    </row>
    <row r="14" spans="1:21" ht="21.75" customHeight="1" thickBot="1">
      <c r="A14" s="1330"/>
      <c r="B14" s="1331"/>
      <c r="C14" s="1331"/>
      <c r="D14" s="1332"/>
      <c r="E14" s="1370"/>
      <c r="F14" s="1371"/>
      <c r="G14" s="1371"/>
      <c r="H14" s="1371"/>
      <c r="I14" s="1371"/>
      <c r="J14" s="1371"/>
      <c r="K14" s="1371"/>
      <c r="L14" s="1371"/>
      <c r="M14" s="1371"/>
      <c r="N14" s="1371"/>
      <c r="O14" s="1371"/>
      <c r="P14" s="1371"/>
      <c r="Q14" s="1371"/>
      <c r="R14" s="1371"/>
      <c r="S14" s="1371"/>
      <c r="T14" s="1371"/>
      <c r="U14" s="1372"/>
    </row>
    <row r="15" spans="1:21" s="583" customFormat="1" ht="38.25" customHeight="1">
      <c r="A15" s="1373" t="s">
        <v>7396</v>
      </c>
      <c r="B15" s="1333" t="s">
        <v>7397</v>
      </c>
      <c r="C15" s="1333" t="s">
        <v>7398</v>
      </c>
      <c r="D15" s="1333" t="s">
        <v>7399</v>
      </c>
      <c r="E15" s="1353" t="s">
        <v>12707</v>
      </c>
      <c r="F15" s="1333"/>
      <c r="G15" s="1333"/>
      <c r="H15" s="1333"/>
      <c r="I15" s="1349" t="s">
        <v>12708</v>
      </c>
      <c r="J15" s="1333"/>
      <c r="K15" s="1333"/>
      <c r="L15" s="1333"/>
      <c r="M15" s="1333" t="s">
        <v>12795</v>
      </c>
      <c r="N15" s="1333"/>
      <c r="O15" s="1333"/>
      <c r="P15" s="1333"/>
      <c r="Q15" s="1349" t="s">
        <v>10259</v>
      </c>
      <c r="R15" s="1333"/>
      <c r="S15" s="1333"/>
      <c r="T15" s="1333"/>
      <c r="U15" s="1351" t="s">
        <v>7400</v>
      </c>
    </row>
    <row r="16" spans="1:21" s="583" customFormat="1" ht="38.25" customHeight="1" thickBot="1">
      <c r="A16" s="1374"/>
      <c r="B16" s="1334"/>
      <c r="C16" s="1334"/>
      <c r="D16" s="1334"/>
      <c r="E16" s="584" t="s">
        <v>7401</v>
      </c>
      <c r="F16" s="584" t="s">
        <v>7402</v>
      </c>
      <c r="G16" s="584" t="s">
        <v>7403</v>
      </c>
      <c r="H16" s="584" t="s">
        <v>7404</v>
      </c>
      <c r="I16" s="584" t="s">
        <v>7401</v>
      </c>
      <c r="J16" s="584" t="s">
        <v>7402</v>
      </c>
      <c r="K16" s="584" t="s">
        <v>7403</v>
      </c>
      <c r="L16" s="584" t="s">
        <v>7404</v>
      </c>
      <c r="M16" s="584" t="s">
        <v>7401</v>
      </c>
      <c r="N16" s="584" t="s">
        <v>7402</v>
      </c>
      <c r="O16" s="584" t="s">
        <v>7403</v>
      </c>
      <c r="P16" s="584" t="s">
        <v>7404</v>
      </c>
      <c r="Q16" s="584" t="s">
        <v>7401</v>
      </c>
      <c r="R16" s="584" t="s">
        <v>7402</v>
      </c>
      <c r="S16" s="584" t="s">
        <v>7403</v>
      </c>
      <c r="T16" s="584" t="s">
        <v>7404</v>
      </c>
      <c r="U16" s="1352"/>
    </row>
    <row r="17" spans="1:21" ht="23.25" customHeight="1" thickTop="1">
      <c r="A17" s="1359" t="s">
        <v>61</v>
      </c>
      <c r="B17" s="1360" t="s">
        <v>7407</v>
      </c>
      <c r="C17" s="1361"/>
      <c r="D17" s="1317" t="s">
        <v>7410</v>
      </c>
      <c r="E17" s="585"/>
      <c r="F17" s="585"/>
      <c r="G17" s="585"/>
      <c r="H17" s="585"/>
      <c r="I17" s="585"/>
      <c r="J17" s="585"/>
      <c r="K17" s="585"/>
      <c r="L17" s="585"/>
      <c r="M17" s="585"/>
      <c r="N17" s="585"/>
      <c r="O17" s="585"/>
      <c r="P17" s="585"/>
      <c r="Q17" s="585"/>
      <c r="R17" s="585"/>
      <c r="S17" s="585"/>
      <c r="T17" s="585"/>
      <c r="U17" s="1347"/>
    </row>
    <row r="18" spans="1:21" ht="23.25" customHeight="1">
      <c r="A18" s="1358"/>
      <c r="B18" s="1362"/>
      <c r="C18" s="1363"/>
      <c r="D18" s="1256"/>
      <c r="E18" s="586"/>
      <c r="F18" s="586"/>
      <c r="G18" s="586"/>
      <c r="H18" s="586"/>
      <c r="I18" s="586"/>
      <c r="J18" s="586"/>
      <c r="K18" s="586"/>
      <c r="L18" s="586"/>
      <c r="M18" s="586"/>
      <c r="N18" s="586"/>
      <c r="O18" s="586"/>
      <c r="P18" s="586"/>
      <c r="Q18" s="586"/>
      <c r="R18" s="586"/>
      <c r="S18" s="586"/>
      <c r="T18" s="586"/>
      <c r="U18" s="1357"/>
    </row>
    <row r="19" spans="1:21" ht="26.25" customHeight="1">
      <c r="A19" s="1359" t="s">
        <v>61</v>
      </c>
      <c r="B19" s="1318" t="s">
        <v>7408</v>
      </c>
      <c r="C19" s="1319" t="s">
        <v>7409</v>
      </c>
      <c r="D19" s="1317" t="s">
        <v>7410</v>
      </c>
      <c r="E19" s="585"/>
      <c r="F19" s="585"/>
      <c r="G19" s="585"/>
      <c r="H19" s="585"/>
      <c r="I19" s="585"/>
      <c r="J19" s="585"/>
      <c r="K19" s="585"/>
      <c r="L19" s="585"/>
      <c r="M19" s="585"/>
      <c r="N19" s="585"/>
      <c r="O19" s="585"/>
      <c r="P19" s="585"/>
      <c r="Q19" s="585"/>
      <c r="R19" s="585"/>
      <c r="S19" s="585"/>
      <c r="T19" s="585"/>
      <c r="U19" s="1347"/>
    </row>
    <row r="20" spans="1:21" ht="26.25" customHeight="1">
      <c r="A20" s="1358"/>
      <c r="B20" s="1320"/>
      <c r="C20" s="1321"/>
      <c r="D20" s="1256"/>
      <c r="E20" s="586"/>
      <c r="F20" s="586"/>
      <c r="G20" s="586"/>
      <c r="H20" s="586"/>
      <c r="I20" s="586"/>
      <c r="J20" s="586"/>
      <c r="K20" s="586"/>
      <c r="L20" s="586"/>
      <c r="M20" s="586"/>
      <c r="N20" s="586"/>
      <c r="O20" s="586"/>
      <c r="P20" s="586"/>
      <c r="Q20" s="586"/>
      <c r="R20" s="586"/>
      <c r="S20" s="586"/>
      <c r="T20" s="586"/>
      <c r="U20" s="1357"/>
    </row>
    <row r="21" spans="1:21" ht="20.25" customHeight="1">
      <c r="A21" s="1354">
        <v>1</v>
      </c>
      <c r="B21" s="1256" t="s">
        <v>12505</v>
      </c>
      <c r="C21" s="1256"/>
      <c r="D21" s="1317" t="s">
        <v>7410</v>
      </c>
      <c r="E21" s="585"/>
      <c r="F21" s="585"/>
      <c r="G21" s="585"/>
      <c r="H21" s="585"/>
      <c r="I21" s="585"/>
      <c r="J21" s="585"/>
      <c r="K21" s="585"/>
      <c r="L21" s="585"/>
      <c r="M21" s="585"/>
      <c r="N21" s="585"/>
      <c r="O21" s="585"/>
      <c r="P21" s="585"/>
      <c r="Q21" s="585"/>
      <c r="R21" s="585"/>
      <c r="S21" s="585"/>
      <c r="T21" s="585"/>
      <c r="U21" s="1347"/>
    </row>
    <row r="22" spans="1:21" ht="20.25" customHeight="1">
      <c r="A22" s="1354"/>
      <c r="B22" s="1256"/>
      <c r="C22" s="1256"/>
      <c r="D22" s="1256"/>
      <c r="E22" s="586"/>
      <c r="F22" s="586"/>
      <c r="G22" s="586"/>
      <c r="H22" s="586"/>
      <c r="I22" s="586"/>
      <c r="J22" s="586"/>
      <c r="K22" s="586"/>
      <c r="L22" s="586"/>
      <c r="M22" s="586"/>
      <c r="N22" s="586"/>
      <c r="O22" s="586"/>
      <c r="P22" s="586"/>
      <c r="Q22" s="586"/>
      <c r="R22" s="586"/>
      <c r="S22" s="586"/>
      <c r="T22" s="586"/>
      <c r="U22" s="1357"/>
    </row>
    <row r="23" spans="1:21" ht="20.25" customHeight="1">
      <c r="A23" s="1358">
        <v>2</v>
      </c>
      <c r="B23" s="1256" t="s">
        <v>12506</v>
      </c>
      <c r="C23" s="1256"/>
      <c r="D23" s="1317" t="s">
        <v>7410</v>
      </c>
      <c r="E23" s="585"/>
      <c r="F23" s="585"/>
      <c r="G23" s="585"/>
      <c r="H23" s="585"/>
      <c r="I23" s="585"/>
      <c r="J23" s="585"/>
      <c r="K23" s="585"/>
      <c r="L23" s="585"/>
      <c r="M23" s="585"/>
      <c r="N23" s="585"/>
      <c r="O23" s="585"/>
      <c r="P23" s="585"/>
      <c r="Q23" s="585"/>
      <c r="R23" s="585"/>
      <c r="S23" s="585"/>
      <c r="T23" s="585"/>
      <c r="U23" s="1347"/>
    </row>
    <row r="24" spans="1:21" ht="20.25" customHeight="1">
      <c r="A24" s="1354"/>
      <c r="B24" s="1256"/>
      <c r="C24" s="1256"/>
      <c r="D24" s="1256"/>
      <c r="E24" s="586"/>
      <c r="F24" s="586"/>
      <c r="G24" s="586"/>
      <c r="H24" s="586"/>
      <c r="I24" s="586"/>
      <c r="J24" s="586"/>
      <c r="K24" s="586"/>
      <c r="L24" s="586"/>
      <c r="M24" s="586"/>
      <c r="N24" s="586"/>
      <c r="O24" s="586"/>
      <c r="P24" s="586"/>
      <c r="Q24" s="586"/>
      <c r="R24" s="586"/>
      <c r="S24" s="586"/>
      <c r="T24" s="586"/>
      <c r="U24" s="1357"/>
    </row>
    <row r="25" spans="1:21" ht="20.25" customHeight="1">
      <c r="A25" s="1354">
        <v>3</v>
      </c>
      <c r="B25" s="1256" t="s">
        <v>12507</v>
      </c>
      <c r="C25" s="1256"/>
      <c r="D25" s="1317" t="s">
        <v>7410</v>
      </c>
      <c r="E25" s="585"/>
      <c r="F25" s="585"/>
      <c r="G25" s="585"/>
      <c r="H25" s="585"/>
      <c r="I25" s="585"/>
      <c r="J25" s="585"/>
      <c r="K25" s="585"/>
      <c r="L25" s="585"/>
      <c r="M25" s="585"/>
      <c r="N25" s="585"/>
      <c r="O25" s="585"/>
      <c r="P25" s="585"/>
      <c r="Q25" s="585"/>
      <c r="R25" s="585"/>
      <c r="S25" s="585"/>
      <c r="T25" s="585"/>
      <c r="U25" s="1347"/>
    </row>
    <row r="26" spans="1:21" ht="20.25" customHeight="1">
      <c r="A26" s="1354"/>
      <c r="B26" s="1256"/>
      <c r="C26" s="1256"/>
      <c r="D26" s="1256"/>
      <c r="E26" s="586"/>
      <c r="F26" s="586"/>
      <c r="G26" s="586"/>
      <c r="H26" s="586"/>
      <c r="I26" s="586"/>
      <c r="J26" s="586"/>
      <c r="K26" s="586"/>
      <c r="L26" s="586"/>
      <c r="M26" s="586"/>
      <c r="N26" s="586"/>
      <c r="O26" s="586"/>
      <c r="P26" s="586"/>
      <c r="Q26" s="586"/>
      <c r="R26" s="586"/>
      <c r="S26" s="586"/>
      <c r="T26" s="586"/>
      <c r="U26" s="1357"/>
    </row>
    <row r="27" spans="1:21" ht="20.25" customHeight="1">
      <c r="A27" s="1358">
        <v>4</v>
      </c>
      <c r="B27" s="1256" t="s">
        <v>12508</v>
      </c>
      <c r="C27" s="1256"/>
      <c r="D27" s="1317" t="s">
        <v>7410</v>
      </c>
      <c r="E27" s="585"/>
      <c r="F27" s="585"/>
      <c r="G27" s="585"/>
      <c r="H27" s="585"/>
      <c r="I27" s="585"/>
      <c r="J27" s="585"/>
      <c r="K27" s="585"/>
      <c r="L27" s="585"/>
      <c r="M27" s="585"/>
      <c r="N27" s="585"/>
      <c r="O27" s="585"/>
      <c r="P27" s="585"/>
      <c r="Q27" s="585"/>
      <c r="R27" s="585"/>
      <c r="S27" s="585"/>
      <c r="T27" s="585"/>
      <c r="U27" s="1347"/>
    </row>
    <row r="28" spans="1:21" ht="20.25" customHeight="1">
      <c r="A28" s="1354"/>
      <c r="B28" s="1256"/>
      <c r="C28" s="1256"/>
      <c r="D28" s="1256"/>
      <c r="E28" s="586"/>
      <c r="F28" s="586"/>
      <c r="G28" s="586"/>
      <c r="H28" s="586"/>
      <c r="I28" s="586"/>
      <c r="J28" s="586"/>
      <c r="K28" s="586"/>
      <c r="L28" s="586"/>
      <c r="M28" s="586"/>
      <c r="N28" s="586"/>
      <c r="O28" s="586"/>
      <c r="P28" s="586"/>
      <c r="Q28" s="586"/>
      <c r="R28" s="586"/>
      <c r="S28" s="586"/>
      <c r="T28" s="586"/>
      <c r="U28" s="1357"/>
    </row>
    <row r="29" spans="1:21" ht="20.25" customHeight="1">
      <c r="A29" s="1354">
        <v>5</v>
      </c>
      <c r="B29" s="1256" t="s">
        <v>12509</v>
      </c>
      <c r="C29" s="1256"/>
      <c r="D29" s="1317" t="s">
        <v>7410</v>
      </c>
      <c r="E29" s="585"/>
      <c r="F29" s="585"/>
      <c r="G29" s="585"/>
      <c r="H29" s="585"/>
      <c r="I29" s="585"/>
      <c r="J29" s="585"/>
      <c r="K29" s="585"/>
      <c r="L29" s="585"/>
      <c r="M29" s="585"/>
      <c r="N29" s="585"/>
      <c r="O29" s="585"/>
      <c r="P29" s="585"/>
      <c r="Q29" s="585"/>
      <c r="R29" s="585"/>
      <c r="S29" s="585"/>
      <c r="T29" s="585"/>
      <c r="U29" s="1347"/>
    </row>
    <row r="30" spans="1:21" ht="20.25" customHeight="1" thickBot="1">
      <c r="A30" s="1355"/>
      <c r="B30" s="1350"/>
      <c r="C30" s="1350"/>
      <c r="D30" s="1350"/>
      <c r="E30" s="599"/>
      <c r="F30" s="599"/>
      <c r="G30" s="599"/>
      <c r="H30" s="599"/>
      <c r="I30" s="599"/>
      <c r="J30" s="599"/>
      <c r="K30" s="599"/>
      <c r="L30" s="599"/>
      <c r="M30" s="599"/>
      <c r="N30" s="599"/>
      <c r="O30" s="599"/>
      <c r="P30" s="599"/>
      <c r="Q30" s="599"/>
      <c r="R30" s="599"/>
      <c r="S30" s="599"/>
      <c r="T30" s="599"/>
      <c r="U30" s="1348"/>
    </row>
    <row r="32" spans="1:21">
      <c r="A32" s="110"/>
      <c r="B32" s="110"/>
      <c r="C32" s="110"/>
      <c r="D32" s="110"/>
      <c r="E32" s="110"/>
      <c r="F32" s="110"/>
      <c r="G32" s="110"/>
      <c r="H32" s="110"/>
      <c r="I32" s="110"/>
      <c r="J32" s="1346" t="s">
        <v>9431</v>
      </c>
      <c r="K32" s="1346"/>
      <c r="L32" s="1346"/>
    </row>
    <row r="33" spans="1:12" s="207" customFormat="1" ht="30">
      <c r="A33" s="266" t="s">
        <v>12</v>
      </c>
      <c r="B33" s="1356" t="s">
        <v>12513</v>
      </c>
      <c r="C33" s="1356"/>
      <c r="D33" s="266" t="s">
        <v>12514</v>
      </c>
      <c r="E33" s="601" t="s">
        <v>7648</v>
      </c>
      <c r="F33" s="601" t="s">
        <v>12516</v>
      </c>
      <c r="G33" s="266" t="s">
        <v>7741</v>
      </c>
      <c r="H33" s="601" t="s">
        <v>7743</v>
      </c>
      <c r="I33" s="553" t="s">
        <v>7741</v>
      </c>
      <c r="J33" s="251" t="s">
        <v>12708</v>
      </c>
      <c r="K33" s="251" t="s">
        <v>12795</v>
      </c>
      <c r="L33" s="251" t="s">
        <v>10259</v>
      </c>
    </row>
    <row r="34" spans="1:12">
      <c r="A34" s="18">
        <v>1</v>
      </c>
      <c r="B34" s="1217" t="s">
        <v>12511</v>
      </c>
      <c r="C34" s="1217"/>
      <c r="D34" s="16">
        <v>2</v>
      </c>
      <c r="E34" s="16">
        <v>5</v>
      </c>
      <c r="F34" s="16">
        <f>+D34*E34</f>
        <v>10</v>
      </c>
      <c r="G34" s="16" t="s">
        <v>1739</v>
      </c>
      <c r="H34" s="16">
        <v>10</v>
      </c>
      <c r="I34" s="16" t="s">
        <v>1739</v>
      </c>
      <c r="J34" s="16">
        <v>4</v>
      </c>
      <c r="K34" s="16">
        <v>4</v>
      </c>
      <c r="L34" s="16">
        <v>2</v>
      </c>
    </row>
    <row r="35" spans="1:12">
      <c r="A35" s="18">
        <v>2</v>
      </c>
      <c r="B35" s="1217" t="s">
        <v>12512</v>
      </c>
      <c r="C35" s="1217"/>
      <c r="D35" s="16">
        <v>2</v>
      </c>
      <c r="E35" s="16">
        <v>5</v>
      </c>
      <c r="F35" s="16">
        <f t="shared" ref="F35:F44" si="0">+D35*E35</f>
        <v>10</v>
      </c>
      <c r="G35" s="16" t="s">
        <v>1739</v>
      </c>
      <c r="H35" s="16">
        <v>10</v>
      </c>
      <c r="I35" s="16" t="s">
        <v>1739</v>
      </c>
      <c r="J35" s="16">
        <v>4</v>
      </c>
      <c r="K35" s="16">
        <v>4</v>
      </c>
      <c r="L35" s="16">
        <v>2</v>
      </c>
    </row>
    <row r="36" spans="1:12">
      <c r="A36" s="18">
        <v>3</v>
      </c>
      <c r="B36" s="1217" t="s">
        <v>4453</v>
      </c>
      <c r="C36" s="1217"/>
      <c r="D36" s="16">
        <v>1</v>
      </c>
      <c r="E36" s="16">
        <v>5</v>
      </c>
      <c r="F36" s="16">
        <f t="shared" si="0"/>
        <v>5</v>
      </c>
      <c r="G36" s="16" t="s">
        <v>1739</v>
      </c>
      <c r="H36" s="16">
        <v>5</v>
      </c>
      <c r="I36" s="16" t="s">
        <v>1739</v>
      </c>
      <c r="J36" s="16">
        <v>2</v>
      </c>
      <c r="K36" s="16">
        <v>2</v>
      </c>
      <c r="L36" s="16">
        <v>1</v>
      </c>
    </row>
    <row r="37" spans="1:12">
      <c r="A37" s="18">
        <v>4</v>
      </c>
      <c r="B37" s="1217" t="s">
        <v>5181</v>
      </c>
      <c r="C37" s="1217"/>
      <c r="D37" s="16">
        <v>1</v>
      </c>
      <c r="E37" s="16">
        <v>5</v>
      </c>
      <c r="F37" s="16">
        <f t="shared" si="0"/>
        <v>5</v>
      </c>
      <c r="G37" s="16" t="s">
        <v>1739</v>
      </c>
      <c r="H37" s="16">
        <v>5</v>
      </c>
      <c r="I37" s="16" t="s">
        <v>1739</v>
      </c>
      <c r="J37" s="16">
        <v>2</v>
      </c>
      <c r="K37" s="16">
        <v>2</v>
      </c>
      <c r="L37" s="16">
        <v>1</v>
      </c>
    </row>
    <row r="38" spans="1:12">
      <c r="A38" s="18">
        <v>5</v>
      </c>
      <c r="B38" s="1217" t="s">
        <v>9766</v>
      </c>
      <c r="C38" s="1217"/>
      <c r="D38" s="16">
        <v>18</v>
      </c>
      <c r="E38" s="16">
        <v>5</v>
      </c>
      <c r="F38" s="16">
        <f t="shared" si="0"/>
        <v>90</v>
      </c>
      <c r="G38" s="16" t="s">
        <v>1739</v>
      </c>
      <c r="H38" s="16">
        <v>1</v>
      </c>
      <c r="I38" s="16" t="s">
        <v>1724</v>
      </c>
      <c r="J38" s="16">
        <v>1</v>
      </c>
      <c r="K38" s="16"/>
      <c r="L38" s="16"/>
    </row>
    <row r="39" spans="1:12">
      <c r="A39" s="18">
        <v>6</v>
      </c>
      <c r="B39" s="1217" t="s">
        <v>8288</v>
      </c>
      <c r="C39" s="1217"/>
      <c r="D39" s="16">
        <f>1/5</f>
        <v>0.2</v>
      </c>
      <c r="E39" s="16">
        <v>5</v>
      </c>
      <c r="F39" s="16">
        <f t="shared" si="0"/>
        <v>1</v>
      </c>
      <c r="G39" s="16" t="s">
        <v>1739</v>
      </c>
      <c r="H39" s="16">
        <v>1</v>
      </c>
      <c r="I39" s="16" t="s">
        <v>1739</v>
      </c>
      <c r="J39" s="16">
        <v>1</v>
      </c>
      <c r="K39" s="16"/>
      <c r="L39" s="16"/>
    </row>
    <row r="40" spans="1:12">
      <c r="A40" s="18">
        <v>7</v>
      </c>
      <c r="B40" s="1217" t="s">
        <v>4049</v>
      </c>
      <c r="C40" s="1217"/>
      <c r="D40" s="16">
        <v>2</v>
      </c>
      <c r="E40" s="16">
        <v>5</v>
      </c>
      <c r="F40" s="16">
        <f t="shared" si="0"/>
        <v>10</v>
      </c>
      <c r="G40" s="16" t="s">
        <v>1739</v>
      </c>
      <c r="H40" s="16">
        <v>1</v>
      </c>
      <c r="I40" s="16" t="s">
        <v>1724</v>
      </c>
      <c r="J40" s="16">
        <v>1</v>
      </c>
      <c r="K40" s="16"/>
      <c r="L40" s="16"/>
    </row>
    <row r="41" spans="1:12">
      <c r="A41" s="18">
        <v>8</v>
      </c>
      <c r="B41" s="1217" t="s">
        <v>4187</v>
      </c>
      <c r="C41" s="1217"/>
      <c r="D41" s="16">
        <f>1/5</f>
        <v>0.2</v>
      </c>
      <c r="E41" s="16">
        <v>5</v>
      </c>
      <c r="F41" s="16">
        <f t="shared" si="0"/>
        <v>1</v>
      </c>
      <c r="G41" s="16" t="s">
        <v>1739</v>
      </c>
      <c r="H41" s="16">
        <v>1</v>
      </c>
      <c r="I41" s="16" t="s">
        <v>1739</v>
      </c>
      <c r="J41" s="16">
        <v>1</v>
      </c>
      <c r="K41" s="16"/>
      <c r="L41" s="16"/>
    </row>
    <row r="42" spans="1:12">
      <c r="A42" s="18">
        <v>9</v>
      </c>
      <c r="B42" s="1217" t="s">
        <v>12502</v>
      </c>
      <c r="C42" s="1217"/>
      <c r="D42" s="16">
        <f>1/5</f>
        <v>0.2</v>
      </c>
      <c r="E42" s="16">
        <v>5</v>
      </c>
      <c r="F42" s="16">
        <f t="shared" si="0"/>
        <v>1</v>
      </c>
      <c r="G42" s="16" t="s">
        <v>1739</v>
      </c>
      <c r="H42" s="16">
        <v>1</v>
      </c>
      <c r="I42" s="16" t="s">
        <v>1739</v>
      </c>
      <c r="J42" s="16">
        <v>1</v>
      </c>
      <c r="K42" s="16"/>
      <c r="L42" s="16"/>
    </row>
    <row r="43" spans="1:12">
      <c r="A43" s="18">
        <v>10</v>
      </c>
      <c r="B43" s="1217" t="s">
        <v>4177</v>
      </c>
      <c r="C43" s="1217"/>
      <c r="D43" s="16">
        <f>1/5</f>
        <v>0.2</v>
      </c>
      <c r="E43" s="16">
        <v>5</v>
      </c>
      <c r="F43" s="16">
        <f t="shared" si="0"/>
        <v>1</v>
      </c>
      <c r="G43" s="16" t="s">
        <v>1739</v>
      </c>
      <c r="H43" s="16">
        <v>1</v>
      </c>
      <c r="I43" s="16" t="s">
        <v>1739</v>
      </c>
      <c r="J43" s="16">
        <v>1</v>
      </c>
      <c r="K43" s="16"/>
      <c r="L43" s="16"/>
    </row>
    <row r="44" spans="1:12">
      <c r="A44" s="18">
        <v>11</v>
      </c>
      <c r="B44" s="1217" t="s">
        <v>12024</v>
      </c>
      <c r="C44" s="1217"/>
      <c r="D44" s="16">
        <v>1</v>
      </c>
      <c r="E44" s="16">
        <v>5</v>
      </c>
      <c r="F44" s="16">
        <f t="shared" si="0"/>
        <v>5</v>
      </c>
      <c r="G44" s="16" t="s">
        <v>1739</v>
      </c>
      <c r="H44" s="16">
        <v>5</v>
      </c>
      <c r="I44" s="16" t="s">
        <v>1739</v>
      </c>
      <c r="J44" s="16">
        <v>2</v>
      </c>
      <c r="K44" s="16">
        <v>2</v>
      </c>
      <c r="L44" s="16">
        <v>1</v>
      </c>
    </row>
  </sheetData>
  <mergeCells count="52">
    <mergeCell ref="E10:U14"/>
    <mergeCell ref="Q15:T15"/>
    <mergeCell ref="A17:A18"/>
    <mergeCell ref="D17:D18"/>
    <mergeCell ref="U17:U18"/>
    <mergeCell ref="A10:D14"/>
    <mergeCell ref="A15:A16"/>
    <mergeCell ref="B15:B16"/>
    <mergeCell ref="C15:C16"/>
    <mergeCell ref="D15:D16"/>
    <mergeCell ref="A19:A20"/>
    <mergeCell ref="B19:C20"/>
    <mergeCell ref="D19:D20"/>
    <mergeCell ref="U19:U20"/>
    <mergeCell ref="B17:C18"/>
    <mergeCell ref="A21:A22"/>
    <mergeCell ref="B21:C22"/>
    <mergeCell ref="D21:D22"/>
    <mergeCell ref="U21:U22"/>
    <mergeCell ref="A23:A24"/>
    <mergeCell ref="B23:C24"/>
    <mergeCell ref="D23:D24"/>
    <mergeCell ref="U23:U24"/>
    <mergeCell ref="A25:A26"/>
    <mergeCell ref="B25:C26"/>
    <mergeCell ref="D25:D26"/>
    <mergeCell ref="U25:U26"/>
    <mergeCell ref="A27:A28"/>
    <mergeCell ref="B27:C28"/>
    <mergeCell ref="D27:D28"/>
    <mergeCell ref="U27:U28"/>
    <mergeCell ref="B43:C43"/>
    <mergeCell ref="B44:C44"/>
    <mergeCell ref="A29:A30"/>
    <mergeCell ref="B29:C30"/>
    <mergeCell ref="B40:C40"/>
    <mergeCell ref="B41:C41"/>
    <mergeCell ref="B38:C38"/>
    <mergeCell ref="B39:C39"/>
    <mergeCell ref="B33:C33"/>
    <mergeCell ref="B34:C34"/>
    <mergeCell ref="B35:C35"/>
    <mergeCell ref="B42:C42"/>
    <mergeCell ref="B37:C37"/>
    <mergeCell ref="J32:L32"/>
    <mergeCell ref="U29:U30"/>
    <mergeCell ref="I15:L15"/>
    <mergeCell ref="D29:D30"/>
    <mergeCell ref="B36:C36"/>
    <mergeCell ref="U15:U16"/>
    <mergeCell ref="M15:P15"/>
    <mergeCell ref="E15:H15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S351"/>
  <sheetViews>
    <sheetView topLeftCell="D70" zoomScale="85" zoomScaleNormal="85" workbookViewId="0">
      <selection activeCell="W61" sqref="W61"/>
    </sheetView>
  </sheetViews>
  <sheetFormatPr defaultRowHeight="15"/>
  <cols>
    <col min="1" max="1" width="18.28515625" customWidth="1"/>
    <col min="2" max="2" width="11.42578125" bestFit="1" customWidth="1"/>
    <col min="3" max="3" width="14.5703125" bestFit="1" customWidth="1"/>
    <col min="4" max="4" width="64.85546875" bestFit="1" customWidth="1"/>
    <col min="5" max="5" width="6.7109375" style="796" customWidth="1"/>
    <col min="7" max="7" width="6.7109375" customWidth="1"/>
    <col min="8" max="8" width="7.42578125" customWidth="1"/>
    <col min="9" max="9" width="9.140625" style="714" customWidth="1"/>
    <col min="11" max="11" width="9.140625" style="714" customWidth="1"/>
    <col min="12" max="12" width="2.28515625" customWidth="1"/>
    <col min="13" max="13" width="9.140625" style="583" customWidth="1"/>
    <col min="14" max="14" width="17.28515625" bestFit="1" customWidth="1"/>
    <col min="15" max="15" width="20.85546875" bestFit="1" customWidth="1"/>
    <col min="19" max="19" width="15.42578125" bestFit="1" customWidth="1"/>
  </cols>
  <sheetData>
    <row r="1" spans="1:19" s="795" customFormat="1" ht="60">
      <c r="A1" s="799" t="s">
        <v>12820</v>
      </c>
      <c r="B1" s="797" t="s">
        <v>12821</v>
      </c>
      <c r="C1" s="797" t="s">
        <v>12822</v>
      </c>
      <c r="D1" s="797" t="s">
        <v>2</v>
      </c>
      <c r="E1" s="798" t="s">
        <v>12823</v>
      </c>
      <c r="F1" s="797" t="s">
        <v>7647</v>
      </c>
      <c r="G1" s="799" t="s">
        <v>7648</v>
      </c>
      <c r="H1" s="799" t="s">
        <v>12826</v>
      </c>
      <c r="I1" s="797" t="s">
        <v>7647</v>
      </c>
      <c r="J1" s="799" t="s">
        <v>7743</v>
      </c>
      <c r="K1" s="797" t="s">
        <v>7647</v>
      </c>
      <c r="M1" s="818" t="s">
        <v>12829</v>
      </c>
      <c r="N1" s="813"/>
      <c r="O1" s="813"/>
      <c r="P1" s="714"/>
      <c r="Q1" s="714"/>
      <c r="R1" s="714"/>
      <c r="S1" s="714"/>
    </row>
    <row r="2" spans="1:19" ht="18" customHeight="1">
      <c r="A2" s="1381" t="s">
        <v>12824</v>
      </c>
      <c r="B2" s="16" t="s">
        <v>11318</v>
      </c>
      <c r="C2" s="16" t="s">
        <v>4384</v>
      </c>
      <c r="D2" s="16" t="s">
        <v>4385</v>
      </c>
      <c r="E2" s="800">
        <v>1</v>
      </c>
      <c r="F2" s="16" t="s">
        <v>1739</v>
      </c>
      <c r="G2" s="16">
        <v>6</v>
      </c>
      <c r="H2" s="801">
        <f>E2*G2</f>
        <v>6</v>
      </c>
      <c r="I2" s="16" t="s">
        <v>1739</v>
      </c>
      <c r="J2" s="801">
        <f>H2</f>
        <v>6</v>
      </c>
      <c r="K2" s="16" t="s">
        <v>1739</v>
      </c>
      <c r="M2" s="804" t="s">
        <v>148</v>
      </c>
      <c r="N2" s="814" t="s">
        <v>12828</v>
      </c>
      <c r="O2" s="804" t="s">
        <v>12830</v>
      </c>
      <c r="P2" s="1378" t="s">
        <v>118</v>
      </c>
      <c r="Q2" s="1379"/>
      <c r="R2" s="1380"/>
      <c r="S2" s="714"/>
    </row>
    <row r="3" spans="1:19" ht="18" customHeight="1">
      <c r="A3" s="1382"/>
      <c r="B3" s="16" t="s">
        <v>11337</v>
      </c>
      <c r="C3" s="16" t="s">
        <v>4387</v>
      </c>
      <c r="D3" s="16" t="s">
        <v>4388</v>
      </c>
      <c r="E3" s="800">
        <v>1</v>
      </c>
      <c r="F3" s="16" t="s">
        <v>1739</v>
      </c>
      <c r="G3" s="16">
        <v>6</v>
      </c>
      <c r="H3" s="801">
        <f t="shared" ref="H3:H29" si="0">E3*G3</f>
        <v>6</v>
      </c>
      <c r="I3" s="16" t="s">
        <v>1739</v>
      </c>
      <c r="J3" s="801">
        <f t="shared" ref="J3:J17" si="1">H3</f>
        <v>6</v>
      </c>
      <c r="K3" s="16" t="s">
        <v>1739</v>
      </c>
      <c r="M3" s="815">
        <v>1</v>
      </c>
      <c r="N3" s="816" t="s">
        <v>12831</v>
      </c>
      <c r="O3" s="816" t="s">
        <v>12832</v>
      </c>
      <c r="P3" s="1384" t="s">
        <v>12833</v>
      </c>
      <c r="Q3" s="1385"/>
      <c r="R3" s="1386"/>
      <c r="S3" s="817" t="s">
        <v>12834</v>
      </c>
    </row>
    <row r="4" spans="1:19" s="714" customFormat="1" ht="18" customHeight="1">
      <c r="A4" s="1382"/>
      <c r="B4" s="16" t="s">
        <v>11393</v>
      </c>
      <c r="C4" s="16" t="s">
        <v>4555</v>
      </c>
      <c r="D4" s="16" t="s">
        <v>4556</v>
      </c>
      <c r="E4" s="800">
        <v>1</v>
      </c>
      <c r="F4" s="16" t="s">
        <v>1739</v>
      </c>
      <c r="G4" s="16">
        <v>6</v>
      </c>
      <c r="H4" s="801">
        <f t="shared" si="0"/>
        <v>6</v>
      </c>
      <c r="I4" s="16" t="s">
        <v>1739</v>
      </c>
      <c r="J4" s="801">
        <f t="shared" si="1"/>
        <v>6</v>
      </c>
      <c r="K4" s="16" t="s">
        <v>1739</v>
      </c>
      <c r="M4" s="815">
        <v>2</v>
      </c>
      <c r="N4" s="816" t="s">
        <v>12831</v>
      </c>
      <c r="O4" s="816" t="s">
        <v>12835</v>
      </c>
      <c r="P4" s="1375" t="s">
        <v>12833</v>
      </c>
      <c r="Q4" s="1376"/>
      <c r="R4" s="1377"/>
      <c r="S4" s="817" t="s">
        <v>12834</v>
      </c>
    </row>
    <row r="5" spans="1:19" ht="18" customHeight="1">
      <c r="A5" s="1382"/>
      <c r="B5" s="16" t="s">
        <v>11335</v>
      </c>
      <c r="C5" s="16" t="s">
        <v>4632</v>
      </c>
      <c r="D5" s="16" t="s">
        <v>4633</v>
      </c>
      <c r="E5" s="800">
        <v>1</v>
      </c>
      <c r="F5" s="16" t="s">
        <v>1739</v>
      </c>
      <c r="G5" s="16">
        <v>6</v>
      </c>
      <c r="H5" s="801">
        <f t="shared" si="0"/>
        <v>6</v>
      </c>
      <c r="I5" s="16" t="s">
        <v>1739</v>
      </c>
      <c r="J5" s="801">
        <f t="shared" si="1"/>
        <v>6</v>
      </c>
      <c r="K5" s="16" t="s">
        <v>1739</v>
      </c>
      <c r="M5" s="815">
        <v>3</v>
      </c>
      <c r="N5" s="816" t="s">
        <v>12831</v>
      </c>
      <c r="O5" s="816" t="s">
        <v>12836</v>
      </c>
      <c r="P5" s="1375" t="s">
        <v>12833</v>
      </c>
      <c r="Q5" s="1376"/>
      <c r="R5" s="1377"/>
      <c r="S5" s="817" t="s">
        <v>12834</v>
      </c>
    </row>
    <row r="6" spans="1:19" ht="18" customHeight="1">
      <c r="A6" s="1382"/>
      <c r="B6" s="16" t="s">
        <v>11319</v>
      </c>
      <c r="C6" s="16" t="s">
        <v>4384</v>
      </c>
      <c r="D6" s="16" t="s">
        <v>4386</v>
      </c>
      <c r="E6" s="800">
        <v>1</v>
      </c>
      <c r="F6" s="16" t="s">
        <v>1739</v>
      </c>
      <c r="G6" s="16">
        <v>6</v>
      </c>
      <c r="H6" s="801">
        <f t="shared" si="0"/>
        <v>6</v>
      </c>
      <c r="I6" s="16" t="s">
        <v>1739</v>
      </c>
      <c r="J6" s="801">
        <f t="shared" si="1"/>
        <v>6</v>
      </c>
      <c r="K6" s="16" t="s">
        <v>1739</v>
      </c>
      <c r="M6" s="815">
        <v>4</v>
      </c>
      <c r="N6" s="816" t="s">
        <v>12831</v>
      </c>
      <c r="O6" s="816" t="s">
        <v>12837</v>
      </c>
      <c r="P6" s="1375" t="s">
        <v>12833</v>
      </c>
      <c r="Q6" s="1376"/>
      <c r="R6" s="1377"/>
      <c r="S6" s="817" t="s">
        <v>12834</v>
      </c>
    </row>
    <row r="7" spans="1:19" ht="18" customHeight="1">
      <c r="A7" s="1382"/>
      <c r="B7" s="16" t="s">
        <v>11565</v>
      </c>
      <c r="C7" s="16" t="s">
        <v>4387</v>
      </c>
      <c r="D7" s="16" t="s">
        <v>4391</v>
      </c>
      <c r="E7" s="800">
        <v>1</v>
      </c>
      <c r="F7" s="16" t="s">
        <v>1739</v>
      </c>
      <c r="G7" s="16">
        <v>6</v>
      </c>
      <c r="H7" s="801">
        <f t="shared" si="0"/>
        <v>6</v>
      </c>
      <c r="I7" s="16" t="s">
        <v>1739</v>
      </c>
      <c r="J7" s="801">
        <f t="shared" si="1"/>
        <v>6</v>
      </c>
      <c r="K7" s="16" t="s">
        <v>1739</v>
      </c>
      <c r="M7" s="815">
        <v>5</v>
      </c>
      <c r="N7" s="816" t="s">
        <v>12831</v>
      </c>
      <c r="O7" s="816" t="s">
        <v>12838</v>
      </c>
      <c r="P7" s="1375" t="s">
        <v>12833</v>
      </c>
      <c r="Q7" s="1376"/>
      <c r="R7" s="1377"/>
      <c r="S7" s="817" t="s">
        <v>12834</v>
      </c>
    </row>
    <row r="8" spans="1:19" ht="17.25">
      <c r="A8" s="1382"/>
      <c r="B8" s="16" t="s">
        <v>11320</v>
      </c>
      <c r="C8" s="16" t="s">
        <v>4017</v>
      </c>
      <c r="D8" s="16" t="s">
        <v>4108</v>
      </c>
      <c r="E8" s="800">
        <v>1</v>
      </c>
      <c r="F8" s="16" t="s">
        <v>1739</v>
      </c>
      <c r="G8" s="16">
        <v>6</v>
      </c>
      <c r="H8" s="801">
        <f t="shared" si="0"/>
        <v>6</v>
      </c>
      <c r="I8" s="16" t="s">
        <v>1739</v>
      </c>
      <c r="J8" s="801">
        <f t="shared" si="1"/>
        <v>6</v>
      </c>
      <c r="K8" s="16" t="s">
        <v>1739</v>
      </c>
      <c r="M8" s="815">
        <v>6</v>
      </c>
      <c r="N8" s="816" t="s">
        <v>12839</v>
      </c>
      <c r="O8" s="816" t="s">
        <v>12840</v>
      </c>
      <c r="P8" s="1375" t="s">
        <v>12833</v>
      </c>
      <c r="Q8" s="1376"/>
      <c r="R8" s="1377"/>
      <c r="S8" s="817" t="s">
        <v>12834</v>
      </c>
    </row>
    <row r="9" spans="1:19">
      <c r="A9" s="1382"/>
      <c r="B9" s="16" t="s">
        <v>10885</v>
      </c>
      <c r="C9" s="16" t="s">
        <v>4115</v>
      </c>
      <c r="D9" s="16" t="s">
        <v>4241</v>
      </c>
      <c r="E9" s="800">
        <v>1</v>
      </c>
      <c r="F9" s="16" t="s">
        <v>1739</v>
      </c>
      <c r="G9" s="16">
        <v>6</v>
      </c>
      <c r="H9" s="801">
        <f t="shared" si="0"/>
        <v>6</v>
      </c>
      <c r="I9" s="16" t="s">
        <v>1739</v>
      </c>
      <c r="J9" s="801">
        <f t="shared" si="1"/>
        <v>6</v>
      </c>
      <c r="K9" s="16" t="s">
        <v>1739</v>
      </c>
      <c r="M9" s="714"/>
      <c r="N9" s="714"/>
      <c r="O9" s="714"/>
      <c r="P9" s="714"/>
      <c r="Q9" s="714"/>
      <c r="R9" s="714"/>
      <c r="S9" s="714"/>
    </row>
    <row r="10" spans="1:19">
      <c r="A10" s="1382"/>
      <c r="B10" s="16" t="s">
        <v>11336</v>
      </c>
      <c r="C10" s="16" t="s">
        <v>4115</v>
      </c>
      <c r="D10" s="16" t="s">
        <v>4245</v>
      </c>
      <c r="E10" s="800">
        <v>1</v>
      </c>
      <c r="F10" s="16" t="s">
        <v>1739</v>
      </c>
      <c r="G10" s="16">
        <v>6</v>
      </c>
      <c r="H10" s="801">
        <f t="shared" si="0"/>
        <v>6</v>
      </c>
      <c r="I10" s="16" t="s">
        <v>1739</v>
      </c>
      <c r="J10" s="801">
        <f t="shared" si="1"/>
        <v>6</v>
      </c>
      <c r="K10" s="16" t="s">
        <v>1739</v>
      </c>
      <c r="M10" s="714"/>
      <c r="N10" s="714"/>
      <c r="O10" s="714"/>
      <c r="P10" s="714"/>
      <c r="Q10" s="714"/>
      <c r="R10" s="714"/>
      <c r="S10" s="714"/>
    </row>
    <row r="11" spans="1:19" ht="18">
      <c r="A11" s="1382"/>
      <c r="B11" s="16" t="s">
        <v>11338</v>
      </c>
      <c r="C11" s="16" t="s">
        <v>3756</v>
      </c>
      <c r="D11" s="16" t="s">
        <v>4448</v>
      </c>
      <c r="E11" s="800">
        <v>1</v>
      </c>
      <c r="F11" s="16" t="s">
        <v>1739</v>
      </c>
      <c r="G11" s="16">
        <v>6</v>
      </c>
      <c r="H11" s="801">
        <f t="shared" si="0"/>
        <v>6</v>
      </c>
      <c r="I11" s="16" t="s">
        <v>1739</v>
      </c>
      <c r="J11" s="801">
        <f t="shared" si="1"/>
        <v>6</v>
      </c>
      <c r="K11" s="16" t="s">
        <v>1739</v>
      </c>
      <c r="M11" s="812" t="s">
        <v>12841</v>
      </c>
      <c r="N11" s="714"/>
      <c r="O11" s="714"/>
      <c r="P11" s="714"/>
      <c r="Q11" s="714"/>
      <c r="R11" s="714"/>
      <c r="S11" s="714"/>
    </row>
    <row r="12" spans="1:19">
      <c r="A12" s="1382"/>
      <c r="B12" s="16" t="s">
        <v>11339</v>
      </c>
      <c r="C12" s="16" t="s">
        <v>4449</v>
      </c>
      <c r="D12" s="16" t="s">
        <v>4450</v>
      </c>
      <c r="E12" s="800">
        <v>1</v>
      </c>
      <c r="F12" s="16" t="s">
        <v>1739</v>
      </c>
      <c r="G12" s="16">
        <v>6</v>
      </c>
      <c r="H12" s="801">
        <f t="shared" si="0"/>
        <v>6</v>
      </c>
      <c r="I12" s="16" t="s">
        <v>1739</v>
      </c>
      <c r="J12" s="801">
        <f t="shared" si="1"/>
        <v>6</v>
      </c>
      <c r="K12" s="16" t="s">
        <v>1739</v>
      </c>
      <c r="M12" s="804" t="s">
        <v>148</v>
      </c>
      <c r="N12" s="814" t="s">
        <v>12828</v>
      </c>
      <c r="O12" s="804" t="s">
        <v>12830</v>
      </c>
      <c r="P12" s="1378" t="s">
        <v>118</v>
      </c>
      <c r="Q12" s="1379"/>
      <c r="R12" s="1380"/>
      <c r="S12" s="714"/>
    </row>
    <row r="13" spans="1:19" ht="17.25">
      <c r="A13" s="1382"/>
      <c r="B13" s="16" t="s">
        <v>11385</v>
      </c>
      <c r="C13" s="16" t="s">
        <v>4389</v>
      </c>
      <c r="D13" s="16" t="s">
        <v>4390</v>
      </c>
      <c r="E13" s="800">
        <v>1</v>
      </c>
      <c r="F13" s="16" t="s">
        <v>1739</v>
      </c>
      <c r="G13" s="16">
        <v>6</v>
      </c>
      <c r="H13" s="801">
        <f t="shared" si="0"/>
        <v>6</v>
      </c>
      <c r="I13" s="16" t="s">
        <v>1739</v>
      </c>
      <c r="J13" s="801">
        <f t="shared" si="1"/>
        <v>6</v>
      </c>
      <c r="K13" s="16" t="s">
        <v>1739</v>
      </c>
      <c r="M13" s="815">
        <v>1</v>
      </c>
      <c r="N13" s="816" t="s">
        <v>12831</v>
      </c>
      <c r="O13" s="816" t="s">
        <v>12842</v>
      </c>
      <c r="P13" s="1384" t="s">
        <v>12843</v>
      </c>
      <c r="Q13" s="1385"/>
      <c r="R13" s="1386"/>
      <c r="S13" s="714"/>
    </row>
    <row r="14" spans="1:19" ht="17.25">
      <c r="A14" s="1382"/>
      <c r="B14" s="16" t="s">
        <v>10951</v>
      </c>
      <c r="C14" s="16" t="s">
        <v>4452</v>
      </c>
      <c r="D14" s="16" t="s">
        <v>4453</v>
      </c>
      <c r="E14" s="800">
        <v>4</v>
      </c>
      <c r="F14" s="16" t="s">
        <v>1739</v>
      </c>
      <c r="G14" s="16">
        <v>6</v>
      </c>
      <c r="H14" s="801">
        <f t="shared" si="0"/>
        <v>24</v>
      </c>
      <c r="I14" s="16" t="s">
        <v>1739</v>
      </c>
      <c r="J14" s="801">
        <f t="shared" si="1"/>
        <v>24</v>
      </c>
      <c r="K14" s="16" t="s">
        <v>1739</v>
      </c>
      <c r="M14" s="815">
        <v>2</v>
      </c>
      <c r="N14" s="816" t="s">
        <v>12831</v>
      </c>
      <c r="O14" s="816" t="s">
        <v>12844</v>
      </c>
      <c r="P14" s="1375" t="s">
        <v>12843</v>
      </c>
      <c r="Q14" s="1376"/>
      <c r="R14" s="1377"/>
      <c r="S14" s="714"/>
    </row>
    <row r="15" spans="1:19" ht="17.25">
      <c r="A15" s="1382"/>
      <c r="B15" s="16" t="s">
        <v>11585</v>
      </c>
      <c r="C15" s="16" t="s">
        <v>4160</v>
      </c>
      <c r="D15" s="16" t="s">
        <v>4434</v>
      </c>
      <c r="E15" s="800">
        <v>4</v>
      </c>
      <c r="F15" s="16" t="s">
        <v>1739</v>
      </c>
      <c r="G15" s="16">
        <v>6</v>
      </c>
      <c r="H15" s="801">
        <f t="shared" si="0"/>
        <v>24</v>
      </c>
      <c r="I15" s="16" t="s">
        <v>1739</v>
      </c>
      <c r="J15" s="801">
        <f t="shared" si="1"/>
        <v>24</v>
      </c>
      <c r="K15" s="16" t="s">
        <v>1739</v>
      </c>
      <c r="M15" s="815">
        <v>3</v>
      </c>
      <c r="N15" s="816" t="s">
        <v>12845</v>
      </c>
      <c r="O15" s="816" t="s">
        <v>7483</v>
      </c>
      <c r="P15" s="1375" t="s">
        <v>12846</v>
      </c>
      <c r="Q15" s="1376"/>
      <c r="R15" s="1377"/>
      <c r="S15" s="714"/>
    </row>
    <row r="16" spans="1:19" ht="17.25">
      <c r="A16" s="1382"/>
      <c r="B16" s="16" t="s">
        <v>11497</v>
      </c>
      <c r="C16" s="16" t="s">
        <v>4234</v>
      </c>
      <c r="D16" s="16" t="s">
        <v>4651</v>
      </c>
      <c r="E16" s="800">
        <v>4</v>
      </c>
      <c r="F16" s="16" t="s">
        <v>1739</v>
      </c>
      <c r="G16" s="16">
        <v>6</v>
      </c>
      <c r="H16" s="801">
        <f t="shared" si="0"/>
        <v>24</v>
      </c>
      <c r="I16" s="16" t="s">
        <v>1739</v>
      </c>
      <c r="J16" s="801">
        <f t="shared" si="1"/>
        <v>24</v>
      </c>
      <c r="K16" s="16" t="s">
        <v>1739</v>
      </c>
      <c r="M16" s="815">
        <v>4</v>
      </c>
      <c r="N16" s="816" t="s">
        <v>12845</v>
      </c>
      <c r="O16" s="816" t="s">
        <v>12847</v>
      </c>
      <c r="P16" s="1375" t="s">
        <v>12846</v>
      </c>
      <c r="Q16" s="1376"/>
      <c r="R16" s="1377"/>
      <c r="S16" s="714"/>
    </row>
    <row r="17" spans="1:13" ht="17.25">
      <c r="A17" s="1382"/>
      <c r="B17" s="16" t="s">
        <v>11139</v>
      </c>
      <c r="C17" s="16" t="s">
        <v>3027</v>
      </c>
      <c r="D17" s="16" t="s">
        <v>2812</v>
      </c>
      <c r="E17" s="800">
        <v>1</v>
      </c>
      <c r="F17" s="16" t="s">
        <v>1739</v>
      </c>
      <c r="G17" s="16">
        <v>6</v>
      </c>
      <c r="H17" s="801">
        <f t="shared" si="0"/>
        <v>6</v>
      </c>
      <c r="I17" s="16" t="s">
        <v>1739</v>
      </c>
      <c r="J17" s="801">
        <f t="shared" si="1"/>
        <v>6</v>
      </c>
      <c r="K17" s="16" t="s">
        <v>1739</v>
      </c>
      <c r="M17" s="805"/>
    </row>
    <row r="18" spans="1:13" ht="17.25">
      <c r="A18" s="1382"/>
      <c r="B18" s="16" t="s">
        <v>11072</v>
      </c>
      <c r="C18" s="16" t="s">
        <v>2789</v>
      </c>
      <c r="D18" s="16" t="s">
        <v>9766</v>
      </c>
      <c r="E18" s="800">
        <v>45</v>
      </c>
      <c r="F18" s="16" t="s">
        <v>1739</v>
      </c>
      <c r="G18" s="16">
        <v>6</v>
      </c>
      <c r="H18" s="801">
        <f t="shared" si="0"/>
        <v>270</v>
      </c>
      <c r="I18" s="16" t="s">
        <v>1739</v>
      </c>
      <c r="J18" s="801">
        <f>+H18/100</f>
        <v>2.7</v>
      </c>
      <c r="K18" s="16" t="s">
        <v>1724</v>
      </c>
      <c r="M18" s="805"/>
    </row>
    <row r="19" spans="1:13" ht="17.25">
      <c r="A19" s="1383"/>
      <c r="B19" s="16" t="s">
        <v>11136</v>
      </c>
      <c r="C19" s="16" t="s">
        <v>2369</v>
      </c>
      <c r="D19" s="16" t="s">
        <v>4137</v>
      </c>
      <c r="E19" s="800">
        <v>30</v>
      </c>
      <c r="F19" s="16" t="s">
        <v>1739</v>
      </c>
      <c r="G19" s="16">
        <v>6</v>
      </c>
      <c r="H19" s="801">
        <f t="shared" si="0"/>
        <v>180</v>
      </c>
      <c r="I19" s="16" t="s">
        <v>1739</v>
      </c>
      <c r="J19" s="801">
        <f>+H19/100</f>
        <v>1.8</v>
      </c>
      <c r="K19" s="16" t="s">
        <v>1724</v>
      </c>
      <c r="M19" s="805"/>
    </row>
    <row r="20" spans="1:13">
      <c r="A20" s="1381" t="s">
        <v>12825</v>
      </c>
      <c r="B20" s="16" t="s">
        <v>11855</v>
      </c>
      <c r="C20" s="16" t="s">
        <v>4585</v>
      </c>
      <c r="D20" s="16" t="s">
        <v>4600</v>
      </c>
      <c r="E20" s="800">
        <v>200</v>
      </c>
      <c r="F20" s="16" t="s">
        <v>7650</v>
      </c>
      <c r="G20" s="16">
        <v>6</v>
      </c>
      <c r="H20" s="801">
        <f t="shared" si="0"/>
        <v>1200</v>
      </c>
      <c r="I20" s="16" t="s">
        <v>7650</v>
      </c>
      <c r="J20" s="801">
        <f>+H20/400</f>
        <v>3</v>
      </c>
      <c r="K20" s="16" t="s">
        <v>7651</v>
      </c>
    </row>
    <row r="21" spans="1:13">
      <c r="A21" s="1382"/>
      <c r="B21" s="16" t="s">
        <v>10953</v>
      </c>
      <c r="C21" s="16" t="s">
        <v>4585</v>
      </c>
      <c r="D21" s="16" t="s">
        <v>4601</v>
      </c>
      <c r="E21" s="800">
        <v>100</v>
      </c>
      <c r="F21" s="16" t="s">
        <v>7650</v>
      </c>
      <c r="G21" s="16">
        <v>6</v>
      </c>
      <c r="H21" s="801">
        <f t="shared" si="0"/>
        <v>600</v>
      </c>
      <c r="I21" s="16" t="s">
        <v>7650</v>
      </c>
      <c r="J21" s="801">
        <f>+H21/400</f>
        <v>1.5</v>
      </c>
      <c r="K21" s="16" t="s">
        <v>7651</v>
      </c>
    </row>
    <row r="22" spans="1:13">
      <c r="A22" s="1382"/>
      <c r="B22" s="16" t="s">
        <v>11969</v>
      </c>
      <c r="C22" s="16" t="s">
        <v>7871</v>
      </c>
      <c r="D22" s="16" t="s">
        <v>10643</v>
      </c>
      <c r="E22" s="800">
        <v>50</v>
      </c>
      <c r="F22" s="16" t="s">
        <v>7650</v>
      </c>
      <c r="G22" s="16">
        <v>6</v>
      </c>
      <c r="H22" s="801">
        <f t="shared" si="0"/>
        <v>300</v>
      </c>
      <c r="I22" s="16" t="s">
        <v>7650</v>
      </c>
      <c r="J22" s="801">
        <f>+H22/600</f>
        <v>0.5</v>
      </c>
      <c r="K22" s="16" t="s">
        <v>7651</v>
      </c>
    </row>
    <row r="23" spans="1:13">
      <c r="A23" s="1382"/>
      <c r="B23" s="16" t="s">
        <v>10896</v>
      </c>
      <c r="C23" s="16" t="s">
        <v>3836</v>
      </c>
      <c r="D23" s="16" t="s">
        <v>4131</v>
      </c>
      <c r="E23" s="802">
        <v>0.33333333333333298</v>
      </c>
      <c r="F23" s="16" t="s">
        <v>1739</v>
      </c>
      <c r="G23" s="16">
        <v>6</v>
      </c>
      <c r="H23" s="801">
        <f t="shared" si="0"/>
        <v>1.9999999999999978</v>
      </c>
      <c r="I23" s="16" t="s">
        <v>1739</v>
      </c>
      <c r="J23" s="801">
        <f>+H23</f>
        <v>1.9999999999999978</v>
      </c>
      <c r="K23" s="16" t="s">
        <v>1739</v>
      </c>
    </row>
    <row r="24" spans="1:13">
      <c r="A24" s="1382"/>
      <c r="B24" s="16" t="s">
        <v>11294</v>
      </c>
      <c r="C24" s="16" t="s">
        <v>4126</v>
      </c>
      <c r="D24" s="16" t="s">
        <v>4777</v>
      </c>
      <c r="E24" s="800">
        <v>2</v>
      </c>
      <c r="F24" s="16" t="s">
        <v>1739</v>
      </c>
      <c r="G24" s="16">
        <v>6</v>
      </c>
      <c r="H24" s="801">
        <f t="shared" si="0"/>
        <v>12</v>
      </c>
      <c r="I24" s="16" t="s">
        <v>1739</v>
      </c>
      <c r="J24" s="801">
        <v>1</v>
      </c>
      <c r="K24" s="16" t="s">
        <v>1724</v>
      </c>
    </row>
    <row r="25" spans="1:13">
      <c r="A25" s="1382"/>
      <c r="B25" s="16" t="s">
        <v>11296</v>
      </c>
      <c r="C25" s="16" t="s">
        <v>4111</v>
      </c>
      <c r="D25" s="16" t="s">
        <v>4189</v>
      </c>
      <c r="E25" s="800">
        <v>2</v>
      </c>
      <c r="F25" s="16" t="s">
        <v>1739</v>
      </c>
      <c r="G25" s="16">
        <v>6</v>
      </c>
      <c r="H25" s="801">
        <f t="shared" si="0"/>
        <v>12</v>
      </c>
      <c r="I25" s="16" t="s">
        <v>1739</v>
      </c>
      <c r="J25" s="801">
        <v>1</v>
      </c>
      <c r="K25" s="16" t="s">
        <v>1724</v>
      </c>
    </row>
    <row r="26" spans="1:13" ht="17.25">
      <c r="A26" s="1382"/>
      <c r="B26" s="16" t="s">
        <v>11327</v>
      </c>
      <c r="C26" s="16" t="s">
        <v>4126</v>
      </c>
      <c r="D26" s="16" t="s">
        <v>4128</v>
      </c>
      <c r="E26" s="800">
        <v>1</v>
      </c>
      <c r="F26" s="16" t="s">
        <v>1739</v>
      </c>
      <c r="G26" s="16">
        <v>6</v>
      </c>
      <c r="H26" s="801">
        <f t="shared" si="0"/>
        <v>6</v>
      </c>
      <c r="I26" s="16" t="s">
        <v>1739</v>
      </c>
      <c r="J26" s="801">
        <v>1</v>
      </c>
      <c r="K26" s="16" t="s">
        <v>1724</v>
      </c>
      <c r="M26" s="807"/>
    </row>
    <row r="27" spans="1:13" ht="17.25">
      <c r="A27" s="1382"/>
      <c r="B27" s="16" t="s">
        <v>11389</v>
      </c>
      <c r="C27" s="16" t="s">
        <v>4607</v>
      </c>
      <c r="D27" s="16" t="s">
        <v>4639</v>
      </c>
      <c r="E27" s="800">
        <v>20</v>
      </c>
      <c r="F27" s="16" t="s">
        <v>7651</v>
      </c>
      <c r="G27" s="16">
        <v>6</v>
      </c>
      <c r="H27" s="801">
        <f t="shared" si="0"/>
        <v>120</v>
      </c>
      <c r="I27" s="16" t="s">
        <v>7651</v>
      </c>
      <c r="J27" s="801">
        <v>3</v>
      </c>
      <c r="K27" s="16" t="s">
        <v>4608</v>
      </c>
      <c r="M27" s="807"/>
    </row>
    <row r="28" spans="1:13" ht="17.25">
      <c r="A28" s="1382"/>
      <c r="B28" s="16" t="s">
        <v>11627</v>
      </c>
      <c r="C28" s="16" t="s">
        <v>4908</v>
      </c>
      <c r="D28" s="16" t="s">
        <v>4910</v>
      </c>
      <c r="E28" s="800">
        <v>1</v>
      </c>
      <c r="F28" s="16" t="s">
        <v>1739</v>
      </c>
      <c r="G28" s="16">
        <v>6</v>
      </c>
      <c r="H28" s="801">
        <f t="shared" si="0"/>
        <v>6</v>
      </c>
      <c r="I28" s="16" t="s">
        <v>1739</v>
      </c>
      <c r="J28" s="801">
        <v>6</v>
      </c>
      <c r="K28" s="16" t="s">
        <v>1739</v>
      </c>
      <c r="M28" s="807"/>
    </row>
    <row r="29" spans="1:13" ht="17.25">
      <c r="A29" s="1383"/>
      <c r="B29" s="16" t="s">
        <v>11125</v>
      </c>
      <c r="C29" s="16" t="s">
        <v>4111</v>
      </c>
      <c r="D29" s="16" t="s">
        <v>4112</v>
      </c>
      <c r="E29" s="802">
        <v>0.19</v>
      </c>
      <c r="F29" s="16" t="s">
        <v>1739</v>
      </c>
      <c r="G29" s="16">
        <v>6</v>
      </c>
      <c r="H29" s="801">
        <f t="shared" si="0"/>
        <v>1.1400000000000001</v>
      </c>
      <c r="I29" s="16" t="s">
        <v>1739</v>
      </c>
      <c r="J29" s="801">
        <v>1</v>
      </c>
      <c r="K29" s="16" t="s">
        <v>1739</v>
      </c>
      <c r="M29" s="807"/>
    </row>
    <row r="30" spans="1:13" ht="17.25">
      <c r="M30" s="807"/>
    </row>
    <row r="31" spans="1:13" ht="17.25">
      <c r="M31" s="807"/>
    </row>
    <row r="32" spans="1:13" ht="17.25">
      <c r="M32" s="808"/>
    </row>
    <row r="36" spans="13:13" ht="17.25">
      <c r="M36" s="805"/>
    </row>
    <row r="37" spans="13:13" ht="17.25">
      <c r="M37" s="805"/>
    </row>
    <row r="38" spans="13:13" ht="17.25">
      <c r="M38" s="805"/>
    </row>
    <row r="39" spans="13:13" ht="17.25">
      <c r="M39" s="805"/>
    </row>
    <row r="40" spans="13:13" ht="17.25">
      <c r="M40" s="805"/>
    </row>
    <row r="41" spans="13:13" ht="17.25">
      <c r="M41" s="806"/>
    </row>
    <row r="46" spans="13:13" ht="17.25">
      <c r="M46" s="805"/>
    </row>
    <row r="47" spans="13:13" ht="17.25">
      <c r="M47" s="805"/>
    </row>
    <row r="48" spans="13:13" ht="17.25">
      <c r="M48" s="805"/>
    </row>
    <row r="50" spans="13:13" ht="17.25">
      <c r="M50" s="805"/>
    </row>
    <row r="51" spans="13:13" ht="17.25">
      <c r="M51" s="805"/>
    </row>
    <row r="56" spans="13:13" ht="17.25">
      <c r="M56" s="805"/>
    </row>
    <row r="57" spans="13:13" ht="17.25">
      <c r="M57" s="805"/>
    </row>
    <row r="58" spans="13:13" ht="17.25">
      <c r="M58" s="805"/>
    </row>
    <row r="59" spans="13:13" ht="17.25">
      <c r="M59" s="805"/>
    </row>
    <row r="60" spans="13:13" ht="17.25">
      <c r="M60" s="805"/>
    </row>
    <row r="61" spans="13:13" ht="17.25">
      <c r="M61" s="805"/>
    </row>
    <row r="62" spans="13:13">
      <c r="M62" s="809"/>
    </row>
    <row r="63" spans="13:13">
      <c r="M63" s="809"/>
    </row>
    <row r="64" spans="13:13">
      <c r="M64" s="809"/>
    </row>
    <row r="65" spans="13:13">
      <c r="M65" s="809"/>
    </row>
    <row r="66" spans="13:13">
      <c r="M66" s="809"/>
    </row>
    <row r="67" spans="13:13" ht="17.25">
      <c r="M67" s="806"/>
    </row>
    <row r="68" spans="13:13" ht="17.25">
      <c r="M68" s="806"/>
    </row>
    <row r="69" spans="13:13" ht="17.25">
      <c r="M69" s="806"/>
    </row>
    <row r="70" spans="13:13" ht="17.25">
      <c r="M70" s="806"/>
    </row>
    <row r="71" spans="13:13" ht="17.25">
      <c r="M71" s="806"/>
    </row>
    <row r="72" spans="13:13">
      <c r="M72" s="809"/>
    </row>
    <row r="73" spans="13:13">
      <c r="M73" s="809"/>
    </row>
    <row r="74" spans="13:13">
      <c r="M74" s="809"/>
    </row>
    <row r="78" spans="13:13" ht="17.25">
      <c r="M78" s="805"/>
    </row>
    <row r="79" spans="13:13" ht="17.25">
      <c r="M79" s="805"/>
    </row>
    <row r="81" spans="13:13">
      <c r="M81" s="809"/>
    </row>
    <row r="85" spans="13:13" ht="17.25">
      <c r="M85" s="805"/>
    </row>
    <row r="86" spans="13:13" ht="17.25">
      <c r="M86" s="805"/>
    </row>
    <row r="87" spans="13:13" ht="17.25">
      <c r="M87" s="805"/>
    </row>
    <row r="88" spans="13:13" ht="17.25">
      <c r="M88" s="805"/>
    </row>
    <row r="89" spans="13:13" ht="17.25">
      <c r="M89" s="805"/>
    </row>
    <row r="90" spans="13:13" ht="17.25">
      <c r="M90" s="805"/>
    </row>
    <row r="91" spans="13:13" ht="17.25">
      <c r="M91" s="805"/>
    </row>
    <row r="92" spans="13:13" ht="17.25">
      <c r="M92" s="805"/>
    </row>
    <row r="93" spans="13:13" ht="17.25">
      <c r="M93" s="805"/>
    </row>
    <row r="94" spans="13:13" ht="17.25">
      <c r="M94" s="805"/>
    </row>
    <row r="95" spans="13:13" ht="17.25">
      <c r="M95" s="806"/>
    </row>
    <row r="100" spans="13:13" ht="17.25">
      <c r="M100" s="805"/>
    </row>
    <row r="101" spans="13:13" ht="17.25">
      <c r="M101" s="805"/>
    </row>
    <row r="102" spans="13:13" ht="17.25">
      <c r="M102" s="805"/>
    </row>
    <row r="103" spans="13:13" ht="17.25">
      <c r="M103" s="805"/>
    </row>
    <row r="104" spans="13:13" ht="17.25">
      <c r="M104" s="805"/>
    </row>
    <row r="105" spans="13:13" ht="17.25">
      <c r="M105" s="805"/>
    </row>
    <row r="106" spans="13:13" ht="17.25">
      <c r="M106" s="805"/>
    </row>
    <row r="107" spans="13:13" ht="17.25">
      <c r="M107" s="805"/>
    </row>
    <row r="111" spans="13:13" ht="17.25">
      <c r="M111" s="805"/>
    </row>
    <row r="112" spans="13:13" ht="17.25">
      <c r="M112" s="805"/>
    </row>
    <row r="113" spans="13:13" ht="17.25">
      <c r="M113" s="805"/>
    </row>
    <row r="114" spans="13:13" ht="17.25">
      <c r="M114" s="805"/>
    </row>
    <row r="115" spans="13:13" ht="17.25">
      <c r="M115" s="805"/>
    </row>
    <row r="116" spans="13:13" ht="17.25">
      <c r="M116" s="805"/>
    </row>
    <row r="117" spans="13:13" ht="17.25">
      <c r="M117" s="805"/>
    </row>
    <row r="118" spans="13:13" ht="17.25">
      <c r="M118" s="805"/>
    </row>
    <row r="119" spans="13:13" ht="17.25">
      <c r="M119" s="805"/>
    </row>
    <row r="125" spans="13:13" ht="17.25">
      <c r="M125" s="805"/>
    </row>
    <row r="126" spans="13:13" ht="17.25">
      <c r="M126" s="805"/>
    </row>
    <row r="127" spans="13:13" ht="17.25">
      <c r="M127" s="805"/>
    </row>
    <row r="128" spans="13:13" ht="17.25">
      <c r="M128" s="805"/>
    </row>
    <row r="129" spans="13:13" ht="17.25">
      <c r="M129" s="805"/>
    </row>
    <row r="130" spans="13:13" ht="17.25">
      <c r="M130" s="805"/>
    </row>
    <row r="131" spans="13:13" ht="17.25">
      <c r="M131" s="805"/>
    </row>
    <row r="132" spans="13:13" ht="17.25">
      <c r="M132" s="805"/>
    </row>
    <row r="133" spans="13:13" ht="17.25">
      <c r="M133" s="805"/>
    </row>
    <row r="135" spans="13:13">
      <c r="M135" s="810"/>
    </row>
    <row r="136" spans="13:13">
      <c r="M136" s="810"/>
    </row>
    <row r="137" spans="13:13">
      <c r="M137" s="810"/>
    </row>
    <row r="139" spans="13:13">
      <c r="M139" s="803"/>
    </row>
    <row r="140" spans="13:13" ht="17.25">
      <c r="M140" s="805"/>
    </row>
    <row r="141" spans="13:13" ht="17.25">
      <c r="M141" s="805"/>
    </row>
    <row r="142" spans="13:13">
      <c r="M142" s="803"/>
    </row>
    <row r="143" spans="13:13" ht="17.25">
      <c r="M143" s="805"/>
    </row>
    <row r="144" spans="13:13" ht="17.25">
      <c r="M144" s="805"/>
    </row>
    <row r="145" spans="13:13" ht="17.25">
      <c r="M145" s="805"/>
    </row>
    <row r="146" spans="13:13" ht="17.25">
      <c r="M146" s="805"/>
    </row>
    <row r="147" spans="13:13" ht="17.25">
      <c r="M147" s="805"/>
    </row>
    <row r="153" spans="13:13" ht="17.25">
      <c r="M153" s="805"/>
    </row>
    <row r="154" spans="13:13" ht="17.25">
      <c r="M154" s="805"/>
    </row>
    <row r="155" spans="13:13" ht="17.25">
      <c r="M155" s="805"/>
    </row>
    <row r="156" spans="13:13" ht="17.25">
      <c r="M156" s="805"/>
    </row>
    <row r="157" spans="13:13" ht="17.25">
      <c r="M157" s="805"/>
    </row>
    <row r="162" spans="13:13" ht="17.25">
      <c r="M162" s="805"/>
    </row>
    <row r="163" spans="13:13" ht="17.25">
      <c r="M163" s="805"/>
    </row>
    <row r="164" spans="13:13" ht="17.25">
      <c r="M164" s="805"/>
    </row>
    <row r="165" spans="13:13" ht="17.25">
      <c r="M165" s="805"/>
    </row>
    <row r="166" spans="13:13" ht="17.25">
      <c r="M166" s="805"/>
    </row>
    <row r="172" spans="13:13" ht="17.25">
      <c r="M172" s="805"/>
    </row>
    <row r="173" spans="13:13" ht="17.25">
      <c r="M173" s="805"/>
    </row>
    <row r="174" spans="13:13" ht="17.25">
      <c r="M174" s="805"/>
    </row>
    <row r="175" spans="13:13" ht="17.25">
      <c r="M175" s="805"/>
    </row>
    <row r="176" spans="13:13" ht="17.25">
      <c r="M176" s="805"/>
    </row>
    <row r="177" spans="13:13" ht="17.25">
      <c r="M177" s="805"/>
    </row>
    <row r="185" spans="13:13" ht="17.25">
      <c r="M185" s="805"/>
    </row>
    <row r="186" spans="13:13" ht="17.25">
      <c r="M186" s="805"/>
    </row>
    <row r="187" spans="13:13" ht="17.25">
      <c r="M187" s="805"/>
    </row>
    <row r="188" spans="13:13" ht="17.25">
      <c r="M188" s="805"/>
    </row>
    <row r="189" spans="13:13" ht="17.25">
      <c r="M189" s="805"/>
    </row>
    <row r="190" spans="13:13" ht="17.25">
      <c r="M190" s="805"/>
    </row>
    <row r="191" spans="13:13" ht="17.25">
      <c r="M191" s="805"/>
    </row>
    <row r="192" spans="13:13" ht="17.25">
      <c r="M192" s="805"/>
    </row>
    <row r="193" spans="13:13" ht="17.25">
      <c r="M193" s="805"/>
    </row>
    <row r="194" spans="13:13" ht="17.25">
      <c r="M194" s="811"/>
    </row>
    <row r="195" spans="13:13" ht="17.25">
      <c r="M195" s="805"/>
    </row>
    <row r="196" spans="13:13" ht="17.25">
      <c r="M196" s="805"/>
    </row>
    <row r="197" spans="13:13" ht="17.25">
      <c r="M197" s="805"/>
    </row>
    <row r="198" spans="13:13" ht="17.25">
      <c r="M198" s="805"/>
    </row>
    <row r="199" spans="13:13" ht="17.25">
      <c r="M199" s="805"/>
    </row>
    <row r="200" spans="13:13" ht="17.25">
      <c r="M200" s="805"/>
    </row>
    <row r="201" spans="13:13" ht="17.25">
      <c r="M201" s="805"/>
    </row>
    <row r="202" spans="13:13" ht="17.25">
      <c r="M202" s="805"/>
    </row>
    <row r="323" spans="13:13">
      <c r="M323" s="809"/>
    </row>
    <row r="324" spans="13:13">
      <c r="M324" s="809"/>
    </row>
    <row r="325" spans="13:13">
      <c r="M325" s="809"/>
    </row>
    <row r="350" ht="15" customHeight="1"/>
    <row r="351" ht="15" customHeight="1"/>
  </sheetData>
  <mergeCells count="14">
    <mergeCell ref="P7:R7"/>
    <mergeCell ref="P8:R8"/>
    <mergeCell ref="P12:R12"/>
    <mergeCell ref="A2:A19"/>
    <mergeCell ref="A20:A29"/>
    <mergeCell ref="P13:R13"/>
    <mergeCell ref="P14:R14"/>
    <mergeCell ref="P15:R15"/>
    <mergeCell ref="P16:R16"/>
    <mergeCell ref="P2:R2"/>
    <mergeCell ref="P3:R3"/>
    <mergeCell ref="P4:R4"/>
    <mergeCell ref="P5:R5"/>
    <mergeCell ref="P6:R6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B138"/>
  <sheetViews>
    <sheetView topLeftCell="A60" zoomScale="55" zoomScaleNormal="55" workbookViewId="0">
      <selection activeCell="M73" sqref="M63:M73"/>
    </sheetView>
  </sheetViews>
  <sheetFormatPr defaultRowHeight="19.5" customHeight="1"/>
  <cols>
    <col min="1" max="1" width="7.28515625" style="583" customWidth="1"/>
    <col min="2" max="2" width="21.7109375" style="583" customWidth="1"/>
    <col min="3" max="3" width="34" style="583" customWidth="1"/>
    <col min="4" max="4" width="11" style="583" customWidth="1"/>
    <col min="5" max="5" width="10.140625" style="583" customWidth="1"/>
    <col min="6" max="6" width="17" style="583" customWidth="1"/>
    <col min="7" max="7" width="9.85546875" style="583" customWidth="1"/>
    <col min="8" max="8" width="11.42578125" style="583" customWidth="1"/>
    <col min="9" max="9" width="8.5703125" style="583" customWidth="1"/>
    <col min="10" max="10" width="14.28515625" style="583" customWidth="1"/>
    <col min="11" max="11" width="19.5703125" style="583" customWidth="1"/>
    <col min="12" max="13" width="11" style="583" customWidth="1"/>
    <col min="14" max="24" width="14.28515625" customWidth="1"/>
    <col min="25" max="25" width="27.140625" customWidth="1"/>
    <col min="26" max="26" width="24.7109375" customWidth="1"/>
    <col min="27" max="27" width="17.5703125" customWidth="1"/>
    <col min="28" max="28" width="23.28515625" customWidth="1"/>
  </cols>
  <sheetData>
    <row r="1" spans="1:25" ht="15" customHeight="1">
      <c r="A1" s="1324" t="s">
        <v>7395</v>
      </c>
      <c r="B1" s="1325"/>
      <c r="C1" s="1325"/>
      <c r="D1" s="1326"/>
      <c r="E1" s="1274"/>
      <c r="F1" s="891"/>
      <c r="G1" s="891"/>
      <c r="H1" s="891"/>
      <c r="I1" s="891"/>
      <c r="J1" s="891"/>
      <c r="K1" s="891"/>
      <c r="L1" s="891"/>
      <c r="M1" s="891"/>
      <c r="N1" s="558"/>
      <c r="O1" s="558"/>
      <c r="P1" s="558"/>
      <c r="Q1" s="558"/>
      <c r="R1" s="558"/>
      <c r="S1" s="558"/>
      <c r="T1" s="558"/>
      <c r="U1" s="558"/>
      <c r="V1" s="558"/>
      <c r="W1" s="558"/>
      <c r="X1" s="558"/>
      <c r="Y1" s="559"/>
    </row>
    <row r="2" spans="1:25" ht="21.75" customHeight="1">
      <c r="A2" s="1327"/>
      <c r="B2" s="1328"/>
      <c r="C2" s="1328"/>
      <c r="D2" s="1329"/>
      <c r="E2" s="1275"/>
      <c r="F2" s="892"/>
      <c r="G2" s="892"/>
      <c r="H2" s="892"/>
      <c r="I2" s="892"/>
      <c r="J2" s="892"/>
      <c r="K2" s="892"/>
      <c r="L2" s="892"/>
      <c r="M2" s="892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1"/>
    </row>
    <row r="3" spans="1:25" ht="21.75" customHeight="1">
      <c r="A3" s="1327"/>
      <c r="B3" s="1328"/>
      <c r="C3" s="1328"/>
      <c r="D3" s="1329"/>
      <c r="E3" s="1275"/>
      <c r="F3" s="892"/>
      <c r="G3" s="892"/>
      <c r="H3" s="892"/>
      <c r="I3" s="892"/>
      <c r="J3" s="892"/>
      <c r="K3" s="892"/>
      <c r="L3" s="892"/>
      <c r="M3" s="892"/>
      <c r="N3" s="560"/>
      <c r="O3" s="560"/>
      <c r="P3" s="560"/>
      <c r="Q3" s="560"/>
      <c r="R3" s="560"/>
      <c r="S3" s="560"/>
      <c r="T3" s="560"/>
      <c r="U3" s="560"/>
      <c r="V3" s="560"/>
      <c r="W3" s="560"/>
      <c r="X3" s="560"/>
      <c r="Y3" s="561"/>
    </row>
    <row r="4" spans="1:25" ht="21.75" customHeight="1">
      <c r="A4" s="1327"/>
      <c r="B4" s="1328"/>
      <c r="C4" s="1328"/>
      <c r="D4" s="1329"/>
      <c r="E4" s="1275"/>
      <c r="F4" s="892"/>
      <c r="G4" s="892"/>
      <c r="H4" s="892"/>
      <c r="I4" s="892"/>
      <c r="J4" s="892"/>
      <c r="K4" s="892"/>
      <c r="L4" s="892"/>
      <c r="M4" s="892"/>
      <c r="N4" s="560"/>
      <c r="O4" s="560"/>
      <c r="P4" s="560"/>
      <c r="Q4" s="560"/>
      <c r="R4" s="560"/>
      <c r="S4" s="560"/>
      <c r="T4" s="560"/>
      <c r="U4" s="560"/>
      <c r="V4" s="560"/>
      <c r="W4" s="560"/>
      <c r="X4" s="560"/>
      <c r="Y4" s="561"/>
    </row>
    <row r="5" spans="1:25" ht="21.75" customHeight="1" thickBot="1">
      <c r="A5" s="1330"/>
      <c r="B5" s="1331"/>
      <c r="C5" s="1331"/>
      <c r="D5" s="1332"/>
      <c r="E5" s="1276"/>
      <c r="F5" s="893"/>
      <c r="G5" s="893"/>
      <c r="H5" s="893"/>
      <c r="I5" s="893"/>
      <c r="J5" s="893"/>
      <c r="K5" s="893"/>
      <c r="L5" s="893"/>
      <c r="M5" s="893"/>
      <c r="N5" s="562"/>
      <c r="O5" s="562"/>
      <c r="P5" s="562"/>
      <c r="Q5" s="562"/>
      <c r="R5" s="562"/>
      <c r="S5" s="562"/>
      <c r="T5" s="562"/>
      <c r="U5" s="562"/>
      <c r="V5" s="562"/>
      <c r="W5" s="562"/>
      <c r="X5" s="562"/>
      <c r="Y5" s="563"/>
    </row>
    <row r="6" spans="1:25" s="583" customFormat="1" ht="38.25" customHeight="1">
      <c r="A6" s="1255" t="s">
        <v>7396</v>
      </c>
      <c r="B6" s="1255" t="s">
        <v>7397</v>
      </c>
      <c r="C6" s="1255" t="s">
        <v>7398</v>
      </c>
      <c r="D6" s="1255" t="s">
        <v>7399</v>
      </c>
      <c r="E6" s="1257" t="s">
        <v>10259</v>
      </c>
      <c r="F6" s="1255"/>
      <c r="G6" s="1255"/>
      <c r="H6" s="1255"/>
      <c r="I6" s="1257" t="s">
        <v>10260</v>
      </c>
      <c r="J6" s="1255"/>
      <c r="K6" s="1255"/>
      <c r="L6" s="1255"/>
      <c r="M6" s="1254" t="s">
        <v>10261</v>
      </c>
      <c r="N6" s="1255"/>
      <c r="O6" s="1255"/>
      <c r="P6" s="1255"/>
      <c r="Q6" s="1254" t="s">
        <v>10262</v>
      </c>
      <c r="R6" s="1255"/>
      <c r="S6" s="1255"/>
      <c r="T6" s="1255"/>
      <c r="U6" s="1254" t="s">
        <v>12796</v>
      </c>
      <c r="V6" s="1255"/>
      <c r="W6" s="1255"/>
      <c r="X6" s="1255"/>
      <c r="Y6" s="1258" t="s">
        <v>7400</v>
      </c>
    </row>
    <row r="7" spans="1:25" s="583" customFormat="1" ht="38.25" customHeight="1">
      <c r="A7" s="1277"/>
      <c r="B7" s="1277"/>
      <c r="C7" s="1277"/>
      <c r="D7" s="1277"/>
      <c r="E7" s="606" t="s">
        <v>7401</v>
      </c>
      <c r="F7" s="606" t="s">
        <v>7402</v>
      </c>
      <c r="G7" s="606" t="s">
        <v>7403</v>
      </c>
      <c r="H7" s="606" t="s">
        <v>7404</v>
      </c>
      <c r="I7" s="606" t="s">
        <v>7401</v>
      </c>
      <c r="J7" s="606" t="s">
        <v>7402</v>
      </c>
      <c r="K7" s="606" t="s">
        <v>7403</v>
      </c>
      <c r="L7" s="606" t="s">
        <v>7404</v>
      </c>
      <c r="M7" s="606" t="s">
        <v>7401</v>
      </c>
      <c r="N7" s="606" t="s">
        <v>7402</v>
      </c>
      <c r="O7" s="606" t="s">
        <v>7403</v>
      </c>
      <c r="P7" s="606" t="s">
        <v>7404</v>
      </c>
      <c r="Q7" s="606" t="s">
        <v>7401</v>
      </c>
      <c r="R7" s="606" t="s">
        <v>7402</v>
      </c>
      <c r="S7" s="606" t="s">
        <v>7403</v>
      </c>
      <c r="T7" s="606" t="s">
        <v>7404</v>
      </c>
      <c r="U7" s="606" t="s">
        <v>7401</v>
      </c>
      <c r="V7" s="606" t="s">
        <v>7402</v>
      </c>
      <c r="W7" s="606" t="s">
        <v>7403</v>
      </c>
      <c r="X7" s="606" t="s">
        <v>7404</v>
      </c>
      <c r="Y7" s="1259"/>
    </row>
    <row r="8" spans="1:25" ht="51.75" customHeight="1">
      <c r="A8" s="602" t="s">
        <v>61</v>
      </c>
      <c r="B8" s="603" t="s">
        <v>7407</v>
      </c>
      <c r="C8" s="604"/>
      <c r="D8" s="881" t="s">
        <v>7410</v>
      </c>
      <c r="E8" s="894"/>
      <c r="F8" s="894"/>
      <c r="G8" s="894"/>
      <c r="H8" s="894"/>
      <c r="I8" s="894"/>
      <c r="J8" s="894"/>
      <c r="K8" s="894"/>
      <c r="L8" s="894"/>
      <c r="M8" s="894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999"/>
    </row>
    <row r="9" spans="1:25" ht="51.75" customHeight="1">
      <c r="A9" s="880" t="s">
        <v>61</v>
      </c>
      <c r="B9" s="1318" t="s">
        <v>7408</v>
      </c>
      <c r="C9" s="1319" t="s">
        <v>7409</v>
      </c>
      <c r="D9" s="881" t="s">
        <v>7410</v>
      </c>
      <c r="E9" s="117"/>
      <c r="F9" s="117"/>
      <c r="G9" s="117"/>
      <c r="H9" s="117"/>
      <c r="I9" s="117"/>
      <c r="J9" s="117"/>
      <c r="K9" s="117"/>
      <c r="L9" s="117"/>
      <c r="M9" s="117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999"/>
    </row>
    <row r="10" spans="1:25" ht="51.75" customHeight="1">
      <c r="A10" s="879">
        <v>1</v>
      </c>
      <c r="B10" s="691" t="s">
        <v>7503</v>
      </c>
      <c r="C10" s="765"/>
      <c r="D10" s="881" t="s">
        <v>7410</v>
      </c>
      <c r="E10" s="117"/>
      <c r="F10" s="117"/>
      <c r="G10" s="894"/>
      <c r="H10" s="894"/>
      <c r="I10" s="894"/>
      <c r="J10" s="117"/>
      <c r="K10" s="117"/>
      <c r="L10" s="117"/>
      <c r="M10" s="117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393"/>
    </row>
    <row r="11" spans="1:25" ht="51.75" customHeight="1">
      <c r="A11" s="879">
        <v>2</v>
      </c>
      <c r="B11" s="691" t="s">
        <v>12517</v>
      </c>
      <c r="C11" s="765"/>
      <c r="D11" s="881" t="s">
        <v>7410</v>
      </c>
      <c r="E11" s="117"/>
      <c r="F11" s="117"/>
      <c r="G11" s="894"/>
      <c r="H11" s="894"/>
      <c r="I11" s="894"/>
      <c r="J11" s="117"/>
      <c r="K11" s="117"/>
      <c r="L11" s="117"/>
      <c r="M11" s="117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393"/>
    </row>
    <row r="12" spans="1:25" ht="51.75" customHeight="1">
      <c r="A12" s="879">
        <v>3</v>
      </c>
      <c r="B12" s="691" t="s">
        <v>7504</v>
      </c>
      <c r="C12" s="765"/>
      <c r="D12" s="881" t="s">
        <v>7410</v>
      </c>
      <c r="E12" s="117"/>
      <c r="F12" s="117"/>
      <c r="G12" s="117"/>
      <c r="H12" s="894"/>
      <c r="I12" s="117"/>
      <c r="J12" s="894"/>
      <c r="K12" s="117"/>
      <c r="L12" s="117"/>
      <c r="M12" s="117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393"/>
    </row>
    <row r="13" spans="1:25" ht="51.75" customHeight="1">
      <c r="A13" s="879">
        <v>4</v>
      </c>
      <c r="B13" s="691" t="s">
        <v>7505</v>
      </c>
      <c r="C13" s="765"/>
      <c r="D13" s="881" t="s">
        <v>7410</v>
      </c>
      <c r="E13" s="117"/>
      <c r="F13" s="117"/>
      <c r="G13" s="117"/>
      <c r="H13" s="894"/>
      <c r="I13" s="894"/>
      <c r="J13" s="894"/>
      <c r="K13" s="117"/>
      <c r="L13" s="117"/>
      <c r="M13" s="117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393"/>
    </row>
    <row r="14" spans="1:25" ht="51.75" customHeight="1">
      <c r="A14" s="879">
        <v>5</v>
      </c>
      <c r="B14" s="691" t="s">
        <v>7506</v>
      </c>
      <c r="C14" s="765"/>
      <c r="D14" s="881" t="s">
        <v>7410</v>
      </c>
      <c r="E14" s="117"/>
      <c r="F14" s="117"/>
      <c r="G14" s="117"/>
      <c r="H14" s="117"/>
      <c r="I14" s="894"/>
      <c r="J14" s="117"/>
      <c r="K14" s="894"/>
      <c r="L14" s="117"/>
      <c r="M14" s="117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393"/>
    </row>
    <row r="15" spans="1:25" ht="51.75" customHeight="1">
      <c r="A15" s="879">
        <v>6</v>
      </c>
      <c r="B15" s="691" t="s">
        <v>7507</v>
      </c>
      <c r="C15" s="765"/>
      <c r="D15" s="881" t="s">
        <v>7410</v>
      </c>
      <c r="E15" s="117"/>
      <c r="F15" s="117"/>
      <c r="G15" s="117"/>
      <c r="H15" s="117"/>
      <c r="I15" s="894"/>
      <c r="J15" s="117"/>
      <c r="K15" s="894"/>
      <c r="L15" s="117"/>
      <c r="M15" s="11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393"/>
    </row>
    <row r="16" spans="1:25" ht="51.75" customHeight="1">
      <c r="A16" s="879">
        <v>7</v>
      </c>
      <c r="B16" s="691" t="s">
        <v>12518</v>
      </c>
      <c r="C16" s="765"/>
      <c r="D16" s="881" t="s">
        <v>7410</v>
      </c>
      <c r="E16" s="117"/>
      <c r="F16" s="117"/>
      <c r="G16" s="117"/>
      <c r="H16" s="117"/>
      <c r="I16" s="117"/>
      <c r="J16" s="894"/>
      <c r="K16" s="117"/>
      <c r="L16" s="894"/>
      <c r="M16" s="117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393"/>
    </row>
    <row r="17" spans="1:25" ht="51.75" customHeight="1">
      <c r="A17" s="879">
        <v>8</v>
      </c>
      <c r="B17" s="691" t="s">
        <v>12519</v>
      </c>
      <c r="C17" s="765"/>
      <c r="D17" s="881" t="s">
        <v>7410</v>
      </c>
      <c r="E17" s="117"/>
      <c r="F17" s="117"/>
      <c r="G17" s="117"/>
      <c r="H17" s="117"/>
      <c r="I17" s="117"/>
      <c r="J17" s="894"/>
      <c r="K17" s="117"/>
      <c r="L17" s="894"/>
      <c r="M17" s="117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393"/>
    </row>
    <row r="18" spans="1:25" ht="51.75" customHeight="1">
      <c r="A18" s="879">
        <v>9</v>
      </c>
      <c r="B18" s="691" t="s">
        <v>16777</v>
      </c>
      <c r="C18" s="765"/>
      <c r="D18" s="881" t="s">
        <v>7410</v>
      </c>
      <c r="E18" s="117"/>
      <c r="F18" s="117"/>
      <c r="G18" s="117"/>
      <c r="H18" s="117"/>
      <c r="I18" s="117"/>
      <c r="J18" s="894"/>
      <c r="K18" s="894"/>
      <c r="L18" s="117"/>
      <c r="M18" s="894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393"/>
    </row>
    <row r="19" spans="1:25" s="1009" customFormat="1" ht="51.75" customHeight="1">
      <c r="A19" s="1011">
        <v>10</v>
      </c>
      <c r="B19" s="1026" t="s">
        <v>7615</v>
      </c>
      <c r="C19" s="1027"/>
      <c r="D19" s="1021" t="s">
        <v>7410</v>
      </c>
      <c r="E19" s="1022"/>
      <c r="F19" s="1022"/>
      <c r="G19" s="1022"/>
      <c r="H19" s="1022"/>
      <c r="I19" s="1022"/>
      <c r="J19" s="1022"/>
      <c r="K19" s="1025"/>
      <c r="L19" s="1022"/>
      <c r="M19" s="1025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393"/>
    </row>
    <row r="20" spans="1:25" ht="51.75" customHeight="1">
      <c r="A20" s="879">
        <v>11</v>
      </c>
      <c r="B20" s="691" t="s">
        <v>7618</v>
      </c>
      <c r="C20" s="765"/>
      <c r="D20" s="881" t="s">
        <v>7410</v>
      </c>
      <c r="E20" s="117"/>
      <c r="F20" s="117"/>
      <c r="G20" s="117"/>
      <c r="H20" s="117"/>
      <c r="I20" s="117"/>
      <c r="J20" s="117"/>
      <c r="K20" s="894"/>
      <c r="L20" s="894"/>
      <c r="M20" s="117"/>
      <c r="N20" s="25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393"/>
    </row>
    <row r="21" spans="1:25" ht="51.75" customHeight="1">
      <c r="A21" s="879">
        <v>12</v>
      </c>
      <c r="B21" s="691" t="s">
        <v>7619</v>
      </c>
      <c r="C21" s="765"/>
      <c r="D21" s="881" t="s">
        <v>7410</v>
      </c>
      <c r="E21" s="117"/>
      <c r="F21" s="117"/>
      <c r="G21" s="117"/>
      <c r="H21" s="117"/>
      <c r="I21" s="117"/>
      <c r="J21" s="117"/>
      <c r="K21" s="894"/>
      <c r="L21" s="894"/>
      <c r="M21" s="117"/>
      <c r="N21" s="25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393"/>
    </row>
    <row r="22" spans="1:25" s="1009" customFormat="1" ht="51.75" customHeight="1">
      <c r="A22" s="1011">
        <v>13</v>
      </c>
      <c r="B22" s="1026" t="s">
        <v>7620</v>
      </c>
      <c r="C22" s="1027"/>
      <c r="D22" s="1021" t="s">
        <v>7410</v>
      </c>
      <c r="E22" s="1022"/>
      <c r="F22" s="1022"/>
      <c r="G22" s="1022"/>
      <c r="H22" s="1022"/>
      <c r="I22" s="1022"/>
      <c r="J22" s="1022"/>
      <c r="K22" s="1022"/>
      <c r="L22" s="1025"/>
      <c r="M22" s="1025"/>
      <c r="N22" s="1023"/>
      <c r="O22" s="1024"/>
      <c r="P22" s="1023"/>
      <c r="Q22" s="1023"/>
      <c r="R22" s="1023"/>
      <c r="S22" s="1023"/>
      <c r="T22" s="1023"/>
      <c r="U22" s="1023"/>
      <c r="V22" s="1023"/>
      <c r="W22" s="1023"/>
      <c r="X22" s="1023"/>
      <c r="Y22" s="1393"/>
    </row>
    <row r="23" spans="1:25" ht="51.75" customHeight="1">
      <c r="A23" s="879">
        <v>14</v>
      </c>
      <c r="B23" s="691" t="s">
        <v>7425</v>
      </c>
      <c r="C23" s="765"/>
      <c r="D23" s="881" t="s">
        <v>7410</v>
      </c>
      <c r="E23" s="117"/>
      <c r="F23" s="117"/>
      <c r="G23" s="117"/>
      <c r="H23" s="117"/>
      <c r="I23" s="117"/>
      <c r="J23" s="117"/>
      <c r="K23" s="117"/>
      <c r="L23" s="894"/>
      <c r="M23" s="894"/>
      <c r="N23" s="16"/>
      <c r="O23" s="25"/>
      <c r="P23" s="16"/>
      <c r="Q23" s="16"/>
      <c r="R23" s="16"/>
      <c r="S23" s="16"/>
      <c r="T23" s="16"/>
      <c r="U23" s="16"/>
      <c r="V23" s="16"/>
      <c r="W23" s="16"/>
      <c r="X23" s="16"/>
      <c r="Y23" s="1393"/>
    </row>
    <row r="24" spans="1:25" ht="51.75" customHeight="1">
      <c r="A24" s="879">
        <v>15</v>
      </c>
      <c r="B24" s="691" t="s">
        <v>7426</v>
      </c>
      <c r="C24" s="765"/>
      <c r="D24" s="881" t="s">
        <v>7410</v>
      </c>
      <c r="E24" s="117"/>
      <c r="F24" s="117"/>
      <c r="G24" s="117"/>
      <c r="H24" s="117"/>
      <c r="I24" s="117"/>
      <c r="J24" s="117"/>
      <c r="K24" s="117"/>
      <c r="L24" s="894"/>
      <c r="M24" s="117"/>
      <c r="N24" s="25"/>
      <c r="O24" s="16"/>
      <c r="P24" s="25"/>
      <c r="Q24" s="16"/>
      <c r="R24" s="16"/>
      <c r="S24" s="16"/>
      <c r="T24" s="16"/>
      <c r="U24" s="16"/>
      <c r="V24" s="16"/>
      <c r="W24" s="16"/>
      <c r="X24" s="16"/>
      <c r="Y24" s="1393"/>
    </row>
    <row r="25" spans="1:25" s="918" customFormat="1" ht="51.75" customHeight="1">
      <c r="A25" s="774">
        <v>16</v>
      </c>
      <c r="B25" s="775" t="s">
        <v>7427</v>
      </c>
      <c r="C25" s="1028"/>
      <c r="D25" s="1003" t="s">
        <v>7410</v>
      </c>
      <c r="E25" s="626"/>
      <c r="F25" s="626"/>
      <c r="G25" s="626"/>
      <c r="H25" s="626"/>
      <c r="I25" s="626"/>
      <c r="J25" s="626"/>
      <c r="K25" s="626"/>
      <c r="L25" s="626"/>
      <c r="M25" s="1029"/>
      <c r="N25" s="777"/>
      <c r="O25" s="776"/>
      <c r="P25" s="776"/>
      <c r="Q25" s="776"/>
      <c r="R25" s="776"/>
      <c r="S25" s="776"/>
      <c r="T25" s="776"/>
      <c r="U25" s="776"/>
      <c r="V25" s="776"/>
      <c r="W25" s="776"/>
      <c r="X25" s="776"/>
      <c r="Y25" s="1393"/>
    </row>
    <row r="26" spans="1:25" s="918" customFormat="1" ht="51.75" customHeight="1">
      <c r="A26" s="774">
        <v>17</v>
      </c>
      <c r="B26" s="775" t="s">
        <v>7428</v>
      </c>
      <c r="C26" s="1028"/>
      <c r="D26" s="1003" t="s">
        <v>7410</v>
      </c>
      <c r="E26" s="626"/>
      <c r="F26" s="626"/>
      <c r="G26" s="626"/>
      <c r="H26" s="626"/>
      <c r="I26" s="626"/>
      <c r="J26" s="626"/>
      <c r="K26" s="626"/>
      <c r="L26" s="626"/>
      <c r="M26" s="1029"/>
      <c r="N26" s="776"/>
      <c r="O26" s="777"/>
      <c r="P26" s="776"/>
      <c r="Q26" s="777"/>
      <c r="R26" s="776"/>
      <c r="S26" s="776"/>
      <c r="T26" s="776"/>
      <c r="U26" s="777"/>
      <c r="V26" s="776"/>
      <c r="W26" s="776"/>
      <c r="X26" s="776"/>
      <c r="Y26" s="1398"/>
    </row>
    <row r="27" spans="1:25" s="918" customFormat="1" ht="51.75" customHeight="1">
      <c r="A27" s="774">
        <v>18</v>
      </c>
      <c r="B27" s="775" t="s">
        <v>7429</v>
      </c>
      <c r="C27" s="1028"/>
      <c r="D27" s="1003" t="s">
        <v>7410</v>
      </c>
      <c r="E27" s="626"/>
      <c r="F27" s="626"/>
      <c r="G27" s="626"/>
      <c r="H27" s="626"/>
      <c r="I27" s="626"/>
      <c r="J27" s="626"/>
      <c r="K27" s="626"/>
      <c r="L27" s="626"/>
      <c r="M27" s="1029"/>
      <c r="N27" s="776"/>
      <c r="O27" s="777"/>
      <c r="P27" s="776"/>
      <c r="Q27" s="777"/>
      <c r="R27" s="776"/>
      <c r="S27" s="776"/>
      <c r="T27" s="776"/>
      <c r="U27" s="777"/>
      <c r="V27" s="776"/>
      <c r="W27" s="776"/>
      <c r="X27" s="776"/>
      <c r="Y27" s="1398"/>
    </row>
    <row r="28" spans="1:25" s="918" customFormat="1" ht="51.75" customHeight="1">
      <c r="A28" s="774">
        <v>19</v>
      </c>
      <c r="B28" s="775" t="s">
        <v>7430</v>
      </c>
      <c r="C28" s="1028"/>
      <c r="D28" s="1003" t="s">
        <v>7410</v>
      </c>
      <c r="E28" s="626"/>
      <c r="F28" s="626"/>
      <c r="G28" s="626"/>
      <c r="H28" s="626"/>
      <c r="I28" s="626"/>
      <c r="J28" s="626"/>
      <c r="K28" s="626"/>
      <c r="L28" s="626"/>
      <c r="M28" s="626"/>
      <c r="N28" s="777"/>
      <c r="O28" s="776"/>
      <c r="P28" s="777"/>
      <c r="Q28" s="776"/>
      <c r="R28" s="777"/>
      <c r="S28" s="776"/>
      <c r="T28" s="776"/>
      <c r="U28" s="776"/>
      <c r="V28" s="777"/>
      <c r="W28" s="776"/>
      <c r="X28" s="776"/>
      <c r="Y28" s="1398"/>
    </row>
    <row r="29" spans="1:25" s="1009" customFormat="1" ht="51.75" customHeight="1">
      <c r="A29" s="1011">
        <v>20</v>
      </c>
      <c r="B29" s="1026" t="s">
        <v>7431</v>
      </c>
      <c r="C29" s="1027"/>
      <c r="D29" s="1021" t="s">
        <v>7410</v>
      </c>
      <c r="E29" s="1022"/>
      <c r="F29" s="1022"/>
      <c r="G29" s="1022"/>
      <c r="H29" s="1022"/>
      <c r="I29" s="1022"/>
      <c r="J29" s="1022"/>
      <c r="K29" s="1022"/>
      <c r="L29" s="1022"/>
      <c r="M29" s="1022"/>
      <c r="N29" s="1024"/>
      <c r="O29" s="1023"/>
      <c r="P29" s="1024"/>
      <c r="Q29" s="1023"/>
      <c r="R29" s="1024"/>
      <c r="S29" s="1023"/>
      <c r="T29" s="1023"/>
      <c r="U29" s="1023"/>
      <c r="V29" s="1024"/>
      <c r="W29" s="1023"/>
      <c r="X29" s="1023"/>
      <c r="Y29" s="1398"/>
    </row>
    <row r="30" spans="1:25" s="918" customFormat="1" ht="51.75" customHeight="1">
      <c r="A30" s="774">
        <v>21</v>
      </c>
      <c r="B30" s="775" t="s">
        <v>7432</v>
      </c>
      <c r="C30" s="1028"/>
      <c r="D30" s="1003" t="s">
        <v>7410</v>
      </c>
      <c r="E30" s="626"/>
      <c r="F30" s="626"/>
      <c r="G30" s="626"/>
      <c r="H30" s="626"/>
      <c r="I30" s="626"/>
      <c r="J30" s="626"/>
      <c r="K30" s="626"/>
      <c r="L30" s="626"/>
      <c r="M30" s="626"/>
      <c r="N30" s="777"/>
      <c r="O30" s="777"/>
      <c r="P30" s="776"/>
      <c r="Q30" s="777"/>
      <c r="R30" s="776"/>
      <c r="S30" s="777"/>
      <c r="T30" s="776"/>
      <c r="U30" s="776"/>
      <c r="V30" s="776"/>
      <c r="W30" s="777"/>
      <c r="X30" s="776"/>
      <c r="Y30" s="1398"/>
    </row>
    <row r="31" spans="1:25" s="918" customFormat="1" ht="51.75" customHeight="1">
      <c r="A31" s="774">
        <v>22</v>
      </c>
      <c r="B31" s="775" t="s">
        <v>7433</v>
      </c>
      <c r="C31" s="1028"/>
      <c r="D31" s="1003" t="s">
        <v>7410</v>
      </c>
      <c r="E31" s="626"/>
      <c r="F31" s="626"/>
      <c r="G31" s="626"/>
      <c r="H31" s="626"/>
      <c r="I31" s="626"/>
      <c r="J31" s="626"/>
      <c r="K31" s="626"/>
      <c r="L31" s="626"/>
      <c r="M31" s="626"/>
      <c r="N31" s="776"/>
      <c r="O31" s="777"/>
      <c r="P31" s="776"/>
      <c r="Q31" s="777"/>
      <c r="R31" s="776"/>
      <c r="S31" s="777"/>
      <c r="T31" s="776"/>
      <c r="U31" s="776"/>
      <c r="V31" s="776"/>
      <c r="W31" s="777"/>
      <c r="X31" s="776"/>
      <c r="Y31" s="1398"/>
    </row>
    <row r="32" spans="1:25" s="918" customFormat="1" ht="51.75" customHeight="1">
      <c r="A32" s="774">
        <v>23</v>
      </c>
      <c r="B32" s="775" t="s">
        <v>7434</v>
      </c>
      <c r="C32" s="1028"/>
      <c r="D32" s="1003" t="s">
        <v>7410</v>
      </c>
      <c r="E32" s="626"/>
      <c r="F32" s="626"/>
      <c r="G32" s="626"/>
      <c r="H32" s="626"/>
      <c r="I32" s="626"/>
      <c r="J32" s="626"/>
      <c r="K32" s="626"/>
      <c r="L32" s="626"/>
      <c r="M32" s="626"/>
      <c r="N32" s="776"/>
      <c r="O32" s="777"/>
      <c r="P32" s="777"/>
      <c r="Q32" s="776"/>
      <c r="R32" s="777"/>
      <c r="S32" s="776"/>
      <c r="T32" s="777"/>
      <c r="U32" s="776"/>
      <c r="V32" s="776"/>
      <c r="W32" s="776"/>
      <c r="X32" s="777"/>
      <c r="Y32" s="1398"/>
    </row>
    <row r="33" spans="1:25" s="918" customFormat="1" ht="51.75" customHeight="1">
      <c r="A33" s="774">
        <v>24</v>
      </c>
      <c r="B33" s="775" t="s">
        <v>7435</v>
      </c>
      <c r="C33" s="1028"/>
      <c r="D33" s="1003" t="s">
        <v>7410</v>
      </c>
      <c r="E33" s="626"/>
      <c r="F33" s="626"/>
      <c r="G33" s="626"/>
      <c r="H33" s="626"/>
      <c r="I33" s="626"/>
      <c r="J33" s="626"/>
      <c r="K33" s="626"/>
      <c r="L33" s="626"/>
      <c r="M33" s="626"/>
      <c r="N33" s="776"/>
      <c r="O33" s="777"/>
      <c r="P33" s="777"/>
      <c r="Q33" s="776"/>
      <c r="R33" s="777"/>
      <c r="S33" s="776"/>
      <c r="T33" s="777"/>
      <c r="U33" s="776"/>
      <c r="V33" s="776"/>
      <c r="W33" s="776"/>
      <c r="X33" s="777"/>
      <c r="Y33" s="1398"/>
    </row>
    <row r="34" spans="1:25" s="1009" customFormat="1" ht="51.75" customHeight="1">
      <c r="A34" s="1011">
        <v>25</v>
      </c>
      <c r="B34" s="1026" t="s">
        <v>7436</v>
      </c>
      <c r="C34" s="1027"/>
      <c r="D34" s="1021" t="s">
        <v>7410</v>
      </c>
      <c r="E34" s="1022"/>
      <c r="F34" s="1022"/>
      <c r="G34" s="1022"/>
      <c r="H34" s="1022"/>
      <c r="I34" s="1022"/>
      <c r="J34" s="1022"/>
      <c r="K34" s="1022"/>
      <c r="L34" s="1022"/>
      <c r="M34" s="1022"/>
      <c r="N34" s="1023"/>
      <c r="O34" s="1023"/>
      <c r="P34" s="1024"/>
      <c r="Q34" s="1023"/>
      <c r="R34" s="1023"/>
      <c r="S34" s="1024"/>
      <c r="T34" s="1023"/>
      <c r="U34" s="1024"/>
      <c r="V34" s="1023"/>
      <c r="W34" s="1023"/>
      <c r="X34" s="1023"/>
      <c r="Y34" s="1398"/>
    </row>
    <row r="35" spans="1:25" s="918" customFormat="1" ht="51.75" customHeight="1">
      <c r="A35" s="774">
        <v>26</v>
      </c>
      <c r="B35" s="775" t="s">
        <v>7437</v>
      </c>
      <c r="C35" s="1028"/>
      <c r="D35" s="1003" t="s">
        <v>7410</v>
      </c>
      <c r="E35" s="626"/>
      <c r="F35" s="626"/>
      <c r="G35" s="626"/>
      <c r="H35" s="626"/>
      <c r="I35" s="626"/>
      <c r="J35" s="626"/>
      <c r="K35" s="626"/>
      <c r="L35" s="626"/>
      <c r="M35" s="626"/>
      <c r="N35" s="776"/>
      <c r="O35" s="776"/>
      <c r="P35" s="777"/>
      <c r="Q35" s="776"/>
      <c r="R35" s="776"/>
      <c r="S35" s="777"/>
      <c r="T35" s="776"/>
      <c r="U35" s="777"/>
      <c r="V35" s="776"/>
      <c r="W35" s="776"/>
      <c r="X35" s="776"/>
      <c r="Y35" s="1398"/>
    </row>
    <row r="36" spans="1:25" s="918" customFormat="1" ht="51.75" customHeight="1">
      <c r="A36" s="774">
        <v>27</v>
      </c>
      <c r="B36" s="775" t="s">
        <v>7438</v>
      </c>
      <c r="C36" s="1028"/>
      <c r="D36" s="1003" t="s">
        <v>7410</v>
      </c>
      <c r="E36" s="626"/>
      <c r="F36" s="626"/>
      <c r="G36" s="626"/>
      <c r="H36" s="626"/>
      <c r="I36" s="626"/>
      <c r="J36" s="626"/>
      <c r="K36" s="626"/>
      <c r="L36" s="626"/>
      <c r="M36" s="626"/>
      <c r="N36" s="776"/>
      <c r="O36" s="776"/>
      <c r="P36" s="777"/>
      <c r="Q36" s="776"/>
      <c r="R36" s="776"/>
      <c r="S36" s="776"/>
      <c r="T36" s="777"/>
      <c r="U36" s="776"/>
      <c r="V36" s="777"/>
      <c r="W36" s="776"/>
      <c r="X36" s="776"/>
      <c r="Y36" s="1398"/>
    </row>
    <row r="37" spans="1:25" s="918" customFormat="1" ht="51.75" customHeight="1">
      <c r="A37" s="774">
        <v>28</v>
      </c>
      <c r="B37" s="775" t="s">
        <v>7440</v>
      </c>
      <c r="C37" s="1028"/>
      <c r="D37" s="1003" t="s">
        <v>7410</v>
      </c>
      <c r="E37" s="626"/>
      <c r="F37" s="626"/>
      <c r="G37" s="626"/>
      <c r="H37" s="626"/>
      <c r="I37" s="626"/>
      <c r="J37" s="626"/>
      <c r="K37" s="626"/>
      <c r="L37" s="626"/>
      <c r="M37" s="626"/>
      <c r="N37" s="776"/>
      <c r="O37" s="776"/>
      <c r="P37" s="776"/>
      <c r="Q37" s="777"/>
      <c r="R37" s="777"/>
      <c r="S37" s="776"/>
      <c r="T37" s="776"/>
      <c r="U37" s="776"/>
      <c r="V37" s="777"/>
      <c r="W37" s="776"/>
      <c r="X37" s="776"/>
      <c r="Y37" s="1398"/>
    </row>
    <row r="38" spans="1:25" s="918" customFormat="1" ht="51.75" customHeight="1">
      <c r="A38" s="774">
        <v>29</v>
      </c>
      <c r="B38" s="775" t="s">
        <v>7441</v>
      </c>
      <c r="C38" s="1028"/>
      <c r="D38" s="1003" t="s">
        <v>7410</v>
      </c>
      <c r="E38" s="626"/>
      <c r="F38" s="626"/>
      <c r="G38" s="626"/>
      <c r="H38" s="626"/>
      <c r="I38" s="626"/>
      <c r="J38" s="626"/>
      <c r="K38" s="626"/>
      <c r="L38" s="626"/>
      <c r="M38" s="626"/>
      <c r="N38" s="776"/>
      <c r="O38" s="776"/>
      <c r="P38" s="776"/>
      <c r="Q38" s="777"/>
      <c r="R38" s="776"/>
      <c r="S38" s="777"/>
      <c r="T38" s="776"/>
      <c r="U38" s="777"/>
      <c r="V38" s="776"/>
      <c r="W38" s="777"/>
      <c r="X38" s="776"/>
      <c r="Y38" s="1398"/>
    </row>
    <row r="39" spans="1:25" s="918" customFormat="1" ht="51.75" customHeight="1">
      <c r="A39" s="774">
        <v>30</v>
      </c>
      <c r="B39" s="775" t="s">
        <v>7442</v>
      </c>
      <c r="C39" s="1028"/>
      <c r="D39" s="1003" t="s">
        <v>7410</v>
      </c>
      <c r="E39" s="626"/>
      <c r="F39" s="626"/>
      <c r="G39" s="626"/>
      <c r="H39" s="626"/>
      <c r="I39" s="626"/>
      <c r="J39" s="626"/>
      <c r="K39" s="626"/>
      <c r="L39" s="626"/>
      <c r="M39" s="626"/>
      <c r="N39" s="776"/>
      <c r="O39" s="776"/>
      <c r="P39" s="776"/>
      <c r="Q39" s="777"/>
      <c r="R39" s="776"/>
      <c r="S39" s="777"/>
      <c r="T39" s="776"/>
      <c r="U39" s="777"/>
      <c r="V39" s="776"/>
      <c r="W39" s="777"/>
      <c r="X39" s="776"/>
      <c r="Y39" s="1398"/>
    </row>
    <row r="40" spans="1:25" s="918" customFormat="1" ht="51.75" customHeight="1">
      <c r="A40" s="774">
        <v>31</v>
      </c>
      <c r="B40" s="775" t="s">
        <v>16778</v>
      </c>
      <c r="C40" s="1028"/>
      <c r="D40" s="1003" t="s">
        <v>7410</v>
      </c>
      <c r="E40" s="626"/>
      <c r="F40" s="626"/>
      <c r="G40" s="626"/>
      <c r="H40" s="626"/>
      <c r="I40" s="626"/>
      <c r="J40" s="626"/>
      <c r="K40" s="626"/>
      <c r="L40" s="626"/>
      <c r="M40" s="626"/>
      <c r="N40" s="776"/>
      <c r="O40" s="776"/>
      <c r="P40" s="776"/>
      <c r="Q40" s="776"/>
      <c r="R40" s="777"/>
      <c r="S40" s="776"/>
      <c r="T40" s="777"/>
      <c r="U40" s="776"/>
      <c r="V40" s="777"/>
      <c r="W40" s="776"/>
      <c r="X40" s="777"/>
      <c r="Y40" s="1398"/>
    </row>
    <row r="41" spans="1:25" s="918" customFormat="1" ht="51.75" customHeight="1">
      <c r="A41" s="774">
        <v>32</v>
      </c>
      <c r="B41" s="775" t="s">
        <v>7444</v>
      </c>
      <c r="C41" s="1028"/>
      <c r="D41" s="1003" t="s">
        <v>7410</v>
      </c>
      <c r="E41" s="626"/>
      <c r="F41" s="626"/>
      <c r="G41" s="626"/>
      <c r="H41" s="626"/>
      <c r="I41" s="626"/>
      <c r="J41" s="626"/>
      <c r="K41" s="626"/>
      <c r="L41" s="626"/>
      <c r="M41" s="626"/>
      <c r="N41" s="776"/>
      <c r="O41" s="776"/>
      <c r="P41" s="776"/>
      <c r="Q41" s="776"/>
      <c r="R41" s="777"/>
      <c r="S41" s="776"/>
      <c r="T41" s="777"/>
      <c r="U41" s="776"/>
      <c r="V41" s="777"/>
      <c r="W41" s="776"/>
      <c r="X41" s="777"/>
      <c r="Y41" s="1398"/>
    </row>
    <row r="42" spans="1:25" ht="51.75" customHeight="1">
      <c r="A42" s="879">
        <v>33</v>
      </c>
      <c r="B42" s="691" t="s">
        <v>12520</v>
      </c>
      <c r="C42" s="765"/>
      <c r="D42" s="881" t="s">
        <v>7410</v>
      </c>
      <c r="E42" s="117"/>
      <c r="F42" s="117"/>
      <c r="G42" s="117"/>
      <c r="H42" s="117"/>
      <c r="I42" s="117"/>
      <c r="J42" s="117"/>
      <c r="K42" s="117"/>
      <c r="L42" s="117"/>
      <c r="M42" s="117"/>
      <c r="N42" s="16"/>
      <c r="O42" s="16"/>
      <c r="P42" s="16"/>
      <c r="Q42" s="16"/>
      <c r="R42" s="25"/>
      <c r="S42" s="25"/>
      <c r="T42" s="16"/>
      <c r="U42" s="16"/>
      <c r="V42" s="16"/>
      <c r="W42" s="25"/>
      <c r="X42" s="16"/>
      <c r="Y42" s="1393"/>
    </row>
    <row r="43" spans="1:25" ht="51.75" customHeight="1">
      <c r="A43" s="879">
        <v>34</v>
      </c>
      <c r="B43" s="691" t="s">
        <v>12521</v>
      </c>
      <c r="C43" s="765"/>
      <c r="D43" s="881" t="s">
        <v>7410</v>
      </c>
      <c r="E43" s="117"/>
      <c r="F43" s="117"/>
      <c r="G43" s="117"/>
      <c r="H43" s="117"/>
      <c r="I43" s="117"/>
      <c r="J43" s="117"/>
      <c r="K43" s="117"/>
      <c r="L43" s="117"/>
      <c r="M43" s="117"/>
      <c r="N43" s="16"/>
      <c r="O43" s="16"/>
      <c r="P43" s="16"/>
      <c r="Q43" s="16"/>
      <c r="R43" s="16"/>
      <c r="S43" s="25"/>
      <c r="T43" s="16"/>
      <c r="U43" s="16"/>
      <c r="V43" s="16"/>
      <c r="W43" s="25"/>
      <c r="X43" s="16"/>
      <c r="Y43" s="1393"/>
    </row>
    <row r="44" spans="1:25" ht="51.75" customHeight="1">
      <c r="A44" s="879">
        <v>35</v>
      </c>
      <c r="B44" s="691" t="s">
        <v>12522</v>
      </c>
      <c r="C44" s="765"/>
      <c r="D44" s="881" t="s">
        <v>7410</v>
      </c>
      <c r="E44" s="117"/>
      <c r="F44" s="117"/>
      <c r="G44" s="117"/>
      <c r="H44" s="117"/>
      <c r="I44" s="117"/>
      <c r="J44" s="117"/>
      <c r="K44" s="117"/>
      <c r="L44" s="117"/>
      <c r="M44" s="117"/>
      <c r="N44" s="16"/>
      <c r="O44" s="16"/>
      <c r="P44" s="16"/>
      <c r="Q44" s="16"/>
      <c r="R44" s="16"/>
      <c r="S44" s="25"/>
      <c r="T44" s="25"/>
      <c r="U44" s="16"/>
      <c r="V44" s="16"/>
      <c r="W44" s="16"/>
      <c r="X44" s="25"/>
      <c r="Y44" s="1393"/>
    </row>
    <row r="45" spans="1:25" ht="51.75" customHeight="1">
      <c r="A45" s="879">
        <v>36</v>
      </c>
      <c r="B45" s="691" t="s">
        <v>7509</v>
      </c>
      <c r="C45" s="765"/>
      <c r="D45" s="881" t="s">
        <v>7410</v>
      </c>
      <c r="E45" s="117"/>
      <c r="F45" s="117"/>
      <c r="G45" s="117"/>
      <c r="H45" s="117"/>
      <c r="I45" s="117"/>
      <c r="J45" s="117"/>
      <c r="K45" s="117"/>
      <c r="L45" s="117"/>
      <c r="M45" s="117"/>
      <c r="N45" s="16"/>
      <c r="O45" s="16"/>
      <c r="P45" s="16"/>
      <c r="Q45" s="16"/>
      <c r="R45" s="16"/>
      <c r="S45" s="25"/>
      <c r="T45" s="25"/>
      <c r="U45" s="16"/>
      <c r="V45" s="16"/>
      <c r="W45" s="16"/>
      <c r="X45" s="25"/>
      <c r="Y45" s="1393"/>
    </row>
    <row r="46" spans="1:25" ht="51.75" customHeight="1">
      <c r="A46" s="995">
        <v>37</v>
      </c>
      <c r="B46" s="691" t="s">
        <v>12523</v>
      </c>
      <c r="C46" s="765"/>
      <c r="D46" s="881" t="s">
        <v>7410</v>
      </c>
      <c r="E46" s="117"/>
      <c r="F46" s="117"/>
      <c r="G46" s="117"/>
      <c r="H46" s="117"/>
      <c r="I46" s="117"/>
      <c r="J46" s="117"/>
      <c r="K46" s="117"/>
      <c r="L46" s="117"/>
      <c r="M46" s="117"/>
      <c r="N46" s="16"/>
      <c r="O46" s="16"/>
      <c r="P46" s="16"/>
      <c r="Q46" s="16"/>
      <c r="R46" s="16"/>
      <c r="S46" s="16"/>
      <c r="T46" s="25"/>
      <c r="U46" s="16"/>
      <c r="V46" s="16"/>
      <c r="W46" s="16"/>
      <c r="X46" s="16"/>
      <c r="Y46" s="999"/>
    </row>
    <row r="47" spans="1:25" s="1009" customFormat="1" ht="51.75" customHeight="1">
      <c r="A47" s="1011">
        <v>38</v>
      </c>
      <c r="B47" s="1026" t="s">
        <v>16779</v>
      </c>
      <c r="C47" s="1027"/>
      <c r="D47" s="1021" t="s">
        <v>7410</v>
      </c>
      <c r="E47" s="1022"/>
      <c r="F47" s="1022"/>
      <c r="G47" s="1022"/>
      <c r="H47" s="1022"/>
      <c r="I47" s="1022"/>
      <c r="J47" s="1022"/>
      <c r="K47" s="1022"/>
      <c r="L47" s="1022"/>
      <c r="M47" s="1022"/>
      <c r="N47" s="1023"/>
      <c r="O47" s="1023"/>
      <c r="P47" s="1023"/>
      <c r="Q47" s="1023"/>
      <c r="R47" s="1023"/>
      <c r="S47" s="1023"/>
      <c r="T47" s="1023"/>
      <c r="U47" s="1023"/>
      <c r="V47" s="1024"/>
      <c r="W47" s="1023"/>
      <c r="X47" s="1024"/>
      <c r="Y47" s="1041"/>
    </row>
    <row r="48" spans="1:25" s="1009" customFormat="1" ht="51.75" customHeight="1">
      <c r="A48" s="1011">
        <v>39</v>
      </c>
      <c r="B48" s="1026" t="s">
        <v>16780</v>
      </c>
      <c r="C48" s="1027"/>
      <c r="D48" s="1021" t="s">
        <v>7410</v>
      </c>
      <c r="E48" s="1022"/>
      <c r="F48" s="1022"/>
      <c r="G48" s="1022"/>
      <c r="H48" s="1022"/>
      <c r="I48" s="1022"/>
      <c r="J48" s="1022"/>
      <c r="K48" s="1022"/>
      <c r="L48" s="1022"/>
      <c r="M48" s="1022"/>
      <c r="N48" s="1023"/>
      <c r="O48" s="1023"/>
      <c r="P48" s="1023"/>
      <c r="Q48" s="1023"/>
      <c r="R48" s="1023"/>
      <c r="S48" s="1023"/>
      <c r="T48" s="1023"/>
      <c r="U48" s="1023"/>
      <c r="V48" s="1024"/>
      <c r="W48" s="1024"/>
      <c r="X48" s="1024"/>
      <c r="Y48" s="1041"/>
    </row>
    <row r="49" spans="1:28" s="714" customFormat="1" ht="51.75" customHeight="1">
      <c r="A49" s="995">
        <v>40</v>
      </c>
      <c r="B49" s="691" t="s">
        <v>16781</v>
      </c>
      <c r="C49" s="765"/>
      <c r="D49" s="996" t="s">
        <v>7410</v>
      </c>
      <c r="E49" s="117"/>
      <c r="F49" s="117"/>
      <c r="G49" s="117"/>
      <c r="H49" s="117"/>
      <c r="I49" s="117"/>
      <c r="J49" s="117"/>
      <c r="K49" s="117"/>
      <c r="L49" s="117"/>
      <c r="M49" s="117"/>
      <c r="N49" s="919"/>
      <c r="O49" s="919"/>
      <c r="P49" s="919"/>
      <c r="Q49" s="919"/>
      <c r="R49" s="919"/>
      <c r="S49" s="919"/>
      <c r="T49" s="919"/>
      <c r="U49" s="919"/>
      <c r="V49" s="25"/>
      <c r="W49" s="25"/>
      <c r="X49" s="25"/>
      <c r="Y49" s="999"/>
    </row>
    <row r="50" spans="1:28" s="714" customFormat="1" ht="51.75" customHeight="1">
      <c r="A50" s="995">
        <v>41</v>
      </c>
      <c r="B50" s="691" t="s">
        <v>16782</v>
      </c>
      <c r="C50" s="765"/>
      <c r="D50" s="996" t="s">
        <v>7410</v>
      </c>
      <c r="E50" s="117"/>
      <c r="F50" s="117"/>
      <c r="G50" s="117"/>
      <c r="H50" s="117"/>
      <c r="I50" s="117"/>
      <c r="J50" s="117"/>
      <c r="K50" s="117"/>
      <c r="L50" s="117"/>
      <c r="M50" s="117"/>
      <c r="N50" s="919"/>
      <c r="O50" s="919"/>
      <c r="P50" s="919"/>
      <c r="Q50" s="919"/>
      <c r="R50" s="919"/>
      <c r="S50" s="919"/>
      <c r="T50" s="919"/>
      <c r="U50" s="919"/>
      <c r="V50" s="25"/>
      <c r="W50" s="25"/>
      <c r="X50" s="25"/>
      <c r="Y50" s="999"/>
    </row>
    <row r="51" spans="1:28" s="714" customFormat="1" ht="51.75" customHeight="1">
      <c r="A51" s="995">
        <v>42</v>
      </c>
      <c r="B51" s="691" t="s">
        <v>16783</v>
      </c>
      <c r="C51" s="765"/>
      <c r="D51" s="996" t="s">
        <v>7410</v>
      </c>
      <c r="E51" s="117"/>
      <c r="F51" s="117"/>
      <c r="G51" s="117"/>
      <c r="H51" s="117"/>
      <c r="I51" s="117"/>
      <c r="J51" s="117"/>
      <c r="K51" s="117"/>
      <c r="L51" s="117"/>
      <c r="M51" s="117"/>
      <c r="N51" s="919"/>
      <c r="O51" s="919"/>
      <c r="P51" s="919"/>
      <c r="Q51" s="919"/>
      <c r="R51" s="919"/>
      <c r="S51" s="919"/>
      <c r="T51" s="919"/>
      <c r="U51" s="919"/>
      <c r="V51" s="25"/>
      <c r="W51" s="25"/>
      <c r="X51" s="25"/>
      <c r="Y51" s="999"/>
    </row>
    <row r="52" spans="1:28" s="714" customFormat="1" ht="51.75" customHeight="1">
      <c r="A52" s="995">
        <v>43</v>
      </c>
      <c r="B52" s="691" t="s">
        <v>16784</v>
      </c>
      <c r="C52" s="765"/>
      <c r="D52" s="996" t="s">
        <v>7410</v>
      </c>
      <c r="E52" s="117"/>
      <c r="F52" s="117"/>
      <c r="G52" s="117"/>
      <c r="H52" s="117"/>
      <c r="I52" s="117"/>
      <c r="J52" s="117"/>
      <c r="K52" s="117"/>
      <c r="L52" s="117"/>
      <c r="M52" s="117"/>
      <c r="N52" s="919"/>
      <c r="O52" s="919"/>
      <c r="P52" s="919"/>
      <c r="Q52" s="919"/>
      <c r="R52" s="919"/>
      <c r="S52" s="919"/>
      <c r="T52" s="919"/>
      <c r="U52" s="919"/>
      <c r="V52" s="25"/>
      <c r="W52" s="25"/>
      <c r="X52" s="25"/>
      <c r="Y52" s="999"/>
    </row>
    <row r="53" spans="1:28" s="714" customFormat="1" ht="51.75" customHeight="1">
      <c r="A53" s="995">
        <v>44</v>
      </c>
      <c r="B53" s="691" t="s">
        <v>16785</v>
      </c>
      <c r="C53" s="765"/>
      <c r="D53" s="996" t="s">
        <v>7410</v>
      </c>
      <c r="E53" s="117"/>
      <c r="F53" s="117"/>
      <c r="G53" s="117"/>
      <c r="H53" s="117"/>
      <c r="I53" s="117"/>
      <c r="J53" s="117"/>
      <c r="K53" s="117"/>
      <c r="L53" s="117"/>
      <c r="M53" s="117"/>
      <c r="N53" s="919"/>
      <c r="O53" s="919"/>
      <c r="P53" s="919"/>
      <c r="Q53" s="919"/>
      <c r="R53" s="919"/>
      <c r="S53" s="919"/>
      <c r="T53" s="919"/>
      <c r="U53" s="919"/>
      <c r="V53" s="25"/>
      <c r="W53" s="25"/>
      <c r="X53" s="25"/>
      <c r="Y53" s="999"/>
    </row>
    <row r="54" spans="1:28" s="714" customFormat="1" ht="51.75" customHeight="1">
      <c r="A54" s="995">
        <v>45</v>
      </c>
      <c r="B54" s="691" t="s">
        <v>16786</v>
      </c>
      <c r="C54" s="765"/>
      <c r="D54" s="996" t="s">
        <v>7410</v>
      </c>
      <c r="E54" s="117"/>
      <c r="F54" s="117"/>
      <c r="G54" s="117"/>
      <c r="H54" s="117"/>
      <c r="I54" s="117"/>
      <c r="J54" s="117"/>
      <c r="K54" s="117"/>
      <c r="L54" s="117"/>
      <c r="M54" s="117"/>
      <c r="N54" s="919"/>
      <c r="O54" s="919"/>
      <c r="P54" s="919"/>
      <c r="Q54" s="919"/>
      <c r="R54" s="919"/>
      <c r="S54" s="919"/>
      <c r="T54" s="919"/>
      <c r="U54" s="919"/>
      <c r="V54" s="25"/>
      <c r="W54" s="25"/>
      <c r="X54" s="25"/>
      <c r="Y54" s="999"/>
    </row>
    <row r="55" spans="1:28" ht="51.75" customHeight="1">
      <c r="A55" s="995">
        <v>46</v>
      </c>
      <c r="B55" s="691" t="s">
        <v>16787</v>
      </c>
      <c r="C55" s="765"/>
      <c r="D55" s="996" t="s">
        <v>7410</v>
      </c>
      <c r="E55" s="117"/>
      <c r="F55" s="117"/>
      <c r="G55" s="117"/>
      <c r="H55" s="117"/>
      <c r="I55" s="117"/>
      <c r="J55" s="117"/>
      <c r="K55" s="117"/>
      <c r="L55" s="117"/>
      <c r="M55" s="117"/>
      <c r="N55" s="16"/>
      <c r="O55" s="16"/>
      <c r="P55" s="16"/>
      <c r="Q55" s="16"/>
      <c r="R55" s="16"/>
      <c r="S55" s="16"/>
      <c r="T55" s="16"/>
      <c r="U55" s="16"/>
      <c r="V55" s="25"/>
      <c r="W55" s="25"/>
      <c r="X55" s="16"/>
      <c r="Y55" s="1393"/>
    </row>
    <row r="56" spans="1:28" ht="51.75" customHeight="1">
      <c r="A56" s="995">
        <v>47</v>
      </c>
      <c r="B56" s="691" t="s">
        <v>16788</v>
      </c>
      <c r="C56" s="765"/>
      <c r="D56" s="996" t="s">
        <v>7410</v>
      </c>
      <c r="E56" s="117"/>
      <c r="F56" s="117"/>
      <c r="G56" s="117"/>
      <c r="H56" s="117"/>
      <c r="I56" s="117"/>
      <c r="J56" s="117"/>
      <c r="K56" s="117"/>
      <c r="L56" s="117"/>
      <c r="M56" s="117"/>
      <c r="N56" s="16"/>
      <c r="O56" s="16"/>
      <c r="P56" s="16"/>
      <c r="Q56" s="16"/>
      <c r="R56" s="16"/>
      <c r="S56" s="16"/>
      <c r="T56" s="16"/>
      <c r="U56" s="16"/>
      <c r="V56" s="16"/>
      <c r="W56" s="25"/>
      <c r="X56" s="16"/>
      <c r="Y56" s="1393"/>
    </row>
    <row r="57" spans="1:28" s="1009" customFormat="1" ht="51.75" customHeight="1">
      <c r="A57" s="1011">
        <v>48</v>
      </c>
      <c r="B57" s="1026" t="s">
        <v>16789</v>
      </c>
      <c r="C57" s="1027"/>
      <c r="D57" s="1021" t="s">
        <v>7410</v>
      </c>
      <c r="E57" s="1022"/>
      <c r="F57" s="1022"/>
      <c r="G57" s="1022"/>
      <c r="H57" s="1022"/>
      <c r="I57" s="1022"/>
      <c r="J57" s="1022"/>
      <c r="K57" s="1022"/>
      <c r="L57" s="1022"/>
      <c r="M57" s="1022"/>
      <c r="N57" s="1023"/>
      <c r="O57" s="1023"/>
      <c r="P57" s="1023"/>
      <c r="Q57" s="1023"/>
      <c r="R57" s="1023"/>
      <c r="S57" s="1023"/>
      <c r="T57" s="1023"/>
      <c r="U57" s="1023"/>
      <c r="V57" s="1023"/>
      <c r="W57" s="1024"/>
      <c r="X57" s="1024"/>
      <c r="Y57" s="1394"/>
    </row>
    <row r="58" spans="1:28" s="1009" customFormat="1" ht="51.75" customHeight="1">
      <c r="A58" s="1011">
        <v>49</v>
      </c>
      <c r="B58" s="1026" t="s">
        <v>16790</v>
      </c>
      <c r="C58" s="1027"/>
      <c r="D58" s="1021" t="s">
        <v>7410</v>
      </c>
      <c r="E58" s="1022"/>
      <c r="F58" s="1022"/>
      <c r="G58" s="1022"/>
      <c r="H58" s="1022"/>
      <c r="I58" s="1022"/>
      <c r="J58" s="1022"/>
      <c r="K58" s="1022"/>
      <c r="L58" s="1022"/>
      <c r="M58" s="1022"/>
      <c r="N58" s="1023"/>
      <c r="O58" s="1023"/>
      <c r="P58" s="1023"/>
      <c r="Q58" s="1023"/>
      <c r="R58" s="1023"/>
      <c r="S58" s="1023"/>
      <c r="T58" s="1023"/>
      <c r="U58" s="1023"/>
      <c r="V58" s="1023"/>
      <c r="W58" s="1024"/>
      <c r="X58" s="1024"/>
      <c r="Y58" s="1394"/>
    </row>
    <row r="59" spans="1:28" s="1009" customFormat="1" ht="51.75" customHeight="1">
      <c r="A59" s="1011">
        <v>50</v>
      </c>
      <c r="B59" s="1026" t="s">
        <v>16791</v>
      </c>
      <c r="C59" s="1027"/>
      <c r="D59" s="1021" t="s">
        <v>7410</v>
      </c>
      <c r="E59" s="1022"/>
      <c r="F59" s="1022"/>
      <c r="G59" s="1022"/>
      <c r="H59" s="1022"/>
      <c r="I59" s="1022"/>
      <c r="J59" s="1022"/>
      <c r="K59" s="1022"/>
      <c r="L59" s="1022"/>
      <c r="M59" s="1022"/>
      <c r="N59" s="1023"/>
      <c r="O59" s="1023"/>
      <c r="P59" s="1023"/>
      <c r="Q59" s="1023"/>
      <c r="R59" s="1023"/>
      <c r="S59" s="1023"/>
      <c r="T59" s="1023"/>
      <c r="U59" s="1023"/>
      <c r="V59" s="1023"/>
      <c r="W59" s="1023"/>
      <c r="X59" s="1024"/>
      <c r="Y59" s="1393"/>
    </row>
    <row r="60" spans="1:28" ht="51.75" customHeight="1">
      <c r="A60" s="995">
        <v>51</v>
      </c>
      <c r="B60" s="691" t="s">
        <v>16792</v>
      </c>
      <c r="C60" s="765"/>
      <c r="D60" s="881" t="s">
        <v>7410</v>
      </c>
      <c r="E60" s="117"/>
      <c r="F60" s="117"/>
      <c r="G60" s="117"/>
      <c r="H60" s="117"/>
      <c r="I60" s="117"/>
      <c r="J60" s="117"/>
      <c r="K60" s="117"/>
      <c r="L60" s="117"/>
      <c r="M60" s="117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5"/>
      <c r="Y60" s="1393"/>
    </row>
    <row r="61" spans="1:28" ht="19.5" customHeight="1">
      <c r="A61" s="583" t="s">
        <v>16801</v>
      </c>
      <c r="L61" s="1397" t="s">
        <v>12537</v>
      </c>
      <c r="M61" s="1397"/>
      <c r="N61" s="1397"/>
      <c r="O61" s="1397"/>
    </row>
    <row r="62" spans="1:28" s="207" customFormat="1" ht="51.75" customHeight="1">
      <c r="A62" s="924" t="s">
        <v>12</v>
      </c>
      <c r="B62" s="1395" t="s">
        <v>12524</v>
      </c>
      <c r="C62" s="1395"/>
      <c r="D62" s="924" t="s">
        <v>12534</v>
      </c>
      <c r="E62" s="924" t="s">
        <v>12515</v>
      </c>
      <c r="F62" s="924" t="s">
        <v>16774</v>
      </c>
      <c r="G62" s="924" t="s">
        <v>7741</v>
      </c>
      <c r="H62" s="924" t="s">
        <v>7649</v>
      </c>
      <c r="I62" s="924" t="s">
        <v>7741</v>
      </c>
      <c r="J62" s="923" t="s">
        <v>219</v>
      </c>
      <c r="K62" s="923" t="s">
        <v>7645</v>
      </c>
      <c r="L62" s="923" t="s">
        <v>12557</v>
      </c>
      <c r="M62" s="923" t="s">
        <v>12559</v>
      </c>
      <c r="N62" s="923"/>
      <c r="O62" s="923"/>
      <c r="U62" s="1396" t="s">
        <v>12809</v>
      </c>
      <c r="V62" s="1396"/>
      <c r="W62" s="1396"/>
      <c r="X62" s="1396"/>
      <c r="Y62" s="1396"/>
      <c r="Z62" s="1396"/>
      <c r="AA62" s="1396"/>
      <c r="AB62" s="1396"/>
    </row>
    <row r="63" spans="1:28" ht="19.5" customHeight="1">
      <c r="A63" s="133">
        <v>1</v>
      </c>
      <c r="B63" s="1392" t="s">
        <v>16802</v>
      </c>
      <c r="C63" s="1392"/>
      <c r="D63" s="117"/>
      <c r="E63" s="117"/>
      <c r="F63" s="117"/>
      <c r="G63" s="117"/>
      <c r="H63" s="117">
        <v>142</v>
      </c>
      <c r="I63" s="117" t="s">
        <v>1739</v>
      </c>
      <c r="J63" s="117">
        <v>64</v>
      </c>
      <c r="K63" s="117">
        <v>20</v>
      </c>
      <c r="L63" s="117">
        <v>20</v>
      </c>
      <c r="M63" s="117"/>
      <c r="N63" s="117"/>
      <c r="O63" s="117"/>
      <c r="P63">
        <f>SUM(L63:O63)</f>
        <v>20</v>
      </c>
      <c r="Q63">
        <f>+K63-P63</f>
        <v>0</v>
      </c>
      <c r="U63" s="1396"/>
      <c r="V63" s="1396"/>
      <c r="W63" s="1396"/>
      <c r="X63" s="1396"/>
      <c r="Y63" s="1396"/>
      <c r="Z63" s="1396"/>
      <c r="AA63" s="1396"/>
      <c r="AB63" s="1396"/>
    </row>
    <row r="64" spans="1:28" ht="19.5" customHeight="1">
      <c r="A64" s="133">
        <v>2</v>
      </c>
      <c r="B64" s="1392" t="s">
        <v>12525</v>
      </c>
      <c r="C64" s="1392"/>
      <c r="D64" s="117">
        <v>4</v>
      </c>
      <c r="E64" s="117">
        <v>32</v>
      </c>
      <c r="F64" s="117">
        <f t="shared" ref="F64:F76" si="0">+D64*E64</f>
        <v>128</v>
      </c>
      <c r="G64" s="117" t="s">
        <v>1739</v>
      </c>
      <c r="H64" s="117">
        <f>+F64</f>
        <v>128</v>
      </c>
      <c r="I64" s="117" t="s">
        <v>1739</v>
      </c>
      <c r="J64" s="117"/>
      <c r="K64" s="117"/>
      <c r="L64" s="117">
        <v>64</v>
      </c>
      <c r="M64" s="117">
        <v>64</v>
      </c>
      <c r="N64" s="117"/>
      <c r="O64" s="117"/>
      <c r="P64" s="714">
        <f t="shared" ref="P64:P76" si="1">SUM(L64:O64)</f>
        <v>128</v>
      </c>
      <c r="Q64">
        <f>+H64-P64</f>
        <v>0</v>
      </c>
      <c r="U64" s="1390" t="s">
        <v>12</v>
      </c>
      <c r="V64" s="1390" t="s">
        <v>12808</v>
      </c>
      <c r="W64" s="1391" t="s">
        <v>12810</v>
      </c>
      <c r="X64" s="1390" t="s">
        <v>9733</v>
      </c>
      <c r="Y64" s="1390"/>
      <c r="Z64" s="1391" t="s">
        <v>12813</v>
      </c>
      <c r="AA64" s="1391" t="s">
        <v>12814</v>
      </c>
      <c r="AB64" s="1391" t="s">
        <v>12815</v>
      </c>
    </row>
    <row r="65" spans="1:28" ht="36.75" customHeight="1">
      <c r="A65" s="133">
        <v>3</v>
      </c>
      <c r="B65" s="1392" t="s">
        <v>12526</v>
      </c>
      <c r="C65" s="1392"/>
      <c r="D65" s="117">
        <v>3</v>
      </c>
      <c r="E65" s="117">
        <v>32</v>
      </c>
      <c r="F65" s="117">
        <f t="shared" si="0"/>
        <v>96</v>
      </c>
      <c r="G65" s="117" t="s">
        <v>1739</v>
      </c>
      <c r="H65" s="117">
        <f>+F65</f>
        <v>96</v>
      </c>
      <c r="I65" s="117" t="s">
        <v>1739</v>
      </c>
      <c r="J65" s="117"/>
      <c r="K65" s="117"/>
      <c r="L65" s="117">
        <v>48</v>
      </c>
      <c r="M65" s="117">
        <v>48</v>
      </c>
      <c r="N65" s="117"/>
      <c r="O65" s="117"/>
      <c r="P65" s="714">
        <f t="shared" si="1"/>
        <v>96</v>
      </c>
      <c r="Q65" s="714">
        <f t="shared" ref="Q65:Q76" si="2">+H65-P65</f>
        <v>0</v>
      </c>
      <c r="R65" s="714"/>
      <c r="T65" s="714"/>
      <c r="U65" s="1390"/>
      <c r="V65" s="1390"/>
      <c r="W65" s="1390"/>
      <c r="X65" s="791" t="s">
        <v>12811</v>
      </c>
      <c r="Y65" s="791" t="s">
        <v>12812</v>
      </c>
      <c r="Z65" s="1390"/>
      <c r="AA65" s="1390"/>
      <c r="AB65" s="1390"/>
    </row>
    <row r="66" spans="1:28" ht="19.5" customHeight="1">
      <c r="A66" s="133">
        <v>4</v>
      </c>
      <c r="B66" s="1392" t="s">
        <v>12527</v>
      </c>
      <c r="C66" s="1392"/>
      <c r="D66" s="117">
        <v>3</v>
      </c>
      <c r="E66" s="117">
        <v>32</v>
      </c>
      <c r="F66" s="117">
        <f t="shared" si="0"/>
        <v>96</v>
      </c>
      <c r="G66" s="117" t="s">
        <v>1739</v>
      </c>
      <c r="H66" s="117">
        <f>+F66</f>
        <v>96</v>
      </c>
      <c r="I66" s="117" t="s">
        <v>1739</v>
      </c>
      <c r="J66" s="117"/>
      <c r="K66" s="117"/>
      <c r="L66" s="117">
        <v>48</v>
      </c>
      <c r="M66" s="117">
        <v>48</v>
      </c>
      <c r="N66" s="117"/>
      <c r="O66" s="117"/>
      <c r="P66" s="714">
        <f t="shared" si="1"/>
        <v>96</v>
      </c>
      <c r="Q66" s="714">
        <f t="shared" si="2"/>
        <v>0</v>
      </c>
      <c r="R66" s="714"/>
      <c r="T66" s="714"/>
      <c r="U66" s="745">
        <v>1</v>
      </c>
      <c r="V66" s="783" t="s">
        <v>7503</v>
      </c>
      <c r="W66" s="757">
        <v>3</v>
      </c>
      <c r="X66" s="789">
        <v>0</v>
      </c>
      <c r="Y66" s="790">
        <v>1</v>
      </c>
      <c r="Z66" s="792">
        <f>SUM(W66:Y66)</f>
        <v>4</v>
      </c>
      <c r="AA66" s="793">
        <f>+Z66/2</f>
        <v>2</v>
      </c>
      <c r="AB66" s="16">
        <v>2</v>
      </c>
    </row>
    <row r="67" spans="1:28" ht="19.5" customHeight="1">
      <c r="A67" s="133">
        <v>5</v>
      </c>
      <c r="B67" s="1392" t="s">
        <v>12528</v>
      </c>
      <c r="C67" s="1392"/>
      <c r="D67" s="117">
        <v>500</v>
      </c>
      <c r="E67" s="117">
        <v>32</v>
      </c>
      <c r="F67" s="117">
        <f>+D67*E67</f>
        <v>16000</v>
      </c>
      <c r="G67" s="117" t="s">
        <v>12535</v>
      </c>
      <c r="H67" s="1586">
        <f>+F67/4000</f>
        <v>4</v>
      </c>
      <c r="I67" s="117" t="s">
        <v>1739</v>
      </c>
      <c r="J67" s="117"/>
      <c r="K67" s="117"/>
      <c r="L67" s="117">
        <v>2</v>
      </c>
      <c r="M67" s="117">
        <v>2</v>
      </c>
      <c r="N67" s="117"/>
      <c r="O67" s="117"/>
      <c r="P67" s="714">
        <f t="shared" si="1"/>
        <v>4</v>
      </c>
      <c r="Q67" s="714">
        <f t="shared" si="2"/>
        <v>0</v>
      </c>
      <c r="R67" s="714"/>
      <c r="T67" s="714"/>
      <c r="U67" s="745">
        <v>2</v>
      </c>
      <c r="V67" s="783" t="s">
        <v>12517</v>
      </c>
      <c r="W67" s="757">
        <v>3</v>
      </c>
      <c r="X67" s="789">
        <v>0</v>
      </c>
      <c r="Y67" s="790">
        <v>0</v>
      </c>
      <c r="Z67" s="792">
        <f t="shared" ref="Z67:Z107" si="3">SUM(W67:Y67)</f>
        <v>3</v>
      </c>
      <c r="AA67" s="793">
        <f t="shared" ref="AA67:AA107" si="4">+Z67/2</f>
        <v>1.5</v>
      </c>
      <c r="AB67" s="16">
        <v>2</v>
      </c>
    </row>
    <row r="68" spans="1:28" ht="19.5" customHeight="1">
      <c r="A68" s="133">
        <v>6</v>
      </c>
      <c r="B68" s="1392" t="s">
        <v>12529</v>
      </c>
      <c r="C68" s="1392"/>
      <c r="D68" s="117">
        <v>20</v>
      </c>
      <c r="E68" s="117">
        <v>32</v>
      </c>
      <c r="F68" s="117">
        <f t="shared" si="0"/>
        <v>640</v>
      </c>
      <c r="G68" s="117" t="s">
        <v>1739</v>
      </c>
      <c r="H68" s="1042">
        <v>7</v>
      </c>
      <c r="I68" s="117" t="s">
        <v>1724</v>
      </c>
      <c r="J68" s="117"/>
      <c r="K68" s="117"/>
      <c r="L68" s="117">
        <v>4</v>
      </c>
      <c r="M68" s="117">
        <v>3</v>
      </c>
      <c r="N68" s="117"/>
      <c r="O68" s="117"/>
      <c r="P68" s="714">
        <f t="shared" si="1"/>
        <v>7</v>
      </c>
      <c r="Q68" s="714">
        <f t="shared" si="2"/>
        <v>0</v>
      </c>
      <c r="R68" s="714"/>
      <c r="T68" s="714"/>
      <c r="U68" s="745">
        <v>3</v>
      </c>
      <c r="V68" s="783" t="s">
        <v>7504</v>
      </c>
      <c r="W68" s="757">
        <v>3</v>
      </c>
      <c r="X68" s="789">
        <v>2.4</v>
      </c>
      <c r="Y68" s="790">
        <v>0</v>
      </c>
      <c r="Z68" s="792">
        <f t="shared" si="3"/>
        <v>5.4</v>
      </c>
      <c r="AA68" s="793">
        <f t="shared" si="4"/>
        <v>2.7</v>
      </c>
      <c r="AB68" s="16">
        <v>3</v>
      </c>
    </row>
    <row r="69" spans="1:28" ht="19.5" customHeight="1">
      <c r="A69" s="133">
        <v>7</v>
      </c>
      <c r="B69" s="1392" t="s">
        <v>12530</v>
      </c>
      <c r="C69" s="1392"/>
      <c r="D69" s="117">
        <v>3</v>
      </c>
      <c r="E69" s="117">
        <v>32</v>
      </c>
      <c r="F69" s="117">
        <f t="shared" si="0"/>
        <v>96</v>
      </c>
      <c r="G69" s="117" t="s">
        <v>1739</v>
      </c>
      <c r="H69" s="117">
        <f>+F69</f>
        <v>96</v>
      </c>
      <c r="I69" s="117" t="s">
        <v>1739</v>
      </c>
      <c r="J69" s="117"/>
      <c r="K69" s="117"/>
      <c r="L69" s="117">
        <v>48</v>
      </c>
      <c r="M69" s="117">
        <v>48</v>
      </c>
      <c r="N69" s="117"/>
      <c r="O69" s="117"/>
      <c r="P69" s="714">
        <f t="shared" si="1"/>
        <v>96</v>
      </c>
      <c r="Q69" s="714">
        <f t="shared" si="2"/>
        <v>0</v>
      </c>
      <c r="R69" s="714"/>
      <c r="T69" s="714"/>
      <c r="U69" s="745">
        <v>4</v>
      </c>
      <c r="V69" s="783" t="s">
        <v>7505</v>
      </c>
      <c r="W69" s="757">
        <v>3</v>
      </c>
      <c r="X69" s="789">
        <v>4.8</v>
      </c>
      <c r="Y69" s="790">
        <v>0</v>
      </c>
      <c r="Z69" s="792">
        <f t="shared" si="3"/>
        <v>7.8</v>
      </c>
      <c r="AA69" s="793">
        <f t="shared" si="4"/>
        <v>3.9</v>
      </c>
      <c r="AB69" s="16">
        <v>4</v>
      </c>
    </row>
    <row r="70" spans="1:28" ht="19.5" customHeight="1">
      <c r="A70" s="133">
        <v>8</v>
      </c>
      <c r="B70" s="1392" t="s">
        <v>16793</v>
      </c>
      <c r="C70" s="1392"/>
      <c r="D70" s="117">
        <v>8</v>
      </c>
      <c r="E70" s="117">
        <v>32</v>
      </c>
      <c r="F70" s="117">
        <f t="shared" si="0"/>
        <v>256</v>
      </c>
      <c r="G70" s="117" t="s">
        <v>1739</v>
      </c>
      <c r="H70" s="117">
        <v>3</v>
      </c>
      <c r="I70" s="117" t="s">
        <v>1724</v>
      </c>
      <c r="J70" s="117"/>
      <c r="K70" s="117"/>
      <c r="L70" s="117">
        <v>2</v>
      </c>
      <c r="M70" s="117">
        <v>1</v>
      </c>
      <c r="N70" s="117"/>
      <c r="O70" s="117"/>
      <c r="P70" s="714">
        <f t="shared" si="1"/>
        <v>3</v>
      </c>
      <c r="Q70" s="714">
        <f t="shared" si="2"/>
        <v>0</v>
      </c>
      <c r="R70" s="714"/>
      <c r="T70" s="714"/>
      <c r="U70" s="745">
        <v>5</v>
      </c>
      <c r="V70" s="784" t="s">
        <v>7506</v>
      </c>
      <c r="W70" s="757">
        <v>3</v>
      </c>
      <c r="X70" s="789">
        <v>2.4</v>
      </c>
      <c r="Y70" s="790">
        <v>0</v>
      </c>
      <c r="Z70" s="792">
        <f t="shared" si="3"/>
        <v>5.4</v>
      </c>
      <c r="AA70" s="793">
        <f t="shared" si="4"/>
        <v>2.7</v>
      </c>
      <c r="AB70" s="16">
        <v>3</v>
      </c>
    </row>
    <row r="71" spans="1:28" ht="19.5" customHeight="1">
      <c r="A71" s="133">
        <v>9</v>
      </c>
      <c r="B71" s="1392" t="s">
        <v>12531</v>
      </c>
      <c r="C71" s="1392"/>
      <c r="D71" s="117">
        <v>18</v>
      </c>
      <c r="E71" s="117">
        <v>32</v>
      </c>
      <c r="F71" s="117">
        <f t="shared" si="0"/>
        <v>576</v>
      </c>
      <c r="G71" s="117" t="s">
        <v>1739</v>
      </c>
      <c r="H71" s="1042">
        <v>6</v>
      </c>
      <c r="I71" s="117" t="s">
        <v>1724</v>
      </c>
      <c r="J71" s="117"/>
      <c r="K71" s="117"/>
      <c r="L71" s="117">
        <v>3</v>
      </c>
      <c r="M71" s="117">
        <v>3</v>
      </c>
      <c r="N71" s="117"/>
      <c r="O71" s="117"/>
      <c r="P71" s="714">
        <f t="shared" si="1"/>
        <v>6</v>
      </c>
      <c r="Q71" s="714">
        <f t="shared" si="2"/>
        <v>0</v>
      </c>
      <c r="R71" s="714"/>
      <c r="T71" s="714"/>
      <c r="U71" s="745">
        <v>6</v>
      </c>
      <c r="V71" s="784" t="s">
        <v>7507</v>
      </c>
      <c r="W71" s="757">
        <v>3</v>
      </c>
      <c r="X71" s="789">
        <v>4.8</v>
      </c>
      <c r="Y71" s="790">
        <v>1</v>
      </c>
      <c r="Z71" s="792">
        <f t="shared" si="3"/>
        <v>8.8000000000000007</v>
      </c>
      <c r="AA71" s="793">
        <f t="shared" si="4"/>
        <v>4.4000000000000004</v>
      </c>
      <c r="AB71" s="16">
        <v>5</v>
      </c>
    </row>
    <row r="72" spans="1:28" ht="19.5" customHeight="1">
      <c r="A72" s="133">
        <v>10</v>
      </c>
      <c r="B72" s="1392" t="s">
        <v>12532</v>
      </c>
      <c r="C72" s="1392"/>
      <c r="D72" s="117">
        <v>8</v>
      </c>
      <c r="E72" s="117">
        <v>32</v>
      </c>
      <c r="F72" s="117">
        <f t="shared" si="0"/>
        <v>256</v>
      </c>
      <c r="G72" s="117" t="s">
        <v>1739</v>
      </c>
      <c r="H72" s="1042">
        <v>3</v>
      </c>
      <c r="I72" s="117" t="s">
        <v>1724</v>
      </c>
      <c r="J72" s="117"/>
      <c r="K72" s="117"/>
      <c r="L72" s="117">
        <v>2</v>
      </c>
      <c r="M72" s="117">
        <v>1</v>
      </c>
      <c r="N72" s="117"/>
      <c r="O72" s="117"/>
      <c r="P72" s="714">
        <f t="shared" si="1"/>
        <v>3</v>
      </c>
      <c r="Q72" s="714">
        <f t="shared" si="2"/>
        <v>0</v>
      </c>
      <c r="R72" s="714"/>
      <c r="T72" s="714"/>
      <c r="U72" s="745">
        <v>7</v>
      </c>
      <c r="V72" s="785" t="s">
        <v>12518</v>
      </c>
      <c r="W72" s="757">
        <v>3</v>
      </c>
      <c r="X72" s="789">
        <v>0</v>
      </c>
      <c r="Y72" s="790">
        <v>0</v>
      </c>
      <c r="Z72" s="792">
        <f t="shared" si="3"/>
        <v>3</v>
      </c>
      <c r="AA72" s="793">
        <f t="shared" si="4"/>
        <v>1.5</v>
      </c>
      <c r="AB72" s="16">
        <v>2</v>
      </c>
    </row>
    <row r="73" spans="1:28" ht="19.5" customHeight="1">
      <c r="A73" s="133">
        <v>11</v>
      </c>
      <c r="B73" s="1392" t="s">
        <v>12533</v>
      </c>
      <c r="C73" s="1392"/>
      <c r="D73" s="117">
        <v>18</v>
      </c>
      <c r="E73" s="117">
        <v>32</v>
      </c>
      <c r="F73" s="117">
        <f t="shared" si="0"/>
        <v>576</v>
      </c>
      <c r="G73" s="117" t="s">
        <v>1739</v>
      </c>
      <c r="H73" s="1042">
        <v>6</v>
      </c>
      <c r="I73" s="117" t="s">
        <v>1724</v>
      </c>
      <c r="J73" s="117"/>
      <c r="K73" s="117"/>
      <c r="L73" s="117">
        <v>3</v>
      </c>
      <c r="M73" s="117">
        <v>3</v>
      </c>
      <c r="N73" s="117"/>
      <c r="O73" s="117"/>
      <c r="P73" s="714">
        <f t="shared" si="1"/>
        <v>6</v>
      </c>
      <c r="Q73" s="714">
        <f t="shared" si="2"/>
        <v>0</v>
      </c>
      <c r="R73" s="714"/>
      <c r="T73" s="714"/>
      <c r="U73" s="745">
        <v>8</v>
      </c>
      <c r="V73" s="786" t="s">
        <v>12519</v>
      </c>
      <c r="W73" s="757">
        <v>3</v>
      </c>
      <c r="X73" s="789">
        <v>0</v>
      </c>
      <c r="Y73" s="790">
        <v>0</v>
      </c>
      <c r="Z73" s="792">
        <f t="shared" si="3"/>
        <v>3</v>
      </c>
      <c r="AA73" s="793">
        <f t="shared" si="4"/>
        <v>1.5</v>
      </c>
      <c r="AB73" s="16">
        <v>2</v>
      </c>
    </row>
    <row r="74" spans="1:28" ht="19.5" customHeight="1">
      <c r="A74" s="133">
        <v>12</v>
      </c>
      <c r="B74" s="1392" t="s">
        <v>12536</v>
      </c>
      <c r="C74" s="1392"/>
      <c r="D74" s="117">
        <v>0.5</v>
      </c>
      <c r="E74" s="117">
        <v>32</v>
      </c>
      <c r="F74" s="117">
        <f t="shared" si="0"/>
        <v>16</v>
      </c>
      <c r="G74" s="117" t="s">
        <v>1739</v>
      </c>
      <c r="H74" s="1042">
        <v>1</v>
      </c>
      <c r="I74" s="117" t="s">
        <v>1724</v>
      </c>
      <c r="J74" s="117"/>
      <c r="K74" s="117"/>
      <c r="L74" s="117">
        <v>1</v>
      </c>
      <c r="M74" s="117"/>
      <c r="N74" s="117"/>
      <c r="O74" s="117"/>
      <c r="P74" s="714">
        <f t="shared" si="1"/>
        <v>1</v>
      </c>
      <c r="Q74" s="714">
        <f t="shared" si="2"/>
        <v>0</v>
      </c>
      <c r="R74" s="714"/>
      <c r="T74" s="714"/>
      <c r="U74" s="745">
        <v>9</v>
      </c>
      <c r="V74" s="786" t="s">
        <v>16777</v>
      </c>
      <c r="W74" s="757">
        <v>3</v>
      </c>
      <c r="X74" s="789">
        <v>0</v>
      </c>
      <c r="Y74" s="790">
        <v>0</v>
      </c>
      <c r="Z74" s="792">
        <f t="shared" si="3"/>
        <v>3</v>
      </c>
      <c r="AA74" s="793">
        <f t="shared" si="4"/>
        <v>1.5</v>
      </c>
      <c r="AB74" s="16">
        <v>2</v>
      </c>
    </row>
    <row r="75" spans="1:28" ht="19.5" customHeight="1">
      <c r="A75" s="133">
        <v>13</v>
      </c>
      <c r="B75" s="1392" t="s">
        <v>4777</v>
      </c>
      <c r="C75" s="1392"/>
      <c r="D75" s="117">
        <v>0.5</v>
      </c>
      <c r="E75" s="117">
        <v>32</v>
      </c>
      <c r="F75" s="117">
        <f t="shared" si="0"/>
        <v>16</v>
      </c>
      <c r="G75" s="117" t="s">
        <v>1739</v>
      </c>
      <c r="H75" s="1042">
        <v>1</v>
      </c>
      <c r="I75" s="117" t="s">
        <v>1724</v>
      </c>
      <c r="J75" s="117"/>
      <c r="K75" s="117"/>
      <c r="L75" s="117">
        <v>1</v>
      </c>
      <c r="M75" s="117"/>
      <c r="N75" s="117"/>
      <c r="O75" s="117"/>
      <c r="P75" s="714">
        <f t="shared" si="1"/>
        <v>1</v>
      </c>
      <c r="Q75" s="714">
        <f t="shared" si="2"/>
        <v>0</v>
      </c>
      <c r="R75" s="714"/>
      <c r="T75" s="714"/>
      <c r="U75" s="745">
        <v>10</v>
      </c>
      <c r="V75" s="786" t="s">
        <v>7615</v>
      </c>
      <c r="W75" s="757">
        <v>3</v>
      </c>
      <c r="X75" s="789">
        <v>0</v>
      </c>
      <c r="Y75" s="790">
        <v>0</v>
      </c>
      <c r="Z75" s="792">
        <f t="shared" si="3"/>
        <v>3</v>
      </c>
      <c r="AA75" s="793">
        <f t="shared" si="4"/>
        <v>1.5</v>
      </c>
      <c r="AB75" s="16">
        <v>2</v>
      </c>
    </row>
    <row r="76" spans="1:28" ht="19.5" customHeight="1">
      <c r="A76" s="133">
        <v>14</v>
      </c>
      <c r="B76" s="1392" t="s">
        <v>4128</v>
      </c>
      <c r="C76" s="1392"/>
      <c r="D76" s="117">
        <v>0.5</v>
      </c>
      <c r="E76" s="117">
        <v>32</v>
      </c>
      <c r="F76" s="117">
        <f t="shared" si="0"/>
        <v>16</v>
      </c>
      <c r="G76" s="117" t="s">
        <v>1739</v>
      </c>
      <c r="H76" s="1042">
        <v>1</v>
      </c>
      <c r="I76" s="117" t="s">
        <v>1724</v>
      </c>
      <c r="J76" s="117"/>
      <c r="K76" s="117"/>
      <c r="L76" s="117">
        <v>1</v>
      </c>
      <c r="M76" s="117"/>
      <c r="N76" s="117"/>
      <c r="O76" s="117"/>
      <c r="P76" s="714">
        <f t="shared" si="1"/>
        <v>1</v>
      </c>
      <c r="Q76" s="714">
        <f t="shared" si="2"/>
        <v>0</v>
      </c>
      <c r="R76" s="714"/>
      <c r="T76" s="714"/>
      <c r="U76" s="745">
        <v>11</v>
      </c>
      <c r="V76" s="786" t="s">
        <v>7618</v>
      </c>
      <c r="W76" s="757">
        <v>3</v>
      </c>
      <c r="X76" s="789">
        <v>0</v>
      </c>
      <c r="Y76" s="790">
        <v>0</v>
      </c>
      <c r="Z76" s="792">
        <f t="shared" si="3"/>
        <v>3</v>
      </c>
      <c r="AA76" s="793">
        <f t="shared" si="4"/>
        <v>1.5</v>
      </c>
      <c r="AB76" s="16">
        <v>2</v>
      </c>
    </row>
    <row r="77" spans="1:28" ht="19.5" customHeight="1">
      <c r="Q77" s="714"/>
      <c r="T77" s="714"/>
      <c r="U77" s="745">
        <v>12</v>
      </c>
      <c r="V77" s="786" t="s">
        <v>7619</v>
      </c>
      <c r="W77" s="757">
        <v>3</v>
      </c>
      <c r="X77" s="789">
        <v>0</v>
      </c>
      <c r="Y77" s="790">
        <v>1</v>
      </c>
      <c r="Z77" s="792">
        <f t="shared" si="3"/>
        <v>4</v>
      </c>
      <c r="AA77" s="793">
        <f t="shared" si="4"/>
        <v>2</v>
      </c>
      <c r="AB77" s="16">
        <v>2</v>
      </c>
    </row>
    <row r="78" spans="1:28" ht="19.5" customHeight="1">
      <c r="T78" s="714"/>
      <c r="U78" s="745">
        <v>13</v>
      </c>
      <c r="V78" s="786" t="s">
        <v>7620</v>
      </c>
      <c r="W78" s="757">
        <v>3</v>
      </c>
      <c r="X78" s="789">
        <v>2.4</v>
      </c>
      <c r="Y78" s="790">
        <v>0</v>
      </c>
      <c r="Z78" s="792">
        <f t="shared" si="3"/>
        <v>5.4</v>
      </c>
      <c r="AA78" s="793">
        <f t="shared" si="4"/>
        <v>2.7</v>
      </c>
      <c r="AB78" s="16">
        <v>3</v>
      </c>
    </row>
    <row r="79" spans="1:28" ht="19.5" customHeight="1">
      <c r="T79" s="714"/>
      <c r="U79" s="745">
        <v>14</v>
      </c>
      <c r="V79" s="786" t="s">
        <v>7425</v>
      </c>
      <c r="W79" s="757">
        <v>3</v>
      </c>
      <c r="X79" s="789">
        <v>0</v>
      </c>
      <c r="Y79" s="790"/>
      <c r="Z79" s="792">
        <f t="shared" si="3"/>
        <v>3</v>
      </c>
      <c r="AA79" s="793">
        <f t="shared" si="4"/>
        <v>1.5</v>
      </c>
      <c r="AB79" s="16">
        <v>2</v>
      </c>
    </row>
    <row r="80" spans="1:28" ht="19.5" customHeight="1">
      <c r="U80" s="745">
        <v>15</v>
      </c>
      <c r="V80" s="786" t="s">
        <v>7426</v>
      </c>
      <c r="W80" s="757">
        <v>3</v>
      </c>
      <c r="X80" s="789">
        <v>0</v>
      </c>
      <c r="Y80" s="790">
        <v>0</v>
      </c>
      <c r="Z80" s="792">
        <f t="shared" si="3"/>
        <v>3</v>
      </c>
      <c r="AA80" s="793">
        <f t="shared" si="4"/>
        <v>1.5</v>
      </c>
      <c r="AB80" s="16">
        <v>2</v>
      </c>
    </row>
    <row r="81" spans="20:28" ht="19.5" customHeight="1">
      <c r="T81" s="829"/>
      <c r="U81" s="745">
        <v>16</v>
      </c>
      <c r="V81" s="786" t="s">
        <v>7427</v>
      </c>
      <c r="W81" s="757">
        <v>3</v>
      </c>
      <c r="X81" s="789">
        <v>2.4</v>
      </c>
      <c r="Y81" s="790">
        <v>0</v>
      </c>
      <c r="Z81" s="792">
        <f t="shared" si="3"/>
        <v>5.4</v>
      </c>
      <c r="AA81" s="793">
        <f t="shared" si="4"/>
        <v>2.7</v>
      </c>
      <c r="AB81" s="16">
        <v>3</v>
      </c>
    </row>
    <row r="82" spans="20:28" ht="19.5" customHeight="1">
      <c r="U82" s="745">
        <v>17</v>
      </c>
      <c r="V82" s="786" t="s">
        <v>7428</v>
      </c>
      <c r="W82" s="757">
        <v>3</v>
      </c>
      <c r="X82" s="789">
        <v>0</v>
      </c>
      <c r="Y82" s="790">
        <v>1</v>
      </c>
      <c r="Z82" s="792">
        <f t="shared" si="3"/>
        <v>4</v>
      </c>
      <c r="AA82" s="793">
        <f t="shared" si="4"/>
        <v>2</v>
      </c>
      <c r="AB82" s="16">
        <v>2</v>
      </c>
    </row>
    <row r="83" spans="20:28" ht="19.5" customHeight="1">
      <c r="U83" s="745">
        <v>18</v>
      </c>
      <c r="V83" s="786" t="s">
        <v>7429</v>
      </c>
      <c r="W83" s="757">
        <v>3</v>
      </c>
      <c r="X83" s="789">
        <v>2.4</v>
      </c>
      <c r="Y83" s="790">
        <v>0</v>
      </c>
      <c r="Z83" s="792">
        <f t="shared" si="3"/>
        <v>5.4</v>
      </c>
      <c r="AA83" s="793">
        <f t="shared" si="4"/>
        <v>2.7</v>
      </c>
      <c r="AB83" s="16">
        <v>3</v>
      </c>
    </row>
    <row r="84" spans="20:28" ht="19.5" customHeight="1">
      <c r="U84" s="745">
        <v>19</v>
      </c>
      <c r="V84" s="786" t="s">
        <v>7430</v>
      </c>
      <c r="W84" s="757">
        <v>3</v>
      </c>
      <c r="X84" s="789">
        <v>2.4</v>
      </c>
      <c r="Y84" s="790">
        <v>0</v>
      </c>
      <c r="Z84" s="792">
        <f t="shared" si="3"/>
        <v>5.4</v>
      </c>
      <c r="AA84" s="793">
        <f t="shared" si="4"/>
        <v>2.7</v>
      </c>
      <c r="AB84" s="16">
        <v>3</v>
      </c>
    </row>
    <row r="85" spans="20:28" ht="19.5" customHeight="1">
      <c r="U85" s="745">
        <v>20</v>
      </c>
      <c r="V85" s="786" t="s">
        <v>7431</v>
      </c>
      <c r="W85" s="757">
        <v>3</v>
      </c>
      <c r="X85" s="789">
        <v>2.4</v>
      </c>
      <c r="Y85" s="790">
        <v>0</v>
      </c>
      <c r="Z85" s="792">
        <f t="shared" si="3"/>
        <v>5.4</v>
      </c>
      <c r="AA85" s="793">
        <f t="shared" si="4"/>
        <v>2.7</v>
      </c>
      <c r="AB85" s="16">
        <v>3</v>
      </c>
    </row>
    <row r="86" spans="20:28" ht="19.5" customHeight="1">
      <c r="U86" s="745">
        <v>21</v>
      </c>
      <c r="V86" s="786" t="s">
        <v>7432</v>
      </c>
      <c r="W86" s="757">
        <v>3</v>
      </c>
      <c r="X86" s="789">
        <v>0</v>
      </c>
      <c r="Y86" s="790">
        <v>0</v>
      </c>
      <c r="Z86" s="792">
        <f t="shared" si="3"/>
        <v>3</v>
      </c>
      <c r="AA86" s="793">
        <f t="shared" si="4"/>
        <v>1.5</v>
      </c>
      <c r="AB86" s="16">
        <v>2</v>
      </c>
    </row>
    <row r="87" spans="20:28" ht="19.5" customHeight="1">
      <c r="U87" s="745">
        <v>22</v>
      </c>
      <c r="V87" s="786" t="s">
        <v>7433</v>
      </c>
      <c r="W87" s="757">
        <v>3</v>
      </c>
      <c r="X87" s="789">
        <v>0</v>
      </c>
      <c r="Y87" s="790">
        <v>0</v>
      </c>
      <c r="Z87" s="792">
        <f t="shared" si="3"/>
        <v>3</v>
      </c>
      <c r="AA87" s="793">
        <f t="shared" si="4"/>
        <v>1.5</v>
      </c>
      <c r="AB87" s="16">
        <v>2</v>
      </c>
    </row>
    <row r="88" spans="20:28" ht="19.5" customHeight="1">
      <c r="U88" s="745">
        <v>23</v>
      </c>
      <c r="V88" s="786" t="s">
        <v>7434</v>
      </c>
      <c r="W88" s="757">
        <v>3</v>
      </c>
      <c r="X88" s="789">
        <v>0</v>
      </c>
      <c r="Y88" s="790">
        <v>0</v>
      </c>
      <c r="Z88" s="792">
        <f t="shared" si="3"/>
        <v>3</v>
      </c>
      <c r="AA88" s="793">
        <f t="shared" si="4"/>
        <v>1.5</v>
      </c>
      <c r="AB88" s="16">
        <v>2</v>
      </c>
    </row>
    <row r="89" spans="20:28" ht="19.5" customHeight="1">
      <c r="U89" s="745">
        <v>24</v>
      </c>
      <c r="V89" s="786" t="s">
        <v>7435</v>
      </c>
      <c r="W89" s="757">
        <v>3</v>
      </c>
      <c r="X89" s="789">
        <v>0</v>
      </c>
      <c r="Y89" s="790">
        <v>1</v>
      </c>
      <c r="Z89" s="792">
        <f t="shared" si="3"/>
        <v>4</v>
      </c>
      <c r="AA89" s="793">
        <f t="shared" si="4"/>
        <v>2</v>
      </c>
      <c r="AB89" s="16">
        <v>2</v>
      </c>
    </row>
    <row r="90" spans="20:28" ht="19.5" customHeight="1">
      <c r="U90" s="745">
        <v>25</v>
      </c>
      <c r="V90" s="786" t="s">
        <v>7436</v>
      </c>
      <c r="W90" s="757">
        <v>3</v>
      </c>
      <c r="X90" s="789">
        <v>0</v>
      </c>
      <c r="Y90" s="790">
        <v>0</v>
      </c>
      <c r="Z90" s="792">
        <f t="shared" si="3"/>
        <v>3</v>
      </c>
      <c r="AA90" s="793">
        <f t="shared" si="4"/>
        <v>1.5</v>
      </c>
      <c r="AB90" s="16">
        <v>2</v>
      </c>
    </row>
    <row r="91" spans="20:28" ht="19.5" customHeight="1">
      <c r="U91" s="745">
        <v>26</v>
      </c>
      <c r="V91" s="786" t="s">
        <v>7437</v>
      </c>
      <c r="W91" s="757">
        <v>3</v>
      </c>
      <c r="X91" s="789">
        <v>0</v>
      </c>
      <c r="Y91" s="790">
        <v>0</v>
      </c>
      <c r="Z91" s="792">
        <f t="shared" si="3"/>
        <v>3</v>
      </c>
      <c r="AA91" s="793">
        <f t="shared" si="4"/>
        <v>1.5</v>
      </c>
      <c r="AB91" s="16">
        <v>2</v>
      </c>
    </row>
    <row r="92" spans="20:28" ht="19.5" customHeight="1">
      <c r="U92" s="745">
        <v>27</v>
      </c>
      <c r="V92" s="786" t="s">
        <v>7438</v>
      </c>
      <c r="W92" s="757">
        <v>3</v>
      </c>
      <c r="X92" s="789">
        <v>0</v>
      </c>
      <c r="Y92" s="790">
        <v>0</v>
      </c>
      <c r="Z92" s="792">
        <f t="shared" si="3"/>
        <v>3</v>
      </c>
      <c r="AA92" s="793">
        <f t="shared" si="4"/>
        <v>1.5</v>
      </c>
      <c r="AB92" s="16">
        <v>2</v>
      </c>
    </row>
    <row r="93" spans="20:28" ht="19.5" customHeight="1">
      <c r="U93" s="745">
        <v>28</v>
      </c>
      <c r="V93" s="786" t="s">
        <v>7440</v>
      </c>
      <c r="W93" s="757">
        <v>3</v>
      </c>
      <c r="X93" s="789">
        <v>0</v>
      </c>
      <c r="Y93" s="790">
        <v>0</v>
      </c>
      <c r="Z93" s="792">
        <f t="shared" si="3"/>
        <v>3</v>
      </c>
      <c r="AA93" s="793">
        <f t="shared" si="4"/>
        <v>1.5</v>
      </c>
      <c r="AB93" s="16">
        <v>2</v>
      </c>
    </row>
    <row r="94" spans="20:28" ht="19.5" customHeight="1">
      <c r="U94" s="745">
        <v>29</v>
      </c>
      <c r="V94" s="786" t="s">
        <v>7441</v>
      </c>
      <c r="W94" s="757">
        <v>3</v>
      </c>
      <c r="X94" s="789">
        <v>0</v>
      </c>
      <c r="Y94" s="790">
        <v>1</v>
      </c>
      <c r="Z94" s="792">
        <f t="shared" si="3"/>
        <v>4</v>
      </c>
      <c r="AA94" s="793">
        <f t="shared" si="4"/>
        <v>2</v>
      </c>
      <c r="AB94" s="16">
        <v>2</v>
      </c>
    </row>
    <row r="95" spans="20:28" ht="19.5" customHeight="1">
      <c r="U95" s="745">
        <v>30</v>
      </c>
      <c r="V95" s="787" t="s">
        <v>7442</v>
      </c>
      <c r="W95" s="757">
        <v>3</v>
      </c>
      <c r="X95" s="789">
        <v>0</v>
      </c>
      <c r="Y95" s="790">
        <v>0</v>
      </c>
      <c r="Z95" s="792">
        <f t="shared" si="3"/>
        <v>3</v>
      </c>
      <c r="AA95" s="793">
        <f t="shared" si="4"/>
        <v>1.5</v>
      </c>
      <c r="AB95" s="16">
        <v>2</v>
      </c>
    </row>
    <row r="96" spans="20:28" ht="19.5" customHeight="1">
      <c r="U96" s="745">
        <v>31</v>
      </c>
      <c r="V96" s="787" t="s">
        <v>16778</v>
      </c>
      <c r="W96" s="757">
        <v>3</v>
      </c>
      <c r="X96" s="789">
        <v>0</v>
      </c>
      <c r="Y96" s="790">
        <v>1</v>
      </c>
      <c r="Z96" s="792">
        <f t="shared" si="3"/>
        <v>4</v>
      </c>
      <c r="AA96" s="793">
        <f t="shared" si="4"/>
        <v>2</v>
      </c>
      <c r="AB96" s="16">
        <v>2</v>
      </c>
    </row>
    <row r="97" spans="1:28" ht="19.5" customHeight="1">
      <c r="U97" s="745">
        <v>32</v>
      </c>
      <c r="V97" s="787" t="s">
        <v>7444</v>
      </c>
      <c r="W97" s="757">
        <v>3</v>
      </c>
      <c r="X97" s="789">
        <v>0</v>
      </c>
      <c r="Y97" s="790">
        <v>1</v>
      </c>
      <c r="Z97" s="792">
        <f t="shared" si="3"/>
        <v>4</v>
      </c>
      <c r="AA97" s="793">
        <f t="shared" si="4"/>
        <v>2</v>
      </c>
      <c r="AB97" s="16">
        <v>2</v>
      </c>
    </row>
    <row r="98" spans="1:28" ht="19.5" customHeight="1">
      <c r="U98" s="745">
        <v>33</v>
      </c>
      <c r="V98" s="787" t="s">
        <v>12520</v>
      </c>
      <c r="W98" s="757">
        <v>3</v>
      </c>
      <c r="X98" s="789">
        <v>2.4</v>
      </c>
      <c r="Y98" s="790">
        <v>0</v>
      </c>
      <c r="Z98" s="792">
        <f t="shared" si="3"/>
        <v>5.4</v>
      </c>
      <c r="AA98" s="793">
        <f t="shared" si="4"/>
        <v>2.7</v>
      </c>
      <c r="AB98" s="16">
        <v>3</v>
      </c>
    </row>
    <row r="99" spans="1:28" ht="19.5" customHeight="1">
      <c r="U99" s="745">
        <v>34</v>
      </c>
      <c r="V99" s="788" t="s">
        <v>12521</v>
      </c>
      <c r="W99" s="757">
        <v>3</v>
      </c>
      <c r="X99" s="789">
        <v>4.8</v>
      </c>
      <c r="Y99" s="790">
        <v>0</v>
      </c>
      <c r="Z99" s="792">
        <f t="shared" si="3"/>
        <v>7.8</v>
      </c>
      <c r="AA99" s="793">
        <f t="shared" si="4"/>
        <v>3.9</v>
      </c>
      <c r="AB99" s="16">
        <v>4</v>
      </c>
    </row>
    <row r="100" spans="1:28" ht="19.5" customHeight="1">
      <c r="U100" s="745">
        <v>35</v>
      </c>
      <c r="V100" s="788" t="s">
        <v>12522</v>
      </c>
      <c r="W100" s="757">
        <v>3</v>
      </c>
      <c r="X100" s="789">
        <v>2.4</v>
      </c>
      <c r="Y100" s="790">
        <v>0</v>
      </c>
      <c r="Z100" s="792">
        <f t="shared" si="3"/>
        <v>5.4</v>
      </c>
      <c r="AA100" s="793">
        <f t="shared" si="4"/>
        <v>2.7</v>
      </c>
      <c r="AB100" s="16">
        <v>3</v>
      </c>
    </row>
    <row r="101" spans="1:28" ht="19.5" customHeight="1">
      <c r="A101" s="709"/>
      <c r="B101" s="709"/>
      <c r="C101" s="709"/>
      <c r="D101" s="709"/>
      <c r="E101" s="709"/>
      <c r="F101" s="709"/>
      <c r="G101" s="709"/>
      <c r="H101" s="709"/>
      <c r="I101" s="709"/>
      <c r="J101" s="709"/>
      <c r="K101" s="709"/>
      <c r="L101" s="709"/>
      <c r="U101" s="745">
        <v>36</v>
      </c>
      <c r="V101" s="788" t="s">
        <v>7509</v>
      </c>
      <c r="W101" s="757">
        <v>3</v>
      </c>
      <c r="X101" s="789">
        <v>0</v>
      </c>
      <c r="Y101" s="790">
        <v>0</v>
      </c>
      <c r="Z101" s="792">
        <f t="shared" si="3"/>
        <v>3</v>
      </c>
      <c r="AA101" s="793">
        <f t="shared" si="4"/>
        <v>1.5</v>
      </c>
      <c r="AB101" s="16">
        <v>2</v>
      </c>
    </row>
    <row r="102" spans="1:28" ht="19.5" customHeight="1">
      <c r="A102" s="991"/>
      <c r="B102" s="1019"/>
      <c r="C102" s="1019"/>
      <c r="D102" s="991"/>
      <c r="E102" s="991"/>
      <c r="F102" s="991"/>
      <c r="G102" s="991"/>
      <c r="H102" s="991"/>
      <c r="I102" s="991"/>
      <c r="J102" s="991"/>
      <c r="K102" s="991"/>
      <c r="L102" s="706"/>
      <c r="M102" s="795"/>
      <c r="U102" s="745">
        <v>37</v>
      </c>
      <c r="V102" s="788" t="s">
        <v>12523</v>
      </c>
      <c r="W102" s="757">
        <v>3</v>
      </c>
      <c r="X102" s="789">
        <v>0</v>
      </c>
      <c r="Y102" s="790">
        <v>0</v>
      </c>
      <c r="Z102" s="792">
        <f t="shared" si="3"/>
        <v>3</v>
      </c>
      <c r="AA102" s="793">
        <f t="shared" si="4"/>
        <v>1.5</v>
      </c>
      <c r="AB102" s="16">
        <v>2</v>
      </c>
    </row>
    <row r="103" spans="1:28" ht="19.5" customHeight="1">
      <c r="A103" s="706"/>
      <c r="B103" s="709"/>
      <c r="C103" s="709"/>
      <c r="D103" s="709"/>
      <c r="E103" s="709"/>
      <c r="F103" s="709"/>
      <c r="G103" s="709"/>
      <c r="H103" s="709"/>
      <c r="I103" s="709"/>
      <c r="J103" s="1014"/>
      <c r="K103" s="1014"/>
      <c r="L103" s="709"/>
      <c r="U103" s="745">
        <v>38</v>
      </c>
      <c r="V103" s="788" t="s">
        <v>16779</v>
      </c>
      <c r="W103" s="757">
        <v>3</v>
      </c>
      <c r="X103" s="789">
        <v>4.8</v>
      </c>
      <c r="Y103" s="790">
        <v>1</v>
      </c>
      <c r="Z103" s="792">
        <f t="shared" ref="Z103:Z104" si="5">SUM(W103:Y103)</f>
        <v>8.8000000000000007</v>
      </c>
      <c r="AA103" s="793">
        <f t="shared" ref="AA103:AA104" si="6">+Z103/2</f>
        <v>4.4000000000000004</v>
      </c>
      <c r="AB103" s="919">
        <v>5</v>
      </c>
    </row>
    <row r="104" spans="1:28" s="132" customFormat="1" ht="33.75" customHeight="1">
      <c r="A104" s="706"/>
      <c r="B104" s="709"/>
      <c r="C104" s="709"/>
      <c r="D104" s="709"/>
      <c r="E104" s="709"/>
      <c r="F104" s="709"/>
      <c r="G104" s="709"/>
      <c r="H104" s="709"/>
      <c r="I104" s="709"/>
      <c r="J104" s="1014"/>
      <c r="K104" s="1014"/>
      <c r="L104" s="709"/>
      <c r="M104" s="583"/>
      <c r="U104" s="826">
        <v>39</v>
      </c>
      <c r="V104" s="788" t="s">
        <v>16780</v>
      </c>
      <c r="W104" s="757">
        <v>3</v>
      </c>
      <c r="X104" s="789">
        <v>4.8</v>
      </c>
      <c r="Y104" s="790">
        <v>1</v>
      </c>
      <c r="Z104" s="792">
        <f t="shared" si="5"/>
        <v>8.8000000000000007</v>
      </c>
      <c r="AA104" s="793">
        <f t="shared" si="6"/>
        <v>4.4000000000000004</v>
      </c>
      <c r="AB104" s="919">
        <v>5</v>
      </c>
    </row>
    <row r="105" spans="1:28" ht="19.5" customHeight="1">
      <c r="A105" s="706"/>
      <c r="B105" s="709"/>
      <c r="C105" s="709"/>
      <c r="D105" s="709"/>
      <c r="E105" s="709"/>
      <c r="F105" s="709"/>
      <c r="G105" s="709"/>
      <c r="H105" s="709"/>
      <c r="I105" s="709"/>
      <c r="J105" s="1014"/>
      <c r="K105" s="1014"/>
      <c r="L105" s="709"/>
      <c r="U105" s="745">
        <v>40</v>
      </c>
      <c r="V105" s="788" t="s">
        <v>16781</v>
      </c>
      <c r="W105" s="757">
        <v>3</v>
      </c>
      <c r="X105" s="789">
        <v>2.4</v>
      </c>
      <c r="Y105" s="790">
        <v>1</v>
      </c>
      <c r="Z105" s="792">
        <f t="shared" si="3"/>
        <v>6.4</v>
      </c>
      <c r="AA105" s="793">
        <f t="shared" si="4"/>
        <v>3.2</v>
      </c>
      <c r="AB105" s="16">
        <v>4</v>
      </c>
    </row>
    <row r="106" spans="1:28" ht="19.5" customHeight="1">
      <c r="A106" s="706"/>
      <c r="B106" s="709"/>
      <c r="C106" s="709"/>
      <c r="D106" s="709"/>
      <c r="E106" s="709"/>
      <c r="F106" s="709"/>
      <c r="G106" s="709"/>
      <c r="H106" s="709"/>
      <c r="I106" s="709"/>
      <c r="J106" s="1014"/>
      <c r="K106" s="1014"/>
      <c r="L106" s="709"/>
      <c r="U106" s="745">
        <v>41</v>
      </c>
      <c r="V106" s="788" t="s">
        <v>16782</v>
      </c>
      <c r="W106" s="757">
        <v>3</v>
      </c>
      <c r="X106" s="789">
        <v>0</v>
      </c>
      <c r="Y106" s="790">
        <v>0</v>
      </c>
      <c r="Z106" s="792">
        <f t="shared" si="3"/>
        <v>3</v>
      </c>
      <c r="AA106" s="793">
        <f t="shared" si="4"/>
        <v>1.5</v>
      </c>
      <c r="AB106" s="16">
        <v>2</v>
      </c>
    </row>
    <row r="107" spans="1:28" ht="19.5" customHeight="1">
      <c r="A107" s="706"/>
      <c r="B107" s="709"/>
      <c r="C107" s="709"/>
      <c r="D107" s="709"/>
      <c r="E107" s="709"/>
      <c r="F107" s="709"/>
      <c r="G107" s="709"/>
      <c r="H107" s="709"/>
      <c r="I107" s="709"/>
      <c r="J107" s="1014"/>
      <c r="K107" s="1014"/>
      <c r="L107" s="709"/>
      <c r="U107" s="999">
        <v>42</v>
      </c>
      <c r="V107" s="788" t="s">
        <v>16783</v>
      </c>
      <c r="W107" s="757">
        <v>3</v>
      </c>
      <c r="X107" s="789">
        <v>2.4</v>
      </c>
      <c r="Y107" s="790">
        <v>0</v>
      </c>
      <c r="Z107" s="792">
        <f t="shared" si="3"/>
        <v>5.4</v>
      </c>
      <c r="AA107" s="793">
        <f t="shared" si="4"/>
        <v>2.7</v>
      </c>
      <c r="AB107" s="16">
        <v>3</v>
      </c>
    </row>
    <row r="108" spans="1:28" ht="19.5" customHeight="1">
      <c r="A108" s="706"/>
      <c r="B108" s="709"/>
      <c r="C108" s="709"/>
      <c r="D108" s="709"/>
      <c r="E108" s="709"/>
      <c r="F108" s="709"/>
      <c r="G108" s="709"/>
      <c r="H108" s="709"/>
      <c r="I108" s="709"/>
      <c r="J108" s="1014"/>
      <c r="K108" s="1014"/>
      <c r="L108" s="709"/>
      <c r="U108" s="999">
        <v>43</v>
      </c>
      <c r="V108" s="788" t="s">
        <v>16784</v>
      </c>
      <c r="W108" s="757">
        <v>3</v>
      </c>
      <c r="X108" s="789">
        <v>2.4</v>
      </c>
      <c r="Y108" s="790">
        <v>0</v>
      </c>
      <c r="Z108" s="792">
        <f t="shared" ref="Z108:Z116" si="7">SUM(W108:Y108)</f>
        <v>5.4</v>
      </c>
      <c r="AA108" s="793">
        <f t="shared" ref="AA108:AA116" si="8">+Z108/2</f>
        <v>2.7</v>
      </c>
      <c r="AB108" s="919">
        <v>3</v>
      </c>
    </row>
    <row r="109" spans="1:28" ht="19.5" customHeight="1">
      <c r="A109" s="706"/>
      <c r="B109" s="709"/>
      <c r="C109" s="709"/>
      <c r="D109" s="709"/>
      <c r="E109" s="709"/>
      <c r="F109" s="709"/>
      <c r="G109" s="709"/>
      <c r="H109" s="709"/>
      <c r="I109" s="709"/>
      <c r="J109" s="1014"/>
      <c r="K109" s="1014"/>
      <c r="L109" s="709"/>
      <c r="U109" s="999">
        <v>44</v>
      </c>
      <c r="V109" s="788" t="s">
        <v>16785</v>
      </c>
      <c r="W109" s="757">
        <v>3</v>
      </c>
      <c r="X109" s="789">
        <v>2.4</v>
      </c>
      <c r="Y109" s="790">
        <v>0</v>
      </c>
      <c r="Z109" s="792">
        <f t="shared" si="7"/>
        <v>5.4</v>
      </c>
      <c r="AA109" s="793">
        <f t="shared" si="8"/>
        <v>2.7</v>
      </c>
      <c r="AB109" s="919">
        <v>3</v>
      </c>
    </row>
    <row r="110" spans="1:28" ht="19.5" customHeight="1">
      <c r="A110" s="706"/>
      <c r="B110" s="709"/>
      <c r="C110" s="709"/>
      <c r="D110" s="709"/>
      <c r="E110" s="709"/>
      <c r="F110" s="709"/>
      <c r="G110" s="709"/>
      <c r="H110" s="709"/>
      <c r="I110" s="709"/>
      <c r="J110" s="1014"/>
      <c r="K110" s="1014"/>
      <c r="L110" s="709"/>
      <c r="U110" s="999">
        <v>45</v>
      </c>
      <c r="V110" s="788" t="s">
        <v>16786</v>
      </c>
      <c r="W110" s="757">
        <v>3</v>
      </c>
      <c r="X110" s="789">
        <v>2.4</v>
      </c>
      <c r="Y110" s="790">
        <v>0</v>
      </c>
      <c r="Z110" s="792">
        <f t="shared" si="7"/>
        <v>5.4</v>
      </c>
      <c r="AA110" s="793">
        <f t="shared" si="8"/>
        <v>2.7</v>
      </c>
      <c r="AB110" s="919">
        <v>3</v>
      </c>
    </row>
    <row r="111" spans="1:28" ht="19.5" customHeight="1">
      <c r="A111" s="706"/>
      <c r="B111" s="709"/>
      <c r="C111" s="709"/>
      <c r="D111" s="709"/>
      <c r="E111" s="709"/>
      <c r="F111" s="709"/>
      <c r="G111" s="709"/>
      <c r="H111" s="709"/>
      <c r="I111" s="709"/>
      <c r="J111" s="1014"/>
      <c r="K111" s="1014"/>
      <c r="L111" s="709"/>
      <c r="U111" s="999">
        <v>46</v>
      </c>
      <c r="V111" s="788" t="s">
        <v>16787</v>
      </c>
      <c r="W111" s="757">
        <v>3</v>
      </c>
      <c r="X111" s="789">
        <v>2.4</v>
      </c>
      <c r="Y111" s="790">
        <v>0</v>
      </c>
      <c r="Z111" s="792">
        <f t="shared" si="7"/>
        <v>5.4</v>
      </c>
      <c r="AA111" s="793">
        <f t="shared" si="8"/>
        <v>2.7</v>
      </c>
      <c r="AB111" s="919">
        <v>3</v>
      </c>
    </row>
    <row r="112" spans="1:28" ht="19.5" customHeight="1">
      <c r="A112" s="706"/>
      <c r="B112" s="709"/>
      <c r="C112" s="709"/>
      <c r="D112" s="709"/>
      <c r="E112" s="709"/>
      <c r="F112" s="709"/>
      <c r="G112" s="709"/>
      <c r="H112" s="709"/>
      <c r="I112" s="709"/>
      <c r="J112" s="1014"/>
      <c r="K112" s="1014"/>
      <c r="L112" s="709"/>
      <c r="U112" s="999">
        <v>47</v>
      </c>
      <c r="V112" s="788" t="s">
        <v>16788</v>
      </c>
      <c r="W112" s="757">
        <v>3</v>
      </c>
      <c r="X112" s="789">
        <v>2.4</v>
      </c>
      <c r="Y112" s="790">
        <v>0</v>
      </c>
      <c r="Z112" s="792">
        <f t="shared" si="7"/>
        <v>5.4</v>
      </c>
      <c r="AA112" s="793">
        <f t="shared" si="8"/>
        <v>2.7</v>
      </c>
      <c r="AB112" s="919">
        <v>3</v>
      </c>
    </row>
    <row r="113" spans="1:28" ht="19.5" customHeight="1">
      <c r="A113" s="706"/>
      <c r="B113" s="709"/>
      <c r="C113" s="709"/>
      <c r="D113" s="1020"/>
      <c r="E113" s="709"/>
      <c r="F113" s="1014"/>
      <c r="G113" s="709"/>
      <c r="H113" s="709"/>
      <c r="I113" s="709"/>
      <c r="J113" s="1014"/>
      <c r="K113" s="1014"/>
      <c r="L113" s="709"/>
      <c r="U113" s="999">
        <v>48</v>
      </c>
      <c r="V113" s="788" t="s">
        <v>16789</v>
      </c>
      <c r="W113" s="757">
        <v>3</v>
      </c>
      <c r="X113" s="789">
        <v>4.8</v>
      </c>
      <c r="Y113" s="790">
        <v>1</v>
      </c>
      <c r="Z113" s="792">
        <f t="shared" si="7"/>
        <v>8.8000000000000007</v>
      </c>
      <c r="AA113" s="793">
        <f t="shared" si="8"/>
        <v>4.4000000000000004</v>
      </c>
      <c r="AB113" s="919">
        <v>5</v>
      </c>
    </row>
    <row r="114" spans="1:28" ht="19.5" customHeight="1">
      <c r="A114" s="706"/>
      <c r="B114" s="709"/>
      <c r="C114" s="709"/>
      <c r="D114" s="1020"/>
      <c r="E114" s="709"/>
      <c r="F114" s="1014"/>
      <c r="G114" s="709"/>
      <c r="H114" s="709"/>
      <c r="I114" s="709"/>
      <c r="J114" s="1014"/>
      <c r="K114" s="1014"/>
      <c r="L114" s="709"/>
      <c r="U114" s="999">
        <v>49</v>
      </c>
      <c r="V114" s="788" t="s">
        <v>16790</v>
      </c>
      <c r="W114" s="757">
        <v>3</v>
      </c>
      <c r="X114" s="789">
        <v>4.8</v>
      </c>
      <c r="Y114" s="790">
        <v>1</v>
      </c>
      <c r="Z114" s="792">
        <f t="shared" si="7"/>
        <v>8.8000000000000007</v>
      </c>
      <c r="AA114" s="793">
        <f t="shared" si="8"/>
        <v>4.4000000000000004</v>
      </c>
      <c r="AB114" s="919">
        <v>5</v>
      </c>
    </row>
    <row r="115" spans="1:28" ht="19.5" customHeight="1">
      <c r="A115" s="706"/>
      <c r="B115" s="709"/>
      <c r="C115" s="709"/>
      <c r="D115" s="709"/>
      <c r="E115" s="709"/>
      <c r="F115" s="709"/>
      <c r="G115" s="709"/>
      <c r="H115" s="709"/>
      <c r="I115" s="709"/>
      <c r="J115" s="1014"/>
      <c r="K115" s="1014"/>
      <c r="L115" s="709"/>
      <c r="U115" s="999">
        <v>50</v>
      </c>
      <c r="V115" s="788" t="s">
        <v>16791</v>
      </c>
      <c r="W115" s="757">
        <v>3</v>
      </c>
      <c r="X115" s="789">
        <v>4.8</v>
      </c>
      <c r="Y115" s="790">
        <v>1</v>
      </c>
      <c r="Z115" s="792">
        <f t="shared" si="7"/>
        <v>8.8000000000000007</v>
      </c>
      <c r="AA115" s="793">
        <f t="shared" si="8"/>
        <v>4.4000000000000004</v>
      </c>
      <c r="AB115" s="919">
        <v>5</v>
      </c>
    </row>
    <row r="116" spans="1:28" ht="19.5" customHeight="1">
      <c r="A116" s="706"/>
      <c r="B116" s="709"/>
      <c r="C116" s="709"/>
      <c r="D116" s="709"/>
      <c r="E116" s="709"/>
      <c r="F116" s="709"/>
      <c r="G116" s="709"/>
      <c r="H116" s="709"/>
      <c r="I116" s="709"/>
      <c r="J116" s="1014"/>
      <c r="K116" s="1014"/>
      <c r="L116" s="709"/>
      <c r="U116" s="999">
        <v>51</v>
      </c>
      <c r="V116" s="788" t="s">
        <v>16792</v>
      </c>
      <c r="W116" s="757">
        <v>3</v>
      </c>
      <c r="X116" s="789">
        <v>2.4</v>
      </c>
      <c r="Y116" s="790">
        <v>0</v>
      </c>
      <c r="Z116" s="792">
        <f t="shared" si="7"/>
        <v>5.4</v>
      </c>
      <c r="AA116" s="793">
        <f t="shared" si="8"/>
        <v>2.7</v>
      </c>
      <c r="AB116" s="919">
        <v>3</v>
      </c>
    </row>
    <row r="117" spans="1:28" ht="30.75" customHeight="1">
      <c r="A117" s="706"/>
      <c r="B117" s="709"/>
      <c r="C117" s="709"/>
      <c r="D117" s="709"/>
      <c r="E117" s="709"/>
      <c r="F117" s="709"/>
      <c r="G117" s="709"/>
      <c r="H117" s="709"/>
      <c r="I117" s="709"/>
      <c r="J117" s="1014"/>
      <c r="K117" s="1014"/>
      <c r="L117" s="709"/>
      <c r="M117" s="709"/>
      <c r="N117" s="708"/>
      <c r="O117" s="708"/>
      <c r="P117" s="714"/>
      <c r="Q117" s="714"/>
      <c r="R117" s="714"/>
      <c r="S117" s="714"/>
      <c r="T117" s="714"/>
      <c r="U117" s="1387" t="s">
        <v>107</v>
      </c>
      <c r="V117" s="1388"/>
      <c r="W117" s="1388"/>
      <c r="X117" s="1388"/>
      <c r="Y117" s="1389"/>
      <c r="Z117" s="794">
        <f>SUM(Z66:Z116)</f>
        <v>246.20000000000016</v>
      </c>
      <c r="AA117" s="794">
        <f>SUM(AA66:AA116)</f>
        <v>123.10000000000008</v>
      </c>
      <c r="AB117" s="1045">
        <f>SUM(AB66:AB116)</f>
        <v>142</v>
      </c>
    </row>
    <row r="118" spans="1:28" ht="19.5" customHeight="1">
      <c r="A118" s="706"/>
      <c r="B118" s="709"/>
      <c r="C118" s="709"/>
      <c r="D118" s="709"/>
      <c r="E118" s="709"/>
      <c r="F118" s="709"/>
      <c r="G118" s="709"/>
      <c r="H118" s="709"/>
      <c r="I118" s="709"/>
      <c r="J118" s="1014"/>
      <c r="K118" s="1014"/>
      <c r="L118" s="709"/>
      <c r="M118" s="709"/>
      <c r="N118" s="708"/>
      <c r="O118" s="708"/>
      <c r="P118" s="714"/>
      <c r="Q118" s="714"/>
      <c r="R118" s="714"/>
      <c r="S118" s="714"/>
      <c r="T118" s="714"/>
      <c r="AA118" t="s">
        <v>219</v>
      </c>
      <c r="AB118" s="1039">
        <v>64</v>
      </c>
    </row>
    <row r="119" spans="1:28" ht="19.5" customHeight="1">
      <c r="A119" s="706"/>
      <c r="B119" s="709"/>
      <c r="C119" s="709"/>
      <c r="D119" s="709"/>
      <c r="E119" s="709"/>
      <c r="F119" s="709"/>
      <c r="G119" s="709"/>
      <c r="H119" s="709"/>
      <c r="I119" s="709"/>
      <c r="J119" s="1014"/>
      <c r="K119" s="1014"/>
      <c r="L119" s="709"/>
      <c r="M119" s="709"/>
      <c r="N119" s="708"/>
      <c r="O119" s="708"/>
      <c r="P119" s="714"/>
      <c r="Q119" s="714"/>
      <c r="R119" s="714"/>
      <c r="S119" s="714"/>
      <c r="T119" s="714"/>
      <c r="AA119" t="s">
        <v>7645</v>
      </c>
      <c r="AB119">
        <f>+AB117-AB118</f>
        <v>78</v>
      </c>
    </row>
    <row r="120" spans="1:28" ht="19.5" customHeight="1">
      <c r="A120" s="706"/>
      <c r="B120" s="709"/>
      <c r="C120" s="709"/>
      <c r="D120" s="709"/>
      <c r="E120" s="709"/>
      <c r="F120" s="709"/>
      <c r="G120" s="709"/>
      <c r="H120" s="709"/>
      <c r="I120" s="709"/>
      <c r="J120" s="1014"/>
      <c r="K120" s="1014"/>
      <c r="L120" s="709"/>
      <c r="M120" s="709"/>
      <c r="N120" s="708"/>
      <c r="O120" s="708"/>
      <c r="P120" s="714"/>
      <c r="Q120" s="714"/>
      <c r="R120" s="714"/>
      <c r="S120" s="714"/>
      <c r="T120" s="714"/>
    </row>
    <row r="121" spans="1:28" ht="19.5" customHeight="1">
      <c r="A121" s="706"/>
      <c r="B121" s="709"/>
      <c r="C121" s="709"/>
      <c r="D121" s="709"/>
      <c r="E121" s="709"/>
      <c r="F121" s="709"/>
      <c r="G121" s="709"/>
      <c r="H121" s="709"/>
      <c r="I121" s="709"/>
      <c r="J121" s="1014"/>
      <c r="K121" s="1014"/>
      <c r="L121" s="709"/>
      <c r="M121" s="709"/>
      <c r="N121" s="708"/>
      <c r="O121" s="708"/>
      <c r="P121" s="714"/>
      <c r="Q121" s="714"/>
      <c r="R121" s="714"/>
      <c r="S121" s="714"/>
      <c r="T121" s="714"/>
    </row>
    <row r="122" spans="1:28" ht="19.5" customHeight="1">
      <c r="A122" s="706"/>
      <c r="B122" s="709"/>
      <c r="C122" s="709"/>
      <c r="D122" s="709"/>
      <c r="E122" s="709"/>
      <c r="F122" s="709"/>
      <c r="G122" s="709"/>
      <c r="H122" s="709"/>
      <c r="I122" s="709"/>
      <c r="J122" s="1014"/>
      <c r="K122" s="1014"/>
      <c r="L122" s="709"/>
      <c r="M122" s="709"/>
      <c r="N122" s="708"/>
      <c r="O122" s="708"/>
      <c r="P122" s="714"/>
      <c r="Q122" s="714"/>
      <c r="R122" s="714"/>
      <c r="S122" s="714"/>
      <c r="T122" s="714"/>
    </row>
    <row r="123" spans="1:28" ht="19.5" customHeight="1">
      <c r="A123" s="706"/>
      <c r="B123" s="709"/>
      <c r="C123" s="709"/>
      <c r="D123" s="709"/>
      <c r="E123" s="709"/>
      <c r="F123" s="709"/>
      <c r="G123" s="709"/>
      <c r="H123" s="709"/>
      <c r="I123" s="709"/>
      <c r="J123" s="1014"/>
      <c r="K123" s="1014"/>
      <c r="L123" s="709"/>
      <c r="M123" s="709"/>
      <c r="N123" s="708"/>
      <c r="O123" s="708"/>
      <c r="P123" s="714"/>
      <c r="Q123" s="714"/>
      <c r="R123" s="714"/>
      <c r="S123" s="714"/>
      <c r="T123" s="714"/>
    </row>
    <row r="124" spans="1:28" ht="19.5" customHeight="1">
      <c r="A124" s="706"/>
      <c r="B124" s="709"/>
      <c r="C124" s="709"/>
      <c r="D124" s="709"/>
      <c r="E124" s="709"/>
      <c r="F124" s="709"/>
      <c r="G124" s="709"/>
      <c r="H124" s="709"/>
      <c r="I124" s="709"/>
      <c r="J124" s="1014"/>
      <c r="K124" s="1014"/>
      <c r="L124" s="709"/>
      <c r="M124" s="709"/>
      <c r="N124" s="708"/>
      <c r="O124" s="708"/>
      <c r="P124" s="714"/>
      <c r="Q124" s="714"/>
      <c r="R124" s="714"/>
      <c r="S124" s="714"/>
      <c r="T124" s="714"/>
    </row>
    <row r="125" spans="1:28" ht="19.5" customHeight="1">
      <c r="A125" s="706"/>
      <c r="B125" s="709"/>
      <c r="C125" s="709"/>
      <c r="D125" s="709"/>
      <c r="E125" s="709"/>
      <c r="F125" s="709"/>
      <c r="G125" s="709"/>
      <c r="H125" s="709"/>
      <c r="I125" s="709"/>
      <c r="J125" s="1014"/>
      <c r="K125" s="1014"/>
      <c r="L125" s="709"/>
      <c r="M125" s="709"/>
      <c r="N125" s="708"/>
      <c r="O125" s="708"/>
      <c r="P125" s="714"/>
      <c r="Q125" s="714"/>
      <c r="R125" s="714"/>
      <c r="S125" s="714"/>
      <c r="T125" s="714"/>
    </row>
    <row r="126" spans="1:28" ht="19.5" customHeight="1">
      <c r="A126" s="706"/>
      <c r="B126" s="709"/>
      <c r="C126" s="709"/>
      <c r="D126" s="709"/>
      <c r="E126" s="709"/>
      <c r="F126" s="709"/>
      <c r="G126" s="709"/>
      <c r="H126" s="709"/>
      <c r="I126" s="709"/>
      <c r="J126" s="1014"/>
      <c r="K126" s="1014"/>
      <c r="L126" s="709"/>
      <c r="M126" s="709"/>
      <c r="N126" s="708"/>
      <c r="O126" s="708"/>
      <c r="P126" s="714"/>
      <c r="Q126" s="714"/>
      <c r="R126" s="714"/>
      <c r="S126" s="714"/>
      <c r="T126" s="714"/>
    </row>
    <row r="127" spans="1:28" ht="19.5" customHeight="1">
      <c r="A127" s="706"/>
      <c r="B127" s="709"/>
      <c r="C127" s="709"/>
      <c r="D127" s="709"/>
      <c r="E127" s="709"/>
      <c r="F127" s="709"/>
      <c r="G127" s="709"/>
      <c r="H127" s="709"/>
      <c r="I127" s="709"/>
      <c r="J127" s="1014"/>
      <c r="K127" s="1014"/>
      <c r="L127" s="709"/>
      <c r="M127" s="709"/>
      <c r="N127" s="708"/>
      <c r="O127" s="708"/>
      <c r="P127" s="714"/>
      <c r="Q127" s="714"/>
      <c r="R127" s="714"/>
      <c r="S127" s="714"/>
      <c r="T127" s="714"/>
    </row>
    <row r="128" spans="1:28" ht="19.5" customHeight="1">
      <c r="A128" s="706"/>
      <c r="B128" s="709"/>
      <c r="C128" s="709"/>
      <c r="D128" s="709"/>
      <c r="E128" s="709"/>
      <c r="F128" s="709"/>
      <c r="G128" s="709"/>
      <c r="H128" s="709"/>
      <c r="I128" s="709"/>
      <c r="J128" s="1014"/>
      <c r="K128" s="1014"/>
      <c r="L128" s="709"/>
      <c r="M128" s="709"/>
      <c r="N128" s="708"/>
      <c r="O128" s="708"/>
      <c r="P128" s="714"/>
      <c r="Q128" s="714"/>
      <c r="R128" s="714"/>
      <c r="S128" s="714"/>
      <c r="T128" s="714"/>
    </row>
    <row r="129" spans="1:20" ht="19.5" customHeight="1">
      <c r="A129" s="709"/>
      <c r="B129" s="709"/>
      <c r="C129" s="709"/>
      <c r="D129" s="709"/>
      <c r="E129" s="709"/>
      <c r="F129" s="709"/>
      <c r="G129" s="709"/>
      <c r="H129" s="709"/>
      <c r="I129" s="709"/>
      <c r="J129" s="1015"/>
      <c r="K129" s="1016"/>
      <c r="L129" s="709"/>
      <c r="M129" s="709"/>
      <c r="N129" s="708"/>
      <c r="O129" s="708"/>
      <c r="P129" s="714"/>
      <c r="Q129" s="714"/>
      <c r="R129" s="714"/>
      <c r="S129" s="714"/>
      <c r="T129" s="714"/>
    </row>
    <row r="130" spans="1:20" ht="19.5" customHeight="1">
      <c r="A130" s="709"/>
      <c r="B130" s="709"/>
      <c r="C130" s="709"/>
      <c r="D130" s="709"/>
      <c r="E130" s="709"/>
      <c r="F130" s="709"/>
      <c r="G130" s="709"/>
      <c r="H130" s="709"/>
      <c r="I130" s="709"/>
      <c r="J130" s="288"/>
      <c r="K130" s="1017"/>
      <c r="L130" s="709"/>
      <c r="M130" s="709"/>
      <c r="N130" s="708"/>
      <c r="O130" s="708"/>
    </row>
    <row r="131" spans="1:20" ht="19.5" customHeight="1">
      <c r="A131" s="709"/>
      <c r="B131" s="709"/>
      <c r="C131" s="709"/>
      <c r="D131" s="709"/>
      <c r="E131" s="709"/>
      <c r="F131" s="709"/>
      <c r="G131" s="709"/>
      <c r="H131" s="709"/>
      <c r="I131" s="709"/>
      <c r="J131" s="450"/>
      <c r="K131" s="1018"/>
      <c r="L131" s="709"/>
      <c r="M131" s="709"/>
      <c r="N131" s="708"/>
      <c r="O131" s="708"/>
    </row>
    <row r="132" spans="1:20" ht="19.5" customHeight="1">
      <c r="A132" s="709"/>
      <c r="B132" s="709"/>
      <c r="C132" s="709"/>
      <c r="D132" s="709"/>
      <c r="E132" s="709"/>
      <c r="F132" s="709"/>
      <c r="G132" s="709"/>
      <c r="H132" s="709"/>
      <c r="I132" s="709"/>
      <c r="J132" s="709"/>
      <c r="K132" s="709"/>
      <c r="L132" s="709"/>
      <c r="M132" s="709"/>
      <c r="N132" s="708"/>
      <c r="O132" s="708"/>
    </row>
    <row r="133" spans="1:20" ht="19.5" customHeight="1">
      <c r="A133" s="709"/>
      <c r="B133" s="709"/>
      <c r="C133" s="709"/>
      <c r="D133" s="709"/>
      <c r="E133" s="709"/>
      <c r="F133" s="709"/>
      <c r="G133" s="709"/>
      <c r="H133" s="709"/>
      <c r="I133" s="709"/>
      <c r="J133" s="709"/>
      <c r="K133" s="709"/>
      <c r="L133" s="709"/>
      <c r="M133" s="709"/>
      <c r="N133" s="708"/>
      <c r="O133" s="708"/>
    </row>
    <row r="134" spans="1:20" ht="19.5" customHeight="1">
      <c r="A134" s="709"/>
      <c r="B134" s="709"/>
      <c r="C134" s="709"/>
      <c r="D134" s="709"/>
      <c r="E134" s="709"/>
      <c r="F134" s="709"/>
      <c r="G134" s="709"/>
      <c r="H134" s="709"/>
      <c r="I134" s="709"/>
      <c r="J134" s="709"/>
      <c r="K134" s="709"/>
      <c r="L134" s="709"/>
      <c r="M134" s="709"/>
      <c r="N134" s="708"/>
      <c r="O134" s="708"/>
    </row>
    <row r="135" spans="1:20" ht="19.5" customHeight="1">
      <c r="A135" s="709"/>
      <c r="B135" s="709"/>
      <c r="C135" s="709"/>
      <c r="D135" s="709"/>
      <c r="E135" s="709"/>
      <c r="F135" s="709"/>
      <c r="G135" s="709"/>
      <c r="H135" s="709"/>
      <c r="I135" s="709"/>
      <c r="J135" s="709"/>
      <c r="K135" s="709"/>
      <c r="L135" s="709"/>
      <c r="M135" s="709"/>
      <c r="N135" s="708"/>
      <c r="O135" s="708"/>
    </row>
    <row r="136" spans="1:20" ht="19.5" customHeight="1">
      <c r="A136" s="709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8"/>
      <c r="O136" s="708"/>
    </row>
    <row r="137" spans="1:20" ht="19.5" customHeight="1">
      <c r="N137" s="708"/>
      <c r="O137" s="708"/>
    </row>
    <row r="138" spans="1:20" ht="19.5" customHeight="1">
      <c r="N138" s="708"/>
      <c r="O138" s="708"/>
    </row>
  </sheetData>
  <mergeCells count="59">
    <mergeCell ref="B9:C9"/>
    <mergeCell ref="Y30:Y31"/>
    <mergeCell ref="Y32:Y33"/>
    <mergeCell ref="Y55:Y56"/>
    <mergeCell ref="Y38:Y39"/>
    <mergeCell ref="Y40:Y41"/>
    <mergeCell ref="Y34:Y35"/>
    <mergeCell ref="Y36:Y37"/>
    <mergeCell ref="Y26:Y27"/>
    <mergeCell ref="Y28:Y29"/>
    <mergeCell ref="Y22:Y23"/>
    <mergeCell ref="Y14:Y15"/>
    <mergeCell ref="Y16:Y17"/>
    <mergeCell ref="Y10:Y11"/>
    <mergeCell ref="Y12:Y13"/>
    <mergeCell ref="Y6:Y7"/>
    <mergeCell ref="A1:D5"/>
    <mergeCell ref="E1:E5"/>
    <mergeCell ref="A6:A7"/>
    <mergeCell ref="B6:B7"/>
    <mergeCell ref="C6:C7"/>
    <mergeCell ref="D6:D7"/>
    <mergeCell ref="E6:H6"/>
    <mergeCell ref="U6:X6"/>
    <mergeCell ref="B62:C62"/>
    <mergeCell ref="B67:C67"/>
    <mergeCell ref="B68:C68"/>
    <mergeCell ref="B66:C66"/>
    <mergeCell ref="B63:C63"/>
    <mergeCell ref="B65:C65"/>
    <mergeCell ref="B64:C64"/>
    <mergeCell ref="I6:L6"/>
    <mergeCell ref="M6:P6"/>
    <mergeCell ref="Q6:T6"/>
    <mergeCell ref="X64:Y64"/>
    <mergeCell ref="Y42:Y43"/>
    <mergeCell ref="Y44:Y45"/>
    <mergeCell ref="Y24:Y25"/>
    <mergeCell ref="Y18:Y19"/>
    <mergeCell ref="Y20:Y21"/>
    <mergeCell ref="Y57:Y58"/>
    <mergeCell ref="Y59:Y60"/>
    <mergeCell ref="W64:W65"/>
    <mergeCell ref="U62:AB63"/>
    <mergeCell ref="L61:O61"/>
    <mergeCell ref="Z64:Z65"/>
    <mergeCell ref="AB64:AB65"/>
    <mergeCell ref="U117:Y117"/>
    <mergeCell ref="U64:U65"/>
    <mergeCell ref="V64:V65"/>
    <mergeCell ref="AA64:AA65"/>
    <mergeCell ref="B75:C75"/>
    <mergeCell ref="B76:C76"/>
    <mergeCell ref="B70:C70"/>
    <mergeCell ref="B71:C71"/>
    <mergeCell ref="B72:C72"/>
    <mergeCell ref="B73:C73"/>
    <mergeCell ref="B74:C74"/>
    <mergeCell ref="B69:C69"/>
  </mergeCells>
  <printOptions horizontalCentered="1"/>
  <pageMargins left="0" right="0" top="0.39370078740157483" bottom="0" header="0" footer="0"/>
  <pageSetup paperSize="9" scale="72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31"/>
  <sheetViews>
    <sheetView topLeftCell="A7" zoomScale="85" zoomScaleNormal="85" workbookViewId="0">
      <selection activeCell="L31" sqref="L31"/>
    </sheetView>
  </sheetViews>
  <sheetFormatPr defaultRowHeight="19.5" customHeight="1"/>
  <cols>
    <col min="1" max="1" width="12.28515625" customWidth="1"/>
    <col min="2" max="2" width="21.7109375" customWidth="1"/>
    <col min="3" max="3" width="34" customWidth="1"/>
    <col min="4" max="4" width="15.42578125" customWidth="1"/>
    <col min="5" max="5" width="14.28515625" customWidth="1"/>
    <col min="6" max="6" width="25.140625" bestFit="1" customWidth="1"/>
    <col min="7" max="11" width="14.28515625" customWidth="1"/>
    <col min="12" max="12" width="16.28515625" customWidth="1"/>
    <col min="13" max="13" width="19.85546875" customWidth="1"/>
    <col min="14" max="16" width="14.28515625" customWidth="1"/>
    <col min="17" max="17" width="41.28515625" customWidth="1"/>
  </cols>
  <sheetData>
    <row r="1" spans="1:17" ht="15" customHeight="1">
      <c r="A1" s="1324" t="s">
        <v>7395</v>
      </c>
      <c r="B1" s="1325"/>
      <c r="C1" s="1325"/>
      <c r="D1" s="1326"/>
      <c r="E1" s="1274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9"/>
    </row>
    <row r="2" spans="1:17" ht="21.75" customHeight="1">
      <c r="A2" s="1327"/>
      <c r="B2" s="1328"/>
      <c r="C2" s="1328"/>
      <c r="D2" s="1329"/>
      <c r="E2" s="1275"/>
      <c r="F2" s="560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1"/>
    </row>
    <row r="3" spans="1:17" ht="21.75" customHeight="1">
      <c r="A3" s="1327"/>
      <c r="B3" s="1328"/>
      <c r="C3" s="1328"/>
      <c r="D3" s="1329"/>
      <c r="E3" s="1275"/>
      <c r="F3" s="560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1"/>
    </row>
    <row r="4" spans="1:17" ht="21.75" customHeight="1">
      <c r="A4" s="1327"/>
      <c r="B4" s="1328"/>
      <c r="C4" s="1328"/>
      <c r="D4" s="1329"/>
      <c r="E4" s="1275"/>
      <c r="F4" s="560"/>
      <c r="G4" s="560"/>
      <c r="H4" s="560"/>
      <c r="I4" s="560"/>
      <c r="J4" s="560"/>
      <c r="K4" s="560"/>
      <c r="L4" s="560"/>
      <c r="M4" s="560"/>
      <c r="N4" s="560"/>
      <c r="O4" s="560"/>
      <c r="P4" s="560"/>
      <c r="Q4" s="561"/>
    </row>
    <row r="5" spans="1:17" ht="21.75" customHeight="1" thickBot="1">
      <c r="A5" s="1330"/>
      <c r="B5" s="1331"/>
      <c r="C5" s="1331"/>
      <c r="D5" s="1332"/>
      <c r="E5" s="1276"/>
      <c r="F5" s="562"/>
      <c r="G5" s="562"/>
      <c r="H5" s="562"/>
      <c r="I5" s="562"/>
      <c r="J5" s="562"/>
      <c r="K5" s="562"/>
      <c r="L5" s="562"/>
      <c r="M5" s="562"/>
      <c r="N5" s="562"/>
      <c r="O5" s="562"/>
      <c r="P5" s="562"/>
      <c r="Q5" s="563"/>
    </row>
    <row r="6" spans="1:17" s="583" customFormat="1" ht="38.25" customHeight="1">
      <c r="A6" s="1255" t="s">
        <v>7396</v>
      </c>
      <c r="B6" s="1255" t="s">
        <v>7397</v>
      </c>
      <c r="C6" s="1255" t="s">
        <v>7398</v>
      </c>
      <c r="D6" s="1255" t="s">
        <v>7399</v>
      </c>
      <c r="E6" s="1257" t="s">
        <v>12797</v>
      </c>
      <c r="F6" s="1255"/>
      <c r="G6" s="1255"/>
      <c r="H6" s="1255"/>
      <c r="I6" s="1257" t="s">
        <v>12798</v>
      </c>
      <c r="J6" s="1255"/>
      <c r="K6" s="1255"/>
      <c r="L6" s="1255"/>
      <c r="M6" s="1254" t="s">
        <v>10255</v>
      </c>
      <c r="N6" s="1255"/>
      <c r="O6" s="1255"/>
      <c r="P6" s="1255"/>
      <c r="Q6" s="1258" t="s">
        <v>7400</v>
      </c>
    </row>
    <row r="7" spans="1:17" s="583" customFormat="1" ht="38.25" customHeight="1">
      <c r="A7" s="1277"/>
      <c r="B7" s="1277"/>
      <c r="C7" s="1277"/>
      <c r="D7" s="1277"/>
      <c r="E7" s="606" t="s">
        <v>7401</v>
      </c>
      <c r="F7" s="606" t="s">
        <v>7402</v>
      </c>
      <c r="G7" s="606" t="s">
        <v>7403</v>
      </c>
      <c r="H7" s="606" t="s">
        <v>7404</v>
      </c>
      <c r="I7" s="606" t="s">
        <v>7401</v>
      </c>
      <c r="J7" s="606" t="s">
        <v>7402</v>
      </c>
      <c r="K7" s="606" t="s">
        <v>7403</v>
      </c>
      <c r="L7" s="606" t="s">
        <v>7404</v>
      </c>
      <c r="M7" s="606" t="s">
        <v>7401</v>
      </c>
      <c r="N7" s="606" t="s">
        <v>7402</v>
      </c>
      <c r="O7" s="606" t="s">
        <v>7403</v>
      </c>
      <c r="P7" s="606" t="s">
        <v>7404</v>
      </c>
      <c r="Q7" s="1259"/>
    </row>
    <row r="8" spans="1:17" ht="51.75" customHeight="1">
      <c r="A8" s="602" t="s">
        <v>61</v>
      </c>
      <c r="B8" s="603" t="s">
        <v>7407</v>
      </c>
      <c r="C8" s="604"/>
      <c r="D8" s="565" t="s">
        <v>7410</v>
      </c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605"/>
    </row>
    <row r="9" spans="1:17" ht="51.75" customHeight="1">
      <c r="A9" s="570" t="s">
        <v>61</v>
      </c>
      <c r="B9" s="1318" t="s">
        <v>7408</v>
      </c>
      <c r="C9" s="1319" t="s">
        <v>7409</v>
      </c>
      <c r="D9" s="565" t="s">
        <v>7410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567"/>
    </row>
    <row r="10" spans="1:17" ht="51.75" customHeight="1">
      <c r="A10" s="568">
        <v>1</v>
      </c>
      <c r="B10" s="1407" t="s">
        <v>12567</v>
      </c>
      <c r="C10" s="1408"/>
      <c r="D10" s="565" t="s">
        <v>7410</v>
      </c>
      <c r="E10" s="16"/>
      <c r="F10" s="16"/>
      <c r="G10" s="25"/>
      <c r="H10" s="25"/>
      <c r="I10" s="25"/>
      <c r="J10" s="25"/>
      <c r="K10" s="16"/>
      <c r="L10" s="16"/>
      <c r="M10" s="16"/>
      <c r="N10" s="16"/>
      <c r="O10" s="16"/>
      <c r="P10" s="16"/>
      <c r="Q10" s="1393"/>
    </row>
    <row r="11" spans="1:17" ht="51.75" customHeight="1">
      <c r="A11" s="568">
        <v>2</v>
      </c>
      <c r="B11" s="1407" t="s">
        <v>12568</v>
      </c>
      <c r="C11" s="1408"/>
      <c r="D11" s="565" t="s">
        <v>7410</v>
      </c>
      <c r="E11" s="16"/>
      <c r="F11" s="16"/>
      <c r="G11" s="25"/>
      <c r="H11" s="25"/>
      <c r="I11" s="25"/>
      <c r="J11" s="25"/>
      <c r="K11" s="16"/>
      <c r="L11" s="16"/>
      <c r="M11" s="16"/>
      <c r="N11" s="16"/>
      <c r="O11" s="16"/>
      <c r="P11" s="16"/>
      <c r="Q11" s="1393"/>
    </row>
    <row r="12" spans="1:17" ht="51.75" customHeight="1">
      <c r="A12" s="568">
        <v>3</v>
      </c>
      <c r="B12" s="1407" t="s">
        <v>12569</v>
      </c>
      <c r="C12" s="1408"/>
      <c r="D12" s="565" t="s">
        <v>7410</v>
      </c>
      <c r="E12" s="16"/>
      <c r="F12" s="16"/>
      <c r="G12" s="16"/>
      <c r="H12" s="25"/>
      <c r="I12" s="25"/>
      <c r="J12" s="16"/>
      <c r="K12" s="16"/>
      <c r="L12" s="16"/>
      <c r="M12" s="16"/>
      <c r="N12" s="16"/>
      <c r="O12" s="16"/>
      <c r="P12" s="16"/>
      <c r="Q12" s="1393"/>
    </row>
    <row r="13" spans="1:17" ht="51.75" customHeight="1">
      <c r="A13" s="568">
        <v>4</v>
      </c>
      <c r="B13" s="1407" t="s">
        <v>12570</v>
      </c>
      <c r="C13" s="1408"/>
      <c r="D13" s="565" t="s">
        <v>7410</v>
      </c>
      <c r="E13" s="16"/>
      <c r="F13" s="16"/>
      <c r="G13" s="16"/>
      <c r="H13" s="25"/>
      <c r="I13" s="25"/>
      <c r="J13" s="25"/>
      <c r="K13" s="16"/>
      <c r="L13" s="16"/>
      <c r="M13" s="16"/>
      <c r="N13" s="16"/>
      <c r="O13" s="16"/>
      <c r="P13" s="16"/>
      <c r="Q13" s="1393"/>
    </row>
    <row r="14" spans="1:17" ht="19.5" customHeight="1">
      <c r="L14" s="1397"/>
      <c r="M14" s="1397"/>
      <c r="N14" s="1397"/>
      <c r="O14" s="1397"/>
    </row>
    <row r="15" spans="1:17" s="207" customFormat="1" ht="35.25" customHeight="1">
      <c r="A15" s="1402" t="s">
        <v>12561</v>
      </c>
      <c r="B15" s="1402"/>
      <c r="C15" s="1402"/>
      <c r="D15" s="1402"/>
      <c r="E15" s="612"/>
      <c r="F15" s="612"/>
      <c r="G15" s="612"/>
      <c r="H15" s="612"/>
      <c r="I15" s="612"/>
      <c r="J15" s="612"/>
      <c r="K15" s="613"/>
      <c r="L15" s="614"/>
      <c r="M15" s="614"/>
    </row>
    <row r="16" spans="1:17" ht="36.75" customHeight="1">
      <c r="A16" s="615" t="s">
        <v>12</v>
      </c>
      <c r="B16" s="615" t="s">
        <v>7128</v>
      </c>
      <c r="C16" s="1405" t="s">
        <v>2</v>
      </c>
      <c r="D16" s="1406"/>
      <c r="E16" s="616" t="s">
        <v>7647</v>
      </c>
      <c r="F16" s="617" t="s">
        <v>7646</v>
      </c>
      <c r="G16" s="617" t="s">
        <v>7648</v>
      </c>
      <c r="H16" s="617" t="s">
        <v>12563</v>
      </c>
      <c r="I16" s="617" t="s">
        <v>7743</v>
      </c>
      <c r="J16" s="616" t="s">
        <v>7647</v>
      </c>
      <c r="K16" s="618" t="s">
        <v>7652</v>
      </c>
      <c r="L16" s="615" t="s">
        <v>7653</v>
      </c>
      <c r="M16" s="615" t="s">
        <v>12564</v>
      </c>
    </row>
    <row r="17" spans="1:13" ht="19.5" customHeight="1">
      <c r="A17" s="133">
        <v>1</v>
      </c>
      <c r="B17" s="117" t="s">
        <v>11656</v>
      </c>
      <c r="C17" s="1400" t="s">
        <v>12538</v>
      </c>
      <c r="D17" s="1401"/>
      <c r="E17" s="619" t="s">
        <v>1739</v>
      </c>
      <c r="F17" s="619">
        <v>1</v>
      </c>
      <c r="G17" s="619">
        <v>4</v>
      </c>
      <c r="H17" s="619">
        <v>4</v>
      </c>
      <c r="I17" s="620">
        <v>4</v>
      </c>
      <c r="J17" s="620" t="s">
        <v>1739</v>
      </c>
      <c r="K17" s="621">
        <v>475000</v>
      </c>
      <c r="L17" s="622">
        <f>+I17*K17</f>
        <v>1900000</v>
      </c>
      <c r="M17" s="117"/>
    </row>
    <row r="18" spans="1:13" ht="19.5" customHeight="1">
      <c r="A18" s="133">
        <v>2</v>
      </c>
      <c r="B18" s="117" t="s">
        <v>10821</v>
      </c>
      <c r="C18" s="1400" t="s">
        <v>12539</v>
      </c>
      <c r="D18" s="1401"/>
      <c r="E18" s="619" t="s">
        <v>1739</v>
      </c>
      <c r="F18" s="619">
        <v>1</v>
      </c>
      <c r="G18" s="619">
        <v>4</v>
      </c>
      <c r="H18" s="619">
        <v>4</v>
      </c>
      <c r="I18" s="620">
        <v>4</v>
      </c>
      <c r="J18" s="620" t="s">
        <v>1739</v>
      </c>
      <c r="K18" s="623">
        <v>210000</v>
      </c>
      <c r="L18" s="622">
        <f t="shared" ref="L18:L24" si="0">+I18*K18</f>
        <v>840000</v>
      </c>
      <c r="M18" s="117" t="s">
        <v>12565</v>
      </c>
    </row>
    <row r="19" spans="1:13" ht="19.5" customHeight="1">
      <c r="A19" s="133">
        <v>3</v>
      </c>
      <c r="B19" s="624" t="s">
        <v>11469</v>
      </c>
      <c r="C19" s="1400" t="s">
        <v>4861</v>
      </c>
      <c r="D19" s="1401"/>
      <c r="E19" s="619" t="s">
        <v>1739</v>
      </c>
      <c r="F19" s="619">
        <v>1</v>
      </c>
      <c r="G19" s="619">
        <v>4</v>
      </c>
      <c r="H19" s="619">
        <v>4</v>
      </c>
      <c r="I19" s="620">
        <v>4</v>
      </c>
      <c r="J19" s="620" t="s">
        <v>1739</v>
      </c>
      <c r="K19" s="625">
        <v>27000</v>
      </c>
      <c r="L19" s="622">
        <f t="shared" si="0"/>
        <v>108000</v>
      </c>
      <c r="M19" s="624"/>
    </row>
    <row r="20" spans="1:13" ht="19.5" customHeight="1">
      <c r="A20" s="133">
        <v>4</v>
      </c>
      <c r="B20" s="117" t="s">
        <v>11043</v>
      </c>
      <c r="C20" s="1400" t="s">
        <v>9743</v>
      </c>
      <c r="D20" s="1401"/>
      <c r="E20" s="619" t="s">
        <v>1739</v>
      </c>
      <c r="F20" s="619">
        <v>1</v>
      </c>
      <c r="G20" s="619">
        <v>4</v>
      </c>
      <c r="H20" s="619">
        <v>4</v>
      </c>
      <c r="I20" s="620">
        <v>4</v>
      </c>
      <c r="J20" s="620" t="s">
        <v>1739</v>
      </c>
      <c r="K20" s="621">
        <v>21000</v>
      </c>
      <c r="L20" s="622">
        <f t="shared" si="0"/>
        <v>84000</v>
      </c>
      <c r="M20" s="117"/>
    </row>
    <row r="21" spans="1:13" ht="19.5" customHeight="1">
      <c r="A21" s="133">
        <v>5</v>
      </c>
      <c r="B21" s="117" t="s">
        <v>11255</v>
      </c>
      <c r="C21" s="1400" t="s">
        <v>4273</v>
      </c>
      <c r="D21" s="1401"/>
      <c r="E21" s="619" t="s">
        <v>1739</v>
      </c>
      <c r="F21" s="619">
        <v>2</v>
      </c>
      <c r="G21" s="619">
        <v>4</v>
      </c>
      <c r="H21" s="619">
        <v>4</v>
      </c>
      <c r="I21" s="620">
        <v>8</v>
      </c>
      <c r="J21" s="620" t="s">
        <v>1739</v>
      </c>
      <c r="K21" s="621">
        <v>12500</v>
      </c>
      <c r="L21" s="622">
        <f t="shared" si="0"/>
        <v>100000</v>
      </c>
      <c r="M21" s="117"/>
    </row>
    <row r="22" spans="1:13" ht="19.5" customHeight="1">
      <c r="A22" s="133">
        <v>6</v>
      </c>
      <c r="B22" s="117" t="s">
        <v>12072</v>
      </c>
      <c r="C22" s="1400" t="s">
        <v>12073</v>
      </c>
      <c r="D22" s="1401"/>
      <c r="E22" s="619" t="s">
        <v>1739</v>
      </c>
      <c r="F22" s="619">
        <v>1</v>
      </c>
      <c r="G22" s="619">
        <v>4</v>
      </c>
      <c r="H22" s="619">
        <v>4</v>
      </c>
      <c r="I22" s="620">
        <v>1</v>
      </c>
      <c r="J22" s="620" t="s">
        <v>1739</v>
      </c>
      <c r="K22" s="621">
        <v>85000</v>
      </c>
      <c r="L22" s="622">
        <f t="shared" si="0"/>
        <v>85000</v>
      </c>
      <c r="M22" s="626"/>
    </row>
    <row r="23" spans="1:13" ht="19.5" customHeight="1">
      <c r="A23" s="600">
        <v>7</v>
      </c>
      <c r="B23" s="627" t="s">
        <v>11155</v>
      </c>
      <c r="C23" s="1400" t="s">
        <v>6945</v>
      </c>
      <c r="D23" s="1401"/>
      <c r="E23" s="628" t="s">
        <v>2320</v>
      </c>
      <c r="F23" s="628">
        <v>3</v>
      </c>
      <c r="G23" s="628">
        <v>4</v>
      </c>
      <c r="H23" s="628">
        <f t="shared" ref="H23:H30" si="1">+F23*G23</f>
        <v>12</v>
      </c>
      <c r="I23" s="628">
        <v>1</v>
      </c>
      <c r="J23" s="628" t="s">
        <v>1701</v>
      </c>
      <c r="K23" s="629">
        <v>390000</v>
      </c>
      <c r="L23" s="630">
        <f t="shared" si="0"/>
        <v>390000</v>
      </c>
      <c r="M23" s="1403" t="s">
        <v>12566</v>
      </c>
    </row>
    <row r="24" spans="1:13" ht="19.5" customHeight="1">
      <c r="A24" s="600">
        <v>8</v>
      </c>
      <c r="B24" s="627" t="s">
        <v>12074</v>
      </c>
      <c r="C24" s="1400" t="s">
        <v>8001</v>
      </c>
      <c r="D24" s="1401"/>
      <c r="E24" s="628" t="s">
        <v>2320</v>
      </c>
      <c r="F24" s="628">
        <v>3</v>
      </c>
      <c r="G24" s="628">
        <v>4</v>
      </c>
      <c r="H24" s="628">
        <f t="shared" si="1"/>
        <v>12</v>
      </c>
      <c r="I24" s="628">
        <v>1</v>
      </c>
      <c r="J24" s="628" t="s">
        <v>1701</v>
      </c>
      <c r="K24" s="629">
        <v>390000</v>
      </c>
      <c r="L24" s="630">
        <f t="shared" si="0"/>
        <v>390000</v>
      </c>
      <c r="M24" s="1404"/>
    </row>
    <row r="25" spans="1:13" ht="19.5" customHeight="1">
      <c r="A25" s="133">
        <v>9</v>
      </c>
      <c r="B25" s="117"/>
      <c r="C25" s="1400" t="s">
        <v>12540</v>
      </c>
      <c r="D25" s="1401"/>
      <c r="E25" s="619" t="s">
        <v>1739</v>
      </c>
      <c r="F25" s="619">
        <v>25</v>
      </c>
      <c r="G25" s="619">
        <v>4</v>
      </c>
      <c r="H25" s="619">
        <f t="shared" si="1"/>
        <v>100</v>
      </c>
      <c r="I25" s="620">
        <v>1</v>
      </c>
      <c r="J25" s="620" t="s">
        <v>1724</v>
      </c>
      <c r="K25" s="621">
        <v>35000</v>
      </c>
      <c r="L25" s="622">
        <f t="shared" ref="L25:L30" si="2">+I25*K25</f>
        <v>35000</v>
      </c>
      <c r="M25" s="117"/>
    </row>
    <row r="26" spans="1:13" ht="19.5" customHeight="1">
      <c r="A26" s="133">
        <v>10</v>
      </c>
      <c r="B26" s="117"/>
      <c r="C26" s="1400" t="s">
        <v>4012</v>
      </c>
      <c r="D26" s="1401"/>
      <c r="E26" s="619" t="s">
        <v>1739</v>
      </c>
      <c r="F26" s="631">
        <f>1/12</f>
        <v>8.3333333333333329E-2</v>
      </c>
      <c r="G26" s="619">
        <v>4</v>
      </c>
      <c r="H26" s="632">
        <f t="shared" si="1"/>
        <v>0.33333333333333331</v>
      </c>
      <c r="I26" s="620">
        <v>1</v>
      </c>
      <c r="J26" s="620" t="s">
        <v>2901</v>
      </c>
      <c r="K26" s="621">
        <v>1137000</v>
      </c>
      <c r="L26" s="622">
        <f t="shared" si="2"/>
        <v>1137000</v>
      </c>
      <c r="M26" s="117"/>
    </row>
    <row r="27" spans="1:13" ht="19.5" customHeight="1">
      <c r="A27" s="133">
        <v>11</v>
      </c>
      <c r="B27" s="117"/>
      <c r="C27" s="1400" t="s">
        <v>4199</v>
      </c>
      <c r="D27" s="1401"/>
      <c r="E27" s="619" t="s">
        <v>1739</v>
      </c>
      <c r="F27" s="631">
        <f>1/6</f>
        <v>0.16666666666666666</v>
      </c>
      <c r="G27" s="619">
        <v>4</v>
      </c>
      <c r="H27" s="632">
        <f t="shared" si="1"/>
        <v>0.66666666666666663</v>
      </c>
      <c r="I27" s="620">
        <v>1</v>
      </c>
      <c r="J27" s="620" t="s">
        <v>2901</v>
      </c>
      <c r="K27" s="621">
        <v>270000</v>
      </c>
      <c r="L27" s="622">
        <f t="shared" si="2"/>
        <v>270000</v>
      </c>
      <c r="M27" s="117"/>
    </row>
    <row r="28" spans="1:13" ht="19.5" customHeight="1">
      <c r="A28" s="133">
        <v>12</v>
      </c>
      <c r="B28" s="117"/>
      <c r="C28" s="1400" t="s">
        <v>4255</v>
      </c>
      <c r="D28" s="1401"/>
      <c r="E28" s="619" t="s">
        <v>1739</v>
      </c>
      <c r="F28" s="619">
        <v>20</v>
      </c>
      <c r="G28" s="619">
        <v>4</v>
      </c>
      <c r="H28" s="619">
        <f t="shared" si="1"/>
        <v>80</v>
      </c>
      <c r="I28" s="620">
        <v>1</v>
      </c>
      <c r="J28" s="620" t="s">
        <v>1724</v>
      </c>
      <c r="K28" s="621">
        <v>17000</v>
      </c>
      <c r="L28" s="622">
        <f t="shared" si="2"/>
        <v>17000</v>
      </c>
      <c r="M28" s="117"/>
    </row>
    <row r="29" spans="1:13" ht="19.5" customHeight="1">
      <c r="A29" s="133">
        <v>13</v>
      </c>
      <c r="B29" s="117"/>
      <c r="C29" s="1400" t="s">
        <v>4626</v>
      </c>
      <c r="D29" s="1401"/>
      <c r="E29" s="619" t="s">
        <v>1739</v>
      </c>
      <c r="F29" s="619">
        <v>3</v>
      </c>
      <c r="G29" s="619">
        <v>4</v>
      </c>
      <c r="H29" s="619">
        <f t="shared" si="1"/>
        <v>12</v>
      </c>
      <c r="I29" s="620">
        <v>1</v>
      </c>
      <c r="J29" s="620" t="s">
        <v>1724</v>
      </c>
      <c r="K29" s="621">
        <v>23500</v>
      </c>
      <c r="L29" s="622">
        <f t="shared" si="2"/>
        <v>23500</v>
      </c>
      <c r="M29" s="117"/>
    </row>
    <row r="30" spans="1:13" ht="19.5" customHeight="1">
      <c r="A30" s="133">
        <v>14</v>
      </c>
      <c r="B30" s="117"/>
      <c r="C30" s="1400" t="s">
        <v>4496</v>
      </c>
      <c r="D30" s="1401"/>
      <c r="E30" s="619" t="s">
        <v>1739</v>
      </c>
      <c r="F30" s="631">
        <f>1/13</f>
        <v>7.6923076923076927E-2</v>
      </c>
      <c r="G30" s="619">
        <v>4</v>
      </c>
      <c r="H30" s="632">
        <f t="shared" si="1"/>
        <v>0.30769230769230771</v>
      </c>
      <c r="I30" s="620">
        <v>1</v>
      </c>
      <c r="J30" s="620" t="s">
        <v>1739</v>
      </c>
      <c r="K30" s="621">
        <v>227940</v>
      </c>
      <c r="L30" s="622">
        <f t="shared" si="2"/>
        <v>227940</v>
      </c>
      <c r="M30" s="117"/>
    </row>
    <row r="31" spans="1:13" ht="19.5" customHeight="1">
      <c r="A31" s="1399" t="s">
        <v>27</v>
      </c>
      <c r="B31" s="1399"/>
      <c r="C31" s="1399"/>
      <c r="D31" s="1399"/>
      <c r="E31" s="1399"/>
      <c r="F31" s="1399"/>
      <c r="G31" s="633"/>
      <c r="H31" s="633"/>
      <c r="I31" s="633"/>
      <c r="J31" s="633"/>
      <c r="K31" s="633"/>
      <c r="L31" s="634">
        <f>SUM(L17:L30)</f>
        <v>5607440</v>
      </c>
      <c r="M31" s="635"/>
    </row>
  </sheetData>
  <mergeCells count="36">
    <mergeCell ref="A1:D5"/>
    <mergeCell ref="E1:E5"/>
    <mergeCell ref="A6:A7"/>
    <mergeCell ref="B6:B7"/>
    <mergeCell ref="C6:C7"/>
    <mergeCell ref="D6:D7"/>
    <mergeCell ref="E6:H6"/>
    <mergeCell ref="C29:D29"/>
    <mergeCell ref="B10:C10"/>
    <mergeCell ref="Q10:Q11"/>
    <mergeCell ref="B11:C11"/>
    <mergeCell ref="B12:C12"/>
    <mergeCell ref="Q12:Q13"/>
    <mergeCell ref="B13:C13"/>
    <mergeCell ref="C28:D28"/>
    <mergeCell ref="I6:L6"/>
    <mergeCell ref="M6:P6"/>
    <mergeCell ref="Q6:Q7"/>
    <mergeCell ref="L14:O14"/>
    <mergeCell ref="B9:C9"/>
    <mergeCell ref="A31:F31"/>
    <mergeCell ref="C30:D30"/>
    <mergeCell ref="A15:D15"/>
    <mergeCell ref="M23:M24"/>
    <mergeCell ref="C21:D21"/>
    <mergeCell ref="C25:D25"/>
    <mergeCell ref="C16:D16"/>
    <mergeCell ref="C17:D17"/>
    <mergeCell ref="C18:D18"/>
    <mergeCell ref="C19:D19"/>
    <mergeCell ref="C20:D20"/>
    <mergeCell ref="C22:D22"/>
    <mergeCell ref="C23:D23"/>
    <mergeCell ref="C24:D24"/>
    <mergeCell ref="C26:D26"/>
    <mergeCell ref="C27:D27"/>
  </mergeCells>
  <conditionalFormatting sqref="B29">
    <cfRule type="duplicateValues" dxfId="29" priority="13" stopIfTrue="1"/>
    <cfRule type="duplicateValues" dxfId="28" priority="14" stopIfTrue="1"/>
  </conditionalFormatting>
  <conditionalFormatting sqref="B28">
    <cfRule type="duplicateValues" dxfId="27" priority="11" stopIfTrue="1"/>
    <cfRule type="duplicateValues" dxfId="26" priority="12" stopIfTrue="1"/>
  </conditionalFormatting>
  <conditionalFormatting sqref="B27">
    <cfRule type="duplicateValues" dxfId="25" priority="9" stopIfTrue="1"/>
    <cfRule type="duplicateValues" dxfId="24" priority="10" stopIfTrue="1"/>
  </conditionalFormatting>
  <conditionalFormatting sqref="B25">
    <cfRule type="duplicateValues" dxfId="23" priority="7" stopIfTrue="1"/>
    <cfRule type="duplicateValues" dxfId="22" priority="8" stopIfTrue="1"/>
  </conditionalFormatting>
  <conditionalFormatting sqref="B26">
    <cfRule type="duplicateValues" dxfId="21" priority="5" stopIfTrue="1"/>
    <cfRule type="duplicateValues" dxfId="20" priority="6" stopIfTrue="1"/>
  </conditionalFormatting>
  <conditionalFormatting sqref="B17">
    <cfRule type="duplicateValues" dxfId="19" priority="3" stopIfTrue="1"/>
    <cfRule type="duplicateValues" dxfId="18" priority="4" stopIfTrue="1"/>
  </conditionalFormatting>
  <conditionalFormatting sqref="B30">
    <cfRule type="duplicateValues" dxfId="17" priority="1" stopIfTrue="1"/>
    <cfRule type="duplicateValues" dxfId="16" priority="2" stopIfTrue="1"/>
  </conditionalFormatting>
  <conditionalFormatting sqref="B19:B24 B16">
    <cfRule type="duplicateValues" dxfId="15" priority="15" stopIfTrue="1"/>
    <cfRule type="duplicateValues" dxfId="14" priority="16" stopIfTrue="1"/>
  </conditionalFormatting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C248"/>
  <sheetViews>
    <sheetView zoomScale="55" zoomScaleNormal="55" workbookViewId="0">
      <pane xSplit="4" ySplit="7" topLeftCell="E200" activePane="bottomRight" state="frozen"/>
      <selection pane="topRight" activeCell="E1" sqref="E1"/>
      <selection pane="bottomLeft" activeCell="A8" sqref="A8"/>
      <selection pane="bottomRight" activeCell="C172" sqref="C172:C225"/>
    </sheetView>
  </sheetViews>
  <sheetFormatPr defaultRowHeight="15"/>
  <cols>
    <col min="1" max="1" width="7" customWidth="1"/>
    <col min="2" max="2" width="34.28515625" bestFit="1" customWidth="1"/>
    <col min="3" max="3" width="41.85546875" customWidth="1"/>
    <col min="4" max="4" width="8.42578125" customWidth="1"/>
    <col min="5" max="28" width="12.5703125" customWidth="1"/>
    <col min="29" max="29" width="41.28515625" customWidth="1"/>
  </cols>
  <sheetData>
    <row r="1" spans="1:29" ht="15.75">
      <c r="A1" s="1409" t="s">
        <v>7395</v>
      </c>
      <c r="B1" s="1410"/>
      <c r="C1" s="1410"/>
      <c r="D1" s="1411"/>
      <c r="E1" s="580"/>
      <c r="F1" s="580"/>
      <c r="G1" s="580"/>
      <c r="H1" s="580"/>
      <c r="I1" s="1364" t="s">
        <v>12541</v>
      </c>
      <c r="J1" s="1365"/>
      <c r="K1" s="1365"/>
      <c r="L1" s="1365"/>
      <c r="M1" s="1365"/>
      <c r="N1" s="1365"/>
      <c r="O1" s="1365"/>
      <c r="P1" s="1365"/>
      <c r="Q1" s="1365"/>
      <c r="R1" s="1365"/>
      <c r="S1" s="1365"/>
      <c r="T1" s="1365"/>
      <c r="U1" s="1365"/>
      <c r="V1" s="1365"/>
      <c r="W1" s="1365"/>
      <c r="X1" s="1365"/>
      <c r="Y1" s="1365"/>
      <c r="Z1" s="1365"/>
      <c r="AA1" s="1365"/>
      <c r="AB1" s="1365"/>
      <c r="AC1" s="1366"/>
    </row>
    <row r="2" spans="1:29" ht="15.75">
      <c r="A2" s="1412"/>
      <c r="B2" s="1413"/>
      <c r="C2" s="1413"/>
      <c r="D2" s="1414"/>
      <c r="E2" s="581"/>
      <c r="F2" s="581"/>
      <c r="G2" s="581"/>
      <c r="H2" s="581"/>
      <c r="I2" s="1367"/>
      <c r="J2" s="1368"/>
      <c r="K2" s="1368"/>
      <c r="L2" s="1368"/>
      <c r="M2" s="1368"/>
      <c r="N2" s="1368"/>
      <c r="O2" s="1368"/>
      <c r="P2" s="1368"/>
      <c r="Q2" s="1368"/>
      <c r="R2" s="1368"/>
      <c r="S2" s="1368"/>
      <c r="T2" s="1368"/>
      <c r="U2" s="1368"/>
      <c r="V2" s="1368"/>
      <c r="W2" s="1368"/>
      <c r="X2" s="1368"/>
      <c r="Y2" s="1368"/>
      <c r="Z2" s="1368"/>
      <c r="AA2" s="1368"/>
      <c r="AB2" s="1368"/>
      <c r="AC2" s="1369"/>
    </row>
    <row r="3" spans="1:29" ht="15.75">
      <c r="A3" s="1412"/>
      <c r="B3" s="1413"/>
      <c r="C3" s="1413"/>
      <c r="D3" s="1414"/>
      <c r="E3" s="581"/>
      <c r="F3" s="581"/>
      <c r="G3" s="581"/>
      <c r="H3" s="581"/>
      <c r="I3" s="1367"/>
      <c r="J3" s="1368"/>
      <c r="K3" s="1368"/>
      <c r="L3" s="1368"/>
      <c r="M3" s="1368"/>
      <c r="N3" s="1368"/>
      <c r="O3" s="1368"/>
      <c r="P3" s="1368"/>
      <c r="Q3" s="1368"/>
      <c r="R3" s="1368"/>
      <c r="S3" s="1368"/>
      <c r="T3" s="1368"/>
      <c r="U3" s="1368"/>
      <c r="V3" s="1368"/>
      <c r="W3" s="1368"/>
      <c r="X3" s="1368"/>
      <c r="Y3" s="1368"/>
      <c r="Z3" s="1368"/>
      <c r="AA3" s="1368"/>
      <c r="AB3" s="1368"/>
      <c r="AC3" s="1369"/>
    </row>
    <row r="4" spans="1:29" ht="15.75">
      <c r="A4" s="1412"/>
      <c r="B4" s="1413"/>
      <c r="C4" s="1413"/>
      <c r="D4" s="1414"/>
      <c r="E4" s="581"/>
      <c r="F4" s="581"/>
      <c r="G4" s="581"/>
      <c r="H4" s="581"/>
      <c r="I4" s="1367"/>
      <c r="J4" s="1368"/>
      <c r="K4" s="1368"/>
      <c r="L4" s="1368"/>
      <c r="M4" s="1368"/>
      <c r="N4" s="1368"/>
      <c r="O4" s="1368"/>
      <c r="P4" s="1368"/>
      <c r="Q4" s="1368"/>
      <c r="R4" s="1368"/>
      <c r="S4" s="1368"/>
      <c r="T4" s="1368"/>
      <c r="U4" s="1368"/>
      <c r="V4" s="1368"/>
      <c r="W4" s="1368"/>
      <c r="X4" s="1368"/>
      <c r="Y4" s="1368"/>
      <c r="Z4" s="1368"/>
      <c r="AA4" s="1368"/>
      <c r="AB4" s="1368"/>
      <c r="AC4" s="1369"/>
    </row>
    <row r="5" spans="1:29" ht="16.5" thickBot="1">
      <c r="A5" s="1415"/>
      <c r="B5" s="1416"/>
      <c r="C5" s="1416"/>
      <c r="D5" s="1417"/>
      <c r="E5" s="582"/>
      <c r="F5" s="582"/>
      <c r="G5" s="582"/>
      <c r="H5" s="582"/>
      <c r="I5" s="1370"/>
      <c r="J5" s="1371"/>
      <c r="K5" s="1371"/>
      <c r="L5" s="1371"/>
      <c r="M5" s="1371"/>
      <c r="N5" s="1371"/>
      <c r="O5" s="1371"/>
      <c r="P5" s="1371"/>
      <c r="Q5" s="1371"/>
      <c r="R5" s="1371"/>
      <c r="S5" s="1371"/>
      <c r="T5" s="1371"/>
      <c r="U5" s="1371"/>
      <c r="V5" s="1371"/>
      <c r="W5" s="1371"/>
      <c r="X5" s="1371"/>
      <c r="Y5" s="1371"/>
      <c r="Z5" s="1371"/>
      <c r="AA5" s="1371"/>
      <c r="AB5" s="1371"/>
      <c r="AC5" s="1372"/>
    </row>
    <row r="6" spans="1:29" ht="21">
      <c r="A6" s="1333" t="s">
        <v>7396</v>
      </c>
      <c r="B6" s="1333" t="s">
        <v>7397</v>
      </c>
      <c r="C6" s="1333" t="s">
        <v>7398</v>
      </c>
      <c r="D6" s="1333" t="s">
        <v>7399</v>
      </c>
      <c r="E6" s="1418">
        <v>45809</v>
      </c>
      <c r="F6" s="1418"/>
      <c r="G6" s="1418"/>
      <c r="H6" s="1418"/>
      <c r="I6" s="1418">
        <v>45839</v>
      </c>
      <c r="J6" s="1418"/>
      <c r="K6" s="1418"/>
      <c r="L6" s="1418"/>
      <c r="M6" s="1418">
        <v>45870</v>
      </c>
      <c r="N6" s="1418"/>
      <c r="O6" s="1418"/>
      <c r="P6" s="1418"/>
      <c r="Q6" s="1418">
        <v>45902</v>
      </c>
      <c r="R6" s="1418"/>
      <c r="S6" s="1418"/>
      <c r="T6" s="1418"/>
      <c r="U6" s="1418">
        <v>45934</v>
      </c>
      <c r="V6" s="1418"/>
      <c r="W6" s="1418"/>
      <c r="X6" s="1418"/>
      <c r="Y6" s="1418">
        <v>45966</v>
      </c>
      <c r="Z6" s="1418"/>
      <c r="AA6" s="1418"/>
      <c r="AB6" s="1418"/>
      <c r="AC6" s="1337" t="s">
        <v>7400</v>
      </c>
    </row>
    <row r="7" spans="1:29" ht="21.75" thickBot="1">
      <c r="A7" s="1334"/>
      <c r="B7" s="1334"/>
      <c r="C7" s="1334"/>
      <c r="D7" s="1334"/>
      <c r="E7" s="564" t="s">
        <v>7401</v>
      </c>
      <c r="F7" s="564" t="s">
        <v>7402</v>
      </c>
      <c r="G7" s="564" t="s">
        <v>7403</v>
      </c>
      <c r="H7" s="564" t="s">
        <v>7404</v>
      </c>
      <c r="I7" s="564" t="s">
        <v>7401</v>
      </c>
      <c r="J7" s="564" t="s">
        <v>7402</v>
      </c>
      <c r="K7" s="564" t="s">
        <v>7403</v>
      </c>
      <c r="L7" s="564" t="s">
        <v>7404</v>
      </c>
      <c r="M7" s="564" t="s">
        <v>7401</v>
      </c>
      <c r="N7" s="564" t="s">
        <v>7402</v>
      </c>
      <c r="O7" s="564" t="s">
        <v>7403</v>
      </c>
      <c r="P7" s="564" t="s">
        <v>7404</v>
      </c>
      <c r="Q7" s="564" t="s">
        <v>7401</v>
      </c>
      <c r="R7" s="564" t="s">
        <v>7402</v>
      </c>
      <c r="S7" s="564" t="s">
        <v>7403</v>
      </c>
      <c r="T7" s="564" t="s">
        <v>7404</v>
      </c>
      <c r="U7" s="564" t="s">
        <v>7401</v>
      </c>
      <c r="V7" s="564" t="s">
        <v>7402</v>
      </c>
      <c r="W7" s="564" t="s">
        <v>7403</v>
      </c>
      <c r="X7" s="564" t="s">
        <v>7404</v>
      </c>
      <c r="Y7" s="564" t="s">
        <v>7401</v>
      </c>
      <c r="Z7" s="564" t="s">
        <v>7402</v>
      </c>
      <c r="AA7" s="564" t="s">
        <v>7403</v>
      </c>
      <c r="AB7" s="564" t="s">
        <v>7404</v>
      </c>
      <c r="AC7" s="1259"/>
    </row>
    <row r="8" spans="1:29" ht="16.5" thickTop="1">
      <c r="A8" s="1316" t="s">
        <v>61</v>
      </c>
      <c r="B8" s="1278" t="s">
        <v>7407</v>
      </c>
      <c r="C8" s="1279"/>
      <c r="D8" s="1317" t="s">
        <v>7406</v>
      </c>
      <c r="E8" s="597" t="s">
        <v>12504</v>
      </c>
      <c r="F8" s="59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6"/>
      <c r="T8" s="566"/>
      <c r="U8" s="566"/>
      <c r="V8" s="566"/>
      <c r="W8" s="566"/>
      <c r="X8" s="566"/>
      <c r="Y8" s="566"/>
      <c r="Z8" s="566"/>
      <c r="AA8" s="566"/>
      <c r="AB8" s="566"/>
      <c r="AC8" s="1322"/>
    </row>
    <row r="9" spans="1:29">
      <c r="A9" s="1317"/>
      <c r="B9" s="1362"/>
      <c r="C9" s="1363"/>
      <c r="D9" s="1256"/>
      <c r="E9" s="569"/>
      <c r="F9" s="569"/>
      <c r="G9" s="569"/>
      <c r="H9" s="569"/>
      <c r="I9" s="569"/>
      <c r="J9" s="569"/>
      <c r="K9" s="569"/>
      <c r="L9" s="569"/>
      <c r="M9" s="569"/>
      <c r="N9" s="569"/>
      <c r="O9" s="569"/>
      <c r="P9" s="569"/>
      <c r="Q9" s="569"/>
      <c r="R9" s="569"/>
      <c r="S9" s="569"/>
      <c r="T9" s="569"/>
      <c r="U9" s="569"/>
      <c r="V9" s="569"/>
      <c r="W9" s="569"/>
      <c r="X9" s="569"/>
      <c r="Y9" s="569"/>
      <c r="Z9" s="569"/>
      <c r="AA9" s="569"/>
      <c r="AB9" s="569"/>
      <c r="AC9" s="1323"/>
    </row>
    <row r="10" spans="1:29">
      <c r="A10" s="1316" t="s">
        <v>61</v>
      </c>
      <c r="B10" s="1318" t="s">
        <v>7408</v>
      </c>
      <c r="C10" s="1319" t="s">
        <v>7409</v>
      </c>
      <c r="D10" s="1317" t="s">
        <v>7406</v>
      </c>
      <c r="E10" s="566"/>
      <c r="F10" s="566"/>
      <c r="G10" s="566"/>
      <c r="H10" s="566"/>
      <c r="I10" s="566"/>
      <c r="J10" s="566"/>
      <c r="K10" s="566"/>
      <c r="L10" s="596"/>
      <c r="M10" s="566"/>
      <c r="N10" s="566"/>
      <c r="O10" s="566"/>
      <c r="P10" s="596"/>
      <c r="Q10" s="566"/>
      <c r="R10" s="566"/>
      <c r="S10" s="566"/>
      <c r="T10" s="596"/>
      <c r="U10" s="566"/>
      <c r="V10" s="566"/>
      <c r="W10" s="566"/>
      <c r="X10" s="596"/>
      <c r="Y10" s="566"/>
      <c r="Z10" s="566"/>
      <c r="AA10" s="566"/>
      <c r="AB10" s="566"/>
      <c r="AC10" s="1322"/>
    </row>
    <row r="11" spans="1:29">
      <c r="A11" s="1317"/>
      <c r="B11" s="1320"/>
      <c r="C11" s="1321"/>
      <c r="D11" s="1256"/>
      <c r="E11" s="569"/>
      <c r="F11" s="569"/>
      <c r="G11" s="569"/>
      <c r="H11" s="569"/>
      <c r="I11" s="569"/>
      <c r="J11" s="569"/>
      <c r="K11" s="569"/>
      <c r="L11" s="569"/>
      <c r="M11" s="569"/>
      <c r="N11" s="569"/>
      <c r="O11" s="569"/>
      <c r="P11" s="569"/>
      <c r="Q11" s="569"/>
      <c r="R11" s="569"/>
      <c r="S11" s="569"/>
      <c r="T11" s="569"/>
      <c r="U11" s="569"/>
      <c r="V11" s="569"/>
      <c r="W11" s="569"/>
      <c r="X11" s="569"/>
      <c r="Y11" s="569"/>
      <c r="Z11" s="569"/>
      <c r="AA11" s="569"/>
      <c r="AB11" s="569"/>
      <c r="AC11" s="1323"/>
    </row>
    <row r="12" spans="1:29">
      <c r="A12" s="1256">
        <v>1</v>
      </c>
      <c r="B12" s="1316" t="s">
        <v>12150</v>
      </c>
      <c r="C12" s="1316" t="s">
        <v>7657</v>
      </c>
      <c r="D12" s="1256" t="s">
        <v>7410</v>
      </c>
      <c r="E12" s="571"/>
      <c r="F12" s="571"/>
      <c r="G12" s="571"/>
      <c r="H12" s="571"/>
      <c r="I12" s="571"/>
      <c r="J12" s="571"/>
      <c r="K12" s="571"/>
      <c r="L12" s="571"/>
      <c r="M12" s="579" t="s">
        <v>12178</v>
      </c>
      <c r="N12" s="571"/>
      <c r="O12" s="571"/>
      <c r="P12" s="571"/>
      <c r="Q12" s="571"/>
      <c r="R12" s="571"/>
      <c r="S12" s="571"/>
      <c r="T12" s="571"/>
      <c r="U12" s="571"/>
      <c r="V12" s="571"/>
      <c r="W12" s="571"/>
      <c r="X12" s="571"/>
      <c r="Y12" s="571"/>
      <c r="Z12" s="571"/>
      <c r="AA12" s="571"/>
      <c r="AB12" s="571"/>
      <c r="AC12" s="1322"/>
    </row>
    <row r="13" spans="1:29">
      <c r="A13" s="1256"/>
      <c r="B13" s="1317"/>
      <c r="C13" s="1317"/>
      <c r="D13" s="1256"/>
      <c r="E13" s="572"/>
      <c r="F13" s="572"/>
      <c r="G13" s="572"/>
      <c r="H13" s="572"/>
      <c r="I13" s="572"/>
      <c r="J13" s="572"/>
      <c r="K13" s="572"/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1323"/>
    </row>
    <row r="14" spans="1:29">
      <c r="A14" s="1317">
        <v>2</v>
      </c>
      <c r="B14" s="1316" t="s">
        <v>12150</v>
      </c>
      <c r="C14" s="1316" t="s">
        <v>7658</v>
      </c>
      <c r="D14" s="1256" t="s">
        <v>7410</v>
      </c>
      <c r="E14" s="571"/>
      <c r="F14" s="571"/>
      <c r="G14" s="571"/>
      <c r="H14" s="571"/>
      <c r="I14" s="571"/>
      <c r="J14" s="571"/>
      <c r="K14" s="571"/>
      <c r="L14" s="571"/>
      <c r="M14" s="579" t="s">
        <v>12178</v>
      </c>
      <c r="N14" s="571"/>
      <c r="O14" s="571"/>
      <c r="P14" s="571"/>
      <c r="Q14" s="571"/>
      <c r="R14" s="571"/>
      <c r="S14" s="571"/>
      <c r="T14" s="571"/>
      <c r="U14" s="571"/>
      <c r="V14" s="571"/>
      <c r="W14" s="571"/>
      <c r="X14" s="571"/>
      <c r="Y14" s="571"/>
      <c r="Z14" s="571"/>
      <c r="AA14" s="571"/>
      <c r="AB14" s="571"/>
      <c r="AC14" s="1322"/>
    </row>
    <row r="15" spans="1:29">
      <c r="A15" s="1256"/>
      <c r="B15" s="1317"/>
      <c r="C15" s="1317"/>
      <c r="D15" s="1256"/>
      <c r="E15" s="572"/>
      <c r="F15" s="572"/>
      <c r="G15" s="572"/>
      <c r="H15" s="572"/>
      <c r="I15" s="572"/>
      <c r="J15" s="572"/>
      <c r="K15" s="572"/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1323"/>
    </row>
    <row r="16" spans="1:29">
      <c r="A16" s="1256">
        <v>3</v>
      </c>
      <c r="B16" s="1316" t="s">
        <v>12150</v>
      </c>
      <c r="C16" s="1316" t="s">
        <v>7659</v>
      </c>
      <c r="D16" s="1256" t="s">
        <v>7410</v>
      </c>
      <c r="E16" s="571"/>
      <c r="F16" s="571"/>
      <c r="G16" s="571"/>
      <c r="H16" s="571"/>
      <c r="I16" s="571"/>
      <c r="J16" s="571"/>
      <c r="K16" s="571"/>
      <c r="L16" s="571"/>
      <c r="M16" s="579" t="s">
        <v>12178</v>
      </c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1322"/>
    </row>
    <row r="17" spans="1:29">
      <c r="A17" s="1256"/>
      <c r="B17" s="1317"/>
      <c r="C17" s="1317"/>
      <c r="D17" s="1256"/>
      <c r="E17" s="572"/>
      <c r="F17" s="572"/>
      <c r="G17" s="572"/>
      <c r="H17" s="572"/>
      <c r="I17" s="572"/>
      <c r="J17" s="572"/>
      <c r="K17" s="572"/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1323"/>
    </row>
    <row r="18" spans="1:29">
      <c r="A18" s="1317">
        <v>4</v>
      </c>
      <c r="B18" s="1316" t="s">
        <v>12150</v>
      </c>
      <c r="C18" s="1316" t="s">
        <v>7660</v>
      </c>
      <c r="D18" s="1256" t="s">
        <v>7410</v>
      </c>
      <c r="E18" s="571"/>
      <c r="F18" s="571"/>
      <c r="G18" s="571"/>
      <c r="H18" s="571"/>
      <c r="I18" s="571"/>
      <c r="J18" s="571"/>
      <c r="K18" s="571"/>
      <c r="L18" s="571"/>
      <c r="M18" s="579" t="s">
        <v>12178</v>
      </c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  <c r="Y18" s="571"/>
      <c r="Z18" s="571"/>
      <c r="AA18" s="571"/>
      <c r="AB18" s="571"/>
      <c r="AC18" s="1322"/>
    </row>
    <row r="19" spans="1:29">
      <c r="A19" s="1256"/>
      <c r="B19" s="1317"/>
      <c r="C19" s="1317"/>
      <c r="D19" s="1256"/>
      <c r="E19" s="572"/>
      <c r="F19" s="572"/>
      <c r="G19" s="572"/>
      <c r="H19" s="572"/>
      <c r="I19" s="572"/>
      <c r="J19" s="572"/>
      <c r="K19" s="572"/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1323"/>
    </row>
    <row r="20" spans="1:29">
      <c r="A20" s="1256">
        <v>5</v>
      </c>
      <c r="B20" s="1316" t="s">
        <v>12150</v>
      </c>
      <c r="C20" s="1316" t="s">
        <v>7661</v>
      </c>
      <c r="D20" s="1256" t="s">
        <v>7410</v>
      </c>
      <c r="E20" s="571"/>
      <c r="F20" s="571"/>
      <c r="G20" s="571"/>
      <c r="H20" s="571"/>
      <c r="I20" s="571"/>
      <c r="J20" s="571"/>
      <c r="K20" s="571"/>
      <c r="L20" s="571"/>
      <c r="M20" s="579" t="s">
        <v>12178</v>
      </c>
      <c r="N20" s="571"/>
      <c r="O20" s="571"/>
      <c r="P20" s="571"/>
      <c r="Q20" s="571"/>
      <c r="R20" s="571"/>
      <c r="S20" s="571"/>
      <c r="T20" s="571"/>
      <c r="U20" s="571"/>
      <c r="V20" s="571"/>
      <c r="W20" s="571"/>
      <c r="X20" s="571"/>
      <c r="Y20" s="571"/>
      <c r="Z20" s="571"/>
      <c r="AA20" s="571"/>
      <c r="AB20" s="571"/>
      <c r="AC20" s="1322"/>
    </row>
    <row r="21" spans="1:29">
      <c r="A21" s="1256"/>
      <c r="B21" s="1317"/>
      <c r="C21" s="1317"/>
      <c r="D21" s="1256"/>
      <c r="E21" s="572"/>
      <c r="F21" s="572"/>
      <c r="G21" s="572"/>
      <c r="H21" s="572"/>
      <c r="I21" s="572"/>
      <c r="J21" s="572"/>
      <c r="K21" s="572"/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1323"/>
    </row>
    <row r="22" spans="1:29">
      <c r="A22" s="1317">
        <v>6</v>
      </c>
      <c r="B22" s="1316" t="s">
        <v>12150</v>
      </c>
      <c r="C22" s="1316" t="s">
        <v>7662</v>
      </c>
      <c r="D22" s="1256" t="s">
        <v>7410</v>
      </c>
      <c r="E22" s="571"/>
      <c r="F22" s="571"/>
      <c r="G22" s="571"/>
      <c r="H22" s="571"/>
      <c r="I22" s="571"/>
      <c r="J22" s="571"/>
      <c r="K22" s="571"/>
      <c r="L22" s="571"/>
      <c r="M22" s="579" t="s">
        <v>12178</v>
      </c>
      <c r="N22" s="571"/>
      <c r="O22" s="571"/>
      <c r="P22" s="571"/>
      <c r="Q22" s="571"/>
      <c r="R22" s="571"/>
      <c r="S22" s="571"/>
      <c r="T22" s="571"/>
      <c r="U22" s="571"/>
      <c r="V22" s="571"/>
      <c r="W22" s="571"/>
      <c r="X22" s="571"/>
      <c r="Y22" s="571"/>
      <c r="Z22" s="571"/>
      <c r="AA22" s="571"/>
      <c r="AB22" s="571"/>
      <c r="AC22" s="1322"/>
    </row>
    <row r="23" spans="1:29">
      <c r="A23" s="1256"/>
      <c r="B23" s="1317"/>
      <c r="C23" s="1317"/>
      <c r="D23" s="1256"/>
      <c r="E23" s="572"/>
      <c r="F23" s="572"/>
      <c r="G23" s="572"/>
      <c r="H23" s="572"/>
      <c r="I23" s="572"/>
      <c r="J23" s="572"/>
      <c r="K23" s="572"/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1323"/>
    </row>
    <row r="24" spans="1:29">
      <c r="A24" s="1256">
        <v>7</v>
      </c>
      <c r="B24" s="1316" t="s">
        <v>12150</v>
      </c>
      <c r="C24" s="1316" t="s">
        <v>7663</v>
      </c>
      <c r="D24" s="1256" t="s">
        <v>7410</v>
      </c>
      <c r="E24" s="571"/>
      <c r="F24" s="571"/>
      <c r="G24" s="571"/>
      <c r="H24" s="571"/>
      <c r="I24" s="571"/>
      <c r="J24" s="571"/>
      <c r="K24" s="571"/>
      <c r="L24" s="571"/>
      <c r="M24" s="579" t="s">
        <v>12178</v>
      </c>
      <c r="N24" s="571"/>
      <c r="O24" s="571"/>
      <c r="P24" s="571"/>
      <c r="Q24" s="571"/>
      <c r="R24" s="571"/>
      <c r="S24" s="571"/>
      <c r="T24" s="571"/>
      <c r="U24" s="571"/>
      <c r="V24" s="571"/>
      <c r="W24" s="571"/>
      <c r="X24" s="571"/>
      <c r="Y24" s="571"/>
      <c r="Z24" s="571"/>
      <c r="AA24" s="571"/>
      <c r="AB24" s="571"/>
      <c r="AC24" s="1322"/>
    </row>
    <row r="25" spans="1:29">
      <c r="A25" s="1256"/>
      <c r="B25" s="1317"/>
      <c r="C25" s="1317"/>
      <c r="D25" s="1256"/>
      <c r="E25" s="572"/>
      <c r="F25" s="572"/>
      <c r="G25" s="572"/>
      <c r="H25" s="572"/>
      <c r="I25" s="572"/>
      <c r="J25" s="572"/>
      <c r="K25" s="572"/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1323"/>
    </row>
    <row r="26" spans="1:29">
      <c r="A26" s="1317">
        <v>8</v>
      </c>
      <c r="B26" s="1316" t="s">
        <v>12150</v>
      </c>
      <c r="C26" s="1316" t="s">
        <v>7668</v>
      </c>
      <c r="D26" s="1256" t="s">
        <v>7410</v>
      </c>
      <c r="E26" s="571"/>
      <c r="F26" s="571"/>
      <c r="G26" s="571"/>
      <c r="H26" s="571"/>
      <c r="I26" s="571"/>
      <c r="J26" s="571"/>
      <c r="K26" s="571"/>
      <c r="L26" s="571"/>
      <c r="M26" s="579" t="s">
        <v>12178</v>
      </c>
      <c r="N26" s="571"/>
      <c r="O26" s="571"/>
      <c r="P26" s="571"/>
      <c r="Q26" s="571"/>
      <c r="R26" s="571"/>
      <c r="S26" s="571"/>
      <c r="T26" s="571"/>
      <c r="U26" s="571"/>
      <c r="V26" s="571"/>
      <c r="W26" s="571"/>
      <c r="X26" s="571"/>
      <c r="Y26" s="571"/>
      <c r="Z26" s="571"/>
      <c r="AA26" s="571"/>
      <c r="AB26" s="571"/>
      <c r="AC26" s="1322"/>
    </row>
    <row r="27" spans="1:29">
      <c r="A27" s="1256"/>
      <c r="B27" s="1317"/>
      <c r="C27" s="1317"/>
      <c r="D27" s="1256"/>
      <c r="E27" s="572"/>
      <c r="F27" s="572"/>
      <c r="G27" s="572"/>
      <c r="H27" s="572"/>
      <c r="I27" s="572"/>
      <c r="J27" s="572"/>
      <c r="K27" s="572"/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1323"/>
    </row>
    <row r="28" spans="1:29">
      <c r="A28" s="1256">
        <v>9</v>
      </c>
      <c r="B28" s="1316" t="s">
        <v>12150</v>
      </c>
      <c r="C28" s="1316" t="s">
        <v>12151</v>
      </c>
      <c r="D28" s="1256" t="s">
        <v>7410</v>
      </c>
      <c r="E28" s="571"/>
      <c r="F28" s="571"/>
      <c r="G28" s="571"/>
      <c r="H28" s="571"/>
      <c r="I28" s="571"/>
      <c r="J28" s="571"/>
      <c r="K28" s="571"/>
      <c r="L28" s="571"/>
      <c r="M28" s="571"/>
      <c r="N28" s="579" t="s">
        <v>12178</v>
      </c>
      <c r="O28" s="571"/>
      <c r="P28" s="571"/>
      <c r="Q28" s="571"/>
      <c r="R28" s="571"/>
      <c r="S28" s="571"/>
      <c r="T28" s="571"/>
      <c r="U28" s="571"/>
      <c r="V28" s="571"/>
      <c r="W28" s="571"/>
      <c r="X28" s="571"/>
      <c r="Y28" s="571"/>
      <c r="Z28" s="571"/>
      <c r="AA28" s="571"/>
      <c r="AB28" s="571"/>
      <c r="AC28" s="1322"/>
    </row>
    <row r="29" spans="1:29">
      <c r="A29" s="1256"/>
      <c r="B29" s="1317"/>
      <c r="C29" s="1317"/>
      <c r="D29" s="1256"/>
      <c r="E29" s="572"/>
      <c r="F29" s="572"/>
      <c r="G29" s="572"/>
      <c r="H29" s="572"/>
      <c r="I29" s="572"/>
      <c r="J29" s="572"/>
      <c r="K29" s="572"/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1323"/>
    </row>
    <row r="30" spans="1:29">
      <c r="A30" s="1317">
        <v>10</v>
      </c>
      <c r="B30" s="1316" t="s">
        <v>12150</v>
      </c>
      <c r="C30" s="1316" t="s">
        <v>7670</v>
      </c>
      <c r="D30" s="1256" t="s">
        <v>7410</v>
      </c>
      <c r="E30" s="571"/>
      <c r="F30" s="571"/>
      <c r="G30" s="571"/>
      <c r="H30" s="571"/>
      <c r="I30" s="571"/>
      <c r="J30" s="571"/>
      <c r="K30" s="571"/>
      <c r="L30" s="571"/>
      <c r="M30" s="571"/>
      <c r="N30" s="579" t="s">
        <v>12178</v>
      </c>
      <c r="O30" s="571"/>
      <c r="P30" s="571"/>
      <c r="Q30" s="571"/>
      <c r="R30" s="571"/>
      <c r="S30" s="571"/>
      <c r="T30" s="571"/>
      <c r="U30" s="571"/>
      <c r="V30" s="571"/>
      <c r="W30" s="571"/>
      <c r="X30" s="571"/>
      <c r="Y30" s="571"/>
      <c r="Z30" s="571"/>
      <c r="AA30" s="571"/>
      <c r="AB30" s="571"/>
      <c r="AC30" s="1322"/>
    </row>
    <row r="31" spans="1:29">
      <c r="A31" s="1256"/>
      <c r="B31" s="1317"/>
      <c r="C31" s="1317"/>
      <c r="D31" s="1256"/>
      <c r="E31" s="572"/>
      <c r="F31" s="572"/>
      <c r="G31" s="572"/>
      <c r="H31" s="572"/>
      <c r="I31" s="572"/>
      <c r="J31" s="572"/>
      <c r="K31" s="572"/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1323"/>
    </row>
    <row r="32" spans="1:29">
      <c r="A32" s="1256">
        <v>11</v>
      </c>
      <c r="B32" s="1316" t="s">
        <v>12150</v>
      </c>
      <c r="C32" s="1316" t="s">
        <v>7669</v>
      </c>
      <c r="D32" s="1256" t="s">
        <v>7410</v>
      </c>
      <c r="E32" s="571"/>
      <c r="F32" s="571"/>
      <c r="G32" s="571"/>
      <c r="H32" s="571"/>
      <c r="I32" s="571"/>
      <c r="J32" s="571"/>
      <c r="K32" s="571"/>
      <c r="L32" s="571"/>
      <c r="M32" s="571"/>
      <c r="N32" s="579" t="s">
        <v>12178</v>
      </c>
      <c r="O32" s="571"/>
      <c r="P32" s="571"/>
      <c r="Q32" s="571"/>
      <c r="R32" s="571"/>
      <c r="S32" s="571"/>
      <c r="T32" s="571"/>
      <c r="U32" s="571"/>
      <c r="V32" s="571"/>
      <c r="W32" s="571"/>
      <c r="X32" s="571"/>
      <c r="Y32" s="571"/>
      <c r="Z32" s="571"/>
      <c r="AA32" s="571"/>
      <c r="AB32" s="571"/>
      <c r="AC32" s="1322"/>
    </row>
    <row r="33" spans="1:29">
      <c r="A33" s="1256"/>
      <c r="B33" s="1317"/>
      <c r="C33" s="1317"/>
      <c r="D33" s="1256"/>
      <c r="E33" s="572"/>
      <c r="F33" s="572"/>
      <c r="G33" s="572"/>
      <c r="H33" s="572"/>
      <c r="I33" s="572"/>
      <c r="J33" s="572"/>
      <c r="K33" s="572"/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1323"/>
    </row>
    <row r="34" spans="1:29">
      <c r="A34" s="1317">
        <v>12</v>
      </c>
      <c r="B34" s="1316" t="s">
        <v>12150</v>
      </c>
      <c r="C34" s="1316" t="s">
        <v>7675</v>
      </c>
      <c r="D34" s="1256" t="s">
        <v>7410</v>
      </c>
      <c r="E34" s="571"/>
      <c r="F34" s="571"/>
      <c r="G34" s="571"/>
      <c r="H34" s="571"/>
      <c r="I34" s="571"/>
      <c r="J34" s="571"/>
      <c r="K34" s="571"/>
      <c r="L34" s="571"/>
      <c r="M34" s="571"/>
      <c r="N34" s="579" t="s">
        <v>12178</v>
      </c>
      <c r="O34" s="571"/>
      <c r="P34" s="571"/>
      <c r="Q34" s="571"/>
      <c r="R34" s="571"/>
      <c r="S34" s="571"/>
      <c r="T34" s="571"/>
      <c r="U34" s="571"/>
      <c r="V34" s="571"/>
      <c r="W34" s="571"/>
      <c r="X34" s="571"/>
      <c r="Y34" s="571"/>
      <c r="Z34" s="571"/>
      <c r="AA34" s="571"/>
      <c r="AB34" s="571"/>
      <c r="AC34" s="1322"/>
    </row>
    <row r="35" spans="1:29">
      <c r="A35" s="1256"/>
      <c r="B35" s="1317"/>
      <c r="C35" s="1317"/>
      <c r="D35" s="1256"/>
      <c r="E35" s="572"/>
      <c r="F35" s="572"/>
      <c r="G35" s="572"/>
      <c r="H35" s="572"/>
      <c r="I35" s="572"/>
      <c r="J35" s="572"/>
      <c r="K35" s="572"/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1323"/>
    </row>
    <row r="36" spans="1:29">
      <c r="A36" s="1256">
        <v>13</v>
      </c>
      <c r="B36" s="1316" t="s">
        <v>12150</v>
      </c>
      <c r="C36" s="1316" t="s">
        <v>7687</v>
      </c>
      <c r="D36" s="1256" t="s">
        <v>7410</v>
      </c>
      <c r="E36" s="571"/>
      <c r="F36" s="571"/>
      <c r="G36" s="571"/>
      <c r="H36" s="571"/>
      <c r="I36" s="571"/>
      <c r="J36" s="571"/>
      <c r="K36" s="571"/>
      <c r="L36" s="571"/>
      <c r="M36" s="571"/>
      <c r="N36" s="579" t="s">
        <v>12178</v>
      </c>
      <c r="O36" s="571"/>
      <c r="P36" s="571"/>
      <c r="Q36" s="571"/>
      <c r="R36" s="571"/>
      <c r="S36" s="571"/>
      <c r="T36" s="571"/>
      <c r="U36" s="571"/>
      <c r="V36" s="571"/>
      <c r="W36" s="571"/>
      <c r="X36" s="571"/>
      <c r="Y36" s="571"/>
      <c r="Z36" s="571"/>
      <c r="AA36" s="571"/>
      <c r="AB36" s="571"/>
      <c r="AC36" s="1322"/>
    </row>
    <row r="37" spans="1:29">
      <c r="A37" s="1256"/>
      <c r="B37" s="1317"/>
      <c r="C37" s="1317"/>
      <c r="D37" s="1256"/>
      <c r="E37" s="572"/>
      <c r="F37" s="572"/>
      <c r="G37" s="572"/>
      <c r="H37" s="572"/>
      <c r="I37" s="572"/>
      <c r="J37" s="572"/>
      <c r="K37" s="572"/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1323"/>
    </row>
    <row r="38" spans="1:29">
      <c r="A38" s="1317">
        <v>14</v>
      </c>
      <c r="B38" s="1316" t="s">
        <v>12150</v>
      </c>
      <c r="C38" s="1316" t="s">
        <v>7672</v>
      </c>
      <c r="D38" s="1256" t="s">
        <v>7410</v>
      </c>
      <c r="E38" s="571"/>
      <c r="F38" s="571"/>
      <c r="G38" s="571"/>
      <c r="H38" s="571"/>
      <c r="I38" s="571"/>
      <c r="J38" s="571"/>
      <c r="K38" s="571"/>
      <c r="L38" s="571"/>
      <c r="M38" s="571"/>
      <c r="N38" s="579" t="s">
        <v>12178</v>
      </c>
      <c r="O38" s="571"/>
      <c r="P38" s="571"/>
      <c r="Q38" s="571"/>
      <c r="R38" s="571"/>
      <c r="S38" s="571"/>
      <c r="T38" s="571"/>
      <c r="U38" s="571"/>
      <c r="V38" s="571"/>
      <c r="W38" s="571"/>
      <c r="X38" s="571"/>
      <c r="Y38" s="571"/>
      <c r="Z38" s="571"/>
      <c r="AA38" s="571"/>
      <c r="AB38" s="571"/>
      <c r="AC38" s="1322"/>
    </row>
    <row r="39" spans="1:29">
      <c r="A39" s="1256"/>
      <c r="B39" s="1317"/>
      <c r="C39" s="1317"/>
      <c r="D39" s="1256"/>
      <c r="E39" s="572"/>
      <c r="F39" s="572"/>
      <c r="G39" s="572"/>
      <c r="H39" s="572"/>
      <c r="I39" s="572"/>
      <c r="J39" s="572"/>
      <c r="K39" s="572"/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1323"/>
    </row>
    <row r="40" spans="1:29">
      <c r="A40" s="1256">
        <v>15</v>
      </c>
      <c r="B40" s="1316" t="s">
        <v>12150</v>
      </c>
      <c r="C40" s="1316" t="s">
        <v>7674</v>
      </c>
      <c r="D40" s="1256" t="s">
        <v>7410</v>
      </c>
      <c r="E40" s="571"/>
      <c r="F40" s="571"/>
      <c r="G40" s="571"/>
      <c r="H40" s="571"/>
      <c r="I40" s="571"/>
      <c r="J40" s="571"/>
      <c r="K40" s="571"/>
      <c r="L40" s="571"/>
      <c r="M40" s="571"/>
      <c r="N40" s="579" t="s">
        <v>12178</v>
      </c>
      <c r="O40" s="571"/>
      <c r="P40" s="571"/>
      <c r="Q40" s="571"/>
      <c r="R40" s="571"/>
      <c r="S40" s="571"/>
      <c r="T40" s="571"/>
      <c r="U40" s="571"/>
      <c r="V40" s="571"/>
      <c r="W40" s="571"/>
      <c r="X40" s="571"/>
      <c r="Y40" s="571"/>
      <c r="Z40" s="571"/>
      <c r="AA40" s="571"/>
      <c r="AB40" s="571"/>
      <c r="AC40" s="1322"/>
    </row>
    <row r="41" spans="1:29">
      <c r="A41" s="1256"/>
      <c r="B41" s="1317"/>
      <c r="C41" s="1317"/>
      <c r="D41" s="1256"/>
      <c r="E41" s="572"/>
      <c r="F41" s="572"/>
      <c r="G41" s="572"/>
      <c r="H41" s="572"/>
      <c r="I41" s="572"/>
      <c r="J41" s="572"/>
      <c r="K41" s="572"/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1323"/>
    </row>
    <row r="42" spans="1:29">
      <c r="A42" s="1317">
        <v>16</v>
      </c>
      <c r="B42" s="1316" t="s">
        <v>12150</v>
      </c>
      <c r="C42" s="1316" t="s">
        <v>7693</v>
      </c>
      <c r="D42" s="1256" t="s">
        <v>7410</v>
      </c>
      <c r="E42" s="571"/>
      <c r="F42" s="571"/>
      <c r="G42" s="571"/>
      <c r="H42" s="571"/>
      <c r="I42" s="571"/>
      <c r="J42" s="571"/>
      <c r="K42" s="571"/>
      <c r="L42" s="571"/>
      <c r="M42" s="571"/>
      <c r="N42" s="579" t="s">
        <v>12178</v>
      </c>
      <c r="O42" s="571"/>
      <c r="P42" s="571"/>
      <c r="Q42" s="571"/>
      <c r="R42" s="571"/>
      <c r="S42" s="571"/>
      <c r="T42" s="571"/>
      <c r="U42" s="571"/>
      <c r="V42" s="571"/>
      <c r="W42" s="571"/>
      <c r="X42" s="571"/>
      <c r="Y42" s="571"/>
      <c r="Z42" s="571"/>
      <c r="AA42" s="571"/>
      <c r="AB42" s="571"/>
      <c r="AC42" s="1322"/>
    </row>
    <row r="43" spans="1:29">
      <c r="A43" s="1256"/>
      <c r="B43" s="1317"/>
      <c r="C43" s="1317"/>
      <c r="D43" s="1256"/>
      <c r="E43" s="572"/>
      <c r="F43" s="572"/>
      <c r="G43" s="572"/>
      <c r="H43" s="572"/>
      <c r="I43" s="572"/>
      <c r="J43" s="572"/>
      <c r="K43" s="572"/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1323"/>
    </row>
    <row r="44" spans="1:29">
      <c r="A44" s="1256">
        <v>17</v>
      </c>
      <c r="B44" s="1316" t="s">
        <v>12150</v>
      </c>
      <c r="C44" s="1316" t="s">
        <v>7692</v>
      </c>
      <c r="D44" s="1256" t="s">
        <v>7410</v>
      </c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9" t="s">
        <v>12178</v>
      </c>
      <c r="P44" s="571"/>
      <c r="Q44" s="571"/>
      <c r="R44" s="571"/>
      <c r="S44" s="571"/>
      <c r="T44" s="571"/>
      <c r="U44" s="571"/>
      <c r="V44" s="571"/>
      <c r="W44" s="571"/>
      <c r="X44" s="571"/>
      <c r="Y44" s="571"/>
      <c r="Z44" s="571"/>
      <c r="AA44" s="571"/>
      <c r="AB44" s="571"/>
      <c r="AC44" s="1322"/>
    </row>
    <row r="45" spans="1:29">
      <c r="A45" s="1256"/>
      <c r="B45" s="1317"/>
      <c r="C45" s="1317"/>
      <c r="D45" s="1256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1323"/>
    </row>
    <row r="46" spans="1:29">
      <c r="A46" s="1317">
        <v>18</v>
      </c>
      <c r="B46" s="1316" t="s">
        <v>12150</v>
      </c>
      <c r="C46" s="1316" t="s">
        <v>7689</v>
      </c>
      <c r="D46" s="1256" t="s">
        <v>7410</v>
      </c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9" t="s">
        <v>12178</v>
      </c>
      <c r="P46" s="571"/>
      <c r="Q46" s="571"/>
      <c r="R46" s="571"/>
      <c r="S46" s="571"/>
      <c r="T46" s="571"/>
      <c r="U46" s="571"/>
      <c r="V46" s="571"/>
      <c r="W46" s="571"/>
      <c r="X46" s="571"/>
      <c r="Y46" s="571"/>
      <c r="Z46" s="571"/>
      <c r="AA46" s="571"/>
      <c r="AB46" s="571"/>
      <c r="AC46" s="1322"/>
    </row>
    <row r="47" spans="1:29">
      <c r="A47" s="1256"/>
      <c r="B47" s="1317"/>
      <c r="C47" s="1317"/>
      <c r="D47" s="1256"/>
      <c r="E47" s="572"/>
      <c r="F47" s="572"/>
      <c r="G47" s="572"/>
      <c r="H47" s="572"/>
      <c r="I47" s="572"/>
      <c r="J47" s="572"/>
      <c r="K47" s="572"/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1323"/>
    </row>
    <row r="48" spans="1:29">
      <c r="A48" s="1256">
        <v>19</v>
      </c>
      <c r="B48" s="1316" t="s">
        <v>12150</v>
      </c>
      <c r="C48" s="1316" t="s">
        <v>7697</v>
      </c>
      <c r="D48" s="1256" t="s">
        <v>7410</v>
      </c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9" t="s">
        <v>12178</v>
      </c>
      <c r="P48" s="571"/>
      <c r="Q48" s="571"/>
      <c r="R48" s="571"/>
      <c r="S48" s="571"/>
      <c r="T48" s="571"/>
      <c r="U48" s="571"/>
      <c r="V48" s="571"/>
      <c r="W48" s="571"/>
      <c r="X48" s="571"/>
      <c r="Y48" s="571"/>
      <c r="Z48" s="571"/>
      <c r="AA48" s="571"/>
      <c r="AB48" s="571"/>
      <c r="AC48" s="1322"/>
    </row>
    <row r="49" spans="1:29">
      <c r="A49" s="1256"/>
      <c r="B49" s="1317"/>
      <c r="C49" s="1317"/>
      <c r="D49" s="1256"/>
      <c r="E49" s="572"/>
      <c r="F49" s="572"/>
      <c r="G49" s="572"/>
      <c r="H49" s="572"/>
      <c r="I49" s="572"/>
      <c r="J49" s="572"/>
      <c r="K49" s="572"/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1323"/>
    </row>
    <row r="50" spans="1:29">
      <c r="A50" s="1317">
        <v>20</v>
      </c>
      <c r="B50" s="1316" t="s">
        <v>12150</v>
      </c>
      <c r="C50" s="1316" t="s">
        <v>7695</v>
      </c>
      <c r="D50" s="1256" t="s">
        <v>7410</v>
      </c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9" t="s">
        <v>12178</v>
      </c>
      <c r="P50" s="571"/>
      <c r="Q50" s="571"/>
      <c r="R50" s="571"/>
      <c r="S50" s="571"/>
      <c r="T50" s="571"/>
      <c r="U50" s="571"/>
      <c r="V50" s="571"/>
      <c r="W50" s="571"/>
      <c r="X50" s="571"/>
      <c r="Y50" s="571"/>
      <c r="Z50" s="571"/>
      <c r="AA50" s="571"/>
      <c r="AB50" s="571"/>
      <c r="AC50" s="1322"/>
    </row>
    <row r="51" spans="1:29">
      <c r="A51" s="1256"/>
      <c r="B51" s="1317"/>
      <c r="C51" s="1317"/>
      <c r="D51" s="1256"/>
      <c r="E51" s="572"/>
      <c r="F51" s="572"/>
      <c r="G51" s="572"/>
      <c r="H51" s="572"/>
      <c r="I51" s="572"/>
      <c r="J51" s="572"/>
      <c r="K51" s="572"/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1323"/>
    </row>
    <row r="52" spans="1:29">
      <c r="A52" s="1256">
        <v>21</v>
      </c>
      <c r="B52" s="1316" t="s">
        <v>12150</v>
      </c>
      <c r="C52" s="1316" t="s">
        <v>7691</v>
      </c>
      <c r="D52" s="1256" t="s">
        <v>7410</v>
      </c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9" t="s">
        <v>12178</v>
      </c>
      <c r="P52" s="571"/>
      <c r="Q52" s="571"/>
      <c r="R52" s="571"/>
      <c r="S52" s="571"/>
      <c r="T52" s="571"/>
      <c r="U52" s="571"/>
      <c r="V52" s="571"/>
      <c r="W52" s="571"/>
      <c r="X52" s="571"/>
      <c r="Y52" s="571"/>
      <c r="Z52" s="571"/>
      <c r="AA52" s="571"/>
      <c r="AB52" s="571"/>
      <c r="AC52" s="1322"/>
    </row>
    <row r="53" spans="1:29">
      <c r="A53" s="1256"/>
      <c r="B53" s="1317"/>
      <c r="C53" s="1317"/>
      <c r="D53" s="1256"/>
      <c r="E53" s="572"/>
      <c r="F53" s="572"/>
      <c r="G53" s="572"/>
      <c r="H53" s="572"/>
      <c r="I53" s="572"/>
      <c r="J53" s="572"/>
      <c r="K53" s="572"/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1323"/>
    </row>
    <row r="54" spans="1:29">
      <c r="A54" s="1317">
        <v>22</v>
      </c>
      <c r="B54" s="1316" t="s">
        <v>12150</v>
      </c>
      <c r="C54" s="1316" t="s">
        <v>7690</v>
      </c>
      <c r="D54" s="1256" t="s">
        <v>7410</v>
      </c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9" t="s">
        <v>12178</v>
      </c>
      <c r="P54" s="571"/>
      <c r="Q54" s="571"/>
      <c r="R54" s="571"/>
      <c r="S54" s="571"/>
      <c r="T54" s="571"/>
      <c r="U54" s="571"/>
      <c r="V54" s="571"/>
      <c r="W54" s="571"/>
      <c r="X54" s="571"/>
      <c r="Y54" s="571"/>
      <c r="Z54" s="571"/>
      <c r="AA54" s="571"/>
      <c r="AB54" s="571"/>
      <c r="AC54" s="1322"/>
    </row>
    <row r="55" spans="1:29">
      <c r="A55" s="1256"/>
      <c r="B55" s="1317"/>
      <c r="C55" s="1317"/>
      <c r="D55" s="1256"/>
      <c r="E55" s="572"/>
      <c r="F55" s="572"/>
      <c r="G55" s="572"/>
      <c r="H55" s="572"/>
      <c r="I55" s="572"/>
      <c r="J55" s="572"/>
      <c r="K55" s="572"/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1323"/>
    </row>
    <row r="56" spans="1:29">
      <c r="A56" s="1256">
        <v>23</v>
      </c>
      <c r="B56" s="1316" t="s">
        <v>12150</v>
      </c>
      <c r="C56" s="1316" t="s">
        <v>7696</v>
      </c>
      <c r="D56" s="1256" t="s">
        <v>7410</v>
      </c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9" t="s">
        <v>12178</v>
      </c>
      <c r="P56" s="571"/>
      <c r="Q56" s="571"/>
      <c r="R56" s="571"/>
      <c r="S56" s="571"/>
      <c r="T56" s="571"/>
      <c r="U56" s="571"/>
      <c r="V56" s="571"/>
      <c r="W56" s="571"/>
      <c r="X56" s="571"/>
      <c r="Y56" s="571"/>
      <c r="Z56" s="571"/>
      <c r="AA56" s="571"/>
      <c r="AB56" s="571"/>
      <c r="AC56" s="1322"/>
    </row>
    <row r="57" spans="1:29">
      <c r="A57" s="1256"/>
      <c r="B57" s="1317"/>
      <c r="C57" s="1317"/>
      <c r="D57" s="1256"/>
      <c r="E57" s="572"/>
      <c r="F57" s="572"/>
      <c r="G57" s="572"/>
      <c r="H57" s="572"/>
      <c r="I57" s="572"/>
      <c r="J57" s="572"/>
      <c r="K57" s="572"/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1323"/>
    </row>
    <row r="58" spans="1:29">
      <c r="A58" s="1317">
        <v>24</v>
      </c>
      <c r="B58" s="1316" t="s">
        <v>12150</v>
      </c>
      <c r="C58" s="1316" t="s">
        <v>7671</v>
      </c>
      <c r="D58" s="1256" t="s">
        <v>7410</v>
      </c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9" t="s">
        <v>12178</v>
      </c>
      <c r="P58" s="571"/>
      <c r="Q58" s="571"/>
      <c r="R58" s="571"/>
      <c r="S58" s="571"/>
      <c r="T58" s="571"/>
      <c r="U58" s="571"/>
      <c r="V58" s="571"/>
      <c r="W58" s="571"/>
      <c r="X58" s="571"/>
      <c r="Y58" s="571"/>
      <c r="Z58" s="571"/>
      <c r="AA58" s="571"/>
      <c r="AB58" s="571"/>
      <c r="AC58" s="1322"/>
    </row>
    <row r="59" spans="1:29">
      <c r="A59" s="1256"/>
      <c r="B59" s="1317"/>
      <c r="C59" s="1317"/>
      <c r="D59" s="1256"/>
      <c r="E59" s="572"/>
      <c r="F59" s="572"/>
      <c r="G59" s="572"/>
      <c r="H59" s="572"/>
      <c r="I59" s="572"/>
      <c r="J59" s="572"/>
      <c r="K59" s="572"/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1323"/>
    </row>
    <row r="60" spans="1:29">
      <c r="A60" s="1256">
        <v>25</v>
      </c>
      <c r="B60" s="1316" t="s">
        <v>12150</v>
      </c>
      <c r="C60" s="1316" t="s">
        <v>7694</v>
      </c>
      <c r="D60" s="1256" t="s">
        <v>7410</v>
      </c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  <c r="P60" s="579" t="s">
        <v>12178</v>
      </c>
      <c r="Q60" s="571"/>
      <c r="R60" s="571"/>
      <c r="S60" s="571"/>
      <c r="T60" s="571"/>
      <c r="U60" s="571"/>
      <c r="V60" s="571"/>
      <c r="W60" s="571"/>
      <c r="X60" s="571"/>
      <c r="Y60" s="571"/>
      <c r="Z60" s="571"/>
      <c r="AA60" s="571"/>
      <c r="AB60" s="571"/>
      <c r="AC60" s="1322"/>
    </row>
    <row r="61" spans="1:29">
      <c r="A61" s="1256"/>
      <c r="B61" s="1317"/>
      <c r="C61" s="1317"/>
      <c r="D61" s="1256"/>
      <c r="E61" s="572"/>
      <c r="F61" s="572"/>
      <c r="G61" s="572"/>
      <c r="H61" s="572"/>
      <c r="I61" s="572"/>
      <c r="J61" s="572"/>
      <c r="K61" s="572"/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1323"/>
    </row>
    <row r="62" spans="1:29">
      <c r="A62" s="1317">
        <v>26</v>
      </c>
      <c r="B62" s="1316" t="s">
        <v>12150</v>
      </c>
      <c r="C62" s="1316" t="s">
        <v>7678</v>
      </c>
      <c r="D62" s="1256" t="s">
        <v>7410</v>
      </c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  <c r="P62" s="579" t="s">
        <v>12178</v>
      </c>
      <c r="Q62" s="571"/>
      <c r="R62" s="571"/>
      <c r="S62" s="571"/>
      <c r="T62" s="571"/>
      <c r="U62" s="571"/>
      <c r="V62" s="571"/>
      <c r="W62" s="571"/>
      <c r="X62" s="571"/>
      <c r="Y62" s="571"/>
      <c r="Z62" s="571"/>
      <c r="AA62" s="571"/>
      <c r="AB62" s="571"/>
      <c r="AC62" s="1322"/>
    </row>
    <row r="63" spans="1:29">
      <c r="A63" s="1256"/>
      <c r="B63" s="1317"/>
      <c r="C63" s="1317"/>
      <c r="D63" s="1256"/>
      <c r="E63" s="572"/>
      <c r="F63" s="572"/>
      <c r="G63" s="572"/>
      <c r="H63" s="572"/>
      <c r="I63" s="572"/>
      <c r="J63" s="572"/>
      <c r="K63" s="572"/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1323"/>
    </row>
    <row r="64" spans="1:29">
      <c r="A64" s="1256">
        <v>27</v>
      </c>
      <c r="B64" s="1316" t="s">
        <v>12150</v>
      </c>
      <c r="C64" s="1316" t="s">
        <v>12152</v>
      </c>
      <c r="D64" s="1256" t="s">
        <v>7410</v>
      </c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9" t="s">
        <v>12178</v>
      </c>
      <c r="Q64" s="571"/>
      <c r="R64" s="571"/>
      <c r="S64" s="571"/>
      <c r="T64" s="571"/>
      <c r="U64" s="571"/>
      <c r="V64" s="571"/>
      <c r="W64" s="571"/>
      <c r="X64" s="571"/>
      <c r="Y64" s="571"/>
      <c r="Z64" s="571"/>
      <c r="AA64" s="571"/>
      <c r="AB64" s="571"/>
      <c r="AC64" s="1322"/>
    </row>
    <row r="65" spans="1:29">
      <c r="A65" s="1256"/>
      <c r="B65" s="1317"/>
      <c r="C65" s="1317"/>
      <c r="D65" s="1256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1323"/>
    </row>
    <row r="66" spans="1:29">
      <c r="A66" s="1317">
        <v>28</v>
      </c>
      <c r="B66" s="1316" t="s">
        <v>12150</v>
      </c>
      <c r="C66" s="1316" t="s">
        <v>12153</v>
      </c>
      <c r="D66" s="1256" t="s">
        <v>7410</v>
      </c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  <c r="P66" s="579" t="s">
        <v>12178</v>
      </c>
      <c r="Q66" s="571"/>
      <c r="R66" s="571"/>
      <c r="S66" s="571"/>
      <c r="T66" s="571"/>
      <c r="U66" s="571"/>
      <c r="V66" s="571"/>
      <c r="W66" s="571"/>
      <c r="X66" s="571"/>
      <c r="Y66" s="571"/>
      <c r="Z66" s="571"/>
      <c r="AA66" s="571"/>
      <c r="AB66" s="571"/>
      <c r="AC66" s="1322"/>
    </row>
    <row r="67" spans="1:29">
      <c r="A67" s="1256"/>
      <c r="B67" s="1317"/>
      <c r="C67" s="1317"/>
      <c r="D67" s="1256"/>
      <c r="E67" s="572"/>
      <c r="F67" s="572"/>
      <c r="G67" s="572"/>
      <c r="H67" s="572"/>
      <c r="I67" s="572"/>
      <c r="J67" s="572"/>
      <c r="K67" s="572"/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1323"/>
    </row>
    <row r="68" spans="1:29">
      <c r="A68" s="1256">
        <v>29</v>
      </c>
      <c r="B68" s="1316" t="s">
        <v>12150</v>
      </c>
      <c r="C68" s="1316" t="s">
        <v>7684</v>
      </c>
      <c r="D68" s="1256" t="s">
        <v>7410</v>
      </c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  <c r="P68" s="579" t="s">
        <v>12178</v>
      </c>
      <c r="Q68" s="571"/>
      <c r="R68" s="571"/>
      <c r="S68" s="571"/>
      <c r="T68" s="571"/>
      <c r="U68" s="571"/>
      <c r="V68" s="571"/>
      <c r="W68" s="571"/>
      <c r="X68" s="571"/>
      <c r="Y68" s="571"/>
      <c r="Z68" s="571"/>
      <c r="AA68" s="571"/>
      <c r="AB68" s="571"/>
      <c r="AC68" s="1322"/>
    </row>
    <row r="69" spans="1:29">
      <c r="A69" s="1256"/>
      <c r="B69" s="1317"/>
      <c r="C69" s="1317"/>
      <c r="D69" s="1256"/>
      <c r="E69" s="572"/>
      <c r="F69" s="572"/>
      <c r="G69" s="572"/>
      <c r="H69" s="572"/>
      <c r="I69" s="572"/>
      <c r="J69" s="572"/>
      <c r="K69" s="572"/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1323"/>
    </row>
    <row r="70" spans="1:29">
      <c r="A70" s="1317">
        <v>30</v>
      </c>
      <c r="B70" s="1316" t="s">
        <v>12150</v>
      </c>
      <c r="C70" s="1316" t="s">
        <v>7685</v>
      </c>
      <c r="D70" s="1256" t="s">
        <v>7410</v>
      </c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  <c r="P70" s="579" t="s">
        <v>12178</v>
      </c>
      <c r="Q70" s="571"/>
      <c r="R70" s="571"/>
      <c r="S70" s="571"/>
      <c r="T70" s="571"/>
      <c r="U70" s="571"/>
      <c r="V70" s="571"/>
      <c r="W70" s="571"/>
      <c r="X70" s="571"/>
      <c r="Y70" s="571"/>
      <c r="Z70" s="571"/>
      <c r="AA70" s="571"/>
      <c r="AB70" s="571"/>
      <c r="AC70" s="1322"/>
    </row>
    <row r="71" spans="1:29">
      <c r="A71" s="1256"/>
      <c r="B71" s="1317"/>
      <c r="C71" s="1317"/>
      <c r="D71" s="1256"/>
      <c r="E71" s="572"/>
      <c r="F71" s="572"/>
      <c r="G71" s="572"/>
      <c r="H71" s="572"/>
      <c r="I71" s="572"/>
      <c r="J71" s="572"/>
      <c r="K71" s="572"/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1323"/>
    </row>
    <row r="72" spans="1:29">
      <c r="A72" s="1256">
        <v>31</v>
      </c>
      <c r="B72" s="1316" t="s">
        <v>12150</v>
      </c>
      <c r="C72" s="1316" t="s">
        <v>7666</v>
      </c>
      <c r="D72" s="1256" t="s">
        <v>7410</v>
      </c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  <c r="P72" s="579" t="s">
        <v>12178</v>
      </c>
      <c r="Q72" s="571"/>
      <c r="R72" s="571"/>
      <c r="S72" s="571"/>
      <c r="T72" s="571"/>
      <c r="U72" s="571"/>
      <c r="V72" s="571"/>
      <c r="W72" s="571"/>
      <c r="X72" s="571"/>
      <c r="Y72" s="571"/>
      <c r="Z72" s="571"/>
      <c r="AA72" s="571"/>
      <c r="AB72" s="571"/>
      <c r="AC72" s="1322"/>
    </row>
    <row r="73" spans="1:29">
      <c r="A73" s="1256"/>
      <c r="B73" s="1317"/>
      <c r="C73" s="1317"/>
      <c r="D73" s="1256"/>
      <c r="E73" s="572"/>
      <c r="F73" s="572"/>
      <c r="G73" s="572"/>
      <c r="H73" s="572"/>
      <c r="I73" s="572"/>
      <c r="J73" s="572"/>
      <c r="K73" s="572"/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1323"/>
    </row>
    <row r="74" spans="1:29">
      <c r="A74" s="1317">
        <v>32</v>
      </c>
      <c r="B74" s="1316" t="s">
        <v>12150</v>
      </c>
      <c r="C74" s="1316" t="s">
        <v>7680</v>
      </c>
      <c r="D74" s="1256" t="s">
        <v>7410</v>
      </c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  <c r="P74" s="579" t="s">
        <v>12178</v>
      </c>
      <c r="Q74" s="571"/>
      <c r="R74" s="571"/>
      <c r="S74" s="571"/>
      <c r="T74" s="571"/>
      <c r="U74" s="571"/>
      <c r="V74" s="571"/>
      <c r="W74" s="571"/>
      <c r="X74" s="571"/>
      <c r="Y74" s="571"/>
      <c r="Z74" s="571"/>
      <c r="AA74" s="571"/>
      <c r="AB74" s="571"/>
      <c r="AC74" s="1322"/>
    </row>
    <row r="75" spans="1:29">
      <c r="A75" s="1256"/>
      <c r="B75" s="1317"/>
      <c r="C75" s="1317"/>
      <c r="D75" s="1256"/>
      <c r="E75" s="572"/>
      <c r="F75" s="572"/>
      <c r="G75" s="572"/>
      <c r="H75" s="572"/>
      <c r="I75" s="572"/>
      <c r="J75" s="572"/>
      <c r="K75" s="572"/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1323"/>
    </row>
    <row r="76" spans="1:29">
      <c r="A76" s="1256">
        <v>33</v>
      </c>
      <c r="B76" s="1316" t="s">
        <v>12150</v>
      </c>
      <c r="C76" s="1316" t="s">
        <v>7682</v>
      </c>
      <c r="D76" s="1256" t="s">
        <v>7410</v>
      </c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  <c r="P76" s="571"/>
      <c r="Q76" s="579" t="s">
        <v>12178</v>
      </c>
      <c r="R76" s="571"/>
      <c r="S76" s="571"/>
      <c r="T76" s="571"/>
      <c r="U76" s="571"/>
      <c r="V76" s="571"/>
      <c r="W76" s="571"/>
      <c r="X76" s="571"/>
      <c r="Y76" s="571"/>
      <c r="Z76" s="571"/>
      <c r="AA76" s="571"/>
      <c r="AB76" s="571"/>
      <c r="AC76" s="1322"/>
    </row>
    <row r="77" spans="1:29">
      <c r="A77" s="1256"/>
      <c r="B77" s="1317"/>
      <c r="C77" s="1317"/>
      <c r="D77" s="1256"/>
      <c r="E77" s="572"/>
      <c r="F77" s="572"/>
      <c r="G77" s="572"/>
      <c r="H77" s="572"/>
      <c r="I77" s="572"/>
      <c r="J77" s="572"/>
      <c r="K77" s="572"/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1323"/>
    </row>
    <row r="78" spans="1:29">
      <c r="A78" s="1317">
        <v>34</v>
      </c>
      <c r="B78" s="1316" t="s">
        <v>12150</v>
      </c>
      <c r="C78" s="1316" t="s">
        <v>7683</v>
      </c>
      <c r="D78" s="1256" t="s">
        <v>7410</v>
      </c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  <c r="P78" s="571"/>
      <c r="Q78" s="579" t="s">
        <v>12178</v>
      </c>
      <c r="R78" s="571"/>
      <c r="S78" s="571"/>
      <c r="T78" s="571"/>
      <c r="U78" s="571"/>
      <c r="V78" s="571"/>
      <c r="W78" s="571"/>
      <c r="X78" s="571"/>
      <c r="Y78" s="571"/>
      <c r="Z78" s="571"/>
      <c r="AA78" s="571"/>
      <c r="AB78" s="571"/>
      <c r="AC78" s="1322"/>
    </row>
    <row r="79" spans="1:29">
      <c r="A79" s="1256"/>
      <c r="B79" s="1317"/>
      <c r="C79" s="1317"/>
      <c r="D79" s="1256"/>
      <c r="E79" s="572"/>
      <c r="F79" s="572"/>
      <c r="G79" s="572"/>
      <c r="H79" s="572"/>
      <c r="I79" s="572"/>
      <c r="J79" s="572"/>
      <c r="K79" s="572"/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1323"/>
    </row>
    <row r="80" spans="1:29">
      <c r="A80" s="1256">
        <v>35</v>
      </c>
      <c r="B80" s="1316" t="s">
        <v>12150</v>
      </c>
      <c r="C80" s="1316" t="s">
        <v>7673</v>
      </c>
      <c r="D80" s="1256" t="s">
        <v>7410</v>
      </c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  <c r="P80" s="571"/>
      <c r="Q80" s="579" t="s">
        <v>12178</v>
      </c>
      <c r="R80" s="571"/>
      <c r="S80" s="571"/>
      <c r="T80" s="571"/>
      <c r="U80" s="571"/>
      <c r="V80" s="571"/>
      <c r="W80" s="571"/>
      <c r="X80" s="571"/>
      <c r="Y80" s="571"/>
      <c r="Z80" s="571"/>
      <c r="AA80" s="571"/>
      <c r="AB80" s="571"/>
      <c r="AC80" s="1322"/>
    </row>
    <row r="81" spans="1:29">
      <c r="A81" s="1256"/>
      <c r="B81" s="1317"/>
      <c r="C81" s="1317"/>
      <c r="D81" s="1256"/>
      <c r="E81" s="572"/>
      <c r="F81" s="572"/>
      <c r="G81" s="572"/>
      <c r="H81" s="572"/>
      <c r="I81" s="572"/>
      <c r="J81" s="572"/>
      <c r="K81" s="572"/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1323"/>
    </row>
    <row r="82" spans="1:29">
      <c r="A82" s="1317">
        <v>36</v>
      </c>
      <c r="B82" s="1316" t="s">
        <v>12150</v>
      </c>
      <c r="C82" s="1316" t="s">
        <v>7667</v>
      </c>
      <c r="D82" s="1256" t="s">
        <v>7410</v>
      </c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  <c r="P82" s="571"/>
      <c r="Q82" s="579" t="s">
        <v>12178</v>
      </c>
      <c r="R82" s="571"/>
      <c r="S82" s="571"/>
      <c r="T82" s="571"/>
      <c r="U82" s="571"/>
      <c r="V82" s="571"/>
      <c r="W82" s="571"/>
      <c r="X82" s="571"/>
      <c r="Y82" s="571"/>
      <c r="Z82" s="571"/>
      <c r="AA82" s="571"/>
      <c r="AB82" s="571"/>
      <c r="AC82" s="1322"/>
    </row>
    <row r="83" spans="1:29">
      <c r="A83" s="1256"/>
      <c r="B83" s="1317"/>
      <c r="C83" s="1317"/>
      <c r="D83" s="1256"/>
      <c r="E83" s="572"/>
      <c r="F83" s="572"/>
      <c r="G83" s="572"/>
      <c r="H83" s="572"/>
      <c r="I83" s="572"/>
      <c r="J83" s="572"/>
      <c r="K83" s="572"/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1323"/>
    </row>
    <row r="84" spans="1:29">
      <c r="A84" s="1256">
        <v>37</v>
      </c>
      <c r="B84" s="1316" t="s">
        <v>12150</v>
      </c>
      <c r="C84" s="1316" t="s">
        <v>7688</v>
      </c>
      <c r="D84" s="1256" t="s">
        <v>7410</v>
      </c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  <c r="P84" s="571"/>
      <c r="Q84" s="579" t="s">
        <v>12178</v>
      </c>
      <c r="R84" s="571"/>
      <c r="S84" s="571"/>
      <c r="T84" s="571"/>
      <c r="U84" s="571"/>
      <c r="V84" s="571"/>
      <c r="W84" s="571"/>
      <c r="X84" s="571"/>
      <c r="Y84" s="571"/>
      <c r="Z84" s="571"/>
      <c r="AA84" s="571"/>
      <c r="AB84" s="571"/>
      <c r="AC84" s="1322"/>
    </row>
    <row r="85" spans="1:29">
      <c r="A85" s="1256"/>
      <c r="B85" s="1317"/>
      <c r="C85" s="1317"/>
      <c r="D85" s="1256"/>
      <c r="E85" s="572"/>
      <c r="F85" s="572"/>
      <c r="G85" s="572"/>
      <c r="H85" s="572"/>
      <c r="I85" s="572"/>
      <c r="J85" s="572"/>
      <c r="K85" s="572"/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1323"/>
    </row>
    <row r="86" spans="1:29">
      <c r="A86" s="1317">
        <v>38</v>
      </c>
      <c r="B86" s="1316" t="s">
        <v>12150</v>
      </c>
      <c r="C86" s="1316" t="s">
        <v>7665</v>
      </c>
      <c r="D86" s="1256" t="s">
        <v>7410</v>
      </c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  <c r="P86" s="571"/>
      <c r="Q86" s="579" t="s">
        <v>12178</v>
      </c>
      <c r="R86" s="571"/>
      <c r="S86" s="571"/>
      <c r="T86" s="571"/>
      <c r="U86" s="571"/>
      <c r="V86" s="571"/>
      <c r="W86" s="571"/>
      <c r="X86" s="571"/>
      <c r="Y86" s="571"/>
      <c r="Z86" s="571"/>
      <c r="AA86" s="571"/>
      <c r="AB86" s="571"/>
      <c r="AC86" s="1322"/>
    </row>
    <row r="87" spans="1:29">
      <c r="A87" s="1256"/>
      <c r="B87" s="1317"/>
      <c r="C87" s="1317"/>
      <c r="D87" s="1256"/>
      <c r="E87" s="572"/>
      <c r="F87" s="572"/>
      <c r="G87" s="572"/>
      <c r="H87" s="572"/>
      <c r="I87" s="572"/>
      <c r="J87" s="572"/>
      <c r="K87" s="572"/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1323"/>
    </row>
    <row r="88" spans="1:29">
      <c r="A88" s="1256">
        <v>39</v>
      </c>
      <c r="B88" s="1316" t="s">
        <v>12150</v>
      </c>
      <c r="C88" s="1316" t="s">
        <v>7679</v>
      </c>
      <c r="D88" s="1256" t="s">
        <v>7410</v>
      </c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  <c r="P88" s="571"/>
      <c r="Q88" s="579" t="s">
        <v>12178</v>
      </c>
      <c r="R88" s="571"/>
      <c r="S88" s="571"/>
      <c r="T88" s="571"/>
      <c r="U88" s="571"/>
      <c r="V88" s="571"/>
      <c r="W88" s="571"/>
      <c r="X88" s="571"/>
      <c r="Y88" s="571"/>
      <c r="Z88" s="571"/>
      <c r="AA88" s="571"/>
      <c r="AB88" s="571"/>
      <c r="AC88" s="1322"/>
    </row>
    <row r="89" spans="1:29">
      <c r="A89" s="1256"/>
      <c r="B89" s="1317"/>
      <c r="C89" s="1317"/>
      <c r="D89" s="1256"/>
      <c r="E89" s="572"/>
      <c r="F89" s="572"/>
      <c r="G89" s="572"/>
      <c r="H89" s="572"/>
      <c r="I89" s="572"/>
      <c r="J89" s="572"/>
      <c r="K89" s="572"/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1323"/>
    </row>
    <row r="90" spans="1:29">
      <c r="A90" s="1317">
        <v>40</v>
      </c>
      <c r="B90" s="1316" t="s">
        <v>12150</v>
      </c>
      <c r="C90" s="1316" t="s">
        <v>7698</v>
      </c>
      <c r="D90" s="1256" t="s">
        <v>7410</v>
      </c>
      <c r="E90" s="571"/>
      <c r="F90" s="571"/>
      <c r="G90" s="571"/>
      <c r="H90" s="571"/>
      <c r="I90" s="571"/>
      <c r="J90" s="571"/>
      <c r="K90" s="571"/>
      <c r="L90" s="571"/>
      <c r="M90" s="571"/>
      <c r="N90" s="571"/>
      <c r="O90" s="571"/>
      <c r="P90" s="571"/>
      <c r="Q90" s="579" t="s">
        <v>12178</v>
      </c>
      <c r="R90" s="571"/>
      <c r="S90" s="571"/>
      <c r="T90" s="571"/>
      <c r="U90" s="571"/>
      <c r="V90" s="571"/>
      <c r="W90" s="571"/>
      <c r="X90" s="571"/>
      <c r="Y90" s="571"/>
      <c r="Z90" s="571"/>
      <c r="AA90" s="571"/>
      <c r="AB90" s="571"/>
      <c r="AC90" s="1322"/>
    </row>
    <row r="91" spans="1:29">
      <c r="A91" s="1256"/>
      <c r="B91" s="1317"/>
      <c r="C91" s="1317"/>
      <c r="D91" s="1256"/>
      <c r="E91" s="572"/>
      <c r="F91" s="572"/>
      <c r="G91" s="572"/>
      <c r="H91" s="572"/>
      <c r="I91" s="572"/>
      <c r="J91" s="572"/>
      <c r="K91" s="572"/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1323"/>
    </row>
    <row r="92" spans="1:29">
      <c r="A92" s="1256">
        <v>41</v>
      </c>
      <c r="B92" s="1316" t="s">
        <v>12150</v>
      </c>
      <c r="C92" s="1316" t="s">
        <v>9433</v>
      </c>
      <c r="D92" s="1256" t="s">
        <v>7410</v>
      </c>
      <c r="E92" s="571"/>
      <c r="F92" s="571"/>
      <c r="G92" s="571"/>
      <c r="H92" s="571"/>
      <c r="I92" s="571"/>
      <c r="J92" s="571"/>
      <c r="K92" s="571"/>
      <c r="L92" s="571"/>
      <c r="M92" s="571"/>
      <c r="N92" s="571"/>
      <c r="O92" s="571"/>
      <c r="P92" s="571"/>
      <c r="Q92" s="571"/>
      <c r="R92" s="579" t="s">
        <v>12178</v>
      </c>
      <c r="S92" s="571"/>
      <c r="T92" s="571"/>
      <c r="U92" s="571"/>
      <c r="V92" s="571"/>
      <c r="W92" s="571"/>
      <c r="X92" s="571"/>
      <c r="Y92" s="571"/>
      <c r="Z92" s="571"/>
      <c r="AA92" s="571"/>
      <c r="AB92" s="571"/>
      <c r="AC92" s="1322"/>
    </row>
    <row r="93" spans="1:29">
      <c r="A93" s="1256"/>
      <c r="B93" s="1317"/>
      <c r="C93" s="1317"/>
      <c r="D93" s="1256"/>
      <c r="E93" s="572"/>
      <c r="F93" s="572"/>
      <c r="G93" s="572"/>
      <c r="H93" s="572"/>
      <c r="I93" s="572"/>
      <c r="J93" s="572"/>
      <c r="K93" s="572"/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1323"/>
    </row>
    <row r="94" spans="1:29">
      <c r="A94" s="1317">
        <v>42</v>
      </c>
      <c r="B94" s="1316" t="s">
        <v>12150</v>
      </c>
      <c r="C94" s="1316" t="s">
        <v>9434</v>
      </c>
      <c r="D94" s="1256" t="s">
        <v>7410</v>
      </c>
      <c r="E94" s="571"/>
      <c r="F94" s="571"/>
      <c r="G94" s="571"/>
      <c r="H94" s="571"/>
      <c r="I94" s="571"/>
      <c r="J94" s="571"/>
      <c r="K94" s="571"/>
      <c r="L94" s="571"/>
      <c r="M94" s="571"/>
      <c r="N94" s="571"/>
      <c r="O94" s="571"/>
      <c r="P94" s="571"/>
      <c r="Q94" s="571"/>
      <c r="R94" s="579" t="s">
        <v>12178</v>
      </c>
      <c r="S94" s="571"/>
      <c r="T94" s="571"/>
      <c r="U94" s="571"/>
      <c r="V94" s="571"/>
      <c r="W94" s="571"/>
      <c r="X94" s="571"/>
      <c r="Y94" s="571"/>
      <c r="Z94" s="571"/>
      <c r="AA94" s="571"/>
      <c r="AB94" s="571"/>
      <c r="AC94" s="1322"/>
    </row>
    <row r="95" spans="1:29">
      <c r="A95" s="1256"/>
      <c r="B95" s="1317"/>
      <c r="C95" s="1317"/>
      <c r="D95" s="1256"/>
      <c r="E95" s="572"/>
      <c r="F95" s="572"/>
      <c r="G95" s="572"/>
      <c r="H95" s="572"/>
      <c r="I95" s="572"/>
      <c r="J95" s="572"/>
      <c r="K95" s="572"/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1323"/>
    </row>
    <row r="96" spans="1:29">
      <c r="A96" s="1256">
        <v>43</v>
      </c>
      <c r="B96" s="1316" t="s">
        <v>12150</v>
      </c>
      <c r="C96" s="1316" t="s">
        <v>9435</v>
      </c>
      <c r="D96" s="1256" t="s">
        <v>7410</v>
      </c>
      <c r="E96" s="571"/>
      <c r="F96" s="571"/>
      <c r="G96" s="571"/>
      <c r="H96" s="571"/>
      <c r="I96" s="571"/>
      <c r="J96" s="571"/>
      <c r="K96" s="571"/>
      <c r="L96" s="571"/>
      <c r="M96" s="571"/>
      <c r="N96" s="571"/>
      <c r="O96" s="571"/>
      <c r="P96" s="571"/>
      <c r="Q96" s="571"/>
      <c r="R96" s="579" t="s">
        <v>12178</v>
      </c>
      <c r="S96" s="571"/>
      <c r="T96" s="571"/>
      <c r="U96" s="571"/>
      <c r="V96" s="571"/>
      <c r="W96" s="571"/>
      <c r="X96" s="571"/>
      <c r="Y96" s="571"/>
      <c r="Z96" s="571"/>
      <c r="AA96" s="571"/>
      <c r="AB96" s="571"/>
      <c r="AC96" s="1322"/>
    </row>
    <row r="97" spans="1:29">
      <c r="A97" s="1256"/>
      <c r="B97" s="1317"/>
      <c r="C97" s="1317"/>
      <c r="D97" s="1256"/>
      <c r="E97" s="572"/>
      <c r="F97" s="572"/>
      <c r="G97" s="572"/>
      <c r="H97" s="572"/>
      <c r="I97" s="572"/>
      <c r="J97" s="572"/>
      <c r="K97" s="572"/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1323"/>
    </row>
    <row r="98" spans="1:29">
      <c r="A98" s="1317">
        <v>44</v>
      </c>
      <c r="B98" s="1316" t="s">
        <v>12150</v>
      </c>
      <c r="C98" s="1316" t="s">
        <v>9436</v>
      </c>
      <c r="D98" s="1256" t="s">
        <v>7410</v>
      </c>
      <c r="E98" s="571"/>
      <c r="F98" s="571"/>
      <c r="G98" s="571"/>
      <c r="H98" s="571"/>
      <c r="I98" s="571"/>
      <c r="J98" s="571"/>
      <c r="K98" s="571"/>
      <c r="L98" s="571"/>
      <c r="M98" s="571"/>
      <c r="N98" s="571"/>
      <c r="O98" s="571"/>
      <c r="P98" s="571"/>
      <c r="Q98" s="571"/>
      <c r="R98" s="579" t="s">
        <v>12178</v>
      </c>
      <c r="S98" s="571"/>
      <c r="T98" s="571"/>
      <c r="U98" s="571"/>
      <c r="V98" s="571"/>
      <c r="W98" s="571"/>
      <c r="X98" s="571"/>
      <c r="Y98" s="571"/>
      <c r="Z98" s="571"/>
      <c r="AA98" s="571"/>
      <c r="AB98" s="571"/>
      <c r="AC98" s="1322"/>
    </row>
    <row r="99" spans="1:29">
      <c r="A99" s="1256"/>
      <c r="B99" s="1317"/>
      <c r="C99" s="1317"/>
      <c r="D99" s="1256"/>
      <c r="E99" s="572"/>
      <c r="F99" s="572"/>
      <c r="G99" s="572"/>
      <c r="H99" s="572"/>
      <c r="I99" s="572"/>
      <c r="J99" s="572"/>
      <c r="K99" s="572"/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1323"/>
    </row>
    <row r="100" spans="1:29">
      <c r="A100" s="1256">
        <v>45</v>
      </c>
      <c r="B100" s="1316" t="s">
        <v>12150</v>
      </c>
      <c r="C100" s="1316" t="s">
        <v>9437</v>
      </c>
      <c r="D100" s="1256" t="s">
        <v>7410</v>
      </c>
      <c r="E100" s="571"/>
      <c r="F100" s="571"/>
      <c r="G100" s="571"/>
      <c r="H100" s="571"/>
      <c r="I100" s="571"/>
      <c r="J100" s="571"/>
      <c r="K100" s="571"/>
      <c r="L100" s="571"/>
      <c r="M100" s="571"/>
      <c r="N100" s="571"/>
      <c r="O100" s="571"/>
      <c r="P100" s="571"/>
      <c r="Q100" s="571"/>
      <c r="R100" s="579" t="s">
        <v>12178</v>
      </c>
      <c r="S100" s="571"/>
      <c r="T100" s="571"/>
      <c r="U100" s="571"/>
      <c r="V100" s="571"/>
      <c r="W100" s="571"/>
      <c r="X100" s="571"/>
      <c r="Y100" s="571"/>
      <c r="Z100" s="571"/>
      <c r="AA100" s="571"/>
      <c r="AB100" s="571"/>
      <c r="AC100" s="1322"/>
    </row>
    <row r="101" spans="1:29">
      <c r="A101" s="1256"/>
      <c r="B101" s="1317"/>
      <c r="C101" s="1317"/>
      <c r="D101" s="1256"/>
      <c r="E101" s="572"/>
      <c r="F101" s="572"/>
      <c r="G101" s="572"/>
      <c r="H101" s="572"/>
      <c r="I101" s="572"/>
      <c r="J101" s="572"/>
      <c r="K101" s="572"/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1323"/>
    </row>
    <row r="102" spans="1:29">
      <c r="A102" s="1317">
        <v>46</v>
      </c>
      <c r="B102" s="1316" t="s">
        <v>12150</v>
      </c>
      <c r="C102" s="1316" t="s">
        <v>9438</v>
      </c>
      <c r="D102" s="1256" t="s">
        <v>7410</v>
      </c>
      <c r="E102" s="571"/>
      <c r="F102" s="571"/>
      <c r="G102" s="571"/>
      <c r="H102" s="571"/>
      <c r="I102" s="571"/>
      <c r="J102" s="571"/>
      <c r="K102" s="571"/>
      <c r="L102" s="571"/>
      <c r="M102" s="571"/>
      <c r="N102" s="571"/>
      <c r="O102" s="571"/>
      <c r="P102" s="571"/>
      <c r="Q102" s="571"/>
      <c r="R102" s="579" t="s">
        <v>12178</v>
      </c>
      <c r="S102" s="571"/>
      <c r="T102" s="571"/>
      <c r="U102" s="571"/>
      <c r="V102" s="571"/>
      <c r="W102" s="571"/>
      <c r="X102" s="571"/>
      <c r="Y102" s="571"/>
      <c r="Z102" s="571"/>
      <c r="AA102" s="571"/>
      <c r="AB102" s="571"/>
      <c r="AC102" s="1322"/>
    </row>
    <row r="103" spans="1:29">
      <c r="A103" s="1256"/>
      <c r="B103" s="1317"/>
      <c r="C103" s="1317"/>
      <c r="D103" s="1256"/>
      <c r="E103" s="572"/>
      <c r="F103" s="572"/>
      <c r="G103" s="572"/>
      <c r="H103" s="572"/>
      <c r="I103" s="572"/>
      <c r="J103" s="572"/>
      <c r="K103" s="572"/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1323"/>
    </row>
    <row r="104" spans="1:29">
      <c r="A104" s="1256">
        <v>47</v>
      </c>
      <c r="B104" s="1316" t="s">
        <v>12150</v>
      </c>
      <c r="C104" s="1316" t="s">
        <v>9439</v>
      </c>
      <c r="D104" s="1256" t="s">
        <v>7410</v>
      </c>
      <c r="E104" s="571"/>
      <c r="F104" s="571"/>
      <c r="G104" s="571"/>
      <c r="H104" s="571"/>
      <c r="I104" s="571"/>
      <c r="J104" s="571"/>
      <c r="K104" s="571"/>
      <c r="L104" s="571"/>
      <c r="M104" s="571"/>
      <c r="N104" s="571"/>
      <c r="O104" s="571"/>
      <c r="P104" s="571"/>
      <c r="Q104" s="571"/>
      <c r="R104" s="579" t="s">
        <v>12178</v>
      </c>
      <c r="S104" s="571"/>
      <c r="T104" s="571"/>
      <c r="U104" s="571"/>
      <c r="V104" s="571"/>
      <c r="W104" s="571"/>
      <c r="X104" s="571"/>
      <c r="Y104" s="571"/>
      <c r="Z104" s="571"/>
      <c r="AA104" s="571"/>
      <c r="AB104" s="571"/>
      <c r="AC104" s="1322"/>
    </row>
    <row r="105" spans="1:29">
      <c r="A105" s="1256"/>
      <c r="B105" s="1317"/>
      <c r="C105" s="1317"/>
      <c r="D105" s="1256"/>
      <c r="E105" s="572"/>
      <c r="F105" s="572"/>
      <c r="G105" s="572"/>
      <c r="H105" s="572"/>
      <c r="I105" s="572"/>
      <c r="J105" s="572"/>
      <c r="K105" s="572"/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1323"/>
    </row>
    <row r="106" spans="1:29">
      <c r="A106" s="1317">
        <v>48</v>
      </c>
      <c r="B106" s="1316" t="s">
        <v>12150</v>
      </c>
      <c r="C106" s="1316" t="s">
        <v>9440</v>
      </c>
      <c r="D106" s="1256" t="s">
        <v>7410</v>
      </c>
      <c r="E106" s="571"/>
      <c r="F106" s="571"/>
      <c r="G106" s="571"/>
      <c r="H106" s="571"/>
      <c r="I106" s="571"/>
      <c r="J106" s="571"/>
      <c r="K106" s="571"/>
      <c r="L106" s="571"/>
      <c r="M106" s="571"/>
      <c r="N106" s="571"/>
      <c r="O106" s="571"/>
      <c r="P106" s="571"/>
      <c r="Q106" s="571"/>
      <c r="R106" s="579" t="s">
        <v>12178</v>
      </c>
      <c r="S106" s="571"/>
      <c r="T106" s="571"/>
      <c r="U106" s="571"/>
      <c r="V106" s="571"/>
      <c r="W106" s="571"/>
      <c r="X106" s="571"/>
      <c r="Y106" s="571"/>
      <c r="Z106" s="571"/>
      <c r="AA106" s="571"/>
      <c r="AB106" s="571"/>
      <c r="AC106" s="1322"/>
    </row>
    <row r="107" spans="1:29">
      <c r="A107" s="1256"/>
      <c r="B107" s="1317"/>
      <c r="C107" s="1317"/>
      <c r="D107" s="1256"/>
      <c r="E107" s="572"/>
      <c r="F107" s="572"/>
      <c r="G107" s="572"/>
      <c r="H107" s="572"/>
      <c r="I107" s="572"/>
      <c r="J107" s="572"/>
      <c r="K107" s="572"/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1323"/>
    </row>
    <row r="108" spans="1:29">
      <c r="A108" s="1256">
        <v>49</v>
      </c>
      <c r="B108" s="1316" t="s">
        <v>12150</v>
      </c>
      <c r="C108" s="1316" t="s">
        <v>9441</v>
      </c>
      <c r="D108" s="1256" t="s">
        <v>7410</v>
      </c>
      <c r="E108" s="571"/>
      <c r="F108" s="571"/>
      <c r="G108" s="571"/>
      <c r="H108" s="571"/>
      <c r="I108" s="571"/>
      <c r="J108" s="571"/>
      <c r="K108" s="571"/>
      <c r="L108" s="571"/>
      <c r="M108" s="571"/>
      <c r="N108" s="571"/>
      <c r="O108" s="571"/>
      <c r="P108" s="571"/>
      <c r="Q108" s="571"/>
      <c r="R108" s="571"/>
      <c r="S108" s="579" t="s">
        <v>12178</v>
      </c>
      <c r="T108" s="571"/>
      <c r="U108" s="571"/>
      <c r="V108" s="571"/>
      <c r="W108" s="571"/>
      <c r="X108" s="571"/>
      <c r="Y108" s="571"/>
      <c r="Z108" s="571"/>
      <c r="AA108" s="571"/>
      <c r="AB108" s="571"/>
      <c r="AC108" s="1322"/>
    </row>
    <row r="109" spans="1:29">
      <c r="A109" s="1256"/>
      <c r="B109" s="1317"/>
      <c r="C109" s="1317"/>
      <c r="D109" s="1256"/>
      <c r="E109" s="572"/>
      <c r="F109" s="572"/>
      <c r="G109" s="572"/>
      <c r="H109" s="572"/>
      <c r="I109" s="572"/>
      <c r="J109" s="572"/>
      <c r="K109" s="572"/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1323"/>
    </row>
    <row r="110" spans="1:29">
      <c r="A110" s="1317">
        <v>50</v>
      </c>
      <c r="B110" s="1316" t="s">
        <v>12150</v>
      </c>
      <c r="C110" s="1316" t="s">
        <v>12154</v>
      </c>
      <c r="D110" s="1256" t="s">
        <v>7410</v>
      </c>
      <c r="E110" s="571"/>
      <c r="F110" s="571"/>
      <c r="G110" s="571"/>
      <c r="H110" s="571"/>
      <c r="I110" s="571"/>
      <c r="J110" s="571"/>
      <c r="K110" s="571"/>
      <c r="L110" s="571"/>
      <c r="M110" s="571"/>
      <c r="N110" s="571"/>
      <c r="O110" s="571"/>
      <c r="P110" s="571"/>
      <c r="Q110" s="571"/>
      <c r="R110" s="571"/>
      <c r="S110" s="579" t="s">
        <v>12178</v>
      </c>
      <c r="T110" s="571"/>
      <c r="U110" s="571"/>
      <c r="V110" s="571"/>
      <c r="W110" s="571"/>
      <c r="X110" s="571"/>
      <c r="Y110" s="571"/>
      <c r="Z110" s="571"/>
      <c r="AA110" s="571"/>
      <c r="AB110" s="571"/>
      <c r="AC110" s="1322"/>
    </row>
    <row r="111" spans="1:29">
      <c r="A111" s="1256"/>
      <c r="B111" s="1317"/>
      <c r="C111" s="1317"/>
      <c r="D111" s="1256"/>
      <c r="E111" s="572"/>
      <c r="F111" s="572"/>
      <c r="G111" s="572"/>
      <c r="H111" s="572"/>
      <c r="I111" s="572"/>
      <c r="J111" s="572"/>
      <c r="K111" s="572"/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1323"/>
    </row>
    <row r="112" spans="1:29">
      <c r="A112" s="1256">
        <v>51</v>
      </c>
      <c r="B112" s="1316" t="s">
        <v>12150</v>
      </c>
      <c r="C112" s="1316" t="s">
        <v>12155</v>
      </c>
      <c r="D112" s="1256" t="s">
        <v>7410</v>
      </c>
      <c r="E112" s="571"/>
      <c r="F112" s="571"/>
      <c r="G112" s="571"/>
      <c r="H112" s="571"/>
      <c r="I112" s="571"/>
      <c r="J112" s="571"/>
      <c r="K112" s="571"/>
      <c r="L112" s="571"/>
      <c r="M112" s="571"/>
      <c r="N112" s="571"/>
      <c r="O112" s="571"/>
      <c r="P112" s="571"/>
      <c r="Q112" s="571"/>
      <c r="R112" s="571"/>
      <c r="S112" s="579" t="s">
        <v>12178</v>
      </c>
      <c r="T112" s="571"/>
      <c r="U112" s="571"/>
      <c r="V112" s="571"/>
      <c r="W112" s="571"/>
      <c r="X112" s="571"/>
      <c r="Y112" s="571"/>
      <c r="Z112" s="571"/>
      <c r="AA112" s="571"/>
      <c r="AB112" s="571"/>
      <c r="AC112" s="1322"/>
    </row>
    <row r="113" spans="1:29">
      <c r="A113" s="1256"/>
      <c r="B113" s="1317"/>
      <c r="C113" s="1317"/>
      <c r="D113" s="1256"/>
      <c r="E113" s="572"/>
      <c r="F113" s="572"/>
      <c r="G113" s="572"/>
      <c r="H113" s="572"/>
      <c r="I113" s="572"/>
      <c r="J113" s="572"/>
      <c r="K113" s="572"/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1323"/>
    </row>
    <row r="114" spans="1:29">
      <c r="A114" s="1317">
        <v>52</v>
      </c>
      <c r="B114" s="1316" t="s">
        <v>12150</v>
      </c>
      <c r="C114" s="1316" t="s">
        <v>12156</v>
      </c>
      <c r="D114" s="1256" t="s">
        <v>7410</v>
      </c>
      <c r="E114" s="571"/>
      <c r="F114" s="571"/>
      <c r="G114" s="571"/>
      <c r="H114" s="571"/>
      <c r="I114" s="571"/>
      <c r="J114" s="571"/>
      <c r="K114" s="571"/>
      <c r="L114" s="571"/>
      <c r="M114" s="571"/>
      <c r="N114" s="571"/>
      <c r="O114" s="571"/>
      <c r="P114" s="571"/>
      <c r="Q114" s="571"/>
      <c r="R114" s="571"/>
      <c r="S114" s="579" t="s">
        <v>12178</v>
      </c>
      <c r="T114" s="571"/>
      <c r="U114" s="571"/>
      <c r="V114" s="571"/>
      <c r="W114" s="571"/>
      <c r="X114" s="571"/>
      <c r="Y114" s="571"/>
      <c r="Z114" s="571"/>
      <c r="AA114" s="571"/>
      <c r="AB114" s="571"/>
      <c r="AC114" s="1322"/>
    </row>
    <row r="115" spans="1:29">
      <c r="A115" s="1256"/>
      <c r="B115" s="1317"/>
      <c r="C115" s="1317"/>
      <c r="D115" s="1256"/>
      <c r="E115" s="572"/>
      <c r="F115" s="572"/>
      <c r="G115" s="572"/>
      <c r="H115" s="572"/>
      <c r="I115" s="572"/>
      <c r="J115" s="572"/>
      <c r="K115" s="572"/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1323"/>
    </row>
    <row r="116" spans="1:29">
      <c r="A116" s="1256">
        <v>53</v>
      </c>
      <c r="B116" s="1316" t="s">
        <v>12150</v>
      </c>
      <c r="C116" s="1316" t="s">
        <v>12157</v>
      </c>
      <c r="D116" s="1256" t="s">
        <v>7410</v>
      </c>
      <c r="E116" s="571"/>
      <c r="F116" s="571"/>
      <c r="G116" s="571"/>
      <c r="H116" s="571"/>
      <c r="I116" s="571"/>
      <c r="J116" s="571"/>
      <c r="K116" s="571"/>
      <c r="L116" s="571"/>
      <c r="M116" s="571"/>
      <c r="N116" s="571"/>
      <c r="O116" s="571"/>
      <c r="P116" s="571"/>
      <c r="Q116" s="571"/>
      <c r="R116" s="571"/>
      <c r="S116" s="579" t="s">
        <v>12178</v>
      </c>
      <c r="T116" s="571"/>
      <c r="U116" s="571"/>
      <c r="V116" s="571"/>
      <c r="W116" s="571"/>
      <c r="X116" s="571"/>
      <c r="Y116" s="571"/>
      <c r="Z116" s="571"/>
      <c r="AA116" s="571"/>
      <c r="AB116" s="571"/>
      <c r="AC116" s="1322"/>
    </row>
    <row r="117" spans="1:29">
      <c r="A117" s="1256"/>
      <c r="B117" s="1317"/>
      <c r="C117" s="1317"/>
      <c r="D117" s="1256"/>
      <c r="E117" s="572"/>
      <c r="F117" s="572"/>
      <c r="G117" s="572"/>
      <c r="H117" s="572"/>
      <c r="I117" s="572"/>
      <c r="J117" s="572"/>
      <c r="K117" s="572"/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1323"/>
    </row>
    <row r="118" spans="1:29">
      <c r="A118" s="1317">
        <v>54</v>
      </c>
      <c r="B118" s="1316" t="s">
        <v>12150</v>
      </c>
      <c r="C118" s="1316" t="s">
        <v>12158</v>
      </c>
      <c r="D118" s="1256" t="s">
        <v>7410</v>
      </c>
      <c r="E118" s="571"/>
      <c r="F118" s="571"/>
      <c r="G118" s="571"/>
      <c r="H118" s="571"/>
      <c r="I118" s="571"/>
      <c r="J118" s="571"/>
      <c r="K118" s="571"/>
      <c r="L118" s="571"/>
      <c r="M118" s="571"/>
      <c r="N118" s="571"/>
      <c r="O118" s="571"/>
      <c r="P118" s="571"/>
      <c r="Q118" s="571"/>
      <c r="R118" s="571"/>
      <c r="S118" s="579" t="s">
        <v>12178</v>
      </c>
      <c r="T118" s="571"/>
      <c r="U118" s="571"/>
      <c r="V118" s="571"/>
      <c r="W118" s="571"/>
      <c r="X118" s="571"/>
      <c r="Y118" s="571"/>
      <c r="Z118" s="571"/>
      <c r="AA118" s="571"/>
      <c r="AB118" s="571"/>
      <c r="AC118" s="1322"/>
    </row>
    <row r="119" spans="1:29">
      <c r="A119" s="1256"/>
      <c r="B119" s="1317"/>
      <c r="C119" s="1317"/>
      <c r="D119" s="1256"/>
      <c r="E119" s="572"/>
      <c r="F119" s="572"/>
      <c r="G119" s="572"/>
      <c r="H119" s="572"/>
      <c r="I119" s="572"/>
      <c r="J119" s="572"/>
      <c r="K119" s="572"/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1323"/>
    </row>
    <row r="120" spans="1:29">
      <c r="A120" s="1256">
        <v>55</v>
      </c>
      <c r="B120" s="1316" t="s">
        <v>12150</v>
      </c>
      <c r="C120" s="1316" t="s">
        <v>12159</v>
      </c>
      <c r="D120" s="1256" t="s">
        <v>7410</v>
      </c>
      <c r="E120" s="571"/>
      <c r="F120" s="571"/>
      <c r="G120" s="571"/>
      <c r="H120" s="571"/>
      <c r="I120" s="571"/>
      <c r="J120" s="571"/>
      <c r="K120" s="571"/>
      <c r="L120" s="571"/>
      <c r="M120" s="571"/>
      <c r="N120" s="571"/>
      <c r="O120" s="571"/>
      <c r="P120" s="571"/>
      <c r="Q120" s="571"/>
      <c r="R120" s="571"/>
      <c r="S120" s="579" t="s">
        <v>12178</v>
      </c>
      <c r="T120" s="571"/>
      <c r="U120" s="571"/>
      <c r="V120" s="571"/>
      <c r="W120" s="571"/>
      <c r="X120" s="571"/>
      <c r="Y120" s="571"/>
      <c r="Z120" s="571"/>
      <c r="AA120" s="571"/>
      <c r="AB120" s="571"/>
      <c r="AC120" s="1322"/>
    </row>
    <row r="121" spans="1:29">
      <c r="A121" s="1256"/>
      <c r="B121" s="1317"/>
      <c r="C121" s="1317"/>
      <c r="D121" s="1256"/>
      <c r="E121" s="572"/>
      <c r="F121" s="572"/>
      <c r="G121" s="572"/>
      <c r="H121" s="572"/>
      <c r="I121" s="572"/>
      <c r="J121" s="572"/>
      <c r="K121" s="572"/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1323"/>
    </row>
    <row r="122" spans="1:29">
      <c r="A122" s="1317">
        <v>56</v>
      </c>
      <c r="B122" s="1316" t="s">
        <v>12150</v>
      </c>
      <c r="C122" s="1316" t="s">
        <v>12160</v>
      </c>
      <c r="D122" s="1256" t="s">
        <v>7410</v>
      </c>
      <c r="E122" s="571"/>
      <c r="F122" s="571"/>
      <c r="G122" s="571"/>
      <c r="H122" s="571"/>
      <c r="I122" s="571"/>
      <c r="J122" s="571"/>
      <c r="K122" s="571"/>
      <c r="L122" s="571"/>
      <c r="M122" s="571"/>
      <c r="N122" s="571"/>
      <c r="O122" s="571"/>
      <c r="P122" s="571"/>
      <c r="Q122" s="571"/>
      <c r="R122" s="571"/>
      <c r="S122" s="579" t="s">
        <v>12178</v>
      </c>
      <c r="T122" s="571"/>
      <c r="U122" s="571"/>
      <c r="V122" s="571"/>
      <c r="W122" s="571"/>
      <c r="X122" s="571"/>
      <c r="Y122" s="571"/>
      <c r="Z122" s="571"/>
      <c r="AA122" s="571"/>
      <c r="AB122" s="571"/>
      <c r="AC122" s="1322"/>
    </row>
    <row r="123" spans="1:29">
      <c r="A123" s="1256"/>
      <c r="B123" s="1317"/>
      <c r="C123" s="1317"/>
      <c r="D123" s="1256"/>
      <c r="E123" s="572"/>
      <c r="F123" s="572"/>
      <c r="G123" s="572"/>
      <c r="H123" s="572"/>
      <c r="I123" s="572"/>
      <c r="J123" s="572"/>
      <c r="K123" s="572"/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1323"/>
    </row>
    <row r="124" spans="1:29">
      <c r="A124" s="1256">
        <v>57</v>
      </c>
      <c r="B124" s="1316" t="s">
        <v>12150</v>
      </c>
      <c r="C124" s="1316" t="s">
        <v>7704</v>
      </c>
      <c r="D124" s="1256" t="s">
        <v>7410</v>
      </c>
      <c r="E124" s="571"/>
      <c r="F124" s="571"/>
      <c r="G124" s="571"/>
      <c r="H124" s="571"/>
      <c r="I124" s="571"/>
      <c r="J124" s="571"/>
      <c r="K124" s="571"/>
      <c r="L124" s="571"/>
      <c r="M124" s="571"/>
      <c r="N124" s="571"/>
      <c r="O124" s="571"/>
      <c r="P124" s="571"/>
      <c r="Q124" s="571"/>
      <c r="R124" s="571"/>
      <c r="S124" s="571"/>
      <c r="T124" s="579" t="s">
        <v>12178</v>
      </c>
      <c r="U124" s="571"/>
      <c r="V124" s="571"/>
      <c r="W124" s="571"/>
      <c r="X124" s="571"/>
      <c r="Y124" s="571"/>
      <c r="Z124" s="571"/>
      <c r="AA124" s="571"/>
      <c r="AB124" s="571"/>
      <c r="AC124" s="1322"/>
    </row>
    <row r="125" spans="1:29">
      <c r="A125" s="1256"/>
      <c r="B125" s="1317"/>
      <c r="C125" s="1317"/>
      <c r="D125" s="1256"/>
      <c r="E125" s="572"/>
      <c r="F125" s="572"/>
      <c r="G125" s="572"/>
      <c r="H125" s="572"/>
      <c r="I125" s="572"/>
      <c r="J125" s="572"/>
      <c r="K125" s="572"/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1323"/>
    </row>
    <row r="126" spans="1:29">
      <c r="A126" s="1317">
        <v>58</v>
      </c>
      <c r="B126" s="1316" t="s">
        <v>12150</v>
      </c>
      <c r="C126" s="1316" t="s">
        <v>7707</v>
      </c>
      <c r="D126" s="1256" t="s">
        <v>7410</v>
      </c>
      <c r="E126" s="571"/>
      <c r="F126" s="571"/>
      <c r="G126" s="571"/>
      <c r="H126" s="571"/>
      <c r="I126" s="571"/>
      <c r="J126" s="571"/>
      <c r="K126" s="571"/>
      <c r="L126" s="571"/>
      <c r="M126" s="571"/>
      <c r="N126" s="571"/>
      <c r="O126" s="571"/>
      <c r="P126" s="571"/>
      <c r="Q126" s="571"/>
      <c r="R126" s="571"/>
      <c r="S126" s="571"/>
      <c r="T126" s="579" t="s">
        <v>12178</v>
      </c>
      <c r="U126" s="571"/>
      <c r="V126" s="571"/>
      <c r="W126" s="571"/>
      <c r="X126" s="571"/>
      <c r="Y126" s="571"/>
      <c r="Z126" s="571"/>
      <c r="AA126" s="571"/>
      <c r="AB126" s="571"/>
      <c r="AC126" s="1322"/>
    </row>
    <row r="127" spans="1:29">
      <c r="A127" s="1256"/>
      <c r="B127" s="1317"/>
      <c r="C127" s="1317"/>
      <c r="D127" s="1256"/>
      <c r="E127" s="572"/>
      <c r="F127" s="572"/>
      <c r="G127" s="572"/>
      <c r="H127" s="572"/>
      <c r="I127" s="572"/>
      <c r="J127" s="572"/>
      <c r="K127" s="572"/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1323"/>
    </row>
    <row r="128" spans="1:29">
      <c r="A128" s="1256">
        <v>59</v>
      </c>
      <c r="B128" s="1316" t="s">
        <v>12150</v>
      </c>
      <c r="C128" s="1316" t="s">
        <v>7710</v>
      </c>
      <c r="D128" s="1256" t="s">
        <v>7410</v>
      </c>
      <c r="E128" s="571"/>
      <c r="F128" s="571"/>
      <c r="G128" s="571"/>
      <c r="H128" s="571"/>
      <c r="I128" s="571"/>
      <c r="J128" s="571"/>
      <c r="K128" s="571"/>
      <c r="L128" s="571"/>
      <c r="M128" s="571"/>
      <c r="N128" s="571"/>
      <c r="O128" s="571"/>
      <c r="P128" s="571"/>
      <c r="Q128" s="571"/>
      <c r="R128" s="571"/>
      <c r="S128" s="571"/>
      <c r="T128" s="579" t="s">
        <v>12178</v>
      </c>
      <c r="U128" s="571"/>
      <c r="V128" s="571"/>
      <c r="W128" s="571"/>
      <c r="X128" s="571"/>
      <c r="Y128" s="571"/>
      <c r="Z128" s="571"/>
      <c r="AA128" s="571"/>
      <c r="AB128" s="571"/>
      <c r="AC128" s="1322"/>
    </row>
    <row r="129" spans="1:29">
      <c r="A129" s="1256"/>
      <c r="B129" s="1317"/>
      <c r="C129" s="1317"/>
      <c r="D129" s="1256"/>
      <c r="E129" s="572"/>
      <c r="F129" s="572"/>
      <c r="G129" s="572"/>
      <c r="H129" s="572"/>
      <c r="I129" s="572"/>
      <c r="J129" s="572"/>
      <c r="K129" s="572"/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1323"/>
    </row>
    <row r="130" spans="1:29">
      <c r="A130" s="1317">
        <v>60</v>
      </c>
      <c r="B130" s="1316" t="s">
        <v>12150</v>
      </c>
      <c r="C130" s="1316" t="s">
        <v>7712</v>
      </c>
      <c r="D130" s="1256" t="s">
        <v>7410</v>
      </c>
      <c r="E130" s="571"/>
      <c r="F130" s="571"/>
      <c r="G130" s="571"/>
      <c r="H130" s="571"/>
      <c r="I130" s="571"/>
      <c r="J130" s="571"/>
      <c r="K130" s="571"/>
      <c r="L130" s="571"/>
      <c r="M130" s="571"/>
      <c r="N130" s="571"/>
      <c r="O130" s="571"/>
      <c r="P130" s="571"/>
      <c r="Q130" s="571"/>
      <c r="R130" s="571"/>
      <c r="S130" s="571"/>
      <c r="T130" s="579" t="s">
        <v>12178</v>
      </c>
      <c r="U130" s="571"/>
      <c r="V130" s="571"/>
      <c r="W130" s="571"/>
      <c r="X130" s="571"/>
      <c r="Y130" s="571"/>
      <c r="Z130" s="571"/>
      <c r="AA130" s="571"/>
      <c r="AB130" s="571"/>
      <c r="AC130" s="1322"/>
    </row>
    <row r="131" spans="1:29">
      <c r="A131" s="1256"/>
      <c r="B131" s="1317"/>
      <c r="C131" s="1317"/>
      <c r="D131" s="1256"/>
      <c r="E131" s="572"/>
      <c r="F131" s="572"/>
      <c r="G131" s="572"/>
      <c r="H131" s="572"/>
      <c r="I131" s="572"/>
      <c r="J131" s="572"/>
      <c r="K131" s="572"/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1323"/>
    </row>
    <row r="132" spans="1:29">
      <c r="A132" s="1256">
        <v>61</v>
      </c>
      <c r="B132" s="1316" t="s">
        <v>12150</v>
      </c>
      <c r="C132" s="1316" t="s">
        <v>7714</v>
      </c>
      <c r="D132" s="1256" t="s">
        <v>7410</v>
      </c>
      <c r="E132" s="571"/>
      <c r="F132" s="571"/>
      <c r="G132" s="571"/>
      <c r="H132" s="571"/>
      <c r="I132" s="571"/>
      <c r="J132" s="571"/>
      <c r="K132" s="571"/>
      <c r="L132" s="571"/>
      <c r="M132" s="571"/>
      <c r="N132" s="571"/>
      <c r="O132" s="571"/>
      <c r="P132" s="571"/>
      <c r="Q132" s="571"/>
      <c r="R132" s="571"/>
      <c r="S132" s="571"/>
      <c r="T132" s="579" t="s">
        <v>12178</v>
      </c>
      <c r="U132" s="571"/>
      <c r="V132" s="571"/>
      <c r="W132" s="571"/>
      <c r="X132" s="571"/>
      <c r="Y132" s="571"/>
      <c r="Z132" s="571"/>
      <c r="AA132" s="571"/>
      <c r="AB132" s="571"/>
      <c r="AC132" s="1322"/>
    </row>
    <row r="133" spans="1:29">
      <c r="A133" s="1256"/>
      <c r="B133" s="1317"/>
      <c r="C133" s="1317"/>
      <c r="D133" s="1256"/>
      <c r="E133" s="572"/>
      <c r="F133" s="572"/>
      <c r="G133" s="572"/>
      <c r="H133" s="572"/>
      <c r="I133" s="572"/>
      <c r="J133" s="572"/>
      <c r="K133" s="572"/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1323"/>
    </row>
    <row r="134" spans="1:29">
      <c r="A134" s="1317">
        <v>62</v>
      </c>
      <c r="B134" s="1316" t="s">
        <v>12150</v>
      </c>
      <c r="C134" s="1316" t="s">
        <v>7716</v>
      </c>
      <c r="D134" s="1256" t="s">
        <v>7410</v>
      </c>
      <c r="E134" s="571"/>
      <c r="F134" s="571"/>
      <c r="G134" s="571"/>
      <c r="H134" s="571"/>
      <c r="I134" s="571"/>
      <c r="J134" s="571"/>
      <c r="K134" s="571"/>
      <c r="L134" s="571"/>
      <c r="M134" s="571"/>
      <c r="N134" s="571"/>
      <c r="O134" s="571"/>
      <c r="P134" s="571"/>
      <c r="Q134" s="571"/>
      <c r="R134" s="571"/>
      <c r="S134" s="571"/>
      <c r="T134" s="579" t="s">
        <v>12178</v>
      </c>
      <c r="U134" s="571"/>
      <c r="V134" s="571"/>
      <c r="W134" s="571"/>
      <c r="X134" s="571"/>
      <c r="Y134" s="571"/>
      <c r="Z134" s="571"/>
      <c r="AA134" s="571"/>
      <c r="AB134" s="571"/>
      <c r="AC134" s="1322"/>
    </row>
    <row r="135" spans="1:29">
      <c r="A135" s="1256"/>
      <c r="B135" s="1317"/>
      <c r="C135" s="1317"/>
      <c r="D135" s="1256"/>
      <c r="E135" s="572"/>
      <c r="F135" s="572"/>
      <c r="G135" s="572"/>
      <c r="H135" s="572"/>
      <c r="I135" s="572"/>
      <c r="J135" s="572"/>
      <c r="K135" s="572"/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1323"/>
    </row>
    <row r="136" spans="1:29">
      <c r="A136" s="1256">
        <v>63</v>
      </c>
      <c r="B136" s="1316" t="s">
        <v>12150</v>
      </c>
      <c r="C136" s="1316" t="s">
        <v>7722</v>
      </c>
      <c r="D136" s="1256" t="s">
        <v>7410</v>
      </c>
      <c r="E136" s="571"/>
      <c r="F136" s="571"/>
      <c r="G136" s="571"/>
      <c r="H136" s="571"/>
      <c r="I136" s="571"/>
      <c r="J136" s="571"/>
      <c r="K136" s="571"/>
      <c r="L136" s="571"/>
      <c r="M136" s="571"/>
      <c r="N136" s="571"/>
      <c r="O136" s="571"/>
      <c r="P136" s="571"/>
      <c r="Q136" s="571"/>
      <c r="R136" s="571"/>
      <c r="S136" s="571"/>
      <c r="T136" s="579" t="s">
        <v>12178</v>
      </c>
      <c r="U136" s="571"/>
      <c r="V136" s="571"/>
      <c r="W136" s="571"/>
      <c r="X136" s="571"/>
      <c r="Y136" s="571"/>
      <c r="Z136" s="571"/>
      <c r="AA136" s="571"/>
      <c r="AB136" s="571"/>
      <c r="AC136" s="1322"/>
    </row>
    <row r="137" spans="1:29">
      <c r="A137" s="1256"/>
      <c r="B137" s="1317"/>
      <c r="C137" s="1317"/>
      <c r="D137" s="1256"/>
      <c r="E137" s="572"/>
      <c r="F137" s="572"/>
      <c r="G137" s="572"/>
      <c r="H137" s="572"/>
      <c r="I137" s="572"/>
      <c r="J137" s="572"/>
      <c r="K137" s="572"/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1323"/>
    </row>
    <row r="138" spans="1:29">
      <c r="A138" s="1317">
        <v>64</v>
      </c>
      <c r="B138" s="1316" t="s">
        <v>12150</v>
      </c>
      <c r="C138" s="1316" t="s">
        <v>7723</v>
      </c>
      <c r="D138" s="1256" t="s">
        <v>7410</v>
      </c>
      <c r="E138" s="571"/>
      <c r="F138" s="571"/>
      <c r="G138" s="571"/>
      <c r="H138" s="571"/>
      <c r="I138" s="571"/>
      <c r="J138" s="571"/>
      <c r="K138" s="571"/>
      <c r="L138" s="571"/>
      <c r="M138" s="571"/>
      <c r="N138" s="571"/>
      <c r="O138" s="571"/>
      <c r="P138" s="571"/>
      <c r="Q138" s="571"/>
      <c r="R138" s="571"/>
      <c r="S138" s="571"/>
      <c r="T138" s="579" t="s">
        <v>12178</v>
      </c>
      <c r="U138" s="571"/>
      <c r="V138" s="571"/>
      <c r="W138" s="571"/>
      <c r="X138" s="571"/>
      <c r="Y138" s="571"/>
      <c r="Z138" s="571"/>
      <c r="AA138" s="571"/>
      <c r="AB138" s="571"/>
      <c r="AC138" s="1322"/>
    </row>
    <row r="139" spans="1:29">
      <c r="A139" s="1256"/>
      <c r="B139" s="1317"/>
      <c r="C139" s="1317"/>
      <c r="D139" s="1256"/>
      <c r="E139" s="572"/>
      <c r="F139" s="572"/>
      <c r="G139" s="572"/>
      <c r="H139" s="572"/>
      <c r="I139" s="572"/>
      <c r="J139" s="572"/>
      <c r="K139" s="572"/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1323"/>
    </row>
    <row r="140" spans="1:29">
      <c r="A140" s="1256">
        <v>65</v>
      </c>
      <c r="B140" s="1316" t="s">
        <v>12150</v>
      </c>
      <c r="C140" s="1316" t="s">
        <v>7725</v>
      </c>
      <c r="D140" s="1256" t="s">
        <v>7410</v>
      </c>
      <c r="E140" s="571"/>
      <c r="F140" s="571"/>
      <c r="G140" s="571"/>
      <c r="H140" s="571"/>
      <c r="I140" s="571"/>
      <c r="J140" s="571"/>
      <c r="K140" s="571"/>
      <c r="L140" s="571"/>
      <c r="M140" s="571"/>
      <c r="N140" s="571"/>
      <c r="O140" s="571"/>
      <c r="P140" s="571"/>
      <c r="Q140" s="571"/>
      <c r="R140" s="571"/>
      <c r="S140" s="571"/>
      <c r="T140" s="571"/>
      <c r="U140" s="579" t="s">
        <v>12178</v>
      </c>
      <c r="V140" s="566"/>
      <c r="W140" s="566"/>
      <c r="X140" s="566"/>
      <c r="Y140" s="571"/>
      <c r="Z140" s="571"/>
      <c r="AA140" s="571"/>
      <c r="AB140" s="571"/>
      <c r="AC140" s="1322"/>
    </row>
    <row r="141" spans="1:29">
      <c r="A141" s="1256"/>
      <c r="B141" s="1317"/>
      <c r="C141" s="1317"/>
      <c r="D141" s="1256"/>
      <c r="E141" s="572"/>
      <c r="F141" s="572"/>
      <c r="G141" s="572"/>
      <c r="H141" s="572"/>
      <c r="I141" s="572"/>
      <c r="J141" s="572"/>
      <c r="K141" s="572"/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69"/>
      <c r="W141" s="569"/>
      <c r="X141" s="569"/>
      <c r="Y141" s="572"/>
      <c r="Z141" s="572"/>
      <c r="AA141" s="572"/>
      <c r="AB141" s="572"/>
      <c r="AC141" s="1323"/>
    </row>
    <row r="142" spans="1:29">
      <c r="A142" s="1317">
        <v>66</v>
      </c>
      <c r="B142" s="1316" t="s">
        <v>12150</v>
      </c>
      <c r="C142" s="1316" t="s">
        <v>7726</v>
      </c>
      <c r="D142" s="1256" t="s">
        <v>7410</v>
      </c>
      <c r="E142" s="571"/>
      <c r="F142" s="571"/>
      <c r="G142" s="571"/>
      <c r="H142" s="571"/>
      <c r="I142" s="571"/>
      <c r="J142" s="571"/>
      <c r="K142" s="571"/>
      <c r="L142" s="571"/>
      <c r="M142" s="571"/>
      <c r="N142" s="571"/>
      <c r="O142" s="571"/>
      <c r="P142" s="571"/>
      <c r="Q142" s="571"/>
      <c r="R142" s="571"/>
      <c r="S142" s="571"/>
      <c r="T142" s="571"/>
      <c r="U142" s="579" t="s">
        <v>12178</v>
      </c>
      <c r="V142" s="571"/>
      <c r="W142" s="571"/>
      <c r="X142" s="571"/>
      <c r="Y142" s="571"/>
      <c r="Z142" s="571"/>
      <c r="AA142" s="571"/>
      <c r="AB142" s="571"/>
      <c r="AC142" s="1322"/>
    </row>
    <row r="143" spans="1:29">
      <c r="A143" s="1256"/>
      <c r="B143" s="1317"/>
      <c r="C143" s="1317"/>
      <c r="D143" s="1256"/>
      <c r="E143" s="572"/>
      <c r="F143" s="572"/>
      <c r="G143" s="572"/>
      <c r="H143" s="572"/>
      <c r="I143" s="572"/>
      <c r="J143" s="572"/>
      <c r="K143" s="572"/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1323"/>
    </row>
    <row r="144" spans="1:29">
      <c r="A144" s="1256">
        <v>67</v>
      </c>
      <c r="B144" s="1316" t="s">
        <v>12150</v>
      </c>
      <c r="C144" s="1316" t="s">
        <v>7727</v>
      </c>
      <c r="D144" s="1256" t="s">
        <v>7410</v>
      </c>
      <c r="E144" s="571"/>
      <c r="F144" s="571"/>
      <c r="G144" s="571"/>
      <c r="H144" s="571"/>
      <c r="I144" s="571"/>
      <c r="J144" s="571"/>
      <c r="K144" s="571"/>
      <c r="L144" s="571"/>
      <c r="M144" s="571"/>
      <c r="N144" s="571"/>
      <c r="O144" s="571"/>
      <c r="P144" s="571"/>
      <c r="Q144" s="571"/>
      <c r="R144" s="571"/>
      <c r="S144" s="571"/>
      <c r="T144" s="571"/>
      <c r="U144" s="579" t="s">
        <v>12178</v>
      </c>
      <c r="V144" s="571"/>
      <c r="W144" s="571"/>
      <c r="X144" s="571"/>
      <c r="Y144" s="571"/>
      <c r="Z144" s="571"/>
      <c r="AA144" s="571"/>
      <c r="AB144" s="571"/>
      <c r="AC144" s="1322"/>
    </row>
    <row r="145" spans="1:29">
      <c r="A145" s="1256"/>
      <c r="B145" s="1317"/>
      <c r="C145" s="1317"/>
      <c r="D145" s="1256"/>
      <c r="E145" s="572"/>
      <c r="F145" s="572"/>
      <c r="G145" s="572"/>
      <c r="H145" s="572"/>
      <c r="I145" s="572"/>
      <c r="J145" s="572"/>
      <c r="K145" s="572"/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1323"/>
    </row>
    <row r="146" spans="1:29">
      <c r="A146" s="1317">
        <v>68</v>
      </c>
      <c r="B146" s="1316" t="s">
        <v>12150</v>
      </c>
      <c r="C146" s="1316" t="s">
        <v>7728</v>
      </c>
      <c r="D146" s="1256" t="s">
        <v>7410</v>
      </c>
      <c r="E146" s="571"/>
      <c r="F146" s="571"/>
      <c r="G146" s="571"/>
      <c r="H146" s="571"/>
      <c r="I146" s="571"/>
      <c r="J146" s="571"/>
      <c r="K146" s="571"/>
      <c r="L146" s="571"/>
      <c r="M146" s="571"/>
      <c r="N146" s="571"/>
      <c r="O146" s="571"/>
      <c r="P146" s="571"/>
      <c r="Q146" s="571"/>
      <c r="R146" s="571"/>
      <c r="S146" s="571"/>
      <c r="T146" s="571"/>
      <c r="U146" s="579" t="s">
        <v>12178</v>
      </c>
      <c r="V146" s="571"/>
      <c r="W146" s="571"/>
      <c r="X146" s="571"/>
      <c r="Y146" s="571"/>
      <c r="Z146" s="571"/>
      <c r="AA146" s="571"/>
      <c r="AB146" s="571"/>
      <c r="AC146" s="1322"/>
    </row>
    <row r="147" spans="1:29">
      <c r="A147" s="1256"/>
      <c r="B147" s="1317"/>
      <c r="C147" s="1317"/>
      <c r="D147" s="1256"/>
      <c r="E147" s="572"/>
      <c r="F147" s="572"/>
      <c r="G147" s="572"/>
      <c r="H147" s="572"/>
      <c r="I147" s="572"/>
      <c r="J147" s="572"/>
      <c r="K147" s="572"/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1323"/>
    </row>
    <row r="148" spans="1:29">
      <c r="A148" s="1256">
        <v>69</v>
      </c>
      <c r="B148" s="1316" t="s">
        <v>12150</v>
      </c>
      <c r="C148" s="1316" t="s">
        <v>9414</v>
      </c>
      <c r="D148" s="1256" t="s">
        <v>7410</v>
      </c>
      <c r="E148" s="571"/>
      <c r="F148" s="571"/>
      <c r="G148" s="571"/>
      <c r="H148" s="571"/>
      <c r="I148" s="571"/>
      <c r="J148" s="571"/>
      <c r="K148" s="571"/>
      <c r="L148" s="571"/>
      <c r="M148" s="571"/>
      <c r="N148" s="571"/>
      <c r="O148" s="571"/>
      <c r="P148" s="571"/>
      <c r="Q148" s="571"/>
      <c r="R148" s="571"/>
      <c r="S148" s="571"/>
      <c r="T148" s="571"/>
      <c r="U148" s="579" t="s">
        <v>12178</v>
      </c>
      <c r="V148" s="571"/>
      <c r="W148" s="571"/>
      <c r="X148" s="571"/>
      <c r="Y148" s="571"/>
      <c r="Z148" s="571"/>
      <c r="AA148" s="571"/>
      <c r="AB148" s="571"/>
      <c r="AC148" s="1322"/>
    </row>
    <row r="149" spans="1:29">
      <c r="A149" s="1256"/>
      <c r="B149" s="1317"/>
      <c r="C149" s="1317"/>
      <c r="D149" s="1256"/>
      <c r="E149" s="572"/>
      <c r="F149" s="572"/>
      <c r="G149" s="572"/>
      <c r="H149" s="572"/>
      <c r="I149" s="572"/>
      <c r="J149" s="572"/>
      <c r="K149" s="572"/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1323"/>
    </row>
    <row r="150" spans="1:29">
      <c r="A150" s="1317">
        <v>70</v>
      </c>
      <c r="B150" s="1316" t="s">
        <v>12150</v>
      </c>
      <c r="C150" s="1316" t="s">
        <v>7730</v>
      </c>
      <c r="D150" s="1256" t="s">
        <v>7410</v>
      </c>
      <c r="E150" s="571"/>
      <c r="F150" s="571"/>
      <c r="G150" s="571"/>
      <c r="H150" s="571"/>
      <c r="I150" s="571"/>
      <c r="J150" s="571"/>
      <c r="K150" s="571"/>
      <c r="L150" s="571"/>
      <c r="M150" s="571"/>
      <c r="N150" s="571"/>
      <c r="O150" s="571"/>
      <c r="P150" s="571"/>
      <c r="Q150" s="571"/>
      <c r="R150" s="571"/>
      <c r="S150" s="571"/>
      <c r="T150" s="571"/>
      <c r="U150" s="579" t="s">
        <v>12178</v>
      </c>
      <c r="V150" s="571"/>
      <c r="W150" s="571"/>
      <c r="X150" s="571"/>
      <c r="Y150" s="571"/>
      <c r="Z150" s="571"/>
      <c r="AA150" s="571"/>
      <c r="AB150" s="571"/>
      <c r="AC150" s="1322"/>
    </row>
    <row r="151" spans="1:29">
      <c r="A151" s="1256"/>
      <c r="B151" s="1317"/>
      <c r="C151" s="1317"/>
      <c r="D151" s="1256"/>
      <c r="E151" s="572"/>
      <c r="F151" s="572"/>
      <c r="G151" s="572"/>
      <c r="H151" s="572"/>
      <c r="I151" s="572"/>
      <c r="J151" s="572"/>
      <c r="K151" s="572"/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1323"/>
    </row>
    <row r="152" spans="1:29">
      <c r="A152" s="1256">
        <v>71</v>
      </c>
      <c r="B152" s="1316" t="s">
        <v>12150</v>
      </c>
      <c r="C152" s="1316" t="s">
        <v>7732</v>
      </c>
      <c r="D152" s="1256" t="s">
        <v>7410</v>
      </c>
      <c r="E152" s="571"/>
      <c r="F152" s="571"/>
      <c r="G152" s="571"/>
      <c r="H152" s="571"/>
      <c r="I152" s="571"/>
      <c r="J152" s="571"/>
      <c r="K152" s="571"/>
      <c r="L152" s="571"/>
      <c r="M152" s="571"/>
      <c r="N152" s="571"/>
      <c r="O152" s="571"/>
      <c r="P152" s="571"/>
      <c r="Q152" s="571"/>
      <c r="R152" s="571"/>
      <c r="S152" s="571"/>
      <c r="T152" s="571"/>
      <c r="U152" s="579" t="s">
        <v>12178</v>
      </c>
      <c r="V152" s="571"/>
      <c r="W152" s="571"/>
      <c r="X152" s="571"/>
      <c r="Y152" s="571"/>
      <c r="Z152" s="571"/>
      <c r="AA152" s="571"/>
      <c r="AB152" s="571"/>
      <c r="AC152" s="1322"/>
    </row>
    <row r="153" spans="1:29">
      <c r="A153" s="1256"/>
      <c r="B153" s="1317"/>
      <c r="C153" s="1317"/>
      <c r="D153" s="1256"/>
      <c r="E153" s="572"/>
      <c r="F153" s="572"/>
      <c r="G153" s="572"/>
      <c r="H153" s="572"/>
      <c r="I153" s="572"/>
      <c r="J153" s="572"/>
      <c r="K153" s="572"/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1323"/>
    </row>
    <row r="154" spans="1:29">
      <c r="A154" s="1317">
        <v>72</v>
      </c>
      <c r="B154" s="1316" t="s">
        <v>12150</v>
      </c>
      <c r="C154" s="1316" t="s">
        <v>7734</v>
      </c>
      <c r="D154" s="1256" t="s">
        <v>7410</v>
      </c>
      <c r="E154" s="571"/>
      <c r="F154" s="571"/>
      <c r="G154" s="571"/>
      <c r="H154" s="571"/>
      <c r="I154" s="571"/>
      <c r="J154" s="571"/>
      <c r="K154" s="571"/>
      <c r="L154" s="571"/>
      <c r="M154" s="571"/>
      <c r="N154" s="571"/>
      <c r="O154" s="571"/>
      <c r="P154" s="571"/>
      <c r="Q154" s="571"/>
      <c r="R154" s="571"/>
      <c r="S154" s="571"/>
      <c r="T154" s="571"/>
      <c r="U154" s="579" t="s">
        <v>12178</v>
      </c>
      <c r="V154" s="571"/>
      <c r="W154" s="571"/>
      <c r="X154" s="571"/>
      <c r="Y154" s="571"/>
      <c r="Z154" s="571"/>
      <c r="AA154" s="571"/>
      <c r="AB154" s="571"/>
      <c r="AC154" s="1322"/>
    </row>
    <row r="155" spans="1:29">
      <c r="A155" s="1256"/>
      <c r="B155" s="1317"/>
      <c r="C155" s="1317"/>
      <c r="D155" s="1256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1323"/>
    </row>
    <row r="156" spans="1:29">
      <c r="A156" s="1256">
        <v>73</v>
      </c>
      <c r="B156" s="1316" t="s">
        <v>12150</v>
      </c>
      <c r="C156" s="1316" t="s">
        <v>7735</v>
      </c>
      <c r="D156" s="1256" t="s">
        <v>7410</v>
      </c>
      <c r="E156" s="571"/>
      <c r="F156" s="571"/>
      <c r="G156" s="571"/>
      <c r="H156" s="571"/>
      <c r="I156" s="571"/>
      <c r="J156" s="571"/>
      <c r="K156" s="571"/>
      <c r="L156" s="571"/>
      <c r="M156" s="571"/>
      <c r="N156" s="571"/>
      <c r="O156" s="571"/>
      <c r="P156" s="571"/>
      <c r="Q156" s="571"/>
      <c r="R156" s="571"/>
      <c r="S156" s="571"/>
      <c r="T156" s="571"/>
      <c r="U156" s="571"/>
      <c r="V156" s="579" t="s">
        <v>12178</v>
      </c>
      <c r="W156" s="571"/>
      <c r="X156" s="571"/>
      <c r="Y156" s="571"/>
      <c r="Z156" s="571"/>
      <c r="AA156" s="571"/>
      <c r="AB156" s="571"/>
      <c r="AC156" s="1322"/>
    </row>
    <row r="157" spans="1:29">
      <c r="A157" s="1256"/>
      <c r="B157" s="1317"/>
      <c r="C157" s="1317"/>
      <c r="D157" s="1256"/>
      <c r="E157" s="572"/>
      <c r="F157" s="572"/>
      <c r="G157" s="572"/>
      <c r="H157" s="572"/>
      <c r="I157" s="572"/>
      <c r="J157" s="572"/>
      <c r="K157" s="572"/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1323"/>
    </row>
    <row r="158" spans="1:29">
      <c r="A158" s="1317">
        <v>74</v>
      </c>
      <c r="B158" s="1316" t="s">
        <v>12150</v>
      </c>
      <c r="C158" s="1316" t="s">
        <v>7681</v>
      </c>
      <c r="D158" s="1256" t="s">
        <v>7410</v>
      </c>
      <c r="E158" s="571"/>
      <c r="F158" s="571"/>
      <c r="G158" s="571"/>
      <c r="H158" s="571"/>
      <c r="I158" s="571"/>
      <c r="J158" s="571"/>
      <c r="K158" s="571"/>
      <c r="L158" s="571"/>
      <c r="M158" s="571"/>
      <c r="N158" s="571"/>
      <c r="O158" s="571"/>
      <c r="P158" s="571"/>
      <c r="Q158" s="571"/>
      <c r="R158" s="571"/>
      <c r="S158" s="571"/>
      <c r="T158" s="571"/>
      <c r="U158" s="571"/>
      <c r="V158" s="579" t="s">
        <v>12178</v>
      </c>
      <c r="W158" s="571"/>
      <c r="X158" s="571"/>
      <c r="Y158" s="571"/>
      <c r="Z158" s="571"/>
      <c r="AA158" s="571"/>
      <c r="AB158" s="571"/>
      <c r="AC158" s="1322"/>
    </row>
    <row r="159" spans="1:29">
      <c r="A159" s="1256"/>
      <c r="B159" s="1317"/>
      <c r="C159" s="1317"/>
      <c r="D159" s="1256"/>
      <c r="E159" s="572"/>
      <c r="F159" s="572"/>
      <c r="G159" s="572"/>
      <c r="H159" s="572"/>
      <c r="I159" s="572"/>
      <c r="J159" s="572"/>
      <c r="K159" s="572"/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1323"/>
    </row>
    <row r="160" spans="1:29">
      <c r="A160" s="1256">
        <v>75</v>
      </c>
      <c r="B160" s="1316" t="s">
        <v>12150</v>
      </c>
      <c r="C160" s="1316" t="s">
        <v>12161</v>
      </c>
      <c r="D160" s="1256" t="s">
        <v>7410</v>
      </c>
      <c r="E160" s="571"/>
      <c r="F160" s="571"/>
      <c r="G160" s="571"/>
      <c r="H160" s="571"/>
      <c r="I160" s="571"/>
      <c r="J160" s="571"/>
      <c r="K160" s="571"/>
      <c r="L160" s="571"/>
      <c r="M160" s="571"/>
      <c r="N160" s="571"/>
      <c r="O160" s="571"/>
      <c r="P160" s="571"/>
      <c r="Q160" s="571"/>
      <c r="R160" s="571"/>
      <c r="S160" s="571"/>
      <c r="T160" s="571"/>
      <c r="U160" s="571"/>
      <c r="V160" s="579" t="s">
        <v>12178</v>
      </c>
      <c r="W160" s="571"/>
      <c r="X160" s="571"/>
      <c r="Y160" s="571"/>
      <c r="Z160" s="571"/>
      <c r="AA160" s="571"/>
      <c r="AB160" s="571"/>
      <c r="AC160" s="1322"/>
    </row>
    <row r="161" spans="1:29">
      <c r="A161" s="1256"/>
      <c r="B161" s="1317"/>
      <c r="C161" s="1317"/>
      <c r="D161" s="1256"/>
      <c r="E161" s="572"/>
      <c r="F161" s="572"/>
      <c r="G161" s="572"/>
      <c r="H161" s="572"/>
      <c r="I161" s="572"/>
      <c r="J161" s="572"/>
      <c r="K161" s="572"/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1323"/>
    </row>
    <row r="162" spans="1:29">
      <c r="A162" s="1317">
        <v>76</v>
      </c>
      <c r="B162" s="1316" t="s">
        <v>12150</v>
      </c>
      <c r="C162" s="1316" t="s">
        <v>7686</v>
      </c>
      <c r="D162" s="1256" t="s">
        <v>7410</v>
      </c>
      <c r="E162" s="571"/>
      <c r="F162" s="571"/>
      <c r="G162" s="571"/>
      <c r="H162" s="571"/>
      <c r="I162" s="571"/>
      <c r="J162" s="571"/>
      <c r="K162" s="571"/>
      <c r="L162" s="571"/>
      <c r="M162" s="571"/>
      <c r="N162" s="571"/>
      <c r="O162" s="571"/>
      <c r="P162" s="571"/>
      <c r="Q162" s="571"/>
      <c r="R162" s="571"/>
      <c r="S162" s="571"/>
      <c r="T162" s="571"/>
      <c r="U162" s="571"/>
      <c r="V162" s="579" t="s">
        <v>12178</v>
      </c>
      <c r="W162" s="571"/>
      <c r="X162" s="571"/>
      <c r="Y162" s="571"/>
      <c r="Z162" s="571"/>
      <c r="AA162" s="571"/>
      <c r="AB162" s="571"/>
      <c r="AC162" s="1322"/>
    </row>
    <row r="163" spans="1:29">
      <c r="A163" s="1256"/>
      <c r="B163" s="1317"/>
      <c r="C163" s="1317"/>
      <c r="D163" s="1256"/>
      <c r="E163" s="572"/>
      <c r="F163" s="572"/>
      <c r="G163" s="572"/>
      <c r="H163" s="572"/>
      <c r="I163" s="572"/>
      <c r="J163" s="572"/>
      <c r="K163" s="572"/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1323"/>
    </row>
    <row r="164" spans="1:29">
      <c r="A164" s="1256">
        <v>77</v>
      </c>
      <c r="B164" s="1316" t="s">
        <v>12150</v>
      </c>
      <c r="C164" s="1316" t="s">
        <v>7677</v>
      </c>
      <c r="D164" s="1256" t="s">
        <v>7410</v>
      </c>
      <c r="E164" s="571"/>
      <c r="F164" s="571"/>
      <c r="G164" s="571"/>
      <c r="H164" s="571"/>
      <c r="I164" s="571"/>
      <c r="J164" s="571"/>
      <c r="K164" s="571"/>
      <c r="L164" s="571"/>
      <c r="M164" s="571"/>
      <c r="N164" s="571"/>
      <c r="O164" s="571"/>
      <c r="P164" s="571"/>
      <c r="Q164" s="571"/>
      <c r="R164" s="571"/>
      <c r="S164" s="571"/>
      <c r="T164" s="571"/>
      <c r="U164" s="571"/>
      <c r="V164" s="579" t="s">
        <v>12178</v>
      </c>
      <c r="W164" s="571"/>
      <c r="X164" s="571"/>
      <c r="Y164" s="571"/>
      <c r="Z164" s="571"/>
      <c r="AA164" s="571"/>
      <c r="AB164" s="571"/>
      <c r="AC164" s="1322"/>
    </row>
    <row r="165" spans="1:29">
      <c r="A165" s="1256"/>
      <c r="B165" s="1317"/>
      <c r="C165" s="1317"/>
      <c r="D165" s="1256"/>
      <c r="E165" s="572"/>
      <c r="F165" s="572"/>
      <c r="G165" s="572"/>
      <c r="H165" s="572"/>
      <c r="I165" s="572"/>
      <c r="J165" s="572"/>
      <c r="K165" s="572"/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1323"/>
    </row>
    <row r="166" spans="1:29">
      <c r="A166" s="1317">
        <v>78</v>
      </c>
      <c r="B166" s="1316" t="s">
        <v>12150</v>
      </c>
      <c r="C166" s="1316" t="s">
        <v>12162</v>
      </c>
      <c r="D166" s="1256" t="s">
        <v>7410</v>
      </c>
      <c r="E166" s="571"/>
      <c r="F166" s="571"/>
      <c r="G166" s="571"/>
      <c r="H166" s="571"/>
      <c r="I166" s="571"/>
      <c r="J166" s="571"/>
      <c r="K166" s="571"/>
      <c r="L166" s="571"/>
      <c r="M166" s="571"/>
      <c r="N166" s="571"/>
      <c r="O166" s="571"/>
      <c r="P166" s="571"/>
      <c r="Q166" s="571"/>
      <c r="R166" s="571"/>
      <c r="S166" s="571"/>
      <c r="T166" s="571"/>
      <c r="U166" s="571"/>
      <c r="V166" s="579" t="s">
        <v>12178</v>
      </c>
      <c r="W166" s="571"/>
      <c r="X166" s="571"/>
      <c r="Y166" s="571"/>
      <c r="Z166" s="571"/>
      <c r="AA166" s="571"/>
      <c r="AB166" s="571"/>
      <c r="AC166" s="1322"/>
    </row>
    <row r="167" spans="1:29">
      <c r="A167" s="1256"/>
      <c r="B167" s="1317"/>
      <c r="C167" s="1317"/>
      <c r="D167" s="1256"/>
      <c r="E167" s="572"/>
      <c r="F167" s="572"/>
      <c r="G167" s="572"/>
      <c r="H167" s="572"/>
      <c r="I167" s="572"/>
      <c r="J167" s="572"/>
      <c r="K167" s="572"/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1323"/>
    </row>
    <row r="168" spans="1:29">
      <c r="A168" s="1256">
        <v>79</v>
      </c>
      <c r="B168" s="1316" t="s">
        <v>12150</v>
      </c>
      <c r="C168" s="1316" t="s">
        <v>12163</v>
      </c>
      <c r="D168" s="1256" t="s">
        <v>7410</v>
      </c>
      <c r="E168" s="571"/>
      <c r="F168" s="571"/>
      <c r="G168" s="571"/>
      <c r="H168" s="571"/>
      <c r="I168" s="571"/>
      <c r="J168" s="571"/>
      <c r="K168" s="571"/>
      <c r="L168" s="571"/>
      <c r="M168" s="571"/>
      <c r="N168" s="571"/>
      <c r="O168" s="571"/>
      <c r="P168" s="571"/>
      <c r="Q168" s="571"/>
      <c r="R168" s="571"/>
      <c r="S168" s="571"/>
      <c r="T168" s="571"/>
      <c r="U168" s="571"/>
      <c r="V168" s="579" t="s">
        <v>12178</v>
      </c>
      <c r="W168" s="571"/>
      <c r="X168" s="571"/>
      <c r="Y168" s="571"/>
      <c r="Z168" s="571"/>
      <c r="AA168" s="571"/>
      <c r="AB168" s="571"/>
      <c r="AC168" s="1322"/>
    </row>
    <row r="169" spans="1:29">
      <c r="A169" s="1256"/>
      <c r="B169" s="1317"/>
      <c r="C169" s="1317"/>
      <c r="D169" s="1256"/>
      <c r="E169" s="572"/>
      <c r="F169" s="572"/>
      <c r="G169" s="572"/>
      <c r="H169" s="572"/>
      <c r="I169" s="572"/>
      <c r="J169" s="572"/>
      <c r="K169" s="572"/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1323"/>
    </row>
    <row r="170" spans="1:29">
      <c r="A170" s="1317">
        <v>80</v>
      </c>
      <c r="B170" s="1316" t="s">
        <v>12150</v>
      </c>
      <c r="C170" s="1316" t="s">
        <v>7676</v>
      </c>
      <c r="D170" s="1256" t="s">
        <v>7410</v>
      </c>
      <c r="E170" s="571"/>
      <c r="F170" s="571"/>
      <c r="G170" s="571"/>
      <c r="H170" s="571"/>
      <c r="I170" s="571"/>
      <c r="J170" s="571"/>
      <c r="K170" s="571"/>
      <c r="L170" s="571"/>
      <c r="M170" s="571"/>
      <c r="N170" s="571"/>
      <c r="O170" s="571"/>
      <c r="P170" s="571"/>
      <c r="Q170" s="571"/>
      <c r="R170" s="571"/>
      <c r="S170" s="571"/>
      <c r="T170" s="571"/>
      <c r="U170" s="571"/>
      <c r="V170" s="579" t="s">
        <v>12178</v>
      </c>
      <c r="W170" s="571"/>
      <c r="X170" s="571"/>
      <c r="Y170" s="571"/>
      <c r="Z170" s="571"/>
      <c r="AA170" s="571"/>
      <c r="AB170" s="571"/>
      <c r="AC170" s="1322"/>
    </row>
    <row r="171" spans="1:29">
      <c r="A171" s="1256"/>
      <c r="B171" s="1317"/>
      <c r="C171" s="1317"/>
      <c r="D171" s="1256"/>
      <c r="E171" s="572"/>
      <c r="F171" s="572"/>
      <c r="G171" s="572"/>
      <c r="H171" s="572"/>
      <c r="I171" s="572"/>
      <c r="J171" s="572"/>
      <c r="K171" s="572"/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1323"/>
    </row>
    <row r="172" spans="1:29">
      <c r="A172" s="1256">
        <v>81</v>
      </c>
      <c r="B172" s="1424" t="s">
        <v>7742</v>
      </c>
      <c r="C172" s="1424" t="s">
        <v>9418</v>
      </c>
      <c r="D172" s="1425" t="s">
        <v>7410</v>
      </c>
      <c r="E172" s="571"/>
      <c r="F172" s="571"/>
      <c r="G172" s="571"/>
      <c r="H172" s="571"/>
      <c r="I172" s="571"/>
      <c r="J172" s="571"/>
      <c r="K172" s="571"/>
      <c r="L172" s="571"/>
      <c r="M172" s="571"/>
      <c r="N172" s="571"/>
      <c r="O172" s="571"/>
      <c r="P172" s="571"/>
      <c r="Q172" s="571"/>
      <c r="R172" s="571"/>
      <c r="S172" s="571"/>
      <c r="T172" s="571"/>
      <c r="U172" s="571"/>
      <c r="V172" s="571"/>
      <c r="W172" s="579" t="s">
        <v>12178</v>
      </c>
      <c r="X172" s="571"/>
      <c r="Y172" s="571"/>
      <c r="Z172" s="571"/>
      <c r="AA172" s="571"/>
      <c r="AB172" s="571"/>
      <c r="AC172" s="1322"/>
    </row>
    <row r="173" spans="1:29">
      <c r="A173" s="1256"/>
      <c r="B173" s="1317"/>
      <c r="C173" s="1317"/>
      <c r="D173" s="1256"/>
      <c r="E173" s="572"/>
      <c r="F173" s="572"/>
      <c r="G173" s="572"/>
      <c r="H173" s="572"/>
      <c r="I173" s="572"/>
      <c r="J173" s="572"/>
      <c r="K173" s="572"/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1323"/>
    </row>
    <row r="174" spans="1:29">
      <c r="A174" s="1317">
        <v>82</v>
      </c>
      <c r="B174" s="1424" t="s">
        <v>7742</v>
      </c>
      <c r="C174" s="1424" t="s">
        <v>9417</v>
      </c>
      <c r="D174" s="1425" t="s">
        <v>7410</v>
      </c>
      <c r="E174" s="571"/>
      <c r="F174" s="571"/>
      <c r="G174" s="571"/>
      <c r="H174" s="571"/>
      <c r="I174" s="571"/>
      <c r="J174" s="571"/>
      <c r="K174" s="571"/>
      <c r="L174" s="571"/>
      <c r="M174" s="571"/>
      <c r="N174" s="571"/>
      <c r="O174" s="571"/>
      <c r="P174" s="571"/>
      <c r="Q174" s="571"/>
      <c r="R174" s="571"/>
      <c r="S174" s="571"/>
      <c r="T174" s="571"/>
      <c r="U174" s="571"/>
      <c r="V174" s="571"/>
      <c r="W174" s="579" t="s">
        <v>12178</v>
      </c>
      <c r="X174" s="571"/>
      <c r="Y174" s="571"/>
      <c r="Z174" s="571"/>
      <c r="AA174" s="571"/>
      <c r="AB174" s="571"/>
      <c r="AC174" s="1322"/>
    </row>
    <row r="175" spans="1:29">
      <c r="A175" s="1256"/>
      <c r="B175" s="1317"/>
      <c r="C175" s="1317"/>
      <c r="D175" s="1256"/>
      <c r="E175" s="572"/>
      <c r="F175" s="572"/>
      <c r="G175" s="572"/>
      <c r="H175" s="572"/>
      <c r="I175" s="572"/>
      <c r="J175" s="572"/>
      <c r="K175" s="572"/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1323"/>
    </row>
    <row r="176" spans="1:29">
      <c r="A176" s="1256">
        <v>83</v>
      </c>
      <c r="B176" s="1424" t="s">
        <v>7742</v>
      </c>
      <c r="C176" s="1424" t="s">
        <v>9419</v>
      </c>
      <c r="D176" s="1425" t="s">
        <v>7410</v>
      </c>
      <c r="E176" s="571"/>
      <c r="F176" s="571"/>
      <c r="G176" s="571"/>
      <c r="H176" s="571"/>
      <c r="I176" s="571"/>
      <c r="J176" s="571"/>
      <c r="K176" s="571"/>
      <c r="L176" s="571"/>
      <c r="M176" s="571"/>
      <c r="N176" s="571"/>
      <c r="O176" s="571"/>
      <c r="P176" s="571"/>
      <c r="Q176" s="571"/>
      <c r="R176" s="571"/>
      <c r="S176" s="571"/>
      <c r="T176" s="571"/>
      <c r="U176" s="571"/>
      <c r="V176" s="571"/>
      <c r="W176" s="579" t="s">
        <v>12178</v>
      </c>
      <c r="X176" s="571"/>
      <c r="Y176" s="571"/>
      <c r="Z176" s="571"/>
      <c r="AA176" s="571"/>
      <c r="AB176" s="571"/>
      <c r="AC176" s="1322"/>
    </row>
    <row r="177" spans="1:29">
      <c r="A177" s="1256"/>
      <c r="B177" s="1317"/>
      <c r="C177" s="1317"/>
      <c r="D177" s="1256"/>
      <c r="E177" s="572"/>
      <c r="F177" s="572"/>
      <c r="G177" s="572"/>
      <c r="H177" s="572"/>
      <c r="I177" s="572"/>
      <c r="J177" s="572"/>
      <c r="K177" s="572"/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1323"/>
    </row>
    <row r="178" spans="1:29">
      <c r="A178" s="1317">
        <v>84</v>
      </c>
      <c r="B178" s="1424" t="s">
        <v>7742</v>
      </c>
      <c r="C178" s="1424" t="s">
        <v>9408</v>
      </c>
      <c r="D178" s="1425" t="s">
        <v>7410</v>
      </c>
      <c r="E178" s="571"/>
      <c r="F178" s="571"/>
      <c r="G178" s="571"/>
      <c r="H178" s="571"/>
      <c r="I178" s="571"/>
      <c r="J178" s="571"/>
      <c r="K178" s="571"/>
      <c r="L178" s="571"/>
      <c r="M178" s="571"/>
      <c r="N178" s="571"/>
      <c r="O178" s="571"/>
      <c r="P178" s="571"/>
      <c r="Q178" s="571"/>
      <c r="R178" s="571"/>
      <c r="S178" s="571"/>
      <c r="T178" s="571"/>
      <c r="U178" s="571"/>
      <c r="V178" s="571"/>
      <c r="W178" s="579" t="s">
        <v>12178</v>
      </c>
      <c r="X178" s="571"/>
      <c r="Y178" s="571"/>
      <c r="Z178" s="571"/>
      <c r="AA178" s="571"/>
      <c r="AB178" s="571"/>
      <c r="AC178" s="1322"/>
    </row>
    <row r="179" spans="1:29">
      <c r="A179" s="1256"/>
      <c r="B179" s="1317"/>
      <c r="C179" s="1317"/>
      <c r="D179" s="1256"/>
      <c r="E179" s="572"/>
      <c r="F179" s="572"/>
      <c r="G179" s="572"/>
      <c r="H179" s="572"/>
      <c r="I179" s="572"/>
      <c r="J179" s="572"/>
      <c r="K179" s="572"/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1323"/>
    </row>
    <row r="180" spans="1:29">
      <c r="A180" s="1256">
        <v>85</v>
      </c>
      <c r="B180" s="1424" t="s">
        <v>7742</v>
      </c>
      <c r="C180" s="1424" t="s">
        <v>7699</v>
      </c>
      <c r="D180" s="1425" t="s">
        <v>7410</v>
      </c>
      <c r="E180" s="571"/>
      <c r="F180" s="571"/>
      <c r="G180" s="571"/>
      <c r="H180" s="571"/>
      <c r="I180" s="571"/>
      <c r="J180" s="571"/>
      <c r="K180" s="571"/>
      <c r="L180" s="571"/>
      <c r="M180" s="571"/>
      <c r="N180" s="571"/>
      <c r="O180" s="571"/>
      <c r="P180" s="571"/>
      <c r="Q180" s="571"/>
      <c r="R180" s="571"/>
      <c r="S180" s="571"/>
      <c r="T180" s="571"/>
      <c r="U180" s="571"/>
      <c r="V180" s="571"/>
      <c r="W180" s="579" t="s">
        <v>12178</v>
      </c>
      <c r="X180" s="571"/>
      <c r="Y180" s="571"/>
      <c r="Z180" s="571"/>
      <c r="AA180" s="571"/>
      <c r="AB180" s="571"/>
      <c r="AC180" s="1322"/>
    </row>
    <row r="181" spans="1:29">
      <c r="A181" s="1256"/>
      <c r="B181" s="1317"/>
      <c r="C181" s="1317"/>
      <c r="D181" s="1256"/>
      <c r="E181" s="572"/>
      <c r="F181" s="572"/>
      <c r="G181" s="572"/>
      <c r="H181" s="572"/>
      <c r="I181" s="572"/>
      <c r="J181" s="572"/>
      <c r="K181" s="572"/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1323"/>
    </row>
    <row r="182" spans="1:29">
      <c r="A182" s="1317">
        <v>86</v>
      </c>
      <c r="B182" s="1424" t="s">
        <v>7742</v>
      </c>
      <c r="C182" s="1424" t="s">
        <v>7702</v>
      </c>
      <c r="D182" s="1425" t="s">
        <v>7410</v>
      </c>
      <c r="E182" s="571"/>
      <c r="F182" s="571"/>
      <c r="G182" s="571"/>
      <c r="H182" s="571"/>
      <c r="I182" s="571"/>
      <c r="J182" s="571"/>
      <c r="K182" s="571"/>
      <c r="L182" s="571"/>
      <c r="M182" s="571"/>
      <c r="N182" s="571"/>
      <c r="O182" s="571"/>
      <c r="P182" s="571"/>
      <c r="Q182" s="571"/>
      <c r="R182" s="571"/>
      <c r="S182" s="571"/>
      <c r="T182" s="571"/>
      <c r="U182" s="571"/>
      <c r="V182" s="571"/>
      <c r="W182" s="579" t="s">
        <v>12178</v>
      </c>
      <c r="X182" s="571"/>
      <c r="Y182" s="571"/>
      <c r="Z182" s="571"/>
      <c r="AA182" s="571"/>
      <c r="AB182" s="571"/>
      <c r="AC182" s="1322"/>
    </row>
    <row r="183" spans="1:29">
      <c r="A183" s="1256"/>
      <c r="B183" s="1317"/>
      <c r="C183" s="1317"/>
      <c r="D183" s="1256"/>
      <c r="E183" s="572"/>
      <c r="F183" s="572"/>
      <c r="G183" s="572"/>
      <c r="H183" s="572"/>
      <c r="I183" s="572"/>
      <c r="J183" s="572"/>
      <c r="K183" s="572"/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1323"/>
    </row>
    <row r="184" spans="1:29">
      <c r="A184" s="1256">
        <v>87</v>
      </c>
      <c r="B184" s="1424" t="s">
        <v>7742</v>
      </c>
      <c r="C184" s="1424" t="s">
        <v>9953</v>
      </c>
      <c r="D184" s="1425" t="s">
        <v>7410</v>
      </c>
      <c r="E184" s="571"/>
      <c r="F184" s="571"/>
      <c r="G184" s="571"/>
      <c r="H184" s="571"/>
      <c r="I184" s="571"/>
      <c r="J184" s="571"/>
      <c r="K184" s="571"/>
      <c r="L184" s="571"/>
      <c r="M184" s="571"/>
      <c r="N184" s="571"/>
      <c r="O184" s="571"/>
      <c r="P184" s="571"/>
      <c r="Q184" s="571"/>
      <c r="R184" s="571"/>
      <c r="S184" s="571"/>
      <c r="T184" s="571"/>
      <c r="U184" s="571"/>
      <c r="V184" s="571"/>
      <c r="W184" s="579" t="s">
        <v>12178</v>
      </c>
      <c r="X184" s="571"/>
      <c r="Y184" s="571"/>
      <c r="Z184" s="571"/>
      <c r="AA184" s="571"/>
      <c r="AB184" s="571"/>
      <c r="AC184" s="1322"/>
    </row>
    <row r="185" spans="1:29">
      <c r="A185" s="1256"/>
      <c r="B185" s="1317"/>
      <c r="C185" s="1317"/>
      <c r="D185" s="1256"/>
      <c r="E185" s="572"/>
      <c r="F185" s="572"/>
      <c r="G185" s="572"/>
      <c r="H185" s="572"/>
      <c r="I185" s="572"/>
      <c r="J185" s="572"/>
      <c r="K185" s="572"/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1323"/>
    </row>
    <row r="186" spans="1:29">
      <c r="A186" s="1317">
        <v>88</v>
      </c>
      <c r="B186" s="1424" t="s">
        <v>7742</v>
      </c>
      <c r="C186" s="1424" t="s">
        <v>9952</v>
      </c>
      <c r="D186" s="1425" t="s">
        <v>7410</v>
      </c>
      <c r="E186" s="571"/>
      <c r="F186" s="571"/>
      <c r="G186" s="571"/>
      <c r="H186" s="571"/>
      <c r="I186" s="571"/>
      <c r="J186" s="571"/>
      <c r="K186" s="571"/>
      <c r="L186" s="571"/>
      <c r="M186" s="571"/>
      <c r="N186" s="571"/>
      <c r="O186" s="571"/>
      <c r="P186" s="571"/>
      <c r="Q186" s="571"/>
      <c r="R186" s="571"/>
      <c r="S186" s="571"/>
      <c r="T186" s="571"/>
      <c r="U186" s="571"/>
      <c r="V186" s="571"/>
      <c r="W186" s="579" t="s">
        <v>12178</v>
      </c>
      <c r="X186" s="571"/>
      <c r="Y186" s="571"/>
      <c r="Z186" s="571"/>
      <c r="AA186" s="571"/>
      <c r="AB186" s="571"/>
      <c r="AC186" s="1322"/>
    </row>
    <row r="187" spans="1:29">
      <c r="A187" s="1256"/>
      <c r="B187" s="1317"/>
      <c r="C187" s="1317"/>
      <c r="D187" s="1256"/>
      <c r="E187" s="572"/>
      <c r="F187" s="572"/>
      <c r="G187" s="572"/>
      <c r="H187" s="572"/>
      <c r="I187" s="572"/>
      <c r="J187" s="572"/>
      <c r="K187" s="572"/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1323"/>
    </row>
    <row r="188" spans="1:29">
      <c r="A188" s="1256">
        <v>89</v>
      </c>
      <c r="B188" s="1424" t="s">
        <v>7742</v>
      </c>
      <c r="C188" s="1424" t="s">
        <v>7700</v>
      </c>
      <c r="D188" s="1425" t="s">
        <v>7410</v>
      </c>
      <c r="E188" s="571"/>
      <c r="F188" s="571"/>
      <c r="G188" s="571"/>
      <c r="H188" s="571"/>
      <c r="I188" s="571"/>
      <c r="J188" s="571"/>
      <c r="K188" s="571"/>
      <c r="L188" s="571"/>
      <c r="M188" s="571"/>
      <c r="N188" s="571"/>
      <c r="O188" s="571"/>
      <c r="P188" s="571"/>
      <c r="Q188" s="571"/>
      <c r="R188" s="571"/>
      <c r="S188" s="571"/>
      <c r="T188" s="571"/>
      <c r="U188" s="571"/>
      <c r="V188" s="571"/>
      <c r="W188" s="571"/>
      <c r="X188" s="579" t="s">
        <v>12178</v>
      </c>
      <c r="Y188" s="571"/>
      <c r="Z188" s="571"/>
      <c r="AA188" s="571"/>
      <c r="AB188" s="571"/>
      <c r="AC188" s="1322"/>
    </row>
    <row r="189" spans="1:29">
      <c r="A189" s="1256"/>
      <c r="B189" s="1317"/>
      <c r="C189" s="1317"/>
      <c r="D189" s="1256"/>
      <c r="E189" s="572"/>
      <c r="F189" s="572"/>
      <c r="G189" s="572"/>
      <c r="H189" s="572"/>
      <c r="I189" s="572"/>
      <c r="J189" s="572"/>
      <c r="K189" s="572"/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1323"/>
    </row>
    <row r="190" spans="1:29">
      <c r="A190" s="1317">
        <v>90</v>
      </c>
      <c r="B190" s="1424" t="s">
        <v>7742</v>
      </c>
      <c r="C190" s="1424" t="s">
        <v>7701</v>
      </c>
      <c r="D190" s="1425" t="s">
        <v>7410</v>
      </c>
      <c r="E190" s="571"/>
      <c r="F190" s="571"/>
      <c r="G190" s="571"/>
      <c r="H190" s="571"/>
      <c r="I190" s="571"/>
      <c r="J190" s="571"/>
      <c r="K190" s="571"/>
      <c r="L190" s="571"/>
      <c r="M190" s="571"/>
      <c r="N190" s="571"/>
      <c r="O190" s="571"/>
      <c r="P190" s="571"/>
      <c r="Q190" s="571"/>
      <c r="R190" s="571"/>
      <c r="S190" s="571"/>
      <c r="T190" s="571"/>
      <c r="U190" s="571"/>
      <c r="V190" s="571"/>
      <c r="W190" s="571"/>
      <c r="X190" s="579" t="s">
        <v>12178</v>
      </c>
      <c r="Y190" s="571"/>
      <c r="Z190" s="571"/>
      <c r="AA190" s="571"/>
      <c r="AB190" s="571"/>
      <c r="AC190" s="1322"/>
    </row>
    <row r="191" spans="1:29">
      <c r="A191" s="1256"/>
      <c r="B191" s="1317"/>
      <c r="C191" s="1317"/>
      <c r="D191" s="1256"/>
      <c r="E191" s="572"/>
      <c r="F191" s="572"/>
      <c r="G191" s="572"/>
      <c r="H191" s="572"/>
      <c r="I191" s="572"/>
      <c r="J191" s="572"/>
      <c r="K191" s="572"/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1323"/>
    </row>
    <row r="192" spans="1:29">
      <c r="A192" s="1256">
        <v>91</v>
      </c>
      <c r="B192" s="1424" t="s">
        <v>7742</v>
      </c>
      <c r="C192" s="1424" t="s">
        <v>9956</v>
      </c>
      <c r="D192" s="1425" t="s">
        <v>7410</v>
      </c>
      <c r="E192" s="571"/>
      <c r="F192" s="571"/>
      <c r="G192" s="571"/>
      <c r="H192" s="571"/>
      <c r="I192" s="571"/>
      <c r="J192" s="571"/>
      <c r="K192" s="571"/>
      <c r="L192" s="571"/>
      <c r="M192" s="571"/>
      <c r="N192" s="571"/>
      <c r="O192" s="571"/>
      <c r="P192" s="571"/>
      <c r="Q192" s="571"/>
      <c r="R192" s="571"/>
      <c r="S192" s="571"/>
      <c r="T192" s="571"/>
      <c r="U192" s="571"/>
      <c r="V192" s="571"/>
      <c r="W192" s="571"/>
      <c r="X192" s="579" t="s">
        <v>12178</v>
      </c>
      <c r="Y192" s="571"/>
      <c r="Z192" s="571"/>
      <c r="AA192" s="571"/>
      <c r="AB192" s="571"/>
      <c r="AC192" s="1322"/>
    </row>
    <row r="193" spans="1:29">
      <c r="A193" s="1256"/>
      <c r="B193" s="1317"/>
      <c r="C193" s="1317"/>
      <c r="D193" s="1256"/>
      <c r="E193" s="572"/>
      <c r="F193" s="572"/>
      <c r="G193" s="572"/>
      <c r="H193" s="572"/>
      <c r="I193" s="572"/>
      <c r="J193" s="572"/>
      <c r="K193" s="572"/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1323"/>
    </row>
    <row r="194" spans="1:29">
      <c r="A194" s="1317">
        <v>92</v>
      </c>
      <c r="B194" s="1424" t="s">
        <v>7742</v>
      </c>
      <c r="C194" s="1424" t="s">
        <v>7703</v>
      </c>
      <c r="D194" s="1425" t="s">
        <v>7410</v>
      </c>
      <c r="E194" s="571"/>
      <c r="F194" s="571"/>
      <c r="G194" s="571"/>
      <c r="H194" s="571"/>
      <c r="I194" s="571"/>
      <c r="J194" s="571"/>
      <c r="K194" s="571"/>
      <c r="L194" s="571"/>
      <c r="M194" s="571"/>
      <c r="N194" s="571"/>
      <c r="O194" s="571"/>
      <c r="P194" s="571"/>
      <c r="Q194" s="571"/>
      <c r="R194" s="571"/>
      <c r="S194" s="571"/>
      <c r="T194" s="571"/>
      <c r="U194" s="571"/>
      <c r="V194" s="571"/>
      <c r="W194" s="571"/>
      <c r="X194" s="579" t="s">
        <v>12178</v>
      </c>
      <c r="Y194" s="571"/>
      <c r="Z194" s="571"/>
      <c r="AA194" s="571"/>
      <c r="AB194" s="571"/>
      <c r="AC194" s="1322"/>
    </row>
    <row r="195" spans="1:29">
      <c r="A195" s="1256"/>
      <c r="B195" s="1317"/>
      <c r="C195" s="1317"/>
      <c r="D195" s="1256"/>
      <c r="E195" s="572"/>
      <c r="F195" s="572"/>
      <c r="G195" s="572"/>
      <c r="H195" s="572"/>
      <c r="I195" s="572"/>
      <c r="J195" s="572"/>
      <c r="K195" s="572"/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1323"/>
    </row>
    <row r="196" spans="1:29">
      <c r="A196" s="1256">
        <v>93</v>
      </c>
      <c r="B196" s="1424" t="s">
        <v>7742</v>
      </c>
      <c r="C196" s="1424" t="s">
        <v>9955</v>
      </c>
      <c r="D196" s="1425" t="s">
        <v>7410</v>
      </c>
      <c r="E196" s="571"/>
      <c r="F196" s="571"/>
      <c r="G196" s="571"/>
      <c r="H196" s="571"/>
      <c r="I196" s="571"/>
      <c r="J196" s="571"/>
      <c r="K196" s="571"/>
      <c r="L196" s="571"/>
      <c r="M196" s="571"/>
      <c r="N196" s="571"/>
      <c r="O196" s="571"/>
      <c r="P196" s="571"/>
      <c r="Q196" s="571"/>
      <c r="R196" s="571"/>
      <c r="S196" s="571"/>
      <c r="T196" s="571"/>
      <c r="U196" s="571"/>
      <c r="V196" s="571"/>
      <c r="W196" s="571"/>
      <c r="X196" s="579" t="s">
        <v>12178</v>
      </c>
      <c r="Y196" s="571"/>
      <c r="Z196" s="571"/>
      <c r="AA196" s="571"/>
      <c r="AB196" s="571"/>
      <c r="AC196" s="1322"/>
    </row>
    <row r="197" spans="1:29">
      <c r="A197" s="1256"/>
      <c r="B197" s="1317"/>
      <c r="C197" s="1317"/>
      <c r="D197" s="1256"/>
      <c r="E197" s="572"/>
      <c r="F197" s="572"/>
      <c r="G197" s="572"/>
      <c r="H197" s="572"/>
      <c r="I197" s="572"/>
      <c r="J197" s="572"/>
      <c r="K197" s="572"/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1323"/>
    </row>
    <row r="198" spans="1:29">
      <c r="A198" s="1317">
        <v>94</v>
      </c>
      <c r="B198" s="1424" t="s">
        <v>7742</v>
      </c>
      <c r="C198" s="1424" t="s">
        <v>9954</v>
      </c>
      <c r="D198" s="1425" t="s">
        <v>7410</v>
      </c>
      <c r="E198" s="571"/>
      <c r="F198" s="571"/>
      <c r="G198" s="571"/>
      <c r="H198" s="571"/>
      <c r="I198" s="571"/>
      <c r="J198" s="571"/>
      <c r="K198" s="571"/>
      <c r="L198" s="571"/>
      <c r="M198" s="571"/>
      <c r="N198" s="571"/>
      <c r="O198" s="571"/>
      <c r="P198" s="571"/>
      <c r="Q198" s="571"/>
      <c r="R198" s="571"/>
      <c r="S198" s="571"/>
      <c r="T198" s="571"/>
      <c r="U198" s="571"/>
      <c r="V198" s="571"/>
      <c r="W198" s="571"/>
      <c r="X198" s="579" t="s">
        <v>12178</v>
      </c>
      <c r="Y198" s="571"/>
      <c r="Z198" s="571"/>
      <c r="AA198" s="571"/>
      <c r="AB198" s="571"/>
      <c r="AC198" s="1322"/>
    </row>
    <row r="199" spans="1:29">
      <c r="A199" s="1256"/>
      <c r="B199" s="1317"/>
      <c r="C199" s="1317"/>
      <c r="D199" s="1256"/>
      <c r="E199" s="572"/>
      <c r="F199" s="572"/>
      <c r="G199" s="572"/>
      <c r="H199" s="572"/>
      <c r="I199" s="572"/>
      <c r="J199" s="572"/>
      <c r="K199" s="572"/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1323"/>
    </row>
    <row r="200" spans="1:29">
      <c r="A200" s="1256">
        <v>95</v>
      </c>
      <c r="B200" s="1424" t="s">
        <v>7742</v>
      </c>
      <c r="C200" s="1424" t="s">
        <v>12164</v>
      </c>
      <c r="D200" s="1425" t="s">
        <v>7410</v>
      </c>
      <c r="E200" s="571"/>
      <c r="F200" s="571"/>
      <c r="G200" s="571"/>
      <c r="H200" s="571"/>
      <c r="I200" s="571"/>
      <c r="J200" s="571"/>
      <c r="K200" s="571"/>
      <c r="L200" s="571"/>
      <c r="M200" s="571"/>
      <c r="N200" s="571"/>
      <c r="O200" s="571"/>
      <c r="P200" s="571"/>
      <c r="Q200" s="571"/>
      <c r="R200" s="571"/>
      <c r="S200" s="571"/>
      <c r="T200" s="571"/>
      <c r="U200" s="571"/>
      <c r="V200" s="571"/>
      <c r="W200" s="571"/>
      <c r="X200" s="579" t="s">
        <v>12178</v>
      </c>
      <c r="Y200" s="571"/>
      <c r="Z200" s="571"/>
      <c r="AA200" s="571"/>
      <c r="AB200" s="571"/>
      <c r="AC200" s="1322"/>
    </row>
    <row r="201" spans="1:29">
      <c r="A201" s="1256"/>
      <c r="B201" s="1317"/>
      <c r="C201" s="1317"/>
      <c r="D201" s="1256"/>
      <c r="E201" s="572"/>
      <c r="F201" s="572"/>
      <c r="G201" s="572"/>
      <c r="H201" s="572"/>
      <c r="I201" s="572"/>
      <c r="J201" s="572"/>
      <c r="K201" s="572"/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1323"/>
    </row>
    <row r="202" spans="1:29">
      <c r="A202" s="1317">
        <v>96</v>
      </c>
      <c r="B202" s="1424" t="s">
        <v>7742</v>
      </c>
      <c r="C202" s="1424" t="s">
        <v>12165</v>
      </c>
      <c r="D202" s="1425" t="s">
        <v>7410</v>
      </c>
      <c r="E202" s="571"/>
      <c r="F202" s="571"/>
      <c r="G202" s="571"/>
      <c r="H202" s="571"/>
      <c r="I202" s="571"/>
      <c r="J202" s="571"/>
      <c r="K202" s="571"/>
      <c r="L202" s="571"/>
      <c r="M202" s="571"/>
      <c r="N202" s="571"/>
      <c r="O202" s="571"/>
      <c r="P202" s="571"/>
      <c r="Q202" s="571"/>
      <c r="R202" s="571"/>
      <c r="S202" s="571"/>
      <c r="T202" s="571"/>
      <c r="U202" s="571"/>
      <c r="V202" s="571"/>
      <c r="W202" s="571"/>
      <c r="X202" s="579" t="s">
        <v>12178</v>
      </c>
      <c r="Y202" s="571"/>
      <c r="Z202" s="571"/>
      <c r="AA202" s="571"/>
      <c r="AB202" s="571"/>
      <c r="AC202" s="1322"/>
    </row>
    <row r="203" spans="1:29">
      <c r="A203" s="1256"/>
      <c r="B203" s="1317"/>
      <c r="C203" s="1317"/>
      <c r="D203" s="1256"/>
      <c r="E203" s="572"/>
      <c r="F203" s="572"/>
      <c r="G203" s="572"/>
      <c r="H203" s="572"/>
      <c r="I203" s="572"/>
      <c r="J203" s="572"/>
      <c r="K203" s="572"/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1323"/>
    </row>
    <row r="204" spans="1:29">
      <c r="A204" s="1256">
        <v>97</v>
      </c>
      <c r="B204" s="1424" t="s">
        <v>7742</v>
      </c>
      <c r="C204" s="1424" t="s">
        <v>12166</v>
      </c>
      <c r="D204" s="1425" t="s">
        <v>7410</v>
      </c>
      <c r="E204" s="571"/>
      <c r="F204" s="571"/>
      <c r="G204" s="571"/>
      <c r="H204" s="571"/>
      <c r="I204" s="571"/>
      <c r="J204" s="571"/>
      <c r="K204" s="571"/>
      <c r="L204" s="571"/>
      <c r="M204" s="571"/>
      <c r="N204" s="571"/>
      <c r="O204" s="571"/>
      <c r="P204" s="571"/>
      <c r="Q204" s="571"/>
      <c r="R204" s="571"/>
      <c r="S204" s="571"/>
      <c r="T204" s="571"/>
      <c r="U204" s="571"/>
      <c r="V204" s="571"/>
      <c r="W204" s="571"/>
      <c r="X204" s="571"/>
      <c r="Y204" s="579" t="s">
        <v>12178</v>
      </c>
      <c r="Z204" s="571"/>
      <c r="AA204" s="571"/>
      <c r="AB204" s="571"/>
      <c r="AC204" s="1322"/>
    </row>
    <row r="205" spans="1:29">
      <c r="A205" s="1256"/>
      <c r="B205" s="1317"/>
      <c r="C205" s="1317"/>
      <c r="D205" s="1256"/>
      <c r="E205" s="572"/>
      <c r="F205" s="572"/>
      <c r="G205" s="572"/>
      <c r="H205" s="572"/>
      <c r="I205" s="572"/>
      <c r="J205" s="572"/>
      <c r="K205" s="572"/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1323"/>
    </row>
    <row r="206" spans="1:29">
      <c r="A206" s="1317">
        <v>98</v>
      </c>
      <c r="B206" s="1424" t="s">
        <v>7742</v>
      </c>
      <c r="C206" s="1424" t="s">
        <v>12167</v>
      </c>
      <c r="D206" s="1425" t="s">
        <v>7410</v>
      </c>
      <c r="E206" s="571"/>
      <c r="F206" s="571"/>
      <c r="G206" s="571"/>
      <c r="H206" s="571"/>
      <c r="I206" s="571"/>
      <c r="J206" s="571"/>
      <c r="K206" s="571"/>
      <c r="L206" s="571"/>
      <c r="M206" s="571"/>
      <c r="N206" s="571"/>
      <c r="O206" s="571"/>
      <c r="P206" s="571"/>
      <c r="Q206" s="571"/>
      <c r="R206" s="571"/>
      <c r="S206" s="571"/>
      <c r="T206" s="571"/>
      <c r="U206" s="571"/>
      <c r="V206" s="571"/>
      <c r="W206" s="571"/>
      <c r="X206" s="571"/>
      <c r="Y206" s="579" t="s">
        <v>12178</v>
      </c>
      <c r="Z206" s="571"/>
      <c r="AA206" s="571"/>
      <c r="AB206" s="571"/>
      <c r="AC206" s="1322"/>
    </row>
    <row r="207" spans="1:29">
      <c r="A207" s="1256"/>
      <c r="B207" s="1317"/>
      <c r="C207" s="1317"/>
      <c r="D207" s="1256"/>
      <c r="E207" s="572"/>
      <c r="F207" s="572"/>
      <c r="G207" s="572"/>
      <c r="H207" s="572"/>
      <c r="I207" s="572"/>
      <c r="J207" s="572"/>
      <c r="K207" s="572"/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1323"/>
    </row>
    <row r="208" spans="1:29">
      <c r="A208" s="1256">
        <v>99</v>
      </c>
      <c r="B208" s="1424" t="s">
        <v>7742</v>
      </c>
      <c r="C208" s="1424" t="s">
        <v>12168</v>
      </c>
      <c r="D208" s="1425" t="s">
        <v>7410</v>
      </c>
      <c r="E208" s="571"/>
      <c r="F208" s="571"/>
      <c r="G208" s="571"/>
      <c r="H208" s="571"/>
      <c r="I208" s="571"/>
      <c r="J208" s="571"/>
      <c r="K208" s="571"/>
      <c r="L208" s="571"/>
      <c r="M208" s="571"/>
      <c r="N208" s="571"/>
      <c r="O208" s="571"/>
      <c r="P208" s="571"/>
      <c r="Q208" s="571"/>
      <c r="R208" s="571"/>
      <c r="S208" s="571"/>
      <c r="T208" s="571"/>
      <c r="U208" s="571"/>
      <c r="V208" s="571"/>
      <c r="W208" s="571"/>
      <c r="X208" s="571"/>
      <c r="Y208" s="579" t="s">
        <v>12178</v>
      </c>
      <c r="Z208" s="571"/>
      <c r="AA208" s="571"/>
      <c r="AB208" s="571"/>
      <c r="AC208" s="1322"/>
    </row>
    <row r="209" spans="1:29">
      <c r="A209" s="1256"/>
      <c r="B209" s="1317"/>
      <c r="C209" s="1317"/>
      <c r="D209" s="1256"/>
      <c r="E209" s="572"/>
      <c r="F209" s="572"/>
      <c r="G209" s="572"/>
      <c r="H209" s="572"/>
      <c r="I209" s="572"/>
      <c r="J209" s="572"/>
      <c r="K209" s="572"/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1323"/>
    </row>
    <row r="210" spans="1:29">
      <c r="A210" s="1317">
        <v>100</v>
      </c>
      <c r="B210" s="1424" t="s">
        <v>7742</v>
      </c>
      <c r="C210" s="1424" t="s">
        <v>12169</v>
      </c>
      <c r="D210" s="1425" t="s">
        <v>7410</v>
      </c>
      <c r="E210" s="571"/>
      <c r="F210" s="571"/>
      <c r="G210" s="571"/>
      <c r="H210" s="571"/>
      <c r="I210" s="571"/>
      <c r="J210" s="571"/>
      <c r="K210" s="571"/>
      <c r="L210" s="571"/>
      <c r="M210" s="571"/>
      <c r="N210" s="571"/>
      <c r="O210" s="571"/>
      <c r="P210" s="571"/>
      <c r="Q210" s="571"/>
      <c r="R210" s="571"/>
      <c r="S210" s="571"/>
      <c r="T210" s="571"/>
      <c r="U210" s="571"/>
      <c r="V210" s="571"/>
      <c r="W210" s="571"/>
      <c r="X210" s="571"/>
      <c r="Y210" s="579" t="s">
        <v>12178</v>
      </c>
      <c r="Z210" s="571"/>
      <c r="AA210" s="571"/>
      <c r="AB210" s="571"/>
      <c r="AC210" s="1322"/>
    </row>
    <row r="211" spans="1:29">
      <c r="A211" s="1256"/>
      <c r="B211" s="1317"/>
      <c r="C211" s="1317"/>
      <c r="D211" s="1256"/>
      <c r="E211" s="572"/>
      <c r="F211" s="572"/>
      <c r="G211" s="572"/>
      <c r="H211" s="572"/>
      <c r="I211" s="572"/>
      <c r="J211" s="572"/>
      <c r="K211" s="572"/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1323"/>
    </row>
    <row r="212" spans="1:29">
      <c r="A212" s="1256">
        <v>101</v>
      </c>
      <c r="B212" s="1424" t="s">
        <v>7742</v>
      </c>
      <c r="C212" s="1424" t="s">
        <v>12170</v>
      </c>
      <c r="D212" s="1425" t="s">
        <v>7410</v>
      </c>
      <c r="E212" s="571"/>
      <c r="F212" s="571"/>
      <c r="G212" s="571"/>
      <c r="H212" s="571"/>
      <c r="I212" s="571"/>
      <c r="J212" s="571"/>
      <c r="K212" s="571"/>
      <c r="L212" s="571"/>
      <c r="M212" s="571"/>
      <c r="N212" s="571"/>
      <c r="O212" s="571"/>
      <c r="P212" s="571"/>
      <c r="Q212" s="571"/>
      <c r="R212" s="571"/>
      <c r="S212" s="571"/>
      <c r="T212" s="571"/>
      <c r="U212" s="571"/>
      <c r="V212" s="571"/>
      <c r="W212" s="571"/>
      <c r="X212" s="571"/>
      <c r="Y212" s="579" t="s">
        <v>12178</v>
      </c>
      <c r="Z212" s="571"/>
      <c r="AA212" s="571"/>
      <c r="AB212" s="571"/>
      <c r="AC212" s="1322"/>
    </row>
    <row r="213" spans="1:29">
      <c r="A213" s="1256"/>
      <c r="B213" s="1317"/>
      <c r="C213" s="1317"/>
      <c r="D213" s="1256"/>
      <c r="E213" s="572"/>
      <c r="F213" s="572"/>
      <c r="G213" s="572"/>
      <c r="H213" s="572"/>
      <c r="I213" s="572"/>
      <c r="J213" s="572"/>
      <c r="K213" s="572"/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1323"/>
    </row>
    <row r="214" spans="1:29">
      <c r="A214" s="1317">
        <v>102</v>
      </c>
      <c r="B214" s="1424" t="s">
        <v>7742</v>
      </c>
      <c r="C214" s="1424" t="s">
        <v>12171</v>
      </c>
      <c r="D214" s="1425" t="s">
        <v>7410</v>
      </c>
      <c r="E214" s="571"/>
      <c r="F214" s="571"/>
      <c r="G214" s="571"/>
      <c r="H214" s="571"/>
      <c r="I214" s="571"/>
      <c r="J214" s="571"/>
      <c r="K214" s="571"/>
      <c r="L214" s="571"/>
      <c r="M214" s="571"/>
      <c r="N214" s="571"/>
      <c r="O214" s="571"/>
      <c r="P214" s="571"/>
      <c r="Q214" s="571"/>
      <c r="R214" s="571"/>
      <c r="S214" s="571"/>
      <c r="T214" s="571"/>
      <c r="U214" s="571"/>
      <c r="V214" s="571"/>
      <c r="W214" s="571"/>
      <c r="X214" s="571"/>
      <c r="Y214" s="579" t="s">
        <v>12178</v>
      </c>
      <c r="Z214" s="571"/>
      <c r="AA214" s="571"/>
      <c r="AB214" s="571"/>
      <c r="AC214" s="1322"/>
    </row>
    <row r="215" spans="1:29">
      <c r="A215" s="1256"/>
      <c r="B215" s="1317"/>
      <c r="C215" s="1317"/>
      <c r="D215" s="1256"/>
      <c r="E215" s="572"/>
      <c r="F215" s="572"/>
      <c r="G215" s="572"/>
      <c r="H215" s="572"/>
      <c r="I215" s="572"/>
      <c r="J215" s="572"/>
      <c r="K215" s="572"/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1323"/>
    </row>
    <row r="216" spans="1:29">
      <c r="A216" s="1256">
        <v>103</v>
      </c>
      <c r="B216" s="1424" t="s">
        <v>7742</v>
      </c>
      <c r="C216" s="1424" t="s">
        <v>12172</v>
      </c>
      <c r="D216" s="1425" t="s">
        <v>7410</v>
      </c>
      <c r="E216" s="571"/>
      <c r="F216" s="571"/>
      <c r="G216" s="571"/>
      <c r="H216" s="571"/>
      <c r="I216" s="571"/>
      <c r="J216" s="571"/>
      <c r="K216" s="571"/>
      <c r="L216" s="571"/>
      <c r="M216" s="571"/>
      <c r="N216" s="571"/>
      <c r="O216" s="571"/>
      <c r="P216" s="571"/>
      <c r="Q216" s="571"/>
      <c r="R216" s="571"/>
      <c r="S216" s="571"/>
      <c r="T216" s="571"/>
      <c r="U216" s="571"/>
      <c r="V216" s="571"/>
      <c r="W216" s="571"/>
      <c r="X216" s="571"/>
      <c r="Y216" s="579" t="s">
        <v>12178</v>
      </c>
      <c r="Z216" s="571"/>
      <c r="AA216" s="571"/>
      <c r="AB216" s="571"/>
      <c r="AC216" s="1322"/>
    </row>
    <row r="217" spans="1:29">
      <c r="A217" s="1256"/>
      <c r="B217" s="1317"/>
      <c r="C217" s="1317"/>
      <c r="D217" s="1256"/>
      <c r="E217" s="572"/>
      <c r="F217" s="572"/>
      <c r="G217" s="572"/>
      <c r="H217" s="572"/>
      <c r="I217" s="572"/>
      <c r="J217" s="572"/>
      <c r="K217" s="572"/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1323"/>
    </row>
    <row r="218" spans="1:29">
      <c r="A218" s="1317">
        <v>104</v>
      </c>
      <c r="B218" s="1424" t="s">
        <v>7742</v>
      </c>
      <c r="C218" s="1424" t="s">
        <v>12173</v>
      </c>
      <c r="D218" s="1425" t="s">
        <v>7410</v>
      </c>
      <c r="E218" s="571"/>
      <c r="F218" s="571"/>
      <c r="G218" s="571"/>
      <c r="H218" s="571"/>
      <c r="I218" s="571"/>
      <c r="J218" s="571"/>
      <c r="K218" s="571"/>
      <c r="L218" s="571"/>
      <c r="M218" s="571"/>
      <c r="N218" s="571"/>
      <c r="O218" s="571"/>
      <c r="P218" s="571"/>
      <c r="Q218" s="571"/>
      <c r="R218" s="571"/>
      <c r="S218" s="571"/>
      <c r="T218" s="571"/>
      <c r="U218" s="571"/>
      <c r="V218" s="571"/>
      <c r="W218" s="571"/>
      <c r="X218" s="571"/>
      <c r="Y218" s="579" t="s">
        <v>12178</v>
      </c>
      <c r="Z218" s="571"/>
      <c r="AA218" s="571"/>
      <c r="AB218" s="571"/>
      <c r="AC218" s="1322"/>
    </row>
    <row r="219" spans="1:29">
      <c r="A219" s="1256"/>
      <c r="B219" s="1317"/>
      <c r="C219" s="1317"/>
      <c r="D219" s="1256"/>
      <c r="E219" s="572"/>
      <c r="F219" s="572"/>
      <c r="G219" s="572"/>
      <c r="H219" s="572"/>
      <c r="I219" s="572"/>
      <c r="J219" s="572"/>
      <c r="K219" s="572"/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1323"/>
    </row>
    <row r="220" spans="1:29">
      <c r="A220" s="1256">
        <v>105</v>
      </c>
      <c r="B220" s="1424" t="s">
        <v>7742</v>
      </c>
      <c r="C220" s="1424" t="s">
        <v>12174</v>
      </c>
      <c r="D220" s="1425" t="s">
        <v>7410</v>
      </c>
      <c r="E220" s="571"/>
      <c r="F220" s="571"/>
      <c r="G220" s="571"/>
      <c r="H220" s="571"/>
      <c r="I220" s="571"/>
      <c r="J220" s="571"/>
      <c r="K220" s="571"/>
      <c r="L220" s="571"/>
      <c r="M220" s="571"/>
      <c r="N220" s="571"/>
      <c r="O220" s="571"/>
      <c r="P220" s="571"/>
      <c r="Q220" s="571"/>
      <c r="R220" s="571"/>
      <c r="S220" s="571"/>
      <c r="T220" s="571"/>
      <c r="U220" s="571"/>
      <c r="V220" s="571"/>
      <c r="W220" s="571"/>
      <c r="X220" s="571"/>
      <c r="Y220" s="571"/>
      <c r="Z220" s="579" t="s">
        <v>12178</v>
      </c>
      <c r="AA220" s="571"/>
      <c r="AB220" s="571"/>
      <c r="AC220" s="1322"/>
    </row>
    <row r="221" spans="1:29">
      <c r="A221" s="1256"/>
      <c r="B221" s="1317"/>
      <c r="C221" s="1317"/>
      <c r="D221" s="1256"/>
      <c r="E221" s="572"/>
      <c r="F221" s="572"/>
      <c r="G221" s="572"/>
      <c r="H221" s="572"/>
      <c r="I221" s="572"/>
      <c r="J221" s="572"/>
      <c r="K221" s="572"/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1323"/>
    </row>
    <row r="222" spans="1:29">
      <c r="A222" s="1317">
        <v>106</v>
      </c>
      <c r="B222" s="1424" t="s">
        <v>7742</v>
      </c>
      <c r="C222" s="1424" t="s">
        <v>12175</v>
      </c>
      <c r="D222" s="1425" t="s">
        <v>7410</v>
      </c>
      <c r="E222" s="571"/>
      <c r="F222" s="571"/>
      <c r="G222" s="571"/>
      <c r="H222" s="571"/>
      <c r="I222" s="571"/>
      <c r="J222" s="571"/>
      <c r="K222" s="571"/>
      <c r="L222" s="571"/>
      <c r="M222" s="571"/>
      <c r="N222" s="571"/>
      <c r="O222" s="571"/>
      <c r="P222" s="571"/>
      <c r="Q222" s="571"/>
      <c r="R222" s="571"/>
      <c r="S222" s="571"/>
      <c r="T222" s="571"/>
      <c r="U222" s="571"/>
      <c r="V222" s="571"/>
      <c r="W222" s="571"/>
      <c r="X222" s="571"/>
      <c r="Y222" s="571"/>
      <c r="Z222" s="579" t="s">
        <v>12178</v>
      </c>
      <c r="AA222" s="571"/>
      <c r="AB222" s="571"/>
      <c r="AC222" s="1322"/>
    </row>
    <row r="223" spans="1:29">
      <c r="A223" s="1256"/>
      <c r="B223" s="1317"/>
      <c r="C223" s="1317"/>
      <c r="D223" s="1256"/>
      <c r="E223" s="572"/>
      <c r="F223" s="572"/>
      <c r="G223" s="572"/>
      <c r="H223" s="572"/>
      <c r="I223" s="572"/>
      <c r="J223" s="572"/>
      <c r="K223" s="572"/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1323"/>
    </row>
    <row r="224" spans="1:29">
      <c r="A224" s="1256">
        <v>107</v>
      </c>
      <c r="B224" s="1424" t="s">
        <v>7742</v>
      </c>
      <c r="C224" s="1424" t="s">
        <v>12176</v>
      </c>
      <c r="D224" s="1425" t="s">
        <v>7410</v>
      </c>
      <c r="E224" s="571"/>
      <c r="F224" s="571"/>
      <c r="G224" s="571"/>
      <c r="H224" s="571"/>
      <c r="I224" s="571"/>
      <c r="J224" s="571"/>
      <c r="K224" s="571"/>
      <c r="L224" s="571"/>
      <c r="M224" s="571"/>
      <c r="N224" s="571"/>
      <c r="O224" s="571"/>
      <c r="P224" s="571"/>
      <c r="Q224" s="571"/>
      <c r="R224" s="571"/>
      <c r="S224" s="571"/>
      <c r="T224" s="571"/>
      <c r="U224" s="571"/>
      <c r="V224" s="571"/>
      <c r="W224" s="571"/>
      <c r="X224" s="571"/>
      <c r="Y224" s="571"/>
      <c r="Z224" s="579" t="s">
        <v>12178</v>
      </c>
      <c r="AA224" s="571"/>
      <c r="AB224" s="571"/>
      <c r="AC224" s="1322"/>
    </row>
    <row r="225" spans="1:29">
      <c r="A225" s="1256"/>
      <c r="B225" s="1317"/>
      <c r="C225" s="1317"/>
      <c r="D225" s="1256"/>
      <c r="E225" s="572"/>
      <c r="F225" s="572"/>
      <c r="G225" s="572"/>
      <c r="H225" s="572"/>
      <c r="I225" s="572"/>
      <c r="J225" s="572"/>
      <c r="K225" s="572"/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1323"/>
    </row>
    <row r="226" spans="1:29">
      <c r="P226">
        <f>COUNTIF(M12:P225,"o")</f>
        <v>32</v>
      </c>
      <c r="T226">
        <f>COUNTIF(Q12:T225,"o")</f>
        <v>32</v>
      </c>
      <c r="X226">
        <f>COUNTIF(U12:X225,"o")</f>
        <v>32</v>
      </c>
      <c r="AB226">
        <f>COUNTIF(Y12:AB225,"o")</f>
        <v>11</v>
      </c>
    </row>
    <row r="227" spans="1:29">
      <c r="X227">
        <f>+X226/2</f>
        <v>16</v>
      </c>
    </row>
    <row r="228" spans="1:29">
      <c r="E228" s="560"/>
      <c r="F228" s="560"/>
      <c r="G228" s="560"/>
    </row>
    <row r="229" spans="1:29">
      <c r="E229" s="609"/>
      <c r="F229" s="560"/>
      <c r="G229" s="560"/>
      <c r="I229" s="110" t="s">
        <v>7637</v>
      </c>
    </row>
    <row r="230" spans="1:29">
      <c r="E230" s="560"/>
      <c r="F230" s="560"/>
      <c r="G230" s="560"/>
    </row>
    <row r="231" spans="1:29" ht="42">
      <c r="E231" s="573" t="s">
        <v>12</v>
      </c>
      <c r="F231" s="1426" t="s">
        <v>7638</v>
      </c>
      <c r="G231" s="1426"/>
      <c r="H231" s="1426" t="s">
        <v>7639</v>
      </c>
      <c r="I231" s="1426"/>
      <c r="J231" s="1426" t="s">
        <v>7640</v>
      </c>
      <c r="K231" s="1426"/>
      <c r="L231" s="573" t="s">
        <v>12555</v>
      </c>
      <c r="M231" s="573" t="s">
        <v>7641</v>
      </c>
      <c r="N231" s="574" t="s">
        <v>12554</v>
      </c>
      <c r="O231" s="574" t="s">
        <v>12556</v>
      </c>
      <c r="P231" s="574" t="s">
        <v>7641</v>
      </c>
      <c r="Q231" s="574" t="s">
        <v>7168</v>
      </c>
      <c r="R231" s="1426" t="s">
        <v>7641</v>
      </c>
      <c r="S231" s="1426"/>
      <c r="T231" s="1426"/>
      <c r="U231" s="1426"/>
      <c r="W231" t="s">
        <v>12557</v>
      </c>
      <c r="X231" t="s">
        <v>12558</v>
      </c>
      <c r="Y231" t="s">
        <v>12559</v>
      </c>
      <c r="Z231" t="s">
        <v>12179</v>
      </c>
    </row>
    <row r="232" spans="1:29" ht="21">
      <c r="A232" s="575"/>
      <c r="B232" s="575"/>
      <c r="C232" s="575"/>
      <c r="D232" s="575"/>
      <c r="E232" s="576">
        <v>1</v>
      </c>
      <c r="F232" s="1419"/>
      <c r="G232" s="1419"/>
      <c r="H232" s="1421" t="s">
        <v>12177</v>
      </c>
      <c r="I232" s="1422"/>
      <c r="J232" s="1422"/>
      <c r="K232" s="1423"/>
      <c r="L232" s="577">
        <v>1</v>
      </c>
      <c r="M232" s="576" t="s">
        <v>7642</v>
      </c>
      <c r="N232" s="576">
        <v>107</v>
      </c>
      <c r="O232" s="576">
        <f>+L232*N232</f>
        <v>107</v>
      </c>
      <c r="P232" s="576" t="s">
        <v>7642</v>
      </c>
      <c r="Q232" s="576">
        <f>+O232</f>
        <v>107</v>
      </c>
      <c r="R232" s="576" t="s">
        <v>7642</v>
      </c>
      <c r="S232" s="576"/>
      <c r="T232" s="1420"/>
      <c r="U232" s="1420"/>
      <c r="V232" s="575"/>
      <c r="W232" s="575">
        <v>32</v>
      </c>
      <c r="X232" s="575">
        <v>32</v>
      </c>
      <c r="Y232" s="575">
        <v>32</v>
      </c>
      <c r="Z232" s="575">
        <v>11</v>
      </c>
      <c r="AA232" s="575">
        <f>SUM(W232:Z232)</f>
        <v>107</v>
      </c>
      <c r="AB232" s="575">
        <f>+AA232-Q232</f>
        <v>0</v>
      </c>
      <c r="AC232" s="575"/>
    </row>
    <row r="233" spans="1:29" ht="21" customHeight="1">
      <c r="A233" s="575"/>
      <c r="B233" s="575"/>
      <c r="C233" s="575"/>
      <c r="D233" s="575"/>
      <c r="E233" s="576">
        <v>2</v>
      </c>
      <c r="F233" s="1419"/>
      <c r="G233" s="1419"/>
      <c r="H233" s="1421" t="s">
        <v>12543</v>
      </c>
      <c r="I233" s="1422"/>
      <c r="J233" s="1422"/>
      <c r="K233" s="1423"/>
      <c r="L233" s="577">
        <f>+L232*2</f>
        <v>2</v>
      </c>
      <c r="M233" s="576" t="s">
        <v>7642</v>
      </c>
      <c r="N233" s="576">
        <v>107</v>
      </c>
      <c r="O233" s="576">
        <f t="shared" ref="O233:O244" si="0">+L233*N233</f>
        <v>214</v>
      </c>
      <c r="P233" s="576" t="s">
        <v>7642</v>
      </c>
      <c r="Q233" s="576">
        <f t="shared" ref="Q233:Q245" si="1">+O233</f>
        <v>214</v>
      </c>
      <c r="R233" s="576" t="s">
        <v>7642</v>
      </c>
      <c r="S233" s="576"/>
      <c r="T233" s="1420"/>
      <c r="U233" s="1420"/>
      <c r="V233" s="575"/>
      <c r="W233" s="575">
        <v>64</v>
      </c>
      <c r="X233" s="575">
        <v>64</v>
      </c>
      <c r="Y233" s="575">
        <v>64</v>
      </c>
      <c r="Z233" s="575">
        <v>22</v>
      </c>
      <c r="AA233" s="575">
        <f t="shared" ref="AA233:AA245" si="2">SUM(W233:Z233)</f>
        <v>214</v>
      </c>
      <c r="AB233" s="575">
        <f t="shared" ref="AB233:AB245" si="3">+AA233-Q233</f>
        <v>0</v>
      </c>
      <c r="AC233" s="575"/>
    </row>
    <row r="234" spans="1:29" ht="21" customHeight="1">
      <c r="A234" s="575"/>
      <c r="B234" s="575"/>
      <c r="C234" s="575"/>
      <c r="D234" s="575"/>
      <c r="E234" s="576">
        <v>3</v>
      </c>
      <c r="F234" s="1419"/>
      <c r="G234" s="1419"/>
      <c r="H234" s="1421" t="s">
        <v>12544</v>
      </c>
      <c r="I234" s="1422"/>
      <c r="J234" s="1422"/>
      <c r="K234" s="1423"/>
      <c r="L234" s="577">
        <v>1</v>
      </c>
      <c r="M234" s="576" t="s">
        <v>7231</v>
      </c>
      <c r="N234" s="576">
        <v>107</v>
      </c>
      <c r="O234" s="576">
        <f t="shared" si="0"/>
        <v>107</v>
      </c>
      <c r="P234" s="576" t="s">
        <v>7231</v>
      </c>
      <c r="Q234" s="576">
        <f t="shared" si="1"/>
        <v>107</v>
      </c>
      <c r="R234" s="576" t="s">
        <v>7231</v>
      </c>
      <c r="S234" s="576"/>
      <c r="T234" s="1420"/>
      <c r="U234" s="1420"/>
      <c r="V234" s="575"/>
      <c r="W234" s="575">
        <v>32</v>
      </c>
      <c r="X234" s="575">
        <v>32</v>
      </c>
      <c r="Y234" s="575">
        <v>32</v>
      </c>
      <c r="Z234" s="575">
        <v>11</v>
      </c>
      <c r="AA234" s="575">
        <f t="shared" si="2"/>
        <v>107</v>
      </c>
      <c r="AB234" s="575">
        <f t="shared" si="3"/>
        <v>0</v>
      </c>
      <c r="AC234" s="575"/>
    </row>
    <row r="235" spans="1:29" ht="21" customHeight="1">
      <c r="A235" s="575"/>
      <c r="B235" s="575"/>
      <c r="C235" s="575"/>
      <c r="D235" s="575"/>
      <c r="E235" s="576">
        <v>4</v>
      </c>
      <c r="F235" s="1419"/>
      <c r="G235" s="1419"/>
      <c r="H235" s="1421" t="s">
        <v>12545</v>
      </c>
      <c r="I235" s="1422"/>
      <c r="J235" s="1422"/>
      <c r="K235" s="1423"/>
      <c r="L235" s="577">
        <v>2</v>
      </c>
      <c r="M235" s="576" t="s">
        <v>7231</v>
      </c>
      <c r="N235" s="576">
        <v>107</v>
      </c>
      <c r="O235" s="576">
        <f t="shared" si="0"/>
        <v>214</v>
      </c>
      <c r="P235" s="576" t="s">
        <v>7231</v>
      </c>
      <c r="Q235" s="576">
        <f t="shared" si="1"/>
        <v>214</v>
      </c>
      <c r="R235" s="576" t="s">
        <v>7231</v>
      </c>
      <c r="S235" s="576"/>
      <c r="T235" s="1420"/>
      <c r="U235" s="1420"/>
      <c r="V235" s="575"/>
      <c r="W235" s="575">
        <v>64</v>
      </c>
      <c r="X235" s="575">
        <v>64</v>
      </c>
      <c r="Y235" s="575">
        <v>64</v>
      </c>
      <c r="Z235" s="575">
        <v>22</v>
      </c>
      <c r="AA235" s="575">
        <f t="shared" si="2"/>
        <v>214</v>
      </c>
      <c r="AB235" s="575">
        <f t="shared" si="3"/>
        <v>0</v>
      </c>
      <c r="AC235" s="575"/>
    </row>
    <row r="236" spans="1:29" ht="21" customHeight="1">
      <c r="A236" s="575"/>
      <c r="B236" s="575"/>
      <c r="C236" s="575"/>
      <c r="D236" s="575"/>
      <c r="E236" s="576">
        <v>5</v>
      </c>
      <c r="F236" s="1419"/>
      <c r="G236" s="1419"/>
      <c r="H236" s="1421" t="s">
        <v>12546</v>
      </c>
      <c r="I236" s="1422"/>
      <c r="J236" s="1422"/>
      <c r="K236" s="1423"/>
      <c r="L236" s="577">
        <v>1</v>
      </c>
      <c r="M236" s="576" t="s">
        <v>7231</v>
      </c>
      <c r="N236" s="576">
        <v>107</v>
      </c>
      <c r="O236" s="576">
        <f t="shared" si="0"/>
        <v>107</v>
      </c>
      <c r="P236" s="576" t="s">
        <v>7231</v>
      </c>
      <c r="Q236" s="576">
        <f t="shared" si="1"/>
        <v>107</v>
      </c>
      <c r="R236" s="576" t="s">
        <v>7231</v>
      </c>
      <c r="S236" s="576"/>
      <c r="T236" s="1420"/>
      <c r="U236" s="1420"/>
      <c r="W236">
        <v>32</v>
      </c>
      <c r="X236">
        <v>32</v>
      </c>
      <c r="Y236">
        <v>32</v>
      </c>
      <c r="Z236">
        <v>11</v>
      </c>
      <c r="AA236" s="575">
        <f t="shared" si="2"/>
        <v>107</v>
      </c>
      <c r="AB236" s="575">
        <f t="shared" si="3"/>
        <v>0</v>
      </c>
      <c r="AC236" s="575"/>
    </row>
    <row r="237" spans="1:29" ht="21">
      <c r="E237" s="576">
        <v>6</v>
      </c>
      <c r="F237" s="1419"/>
      <c r="G237" s="1419"/>
      <c r="H237" s="1421" t="s">
        <v>12548</v>
      </c>
      <c r="I237" s="1422"/>
      <c r="J237" s="1422"/>
      <c r="K237" s="1423"/>
      <c r="L237" s="577">
        <v>1</v>
      </c>
      <c r="M237" s="576" t="s">
        <v>7642</v>
      </c>
      <c r="N237" s="576">
        <v>107</v>
      </c>
      <c r="O237" s="576">
        <f t="shared" si="0"/>
        <v>107</v>
      </c>
      <c r="P237" s="576" t="s">
        <v>7642</v>
      </c>
      <c r="Q237" s="576">
        <f t="shared" si="1"/>
        <v>107</v>
      </c>
      <c r="R237" s="576" t="s">
        <v>7642</v>
      </c>
      <c r="S237" s="576"/>
      <c r="T237" s="1420"/>
      <c r="U237" s="1420"/>
      <c r="W237">
        <v>32</v>
      </c>
      <c r="X237">
        <v>32</v>
      </c>
      <c r="Y237">
        <v>32</v>
      </c>
      <c r="Z237">
        <v>11</v>
      </c>
      <c r="AA237" s="575">
        <f t="shared" si="2"/>
        <v>107</v>
      </c>
      <c r="AB237" s="575">
        <f t="shared" si="3"/>
        <v>0</v>
      </c>
    </row>
    <row r="238" spans="1:29" ht="21" customHeight="1">
      <c r="E238" s="576">
        <v>7</v>
      </c>
      <c r="F238" s="1419"/>
      <c r="G238" s="1419"/>
      <c r="H238" s="1421" t="s">
        <v>12549</v>
      </c>
      <c r="I238" s="1422"/>
      <c r="J238" s="1422"/>
      <c r="K238" s="1423"/>
      <c r="L238" s="577">
        <v>2</v>
      </c>
      <c r="M238" s="576" t="s">
        <v>7642</v>
      </c>
      <c r="N238" s="576">
        <v>107</v>
      </c>
      <c r="O238" s="576">
        <f t="shared" si="0"/>
        <v>214</v>
      </c>
      <c r="P238" s="576" t="s">
        <v>7642</v>
      </c>
      <c r="Q238" s="576">
        <f>+O238/100</f>
        <v>2.14</v>
      </c>
      <c r="R238" s="576" t="s">
        <v>8983</v>
      </c>
      <c r="S238" s="576"/>
      <c r="T238" s="1420"/>
      <c r="U238" s="1420"/>
      <c r="V238" s="578"/>
      <c r="W238" s="578">
        <v>1</v>
      </c>
      <c r="X238" s="578"/>
      <c r="Y238" s="578">
        <v>1</v>
      </c>
      <c r="Z238" s="578"/>
      <c r="AA238" s="575">
        <v>1</v>
      </c>
      <c r="AB238" s="575">
        <f t="shared" si="3"/>
        <v>-1.1400000000000001</v>
      </c>
    </row>
    <row r="239" spans="1:29" ht="21">
      <c r="E239" s="576">
        <v>8</v>
      </c>
      <c r="F239" s="1419"/>
      <c r="G239" s="1419"/>
      <c r="H239" s="1421" t="s">
        <v>4207</v>
      </c>
      <c r="I239" s="1422"/>
      <c r="J239" s="1422"/>
      <c r="K239" s="1423"/>
      <c r="L239" s="577">
        <v>2</v>
      </c>
      <c r="M239" s="576" t="s">
        <v>7642</v>
      </c>
      <c r="N239" s="576">
        <v>107</v>
      </c>
      <c r="O239" s="576">
        <f t="shared" si="0"/>
        <v>214</v>
      </c>
      <c r="P239" s="576" t="s">
        <v>7642</v>
      </c>
      <c r="Q239" s="576">
        <f>+O239/100</f>
        <v>2.14</v>
      </c>
      <c r="R239" s="576" t="s">
        <v>8983</v>
      </c>
      <c r="S239" s="576"/>
      <c r="T239" s="1420"/>
      <c r="U239" s="1420"/>
      <c r="W239" s="578">
        <v>1</v>
      </c>
      <c r="X239" s="578"/>
      <c r="Y239" s="578">
        <v>1</v>
      </c>
      <c r="Z239" s="578"/>
      <c r="AA239" s="575">
        <v>1</v>
      </c>
      <c r="AB239" s="575">
        <f t="shared" si="3"/>
        <v>-1.1400000000000001</v>
      </c>
    </row>
    <row r="240" spans="1:29" ht="21">
      <c r="E240" s="576">
        <v>9</v>
      </c>
      <c r="F240" s="1419"/>
      <c r="G240" s="1419"/>
      <c r="H240" s="1421" t="s">
        <v>12551</v>
      </c>
      <c r="I240" s="1422"/>
      <c r="J240" s="1422"/>
      <c r="K240" s="1423"/>
      <c r="L240" s="577">
        <v>2</v>
      </c>
      <c r="M240" s="576" t="s">
        <v>7642</v>
      </c>
      <c r="N240" s="576">
        <v>107</v>
      </c>
      <c r="O240" s="576">
        <f t="shared" si="0"/>
        <v>214</v>
      </c>
      <c r="P240" s="576" t="s">
        <v>7642</v>
      </c>
      <c r="Q240" s="576">
        <f t="shared" si="1"/>
        <v>214</v>
      </c>
      <c r="R240" s="576" t="s">
        <v>7642</v>
      </c>
      <c r="S240" s="576"/>
      <c r="T240" s="1420"/>
      <c r="U240" s="1420"/>
      <c r="V240" s="578"/>
      <c r="W240" s="578">
        <v>64</v>
      </c>
      <c r="X240" s="578">
        <v>64</v>
      </c>
      <c r="Y240" s="578">
        <v>64</v>
      </c>
      <c r="Z240" s="578">
        <v>22</v>
      </c>
      <c r="AA240" s="575">
        <f t="shared" si="2"/>
        <v>214</v>
      </c>
      <c r="AB240" s="575">
        <f t="shared" si="3"/>
        <v>0</v>
      </c>
    </row>
    <row r="241" spans="5:28" ht="21">
      <c r="E241" s="576">
        <v>10</v>
      </c>
      <c r="F241" s="1419"/>
      <c r="G241" s="1419"/>
      <c r="H241" s="1421" t="s">
        <v>12542</v>
      </c>
      <c r="I241" s="1422"/>
      <c r="J241" s="1422"/>
      <c r="K241" s="1423"/>
      <c r="L241" s="577">
        <v>1</v>
      </c>
      <c r="M241" s="576" t="s">
        <v>7642</v>
      </c>
      <c r="N241" s="576">
        <v>107</v>
      </c>
      <c r="O241" s="576">
        <f t="shared" si="0"/>
        <v>107</v>
      </c>
      <c r="P241" s="576" t="s">
        <v>7642</v>
      </c>
      <c r="Q241" s="576">
        <f t="shared" si="1"/>
        <v>107</v>
      </c>
      <c r="R241" s="576" t="s">
        <v>7642</v>
      </c>
      <c r="S241" s="576"/>
      <c r="T241" s="1420"/>
      <c r="U241" s="1420"/>
      <c r="W241">
        <v>32</v>
      </c>
      <c r="X241">
        <v>32</v>
      </c>
      <c r="Y241">
        <v>32</v>
      </c>
      <c r="Z241">
        <v>11</v>
      </c>
      <c r="AA241" s="575">
        <f t="shared" si="2"/>
        <v>107</v>
      </c>
      <c r="AB241" s="575">
        <f t="shared" si="3"/>
        <v>0</v>
      </c>
    </row>
    <row r="242" spans="5:28" ht="21">
      <c r="E242" s="576">
        <v>11</v>
      </c>
      <c r="F242" s="1419"/>
      <c r="G242" s="1419"/>
      <c r="H242" s="1421" t="s">
        <v>12552</v>
      </c>
      <c r="I242" s="1422"/>
      <c r="J242" s="1422"/>
      <c r="K242" s="1423"/>
      <c r="L242" s="577">
        <v>2</v>
      </c>
      <c r="M242" s="576" t="s">
        <v>7642</v>
      </c>
      <c r="N242" s="576">
        <v>107</v>
      </c>
      <c r="O242" s="576">
        <f t="shared" si="0"/>
        <v>214</v>
      </c>
      <c r="P242" s="576" t="s">
        <v>7642</v>
      </c>
      <c r="Q242" s="576">
        <f>+O242/100</f>
        <v>2.14</v>
      </c>
      <c r="R242" s="576" t="s">
        <v>8983</v>
      </c>
      <c r="S242" s="576"/>
      <c r="T242" s="1420"/>
      <c r="U242" s="1420"/>
      <c r="W242" s="578">
        <v>1</v>
      </c>
      <c r="X242" s="578"/>
      <c r="Y242" s="578">
        <v>1</v>
      </c>
      <c r="Z242" s="578"/>
      <c r="AA242" s="575">
        <v>1</v>
      </c>
      <c r="AB242" s="575">
        <f t="shared" si="3"/>
        <v>-1.1400000000000001</v>
      </c>
    </row>
    <row r="243" spans="5:28" ht="21">
      <c r="E243" s="576">
        <v>12</v>
      </c>
      <c r="F243" s="1419"/>
      <c r="G243" s="1419"/>
      <c r="H243" s="1421" t="s">
        <v>12550</v>
      </c>
      <c r="I243" s="1422"/>
      <c r="J243" s="1422"/>
      <c r="K243" s="1423"/>
      <c r="L243" s="577">
        <f>1/10</f>
        <v>0.1</v>
      </c>
      <c r="M243" s="576" t="s">
        <v>7642</v>
      </c>
      <c r="N243" s="576">
        <v>107</v>
      </c>
      <c r="O243" s="576">
        <f t="shared" si="0"/>
        <v>10.700000000000001</v>
      </c>
      <c r="P243" s="576" t="s">
        <v>7642</v>
      </c>
      <c r="Q243" s="576">
        <f t="shared" si="1"/>
        <v>10.700000000000001</v>
      </c>
      <c r="R243" s="576" t="s">
        <v>7642</v>
      </c>
      <c r="S243" s="576"/>
      <c r="T243" s="1420"/>
      <c r="U243" s="1420"/>
      <c r="W243">
        <v>3</v>
      </c>
      <c r="X243">
        <v>3</v>
      </c>
      <c r="Y243">
        <v>3</v>
      </c>
      <c r="Z243">
        <v>2</v>
      </c>
      <c r="AA243" s="575">
        <f t="shared" si="2"/>
        <v>11</v>
      </c>
      <c r="AB243" s="575">
        <f t="shared" si="3"/>
        <v>0.29999999999999893</v>
      </c>
    </row>
    <row r="244" spans="5:28" ht="21">
      <c r="E244" s="576">
        <v>13</v>
      </c>
      <c r="F244" s="1419"/>
      <c r="G244" s="1419"/>
      <c r="H244" s="1421" t="s">
        <v>12547</v>
      </c>
      <c r="I244" s="1422"/>
      <c r="J244" s="1422"/>
      <c r="K244" s="1423"/>
      <c r="L244" s="577">
        <f>1/10</f>
        <v>0.1</v>
      </c>
      <c r="M244" s="576" t="s">
        <v>7642</v>
      </c>
      <c r="N244" s="576">
        <v>107</v>
      </c>
      <c r="O244" s="576">
        <f t="shared" si="0"/>
        <v>10.700000000000001</v>
      </c>
      <c r="P244" s="576" t="s">
        <v>7642</v>
      </c>
      <c r="Q244" s="576">
        <f t="shared" si="1"/>
        <v>10.700000000000001</v>
      </c>
      <c r="R244" s="576" t="s">
        <v>7642</v>
      </c>
      <c r="S244" s="576"/>
      <c r="T244" s="1420"/>
      <c r="U244" s="1420"/>
      <c r="W244">
        <v>3</v>
      </c>
      <c r="X244">
        <v>3</v>
      </c>
      <c r="Y244">
        <v>3</v>
      </c>
      <c r="Z244">
        <v>2</v>
      </c>
      <c r="AA244" s="575">
        <f t="shared" si="2"/>
        <v>11</v>
      </c>
      <c r="AB244" s="575">
        <f t="shared" si="3"/>
        <v>0.29999999999999893</v>
      </c>
    </row>
    <row r="245" spans="5:28" ht="21">
      <c r="E245" s="576">
        <v>14</v>
      </c>
      <c r="F245" s="1419"/>
      <c r="G245" s="1419"/>
      <c r="H245" s="1421" t="s">
        <v>12553</v>
      </c>
      <c r="I245" s="1422"/>
      <c r="J245" s="1422"/>
      <c r="K245" s="1423"/>
      <c r="L245" s="577">
        <f>1/10</f>
        <v>0.1</v>
      </c>
      <c r="M245" s="576" t="s">
        <v>7642</v>
      </c>
      <c r="N245" s="576">
        <v>107</v>
      </c>
      <c r="O245" s="576">
        <f>+L245*N245</f>
        <v>10.700000000000001</v>
      </c>
      <c r="P245" s="576" t="s">
        <v>7642</v>
      </c>
      <c r="Q245" s="576">
        <f t="shared" si="1"/>
        <v>10.700000000000001</v>
      </c>
      <c r="R245" s="576" t="s">
        <v>7642</v>
      </c>
      <c r="S245" s="576"/>
      <c r="T245" s="1420"/>
      <c r="U245" s="1420"/>
      <c r="W245">
        <v>3</v>
      </c>
      <c r="X245">
        <v>3</v>
      </c>
      <c r="Y245">
        <v>3</v>
      </c>
      <c r="Z245">
        <v>2</v>
      </c>
      <c r="AA245" s="575">
        <f t="shared" si="2"/>
        <v>11</v>
      </c>
      <c r="AB245" s="575">
        <f t="shared" si="3"/>
        <v>0.29999999999999893</v>
      </c>
    </row>
    <row r="246" spans="5:28" ht="21">
      <c r="E246" s="576">
        <v>15</v>
      </c>
      <c r="F246" s="1419"/>
      <c r="G246" s="1419"/>
      <c r="H246" s="1421"/>
      <c r="I246" s="1422"/>
      <c r="J246" s="1422"/>
      <c r="K246" s="1423"/>
      <c r="L246" s="577"/>
      <c r="M246" s="576"/>
      <c r="N246" s="576"/>
      <c r="O246" s="576"/>
      <c r="P246" s="576"/>
      <c r="Q246" s="576"/>
      <c r="R246" s="1420"/>
      <c r="S246" s="1420"/>
      <c r="T246" s="1420"/>
      <c r="U246" s="1420"/>
    </row>
    <row r="247" spans="5:28" ht="15" customHeight="1">
      <c r="E247" s="1427" t="s">
        <v>27</v>
      </c>
      <c r="F247" s="1428"/>
      <c r="G247" s="1428"/>
      <c r="H247" s="1428"/>
      <c r="I247" s="1428"/>
      <c r="J247" s="1428"/>
      <c r="K247" s="1429"/>
      <c r="L247" s="610"/>
      <c r="M247" s="610"/>
      <c r="N247" s="610"/>
      <c r="O247" s="610"/>
      <c r="P247" s="610"/>
      <c r="Q247" s="610"/>
      <c r="R247" s="1433">
        <f>SUM(T232:U235)</f>
        <v>0</v>
      </c>
      <c r="S247" s="1434"/>
      <c r="T247" s="1434"/>
      <c r="U247" s="1435"/>
    </row>
    <row r="248" spans="5:28" ht="15" customHeight="1">
      <c r="E248" s="1430"/>
      <c r="F248" s="1431"/>
      <c r="G248" s="1431"/>
      <c r="H248" s="1431"/>
      <c r="I248" s="1431"/>
      <c r="J248" s="1431"/>
      <c r="K248" s="1432"/>
      <c r="L248" s="611"/>
      <c r="M248" s="611"/>
      <c r="N248" s="611"/>
      <c r="O248" s="611"/>
      <c r="P248" s="611"/>
      <c r="Q248" s="611"/>
      <c r="R248" s="1436"/>
      <c r="S248" s="1437"/>
      <c r="T248" s="1437"/>
      <c r="U248" s="1438"/>
    </row>
  </sheetData>
  <autoFilter ref="A7:AC226"/>
  <mergeCells count="609">
    <mergeCell ref="T239:U239"/>
    <mergeCell ref="F240:G240"/>
    <mergeCell ref="T240:U240"/>
    <mergeCell ref="F242:G242"/>
    <mergeCell ref="T242:U242"/>
    <mergeCell ref="E247:K248"/>
    <mergeCell ref="H244:K244"/>
    <mergeCell ref="H245:K245"/>
    <mergeCell ref="H246:K246"/>
    <mergeCell ref="R247:U248"/>
    <mergeCell ref="H242:K242"/>
    <mergeCell ref="H243:K243"/>
    <mergeCell ref="F246:G246"/>
    <mergeCell ref="R246:S246"/>
    <mergeCell ref="T246:U246"/>
    <mergeCell ref="F245:G245"/>
    <mergeCell ref="T245:U245"/>
    <mergeCell ref="F243:G243"/>
    <mergeCell ref="T243:U243"/>
    <mergeCell ref="F244:G244"/>
    <mergeCell ref="T244:U244"/>
    <mergeCell ref="T235:U235"/>
    <mergeCell ref="F236:G236"/>
    <mergeCell ref="T236:U236"/>
    <mergeCell ref="F232:G232"/>
    <mergeCell ref="T232:U232"/>
    <mergeCell ref="F233:G233"/>
    <mergeCell ref="T233:U233"/>
    <mergeCell ref="F234:G234"/>
    <mergeCell ref="A224:A225"/>
    <mergeCell ref="B224:B225"/>
    <mergeCell ref="C224:C225"/>
    <mergeCell ref="D224:D225"/>
    <mergeCell ref="T234:U234"/>
    <mergeCell ref="F235:G235"/>
    <mergeCell ref="H232:K232"/>
    <mergeCell ref="H233:K233"/>
    <mergeCell ref="H234:K234"/>
    <mergeCell ref="H235:K235"/>
    <mergeCell ref="A218:A219"/>
    <mergeCell ref="B218:B219"/>
    <mergeCell ref="C218:C219"/>
    <mergeCell ref="D218:D219"/>
    <mergeCell ref="AC218:AC219"/>
    <mergeCell ref="AC224:AC225"/>
    <mergeCell ref="F231:G231"/>
    <mergeCell ref="H231:I231"/>
    <mergeCell ref="J231:K231"/>
    <mergeCell ref="R231:S231"/>
    <mergeCell ref="T231:U231"/>
    <mergeCell ref="A220:A221"/>
    <mergeCell ref="B220:B221"/>
    <mergeCell ref="C220:C221"/>
    <mergeCell ref="D220:D221"/>
    <mergeCell ref="AC220:AC221"/>
    <mergeCell ref="A222:A223"/>
    <mergeCell ref="B222:B223"/>
    <mergeCell ref="C222:C223"/>
    <mergeCell ref="D222:D223"/>
    <mergeCell ref="AC222:AC223"/>
    <mergeCell ref="A214:A215"/>
    <mergeCell ref="B214:B215"/>
    <mergeCell ref="C214:C215"/>
    <mergeCell ref="D214:D215"/>
    <mergeCell ref="AC214:AC215"/>
    <mergeCell ref="A216:A217"/>
    <mergeCell ref="B216:B217"/>
    <mergeCell ref="C216:C217"/>
    <mergeCell ref="D216:D217"/>
    <mergeCell ref="AC216:AC217"/>
    <mergeCell ref="A210:A211"/>
    <mergeCell ref="B210:B211"/>
    <mergeCell ref="C210:C211"/>
    <mergeCell ref="D210:D211"/>
    <mergeCell ref="AC210:AC211"/>
    <mergeCell ref="A212:A213"/>
    <mergeCell ref="B212:B213"/>
    <mergeCell ref="C212:C213"/>
    <mergeCell ref="D212:D213"/>
    <mergeCell ref="AC212:AC213"/>
    <mergeCell ref="A206:A207"/>
    <mergeCell ref="B206:B207"/>
    <mergeCell ref="C206:C207"/>
    <mergeCell ref="D206:D207"/>
    <mergeCell ref="AC206:AC207"/>
    <mergeCell ref="A208:A209"/>
    <mergeCell ref="B208:B209"/>
    <mergeCell ref="C208:C209"/>
    <mergeCell ref="D208:D209"/>
    <mergeCell ref="AC208:AC209"/>
    <mergeCell ref="A202:A203"/>
    <mergeCell ref="B202:B203"/>
    <mergeCell ref="C202:C203"/>
    <mergeCell ref="D202:D203"/>
    <mergeCell ref="AC202:AC203"/>
    <mergeCell ref="A204:A205"/>
    <mergeCell ref="B204:B205"/>
    <mergeCell ref="C204:C205"/>
    <mergeCell ref="D204:D205"/>
    <mergeCell ref="AC204:AC205"/>
    <mergeCell ref="A198:A199"/>
    <mergeCell ref="B198:B199"/>
    <mergeCell ref="C198:C199"/>
    <mergeCell ref="D198:D199"/>
    <mergeCell ref="AC198:AC199"/>
    <mergeCell ref="A200:A201"/>
    <mergeCell ref="B200:B201"/>
    <mergeCell ref="C200:C201"/>
    <mergeCell ref="D200:D201"/>
    <mergeCell ref="AC200:AC201"/>
    <mergeCell ref="A194:A195"/>
    <mergeCell ref="B194:B195"/>
    <mergeCell ref="C194:C195"/>
    <mergeCell ref="D194:D195"/>
    <mergeCell ref="AC194:AC195"/>
    <mergeCell ref="A196:A197"/>
    <mergeCell ref="B196:B197"/>
    <mergeCell ref="C196:C197"/>
    <mergeCell ref="D196:D197"/>
    <mergeCell ref="AC196:AC197"/>
    <mergeCell ref="A190:A191"/>
    <mergeCell ref="B190:B191"/>
    <mergeCell ref="C190:C191"/>
    <mergeCell ref="D190:D191"/>
    <mergeCell ref="AC190:AC191"/>
    <mergeCell ref="A192:A193"/>
    <mergeCell ref="B192:B193"/>
    <mergeCell ref="C192:C193"/>
    <mergeCell ref="D192:D193"/>
    <mergeCell ref="AC192:AC193"/>
    <mergeCell ref="A186:A187"/>
    <mergeCell ref="B186:B187"/>
    <mergeCell ref="C186:C187"/>
    <mergeCell ref="D186:D187"/>
    <mergeCell ref="AC186:AC187"/>
    <mergeCell ref="A188:A189"/>
    <mergeCell ref="B188:B189"/>
    <mergeCell ref="C188:C189"/>
    <mergeCell ref="D188:D189"/>
    <mergeCell ref="AC188:AC189"/>
    <mergeCell ref="A182:A183"/>
    <mergeCell ref="B182:B183"/>
    <mergeCell ref="C182:C183"/>
    <mergeCell ref="D182:D183"/>
    <mergeCell ref="AC182:AC183"/>
    <mergeCell ref="A184:A185"/>
    <mergeCell ref="B184:B185"/>
    <mergeCell ref="C184:C185"/>
    <mergeCell ref="D184:D185"/>
    <mergeCell ref="AC184:AC185"/>
    <mergeCell ref="A178:A179"/>
    <mergeCell ref="B178:B179"/>
    <mergeCell ref="C178:C179"/>
    <mergeCell ref="D178:D179"/>
    <mergeCell ref="AC178:AC179"/>
    <mergeCell ref="A180:A181"/>
    <mergeCell ref="B180:B181"/>
    <mergeCell ref="C180:C181"/>
    <mergeCell ref="D180:D181"/>
    <mergeCell ref="AC180:AC181"/>
    <mergeCell ref="A174:A175"/>
    <mergeCell ref="B174:B175"/>
    <mergeCell ref="C174:C175"/>
    <mergeCell ref="D174:D175"/>
    <mergeCell ref="AC174:AC175"/>
    <mergeCell ref="A176:A177"/>
    <mergeCell ref="B176:B177"/>
    <mergeCell ref="C176:C177"/>
    <mergeCell ref="D176:D177"/>
    <mergeCell ref="AC176:AC177"/>
    <mergeCell ref="A170:A171"/>
    <mergeCell ref="B170:B171"/>
    <mergeCell ref="C170:C171"/>
    <mergeCell ref="D170:D171"/>
    <mergeCell ref="AC170:AC171"/>
    <mergeCell ref="A172:A173"/>
    <mergeCell ref="B172:B173"/>
    <mergeCell ref="C172:C173"/>
    <mergeCell ref="D172:D173"/>
    <mergeCell ref="AC172:AC173"/>
    <mergeCell ref="A166:A167"/>
    <mergeCell ref="B166:B167"/>
    <mergeCell ref="C166:C167"/>
    <mergeCell ref="D166:D167"/>
    <mergeCell ref="AC166:AC167"/>
    <mergeCell ref="A168:A169"/>
    <mergeCell ref="B168:B169"/>
    <mergeCell ref="C168:C169"/>
    <mergeCell ref="D168:D169"/>
    <mergeCell ref="AC168:AC169"/>
    <mergeCell ref="A162:A163"/>
    <mergeCell ref="B162:B163"/>
    <mergeCell ref="C162:C163"/>
    <mergeCell ref="D162:D163"/>
    <mergeCell ref="AC162:AC163"/>
    <mergeCell ref="A164:A165"/>
    <mergeCell ref="B164:B165"/>
    <mergeCell ref="C164:C165"/>
    <mergeCell ref="D164:D165"/>
    <mergeCell ref="AC164:AC165"/>
    <mergeCell ref="A158:A159"/>
    <mergeCell ref="B158:B159"/>
    <mergeCell ref="C158:C159"/>
    <mergeCell ref="D158:D159"/>
    <mergeCell ref="AC158:AC159"/>
    <mergeCell ref="A160:A161"/>
    <mergeCell ref="B160:B161"/>
    <mergeCell ref="C160:C161"/>
    <mergeCell ref="D160:D161"/>
    <mergeCell ref="AC160:AC161"/>
    <mergeCell ref="A154:A155"/>
    <mergeCell ref="B154:B155"/>
    <mergeCell ref="C154:C155"/>
    <mergeCell ref="D154:D155"/>
    <mergeCell ref="AC154:AC155"/>
    <mergeCell ref="A156:A157"/>
    <mergeCell ref="B156:B157"/>
    <mergeCell ref="C156:C157"/>
    <mergeCell ref="D156:D157"/>
    <mergeCell ref="AC156:AC157"/>
    <mergeCell ref="A150:A151"/>
    <mergeCell ref="B150:B151"/>
    <mergeCell ref="C150:C151"/>
    <mergeCell ref="D150:D151"/>
    <mergeCell ref="AC150:AC151"/>
    <mergeCell ref="A152:A153"/>
    <mergeCell ref="B152:B153"/>
    <mergeCell ref="C152:C153"/>
    <mergeCell ref="D152:D153"/>
    <mergeCell ref="AC152:AC153"/>
    <mergeCell ref="A146:A147"/>
    <mergeCell ref="B146:B147"/>
    <mergeCell ref="C146:C147"/>
    <mergeCell ref="D146:D147"/>
    <mergeCell ref="AC146:AC147"/>
    <mergeCell ref="A148:A149"/>
    <mergeCell ref="B148:B149"/>
    <mergeCell ref="C148:C149"/>
    <mergeCell ref="D148:D149"/>
    <mergeCell ref="AC148:AC149"/>
    <mergeCell ref="A142:A143"/>
    <mergeCell ref="B142:B143"/>
    <mergeCell ref="C142:C143"/>
    <mergeCell ref="D142:D143"/>
    <mergeCell ref="AC142:AC143"/>
    <mergeCell ref="A144:A145"/>
    <mergeCell ref="B144:B145"/>
    <mergeCell ref="C144:C145"/>
    <mergeCell ref="D144:D145"/>
    <mergeCell ref="AC144:AC145"/>
    <mergeCell ref="A138:A139"/>
    <mergeCell ref="B138:B139"/>
    <mergeCell ref="C138:C139"/>
    <mergeCell ref="D138:D139"/>
    <mergeCell ref="AC138:AC139"/>
    <mergeCell ref="A140:A141"/>
    <mergeCell ref="B140:B141"/>
    <mergeCell ref="C140:C141"/>
    <mergeCell ref="D140:D141"/>
    <mergeCell ref="AC140:AC141"/>
    <mergeCell ref="A134:A135"/>
    <mergeCell ref="B134:B135"/>
    <mergeCell ref="C134:C135"/>
    <mergeCell ref="D134:D135"/>
    <mergeCell ref="AC134:AC135"/>
    <mergeCell ref="A136:A137"/>
    <mergeCell ref="B136:B137"/>
    <mergeCell ref="C136:C137"/>
    <mergeCell ref="D136:D137"/>
    <mergeCell ref="AC136:AC137"/>
    <mergeCell ref="A130:A131"/>
    <mergeCell ref="B130:B131"/>
    <mergeCell ref="C130:C131"/>
    <mergeCell ref="D130:D131"/>
    <mergeCell ref="AC130:AC131"/>
    <mergeCell ref="A132:A133"/>
    <mergeCell ref="B132:B133"/>
    <mergeCell ref="C132:C133"/>
    <mergeCell ref="D132:D133"/>
    <mergeCell ref="AC132:AC133"/>
    <mergeCell ref="A126:A127"/>
    <mergeCell ref="B126:B127"/>
    <mergeCell ref="C126:C127"/>
    <mergeCell ref="D126:D127"/>
    <mergeCell ref="AC126:AC127"/>
    <mergeCell ref="A128:A129"/>
    <mergeCell ref="B128:B129"/>
    <mergeCell ref="C128:C129"/>
    <mergeCell ref="D128:D129"/>
    <mergeCell ref="AC128:AC129"/>
    <mergeCell ref="A122:A123"/>
    <mergeCell ref="B122:B123"/>
    <mergeCell ref="C122:C123"/>
    <mergeCell ref="D122:D123"/>
    <mergeCell ref="AC122:AC123"/>
    <mergeCell ref="A124:A125"/>
    <mergeCell ref="B124:B125"/>
    <mergeCell ref="C124:C125"/>
    <mergeCell ref="D124:D125"/>
    <mergeCell ref="AC124:AC125"/>
    <mergeCell ref="A118:A119"/>
    <mergeCell ref="B118:B119"/>
    <mergeCell ref="C118:C119"/>
    <mergeCell ref="D118:D119"/>
    <mergeCell ref="AC118:AC119"/>
    <mergeCell ref="A120:A121"/>
    <mergeCell ref="B120:B121"/>
    <mergeCell ref="C120:C121"/>
    <mergeCell ref="D120:D121"/>
    <mergeCell ref="AC120:AC121"/>
    <mergeCell ref="A114:A115"/>
    <mergeCell ref="B114:B115"/>
    <mergeCell ref="C114:C115"/>
    <mergeCell ref="D114:D115"/>
    <mergeCell ref="AC114:AC115"/>
    <mergeCell ref="A116:A117"/>
    <mergeCell ref="B116:B117"/>
    <mergeCell ref="C116:C117"/>
    <mergeCell ref="D116:D117"/>
    <mergeCell ref="AC116:AC117"/>
    <mergeCell ref="A110:A111"/>
    <mergeCell ref="B110:B111"/>
    <mergeCell ref="C110:C111"/>
    <mergeCell ref="D110:D111"/>
    <mergeCell ref="AC110:AC111"/>
    <mergeCell ref="A112:A113"/>
    <mergeCell ref="B112:B113"/>
    <mergeCell ref="C112:C113"/>
    <mergeCell ref="D112:D113"/>
    <mergeCell ref="AC112:AC113"/>
    <mergeCell ref="A106:A107"/>
    <mergeCell ref="B106:B107"/>
    <mergeCell ref="C106:C107"/>
    <mergeCell ref="D106:D107"/>
    <mergeCell ref="AC106:AC107"/>
    <mergeCell ref="A108:A109"/>
    <mergeCell ref="B108:B109"/>
    <mergeCell ref="C108:C109"/>
    <mergeCell ref="D108:D109"/>
    <mergeCell ref="AC108:AC109"/>
    <mergeCell ref="A102:A103"/>
    <mergeCell ref="B102:B103"/>
    <mergeCell ref="C102:C103"/>
    <mergeCell ref="D102:D103"/>
    <mergeCell ref="AC102:AC103"/>
    <mergeCell ref="A104:A105"/>
    <mergeCell ref="B104:B105"/>
    <mergeCell ref="C104:C105"/>
    <mergeCell ref="D104:D105"/>
    <mergeCell ref="AC104:AC105"/>
    <mergeCell ref="A98:A99"/>
    <mergeCell ref="B98:B99"/>
    <mergeCell ref="C98:C99"/>
    <mergeCell ref="D98:D99"/>
    <mergeCell ref="AC98:AC99"/>
    <mergeCell ref="A100:A101"/>
    <mergeCell ref="B100:B101"/>
    <mergeCell ref="C100:C101"/>
    <mergeCell ref="D100:D101"/>
    <mergeCell ref="AC100:AC101"/>
    <mergeCell ref="A94:A95"/>
    <mergeCell ref="B94:B95"/>
    <mergeCell ref="C94:C95"/>
    <mergeCell ref="D94:D95"/>
    <mergeCell ref="AC94:AC95"/>
    <mergeCell ref="A96:A97"/>
    <mergeCell ref="B96:B97"/>
    <mergeCell ref="C96:C97"/>
    <mergeCell ref="D96:D97"/>
    <mergeCell ref="AC96:AC97"/>
    <mergeCell ref="A90:A91"/>
    <mergeCell ref="B90:B91"/>
    <mergeCell ref="C90:C91"/>
    <mergeCell ref="D90:D91"/>
    <mergeCell ref="AC90:AC91"/>
    <mergeCell ref="A92:A93"/>
    <mergeCell ref="B92:B93"/>
    <mergeCell ref="C92:C93"/>
    <mergeCell ref="D92:D93"/>
    <mergeCell ref="AC92:AC93"/>
    <mergeCell ref="A86:A87"/>
    <mergeCell ref="B86:B87"/>
    <mergeCell ref="C86:C87"/>
    <mergeCell ref="D86:D87"/>
    <mergeCell ref="AC86:AC87"/>
    <mergeCell ref="A88:A89"/>
    <mergeCell ref="B88:B89"/>
    <mergeCell ref="C88:C89"/>
    <mergeCell ref="D88:D89"/>
    <mergeCell ref="AC88:AC89"/>
    <mergeCell ref="A82:A83"/>
    <mergeCell ref="B82:B83"/>
    <mergeCell ref="C82:C83"/>
    <mergeCell ref="D82:D83"/>
    <mergeCell ref="AC82:AC83"/>
    <mergeCell ref="A84:A85"/>
    <mergeCell ref="B84:B85"/>
    <mergeCell ref="C84:C85"/>
    <mergeCell ref="D84:D85"/>
    <mergeCell ref="AC84:AC85"/>
    <mergeCell ref="A78:A79"/>
    <mergeCell ref="B78:B79"/>
    <mergeCell ref="C78:C79"/>
    <mergeCell ref="D78:D79"/>
    <mergeCell ref="AC78:AC79"/>
    <mergeCell ref="A80:A81"/>
    <mergeCell ref="B80:B81"/>
    <mergeCell ref="C80:C81"/>
    <mergeCell ref="D80:D81"/>
    <mergeCell ref="AC80:AC81"/>
    <mergeCell ref="A74:A75"/>
    <mergeCell ref="B74:B75"/>
    <mergeCell ref="C74:C75"/>
    <mergeCell ref="D74:D75"/>
    <mergeCell ref="AC74:AC75"/>
    <mergeCell ref="A76:A77"/>
    <mergeCell ref="B76:B77"/>
    <mergeCell ref="C76:C77"/>
    <mergeCell ref="D76:D77"/>
    <mergeCell ref="AC76:AC77"/>
    <mergeCell ref="A70:A71"/>
    <mergeCell ref="B70:B71"/>
    <mergeCell ref="C70:C71"/>
    <mergeCell ref="D70:D71"/>
    <mergeCell ref="AC70:AC71"/>
    <mergeCell ref="A72:A73"/>
    <mergeCell ref="B72:B73"/>
    <mergeCell ref="C72:C73"/>
    <mergeCell ref="D72:D73"/>
    <mergeCell ref="AC72:AC73"/>
    <mergeCell ref="A66:A67"/>
    <mergeCell ref="B66:B67"/>
    <mergeCell ref="C66:C67"/>
    <mergeCell ref="D66:D67"/>
    <mergeCell ref="AC66:AC67"/>
    <mergeCell ref="A68:A69"/>
    <mergeCell ref="B68:B69"/>
    <mergeCell ref="C68:C69"/>
    <mergeCell ref="D68:D69"/>
    <mergeCell ref="AC68:AC69"/>
    <mergeCell ref="A62:A63"/>
    <mergeCell ref="B62:B63"/>
    <mergeCell ref="C62:C63"/>
    <mergeCell ref="D62:D63"/>
    <mergeCell ref="AC62:AC63"/>
    <mergeCell ref="A64:A65"/>
    <mergeCell ref="B64:B65"/>
    <mergeCell ref="C64:C65"/>
    <mergeCell ref="D64:D65"/>
    <mergeCell ref="AC64:AC65"/>
    <mergeCell ref="A58:A59"/>
    <mergeCell ref="B58:B59"/>
    <mergeCell ref="C58:C59"/>
    <mergeCell ref="D58:D59"/>
    <mergeCell ref="AC58:AC59"/>
    <mergeCell ref="A60:A61"/>
    <mergeCell ref="B60:B61"/>
    <mergeCell ref="C60:C61"/>
    <mergeCell ref="D60:D61"/>
    <mergeCell ref="AC60:AC61"/>
    <mergeCell ref="A54:A55"/>
    <mergeCell ref="B54:B55"/>
    <mergeCell ref="C54:C55"/>
    <mergeCell ref="D54:D55"/>
    <mergeCell ref="AC54:AC55"/>
    <mergeCell ref="A56:A57"/>
    <mergeCell ref="B56:B57"/>
    <mergeCell ref="C56:C57"/>
    <mergeCell ref="D56:D57"/>
    <mergeCell ref="AC56:AC57"/>
    <mergeCell ref="A50:A51"/>
    <mergeCell ref="B50:B51"/>
    <mergeCell ref="C50:C51"/>
    <mergeCell ref="D50:D51"/>
    <mergeCell ref="AC50:AC51"/>
    <mergeCell ref="A52:A53"/>
    <mergeCell ref="B52:B53"/>
    <mergeCell ref="C52:C53"/>
    <mergeCell ref="D52:D53"/>
    <mergeCell ref="AC52:AC53"/>
    <mergeCell ref="A46:A47"/>
    <mergeCell ref="B46:B47"/>
    <mergeCell ref="C46:C47"/>
    <mergeCell ref="D46:D47"/>
    <mergeCell ref="AC46:AC47"/>
    <mergeCell ref="A48:A49"/>
    <mergeCell ref="B48:B49"/>
    <mergeCell ref="C48:C49"/>
    <mergeCell ref="D48:D49"/>
    <mergeCell ref="AC48:AC49"/>
    <mergeCell ref="A42:A43"/>
    <mergeCell ref="B42:B43"/>
    <mergeCell ref="C42:C43"/>
    <mergeCell ref="D42:D43"/>
    <mergeCell ref="AC42:AC43"/>
    <mergeCell ref="A44:A45"/>
    <mergeCell ref="B44:B45"/>
    <mergeCell ref="C44:C45"/>
    <mergeCell ref="D44:D45"/>
    <mergeCell ref="AC44:AC45"/>
    <mergeCell ref="A38:A39"/>
    <mergeCell ref="B38:B39"/>
    <mergeCell ref="C38:C39"/>
    <mergeCell ref="D38:D39"/>
    <mergeCell ref="AC38:AC39"/>
    <mergeCell ref="A40:A41"/>
    <mergeCell ref="B40:B41"/>
    <mergeCell ref="C40:C41"/>
    <mergeCell ref="D40:D41"/>
    <mergeCell ref="AC40:AC41"/>
    <mergeCell ref="AC32:AC33"/>
    <mergeCell ref="A34:A35"/>
    <mergeCell ref="B34:B35"/>
    <mergeCell ref="C34:C35"/>
    <mergeCell ref="D34:D35"/>
    <mergeCell ref="AC34:AC35"/>
    <mergeCell ref="A36:A37"/>
    <mergeCell ref="B36:B37"/>
    <mergeCell ref="C36:C37"/>
    <mergeCell ref="D36:D37"/>
    <mergeCell ref="AC36:AC37"/>
    <mergeCell ref="A32:A33"/>
    <mergeCell ref="B32:B33"/>
    <mergeCell ref="C32:C33"/>
    <mergeCell ref="D32:D33"/>
    <mergeCell ref="AC26:AC27"/>
    <mergeCell ref="A28:A29"/>
    <mergeCell ref="B28:B29"/>
    <mergeCell ref="C28:C29"/>
    <mergeCell ref="D28:D29"/>
    <mergeCell ref="AC28:AC29"/>
    <mergeCell ref="A30:A31"/>
    <mergeCell ref="B30:B31"/>
    <mergeCell ref="C30:C31"/>
    <mergeCell ref="D30:D31"/>
    <mergeCell ref="AC30:AC31"/>
    <mergeCell ref="A26:A27"/>
    <mergeCell ref="B26:B27"/>
    <mergeCell ref="C26:C27"/>
    <mergeCell ref="D26:D27"/>
    <mergeCell ref="AC20:AC21"/>
    <mergeCell ref="A22:A23"/>
    <mergeCell ref="B22:B23"/>
    <mergeCell ref="C22:C23"/>
    <mergeCell ref="D22:D23"/>
    <mergeCell ref="AC22:AC23"/>
    <mergeCell ref="A24:A25"/>
    <mergeCell ref="B24:B25"/>
    <mergeCell ref="C24:C25"/>
    <mergeCell ref="D24:D25"/>
    <mergeCell ref="AC24:AC25"/>
    <mergeCell ref="AC14:AC15"/>
    <mergeCell ref="A16:A17"/>
    <mergeCell ref="B16:B17"/>
    <mergeCell ref="C16:C17"/>
    <mergeCell ref="D16:D17"/>
    <mergeCell ref="AC16:AC17"/>
    <mergeCell ref="A18:A19"/>
    <mergeCell ref="B18:B19"/>
    <mergeCell ref="C18:C19"/>
    <mergeCell ref="D18:D19"/>
    <mergeCell ref="AC18:AC19"/>
    <mergeCell ref="AC8:AC9"/>
    <mergeCell ref="A10:A11"/>
    <mergeCell ref="B10:C11"/>
    <mergeCell ref="D10:D11"/>
    <mergeCell ref="AC10:AC11"/>
    <mergeCell ref="F241:G241"/>
    <mergeCell ref="T241:U241"/>
    <mergeCell ref="F237:G237"/>
    <mergeCell ref="H237:K237"/>
    <mergeCell ref="H238:K238"/>
    <mergeCell ref="H239:K239"/>
    <mergeCell ref="H240:K240"/>
    <mergeCell ref="F238:G238"/>
    <mergeCell ref="T238:U238"/>
    <mergeCell ref="F239:G239"/>
    <mergeCell ref="T237:U237"/>
    <mergeCell ref="H241:K241"/>
    <mergeCell ref="H236:K236"/>
    <mergeCell ref="A12:A13"/>
    <mergeCell ref="B12:B13"/>
    <mergeCell ref="C12:C13"/>
    <mergeCell ref="D12:D13"/>
    <mergeCell ref="AC12:AC13"/>
    <mergeCell ref="A14:A15"/>
    <mergeCell ref="A8:A9"/>
    <mergeCell ref="B8:C9"/>
    <mergeCell ref="D8:D9"/>
    <mergeCell ref="B14:B15"/>
    <mergeCell ref="C14:C15"/>
    <mergeCell ref="D14:D15"/>
    <mergeCell ref="A20:A21"/>
    <mergeCell ref="B20:B21"/>
    <mergeCell ref="C20:C21"/>
    <mergeCell ref="D20:D21"/>
    <mergeCell ref="A1:D5"/>
    <mergeCell ref="A6:A7"/>
    <mergeCell ref="B6:B7"/>
    <mergeCell ref="C6:C7"/>
    <mergeCell ref="D6:D7"/>
    <mergeCell ref="I6:L6"/>
    <mergeCell ref="I1:AC5"/>
    <mergeCell ref="E6:H6"/>
    <mergeCell ref="M6:P6"/>
    <mergeCell ref="Q6:T6"/>
    <mergeCell ref="U6:X6"/>
    <mergeCell ref="Y6:AB6"/>
    <mergeCell ref="AC6:AC7"/>
  </mergeCells>
  <pageMargins left="0.7" right="0.7" top="0.75" bottom="0.75" header="0.3" footer="0.3"/>
  <pageSetup paperSize="9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190"/>
  <sheetViews>
    <sheetView topLeftCell="A131" zoomScale="55" zoomScaleNormal="55" workbookViewId="0">
      <selection activeCell="N46" sqref="N46"/>
    </sheetView>
  </sheetViews>
  <sheetFormatPr defaultRowHeight="15"/>
  <cols>
    <col min="1" max="1" width="6" style="331" customWidth="1"/>
    <col min="2" max="2" width="18.85546875" style="331" customWidth="1"/>
    <col min="3" max="3" width="19.28515625" style="331" customWidth="1"/>
    <col min="4" max="4" width="16.85546875" style="331" customWidth="1"/>
    <col min="5" max="28" width="13.7109375" style="331" customWidth="1"/>
    <col min="29" max="29" width="41.28515625" style="331" customWidth="1"/>
  </cols>
  <sheetData>
    <row r="1" spans="1:29">
      <c r="A1" s="1471" t="s">
        <v>7395</v>
      </c>
      <c r="B1" s="1472"/>
      <c r="C1" s="1472"/>
      <c r="D1" s="1473"/>
      <c r="E1" s="1480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  <c r="AA1" s="324"/>
      <c r="AB1" s="324"/>
      <c r="AC1" s="325"/>
    </row>
    <row r="2" spans="1:29">
      <c r="A2" s="1474"/>
      <c r="B2" s="1475"/>
      <c r="C2" s="1475"/>
      <c r="D2" s="1476"/>
      <c r="E2" s="1481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7"/>
    </row>
    <row r="3" spans="1:29">
      <c r="A3" s="1474"/>
      <c r="B3" s="1475"/>
      <c r="C3" s="1475"/>
      <c r="D3" s="1476"/>
      <c r="E3" s="1481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26"/>
      <c r="Y3" s="326"/>
      <c r="Z3" s="326"/>
      <c r="AA3" s="326"/>
      <c r="AB3" s="326"/>
      <c r="AC3" s="327"/>
    </row>
    <row r="4" spans="1:29">
      <c r="A4" s="1474"/>
      <c r="B4" s="1475"/>
      <c r="C4" s="1475"/>
      <c r="D4" s="1476"/>
      <c r="E4" s="1481"/>
      <c r="F4" s="326"/>
      <c r="G4" s="326"/>
      <c r="H4" s="326"/>
      <c r="I4" s="326"/>
      <c r="J4" s="326"/>
      <c r="K4" s="326"/>
      <c r="L4" s="326"/>
      <c r="M4" s="326"/>
      <c r="N4" s="326"/>
      <c r="O4" s="326"/>
      <c r="P4" s="326"/>
      <c r="Q4" s="326"/>
      <c r="R4" s="326"/>
      <c r="S4" s="326"/>
      <c r="T4" s="326"/>
      <c r="U4" s="326"/>
      <c r="V4" s="326"/>
      <c r="W4" s="326"/>
      <c r="X4" s="326"/>
      <c r="Y4" s="326"/>
      <c r="Z4" s="326"/>
      <c r="AA4" s="326"/>
      <c r="AB4" s="326"/>
      <c r="AC4" s="327"/>
    </row>
    <row r="5" spans="1:29" ht="15.75" thickBot="1">
      <c r="A5" s="1477"/>
      <c r="B5" s="1478"/>
      <c r="C5" s="1478"/>
      <c r="D5" s="1479"/>
      <c r="E5" s="1482"/>
      <c r="F5" s="328"/>
      <c r="G5" s="328"/>
      <c r="H5" s="328"/>
      <c r="I5" s="328"/>
      <c r="J5" s="328"/>
      <c r="K5" s="328"/>
      <c r="L5" s="328"/>
      <c r="M5" s="328"/>
      <c r="N5" s="328"/>
      <c r="O5" s="328"/>
      <c r="P5" s="328"/>
      <c r="Q5" s="328"/>
      <c r="R5" s="328"/>
      <c r="S5" s="328"/>
      <c r="T5" s="328"/>
      <c r="U5" s="328"/>
      <c r="V5" s="328"/>
      <c r="W5" s="328"/>
      <c r="X5" s="328"/>
      <c r="Y5" s="328"/>
      <c r="Z5" s="328"/>
      <c r="AA5" s="328"/>
      <c r="AB5" s="328"/>
      <c r="AC5" s="329"/>
    </row>
    <row r="6" spans="1:29" ht="21">
      <c r="A6" s="1483" t="s">
        <v>7396</v>
      </c>
      <c r="B6" s="1483" t="s">
        <v>7397</v>
      </c>
      <c r="C6" s="1483" t="s">
        <v>7398</v>
      </c>
      <c r="D6" s="1483" t="s">
        <v>7399</v>
      </c>
      <c r="E6" s="1484">
        <v>45253</v>
      </c>
      <c r="F6" s="1483"/>
      <c r="G6" s="1483"/>
      <c r="H6" s="1483"/>
      <c r="I6" s="1484">
        <v>45283</v>
      </c>
      <c r="J6" s="1483"/>
      <c r="K6" s="1483"/>
      <c r="L6" s="1483"/>
      <c r="M6" s="1491">
        <v>45131</v>
      </c>
      <c r="N6" s="1492"/>
      <c r="O6" s="1492"/>
      <c r="P6" s="1493"/>
      <c r="Q6" s="1491">
        <v>45162</v>
      </c>
      <c r="R6" s="1492"/>
      <c r="S6" s="1492"/>
      <c r="T6" s="1493"/>
      <c r="U6" s="1491">
        <v>45193</v>
      </c>
      <c r="V6" s="1492"/>
      <c r="W6" s="1492"/>
      <c r="X6" s="1493"/>
      <c r="Y6" s="1491">
        <v>45223</v>
      </c>
      <c r="Z6" s="1492"/>
      <c r="AA6" s="1492"/>
      <c r="AB6" s="1493"/>
      <c r="AC6" s="1494" t="s">
        <v>7400</v>
      </c>
    </row>
    <row r="7" spans="1:29" ht="21.75" thickBot="1">
      <c r="A7" s="1297"/>
      <c r="B7" s="1297"/>
      <c r="C7" s="1297"/>
      <c r="D7" s="1297"/>
      <c r="E7" s="335" t="s">
        <v>7401</v>
      </c>
      <c r="F7" s="335" t="s">
        <v>7402</v>
      </c>
      <c r="G7" s="335" t="s">
        <v>7403</v>
      </c>
      <c r="H7" s="335" t="s">
        <v>7404</v>
      </c>
      <c r="I7" s="335" t="s">
        <v>7401</v>
      </c>
      <c r="J7" s="335" t="s">
        <v>7402</v>
      </c>
      <c r="K7" s="335" t="s">
        <v>7403</v>
      </c>
      <c r="L7" s="335" t="s">
        <v>7404</v>
      </c>
      <c r="M7" s="335" t="s">
        <v>7401</v>
      </c>
      <c r="N7" s="335" t="s">
        <v>7402</v>
      </c>
      <c r="O7" s="335" t="s">
        <v>7403</v>
      </c>
      <c r="P7" s="335" t="s">
        <v>7404</v>
      </c>
      <c r="Q7" s="335" t="s">
        <v>7401</v>
      </c>
      <c r="R7" s="335" t="s">
        <v>7402</v>
      </c>
      <c r="S7" s="335" t="s">
        <v>7403</v>
      </c>
      <c r="T7" s="335" t="s">
        <v>7404</v>
      </c>
      <c r="U7" s="335" t="s">
        <v>7401</v>
      </c>
      <c r="V7" s="335" t="s">
        <v>7402</v>
      </c>
      <c r="W7" s="335" t="s">
        <v>7403</v>
      </c>
      <c r="X7" s="335" t="s">
        <v>7404</v>
      </c>
      <c r="Y7" s="335" t="s">
        <v>7401</v>
      </c>
      <c r="Z7" s="335" t="s">
        <v>7402</v>
      </c>
      <c r="AA7" s="335" t="s">
        <v>7403</v>
      </c>
      <c r="AB7" s="335" t="s">
        <v>7404</v>
      </c>
      <c r="AC7" s="1495"/>
    </row>
    <row r="8" spans="1:29" ht="15.75" customHeight="1" thickTop="1">
      <c r="A8" s="1282" t="s">
        <v>61</v>
      </c>
      <c r="B8" s="1485" t="s">
        <v>7405</v>
      </c>
      <c r="C8" s="1486"/>
      <c r="D8" s="1282" t="s">
        <v>7406</v>
      </c>
      <c r="E8" s="336"/>
      <c r="F8" s="336"/>
      <c r="G8" s="336"/>
      <c r="H8" s="336"/>
      <c r="I8" s="336"/>
      <c r="J8" s="336"/>
      <c r="K8" s="336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  <c r="AA8" s="336"/>
      <c r="AB8" s="336"/>
      <c r="AC8" s="1283"/>
    </row>
    <row r="9" spans="1:29" ht="15" customHeight="1">
      <c r="A9" s="1280"/>
      <c r="B9" s="1487"/>
      <c r="C9" s="1488"/>
      <c r="D9" s="1280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/>
      <c r="R9" s="337"/>
      <c r="S9" s="337"/>
      <c r="T9" s="337"/>
      <c r="U9" s="337"/>
      <c r="V9" s="337"/>
      <c r="W9" s="337"/>
      <c r="X9" s="337"/>
      <c r="Y9" s="337"/>
      <c r="Z9" s="337"/>
      <c r="AA9" s="337"/>
      <c r="AB9" s="337"/>
      <c r="AC9" s="1284"/>
    </row>
    <row r="10" spans="1:29" ht="15" customHeight="1">
      <c r="A10" s="1280" t="s">
        <v>61</v>
      </c>
      <c r="B10" s="1489" t="s">
        <v>5432</v>
      </c>
      <c r="C10" s="1490"/>
      <c r="D10" s="1282" t="s">
        <v>7406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  <c r="AA10" s="336"/>
      <c r="AB10" s="336"/>
      <c r="AC10" s="1283"/>
    </row>
    <row r="11" spans="1:29" ht="15" customHeight="1">
      <c r="A11" s="1280"/>
      <c r="B11" s="1487"/>
      <c r="C11" s="1488"/>
      <c r="D11" s="1280"/>
      <c r="E11" s="337"/>
      <c r="F11" s="337"/>
      <c r="G11" s="337"/>
      <c r="H11" s="337"/>
      <c r="I11" s="337"/>
      <c r="J11" s="337"/>
      <c r="K11" s="337"/>
      <c r="L11" s="337"/>
      <c r="M11" s="337"/>
      <c r="N11" s="337"/>
      <c r="O11" s="337"/>
      <c r="P11" s="337"/>
      <c r="Q11" s="337"/>
      <c r="R11" s="337"/>
      <c r="S11" s="337"/>
      <c r="T11" s="337"/>
      <c r="U11" s="337"/>
      <c r="V11" s="337"/>
      <c r="W11" s="337"/>
      <c r="X11" s="337"/>
      <c r="Y11" s="337"/>
      <c r="Z11" s="337"/>
      <c r="AA11" s="337"/>
      <c r="AB11" s="337"/>
      <c r="AC11" s="1284"/>
    </row>
    <row r="12" spans="1:29" ht="15" customHeight="1">
      <c r="A12" s="1282" t="s">
        <v>61</v>
      </c>
      <c r="B12" s="1459" t="s">
        <v>7655</v>
      </c>
      <c r="C12" s="1460"/>
      <c r="D12" s="1282" t="s">
        <v>7406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  <c r="AA12" s="336"/>
      <c r="AB12" s="336"/>
      <c r="AC12" s="1283"/>
    </row>
    <row r="13" spans="1:29" ht="15" customHeight="1">
      <c r="A13" s="1280"/>
      <c r="B13" s="1461"/>
      <c r="C13" s="1462"/>
      <c r="D13" s="1280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Z13" s="337"/>
      <c r="AA13" s="337"/>
      <c r="AB13" s="337"/>
      <c r="AC13" s="1284"/>
    </row>
    <row r="14" spans="1:29" ht="15" customHeight="1">
      <c r="A14" s="1280" t="s">
        <v>61</v>
      </c>
      <c r="B14" s="1459" t="s">
        <v>7407</v>
      </c>
      <c r="C14" s="1460"/>
      <c r="D14" s="1282" t="s">
        <v>7406</v>
      </c>
      <c r="E14" s="336"/>
      <c r="F14" s="336"/>
      <c r="G14" s="336"/>
      <c r="H14" s="336"/>
      <c r="I14" s="336"/>
      <c r="J14" s="336"/>
      <c r="K14" s="336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  <c r="AA14" s="336"/>
      <c r="AB14" s="336"/>
      <c r="AC14" s="1283"/>
    </row>
    <row r="15" spans="1:29" ht="15" customHeight="1">
      <c r="A15" s="1280"/>
      <c r="B15" s="1461"/>
      <c r="C15" s="1462"/>
      <c r="D15" s="1280"/>
      <c r="E15" s="337"/>
      <c r="F15" s="337"/>
      <c r="G15" s="337"/>
      <c r="H15" s="337"/>
      <c r="I15" s="337"/>
      <c r="J15" s="337"/>
      <c r="K15" s="337"/>
      <c r="L15" s="337"/>
      <c r="M15" s="337"/>
      <c r="N15" s="337"/>
      <c r="O15" s="337"/>
      <c r="P15" s="337"/>
      <c r="Q15" s="337"/>
      <c r="R15" s="337"/>
      <c r="S15" s="337"/>
      <c r="T15" s="337"/>
      <c r="U15" s="337"/>
      <c r="V15" s="337"/>
      <c r="W15" s="337"/>
      <c r="X15" s="337"/>
      <c r="Y15" s="337"/>
      <c r="Z15" s="337"/>
      <c r="AA15" s="337"/>
      <c r="AB15" s="337"/>
      <c r="AC15" s="1284"/>
    </row>
    <row r="16" spans="1:29" s="357" customFormat="1" ht="36" customHeight="1">
      <c r="A16" s="1282" t="s">
        <v>61</v>
      </c>
      <c r="B16" s="1459" t="s">
        <v>7408</v>
      </c>
      <c r="C16" s="1460" t="s">
        <v>7409</v>
      </c>
      <c r="D16" s="1282" t="s">
        <v>7406</v>
      </c>
      <c r="E16" s="356"/>
      <c r="F16" s="356"/>
      <c r="G16" s="356"/>
      <c r="H16" s="356"/>
      <c r="I16" s="356"/>
      <c r="J16" s="356"/>
      <c r="K16" s="356"/>
      <c r="L16" s="356"/>
      <c r="M16" s="1468"/>
      <c r="N16" s="1469"/>
      <c r="O16" s="1469"/>
      <c r="P16" s="1470"/>
      <c r="Q16" s="1468"/>
      <c r="R16" s="1469"/>
      <c r="S16" s="1469"/>
      <c r="T16" s="1470"/>
      <c r="U16" s="1468"/>
      <c r="V16" s="1469"/>
      <c r="W16" s="1469"/>
      <c r="X16" s="1470"/>
      <c r="Y16" s="356"/>
      <c r="Z16" s="356"/>
      <c r="AA16" s="356"/>
      <c r="AB16" s="356"/>
      <c r="AC16" s="1463"/>
    </row>
    <row r="17" spans="1:29" s="357" customFormat="1" ht="21">
      <c r="A17" s="1280"/>
      <c r="B17" s="1461"/>
      <c r="C17" s="1462"/>
      <c r="D17" s="1280"/>
      <c r="E17" s="358"/>
      <c r="F17" s="358"/>
      <c r="G17" s="358"/>
      <c r="H17" s="358"/>
      <c r="I17" s="358"/>
      <c r="J17" s="358"/>
      <c r="K17" s="358"/>
      <c r="L17" s="358"/>
      <c r="M17" s="1465">
        <v>30</v>
      </c>
      <c r="N17" s="1466"/>
      <c r="O17" s="1466"/>
      <c r="P17" s="1467"/>
      <c r="Q17" s="1465">
        <v>25</v>
      </c>
      <c r="R17" s="1466"/>
      <c r="S17" s="1466"/>
      <c r="T17" s="1467"/>
      <c r="U17" s="1465">
        <v>25</v>
      </c>
      <c r="V17" s="1466"/>
      <c r="W17" s="1466"/>
      <c r="X17" s="1467"/>
      <c r="Y17" s="358"/>
      <c r="Z17" s="358"/>
      <c r="AA17" s="358"/>
      <c r="AB17" s="358"/>
      <c r="AC17" s="1464"/>
    </row>
    <row r="18" spans="1:29" ht="15" customHeight="1">
      <c r="A18" s="1280">
        <v>1</v>
      </c>
      <c r="B18" s="1280" t="s">
        <v>7657</v>
      </c>
      <c r="C18" s="1280"/>
      <c r="D18" s="1280" t="s">
        <v>7410</v>
      </c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1283"/>
    </row>
    <row r="19" spans="1:29" ht="15" customHeight="1">
      <c r="A19" s="1280"/>
      <c r="B19" s="1280"/>
      <c r="C19" s="1280"/>
      <c r="D19" s="1280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7"/>
      <c r="P19" s="337"/>
      <c r="Q19" s="337"/>
      <c r="R19" s="337"/>
      <c r="S19" s="337"/>
      <c r="T19" s="337"/>
      <c r="U19" s="337"/>
      <c r="V19" s="337"/>
      <c r="W19" s="337"/>
      <c r="X19" s="337"/>
      <c r="Y19" s="337"/>
      <c r="Z19" s="337"/>
      <c r="AA19" s="337"/>
      <c r="AB19" s="337"/>
      <c r="AC19" s="1284"/>
    </row>
    <row r="20" spans="1:29" ht="15" customHeight="1">
      <c r="A20" s="1282">
        <v>2</v>
      </c>
      <c r="B20" s="1280" t="s">
        <v>7658</v>
      </c>
      <c r="C20" s="1280"/>
      <c r="D20" s="1280" t="s">
        <v>7410</v>
      </c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1283"/>
    </row>
    <row r="21" spans="1:29" ht="15" customHeight="1">
      <c r="A21" s="1280"/>
      <c r="B21" s="1280"/>
      <c r="C21" s="1280"/>
      <c r="D21" s="1280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7"/>
      <c r="P21" s="337"/>
      <c r="Q21" s="337"/>
      <c r="R21" s="337"/>
      <c r="S21" s="337"/>
      <c r="T21" s="337"/>
      <c r="U21" s="337"/>
      <c r="V21" s="337"/>
      <c r="W21" s="337"/>
      <c r="X21" s="337"/>
      <c r="Y21" s="337"/>
      <c r="Z21" s="337"/>
      <c r="AA21" s="337"/>
      <c r="AB21" s="337"/>
      <c r="AC21" s="1284"/>
    </row>
    <row r="22" spans="1:29" ht="15" customHeight="1">
      <c r="A22" s="1280">
        <v>3</v>
      </c>
      <c r="B22" s="1280" t="s">
        <v>7659</v>
      </c>
      <c r="C22" s="1280"/>
      <c r="D22" s="1280" t="s">
        <v>7410</v>
      </c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1283"/>
    </row>
    <row r="23" spans="1:29" ht="15" customHeight="1">
      <c r="A23" s="1280"/>
      <c r="B23" s="1280"/>
      <c r="C23" s="1280"/>
      <c r="D23" s="1280"/>
      <c r="E23" s="337"/>
      <c r="F23" s="337"/>
      <c r="G23" s="337"/>
      <c r="H23" s="337"/>
      <c r="I23" s="337"/>
      <c r="J23" s="337"/>
      <c r="K23" s="337"/>
      <c r="L23" s="337"/>
      <c r="M23" s="337"/>
      <c r="N23" s="337"/>
      <c r="O23" s="337"/>
      <c r="P23" s="337"/>
      <c r="Q23" s="337"/>
      <c r="R23" s="337"/>
      <c r="S23" s="337"/>
      <c r="T23" s="337"/>
      <c r="U23" s="337"/>
      <c r="V23" s="337"/>
      <c r="W23" s="337"/>
      <c r="X23" s="337"/>
      <c r="Y23" s="337"/>
      <c r="Z23" s="337"/>
      <c r="AA23" s="337"/>
      <c r="AB23" s="337"/>
      <c r="AC23" s="1284"/>
    </row>
    <row r="24" spans="1:29" ht="15" customHeight="1">
      <c r="A24" s="1282">
        <v>4</v>
      </c>
      <c r="B24" s="1280" t="s">
        <v>7660</v>
      </c>
      <c r="C24" s="1280"/>
      <c r="D24" s="1280" t="s">
        <v>7410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  <c r="AA24" s="336"/>
      <c r="AB24" s="336"/>
      <c r="AC24" s="1283"/>
    </row>
    <row r="25" spans="1:29" ht="15" customHeight="1">
      <c r="A25" s="1280"/>
      <c r="B25" s="1280"/>
      <c r="C25" s="1280"/>
      <c r="D25" s="1280"/>
      <c r="E25" s="337"/>
      <c r="F25" s="337"/>
      <c r="G25" s="337"/>
      <c r="H25" s="337"/>
      <c r="I25" s="337"/>
      <c r="J25" s="337"/>
      <c r="K25" s="337"/>
      <c r="L25" s="337"/>
      <c r="M25" s="337"/>
      <c r="N25" s="337"/>
      <c r="O25" s="337"/>
      <c r="P25" s="337"/>
      <c r="Q25" s="337"/>
      <c r="R25" s="337"/>
      <c r="S25" s="337"/>
      <c r="T25" s="337"/>
      <c r="U25" s="337"/>
      <c r="V25" s="337"/>
      <c r="W25" s="337"/>
      <c r="X25" s="337"/>
      <c r="Y25" s="337"/>
      <c r="Z25" s="337"/>
      <c r="AA25" s="337"/>
      <c r="AB25" s="337"/>
      <c r="AC25" s="1284"/>
    </row>
    <row r="26" spans="1:29" ht="15" customHeight="1">
      <c r="A26" s="1280">
        <v>5</v>
      </c>
      <c r="B26" s="1280" t="s">
        <v>7661</v>
      </c>
      <c r="C26" s="1280"/>
      <c r="D26" s="1280" t="s">
        <v>7410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  <c r="AA26" s="336"/>
      <c r="AB26" s="336"/>
      <c r="AC26" s="1283"/>
    </row>
    <row r="27" spans="1:29" ht="15" customHeight="1">
      <c r="A27" s="1280"/>
      <c r="B27" s="1280"/>
      <c r="C27" s="1280"/>
      <c r="D27" s="1280"/>
      <c r="E27" s="337"/>
      <c r="F27" s="337"/>
      <c r="G27" s="337"/>
      <c r="H27" s="337"/>
      <c r="I27" s="337"/>
      <c r="J27" s="337"/>
      <c r="K27" s="337"/>
      <c r="L27" s="337"/>
      <c r="M27" s="337"/>
      <c r="N27" s="337"/>
      <c r="O27" s="337"/>
      <c r="P27" s="337"/>
      <c r="Q27" s="337"/>
      <c r="R27" s="337"/>
      <c r="S27" s="337"/>
      <c r="T27" s="337"/>
      <c r="U27" s="337"/>
      <c r="V27" s="337"/>
      <c r="W27" s="337"/>
      <c r="X27" s="337"/>
      <c r="Y27" s="337"/>
      <c r="Z27" s="337"/>
      <c r="AA27" s="337"/>
      <c r="AB27" s="337"/>
      <c r="AC27" s="1284"/>
    </row>
    <row r="28" spans="1:29" ht="15" customHeight="1">
      <c r="A28" s="1282">
        <v>6</v>
      </c>
      <c r="B28" s="1280" t="s">
        <v>7662</v>
      </c>
      <c r="C28" s="1280"/>
      <c r="D28" s="1280" t="s">
        <v>7410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  <c r="AA28" s="336"/>
      <c r="AB28" s="336"/>
      <c r="AC28" s="1283"/>
    </row>
    <row r="29" spans="1:29" ht="15" customHeight="1">
      <c r="A29" s="1280"/>
      <c r="B29" s="1280"/>
      <c r="C29" s="1280"/>
      <c r="D29" s="1280"/>
      <c r="E29" s="337"/>
      <c r="F29" s="337"/>
      <c r="G29" s="337"/>
      <c r="H29" s="337"/>
      <c r="I29" s="337"/>
      <c r="J29" s="337"/>
      <c r="K29" s="337"/>
      <c r="L29" s="337"/>
      <c r="M29" s="337"/>
      <c r="N29" s="337"/>
      <c r="O29" s="337"/>
      <c r="P29" s="337"/>
      <c r="Q29" s="337"/>
      <c r="R29" s="337"/>
      <c r="S29" s="337"/>
      <c r="T29" s="337"/>
      <c r="U29" s="337"/>
      <c r="V29" s="337"/>
      <c r="W29" s="337"/>
      <c r="X29" s="337"/>
      <c r="Y29" s="337"/>
      <c r="Z29" s="337"/>
      <c r="AA29" s="337"/>
      <c r="AB29" s="337"/>
      <c r="AC29" s="1284"/>
    </row>
    <row r="30" spans="1:29" ht="15" customHeight="1">
      <c r="A30" s="1280">
        <v>7</v>
      </c>
      <c r="B30" s="1280" t="s">
        <v>7663</v>
      </c>
      <c r="C30" s="1280"/>
      <c r="D30" s="1280" t="s">
        <v>7410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  <c r="AA30" s="336"/>
      <c r="AB30" s="336"/>
      <c r="AC30" s="1283"/>
    </row>
    <row r="31" spans="1:29" ht="15" customHeight="1">
      <c r="A31" s="1280"/>
      <c r="B31" s="1280"/>
      <c r="C31" s="1280"/>
      <c r="D31" s="1280"/>
      <c r="E31" s="337"/>
      <c r="F31" s="337"/>
      <c r="G31" s="337"/>
      <c r="H31" s="337"/>
      <c r="I31" s="337"/>
      <c r="J31" s="337"/>
      <c r="K31" s="337"/>
      <c r="L31" s="337"/>
      <c r="M31" s="337"/>
      <c r="N31" s="337"/>
      <c r="O31" s="337"/>
      <c r="P31" s="337"/>
      <c r="Q31" s="337"/>
      <c r="R31" s="337"/>
      <c r="S31" s="337"/>
      <c r="T31" s="337"/>
      <c r="U31" s="337"/>
      <c r="V31" s="337"/>
      <c r="W31" s="337"/>
      <c r="X31" s="337"/>
      <c r="Y31" s="337"/>
      <c r="Z31" s="337"/>
      <c r="AA31" s="337"/>
      <c r="AB31" s="337"/>
      <c r="AC31" s="1284"/>
    </row>
    <row r="32" spans="1:29" ht="15" customHeight="1">
      <c r="A32" s="1282">
        <v>8</v>
      </c>
      <c r="B32" s="1280" t="s">
        <v>7664</v>
      </c>
      <c r="C32" s="1280"/>
      <c r="D32" s="1280" t="s">
        <v>7410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  <c r="AA32" s="336"/>
      <c r="AB32" s="336"/>
      <c r="AC32" s="1283"/>
    </row>
    <row r="33" spans="1:29" ht="15" customHeight="1">
      <c r="A33" s="1280"/>
      <c r="B33" s="1280"/>
      <c r="C33" s="1280"/>
      <c r="D33" s="1280"/>
      <c r="E33" s="337"/>
      <c r="F33" s="337"/>
      <c r="G33" s="337"/>
      <c r="H33" s="337"/>
      <c r="I33" s="337"/>
      <c r="J33" s="337"/>
      <c r="K33" s="337"/>
      <c r="L33" s="337"/>
      <c r="M33" s="337"/>
      <c r="N33" s="337"/>
      <c r="O33" s="337"/>
      <c r="P33" s="337"/>
      <c r="Q33" s="337"/>
      <c r="R33" s="337"/>
      <c r="S33" s="337"/>
      <c r="T33" s="337"/>
      <c r="U33" s="337"/>
      <c r="V33" s="337"/>
      <c r="W33" s="337"/>
      <c r="X33" s="337"/>
      <c r="Y33" s="337"/>
      <c r="Z33" s="337"/>
      <c r="AA33" s="337"/>
      <c r="AB33" s="337"/>
      <c r="AC33" s="1284"/>
    </row>
    <row r="34" spans="1:29" ht="15" customHeight="1">
      <c r="A34" s="1280">
        <v>9</v>
      </c>
      <c r="B34" s="1280" t="s">
        <v>7665</v>
      </c>
      <c r="C34" s="1280"/>
      <c r="D34" s="1280" t="s">
        <v>7410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  <c r="AA34" s="336"/>
      <c r="AB34" s="336"/>
      <c r="AC34" s="1283"/>
    </row>
    <row r="35" spans="1:29" ht="15" customHeight="1">
      <c r="A35" s="1280"/>
      <c r="B35" s="1280"/>
      <c r="C35" s="1280"/>
      <c r="D35" s="1280"/>
      <c r="E35" s="337"/>
      <c r="F35" s="337"/>
      <c r="G35" s="337"/>
      <c r="H35" s="337"/>
      <c r="I35" s="337"/>
      <c r="J35" s="337"/>
      <c r="K35" s="337"/>
      <c r="L35" s="337"/>
      <c r="M35" s="337"/>
      <c r="N35" s="337"/>
      <c r="O35" s="337"/>
      <c r="P35" s="337"/>
      <c r="Q35" s="337"/>
      <c r="R35" s="337"/>
      <c r="S35" s="337"/>
      <c r="T35" s="337"/>
      <c r="U35" s="337"/>
      <c r="V35" s="337"/>
      <c r="W35" s="337"/>
      <c r="X35" s="337"/>
      <c r="Y35" s="337"/>
      <c r="Z35" s="337"/>
      <c r="AA35" s="337"/>
      <c r="AB35" s="337"/>
      <c r="AC35" s="1284"/>
    </row>
    <row r="36" spans="1:29" ht="15" customHeight="1">
      <c r="A36" s="1282">
        <v>10</v>
      </c>
      <c r="B36" s="1280" t="s">
        <v>7666</v>
      </c>
      <c r="C36" s="1280"/>
      <c r="D36" s="1280" t="s">
        <v>7410</v>
      </c>
      <c r="E36" s="336"/>
      <c r="F36" s="336"/>
      <c r="G36" s="336"/>
      <c r="H36" s="336"/>
      <c r="I36" s="336"/>
      <c r="J36" s="336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  <c r="AA36" s="336"/>
      <c r="AB36" s="336"/>
      <c r="AC36" s="1283"/>
    </row>
    <row r="37" spans="1:29" ht="15" customHeight="1">
      <c r="A37" s="1280"/>
      <c r="B37" s="1280"/>
      <c r="C37" s="1280"/>
      <c r="D37" s="1280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S37" s="337"/>
      <c r="T37" s="337"/>
      <c r="U37" s="337"/>
      <c r="V37" s="337"/>
      <c r="W37" s="337"/>
      <c r="X37" s="337"/>
      <c r="Y37" s="337"/>
      <c r="Z37" s="337"/>
      <c r="AA37" s="337"/>
      <c r="AB37" s="337"/>
      <c r="AC37" s="1284"/>
    </row>
    <row r="38" spans="1:29" ht="15" customHeight="1">
      <c r="A38" s="1280">
        <v>11</v>
      </c>
      <c r="B38" s="1280" t="s">
        <v>7667</v>
      </c>
      <c r="C38" s="1280"/>
      <c r="D38" s="1280" t="s">
        <v>7410</v>
      </c>
      <c r="E38" s="336"/>
      <c r="F38" s="336"/>
      <c r="G38" s="336"/>
      <c r="H38" s="336"/>
      <c r="I38" s="336"/>
      <c r="J38" s="336"/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  <c r="AA38" s="336"/>
      <c r="AB38" s="336"/>
      <c r="AC38" s="1283"/>
    </row>
    <row r="39" spans="1:29" ht="15" customHeight="1">
      <c r="A39" s="1280"/>
      <c r="B39" s="1280"/>
      <c r="C39" s="1280"/>
      <c r="D39" s="1280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7"/>
      <c r="Q39" s="337"/>
      <c r="R39" s="337"/>
      <c r="S39" s="337"/>
      <c r="T39" s="337"/>
      <c r="U39" s="337"/>
      <c r="V39" s="337"/>
      <c r="W39" s="337"/>
      <c r="X39" s="337"/>
      <c r="Y39" s="337"/>
      <c r="Z39" s="337"/>
      <c r="AA39" s="337"/>
      <c r="AB39" s="337"/>
      <c r="AC39" s="1284"/>
    </row>
    <row r="40" spans="1:29" ht="15" customHeight="1">
      <c r="A40" s="1282">
        <v>12</v>
      </c>
      <c r="B40" s="1280" t="s">
        <v>7668</v>
      </c>
      <c r="C40" s="1280"/>
      <c r="D40" s="1280" t="s">
        <v>7410</v>
      </c>
      <c r="E40" s="336"/>
      <c r="F40" s="336"/>
      <c r="G40" s="336"/>
      <c r="H40" s="336"/>
      <c r="I40" s="336"/>
      <c r="J40" s="336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1283"/>
    </row>
    <row r="41" spans="1:29" ht="15" customHeight="1">
      <c r="A41" s="1280"/>
      <c r="B41" s="1280"/>
      <c r="C41" s="1280"/>
      <c r="D41" s="1280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7"/>
      <c r="P41" s="337"/>
      <c r="Q41" s="337"/>
      <c r="R41" s="337"/>
      <c r="S41" s="337"/>
      <c r="T41" s="337"/>
      <c r="U41" s="337"/>
      <c r="V41" s="337"/>
      <c r="W41" s="337"/>
      <c r="X41" s="337"/>
      <c r="Y41" s="337"/>
      <c r="Z41" s="337"/>
      <c r="AA41" s="337"/>
      <c r="AB41" s="337"/>
      <c r="AC41" s="1284"/>
    </row>
    <row r="42" spans="1:29" ht="15" customHeight="1">
      <c r="A42" s="1280">
        <v>13</v>
      </c>
      <c r="B42" s="1280" t="s">
        <v>7669</v>
      </c>
      <c r="C42" s="1280"/>
      <c r="D42" s="1280" t="s">
        <v>7410</v>
      </c>
      <c r="E42" s="336"/>
      <c r="F42" s="336"/>
      <c r="G42" s="336"/>
      <c r="H42" s="336"/>
      <c r="I42" s="336"/>
      <c r="J42" s="336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1283"/>
    </row>
    <row r="43" spans="1:29" ht="15" customHeight="1">
      <c r="A43" s="1280"/>
      <c r="B43" s="1280"/>
      <c r="C43" s="1280"/>
      <c r="D43" s="1280"/>
      <c r="E43" s="337"/>
      <c r="F43" s="337"/>
      <c r="G43" s="337"/>
      <c r="H43" s="337"/>
      <c r="I43" s="337"/>
      <c r="J43" s="337"/>
      <c r="K43" s="337"/>
      <c r="L43" s="337"/>
      <c r="M43" s="337"/>
      <c r="N43" s="337"/>
      <c r="O43" s="337"/>
      <c r="P43" s="337"/>
      <c r="Q43" s="337"/>
      <c r="R43" s="337"/>
      <c r="S43" s="337"/>
      <c r="T43" s="337"/>
      <c r="U43" s="337"/>
      <c r="V43" s="337"/>
      <c r="W43" s="337"/>
      <c r="X43" s="337"/>
      <c r="Y43" s="337"/>
      <c r="Z43" s="337"/>
      <c r="AA43" s="337"/>
      <c r="AB43" s="337"/>
      <c r="AC43" s="1284"/>
    </row>
    <row r="44" spans="1:29" ht="15" customHeight="1">
      <c r="A44" s="1282">
        <v>14</v>
      </c>
      <c r="B44" s="1280" t="s">
        <v>7670</v>
      </c>
      <c r="C44" s="1280"/>
      <c r="D44" s="1280" t="s">
        <v>7410</v>
      </c>
      <c r="E44" s="336"/>
      <c r="F44" s="336"/>
      <c r="G44" s="336"/>
      <c r="H44" s="336"/>
      <c r="I44" s="336"/>
      <c r="J44" s="336"/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  <c r="AA44" s="336"/>
      <c r="AB44" s="336"/>
      <c r="AC44" s="1283"/>
    </row>
    <row r="45" spans="1:29" ht="15" customHeight="1">
      <c r="A45" s="1280"/>
      <c r="B45" s="1280"/>
      <c r="C45" s="1280"/>
      <c r="D45" s="1280"/>
      <c r="E45" s="337"/>
      <c r="F45" s="337"/>
      <c r="G45" s="337"/>
      <c r="H45" s="337"/>
      <c r="I45" s="337"/>
      <c r="J45" s="337"/>
      <c r="K45" s="337"/>
      <c r="L45" s="337"/>
      <c r="M45" s="337"/>
      <c r="N45" s="337"/>
      <c r="O45" s="337"/>
      <c r="P45" s="337"/>
      <c r="Q45" s="337"/>
      <c r="R45" s="337"/>
      <c r="S45" s="337"/>
      <c r="T45" s="337"/>
      <c r="U45" s="337"/>
      <c r="V45" s="337"/>
      <c r="W45" s="337"/>
      <c r="X45" s="337"/>
      <c r="Y45" s="337"/>
      <c r="Z45" s="337"/>
      <c r="AA45" s="337"/>
      <c r="AB45" s="337"/>
      <c r="AC45" s="1284"/>
    </row>
    <row r="46" spans="1:29" ht="15" customHeight="1">
      <c r="A46" s="1280">
        <v>15</v>
      </c>
      <c r="B46" s="1280" t="s">
        <v>7671</v>
      </c>
      <c r="C46" s="1280"/>
      <c r="D46" s="1280" t="s">
        <v>7410</v>
      </c>
      <c r="E46" s="336"/>
      <c r="F46" s="336"/>
      <c r="G46" s="336"/>
      <c r="H46" s="336"/>
      <c r="I46" s="336"/>
      <c r="J46" s="336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  <c r="AA46" s="336"/>
      <c r="AB46" s="336"/>
      <c r="AC46" s="1283"/>
    </row>
    <row r="47" spans="1:29" ht="15" customHeight="1">
      <c r="A47" s="1280"/>
      <c r="B47" s="1280"/>
      <c r="C47" s="1280"/>
      <c r="D47" s="1280"/>
      <c r="E47" s="337"/>
      <c r="F47" s="337"/>
      <c r="G47" s="337"/>
      <c r="H47" s="337"/>
      <c r="I47" s="337"/>
      <c r="J47" s="337"/>
      <c r="K47" s="337"/>
      <c r="L47" s="337"/>
      <c r="M47" s="337"/>
      <c r="N47" s="337"/>
      <c r="O47" s="337"/>
      <c r="P47" s="337"/>
      <c r="Q47" s="337"/>
      <c r="R47" s="337"/>
      <c r="S47" s="337"/>
      <c r="T47" s="337"/>
      <c r="U47" s="337"/>
      <c r="V47" s="337"/>
      <c r="W47" s="337"/>
      <c r="X47" s="337"/>
      <c r="Y47" s="337"/>
      <c r="Z47" s="337"/>
      <c r="AA47" s="337"/>
      <c r="AB47" s="337"/>
      <c r="AC47" s="1284"/>
    </row>
    <row r="48" spans="1:29" ht="15" customHeight="1">
      <c r="A48" s="1282">
        <v>16</v>
      </c>
      <c r="B48" s="1280" t="s">
        <v>7672</v>
      </c>
      <c r="C48" s="1280"/>
      <c r="D48" s="1280" t="s">
        <v>7410</v>
      </c>
      <c r="E48" s="336"/>
      <c r="F48" s="336"/>
      <c r="G48" s="336"/>
      <c r="H48" s="336"/>
      <c r="I48" s="336"/>
      <c r="J48" s="336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  <c r="AA48" s="336"/>
      <c r="AB48" s="336"/>
      <c r="AC48" s="1283"/>
    </row>
    <row r="49" spans="1:29" ht="15" customHeight="1">
      <c r="A49" s="1280"/>
      <c r="B49" s="1280"/>
      <c r="C49" s="1280"/>
      <c r="D49" s="1280"/>
      <c r="E49" s="337"/>
      <c r="F49" s="337"/>
      <c r="G49" s="337"/>
      <c r="H49" s="337"/>
      <c r="I49" s="337"/>
      <c r="J49" s="337"/>
      <c r="K49" s="337"/>
      <c r="L49" s="337"/>
      <c r="M49" s="337"/>
      <c r="N49" s="337"/>
      <c r="O49" s="337"/>
      <c r="P49" s="337"/>
      <c r="Q49" s="337"/>
      <c r="R49" s="337"/>
      <c r="S49" s="337"/>
      <c r="T49" s="337"/>
      <c r="U49" s="337"/>
      <c r="V49" s="337"/>
      <c r="W49" s="337"/>
      <c r="X49" s="337"/>
      <c r="Y49" s="337"/>
      <c r="Z49" s="337"/>
      <c r="AA49" s="337"/>
      <c r="AB49" s="337"/>
      <c r="AC49" s="1284"/>
    </row>
    <row r="50" spans="1:29" ht="15" customHeight="1">
      <c r="A50" s="1280">
        <v>17</v>
      </c>
      <c r="B50" s="1280" t="s">
        <v>7673</v>
      </c>
      <c r="C50" s="1280"/>
      <c r="D50" s="1280" t="s">
        <v>7410</v>
      </c>
      <c r="E50" s="336"/>
      <c r="F50" s="336"/>
      <c r="G50" s="336"/>
      <c r="H50" s="336"/>
      <c r="I50" s="336"/>
      <c r="J50" s="336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  <c r="AA50" s="336"/>
      <c r="AB50" s="336"/>
      <c r="AC50" s="1283"/>
    </row>
    <row r="51" spans="1:29" ht="15" customHeight="1">
      <c r="A51" s="1280"/>
      <c r="B51" s="1280"/>
      <c r="C51" s="1280"/>
      <c r="D51" s="1280"/>
      <c r="E51" s="337"/>
      <c r="F51" s="337"/>
      <c r="G51" s="337"/>
      <c r="H51" s="337"/>
      <c r="I51" s="337"/>
      <c r="J51" s="337"/>
      <c r="K51" s="337"/>
      <c r="L51" s="337"/>
      <c r="M51" s="337"/>
      <c r="N51" s="337"/>
      <c r="O51" s="337"/>
      <c r="P51" s="337"/>
      <c r="Q51" s="337"/>
      <c r="R51" s="337"/>
      <c r="S51" s="337"/>
      <c r="T51" s="337"/>
      <c r="U51" s="337"/>
      <c r="V51" s="337"/>
      <c r="W51" s="337"/>
      <c r="X51" s="337"/>
      <c r="Y51" s="337"/>
      <c r="Z51" s="337"/>
      <c r="AA51" s="337"/>
      <c r="AB51" s="337"/>
      <c r="AC51" s="1284"/>
    </row>
    <row r="52" spans="1:29" ht="15" customHeight="1">
      <c r="A52" s="1282">
        <v>18</v>
      </c>
      <c r="B52" s="1280" t="s">
        <v>7674</v>
      </c>
      <c r="C52" s="1280"/>
      <c r="D52" s="1280" t="s">
        <v>7410</v>
      </c>
      <c r="E52" s="336"/>
      <c r="F52" s="336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  <c r="AA52" s="336"/>
      <c r="AB52" s="336"/>
      <c r="AC52" s="1283"/>
    </row>
    <row r="53" spans="1:29" ht="15" customHeight="1">
      <c r="A53" s="1280"/>
      <c r="B53" s="1280"/>
      <c r="C53" s="1280"/>
      <c r="D53" s="1280"/>
      <c r="E53" s="337"/>
      <c r="F53" s="337"/>
      <c r="G53" s="337"/>
      <c r="H53" s="337"/>
      <c r="I53" s="337"/>
      <c r="J53" s="337"/>
      <c r="K53" s="337"/>
      <c r="L53" s="337"/>
      <c r="M53" s="337"/>
      <c r="N53" s="337"/>
      <c r="O53" s="337"/>
      <c r="P53" s="337"/>
      <c r="Q53" s="337"/>
      <c r="R53" s="337"/>
      <c r="S53" s="337"/>
      <c r="T53" s="337"/>
      <c r="U53" s="337"/>
      <c r="V53" s="337"/>
      <c r="W53" s="337"/>
      <c r="X53" s="337"/>
      <c r="Y53" s="337"/>
      <c r="Z53" s="337"/>
      <c r="AA53" s="337"/>
      <c r="AB53" s="337"/>
      <c r="AC53" s="1284"/>
    </row>
    <row r="54" spans="1:29" ht="15" customHeight="1">
      <c r="A54" s="1280">
        <v>19</v>
      </c>
      <c r="B54" s="1280" t="s">
        <v>7675</v>
      </c>
      <c r="C54" s="1280"/>
      <c r="D54" s="1280" t="s">
        <v>7410</v>
      </c>
      <c r="E54" s="336"/>
      <c r="F54" s="336"/>
      <c r="G54" s="336"/>
      <c r="H54" s="336"/>
      <c r="I54" s="336"/>
      <c r="J54" s="336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  <c r="AA54" s="336"/>
      <c r="AB54" s="336"/>
      <c r="AC54" s="1283"/>
    </row>
    <row r="55" spans="1:29" ht="15" customHeight="1">
      <c r="A55" s="1280"/>
      <c r="B55" s="1280"/>
      <c r="C55" s="1280"/>
      <c r="D55" s="1280"/>
      <c r="E55" s="337"/>
      <c r="F55" s="337"/>
      <c r="G55" s="337"/>
      <c r="H55" s="337"/>
      <c r="I55" s="337"/>
      <c r="J55" s="337"/>
      <c r="K55" s="337"/>
      <c r="L55" s="337"/>
      <c r="M55" s="337"/>
      <c r="N55" s="337"/>
      <c r="O55" s="337"/>
      <c r="P55" s="337"/>
      <c r="Q55" s="337"/>
      <c r="R55" s="337"/>
      <c r="S55" s="337"/>
      <c r="T55" s="337"/>
      <c r="U55" s="337"/>
      <c r="V55" s="337"/>
      <c r="W55" s="337"/>
      <c r="X55" s="337"/>
      <c r="Y55" s="337"/>
      <c r="Z55" s="337"/>
      <c r="AA55" s="337"/>
      <c r="AB55" s="337"/>
      <c r="AC55" s="1284"/>
    </row>
    <row r="56" spans="1:29" ht="15" customHeight="1">
      <c r="A56" s="1282">
        <v>20</v>
      </c>
      <c r="B56" s="1280" t="s">
        <v>7676</v>
      </c>
      <c r="C56" s="1280"/>
      <c r="D56" s="1280" t="s">
        <v>7410</v>
      </c>
      <c r="E56" s="336"/>
      <c r="F56" s="336"/>
      <c r="G56" s="336"/>
      <c r="H56" s="336"/>
      <c r="I56" s="336"/>
      <c r="J56" s="336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  <c r="AA56" s="336"/>
      <c r="AB56" s="336"/>
      <c r="AC56" s="1283"/>
    </row>
    <row r="57" spans="1:29" ht="15" customHeight="1">
      <c r="A57" s="1280"/>
      <c r="B57" s="1280"/>
      <c r="C57" s="1280"/>
      <c r="D57" s="1280"/>
      <c r="E57" s="337"/>
      <c r="F57" s="337"/>
      <c r="G57" s="337"/>
      <c r="H57" s="337"/>
      <c r="I57" s="337"/>
      <c r="J57" s="337"/>
      <c r="K57" s="337"/>
      <c r="L57" s="337"/>
      <c r="M57" s="337"/>
      <c r="N57" s="337"/>
      <c r="O57" s="337"/>
      <c r="P57" s="337"/>
      <c r="Q57" s="337"/>
      <c r="R57" s="337"/>
      <c r="S57" s="337"/>
      <c r="T57" s="337"/>
      <c r="U57" s="337"/>
      <c r="V57" s="337"/>
      <c r="W57" s="337"/>
      <c r="X57" s="337"/>
      <c r="Y57" s="337"/>
      <c r="Z57" s="337"/>
      <c r="AA57" s="337"/>
      <c r="AB57" s="337"/>
      <c r="AC57" s="1284"/>
    </row>
    <row r="58" spans="1:29" ht="15" customHeight="1">
      <c r="A58" s="1280">
        <v>21</v>
      </c>
      <c r="B58" s="1280" t="s">
        <v>7677</v>
      </c>
      <c r="C58" s="1280"/>
      <c r="D58" s="1280" t="s">
        <v>7410</v>
      </c>
      <c r="E58" s="336"/>
      <c r="F58" s="336"/>
      <c r="G58" s="336"/>
      <c r="H58" s="336"/>
      <c r="I58" s="336"/>
      <c r="J58" s="336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  <c r="AA58" s="336"/>
      <c r="AB58" s="336"/>
      <c r="AC58" s="1283"/>
    </row>
    <row r="59" spans="1:29" ht="15" customHeight="1">
      <c r="A59" s="1280"/>
      <c r="B59" s="1280"/>
      <c r="C59" s="1280"/>
      <c r="D59" s="1280"/>
      <c r="E59" s="337"/>
      <c r="F59" s="337"/>
      <c r="G59" s="337"/>
      <c r="H59" s="337"/>
      <c r="I59" s="337"/>
      <c r="J59" s="337"/>
      <c r="K59" s="337"/>
      <c r="L59" s="337"/>
      <c r="M59" s="337"/>
      <c r="N59" s="337"/>
      <c r="O59" s="337"/>
      <c r="P59" s="337"/>
      <c r="Q59" s="337"/>
      <c r="R59" s="337"/>
      <c r="S59" s="337"/>
      <c r="T59" s="337"/>
      <c r="U59" s="337"/>
      <c r="V59" s="337"/>
      <c r="W59" s="337"/>
      <c r="X59" s="337"/>
      <c r="Y59" s="337"/>
      <c r="Z59" s="337"/>
      <c r="AA59" s="337"/>
      <c r="AB59" s="337"/>
      <c r="AC59" s="1284"/>
    </row>
    <row r="60" spans="1:29" ht="15" customHeight="1">
      <c r="A60" s="1282">
        <v>22</v>
      </c>
      <c r="B60" s="1280" t="s">
        <v>7678</v>
      </c>
      <c r="C60" s="1280"/>
      <c r="D60" s="1280" t="s">
        <v>7410</v>
      </c>
      <c r="E60" s="336"/>
      <c r="F60" s="336"/>
      <c r="G60" s="336"/>
      <c r="H60" s="336"/>
      <c r="I60" s="336"/>
      <c r="J60" s="336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  <c r="AA60" s="336"/>
      <c r="AB60" s="336"/>
      <c r="AC60" s="1283"/>
    </row>
    <row r="61" spans="1:29" ht="15" customHeight="1">
      <c r="A61" s="1280"/>
      <c r="B61" s="1280"/>
      <c r="C61" s="1280"/>
      <c r="D61" s="1280"/>
      <c r="E61" s="337"/>
      <c r="F61" s="337"/>
      <c r="G61" s="337"/>
      <c r="H61" s="337"/>
      <c r="I61" s="337"/>
      <c r="J61" s="337"/>
      <c r="K61" s="337"/>
      <c r="L61" s="337"/>
      <c r="M61" s="337"/>
      <c r="N61" s="337"/>
      <c r="O61" s="337"/>
      <c r="P61" s="337"/>
      <c r="Q61" s="337"/>
      <c r="R61" s="337"/>
      <c r="S61" s="337"/>
      <c r="T61" s="337"/>
      <c r="U61" s="337"/>
      <c r="V61" s="337"/>
      <c r="W61" s="337"/>
      <c r="X61" s="337"/>
      <c r="Y61" s="337"/>
      <c r="Z61" s="337"/>
      <c r="AA61" s="337"/>
      <c r="AB61" s="337"/>
      <c r="AC61" s="1284"/>
    </row>
    <row r="62" spans="1:29" ht="15" customHeight="1">
      <c r="A62" s="1280">
        <v>23</v>
      </c>
      <c r="B62" s="1280" t="s">
        <v>7679</v>
      </c>
      <c r="C62" s="1280"/>
      <c r="D62" s="1280" t="s">
        <v>7410</v>
      </c>
      <c r="E62" s="336"/>
      <c r="F62" s="336"/>
      <c r="G62" s="336"/>
      <c r="H62" s="336"/>
      <c r="I62" s="336"/>
      <c r="J62" s="336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  <c r="AA62" s="336"/>
      <c r="AB62" s="336"/>
      <c r="AC62" s="1283"/>
    </row>
    <row r="63" spans="1:29" ht="15" customHeight="1">
      <c r="A63" s="1280"/>
      <c r="B63" s="1280"/>
      <c r="C63" s="1280"/>
      <c r="D63" s="1280"/>
      <c r="E63" s="337"/>
      <c r="F63" s="337"/>
      <c r="G63" s="337"/>
      <c r="H63" s="337"/>
      <c r="I63" s="337"/>
      <c r="J63" s="337"/>
      <c r="K63" s="337"/>
      <c r="L63" s="337"/>
      <c r="M63" s="337"/>
      <c r="N63" s="337"/>
      <c r="O63" s="337"/>
      <c r="P63" s="337"/>
      <c r="Q63" s="337"/>
      <c r="R63" s="337"/>
      <c r="S63" s="337"/>
      <c r="T63" s="337"/>
      <c r="U63" s="337"/>
      <c r="V63" s="337"/>
      <c r="W63" s="337"/>
      <c r="X63" s="337"/>
      <c r="Y63" s="337"/>
      <c r="Z63" s="337"/>
      <c r="AA63" s="337"/>
      <c r="AB63" s="337"/>
      <c r="AC63" s="1284"/>
    </row>
    <row r="64" spans="1:29" ht="15" customHeight="1">
      <c r="A64" s="1282">
        <v>24</v>
      </c>
      <c r="B64" s="1280" t="s">
        <v>7680</v>
      </c>
      <c r="C64" s="1280"/>
      <c r="D64" s="1280" t="s">
        <v>7410</v>
      </c>
      <c r="E64" s="336"/>
      <c r="F64" s="336"/>
      <c r="G64" s="336"/>
      <c r="H64" s="336"/>
      <c r="I64" s="336"/>
      <c r="J64" s="336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  <c r="AA64" s="336"/>
      <c r="AB64" s="336"/>
      <c r="AC64" s="1283"/>
    </row>
    <row r="65" spans="1:29" ht="15" customHeight="1">
      <c r="A65" s="1280"/>
      <c r="B65" s="1280"/>
      <c r="C65" s="1280"/>
      <c r="D65" s="1280"/>
      <c r="E65" s="337"/>
      <c r="F65" s="337"/>
      <c r="G65" s="337"/>
      <c r="H65" s="337"/>
      <c r="I65" s="337"/>
      <c r="J65" s="337"/>
      <c r="K65" s="337"/>
      <c r="L65" s="337"/>
      <c r="M65" s="337"/>
      <c r="N65" s="337"/>
      <c r="O65" s="337"/>
      <c r="P65" s="337"/>
      <c r="Q65" s="337"/>
      <c r="R65" s="337"/>
      <c r="S65" s="337"/>
      <c r="T65" s="337"/>
      <c r="U65" s="337"/>
      <c r="V65" s="337"/>
      <c r="W65" s="337"/>
      <c r="X65" s="337"/>
      <c r="Y65" s="337"/>
      <c r="Z65" s="337"/>
      <c r="AA65" s="337"/>
      <c r="AB65" s="337"/>
      <c r="AC65" s="1284"/>
    </row>
    <row r="66" spans="1:29" ht="15" customHeight="1">
      <c r="A66" s="1280">
        <v>25</v>
      </c>
      <c r="B66" s="1280" t="s">
        <v>7681</v>
      </c>
      <c r="C66" s="1280"/>
      <c r="D66" s="1280" t="s">
        <v>7410</v>
      </c>
      <c r="E66" s="336"/>
      <c r="F66" s="336"/>
      <c r="G66" s="336"/>
      <c r="H66" s="336"/>
      <c r="I66" s="336"/>
      <c r="J66" s="336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  <c r="AA66" s="336"/>
      <c r="AB66" s="336"/>
      <c r="AC66" s="1283"/>
    </row>
    <row r="67" spans="1:29" ht="15" customHeight="1">
      <c r="A67" s="1280"/>
      <c r="B67" s="1280"/>
      <c r="C67" s="1280"/>
      <c r="D67" s="1280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7"/>
      <c r="P67" s="337"/>
      <c r="Q67" s="337"/>
      <c r="R67" s="337"/>
      <c r="S67" s="337"/>
      <c r="T67" s="337"/>
      <c r="U67" s="337"/>
      <c r="V67" s="337"/>
      <c r="W67" s="337"/>
      <c r="X67" s="337"/>
      <c r="Y67" s="337"/>
      <c r="Z67" s="337"/>
      <c r="AA67" s="337"/>
      <c r="AB67" s="337"/>
      <c r="AC67" s="1284"/>
    </row>
    <row r="68" spans="1:29" ht="15" customHeight="1">
      <c r="A68" s="1282">
        <v>26</v>
      </c>
      <c r="B68" s="1280" t="s">
        <v>7682</v>
      </c>
      <c r="C68" s="1280"/>
      <c r="D68" s="1280" t="s">
        <v>7410</v>
      </c>
      <c r="E68" s="336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  <c r="AA68" s="336"/>
      <c r="AB68" s="336"/>
      <c r="AC68" s="1283"/>
    </row>
    <row r="69" spans="1:29" ht="15" customHeight="1">
      <c r="A69" s="1280"/>
      <c r="B69" s="1280"/>
      <c r="C69" s="1280"/>
      <c r="D69" s="1280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7"/>
      <c r="S69" s="337"/>
      <c r="T69" s="337"/>
      <c r="U69" s="337"/>
      <c r="V69" s="337"/>
      <c r="W69" s="337"/>
      <c r="X69" s="337"/>
      <c r="Y69" s="337"/>
      <c r="Z69" s="337"/>
      <c r="AA69" s="337"/>
      <c r="AB69" s="337"/>
      <c r="AC69" s="1284"/>
    </row>
    <row r="70" spans="1:29" ht="15" customHeight="1">
      <c r="A70" s="1280">
        <v>27</v>
      </c>
      <c r="B70" s="1280" t="s">
        <v>7683</v>
      </c>
      <c r="C70" s="1280"/>
      <c r="D70" s="1280" t="s">
        <v>7410</v>
      </c>
      <c r="E70" s="336"/>
      <c r="F70" s="336"/>
      <c r="G70" s="336"/>
      <c r="H70" s="336"/>
      <c r="I70" s="336"/>
      <c r="J70" s="336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  <c r="AA70" s="336"/>
      <c r="AB70" s="336"/>
      <c r="AC70" s="1283"/>
    </row>
    <row r="71" spans="1:29" ht="15" customHeight="1">
      <c r="A71" s="1280"/>
      <c r="B71" s="1280"/>
      <c r="C71" s="1280"/>
      <c r="D71" s="1280"/>
      <c r="E71" s="337"/>
      <c r="F71" s="337"/>
      <c r="G71" s="337"/>
      <c r="H71" s="337"/>
      <c r="I71" s="337"/>
      <c r="J71" s="337"/>
      <c r="K71" s="337"/>
      <c r="L71" s="337"/>
      <c r="M71" s="337"/>
      <c r="N71" s="337"/>
      <c r="O71" s="337"/>
      <c r="P71" s="337"/>
      <c r="Q71" s="337"/>
      <c r="R71" s="337"/>
      <c r="S71" s="337"/>
      <c r="T71" s="337"/>
      <c r="U71" s="337"/>
      <c r="V71" s="337"/>
      <c r="W71" s="337"/>
      <c r="X71" s="337"/>
      <c r="Y71" s="337"/>
      <c r="Z71" s="337"/>
      <c r="AA71" s="337"/>
      <c r="AB71" s="337"/>
      <c r="AC71" s="1284"/>
    </row>
    <row r="72" spans="1:29" ht="15" customHeight="1">
      <c r="A72" s="1282">
        <v>28</v>
      </c>
      <c r="B72" s="1280" t="s">
        <v>7684</v>
      </c>
      <c r="C72" s="1280"/>
      <c r="D72" s="1280" t="s">
        <v>7410</v>
      </c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  <c r="AA72" s="336"/>
      <c r="AB72" s="336"/>
      <c r="AC72" s="1283"/>
    </row>
    <row r="73" spans="1:29" ht="15" customHeight="1">
      <c r="A73" s="1280"/>
      <c r="B73" s="1280"/>
      <c r="C73" s="1280"/>
      <c r="D73" s="1280"/>
      <c r="E73" s="337"/>
      <c r="F73" s="337"/>
      <c r="G73" s="337"/>
      <c r="H73" s="337"/>
      <c r="I73" s="337"/>
      <c r="J73" s="337"/>
      <c r="K73" s="337"/>
      <c r="L73" s="337"/>
      <c r="M73" s="337"/>
      <c r="N73" s="337"/>
      <c r="O73" s="337"/>
      <c r="P73" s="337"/>
      <c r="Q73" s="337"/>
      <c r="R73" s="337"/>
      <c r="S73" s="337"/>
      <c r="T73" s="337"/>
      <c r="U73" s="337"/>
      <c r="V73" s="337"/>
      <c r="W73" s="337"/>
      <c r="X73" s="337"/>
      <c r="Y73" s="337"/>
      <c r="Z73" s="337"/>
      <c r="AA73" s="337"/>
      <c r="AB73" s="337"/>
      <c r="AC73" s="1284"/>
    </row>
    <row r="74" spans="1:29" ht="15" customHeight="1">
      <c r="A74" s="1280">
        <v>29</v>
      </c>
      <c r="B74" s="1280" t="s">
        <v>7685</v>
      </c>
      <c r="C74" s="1280"/>
      <c r="D74" s="1280" t="s">
        <v>7410</v>
      </c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  <c r="AA74" s="336"/>
      <c r="AB74" s="336"/>
      <c r="AC74" s="1283"/>
    </row>
    <row r="75" spans="1:29" ht="15" customHeight="1">
      <c r="A75" s="1280"/>
      <c r="B75" s="1280"/>
      <c r="C75" s="1280"/>
      <c r="D75" s="1280"/>
      <c r="E75" s="337"/>
      <c r="F75" s="337"/>
      <c r="G75" s="337"/>
      <c r="H75" s="337"/>
      <c r="I75" s="337"/>
      <c r="J75" s="337"/>
      <c r="K75" s="337"/>
      <c r="L75" s="337"/>
      <c r="M75" s="337"/>
      <c r="N75" s="337"/>
      <c r="O75" s="337"/>
      <c r="P75" s="337"/>
      <c r="Q75" s="337"/>
      <c r="R75" s="337"/>
      <c r="S75" s="337"/>
      <c r="T75" s="337"/>
      <c r="U75" s="337"/>
      <c r="V75" s="337"/>
      <c r="W75" s="337"/>
      <c r="X75" s="337"/>
      <c r="Y75" s="337"/>
      <c r="Z75" s="337"/>
      <c r="AA75" s="337"/>
      <c r="AB75" s="337"/>
      <c r="AC75" s="1284"/>
    </row>
    <row r="76" spans="1:29" ht="15" customHeight="1">
      <c r="A76" s="1282">
        <v>30</v>
      </c>
      <c r="B76" s="1280" t="s">
        <v>7686</v>
      </c>
      <c r="C76" s="1280"/>
      <c r="D76" s="1280" t="s">
        <v>7410</v>
      </c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  <c r="AA76" s="336"/>
      <c r="AB76" s="336"/>
      <c r="AC76" s="1283"/>
    </row>
    <row r="77" spans="1:29" ht="15" customHeight="1">
      <c r="A77" s="1280"/>
      <c r="B77" s="1280"/>
      <c r="C77" s="1280"/>
      <c r="D77" s="1280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7"/>
      <c r="T77" s="337"/>
      <c r="U77" s="337"/>
      <c r="V77" s="337"/>
      <c r="W77" s="337"/>
      <c r="X77" s="337"/>
      <c r="Y77" s="337"/>
      <c r="Z77" s="337"/>
      <c r="AA77" s="337"/>
      <c r="AB77" s="337"/>
      <c r="AC77" s="1284"/>
    </row>
    <row r="78" spans="1:29" ht="15" customHeight="1">
      <c r="A78" s="1280">
        <v>31</v>
      </c>
      <c r="B78" s="1280" t="s">
        <v>7687</v>
      </c>
      <c r="C78" s="1280"/>
      <c r="D78" s="1280" t="s">
        <v>7410</v>
      </c>
      <c r="E78" s="336"/>
      <c r="F78" s="336"/>
      <c r="G78" s="336"/>
      <c r="H78" s="336"/>
      <c r="I78" s="336"/>
      <c r="J78" s="336"/>
      <c r="K78" s="336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  <c r="AA78" s="336"/>
      <c r="AB78" s="336"/>
      <c r="AC78" s="1283"/>
    </row>
    <row r="79" spans="1:29" ht="15" customHeight="1">
      <c r="A79" s="1280"/>
      <c r="B79" s="1280"/>
      <c r="C79" s="1280"/>
      <c r="D79" s="1280"/>
      <c r="E79" s="337"/>
      <c r="F79" s="337"/>
      <c r="G79" s="337"/>
      <c r="H79" s="337"/>
      <c r="I79" s="337"/>
      <c r="J79" s="337"/>
      <c r="K79" s="337"/>
      <c r="L79" s="337"/>
      <c r="M79" s="337"/>
      <c r="N79" s="337"/>
      <c r="O79" s="337"/>
      <c r="P79" s="337"/>
      <c r="Q79" s="337"/>
      <c r="R79" s="337"/>
      <c r="S79" s="337"/>
      <c r="T79" s="337"/>
      <c r="U79" s="337"/>
      <c r="V79" s="337"/>
      <c r="W79" s="337"/>
      <c r="X79" s="337"/>
      <c r="Y79" s="337"/>
      <c r="Z79" s="337"/>
      <c r="AA79" s="337"/>
      <c r="AB79" s="337"/>
      <c r="AC79" s="1284"/>
    </row>
    <row r="80" spans="1:29" ht="15" customHeight="1">
      <c r="A80" s="1282">
        <v>32</v>
      </c>
      <c r="B80" s="1280" t="s">
        <v>7688</v>
      </c>
      <c r="C80" s="1280"/>
      <c r="D80" s="1280" t="s">
        <v>7410</v>
      </c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  <c r="AA80" s="336"/>
      <c r="AB80" s="336"/>
      <c r="AC80" s="1283"/>
    </row>
    <row r="81" spans="1:29" ht="15" customHeight="1">
      <c r="A81" s="1280"/>
      <c r="B81" s="1280"/>
      <c r="C81" s="1280"/>
      <c r="D81" s="1280"/>
      <c r="E81" s="337"/>
      <c r="F81" s="337"/>
      <c r="G81" s="337"/>
      <c r="H81" s="337"/>
      <c r="I81" s="337"/>
      <c r="J81" s="337"/>
      <c r="K81" s="337"/>
      <c r="L81" s="337"/>
      <c r="M81" s="337"/>
      <c r="N81" s="337"/>
      <c r="O81" s="337"/>
      <c r="P81" s="337"/>
      <c r="Q81" s="337"/>
      <c r="R81" s="337"/>
      <c r="S81" s="337"/>
      <c r="T81" s="337"/>
      <c r="U81" s="337"/>
      <c r="V81" s="337"/>
      <c r="W81" s="337"/>
      <c r="X81" s="337"/>
      <c r="Y81" s="337"/>
      <c r="Z81" s="337"/>
      <c r="AA81" s="337"/>
      <c r="AB81" s="337"/>
      <c r="AC81" s="1284"/>
    </row>
    <row r="82" spans="1:29" ht="15" customHeight="1">
      <c r="A82" s="1280">
        <v>33</v>
      </c>
      <c r="B82" s="1280" t="s">
        <v>7689</v>
      </c>
      <c r="C82" s="1280"/>
      <c r="D82" s="1280" t="s">
        <v>7410</v>
      </c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  <c r="AA82" s="336"/>
      <c r="AB82" s="336"/>
      <c r="AC82" s="1283"/>
    </row>
    <row r="83" spans="1:29" ht="15" customHeight="1">
      <c r="A83" s="1280"/>
      <c r="B83" s="1280"/>
      <c r="C83" s="1280"/>
      <c r="D83" s="1280"/>
      <c r="E83" s="337"/>
      <c r="F83" s="337"/>
      <c r="G83" s="337"/>
      <c r="H83" s="337"/>
      <c r="I83" s="337"/>
      <c r="J83" s="337"/>
      <c r="K83" s="337"/>
      <c r="L83" s="337"/>
      <c r="M83" s="337"/>
      <c r="N83" s="337"/>
      <c r="O83" s="337"/>
      <c r="P83" s="337"/>
      <c r="Q83" s="337"/>
      <c r="R83" s="337"/>
      <c r="S83" s="337"/>
      <c r="T83" s="337"/>
      <c r="U83" s="337"/>
      <c r="V83" s="337"/>
      <c r="W83" s="337"/>
      <c r="X83" s="337"/>
      <c r="Y83" s="337"/>
      <c r="Z83" s="337"/>
      <c r="AA83" s="337"/>
      <c r="AB83" s="337"/>
      <c r="AC83" s="1284"/>
    </row>
    <row r="84" spans="1:29" ht="15" customHeight="1">
      <c r="A84" s="1282">
        <v>34</v>
      </c>
      <c r="B84" s="1280" t="s">
        <v>7690</v>
      </c>
      <c r="C84" s="1280"/>
      <c r="D84" s="1280" t="s">
        <v>7410</v>
      </c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  <c r="AA84" s="336"/>
      <c r="AB84" s="336"/>
      <c r="AC84" s="1283"/>
    </row>
    <row r="85" spans="1:29" ht="15" customHeight="1">
      <c r="A85" s="1280"/>
      <c r="B85" s="1280"/>
      <c r="C85" s="1280"/>
      <c r="D85" s="1280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7"/>
      <c r="T85" s="337"/>
      <c r="U85" s="337"/>
      <c r="V85" s="337"/>
      <c r="W85" s="337"/>
      <c r="X85" s="337"/>
      <c r="Y85" s="337"/>
      <c r="Z85" s="337"/>
      <c r="AA85" s="337"/>
      <c r="AB85" s="337"/>
      <c r="AC85" s="1284"/>
    </row>
    <row r="86" spans="1:29" ht="15" customHeight="1">
      <c r="A86" s="1280">
        <v>35</v>
      </c>
      <c r="B86" s="1280" t="s">
        <v>7691</v>
      </c>
      <c r="C86" s="1280"/>
      <c r="D86" s="1280" t="s">
        <v>7410</v>
      </c>
      <c r="E86" s="336"/>
      <c r="F86" s="336"/>
      <c r="G86" s="336"/>
      <c r="H86" s="336"/>
      <c r="I86" s="336"/>
      <c r="J86" s="336"/>
      <c r="K86" s="336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  <c r="AA86" s="336"/>
      <c r="AB86" s="336"/>
      <c r="AC86" s="1283"/>
    </row>
    <row r="87" spans="1:29" ht="15" customHeight="1">
      <c r="A87" s="1280"/>
      <c r="B87" s="1280"/>
      <c r="C87" s="1280"/>
      <c r="D87" s="1280"/>
      <c r="E87" s="337"/>
      <c r="F87" s="337"/>
      <c r="G87" s="337"/>
      <c r="H87" s="337"/>
      <c r="I87" s="337"/>
      <c r="J87" s="337"/>
      <c r="K87" s="337"/>
      <c r="L87" s="337"/>
      <c r="M87" s="337"/>
      <c r="N87" s="337"/>
      <c r="O87" s="337"/>
      <c r="P87" s="337"/>
      <c r="Q87" s="337"/>
      <c r="R87" s="337"/>
      <c r="S87" s="337"/>
      <c r="T87" s="337"/>
      <c r="U87" s="337"/>
      <c r="V87" s="337"/>
      <c r="W87" s="337"/>
      <c r="X87" s="337"/>
      <c r="Y87" s="337"/>
      <c r="Z87" s="337"/>
      <c r="AA87" s="337"/>
      <c r="AB87" s="337"/>
      <c r="AC87" s="1284"/>
    </row>
    <row r="88" spans="1:29" ht="15" customHeight="1">
      <c r="A88" s="1282">
        <v>36</v>
      </c>
      <c r="B88" s="1280" t="s">
        <v>7692</v>
      </c>
      <c r="C88" s="1280"/>
      <c r="D88" s="1280" t="s">
        <v>7410</v>
      </c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  <c r="AA88" s="336"/>
      <c r="AB88" s="336"/>
      <c r="AC88" s="1283"/>
    </row>
    <row r="89" spans="1:29" ht="15" customHeight="1">
      <c r="A89" s="1280"/>
      <c r="B89" s="1280"/>
      <c r="C89" s="1280"/>
      <c r="D89" s="1280"/>
      <c r="E89" s="337"/>
      <c r="F89" s="337"/>
      <c r="G89" s="337"/>
      <c r="H89" s="337"/>
      <c r="I89" s="337"/>
      <c r="J89" s="337"/>
      <c r="K89" s="337"/>
      <c r="L89" s="337"/>
      <c r="M89" s="337"/>
      <c r="N89" s="337"/>
      <c r="O89" s="337"/>
      <c r="P89" s="337"/>
      <c r="Q89" s="337"/>
      <c r="R89" s="337"/>
      <c r="S89" s="337"/>
      <c r="T89" s="337"/>
      <c r="U89" s="337"/>
      <c r="V89" s="337"/>
      <c r="W89" s="337"/>
      <c r="X89" s="337"/>
      <c r="Y89" s="337"/>
      <c r="Z89" s="337"/>
      <c r="AA89" s="337"/>
      <c r="AB89" s="337"/>
      <c r="AC89" s="1284"/>
    </row>
    <row r="90" spans="1:29" ht="15" customHeight="1">
      <c r="A90" s="1280">
        <v>37</v>
      </c>
      <c r="B90" s="1280" t="s">
        <v>7693</v>
      </c>
      <c r="C90" s="1280"/>
      <c r="D90" s="1280" t="s">
        <v>7410</v>
      </c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  <c r="AA90" s="336"/>
      <c r="AB90" s="336"/>
      <c r="AC90" s="1283"/>
    </row>
    <row r="91" spans="1:29" ht="15" customHeight="1">
      <c r="A91" s="1280"/>
      <c r="B91" s="1280"/>
      <c r="C91" s="1280"/>
      <c r="D91" s="1280"/>
      <c r="E91" s="337"/>
      <c r="F91" s="337"/>
      <c r="G91" s="337"/>
      <c r="H91" s="337"/>
      <c r="I91" s="337"/>
      <c r="J91" s="337"/>
      <c r="K91" s="337"/>
      <c r="L91" s="337"/>
      <c r="M91" s="337"/>
      <c r="N91" s="337"/>
      <c r="O91" s="337"/>
      <c r="P91" s="337"/>
      <c r="Q91" s="337"/>
      <c r="R91" s="337"/>
      <c r="S91" s="337"/>
      <c r="T91" s="337"/>
      <c r="U91" s="337"/>
      <c r="V91" s="337"/>
      <c r="W91" s="337"/>
      <c r="X91" s="337"/>
      <c r="Y91" s="337"/>
      <c r="Z91" s="337"/>
      <c r="AA91" s="337"/>
      <c r="AB91" s="337"/>
      <c r="AC91" s="1284"/>
    </row>
    <row r="92" spans="1:29" ht="15" customHeight="1">
      <c r="A92" s="1282">
        <v>38</v>
      </c>
      <c r="B92" s="1280" t="s">
        <v>7694</v>
      </c>
      <c r="C92" s="1280"/>
      <c r="D92" s="1280" t="s">
        <v>7410</v>
      </c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  <c r="AA92" s="336"/>
      <c r="AB92" s="336"/>
      <c r="AC92" s="1283"/>
    </row>
    <row r="93" spans="1:29" ht="15" customHeight="1">
      <c r="A93" s="1280"/>
      <c r="B93" s="1280"/>
      <c r="C93" s="1280"/>
      <c r="D93" s="1280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7"/>
      <c r="T93" s="337"/>
      <c r="U93" s="337"/>
      <c r="V93" s="337"/>
      <c r="W93" s="337"/>
      <c r="X93" s="337"/>
      <c r="Y93" s="337"/>
      <c r="Z93" s="337"/>
      <c r="AA93" s="337"/>
      <c r="AB93" s="337"/>
      <c r="AC93" s="1284"/>
    </row>
    <row r="94" spans="1:29" ht="15" customHeight="1">
      <c r="A94" s="1280">
        <v>39</v>
      </c>
      <c r="B94" s="1280" t="s">
        <v>7695</v>
      </c>
      <c r="C94" s="1280"/>
      <c r="D94" s="1280" t="s">
        <v>7410</v>
      </c>
      <c r="E94" s="336"/>
      <c r="F94" s="336"/>
      <c r="G94" s="336"/>
      <c r="H94" s="336"/>
      <c r="I94" s="336"/>
      <c r="J94" s="336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  <c r="AA94" s="336"/>
      <c r="AB94" s="336"/>
      <c r="AC94" s="1283"/>
    </row>
    <row r="95" spans="1:29" ht="15" customHeight="1">
      <c r="A95" s="1280"/>
      <c r="B95" s="1280"/>
      <c r="C95" s="1280"/>
      <c r="D95" s="1280"/>
      <c r="E95" s="337"/>
      <c r="F95" s="337"/>
      <c r="G95" s="337"/>
      <c r="H95" s="337"/>
      <c r="I95" s="337"/>
      <c r="J95" s="337"/>
      <c r="K95" s="337"/>
      <c r="L95" s="337"/>
      <c r="M95" s="337"/>
      <c r="N95" s="337"/>
      <c r="O95" s="337"/>
      <c r="P95" s="337"/>
      <c r="Q95" s="337"/>
      <c r="R95" s="337"/>
      <c r="S95" s="337"/>
      <c r="T95" s="337"/>
      <c r="U95" s="337"/>
      <c r="V95" s="337"/>
      <c r="W95" s="337"/>
      <c r="X95" s="337"/>
      <c r="Y95" s="337"/>
      <c r="Z95" s="337"/>
      <c r="AA95" s="337"/>
      <c r="AB95" s="337"/>
      <c r="AC95" s="1284"/>
    </row>
    <row r="96" spans="1:29" ht="15" customHeight="1">
      <c r="A96" s="1282">
        <v>40</v>
      </c>
      <c r="B96" s="1280" t="s">
        <v>7696</v>
      </c>
      <c r="C96" s="1280"/>
      <c r="D96" s="1280" t="s">
        <v>7410</v>
      </c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  <c r="AA96" s="336"/>
      <c r="AB96" s="336"/>
      <c r="AC96" s="1283"/>
    </row>
    <row r="97" spans="1:29" ht="15" customHeight="1">
      <c r="A97" s="1280"/>
      <c r="B97" s="1280"/>
      <c r="C97" s="1280"/>
      <c r="D97" s="1280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7"/>
      <c r="P97" s="337"/>
      <c r="Q97" s="337"/>
      <c r="R97" s="337"/>
      <c r="S97" s="337"/>
      <c r="T97" s="337"/>
      <c r="U97" s="337"/>
      <c r="V97" s="337"/>
      <c r="W97" s="337"/>
      <c r="X97" s="337"/>
      <c r="Y97" s="337"/>
      <c r="Z97" s="337"/>
      <c r="AA97" s="337"/>
      <c r="AB97" s="337"/>
      <c r="AC97" s="1284"/>
    </row>
    <row r="98" spans="1:29" ht="15" customHeight="1">
      <c r="A98" s="1280">
        <v>41</v>
      </c>
      <c r="B98" s="1280" t="s">
        <v>7697</v>
      </c>
      <c r="C98" s="1280"/>
      <c r="D98" s="1280" t="s">
        <v>7410</v>
      </c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  <c r="AA98" s="336"/>
      <c r="AB98" s="336"/>
      <c r="AC98" s="1283"/>
    </row>
    <row r="99" spans="1:29" ht="15" customHeight="1">
      <c r="A99" s="1280"/>
      <c r="B99" s="1280"/>
      <c r="C99" s="1280"/>
      <c r="D99" s="1280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37"/>
      <c r="Q99" s="337"/>
      <c r="R99" s="337"/>
      <c r="S99" s="337"/>
      <c r="T99" s="337"/>
      <c r="U99" s="337"/>
      <c r="V99" s="337"/>
      <c r="W99" s="337"/>
      <c r="X99" s="337"/>
      <c r="Y99" s="337"/>
      <c r="Z99" s="337"/>
      <c r="AA99" s="337"/>
      <c r="AB99" s="337"/>
      <c r="AC99" s="1284"/>
    </row>
    <row r="100" spans="1:29" ht="15" customHeight="1">
      <c r="A100" s="1282">
        <v>42</v>
      </c>
      <c r="B100" s="1280" t="s">
        <v>7698</v>
      </c>
      <c r="C100" s="1280"/>
      <c r="D100" s="1280" t="s">
        <v>7410</v>
      </c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  <c r="AA100" s="336"/>
      <c r="AB100" s="336"/>
      <c r="AC100" s="1283"/>
    </row>
    <row r="101" spans="1:29" ht="15" customHeight="1">
      <c r="A101" s="1280"/>
      <c r="B101" s="1280"/>
      <c r="C101" s="1280"/>
      <c r="D101" s="1280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7"/>
      <c r="T101" s="337"/>
      <c r="U101" s="337"/>
      <c r="V101" s="337"/>
      <c r="W101" s="337"/>
      <c r="X101" s="337"/>
      <c r="Y101" s="337"/>
      <c r="Z101" s="337"/>
      <c r="AA101" s="337"/>
      <c r="AB101" s="337"/>
      <c r="AC101" s="1284"/>
    </row>
    <row r="102" spans="1:29" ht="15" customHeight="1">
      <c r="A102" s="1280">
        <v>43</v>
      </c>
      <c r="B102" s="1280" t="s">
        <v>7699</v>
      </c>
      <c r="C102" s="1280"/>
      <c r="D102" s="1280" t="s">
        <v>7410</v>
      </c>
      <c r="E102" s="336"/>
      <c r="F102" s="336"/>
      <c r="G102" s="336"/>
      <c r="H102" s="336"/>
      <c r="I102" s="336"/>
      <c r="J102" s="336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  <c r="AA102" s="336"/>
      <c r="AB102" s="336"/>
      <c r="AC102" s="1283"/>
    </row>
    <row r="103" spans="1:29" ht="15" customHeight="1">
      <c r="A103" s="1280"/>
      <c r="B103" s="1280"/>
      <c r="C103" s="1280"/>
      <c r="D103" s="1280"/>
      <c r="E103" s="337"/>
      <c r="F103" s="337"/>
      <c r="G103" s="337"/>
      <c r="H103" s="337"/>
      <c r="I103" s="337"/>
      <c r="J103" s="337"/>
      <c r="K103" s="337"/>
      <c r="L103" s="337"/>
      <c r="M103" s="337"/>
      <c r="N103" s="337"/>
      <c r="O103" s="337"/>
      <c r="P103" s="337"/>
      <c r="Q103" s="337"/>
      <c r="R103" s="337"/>
      <c r="S103" s="337"/>
      <c r="T103" s="337"/>
      <c r="U103" s="337"/>
      <c r="V103" s="337"/>
      <c r="W103" s="337"/>
      <c r="X103" s="337"/>
      <c r="Y103" s="337"/>
      <c r="Z103" s="337"/>
      <c r="AA103" s="337"/>
      <c r="AB103" s="337"/>
      <c r="AC103" s="1284"/>
    </row>
    <row r="104" spans="1:29" ht="15" customHeight="1">
      <c r="A104" s="1282">
        <v>44</v>
      </c>
      <c r="B104" s="1280" t="s">
        <v>7700</v>
      </c>
      <c r="C104" s="1280"/>
      <c r="D104" s="1280" t="s">
        <v>7410</v>
      </c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  <c r="AA104" s="336"/>
      <c r="AB104" s="336"/>
      <c r="AC104" s="1283"/>
    </row>
    <row r="105" spans="1:29" ht="15" customHeight="1">
      <c r="A105" s="1280"/>
      <c r="B105" s="1280"/>
      <c r="C105" s="1280"/>
      <c r="D105" s="1280"/>
      <c r="E105" s="337"/>
      <c r="F105" s="337"/>
      <c r="G105" s="337"/>
      <c r="H105" s="337"/>
      <c r="I105" s="337"/>
      <c r="J105" s="337"/>
      <c r="K105" s="337"/>
      <c r="L105" s="337"/>
      <c r="M105" s="337"/>
      <c r="N105" s="337"/>
      <c r="O105" s="337"/>
      <c r="P105" s="337"/>
      <c r="Q105" s="337"/>
      <c r="R105" s="337"/>
      <c r="S105" s="337"/>
      <c r="T105" s="337"/>
      <c r="U105" s="337"/>
      <c r="V105" s="337"/>
      <c r="W105" s="337"/>
      <c r="X105" s="337"/>
      <c r="Y105" s="337"/>
      <c r="Z105" s="337"/>
      <c r="AA105" s="337"/>
      <c r="AB105" s="337"/>
      <c r="AC105" s="1284"/>
    </row>
    <row r="106" spans="1:29" ht="15" customHeight="1">
      <c r="A106" s="1280">
        <v>45</v>
      </c>
      <c r="B106" s="1280" t="s">
        <v>7701</v>
      </c>
      <c r="C106" s="1280"/>
      <c r="D106" s="1280" t="s">
        <v>7410</v>
      </c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  <c r="AA106" s="336"/>
      <c r="AB106" s="336"/>
      <c r="AC106" s="1283"/>
    </row>
    <row r="107" spans="1:29" ht="15" customHeight="1">
      <c r="A107" s="1280"/>
      <c r="B107" s="1280"/>
      <c r="C107" s="1280"/>
      <c r="D107" s="1280"/>
      <c r="E107" s="337"/>
      <c r="F107" s="337"/>
      <c r="G107" s="337"/>
      <c r="H107" s="337"/>
      <c r="I107" s="337"/>
      <c r="J107" s="337"/>
      <c r="K107" s="337"/>
      <c r="L107" s="337"/>
      <c r="M107" s="337"/>
      <c r="N107" s="337"/>
      <c r="O107" s="337"/>
      <c r="P107" s="337"/>
      <c r="Q107" s="337"/>
      <c r="R107" s="337"/>
      <c r="S107" s="337"/>
      <c r="T107" s="337"/>
      <c r="U107" s="337"/>
      <c r="V107" s="337"/>
      <c r="W107" s="337"/>
      <c r="X107" s="337"/>
      <c r="Y107" s="337"/>
      <c r="Z107" s="337"/>
      <c r="AA107" s="337"/>
      <c r="AB107" s="337"/>
      <c r="AC107" s="1284"/>
    </row>
    <row r="108" spans="1:29" ht="15" customHeight="1">
      <c r="A108" s="1282">
        <v>46</v>
      </c>
      <c r="B108" s="1280" t="s">
        <v>7702</v>
      </c>
      <c r="C108" s="1280"/>
      <c r="D108" s="1280" t="s">
        <v>7410</v>
      </c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  <c r="AA108" s="336"/>
      <c r="AB108" s="336"/>
      <c r="AC108" s="1283"/>
    </row>
    <row r="109" spans="1:29" ht="15" customHeight="1">
      <c r="A109" s="1280"/>
      <c r="B109" s="1280"/>
      <c r="C109" s="1280"/>
      <c r="D109" s="1280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7"/>
      <c r="T109" s="337"/>
      <c r="U109" s="337"/>
      <c r="V109" s="337"/>
      <c r="W109" s="337"/>
      <c r="X109" s="337"/>
      <c r="Y109" s="337"/>
      <c r="Z109" s="337"/>
      <c r="AA109" s="337"/>
      <c r="AB109" s="337"/>
      <c r="AC109" s="1284"/>
    </row>
    <row r="110" spans="1:29" ht="15" customHeight="1">
      <c r="A110" s="1280">
        <v>47</v>
      </c>
      <c r="B110" s="1280" t="s">
        <v>7703</v>
      </c>
      <c r="C110" s="1280"/>
      <c r="D110" s="1280" t="s">
        <v>7410</v>
      </c>
      <c r="E110" s="336"/>
      <c r="F110" s="336"/>
      <c r="G110" s="336"/>
      <c r="H110" s="336"/>
      <c r="I110" s="336"/>
      <c r="J110" s="336"/>
      <c r="K110" s="336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  <c r="AA110" s="336"/>
      <c r="AB110" s="336"/>
      <c r="AC110" s="1283"/>
    </row>
    <row r="111" spans="1:29" ht="15" customHeight="1">
      <c r="A111" s="1280"/>
      <c r="B111" s="1280"/>
      <c r="C111" s="1280"/>
      <c r="D111" s="1280"/>
      <c r="E111" s="337"/>
      <c r="F111" s="337"/>
      <c r="G111" s="337"/>
      <c r="H111" s="337"/>
      <c r="I111" s="337"/>
      <c r="J111" s="337"/>
      <c r="K111" s="337"/>
      <c r="L111" s="337"/>
      <c r="M111" s="337"/>
      <c r="N111" s="337"/>
      <c r="O111" s="337"/>
      <c r="P111" s="337"/>
      <c r="Q111" s="337"/>
      <c r="R111" s="337"/>
      <c r="S111" s="337"/>
      <c r="T111" s="337"/>
      <c r="U111" s="337"/>
      <c r="V111" s="337"/>
      <c r="W111" s="337"/>
      <c r="X111" s="337"/>
      <c r="Y111" s="337"/>
      <c r="Z111" s="337"/>
      <c r="AA111" s="337"/>
      <c r="AB111" s="337"/>
      <c r="AC111" s="1284"/>
    </row>
    <row r="112" spans="1:29" ht="15" customHeight="1">
      <c r="A112" s="1282">
        <v>48</v>
      </c>
      <c r="B112" s="1280" t="s">
        <v>7704</v>
      </c>
      <c r="C112" s="1280"/>
      <c r="D112" s="1280" t="s">
        <v>7410</v>
      </c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  <c r="AA112" s="336"/>
      <c r="AB112" s="336"/>
      <c r="AC112" s="1283"/>
    </row>
    <row r="113" spans="1:29" ht="15" customHeight="1">
      <c r="A113" s="1280"/>
      <c r="B113" s="1280"/>
      <c r="C113" s="1280"/>
      <c r="D113" s="1280"/>
      <c r="E113" s="337"/>
      <c r="F113" s="337"/>
      <c r="G113" s="337"/>
      <c r="H113" s="337"/>
      <c r="I113" s="337"/>
      <c r="J113" s="337"/>
      <c r="K113" s="337"/>
      <c r="L113" s="337"/>
      <c r="M113" s="337"/>
      <c r="N113" s="337"/>
      <c r="O113" s="337"/>
      <c r="P113" s="337"/>
      <c r="Q113" s="337"/>
      <c r="R113" s="337"/>
      <c r="S113" s="337"/>
      <c r="T113" s="337"/>
      <c r="U113" s="337"/>
      <c r="V113" s="337"/>
      <c r="W113" s="337"/>
      <c r="X113" s="337"/>
      <c r="Y113" s="337"/>
      <c r="Z113" s="337"/>
      <c r="AA113" s="337"/>
      <c r="AB113" s="337"/>
      <c r="AC113" s="1284"/>
    </row>
    <row r="114" spans="1:29" ht="15" customHeight="1">
      <c r="A114" s="1280">
        <v>49</v>
      </c>
      <c r="B114" s="1280" t="s">
        <v>7705</v>
      </c>
      <c r="C114" s="1280"/>
      <c r="D114" s="1280" t="s">
        <v>7410</v>
      </c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  <c r="AA114" s="336"/>
      <c r="AB114" s="336"/>
      <c r="AC114" s="1283"/>
    </row>
    <row r="115" spans="1:29" ht="15" customHeight="1">
      <c r="A115" s="1280"/>
      <c r="B115" s="1280"/>
      <c r="C115" s="1280"/>
      <c r="D115" s="1280"/>
      <c r="E115" s="337"/>
      <c r="F115" s="337"/>
      <c r="G115" s="337"/>
      <c r="H115" s="337"/>
      <c r="I115" s="337"/>
      <c r="J115" s="337"/>
      <c r="K115" s="337"/>
      <c r="L115" s="337"/>
      <c r="M115" s="337"/>
      <c r="N115" s="337"/>
      <c r="O115" s="337"/>
      <c r="P115" s="337"/>
      <c r="Q115" s="337"/>
      <c r="R115" s="337"/>
      <c r="S115" s="337"/>
      <c r="T115" s="337"/>
      <c r="U115" s="337"/>
      <c r="V115" s="337"/>
      <c r="W115" s="337"/>
      <c r="X115" s="337"/>
      <c r="Y115" s="337"/>
      <c r="Z115" s="337"/>
      <c r="AA115" s="337"/>
      <c r="AB115" s="337"/>
      <c r="AC115" s="1284"/>
    </row>
    <row r="116" spans="1:29" ht="15" customHeight="1">
      <c r="A116" s="1282">
        <v>50</v>
      </c>
      <c r="B116" s="1280" t="s">
        <v>7706</v>
      </c>
      <c r="C116" s="1280"/>
      <c r="D116" s="1280" t="s">
        <v>7410</v>
      </c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  <c r="AA116" s="336"/>
      <c r="AB116" s="336"/>
      <c r="AC116" s="1283"/>
    </row>
    <row r="117" spans="1:29" ht="15" customHeight="1">
      <c r="A117" s="1280"/>
      <c r="B117" s="1280"/>
      <c r="C117" s="1280"/>
      <c r="D117" s="1280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7"/>
      <c r="T117" s="337"/>
      <c r="U117" s="337"/>
      <c r="V117" s="337"/>
      <c r="W117" s="337"/>
      <c r="X117" s="337"/>
      <c r="Y117" s="337"/>
      <c r="Z117" s="337"/>
      <c r="AA117" s="337"/>
      <c r="AB117" s="337"/>
      <c r="AC117" s="1284"/>
    </row>
    <row r="118" spans="1:29" ht="15" customHeight="1">
      <c r="A118" s="1280">
        <v>51</v>
      </c>
      <c r="B118" s="1280" t="s">
        <v>7707</v>
      </c>
      <c r="C118" s="1280"/>
      <c r="D118" s="1280" t="s">
        <v>7410</v>
      </c>
      <c r="E118" s="336"/>
      <c r="F118" s="336"/>
      <c r="G118" s="336"/>
      <c r="H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  <c r="AA118" s="336"/>
      <c r="AB118" s="336"/>
      <c r="AC118" s="1283"/>
    </row>
    <row r="119" spans="1:29" ht="15" customHeight="1">
      <c r="A119" s="1280"/>
      <c r="B119" s="1280"/>
      <c r="C119" s="1280"/>
      <c r="D119" s="1280"/>
      <c r="E119" s="337"/>
      <c r="F119" s="337"/>
      <c r="G119" s="337"/>
      <c r="H119" s="337"/>
      <c r="I119" s="337"/>
      <c r="J119" s="337"/>
      <c r="K119" s="337"/>
      <c r="L119" s="337"/>
      <c r="M119" s="337"/>
      <c r="N119" s="337"/>
      <c r="O119" s="337"/>
      <c r="P119" s="337"/>
      <c r="Q119" s="337"/>
      <c r="R119" s="337"/>
      <c r="S119" s="337"/>
      <c r="T119" s="337"/>
      <c r="U119" s="337"/>
      <c r="V119" s="337"/>
      <c r="W119" s="337"/>
      <c r="X119" s="337"/>
      <c r="Y119" s="337"/>
      <c r="Z119" s="337"/>
      <c r="AA119" s="337"/>
      <c r="AB119" s="337"/>
      <c r="AC119" s="1284"/>
    </row>
    <row r="120" spans="1:29" ht="15" customHeight="1">
      <c r="A120" s="1282">
        <v>52</v>
      </c>
      <c r="B120" s="1280" t="s">
        <v>7708</v>
      </c>
      <c r="C120" s="1280"/>
      <c r="D120" s="1280" t="s">
        <v>7410</v>
      </c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  <c r="AA120" s="336"/>
      <c r="AB120" s="336"/>
      <c r="AC120" s="1283"/>
    </row>
    <row r="121" spans="1:29" ht="15" customHeight="1">
      <c r="A121" s="1280"/>
      <c r="B121" s="1280"/>
      <c r="C121" s="1280"/>
      <c r="D121" s="1280"/>
      <c r="E121" s="337"/>
      <c r="F121" s="337"/>
      <c r="G121" s="337"/>
      <c r="H121" s="337"/>
      <c r="I121" s="337"/>
      <c r="J121" s="337"/>
      <c r="K121" s="337"/>
      <c r="L121" s="337"/>
      <c r="M121" s="337"/>
      <c r="N121" s="337"/>
      <c r="O121" s="337"/>
      <c r="P121" s="337"/>
      <c r="Q121" s="337"/>
      <c r="R121" s="337"/>
      <c r="S121" s="337"/>
      <c r="T121" s="337"/>
      <c r="U121" s="337"/>
      <c r="V121" s="337"/>
      <c r="W121" s="337"/>
      <c r="X121" s="337"/>
      <c r="Y121" s="337"/>
      <c r="Z121" s="337"/>
      <c r="AA121" s="337"/>
      <c r="AB121" s="337"/>
      <c r="AC121" s="1284"/>
    </row>
    <row r="122" spans="1:29" ht="15" customHeight="1">
      <c r="A122" s="1280">
        <v>53</v>
      </c>
      <c r="B122" s="1280" t="s">
        <v>7709</v>
      </c>
      <c r="C122" s="1280"/>
      <c r="D122" s="1280" t="s">
        <v>7410</v>
      </c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  <c r="AA122" s="336"/>
      <c r="AB122" s="336"/>
      <c r="AC122" s="1283"/>
    </row>
    <row r="123" spans="1:29" ht="15" customHeight="1">
      <c r="A123" s="1280"/>
      <c r="B123" s="1280"/>
      <c r="C123" s="1280"/>
      <c r="D123" s="1280"/>
      <c r="E123" s="337"/>
      <c r="F123" s="337"/>
      <c r="G123" s="337"/>
      <c r="H123" s="337"/>
      <c r="I123" s="337"/>
      <c r="J123" s="337"/>
      <c r="K123" s="337"/>
      <c r="L123" s="337"/>
      <c r="M123" s="337"/>
      <c r="N123" s="337"/>
      <c r="O123" s="337"/>
      <c r="P123" s="337"/>
      <c r="Q123" s="337"/>
      <c r="R123" s="337"/>
      <c r="S123" s="337"/>
      <c r="T123" s="337"/>
      <c r="U123" s="337"/>
      <c r="V123" s="337"/>
      <c r="W123" s="337"/>
      <c r="X123" s="337"/>
      <c r="Y123" s="337"/>
      <c r="Z123" s="337"/>
      <c r="AA123" s="337"/>
      <c r="AB123" s="337"/>
      <c r="AC123" s="1284"/>
    </row>
    <row r="124" spans="1:29" ht="15" customHeight="1">
      <c r="A124" s="1282">
        <v>54</v>
      </c>
      <c r="B124" s="1280" t="s">
        <v>7710</v>
      </c>
      <c r="C124" s="1280"/>
      <c r="D124" s="1280" t="s">
        <v>7410</v>
      </c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  <c r="AA124" s="336"/>
      <c r="AB124" s="336"/>
      <c r="AC124" s="1283"/>
    </row>
    <row r="125" spans="1:29" ht="15" customHeight="1">
      <c r="A125" s="1280"/>
      <c r="B125" s="1280"/>
      <c r="C125" s="1280"/>
      <c r="D125" s="1280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7"/>
      <c r="T125" s="337"/>
      <c r="U125" s="337"/>
      <c r="V125" s="337"/>
      <c r="W125" s="337"/>
      <c r="X125" s="337"/>
      <c r="Y125" s="337"/>
      <c r="Z125" s="337"/>
      <c r="AA125" s="337"/>
      <c r="AB125" s="337"/>
      <c r="AC125" s="1284"/>
    </row>
    <row r="126" spans="1:29" ht="15" customHeight="1">
      <c r="A126" s="1280">
        <v>55</v>
      </c>
      <c r="B126" s="1280" t="s">
        <v>7711</v>
      </c>
      <c r="C126" s="1280"/>
      <c r="D126" s="1280" t="s">
        <v>7410</v>
      </c>
      <c r="E126" s="336"/>
      <c r="F126" s="336"/>
      <c r="G126" s="336"/>
      <c r="H126" s="336"/>
      <c r="I126" s="336"/>
      <c r="J126" s="336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  <c r="AA126" s="336"/>
      <c r="AB126" s="336"/>
      <c r="AC126" s="1283"/>
    </row>
    <row r="127" spans="1:29" ht="15" customHeight="1">
      <c r="A127" s="1280"/>
      <c r="B127" s="1280"/>
      <c r="C127" s="1280"/>
      <c r="D127" s="1280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7"/>
      <c r="R127" s="337"/>
      <c r="S127" s="337"/>
      <c r="T127" s="337"/>
      <c r="U127" s="337"/>
      <c r="V127" s="337"/>
      <c r="W127" s="337"/>
      <c r="X127" s="337"/>
      <c r="Y127" s="337"/>
      <c r="Z127" s="337"/>
      <c r="AA127" s="337"/>
      <c r="AB127" s="337"/>
      <c r="AC127" s="1284"/>
    </row>
    <row r="128" spans="1:29" ht="15" customHeight="1">
      <c r="A128" s="1282">
        <v>56</v>
      </c>
      <c r="B128" s="1280" t="s">
        <v>7712</v>
      </c>
      <c r="C128" s="1280"/>
      <c r="D128" s="1280" t="s">
        <v>7410</v>
      </c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  <c r="AA128" s="336"/>
      <c r="AB128" s="336"/>
      <c r="AC128" s="1283"/>
    </row>
    <row r="129" spans="1:29" ht="15" customHeight="1">
      <c r="A129" s="1280"/>
      <c r="B129" s="1280"/>
      <c r="C129" s="1280"/>
      <c r="D129" s="1280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7"/>
      <c r="P129" s="337"/>
      <c r="Q129" s="337"/>
      <c r="R129" s="337"/>
      <c r="S129" s="337"/>
      <c r="T129" s="337"/>
      <c r="U129" s="337"/>
      <c r="V129" s="337"/>
      <c r="W129" s="337"/>
      <c r="X129" s="337"/>
      <c r="Y129" s="337"/>
      <c r="Z129" s="337"/>
      <c r="AA129" s="337"/>
      <c r="AB129" s="337"/>
      <c r="AC129" s="1284"/>
    </row>
    <row r="130" spans="1:29" ht="15" customHeight="1">
      <c r="A130" s="1280">
        <v>57</v>
      </c>
      <c r="B130" s="1280" t="s">
        <v>7713</v>
      </c>
      <c r="C130" s="1280"/>
      <c r="D130" s="1280" t="s">
        <v>7410</v>
      </c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  <c r="AA130" s="336"/>
      <c r="AB130" s="336"/>
      <c r="AC130" s="1283"/>
    </row>
    <row r="131" spans="1:29" ht="15" customHeight="1">
      <c r="A131" s="1280"/>
      <c r="B131" s="1280"/>
      <c r="C131" s="1280"/>
      <c r="D131" s="1280"/>
      <c r="E131" s="337"/>
      <c r="F131" s="337"/>
      <c r="G131" s="337"/>
      <c r="H131" s="337"/>
      <c r="I131" s="337"/>
      <c r="J131" s="337"/>
      <c r="K131" s="337"/>
      <c r="L131" s="337"/>
      <c r="M131" s="337"/>
      <c r="N131" s="337"/>
      <c r="O131" s="337"/>
      <c r="P131" s="337"/>
      <c r="Q131" s="337"/>
      <c r="R131" s="337"/>
      <c r="S131" s="337"/>
      <c r="T131" s="337"/>
      <c r="U131" s="337"/>
      <c r="V131" s="337"/>
      <c r="W131" s="337"/>
      <c r="X131" s="337"/>
      <c r="Y131" s="337"/>
      <c r="Z131" s="337"/>
      <c r="AA131" s="337"/>
      <c r="AB131" s="337"/>
      <c r="AC131" s="1284"/>
    </row>
    <row r="132" spans="1:29" ht="15" customHeight="1">
      <c r="A132" s="1282">
        <v>58</v>
      </c>
      <c r="B132" s="1280" t="s">
        <v>7714</v>
      </c>
      <c r="C132" s="1280"/>
      <c r="D132" s="1280" t="s">
        <v>7410</v>
      </c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  <c r="AA132" s="336"/>
      <c r="AB132" s="336"/>
      <c r="AC132" s="1283"/>
    </row>
    <row r="133" spans="1:29" ht="15" customHeight="1">
      <c r="A133" s="1280"/>
      <c r="B133" s="1280"/>
      <c r="C133" s="1280"/>
      <c r="D133" s="1280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7"/>
      <c r="T133" s="337"/>
      <c r="U133" s="337"/>
      <c r="V133" s="337"/>
      <c r="W133" s="337"/>
      <c r="X133" s="337"/>
      <c r="Y133" s="337"/>
      <c r="Z133" s="337"/>
      <c r="AA133" s="337"/>
      <c r="AB133" s="337"/>
      <c r="AC133" s="1284"/>
    </row>
    <row r="134" spans="1:29" ht="15" customHeight="1">
      <c r="A134" s="1280">
        <v>59</v>
      </c>
      <c r="B134" s="1280" t="s">
        <v>7715</v>
      </c>
      <c r="C134" s="1280"/>
      <c r="D134" s="1280" t="s">
        <v>7410</v>
      </c>
      <c r="E134" s="336"/>
      <c r="F134" s="336"/>
      <c r="G134" s="336"/>
      <c r="H134" s="336"/>
      <c r="I134" s="336"/>
      <c r="J134" s="336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  <c r="AA134" s="336"/>
      <c r="AB134" s="336"/>
      <c r="AC134" s="1283"/>
    </row>
    <row r="135" spans="1:29" ht="15" customHeight="1">
      <c r="A135" s="1280"/>
      <c r="B135" s="1280"/>
      <c r="C135" s="1280"/>
      <c r="D135" s="1280"/>
      <c r="E135" s="337"/>
      <c r="F135" s="337"/>
      <c r="G135" s="337"/>
      <c r="H135" s="337"/>
      <c r="I135" s="337"/>
      <c r="J135" s="337"/>
      <c r="K135" s="337"/>
      <c r="L135" s="337"/>
      <c r="M135" s="337"/>
      <c r="N135" s="337"/>
      <c r="O135" s="337"/>
      <c r="P135" s="337"/>
      <c r="Q135" s="337"/>
      <c r="R135" s="337"/>
      <c r="S135" s="337"/>
      <c r="T135" s="337"/>
      <c r="U135" s="337"/>
      <c r="V135" s="337"/>
      <c r="W135" s="337"/>
      <c r="X135" s="337"/>
      <c r="Y135" s="337"/>
      <c r="Z135" s="337"/>
      <c r="AA135" s="337"/>
      <c r="AB135" s="337"/>
      <c r="AC135" s="1284"/>
    </row>
    <row r="136" spans="1:29" ht="15" customHeight="1">
      <c r="A136" s="1282">
        <v>60</v>
      </c>
      <c r="B136" s="1280" t="s">
        <v>7716</v>
      </c>
      <c r="C136" s="1280"/>
      <c r="D136" s="1280" t="s">
        <v>7410</v>
      </c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  <c r="AA136" s="336"/>
      <c r="AB136" s="336"/>
      <c r="AC136" s="1283"/>
    </row>
    <row r="137" spans="1:29" ht="15" customHeight="1">
      <c r="A137" s="1280"/>
      <c r="B137" s="1280"/>
      <c r="C137" s="1280"/>
      <c r="D137" s="1280"/>
      <c r="E137" s="337"/>
      <c r="F137" s="337"/>
      <c r="G137" s="337"/>
      <c r="H137" s="337"/>
      <c r="I137" s="337"/>
      <c r="J137" s="337"/>
      <c r="K137" s="337"/>
      <c r="L137" s="337"/>
      <c r="M137" s="337"/>
      <c r="N137" s="337"/>
      <c r="O137" s="337"/>
      <c r="P137" s="337"/>
      <c r="Q137" s="337"/>
      <c r="R137" s="337"/>
      <c r="S137" s="337"/>
      <c r="T137" s="337"/>
      <c r="U137" s="337"/>
      <c r="V137" s="337"/>
      <c r="W137" s="337"/>
      <c r="X137" s="337"/>
      <c r="Y137" s="337"/>
      <c r="Z137" s="337"/>
      <c r="AA137" s="337"/>
      <c r="AB137" s="337"/>
      <c r="AC137" s="1284"/>
    </row>
    <row r="138" spans="1:29" ht="15" customHeight="1">
      <c r="A138" s="1280">
        <v>61</v>
      </c>
      <c r="B138" s="1280" t="s">
        <v>7717</v>
      </c>
      <c r="C138" s="1280"/>
      <c r="D138" s="1280" t="s">
        <v>7410</v>
      </c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  <c r="AA138" s="336"/>
      <c r="AB138" s="336"/>
      <c r="AC138" s="1283"/>
    </row>
    <row r="139" spans="1:29" ht="15" customHeight="1">
      <c r="A139" s="1280"/>
      <c r="B139" s="1280"/>
      <c r="C139" s="1280"/>
      <c r="D139" s="1280"/>
      <c r="E139" s="337"/>
      <c r="F139" s="337"/>
      <c r="G139" s="337"/>
      <c r="H139" s="337"/>
      <c r="I139" s="337"/>
      <c r="J139" s="337"/>
      <c r="K139" s="337"/>
      <c r="L139" s="337"/>
      <c r="M139" s="337"/>
      <c r="N139" s="337"/>
      <c r="O139" s="337"/>
      <c r="P139" s="337"/>
      <c r="Q139" s="337"/>
      <c r="R139" s="337"/>
      <c r="S139" s="337"/>
      <c r="T139" s="337"/>
      <c r="U139" s="337"/>
      <c r="V139" s="337"/>
      <c r="W139" s="337"/>
      <c r="X139" s="337"/>
      <c r="Y139" s="337"/>
      <c r="Z139" s="337"/>
      <c r="AA139" s="337"/>
      <c r="AB139" s="337"/>
      <c r="AC139" s="1284"/>
    </row>
    <row r="140" spans="1:29" ht="15" customHeight="1">
      <c r="A140" s="1282">
        <v>62</v>
      </c>
      <c r="B140" s="1280" t="s">
        <v>7718</v>
      </c>
      <c r="C140" s="1280"/>
      <c r="D140" s="1280" t="s">
        <v>7410</v>
      </c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  <c r="AA140" s="336"/>
      <c r="AB140" s="336"/>
      <c r="AC140" s="1283"/>
    </row>
    <row r="141" spans="1:29" ht="15" customHeight="1">
      <c r="A141" s="1280"/>
      <c r="B141" s="1280"/>
      <c r="C141" s="1280"/>
      <c r="D141" s="1280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7"/>
      <c r="T141" s="337"/>
      <c r="U141" s="337"/>
      <c r="V141" s="337"/>
      <c r="W141" s="337"/>
      <c r="X141" s="337"/>
      <c r="Y141" s="337"/>
      <c r="Z141" s="337"/>
      <c r="AA141" s="337"/>
      <c r="AB141" s="337"/>
      <c r="AC141" s="1284"/>
    </row>
    <row r="142" spans="1:29" ht="15" customHeight="1">
      <c r="A142" s="1280">
        <v>63</v>
      </c>
      <c r="B142" s="1280" t="s">
        <v>7719</v>
      </c>
      <c r="C142" s="1280"/>
      <c r="D142" s="1280" t="s">
        <v>7410</v>
      </c>
      <c r="E142" s="336"/>
      <c r="F142" s="336"/>
      <c r="G142" s="336"/>
      <c r="H142" s="336"/>
      <c r="I142" s="336"/>
      <c r="J142" s="336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  <c r="AA142" s="336"/>
      <c r="AB142" s="336"/>
      <c r="AC142" s="1283"/>
    </row>
    <row r="143" spans="1:29" ht="15" customHeight="1">
      <c r="A143" s="1280"/>
      <c r="B143" s="1280"/>
      <c r="C143" s="1280"/>
      <c r="D143" s="1280"/>
      <c r="E143" s="337"/>
      <c r="F143" s="337"/>
      <c r="G143" s="337"/>
      <c r="H143" s="337"/>
      <c r="I143" s="337"/>
      <c r="J143" s="337"/>
      <c r="K143" s="337"/>
      <c r="L143" s="337"/>
      <c r="M143" s="337"/>
      <c r="N143" s="337"/>
      <c r="O143" s="337"/>
      <c r="P143" s="337"/>
      <c r="Q143" s="337"/>
      <c r="R143" s="337"/>
      <c r="S143" s="337"/>
      <c r="T143" s="337"/>
      <c r="U143" s="337"/>
      <c r="V143" s="337"/>
      <c r="W143" s="337"/>
      <c r="X143" s="337"/>
      <c r="Y143" s="337"/>
      <c r="Z143" s="337"/>
      <c r="AA143" s="337"/>
      <c r="AB143" s="337"/>
      <c r="AC143" s="1284"/>
    </row>
    <row r="144" spans="1:29" ht="15" customHeight="1">
      <c r="A144" s="1282">
        <v>64</v>
      </c>
      <c r="B144" s="1280" t="s">
        <v>7720</v>
      </c>
      <c r="C144" s="1280"/>
      <c r="D144" s="1280" t="s">
        <v>7410</v>
      </c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  <c r="AA144" s="336"/>
      <c r="AB144" s="336"/>
      <c r="AC144" s="1283"/>
    </row>
    <row r="145" spans="1:29" ht="15" customHeight="1">
      <c r="A145" s="1280"/>
      <c r="B145" s="1280"/>
      <c r="C145" s="1280"/>
      <c r="D145" s="1280"/>
      <c r="E145" s="337"/>
      <c r="F145" s="337"/>
      <c r="G145" s="337"/>
      <c r="H145" s="337"/>
      <c r="I145" s="337"/>
      <c r="J145" s="337"/>
      <c r="K145" s="337"/>
      <c r="L145" s="337"/>
      <c r="M145" s="337"/>
      <c r="N145" s="337"/>
      <c r="O145" s="337"/>
      <c r="P145" s="337"/>
      <c r="Q145" s="337"/>
      <c r="R145" s="337"/>
      <c r="S145" s="337"/>
      <c r="T145" s="337"/>
      <c r="U145" s="337"/>
      <c r="V145" s="337"/>
      <c r="W145" s="337"/>
      <c r="X145" s="337"/>
      <c r="Y145" s="337"/>
      <c r="Z145" s="337"/>
      <c r="AA145" s="337"/>
      <c r="AB145" s="337"/>
      <c r="AC145" s="1284"/>
    </row>
    <row r="146" spans="1:29" ht="15" customHeight="1">
      <c r="A146" s="1280">
        <v>65</v>
      </c>
      <c r="B146" s="1280" t="s">
        <v>7721</v>
      </c>
      <c r="C146" s="1280"/>
      <c r="D146" s="1280" t="s">
        <v>7410</v>
      </c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  <c r="AA146" s="336"/>
      <c r="AB146" s="336"/>
      <c r="AC146" s="1283"/>
    </row>
    <row r="147" spans="1:29" ht="15" customHeight="1">
      <c r="A147" s="1280"/>
      <c r="B147" s="1280"/>
      <c r="C147" s="1280"/>
      <c r="D147" s="1280"/>
      <c r="E147" s="337"/>
      <c r="F147" s="337"/>
      <c r="G147" s="337"/>
      <c r="H147" s="337"/>
      <c r="I147" s="337"/>
      <c r="J147" s="337"/>
      <c r="K147" s="337"/>
      <c r="L147" s="337"/>
      <c r="M147" s="337"/>
      <c r="N147" s="337"/>
      <c r="O147" s="337"/>
      <c r="P147" s="337"/>
      <c r="Q147" s="337"/>
      <c r="R147" s="337"/>
      <c r="S147" s="337"/>
      <c r="T147" s="337"/>
      <c r="U147" s="337"/>
      <c r="V147" s="337"/>
      <c r="W147" s="337"/>
      <c r="X147" s="337"/>
      <c r="Y147" s="337"/>
      <c r="Z147" s="337"/>
      <c r="AA147" s="337"/>
      <c r="AB147" s="337"/>
      <c r="AC147" s="1284"/>
    </row>
    <row r="148" spans="1:29" ht="15" customHeight="1">
      <c r="A148" s="1282">
        <v>66</v>
      </c>
      <c r="B148" s="1280" t="s">
        <v>7722</v>
      </c>
      <c r="C148" s="1280"/>
      <c r="D148" s="1280" t="s">
        <v>7410</v>
      </c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  <c r="AA148" s="336"/>
      <c r="AB148" s="336"/>
      <c r="AC148" s="1283"/>
    </row>
    <row r="149" spans="1:29" ht="15" customHeight="1">
      <c r="A149" s="1280"/>
      <c r="B149" s="1280"/>
      <c r="C149" s="1280"/>
      <c r="D149" s="1280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7"/>
      <c r="T149" s="337"/>
      <c r="U149" s="337"/>
      <c r="V149" s="337"/>
      <c r="W149" s="337"/>
      <c r="X149" s="337"/>
      <c r="Y149" s="337"/>
      <c r="Z149" s="337"/>
      <c r="AA149" s="337"/>
      <c r="AB149" s="337"/>
      <c r="AC149" s="1284"/>
    </row>
    <row r="150" spans="1:29" ht="15" customHeight="1">
      <c r="A150" s="1280">
        <v>67</v>
      </c>
      <c r="B150" s="1280" t="s">
        <v>7723</v>
      </c>
      <c r="C150" s="1280"/>
      <c r="D150" s="1280" t="s">
        <v>7410</v>
      </c>
      <c r="E150" s="336"/>
      <c r="F150" s="336"/>
      <c r="G150" s="336"/>
      <c r="H150" s="336"/>
      <c r="I150" s="336"/>
      <c r="J150" s="336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  <c r="AA150" s="336"/>
      <c r="AB150" s="336"/>
      <c r="AC150" s="1283"/>
    </row>
    <row r="151" spans="1:29" ht="15" customHeight="1">
      <c r="A151" s="1280"/>
      <c r="B151" s="1280"/>
      <c r="C151" s="1280"/>
      <c r="D151" s="1280"/>
      <c r="E151" s="337"/>
      <c r="F151" s="337"/>
      <c r="G151" s="337"/>
      <c r="H151" s="337"/>
      <c r="I151" s="337"/>
      <c r="J151" s="337"/>
      <c r="K151" s="337"/>
      <c r="L151" s="337"/>
      <c r="M151" s="337"/>
      <c r="N151" s="337"/>
      <c r="O151" s="337"/>
      <c r="P151" s="337"/>
      <c r="Q151" s="337"/>
      <c r="R151" s="337"/>
      <c r="S151" s="337"/>
      <c r="T151" s="337"/>
      <c r="U151" s="337"/>
      <c r="V151" s="337"/>
      <c r="W151" s="337"/>
      <c r="X151" s="337"/>
      <c r="Y151" s="337"/>
      <c r="Z151" s="337"/>
      <c r="AA151" s="337"/>
      <c r="AB151" s="337"/>
      <c r="AC151" s="1284"/>
    </row>
    <row r="152" spans="1:29" ht="15" customHeight="1">
      <c r="A152" s="1282">
        <v>68</v>
      </c>
      <c r="B152" s="1280" t="s">
        <v>7724</v>
      </c>
      <c r="C152" s="1280"/>
      <c r="D152" s="1280" t="s">
        <v>7410</v>
      </c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  <c r="AA152" s="336"/>
      <c r="AB152" s="336"/>
      <c r="AC152" s="1283"/>
    </row>
    <row r="153" spans="1:29" ht="15" customHeight="1">
      <c r="A153" s="1280"/>
      <c r="B153" s="1280"/>
      <c r="C153" s="1280"/>
      <c r="D153" s="1280"/>
      <c r="E153" s="337"/>
      <c r="F153" s="337"/>
      <c r="G153" s="337"/>
      <c r="H153" s="337"/>
      <c r="I153" s="337"/>
      <c r="J153" s="337"/>
      <c r="K153" s="337"/>
      <c r="L153" s="337"/>
      <c r="M153" s="337"/>
      <c r="N153" s="337"/>
      <c r="O153" s="337"/>
      <c r="P153" s="337"/>
      <c r="Q153" s="337"/>
      <c r="R153" s="337"/>
      <c r="S153" s="337"/>
      <c r="T153" s="337"/>
      <c r="U153" s="337"/>
      <c r="V153" s="337"/>
      <c r="W153" s="337"/>
      <c r="X153" s="337"/>
      <c r="Y153" s="337"/>
      <c r="Z153" s="337"/>
      <c r="AA153" s="337"/>
      <c r="AB153" s="337"/>
      <c r="AC153" s="1284"/>
    </row>
    <row r="154" spans="1:29" ht="15" customHeight="1">
      <c r="A154" s="1280">
        <v>69</v>
      </c>
      <c r="B154" s="1280" t="s">
        <v>7725</v>
      </c>
      <c r="C154" s="1280"/>
      <c r="D154" s="1280" t="s">
        <v>7410</v>
      </c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  <c r="AA154" s="336"/>
      <c r="AB154" s="336"/>
      <c r="AC154" s="1283"/>
    </row>
    <row r="155" spans="1:29" ht="15" customHeight="1">
      <c r="A155" s="1280"/>
      <c r="B155" s="1280"/>
      <c r="C155" s="1280"/>
      <c r="D155" s="1280"/>
      <c r="E155" s="337"/>
      <c r="F155" s="337"/>
      <c r="G155" s="337"/>
      <c r="H155" s="337"/>
      <c r="I155" s="337"/>
      <c r="J155" s="337"/>
      <c r="K155" s="337"/>
      <c r="L155" s="337"/>
      <c r="M155" s="337"/>
      <c r="N155" s="337"/>
      <c r="O155" s="337"/>
      <c r="P155" s="337"/>
      <c r="Q155" s="337"/>
      <c r="R155" s="337"/>
      <c r="S155" s="337"/>
      <c r="T155" s="337"/>
      <c r="U155" s="337"/>
      <c r="V155" s="337"/>
      <c r="W155" s="337"/>
      <c r="X155" s="337"/>
      <c r="Y155" s="337"/>
      <c r="Z155" s="337"/>
      <c r="AA155" s="337"/>
      <c r="AB155" s="337"/>
      <c r="AC155" s="1284"/>
    </row>
    <row r="156" spans="1:29" ht="15" customHeight="1">
      <c r="A156" s="1282">
        <v>70</v>
      </c>
      <c r="B156" s="1280" t="s">
        <v>7726</v>
      </c>
      <c r="C156" s="1280"/>
      <c r="D156" s="1280" t="s">
        <v>7410</v>
      </c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  <c r="AA156" s="336"/>
      <c r="AB156" s="336"/>
      <c r="AC156" s="1283"/>
    </row>
    <row r="157" spans="1:29" ht="15" customHeight="1">
      <c r="A157" s="1280"/>
      <c r="B157" s="1280"/>
      <c r="C157" s="1280"/>
      <c r="D157" s="1280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7"/>
      <c r="T157" s="337"/>
      <c r="U157" s="337"/>
      <c r="V157" s="337"/>
      <c r="W157" s="337"/>
      <c r="X157" s="337"/>
      <c r="Y157" s="337"/>
      <c r="Z157" s="337"/>
      <c r="AA157" s="337"/>
      <c r="AB157" s="337"/>
      <c r="AC157" s="1284"/>
    </row>
    <row r="158" spans="1:29" ht="15" customHeight="1">
      <c r="A158" s="1280">
        <v>71</v>
      </c>
      <c r="B158" s="1280" t="s">
        <v>7727</v>
      </c>
      <c r="C158" s="1280"/>
      <c r="D158" s="1280" t="s">
        <v>7410</v>
      </c>
      <c r="E158" s="336"/>
      <c r="F158" s="336"/>
      <c r="G158" s="336"/>
      <c r="H158" s="336"/>
      <c r="I158" s="336"/>
      <c r="J158" s="336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  <c r="AA158" s="336"/>
      <c r="AB158" s="336"/>
      <c r="AC158" s="1283"/>
    </row>
    <row r="159" spans="1:29" ht="15" customHeight="1">
      <c r="A159" s="1280"/>
      <c r="B159" s="1280"/>
      <c r="C159" s="1280"/>
      <c r="D159" s="1280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7"/>
      <c r="P159" s="337"/>
      <c r="Q159" s="337"/>
      <c r="R159" s="337"/>
      <c r="S159" s="337"/>
      <c r="T159" s="337"/>
      <c r="U159" s="337"/>
      <c r="V159" s="337"/>
      <c r="W159" s="337"/>
      <c r="X159" s="337"/>
      <c r="Y159" s="337"/>
      <c r="Z159" s="337"/>
      <c r="AA159" s="337"/>
      <c r="AB159" s="337"/>
      <c r="AC159" s="1284"/>
    </row>
    <row r="160" spans="1:29" ht="15" customHeight="1">
      <c r="A160" s="1282">
        <v>72</v>
      </c>
      <c r="B160" s="1280" t="s">
        <v>7728</v>
      </c>
      <c r="C160" s="1280"/>
      <c r="D160" s="1280" t="s">
        <v>7410</v>
      </c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  <c r="AA160" s="336"/>
      <c r="AB160" s="336"/>
      <c r="AC160" s="1283"/>
    </row>
    <row r="161" spans="1:29" ht="15" customHeight="1">
      <c r="A161" s="1280"/>
      <c r="B161" s="1280"/>
      <c r="C161" s="1280"/>
      <c r="D161" s="1280"/>
      <c r="E161" s="337"/>
      <c r="F161" s="337"/>
      <c r="G161" s="337"/>
      <c r="H161" s="337"/>
      <c r="I161" s="337"/>
      <c r="J161" s="337"/>
      <c r="K161" s="337"/>
      <c r="L161" s="337"/>
      <c r="M161" s="337"/>
      <c r="N161" s="337"/>
      <c r="O161" s="337"/>
      <c r="P161" s="337"/>
      <c r="Q161" s="337"/>
      <c r="R161" s="337"/>
      <c r="S161" s="337"/>
      <c r="T161" s="337"/>
      <c r="U161" s="337"/>
      <c r="V161" s="337"/>
      <c r="W161" s="337"/>
      <c r="X161" s="337"/>
      <c r="Y161" s="337"/>
      <c r="Z161" s="337"/>
      <c r="AA161" s="337"/>
      <c r="AB161" s="337"/>
      <c r="AC161" s="1284"/>
    </row>
    <row r="162" spans="1:29" ht="15" customHeight="1">
      <c r="A162" s="1280">
        <v>73</v>
      </c>
      <c r="B162" s="1280" t="s">
        <v>7729</v>
      </c>
      <c r="C162" s="1280"/>
      <c r="D162" s="1280" t="s">
        <v>7410</v>
      </c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  <c r="AA162" s="336"/>
      <c r="AB162" s="336"/>
      <c r="AC162" s="1283"/>
    </row>
    <row r="163" spans="1:29" ht="15" customHeight="1">
      <c r="A163" s="1280"/>
      <c r="B163" s="1280"/>
      <c r="C163" s="1280"/>
      <c r="D163" s="1280"/>
      <c r="E163" s="337"/>
      <c r="F163" s="337"/>
      <c r="G163" s="337"/>
      <c r="H163" s="337"/>
      <c r="I163" s="337"/>
      <c r="J163" s="337"/>
      <c r="K163" s="337"/>
      <c r="L163" s="337"/>
      <c r="M163" s="337"/>
      <c r="N163" s="337"/>
      <c r="O163" s="337"/>
      <c r="P163" s="337"/>
      <c r="Q163" s="337"/>
      <c r="R163" s="337"/>
      <c r="S163" s="337"/>
      <c r="T163" s="337"/>
      <c r="U163" s="337"/>
      <c r="V163" s="337"/>
      <c r="W163" s="337"/>
      <c r="X163" s="337"/>
      <c r="Y163" s="337"/>
      <c r="Z163" s="337"/>
      <c r="AA163" s="337"/>
      <c r="AB163" s="337"/>
      <c r="AC163" s="1284"/>
    </row>
    <row r="164" spans="1:29" ht="15" customHeight="1">
      <c r="A164" s="1282">
        <v>74</v>
      </c>
      <c r="B164" s="1280" t="s">
        <v>7730</v>
      </c>
      <c r="C164" s="1280"/>
      <c r="D164" s="1280" t="s">
        <v>7410</v>
      </c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  <c r="AA164" s="336"/>
      <c r="AB164" s="336"/>
      <c r="AC164" s="1283"/>
    </row>
    <row r="165" spans="1:29" ht="15" customHeight="1">
      <c r="A165" s="1280"/>
      <c r="B165" s="1280"/>
      <c r="C165" s="1280"/>
      <c r="D165" s="1280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7"/>
      <c r="T165" s="337"/>
      <c r="U165" s="337"/>
      <c r="V165" s="337"/>
      <c r="W165" s="337"/>
      <c r="X165" s="337"/>
      <c r="Y165" s="337"/>
      <c r="Z165" s="337"/>
      <c r="AA165" s="337"/>
      <c r="AB165" s="337"/>
      <c r="AC165" s="1284"/>
    </row>
    <row r="166" spans="1:29" ht="15" customHeight="1">
      <c r="A166" s="1280">
        <v>75</v>
      </c>
      <c r="B166" s="1280" t="s">
        <v>7731</v>
      </c>
      <c r="C166" s="1280"/>
      <c r="D166" s="1280" t="s">
        <v>7410</v>
      </c>
      <c r="E166" s="336"/>
      <c r="F166" s="336"/>
      <c r="G166" s="336"/>
      <c r="H166" s="336"/>
      <c r="I166" s="336"/>
      <c r="J166" s="336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  <c r="AA166" s="336"/>
      <c r="AB166" s="336"/>
      <c r="AC166" s="1283"/>
    </row>
    <row r="167" spans="1:29" ht="15" customHeight="1">
      <c r="A167" s="1280"/>
      <c r="B167" s="1280"/>
      <c r="C167" s="1280"/>
      <c r="D167" s="1280"/>
      <c r="E167" s="337"/>
      <c r="F167" s="337"/>
      <c r="G167" s="337"/>
      <c r="H167" s="337"/>
      <c r="I167" s="337"/>
      <c r="J167" s="337"/>
      <c r="K167" s="337"/>
      <c r="L167" s="337"/>
      <c r="M167" s="337"/>
      <c r="N167" s="337"/>
      <c r="O167" s="337"/>
      <c r="P167" s="337"/>
      <c r="Q167" s="337"/>
      <c r="R167" s="337"/>
      <c r="S167" s="337"/>
      <c r="T167" s="337"/>
      <c r="U167" s="337"/>
      <c r="V167" s="337"/>
      <c r="W167" s="337"/>
      <c r="X167" s="337"/>
      <c r="Y167" s="337"/>
      <c r="Z167" s="337"/>
      <c r="AA167" s="337"/>
      <c r="AB167" s="337"/>
      <c r="AC167" s="1284"/>
    </row>
    <row r="168" spans="1:29" ht="15" customHeight="1">
      <c r="A168" s="1282">
        <v>76</v>
      </c>
      <c r="B168" s="1280" t="s">
        <v>7732</v>
      </c>
      <c r="C168" s="1280"/>
      <c r="D168" s="1280" t="s">
        <v>7410</v>
      </c>
      <c r="E168" s="336"/>
      <c r="F168" s="336"/>
      <c r="G168" s="336"/>
      <c r="H168" s="336"/>
      <c r="I168" s="336"/>
      <c r="J168" s="336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  <c r="AA168" s="336"/>
      <c r="AB168" s="336"/>
      <c r="AC168" s="1283"/>
    </row>
    <row r="169" spans="1:29" ht="15" customHeight="1">
      <c r="A169" s="1280"/>
      <c r="B169" s="1280"/>
      <c r="C169" s="1280"/>
      <c r="D169" s="1280"/>
      <c r="E169" s="337"/>
      <c r="F169" s="337"/>
      <c r="G169" s="337"/>
      <c r="H169" s="337"/>
      <c r="I169" s="337"/>
      <c r="J169" s="337"/>
      <c r="K169" s="337"/>
      <c r="L169" s="337"/>
      <c r="M169" s="337"/>
      <c r="N169" s="337"/>
      <c r="O169" s="337"/>
      <c r="P169" s="337"/>
      <c r="Q169" s="337"/>
      <c r="R169" s="337"/>
      <c r="S169" s="337"/>
      <c r="T169" s="337"/>
      <c r="U169" s="337"/>
      <c r="V169" s="337"/>
      <c r="W169" s="337"/>
      <c r="X169" s="337"/>
      <c r="Y169" s="337"/>
      <c r="Z169" s="337"/>
      <c r="AA169" s="337"/>
      <c r="AB169" s="337"/>
      <c r="AC169" s="1284"/>
    </row>
    <row r="170" spans="1:29" ht="15" customHeight="1">
      <c r="A170" s="1280">
        <v>77</v>
      </c>
      <c r="B170" s="1280" t="s">
        <v>7733</v>
      </c>
      <c r="C170" s="1280"/>
      <c r="D170" s="1280" t="s">
        <v>7410</v>
      </c>
      <c r="E170" s="336"/>
      <c r="F170" s="336"/>
      <c r="G170" s="336"/>
      <c r="H170" s="336"/>
      <c r="I170" s="336"/>
      <c r="J170" s="336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  <c r="AA170" s="336"/>
      <c r="AB170" s="336"/>
      <c r="AC170" s="1283"/>
    </row>
    <row r="171" spans="1:29" ht="15" customHeight="1">
      <c r="A171" s="1280"/>
      <c r="B171" s="1280"/>
      <c r="C171" s="1280"/>
      <c r="D171" s="1280"/>
      <c r="E171" s="337"/>
      <c r="F171" s="337"/>
      <c r="G171" s="337"/>
      <c r="H171" s="337"/>
      <c r="I171" s="337"/>
      <c r="J171" s="337"/>
      <c r="K171" s="337"/>
      <c r="L171" s="337"/>
      <c r="M171" s="337"/>
      <c r="N171" s="337"/>
      <c r="O171" s="337"/>
      <c r="P171" s="337"/>
      <c r="Q171" s="337"/>
      <c r="R171" s="337"/>
      <c r="S171" s="337"/>
      <c r="T171" s="337"/>
      <c r="U171" s="337"/>
      <c r="V171" s="337"/>
      <c r="W171" s="337"/>
      <c r="X171" s="337"/>
      <c r="Y171" s="337"/>
      <c r="Z171" s="337"/>
      <c r="AA171" s="337"/>
      <c r="AB171" s="337"/>
      <c r="AC171" s="1284"/>
    </row>
    <row r="172" spans="1:29" ht="15" customHeight="1">
      <c r="A172" s="1282">
        <v>78</v>
      </c>
      <c r="B172" s="1280" t="s">
        <v>7734</v>
      </c>
      <c r="C172" s="1280"/>
      <c r="D172" s="1280" t="s">
        <v>7410</v>
      </c>
      <c r="E172" s="336"/>
      <c r="F172" s="336"/>
      <c r="G172" s="336"/>
      <c r="H172" s="336"/>
      <c r="I172" s="336"/>
      <c r="J172" s="336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  <c r="AA172" s="336"/>
      <c r="AB172" s="336"/>
      <c r="AC172" s="1283"/>
    </row>
    <row r="173" spans="1:29" ht="15" customHeight="1">
      <c r="A173" s="1280"/>
      <c r="B173" s="1280"/>
      <c r="C173" s="1280"/>
      <c r="D173" s="1280"/>
      <c r="E173" s="337"/>
      <c r="F173" s="337"/>
      <c r="G173" s="337"/>
      <c r="H173" s="337"/>
      <c r="I173" s="337"/>
      <c r="J173" s="337"/>
      <c r="K173" s="337"/>
      <c r="L173" s="337"/>
      <c r="M173" s="337"/>
      <c r="N173" s="337"/>
      <c r="O173" s="337"/>
      <c r="P173" s="337"/>
      <c r="Q173" s="337"/>
      <c r="R173" s="337"/>
      <c r="S173" s="337"/>
      <c r="T173" s="337"/>
      <c r="U173" s="337"/>
      <c r="V173" s="337"/>
      <c r="W173" s="337"/>
      <c r="X173" s="337"/>
      <c r="Y173" s="337"/>
      <c r="Z173" s="337"/>
      <c r="AA173" s="337"/>
      <c r="AB173" s="337"/>
      <c r="AC173" s="1284"/>
    </row>
    <row r="174" spans="1:29" ht="15" customHeight="1">
      <c r="A174" s="1280">
        <v>79</v>
      </c>
      <c r="B174" s="1280" t="s">
        <v>7735</v>
      </c>
      <c r="C174" s="1280"/>
      <c r="D174" s="1280" t="s">
        <v>7410</v>
      </c>
      <c r="E174" s="336"/>
      <c r="F174" s="336"/>
      <c r="G174" s="336"/>
      <c r="H174" s="336"/>
      <c r="I174" s="336"/>
      <c r="J174" s="336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  <c r="AA174" s="336"/>
      <c r="AB174" s="336"/>
      <c r="AC174" s="1283"/>
    </row>
    <row r="175" spans="1:29" ht="15" customHeight="1">
      <c r="A175" s="1280"/>
      <c r="B175" s="1280"/>
      <c r="C175" s="1280"/>
      <c r="D175" s="1280"/>
      <c r="E175" s="337"/>
      <c r="F175" s="337"/>
      <c r="G175" s="337"/>
      <c r="H175" s="337"/>
      <c r="I175" s="337"/>
      <c r="J175" s="337"/>
      <c r="K175" s="337"/>
      <c r="L175" s="337"/>
      <c r="M175" s="337"/>
      <c r="N175" s="337"/>
      <c r="O175" s="337"/>
      <c r="P175" s="337"/>
      <c r="Q175" s="337"/>
      <c r="R175" s="337"/>
      <c r="S175" s="337"/>
      <c r="T175" s="337"/>
      <c r="U175" s="337"/>
      <c r="V175" s="337"/>
      <c r="W175" s="337"/>
      <c r="X175" s="337"/>
      <c r="Y175" s="337"/>
      <c r="Z175" s="337"/>
      <c r="AA175" s="337"/>
      <c r="AB175" s="337"/>
      <c r="AC175" s="1284"/>
    </row>
    <row r="176" spans="1:29" ht="15" customHeight="1">
      <c r="A176" s="1282">
        <v>80</v>
      </c>
      <c r="B176" s="1280" t="s">
        <v>7736</v>
      </c>
      <c r="C176" s="1280"/>
      <c r="D176" s="1280" t="s">
        <v>7410</v>
      </c>
      <c r="E176" s="336"/>
      <c r="F176" s="336"/>
      <c r="G176" s="336"/>
      <c r="H176" s="336"/>
      <c r="I176" s="336"/>
      <c r="J176" s="336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  <c r="AA176" s="336"/>
      <c r="AB176" s="336"/>
      <c r="AC176" s="1283"/>
    </row>
    <row r="177" spans="1:29" ht="15" customHeight="1">
      <c r="A177" s="1280"/>
      <c r="B177" s="1280"/>
      <c r="C177" s="1280"/>
      <c r="D177" s="1280"/>
      <c r="E177" s="337"/>
      <c r="F177" s="337"/>
      <c r="G177" s="337"/>
      <c r="H177" s="337"/>
      <c r="I177" s="337"/>
      <c r="J177" s="337"/>
      <c r="K177" s="337"/>
      <c r="L177" s="337"/>
      <c r="M177" s="337"/>
      <c r="N177" s="337"/>
      <c r="O177" s="337"/>
      <c r="P177" s="337"/>
      <c r="Q177" s="337"/>
      <c r="R177" s="337"/>
      <c r="S177" s="337"/>
      <c r="T177" s="337"/>
      <c r="U177" s="337"/>
      <c r="V177" s="337"/>
      <c r="W177" s="337"/>
      <c r="X177" s="337"/>
      <c r="Y177" s="337"/>
      <c r="Z177" s="337"/>
      <c r="AA177" s="337"/>
      <c r="AB177" s="337"/>
      <c r="AC177" s="1284"/>
    </row>
    <row r="180" spans="1:29" ht="23.25">
      <c r="A180" s="333" t="s">
        <v>7637</v>
      </c>
    </row>
    <row r="181" spans="1:29" ht="21">
      <c r="A181" s="338" t="s">
        <v>12</v>
      </c>
      <c r="B181" s="338" t="s">
        <v>7638</v>
      </c>
      <c r="C181" s="339" t="s">
        <v>7639</v>
      </c>
      <c r="D181" s="1458" t="s">
        <v>7644</v>
      </c>
      <c r="E181" s="1458"/>
      <c r="F181" s="1457" t="s">
        <v>7737</v>
      </c>
      <c r="G181" s="1457"/>
      <c r="H181" s="1457" t="s">
        <v>7648</v>
      </c>
      <c r="I181" s="1457"/>
      <c r="J181" s="1457" t="s">
        <v>7738</v>
      </c>
      <c r="K181" s="1457"/>
      <c r="L181" s="1457" t="s">
        <v>7649</v>
      </c>
      <c r="M181" s="1457"/>
      <c r="N181" s="1457" t="s">
        <v>7647</v>
      </c>
      <c r="O181" s="1457"/>
      <c r="P181" s="1457" t="s">
        <v>7652</v>
      </c>
      <c r="Q181" s="1457"/>
      <c r="R181" s="1457" t="s">
        <v>7653</v>
      </c>
      <c r="S181" s="1457"/>
      <c r="T181" s="1457" t="s">
        <v>7739</v>
      </c>
      <c r="U181" s="1457"/>
      <c r="V181" s="340"/>
      <c r="W181" s="340"/>
      <c r="X181" s="340"/>
      <c r="Y181" s="340"/>
      <c r="Z181" s="340"/>
      <c r="AA181" s="340"/>
      <c r="AB181" s="340"/>
    </row>
    <row r="182" spans="1:29" ht="21">
      <c r="A182" s="341">
        <v>1</v>
      </c>
      <c r="B182" s="342" t="s">
        <v>4772</v>
      </c>
      <c r="C182" s="343" t="str">
        <f>IFERROR(VLOOKUP(B182,'[6]Master Part'!$D$1:$G$19703,2,0),"")</f>
        <v>BOLT</v>
      </c>
      <c r="D182" s="1456" t="str">
        <f>IFERROR(VLOOKUP(B182,'[6]Master Part'!$D$1:$G$19703,4,0),"")</f>
        <v>BAUT M6 P20</v>
      </c>
      <c r="E182" s="1456"/>
      <c r="F182" s="1444">
        <v>2</v>
      </c>
      <c r="G182" s="1444"/>
      <c r="H182" s="1444">
        <v>80</v>
      </c>
      <c r="I182" s="1444"/>
      <c r="J182" s="1444">
        <f t="shared" ref="J182:J187" si="0">+F182*H182</f>
        <v>160</v>
      </c>
      <c r="K182" s="1444"/>
      <c r="L182" s="1444">
        <v>2</v>
      </c>
      <c r="M182" s="1444"/>
      <c r="N182" s="1444" t="s">
        <v>1724</v>
      </c>
      <c r="O182" s="1444"/>
      <c r="P182" s="1445">
        <v>10500</v>
      </c>
      <c r="Q182" s="1445"/>
      <c r="R182" s="1445">
        <f t="shared" ref="R182:R187" si="1">+L182*P182</f>
        <v>21000</v>
      </c>
      <c r="S182" s="1445"/>
      <c r="T182" s="1444"/>
      <c r="U182" s="1444"/>
      <c r="V182" s="344"/>
      <c r="W182" s="344"/>
      <c r="X182" s="344"/>
      <c r="Y182" s="344"/>
      <c r="Z182" s="344"/>
      <c r="AA182" s="344"/>
      <c r="AB182" s="344"/>
      <c r="AC182" s="345"/>
    </row>
    <row r="183" spans="1:29" ht="21">
      <c r="A183" s="346">
        <v>2</v>
      </c>
      <c r="B183" s="347" t="s">
        <v>1602</v>
      </c>
      <c r="C183" s="348" t="str">
        <f>IFERROR(VLOOKUP(B183,'[6]Master Part'!$D$1:$G$19703,2,0),"")</f>
        <v>NUT</v>
      </c>
      <c r="D183" s="1455" t="str">
        <f>IFERROR(VLOOKUP(B183,'[6]Master Part'!$D$1:$G$19703,4,0),"")</f>
        <v>MUR M6</v>
      </c>
      <c r="E183" s="1455"/>
      <c r="F183" s="1443">
        <v>2</v>
      </c>
      <c r="G183" s="1443"/>
      <c r="H183" s="1444">
        <v>80</v>
      </c>
      <c r="I183" s="1444"/>
      <c r="J183" s="1443">
        <f t="shared" si="0"/>
        <v>160</v>
      </c>
      <c r="K183" s="1443"/>
      <c r="L183" s="1443">
        <v>2</v>
      </c>
      <c r="M183" s="1443"/>
      <c r="N183" s="1443" t="s">
        <v>1724</v>
      </c>
      <c r="O183" s="1443"/>
      <c r="P183" s="1446">
        <v>43000</v>
      </c>
      <c r="Q183" s="1446"/>
      <c r="R183" s="1445">
        <f t="shared" si="1"/>
        <v>86000</v>
      </c>
      <c r="S183" s="1445"/>
      <c r="T183" s="1443"/>
      <c r="U183" s="1443"/>
      <c r="V183" s="344"/>
      <c r="W183" s="344"/>
      <c r="X183" s="344"/>
      <c r="Y183" s="344"/>
      <c r="Z183" s="344"/>
      <c r="AA183" s="344"/>
      <c r="AB183" s="344"/>
      <c r="AC183" s="345"/>
    </row>
    <row r="184" spans="1:29" ht="21">
      <c r="A184" s="346">
        <v>3</v>
      </c>
      <c r="B184" s="347" t="s">
        <v>1608</v>
      </c>
      <c r="C184" s="348" t="str">
        <f>IFERROR(VLOOKUP(B184,'[6]Master Part'!$D$1:$G$19703,2,0),"")</f>
        <v>RING</v>
      </c>
      <c r="D184" s="1455" t="str">
        <f>IFERROR(VLOOKUP(B184,'[6]Master Part'!$D$1:$G$19703,4,0),"")</f>
        <v>O RING M6</v>
      </c>
      <c r="E184" s="1455"/>
      <c r="F184" s="1443">
        <v>2</v>
      </c>
      <c r="G184" s="1443"/>
      <c r="H184" s="1444">
        <v>80</v>
      </c>
      <c r="I184" s="1444"/>
      <c r="J184" s="1443">
        <f t="shared" si="0"/>
        <v>160</v>
      </c>
      <c r="K184" s="1443"/>
      <c r="L184" s="1443">
        <v>2</v>
      </c>
      <c r="M184" s="1443"/>
      <c r="N184" s="1443" t="s">
        <v>1724</v>
      </c>
      <c r="O184" s="1443"/>
      <c r="P184" s="1446">
        <v>8000</v>
      </c>
      <c r="Q184" s="1446"/>
      <c r="R184" s="1445">
        <f t="shared" si="1"/>
        <v>16000</v>
      </c>
      <c r="S184" s="1445"/>
      <c r="T184" s="1443"/>
      <c r="U184" s="1443"/>
      <c r="V184" s="344"/>
      <c r="W184" s="344"/>
      <c r="X184" s="344"/>
      <c r="Y184" s="344"/>
      <c r="Z184" s="349"/>
      <c r="AA184" s="344"/>
      <c r="AB184" s="344"/>
      <c r="AC184" s="345"/>
    </row>
    <row r="185" spans="1:29" ht="21">
      <c r="A185" s="346">
        <v>4</v>
      </c>
      <c r="B185" s="347" t="s">
        <v>7392</v>
      </c>
      <c r="C185" s="348" t="str">
        <f>IFERROR(VLOOKUP(B185,'[6]Master Part'!$D$1:$G$19703,2,0),"")</f>
        <v>VALVE</v>
      </c>
      <c r="D185" s="1453" t="str">
        <f>IFERROR(VLOOKUP(B185,'[6]Master Part'!$D$1:$G$19703,4,0),"")</f>
        <v>SOLENOID VALVE SMC VXD230AA &amp;  BRACKET</v>
      </c>
      <c r="E185" s="1453"/>
      <c r="F185" s="1443">
        <v>1</v>
      </c>
      <c r="G185" s="1443"/>
      <c r="H185" s="1444">
        <v>80</v>
      </c>
      <c r="I185" s="1444"/>
      <c r="J185" s="1443">
        <f t="shared" si="0"/>
        <v>80</v>
      </c>
      <c r="K185" s="1443"/>
      <c r="L185" s="1443">
        <v>80</v>
      </c>
      <c r="M185" s="1443"/>
      <c r="N185" s="1443" t="s">
        <v>1739</v>
      </c>
      <c r="O185" s="1443"/>
      <c r="P185" s="1446">
        <v>580000</v>
      </c>
      <c r="Q185" s="1446"/>
      <c r="R185" s="1445">
        <f t="shared" si="1"/>
        <v>46400000</v>
      </c>
      <c r="S185" s="1445"/>
      <c r="T185" s="1443"/>
      <c r="U185" s="1452"/>
      <c r="V185" s="350" t="s">
        <v>7740</v>
      </c>
      <c r="W185" s="344"/>
      <c r="X185" s="344"/>
      <c r="Y185" s="344"/>
      <c r="Z185" s="351"/>
      <c r="AA185" s="344"/>
      <c r="AB185" s="344"/>
      <c r="AC185" s="345"/>
    </row>
    <row r="186" spans="1:29" ht="21">
      <c r="A186" s="346">
        <v>5</v>
      </c>
      <c r="B186" s="347"/>
      <c r="C186" s="348" t="str">
        <f>IFERROR(VLOOKUP(B186,'[6]Master Part'!$D$1:$G$19703,2,0),"")</f>
        <v/>
      </c>
      <c r="D186" s="1442" t="str">
        <f>IFERROR(VLOOKUP(B186,'[6]Master Part'!$D$1:$G$19703,4,0),"")</f>
        <v/>
      </c>
      <c r="E186" s="1442"/>
      <c r="F186" s="1443">
        <v>2</v>
      </c>
      <c r="G186" s="1443"/>
      <c r="H186" s="1444">
        <v>80</v>
      </c>
      <c r="I186" s="1444"/>
      <c r="J186" s="1443">
        <f t="shared" si="0"/>
        <v>160</v>
      </c>
      <c r="K186" s="1443"/>
      <c r="L186" s="1443">
        <v>160</v>
      </c>
      <c r="M186" s="1443"/>
      <c r="N186" s="1443" t="s">
        <v>1739</v>
      </c>
      <c r="O186" s="1443"/>
      <c r="P186" s="1446"/>
      <c r="Q186" s="1446"/>
      <c r="R186" s="1445">
        <f t="shared" si="1"/>
        <v>0</v>
      </c>
      <c r="S186" s="1445"/>
      <c r="T186" s="1443"/>
      <c r="U186" s="1452"/>
      <c r="V186" s="350" t="s">
        <v>7393</v>
      </c>
      <c r="W186" s="344"/>
      <c r="X186" s="344"/>
      <c r="Y186" s="344"/>
      <c r="Z186" s="351"/>
      <c r="AA186" s="344"/>
      <c r="AB186" s="344"/>
      <c r="AC186" s="345"/>
    </row>
    <row r="187" spans="1:29" ht="21">
      <c r="A187" s="346">
        <v>6</v>
      </c>
      <c r="B187" s="347"/>
      <c r="C187" s="348" t="str">
        <f>IFERROR(VLOOKUP(B187,'[6]Master Part'!$D$1:$G$19703,2,0),"")</f>
        <v/>
      </c>
      <c r="D187" s="1442" t="str">
        <f>IFERROR(VLOOKUP(B187,'[6]Master Part'!$D$1:$G$19703,4,0),"")</f>
        <v/>
      </c>
      <c r="E187" s="1442"/>
      <c r="F187" s="1443">
        <v>2</v>
      </c>
      <c r="G187" s="1443"/>
      <c r="H187" s="1444">
        <v>80</v>
      </c>
      <c r="I187" s="1444"/>
      <c r="J187" s="1443">
        <f t="shared" si="0"/>
        <v>160</v>
      </c>
      <c r="K187" s="1443"/>
      <c r="L187" s="1443">
        <v>160</v>
      </c>
      <c r="M187" s="1443"/>
      <c r="N187" s="1443" t="s">
        <v>1739</v>
      </c>
      <c r="O187" s="1443"/>
      <c r="P187" s="1446"/>
      <c r="Q187" s="1446"/>
      <c r="R187" s="1445">
        <f t="shared" si="1"/>
        <v>0</v>
      </c>
      <c r="S187" s="1445"/>
      <c r="T187" s="1443"/>
      <c r="U187" s="1452"/>
      <c r="V187" s="350" t="s">
        <v>7394</v>
      </c>
      <c r="W187" s="344"/>
      <c r="X187" s="344"/>
      <c r="Y187" s="344"/>
      <c r="Z187" s="351"/>
      <c r="AA187" s="344"/>
      <c r="AB187" s="344"/>
      <c r="AC187" s="345"/>
    </row>
    <row r="188" spans="1:29" ht="21">
      <c r="A188" s="352">
        <v>7</v>
      </c>
      <c r="B188" s="353"/>
      <c r="C188" s="354" t="str">
        <f>IFERROR(VLOOKUP(B188,'[6]Master Part'!$D$1:$G$19703,2,0),"")</f>
        <v/>
      </c>
      <c r="D188" s="1454" t="str">
        <f>IFERROR(VLOOKUP(B188,'[6]Master Part'!$D$1:$G$19703,4,0),"")</f>
        <v/>
      </c>
      <c r="E188" s="1454"/>
      <c r="F188" s="1439"/>
      <c r="G188" s="1439"/>
      <c r="H188" s="1439"/>
      <c r="I188" s="1439"/>
      <c r="J188" s="1439"/>
      <c r="K188" s="1439"/>
      <c r="L188" s="1439"/>
      <c r="M188" s="1439"/>
      <c r="N188" s="1439"/>
      <c r="O188" s="1439"/>
      <c r="P188" s="1440"/>
      <c r="Q188" s="1440"/>
      <c r="R188" s="1440"/>
      <c r="S188" s="1440"/>
      <c r="T188" s="1439"/>
      <c r="U188" s="1441"/>
      <c r="V188" s="350"/>
      <c r="W188" s="344"/>
      <c r="X188" s="344"/>
      <c r="Y188" s="344"/>
      <c r="Z188" s="351"/>
      <c r="AA188" s="344"/>
      <c r="AB188" s="344"/>
      <c r="AC188" s="345"/>
    </row>
    <row r="189" spans="1:29" ht="21">
      <c r="A189" s="1447" t="s">
        <v>27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  <c r="L189" s="1448"/>
      <c r="M189" s="1448"/>
      <c r="N189" s="1448"/>
      <c r="O189" s="1448"/>
      <c r="P189" s="1448"/>
      <c r="Q189" s="1449"/>
      <c r="R189" s="1450">
        <f>SUM(R182:S188)</f>
        <v>46523000</v>
      </c>
      <c r="S189" s="1451"/>
      <c r="T189" s="344"/>
      <c r="U189" s="344"/>
      <c r="V189" s="344"/>
      <c r="W189" s="344"/>
      <c r="X189" s="344"/>
      <c r="Y189" s="344"/>
      <c r="Z189" s="351"/>
      <c r="AA189" s="344"/>
      <c r="AB189" s="344"/>
      <c r="AC189" s="345"/>
    </row>
    <row r="190" spans="1:29" ht="15.75">
      <c r="A190" s="355"/>
      <c r="B190" s="355"/>
      <c r="C190" s="355"/>
      <c r="D190" s="355"/>
      <c r="E190" s="355"/>
      <c r="F190" s="355"/>
      <c r="G190" s="355"/>
      <c r="H190" s="355"/>
      <c r="I190" s="355"/>
      <c r="J190" s="355"/>
      <c r="K190" s="355"/>
      <c r="L190" s="355"/>
      <c r="M190" s="355"/>
      <c r="N190" s="355"/>
      <c r="O190" s="355"/>
      <c r="P190" s="355"/>
      <c r="Q190" s="355"/>
    </row>
  </sheetData>
  <mergeCells count="433">
    <mergeCell ref="A1:D5"/>
    <mergeCell ref="E1:E5"/>
    <mergeCell ref="A6:A7"/>
    <mergeCell ref="B6:B7"/>
    <mergeCell ref="C6:C7"/>
    <mergeCell ref="D6:D7"/>
    <mergeCell ref="E6:H6"/>
    <mergeCell ref="D14:D15"/>
    <mergeCell ref="AC14:AC15"/>
    <mergeCell ref="A8:A9"/>
    <mergeCell ref="B8:C9"/>
    <mergeCell ref="D8:D9"/>
    <mergeCell ref="AC8:AC9"/>
    <mergeCell ref="A10:A11"/>
    <mergeCell ref="B10:C11"/>
    <mergeCell ref="D10:D11"/>
    <mergeCell ref="AC10:AC11"/>
    <mergeCell ref="I6:L6"/>
    <mergeCell ref="M6:P6"/>
    <mergeCell ref="Q6:T6"/>
    <mergeCell ref="U6:X6"/>
    <mergeCell ref="Y6:AB6"/>
    <mergeCell ref="AC6:AC7"/>
    <mergeCell ref="A12:A13"/>
    <mergeCell ref="B12:C13"/>
    <mergeCell ref="D12:D13"/>
    <mergeCell ref="AC16:AC17"/>
    <mergeCell ref="M17:P17"/>
    <mergeCell ref="Q17:T17"/>
    <mergeCell ref="U17:X17"/>
    <mergeCell ref="AC12:AC13"/>
    <mergeCell ref="A14:A15"/>
    <mergeCell ref="B14:C15"/>
    <mergeCell ref="A16:A17"/>
    <mergeCell ref="B16:C17"/>
    <mergeCell ref="D16:D17"/>
    <mergeCell ref="M16:P16"/>
    <mergeCell ref="Q16:T16"/>
    <mergeCell ref="U16:X16"/>
    <mergeCell ref="A18:A19"/>
    <mergeCell ref="B18:C19"/>
    <mergeCell ref="D18:D19"/>
    <mergeCell ref="AC18:AC19"/>
    <mergeCell ref="A22:A23"/>
    <mergeCell ref="B22:C23"/>
    <mergeCell ref="D22:D23"/>
    <mergeCell ref="AC22:AC23"/>
    <mergeCell ref="A24:A25"/>
    <mergeCell ref="B24:C25"/>
    <mergeCell ref="D24:D25"/>
    <mergeCell ref="AC24:AC25"/>
    <mergeCell ref="A38:A39"/>
    <mergeCell ref="B38:C39"/>
    <mergeCell ref="D38:D39"/>
    <mergeCell ref="AC38:AC39"/>
    <mergeCell ref="A36:A37"/>
    <mergeCell ref="B36:C37"/>
    <mergeCell ref="D36:D37"/>
    <mergeCell ref="AC36:AC37"/>
    <mergeCell ref="A20:A21"/>
    <mergeCell ref="B20:C21"/>
    <mergeCell ref="D20:D21"/>
    <mergeCell ref="AC20:AC21"/>
    <mergeCell ref="A26:A27"/>
    <mergeCell ref="B26:C27"/>
    <mergeCell ref="D26:D27"/>
    <mergeCell ref="AC26:AC27"/>
    <mergeCell ref="A50:A51"/>
    <mergeCell ref="B50:C51"/>
    <mergeCell ref="D50:D51"/>
    <mergeCell ref="AC50:AC51"/>
    <mergeCell ref="A48:A49"/>
    <mergeCell ref="B48:C49"/>
    <mergeCell ref="D48:D49"/>
    <mergeCell ref="AC48:AC49"/>
    <mergeCell ref="A28:A29"/>
    <mergeCell ref="B28:C29"/>
    <mergeCell ref="D28:D29"/>
    <mergeCell ref="AC28:AC29"/>
    <mergeCell ref="A30:A31"/>
    <mergeCell ref="B30:C31"/>
    <mergeCell ref="A34:A35"/>
    <mergeCell ref="B34:C35"/>
    <mergeCell ref="D34:D35"/>
    <mergeCell ref="AC34:AC35"/>
    <mergeCell ref="D30:D31"/>
    <mergeCell ref="AC30:AC31"/>
    <mergeCell ref="A32:A33"/>
    <mergeCell ref="B32:C33"/>
    <mergeCell ref="D32:D33"/>
    <mergeCell ref="AC32:AC33"/>
    <mergeCell ref="A62:A63"/>
    <mergeCell ref="B62:C63"/>
    <mergeCell ref="D62:D63"/>
    <mergeCell ref="AC62:AC63"/>
    <mergeCell ref="A60:A61"/>
    <mergeCell ref="B60:C61"/>
    <mergeCell ref="D60:D61"/>
    <mergeCell ref="AC60:AC61"/>
    <mergeCell ref="A40:A41"/>
    <mergeCell ref="B40:C41"/>
    <mergeCell ref="D40:D41"/>
    <mergeCell ref="AC40:AC41"/>
    <mergeCell ref="A42:A43"/>
    <mergeCell ref="B42:C43"/>
    <mergeCell ref="A46:A47"/>
    <mergeCell ref="B46:C47"/>
    <mergeCell ref="D46:D47"/>
    <mergeCell ref="AC46:AC47"/>
    <mergeCell ref="D42:D43"/>
    <mergeCell ref="AC42:AC43"/>
    <mergeCell ref="A44:A45"/>
    <mergeCell ref="B44:C45"/>
    <mergeCell ref="D44:D45"/>
    <mergeCell ref="AC44:AC45"/>
    <mergeCell ref="A74:A75"/>
    <mergeCell ref="B74:C75"/>
    <mergeCell ref="D74:D75"/>
    <mergeCell ref="AC74:AC75"/>
    <mergeCell ref="A72:A73"/>
    <mergeCell ref="B72:C73"/>
    <mergeCell ref="D72:D73"/>
    <mergeCell ref="AC72:AC73"/>
    <mergeCell ref="A52:A53"/>
    <mergeCell ref="B52:C53"/>
    <mergeCell ref="D52:D53"/>
    <mergeCell ref="AC52:AC53"/>
    <mergeCell ref="A54:A55"/>
    <mergeCell ref="B54:C55"/>
    <mergeCell ref="A58:A59"/>
    <mergeCell ref="B58:C59"/>
    <mergeCell ref="D58:D59"/>
    <mergeCell ref="AC58:AC59"/>
    <mergeCell ref="D54:D55"/>
    <mergeCell ref="AC54:AC55"/>
    <mergeCell ref="A56:A57"/>
    <mergeCell ref="B56:C57"/>
    <mergeCell ref="D56:D57"/>
    <mergeCell ref="AC56:AC57"/>
    <mergeCell ref="A86:A87"/>
    <mergeCell ref="B86:C87"/>
    <mergeCell ref="D86:D87"/>
    <mergeCell ref="AC86:AC87"/>
    <mergeCell ref="A84:A85"/>
    <mergeCell ref="B84:C85"/>
    <mergeCell ref="D84:D85"/>
    <mergeCell ref="AC84:AC85"/>
    <mergeCell ref="A64:A65"/>
    <mergeCell ref="B64:C65"/>
    <mergeCell ref="D64:D65"/>
    <mergeCell ref="AC64:AC65"/>
    <mergeCell ref="A66:A67"/>
    <mergeCell ref="B66:C67"/>
    <mergeCell ref="A70:A71"/>
    <mergeCell ref="B70:C71"/>
    <mergeCell ref="D70:D71"/>
    <mergeCell ref="AC70:AC71"/>
    <mergeCell ref="D66:D67"/>
    <mergeCell ref="AC66:AC67"/>
    <mergeCell ref="A68:A69"/>
    <mergeCell ref="B68:C69"/>
    <mergeCell ref="D68:D69"/>
    <mergeCell ref="AC68:AC69"/>
    <mergeCell ref="A98:A99"/>
    <mergeCell ref="B98:C99"/>
    <mergeCell ref="D98:D99"/>
    <mergeCell ref="AC98:AC99"/>
    <mergeCell ref="A96:A97"/>
    <mergeCell ref="B96:C97"/>
    <mergeCell ref="D96:D97"/>
    <mergeCell ref="AC96:AC97"/>
    <mergeCell ref="A76:A77"/>
    <mergeCell ref="B76:C77"/>
    <mergeCell ref="D76:D77"/>
    <mergeCell ref="AC76:AC77"/>
    <mergeCell ref="A78:A79"/>
    <mergeCell ref="B78:C79"/>
    <mergeCell ref="A82:A83"/>
    <mergeCell ref="B82:C83"/>
    <mergeCell ref="D82:D83"/>
    <mergeCell ref="AC82:AC83"/>
    <mergeCell ref="D78:D79"/>
    <mergeCell ref="AC78:AC79"/>
    <mergeCell ref="A80:A81"/>
    <mergeCell ref="B80:C81"/>
    <mergeCell ref="D80:D81"/>
    <mergeCell ref="AC80:AC81"/>
    <mergeCell ref="A110:A111"/>
    <mergeCell ref="B110:C111"/>
    <mergeCell ref="D110:D111"/>
    <mergeCell ref="AC110:AC111"/>
    <mergeCell ref="A108:A109"/>
    <mergeCell ref="B108:C109"/>
    <mergeCell ref="D108:D109"/>
    <mergeCell ref="AC108:AC109"/>
    <mergeCell ref="A88:A89"/>
    <mergeCell ref="B88:C89"/>
    <mergeCell ref="D88:D89"/>
    <mergeCell ref="AC88:AC89"/>
    <mergeCell ref="A90:A91"/>
    <mergeCell ref="B90:C91"/>
    <mergeCell ref="A94:A95"/>
    <mergeCell ref="B94:C95"/>
    <mergeCell ref="D94:D95"/>
    <mergeCell ref="AC94:AC95"/>
    <mergeCell ref="D90:D91"/>
    <mergeCell ref="AC90:AC91"/>
    <mergeCell ref="A92:A93"/>
    <mergeCell ref="B92:C93"/>
    <mergeCell ref="D92:D93"/>
    <mergeCell ref="AC92:AC93"/>
    <mergeCell ref="A122:A123"/>
    <mergeCell ref="B122:C123"/>
    <mergeCell ref="D122:D123"/>
    <mergeCell ref="AC122:AC123"/>
    <mergeCell ref="A120:A121"/>
    <mergeCell ref="B120:C121"/>
    <mergeCell ref="D120:D121"/>
    <mergeCell ref="AC120:AC121"/>
    <mergeCell ref="A100:A101"/>
    <mergeCell ref="B100:C101"/>
    <mergeCell ref="D100:D101"/>
    <mergeCell ref="AC100:AC101"/>
    <mergeCell ref="A102:A103"/>
    <mergeCell ref="B102:C103"/>
    <mergeCell ref="A106:A107"/>
    <mergeCell ref="B106:C107"/>
    <mergeCell ref="D106:D107"/>
    <mergeCell ref="AC106:AC107"/>
    <mergeCell ref="D102:D103"/>
    <mergeCell ref="AC102:AC103"/>
    <mergeCell ref="A104:A105"/>
    <mergeCell ref="B104:C105"/>
    <mergeCell ref="D104:D105"/>
    <mergeCell ref="AC104:AC105"/>
    <mergeCell ref="A134:A135"/>
    <mergeCell ref="B134:C135"/>
    <mergeCell ref="D134:D135"/>
    <mergeCell ref="AC134:AC135"/>
    <mergeCell ref="A132:A133"/>
    <mergeCell ref="B132:C133"/>
    <mergeCell ref="D132:D133"/>
    <mergeCell ref="AC132:AC133"/>
    <mergeCell ref="A112:A113"/>
    <mergeCell ref="B112:C113"/>
    <mergeCell ref="D112:D113"/>
    <mergeCell ref="AC112:AC113"/>
    <mergeCell ref="A114:A115"/>
    <mergeCell ref="B114:C115"/>
    <mergeCell ref="A118:A119"/>
    <mergeCell ref="B118:C119"/>
    <mergeCell ref="D118:D119"/>
    <mergeCell ref="AC118:AC119"/>
    <mergeCell ref="D114:D115"/>
    <mergeCell ref="AC114:AC115"/>
    <mergeCell ref="A116:A117"/>
    <mergeCell ref="B116:C117"/>
    <mergeCell ref="D116:D117"/>
    <mergeCell ref="AC116:AC117"/>
    <mergeCell ref="A146:A147"/>
    <mergeCell ref="B146:C147"/>
    <mergeCell ref="D146:D147"/>
    <mergeCell ref="AC146:AC147"/>
    <mergeCell ref="A144:A145"/>
    <mergeCell ref="B144:C145"/>
    <mergeCell ref="D144:D145"/>
    <mergeCell ref="AC144:AC145"/>
    <mergeCell ref="A124:A125"/>
    <mergeCell ref="B124:C125"/>
    <mergeCell ref="D124:D125"/>
    <mergeCell ref="AC124:AC125"/>
    <mergeCell ref="A126:A127"/>
    <mergeCell ref="B126:C127"/>
    <mergeCell ref="A130:A131"/>
    <mergeCell ref="B130:C131"/>
    <mergeCell ref="D130:D131"/>
    <mergeCell ref="AC130:AC131"/>
    <mergeCell ref="D126:D127"/>
    <mergeCell ref="AC126:AC127"/>
    <mergeCell ref="A128:A129"/>
    <mergeCell ref="B128:C129"/>
    <mergeCell ref="D128:D129"/>
    <mergeCell ref="AC128:AC129"/>
    <mergeCell ref="A158:A159"/>
    <mergeCell ref="B158:C159"/>
    <mergeCell ref="D158:D159"/>
    <mergeCell ref="AC158:AC159"/>
    <mergeCell ref="A156:A157"/>
    <mergeCell ref="B156:C157"/>
    <mergeCell ref="D156:D157"/>
    <mergeCell ref="AC156:AC157"/>
    <mergeCell ref="A136:A137"/>
    <mergeCell ref="B136:C137"/>
    <mergeCell ref="D136:D137"/>
    <mergeCell ref="AC136:AC137"/>
    <mergeCell ref="A138:A139"/>
    <mergeCell ref="B138:C139"/>
    <mergeCell ref="A142:A143"/>
    <mergeCell ref="B142:C143"/>
    <mergeCell ref="D142:D143"/>
    <mergeCell ref="AC142:AC143"/>
    <mergeCell ref="D138:D139"/>
    <mergeCell ref="AC138:AC139"/>
    <mergeCell ref="A140:A141"/>
    <mergeCell ref="B140:C141"/>
    <mergeCell ref="D140:D141"/>
    <mergeCell ref="AC140:AC141"/>
    <mergeCell ref="A170:A171"/>
    <mergeCell ref="B170:C171"/>
    <mergeCell ref="D170:D171"/>
    <mergeCell ref="AC170:AC171"/>
    <mergeCell ref="A168:A169"/>
    <mergeCell ref="B168:C169"/>
    <mergeCell ref="D168:D169"/>
    <mergeCell ref="AC168:AC169"/>
    <mergeCell ref="A148:A149"/>
    <mergeCell ref="B148:C149"/>
    <mergeCell ref="D148:D149"/>
    <mergeCell ref="AC148:AC149"/>
    <mergeCell ref="A150:A151"/>
    <mergeCell ref="B150:C151"/>
    <mergeCell ref="A154:A155"/>
    <mergeCell ref="B154:C155"/>
    <mergeCell ref="D154:D155"/>
    <mergeCell ref="AC154:AC155"/>
    <mergeCell ref="D150:D151"/>
    <mergeCell ref="AC150:AC151"/>
    <mergeCell ref="A152:A153"/>
    <mergeCell ref="B152:C153"/>
    <mergeCell ref="D152:D153"/>
    <mergeCell ref="AC152:AC153"/>
    <mergeCell ref="A160:A161"/>
    <mergeCell ref="B160:C161"/>
    <mergeCell ref="D160:D161"/>
    <mergeCell ref="AC160:AC161"/>
    <mergeCell ref="A162:A163"/>
    <mergeCell ref="B162:C163"/>
    <mergeCell ref="A166:A167"/>
    <mergeCell ref="B166:C167"/>
    <mergeCell ref="D166:D167"/>
    <mergeCell ref="AC166:AC167"/>
    <mergeCell ref="D162:D163"/>
    <mergeCell ref="AC162:AC163"/>
    <mergeCell ref="A164:A165"/>
    <mergeCell ref="B164:C165"/>
    <mergeCell ref="D164:D165"/>
    <mergeCell ref="AC164:AC165"/>
    <mergeCell ref="AC172:AC173"/>
    <mergeCell ref="A174:A175"/>
    <mergeCell ref="B174:C175"/>
    <mergeCell ref="D174:D175"/>
    <mergeCell ref="AC174:AC175"/>
    <mergeCell ref="A176:A177"/>
    <mergeCell ref="B176:C177"/>
    <mergeCell ref="D176:D177"/>
    <mergeCell ref="AC176:AC177"/>
    <mergeCell ref="P181:Q181"/>
    <mergeCell ref="R181:S181"/>
    <mergeCell ref="T181:U181"/>
    <mergeCell ref="A172:A173"/>
    <mergeCell ref="B172:C173"/>
    <mergeCell ref="D172:D173"/>
    <mergeCell ref="D181:E181"/>
    <mergeCell ref="F181:G181"/>
    <mergeCell ref="H181:I181"/>
    <mergeCell ref="J181:K181"/>
    <mergeCell ref="L181:M181"/>
    <mergeCell ref="N181:O181"/>
    <mergeCell ref="D182:E182"/>
    <mergeCell ref="F182:G182"/>
    <mergeCell ref="H182:I182"/>
    <mergeCell ref="J182:K182"/>
    <mergeCell ref="L182:M182"/>
    <mergeCell ref="N182:O182"/>
    <mergeCell ref="P182:Q182"/>
    <mergeCell ref="R182:S182"/>
    <mergeCell ref="T182:U182"/>
    <mergeCell ref="R184:S184"/>
    <mergeCell ref="T184:U184"/>
    <mergeCell ref="D183:E183"/>
    <mergeCell ref="F183:G183"/>
    <mergeCell ref="H183:I183"/>
    <mergeCell ref="J183:K183"/>
    <mergeCell ref="L183:M183"/>
    <mergeCell ref="N183:O183"/>
    <mergeCell ref="P183:Q183"/>
    <mergeCell ref="R183:S183"/>
    <mergeCell ref="T183:U183"/>
    <mergeCell ref="D184:E184"/>
    <mergeCell ref="F184:G184"/>
    <mergeCell ref="H184:I184"/>
    <mergeCell ref="J184:K184"/>
    <mergeCell ref="L184:M184"/>
    <mergeCell ref="N184:O184"/>
    <mergeCell ref="P184:Q184"/>
    <mergeCell ref="A189:Q189"/>
    <mergeCell ref="R189:S189"/>
    <mergeCell ref="T185:U185"/>
    <mergeCell ref="D186:E186"/>
    <mergeCell ref="F186:G186"/>
    <mergeCell ref="H186:I186"/>
    <mergeCell ref="J186:K186"/>
    <mergeCell ref="L186:M186"/>
    <mergeCell ref="N186:O186"/>
    <mergeCell ref="R186:S186"/>
    <mergeCell ref="T186:U186"/>
    <mergeCell ref="P186:Q186"/>
    <mergeCell ref="D185:E185"/>
    <mergeCell ref="F185:G185"/>
    <mergeCell ref="H185:I185"/>
    <mergeCell ref="J185:K185"/>
    <mergeCell ref="L185:M185"/>
    <mergeCell ref="N185:O185"/>
    <mergeCell ref="P185:Q185"/>
    <mergeCell ref="R185:S185"/>
    <mergeCell ref="T187:U187"/>
    <mergeCell ref="D188:E188"/>
    <mergeCell ref="F188:G188"/>
    <mergeCell ref="H188:I188"/>
    <mergeCell ref="J188:K188"/>
    <mergeCell ref="L188:M188"/>
    <mergeCell ref="N188:O188"/>
    <mergeCell ref="P188:Q188"/>
    <mergeCell ref="R188:S188"/>
    <mergeCell ref="T188:U188"/>
    <mergeCell ref="D187:E187"/>
    <mergeCell ref="F187:G187"/>
    <mergeCell ref="H187:I187"/>
    <mergeCell ref="J187:K187"/>
    <mergeCell ref="L187:M187"/>
    <mergeCell ref="N187:O187"/>
    <mergeCell ref="R187:S187"/>
    <mergeCell ref="P187:Q187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AG94"/>
  <sheetViews>
    <sheetView topLeftCell="A52" zoomScale="55" zoomScaleNormal="55" workbookViewId="0">
      <selection activeCell="C94" sqref="C94"/>
    </sheetView>
  </sheetViews>
  <sheetFormatPr defaultRowHeight="19.5" customHeight="1"/>
  <cols>
    <col min="1" max="1" width="12.28515625" customWidth="1"/>
    <col min="2" max="2" width="21.7109375" customWidth="1"/>
    <col min="3" max="3" width="62.42578125" customWidth="1"/>
    <col min="4" max="4" width="14.85546875" customWidth="1"/>
    <col min="5" max="5" width="13.5703125" customWidth="1"/>
    <col min="6" max="6" width="16.42578125" customWidth="1"/>
    <col min="7" max="8" width="13.5703125" customWidth="1"/>
    <col min="9" max="24" width="13.5703125" style="714" customWidth="1"/>
    <col min="25" max="32" width="13.5703125" customWidth="1"/>
    <col min="33" max="33" width="41.28515625" customWidth="1"/>
  </cols>
  <sheetData>
    <row r="1" spans="1:33" ht="15" customHeight="1">
      <c r="A1" s="1324" t="s">
        <v>7395</v>
      </c>
      <c r="B1" s="1325"/>
      <c r="C1" s="1325"/>
      <c r="D1" s="1326"/>
      <c r="E1" s="1274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  <c r="W1" s="558"/>
      <c r="X1" s="558"/>
      <c r="Y1" s="558"/>
      <c r="Z1" s="558"/>
      <c r="AA1" s="558"/>
      <c r="AB1" s="558"/>
      <c r="AC1" s="558"/>
      <c r="AD1" s="558"/>
      <c r="AE1" s="558"/>
      <c r="AF1" s="558"/>
      <c r="AG1" s="559"/>
    </row>
    <row r="2" spans="1:33" ht="21.75" customHeight="1">
      <c r="A2" s="1327"/>
      <c r="B2" s="1328"/>
      <c r="C2" s="1328"/>
      <c r="D2" s="1329"/>
      <c r="E2" s="1275"/>
      <c r="F2" s="560"/>
      <c r="G2" s="560"/>
      <c r="H2" s="560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560"/>
      <c r="Z2" s="560"/>
      <c r="AA2" s="560"/>
      <c r="AB2" s="560"/>
      <c r="AC2" s="560"/>
      <c r="AD2" s="560"/>
      <c r="AE2" s="560"/>
      <c r="AF2" s="560"/>
      <c r="AG2" s="561"/>
    </row>
    <row r="3" spans="1:33" ht="21.75" customHeight="1">
      <c r="A3" s="1327"/>
      <c r="B3" s="1328"/>
      <c r="C3" s="1328"/>
      <c r="D3" s="1329"/>
      <c r="E3" s="1275"/>
      <c r="F3" s="560"/>
      <c r="G3" s="560"/>
      <c r="H3" s="560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715"/>
      <c r="X3" s="715"/>
      <c r="Y3" s="560"/>
      <c r="Z3" s="560"/>
      <c r="AA3" s="560"/>
      <c r="AB3" s="560"/>
      <c r="AC3" s="560"/>
      <c r="AD3" s="560"/>
      <c r="AE3" s="560"/>
      <c r="AF3" s="560"/>
      <c r="AG3" s="561"/>
    </row>
    <row r="4" spans="1:33" ht="21.75" customHeight="1">
      <c r="A4" s="1327"/>
      <c r="B4" s="1328"/>
      <c r="C4" s="1328"/>
      <c r="D4" s="1329"/>
      <c r="E4" s="1275"/>
      <c r="F4" s="560"/>
      <c r="G4" s="560"/>
      <c r="H4" s="560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560"/>
      <c r="Z4" s="560"/>
      <c r="AA4" s="560"/>
      <c r="AB4" s="560"/>
      <c r="AC4" s="560"/>
      <c r="AD4" s="560"/>
      <c r="AE4" s="560"/>
      <c r="AF4" s="560"/>
      <c r="AG4" s="561"/>
    </row>
    <row r="5" spans="1:33" ht="21.75" customHeight="1" thickBot="1">
      <c r="A5" s="1330"/>
      <c r="B5" s="1331"/>
      <c r="C5" s="1331"/>
      <c r="D5" s="1332"/>
      <c r="E5" s="1276"/>
      <c r="F5" s="562"/>
      <c r="G5" s="562"/>
      <c r="H5" s="562"/>
      <c r="I5" s="562"/>
      <c r="J5" s="562"/>
      <c r="K5" s="562"/>
      <c r="L5" s="562"/>
      <c r="M5" s="562"/>
      <c r="N5" s="562"/>
      <c r="O5" s="562"/>
      <c r="P5" s="562"/>
      <c r="Q5" s="562"/>
      <c r="R5" s="562"/>
      <c r="S5" s="562"/>
      <c r="T5" s="562"/>
      <c r="U5" s="562"/>
      <c r="V5" s="562"/>
      <c r="W5" s="562"/>
      <c r="X5" s="562"/>
      <c r="Y5" s="562"/>
      <c r="Z5" s="562"/>
      <c r="AA5" s="562"/>
      <c r="AB5" s="562"/>
      <c r="AC5" s="562"/>
      <c r="AD5" s="562"/>
      <c r="AE5" s="562"/>
      <c r="AF5" s="562"/>
      <c r="AG5" s="563"/>
    </row>
    <row r="6" spans="1:33" s="583" customFormat="1" ht="38.25" customHeight="1">
      <c r="A6" s="1255" t="s">
        <v>7396</v>
      </c>
      <c r="B6" s="1255" t="s">
        <v>7397</v>
      </c>
      <c r="C6" s="1255" t="s">
        <v>7398</v>
      </c>
      <c r="D6" s="1255" t="s">
        <v>7399</v>
      </c>
      <c r="E6" s="1257" t="s">
        <v>12707</v>
      </c>
      <c r="F6" s="1255"/>
      <c r="G6" s="1255"/>
      <c r="H6" s="1255"/>
      <c r="I6" s="1508" t="s">
        <v>12708</v>
      </c>
      <c r="J6" s="1509"/>
      <c r="K6" s="1509"/>
      <c r="L6" s="1509"/>
      <c r="M6" s="1510"/>
      <c r="N6" s="1508" t="s">
        <v>12795</v>
      </c>
      <c r="O6" s="1509"/>
      <c r="P6" s="1510"/>
      <c r="Q6" s="1505" t="s">
        <v>10259</v>
      </c>
      <c r="R6" s="1506"/>
      <c r="S6" s="1506"/>
      <c r="T6" s="1507"/>
      <c r="U6" s="1505" t="s">
        <v>10260</v>
      </c>
      <c r="V6" s="1506"/>
      <c r="W6" s="1506"/>
      <c r="X6" s="1507"/>
      <c r="Y6" s="1254" t="s">
        <v>10261</v>
      </c>
      <c r="Z6" s="1255"/>
      <c r="AA6" s="1255"/>
      <c r="AB6" s="1255"/>
      <c r="AC6" s="1254" t="s">
        <v>10262</v>
      </c>
      <c r="AD6" s="1255"/>
      <c r="AE6" s="1255"/>
      <c r="AF6" s="1255"/>
      <c r="AG6" s="1258" t="s">
        <v>7400</v>
      </c>
    </row>
    <row r="7" spans="1:33" s="583" customFormat="1" ht="38.25" customHeight="1">
      <c r="A7" s="1277"/>
      <c r="B7" s="1277"/>
      <c r="C7" s="1277"/>
      <c r="D7" s="1277"/>
      <c r="E7" s="606" t="s">
        <v>7401</v>
      </c>
      <c r="F7" s="606" t="s">
        <v>7402</v>
      </c>
      <c r="G7" s="606" t="s">
        <v>7403</v>
      </c>
      <c r="H7" s="606" t="s">
        <v>7404</v>
      </c>
      <c r="I7" s="606" t="s">
        <v>7401</v>
      </c>
      <c r="J7" s="606" t="s">
        <v>7402</v>
      </c>
      <c r="K7" s="606"/>
      <c r="L7" s="606" t="s">
        <v>7403</v>
      </c>
      <c r="M7" s="606" t="s">
        <v>7404</v>
      </c>
      <c r="N7" s="606" t="s">
        <v>7401</v>
      </c>
      <c r="O7" s="606" t="s">
        <v>7403</v>
      </c>
      <c r="P7" s="606" t="s">
        <v>7404</v>
      </c>
      <c r="Q7" s="606" t="s">
        <v>7401</v>
      </c>
      <c r="R7" s="606" t="s">
        <v>7402</v>
      </c>
      <c r="S7" s="606" t="s">
        <v>7403</v>
      </c>
      <c r="T7" s="606" t="s">
        <v>7404</v>
      </c>
      <c r="U7" s="606" t="s">
        <v>7401</v>
      </c>
      <c r="V7" s="606" t="s">
        <v>7402</v>
      </c>
      <c r="W7" s="606" t="s">
        <v>7403</v>
      </c>
      <c r="X7" s="606" t="s">
        <v>7404</v>
      </c>
      <c r="Y7" s="606" t="s">
        <v>7401</v>
      </c>
      <c r="Z7" s="606" t="s">
        <v>7402</v>
      </c>
      <c r="AA7" s="606" t="s">
        <v>7403</v>
      </c>
      <c r="AB7" s="606" t="s">
        <v>7404</v>
      </c>
      <c r="AC7" s="606" t="s">
        <v>7401</v>
      </c>
      <c r="AD7" s="606" t="s">
        <v>7402</v>
      </c>
      <c r="AE7" s="606" t="s">
        <v>7403</v>
      </c>
      <c r="AF7" s="606" t="s">
        <v>7404</v>
      </c>
      <c r="AG7" s="1259"/>
    </row>
    <row r="8" spans="1:33" s="357" customFormat="1" ht="37.5" customHeight="1">
      <c r="A8" s="602" t="s">
        <v>61</v>
      </c>
      <c r="B8" s="603" t="s">
        <v>7407</v>
      </c>
      <c r="C8" s="604"/>
      <c r="D8" s="685" t="s">
        <v>7410</v>
      </c>
      <c r="E8" s="693"/>
      <c r="F8" s="693"/>
      <c r="G8" s="693"/>
      <c r="H8" s="693"/>
      <c r="I8" s="693"/>
      <c r="J8" s="693"/>
      <c r="K8" s="693"/>
      <c r="L8" s="693"/>
      <c r="M8" s="693"/>
      <c r="N8" s="693"/>
      <c r="O8" s="693"/>
      <c r="P8" s="693"/>
      <c r="Q8" s="693"/>
      <c r="R8" s="693"/>
      <c r="S8" s="693"/>
      <c r="T8" s="693"/>
      <c r="U8" s="693"/>
      <c r="V8" s="693"/>
      <c r="W8" s="693"/>
      <c r="X8" s="693"/>
      <c r="Y8" s="693"/>
      <c r="Z8" s="693"/>
      <c r="AA8" s="693"/>
      <c r="AB8" s="693"/>
      <c r="AC8" s="693"/>
      <c r="AD8" s="693"/>
      <c r="AE8" s="693"/>
      <c r="AF8" s="693"/>
      <c r="AG8" s="694"/>
    </row>
    <row r="9" spans="1:33" s="357" customFormat="1" ht="37.5" customHeight="1">
      <c r="A9" s="687" t="s">
        <v>61</v>
      </c>
      <c r="B9" s="1514" t="s">
        <v>7408</v>
      </c>
      <c r="C9" s="1515" t="s">
        <v>7409</v>
      </c>
      <c r="D9" s="685" t="s">
        <v>7410</v>
      </c>
      <c r="E9" s="695"/>
      <c r="F9" s="695"/>
      <c r="G9" s="695"/>
      <c r="H9" s="695"/>
      <c r="I9" s="695"/>
      <c r="J9" s="695"/>
      <c r="K9" s="695"/>
      <c r="L9" s="695"/>
      <c r="M9" s="695"/>
      <c r="N9" s="695"/>
      <c r="O9" s="695"/>
      <c r="P9" s="695"/>
      <c r="Q9" s="695"/>
      <c r="R9" s="695"/>
      <c r="S9" s="695"/>
      <c r="T9" s="695"/>
      <c r="U9" s="695"/>
      <c r="V9" s="695"/>
      <c r="W9" s="695"/>
      <c r="X9" s="695"/>
      <c r="Y9" s="695"/>
      <c r="Z9" s="695"/>
      <c r="AA9" s="695"/>
      <c r="AB9" s="695"/>
      <c r="AC9" s="695"/>
      <c r="AD9" s="695"/>
      <c r="AE9" s="695"/>
      <c r="AF9" s="695"/>
      <c r="AG9" s="696"/>
    </row>
    <row r="10" spans="1:33" s="357" customFormat="1" ht="37.5" customHeight="1">
      <c r="A10" s="687">
        <v>1</v>
      </c>
      <c r="B10" s="1511" t="s">
        <v>12657</v>
      </c>
      <c r="C10" s="698" t="s">
        <v>12611</v>
      </c>
      <c r="D10" s="685" t="s">
        <v>7410</v>
      </c>
      <c r="E10" s="695"/>
      <c r="F10" s="695"/>
      <c r="G10" s="693"/>
      <c r="H10" s="693"/>
      <c r="I10" s="693"/>
      <c r="J10" s="693"/>
      <c r="K10" s="693"/>
      <c r="L10" s="693"/>
      <c r="M10" s="693"/>
      <c r="N10" s="693"/>
      <c r="O10" s="695"/>
      <c r="P10" s="695"/>
      <c r="Q10" s="695"/>
      <c r="R10" s="695"/>
      <c r="S10" s="695"/>
      <c r="T10" s="695"/>
      <c r="U10" s="695"/>
      <c r="V10" s="695"/>
      <c r="W10" s="695"/>
      <c r="X10" s="695"/>
      <c r="Y10" s="695"/>
      <c r="Z10" s="695"/>
      <c r="AA10" s="695"/>
      <c r="AB10" s="695"/>
      <c r="AC10" s="695"/>
      <c r="AD10" s="695"/>
      <c r="AE10" s="695"/>
      <c r="AF10" s="695"/>
      <c r="AG10" s="696"/>
    </row>
    <row r="11" spans="1:33" s="357" customFormat="1" ht="37.5" customHeight="1">
      <c r="A11" s="687">
        <v>2</v>
      </c>
      <c r="B11" s="1512"/>
      <c r="C11" s="699" t="s">
        <v>12612</v>
      </c>
      <c r="D11" s="701" t="s">
        <v>7410</v>
      </c>
      <c r="E11" s="702"/>
      <c r="F11" s="702"/>
      <c r="G11" s="703"/>
      <c r="H11" s="703"/>
      <c r="I11" s="703"/>
      <c r="J11" s="703"/>
      <c r="K11" s="703"/>
      <c r="L11" s="703"/>
      <c r="M11" s="703"/>
      <c r="N11" s="703"/>
      <c r="O11" s="702"/>
      <c r="P11" s="702"/>
      <c r="Q11" s="702"/>
      <c r="R11" s="702"/>
      <c r="S11" s="702"/>
      <c r="T11" s="702"/>
      <c r="U11" s="702"/>
      <c r="V11" s="702"/>
      <c r="W11" s="702"/>
      <c r="X11" s="702"/>
      <c r="Y11" s="702"/>
      <c r="Z11" s="702"/>
      <c r="AA11" s="702"/>
      <c r="AB11" s="702"/>
      <c r="AC11" s="702"/>
      <c r="AD11" s="702"/>
      <c r="AE11" s="702"/>
      <c r="AF11" s="702"/>
      <c r="AG11" s="704">
        <v>45382</v>
      </c>
    </row>
    <row r="12" spans="1:33" s="357" customFormat="1" ht="37.5" customHeight="1">
      <c r="A12" s="687">
        <v>3</v>
      </c>
      <c r="B12" s="1512"/>
      <c r="C12" s="692" t="s">
        <v>12613</v>
      </c>
      <c r="D12" s="685" t="s">
        <v>7410</v>
      </c>
      <c r="E12" s="695"/>
      <c r="F12" s="695"/>
      <c r="G12" s="693"/>
      <c r="H12" s="693"/>
      <c r="I12" s="693"/>
      <c r="J12" s="693"/>
      <c r="K12" s="693"/>
      <c r="L12" s="693"/>
      <c r="M12" s="693"/>
      <c r="N12" s="693"/>
      <c r="O12" s="695"/>
      <c r="P12" s="695"/>
      <c r="Q12" s="695"/>
      <c r="R12" s="695"/>
      <c r="S12" s="695"/>
      <c r="T12" s="695"/>
      <c r="U12" s="695"/>
      <c r="V12" s="695"/>
      <c r="W12" s="695"/>
      <c r="X12" s="695"/>
      <c r="Y12" s="695"/>
      <c r="Z12" s="695"/>
      <c r="AA12" s="695"/>
      <c r="AB12" s="695"/>
      <c r="AC12" s="695"/>
      <c r="AD12" s="695"/>
      <c r="AE12" s="695"/>
      <c r="AF12" s="695"/>
      <c r="AG12" s="696"/>
    </row>
    <row r="13" spans="1:33" s="357" customFormat="1" ht="37.5" customHeight="1">
      <c r="A13" s="687">
        <v>4</v>
      </c>
      <c r="B13" s="1512"/>
      <c r="C13" s="692" t="s">
        <v>12614</v>
      </c>
      <c r="D13" s="685" t="s">
        <v>7410</v>
      </c>
      <c r="E13" s="695"/>
      <c r="F13" s="695"/>
      <c r="G13" s="693"/>
      <c r="H13" s="693"/>
      <c r="I13" s="693"/>
      <c r="J13" s="693"/>
      <c r="K13" s="693"/>
      <c r="L13" s="693"/>
      <c r="M13" s="693"/>
      <c r="N13" s="693"/>
      <c r="O13" s="695"/>
      <c r="P13" s="695"/>
      <c r="Q13" s="695"/>
      <c r="R13" s="695"/>
      <c r="S13" s="695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6"/>
    </row>
    <row r="14" spans="1:33" s="357" customFormat="1" ht="37.5" customHeight="1">
      <c r="A14" s="687">
        <v>5</v>
      </c>
      <c r="B14" s="1512"/>
      <c r="C14" s="692" t="s">
        <v>12615</v>
      </c>
      <c r="D14" s="685" t="s">
        <v>7410</v>
      </c>
      <c r="E14" s="695"/>
      <c r="F14" s="695"/>
      <c r="G14" s="693"/>
      <c r="H14" s="693"/>
      <c r="I14" s="693"/>
      <c r="J14" s="693"/>
      <c r="K14" s="693"/>
      <c r="L14" s="693"/>
      <c r="M14" s="693"/>
      <c r="N14" s="693"/>
      <c r="O14" s="695"/>
      <c r="P14" s="695"/>
      <c r="Q14" s="695"/>
      <c r="R14" s="695"/>
      <c r="S14" s="695"/>
      <c r="T14" s="695"/>
      <c r="U14" s="695"/>
      <c r="V14" s="695"/>
      <c r="W14" s="695"/>
      <c r="X14" s="695"/>
      <c r="Y14" s="695"/>
      <c r="Z14" s="695"/>
      <c r="AA14" s="695"/>
      <c r="AB14" s="695"/>
      <c r="AC14" s="695"/>
      <c r="AD14" s="695"/>
      <c r="AE14" s="695"/>
      <c r="AF14" s="695"/>
      <c r="AG14" s="696"/>
    </row>
    <row r="15" spans="1:33" s="357" customFormat="1" ht="37.5" customHeight="1">
      <c r="A15" s="687">
        <v>6</v>
      </c>
      <c r="B15" s="1512"/>
      <c r="C15" s="692" t="s">
        <v>12616</v>
      </c>
      <c r="D15" s="685" t="s">
        <v>7410</v>
      </c>
      <c r="E15" s="695"/>
      <c r="F15" s="695"/>
      <c r="G15" s="693"/>
      <c r="H15" s="693"/>
      <c r="I15" s="693"/>
      <c r="J15" s="693"/>
      <c r="K15" s="693"/>
      <c r="L15" s="693"/>
      <c r="M15" s="693"/>
      <c r="N15" s="693"/>
      <c r="O15" s="695"/>
      <c r="P15" s="695"/>
      <c r="Q15" s="695"/>
      <c r="R15" s="695"/>
      <c r="S15" s="695"/>
      <c r="T15" s="695"/>
      <c r="U15" s="695"/>
      <c r="V15" s="695"/>
      <c r="W15" s="695"/>
      <c r="X15" s="695"/>
      <c r="Y15" s="695"/>
      <c r="Z15" s="695"/>
      <c r="AA15" s="695"/>
      <c r="AB15" s="695"/>
      <c r="AC15" s="695"/>
      <c r="AD15" s="695"/>
      <c r="AE15" s="695"/>
      <c r="AF15" s="695"/>
      <c r="AG15" s="696"/>
    </row>
    <row r="16" spans="1:33" s="357" customFormat="1" ht="37.5" customHeight="1">
      <c r="A16" s="687">
        <v>7</v>
      </c>
      <c r="B16" s="1512"/>
      <c r="C16" s="691" t="s">
        <v>12617</v>
      </c>
      <c r="D16" s="685" t="s">
        <v>7410</v>
      </c>
      <c r="E16" s="695"/>
      <c r="F16" s="695"/>
      <c r="G16" s="693"/>
      <c r="H16" s="693"/>
      <c r="I16" s="693"/>
      <c r="J16" s="693"/>
      <c r="K16" s="693"/>
      <c r="L16" s="693"/>
      <c r="M16" s="693"/>
      <c r="N16" s="693"/>
      <c r="O16" s="695"/>
      <c r="P16" s="695"/>
      <c r="Q16" s="695"/>
      <c r="R16" s="695"/>
      <c r="S16" s="695"/>
      <c r="T16" s="695"/>
      <c r="U16" s="695"/>
      <c r="V16" s="695"/>
      <c r="W16" s="695"/>
      <c r="X16" s="695"/>
      <c r="Y16" s="695"/>
      <c r="Z16" s="695"/>
      <c r="AA16" s="695"/>
      <c r="AB16" s="695"/>
      <c r="AC16" s="695"/>
      <c r="AD16" s="695"/>
      <c r="AE16" s="695"/>
      <c r="AF16" s="695"/>
      <c r="AG16" s="697"/>
    </row>
    <row r="17" spans="1:33" s="357" customFormat="1" ht="37.5" customHeight="1">
      <c r="A17" s="687">
        <v>8</v>
      </c>
      <c r="B17" s="1512"/>
      <c r="C17" s="691" t="s">
        <v>12618</v>
      </c>
      <c r="D17" s="685" t="s">
        <v>7410</v>
      </c>
      <c r="E17" s="695"/>
      <c r="F17" s="695"/>
      <c r="G17" s="693"/>
      <c r="H17" s="693"/>
      <c r="I17" s="693"/>
      <c r="J17" s="693"/>
      <c r="K17" s="693"/>
      <c r="L17" s="693"/>
      <c r="M17" s="693"/>
      <c r="N17" s="693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5"/>
      <c r="AB17" s="695"/>
      <c r="AC17" s="695"/>
      <c r="AD17" s="695"/>
      <c r="AE17" s="695"/>
      <c r="AF17" s="695"/>
      <c r="AG17" s="697"/>
    </row>
    <row r="18" spans="1:33" s="357" customFormat="1" ht="37.5" customHeight="1">
      <c r="A18" s="687">
        <v>9</v>
      </c>
      <c r="B18" s="1512"/>
      <c r="C18" s="691" t="s">
        <v>12619</v>
      </c>
      <c r="D18" s="685" t="s">
        <v>7410</v>
      </c>
      <c r="E18" s="695"/>
      <c r="F18" s="695"/>
      <c r="G18" s="693"/>
      <c r="H18" s="693"/>
      <c r="I18" s="693"/>
      <c r="J18" s="693"/>
      <c r="K18" s="693"/>
      <c r="L18" s="693"/>
      <c r="M18" s="693"/>
      <c r="N18" s="693"/>
      <c r="O18" s="695"/>
      <c r="P18" s="695"/>
      <c r="Q18" s="695"/>
      <c r="R18" s="695"/>
      <c r="S18" s="695"/>
      <c r="T18" s="695"/>
      <c r="U18" s="695"/>
      <c r="V18" s="695"/>
      <c r="W18" s="695"/>
      <c r="X18" s="695"/>
      <c r="Y18" s="695"/>
      <c r="Z18" s="695"/>
      <c r="AA18" s="695"/>
      <c r="AB18" s="695"/>
      <c r="AC18" s="695"/>
      <c r="AD18" s="695"/>
      <c r="AE18" s="695"/>
      <c r="AF18" s="695"/>
      <c r="AG18" s="697"/>
    </row>
    <row r="19" spans="1:33" s="357" customFormat="1" ht="37.5" customHeight="1">
      <c r="A19" s="687">
        <v>10</v>
      </c>
      <c r="B19" s="1512"/>
      <c r="C19" s="691" t="s">
        <v>12620</v>
      </c>
      <c r="D19" s="685" t="s">
        <v>7410</v>
      </c>
      <c r="E19" s="695"/>
      <c r="F19" s="695"/>
      <c r="G19" s="693"/>
      <c r="H19" s="693"/>
      <c r="I19" s="693"/>
      <c r="J19" s="693"/>
      <c r="K19" s="693"/>
      <c r="L19" s="693"/>
      <c r="M19" s="693"/>
      <c r="N19" s="693"/>
      <c r="O19" s="695"/>
      <c r="P19" s="695"/>
      <c r="Q19" s="695"/>
      <c r="R19" s="695"/>
      <c r="S19" s="695"/>
      <c r="T19" s="695"/>
      <c r="U19" s="695"/>
      <c r="V19" s="695"/>
      <c r="W19" s="695"/>
      <c r="X19" s="695"/>
      <c r="Y19" s="695"/>
      <c r="Z19" s="695"/>
      <c r="AA19" s="695"/>
      <c r="AB19" s="695"/>
      <c r="AC19" s="695"/>
      <c r="AD19" s="695"/>
      <c r="AE19" s="695"/>
      <c r="AF19" s="695"/>
      <c r="AG19" s="697"/>
    </row>
    <row r="20" spans="1:33" s="357" customFormat="1" ht="37.5" customHeight="1">
      <c r="A20" s="687">
        <v>11</v>
      </c>
      <c r="B20" s="1512"/>
      <c r="C20" s="691" t="s">
        <v>12621</v>
      </c>
      <c r="D20" s="685" t="s">
        <v>7410</v>
      </c>
      <c r="E20" s="695"/>
      <c r="F20" s="695"/>
      <c r="G20" s="693"/>
      <c r="H20" s="693"/>
      <c r="I20" s="693"/>
      <c r="J20" s="693"/>
      <c r="K20" s="693"/>
      <c r="L20" s="693"/>
      <c r="M20" s="693"/>
      <c r="N20" s="693"/>
      <c r="O20" s="695"/>
      <c r="P20" s="695"/>
      <c r="Q20" s="695"/>
      <c r="R20" s="695"/>
      <c r="S20" s="695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7"/>
    </row>
    <row r="21" spans="1:33" s="357" customFormat="1" ht="37.5" customHeight="1">
      <c r="A21" s="687">
        <v>12</v>
      </c>
      <c r="B21" s="1512"/>
      <c r="C21" s="691" t="s">
        <v>12622</v>
      </c>
      <c r="D21" s="685" t="s">
        <v>7410</v>
      </c>
      <c r="E21" s="695"/>
      <c r="F21" s="695"/>
      <c r="G21" s="693"/>
      <c r="H21" s="693"/>
      <c r="I21" s="693"/>
      <c r="J21" s="693"/>
      <c r="K21" s="693"/>
      <c r="L21" s="693"/>
      <c r="M21" s="693"/>
      <c r="N21" s="693"/>
      <c r="O21" s="695"/>
      <c r="P21" s="695"/>
      <c r="Q21" s="695"/>
      <c r="R21" s="695"/>
      <c r="S21" s="695"/>
      <c r="T21" s="695"/>
      <c r="U21" s="695"/>
      <c r="V21" s="695"/>
      <c r="W21" s="695"/>
      <c r="X21" s="695"/>
      <c r="Y21" s="695"/>
      <c r="Z21" s="695"/>
      <c r="AA21" s="695"/>
      <c r="AB21" s="695"/>
      <c r="AC21" s="695"/>
      <c r="AD21" s="695"/>
      <c r="AE21" s="695"/>
      <c r="AF21" s="695"/>
      <c r="AG21" s="697"/>
    </row>
    <row r="22" spans="1:33" s="357" customFormat="1" ht="37.5" customHeight="1">
      <c r="A22" s="687">
        <v>13</v>
      </c>
      <c r="B22" s="1512"/>
      <c r="C22" s="691" t="s">
        <v>12623</v>
      </c>
      <c r="D22" s="685" t="s">
        <v>7410</v>
      </c>
      <c r="E22" s="695"/>
      <c r="F22" s="695"/>
      <c r="G22" s="693"/>
      <c r="H22" s="693"/>
      <c r="I22" s="693"/>
      <c r="J22" s="693"/>
      <c r="K22" s="693"/>
      <c r="L22" s="693"/>
      <c r="M22" s="693"/>
      <c r="N22" s="693"/>
      <c r="O22" s="695"/>
      <c r="P22" s="695"/>
      <c r="Q22" s="695"/>
      <c r="R22" s="695"/>
      <c r="S22" s="695"/>
      <c r="T22" s="695"/>
      <c r="U22" s="695"/>
      <c r="V22" s="695"/>
      <c r="W22" s="695"/>
      <c r="X22" s="695"/>
      <c r="Y22" s="695"/>
      <c r="Z22" s="695"/>
      <c r="AA22" s="695"/>
      <c r="AB22" s="695"/>
      <c r="AC22" s="695"/>
      <c r="AD22" s="695"/>
      <c r="AE22" s="695"/>
      <c r="AF22" s="695"/>
      <c r="AG22" s="697"/>
    </row>
    <row r="23" spans="1:33" s="357" customFormat="1" ht="37.5" customHeight="1">
      <c r="A23" s="687">
        <v>14</v>
      </c>
      <c r="B23" s="1512"/>
      <c r="C23" s="691" t="s">
        <v>12624</v>
      </c>
      <c r="D23" s="685" t="s">
        <v>7410</v>
      </c>
      <c r="E23" s="695"/>
      <c r="F23" s="695"/>
      <c r="G23" s="693"/>
      <c r="H23" s="693"/>
      <c r="I23" s="693"/>
      <c r="J23" s="693"/>
      <c r="K23" s="693"/>
      <c r="L23" s="693"/>
      <c r="M23" s="693"/>
      <c r="N23" s="693"/>
      <c r="O23" s="693"/>
      <c r="P23" s="695"/>
      <c r="Q23" s="695"/>
      <c r="R23" s="695"/>
      <c r="S23" s="695"/>
      <c r="T23" s="695"/>
      <c r="U23" s="695"/>
      <c r="V23" s="695"/>
      <c r="W23" s="695"/>
      <c r="X23" s="695"/>
      <c r="Y23" s="695"/>
      <c r="Z23" s="695"/>
      <c r="AA23" s="695"/>
      <c r="AB23" s="695"/>
      <c r="AC23" s="695"/>
      <c r="AD23" s="695"/>
      <c r="AE23" s="695"/>
      <c r="AF23" s="695"/>
      <c r="AG23" s="697"/>
    </row>
    <row r="24" spans="1:33" s="357" customFormat="1" ht="37.5" customHeight="1">
      <c r="A24" s="687">
        <v>15</v>
      </c>
      <c r="B24" s="1512"/>
      <c r="C24" s="691" t="s">
        <v>12625</v>
      </c>
      <c r="D24" s="685" t="s">
        <v>7410</v>
      </c>
      <c r="E24" s="695"/>
      <c r="F24" s="695"/>
      <c r="G24" s="693"/>
      <c r="H24" s="693"/>
      <c r="I24" s="693"/>
      <c r="J24" s="693"/>
      <c r="K24" s="693"/>
      <c r="L24" s="693"/>
      <c r="M24" s="693"/>
      <c r="N24" s="693"/>
      <c r="O24" s="693"/>
      <c r="P24" s="695"/>
      <c r="Q24" s="695"/>
      <c r="R24" s="695"/>
      <c r="S24" s="695"/>
      <c r="T24" s="695"/>
      <c r="U24" s="695"/>
      <c r="V24" s="695"/>
      <c r="W24" s="695"/>
      <c r="X24" s="695"/>
      <c r="Y24" s="695"/>
      <c r="Z24" s="695"/>
      <c r="AA24" s="695"/>
      <c r="AB24" s="695"/>
      <c r="AC24" s="695"/>
      <c r="AD24" s="695"/>
      <c r="AE24" s="695"/>
      <c r="AF24" s="695"/>
      <c r="AG24" s="697"/>
    </row>
    <row r="25" spans="1:33" s="357" customFormat="1" ht="37.5" customHeight="1">
      <c r="A25" s="687">
        <v>16</v>
      </c>
      <c r="B25" s="1512"/>
      <c r="C25" s="691" t="s">
        <v>12626</v>
      </c>
      <c r="D25" s="685" t="s">
        <v>7410</v>
      </c>
      <c r="E25" s="695"/>
      <c r="F25" s="695"/>
      <c r="G25" s="693"/>
      <c r="H25" s="693"/>
      <c r="I25" s="693"/>
      <c r="J25" s="693"/>
      <c r="K25" s="693"/>
      <c r="L25" s="693"/>
      <c r="M25" s="693"/>
      <c r="N25" s="693"/>
      <c r="O25" s="695"/>
      <c r="P25" s="693"/>
      <c r="Q25" s="695"/>
      <c r="R25" s="695"/>
      <c r="S25" s="695"/>
      <c r="T25" s="695"/>
      <c r="U25" s="695"/>
      <c r="V25" s="695"/>
      <c r="W25" s="695"/>
      <c r="X25" s="695"/>
      <c r="Y25" s="695"/>
      <c r="Z25" s="695"/>
      <c r="AA25" s="695"/>
      <c r="AB25" s="695"/>
      <c r="AC25" s="695"/>
      <c r="AD25" s="695"/>
      <c r="AE25" s="695"/>
      <c r="AF25" s="695"/>
      <c r="AG25" s="697"/>
    </row>
    <row r="26" spans="1:33" s="357" customFormat="1" ht="37.5" customHeight="1">
      <c r="A26" s="687">
        <v>17</v>
      </c>
      <c r="B26" s="1512"/>
      <c r="C26" s="691" t="s">
        <v>12627</v>
      </c>
      <c r="D26" s="685" t="s">
        <v>7410</v>
      </c>
      <c r="E26" s="695"/>
      <c r="F26" s="695"/>
      <c r="G26" s="693"/>
      <c r="H26" s="693"/>
      <c r="I26" s="693"/>
      <c r="J26" s="693"/>
      <c r="K26" s="693"/>
      <c r="L26" s="693"/>
      <c r="M26" s="693"/>
      <c r="N26" s="693"/>
      <c r="O26" s="695"/>
      <c r="P26" s="693"/>
      <c r="Q26" s="695"/>
      <c r="R26" s="695"/>
      <c r="S26" s="695"/>
      <c r="T26" s="695"/>
      <c r="U26" s="695"/>
      <c r="V26" s="695"/>
      <c r="W26" s="695"/>
      <c r="X26" s="695"/>
      <c r="Y26" s="695"/>
      <c r="Z26" s="695"/>
      <c r="AA26" s="695"/>
      <c r="AB26" s="695"/>
      <c r="AC26" s="695"/>
      <c r="AD26" s="695"/>
      <c r="AE26" s="695"/>
      <c r="AF26" s="695"/>
      <c r="AG26" s="697"/>
    </row>
    <row r="27" spans="1:33" s="357" customFormat="1" ht="37.5" customHeight="1">
      <c r="A27" s="687">
        <v>18</v>
      </c>
      <c r="B27" s="1512"/>
      <c r="C27" s="691" t="s">
        <v>12628</v>
      </c>
      <c r="D27" s="685" t="s">
        <v>7410</v>
      </c>
      <c r="E27" s="695"/>
      <c r="F27" s="695"/>
      <c r="G27" s="693"/>
      <c r="H27" s="693"/>
      <c r="I27" s="693"/>
      <c r="J27" s="693"/>
      <c r="K27" s="693"/>
      <c r="L27" s="693"/>
      <c r="M27" s="693"/>
      <c r="N27" s="693"/>
      <c r="O27" s="695"/>
      <c r="P27" s="695"/>
      <c r="Q27" s="693"/>
      <c r="R27" s="693"/>
      <c r="S27" s="695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7"/>
    </row>
    <row r="28" spans="1:33" s="357" customFormat="1" ht="37.5" customHeight="1">
      <c r="A28" s="687">
        <v>19</v>
      </c>
      <c r="B28" s="1512"/>
      <c r="C28" s="691" t="s">
        <v>12629</v>
      </c>
      <c r="D28" s="685" t="s">
        <v>7410</v>
      </c>
      <c r="E28" s="695"/>
      <c r="F28" s="695"/>
      <c r="G28" s="693"/>
      <c r="H28" s="693"/>
      <c r="I28" s="693"/>
      <c r="J28" s="693"/>
      <c r="K28" s="693"/>
      <c r="L28" s="693"/>
      <c r="M28" s="693"/>
      <c r="N28" s="693"/>
      <c r="O28" s="693"/>
      <c r="P28" s="695"/>
      <c r="Q28" s="693"/>
      <c r="R28" s="693"/>
      <c r="S28" s="695"/>
      <c r="T28" s="695"/>
      <c r="U28" s="695"/>
      <c r="V28" s="695"/>
      <c r="W28" s="695"/>
      <c r="X28" s="695"/>
      <c r="Y28" s="695"/>
      <c r="Z28" s="695"/>
      <c r="AA28" s="695"/>
      <c r="AB28" s="695"/>
      <c r="AC28" s="695"/>
      <c r="AD28" s="695"/>
      <c r="AE28" s="695"/>
      <c r="AF28" s="695"/>
      <c r="AG28" s="697"/>
    </row>
    <row r="29" spans="1:33" s="357" customFormat="1" ht="37.5" customHeight="1">
      <c r="A29" s="687">
        <v>20</v>
      </c>
      <c r="B29" s="1512"/>
      <c r="C29" s="691" t="s">
        <v>12630</v>
      </c>
      <c r="D29" s="685" t="s">
        <v>7410</v>
      </c>
      <c r="E29" s="695"/>
      <c r="F29" s="695"/>
      <c r="G29" s="693"/>
      <c r="H29" s="693"/>
      <c r="I29" s="693"/>
      <c r="J29" s="693"/>
      <c r="K29" s="693"/>
      <c r="L29" s="693"/>
      <c r="M29" s="693"/>
      <c r="N29" s="693"/>
      <c r="O29" s="693"/>
      <c r="P29" s="695"/>
      <c r="Q29" s="693"/>
      <c r="R29" s="693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7"/>
    </row>
    <row r="30" spans="1:33" s="357" customFormat="1" ht="37.5" customHeight="1">
      <c r="A30" s="687">
        <v>21</v>
      </c>
      <c r="B30" s="1512"/>
      <c r="C30" s="691" t="s">
        <v>12631</v>
      </c>
      <c r="D30" s="685" t="s">
        <v>7410</v>
      </c>
      <c r="E30" s="695"/>
      <c r="F30" s="695"/>
      <c r="G30" s="693"/>
      <c r="H30" s="693"/>
      <c r="I30" s="693"/>
      <c r="J30" s="693"/>
      <c r="K30" s="693"/>
      <c r="L30" s="693"/>
      <c r="M30" s="693"/>
      <c r="N30" s="693"/>
      <c r="O30" s="693"/>
      <c r="P30" s="695"/>
      <c r="Q30" s="693"/>
      <c r="R30" s="693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7"/>
    </row>
    <row r="31" spans="1:33" s="357" customFormat="1" ht="37.5" customHeight="1">
      <c r="A31" s="687">
        <v>22</v>
      </c>
      <c r="B31" s="1512"/>
      <c r="C31" s="691" t="s">
        <v>12632</v>
      </c>
      <c r="D31" s="685" t="s">
        <v>7410</v>
      </c>
      <c r="E31" s="695"/>
      <c r="F31" s="695"/>
      <c r="G31" s="693"/>
      <c r="H31" s="693"/>
      <c r="I31" s="693"/>
      <c r="J31" s="693"/>
      <c r="K31" s="693"/>
      <c r="L31" s="693"/>
      <c r="M31" s="693"/>
      <c r="N31" s="693"/>
      <c r="O31" s="695"/>
      <c r="P31" s="693"/>
      <c r="Q31" s="693"/>
      <c r="R31" s="693"/>
      <c r="S31" s="693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7"/>
    </row>
    <row r="32" spans="1:33" s="357" customFormat="1" ht="37.5" customHeight="1">
      <c r="A32" s="687">
        <v>23</v>
      </c>
      <c r="B32" s="1512"/>
      <c r="C32" s="691" t="s">
        <v>12633</v>
      </c>
      <c r="D32" s="685" t="s">
        <v>7410</v>
      </c>
      <c r="E32" s="695"/>
      <c r="F32" s="695"/>
      <c r="G32" s="693"/>
      <c r="H32" s="693"/>
      <c r="I32" s="693"/>
      <c r="J32" s="693"/>
      <c r="K32" s="693"/>
      <c r="L32" s="693"/>
      <c r="M32" s="693"/>
      <c r="N32" s="693"/>
      <c r="O32" s="695"/>
      <c r="P32" s="693"/>
      <c r="Q32" s="693"/>
      <c r="R32" s="693"/>
      <c r="S32" s="693"/>
      <c r="T32" s="695"/>
      <c r="U32" s="695"/>
      <c r="V32" s="695"/>
      <c r="W32" s="695"/>
      <c r="X32" s="695"/>
      <c r="Y32" s="695"/>
      <c r="Z32" s="695"/>
      <c r="AA32" s="695"/>
      <c r="AB32" s="695"/>
      <c r="AC32" s="695"/>
      <c r="AD32" s="695"/>
      <c r="AE32" s="695"/>
      <c r="AF32" s="695"/>
      <c r="AG32" s="697"/>
    </row>
    <row r="33" spans="1:33" s="357" customFormat="1" ht="37.5" customHeight="1">
      <c r="A33" s="687">
        <v>24</v>
      </c>
      <c r="B33" s="1512"/>
      <c r="C33" s="691" t="s">
        <v>12634</v>
      </c>
      <c r="D33" s="685" t="s">
        <v>7410</v>
      </c>
      <c r="E33" s="695"/>
      <c r="F33" s="695"/>
      <c r="G33" s="693"/>
      <c r="H33" s="693"/>
      <c r="I33" s="693"/>
      <c r="J33" s="693"/>
      <c r="K33" s="693"/>
      <c r="L33" s="693"/>
      <c r="M33" s="693"/>
      <c r="N33" s="693"/>
      <c r="O33" s="695"/>
      <c r="P33" s="693"/>
      <c r="Q33" s="693"/>
      <c r="R33" s="693"/>
      <c r="S33" s="695"/>
      <c r="T33" s="693"/>
      <c r="U33" s="695"/>
      <c r="V33" s="695"/>
      <c r="W33" s="695"/>
      <c r="X33" s="695"/>
      <c r="Y33" s="695"/>
      <c r="Z33" s="695"/>
      <c r="AA33" s="695"/>
      <c r="AB33" s="695"/>
      <c r="AC33" s="695"/>
      <c r="AD33" s="695"/>
      <c r="AE33" s="695"/>
      <c r="AF33" s="695"/>
      <c r="AG33" s="697"/>
    </row>
    <row r="34" spans="1:33" s="357" customFormat="1" ht="37.5" customHeight="1">
      <c r="A34" s="687">
        <v>25</v>
      </c>
      <c r="B34" s="1512"/>
      <c r="C34" s="691" t="s">
        <v>12635</v>
      </c>
      <c r="D34" s="685" t="s">
        <v>7410</v>
      </c>
      <c r="E34" s="695"/>
      <c r="F34" s="695"/>
      <c r="G34" s="693"/>
      <c r="H34" s="693"/>
      <c r="I34" s="693"/>
      <c r="J34" s="693"/>
      <c r="K34" s="693"/>
      <c r="L34" s="693"/>
      <c r="M34" s="693"/>
      <c r="N34" s="693"/>
      <c r="O34" s="695"/>
      <c r="P34" s="695"/>
      <c r="Q34" s="693"/>
      <c r="R34" s="693"/>
      <c r="S34" s="695"/>
      <c r="T34" s="693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7"/>
    </row>
    <row r="35" spans="1:33" s="357" customFormat="1" ht="37.5" customHeight="1">
      <c r="A35" s="687">
        <v>26</v>
      </c>
      <c r="B35" s="1512"/>
      <c r="C35" s="691" t="s">
        <v>12636</v>
      </c>
      <c r="D35" s="685" t="s">
        <v>7410</v>
      </c>
      <c r="E35" s="695"/>
      <c r="F35" s="695"/>
      <c r="G35" s="693"/>
      <c r="H35" s="693"/>
      <c r="I35" s="693"/>
      <c r="J35" s="693"/>
      <c r="K35" s="693"/>
      <c r="L35" s="693"/>
      <c r="M35" s="693"/>
      <c r="N35" s="693"/>
      <c r="O35" s="695"/>
      <c r="P35" s="695"/>
      <c r="Q35" s="693"/>
      <c r="R35" s="693"/>
      <c r="S35" s="693"/>
      <c r="T35" s="693"/>
      <c r="U35" s="693"/>
      <c r="V35" s="693"/>
      <c r="W35" s="695"/>
      <c r="X35" s="695"/>
      <c r="Y35" s="695"/>
      <c r="Z35" s="695"/>
      <c r="AA35" s="695"/>
      <c r="AB35" s="695"/>
      <c r="AC35" s="695"/>
      <c r="AD35" s="695"/>
      <c r="AE35" s="695"/>
      <c r="AF35" s="695"/>
      <c r="AG35" s="697"/>
    </row>
    <row r="36" spans="1:33" s="357" customFormat="1" ht="37.5" customHeight="1">
      <c r="A36" s="687">
        <v>27</v>
      </c>
      <c r="B36" s="1512"/>
      <c r="C36" s="691" t="s">
        <v>12637</v>
      </c>
      <c r="D36" s="685" t="s">
        <v>7410</v>
      </c>
      <c r="E36" s="695"/>
      <c r="F36" s="695"/>
      <c r="G36" s="693"/>
      <c r="H36" s="693"/>
      <c r="I36" s="693"/>
      <c r="J36" s="693"/>
      <c r="K36" s="693"/>
      <c r="L36" s="693"/>
      <c r="M36" s="693"/>
      <c r="N36" s="693"/>
      <c r="O36" s="695"/>
      <c r="P36" s="695"/>
      <c r="Q36" s="693"/>
      <c r="R36" s="693"/>
      <c r="S36" s="693"/>
      <c r="T36" s="693"/>
      <c r="U36" s="693"/>
      <c r="V36" s="693"/>
      <c r="W36" s="695"/>
      <c r="X36" s="695"/>
      <c r="Y36" s="695"/>
      <c r="Z36" s="695"/>
      <c r="AA36" s="695"/>
      <c r="AB36" s="695"/>
      <c r="AC36" s="695"/>
      <c r="AD36" s="695"/>
      <c r="AE36" s="695"/>
      <c r="AF36" s="695"/>
      <c r="AG36" s="697"/>
    </row>
    <row r="37" spans="1:33" s="357" customFormat="1" ht="37.5" customHeight="1">
      <c r="A37" s="687">
        <v>28</v>
      </c>
      <c r="B37" s="1512"/>
      <c r="C37" s="691" t="s">
        <v>12638</v>
      </c>
      <c r="D37" s="685" t="s">
        <v>7410</v>
      </c>
      <c r="E37" s="695"/>
      <c r="F37" s="695"/>
      <c r="G37" s="693"/>
      <c r="H37" s="693"/>
      <c r="I37" s="693"/>
      <c r="J37" s="693"/>
      <c r="K37" s="693"/>
      <c r="L37" s="693"/>
      <c r="M37" s="693"/>
      <c r="N37" s="693"/>
      <c r="O37" s="695"/>
      <c r="P37" s="695"/>
      <c r="Q37" s="693"/>
      <c r="R37" s="693"/>
      <c r="S37" s="693"/>
      <c r="T37" s="693"/>
      <c r="U37" s="693"/>
      <c r="V37" s="693"/>
      <c r="W37" s="695"/>
      <c r="X37" s="695"/>
      <c r="Y37" s="695"/>
      <c r="Z37" s="695"/>
      <c r="AA37" s="695"/>
      <c r="AB37" s="695"/>
      <c r="AC37" s="695"/>
      <c r="AD37" s="695"/>
      <c r="AE37" s="695"/>
      <c r="AF37" s="695"/>
      <c r="AG37" s="697"/>
    </row>
    <row r="38" spans="1:33" s="357" customFormat="1" ht="37.5" customHeight="1">
      <c r="A38" s="687">
        <v>29</v>
      </c>
      <c r="B38" s="1512"/>
      <c r="C38" s="691" t="s">
        <v>12639</v>
      </c>
      <c r="D38" s="685" t="s">
        <v>7410</v>
      </c>
      <c r="E38" s="695"/>
      <c r="F38" s="695"/>
      <c r="G38" s="693"/>
      <c r="H38" s="693"/>
      <c r="I38" s="693"/>
      <c r="J38" s="693"/>
      <c r="K38" s="693"/>
      <c r="L38" s="693"/>
      <c r="M38" s="693"/>
      <c r="N38" s="693"/>
      <c r="O38" s="695"/>
      <c r="P38" s="695"/>
      <c r="Q38" s="693"/>
      <c r="R38" s="693"/>
      <c r="S38" s="693"/>
      <c r="T38" s="693"/>
      <c r="U38" s="693"/>
      <c r="V38" s="693"/>
      <c r="W38" s="695"/>
      <c r="X38" s="695"/>
      <c r="Y38" s="695"/>
      <c r="Z38" s="695"/>
      <c r="AA38" s="695"/>
      <c r="AB38" s="695"/>
      <c r="AC38" s="695"/>
      <c r="AD38" s="695"/>
      <c r="AE38" s="695"/>
      <c r="AF38" s="695"/>
      <c r="AG38" s="697"/>
    </row>
    <row r="39" spans="1:33" s="357" customFormat="1" ht="37.5" customHeight="1">
      <c r="A39" s="687">
        <v>30</v>
      </c>
      <c r="B39" s="1512"/>
      <c r="C39" s="691" t="s">
        <v>12640</v>
      </c>
      <c r="D39" s="685" t="s">
        <v>7410</v>
      </c>
      <c r="E39" s="695"/>
      <c r="F39" s="695"/>
      <c r="G39" s="693"/>
      <c r="H39" s="693"/>
      <c r="I39" s="693"/>
      <c r="J39" s="693"/>
      <c r="K39" s="693"/>
      <c r="L39" s="693"/>
      <c r="M39" s="693"/>
      <c r="N39" s="693"/>
      <c r="O39" s="695"/>
      <c r="P39" s="695"/>
      <c r="Q39" s="693"/>
      <c r="R39" s="693"/>
      <c r="S39" s="693"/>
      <c r="T39" s="693"/>
      <c r="U39" s="693"/>
      <c r="V39" s="693"/>
      <c r="W39" s="693"/>
      <c r="X39" s="695"/>
      <c r="Y39" s="695"/>
      <c r="Z39" s="695"/>
      <c r="AA39" s="695"/>
      <c r="AB39" s="695"/>
      <c r="AC39" s="695"/>
      <c r="AD39" s="695"/>
      <c r="AE39" s="695"/>
      <c r="AF39" s="695"/>
      <c r="AG39" s="697"/>
    </row>
    <row r="40" spans="1:33" s="357" customFormat="1" ht="37.5" customHeight="1">
      <c r="A40" s="687">
        <v>31</v>
      </c>
      <c r="B40" s="1512"/>
      <c r="C40" s="691" t="s">
        <v>12641</v>
      </c>
      <c r="D40" s="685" t="s">
        <v>7410</v>
      </c>
      <c r="E40" s="695"/>
      <c r="F40" s="695"/>
      <c r="G40" s="693"/>
      <c r="H40" s="693"/>
      <c r="I40" s="693"/>
      <c r="J40" s="693"/>
      <c r="K40" s="693"/>
      <c r="L40" s="693"/>
      <c r="M40" s="693"/>
      <c r="N40" s="693"/>
      <c r="O40" s="695"/>
      <c r="P40" s="695"/>
      <c r="Q40" s="693"/>
      <c r="R40" s="693"/>
      <c r="S40" s="693"/>
      <c r="T40" s="693"/>
      <c r="U40" s="693"/>
      <c r="V40" s="693"/>
      <c r="W40" s="693"/>
      <c r="X40" s="695"/>
      <c r="Y40" s="695"/>
      <c r="Z40" s="695"/>
      <c r="AA40" s="695"/>
      <c r="AB40" s="695"/>
      <c r="AC40" s="695"/>
      <c r="AD40" s="695"/>
      <c r="AE40" s="695"/>
      <c r="AF40" s="695"/>
      <c r="AG40" s="697"/>
    </row>
    <row r="41" spans="1:33" s="357" customFormat="1" ht="37.5" customHeight="1">
      <c r="A41" s="687">
        <v>32</v>
      </c>
      <c r="B41" s="1512"/>
      <c r="C41" s="700" t="s">
        <v>12642</v>
      </c>
      <c r="D41" s="701" t="s">
        <v>7410</v>
      </c>
      <c r="E41" s="702"/>
      <c r="F41" s="702"/>
      <c r="G41" s="703"/>
      <c r="H41" s="703"/>
      <c r="I41" s="703"/>
      <c r="J41" s="703"/>
      <c r="K41" s="703"/>
      <c r="L41" s="703"/>
      <c r="M41" s="703"/>
      <c r="N41" s="703"/>
      <c r="O41" s="702"/>
      <c r="P41" s="702"/>
      <c r="Q41" s="703"/>
      <c r="R41" s="703"/>
      <c r="S41" s="703"/>
      <c r="T41" s="703"/>
      <c r="U41" s="703"/>
      <c r="V41" s="703"/>
      <c r="W41" s="702"/>
      <c r="X41" s="703"/>
      <c r="Y41" s="702"/>
      <c r="Z41" s="702"/>
      <c r="AA41" s="702"/>
      <c r="AB41" s="702"/>
      <c r="AC41" s="702"/>
      <c r="AD41" s="702"/>
      <c r="AE41" s="702"/>
      <c r="AF41" s="702"/>
      <c r="AG41" s="704">
        <v>45361</v>
      </c>
    </row>
    <row r="42" spans="1:33" s="357" customFormat="1" ht="37.5" customHeight="1">
      <c r="A42" s="687">
        <v>33</v>
      </c>
      <c r="B42" s="1512"/>
      <c r="C42" s="700" t="s">
        <v>12643</v>
      </c>
      <c r="D42" s="701" t="s">
        <v>7410</v>
      </c>
      <c r="E42" s="702"/>
      <c r="F42" s="702"/>
      <c r="G42" s="703"/>
      <c r="H42" s="703"/>
      <c r="I42" s="703"/>
      <c r="J42" s="703"/>
      <c r="K42" s="703"/>
      <c r="L42" s="703"/>
      <c r="M42" s="703"/>
      <c r="N42" s="703"/>
      <c r="O42" s="702"/>
      <c r="P42" s="702"/>
      <c r="Q42" s="703"/>
      <c r="R42" s="703"/>
      <c r="S42" s="703"/>
      <c r="T42" s="703"/>
      <c r="U42" s="703"/>
      <c r="V42" s="703"/>
      <c r="W42" s="702"/>
      <c r="X42" s="703"/>
      <c r="Y42" s="702"/>
      <c r="Z42" s="702"/>
      <c r="AA42" s="702"/>
      <c r="AB42" s="702"/>
      <c r="AC42" s="702"/>
      <c r="AD42" s="702"/>
      <c r="AE42" s="702"/>
      <c r="AF42" s="702"/>
      <c r="AG42" s="704">
        <v>45388</v>
      </c>
    </row>
    <row r="43" spans="1:33" s="357" customFormat="1" ht="37.5" customHeight="1">
      <c r="A43" s="687">
        <v>34</v>
      </c>
      <c r="B43" s="1512"/>
      <c r="C43" s="700" t="s">
        <v>12644</v>
      </c>
      <c r="D43" s="701" t="s">
        <v>7410</v>
      </c>
      <c r="E43" s="702"/>
      <c r="F43" s="702"/>
      <c r="G43" s="703"/>
      <c r="H43" s="703"/>
      <c r="I43" s="703"/>
      <c r="J43" s="703"/>
      <c r="K43" s="703"/>
      <c r="L43" s="703"/>
      <c r="M43" s="703"/>
      <c r="N43" s="703"/>
      <c r="O43" s="702"/>
      <c r="P43" s="702"/>
      <c r="Q43" s="703"/>
      <c r="R43" s="703"/>
      <c r="S43" s="703"/>
      <c r="T43" s="703"/>
      <c r="U43" s="702"/>
      <c r="V43" s="702"/>
      <c r="W43" s="702"/>
      <c r="X43" s="702"/>
      <c r="Y43" s="702"/>
      <c r="Z43" s="702"/>
      <c r="AA43" s="702"/>
      <c r="AB43" s="702"/>
      <c r="AC43" s="702"/>
      <c r="AD43" s="702"/>
      <c r="AE43" s="702"/>
      <c r="AF43" s="702"/>
      <c r="AG43" s="704">
        <v>45388</v>
      </c>
    </row>
    <row r="44" spans="1:33" s="357" customFormat="1" ht="37.5" customHeight="1">
      <c r="A44" s="687">
        <v>35</v>
      </c>
      <c r="B44" s="1512"/>
      <c r="C44" s="700" t="s">
        <v>12645</v>
      </c>
      <c r="D44" s="701" t="s">
        <v>7410</v>
      </c>
      <c r="E44" s="702"/>
      <c r="F44" s="702"/>
      <c r="G44" s="703"/>
      <c r="H44" s="703"/>
      <c r="I44" s="703"/>
      <c r="J44" s="703"/>
      <c r="K44" s="703"/>
      <c r="L44" s="703"/>
      <c r="M44" s="703"/>
      <c r="N44" s="703"/>
      <c r="O44" s="702"/>
      <c r="P44" s="702"/>
      <c r="Q44" s="703"/>
      <c r="R44" s="703"/>
      <c r="S44" s="703"/>
      <c r="T44" s="703"/>
      <c r="U44" s="702"/>
      <c r="V44" s="702"/>
      <c r="W44" s="702"/>
      <c r="X44" s="702"/>
      <c r="Y44" s="702"/>
      <c r="Z44" s="702"/>
      <c r="AA44" s="702"/>
      <c r="AB44" s="702"/>
      <c r="AC44" s="702"/>
      <c r="AD44" s="702"/>
      <c r="AE44" s="702"/>
      <c r="AF44" s="702"/>
      <c r="AG44" s="704">
        <v>45361</v>
      </c>
    </row>
    <row r="45" spans="1:33" s="357" customFormat="1" ht="37.5" customHeight="1">
      <c r="A45" s="687">
        <v>36</v>
      </c>
      <c r="B45" s="1512"/>
      <c r="C45" s="700" t="s">
        <v>12646</v>
      </c>
      <c r="D45" s="701" t="s">
        <v>7410</v>
      </c>
      <c r="E45" s="702"/>
      <c r="F45" s="702"/>
      <c r="G45" s="703"/>
      <c r="H45" s="703"/>
      <c r="I45" s="703"/>
      <c r="J45" s="703"/>
      <c r="K45" s="703"/>
      <c r="L45" s="703"/>
      <c r="M45" s="703"/>
      <c r="N45" s="703"/>
      <c r="O45" s="702"/>
      <c r="P45" s="702"/>
      <c r="Q45" s="703"/>
      <c r="R45" s="703"/>
      <c r="S45" s="703"/>
      <c r="T45" s="703"/>
      <c r="U45" s="702"/>
      <c r="V45" s="702"/>
      <c r="W45" s="702"/>
      <c r="X45" s="702"/>
      <c r="Y45" s="702"/>
      <c r="Z45" s="702"/>
      <c r="AA45" s="702"/>
      <c r="AB45" s="702"/>
      <c r="AC45" s="702"/>
      <c r="AD45" s="702"/>
      <c r="AE45" s="702"/>
      <c r="AF45" s="702"/>
      <c r="AG45" s="704">
        <v>45361</v>
      </c>
    </row>
    <row r="46" spans="1:33" s="357" customFormat="1" ht="37.5" customHeight="1">
      <c r="A46" s="687">
        <v>37</v>
      </c>
      <c r="B46" s="1512"/>
      <c r="C46" s="691" t="s">
        <v>12647</v>
      </c>
      <c r="D46" s="685" t="s">
        <v>7410</v>
      </c>
      <c r="E46" s="695"/>
      <c r="F46" s="695"/>
      <c r="G46" s="693"/>
      <c r="H46" s="693"/>
      <c r="I46" s="693"/>
      <c r="J46" s="693"/>
      <c r="K46" s="693"/>
      <c r="L46" s="693"/>
      <c r="M46" s="693"/>
      <c r="N46" s="693"/>
      <c r="O46" s="695"/>
      <c r="P46" s="695"/>
      <c r="Q46" s="695"/>
      <c r="R46" s="695"/>
      <c r="S46" s="693"/>
      <c r="T46" s="695"/>
      <c r="U46" s="695"/>
      <c r="V46" s="695"/>
      <c r="W46" s="695"/>
      <c r="X46" s="693"/>
      <c r="Y46" s="695"/>
      <c r="Z46" s="695"/>
      <c r="AA46" s="695"/>
      <c r="AB46" s="695"/>
      <c r="AC46" s="695"/>
      <c r="AD46" s="695"/>
      <c r="AE46" s="695"/>
      <c r="AF46" s="695"/>
      <c r="AG46" s="697"/>
    </row>
    <row r="47" spans="1:33" s="357" customFormat="1" ht="37.5" customHeight="1">
      <c r="A47" s="687">
        <v>38</v>
      </c>
      <c r="B47" s="1512"/>
      <c r="C47" s="691" t="s">
        <v>12648</v>
      </c>
      <c r="D47" s="685" t="s">
        <v>7410</v>
      </c>
      <c r="E47" s="695"/>
      <c r="F47" s="695"/>
      <c r="G47" s="693"/>
      <c r="H47" s="693"/>
      <c r="I47" s="693"/>
      <c r="J47" s="693"/>
      <c r="K47" s="693"/>
      <c r="L47" s="693"/>
      <c r="M47" s="693"/>
      <c r="N47" s="693"/>
      <c r="O47" s="695"/>
      <c r="P47" s="695"/>
      <c r="Q47" s="695"/>
      <c r="R47" s="695"/>
      <c r="S47" s="695"/>
      <c r="T47" s="695"/>
      <c r="U47" s="695"/>
      <c r="V47" s="695"/>
      <c r="W47" s="695"/>
      <c r="X47" s="693"/>
      <c r="Y47" s="695"/>
      <c r="Z47" s="695"/>
      <c r="AA47" s="695"/>
      <c r="AB47" s="695"/>
      <c r="AC47" s="695"/>
      <c r="AD47" s="695"/>
      <c r="AE47" s="695"/>
      <c r="AF47" s="695"/>
      <c r="AG47" s="697"/>
    </row>
    <row r="48" spans="1:33" s="357" customFormat="1" ht="37.5" customHeight="1">
      <c r="A48" s="687">
        <v>39</v>
      </c>
      <c r="B48" s="1512"/>
      <c r="C48" s="691" t="s">
        <v>12649</v>
      </c>
      <c r="D48" s="685" t="s">
        <v>7410</v>
      </c>
      <c r="E48" s="695"/>
      <c r="F48" s="695"/>
      <c r="G48" s="693"/>
      <c r="H48" s="693"/>
      <c r="I48" s="693"/>
      <c r="J48" s="693"/>
      <c r="K48" s="693"/>
      <c r="L48" s="693"/>
      <c r="M48" s="693"/>
      <c r="N48" s="693"/>
      <c r="O48" s="695"/>
      <c r="P48" s="695"/>
      <c r="Q48" s="695"/>
      <c r="R48" s="695"/>
      <c r="S48" s="695"/>
      <c r="T48" s="695"/>
      <c r="U48" s="695"/>
      <c r="V48" s="695"/>
      <c r="W48" s="695"/>
      <c r="X48" s="695"/>
      <c r="Y48" s="693"/>
      <c r="Z48" s="695"/>
      <c r="AA48" s="695"/>
      <c r="AB48" s="695"/>
      <c r="AC48" s="695"/>
      <c r="AD48" s="695"/>
      <c r="AE48" s="695"/>
      <c r="AF48" s="695"/>
      <c r="AG48" s="697"/>
    </row>
    <row r="49" spans="1:33" s="357" customFormat="1" ht="37.5" customHeight="1">
      <c r="A49" s="687">
        <v>40</v>
      </c>
      <c r="B49" s="1512"/>
      <c r="C49" s="691" t="s">
        <v>12650</v>
      </c>
      <c r="D49" s="685" t="s">
        <v>7410</v>
      </c>
      <c r="E49" s="695"/>
      <c r="F49" s="695"/>
      <c r="G49" s="693"/>
      <c r="H49" s="693"/>
      <c r="I49" s="693"/>
      <c r="J49" s="693"/>
      <c r="K49" s="693"/>
      <c r="L49" s="693"/>
      <c r="M49" s="693"/>
      <c r="N49" s="693"/>
      <c r="O49" s="695"/>
      <c r="P49" s="695"/>
      <c r="Q49" s="695"/>
      <c r="R49" s="695"/>
      <c r="S49" s="695"/>
      <c r="T49" s="695"/>
      <c r="U49" s="695"/>
      <c r="V49" s="695"/>
      <c r="W49" s="695"/>
      <c r="X49" s="695"/>
      <c r="Y49" s="693"/>
      <c r="Z49" s="695"/>
      <c r="AA49" s="695"/>
      <c r="AB49" s="695"/>
      <c r="AC49" s="695"/>
      <c r="AD49" s="695"/>
      <c r="AE49" s="695"/>
      <c r="AF49" s="695"/>
      <c r="AG49" s="697"/>
    </row>
    <row r="50" spans="1:33" s="357" customFormat="1" ht="37.5" customHeight="1">
      <c r="A50" s="687">
        <v>41</v>
      </c>
      <c r="B50" s="1512"/>
      <c r="C50" s="691" t="s">
        <v>12651</v>
      </c>
      <c r="D50" s="685" t="s">
        <v>7410</v>
      </c>
      <c r="E50" s="695"/>
      <c r="F50" s="695"/>
      <c r="G50" s="693"/>
      <c r="H50" s="693"/>
      <c r="I50" s="693"/>
      <c r="J50" s="693"/>
      <c r="K50" s="693"/>
      <c r="L50" s="693"/>
      <c r="M50" s="693"/>
      <c r="N50" s="693"/>
      <c r="O50" s="695"/>
      <c r="P50" s="695"/>
      <c r="Q50" s="695"/>
      <c r="R50" s="695"/>
      <c r="S50" s="695"/>
      <c r="T50" s="695"/>
      <c r="U50" s="695"/>
      <c r="V50" s="695"/>
      <c r="W50" s="695"/>
      <c r="X50" s="695"/>
      <c r="Y50" s="695"/>
      <c r="Z50" s="693"/>
      <c r="AA50" s="695"/>
      <c r="AB50" s="695"/>
      <c r="AC50" s="695"/>
      <c r="AD50" s="695"/>
      <c r="AE50" s="695"/>
      <c r="AF50" s="695"/>
      <c r="AG50" s="697"/>
    </row>
    <row r="51" spans="1:33" s="357" customFormat="1" ht="37.5" customHeight="1">
      <c r="A51" s="687">
        <v>42</v>
      </c>
      <c r="B51" s="1512"/>
      <c r="C51" s="691" t="s">
        <v>12652</v>
      </c>
      <c r="D51" s="685" t="s">
        <v>7410</v>
      </c>
      <c r="E51" s="695"/>
      <c r="F51" s="695"/>
      <c r="G51" s="693"/>
      <c r="H51" s="693"/>
      <c r="I51" s="693"/>
      <c r="J51" s="693"/>
      <c r="K51" s="693"/>
      <c r="L51" s="693"/>
      <c r="M51" s="693"/>
      <c r="N51" s="693"/>
      <c r="O51" s="695"/>
      <c r="P51" s="695"/>
      <c r="Q51" s="695"/>
      <c r="R51" s="695"/>
      <c r="S51" s="695"/>
      <c r="T51" s="695"/>
      <c r="U51" s="695"/>
      <c r="V51" s="695"/>
      <c r="W51" s="695"/>
      <c r="X51" s="695"/>
      <c r="Y51" s="695"/>
      <c r="Z51" s="693"/>
      <c r="AA51" s="695"/>
      <c r="AB51" s="695"/>
      <c r="AC51" s="695"/>
      <c r="AD51" s="695"/>
      <c r="AE51" s="695"/>
      <c r="AF51" s="695"/>
      <c r="AG51" s="697"/>
    </row>
    <row r="52" spans="1:33" s="357" customFormat="1" ht="37.5" customHeight="1">
      <c r="A52" s="687">
        <v>43</v>
      </c>
      <c r="B52" s="1512"/>
      <c r="C52" s="691" t="s">
        <v>12653</v>
      </c>
      <c r="D52" s="685" t="s">
        <v>7410</v>
      </c>
      <c r="E52" s="695"/>
      <c r="F52" s="695"/>
      <c r="G52" s="693"/>
      <c r="H52" s="693"/>
      <c r="I52" s="693"/>
      <c r="J52" s="693"/>
      <c r="K52" s="693"/>
      <c r="L52" s="693"/>
      <c r="M52" s="693"/>
      <c r="N52" s="693"/>
      <c r="O52" s="695"/>
      <c r="P52" s="695"/>
      <c r="Q52" s="695"/>
      <c r="R52" s="695"/>
      <c r="S52" s="695"/>
      <c r="T52" s="695"/>
      <c r="U52" s="695"/>
      <c r="V52" s="695"/>
      <c r="W52" s="695"/>
      <c r="X52" s="695"/>
      <c r="Y52" s="695"/>
      <c r="Z52" s="695"/>
      <c r="AA52" s="693"/>
      <c r="AB52" s="695"/>
      <c r="AC52" s="695"/>
      <c r="AD52" s="695"/>
      <c r="AE52" s="695"/>
      <c r="AF52" s="695"/>
      <c r="AG52" s="697"/>
    </row>
    <row r="53" spans="1:33" s="357" customFormat="1" ht="37.5" customHeight="1">
      <c r="A53" s="687">
        <v>44</v>
      </c>
      <c r="B53" s="1512"/>
      <c r="C53" s="691" t="s">
        <v>12654</v>
      </c>
      <c r="D53" s="685" t="s">
        <v>7410</v>
      </c>
      <c r="E53" s="695"/>
      <c r="F53" s="695"/>
      <c r="G53" s="693"/>
      <c r="H53" s="693"/>
      <c r="I53" s="693"/>
      <c r="J53" s="693"/>
      <c r="K53" s="693"/>
      <c r="L53" s="693"/>
      <c r="M53" s="693"/>
      <c r="N53" s="693"/>
      <c r="O53" s="695"/>
      <c r="P53" s="695"/>
      <c r="Q53" s="695"/>
      <c r="R53" s="695"/>
      <c r="S53" s="695"/>
      <c r="T53" s="695"/>
      <c r="U53" s="695"/>
      <c r="V53" s="695"/>
      <c r="W53" s="695"/>
      <c r="X53" s="695"/>
      <c r="Y53" s="695"/>
      <c r="Z53" s="695"/>
      <c r="AA53" s="693"/>
      <c r="AB53" s="695"/>
      <c r="AC53" s="695"/>
      <c r="AD53" s="695"/>
      <c r="AE53" s="695"/>
      <c r="AF53" s="695"/>
      <c r="AG53" s="697"/>
    </row>
    <row r="54" spans="1:33" s="357" customFormat="1" ht="37.5" customHeight="1">
      <c r="A54" s="687">
        <v>45</v>
      </c>
      <c r="B54" s="1512"/>
      <c r="C54" s="691" t="s">
        <v>12655</v>
      </c>
      <c r="D54" s="685" t="s">
        <v>7410</v>
      </c>
      <c r="E54" s="695"/>
      <c r="F54" s="695"/>
      <c r="G54" s="695"/>
      <c r="H54" s="693"/>
      <c r="I54" s="693"/>
      <c r="J54" s="693"/>
      <c r="K54" s="693"/>
      <c r="L54" s="693"/>
      <c r="M54" s="693"/>
      <c r="N54" s="693"/>
      <c r="O54" s="695"/>
      <c r="P54" s="695"/>
      <c r="Q54" s="695"/>
      <c r="R54" s="695"/>
      <c r="S54" s="695"/>
      <c r="T54" s="695"/>
      <c r="U54" s="695"/>
      <c r="V54" s="695"/>
      <c r="W54" s="695"/>
      <c r="X54" s="695"/>
      <c r="Y54" s="695"/>
      <c r="Z54" s="695"/>
      <c r="AA54" s="695"/>
      <c r="AB54" s="693"/>
      <c r="AC54" s="695"/>
      <c r="AD54" s="695"/>
      <c r="AE54" s="695"/>
      <c r="AF54" s="695"/>
      <c r="AG54" s="1504"/>
    </row>
    <row r="55" spans="1:33" s="357" customFormat="1" ht="37.5" customHeight="1">
      <c r="A55" s="686">
        <v>46</v>
      </c>
      <c r="B55" s="1513"/>
      <c r="C55" s="691" t="s">
        <v>12656</v>
      </c>
      <c r="D55" s="685" t="s">
        <v>7410</v>
      </c>
      <c r="E55" s="695"/>
      <c r="F55" s="695"/>
      <c r="G55" s="695"/>
      <c r="H55" s="693"/>
      <c r="I55" s="693"/>
      <c r="J55" s="693"/>
      <c r="K55" s="693"/>
      <c r="L55" s="693"/>
      <c r="M55" s="693"/>
      <c r="N55" s="693"/>
      <c r="O55" s="695"/>
      <c r="P55" s="695"/>
      <c r="Q55" s="695"/>
      <c r="R55" s="695"/>
      <c r="S55" s="695"/>
      <c r="T55" s="695"/>
      <c r="U55" s="695"/>
      <c r="V55" s="695"/>
      <c r="W55" s="695"/>
      <c r="X55" s="695"/>
      <c r="Y55" s="695"/>
      <c r="Z55" s="695"/>
      <c r="AA55" s="695"/>
      <c r="AB55" s="693"/>
      <c r="AC55" s="695"/>
      <c r="AD55" s="695"/>
      <c r="AE55" s="695"/>
      <c r="AF55" s="695"/>
      <c r="AG55" s="1504"/>
    </row>
    <row r="56" spans="1:33" ht="19.5" customHeight="1">
      <c r="A56" t="s">
        <v>13291</v>
      </c>
      <c r="P56" s="1397"/>
      <c r="Q56" s="1397"/>
      <c r="R56" s="1397"/>
      <c r="S56" s="1397"/>
      <c r="T56" s="1397"/>
      <c r="U56" s="1397"/>
      <c r="V56" s="1397"/>
      <c r="W56" s="1397"/>
    </row>
    <row r="57" spans="1:33" s="207" customFormat="1" ht="35.25" customHeight="1">
      <c r="A57" s="1402" t="s">
        <v>12658</v>
      </c>
      <c r="B57" s="1402"/>
      <c r="C57" s="1402"/>
      <c r="D57" s="1402"/>
      <c r="E57" s="612"/>
      <c r="F57" s="612"/>
      <c r="G57" s="612"/>
      <c r="H57" s="612"/>
      <c r="I57" s="612"/>
      <c r="J57" s="612"/>
      <c r="K57" s="612"/>
      <c r="L57" s="612"/>
      <c r="M57" s="612"/>
      <c r="N57" s="612"/>
      <c r="O57" s="613"/>
      <c r="P57" s="614"/>
      <c r="Q57" s="614"/>
      <c r="U57" s="705"/>
      <c r="V57" s="706"/>
      <c r="W57" s="706"/>
      <c r="X57" s="706"/>
      <c r="Y57" s="705"/>
      <c r="Z57" s="706"/>
      <c r="AA57" s="706"/>
      <c r="AB57" s="706"/>
      <c r="AC57" s="705"/>
      <c r="AD57" s="706"/>
    </row>
    <row r="58" spans="1:33" ht="33" customHeight="1">
      <c r="A58" s="1499" t="s">
        <v>12</v>
      </c>
      <c r="B58" s="1499" t="s">
        <v>7128</v>
      </c>
      <c r="C58" s="1499" t="s">
        <v>2</v>
      </c>
      <c r="D58" s="1499"/>
      <c r="E58" s="1499" t="s">
        <v>7647</v>
      </c>
      <c r="F58" s="1499" t="s">
        <v>12562</v>
      </c>
      <c r="G58" s="1499" t="s">
        <v>7648</v>
      </c>
      <c r="H58" s="1499" t="s">
        <v>12659</v>
      </c>
      <c r="I58" s="1499" t="s">
        <v>7743</v>
      </c>
      <c r="J58" s="1499" t="s">
        <v>7647</v>
      </c>
      <c r="K58" s="612"/>
      <c r="L58" s="1501" t="s">
        <v>9431</v>
      </c>
      <c r="M58" s="1502"/>
      <c r="N58" s="1503"/>
      <c r="Q58" s="707"/>
      <c r="R58" s="708"/>
      <c r="S58" s="708"/>
      <c r="T58" s="708"/>
      <c r="U58" s="707"/>
      <c r="V58" s="708"/>
      <c r="W58" s="708"/>
      <c r="X58" s="708"/>
      <c r="Y58" s="707"/>
      <c r="Z58" s="708"/>
    </row>
    <row r="59" spans="1:33" s="714" customFormat="1" ht="33" customHeight="1">
      <c r="A59" s="1500"/>
      <c r="B59" s="1500"/>
      <c r="C59" s="1500"/>
      <c r="D59" s="1500"/>
      <c r="E59" s="1500"/>
      <c r="F59" s="1500"/>
      <c r="G59" s="1500"/>
      <c r="H59" s="1500"/>
      <c r="I59" s="1500"/>
      <c r="J59" s="1500"/>
      <c r="K59" s="612"/>
      <c r="L59" s="724" t="s">
        <v>12707</v>
      </c>
      <c r="M59" s="725" t="s">
        <v>12795</v>
      </c>
      <c r="N59" s="725"/>
      <c r="Q59" s="707"/>
      <c r="R59" s="708"/>
      <c r="S59" s="708"/>
      <c r="T59" s="708"/>
      <c r="U59" s="707"/>
      <c r="V59" s="708"/>
      <c r="W59" s="708"/>
      <c r="X59" s="708"/>
      <c r="Y59" s="707"/>
      <c r="Z59" s="708"/>
    </row>
    <row r="60" spans="1:33" ht="19.5" customHeight="1">
      <c r="A60" s="711">
        <v>1</v>
      </c>
      <c r="B60" s="626" t="s">
        <v>14838</v>
      </c>
      <c r="C60" s="720" t="s">
        <v>14940</v>
      </c>
      <c r="D60" s="721"/>
      <c r="E60" s="619" t="s">
        <v>1739</v>
      </c>
      <c r="F60" s="619">
        <v>4</v>
      </c>
      <c r="G60" s="619">
        <v>14</v>
      </c>
      <c r="H60" s="882">
        <f>+F60*G60</f>
        <v>56</v>
      </c>
      <c r="I60" s="718">
        <v>64</v>
      </c>
      <c r="J60" s="619" t="s">
        <v>1739</v>
      </c>
      <c r="K60" s="612">
        <f>+I60/2</f>
        <v>32</v>
      </c>
      <c r="L60" s="625">
        <v>32</v>
      </c>
      <c r="M60" s="622">
        <v>32</v>
      </c>
      <c r="N60" s="719"/>
      <c r="O60" s="578">
        <f>SUM(L60:N60)</f>
        <v>64</v>
      </c>
      <c r="P60" s="578">
        <f>+I60-O60</f>
        <v>0</v>
      </c>
      <c r="S60" s="709"/>
      <c r="T60" s="708"/>
      <c r="U60" s="709"/>
      <c r="V60" s="708"/>
      <c r="W60" s="708"/>
      <c r="X60" s="708"/>
      <c r="Y60" s="709"/>
      <c r="Z60" s="708"/>
    </row>
    <row r="61" spans="1:33" s="714" customFormat="1" ht="19.5" customHeight="1">
      <c r="A61" s="711">
        <v>2</v>
      </c>
      <c r="B61" s="626" t="s">
        <v>14839</v>
      </c>
      <c r="C61" s="717" t="s">
        <v>16803</v>
      </c>
      <c r="D61" s="1046"/>
      <c r="E61" s="619" t="s">
        <v>1739</v>
      </c>
      <c r="F61" s="619">
        <v>1</v>
      </c>
      <c r="G61" s="619">
        <v>14</v>
      </c>
      <c r="H61" s="882">
        <f t="shared" ref="H61:H92" si="0">+F61*G61</f>
        <v>14</v>
      </c>
      <c r="I61" s="718">
        <v>16</v>
      </c>
      <c r="J61" s="619" t="s">
        <v>1739</v>
      </c>
      <c r="K61" s="612">
        <f t="shared" ref="K61:K92" si="1">+I61/2</f>
        <v>8</v>
      </c>
      <c r="L61" s="625">
        <v>8</v>
      </c>
      <c r="M61" s="622">
        <v>8</v>
      </c>
      <c r="N61" s="719"/>
      <c r="O61" s="578">
        <f t="shared" ref="O61:O92" si="2">SUM(L61:N61)</f>
        <v>16</v>
      </c>
      <c r="P61" s="578">
        <f t="shared" ref="P61:P92" si="3">+I61-O61</f>
        <v>0</v>
      </c>
      <c r="S61" s="709"/>
      <c r="T61" s="708"/>
      <c r="U61" s="709"/>
      <c r="V61" s="708"/>
      <c r="W61" s="708"/>
      <c r="X61" s="708"/>
      <c r="Y61" s="709"/>
      <c r="Z61" s="708"/>
    </row>
    <row r="62" spans="1:33" ht="19.5" customHeight="1">
      <c r="A62" s="711">
        <v>3</v>
      </c>
      <c r="B62" s="626" t="s">
        <v>11061</v>
      </c>
      <c r="C62" s="688" t="s">
        <v>9756</v>
      </c>
      <c r="D62" s="689"/>
      <c r="E62" s="619" t="s">
        <v>1739</v>
      </c>
      <c r="F62" s="619">
        <v>4</v>
      </c>
      <c r="G62" s="619">
        <v>14</v>
      </c>
      <c r="H62" s="882">
        <f t="shared" si="0"/>
        <v>56</v>
      </c>
      <c r="I62" s="718">
        <v>64</v>
      </c>
      <c r="J62" s="619" t="s">
        <v>1739</v>
      </c>
      <c r="K62" s="612">
        <f t="shared" si="1"/>
        <v>32</v>
      </c>
      <c r="L62" s="625">
        <v>32</v>
      </c>
      <c r="M62" s="622">
        <v>32</v>
      </c>
      <c r="N62" s="719"/>
      <c r="O62" s="578">
        <f t="shared" si="2"/>
        <v>64</v>
      </c>
      <c r="P62" s="578">
        <f t="shared" si="3"/>
        <v>0</v>
      </c>
      <c r="S62" s="709"/>
      <c r="T62" s="708"/>
      <c r="U62" s="709"/>
      <c r="V62" s="708"/>
      <c r="W62" s="708"/>
      <c r="X62" s="708"/>
      <c r="Y62" s="709"/>
      <c r="Z62" s="708"/>
    </row>
    <row r="63" spans="1:33" s="714" customFormat="1" ht="19.5" customHeight="1">
      <c r="A63" s="711">
        <v>4</v>
      </c>
      <c r="B63" s="626" t="s">
        <v>14837</v>
      </c>
      <c r="C63" s="716" t="s">
        <v>12668</v>
      </c>
      <c r="D63" s="689"/>
      <c r="E63" s="619" t="s">
        <v>1739</v>
      </c>
      <c r="F63" s="619">
        <v>4</v>
      </c>
      <c r="G63" s="619">
        <v>14</v>
      </c>
      <c r="H63" s="882">
        <f t="shared" si="0"/>
        <v>56</v>
      </c>
      <c r="I63" s="718">
        <v>64</v>
      </c>
      <c r="J63" s="619" t="s">
        <v>1739</v>
      </c>
      <c r="K63" s="612">
        <f t="shared" si="1"/>
        <v>32</v>
      </c>
      <c r="L63" s="625">
        <v>32</v>
      </c>
      <c r="M63" s="622">
        <v>32</v>
      </c>
      <c r="N63" s="719"/>
      <c r="O63" s="578">
        <f t="shared" si="2"/>
        <v>64</v>
      </c>
      <c r="P63" s="578">
        <f t="shared" si="3"/>
        <v>0</v>
      </c>
      <c r="S63" s="710"/>
      <c r="T63" s="708"/>
      <c r="U63" s="710"/>
      <c r="V63" s="708"/>
      <c r="W63" s="708"/>
      <c r="X63" s="708"/>
      <c r="Y63" s="710"/>
      <c r="Z63" s="708"/>
    </row>
    <row r="64" spans="1:33" ht="19.5" customHeight="1">
      <c r="A64" s="711">
        <v>5</v>
      </c>
      <c r="B64" s="626" t="s">
        <v>11054</v>
      </c>
      <c r="C64" s="688" t="s">
        <v>9751</v>
      </c>
      <c r="D64" s="689"/>
      <c r="E64" s="619" t="s">
        <v>1739</v>
      </c>
      <c r="F64" s="619">
        <v>2</v>
      </c>
      <c r="G64" s="619">
        <v>14</v>
      </c>
      <c r="H64" s="882">
        <f>+F64*G64</f>
        <v>28</v>
      </c>
      <c r="I64" s="718">
        <v>32</v>
      </c>
      <c r="J64" s="619" t="s">
        <v>1739</v>
      </c>
      <c r="K64" s="612">
        <f t="shared" si="1"/>
        <v>16</v>
      </c>
      <c r="L64" s="625">
        <v>16</v>
      </c>
      <c r="M64" s="622">
        <v>16</v>
      </c>
      <c r="N64" s="719"/>
      <c r="O64" s="578">
        <f t="shared" si="2"/>
        <v>32</v>
      </c>
      <c r="P64" s="578">
        <f>+I64-O64</f>
        <v>0</v>
      </c>
      <c r="S64" s="710"/>
      <c r="T64" s="708"/>
      <c r="U64" s="710"/>
      <c r="V64" s="708"/>
      <c r="W64" s="708"/>
      <c r="X64" s="708"/>
      <c r="Y64" s="710"/>
      <c r="Z64" s="708"/>
    </row>
    <row r="65" spans="1:26" ht="19.5" customHeight="1">
      <c r="A65" s="711">
        <v>6</v>
      </c>
      <c r="B65" s="626" t="s">
        <v>11986</v>
      </c>
      <c r="C65" s="688" t="s">
        <v>11987</v>
      </c>
      <c r="D65" s="689"/>
      <c r="E65" s="619" t="s">
        <v>1739</v>
      </c>
      <c r="F65" s="619">
        <v>4</v>
      </c>
      <c r="G65" s="619">
        <v>14</v>
      </c>
      <c r="H65" s="882">
        <f t="shared" si="0"/>
        <v>56</v>
      </c>
      <c r="I65" s="718">
        <v>64</v>
      </c>
      <c r="J65" s="619" t="s">
        <v>1739</v>
      </c>
      <c r="K65" s="612">
        <f t="shared" si="1"/>
        <v>32</v>
      </c>
      <c r="L65" s="625">
        <v>32</v>
      </c>
      <c r="M65" s="622">
        <v>32</v>
      </c>
      <c r="N65" s="719"/>
      <c r="O65" s="578">
        <f t="shared" si="2"/>
        <v>64</v>
      </c>
      <c r="P65" s="578">
        <f t="shared" si="3"/>
        <v>0</v>
      </c>
      <c r="S65" s="709"/>
      <c r="T65" s="708"/>
      <c r="U65" s="709"/>
      <c r="V65" s="708"/>
      <c r="W65" s="708"/>
      <c r="X65" s="708"/>
      <c r="Y65" s="709"/>
      <c r="Z65" s="708"/>
    </row>
    <row r="66" spans="1:26" ht="19.5" customHeight="1">
      <c r="A66" s="711">
        <v>7</v>
      </c>
      <c r="B66" s="626" t="s">
        <v>10747</v>
      </c>
      <c r="C66" s="688" t="s">
        <v>9920</v>
      </c>
      <c r="D66" s="689"/>
      <c r="E66" s="619" t="s">
        <v>1739</v>
      </c>
      <c r="F66" s="619">
        <v>8</v>
      </c>
      <c r="G66" s="619">
        <v>14</v>
      </c>
      <c r="H66" s="882">
        <f t="shared" si="0"/>
        <v>112</v>
      </c>
      <c r="I66" s="718">
        <v>128</v>
      </c>
      <c r="J66" s="619" t="s">
        <v>1739</v>
      </c>
      <c r="K66" s="612">
        <f t="shared" si="1"/>
        <v>64</v>
      </c>
      <c r="L66" s="625">
        <v>64</v>
      </c>
      <c r="M66" s="622">
        <v>64</v>
      </c>
      <c r="N66" s="719"/>
      <c r="O66" s="578">
        <f t="shared" si="2"/>
        <v>128</v>
      </c>
      <c r="P66" s="578">
        <f t="shared" si="3"/>
        <v>0</v>
      </c>
      <c r="S66" s="709"/>
      <c r="T66" s="708"/>
      <c r="U66" s="709"/>
      <c r="V66" s="708"/>
      <c r="W66" s="708"/>
      <c r="X66" s="708"/>
      <c r="Y66" s="709"/>
      <c r="Z66" s="708"/>
    </row>
    <row r="67" spans="1:26" ht="19.5" customHeight="1">
      <c r="A67" s="711">
        <v>8</v>
      </c>
      <c r="B67" s="626" t="s">
        <v>11585</v>
      </c>
      <c r="C67" s="688" t="s">
        <v>4434</v>
      </c>
      <c r="D67" s="689"/>
      <c r="E67" s="619" t="s">
        <v>1739</v>
      </c>
      <c r="F67" s="619">
        <v>4</v>
      </c>
      <c r="G67" s="619">
        <v>14</v>
      </c>
      <c r="H67" s="882">
        <f t="shared" si="0"/>
        <v>56</v>
      </c>
      <c r="I67" s="718">
        <v>64</v>
      </c>
      <c r="J67" s="619" t="s">
        <v>1739</v>
      </c>
      <c r="K67" s="612">
        <f t="shared" si="1"/>
        <v>32</v>
      </c>
      <c r="L67" s="625">
        <v>32</v>
      </c>
      <c r="M67" s="622">
        <v>32</v>
      </c>
      <c r="N67" s="719"/>
      <c r="O67" s="578">
        <f t="shared" si="2"/>
        <v>64</v>
      </c>
      <c r="P67" s="578">
        <f t="shared" si="3"/>
        <v>0</v>
      </c>
      <c r="S67" s="709"/>
      <c r="T67" s="708"/>
      <c r="U67" s="709"/>
      <c r="V67" s="708"/>
      <c r="W67" s="708"/>
      <c r="X67" s="708"/>
      <c r="Y67" s="709"/>
      <c r="Z67" s="708"/>
    </row>
    <row r="68" spans="1:26" ht="19.5" customHeight="1">
      <c r="A68" s="711">
        <v>9</v>
      </c>
      <c r="B68" s="626" t="s">
        <v>11497</v>
      </c>
      <c r="C68" s="688" t="s">
        <v>4651</v>
      </c>
      <c r="D68" s="689"/>
      <c r="E68" s="619" t="s">
        <v>1739</v>
      </c>
      <c r="F68" s="619">
        <v>4</v>
      </c>
      <c r="G68" s="619">
        <v>14</v>
      </c>
      <c r="H68" s="882">
        <f t="shared" si="0"/>
        <v>56</v>
      </c>
      <c r="I68" s="718">
        <v>64</v>
      </c>
      <c r="J68" s="619" t="s">
        <v>1739</v>
      </c>
      <c r="K68" s="612">
        <f t="shared" si="1"/>
        <v>32</v>
      </c>
      <c r="L68" s="625">
        <v>32</v>
      </c>
      <c r="M68" s="622">
        <v>32</v>
      </c>
      <c r="N68" s="719"/>
      <c r="O68" s="578">
        <f t="shared" si="2"/>
        <v>64</v>
      </c>
      <c r="P68" s="578">
        <f t="shared" si="3"/>
        <v>0</v>
      </c>
      <c r="S68" s="709"/>
      <c r="T68" s="708"/>
      <c r="U68" s="709"/>
      <c r="V68" s="708"/>
      <c r="W68" s="708"/>
      <c r="X68" s="708"/>
      <c r="Y68" s="709"/>
      <c r="Z68" s="708"/>
    </row>
    <row r="69" spans="1:26" s="714" customFormat="1" ht="19.5" customHeight="1">
      <c r="A69" s="711">
        <v>10</v>
      </c>
      <c r="B69" s="626" t="s">
        <v>13307</v>
      </c>
      <c r="C69" s="1001" t="s">
        <v>14920</v>
      </c>
      <c r="D69" s="1002"/>
      <c r="E69" s="619" t="s">
        <v>1739</v>
      </c>
      <c r="F69" s="619">
        <v>4</v>
      </c>
      <c r="G69" s="619">
        <v>14</v>
      </c>
      <c r="H69" s="882">
        <f t="shared" si="0"/>
        <v>56</v>
      </c>
      <c r="I69" s="718">
        <v>64</v>
      </c>
      <c r="J69" s="619" t="s">
        <v>1739</v>
      </c>
      <c r="K69" s="612">
        <f t="shared" si="1"/>
        <v>32</v>
      </c>
      <c r="L69" s="625">
        <v>32</v>
      </c>
      <c r="M69" s="622">
        <v>32</v>
      </c>
      <c r="N69" s="719"/>
      <c r="O69" s="578">
        <f t="shared" si="2"/>
        <v>64</v>
      </c>
      <c r="P69" s="578">
        <f t="shared" si="3"/>
        <v>0</v>
      </c>
      <c r="S69" s="709"/>
      <c r="T69" s="708"/>
      <c r="U69" s="709"/>
      <c r="V69" s="708"/>
      <c r="W69" s="708"/>
      <c r="X69" s="708"/>
      <c r="Y69" s="709"/>
      <c r="Z69" s="708"/>
    </row>
    <row r="70" spans="1:26" ht="19.5" customHeight="1">
      <c r="A70" s="711">
        <v>11</v>
      </c>
      <c r="B70" s="626" t="s">
        <v>12909</v>
      </c>
      <c r="C70" s="716" t="s">
        <v>12661</v>
      </c>
      <c r="D70" s="689"/>
      <c r="E70" s="619" t="s">
        <v>7650</v>
      </c>
      <c r="F70" s="619">
        <v>20</v>
      </c>
      <c r="G70" s="619">
        <v>14</v>
      </c>
      <c r="H70" s="882">
        <f>+F70*G70</f>
        <v>280</v>
      </c>
      <c r="I70" s="718">
        <v>320</v>
      </c>
      <c r="J70" s="619" t="s">
        <v>1739</v>
      </c>
      <c r="K70" s="612">
        <f t="shared" si="1"/>
        <v>160</v>
      </c>
      <c r="L70" s="625">
        <v>160</v>
      </c>
      <c r="M70" s="622">
        <v>160</v>
      </c>
      <c r="N70" s="719"/>
      <c r="O70" s="578">
        <f t="shared" si="2"/>
        <v>320</v>
      </c>
      <c r="P70" s="578">
        <f t="shared" si="3"/>
        <v>0</v>
      </c>
      <c r="S70" s="709"/>
      <c r="T70" s="708"/>
      <c r="U70" s="709"/>
      <c r="V70" s="708"/>
      <c r="W70" s="708"/>
      <c r="X70" s="708"/>
      <c r="Y70" s="709"/>
      <c r="Z70" s="708"/>
    </row>
    <row r="71" spans="1:26" ht="19.5" customHeight="1">
      <c r="A71" s="711">
        <v>12</v>
      </c>
      <c r="B71" s="626" t="s">
        <v>11077</v>
      </c>
      <c r="C71" s="722" t="s">
        <v>4468</v>
      </c>
      <c r="D71" s="723"/>
      <c r="E71" s="619" t="s">
        <v>7650</v>
      </c>
      <c r="F71" s="619">
        <v>15</v>
      </c>
      <c r="G71" s="619">
        <v>14</v>
      </c>
      <c r="H71" s="882">
        <f t="shared" si="0"/>
        <v>210</v>
      </c>
      <c r="I71" s="718">
        <v>240</v>
      </c>
      <c r="J71" s="619" t="s">
        <v>1739</v>
      </c>
      <c r="K71" s="612">
        <f t="shared" si="1"/>
        <v>120</v>
      </c>
      <c r="L71" s="625">
        <v>120</v>
      </c>
      <c r="M71" s="622">
        <v>120</v>
      </c>
      <c r="N71" s="719"/>
      <c r="O71" s="578">
        <f t="shared" si="2"/>
        <v>240</v>
      </c>
      <c r="P71" s="578">
        <f t="shared" si="3"/>
        <v>0</v>
      </c>
      <c r="S71" s="709"/>
      <c r="T71" s="708"/>
      <c r="U71" s="709"/>
      <c r="V71" s="708"/>
      <c r="W71" s="708"/>
      <c r="X71" s="708"/>
      <c r="Y71" s="709"/>
      <c r="Z71" s="708"/>
    </row>
    <row r="72" spans="1:26" ht="19.5" customHeight="1">
      <c r="A72" s="711">
        <v>13</v>
      </c>
      <c r="B72" s="626" t="s">
        <v>11395</v>
      </c>
      <c r="C72" s="688" t="s">
        <v>4796</v>
      </c>
      <c r="D72" s="689"/>
      <c r="E72" s="619" t="s">
        <v>1739</v>
      </c>
      <c r="F72" s="619">
        <v>1</v>
      </c>
      <c r="G72" s="619">
        <v>14</v>
      </c>
      <c r="H72" s="882">
        <f t="shared" si="0"/>
        <v>14</v>
      </c>
      <c r="I72" s="718">
        <v>16</v>
      </c>
      <c r="J72" s="619" t="s">
        <v>1739</v>
      </c>
      <c r="K72" s="612">
        <f t="shared" si="1"/>
        <v>8</v>
      </c>
      <c r="L72" s="625">
        <v>8</v>
      </c>
      <c r="M72" s="622">
        <v>8</v>
      </c>
      <c r="N72" s="719"/>
      <c r="O72" s="578">
        <f t="shared" si="2"/>
        <v>16</v>
      </c>
      <c r="P72" s="578">
        <f t="shared" si="3"/>
        <v>0</v>
      </c>
      <c r="S72" s="709"/>
      <c r="T72" s="708"/>
      <c r="U72" s="709"/>
      <c r="V72" s="708"/>
      <c r="W72" s="708"/>
      <c r="X72" s="708"/>
      <c r="Y72" s="709"/>
      <c r="Z72" s="708"/>
    </row>
    <row r="73" spans="1:26" ht="19.5" customHeight="1">
      <c r="A73" s="711">
        <v>14</v>
      </c>
      <c r="B73" s="626" t="s">
        <v>11001</v>
      </c>
      <c r="C73" s="688" t="s">
        <v>4575</v>
      </c>
      <c r="D73" s="689"/>
      <c r="E73" s="619" t="s">
        <v>2320</v>
      </c>
      <c r="F73" s="619">
        <v>12</v>
      </c>
      <c r="G73" s="619">
        <v>14</v>
      </c>
      <c r="H73" s="882">
        <f t="shared" si="0"/>
        <v>168</v>
      </c>
      <c r="I73" s="718">
        <v>2</v>
      </c>
      <c r="J73" s="619" t="s">
        <v>1701</v>
      </c>
      <c r="K73" s="612">
        <f t="shared" si="1"/>
        <v>1</v>
      </c>
      <c r="L73" s="625">
        <v>1</v>
      </c>
      <c r="M73" s="622">
        <v>1</v>
      </c>
      <c r="N73" s="719"/>
      <c r="O73" s="578">
        <f t="shared" si="2"/>
        <v>2</v>
      </c>
      <c r="P73" s="578">
        <f t="shared" si="3"/>
        <v>0</v>
      </c>
      <c r="S73" s="709"/>
      <c r="T73" s="708"/>
      <c r="U73" s="709"/>
      <c r="V73" s="708"/>
      <c r="W73" s="708"/>
      <c r="X73" s="708"/>
      <c r="Y73" s="709"/>
      <c r="Z73" s="708"/>
    </row>
    <row r="74" spans="1:26" ht="19.5" customHeight="1">
      <c r="A74" s="711">
        <v>15</v>
      </c>
      <c r="B74" s="626" t="s">
        <v>10840</v>
      </c>
      <c r="C74" s="688" t="s">
        <v>4043</v>
      </c>
      <c r="D74" s="689"/>
      <c r="E74" s="619" t="s">
        <v>1739</v>
      </c>
      <c r="F74" s="619">
        <v>4</v>
      </c>
      <c r="G74" s="619">
        <v>14</v>
      </c>
      <c r="H74" s="882">
        <f t="shared" si="0"/>
        <v>56</v>
      </c>
      <c r="I74" s="718">
        <v>1</v>
      </c>
      <c r="J74" s="619" t="s">
        <v>1724</v>
      </c>
      <c r="K74" s="612">
        <f t="shared" si="1"/>
        <v>0.5</v>
      </c>
      <c r="L74" s="625">
        <v>1</v>
      </c>
      <c r="M74" s="622"/>
      <c r="N74" s="719"/>
      <c r="O74" s="578">
        <f t="shared" si="2"/>
        <v>1</v>
      </c>
      <c r="P74" s="578">
        <f t="shared" si="3"/>
        <v>0</v>
      </c>
      <c r="S74" s="709"/>
      <c r="T74" s="708"/>
      <c r="U74" s="709"/>
      <c r="V74" s="708"/>
      <c r="W74" s="708"/>
      <c r="X74" s="708"/>
      <c r="Y74" s="709"/>
      <c r="Z74" s="708"/>
    </row>
    <row r="75" spans="1:26" ht="19.5" customHeight="1">
      <c r="A75" s="711">
        <v>16</v>
      </c>
      <c r="B75" s="626" t="s">
        <v>11458</v>
      </c>
      <c r="C75" s="688" t="s">
        <v>4046</v>
      </c>
      <c r="D75" s="689"/>
      <c r="E75" s="619" t="s">
        <v>1739</v>
      </c>
      <c r="F75" s="619">
        <v>16</v>
      </c>
      <c r="G75" s="619">
        <v>14</v>
      </c>
      <c r="H75" s="882">
        <f t="shared" si="0"/>
        <v>224</v>
      </c>
      <c r="I75" s="718">
        <v>3</v>
      </c>
      <c r="J75" s="619" t="s">
        <v>1724</v>
      </c>
      <c r="K75" s="612">
        <f t="shared" si="1"/>
        <v>1.5</v>
      </c>
      <c r="L75" s="625">
        <v>2</v>
      </c>
      <c r="M75" s="622">
        <v>1</v>
      </c>
      <c r="N75" s="719"/>
      <c r="O75" s="578">
        <f t="shared" si="2"/>
        <v>3</v>
      </c>
      <c r="P75" s="578">
        <f t="shared" si="3"/>
        <v>0</v>
      </c>
      <c r="S75" s="709"/>
      <c r="T75" s="708"/>
      <c r="U75" s="709"/>
      <c r="V75" s="708"/>
      <c r="W75" s="708"/>
      <c r="X75" s="708"/>
      <c r="Y75" s="709"/>
      <c r="Z75" s="708"/>
    </row>
    <row r="76" spans="1:26" ht="19.5" customHeight="1">
      <c r="A76" s="711">
        <v>17</v>
      </c>
      <c r="B76" s="626" t="s">
        <v>10839</v>
      </c>
      <c r="C76" s="688" t="s">
        <v>4042</v>
      </c>
      <c r="D76" s="689"/>
      <c r="E76" s="619" t="s">
        <v>1739</v>
      </c>
      <c r="F76" s="619">
        <v>8</v>
      </c>
      <c r="G76" s="619">
        <v>14</v>
      </c>
      <c r="H76" s="882">
        <f t="shared" si="0"/>
        <v>112</v>
      </c>
      <c r="I76" s="718">
        <v>2</v>
      </c>
      <c r="J76" s="619" t="s">
        <v>1724</v>
      </c>
      <c r="K76" s="612">
        <f t="shared" si="1"/>
        <v>1</v>
      </c>
      <c r="L76" s="625">
        <v>1</v>
      </c>
      <c r="M76" s="622">
        <v>1</v>
      </c>
      <c r="N76" s="719"/>
      <c r="O76" s="578">
        <f t="shared" si="2"/>
        <v>2</v>
      </c>
      <c r="P76" s="578">
        <f t="shared" si="3"/>
        <v>0</v>
      </c>
      <c r="S76" s="709"/>
      <c r="T76" s="708"/>
      <c r="U76" s="709"/>
      <c r="V76" s="708"/>
      <c r="W76" s="708"/>
      <c r="X76" s="708"/>
      <c r="Y76" s="709"/>
      <c r="Z76" s="708"/>
    </row>
    <row r="77" spans="1:26" ht="19.5" customHeight="1">
      <c r="A77" s="711">
        <v>18</v>
      </c>
      <c r="B77" s="359" t="s">
        <v>10841</v>
      </c>
      <c r="C77" s="688" t="s">
        <v>4044</v>
      </c>
      <c r="D77" s="689"/>
      <c r="E77" s="619" t="s">
        <v>1739</v>
      </c>
      <c r="F77" s="619">
        <v>4</v>
      </c>
      <c r="G77" s="619">
        <v>14</v>
      </c>
      <c r="H77" s="882">
        <f t="shared" si="0"/>
        <v>56</v>
      </c>
      <c r="I77" s="718">
        <v>1</v>
      </c>
      <c r="J77" s="619" t="s">
        <v>1724</v>
      </c>
      <c r="K77" s="612">
        <f t="shared" si="1"/>
        <v>0.5</v>
      </c>
      <c r="L77" s="625">
        <v>1</v>
      </c>
      <c r="M77" s="625"/>
      <c r="N77" s="719"/>
      <c r="O77" s="578">
        <f t="shared" si="2"/>
        <v>1</v>
      </c>
      <c r="P77" s="578">
        <f t="shared" si="3"/>
        <v>0</v>
      </c>
      <c r="S77" s="273"/>
      <c r="T77" s="708"/>
      <c r="U77" s="273"/>
      <c r="V77" s="708"/>
      <c r="W77" s="708"/>
      <c r="X77" s="708"/>
      <c r="Y77" s="273"/>
      <c r="Z77" s="708"/>
    </row>
    <row r="78" spans="1:26" ht="19.5" customHeight="1">
      <c r="A78" s="711">
        <v>19</v>
      </c>
      <c r="B78" s="626" t="s">
        <v>10851</v>
      </c>
      <c r="C78" s="688" t="s">
        <v>4060</v>
      </c>
      <c r="D78" s="689"/>
      <c r="E78" s="619" t="s">
        <v>1739</v>
      </c>
      <c r="F78" s="619">
        <v>4</v>
      </c>
      <c r="G78" s="619">
        <v>14</v>
      </c>
      <c r="H78" s="882">
        <f t="shared" si="0"/>
        <v>56</v>
      </c>
      <c r="I78" s="718">
        <v>1</v>
      </c>
      <c r="J78" s="619" t="s">
        <v>1724</v>
      </c>
      <c r="K78" s="612">
        <f t="shared" si="1"/>
        <v>0.5</v>
      </c>
      <c r="L78" s="625">
        <v>1</v>
      </c>
      <c r="M78" s="625"/>
      <c r="N78" s="719"/>
      <c r="O78" s="578">
        <f t="shared" si="2"/>
        <v>1</v>
      </c>
      <c r="P78" s="578">
        <f t="shared" si="3"/>
        <v>0</v>
      </c>
      <c r="S78" s="708"/>
      <c r="T78" s="708"/>
      <c r="U78" s="708"/>
      <c r="V78" s="708"/>
      <c r="W78" s="708"/>
      <c r="X78" s="708"/>
      <c r="Y78" s="708"/>
      <c r="Z78" s="708"/>
    </row>
    <row r="79" spans="1:26" ht="19.5" customHeight="1">
      <c r="A79" s="711">
        <v>20</v>
      </c>
      <c r="B79" s="626" t="s">
        <v>12075</v>
      </c>
      <c r="C79" s="688" t="s">
        <v>12076</v>
      </c>
      <c r="D79" s="689"/>
      <c r="E79" s="619" t="s">
        <v>1739</v>
      </c>
      <c r="F79" s="619">
        <v>32</v>
      </c>
      <c r="G79" s="619">
        <v>14</v>
      </c>
      <c r="H79" s="882">
        <f t="shared" si="0"/>
        <v>448</v>
      </c>
      <c r="I79" s="718">
        <v>6</v>
      </c>
      <c r="J79" s="619" t="s">
        <v>1724</v>
      </c>
      <c r="K79" s="612">
        <f t="shared" si="1"/>
        <v>3</v>
      </c>
      <c r="L79" s="625">
        <v>3</v>
      </c>
      <c r="M79" s="622">
        <v>3</v>
      </c>
      <c r="N79" s="719"/>
      <c r="O79" s="578">
        <f t="shared" si="2"/>
        <v>6</v>
      </c>
      <c r="P79" s="578">
        <f t="shared" si="3"/>
        <v>0</v>
      </c>
    </row>
    <row r="80" spans="1:26" ht="19.5" customHeight="1">
      <c r="A80" s="711">
        <v>21</v>
      </c>
      <c r="B80" s="626" t="s">
        <v>11298</v>
      </c>
      <c r="C80" s="688" t="s">
        <v>4213</v>
      </c>
      <c r="D80" s="689"/>
      <c r="E80" s="619" t="s">
        <v>1739</v>
      </c>
      <c r="F80" s="619">
        <v>4</v>
      </c>
      <c r="G80" s="619">
        <v>14</v>
      </c>
      <c r="H80" s="882">
        <f t="shared" si="0"/>
        <v>56</v>
      </c>
      <c r="I80" s="718">
        <v>1</v>
      </c>
      <c r="J80" s="619" t="s">
        <v>1724</v>
      </c>
      <c r="K80" s="612">
        <f t="shared" si="1"/>
        <v>0.5</v>
      </c>
      <c r="L80" s="625">
        <v>1</v>
      </c>
      <c r="M80" s="622"/>
      <c r="N80" s="719"/>
      <c r="O80" s="578">
        <f t="shared" si="2"/>
        <v>1</v>
      </c>
      <c r="P80" s="578">
        <f t="shared" si="3"/>
        <v>0</v>
      </c>
    </row>
    <row r="81" spans="1:16" ht="19.5" customHeight="1">
      <c r="A81" s="711">
        <v>22</v>
      </c>
      <c r="B81" s="626" t="s">
        <v>11072</v>
      </c>
      <c r="C81" s="688" t="s">
        <v>9766</v>
      </c>
      <c r="D81" s="689"/>
      <c r="E81" s="619" t="s">
        <v>1739</v>
      </c>
      <c r="F81" s="619">
        <v>10</v>
      </c>
      <c r="G81" s="619">
        <v>14</v>
      </c>
      <c r="H81" s="882">
        <f t="shared" si="0"/>
        <v>140</v>
      </c>
      <c r="I81" s="718">
        <v>2</v>
      </c>
      <c r="J81" s="619" t="s">
        <v>1724</v>
      </c>
      <c r="K81" s="612">
        <f t="shared" si="1"/>
        <v>1</v>
      </c>
      <c r="L81" s="625">
        <v>1</v>
      </c>
      <c r="M81" s="622">
        <v>1</v>
      </c>
      <c r="N81" s="719"/>
      <c r="O81" s="578">
        <f t="shared" si="2"/>
        <v>2</v>
      </c>
      <c r="P81" s="578">
        <f t="shared" si="3"/>
        <v>0</v>
      </c>
    </row>
    <row r="82" spans="1:16" ht="19.5" customHeight="1">
      <c r="A82" s="711">
        <v>23</v>
      </c>
      <c r="B82" s="626" t="s">
        <v>11680</v>
      </c>
      <c r="C82" s="688" t="s">
        <v>8287</v>
      </c>
      <c r="D82" s="689"/>
      <c r="E82" s="619" t="s">
        <v>1739</v>
      </c>
      <c r="F82" s="619">
        <f>1/12</f>
        <v>8.3333333333333329E-2</v>
      </c>
      <c r="G82" s="619">
        <v>14</v>
      </c>
      <c r="H82" s="882">
        <f t="shared" si="0"/>
        <v>1.1666666666666665</v>
      </c>
      <c r="I82" s="718">
        <v>1</v>
      </c>
      <c r="J82" s="619" t="s">
        <v>1739</v>
      </c>
      <c r="K82" s="612">
        <f t="shared" si="1"/>
        <v>0.5</v>
      </c>
      <c r="L82" s="625">
        <v>1</v>
      </c>
      <c r="M82" s="625"/>
      <c r="N82" s="719"/>
      <c r="O82" s="578">
        <f t="shared" si="2"/>
        <v>1</v>
      </c>
      <c r="P82" s="578">
        <f t="shared" si="3"/>
        <v>0</v>
      </c>
    </row>
    <row r="83" spans="1:16" ht="19.5" customHeight="1">
      <c r="A83" s="711">
        <v>24</v>
      </c>
      <c r="B83" s="626" t="s">
        <v>11241</v>
      </c>
      <c r="C83" s="688" t="s">
        <v>4174</v>
      </c>
      <c r="D83" s="689"/>
      <c r="E83" s="619" t="s">
        <v>1739</v>
      </c>
      <c r="F83" s="619">
        <f>1/5</f>
        <v>0.2</v>
      </c>
      <c r="G83" s="619">
        <v>14</v>
      </c>
      <c r="H83" s="882">
        <f t="shared" si="0"/>
        <v>2.8000000000000003</v>
      </c>
      <c r="I83" s="718">
        <v>3</v>
      </c>
      <c r="J83" s="619" t="s">
        <v>1739</v>
      </c>
      <c r="K83" s="612">
        <f t="shared" si="1"/>
        <v>1.5</v>
      </c>
      <c r="L83" s="625">
        <v>2</v>
      </c>
      <c r="M83" s="622">
        <v>1</v>
      </c>
      <c r="N83" s="719"/>
      <c r="O83" s="578">
        <f t="shared" si="2"/>
        <v>3</v>
      </c>
      <c r="P83" s="578">
        <f t="shared" si="3"/>
        <v>0</v>
      </c>
    </row>
    <row r="84" spans="1:16" ht="19.5" customHeight="1">
      <c r="A84" s="711">
        <v>25</v>
      </c>
      <c r="B84" s="626" t="s">
        <v>11211</v>
      </c>
      <c r="C84" s="688" t="s">
        <v>4175</v>
      </c>
      <c r="D84" s="689"/>
      <c r="E84" s="619" t="s">
        <v>1739</v>
      </c>
      <c r="F84" s="619">
        <f>1/5</f>
        <v>0.2</v>
      </c>
      <c r="G84" s="619">
        <v>14</v>
      </c>
      <c r="H84" s="882">
        <f t="shared" si="0"/>
        <v>2.8000000000000003</v>
      </c>
      <c r="I84" s="718">
        <v>3</v>
      </c>
      <c r="J84" s="619" t="s">
        <v>1739</v>
      </c>
      <c r="K84" s="612">
        <f t="shared" si="1"/>
        <v>1.5</v>
      </c>
      <c r="L84" s="625">
        <v>2</v>
      </c>
      <c r="M84" s="622">
        <v>1</v>
      </c>
      <c r="N84" s="719"/>
      <c r="O84" s="578">
        <f t="shared" si="2"/>
        <v>3</v>
      </c>
      <c r="P84" s="578">
        <f t="shared" si="3"/>
        <v>0</v>
      </c>
    </row>
    <row r="85" spans="1:16" ht="19.5" customHeight="1">
      <c r="A85" s="711">
        <v>26</v>
      </c>
      <c r="B85" s="626" t="s">
        <v>10896</v>
      </c>
      <c r="C85" s="688" t="s">
        <v>4131</v>
      </c>
      <c r="D85" s="689"/>
      <c r="E85" s="619" t="s">
        <v>1739</v>
      </c>
      <c r="F85" s="619">
        <f>1/5</f>
        <v>0.2</v>
      </c>
      <c r="G85" s="619">
        <v>14</v>
      </c>
      <c r="H85" s="882">
        <f t="shared" si="0"/>
        <v>2.8000000000000003</v>
      </c>
      <c r="I85" s="718">
        <v>3</v>
      </c>
      <c r="J85" s="619" t="s">
        <v>1739</v>
      </c>
      <c r="K85" s="612">
        <f t="shared" si="1"/>
        <v>1.5</v>
      </c>
      <c r="L85" s="625">
        <v>2</v>
      </c>
      <c r="M85" s="622">
        <v>1</v>
      </c>
      <c r="N85" s="719"/>
      <c r="O85" s="578">
        <f t="shared" si="2"/>
        <v>3</v>
      </c>
      <c r="P85" s="578">
        <f t="shared" si="3"/>
        <v>0</v>
      </c>
    </row>
    <row r="86" spans="1:16" ht="19.5" customHeight="1">
      <c r="A86" s="711">
        <v>27</v>
      </c>
      <c r="B86" s="626" t="s">
        <v>11135</v>
      </c>
      <c r="C86" s="688" t="s">
        <v>4134</v>
      </c>
      <c r="D86" s="689"/>
      <c r="E86" s="619" t="s">
        <v>1739</v>
      </c>
      <c r="F86" s="619">
        <v>53</v>
      </c>
      <c r="G86" s="619">
        <v>14</v>
      </c>
      <c r="H86" s="882">
        <f t="shared" si="0"/>
        <v>742</v>
      </c>
      <c r="I86" s="718">
        <v>9</v>
      </c>
      <c r="J86" s="619" t="s">
        <v>1724</v>
      </c>
      <c r="K86" s="612">
        <f t="shared" si="1"/>
        <v>4.5</v>
      </c>
      <c r="L86" s="625">
        <v>5</v>
      </c>
      <c r="M86" s="622">
        <v>4</v>
      </c>
      <c r="N86" s="719"/>
      <c r="O86" s="578">
        <f t="shared" si="2"/>
        <v>9</v>
      </c>
      <c r="P86" s="578">
        <f t="shared" si="3"/>
        <v>0</v>
      </c>
    </row>
    <row r="87" spans="1:16" ht="19.5" customHeight="1">
      <c r="A87" s="711">
        <v>28</v>
      </c>
      <c r="B87" s="626" t="s">
        <v>13312</v>
      </c>
      <c r="C87" s="717" t="s">
        <v>12665</v>
      </c>
      <c r="D87" s="713"/>
      <c r="E87" s="619" t="s">
        <v>1739</v>
      </c>
      <c r="F87" s="619">
        <v>4</v>
      </c>
      <c r="G87" s="619">
        <v>14</v>
      </c>
      <c r="H87" s="882">
        <f t="shared" si="0"/>
        <v>56</v>
      </c>
      <c r="I87" s="718">
        <v>64</v>
      </c>
      <c r="J87" s="619" t="s">
        <v>1739</v>
      </c>
      <c r="K87" s="612">
        <f t="shared" si="1"/>
        <v>32</v>
      </c>
      <c r="L87" s="622">
        <v>32</v>
      </c>
      <c r="M87" s="622">
        <v>32</v>
      </c>
      <c r="N87" s="719"/>
      <c r="O87" s="578">
        <f t="shared" si="2"/>
        <v>64</v>
      </c>
      <c r="P87" s="578">
        <f t="shared" si="3"/>
        <v>0</v>
      </c>
    </row>
    <row r="88" spans="1:16" ht="19.5" customHeight="1">
      <c r="A88" s="711">
        <v>29</v>
      </c>
      <c r="B88" s="624" t="s">
        <v>13314</v>
      </c>
      <c r="C88" s="717" t="s">
        <v>12666</v>
      </c>
      <c r="D88" s="713"/>
      <c r="E88" s="619" t="s">
        <v>1739</v>
      </c>
      <c r="F88" s="619">
        <v>8</v>
      </c>
      <c r="G88" s="619">
        <v>14</v>
      </c>
      <c r="H88" s="882">
        <f t="shared" si="0"/>
        <v>112</v>
      </c>
      <c r="I88" s="718">
        <v>128</v>
      </c>
      <c r="J88" s="619" t="s">
        <v>1739</v>
      </c>
      <c r="K88" s="612">
        <f t="shared" si="1"/>
        <v>64</v>
      </c>
      <c r="L88" s="625">
        <v>64</v>
      </c>
      <c r="M88" s="622">
        <v>64</v>
      </c>
      <c r="N88" s="719"/>
      <c r="O88" s="578">
        <f t="shared" si="2"/>
        <v>128</v>
      </c>
      <c r="P88" s="578">
        <f t="shared" si="3"/>
        <v>0</v>
      </c>
    </row>
    <row r="89" spans="1:16" ht="19.5" customHeight="1">
      <c r="A89" s="711">
        <v>30</v>
      </c>
      <c r="B89" s="626" t="s">
        <v>13315</v>
      </c>
      <c r="C89" s="717" t="s">
        <v>12667</v>
      </c>
      <c r="D89" s="713"/>
      <c r="E89" s="619" t="s">
        <v>1739</v>
      </c>
      <c r="F89" s="619">
        <v>2</v>
      </c>
      <c r="G89" s="619">
        <v>14</v>
      </c>
      <c r="H89" s="882">
        <f t="shared" si="0"/>
        <v>28</v>
      </c>
      <c r="I89" s="718">
        <v>32</v>
      </c>
      <c r="J89" s="619" t="s">
        <v>1739</v>
      </c>
      <c r="K89" s="612">
        <f t="shared" si="1"/>
        <v>16</v>
      </c>
      <c r="L89" s="625">
        <v>16</v>
      </c>
      <c r="M89" s="622">
        <v>16</v>
      </c>
      <c r="N89" s="719"/>
      <c r="O89" s="578">
        <f t="shared" si="2"/>
        <v>32</v>
      </c>
      <c r="P89" s="578">
        <f t="shared" si="3"/>
        <v>0</v>
      </c>
    </row>
    <row r="90" spans="1:16" ht="19.5" customHeight="1">
      <c r="A90" s="711">
        <v>31</v>
      </c>
      <c r="B90" s="626" t="s">
        <v>11104</v>
      </c>
      <c r="C90" s="712" t="s">
        <v>4496</v>
      </c>
      <c r="D90" s="713"/>
      <c r="E90" s="619" t="s">
        <v>2320</v>
      </c>
      <c r="F90" s="619">
        <v>1</v>
      </c>
      <c r="G90" s="619">
        <v>14</v>
      </c>
      <c r="H90" s="882">
        <f t="shared" si="0"/>
        <v>14</v>
      </c>
      <c r="I90" s="718">
        <v>4</v>
      </c>
      <c r="J90" s="619" t="s">
        <v>1739</v>
      </c>
      <c r="K90" s="612">
        <f t="shared" si="1"/>
        <v>2</v>
      </c>
      <c r="L90" s="625">
        <v>2</v>
      </c>
      <c r="M90" s="622">
        <v>2</v>
      </c>
      <c r="N90" s="719"/>
      <c r="O90" s="578">
        <f t="shared" si="2"/>
        <v>4</v>
      </c>
      <c r="P90" s="578">
        <f t="shared" si="3"/>
        <v>0</v>
      </c>
    </row>
    <row r="91" spans="1:16" s="714" customFormat="1" ht="19.5" customHeight="1">
      <c r="A91" s="711">
        <v>32</v>
      </c>
      <c r="B91" s="626" t="s">
        <v>10963</v>
      </c>
      <c r="C91" s="712" t="s">
        <v>4011</v>
      </c>
      <c r="D91" s="713" t="s">
        <v>12669</v>
      </c>
      <c r="E91" s="619"/>
      <c r="F91" s="631">
        <f>1/25</f>
        <v>0.04</v>
      </c>
      <c r="G91" s="619">
        <v>14</v>
      </c>
      <c r="H91" s="882">
        <f t="shared" si="0"/>
        <v>0.56000000000000005</v>
      </c>
      <c r="I91" s="718">
        <v>1</v>
      </c>
      <c r="J91" s="619" t="s">
        <v>2901</v>
      </c>
      <c r="K91" s="612">
        <f t="shared" si="1"/>
        <v>0.5</v>
      </c>
      <c r="L91" s="625">
        <v>1</v>
      </c>
      <c r="M91" s="622">
        <v>0</v>
      </c>
      <c r="N91" s="719"/>
      <c r="O91" s="578">
        <f t="shared" si="2"/>
        <v>1</v>
      </c>
      <c r="P91" s="578">
        <f t="shared" si="3"/>
        <v>0</v>
      </c>
    </row>
    <row r="92" spans="1:16" s="714" customFormat="1" ht="19.5" customHeight="1">
      <c r="A92" s="711">
        <v>33</v>
      </c>
      <c r="B92" s="626" t="s">
        <v>11389</v>
      </c>
      <c r="C92" s="712" t="s">
        <v>4639</v>
      </c>
      <c r="D92" s="713"/>
      <c r="E92" s="619" t="s">
        <v>1739</v>
      </c>
      <c r="F92" s="619">
        <v>5</v>
      </c>
      <c r="G92" s="619">
        <v>14</v>
      </c>
      <c r="H92" s="882">
        <f t="shared" si="0"/>
        <v>70</v>
      </c>
      <c r="I92" s="718">
        <v>2</v>
      </c>
      <c r="J92" s="619" t="s">
        <v>1724</v>
      </c>
      <c r="K92" s="612">
        <f t="shared" si="1"/>
        <v>1</v>
      </c>
      <c r="L92" s="625">
        <v>1</v>
      </c>
      <c r="M92" s="622">
        <v>1</v>
      </c>
      <c r="N92" s="719"/>
      <c r="O92" s="578">
        <f t="shared" si="2"/>
        <v>2</v>
      </c>
      <c r="P92" s="578">
        <f t="shared" si="3"/>
        <v>0</v>
      </c>
    </row>
    <row r="93" spans="1:16" ht="19.5" customHeight="1">
      <c r="A93" s="1496" t="s">
        <v>27</v>
      </c>
      <c r="B93" s="1497"/>
      <c r="C93" s="1497"/>
      <c r="D93" s="1497"/>
      <c r="E93" s="1497"/>
      <c r="F93" s="1497"/>
      <c r="G93" s="1498"/>
      <c r="H93" s="690"/>
      <c r="I93" s="690"/>
      <c r="J93" s="690"/>
      <c r="K93" s="612"/>
      <c r="L93" s="690"/>
      <c r="M93" s="634"/>
      <c r="N93" s="635"/>
    </row>
    <row r="94" spans="1:16" ht="19.5" customHeight="1">
      <c r="K94" s="612"/>
    </row>
  </sheetData>
  <mergeCells count="31">
    <mergeCell ref="AG6:AG7"/>
    <mergeCell ref="B9:C9"/>
    <mergeCell ref="A1:D5"/>
    <mergeCell ref="E1:E5"/>
    <mergeCell ref="A6:A7"/>
    <mergeCell ref="B6:B7"/>
    <mergeCell ref="C6:C7"/>
    <mergeCell ref="D6:D7"/>
    <mergeCell ref="E6:H6"/>
    <mergeCell ref="A57:D57"/>
    <mergeCell ref="Q6:T6"/>
    <mergeCell ref="Y6:AB6"/>
    <mergeCell ref="AC6:AF6"/>
    <mergeCell ref="N6:P6"/>
    <mergeCell ref="U6:X6"/>
    <mergeCell ref="B10:B55"/>
    <mergeCell ref="I6:M6"/>
    <mergeCell ref="H58:H59"/>
    <mergeCell ref="I58:I59"/>
    <mergeCell ref="J58:J59"/>
    <mergeCell ref="L58:N58"/>
    <mergeCell ref="AG54:AG55"/>
    <mergeCell ref="P56:W56"/>
    <mergeCell ref="A93:G93"/>
    <mergeCell ref="A58:A59"/>
    <mergeCell ref="B58:B59"/>
    <mergeCell ref="C58:C59"/>
    <mergeCell ref="D58:D59"/>
    <mergeCell ref="E58:E59"/>
    <mergeCell ref="F58:F59"/>
    <mergeCell ref="G58:G59"/>
  </mergeCells>
  <conditionalFormatting sqref="B60:B62 B64:B86">
    <cfRule type="duplicateValues" dxfId="13" priority="19" stopIfTrue="1"/>
    <cfRule type="duplicateValues" dxfId="12" priority="20" stopIfTrue="1"/>
  </conditionalFormatting>
  <conditionalFormatting sqref="B88:B92">
    <cfRule type="duplicateValues" dxfId="11" priority="21" stopIfTrue="1"/>
    <cfRule type="duplicateValues" dxfId="10" priority="22" stopIfTrue="1"/>
  </conditionalFormatting>
  <conditionalFormatting sqref="B63">
    <cfRule type="duplicateValues" dxfId="9" priority="1" stopIfTrue="1"/>
    <cfRule type="duplicateValues" dxfId="8" priority="2" stopIfTrue="1"/>
  </conditionalFormatting>
  <printOptions horizontalCentered="1" verticalCentered="1"/>
  <pageMargins left="0" right="0" top="0" bottom="0" header="0" footer="0"/>
  <pageSetup paperSize="9" scale="81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114"/>
  <sheetViews>
    <sheetView zoomScale="40" zoomScaleNormal="40" workbookViewId="0">
      <pane xSplit="4" ySplit="7" topLeftCell="E18" activePane="bottomRight" state="frozen"/>
      <selection activeCell="C72" sqref="C72"/>
      <selection pane="topRight" activeCell="C72" sqref="C72"/>
      <selection pane="bottomLeft" activeCell="C72" sqref="C72"/>
      <selection pane="bottomRight" activeCell="M33" sqref="M33"/>
    </sheetView>
  </sheetViews>
  <sheetFormatPr defaultColWidth="8.7109375" defaultRowHeight="15"/>
  <cols>
    <col min="1" max="1" width="12.7109375" style="714" customWidth="1"/>
    <col min="2" max="2" width="41.5703125" style="714" customWidth="1"/>
    <col min="3" max="3" width="26.42578125" style="714" customWidth="1"/>
    <col min="4" max="4" width="10.85546875" style="714" customWidth="1"/>
    <col min="5" max="10" width="13.5703125" style="714" customWidth="1"/>
    <col min="11" max="11" width="15.140625" style="714" customWidth="1"/>
    <col min="12" max="44" width="13.5703125" style="714" customWidth="1"/>
    <col min="45" max="45" width="41.28515625" style="714" customWidth="1"/>
    <col min="46" max="16384" width="8.7109375" style="715"/>
  </cols>
  <sheetData>
    <row r="1" spans="1:45">
      <c r="A1" s="1528" t="s">
        <v>7395</v>
      </c>
      <c r="B1" s="1529"/>
      <c r="C1" s="1529"/>
      <c r="D1" s="1530"/>
      <c r="E1" s="1537"/>
      <c r="F1" s="898"/>
      <c r="G1" s="898"/>
      <c r="H1" s="898"/>
      <c r="I1" s="898"/>
      <c r="J1" s="898"/>
      <c r="K1" s="898"/>
      <c r="L1" s="898"/>
      <c r="M1" s="898"/>
      <c r="N1" s="898"/>
      <c r="O1" s="898"/>
      <c r="P1" s="898"/>
      <c r="Q1" s="898"/>
      <c r="R1" s="898"/>
      <c r="S1" s="898"/>
      <c r="T1" s="898"/>
      <c r="U1" s="898"/>
      <c r="V1" s="898"/>
      <c r="W1" s="898"/>
      <c r="X1" s="898"/>
      <c r="Y1" s="898"/>
      <c r="Z1" s="898"/>
      <c r="AA1" s="898"/>
      <c r="AB1" s="898"/>
      <c r="AC1" s="898"/>
      <c r="AD1" s="898"/>
      <c r="AE1" s="898"/>
      <c r="AF1" s="898"/>
      <c r="AG1" s="898"/>
      <c r="AH1" s="898"/>
      <c r="AI1" s="898"/>
      <c r="AJ1" s="898"/>
      <c r="AK1" s="898"/>
      <c r="AL1" s="898"/>
      <c r="AM1" s="898"/>
      <c r="AN1" s="898"/>
      <c r="AO1" s="898"/>
      <c r="AP1" s="898"/>
      <c r="AQ1" s="898"/>
      <c r="AR1" s="898"/>
      <c r="AS1" s="898"/>
    </row>
    <row r="2" spans="1:45">
      <c r="A2" s="1531"/>
      <c r="B2" s="1532"/>
      <c r="C2" s="1532"/>
      <c r="D2" s="1533"/>
      <c r="E2" s="153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  <c r="W2" s="708"/>
      <c r="X2" s="708"/>
      <c r="Y2" s="708"/>
      <c r="Z2" s="708"/>
      <c r="AA2" s="708"/>
      <c r="AB2" s="708"/>
      <c r="AC2" s="708"/>
      <c r="AD2" s="708"/>
      <c r="AE2" s="708"/>
      <c r="AF2" s="708"/>
      <c r="AG2" s="708"/>
      <c r="AH2" s="708"/>
      <c r="AI2" s="708"/>
      <c r="AJ2" s="708"/>
      <c r="AK2" s="708"/>
      <c r="AL2" s="708"/>
      <c r="AM2" s="708"/>
      <c r="AN2" s="708"/>
      <c r="AO2" s="708"/>
      <c r="AP2" s="708"/>
      <c r="AQ2" s="708"/>
      <c r="AR2" s="708"/>
      <c r="AS2" s="708"/>
    </row>
    <row r="3" spans="1:45">
      <c r="A3" s="1531"/>
      <c r="B3" s="1532"/>
      <c r="C3" s="1532"/>
      <c r="D3" s="1533"/>
      <c r="E3" s="153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708"/>
      <c r="X3" s="708"/>
      <c r="Y3" s="708"/>
      <c r="Z3" s="708"/>
      <c r="AA3" s="708"/>
      <c r="AB3" s="708"/>
      <c r="AC3" s="708"/>
      <c r="AD3" s="708"/>
      <c r="AE3" s="708"/>
      <c r="AF3" s="708"/>
      <c r="AG3" s="708"/>
      <c r="AH3" s="708"/>
      <c r="AI3" s="708"/>
      <c r="AJ3" s="708"/>
      <c r="AK3" s="708"/>
      <c r="AL3" s="708"/>
      <c r="AM3" s="708"/>
      <c r="AN3" s="708"/>
      <c r="AO3" s="708"/>
      <c r="AP3" s="708"/>
      <c r="AQ3" s="708"/>
      <c r="AR3" s="708"/>
      <c r="AS3" s="708"/>
    </row>
    <row r="4" spans="1:45">
      <c r="A4" s="1531"/>
      <c r="B4" s="1532"/>
      <c r="C4" s="1532"/>
      <c r="D4" s="1533"/>
      <c r="E4" s="153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8"/>
      <c r="AD4" s="708"/>
      <c r="AE4" s="708"/>
      <c r="AF4" s="708"/>
      <c r="AG4" s="708"/>
      <c r="AH4" s="708"/>
      <c r="AI4" s="708"/>
      <c r="AJ4" s="708"/>
      <c r="AK4" s="708"/>
      <c r="AL4" s="708"/>
      <c r="AM4" s="708"/>
      <c r="AN4" s="708"/>
      <c r="AO4" s="708"/>
      <c r="AP4" s="708"/>
      <c r="AQ4" s="708"/>
      <c r="AR4" s="708"/>
      <c r="AS4" s="708"/>
    </row>
    <row r="5" spans="1:45" ht="15.75" thickBot="1">
      <c r="A5" s="1534"/>
      <c r="B5" s="1535"/>
      <c r="C5" s="1535"/>
      <c r="D5" s="1536"/>
      <c r="E5" s="1539"/>
      <c r="F5" s="899"/>
      <c r="G5" s="899"/>
      <c r="H5" s="899"/>
      <c r="I5" s="899"/>
      <c r="J5" s="899"/>
      <c r="K5" s="899"/>
      <c r="L5" s="899"/>
      <c r="M5" s="899"/>
      <c r="N5" s="899"/>
      <c r="O5" s="899"/>
      <c r="P5" s="899"/>
      <c r="Q5" s="899"/>
      <c r="R5" s="899"/>
      <c r="S5" s="899"/>
      <c r="T5" s="899"/>
      <c r="U5" s="899"/>
      <c r="V5" s="899"/>
      <c r="W5" s="899"/>
      <c r="X5" s="899"/>
      <c r="Y5" s="899"/>
      <c r="Z5" s="899"/>
      <c r="AA5" s="899"/>
      <c r="AB5" s="899"/>
      <c r="AC5" s="899"/>
      <c r="AD5" s="899"/>
      <c r="AE5" s="899"/>
      <c r="AF5" s="899"/>
      <c r="AG5" s="899"/>
      <c r="AH5" s="899"/>
      <c r="AI5" s="899"/>
      <c r="AJ5" s="899"/>
      <c r="AK5" s="899"/>
      <c r="AL5" s="899"/>
      <c r="AM5" s="899"/>
      <c r="AN5" s="899"/>
      <c r="AO5" s="899"/>
      <c r="AP5" s="899"/>
      <c r="AQ5" s="899"/>
      <c r="AR5" s="899"/>
      <c r="AS5" s="899"/>
    </row>
    <row r="6" spans="1:45" ht="21">
      <c r="A6" s="1517" t="s">
        <v>7396</v>
      </c>
      <c r="B6" s="1517" t="s">
        <v>7397</v>
      </c>
      <c r="C6" s="1517" t="s">
        <v>7398</v>
      </c>
      <c r="D6" s="1517" t="s">
        <v>7399</v>
      </c>
      <c r="E6" s="1527" t="s">
        <v>10253</v>
      </c>
      <c r="F6" s="1517"/>
      <c r="G6" s="1517"/>
      <c r="H6" s="1517"/>
      <c r="I6" s="1527" t="s">
        <v>12799</v>
      </c>
      <c r="J6" s="1517"/>
      <c r="K6" s="1517"/>
      <c r="L6" s="1517"/>
      <c r="M6" s="1516" t="s">
        <v>10255</v>
      </c>
      <c r="N6" s="1517"/>
      <c r="O6" s="1517"/>
      <c r="P6" s="1517"/>
      <c r="Q6" s="1516" t="s">
        <v>12707</v>
      </c>
      <c r="R6" s="1517"/>
      <c r="S6" s="1517"/>
      <c r="T6" s="1517"/>
      <c r="U6" s="1516" t="s">
        <v>12708</v>
      </c>
      <c r="V6" s="1517"/>
      <c r="W6" s="1517"/>
      <c r="X6" s="1517"/>
      <c r="Y6" s="1516" t="s">
        <v>12795</v>
      </c>
      <c r="Z6" s="1517"/>
      <c r="AA6" s="1517"/>
      <c r="AB6" s="1517"/>
      <c r="AC6" s="1516" t="s">
        <v>10259</v>
      </c>
      <c r="AD6" s="1517"/>
      <c r="AE6" s="1517"/>
      <c r="AF6" s="1517"/>
      <c r="AG6" s="1516" t="s">
        <v>10260</v>
      </c>
      <c r="AH6" s="1517"/>
      <c r="AI6" s="1517"/>
      <c r="AJ6" s="1517"/>
      <c r="AK6" s="1516" t="s">
        <v>10261</v>
      </c>
      <c r="AL6" s="1517"/>
      <c r="AM6" s="1517"/>
      <c r="AN6" s="1517"/>
      <c r="AO6" s="1516" t="s">
        <v>10262</v>
      </c>
      <c r="AP6" s="1517"/>
      <c r="AQ6" s="1517"/>
      <c r="AR6" s="1517"/>
      <c r="AS6" s="1520" t="s">
        <v>7400</v>
      </c>
    </row>
    <row r="7" spans="1:45" ht="21">
      <c r="A7" s="1540"/>
      <c r="B7" s="1540"/>
      <c r="C7" s="1540"/>
      <c r="D7" s="1540"/>
      <c r="E7" s="606" t="s">
        <v>7401</v>
      </c>
      <c r="F7" s="606" t="s">
        <v>7402</v>
      </c>
      <c r="G7" s="606" t="s">
        <v>7403</v>
      </c>
      <c r="H7" s="606" t="s">
        <v>7404</v>
      </c>
      <c r="I7" s="606" t="s">
        <v>7401</v>
      </c>
      <c r="J7" s="606" t="s">
        <v>7402</v>
      </c>
      <c r="K7" s="606" t="s">
        <v>7403</v>
      </c>
      <c r="L7" s="606" t="s">
        <v>7404</v>
      </c>
      <c r="M7" s="606" t="s">
        <v>7401</v>
      </c>
      <c r="N7" s="606" t="s">
        <v>7402</v>
      </c>
      <c r="O7" s="606" t="s">
        <v>7403</v>
      </c>
      <c r="P7" s="606" t="s">
        <v>7404</v>
      </c>
      <c r="Q7" s="606" t="s">
        <v>7401</v>
      </c>
      <c r="R7" s="606" t="s">
        <v>7402</v>
      </c>
      <c r="S7" s="606" t="s">
        <v>7403</v>
      </c>
      <c r="T7" s="606" t="s">
        <v>7404</v>
      </c>
      <c r="U7" s="606" t="s">
        <v>7401</v>
      </c>
      <c r="V7" s="606" t="s">
        <v>7402</v>
      </c>
      <c r="W7" s="606" t="s">
        <v>7403</v>
      </c>
      <c r="X7" s="606" t="s">
        <v>7404</v>
      </c>
      <c r="Y7" s="606" t="s">
        <v>7401</v>
      </c>
      <c r="Z7" s="606" t="s">
        <v>7402</v>
      </c>
      <c r="AA7" s="606" t="s">
        <v>7403</v>
      </c>
      <c r="AB7" s="606" t="s">
        <v>7404</v>
      </c>
      <c r="AC7" s="606" t="s">
        <v>7401</v>
      </c>
      <c r="AD7" s="606" t="s">
        <v>7402</v>
      </c>
      <c r="AE7" s="606" t="s">
        <v>7403</v>
      </c>
      <c r="AF7" s="606" t="s">
        <v>7404</v>
      </c>
      <c r="AG7" s="606" t="s">
        <v>7401</v>
      </c>
      <c r="AH7" s="606" t="s">
        <v>7402</v>
      </c>
      <c r="AI7" s="606" t="s">
        <v>7403</v>
      </c>
      <c r="AJ7" s="606" t="s">
        <v>7404</v>
      </c>
      <c r="AK7" s="606" t="s">
        <v>7401</v>
      </c>
      <c r="AL7" s="606" t="s">
        <v>7402</v>
      </c>
      <c r="AM7" s="606" t="s">
        <v>7403</v>
      </c>
      <c r="AN7" s="606" t="s">
        <v>7404</v>
      </c>
      <c r="AO7" s="606" t="s">
        <v>7401</v>
      </c>
      <c r="AP7" s="606" t="s">
        <v>7402</v>
      </c>
      <c r="AQ7" s="606" t="s">
        <v>7403</v>
      </c>
      <c r="AR7" s="606" t="s">
        <v>7404</v>
      </c>
      <c r="AS7" s="1521"/>
    </row>
    <row r="8" spans="1:45" ht="54.6" customHeight="1">
      <c r="A8" s="900" t="s">
        <v>61</v>
      </c>
      <c r="B8" s="1522" t="s">
        <v>7408</v>
      </c>
      <c r="C8" s="1523" t="s">
        <v>7409</v>
      </c>
      <c r="D8" s="774" t="s">
        <v>7410</v>
      </c>
      <c r="E8" s="901"/>
      <c r="F8" s="901"/>
      <c r="G8" s="901"/>
      <c r="H8" s="902"/>
      <c r="I8" s="901"/>
      <c r="J8" s="901"/>
      <c r="K8" s="901"/>
      <c r="L8" s="901"/>
      <c r="M8" s="901"/>
      <c r="N8" s="901"/>
      <c r="O8" s="901"/>
      <c r="P8" s="902"/>
      <c r="Q8" s="901"/>
      <c r="R8" s="901"/>
      <c r="S8" s="901"/>
      <c r="T8" s="901"/>
      <c r="U8" s="901"/>
      <c r="V8" s="901"/>
      <c r="W8" s="901"/>
      <c r="X8" s="902"/>
      <c r="Y8" s="901"/>
      <c r="Z8" s="901"/>
      <c r="AA8" s="901"/>
      <c r="AB8" s="901"/>
      <c r="AC8" s="901"/>
      <c r="AD8" s="901"/>
      <c r="AE8" s="901"/>
      <c r="AF8" s="902"/>
      <c r="AG8" s="901"/>
      <c r="AH8" s="901"/>
      <c r="AI8" s="901"/>
      <c r="AJ8" s="901"/>
      <c r="AK8" s="901"/>
      <c r="AL8" s="901"/>
      <c r="AM8" s="901"/>
      <c r="AN8" s="902"/>
      <c r="AO8" s="901"/>
      <c r="AP8" s="901"/>
      <c r="AQ8" s="901"/>
      <c r="AR8" s="901"/>
      <c r="AS8" s="905"/>
    </row>
    <row r="9" spans="1:45" ht="45.6" customHeight="1">
      <c r="A9" s="774">
        <v>1</v>
      </c>
      <c r="B9" s="1524" t="s">
        <v>13343</v>
      </c>
      <c r="C9" s="903" t="s">
        <v>9433</v>
      </c>
      <c r="D9" s="774" t="s">
        <v>7410</v>
      </c>
      <c r="E9" s="776"/>
      <c r="F9" s="776"/>
      <c r="G9" s="776"/>
      <c r="H9" s="776"/>
      <c r="I9" s="776"/>
      <c r="J9" s="776"/>
      <c r="K9" s="776"/>
      <c r="L9" s="776"/>
      <c r="M9" s="776"/>
      <c r="N9" s="776"/>
      <c r="O9" s="776"/>
      <c r="P9" s="776"/>
      <c r="Q9" s="776"/>
      <c r="R9" s="776"/>
      <c r="S9" s="776"/>
      <c r="T9" s="776"/>
      <c r="U9" s="776"/>
      <c r="V9" s="776"/>
      <c r="W9" s="776"/>
      <c r="X9" s="776"/>
      <c r="Y9" s="776"/>
      <c r="Z9" s="776"/>
      <c r="AA9" s="776"/>
      <c r="AB9" s="776"/>
      <c r="AC9" s="776"/>
      <c r="AD9" s="776"/>
      <c r="AE9" s="776"/>
      <c r="AF9" s="776"/>
      <c r="AG9" s="776"/>
      <c r="AH9" s="776"/>
      <c r="AI9" s="776"/>
      <c r="AJ9" s="776"/>
      <c r="AK9" s="776"/>
      <c r="AL9" s="776"/>
      <c r="AM9" s="776"/>
      <c r="AN9" s="776"/>
      <c r="AO9" s="776"/>
      <c r="AP9" s="776"/>
      <c r="AQ9" s="776"/>
      <c r="AR9" s="776"/>
      <c r="AS9" s="906"/>
    </row>
    <row r="10" spans="1:45" ht="45.6" customHeight="1">
      <c r="A10" s="774">
        <v>2</v>
      </c>
      <c r="B10" s="1525"/>
      <c r="C10" s="903" t="s">
        <v>9434</v>
      </c>
      <c r="D10" s="774" t="s">
        <v>7410</v>
      </c>
      <c r="E10" s="776"/>
      <c r="F10" s="776"/>
      <c r="G10" s="776"/>
      <c r="H10" s="776"/>
      <c r="I10" s="776"/>
      <c r="J10" s="776"/>
      <c r="K10" s="776"/>
      <c r="L10" s="776"/>
      <c r="M10" s="776"/>
      <c r="N10" s="776"/>
      <c r="O10" s="776"/>
      <c r="P10" s="776"/>
      <c r="Q10" s="776"/>
      <c r="R10" s="776"/>
      <c r="S10" s="776" t="s">
        <v>7656</v>
      </c>
      <c r="T10" s="776"/>
      <c r="U10" s="776"/>
      <c r="V10" s="776"/>
      <c r="W10" s="776"/>
      <c r="X10" s="776"/>
      <c r="Y10" s="776"/>
      <c r="Z10" s="776"/>
      <c r="AA10" s="776"/>
      <c r="AB10" s="776"/>
      <c r="AC10" s="776"/>
      <c r="AD10" s="776"/>
      <c r="AE10" s="776"/>
      <c r="AF10" s="776"/>
      <c r="AG10" s="776"/>
      <c r="AH10" s="776"/>
      <c r="AI10" s="776"/>
      <c r="AJ10" s="776"/>
      <c r="AK10" s="776"/>
      <c r="AL10" s="776"/>
      <c r="AM10" s="776"/>
      <c r="AN10" s="776"/>
      <c r="AO10" s="776"/>
      <c r="AP10" s="776"/>
      <c r="AQ10" s="776"/>
      <c r="AR10" s="776"/>
      <c r="AS10" s="906"/>
    </row>
    <row r="11" spans="1:45" ht="45.6" customHeight="1">
      <c r="A11" s="774">
        <v>3</v>
      </c>
      <c r="B11" s="1525"/>
      <c r="C11" s="903" t="s">
        <v>9435</v>
      </c>
      <c r="D11" s="774" t="s">
        <v>7410</v>
      </c>
      <c r="E11" s="776"/>
      <c r="F11" s="776"/>
      <c r="G11" s="776"/>
      <c r="H11" s="776"/>
      <c r="I11" s="776"/>
      <c r="J11" s="776"/>
      <c r="K11" s="776"/>
      <c r="L11" s="776"/>
      <c r="M11" s="776"/>
      <c r="N11" s="776"/>
      <c r="O11" s="776"/>
      <c r="P11" s="776"/>
      <c r="Q11" s="776"/>
      <c r="R11" s="776"/>
      <c r="S11" s="776"/>
      <c r="T11" s="776"/>
      <c r="U11" s="776"/>
      <c r="V11" s="776"/>
      <c r="W11" s="776"/>
      <c r="X11" s="776"/>
      <c r="Y11" s="776"/>
      <c r="Z11" s="776"/>
      <c r="AA11" s="776"/>
      <c r="AB11" s="776"/>
      <c r="AC11" s="776"/>
      <c r="AD11" s="776"/>
      <c r="AE11" s="776"/>
      <c r="AF11" s="776"/>
      <c r="AG11" s="776"/>
      <c r="AH11" s="776"/>
      <c r="AI11" s="776"/>
      <c r="AJ11" s="776"/>
      <c r="AK11" s="776"/>
      <c r="AL11" s="776"/>
      <c r="AM11" s="776"/>
      <c r="AN11" s="776"/>
      <c r="AO11" s="776"/>
      <c r="AP11" s="776"/>
      <c r="AQ11" s="776"/>
      <c r="AR11" s="776"/>
      <c r="AS11" s="906"/>
    </row>
    <row r="12" spans="1:45" ht="45.6" customHeight="1">
      <c r="A12" s="774">
        <v>4</v>
      </c>
      <c r="B12" s="1525"/>
      <c r="C12" s="903" t="s">
        <v>9436</v>
      </c>
      <c r="D12" s="774" t="s">
        <v>7410</v>
      </c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776"/>
      <c r="Q12" s="776"/>
      <c r="R12" s="776"/>
      <c r="S12" s="776"/>
      <c r="T12" s="776"/>
      <c r="U12" s="776"/>
      <c r="V12" s="776"/>
      <c r="W12" s="776"/>
      <c r="X12" s="776"/>
      <c r="Y12" s="776"/>
      <c r="Z12" s="776"/>
      <c r="AA12" s="776"/>
      <c r="AB12" s="776"/>
      <c r="AC12" s="776"/>
      <c r="AD12" s="776"/>
      <c r="AE12" s="776"/>
      <c r="AF12" s="776"/>
      <c r="AG12" s="776"/>
      <c r="AH12" s="776"/>
      <c r="AI12" s="776"/>
      <c r="AJ12" s="776"/>
      <c r="AK12" s="776"/>
      <c r="AL12" s="776"/>
      <c r="AM12" s="776"/>
      <c r="AN12" s="776"/>
      <c r="AO12" s="776"/>
      <c r="AP12" s="776"/>
      <c r="AQ12" s="776"/>
      <c r="AR12" s="776"/>
      <c r="AS12" s="906"/>
    </row>
    <row r="13" spans="1:45" ht="45.6" customHeight="1">
      <c r="A13" s="774">
        <v>5</v>
      </c>
      <c r="B13" s="1525"/>
      <c r="C13" s="903" t="s">
        <v>9437</v>
      </c>
      <c r="D13" s="774" t="s">
        <v>7410</v>
      </c>
      <c r="E13" s="776"/>
      <c r="F13" s="776"/>
      <c r="G13" s="776"/>
      <c r="H13" s="776"/>
      <c r="I13" s="776"/>
      <c r="J13" s="776"/>
      <c r="K13" s="776"/>
      <c r="L13" s="776"/>
      <c r="M13" s="776"/>
      <c r="N13" s="776"/>
      <c r="O13" s="776"/>
      <c r="P13" s="776"/>
      <c r="Q13" s="776"/>
      <c r="R13" s="776"/>
      <c r="S13" s="776"/>
      <c r="T13" s="776"/>
      <c r="U13" s="776"/>
      <c r="V13" s="776"/>
      <c r="W13" s="776"/>
      <c r="X13" s="776"/>
      <c r="Y13" s="776"/>
      <c r="Z13" s="776"/>
      <c r="AA13" s="776"/>
      <c r="AB13" s="776"/>
      <c r="AC13" s="776"/>
      <c r="AD13" s="776"/>
      <c r="AE13" s="776"/>
      <c r="AF13" s="776"/>
      <c r="AG13" s="776"/>
      <c r="AH13" s="776"/>
      <c r="AI13" s="776"/>
      <c r="AJ13" s="776"/>
      <c r="AK13" s="776"/>
      <c r="AL13" s="776"/>
      <c r="AM13" s="776"/>
      <c r="AN13" s="776"/>
      <c r="AO13" s="776"/>
      <c r="AP13" s="776"/>
      <c r="AQ13" s="776"/>
      <c r="AR13" s="776"/>
      <c r="AS13" s="906"/>
    </row>
    <row r="14" spans="1:45" ht="45.6" customHeight="1">
      <c r="A14" s="774">
        <v>6</v>
      </c>
      <c r="B14" s="1525"/>
      <c r="C14" s="903" t="s">
        <v>9438</v>
      </c>
      <c r="D14" s="774" t="s">
        <v>7410</v>
      </c>
      <c r="E14" s="776"/>
      <c r="F14" s="776"/>
      <c r="G14" s="776"/>
      <c r="H14" s="776"/>
      <c r="I14" s="776"/>
      <c r="J14" s="776"/>
      <c r="K14" s="776"/>
      <c r="L14" s="776"/>
      <c r="M14" s="776"/>
      <c r="N14" s="776"/>
      <c r="O14" s="776"/>
      <c r="P14" s="776"/>
      <c r="Q14" s="776"/>
      <c r="R14" s="776"/>
      <c r="S14" s="776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AF14" s="776"/>
      <c r="AG14" s="776"/>
      <c r="AH14" s="776"/>
      <c r="AI14" s="776"/>
      <c r="AJ14" s="776"/>
      <c r="AK14" s="776"/>
      <c r="AL14" s="776"/>
      <c r="AM14" s="776"/>
      <c r="AN14" s="776"/>
      <c r="AO14" s="776"/>
      <c r="AP14" s="776"/>
      <c r="AQ14" s="776"/>
      <c r="AR14" s="776"/>
      <c r="AS14" s="906"/>
    </row>
    <row r="15" spans="1:45" ht="45.6" customHeight="1">
      <c r="A15" s="774">
        <v>7</v>
      </c>
      <c r="B15" s="1525"/>
      <c r="C15" s="903" t="s">
        <v>9439</v>
      </c>
      <c r="D15" s="774" t="s">
        <v>7410</v>
      </c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6"/>
      <c r="AG15" s="776"/>
      <c r="AH15" s="776"/>
      <c r="AI15" s="776"/>
      <c r="AJ15" s="776"/>
      <c r="AK15" s="776"/>
      <c r="AL15" s="776"/>
      <c r="AM15" s="776"/>
      <c r="AN15" s="776"/>
      <c r="AO15" s="776"/>
      <c r="AP15" s="776"/>
      <c r="AQ15" s="776"/>
      <c r="AR15" s="776"/>
      <c r="AS15" s="906"/>
    </row>
    <row r="16" spans="1:45" ht="45.6" customHeight="1">
      <c r="A16" s="774">
        <v>8</v>
      </c>
      <c r="B16" s="1525"/>
      <c r="C16" s="903" t="s">
        <v>9440</v>
      </c>
      <c r="D16" s="774" t="s">
        <v>7410</v>
      </c>
      <c r="E16" s="776"/>
      <c r="F16" s="776"/>
      <c r="G16" s="776"/>
      <c r="H16" s="776"/>
      <c r="I16" s="776"/>
      <c r="J16" s="776"/>
      <c r="K16" s="776"/>
      <c r="L16" s="776"/>
      <c r="M16" s="776"/>
      <c r="N16" s="776"/>
      <c r="O16" s="776"/>
      <c r="P16" s="776"/>
      <c r="Q16" s="776"/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6"/>
      <c r="AD16" s="776"/>
      <c r="AE16" s="776"/>
      <c r="AF16" s="776"/>
      <c r="AG16" s="776"/>
      <c r="AH16" s="776"/>
      <c r="AI16" s="776"/>
      <c r="AJ16" s="776"/>
      <c r="AK16" s="776"/>
      <c r="AL16" s="776"/>
      <c r="AM16" s="776"/>
      <c r="AN16" s="776"/>
      <c r="AO16" s="776"/>
      <c r="AP16" s="776"/>
      <c r="AQ16" s="776"/>
      <c r="AR16" s="776"/>
      <c r="AS16" s="906"/>
    </row>
    <row r="17" spans="1:45" ht="45.6" customHeight="1">
      <c r="A17" s="774">
        <v>9</v>
      </c>
      <c r="B17" s="1525"/>
      <c r="C17" s="903" t="s">
        <v>9441</v>
      </c>
      <c r="D17" s="774" t="s">
        <v>7410</v>
      </c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906"/>
    </row>
    <row r="18" spans="1:45" ht="45.6" customHeight="1">
      <c r="A18" s="774">
        <v>10</v>
      </c>
      <c r="B18" s="1525"/>
      <c r="C18" s="903" t="s">
        <v>12154</v>
      </c>
      <c r="D18" s="774" t="s">
        <v>7410</v>
      </c>
      <c r="E18" s="776"/>
      <c r="F18" s="776"/>
      <c r="G18" s="776"/>
      <c r="H18" s="776"/>
      <c r="I18" s="776"/>
      <c r="J18" s="776"/>
      <c r="K18" s="776"/>
      <c r="L18" s="776"/>
      <c r="M18" s="776"/>
      <c r="N18" s="776"/>
      <c r="O18" s="776"/>
      <c r="P18" s="776"/>
      <c r="Q18" s="776"/>
      <c r="R18" s="776"/>
      <c r="S18" s="776"/>
      <c r="T18" s="776"/>
      <c r="U18" s="776"/>
      <c r="V18" s="776"/>
      <c r="W18" s="776"/>
      <c r="X18" s="776"/>
      <c r="Y18" s="776"/>
      <c r="Z18" s="776"/>
      <c r="AA18" s="776"/>
      <c r="AB18" s="776"/>
      <c r="AC18" s="776"/>
      <c r="AD18" s="776"/>
      <c r="AE18" s="776"/>
      <c r="AF18" s="776"/>
      <c r="AG18" s="776"/>
      <c r="AH18" s="776"/>
      <c r="AI18" s="776"/>
      <c r="AJ18" s="776"/>
      <c r="AK18" s="776"/>
      <c r="AL18" s="776"/>
      <c r="AM18" s="776"/>
      <c r="AN18" s="776"/>
      <c r="AO18" s="776"/>
      <c r="AP18" s="776"/>
      <c r="AQ18" s="776"/>
      <c r="AR18" s="776"/>
      <c r="AS18" s="906"/>
    </row>
    <row r="19" spans="1:45" ht="45.6" customHeight="1">
      <c r="A19" s="774">
        <v>11</v>
      </c>
      <c r="B19" s="1525"/>
      <c r="C19" s="903" t="s">
        <v>12155</v>
      </c>
      <c r="D19" s="774" t="s">
        <v>7410</v>
      </c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6"/>
      <c r="AP19" s="776"/>
      <c r="AQ19" s="776"/>
      <c r="AR19" s="776"/>
      <c r="AS19" s="906"/>
    </row>
    <row r="20" spans="1:45" ht="45.6" customHeight="1">
      <c r="A20" s="774">
        <v>12</v>
      </c>
      <c r="B20" s="1525"/>
      <c r="C20" s="903" t="s">
        <v>12156</v>
      </c>
      <c r="D20" s="774" t="s">
        <v>7410</v>
      </c>
      <c r="E20" s="776"/>
      <c r="F20" s="776"/>
      <c r="G20" s="776"/>
      <c r="H20" s="776"/>
      <c r="I20" s="776"/>
      <c r="J20" s="776"/>
      <c r="K20" s="776"/>
      <c r="L20" s="776"/>
      <c r="M20" s="776"/>
      <c r="N20" s="776"/>
      <c r="O20" s="776"/>
      <c r="P20" s="776"/>
      <c r="Q20" s="776"/>
      <c r="R20" s="776"/>
      <c r="S20" s="776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AF20" s="776"/>
      <c r="AG20" s="776"/>
      <c r="AH20" s="776"/>
      <c r="AI20" s="776"/>
      <c r="AJ20" s="776"/>
      <c r="AK20" s="776"/>
      <c r="AL20" s="776"/>
      <c r="AM20" s="776"/>
      <c r="AN20" s="776"/>
      <c r="AO20" s="776"/>
      <c r="AP20" s="776"/>
      <c r="AQ20" s="776"/>
      <c r="AR20" s="776"/>
      <c r="AS20" s="906"/>
    </row>
    <row r="21" spans="1:45" ht="45.6" customHeight="1">
      <c r="A21" s="774">
        <v>13</v>
      </c>
      <c r="B21" s="1525"/>
      <c r="C21" s="903" t="s">
        <v>12157</v>
      </c>
      <c r="D21" s="774" t="s">
        <v>7410</v>
      </c>
      <c r="E21" s="776"/>
      <c r="F21" s="776"/>
      <c r="G21" s="776"/>
      <c r="H21" s="776"/>
      <c r="I21" s="776"/>
      <c r="J21" s="776"/>
      <c r="K21" s="776"/>
      <c r="L21" s="776"/>
      <c r="M21" s="776"/>
      <c r="N21" s="776"/>
      <c r="O21" s="776"/>
      <c r="P21" s="776"/>
      <c r="Q21" s="776"/>
      <c r="R21" s="776"/>
      <c r="S21" s="776"/>
      <c r="T21" s="776"/>
      <c r="U21" s="776"/>
      <c r="V21" s="776"/>
      <c r="W21" s="776"/>
      <c r="X21" s="776"/>
      <c r="Y21" s="776"/>
      <c r="Z21" s="776"/>
      <c r="AA21" s="776"/>
      <c r="AB21" s="776"/>
      <c r="AC21" s="776"/>
      <c r="AD21" s="776"/>
      <c r="AE21" s="776"/>
      <c r="AF21" s="776"/>
      <c r="AG21" s="776"/>
      <c r="AH21" s="776"/>
      <c r="AI21" s="776"/>
      <c r="AJ21" s="776"/>
      <c r="AK21" s="776"/>
      <c r="AL21" s="776"/>
      <c r="AM21" s="776"/>
      <c r="AN21" s="776"/>
      <c r="AO21" s="776"/>
      <c r="AP21" s="776"/>
      <c r="AQ21" s="776"/>
      <c r="AR21" s="776"/>
      <c r="AS21" s="906"/>
    </row>
    <row r="22" spans="1:45" ht="45.6" customHeight="1">
      <c r="A22" s="774">
        <v>14</v>
      </c>
      <c r="B22" s="1525"/>
      <c r="C22" s="903" t="s">
        <v>12158</v>
      </c>
      <c r="D22" s="774" t="s">
        <v>7410</v>
      </c>
      <c r="E22" s="776"/>
      <c r="F22" s="776"/>
      <c r="G22" s="776"/>
      <c r="H22" s="776"/>
      <c r="I22" s="776"/>
      <c r="J22" s="776"/>
      <c r="K22" s="776"/>
      <c r="L22" s="776"/>
      <c r="M22" s="776"/>
      <c r="N22" s="776"/>
      <c r="O22" s="776"/>
      <c r="P22" s="776"/>
      <c r="Q22" s="776"/>
      <c r="R22" s="776"/>
      <c r="S22" s="776"/>
      <c r="T22" s="776"/>
      <c r="U22" s="776"/>
      <c r="V22" s="776"/>
      <c r="W22" s="776"/>
      <c r="X22" s="776"/>
      <c r="Y22" s="776"/>
      <c r="Z22" s="776"/>
      <c r="AA22" s="776"/>
      <c r="AB22" s="776"/>
      <c r="AC22" s="776"/>
      <c r="AD22" s="776"/>
      <c r="AE22" s="776"/>
      <c r="AF22" s="776"/>
      <c r="AG22" s="776"/>
      <c r="AH22" s="776"/>
      <c r="AI22" s="776"/>
      <c r="AJ22" s="776"/>
      <c r="AK22" s="776"/>
      <c r="AL22" s="776"/>
      <c r="AM22" s="776"/>
      <c r="AN22" s="776"/>
      <c r="AO22" s="776"/>
      <c r="AP22" s="776"/>
      <c r="AQ22" s="776"/>
      <c r="AR22" s="776"/>
      <c r="AS22" s="906"/>
    </row>
    <row r="23" spans="1:45" ht="45.6" customHeight="1">
      <c r="A23" s="774">
        <v>15</v>
      </c>
      <c r="B23" s="1525"/>
      <c r="C23" s="903" t="s">
        <v>12159</v>
      </c>
      <c r="D23" s="774" t="s">
        <v>7410</v>
      </c>
      <c r="E23" s="776"/>
      <c r="F23" s="776"/>
      <c r="G23" s="776"/>
      <c r="H23" s="776"/>
      <c r="I23" s="776"/>
      <c r="J23" s="776"/>
      <c r="K23" s="776"/>
      <c r="L23" s="776"/>
      <c r="M23" s="776"/>
      <c r="N23" s="776"/>
      <c r="O23" s="776"/>
      <c r="P23" s="776"/>
      <c r="Q23" s="776"/>
      <c r="R23" s="776"/>
      <c r="S23" s="776"/>
      <c r="T23" s="776"/>
      <c r="U23" s="776"/>
      <c r="V23" s="776"/>
      <c r="W23" s="776"/>
      <c r="X23" s="776"/>
      <c r="Y23" s="776"/>
      <c r="Z23" s="776"/>
      <c r="AA23" s="776"/>
      <c r="AB23" s="776"/>
      <c r="AC23" s="776"/>
      <c r="AD23" s="776"/>
      <c r="AE23" s="776"/>
      <c r="AF23" s="776"/>
      <c r="AG23" s="776"/>
      <c r="AH23" s="776"/>
      <c r="AI23" s="776"/>
      <c r="AJ23" s="776"/>
      <c r="AK23" s="776"/>
      <c r="AL23" s="776"/>
      <c r="AM23" s="776"/>
      <c r="AN23" s="776"/>
      <c r="AO23" s="776"/>
      <c r="AP23" s="776"/>
      <c r="AQ23" s="776"/>
      <c r="AR23" s="776"/>
      <c r="AS23" s="906"/>
    </row>
    <row r="24" spans="1:45" ht="45.6" customHeight="1">
      <c r="A24" s="774">
        <v>16</v>
      </c>
      <c r="B24" s="1525"/>
      <c r="C24" s="903" t="s">
        <v>12163</v>
      </c>
      <c r="D24" s="774" t="s">
        <v>7410</v>
      </c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76"/>
      <c r="AI24" s="776"/>
      <c r="AJ24" s="776"/>
      <c r="AK24" s="776"/>
      <c r="AL24" s="776"/>
      <c r="AM24" s="776"/>
      <c r="AN24" s="776"/>
      <c r="AO24" s="776"/>
      <c r="AP24" s="776"/>
      <c r="AQ24" s="776"/>
      <c r="AR24" s="776"/>
      <c r="AS24" s="906"/>
    </row>
    <row r="25" spans="1:45" ht="45.6" customHeight="1">
      <c r="A25" s="774">
        <v>17</v>
      </c>
      <c r="B25" s="1525"/>
      <c r="C25" s="903" t="s">
        <v>12160</v>
      </c>
      <c r="D25" s="774" t="s">
        <v>7410</v>
      </c>
      <c r="E25" s="776"/>
      <c r="F25" s="776"/>
      <c r="G25" s="776"/>
      <c r="H25" s="776"/>
      <c r="I25" s="776"/>
      <c r="J25" s="776"/>
      <c r="K25" s="776"/>
      <c r="L25" s="776"/>
      <c r="M25" s="776"/>
      <c r="N25" s="776"/>
      <c r="O25" s="776"/>
      <c r="P25" s="776"/>
      <c r="Q25" s="776"/>
      <c r="R25" s="776"/>
      <c r="S25" s="776"/>
      <c r="T25" s="776"/>
      <c r="U25" s="776"/>
      <c r="V25" s="776"/>
      <c r="W25" s="776"/>
      <c r="X25" s="776"/>
      <c r="Y25" s="776"/>
      <c r="Z25" s="776"/>
      <c r="AA25" s="776"/>
      <c r="AB25" s="776"/>
      <c r="AC25" s="776"/>
      <c r="AD25" s="776"/>
      <c r="AE25" s="776"/>
      <c r="AF25" s="776"/>
      <c r="AG25" s="776"/>
      <c r="AH25" s="776"/>
      <c r="AI25" s="776"/>
      <c r="AJ25" s="776"/>
      <c r="AK25" s="776"/>
      <c r="AL25" s="776"/>
      <c r="AM25" s="776"/>
      <c r="AN25" s="776"/>
      <c r="AO25" s="776"/>
      <c r="AP25" s="776"/>
      <c r="AQ25" s="776"/>
      <c r="AR25" s="776"/>
      <c r="AS25" s="906"/>
    </row>
    <row r="26" spans="1:45" ht="45.6" customHeight="1">
      <c r="A26" s="774">
        <v>18</v>
      </c>
      <c r="B26" s="1525"/>
      <c r="C26" s="903" t="s">
        <v>7657</v>
      </c>
      <c r="D26" s="774" t="s">
        <v>7410</v>
      </c>
      <c r="E26" s="776"/>
      <c r="F26" s="776"/>
      <c r="G26" s="776"/>
      <c r="H26" s="776"/>
      <c r="I26" s="776"/>
      <c r="J26" s="776"/>
      <c r="K26" s="776"/>
      <c r="L26" s="776"/>
      <c r="M26" s="776"/>
      <c r="N26" s="776"/>
      <c r="O26" s="776"/>
      <c r="P26" s="776"/>
      <c r="Q26" s="776"/>
      <c r="R26" s="776"/>
      <c r="S26" s="776"/>
      <c r="T26" s="776"/>
      <c r="U26" s="776"/>
      <c r="V26" s="776"/>
      <c r="W26" s="776"/>
      <c r="X26" s="776"/>
      <c r="Y26" s="776"/>
      <c r="Z26" s="776"/>
      <c r="AA26" s="776"/>
      <c r="AB26" s="776"/>
      <c r="AC26" s="776"/>
      <c r="AD26" s="776"/>
      <c r="AE26" s="776"/>
      <c r="AF26" s="776"/>
      <c r="AG26" s="776"/>
      <c r="AH26" s="776"/>
      <c r="AI26" s="776"/>
      <c r="AJ26" s="776"/>
      <c r="AK26" s="776"/>
      <c r="AL26" s="776"/>
      <c r="AM26" s="776"/>
      <c r="AN26" s="776"/>
      <c r="AO26" s="776"/>
      <c r="AP26" s="776"/>
      <c r="AQ26" s="776"/>
      <c r="AR26" s="776"/>
      <c r="AS26" s="906"/>
    </row>
    <row r="27" spans="1:45" ht="45.6" customHeight="1">
      <c r="A27" s="774">
        <v>19</v>
      </c>
      <c r="B27" s="1525"/>
      <c r="C27" s="903" t="s">
        <v>7658</v>
      </c>
      <c r="D27" s="774" t="s">
        <v>7410</v>
      </c>
      <c r="E27" s="776"/>
      <c r="F27" s="776"/>
      <c r="G27" s="776"/>
      <c r="H27" s="776"/>
      <c r="I27" s="776"/>
      <c r="J27" s="776"/>
      <c r="K27" s="776"/>
      <c r="L27" s="776"/>
      <c r="M27" s="776"/>
      <c r="N27" s="776"/>
      <c r="O27" s="776"/>
      <c r="P27" s="776"/>
      <c r="Q27" s="776"/>
      <c r="R27" s="776"/>
      <c r="S27" s="776"/>
      <c r="T27" s="776"/>
      <c r="U27" s="776"/>
      <c r="V27" s="776"/>
      <c r="W27" s="776"/>
      <c r="X27" s="776"/>
      <c r="Y27" s="776"/>
      <c r="Z27" s="776"/>
      <c r="AA27" s="776"/>
      <c r="AB27" s="776"/>
      <c r="AC27" s="776"/>
      <c r="AD27" s="776"/>
      <c r="AE27" s="776"/>
      <c r="AF27" s="776"/>
      <c r="AG27" s="776"/>
      <c r="AH27" s="776"/>
      <c r="AI27" s="776"/>
      <c r="AJ27" s="776"/>
      <c r="AK27" s="776"/>
      <c r="AL27" s="776"/>
      <c r="AM27" s="776"/>
      <c r="AN27" s="776"/>
      <c r="AO27" s="776"/>
      <c r="AP27" s="776"/>
      <c r="AQ27" s="776"/>
      <c r="AR27" s="776"/>
      <c r="AS27" s="906"/>
    </row>
    <row r="28" spans="1:45" ht="45.6" customHeight="1">
      <c r="A28" s="774">
        <v>20</v>
      </c>
      <c r="B28" s="1525"/>
      <c r="C28" s="903" t="s">
        <v>7659</v>
      </c>
      <c r="D28" s="774" t="s">
        <v>7410</v>
      </c>
      <c r="E28" s="776"/>
      <c r="F28" s="776"/>
      <c r="G28" s="776"/>
      <c r="H28" s="776"/>
      <c r="I28" s="776"/>
      <c r="J28" s="776"/>
      <c r="K28" s="776"/>
      <c r="L28" s="776"/>
      <c r="M28" s="776"/>
      <c r="N28" s="776"/>
      <c r="O28" s="776"/>
      <c r="P28" s="776"/>
      <c r="Q28" s="776"/>
      <c r="R28" s="776"/>
      <c r="S28" s="776"/>
      <c r="T28" s="776"/>
      <c r="U28" s="776"/>
      <c r="V28" s="776"/>
      <c r="W28" s="776"/>
      <c r="X28" s="776"/>
      <c r="Y28" s="776"/>
      <c r="Z28" s="776"/>
      <c r="AA28" s="776"/>
      <c r="AB28" s="776"/>
      <c r="AC28" s="776"/>
      <c r="AD28" s="776"/>
      <c r="AE28" s="776"/>
      <c r="AF28" s="776"/>
      <c r="AG28" s="776"/>
      <c r="AH28" s="776"/>
      <c r="AI28" s="776"/>
      <c r="AJ28" s="776"/>
      <c r="AK28" s="776"/>
      <c r="AL28" s="776"/>
      <c r="AM28" s="776"/>
      <c r="AN28" s="776"/>
      <c r="AO28" s="776"/>
      <c r="AP28" s="776"/>
      <c r="AQ28" s="776"/>
      <c r="AR28" s="776"/>
      <c r="AS28" s="906"/>
    </row>
    <row r="29" spans="1:45" ht="45.6" customHeight="1">
      <c r="A29" s="774">
        <v>21</v>
      </c>
      <c r="B29" s="1525"/>
      <c r="C29" s="903" t="s">
        <v>7660</v>
      </c>
      <c r="D29" s="774" t="s">
        <v>7410</v>
      </c>
      <c r="E29" s="776"/>
      <c r="F29" s="776"/>
      <c r="G29" s="776"/>
      <c r="H29" s="776"/>
      <c r="I29" s="776"/>
      <c r="J29" s="776"/>
      <c r="K29" s="776"/>
      <c r="L29" s="776"/>
      <c r="M29" s="776"/>
      <c r="N29" s="776"/>
      <c r="O29" s="776"/>
      <c r="P29" s="776"/>
      <c r="Q29" s="776"/>
      <c r="R29" s="776"/>
      <c r="S29" s="776"/>
      <c r="T29" s="776"/>
      <c r="U29" s="776"/>
      <c r="V29" s="776"/>
      <c r="W29" s="776"/>
      <c r="X29" s="776"/>
      <c r="Y29" s="776"/>
      <c r="Z29" s="776"/>
      <c r="AA29" s="776"/>
      <c r="AB29" s="776"/>
      <c r="AC29" s="776"/>
      <c r="AD29" s="776"/>
      <c r="AE29" s="776"/>
      <c r="AF29" s="776"/>
      <c r="AG29" s="776"/>
      <c r="AH29" s="776"/>
      <c r="AI29" s="776"/>
      <c r="AJ29" s="776"/>
      <c r="AK29" s="776"/>
      <c r="AL29" s="776"/>
      <c r="AM29" s="776"/>
      <c r="AN29" s="776"/>
      <c r="AO29" s="776"/>
      <c r="AP29" s="776"/>
      <c r="AQ29" s="776"/>
      <c r="AR29" s="776"/>
      <c r="AS29" s="906"/>
    </row>
    <row r="30" spans="1:45" ht="45.6" customHeight="1">
      <c r="A30" s="774">
        <v>22</v>
      </c>
      <c r="B30" s="1525"/>
      <c r="C30" s="903" t="s">
        <v>7661</v>
      </c>
      <c r="D30" s="774" t="s">
        <v>7410</v>
      </c>
      <c r="E30" s="776"/>
      <c r="F30" s="776"/>
      <c r="G30" s="776"/>
      <c r="H30" s="776"/>
      <c r="I30" s="776"/>
      <c r="J30" s="776"/>
      <c r="K30" s="776"/>
      <c r="L30" s="776"/>
      <c r="M30" s="776"/>
      <c r="N30" s="776"/>
      <c r="O30" s="776"/>
      <c r="P30" s="776"/>
      <c r="Q30" s="776"/>
      <c r="R30" s="776"/>
      <c r="S30" s="776"/>
      <c r="T30" s="776"/>
      <c r="U30" s="776"/>
      <c r="V30" s="776"/>
      <c r="W30" s="776"/>
      <c r="X30" s="776"/>
      <c r="Y30" s="776"/>
      <c r="Z30" s="776"/>
      <c r="AA30" s="776"/>
      <c r="AB30" s="776"/>
      <c r="AC30" s="776"/>
      <c r="AD30" s="776"/>
      <c r="AE30" s="776"/>
      <c r="AF30" s="776"/>
      <c r="AG30" s="776"/>
      <c r="AH30" s="776"/>
      <c r="AI30" s="776"/>
      <c r="AJ30" s="776"/>
      <c r="AK30" s="776"/>
      <c r="AL30" s="776"/>
      <c r="AM30" s="776"/>
      <c r="AN30" s="776"/>
      <c r="AO30" s="776"/>
      <c r="AP30" s="776"/>
      <c r="AQ30" s="776"/>
      <c r="AR30" s="776"/>
      <c r="AS30" s="906"/>
    </row>
    <row r="31" spans="1:45" ht="45.6" customHeight="1">
      <c r="A31" s="774">
        <v>23</v>
      </c>
      <c r="B31" s="1525"/>
      <c r="C31" s="903" t="s">
        <v>12161</v>
      </c>
      <c r="D31" s="774" t="s">
        <v>7410</v>
      </c>
      <c r="E31" s="776"/>
      <c r="F31" s="776"/>
      <c r="G31" s="776"/>
      <c r="H31" s="776"/>
      <c r="I31" s="776"/>
      <c r="J31" s="776"/>
      <c r="K31" s="776"/>
      <c r="L31" s="776"/>
      <c r="M31" s="776"/>
      <c r="N31" s="776"/>
      <c r="O31" s="776"/>
      <c r="P31" s="776"/>
      <c r="Q31" s="776"/>
      <c r="R31" s="776"/>
      <c r="S31" s="776"/>
      <c r="T31" s="776"/>
      <c r="U31" s="776"/>
      <c r="V31" s="776"/>
      <c r="W31" s="776"/>
      <c r="X31" s="776"/>
      <c r="Y31" s="776"/>
      <c r="Z31" s="776"/>
      <c r="AA31" s="776"/>
      <c r="AB31" s="776"/>
      <c r="AC31" s="776"/>
      <c r="AD31" s="776"/>
      <c r="AE31" s="776"/>
      <c r="AF31" s="776"/>
      <c r="AG31" s="776"/>
      <c r="AH31" s="776"/>
      <c r="AI31" s="776"/>
      <c r="AJ31" s="776"/>
      <c r="AK31" s="776"/>
      <c r="AL31" s="776"/>
      <c r="AM31" s="776"/>
      <c r="AN31" s="776"/>
      <c r="AO31" s="776"/>
      <c r="AP31" s="776"/>
      <c r="AQ31" s="776"/>
      <c r="AR31" s="776"/>
      <c r="AS31" s="906"/>
    </row>
    <row r="32" spans="1:45" ht="45.6" customHeight="1">
      <c r="A32" s="774">
        <v>24</v>
      </c>
      <c r="B32" s="1525"/>
      <c r="C32" s="903" t="s">
        <v>7662</v>
      </c>
      <c r="D32" s="774" t="s">
        <v>7410</v>
      </c>
      <c r="E32" s="776"/>
      <c r="F32" s="776"/>
      <c r="G32" s="776"/>
      <c r="H32" s="776"/>
      <c r="I32" s="776"/>
      <c r="J32" s="776"/>
      <c r="K32" s="776"/>
      <c r="L32" s="776"/>
      <c r="M32" s="776"/>
      <c r="N32" s="776"/>
      <c r="O32" s="776"/>
      <c r="P32" s="776"/>
      <c r="Q32" s="776"/>
      <c r="R32" s="776"/>
      <c r="S32" s="776"/>
      <c r="T32" s="776"/>
      <c r="U32" s="776"/>
      <c r="V32" s="776"/>
      <c r="W32" s="776"/>
      <c r="X32" s="776"/>
      <c r="Y32" s="776"/>
      <c r="Z32" s="776"/>
      <c r="AA32" s="776"/>
      <c r="AB32" s="776"/>
      <c r="AC32" s="776"/>
      <c r="AD32" s="776"/>
      <c r="AE32" s="776"/>
      <c r="AF32" s="776"/>
      <c r="AG32" s="776"/>
      <c r="AH32" s="776"/>
      <c r="AI32" s="776"/>
      <c r="AJ32" s="776"/>
      <c r="AK32" s="776"/>
      <c r="AL32" s="776"/>
      <c r="AM32" s="776"/>
      <c r="AN32" s="776"/>
      <c r="AO32" s="776"/>
      <c r="AP32" s="776"/>
      <c r="AQ32" s="776"/>
      <c r="AR32" s="776"/>
      <c r="AS32" s="906"/>
    </row>
    <row r="33" spans="1:45" ht="45.6" customHeight="1">
      <c r="A33" s="774">
        <v>25</v>
      </c>
      <c r="B33" s="1525"/>
      <c r="C33" s="903" t="s">
        <v>7663</v>
      </c>
      <c r="D33" s="774" t="s">
        <v>7410</v>
      </c>
      <c r="E33" s="776"/>
      <c r="F33" s="776"/>
      <c r="G33" s="776"/>
      <c r="H33" s="776"/>
      <c r="I33" s="776"/>
      <c r="J33" s="776"/>
      <c r="K33" s="776"/>
      <c r="L33" s="776"/>
      <c r="M33" s="776"/>
      <c r="N33" s="776"/>
      <c r="O33" s="776"/>
      <c r="P33" s="776"/>
      <c r="Q33" s="776"/>
      <c r="R33" s="776"/>
      <c r="S33" s="776"/>
      <c r="T33" s="776"/>
      <c r="U33" s="776"/>
      <c r="V33" s="776"/>
      <c r="W33" s="776"/>
      <c r="X33" s="776"/>
      <c r="Y33" s="776"/>
      <c r="Z33" s="776"/>
      <c r="AA33" s="776"/>
      <c r="AB33" s="776"/>
      <c r="AC33" s="776"/>
      <c r="AD33" s="776"/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6"/>
      <c r="AQ33" s="776"/>
      <c r="AR33" s="776"/>
      <c r="AS33" s="906"/>
    </row>
    <row r="34" spans="1:45" ht="45.6" customHeight="1">
      <c r="A34" s="774">
        <v>26</v>
      </c>
      <c r="B34" s="1525"/>
      <c r="C34" s="903" t="s">
        <v>7665</v>
      </c>
      <c r="D34" s="774" t="s">
        <v>7410</v>
      </c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6"/>
      <c r="Q34" s="776"/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6"/>
      <c r="AD34" s="776"/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6"/>
      <c r="AQ34" s="776"/>
      <c r="AR34" s="776"/>
      <c r="AS34" s="906"/>
    </row>
    <row r="35" spans="1:45" ht="45.6" customHeight="1">
      <c r="A35" s="774">
        <v>27</v>
      </c>
      <c r="B35" s="1525"/>
      <c r="C35" s="903" t="s">
        <v>7666</v>
      </c>
      <c r="D35" s="774" t="s">
        <v>7410</v>
      </c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906"/>
    </row>
    <row r="36" spans="1:45" ht="45.6" customHeight="1">
      <c r="A36" s="774">
        <v>28</v>
      </c>
      <c r="B36" s="1525"/>
      <c r="C36" s="903" t="s">
        <v>7667</v>
      </c>
      <c r="D36" s="774" t="s">
        <v>7410</v>
      </c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6"/>
      <c r="Y36" s="776"/>
      <c r="Z36" s="776"/>
      <c r="AA36" s="776"/>
      <c r="AB36" s="776"/>
      <c r="AC36" s="776"/>
      <c r="AD36" s="776"/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906"/>
    </row>
    <row r="37" spans="1:45" ht="45.6" customHeight="1">
      <c r="A37" s="774">
        <v>29</v>
      </c>
      <c r="B37" s="1525"/>
      <c r="C37" s="903" t="s">
        <v>7668</v>
      </c>
      <c r="D37" s="774" t="s">
        <v>7410</v>
      </c>
      <c r="E37" s="776"/>
      <c r="F37" s="776"/>
      <c r="G37" s="776"/>
      <c r="H37" s="776"/>
      <c r="I37" s="776"/>
      <c r="J37" s="776"/>
      <c r="K37" s="776"/>
      <c r="L37" s="776"/>
      <c r="M37" s="776"/>
      <c r="N37" s="776"/>
      <c r="O37" s="776"/>
      <c r="P37" s="776"/>
      <c r="Q37" s="776"/>
      <c r="R37" s="776"/>
      <c r="S37" s="776"/>
      <c r="T37" s="776"/>
      <c r="U37" s="776"/>
      <c r="V37" s="776"/>
      <c r="W37" s="776"/>
      <c r="X37" s="776"/>
      <c r="Y37" s="776"/>
      <c r="Z37" s="776"/>
      <c r="AA37" s="776"/>
      <c r="AB37" s="776"/>
      <c r="AC37" s="776"/>
      <c r="AD37" s="776"/>
      <c r="AE37" s="776"/>
      <c r="AF37" s="776"/>
      <c r="AG37" s="776"/>
      <c r="AH37" s="776"/>
      <c r="AI37" s="776"/>
      <c r="AJ37" s="776"/>
      <c r="AK37" s="776"/>
      <c r="AL37" s="776"/>
      <c r="AM37" s="776"/>
      <c r="AN37" s="776"/>
      <c r="AO37" s="776"/>
      <c r="AP37" s="776"/>
      <c r="AQ37" s="776"/>
      <c r="AR37" s="776"/>
      <c r="AS37" s="906"/>
    </row>
    <row r="38" spans="1:45" ht="45.6" customHeight="1">
      <c r="A38" s="774">
        <v>30</v>
      </c>
      <c r="B38" s="1525"/>
      <c r="C38" s="903" t="s">
        <v>7669</v>
      </c>
      <c r="D38" s="774" t="s">
        <v>7410</v>
      </c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C38" s="776"/>
      <c r="AD38" s="776"/>
      <c r="AE38" s="776"/>
      <c r="AF38" s="776"/>
      <c r="AG38" s="776"/>
      <c r="AH38" s="776"/>
      <c r="AI38" s="776"/>
      <c r="AJ38" s="776"/>
      <c r="AK38" s="776"/>
      <c r="AL38" s="776"/>
      <c r="AM38" s="776"/>
      <c r="AN38" s="776"/>
      <c r="AO38" s="776"/>
      <c r="AP38" s="776"/>
      <c r="AQ38" s="776"/>
      <c r="AR38" s="776"/>
      <c r="AS38" s="906"/>
    </row>
    <row r="39" spans="1:45" ht="45.6" customHeight="1">
      <c r="A39" s="774">
        <v>31</v>
      </c>
      <c r="B39" s="1525"/>
      <c r="C39" s="903" t="s">
        <v>7670</v>
      </c>
      <c r="D39" s="774" t="s">
        <v>7410</v>
      </c>
      <c r="E39" s="776"/>
      <c r="F39" s="776"/>
      <c r="G39" s="776"/>
      <c r="H39" s="776"/>
      <c r="I39" s="776"/>
      <c r="J39" s="776"/>
      <c r="K39" s="776"/>
      <c r="L39" s="776"/>
      <c r="M39" s="776"/>
      <c r="N39" s="776"/>
      <c r="O39" s="776"/>
      <c r="P39" s="776"/>
      <c r="Q39" s="776"/>
      <c r="R39" s="776"/>
      <c r="S39" s="776"/>
      <c r="T39" s="776"/>
      <c r="U39" s="776"/>
      <c r="V39" s="776"/>
      <c r="W39" s="776"/>
      <c r="X39" s="776"/>
      <c r="Y39" s="776"/>
      <c r="Z39" s="776"/>
      <c r="AA39" s="776"/>
      <c r="AB39" s="776"/>
      <c r="AC39" s="776"/>
      <c r="AD39" s="776"/>
      <c r="AE39" s="776"/>
      <c r="AF39" s="776"/>
      <c r="AG39" s="776"/>
      <c r="AH39" s="776"/>
      <c r="AI39" s="776"/>
      <c r="AJ39" s="776"/>
      <c r="AK39" s="776"/>
      <c r="AL39" s="776"/>
      <c r="AM39" s="776"/>
      <c r="AN39" s="776"/>
      <c r="AO39" s="776"/>
      <c r="AP39" s="776"/>
      <c r="AQ39" s="776"/>
      <c r="AR39" s="776"/>
      <c r="AS39" s="906"/>
    </row>
    <row r="40" spans="1:45" ht="45.6" customHeight="1">
      <c r="A40" s="774">
        <v>32</v>
      </c>
      <c r="B40" s="1525"/>
      <c r="C40" s="903" t="s">
        <v>7671</v>
      </c>
      <c r="D40" s="774" t="s">
        <v>7410</v>
      </c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6"/>
      <c r="P40" s="776"/>
      <c r="Q40" s="776"/>
      <c r="R40" s="776"/>
      <c r="S40" s="776"/>
      <c r="T40" s="776"/>
      <c r="U40" s="776"/>
      <c r="V40" s="776"/>
      <c r="W40" s="776"/>
      <c r="X40" s="776"/>
      <c r="Y40" s="776"/>
      <c r="Z40" s="776"/>
      <c r="AA40" s="776"/>
      <c r="AB40" s="776"/>
      <c r="AC40" s="776"/>
      <c r="AD40" s="776"/>
      <c r="AE40" s="776"/>
      <c r="AF40" s="776"/>
      <c r="AG40" s="776"/>
      <c r="AH40" s="776"/>
      <c r="AI40" s="776"/>
      <c r="AJ40" s="776"/>
      <c r="AK40" s="776"/>
      <c r="AL40" s="776"/>
      <c r="AM40" s="776"/>
      <c r="AN40" s="776"/>
      <c r="AO40" s="776"/>
      <c r="AP40" s="776"/>
      <c r="AQ40" s="776"/>
      <c r="AR40" s="776"/>
      <c r="AS40" s="906"/>
    </row>
    <row r="41" spans="1:45" ht="45.6" customHeight="1">
      <c r="A41" s="774">
        <v>33</v>
      </c>
      <c r="B41" s="1525"/>
      <c r="C41" s="903" t="s">
        <v>7672</v>
      </c>
      <c r="D41" s="774" t="s">
        <v>7410</v>
      </c>
      <c r="E41" s="776"/>
      <c r="F41" s="776"/>
      <c r="G41" s="776"/>
      <c r="H41" s="776"/>
      <c r="I41" s="776"/>
      <c r="J41" s="776"/>
      <c r="K41" s="776"/>
      <c r="L41" s="776"/>
      <c r="M41" s="776"/>
      <c r="N41" s="776"/>
      <c r="O41" s="776"/>
      <c r="P41" s="776"/>
      <c r="Q41" s="776"/>
      <c r="R41" s="776"/>
      <c r="S41" s="776"/>
      <c r="T41" s="776"/>
      <c r="U41" s="776"/>
      <c r="V41" s="776"/>
      <c r="W41" s="776"/>
      <c r="X41" s="776"/>
      <c r="Y41" s="776"/>
      <c r="Z41" s="776"/>
      <c r="AA41" s="776"/>
      <c r="AB41" s="776"/>
      <c r="AC41" s="776"/>
      <c r="AD41" s="776"/>
      <c r="AE41" s="776"/>
      <c r="AF41" s="776"/>
      <c r="AG41" s="776"/>
      <c r="AH41" s="776"/>
      <c r="AI41" s="776"/>
      <c r="AJ41" s="776"/>
      <c r="AK41" s="776"/>
      <c r="AL41" s="776"/>
      <c r="AM41" s="776"/>
      <c r="AN41" s="776"/>
      <c r="AO41" s="776"/>
      <c r="AP41" s="776"/>
      <c r="AQ41" s="776"/>
      <c r="AR41" s="776"/>
      <c r="AS41" s="906"/>
    </row>
    <row r="42" spans="1:45" ht="45.6" customHeight="1">
      <c r="A42" s="774">
        <v>34</v>
      </c>
      <c r="B42" s="1525"/>
      <c r="C42" s="903" t="s">
        <v>7673</v>
      </c>
      <c r="D42" s="774" t="s">
        <v>7410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6"/>
      <c r="Q42" s="776"/>
      <c r="R42" s="776"/>
      <c r="S42" s="776"/>
      <c r="T42" s="776"/>
      <c r="U42" s="776"/>
      <c r="V42" s="776"/>
      <c r="W42" s="776"/>
      <c r="X42" s="776"/>
      <c r="Y42" s="776"/>
      <c r="Z42" s="776"/>
      <c r="AA42" s="776"/>
      <c r="AB42" s="776"/>
      <c r="AC42" s="776"/>
      <c r="AD42" s="776"/>
      <c r="AE42" s="776"/>
      <c r="AF42" s="776"/>
      <c r="AG42" s="776"/>
      <c r="AH42" s="776"/>
      <c r="AI42" s="776"/>
      <c r="AJ42" s="776"/>
      <c r="AK42" s="776"/>
      <c r="AL42" s="776"/>
      <c r="AM42" s="776"/>
      <c r="AN42" s="776"/>
      <c r="AO42" s="776"/>
      <c r="AP42" s="776"/>
      <c r="AQ42" s="776"/>
      <c r="AR42" s="776"/>
      <c r="AS42" s="906"/>
    </row>
    <row r="43" spans="1:45" ht="45.6" customHeight="1">
      <c r="A43" s="774">
        <v>35</v>
      </c>
      <c r="B43" s="1525"/>
      <c r="C43" s="903" t="s">
        <v>7674</v>
      </c>
      <c r="D43" s="774" t="s">
        <v>7410</v>
      </c>
      <c r="E43" s="776"/>
      <c r="F43" s="776"/>
      <c r="G43" s="776"/>
      <c r="H43" s="776"/>
      <c r="I43" s="776"/>
      <c r="J43" s="776"/>
      <c r="K43" s="776"/>
      <c r="L43" s="776"/>
      <c r="M43" s="776"/>
      <c r="N43" s="776"/>
      <c r="O43" s="776"/>
      <c r="P43" s="776"/>
      <c r="Q43" s="776"/>
      <c r="R43" s="776"/>
      <c r="S43" s="776"/>
      <c r="T43" s="776"/>
      <c r="U43" s="776"/>
      <c r="V43" s="776"/>
      <c r="W43" s="776"/>
      <c r="X43" s="776"/>
      <c r="Y43" s="776"/>
      <c r="Z43" s="776"/>
      <c r="AA43" s="776"/>
      <c r="AB43" s="776"/>
      <c r="AC43" s="776"/>
      <c r="AD43" s="776"/>
      <c r="AE43" s="776"/>
      <c r="AF43" s="776"/>
      <c r="AG43" s="776"/>
      <c r="AH43" s="776"/>
      <c r="AI43" s="776"/>
      <c r="AJ43" s="776"/>
      <c r="AK43" s="776"/>
      <c r="AL43" s="776"/>
      <c r="AM43" s="776"/>
      <c r="AN43" s="776"/>
      <c r="AO43" s="776"/>
      <c r="AP43" s="776"/>
      <c r="AQ43" s="776"/>
      <c r="AR43" s="776"/>
      <c r="AS43" s="906"/>
    </row>
    <row r="44" spans="1:45" ht="45.6" customHeight="1">
      <c r="A44" s="774">
        <v>36</v>
      </c>
      <c r="B44" s="1525"/>
      <c r="C44" s="903" t="s">
        <v>7675</v>
      </c>
      <c r="D44" s="774" t="s">
        <v>7410</v>
      </c>
      <c r="E44" s="776"/>
      <c r="F44" s="776"/>
      <c r="G44" s="776"/>
      <c r="H44" s="776"/>
      <c r="I44" s="776"/>
      <c r="J44" s="776"/>
      <c r="K44" s="776"/>
      <c r="L44" s="776"/>
      <c r="M44" s="776"/>
      <c r="N44" s="776"/>
      <c r="O44" s="776"/>
      <c r="P44" s="776"/>
      <c r="Q44" s="776"/>
      <c r="R44" s="776"/>
      <c r="S44" s="776"/>
      <c r="T44" s="776"/>
      <c r="U44" s="776"/>
      <c r="V44" s="776"/>
      <c r="W44" s="776"/>
      <c r="X44" s="776"/>
      <c r="Y44" s="776"/>
      <c r="Z44" s="776"/>
      <c r="AA44" s="776"/>
      <c r="AB44" s="776"/>
      <c r="AC44" s="776"/>
      <c r="AD44" s="776"/>
      <c r="AE44" s="776"/>
      <c r="AF44" s="776"/>
      <c r="AG44" s="776"/>
      <c r="AH44" s="776"/>
      <c r="AI44" s="776"/>
      <c r="AJ44" s="776"/>
      <c r="AK44" s="776"/>
      <c r="AL44" s="776"/>
      <c r="AM44" s="776"/>
      <c r="AN44" s="776"/>
      <c r="AO44" s="776"/>
      <c r="AP44" s="776"/>
      <c r="AQ44" s="776"/>
      <c r="AR44" s="776"/>
      <c r="AS44" s="906"/>
    </row>
    <row r="45" spans="1:45" ht="45.6" customHeight="1">
      <c r="A45" s="774">
        <v>37</v>
      </c>
      <c r="B45" s="1525"/>
      <c r="C45" s="904" t="s">
        <v>7676</v>
      </c>
      <c r="D45" s="774" t="s">
        <v>7410</v>
      </c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776"/>
      <c r="AO45" s="776"/>
      <c r="AP45" s="776"/>
      <c r="AQ45" s="776"/>
      <c r="AR45" s="776"/>
      <c r="AS45" s="906"/>
    </row>
    <row r="46" spans="1:45" ht="45.6" customHeight="1">
      <c r="A46" s="774">
        <v>38</v>
      </c>
      <c r="B46" s="1525"/>
      <c r="C46" s="904" t="s">
        <v>7677</v>
      </c>
      <c r="D46" s="774" t="s">
        <v>7410</v>
      </c>
      <c r="E46" s="776"/>
      <c r="F46" s="776"/>
      <c r="G46" s="776"/>
      <c r="H46" s="776"/>
      <c r="I46" s="776"/>
      <c r="J46" s="776"/>
      <c r="K46" s="776"/>
      <c r="L46" s="776"/>
      <c r="M46" s="776"/>
      <c r="N46" s="776"/>
      <c r="O46" s="776"/>
      <c r="P46" s="776"/>
      <c r="Q46" s="776"/>
      <c r="R46" s="776"/>
      <c r="S46" s="776"/>
      <c r="T46" s="776"/>
      <c r="U46" s="776"/>
      <c r="V46" s="776"/>
      <c r="W46" s="776"/>
      <c r="X46" s="776"/>
      <c r="Y46" s="776"/>
      <c r="Z46" s="776"/>
      <c r="AA46" s="776"/>
      <c r="AB46" s="776"/>
      <c r="AC46" s="776"/>
      <c r="AD46" s="776"/>
      <c r="AE46" s="776"/>
      <c r="AF46" s="776"/>
      <c r="AG46" s="776"/>
      <c r="AH46" s="776"/>
      <c r="AI46" s="776"/>
      <c r="AJ46" s="776"/>
      <c r="AK46" s="776"/>
      <c r="AL46" s="776"/>
      <c r="AM46" s="776"/>
      <c r="AN46" s="776"/>
      <c r="AO46" s="776"/>
      <c r="AP46" s="776"/>
      <c r="AQ46" s="776"/>
      <c r="AR46" s="776"/>
      <c r="AS46" s="906"/>
    </row>
    <row r="47" spans="1:45" ht="45.6" customHeight="1">
      <c r="A47" s="774">
        <v>39</v>
      </c>
      <c r="B47" s="1525"/>
      <c r="C47" s="904" t="s">
        <v>7678</v>
      </c>
      <c r="D47" s="774" t="s">
        <v>7410</v>
      </c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776"/>
      <c r="AO47" s="776"/>
      <c r="AP47" s="776"/>
      <c r="AQ47" s="776"/>
      <c r="AR47" s="776"/>
      <c r="AS47" s="906"/>
    </row>
    <row r="48" spans="1:45" ht="45.6" customHeight="1">
      <c r="A48" s="774">
        <v>40</v>
      </c>
      <c r="B48" s="1525"/>
      <c r="C48" s="904" t="s">
        <v>7679</v>
      </c>
      <c r="D48" s="774" t="s">
        <v>7410</v>
      </c>
      <c r="E48" s="776"/>
      <c r="F48" s="776"/>
      <c r="G48" s="776"/>
      <c r="H48" s="776"/>
      <c r="I48" s="776"/>
      <c r="J48" s="776"/>
      <c r="K48" s="776"/>
      <c r="L48" s="776"/>
      <c r="M48" s="776"/>
      <c r="N48" s="776"/>
      <c r="O48" s="776"/>
      <c r="P48" s="776"/>
      <c r="Q48" s="776"/>
      <c r="R48" s="776"/>
      <c r="S48" s="776"/>
      <c r="T48" s="776"/>
      <c r="U48" s="776"/>
      <c r="V48" s="776"/>
      <c r="W48" s="776"/>
      <c r="X48" s="776"/>
      <c r="Y48" s="776"/>
      <c r="Z48" s="776"/>
      <c r="AA48" s="776"/>
      <c r="AB48" s="776"/>
      <c r="AC48" s="776"/>
      <c r="AD48" s="776"/>
      <c r="AE48" s="776"/>
      <c r="AF48" s="776"/>
      <c r="AG48" s="776"/>
      <c r="AH48" s="776"/>
      <c r="AI48" s="776"/>
      <c r="AJ48" s="776"/>
      <c r="AK48" s="776"/>
      <c r="AL48" s="776"/>
      <c r="AM48" s="776"/>
      <c r="AN48" s="776"/>
      <c r="AO48" s="776"/>
      <c r="AP48" s="776"/>
      <c r="AQ48" s="776"/>
      <c r="AR48" s="776"/>
      <c r="AS48" s="906"/>
    </row>
    <row r="49" spans="1:45" ht="45.6" customHeight="1">
      <c r="A49" s="774">
        <v>41</v>
      </c>
      <c r="B49" s="1525"/>
      <c r="C49" s="904" t="s">
        <v>7680</v>
      </c>
      <c r="D49" s="774" t="s">
        <v>7410</v>
      </c>
      <c r="E49" s="776"/>
      <c r="F49" s="776"/>
      <c r="G49" s="776"/>
      <c r="H49" s="776"/>
      <c r="I49" s="776"/>
      <c r="J49" s="776"/>
      <c r="K49" s="776"/>
      <c r="L49" s="776"/>
      <c r="M49" s="776"/>
      <c r="N49" s="776"/>
      <c r="O49" s="776"/>
      <c r="P49" s="776"/>
      <c r="Q49" s="776"/>
      <c r="R49" s="776"/>
      <c r="S49" s="776"/>
      <c r="T49" s="776"/>
      <c r="U49" s="776"/>
      <c r="V49" s="776"/>
      <c r="W49" s="776"/>
      <c r="X49" s="776"/>
      <c r="Y49" s="776"/>
      <c r="Z49" s="776"/>
      <c r="AA49" s="776"/>
      <c r="AB49" s="776"/>
      <c r="AC49" s="776"/>
      <c r="AD49" s="776"/>
      <c r="AE49" s="776"/>
      <c r="AF49" s="776"/>
      <c r="AG49" s="776"/>
      <c r="AH49" s="776"/>
      <c r="AI49" s="776"/>
      <c r="AJ49" s="776"/>
      <c r="AK49" s="776"/>
      <c r="AL49" s="776"/>
      <c r="AM49" s="776"/>
      <c r="AN49" s="776"/>
      <c r="AO49" s="776"/>
      <c r="AP49" s="776"/>
      <c r="AQ49" s="776"/>
      <c r="AR49" s="776"/>
      <c r="AS49" s="907"/>
    </row>
    <row r="50" spans="1:45" ht="45.6" customHeight="1">
      <c r="A50" s="774">
        <v>42</v>
      </c>
      <c r="B50" s="1525"/>
      <c r="C50" s="904" t="s">
        <v>7681</v>
      </c>
      <c r="D50" s="774" t="s">
        <v>7410</v>
      </c>
      <c r="E50" s="776"/>
      <c r="F50" s="776"/>
      <c r="G50" s="776"/>
      <c r="H50" s="776"/>
      <c r="I50" s="776"/>
      <c r="J50" s="776"/>
      <c r="K50" s="776"/>
      <c r="L50" s="776"/>
      <c r="M50" s="776"/>
      <c r="N50" s="776"/>
      <c r="O50" s="776"/>
      <c r="P50" s="776"/>
      <c r="Q50" s="776"/>
      <c r="R50" s="776"/>
      <c r="S50" s="776"/>
      <c r="T50" s="776"/>
      <c r="U50" s="776"/>
      <c r="V50" s="776"/>
      <c r="W50" s="776"/>
      <c r="X50" s="776"/>
      <c r="Y50" s="776"/>
      <c r="Z50" s="776"/>
      <c r="AA50" s="776"/>
      <c r="AB50" s="776"/>
      <c r="AC50" s="776"/>
      <c r="AD50" s="776"/>
      <c r="AE50" s="776"/>
      <c r="AF50" s="776"/>
      <c r="AG50" s="776"/>
      <c r="AH50" s="776"/>
      <c r="AI50" s="776"/>
      <c r="AJ50" s="776"/>
      <c r="AK50" s="776"/>
      <c r="AL50" s="776"/>
      <c r="AM50" s="776"/>
      <c r="AN50" s="776"/>
      <c r="AO50" s="776"/>
      <c r="AP50" s="776"/>
      <c r="AQ50" s="776"/>
      <c r="AR50" s="776"/>
      <c r="AS50" s="907"/>
    </row>
    <row r="51" spans="1:45" ht="45.6" customHeight="1">
      <c r="A51" s="774">
        <v>43</v>
      </c>
      <c r="B51" s="1525"/>
      <c r="C51" s="904" t="s">
        <v>7682</v>
      </c>
      <c r="D51" s="774" t="s">
        <v>7410</v>
      </c>
      <c r="E51" s="776"/>
      <c r="F51" s="776"/>
      <c r="G51" s="776"/>
      <c r="H51" s="776"/>
      <c r="I51" s="776"/>
      <c r="J51" s="776"/>
      <c r="K51" s="776"/>
      <c r="L51" s="776"/>
      <c r="M51" s="776"/>
      <c r="N51" s="776"/>
      <c r="O51" s="776"/>
      <c r="P51" s="776"/>
      <c r="Q51" s="776"/>
      <c r="R51" s="776"/>
      <c r="S51" s="776"/>
      <c r="T51" s="776"/>
      <c r="U51" s="776"/>
      <c r="V51" s="776"/>
      <c r="W51" s="776"/>
      <c r="X51" s="776"/>
      <c r="Y51" s="776"/>
      <c r="Z51" s="776"/>
      <c r="AA51" s="776"/>
      <c r="AB51" s="776"/>
      <c r="AC51" s="776"/>
      <c r="AD51" s="776"/>
      <c r="AE51" s="776"/>
      <c r="AF51" s="776"/>
      <c r="AG51" s="776"/>
      <c r="AH51" s="776"/>
      <c r="AI51" s="776"/>
      <c r="AJ51" s="776"/>
      <c r="AK51" s="776"/>
      <c r="AL51" s="776"/>
      <c r="AM51" s="776"/>
      <c r="AN51" s="776"/>
      <c r="AO51" s="776"/>
      <c r="AP51" s="776"/>
      <c r="AQ51" s="776"/>
      <c r="AR51" s="776"/>
      <c r="AS51" s="906"/>
    </row>
    <row r="52" spans="1:45" ht="45.6" customHeight="1">
      <c r="A52" s="774">
        <v>44</v>
      </c>
      <c r="B52" s="1525"/>
      <c r="C52" s="904" t="s">
        <v>7683</v>
      </c>
      <c r="D52" s="774" t="s">
        <v>7410</v>
      </c>
      <c r="E52" s="776"/>
      <c r="F52" s="776"/>
      <c r="G52" s="776"/>
      <c r="H52" s="776"/>
      <c r="I52" s="776"/>
      <c r="J52" s="776"/>
      <c r="K52" s="776"/>
      <c r="L52" s="776"/>
      <c r="M52" s="776"/>
      <c r="N52" s="776"/>
      <c r="O52" s="776"/>
      <c r="P52" s="776"/>
      <c r="Q52" s="776"/>
      <c r="R52" s="776"/>
      <c r="S52" s="776"/>
      <c r="T52" s="776"/>
      <c r="U52" s="776"/>
      <c r="V52" s="776"/>
      <c r="W52" s="776"/>
      <c r="X52" s="776"/>
      <c r="Y52" s="776"/>
      <c r="Z52" s="776"/>
      <c r="AA52" s="776"/>
      <c r="AB52" s="776"/>
      <c r="AC52" s="776"/>
      <c r="AD52" s="776"/>
      <c r="AE52" s="776"/>
      <c r="AF52" s="776"/>
      <c r="AG52" s="776"/>
      <c r="AH52" s="776"/>
      <c r="AI52" s="776"/>
      <c r="AJ52" s="776"/>
      <c r="AK52" s="776"/>
      <c r="AL52" s="776"/>
      <c r="AM52" s="776"/>
      <c r="AN52" s="776"/>
      <c r="AO52" s="776"/>
      <c r="AP52" s="776"/>
      <c r="AQ52" s="776"/>
      <c r="AR52" s="776"/>
      <c r="AS52" s="906"/>
    </row>
    <row r="53" spans="1:45" ht="45.6" customHeight="1">
      <c r="A53" s="774">
        <v>45</v>
      </c>
      <c r="B53" s="1525"/>
      <c r="C53" s="904" t="s">
        <v>7684</v>
      </c>
      <c r="D53" s="774" t="s">
        <v>7410</v>
      </c>
      <c r="E53" s="776"/>
      <c r="F53" s="776"/>
      <c r="G53" s="776"/>
      <c r="H53" s="776"/>
      <c r="I53" s="776"/>
      <c r="J53" s="776"/>
      <c r="K53" s="776"/>
      <c r="L53" s="776"/>
      <c r="M53" s="776"/>
      <c r="N53" s="776"/>
      <c r="O53" s="776"/>
      <c r="P53" s="776"/>
      <c r="Q53" s="776"/>
      <c r="R53" s="776"/>
      <c r="S53" s="776"/>
      <c r="T53" s="776"/>
      <c r="U53" s="776"/>
      <c r="V53" s="776"/>
      <c r="W53" s="776"/>
      <c r="X53" s="776"/>
      <c r="Y53" s="776"/>
      <c r="Z53" s="776"/>
      <c r="AA53" s="776"/>
      <c r="AB53" s="776"/>
      <c r="AC53" s="776"/>
      <c r="AD53" s="776"/>
      <c r="AE53" s="776"/>
      <c r="AF53" s="776"/>
      <c r="AG53" s="776"/>
      <c r="AH53" s="776"/>
      <c r="AI53" s="776"/>
      <c r="AJ53" s="776"/>
      <c r="AK53" s="776"/>
      <c r="AL53" s="776"/>
      <c r="AM53" s="776"/>
      <c r="AN53" s="776"/>
      <c r="AO53" s="776"/>
      <c r="AP53" s="776"/>
      <c r="AQ53" s="776"/>
      <c r="AR53" s="776"/>
      <c r="AS53" s="906"/>
    </row>
    <row r="54" spans="1:45" ht="45.6" customHeight="1">
      <c r="A54" s="774">
        <v>46</v>
      </c>
      <c r="B54" s="1525"/>
      <c r="C54" s="904" t="s">
        <v>7685</v>
      </c>
      <c r="D54" s="774" t="s">
        <v>7410</v>
      </c>
      <c r="E54" s="776"/>
      <c r="F54" s="776"/>
      <c r="G54" s="776"/>
      <c r="H54" s="776"/>
      <c r="I54" s="776"/>
      <c r="J54" s="776"/>
      <c r="K54" s="776"/>
      <c r="L54" s="776"/>
      <c r="M54" s="776"/>
      <c r="N54" s="776"/>
      <c r="O54" s="776"/>
      <c r="P54" s="776"/>
      <c r="Q54" s="776"/>
      <c r="R54" s="776"/>
      <c r="S54" s="776"/>
      <c r="T54" s="776"/>
      <c r="U54" s="776"/>
      <c r="V54" s="776"/>
      <c r="W54" s="776"/>
      <c r="X54" s="776"/>
      <c r="Y54" s="776"/>
      <c r="Z54" s="776"/>
      <c r="AA54" s="776"/>
      <c r="AB54" s="776"/>
      <c r="AC54" s="776"/>
      <c r="AD54" s="776"/>
      <c r="AE54" s="776"/>
      <c r="AF54" s="776"/>
      <c r="AG54" s="776"/>
      <c r="AH54" s="776"/>
      <c r="AI54" s="776"/>
      <c r="AJ54" s="776"/>
      <c r="AK54" s="776"/>
      <c r="AL54" s="776"/>
      <c r="AM54" s="776"/>
      <c r="AN54" s="776"/>
      <c r="AO54" s="776"/>
      <c r="AP54" s="776"/>
      <c r="AQ54" s="776"/>
      <c r="AR54" s="776"/>
      <c r="AS54" s="906"/>
    </row>
    <row r="55" spans="1:45" ht="45.6" customHeight="1">
      <c r="A55" s="774">
        <v>47</v>
      </c>
      <c r="B55" s="1525"/>
      <c r="C55" s="904" t="s">
        <v>7686</v>
      </c>
      <c r="D55" s="774" t="s">
        <v>7410</v>
      </c>
      <c r="E55" s="776"/>
      <c r="F55" s="776"/>
      <c r="G55" s="776"/>
      <c r="H55" s="776"/>
      <c r="I55" s="776"/>
      <c r="J55" s="776"/>
      <c r="K55" s="776"/>
      <c r="L55" s="776"/>
      <c r="M55" s="776"/>
      <c r="N55" s="776"/>
      <c r="O55" s="776"/>
      <c r="P55" s="776"/>
      <c r="Q55" s="776"/>
      <c r="R55" s="776"/>
      <c r="S55" s="776"/>
      <c r="T55" s="776"/>
      <c r="U55" s="776"/>
      <c r="V55" s="776"/>
      <c r="W55" s="776"/>
      <c r="X55" s="776"/>
      <c r="Y55" s="776"/>
      <c r="Z55" s="776"/>
      <c r="AA55" s="776"/>
      <c r="AB55" s="776"/>
      <c r="AC55" s="776"/>
      <c r="AD55" s="776"/>
      <c r="AE55" s="776"/>
      <c r="AF55" s="776"/>
      <c r="AG55" s="776"/>
      <c r="AH55" s="776"/>
      <c r="AI55" s="776"/>
      <c r="AJ55" s="776"/>
      <c r="AK55" s="776"/>
      <c r="AL55" s="776"/>
      <c r="AM55" s="776"/>
      <c r="AN55" s="776"/>
      <c r="AO55" s="776"/>
      <c r="AP55" s="776"/>
      <c r="AQ55" s="776"/>
      <c r="AR55" s="776"/>
      <c r="AS55" s="906"/>
    </row>
    <row r="56" spans="1:45" ht="45.6" customHeight="1">
      <c r="A56" s="774">
        <v>48</v>
      </c>
      <c r="B56" s="1525"/>
      <c r="C56" s="904" t="s">
        <v>7687</v>
      </c>
      <c r="D56" s="774" t="s">
        <v>7410</v>
      </c>
      <c r="E56" s="776"/>
      <c r="F56" s="776"/>
      <c r="G56" s="776"/>
      <c r="H56" s="776"/>
      <c r="I56" s="776"/>
      <c r="J56" s="776"/>
      <c r="K56" s="776"/>
      <c r="L56" s="776"/>
      <c r="M56" s="776"/>
      <c r="N56" s="776"/>
      <c r="O56" s="776"/>
      <c r="P56" s="776"/>
      <c r="Q56" s="776"/>
      <c r="R56" s="776"/>
      <c r="S56" s="776"/>
      <c r="T56" s="776"/>
      <c r="U56" s="776"/>
      <c r="V56" s="776"/>
      <c r="W56" s="776"/>
      <c r="X56" s="776"/>
      <c r="Y56" s="776"/>
      <c r="Z56" s="776"/>
      <c r="AA56" s="776"/>
      <c r="AB56" s="776"/>
      <c r="AC56" s="776"/>
      <c r="AD56" s="776"/>
      <c r="AE56" s="776"/>
      <c r="AF56" s="776"/>
      <c r="AG56" s="776"/>
      <c r="AH56" s="776"/>
      <c r="AI56" s="776"/>
      <c r="AJ56" s="776"/>
      <c r="AK56" s="776"/>
      <c r="AL56" s="776"/>
      <c r="AM56" s="776"/>
      <c r="AN56" s="776"/>
      <c r="AO56" s="776"/>
      <c r="AP56" s="776"/>
      <c r="AQ56" s="776"/>
      <c r="AR56" s="776"/>
      <c r="AS56" s="906"/>
    </row>
    <row r="57" spans="1:45" ht="45.6" customHeight="1">
      <c r="A57" s="774">
        <v>49</v>
      </c>
      <c r="B57" s="1525"/>
      <c r="C57" s="904" t="s">
        <v>7688</v>
      </c>
      <c r="D57" s="774" t="s">
        <v>7410</v>
      </c>
      <c r="E57" s="776"/>
      <c r="F57" s="776"/>
      <c r="G57" s="776"/>
      <c r="H57" s="776"/>
      <c r="I57" s="776"/>
      <c r="J57" s="776"/>
      <c r="K57" s="776"/>
      <c r="L57" s="776"/>
      <c r="M57" s="776"/>
      <c r="N57" s="776"/>
      <c r="O57" s="776"/>
      <c r="P57" s="776"/>
      <c r="Q57" s="776"/>
      <c r="R57" s="776"/>
      <c r="S57" s="776"/>
      <c r="T57" s="776"/>
      <c r="U57" s="776"/>
      <c r="V57" s="776"/>
      <c r="W57" s="776"/>
      <c r="X57" s="776"/>
      <c r="Y57" s="776"/>
      <c r="Z57" s="776"/>
      <c r="AA57" s="776"/>
      <c r="AB57" s="776"/>
      <c r="AC57" s="776"/>
      <c r="AD57" s="776"/>
      <c r="AE57" s="776"/>
      <c r="AF57" s="776"/>
      <c r="AG57" s="776"/>
      <c r="AH57" s="776"/>
      <c r="AI57" s="776"/>
      <c r="AJ57" s="776"/>
      <c r="AK57" s="776"/>
      <c r="AL57" s="776"/>
      <c r="AM57" s="776"/>
      <c r="AN57" s="776"/>
      <c r="AO57" s="776"/>
      <c r="AP57" s="776"/>
      <c r="AQ57" s="776"/>
      <c r="AR57" s="776"/>
      <c r="AS57" s="907"/>
    </row>
    <row r="58" spans="1:45" ht="45.6" customHeight="1">
      <c r="A58" s="774">
        <v>50</v>
      </c>
      <c r="B58" s="1525"/>
      <c r="C58" s="904" t="s">
        <v>7689</v>
      </c>
      <c r="D58" s="774" t="s">
        <v>7410</v>
      </c>
      <c r="E58" s="776"/>
      <c r="F58" s="776"/>
      <c r="G58" s="776"/>
      <c r="H58" s="776"/>
      <c r="I58" s="776"/>
      <c r="J58" s="776"/>
      <c r="K58" s="776"/>
      <c r="L58" s="776"/>
      <c r="M58" s="776"/>
      <c r="N58" s="776"/>
      <c r="O58" s="776"/>
      <c r="P58" s="776"/>
      <c r="Q58" s="776"/>
      <c r="R58" s="776"/>
      <c r="S58" s="776"/>
      <c r="T58" s="776"/>
      <c r="U58" s="776"/>
      <c r="V58" s="776"/>
      <c r="W58" s="776"/>
      <c r="X58" s="776"/>
      <c r="Y58" s="776"/>
      <c r="Z58" s="776"/>
      <c r="AA58" s="776"/>
      <c r="AB58" s="776"/>
      <c r="AC58" s="776"/>
      <c r="AD58" s="776"/>
      <c r="AE58" s="776"/>
      <c r="AF58" s="776"/>
      <c r="AG58" s="776"/>
      <c r="AH58" s="776"/>
      <c r="AI58" s="776"/>
      <c r="AJ58" s="776"/>
      <c r="AK58" s="776"/>
      <c r="AL58" s="776"/>
      <c r="AM58" s="776"/>
      <c r="AN58" s="776"/>
      <c r="AO58" s="776"/>
      <c r="AP58" s="776"/>
      <c r="AQ58" s="776"/>
      <c r="AR58" s="776"/>
      <c r="AS58" s="907"/>
    </row>
    <row r="59" spans="1:45" ht="45.6" customHeight="1">
      <c r="A59" s="774">
        <v>51</v>
      </c>
      <c r="B59" s="1525"/>
      <c r="C59" s="904" t="s">
        <v>7690</v>
      </c>
      <c r="D59" s="774" t="s">
        <v>7410</v>
      </c>
      <c r="E59" s="776"/>
      <c r="F59" s="776"/>
      <c r="G59" s="776"/>
      <c r="H59" s="776"/>
      <c r="I59" s="776"/>
      <c r="J59" s="776"/>
      <c r="K59" s="776"/>
      <c r="L59" s="776"/>
      <c r="M59" s="776"/>
      <c r="N59" s="776"/>
      <c r="O59" s="776"/>
      <c r="P59" s="776"/>
      <c r="Q59" s="776"/>
      <c r="R59" s="776"/>
      <c r="S59" s="776"/>
      <c r="T59" s="776"/>
      <c r="U59" s="776"/>
      <c r="V59" s="776"/>
      <c r="W59" s="776"/>
      <c r="X59" s="776"/>
      <c r="Y59" s="776"/>
      <c r="Z59" s="776"/>
      <c r="AA59" s="776"/>
      <c r="AB59" s="776"/>
      <c r="AC59" s="776"/>
      <c r="AD59" s="776"/>
      <c r="AE59" s="776"/>
      <c r="AF59" s="776"/>
      <c r="AG59" s="776"/>
      <c r="AH59" s="776"/>
      <c r="AI59" s="776"/>
      <c r="AJ59" s="776"/>
      <c r="AK59" s="776"/>
      <c r="AL59" s="776"/>
      <c r="AM59" s="776"/>
      <c r="AN59" s="776"/>
      <c r="AO59" s="776"/>
      <c r="AP59" s="776"/>
      <c r="AQ59" s="776"/>
      <c r="AR59" s="776"/>
      <c r="AS59" s="906"/>
    </row>
    <row r="60" spans="1:45" ht="45.6" customHeight="1">
      <c r="A60" s="774">
        <v>52</v>
      </c>
      <c r="B60" s="1525"/>
      <c r="C60" s="904" t="s">
        <v>7691</v>
      </c>
      <c r="D60" s="774" t="s">
        <v>7410</v>
      </c>
      <c r="E60" s="776"/>
      <c r="F60" s="776"/>
      <c r="G60" s="776"/>
      <c r="H60" s="776"/>
      <c r="I60" s="776"/>
      <c r="J60" s="776"/>
      <c r="K60" s="776"/>
      <c r="L60" s="776"/>
      <c r="M60" s="776"/>
      <c r="N60" s="776"/>
      <c r="O60" s="776"/>
      <c r="P60" s="776"/>
      <c r="Q60" s="776"/>
      <c r="R60" s="776"/>
      <c r="S60" s="776"/>
      <c r="T60" s="776"/>
      <c r="U60" s="776"/>
      <c r="V60" s="776"/>
      <c r="W60" s="776"/>
      <c r="X60" s="776"/>
      <c r="Y60" s="776"/>
      <c r="Z60" s="776"/>
      <c r="AA60" s="776"/>
      <c r="AB60" s="776"/>
      <c r="AC60" s="776"/>
      <c r="AD60" s="776"/>
      <c r="AE60" s="776"/>
      <c r="AF60" s="776"/>
      <c r="AG60" s="776"/>
      <c r="AH60" s="776"/>
      <c r="AI60" s="776"/>
      <c r="AJ60" s="776"/>
      <c r="AK60" s="776"/>
      <c r="AL60" s="776"/>
      <c r="AM60" s="776"/>
      <c r="AN60" s="776"/>
      <c r="AO60" s="776"/>
      <c r="AP60" s="776"/>
      <c r="AQ60" s="776"/>
      <c r="AR60" s="776"/>
      <c r="AS60" s="907"/>
    </row>
    <row r="61" spans="1:45" ht="45.6" customHeight="1">
      <c r="A61" s="774">
        <v>53</v>
      </c>
      <c r="B61" s="1525"/>
      <c r="C61" s="904" t="s">
        <v>7692</v>
      </c>
      <c r="D61" s="774" t="s">
        <v>7410</v>
      </c>
      <c r="E61" s="776"/>
      <c r="F61" s="776"/>
      <c r="G61" s="776"/>
      <c r="H61" s="776"/>
      <c r="I61" s="776"/>
      <c r="J61" s="776"/>
      <c r="K61" s="776"/>
      <c r="L61" s="776"/>
      <c r="M61" s="776"/>
      <c r="N61" s="776"/>
      <c r="O61" s="776"/>
      <c r="P61" s="776"/>
      <c r="Q61" s="776"/>
      <c r="R61" s="776"/>
      <c r="S61" s="776"/>
      <c r="T61" s="776"/>
      <c r="U61" s="776"/>
      <c r="V61" s="776"/>
      <c r="W61" s="776"/>
      <c r="X61" s="776"/>
      <c r="Y61" s="776"/>
      <c r="Z61" s="776"/>
      <c r="AA61" s="776"/>
      <c r="AB61" s="776"/>
      <c r="AC61" s="776"/>
      <c r="AD61" s="776"/>
      <c r="AE61" s="776"/>
      <c r="AF61" s="776"/>
      <c r="AG61" s="776"/>
      <c r="AH61" s="776"/>
      <c r="AI61" s="776"/>
      <c r="AJ61" s="776"/>
      <c r="AK61" s="776"/>
      <c r="AL61" s="776"/>
      <c r="AM61" s="776"/>
      <c r="AN61" s="776"/>
      <c r="AO61" s="776"/>
      <c r="AP61" s="776"/>
      <c r="AQ61" s="776"/>
      <c r="AR61" s="776"/>
      <c r="AS61" s="906"/>
    </row>
    <row r="62" spans="1:45" ht="45.6" customHeight="1">
      <c r="A62" s="774">
        <v>54</v>
      </c>
      <c r="B62" s="1525"/>
      <c r="C62" s="904" t="s">
        <v>7693</v>
      </c>
      <c r="D62" s="774" t="s">
        <v>7410</v>
      </c>
      <c r="E62" s="776"/>
      <c r="F62" s="776"/>
      <c r="G62" s="776"/>
      <c r="H62" s="776"/>
      <c r="I62" s="776"/>
      <c r="J62" s="776"/>
      <c r="K62" s="776"/>
      <c r="L62" s="776"/>
      <c r="M62" s="776"/>
      <c r="N62" s="776"/>
      <c r="O62" s="776"/>
      <c r="P62" s="776"/>
      <c r="Q62" s="776"/>
      <c r="R62" s="776"/>
      <c r="S62" s="776"/>
      <c r="T62" s="776"/>
      <c r="U62" s="776"/>
      <c r="V62" s="776"/>
      <c r="W62" s="776"/>
      <c r="X62" s="776"/>
      <c r="Y62" s="776"/>
      <c r="Z62" s="776"/>
      <c r="AA62" s="776"/>
      <c r="AB62" s="776"/>
      <c r="AC62" s="776"/>
      <c r="AD62" s="776"/>
      <c r="AE62" s="776"/>
      <c r="AF62" s="776"/>
      <c r="AG62" s="776"/>
      <c r="AH62" s="776"/>
      <c r="AI62" s="776"/>
      <c r="AJ62" s="776"/>
      <c r="AK62" s="776"/>
      <c r="AL62" s="776"/>
      <c r="AM62" s="776"/>
      <c r="AN62" s="776"/>
      <c r="AO62" s="776"/>
      <c r="AP62" s="776"/>
      <c r="AQ62" s="776"/>
      <c r="AR62" s="776"/>
      <c r="AS62" s="907"/>
    </row>
    <row r="63" spans="1:45" ht="45.6" customHeight="1">
      <c r="A63" s="774">
        <v>55</v>
      </c>
      <c r="B63" s="1525"/>
      <c r="C63" s="904" t="s">
        <v>7694</v>
      </c>
      <c r="D63" s="774" t="s">
        <v>7410</v>
      </c>
      <c r="E63" s="776"/>
      <c r="F63" s="776"/>
      <c r="G63" s="776"/>
      <c r="H63" s="776"/>
      <c r="I63" s="776"/>
      <c r="J63" s="776"/>
      <c r="K63" s="776"/>
      <c r="L63" s="776"/>
      <c r="M63" s="776"/>
      <c r="N63" s="776"/>
      <c r="O63" s="776"/>
      <c r="P63" s="776"/>
      <c r="Q63" s="776"/>
      <c r="R63" s="776"/>
      <c r="S63" s="776"/>
      <c r="T63" s="776"/>
      <c r="U63" s="776"/>
      <c r="V63" s="776"/>
      <c r="W63" s="776"/>
      <c r="X63" s="776"/>
      <c r="Y63" s="776"/>
      <c r="Z63" s="776"/>
      <c r="AA63" s="776"/>
      <c r="AB63" s="776"/>
      <c r="AC63" s="776"/>
      <c r="AD63" s="776"/>
      <c r="AE63" s="776"/>
      <c r="AF63" s="776"/>
      <c r="AG63" s="776"/>
      <c r="AH63" s="776"/>
      <c r="AI63" s="776"/>
      <c r="AJ63" s="776"/>
      <c r="AK63" s="776"/>
      <c r="AL63" s="776"/>
      <c r="AM63" s="776"/>
      <c r="AN63" s="776"/>
      <c r="AO63" s="776"/>
      <c r="AP63" s="776"/>
      <c r="AQ63" s="776"/>
      <c r="AR63" s="776"/>
      <c r="AS63" s="906"/>
    </row>
    <row r="64" spans="1:45" ht="45.6" customHeight="1">
      <c r="A64" s="774">
        <v>56</v>
      </c>
      <c r="B64" s="1525"/>
      <c r="C64" s="904" t="s">
        <v>7695</v>
      </c>
      <c r="D64" s="774" t="s">
        <v>7410</v>
      </c>
      <c r="E64" s="776"/>
      <c r="F64" s="776"/>
      <c r="G64" s="776"/>
      <c r="H64" s="776"/>
      <c r="I64" s="776"/>
      <c r="J64" s="776"/>
      <c r="K64" s="776"/>
      <c r="L64" s="776"/>
      <c r="M64" s="776"/>
      <c r="N64" s="776"/>
      <c r="O64" s="776"/>
      <c r="P64" s="776"/>
      <c r="Q64" s="776"/>
      <c r="R64" s="776"/>
      <c r="S64" s="776"/>
      <c r="T64" s="776"/>
      <c r="U64" s="776"/>
      <c r="V64" s="776"/>
      <c r="W64" s="776"/>
      <c r="X64" s="776"/>
      <c r="Y64" s="776"/>
      <c r="Z64" s="776"/>
      <c r="AA64" s="776"/>
      <c r="AB64" s="776"/>
      <c r="AC64" s="776"/>
      <c r="AD64" s="776"/>
      <c r="AE64" s="776"/>
      <c r="AF64" s="776"/>
      <c r="AG64" s="776"/>
      <c r="AH64" s="776"/>
      <c r="AI64" s="776"/>
      <c r="AJ64" s="776"/>
      <c r="AK64" s="776"/>
      <c r="AL64" s="776"/>
      <c r="AM64" s="776"/>
      <c r="AN64" s="776"/>
      <c r="AO64" s="776"/>
      <c r="AP64" s="776"/>
      <c r="AQ64" s="776"/>
      <c r="AR64" s="776"/>
      <c r="AS64" s="907"/>
    </row>
    <row r="65" spans="1:45" ht="45.6" customHeight="1">
      <c r="A65" s="774">
        <v>57</v>
      </c>
      <c r="B65" s="1525"/>
      <c r="C65" s="904" t="s">
        <v>7696</v>
      </c>
      <c r="D65" s="774" t="s">
        <v>7410</v>
      </c>
      <c r="E65" s="776"/>
      <c r="F65" s="776"/>
      <c r="G65" s="776"/>
      <c r="H65" s="776"/>
      <c r="I65" s="776"/>
      <c r="J65" s="776"/>
      <c r="K65" s="776"/>
      <c r="L65" s="776"/>
      <c r="M65" s="776"/>
      <c r="N65" s="776"/>
      <c r="O65" s="776"/>
      <c r="P65" s="776"/>
      <c r="Q65" s="776"/>
      <c r="R65" s="776"/>
      <c r="S65" s="776"/>
      <c r="T65" s="776"/>
      <c r="U65" s="776"/>
      <c r="V65" s="776"/>
      <c r="W65" s="776"/>
      <c r="X65" s="776"/>
      <c r="Y65" s="776"/>
      <c r="Z65" s="776"/>
      <c r="AA65" s="776"/>
      <c r="AB65" s="776"/>
      <c r="AC65" s="776"/>
      <c r="AD65" s="776"/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6"/>
      <c r="AQ65" s="776"/>
      <c r="AR65" s="776"/>
      <c r="AS65" s="906"/>
    </row>
    <row r="66" spans="1:45" ht="45.6" customHeight="1">
      <c r="A66" s="774">
        <v>58</v>
      </c>
      <c r="B66" s="1525"/>
      <c r="C66" s="904" t="s">
        <v>7697</v>
      </c>
      <c r="D66" s="774" t="s">
        <v>7410</v>
      </c>
      <c r="E66" s="776"/>
      <c r="F66" s="776"/>
      <c r="G66" s="776"/>
      <c r="H66" s="776"/>
      <c r="I66" s="776"/>
      <c r="J66" s="776"/>
      <c r="K66" s="776"/>
      <c r="L66" s="776"/>
      <c r="M66" s="776"/>
      <c r="N66" s="776"/>
      <c r="O66" s="776"/>
      <c r="P66" s="776"/>
      <c r="Q66" s="776"/>
      <c r="R66" s="776"/>
      <c r="S66" s="776"/>
      <c r="T66" s="776"/>
      <c r="U66" s="776"/>
      <c r="V66" s="776"/>
      <c r="W66" s="776"/>
      <c r="X66" s="776"/>
      <c r="Y66" s="776"/>
      <c r="Z66" s="776"/>
      <c r="AA66" s="776"/>
      <c r="AB66" s="776"/>
      <c r="AC66" s="776"/>
      <c r="AD66" s="776"/>
      <c r="AE66" s="776"/>
      <c r="AF66" s="776"/>
      <c r="AG66" s="776"/>
      <c r="AH66" s="776"/>
      <c r="AI66" s="776"/>
      <c r="AJ66" s="776"/>
      <c r="AK66" s="776"/>
      <c r="AL66" s="776"/>
      <c r="AM66" s="776"/>
      <c r="AN66" s="776"/>
      <c r="AO66" s="776"/>
      <c r="AP66" s="776"/>
      <c r="AQ66" s="776"/>
      <c r="AR66" s="776"/>
      <c r="AS66" s="907"/>
    </row>
    <row r="67" spans="1:45" ht="45.6" customHeight="1">
      <c r="A67" s="774">
        <v>59</v>
      </c>
      <c r="B67" s="1525"/>
      <c r="C67" s="904" t="s">
        <v>12153</v>
      </c>
      <c r="D67" s="774" t="s">
        <v>7410</v>
      </c>
      <c r="E67" s="776"/>
      <c r="F67" s="776"/>
      <c r="G67" s="776"/>
      <c r="H67" s="776"/>
      <c r="I67" s="776"/>
      <c r="J67" s="776"/>
      <c r="K67" s="776"/>
      <c r="L67" s="776"/>
      <c r="M67" s="776"/>
      <c r="N67" s="776"/>
      <c r="O67" s="776"/>
      <c r="P67" s="776"/>
      <c r="Q67" s="776"/>
      <c r="R67" s="776"/>
      <c r="S67" s="776"/>
      <c r="T67" s="776"/>
      <c r="U67" s="776"/>
      <c r="V67" s="776"/>
      <c r="W67" s="776"/>
      <c r="X67" s="776"/>
      <c r="Y67" s="776"/>
      <c r="Z67" s="776"/>
      <c r="AA67" s="776"/>
      <c r="AB67" s="776"/>
      <c r="AC67" s="776"/>
      <c r="AD67" s="776"/>
      <c r="AE67" s="776"/>
      <c r="AF67" s="776"/>
      <c r="AG67" s="776"/>
      <c r="AH67" s="776"/>
      <c r="AI67" s="776"/>
      <c r="AJ67" s="776"/>
      <c r="AK67" s="776"/>
      <c r="AL67" s="776"/>
      <c r="AM67" s="776"/>
      <c r="AN67" s="776"/>
      <c r="AO67" s="776"/>
      <c r="AP67" s="776"/>
      <c r="AQ67" s="776"/>
      <c r="AR67" s="776"/>
      <c r="AS67" s="906"/>
    </row>
    <row r="68" spans="1:45" ht="45.6" customHeight="1">
      <c r="A68" s="774">
        <v>60</v>
      </c>
      <c r="B68" s="1525"/>
      <c r="C68" s="904" t="s">
        <v>12162</v>
      </c>
      <c r="D68" s="774" t="s">
        <v>7410</v>
      </c>
      <c r="E68" s="776"/>
      <c r="F68" s="776"/>
      <c r="G68" s="776"/>
      <c r="H68" s="776"/>
      <c r="I68" s="776"/>
      <c r="J68" s="776"/>
      <c r="K68" s="776"/>
      <c r="L68" s="776"/>
      <c r="M68" s="776"/>
      <c r="N68" s="776"/>
      <c r="O68" s="776"/>
      <c r="P68" s="776"/>
      <c r="Q68" s="776"/>
      <c r="R68" s="776"/>
      <c r="S68" s="776"/>
      <c r="T68" s="776"/>
      <c r="U68" s="776"/>
      <c r="V68" s="776"/>
      <c r="W68" s="776"/>
      <c r="X68" s="776"/>
      <c r="Y68" s="776"/>
      <c r="Z68" s="776"/>
      <c r="AA68" s="776"/>
      <c r="AB68" s="776"/>
      <c r="AC68" s="776"/>
      <c r="AD68" s="776"/>
      <c r="AE68" s="776"/>
      <c r="AF68" s="776"/>
      <c r="AG68" s="776"/>
      <c r="AH68" s="776"/>
      <c r="AI68" s="776"/>
      <c r="AJ68" s="776"/>
      <c r="AK68" s="776"/>
      <c r="AL68" s="776"/>
      <c r="AM68" s="776"/>
      <c r="AN68" s="776"/>
      <c r="AO68" s="776"/>
      <c r="AP68" s="776"/>
      <c r="AQ68" s="776"/>
      <c r="AR68" s="776"/>
      <c r="AS68" s="907"/>
    </row>
    <row r="69" spans="1:45" ht="45.6" customHeight="1">
      <c r="A69" s="774">
        <v>61</v>
      </c>
      <c r="B69" s="1525"/>
      <c r="C69" s="904" t="s">
        <v>12152</v>
      </c>
      <c r="D69" s="774" t="s">
        <v>7410</v>
      </c>
      <c r="E69" s="776"/>
      <c r="F69" s="776"/>
      <c r="G69" s="776"/>
      <c r="H69" s="776"/>
      <c r="I69" s="776"/>
      <c r="J69" s="776"/>
      <c r="K69" s="776"/>
      <c r="L69" s="776"/>
      <c r="M69" s="776"/>
      <c r="N69" s="776"/>
      <c r="O69" s="776"/>
      <c r="P69" s="776"/>
      <c r="Q69" s="776"/>
      <c r="R69" s="776"/>
      <c r="S69" s="776"/>
      <c r="T69" s="776"/>
      <c r="U69" s="776"/>
      <c r="V69" s="776"/>
      <c r="W69" s="776"/>
      <c r="X69" s="776"/>
      <c r="Y69" s="776"/>
      <c r="Z69" s="776"/>
      <c r="AA69" s="776"/>
      <c r="AB69" s="776"/>
      <c r="AC69" s="776"/>
      <c r="AD69" s="776"/>
      <c r="AE69" s="776"/>
      <c r="AF69" s="776"/>
      <c r="AG69" s="776"/>
      <c r="AH69" s="776"/>
      <c r="AI69" s="776"/>
      <c r="AJ69" s="776"/>
      <c r="AK69" s="776"/>
      <c r="AL69" s="776"/>
      <c r="AM69" s="776"/>
      <c r="AN69" s="776"/>
      <c r="AO69" s="776"/>
      <c r="AP69" s="776"/>
      <c r="AQ69" s="776"/>
      <c r="AR69" s="776"/>
      <c r="AS69" s="906"/>
    </row>
    <row r="70" spans="1:45" ht="45.6" customHeight="1">
      <c r="A70" s="774">
        <v>62</v>
      </c>
      <c r="B70" s="1525"/>
      <c r="C70" s="904" t="s">
        <v>12151</v>
      </c>
      <c r="D70" s="774" t="s">
        <v>7410</v>
      </c>
      <c r="E70" s="776"/>
      <c r="F70" s="776"/>
      <c r="G70" s="776"/>
      <c r="H70" s="776"/>
      <c r="I70" s="776"/>
      <c r="J70" s="776"/>
      <c r="K70" s="776"/>
      <c r="L70" s="776"/>
      <c r="M70" s="776"/>
      <c r="N70" s="776"/>
      <c r="O70" s="776"/>
      <c r="P70" s="776"/>
      <c r="Q70" s="776"/>
      <c r="R70" s="776"/>
      <c r="S70" s="776"/>
      <c r="T70" s="776"/>
      <c r="U70" s="776"/>
      <c r="V70" s="776"/>
      <c r="W70" s="776"/>
      <c r="X70" s="776"/>
      <c r="Y70" s="776"/>
      <c r="Z70" s="776"/>
      <c r="AA70" s="776"/>
      <c r="AB70" s="776"/>
      <c r="AC70" s="776"/>
      <c r="AD70" s="776"/>
      <c r="AE70" s="776"/>
      <c r="AF70" s="776"/>
      <c r="AG70" s="776"/>
      <c r="AH70" s="776"/>
      <c r="AI70" s="776"/>
      <c r="AJ70" s="776"/>
      <c r="AK70" s="776"/>
      <c r="AL70" s="776"/>
      <c r="AM70" s="776"/>
      <c r="AN70" s="776"/>
      <c r="AO70" s="776"/>
      <c r="AP70" s="776"/>
      <c r="AQ70" s="776"/>
      <c r="AR70" s="776"/>
      <c r="AS70" s="907"/>
    </row>
    <row r="71" spans="1:45" ht="45.6" customHeight="1">
      <c r="A71" s="774">
        <v>63</v>
      </c>
      <c r="B71" s="1525"/>
      <c r="C71" s="904" t="s">
        <v>7698</v>
      </c>
      <c r="D71" s="774" t="s">
        <v>7410</v>
      </c>
      <c r="E71" s="776"/>
      <c r="F71" s="776"/>
      <c r="G71" s="776"/>
      <c r="H71" s="776"/>
      <c r="I71" s="776"/>
      <c r="J71" s="776"/>
      <c r="K71" s="776"/>
      <c r="L71" s="776"/>
      <c r="M71" s="776"/>
      <c r="N71" s="776"/>
      <c r="O71" s="776"/>
      <c r="P71" s="776"/>
      <c r="Q71" s="776"/>
      <c r="R71" s="776"/>
      <c r="S71" s="776"/>
      <c r="T71" s="776"/>
      <c r="U71" s="776"/>
      <c r="V71" s="776"/>
      <c r="W71" s="776"/>
      <c r="X71" s="776"/>
      <c r="Y71" s="776"/>
      <c r="Z71" s="776"/>
      <c r="AA71" s="776"/>
      <c r="AB71" s="776"/>
      <c r="AC71" s="776"/>
      <c r="AD71" s="776"/>
      <c r="AE71" s="776"/>
      <c r="AF71" s="776"/>
      <c r="AG71" s="776"/>
      <c r="AH71" s="776"/>
      <c r="AI71" s="776"/>
      <c r="AJ71" s="776"/>
      <c r="AK71" s="776"/>
      <c r="AL71" s="776"/>
      <c r="AM71" s="776"/>
      <c r="AN71" s="776"/>
      <c r="AO71" s="776"/>
      <c r="AP71" s="776"/>
      <c r="AQ71" s="776"/>
      <c r="AR71" s="776"/>
      <c r="AS71" s="906"/>
    </row>
    <row r="72" spans="1:45" ht="45.6" customHeight="1">
      <c r="A72" s="774">
        <v>64</v>
      </c>
      <c r="B72" s="1525"/>
      <c r="C72" s="904" t="s">
        <v>7704</v>
      </c>
      <c r="D72" s="774" t="s">
        <v>7410</v>
      </c>
      <c r="E72" s="776"/>
      <c r="F72" s="776"/>
      <c r="G72" s="776"/>
      <c r="H72" s="776"/>
      <c r="I72" s="776"/>
      <c r="J72" s="776"/>
      <c r="K72" s="776"/>
      <c r="L72" s="776"/>
      <c r="M72" s="776"/>
      <c r="N72" s="776"/>
      <c r="O72" s="776"/>
      <c r="P72" s="776"/>
      <c r="Q72" s="776"/>
      <c r="R72" s="776"/>
      <c r="S72" s="776"/>
      <c r="T72" s="776"/>
      <c r="U72" s="776"/>
      <c r="V72" s="776"/>
      <c r="W72" s="776"/>
      <c r="X72" s="776"/>
      <c r="Y72" s="776"/>
      <c r="Z72" s="776"/>
      <c r="AA72" s="776"/>
      <c r="AB72" s="776"/>
      <c r="AC72" s="776"/>
      <c r="AD72" s="776"/>
      <c r="AE72" s="776"/>
      <c r="AF72" s="776"/>
      <c r="AG72" s="776"/>
      <c r="AH72" s="776"/>
      <c r="AI72" s="776"/>
      <c r="AJ72" s="776"/>
      <c r="AK72" s="776"/>
      <c r="AL72" s="776"/>
      <c r="AM72" s="776"/>
      <c r="AN72" s="776"/>
      <c r="AO72" s="776"/>
      <c r="AP72" s="776"/>
      <c r="AQ72" s="776"/>
      <c r="AR72" s="776"/>
      <c r="AS72" s="907"/>
    </row>
    <row r="73" spans="1:45" ht="45.6" customHeight="1">
      <c r="A73" s="774">
        <v>65</v>
      </c>
      <c r="B73" s="1525"/>
      <c r="C73" s="904" t="s">
        <v>7707</v>
      </c>
      <c r="D73" s="774" t="s">
        <v>7410</v>
      </c>
      <c r="E73" s="776"/>
      <c r="F73" s="776"/>
      <c r="G73" s="776"/>
      <c r="H73" s="776"/>
      <c r="I73" s="776"/>
      <c r="J73" s="776"/>
      <c r="K73" s="776"/>
      <c r="L73" s="776"/>
      <c r="M73" s="776"/>
      <c r="N73" s="776"/>
      <c r="O73" s="776"/>
      <c r="P73" s="776"/>
      <c r="Q73" s="776"/>
      <c r="R73" s="776"/>
      <c r="S73" s="776"/>
      <c r="T73" s="776"/>
      <c r="U73" s="776"/>
      <c r="V73" s="776"/>
      <c r="W73" s="776"/>
      <c r="X73" s="776"/>
      <c r="Y73" s="776"/>
      <c r="Z73" s="776"/>
      <c r="AA73" s="776"/>
      <c r="AB73" s="776"/>
      <c r="AC73" s="776"/>
      <c r="AD73" s="776"/>
      <c r="AE73" s="776"/>
      <c r="AF73" s="776"/>
      <c r="AG73" s="776"/>
      <c r="AH73" s="776"/>
      <c r="AI73" s="776"/>
      <c r="AJ73" s="776"/>
      <c r="AK73" s="776"/>
      <c r="AL73" s="776"/>
      <c r="AM73" s="776"/>
      <c r="AN73" s="776"/>
      <c r="AO73" s="776"/>
      <c r="AP73" s="776"/>
      <c r="AQ73" s="776"/>
      <c r="AR73" s="776"/>
      <c r="AS73" s="906"/>
    </row>
    <row r="74" spans="1:45" ht="45.6" customHeight="1">
      <c r="A74" s="774">
        <v>66</v>
      </c>
      <c r="B74" s="1525"/>
      <c r="C74" s="904" t="s">
        <v>7710</v>
      </c>
      <c r="D74" s="774" t="s">
        <v>7410</v>
      </c>
      <c r="E74" s="776"/>
      <c r="F74" s="776"/>
      <c r="G74" s="776"/>
      <c r="H74" s="776"/>
      <c r="I74" s="776"/>
      <c r="J74" s="776"/>
      <c r="K74" s="776"/>
      <c r="L74" s="776"/>
      <c r="M74" s="776"/>
      <c r="N74" s="776"/>
      <c r="O74" s="776"/>
      <c r="P74" s="776"/>
      <c r="Q74" s="776"/>
      <c r="R74" s="776"/>
      <c r="S74" s="776"/>
      <c r="T74" s="776"/>
      <c r="U74" s="776"/>
      <c r="V74" s="776"/>
      <c r="W74" s="776"/>
      <c r="X74" s="776"/>
      <c r="Y74" s="776"/>
      <c r="Z74" s="776"/>
      <c r="AA74" s="776"/>
      <c r="AB74" s="776"/>
      <c r="AC74" s="776"/>
      <c r="AD74" s="776"/>
      <c r="AE74" s="776"/>
      <c r="AF74" s="776"/>
      <c r="AG74" s="776"/>
      <c r="AH74" s="776"/>
      <c r="AI74" s="776"/>
      <c r="AJ74" s="776"/>
      <c r="AK74" s="776"/>
      <c r="AL74" s="776"/>
      <c r="AM74" s="776"/>
      <c r="AN74" s="776"/>
      <c r="AO74" s="776"/>
      <c r="AP74" s="776"/>
      <c r="AQ74" s="776"/>
      <c r="AR74" s="776"/>
      <c r="AS74" s="907"/>
    </row>
    <row r="75" spans="1:45" ht="45.6" customHeight="1">
      <c r="A75" s="774">
        <v>67</v>
      </c>
      <c r="B75" s="1525"/>
      <c r="C75" s="904" t="s">
        <v>7712</v>
      </c>
      <c r="D75" s="774" t="s">
        <v>7410</v>
      </c>
      <c r="E75" s="776"/>
      <c r="F75" s="776"/>
      <c r="G75" s="776"/>
      <c r="H75" s="776"/>
      <c r="I75" s="776"/>
      <c r="J75" s="776"/>
      <c r="K75" s="776"/>
      <c r="L75" s="776"/>
      <c r="M75" s="776"/>
      <c r="N75" s="776"/>
      <c r="O75" s="776"/>
      <c r="P75" s="776"/>
      <c r="Q75" s="776"/>
      <c r="R75" s="776"/>
      <c r="S75" s="776"/>
      <c r="T75" s="776"/>
      <c r="U75" s="776"/>
      <c r="V75" s="776"/>
      <c r="W75" s="776"/>
      <c r="X75" s="776"/>
      <c r="Y75" s="776"/>
      <c r="Z75" s="776"/>
      <c r="AA75" s="776"/>
      <c r="AB75" s="776"/>
      <c r="AC75" s="776"/>
      <c r="AD75" s="776"/>
      <c r="AE75" s="776"/>
      <c r="AF75" s="776"/>
      <c r="AG75" s="776"/>
      <c r="AH75" s="776"/>
      <c r="AI75" s="776"/>
      <c r="AJ75" s="776"/>
      <c r="AK75" s="776"/>
      <c r="AL75" s="776"/>
      <c r="AM75" s="776"/>
      <c r="AN75" s="776"/>
      <c r="AO75" s="776"/>
      <c r="AP75" s="776"/>
      <c r="AQ75" s="776"/>
      <c r="AR75" s="776"/>
      <c r="AS75" s="906"/>
    </row>
    <row r="76" spans="1:45" ht="45.6" customHeight="1">
      <c r="A76" s="774">
        <v>68</v>
      </c>
      <c r="B76" s="1525"/>
      <c r="C76" s="904" t="s">
        <v>7714</v>
      </c>
      <c r="D76" s="774" t="s">
        <v>7410</v>
      </c>
      <c r="E76" s="776"/>
      <c r="F76" s="776"/>
      <c r="G76" s="776"/>
      <c r="H76" s="776"/>
      <c r="I76" s="776"/>
      <c r="J76" s="776"/>
      <c r="K76" s="776"/>
      <c r="L76" s="776"/>
      <c r="M76" s="776"/>
      <c r="N76" s="776"/>
      <c r="O76" s="776"/>
      <c r="P76" s="776"/>
      <c r="Q76" s="776"/>
      <c r="R76" s="776"/>
      <c r="S76" s="776"/>
      <c r="T76" s="776"/>
      <c r="U76" s="776"/>
      <c r="V76" s="776"/>
      <c r="W76" s="776"/>
      <c r="X76" s="776"/>
      <c r="Y76" s="776"/>
      <c r="Z76" s="776"/>
      <c r="AA76" s="776"/>
      <c r="AB76" s="776"/>
      <c r="AC76" s="776"/>
      <c r="AD76" s="776"/>
      <c r="AE76" s="776"/>
      <c r="AF76" s="776"/>
      <c r="AG76" s="776"/>
      <c r="AH76" s="776"/>
      <c r="AI76" s="776"/>
      <c r="AJ76" s="776"/>
      <c r="AK76" s="776"/>
      <c r="AL76" s="776"/>
      <c r="AM76" s="776"/>
      <c r="AN76" s="776"/>
      <c r="AO76" s="776"/>
      <c r="AP76" s="776"/>
      <c r="AQ76" s="776"/>
      <c r="AR76" s="776"/>
      <c r="AS76" s="907"/>
    </row>
    <row r="77" spans="1:45" ht="45.6" customHeight="1">
      <c r="A77" s="774">
        <v>69</v>
      </c>
      <c r="B77" s="1525"/>
      <c r="C77" s="904" t="s">
        <v>7716</v>
      </c>
      <c r="D77" s="774" t="s">
        <v>7410</v>
      </c>
      <c r="E77" s="776"/>
      <c r="F77" s="776"/>
      <c r="G77" s="776"/>
      <c r="H77" s="776"/>
      <c r="I77" s="776"/>
      <c r="J77" s="776"/>
      <c r="K77" s="776"/>
      <c r="L77" s="776"/>
      <c r="M77" s="776"/>
      <c r="N77" s="776"/>
      <c r="O77" s="776"/>
      <c r="P77" s="776"/>
      <c r="Q77" s="776"/>
      <c r="R77" s="776"/>
      <c r="S77" s="776"/>
      <c r="T77" s="776"/>
      <c r="U77" s="776"/>
      <c r="V77" s="776"/>
      <c r="W77" s="776"/>
      <c r="X77" s="776"/>
      <c r="Y77" s="776"/>
      <c r="Z77" s="776"/>
      <c r="AA77" s="776"/>
      <c r="AB77" s="776"/>
      <c r="AC77" s="776"/>
      <c r="AD77" s="776"/>
      <c r="AE77" s="776"/>
      <c r="AF77" s="776"/>
      <c r="AG77" s="776"/>
      <c r="AH77" s="776"/>
      <c r="AI77" s="776"/>
      <c r="AJ77" s="776"/>
      <c r="AK77" s="776"/>
      <c r="AL77" s="776"/>
      <c r="AM77" s="776"/>
      <c r="AN77" s="776"/>
      <c r="AO77" s="776"/>
      <c r="AP77" s="776"/>
      <c r="AQ77" s="776"/>
      <c r="AR77" s="776"/>
      <c r="AS77" s="906"/>
    </row>
    <row r="78" spans="1:45" ht="45.6" customHeight="1">
      <c r="A78" s="774">
        <v>70</v>
      </c>
      <c r="B78" s="1525"/>
      <c r="C78" s="904" t="s">
        <v>7722</v>
      </c>
      <c r="D78" s="774" t="s">
        <v>7410</v>
      </c>
      <c r="E78" s="776"/>
      <c r="F78" s="776"/>
      <c r="G78" s="776"/>
      <c r="H78" s="776"/>
      <c r="I78" s="776"/>
      <c r="J78" s="776"/>
      <c r="K78" s="776"/>
      <c r="L78" s="776"/>
      <c r="M78" s="776"/>
      <c r="N78" s="776"/>
      <c r="O78" s="776"/>
      <c r="P78" s="776"/>
      <c r="Q78" s="776"/>
      <c r="R78" s="776"/>
      <c r="S78" s="776"/>
      <c r="T78" s="776"/>
      <c r="U78" s="776"/>
      <c r="V78" s="776"/>
      <c r="W78" s="776"/>
      <c r="X78" s="776"/>
      <c r="Y78" s="776"/>
      <c r="Z78" s="776"/>
      <c r="AA78" s="776"/>
      <c r="AB78" s="776"/>
      <c r="AC78" s="776"/>
      <c r="AD78" s="776"/>
      <c r="AE78" s="776"/>
      <c r="AF78" s="776"/>
      <c r="AG78" s="776"/>
      <c r="AH78" s="776"/>
      <c r="AI78" s="776"/>
      <c r="AJ78" s="776"/>
      <c r="AK78" s="776"/>
      <c r="AL78" s="776"/>
      <c r="AM78" s="776"/>
      <c r="AN78" s="776"/>
      <c r="AO78" s="776"/>
      <c r="AP78" s="776"/>
      <c r="AQ78" s="776"/>
      <c r="AR78" s="776"/>
      <c r="AS78" s="907"/>
    </row>
    <row r="79" spans="1:45" ht="45.6" customHeight="1">
      <c r="A79" s="774">
        <v>71</v>
      </c>
      <c r="B79" s="1525"/>
      <c r="C79" s="904" t="s">
        <v>7723</v>
      </c>
      <c r="D79" s="774" t="s">
        <v>7410</v>
      </c>
      <c r="E79" s="776"/>
      <c r="F79" s="776"/>
      <c r="G79" s="776"/>
      <c r="H79" s="776"/>
      <c r="I79" s="776"/>
      <c r="J79" s="776"/>
      <c r="K79" s="776"/>
      <c r="L79" s="776"/>
      <c r="M79" s="776"/>
      <c r="N79" s="776"/>
      <c r="O79" s="776"/>
      <c r="P79" s="776"/>
      <c r="Q79" s="776"/>
      <c r="R79" s="776"/>
      <c r="S79" s="776"/>
      <c r="T79" s="776"/>
      <c r="U79" s="776"/>
      <c r="V79" s="776"/>
      <c r="W79" s="776"/>
      <c r="X79" s="776"/>
      <c r="Y79" s="776"/>
      <c r="Z79" s="776"/>
      <c r="AA79" s="776"/>
      <c r="AB79" s="776"/>
      <c r="AC79" s="776"/>
      <c r="AD79" s="776"/>
      <c r="AE79" s="776"/>
      <c r="AF79" s="776"/>
      <c r="AG79" s="776"/>
      <c r="AH79" s="776"/>
      <c r="AI79" s="776"/>
      <c r="AJ79" s="776"/>
      <c r="AK79" s="776"/>
      <c r="AL79" s="776"/>
      <c r="AM79" s="776"/>
      <c r="AN79" s="776"/>
      <c r="AO79" s="776"/>
      <c r="AP79" s="776"/>
      <c r="AQ79" s="776"/>
      <c r="AR79" s="776"/>
      <c r="AS79" s="906"/>
    </row>
    <row r="80" spans="1:45" ht="45.6" customHeight="1">
      <c r="A80" s="774">
        <v>72</v>
      </c>
      <c r="B80" s="1525"/>
      <c r="C80" s="904" t="s">
        <v>7725</v>
      </c>
      <c r="D80" s="774" t="s">
        <v>7410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908"/>
    </row>
    <row r="81" spans="1:46" ht="45.6" customHeight="1">
      <c r="A81" s="774">
        <v>73</v>
      </c>
      <c r="B81" s="1525"/>
      <c r="C81" s="904" t="s">
        <v>7726</v>
      </c>
      <c r="D81" s="774" t="s">
        <v>7410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908"/>
    </row>
    <row r="82" spans="1:46" ht="45.6" customHeight="1">
      <c r="A82" s="774">
        <v>74</v>
      </c>
      <c r="B82" s="1525"/>
      <c r="C82" s="904" t="s">
        <v>7727</v>
      </c>
      <c r="D82" s="774" t="s">
        <v>7410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908"/>
    </row>
    <row r="83" spans="1:46" ht="45.6" customHeight="1">
      <c r="A83" s="774">
        <v>75</v>
      </c>
      <c r="B83" s="1525"/>
      <c r="C83" s="904" t="s">
        <v>7728</v>
      </c>
      <c r="D83" s="774" t="s">
        <v>7410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908"/>
    </row>
    <row r="84" spans="1:46" ht="45.6" customHeight="1">
      <c r="A84" s="774">
        <v>76</v>
      </c>
      <c r="B84" s="1525"/>
      <c r="C84" s="904" t="s">
        <v>9414</v>
      </c>
      <c r="D84" s="774" t="s">
        <v>7410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908"/>
    </row>
    <row r="85" spans="1:46" ht="45.6" customHeight="1">
      <c r="A85" s="774">
        <v>77</v>
      </c>
      <c r="B85" s="1525"/>
      <c r="C85" s="904" t="s">
        <v>7730</v>
      </c>
      <c r="D85" s="774" t="s">
        <v>7410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908"/>
    </row>
    <row r="86" spans="1:46" ht="45.6" customHeight="1">
      <c r="A86" s="774">
        <v>78</v>
      </c>
      <c r="B86" s="1525"/>
      <c r="C86" s="904" t="s">
        <v>7732</v>
      </c>
      <c r="D86" s="774" t="s">
        <v>7410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908"/>
    </row>
    <row r="87" spans="1:46" ht="45.6" customHeight="1">
      <c r="A87" s="774">
        <v>79</v>
      </c>
      <c r="B87" s="1525"/>
      <c r="C87" s="904" t="s">
        <v>7734</v>
      </c>
      <c r="D87" s="774" t="s">
        <v>7410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908"/>
    </row>
    <row r="88" spans="1:46" ht="45.6" customHeight="1">
      <c r="A88" s="774">
        <v>80</v>
      </c>
      <c r="B88" s="1526"/>
      <c r="C88" s="904" t="s">
        <v>7735</v>
      </c>
      <c r="D88" s="774" t="s">
        <v>7410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908"/>
    </row>
    <row r="90" spans="1:46">
      <c r="A90" s="110" t="s">
        <v>13344</v>
      </c>
      <c r="B90" s="110"/>
      <c r="C90" s="110"/>
      <c r="D90" s="110"/>
      <c r="E90" s="110"/>
      <c r="F90" s="110"/>
      <c r="G90" s="110"/>
      <c r="H90" s="110"/>
      <c r="I90" s="1346" t="s">
        <v>9431</v>
      </c>
      <c r="J90" s="1346"/>
      <c r="K90" s="1346"/>
    </row>
    <row r="91" spans="1:46" ht="30">
      <c r="A91" s="897" t="s">
        <v>12821</v>
      </c>
      <c r="B91" s="897" t="s">
        <v>12513</v>
      </c>
      <c r="C91" s="897" t="s">
        <v>12514</v>
      </c>
      <c r="D91" s="601" t="s">
        <v>7648</v>
      </c>
      <c r="E91" s="601" t="s">
        <v>12516</v>
      </c>
      <c r="F91" s="897" t="s">
        <v>7741</v>
      </c>
      <c r="G91" s="601" t="s">
        <v>7743</v>
      </c>
      <c r="H91" s="896" t="s">
        <v>7741</v>
      </c>
      <c r="I91" s="909" t="s">
        <v>13347</v>
      </c>
      <c r="J91" s="251" t="s">
        <v>7652</v>
      </c>
      <c r="K91" s="251" t="s">
        <v>7653</v>
      </c>
      <c r="L91" s="251" t="s">
        <v>7653</v>
      </c>
      <c r="AT91" s="714"/>
    </row>
    <row r="92" spans="1:46">
      <c r="A92" s="766" t="s">
        <v>10847</v>
      </c>
      <c r="B92" s="766" t="s">
        <v>4054</v>
      </c>
      <c r="C92" s="16">
        <v>8</v>
      </c>
      <c r="D92" s="16">
        <v>17</v>
      </c>
      <c r="E92" s="910">
        <f>+C92*D92</f>
        <v>136</v>
      </c>
      <c r="F92" s="16" t="s">
        <v>1739</v>
      </c>
      <c r="G92" s="910">
        <f>E92/100</f>
        <v>1.36</v>
      </c>
      <c r="H92" s="16" t="s">
        <v>1724</v>
      </c>
      <c r="I92" s="16">
        <v>2</v>
      </c>
      <c r="J92" s="916"/>
      <c r="K92" s="917"/>
      <c r="L92" s="1518">
        <f>SUM(K92:K97)</f>
        <v>0</v>
      </c>
      <c r="M92" s="1519" t="s">
        <v>13492</v>
      </c>
      <c r="AT92" s="714"/>
    </row>
    <row r="93" spans="1:46">
      <c r="A93" s="778" t="s">
        <v>16058</v>
      </c>
      <c r="B93" s="778" t="s">
        <v>16797</v>
      </c>
      <c r="C93" s="16">
        <v>20</v>
      </c>
      <c r="D93" s="16">
        <v>17</v>
      </c>
      <c r="E93" s="910">
        <f t="shared" ref="E93:E101" si="0">+C93*D93</f>
        <v>340</v>
      </c>
      <c r="F93" s="16" t="s">
        <v>1739</v>
      </c>
      <c r="G93" s="910">
        <f>E93/100</f>
        <v>3.4</v>
      </c>
      <c r="H93" s="16" t="s">
        <v>1724</v>
      </c>
      <c r="I93" s="16">
        <v>4</v>
      </c>
      <c r="J93" s="916"/>
      <c r="K93" s="917"/>
      <c r="L93" s="1242"/>
      <c r="M93" s="1519"/>
      <c r="AT93" s="714"/>
    </row>
    <row r="94" spans="1:46">
      <c r="A94" s="778" t="s">
        <v>10778</v>
      </c>
      <c r="B94" s="778" t="s">
        <v>13346</v>
      </c>
      <c r="C94" s="16">
        <f>1/10</f>
        <v>0.1</v>
      </c>
      <c r="D94" s="16">
        <v>17</v>
      </c>
      <c r="E94" s="910">
        <f t="shared" si="0"/>
        <v>1.7000000000000002</v>
      </c>
      <c r="F94" s="16" t="s">
        <v>1724</v>
      </c>
      <c r="G94" s="910">
        <v>2</v>
      </c>
      <c r="H94" s="16" t="s">
        <v>1724</v>
      </c>
      <c r="I94" s="16">
        <v>2</v>
      </c>
      <c r="J94" s="916"/>
      <c r="K94" s="917"/>
      <c r="L94" s="1242"/>
      <c r="M94" s="1519"/>
      <c r="AT94" s="714"/>
    </row>
    <row r="95" spans="1:46">
      <c r="A95" s="778" t="s">
        <v>11345</v>
      </c>
      <c r="B95" s="778" t="s">
        <v>4408</v>
      </c>
      <c r="C95" s="16">
        <v>4</v>
      </c>
      <c r="D95" s="16">
        <v>17</v>
      </c>
      <c r="E95" s="910">
        <f t="shared" si="0"/>
        <v>68</v>
      </c>
      <c r="F95" s="16" t="s">
        <v>1739</v>
      </c>
      <c r="G95" s="910">
        <v>68</v>
      </c>
      <c r="H95" s="16" t="s">
        <v>1739</v>
      </c>
      <c r="I95" s="16">
        <v>68</v>
      </c>
      <c r="J95" s="916"/>
      <c r="K95" s="917"/>
      <c r="L95" s="1242"/>
      <c r="M95" s="1519"/>
      <c r="AT95" s="714"/>
    </row>
    <row r="96" spans="1:46">
      <c r="A96" s="778" t="s">
        <v>11135</v>
      </c>
      <c r="B96" s="778" t="s">
        <v>4134</v>
      </c>
      <c r="C96" s="16">
        <v>20</v>
      </c>
      <c r="D96" s="16">
        <v>17</v>
      </c>
      <c r="E96" s="910">
        <f t="shared" si="0"/>
        <v>340</v>
      </c>
      <c r="F96" s="16" t="s">
        <v>1739</v>
      </c>
      <c r="G96" s="910">
        <f>E96/100</f>
        <v>3.4</v>
      </c>
      <c r="H96" s="16" t="s">
        <v>1724</v>
      </c>
      <c r="I96" s="16">
        <v>4</v>
      </c>
      <c r="J96" s="916"/>
      <c r="K96" s="917"/>
      <c r="L96" s="1242"/>
      <c r="M96" s="1519"/>
      <c r="AT96" s="714"/>
    </row>
    <row r="97" spans="1:46">
      <c r="A97" s="778" t="s">
        <v>16060</v>
      </c>
      <c r="B97" s="778" t="s">
        <v>16061</v>
      </c>
      <c r="C97" s="16">
        <v>8</v>
      </c>
      <c r="D97" s="16">
        <v>17</v>
      </c>
      <c r="E97" s="910">
        <f t="shared" si="0"/>
        <v>136</v>
      </c>
      <c r="F97" s="16" t="s">
        <v>1739</v>
      </c>
      <c r="G97" s="910">
        <f>E97/100</f>
        <v>1.36</v>
      </c>
      <c r="H97" s="16" t="s">
        <v>1724</v>
      </c>
      <c r="I97" s="16">
        <v>2</v>
      </c>
      <c r="J97" s="916"/>
      <c r="K97" s="917"/>
      <c r="L97" s="1238"/>
      <c r="M97" s="1519"/>
      <c r="AT97" s="714"/>
    </row>
    <row r="98" spans="1:46">
      <c r="A98" s="778" t="s">
        <v>10964</v>
      </c>
      <c r="B98" s="778" t="s">
        <v>4012</v>
      </c>
      <c r="C98" s="16">
        <f>1/8</f>
        <v>0.125</v>
      </c>
      <c r="D98" s="16">
        <v>17</v>
      </c>
      <c r="E98" s="910">
        <f t="shared" si="0"/>
        <v>2.125</v>
      </c>
      <c r="F98" s="16" t="s">
        <v>1739</v>
      </c>
      <c r="G98" s="910">
        <v>3</v>
      </c>
      <c r="H98" s="16" t="s">
        <v>1739</v>
      </c>
      <c r="I98" s="16">
        <v>3</v>
      </c>
      <c r="J98" s="916"/>
      <c r="K98" s="917"/>
      <c r="L98" s="1381" t="s">
        <v>13493</v>
      </c>
      <c r="M98" s="714" t="s">
        <v>13345</v>
      </c>
      <c r="AT98" s="714"/>
    </row>
    <row r="99" spans="1:46">
      <c r="A99" s="778" t="s">
        <v>10982</v>
      </c>
      <c r="B99" s="778" t="s">
        <v>12915</v>
      </c>
      <c r="C99" s="16">
        <f>1/8</f>
        <v>0.125</v>
      </c>
      <c r="D99" s="16">
        <v>17</v>
      </c>
      <c r="E99" s="910">
        <f t="shared" si="0"/>
        <v>2.125</v>
      </c>
      <c r="F99" s="16" t="s">
        <v>1739</v>
      </c>
      <c r="G99" s="910">
        <v>3</v>
      </c>
      <c r="H99" s="16" t="s">
        <v>1739</v>
      </c>
      <c r="I99" s="16">
        <v>3</v>
      </c>
      <c r="J99" s="916"/>
      <c r="K99" s="917"/>
      <c r="L99" s="1382"/>
      <c r="M99" s="714" t="s">
        <v>13345</v>
      </c>
      <c r="AT99" s="714"/>
    </row>
    <row r="100" spans="1:46">
      <c r="A100" s="766" t="s">
        <v>11208</v>
      </c>
      <c r="B100" s="766" t="s">
        <v>4165</v>
      </c>
      <c r="C100" s="16">
        <f>1/10</f>
        <v>0.1</v>
      </c>
      <c r="D100" s="16">
        <v>17</v>
      </c>
      <c r="E100" s="910">
        <f t="shared" si="0"/>
        <v>1.7000000000000002</v>
      </c>
      <c r="F100" s="16" t="s">
        <v>1739</v>
      </c>
      <c r="G100" s="910">
        <v>2</v>
      </c>
      <c r="H100" s="16" t="s">
        <v>1739</v>
      </c>
      <c r="I100" s="16">
        <v>2</v>
      </c>
      <c r="J100" s="916"/>
      <c r="K100" s="917"/>
      <c r="L100" s="1382"/>
      <c r="AT100" s="714"/>
    </row>
    <row r="101" spans="1:46">
      <c r="A101" s="766" t="s">
        <v>11214</v>
      </c>
      <c r="B101" s="766" t="s">
        <v>4179</v>
      </c>
      <c r="C101" s="16">
        <f>1/10</f>
        <v>0.1</v>
      </c>
      <c r="D101" s="16">
        <v>17</v>
      </c>
      <c r="E101" s="910">
        <f t="shared" si="0"/>
        <v>1.7000000000000002</v>
      </c>
      <c r="F101" s="16" t="s">
        <v>1739</v>
      </c>
      <c r="G101" s="910">
        <v>2</v>
      </c>
      <c r="H101" s="16" t="s">
        <v>1739</v>
      </c>
      <c r="I101" s="16">
        <v>2</v>
      </c>
      <c r="J101" s="916"/>
      <c r="K101" s="916"/>
      <c r="L101" s="1383"/>
      <c r="AT101" s="714"/>
    </row>
    <row r="103" spans="1:46">
      <c r="A103" s="110" t="s">
        <v>13491</v>
      </c>
      <c r="B103" s="110"/>
      <c r="C103" s="110"/>
      <c r="D103" s="110"/>
      <c r="E103" s="110"/>
      <c r="F103" s="110"/>
      <c r="G103" s="110"/>
      <c r="H103" s="110"/>
      <c r="I103" s="1346" t="s">
        <v>9431</v>
      </c>
      <c r="J103" s="1346"/>
      <c r="K103" s="1346"/>
    </row>
    <row r="104" spans="1:46" ht="30">
      <c r="A104" s="897" t="s">
        <v>12821</v>
      </c>
      <c r="B104" s="897" t="s">
        <v>12513</v>
      </c>
      <c r="C104" s="897" t="s">
        <v>12514</v>
      </c>
      <c r="D104" s="601" t="s">
        <v>7648</v>
      </c>
      <c r="E104" s="601" t="s">
        <v>12516</v>
      </c>
      <c r="F104" s="897" t="s">
        <v>7741</v>
      </c>
      <c r="G104" s="601" t="s">
        <v>7743</v>
      </c>
      <c r="H104" s="896" t="s">
        <v>7741</v>
      </c>
      <c r="I104" s="909" t="s">
        <v>13349</v>
      </c>
      <c r="J104" s="909" t="s">
        <v>13348</v>
      </c>
      <c r="K104" s="911">
        <v>45901</v>
      </c>
    </row>
    <row r="105" spans="1:46">
      <c r="A105" s="766" t="s">
        <v>10847</v>
      </c>
      <c r="B105" s="766" t="s">
        <v>4054</v>
      </c>
      <c r="C105" s="16">
        <v>8</v>
      </c>
      <c r="D105" s="16">
        <f>80-17</f>
        <v>63</v>
      </c>
      <c r="E105" s="910">
        <f>+C105*D105</f>
        <v>504</v>
      </c>
      <c r="F105" s="16" t="s">
        <v>1739</v>
      </c>
      <c r="G105" s="910">
        <f>E105/100</f>
        <v>5.04</v>
      </c>
      <c r="H105" s="16" t="s">
        <v>1724</v>
      </c>
      <c r="I105" s="16">
        <v>6</v>
      </c>
      <c r="J105" s="16">
        <v>3</v>
      </c>
      <c r="K105" s="16">
        <v>3</v>
      </c>
      <c r="M105" s="714">
        <f>SUM(J105:K105)</f>
        <v>6</v>
      </c>
      <c r="N105" s="714">
        <f>I105-M105</f>
        <v>0</v>
      </c>
    </row>
    <row r="106" spans="1:46">
      <c r="A106" s="778" t="s">
        <v>16058</v>
      </c>
      <c r="B106" s="778" t="s">
        <v>16797</v>
      </c>
      <c r="C106" s="16">
        <v>20</v>
      </c>
      <c r="D106" s="16">
        <f t="shared" ref="D106:D114" si="1">80-17</f>
        <v>63</v>
      </c>
      <c r="E106" s="910">
        <f t="shared" ref="E106:E114" si="2">+C106*D106</f>
        <v>1260</v>
      </c>
      <c r="F106" s="16" t="s">
        <v>1739</v>
      </c>
      <c r="G106" s="910">
        <f>E106/100</f>
        <v>12.6</v>
      </c>
      <c r="H106" s="16" t="s">
        <v>1724</v>
      </c>
      <c r="I106" s="16">
        <v>13</v>
      </c>
      <c r="J106" s="16">
        <v>7</v>
      </c>
      <c r="K106" s="16">
        <v>6</v>
      </c>
      <c r="M106" s="714">
        <f>SUM(J106:K106)</f>
        <v>13</v>
      </c>
      <c r="N106" s="714">
        <f t="shared" ref="N106:N114" si="3">I106-M106</f>
        <v>0</v>
      </c>
    </row>
    <row r="107" spans="1:46">
      <c r="A107" s="778" t="s">
        <v>10778</v>
      </c>
      <c r="B107" s="778" t="s">
        <v>13346</v>
      </c>
      <c r="C107" s="16">
        <f>1/10</f>
        <v>0.1</v>
      </c>
      <c r="D107" s="16">
        <f t="shared" si="1"/>
        <v>63</v>
      </c>
      <c r="E107" s="910">
        <f>+C107*D107</f>
        <v>6.3000000000000007</v>
      </c>
      <c r="F107" s="16" t="s">
        <v>1724</v>
      </c>
      <c r="G107" s="910">
        <v>7</v>
      </c>
      <c r="H107" s="16" t="s">
        <v>1724</v>
      </c>
      <c r="I107" s="16">
        <v>7</v>
      </c>
      <c r="J107" s="16">
        <v>4</v>
      </c>
      <c r="K107" s="16">
        <v>3</v>
      </c>
      <c r="M107" s="714">
        <f t="shared" ref="M107:M114" si="4">SUM(J107:K107)</f>
        <v>7</v>
      </c>
      <c r="N107" s="714">
        <f t="shared" si="3"/>
        <v>0</v>
      </c>
    </row>
    <row r="108" spans="1:46">
      <c r="A108" s="778" t="s">
        <v>11345</v>
      </c>
      <c r="B108" s="778" t="s">
        <v>4408</v>
      </c>
      <c r="C108" s="16">
        <v>4</v>
      </c>
      <c r="D108" s="16">
        <f t="shared" si="1"/>
        <v>63</v>
      </c>
      <c r="E108" s="910">
        <f t="shared" si="2"/>
        <v>252</v>
      </c>
      <c r="F108" s="16" t="s">
        <v>1739</v>
      </c>
      <c r="G108" s="910">
        <v>252</v>
      </c>
      <c r="H108" s="16" t="s">
        <v>1739</v>
      </c>
      <c r="I108" s="16">
        <v>252</v>
      </c>
      <c r="J108" s="16">
        <v>126</v>
      </c>
      <c r="K108" s="16">
        <v>126</v>
      </c>
      <c r="M108" s="714">
        <f t="shared" si="4"/>
        <v>252</v>
      </c>
      <c r="N108" s="714">
        <f t="shared" si="3"/>
        <v>0</v>
      </c>
    </row>
    <row r="109" spans="1:46">
      <c r="A109" s="778" t="s">
        <v>11135</v>
      </c>
      <c r="B109" s="778" t="s">
        <v>4134</v>
      </c>
      <c r="C109" s="16">
        <v>20</v>
      </c>
      <c r="D109" s="16">
        <f t="shared" si="1"/>
        <v>63</v>
      </c>
      <c r="E109" s="910">
        <f t="shared" si="2"/>
        <v>1260</v>
      </c>
      <c r="F109" s="16" t="s">
        <v>1739</v>
      </c>
      <c r="G109" s="910">
        <f>E109/100</f>
        <v>12.6</v>
      </c>
      <c r="H109" s="16" t="s">
        <v>1739</v>
      </c>
      <c r="I109" s="16">
        <v>13</v>
      </c>
      <c r="J109" s="16">
        <v>7</v>
      </c>
      <c r="K109" s="16">
        <v>6</v>
      </c>
      <c r="M109" s="714">
        <f t="shared" si="4"/>
        <v>13</v>
      </c>
      <c r="N109" s="714">
        <f t="shared" si="3"/>
        <v>0</v>
      </c>
    </row>
    <row r="110" spans="1:46">
      <c r="A110" s="778" t="s">
        <v>16060</v>
      </c>
      <c r="B110" s="778" t="s">
        <v>16061</v>
      </c>
      <c r="C110" s="16">
        <v>8</v>
      </c>
      <c r="D110" s="16">
        <f t="shared" si="1"/>
        <v>63</v>
      </c>
      <c r="E110" s="910">
        <f t="shared" si="2"/>
        <v>504</v>
      </c>
      <c r="F110" s="16" t="s">
        <v>1739</v>
      </c>
      <c r="G110" s="910">
        <f>E110/100</f>
        <v>5.04</v>
      </c>
      <c r="H110" s="16" t="s">
        <v>1739</v>
      </c>
      <c r="I110" s="16">
        <v>6</v>
      </c>
      <c r="J110" s="16">
        <v>3</v>
      </c>
      <c r="K110" s="16">
        <v>3</v>
      </c>
      <c r="M110" s="714">
        <f t="shared" si="4"/>
        <v>6</v>
      </c>
      <c r="N110" s="714">
        <f t="shared" si="3"/>
        <v>0</v>
      </c>
    </row>
    <row r="111" spans="1:46">
      <c r="A111" s="778" t="s">
        <v>10964</v>
      </c>
      <c r="B111" s="778" t="s">
        <v>4012</v>
      </c>
      <c r="C111" s="16">
        <f>1/8</f>
        <v>0.125</v>
      </c>
      <c r="D111" s="16">
        <f t="shared" si="1"/>
        <v>63</v>
      </c>
      <c r="E111" s="910">
        <f t="shared" si="2"/>
        <v>7.875</v>
      </c>
      <c r="F111" s="16" t="s">
        <v>1739</v>
      </c>
      <c r="G111" s="910">
        <v>8</v>
      </c>
      <c r="H111" s="16" t="s">
        <v>1739</v>
      </c>
      <c r="I111" s="16">
        <v>8</v>
      </c>
      <c r="J111" s="16">
        <v>4</v>
      </c>
      <c r="K111" s="16">
        <v>4</v>
      </c>
      <c r="L111" s="714" t="s">
        <v>13345</v>
      </c>
      <c r="M111" s="714">
        <f t="shared" si="4"/>
        <v>8</v>
      </c>
      <c r="N111" s="714">
        <f t="shared" si="3"/>
        <v>0</v>
      </c>
    </row>
    <row r="112" spans="1:46">
      <c r="A112" s="778" t="s">
        <v>10982</v>
      </c>
      <c r="B112" s="778" t="s">
        <v>12915</v>
      </c>
      <c r="C112" s="16">
        <f>1/8</f>
        <v>0.125</v>
      </c>
      <c r="D112" s="16">
        <f t="shared" si="1"/>
        <v>63</v>
      </c>
      <c r="E112" s="910">
        <f t="shared" si="2"/>
        <v>7.875</v>
      </c>
      <c r="F112" s="16" t="s">
        <v>1739</v>
      </c>
      <c r="G112" s="910">
        <v>8</v>
      </c>
      <c r="H112" s="16" t="s">
        <v>1739</v>
      </c>
      <c r="I112" s="16">
        <v>8</v>
      </c>
      <c r="J112" s="16">
        <v>4</v>
      </c>
      <c r="K112" s="16">
        <v>4</v>
      </c>
      <c r="L112" s="714" t="s">
        <v>13345</v>
      </c>
      <c r="M112" s="714">
        <f t="shared" si="4"/>
        <v>8</v>
      </c>
      <c r="N112" s="714">
        <f t="shared" si="3"/>
        <v>0</v>
      </c>
    </row>
    <row r="113" spans="1:14">
      <c r="A113" s="766" t="s">
        <v>11208</v>
      </c>
      <c r="B113" s="766" t="s">
        <v>4165</v>
      </c>
      <c r="C113" s="16">
        <f>1/10</f>
        <v>0.1</v>
      </c>
      <c r="D113" s="16">
        <f t="shared" si="1"/>
        <v>63</v>
      </c>
      <c r="E113" s="910">
        <f t="shared" si="2"/>
        <v>6.3000000000000007</v>
      </c>
      <c r="F113" s="16" t="s">
        <v>1739</v>
      </c>
      <c r="G113" s="910">
        <v>7</v>
      </c>
      <c r="H113" s="16" t="s">
        <v>1739</v>
      </c>
      <c r="I113" s="16">
        <v>7</v>
      </c>
      <c r="J113" s="16">
        <v>4</v>
      </c>
      <c r="K113" s="16">
        <v>3</v>
      </c>
      <c r="M113" s="714">
        <f t="shared" si="4"/>
        <v>7</v>
      </c>
      <c r="N113" s="714">
        <f t="shared" si="3"/>
        <v>0</v>
      </c>
    </row>
    <row r="114" spans="1:14">
      <c r="A114" s="766" t="s">
        <v>11214</v>
      </c>
      <c r="B114" s="766" t="s">
        <v>4179</v>
      </c>
      <c r="C114" s="16">
        <f>1/10</f>
        <v>0.1</v>
      </c>
      <c r="D114" s="16">
        <f t="shared" si="1"/>
        <v>63</v>
      </c>
      <c r="E114" s="910">
        <f t="shared" si="2"/>
        <v>6.3000000000000007</v>
      </c>
      <c r="F114" s="16" t="s">
        <v>1739</v>
      </c>
      <c r="G114" s="910">
        <v>7</v>
      </c>
      <c r="H114" s="16" t="s">
        <v>1739</v>
      </c>
      <c r="I114" s="16">
        <v>7</v>
      </c>
      <c r="J114" s="16">
        <v>4</v>
      </c>
      <c r="K114" s="16">
        <v>3</v>
      </c>
      <c r="M114" s="714">
        <f t="shared" si="4"/>
        <v>7</v>
      </c>
      <c r="N114" s="714">
        <f t="shared" si="3"/>
        <v>0</v>
      </c>
    </row>
  </sheetData>
  <mergeCells count="24">
    <mergeCell ref="A1:D5"/>
    <mergeCell ref="E1:E5"/>
    <mergeCell ref="A6:A7"/>
    <mergeCell ref="B6:B7"/>
    <mergeCell ref="C6:C7"/>
    <mergeCell ref="D6:D7"/>
    <mergeCell ref="E6:H6"/>
    <mergeCell ref="B8:C8"/>
    <mergeCell ref="B9:B88"/>
    <mergeCell ref="I6:L6"/>
    <mergeCell ref="M6:P6"/>
    <mergeCell ref="Q6:T6"/>
    <mergeCell ref="AS6:AS7"/>
    <mergeCell ref="Y6:AB6"/>
    <mergeCell ref="AC6:AF6"/>
    <mergeCell ref="AO6:AR6"/>
    <mergeCell ref="L98:L101"/>
    <mergeCell ref="I103:K103"/>
    <mergeCell ref="I90:K90"/>
    <mergeCell ref="AG6:AJ6"/>
    <mergeCell ref="AK6:AN6"/>
    <mergeCell ref="U6:X6"/>
    <mergeCell ref="L92:L97"/>
    <mergeCell ref="M92:M97"/>
  </mergeCells>
  <printOptions horizontalCentered="1"/>
  <pageMargins left="0" right="0" top="0.39370078740157483" bottom="0" header="0" footer="0"/>
  <pageSetup paperSize="9" scale="69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96"/>
  <sheetViews>
    <sheetView topLeftCell="A10" zoomScale="70" zoomScaleNormal="70" workbookViewId="0">
      <selection activeCell="R35" sqref="R35"/>
    </sheetView>
  </sheetViews>
  <sheetFormatPr defaultColWidth="9.140625" defaultRowHeight="19.5" customHeight="1"/>
  <cols>
    <col min="1" max="1" width="5.85546875" style="714" customWidth="1"/>
    <col min="2" max="2" width="24.140625" style="714" customWidth="1"/>
    <col min="3" max="3" width="70" style="714" bestFit="1" customWidth="1"/>
    <col min="4" max="4" width="13.5703125" style="714" customWidth="1"/>
    <col min="5" max="5" width="16.42578125" style="714" customWidth="1"/>
    <col min="6" max="8" width="13.5703125" style="714" customWidth="1"/>
    <col min="9" max="9" width="13.7109375" style="714" customWidth="1"/>
    <col min="10" max="27" width="13.5703125" style="714" customWidth="1"/>
    <col min="28" max="28" width="41.28515625" style="714" customWidth="1"/>
    <col min="29" max="16384" width="9.140625" style="714"/>
  </cols>
  <sheetData>
    <row r="1" spans="1:28" ht="15" customHeight="1">
      <c r="A1" s="1543" t="s">
        <v>7395</v>
      </c>
      <c r="B1" s="1544"/>
      <c r="C1" s="1544"/>
      <c r="D1" s="1274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  <c r="W1" s="558"/>
      <c r="X1" s="558"/>
      <c r="Y1" s="558"/>
      <c r="Z1" s="558"/>
      <c r="AA1" s="558"/>
      <c r="AB1" s="559"/>
    </row>
    <row r="2" spans="1:28" ht="21.75" customHeight="1">
      <c r="A2" s="1545"/>
      <c r="B2" s="1546"/>
      <c r="C2" s="1546"/>
      <c r="D2" s="127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561"/>
    </row>
    <row r="3" spans="1:28" ht="21.75" customHeight="1">
      <c r="A3" s="1545"/>
      <c r="B3" s="1546"/>
      <c r="C3" s="1546"/>
      <c r="D3" s="127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715"/>
      <c r="X3" s="715"/>
      <c r="Y3" s="715"/>
      <c r="Z3" s="715"/>
      <c r="AA3" s="715"/>
      <c r="AB3" s="561"/>
    </row>
    <row r="4" spans="1:28" ht="21.75" customHeight="1">
      <c r="A4" s="1545"/>
      <c r="B4" s="1546"/>
      <c r="C4" s="1546"/>
      <c r="D4" s="127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561"/>
    </row>
    <row r="5" spans="1:28" ht="21.75" customHeight="1" thickBot="1">
      <c r="A5" s="1547"/>
      <c r="B5" s="1548"/>
      <c r="C5" s="1548"/>
      <c r="D5" s="1276"/>
      <c r="E5" s="562"/>
      <c r="F5" s="562"/>
      <c r="G5" s="562"/>
      <c r="H5" s="562"/>
      <c r="I5" s="562"/>
      <c r="J5" s="562"/>
      <c r="K5" s="562"/>
      <c r="L5" s="562"/>
      <c r="M5" s="562"/>
      <c r="N5" s="562"/>
      <c r="O5" s="562"/>
      <c r="P5" s="562"/>
      <c r="Q5" s="562"/>
      <c r="R5" s="562"/>
      <c r="S5" s="562"/>
      <c r="T5" s="562"/>
      <c r="U5" s="562"/>
      <c r="V5" s="562"/>
      <c r="W5" s="562"/>
      <c r="X5" s="562"/>
      <c r="Y5" s="562"/>
      <c r="Z5" s="562"/>
      <c r="AA5" s="562"/>
      <c r="AB5" s="563"/>
    </row>
    <row r="6" spans="1:28" s="795" customFormat="1" ht="35.25" customHeight="1">
      <c r="A6" s="1402" t="s">
        <v>12658</v>
      </c>
      <c r="B6" s="1402"/>
      <c r="C6" s="1402"/>
      <c r="D6" s="612"/>
      <c r="E6" s="612"/>
      <c r="F6" s="612"/>
      <c r="G6" s="612"/>
      <c r="H6" s="612"/>
      <c r="I6" s="612"/>
      <c r="J6" s="612"/>
      <c r="K6" s="612"/>
      <c r="L6" s="612"/>
      <c r="M6" s="612"/>
      <c r="N6" s="613"/>
      <c r="O6" s="614"/>
      <c r="P6" s="705"/>
      <c r="Q6" s="706"/>
      <c r="R6" s="706"/>
      <c r="S6" s="706"/>
      <c r="T6" s="705"/>
      <c r="U6" s="706"/>
      <c r="V6" s="706"/>
      <c r="W6" s="706"/>
      <c r="X6" s="705"/>
      <c r="Y6" s="706"/>
    </row>
    <row r="7" spans="1:28" ht="33" customHeight="1">
      <c r="A7" s="1541" t="s">
        <v>12</v>
      </c>
      <c r="B7" s="1541" t="s">
        <v>7128</v>
      </c>
      <c r="C7" s="1541" t="s">
        <v>2</v>
      </c>
      <c r="D7" s="1541" t="s">
        <v>7647</v>
      </c>
      <c r="E7" s="1541" t="s">
        <v>7646</v>
      </c>
      <c r="F7" s="1541" t="s">
        <v>7648</v>
      </c>
      <c r="G7" s="1541" t="s">
        <v>12659</v>
      </c>
      <c r="H7" s="1541" t="s">
        <v>7743</v>
      </c>
      <c r="I7" s="1541" t="s">
        <v>7647</v>
      </c>
      <c r="J7" s="1542" t="s">
        <v>9431</v>
      </c>
      <c r="K7" s="1542"/>
      <c r="L7" s="1542"/>
      <c r="M7" s="1542"/>
      <c r="P7" s="707"/>
      <c r="Q7" s="708"/>
      <c r="R7" s="708"/>
      <c r="S7" s="708"/>
      <c r="T7" s="707"/>
      <c r="U7" s="708"/>
    </row>
    <row r="8" spans="1:28" ht="33" customHeight="1">
      <c r="A8" s="1541"/>
      <c r="B8" s="1541"/>
      <c r="C8" s="1541"/>
      <c r="D8" s="1541"/>
      <c r="E8" s="1541"/>
      <c r="F8" s="1541"/>
      <c r="G8" s="1541"/>
      <c r="H8" s="1541"/>
      <c r="I8" s="1541"/>
      <c r="J8" s="724" t="s">
        <v>12707</v>
      </c>
      <c r="K8" s="724" t="s">
        <v>12795</v>
      </c>
      <c r="L8" s="724" t="s">
        <v>10260</v>
      </c>
      <c r="M8" s="724" t="s">
        <v>13335</v>
      </c>
      <c r="P8" s="707"/>
      <c r="Q8" s="708"/>
      <c r="R8" s="708"/>
      <c r="S8" s="708"/>
      <c r="T8" s="707"/>
      <c r="U8" s="708"/>
    </row>
    <row r="9" spans="1:28" ht="19.5" customHeight="1">
      <c r="A9" s="895">
        <v>1</v>
      </c>
      <c r="B9" s="885" t="s">
        <v>11911</v>
      </c>
      <c r="C9" s="885" t="s">
        <v>4602</v>
      </c>
      <c r="D9" s="619" t="s">
        <v>1739</v>
      </c>
      <c r="E9" s="1050">
        <v>4</v>
      </c>
      <c r="F9" s="895">
        <v>4</v>
      </c>
      <c r="G9" s="1050">
        <f>+E9*F9</f>
        <v>16</v>
      </c>
      <c r="H9" s="895">
        <v>16</v>
      </c>
      <c r="I9" s="619" t="s">
        <v>1739</v>
      </c>
      <c r="J9" s="889">
        <v>4</v>
      </c>
      <c r="K9" s="889">
        <v>4</v>
      </c>
      <c r="L9" s="889">
        <v>4</v>
      </c>
      <c r="M9" s="890">
        <v>4</v>
      </c>
      <c r="N9" s="1053">
        <f>SUM(J9:M9)</f>
        <v>16</v>
      </c>
      <c r="O9" s="887">
        <f>H9-N9</f>
        <v>0</v>
      </c>
      <c r="P9" s="709"/>
      <c r="Q9" s="708"/>
      <c r="R9" s="708"/>
      <c r="S9" s="708"/>
      <c r="T9" s="709"/>
      <c r="U9" s="708"/>
    </row>
    <row r="10" spans="1:28" ht="19.5" customHeight="1">
      <c r="A10" s="895">
        <v>2</v>
      </c>
      <c r="B10" s="885" t="s">
        <v>10953</v>
      </c>
      <c r="C10" s="885" t="s">
        <v>4601</v>
      </c>
      <c r="D10" s="619" t="s">
        <v>1739</v>
      </c>
      <c r="E10" s="1050">
        <v>11</v>
      </c>
      <c r="F10" s="895">
        <v>4</v>
      </c>
      <c r="G10" s="1050">
        <f t="shared" ref="G10:G73" si="0">+E10*F10</f>
        <v>44</v>
      </c>
      <c r="H10" s="895">
        <v>44</v>
      </c>
      <c r="I10" s="619" t="s">
        <v>1739</v>
      </c>
      <c r="J10" s="889">
        <v>11</v>
      </c>
      <c r="K10" s="889">
        <v>11</v>
      </c>
      <c r="L10" s="889">
        <v>11</v>
      </c>
      <c r="M10" s="890">
        <v>11</v>
      </c>
      <c r="N10" s="1053">
        <f t="shared" ref="N10:N73" si="1">SUM(J10:M10)</f>
        <v>44</v>
      </c>
      <c r="O10" s="887">
        <f t="shared" ref="O10:O73" si="2">H10-N10</f>
        <v>0</v>
      </c>
      <c r="P10" s="709"/>
      <c r="Q10" s="708"/>
      <c r="R10" s="708"/>
      <c r="S10" s="708"/>
      <c r="T10" s="709"/>
      <c r="U10" s="708"/>
    </row>
    <row r="11" spans="1:28" ht="19.5" customHeight="1">
      <c r="A11" s="895">
        <v>3</v>
      </c>
      <c r="B11" s="885" t="s">
        <v>11855</v>
      </c>
      <c r="C11" s="885" t="s">
        <v>4600</v>
      </c>
      <c r="D11" s="619" t="s">
        <v>1739</v>
      </c>
      <c r="E11" s="1050">
        <v>3</v>
      </c>
      <c r="F11" s="895">
        <v>4</v>
      </c>
      <c r="G11" s="1050">
        <f t="shared" si="0"/>
        <v>12</v>
      </c>
      <c r="H11" s="895">
        <v>12</v>
      </c>
      <c r="I11" s="619" t="s">
        <v>1739</v>
      </c>
      <c r="J11" s="889">
        <v>3</v>
      </c>
      <c r="K11" s="889">
        <v>3</v>
      </c>
      <c r="L11" s="889">
        <v>3</v>
      </c>
      <c r="M11" s="890">
        <v>3</v>
      </c>
      <c r="N11" s="1053">
        <f t="shared" si="1"/>
        <v>12</v>
      </c>
      <c r="O11" s="887">
        <f t="shared" si="2"/>
        <v>0</v>
      </c>
      <c r="P11" s="710"/>
      <c r="Q11" s="708"/>
      <c r="R11" s="708"/>
      <c r="S11" s="708"/>
      <c r="T11" s="710"/>
      <c r="U11" s="708"/>
    </row>
    <row r="12" spans="1:28" ht="19.5" customHeight="1">
      <c r="A12" s="895">
        <v>4</v>
      </c>
      <c r="B12" s="885" t="s">
        <v>11134</v>
      </c>
      <c r="C12" s="885" t="s">
        <v>4868</v>
      </c>
      <c r="D12" s="619" t="s">
        <v>1739</v>
      </c>
      <c r="E12" s="1050">
        <v>1</v>
      </c>
      <c r="F12" s="895">
        <v>4</v>
      </c>
      <c r="G12" s="1050">
        <f t="shared" si="0"/>
        <v>4</v>
      </c>
      <c r="H12" s="895">
        <v>4</v>
      </c>
      <c r="I12" s="619" t="s">
        <v>1739</v>
      </c>
      <c r="J12" s="889">
        <v>1</v>
      </c>
      <c r="K12" s="889">
        <v>1</v>
      </c>
      <c r="L12" s="889">
        <v>1</v>
      </c>
      <c r="M12" s="890">
        <v>1</v>
      </c>
      <c r="N12" s="1053">
        <f t="shared" si="1"/>
        <v>4</v>
      </c>
      <c r="O12" s="887">
        <f t="shared" si="2"/>
        <v>0</v>
      </c>
      <c r="P12" s="710"/>
      <c r="Q12" s="708"/>
      <c r="R12" s="708"/>
      <c r="S12" s="708"/>
      <c r="T12" s="710"/>
      <c r="U12" s="708"/>
    </row>
    <row r="13" spans="1:28" ht="19.5" customHeight="1">
      <c r="A13" s="895">
        <v>5</v>
      </c>
      <c r="B13" s="885" t="s">
        <v>14842</v>
      </c>
      <c r="C13" s="885" t="s">
        <v>13293</v>
      </c>
      <c r="D13" s="619" t="s">
        <v>1739</v>
      </c>
      <c r="E13" s="1050">
        <v>1</v>
      </c>
      <c r="F13" s="895">
        <v>4</v>
      </c>
      <c r="G13" s="1050">
        <f t="shared" si="0"/>
        <v>4</v>
      </c>
      <c r="H13" s="895">
        <v>4</v>
      </c>
      <c r="I13" s="619" t="s">
        <v>1739</v>
      </c>
      <c r="J13" s="889">
        <v>1</v>
      </c>
      <c r="K13" s="889">
        <v>1</v>
      </c>
      <c r="L13" s="889">
        <v>1</v>
      </c>
      <c r="M13" s="890">
        <v>1</v>
      </c>
      <c r="N13" s="1053">
        <f t="shared" si="1"/>
        <v>4</v>
      </c>
      <c r="O13" s="887">
        <f t="shared" si="2"/>
        <v>0</v>
      </c>
      <c r="P13" s="709"/>
      <c r="Q13" s="708"/>
      <c r="R13" s="708"/>
      <c r="S13" s="708"/>
      <c r="T13" s="709"/>
      <c r="U13" s="708"/>
    </row>
    <row r="14" spans="1:28" ht="19.5" customHeight="1">
      <c r="A14" s="895">
        <v>6</v>
      </c>
      <c r="B14" s="885" t="s">
        <v>10782</v>
      </c>
      <c r="C14" s="885" t="s">
        <v>4583</v>
      </c>
      <c r="D14" s="619" t="s">
        <v>1739</v>
      </c>
      <c r="E14" s="1050">
        <v>3</v>
      </c>
      <c r="F14" s="895">
        <v>4</v>
      </c>
      <c r="G14" s="1050">
        <f t="shared" si="0"/>
        <v>12</v>
      </c>
      <c r="H14" s="895">
        <v>12</v>
      </c>
      <c r="I14" s="619" t="s">
        <v>1739</v>
      </c>
      <c r="J14" s="889">
        <v>3</v>
      </c>
      <c r="K14" s="889">
        <v>3</v>
      </c>
      <c r="L14" s="889">
        <v>3</v>
      </c>
      <c r="M14" s="890">
        <v>3</v>
      </c>
      <c r="N14" s="1053">
        <f t="shared" si="1"/>
        <v>12</v>
      </c>
      <c r="O14" s="887">
        <f t="shared" si="2"/>
        <v>0</v>
      </c>
      <c r="P14" s="709"/>
      <c r="Q14" s="708"/>
      <c r="R14" s="708"/>
      <c r="S14" s="708"/>
      <c r="T14" s="709"/>
      <c r="U14" s="708"/>
    </row>
    <row r="15" spans="1:28" ht="19.5" customHeight="1">
      <c r="A15" s="895">
        <v>7</v>
      </c>
      <c r="B15" s="885" t="s">
        <v>12909</v>
      </c>
      <c r="C15" s="885" t="s">
        <v>12910</v>
      </c>
      <c r="D15" s="619" t="s">
        <v>1739</v>
      </c>
      <c r="E15" s="1050">
        <v>1</v>
      </c>
      <c r="F15" s="895">
        <v>4</v>
      </c>
      <c r="G15" s="1050">
        <f t="shared" si="0"/>
        <v>4</v>
      </c>
      <c r="H15" s="895">
        <v>4</v>
      </c>
      <c r="I15" s="619" t="s">
        <v>1739</v>
      </c>
      <c r="J15" s="889">
        <v>1</v>
      </c>
      <c r="K15" s="889">
        <v>1</v>
      </c>
      <c r="L15" s="889">
        <v>1</v>
      </c>
      <c r="M15" s="890">
        <v>1</v>
      </c>
      <c r="N15" s="1053">
        <f t="shared" si="1"/>
        <v>4</v>
      </c>
      <c r="O15" s="887">
        <f t="shared" si="2"/>
        <v>0</v>
      </c>
      <c r="P15" s="709"/>
      <c r="Q15" s="708"/>
      <c r="R15" s="708"/>
      <c r="S15" s="708"/>
      <c r="T15" s="709"/>
      <c r="U15" s="708"/>
    </row>
    <row r="16" spans="1:28" ht="19.5" customHeight="1">
      <c r="A16" s="895">
        <v>8</v>
      </c>
      <c r="B16" s="885" t="s">
        <v>11159</v>
      </c>
      <c r="C16" s="885" t="s">
        <v>4618</v>
      </c>
      <c r="D16" s="619" t="s">
        <v>1739</v>
      </c>
      <c r="E16" s="1050">
        <v>1</v>
      </c>
      <c r="F16" s="895">
        <v>4</v>
      </c>
      <c r="G16" s="1050">
        <f t="shared" si="0"/>
        <v>4</v>
      </c>
      <c r="H16" s="895">
        <v>4</v>
      </c>
      <c r="I16" s="619" t="s">
        <v>1739</v>
      </c>
      <c r="J16" s="889">
        <v>1</v>
      </c>
      <c r="K16" s="889">
        <v>1</v>
      </c>
      <c r="L16" s="889">
        <v>1</v>
      </c>
      <c r="M16" s="890">
        <v>1</v>
      </c>
      <c r="N16" s="1053">
        <f t="shared" si="1"/>
        <v>4</v>
      </c>
      <c r="O16" s="887">
        <f t="shared" si="2"/>
        <v>0</v>
      </c>
      <c r="P16" s="709"/>
      <c r="Q16" s="708"/>
      <c r="R16" s="708"/>
      <c r="S16" s="708"/>
      <c r="T16" s="709"/>
      <c r="U16" s="708"/>
    </row>
    <row r="17" spans="1:21" ht="19.5" customHeight="1">
      <c r="A17" s="895">
        <v>9</v>
      </c>
      <c r="B17" s="885" t="s">
        <v>10964</v>
      </c>
      <c r="C17" s="885" t="s">
        <v>13301</v>
      </c>
      <c r="D17" s="619" t="s">
        <v>2901</v>
      </c>
      <c r="E17" s="1051">
        <f>1/8</f>
        <v>0.125</v>
      </c>
      <c r="F17" s="895">
        <v>4</v>
      </c>
      <c r="G17" s="1050">
        <f t="shared" si="0"/>
        <v>0.5</v>
      </c>
      <c r="H17" s="895">
        <v>1</v>
      </c>
      <c r="I17" s="619" t="s">
        <v>2901</v>
      </c>
      <c r="J17" s="889">
        <v>1</v>
      </c>
      <c r="K17" s="889"/>
      <c r="L17" s="889"/>
      <c r="M17" s="890"/>
      <c r="N17" s="1053">
        <f t="shared" si="1"/>
        <v>1</v>
      </c>
      <c r="O17" s="887">
        <f t="shared" si="2"/>
        <v>0</v>
      </c>
      <c r="P17" s="709"/>
      <c r="Q17" s="708"/>
      <c r="R17" s="708"/>
      <c r="S17" s="708"/>
      <c r="T17" s="709"/>
      <c r="U17" s="708"/>
    </row>
    <row r="18" spans="1:21" ht="19.5" customHeight="1">
      <c r="A18" s="895">
        <v>10</v>
      </c>
      <c r="B18" s="885" t="s">
        <v>11139</v>
      </c>
      <c r="C18" s="885" t="s">
        <v>2812</v>
      </c>
      <c r="D18" s="619" t="s">
        <v>1739</v>
      </c>
      <c r="E18" s="1050">
        <v>4</v>
      </c>
      <c r="F18" s="895">
        <v>4</v>
      </c>
      <c r="G18" s="1050">
        <f t="shared" si="0"/>
        <v>16</v>
      </c>
      <c r="H18" s="895">
        <v>16</v>
      </c>
      <c r="I18" s="619" t="s">
        <v>1739</v>
      </c>
      <c r="J18" s="889">
        <v>4</v>
      </c>
      <c r="K18" s="889">
        <v>4</v>
      </c>
      <c r="L18" s="889">
        <v>4</v>
      </c>
      <c r="M18" s="890">
        <v>4</v>
      </c>
      <c r="N18" s="1053">
        <f t="shared" si="1"/>
        <v>16</v>
      </c>
      <c r="O18" s="887">
        <f t="shared" si="2"/>
        <v>0</v>
      </c>
      <c r="P18" s="709"/>
      <c r="Q18" s="708"/>
      <c r="R18" s="708"/>
      <c r="S18" s="708"/>
      <c r="T18" s="709"/>
      <c r="U18" s="708"/>
    </row>
    <row r="19" spans="1:21" ht="19.5" customHeight="1">
      <c r="A19" s="895">
        <v>11</v>
      </c>
      <c r="B19" s="884" t="s">
        <v>11680</v>
      </c>
      <c r="C19" s="885" t="s">
        <v>4496</v>
      </c>
      <c r="D19" s="619" t="s">
        <v>1739</v>
      </c>
      <c r="E19" s="914">
        <v>2</v>
      </c>
      <c r="F19" s="895">
        <v>4</v>
      </c>
      <c r="G19" s="1050">
        <f t="shared" si="0"/>
        <v>8</v>
      </c>
      <c r="H19" s="895">
        <v>8</v>
      </c>
      <c r="I19" s="619" t="s">
        <v>1739</v>
      </c>
      <c r="J19" s="889">
        <v>2</v>
      </c>
      <c r="K19" s="889">
        <v>2</v>
      </c>
      <c r="L19" s="889">
        <v>2</v>
      </c>
      <c r="M19" s="890">
        <v>2</v>
      </c>
      <c r="N19" s="1053">
        <f t="shared" si="1"/>
        <v>8</v>
      </c>
      <c r="O19" s="887">
        <f t="shared" si="2"/>
        <v>0</v>
      </c>
      <c r="P19" s="709"/>
      <c r="Q19" s="708"/>
      <c r="R19" s="708"/>
      <c r="S19" s="708"/>
      <c r="T19" s="709"/>
      <c r="U19" s="708"/>
    </row>
    <row r="20" spans="1:21" ht="19.5" customHeight="1">
      <c r="A20" s="895">
        <v>12</v>
      </c>
      <c r="B20" s="884" t="s">
        <v>14941</v>
      </c>
      <c r="C20" s="883" t="s">
        <v>8287</v>
      </c>
      <c r="D20" s="619" t="s">
        <v>1739</v>
      </c>
      <c r="E20" s="914">
        <f>1/2</f>
        <v>0.5</v>
      </c>
      <c r="F20" s="895">
        <v>4</v>
      </c>
      <c r="G20" s="1050">
        <f t="shared" si="0"/>
        <v>2</v>
      </c>
      <c r="H20" s="895">
        <v>2</v>
      </c>
      <c r="I20" s="619" t="s">
        <v>1739</v>
      </c>
      <c r="J20" s="889">
        <v>1</v>
      </c>
      <c r="K20" s="889"/>
      <c r="L20" s="889">
        <v>1</v>
      </c>
      <c r="M20" s="890"/>
      <c r="N20" s="1053">
        <f>SUM(J20:M20)</f>
        <v>2</v>
      </c>
      <c r="O20" s="887">
        <f>H20-N20</f>
        <v>0</v>
      </c>
      <c r="P20" s="709"/>
      <c r="Q20" s="708"/>
      <c r="R20" s="708"/>
      <c r="S20" s="708"/>
      <c r="T20" s="709"/>
      <c r="U20" s="708"/>
    </row>
    <row r="21" spans="1:21" ht="19.5" customHeight="1">
      <c r="A21" s="895">
        <v>13</v>
      </c>
      <c r="B21" s="885" t="s">
        <v>14838</v>
      </c>
      <c r="C21" s="885" t="s">
        <v>14942</v>
      </c>
      <c r="D21" s="895" t="s">
        <v>1739</v>
      </c>
      <c r="E21" s="1050">
        <v>1</v>
      </c>
      <c r="F21" s="895">
        <v>4</v>
      </c>
      <c r="G21" s="1050">
        <f t="shared" si="0"/>
        <v>4</v>
      </c>
      <c r="H21" s="895">
        <v>4</v>
      </c>
      <c r="I21" s="895" t="s">
        <v>1739</v>
      </c>
      <c r="J21" s="889">
        <v>1</v>
      </c>
      <c r="K21" s="889">
        <v>1</v>
      </c>
      <c r="L21" s="889">
        <v>1</v>
      </c>
      <c r="M21" s="890">
        <v>1</v>
      </c>
      <c r="N21" s="1053">
        <f t="shared" si="1"/>
        <v>4</v>
      </c>
      <c r="O21" s="887">
        <f t="shared" si="2"/>
        <v>0</v>
      </c>
      <c r="P21" s="709"/>
      <c r="Q21" s="708"/>
      <c r="R21" s="708"/>
      <c r="S21" s="708"/>
      <c r="T21" s="709"/>
      <c r="U21" s="708"/>
    </row>
    <row r="22" spans="1:21" ht="19.5" customHeight="1">
      <c r="A22" s="895">
        <v>14</v>
      </c>
      <c r="B22" s="885" t="s">
        <v>14948</v>
      </c>
      <c r="C22" s="885" t="s">
        <v>14940</v>
      </c>
      <c r="D22" s="895" t="s">
        <v>1739</v>
      </c>
      <c r="E22" s="1050">
        <v>8</v>
      </c>
      <c r="F22" s="895">
        <v>4</v>
      </c>
      <c r="G22" s="1050">
        <f t="shared" si="0"/>
        <v>32</v>
      </c>
      <c r="H22" s="895">
        <v>32</v>
      </c>
      <c r="I22" s="895" t="s">
        <v>1739</v>
      </c>
      <c r="J22" s="889">
        <v>8</v>
      </c>
      <c r="K22" s="889">
        <v>8</v>
      </c>
      <c r="L22" s="889">
        <v>8</v>
      </c>
      <c r="M22" s="890">
        <v>8</v>
      </c>
      <c r="N22" s="1053">
        <f t="shared" si="1"/>
        <v>32</v>
      </c>
      <c r="O22" s="887">
        <f t="shared" si="2"/>
        <v>0</v>
      </c>
      <c r="P22" s="709"/>
      <c r="Q22" s="708"/>
      <c r="R22" s="708"/>
      <c r="S22" s="708"/>
      <c r="T22" s="709"/>
      <c r="U22" s="708"/>
    </row>
    <row r="23" spans="1:21" ht="19.5" customHeight="1">
      <c r="A23" s="895">
        <v>15</v>
      </c>
      <c r="B23" s="885" t="s">
        <v>11103</v>
      </c>
      <c r="C23" s="885" t="s">
        <v>14949</v>
      </c>
      <c r="D23" s="895" t="s">
        <v>1739</v>
      </c>
      <c r="E23" s="1050">
        <v>1</v>
      </c>
      <c r="F23" s="895">
        <v>4</v>
      </c>
      <c r="G23" s="1050">
        <f t="shared" si="0"/>
        <v>4</v>
      </c>
      <c r="H23" s="895">
        <v>4</v>
      </c>
      <c r="I23" s="895" t="s">
        <v>1739</v>
      </c>
      <c r="J23" s="890">
        <v>1</v>
      </c>
      <c r="K23" s="890">
        <v>1</v>
      </c>
      <c r="L23" s="890">
        <v>1</v>
      </c>
      <c r="M23" s="890">
        <v>1</v>
      </c>
      <c r="N23" s="1053">
        <f t="shared" si="1"/>
        <v>4</v>
      </c>
      <c r="O23" s="887">
        <f t="shared" si="2"/>
        <v>0</v>
      </c>
      <c r="P23" s="709"/>
      <c r="Q23" s="708"/>
      <c r="R23" s="708"/>
      <c r="S23" s="708"/>
      <c r="T23" s="709"/>
      <c r="U23" s="708"/>
    </row>
    <row r="24" spans="1:21" ht="19.5" customHeight="1">
      <c r="A24" s="895">
        <v>16</v>
      </c>
      <c r="B24" s="885" t="s">
        <v>11104</v>
      </c>
      <c r="C24" s="885" t="s">
        <v>4495</v>
      </c>
      <c r="D24" s="895" t="s">
        <v>1739</v>
      </c>
      <c r="E24" s="1050">
        <v>2</v>
      </c>
      <c r="F24" s="895">
        <v>4</v>
      </c>
      <c r="G24" s="1050">
        <f t="shared" si="0"/>
        <v>8</v>
      </c>
      <c r="H24" s="895">
        <v>8</v>
      </c>
      <c r="I24" s="895" t="s">
        <v>1739</v>
      </c>
      <c r="J24" s="889">
        <v>2</v>
      </c>
      <c r="K24" s="889">
        <v>2</v>
      </c>
      <c r="L24" s="889">
        <v>2</v>
      </c>
      <c r="M24" s="890">
        <v>2</v>
      </c>
      <c r="N24" s="1053">
        <f t="shared" si="1"/>
        <v>8</v>
      </c>
      <c r="O24" s="887">
        <f t="shared" si="2"/>
        <v>0</v>
      </c>
      <c r="P24" s="709"/>
      <c r="Q24" s="708"/>
      <c r="R24" s="708"/>
      <c r="S24" s="708"/>
      <c r="T24" s="709"/>
      <c r="U24" s="708"/>
    </row>
    <row r="25" spans="1:21" ht="19.5" customHeight="1">
      <c r="A25" s="895">
        <v>17</v>
      </c>
      <c r="B25" s="885" t="s">
        <v>11084</v>
      </c>
      <c r="C25" s="885" t="s">
        <v>4478</v>
      </c>
      <c r="D25" s="895" t="s">
        <v>1701</v>
      </c>
      <c r="E25" s="1050">
        <v>1</v>
      </c>
      <c r="F25" s="895">
        <v>4</v>
      </c>
      <c r="G25" s="1050">
        <f t="shared" si="0"/>
        <v>4</v>
      </c>
      <c r="H25" s="895">
        <v>1</v>
      </c>
      <c r="I25" s="895" t="s">
        <v>1701</v>
      </c>
      <c r="J25" s="889">
        <v>1</v>
      </c>
      <c r="K25" s="889"/>
      <c r="L25" s="889"/>
      <c r="M25" s="890"/>
      <c r="N25" s="1053">
        <f t="shared" si="1"/>
        <v>1</v>
      </c>
      <c r="O25" s="887">
        <f t="shared" si="2"/>
        <v>0</v>
      </c>
      <c r="P25" s="273"/>
      <c r="Q25" s="708"/>
      <c r="R25" s="708"/>
      <c r="S25" s="708"/>
      <c r="T25" s="273"/>
      <c r="U25" s="708"/>
    </row>
    <row r="26" spans="1:21" ht="19.5" customHeight="1">
      <c r="A26" s="895">
        <v>18</v>
      </c>
      <c r="B26" s="885" t="s">
        <v>14843</v>
      </c>
      <c r="C26" s="885" t="s">
        <v>13295</v>
      </c>
      <c r="D26" s="895" t="s">
        <v>7650</v>
      </c>
      <c r="E26" s="1050">
        <v>50</v>
      </c>
      <c r="F26" s="895">
        <v>4</v>
      </c>
      <c r="G26" s="1050">
        <f t="shared" si="0"/>
        <v>200</v>
      </c>
      <c r="H26" s="895">
        <v>1</v>
      </c>
      <c r="I26" s="895" t="s">
        <v>7650</v>
      </c>
      <c r="J26" s="889">
        <v>1</v>
      </c>
      <c r="K26" s="889"/>
      <c r="L26" s="889"/>
      <c r="M26" s="890"/>
      <c r="N26" s="1053">
        <f t="shared" si="1"/>
        <v>1</v>
      </c>
      <c r="O26" s="887">
        <f t="shared" si="2"/>
        <v>0</v>
      </c>
      <c r="P26" s="708"/>
      <c r="Q26" s="708"/>
      <c r="R26" s="708"/>
      <c r="S26" s="708"/>
      <c r="T26" s="708"/>
      <c r="U26" s="708"/>
    </row>
    <row r="27" spans="1:21" ht="19.5" customHeight="1">
      <c r="A27" s="895">
        <v>19</v>
      </c>
      <c r="B27" s="885" t="s">
        <v>14837</v>
      </c>
      <c r="C27" s="885" t="s">
        <v>9901</v>
      </c>
      <c r="D27" s="895" t="s">
        <v>1739</v>
      </c>
      <c r="E27" s="1050">
        <v>8</v>
      </c>
      <c r="F27" s="895">
        <v>4</v>
      </c>
      <c r="G27" s="1050">
        <f t="shared" si="0"/>
        <v>32</v>
      </c>
      <c r="H27" s="895">
        <v>32</v>
      </c>
      <c r="I27" s="895" t="s">
        <v>1739</v>
      </c>
      <c r="J27" s="889">
        <v>8</v>
      </c>
      <c r="K27" s="889">
        <v>8</v>
      </c>
      <c r="L27" s="889">
        <v>8</v>
      </c>
      <c r="M27" s="890">
        <v>8</v>
      </c>
      <c r="N27" s="1053">
        <f t="shared" si="1"/>
        <v>32</v>
      </c>
      <c r="O27" s="887">
        <f t="shared" si="2"/>
        <v>0</v>
      </c>
      <c r="P27" s="708"/>
      <c r="Q27" s="708"/>
      <c r="R27" s="708"/>
      <c r="S27" s="708"/>
      <c r="T27" s="708"/>
      <c r="U27" s="708"/>
    </row>
    <row r="28" spans="1:21" ht="19.5" customHeight="1">
      <c r="A28" s="895">
        <v>20</v>
      </c>
      <c r="B28" s="885" t="s">
        <v>11703</v>
      </c>
      <c r="C28" s="885" t="s">
        <v>8828</v>
      </c>
      <c r="D28" s="895" t="s">
        <v>1739</v>
      </c>
      <c r="E28" s="1050">
        <v>1</v>
      </c>
      <c r="F28" s="895">
        <v>4</v>
      </c>
      <c r="G28" s="1050">
        <f t="shared" si="0"/>
        <v>4</v>
      </c>
      <c r="H28" s="895">
        <v>4</v>
      </c>
      <c r="I28" s="895" t="s">
        <v>1739</v>
      </c>
      <c r="J28" s="889">
        <v>1</v>
      </c>
      <c r="K28" s="889">
        <v>1</v>
      </c>
      <c r="L28" s="889">
        <v>1</v>
      </c>
      <c r="M28" s="890">
        <v>1</v>
      </c>
      <c r="N28" s="1053">
        <f t="shared" si="1"/>
        <v>4</v>
      </c>
      <c r="O28" s="887">
        <f t="shared" si="2"/>
        <v>0</v>
      </c>
      <c r="Q28" s="708"/>
    </row>
    <row r="29" spans="1:21" ht="19.5" customHeight="1">
      <c r="A29" s="895">
        <v>21</v>
      </c>
      <c r="B29" s="885" t="s">
        <v>11986</v>
      </c>
      <c r="C29" s="885" t="s">
        <v>11987</v>
      </c>
      <c r="D29" s="895" t="s">
        <v>1739</v>
      </c>
      <c r="E29" s="1050">
        <v>8</v>
      </c>
      <c r="F29" s="895">
        <v>4</v>
      </c>
      <c r="G29" s="1050">
        <f t="shared" si="0"/>
        <v>32</v>
      </c>
      <c r="H29" s="895">
        <v>32</v>
      </c>
      <c r="I29" s="895" t="s">
        <v>1739</v>
      </c>
      <c r="J29" s="889">
        <v>8</v>
      </c>
      <c r="K29" s="889">
        <v>8</v>
      </c>
      <c r="L29" s="889">
        <v>8</v>
      </c>
      <c r="M29" s="890">
        <v>8</v>
      </c>
      <c r="N29" s="1053">
        <f t="shared" si="1"/>
        <v>32</v>
      </c>
      <c r="O29" s="887">
        <f t="shared" si="2"/>
        <v>0</v>
      </c>
      <c r="Q29" s="708"/>
    </row>
    <row r="30" spans="1:21" ht="19.5" customHeight="1">
      <c r="A30" s="895">
        <v>22</v>
      </c>
      <c r="B30" s="885" t="s">
        <v>11463</v>
      </c>
      <c r="C30" s="885" t="s">
        <v>4316</v>
      </c>
      <c r="D30" s="895" t="s">
        <v>1739</v>
      </c>
      <c r="E30" s="1050">
        <v>1</v>
      </c>
      <c r="F30" s="895">
        <v>4</v>
      </c>
      <c r="G30" s="1050">
        <f t="shared" si="0"/>
        <v>4</v>
      </c>
      <c r="H30" s="895">
        <v>4</v>
      </c>
      <c r="I30" s="895" t="s">
        <v>1739</v>
      </c>
      <c r="J30" s="889">
        <v>1</v>
      </c>
      <c r="K30" s="889">
        <v>1</v>
      </c>
      <c r="L30" s="889">
        <v>1</v>
      </c>
      <c r="M30" s="890">
        <v>1</v>
      </c>
      <c r="N30" s="1053">
        <f t="shared" si="1"/>
        <v>4</v>
      </c>
      <c r="O30" s="887">
        <f t="shared" si="2"/>
        <v>0</v>
      </c>
      <c r="Q30" s="708"/>
    </row>
    <row r="31" spans="1:21" ht="19.5" customHeight="1">
      <c r="A31" s="895">
        <v>23</v>
      </c>
      <c r="B31" s="885" t="s">
        <v>11054</v>
      </c>
      <c r="C31" s="885" t="s">
        <v>9751</v>
      </c>
      <c r="D31" s="895" t="s">
        <v>1739</v>
      </c>
      <c r="E31" s="1050">
        <v>10</v>
      </c>
      <c r="F31" s="895">
        <v>4</v>
      </c>
      <c r="G31" s="1050">
        <f t="shared" si="0"/>
        <v>40</v>
      </c>
      <c r="H31" s="895">
        <v>40</v>
      </c>
      <c r="I31" s="895" t="s">
        <v>1739</v>
      </c>
      <c r="J31" s="889">
        <v>10</v>
      </c>
      <c r="K31" s="889">
        <v>10</v>
      </c>
      <c r="L31" s="889">
        <v>10</v>
      </c>
      <c r="M31" s="890">
        <v>10</v>
      </c>
      <c r="N31" s="1053">
        <f t="shared" si="1"/>
        <v>40</v>
      </c>
      <c r="O31" s="887">
        <f t="shared" si="2"/>
        <v>0</v>
      </c>
      <c r="Q31" s="708"/>
    </row>
    <row r="32" spans="1:21" ht="19.5" customHeight="1">
      <c r="A32" s="895">
        <v>24</v>
      </c>
      <c r="B32" s="885" t="s">
        <v>11665</v>
      </c>
      <c r="C32" s="885" t="s">
        <v>7046</v>
      </c>
      <c r="D32" s="895" t="s">
        <v>1739</v>
      </c>
      <c r="E32" s="1050">
        <v>4</v>
      </c>
      <c r="F32" s="895">
        <v>4</v>
      </c>
      <c r="G32" s="1050">
        <f t="shared" si="0"/>
        <v>16</v>
      </c>
      <c r="H32" s="895">
        <v>16</v>
      </c>
      <c r="I32" s="895" t="s">
        <v>1739</v>
      </c>
      <c r="J32" s="889">
        <v>4</v>
      </c>
      <c r="K32" s="889">
        <v>4</v>
      </c>
      <c r="L32" s="889">
        <v>4</v>
      </c>
      <c r="M32" s="890">
        <v>4</v>
      </c>
      <c r="N32" s="1053">
        <f t="shared" si="1"/>
        <v>16</v>
      </c>
      <c r="O32" s="887">
        <f t="shared" si="2"/>
        <v>0</v>
      </c>
      <c r="Q32" s="708"/>
    </row>
    <row r="33" spans="1:17" ht="19.5" customHeight="1">
      <c r="A33" s="895">
        <v>25</v>
      </c>
      <c r="B33" s="885" t="s">
        <v>10749</v>
      </c>
      <c r="C33" s="885" t="s">
        <v>9920</v>
      </c>
      <c r="D33" s="895" t="s">
        <v>1739</v>
      </c>
      <c r="E33" s="1050">
        <v>26</v>
      </c>
      <c r="F33" s="895">
        <v>4</v>
      </c>
      <c r="G33" s="1050">
        <f t="shared" si="0"/>
        <v>104</v>
      </c>
      <c r="H33" s="895">
        <v>104</v>
      </c>
      <c r="I33" s="895" t="s">
        <v>1739</v>
      </c>
      <c r="J33" s="889">
        <v>26</v>
      </c>
      <c r="K33" s="889">
        <v>26</v>
      </c>
      <c r="L33" s="889">
        <v>26</v>
      </c>
      <c r="M33" s="890">
        <v>26</v>
      </c>
      <c r="N33" s="1053">
        <f t="shared" si="1"/>
        <v>104</v>
      </c>
      <c r="O33" s="887">
        <f t="shared" si="2"/>
        <v>0</v>
      </c>
      <c r="Q33" s="708"/>
    </row>
    <row r="34" spans="1:17" ht="19.5" customHeight="1">
      <c r="A34" s="895">
        <v>26</v>
      </c>
      <c r="B34" s="885" t="s">
        <v>10744</v>
      </c>
      <c r="C34" s="885" t="s">
        <v>13304</v>
      </c>
      <c r="D34" s="895" t="s">
        <v>1739</v>
      </c>
      <c r="E34" s="1050">
        <v>20</v>
      </c>
      <c r="F34" s="895">
        <v>4</v>
      </c>
      <c r="G34" s="1050">
        <f t="shared" si="0"/>
        <v>80</v>
      </c>
      <c r="H34" s="895">
        <v>80</v>
      </c>
      <c r="I34" s="895" t="s">
        <v>1739</v>
      </c>
      <c r="J34" s="889">
        <v>20</v>
      </c>
      <c r="K34" s="889">
        <v>20</v>
      </c>
      <c r="L34" s="889">
        <v>20</v>
      </c>
      <c r="M34" s="890">
        <v>20</v>
      </c>
      <c r="N34" s="1053">
        <f t="shared" si="1"/>
        <v>80</v>
      </c>
      <c r="O34" s="887">
        <f t="shared" si="2"/>
        <v>0</v>
      </c>
      <c r="Q34" s="708"/>
    </row>
    <row r="35" spans="1:17" ht="19.5" customHeight="1">
      <c r="A35" s="895">
        <v>27</v>
      </c>
      <c r="B35" s="885" t="s">
        <v>11108</v>
      </c>
      <c r="C35" s="885" t="s">
        <v>4568</v>
      </c>
      <c r="D35" s="895" t="s">
        <v>1739</v>
      </c>
      <c r="E35" s="1050">
        <v>2</v>
      </c>
      <c r="F35" s="895">
        <v>4</v>
      </c>
      <c r="G35" s="1050">
        <f t="shared" si="0"/>
        <v>8</v>
      </c>
      <c r="H35" s="895">
        <v>8</v>
      </c>
      <c r="I35" s="895" t="s">
        <v>1739</v>
      </c>
      <c r="J35" s="889">
        <v>2</v>
      </c>
      <c r="K35" s="889">
        <v>2</v>
      </c>
      <c r="L35" s="889">
        <v>2</v>
      </c>
      <c r="M35" s="890">
        <v>2</v>
      </c>
      <c r="N35" s="1053">
        <f t="shared" si="1"/>
        <v>8</v>
      </c>
      <c r="O35" s="887">
        <f t="shared" si="2"/>
        <v>0</v>
      </c>
      <c r="Q35" s="708"/>
    </row>
    <row r="36" spans="1:17" ht="19.5" customHeight="1">
      <c r="A36" s="895">
        <v>28</v>
      </c>
      <c r="B36" s="885" t="s">
        <v>14848</v>
      </c>
      <c r="C36" s="885" t="s">
        <v>13296</v>
      </c>
      <c r="D36" s="895" t="s">
        <v>1739</v>
      </c>
      <c r="E36" s="1050">
        <v>1</v>
      </c>
      <c r="F36" s="895">
        <v>4</v>
      </c>
      <c r="G36" s="1050">
        <f t="shared" si="0"/>
        <v>4</v>
      </c>
      <c r="H36" s="895">
        <v>4</v>
      </c>
      <c r="I36" s="895" t="s">
        <v>1739</v>
      </c>
      <c r="J36" s="889">
        <v>1</v>
      </c>
      <c r="K36" s="889">
        <v>1</v>
      </c>
      <c r="L36" s="889">
        <v>1</v>
      </c>
      <c r="M36" s="890">
        <v>1</v>
      </c>
      <c r="N36" s="1053">
        <f t="shared" si="1"/>
        <v>4</v>
      </c>
      <c r="O36" s="887">
        <f t="shared" si="2"/>
        <v>0</v>
      </c>
      <c r="Q36" s="708"/>
    </row>
    <row r="37" spans="1:17" ht="19.5" customHeight="1">
      <c r="A37" s="895">
        <v>29</v>
      </c>
      <c r="B37" s="885" t="s">
        <v>11729</v>
      </c>
      <c r="C37" s="885" t="s">
        <v>8856</v>
      </c>
      <c r="D37" s="895" t="s">
        <v>1739</v>
      </c>
      <c r="E37" s="1050">
        <v>12</v>
      </c>
      <c r="F37" s="895">
        <v>4</v>
      </c>
      <c r="G37" s="1050">
        <f t="shared" si="0"/>
        <v>48</v>
      </c>
      <c r="H37" s="895">
        <v>48</v>
      </c>
      <c r="I37" s="895" t="s">
        <v>1739</v>
      </c>
      <c r="J37" s="889">
        <v>12</v>
      </c>
      <c r="K37" s="889">
        <v>12</v>
      </c>
      <c r="L37" s="889">
        <v>12</v>
      </c>
      <c r="M37" s="890">
        <v>12</v>
      </c>
      <c r="N37" s="1053">
        <f t="shared" si="1"/>
        <v>48</v>
      </c>
      <c r="O37" s="887">
        <f t="shared" si="2"/>
        <v>0</v>
      </c>
      <c r="Q37" s="708"/>
    </row>
    <row r="38" spans="1:17" ht="19.5" customHeight="1">
      <c r="A38" s="895">
        <v>30</v>
      </c>
      <c r="B38" s="885" t="s">
        <v>11585</v>
      </c>
      <c r="C38" s="885" t="s">
        <v>4434</v>
      </c>
      <c r="D38" s="895" t="s">
        <v>1739</v>
      </c>
      <c r="E38" s="1050">
        <v>8</v>
      </c>
      <c r="F38" s="895">
        <v>4</v>
      </c>
      <c r="G38" s="1050">
        <f>+E38*F38</f>
        <v>32</v>
      </c>
      <c r="H38" s="895">
        <v>32</v>
      </c>
      <c r="I38" s="895" t="s">
        <v>1739</v>
      </c>
      <c r="J38" s="889">
        <v>8</v>
      </c>
      <c r="K38" s="889">
        <v>8</v>
      </c>
      <c r="L38" s="889">
        <v>8</v>
      </c>
      <c r="M38" s="890">
        <v>8</v>
      </c>
      <c r="N38" s="1053">
        <f t="shared" si="1"/>
        <v>32</v>
      </c>
      <c r="O38" s="887">
        <f t="shared" si="2"/>
        <v>0</v>
      </c>
      <c r="Q38" s="708"/>
    </row>
    <row r="39" spans="1:17" ht="19.5" customHeight="1">
      <c r="A39" s="895">
        <v>31</v>
      </c>
      <c r="B39" s="885" t="s">
        <v>11395</v>
      </c>
      <c r="C39" s="885" t="s">
        <v>4796</v>
      </c>
      <c r="D39" s="895" t="s">
        <v>1739</v>
      </c>
      <c r="E39" s="1050">
        <v>1</v>
      </c>
      <c r="F39" s="895">
        <v>4</v>
      </c>
      <c r="G39" s="1050">
        <f t="shared" si="0"/>
        <v>4</v>
      </c>
      <c r="H39" s="895">
        <v>4</v>
      </c>
      <c r="I39" s="895" t="s">
        <v>1739</v>
      </c>
      <c r="J39" s="889">
        <v>1</v>
      </c>
      <c r="K39" s="889">
        <v>1</v>
      </c>
      <c r="L39" s="889">
        <v>1</v>
      </c>
      <c r="M39" s="890">
        <v>1</v>
      </c>
      <c r="N39" s="1053">
        <f t="shared" si="1"/>
        <v>4</v>
      </c>
      <c r="O39" s="887">
        <f t="shared" si="2"/>
        <v>0</v>
      </c>
      <c r="Q39" s="708"/>
    </row>
    <row r="40" spans="1:17" ht="19.5" customHeight="1">
      <c r="A40" s="895">
        <v>32</v>
      </c>
      <c r="B40" s="885" t="s">
        <v>11497</v>
      </c>
      <c r="C40" s="885" t="s">
        <v>4651</v>
      </c>
      <c r="D40" s="895" t="s">
        <v>1739</v>
      </c>
      <c r="E40" s="1050">
        <v>8</v>
      </c>
      <c r="F40" s="895">
        <v>4</v>
      </c>
      <c r="G40" s="1050">
        <f t="shared" si="0"/>
        <v>32</v>
      </c>
      <c r="H40" s="895">
        <v>32</v>
      </c>
      <c r="I40" s="895" t="s">
        <v>1739</v>
      </c>
      <c r="J40" s="889">
        <v>8</v>
      </c>
      <c r="K40" s="889">
        <v>8</v>
      </c>
      <c r="L40" s="889">
        <v>8</v>
      </c>
      <c r="M40" s="890">
        <v>8</v>
      </c>
      <c r="N40" s="1053">
        <f t="shared" si="1"/>
        <v>32</v>
      </c>
      <c r="O40" s="887">
        <f t="shared" si="2"/>
        <v>0</v>
      </c>
      <c r="Q40" s="708"/>
    </row>
    <row r="41" spans="1:17" ht="19.5" customHeight="1">
      <c r="A41" s="895">
        <v>33</v>
      </c>
      <c r="B41" s="885" t="s">
        <v>11061</v>
      </c>
      <c r="C41" s="885" t="s">
        <v>9756</v>
      </c>
      <c r="D41" s="895" t="s">
        <v>1739</v>
      </c>
      <c r="E41" s="1050">
        <v>8</v>
      </c>
      <c r="F41" s="895">
        <v>4</v>
      </c>
      <c r="G41" s="1050">
        <f t="shared" si="0"/>
        <v>32</v>
      </c>
      <c r="H41" s="895">
        <v>32</v>
      </c>
      <c r="I41" s="895" t="s">
        <v>1739</v>
      </c>
      <c r="J41" s="889">
        <v>8</v>
      </c>
      <c r="K41" s="889">
        <v>8</v>
      </c>
      <c r="L41" s="889">
        <v>8</v>
      </c>
      <c r="M41" s="890">
        <v>8</v>
      </c>
      <c r="N41" s="1053">
        <f t="shared" si="1"/>
        <v>32</v>
      </c>
      <c r="O41" s="887">
        <f t="shared" si="2"/>
        <v>0</v>
      </c>
      <c r="Q41" s="708"/>
    </row>
    <row r="42" spans="1:17" ht="19.5" customHeight="1">
      <c r="A42" s="895">
        <v>34</v>
      </c>
      <c r="B42" s="885" t="s">
        <v>10841</v>
      </c>
      <c r="C42" s="885" t="s">
        <v>4044</v>
      </c>
      <c r="D42" s="895" t="s">
        <v>1739</v>
      </c>
      <c r="E42" s="1050">
        <v>8</v>
      </c>
      <c r="F42" s="895">
        <v>4</v>
      </c>
      <c r="G42" s="1050">
        <f t="shared" si="0"/>
        <v>32</v>
      </c>
      <c r="H42" s="895">
        <v>1</v>
      </c>
      <c r="I42" s="895" t="s">
        <v>1724</v>
      </c>
      <c r="J42" s="889">
        <v>1</v>
      </c>
      <c r="K42" s="889"/>
      <c r="L42" s="889"/>
      <c r="M42" s="890"/>
      <c r="N42" s="1053">
        <f t="shared" si="1"/>
        <v>1</v>
      </c>
      <c r="O42" s="887">
        <f t="shared" si="2"/>
        <v>0</v>
      </c>
      <c r="Q42" s="708"/>
    </row>
    <row r="43" spans="1:17" ht="19.5" customHeight="1">
      <c r="A43" s="895">
        <v>35</v>
      </c>
      <c r="B43" s="885" t="s">
        <v>11458</v>
      </c>
      <c r="C43" s="885" t="s">
        <v>4046</v>
      </c>
      <c r="D43" s="895" t="s">
        <v>1739</v>
      </c>
      <c r="E43" s="1050">
        <v>32</v>
      </c>
      <c r="F43" s="895">
        <v>4</v>
      </c>
      <c r="G43" s="1050">
        <f t="shared" si="0"/>
        <v>128</v>
      </c>
      <c r="H43" s="895">
        <v>2</v>
      </c>
      <c r="I43" s="895" t="s">
        <v>1724</v>
      </c>
      <c r="J43" s="889">
        <v>1</v>
      </c>
      <c r="K43" s="889">
        <v>1</v>
      </c>
      <c r="L43" s="889"/>
      <c r="M43" s="890"/>
      <c r="N43" s="1053">
        <f t="shared" si="1"/>
        <v>2</v>
      </c>
      <c r="O43" s="887">
        <f t="shared" si="2"/>
        <v>0</v>
      </c>
      <c r="Q43" s="708"/>
    </row>
    <row r="44" spans="1:17" ht="19.5" customHeight="1">
      <c r="A44" s="895">
        <v>36</v>
      </c>
      <c r="B44" s="885" t="s">
        <v>10838</v>
      </c>
      <c r="C44" s="885" t="s">
        <v>4041</v>
      </c>
      <c r="D44" s="895" t="s">
        <v>1739</v>
      </c>
      <c r="E44" s="1050">
        <v>22</v>
      </c>
      <c r="F44" s="895">
        <v>4</v>
      </c>
      <c r="G44" s="1050">
        <f t="shared" si="0"/>
        <v>88</v>
      </c>
      <c r="H44" s="895">
        <v>1</v>
      </c>
      <c r="I44" s="895" t="s">
        <v>1724</v>
      </c>
      <c r="J44" s="889">
        <v>1</v>
      </c>
      <c r="K44" s="889"/>
      <c r="L44" s="889"/>
      <c r="M44" s="890"/>
      <c r="N44" s="1053">
        <f t="shared" si="1"/>
        <v>1</v>
      </c>
      <c r="O44" s="887">
        <f t="shared" si="2"/>
        <v>0</v>
      </c>
      <c r="Q44" s="708"/>
    </row>
    <row r="45" spans="1:17" ht="19.5" customHeight="1">
      <c r="A45" s="895">
        <v>37</v>
      </c>
      <c r="B45" s="885" t="s">
        <v>10840</v>
      </c>
      <c r="C45" s="885" t="s">
        <v>4043</v>
      </c>
      <c r="D45" s="895" t="s">
        <v>1739</v>
      </c>
      <c r="E45" s="1050">
        <v>4</v>
      </c>
      <c r="F45" s="895">
        <v>4</v>
      </c>
      <c r="G45" s="1050">
        <f t="shared" si="0"/>
        <v>16</v>
      </c>
      <c r="H45" s="895">
        <v>1</v>
      </c>
      <c r="I45" s="895" t="s">
        <v>1724</v>
      </c>
      <c r="J45" s="889">
        <v>1</v>
      </c>
      <c r="K45" s="889"/>
      <c r="L45" s="889"/>
      <c r="M45" s="890"/>
      <c r="N45" s="1053">
        <f t="shared" si="1"/>
        <v>1</v>
      </c>
      <c r="O45" s="887">
        <f t="shared" si="2"/>
        <v>0</v>
      </c>
      <c r="Q45" s="708"/>
    </row>
    <row r="46" spans="1:17" ht="19.5" customHeight="1">
      <c r="A46" s="895">
        <v>38</v>
      </c>
      <c r="B46" s="885" t="s">
        <v>14844</v>
      </c>
      <c r="C46" s="885" t="s">
        <v>13302</v>
      </c>
      <c r="D46" s="895" t="s">
        <v>1739</v>
      </c>
      <c r="E46" s="1050">
        <v>8</v>
      </c>
      <c r="F46" s="895">
        <v>4</v>
      </c>
      <c r="G46" s="1050">
        <f t="shared" si="0"/>
        <v>32</v>
      </c>
      <c r="H46" s="895">
        <v>1</v>
      </c>
      <c r="I46" s="895" t="s">
        <v>1724</v>
      </c>
      <c r="J46" s="889">
        <v>1</v>
      </c>
      <c r="K46" s="889"/>
      <c r="L46" s="889"/>
      <c r="M46" s="890"/>
      <c r="N46" s="1053">
        <f t="shared" si="1"/>
        <v>1</v>
      </c>
      <c r="O46" s="887">
        <f t="shared" si="2"/>
        <v>0</v>
      </c>
      <c r="Q46" s="708"/>
    </row>
    <row r="47" spans="1:17" ht="19.5" customHeight="1">
      <c r="A47" s="895">
        <v>39</v>
      </c>
      <c r="B47" s="885" t="s">
        <v>10845</v>
      </c>
      <c r="C47" s="885" t="s">
        <v>4051</v>
      </c>
      <c r="D47" s="895" t="s">
        <v>1739</v>
      </c>
      <c r="E47" s="1050">
        <v>8</v>
      </c>
      <c r="F47" s="895">
        <v>4</v>
      </c>
      <c r="G47" s="1050">
        <f t="shared" si="0"/>
        <v>32</v>
      </c>
      <c r="H47" s="895">
        <v>1</v>
      </c>
      <c r="I47" s="895" t="s">
        <v>1724</v>
      </c>
      <c r="J47" s="889">
        <v>1</v>
      </c>
      <c r="K47" s="889"/>
      <c r="L47" s="889"/>
      <c r="M47" s="890"/>
      <c r="N47" s="1053">
        <f t="shared" si="1"/>
        <v>1</v>
      </c>
      <c r="O47" s="887">
        <f t="shared" si="2"/>
        <v>0</v>
      </c>
      <c r="Q47" s="708"/>
    </row>
    <row r="48" spans="1:17" ht="19.5" customHeight="1">
      <c r="A48" s="895">
        <v>40</v>
      </c>
      <c r="B48" s="885" t="s">
        <v>10846</v>
      </c>
      <c r="C48" s="885" t="s">
        <v>4052</v>
      </c>
      <c r="D48" s="895" t="s">
        <v>1739</v>
      </c>
      <c r="E48" s="1050">
        <v>8</v>
      </c>
      <c r="F48" s="895">
        <v>4</v>
      </c>
      <c r="G48" s="1050">
        <f t="shared" si="0"/>
        <v>32</v>
      </c>
      <c r="H48" s="895">
        <v>1</v>
      </c>
      <c r="I48" s="895" t="s">
        <v>1724</v>
      </c>
      <c r="J48" s="889">
        <v>1</v>
      </c>
      <c r="K48" s="889"/>
      <c r="L48" s="889"/>
      <c r="M48" s="890"/>
      <c r="N48" s="1053">
        <f t="shared" si="1"/>
        <v>1</v>
      </c>
      <c r="O48" s="887">
        <f t="shared" si="2"/>
        <v>0</v>
      </c>
      <c r="Q48" s="708"/>
    </row>
    <row r="49" spans="1:17" ht="19.5" customHeight="1">
      <c r="A49" s="895">
        <v>41</v>
      </c>
      <c r="B49" s="885" t="s">
        <v>10849</v>
      </c>
      <c r="C49" s="885" t="s">
        <v>4057</v>
      </c>
      <c r="D49" s="895" t="s">
        <v>1739</v>
      </c>
      <c r="E49" s="914">
        <v>4</v>
      </c>
      <c r="F49" s="895">
        <v>4</v>
      </c>
      <c r="G49" s="1050">
        <f t="shared" si="0"/>
        <v>16</v>
      </c>
      <c r="H49" s="718">
        <v>1</v>
      </c>
      <c r="I49" s="895" t="s">
        <v>1724</v>
      </c>
      <c r="J49" s="625">
        <v>1</v>
      </c>
      <c r="K49" s="625"/>
      <c r="L49" s="625"/>
      <c r="M49" s="622"/>
      <c r="N49" s="1053">
        <f t="shared" si="1"/>
        <v>1</v>
      </c>
      <c r="O49" s="887">
        <f t="shared" si="2"/>
        <v>0</v>
      </c>
      <c r="Q49" s="708"/>
    </row>
    <row r="50" spans="1:17" ht="19.5" customHeight="1">
      <c r="A50" s="895">
        <v>42</v>
      </c>
      <c r="B50" s="884" t="s">
        <v>10855</v>
      </c>
      <c r="C50" s="885" t="s">
        <v>4067</v>
      </c>
      <c r="D50" s="895" t="s">
        <v>1739</v>
      </c>
      <c r="E50" s="914">
        <v>6</v>
      </c>
      <c r="F50" s="895">
        <v>4</v>
      </c>
      <c r="G50" s="1050">
        <f t="shared" si="0"/>
        <v>24</v>
      </c>
      <c r="H50" s="718">
        <v>1</v>
      </c>
      <c r="I50" s="895" t="s">
        <v>1724</v>
      </c>
      <c r="J50" s="625">
        <v>1</v>
      </c>
      <c r="K50" s="625"/>
      <c r="L50" s="625"/>
      <c r="M50" s="622"/>
      <c r="N50" s="1053">
        <f t="shared" si="1"/>
        <v>1</v>
      </c>
      <c r="O50" s="887">
        <f t="shared" si="2"/>
        <v>0</v>
      </c>
      <c r="Q50" s="708"/>
    </row>
    <row r="51" spans="1:17" ht="19.5" customHeight="1">
      <c r="A51" s="895">
        <v>43</v>
      </c>
      <c r="B51" s="884" t="s">
        <v>10858</v>
      </c>
      <c r="C51" s="885" t="s">
        <v>4814</v>
      </c>
      <c r="D51" s="895" t="s">
        <v>1739</v>
      </c>
      <c r="E51" s="914">
        <v>16</v>
      </c>
      <c r="F51" s="895">
        <v>4</v>
      </c>
      <c r="G51" s="1050">
        <f t="shared" si="0"/>
        <v>64</v>
      </c>
      <c r="H51" s="718">
        <v>1</v>
      </c>
      <c r="I51" s="895" t="s">
        <v>1724</v>
      </c>
      <c r="J51" s="625">
        <v>1</v>
      </c>
      <c r="K51" s="625"/>
      <c r="L51" s="625"/>
      <c r="M51" s="622"/>
      <c r="N51" s="1053">
        <f t="shared" si="1"/>
        <v>1</v>
      </c>
      <c r="O51" s="887">
        <f t="shared" si="2"/>
        <v>0</v>
      </c>
      <c r="Q51" s="708"/>
    </row>
    <row r="52" spans="1:17" ht="19.5" customHeight="1">
      <c r="A52" s="895">
        <v>44</v>
      </c>
      <c r="B52" s="884" t="s">
        <v>12075</v>
      </c>
      <c r="C52" s="885" t="s">
        <v>12076</v>
      </c>
      <c r="D52" s="895" t="s">
        <v>1739</v>
      </c>
      <c r="E52" s="914">
        <v>4</v>
      </c>
      <c r="F52" s="895">
        <v>4</v>
      </c>
      <c r="G52" s="1050">
        <f t="shared" si="0"/>
        <v>16</v>
      </c>
      <c r="H52" s="718">
        <v>1</v>
      </c>
      <c r="I52" s="895" t="s">
        <v>1724</v>
      </c>
      <c r="J52" s="625">
        <v>1</v>
      </c>
      <c r="K52" s="625"/>
      <c r="L52" s="625"/>
      <c r="M52" s="622"/>
      <c r="N52" s="1053">
        <f t="shared" si="1"/>
        <v>1</v>
      </c>
      <c r="O52" s="887">
        <f t="shared" si="2"/>
        <v>0</v>
      </c>
      <c r="Q52" s="708"/>
    </row>
    <row r="53" spans="1:17" ht="19.5" customHeight="1">
      <c r="A53" s="895">
        <v>45</v>
      </c>
      <c r="B53" s="884" t="s">
        <v>10916</v>
      </c>
      <c r="C53" s="885" t="s">
        <v>4206</v>
      </c>
      <c r="D53" s="895" t="s">
        <v>1739</v>
      </c>
      <c r="E53" s="914">
        <v>22</v>
      </c>
      <c r="F53" s="895">
        <v>4</v>
      </c>
      <c r="G53" s="1050">
        <f t="shared" si="0"/>
        <v>88</v>
      </c>
      <c r="H53" s="718">
        <v>1</v>
      </c>
      <c r="I53" s="895" t="s">
        <v>1724</v>
      </c>
      <c r="J53" s="625">
        <v>1</v>
      </c>
      <c r="K53" s="625"/>
      <c r="L53" s="625"/>
      <c r="M53" s="622"/>
      <c r="N53" s="1053">
        <f t="shared" si="1"/>
        <v>1</v>
      </c>
      <c r="O53" s="887">
        <f t="shared" si="2"/>
        <v>0</v>
      </c>
      <c r="Q53" s="708"/>
    </row>
    <row r="54" spans="1:17" ht="19.5" customHeight="1">
      <c r="A54" s="895">
        <v>46</v>
      </c>
      <c r="B54" s="884" t="s">
        <v>11299</v>
      </c>
      <c r="C54" s="885" t="s">
        <v>4214</v>
      </c>
      <c r="D54" s="895" t="s">
        <v>1739</v>
      </c>
      <c r="E54" s="914">
        <v>22</v>
      </c>
      <c r="F54" s="895">
        <v>4</v>
      </c>
      <c r="G54" s="1050">
        <f t="shared" si="0"/>
        <v>88</v>
      </c>
      <c r="H54" s="718">
        <v>1</v>
      </c>
      <c r="I54" s="895" t="s">
        <v>1724</v>
      </c>
      <c r="J54" s="625">
        <v>1</v>
      </c>
      <c r="K54" s="625"/>
      <c r="L54" s="625"/>
      <c r="M54" s="622"/>
      <c r="N54" s="1053">
        <f t="shared" si="1"/>
        <v>1</v>
      </c>
      <c r="O54" s="887">
        <f t="shared" si="2"/>
        <v>0</v>
      </c>
      <c r="Q54" s="708"/>
    </row>
    <row r="55" spans="1:17" ht="19.5" customHeight="1">
      <c r="A55" s="895">
        <v>47</v>
      </c>
      <c r="B55" s="884" t="s">
        <v>10919</v>
      </c>
      <c r="C55" s="885" t="s">
        <v>4210</v>
      </c>
      <c r="D55" s="895" t="s">
        <v>1739</v>
      </c>
      <c r="E55" s="914">
        <v>8</v>
      </c>
      <c r="F55" s="895">
        <v>4</v>
      </c>
      <c r="G55" s="1050">
        <f t="shared" si="0"/>
        <v>32</v>
      </c>
      <c r="H55" s="718">
        <v>1</v>
      </c>
      <c r="I55" s="895" t="s">
        <v>1724</v>
      </c>
      <c r="J55" s="625">
        <v>1</v>
      </c>
      <c r="K55" s="625"/>
      <c r="L55" s="625"/>
      <c r="M55" s="622"/>
      <c r="N55" s="1053">
        <f t="shared" si="1"/>
        <v>1</v>
      </c>
      <c r="O55" s="887">
        <f t="shared" si="2"/>
        <v>0</v>
      </c>
      <c r="Q55" s="708"/>
    </row>
    <row r="56" spans="1:17" ht="19.5" customHeight="1">
      <c r="A56" s="895">
        <v>48</v>
      </c>
      <c r="B56" s="884" t="s">
        <v>11300</v>
      </c>
      <c r="C56" s="885" t="s">
        <v>4219</v>
      </c>
      <c r="D56" s="895" t="s">
        <v>1739</v>
      </c>
      <c r="E56" s="914">
        <v>32</v>
      </c>
      <c r="F56" s="895">
        <v>4</v>
      </c>
      <c r="G56" s="1050">
        <f t="shared" si="0"/>
        <v>128</v>
      </c>
      <c r="H56" s="718">
        <v>2</v>
      </c>
      <c r="I56" s="895" t="s">
        <v>1724</v>
      </c>
      <c r="J56" s="625">
        <v>1</v>
      </c>
      <c r="K56" s="625">
        <v>1</v>
      </c>
      <c r="L56" s="625"/>
      <c r="M56" s="622"/>
      <c r="N56" s="1053">
        <f t="shared" si="1"/>
        <v>2</v>
      </c>
      <c r="O56" s="887">
        <f t="shared" si="2"/>
        <v>0</v>
      </c>
      <c r="Q56" s="708"/>
    </row>
    <row r="57" spans="1:17" ht="19.5" customHeight="1">
      <c r="A57" s="895">
        <v>49</v>
      </c>
      <c r="B57" s="884" t="s">
        <v>10924</v>
      </c>
      <c r="C57" s="885" t="s">
        <v>4238</v>
      </c>
      <c r="D57" s="895" t="s">
        <v>1739</v>
      </c>
      <c r="E57" s="914">
        <v>4</v>
      </c>
      <c r="F57" s="895">
        <v>4</v>
      </c>
      <c r="G57" s="1050">
        <f t="shared" si="0"/>
        <v>16</v>
      </c>
      <c r="H57" s="718">
        <v>1</v>
      </c>
      <c r="I57" s="895" t="s">
        <v>1724</v>
      </c>
      <c r="J57" s="625">
        <v>1</v>
      </c>
      <c r="K57" s="625"/>
      <c r="L57" s="625"/>
      <c r="M57" s="622"/>
      <c r="N57" s="1053">
        <f t="shared" si="1"/>
        <v>1</v>
      </c>
      <c r="O57" s="887">
        <f t="shared" si="2"/>
        <v>0</v>
      </c>
      <c r="Q57" s="708"/>
    </row>
    <row r="58" spans="1:17" ht="19.5" customHeight="1">
      <c r="A58" s="895">
        <v>50</v>
      </c>
      <c r="B58" s="884" t="s">
        <v>14927</v>
      </c>
      <c r="C58" s="884" t="s">
        <v>13306</v>
      </c>
      <c r="D58" s="895" t="s">
        <v>1739</v>
      </c>
      <c r="E58" s="914">
        <v>1</v>
      </c>
      <c r="F58" s="895">
        <v>4</v>
      </c>
      <c r="G58" s="1050">
        <f t="shared" si="0"/>
        <v>4</v>
      </c>
      <c r="H58" s="718">
        <v>4</v>
      </c>
      <c r="I58" s="895" t="s">
        <v>1739</v>
      </c>
      <c r="J58" s="625">
        <v>1</v>
      </c>
      <c r="K58" s="625">
        <v>1</v>
      </c>
      <c r="L58" s="625">
        <v>1</v>
      </c>
      <c r="M58" s="622">
        <v>1</v>
      </c>
      <c r="N58" s="1053">
        <f t="shared" si="1"/>
        <v>4</v>
      </c>
      <c r="O58" s="887">
        <f t="shared" si="2"/>
        <v>0</v>
      </c>
      <c r="Q58" s="708"/>
    </row>
    <row r="59" spans="1:17" ht="19.5" customHeight="1">
      <c r="A59" s="895">
        <v>51</v>
      </c>
      <c r="B59" s="884" t="s">
        <v>14845</v>
      </c>
      <c r="C59" s="884" t="s">
        <v>13297</v>
      </c>
      <c r="D59" s="895" t="s">
        <v>1739</v>
      </c>
      <c r="E59" s="914">
        <v>10</v>
      </c>
      <c r="F59" s="895">
        <v>4</v>
      </c>
      <c r="G59" s="1050">
        <f t="shared" si="0"/>
        <v>40</v>
      </c>
      <c r="H59" s="718">
        <v>40</v>
      </c>
      <c r="I59" s="895" t="s">
        <v>1739</v>
      </c>
      <c r="J59" s="625">
        <v>10</v>
      </c>
      <c r="K59" s="625">
        <v>10</v>
      </c>
      <c r="L59" s="625">
        <v>10</v>
      </c>
      <c r="M59" s="622">
        <v>10</v>
      </c>
      <c r="N59" s="1053">
        <f t="shared" si="1"/>
        <v>40</v>
      </c>
      <c r="O59" s="887">
        <f t="shared" si="2"/>
        <v>0</v>
      </c>
      <c r="Q59" s="708"/>
    </row>
    <row r="60" spans="1:17" ht="19.5" customHeight="1">
      <c r="A60" s="895">
        <v>52</v>
      </c>
      <c r="B60" s="884" t="s">
        <v>11078</v>
      </c>
      <c r="C60" s="919" t="s">
        <v>4469</v>
      </c>
      <c r="D60" s="895" t="s">
        <v>1739</v>
      </c>
      <c r="E60" s="914">
        <v>4</v>
      </c>
      <c r="F60" s="895">
        <v>4</v>
      </c>
      <c r="G60" s="1050">
        <f t="shared" si="0"/>
        <v>16</v>
      </c>
      <c r="H60" s="718">
        <v>16</v>
      </c>
      <c r="I60" s="895" t="s">
        <v>1739</v>
      </c>
      <c r="J60" s="625">
        <v>4</v>
      </c>
      <c r="K60" s="625">
        <v>4</v>
      </c>
      <c r="L60" s="625">
        <v>4</v>
      </c>
      <c r="M60" s="622">
        <v>4</v>
      </c>
      <c r="N60" s="1053">
        <f t="shared" si="1"/>
        <v>16</v>
      </c>
      <c r="O60" s="887">
        <f t="shared" si="2"/>
        <v>0</v>
      </c>
      <c r="Q60" s="708"/>
    </row>
    <row r="61" spans="1:17" ht="19.5" customHeight="1">
      <c r="A61" s="895">
        <v>53</v>
      </c>
      <c r="B61" s="884" t="s">
        <v>14846</v>
      </c>
      <c r="C61" s="919" t="s">
        <v>13299</v>
      </c>
      <c r="D61" s="895" t="s">
        <v>1739</v>
      </c>
      <c r="E61" s="914">
        <v>1</v>
      </c>
      <c r="F61" s="895">
        <v>4</v>
      </c>
      <c r="G61" s="1050">
        <f t="shared" si="0"/>
        <v>4</v>
      </c>
      <c r="H61" s="718">
        <v>4</v>
      </c>
      <c r="I61" s="895" t="s">
        <v>1739</v>
      </c>
      <c r="J61" s="625">
        <v>1</v>
      </c>
      <c r="K61" s="625">
        <v>1</v>
      </c>
      <c r="L61" s="625">
        <v>1</v>
      </c>
      <c r="M61" s="622">
        <v>1</v>
      </c>
      <c r="N61" s="1053">
        <f t="shared" si="1"/>
        <v>4</v>
      </c>
      <c r="O61" s="887">
        <f t="shared" si="2"/>
        <v>0</v>
      </c>
      <c r="Q61" s="708"/>
    </row>
    <row r="62" spans="1:17" ht="19.5" customHeight="1">
      <c r="A62" s="895">
        <v>54</v>
      </c>
      <c r="B62" s="884" t="s">
        <v>11626</v>
      </c>
      <c r="C62" s="919" t="s">
        <v>4909</v>
      </c>
      <c r="D62" s="895" t="s">
        <v>1739</v>
      </c>
      <c r="E62" s="914">
        <v>1</v>
      </c>
      <c r="F62" s="895">
        <v>4</v>
      </c>
      <c r="G62" s="1050">
        <f t="shared" si="0"/>
        <v>4</v>
      </c>
      <c r="H62" s="718">
        <v>4</v>
      </c>
      <c r="I62" s="895" t="s">
        <v>1739</v>
      </c>
      <c r="J62" s="625">
        <v>1</v>
      </c>
      <c r="K62" s="625">
        <v>1</v>
      </c>
      <c r="L62" s="625">
        <v>1</v>
      </c>
      <c r="M62" s="622">
        <v>1</v>
      </c>
      <c r="N62" s="1053">
        <f t="shared" si="1"/>
        <v>4</v>
      </c>
      <c r="O62" s="887">
        <f t="shared" si="2"/>
        <v>0</v>
      </c>
      <c r="Q62" s="708"/>
    </row>
    <row r="63" spans="1:17" ht="19.5" customHeight="1">
      <c r="A63" s="895">
        <v>55</v>
      </c>
      <c r="B63" s="884" t="s">
        <v>11389</v>
      </c>
      <c r="C63" s="919" t="s">
        <v>4639</v>
      </c>
      <c r="D63" s="895" t="s">
        <v>1739</v>
      </c>
      <c r="E63" s="914">
        <v>15</v>
      </c>
      <c r="F63" s="895">
        <v>4</v>
      </c>
      <c r="G63" s="1050">
        <f>+E63*F63</f>
        <v>60</v>
      </c>
      <c r="H63" s="718">
        <v>60</v>
      </c>
      <c r="I63" s="895" t="s">
        <v>1739</v>
      </c>
      <c r="J63" s="625">
        <v>15</v>
      </c>
      <c r="K63" s="625">
        <v>15</v>
      </c>
      <c r="L63" s="625">
        <v>15</v>
      </c>
      <c r="M63" s="622">
        <v>15</v>
      </c>
      <c r="N63" s="1053">
        <f t="shared" si="1"/>
        <v>60</v>
      </c>
      <c r="O63" s="887">
        <f t="shared" si="2"/>
        <v>0</v>
      </c>
      <c r="Q63" s="708"/>
    </row>
    <row r="64" spans="1:17" ht="19.5" customHeight="1">
      <c r="A64" s="895">
        <v>56</v>
      </c>
      <c r="B64" s="884" t="s">
        <v>11240</v>
      </c>
      <c r="C64" s="885" t="s">
        <v>4170</v>
      </c>
      <c r="D64" s="895" t="s">
        <v>1739</v>
      </c>
      <c r="E64" s="914">
        <v>0.5</v>
      </c>
      <c r="F64" s="895">
        <v>4</v>
      </c>
      <c r="G64" s="1050">
        <f>+E64*F64</f>
        <v>2</v>
      </c>
      <c r="H64" s="718">
        <v>8</v>
      </c>
      <c r="I64" s="895" t="s">
        <v>1739</v>
      </c>
      <c r="J64" s="625">
        <v>2</v>
      </c>
      <c r="K64" s="625">
        <v>2</v>
      </c>
      <c r="L64" s="625">
        <v>2</v>
      </c>
      <c r="M64" s="622">
        <v>2</v>
      </c>
      <c r="N64" s="1053">
        <f t="shared" si="1"/>
        <v>8</v>
      </c>
      <c r="O64" s="887">
        <f t="shared" si="2"/>
        <v>0</v>
      </c>
      <c r="Q64" s="708"/>
    </row>
    <row r="65" spans="1:17" ht="19.5" customHeight="1">
      <c r="A65" s="895">
        <v>57</v>
      </c>
      <c r="B65" s="886" t="s">
        <v>11211</v>
      </c>
      <c r="C65" s="885" t="s">
        <v>4175</v>
      </c>
      <c r="D65" s="895" t="s">
        <v>1739</v>
      </c>
      <c r="E65" s="914">
        <f>1/2</f>
        <v>0.5</v>
      </c>
      <c r="F65" s="895">
        <v>4</v>
      </c>
      <c r="G65" s="1050">
        <f t="shared" si="0"/>
        <v>2</v>
      </c>
      <c r="H65" s="718">
        <v>2</v>
      </c>
      <c r="I65" s="895" t="s">
        <v>1739</v>
      </c>
      <c r="J65" s="625">
        <v>0.5</v>
      </c>
      <c r="K65" s="625">
        <v>0.5</v>
      </c>
      <c r="L65" s="625">
        <v>0.5</v>
      </c>
      <c r="M65" s="622">
        <v>0.5</v>
      </c>
      <c r="N65" s="1053">
        <f t="shared" si="1"/>
        <v>2</v>
      </c>
      <c r="O65" s="887">
        <f t="shared" si="2"/>
        <v>0</v>
      </c>
      <c r="Q65" s="708"/>
    </row>
    <row r="66" spans="1:17" ht="19.5" customHeight="1">
      <c r="A66" s="895">
        <v>58</v>
      </c>
      <c r="B66" s="884" t="s">
        <v>11214</v>
      </c>
      <c r="C66" s="885" t="s">
        <v>4179</v>
      </c>
      <c r="D66" s="895" t="s">
        <v>1739</v>
      </c>
      <c r="E66" s="914">
        <f t="shared" ref="E66:E71" si="3">1/2</f>
        <v>0.5</v>
      </c>
      <c r="F66" s="895">
        <v>4</v>
      </c>
      <c r="G66" s="1050">
        <f t="shared" si="0"/>
        <v>2</v>
      </c>
      <c r="H66" s="718">
        <v>2</v>
      </c>
      <c r="I66" s="895" t="s">
        <v>1739</v>
      </c>
      <c r="J66" s="625">
        <v>0.5</v>
      </c>
      <c r="K66" s="625">
        <v>0.5</v>
      </c>
      <c r="L66" s="625">
        <v>0.5</v>
      </c>
      <c r="M66" s="625">
        <v>0.5</v>
      </c>
      <c r="N66" s="1053">
        <f t="shared" si="1"/>
        <v>2</v>
      </c>
      <c r="O66" s="887">
        <f t="shared" si="2"/>
        <v>0</v>
      </c>
      <c r="Q66" s="708"/>
    </row>
    <row r="67" spans="1:17" ht="19.5" customHeight="1">
      <c r="A67" s="895">
        <v>59</v>
      </c>
      <c r="B67" s="884" t="s">
        <v>11217</v>
      </c>
      <c r="C67" s="885" t="s">
        <v>4183</v>
      </c>
      <c r="D67" s="895" t="s">
        <v>1739</v>
      </c>
      <c r="E67" s="914">
        <f t="shared" si="3"/>
        <v>0.5</v>
      </c>
      <c r="F67" s="895">
        <v>4</v>
      </c>
      <c r="G67" s="1050">
        <f t="shared" si="0"/>
        <v>2</v>
      </c>
      <c r="H67" s="718">
        <v>2</v>
      </c>
      <c r="I67" s="895" t="s">
        <v>1739</v>
      </c>
      <c r="J67" s="625">
        <v>0.5</v>
      </c>
      <c r="K67" s="625">
        <v>0.5</v>
      </c>
      <c r="L67" s="625">
        <v>0.5</v>
      </c>
      <c r="M67" s="625">
        <v>0.5</v>
      </c>
      <c r="N67" s="1053">
        <f t="shared" si="1"/>
        <v>2</v>
      </c>
      <c r="O67" s="887">
        <f t="shared" si="2"/>
        <v>0</v>
      </c>
      <c r="Q67" s="708"/>
    </row>
    <row r="68" spans="1:17" ht="19.5" customHeight="1">
      <c r="A68" s="895">
        <v>60</v>
      </c>
      <c r="B68" s="884" t="s">
        <v>11221</v>
      </c>
      <c r="C68" s="885" t="s">
        <v>4187</v>
      </c>
      <c r="D68" s="895" t="s">
        <v>1739</v>
      </c>
      <c r="E68" s="914">
        <v>0.2</v>
      </c>
      <c r="F68" s="895">
        <v>4</v>
      </c>
      <c r="G68" s="1050">
        <f t="shared" si="0"/>
        <v>0.8</v>
      </c>
      <c r="H68" s="718">
        <v>2</v>
      </c>
      <c r="I68" s="895" t="s">
        <v>1739</v>
      </c>
      <c r="J68" s="625">
        <v>0.5</v>
      </c>
      <c r="K68" s="625">
        <v>0.5</v>
      </c>
      <c r="L68" s="625">
        <v>0.5</v>
      </c>
      <c r="M68" s="622">
        <v>0.5</v>
      </c>
      <c r="N68" s="1053">
        <f t="shared" si="1"/>
        <v>2</v>
      </c>
      <c r="O68" s="887">
        <f t="shared" si="2"/>
        <v>0</v>
      </c>
      <c r="Q68" s="708"/>
    </row>
    <row r="69" spans="1:17" ht="19.5" customHeight="1">
      <c r="A69" s="895">
        <v>61</v>
      </c>
      <c r="B69" s="884" t="s">
        <v>11242</v>
      </c>
      <c r="C69" s="885" t="s">
        <v>4185</v>
      </c>
      <c r="D69" s="895" t="s">
        <v>1739</v>
      </c>
      <c r="E69" s="914">
        <v>0.2</v>
      </c>
      <c r="F69" s="895">
        <v>4</v>
      </c>
      <c r="G69" s="1050">
        <f t="shared" si="0"/>
        <v>0.8</v>
      </c>
      <c r="H69" s="718">
        <v>2</v>
      </c>
      <c r="I69" s="895" t="s">
        <v>1739</v>
      </c>
      <c r="J69" s="625">
        <v>0.5</v>
      </c>
      <c r="K69" s="625">
        <v>0.5</v>
      </c>
      <c r="L69" s="625">
        <v>0.5</v>
      </c>
      <c r="M69" s="622">
        <v>0.5</v>
      </c>
      <c r="N69" s="1053">
        <f t="shared" si="1"/>
        <v>2</v>
      </c>
      <c r="O69" s="887">
        <f t="shared" si="2"/>
        <v>0</v>
      </c>
      <c r="Q69" s="708"/>
    </row>
    <row r="70" spans="1:17" ht="19.5" customHeight="1">
      <c r="A70" s="895">
        <v>62</v>
      </c>
      <c r="B70" s="885" t="s">
        <v>14847</v>
      </c>
      <c r="C70" s="885" t="s">
        <v>8021</v>
      </c>
      <c r="D70" s="895" t="s">
        <v>1739</v>
      </c>
      <c r="E70" s="914">
        <f t="shared" si="3"/>
        <v>0.5</v>
      </c>
      <c r="F70" s="895">
        <v>4</v>
      </c>
      <c r="G70" s="1050">
        <f t="shared" si="0"/>
        <v>2</v>
      </c>
      <c r="H70" s="718">
        <v>2</v>
      </c>
      <c r="I70" s="895" t="s">
        <v>1739</v>
      </c>
      <c r="J70" s="625">
        <v>0.5</v>
      </c>
      <c r="K70" s="625">
        <v>0.5</v>
      </c>
      <c r="L70" s="625">
        <v>0.5</v>
      </c>
      <c r="M70" s="622">
        <v>0.5</v>
      </c>
      <c r="N70" s="1053">
        <f t="shared" si="1"/>
        <v>2</v>
      </c>
      <c r="O70" s="887">
        <f t="shared" si="2"/>
        <v>0</v>
      </c>
      <c r="Q70" s="708"/>
    </row>
    <row r="71" spans="1:17" ht="19.5" customHeight="1">
      <c r="A71" s="895">
        <v>63</v>
      </c>
      <c r="B71" s="885" t="s">
        <v>13312</v>
      </c>
      <c r="C71" s="885" t="s">
        <v>12665</v>
      </c>
      <c r="D71" s="895" t="s">
        <v>1739</v>
      </c>
      <c r="E71" s="914">
        <f t="shared" si="3"/>
        <v>0.5</v>
      </c>
      <c r="F71" s="895">
        <v>4</v>
      </c>
      <c r="G71" s="1050">
        <f t="shared" si="0"/>
        <v>2</v>
      </c>
      <c r="H71" s="718">
        <v>2</v>
      </c>
      <c r="I71" s="895" t="s">
        <v>1739</v>
      </c>
      <c r="J71" s="625">
        <v>0.5</v>
      </c>
      <c r="K71" s="625">
        <v>0.5</v>
      </c>
      <c r="L71" s="625">
        <v>0.5</v>
      </c>
      <c r="M71" s="622">
        <v>0.5</v>
      </c>
      <c r="N71" s="1053">
        <f t="shared" si="1"/>
        <v>2</v>
      </c>
      <c r="O71" s="887">
        <f t="shared" si="2"/>
        <v>0</v>
      </c>
      <c r="Q71" s="708"/>
    </row>
    <row r="72" spans="1:17" ht="19.5" customHeight="1">
      <c r="A72" s="895">
        <v>64</v>
      </c>
      <c r="B72" s="885" t="s">
        <v>13314</v>
      </c>
      <c r="C72" s="885" t="s">
        <v>12666</v>
      </c>
      <c r="D72" s="895" t="s">
        <v>1739</v>
      </c>
      <c r="E72" s="914">
        <v>8</v>
      </c>
      <c r="F72" s="895">
        <v>4</v>
      </c>
      <c r="G72" s="1050">
        <f t="shared" si="0"/>
        <v>32</v>
      </c>
      <c r="H72" s="718">
        <v>32</v>
      </c>
      <c r="I72" s="895" t="s">
        <v>1739</v>
      </c>
      <c r="J72" s="625">
        <v>8</v>
      </c>
      <c r="K72" s="625">
        <v>8</v>
      </c>
      <c r="L72" s="625">
        <v>8</v>
      </c>
      <c r="M72" s="622">
        <v>8</v>
      </c>
      <c r="N72" s="1053">
        <f t="shared" si="1"/>
        <v>32</v>
      </c>
      <c r="O72" s="887">
        <f t="shared" si="2"/>
        <v>0</v>
      </c>
      <c r="Q72" s="708"/>
    </row>
    <row r="73" spans="1:17" ht="19.5" customHeight="1">
      <c r="A73" s="895">
        <v>65</v>
      </c>
      <c r="B73" s="885" t="s">
        <v>13315</v>
      </c>
      <c r="C73" s="885" t="s">
        <v>12667</v>
      </c>
      <c r="D73" s="895" t="s">
        <v>1739</v>
      </c>
      <c r="E73" s="914">
        <v>16</v>
      </c>
      <c r="F73" s="895">
        <v>4</v>
      </c>
      <c r="G73" s="1050">
        <f t="shared" si="0"/>
        <v>64</v>
      </c>
      <c r="H73" s="718">
        <v>64</v>
      </c>
      <c r="I73" s="895" t="s">
        <v>1739</v>
      </c>
      <c r="J73" s="625">
        <v>16</v>
      </c>
      <c r="K73" s="625">
        <v>16</v>
      </c>
      <c r="L73" s="625">
        <v>16</v>
      </c>
      <c r="M73" s="622">
        <v>16</v>
      </c>
      <c r="N73" s="1053">
        <f t="shared" si="1"/>
        <v>64</v>
      </c>
      <c r="O73" s="887">
        <f t="shared" si="2"/>
        <v>0</v>
      </c>
      <c r="Q73" s="708"/>
    </row>
    <row r="74" spans="1:17" ht="19.5" customHeight="1">
      <c r="A74" s="895">
        <v>66</v>
      </c>
      <c r="B74" s="885" t="s">
        <v>11125</v>
      </c>
      <c r="C74" s="885" t="s">
        <v>4112</v>
      </c>
      <c r="D74" s="619" t="s">
        <v>1739</v>
      </c>
      <c r="E74" s="914">
        <v>2</v>
      </c>
      <c r="F74" s="895">
        <v>4</v>
      </c>
      <c r="G74" s="1050">
        <f>+E74*F74</f>
        <v>8</v>
      </c>
      <c r="H74" s="718">
        <v>16</v>
      </c>
      <c r="I74" s="619" t="s">
        <v>1739</v>
      </c>
      <c r="J74" s="625">
        <v>4</v>
      </c>
      <c r="K74" s="625">
        <v>4</v>
      </c>
      <c r="L74" s="625">
        <v>4</v>
      </c>
      <c r="M74" s="622">
        <v>4</v>
      </c>
      <c r="N74" s="1053">
        <f t="shared" ref="N74:N84" si="4">SUM(J74:M74)</f>
        <v>16</v>
      </c>
      <c r="O74" s="887">
        <f t="shared" ref="O74:O84" si="5">H74-N74</f>
        <v>0</v>
      </c>
      <c r="Q74" s="708"/>
    </row>
    <row r="75" spans="1:17" ht="19.5" customHeight="1">
      <c r="A75" s="895">
        <v>67</v>
      </c>
      <c r="B75" s="885" t="s">
        <v>11294</v>
      </c>
      <c r="C75" s="885" t="s">
        <v>4777</v>
      </c>
      <c r="D75" s="619" t="s">
        <v>1739</v>
      </c>
      <c r="E75" s="914">
        <v>2</v>
      </c>
      <c r="F75" s="895">
        <v>4</v>
      </c>
      <c r="G75" s="1050">
        <f t="shared" ref="G75:G82" si="6">+E75*F75</f>
        <v>8</v>
      </c>
      <c r="H75" s="718">
        <v>1</v>
      </c>
      <c r="I75" s="895" t="s">
        <v>1724</v>
      </c>
      <c r="J75" s="625">
        <v>1</v>
      </c>
      <c r="K75" s="625"/>
      <c r="L75" s="625"/>
      <c r="M75" s="622"/>
      <c r="N75" s="1053">
        <f t="shared" si="4"/>
        <v>1</v>
      </c>
      <c r="O75" s="887">
        <f t="shared" si="5"/>
        <v>0</v>
      </c>
    </row>
    <row r="76" spans="1:17" ht="19.5" customHeight="1">
      <c r="A76" s="895">
        <v>68</v>
      </c>
      <c r="B76" s="885" t="s">
        <v>11362</v>
      </c>
      <c r="C76" s="885" t="s">
        <v>4128</v>
      </c>
      <c r="D76" s="619" t="s">
        <v>1739</v>
      </c>
      <c r="E76" s="914">
        <f>5/25</f>
        <v>0.2</v>
      </c>
      <c r="F76" s="895">
        <v>4</v>
      </c>
      <c r="G76" s="1050">
        <f t="shared" si="6"/>
        <v>0.8</v>
      </c>
      <c r="H76" s="718">
        <v>1</v>
      </c>
      <c r="I76" s="895" t="s">
        <v>1724</v>
      </c>
      <c r="J76" s="625">
        <v>1</v>
      </c>
      <c r="K76" s="625"/>
      <c r="L76" s="625"/>
      <c r="M76" s="622"/>
      <c r="N76" s="1053">
        <f t="shared" si="4"/>
        <v>1</v>
      </c>
      <c r="O76" s="887">
        <f t="shared" si="5"/>
        <v>0</v>
      </c>
    </row>
    <row r="77" spans="1:17" ht="19.5" customHeight="1">
      <c r="A77" s="895">
        <v>69</v>
      </c>
      <c r="B77" s="885" t="s">
        <v>11296</v>
      </c>
      <c r="C77" s="885" t="s">
        <v>4189</v>
      </c>
      <c r="D77" s="619" t="s">
        <v>1739</v>
      </c>
      <c r="E77" s="914">
        <v>3</v>
      </c>
      <c r="F77" s="895">
        <v>4</v>
      </c>
      <c r="G77" s="1050">
        <f t="shared" si="6"/>
        <v>12</v>
      </c>
      <c r="H77" s="718">
        <v>1</v>
      </c>
      <c r="I77" s="895" t="s">
        <v>1724</v>
      </c>
      <c r="J77" s="625">
        <v>1</v>
      </c>
      <c r="K77" s="625"/>
      <c r="L77" s="625"/>
      <c r="M77" s="622"/>
      <c r="N77" s="1053">
        <f t="shared" si="4"/>
        <v>1</v>
      </c>
      <c r="O77" s="887">
        <f t="shared" si="5"/>
        <v>0</v>
      </c>
    </row>
    <row r="78" spans="1:17" ht="19.5" customHeight="1">
      <c r="A78" s="895">
        <v>70</v>
      </c>
      <c r="B78" s="885" t="s">
        <v>11360</v>
      </c>
      <c r="C78" s="885" t="s">
        <v>4637</v>
      </c>
      <c r="D78" s="619" t="s">
        <v>1739</v>
      </c>
      <c r="E78" s="914">
        <v>3</v>
      </c>
      <c r="F78" s="895">
        <v>4</v>
      </c>
      <c r="G78" s="1050">
        <f t="shared" si="6"/>
        <v>12</v>
      </c>
      <c r="H78" s="718">
        <v>1</v>
      </c>
      <c r="I78" s="619" t="s">
        <v>1739</v>
      </c>
      <c r="J78" s="625">
        <v>1</v>
      </c>
      <c r="K78" s="625"/>
      <c r="L78" s="625"/>
      <c r="M78" s="622"/>
      <c r="N78" s="1053">
        <f t="shared" si="4"/>
        <v>1</v>
      </c>
      <c r="O78" s="887">
        <f t="shared" si="5"/>
        <v>0</v>
      </c>
    </row>
    <row r="79" spans="1:17" ht="19.5" customHeight="1">
      <c r="A79" s="895">
        <v>71</v>
      </c>
      <c r="B79" s="885" t="s">
        <v>10788</v>
      </c>
      <c r="C79" s="885" t="s">
        <v>7989</v>
      </c>
      <c r="D79" s="619" t="s">
        <v>1739</v>
      </c>
      <c r="E79" s="914">
        <v>3</v>
      </c>
      <c r="F79" s="895">
        <v>4</v>
      </c>
      <c r="G79" s="1050">
        <f t="shared" si="6"/>
        <v>12</v>
      </c>
      <c r="H79" s="718">
        <v>12</v>
      </c>
      <c r="I79" s="619" t="s">
        <v>1739</v>
      </c>
      <c r="J79" s="625">
        <v>3</v>
      </c>
      <c r="K79" s="625">
        <v>3</v>
      </c>
      <c r="L79" s="625">
        <v>3</v>
      </c>
      <c r="M79" s="625">
        <v>3</v>
      </c>
      <c r="N79" s="1053">
        <f t="shared" si="4"/>
        <v>12</v>
      </c>
      <c r="O79" s="887">
        <f t="shared" si="5"/>
        <v>0</v>
      </c>
    </row>
    <row r="80" spans="1:17" ht="19.5" customHeight="1">
      <c r="A80" s="895">
        <v>72</v>
      </c>
      <c r="B80" s="885" t="s">
        <v>11023</v>
      </c>
      <c r="C80" s="885" t="s">
        <v>9717</v>
      </c>
      <c r="D80" s="619" t="s">
        <v>1739</v>
      </c>
      <c r="E80" s="914">
        <v>3</v>
      </c>
      <c r="F80" s="895">
        <v>4</v>
      </c>
      <c r="G80" s="1050">
        <f t="shared" si="6"/>
        <v>12</v>
      </c>
      <c r="H80" s="718">
        <v>12</v>
      </c>
      <c r="I80" s="619" t="s">
        <v>1739</v>
      </c>
      <c r="J80" s="625">
        <v>3</v>
      </c>
      <c r="K80" s="625">
        <v>3</v>
      </c>
      <c r="L80" s="625">
        <v>3</v>
      </c>
      <c r="M80" s="625">
        <v>3</v>
      </c>
      <c r="N80" s="1053">
        <f t="shared" si="4"/>
        <v>12</v>
      </c>
      <c r="O80" s="887">
        <f t="shared" si="5"/>
        <v>0</v>
      </c>
    </row>
    <row r="81" spans="1:15" ht="19.5" customHeight="1">
      <c r="A81" s="895">
        <v>73</v>
      </c>
      <c r="B81" s="885" t="s">
        <v>11292</v>
      </c>
      <c r="C81" s="885" t="s">
        <v>4627</v>
      </c>
      <c r="D81" s="619" t="s">
        <v>1739</v>
      </c>
      <c r="E81" s="915">
        <f>10/45</f>
        <v>0.22222222222222221</v>
      </c>
      <c r="F81" s="895">
        <v>4</v>
      </c>
      <c r="G81" s="1052">
        <f t="shared" si="6"/>
        <v>0.88888888888888884</v>
      </c>
      <c r="H81" s="718">
        <v>1</v>
      </c>
      <c r="I81" s="619" t="s">
        <v>1739</v>
      </c>
      <c r="J81" s="625">
        <v>1</v>
      </c>
      <c r="K81" s="625"/>
      <c r="L81" s="625"/>
      <c r="M81" s="622"/>
      <c r="N81" s="1053">
        <f t="shared" si="4"/>
        <v>1</v>
      </c>
      <c r="O81" s="887">
        <f t="shared" si="5"/>
        <v>0</v>
      </c>
    </row>
    <row r="82" spans="1:15" ht="19.5" customHeight="1">
      <c r="A82" s="895">
        <v>74</v>
      </c>
      <c r="B82" s="885" t="s">
        <v>10760</v>
      </c>
      <c r="C82" s="885" t="s">
        <v>4158</v>
      </c>
      <c r="D82" s="619" t="s">
        <v>1739</v>
      </c>
      <c r="E82" s="914">
        <f>50/100</f>
        <v>0.5</v>
      </c>
      <c r="F82" s="895">
        <v>4</v>
      </c>
      <c r="G82" s="1050">
        <f t="shared" si="6"/>
        <v>2</v>
      </c>
      <c r="H82" s="718">
        <v>2</v>
      </c>
      <c r="I82" s="619" t="s">
        <v>1739</v>
      </c>
      <c r="J82" s="625">
        <v>1</v>
      </c>
      <c r="K82" s="625">
        <v>1</v>
      </c>
      <c r="L82" s="625"/>
      <c r="M82" s="622"/>
      <c r="N82" s="1053">
        <f t="shared" si="4"/>
        <v>2</v>
      </c>
      <c r="O82" s="887">
        <f t="shared" si="5"/>
        <v>0</v>
      </c>
    </row>
    <row r="83" spans="1:15" ht="19.5" customHeight="1">
      <c r="A83" s="895">
        <v>75</v>
      </c>
      <c r="B83" s="885" t="s">
        <v>11001</v>
      </c>
      <c r="C83" s="885" t="s">
        <v>4575</v>
      </c>
      <c r="D83" s="619" t="s">
        <v>1701</v>
      </c>
      <c r="E83" s="914">
        <v>1</v>
      </c>
      <c r="F83" s="895">
        <v>4</v>
      </c>
      <c r="G83" s="1050">
        <f t="shared" ref="G83:G84" si="7">+E83*F83</f>
        <v>4</v>
      </c>
      <c r="H83" s="718">
        <v>4</v>
      </c>
      <c r="I83" s="619" t="s">
        <v>1701</v>
      </c>
      <c r="J83" s="625">
        <v>1</v>
      </c>
      <c r="K83" s="625">
        <v>1</v>
      </c>
      <c r="L83" s="625">
        <v>1</v>
      </c>
      <c r="M83" s="622">
        <v>1</v>
      </c>
      <c r="N83" s="1053">
        <f t="shared" si="4"/>
        <v>4</v>
      </c>
      <c r="O83" s="887">
        <f t="shared" si="5"/>
        <v>0</v>
      </c>
    </row>
    <row r="84" spans="1:15" ht="19.5" customHeight="1">
      <c r="A84" s="895">
        <v>76</v>
      </c>
      <c r="B84" s="885" t="s">
        <v>10793</v>
      </c>
      <c r="C84" s="885" t="s">
        <v>9893</v>
      </c>
      <c r="D84" s="619" t="s">
        <v>1739</v>
      </c>
      <c r="E84" s="914">
        <v>2</v>
      </c>
      <c r="F84" s="895">
        <v>4</v>
      </c>
      <c r="G84" s="1050">
        <f t="shared" si="7"/>
        <v>8</v>
      </c>
      <c r="H84" s="718">
        <v>8</v>
      </c>
      <c r="I84" s="619" t="s">
        <v>1739</v>
      </c>
      <c r="J84" s="625">
        <v>2</v>
      </c>
      <c r="K84" s="625">
        <v>2</v>
      </c>
      <c r="L84" s="625">
        <v>2</v>
      </c>
      <c r="M84" s="622">
        <v>2</v>
      </c>
      <c r="N84" s="1053">
        <f t="shared" si="4"/>
        <v>8</v>
      </c>
      <c r="O84" s="887">
        <f t="shared" si="5"/>
        <v>0</v>
      </c>
    </row>
    <row r="85" spans="1:15" ht="19.5" customHeight="1">
      <c r="A85" s="1047" t="s">
        <v>27</v>
      </c>
      <c r="B85" s="1048"/>
      <c r="C85" s="1048"/>
      <c r="D85" s="1048"/>
      <c r="E85" s="1048"/>
      <c r="F85" s="1049"/>
      <c r="G85" s="860"/>
      <c r="H85" s="860"/>
      <c r="I85" s="612"/>
      <c r="J85" s="860"/>
      <c r="K85" s="860"/>
      <c r="L85" s="860"/>
      <c r="M85" s="634">
        <v>0</v>
      </c>
    </row>
    <row r="86" spans="1:15" ht="19.5" customHeight="1">
      <c r="I86" s="612"/>
    </row>
    <row r="96" spans="1:15" ht="19.5" customHeight="1">
      <c r="E96" s="888"/>
    </row>
  </sheetData>
  <mergeCells count="13">
    <mergeCell ref="A6:C6"/>
    <mergeCell ref="A1:C5"/>
    <mergeCell ref="D1:D5"/>
    <mergeCell ref="F7:F8"/>
    <mergeCell ref="G7:G8"/>
    <mergeCell ref="H7:H8"/>
    <mergeCell ref="J7:M7"/>
    <mergeCell ref="A7:A8"/>
    <mergeCell ref="B7:B8"/>
    <mergeCell ref="C7:C8"/>
    <mergeCell ref="D7:D8"/>
    <mergeCell ref="E7:E8"/>
    <mergeCell ref="I7:I8"/>
  </mergeCells>
  <conditionalFormatting sqref="B51">
    <cfRule type="duplicateValues" dxfId="7" priority="25" stopIfTrue="1"/>
    <cfRule type="duplicateValues" dxfId="6" priority="26" stopIfTrue="1"/>
  </conditionalFormatting>
  <conditionalFormatting sqref="B19">
    <cfRule type="duplicateValues" dxfId="5" priority="23" stopIfTrue="1"/>
    <cfRule type="duplicateValues" dxfId="4" priority="24" stopIfTrue="1"/>
  </conditionalFormatting>
  <conditionalFormatting sqref="B20">
    <cfRule type="duplicateValues" dxfId="3" priority="21" stopIfTrue="1"/>
    <cfRule type="duplicateValues" dxfId="2" priority="22" stopIfTrue="1"/>
  </conditionalFormatting>
  <conditionalFormatting sqref="B58:B61">
    <cfRule type="duplicateValues" dxfId="1" priority="48" stopIfTrue="1"/>
    <cfRule type="duplicateValues" dxfId="0" priority="49" stopIfTrue="1"/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0"/>
  <sheetViews>
    <sheetView topLeftCell="A155" zoomScale="90" zoomScaleNormal="90" workbookViewId="0">
      <selection activeCell="L172" sqref="L172"/>
    </sheetView>
  </sheetViews>
  <sheetFormatPr defaultRowHeight="15"/>
  <cols>
    <col min="1" max="1" width="11.28515625" customWidth="1"/>
    <col min="2" max="2" width="39.42578125" customWidth="1"/>
    <col min="3" max="3" width="15.42578125" style="714" customWidth="1"/>
    <col min="4" max="4" width="12.140625" customWidth="1"/>
    <col min="5" max="16" width="13.140625" customWidth="1"/>
    <col min="17" max="24" width="13.140625" style="714" customWidth="1"/>
    <col min="25" max="28" width="13.140625" customWidth="1"/>
    <col min="29" max="29" width="22.85546875" customWidth="1"/>
  </cols>
  <sheetData>
    <row r="1" spans="1:29" s="714" customFormat="1" ht="15" customHeight="1">
      <c r="A1" s="1557" t="s">
        <v>7395</v>
      </c>
      <c r="B1" s="1558"/>
      <c r="C1" s="1558"/>
      <c r="D1" s="1559"/>
      <c r="E1" s="1364" t="s">
        <v>14802</v>
      </c>
      <c r="F1" s="1365"/>
      <c r="G1" s="1365"/>
      <c r="H1" s="1365"/>
      <c r="I1" s="1365"/>
      <c r="J1" s="1365"/>
      <c r="K1" s="1365"/>
      <c r="L1" s="1365"/>
      <c r="M1" s="1365"/>
      <c r="N1" s="1365"/>
      <c r="O1" s="1365"/>
      <c r="P1" s="1365"/>
      <c r="Q1" s="1365"/>
      <c r="R1" s="1365"/>
      <c r="S1" s="1365"/>
      <c r="T1" s="1365"/>
      <c r="U1" s="1365"/>
      <c r="V1" s="1365"/>
      <c r="W1" s="1365"/>
      <c r="X1" s="1365"/>
      <c r="Y1" s="1365"/>
      <c r="Z1" s="1365"/>
      <c r="AA1" s="1365"/>
      <c r="AB1" s="1365"/>
      <c r="AC1" s="1366"/>
    </row>
    <row r="2" spans="1:29" s="714" customFormat="1" ht="21.75" customHeight="1">
      <c r="A2" s="1560"/>
      <c r="B2" s="1561"/>
      <c r="C2" s="1561"/>
      <c r="D2" s="1562"/>
      <c r="E2" s="1367"/>
      <c r="F2" s="1368"/>
      <c r="G2" s="1368"/>
      <c r="H2" s="1368"/>
      <c r="I2" s="1368"/>
      <c r="J2" s="1368"/>
      <c r="K2" s="1368"/>
      <c r="L2" s="1368"/>
      <c r="M2" s="1368"/>
      <c r="N2" s="1368"/>
      <c r="O2" s="1368"/>
      <c r="P2" s="1368"/>
      <c r="Q2" s="1368"/>
      <c r="R2" s="1368"/>
      <c r="S2" s="1368"/>
      <c r="T2" s="1368"/>
      <c r="U2" s="1368"/>
      <c r="V2" s="1368"/>
      <c r="W2" s="1368"/>
      <c r="X2" s="1368"/>
      <c r="Y2" s="1368"/>
      <c r="Z2" s="1368"/>
      <c r="AA2" s="1368"/>
      <c r="AB2" s="1368"/>
      <c r="AC2" s="1369"/>
    </row>
    <row r="3" spans="1:29" s="714" customFormat="1" ht="21.75" customHeight="1">
      <c r="A3" s="1560"/>
      <c r="B3" s="1561"/>
      <c r="C3" s="1561"/>
      <c r="D3" s="1562"/>
      <c r="E3" s="1367"/>
      <c r="F3" s="1368"/>
      <c r="G3" s="1368"/>
      <c r="H3" s="1368"/>
      <c r="I3" s="1368"/>
      <c r="J3" s="1368"/>
      <c r="K3" s="1368"/>
      <c r="L3" s="1368"/>
      <c r="M3" s="1368"/>
      <c r="N3" s="1368"/>
      <c r="O3" s="1368"/>
      <c r="P3" s="1368"/>
      <c r="Q3" s="1368"/>
      <c r="R3" s="1368"/>
      <c r="S3" s="1368"/>
      <c r="T3" s="1368"/>
      <c r="U3" s="1368"/>
      <c r="V3" s="1368"/>
      <c r="W3" s="1368"/>
      <c r="X3" s="1368"/>
      <c r="Y3" s="1368"/>
      <c r="Z3" s="1368"/>
      <c r="AA3" s="1368"/>
      <c r="AB3" s="1368"/>
      <c r="AC3" s="1369"/>
    </row>
    <row r="4" spans="1:29" s="714" customFormat="1" ht="21.75" customHeight="1">
      <c r="A4" s="1560"/>
      <c r="B4" s="1561"/>
      <c r="C4" s="1561"/>
      <c r="D4" s="1562"/>
      <c r="E4" s="1367"/>
      <c r="F4" s="1368"/>
      <c r="G4" s="1368"/>
      <c r="H4" s="1368"/>
      <c r="I4" s="1368"/>
      <c r="J4" s="1368"/>
      <c r="K4" s="1368"/>
      <c r="L4" s="1368"/>
      <c r="M4" s="1368"/>
      <c r="N4" s="1368"/>
      <c r="O4" s="1368"/>
      <c r="P4" s="1368"/>
      <c r="Q4" s="1368"/>
      <c r="R4" s="1368"/>
      <c r="S4" s="1368"/>
      <c r="T4" s="1368"/>
      <c r="U4" s="1368"/>
      <c r="V4" s="1368"/>
      <c r="W4" s="1368"/>
      <c r="X4" s="1368"/>
      <c r="Y4" s="1368"/>
      <c r="Z4" s="1368"/>
      <c r="AA4" s="1368"/>
      <c r="AB4" s="1368"/>
      <c r="AC4" s="1369"/>
    </row>
    <row r="5" spans="1:29" s="714" customFormat="1" ht="21.75" customHeight="1" thickBot="1">
      <c r="A5" s="1563"/>
      <c r="B5" s="1564"/>
      <c r="C5" s="1564"/>
      <c r="D5" s="1565"/>
      <c r="E5" s="1370"/>
      <c r="F5" s="1371"/>
      <c r="G5" s="1371"/>
      <c r="H5" s="1371"/>
      <c r="I5" s="1371"/>
      <c r="J5" s="1371"/>
      <c r="K5" s="1371"/>
      <c r="L5" s="1371"/>
      <c r="M5" s="1371"/>
      <c r="N5" s="1371"/>
      <c r="O5" s="1371"/>
      <c r="P5" s="1371"/>
      <c r="Q5" s="1371"/>
      <c r="R5" s="1371"/>
      <c r="S5" s="1371"/>
      <c r="T5" s="1371"/>
      <c r="U5" s="1371"/>
      <c r="V5" s="1371"/>
      <c r="W5" s="1371"/>
      <c r="X5" s="1371"/>
      <c r="Y5" s="1371"/>
      <c r="Z5" s="1371"/>
      <c r="AA5" s="1371"/>
      <c r="AB5" s="1371"/>
      <c r="AC5" s="1372"/>
    </row>
    <row r="6" spans="1:29" s="583" customFormat="1" ht="38.25" customHeight="1">
      <c r="A6" s="1333" t="s">
        <v>7396</v>
      </c>
      <c r="B6" s="1333" t="s">
        <v>7397</v>
      </c>
      <c r="C6" s="1333" t="s">
        <v>7398</v>
      </c>
      <c r="D6" s="1333" t="s">
        <v>7399</v>
      </c>
      <c r="E6" s="1550">
        <v>46023</v>
      </c>
      <c r="F6" s="1550"/>
      <c r="G6" s="1550"/>
      <c r="H6" s="1550"/>
      <c r="I6" s="1550">
        <v>46054</v>
      </c>
      <c r="J6" s="1550"/>
      <c r="K6" s="1550"/>
      <c r="L6" s="1550"/>
      <c r="M6" s="1550">
        <v>46082</v>
      </c>
      <c r="N6" s="1550"/>
      <c r="O6" s="1550"/>
      <c r="P6" s="1550"/>
      <c r="Q6" s="1550">
        <v>46113</v>
      </c>
      <c r="R6" s="1550"/>
      <c r="S6" s="1550"/>
      <c r="T6" s="1550"/>
      <c r="U6" s="1550">
        <v>46143</v>
      </c>
      <c r="V6" s="1550"/>
      <c r="W6" s="1550"/>
      <c r="X6" s="1550"/>
      <c r="Y6" s="1550">
        <v>46174</v>
      </c>
      <c r="Z6" s="1550"/>
      <c r="AA6" s="1550"/>
      <c r="AB6" s="1550"/>
      <c r="AC6" s="1337" t="s">
        <v>7400</v>
      </c>
    </row>
    <row r="7" spans="1:29" s="583" customFormat="1" ht="38.25" customHeight="1" thickBot="1">
      <c r="A7" s="1334"/>
      <c r="B7" s="1334"/>
      <c r="C7" s="1334"/>
      <c r="D7" s="1334"/>
      <c r="E7" s="584" t="s">
        <v>7401</v>
      </c>
      <c r="F7" s="584" t="s">
        <v>7402</v>
      </c>
      <c r="G7" s="584" t="s">
        <v>7403</v>
      </c>
      <c r="H7" s="584" t="s">
        <v>7404</v>
      </c>
      <c r="I7" s="584" t="s">
        <v>7401</v>
      </c>
      <c r="J7" s="584" t="s">
        <v>7402</v>
      </c>
      <c r="K7" s="584" t="s">
        <v>7403</v>
      </c>
      <c r="L7" s="584" t="s">
        <v>7404</v>
      </c>
      <c r="M7" s="584" t="s">
        <v>7401</v>
      </c>
      <c r="N7" s="584" t="s">
        <v>7402</v>
      </c>
      <c r="O7" s="584" t="s">
        <v>7403</v>
      </c>
      <c r="P7" s="584" t="s">
        <v>7404</v>
      </c>
      <c r="Q7" s="584" t="s">
        <v>7401</v>
      </c>
      <c r="R7" s="584" t="s">
        <v>7402</v>
      </c>
      <c r="S7" s="584" t="s">
        <v>7403</v>
      </c>
      <c r="T7" s="584" t="s">
        <v>7404</v>
      </c>
      <c r="U7" s="584" t="s">
        <v>7401</v>
      </c>
      <c r="V7" s="584" t="s">
        <v>7402</v>
      </c>
      <c r="W7" s="584" t="s">
        <v>7403</v>
      </c>
      <c r="X7" s="584" t="s">
        <v>7404</v>
      </c>
      <c r="Y7" s="584" t="s">
        <v>7401</v>
      </c>
      <c r="Z7" s="584" t="s">
        <v>7402</v>
      </c>
      <c r="AA7" s="584" t="s">
        <v>7403</v>
      </c>
      <c r="AB7" s="584" t="s">
        <v>7404</v>
      </c>
      <c r="AC7" s="1259"/>
    </row>
    <row r="8" spans="1:29" s="714" customFormat="1" ht="26.25" customHeight="1" thickTop="1">
      <c r="A8" s="1316" t="s">
        <v>61</v>
      </c>
      <c r="B8" s="1318" t="s">
        <v>7408</v>
      </c>
      <c r="C8" s="1319" t="s">
        <v>7409</v>
      </c>
      <c r="D8" s="1317" t="s">
        <v>7406</v>
      </c>
      <c r="E8" s="585"/>
      <c r="F8" s="585"/>
      <c r="G8" s="1551" t="s">
        <v>14803</v>
      </c>
      <c r="H8" s="1552"/>
      <c r="I8" s="585"/>
      <c r="J8" s="585"/>
      <c r="K8" s="1551" t="s">
        <v>14803</v>
      </c>
      <c r="L8" s="1552"/>
      <c r="M8" s="585"/>
      <c r="N8" s="585"/>
      <c r="O8" s="1551" t="s">
        <v>14803</v>
      </c>
      <c r="P8" s="1552"/>
      <c r="Q8" s="585"/>
      <c r="R8" s="585"/>
      <c r="S8" s="1551" t="s">
        <v>14804</v>
      </c>
      <c r="T8" s="1552"/>
      <c r="U8" s="585"/>
      <c r="V8" s="585"/>
      <c r="W8" s="585"/>
      <c r="X8" s="585"/>
      <c r="Y8" s="585"/>
      <c r="Z8" s="585"/>
      <c r="AA8" s="585"/>
      <c r="AB8" s="585"/>
      <c r="AC8" s="1322"/>
    </row>
    <row r="9" spans="1:29" s="714" customFormat="1" ht="26.25" customHeight="1">
      <c r="A9" s="1317"/>
      <c r="B9" s="1320"/>
      <c r="C9" s="1321"/>
      <c r="D9" s="125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  <c r="X9" s="586"/>
      <c r="Y9" s="586"/>
      <c r="Z9" s="586"/>
      <c r="AA9" s="586"/>
      <c r="AB9" s="586"/>
      <c r="AC9" s="1323"/>
    </row>
    <row r="10" spans="1:29" s="714" customFormat="1" ht="20.25" customHeight="1">
      <c r="A10" s="1256">
        <v>1</v>
      </c>
      <c r="B10" s="1256" t="s">
        <v>7657</v>
      </c>
      <c r="C10" s="1256"/>
      <c r="D10" s="1256" t="s">
        <v>12184</v>
      </c>
      <c r="E10" s="585"/>
      <c r="F10" s="585"/>
      <c r="G10" s="585"/>
      <c r="H10" s="585"/>
      <c r="I10" s="585"/>
      <c r="J10" s="585"/>
      <c r="K10" s="585"/>
      <c r="L10" s="585"/>
      <c r="M10" s="585"/>
      <c r="N10" s="585"/>
      <c r="O10" s="585"/>
      <c r="P10" s="585"/>
      <c r="Q10" s="585"/>
      <c r="R10" s="585"/>
      <c r="S10" s="585"/>
      <c r="T10" s="585"/>
      <c r="U10" s="585"/>
      <c r="V10" s="585"/>
      <c r="W10" s="585"/>
      <c r="X10" s="585"/>
      <c r="Y10" s="585"/>
      <c r="Z10" s="585"/>
      <c r="AA10" s="585"/>
      <c r="AB10" s="585"/>
      <c r="AC10" s="1322"/>
    </row>
    <row r="11" spans="1:29" s="714" customFormat="1" ht="20.25" customHeight="1">
      <c r="A11" s="1256"/>
      <c r="B11" s="1256"/>
      <c r="C11" s="1256"/>
      <c r="D11" s="1256"/>
      <c r="E11" s="586"/>
      <c r="F11" s="586"/>
      <c r="G11" s="586"/>
      <c r="H11" s="586"/>
      <c r="I11" s="586"/>
      <c r="J11" s="586"/>
      <c r="K11" s="586"/>
      <c r="L11" s="586"/>
      <c r="M11" s="586"/>
      <c r="N11" s="586"/>
      <c r="O11" s="586"/>
      <c r="P11" s="586"/>
      <c r="Q11" s="586"/>
      <c r="R11" s="586"/>
      <c r="S11" s="586"/>
      <c r="T11" s="586"/>
      <c r="U11" s="586"/>
      <c r="V11" s="586"/>
      <c r="W11" s="586"/>
      <c r="X11" s="586"/>
      <c r="Y11" s="586"/>
      <c r="Z11" s="586"/>
      <c r="AA11" s="586"/>
      <c r="AB11" s="586"/>
      <c r="AC11" s="1323"/>
    </row>
    <row r="12" spans="1:29" s="714" customFormat="1" ht="20.25" customHeight="1">
      <c r="A12" s="1317">
        <v>2</v>
      </c>
      <c r="B12" s="1256" t="s">
        <v>7658</v>
      </c>
      <c r="C12" s="1256"/>
      <c r="D12" s="1256" t="s">
        <v>12184</v>
      </c>
      <c r="E12" s="585"/>
      <c r="F12" s="585"/>
      <c r="G12" s="585"/>
      <c r="H12" s="585"/>
      <c r="I12" s="585"/>
      <c r="J12" s="585"/>
      <c r="K12" s="585"/>
      <c r="L12" s="585"/>
      <c r="M12" s="585"/>
      <c r="N12" s="585"/>
      <c r="O12" s="585"/>
      <c r="P12" s="585"/>
      <c r="Q12" s="585"/>
      <c r="R12" s="585"/>
      <c r="S12" s="585"/>
      <c r="T12" s="585"/>
      <c r="U12" s="585"/>
      <c r="V12" s="585"/>
      <c r="W12" s="585"/>
      <c r="X12" s="585"/>
      <c r="Y12" s="585"/>
      <c r="Z12" s="585"/>
      <c r="AA12" s="585"/>
      <c r="AB12" s="585"/>
      <c r="AC12" s="1322"/>
    </row>
    <row r="13" spans="1:29" s="714" customFormat="1" ht="20.25" customHeight="1">
      <c r="A13" s="1256"/>
      <c r="B13" s="1256"/>
      <c r="C13" s="1256"/>
      <c r="D13" s="125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1323"/>
    </row>
    <row r="14" spans="1:29" s="714" customFormat="1" ht="20.25" customHeight="1">
      <c r="A14" s="1256">
        <v>3</v>
      </c>
      <c r="B14" s="1256" t="s">
        <v>7659</v>
      </c>
      <c r="C14" s="1256"/>
      <c r="D14" s="1256" t="s">
        <v>12184</v>
      </c>
      <c r="E14" s="585"/>
      <c r="F14" s="585"/>
      <c r="G14" s="585"/>
      <c r="H14" s="585"/>
      <c r="I14" s="585"/>
      <c r="J14" s="585"/>
      <c r="K14" s="585"/>
      <c r="L14" s="585"/>
      <c r="M14" s="585"/>
      <c r="N14" s="585"/>
      <c r="O14" s="585"/>
      <c r="P14" s="585"/>
      <c r="Q14" s="585"/>
      <c r="R14" s="585"/>
      <c r="S14" s="585"/>
      <c r="T14" s="585"/>
      <c r="U14" s="585"/>
      <c r="V14" s="585"/>
      <c r="W14" s="585"/>
      <c r="X14" s="585"/>
      <c r="Y14" s="585"/>
      <c r="Z14" s="585"/>
      <c r="AA14" s="585"/>
      <c r="AB14" s="585"/>
      <c r="AC14" s="1322"/>
    </row>
    <row r="15" spans="1:29" s="714" customFormat="1" ht="20.25" customHeight="1">
      <c r="A15" s="1256"/>
      <c r="B15" s="1256"/>
      <c r="C15" s="1256"/>
      <c r="D15" s="1256"/>
      <c r="E15" s="586"/>
      <c r="F15" s="586"/>
      <c r="G15" s="586"/>
      <c r="H15" s="586"/>
      <c r="I15" s="586"/>
      <c r="J15" s="586"/>
      <c r="K15" s="586"/>
      <c r="L15" s="586"/>
      <c r="M15" s="586"/>
      <c r="N15" s="586"/>
      <c r="O15" s="586"/>
      <c r="P15" s="586"/>
      <c r="Q15" s="586"/>
      <c r="R15" s="586"/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1323"/>
    </row>
    <row r="16" spans="1:29" s="714" customFormat="1" ht="20.25" customHeight="1">
      <c r="A16" s="1317">
        <v>4</v>
      </c>
      <c r="B16" s="1256" t="s">
        <v>7660</v>
      </c>
      <c r="C16" s="1256"/>
      <c r="D16" s="1256" t="s">
        <v>12184</v>
      </c>
      <c r="E16" s="585"/>
      <c r="F16" s="585"/>
      <c r="G16" s="585"/>
      <c r="H16" s="585"/>
      <c r="I16" s="585"/>
      <c r="J16" s="585"/>
      <c r="K16" s="585"/>
      <c r="L16" s="585"/>
      <c r="M16" s="585"/>
      <c r="N16" s="585"/>
      <c r="O16" s="585"/>
      <c r="P16" s="585"/>
      <c r="Q16" s="585"/>
      <c r="R16" s="585"/>
      <c r="S16" s="585"/>
      <c r="T16" s="585"/>
      <c r="U16" s="585"/>
      <c r="V16" s="585"/>
      <c r="W16" s="585"/>
      <c r="X16" s="585"/>
      <c r="Y16" s="585"/>
      <c r="Z16" s="585"/>
      <c r="AA16" s="585"/>
      <c r="AB16" s="585"/>
      <c r="AC16" s="1322"/>
    </row>
    <row r="17" spans="1:29" s="714" customFormat="1" ht="20.25" customHeight="1">
      <c r="A17" s="1256"/>
      <c r="B17" s="1256"/>
      <c r="C17" s="1256"/>
      <c r="D17" s="125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586"/>
      <c r="R17" s="586"/>
      <c r="S17" s="586"/>
      <c r="T17" s="586"/>
      <c r="U17" s="586"/>
      <c r="V17" s="586"/>
      <c r="W17" s="586"/>
      <c r="X17" s="586"/>
      <c r="Y17" s="586"/>
      <c r="Z17" s="586"/>
      <c r="AA17" s="586"/>
      <c r="AB17" s="586"/>
      <c r="AC17" s="1323"/>
    </row>
    <row r="18" spans="1:29" s="714" customFormat="1" ht="20.25" customHeight="1">
      <c r="A18" s="1256">
        <v>5</v>
      </c>
      <c r="B18" s="1256" t="s">
        <v>7661</v>
      </c>
      <c r="C18" s="1256"/>
      <c r="D18" s="1256" t="s">
        <v>12184</v>
      </c>
      <c r="E18" s="585"/>
      <c r="F18" s="585"/>
      <c r="G18" s="585"/>
      <c r="H18" s="585"/>
      <c r="I18" s="585"/>
      <c r="J18" s="585"/>
      <c r="K18" s="585"/>
      <c r="L18" s="585"/>
      <c r="M18" s="585"/>
      <c r="N18" s="585"/>
      <c r="O18" s="585"/>
      <c r="P18" s="585"/>
      <c r="Q18" s="585"/>
      <c r="R18" s="585"/>
      <c r="S18" s="585"/>
      <c r="T18" s="585"/>
      <c r="U18" s="585"/>
      <c r="V18" s="585"/>
      <c r="W18" s="585"/>
      <c r="X18" s="585"/>
      <c r="Y18" s="585"/>
      <c r="Z18" s="585"/>
      <c r="AA18" s="585"/>
      <c r="AB18" s="585"/>
      <c r="AC18" s="1322"/>
    </row>
    <row r="19" spans="1:29" s="714" customFormat="1" ht="20.25" customHeight="1">
      <c r="A19" s="1256"/>
      <c r="B19" s="1256"/>
      <c r="C19" s="1256"/>
      <c r="D19" s="1256"/>
      <c r="E19" s="586"/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  <c r="X19" s="586"/>
      <c r="Y19" s="586"/>
      <c r="Z19" s="586"/>
      <c r="AA19" s="586"/>
      <c r="AB19" s="586"/>
      <c r="AC19" s="1323"/>
    </row>
    <row r="20" spans="1:29" s="714" customFormat="1" ht="20.25" customHeight="1">
      <c r="A20" s="1317">
        <v>6</v>
      </c>
      <c r="B20" s="1256" t="s">
        <v>7662</v>
      </c>
      <c r="C20" s="1256"/>
      <c r="D20" s="1256" t="s">
        <v>12184</v>
      </c>
      <c r="E20" s="585"/>
      <c r="F20" s="585"/>
      <c r="G20" s="585"/>
      <c r="H20" s="585"/>
      <c r="I20" s="585"/>
      <c r="J20" s="585"/>
      <c r="K20" s="585"/>
      <c r="L20" s="585"/>
      <c r="M20" s="585"/>
      <c r="N20" s="585"/>
      <c r="O20" s="585"/>
      <c r="P20" s="585"/>
      <c r="Q20" s="585"/>
      <c r="R20" s="585"/>
      <c r="S20" s="585"/>
      <c r="T20" s="585"/>
      <c r="U20" s="585"/>
      <c r="V20" s="585"/>
      <c r="W20" s="585"/>
      <c r="X20" s="585"/>
      <c r="Y20" s="585"/>
      <c r="Z20" s="585"/>
      <c r="AA20" s="585"/>
      <c r="AB20" s="585"/>
      <c r="AC20" s="1322"/>
    </row>
    <row r="21" spans="1:29" s="714" customFormat="1" ht="20.25" customHeight="1">
      <c r="A21" s="1256"/>
      <c r="B21" s="1256"/>
      <c r="C21" s="1256"/>
      <c r="D21" s="1256"/>
      <c r="E21" s="586"/>
      <c r="F21" s="586"/>
      <c r="G21" s="586"/>
      <c r="H21" s="586"/>
      <c r="I21" s="586"/>
      <c r="J21" s="586"/>
      <c r="K21" s="586"/>
      <c r="L21" s="586"/>
      <c r="M21" s="586"/>
      <c r="N21" s="586"/>
      <c r="O21" s="586"/>
      <c r="P21" s="586"/>
      <c r="Q21" s="586"/>
      <c r="R21" s="586"/>
      <c r="S21" s="586"/>
      <c r="T21" s="586"/>
      <c r="U21" s="586"/>
      <c r="V21" s="586"/>
      <c r="W21" s="586"/>
      <c r="X21" s="586"/>
      <c r="Y21" s="586"/>
      <c r="Z21" s="586"/>
      <c r="AA21" s="586"/>
      <c r="AB21" s="586"/>
      <c r="AC21" s="1323"/>
    </row>
    <row r="22" spans="1:29" s="714" customFormat="1" ht="20.25" customHeight="1">
      <c r="A22" s="1256">
        <v>7</v>
      </c>
      <c r="B22" s="1256" t="s">
        <v>7663</v>
      </c>
      <c r="C22" s="1256"/>
      <c r="D22" s="1256" t="s">
        <v>12184</v>
      </c>
      <c r="E22" s="585"/>
      <c r="F22" s="585"/>
      <c r="G22" s="585"/>
      <c r="H22" s="585"/>
      <c r="I22" s="585"/>
      <c r="J22" s="585"/>
      <c r="K22" s="585"/>
      <c r="L22" s="585"/>
      <c r="M22" s="585"/>
      <c r="N22" s="585"/>
      <c r="O22" s="585"/>
      <c r="P22" s="585"/>
      <c r="Q22" s="585"/>
      <c r="R22" s="585"/>
      <c r="S22" s="585"/>
      <c r="T22" s="585"/>
      <c r="U22" s="585"/>
      <c r="V22" s="585"/>
      <c r="W22" s="585"/>
      <c r="X22" s="585"/>
      <c r="Y22" s="585"/>
      <c r="Z22" s="585"/>
      <c r="AA22" s="585"/>
      <c r="AB22" s="585"/>
      <c r="AC22" s="1322"/>
    </row>
    <row r="23" spans="1:29" s="714" customFormat="1" ht="20.25" customHeight="1">
      <c r="A23" s="1256"/>
      <c r="B23" s="1256"/>
      <c r="C23" s="1256"/>
      <c r="D23" s="1256"/>
      <c r="E23" s="586"/>
      <c r="F23" s="586"/>
      <c r="G23" s="586"/>
      <c r="H23" s="586"/>
      <c r="I23" s="586"/>
      <c r="J23" s="586"/>
      <c r="K23" s="586"/>
      <c r="L23" s="586"/>
      <c r="M23" s="586"/>
      <c r="N23" s="586"/>
      <c r="O23" s="586"/>
      <c r="P23" s="586"/>
      <c r="Q23" s="586"/>
      <c r="R23" s="586"/>
      <c r="S23" s="586"/>
      <c r="T23" s="586"/>
      <c r="U23" s="586"/>
      <c r="V23" s="586"/>
      <c r="W23" s="586"/>
      <c r="X23" s="586"/>
      <c r="Y23" s="586"/>
      <c r="Z23" s="586"/>
      <c r="AA23" s="586"/>
      <c r="AB23" s="586"/>
      <c r="AC23" s="1323"/>
    </row>
    <row r="24" spans="1:29" s="714" customFormat="1" ht="20.25" customHeight="1">
      <c r="A24" s="1317">
        <v>8</v>
      </c>
      <c r="B24" s="1256" t="s">
        <v>7668</v>
      </c>
      <c r="C24" s="1256"/>
      <c r="D24" s="1256" t="s">
        <v>12184</v>
      </c>
      <c r="E24" s="585"/>
      <c r="F24" s="585"/>
      <c r="G24" s="585"/>
      <c r="H24" s="585"/>
      <c r="I24" s="585"/>
      <c r="J24" s="585"/>
      <c r="K24" s="585"/>
      <c r="L24" s="585"/>
      <c r="M24" s="585"/>
      <c r="N24" s="585"/>
      <c r="O24" s="585"/>
      <c r="P24" s="585"/>
      <c r="Q24" s="585"/>
      <c r="R24" s="585"/>
      <c r="S24" s="585"/>
      <c r="T24" s="585"/>
      <c r="U24" s="585"/>
      <c r="V24" s="585"/>
      <c r="W24" s="585"/>
      <c r="X24" s="585"/>
      <c r="Y24" s="585"/>
      <c r="Z24" s="585"/>
      <c r="AA24" s="585"/>
      <c r="AB24" s="585"/>
      <c r="AC24" s="1322"/>
    </row>
    <row r="25" spans="1:29" s="714" customFormat="1" ht="20.25" customHeight="1">
      <c r="A25" s="1256"/>
      <c r="B25" s="1256"/>
      <c r="C25" s="1256"/>
      <c r="D25" s="125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  <c r="X25" s="586"/>
      <c r="Y25" s="586"/>
      <c r="Z25" s="586"/>
      <c r="AA25" s="586"/>
      <c r="AB25" s="586"/>
      <c r="AC25" s="1323"/>
    </row>
    <row r="26" spans="1:29" s="714" customFormat="1" ht="20.25" customHeight="1">
      <c r="A26" s="1256">
        <v>9</v>
      </c>
      <c r="B26" s="1256" t="s">
        <v>12151</v>
      </c>
      <c r="C26" s="1256"/>
      <c r="D26" s="1256" t="s">
        <v>12184</v>
      </c>
      <c r="E26" s="585"/>
      <c r="F26" s="585"/>
      <c r="G26" s="585"/>
      <c r="H26" s="585"/>
      <c r="I26" s="585"/>
      <c r="J26" s="585"/>
      <c r="K26" s="585"/>
      <c r="L26" s="585"/>
      <c r="M26" s="585"/>
      <c r="N26" s="585"/>
      <c r="O26" s="585"/>
      <c r="P26" s="585"/>
      <c r="Q26" s="585"/>
      <c r="R26" s="585"/>
      <c r="S26" s="585"/>
      <c r="T26" s="585"/>
      <c r="U26" s="585"/>
      <c r="V26" s="585"/>
      <c r="W26" s="585"/>
      <c r="X26" s="585"/>
      <c r="Y26" s="585"/>
      <c r="Z26" s="585"/>
      <c r="AA26" s="585"/>
      <c r="AB26" s="585"/>
      <c r="AC26" s="1322"/>
    </row>
    <row r="27" spans="1:29" s="714" customFormat="1" ht="20.25" customHeight="1">
      <c r="A27" s="1256"/>
      <c r="B27" s="1256"/>
      <c r="C27" s="1256"/>
      <c r="D27" s="1256"/>
      <c r="E27" s="586"/>
      <c r="F27" s="586"/>
      <c r="G27" s="586"/>
      <c r="H27" s="586"/>
      <c r="I27" s="586"/>
      <c r="J27" s="586"/>
      <c r="K27" s="586"/>
      <c r="L27" s="586"/>
      <c r="M27" s="586"/>
      <c r="N27" s="586"/>
      <c r="O27" s="586"/>
      <c r="P27" s="586"/>
      <c r="Q27" s="586"/>
      <c r="R27" s="586"/>
      <c r="S27" s="586"/>
      <c r="T27" s="586"/>
      <c r="U27" s="586"/>
      <c r="V27" s="586"/>
      <c r="W27" s="586"/>
      <c r="X27" s="586"/>
      <c r="Y27" s="586"/>
      <c r="Z27" s="586"/>
      <c r="AA27" s="586"/>
      <c r="AB27" s="586"/>
      <c r="AC27" s="1323"/>
    </row>
    <row r="28" spans="1:29" s="714" customFormat="1" ht="20.25" customHeight="1">
      <c r="A28" s="1317">
        <v>10</v>
      </c>
      <c r="B28" s="1256" t="s">
        <v>7670</v>
      </c>
      <c r="C28" s="1256"/>
      <c r="D28" s="1256" t="s">
        <v>12184</v>
      </c>
      <c r="E28" s="585"/>
      <c r="F28" s="585"/>
      <c r="G28" s="585"/>
      <c r="H28" s="585"/>
      <c r="I28" s="585"/>
      <c r="J28" s="585"/>
      <c r="K28" s="585"/>
      <c r="L28" s="585"/>
      <c r="M28" s="585"/>
      <c r="N28" s="585"/>
      <c r="O28" s="585"/>
      <c r="P28" s="585"/>
      <c r="Q28" s="585"/>
      <c r="R28" s="585"/>
      <c r="S28" s="585"/>
      <c r="T28" s="585"/>
      <c r="U28" s="585"/>
      <c r="V28" s="585"/>
      <c r="W28" s="585"/>
      <c r="X28" s="585"/>
      <c r="Y28" s="585"/>
      <c r="Z28" s="585"/>
      <c r="AA28" s="585"/>
      <c r="AB28" s="585"/>
      <c r="AC28" s="1322"/>
    </row>
    <row r="29" spans="1:29" s="714" customFormat="1" ht="20.25" customHeight="1">
      <c r="A29" s="1256"/>
      <c r="B29" s="1256"/>
      <c r="C29" s="1256"/>
      <c r="D29" s="1256"/>
      <c r="E29" s="586"/>
      <c r="F29" s="586"/>
      <c r="G29" s="586"/>
      <c r="H29" s="586"/>
      <c r="I29" s="586"/>
      <c r="J29" s="586"/>
      <c r="K29" s="586"/>
      <c r="L29" s="586"/>
      <c r="M29" s="586"/>
      <c r="N29" s="586"/>
      <c r="O29" s="586"/>
      <c r="P29" s="586"/>
      <c r="Q29" s="586"/>
      <c r="R29" s="586"/>
      <c r="S29" s="586"/>
      <c r="T29" s="586"/>
      <c r="U29" s="586"/>
      <c r="V29" s="586"/>
      <c r="W29" s="586"/>
      <c r="X29" s="586"/>
      <c r="Y29" s="586"/>
      <c r="Z29" s="586"/>
      <c r="AA29" s="586"/>
      <c r="AB29" s="586"/>
      <c r="AC29" s="1323"/>
    </row>
    <row r="30" spans="1:29" s="714" customFormat="1" ht="20.25" customHeight="1">
      <c r="A30" s="1256">
        <v>11</v>
      </c>
      <c r="B30" s="1256" t="s">
        <v>7669</v>
      </c>
      <c r="C30" s="1256"/>
      <c r="D30" s="1256" t="s">
        <v>12184</v>
      </c>
      <c r="E30" s="585"/>
      <c r="F30" s="585"/>
      <c r="G30" s="585"/>
      <c r="H30" s="585"/>
      <c r="I30" s="585"/>
      <c r="J30" s="585"/>
      <c r="K30" s="585"/>
      <c r="L30" s="585"/>
      <c r="M30" s="585"/>
      <c r="N30" s="585"/>
      <c r="O30" s="585"/>
      <c r="P30" s="585"/>
      <c r="Q30" s="585"/>
      <c r="R30" s="585"/>
      <c r="S30" s="585"/>
      <c r="T30" s="585"/>
      <c r="U30" s="585"/>
      <c r="V30" s="585"/>
      <c r="W30" s="585"/>
      <c r="X30" s="585"/>
      <c r="Y30" s="585"/>
      <c r="Z30" s="585"/>
      <c r="AA30" s="585"/>
      <c r="AB30" s="585"/>
      <c r="AC30" s="1322"/>
    </row>
    <row r="31" spans="1:29" s="714" customFormat="1" ht="20.25" customHeight="1">
      <c r="A31" s="1256"/>
      <c r="B31" s="1256"/>
      <c r="C31" s="1256"/>
      <c r="D31" s="1256"/>
      <c r="E31" s="586"/>
      <c r="F31" s="586"/>
      <c r="G31" s="586"/>
      <c r="H31" s="586"/>
      <c r="I31" s="586"/>
      <c r="J31" s="586"/>
      <c r="K31" s="586"/>
      <c r="L31" s="586"/>
      <c r="M31" s="586"/>
      <c r="N31" s="586"/>
      <c r="O31" s="586"/>
      <c r="P31" s="586"/>
      <c r="Q31" s="586"/>
      <c r="R31" s="586"/>
      <c r="S31" s="586"/>
      <c r="T31" s="586"/>
      <c r="U31" s="586"/>
      <c r="V31" s="586"/>
      <c r="W31" s="586"/>
      <c r="X31" s="586"/>
      <c r="Y31" s="586"/>
      <c r="Z31" s="586"/>
      <c r="AA31" s="586"/>
      <c r="AB31" s="586"/>
      <c r="AC31" s="1323"/>
    </row>
    <row r="32" spans="1:29" s="714" customFormat="1" ht="20.25" customHeight="1">
      <c r="A32" s="1317">
        <v>12</v>
      </c>
      <c r="B32" s="1256" t="s">
        <v>7675</v>
      </c>
      <c r="C32" s="1256"/>
      <c r="D32" s="1256" t="s">
        <v>12184</v>
      </c>
      <c r="E32" s="585"/>
      <c r="F32" s="585"/>
      <c r="G32" s="585"/>
      <c r="H32" s="585"/>
      <c r="I32" s="585"/>
      <c r="J32" s="585"/>
      <c r="K32" s="585"/>
      <c r="L32" s="585"/>
      <c r="M32" s="585"/>
      <c r="N32" s="585"/>
      <c r="O32" s="585"/>
      <c r="P32" s="585"/>
      <c r="Q32" s="585"/>
      <c r="R32" s="585"/>
      <c r="S32" s="585"/>
      <c r="T32" s="585"/>
      <c r="U32" s="585"/>
      <c r="V32" s="585"/>
      <c r="W32" s="585"/>
      <c r="X32" s="585"/>
      <c r="Y32" s="585"/>
      <c r="Z32" s="585"/>
      <c r="AA32" s="585"/>
      <c r="AB32" s="585"/>
      <c r="AC32" s="1322"/>
    </row>
    <row r="33" spans="1:29" s="714" customFormat="1" ht="20.25" customHeight="1">
      <c r="A33" s="1256"/>
      <c r="B33" s="1256"/>
      <c r="C33" s="1256"/>
      <c r="D33" s="1256"/>
      <c r="E33" s="586"/>
      <c r="F33" s="586"/>
      <c r="G33" s="586"/>
      <c r="H33" s="586"/>
      <c r="I33" s="586"/>
      <c r="J33" s="586"/>
      <c r="K33" s="586"/>
      <c r="L33" s="586"/>
      <c r="M33" s="586"/>
      <c r="N33" s="586"/>
      <c r="O33" s="586"/>
      <c r="P33" s="586"/>
      <c r="Q33" s="586"/>
      <c r="R33" s="586"/>
      <c r="S33" s="586"/>
      <c r="T33" s="586"/>
      <c r="U33" s="586"/>
      <c r="V33" s="586"/>
      <c r="W33" s="586"/>
      <c r="X33" s="586"/>
      <c r="Y33" s="586"/>
      <c r="Z33" s="586"/>
      <c r="AA33" s="586"/>
      <c r="AB33" s="586"/>
      <c r="AC33" s="1323"/>
    </row>
    <row r="34" spans="1:29" s="714" customFormat="1" ht="20.25" customHeight="1">
      <c r="A34" s="1256">
        <v>13</v>
      </c>
      <c r="B34" s="1256" t="s">
        <v>7687</v>
      </c>
      <c r="C34" s="1256"/>
      <c r="D34" s="1256" t="s">
        <v>12184</v>
      </c>
      <c r="E34" s="585"/>
      <c r="F34" s="585"/>
      <c r="G34" s="585"/>
      <c r="H34" s="585"/>
      <c r="I34" s="585"/>
      <c r="J34" s="585"/>
      <c r="K34" s="585"/>
      <c r="L34" s="585"/>
      <c r="M34" s="585"/>
      <c r="N34" s="585"/>
      <c r="O34" s="585"/>
      <c r="P34" s="585"/>
      <c r="Q34" s="585"/>
      <c r="R34" s="585"/>
      <c r="S34" s="585"/>
      <c r="T34" s="585"/>
      <c r="U34" s="585"/>
      <c r="V34" s="585"/>
      <c r="W34" s="585"/>
      <c r="X34" s="585"/>
      <c r="Y34" s="585"/>
      <c r="Z34" s="585"/>
      <c r="AA34" s="585"/>
      <c r="AB34" s="585"/>
      <c r="AC34" s="1322"/>
    </row>
    <row r="35" spans="1:29" s="714" customFormat="1" ht="20.25" customHeight="1">
      <c r="A35" s="1256"/>
      <c r="B35" s="1256"/>
      <c r="C35" s="1256"/>
      <c r="D35" s="1256"/>
      <c r="E35" s="586"/>
      <c r="F35" s="586"/>
      <c r="G35" s="586"/>
      <c r="H35" s="586"/>
      <c r="I35" s="586"/>
      <c r="J35" s="586"/>
      <c r="K35" s="586"/>
      <c r="L35" s="586"/>
      <c r="M35" s="586"/>
      <c r="N35" s="586"/>
      <c r="O35" s="586"/>
      <c r="P35" s="586"/>
      <c r="Q35" s="586"/>
      <c r="R35" s="586"/>
      <c r="S35" s="586"/>
      <c r="T35" s="586"/>
      <c r="U35" s="586"/>
      <c r="V35" s="586"/>
      <c r="W35" s="586"/>
      <c r="X35" s="586"/>
      <c r="Y35" s="586"/>
      <c r="Z35" s="586"/>
      <c r="AA35" s="586"/>
      <c r="AB35" s="586"/>
      <c r="AC35" s="1323"/>
    </row>
    <row r="36" spans="1:29" s="714" customFormat="1" ht="20.25" customHeight="1">
      <c r="A36" s="1317">
        <v>14</v>
      </c>
      <c r="B36" s="1256" t="s">
        <v>7672</v>
      </c>
      <c r="C36" s="1256"/>
      <c r="D36" s="1256" t="s">
        <v>12184</v>
      </c>
      <c r="E36" s="585"/>
      <c r="F36" s="585"/>
      <c r="G36" s="585"/>
      <c r="H36" s="585"/>
      <c r="I36" s="585"/>
      <c r="J36" s="585"/>
      <c r="K36" s="585"/>
      <c r="L36" s="585"/>
      <c r="M36" s="585"/>
      <c r="N36" s="585"/>
      <c r="O36" s="585"/>
      <c r="P36" s="585"/>
      <c r="Q36" s="585"/>
      <c r="R36" s="585"/>
      <c r="S36" s="585"/>
      <c r="T36" s="585"/>
      <c r="U36" s="585"/>
      <c r="V36" s="585"/>
      <c r="W36" s="585"/>
      <c r="X36" s="585"/>
      <c r="Y36" s="585"/>
      <c r="Z36" s="585"/>
      <c r="AA36" s="585"/>
      <c r="AB36" s="585"/>
      <c r="AC36" s="1322"/>
    </row>
    <row r="37" spans="1:29" s="714" customFormat="1" ht="20.25" customHeight="1">
      <c r="A37" s="1256"/>
      <c r="B37" s="1256"/>
      <c r="C37" s="1256"/>
      <c r="D37" s="125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  <c r="X37" s="586"/>
      <c r="Y37" s="586"/>
      <c r="Z37" s="586"/>
      <c r="AA37" s="586"/>
      <c r="AB37" s="586"/>
      <c r="AC37" s="1323"/>
    </row>
    <row r="38" spans="1:29" s="714" customFormat="1" ht="20.25" customHeight="1">
      <c r="A38" s="1256">
        <v>15</v>
      </c>
      <c r="B38" s="1256" t="s">
        <v>7674</v>
      </c>
      <c r="C38" s="1256"/>
      <c r="D38" s="1256" t="s">
        <v>12184</v>
      </c>
      <c r="E38" s="585"/>
      <c r="F38" s="585"/>
      <c r="G38" s="585"/>
      <c r="H38" s="585"/>
      <c r="I38" s="585"/>
      <c r="J38" s="585"/>
      <c r="K38" s="585"/>
      <c r="L38" s="585"/>
      <c r="M38" s="585"/>
      <c r="N38" s="585"/>
      <c r="O38" s="585"/>
      <c r="P38" s="585"/>
      <c r="Q38" s="585"/>
      <c r="R38" s="585"/>
      <c r="S38" s="585"/>
      <c r="T38" s="585"/>
      <c r="U38" s="585"/>
      <c r="V38" s="585"/>
      <c r="W38" s="585"/>
      <c r="X38" s="585"/>
      <c r="Y38" s="585"/>
      <c r="Z38" s="585"/>
      <c r="AA38" s="585"/>
      <c r="AB38" s="585"/>
      <c r="AC38" s="1322"/>
    </row>
    <row r="39" spans="1:29" s="714" customFormat="1" ht="20.25" customHeight="1">
      <c r="A39" s="1256"/>
      <c r="B39" s="1256"/>
      <c r="C39" s="1256"/>
      <c r="D39" s="1256"/>
      <c r="E39" s="586"/>
      <c r="F39" s="586"/>
      <c r="G39" s="586"/>
      <c r="H39" s="586"/>
      <c r="I39" s="586"/>
      <c r="J39" s="586"/>
      <c r="K39" s="586"/>
      <c r="L39" s="586"/>
      <c r="M39" s="586"/>
      <c r="N39" s="586"/>
      <c r="O39" s="586"/>
      <c r="P39" s="586"/>
      <c r="Q39" s="586"/>
      <c r="R39" s="586"/>
      <c r="S39" s="586"/>
      <c r="T39" s="586"/>
      <c r="U39" s="586"/>
      <c r="V39" s="586"/>
      <c r="W39" s="586"/>
      <c r="X39" s="586"/>
      <c r="Y39" s="586"/>
      <c r="Z39" s="586"/>
      <c r="AA39" s="586"/>
      <c r="AB39" s="586"/>
      <c r="AC39" s="1323"/>
    </row>
    <row r="40" spans="1:29" s="714" customFormat="1" ht="20.25" customHeight="1">
      <c r="A40" s="1317">
        <v>16</v>
      </c>
      <c r="B40" s="1256" t="s">
        <v>7692</v>
      </c>
      <c r="C40" s="1256"/>
      <c r="D40" s="1256" t="s">
        <v>12184</v>
      </c>
      <c r="E40" s="585"/>
      <c r="F40" s="585"/>
      <c r="G40" s="585"/>
      <c r="H40" s="585"/>
      <c r="I40" s="585"/>
      <c r="J40" s="585"/>
      <c r="K40" s="585"/>
      <c r="L40" s="585"/>
      <c r="M40" s="585"/>
      <c r="N40" s="585"/>
      <c r="O40" s="585"/>
      <c r="P40" s="585"/>
      <c r="Q40" s="585"/>
      <c r="R40" s="585"/>
      <c r="S40" s="585"/>
      <c r="T40" s="585"/>
      <c r="U40" s="585"/>
      <c r="V40" s="585"/>
      <c r="W40" s="585"/>
      <c r="X40" s="585"/>
      <c r="Y40" s="585"/>
      <c r="Z40" s="585"/>
      <c r="AA40" s="585"/>
      <c r="AB40" s="585"/>
      <c r="AC40" s="1322"/>
    </row>
    <row r="41" spans="1:29" s="714" customFormat="1" ht="20.25" customHeight="1">
      <c r="A41" s="1256"/>
      <c r="B41" s="1256"/>
      <c r="C41" s="1256"/>
      <c r="D41" s="1256"/>
      <c r="E41" s="586"/>
      <c r="F41" s="586"/>
      <c r="G41" s="586"/>
      <c r="H41" s="586"/>
      <c r="I41" s="586"/>
      <c r="J41" s="586"/>
      <c r="K41" s="586"/>
      <c r="L41" s="586"/>
      <c r="M41" s="586"/>
      <c r="N41" s="586"/>
      <c r="O41" s="586"/>
      <c r="P41" s="586"/>
      <c r="Q41" s="586"/>
      <c r="R41" s="586"/>
      <c r="S41" s="586"/>
      <c r="T41" s="586"/>
      <c r="U41" s="586"/>
      <c r="V41" s="586"/>
      <c r="W41" s="586"/>
      <c r="X41" s="586"/>
      <c r="Y41" s="586"/>
      <c r="Z41" s="586"/>
      <c r="AA41" s="586"/>
      <c r="AB41" s="586"/>
      <c r="AC41" s="1323"/>
    </row>
    <row r="42" spans="1:29" s="714" customFormat="1" ht="20.25" customHeight="1">
      <c r="A42" s="1256">
        <v>17</v>
      </c>
      <c r="B42" s="1256" t="s">
        <v>7689</v>
      </c>
      <c r="C42" s="1256"/>
      <c r="D42" s="1256" t="s">
        <v>12184</v>
      </c>
      <c r="E42" s="585"/>
      <c r="F42" s="585"/>
      <c r="G42" s="585"/>
      <c r="H42" s="585"/>
      <c r="I42" s="585"/>
      <c r="J42" s="585"/>
      <c r="K42" s="585"/>
      <c r="L42" s="585"/>
      <c r="M42" s="585"/>
      <c r="N42" s="585"/>
      <c r="O42" s="585"/>
      <c r="P42" s="585"/>
      <c r="Q42" s="585"/>
      <c r="R42" s="585"/>
      <c r="S42" s="585"/>
      <c r="T42" s="585"/>
      <c r="U42" s="585"/>
      <c r="V42" s="585"/>
      <c r="W42" s="585"/>
      <c r="X42" s="585"/>
      <c r="Y42" s="585"/>
      <c r="Z42" s="585"/>
      <c r="AA42" s="585"/>
      <c r="AB42" s="585"/>
      <c r="AC42" s="1322"/>
    </row>
    <row r="43" spans="1:29" s="714" customFormat="1" ht="20.25" customHeight="1">
      <c r="A43" s="1256"/>
      <c r="B43" s="1256"/>
      <c r="C43" s="1256"/>
      <c r="D43" s="1256"/>
      <c r="E43" s="586"/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6"/>
      <c r="X43" s="586"/>
      <c r="Y43" s="586"/>
      <c r="Z43" s="586"/>
      <c r="AA43" s="586"/>
      <c r="AB43" s="586"/>
      <c r="AC43" s="1323"/>
    </row>
    <row r="44" spans="1:29" s="714" customFormat="1" ht="20.25" customHeight="1">
      <c r="A44" s="1317">
        <v>18</v>
      </c>
      <c r="B44" s="1256" t="s">
        <v>7697</v>
      </c>
      <c r="C44" s="1256"/>
      <c r="D44" s="1256" t="s">
        <v>12184</v>
      </c>
      <c r="E44" s="585"/>
      <c r="F44" s="585"/>
      <c r="G44" s="585"/>
      <c r="H44" s="585"/>
      <c r="I44" s="585"/>
      <c r="J44" s="585"/>
      <c r="K44" s="585"/>
      <c r="L44" s="585"/>
      <c r="M44" s="585"/>
      <c r="N44" s="585"/>
      <c r="O44" s="585"/>
      <c r="P44" s="585"/>
      <c r="Q44" s="585"/>
      <c r="R44" s="585"/>
      <c r="S44" s="585"/>
      <c r="T44" s="585"/>
      <c r="U44" s="585"/>
      <c r="V44" s="585"/>
      <c r="W44" s="585"/>
      <c r="X44" s="585"/>
      <c r="Y44" s="585"/>
      <c r="Z44" s="585"/>
      <c r="AA44" s="585"/>
      <c r="AB44" s="585"/>
      <c r="AC44" s="1322"/>
    </row>
    <row r="45" spans="1:29" s="714" customFormat="1" ht="20.25" customHeight="1">
      <c r="A45" s="1256"/>
      <c r="B45" s="1256"/>
      <c r="C45" s="1256"/>
      <c r="D45" s="1256"/>
      <c r="E45" s="586"/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586"/>
      <c r="V45" s="586"/>
      <c r="W45" s="586"/>
      <c r="X45" s="586"/>
      <c r="Y45" s="586"/>
      <c r="Z45" s="586"/>
      <c r="AA45" s="586"/>
      <c r="AB45" s="586"/>
      <c r="AC45" s="1323"/>
    </row>
    <row r="46" spans="1:29" s="714" customFormat="1" ht="20.25" customHeight="1">
      <c r="A46" s="1256">
        <v>19</v>
      </c>
      <c r="B46" s="1256" t="s">
        <v>7695</v>
      </c>
      <c r="C46" s="1256"/>
      <c r="D46" s="1256" t="s">
        <v>12184</v>
      </c>
      <c r="E46" s="585"/>
      <c r="F46" s="585"/>
      <c r="G46" s="585"/>
      <c r="H46" s="585"/>
      <c r="I46" s="585"/>
      <c r="J46" s="585"/>
      <c r="K46" s="585"/>
      <c r="L46" s="585"/>
      <c r="M46" s="585"/>
      <c r="N46" s="585"/>
      <c r="O46" s="585"/>
      <c r="P46" s="585"/>
      <c r="Q46" s="585"/>
      <c r="R46" s="585"/>
      <c r="S46" s="585"/>
      <c r="T46" s="585"/>
      <c r="U46" s="585"/>
      <c r="V46" s="585"/>
      <c r="W46" s="585"/>
      <c r="X46" s="585"/>
      <c r="Y46" s="585"/>
      <c r="Z46" s="585"/>
      <c r="AA46" s="585"/>
      <c r="AB46" s="585"/>
      <c r="AC46" s="1322"/>
    </row>
    <row r="47" spans="1:29" s="714" customFormat="1" ht="20.25" customHeight="1">
      <c r="A47" s="1256"/>
      <c r="B47" s="1256"/>
      <c r="C47" s="1256"/>
      <c r="D47" s="125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  <c r="X47" s="586"/>
      <c r="Y47" s="586"/>
      <c r="Z47" s="586"/>
      <c r="AA47" s="586"/>
      <c r="AB47" s="586"/>
      <c r="AC47" s="1323"/>
    </row>
    <row r="48" spans="1:29" s="714" customFormat="1" ht="20.25" customHeight="1">
      <c r="A48" s="1317">
        <v>20</v>
      </c>
      <c r="B48" s="1256" t="s">
        <v>7691</v>
      </c>
      <c r="C48" s="1256"/>
      <c r="D48" s="1256" t="s">
        <v>12184</v>
      </c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5"/>
      <c r="T48" s="585"/>
      <c r="U48" s="585"/>
      <c r="V48" s="585"/>
      <c r="W48" s="585"/>
      <c r="X48" s="585"/>
      <c r="Y48" s="585"/>
      <c r="Z48" s="585"/>
      <c r="AA48" s="585"/>
      <c r="AB48" s="585"/>
      <c r="AC48" s="1322"/>
    </row>
    <row r="49" spans="1:29" s="714" customFormat="1" ht="20.25" customHeight="1">
      <c r="A49" s="1256"/>
      <c r="B49" s="1256"/>
      <c r="C49" s="1256"/>
      <c r="D49" s="1256"/>
      <c r="E49" s="586"/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586"/>
      <c r="V49" s="586"/>
      <c r="W49" s="586"/>
      <c r="X49" s="586"/>
      <c r="Y49" s="586"/>
      <c r="Z49" s="586"/>
      <c r="AA49" s="586"/>
      <c r="AB49" s="586"/>
      <c r="AC49" s="1323"/>
    </row>
    <row r="50" spans="1:29" s="714" customFormat="1" ht="20.25" customHeight="1">
      <c r="A50" s="1256">
        <v>21</v>
      </c>
      <c r="B50" s="1256" t="s">
        <v>7690</v>
      </c>
      <c r="C50" s="1256"/>
      <c r="D50" s="1256" t="s">
        <v>12184</v>
      </c>
      <c r="E50" s="585"/>
      <c r="F50" s="585"/>
      <c r="G50" s="585"/>
      <c r="H50" s="585"/>
      <c r="I50" s="585"/>
      <c r="J50" s="585"/>
      <c r="K50" s="585"/>
      <c r="L50" s="585"/>
      <c r="M50" s="585"/>
      <c r="N50" s="585"/>
      <c r="O50" s="585"/>
      <c r="P50" s="585"/>
      <c r="Q50" s="585"/>
      <c r="R50" s="585"/>
      <c r="S50" s="585"/>
      <c r="T50" s="585"/>
      <c r="U50" s="585"/>
      <c r="V50" s="585"/>
      <c r="W50" s="585"/>
      <c r="X50" s="585"/>
      <c r="Y50" s="585"/>
      <c r="Z50" s="585"/>
      <c r="AA50" s="585"/>
      <c r="AB50" s="585"/>
      <c r="AC50" s="1322"/>
    </row>
    <row r="51" spans="1:29" s="714" customFormat="1" ht="20.25" customHeight="1">
      <c r="A51" s="1256"/>
      <c r="B51" s="1256"/>
      <c r="C51" s="1256"/>
      <c r="D51" s="1256"/>
      <c r="E51" s="586"/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  <c r="X51" s="586"/>
      <c r="Y51" s="586"/>
      <c r="Z51" s="586"/>
      <c r="AA51" s="586"/>
      <c r="AB51" s="586"/>
      <c r="AC51" s="1323"/>
    </row>
    <row r="52" spans="1:29" s="714" customFormat="1" ht="20.25" customHeight="1">
      <c r="A52" s="1317">
        <v>22</v>
      </c>
      <c r="B52" s="1256" t="s">
        <v>7696</v>
      </c>
      <c r="C52" s="1256"/>
      <c r="D52" s="1256" t="s">
        <v>12184</v>
      </c>
      <c r="E52" s="585"/>
      <c r="F52" s="585"/>
      <c r="G52" s="585"/>
      <c r="H52" s="585"/>
      <c r="I52" s="585"/>
      <c r="J52" s="585"/>
      <c r="K52" s="585"/>
      <c r="L52" s="585"/>
      <c r="M52" s="585"/>
      <c r="N52" s="585"/>
      <c r="O52" s="585"/>
      <c r="P52" s="585"/>
      <c r="Q52" s="585"/>
      <c r="R52" s="585"/>
      <c r="S52" s="585"/>
      <c r="T52" s="585"/>
      <c r="U52" s="585"/>
      <c r="V52" s="585"/>
      <c r="W52" s="585"/>
      <c r="X52" s="585"/>
      <c r="Y52" s="585"/>
      <c r="Z52" s="585"/>
      <c r="AA52" s="585"/>
      <c r="AB52" s="585"/>
      <c r="AC52" s="1322"/>
    </row>
    <row r="53" spans="1:29" s="714" customFormat="1" ht="20.25" customHeight="1">
      <c r="A53" s="1256"/>
      <c r="B53" s="1256"/>
      <c r="C53" s="1256"/>
      <c r="D53" s="1256"/>
      <c r="E53" s="586"/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586"/>
      <c r="V53" s="586"/>
      <c r="W53" s="586"/>
      <c r="X53" s="586"/>
      <c r="Y53" s="586"/>
      <c r="Z53" s="586"/>
      <c r="AA53" s="586"/>
      <c r="AB53" s="586"/>
      <c r="AC53" s="1323"/>
    </row>
    <row r="54" spans="1:29" s="714" customFormat="1" ht="20.25" customHeight="1">
      <c r="A54" s="1256">
        <v>23</v>
      </c>
      <c r="B54" s="1256" t="s">
        <v>7671</v>
      </c>
      <c r="C54" s="1256"/>
      <c r="D54" s="1256" t="s">
        <v>12184</v>
      </c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85"/>
      <c r="U54" s="585"/>
      <c r="V54" s="585"/>
      <c r="W54" s="585"/>
      <c r="X54" s="585"/>
      <c r="Y54" s="585"/>
      <c r="Z54" s="585"/>
      <c r="AA54" s="585"/>
      <c r="AB54" s="585"/>
      <c r="AC54" s="1322"/>
    </row>
    <row r="55" spans="1:29" s="714" customFormat="1" ht="20.25" customHeight="1">
      <c r="A55" s="1256"/>
      <c r="B55" s="1256"/>
      <c r="C55" s="1256"/>
      <c r="D55" s="1256"/>
      <c r="E55" s="586"/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586"/>
      <c r="V55" s="586"/>
      <c r="W55" s="586"/>
      <c r="X55" s="586"/>
      <c r="Y55" s="586"/>
      <c r="Z55" s="586"/>
      <c r="AA55" s="586"/>
      <c r="AB55" s="586"/>
      <c r="AC55" s="1323"/>
    </row>
    <row r="56" spans="1:29" s="714" customFormat="1" ht="20.25" customHeight="1">
      <c r="A56" s="1317">
        <v>24</v>
      </c>
      <c r="B56" s="1256" t="s">
        <v>7694</v>
      </c>
      <c r="C56" s="1256"/>
      <c r="D56" s="1256" t="s">
        <v>12184</v>
      </c>
      <c r="E56" s="585"/>
      <c r="F56" s="585"/>
      <c r="G56" s="585"/>
      <c r="H56" s="585"/>
      <c r="I56" s="585"/>
      <c r="J56" s="585"/>
      <c r="K56" s="585"/>
      <c r="L56" s="585"/>
      <c r="M56" s="585"/>
      <c r="N56" s="585"/>
      <c r="O56" s="585"/>
      <c r="P56" s="585"/>
      <c r="Q56" s="585"/>
      <c r="R56" s="585"/>
      <c r="S56" s="585"/>
      <c r="T56" s="585"/>
      <c r="U56" s="585"/>
      <c r="V56" s="585"/>
      <c r="W56" s="585"/>
      <c r="X56" s="585"/>
      <c r="Y56" s="585"/>
      <c r="Z56" s="585"/>
      <c r="AA56" s="585"/>
      <c r="AB56" s="585"/>
      <c r="AC56" s="1322"/>
    </row>
    <row r="57" spans="1:29" s="714" customFormat="1" ht="20.25" customHeight="1">
      <c r="A57" s="1256"/>
      <c r="B57" s="1256"/>
      <c r="C57" s="1256"/>
      <c r="D57" s="1256"/>
      <c r="E57" s="586"/>
      <c r="F57" s="586"/>
      <c r="G57" s="586"/>
      <c r="H57" s="586"/>
      <c r="I57" s="586"/>
      <c r="J57" s="586"/>
      <c r="K57" s="586"/>
      <c r="L57" s="586"/>
      <c r="M57" s="586"/>
      <c r="N57" s="586"/>
      <c r="O57" s="586"/>
      <c r="P57" s="586"/>
      <c r="Q57" s="586"/>
      <c r="R57" s="586"/>
      <c r="S57" s="586"/>
      <c r="T57" s="586"/>
      <c r="U57" s="586"/>
      <c r="V57" s="586"/>
      <c r="W57" s="586"/>
      <c r="X57" s="586"/>
      <c r="Y57" s="586"/>
      <c r="Z57" s="586"/>
      <c r="AA57" s="586"/>
      <c r="AB57" s="586"/>
      <c r="AC57" s="1323"/>
    </row>
    <row r="58" spans="1:29" s="714" customFormat="1" ht="20.25" customHeight="1">
      <c r="A58" s="1256">
        <v>25</v>
      </c>
      <c r="B58" s="1256" t="s">
        <v>7678</v>
      </c>
      <c r="C58" s="1256"/>
      <c r="D58" s="1256" t="s">
        <v>12184</v>
      </c>
      <c r="E58" s="585"/>
      <c r="F58" s="585"/>
      <c r="G58" s="585"/>
      <c r="H58" s="585"/>
      <c r="I58" s="585"/>
      <c r="J58" s="585"/>
      <c r="K58" s="585"/>
      <c r="L58" s="585"/>
      <c r="M58" s="585"/>
      <c r="N58" s="585"/>
      <c r="O58" s="585"/>
      <c r="P58" s="585"/>
      <c r="Q58" s="585"/>
      <c r="R58" s="585"/>
      <c r="S58" s="585"/>
      <c r="T58" s="585"/>
      <c r="U58" s="585"/>
      <c r="V58" s="585"/>
      <c r="W58" s="585"/>
      <c r="X58" s="585"/>
      <c r="Y58" s="585"/>
      <c r="Z58" s="585"/>
      <c r="AA58" s="585"/>
      <c r="AB58" s="585"/>
      <c r="AC58" s="1322"/>
    </row>
    <row r="59" spans="1:29" s="714" customFormat="1" ht="20.25" customHeight="1">
      <c r="A59" s="1256"/>
      <c r="B59" s="1256"/>
      <c r="C59" s="1256"/>
      <c r="D59" s="1256"/>
      <c r="E59" s="586"/>
      <c r="F59" s="586"/>
      <c r="G59" s="586"/>
      <c r="H59" s="586"/>
      <c r="I59" s="586"/>
      <c r="J59" s="586"/>
      <c r="K59" s="586"/>
      <c r="L59" s="586"/>
      <c r="M59" s="586"/>
      <c r="N59" s="586"/>
      <c r="O59" s="586"/>
      <c r="P59" s="586"/>
      <c r="Q59" s="586"/>
      <c r="R59" s="586"/>
      <c r="S59" s="586"/>
      <c r="T59" s="586"/>
      <c r="U59" s="586"/>
      <c r="V59" s="586"/>
      <c r="W59" s="586"/>
      <c r="X59" s="586"/>
      <c r="Y59" s="586"/>
      <c r="Z59" s="586"/>
      <c r="AA59" s="586"/>
      <c r="AB59" s="586"/>
      <c r="AC59" s="1323"/>
    </row>
    <row r="60" spans="1:29" s="714" customFormat="1" ht="20.25" customHeight="1">
      <c r="A60" s="1317">
        <v>26</v>
      </c>
      <c r="B60" s="1256" t="s">
        <v>12152</v>
      </c>
      <c r="C60" s="1256"/>
      <c r="D60" s="1256" t="s">
        <v>12184</v>
      </c>
      <c r="E60" s="585"/>
      <c r="F60" s="585"/>
      <c r="G60" s="585"/>
      <c r="H60" s="585"/>
      <c r="I60" s="585"/>
      <c r="J60" s="585"/>
      <c r="K60" s="585"/>
      <c r="L60" s="585"/>
      <c r="M60" s="585"/>
      <c r="N60" s="585"/>
      <c r="O60" s="585"/>
      <c r="P60" s="585"/>
      <c r="Q60" s="585"/>
      <c r="R60" s="585"/>
      <c r="S60" s="585"/>
      <c r="T60" s="585"/>
      <c r="U60" s="585"/>
      <c r="V60" s="585"/>
      <c r="W60" s="585"/>
      <c r="X60" s="585"/>
      <c r="Y60" s="585"/>
      <c r="Z60" s="585"/>
      <c r="AA60" s="585"/>
      <c r="AB60" s="585"/>
      <c r="AC60" s="1322"/>
    </row>
    <row r="61" spans="1:29" s="714" customFormat="1" ht="20.25" customHeight="1">
      <c r="A61" s="1256"/>
      <c r="B61" s="1256"/>
      <c r="C61" s="1256"/>
      <c r="D61" s="1256"/>
      <c r="E61" s="586"/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586"/>
      <c r="V61" s="586"/>
      <c r="W61" s="586"/>
      <c r="X61" s="586"/>
      <c r="Y61" s="586"/>
      <c r="Z61" s="586"/>
      <c r="AA61" s="586"/>
      <c r="AB61" s="586"/>
      <c r="AC61" s="1323"/>
    </row>
    <row r="62" spans="1:29" s="714" customFormat="1" ht="20.25" customHeight="1">
      <c r="A62" s="1256">
        <v>27</v>
      </c>
      <c r="B62" s="1256" t="s">
        <v>12153</v>
      </c>
      <c r="C62" s="1256"/>
      <c r="D62" s="1256" t="s">
        <v>12184</v>
      </c>
      <c r="E62" s="585"/>
      <c r="F62" s="585"/>
      <c r="G62" s="585"/>
      <c r="H62" s="585"/>
      <c r="I62" s="585"/>
      <c r="J62" s="585"/>
      <c r="K62" s="585"/>
      <c r="L62" s="585"/>
      <c r="M62" s="585"/>
      <c r="N62" s="585"/>
      <c r="O62" s="585"/>
      <c r="P62" s="585"/>
      <c r="Q62" s="585"/>
      <c r="R62" s="585"/>
      <c r="S62" s="585"/>
      <c r="T62" s="585"/>
      <c r="U62" s="585"/>
      <c r="V62" s="585"/>
      <c r="W62" s="585"/>
      <c r="X62" s="585"/>
      <c r="Y62" s="585"/>
      <c r="Z62" s="585"/>
      <c r="AA62" s="585"/>
      <c r="AB62" s="585"/>
      <c r="AC62" s="1322"/>
    </row>
    <row r="63" spans="1:29" s="714" customFormat="1" ht="20.25" customHeight="1">
      <c r="A63" s="1256"/>
      <c r="B63" s="1256"/>
      <c r="C63" s="1256"/>
      <c r="D63" s="1256"/>
      <c r="E63" s="586"/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586"/>
      <c r="V63" s="586"/>
      <c r="W63" s="586"/>
      <c r="X63" s="586"/>
      <c r="Y63" s="586"/>
      <c r="Z63" s="586"/>
      <c r="AA63" s="586"/>
      <c r="AB63" s="586"/>
      <c r="AC63" s="1323"/>
    </row>
    <row r="64" spans="1:29" s="714" customFormat="1" ht="20.25" customHeight="1">
      <c r="A64" s="1317">
        <v>28</v>
      </c>
      <c r="B64" s="1256" t="s">
        <v>7684</v>
      </c>
      <c r="C64" s="1256"/>
      <c r="D64" s="1256" t="s">
        <v>12184</v>
      </c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5"/>
      <c r="T64" s="585"/>
      <c r="U64" s="585"/>
      <c r="V64" s="585"/>
      <c r="W64" s="585"/>
      <c r="X64" s="585"/>
      <c r="Y64" s="585"/>
      <c r="Z64" s="585"/>
      <c r="AA64" s="585"/>
      <c r="AB64" s="585"/>
      <c r="AC64" s="1322"/>
    </row>
    <row r="65" spans="1:29" s="714" customFormat="1" ht="20.25" customHeight="1">
      <c r="A65" s="1256"/>
      <c r="B65" s="1256"/>
      <c r="C65" s="1256"/>
      <c r="D65" s="125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586"/>
      <c r="V65" s="586"/>
      <c r="W65" s="586"/>
      <c r="X65" s="586"/>
      <c r="Y65" s="586"/>
      <c r="Z65" s="586"/>
      <c r="AA65" s="586"/>
      <c r="AB65" s="586"/>
      <c r="AC65" s="1323"/>
    </row>
    <row r="66" spans="1:29" s="714" customFormat="1" ht="20.25" customHeight="1">
      <c r="A66" s="1256">
        <v>29</v>
      </c>
      <c r="B66" s="1256" t="s">
        <v>7685</v>
      </c>
      <c r="C66" s="1256"/>
      <c r="D66" s="1256" t="s">
        <v>12184</v>
      </c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5"/>
      <c r="P66" s="585"/>
      <c r="Q66" s="585"/>
      <c r="R66" s="585"/>
      <c r="S66" s="585"/>
      <c r="T66" s="585"/>
      <c r="U66" s="585"/>
      <c r="V66" s="585"/>
      <c r="W66" s="585"/>
      <c r="X66" s="585"/>
      <c r="Y66" s="585"/>
      <c r="Z66" s="585"/>
      <c r="AA66" s="585"/>
      <c r="AB66" s="585"/>
      <c r="AC66" s="1322"/>
    </row>
    <row r="67" spans="1:29" s="714" customFormat="1" ht="20.25" customHeight="1">
      <c r="A67" s="1256"/>
      <c r="B67" s="1256"/>
      <c r="C67" s="1256"/>
      <c r="D67" s="1256"/>
      <c r="E67" s="586"/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586"/>
      <c r="V67" s="586"/>
      <c r="W67" s="586"/>
      <c r="X67" s="586"/>
      <c r="Y67" s="586"/>
      <c r="Z67" s="586"/>
      <c r="AA67" s="586"/>
      <c r="AB67" s="586"/>
      <c r="AC67" s="1323"/>
    </row>
    <row r="68" spans="1:29" s="714" customFormat="1" ht="20.25" customHeight="1">
      <c r="A68" s="1317">
        <v>30</v>
      </c>
      <c r="B68" s="1256" t="s">
        <v>7666</v>
      </c>
      <c r="C68" s="1256"/>
      <c r="D68" s="1256" t="s">
        <v>12184</v>
      </c>
      <c r="E68" s="585"/>
      <c r="F68" s="585"/>
      <c r="G68" s="585"/>
      <c r="H68" s="585"/>
      <c r="I68" s="585"/>
      <c r="J68" s="585"/>
      <c r="K68" s="585"/>
      <c r="L68" s="585"/>
      <c r="M68" s="585"/>
      <c r="N68" s="585"/>
      <c r="O68" s="585"/>
      <c r="P68" s="585"/>
      <c r="Q68" s="585"/>
      <c r="R68" s="585"/>
      <c r="S68" s="585"/>
      <c r="T68" s="585"/>
      <c r="U68" s="585"/>
      <c r="V68" s="585"/>
      <c r="W68" s="585"/>
      <c r="X68" s="585"/>
      <c r="Y68" s="585"/>
      <c r="Z68" s="585"/>
      <c r="AA68" s="585"/>
      <c r="AB68" s="585"/>
      <c r="AC68" s="1322"/>
    </row>
    <row r="69" spans="1:29" s="714" customFormat="1" ht="20.25" customHeight="1">
      <c r="A69" s="1256"/>
      <c r="B69" s="1256"/>
      <c r="C69" s="1256"/>
      <c r="D69" s="1256"/>
      <c r="E69" s="586"/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586"/>
      <c r="V69" s="586"/>
      <c r="W69" s="586"/>
      <c r="X69" s="586"/>
      <c r="Y69" s="586"/>
      <c r="Z69" s="586"/>
      <c r="AA69" s="586"/>
      <c r="AB69" s="586"/>
      <c r="AC69" s="1323"/>
    </row>
    <row r="70" spans="1:29" s="714" customFormat="1" ht="20.25" customHeight="1">
      <c r="A70" s="1256">
        <v>31</v>
      </c>
      <c r="B70" s="1256" t="s">
        <v>7680</v>
      </c>
      <c r="C70" s="1256"/>
      <c r="D70" s="1256" t="s">
        <v>12184</v>
      </c>
      <c r="E70" s="585"/>
      <c r="F70" s="585"/>
      <c r="G70" s="585"/>
      <c r="H70" s="585"/>
      <c r="I70" s="585"/>
      <c r="J70" s="585"/>
      <c r="K70" s="585"/>
      <c r="L70" s="585"/>
      <c r="M70" s="585"/>
      <c r="N70" s="585"/>
      <c r="O70" s="585"/>
      <c r="P70" s="585"/>
      <c r="Q70" s="585"/>
      <c r="R70" s="585"/>
      <c r="S70" s="585"/>
      <c r="T70" s="585"/>
      <c r="U70" s="585"/>
      <c r="V70" s="585"/>
      <c r="W70" s="585"/>
      <c r="X70" s="585"/>
      <c r="Y70" s="585"/>
      <c r="Z70" s="585"/>
      <c r="AA70" s="585"/>
      <c r="AB70" s="585"/>
      <c r="AC70" s="1322"/>
    </row>
    <row r="71" spans="1:29" s="714" customFormat="1" ht="20.25" customHeight="1">
      <c r="A71" s="1256"/>
      <c r="B71" s="1256"/>
      <c r="C71" s="1256"/>
      <c r="D71" s="1256"/>
      <c r="E71" s="586"/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586"/>
      <c r="V71" s="586"/>
      <c r="W71" s="586"/>
      <c r="X71" s="586"/>
      <c r="Y71" s="586"/>
      <c r="Z71" s="586"/>
      <c r="AA71" s="586"/>
      <c r="AB71" s="586"/>
      <c r="AC71" s="1323"/>
    </row>
    <row r="72" spans="1:29" s="714" customFormat="1" ht="20.25" customHeight="1">
      <c r="A72" s="1317">
        <v>32</v>
      </c>
      <c r="B72" s="1256" t="s">
        <v>7682</v>
      </c>
      <c r="C72" s="1256"/>
      <c r="D72" s="1256" t="s">
        <v>12184</v>
      </c>
      <c r="E72" s="585"/>
      <c r="F72" s="585"/>
      <c r="G72" s="585"/>
      <c r="H72" s="585"/>
      <c r="I72" s="585"/>
      <c r="J72" s="585"/>
      <c r="K72" s="585"/>
      <c r="L72" s="585"/>
      <c r="M72" s="585"/>
      <c r="N72" s="585"/>
      <c r="O72" s="585"/>
      <c r="P72" s="585"/>
      <c r="Q72" s="585"/>
      <c r="R72" s="585"/>
      <c r="S72" s="585"/>
      <c r="T72" s="585"/>
      <c r="U72" s="585"/>
      <c r="V72" s="585"/>
      <c r="W72" s="585"/>
      <c r="X72" s="585"/>
      <c r="Y72" s="585"/>
      <c r="Z72" s="585"/>
      <c r="AA72" s="585"/>
      <c r="AB72" s="585"/>
      <c r="AC72" s="1322"/>
    </row>
    <row r="73" spans="1:29" s="714" customFormat="1" ht="20.25" customHeight="1">
      <c r="A73" s="1256"/>
      <c r="B73" s="1256"/>
      <c r="C73" s="1256"/>
      <c r="D73" s="1256"/>
      <c r="E73" s="586"/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586"/>
      <c r="V73" s="586"/>
      <c r="W73" s="586"/>
      <c r="X73" s="586"/>
      <c r="Y73" s="586"/>
      <c r="Z73" s="586"/>
      <c r="AA73" s="586"/>
      <c r="AB73" s="586"/>
      <c r="AC73" s="1323"/>
    </row>
    <row r="74" spans="1:29" s="714" customFormat="1" ht="20.25" customHeight="1">
      <c r="A74" s="1256">
        <v>33</v>
      </c>
      <c r="B74" s="1256" t="s">
        <v>7683</v>
      </c>
      <c r="C74" s="1256"/>
      <c r="D74" s="1256" t="s">
        <v>12184</v>
      </c>
      <c r="E74" s="585"/>
      <c r="F74" s="585"/>
      <c r="G74" s="585"/>
      <c r="H74" s="585"/>
      <c r="I74" s="585"/>
      <c r="J74" s="585"/>
      <c r="K74" s="585"/>
      <c r="L74" s="585"/>
      <c r="M74" s="585"/>
      <c r="N74" s="585"/>
      <c r="O74" s="585"/>
      <c r="P74" s="585"/>
      <c r="Q74" s="585"/>
      <c r="R74" s="585"/>
      <c r="S74" s="585"/>
      <c r="T74" s="585"/>
      <c r="U74" s="585"/>
      <c r="V74" s="585"/>
      <c r="W74" s="585"/>
      <c r="X74" s="585"/>
      <c r="Y74" s="585"/>
      <c r="Z74" s="585"/>
      <c r="AA74" s="585"/>
      <c r="AB74" s="585"/>
      <c r="AC74" s="1322"/>
    </row>
    <row r="75" spans="1:29" s="714" customFormat="1" ht="20.25" customHeight="1">
      <c r="A75" s="1256"/>
      <c r="B75" s="1256"/>
      <c r="C75" s="1256"/>
      <c r="D75" s="1256"/>
      <c r="E75" s="586"/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586"/>
      <c r="V75" s="586"/>
      <c r="W75" s="586"/>
      <c r="X75" s="586"/>
      <c r="Y75" s="586"/>
      <c r="Z75" s="586"/>
      <c r="AA75" s="586"/>
      <c r="AB75" s="586"/>
      <c r="AC75" s="1323"/>
    </row>
    <row r="76" spans="1:29" s="714" customFormat="1" ht="20.25" customHeight="1">
      <c r="A76" s="1317">
        <v>34</v>
      </c>
      <c r="B76" s="1256" t="s">
        <v>7673</v>
      </c>
      <c r="C76" s="1256"/>
      <c r="D76" s="1256" t="s">
        <v>12184</v>
      </c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5"/>
      <c r="P76" s="585"/>
      <c r="Q76" s="585"/>
      <c r="R76" s="585"/>
      <c r="S76" s="585"/>
      <c r="T76" s="585"/>
      <c r="U76" s="585"/>
      <c r="V76" s="585"/>
      <c r="W76" s="585"/>
      <c r="X76" s="585"/>
      <c r="Y76" s="585"/>
      <c r="Z76" s="585"/>
      <c r="AA76" s="585"/>
      <c r="AB76" s="585"/>
      <c r="AC76" s="1322"/>
    </row>
    <row r="77" spans="1:29" s="714" customFormat="1" ht="20.25" customHeight="1">
      <c r="A77" s="1256"/>
      <c r="B77" s="1256"/>
      <c r="C77" s="1256"/>
      <c r="D77" s="1256"/>
      <c r="E77" s="586"/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586"/>
      <c r="V77" s="586"/>
      <c r="W77" s="586"/>
      <c r="X77" s="586"/>
      <c r="Y77" s="586"/>
      <c r="Z77" s="586"/>
      <c r="AA77" s="586"/>
      <c r="AB77" s="586"/>
      <c r="AC77" s="1323"/>
    </row>
    <row r="78" spans="1:29" s="714" customFormat="1" ht="20.25" customHeight="1">
      <c r="A78" s="1256">
        <v>35</v>
      </c>
      <c r="B78" s="1256" t="s">
        <v>7667</v>
      </c>
      <c r="C78" s="1256"/>
      <c r="D78" s="1256" t="s">
        <v>12184</v>
      </c>
      <c r="E78" s="585"/>
      <c r="F78" s="585"/>
      <c r="G78" s="585"/>
      <c r="H78" s="585"/>
      <c r="I78" s="585"/>
      <c r="J78" s="585"/>
      <c r="K78" s="585"/>
      <c r="L78" s="585"/>
      <c r="M78" s="585"/>
      <c r="N78" s="585"/>
      <c r="O78" s="585"/>
      <c r="P78" s="585"/>
      <c r="Q78" s="585"/>
      <c r="R78" s="585"/>
      <c r="S78" s="585"/>
      <c r="T78" s="585"/>
      <c r="U78" s="585"/>
      <c r="V78" s="585"/>
      <c r="W78" s="585"/>
      <c r="X78" s="585"/>
      <c r="Y78" s="585"/>
      <c r="Z78" s="585"/>
      <c r="AA78" s="585"/>
      <c r="AB78" s="585"/>
      <c r="AC78" s="1322"/>
    </row>
    <row r="79" spans="1:29" s="714" customFormat="1" ht="20.25" customHeight="1">
      <c r="A79" s="1256"/>
      <c r="B79" s="1256"/>
      <c r="C79" s="1256"/>
      <c r="D79" s="1256"/>
      <c r="E79" s="586"/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586"/>
      <c r="V79" s="586"/>
      <c r="W79" s="586"/>
      <c r="X79" s="586"/>
      <c r="Y79" s="586"/>
      <c r="Z79" s="586"/>
      <c r="AA79" s="586"/>
      <c r="AB79" s="586"/>
      <c r="AC79" s="1323"/>
    </row>
    <row r="80" spans="1:29" s="714" customFormat="1" ht="20.25" customHeight="1">
      <c r="A80" s="1317">
        <v>36</v>
      </c>
      <c r="B80" s="1256" t="s">
        <v>7688</v>
      </c>
      <c r="C80" s="1256"/>
      <c r="D80" s="1256" t="s">
        <v>12184</v>
      </c>
      <c r="E80" s="585"/>
      <c r="F80" s="585"/>
      <c r="G80" s="585"/>
      <c r="H80" s="585"/>
      <c r="I80" s="585"/>
      <c r="J80" s="585"/>
      <c r="K80" s="585"/>
      <c r="L80" s="585"/>
      <c r="M80" s="585"/>
      <c r="N80" s="585"/>
      <c r="O80" s="585"/>
      <c r="P80" s="585"/>
      <c r="Q80" s="585"/>
      <c r="R80" s="585"/>
      <c r="S80" s="585"/>
      <c r="T80" s="585"/>
      <c r="U80" s="585"/>
      <c r="V80" s="585"/>
      <c r="W80" s="585"/>
      <c r="X80" s="585"/>
      <c r="Y80" s="585"/>
      <c r="Z80" s="585"/>
      <c r="AA80" s="585"/>
      <c r="AB80" s="585"/>
      <c r="AC80" s="1322"/>
    </row>
    <row r="81" spans="1:29" s="714" customFormat="1" ht="20.25" customHeight="1">
      <c r="A81" s="1256"/>
      <c r="B81" s="1256"/>
      <c r="C81" s="1256"/>
      <c r="D81" s="1256"/>
      <c r="E81" s="586"/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586"/>
      <c r="V81" s="586"/>
      <c r="W81" s="586"/>
      <c r="X81" s="586"/>
      <c r="Y81" s="586"/>
      <c r="Z81" s="586"/>
      <c r="AA81" s="586"/>
      <c r="AB81" s="586"/>
      <c r="AC81" s="1323"/>
    </row>
    <row r="82" spans="1:29" s="714" customFormat="1" ht="20.25" customHeight="1">
      <c r="A82" s="1256">
        <v>37</v>
      </c>
      <c r="B82" s="1256" t="s">
        <v>7665</v>
      </c>
      <c r="C82" s="1256"/>
      <c r="D82" s="1256" t="s">
        <v>12184</v>
      </c>
      <c r="E82" s="585"/>
      <c r="F82" s="585"/>
      <c r="G82" s="585"/>
      <c r="H82" s="585"/>
      <c r="I82" s="585"/>
      <c r="J82" s="585"/>
      <c r="K82" s="585"/>
      <c r="L82" s="585"/>
      <c r="M82" s="585"/>
      <c r="N82" s="585"/>
      <c r="O82" s="585"/>
      <c r="P82" s="585"/>
      <c r="Q82" s="585"/>
      <c r="R82" s="585"/>
      <c r="S82" s="585"/>
      <c r="T82" s="585"/>
      <c r="U82" s="585"/>
      <c r="V82" s="585"/>
      <c r="W82" s="585"/>
      <c r="X82" s="585"/>
      <c r="Y82" s="585"/>
      <c r="Z82" s="585"/>
      <c r="AA82" s="585"/>
      <c r="AB82" s="585"/>
      <c r="AC82" s="1322"/>
    </row>
    <row r="83" spans="1:29" s="714" customFormat="1" ht="20.25" customHeight="1">
      <c r="A83" s="1256"/>
      <c r="B83" s="1256"/>
      <c r="C83" s="1256"/>
      <c r="D83" s="1256"/>
      <c r="E83" s="586"/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586"/>
      <c r="V83" s="586"/>
      <c r="W83" s="586"/>
      <c r="X83" s="586"/>
      <c r="Y83" s="586"/>
      <c r="Z83" s="586"/>
      <c r="AA83" s="586"/>
      <c r="AB83" s="586"/>
      <c r="AC83" s="1323"/>
    </row>
    <row r="84" spans="1:29" s="714" customFormat="1" ht="20.25" customHeight="1">
      <c r="A84" s="1317">
        <v>38</v>
      </c>
      <c r="B84" s="1256" t="s">
        <v>7679</v>
      </c>
      <c r="C84" s="1256"/>
      <c r="D84" s="1256" t="s">
        <v>12184</v>
      </c>
      <c r="E84" s="585"/>
      <c r="F84" s="585"/>
      <c r="G84" s="585"/>
      <c r="H84" s="585"/>
      <c r="I84" s="585"/>
      <c r="J84" s="585"/>
      <c r="K84" s="585"/>
      <c r="L84" s="585"/>
      <c r="M84" s="585"/>
      <c r="N84" s="585"/>
      <c r="O84" s="585"/>
      <c r="P84" s="585"/>
      <c r="Q84" s="585"/>
      <c r="R84" s="585"/>
      <c r="S84" s="585"/>
      <c r="T84" s="585"/>
      <c r="U84" s="585"/>
      <c r="V84" s="585"/>
      <c r="W84" s="585"/>
      <c r="X84" s="585"/>
      <c r="Y84" s="585"/>
      <c r="Z84" s="585"/>
      <c r="AA84" s="585"/>
      <c r="AB84" s="585"/>
      <c r="AC84" s="1322"/>
    </row>
    <row r="85" spans="1:29" s="714" customFormat="1" ht="20.25" customHeight="1">
      <c r="A85" s="1256"/>
      <c r="B85" s="1256"/>
      <c r="C85" s="1256"/>
      <c r="D85" s="1256"/>
      <c r="E85" s="586"/>
      <c r="F85" s="586"/>
      <c r="G85" s="586"/>
      <c r="H85" s="586"/>
      <c r="I85" s="586"/>
      <c r="J85" s="586"/>
      <c r="K85" s="586"/>
      <c r="L85" s="586"/>
      <c r="M85" s="586"/>
      <c r="N85" s="586"/>
      <c r="O85" s="586"/>
      <c r="P85" s="586"/>
      <c r="Q85" s="586"/>
      <c r="R85" s="586"/>
      <c r="S85" s="586"/>
      <c r="T85" s="586"/>
      <c r="U85" s="586"/>
      <c r="V85" s="586"/>
      <c r="W85" s="586"/>
      <c r="X85" s="586"/>
      <c r="Y85" s="586"/>
      <c r="Z85" s="586"/>
      <c r="AA85" s="586"/>
      <c r="AB85" s="586"/>
      <c r="AC85" s="1323"/>
    </row>
    <row r="86" spans="1:29" s="714" customFormat="1" ht="20.25" customHeight="1">
      <c r="A86" s="1256">
        <v>39</v>
      </c>
      <c r="B86" s="1256" t="s">
        <v>7698</v>
      </c>
      <c r="C86" s="1256"/>
      <c r="D86" s="1256" t="s">
        <v>12184</v>
      </c>
      <c r="E86" s="585"/>
      <c r="F86" s="585"/>
      <c r="G86" s="585"/>
      <c r="H86" s="585"/>
      <c r="I86" s="585"/>
      <c r="J86" s="585"/>
      <c r="K86" s="585"/>
      <c r="L86" s="585"/>
      <c r="M86" s="585"/>
      <c r="N86" s="585"/>
      <c r="O86" s="585"/>
      <c r="P86" s="585"/>
      <c r="Q86" s="585"/>
      <c r="R86" s="585"/>
      <c r="S86" s="585"/>
      <c r="T86" s="585"/>
      <c r="U86" s="585"/>
      <c r="V86" s="585"/>
      <c r="W86" s="585"/>
      <c r="X86" s="585"/>
      <c r="Y86" s="585"/>
      <c r="Z86" s="585"/>
      <c r="AA86" s="585"/>
      <c r="AB86" s="585"/>
      <c r="AC86" s="1322"/>
    </row>
    <row r="87" spans="1:29" s="714" customFormat="1" ht="20.25" customHeight="1">
      <c r="A87" s="1256"/>
      <c r="B87" s="1256"/>
      <c r="C87" s="1256"/>
      <c r="D87" s="1256"/>
      <c r="E87" s="586"/>
      <c r="F87" s="586"/>
      <c r="G87" s="586"/>
      <c r="H87" s="586"/>
      <c r="I87" s="586"/>
      <c r="J87" s="586"/>
      <c r="K87" s="586"/>
      <c r="L87" s="586"/>
      <c r="M87" s="586"/>
      <c r="N87" s="586"/>
      <c r="O87" s="586"/>
      <c r="P87" s="586"/>
      <c r="Q87" s="586"/>
      <c r="R87" s="586"/>
      <c r="S87" s="586"/>
      <c r="T87" s="586"/>
      <c r="U87" s="586"/>
      <c r="V87" s="586"/>
      <c r="W87" s="586"/>
      <c r="X87" s="586"/>
      <c r="Y87" s="586"/>
      <c r="Z87" s="586"/>
      <c r="AA87" s="586"/>
      <c r="AB87" s="586"/>
      <c r="AC87" s="1323"/>
    </row>
    <row r="88" spans="1:29" s="714" customFormat="1" ht="20.25" customHeight="1">
      <c r="A88" s="1317">
        <v>40</v>
      </c>
      <c r="B88" s="1256" t="s">
        <v>9433</v>
      </c>
      <c r="C88" s="1256"/>
      <c r="D88" s="1256" t="s">
        <v>12184</v>
      </c>
      <c r="E88" s="585"/>
      <c r="F88" s="585"/>
      <c r="G88" s="585"/>
      <c r="H88" s="585"/>
      <c r="I88" s="585"/>
      <c r="J88" s="585"/>
      <c r="K88" s="585"/>
      <c r="L88" s="585"/>
      <c r="M88" s="585"/>
      <c r="N88" s="585"/>
      <c r="O88" s="585"/>
      <c r="P88" s="585"/>
      <c r="Q88" s="585"/>
      <c r="R88" s="585"/>
      <c r="S88" s="585"/>
      <c r="T88" s="585"/>
      <c r="U88" s="585"/>
      <c r="V88" s="585"/>
      <c r="W88" s="585"/>
      <c r="X88" s="585"/>
      <c r="Y88" s="585"/>
      <c r="Z88" s="585"/>
      <c r="AA88" s="585"/>
      <c r="AB88" s="585"/>
      <c r="AC88" s="1322"/>
    </row>
    <row r="89" spans="1:29" s="714" customFormat="1" ht="20.25" customHeight="1">
      <c r="A89" s="1256"/>
      <c r="B89" s="1256"/>
      <c r="C89" s="1256"/>
      <c r="D89" s="1256"/>
      <c r="E89" s="586"/>
      <c r="F89" s="586"/>
      <c r="G89" s="586"/>
      <c r="H89" s="586"/>
      <c r="I89" s="586"/>
      <c r="J89" s="586"/>
      <c r="K89" s="586"/>
      <c r="L89" s="586"/>
      <c r="M89" s="586"/>
      <c r="N89" s="586"/>
      <c r="O89" s="586"/>
      <c r="P89" s="586"/>
      <c r="Q89" s="586"/>
      <c r="R89" s="586"/>
      <c r="S89" s="586"/>
      <c r="T89" s="586"/>
      <c r="U89" s="586"/>
      <c r="V89" s="586"/>
      <c r="W89" s="586"/>
      <c r="X89" s="586"/>
      <c r="Y89" s="586"/>
      <c r="Z89" s="586"/>
      <c r="AA89" s="586"/>
      <c r="AB89" s="586"/>
      <c r="AC89" s="1323"/>
    </row>
    <row r="90" spans="1:29" s="714" customFormat="1" ht="20.25" customHeight="1">
      <c r="A90" s="1256">
        <v>41</v>
      </c>
      <c r="B90" s="1256" t="s">
        <v>9434</v>
      </c>
      <c r="C90" s="1256"/>
      <c r="D90" s="1256" t="s">
        <v>12184</v>
      </c>
      <c r="E90" s="585"/>
      <c r="F90" s="585"/>
      <c r="G90" s="585"/>
      <c r="H90" s="585"/>
      <c r="I90" s="585"/>
      <c r="J90" s="585"/>
      <c r="K90" s="585"/>
      <c r="L90" s="585"/>
      <c r="M90" s="585"/>
      <c r="N90" s="585"/>
      <c r="O90" s="585"/>
      <c r="P90" s="585"/>
      <c r="Q90" s="585"/>
      <c r="R90" s="585"/>
      <c r="S90" s="585"/>
      <c r="T90" s="585"/>
      <c r="U90" s="585"/>
      <c r="V90" s="585"/>
      <c r="W90" s="585"/>
      <c r="X90" s="585"/>
      <c r="Y90" s="585"/>
      <c r="Z90" s="585"/>
      <c r="AA90" s="585"/>
      <c r="AB90" s="585"/>
      <c r="AC90" s="1322"/>
    </row>
    <row r="91" spans="1:29" s="714" customFormat="1" ht="20.25" customHeight="1">
      <c r="A91" s="1256"/>
      <c r="B91" s="1256"/>
      <c r="C91" s="1256"/>
      <c r="D91" s="125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586"/>
      <c r="R91" s="586"/>
      <c r="S91" s="586"/>
      <c r="T91" s="586"/>
      <c r="U91" s="586"/>
      <c r="V91" s="586"/>
      <c r="W91" s="586"/>
      <c r="X91" s="586"/>
      <c r="Y91" s="586"/>
      <c r="Z91" s="586"/>
      <c r="AA91" s="586"/>
      <c r="AB91" s="586"/>
      <c r="AC91" s="1323"/>
    </row>
    <row r="92" spans="1:29" s="714" customFormat="1" ht="20.25" customHeight="1">
      <c r="A92" s="1317">
        <v>42</v>
      </c>
      <c r="B92" s="1256" t="s">
        <v>9435</v>
      </c>
      <c r="C92" s="1256"/>
      <c r="D92" s="1256" t="s">
        <v>12184</v>
      </c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585"/>
      <c r="T92" s="585"/>
      <c r="U92" s="585"/>
      <c r="V92" s="585"/>
      <c r="W92" s="585"/>
      <c r="X92" s="585"/>
      <c r="Y92" s="585"/>
      <c r="Z92" s="585"/>
      <c r="AA92" s="585"/>
      <c r="AB92" s="585"/>
      <c r="AC92" s="1322"/>
    </row>
    <row r="93" spans="1:29" s="714" customFormat="1" ht="20.25" customHeight="1">
      <c r="A93" s="1256"/>
      <c r="B93" s="1256"/>
      <c r="C93" s="1256"/>
      <c r="D93" s="1256"/>
      <c r="E93" s="586"/>
      <c r="F93" s="586"/>
      <c r="G93" s="586"/>
      <c r="H93" s="586"/>
      <c r="I93" s="586"/>
      <c r="J93" s="586"/>
      <c r="K93" s="586"/>
      <c r="L93" s="586"/>
      <c r="M93" s="586"/>
      <c r="N93" s="586"/>
      <c r="O93" s="586"/>
      <c r="P93" s="586"/>
      <c r="Q93" s="586"/>
      <c r="R93" s="586"/>
      <c r="S93" s="586"/>
      <c r="T93" s="586"/>
      <c r="U93" s="586"/>
      <c r="V93" s="586"/>
      <c r="W93" s="586"/>
      <c r="X93" s="586"/>
      <c r="Y93" s="586"/>
      <c r="Z93" s="586"/>
      <c r="AA93" s="586"/>
      <c r="AB93" s="586"/>
      <c r="AC93" s="1323"/>
    </row>
    <row r="94" spans="1:29" s="714" customFormat="1" ht="20.25" customHeight="1">
      <c r="A94" s="1256">
        <v>43</v>
      </c>
      <c r="B94" s="1256" t="s">
        <v>9436</v>
      </c>
      <c r="C94" s="1256"/>
      <c r="D94" s="1256" t="s">
        <v>12184</v>
      </c>
      <c r="E94" s="585"/>
      <c r="F94" s="585"/>
      <c r="G94" s="585"/>
      <c r="H94" s="585"/>
      <c r="I94" s="585"/>
      <c r="J94" s="585"/>
      <c r="K94" s="585"/>
      <c r="L94" s="585"/>
      <c r="M94" s="585"/>
      <c r="N94" s="585"/>
      <c r="O94" s="585"/>
      <c r="P94" s="585"/>
      <c r="Q94" s="585"/>
      <c r="R94" s="585"/>
      <c r="S94" s="585"/>
      <c r="T94" s="585"/>
      <c r="U94" s="585"/>
      <c r="V94" s="585"/>
      <c r="W94" s="585"/>
      <c r="X94" s="585"/>
      <c r="Y94" s="585"/>
      <c r="Z94" s="585"/>
      <c r="AA94" s="585"/>
      <c r="AB94" s="585"/>
      <c r="AC94" s="1322"/>
    </row>
    <row r="95" spans="1:29" s="714" customFormat="1" ht="20.25" customHeight="1">
      <c r="A95" s="1256"/>
      <c r="B95" s="1256"/>
      <c r="C95" s="1256"/>
      <c r="D95" s="1256"/>
      <c r="E95" s="586"/>
      <c r="F95" s="586"/>
      <c r="G95" s="586"/>
      <c r="H95" s="586"/>
      <c r="I95" s="586"/>
      <c r="J95" s="586"/>
      <c r="K95" s="586"/>
      <c r="L95" s="586"/>
      <c r="M95" s="586"/>
      <c r="N95" s="586"/>
      <c r="O95" s="586"/>
      <c r="P95" s="586"/>
      <c r="Q95" s="586"/>
      <c r="R95" s="586"/>
      <c r="S95" s="586"/>
      <c r="T95" s="586"/>
      <c r="U95" s="586"/>
      <c r="V95" s="586"/>
      <c r="W95" s="586"/>
      <c r="X95" s="586"/>
      <c r="Y95" s="586"/>
      <c r="Z95" s="586"/>
      <c r="AA95" s="586"/>
      <c r="AB95" s="586"/>
      <c r="AC95" s="1323"/>
    </row>
    <row r="96" spans="1:29" s="714" customFormat="1" ht="20.25" customHeight="1">
      <c r="A96" s="1317">
        <v>44</v>
      </c>
      <c r="B96" s="1256" t="s">
        <v>9437</v>
      </c>
      <c r="C96" s="1256"/>
      <c r="D96" s="1256" t="s">
        <v>12184</v>
      </c>
      <c r="E96" s="585"/>
      <c r="F96" s="585"/>
      <c r="G96" s="585"/>
      <c r="H96" s="585"/>
      <c r="I96" s="585"/>
      <c r="J96" s="585"/>
      <c r="K96" s="585"/>
      <c r="L96" s="585"/>
      <c r="M96" s="585"/>
      <c r="N96" s="585"/>
      <c r="O96" s="585"/>
      <c r="P96" s="585"/>
      <c r="Q96" s="585"/>
      <c r="R96" s="585"/>
      <c r="S96" s="585"/>
      <c r="T96" s="585"/>
      <c r="U96" s="585"/>
      <c r="V96" s="585"/>
      <c r="W96" s="585"/>
      <c r="X96" s="585"/>
      <c r="Y96" s="585"/>
      <c r="Z96" s="585"/>
      <c r="AA96" s="585"/>
      <c r="AB96" s="585"/>
      <c r="AC96" s="1322"/>
    </row>
    <row r="97" spans="1:29" s="714" customFormat="1" ht="20.25" customHeight="1">
      <c r="A97" s="1256"/>
      <c r="B97" s="1256"/>
      <c r="C97" s="1256"/>
      <c r="D97" s="1256"/>
      <c r="E97" s="586"/>
      <c r="F97" s="586"/>
      <c r="G97" s="586"/>
      <c r="H97" s="586"/>
      <c r="I97" s="586"/>
      <c r="J97" s="586"/>
      <c r="K97" s="586"/>
      <c r="L97" s="586"/>
      <c r="M97" s="586"/>
      <c r="N97" s="586"/>
      <c r="O97" s="586"/>
      <c r="P97" s="586"/>
      <c r="Q97" s="586"/>
      <c r="R97" s="586"/>
      <c r="S97" s="586"/>
      <c r="T97" s="586"/>
      <c r="U97" s="586"/>
      <c r="V97" s="586"/>
      <c r="W97" s="586"/>
      <c r="X97" s="586"/>
      <c r="Y97" s="586"/>
      <c r="Z97" s="586"/>
      <c r="AA97" s="586"/>
      <c r="AB97" s="586"/>
      <c r="AC97" s="1323"/>
    </row>
    <row r="98" spans="1:29" s="714" customFormat="1" ht="20.25" customHeight="1">
      <c r="A98" s="1256">
        <v>45</v>
      </c>
      <c r="B98" s="1256" t="s">
        <v>9438</v>
      </c>
      <c r="C98" s="1256"/>
      <c r="D98" s="1256" t="s">
        <v>12184</v>
      </c>
      <c r="E98" s="585"/>
      <c r="F98" s="585"/>
      <c r="G98" s="585"/>
      <c r="H98" s="585"/>
      <c r="I98" s="585"/>
      <c r="J98" s="585"/>
      <c r="K98" s="585"/>
      <c r="L98" s="585"/>
      <c r="M98" s="585"/>
      <c r="N98" s="585"/>
      <c r="O98" s="585"/>
      <c r="P98" s="585"/>
      <c r="Q98" s="585"/>
      <c r="R98" s="585"/>
      <c r="S98" s="585"/>
      <c r="T98" s="585"/>
      <c r="U98" s="585"/>
      <c r="V98" s="585"/>
      <c r="W98" s="585"/>
      <c r="X98" s="585"/>
      <c r="Y98" s="585"/>
      <c r="Z98" s="585"/>
      <c r="AA98" s="585"/>
      <c r="AB98" s="585"/>
      <c r="AC98" s="1322"/>
    </row>
    <row r="99" spans="1:29" s="714" customFormat="1" ht="20.25" customHeight="1">
      <c r="A99" s="1256"/>
      <c r="B99" s="1256"/>
      <c r="C99" s="1256"/>
      <c r="D99" s="1256"/>
      <c r="E99" s="586"/>
      <c r="F99" s="586"/>
      <c r="G99" s="586"/>
      <c r="H99" s="586"/>
      <c r="I99" s="586"/>
      <c r="J99" s="586"/>
      <c r="K99" s="586"/>
      <c r="L99" s="586"/>
      <c r="M99" s="586"/>
      <c r="N99" s="586"/>
      <c r="O99" s="586"/>
      <c r="P99" s="586"/>
      <c r="Q99" s="586"/>
      <c r="R99" s="586"/>
      <c r="S99" s="586"/>
      <c r="T99" s="586"/>
      <c r="U99" s="586"/>
      <c r="V99" s="586"/>
      <c r="W99" s="586"/>
      <c r="X99" s="586"/>
      <c r="Y99" s="586"/>
      <c r="Z99" s="586"/>
      <c r="AA99" s="586"/>
      <c r="AB99" s="586"/>
      <c r="AC99" s="1323"/>
    </row>
    <row r="100" spans="1:29" s="714" customFormat="1" ht="20.25" customHeight="1">
      <c r="A100" s="1317">
        <v>46</v>
      </c>
      <c r="B100" s="1256" t="s">
        <v>9439</v>
      </c>
      <c r="C100" s="1256"/>
      <c r="D100" s="1256" t="s">
        <v>12184</v>
      </c>
      <c r="E100" s="585"/>
      <c r="F100" s="585"/>
      <c r="G100" s="585"/>
      <c r="H100" s="585"/>
      <c r="I100" s="585"/>
      <c r="J100" s="585"/>
      <c r="K100" s="585"/>
      <c r="L100" s="585"/>
      <c r="M100" s="585"/>
      <c r="N100" s="585"/>
      <c r="O100" s="585"/>
      <c r="P100" s="585"/>
      <c r="Q100" s="585"/>
      <c r="R100" s="585"/>
      <c r="S100" s="585"/>
      <c r="T100" s="585"/>
      <c r="U100" s="585"/>
      <c r="V100" s="585"/>
      <c r="W100" s="585"/>
      <c r="X100" s="585"/>
      <c r="Y100" s="585"/>
      <c r="Z100" s="585"/>
      <c r="AA100" s="585"/>
      <c r="AB100" s="585"/>
      <c r="AC100" s="1322"/>
    </row>
    <row r="101" spans="1:29" s="714" customFormat="1" ht="20.25" customHeight="1">
      <c r="A101" s="1256"/>
      <c r="B101" s="1256"/>
      <c r="C101" s="1256"/>
      <c r="D101" s="1256"/>
      <c r="E101" s="586"/>
      <c r="F101" s="586"/>
      <c r="G101" s="586"/>
      <c r="H101" s="586"/>
      <c r="I101" s="586"/>
      <c r="J101" s="586"/>
      <c r="K101" s="586"/>
      <c r="L101" s="586"/>
      <c r="M101" s="586"/>
      <c r="N101" s="586"/>
      <c r="O101" s="586"/>
      <c r="P101" s="586"/>
      <c r="Q101" s="586"/>
      <c r="R101" s="586"/>
      <c r="S101" s="586"/>
      <c r="T101" s="586"/>
      <c r="U101" s="586"/>
      <c r="V101" s="586"/>
      <c r="W101" s="586"/>
      <c r="X101" s="586"/>
      <c r="Y101" s="586"/>
      <c r="Z101" s="586"/>
      <c r="AA101" s="586"/>
      <c r="AB101" s="586"/>
      <c r="AC101" s="1323"/>
    </row>
    <row r="102" spans="1:29" s="714" customFormat="1" ht="20.25" customHeight="1">
      <c r="A102" s="1256">
        <v>47</v>
      </c>
      <c r="B102" s="1256" t="s">
        <v>9440</v>
      </c>
      <c r="C102" s="1256"/>
      <c r="D102" s="1256" t="s">
        <v>12184</v>
      </c>
      <c r="E102" s="585"/>
      <c r="F102" s="585"/>
      <c r="G102" s="585"/>
      <c r="H102" s="585"/>
      <c r="I102" s="585"/>
      <c r="J102" s="585"/>
      <c r="K102" s="585"/>
      <c r="L102" s="585"/>
      <c r="M102" s="585"/>
      <c r="N102" s="585"/>
      <c r="O102" s="585"/>
      <c r="P102" s="585"/>
      <c r="Q102" s="585"/>
      <c r="R102" s="585"/>
      <c r="S102" s="585"/>
      <c r="T102" s="585"/>
      <c r="U102" s="585"/>
      <c r="V102" s="585"/>
      <c r="W102" s="585"/>
      <c r="X102" s="585"/>
      <c r="Y102" s="585"/>
      <c r="Z102" s="585"/>
      <c r="AA102" s="585"/>
      <c r="AB102" s="585"/>
      <c r="AC102" s="1322"/>
    </row>
    <row r="103" spans="1:29" s="714" customFormat="1" ht="20.25" customHeight="1">
      <c r="A103" s="1256"/>
      <c r="B103" s="1256"/>
      <c r="C103" s="1256"/>
      <c r="D103" s="1256"/>
      <c r="E103" s="586"/>
      <c r="F103" s="586"/>
      <c r="G103" s="586"/>
      <c r="H103" s="586"/>
      <c r="I103" s="586"/>
      <c r="J103" s="586"/>
      <c r="K103" s="586"/>
      <c r="L103" s="586"/>
      <c r="M103" s="586"/>
      <c r="N103" s="586"/>
      <c r="O103" s="586"/>
      <c r="P103" s="586"/>
      <c r="Q103" s="586"/>
      <c r="R103" s="586"/>
      <c r="S103" s="586"/>
      <c r="T103" s="586"/>
      <c r="U103" s="586"/>
      <c r="V103" s="586"/>
      <c r="W103" s="586"/>
      <c r="X103" s="586"/>
      <c r="Y103" s="586"/>
      <c r="Z103" s="586"/>
      <c r="AA103" s="586"/>
      <c r="AB103" s="586"/>
      <c r="AC103" s="1323"/>
    </row>
    <row r="104" spans="1:29" s="714" customFormat="1" ht="20.25" customHeight="1">
      <c r="A104" s="1317">
        <v>48</v>
      </c>
      <c r="B104" s="1256" t="s">
        <v>9441</v>
      </c>
      <c r="C104" s="1256"/>
      <c r="D104" s="1256" t="s">
        <v>12184</v>
      </c>
      <c r="E104" s="585"/>
      <c r="F104" s="585"/>
      <c r="G104" s="585"/>
      <c r="H104" s="585"/>
      <c r="I104" s="585"/>
      <c r="J104" s="585"/>
      <c r="K104" s="585"/>
      <c r="L104" s="585"/>
      <c r="M104" s="585"/>
      <c r="N104" s="585"/>
      <c r="O104" s="585"/>
      <c r="P104" s="585"/>
      <c r="Q104" s="585"/>
      <c r="R104" s="585"/>
      <c r="S104" s="585"/>
      <c r="T104" s="585"/>
      <c r="U104" s="585"/>
      <c r="V104" s="585"/>
      <c r="W104" s="585"/>
      <c r="X104" s="585"/>
      <c r="Y104" s="585"/>
      <c r="Z104" s="585"/>
      <c r="AA104" s="585"/>
      <c r="AB104" s="585"/>
      <c r="AC104" s="1322"/>
    </row>
    <row r="105" spans="1:29" s="714" customFormat="1" ht="20.25" customHeight="1">
      <c r="A105" s="1256"/>
      <c r="B105" s="1256"/>
      <c r="C105" s="1256"/>
      <c r="D105" s="1256"/>
      <c r="E105" s="586"/>
      <c r="F105" s="586"/>
      <c r="G105" s="586"/>
      <c r="H105" s="586"/>
      <c r="I105" s="586"/>
      <c r="J105" s="586"/>
      <c r="K105" s="586"/>
      <c r="L105" s="586"/>
      <c r="M105" s="586"/>
      <c r="N105" s="586"/>
      <c r="O105" s="586"/>
      <c r="P105" s="586"/>
      <c r="Q105" s="586"/>
      <c r="R105" s="586"/>
      <c r="S105" s="586"/>
      <c r="T105" s="586"/>
      <c r="U105" s="586"/>
      <c r="V105" s="586"/>
      <c r="W105" s="586"/>
      <c r="X105" s="586"/>
      <c r="Y105" s="586"/>
      <c r="Z105" s="586"/>
      <c r="AA105" s="586"/>
      <c r="AB105" s="586"/>
      <c r="AC105" s="1323"/>
    </row>
    <row r="106" spans="1:29" s="714" customFormat="1" ht="20.25" customHeight="1">
      <c r="A106" s="1256">
        <v>49</v>
      </c>
      <c r="B106" s="1256" t="s">
        <v>12154</v>
      </c>
      <c r="C106" s="1256"/>
      <c r="D106" s="1256" t="s">
        <v>12184</v>
      </c>
      <c r="E106" s="585"/>
      <c r="F106" s="585"/>
      <c r="G106" s="585"/>
      <c r="H106" s="585"/>
      <c r="I106" s="585"/>
      <c r="J106" s="585"/>
      <c r="K106" s="585"/>
      <c r="L106" s="585"/>
      <c r="M106" s="585"/>
      <c r="N106" s="585"/>
      <c r="O106" s="585"/>
      <c r="P106" s="585"/>
      <c r="Q106" s="585"/>
      <c r="R106" s="585"/>
      <c r="S106" s="585"/>
      <c r="T106" s="585"/>
      <c r="U106" s="585"/>
      <c r="V106" s="585"/>
      <c r="W106" s="585"/>
      <c r="X106" s="585"/>
      <c r="Y106" s="585"/>
      <c r="Z106" s="585"/>
      <c r="AA106" s="585"/>
      <c r="AB106" s="585"/>
      <c r="AC106" s="1322"/>
    </row>
    <row r="107" spans="1:29" s="714" customFormat="1" ht="20.25" customHeight="1">
      <c r="A107" s="1256"/>
      <c r="B107" s="1256"/>
      <c r="C107" s="1256"/>
      <c r="D107" s="1256"/>
      <c r="E107" s="586"/>
      <c r="F107" s="586"/>
      <c r="G107" s="586"/>
      <c r="H107" s="586"/>
      <c r="I107" s="586"/>
      <c r="J107" s="586"/>
      <c r="K107" s="586"/>
      <c r="L107" s="586"/>
      <c r="M107" s="586"/>
      <c r="N107" s="586"/>
      <c r="O107" s="586"/>
      <c r="P107" s="586"/>
      <c r="Q107" s="586"/>
      <c r="R107" s="586"/>
      <c r="S107" s="586"/>
      <c r="T107" s="586"/>
      <c r="U107" s="586"/>
      <c r="V107" s="586"/>
      <c r="W107" s="586"/>
      <c r="X107" s="586"/>
      <c r="Y107" s="586"/>
      <c r="Z107" s="586"/>
      <c r="AA107" s="586"/>
      <c r="AB107" s="586"/>
      <c r="AC107" s="1323"/>
    </row>
    <row r="108" spans="1:29" s="714" customFormat="1" ht="20.25" customHeight="1">
      <c r="A108" s="1317">
        <v>50</v>
      </c>
      <c r="B108" s="1256" t="s">
        <v>12155</v>
      </c>
      <c r="C108" s="1256"/>
      <c r="D108" s="1256" t="s">
        <v>12184</v>
      </c>
      <c r="E108" s="585"/>
      <c r="F108" s="585"/>
      <c r="G108" s="585"/>
      <c r="H108" s="585"/>
      <c r="I108" s="585"/>
      <c r="J108" s="585"/>
      <c r="K108" s="585"/>
      <c r="L108" s="585"/>
      <c r="M108" s="585"/>
      <c r="N108" s="585"/>
      <c r="O108" s="585"/>
      <c r="P108" s="585"/>
      <c r="Q108" s="585"/>
      <c r="R108" s="585"/>
      <c r="S108" s="585"/>
      <c r="T108" s="585"/>
      <c r="U108" s="585"/>
      <c r="V108" s="585"/>
      <c r="W108" s="585"/>
      <c r="X108" s="585"/>
      <c r="Y108" s="585"/>
      <c r="Z108" s="585"/>
      <c r="AA108" s="585"/>
      <c r="AB108" s="585"/>
      <c r="AC108" s="1322"/>
    </row>
    <row r="109" spans="1:29" s="714" customFormat="1" ht="20.25" customHeight="1">
      <c r="A109" s="1256"/>
      <c r="B109" s="1256"/>
      <c r="C109" s="1256"/>
      <c r="D109" s="1256"/>
      <c r="E109" s="586"/>
      <c r="F109" s="586"/>
      <c r="G109" s="586"/>
      <c r="H109" s="586"/>
      <c r="I109" s="586"/>
      <c r="J109" s="586"/>
      <c r="K109" s="586"/>
      <c r="L109" s="586"/>
      <c r="M109" s="586"/>
      <c r="N109" s="586"/>
      <c r="O109" s="586"/>
      <c r="P109" s="586"/>
      <c r="Q109" s="586"/>
      <c r="R109" s="586"/>
      <c r="S109" s="586"/>
      <c r="T109" s="586"/>
      <c r="U109" s="586"/>
      <c r="V109" s="586"/>
      <c r="W109" s="586"/>
      <c r="X109" s="586"/>
      <c r="Y109" s="586"/>
      <c r="Z109" s="586"/>
      <c r="AA109" s="586"/>
      <c r="AB109" s="586"/>
      <c r="AC109" s="1323"/>
    </row>
    <row r="110" spans="1:29" s="714" customFormat="1" ht="20.25" customHeight="1">
      <c r="A110" s="1256">
        <v>51</v>
      </c>
      <c r="B110" s="1256" t="s">
        <v>12156</v>
      </c>
      <c r="C110" s="1256"/>
      <c r="D110" s="1256" t="s">
        <v>12184</v>
      </c>
      <c r="E110" s="585"/>
      <c r="F110" s="585"/>
      <c r="G110" s="585"/>
      <c r="H110" s="585"/>
      <c r="I110" s="585"/>
      <c r="J110" s="585"/>
      <c r="K110" s="585"/>
      <c r="L110" s="585"/>
      <c r="M110" s="585"/>
      <c r="N110" s="585"/>
      <c r="O110" s="585"/>
      <c r="P110" s="585"/>
      <c r="Q110" s="585"/>
      <c r="R110" s="585"/>
      <c r="S110" s="585"/>
      <c r="T110" s="585"/>
      <c r="U110" s="585"/>
      <c r="V110" s="585"/>
      <c r="W110" s="585"/>
      <c r="X110" s="585"/>
      <c r="Y110" s="585"/>
      <c r="Z110" s="585"/>
      <c r="AA110" s="585"/>
      <c r="AB110" s="585"/>
      <c r="AC110" s="1322"/>
    </row>
    <row r="111" spans="1:29" s="714" customFormat="1" ht="20.25" customHeight="1">
      <c r="A111" s="1256"/>
      <c r="B111" s="1256"/>
      <c r="C111" s="1256"/>
      <c r="D111" s="1256"/>
      <c r="E111" s="586"/>
      <c r="F111" s="586"/>
      <c r="G111" s="586"/>
      <c r="H111" s="586"/>
      <c r="I111" s="586"/>
      <c r="J111" s="586"/>
      <c r="K111" s="586"/>
      <c r="L111" s="586"/>
      <c r="M111" s="586"/>
      <c r="N111" s="586"/>
      <c r="O111" s="586"/>
      <c r="P111" s="586"/>
      <c r="Q111" s="586"/>
      <c r="R111" s="586"/>
      <c r="S111" s="586"/>
      <c r="T111" s="586"/>
      <c r="U111" s="586"/>
      <c r="V111" s="586"/>
      <c r="W111" s="586"/>
      <c r="X111" s="586"/>
      <c r="Y111" s="586"/>
      <c r="Z111" s="586"/>
      <c r="AA111" s="586"/>
      <c r="AB111" s="586"/>
      <c r="AC111" s="1323"/>
    </row>
    <row r="112" spans="1:29" s="714" customFormat="1" ht="20.25" customHeight="1">
      <c r="A112" s="1317">
        <v>52</v>
      </c>
      <c r="B112" s="1256" t="s">
        <v>12157</v>
      </c>
      <c r="C112" s="1256"/>
      <c r="D112" s="1256" t="s">
        <v>12184</v>
      </c>
      <c r="E112" s="585"/>
      <c r="F112" s="585"/>
      <c r="G112" s="585"/>
      <c r="H112" s="585"/>
      <c r="I112" s="585"/>
      <c r="J112" s="585"/>
      <c r="K112" s="585"/>
      <c r="L112" s="585"/>
      <c r="M112" s="585"/>
      <c r="N112" s="585"/>
      <c r="O112" s="585"/>
      <c r="P112" s="585"/>
      <c r="Q112" s="585"/>
      <c r="R112" s="585"/>
      <c r="S112" s="585"/>
      <c r="T112" s="585"/>
      <c r="U112" s="585"/>
      <c r="V112" s="585"/>
      <c r="W112" s="585"/>
      <c r="X112" s="585"/>
      <c r="Y112" s="585"/>
      <c r="Z112" s="585"/>
      <c r="AA112" s="585"/>
      <c r="AB112" s="585"/>
      <c r="AC112" s="1322"/>
    </row>
    <row r="113" spans="1:29" s="714" customFormat="1" ht="20.25" customHeight="1">
      <c r="A113" s="1256"/>
      <c r="B113" s="1256"/>
      <c r="C113" s="1256"/>
      <c r="D113" s="1256"/>
      <c r="E113" s="586"/>
      <c r="F113" s="586"/>
      <c r="G113" s="586"/>
      <c r="H113" s="586"/>
      <c r="I113" s="586"/>
      <c r="J113" s="586"/>
      <c r="K113" s="586"/>
      <c r="L113" s="586"/>
      <c r="M113" s="586"/>
      <c r="N113" s="586"/>
      <c r="O113" s="586"/>
      <c r="P113" s="586"/>
      <c r="Q113" s="586"/>
      <c r="R113" s="586"/>
      <c r="S113" s="586"/>
      <c r="T113" s="586"/>
      <c r="U113" s="586"/>
      <c r="V113" s="586"/>
      <c r="W113" s="586"/>
      <c r="X113" s="586"/>
      <c r="Y113" s="586"/>
      <c r="Z113" s="586"/>
      <c r="AA113" s="586"/>
      <c r="AB113" s="586"/>
      <c r="AC113" s="1323"/>
    </row>
    <row r="114" spans="1:29" s="714" customFormat="1" ht="20.25" customHeight="1">
      <c r="A114" s="1256">
        <v>53</v>
      </c>
      <c r="B114" s="1256" t="s">
        <v>12158</v>
      </c>
      <c r="C114" s="1256"/>
      <c r="D114" s="1256" t="s">
        <v>12184</v>
      </c>
      <c r="E114" s="585"/>
      <c r="F114" s="585"/>
      <c r="G114" s="585"/>
      <c r="H114" s="585"/>
      <c r="I114" s="585"/>
      <c r="J114" s="585"/>
      <c r="K114" s="585"/>
      <c r="L114" s="585"/>
      <c r="M114" s="585"/>
      <c r="N114" s="585"/>
      <c r="O114" s="585"/>
      <c r="P114" s="585"/>
      <c r="Q114" s="585"/>
      <c r="R114" s="585"/>
      <c r="S114" s="585"/>
      <c r="T114" s="585"/>
      <c r="U114" s="585"/>
      <c r="V114" s="585"/>
      <c r="W114" s="585"/>
      <c r="X114" s="585"/>
      <c r="Y114" s="585"/>
      <c r="Z114" s="585"/>
      <c r="AA114" s="585"/>
      <c r="AB114" s="585"/>
      <c r="AC114" s="1322"/>
    </row>
    <row r="115" spans="1:29" s="714" customFormat="1" ht="20.25" customHeight="1">
      <c r="A115" s="1256"/>
      <c r="B115" s="1256"/>
      <c r="C115" s="1256"/>
      <c r="D115" s="1256"/>
      <c r="E115" s="586"/>
      <c r="F115" s="586"/>
      <c r="G115" s="586"/>
      <c r="H115" s="586"/>
      <c r="I115" s="586"/>
      <c r="J115" s="586"/>
      <c r="K115" s="586"/>
      <c r="L115" s="586"/>
      <c r="M115" s="586"/>
      <c r="N115" s="586"/>
      <c r="O115" s="586"/>
      <c r="P115" s="586"/>
      <c r="Q115" s="586"/>
      <c r="R115" s="586"/>
      <c r="S115" s="586"/>
      <c r="T115" s="586"/>
      <c r="U115" s="586"/>
      <c r="V115" s="586"/>
      <c r="W115" s="586"/>
      <c r="X115" s="586"/>
      <c r="Y115" s="586"/>
      <c r="Z115" s="586"/>
      <c r="AA115" s="586"/>
      <c r="AB115" s="586"/>
      <c r="AC115" s="1323"/>
    </row>
    <row r="116" spans="1:29" s="714" customFormat="1" ht="20.25" customHeight="1">
      <c r="A116" s="1317">
        <v>54</v>
      </c>
      <c r="B116" s="1256" t="s">
        <v>12159</v>
      </c>
      <c r="C116" s="1256"/>
      <c r="D116" s="1256" t="s">
        <v>12184</v>
      </c>
      <c r="E116" s="585"/>
      <c r="F116" s="585"/>
      <c r="G116" s="585"/>
      <c r="H116" s="585"/>
      <c r="I116" s="585"/>
      <c r="J116" s="585"/>
      <c r="K116" s="585"/>
      <c r="L116" s="585"/>
      <c r="M116" s="585"/>
      <c r="N116" s="585"/>
      <c r="O116" s="585"/>
      <c r="P116" s="585"/>
      <c r="Q116" s="585"/>
      <c r="R116" s="585"/>
      <c r="S116" s="585"/>
      <c r="T116" s="585"/>
      <c r="U116" s="585"/>
      <c r="V116" s="585"/>
      <c r="W116" s="585"/>
      <c r="X116" s="585"/>
      <c r="Y116" s="585"/>
      <c r="Z116" s="585"/>
      <c r="AA116" s="585"/>
      <c r="AB116" s="585"/>
      <c r="AC116" s="1322"/>
    </row>
    <row r="117" spans="1:29" s="714" customFormat="1" ht="20.25" customHeight="1">
      <c r="A117" s="1256"/>
      <c r="B117" s="1256"/>
      <c r="C117" s="1256"/>
      <c r="D117" s="1256"/>
      <c r="E117" s="586"/>
      <c r="F117" s="586"/>
      <c r="G117" s="586"/>
      <c r="H117" s="586"/>
      <c r="I117" s="586"/>
      <c r="J117" s="586"/>
      <c r="K117" s="586"/>
      <c r="L117" s="586"/>
      <c r="M117" s="586"/>
      <c r="N117" s="586"/>
      <c r="O117" s="586"/>
      <c r="P117" s="586"/>
      <c r="Q117" s="586"/>
      <c r="R117" s="586"/>
      <c r="S117" s="586"/>
      <c r="T117" s="586"/>
      <c r="U117" s="586"/>
      <c r="V117" s="586"/>
      <c r="W117" s="586"/>
      <c r="X117" s="586"/>
      <c r="Y117" s="586"/>
      <c r="Z117" s="586"/>
      <c r="AA117" s="586"/>
      <c r="AB117" s="586"/>
      <c r="AC117" s="1323"/>
    </row>
    <row r="118" spans="1:29" s="714" customFormat="1" ht="20.25" customHeight="1">
      <c r="A118" s="1256">
        <v>55</v>
      </c>
      <c r="B118" s="1256" t="s">
        <v>12160</v>
      </c>
      <c r="C118" s="1256"/>
      <c r="D118" s="1256" t="s">
        <v>12184</v>
      </c>
      <c r="E118" s="585"/>
      <c r="F118" s="585"/>
      <c r="G118" s="585"/>
      <c r="H118" s="585"/>
      <c r="I118" s="585"/>
      <c r="J118" s="585"/>
      <c r="K118" s="585"/>
      <c r="L118" s="585"/>
      <c r="M118" s="585"/>
      <c r="N118" s="585"/>
      <c r="O118" s="585"/>
      <c r="P118" s="585"/>
      <c r="Q118" s="585"/>
      <c r="R118" s="585"/>
      <c r="S118" s="585"/>
      <c r="T118" s="585"/>
      <c r="U118" s="585"/>
      <c r="V118" s="585"/>
      <c r="W118" s="585"/>
      <c r="X118" s="585"/>
      <c r="Y118" s="585"/>
      <c r="Z118" s="585"/>
      <c r="AA118" s="585"/>
      <c r="AB118" s="585"/>
      <c r="AC118" s="1322"/>
    </row>
    <row r="119" spans="1:29" s="714" customFormat="1" ht="20.25" customHeight="1">
      <c r="A119" s="1256"/>
      <c r="B119" s="1256"/>
      <c r="C119" s="1256"/>
      <c r="D119" s="1256"/>
      <c r="E119" s="586"/>
      <c r="F119" s="586"/>
      <c r="G119" s="586"/>
      <c r="H119" s="586"/>
      <c r="I119" s="586"/>
      <c r="J119" s="586"/>
      <c r="K119" s="586"/>
      <c r="L119" s="586"/>
      <c r="M119" s="586"/>
      <c r="N119" s="586"/>
      <c r="O119" s="586"/>
      <c r="P119" s="586"/>
      <c r="Q119" s="586"/>
      <c r="R119" s="586"/>
      <c r="S119" s="586"/>
      <c r="T119" s="586"/>
      <c r="U119" s="586"/>
      <c r="V119" s="586"/>
      <c r="W119" s="586"/>
      <c r="X119" s="586"/>
      <c r="Y119" s="586"/>
      <c r="Z119" s="586"/>
      <c r="AA119" s="586"/>
      <c r="AB119" s="586"/>
      <c r="AC119" s="1323"/>
    </row>
    <row r="120" spans="1:29" s="714" customFormat="1" ht="20.25" customHeight="1">
      <c r="A120" s="1317">
        <v>56</v>
      </c>
      <c r="B120" s="1256" t="s">
        <v>7704</v>
      </c>
      <c r="C120" s="1256"/>
      <c r="D120" s="1256" t="s">
        <v>12184</v>
      </c>
      <c r="E120" s="585"/>
      <c r="F120" s="585"/>
      <c r="G120" s="585"/>
      <c r="H120" s="585"/>
      <c r="I120" s="585"/>
      <c r="J120" s="585"/>
      <c r="K120" s="585"/>
      <c r="L120" s="585"/>
      <c r="M120" s="585"/>
      <c r="N120" s="585"/>
      <c r="O120" s="585"/>
      <c r="P120" s="585"/>
      <c r="Q120" s="585"/>
      <c r="R120" s="585"/>
      <c r="S120" s="585"/>
      <c r="T120" s="585"/>
      <c r="U120" s="585"/>
      <c r="V120" s="585"/>
      <c r="W120" s="585"/>
      <c r="X120" s="585"/>
      <c r="Y120" s="585"/>
      <c r="Z120" s="585"/>
      <c r="AA120" s="585"/>
      <c r="AB120" s="585"/>
      <c r="AC120" s="1322"/>
    </row>
    <row r="121" spans="1:29" s="714" customFormat="1" ht="20.25" customHeight="1">
      <c r="A121" s="1256"/>
      <c r="B121" s="1256"/>
      <c r="C121" s="1256"/>
      <c r="D121" s="1256"/>
      <c r="E121" s="586"/>
      <c r="F121" s="586"/>
      <c r="G121" s="586"/>
      <c r="H121" s="586"/>
      <c r="I121" s="586"/>
      <c r="J121" s="586"/>
      <c r="K121" s="586"/>
      <c r="L121" s="586"/>
      <c r="M121" s="586"/>
      <c r="N121" s="586"/>
      <c r="O121" s="586"/>
      <c r="P121" s="586"/>
      <c r="Q121" s="586"/>
      <c r="R121" s="586"/>
      <c r="S121" s="586"/>
      <c r="T121" s="586"/>
      <c r="U121" s="586"/>
      <c r="V121" s="586"/>
      <c r="W121" s="586"/>
      <c r="X121" s="586"/>
      <c r="Y121" s="586"/>
      <c r="Z121" s="586"/>
      <c r="AA121" s="586"/>
      <c r="AB121" s="586"/>
      <c r="AC121" s="1323"/>
    </row>
    <row r="122" spans="1:29" s="714" customFormat="1" ht="20.25" customHeight="1">
      <c r="A122" s="1256">
        <v>57</v>
      </c>
      <c r="B122" s="1256" t="s">
        <v>7707</v>
      </c>
      <c r="C122" s="1256"/>
      <c r="D122" s="1256" t="s">
        <v>12184</v>
      </c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5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1322"/>
    </row>
    <row r="123" spans="1:29" s="714" customFormat="1" ht="20.25" customHeight="1">
      <c r="A123" s="1256"/>
      <c r="B123" s="1256"/>
      <c r="C123" s="1256"/>
      <c r="D123" s="1256"/>
      <c r="E123" s="586"/>
      <c r="F123" s="586"/>
      <c r="G123" s="586"/>
      <c r="H123" s="586"/>
      <c r="I123" s="586"/>
      <c r="J123" s="586"/>
      <c r="K123" s="586"/>
      <c r="L123" s="586"/>
      <c r="M123" s="586"/>
      <c r="N123" s="586"/>
      <c r="O123" s="586"/>
      <c r="P123" s="586"/>
      <c r="Q123" s="586"/>
      <c r="R123" s="586"/>
      <c r="S123" s="586"/>
      <c r="T123" s="586"/>
      <c r="U123" s="586"/>
      <c r="V123" s="586"/>
      <c r="W123" s="586"/>
      <c r="X123" s="586"/>
      <c r="Y123" s="586"/>
      <c r="Z123" s="586"/>
      <c r="AA123" s="586"/>
      <c r="AB123" s="586"/>
      <c r="AC123" s="1323"/>
    </row>
    <row r="124" spans="1:29" s="714" customFormat="1" ht="20.25" customHeight="1">
      <c r="A124" s="1317">
        <v>58</v>
      </c>
      <c r="B124" s="1256" t="s">
        <v>7710</v>
      </c>
      <c r="C124" s="1256"/>
      <c r="D124" s="1256" t="s">
        <v>12184</v>
      </c>
      <c r="E124" s="585"/>
      <c r="F124" s="585"/>
      <c r="G124" s="585"/>
      <c r="H124" s="585"/>
      <c r="I124" s="585"/>
      <c r="J124" s="585"/>
      <c r="K124" s="585"/>
      <c r="L124" s="585"/>
      <c r="M124" s="585"/>
      <c r="N124" s="585"/>
      <c r="O124" s="585"/>
      <c r="P124" s="585"/>
      <c r="Q124" s="585"/>
      <c r="R124" s="585"/>
      <c r="S124" s="585"/>
      <c r="T124" s="585"/>
      <c r="U124" s="585"/>
      <c r="V124" s="585"/>
      <c r="W124" s="585"/>
      <c r="X124" s="585"/>
      <c r="Y124" s="585"/>
      <c r="Z124" s="585"/>
      <c r="AA124" s="585"/>
      <c r="AB124" s="585"/>
      <c r="AC124" s="1322"/>
    </row>
    <row r="125" spans="1:29" s="714" customFormat="1" ht="20.25" customHeight="1">
      <c r="A125" s="1256"/>
      <c r="B125" s="1256"/>
      <c r="C125" s="1256"/>
      <c r="D125" s="1256"/>
      <c r="E125" s="586"/>
      <c r="F125" s="586"/>
      <c r="G125" s="586"/>
      <c r="H125" s="586"/>
      <c r="I125" s="586"/>
      <c r="J125" s="586"/>
      <c r="K125" s="586"/>
      <c r="L125" s="586"/>
      <c r="M125" s="586"/>
      <c r="N125" s="586"/>
      <c r="O125" s="586"/>
      <c r="P125" s="586"/>
      <c r="Q125" s="586"/>
      <c r="R125" s="586"/>
      <c r="S125" s="586"/>
      <c r="T125" s="586"/>
      <c r="U125" s="586"/>
      <c r="V125" s="586"/>
      <c r="W125" s="586"/>
      <c r="X125" s="586"/>
      <c r="Y125" s="586"/>
      <c r="Z125" s="586"/>
      <c r="AA125" s="586"/>
      <c r="AB125" s="586"/>
      <c r="AC125" s="1323"/>
    </row>
    <row r="126" spans="1:29" s="714" customFormat="1" ht="20.25" customHeight="1">
      <c r="A126" s="1256">
        <v>59</v>
      </c>
      <c r="B126" s="1256" t="s">
        <v>7712</v>
      </c>
      <c r="C126" s="1256"/>
      <c r="D126" s="1256" t="s">
        <v>12184</v>
      </c>
      <c r="E126" s="585"/>
      <c r="F126" s="585"/>
      <c r="G126" s="585"/>
      <c r="H126" s="585"/>
      <c r="I126" s="585"/>
      <c r="J126" s="585"/>
      <c r="K126" s="585"/>
      <c r="L126" s="585"/>
      <c r="M126" s="585"/>
      <c r="N126" s="585"/>
      <c r="O126" s="585"/>
      <c r="P126" s="585"/>
      <c r="Q126" s="585"/>
      <c r="R126" s="585"/>
      <c r="S126" s="585"/>
      <c r="T126" s="585"/>
      <c r="U126" s="585"/>
      <c r="V126" s="585"/>
      <c r="W126" s="585"/>
      <c r="X126" s="585"/>
      <c r="Y126" s="585"/>
      <c r="Z126" s="585"/>
      <c r="AA126" s="585"/>
      <c r="AB126" s="585"/>
      <c r="AC126" s="1322"/>
    </row>
    <row r="127" spans="1:29" s="714" customFormat="1" ht="20.25" customHeight="1">
      <c r="A127" s="1256"/>
      <c r="B127" s="1256"/>
      <c r="C127" s="1256"/>
      <c r="D127" s="1256"/>
      <c r="E127" s="586"/>
      <c r="F127" s="586"/>
      <c r="G127" s="586"/>
      <c r="H127" s="586"/>
      <c r="I127" s="586"/>
      <c r="J127" s="586"/>
      <c r="K127" s="586"/>
      <c r="L127" s="586"/>
      <c r="M127" s="586"/>
      <c r="N127" s="586"/>
      <c r="O127" s="586"/>
      <c r="P127" s="586"/>
      <c r="Q127" s="586"/>
      <c r="R127" s="586"/>
      <c r="S127" s="586"/>
      <c r="T127" s="586"/>
      <c r="U127" s="586"/>
      <c r="V127" s="586"/>
      <c r="W127" s="586"/>
      <c r="X127" s="586"/>
      <c r="Y127" s="586"/>
      <c r="Z127" s="586"/>
      <c r="AA127" s="586"/>
      <c r="AB127" s="586"/>
      <c r="AC127" s="1323"/>
    </row>
    <row r="128" spans="1:29" s="714" customFormat="1" ht="20.25" customHeight="1">
      <c r="A128" s="1317">
        <v>60</v>
      </c>
      <c r="B128" s="1256" t="s">
        <v>7714</v>
      </c>
      <c r="C128" s="1256"/>
      <c r="D128" s="1256" t="s">
        <v>12184</v>
      </c>
      <c r="E128" s="585"/>
      <c r="F128" s="585"/>
      <c r="G128" s="585"/>
      <c r="H128" s="585"/>
      <c r="I128" s="585"/>
      <c r="J128" s="585"/>
      <c r="K128" s="585"/>
      <c r="L128" s="585"/>
      <c r="M128" s="585"/>
      <c r="N128" s="585"/>
      <c r="O128" s="585"/>
      <c r="P128" s="585"/>
      <c r="Q128" s="585"/>
      <c r="R128" s="585"/>
      <c r="S128" s="585"/>
      <c r="T128" s="585"/>
      <c r="U128" s="585"/>
      <c r="V128" s="585"/>
      <c r="W128" s="585"/>
      <c r="X128" s="585"/>
      <c r="Y128" s="585"/>
      <c r="Z128" s="585"/>
      <c r="AA128" s="585"/>
      <c r="AB128" s="585"/>
      <c r="AC128" s="1322"/>
    </row>
    <row r="129" spans="1:29" s="714" customFormat="1" ht="20.25" customHeight="1">
      <c r="A129" s="1256"/>
      <c r="B129" s="1256"/>
      <c r="C129" s="1256"/>
      <c r="D129" s="1256"/>
      <c r="E129" s="586"/>
      <c r="F129" s="586"/>
      <c r="G129" s="586"/>
      <c r="H129" s="586"/>
      <c r="I129" s="586"/>
      <c r="J129" s="586"/>
      <c r="K129" s="586"/>
      <c r="L129" s="586"/>
      <c r="M129" s="586"/>
      <c r="N129" s="586"/>
      <c r="O129" s="586"/>
      <c r="P129" s="586"/>
      <c r="Q129" s="586"/>
      <c r="R129" s="586"/>
      <c r="S129" s="586"/>
      <c r="T129" s="586"/>
      <c r="U129" s="586"/>
      <c r="V129" s="586"/>
      <c r="W129" s="586"/>
      <c r="X129" s="586"/>
      <c r="Y129" s="586"/>
      <c r="Z129" s="586"/>
      <c r="AA129" s="586"/>
      <c r="AB129" s="586"/>
      <c r="AC129" s="1323"/>
    </row>
    <row r="130" spans="1:29" s="714" customFormat="1" ht="20.25" customHeight="1">
      <c r="A130" s="1256">
        <v>61</v>
      </c>
      <c r="B130" s="1256" t="s">
        <v>7716</v>
      </c>
      <c r="C130" s="1256"/>
      <c r="D130" s="1256" t="s">
        <v>12184</v>
      </c>
      <c r="E130" s="585"/>
      <c r="F130" s="585"/>
      <c r="G130" s="585"/>
      <c r="H130" s="585"/>
      <c r="I130" s="585"/>
      <c r="J130" s="585"/>
      <c r="K130" s="585"/>
      <c r="L130" s="585"/>
      <c r="M130" s="585"/>
      <c r="N130" s="585"/>
      <c r="O130" s="585"/>
      <c r="P130" s="585"/>
      <c r="Q130" s="585"/>
      <c r="R130" s="585"/>
      <c r="S130" s="585"/>
      <c r="T130" s="585"/>
      <c r="U130" s="585"/>
      <c r="V130" s="585"/>
      <c r="W130" s="585"/>
      <c r="X130" s="585"/>
      <c r="Y130" s="585"/>
      <c r="Z130" s="585"/>
      <c r="AA130" s="585"/>
      <c r="AB130" s="585"/>
      <c r="AC130" s="1322"/>
    </row>
    <row r="131" spans="1:29" s="714" customFormat="1" ht="20.25" customHeight="1">
      <c r="A131" s="1256"/>
      <c r="B131" s="1256"/>
      <c r="C131" s="1256"/>
      <c r="D131" s="1256"/>
      <c r="E131" s="586"/>
      <c r="F131" s="586"/>
      <c r="G131" s="586"/>
      <c r="H131" s="586"/>
      <c r="I131" s="586"/>
      <c r="J131" s="586"/>
      <c r="K131" s="586"/>
      <c r="L131" s="586"/>
      <c r="M131" s="586"/>
      <c r="N131" s="586"/>
      <c r="O131" s="586"/>
      <c r="P131" s="586"/>
      <c r="Q131" s="586"/>
      <c r="R131" s="586"/>
      <c r="S131" s="586"/>
      <c r="T131" s="586"/>
      <c r="U131" s="586"/>
      <c r="V131" s="586"/>
      <c r="W131" s="586"/>
      <c r="X131" s="586"/>
      <c r="Y131" s="586"/>
      <c r="Z131" s="586"/>
      <c r="AA131" s="586"/>
      <c r="AB131" s="586"/>
      <c r="AC131" s="1323"/>
    </row>
    <row r="132" spans="1:29" s="714" customFormat="1" ht="20.25" customHeight="1">
      <c r="A132" s="1317">
        <v>62</v>
      </c>
      <c r="B132" s="1256" t="s">
        <v>7722</v>
      </c>
      <c r="C132" s="1256"/>
      <c r="D132" s="1256" t="s">
        <v>12184</v>
      </c>
      <c r="E132" s="585"/>
      <c r="F132" s="585"/>
      <c r="G132" s="585"/>
      <c r="H132" s="585"/>
      <c r="I132" s="585"/>
      <c r="J132" s="585"/>
      <c r="K132" s="585"/>
      <c r="L132" s="585"/>
      <c r="M132" s="585"/>
      <c r="N132" s="585"/>
      <c r="O132" s="585"/>
      <c r="P132" s="585"/>
      <c r="Q132" s="585"/>
      <c r="R132" s="585"/>
      <c r="S132" s="585"/>
      <c r="T132" s="585"/>
      <c r="U132" s="585"/>
      <c r="V132" s="585"/>
      <c r="W132" s="585"/>
      <c r="X132" s="585"/>
      <c r="Y132" s="585"/>
      <c r="Z132" s="585"/>
      <c r="AA132" s="585"/>
      <c r="AB132" s="585"/>
      <c r="AC132" s="1322"/>
    </row>
    <row r="133" spans="1:29" s="714" customFormat="1" ht="20.25" customHeight="1">
      <c r="A133" s="1256"/>
      <c r="B133" s="1256"/>
      <c r="C133" s="1256"/>
      <c r="D133" s="1256"/>
      <c r="E133" s="586"/>
      <c r="F133" s="586"/>
      <c r="G133" s="586"/>
      <c r="H133" s="586"/>
      <c r="I133" s="586"/>
      <c r="J133" s="586"/>
      <c r="K133" s="586"/>
      <c r="L133" s="586"/>
      <c r="M133" s="586"/>
      <c r="N133" s="586"/>
      <c r="O133" s="586"/>
      <c r="P133" s="586"/>
      <c r="Q133" s="586"/>
      <c r="R133" s="586"/>
      <c r="S133" s="586"/>
      <c r="T133" s="586"/>
      <c r="U133" s="586"/>
      <c r="V133" s="586"/>
      <c r="W133" s="586"/>
      <c r="X133" s="586"/>
      <c r="Y133" s="586"/>
      <c r="Z133" s="586"/>
      <c r="AA133" s="586"/>
      <c r="AB133" s="586"/>
      <c r="AC133" s="1323"/>
    </row>
    <row r="134" spans="1:29" s="714" customFormat="1" ht="20.25" customHeight="1">
      <c r="A134" s="1256">
        <v>63</v>
      </c>
      <c r="B134" s="1256" t="s">
        <v>7723</v>
      </c>
      <c r="C134" s="1256"/>
      <c r="D134" s="1256" t="s">
        <v>12184</v>
      </c>
      <c r="E134" s="585"/>
      <c r="F134" s="585"/>
      <c r="G134" s="585"/>
      <c r="H134" s="585"/>
      <c r="I134" s="585"/>
      <c r="J134" s="585"/>
      <c r="K134" s="585"/>
      <c r="L134" s="585"/>
      <c r="M134" s="585"/>
      <c r="N134" s="585"/>
      <c r="O134" s="585"/>
      <c r="P134" s="585"/>
      <c r="Q134" s="585"/>
      <c r="R134" s="585"/>
      <c r="S134" s="585"/>
      <c r="T134" s="585"/>
      <c r="U134" s="585"/>
      <c r="V134" s="585"/>
      <c r="W134" s="585"/>
      <c r="X134" s="585"/>
      <c r="Y134" s="585"/>
      <c r="Z134" s="585"/>
      <c r="AA134" s="585"/>
      <c r="AB134" s="585"/>
      <c r="AC134" s="1322"/>
    </row>
    <row r="135" spans="1:29" s="714" customFormat="1" ht="20.25" customHeight="1">
      <c r="A135" s="1256"/>
      <c r="B135" s="1256"/>
      <c r="C135" s="1256"/>
      <c r="D135" s="1256"/>
      <c r="E135" s="586"/>
      <c r="F135" s="586"/>
      <c r="G135" s="586"/>
      <c r="H135" s="586"/>
      <c r="I135" s="586"/>
      <c r="J135" s="586"/>
      <c r="K135" s="586"/>
      <c r="L135" s="586"/>
      <c r="M135" s="586"/>
      <c r="N135" s="586"/>
      <c r="O135" s="586"/>
      <c r="P135" s="586"/>
      <c r="Q135" s="586"/>
      <c r="R135" s="586"/>
      <c r="S135" s="586"/>
      <c r="T135" s="586"/>
      <c r="U135" s="586"/>
      <c r="V135" s="586"/>
      <c r="W135" s="586"/>
      <c r="X135" s="586"/>
      <c r="Y135" s="586"/>
      <c r="Z135" s="586"/>
      <c r="AA135" s="586"/>
      <c r="AB135" s="586"/>
      <c r="AC135" s="1323"/>
    </row>
    <row r="136" spans="1:29" s="714" customFormat="1" ht="20.25" customHeight="1">
      <c r="A136" s="1317">
        <v>64</v>
      </c>
      <c r="B136" s="1256" t="s">
        <v>7725</v>
      </c>
      <c r="C136" s="1256"/>
      <c r="D136" s="1256" t="s">
        <v>12184</v>
      </c>
      <c r="E136" s="585"/>
      <c r="F136" s="585"/>
      <c r="G136" s="585"/>
      <c r="H136" s="585"/>
      <c r="I136" s="585"/>
      <c r="J136" s="585"/>
      <c r="K136" s="585"/>
      <c r="L136" s="585"/>
      <c r="M136" s="585"/>
      <c r="N136" s="585"/>
      <c r="O136" s="585"/>
      <c r="P136" s="585"/>
      <c r="Q136" s="585"/>
      <c r="R136" s="585"/>
      <c r="S136" s="585"/>
      <c r="T136" s="585"/>
      <c r="U136" s="585"/>
      <c r="V136" s="585"/>
      <c r="W136" s="585"/>
      <c r="X136" s="585"/>
      <c r="Y136" s="585"/>
      <c r="Z136" s="585"/>
      <c r="AA136" s="585"/>
      <c r="AB136" s="585"/>
      <c r="AC136" s="1322"/>
    </row>
    <row r="137" spans="1:29" s="714" customFormat="1" ht="20.25" customHeight="1">
      <c r="A137" s="1256"/>
      <c r="B137" s="1256"/>
      <c r="C137" s="1256"/>
      <c r="D137" s="1256"/>
      <c r="E137" s="586"/>
      <c r="F137" s="586"/>
      <c r="G137" s="586"/>
      <c r="H137" s="586"/>
      <c r="I137" s="586"/>
      <c r="J137" s="586"/>
      <c r="K137" s="586"/>
      <c r="L137" s="586"/>
      <c r="M137" s="586"/>
      <c r="N137" s="586"/>
      <c r="O137" s="586"/>
      <c r="P137" s="586"/>
      <c r="Q137" s="586"/>
      <c r="R137" s="586"/>
      <c r="S137" s="586"/>
      <c r="T137" s="586"/>
      <c r="U137" s="586"/>
      <c r="V137" s="586"/>
      <c r="W137" s="586"/>
      <c r="X137" s="586"/>
      <c r="Y137" s="586"/>
      <c r="Z137" s="586"/>
      <c r="AA137" s="586"/>
      <c r="AB137" s="586"/>
      <c r="AC137" s="1323"/>
    </row>
    <row r="138" spans="1:29" s="714" customFormat="1" ht="20.25" customHeight="1">
      <c r="A138" s="1256">
        <v>65</v>
      </c>
      <c r="B138" s="1256" t="s">
        <v>7726</v>
      </c>
      <c r="C138" s="1256"/>
      <c r="D138" s="1256" t="s">
        <v>12184</v>
      </c>
      <c r="E138" s="585"/>
      <c r="F138" s="585"/>
      <c r="G138" s="585"/>
      <c r="H138" s="585"/>
      <c r="I138" s="585"/>
      <c r="J138" s="585"/>
      <c r="K138" s="585"/>
      <c r="L138" s="585"/>
      <c r="M138" s="585"/>
      <c r="N138" s="585"/>
      <c r="O138" s="585"/>
      <c r="P138" s="585"/>
      <c r="Q138" s="585"/>
      <c r="R138" s="585"/>
      <c r="S138" s="585"/>
      <c r="T138" s="585"/>
      <c r="U138" s="585"/>
      <c r="V138" s="585"/>
      <c r="W138" s="585"/>
      <c r="X138" s="585"/>
      <c r="Y138" s="585"/>
      <c r="Z138" s="585"/>
      <c r="AA138" s="585"/>
      <c r="AB138" s="585"/>
      <c r="AC138" s="1322"/>
    </row>
    <row r="139" spans="1:29" s="714" customFormat="1" ht="20.25" customHeight="1">
      <c r="A139" s="1256"/>
      <c r="B139" s="1256"/>
      <c r="C139" s="1256"/>
      <c r="D139" s="1256"/>
      <c r="E139" s="586"/>
      <c r="F139" s="586"/>
      <c r="G139" s="586"/>
      <c r="H139" s="586"/>
      <c r="I139" s="586"/>
      <c r="J139" s="586"/>
      <c r="K139" s="586"/>
      <c r="L139" s="586"/>
      <c r="M139" s="586"/>
      <c r="N139" s="586"/>
      <c r="O139" s="586"/>
      <c r="P139" s="586"/>
      <c r="Q139" s="586"/>
      <c r="R139" s="586"/>
      <c r="S139" s="586"/>
      <c r="T139" s="586"/>
      <c r="U139" s="586"/>
      <c r="V139" s="586"/>
      <c r="W139" s="586"/>
      <c r="X139" s="586"/>
      <c r="Y139" s="586"/>
      <c r="Z139" s="586"/>
      <c r="AA139" s="586"/>
      <c r="AB139" s="586"/>
      <c r="AC139" s="1323"/>
    </row>
    <row r="140" spans="1:29" s="714" customFormat="1" ht="20.25" customHeight="1">
      <c r="A140" s="1317">
        <v>66</v>
      </c>
      <c r="B140" s="1256" t="s">
        <v>7727</v>
      </c>
      <c r="C140" s="1256"/>
      <c r="D140" s="1256" t="s">
        <v>12184</v>
      </c>
      <c r="E140" s="585"/>
      <c r="F140" s="585"/>
      <c r="G140" s="585"/>
      <c r="H140" s="585"/>
      <c r="I140" s="585"/>
      <c r="J140" s="585"/>
      <c r="K140" s="585"/>
      <c r="L140" s="585"/>
      <c r="M140" s="585"/>
      <c r="N140" s="585"/>
      <c r="O140" s="585"/>
      <c r="P140" s="585"/>
      <c r="Q140" s="585"/>
      <c r="R140" s="585"/>
      <c r="S140" s="585"/>
      <c r="T140" s="585"/>
      <c r="U140" s="585"/>
      <c r="V140" s="585"/>
      <c r="W140" s="585"/>
      <c r="X140" s="585"/>
      <c r="Y140" s="585"/>
      <c r="Z140" s="585"/>
      <c r="AA140" s="585"/>
      <c r="AB140" s="585"/>
      <c r="AC140" s="1322"/>
    </row>
    <row r="141" spans="1:29" s="714" customFormat="1" ht="20.25" customHeight="1">
      <c r="A141" s="1256"/>
      <c r="B141" s="1256"/>
      <c r="C141" s="1256"/>
      <c r="D141" s="1256"/>
      <c r="E141" s="586"/>
      <c r="F141" s="586"/>
      <c r="G141" s="586"/>
      <c r="H141" s="586"/>
      <c r="I141" s="586"/>
      <c r="J141" s="586"/>
      <c r="K141" s="586"/>
      <c r="L141" s="586"/>
      <c r="M141" s="586"/>
      <c r="N141" s="586"/>
      <c r="O141" s="586"/>
      <c r="P141" s="586"/>
      <c r="Q141" s="586"/>
      <c r="R141" s="586"/>
      <c r="S141" s="586"/>
      <c r="T141" s="586"/>
      <c r="U141" s="586"/>
      <c r="V141" s="586"/>
      <c r="W141" s="586"/>
      <c r="X141" s="586"/>
      <c r="Y141" s="586"/>
      <c r="Z141" s="586"/>
      <c r="AA141" s="586"/>
      <c r="AB141" s="586"/>
      <c r="AC141" s="1323"/>
    </row>
    <row r="142" spans="1:29" s="714" customFormat="1" ht="20.25" customHeight="1">
      <c r="A142" s="1256">
        <v>67</v>
      </c>
      <c r="B142" s="1256" t="s">
        <v>7728</v>
      </c>
      <c r="C142" s="1256"/>
      <c r="D142" s="1256" t="s">
        <v>12184</v>
      </c>
      <c r="E142" s="585"/>
      <c r="F142" s="585"/>
      <c r="G142" s="585"/>
      <c r="H142" s="585"/>
      <c r="I142" s="585"/>
      <c r="J142" s="585"/>
      <c r="K142" s="585"/>
      <c r="L142" s="585"/>
      <c r="M142" s="585"/>
      <c r="N142" s="585"/>
      <c r="O142" s="585"/>
      <c r="P142" s="585"/>
      <c r="Q142" s="585"/>
      <c r="R142" s="585"/>
      <c r="S142" s="585"/>
      <c r="T142" s="585"/>
      <c r="U142" s="585"/>
      <c r="V142" s="585"/>
      <c r="W142" s="585"/>
      <c r="X142" s="585"/>
      <c r="Y142" s="585"/>
      <c r="Z142" s="585"/>
      <c r="AA142" s="585"/>
      <c r="AB142" s="585"/>
      <c r="AC142" s="1322"/>
    </row>
    <row r="143" spans="1:29" s="714" customFormat="1" ht="20.25" customHeight="1">
      <c r="A143" s="1256"/>
      <c r="B143" s="1256"/>
      <c r="C143" s="1256"/>
      <c r="D143" s="1256"/>
      <c r="E143" s="586"/>
      <c r="F143" s="586"/>
      <c r="G143" s="586"/>
      <c r="H143" s="586"/>
      <c r="I143" s="586"/>
      <c r="J143" s="586"/>
      <c r="K143" s="586"/>
      <c r="L143" s="586"/>
      <c r="M143" s="586"/>
      <c r="N143" s="586"/>
      <c r="O143" s="586"/>
      <c r="P143" s="586"/>
      <c r="Q143" s="586"/>
      <c r="R143" s="586"/>
      <c r="S143" s="586"/>
      <c r="T143" s="586"/>
      <c r="U143" s="586"/>
      <c r="V143" s="586"/>
      <c r="W143" s="586"/>
      <c r="X143" s="586"/>
      <c r="Y143" s="586"/>
      <c r="Z143" s="586"/>
      <c r="AA143" s="586"/>
      <c r="AB143" s="586"/>
      <c r="AC143" s="1323"/>
    </row>
    <row r="144" spans="1:29" s="714" customFormat="1" ht="20.25" customHeight="1">
      <c r="A144" s="1317">
        <v>68</v>
      </c>
      <c r="B144" s="1256" t="s">
        <v>9414</v>
      </c>
      <c r="C144" s="1256"/>
      <c r="D144" s="1256" t="s">
        <v>12184</v>
      </c>
      <c r="E144" s="585"/>
      <c r="F144" s="585"/>
      <c r="G144" s="585"/>
      <c r="H144" s="585"/>
      <c r="I144" s="585"/>
      <c r="J144" s="585"/>
      <c r="K144" s="585"/>
      <c r="L144" s="585"/>
      <c r="M144" s="585"/>
      <c r="N144" s="585"/>
      <c r="O144" s="585"/>
      <c r="P144" s="585"/>
      <c r="Q144" s="585"/>
      <c r="R144" s="585"/>
      <c r="S144" s="585"/>
      <c r="T144" s="585"/>
      <c r="U144" s="585"/>
      <c r="V144" s="585"/>
      <c r="W144" s="585"/>
      <c r="X144" s="585"/>
      <c r="Y144" s="585"/>
      <c r="Z144" s="585"/>
      <c r="AA144" s="585"/>
      <c r="AB144" s="585"/>
      <c r="AC144" s="1322"/>
    </row>
    <row r="145" spans="1:29" s="714" customFormat="1" ht="20.25" customHeight="1">
      <c r="A145" s="1256"/>
      <c r="B145" s="1256"/>
      <c r="C145" s="1256"/>
      <c r="D145" s="1256"/>
      <c r="E145" s="586"/>
      <c r="F145" s="586"/>
      <c r="G145" s="586"/>
      <c r="H145" s="586"/>
      <c r="I145" s="586"/>
      <c r="J145" s="586"/>
      <c r="K145" s="586"/>
      <c r="L145" s="586"/>
      <c r="M145" s="586"/>
      <c r="N145" s="586"/>
      <c r="O145" s="586"/>
      <c r="P145" s="586"/>
      <c r="Q145" s="586"/>
      <c r="R145" s="586"/>
      <c r="S145" s="586"/>
      <c r="T145" s="586"/>
      <c r="U145" s="586"/>
      <c r="V145" s="586"/>
      <c r="W145" s="586"/>
      <c r="X145" s="586"/>
      <c r="Y145" s="586"/>
      <c r="Z145" s="586"/>
      <c r="AA145" s="586"/>
      <c r="AB145" s="586"/>
      <c r="AC145" s="1323"/>
    </row>
    <row r="146" spans="1:29" s="714" customFormat="1" ht="20.25" customHeight="1">
      <c r="A146" s="1256">
        <v>69</v>
      </c>
      <c r="B146" s="1256" t="s">
        <v>7730</v>
      </c>
      <c r="C146" s="1256"/>
      <c r="D146" s="1256" t="s">
        <v>12184</v>
      </c>
      <c r="E146" s="585"/>
      <c r="F146" s="585"/>
      <c r="G146" s="585"/>
      <c r="H146" s="585"/>
      <c r="I146" s="585"/>
      <c r="J146" s="585"/>
      <c r="K146" s="585"/>
      <c r="L146" s="585"/>
      <c r="M146" s="585"/>
      <c r="N146" s="585"/>
      <c r="O146" s="585"/>
      <c r="P146" s="585"/>
      <c r="Q146" s="585"/>
      <c r="R146" s="585"/>
      <c r="S146" s="585"/>
      <c r="T146" s="585"/>
      <c r="U146" s="585"/>
      <c r="V146" s="585"/>
      <c r="W146" s="585"/>
      <c r="X146" s="585"/>
      <c r="Y146" s="585"/>
      <c r="Z146" s="585"/>
      <c r="AA146" s="585"/>
      <c r="AB146" s="585"/>
      <c r="AC146" s="1322"/>
    </row>
    <row r="147" spans="1:29" s="714" customFormat="1" ht="20.25" customHeight="1">
      <c r="A147" s="1256"/>
      <c r="B147" s="1256"/>
      <c r="C147" s="1256"/>
      <c r="D147" s="1256"/>
      <c r="E147" s="586"/>
      <c r="F147" s="586"/>
      <c r="G147" s="586"/>
      <c r="H147" s="586"/>
      <c r="I147" s="586"/>
      <c r="J147" s="586"/>
      <c r="K147" s="586"/>
      <c r="L147" s="586"/>
      <c r="M147" s="586"/>
      <c r="N147" s="586"/>
      <c r="O147" s="586"/>
      <c r="P147" s="586"/>
      <c r="Q147" s="586"/>
      <c r="R147" s="586"/>
      <c r="S147" s="586"/>
      <c r="T147" s="586"/>
      <c r="U147" s="586"/>
      <c r="V147" s="586"/>
      <c r="W147" s="586"/>
      <c r="X147" s="586"/>
      <c r="Y147" s="586"/>
      <c r="Z147" s="586"/>
      <c r="AA147" s="586"/>
      <c r="AB147" s="586"/>
      <c r="AC147" s="1323"/>
    </row>
    <row r="148" spans="1:29" s="714" customFormat="1" ht="20.25" customHeight="1">
      <c r="A148" s="1317">
        <v>70</v>
      </c>
      <c r="B148" s="1256" t="s">
        <v>7732</v>
      </c>
      <c r="C148" s="1256"/>
      <c r="D148" s="1256" t="s">
        <v>12184</v>
      </c>
      <c r="E148" s="585"/>
      <c r="F148" s="585"/>
      <c r="G148" s="585"/>
      <c r="H148" s="585"/>
      <c r="I148" s="585"/>
      <c r="J148" s="585"/>
      <c r="K148" s="585"/>
      <c r="L148" s="585"/>
      <c r="M148" s="585"/>
      <c r="N148" s="585"/>
      <c r="O148" s="585"/>
      <c r="P148" s="585"/>
      <c r="Q148" s="585"/>
      <c r="R148" s="585"/>
      <c r="S148" s="585"/>
      <c r="T148" s="585"/>
      <c r="U148" s="585"/>
      <c r="V148" s="585"/>
      <c r="W148" s="585"/>
      <c r="X148" s="585"/>
      <c r="Y148" s="585"/>
      <c r="Z148" s="585"/>
      <c r="AA148" s="585"/>
      <c r="AB148" s="585"/>
      <c r="AC148" s="1322"/>
    </row>
    <row r="149" spans="1:29" s="714" customFormat="1" ht="20.25" customHeight="1">
      <c r="A149" s="1256"/>
      <c r="B149" s="1256"/>
      <c r="C149" s="1256"/>
      <c r="D149" s="1256"/>
      <c r="E149" s="586"/>
      <c r="F149" s="586"/>
      <c r="G149" s="586"/>
      <c r="H149" s="586"/>
      <c r="I149" s="586"/>
      <c r="J149" s="586"/>
      <c r="K149" s="586"/>
      <c r="L149" s="586"/>
      <c r="M149" s="586"/>
      <c r="N149" s="586"/>
      <c r="O149" s="586"/>
      <c r="P149" s="586"/>
      <c r="Q149" s="586"/>
      <c r="R149" s="586"/>
      <c r="S149" s="586"/>
      <c r="T149" s="586"/>
      <c r="U149" s="586"/>
      <c r="V149" s="586"/>
      <c r="W149" s="586"/>
      <c r="X149" s="586"/>
      <c r="Y149" s="586"/>
      <c r="Z149" s="586"/>
      <c r="AA149" s="586"/>
      <c r="AB149" s="586"/>
      <c r="AC149" s="1323"/>
    </row>
    <row r="150" spans="1:29" s="714" customFormat="1" ht="20.25" customHeight="1">
      <c r="A150" s="1256">
        <v>71</v>
      </c>
      <c r="B150" s="1256" t="s">
        <v>7734</v>
      </c>
      <c r="C150" s="1256"/>
      <c r="D150" s="1256" t="s">
        <v>12184</v>
      </c>
      <c r="E150" s="585"/>
      <c r="F150" s="585"/>
      <c r="G150" s="585"/>
      <c r="H150" s="585"/>
      <c r="I150" s="585"/>
      <c r="J150" s="585"/>
      <c r="K150" s="585"/>
      <c r="L150" s="585"/>
      <c r="M150" s="585"/>
      <c r="N150" s="585"/>
      <c r="O150" s="585"/>
      <c r="P150" s="585"/>
      <c r="Q150" s="585"/>
      <c r="R150" s="585"/>
      <c r="S150" s="585"/>
      <c r="T150" s="585"/>
      <c r="U150" s="585"/>
      <c r="V150" s="585"/>
      <c r="W150" s="585"/>
      <c r="X150" s="585"/>
      <c r="Y150" s="585"/>
      <c r="Z150" s="585"/>
      <c r="AA150" s="585"/>
      <c r="AB150" s="585"/>
      <c r="AC150" s="1322"/>
    </row>
    <row r="151" spans="1:29" s="714" customFormat="1" ht="20.25" customHeight="1">
      <c r="A151" s="1256"/>
      <c r="B151" s="1256"/>
      <c r="C151" s="1256"/>
      <c r="D151" s="1256"/>
      <c r="E151" s="586"/>
      <c r="F151" s="586"/>
      <c r="G151" s="586"/>
      <c r="H151" s="586"/>
      <c r="I151" s="586"/>
      <c r="J151" s="586"/>
      <c r="K151" s="586"/>
      <c r="L151" s="586"/>
      <c r="M151" s="586"/>
      <c r="N151" s="586"/>
      <c r="O151" s="586"/>
      <c r="P151" s="586"/>
      <c r="Q151" s="586"/>
      <c r="R151" s="586"/>
      <c r="S151" s="586"/>
      <c r="T151" s="586"/>
      <c r="U151" s="586"/>
      <c r="V151" s="586"/>
      <c r="W151" s="586"/>
      <c r="X151" s="586"/>
      <c r="Y151" s="586"/>
      <c r="Z151" s="586"/>
      <c r="AA151" s="586"/>
      <c r="AB151" s="586"/>
      <c r="AC151" s="1323"/>
    </row>
    <row r="152" spans="1:29" s="714" customFormat="1" ht="20.25" customHeight="1">
      <c r="A152" s="1317">
        <v>72</v>
      </c>
      <c r="B152" s="1256" t="s">
        <v>7735</v>
      </c>
      <c r="C152" s="1256"/>
      <c r="D152" s="1256" t="s">
        <v>12184</v>
      </c>
      <c r="E152" s="585"/>
      <c r="F152" s="585"/>
      <c r="G152" s="585"/>
      <c r="H152" s="585"/>
      <c r="I152" s="585"/>
      <c r="J152" s="585"/>
      <c r="K152" s="585"/>
      <c r="L152" s="585"/>
      <c r="M152" s="585"/>
      <c r="N152" s="585"/>
      <c r="O152" s="585"/>
      <c r="P152" s="585"/>
      <c r="Q152" s="585"/>
      <c r="R152" s="585"/>
      <c r="S152" s="585"/>
      <c r="T152" s="585"/>
      <c r="U152" s="585"/>
      <c r="V152" s="585"/>
      <c r="W152" s="585"/>
      <c r="X152" s="585"/>
      <c r="Y152" s="585"/>
      <c r="Z152" s="585"/>
      <c r="AA152" s="585"/>
      <c r="AB152" s="585"/>
      <c r="AC152" s="1322"/>
    </row>
    <row r="153" spans="1:29" s="714" customFormat="1" ht="20.25" customHeight="1">
      <c r="A153" s="1256"/>
      <c r="B153" s="1256"/>
      <c r="C153" s="1256"/>
      <c r="D153" s="1256"/>
      <c r="E153" s="586"/>
      <c r="F153" s="586"/>
      <c r="G153" s="586"/>
      <c r="H153" s="586"/>
      <c r="I153" s="586"/>
      <c r="J153" s="586"/>
      <c r="K153" s="586"/>
      <c r="L153" s="586"/>
      <c r="M153" s="586"/>
      <c r="N153" s="586"/>
      <c r="O153" s="586"/>
      <c r="P153" s="586"/>
      <c r="Q153" s="586"/>
      <c r="R153" s="586"/>
      <c r="S153" s="586"/>
      <c r="T153" s="586"/>
      <c r="U153" s="586"/>
      <c r="V153" s="586"/>
      <c r="W153" s="586"/>
      <c r="X153" s="586"/>
      <c r="Y153" s="586"/>
      <c r="Z153" s="586"/>
      <c r="AA153" s="586"/>
      <c r="AB153" s="586"/>
      <c r="AC153" s="1323"/>
    </row>
    <row r="154" spans="1:29" s="714" customFormat="1" ht="20.25" customHeight="1">
      <c r="A154" s="1256">
        <v>73</v>
      </c>
      <c r="B154" s="1256" t="s">
        <v>7681</v>
      </c>
      <c r="C154" s="1256"/>
      <c r="D154" s="1256" t="s">
        <v>12184</v>
      </c>
      <c r="E154" s="585"/>
      <c r="F154" s="585"/>
      <c r="G154" s="585"/>
      <c r="H154" s="585"/>
      <c r="I154" s="585"/>
      <c r="J154" s="585"/>
      <c r="K154" s="585"/>
      <c r="L154" s="585"/>
      <c r="M154" s="585"/>
      <c r="N154" s="585"/>
      <c r="O154" s="585"/>
      <c r="P154" s="585"/>
      <c r="Q154" s="585"/>
      <c r="R154" s="585"/>
      <c r="S154" s="585"/>
      <c r="T154" s="585"/>
      <c r="U154" s="585"/>
      <c r="V154" s="585"/>
      <c r="W154" s="585"/>
      <c r="X154" s="585"/>
      <c r="Y154" s="585"/>
      <c r="Z154" s="585"/>
      <c r="AA154" s="585"/>
      <c r="AB154" s="585"/>
      <c r="AC154" s="1322"/>
    </row>
    <row r="155" spans="1:29" s="714" customFormat="1" ht="20.25" customHeight="1">
      <c r="A155" s="1256"/>
      <c r="B155" s="1256"/>
      <c r="C155" s="1256"/>
      <c r="D155" s="1256"/>
      <c r="E155" s="586"/>
      <c r="F155" s="586"/>
      <c r="G155" s="586"/>
      <c r="H155" s="586"/>
      <c r="I155" s="586"/>
      <c r="J155" s="586"/>
      <c r="K155" s="586"/>
      <c r="L155" s="586"/>
      <c r="M155" s="586"/>
      <c r="N155" s="586"/>
      <c r="O155" s="586"/>
      <c r="P155" s="586"/>
      <c r="Q155" s="586"/>
      <c r="R155" s="586"/>
      <c r="S155" s="586"/>
      <c r="T155" s="586"/>
      <c r="U155" s="586"/>
      <c r="V155" s="586"/>
      <c r="W155" s="586"/>
      <c r="X155" s="586"/>
      <c r="Y155" s="586"/>
      <c r="Z155" s="586"/>
      <c r="AA155" s="586"/>
      <c r="AB155" s="586"/>
      <c r="AC155" s="1323"/>
    </row>
    <row r="156" spans="1:29" s="714" customFormat="1" ht="20.25" customHeight="1">
      <c r="A156" s="1317">
        <v>74</v>
      </c>
      <c r="B156" s="1256" t="s">
        <v>12161</v>
      </c>
      <c r="C156" s="1256"/>
      <c r="D156" s="1256" t="s">
        <v>12184</v>
      </c>
      <c r="E156" s="585"/>
      <c r="F156" s="585"/>
      <c r="G156" s="585"/>
      <c r="H156" s="585"/>
      <c r="I156" s="585"/>
      <c r="J156" s="585"/>
      <c r="K156" s="585"/>
      <c r="L156" s="585"/>
      <c r="M156" s="585"/>
      <c r="N156" s="585"/>
      <c r="O156" s="585"/>
      <c r="P156" s="585"/>
      <c r="Q156" s="585"/>
      <c r="R156" s="585"/>
      <c r="S156" s="585"/>
      <c r="T156" s="585"/>
      <c r="U156" s="585"/>
      <c r="V156" s="585"/>
      <c r="W156" s="585"/>
      <c r="X156" s="585"/>
      <c r="Y156" s="585"/>
      <c r="Z156" s="585"/>
      <c r="AA156" s="585"/>
      <c r="AB156" s="585"/>
      <c r="AC156" s="1322"/>
    </row>
    <row r="157" spans="1:29" s="714" customFormat="1" ht="20.25" customHeight="1">
      <c r="A157" s="1256"/>
      <c r="B157" s="1256"/>
      <c r="C157" s="1256"/>
      <c r="D157" s="1256"/>
      <c r="E157" s="586"/>
      <c r="F157" s="586"/>
      <c r="G157" s="586"/>
      <c r="H157" s="586"/>
      <c r="I157" s="586"/>
      <c r="J157" s="586"/>
      <c r="K157" s="586"/>
      <c r="L157" s="586"/>
      <c r="M157" s="586"/>
      <c r="N157" s="586"/>
      <c r="O157" s="586"/>
      <c r="P157" s="586"/>
      <c r="Q157" s="586"/>
      <c r="R157" s="586"/>
      <c r="S157" s="586"/>
      <c r="T157" s="586"/>
      <c r="U157" s="586"/>
      <c r="V157" s="586"/>
      <c r="W157" s="586"/>
      <c r="X157" s="586"/>
      <c r="Y157" s="586"/>
      <c r="Z157" s="586"/>
      <c r="AA157" s="586"/>
      <c r="AB157" s="586"/>
      <c r="AC157" s="1323"/>
    </row>
    <row r="158" spans="1:29" s="714" customFormat="1" ht="20.25" customHeight="1">
      <c r="A158" s="1256">
        <v>75</v>
      </c>
      <c r="B158" s="1256" t="s">
        <v>7686</v>
      </c>
      <c r="C158" s="1256"/>
      <c r="D158" s="1256" t="s">
        <v>12184</v>
      </c>
      <c r="E158" s="585"/>
      <c r="F158" s="585"/>
      <c r="G158" s="585"/>
      <c r="H158" s="585"/>
      <c r="I158" s="585"/>
      <c r="J158" s="585"/>
      <c r="K158" s="585"/>
      <c r="L158" s="585"/>
      <c r="M158" s="585"/>
      <c r="N158" s="585"/>
      <c r="O158" s="585"/>
      <c r="P158" s="585"/>
      <c r="Q158" s="585"/>
      <c r="R158" s="585"/>
      <c r="S158" s="585"/>
      <c r="T158" s="585"/>
      <c r="U158" s="585"/>
      <c r="V158" s="585"/>
      <c r="W158" s="585"/>
      <c r="X158" s="585"/>
      <c r="Y158" s="585"/>
      <c r="Z158" s="585"/>
      <c r="AA158" s="585"/>
      <c r="AB158" s="585"/>
      <c r="AC158" s="1322"/>
    </row>
    <row r="159" spans="1:29" s="714" customFormat="1" ht="20.25" customHeight="1">
      <c r="A159" s="1256"/>
      <c r="B159" s="1256"/>
      <c r="C159" s="1256"/>
      <c r="D159" s="1256"/>
      <c r="E159" s="586"/>
      <c r="F159" s="586"/>
      <c r="G159" s="586"/>
      <c r="H159" s="586"/>
      <c r="I159" s="586"/>
      <c r="J159" s="586"/>
      <c r="K159" s="586"/>
      <c r="L159" s="586"/>
      <c r="M159" s="586"/>
      <c r="N159" s="586"/>
      <c r="O159" s="586"/>
      <c r="P159" s="586"/>
      <c r="Q159" s="586"/>
      <c r="R159" s="586"/>
      <c r="S159" s="586"/>
      <c r="T159" s="586"/>
      <c r="U159" s="586"/>
      <c r="V159" s="586"/>
      <c r="W159" s="586"/>
      <c r="X159" s="586"/>
      <c r="Y159" s="586"/>
      <c r="Z159" s="586"/>
      <c r="AA159" s="586"/>
      <c r="AB159" s="586"/>
      <c r="AC159" s="1323"/>
    </row>
    <row r="160" spans="1:29" s="714" customFormat="1" ht="20.25" customHeight="1">
      <c r="A160" s="1317">
        <v>76</v>
      </c>
      <c r="B160" s="1256" t="s">
        <v>7677</v>
      </c>
      <c r="C160" s="1256"/>
      <c r="D160" s="1256" t="s">
        <v>12184</v>
      </c>
      <c r="E160" s="585"/>
      <c r="F160" s="585"/>
      <c r="G160" s="585"/>
      <c r="H160" s="585"/>
      <c r="I160" s="585"/>
      <c r="J160" s="585"/>
      <c r="K160" s="585"/>
      <c r="L160" s="585"/>
      <c r="M160" s="585"/>
      <c r="N160" s="585"/>
      <c r="O160" s="585"/>
      <c r="P160" s="585"/>
      <c r="Q160" s="585"/>
      <c r="R160" s="585"/>
      <c r="S160" s="585"/>
      <c r="T160" s="585"/>
      <c r="U160" s="585"/>
      <c r="V160" s="585"/>
      <c r="W160" s="585"/>
      <c r="X160" s="585"/>
      <c r="Y160" s="585"/>
      <c r="Z160" s="585"/>
      <c r="AA160" s="585"/>
      <c r="AB160" s="585"/>
      <c r="AC160" s="1322"/>
    </row>
    <row r="161" spans="1:29" s="714" customFormat="1" ht="20.25" customHeight="1">
      <c r="A161" s="1256"/>
      <c r="B161" s="1256"/>
      <c r="C161" s="1256"/>
      <c r="D161" s="1256"/>
      <c r="E161" s="586"/>
      <c r="F161" s="586"/>
      <c r="G161" s="586"/>
      <c r="H161" s="586"/>
      <c r="I161" s="586"/>
      <c r="J161" s="586"/>
      <c r="K161" s="586"/>
      <c r="L161" s="586"/>
      <c r="M161" s="586"/>
      <c r="N161" s="586"/>
      <c r="O161" s="586"/>
      <c r="P161" s="586"/>
      <c r="Q161" s="586"/>
      <c r="R161" s="586"/>
      <c r="S161" s="586"/>
      <c r="T161" s="586"/>
      <c r="U161" s="586"/>
      <c r="V161" s="586"/>
      <c r="W161" s="586"/>
      <c r="X161" s="586"/>
      <c r="Y161" s="586"/>
      <c r="Z161" s="586"/>
      <c r="AA161" s="586"/>
      <c r="AB161" s="586"/>
      <c r="AC161" s="1323"/>
    </row>
    <row r="162" spans="1:29" s="714" customFormat="1" ht="20.25" customHeight="1">
      <c r="A162" s="1256">
        <v>77</v>
      </c>
      <c r="B162" s="1256" t="s">
        <v>12162</v>
      </c>
      <c r="C162" s="1256"/>
      <c r="D162" s="1256" t="s">
        <v>12184</v>
      </c>
      <c r="E162" s="585"/>
      <c r="F162" s="585"/>
      <c r="G162" s="585"/>
      <c r="H162" s="585"/>
      <c r="I162" s="585"/>
      <c r="J162" s="585"/>
      <c r="K162" s="585"/>
      <c r="L162" s="585"/>
      <c r="M162" s="585"/>
      <c r="N162" s="585"/>
      <c r="O162" s="585"/>
      <c r="P162" s="585"/>
      <c r="Q162" s="585"/>
      <c r="R162" s="585"/>
      <c r="S162" s="585"/>
      <c r="T162" s="585"/>
      <c r="U162" s="585"/>
      <c r="V162" s="585"/>
      <c r="W162" s="585"/>
      <c r="X162" s="585"/>
      <c r="Y162" s="585"/>
      <c r="Z162" s="585"/>
      <c r="AA162" s="585"/>
      <c r="AB162" s="585"/>
      <c r="AC162" s="1322"/>
    </row>
    <row r="163" spans="1:29" s="714" customFormat="1" ht="20.25" customHeight="1">
      <c r="A163" s="1256"/>
      <c r="B163" s="1256"/>
      <c r="C163" s="1256"/>
      <c r="D163" s="1256"/>
      <c r="E163" s="586"/>
      <c r="F163" s="586"/>
      <c r="G163" s="586"/>
      <c r="H163" s="586"/>
      <c r="I163" s="586"/>
      <c r="J163" s="586"/>
      <c r="K163" s="586"/>
      <c r="L163" s="586"/>
      <c r="M163" s="586"/>
      <c r="N163" s="586"/>
      <c r="O163" s="586"/>
      <c r="P163" s="586"/>
      <c r="Q163" s="586"/>
      <c r="R163" s="586"/>
      <c r="S163" s="586"/>
      <c r="T163" s="586"/>
      <c r="U163" s="586"/>
      <c r="V163" s="586"/>
      <c r="W163" s="586"/>
      <c r="X163" s="586"/>
      <c r="Y163" s="586"/>
      <c r="Z163" s="586"/>
      <c r="AA163" s="586"/>
      <c r="AB163" s="586"/>
      <c r="AC163" s="1323"/>
    </row>
    <row r="164" spans="1:29" s="714" customFormat="1" ht="20.25" customHeight="1">
      <c r="A164" s="1317">
        <v>78</v>
      </c>
      <c r="B164" s="1256" t="s">
        <v>12163</v>
      </c>
      <c r="C164" s="1256"/>
      <c r="D164" s="1256" t="s">
        <v>12184</v>
      </c>
      <c r="E164" s="585"/>
      <c r="F164" s="585"/>
      <c r="G164" s="585"/>
      <c r="H164" s="585"/>
      <c r="I164" s="585"/>
      <c r="J164" s="585"/>
      <c r="K164" s="585"/>
      <c r="L164" s="585"/>
      <c r="M164" s="585"/>
      <c r="N164" s="585"/>
      <c r="O164" s="585"/>
      <c r="P164" s="585"/>
      <c r="Q164" s="585"/>
      <c r="R164" s="585"/>
      <c r="S164" s="585"/>
      <c r="T164" s="585"/>
      <c r="U164" s="585"/>
      <c r="V164" s="585"/>
      <c r="W164" s="585"/>
      <c r="X164" s="585"/>
      <c r="Y164" s="585"/>
      <c r="Z164" s="585"/>
      <c r="AA164" s="585"/>
      <c r="AB164" s="585"/>
      <c r="AC164" s="1322"/>
    </row>
    <row r="165" spans="1:29" s="714" customFormat="1" ht="20.25" customHeight="1">
      <c r="A165" s="1256"/>
      <c r="B165" s="1256"/>
      <c r="C165" s="1256"/>
      <c r="D165" s="1256"/>
      <c r="E165" s="586"/>
      <c r="F165" s="586"/>
      <c r="G165" s="586"/>
      <c r="H165" s="586"/>
      <c r="I165" s="586"/>
      <c r="J165" s="586"/>
      <c r="K165" s="586"/>
      <c r="L165" s="586"/>
      <c r="M165" s="586"/>
      <c r="N165" s="586"/>
      <c r="O165" s="586"/>
      <c r="P165" s="586"/>
      <c r="Q165" s="586"/>
      <c r="R165" s="586"/>
      <c r="S165" s="586"/>
      <c r="T165" s="586"/>
      <c r="U165" s="586"/>
      <c r="V165" s="586"/>
      <c r="W165" s="586"/>
      <c r="X165" s="586"/>
      <c r="Y165" s="586"/>
      <c r="Z165" s="586"/>
      <c r="AA165" s="586"/>
      <c r="AB165" s="586"/>
      <c r="AC165" s="1323"/>
    </row>
    <row r="166" spans="1:29" s="714" customFormat="1" ht="20.25" customHeight="1">
      <c r="A166" s="1256">
        <v>79</v>
      </c>
      <c r="B166" s="1256" t="s">
        <v>7676</v>
      </c>
      <c r="C166" s="1256"/>
      <c r="D166" s="1256" t="s">
        <v>12184</v>
      </c>
      <c r="E166" s="585"/>
      <c r="F166" s="585"/>
      <c r="G166" s="585"/>
      <c r="H166" s="585"/>
      <c r="I166" s="585"/>
      <c r="J166" s="585"/>
      <c r="K166" s="585"/>
      <c r="L166" s="585"/>
      <c r="M166" s="585"/>
      <c r="N166" s="585"/>
      <c r="O166" s="585"/>
      <c r="P166" s="585"/>
      <c r="Q166" s="585"/>
      <c r="R166" s="585"/>
      <c r="S166" s="585"/>
      <c r="T166" s="585"/>
      <c r="U166" s="585"/>
      <c r="V166" s="585"/>
      <c r="W166" s="585"/>
      <c r="X166" s="585"/>
      <c r="Y166" s="585"/>
      <c r="Z166" s="585"/>
      <c r="AA166" s="585"/>
      <c r="AB166" s="585"/>
      <c r="AC166" s="1322"/>
    </row>
    <row r="167" spans="1:29" s="714" customFormat="1" ht="20.25" customHeight="1">
      <c r="A167" s="1256"/>
      <c r="B167" s="1256"/>
      <c r="C167" s="1256"/>
      <c r="D167" s="1256"/>
      <c r="E167" s="586"/>
      <c r="F167" s="586"/>
      <c r="G167" s="586"/>
      <c r="H167" s="586"/>
      <c r="I167" s="586"/>
      <c r="J167" s="586"/>
      <c r="K167" s="586"/>
      <c r="L167" s="586"/>
      <c r="M167" s="586"/>
      <c r="N167" s="586"/>
      <c r="O167" s="586"/>
      <c r="P167" s="586"/>
      <c r="Q167" s="586"/>
      <c r="R167" s="586"/>
      <c r="S167" s="586"/>
      <c r="T167" s="586"/>
      <c r="U167" s="586"/>
      <c r="V167" s="586"/>
      <c r="W167" s="586"/>
      <c r="X167" s="586"/>
      <c r="Y167" s="586"/>
      <c r="Z167" s="586"/>
      <c r="AA167" s="586"/>
      <c r="AB167" s="586"/>
      <c r="AC167" s="1323"/>
    </row>
    <row r="168" spans="1:29">
      <c r="A168" s="110" t="s">
        <v>16800</v>
      </c>
      <c r="B168" s="110"/>
      <c r="C168" s="110"/>
      <c r="D168" s="110"/>
      <c r="E168" s="110"/>
      <c r="F168" s="110"/>
      <c r="G168" s="110"/>
      <c r="H168" s="110"/>
      <c r="I168" s="110"/>
      <c r="J168" s="1553" t="s">
        <v>9431</v>
      </c>
      <c r="K168" s="1553"/>
      <c r="L168" s="1553"/>
      <c r="M168" s="1553"/>
      <c r="N168" s="1553"/>
      <c r="O168" s="1553"/>
      <c r="Q168"/>
      <c r="R168"/>
      <c r="Y168" s="714"/>
      <c r="Z168" s="714"/>
    </row>
    <row r="169" spans="1:29" ht="30">
      <c r="A169" s="923" t="s">
        <v>12821</v>
      </c>
      <c r="B169" s="923" t="s">
        <v>12513</v>
      </c>
      <c r="C169" s="923" t="s">
        <v>7647</v>
      </c>
      <c r="D169" s="924" t="s">
        <v>16798</v>
      </c>
      <c r="E169" s="924" t="s">
        <v>7648</v>
      </c>
      <c r="F169" s="923" t="s">
        <v>27</v>
      </c>
      <c r="G169" s="924" t="s">
        <v>7743</v>
      </c>
      <c r="H169" s="1035" t="s">
        <v>7652</v>
      </c>
      <c r="I169" s="1038"/>
      <c r="J169" s="1036">
        <v>46023</v>
      </c>
      <c r="K169" s="922">
        <v>46054</v>
      </c>
      <c r="L169" s="922">
        <v>46082</v>
      </c>
      <c r="M169" s="922">
        <v>46113</v>
      </c>
      <c r="N169" s="921" t="s">
        <v>27</v>
      </c>
      <c r="O169" s="922" t="s">
        <v>14801</v>
      </c>
      <c r="Q169"/>
      <c r="R169"/>
      <c r="Y169" s="714"/>
      <c r="Z169" s="714"/>
    </row>
    <row r="170" spans="1:29">
      <c r="A170" s="919"/>
      <c r="B170" s="919" t="s">
        <v>14799</v>
      </c>
      <c r="C170" s="919" t="s">
        <v>1739</v>
      </c>
      <c r="D170" s="919">
        <v>1</v>
      </c>
      <c r="E170" s="919">
        <v>40</v>
      </c>
      <c r="F170" s="919">
        <f>+D170*E170</f>
        <v>40</v>
      </c>
      <c r="G170" s="919">
        <v>40</v>
      </c>
      <c r="H170" s="908"/>
      <c r="I170" s="1039"/>
      <c r="J170" s="1037">
        <v>20</v>
      </c>
      <c r="K170" s="919">
        <v>20</v>
      </c>
      <c r="L170" s="919"/>
      <c r="M170" s="919"/>
      <c r="N170" s="919">
        <f>SUM(J170:M170)</f>
        <v>40</v>
      </c>
      <c r="O170" s="919">
        <f t="shared" ref="O170:O181" si="0">+G170-N170</f>
        <v>0</v>
      </c>
      <c r="Q170"/>
      <c r="R170"/>
      <c r="Y170" s="714"/>
      <c r="Z170" s="714"/>
    </row>
    <row r="171" spans="1:29">
      <c r="A171" s="919" t="s">
        <v>10951</v>
      </c>
      <c r="B171" s="919" t="s">
        <v>4453</v>
      </c>
      <c r="C171" s="919" t="s">
        <v>1976</v>
      </c>
      <c r="D171" s="919">
        <v>6</v>
      </c>
      <c r="E171" s="919">
        <v>40</v>
      </c>
      <c r="F171" s="919">
        <f t="shared" ref="F171:F181" si="1">+D171*E171</f>
        <v>240</v>
      </c>
      <c r="G171" s="919">
        <v>240</v>
      </c>
      <c r="H171" s="908"/>
      <c r="I171" s="1039"/>
      <c r="J171" s="1037">
        <v>117</v>
      </c>
      <c r="K171" s="919">
        <v>117</v>
      </c>
      <c r="L171" s="919"/>
      <c r="M171" s="919"/>
      <c r="N171" s="919">
        <f t="shared" ref="N171:N177" si="2">SUM(J171:M171)</f>
        <v>234</v>
      </c>
      <c r="O171" s="919">
        <f t="shared" si="0"/>
        <v>6</v>
      </c>
      <c r="Q171"/>
      <c r="R171"/>
      <c r="Y171" s="714"/>
      <c r="Z171" s="714"/>
    </row>
    <row r="172" spans="1:29">
      <c r="A172" s="919" t="s">
        <v>11357</v>
      </c>
      <c r="B172" s="919" t="s">
        <v>4237</v>
      </c>
      <c r="C172" s="919" t="s">
        <v>1739</v>
      </c>
      <c r="D172" s="919">
        <v>0.5</v>
      </c>
      <c r="E172" s="919">
        <v>40</v>
      </c>
      <c r="F172" s="919">
        <f t="shared" si="1"/>
        <v>20</v>
      </c>
      <c r="G172" s="919">
        <v>20</v>
      </c>
      <c r="H172" s="908"/>
      <c r="I172" s="1039"/>
      <c r="J172" s="1037">
        <v>10</v>
      </c>
      <c r="K172" s="919">
        <v>10</v>
      </c>
      <c r="L172" s="919"/>
      <c r="M172" s="919"/>
      <c r="N172" s="919">
        <f t="shared" si="2"/>
        <v>20</v>
      </c>
      <c r="O172" s="919">
        <f t="shared" si="0"/>
        <v>0</v>
      </c>
      <c r="Q172"/>
      <c r="R172"/>
      <c r="Y172" s="714"/>
      <c r="Z172" s="714"/>
    </row>
    <row r="173" spans="1:29">
      <c r="A173" s="919" t="s">
        <v>10964</v>
      </c>
      <c r="B173" s="919" t="s">
        <v>4012</v>
      </c>
      <c r="C173" s="919" t="s">
        <v>2901</v>
      </c>
      <c r="D173" s="919">
        <v>0.5</v>
      </c>
      <c r="E173" s="919">
        <v>40</v>
      </c>
      <c r="F173" s="919">
        <f>+D173*E173</f>
        <v>20</v>
      </c>
      <c r="G173" s="919">
        <v>20</v>
      </c>
      <c r="H173" s="908"/>
      <c r="I173" s="1039"/>
      <c r="J173" s="1037">
        <v>10</v>
      </c>
      <c r="K173" s="919">
        <v>10</v>
      </c>
      <c r="L173" s="919"/>
      <c r="M173" s="919"/>
      <c r="N173" s="919">
        <f t="shared" si="2"/>
        <v>20</v>
      </c>
      <c r="O173" s="919">
        <f t="shared" si="0"/>
        <v>0</v>
      </c>
      <c r="Q173"/>
      <c r="R173"/>
      <c r="Y173" s="714"/>
      <c r="Z173" s="714"/>
    </row>
    <row r="174" spans="1:29">
      <c r="A174" s="919" t="s">
        <v>12395</v>
      </c>
      <c r="B174" s="919" t="s">
        <v>12396</v>
      </c>
      <c r="C174" s="919" t="s">
        <v>1724</v>
      </c>
      <c r="D174" s="919">
        <v>2</v>
      </c>
      <c r="E174" s="919">
        <v>40</v>
      </c>
      <c r="F174" s="919">
        <f>+D174*E174</f>
        <v>80</v>
      </c>
      <c r="G174" s="919">
        <v>80</v>
      </c>
      <c r="H174" s="908"/>
      <c r="I174" s="1039"/>
      <c r="J174" s="1037">
        <v>4</v>
      </c>
      <c r="K174" s="919">
        <v>4</v>
      </c>
      <c r="L174" s="919"/>
      <c r="M174" s="919"/>
      <c r="N174" s="919">
        <f t="shared" si="2"/>
        <v>8</v>
      </c>
      <c r="O174" s="919">
        <f t="shared" si="0"/>
        <v>72</v>
      </c>
      <c r="Q174"/>
      <c r="R174"/>
      <c r="Y174" s="714"/>
      <c r="Z174" s="714"/>
    </row>
    <row r="175" spans="1:29">
      <c r="A175" s="919" t="s">
        <v>12397</v>
      </c>
      <c r="B175" s="919" t="s">
        <v>12398</v>
      </c>
      <c r="C175" s="919" t="s">
        <v>1739</v>
      </c>
      <c r="D175" s="919">
        <v>4</v>
      </c>
      <c r="E175" s="919">
        <v>40</v>
      </c>
      <c r="F175" s="919">
        <f t="shared" si="1"/>
        <v>160</v>
      </c>
      <c r="G175" s="919">
        <v>160</v>
      </c>
      <c r="H175" s="908"/>
      <c r="I175" s="1039"/>
      <c r="J175" s="1037">
        <v>78</v>
      </c>
      <c r="K175" s="1037">
        <v>78</v>
      </c>
      <c r="L175" s="1037"/>
      <c r="M175" s="1037"/>
      <c r="N175" s="919">
        <f t="shared" si="2"/>
        <v>156</v>
      </c>
      <c r="O175" s="919">
        <f t="shared" si="0"/>
        <v>4</v>
      </c>
      <c r="Q175"/>
      <c r="R175"/>
      <c r="Y175" s="714"/>
      <c r="Z175" s="714"/>
    </row>
    <row r="176" spans="1:29">
      <c r="A176" s="919" t="s">
        <v>12423</v>
      </c>
      <c r="B176" s="919" t="s">
        <v>12424</v>
      </c>
      <c r="C176" s="919" t="s">
        <v>1739</v>
      </c>
      <c r="D176" s="919">
        <v>4</v>
      </c>
      <c r="E176" s="919">
        <v>40</v>
      </c>
      <c r="F176" s="919">
        <f t="shared" si="1"/>
        <v>160</v>
      </c>
      <c r="G176" s="919">
        <v>160</v>
      </c>
      <c r="H176" s="908"/>
      <c r="I176" s="1039"/>
      <c r="J176" s="1037">
        <v>78</v>
      </c>
      <c r="K176" s="1037">
        <v>78</v>
      </c>
      <c r="L176" s="1037"/>
      <c r="M176" s="1037"/>
      <c r="N176" s="919">
        <f t="shared" si="2"/>
        <v>156</v>
      </c>
      <c r="O176" s="919">
        <f t="shared" si="0"/>
        <v>4</v>
      </c>
      <c r="Q176"/>
      <c r="R176"/>
      <c r="Y176" s="714"/>
      <c r="Z176" s="714"/>
    </row>
    <row r="177" spans="1:26">
      <c r="A177" s="919" t="s">
        <v>11715</v>
      </c>
      <c r="B177" s="919" t="s">
        <v>14800</v>
      </c>
      <c r="C177" s="919" t="s">
        <v>1739</v>
      </c>
      <c r="D177" s="919">
        <v>4</v>
      </c>
      <c r="E177" s="919">
        <v>40</v>
      </c>
      <c r="F177" s="919">
        <f t="shared" si="1"/>
        <v>160</v>
      </c>
      <c r="G177" s="919">
        <v>160</v>
      </c>
      <c r="H177" s="908"/>
      <c r="I177" s="1039"/>
      <c r="J177" s="1037">
        <v>78</v>
      </c>
      <c r="K177" s="1037">
        <v>78</v>
      </c>
      <c r="L177" s="1037"/>
      <c r="M177" s="1037"/>
      <c r="N177" s="919">
        <f t="shared" si="2"/>
        <v>156</v>
      </c>
      <c r="O177" s="919">
        <f t="shared" si="0"/>
        <v>4</v>
      </c>
      <c r="Q177"/>
      <c r="R177"/>
      <c r="Y177" s="714"/>
      <c r="Z177" s="714"/>
    </row>
    <row r="178" spans="1:26">
      <c r="A178" s="919" t="s">
        <v>12034</v>
      </c>
      <c r="B178" s="919" t="s">
        <v>12035</v>
      </c>
      <c r="C178" s="919" t="s">
        <v>1739</v>
      </c>
      <c r="D178" s="919">
        <v>2</v>
      </c>
      <c r="E178" s="919">
        <v>40</v>
      </c>
      <c r="F178" s="919">
        <f t="shared" si="1"/>
        <v>80</v>
      </c>
      <c r="G178" s="919">
        <v>80</v>
      </c>
      <c r="H178" s="908"/>
      <c r="I178" s="1039"/>
      <c r="J178" s="1037">
        <v>39</v>
      </c>
      <c r="K178" s="1037">
        <v>39</v>
      </c>
      <c r="L178" s="1037"/>
      <c r="M178" s="1037"/>
      <c r="N178" s="919">
        <f>SUM(J178:M178)</f>
        <v>78</v>
      </c>
      <c r="O178" s="919">
        <f>+G178-N178</f>
        <v>2</v>
      </c>
      <c r="Q178"/>
      <c r="R178"/>
      <c r="Y178" s="714"/>
      <c r="Z178" s="714"/>
    </row>
    <row r="179" spans="1:26" s="714" customFormat="1">
      <c r="A179" s="919" t="s">
        <v>11056</v>
      </c>
      <c r="B179" s="919" t="s">
        <v>9753</v>
      </c>
      <c r="C179" s="919" t="s">
        <v>1739</v>
      </c>
      <c r="D179" s="919">
        <v>4</v>
      </c>
      <c r="E179" s="919">
        <v>40</v>
      </c>
      <c r="F179" s="919">
        <f t="shared" si="1"/>
        <v>160</v>
      </c>
      <c r="G179" s="919">
        <v>160</v>
      </c>
      <c r="H179" s="908"/>
      <c r="I179" s="1039"/>
      <c r="J179" s="1037">
        <v>78</v>
      </c>
      <c r="K179" s="1037">
        <v>78</v>
      </c>
      <c r="L179" s="1037"/>
      <c r="M179" s="1037"/>
      <c r="N179" s="919">
        <f t="shared" ref="N179:N181" si="3">SUM(J179:M179)</f>
        <v>156</v>
      </c>
      <c r="O179" s="919">
        <f t="shared" si="0"/>
        <v>4</v>
      </c>
    </row>
    <row r="180" spans="1:26" s="714" customFormat="1">
      <c r="A180" s="919" t="s">
        <v>11345</v>
      </c>
      <c r="B180" s="919" t="s">
        <v>4408</v>
      </c>
      <c r="C180" s="919" t="s">
        <v>1739</v>
      </c>
      <c r="D180" s="919">
        <v>3</v>
      </c>
      <c r="E180" s="919">
        <v>40</v>
      </c>
      <c r="F180" s="919">
        <f t="shared" si="1"/>
        <v>120</v>
      </c>
      <c r="G180" s="919">
        <v>120</v>
      </c>
      <c r="H180" s="908"/>
      <c r="I180" s="1039"/>
      <c r="J180" s="1037">
        <v>60</v>
      </c>
      <c r="K180" s="919">
        <v>58</v>
      </c>
      <c r="L180" s="919"/>
      <c r="M180" s="919"/>
      <c r="N180" s="919">
        <f t="shared" si="3"/>
        <v>118</v>
      </c>
      <c r="O180" s="919">
        <f t="shared" si="0"/>
        <v>2</v>
      </c>
    </row>
    <row r="181" spans="1:26" s="714" customFormat="1">
      <c r="A181" s="919" t="s">
        <v>11076</v>
      </c>
      <c r="B181" s="919" t="s">
        <v>4467</v>
      </c>
      <c r="C181" s="919" t="s">
        <v>1739</v>
      </c>
      <c r="D181" s="919">
        <v>0.1</v>
      </c>
      <c r="E181" s="919">
        <v>40</v>
      </c>
      <c r="F181" s="919">
        <f t="shared" si="1"/>
        <v>4</v>
      </c>
      <c r="G181" s="919">
        <v>4</v>
      </c>
      <c r="H181" s="908"/>
      <c r="I181" s="1039"/>
      <c r="J181" s="1037">
        <v>2</v>
      </c>
      <c r="K181" s="919">
        <v>2</v>
      </c>
      <c r="L181" s="919"/>
      <c r="M181" s="919"/>
      <c r="N181" s="919">
        <f t="shared" si="3"/>
        <v>4</v>
      </c>
      <c r="O181" s="919">
        <f t="shared" si="0"/>
        <v>0</v>
      </c>
    </row>
    <row r="182" spans="1:26">
      <c r="E182" s="975"/>
      <c r="F182" s="975"/>
      <c r="G182" s="975"/>
      <c r="H182" s="975"/>
      <c r="I182" s="975"/>
      <c r="J182" s="975"/>
      <c r="K182" s="975"/>
      <c r="L182" s="975"/>
      <c r="M182" s="975"/>
      <c r="N182" s="975"/>
      <c r="O182" s="975"/>
      <c r="P182" s="975"/>
      <c r="Q182" s="975"/>
      <c r="R182" s="975"/>
    </row>
    <row r="183" spans="1:26" ht="15.75">
      <c r="E183" s="975"/>
      <c r="F183" s="976" t="s">
        <v>16353</v>
      </c>
      <c r="G183" s="975"/>
      <c r="H183" s="975"/>
      <c r="I183" s="975"/>
      <c r="J183" s="975"/>
      <c r="K183" s="975"/>
      <c r="L183" s="975"/>
      <c r="M183" s="975"/>
      <c r="N183" s="975"/>
      <c r="O183" s="975"/>
      <c r="P183" s="975"/>
      <c r="Q183" s="975"/>
      <c r="R183" s="975"/>
    </row>
    <row r="184" spans="1:26" ht="30">
      <c r="E184" s="975"/>
      <c r="F184" s="972" t="s">
        <v>0</v>
      </c>
      <c r="G184" s="972" t="s">
        <v>1</v>
      </c>
      <c r="H184" s="1554" t="s">
        <v>2</v>
      </c>
      <c r="I184" s="1555"/>
      <c r="J184" s="1555"/>
      <c r="K184" s="1556"/>
      <c r="L184" s="972" t="s">
        <v>9</v>
      </c>
      <c r="M184" s="972" t="s">
        <v>16350</v>
      </c>
      <c r="N184" s="972" t="s">
        <v>7652</v>
      </c>
      <c r="O184" s="971" t="s">
        <v>14798</v>
      </c>
      <c r="P184" s="971" t="s">
        <v>16351</v>
      </c>
      <c r="Q184" s="974" t="s">
        <v>16352</v>
      </c>
      <c r="R184" s="975"/>
    </row>
    <row r="185" spans="1:26">
      <c r="E185" s="975"/>
      <c r="F185" s="919" t="s">
        <v>14974</v>
      </c>
      <c r="G185" s="919" t="s">
        <v>14973</v>
      </c>
      <c r="H185" s="1344" t="s">
        <v>14799</v>
      </c>
      <c r="I185" s="1549"/>
      <c r="J185" s="1549"/>
      <c r="K185" s="1345"/>
      <c r="L185" s="919" t="s">
        <v>1739</v>
      </c>
      <c r="M185" s="919" t="s">
        <v>19</v>
      </c>
      <c r="N185" s="973">
        <v>97375</v>
      </c>
      <c r="O185" s="919">
        <v>1</v>
      </c>
      <c r="P185" s="973">
        <f>+N185*O185</f>
        <v>97375</v>
      </c>
      <c r="Q185" s="973">
        <f>+P185*79</f>
        <v>7692625</v>
      </c>
      <c r="R185" s="975"/>
    </row>
    <row r="186" spans="1:26">
      <c r="E186" s="975"/>
      <c r="F186" s="919" t="s">
        <v>10951</v>
      </c>
      <c r="G186" s="919" t="s">
        <v>4452</v>
      </c>
      <c r="H186" s="1344" t="s">
        <v>4453</v>
      </c>
      <c r="I186" s="1549"/>
      <c r="J186" s="1549"/>
      <c r="K186" s="1345"/>
      <c r="L186" s="919" t="s">
        <v>1976</v>
      </c>
      <c r="M186" s="919" t="s">
        <v>19</v>
      </c>
      <c r="N186" s="973">
        <v>69500</v>
      </c>
      <c r="O186" s="919">
        <v>6</v>
      </c>
      <c r="P186" s="973">
        <f t="shared" ref="P186:P196" si="4">+N186*O186</f>
        <v>417000</v>
      </c>
      <c r="Q186" s="973">
        <f t="shared" ref="Q186:Q196" si="5">+P186*79</f>
        <v>32943000</v>
      </c>
      <c r="R186" s="975"/>
    </row>
    <row r="187" spans="1:26">
      <c r="E187" s="975"/>
      <c r="F187" s="919" t="s">
        <v>11357</v>
      </c>
      <c r="G187" s="919" t="s">
        <v>4236</v>
      </c>
      <c r="H187" s="1344" t="s">
        <v>4237</v>
      </c>
      <c r="I187" s="1549"/>
      <c r="J187" s="1549"/>
      <c r="K187" s="1345"/>
      <c r="L187" s="919" t="s">
        <v>1739</v>
      </c>
      <c r="M187" s="919" t="s">
        <v>19</v>
      </c>
      <c r="N187" s="973">
        <v>22000</v>
      </c>
      <c r="O187" s="919">
        <v>0.5</v>
      </c>
      <c r="P187" s="973">
        <f t="shared" si="4"/>
        <v>11000</v>
      </c>
      <c r="Q187" s="973">
        <f t="shared" si="5"/>
        <v>869000</v>
      </c>
      <c r="R187" s="975"/>
    </row>
    <row r="188" spans="1:26">
      <c r="E188" s="975"/>
      <c r="F188" s="919" t="s">
        <v>10964</v>
      </c>
      <c r="G188" s="919" t="s">
        <v>4007</v>
      </c>
      <c r="H188" s="1344" t="s">
        <v>4012</v>
      </c>
      <c r="I188" s="1549"/>
      <c r="J188" s="1549"/>
      <c r="K188" s="1345"/>
      <c r="L188" s="919" t="s">
        <v>8282</v>
      </c>
      <c r="M188" s="919" t="s">
        <v>19</v>
      </c>
      <c r="N188" s="973">
        <v>1137000</v>
      </c>
      <c r="O188" s="919">
        <v>0.5</v>
      </c>
      <c r="P188" s="973">
        <f t="shared" si="4"/>
        <v>568500</v>
      </c>
      <c r="Q188" s="973">
        <f t="shared" si="5"/>
        <v>44911500</v>
      </c>
      <c r="R188" s="975"/>
    </row>
    <row r="189" spans="1:26">
      <c r="E189" s="975"/>
      <c r="F189" s="919" t="s">
        <v>12395</v>
      </c>
      <c r="G189" s="919" t="s">
        <v>4612</v>
      </c>
      <c r="H189" s="1344" t="s">
        <v>12396</v>
      </c>
      <c r="I189" s="1549"/>
      <c r="J189" s="1549"/>
      <c r="K189" s="1345"/>
      <c r="L189" s="919" t="s">
        <v>1724</v>
      </c>
      <c r="M189" s="919" t="s">
        <v>19</v>
      </c>
      <c r="N189" s="973">
        <v>3588</v>
      </c>
      <c r="O189" s="919">
        <v>2</v>
      </c>
      <c r="P189" s="973">
        <f t="shared" si="4"/>
        <v>7176</v>
      </c>
      <c r="Q189" s="973">
        <f t="shared" si="5"/>
        <v>566904</v>
      </c>
      <c r="R189" s="975"/>
    </row>
    <row r="190" spans="1:26">
      <c r="E190" s="975"/>
      <c r="F190" s="919" t="s">
        <v>12397</v>
      </c>
      <c r="G190" s="919" t="s">
        <v>4416</v>
      </c>
      <c r="H190" s="1344" t="s">
        <v>12398</v>
      </c>
      <c r="I190" s="1549"/>
      <c r="J190" s="1549"/>
      <c r="K190" s="1345"/>
      <c r="L190" s="919" t="s">
        <v>1739</v>
      </c>
      <c r="M190" s="919" t="s">
        <v>19</v>
      </c>
      <c r="N190" s="973">
        <v>194750</v>
      </c>
      <c r="O190" s="919">
        <v>4</v>
      </c>
      <c r="P190" s="973">
        <f t="shared" si="4"/>
        <v>779000</v>
      </c>
      <c r="Q190" s="973">
        <f t="shared" si="5"/>
        <v>61541000</v>
      </c>
      <c r="R190" s="975"/>
    </row>
    <row r="191" spans="1:26">
      <c r="E191" s="975"/>
      <c r="F191" s="919" t="s">
        <v>12423</v>
      </c>
      <c r="G191" s="919" t="s">
        <v>4326</v>
      </c>
      <c r="H191" s="1344" t="s">
        <v>12424</v>
      </c>
      <c r="I191" s="1549"/>
      <c r="J191" s="1549"/>
      <c r="K191" s="1345"/>
      <c r="L191" s="919" t="s">
        <v>1739</v>
      </c>
      <c r="M191" s="919" t="s">
        <v>19</v>
      </c>
      <c r="N191" s="973">
        <v>54300</v>
      </c>
      <c r="O191" s="919">
        <v>4</v>
      </c>
      <c r="P191" s="973">
        <f t="shared" si="4"/>
        <v>217200</v>
      </c>
      <c r="Q191" s="973">
        <f t="shared" si="5"/>
        <v>17158800</v>
      </c>
      <c r="R191" s="975"/>
    </row>
    <row r="192" spans="1:26">
      <c r="E192" s="975"/>
      <c r="F192" s="919" t="s">
        <v>11715</v>
      </c>
      <c r="G192" s="919" t="s">
        <v>7981</v>
      </c>
      <c r="H192" s="1344" t="s">
        <v>8840</v>
      </c>
      <c r="I192" s="1549"/>
      <c r="J192" s="1549"/>
      <c r="K192" s="1345"/>
      <c r="L192" s="919" t="s">
        <v>1739</v>
      </c>
      <c r="M192" s="919" t="s">
        <v>19</v>
      </c>
      <c r="N192" s="973">
        <v>2500</v>
      </c>
      <c r="O192" s="919">
        <v>4</v>
      </c>
      <c r="P192" s="973">
        <f t="shared" si="4"/>
        <v>10000</v>
      </c>
      <c r="Q192" s="973">
        <f t="shared" si="5"/>
        <v>790000</v>
      </c>
      <c r="R192" s="975"/>
    </row>
    <row r="193" spans="5:18">
      <c r="E193" s="975"/>
      <c r="F193" s="919" t="s">
        <v>12034</v>
      </c>
      <c r="G193" s="919" t="s">
        <v>4118</v>
      </c>
      <c r="H193" s="1344" t="s">
        <v>12035</v>
      </c>
      <c r="I193" s="1549"/>
      <c r="J193" s="1549"/>
      <c r="K193" s="1345"/>
      <c r="L193" s="919" t="s">
        <v>1739</v>
      </c>
      <c r="M193" s="919" t="s">
        <v>19</v>
      </c>
      <c r="N193" s="973">
        <v>36225</v>
      </c>
      <c r="O193" s="919">
        <v>2</v>
      </c>
      <c r="P193" s="973">
        <f t="shared" si="4"/>
        <v>72450</v>
      </c>
      <c r="Q193" s="973">
        <f t="shared" si="5"/>
        <v>5723550</v>
      </c>
      <c r="R193" s="975"/>
    </row>
    <row r="194" spans="5:18">
      <c r="E194" s="975"/>
      <c r="F194" s="919" t="s">
        <v>11056</v>
      </c>
      <c r="G194" s="919" t="s">
        <v>4326</v>
      </c>
      <c r="H194" s="1344" t="s">
        <v>9753</v>
      </c>
      <c r="I194" s="1549"/>
      <c r="J194" s="1549"/>
      <c r="K194" s="1345"/>
      <c r="L194" s="919" t="s">
        <v>1739</v>
      </c>
      <c r="M194" s="919" t="s">
        <v>19</v>
      </c>
      <c r="N194" s="973">
        <v>45500</v>
      </c>
      <c r="O194" s="919">
        <v>4</v>
      </c>
      <c r="P194" s="973">
        <f t="shared" si="4"/>
        <v>182000</v>
      </c>
      <c r="Q194" s="973">
        <f t="shared" si="5"/>
        <v>14378000</v>
      </c>
      <c r="R194" s="975"/>
    </row>
    <row r="195" spans="5:18">
      <c r="E195" s="975"/>
      <c r="F195" s="919" t="s">
        <v>11345</v>
      </c>
      <c r="G195" s="919" t="s">
        <v>4160</v>
      </c>
      <c r="H195" s="1344" t="s">
        <v>4408</v>
      </c>
      <c r="I195" s="1549"/>
      <c r="J195" s="1549"/>
      <c r="K195" s="1345"/>
      <c r="L195" s="919" t="s">
        <v>1739</v>
      </c>
      <c r="M195" s="919" t="s">
        <v>19</v>
      </c>
      <c r="N195" s="973">
        <v>16000</v>
      </c>
      <c r="O195" s="919">
        <v>3</v>
      </c>
      <c r="P195" s="973">
        <f t="shared" si="4"/>
        <v>48000</v>
      </c>
      <c r="Q195" s="973">
        <f t="shared" si="5"/>
        <v>3792000</v>
      </c>
      <c r="R195" s="975"/>
    </row>
    <row r="196" spans="5:18">
      <c r="E196" s="975"/>
      <c r="F196" s="919" t="s">
        <v>11076</v>
      </c>
      <c r="G196" s="919" t="s">
        <v>4466</v>
      </c>
      <c r="H196" s="1344" t="s">
        <v>4467</v>
      </c>
      <c r="I196" s="1549"/>
      <c r="J196" s="1549"/>
      <c r="K196" s="1345"/>
      <c r="L196" s="919" t="s">
        <v>1739</v>
      </c>
      <c r="M196" s="919" t="s">
        <v>19</v>
      </c>
      <c r="N196" s="973">
        <v>66000</v>
      </c>
      <c r="O196" s="919">
        <v>1</v>
      </c>
      <c r="P196" s="973">
        <f t="shared" si="4"/>
        <v>66000</v>
      </c>
      <c r="Q196" s="973">
        <f t="shared" si="5"/>
        <v>5214000</v>
      </c>
      <c r="R196" s="975"/>
    </row>
    <row r="197" spans="5:18">
      <c r="E197" s="975"/>
      <c r="F197" s="1393" t="s">
        <v>107</v>
      </c>
      <c r="G197" s="1393"/>
      <c r="H197" s="1393"/>
      <c r="I197" s="1393"/>
      <c r="J197" s="1393"/>
      <c r="K197" s="1393"/>
      <c r="L197" s="1393"/>
      <c r="M197" s="1393"/>
      <c r="N197" s="1393"/>
      <c r="O197" s="1393"/>
      <c r="P197" s="973">
        <f>SUM(P185:P196)</f>
        <v>2475701</v>
      </c>
      <c r="Q197" s="973">
        <f>SUM(Q185:Q196)</f>
        <v>195580379</v>
      </c>
      <c r="R197" s="975"/>
    </row>
    <row r="198" spans="5:18">
      <c r="E198" s="975"/>
      <c r="F198" s="975"/>
      <c r="G198" s="975"/>
      <c r="H198" s="975"/>
      <c r="I198" s="975"/>
      <c r="J198" s="975"/>
      <c r="K198" s="975"/>
      <c r="L198" s="975"/>
      <c r="M198" s="975"/>
      <c r="N198" s="975"/>
      <c r="O198" s="975"/>
      <c r="P198" s="975"/>
      <c r="Q198" s="975"/>
      <c r="R198" s="975"/>
    </row>
    <row r="199" spans="5:18">
      <c r="E199" s="975"/>
      <c r="F199" s="975"/>
      <c r="G199" s="975"/>
      <c r="H199" s="975"/>
      <c r="I199" s="975"/>
      <c r="J199" s="975"/>
      <c r="K199" s="975"/>
      <c r="L199" s="975"/>
      <c r="M199" s="975"/>
      <c r="N199" s="975"/>
      <c r="O199" s="975"/>
      <c r="P199" s="975"/>
      <c r="Q199" s="975"/>
      <c r="R199" s="975"/>
    </row>
    <row r="200" spans="5:18">
      <c r="E200" s="975"/>
      <c r="F200" s="975"/>
      <c r="G200" s="975"/>
      <c r="H200" s="975"/>
      <c r="I200" s="975"/>
      <c r="J200" s="975"/>
      <c r="K200" s="975"/>
      <c r="L200" s="975"/>
      <c r="M200" s="975"/>
      <c r="N200" s="975"/>
      <c r="O200" s="975"/>
      <c r="P200" s="975"/>
      <c r="Q200" s="975"/>
      <c r="R200" s="975"/>
    </row>
  </sheetData>
  <mergeCells count="352">
    <mergeCell ref="A162:A163"/>
    <mergeCell ref="B162:C163"/>
    <mergeCell ref="D162:D163"/>
    <mergeCell ref="AC162:AC163"/>
    <mergeCell ref="B164:C165"/>
    <mergeCell ref="D164:D165"/>
    <mergeCell ref="AC164:AC165"/>
    <mergeCell ref="A158:A159"/>
    <mergeCell ref="I6:L6"/>
    <mergeCell ref="A160:A161"/>
    <mergeCell ref="B160:C161"/>
    <mergeCell ref="D160:D161"/>
    <mergeCell ref="AC160:AC161"/>
    <mergeCell ref="O8:P8"/>
    <mergeCell ref="A152:A153"/>
    <mergeCell ref="B152:C153"/>
    <mergeCell ref="D152:D153"/>
    <mergeCell ref="D144:D145"/>
    <mergeCell ref="AC144:AC145"/>
    <mergeCell ref="A146:A147"/>
    <mergeCell ref="B146:C147"/>
    <mergeCell ref="D146:D147"/>
    <mergeCell ref="AC146:AC147"/>
    <mergeCell ref="A148:A149"/>
    <mergeCell ref="A166:A167"/>
    <mergeCell ref="B166:C167"/>
    <mergeCell ref="D166:D167"/>
    <mergeCell ref="AC166:AC167"/>
    <mergeCell ref="E1:AC5"/>
    <mergeCell ref="Q6:T6"/>
    <mergeCell ref="U6:X6"/>
    <mergeCell ref="G8:H8"/>
    <mergeCell ref="K8:L8"/>
    <mergeCell ref="A164:A165"/>
    <mergeCell ref="AC152:AC153"/>
    <mergeCell ref="A154:A155"/>
    <mergeCell ref="B154:C155"/>
    <mergeCell ref="D154:D155"/>
    <mergeCell ref="AC154:AC155"/>
    <mergeCell ref="A156:A157"/>
    <mergeCell ref="B156:C157"/>
    <mergeCell ref="D156:D157"/>
    <mergeCell ref="AC156:AC157"/>
    <mergeCell ref="B158:C159"/>
    <mergeCell ref="D158:D159"/>
    <mergeCell ref="AC158:AC159"/>
    <mergeCell ref="A144:A145"/>
    <mergeCell ref="B144:C145"/>
    <mergeCell ref="A150:A151"/>
    <mergeCell ref="B150:C151"/>
    <mergeCell ref="D150:D151"/>
    <mergeCell ref="AC150:AC151"/>
    <mergeCell ref="A136:A137"/>
    <mergeCell ref="B136:C137"/>
    <mergeCell ref="D136:D137"/>
    <mergeCell ref="AC136:AC137"/>
    <mergeCell ref="A138:A139"/>
    <mergeCell ref="B138:C139"/>
    <mergeCell ref="D138:D139"/>
    <mergeCell ref="AC138:AC139"/>
    <mergeCell ref="A140:A141"/>
    <mergeCell ref="B140:C141"/>
    <mergeCell ref="D140:D141"/>
    <mergeCell ref="AC140:AC141"/>
    <mergeCell ref="A142:A143"/>
    <mergeCell ref="B142:C143"/>
    <mergeCell ref="D142:D143"/>
    <mergeCell ref="AC142:AC143"/>
    <mergeCell ref="A128:A129"/>
    <mergeCell ref="B128:C129"/>
    <mergeCell ref="D128:D129"/>
    <mergeCell ref="AC128:AC129"/>
    <mergeCell ref="A130:A131"/>
    <mergeCell ref="B130:C131"/>
    <mergeCell ref="D130:D131"/>
    <mergeCell ref="AC130:AC131"/>
    <mergeCell ref="A132:A133"/>
    <mergeCell ref="B132:C133"/>
    <mergeCell ref="D132:D133"/>
    <mergeCell ref="AC132:AC133"/>
    <mergeCell ref="A116:A117"/>
    <mergeCell ref="B116:C117"/>
    <mergeCell ref="D116:D117"/>
    <mergeCell ref="AC116:AC117"/>
    <mergeCell ref="A134:A135"/>
    <mergeCell ref="B134:C135"/>
    <mergeCell ref="D134:D135"/>
    <mergeCell ref="AC134:AC135"/>
    <mergeCell ref="A120:A121"/>
    <mergeCell ref="B120:C121"/>
    <mergeCell ref="D120:D121"/>
    <mergeCell ref="AC120:AC121"/>
    <mergeCell ref="A122:A123"/>
    <mergeCell ref="B122:C123"/>
    <mergeCell ref="D122:D123"/>
    <mergeCell ref="AC122:AC123"/>
    <mergeCell ref="A124:A125"/>
    <mergeCell ref="B124:C125"/>
    <mergeCell ref="D124:D125"/>
    <mergeCell ref="AC124:AC125"/>
    <mergeCell ref="A126:A127"/>
    <mergeCell ref="B126:C127"/>
    <mergeCell ref="D126:D127"/>
    <mergeCell ref="AC126:AC127"/>
    <mergeCell ref="A110:A111"/>
    <mergeCell ref="B110:C111"/>
    <mergeCell ref="D110:D111"/>
    <mergeCell ref="AC110:AC111"/>
    <mergeCell ref="A112:A113"/>
    <mergeCell ref="B112:C113"/>
    <mergeCell ref="D112:D113"/>
    <mergeCell ref="AC112:AC113"/>
    <mergeCell ref="A114:A115"/>
    <mergeCell ref="B114:C115"/>
    <mergeCell ref="D114:D115"/>
    <mergeCell ref="AC114:AC115"/>
    <mergeCell ref="A98:A99"/>
    <mergeCell ref="B98:C99"/>
    <mergeCell ref="D98:D99"/>
    <mergeCell ref="AC98:AC99"/>
    <mergeCell ref="A100:A101"/>
    <mergeCell ref="B100:C101"/>
    <mergeCell ref="D100:D101"/>
    <mergeCell ref="AC100:AC101"/>
    <mergeCell ref="A118:A119"/>
    <mergeCell ref="B118:C119"/>
    <mergeCell ref="D118:D119"/>
    <mergeCell ref="AC118:AC119"/>
    <mergeCell ref="A104:A105"/>
    <mergeCell ref="B104:C105"/>
    <mergeCell ref="D104:D105"/>
    <mergeCell ref="AC104:AC105"/>
    <mergeCell ref="A106:A107"/>
    <mergeCell ref="B106:C107"/>
    <mergeCell ref="D106:D107"/>
    <mergeCell ref="AC106:AC107"/>
    <mergeCell ref="A108:A109"/>
    <mergeCell ref="B108:C109"/>
    <mergeCell ref="D108:D109"/>
    <mergeCell ref="AC108:AC109"/>
    <mergeCell ref="A102:A103"/>
    <mergeCell ref="B102:C103"/>
    <mergeCell ref="D102:D103"/>
    <mergeCell ref="AC102:AC103"/>
    <mergeCell ref="A88:A89"/>
    <mergeCell ref="B88:C89"/>
    <mergeCell ref="D88:D89"/>
    <mergeCell ref="AC88:AC89"/>
    <mergeCell ref="A90:A91"/>
    <mergeCell ref="B90:C91"/>
    <mergeCell ref="D90:D91"/>
    <mergeCell ref="AC90:AC91"/>
    <mergeCell ref="A92:A93"/>
    <mergeCell ref="B92:C93"/>
    <mergeCell ref="D92:D93"/>
    <mergeCell ref="AC92:AC93"/>
    <mergeCell ref="A94:A95"/>
    <mergeCell ref="B94:C95"/>
    <mergeCell ref="D94:D95"/>
    <mergeCell ref="AC94:AC95"/>
    <mergeCell ref="A96:A97"/>
    <mergeCell ref="B96:C97"/>
    <mergeCell ref="D96:D97"/>
    <mergeCell ref="AC96:AC97"/>
    <mergeCell ref="A80:A81"/>
    <mergeCell ref="B80:C81"/>
    <mergeCell ref="D80:D81"/>
    <mergeCell ref="AC80:AC81"/>
    <mergeCell ref="A82:A83"/>
    <mergeCell ref="B82:C83"/>
    <mergeCell ref="D82:D83"/>
    <mergeCell ref="AC82:AC83"/>
    <mergeCell ref="A84:A85"/>
    <mergeCell ref="B84:C85"/>
    <mergeCell ref="D84:D85"/>
    <mergeCell ref="AC84:AC85"/>
    <mergeCell ref="A68:A69"/>
    <mergeCell ref="B68:C69"/>
    <mergeCell ref="D68:D69"/>
    <mergeCell ref="AC68:AC69"/>
    <mergeCell ref="A86:A87"/>
    <mergeCell ref="B86:C87"/>
    <mergeCell ref="D86:D87"/>
    <mergeCell ref="AC86:AC87"/>
    <mergeCell ref="A72:A73"/>
    <mergeCell ref="B72:C73"/>
    <mergeCell ref="D72:D73"/>
    <mergeCell ref="AC72:AC73"/>
    <mergeCell ref="A74:A75"/>
    <mergeCell ref="B74:C75"/>
    <mergeCell ref="D74:D75"/>
    <mergeCell ref="AC74:AC75"/>
    <mergeCell ref="A76:A77"/>
    <mergeCell ref="B76:C77"/>
    <mergeCell ref="D76:D77"/>
    <mergeCell ref="AC76:AC77"/>
    <mergeCell ref="A78:A79"/>
    <mergeCell ref="B78:C79"/>
    <mergeCell ref="D78:D79"/>
    <mergeCell ref="AC78:AC79"/>
    <mergeCell ref="A62:A63"/>
    <mergeCell ref="B62:C63"/>
    <mergeCell ref="D62:D63"/>
    <mergeCell ref="AC62:AC63"/>
    <mergeCell ref="A64:A65"/>
    <mergeCell ref="B64:C65"/>
    <mergeCell ref="D64:D65"/>
    <mergeCell ref="AC64:AC65"/>
    <mergeCell ref="A66:A67"/>
    <mergeCell ref="B66:C67"/>
    <mergeCell ref="D66:D67"/>
    <mergeCell ref="AC66:AC67"/>
    <mergeCell ref="A50:A51"/>
    <mergeCell ref="B50:C51"/>
    <mergeCell ref="D50:D51"/>
    <mergeCell ref="AC50:AC51"/>
    <mergeCell ref="A52:A53"/>
    <mergeCell ref="B52:C53"/>
    <mergeCell ref="D52:D53"/>
    <mergeCell ref="AC52:AC53"/>
    <mergeCell ref="A70:A71"/>
    <mergeCell ref="B70:C71"/>
    <mergeCell ref="D70:D71"/>
    <mergeCell ref="AC70:AC71"/>
    <mergeCell ref="A56:A57"/>
    <mergeCell ref="B56:C57"/>
    <mergeCell ref="D56:D57"/>
    <mergeCell ref="AC56:AC57"/>
    <mergeCell ref="A58:A59"/>
    <mergeCell ref="B58:C59"/>
    <mergeCell ref="D58:D59"/>
    <mergeCell ref="AC58:AC59"/>
    <mergeCell ref="A60:A61"/>
    <mergeCell ref="B60:C61"/>
    <mergeCell ref="D60:D61"/>
    <mergeCell ref="AC60:AC61"/>
    <mergeCell ref="A30:A31"/>
    <mergeCell ref="B30:C31"/>
    <mergeCell ref="D30:D31"/>
    <mergeCell ref="AC30:AC31"/>
    <mergeCell ref="A54:A55"/>
    <mergeCell ref="B54:C55"/>
    <mergeCell ref="D54:D55"/>
    <mergeCell ref="AC54:AC55"/>
    <mergeCell ref="B40:C41"/>
    <mergeCell ref="D40:D41"/>
    <mergeCell ref="AC40:AC41"/>
    <mergeCell ref="A42:A43"/>
    <mergeCell ref="B42:C43"/>
    <mergeCell ref="D42:D43"/>
    <mergeCell ref="AC42:AC43"/>
    <mergeCell ref="A44:A45"/>
    <mergeCell ref="B44:C45"/>
    <mergeCell ref="D44:D45"/>
    <mergeCell ref="AC44:AC45"/>
    <mergeCell ref="A46:A47"/>
    <mergeCell ref="B46:C47"/>
    <mergeCell ref="D46:D47"/>
    <mergeCell ref="AC46:AC47"/>
    <mergeCell ref="A48:A49"/>
    <mergeCell ref="A40:A41"/>
    <mergeCell ref="A34:A35"/>
    <mergeCell ref="A32:A33"/>
    <mergeCell ref="B32:C33"/>
    <mergeCell ref="D32:D33"/>
    <mergeCell ref="AC32:AC33"/>
    <mergeCell ref="B34:C35"/>
    <mergeCell ref="D34:D35"/>
    <mergeCell ref="AC34:AC35"/>
    <mergeCell ref="A36:A37"/>
    <mergeCell ref="B36:C37"/>
    <mergeCell ref="D36:D37"/>
    <mergeCell ref="AC36:AC37"/>
    <mergeCell ref="A38:A39"/>
    <mergeCell ref="B38:C39"/>
    <mergeCell ref="D38:D39"/>
    <mergeCell ref="AC38:AC39"/>
    <mergeCell ref="A26:A27"/>
    <mergeCell ref="B26:C27"/>
    <mergeCell ref="D26:D27"/>
    <mergeCell ref="AC26:AC27"/>
    <mergeCell ref="A28:A29"/>
    <mergeCell ref="B28:C29"/>
    <mergeCell ref="AC18:AC19"/>
    <mergeCell ref="A20:A21"/>
    <mergeCell ref="B20:C21"/>
    <mergeCell ref="D20:D21"/>
    <mergeCell ref="AC20:AC21"/>
    <mergeCell ref="D28:D29"/>
    <mergeCell ref="A22:A23"/>
    <mergeCell ref="B22:C23"/>
    <mergeCell ref="D22:D23"/>
    <mergeCell ref="AC22:AC23"/>
    <mergeCell ref="A24:A25"/>
    <mergeCell ref="B24:C25"/>
    <mergeCell ref="D24:D25"/>
    <mergeCell ref="AC24:AC25"/>
    <mergeCell ref="AC28:AC29"/>
    <mergeCell ref="A10:A11"/>
    <mergeCell ref="A12:A13"/>
    <mergeCell ref="A18:A19"/>
    <mergeCell ref="B18:C19"/>
    <mergeCell ref="D18:D19"/>
    <mergeCell ref="A1:D5"/>
    <mergeCell ref="A6:A7"/>
    <mergeCell ref="B6:B7"/>
    <mergeCell ref="C6:C7"/>
    <mergeCell ref="D6:D7"/>
    <mergeCell ref="A8:A9"/>
    <mergeCell ref="A14:A15"/>
    <mergeCell ref="B14:C15"/>
    <mergeCell ref="D14:D15"/>
    <mergeCell ref="A16:A17"/>
    <mergeCell ref="B16:C17"/>
    <mergeCell ref="D16:D17"/>
    <mergeCell ref="B8:C9"/>
    <mergeCell ref="D8:D9"/>
    <mergeCell ref="B12:C13"/>
    <mergeCell ref="D12:D13"/>
    <mergeCell ref="H185:K185"/>
    <mergeCell ref="H186:K186"/>
    <mergeCell ref="H187:K187"/>
    <mergeCell ref="B10:C11"/>
    <mergeCell ref="D10:D11"/>
    <mergeCell ref="B48:C49"/>
    <mergeCell ref="D48:D49"/>
    <mergeCell ref="B148:C149"/>
    <mergeCell ref="D148:D149"/>
    <mergeCell ref="H192:K192"/>
    <mergeCell ref="H193:K193"/>
    <mergeCell ref="H194:K194"/>
    <mergeCell ref="H195:K195"/>
    <mergeCell ref="H196:K196"/>
    <mergeCell ref="F197:O197"/>
    <mergeCell ref="Y6:AB6"/>
    <mergeCell ref="AC6:AC7"/>
    <mergeCell ref="AC10:AC11"/>
    <mergeCell ref="S8:T8"/>
    <mergeCell ref="AC8:AC9"/>
    <mergeCell ref="H188:K188"/>
    <mergeCell ref="H189:K189"/>
    <mergeCell ref="E6:H6"/>
    <mergeCell ref="J168:O168"/>
    <mergeCell ref="H190:K190"/>
    <mergeCell ref="H191:K191"/>
    <mergeCell ref="M6:P6"/>
    <mergeCell ref="AC12:AC13"/>
    <mergeCell ref="AC14:AC15"/>
    <mergeCell ref="AC16:AC17"/>
    <mergeCell ref="AC48:AC49"/>
    <mergeCell ref="AC148:AC149"/>
    <mergeCell ref="H184:K184"/>
  </mergeCells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6"/>
  <sheetViews>
    <sheetView topLeftCell="A169" workbookViewId="0">
      <selection activeCell="P172" sqref="P172"/>
    </sheetView>
  </sheetViews>
  <sheetFormatPr defaultRowHeight="15"/>
  <cols>
    <col min="1" max="1" width="12.28515625" customWidth="1"/>
    <col min="2" max="2" width="13.5703125" customWidth="1"/>
    <col min="3" max="3" width="32.140625" bestFit="1" customWidth="1"/>
    <col min="4" max="4" width="9.42578125" customWidth="1"/>
    <col min="7" max="7" width="12.7109375" customWidth="1"/>
    <col min="29" max="29" width="21" customWidth="1"/>
  </cols>
  <sheetData>
    <row r="1" spans="1:29" s="714" customFormat="1" ht="15" customHeight="1">
      <c r="A1" s="1557" t="s">
        <v>7395</v>
      </c>
      <c r="B1" s="1558"/>
      <c r="C1" s="1558"/>
      <c r="D1" s="1559"/>
      <c r="E1" s="1364" t="s">
        <v>16799</v>
      </c>
      <c r="F1" s="1365"/>
      <c r="G1" s="1365"/>
      <c r="H1" s="1365"/>
      <c r="I1" s="1365"/>
      <c r="J1" s="1365"/>
      <c r="K1" s="1365"/>
      <c r="L1" s="1365"/>
      <c r="M1" s="1365"/>
      <c r="N1" s="1365"/>
      <c r="O1" s="1365"/>
      <c r="P1" s="1365"/>
      <c r="Q1" s="1365"/>
      <c r="R1" s="1365"/>
      <c r="S1" s="1365"/>
      <c r="T1" s="1365"/>
      <c r="U1" s="1365"/>
      <c r="V1" s="1365"/>
      <c r="W1" s="1365"/>
      <c r="X1" s="1365"/>
      <c r="Y1" s="1365"/>
      <c r="Z1" s="1365"/>
      <c r="AA1" s="1365"/>
      <c r="AB1" s="1365"/>
      <c r="AC1" s="1366"/>
    </row>
    <row r="2" spans="1:29" s="714" customFormat="1" ht="21.75" customHeight="1">
      <c r="A2" s="1560"/>
      <c r="B2" s="1561"/>
      <c r="C2" s="1561"/>
      <c r="D2" s="1562"/>
      <c r="E2" s="1367"/>
      <c r="F2" s="1368"/>
      <c r="G2" s="1368"/>
      <c r="H2" s="1368"/>
      <c r="I2" s="1368"/>
      <c r="J2" s="1368"/>
      <c r="K2" s="1368"/>
      <c r="L2" s="1368"/>
      <c r="M2" s="1368"/>
      <c r="N2" s="1368"/>
      <c r="O2" s="1368"/>
      <c r="P2" s="1368"/>
      <c r="Q2" s="1368"/>
      <c r="R2" s="1368"/>
      <c r="S2" s="1368"/>
      <c r="T2" s="1368"/>
      <c r="U2" s="1368"/>
      <c r="V2" s="1368"/>
      <c r="W2" s="1368"/>
      <c r="X2" s="1368"/>
      <c r="Y2" s="1368"/>
      <c r="Z2" s="1368"/>
      <c r="AA2" s="1368"/>
      <c r="AB2" s="1368"/>
      <c r="AC2" s="1369"/>
    </row>
    <row r="3" spans="1:29" s="714" customFormat="1" ht="21.75" customHeight="1">
      <c r="A3" s="1560"/>
      <c r="B3" s="1561"/>
      <c r="C3" s="1561"/>
      <c r="D3" s="1562"/>
      <c r="E3" s="1367"/>
      <c r="F3" s="1368"/>
      <c r="G3" s="1368"/>
      <c r="H3" s="1368"/>
      <c r="I3" s="1368"/>
      <c r="J3" s="1368"/>
      <c r="K3" s="1368"/>
      <c r="L3" s="1368"/>
      <c r="M3" s="1368"/>
      <c r="N3" s="1368"/>
      <c r="O3" s="1368"/>
      <c r="P3" s="1368"/>
      <c r="Q3" s="1368"/>
      <c r="R3" s="1368"/>
      <c r="S3" s="1368"/>
      <c r="T3" s="1368"/>
      <c r="U3" s="1368"/>
      <c r="V3" s="1368"/>
      <c r="W3" s="1368"/>
      <c r="X3" s="1368"/>
      <c r="Y3" s="1368"/>
      <c r="Z3" s="1368"/>
      <c r="AA3" s="1368"/>
      <c r="AB3" s="1368"/>
      <c r="AC3" s="1369"/>
    </row>
    <row r="4" spans="1:29" s="714" customFormat="1" ht="21.75" customHeight="1">
      <c r="A4" s="1560"/>
      <c r="B4" s="1561"/>
      <c r="C4" s="1561"/>
      <c r="D4" s="1562"/>
      <c r="E4" s="1367"/>
      <c r="F4" s="1368"/>
      <c r="G4" s="1368"/>
      <c r="H4" s="1368"/>
      <c r="I4" s="1368"/>
      <c r="J4" s="1368"/>
      <c r="K4" s="1368"/>
      <c r="L4" s="1368"/>
      <c r="M4" s="1368"/>
      <c r="N4" s="1368"/>
      <c r="O4" s="1368"/>
      <c r="P4" s="1368"/>
      <c r="Q4" s="1368"/>
      <c r="R4" s="1368"/>
      <c r="S4" s="1368"/>
      <c r="T4" s="1368"/>
      <c r="U4" s="1368"/>
      <c r="V4" s="1368"/>
      <c r="W4" s="1368"/>
      <c r="X4" s="1368"/>
      <c r="Y4" s="1368"/>
      <c r="Z4" s="1368"/>
      <c r="AA4" s="1368"/>
      <c r="AB4" s="1368"/>
      <c r="AC4" s="1369"/>
    </row>
    <row r="5" spans="1:29" s="714" customFormat="1" ht="21.75" customHeight="1" thickBot="1">
      <c r="A5" s="1563"/>
      <c r="B5" s="1564"/>
      <c r="C5" s="1564"/>
      <c r="D5" s="1565"/>
      <c r="E5" s="1370"/>
      <c r="F5" s="1371"/>
      <c r="G5" s="1371"/>
      <c r="H5" s="1371"/>
      <c r="I5" s="1371"/>
      <c r="J5" s="1371"/>
      <c r="K5" s="1371"/>
      <c r="L5" s="1371"/>
      <c r="M5" s="1371"/>
      <c r="N5" s="1371"/>
      <c r="O5" s="1371"/>
      <c r="P5" s="1371"/>
      <c r="Q5" s="1371"/>
      <c r="R5" s="1371"/>
      <c r="S5" s="1371"/>
      <c r="T5" s="1371"/>
      <c r="U5" s="1371"/>
      <c r="V5" s="1371"/>
      <c r="W5" s="1371"/>
      <c r="X5" s="1371"/>
      <c r="Y5" s="1371"/>
      <c r="Z5" s="1371"/>
      <c r="AA5" s="1371"/>
      <c r="AB5" s="1371"/>
      <c r="AC5" s="1372"/>
    </row>
    <row r="6" spans="1:29" s="583" customFormat="1" ht="38.25" customHeight="1">
      <c r="A6" s="1333" t="s">
        <v>7396</v>
      </c>
      <c r="B6" s="1333" t="s">
        <v>7397</v>
      </c>
      <c r="C6" s="1333" t="s">
        <v>7398</v>
      </c>
      <c r="D6" s="1333" t="s">
        <v>7399</v>
      </c>
      <c r="E6" s="1550">
        <v>45839</v>
      </c>
      <c r="F6" s="1550"/>
      <c r="G6" s="1550"/>
      <c r="H6" s="1550"/>
      <c r="I6" s="1550">
        <v>45870</v>
      </c>
      <c r="J6" s="1550"/>
      <c r="K6" s="1550"/>
      <c r="L6" s="1550"/>
      <c r="M6" s="1550">
        <v>45901</v>
      </c>
      <c r="N6" s="1550"/>
      <c r="O6" s="1550"/>
      <c r="P6" s="1550"/>
      <c r="Q6" s="1550">
        <v>45931</v>
      </c>
      <c r="R6" s="1550"/>
      <c r="S6" s="1550"/>
      <c r="T6" s="1550"/>
      <c r="U6" s="1550">
        <v>45962</v>
      </c>
      <c r="V6" s="1550"/>
      <c r="W6" s="1550"/>
      <c r="X6" s="1550"/>
      <c r="Y6" s="1550">
        <v>45992</v>
      </c>
      <c r="Z6" s="1550"/>
      <c r="AA6" s="1550"/>
      <c r="AB6" s="1550"/>
      <c r="AC6" s="1337" t="s">
        <v>7400</v>
      </c>
    </row>
    <row r="7" spans="1:29" s="583" customFormat="1" ht="38.25" customHeight="1" thickBot="1">
      <c r="A7" s="1334"/>
      <c r="B7" s="1334"/>
      <c r="C7" s="1334"/>
      <c r="D7" s="1334"/>
      <c r="E7" s="584" t="s">
        <v>7401</v>
      </c>
      <c r="F7" s="584" t="s">
        <v>7402</v>
      </c>
      <c r="G7" s="584" t="s">
        <v>7403</v>
      </c>
      <c r="H7" s="584" t="s">
        <v>7404</v>
      </c>
      <c r="I7" s="584" t="s">
        <v>7401</v>
      </c>
      <c r="J7" s="584" t="s">
        <v>7402</v>
      </c>
      <c r="K7" s="584" t="s">
        <v>7403</v>
      </c>
      <c r="L7" s="584" t="s">
        <v>7404</v>
      </c>
      <c r="M7" s="584" t="s">
        <v>7401</v>
      </c>
      <c r="N7" s="584" t="s">
        <v>7402</v>
      </c>
      <c r="O7" s="584" t="s">
        <v>7403</v>
      </c>
      <c r="P7" s="584" t="s">
        <v>7404</v>
      </c>
      <c r="Q7" s="584" t="s">
        <v>7401</v>
      </c>
      <c r="R7" s="584" t="s">
        <v>7402</v>
      </c>
      <c r="S7" s="584" t="s">
        <v>7403</v>
      </c>
      <c r="T7" s="584" t="s">
        <v>7404</v>
      </c>
      <c r="U7" s="584" t="s">
        <v>7401</v>
      </c>
      <c r="V7" s="584" t="s">
        <v>7402</v>
      </c>
      <c r="W7" s="584" t="s">
        <v>7403</v>
      </c>
      <c r="X7" s="584" t="s">
        <v>7404</v>
      </c>
      <c r="Y7" s="584" t="s">
        <v>7401</v>
      </c>
      <c r="Z7" s="584" t="s">
        <v>7402</v>
      </c>
      <c r="AA7" s="584" t="s">
        <v>7403</v>
      </c>
      <c r="AB7" s="584" t="s">
        <v>7404</v>
      </c>
      <c r="AC7" s="1259"/>
    </row>
    <row r="8" spans="1:29" s="714" customFormat="1" ht="26.25" customHeight="1" thickTop="1">
      <c r="A8" s="1316" t="s">
        <v>61</v>
      </c>
      <c r="B8" s="1318" t="s">
        <v>7408</v>
      </c>
      <c r="C8" s="1319" t="s">
        <v>7409</v>
      </c>
      <c r="D8" s="1317" t="s">
        <v>7410</v>
      </c>
      <c r="E8" s="585"/>
      <c r="F8" s="585"/>
      <c r="G8" s="1551"/>
      <c r="H8" s="1552"/>
      <c r="I8" s="585"/>
      <c r="J8" s="585"/>
      <c r="K8" s="1551"/>
      <c r="L8" s="1552"/>
      <c r="M8" s="585"/>
      <c r="N8" s="585"/>
      <c r="O8" s="1551"/>
      <c r="P8" s="1552"/>
      <c r="Q8" s="585"/>
      <c r="R8" s="585"/>
      <c r="S8" s="1551"/>
      <c r="T8" s="1552"/>
      <c r="U8" s="585"/>
      <c r="V8" s="585"/>
      <c r="W8" s="585"/>
      <c r="X8" s="585"/>
      <c r="Y8" s="585"/>
      <c r="Z8" s="585"/>
      <c r="AA8" s="585"/>
      <c r="AB8" s="585"/>
      <c r="AC8" s="1322"/>
    </row>
    <row r="9" spans="1:29" s="714" customFormat="1" ht="26.25" customHeight="1">
      <c r="A9" s="1317"/>
      <c r="B9" s="1320"/>
      <c r="C9" s="1321"/>
      <c r="D9" s="125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  <c r="X9" s="586"/>
      <c r="Y9" s="586"/>
      <c r="Z9" s="586"/>
      <c r="AA9" s="586"/>
      <c r="AB9" s="586"/>
      <c r="AC9" s="1323"/>
    </row>
    <row r="10" spans="1:29" s="714" customFormat="1" ht="20.25" customHeight="1">
      <c r="A10" s="1256">
        <v>1</v>
      </c>
      <c r="B10" s="1256" t="s">
        <v>7657</v>
      </c>
      <c r="C10" s="1256"/>
      <c r="D10" s="1317" t="s">
        <v>7410</v>
      </c>
      <c r="E10" s="585"/>
      <c r="F10" s="585"/>
      <c r="G10" s="585"/>
      <c r="H10" s="585"/>
      <c r="I10" s="585"/>
      <c r="J10" s="585"/>
      <c r="K10" s="585"/>
      <c r="L10" s="585"/>
      <c r="M10" s="585"/>
      <c r="N10" s="585"/>
      <c r="O10" s="585"/>
      <c r="P10" s="585"/>
      <c r="Q10" s="585"/>
      <c r="R10" s="585"/>
      <c r="S10" s="585"/>
      <c r="T10" s="585"/>
      <c r="U10" s="585"/>
      <c r="V10" s="585"/>
      <c r="W10" s="585"/>
      <c r="X10" s="585"/>
      <c r="Y10" s="585"/>
      <c r="Z10" s="585"/>
      <c r="AA10" s="585"/>
      <c r="AB10" s="585"/>
      <c r="AC10" s="1322"/>
    </row>
    <row r="11" spans="1:29" s="714" customFormat="1" ht="20.25" customHeight="1">
      <c r="A11" s="1256"/>
      <c r="B11" s="1256"/>
      <c r="C11" s="1256"/>
      <c r="D11" s="1256"/>
      <c r="E11" s="586"/>
      <c r="F11" s="586"/>
      <c r="G11" s="586"/>
      <c r="H11" s="586"/>
      <c r="I11" s="586"/>
      <c r="J11" s="586"/>
      <c r="K11" s="586"/>
      <c r="L11" s="586"/>
      <c r="M11" s="586"/>
      <c r="N11" s="586"/>
      <c r="O11" s="586"/>
      <c r="P11" s="586"/>
      <c r="Q11" s="586"/>
      <c r="R11" s="586"/>
      <c r="S11" s="586"/>
      <c r="T11" s="586"/>
      <c r="U11" s="586"/>
      <c r="V11" s="586"/>
      <c r="W11" s="586"/>
      <c r="X11" s="586"/>
      <c r="Y11" s="586"/>
      <c r="Z11" s="586"/>
      <c r="AA11" s="586"/>
      <c r="AB11" s="586"/>
      <c r="AC11" s="1323"/>
    </row>
    <row r="12" spans="1:29" s="714" customFormat="1" ht="20.25" customHeight="1">
      <c r="A12" s="1317">
        <v>2</v>
      </c>
      <c r="B12" s="1256" t="s">
        <v>7658</v>
      </c>
      <c r="C12" s="1256"/>
      <c r="D12" s="1317" t="s">
        <v>7410</v>
      </c>
      <c r="E12" s="585"/>
      <c r="F12" s="585"/>
      <c r="G12" s="585"/>
      <c r="H12" s="585"/>
      <c r="I12" s="585"/>
      <c r="J12" s="585"/>
      <c r="K12" s="585"/>
      <c r="L12" s="585"/>
      <c r="M12" s="585"/>
      <c r="N12" s="585"/>
      <c r="O12" s="585"/>
      <c r="P12" s="585"/>
      <c r="Q12" s="585"/>
      <c r="R12" s="585"/>
      <c r="S12" s="585"/>
      <c r="T12" s="585"/>
      <c r="U12" s="585"/>
      <c r="V12" s="585"/>
      <c r="W12" s="585"/>
      <c r="X12" s="585"/>
      <c r="Y12" s="585"/>
      <c r="Z12" s="585"/>
      <c r="AA12" s="585"/>
      <c r="AB12" s="585"/>
      <c r="AC12" s="1322"/>
    </row>
    <row r="13" spans="1:29" s="714" customFormat="1" ht="20.25" customHeight="1">
      <c r="A13" s="1256"/>
      <c r="B13" s="1256"/>
      <c r="C13" s="1256"/>
      <c r="D13" s="125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1323"/>
    </row>
    <row r="14" spans="1:29" s="714" customFormat="1" ht="20.25" customHeight="1">
      <c r="A14" s="1256">
        <v>3</v>
      </c>
      <c r="B14" s="1256" t="s">
        <v>7659</v>
      </c>
      <c r="C14" s="1256"/>
      <c r="D14" s="1317" t="s">
        <v>7410</v>
      </c>
      <c r="E14" s="585"/>
      <c r="F14" s="585"/>
      <c r="G14" s="585"/>
      <c r="H14" s="585"/>
      <c r="I14" s="585"/>
      <c r="J14" s="585"/>
      <c r="K14" s="585"/>
      <c r="L14" s="585"/>
      <c r="M14" s="585"/>
      <c r="N14" s="585"/>
      <c r="O14" s="585"/>
      <c r="P14" s="585"/>
      <c r="Q14" s="585"/>
      <c r="R14" s="585"/>
      <c r="S14" s="585"/>
      <c r="T14" s="585"/>
      <c r="U14" s="585"/>
      <c r="V14" s="585"/>
      <c r="W14" s="585"/>
      <c r="X14" s="585"/>
      <c r="Y14" s="585"/>
      <c r="Z14" s="585"/>
      <c r="AA14" s="585"/>
      <c r="AB14" s="585"/>
      <c r="AC14" s="1322"/>
    </row>
    <row r="15" spans="1:29" s="714" customFormat="1" ht="20.25" customHeight="1">
      <c r="A15" s="1256"/>
      <c r="B15" s="1256"/>
      <c r="C15" s="1256"/>
      <c r="D15" s="1256"/>
      <c r="E15" s="586"/>
      <c r="F15" s="586"/>
      <c r="G15" s="586"/>
      <c r="H15" s="586"/>
      <c r="I15" s="586"/>
      <c r="J15" s="586"/>
      <c r="K15" s="586"/>
      <c r="L15" s="586"/>
      <c r="M15" s="586"/>
      <c r="N15" s="586"/>
      <c r="O15" s="586"/>
      <c r="P15" s="586"/>
      <c r="Q15" s="586"/>
      <c r="R15" s="586"/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1323"/>
    </row>
    <row r="16" spans="1:29" s="714" customFormat="1" ht="20.25" customHeight="1">
      <c r="A16" s="1317">
        <v>4</v>
      </c>
      <c r="B16" s="1256" t="s">
        <v>7660</v>
      </c>
      <c r="C16" s="1256"/>
      <c r="D16" s="1317" t="s">
        <v>7410</v>
      </c>
      <c r="E16" s="585"/>
      <c r="F16" s="585"/>
      <c r="G16" s="585"/>
      <c r="H16" s="585"/>
      <c r="I16" s="585"/>
      <c r="J16" s="585"/>
      <c r="K16" s="585"/>
      <c r="L16" s="585"/>
      <c r="M16" s="585"/>
      <c r="N16" s="585"/>
      <c r="O16" s="585"/>
      <c r="P16" s="585"/>
      <c r="Q16" s="585"/>
      <c r="R16" s="585"/>
      <c r="S16" s="585"/>
      <c r="T16" s="585"/>
      <c r="U16" s="585"/>
      <c r="V16" s="585"/>
      <c r="W16" s="585"/>
      <c r="X16" s="585"/>
      <c r="Y16" s="585"/>
      <c r="Z16" s="585"/>
      <c r="AA16" s="585"/>
      <c r="AB16" s="585"/>
      <c r="AC16" s="1322"/>
    </row>
    <row r="17" spans="1:29" s="714" customFormat="1" ht="20.25" customHeight="1">
      <c r="A17" s="1256"/>
      <c r="B17" s="1256"/>
      <c r="C17" s="1256"/>
      <c r="D17" s="125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586"/>
      <c r="R17" s="586"/>
      <c r="S17" s="586"/>
      <c r="T17" s="586"/>
      <c r="U17" s="586"/>
      <c r="V17" s="586"/>
      <c r="W17" s="586"/>
      <c r="X17" s="586"/>
      <c r="Y17" s="586"/>
      <c r="Z17" s="586"/>
      <c r="AA17" s="586"/>
      <c r="AB17" s="586"/>
      <c r="AC17" s="1323"/>
    </row>
    <row r="18" spans="1:29" s="714" customFormat="1" ht="20.25" customHeight="1">
      <c r="A18" s="1256">
        <v>5</v>
      </c>
      <c r="B18" s="1256" t="s">
        <v>7661</v>
      </c>
      <c r="C18" s="1256"/>
      <c r="D18" s="1317" t="s">
        <v>7410</v>
      </c>
      <c r="E18" s="585"/>
      <c r="F18" s="585"/>
      <c r="G18" s="585"/>
      <c r="H18" s="585"/>
      <c r="I18" s="585"/>
      <c r="J18" s="585"/>
      <c r="K18" s="585"/>
      <c r="L18" s="585"/>
      <c r="M18" s="585"/>
      <c r="N18" s="585"/>
      <c r="O18" s="585"/>
      <c r="P18" s="585"/>
      <c r="Q18" s="585"/>
      <c r="R18" s="585"/>
      <c r="S18" s="585"/>
      <c r="T18" s="585"/>
      <c r="U18" s="585"/>
      <c r="V18" s="585"/>
      <c r="W18" s="585"/>
      <c r="X18" s="585"/>
      <c r="Y18" s="585"/>
      <c r="Z18" s="585"/>
      <c r="AA18" s="585"/>
      <c r="AB18" s="585"/>
      <c r="AC18" s="1322"/>
    </row>
    <row r="19" spans="1:29" s="714" customFormat="1" ht="20.25" customHeight="1">
      <c r="A19" s="1256"/>
      <c r="B19" s="1256"/>
      <c r="C19" s="1256"/>
      <c r="D19" s="1256"/>
      <c r="E19" s="586"/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  <c r="X19" s="586"/>
      <c r="Y19" s="586"/>
      <c r="Z19" s="586"/>
      <c r="AA19" s="586"/>
      <c r="AB19" s="586"/>
      <c r="AC19" s="1323"/>
    </row>
    <row r="20" spans="1:29" s="714" customFormat="1" ht="20.25" customHeight="1">
      <c r="A20" s="1317">
        <v>6</v>
      </c>
      <c r="B20" s="1256" t="s">
        <v>7662</v>
      </c>
      <c r="C20" s="1256"/>
      <c r="D20" s="1317" t="s">
        <v>7410</v>
      </c>
      <c r="E20" s="585"/>
      <c r="F20" s="585"/>
      <c r="G20" s="585"/>
      <c r="H20" s="585"/>
      <c r="I20" s="585"/>
      <c r="J20" s="585"/>
      <c r="K20" s="585"/>
      <c r="L20" s="585"/>
      <c r="M20" s="585"/>
      <c r="N20" s="585"/>
      <c r="O20" s="585"/>
      <c r="P20" s="585"/>
      <c r="Q20" s="585"/>
      <c r="R20" s="585"/>
      <c r="S20" s="585"/>
      <c r="T20" s="585"/>
      <c r="U20" s="585"/>
      <c r="V20" s="585"/>
      <c r="W20" s="585"/>
      <c r="X20" s="585"/>
      <c r="Y20" s="585"/>
      <c r="Z20" s="585"/>
      <c r="AA20" s="585"/>
      <c r="AB20" s="585"/>
      <c r="AC20" s="1322"/>
    </row>
    <row r="21" spans="1:29" s="714" customFormat="1" ht="20.25" customHeight="1">
      <c r="A21" s="1256"/>
      <c r="B21" s="1256"/>
      <c r="C21" s="1256"/>
      <c r="D21" s="1256"/>
      <c r="E21" s="586"/>
      <c r="F21" s="586"/>
      <c r="G21" s="586"/>
      <c r="H21" s="586"/>
      <c r="I21" s="586"/>
      <c r="J21" s="586"/>
      <c r="K21" s="586"/>
      <c r="L21" s="586"/>
      <c r="M21" s="586"/>
      <c r="N21" s="586"/>
      <c r="O21" s="586"/>
      <c r="P21" s="586"/>
      <c r="Q21" s="586"/>
      <c r="R21" s="586"/>
      <c r="S21" s="586"/>
      <c r="T21" s="586"/>
      <c r="U21" s="586"/>
      <c r="V21" s="586"/>
      <c r="W21" s="586"/>
      <c r="X21" s="586"/>
      <c r="Y21" s="586"/>
      <c r="Z21" s="586"/>
      <c r="AA21" s="586"/>
      <c r="AB21" s="586"/>
      <c r="AC21" s="1323"/>
    </row>
    <row r="22" spans="1:29" s="714" customFormat="1" ht="20.25" customHeight="1">
      <c r="A22" s="1256">
        <v>7</v>
      </c>
      <c r="B22" s="1256" t="s">
        <v>7663</v>
      </c>
      <c r="C22" s="1256"/>
      <c r="D22" s="1317" t="s">
        <v>7410</v>
      </c>
      <c r="E22" s="585"/>
      <c r="F22" s="585"/>
      <c r="G22" s="585"/>
      <c r="H22" s="585"/>
      <c r="I22" s="585"/>
      <c r="J22" s="585"/>
      <c r="K22" s="585"/>
      <c r="L22" s="585"/>
      <c r="M22" s="585"/>
      <c r="N22" s="585"/>
      <c r="O22" s="585"/>
      <c r="P22" s="585"/>
      <c r="Q22" s="585"/>
      <c r="R22" s="585"/>
      <c r="S22" s="585"/>
      <c r="T22" s="585"/>
      <c r="U22" s="585"/>
      <c r="V22" s="585"/>
      <c r="W22" s="585"/>
      <c r="X22" s="585"/>
      <c r="Y22" s="585"/>
      <c r="Z22" s="585"/>
      <c r="AA22" s="585"/>
      <c r="AB22" s="585"/>
      <c r="AC22" s="1322"/>
    </row>
    <row r="23" spans="1:29" s="714" customFormat="1" ht="20.25" customHeight="1">
      <c r="A23" s="1256"/>
      <c r="B23" s="1256"/>
      <c r="C23" s="1256"/>
      <c r="D23" s="1256"/>
      <c r="E23" s="586"/>
      <c r="F23" s="586"/>
      <c r="G23" s="586"/>
      <c r="H23" s="586"/>
      <c r="I23" s="586"/>
      <c r="J23" s="586"/>
      <c r="K23" s="586"/>
      <c r="L23" s="586"/>
      <c r="M23" s="586"/>
      <c r="N23" s="586"/>
      <c r="O23" s="586"/>
      <c r="P23" s="586"/>
      <c r="Q23" s="586"/>
      <c r="R23" s="586"/>
      <c r="S23" s="586"/>
      <c r="T23" s="586"/>
      <c r="U23" s="586"/>
      <c r="V23" s="586"/>
      <c r="W23" s="586"/>
      <c r="X23" s="586"/>
      <c r="Y23" s="586"/>
      <c r="Z23" s="586"/>
      <c r="AA23" s="586"/>
      <c r="AB23" s="586"/>
      <c r="AC23" s="1323"/>
    </row>
    <row r="24" spans="1:29" s="714" customFormat="1" ht="20.25" customHeight="1">
      <c r="A24" s="1317">
        <v>8</v>
      </c>
      <c r="B24" s="1256" t="s">
        <v>7668</v>
      </c>
      <c r="C24" s="1256"/>
      <c r="D24" s="1317" t="s">
        <v>7410</v>
      </c>
      <c r="E24" s="585"/>
      <c r="F24" s="585"/>
      <c r="G24" s="585"/>
      <c r="H24" s="585"/>
      <c r="I24" s="585"/>
      <c r="J24" s="585"/>
      <c r="K24" s="585"/>
      <c r="L24" s="585"/>
      <c r="M24" s="585"/>
      <c r="N24" s="585"/>
      <c r="O24" s="585"/>
      <c r="P24" s="585"/>
      <c r="Q24" s="585"/>
      <c r="R24" s="585"/>
      <c r="S24" s="585"/>
      <c r="T24" s="585"/>
      <c r="U24" s="585"/>
      <c r="V24" s="585"/>
      <c r="W24" s="585"/>
      <c r="X24" s="585"/>
      <c r="Y24" s="585"/>
      <c r="Z24" s="585"/>
      <c r="AA24" s="585"/>
      <c r="AB24" s="585"/>
      <c r="AC24" s="1322"/>
    </row>
    <row r="25" spans="1:29" s="714" customFormat="1" ht="20.25" customHeight="1">
      <c r="A25" s="1256"/>
      <c r="B25" s="1256"/>
      <c r="C25" s="1256"/>
      <c r="D25" s="125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  <c r="X25" s="586"/>
      <c r="Y25" s="586"/>
      <c r="Z25" s="586"/>
      <c r="AA25" s="586"/>
      <c r="AB25" s="586"/>
      <c r="AC25" s="1323"/>
    </row>
    <row r="26" spans="1:29" s="714" customFormat="1" ht="20.25" customHeight="1">
      <c r="A26" s="1256">
        <v>9</v>
      </c>
      <c r="B26" s="1256" t="s">
        <v>12151</v>
      </c>
      <c r="C26" s="1256"/>
      <c r="D26" s="1317" t="s">
        <v>7410</v>
      </c>
      <c r="E26" s="585"/>
      <c r="F26" s="585"/>
      <c r="G26" s="585"/>
      <c r="H26" s="585"/>
      <c r="I26" s="585"/>
      <c r="J26" s="585"/>
      <c r="K26" s="585"/>
      <c r="L26" s="585"/>
      <c r="M26" s="585"/>
      <c r="N26" s="585"/>
      <c r="O26" s="585"/>
      <c r="P26" s="585"/>
      <c r="Q26" s="585"/>
      <c r="R26" s="585"/>
      <c r="S26" s="585"/>
      <c r="T26" s="585"/>
      <c r="U26" s="585"/>
      <c r="V26" s="585"/>
      <c r="W26" s="585"/>
      <c r="X26" s="585"/>
      <c r="Y26" s="585"/>
      <c r="Z26" s="585"/>
      <c r="AA26" s="585"/>
      <c r="AB26" s="585"/>
      <c r="AC26" s="1322"/>
    </row>
    <row r="27" spans="1:29" s="714" customFormat="1" ht="20.25" customHeight="1">
      <c r="A27" s="1256"/>
      <c r="B27" s="1256"/>
      <c r="C27" s="1256"/>
      <c r="D27" s="1256"/>
      <c r="E27" s="586"/>
      <c r="F27" s="586"/>
      <c r="G27" s="586"/>
      <c r="H27" s="586"/>
      <c r="I27" s="586"/>
      <c r="J27" s="586"/>
      <c r="K27" s="586"/>
      <c r="L27" s="586"/>
      <c r="M27" s="586"/>
      <c r="N27" s="586"/>
      <c r="O27" s="586"/>
      <c r="P27" s="586"/>
      <c r="Q27" s="586"/>
      <c r="R27" s="586"/>
      <c r="S27" s="586"/>
      <c r="T27" s="586"/>
      <c r="U27" s="586"/>
      <c r="V27" s="586"/>
      <c r="W27" s="586"/>
      <c r="X27" s="586"/>
      <c r="Y27" s="586"/>
      <c r="Z27" s="586"/>
      <c r="AA27" s="586"/>
      <c r="AB27" s="586"/>
      <c r="AC27" s="1323"/>
    </row>
    <row r="28" spans="1:29" s="714" customFormat="1" ht="20.25" customHeight="1">
      <c r="A28" s="1317">
        <v>10</v>
      </c>
      <c r="B28" s="1256" t="s">
        <v>7670</v>
      </c>
      <c r="C28" s="1256"/>
      <c r="D28" s="1317" t="s">
        <v>7410</v>
      </c>
      <c r="E28" s="585"/>
      <c r="F28" s="585"/>
      <c r="G28" s="585"/>
      <c r="H28" s="585"/>
      <c r="I28" s="585"/>
      <c r="J28" s="585"/>
      <c r="K28" s="585"/>
      <c r="L28" s="585"/>
      <c r="M28" s="585"/>
      <c r="N28" s="585"/>
      <c r="O28" s="585"/>
      <c r="P28" s="585"/>
      <c r="Q28" s="585"/>
      <c r="R28" s="585"/>
      <c r="S28" s="585"/>
      <c r="T28" s="585"/>
      <c r="U28" s="585"/>
      <c r="V28" s="585"/>
      <c r="W28" s="585"/>
      <c r="X28" s="585"/>
      <c r="Y28" s="585"/>
      <c r="Z28" s="585"/>
      <c r="AA28" s="585"/>
      <c r="AB28" s="585"/>
      <c r="AC28" s="1322"/>
    </row>
    <row r="29" spans="1:29" s="714" customFormat="1" ht="20.25" customHeight="1">
      <c r="A29" s="1256"/>
      <c r="B29" s="1256"/>
      <c r="C29" s="1256"/>
      <c r="D29" s="1256"/>
      <c r="E29" s="586"/>
      <c r="F29" s="586"/>
      <c r="G29" s="586"/>
      <c r="H29" s="586"/>
      <c r="I29" s="586"/>
      <c r="J29" s="586"/>
      <c r="K29" s="586"/>
      <c r="L29" s="586"/>
      <c r="M29" s="586"/>
      <c r="N29" s="586"/>
      <c r="O29" s="586"/>
      <c r="P29" s="586"/>
      <c r="Q29" s="586"/>
      <c r="R29" s="586"/>
      <c r="S29" s="586"/>
      <c r="T29" s="586"/>
      <c r="U29" s="586"/>
      <c r="V29" s="586"/>
      <c r="W29" s="586"/>
      <c r="X29" s="586"/>
      <c r="Y29" s="586"/>
      <c r="Z29" s="586"/>
      <c r="AA29" s="586"/>
      <c r="AB29" s="586"/>
      <c r="AC29" s="1323"/>
    </row>
    <row r="30" spans="1:29" s="714" customFormat="1" ht="20.25" customHeight="1">
      <c r="A30" s="1256">
        <v>11</v>
      </c>
      <c r="B30" s="1256" t="s">
        <v>7669</v>
      </c>
      <c r="C30" s="1256"/>
      <c r="D30" s="1317" t="s">
        <v>7410</v>
      </c>
      <c r="E30" s="585"/>
      <c r="F30" s="585"/>
      <c r="G30" s="585"/>
      <c r="H30" s="585"/>
      <c r="I30" s="585"/>
      <c r="J30" s="585"/>
      <c r="K30" s="585"/>
      <c r="L30" s="585"/>
      <c r="M30" s="585"/>
      <c r="N30" s="585"/>
      <c r="O30" s="585"/>
      <c r="P30" s="585"/>
      <c r="Q30" s="585"/>
      <c r="R30" s="585"/>
      <c r="S30" s="585"/>
      <c r="T30" s="585"/>
      <c r="U30" s="585"/>
      <c r="V30" s="585"/>
      <c r="W30" s="585"/>
      <c r="X30" s="585"/>
      <c r="Y30" s="585"/>
      <c r="Z30" s="585"/>
      <c r="AA30" s="585"/>
      <c r="AB30" s="585"/>
      <c r="AC30" s="1322"/>
    </row>
    <row r="31" spans="1:29" s="714" customFormat="1" ht="20.25" customHeight="1">
      <c r="A31" s="1256"/>
      <c r="B31" s="1256"/>
      <c r="C31" s="1256"/>
      <c r="D31" s="1256"/>
      <c r="E31" s="586"/>
      <c r="F31" s="586"/>
      <c r="G31" s="586"/>
      <c r="H31" s="586"/>
      <c r="I31" s="586"/>
      <c r="J31" s="586"/>
      <c r="K31" s="586"/>
      <c r="L31" s="586"/>
      <c r="M31" s="586"/>
      <c r="N31" s="586"/>
      <c r="O31" s="586"/>
      <c r="P31" s="586"/>
      <c r="Q31" s="586"/>
      <c r="R31" s="586"/>
      <c r="S31" s="586"/>
      <c r="T31" s="586"/>
      <c r="U31" s="586"/>
      <c r="V31" s="586"/>
      <c r="W31" s="586"/>
      <c r="X31" s="586"/>
      <c r="Y31" s="586"/>
      <c r="Z31" s="586"/>
      <c r="AA31" s="586"/>
      <c r="AB31" s="586"/>
      <c r="AC31" s="1323"/>
    </row>
    <row r="32" spans="1:29" s="714" customFormat="1" ht="20.25" customHeight="1">
      <c r="A32" s="1317">
        <v>12</v>
      </c>
      <c r="B32" s="1256" t="s">
        <v>7675</v>
      </c>
      <c r="C32" s="1256"/>
      <c r="D32" s="1317" t="s">
        <v>7410</v>
      </c>
      <c r="E32" s="585"/>
      <c r="F32" s="585"/>
      <c r="G32" s="585"/>
      <c r="H32" s="585"/>
      <c r="I32" s="585"/>
      <c r="J32" s="585"/>
      <c r="K32" s="585"/>
      <c r="L32" s="585"/>
      <c r="M32" s="585"/>
      <c r="N32" s="585"/>
      <c r="O32" s="585"/>
      <c r="P32" s="585"/>
      <c r="Q32" s="585"/>
      <c r="R32" s="585"/>
      <c r="S32" s="585"/>
      <c r="T32" s="585"/>
      <c r="U32" s="585"/>
      <c r="V32" s="585"/>
      <c r="W32" s="585"/>
      <c r="X32" s="585"/>
      <c r="Y32" s="585"/>
      <c r="Z32" s="585"/>
      <c r="AA32" s="585"/>
      <c r="AB32" s="585"/>
      <c r="AC32" s="1322"/>
    </row>
    <row r="33" spans="1:29" s="714" customFormat="1" ht="20.25" customHeight="1">
      <c r="A33" s="1256"/>
      <c r="B33" s="1256"/>
      <c r="C33" s="1256"/>
      <c r="D33" s="1256"/>
      <c r="E33" s="586"/>
      <c r="F33" s="586"/>
      <c r="G33" s="586"/>
      <c r="H33" s="586"/>
      <c r="I33" s="586"/>
      <c r="J33" s="586"/>
      <c r="K33" s="586"/>
      <c r="L33" s="586"/>
      <c r="M33" s="586"/>
      <c r="N33" s="586"/>
      <c r="O33" s="586"/>
      <c r="P33" s="586"/>
      <c r="Q33" s="586"/>
      <c r="R33" s="586"/>
      <c r="S33" s="586"/>
      <c r="T33" s="586"/>
      <c r="U33" s="586"/>
      <c r="V33" s="586"/>
      <c r="W33" s="586"/>
      <c r="X33" s="586"/>
      <c r="Y33" s="586"/>
      <c r="Z33" s="586"/>
      <c r="AA33" s="586"/>
      <c r="AB33" s="586"/>
      <c r="AC33" s="1323"/>
    </row>
    <row r="34" spans="1:29" s="714" customFormat="1" ht="20.25" customHeight="1">
      <c r="A34" s="1256">
        <v>13</v>
      </c>
      <c r="B34" s="1256" t="s">
        <v>7687</v>
      </c>
      <c r="C34" s="1256"/>
      <c r="D34" s="1317" t="s">
        <v>7410</v>
      </c>
      <c r="E34" s="585"/>
      <c r="F34" s="585"/>
      <c r="G34" s="585"/>
      <c r="H34" s="585"/>
      <c r="I34" s="585"/>
      <c r="J34" s="585"/>
      <c r="K34" s="585"/>
      <c r="L34" s="585"/>
      <c r="M34" s="585"/>
      <c r="N34" s="585"/>
      <c r="O34" s="585"/>
      <c r="P34" s="585"/>
      <c r="Q34" s="585"/>
      <c r="R34" s="585"/>
      <c r="S34" s="585"/>
      <c r="T34" s="585"/>
      <c r="U34" s="585"/>
      <c r="V34" s="585"/>
      <c r="W34" s="585"/>
      <c r="X34" s="585"/>
      <c r="Y34" s="585"/>
      <c r="Z34" s="585"/>
      <c r="AA34" s="585"/>
      <c r="AB34" s="585"/>
      <c r="AC34" s="1322"/>
    </row>
    <row r="35" spans="1:29" s="714" customFormat="1" ht="20.25" customHeight="1">
      <c r="A35" s="1256"/>
      <c r="B35" s="1256"/>
      <c r="C35" s="1256"/>
      <c r="D35" s="1256"/>
      <c r="E35" s="586"/>
      <c r="F35" s="586"/>
      <c r="G35" s="586"/>
      <c r="H35" s="586"/>
      <c r="I35" s="586"/>
      <c r="J35" s="586"/>
      <c r="K35" s="586"/>
      <c r="L35" s="586"/>
      <c r="M35" s="586"/>
      <c r="N35" s="586"/>
      <c r="O35" s="586"/>
      <c r="P35" s="586"/>
      <c r="Q35" s="586"/>
      <c r="R35" s="586"/>
      <c r="S35" s="586"/>
      <c r="T35" s="586"/>
      <c r="U35" s="586"/>
      <c r="V35" s="586"/>
      <c r="W35" s="586"/>
      <c r="X35" s="586"/>
      <c r="Y35" s="586"/>
      <c r="Z35" s="586"/>
      <c r="AA35" s="586"/>
      <c r="AB35" s="586"/>
      <c r="AC35" s="1323"/>
    </row>
    <row r="36" spans="1:29" s="714" customFormat="1" ht="20.25" customHeight="1">
      <c r="A36" s="1317">
        <v>14</v>
      </c>
      <c r="B36" s="1256" t="s">
        <v>7672</v>
      </c>
      <c r="C36" s="1256"/>
      <c r="D36" s="1317" t="s">
        <v>7410</v>
      </c>
      <c r="E36" s="585"/>
      <c r="F36" s="585"/>
      <c r="G36" s="585"/>
      <c r="H36" s="585"/>
      <c r="I36" s="585"/>
      <c r="J36" s="585"/>
      <c r="K36" s="585"/>
      <c r="L36" s="585"/>
      <c r="M36" s="585"/>
      <c r="N36" s="585"/>
      <c r="O36" s="585"/>
      <c r="P36" s="585"/>
      <c r="Q36" s="585"/>
      <c r="R36" s="585"/>
      <c r="S36" s="585"/>
      <c r="T36" s="585"/>
      <c r="U36" s="585"/>
      <c r="V36" s="585"/>
      <c r="W36" s="585"/>
      <c r="X36" s="585"/>
      <c r="Y36" s="585"/>
      <c r="Z36" s="585"/>
      <c r="AA36" s="585"/>
      <c r="AB36" s="585"/>
      <c r="AC36" s="1322"/>
    </row>
    <row r="37" spans="1:29" s="714" customFormat="1" ht="20.25" customHeight="1">
      <c r="A37" s="1256"/>
      <c r="B37" s="1256"/>
      <c r="C37" s="1256"/>
      <c r="D37" s="125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  <c r="X37" s="586"/>
      <c r="Y37" s="586"/>
      <c r="Z37" s="586"/>
      <c r="AA37" s="586"/>
      <c r="AB37" s="586"/>
      <c r="AC37" s="1323"/>
    </row>
    <row r="38" spans="1:29" s="714" customFormat="1" ht="20.25" customHeight="1">
      <c r="A38" s="1256">
        <v>15</v>
      </c>
      <c r="B38" s="1256" t="s">
        <v>7674</v>
      </c>
      <c r="C38" s="1256"/>
      <c r="D38" s="1317" t="s">
        <v>7410</v>
      </c>
      <c r="E38" s="585"/>
      <c r="F38" s="585"/>
      <c r="G38" s="585"/>
      <c r="H38" s="585"/>
      <c r="I38" s="585"/>
      <c r="J38" s="585"/>
      <c r="K38" s="585"/>
      <c r="L38" s="585"/>
      <c r="M38" s="585"/>
      <c r="N38" s="585"/>
      <c r="O38" s="585"/>
      <c r="P38" s="585"/>
      <c r="Q38" s="585"/>
      <c r="R38" s="585"/>
      <c r="S38" s="585"/>
      <c r="T38" s="585"/>
      <c r="U38" s="585"/>
      <c r="V38" s="585"/>
      <c r="W38" s="585"/>
      <c r="X38" s="585"/>
      <c r="Y38" s="585"/>
      <c r="Z38" s="585"/>
      <c r="AA38" s="585"/>
      <c r="AB38" s="585"/>
      <c r="AC38" s="1322"/>
    </row>
    <row r="39" spans="1:29" s="714" customFormat="1" ht="20.25" customHeight="1">
      <c r="A39" s="1256"/>
      <c r="B39" s="1256"/>
      <c r="C39" s="1256"/>
      <c r="D39" s="1256"/>
      <c r="E39" s="586"/>
      <c r="F39" s="586"/>
      <c r="G39" s="586"/>
      <c r="H39" s="586"/>
      <c r="I39" s="586"/>
      <c r="J39" s="586"/>
      <c r="K39" s="586"/>
      <c r="L39" s="586"/>
      <c r="M39" s="586"/>
      <c r="N39" s="586"/>
      <c r="O39" s="586"/>
      <c r="P39" s="586"/>
      <c r="Q39" s="586"/>
      <c r="R39" s="586"/>
      <c r="S39" s="586"/>
      <c r="T39" s="586"/>
      <c r="U39" s="586"/>
      <c r="V39" s="586"/>
      <c r="W39" s="586"/>
      <c r="X39" s="586"/>
      <c r="Y39" s="586"/>
      <c r="Z39" s="586"/>
      <c r="AA39" s="586"/>
      <c r="AB39" s="586"/>
      <c r="AC39" s="1323"/>
    </row>
    <row r="40" spans="1:29" s="714" customFormat="1" ht="20.25" customHeight="1">
      <c r="A40" s="1317">
        <v>16</v>
      </c>
      <c r="B40" s="1256" t="s">
        <v>7692</v>
      </c>
      <c r="C40" s="1256"/>
      <c r="D40" s="1317" t="s">
        <v>7410</v>
      </c>
      <c r="E40" s="585"/>
      <c r="F40" s="585"/>
      <c r="G40" s="585"/>
      <c r="H40" s="585"/>
      <c r="I40" s="585"/>
      <c r="J40" s="585"/>
      <c r="K40" s="585"/>
      <c r="L40" s="585"/>
      <c r="M40" s="585"/>
      <c r="N40" s="585"/>
      <c r="O40" s="585"/>
      <c r="P40" s="585"/>
      <c r="Q40" s="585"/>
      <c r="R40" s="585"/>
      <c r="S40" s="585"/>
      <c r="T40" s="585"/>
      <c r="U40" s="585"/>
      <c r="V40" s="585"/>
      <c r="W40" s="585"/>
      <c r="X40" s="585"/>
      <c r="Y40" s="585"/>
      <c r="Z40" s="585"/>
      <c r="AA40" s="585"/>
      <c r="AB40" s="585"/>
      <c r="AC40" s="1322"/>
    </row>
    <row r="41" spans="1:29" s="714" customFormat="1" ht="20.25" customHeight="1">
      <c r="A41" s="1256"/>
      <c r="B41" s="1256"/>
      <c r="C41" s="1256"/>
      <c r="D41" s="1256"/>
      <c r="E41" s="586"/>
      <c r="F41" s="586"/>
      <c r="G41" s="586"/>
      <c r="H41" s="586"/>
      <c r="I41" s="586"/>
      <c r="J41" s="586"/>
      <c r="K41" s="586"/>
      <c r="L41" s="586"/>
      <c r="M41" s="586"/>
      <c r="N41" s="586"/>
      <c r="O41" s="586"/>
      <c r="P41" s="586"/>
      <c r="Q41" s="586"/>
      <c r="R41" s="586"/>
      <c r="S41" s="586"/>
      <c r="T41" s="586"/>
      <c r="U41" s="586"/>
      <c r="V41" s="586"/>
      <c r="W41" s="586"/>
      <c r="X41" s="586"/>
      <c r="Y41" s="586"/>
      <c r="Z41" s="586"/>
      <c r="AA41" s="586"/>
      <c r="AB41" s="586"/>
      <c r="AC41" s="1323"/>
    </row>
    <row r="42" spans="1:29" s="714" customFormat="1" ht="20.25" customHeight="1">
      <c r="A42" s="1256">
        <v>17</v>
      </c>
      <c r="B42" s="1256" t="s">
        <v>7689</v>
      </c>
      <c r="C42" s="1256"/>
      <c r="D42" s="1317" t="s">
        <v>7410</v>
      </c>
      <c r="E42" s="585"/>
      <c r="F42" s="585"/>
      <c r="G42" s="585"/>
      <c r="H42" s="585"/>
      <c r="I42" s="585"/>
      <c r="J42" s="585"/>
      <c r="K42" s="585"/>
      <c r="L42" s="585"/>
      <c r="M42" s="585"/>
      <c r="N42" s="585"/>
      <c r="O42" s="585"/>
      <c r="P42" s="585"/>
      <c r="Q42" s="585"/>
      <c r="R42" s="585"/>
      <c r="S42" s="585"/>
      <c r="T42" s="585"/>
      <c r="U42" s="585"/>
      <c r="V42" s="585"/>
      <c r="W42" s="585"/>
      <c r="X42" s="585"/>
      <c r="Y42" s="585"/>
      <c r="Z42" s="585"/>
      <c r="AA42" s="585"/>
      <c r="AB42" s="585"/>
      <c r="AC42" s="1322"/>
    </row>
    <row r="43" spans="1:29" s="714" customFormat="1" ht="20.25" customHeight="1">
      <c r="A43" s="1256"/>
      <c r="B43" s="1256"/>
      <c r="C43" s="1256"/>
      <c r="D43" s="1256"/>
      <c r="E43" s="586"/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6"/>
      <c r="X43" s="586"/>
      <c r="Y43" s="586"/>
      <c r="Z43" s="586"/>
      <c r="AA43" s="586"/>
      <c r="AB43" s="586"/>
      <c r="AC43" s="1323"/>
    </row>
    <row r="44" spans="1:29" s="714" customFormat="1" ht="20.25" customHeight="1">
      <c r="A44" s="1317">
        <v>18</v>
      </c>
      <c r="B44" s="1256" t="s">
        <v>7697</v>
      </c>
      <c r="C44" s="1256"/>
      <c r="D44" s="1317" t="s">
        <v>7410</v>
      </c>
      <c r="E44" s="585"/>
      <c r="F44" s="585"/>
      <c r="G44" s="585"/>
      <c r="H44" s="585"/>
      <c r="I44" s="585"/>
      <c r="J44" s="585"/>
      <c r="K44" s="585"/>
      <c r="L44" s="585"/>
      <c r="M44" s="585"/>
      <c r="N44" s="585"/>
      <c r="O44" s="585"/>
      <c r="P44" s="585"/>
      <c r="Q44" s="585"/>
      <c r="R44" s="585"/>
      <c r="S44" s="585"/>
      <c r="T44" s="585"/>
      <c r="U44" s="585"/>
      <c r="V44" s="585"/>
      <c r="W44" s="585"/>
      <c r="X44" s="585"/>
      <c r="Y44" s="585"/>
      <c r="Z44" s="585"/>
      <c r="AA44" s="585"/>
      <c r="AB44" s="585"/>
      <c r="AC44" s="1322"/>
    </row>
    <row r="45" spans="1:29" s="714" customFormat="1" ht="20.25" customHeight="1">
      <c r="A45" s="1256"/>
      <c r="B45" s="1256"/>
      <c r="C45" s="1256"/>
      <c r="D45" s="1256"/>
      <c r="E45" s="586"/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586"/>
      <c r="V45" s="586"/>
      <c r="W45" s="586"/>
      <c r="X45" s="586"/>
      <c r="Y45" s="586"/>
      <c r="Z45" s="586"/>
      <c r="AA45" s="586"/>
      <c r="AB45" s="586"/>
      <c r="AC45" s="1323"/>
    </row>
    <row r="46" spans="1:29" s="714" customFormat="1" ht="20.25" customHeight="1">
      <c r="A46" s="1256">
        <v>19</v>
      </c>
      <c r="B46" s="1256" t="s">
        <v>7695</v>
      </c>
      <c r="C46" s="1256"/>
      <c r="D46" s="1317" t="s">
        <v>7410</v>
      </c>
      <c r="E46" s="585"/>
      <c r="F46" s="585"/>
      <c r="G46" s="585"/>
      <c r="H46" s="585"/>
      <c r="I46" s="585"/>
      <c r="J46" s="585"/>
      <c r="K46" s="585"/>
      <c r="L46" s="585"/>
      <c r="M46" s="585"/>
      <c r="N46" s="585"/>
      <c r="O46" s="585"/>
      <c r="P46" s="585"/>
      <c r="Q46" s="585"/>
      <c r="R46" s="585"/>
      <c r="S46" s="585"/>
      <c r="T46" s="585"/>
      <c r="U46" s="585"/>
      <c r="V46" s="585"/>
      <c r="W46" s="585"/>
      <c r="X46" s="585"/>
      <c r="Y46" s="585"/>
      <c r="Z46" s="585"/>
      <c r="AA46" s="585"/>
      <c r="AB46" s="585"/>
      <c r="AC46" s="1322"/>
    </row>
    <row r="47" spans="1:29" s="714" customFormat="1" ht="20.25" customHeight="1">
      <c r="A47" s="1256"/>
      <c r="B47" s="1256"/>
      <c r="C47" s="1256"/>
      <c r="D47" s="125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  <c r="X47" s="586"/>
      <c r="Y47" s="586"/>
      <c r="Z47" s="586"/>
      <c r="AA47" s="586"/>
      <c r="AB47" s="586"/>
      <c r="AC47" s="1323"/>
    </row>
    <row r="48" spans="1:29" s="714" customFormat="1" ht="20.25" customHeight="1">
      <c r="A48" s="1317">
        <v>20</v>
      </c>
      <c r="B48" s="1256" t="s">
        <v>7691</v>
      </c>
      <c r="C48" s="1256"/>
      <c r="D48" s="1317" t="s">
        <v>7410</v>
      </c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5"/>
      <c r="T48" s="585"/>
      <c r="U48" s="585"/>
      <c r="V48" s="585"/>
      <c r="W48" s="585"/>
      <c r="X48" s="585"/>
      <c r="Y48" s="585"/>
      <c r="Z48" s="585"/>
      <c r="AA48" s="585"/>
      <c r="AB48" s="585"/>
      <c r="AC48" s="1322"/>
    </row>
    <row r="49" spans="1:29" s="714" customFormat="1" ht="20.25" customHeight="1">
      <c r="A49" s="1256"/>
      <c r="B49" s="1256"/>
      <c r="C49" s="1256"/>
      <c r="D49" s="1256"/>
      <c r="E49" s="586"/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586"/>
      <c r="V49" s="586"/>
      <c r="W49" s="586"/>
      <c r="X49" s="586"/>
      <c r="Y49" s="586"/>
      <c r="Z49" s="586"/>
      <c r="AA49" s="586"/>
      <c r="AB49" s="586"/>
      <c r="AC49" s="1323"/>
    </row>
    <row r="50" spans="1:29" s="714" customFormat="1" ht="20.25" customHeight="1">
      <c r="A50" s="1256">
        <v>21</v>
      </c>
      <c r="B50" s="1256" t="s">
        <v>7690</v>
      </c>
      <c r="C50" s="1256"/>
      <c r="D50" s="1317" t="s">
        <v>7410</v>
      </c>
      <c r="E50" s="585"/>
      <c r="F50" s="585"/>
      <c r="G50" s="585"/>
      <c r="H50" s="585"/>
      <c r="I50" s="585"/>
      <c r="J50" s="585"/>
      <c r="K50" s="585"/>
      <c r="L50" s="585"/>
      <c r="M50" s="585"/>
      <c r="N50" s="585"/>
      <c r="O50" s="585"/>
      <c r="P50" s="585"/>
      <c r="Q50" s="585"/>
      <c r="R50" s="585"/>
      <c r="S50" s="585"/>
      <c r="T50" s="585"/>
      <c r="U50" s="585"/>
      <c r="V50" s="585"/>
      <c r="W50" s="585"/>
      <c r="X50" s="585"/>
      <c r="Y50" s="585"/>
      <c r="Z50" s="585"/>
      <c r="AA50" s="585"/>
      <c r="AB50" s="585"/>
      <c r="AC50" s="1322"/>
    </row>
    <row r="51" spans="1:29" s="714" customFormat="1" ht="20.25" customHeight="1">
      <c r="A51" s="1256"/>
      <c r="B51" s="1256"/>
      <c r="C51" s="1256"/>
      <c r="D51" s="1256"/>
      <c r="E51" s="586"/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  <c r="X51" s="586"/>
      <c r="Y51" s="586"/>
      <c r="Z51" s="586"/>
      <c r="AA51" s="586"/>
      <c r="AB51" s="586"/>
      <c r="AC51" s="1323"/>
    </row>
    <row r="52" spans="1:29" s="714" customFormat="1" ht="20.25" customHeight="1">
      <c r="A52" s="1317">
        <v>22</v>
      </c>
      <c r="B52" s="1256" t="s">
        <v>7696</v>
      </c>
      <c r="C52" s="1256"/>
      <c r="D52" s="1317" t="s">
        <v>7410</v>
      </c>
      <c r="E52" s="585"/>
      <c r="F52" s="585"/>
      <c r="G52" s="585"/>
      <c r="H52" s="585"/>
      <c r="I52" s="585"/>
      <c r="J52" s="585"/>
      <c r="K52" s="585"/>
      <c r="L52" s="585"/>
      <c r="M52" s="585"/>
      <c r="N52" s="585"/>
      <c r="O52" s="585"/>
      <c r="P52" s="585"/>
      <c r="Q52" s="585"/>
      <c r="R52" s="585"/>
      <c r="S52" s="585"/>
      <c r="T52" s="585"/>
      <c r="U52" s="585"/>
      <c r="V52" s="585"/>
      <c r="W52" s="585"/>
      <c r="X52" s="585"/>
      <c r="Y52" s="585"/>
      <c r="Z52" s="585"/>
      <c r="AA52" s="585"/>
      <c r="AB52" s="585"/>
      <c r="AC52" s="1322"/>
    </row>
    <row r="53" spans="1:29" s="714" customFormat="1" ht="20.25" customHeight="1">
      <c r="A53" s="1256"/>
      <c r="B53" s="1256"/>
      <c r="C53" s="1256"/>
      <c r="D53" s="1256"/>
      <c r="E53" s="586"/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586"/>
      <c r="V53" s="586"/>
      <c r="W53" s="586"/>
      <c r="X53" s="586"/>
      <c r="Y53" s="586"/>
      <c r="Z53" s="586"/>
      <c r="AA53" s="586"/>
      <c r="AB53" s="586"/>
      <c r="AC53" s="1323"/>
    </row>
    <row r="54" spans="1:29" s="714" customFormat="1" ht="20.25" customHeight="1">
      <c r="A54" s="1256">
        <v>23</v>
      </c>
      <c r="B54" s="1256" t="s">
        <v>7671</v>
      </c>
      <c r="C54" s="1256"/>
      <c r="D54" s="1317" t="s">
        <v>7410</v>
      </c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85"/>
      <c r="U54" s="585"/>
      <c r="V54" s="585"/>
      <c r="W54" s="585"/>
      <c r="X54" s="585"/>
      <c r="Y54" s="585"/>
      <c r="Z54" s="585"/>
      <c r="AA54" s="585"/>
      <c r="AB54" s="585"/>
      <c r="AC54" s="1322"/>
    </row>
    <row r="55" spans="1:29" s="714" customFormat="1" ht="20.25" customHeight="1">
      <c r="A55" s="1256"/>
      <c r="B55" s="1256"/>
      <c r="C55" s="1256"/>
      <c r="D55" s="1256"/>
      <c r="E55" s="586"/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586"/>
      <c r="V55" s="586"/>
      <c r="W55" s="586"/>
      <c r="X55" s="586"/>
      <c r="Y55" s="586"/>
      <c r="Z55" s="586"/>
      <c r="AA55" s="586"/>
      <c r="AB55" s="586"/>
      <c r="AC55" s="1323"/>
    </row>
    <row r="56" spans="1:29" s="714" customFormat="1" ht="20.25" customHeight="1">
      <c r="A56" s="1317">
        <v>24</v>
      </c>
      <c r="B56" s="1256" t="s">
        <v>7694</v>
      </c>
      <c r="C56" s="1256"/>
      <c r="D56" s="1317" t="s">
        <v>7410</v>
      </c>
      <c r="E56" s="585"/>
      <c r="F56" s="585"/>
      <c r="G56" s="585"/>
      <c r="H56" s="585"/>
      <c r="I56" s="585"/>
      <c r="J56" s="585"/>
      <c r="K56" s="585"/>
      <c r="L56" s="585"/>
      <c r="M56" s="585"/>
      <c r="N56" s="585"/>
      <c r="O56" s="585"/>
      <c r="P56" s="585"/>
      <c r="Q56" s="585"/>
      <c r="R56" s="585"/>
      <c r="S56" s="585"/>
      <c r="T56" s="585"/>
      <c r="U56" s="585"/>
      <c r="V56" s="585"/>
      <c r="W56" s="585"/>
      <c r="X56" s="585"/>
      <c r="Y56" s="585"/>
      <c r="Z56" s="585"/>
      <c r="AA56" s="585"/>
      <c r="AB56" s="585"/>
      <c r="AC56" s="1322"/>
    </row>
    <row r="57" spans="1:29" s="714" customFormat="1" ht="20.25" customHeight="1">
      <c r="A57" s="1256"/>
      <c r="B57" s="1256"/>
      <c r="C57" s="1256"/>
      <c r="D57" s="1256"/>
      <c r="E57" s="586"/>
      <c r="F57" s="586"/>
      <c r="G57" s="586"/>
      <c r="H57" s="586"/>
      <c r="I57" s="586"/>
      <c r="J57" s="586"/>
      <c r="K57" s="586"/>
      <c r="L57" s="586"/>
      <c r="M57" s="586"/>
      <c r="N57" s="586"/>
      <c r="O57" s="586"/>
      <c r="P57" s="586"/>
      <c r="Q57" s="586"/>
      <c r="R57" s="586"/>
      <c r="S57" s="586"/>
      <c r="T57" s="586"/>
      <c r="U57" s="586"/>
      <c r="V57" s="586"/>
      <c r="W57" s="586"/>
      <c r="X57" s="586"/>
      <c r="Y57" s="586"/>
      <c r="Z57" s="586"/>
      <c r="AA57" s="586"/>
      <c r="AB57" s="586"/>
      <c r="AC57" s="1323"/>
    </row>
    <row r="58" spans="1:29" s="714" customFormat="1" ht="20.25" customHeight="1">
      <c r="A58" s="1256">
        <v>25</v>
      </c>
      <c r="B58" s="1256" t="s">
        <v>7678</v>
      </c>
      <c r="C58" s="1256"/>
      <c r="D58" s="1317" t="s">
        <v>7410</v>
      </c>
      <c r="E58" s="585"/>
      <c r="F58" s="585"/>
      <c r="G58" s="585"/>
      <c r="H58" s="585"/>
      <c r="I58" s="585"/>
      <c r="J58" s="585"/>
      <c r="K58" s="585"/>
      <c r="L58" s="585"/>
      <c r="M58" s="585"/>
      <c r="N58" s="585"/>
      <c r="O58" s="585"/>
      <c r="P58" s="585"/>
      <c r="Q58" s="585"/>
      <c r="R58" s="585"/>
      <c r="S58" s="585"/>
      <c r="T58" s="585"/>
      <c r="U58" s="585"/>
      <c r="V58" s="585"/>
      <c r="W58" s="585"/>
      <c r="X58" s="585"/>
      <c r="Y58" s="585"/>
      <c r="Z58" s="585"/>
      <c r="AA58" s="585"/>
      <c r="AB58" s="585"/>
      <c r="AC58" s="1322"/>
    </row>
    <row r="59" spans="1:29" s="714" customFormat="1" ht="20.25" customHeight="1">
      <c r="A59" s="1256"/>
      <c r="B59" s="1256"/>
      <c r="C59" s="1256"/>
      <c r="D59" s="1256"/>
      <c r="E59" s="586"/>
      <c r="F59" s="586"/>
      <c r="G59" s="586"/>
      <c r="H59" s="586"/>
      <c r="I59" s="586"/>
      <c r="J59" s="586"/>
      <c r="K59" s="586"/>
      <c r="L59" s="586"/>
      <c r="M59" s="586"/>
      <c r="N59" s="586"/>
      <c r="O59" s="586"/>
      <c r="P59" s="586"/>
      <c r="Q59" s="586"/>
      <c r="R59" s="586"/>
      <c r="S59" s="586"/>
      <c r="T59" s="586"/>
      <c r="U59" s="586"/>
      <c r="V59" s="586"/>
      <c r="W59" s="586"/>
      <c r="X59" s="586"/>
      <c r="Y59" s="586"/>
      <c r="Z59" s="586"/>
      <c r="AA59" s="586"/>
      <c r="AB59" s="586"/>
      <c r="AC59" s="1323"/>
    </row>
    <row r="60" spans="1:29" s="714" customFormat="1" ht="20.25" customHeight="1">
      <c r="A60" s="1317">
        <v>26</v>
      </c>
      <c r="B60" s="1256" t="s">
        <v>12152</v>
      </c>
      <c r="C60" s="1256"/>
      <c r="D60" s="1317" t="s">
        <v>7410</v>
      </c>
      <c r="E60" s="585"/>
      <c r="F60" s="585"/>
      <c r="G60" s="585"/>
      <c r="H60" s="585"/>
      <c r="I60" s="585"/>
      <c r="J60" s="585"/>
      <c r="K60" s="585"/>
      <c r="L60" s="585"/>
      <c r="M60" s="585"/>
      <c r="N60" s="585"/>
      <c r="O60" s="585"/>
      <c r="P60" s="585"/>
      <c r="Q60" s="585"/>
      <c r="R60" s="585"/>
      <c r="S60" s="585"/>
      <c r="T60" s="585"/>
      <c r="U60" s="585"/>
      <c r="V60" s="585"/>
      <c r="W60" s="585"/>
      <c r="X60" s="585"/>
      <c r="Y60" s="585"/>
      <c r="Z60" s="585"/>
      <c r="AA60" s="585"/>
      <c r="AB60" s="585"/>
      <c r="AC60" s="1322"/>
    </row>
    <row r="61" spans="1:29" s="714" customFormat="1" ht="20.25" customHeight="1">
      <c r="A61" s="1256"/>
      <c r="B61" s="1256"/>
      <c r="C61" s="1256"/>
      <c r="D61" s="1256"/>
      <c r="E61" s="586"/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586"/>
      <c r="V61" s="586"/>
      <c r="W61" s="586"/>
      <c r="X61" s="586"/>
      <c r="Y61" s="586"/>
      <c r="Z61" s="586"/>
      <c r="AA61" s="586"/>
      <c r="AB61" s="586"/>
      <c r="AC61" s="1323"/>
    </row>
    <row r="62" spans="1:29" s="714" customFormat="1" ht="20.25" customHeight="1">
      <c r="A62" s="1256">
        <v>27</v>
      </c>
      <c r="B62" s="1256" t="s">
        <v>12153</v>
      </c>
      <c r="C62" s="1256"/>
      <c r="D62" s="1317" t="s">
        <v>7410</v>
      </c>
      <c r="E62" s="585"/>
      <c r="F62" s="585"/>
      <c r="G62" s="585"/>
      <c r="H62" s="585"/>
      <c r="I62" s="585"/>
      <c r="J62" s="585"/>
      <c r="K62" s="585"/>
      <c r="L62" s="585"/>
      <c r="M62" s="585"/>
      <c r="N62" s="585"/>
      <c r="O62" s="585"/>
      <c r="P62" s="585"/>
      <c r="Q62" s="585"/>
      <c r="R62" s="585"/>
      <c r="S62" s="585"/>
      <c r="T62" s="585"/>
      <c r="U62" s="585"/>
      <c r="V62" s="585"/>
      <c r="W62" s="585"/>
      <c r="X62" s="585"/>
      <c r="Y62" s="585"/>
      <c r="Z62" s="585"/>
      <c r="AA62" s="585"/>
      <c r="AB62" s="585"/>
      <c r="AC62" s="1322"/>
    </row>
    <row r="63" spans="1:29" s="714" customFormat="1" ht="20.25" customHeight="1">
      <c r="A63" s="1256"/>
      <c r="B63" s="1256"/>
      <c r="C63" s="1256"/>
      <c r="D63" s="1256"/>
      <c r="E63" s="586"/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586"/>
      <c r="V63" s="586"/>
      <c r="W63" s="586"/>
      <c r="X63" s="586"/>
      <c r="Y63" s="586"/>
      <c r="Z63" s="586"/>
      <c r="AA63" s="586"/>
      <c r="AB63" s="586"/>
      <c r="AC63" s="1323"/>
    </row>
    <row r="64" spans="1:29" s="714" customFormat="1" ht="20.25" customHeight="1">
      <c r="A64" s="1317">
        <v>28</v>
      </c>
      <c r="B64" s="1256" t="s">
        <v>7684</v>
      </c>
      <c r="C64" s="1256"/>
      <c r="D64" s="1317" t="s">
        <v>7410</v>
      </c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5"/>
      <c r="T64" s="585"/>
      <c r="U64" s="585"/>
      <c r="V64" s="585"/>
      <c r="W64" s="585"/>
      <c r="X64" s="585"/>
      <c r="Y64" s="585"/>
      <c r="Z64" s="585"/>
      <c r="AA64" s="585"/>
      <c r="AB64" s="585"/>
      <c r="AC64" s="1322"/>
    </row>
    <row r="65" spans="1:29" s="714" customFormat="1" ht="20.25" customHeight="1">
      <c r="A65" s="1256"/>
      <c r="B65" s="1256"/>
      <c r="C65" s="1256"/>
      <c r="D65" s="125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586"/>
      <c r="V65" s="586"/>
      <c r="W65" s="586"/>
      <c r="X65" s="586"/>
      <c r="Y65" s="586"/>
      <c r="Z65" s="586"/>
      <c r="AA65" s="586"/>
      <c r="AB65" s="586"/>
      <c r="AC65" s="1323"/>
    </row>
    <row r="66" spans="1:29" s="714" customFormat="1" ht="20.25" customHeight="1">
      <c r="A66" s="1256">
        <v>29</v>
      </c>
      <c r="B66" s="1256" t="s">
        <v>7685</v>
      </c>
      <c r="C66" s="1256"/>
      <c r="D66" s="1317" t="s">
        <v>7410</v>
      </c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5"/>
      <c r="P66" s="585"/>
      <c r="Q66" s="585"/>
      <c r="R66" s="585"/>
      <c r="S66" s="585"/>
      <c r="T66" s="585"/>
      <c r="U66" s="585"/>
      <c r="V66" s="585"/>
      <c r="W66" s="585"/>
      <c r="X66" s="585"/>
      <c r="Y66" s="585"/>
      <c r="Z66" s="585"/>
      <c r="AA66" s="585"/>
      <c r="AB66" s="585"/>
      <c r="AC66" s="1322"/>
    </row>
    <row r="67" spans="1:29" s="714" customFormat="1" ht="20.25" customHeight="1">
      <c r="A67" s="1256"/>
      <c r="B67" s="1256"/>
      <c r="C67" s="1256"/>
      <c r="D67" s="1256"/>
      <c r="E67" s="586"/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586"/>
      <c r="V67" s="586"/>
      <c r="W67" s="586"/>
      <c r="X67" s="586"/>
      <c r="Y67" s="586"/>
      <c r="Z67" s="586"/>
      <c r="AA67" s="586"/>
      <c r="AB67" s="586"/>
      <c r="AC67" s="1323"/>
    </row>
    <row r="68" spans="1:29" s="714" customFormat="1" ht="20.25" customHeight="1">
      <c r="A68" s="1317">
        <v>30</v>
      </c>
      <c r="B68" s="1256" t="s">
        <v>7666</v>
      </c>
      <c r="C68" s="1256"/>
      <c r="D68" s="1317" t="s">
        <v>7410</v>
      </c>
      <c r="E68" s="585"/>
      <c r="F68" s="585"/>
      <c r="G68" s="585"/>
      <c r="H68" s="585"/>
      <c r="I68" s="585"/>
      <c r="J68" s="585"/>
      <c r="K68" s="585"/>
      <c r="L68" s="585"/>
      <c r="M68" s="585"/>
      <c r="N68" s="585"/>
      <c r="O68" s="585"/>
      <c r="P68" s="585"/>
      <c r="Q68" s="585"/>
      <c r="R68" s="585"/>
      <c r="S68" s="585"/>
      <c r="T68" s="585"/>
      <c r="U68" s="585"/>
      <c r="V68" s="585"/>
      <c r="W68" s="585"/>
      <c r="X68" s="585"/>
      <c r="Y68" s="585"/>
      <c r="Z68" s="585"/>
      <c r="AA68" s="585"/>
      <c r="AB68" s="585"/>
      <c r="AC68" s="1322"/>
    </row>
    <row r="69" spans="1:29" s="714" customFormat="1" ht="20.25" customHeight="1">
      <c r="A69" s="1256"/>
      <c r="B69" s="1256"/>
      <c r="C69" s="1256"/>
      <c r="D69" s="1256"/>
      <c r="E69" s="586"/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586"/>
      <c r="V69" s="586"/>
      <c r="W69" s="586"/>
      <c r="X69" s="586"/>
      <c r="Y69" s="586"/>
      <c r="Z69" s="586"/>
      <c r="AA69" s="586"/>
      <c r="AB69" s="586"/>
      <c r="AC69" s="1323"/>
    </row>
    <row r="70" spans="1:29" s="714" customFormat="1" ht="20.25" customHeight="1">
      <c r="A70" s="1256">
        <v>31</v>
      </c>
      <c r="B70" s="1256" t="s">
        <v>7680</v>
      </c>
      <c r="C70" s="1256"/>
      <c r="D70" s="1317" t="s">
        <v>7410</v>
      </c>
      <c r="E70" s="585"/>
      <c r="F70" s="585"/>
      <c r="G70" s="585"/>
      <c r="H70" s="585"/>
      <c r="I70" s="585"/>
      <c r="J70" s="585"/>
      <c r="K70" s="585"/>
      <c r="L70" s="585"/>
      <c r="M70" s="585"/>
      <c r="N70" s="585"/>
      <c r="O70" s="585"/>
      <c r="P70" s="585"/>
      <c r="Q70" s="585"/>
      <c r="R70" s="585"/>
      <c r="S70" s="585"/>
      <c r="T70" s="585"/>
      <c r="U70" s="585"/>
      <c r="V70" s="585"/>
      <c r="W70" s="585"/>
      <c r="X70" s="585"/>
      <c r="Y70" s="585"/>
      <c r="Z70" s="585"/>
      <c r="AA70" s="585"/>
      <c r="AB70" s="585"/>
      <c r="AC70" s="1322"/>
    </row>
    <row r="71" spans="1:29" s="714" customFormat="1" ht="20.25" customHeight="1">
      <c r="A71" s="1256"/>
      <c r="B71" s="1256"/>
      <c r="C71" s="1256"/>
      <c r="D71" s="1256"/>
      <c r="E71" s="586"/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586"/>
      <c r="V71" s="586"/>
      <c r="W71" s="586"/>
      <c r="X71" s="586"/>
      <c r="Y71" s="586"/>
      <c r="Z71" s="586"/>
      <c r="AA71" s="586"/>
      <c r="AB71" s="586"/>
      <c r="AC71" s="1323"/>
    </row>
    <row r="72" spans="1:29" s="714" customFormat="1" ht="20.25" customHeight="1">
      <c r="A72" s="1317">
        <v>32</v>
      </c>
      <c r="B72" s="1256" t="s">
        <v>7682</v>
      </c>
      <c r="C72" s="1256"/>
      <c r="D72" s="1317" t="s">
        <v>7410</v>
      </c>
      <c r="E72" s="585"/>
      <c r="F72" s="585"/>
      <c r="G72" s="585"/>
      <c r="H72" s="585"/>
      <c r="I72" s="585"/>
      <c r="J72" s="585"/>
      <c r="K72" s="585"/>
      <c r="L72" s="585"/>
      <c r="M72" s="585"/>
      <c r="N72" s="585"/>
      <c r="O72" s="585"/>
      <c r="P72" s="585"/>
      <c r="Q72" s="585"/>
      <c r="R72" s="585"/>
      <c r="S72" s="585"/>
      <c r="T72" s="585"/>
      <c r="U72" s="585"/>
      <c r="V72" s="585"/>
      <c r="W72" s="585"/>
      <c r="X72" s="585"/>
      <c r="Y72" s="585"/>
      <c r="Z72" s="585"/>
      <c r="AA72" s="585"/>
      <c r="AB72" s="585"/>
      <c r="AC72" s="1322"/>
    </row>
    <row r="73" spans="1:29" s="714" customFormat="1" ht="20.25" customHeight="1">
      <c r="A73" s="1256"/>
      <c r="B73" s="1256"/>
      <c r="C73" s="1256"/>
      <c r="D73" s="1256"/>
      <c r="E73" s="586"/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586"/>
      <c r="V73" s="586"/>
      <c r="W73" s="586"/>
      <c r="X73" s="586"/>
      <c r="Y73" s="586"/>
      <c r="Z73" s="586"/>
      <c r="AA73" s="586"/>
      <c r="AB73" s="586"/>
      <c r="AC73" s="1323"/>
    </row>
    <row r="74" spans="1:29" s="714" customFormat="1" ht="20.25" customHeight="1">
      <c r="A74" s="1256">
        <v>33</v>
      </c>
      <c r="B74" s="1256" t="s">
        <v>7683</v>
      </c>
      <c r="C74" s="1256"/>
      <c r="D74" s="1317" t="s">
        <v>7410</v>
      </c>
      <c r="E74" s="585"/>
      <c r="F74" s="585"/>
      <c r="G74" s="585"/>
      <c r="H74" s="585"/>
      <c r="I74" s="585"/>
      <c r="J74" s="585"/>
      <c r="K74" s="585"/>
      <c r="L74" s="585"/>
      <c r="M74" s="585"/>
      <c r="N74" s="585"/>
      <c r="O74" s="585"/>
      <c r="P74" s="585"/>
      <c r="Q74" s="585"/>
      <c r="R74" s="585"/>
      <c r="S74" s="585"/>
      <c r="T74" s="585"/>
      <c r="U74" s="585"/>
      <c r="V74" s="585"/>
      <c r="W74" s="585"/>
      <c r="X74" s="585"/>
      <c r="Y74" s="585"/>
      <c r="Z74" s="585"/>
      <c r="AA74" s="585"/>
      <c r="AB74" s="585"/>
      <c r="AC74" s="1322"/>
    </row>
    <row r="75" spans="1:29" s="714" customFormat="1" ht="20.25" customHeight="1">
      <c r="A75" s="1256"/>
      <c r="B75" s="1256"/>
      <c r="C75" s="1256"/>
      <c r="D75" s="1256"/>
      <c r="E75" s="586"/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586"/>
      <c r="V75" s="586"/>
      <c r="W75" s="586"/>
      <c r="X75" s="586"/>
      <c r="Y75" s="586"/>
      <c r="Z75" s="586"/>
      <c r="AA75" s="586"/>
      <c r="AB75" s="586"/>
      <c r="AC75" s="1323"/>
    </row>
    <row r="76" spans="1:29" s="714" customFormat="1" ht="20.25" customHeight="1">
      <c r="A76" s="1317">
        <v>34</v>
      </c>
      <c r="B76" s="1256" t="s">
        <v>7673</v>
      </c>
      <c r="C76" s="1256"/>
      <c r="D76" s="1317" t="s">
        <v>7410</v>
      </c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5"/>
      <c r="P76" s="585"/>
      <c r="Q76" s="585"/>
      <c r="R76" s="585"/>
      <c r="S76" s="585"/>
      <c r="T76" s="585"/>
      <c r="U76" s="585"/>
      <c r="V76" s="585"/>
      <c r="W76" s="585"/>
      <c r="X76" s="585"/>
      <c r="Y76" s="585"/>
      <c r="Z76" s="585"/>
      <c r="AA76" s="585"/>
      <c r="AB76" s="585"/>
      <c r="AC76" s="1322"/>
    </row>
    <row r="77" spans="1:29" s="714" customFormat="1" ht="20.25" customHeight="1">
      <c r="A77" s="1256"/>
      <c r="B77" s="1256"/>
      <c r="C77" s="1256"/>
      <c r="D77" s="1256"/>
      <c r="E77" s="586"/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586"/>
      <c r="V77" s="586"/>
      <c r="W77" s="586"/>
      <c r="X77" s="586"/>
      <c r="Y77" s="586"/>
      <c r="Z77" s="586"/>
      <c r="AA77" s="586"/>
      <c r="AB77" s="586"/>
      <c r="AC77" s="1323"/>
    </row>
    <row r="78" spans="1:29" s="714" customFormat="1" ht="20.25" customHeight="1">
      <c r="A78" s="1256">
        <v>35</v>
      </c>
      <c r="B78" s="1256" t="s">
        <v>7667</v>
      </c>
      <c r="C78" s="1256"/>
      <c r="D78" s="1317" t="s">
        <v>7410</v>
      </c>
      <c r="E78" s="585"/>
      <c r="F78" s="585"/>
      <c r="G78" s="585"/>
      <c r="H78" s="585"/>
      <c r="I78" s="585"/>
      <c r="J78" s="585"/>
      <c r="K78" s="585"/>
      <c r="L78" s="585"/>
      <c r="M78" s="585"/>
      <c r="N78" s="585"/>
      <c r="O78" s="585"/>
      <c r="P78" s="585"/>
      <c r="Q78" s="585"/>
      <c r="R78" s="585"/>
      <c r="S78" s="585"/>
      <c r="T78" s="585"/>
      <c r="U78" s="585"/>
      <c r="V78" s="585"/>
      <c r="W78" s="585"/>
      <c r="X78" s="585"/>
      <c r="Y78" s="585"/>
      <c r="Z78" s="585"/>
      <c r="AA78" s="585"/>
      <c r="AB78" s="585"/>
      <c r="AC78" s="1322"/>
    </row>
    <row r="79" spans="1:29" s="714" customFormat="1" ht="20.25" customHeight="1">
      <c r="A79" s="1256"/>
      <c r="B79" s="1256"/>
      <c r="C79" s="1256"/>
      <c r="D79" s="1256"/>
      <c r="E79" s="586"/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586"/>
      <c r="V79" s="586"/>
      <c r="W79" s="586"/>
      <c r="X79" s="586"/>
      <c r="Y79" s="586"/>
      <c r="Z79" s="586"/>
      <c r="AA79" s="586"/>
      <c r="AB79" s="586"/>
      <c r="AC79" s="1323"/>
    </row>
    <row r="80" spans="1:29" s="714" customFormat="1" ht="20.25" customHeight="1">
      <c r="A80" s="1317">
        <v>36</v>
      </c>
      <c r="B80" s="1256" t="s">
        <v>7688</v>
      </c>
      <c r="C80" s="1256"/>
      <c r="D80" s="1317" t="s">
        <v>7410</v>
      </c>
      <c r="E80" s="585"/>
      <c r="F80" s="585"/>
      <c r="G80" s="585"/>
      <c r="H80" s="585"/>
      <c r="I80" s="585"/>
      <c r="J80" s="585"/>
      <c r="K80" s="585"/>
      <c r="L80" s="585"/>
      <c r="M80" s="585"/>
      <c r="N80" s="585"/>
      <c r="O80" s="585"/>
      <c r="P80" s="585"/>
      <c r="Q80" s="585"/>
      <c r="R80" s="585"/>
      <c r="S80" s="585"/>
      <c r="T80" s="585"/>
      <c r="U80" s="585"/>
      <c r="V80" s="585"/>
      <c r="W80" s="585"/>
      <c r="X80" s="585"/>
      <c r="Y80" s="585"/>
      <c r="Z80" s="585"/>
      <c r="AA80" s="585"/>
      <c r="AB80" s="585"/>
      <c r="AC80" s="1322"/>
    </row>
    <row r="81" spans="1:29" s="714" customFormat="1" ht="20.25" customHeight="1">
      <c r="A81" s="1256"/>
      <c r="B81" s="1256"/>
      <c r="C81" s="1256"/>
      <c r="D81" s="1256"/>
      <c r="E81" s="586"/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586"/>
      <c r="V81" s="586"/>
      <c r="W81" s="586"/>
      <c r="X81" s="586"/>
      <c r="Y81" s="586"/>
      <c r="Z81" s="586"/>
      <c r="AA81" s="586"/>
      <c r="AB81" s="586"/>
      <c r="AC81" s="1323"/>
    </row>
    <row r="82" spans="1:29" s="714" customFormat="1" ht="20.25" customHeight="1">
      <c r="A82" s="1256">
        <v>37</v>
      </c>
      <c r="B82" s="1256" t="s">
        <v>7665</v>
      </c>
      <c r="C82" s="1256"/>
      <c r="D82" s="1317" t="s">
        <v>7410</v>
      </c>
      <c r="E82" s="585"/>
      <c r="F82" s="585"/>
      <c r="G82" s="585"/>
      <c r="H82" s="585"/>
      <c r="I82" s="585"/>
      <c r="J82" s="585"/>
      <c r="K82" s="585"/>
      <c r="L82" s="585"/>
      <c r="M82" s="585"/>
      <c r="N82" s="585"/>
      <c r="O82" s="585"/>
      <c r="P82" s="585"/>
      <c r="Q82" s="585"/>
      <c r="R82" s="585"/>
      <c r="S82" s="585"/>
      <c r="T82" s="585"/>
      <c r="U82" s="585"/>
      <c r="V82" s="585"/>
      <c r="W82" s="585"/>
      <c r="X82" s="585"/>
      <c r="Y82" s="585"/>
      <c r="Z82" s="585"/>
      <c r="AA82" s="585"/>
      <c r="AB82" s="585"/>
      <c r="AC82" s="1322"/>
    </row>
    <row r="83" spans="1:29" s="714" customFormat="1" ht="20.25" customHeight="1">
      <c r="A83" s="1256"/>
      <c r="B83" s="1256"/>
      <c r="C83" s="1256"/>
      <c r="D83" s="1256"/>
      <c r="E83" s="586"/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586"/>
      <c r="V83" s="586"/>
      <c r="W83" s="586"/>
      <c r="X83" s="586"/>
      <c r="Y83" s="586"/>
      <c r="Z83" s="586"/>
      <c r="AA83" s="586"/>
      <c r="AB83" s="586"/>
      <c r="AC83" s="1323"/>
    </row>
    <row r="84" spans="1:29" s="714" customFormat="1" ht="20.25" customHeight="1">
      <c r="A84" s="1317">
        <v>38</v>
      </c>
      <c r="B84" s="1256" t="s">
        <v>7679</v>
      </c>
      <c r="C84" s="1256"/>
      <c r="D84" s="1317" t="s">
        <v>7410</v>
      </c>
      <c r="E84" s="585"/>
      <c r="F84" s="585"/>
      <c r="G84" s="585"/>
      <c r="H84" s="585"/>
      <c r="I84" s="585"/>
      <c r="J84" s="585"/>
      <c r="K84" s="585"/>
      <c r="L84" s="585"/>
      <c r="M84" s="585"/>
      <c r="N84" s="585"/>
      <c r="O84" s="585"/>
      <c r="P84" s="585"/>
      <c r="Q84" s="585"/>
      <c r="R84" s="585"/>
      <c r="S84" s="585"/>
      <c r="T84" s="585"/>
      <c r="U84" s="585"/>
      <c r="V84" s="585"/>
      <c r="W84" s="585"/>
      <c r="X84" s="585"/>
      <c r="Y84" s="585"/>
      <c r="Z84" s="585"/>
      <c r="AA84" s="585"/>
      <c r="AB84" s="585"/>
      <c r="AC84" s="1322"/>
    </row>
    <row r="85" spans="1:29" s="714" customFormat="1" ht="20.25" customHeight="1">
      <c r="A85" s="1256"/>
      <c r="B85" s="1256"/>
      <c r="C85" s="1256"/>
      <c r="D85" s="1256"/>
      <c r="E85" s="586"/>
      <c r="F85" s="586"/>
      <c r="G85" s="586"/>
      <c r="H85" s="586"/>
      <c r="I85" s="586"/>
      <c r="J85" s="586"/>
      <c r="K85" s="586"/>
      <c r="L85" s="586"/>
      <c r="M85" s="586"/>
      <c r="N85" s="586"/>
      <c r="O85" s="586"/>
      <c r="P85" s="586"/>
      <c r="Q85" s="586"/>
      <c r="R85" s="586"/>
      <c r="S85" s="586"/>
      <c r="T85" s="586"/>
      <c r="U85" s="586"/>
      <c r="V85" s="586"/>
      <c r="W85" s="586"/>
      <c r="X85" s="586"/>
      <c r="Y85" s="586"/>
      <c r="Z85" s="586"/>
      <c r="AA85" s="586"/>
      <c r="AB85" s="586"/>
      <c r="AC85" s="1323"/>
    </row>
    <row r="86" spans="1:29" s="714" customFormat="1" ht="20.25" customHeight="1">
      <c r="A86" s="1256">
        <v>39</v>
      </c>
      <c r="B86" s="1256" t="s">
        <v>7698</v>
      </c>
      <c r="C86" s="1256"/>
      <c r="D86" s="1317" t="s">
        <v>7410</v>
      </c>
      <c r="E86" s="585"/>
      <c r="F86" s="585"/>
      <c r="G86" s="585"/>
      <c r="H86" s="585"/>
      <c r="I86" s="585"/>
      <c r="J86" s="585"/>
      <c r="K86" s="585"/>
      <c r="L86" s="585"/>
      <c r="M86" s="585"/>
      <c r="N86" s="585"/>
      <c r="O86" s="585"/>
      <c r="P86" s="585"/>
      <c r="Q86" s="585"/>
      <c r="R86" s="585"/>
      <c r="S86" s="585"/>
      <c r="T86" s="585"/>
      <c r="U86" s="585"/>
      <c r="V86" s="585"/>
      <c r="W86" s="585"/>
      <c r="X86" s="585"/>
      <c r="Y86" s="585"/>
      <c r="Z86" s="585"/>
      <c r="AA86" s="585"/>
      <c r="AB86" s="585"/>
      <c r="AC86" s="1322"/>
    </row>
    <row r="87" spans="1:29" s="714" customFormat="1" ht="20.25" customHeight="1">
      <c r="A87" s="1256"/>
      <c r="B87" s="1256"/>
      <c r="C87" s="1256"/>
      <c r="D87" s="1256"/>
      <c r="E87" s="586"/>
      <c r="F87" s="586"/>
      <c r="G87" s="586"/>
      <c r="H87" s="586"/>
      <c r="I87" s="586"/>
      <c r="J87" s="586"/>
      <c r="K87" s="586"/>
      <c r="L87" s="586"/>
      <c r="M87" s="586"/>
      <c r="N87" s="586"/>
      <c r="O87" s="586"/>
      <c r="P87" s="586"/>
      <c r="Q87" s="586"/>
      <c r="R87" s="586"/>
      <c r="S87" s="586"/>
      <c r="T87" s="586"/>
      <c r="U87" s="586"/>
      <c r="V87" s="586"/>
      <c r="W87" s="586"/>
      <c r="X87" s="586"/>
      <c r="Y87" s="586"/>
      <c r="Z87" s="586"/>
      <c r="AA87" s="586"/>
      <c r="AB87" s="586"/>
      <c r="AC87" s="1323"/>
    </row>
    <row r="88" spans="1:29" s="714" customFormat="1" ht="20.25" customHeight="1">
      <c r="A88" s="1317">
        <v>40</v>
      </c>
      <c r="B88" s="1256" t="s">
        <v>9433</v>
      </c>
      <c r="C88" s="1256"/>
      <c r="D88" s="1317" t="s">
        <v>7410</v>
      </c>
      <c r="E88" s="585"/>
      <c r="F88" s="585"/>
      <c r="G88" s="585"/>
      <c r="H88" s="585"/>
      <c r="I88" s="585"/>
      <c r="J88" s="585"/>
      <c r="K88" s="585"/>
      <c r="L88" s="585"/>
      <c r="M88" s="585"/>
      <c r="N88" s="585"/>
      <c r="O88" s="585"/>
      <c r="P88" s="585"/>
      <c r="Q88" s="585"/>
      <c r="R88" s="585"/>
      <c r="S88" s="585"/>
      <c r="T88" s="585"/>
      <c r="U88" s="585"/>
      <c r="V88" s="585"/>
      <c r="W88" s="585"/>
      <c r="X88" s="585"/>
      <c r="Y88" s="585"/>
      <c r="Z88" s="585"/>
      <c r="AA88" s="585"/>
      <c r="AB88" s="585"/>
      <c r="AC88" s="1322"/>
    </row>
    <row r="89" spans="1:29" s="714" customFormat="1" ht="20.25" customHeight="1">
      <c r="A89" s="1256"/>
      <c r="B89" s="1256"/>
      <c r="C89" s="1256"/>
      <c r="D89" s="1256"/>
      <c r="E89" s="586"/>
      <c r="F89" s="586"/>
      <c r="G89" s="586"/>
      <c r="H89" s="586"/>
      <c r="I89" s="586"/>
      <c r="J89" s="586"/>
      <c r="K89" s="586"/>
      <c r="L89" s="586"/>
      <c r="M89" s="586"/>
      <c r="N89" s="586"/>
      <c r="O89" s="586"/>
      <c r="P89" s="586"/>
      <c r="Q89" s="586"/>
      <c r="R89" s="586"/>
      <c r="S89" s="586"/>
      <c r="T89" s="586"/>
      <c r="U89" s="586"/>
      <c r="V89" s="586"/>
      <c r="W89" s="586"/>
      <c r="X89" s="586"/>
      <c r="Y89" s="586"/>
      <c r="Z89" s="586"/>
      <c r="AA89" s="586"/>
      <c r="AB89" s="586"/>
      <c r="AC89" s="1323"/>
    </row>
    <row r="90" spans="1:29" s="714" customFormat="1" ht="20.25" customHeight="1">
      <c r="A90" s="1256">
        <v>41</v>
      </c>
      <c r="B90" s="1256" t="s">
        <v>9434</v>
      </c>
      <c r="C90" s="1256"/>
      <c r="D90" s="1317" t="s">
        <v>7410</v>
      </c>
      <c r="E90" s="585"/>
      <c r="F90" s="585"/>
      <c r="G90" s="585"/>
      <c r="H90" s="585"/>
      <c r="I90" s="585"/>
      <c r="J90" s="585"/>
      <c r="K90" s="585"/>
      <c r="L90" s="585"/>
      <c r="M90" s="585"/>
      <c r="N90" s="585"/>
      <c r="O90" s="585"/>
      <c r="P90" s="585"/>
      <c r="Q90" s="585"/>
      <c r="R90" s="585"/>
      <c r="S90" s="585"/>
      <c r="T90" s="585"/>
      <c r="U90" s="585"/>
      <c r="V90" s="585"/>
      <c r="W90" s="585"/>
      <c r="X90" s="585"/>
      <c r="Y90" s="585"/>
      <c r="Z90" s="585"/>
      <c r="AA90" s="585"/>
      <c r="AB90" s="585"/>
      <c r="AC90" s="1322"/>
    </row>
    <row r="91" spans="1:29" s="714" customFormat="1" ht="20.25" customHeight="1">
      <c r="A91" s="1256"/>
      <c r="B91" s="1256"/>
      <c r="C91" s="1256"/>
      <c r="D91" s="125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586"/>
      <c r="R91" s="586"/>
      <c r="S91" s="586"/>
      <c r="T91" s="586"/>
      <c r="U91" s="586"/>
      <c r="V91" s="586"/>
      <c r="W91" s="586"/>
      <c r="X91" s="586"/>
      <c r="Y91" s="586"/>
      <c r="Z91" s="586"/>
      <c r="AA91" s="586"/>
      <c r="AB91" s="586"/>
      <c r="AC91" s="1323"/>
    </row>
    <row r="92" spans="1:29" s="714" customFormat="1" ht="20.25" customHeight="1">
      <c r="A92" s="1317">
        <v>42</v>
      </c>
      <c r="B92" s="1256" t="s">
        <v>9435</v>
      </c>
      <c r="C92" s="1256"/>
      <c r="D92" s="1317" t="s">
        <v>7410</v>
      </c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585"/>
      <c r="T92" s="585"/>
      <c r="U92" s="585"/>
      <c r="V92" s="585"/>
      <c r="W92" s="585"/>
      <c r="X92" s="585"/>
      <c r="Y92" s="585"/>
      <c r="Z92" s="585"/>
      <c r="AA92" s="585"/>
      <c r="AB92" s="585"/>
      <c r="AC92" s="1322"/>
    </row>
    <row r="93" spans="1:29" s="714" customFormat="1" ht="20.25" customHeight="1">
      <c r="A93" s="1256"/>
      <c r="B93" s="1256"/>
      <c r="C93" s="1256"/>
      <c r="D93" s="1256"/>
      <c r="E93" s="586"/>
      <c r="F93" s="586"/>
      <c r="G93" s="586"/>
      <c r="H93" s="586"/>
      <c r="I93" s="586"/>
      <c r="J93" s="586"/>
      <c r="K93" s="586"/>
      <c r="L93" s="586"/>
      <c r="M93" s="586"/>
      <c r="N93" s="586"/>
      <c r="O93" s="586"/>
      <c r="P93" s="586"/>
      <c r="Q93" s="586"/>
      <c r="R93" s="586"/>
      <c r="S93" s="586"/>
      <c r="T93" s="586"/>
      <c r="U93" s="586"/>
      <c r="V93" s="586"/>
      <c r="W93" s="586"/>
      <c r="X93" s="586"/>
      <c r="Y93" s="586"/>
      <c r="Z93" s="586"/>
      <c r="AA93" s="586"/>
      <c r="AB93" s="586"/>
      <c r="AC93" s="1323"/>
    </row>
    <row r="94" spans="1:29" s="714" customFormat="1" ht="20.25" customHeight="1">
      <c r="A94" s="1256">
        <v>43</v>
      </c>
      <c r="B94" s="1256" t="s">
        <v>9436</v>
      </c>
      <c r="C94" s="1256"/>
      <c r="D94" s="1317" t="s">
        <v>7410</v>
      </c>
      <c r="E94" s="585"/>
      <c r="F94" s="585"/>
      <c r="G94" s="585"/>
      <c r="H94" s="585"/>
      <c r="I94" s="585"/>
      <c r="J94" s="585"/>
      <c r="K94" s="585"/>
      <c r="L94" s="585"/>
      <c r="M94" s="585"/>
      <c r="N94" s="585"/>
      <c r="O94" s="585"/>
      <c r="P94" s="585"/>
      <c r="Q94" s="585"/>
      <c r="R94" s="585"/>
      <c r="S94" s="585"/>
      <c r="T94" s="585"/>
      <c r="U94" s="585"/>
      <c r="V94" s="585"/>
      <c r="W94" s="585"/>
      <c r="X94" s="585"/>
      <c r="Y94" s="585"/>
      <c r="Z94" s="585"/>
      <c r="AA94" s="585"/>
      <c r="AB94" s="585"/>
      <c r="AC94" s="1322"/>
    </row>
    <row r="95" spans="1:29" s="714" customFormat="1" ht="20.25" customHeight="1">
      <c r="A95" s="1256"/>
      <c r="B95" s="1256"/>
      <c r="C95" s="1256"/>
      <c r="D95" s="1256"/>
      <c r="E95" s="586"/>
      <c r="F95" s="586"/>
      <c r="G95" s="586"/>
      <c r="H95" s="586"/>
      <c r="I95" s="586"/>
      <c r="J95" s="586"/>
      <c r="K95" s="586"/>
      <c r="L95" s="586"/>
      <c r="M95" s="586"/>
      <c r="N95" s="586"/>
      <c r="O95" s="586"/>
      <c r="P95" s="586"/>
      <c r="Q95" s="586"/>
      <c r="R95" s="586"/>
      <c r="S95" s="586"/>
      <c r="T95" s="586"/>
      <c r="U95" s="586"/>
      <c r="V95" s="586"/>
      <c r="W95" s="586"/>
      <c r="X95" s="586"/>
      <c r="Y95" s="586"/>
      <c r="Z95" s="586"/>
      <c r="AA95" s="586"/>
      <c r="AB95" s="586"/>
      <c r="AC95" s="1323"/>
    </row>
    <row r="96" spans="1:29" s="714" customFormat="1" ht="20.25" customHeight="1">
      <c r="A96" s="1317">
        <v>44</v>
      </c>
      <c r="B96" s="1256" t="s">
        <v>9437</v>
      </c>
      <c r="C96" s="1256"/>
      <c r="D96" s="1317" t="s">
        <v>7410</v>
      </c>
      <c r="E96" s="585"/>
      <c r="F96" s="585"/>
      <c r="G96" s="585"/>
      <c r="H96" s="585"/>
      <c r="I96" s="585"/>
      <c r="J96" s="585"/>
      <c r="K96" s="585"/>
      <c r="L96" s="585"/>
      <c r="M96" s="585"/>
      <c r="N96" s="585"/>
      <c r="O96" s="585"/>
      <c r="P96" s="585"/>
      <c r="Q96" s="585"/>
      <c r="R96" s="585"/>
      <c r="S96" s="585"/>
      <c r="T96" s="585"/>
      <c r="U96" s="585"/>
      <c r="V96" s="585"/>
      <c r="W96" s="585"/>
      <c r="X96" s="585"/>
      <c r="Y96" s="585"/>
      <c r="Z96" s="585"/>
      <c r="AA96" s="585"/>
      <c r="AB96" s="585"/>
      <c r="AC96" s="1322"/>
    </row>
    <row r="97" spans="1:29" s="714" customFormat="1" ht="20.25" customHeight="1">
      <c r="A97" s="1256"/>
      <c r="B97" s="1256"/>
      <c r="C97" s="1256"/>
      <c r="D97" s="1256"/>
      <c r="E97" s="586"/>
      <c r="F97" s="586"/>
      <c r="G97" s="586"/>
      <c r="H97" s="586"/>
      <c r="I97" s="586"/>
      <c r="J97" s="586"/>
      <c r="K97" s="586"/>
      <c r="L97" s="586"/>
      <c r="M97" s="586"/>
      <c r="N97" s="586"/>
      <c r="O97" s="586"/>
      <c r="P97" s="586"/>
      <c r="Q97" s="586"/>
      <c r="R97" s="586"/>
      <c r="S97" s="586"/>
      <c r="T97" s="586"/>
      <c r="U97" s="586"/>
      <c r="V97" s="586"/>
      <c r="W97" s="586"/>
      <c r="X97" s="586"/>
      <c r="Y97" s="586"/>
      <c r="Z97" s="586"/>
      <c r="AA97" s="586"/>
      <c r="AB97" s="586"/>
      <c r="AC97" s="1323"/>
    </row>
    <row r="98" spans="1:29" s="714" customFormat="1" ht="20.25" customHeight="1">
      <c r="A98" s="1256">
        <v>45</v>
      </c>
      <c r="B98" s="1256" t="s">
        <v>9438</v>
      </c>
      <c r="C98" s="1256"/>
      <c r="D98" s="1317" t="s">
        <v>7410</v>
      </c>
      <c r="E98" s="585"/>
      <c r="F98" s="585"/>
      <c r="G98" s="585"/>
      <c r="H98" s="585"/>
      <c r="I98" s="585"/>
      <c r="J98" s="585"/>
      <c r="K98" s="585"/>
      <c r="L98" s="585"/>
      <c r="M98" s="585"/>
      <c r="N98" s="585"/>
      <c r="O98" s="585"/>
      <c r="P98" s="585"/>
      <c r="Q98" s="585"/>
      <c r="R98" s="585"/>
      <c r="S98" s="585"/>
      <c r="T98" s="585"/>
      <c r="U98" s="585"/>
      <c r="V98" s="585"/>
      <c r="W98" s="585"/>
      <c r="X98" s="585"/>
      <c r="Y98" s="585"/>
      <c r="Z98" s="585"/>
      <c r="AA98" s="585"/>
      <c r="AB98" s="585"/>
      <c r="AC98" s="1322"/>
    </row>
    <row r="99" spans="1:29" s="714" customFormat="1" ht="20.25" customHeight="1">
      <c r="A99" s="1256"/>
      <c r="B99" s="1256"/>
      <c r="C99" s="1256"/>
      <c r="D99" s="1256"/>
      <c r="E99" s="586"/>
      <c r="F99" s="586"/>
      <c r="G99" s="586"/>
      <c r="H99" s="586"/>
      <c r="I99" s="586"/>
      <c r="J99" s="586"/>
      <c r="K99" s="586"/>
      <c r="L99" s="586"/>
      <c r="M99" s="586"/>
      <c r="N99" s="586"/>
      <c r="O99" s="586"/>
      <c r="P99" s="586"/>
      <c r="Q99" s="586"/>
      <c r="R99" s="586"/>
      <c r="S99" s="586"/>
      <c r="T99" s="586"/>
      <c r="U99" s="586"/>
      <c r="V99" s="586"/>
      <c r="W99" s="586"/>
      <c r="X99" s="586"/>
      <c r="Y99" s="586"/>
      <c r="Z99" s="586"/>
      <c r="AA99" s="586"/>
      <c r="AB99" s="586"/>
      <c r="AC99" s="1323"/>
    </row>
    <row r="100" spans="1:29" s="714" customFormat="1" ht="20.25" customHeight="1">
      <c r="A100" s="1317">
        <v>46</v>
      </c>
      <c r="B100" s="1256" t="s">
        <v>9439</v>
      </c>
      <c r="C100" s="1256"/>
      <c r="D100" s="1317" t="s">
        <v>7410</v>
      </c>
      <c r="E100" s="585"/>
      <c r="F100" s="585"/>
      <c r="G100" s="585"/>
      <c r="H100" s="585"/>
      <c r="I100" s="585"/>
      <c r="J100" s="585"/>
      <c r="K100" s="585"/>
      <c r="L100" s="585"/>
      <c r="M100" s="585"/>
      <c r="N100" s="585"/>
      <c r="O100" s="585"/>
      <c r="P100" s="585"/>
      <c r="Q100" s="585"/>
      <c r="R100" s="585"/>
      <c r="S100" s="585"/>
      <c r="T100" s="585"/>
      <c r="U100" s="585"/>
      <c r="V100" s="585"/>
      <c r="W100" s="585"/>
      <c r="X100" s="585"/>
      <c r="Y100" s="585"/>
      <c r="Z100" s="585"/>
      <c r="AA100" s="585"/>
      <c r="AB100" s="585"/>
      <c r="AC100" s="1322"/>
    </row>
    <row r="101" spans="1:29" s="714" customFormat="1" ht="20.25" customHeight="1">
      <c r="A101" s="1256"/>
      <c r="B101" s="1256"/>
      <c r="C101" s="1256"/>
      <c r="D101" s="1256"/>
      <c r="E101" s="586"/>
      <c r="F101" s="586"/>
      <c r="G101" s="586"/>
      <c r="H101" s="586"/>
      <c r="I101" s="586"/>
      <c r="J101" s="586"/>
      <c r="K101" s="586"/>
      <c r="L101" s="586"/>
      <c r="M101" s="586"/>
      <c r="N101" s="586"/>
      <c r="O101" s="586"/>
      <c r="P101" s="586"/>
      <c r="Q101" s="586"/>
      <c r="R101" s="586"/>
      <c r="S101" s="586"/>
      <c r="T101" s="586"/>
      <c r="U101" s="586"/>
      <c r="V101" s="586"/>
      <c r="W101" s="586"/>
      <c r="X101" s="586"/>
      <c r="Y101" s="586"/>
      <c r="Z101" s="586"/>
      <c r="AA101" s="586"/>
      <c r="AB101" s="586"/>
      <c r="AC101" s="1323"/>
    </row>
    <row r="102" spans="1:29" s="714" customFormat="1" ht="20.25" customHeight="1">
      <c r="A102" s="1256">
        <v>47</v>
      </c>
      <c r="B102" s="1256" t="s">
        <v>9440</v>
      </c>
      <c r="C102" s="1256"/>
      <c r="D102" s="1317" t="s">
        <v>7410</v>
      </c>
      <c r="E102" s="585"/>
      <c r="F102" s="585"/>
      <c r="G102" s="585"/>
      <c r="H102" s="585"/>
      <c r="I102" s="585"/>
      <c r="J102" s="585"/>
      <c r="K102" s="585"/>
      <c r="L102" s="585"/>
      <c r="M102" s="585"/>
      <c r="N102" s="585"/>
      <c r="O102" s="585"/>
      <c r="P102" s="585"/>
      <c r="Q102" s="585"/>
      <c r="R102" s="585"/>
      <c r="S102" s="585"/>
      <c r="T102" s="585"/>
      <c r="U102" s="585"/>
      <c r="V102" s="585"/>
      <c r="W102" s="585"/>
      <c r="X102" s="585"/>
      <c r="Y102" s="585"/>
      <c r="Z102" s="585"/>
      <c r="AA102" s="585"/>
      <c r="AB102" s="585"/>
      <c r="AC102" s="1322"/>
    </row>
    <row r="103" spans="1:29" s="714" customFormat="1" ht="20.25" customHeight="1">
      <c r="A103" s="1256"/>
      <c r="B103" s="1256"/>
      <c r="C103" s="1256"/>
      <c r="D103" s="1256"/>
      <c r="E103" s="586"/>
      <c r="F103" s="586"/>
      <c r="G103" s="586"/>
      <c r="H103" s="586"/>
      <c r="I103" s="586"/>
      <c r="J103" s="586"/>
      <c r="K103" s="586"/>
      <c r="L103" s="586"/>
      <c r="M103" s="586"/>
      <c r="N103" s="586"/>
      <c r="O103" s="586"/>
      <c r="P103" s="586"/>
      <c r="Q103" s="586"/>
      <c r="R103" s="586"/>
      <c r="S103" s="586"/>
      <c r="T103" s="586"/>
      <c r="U103" s="586"/>
      <c r="V103" s="586"/>
      <c r="W103" s="586"/>
      <c r="X103" s="586"/>
      <c r="Y103" s="586"/>
      <c r="Z103" s="586"/>
      <c r="AA103" s="586"/>
      <c r="AB103" s="586"/>
      <c r="AC103" s="1323"/>
    </row>
    <row r="104" spans="1:29" s="714" customFormat="1" ht="20.25" customHeight="1">
      <c r="A104" s="1317">
        <v>48</v>
      </c>
      <c r="B104" s="1256" t="s">
        <v>9441</v>
      </c>
      <c r="C104" s="1256"/>
      <c r="D104" s="1317" t="s">
        <v>7410</v>
      </c>
      <c r="E104" s="585"/>
      <c r="F104" s="585"/>
      <c r="G104" s="585"/>
      <c r="H104" s="585"/>
      <c r="I104" s="585"/>
      <c r="J104" s="585"/>
      <c r="K104" s="585"/>
      <c r="L104" s="585"/>
      <c r="M104" s="585"/>
      <c r="N104" s="585"/>
      <c r="O104" s="585"/>
      <c r="P104" s="585"/>
      <c r="Q104" s="585"/>
      <c r="R104" s="585"/>
      <c r="S104" s="585"/>
      <c r="T104" s="585"/>
      <c r="U104" s="585"/>
      <c r="V104" s="585"/>
      <c r="W104" s="585"/>
      <c r="X104" s="585"/>
      <c r="Y104" s="585"/>
      <c r="Z104" s="585"/>
      <c r="AA104" s="585"/>
      <c r="AB104" s="585"/>
      <c r="AC104" s="1322"/>
    </row>
    <row r="105" spans="1:29" s="714" customFormat="1" ht="20.25" customHeight="1">
      <c r="A105" s="1256"/>
      <c r="B105" s="1256"/>
      <c r="C105" s="1256"/>
      <c r="D105" s="1256"/>
      <c r="E105" s="586"/>
      <c r="F105" s="586"/>
      <c r="G105" s="586"/>
      <c r="H105" s="586"/>
      <c r="I105" s="586"/>
      <c r="J105" s="586"/>
      <c r="K105" s="586"/>
      <c r="L105" s="586"/>
      <c r="M105" s="586"/>
      <c r="N105" s="586"/>
      <c r="O105" s="586"/>
      <c r="P105" s="586"/>
      <c r="Q105" s="586"/>
      <c r="R105" s="586"/>
      <c r="S105" s="586"/>
      <c r="T105" s="586"/>
      <c r="U105" s="586"/>
      <c r="V105" s="586"/>
      <c r="W105" s="586"/>
      <c r="X105" s="586"/>
      <c r="Y105" s="586"/>
      <c r="Z105" s="586"/>
      <c r="AA105" s="586"/>
      <c r="AB105" s="586"/>
      <c r="AC105" s="1323"/>
    </row>
    <row r="106" spans="1:29" s="714" customFormat="1" ht="20.25" customHeight="1">
      <c r="A106" s="1256">
        <v>49</v>
      </c>
      <c r="B106" s="1256" t="s">
        <v>12154</v>
      </c>
      <c r="C106" s="1256"/>
      <c r="D106" s="1317" t="s">
        <v>7410</v>
      </c>
      <c r="E106" s="585"/>
      <c r="F106" s="585"/>
      <c r="G106" s="585"/>
      <c r="H106" s="585"/>
      <c r="I106" s="585"/>
      <c r="J106" s="585"/>
      <c r="K106" s="585"/>
      <c r="L106" s="585"/>
      <c r="M106" s="585"/>
      <c r="N106" s="585"/>
      <c r="O106" s="585"/>
      <c r="P106" s="585"/>
      <c r="Q106" s="585"/>
      <c r="R106" s="585"/>
      <c r="S106" s="585"/>
      <c r="T106" s="585"/>
      <c r="U106" s="585"/>
      <c r="V106" s="585"/>
      <c r="W106" s="585"/>
      <c r="X106" s="585"/>
      <c r="Y106" s="585"/>
      <c r="Z106" s="585"/>
      <c r="AA106" s="585"/>
      <c r="AB106" s="585"/>
      <c r="AC106" s="1322"/>
    </row>
    <row r="107" spans="1:29" s="714" customFormat="1" ht="20.25" customHeight="1">
      <c r="A107" s="1256"/>
      <c r="B107" s="1256"/>
      <c r="C107" s="1256"/>
      <c r="D107" s="1256"/>
      <c r="E107" s="586"/>
      <c r="F107" s="586"/>
      <c r="G107" s="586"/>
      <c r="H107" s="586"/>
      <c r="I107" s="586"/>
      <c r="J107" s="586"/>
      <c r="K107" s="586"/>
      <c r="L107" s="586"/>
      <c r="M107" s="586"/>
      <c r="N107" s="586"/>
      <c r="O107" s="586"/>
      <c r="P107" s="586"/>
      <c r="Q107" s="586"/>
      <c r="R107" s="586"/>
      <c r="S107" s="586"/>
      <c r="T107" s="586"/>
      <c r="U107" s="586"/>
      <c r="V107" s="586"/>
      <c r="W107" s="586"/>
      <c r="X107" s="586"/>
      <c r="Y107" s="586"/>
      <c r="Z107" s="586"/>
      <c r="AA107" s="586"/>
      <c r="AB107" s="586"/>
      <c r="AC107" s="1323"/>
    </row>
    <row r="108" spans="1:29" s="714" customFormat="1" ht="20.25" customHeight="1">
      <c r="A108" s="1317">
        <v>50</v>
      </c>
      <c r="B108" s="1256" t="s">
        <v>12155</v>
      </c>
      <c r="C108" s="1256"/>
      <c r="D108" s="1317" t="s">
        <v>7410</v>
      </c>
      <c r="E108" s="585"/>
      <c r="F108" s="585"/>
      <c r="G108" s="585"/>
      <c r="H108" s="585"/>
      <c r="I108" s="585"/>
      <c r="J108" s="585"/>
      <c r="K108" s="585"/>
      <c r="L108" s="585"/>
      <c r="M108" s="585"/>
      <c r="N108" s="585"/>
      <c r="O108" s="585"/>
      <c r="P108" s="585"/>
      <c r="Q108" s="585"/>
      <c r="R108" s="585"/>
      <c r="S108" s="585"/>
      <c r="T108" s="585"/>
      <c r="U108" s="585"/>
      <c r="V108" s="585"/>
      <c r="W108" s="585"/>
      <c r="X108" s="585"/>
      <c r="Y108" s="585"/>
      <c r="Z108" s="585"/>
      <c r="AA108" s="585"/>
      <c r="AB108" s="585"/>
      <c r="AC108" s="1322"/>
    </row>
    <row r="109" spans="1:29" s="714" customFormat="1" ht="20.25" customHeight="1">
      <c r="A109" s="1256"/>
      <c r="B109" s="1256"/>
      <c r="C109" s="1256"/>
      <c r="D109" s="1256"/>
      <c r="E109" s="586"/>
      <c r="F109" s="586"/>
      <c r="G109" s="586"/>
      <c r="H109" s="586"/>
      <c r="I109" s="586"/>
      <c r="J109" s="586"/>
      <c r="K109" s="586"/>
      <c r="L109" s="586"/>
      <c r="M109" s="586"/>
      <c r="N109" s="586"/>
      <c r="O109" s="586"/>
      <c r="P109" s="586"/>
      <c r="Q109" s="586"/>
      <c r="R109" s="586"/>
      <c r="S109" s="586"/>
      <c r="T109" s="586"/>
      <c r="U109" s="586"/>
      <c r="V109" s="586"/>
      <c r="W109" s="586"/>
      <c r="X109" s="586"/>
      <c r="Y109" s="586"/>
      <c r="Z109" s="586"/>
      <c r="AA109" s="586"/>
      <c r="AB109" s="586"/>
      <c r="AC109" s="1323"/>
    </row>
    <row r="110" spans="1:29" s="714" customFormat="1" ht="20.25" customHeight="1">
      <c r="A110" s="1256">
        <v>51</v>
      </c>
      <c r="B110" s="1256" t="s">
        <v>12156</v>
      </c>
      <c r="C110" s="1256"/>
      <c r="D110" s="1317" t="s">
        <v>7410</v>
      </c>
      <c r="E110" s="585"/>
      <c r="F110" s="585"/>
      <c r="G110" s="585"/>
      <c r="H110" s="585"/>
      <c r="I110" s="585"/>
      <c r="J110" s="585"/>
      <c r="K110" s="585"/>
      <c r="L110" s="585"/>
      <c r="M110" s="585"/>
      <c r="N110" s="585"/>
      <c r="O110" s="585"/>
      <c r="P110" s="585"/>
      <c r="Q110" s="585"/>
      <c r="R110" s="585"/>
      <c r="S110" s="585"/>
      <c r="T110" s="585"/>
      <c r="U110" s="585"/>
      <c r="V110" s="585"/>
      <c r="W110" s="585"/>
      <c r="X110" s="585"/>
      <c r="Y110" s="585"/>
      <c r="Z110" s="585"/>
      <c r="AA110" s="585"/>
      <c r="AB110" s="585"/>
      <c r="AC110" s="1322"/>
    </row>
    <row r="111" spans="1:29" s="714" customFormat="1" ht="20.25" customHeight="1">
      <c r="A111" s="1256"/>
      <c r="B111" s="1256"/>
      <c r="C111" s="1256"/>
      <c r="D111" s="1256"/>
      <c r="E111" s="586"/>
      <c r="F111" s="586"/>
      <c r="G111" s="586"/>
      <c r="H111" s="586"/>
      <c r="I111" s="586"/>
      <c r="J111" s="586"/>
      <c r="K111" s="586"/>
      <c r="L111" s="586"/>
      <c r="M111" s="586"/>
      <c r="N111" s="586"/>
      <c r="O111" s="586"/>
      <c r="P111" s="586"/>
      <c r="Q111" s="586"/>
      <c r="R111" s="586"/>
      <c r="S111" s="586"/>
      <c r="T111" s="586"/>
      <c r="U111" s="586"/>
      <c r="V111" s="586"/>
      <c r="W111" s="586"/>
      <c r="X111" s="586"/>
      <c r="Y111" s="586"/>
      <c r="Z111" s="586"/>
      <c r="AA111" s="586"/>
      <c r="AB111" s="586"/>
      <c r="AC111" s="1323"/>
    </row>
    <row r="112" spans="1:29" s="714" customFormat="1" ht="20.25" customHeight="1">
      <c r="A112" s="1317">
        <v>52</v>
      </c>
      <c r="B112" s="1256" t="s">
        <v>12157</v>
      </c>
      <c r="C112" s="1256"/>
      <c r="D112" s="1317" t="s">
        <v>7410</v>
      </c>
      <c r="E112" s="585"/>
      <c r="F112" s="585"/>
      <c r="G112" s="585"/>
      <c r="H112" s="585"/>
      <c r="I112" s="585"/>
      <c r="J112" s="585"/>
      <c r="K112" s="585"/>
      <c r="L112" s="585"/>
      <c r="M112" s="585"/>
      <c r="N112" s="585"/>
      <c r="O112" s="585"/>
      <c r="P112" s="585"/>
      <c r="Q112" s="585"/>
      <c r="R112" s="585"/>
      <c r="S112" s="585"/>
      <c r="T112" s="585"/>
      <c r="U112" s="585"/>
      <c r="V112" s="585"/>
      <c r="W112" s="585"/>
      <c r="X112" s="585"/>
      <c r="Y112" s="585"/>
      <c r="Z112" s="585"/>
      <c r="AA112" s="585"/>
      <c r="AB112" s="585"/>
      <c r="AC112" s="1322"/>
    </row>
    <row r="113" spans="1:29" s="714" customFormat="1" ht="20.25" customHeight="1">
      <c r="A113" s="1256"/>
      <c r="B113" s="1256"/>
      <c r="C113" s="1256"/>
      <c r="D113" s="1256"/>
      <c r="E113" s="586"/>
      <c r="F113" s="586"/>
      <c r="G113" s="586"/>
      <c r="H113" s="586"/>
      <c r="I113" s="586"/>
      <c r="J113" s="586"/>
      <c r="K113" s="586"/>
      <c r="L113" s="586"/>
      <c r="M113" s="586"/>
      <c r="N113" s="586"/>
      <c r="O113" s="586"/>
      <c r="P113" s="586"/>
      <c r="Q113" s="586"/>
      <c r="R113" s="586"/>
      <c r="S113" s="586"/>
      <c r="T113" s="586"/>
      <c r="U113" s="586"/>
      <c r="V113" s="586"/>
      <c r="W113" s="586"/>
      <c r="X113" s="586"/>
      <c r="Y113" s="586"/>
      <c r="Z113" s="586"/>
      <c r="AA113" s="586"/>
      <c r="AB113" s="586"/>
      <c r="AC113" s="1323"/>
    </row>
    <row r="114" spans="1:29" s="714" customFormat="1" ht="20.25" customHeight="1">
      <c r="A114" s="1256">
        <v>53</v>
      </c>
      <c r="B114" s="1256" t="s">
        <v>12158</v>
      </c>
      <c r="C114" s="1256"/>
      <c r="D114" s="1317" t="s">
        <v>7410</v>
      </c>
      <c r="E114" s="585"/>
      <c r="F114" s="585"/>
      <c r="G114" s="585"/>
      <c r="H114" s="585"/>
      <c r="I114" s="585"/>
      <c r="J114" s="585"/>
      <c r="K114" s="585"/>
      <c r="L114" s="585"/>
      <c r="M114" s="585"/>
      <c r="N114" s="585"/>
      <c r="O114" s="585"/>
      <c r="P114" s="585"/>
      <c r="Q114" s="585"/>
      <c r="R114" s="585"/>
      <c r="S114" s="585"/>
      <c r="T114" s="585"/>
      <c r="U114" s="585"/>
      <c r="V114" s="585"/>
      <c r="W114" s="585"/>
      <c r="X114" s="585"/>
      <c r="Y114" s="585"/>
      <c r="Z114" s="585"/>
      <c r="AA114" s="585"/>
      <c r="AB114" s="585"/>
      <c r="AC114" s="1322"/>
    </row>
    <row r="115" spans="1:29" s="714" customFormat="1" ht="20.25" customHeight="1">
      <c r="A115" s="1256"/>
      <c r="B115" s="1256"/>
      <c r="C115" s="1256"/>
      <c r="D115" s="1256"/>
      <c r="E115" s="586"/>
      <c r="F115" s="586"/>
      <c r="G115" s="586"/>
      <c r="H115" s="586"/>
      <c r="I115" s="586"/>
      <c r="J115" s="586"/>
      <c r="K115" s="586"/>
      <c r="L115" s="586"/>
      <c r="M115" s="586"/>
      <c r="N115" s="586"/>
      <c r="O115" s="586"/>
      <c r="P115" s="586"/>
      <c r="Q115" s="586"/>
      <c r="R115" s="586"/>
      <c r="S115" s="586"/>
      <c r="T115" s="586"/>
      <c r="U115" s="586"/>
      <c r="V115" s="586"/>
      <c r="W115" s="586"/>
      <c r="X115" s="586"/>
      <c r="Y115" s="586"/>
      <c r="Z115" s="586"/>
      <c r="AA115" s="586"/>
      <c r="AB115" s="586"/>
      <c r="AC115" s="1323"/>
    </row>
    <row r="116" spans="1:29" s="714" customFormat="1" ht="20.25" customHeight="1">
      <c r="A116" s="1317">
        <v>54</v>
      </c>
      <c r="B116" s="1256" t="s">
        <v>12159</v>
      </c>
      <c r="C116" s="1256"/>
      <c r="D116" s="1317" t="s">
        <v>7410</v>
      </c>
      <c r="E116" s="585"/>
      <c r="F116" s="585"/>
      <c r="G116" s="585"/>
      <c r="H116" s="585"/>
      <c r="I116" s="585"/>
      <c r="J116" s="585"/>
      <c r="K116" s="585"/>
      <c r="L116" s="585"/>
      <c r="M116" s="585"/>
      <c r="N116" s="585"/>
      <c r="O116" s="585"/>
      <c r="P116" s="585"/>
      <c r="Q116" s="585"/>
      <c r="R116" s="585"/>
      <c r="S116" s="585"/>
      <c r="T116" s="585"/>
      <c r="U116" s="585"/>
      <c r="V116" s="585"/>
      <c r="W116" s="585"/>
      <c r="X116" s="585"/>
      <c r="Y116" s="585"/>
      <c r="Z116" s="585"/>
      <c r="AA116" s="585"/>
      <c r="AB116" s="585"/>
      <c r="AC116" s="1322"/>
    </row>
    <row r="117" spans="1:29" s="714" customFormat="1" ht="20.25" customHeight="1">
      <c r="A117" s="1256"/>
      <c r="B117" s="1256"/>
      <c r="C117" s="1256"/>
      <c r="D117" s="1256"/>
      <c r="E117" s="586"/>
      <c r="F117" s="586"/>
      <c r="G117" s="586"/>
      <c r="H117" s="586"/>
      <c r="I117" s="586"/>
      <c r="J117" s="586"/>
      <c r="K117" s="586"/>
      <c r="L117" s="586"/>
      <c r="M117" s="586"/>
      <c r="N117" s="586"/>
      <c r="O117" s="586"/>
      <c r="P117" s="586"/>
      <c r="Q117" s="586"/>
      <c r="R117" s="586"/>
      <c r="S117" s="586"/>
      <c r="T117" s="586"/>
      <c r="U117" s="586"/>
      <c r="V117" s="586"/>
      <c r="W117" s="586"/>
      <c r="X117" s="586"/>
      <c r="Y117" s="586"/>
      <c r="Z117" s="586"/>
      <c r="AA117" s="586"/>
      <c r="AB117" s="586"/>
      <c r="AC117" s="1323"/>
    </row>
    <row r="118" spans="1:29" s="714" customFormat="1" ht="20.25" customHeight="1">
      <c r="A118" s="1256">
        <v>55</v>
      </c>
      <c r="B118" s="1256" t="s">
        <v>12160</v>
      </c>
      <c r="C118" s="1256"/>
      <c r="D118" s="1317" t="s">
        <v>7410</v>
      </c>
      <c r="E118" s="585"/>
      <c r="F118" s="585"/>
      <c r="G118" s="585"/>
      <c r="H118" s="585"/>
      <c r="I118" s="585"/>
      <c r="J118" s="585"/>
      <c r="K118" s="585"/>
      <c r="L118" s="585"/>
      <c r="M118" s="585"/>
      <c r="N118" s="585"/>
      <c r="O118" s="585"/>
      <c r="P118" s="585"/>
      <c r="Q118" s="585"/>
      <c r="R118" s="585"/>
      <c r="S118" s="585"/>
      <c r="T118" s="585"/>
      <c r="U118" s="585"/>
      <c r="V118" s="585"/>
      <c r="W118" s="585"/>
      <c r="X118" s="585"/>
      <c r="Y118" s="585"/>
      <c r="Z118" s="585"/>
      <c r="AA118" s="585"/>
      <c r="AB118" s="585"/>
      <c r="AC118" s="1322"/>
    </row>
    <row r="119" spans="1:29" s="714" customFormat="1" ht="20.25" customHeight="1">
      <c r="A119" s="1256"/>
      <c r="B119" s="1256"/>
      <c r="C119" s="1256"/>
      <c r="D119" s="1256"/>
      <c r="E119" s="586"/>
      <c r="F119" s="586"/>
      <c r="G119" s="586"/>
      <c r="H119" s="586"/>
      <c r="I119" s="586"/>
      <c r="J119" s="586"/>
      <c r="K119" s="586"/>
      <c r="L119" s="586"/>
      <c r="M119" s="586"/>
      <c r="N119" s="586"/>
      <c r="O119" s="586"/>
      <c r="P119" s="586"/>
      <c r="Q119" s="586"/>
      <c r="R119" s="586"/>
      <c r="S119" s="586"/>
      <c r="T119" s="586"/>
      <c r="U119" s="586"/>
      <c r="V119" s="586"/>
      <c r="W119" s="586"/>
      <c r="X119" s="586"/>
      <c r="Y119" s="586"/>
      <c r="Z119" s="586"/>
      <c r="AA119" s="586"/>
      <c r="AB119" s="586"/>
      <c r="AC119" s="1323"/>
    </row>
    <row r="120" spans="1:29" s="714" customFormat="1" ht="20.25" customHeight="1">
      <c r="A120" s="1317">
        <v>56</v>
      </c>
      <c r="B120" s="1256" t="s">
        <v>7704</v>
      </c>
      <c r="C120" s="1256"/>
      <c r="D120" s="1317" t="s">
        <v>7410</v>
      </c>
      <c r="E120" s="585"/>
      <c r="F120" s="585"/>
      <c r="G120" s="585"/>
      <c r="H120" s="585"/>
      <c r="I120" s="585"/>
      <c r="J120" s="585"/>
      <c r="K120" s="585"/>
      <c r="L120" s="585"/>
      <c r="M120" s="585"/>
      <c r="N120" s="585"/>
      <c r="O120" s="585"/>
      <c r="P120" s="585"/>
      <c r="Q120" s="585"/>
      <c r="R120" s="585"/>
      <c r="S120" s="585"/>
      <c r="T120" s="585"/>
      <c r="U120" s="585"/>
      <c r="V120" s="585"/>
      <c r="W120" s="585"/>
      <c r="X120" s="585"/>
      <c r="Y120" s="585"/>
      <c r="Z120" s="585"/>
      <c r="AA120" s="585"/>
      <c r="AB120" s="585"/>
      <c r="AC120" s="1322"/>
    </row>
    <row r="121" spans="1:29" s="714" customFormat="1" ht="20.25" customHeight="1">
      <c r="A121" s="1256"/>
      <c r="B121" s="1256"/>
      <c r="C121" s="1256"/>
      <c r="D121" s="1256"/>
      <c r="E121" s="586"/>
      <c r="F121" s="586"/>
      <c r="G121" s="586"/>
      <c r="H121" s="586"/>
      <c r="I121" s="586"/>
      <c r="J121" s="586"/>
      <c r="K121" s="586"/>
      <c r="L121" s="586"/>
      <c r="M121" s="586"/>
      <c r="N121" s="586"/>
      <c r="O121" s="586"/>
      <c r="P121" s="586"/>
      <c r="Q121" s="586"/>
      <c r="R121" s="586"/>
      <c r="S121" s="586"/>
      <c r="T121" s="586"/>
      <c r="U121" s="586"/>
      <c r="V121" s="586"/>
      <c r="W121" s="586"/>
      <c r="X121" s="586"/>
      <c r="Y121" s="586"/>
      <c r="Z121" s="586"/>
      <c r="AA121" s="586"/>
      <c r="AB121" s="586"/>
      <c r="AC121" s="1323"/>
    </row>
    <row r="122" spans="1:29" s="714" customFormat="1" ht="20.25" customHeight="1">
      <c r="A122" s="1256">
        <v>57</v>
      </c>
      <c r="B122" s="1256" t="s">
        <v>7707</v>
      </c>
      <c r="C122" s="1256"/>
      <c r="D122" s="1317" t="s">
        <v>7410</v>
      </c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5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1322"/>
    </row>
    <row r="123" spans="1:29" s="714" customFormat="1" ht="20.25" customHeight="1">
      <c r="A123" s="1256"/>
      <c r="B123" s="1256"/>
      <c r="C123" s="1256"/>
      <c r="D123" s="1256"/>
      <c r="E123" s="586"/>
      <c r="F123" s="586"/>
      <c r="G123" s="586"/>
      <c r="H123" s="586"/>
      <c r="I123" s="586"/>
      <c r="J123" s="586"/>
      <c r="K123" s="586"/>
      <c r="L123" s="586"/>
      <c r="M123" s="586"/>
      <c r="N123" s="586"/>
      <c r="O123" s="586"/>
      <c r="P123" s="586"/>
      <c r="Q123" s="586"/>
      <c r="R123" s="586"/>
      <c r="S123" s="586"/>
      <c r="T123" s="586"/>
      <c r="U123" s="586"/>
      <c r="V123" s="586"/>
      <c r="W123" s="586"/>
      <c r="X123" s="586"/>
      <c r="Y123" s="586"/>
      <c r="Z123" s="586"/>
      <c r="AA123" s="586"/>
      <c r="AB123" s="586"/>
      <c r="AC123" s="1323"/>
    </row>
    <row r="124" spans="1:29" s="714" customFormat="1" ht="20.25" customHeight="1">
      <c r="A124" s="1317">
        <v>58</v>
      </c>
      <c r="B124" s="1256" t="s">
        <v>7710</v>
      </c>
      <c r="C124" s="1256"/>
      <c r="D124" s="1317" t="s">
        <v>7410</v>
      </c>
      <c r="E124" s="585"/>
      <c r="F124" s="585"/>
      <c r="G124" s="585"/>
      <c r="H124" s="585"/>
      <c r="I124" s="585"/>
      <c r="J124" s="585"/>
      <c r="K124" s="585"/>
      <c r="L124" s="585"/>
      <c r="M124" s="585"/>
      <c r="N124" s="585"/>
      <c r="O124" s="585"/>
      <c r="P124" s="585"/>
      <c r="Q124" s="585"/>
      <c r="R124" s="585"/>
      <c r="S124" s="585"/>
      <c r="T124" s="585"/>
      <c r="U124" s="585"/>
      <c r="V124" s="585"/>
      <c r="W124" s="585"/>
      <c r="X124" s="585"/>
      <c r="Y124" s="585"/>
      <c r="Z124" s="585"/>
      <c r="AA124" s="585"/>
      <c r="AB124" s="585"/>
      <c r="AC124" s="1322"/>
    </row>
    <row r="125" spans="1:29" s="714" customFormat="1" ht="20.25" customHeight="1">
      <c r="A125" s="1256"/>
      <c r="B125" s="1256"/>
      <c r="C125" s="1256"/>
      <c r="D125" s="1256"/>
      <c r="E125" s="586"/>
      <c r="F125" s="586"/>
      <c r="G125" s="586"/>
      <c r="H125" s="586"/>
      <c r="I125" s="586"/>
      <c r="J125" s="586"/>
      <c r="K125" s="586"/>
      <c r="L125" s="586"/>
      <c r="M125" s="586"/>
      <c r="N125" s="586"/>
      <c r="O125" s="586"/>
      <c r="P125" s="586"/>
      <c r="Q125" s="586"/>
      <c r="R125" s="586"/>
      <c r="S125" s="586"/>
      <c r="T125" s="586"/>
      <c r="U125" s="586"/>
      <c r="V125" s="586"/>
      <c r="W125" s="586"/>
      <c r="X125" s="586"/>
      <c r="Y125" s="586"/>
      <c r="Z125" s="586"/>
      <c r="AA125" s="586"/>
      <c r="AB125" s="586"/>
      <c r="AC125" s="1323"/>
    </row>
    <row r="126" spans="1:29" s="714" customFormat="1" ht="20.25" customHeight="1">
      <c r="A126" s="1256">
        <v>59</v>
      </c>
      <c r="B126" s="1256" t="s">
        <v>7712</v>
      </c>
      <c r="C126" s="1256"/>
      <c r="D126" s="1317" t="s">
        <v>7410</v>
      </c>
      <c r="E126" s="585"/>
      <c r="F126" s="585"/>
      <c r="G126" s="585"/>
      <c r="H126" s="585"/>
      <c r="I126" s="585"/>
      <c r="J126" s="585"/>
      <c r="K126" s="585"/>
      <c r="L126" s="585"/>
      <c r="M126" s="585"/>
      <c r="N126" s="585"/>
      <c r="O126" s="585"/>
      <c r="P126" s="585"/>
      <c r="Q126" s="585"/>
      <c r="R126" s="585"/>
      <c r="S126" s="585"/>
      <c r="T126" s="585"/>
      <c r="U126" s="585"/>
      <c r="V126" s="585"/>
      <c r="W126" s="585"/>
      <c r="X126" s="585"/>
      <c r="Y126" s="585"/>
      <c r="Z126" s="585"/>
      <c r="AA126" s="585"/>
      <c r="AB126" s="585"/>
      <c r="AC126" s="1322"/>
    </row>
    <row r="127" spans="1:29" s="714" customFormat="1" ht="20.25" customHeight="1">
      <c r="A127" s="1256"/>
      <c r="B127" s="1256"/>
      <c r="C127" s="1256"/>
      <c r="D127" s="1256"/>
      <c r="E127" s="586"/>
      <c r="F127" s="586"/>
      <c r="G127" s="586"/>
      <c r="H127" s="586"/>
      <c r="I127" s="586"/>
      <c r="J127" s="586"/>
      <c r="K127" s="586"/>
      <c r="L127" s="586"/>
      <c r="M127" s="586"/>
      <c r="N127" s="586"/>
      <c r="O127" s="586"/>
      <c r="P127" s="586"/>
      <c r="Q127" s="586"/>
      <c r="R127" s="586"/>
      <c r="S127" s="586"/>
      <c r="T127" s="586"/>
      <c r="U127" s="586"/>
      <c r="V127" s="586"/>
      <c r="W127" s="586"/>
      <c r="X127" s="586"/>
      <c r="Y127" s="586"/>
      <c r="Z127" s="586"/>
      <c r="AA127" s="586"/>
      <c r="AB127" s="586"/>
      <c r="AC127" s="1323"/>
    </row>
    <row r="128" spans="1:29" s="714" customFormat="1" ht="20.25" customHeight="1">
      <c r="A128" s="1317">
        <v>60</v>
      </c>
      <c r="B128" s="1256" t="s">
        <v>7714</v>
      </c>
      <c r="C128" s="1256"/>
      <c r="D128" s="1317" t="s">
        <v>7410</v>
      </c>
      <c r="E128" s="585"/>
      <c r="F128" s="585"/>
      <c r="G128" s="585"/>
      <c r="H128" s="585"/>
      <c r="I128" s="585"/>
      <c r="J128" s="585"/>
      <c r="K128" s="585"/>
      <c r="L128" s="585"/>
      <c r="M128" s="585"/>
      <c r="N128" s="585"/>
      <c r="O128" s="585"/>
      <c r="P128" s="585"/>
      <c r="Q128" s="585"/>
      <c r="R128" s="585"/>
      <c r="S128" s="585"/>
      <c r="T128" s="585"/>
      <c r="U128" s="585"/>
      <c r="V128" s="585"/>
      <c r="W128" s="585"/>
      <c r="X128" s="585"/>
      <c r="Y128" s="585"/>
      <c r="Z128" s="585"/>
      <c r="AA128" s="585"/>
      <c r="AB128" s="585"/>
      <c r="AC128" s="1322"/>
    </row>
    <row r="129" spans="1:29" s="714" customFormat="1" ht="20.25" customHeight="1">
      <c r="A129" s="1256"/>
      <c r="B129" s="1256"/>
      <c r="C129" s="1256"/>
      <c r="D129" s="1256"/>
      <c r="E129" s="586"/>
      <c r="F129" s="586"/>
      <c r="G129" s="586"/>
      <c r="H129" s="586"/>
      <c r="I129" s="586"/>
      <c r="J129" s="586"/>
      <c r="K129" s="586"/>
      <c r="L129" s="586"/>
      <c r="M129" s="586"/>
      <c r="N129" s="586"/>
      <c r="O129" s="586"/>
      <c r="P129" s="586"/>
      <c r="Q129" s="586"/>
      <c r="R129" s="586"/>
      <c r="S129" s="586"/>
      <c r="T129" s="586"/>
      <c r="U129" s="586"/>
      <c r="V129" s="586"/>
      <c r="W129" s="586"/>
      <c r="X129" s="586"/>
      <c r="Y129" s="586"/>
      <c r="Z129" s="586"/>
      <c r="AA129" s="586"/>
      <c r="AB129" s="586"/>
      <c r="AC129" s="1323"/>
    </row>
    <row r="130" spans="1:29" s="714" customFormat="1" ht="20.25" customHeight="1">
      <c r="A130" s="1256">
        <v>61</v>
      </c>
      <c r="B130" s="1256" t="s">
        <v>7716</v>
      </c>
      <c r="C130" s="1256"/>
      <c r="D130" s="1317" t="s">
        <v>7410</v>
      </c>
      <c r="E130" s="585"/>
      <c r="F130" s="585"/>
      <c r="G130" s="585"/>
      <c r="H130" s="585"/>
      <c r="I130" s="585"/>
      <c r="J130" s="585"/>
      <c r="K130" s="585"/>
      <c r="L130" s="585"/>
      <c r="M130" s="585"/>
      <c r="N130" s="585"/>
      <c r="O130" s="585"/>
      <c r="P130" s="585"/>
      <c r="Q130" s="585"/>
      <c r="R130" s="585"/>
      <c r="S130" s="585"/>
      <c r="T130" s="585"/>
      <c r="U130" s="585"/>
      <c r="V130" s="585"/>
      <c r="W130" s="585"/>
      <c r="X130" s="585"/>
      <c r="Y130" s="585"/>
      <c r="Z130" s="585"/>
      <c r="AA130" s="585"/>
      <c r="AB130" s="585"/>
      <c r="AC130" s="1322"/>
    </row>
    <row r="131" spans="1:29" s="714" customFormat="1" ht="20.25" customHeight="1">
      <c r="A131" s="1256"/>
      <c r="B131" s="1256"/>
      <c r="C131" s="1256"/>
      <c r="D131" s="1256"/>
      <c r="E131" s="586"/>
      <c r="F131" s="586"/>
      <c r="G131" s="586"/>
      <c r="H131" s="586"/>
      <c r="I131" s="586"/>
      <c r="J131" s="586"/>
      <c r="K131" s="586"/>
      <c r="L131" s="586"/>
      <c r="M131" s="586"/>
      <c r="N131" s="586"/>
      <c r="O131" s="586"/>
      <c r="P131" s="586"/>
      <c r="Q131" s="586"/>
      <c r="R131" s="586"/>
      <c r="S131" s="586"/>
      <c r="T131" s="586"/>
      <c r="U131" s="586"/>
      <c r="V131" s="586"/>
      <c r="W131" s="586"/>
      <c r="X131" s="586"/>
      <c r="Y131" s="586"/>
      <c r="Z131" s="586"/>
      <c r="AA131" s="586"/>
      <c r="AB131" s="586"/>
      <c r="AC131" s="1323"/>
    </row>
    <row r="132" spans="1:29" s="714" customFormat="1" ht="20.25" customHeight="1">
      <c r="A132" s="1317">
        <v>62</v>
      </c>
      <c r="B132" s="1256" t="s">
        <v>7722</v>
      </c>
      <c r="C132" s="1256"/>
      <c r="D132" s="1317" t="s">
        <v>7410</v>
      </c>
      <c r="E132" s="585"/>
      <c r="F132" s="585"/>
      <c r="G132" s="585"/>
      <c r="H132" s="585"/>
      <c r="I132" s="585"/>
      <c r="J132" s="585"/>
      <c r="K132" s="585"/>
      <c r="L132" s="585"/>
      <c r="M132" s="585"/>
      <c r="N132" s="585"/>
      <c r="O132" s="585"/>
      <c r="P132" s="585"/>
      <c r="Q132" s="585"/>
      <c r="R132" s="585"/>
      <c r="S132" s="585"/>
      <c r="T132" s="585"/>
      <c r="U132" s="585"/>
      <c r="V132" s="585"/>
      <c r="W132" s="585"/>
      <c r="X132" s="585"/>
      <c r="Y132" s="585"/>
      <c r="Z132" s="585"/>
      <c r="AA132" s="585"/>
      <c r="AB132" s="585"/>
      <c r="AC132" s="1322"/>
    </row>
    <row r="133" spans="1:29" s="714" customFormat="1" ht="20.25" customHeight="1">
      <c r="A133" s="1256"/>
      <c r="B133" s="1256"/>
      <c r="C133" s="1256"/>
      <c r="D133" s="1256"/>
      <c r="E133" s="586"/>
      <c r="F133" s="586"/>
      <c r="G133" s="586"/>
      <c r="H133" s="586"/>
      <c r="I133" s="586"/>
      <c r="J133" s="586"/>
      <c r="K133" s="586"/>
      <c r="L133" s="586"/>
      <c r="M133" s="586"/>
      <c r="N133" s="586"/>
      <c r="O133" s="586"/>
      <c r="P133" s="586"/>
      <c r="Q133" s="586"/>
      <c r="R133" s="586"/>
      <c r="S133" s="586"/>
      <c r="T133" s="586"/>
      <c r="U133" s="586"/>
      <c r="V133" s="586"/>
      <c r="W133" s="586"/>
      <c r="X133" s="586"/>
      <c r="Y133" s="586"/>
      <c r="Z133" s="586"/>
      <c r="AA133" s="586"/>
      <c r="AB133" s="586"/>
      <c r="AC133" s="1323"/>
    </row>
    <row r="134" spans="1:29" s="714" customFormat="1" ht="20.25" customHeight="1">
      <c r="A134" s="1256">
        <v>63</v>
      </c>
      <c r="B134" s="1256" t="s">
        <v>7723</v>
      </c>
      <c r="C134" s="1256"/>
      <c r="D134" s="1317" t="s">
        <v>7410</v>
      </c>
      <c r="E134" s="585"/>
      <c r="F134" s="585"/>
      <c r="G134" s="585"/>
      <c r="H134" s="585"/>
      <c r="I134" s="585"/>
      <c r="J134" s="585"/>
      <c r="K134" s="585"/>
      <c r="L134" s="585"/>
      <c r="M134" s="585"/>
      <c r="N134" s="585"/>
      <c r="O134" s="585"/>
      <c r="P134" s="585"/>
      <c r="Q134" s="585"/>
      <c r="R134" s="585"/>
      <c r="S134" s="585"/>
      <c r="T134" s="585"/>
      <c r="U134" s="585"/>
      <c r="V134" s="585"/>
      <c r="W134" s="585"/>
      <c r="X134" s="585"/>
      <c r="Y134" s="585"/>
      <c r="Z134" s="585"/>
      <c r="AA134" s="585"/>
      <c r="AB134" s="585"/>
      <c r="AC134" s="1322"/>
    </row>
    <row r="135" spans="1:29" s="714" customFormat="1" ht="20.25" customHeight="1">
      <c r="A135" s="1256"/>
      <c r="B135" s="1256"/>
      <c r="C135" s="1256"/>
      <c r="D135" s="1256"/>
      <c r="E135" s="586"/>
      <c r="F135" s="586"/>
      <c r="G135" s="586"/>
      <c r="H135" s="586"/>
      <c r="I135" s="586"/>
      <c r="J135" s="586"/>
      <c r="K135" s="586"/>
      <c r="L135" s="586"/>
      <c r="M135" s="586"/>
      <c r="N135" s="586"/>
      <c r="O135" s="586"/>
      <c r="P135" s="586"/>
      <c r="Q135" s="586"/>
      <c r="R135" s="586"/>
      <c r="S135" s="586"/>
      <c r="T135" s="586"/>
      <c r="U135" s="586"/>
      <c r="V135" s="586"/>
      <c r="W135" s="586"/>
      <c r="X135" s="586"/>
      <c r="Y135" s="586"/>
      <c r="Z135" s="586"/>
      <c r="AA135" s="586"/>
      <c r="AB135" s="586"/>
      <c r="AC135" s="1323"/>
    </row>
    <row r="136" spans="1:29" s="714" customFormat="1" ht="20.25" customHeight="1">
      <c r="A136" s="1317">
        <v>64</v>
      </c>
      <c r="B136" s="1256" t="s">
        <v>7725</v>
      </c>
      <c r="C136" s="1256"/>
      <c r="D136" s="1317" t="s">
        <v>7410</v>
      </c>
      <c r="E136" s="585"/>
      <c r="F136" s="585"/>
      <c r="G136" s="585"/>
      <c r="H136" s="585"/>
      <c r="I136" s="585"/>
      <c r="J136" s="585"/>
      <c r="K136" s="585"/>
      <c r="L136" s="585"/>
      <c r="M136" s="585"/>
      <c r="N136" s="585"/>
      <c r="O136" s="585"/>
      <c r="P136" s="585"/>
      <c r="Q136" s="585"/>
      <c r="R136" s="585"/>
      <c r="S136" s="585"/>
      <c r="T136" s="585"/>
      <c r="U136" s="585"/>
      <c r="V136" s="585"/>
      <c r="W136" s="585"/>
      <c r="X136" s="585"/>
      <c r="Y136" s="585"/>
      <c r="Z136" s="585"/>
      <c r="AA136" s="585"/>
      <c r="AB136" s="585"/>
      <c r="AC136" s="1322"/>
    </row>
    <row r="137" spans="1:29" s="714" customFormat="1" ht="20.25" customHeight="1">
      <c r="A137" s="1256"/>
      <c r="B137" s="1256"/>
      <c r="C137" s="1256"/>
      <c r="D137" s="1256"/>
      <c r="E137" s="586"/>
      <c r="F137" s="586"/>
      <c r="G137" s="586"/>
      <c r="H137" s="586"/>
      <c r="I137" s="586"/>
      <c r="J137" s="586"/>
      <c r="K137" s="586"/>
      <c r="L137" s="586"/>
      <c r="M137" s="586"/>
      <c r="N137" s="586"/>
      <c r="O137" s="586"/>
      <c r="P137" s="586"/>
      <c r="Q137" s="586"/>
      <c r="R137" s="586"/>
      <c r="S137" s="586"/>
      <c r="T137" s="586"/>
      <c r="U137" s="586"/>
      <c r="V137" s="586"/>
      <c r="W137" s="586"/>
      <c r="X137" s="586"/>
      <c r="Y137" s="586"/>
      <c r="Z137" s="586"/>
      <c r="AA137" s="586"/>
      <c r="AB137" s="586"/>
      <c r="AC137" s="1323"/>
    </row>
    <row r="138" spans="1:29" s="714" customFormat="1" ht="20.25" customHeight="1">
      <c r="A138" s="1256">
        <v>65</v>
      </c>
      <c r="B138" s="1256" t="s">
        <v>7726</v>
      </c>
      <c r="C138" s="1256"/>
      <c r="D138" s="1317" t="s">
        <v>7410</v>
      </c>
      <c r="E138" s="585"/>
      <c r="F138" s="585"/>
      <c r="G138" s="585"/>
      <c r="H138" s="585"/>
      <c r="I138" s="585"/>
      <c r="J138" s="585"/>
      <c r="K138" s="585"/>
      <c r="L138" s="585"/>
      <c r="M138" s="585"/>
      <c r="N138" s="585"/>
      <c r="O138" s="585"/>
      <c r="P138" s="585"/>
      <c r="Q138" s="585"/>
      <c r="R138" s="585"/>
      <c r="S138" s="585"/>
      <c r="T138" s="585"/>
      <c r="U138" s="585"/>
      <c r="V138" s="585"/>
      <c r="W138" s="585"/>
      <c r="X138" s="585"/>
      <c r="Y138" s="585"/>
      <c r="Z138" s="585"/>
      <c r="AA138" s="585"/>
      <c r="AB138" s="585"/>
      <c r="AC138" s="1322"/>
    </row>
    <row r="139" spans="1:29" s="714" customFormat="1" ht="20.25" customHeight="1">
      <c r="A139" s="1256"/>
      <c r="B139" s="1256"/>
      <c r="C139" s="1256"/>
      <c r="D139" s="1256"/>
      <c r="E139" s="586"/>
      <c r="F139" s="586"/>
      <c r="G139" s="586"/>
      <c r="H139" s="586"/>
      <c r="I139" s="586"/>
      <c r="J139" s="586"/>
      <c r="K139" s="586"/>
      <c r="L139" s="586"/>
      <c r="M139" s="586"/>
      <c r="N139" s="586"/>
      <c r="O139" s="586"/>
      <c r="P139" s="586"/>
      <c r="Q139" s="586"/>
      <c r="R139" s="586"/>
      <c r="S139" s="586"/>
      <c r="T139" s="586"/>
      <c r="U139" s="586"/>
      <c r="V139" s="586"/>
      <c r="W139" s="586"/>
      <c r="X139" s="586"/>
      <c r="Y139" s="586"/>
      <c r="Z139" s="586"/>
      <c r="AA139" s="586"/>
      <c r="AB139" s="586"/>
      <c r="AC139" s="1323"/>
    </row>
    <row r="140" spans="1:29" s="714" customFormat="1" ht="20.25" customHeight="1">
      <c r="A140" s="1317">
        <v>66</v>
      </c>
      <c r="B140" s="1256" t="s">
        <v>7727</v>
      </c>
      <c r="C140" s="1256"/>
      <c r="D140" s="1317" t="s">
        <v>7410</v>
      </c>
      <c r="E140" s="585"/>
      <c r="F140" s="585"/>
      <c r="G140" s="585"/>
      <c r="H140" s="585"/>
      <c r="I140" s="585"/>
      <c r="J140" s="585"/>
      <c r="K140" s="585"/>
      <c r="L140" s="585"/>
      <c r="M140" s="585"/>
      <c r="N140" s="585"/>
      <c r="O140" s="585"/>
      <c r="P140" s="585"/>
      <c r="Q140" s="585"/>
      <c r="R140" s="585"/>
      <c r="S140" s="585"/>
      <c r="T140" s="585"/>
      <c r="U140" s="585"/>
      <c r="V140" s="585"/>
      <c r="W140" s="585"/>
      <c r="X140" s="585"/>
      <c r="Y140" s="585"/>
      <c r="Z140" s="585"/>
      <c r="AA140" s="585"/>
      <c r="AB140" s="585"/>
      <c r="AC140" s="1322"/>
    </row>
    <row r="141" spans="1:29" s="714" customFormat="1" ht="20.25" customHeight="1">
      <c r="A141" s="1256"/>
      <c r="B141" s="1256"/>
      <c r="C141" s="1256"/>
      <c r="D141" s="1256"/>
      <c r="E141" s="586"/>
      <c r="F141" s="586"/>
      <c r="G141" s="586"/>
      <c r="H141" s="586"/>
      <c r="I141" s="586"/>
      <c r="J141" s="586"/>
      <c r="K141" s="586"/>
      <c r="L141" s="586"/>
      <c r="M141" s="586"/>
      <c r="N141" s="586"/>
      <c r="O141" s="586"/>
      <c r="P141" s="586"/>
      <c r="Q141" s="586"/>
      <c r="R141" s="586"/>
      <c r="S141" s="586"/>
      <c r="T141" s="586"/>
      <c r="U141" s="586"/>
      <c r="V141" s="586"/>
      <c r="W141" s="586"/>
      <c r="X141" s="586"/>
      <c r="Y141" s="586"/>
      <c r="Z141" s="586"/>
      <c r="AA141" s="586"/>
      <c r="AB141" s="586"/>
      <c r="AC141" s="1323"/>
    </row>
    <row r="142" spans="1:29" s="714" customFormat="1" ht="20.25" customHeight="1">
      <c r="A142" s="1256">
        <v>67</v>
      </c>
      <c r="B142" s="1256" t="s">
        <v>7728</v>
      </c>
      <c r="C142" s="1256"/>
      <c r="D142" s="1317" t="s">
        <v>7410</v>
      </c>
      <c r="E142" s="585"/>
      <c r="F142" s="585"/>
      <c r="G142" s="585"/>
      <c r="H142" s="585"/>
      <c r="I142" s="585"/>
      <c r="J142" s="585"/>
      <c r="K142" s="585"/>
      <c r="L142" s="585"/>
      <c r="M142" s="585"/>
      <c r="N142" s="585"/>
      <c r="O142" s="585"/>
      <c r="P142" s="585"/>
      <c r="Q142" s="585"/>
      <c r="R142" s="585"/>
      <c r="S142" s="585"/>
      <c r="T142" s="585"/>
      <c r="U142" s="585"/>
      <c r="V142" s="585"/>
      <c r="W142" s="585"/>
      <c r="X142" s="585"/>
      <c r="Y142" s="585"/>
      <c r="Z142" s="585"/>
      <c r="AA142" s="585"/>
      <c r="AB142" s="585"/>
      <c r="AC142" s="1322"/>
    </row>
    <row r="143" spans="1:29" s="714" customFormat="1" ht="20.25" customHeight="1">
      <c r="A143" s="1256"/>
      <c r="B143" s="1256"/>
      <c r="C143" s="1256"/>
      <c r="D143" s="1256"/>
      <c r="E143" s="586"/>
      <c r="F143" s="586"/>
      <c r="G143" s="586"/>
      <c r="H143" s="586"/>
      <c r="I143" s="586"/>
      <c r="J143" s="586"/>
      <c r="K143" s="586"/>
      <c r="L143" s="586"/>
      <c r="M143" s="586"/>
      <c r="N143" s="586"/>
      <c r="O143" s="586"/>
      <c r="P143" s="586"/>
      <c r="Q143" s="586"/>
      <c r="R143" s="586"/>
      <c r="S143" s="586"/>
      <c r="T143" s="586"/>
      <c r="U143" s="586"/>
      <c r="V143" s="586"/>
      <c r="W143" s="586"/>
      <c r="X143" s="586"/>
      <c r="Y143" s="586"/>
      <c r="Z143" s="586"/>
      <c r="AA143" s="586"/>
      <c r="AB143" s="586"/>
      <c r="AC143" s="1323"/>
    </row>
    <row r="144" spans="1:29" s="714" customFormat="1" ht="20.25" customHeight="1">
      <c r="A144" s="1317">
        <v>68</v>
      </c>
      <c r="B144" s="1256" t="s">
        <v>9414</v>
      </c>
      <c r="C144" s="1256"/>
      <c r="D144" s="1317" t="s">
        <v>7410</v>
      </c>
      <c r="E144" s="585"/>
      <c r="F144" s="585"/>
      <c r="G144" s="585"/>
      <c r="H144" s="585"/>
      <c r="I144" s="585"/>
      <c r="J144" s="585"/>
      <c r="K144" s="585"/>
      <c r="L144" s="585"/>
      <c r="M144" s="585"/>
      <c r="N144" s="585"/>
      <c r="O144" s="585"/>
      <c r="P144" s="585"/>
      <c r="Q144" s="585"/>
      <c r="R144" s="585"/>
      <c r="S144" s="585"/>
      <c r="T144" s="585"/>
      <c r="U144" s="585"/>
      <c r="V144" s="585"/>
      <c r="W144" s="585"/>
      <c r="X144" s="585"/>
      <c r="Y144" s="585"/>
      <c r="Z144" s="585"/>
      <c r="AA144" s="585"/>
      <c r="AB144" s="585"/>
      <c r="AC144" s="1322"/>
    </row>
    <row r="145" spans="1:29" s="714" customFormat="1" ht="20.25" customHeight="1">
      <c r="A145" s="1256"/>
      <c r="B145" s="1256"/>
      <c r="C145" s="1256"/>
      <c r="D145" s="1256"/>
      <c r="E145" s="586"/>
      <c r="F145" s="586"/>
      <c r="G145" s="586"/>
      <c r="H145" s="586"/>
      <c r="I145" s="586"/>
      <c r="J145" s="586"/>
      <c r="K145" s="586"/>
      <c r="L145" s="586"/>
      <c r="M145" s="586"/>
      <c r="N145" s="586"/>
      <c r="O145" s="586"/>
      <c r="P145" s="586"/>
      <c r="Q145" s="586"/>
      <c r="R145" s="586"/>
      <c r="S145" s="586"/>
      <c r="T145" s="586"/>
      <c r="U145" s="586"/>
      <c r="V145" s="586"/>
      <c r="W145" s="586"/>
      <c r="X145" s="586"/>
      <c r="Y145" s="586"/>
      <c r="Z145" s="586"/>
      <c r="AA145" s="586"/>
      <c r="AB145" s="586"/>
      <c r="AC145" s="1323"/>
    </row>
    <row r="146" spans="1:29" s="714" customFormat="1" ht="20.25" customHeight="1">
      <c r="A146" s="1256">
        <v>69</v>
      </c>
      <c r="B146" s="1256" t="s">
        <v>7730</v>
      </c>
      <c r="C146" s="1256"/>
      <c r="D146" s="1317" t="s">
        <v>7410</v>
      </c>
      <c r="E146" s="585"/>
      <c r="F146" s="585"/>
      <c r="G146" s="585"/>
      <c r="H146" s="585"/>
      <c r="I146" s="585"/>
      <c r="J146" s="585"/>
      <c r="K146" s="585"/>
      <c r="L146" s="585"/>
      <c r="M146" s="585"/>
      <c r="N146" s="585"/>
      <c r="O146" s="585"/>
      <c r="P146" s="585"/>
      <c r="Q146" s="585"/>
      <c r="R146" s="585"/>
      <c r="S146" s="585"/>
      <c r="T146" s="585"/>
      <c r="U146" s="585"/>
      <c r="V146" s="585"/>
      <c r="W146" s="585"/>
      <c r="X146" s="585"/>
      <c r="Y146" s="585"/>
      <c r="Z146" s="585"/>
      <c r="AA146" s="585"/>
      <c r="AB146" s="585"/>
      <c r="AC146" s="1322"/>
    </row>
    <row r="147" spans="1:29" s="714" customFormat="1" ht="20.25" customHeight="1">
      <c r="A147" s="1256"/>
      <c r="B147" s="1256"/>
      <c r="C147" s="1256"/>
      <c r="D147" s="1256"/>
      <c r="E147" s="586"/>
      <c r="F147" s="586"/>
      <c r="G147" s="586"/>
      <c r="H147" s="586"/>
      <c r="I147" s="586"/>
      <c r="J147" s="586"/>
      <c r="K147" s="586"/>
      <c r="L147" s="586"/>
      <c r="M147" s="586"/>
      <c r="N147" s="586"/>
      <c r="O147" s="586"/>
      <c r="P147" s="586"/>
      <c r="Q147" s="586"/>
      <c r="R147" s="586"/>
      <c r="S147" s="586"/>
      <c r="T147" s="586"/>
      <c r="U147" s="586"/>
      <c r="V147" s="586"/>
      <c r="W147" s="586"/>
      <c r="X147" s="586"/>
      <c r="Y147" s="586"/>
      <c r="Z147" s="586"/>
      <c r="AA147" s="586"/>
      <c r="AB147" s="586"/>
      <c r="AC147" s="1323"/>
    </row>
    <row r="148" spans="1:29" s="714" customFormat="1" ht="20.25" customHeight="1">
      <c r="A148" s="1317">
        <v>70</v>
      </c>
      <c r="B148" s="1256" t="s">
        <v>7732</v>
      </c>
      <c r="C148" s="1256"/>
      <c r="D148" s="1317" t="s">
        <v>7410</v>
      </c>
      <c r="E148" s="585"/>
      <c r="F148" s="585"/>
      <c r="G148" s="585"/>
      <c r="H148" s="585"/>
      <c r="I148" s="585"/>
      <c r="J148" s="585"/>
      <c r="K148" s="585"/>
      <c r="L148" s="585"/>
      <c r="M148" s="585"/>
      <c r="N148" s="585"/>
      <c r="O148" s="585"/>
      <c r="P148" s="585"/>
      <c r="Q148" s="585"/>
      <c r="R148" s="585"/>
      <c r="S148" s="585"/>
      <c r="T148" s="585"/>
      <c r="U148" s="585"/>
      <c r="V148" s="585"/>
      <c r="W148" s="585"/>
      <c r="X148" s="585"/>
      <c r="Y148" s="585"/>
      <c r="Z148" s="585"/>
      <c r="AA148" s="585"/>
      <c r="AB148" s="585"/>
      <c r="AC148" s="1322"/>
    </row>
    <row r="149" spans="1:29" s="714" customFormat="1" ht="20.25" customHeight="1">
      <c r="A149" s="1256"/>
      <c r="B149" s="1256"/>
      <c r="C149" s="1256"/>
      <c r="D149" s="1256"/>
      <c r="E149" s="586"/>
      <c r="F149" s="586"/>
      <c r="G149" s="586"/>
      <c r="H149" s="586"/>
      <c r="I149" s="586"/>
      <c r="J149" s="586"/>
      <c r="K149" s="586"/>
      <c r="L149" s="586"/>
      <c r="M149" s="586"/>
      <c r="N149" s="586"/>
      <c r="O149" s="586"/>
      <c r="P149" s="586"/>
      <c r="Q149" s="586"/>
      <c r="R149" s="586"/>
      <c r="S149" s="586"/>
      <c r="T149" s="586"/>
      <c r="U149" s="586"/>
      <c r="V149" s="586"/>
      <c r="W149" s="586"/>
      <c r="X149" s="586"/>
      <c r="Y149" s="586"/>
      <c r="Z149" s="586"/>
      <c r="AA149" s="586"/>
      <c r="AB149" s="586"/>
      <c r="AC149" s="1323"/>
    </row>
    <row r="150" spans="1:29" s="714" customFormat="1" ht="20.25" customHeight="1">
      <c r="A150" s="1256">
        <v>71</v>
      </c>
      <c r="B150" s="1256" t="s">
        <v>7734</v>
      </c>
      <c r="C150" s="1256"/>
      <c r="D150" s="1317" t="s">
        <v>7410</v>
      </c>
      <c r="E150" s="585"/>
      <c r="F150" s="585"/>
      <c r="G150" s="585"/>
      <c r="H150" s="585"/>
      <c r="I150" s="585"/>
      <c r="J150" s="585"/>
      <c r="K150" s="585"/>
      <c r="L150" s="585"/>
      <c r="M150" s="585"/>
      <c r="N150" s="585"/>
      <c r="O150" s="585"/>
      <c r="P150" s="585"/>
      <c r="Q150" s="585"/>
      <c r="R150" s="585"/>
      <c r="S150" s="585"/>
      <c r="T150" s="585"/>
      <c r="U150" s="585"/>
      <c r="V150" s="585"/>
      <c r="W150" s="585"/>
      <c r="X150" s="585"/>
      <c r="Y150" s="585"/>
      <c r="Z150" s="585"/>
      <c r="AA150" s="585"/>
      <c r="AB150" s="585"/>
      <c r="AC150" s="1322"/>
    </row>
    <row r="151" spans="1:29" s="714" customFormat="1" ht="20.25" customHeight="1">
      <c r="A151" s="1256"/>
      <c r="B151" s="1256"/>
      <c r="C151" s="1256"/>
      <c r="D151" s="1256"/>
      <c r="E151" s="586"/>
      <c r="F151" s="586"/>
      <c r="G151" s="586"/>
      <c r="H151" s="586"/>
      <c r="I151" s="586"/>
      <c r="J151" s="586"/>
      <c r="K151" s="586"/>
      <c r="L151" s="586"/>
      <c r="M151" s="586"/>
      <c r="N151" s="586"/>
      <c r="O151" s="586"/>
      <c r="P151" s="586"/>
      <c r="Q151" s="586"/>
      <c r="R151" s="586"/>
      <c r="S151" s="586"/>
      <c r="T151" s="586"/>
      <c r="U151" s="586"/>
      <c r="V151" s="586"/>
      <c r="W151" s="586"/>
      <c r="X151" s="586"/>
      <c r="Y151" s="586"/>
      <c r="Z151" s="586"/>
      <c r="AA151" s="586"/>
      <c r="AB151" s="586"/>
      <c r="AC151" s="1323"/>
    </row>
    <row r="152" spans="1:29" s="714" customFormat="1" ht="20.25" customHeight="1">
      <c r="A152" s="1317">
        <v>72</v>
      </c>
      <c r="B152" s="1256" t="s">
        <v>7735</v>
      </c>
      <c r="C152" s="1256"/>
      <c r="D152" s="1317" t="s">
        <v>7410</v>
      </c>
      <c r="E152" s="585"/>
      <c r="F152" s="585"/>
      <c r="G152" s="585"/>
      <c r="H152" s="585"/>
      <c r="I152" s="585"/>
      <c r="J152" s="585"/>
      <c r="K152" s="585"/>
      <c r="L152" s="585"/>
      <c r="M152" s="585"/>
      <c r="N152" s="585"/>
      <c r="O152" s="585"/>
      <c r="P152" s="585"/>
      <c r="Q152" s="585"/>
      <c r="R152" s="585"/>
      <c r="S152" s="585"/>
      <c r="T152" s="585"/>
      <c r="U152" s="585"/>
      <c r="V152" s="585"/>
      <c r="W152" s="585"/>
      <c r="X152" s="585"/>
      <c r="Y152" s="585"/>
      <c r="Z152" s="585"/>
      <c r="AA152" s="585"/>
      <c r="AB152" s="585"/>
      <c r="AC152" s="1322"/>
    </row>
    <row r="153" spans="1:29" s="714" customFormat="1" ht="20.25" customHeight="1">
      <c r="A153" s="1256"/>
      <c r="B153" s="1256"/>
      <c r="C153" s="1256"/>
      <c r="D153" s="1256"/>
      <c r="E153" s="586"/>
      <c r="F153" s="586"/>
      <c r="G153" s="586"/>
      <c r="H153" s="586"/>
      <c r="I153" s="586"/>
      <c r="J153" s="586"/>
      <c r="K153" s="586"/>
      <c r="L153" s="586"/>
      <c r="M153" s="586"/>
      <c r="N153" s="586"/>
      <c r="O153" s="586"/>
      <c r="P153" s="586"/>
      <c r="Q153" s="586"/>
      <c r="R153" s="586"/>
      <c r="S153" s="586"/>
      <c r="T153" s="586"/>
      <c r="U153" s="586"/>
      <c r="V153" s="586"/>
      <c r="W153" s="586"/>
      <c r="X153" s="586"/>
      <c r="Y153" s="586"/>
      <c r="Z153" s="586"/>
      <c r="AA153" s="586"/>
      <c r="AB153" s="586"/>
      <c r="AC153" s="1323"/>
    </row>
    <row r="154" spans="1:29" s="714" customFormat="1" ht="20.25" customHeight="1">
      <c r="A154" s="1256">
        <v>73</v>
      </c>
      <c r="B154" s="1256" t="s">
        <v>7681</v>
      </c>
      <c r="C154" s="1256"/>
      <c r="D154" s="1317" t="s">
        <v>7410</v>
      </c>
      <c r="E154" s="585"/>
      <c r="F154" s="585"/>
      <c r="G154" s="585"/>
      <c r="H154" s="585"/>
      <c r="I154" s="585"/>
      <c r="J154" s="585"/>
      <c r="K154" s="585"/>
      <c r="L154" s="585"/>
      <c r="M154" s="585"/>
      <c r="N154" s="585"/>
      <c r="O154" s="585"/>
      <c r="P154" s="585"/>
      <c r="Q154" s="585"/>
      <c r="R154" s="585"/>
      <c r="S154" s="585"/>
      <c r="T154" s="585"/>
      <c r="U154" s="585"/>
      <c r="V154" s="585"/>
      <c r="W154" s="585"/>
      <c r="X154" s="585"/>
      <c r="Y154" s="585"/>
      <c r="Z154" s="585"/>
      <c r="AA154" s="585"/>
      <c r="AB154" s="585"/>
      <c r="AC154" s="1322"/>
    </row>
    <row r="155" spans="1:29" s="714" customFormat="1" ht="20.25" customHeight="1">
      <c r="A155" s="1256"/>
      <c r="B155" s="1256"/>
      <c r="C155" s="1256"/>
      <c r="D155" s="1256"/>
      <c r="E155" s="586"/>
      <c r="F155" s="586"/>
      <c r="G155" s="586"/>
      <c r="H155" s="586"/>
      <c r="I155" s="586"/>
      <c r="J155" s="586"/>
      <c r="K155" s="586"/>
      <c r="L155" s="586"/>
      <c r="M155" s="586"/>
      <c r="N155" s="586"/>
      <c r="O155" s="586"/>
      <c r="P155" s="586"/>
      <c r="Q155" s="586"/>
      <c r="R155" s="586"/>
      <c r="S155" s="586"/>
      <c r="T155" s="586"/>
      <c r="U155" s="586"/>
      <c r="V155" s="586"/>
      <c r="W155" s="586"/>
      <c r="X155" s="586"/>
      <c r="Y155" s="586"/>
      <c r="Z155" s="586"/>
      <c r="AA155" s="586"/>
      <c r="AB155" s="586"/>
      <c r="AC155" s="1323"/>
    </row>
    <row r="156" spans="1:29" s="714" customFormat="1" ht="20.25" customHeight="1">
      <c r="A156" s="1317">
        <v>74</v>
      </c>
      <c r="B156" s="1256" t="s">
        <v>12161</v>
      </c>
      <c r="C156" s="1256"/>
      <c r="D156" s="1317" t="s">
        <v>7410</v>
      </c>
      <c r="E156" s="585"/>
      <c r="F156" s="585"/>
      <c r="G156" s="585"/>
      <c r="H156" s="585"/>
      <c r="I156" s="585"/>
      <c r="J156" s="585"/>
      <c r="K156" s="585"/>
      <c r="L156" s="585"/>
      <c r="M156" s="585"/>
      <c r="N156" s="585"/>
      <c r="O156" s="585"/>
      <c r="P156" s="585"/>
      <c r="Q156" s="585"/>
      <c r="R156" s="585"/>
      <c r="S156" s="585"/>
      <c r="T156" s="585"/>
      <c r="U156" s="585"/>
      <c r="V156" s="585"/>
      <c r="W156" s="585"/>
      <c r="X156" s="585"/>
      <c r="Y156" s="585"/>
      <c r="Z156" s="585"/>
      <c r="AA156" s="585"/>
      <c r="AB156" s="585"/>
      <c r="AC156" s="1322"/>
    </row>
    <row r="157" spans="1:29" s="714" customFormat="1" ht="20.25" customHeight="1">
      <c r="A157" s="1256"/>
      <c r="B157" s="1256"/>
      <c r="C157" s="1256"/>
      <c r="D157" s="1256"/>
      <c r="E157" s="586"/>
      <c r="F157" s="586"/>
      <c r="G157" s="586"/>
      <c r="H157" s="586"/>
      <c r="I157" s="586"/>
      <c r="J157" s="586"/>
      <c r="K157" s="586"/>
      <c r="L157" s="586"/>
      <c r="M157" s="586"/>
      <c r="N157" s="586"/>
      <c r="O157" s="586"/>
      <c r="P157" s="586"/>
      <c r="Q157" s="586"/>
      <c r="R157" s="586"/>
      <c r="S157" s="586"/>
      <c r="T157" s="586"/>
      <c r="U157" s="586"/>
      <c r="V157" s="586"/>
      <c r="W157" s="586"/>
      <c r="X157" s="586"/>
      <c r="Y157" s="586"/>
      <c r="Z157" s="586"/>
      <c r="AA157" s="586"/>
      <c r="AB157" s="586"/>
      <c r="AC157" s="1323"/>
    </row>
    <row r="158" spans="1:29" s="714" customFormat="1" ht="20.25" customHeight="1">
      <c r="A158" s="1256">
        <v>75</v>
      </c>
      <c r="B158" s="1256" t="s">
        <v>7686</v>
      </c>
      <c r="C158" s="1256"/>
      <c r="D158" s="1317" t="s">
        <v>7410</v>
      </c>
      <c r="E158" s="585"/>
      <c r="F158" s="585"/>
      <c r="G158" s="585"/>
      <c r="H158" s="585"/>
      <c r="I158" s="585"/>
      <c r="J158" s="585"/>
      <c r="K158" s="585"/>
      <c r="L158" s="585"/>
      <c r="M158" s="585"/>
      <c r="N158" s="585"/>
      <c r="O158" s="585"/>
      <c r="P158" s="585"/>
      <c r="Q158" s="585"/>
      <c r="R158" s="585"/>
      <c r="S158" s="585"/>
      <c r="T158" s="585"/>
      <c r="U158" s="585"/>
      <c r="V158" s="585"/>
      <c r="W158" s="585"/>
      <c r="X158" s="585"/>
      <c r="Y158" s="585"/>
      <c r="Z158" s="585"/>
      <c r="AA158" s="585"/>
      <c r="AB158" s="585"/>
      <c r="AC158" s="1322"/>
    </row>
    <row r="159" spans="1:29" s="714" customFormat="1" ht="20.25" customHeight="1">
      <c r="A159" s="1256"/>
      <c r="B159" s="1256"/>
      <c r="C159" s="1256"/>
      <c r="D159" s="1256"/>
      <c r="E159" s="586"/>
      <c r="F159" s="586"/>
      <c r="G159" s="586"/>
      <c r="H159" s="586"/>
      <c r="I159" s="586"/>
      <c r="J159" s="586"/>
      <c r="K159" s="586"/>
      <c r="L159" s="586"/>
      <c r="M159" s="586"/>
      <c r="N159" s="586"/>
      <c r="O159" s="586"/>
      <c r="P159" s="586"/>
      <c r="Q159" s="586"/>
      <c r="R159" s="586"/>
      <c r="S159" s="586"/>
      <c r="T159" s="586"/>
      <c r="U159" s="586"/>
      <c r="V159" s="586"/>
      <c r="W159" s="586"/>
      <c r="X159" s="586"/>
      <c r="Y159" s="586"/>
      <c r="Z159" s="586"/>
      <c r="AA159" s="586"/>
      <c r="AB159" s="586"/>
      <c r="AC159" s="1323"/>
    </row>
    <row r="160" spans="1:29" s="714" customFormat="1" ht="20.25" customHeight="1">
      <c r="A160" s="1317">
        <v>76</v>
      </c>
      <c r="B160" s="1256" t="s">
        <v>7677</v>
      </c>
      <c r="C160" s="1256"/>
      <c r="D160" s="1317" t="s">
        <v>7410</v>
      </c>
      <c r="E160" s="585"/>
      <c r="F160" s="585"/>
      <c r="G160" s="585"/>
      <c r="H160" s="585"/>
      <c r="I160" s="585"/>
      <c r="J160" s="585"/>
      <c r="K160" s="585"/>
      <c r="L160" s="585"/>
      <c r="M160" s="585"/>
      <c r="N160" s="585"/>
      <c r="O160" s="585"/>
      <c r="P160" s="585"/>
      <c r="Q160" s="585"/>
      <c r="R160" s="585"/>
      <c r="S160" s="585"/>
      <c r="T160" s="585"/>
      <c r="U160" s="585"/>
      <c r="V160" s="585"/>
      <c r="W160" s="585"/>
      <c r="X160" s="585"/>
      <c r="Y160" s="585"/>
      <c r="Z160" s="585"/>
      <c r="AA160" s="585"/>
      <c r="AB160" s="585"/>
      <c r="AC160" s="1322"/>
    </row>
    <row r="161" spans="1:29" s="714" customFormat="1" ht="20.25" customHeight="1">
      <c r="A161" s="1256"/>
      <c r="B161" s="1256"/>
      <c r="C161" s="1256"/>
      <c r="D161" s="1256"/>
      <c r="E161" s="586"/>
      <c r="F161" s="586"/>
      <c r="G161" s="586"/>
      <c r="H161" s="586"/>
      <c r="I161" s="586"/>
      <c r="J161" s="586"/>
      <c r="K161" s="586"/>
      <c r="L161" s="586"/>
      <c r="M161" s="586"/>
      <c r="N161" s="586"/>
      <c r="O161" s="586"/>
      <c r="P161" s="586"/>
      <c r="Q161" s="586"/>
      <c r="R161" s="586"/>
      <c r="S161" s="586"/>
      <c r="T161" s="586"/>
      <c r="U161" s="586"/>
      <c r="V161" s="586"/>
      <c r="W161" s="586"/>
      <c r="X161" s="586"/>
      <c r="Y161" s="586"/>
      <c r="Z161" s="586"/>
      <c r="AA161" s="586"/>
      <c r="AB161" s="586"/>
      <c r="AC161" s="1323"/>
    </row>
    <row r="162" spans="1:29" s="714" customFormat="1" ht="20.25" customHeight="1">
      <c r="A162" s="1256">
        <v>77</v>
      </c>
      <c r="B162" s="1256" t="s">
        <v>12162</v>
      </c>
      <c r="C162" s="1256"/>
      <c r="D162" s="1317" t="s">
        <v>7410</v>
      </c>
      <c r="E162" s="585"/>
      <c r="F162" s="585"/>
      <c r="G162" s="585"/>
      <c r="H162" s="585"/>
      <c r="I162" s="585"/>
      <c r="J162" s="585"/>
      <c r="K162" s="585"/>
      <c r="L162" s="585"/>
      <c r="M162" s="585"/>
      <c r="N162" s="585"/>
      <c r="O162" s="585"/>
      <c r="P162" s="585"/>
      <c r="Q162" s="585"/>
      <c r="R162" s="585"/>
      <c r="S162" s="585"/>
      <c r="T162" s="585"/>
      <c r="U162" s="585"/>
      <c r="V162" s="585"/>
      <c r="W162" s="585"/>
      <c r="X162" s="585"/>
      <c r="Y162" s="585"/>
      <c r="Z162" s="585"/>
      <c r="AA162" s="585"/>
      <c r="AB162" s="585"/>
      <c r="AC162" s="1322"/>
    </row>
    <row r="163" spans="1:29" s="714" customFormat="1" ht="20.25" customHeight="1">
      <c r="A163" s="1256"/>
      <c r="B163" s="1256"/>
      <c r="C163" s="1256"/>
      <c r="D163" s="1256"/>
      <c r="E163" s="586"/>
      <c r="F163" s="586"/>
      <c r="G163" s="586"/>
      <c r="H163" s="586"/>
      <c r="I163" s="586"/>
      <c r="J163" s="586"/>
      <c r="K163" s="586"/>
      <c r="L163" s="586"/>
      <c r="M163" s="586"/>
      <c r="N163" s="586"/>
      <c r="O163" s="586"/>
      <c r="P163" s="586"/>
      <c r="Q163" s="586"/>
      <c r="R163" s="586"/>
      <c r="S163" s="586"/>
      <c r="T163" s="586"/>
      <c r="U163" s="586"/>
      <c r="V163" s="586"/>
      <c r="W163" s="586"/>
      <c r="X163" s="586"/>
      <c r="Y163" s="586"/>
      <c r="Z163" s="586"/>
      <c r="AA163" s="586"/>
      <c r="AB163" s="586"/>
      <c r="AC163" s="1323"/>
    </row>
    <row r="164" spans="1:29" s="714" customFormat="1" ht="20.25" customHeight="1">
      <c r="A164" s="1317">
        <v>78</v>
      </c>
      <c r="B164" s="1256" t="s">
        <v>12163</v>
      </c>
      <c r="C164" s="1256"/>
      <c r="D164" s="1317" t="s">
        <v>7410</v>
      </c>
      <c r="E164" s="585"/>
      <c r="F164" s="585"/>
      <c r="G164" s="585"/>
      <c r="H164" s="585"/>
      <c r="I164" s="585"/>
      <c r="J164" s="585"/>
      <c r="K164" s="585"/>
      <c r="L164" s="585"/>
      <c r="M164" s="585"/>
      <c r="N164" s="585"/>
      <c r="O164" s="585"/>
      <c r="P164" s="585"/>
      <c r="Q164" s="585"/>
      <c r="R164" s="585"/>
      <c r="S164" s="585"/>
      <c r="T164" s="585"/>
      <c r="U164" s="585"/>
      <c r="V164" s="585"/>
      <c r="W164" s="585"/>
      <c r="X164" s="585"/>
      <c r="Y164" s="585"/>
      <c r="Z164" s="585"/>
      <c r="AA164" s="585"/>
      <c r="AB164" s="585"/>
      <c r="AC164" s="1322"/>
    </row>
    <row r="165" spans="1:29" s="714" customFormat="1" ht="20.25" customHeight="1">
      <c r="A165" s="1256"/>
      <c r="B165" s="1256"/>
      <c r="C165" s="1256"/>
      <c r="D165" s="1256"/>
      <c r="E165" s="586"/>
      <c r="F165" s="586"/>
      <c r="G165" s="586"/>
      <c r="H165" s="586"/>
      <c r="I165" s="586"/>
      <c r="J165" s="586"/>
      <c r="K165" s="586"/>
      <c r="L165" s="586"/>
      <c r="M165" s="586"/>
      <c r="N165" s="586"/>
      <c r="O165" s="586"/>
      <c r="P165" s="586"/>
      <c r="Q165" s="586"/>
      <c r="R165" s="586"/>
      <c r="S165" s="586"/>
      <c r="T165" s="586"/>
      <c r="U165" s="586"/>
      <c r="V165" s="586"/>
      <c r="W165" s="586"/>
      <c r="X165" s="586"/>
      <c r="Y165" s="586"/>
      <c r="Z165" s="586"/>
      <c r="AA165" s="586"/>
      <c r="AB165" s="586"/>
      <c r="AC165" s="1323"/>
    </row>
    <row r="166" spans="1:29" s="714" customFormat="1" ht="20.25" customHeight="1">
      <c r="A166" s="1256">
        <v>79</v>
      </c>
      <c r="B166" s="1256" t="s">
        <v>7676</v>
      </c>
      <c r="C166" s="1256"/>
      <c r="D166" s="1317" t="s">
        <v>7410</v>
      </c>
      <c r="E166" s="585"/>
      <c r="F166" s="585"/>
      <c r="G166" s="585"/>
      <c r="H166" s="585"/>
      <c r="I166" s="585"/>
      <c r="J166" s="585"/>
      <c r="K166" s="585"/>
      <c r="L166" s="585"/>
      <c r="M166" s="585"/>
      <c r="N166" s="585"/>
      <c r="O166" s="585"/>
      <c r="P166" s="585"/>
      <c r="Q166" s="585"/>
      <c r="R166" s="585"/>
      <c r="S166" s="585"/>
      <c r="T166" s="585"/>
      <c r="U166" s="585"/>
      <c r="V166" s="585"/>
      <c r="W166" s="585"/>
      <c r="X166" s="585"/>
      <c r="Y166" s="585"/>
      <c r="Z166" s="585"/>
      <c r="AA166" s="585"/>
      <c r="AB166" s="585"/>
      <c r="AC166" s="1322"/>
    </row>
    <row r="167" spans="1:29" s="714" customFormat="1" ht="20.25" customHeight="1">
      <c r="A167" s="1256"/>
      <c r="B167" s="1256"/>
      <c r="C167" s="1256"/>
      <c r="D167" s="1256"/>
      <c r="E167" s="586"/>
      <c r="F167" s="586"/>
      <c r="G167" s="586"/>
      <c r="H167" s="586"/>
      <c r="I167" s="586"/>
      <c r="J167" s="586"/>
      <c r="K167" s="586"/>
      <c r="L167" s="586"/>
      <c r="M167" s="586"/>
      <c r="N167" s="586"/>
      <c r="O167" s="586"/>
      <c r="P167" s="586"/>
      <c r="Q167" s="586"/>
      <c r="R167" s="586"/>
      <c r="S167" s="586"/>
      <c r="T167" s="586"/>
      <c r="U167" s="586"/>
      <c r="V167" s="586"/>
      <c r="W167" s="586"/>
      <c r="X167" s="586"/>
      <c r="Y167" s="586"/>
      <c r="Z167" s="586"/>
      <c r="AA167" s="586"/>
      <c r="AB167" s="586"/>
      <c r="AC167" s="1323"/>
    </row>
    <row r="168" spans="1:29" s="714" customFormat="1" ht="20.25" customHeight="1">
      <c r="A168" s="1040"/>
      <c r="B168" s="1040"/>
      <c r="C168" s="1040"/>
      <c r="D168" s="1040"/>
      <c r="E168" s="1040"/>
      <c r="F168" s="1040"/>
      <c r="G168" s="1040"/>
      <c r="H168" s="1040"/>
      <c r="I168" s="1040"/>
      <c r="J168" s="715"/>
      <c r="K168" s="715"/>
      <c r="L168" s="715"/>
      <c r="M168" s="715"/>
      <c r="N168" s="715"/>
      <c r="O168" s="715"/>
      <c r="P168" s="715"/>
      <c r="Q168" s="715"/>
      <c r="R168" s="715"/>
      <c r="S168" s="715"/>
      <c r="T168" s="715"/>
      <c r="U168" s="715"/>
      <c r="V168" s="715"/>
      <c r="W168" s="715"/>
      <c r="X168" s="715"/>
      <c r="Y168" s="715"/>
      <c r="Z168" s="715"/>
      <c r="AA168" s="715"/>
      <c r="AB168" s="715"/>
      <c r="AC168" s="598"/>
    </row>
    <row r="169" spans="1:29" s="759" customFormat="1" ht="23.25" customHeight="1">
      <c r="A169" s="1221" t="s">
        <v>12821</v>
      </c>
      <c r="B169" s="1221" t="s">
        <v>12822</v>
      </c>
      <c r="C169" s="1221" t="s">
        <v>16597</v>
      </c>
      <c r="D169" s="1221" t="s">
        <v>12534</v>
      </c>
      <c r="E169" s="1221" t="s">
        <v>7647</v>
      </c>
      <c r="F169" s="1221" t="s">
        <v>12515</v>
      </c>
      <c r="G169" s="1221" t="s">
        <v>16598</v>
      </c>
      <c r="H169" s="1566" t="s">
        <v>7649</v>
      </c>
      <c r="I169" s="1566" t="s">
        <v>7647</v>
      </c>
      <c r="J169" s="1221" t="s">
        <v>9431</v>
      </c>
      <c r="K169" s="1221"/>
    </row>
    <row r="170" spans="1:29" s="759" customFormat="1" ht="23.25" customHeight="1">
      <c r="A170" s="1221"/>
      <c r="B170" s="1221"/>
      <c r="C170" s="1221"/>
      <c r="D170" s="1221"/>
      <c r="E170" s="1221"/>
      <c r="F170" s="1221"/>
      <c r="G170" s="1221"/>
      <c r="H170" s="1567"/>
      <c r="I170" s="1567"/>
      <c r="J170" s="989" t="s">
        <v>219</v>
      </c>
      <c r="K170" s="989" t="s">
        <v>7645</v>
      </c>
    </row>
    <row r="171" spans="1:29">
      <c r="A171" s="919" t="s">
        <v>16595</v>
      </c>
      <c r="B171" s="919" t="s">
        <v>4339</v>
      </c>
      <c r="C171" s="919" t="s">
        <v>16650</v>
      </c>
      <c r="D171" s="990">
        <v>2</v>
      </c>
      <c r="E171" s="919" t="s">
        <v>1739</v>
      </c>
      <c r="F171" s="919">
        <v>78</v>
      </c>
      <c r="G171" s="919">
        <f>D171*F171</f>
        <v>156</v>
      </c>
      <c r="H171" s="919">
        <v>156</v>
      </c>
      <c r="I171" s="919" t="s">
        <v>1739</v>
      </c>
      <c r="J171" s="919">
        <v>80</v>
      </c>
      <c r="K171" s="919">
        <f>+H171-J171</f>
        <v>76</v>
      </c>
    </row>
    <row r="172" spans="1:29">
      <c r="A172" s="919" t="s">
        <v>11729</v>
      </c>
      <c r="B172" s="919" t="s">
        <v>4326</v>
      </c>
      <c r="C172" s="919" t="s">
        <v>8856</v>
      </c>
      <c r="D172" s="990">
        <v>1</v>
      </c>
      <c r="E172" s="919" t="s">
        <v>1739</v>
      </c>
      <c r="F172" s="919">
        <v>78</v>
      </c>
      <c r="G172" s="919">
        <f t="shared" ref="G172:G176" si="0">D172*F172</f>
        <v>78</v>
      </c>
      <c r="H172" s="919">
        <v>78</v>
      </c>
      <c r="I172" s="919" t="s">
        <v>1739</v>
      </c>
      <c r="J172" s="919">
        <v>40</v>
      </c>
      <c r="K172" s="919">
        <f t="shared" ref="K172:K176" si="1">+H172-J172</f>
        <v>38</v>
      </c>
    </row>
    <row r="173" spans="1:29">
      <c r="A173" s="919" t="s">
        <v>16599</v>
      </c>
      <c r="B173" t="s">
        <v>4339</v>
      </c>
      <c r="C173" s="919" t="s">
        <v>16653</v>
      </c>
      <c r="D173" s="990">
        <v>1</v>
      </c>
      <c r="E173" s="919" t="s">
        <v>1739</v>
      </c>
      <c r="F173" s="919">
        <v>78</v>
      </c>
      <c r="G173" s="919">
        <f t="shared" si="0"/>
        <v>78</v>
      </c>
      <c r="H173" s="919">
        <v>78</v>
      </c>
      <c r="I173" s="919" t="s">
        <v>1739</v>
      </c>
      <c r="J173" s="919">
        <v>40</v>
      </c>
      <c r="K173" s="919">
        <f t="shared" si="1"/>
        <v>38</v>
      </c>
    </row>
    <row r="174" spans="1:29">
      <c r="A174" s="919" t="s">
        <v>10744</v>
      </c>
      <c r="B174" s="919" t="s">
        <v>4326</v>
      </c>
      <c r="C174" s="919" t="s">
        <v>4368</v>
      </c>
      <c r="D174" s="990">
        <v>2</v>
      </c>
      <c r="E174" s="919" t="s">
        <v>1739</v>
      </c>
      <c r="F174" s="919">
        <v>78</v>
      </c>
      <c r="G174" s="919">
        <f t="shared" si="0"/>
        <v>156</v>
      </c>
      <c r="H174" s="919">
        <v>156</v>
      </c>
      <c r="I174" s="919" t="s">
        <v>1739</v>
      </c>
      <c r="J174" s="919">
        <v>80</v>
      </c>
      <c r="K174" s="919">
        <f t="shared" si="1"/>
        <v>76</v>
      </c>
    </row>
    <row r="175" spans="1:29">
      <c r="A175" s="919" t="s">
        <v>11235</v>
      </c>
      <c r="B175" s="919" t="s">
        <v>4326</v>
      </c>
      <c r="C175" s="919" t="s">
        <v>4378</v>
      </c>
      <c r="D175" s="990">
        <v>2</v>
      </c>
      <c r="E175" s="919" t="s">
        <v>1739</v>
      </c>
      <c r="F175" s="919">
        <v>78</v>
      </c>
      <c r="G175" s="919">
        <f t="shared" si="0"/>
        <v>156</v>
      </c>
      <c r="H175" s="919">
        <v>156</v>
      </c>
      <c r="I175" s="919" t="s">
        <v>1739</v>
      </c>
      <c r="J175" s="919">
        <v>80</v>
      </c>
      <c r="K175" s="919">
        <f t="shared" si="1"/>
        <v>76</v>
      </c>
    </row>
    <row r="176" spans="1:29">
      <c r="A176" s="919" t="s">
        <v>11001</v>
      </c>
      <c r="B176" s="919" t="s">
        <v>3090</v>
      </c>
      <c r="C176" s="919" t="s">
        <v>4575</v>
      </c>
      <c r="D176" s="990">
        <v>9</v>
      </c>
      <c r="E176" s="919" t="s">
        <v>2320</v>
      </c>
      <c r="F176" s="919">
        <v>78</v>
      </c>
      <c r="G176" s="919">
        <f t="shared" si="0"/>
        <v>702</v>
      </c>
      <c r="H176" s="919">
        <v>7</v>
      </c>
      <c r="I176" s="919" t="s">
        <v>1701</v>
      </c>
      <c r="J176" s="919">
        <v>4</v>
      </c>
      <c r="K176" s="919">
        <f t="shared" si="1"/>
        <v>3</v>
      </c>
    </row>
  </sheetData>
  <mergeCells count="347">
    <mergeCell ref="J169:K169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A1:D5"/>
    <mergeCell ref="E1:AC5"/>
    <mergeCell ref="A6:A7"/>
    <mergeCell ref="B6:B7"/>
    <mergeCell ref="C6:C7"/>
    <mergeCell ref="D6:D7"/>
    <mergeCell ref="E6:H6"/>
    <mergeCell ref="I6:L6"/>
    <mergeCell ref="M6:P6"/>
    <mergeCell ref="Q6:T6"/>
    <mergeCell ref="U6:X6"/>
    <mergeCell ref="Y6:AB6"/>
    <mergeCell ref="AC6:AC7"/>
    <mergeCell ref="A12:A13"/>
    <mergeCell ref="B12:C13"/>
    <mergeCell ref="D12:D13"/>
    <mergeCell ref="AC12:AC13"/>
    <mergeCell ref="A14:A15"/>
    <mergeCell ref="B14:C15"/>
    <mergeCell ref="D14:D15"/>
    <mergeCell ref="AC14:AC15"/>
    <mergeCell ref="O8:P8"/>
    <mergeCell ref="S8:T8"/>
    <mergeCell ref="AC8:AC9"/>
    <mergeCell ref="A10:A11"/>
    <mergeCell ref="B10:C11"/>
    <mergeCell ref="D10:D11"/>
    <mergeCell ref="AC10:AC11"/>
    <mergeCell ref="A8:A9"/>
    <mergeCell ref="B8:C9"/>
    <mergeCell ref="D8:D9"/>
    <mergeCell ref="G8:H8"/>
    <mergeCell ref="K8:L8"/>
    <mergeCell ref="A20:A21"/>
    <mergeCell ref="B20:C21"/>
    <mergeCell ref="D20:D21"/>
    <mergeCell ref="AC20:AC21"/>
    <mergeCell ref="A22:A23"/>
    <mergeCell ref="B22:C23"/>
    <mergeCell ref="D22:D23"/>
    <mergeCell ref="AC22:AC23"/>
    <mergeCell ref="A16:A17"/>
    <mergeCell ref="B16:C17"/>
    <mergeCell ref="D16:D17"/>
    <mergeCell ref="AC16:AC17"/>
    <mergeCell ref="A18:A19"/>
    <mergeCell ref="B18:C19"/>
    <mergeCell ref="D18:D19"/>
    <mergeCell ref="AC18:AC19"/>
    <mergeCell ref="A28:A29"/>
    <mergeCell ref="B28:C29"/>
    <mergeCell ref="D28:D29"/>
    <mergeCell ref="AC28:AC29"/>
    <mergeCell ref="A30:A31"/>
    <mergeCell ref="B30:C31"/>
    <mergeCell ref="D30:D31"/>
    <mergeCell ref="AC30:AC31"/>
    <mergeCell ref="A24:A25"/>
    <mergeCell ref="B24:C25"/>
    <mergeCell ref="D24:D25"/>
    <mergeCell ref="AC24:AC25"/>
    <mergeCell ref="A26:A27"/>
    <mergeCell ref="B26:C27"/>
    <mergeCell ref="D26:D27"/>
    <mergeCell ref="AC26:AC27"/>
    <mergeCell ref="A36:A37"/>
    <mergeCell ref="B36:C37"/>
    <mergeCell ref="D36:D37"/>
    <mergeCell ref="AC36:AC37"/>
    <mergeCell ref="A38:A39"/>
    <mergeCell ref="B38:C39"/>
    <mergeCell ref="D38:D39"/>
    <mergeCell ref="AC38:AC39"/>
    <mergeCell ref="A32:A33"/>
    <mergeCell ref="B32:C33"/>
    <mergeCell ref="D32:D33"/>
    <mergeCell ref="AC32:AC33"/>
    <mergeCell ref="A34:A35"/>
    <mergeCell ref="B34:C35"/>
    <mergeCell ref="D34:D35"/>
    <mergeCell ref="AC34:AC35"/>
    <mergeCell ref="A44:A45"/>
    <mergeCell ref="B44:C45"/>
    <mergeCell ref="D44:D45"/>
    <mergeCell ref="AC44:AC45"/>
    <mergeCell ref="A46:A47"/>
    <mergeCell ref="B46:C47"/>
    <mergeCell ref="D46:D47"/>
    <mergeCell ref="AC46:AC47"/>
    <mergeCell ref="A40:A41"/>
    <mergeCell ref="B40:C41"/>
    <mergeCell ref="D40:D41"/>
    <mergeCell ref="AC40:AC41"/>
    <mergeCell ref="A42:A43"/>
    <mergeCell ref="B42:C43"/>
    <mergeCell ref="D42:D43"/>
    <mergeCell ref="AC42:AC43"/>
    <mergeCell ref="A52:A53"/>
    <mergeCell ref="B52:C53"/>
    <mergeCell ref="D52:D53"/>
    <mergeCell ref="AC52:AC53"/>
    <mergeCell ref="A54:A55"/>
    <mergeCell ref="B54:C55"/>
    <mergeCell ref="D54:D55"/>
    <mergeCell ref="AC54:AC55"/>
    <mergeCell ref="A48:A49"/>
    <mergeCell ref="B48:C49"/>
    <mergeCell ref="D48:D49"/>
    <mergeCell ref="AC48:AC49"/>
    <mergeCell ref="A50:A51"/>
    <mergeCell ref="B50:C51"/>
    <mergeCell ref="D50:D51"/>
    <mergeCell ref="AC50:AC51"/>
    <mergeCell ref="A60:A61"/>
    <mergeCell ref="B60:C61"/>
    <mergeCell ref="D60:D61"/>
    <mergeCell ref="AC60:AC61"/>
    <mergeCell ref="A62:A63"/>
    <mergeCell ref="B62:C63"/>
    <mergeCell ref="D62:D63"/>
    <mergeCell ref="AC62:AC63"/>
    <mergeCell ref="A56:A57"/>
    <mergeCell ref="B56:C57"/>
    <mergeCell ref="D56:D57"/>
    <mergeCell ref="AC56:AC57"/>
    <mergeCell ref="A58:A59"/>
    <mergeCell ref="B58:C59"/>
    <mergeCell ref="D58:D59"/>
    <mergeCell ref="AC58:AC59"/>
    <mergeCell ref="A68:A69"/>
    <mergeCell ref="B68:C69"/>
    <mergeCell ref="D68:D69"/>
    <mergeCell ref="AC68:AC69"/>
    <mergeCell ref="A70:A71"/>
    <mergeCell ref="B70:C71"/>
    <mergeCell ref="D70:D71"/>
    <mergeCell ref="AC70:AC71"/>
    <mergeCell ref="A64:A65"/>
    <mergeCell ref="B64:C65"/>
    <mergeCell ref="D64:D65"/>
    <mergeCell ref="AC64:AC65"/>
    <mergeCell ref="A66:A67"/>
    <mergeCell ref="B66:C67"/>
    <mergeCell ref="D66:D67"/>
    <mergeCell ref="AC66:AC67"/>
    <mergeCell ref="A76:A77"/>
    <mergeCell ref="B76:C77"/>
    <mergeCell ref="D76:D77"/>
    <mergeCell ref="AC76:AC77"/>
    <mergeCell ref="A78:A79"/>
    <mergeCell ref="B78:C79"/>
    <mergeCell ref="D78:D79"/>
    <mergeCell ref="AC78:AC79"/>
    <mergeCell ref="A72:A73"/>
    <mergeCell ref="B72:C73"/>
    <mergeCell ref="D72:D73"/>
    <mergeCell ref="AC72:AC73"/>
    <mergeCell ref="A74:A75"/>
    <mergeCell ref="B74:C75"/>
    <mergeCell ref="D74:D75"/>
    <mergeCell ref="AC74:AC75"/>
    <mergeCell ref="A84:A85"/>
    <mergeCell ref="B84:C85"/>
    <mergeCell ref="D84:D85"/>
    <mergeCell ref="AC84:AC85"/>
    <mergeCell ref="A86:A87"/>
    <mergeCell ref="B86:C87"/>
    <mergeCell ref="D86:D87"/>
    <mergeCell ref="AC86:AC87"/>
    <mergeCell ref="A80:A81"/>
    <mergeCell ref="B80:C81"/>
    <mergeCell ref="D80:D81"/>
    <mergeCell ref="AC80:AC81"/>
    <mergeCell ref="A82:A83"/>
    <mergeCell ref="B82:C83"/>
    <mergeCell ref="D82:D83"/>
    <mergeCell ref="AC82:AC83"/>
    <mergeCell ref="A92:A93"/>
    <mergeCell ref="B92:C93"/>
    <mergeCell ref="D92:D93"/>
    <mergeCell ref="AC92:AC93"/>
    <mergeCell ref="A94:A95"/>
    <mergeCell ref="B94:C95"/>
    <mergeCell ref="D94:D95"/>
    <mergeCell ref="AC94:AC95"/>
    <mergeCell ref="A88:A89"/>
    <mergeCell ref="B88:C89"/>
    <mergeCell ref="D88:D89"/>
    <mergeCell ref="AC88:AC89"/>
    <mergeCell ref="A90:A91"/>
    <mergeCell ref="B90:C91"/>
    <mergeCell ref="D90:D91"/>
    <mergeCell ref="AC90:AC91"/>
    <mergeCell ref="A100:A101"/>
    <mergeCell ref="B100:C101"/>
    <mergeCell ref="D100:D101"/>
    <mergeCell ref="AC100:AC101"/>
    <mergeCell ref="A102:A103"/>
    <mergeCell ref="B102:C103"/>
    <mergeCell ref="D102:D103"/>
    <mergeCell ref="AC102:AC103"/>
    <mergeCell ref="A96:A97"/>
    <mergeCell ref="B96:C97"/>
    <mergeCell ref="D96:D97"/>
    <mergeCell ref="AC96:AC97"/>
    <mergeCell ref="A98:A99"/>
    <mergeCell ref="B98:C99"/>
    <mergeCell ref="D98:D99"/>
    <mergeCell ref="AC98:AC99"/>
    <mergeCell ref="A108:A109"/>
    <mergeCell ref="B108:C109"/>
    <mergeCell ref="D108:D109"/>
    <mergeCell ref="AC108:AC109"/>
    <mergeCell ref="A110:A111"/>
    <mergeCell ref="B110:C111"/>
    <mergeCell ref="D110:D111"/>
    <mergeCell ref="AC110:AC111"/>
    <mergeCell ref="A104:A105"/>
    <mergeCell ref="B104:C105"/>
    <mergeCell ref="D104:D105"/>
    <mergeCell ref="AC104:AC105"/>
    <mergeCell ref="A106:A107"/>
    <mergeCell ref="B106:C107"/>
    <mergeCell ref="D106:D107"/>
    <mergeCell ref="AC106:AC107"/>
    <mergeCell ref="A116:A117"/>
    <mergeCell ref="B116:C117"/>
    <mergeCell ref="D116:D117"/>
    <mergeCell ref="AC116:AC117"/>
    <mergeCell ref="A118:A119"/>
    <mergeCell ref="B118:C119"/>
    <mergeCell ref="D118:D119"/>
    <mergeCell ref="AC118:AC119"/>
    <mergeCell ref="A112:A113"/>
    <mergeCell ref="B112:C113"/>
    <mergeCell ref="D112:D113"/>
    <mergeCell ref="AC112:AC113"/>
    <mergeCell ref="A114:A115"/>
    <mergeCell ref="B114:C115"/>
    <mergeCell ref="D114:D115"/>
    <mergeCell ref="AC114:AC115"/>
    <mergeCell ref="A124:A125"/>
    <mergeCell ref="B124:C125"/>
    <mergeCell ref="D124:D125"/>
    <mergeCell ref="AC124:AC125"/>
    <mergeCell ref="A126:A127"/>
    <mergeCell ref="B126:C127"/>
    <mergeCell ref="D126:D127"/>
    <mergeCell ref="AC126:AC127"/>
    <mergeCell ref="A120:A121"/>
    <mergeCell ref="B120:C121"/>
    <mergeCell ref="D120:D121"/>
    <mergeCell ref="AC120:AC121"/>
    <mergeCell ref="A122:A123"/>
    <mergeCell ref="B122:C123"/>
    <mergeCell ref="D122:D123"/>
    <mergeCell ref="AC122:AC123"/>
    <mergeCell ref="A132:A133"/>
    <mergeCell ref="B132:C133"/>
    <mergeCell ref="D132:D133"/>
    <mergeCell ref="AC132:AC133"/>
    <mergeCell ref="A134:A135"/>
    <mergeCell ref="B134:C135"/>
    <mergeCell ref="D134:D135"/>
    <mergeCell ref="AC134:AC135"/>
    <mergeCell ref="A128:A129"/>
    <mergeCell ref="B128:C129"/>
    <mergeCell ref="D128:D129"/>
    <mergeCell ref="AC128:AC129"/>
    <mergeCell ref="A130:A131"/>
    <mergeCell ref="B130:C131"/>
    <mergeCell ref="D130:D131"/>
    <mergeCell ref="AC130:AC131"/>
    <mergeCell ref="A140:A141"/>
    <mergeCell ref="B140:C141"/>
    <mergeCell ref="D140:D141"/>
    <mergeCell ref="AC140:AC141"/>
    <mergeCell ref="A142:A143"/>
    <mergeCell ref="B142:C143"/>
    <mergeCell ref="D142:D143"/>
    <mergeCell ref="AC142:AC143"/>
    <mergeCell ref="A136:A137"/>
    <mergeCell ref="B136:C137"/>
    <mergeCell ref="D136:D137"/>
    <mergeCell ref="AC136:AC137"/>
    <mergeCell ref="A138:A139"/>
    <mergeCell ref="B138:C139"/>
    <mergeCell ref="D138:D139"/>
    <mergeCell ref="AC138:AC139"/>
    <mergeCell ref="A148:A149"/>
    <mergeCell ref="B148:C149"/>
    <mergeCell ref="D148:D149"/>
    <mergeCell ref="AC148:AC149"/>
    <mergeCell ref="A150:A151"/>
    <mergeCell ref="B150:C151"/>
    <mergeCell ref="D150:D151"/>
    <mergeCell ref="AC150:AC151"/>
    <mergeCell ref="A144:A145"/>
    <mergeCell ref="B144:C145"/>
    <mergeCell ref="D144:D145"/>
    <mergeCell ref="AC144:AC145"/>
    <mergeCell ref="A146:A147"/>
    <mergeCell ref="B146:C147"/>
    <mergeCell ref="D146:D147"/>
    <mergeCell ref="AC146:AC147"/>
    <mergeCell ref="A156:A157"/>
    <mergeCell ref="B156:C157"/>
    <mergeCell ref="D156:D157"/>
    <mergeCell ref="AC156:AC157"/>
    <mergeCell ref="A158:A159"/>
    <mergeCell ref="B158:C159"/>
    <mergeCell ref="D158:D159"/>
    <mergeCell ref="AC158:AC159"/>
    <mergeCell ref="A152:A153"/>
    <mergeCell ref="B152:C153"/>
    <mergeCell ref="D152:D153"/>
    <mergeCell ref="AC152:AC153"/>
    <mergeCell ref="A154:A155"/>
    <mergeCell ref="B154:C155"/>
    <mergeCell ref="D154:D155"/>
    <mergeCell ref="AC154:AC155"/>
    <mergeCell ref="A164:A165"/>
    <mergeCell ref="B164:C165"/>
    <mergeCell ref="D164:D165"/>
    <mergeCell ref="AC164:AC165"/>
    <mergeCell ref="A166:A167"/>
    <mergeCell ref="B166:C167"/>
    <mergeCell ref="D166:D167"/>
    <mergeCell ref="AC166:AC167"/>
    <mergeCell ref="A160:A161"/>
    <mergeCell ref="B160:C161"/>
    <mergeCell ref="D160:D161"/>
    <mergeCell ref="AC160:AC161"/>
    <mergeCell ref="A162:A163"/>
    <mergeCell ref="B162:C163"/>
    <mergeCell ref="D162:D163"/>
    <mergeCell ref="AC162:AC163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I12"/>
  <sheetViews>
    <sheetView workbookViewId="0">
      <selection activeCell="B9" sqref="B9"/>
    </sheetView>
  </sheetViews>
  <sheetFormatPr defaultRowHeight="15"/>
  <cols>
    <col min="2" max="2" width="19" bestFit="1" customWidth="1"/>
    <col min="3" max="4" width="10.7109375" bestFit="1" customWidth="1"/>
    <col min="5" max="5" width="10" bestFit="1" customWidth="1"/>
    <col min="6" max="6" width="9.28515625" bestFit="1" customWidth="1"/>
    <col min="7" max="7" width="8.7109375" bestFit="1" customWidth="1"/>
    <col min="8" max="8" width="9.7109375" bestFit="1" customWidth="1"/>
    <col min="9" max="9" width="161" bestFit="1" customWidth="1"/>
  </cols>
  <sheetData>
    <row r="1" spans="1:9">
      <c r="A1" s="1237" t="s">
        <v>12</v>
      </c>
      <c r="B1" s="1237" t="s">
        <v>5</v>
      </c>
      <c r="C1" s="1568" t="s">
        <v>42</v>
      </c>
      <c r="D1" s="1569"/>
      <c r="E1" s="1569"/>
      <c r="F1" s="1569"/>
      <c r="G1" s="1569"/>
      <c r="H1" s="1569"/>
      <c r="I1" s="1237" t="s">
        <v>43</v>
      </c>
    </row>
    <row r="2" spans="1:9">
      <c r="A2" s="1242"/>
      <c r="B2" s="1242"/>
      <c r="C2" s="1570" t="s">
        <v>44</v>
      </c>
      <c r="D2" s="1568" t="s">
        <v>45</v>
      </c>
      <c r="E2" s="1572"/>
      <c r="F2" s="1570" t="s">
        <v>46</v>
      </c>
      <c r="G2" s="1570" t="s">
        <v>47</v>
      </c>
      <c r="H2" s="1570" t="s">
        <v>48</v>
      </c>
      <c r="I2" s="1238"/>
    </row>
    <row r="3" spans="1:9">
      <c r="A3" s="1238"/>
      <c r="B3" s="1238"/>
      <c r="C3" s="1571"/>
      <c r="D3" s="18" t="s">
        <v>49</v>
      </c>
      <c r="E3" s="18" t="s">
        <v>50</v>
      </c>
      <c r="F3" s="1571"/>
      <c r="G3" s="1571"/>
      <c r="H3" s="1571"/>
      <c r="I3" s="19"/>
    </row>
    <row r="4" spans="1:9">
      <c r="A4" s="16">
        <v>1</v>
      </c>
      <c r="B4" s="16" t="s">
        <v>33</v>
      </c>
      <c r="C4" s="16"/>
      <c r="D4" s="16"/>
      <c r="E4" s="16"/>
      <c r="F4" s="16"/>
      <c r="G4" s="16"/>
      <c r="H4" s="16"/>
      <c r="I4" s="20" t="s">
        <v>51</v>
      </c>
    </row>
    <row r="5" spans="1:9">
      <c r="A5" s="16">
        <v>2</v>
      </c>
      <c r="B5" s="16" t="s">
        <v>34</v>
      </c>
      <c r="C5" s="16"/>
      <c r="D5" s="16"/>
      <c r="E5" s="16"/>
      <c r="F5" s="16"/>
      <c r="G5" s="16"/>
      <c r="H5" s="16"/>
      <c r="I5" s="20" t="s">
        <v>52</v>
      </c>
    </row>
    <row r="6" spans="1:9">
      <c r="A6" s="16">
        <v>3</v>
      </c>
      <c r="B6" s="30" t="s">
        <v>35</v>
      </c>
      <c r="C6" s="20" t="s">
        <v>53</v>
      </c>
      <c r="D6" s="20" t="s">
        <v>54</v>
      </c>
      <c r="E6" s="20" t="s">
        <v>55</v>
      </c>
      <c r="F6" s="20" t="s">
        <v>56</v>
      </c>
      <c r="G6" s="20" t="s">
        <v>57</v>
      </c>
      <c r="H6" s="20" t="s">
        <v>58</v>
      </c>
      <c r="I6" s="20" t="s">
        <v>59</v>
      </c>
    </row>
    <row r="7" spans="1:9">
      <c r="A7" s="16">
        <v>4</v>
      </c>
      <c r="B7" s="30" t="s">
        <v>36</v>
      </c>
      <c r="C7" s="20" t="s">
        <v>60</v>
      </c>
      <c r="D7" s="20" t="s">
        <v>55</v>
      </c>
      <c r="E7" s="20" t="s">
        <v>61</v>
      </c>
      <c r="F7" s="20" t="s">
        <v>62</v>
      </c>
      <c r="G7" s="20" t="s">
        <v>61</v>
      </c>
      <c r="H7" s="20" t="s">
        <v>63</v>
      </c>
      <c r="I7" s="20" t="s">
        <v>64</v>
      </c>
    </row>
    <row r="8" spans="1:9">
      <c r="A8" s="16">
        <v>5</v>
      </c>
      <c r="B8" s="30" t="s">
        <v>37</v>
      </c>
      <c r="C8" s="20" t="s">
        <v>65</v>
      </c>
      <c r="D8" s="20" t="s">
        <v>66</v>
      </c>
      <c r="E8" s="20" t="s">
        <v>65</v>
      </c>
      <c r="F8" s="20" t="s">
        <v>67</v>
      </c>
      <c r="G8" s="20" t="s">
        <v>68</v>
      </c>
      <c r="H8" s="20" t="s">
        <v>69</v>
      </c>
      <c r="I8" s="20" t="s">
        <v>70</v>
      </c>
    </row>
    <row r="9" spans="1:9">
      <c r="A9" s="16">
        <v>6</v>
      </c>
      <c r="B9" s="30" t="s">
        <v>38</v>
      </c>
      <c r="C9" s="20" t="s">
        <v>71</v>
      </c>
      <c r="D9" s="20" t="s">
        <v>71</v>
      </c>
      <c r="E9" s="20" t="s">
        <v>61</v>
      </c>
      <c r="F9" s="20" t="s">
        <v>72</v>
      </c>
      <c r="G9" s="20" t="s">
        <v>73</v>
      </c>
      <c r="H9" s="20" t="s">
        <v>61</v>
      </c>
      <c r="I9" s="20" t="s">
        <v>74</v>
      </c>
    </row>
    <row r="10" spans="1:9">
      <c r="A10" s="16">
        <v>7</v>
      </c>
      <c r="B10" s="30" t="s">
        <v>39</v>
      </c>
      <c r="C10" s="20" t="s">
        <v>75</v>
      </c>
      <c r="D10" s="20" t="s">
        <v>75</v>
      </c>
      <c r="E10" s="20" t="s">
        <v>75</v>
      </c>
      <c r="F10" s="20" t="s">
        <v>75</v>
      </c>
      <c r="G10" s="20" t="s">
        <v>75</v>
      </c>
      <c r="H10" s="20" t="s">
        <v>76</v>
      </c>
      <c r="I10" s="20" t="s">
        <v>77</v>
      </c>
    </row>
    <row r="11" spans="1:9">
      <c r="A11" s="21">
        <v>8</v>
      </c>
      <c r="B11" s="22" t="s">
        <v>40</v>
      </c>
      <c r="C11" s="21"/>
      <c r="D11" s="21"/>
      <c r="E11" s="21"/>
      <c r="F11" s="21"/>
      <c r="G11" s="21"/>
      <c r="H11" s="21"/>
      <c r="I11" s="23" t="s">
        <v>78</v>
      </c>
    </row>
    <row r="12" spans="1:9">
      <c r="A12" s="24"/>
      <c r="B12" s="24"/>
      <c r="C12" s="25"/>
      <c r="D12" s="25"/>
      <c r="E12" s="25"/>
      <c r="F12" s="25"/>
      <c r="G12" s="25"/>
      <c r="H12" s="25"/>
      <c r="I12" s="26" t="s">
        <v>79</v>
      </c>
    </row>
  </sheetData>
  <mergeCells count="9">
    <mergeCell ref="A1:A3"/>
    <mergeCell ref="B1:B3"/>
    <mergeCell ref="C1:H1"/>
    <mergeCell ref="I1:I2"/>
    <mergeCell ref="C2:C3"/>
    <mergeCell ref="D2:E2"/>
    <mergeCell ref="F2:F3"/>
    <mergeCell ref="G2:G3"/>
    <mergeCell ref="H2:H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 filterMode="1"/>
  <dimension ref="A1:B1297"/>
  <sheetViews>
    <sheetView workbookViewId="0">
      <selection activeCell="A876" sqref="A876"/>
    </sheetView>
  </sheetViews>
  <sheetFormatPr defaultRowHeight="15"/>
  <cols>
    <col min="1" max="1" width="8.28515625" bestFit="1" customWidth="1"/>
    <col min="2" max="2" width="65.7109375" bestFit="1" customWidth="1"/>
  </cols>
  <sheetData>
    <row r="1" spans="1:2">
      <c r="A1" s="197" t="s">
        <v>243</v>
      </c>
      <c r="B1" s="197" t="s">
        <v>244</v>
      </c>
    </row>
    <row r="2" spans="1:2" hidden="1">
      <c r="A2" s="198">
        <v>1111101</v>
      </c>
      <c r="B2" s="198" t="s">
        <v>245</v>
      </c>
    </row>
    <row r="3" spans="1:2" hidden="1">
      <c r="A3" s="198">
        <v>1111102</v>
      </c>
      <c r="B3" s="198" t="s">
        <v>246</v>
      </c>
    </row>
    <row r="4" spans="1:2" hidden="1">
      <c r="A4" s="198">
        <v>1111103</v>
      </c>
      <c r="B4" s="198" t="s">
        <v>247</v>
      </c>
    </row>
    <row r="5" spans="1:2" hidden="1">
      <c r="A5" s="198">
        <v>1111201</v>
      </c>
      <c r="B5" s="198" t="s">
        <v>248</v>
      </c>
    </row>
    <row r="6" spans="1:2" hidden="1">
      <c r="A6" s="198">
        <v>1112102</v>
      </c>
      <c r="B6" s="198" t="s">
        <v>249</v>
      </c>
    </row>
    <row r="7" spans="1:2" hidden="1">
      <c r="A7" s="198">
        <v>1112104</v>
      </c>
      <c r="B7" s="198" t="s">
        <v>250</v>
      </c>
    </row>
    <row r="8" spans="1:2" hidden="1">
      <c r="A8" s="198">
        <v>1112106</v>
      </c>
      <c r="B8" s="198" t="s">
        <v>251</v>
      </c>
    </row>
    <row r="9" spans="1:2" hidden="1">
      <c r="A9" s="198">
        <v>1112107</v>
      </c>
      <c r="B9" s="198" t="s">
        <v>252</v>
      </c>
    </row>
    <row r="10" spans="1:2" hidden="1">
      <c r="A10" s="198">
        <v>1112113</v>
      </c>
      <c r="B10" s="198" t="s">
        <v>253</v>
      </c>
    </row>
    <row r="11" spans="1:2" hidden="1">
      <c r="A11" s="198">
        <v>1112117</v>
      </c>
      <c r="B11" s="198" t="s">
        <v>254</v>
      </c>
    </row>
    <row r="12" spans="1:2" hidden="1">
      <c r="A12" s="198">
        <v>1112122</v>
      </c>
      <c r="B12" s="198" t="s">
        <v>255</v>
      </c>
    </row>
    <row r="13" spans="1:2" hidden="1">
      <c r="A13" s="198">
        <v>1112123</v>
      </c>
      <c r="B13" s="198" t="s">
        <v>256</v>
      </c>
    </row>
    <row r="14" spans="1:2" hidden="1">
      <c r="A14" s="198">
        <v>1112125</v>
      </c>
      <c r="B14" s="198" t="s">
        <v>257</v>
      </c>
    </row>
    <row r="15" spans="1:2" hidden="1">
      <c r="A15" s="198">
        <v>1112126</v>
      </c>
      <c r="B15" s="198" t="s">
        <v>258</v>
      </c>
    </row>
    <row r="16" spans="1:2" hidden="1">
      <c r="A16" s="198">
        <v>1112133</v>
      </c>
      <c r="B16" s="198" t="s">
        <v>259</v>
      </c>
    </row>
    <row r="17" spans="1:2" hidden="1">
      <c r="A17" s="198">
        <v>1112135</v>
      </c>
      <c r="B17" s="198" t="s">
        <v>260</v>
      </c>
    </row>
    <row r="18" spans="1:2" hidden="1">
      <c r="A18" s="198">
        <v>1112136</v>
      </c>
      <c r="B18" s="198" t="s">
        <v>261</v>
      </c>
    </row>
    <row r="19" spans="1:2" hidden="1">
      <c r="A19" s="198">
        <v>1112142</v>
      </c>
      <c r="B19" s="198" t="s">
        <v>262</v>
      </c>
    </row>
    <row r="20" spans="1:2" hidden="1">
      <c r="A20" s="198">
        <v>1112145</v>
      </c>
      <c r="B20" s="198" t="s">
        <v>263</v>
      </c>
    </row>
    <row r="21" spans="1:2" hidden="1">
      <c r="A21" s="198">
        <v>1112146</v>
      </c>
      <c r="B21" s="198" t="s">
        <v>264</v>
      </c>
    </row>
    <row r="22" spans="1:2" hidden="1">
      <c r="A22" s="198">
        <v>1112151</v>
      </c>
      <c r="B22" s="198" t="s">
        <v>265</v>
      </c>
    </row>
    <row r="23" spans="1:2" hidden="1">
      <c r="A23" s="198">
        <v>1112152</v>
      </c>
      <c r="B23" s="198" t="s">
        <v>266</v>
      </c>
    </row>
    <row r="24" spans="1:2" hidden="1">
      <c r="A24" s="198">
        <v>1112154</v>
      </c>
      <c r="B24" s="198" t="s">
        <v>267</v>
      </c>
    </row>
    <row r="25" spans="1:2" hidden="1">
      <c r="A25" s="198">
        <v>1112155</v>
      </c>
      <c r="B25" s="198" t="s">
        <v>268</v>
      </c>
    </row>
    <row r="26" spans="1:2" hidden="1">
      <c r="A26" s="198">
        <v>1112157</v>
      </c>
      <c r="B26" s="198" t="s">
        <v>269</v>
      </c>
    </row>
    <row r="27" spans="1:2" hidden="1">
      <c r="A27" s="198">
        <v>1112158</v>
      </c>
      <c r="B27" s="198" t="s">
        <v>270</v>
      </c>
    </row>
    <row r="28" spans="1:2" hidden="1">
      <c r="A28" s="198">
        <v>1112163</v>
      </c>
      <c r="B28" s="198" t="s">
        <v>271</v>
      </c>
    </row>
    <row r="29" spans="1:2" hidden="1">
      <c r="A29" s="198">
        <v>1112164</v>
      </c>
      <c r="B29" s="198" t="s">
        <v>272</v>
      </c>
    </row>
    <row r="30" spans="1:2" hidden="1">
      <c r="A30" s="198">
        <v>1112171</v>
      </c>
      <c r="B30" s="198" t="s">
        <v>273</v>
      </c>
    </row>
    <row r="31" spans="1:2" hidden="1">
      <c r="A31" s="198">
        <v>1112172</v>
      </c>
      <c r="B31" s="198" t="s">
        <v>274</v>
      </c>
    </row>
    <row r="32" spans="1:2" hidden="1">
      <c r="A32" s="198">
        <v>1112173</v>
      </c>
      <c r="B32" s="198" t="s">
        <v>275</v>
      </c>
    </row>
    <row r="33" spans="1:2" hidden="1">
      <c r="A33" s="198">
        <v>1112203</v>
      </c>
      <c r="B33" s="198" t="s">
        <v>276</v>
      </c>
    </row>
    <row r="34" spans="1:2" hidden="1">
      <c r="A34" s="198">
        <v>1112205</v>
      </c>
      <c r="B34" s="198" t="s">
        <v>277</v>
      </c>
    </row>
    <row r="35" spans="1:2" hidden="1">
      <c r="A35" s="198">
        <v>1112207</v>
      </c>
      <c r="B35" s="198" t="s">
        <v>278</v>
      </c>
    </row>
    <row r="36" spans="1:2" hidden="1">
      <c r="A36" s="198">
        <v>1112208</v>
      </c>
      <c r="B36" s="198" t="s">
        <v>279</v>
      </c>
    </row>
    <row r="37" spans="1:2" hidden="1">
      <c r="A37" s="198">
        <v>1112209</v>
      </c>
      <c r="B37" s="198" t="s">
        <v>280</v>
      </c>
    </row>
    <row r="38" spans="1:2" hidden="1">
      <c r="A38" s="198">
        <v>1112213</v>
      </c>
      <c r="B38" s="198" t="s">
        <v>281</v>
      </c>
    </row>
    <row r="39" spans="1:2" hidden="1">
      <c r="A39" s="198">
        <v>1112217</v>
      </c>
      <c r="B39" s="198" t="s">
        <v>282</v>
      </c>
    </row>
    <row r="40" spans="1:2" hidden="1">
      <c r="A40" s="198">
        <v>1112225</v>
      </c>
      <c r="B40" s="198" t="s">
        <v>283</v>
      </c>
    </row>
    <row r="41" spans="1:2" hidden="1">
      <c r="A41" s="198">
        <v>1112235</v>
      </c>
      <c r="B41" s="198" t="s">
        <v>284</v>
      </c>
    </row>
    <row r="42" spans="1:2" hidden="1">
      <c r="A42" s="198">
        <v>1112244</v>
      </c>
      <c r="B42" s="198" t="s">
        <v>285</v>
      </c>
    </row>
    <row r="43" spans="1:2" hidden="1">
      <c r="A43" s="198">
        <v>1112251</v>
      </c>
      <c r="B43" s="198" t="s">
        <v>286</v>
      </c>
    </row>
    <row r="44" spans="1:2" hidden="1">
      <c r="A44" s="198">
        <v>1112252</v>
      </c>
      <c r="B44" s="198" t="s">
        <v>287</v>
      </c>
    </row>
    <row r="45" spans="1:2" hidden="1">
      <c r="A45" s="198">
        <v>1112257</v>
      </c>
      <c r="B45" s="198" t="s">
        <v>288</v>
      </c>
    </row>
    <row r="46" spans="1:2" hidden="1">
      <c r="A46" s="198">
        <v>1112263</v>
      </c>
      <c r="B46" s="198" t="s">
        <v>289</v>
      </c>
    </row>
    <row r="47" spans="1:2" hidden="1">
      <c r="A47" s="198">
        <v>1112271</v>
      </c>
      <c r="B47" s="198" t="s">
        <v>290</v>
      </c>
    </row>
    <row r="48" spans="1:2" hidden="1">
      <c r="A48" s="198">
        <v>1112272</v>
      </c>
      <c r="B48" s="198" t="s">
        <v>291</v>
      </c>
    </row>
    <row r="49" spans="1:2" hidden="1">
      <c r="A49" s="198">
        <v>1112273</v>
      </c>
      <c r="B49" s="198" t="s">
        <v>292</v>
      </c>
    </row>
    <row r="50" spans="1:2" hidden="1">
      <c r="A50" s="198">
        <v>1112901</v>
      </c>
      <c r="B50" s="198" t="s">
        <v>293</v>
      </c>
    </row>
    <row r="51" spans="1:2" hidden="1">
      <c r="A51" s="198">
        <v>1113121</v>
      </c>
      <c r="B51" s="198" t="s">
        <v>294</v>
      </c>
    </row>
    <row r="52" spans="1:2" hidden="1">
      <c r="A52" s="198">
        <v>1113123</v>
      </c>
      <c r="B52" s="198" t="s">
        <v>295</v>
      </c>
    </row>
    <row r="53" spans="1:2" hidden="1">
      <c r="A53" s="198">
        <v>1113124</v>
      </c>
      <c r="B53" s="198" t="s">
        <v>296</v>
      </c>
    </row>
    <row r="54" spans="1:2" hidden="1">
      <c r="A54" s="198">
        <v>1113129</v>
      </c>
      <c r="B54" s="198" t="s">
        <v>297</v>
      </c>
    </row>
    <row r="55" spans="1:2" hidden="1">
      <c r="A55" s="198">
        <v>1113211</v>
      </c>
      <c r="B55" s="198" t="s">
        <v>298</v>
      </c>
    </row>
    <row r="56" spans="1:2" hidden="1">
      <c r="A56" s="198">
        <v>1113219</v>
      </c>
      <c r="B56" s="198" t="s">
        <v>299</v>
      </c>
    </row>
    <row r="57" spans="1:2" hidden="1">
      <c r="A57" s="198">
        <v>1125159</v>
      </c>
      <c r="B57" s="198" t="s">
        <v>300</v>
      </c>
    </row>
    <row r="58" spans="1:2" hidden="1">
      <c r="A58" s="198">
        <v>1131123</v>
      </c>
      <c r="B58" s="198" t="s">
        <v>301</v>
      </c>
    </row>
    <row r="59" spans="1:2" hidden="1">
      <c r="A59" s="198">
        <v>1131125</v>
      </c>
      <c r="B59" s="198" t="s">
        <v>302</v>
      </c>
    </row>
    <row r="60" spans="1:2" hidden="1">
      <c r="A60" s="198">
        <v>1131126</v>
      </c>
      <c r="B60" s="198" t="s">
        <v>303</v>
      </c>
    </row>
    <row r="61" spans="1:2" hidden="1">
      <c r="A61" s="198">
        <v>1131127</v>
      </c>
      <c r="B61" s="198" t="s">
        <v>304</v>
      </c>
    </row>
    <row r="62" spans="1:2" hidden="1">
      <c r="A62" s="198">
        <v>1131133</v>
      </c>
      <c r="B62" s="198" t="s">
        <v>305</v>
      </c>
    </row>
    <row r="63" spans="1:2" hidden="1">
      <c r="A63" s="198">
        <v>1131134</v>
      </c>
      <c r="B63" s="198" t="s">
        <v>306</v>
      </c>
    </row>
    <row r="64" spans="1:2" hidden="1">
      <c r="A64" s="198">
        <v>1131193</v>
      </c>
      <c r="B64" s="198" t="s">
        <v>307</v>
      </c>
    </row>
    <row r="65" spans="1:2" hidden="1">
      <c r="A65" s="198">
        <v>1131194</v>
      </c>
      <c r="B65" s="198" t="s">
        <v>308</v>
      </c>
    </row>
    <row r="66" spans="1:2" hidden="1">
      <c r="A66" s="198">
        <v>1131195</v>
      </c>
      <c r="B66" s="198" t="s">
        <v>309</v>
      </c>
    </row>
    <row r="67" spans="1:2" hidden="1">
      <c r="A67" s="198">
        <v>1131196</v>
      </c>
      <c r="B67" s="198" t="s">
        <v>310</v>
      </c>
    </row>
    <row r="68" spans="1:2" hidden="1">
      <c r="A68" s="198">
        <v>1131197</v>
      </c>
      <c r="B68" s="198" t="s">
        <v>311</v>
      </c>
    </row>
    <row r="69" spans="1:2" hidden="1">
      <c r="A69" s="198">
        <v>1131198</v>
      </c>
      <c r="B69" s="198" t="s">
        <v>312</v>
      </c>
    </row>
    <row r="70" spans="1:2" hidden="1">
      <c r="A70" s="198">
        <v>1131203</v>
      </c>
      <c r="B70" s="198" t="s">
        <v>313</v>
      </c>
    </row>
    <row r="71" spans="1:2" hidden="1">
      <c r="A71" s="198">
        <v>1131204</v>
      </c>
      <c r="B71" s="198" t="s">
        <v>314</v>
      </c>
    </row>
    <row r="72" spans="1:2" hidden="1">
      <c r="A72" s="198">
        <v>1131205</v>
      </c>
      <c r="B72" s="198" t="s">
        <v>315</v>
      </c>
    </row>
    <row r="73" spans="1:2" hidden="1">
      <c r="A73" s="198">
        <v>1131206</v>
      </c>
      <c r="B73" s="198" t="s">
        <v>316</v>
      </c>
    </row>
    <row r="74" spans="1:2" hidden="1">
      <c r="A74" s="198">
        <v>1131207</v>
      </c>
      <c r="B74" s="198" t="s">
        <v>317</v>
      </c>
    </row>
    <row r="75" spans="1:2" hidden="1">
      <c r="A75" s="198">
        <v>1131208</v>
      </c>
      <c r="B75" s="198" t="s">
        <v>318</v>
      </c>
    </row>
    <row r="76" spans="1:2" hidden="1">
      <c r="A76" s="198">
        <v>1131209</v>
      </c>
      <c r="B76" s="198" t="s">
        <v>319</v>
      </c>
    </row>
    <row r="77" spans="1:2" hidden="1">
      <c r="A77" s="198">
        <v>1131213</v>
      </c>
      <c r="B77" s="198" t="s">
        <v>320</v>
      </c>
    </row>
    <row r="78" spans="1:2" hidden="1">
      <c r="A78" s="198">
        <v>1131223</v>
      </c>
      <c r="B78" s="198" t="s">
        <v>321</v>
      </c>
    </row>
    <row r="79" spans="1:2" hidden="1">
      <c r="A79" s="198">
        <v>1131233</v>
      </c>
      <c r="B79" s="198" t="s">
        <v>322</v>
      </c>
    </row>
    <row r="80" spans="1:2" hidden="1">
      <c r="A80" s="198">
        <v>1131234</v>
      </c>
      <c r="B80" s="198" t="s">
        <v>323</v>
      </c>
    </row>
    <row r="81" spans="1:2" hidden="1">
      <c r="A81" s="198">
        <v>1131235</v>
      </c>
      <c r="B81" s="198" t="s">
        <v>324</v>
      </c>
    </row>
    <row r="82" spans="1:2" hidden="1">
      <c r="A82" s="198">
        <v>1131236</v>
      </c>
      <c r="B82" s="198" t="s">
        <v>325</v>
      </c>
    </row>
    <row r="83" spans="1:2" hidden="1">
      <c r="A83" s="198">
        <v>1131237</v>
      </c>
      <c r="B83" s="198" t="s">
        <v>326</v>
      </c>
    </row>
    <row r="84" spans="1:2" hidden="1">
      <c r="A84" s="198">
        <v>1131238</v>
      </c>
      <c r="B84" s="198" t="s">
        <v>327</v>
      </c>
    </row>
    <row r="85" spans="1:2" hidden="1">
      <c r="A85" s="198">
        <v>1131239</v>
      </c>
      <c r="B85" s="198" t="s">
        <v>328</v>
      </c>
    </row>
    <row r="86" spans="1:2" hidden="1">
      <c r="A86" s="198">
        <v>1131293</v>
      </c>
      <c r="B86" s="198" t="s">
        <v>329</v>
      </c>
    </row>
    <row r="87" spans="1:2" hidden="1">
      <c r="A87" s="198">
        <v>1131294</v>
      </c>
      <c r="B87" s="198" t="s">
        <v>330</v>
      </c>
    </row>
    <row r="88" spans="1:2" hidden="1">
      <c r="A88" s="198">
        <v>1131295</v>
      </c>
      <c r="B88" s="198" t="s">
        <v>331</v>
      </c>
    </row>
    <row r="89" spans="1:2" hidden="1">
      <c r="A89" s="198">
        <v>1131296</v>
      </c>
      <c r="B89" s="198" t="s">
        <v>332</v>
      </c>
    </row>
    <row r="90" spans="1:2" hidden="1">
      <c r="A90" s="198">
        <v>1131297</v>
      </c>
      <c r="B90" s="198" t="s">
        <v>333</v>
      </c>
    </row>
    <row r="91" spans="1:2" hidden="1">
      <c r="A91" s="198">
        <v>1131298</v>
      </c>
      <c r="B91" s="198" t="s">
        <v>334</v>
      </c>
    </row>
    <row r="92" spans="1:2" hidden="1">
      <c r="A92" s="198">
        <v>1131299</v>
      </c>
      <c r="B92" s="198" t="s">
        <v>335</v>
      </c>
    </row>
    <row r="93" spans="1:2" hidden="1">
      <c r="A93" s="198">
        <v>1131305</v>
      </c>
      <c r="B93" s="198" t="s">
        <v>336</v>
      </c>
    </row>
    <row r="94" spans="1:2" hidden="1">
      <c r="A94" s="198">
        <v>1131306</v>
      </c>
      <c r="B94" s="198" t="s">
        <v>337</v>
      </c>
    </row>
    <row r="95" spans="1:2" hidden="1">
      <c r="A95" s="198">
        <v>1131307</v>
      </c>
      <c r="B95" s="198" t="s">
        <v>338</v>
      </c>
    </row>
    <row r="96" spans="1:2" hidden="1">
      <c r="A96" s="198">
        <v>1131401</v>
      </c>
      <c r="B96" s="198" t="s">
        <v>339</v>
      </c>
    </row>
    <row r="97" spans="1:2" hidden="1">
      <c r="A97" s="198">
        <v>1131403</v>
      </c>
      <c r="B97" s="198" t="s">
        <v>340</v>
      </c>
    </row>
    <row r="98" spans="1:2" hidden="1">
      <c r="A98" s="198">
        <v>1131501</v>
      </c>
      <c r="B98" s="198" t="s">
        <v>341</v>
      </c>
    </row>
    <row r="99" spans="1:2" hidden="1">
      <c r="A99" s="198">
        <v>1131502</v>
      </c>
      <c r="B99" s="198" t="s">
        <v>342</v>
      </c>
    </row>
    <row r="100" spans="1:2" hidden="1">
      <c r="A100" s="198">
        <v>1131503</v>
      </c>
      <c r="B100" s="198" t="s">
        <v>343</v>
      </c>
    </row>
    <row r="101" spans="1:2" hidden="1">
      <c r="A101" s="198">
        <v>1131504</v>
      </c>
      <c r="B101" s="198" t="s">
        <v>344</v>
      </c>
    </row>
    <row r="102" spans="1:2" hidden="1">
      <c r="A102" s="198">
        <v>1131505</v>
      </c>
      <c r="B102" s="198" t="s">
        <v>345</v>
      </c>
    </row>
    <row r="103" spans="1:2" hidden="1">
      <c r="A103" s="198">
        <v>1131506</v>
      </c>
      <c r="B103" s="198" t="s">
        <v>346</v>
      </c>
    </row>
    <row r="104" spans="1:2" hidden="1">
      <c r="A104" s="198">
        <v>1131507</v>
      </c>
      <c r="B104" s="198" t="s">
        <v>347</v>
      </c>
    </row>
    <row r="105" spans="1:2" hidden="1">
      <c r="A105" s="198">
        <v>1131508</v>
      </c>
      <c r="B105" s="198" t="s">
        <v>348</v>
      </c>
    </row>
    <row r="106" spans="1:2" hidden="1">
      <c r="A106" s="198">
        <v>1131509</v>
      </c>
      <c r="B106" s="198" t="s">
        <v>349</v>
      </c>
    </row>
    <row r="107" spans="1:2" hidden="1">
      <c r="A107" s="198">
        <v>1131510</v>
      </c>
      <c r="B107" s="198" t="s">
        <v>350</v>
      </c>
    </row>
    <row r="108" spans="1:2" hidden="1">
      <c r="A108" s="198">
        <v>1131511</v>
      </c>
      <c r="B108" s="198" t="s">
        <v>351</v>
      </c>
    </row>
    <row r="109" spans="1:2" hidden="1">
      <c r="A109" s="198">
        <v>1131512</v>
      </c>
      <c r="B109" s="198" t="s">
        <v>352</v>
      </c>
    </row>
    <row r="110" spans="1:2" hidden="1">
      <c r="A110" s="198">
        <v>1131513</v>
      </c>
      <c r="B110" s="198" t="s">
        <v>353</v>
      </c>
    </row>
    <row r="111" spans="1:2" hidden="1">
      <c r="A111" s="198">
        <v>1131514</v>
      </c>
      <c r="B111" s="198" t="s">
        <v>354</v>
      </c>
    </row>
    <row r="112" spans="1:2" hidden="1">
      <c r="A112" s="198">
        <v>1131515</v>
      </c>
      <c r="B112" s="198" t="s">
        <v>355</v>
      </c>
    </row>
    <row r="113" spans="1:2" hidden="1">
      <c r="A113" s="198">
        <v>1131516</v>
      </c>
      <c r="B113" s="198" t="s">
        <v>356</v>
      </c>
    </row>
    <row r="114" spans="1:2" hidden="1">
      <c r="A114" s="198">
        <v>1131517</v>
      </c>
      <c r="B114" s="198" t="s">
        <v>357</v>
      </c>
    </row>
    <row r="115" spans="1:2" hidden="1">
      <c r="A115" s="198">
        <v>1131518</v>
      </c>
      <c r="B115" s="198" t="s">
        <v>358</v>
      </c>
    </row>
    <row r="116" spans="1:2" hidden="1">
      <c r="A116" s="198">
        <v>1131519</v>
      </c>
      <c r="B116" s="198" t="s">
        <v>359</v>
      </c>
    </row>
    <row r="117" spans="1:2" hidden="1">
      <c r="A117" s="198">
        <v>1131520</v>
      </c>
      <c r="B117" s="198" t="s">
        <v>360</v>
      </c>
    </row>
    <row r="118" spans="1:2" hidden="1">
      <c r="A118" s="198">
        <v>1131521</v>
      </c>
      <c r="B118" s="198" t="s">
        <v>361</v>
      </c>
    </row>
    <row r="119" spans="1:2" hidden="1">
      <c r="A119" s="198">
        <v>1131522</v>
      </c>
      <c r="B119" s="198" t="s">
        <v>362</v>
      </c>
    </row>
    <row r="120" spans="1:2" hidden="1">
      <c r="A120" s="198">
        <v>1131523</v>
      </c>
      <c r="B120" s="198" t="s">
        <v>363</v>
      </c>
    </row>
    <row r="121" spans="1:2" hidden="1">
      <c r="A121" s="198">
        <v>1131524</v>
      </c>
      <c r="B121" s="198" t="s">
        <v>364</v>
      </c>
    </row>
    <row r="122" spans="1:2" hidden="1">
      <c r="A122" s="198">
        <v>1131525</v>
      </c>
      <c r="B122" s="198" t="s">
        <v>365</v>
      </c>
    </row>
    <row r="123" spans="1:2" hidden="1">
      <c r="A123" s="198">
        <v>1131526</v>
      </c>
      <c r="B123" s="198" t="s">
        <v>366</v>
      </c>
    </row>
    <row r="124" spans="1:2" hidden="1">
      <c r="A124" s="198">
        <v>1131527</v>
      </c>
      <c r="B124" s="198" t="s">
        <v>367</v>
      </c>
    </row>
    <row r="125" spans="1:2" hidden="1">
      <c r="A125" s="198">
        <v>1131528</v>
      </c>
      <c r="B125" s="198" t="s">
        <v>368</v>
      </c>
    </row>
    <row r="126" spans="1:2" hidden="1">
      <c r="A126" s="198">
        <v>1131529</v>
      </c>
      <c r="B126" s="198" t="s">
        <v>369</v>
      </c>
    </row>
    <row r="127" spans="1:2" hidden="1">
      <c r="A127" s="198">
        <v>1131530</v>
      </c>
      <c r="B127" s="198" t="s">
        <v>370</v>
      </c>
    </row>
    <row r="128" spans="1:2" hidden="1">
      <c r="A128" s="198">
        <v>1131531</v>
      </c>
      <c r="B128" s="198" t="s">
        <v>371</v>
      </c>
    </row>
    <row r="129" spans="1:2" hidden="1">
      <c r="A129" s="198">
        <v>1131532</v>
      </c>
      <c r="B129" s="198" t="s">
        <v>372</v>
      </c>
    </row>
    <row r="130" spans="1:2" hidden="1">
      <c r="A130" s="198">
        <v>1131533</v>
      </c>
      <c r="B130" s="198" t="s">
        <v>373</v>
      </c>
    </row>
    <row r="131" spans="1:2" hidden="1">
      <c r="A131" s="198">
        <v>1131534</v>
      </c>
      <c r="B131" s="198" t="s">
        <v>374</v>
      </c>
    </row>
    <row r="132" spans="1:2" hidden="1">
      <c r="A132" s="198">
        <v>1131535</v>
      </c>
      <c r="B132" s="198" t="s">
        <v>375</v>
      </c>
    </row>
    <row r="133" spans="1:2" hidden="1">
      <c r="A133" s="198">
        <v>1131536</v>
      </c>
      <c r="B133" s="198" t="s">
        <v>376</v>
      </c>
    </row>
    <row r="134" spans="1:2" hidden="1">
      <c r="A134" s="198">
        <v>1131537</v>
      </c>
      <c r="B134" s="198" t="s">
        <v>377</v>
      </c>
    </row>
    <row r="135" spans="1:2" hidden="1">
      <c r="A135" s="198">
        <v>1131538</v>
      </c>
      <c r="B135" s="198" t="s">
        <v>378</v>
      </c>
    </row>
    <row r="136" spans="1:2" hidden="1">
      <c r="A136" s="198">
        <v>1131539</v>
      </c>
      <c r="B136" s="198" t="s">
        <v>379</v>
      </c>
    </row>
    <row r="137" spans="1:2" hidden="1">
      <c r="A137" s="198">
        <v>1131540</v>
      </c>
      <c r="B137" s="198" t="s">
        <v>380</v>
      </c>
    </row>
    <row r="138" spans="1:2" hidden="1">
      <c r="A138" s="198">
        <v>1131541</v>
      </c>
      <c r="B138" s="198" t="s">
        <v>381</v>
      </c>
    </row>
    <row r="139" spans="1:2" hidden="1">
      <c r="A139" s="198">
        <v>1131542</v>
      </c>
      <c r="B139" s="198" t="s">
        <v>382</v>
      </c>
    </row>
    <row r="140" spans="1:2" hidden="1">
      <c r="A140" s="198">
        <v>1131543</v>
      </c>
      <c r="B140" s="198" t="s">
        <v>383</v>
      </c>
    </row>
    <row r="141" spans="1:2" hidden="1">
      <c r="A141" s="198">
        <v>1131544</v>
      </c>
      <c r="B141" s="198" t="s">
        <v>384</v>
      </c>
    </row>
    <row r="142" spans="1:2" hidden="1">
      <c r="A142" s="198">
        <v>1131546</v>
      </c>
      <c r="B142" s="198" t="s">
        <v>385</v>
      </c>
    </row>
    <row r="143" spans="1:2" hidden="1">
      <c r="A143" s="198">
        <v>1131547</v>
      </c>
      <c r="B143" s="198" t="s">
        <v>386</v>
      </c>
    </row>
    <row r="144" spans="1:2" hidden="1">
      <c r="A144" s="198">
        <v>1131548</v>
      </c>
      <c r="B144" s="198" t="s">
        <v>387</v>
      </c>
    </row>
    <row r="145" spans="1:2" hidden="1">
      <c r="A145" s="198">
        <v>1131549</v>
      </c>
      <c r="B145" s="198" t="s">
        <v>388</v>
      </c>
    </row>
    <row r="146" spans="1:2" hidden="1">
      <c r="A146" s="198">
        <v>1131550</v>
      </c>
      <c r="B146" s="198" t="s">
        <v>389</v>
      </c>
    </row>
    <row r="147" spans="1:2" hidden="1">
      <c r="A147" s="198">
        <v>1131551</v>
      </c>
      <c r="B147" s="198" t="s">
        <v>390</v>
      </c>
    </row>
    <row r="148" spans="1:2" hidden="1">
      <c r="A148" s="198">
        <v>1131552</v>
      </c>
      <c r="B148" s="198" t="s">
        <v>391</v>
      </c>
    </row>
    <row r="149" spans="1:2" hidden="1">
      <c r="A149" s="198">
        <v>1131553</v>
      </c>
      <c r="B149" s="198" t="s">
        <v>392</v>
      </c>
    </row>
    <row r="150" spans="1:2" hidden="1">
      <c r="A150" s="198">
        <v>1131554</v>
      </c>
      <c r="B150" s="198" t="s">
        <v>393</v>
      </c>
    </row>
    <row r="151" spans="1:2" hidden="1">
      <c r="A151" s="198">
        <v>1131555</v>
      </c>
      <c r="B151" s="198" t="s">
        <v>394</v>
      </c>
    </row>
    <row r="152" spans="1:2" hidden="1">
      <c r="A152" s="198">
        <v>1131557</v>
      </c>
      <c r="B152" s="198" t="s">
        <v>395</v>
      </c>
    </row>
    <row r="153" spans="1:2" hidden="1">
      <c r="A153" s="198">
        <v>1131558</v>
      </c>
      <c r="B153" s="198" t="s">
        <v>396</v>
      </c>
    </row>
    <row r="154" spans="1:2" hidden="1">
      <c r="A154" s="198">
        <v>1131559</v>
      </c>
      <c r="B154" s="198" t="s">
        <v>397</v>
      </c>
    </row>
    <row r="155" spans="1:2" hidden="1">
      <c r="A155" s="198">
        <v>1131560</v>
      </c>
      <c r="B155" s="198" t="s">
        <v>398</v>
      </c>
    </row>
    <row r="156" spans="1:2" hidden="1">
      <c r="A156" s="198">
        <v>1131568</v>
      </c>
      <c r="B156" s="198" t="s">
        <v>399</v>
      </c>
    </row>
    <row r="157" spans="1:2" hidden="1">
      <c r="A157" s="198">
        <v>1131569</v>
      </c>
      <c r="B157" s="198" t="s">
        <v>400</v>
      </c>
    </row>
    <row r="158" spans="1:2" hidden="1">
      <c r="A158" s="198">
        <v>1131599</v>
      </c>
      <c r="B158" s="198" t="s">
        <v>401</v>
      </c>
    </row>
    <row r="159" spans="1:2" hidden="1">
      <c r="A159" s="198">
        <v>1131601</v>
      </c>
      <c r="B159" s="198" t="s">
        <v>402</v>
      </c>
    </row>
    <row r="160" spans="1:2" hidden="1">
      <c r="A160" s="198">
        <v>1131602</v>
      </c>
      <c r="B160" s="198" t="s">
        <v>403</v>
      </c>
    </row>
    <row r="161" spans="1:2" hidden="1">
      <c r="A161" s="198">
        <v>1131603</v>
      </c>
      <c r="B161" s="198" t="s">
        <v>404</v>
      </c>
    </row>
    <row r="162" spans="1:2" hidden="1">
      <c r="A162" s="198">
        <v>1131604</v>
      </c>
      <c r="B162" s="198" t="s">
        <v>405</v>
      </c>
    </row>
    <row r="163" spans="1:2" hidden="1">
      <c r="A163" s="198">
        <v>1131605</v>
      </c>
      <c r="B163" s="198" t="s">
        <v>406</v>
      </c>
    </row>
    <row r="164" spans="1:2" hidden="1">
      <c r="A164" s="198">
        <v>1131606</v>
      </c>
      <c r="B164" s="198" t="s">
        <v>407</v>
      </c>
    </row>
    <row r="165" spans="1:2" hidden="1">
      <c r="A165" s="198">
        <v>1131607</v>
      </c>
      <c r="B165" s="198" t="s">
        <v>408</v>
      </c>
    </row>
    <row r="166" spans="1:2" hidden="1">
      <c r="A166" s="198">
        <v>1131613</v>
      </c>
      <c r="B166" s="198" t="s">
        <v>409</v>
      </c>
    </row>
    <row r="167" spans="1:2" hidden="1">
      <c r="A167" s="198">
        <v>1131614</v>
      </c>
      <c r="B167" s="198" t="s">
        <v>410</v>
      </c>
    </row>
    <row r="168" spans="1:2" hidden="1">
      <c r="A168" s="198">
        <v>1131629</v>
      </c>
      <c r="B168" s="198" t="s">
        <v>411</v>
      </c>
    </row>
    <row r="169" spans="1:2" hidden="1">
      <c r="A169" s="198">
        <v>1131901</v>
      </c>
      <c r="B169" s="198" t="s">
        <v>412</v>
      </c>
    </row>
    <row r="170" spans="1:2" hidden="1">
      <c r="A170" s="198">
        <v>1131902</v>
      </c>
      <c r="B170" s="198" t="s">
        <v>413</v>
      </c>
    </row>
    <row r="171" spans="1:2" hidden="1">
      <c r="A171" s="198">
        <v>1131903</v>
      </c>
      <c r="B171" s="198" t="s">
        <v>414</v>
      </c>
    </row>
    <row r="172" spans="1:2" hidden="1">
      <c r="A172" s="198">
        <v>1131904</v>
      </c>
      <c r="B172" s="198" t="s">
        <v>415</v>
      </c>
    </row>
    <row r="173" spans="1:2" hidden="1">
      <c r="A173" s="198">
        <v>1131905</v>
      </c>
      <c r="B173" s="198" t="s">
        <v>416</v>
      </c>
    </row>
    <row r="174" spans="1:2" hidden="1">
      <c r="A174" s="198">
        <v>1131906</v>
      </c>
      <c r="B174" s="198" t="s">
        <v>417</v>
      </c>
    </row>
    <row r="175" spans="1:2" hidden="1">
      <c r="A175" s="198">
        <v>1131907</v>
      </c>
      <c r="B175" s="198" t="s">
        <v>418</v>
      </c>
    </row>
    <row r="176" spans="1:2" hidden="1">
      <c r="A176" s="198">
        <v>1131908</v>
      </c>
      <c r="B176" s="198" t="s">
        <v>419</v>
      </c>
    </row>
    <row r="177" spans="1:2" hidden="1">
      <c r="A177" s="198">
        <v>1131909</v>
      </c>
      <c r="B177" s="198" t="s">
        <v>420</v>
      </c>
    </row>
    <row r="178" spans="1:2" hidden="1">
      <c r="A178" s="198">
        <v>1131911</v>
      </c>
      <c r="B178" s="198" t="s">
        <v>421</v>
      </c>
    </row>
    <row r="179" spans="1:2" hidden="1">
      <c r="A179" s="198">
        <v>1131912</v>
      </c>
      <c r="B179" s="198" t="s">
        <v>422</v>
      </c>
    </row>
    <row r="180" spans="1:2" hidden="1">
      <c r="A180" s="198">
        <v>1131913</v>
      </c>
      <c r="B180" s="198" t="s">
        <v>423</v>
      </c>
    </row>
    <row r="181" spans="1:2" hidden="1">
      <c r="A181" s="198">
        <v>1131929</v>
      </c>
      <c r="B181" s="198" t="s">
        <v>424</v>
      </c>
    </row>
    <row r="182" spans="1:2" hidden="1">
      <c r="A182" s="198">
        <v>1131933</v>
      </c>
      <c r="B182" s="198" t="s">
        <v>425</v>
      </c>
    </row>
    <row r="183" spans="1:2" hidden="1">
      <c r="A183" s="198">
        <v>1131951</v>
      </c>
      <c r="B183" s="198" t="s">
        <v>426</v>
      </c>
    </row>
    <row r="184" spans="1:2" hidden="1">
      <c r="A184" s="198">
        <v>1131952</v>
      </c>
      <c r="B184" s="198" t="s">
        <v>427</v>
      </c>
    </row>
    <row r="185" spans="1:2" hidden="1">
      <c r="A185" s="198">
        <v>1131962</v>
      </c>
      <c r="B185" s="198" t="s">
        <v>413</v>
      </c>
    </row>
    <row r="186" spans="1:2" hidden="1">
      <c r="A186" s="198">
        <v>1131968</v>
      </c>
      <c r="B186" s="198" t="s">
        <v>428</v>
      </c>
    </row>
    <row r="187" spans="1:2" hidden="1">
      <c r="A187" s="198">
        <v>1131999</v>
      </c>
      <c r="B187" s="198" t="s">
        <v>429</v>
      </c>
    </row>
    <row r="188" spans="1:2" hidden="1">
      <c r="A188" s="198">
        <v>1132319</v>
      </c>
      <c r="B188" s="198" t="s">
        <v>430</v>
      </c>
    </row>
    <row r="189" spans="1:2" hidden="1">
      <c r="A189" s="198">
        <v>1132329</v>
      </c>
      <c r="B189" s="198" t="s">
        <v>431</v>
      </c>
    </row>
    <row r="190" spans="1:2" hidden="1">
      <c r="A190" s="198">
        <v>1132339</v>
      </c>
      <c r="B190" s="198" t="s">
        <v>432</v>
      </c>
    </row>
    <row r="191" spans="1:2" hidden="1">
      <c r="A191" s="198">
        <v>1132349</v>
      </c>
      <c r="B191" s="198" t="s">
        <v>433</v>
      </c>
    </row>
    <row r="192" spans="1:2" hidden="1">
      <c r="A192" s="198">
        <v>1132359</v>
      </c>
      <c r="B192" s="198" t="s">
        <v>434</v>
      </c>
    </row>
    <row r="193" spans="1:2" hidden="1">
      <c r="A193" s="198">
        <v>1132368</v>
      </c>
      <c r="B193" s="198" t="s">
        <v>435</v>
      </c>
    </row>
    <row r="194" spans="1:2" hidden="1">
      <c r="A194" s="198">
        <v>1132369</v>
      </c>
      <c r="B194" s="198" t="s">
        <v>436</v>
      </c>
    </row>
    <row r="195" spans="1:2" hidden="1">
      <c r="A195" s="198">
        <v>1132379</v>
      </c>
      <c r="B195" s="198" t="s">
        <v>437</v>
      </c>
    </row>
    <row r="196" spans="1:2" hidden="1">
      <c r="A196" s="198">
        <v>1132419</v>
      </c>
      <c r="B196" s="198" t="s">
        <v>438</v>
      </c>
    </row>
    <row r="197" spans="1:2" hidden="1">
      <c r="A197" s="198">
        <v>1132429</v>
      </c>
      <c r="B197" s="198" t="s">
        <v>439</v>
      </c>
    </row>
    <row r="198" spans="1:2" hidden="1">
      <c r="A198" s="198">
        <v>1132439</v>
      </c>
      <c r="B198" s="198" t="s">
        <v>440</v>
      </c>
    </row>
    <row r="199" spans="1:2" hidden="1">
      <c r="A199" s="198">
        <v>1132449</v>
      </c>
      <c r="B199" s="198" t="s">
        <v>441</v>
      </c>
    </row>
    <row r="200" spans="1:2" hidden="1">
      <c r="A200" s="198">
        <v>1132459</v>
      </c>
      <c r="B200" s="198" t="s">
        <v>442</v>
      </c>
    </row>
    <row r="201" spans="1:2" hidden="1">
      <c r="A201" s="198">
        <v>1132468</v>
      </c>
      <c r="B201" s="198" t="s">
        <v>443</v>
      </c>
    </row>
    <row r="202" spans="1:2" hidden="1">
      <c r="A202" s="198">
        <v>1132469</v>
      </c>
      <c r="B202" s="198" t="s">
        <v>444</v>
      </c>
    </row>
    <row r="203" spans="1:2" hidden="1">
      <c r="A203" s="198">
        <v>1132479</v>
      </c>
      <c r="B203" s="198" t="s">
        <v>445</v>
      </c>
    </row>
    <row r="204" spans="1:2" hidden="1">
      <c r="A204" s="198">
        <v>1132919</v>
      </c>
      <c r="B204" s="198" t="s">
        <v>446</v>
      </c>
    </row>
    <row r="205" spans="1:2" hidden="1">
      <c r="A205" s="198">
        <v>1132929</v>
      </c>
      <c r="B205" s="198" t="s">
        <v>447</v>
      </c>
    </row>
    <row r="206" spans="1:2" hidden="1">
      <c r="A206" s="198">
        <v>1132930</v>
      </c>
      <c r="B206" s="198" t="s">
        <v>448</v>
      </c>
    </row>
    <row r="207" spans="1:2" hidden="1">
      <c r="A207" s="198">
        <v>1132939</v>
      </c>
      <c r="B207" s="198" t="s">
        <v>449</v>
      </c>
    </row>
    <row r="208" spans="1:2" hidden="1">
      <c r="A208" s="198">
        <v>1132949</v>
      </c>
      <c r="B208" s="198" t="s">
        <v>450</v>
      </c>
    </row>
    <row r="209" spans="1:2" hidden="1">
      <c r="A209" s="198">
        <v>1132959</v>
      </c>
      <c r="B209" s="198" t="s">
        <v>451</v>
      </c>
    </row>
    <row r="210" spans="1:2" hidden="1">
      <c r="A210" s="198">
        <v>1132968</v>
      </c>
      <c r="B210" s="198" t="s">
        <v>452</v>
      </c>
    </row>
    <row r="211" spans="1:2" hidden="1">
      <c r="A211" s="198">
        <v>1132969</v>
      </c>
      <c r="B211" s="198" t="s">
        <v>453</v>
      </c>
    </row>
    <row r="212" spans="1:2" hidden="1">
      <c r="A212" s="198">
        <v>1132979</v>
      </c>
      <c r="B212" s="198" t="s">
        <v>454</v>
      </c>
    </row>
    <row r="213" spans="1:2" hidden="1">
      <c r="A213" s="198">
        <v>1132989</v>
      </c>
      <c r="B213" s="198" t="s">
        <v>455</v>
      </c>
    </row>
    <row r="214" spans="1:2" hidden="1">
      <c r="A214" s="198">
        <v>1132991</v>
      </c>
      <c r="B214" s="198" t="s">
        <v>456</v>
      </c>
    </row>
    <row r="215" spans="1:2" hidden="1">
      <c r="A215" s="198">
        <v>1132999</v>
      </c>
      <c r="B215" s="198" t="s">
        <v>457</v>
      </c>
    </row>
    <row r="216" spans="1:2" hidden="1">
      <c r="A216" s="198">
        <v>1139901</v>
      </c>
      <c r="B216" s="198" t="s">
        <v>458</v>
      </c>
    </row>
    <row r="217" spans="1:2" hidden="1">
      <c r="A217" s="198">
        <v>1141001</v>
      </c>
      <c r="B217" s="198" t="s">
        <v>459</v>
      </c>
    </row>
    <row r="218" spans="1:2" hidden="1">
      <c r="A218" s="198">
        <v>1141002</v>
      </c>
      <c r="B218" s="198" t="s">
        <v>460</v>
      </c>
    </row>
    <row r="219" spans="1:2" hidden="1">
      <c r="A219" s="198">
        <v>1141003</v>
      </c>
      <c r="B219" s="198" t="s">
        <v>461</v>
      </c>
    </row>
    <row r="220" spans="1:2" hidden="1">
      <c r="A220" s="198">
        <v>1141004</v>
      </c>
      <c r="B220" s="198" t="s">
        <v>462</v>
      </c>
    </row>
    <row r="221" spans="1:2" hidden="1">
      <c r="A221" s="198">
        <v>1141005</v>
      </c>
      <c r="B221" s="198" t="s">
        <v>463</v>
      </c>
    </row>
    <row r="222" spans="1:2" hidden="1">
      <c r="A222" s="198">
        <v>1141006</v>
      </c>
      <c r="B222" s="198" t="s">
        <v>464</v>
      </c>
    </row>
    <row r="223" spans="1:2" hidden="1">
      <c r="A223" s="198">
        <v>1141007</v>
      </c>
      <c r="B223" s="198" t="s">
        <v>465</v>
      </c>
    </row>
    <row r="224" spans="1:2" hidden="1">
      <c r="A224" s="198">
        <v>1141008</v>
      </c>
      <c r="B224" s="198" t="s">
        <v>466</v>
      </c>
    </row>
    <row r="225" spans="1:2" hidden="1">
      <c r="A225" s="198">
        <v>1141009</v>
      </c>
      <c r="B225" s="198" t="s">
        <v>467</v>
      </c>
    </row>
    <row r="226" spans="1:2" hidden="1">
      <c r="A226" s="198">
        <v>1148101</v>
      </c>
      <c r="B226" s="198" t="s">
        <v>468</v>
      </c>
    </row>
    <row r="227" spans="1:2" hidden="1">
      <c r="A227" s="198">
        <v>1148111</v>
      </c>
      <c r="B227" s="198" t="s">
        <v>469</v>
      </c>
    </row>
    <row r="228" spans="1:2" hidden="1">
      <c r="A228" s="198">
        <v>1148121</v>
      </c>
      <c r="B228" s="198" t="s">
        <v>470</v>
      </c>
    </row>
    <row r="229" spans="1:2" hidden="1">
      <c r="A229" s="198">
        <v>1149101</v>
      </c>
      <c r="B229" s="198" t="s">
        <v>471</v>
      </c>
    </row>
    <row r="230" spans="1:2" hidden="1">
      <c r="A230" s="198">
        <v>1149201</v>
      </c>
      <c r="B230" s="198" t="s">
        <v>472</v>
      </c>
    </row>
    <row r="231" spans="1:2" hidden="1">
      <c r="A231" s="198">
        <v>1149811</v>
      </c>
      <c r="B231" s="198" t="s">
        <v>473</v>
      </c>
    </row>
    <row r="232" spans="1:2" hidden="1">
      <c r="A232" s="198">
        <v>1149901</v>
      </c>
      <c r="B232" s="198" t="s">
        <v>474</v>
      </c>
    </row>
    <row r="233" spans="1:2" hidden="1">
      <c r="A233" s="198">
        <v>1151101</v>
      </c>
      <c r="B233" s="198" t="s">
        <v>475</v>
      </c>
    </row>
    <row r="234" spans="1:2" hidden="1">
      <c r="A234" s="198">
        <v>1151102</v>
      </c>
      <c r="B234" s="198" t="s">
        <v>476</v>
      </c>
    </row>
    <row r="235" spans="1:2" hidden="1">
      <c r="A235" s="198">
        <v>1161101</v>
      </c>
      <c r="B235" s="198" t="s">
        <v>477</v>
      </c>
    </row>
    <row r="236" spans="1:2" hidden="1">
      <c r="A236" s="198">
        <v>1161102</v>
      </c>
      <c r="B236" s="198" t="s">
        <v>478</v>
      </c>
    </row>
    <row r="237" spans="1:2" hidden="1">
      <c r="A237" s="198">
        <v>1161103</v>
      </c>
      <c r="B237" s="198" t="s">
        <v>479</v>
      </c>
    </row>
    <row r="238" spans="1:2" hidden="1">
      <c r="A238" s="198">
        <v>1161104</v>
      </c>
      <c r="B238" s="198" t="s">
        <v>480</v>
      </c>
    </row>
    <row r="239" spans="1:2" hidden="1">
      <c r="A239" s="198">
        <v>1161105</v>
      </c>
      <c r="B239" s="198" t="s">
        <v>481</v>
      </c>
    </row>
    <row r="240" spans="1:2" hidden="1">
      <c r="A240" s="198">
        <v>1161106</v>
      </c>
      <c r="B240" s="198" t="s">
        <v>482</v>
      </c>
    </row>
    <row r="241" spans="1:2" hidden="1">
      <c r="A241" s="198">
        <v>1161201</v>
      </c>
      <c r="B241" s="198" t="s">
        <v>483</v>
      </c>
    </row>
    <row r="242" spans="1:2" hidden="1">
      <c r="A242" s="198">
        <v>1162101</v>
      </c>
      <c r="B242" s="198" t="s">
        <v>484</v>
      </c>
    </row>
    <row r="243" spans="1:2" hidden="1">
      <c r="A243" s="198">
        <v>1162102</v>
      </c>
      <c r="B243" s="198" t="s">
        <v>485</v>
      </c>
    </row>
    <row r="244" spans="1:2" hidden="1">
      <c r="A244" s="198">
        <v>1162103</v>
      </c>
      <c r="B244" s="198" t="s">
        <v>486</v>
      </c>
    </row>
    <row r="245" spans="1:2" hidden="1">
      <c r="A245" s="198">
        <v>1162104</v>
      </c>
      <c r="B245" s="198" t="s">
        <v>487</v>
      </c>
    </row>
    <row r="246" spans="1:2" hidden="1">
      <c r="A246" s="198">
        <v>1162105</v>
      </c>
      <c r="B246" s="198" t="s">
        <v>488</v>
      </c>
    </row>
    <row r="247" spans="1:2" hidden="1">
      <c r="A247" s="198">
        <v>1162106</v>
      </c>
      <c r="B247" s="198" t="s">
        <v>489</v>
      </c>
    </row>
    <row r="248" spans="1:2" hidden="1">
      <c r="A248" s="198">
        <v>1162201</v>
      </c>
      <c r="B248" s="198" t="s">
        <v>490</v>
      </c>
    </row>
    <row r="249" spans="1:2" hidden="1">
      <c r="A249" s="198">
        <v>1162204</v>
      </c>
      <c r="B249" s="198" t="s">
        <v>491</v>
      </c>
    </row>
    <row r="250" spans="1:2" hidden="1">
      <c r="A250" s="198">
        <v>1162205</v>
      </c>
      <c r="B250" s="198" t="s">
        <v>492</v>
      </c>
    </row>
    <row r="251" spans="1:2" hidden="1">
      <c r="A251" s="198">
        <v>1162206</v>
      </c>
      <c r="B251" s="198" t="s">
        <v>493</v>
      </c>
    </row>
    <row r="252" spans="1:2" hidden="1">
      <c r="A252" s="198">
        <v>1167101</v>
      </c>
      <c r="B252" s="198" t="s">
        <v>494</v>
      </c>
    </row>
    <row r="253" spans="1:2" hidden="1">
      <c r="A253" s="198">
        <v>1167111</v>
      </c>
      <c r="B253" s="198" t="s">
        <v>495</v>
      </c>
    </row>
    <row r="254" spans="1:2" hidden="1">
      <c r="A254" s="198">
        <v>1167112</v>
      </c>
      <c r="B254" s="198" t="s">
        <v>496</v>
      </c>
    </row>
    <row r="255" spans="1:2" hidden="1">
      <c r="A255" s="198">
        <v>1167113</v>
      </c>
      <c r="B255" s="198" t="s">
        <v>497</v>
      </c>
    </row>
    <row r="256" spans="1:2" hidden="1">
      <c r="A256" s="198">
        <v>1167114</v>
      </c>
      <c r="B256" s="198" t="s">
        <v>498</v>
      </c>
    </row>
    <row r="257" spans="1:2" hidden="1">
      <c r="A257" s="198">
        <v>1167115</v>
      </c>
      <c r="B257" s="198" t="s">
        <v>499</v>
      </c>
    </row>
    <row r="258" spans="1:2" hidden="1">
      <c r="A258" s="198">
        <v>1167116</v>
      </c>
      <c r="B258" s="198" t="s">
        <v>500</v>
      </c>
    </row>
    <row r="259" spans="1:2" hidden="1">
      <c r="A259" s="198">
        <v>1167117</v>
      </c>
      <c r="B259" s="198" t="s">
        <v>501</v>
      </c>
    </row>
    <row r="260" spans="1:2" hidden="1">
      <c r="A260" s="198">
        <v>1167118</v>
      </c>
      <c r="B260" s="198" t="s">
        <v>502</v>
      </c>
    </row>
    <row r="261" spans="1:2" hidden="1">
      <c r="A261" s="198">
        <v>1167201</v>
      </c>
      <c r="B261" s="198" t="s">
        <v>503</v>
      </c>
    </row>
    <row r="262" spans="1:2" hidden="1">
      <c r="A262" s="198">
        <v>1167211</v>
      </c>
      <c r="B262" s="198" t="s">
        <v>504</v>
      </c>
    </row>
    <row r="263" spans="1:2" hidden="1">
      <c r="A263" s="198">
        <v>1167212</v>
      </c>
      <c r="B263" s="198" t="s">
        <v>505</v>
      </c>
    </row>
    <row r="264" spans="1:2" hidden="1">
      <c r="A264" s="198">
        <v>1167401</v>
      </c>
      <c r="B264" s="198" t="s">
        <v>506</v>
      </c>
    </row>
    <row r="265" spans="1:2" hidden="1">
      <c r="A265" s="198">
        <v>1167402</v>
      </c>
      <c r="B265" s="198" t="s">
        <v>507</v>
      </c>
    </row>
    <row r="266" spans="1:2" hidden="1">
      <c r="A266" s="198">
        <v>1168101</v>
      </c>
      <c r="B266" s="198" t="s">
        <v>508</v>
      </c>
    </row>
    <row r="267" spans="1:2" hidden="1">
      <c r="A267" s="198">
        <v>1168102</v>
      </c>
      <c r="B267" s="198" t="s">
        <v>509</v>
      </c>
    </row>
    <row r="268" spans="1:2" hidden="1">
      <c r="A268" s="198">
        <v>1168103</v>
      </c>
      <c r="B268" s="198" t="s">
        <v>510</v>
      </c>
    </row>
    <row r="269" spans="1:2" hidden="1">
      <c r="A269" s="198">
        <v>1168104</v>
      </c>
      <c r="B269" s="198" t="s">
        <v>511</v>
      </c>
    </row>
    <row r="270" spans="1:2" hidden="1">
      <c r="A270" s="198">
        <v>1168105</v>
      </c>
      <c r="B270" s="198" t="s">
        <v>512</v>
      </c>
    </row>
    <row r="271" spans="1:2" hidden="1">
      <c r="A271" s="198">
        <v>1168106</v>
      </c>
      <c r="B271" s="198" t="s">
        <v>513</v>
      </c>
    </row>
    <row r="272" spans="1:2" hidden="1">
      <c r="A272" s="198">
        <v>1168107</v>
      </c>
      <c r="B272" s="198" t="s">
        <v>514</v>
      </c>
    </row>
    <row r="273" spans="1:2" hidden="1">
      <c r="A273" s="198">
        <v>1168108</v>
      </c>
      <c r="B273" s="198" t="s">
        <v>515</v>
      </c>
    </row>
    <row r="274" spans="1:2" hidden="1">
      <c r="A274" s="198">
        <v>1168109</v>
      </c>
      <c r="B274" s="198" t="s">
        <v>516</v>
      </c>
    </row>
    <row r="275" spans="1:2" hidden="1">
      <c r="A275" s="198">
        <v>1168110</v>
      </c>
      <c r="B275" s="198" t="s">
        <v>517</v>
      </c>
    </row>
    <row r="276" spans="1:2" hidden="1">
      <c r="A276" s="198">
        <v>1168111</v>
      </c>
      <c r="B276" s="198" t="s">
        <v>518</v>
      </c>
    </row>
    <row r="277" spans="1:2" hidden="1">
      <c r="A277" s="198">
        <v>1168112</v>
      </c>
      <c r="B277" s="198" t="s">
        <v>519</v>
      </c>
    </row>
    <row r="278" spans="1:2" hidden="1">
      <c r="A278" s="198">
        <v>1168113</v>
      </c>
      <c r="B278" s="198" t="s">
        <v>520</v>
      </c>
    </row>
    <row r="279" spans="1:2" hidden="1">
      <c r="A279" s="198">
        <v>1168114</v>
      </c>
      <c r="B279" s="198" t="s">
        <v>521</v>
      </c>
    </row>
    <row r="280" spans="1:2" hidden="1">
      <c r="A280" s="198">
        <v>1168115</v>
      </c>
      <c r="B280" s="198" t="s">
        <v>522</v>
      </c>
    </row>
    <row r="281" spans="1:2" hidden="1">
      <c r="A281" s="198">
        <v>1168116</v>
      </c>
      <c r="B281" s="198" t="s">
        <v>523</v>
      </c>
    </row>
    <row r="282" spans="1:2" hidden="1">
      <c r="A282" s="198">
        <v>1168117</v>
      </c>
      <c r="B282" s="198" t="s">
        <v>524</v>
      </c>
    </row>
    <row r="283" spans="1:2" hidden="1">
      <c r="A283" s="198">
        <v>1168118</v>
      </c>
      <c r="B283" s="198" t="s">
        <v>525</v>
      </c>
    </row>
    <row r="284" spans="1:2" hidden="1">
      <c r="A284" s="198">
        <v>1168119</v>
      </c>
      <c r="B284" s="198" t="s">
        <v>526</v>
      </c>
    </row>
    <row r="285" spans="1:2" hidden="1">
      <c r="A285" s="198">
        <v>1168120</v>
      </c>
      <c r="B285" s="198" t="s">
        <v>527</v>
      </c>
    </row>
    <row r="286" spans="1:2" hidden="1">
      <c r="A286" s="198">
        <v>1168121</v>
      </c>
      <c r="B286" s="198" t="s">
        <v>528</v>
      </c>
    </row>
    <row r="287" spans="1:2" hidden="1">
      <c r="A287" s="198">
        <v>1168122</v>
      </c>
      <c r="B287" s="198" t="s">
        <v>529</v>
      </c>
    </row>
    <row r="288" spans="1:2" hidden="1">
      <c r="A288" s="198">
        <v>1168123</v>
      </c>
      <c r="B288" s="198" t="s">
        <v>530</v>
      </c>
    </row>
    <row r="289" spans="1:2" hidden="1">
      <c r="A289" s="198">
        <v>1168124</v>
      </c>
      <c r="B289" s="198" t="s">
        <v>531</v>
      </c>
    </row>
    <row r="290" spans="1:2" hidden="1">
      <c r="A290" s="198">
        <v>1168125</v>
      </c>
      <c r="B290" s="198" t="s">
        <v>532</v>
      </c>
    </row>
    <row r="291" spans="1:2" hidden="1">
      <c r="A291" s="198">
        <v>1168126</v>
      </c>
      <c r="B291" s="198" t="s">
        <v>533</v>
      </c>
    </row>
    <row r="292" spans="1:2" hidden="1">
      <c r="A292" s="198">
        <v>1168127</v>
      </c>
      <c r="B292" s="198" t="s">
        <v>534</v>
      </c>
    </row>
    <row r="293" spans="1:2" hidden="1">
      <c r="A293" s="198">
        <v>1168128</v>
      </c>
      <c r="B293" s="198" t="s">
        <v>535</v>
      </c>
    </row>
    <row r="294" spans="1:2" hidden="1">
      <c r="A294" s="198">
        <v>1168129</v>
      </c>
      <c r="B294" s="198" t="s">
        <v>536</v>
      </c>
    </row>
    <row r="295" spans="1:2" hidden="1">
      <c r="A295" s="198">
        <v>1168130</v>
      </c>
      <c r="B295" s="198" t="s">
        <v>537</v>
      </c>
    </row>
    <row r="296" spans="1:2" hidden="1">
      <c r="A296" s="198">
        <v>1168131</v>
      </c>
      <c r="B296" s="198" t="s">
        <v>538</v>
      </c>
    </row>
    <row r="297" spans="1:2" hidden="1">
      <c r="A297" s="198">
        <v>1168132</v>
      </c>
      <c r="B297" s="198" t="s">
        <v>539</v>
      </c>
    </row>
    <row r="298" spans="1:2" hidden="1">
      <c r="A298" s="198">
        <v>1168133</v>
      </c>
      <c r="B298" s="198" t="s">
        <v>540</v>
      </c>
    </row>
    <row r="299" spans="1:2" hidden="1">
      <c r="A299" s="198">
        <v>1168134</v>
      </c>
      <c r="B299" s="198" t="s">
        <v>541</v>
      </c>
    </row>
    <row r="300" spans="1:2" hidden="1">
      <c r="A300" s="198">
        <v>1168135</v>
      </c>
      <c r="B300" s="198" t="s">
        <v>542</v>
      </c>
    </row>
    <row r="301" spans="1:2" hidden="1">
      <c r="A301" s="198">
        <v>1168136</v>
      </c>
      <c r="B301" s="198" t="s">
        <v>543</v>
      </c>
    </row>
    <row r="302" spans="1:2" hidden="1">
      <c r="A302" s="198">
        <v>1168137</v>
      </c>
      <c r="B302" s="198" t="s">
        <v>544</v>
      </c>
    </row>
    <row r="303" spans="1:2" hidden="1">
      <c r="A303" s="198">
        <v>1168138</v>
      </c>
      <c r="B303" s="198" t="s">
        <v>545</v>
      </c>
    </row>
    <row r="304" spans="1:2" hidden="1">
      <c r="A304" s="198">
        <v>1168139</v>
      </c>
      <c r="B304" s="198" t="s">
        <v>546</v>
      </c>
    </row>
    <row r="305" spans="1:2" hidden="1">
      <c r="A305" s="198">
        <v>1168140</v>
      </c>
      <c r="B305" s="198" t="s">
        <v>547</v>
      </c>
    </row>
    <row r="306" spans="1:2" hidden="1">
      <c r="A306" s="198">
        <v>1168198</v>
      </c>
      <c r="B306" s="198" t="s">
        <v>548</v>
      </c>
    </row>
    <row r="307" spans="1:2" hidden="1">
      <c r="A307" s="198">
        <v>1168199</v>
      </c>
      <c r="B307" s="198" t="s">
        <v>549</v>
      </c>
    </row>
    <row r="308" spans="1:2" hidden="1">
      <c r="A308" s="198">
        <v>1168401</v>
      </c>
      <c r="B308" s="198" t="s">
        <v>550</v>
      </c>
    </row>
    <row r="309" spans="1:2" hidden="1">
      <c r="A309" s="198">
        <v>1169101</v>
      </c>
      <c r="B309" s="198" t="s">
        <v>551</v>
      </c>
    </row>
    <row r="310" spans="1:2" hidden="1">
      <c r="A310" s="198">
        <v>1169201</v>
      </c>
      <c r="B310" s="198" t="s">
        <v>552</v>
      </c>
    </row>
    <row r="311" spans="1:2" hidden="1">
      <c r="A311" s="198">
        <v>1169301</v>
      </c>
      <c r="B311" s="198" t="s">
        <v>553</v>
      </c>
    </row>
    <row r="312" spans="1:2" hidden="1">
      <c r="A312" s="198">
        <v>1171101</v>
      </c>
      <c r="B312" s="198" t="s">
        <v>554</v>
      </c>
    </row>
    <row r="313" spans="1:2" hidden="1">
      <c r="A313" s="198">
        <v>1171102</v>
      </c>
      <c r="B313" s="198" t="s">
        <v>555</v>
      </c>
    </row>
    <row r="314" spans="1:2" hidden="1">
      <c r="A314" s="198">
        <v>1171201</v>
      </c>
      <c r="B314" s="198" t="s">
        <v>556</v>
      </c>
    </row>
    <row r="315" spans="1:2" hidden="1">
      <c r="A315" s="198">
        <v>1171301</v>
      </c>
      <c r="B315" s="198" t="s">
        <v>557</v>
      </c>
    </row>
    <row r="316" spans="1:2" hidden="1">
      <c r="A316" s="198">
        <v>1172101</v>
      </c>
      <c r="B316" s="198" t="s">
        <v>558</v>
      </c>
    </row>
    <row r="317" spans="1:2" hidden="1">
      <c r="A317" s="198">
        <v>1172102</v>
      </c>
      <c r="B317" s="198" t="s">
        <v>559</v>
      </c>
    </row>
    <row r="318" spans="1:2" hidden="1">
      <c r="A318" s="198">
        <v>1172103</v>
      </c>
      <c r="B318" s="198" t="s">
        <v>560</v>
      </c>
    </row>
    <row r="319" spans="1:2" hidden="1">
      <c r="A319" s="198">
        <v>1172201</v>
      </c>
      <c r="B319" s="198" t="s">
        <v>561</v>
      </c>
    </row>
    <row r="320" spans="1:2" hidden="1">
      <c r="A320" s="198">
        <v>1172299</v>
      </c>
      <c r="B320" s="198" t="s">
        <v>562</v>
      </c>
    </row>
    <row r="321" spans="1:2" hidden="1">
      <c r="A321" s="198">
        <v>1181101</v>
      </c>
      <c r="B321" s="198" t="s">
        <v>563</v>
      </c>
    </row>
    <row r="322" spans="1:2" hidden="1">
      <c r="A322" s="198">
        <v>1181201</v>
      </c>
      <c r="B322" s="198" t="s">
        <v>564</v>
      </c>
    </row>
    <row r="323" spans="1:2" hidden="1">
      <c r="A323" s="198">
        <v>1182102</v>
      </c>
      <c r="B323" s="198" t="s">
        <v>565</v>
      </c>
    </row>
    <row r="324" spans="1:2" hidden="1">
      <c r="A324" s="198">
        <v>1182103</v>
      </c>
      <c r="B324" s="198" t="s">
        <v>566</v>
      </c>
    </row>
    <row r="325" spans="1:2" hidden="1">
      <c r="A325" s="198">
        <v>1182104</v>
      </c>
      <c r="B325" s="198" t="s">
        <v>567</v>
      </c>
    </row>
    <row r="326" spans="1:2" hidden="1">
      <c r="A326" s="198">
        <v>1182105</v>
      </c>
      <c r="B326" s="198" t="s">
        <v>568</v>
      </c>
    </row>
    <row r="327" spans="1:2" hidden="1">
      <c r="A327" s="198">
        <v>1182106</v>
      </c>
      <c r="B327" s="198" t="s">
        <v>569</v>
      </c>
    </row>
    <row r="328" spans="1:2" hidden="1">
      <c r="A328" s="198">
        <v>1182108</v>
      </c>
      <c r="B328" s="198" t="s">
        <v>570</v>
      </c>
    </row>
    <row r="329" spans="1:2" hidden="1">
      <c r="A329" s="198">
        <v>1183101</v>
      </c>
      <c r="B329" s="198" t="s">
        <v>571</v>
      </c>
    </row>
    <row r="330" spans="1:2" hidden="1">
      <c r="A330" s="198">
        <v>1191101</v>
      </c>
      <c r="B330" s="198" t="s">
        <v>572</v>
      </c>
    </row>
    <row r="331" spans="1:2" hidden="1">
      <c r="A331" s="198">
        <v>1192101</v>
      </c>
      <c r="B331" s="198" t="s">
        <v>573</v>
      </c>
    </row>
    <row r="332" spans="1:2" hidden="1">
      <c r="A332" s="198">
        <v>1192201</v>
      </c>
      <c r="B332" s="198" t="s">
        <v>574</v>
      </c>
    </row>
    <row r="333" spans="1:2" hidden="1">
      <c r="A333" s="198">
        <v>1192202</v>
      </c>
      <c r="B333" s="198" t="s">
        <v>575</v>
      </c>
    </row>
    <row r="334" spans="1:2" hidden="1">
      <c r="A334" s="198">
        <v>1192203</v>
      </c>
      <c r="B334" s="198" t="s">
        <v>576</v>
      </c>
    </row>
    <row r="335" spans="1:2" hidden="1">
      <c r="A335" s="198">
        <v>1192301</v>
      </c>
      <c r="B335" s="198" t="s">
        <v>577</v>
      </c>
    </row>
    <row r="336" spans="1:2" hidden="1">
      <c r="A336" s="198">
        <v>1192401</v>
      </c>
      <c r="B336" s="198" t="s">
        <v>578</v>
      </c>
    </row>
    <row r="337" spans="1:2" hidden="1">
      <c r="A337" s="198">
        <v>1192901</v>
      </c>
      <c r="B337" s="198" t="s">
        <v>579</v>
      </c>
    </row>
    <row r="338" spans="1:2" hidden="1">
      <c r="A338" s="198">
        <v>1211101</v>
      </c>
      <c r="B338" s="198" t="s">
        <v>580</v>
      </c>
    </row>
    <row r="339" spans="1:2" hidden="1">
      <c r="A339" s="198">
        <v>1211201</v>
      </c>
      <c r="B339" s="198" t="s">
        <v>581</v>
      </c>
    </row>
    <row r="340" spans="1:2" hidden="1">
      <c r="A340" s="198">
        <v>1219101</v>
      </c>
      <c r="B340" s="198" t="s">
        <v>582</v>
      </c>
    </row>
    <row r="341" spans="1:2" hidden="1">
      <c r="A341" s="198">
        <v>1219201</v>
      </c>
      <c r="B341" s="198" t="s">
        <v>583</v>
      </c>
    </row>
    <row r="342" spans="1:2" hidden="1">
      <c r="A342" s="199">
        <v>1221101</v>
      </c>
      <c r="B342" s="199" t="s">
        <v>584</v>
      </c>
    </row>
    <row r="343" spans="1:2" hidden="1">
      <c r="A343" s="199">
        <v>1231101</v>
      </c>
      <c r="B343" s="199" t="s">
        <v>585</v>
      </c>
    </row>
    <row r="344" spans="1:2" hidden="1">
      <c r="A344" s="199">
        <v>1231201</v>
      </c>
      <c r="B344" s="199" t="s">
        <v>586</v>
      </c>
    </row>
    <row r="345" spans="1:2" hidden="1">
      <c r="A345" s="199">
        <v>1251101</v>
      </c>
      <c r="B345" s="199" t="s">
        <v>587</v>
      </c>
    </row>
    <row r="346" spans="1:2" hidden="1">
      <c r="A346" s="199">
        <v>1251201</v>
      </c>
      <c r="B346" s="199" t="s">
        <v>588</v>
      </c>
    </row>
    <row r="347" spans="1:2" hidden="1">
      <c r="A347" s="199">
        <v>1311101</v>
      </c>
      <c r="B347" s="199" t="s">
        <v>589</v>
      </c>
    </row>
    <row r="348" spans="1:2" hidden="1">
      <c r="A348" s="199">
        <v>1411101</v>
      </c>
      <c r="B348" s="199" t="s">
        <v>590</v>
      </c>
    </row>
    <row r="349" spans="1:2" hidden="1">
      <c r="A349" s="199">
        <v>1411201</v>
      </c>
      <c r="B349" s="199" t="s">
        <v>591</v>
      </c>
    </row>
    <row r="350" spans="1:2" hidden="1">
      <c r="A350" s="199">
        <v>1412101</v>
      </c>
      <c r="B350" s="199" t="s">
        <v>592</v>
      </c>
    </row>
    <row r="351" spans="1:2" hidden="1">
      <c r="A351" s="199">
        <v>1413101</v>
      </c>
      <c r="B351" s="199" t="s">
        <v>593</v>
      </c>
    </row>
    <row r="352" spans="1:2" hidden="1">
      <c r="A352" s="199">
        <v>1414101</v>
      </c>
      <c r="B352" s="199" t="s">
        <v>594</v>
      </c>
    </row>
    <row r="353" spans="1:2" hidden="1">
      <c r="A353" s="199">
        <v>1415101</v>
      </c>
      <c r="B353" s="199" t="s">
        <v>595</v>
      </c>
    </row>
    <row r="354" spans="1:2" hidden="1">
      <c r="A354" s="199">
        <v>1416101</v>
      </c>
      <c r="B354" s="199" t="s">
        <v>596</v>
      </c>
    </row>
    <row r="355" spans="1:2" hidden="1">
      <c r="A355" s="199">
        <v>1417101</v>
      </c>
      <c r="B355" s="199" t="s">
        <v>597</v>
      </c>
    </row>
    <row r="356" spans="1:2" hidden="1">
      <c r="A356" s="199">
        <v>1418101</v>
      </c>
      <c r="B356" s="199" t="s">
        <v>598</v>
      </c>
    </row>
    <row r="357" spans="1:2" hidden="1">
      <c r="A357" s="199">
        <v>1418111</v>
      </c>
      <c r="B357" s="199" t="s">
        <v>599</v>
      </c>
    </row>
    <row r="358" spans="1:2" hidden="1">
      <c r="A358" s="199">
        <v>1419101</v>
      </c>
      <c r="B358" s="199" t="s">
        <v>600</v>
      </c>
    </row>
    <row r="359" spans="1:2" hidden="1">
      <c r="A359" s="199">
        <v>1419102</v>
      </c>
      <c r="B359" s="199" t="s">
        <v>601</v>
      </c>
    </row>
    <row r="360" spans="1:2" hidden="1">
      <c r="A360" s="199">
        <v>1419201</v>
      </c>
      <c r="B360" s="199" t="s">
        <v>602</v>
      </c>
    </row>
    <row r="361" spans="1:2" hidden="1">
      <c r="A361" s="199">
        <v>1419202</v>
      </c>
      <c r="B361" s="199" t="s">
        <v>603</v>
      </c>
    </row>
    <row r="362" spans="1:2" hidden="1">
      <c r="A362" s="199">
        <v>1419203</v>
      </c>
      <c r="B362" s="199" t="s">
        <v>604</v>
      </c>
    </row>
    <row r="363" spans="1:2" hidden="1">
      <c r="A363" s="199">
        <v>1419204</v>
      </c>
      <c r="B363" s="199" t="s">
        <v>605</v>
      </c>
    </row>
    <row r="364" spans="1:2" hidden="1">
      <c r="A364" s="199">
        <v>1419205</v>
      </c>
      <c r="B364" s="199" t="s">
        <v>606</v>
      </c>
    </row>
    <row r="365" spans="1:2" hidden="1">
      <c r="A365" s="199">
        <v>1419206</v>
      </c>
      <c r="B365" s="199" t="s">
        <v>607</v>
      </c>
    </row>
    <row r="366" spans="1:2" hidden="1">
      <c r="A366" s="199">
        <v>1419207</v>
      </c>
      <c r="B366" s="199" t="s">
        <v>608</v>
      </c>
    </row>
    <row r="367" spans="1:2" hidden="1">
      <c r="A367" s="199">
        <v>1422101</v>
      </c>
      <c r="B367" s="199" t="s">
        <v>609</v>
      </c>
    </row>
    <row r="368" spans="1:2" hidden="1">
      <c r="A368" s="199">
        <v>1423101</v>
      </c>
      <c r="B368" s="199" t="s">
        <v>610</v>
      </c>
    </row>
    <row r="369" spans="1:2" hidden="1">
      <c r="A369" s="199">
        <v>1424101</v>
      </c>
      <c r="B369" s="199" t="s">
        <v>611</v>
      </c>
    </row>
    <row r="370" spans="1:2" hidden="1">
      <c r="A370" s="199">
        <v>1425101</v>
      </c>
      <c r="B370" s="199" t="s">
        <v>612</v>
      </c>
    </row>
    <row r="371" spans="1:2" hidden="1">
      <c r="A371" s="199">
        <v>1426101</v>
      </c>
      <c r="B371" s="199" t="s">
        <v>613</v>
      </c>
    </row>
    <row r="372" spans="1:2" hidden="1">
      <c r="A372" s="199">
        <v>1427101</v>
      </c>
      <c r="B372" s="199" t="s">
        <v>614</v>
      </c>
    </row>
    <row r="373" spans="1:2" hidden="1">
      <c r="A373" s="199">
        <v>1428101</v>
      </c>
      <c r="B373" s="199" t="s">
        <v>615</v>
      </c>
    </row>
    <row r="374" spans="1:2" hidden="1">
      <c r="A374" s="199">
        <v>1428111</v>
      </c>
      <c r="B374" s="199" t="s">
        <v>616</v>
      </c>
    </row>
    <row r="375" spans="1:2" hidden="1">
      <c r="A375" s="199">
        <v>1429101</v>
      </c>
      <c r="B375" s="199" t="s">
        <v>617</v>
      </c>
    </row>
    <row r="376" spans="1:2" hidden="1">
      <c r="A376" s="199">
        <v>1429102</v>
      </c>
      <c r="B376" s="199" t="s">
        <v>618</v>
      </c>
    </row>
    <row r="377" spans="1:2" hidden="1">
      <c r="A377" s="199">
        <v>1429201</v>
      </c>
      <c r="B377" s="199" t="s">
        <v>619</v>
      </c>
    </row>
    <row r="378" spans="1:2" hidden="1">
      <c r="A378" s="199">
        <v>1429202</v>
      </c>
      <c r="B378" s="199" t="s">
        <v>620</v>
      </c>
    </row>
    <row r="379" spans="1:2" hidden="1">
      <c r="A379" s="199">
        <v>1429203</v>
      </c>
      <c r="B379" s="199" t="s">
        <v>621</v>
      </c>
    </row>
    <row r="380" spans="1:2" hidden="1">
      <c r="A380" s="199">
        <v>1429204</v>
      </c>
      <c r="B380" s="199" t="s">
        <v>622</v>
      </c>
    </row>
    <row r="381" spans="1:2" hidden="1">
      <c r="A381" s="199">
        <v>1429205</v>
      </c>
      <c r="B381" s="199" t="s">
        <v>623</v>
      </c>
    </row>
    <row r="382" spans="1:2" hidden="1">
      <c r="A382" s="199">
        <v>1429206</v>
      </c>
      <c r="B382" s="199" t="s">
        <v>624</v>
      </c>
    </row>
    <row r="383" spans="1:2" hidden="1">
      <c r="A383" s="199">
        <v>1429207</v>
      </c>
      <c r="B383" s="199" t="s">
        <v>625</v>
      </c>
    </row>
    <row r="384" spans="1:2" hidden="1">
      <c r="A384" s="199">
        <v>1431101</v>
      </c>
      <c r="B384" s="199" t="s">
        <v>626</v>
      </c>
    </row>
    <row r="385" spans="1:2" hidden="1">
      <c r="A385" s="199">
        <v>1441101</v>
      </c>
      <c r="B385" s="199" t="s">
        <v>627</v>
      </c>
    </row>
    <row r="386" spans="1:2" hidden="1">
      <c r="A386" s="199">
        <v>1711101</v>
      </c>
      <c r="B386" s="199" t="s">
        <v>628</v>
      </c>
    </row>
    <row r="387" spans="1:2" hidden="1">
      <c r="A387" s="199">
        <v>1711102</v>
      </c>
      <c r="B387" s="199" t="s">
        <v>629</v>
      </c>
    </row>
    <row r="388" spans="1:2" hidden="1">
      <c r="A388" s="199">
        <v>1811101</v>
      </c>
      <c r="B388" s="199" t="s">
        <v>630</v>
      </c>
    </row>
    <row r="389" spans="1:2" hidden="1">
      <c r="A389" s="199">
        <v>1811201</v>
      </c>
      <c r="B389" s="199" t="s">
        <v>631</v>
      </c>
    </row>
    <row r="390" spans="1:2" hidden="1">
      <c r="A390" s="199">
        <v>1811301</v>
      </c>
      <c r="B390" s="199" t="s">
        <v>632</v>
      </c>
    </row>
    <row r="391" spans="1:2" hidden="1">
      <c r="A391" s="199">
        <v>1911101</v>
      </c>
      <c r="B391" s="199" t="s">
        <v>633</v>
      </c>
    </row>
    <row r="392" spans="1:2" hidden="1">
      <c r="A392" s="199">
        <v>1911102</v>
      </c>
      <c r="B392" s="199" t="s">
        <v>634</v>
      </c>
    </row>
    <row r="393" spans="1:2" hidden="1">
      <c r="A393" s="199">
        <v>1911103</v>
      </c>
      <c r="B393" s="199" t="s">
        <v>635</v>
      </c>
    </row>
    <row r="394" spans="1:2" hidden="1">
      <c r="A394" s="199">
        <v>1911104</v>
      </c>
      <c r="B394" s="199" t="s">
        <v>636</v>
      </c>
    </row>
    <row r="395" spans="1:2" hidden="1">
      <c r="A395" s="199">
        <v>1911201</v>
      </c>
      <c r="B395" s="199" t="s">
        <v>637</v>
      </c>
    </row>
    <row r="396" spans="1:2" hidden="1">
      <c r="A396" s="199">
        <v>1911202</v>
      </c>
      <c r="B396" s="199" t="s">
        <v>638</v>
      </c>
    </row>
    <row r="397" spans="1:2" hidden="1">
      <c r="A397" s="199">
        <v>1911203</v>
      </c>
      <c r="B397" s="199" t="s">
        <v>639</v>
      </c>
    </row>
    <row r="398" spans="1:2" hidden="1">
      <c r="A398" s="199">
        <v>1911204</v>
      </c>
      <c r="B398" s="199" t="s">
        <v>640</v>
      </c>
    </row>
    <row r="399" spans="1:2" hidden="1">
      <c r="A399" s="199">
        <v>1911299</v>
      </c>
      <c r="B399" s="199" t="s">
        <v>641</v>
      </c>
    </row>
    <row r="400" spans="1:2" hidden="1">
      <c r="A400" s="199">
        <v>1911301</v>
      </c>
      <c r="B400" s="199" t="s">
        <v>642</v>
      </c>
    </row>
    <row r="401" spans="1:2" hidden="1">
      <c r="A401" s="199">
        <v>1911302</v>
      </c>
      <c r="B401" s="199" t="s">
        <v>643</v>
      </c>
    </row>
    <row r="402" spans="1:2" hidden="1">
      <c r="A402" s="199">
        <v>1911303</v>
      </c>
      <c r="B402" s="199" t="s">
        <v>644</v>
      </c>
    </row>
    <row r="403" spans="1:2" hidden="1">
      <c r="A403" s="199">
        <v>1911401</v>
      </c>
      <c r="B403" s="199" t="s">
        <v>645</v>
      </c>
    </row>
    <row r="404" spans="1:2" hidden="1">
      <c r="A404" s="199">
        <v>1911402</v>
      </c>
      <c r="B404" s="199" t="s">
        <v>646</v>
      </c>
    </row>
    <row r="405" spans="1:2" hidden="1">
      <c r="A405" s="199">
        <v>1911404</v>
      </c>
      <c r="B405" s="199" t="s">
        <v>647</v>
      </c>
    </row>
    <row r="406" spans="1:2" hidden="1">
      <c r="A406" s="199">
        <v>1911405</v>
      </c>
      <c r="B406" s="199" t="s">
        <v>507</v>
      </c>
    </row>
    <row r="407" spans="1:2" hidden="1">
      <c r="A407" s="199">
        <v>1911406</v>
      </c>
      <c r="B407" s="199" t="s">
        <v>648</v>
      </c>
    </row>
    <row r="408" spans="1:2" hidden="1">
      <c r="A408" s="199">
        <v>1911407</v>
      </c>
      <c r="B408" s="199" t="s">
        <v>649</v>
      </c>
    </row>
    <row r="409" spans="1:2" hidden="1">
      <c r="A409" s="199">
        <v>1911511</v>
      </c>
      <c r="B409" s="199" t="s">
        <v>650</v>
      </c>
    </row>
    <row r="410" spans="1:2" hidden="1">
      <c r="A410" s="199">
        <v>1911512</v>
      </c>
      <c r="B410" s="199" t="s">
        <v>651</v>
      </c>
    </row>
    <row r="411" spans="1:2" hidden="1">
      <c r="A411" s="199">
        <v>1911521</v>
      </c>
      <c r="B411" s="199" t="s">
        <v>652</v>
      </c>
    </row>
    <row r="412" spans="1:2" hidden="1">
      <c r="A412" s="199">
        <v>1911701</v>
      </c>
      <c r="B412" s="199" t="s">
        <v>653</v>
      </c>
    </row>
    <row r="413" spans="1:2" hidden="1">
      <c r="A413" s="199">
        <v>1911702</v>
      </c>
      <c r="B413" s="199" t="s">
        <v>654</v>
      </c>
    </row>
    <row r="414" spans="1:2" hidden="1">
      <c r="A414" s="199">
        <v>1911801</v>
      </c>
      <c r="B414" s="199" t="s">
        <v>655</v>
      </c>
    </row>
    <row r="415" spans="1:2" hidden="1">
      <c r="A415" s="199">
        <v>2112101</v>
      </c>
      <c r="B415" s="199" t="s">
        <v>656</v>
      </c>
    </row>
    <row r="416" spans="1:2" hidden="1">
      <c r="A416" s="199">
        <v>2112102</v>
      </c>
      <c r="B416" s="199" t="s">
        <v>656</v>
      </c>
    </row>
    <row r="417" spans="1:2" hidden="1">
      <c r="A417" s="199">
        <v>2112202</v>
      </c>
      <c r="B417" s="199" t="s">
        <v>657</v>
      </c>
    </row>
    <row r="418" spans="1:2" hidden="1">
      <c r="A418" s="199">
        <v>2112203</v>
      </c>
      <c r="B418" s="199" t="s">
        <v>658</v>
      </c>
    </row>
    <row r="419" spans="1:2" hidden="1">
      <c r="A419" s="199">
        <v>2112204</v>
      </c>
      <c r="B419" s="199" t="s">
        <v>659</v>
      </c>
    </row>
    <row r="420" spans="1:2" hidden="1">
      <c r="A420" s="199">
        <v>2112205</v>
      </c>
      <c r="B420" s="199" t="s">
        <v>660</v>
      </c>
    </row>
    <row r="421" spans="1:2" hidden="1">
      <c r="A421" s="199">
        <v>2112211</v>
      </c>
      <c r="B421" s="199" t="s">
        <v>661</v>
      </c>
    </row>
    <row r="422" spans="1:2" hidden="1">
      <c r="A422" s="199">
        <v>2112212</v>
      </c>
      <c r="B422" s="199" t="s">
        <v>662</v>
      </c>
    </row>
    <row r="423" spans="1:2" hidden="1">
      <c r="A423" s="199">
        <v>2122101</v>
      </c>
      <c r="B423" s="199" t="s">
        <v>663</v>
      </c>
    </row>
    <row r="424" spans="1:2" hidden="1">
      <c r="A424" s="199">
        <v>2122201</v>
      </c>
      <c r="B424" s="199" t="s">
        <v>664</v>
      </c>
    </row>
    <row r="425" spans="1:2" hidden="1">
      <c r="A425" s="199">
        <v>2122211</v>
      </c>
      <c r="B425" s="199" t="s">
        <v>665</v>
      </c>
    </row>
    <row r="426" spans="1:2" hidden="1">
      <c r="A426" s="199">
        <v>2123101</v>
      </c>
      <c r="B426" s="199" t="s">
        <v>666</v>
      </c>
    </row>
    <row r="427" spans="1:2" hidden="1">
      <c r="A427" s="199">
        <v>2131143</v>
      </c>
      <c r="B427" s="199" t="s">
        <v>667</v>
      </c>
    </row>
    <row r="428" spans="1:2" hidden="1">
      <c r="A428" s="199">
        <v>2131144</v>
      </c>
      <c r="B428" s="199" t="s">
        <v>668</v>
      </c>
    </row>
    <row r="429" spans="1:2" hidden="1">
      <c r="A429" s="199">
        <v>2131145</v>
      </c>
      <c r="B429" s="199" t="s">
        <v>669</v>
      </c>
    </row>
    <row r="430" spans="1:2" hidden="1">
      <c r="A430" s="199">
        <v>2131146</v>
      </c>
      <c r="B430" s="199" t="s">
        <v>670</v>
      </c>
    </row>
    <row r="431" spans="1:2" hidden="1">
      <c r="A431" s="199">
        <v>2131147</v>
      </c>
      <c r="B431" s="199" t="s">
        <v>671</v>
      </c>
    </row>
    <row r="432" spans="1:2" hidden="1">
      <c r="A432" s="199">
        <v>2131153</v>
      </c>
      <c r="B432" s="199" t="s">
        <v>672</v>
      </c>
    </row>
    <row r="433" spans="1:2" hidden="1">
      <c r="A433" s="199">
        <v>2131154</v>
      </c>
      <c r="B433" s="199" t="s">
        <v>673</v>
      </c>
    </row>
    <row r="434" spans="1:2" hidden="1">
      <c r="A434" s="199">
        <v>2131193</v>
      </c>
      <c r="B434" s="199" t="s">
        <v>674</v>
      </c>
    </row>
    <row r="435" spans="1:2" hidden="1">
      <c r="A435" s="199">
        <v>2131194</v>
      </c>
      <c r="B435" s="199" t="s">
        <v>675</v>
      </c>
    </row>
    <row r="436" spans="1:2" hidden="1">
      <c r="A436" s="199">
        <v>2131195</v>
      </c>
      <c r="B436" s="199" t="s">
        <v>676</v>
      </c>
    </row>
    <row r="437" spans="1:2" hidden="1">
      <c r="A437" s="199">
        <v>2131196</v>
      </c>
      <c r="B437" s="199" t="s">
        <v>677</v>
      </c>
    </row>
    <row r="438" spans="1:2" hidden="1">
      <c r="A438" s="199">
        <v>2131197</v>
      </c>
      <c r="B438" s="199" t="s">
        <v>678</v>
      </c>
    </row>
    <row r="439" spans="1:2" hidden="1">
      <c r="A439" s="199">
        <v>2131198</v>
      </c>
      <c r="B439" s="199" t="s">
        <v>679</v>
      </c>
    </row>
    <row r="440" spans="1:2" hidden="1">
      <c r="A440" s="199">
        <v>2131221</v>
      </c>
      <c r="B440" s="199" t="s">
        <v>680</v>
      </c>
    </row>
    <row r="441" spans="1:2" hidden="1">
      <c r="A441" s="199">
        <v>2131222</v>
      </c>
      <c r="B441" s="199" t="s">
        <v>681</v>
      </c>
    </row>
    <row r="442" spans="1:2" hidden="1">
      <c r="A442" s="199">
        <v>2131223</v>
      </c>
      <c r="B442" s="199" t="s">
        <v>682</v>
      </c>
    </row>
    <row r="443" spans="1:2" hidden="1">
      <c r="A443" s="199">
        <v>2131224</v>
      </c>
      <c r="B443" s="199" t="s">
        <v>683</v>
      </c>
    </row>
    <row r="444" spans="1:2" hidden="1">
      <c r="A444" s="199">
        <v>2131225</v>
      </c>
      <c r="B444" s="199" t="s">
        <v>684</v>
      </c>
    </row>
    <row r="445" spans="1:2" hidden="1">
      <c r="A445" s="199">
        <v>2131226</v>
      </c>
      <c r="B445" s="199" t="s">
        <v>685</v>
      </c>
    </row>
    <row r="446" spans="1:2" hidden="1">
      <c r="A446" s="199">
        <v>2131227</v>
      </c>
      <c r="B446" s="199" t="s">
        <v>686</v>
      </c>
    </row>
    <row r="447" spans="1:2" hidden="1">
      <c r="A447" s="199">
        <v>2131235</v>
      </c>
      <c r="B447" s="199" t="s">
        <v>687</v>
      </c>
    </row>
    <row r="448" spans="1:2" hidden="1">
      <c r="A448" s="199">
        <v>2131236</v>
      </c>
      <c r="B448" s="199" t="s">
        <v>688</v>
      </c>
    </row>
    <row r="449" spans="1:2" hidden="1">
      <c r="A449" s="199">
        <v>2131237</v>
      </c>
      <c r="B449" s="199" t="s">
        <v>689</v>
      </c>
    </row>
    <row r="450" spans="1:2" hidden="1">
      <c r="A450" s="199">
        <v>2131253</v>
      </c>
      <c r="B450" s="199" t="s">
        <v>690</v>
      </c>
    </row>
    <row r="451" spans="1:2" hidden="1">
      <c r="A451" s="199">
        <v>2131254</v>
      </c>
      <c r="B451" s="199" t="s">
        <v>691</v>
      </c>
    </row>
    <row r="452" spans="1:2" hidden="1">
      <c r="A452" s="199">
        <v>2131255</v>
      </c>
      <c r="B452" s="199" t="s">
        <v>692</v>
      </c>
    </row>
    <row r="453" spans="1:2" hidden="1">
      <c r="A453" s="199">
        <v>2131256</v>
      </c>
      <c r="B453" s="199" t="s">
        <v>693</v>
      </c>
    </row>
    <row r="454" spans="1:2" hidden="1">
      <c r="A454" s="199">
        <v>2131257</v>
      </c>
      <c r="B454" s="199" t="s">
        <v>694</v>
      </c>
    </row>
    <row r="455" spans="1:2" hidden="1">
      <c r="A455" s="199">
        <v>2131293</v>
      </c>
      <c r="B455" s="199" t="s">
        <v>695</v>
      </c>
    </row>
    <row r="456" spans="1:2" hidden="1">
      <c r="A456" s="199">
        <v>2131294</v>
      </c>
      <c r="B456" s="199" t="s">
        <v>696</v>
      </c>
    </row>
    <row r="457" spans="1:2" hidden="1">
      <c r="A457" s="199">
        <v>2131295</v>
      </c>
      <c r="B457" s="199" t="s">
        <v>697</v>
      </c>
    </row>
    <row r="458" spans="1:2" hidden="1">
      <c r="A458" s="199">
        <v>2131296</v>
      </c>
      <c r="B458" s="199" t="s">
        <v>698</v>
      </c>
    </row>
    <row r="459" spans="1:2" hidden="1">
      <c r="A459" s="199">
        <v>2131297</v>
      </c>
      <c r="B459" s="199" t="s">
        <v>699</v>
      </c>
    </row>
    <row r="460" spans="1:2" hidden="1">
      <c r="A460" s="199">
        <v>2131298</v>
      </c>
      <c r="B460" s="199" t="s">
        <v>700</v>
      </c>
    </row>
    <row r="461" spans="1:2" hidden="1">
      <c r="A461" s="199">
        <v>2131299</v>
      </c>
      <c r="B461" s="199" t="s">
        <v>701</v>
      </c>
    </row>
    <row r="462" spans="1:2" hidden="1">
      <c r="A462" s="199">
        <v>2131305</v>
      </c>
      <c r="B462" s="199" t="s">
        <v>702</v>
      </c>
    </row>
    <row r="463" spans="1:2" hidden="1">
      <c r="A463" s="199">
        <v>2131306</v>
      </c>
      <c r="B463" s="199" t="s">
        <v>703</v>
      </c>
    </row>
    <row r="464" spans="1:2" hidden="1">
      <c r="A464" s="199">
        <v>2131307</v>
      </c>
      <c r="B464" s="199" t="s">
        <v>704</v>
      </c>
    </row>
    <row r="465" spans="1:2" hidden="1">
      <c r="A465" s="199">
        <v>2131401</v>
      </c>
      <c r="B465" s="199" t="s">
        <v>705</v>
      </c>
    </row>
    <row r="466" spans="1:2" hidden="1">
      <c r="A466" s="199">
        <v>2131402</v>
      </c>
      <c r="B466" s="199" t="s">
        <v>706</v>
      </c>
    </row>
    <row r="467" spans="1:2" hidden="1">
      <c r="A467" s="199">
        <v>2131403</v>
      </c>
      <c r="B467" s="199" t="s">
        <v>707</v>
      </c>
    </row>
    <row r="468" spans="1:2" hidden="1">
      <c r="A468" s="199">
        <v>2131501</v>
      </c>
      <c r="B468" s="199" t="s">
        <v>708</v>
      </c>
    </row>
    <row r="469" spans="1:2" hidden="1">
      <c r="A469" s="199">
        <v>2131502</v>
      </c>
      <c r="B469" s="199" t="s">
        <v>709</v>
      </c>
    </row>
    <row r="470" spans="1:2" hidden="1">
      <c r="A470" s="199">
        <v>2131503</v>
      </c>
      <c r="B470" s="199" t="s">
        <v>710</v>
      </c>
    </row>
    <row r="471" spans="1:2" hidden="1">
      <c r="A471" s="199">
        <v>2131504</v>
      </c>
      <c r="B471" s="199" t="s">
        <v>711</v>
      </c>
    </row>
    <row r="472" spans="1:2" hidden="1">
      <c r="A472" s="199">
        <v>2131505</v>
      </c>
      <c r="B472" s="199" t="s">
        <v>712</v>
      </c>
    </row>
    <row r="473" spans="1:2" hidden="1">
      <c r="A473" s="199">
        <v>2131506</v>
      </c>
      <c r="B473" s="199" t="s">
        <v>713</v>
      </c>
    </row>
    <row r="474" spans="1:2" hidden="1">
      <c r="A474" s="199">
        <v>2131507</v>
      </c>
      <c r="B474" s="199" t="s">
        <v>714</v>
      </c>
    </row>
    <row r="475" spans="1:2" hidden="1">
      <c r="A475" s="199">
        <v>2131508</v>
      </c>
      <c r="B475" s="199" t="s">
        <v>715</v>
      </c>
    </row>
    <row r="476" spans="1:2" hidden="1">
      <c r="A476" s="199">
        <v>2131509</v>
      </c>
      <c r="B476" s="199" t="s">
        <v>716</v>
      </c>
    </row>
    <row r="477" spans="1:2" hidden="1">
      <c r="A477" s="199">
        <v>2131510</v>
      </c>
      <c r="B477" s="199" t="s">
        <v>717</v>
      </c>
    </row>
    <row r="478" spans="1:2" hidden="1">
      <c r="A478" s="199">
        <v>2131511</v>
      </c>
      <c r="B478" s="199" t="s">
        <v>718</v>
      </c>
    </row>
    <row r="479" spans="1:2" hidden="1">
      <c r="A479" s="199">
        <v>2131512</v>
      </c>
      <c r="B479" s="199" t="s">
        <v>719</v>
      </c>
    </row>
    <row r="480" spans="1:2" hidden="1">
      <c r="A480" s="199">
        <v>2131513</v>
      </c>
      <c r="B480" s="199" t="s">
        <v>720</v>
      </c>
    </row>
    <row r="481" spans="1:2" hidden="1">
      <c r="A481" s="199">
        <v>2131514</v>
      </c>
      <c r="B481" s="199" t="s">
        <v>721</v>
      </c>
    </row>
    <row r="482" spans="1:2" hidden="1">
      <c r="A482" s="199">
        <v>2131515</v>
      </c>
      <c r="B482" s="199" t="s">
        <v>722</v>
      </c>
    </row>
    <row r="483" spans="1:2" hidden="1">
      <c r="A483" s="199">
        <v>2131516</v>
      </c>
      <c r="B483" s="199" t="s">
        <v>723</v>
      </c>
    </row>
    <row r="484" spans="1:2" hidden="1">
      <c r="A484" s="199">
        <v>2131517</v>
      </c>
      <c r="B484" s="199" t="s">
        <v>724</v>
      </c>
    </row>
    <row r="485" spans="1:2" hidden="1">
      <c r="A485" s="199">
        <v>2131518</v>
      </c>
      <c r="B485" s="199" t="s">
        <v>725</v>
      </c>
    </row>
    <row r="486" spans="1:2" hidden="1">
      <c r="A486" s="199">
        <v>2131519</v>
      </c>
      <c r="B486" s="199" t="s">
        <v>726</v>
      </c>
    </row>
    <row r="487" spans="1:2" hidden="1">
      <c r="A487" s="199">
        <v>2131520</v>
      </c>
      <c r="B487" s="199" t="s">
        <v>727</v>
      </c>
    </row>
    <row r="488" spans="1:2" hidden="1">
      <c r="A488" s="199">
        <v>2131521</v>
      </c>
      <c r="B488" s="199" t="s">
        <v>728</v>
      </c>
    </row>
    <row r="489" spans="1:2" hidden="1">
      <c r="A489" s="199">
        <v>2131522</v>
      </c>
      <c r="B489" s="199" t="s">
        <v>729</v>
      </c>
    </row>
    <row r="490" spans="1:2" hidden="1">
      <c r="A490" s="199">
        <v>2131523</v>
      </c>
      <c r="B490" s="199" t="s">
        <v>730</v>
      </c>
    </row>
    <row r="491" spans="1:2" hidden="1">
      <c r="A491" s="199">
        <v>2131524</v>
      </c>
      <c r="B491" s="199" t="s">
        <v>731</v>
      </c>
    </row>
    <row r="492" spans="1:2" hidden="1">
      <c r="A492" s="199">
        <v>2131525</v>
      </c>
      <c r="B492" s="199" t="s">
        <v>732</v>
      </c>
    </row>
    <row r="493" spans="1:2" hidden="1">
      <c r="A493" s="199">
        <v>2131526</v>
      </c>
      <c r="B493" s="199" t="s">
        <v>733</v>
      </c>
    </row>
    <row r="494" spans="1:2" hidden="1">
      <c r="A494" s="199">
        <v>2131527</v>
      </c>
      <c r="B494" s="199" t="s">
        <v>734</v>
      </c>
    </row>
    <row r="495" spans="1:2" hidden="1">
      <c r="A495" s="199">
        <v>2131528</v>
      </c>
      <c r="B495" s="199" t="s">
        <v>735</v>
      </c>
    </row>
    <row r="496" spans="1:2" hidden="1">
      <c r="A496" s="199">
        <v>2131529</v>
      </c>
      <c r="B496" s="199" t="s">
        <v>736</v>
      </c>
    </row>
    <row r="497" spans="1:2" hidden="1">
      <c r="A497" s="199">
        <v>2131530</v>
      </c>
      <c r="B497" s="199" t="s">
        <v>737</v>
      </c>
    </row>
    <row r="498" spans="1:2" hidden="1">
      <c r="A498" s="199">
        <v>2131531</v>
      </c>
      <c r="B498" s="199" t="s">
        <v>738</v>
      </c>
    </row>
    <row r="499" spans="1:2" hidden="1">
      <c r="A499" s="199">
        <v>2131532</v>
      </c>
      <c r="B499" s="199" t="s">
        <v>739</v>
      </c>
    </row>
    <row r="500" spans="1:2" hidden="1">
      <c r="A500" s="199">
        <v>2131533</v>
      </c>
      <c r="B500" s="199" t="s">
        <v>740</v>
      </c>
    </row>
    <row r="501" spans="1:2" hidden="1">
      <c r="A501" s="199">
        <v>2131534</v>
      </c>
      <c r="B501" s="199" t="s">
        <v>741</v>
      </c>
    </row>
    <row r="502" spans="1:2" hidden="1">
      <c r="A502" s="199">
        <v>2131535</v>
      </c>
      <c r="B502" s="199" t="s">
        <v>742</v>
      </c>
    </row>
    <row r="503" spans="1:2" hidden="1">
      <c r="A503" s="199">
        <v>2131536</v>
      </c>
      <c r="B503" s="199" t="s">
        <v>743</v>
      </c>
    </row>
    <row r="504" spans="1:2" hidden="1">
      <c r="A504" s="199">
        <v>2131537</v>
      </c>
      <c r="B504" s="199" t="s">
        <v>744</v>
      </c>
    </row>
    <row r="505" spans="1:2" hidden="1">
      <c r="A505" s="199">
        <v>2131538</v>
      </c>
      <c r="B505" s="199" t="s">
        <v>745</v>
      </c>
    </row>
    <row r="506" spans="1:2" hidden="1">
      <c r="A506" s="199">
        <v>2131539</v>
      </c>
      <c r="B506" s="199" t="s">
        <v>746</v>
      </c>
    </row>
    <row r="507" spans="1:2" hidden="1">
      <c r="A507" s="199">
        <v>2131540</v>
      </c>
      <c r="B507" s="199" t="s">
        <v>747</v>
      </c>
    </row>
    <row r="508" spans="1:2" hidden="1">
      <c r="A508" s="199">
        <v>2131541</v>
      </c>
      <c r="B508" s="199" t="s">
        <v>748</v>
      </c>
    </row>
    <row r="509" spans="1:2" hidden="1">
      <c r="A509" s="199">
        <v>2131542</v>
      </c>
      <c r="B509" s="199" t="s">
        <v>749</v>
      </c>
    </row>
    <row r="510" spans="1:2" hidden="1">
      <c r="A510" s="199">
        <v>2131543</v>
      </c>
      <c r="B510" s="199" t="s">
        <v>750</v>
      </c>
    </row>
    <row r="511" spans="1:2" hidden="1">
      <c r="A511" s="199">
        <v>2131544</v>
      </c>
      <c r="B511" s="199" t="s">
        <v>751</v>
      </c>
    </row>
    <row r="512" spans="1:2" hidden="1">
      <c r="A512" s="199">
        <v>2131546</v>
      </c>
      <c r="B512" s="199" t="s">
        <v>752</v>
      </c>
    </row>
    <row r="513" spans="1:2" hidden="1">
      <c r="A513" s="199">
        <v>2131547</v>
      </c>
      <c r="B513" s="199" t="s">
        <v>753</v>
      </c>
    </row>
    <row r="514" spans="1:2" hidden="1">
      <c r="A514" s="199">
        <v>2131548</v>
      </c>
      <c r="B514" s="199" t="s">
        <v>754</v>
      </c>
    </row>
    <row r="515" spans="1:2" hidden="1">
      <c r="A515" s="199">
        <v>2131549</v>
      </c>
      <c r="B515" s="199" t="s">
        <v>755</v>
      </c>
    </row>
    <row r="516" spans="1:2" hidden="1">
      <c r="A516" s="199">
        <v>2131550</v>
      </c>
      <c r="B516" s="199" t="s">
        <v>756</v>
      </c>
    </row>
    <row r="517" spans="1:2" hidden="1">
      <c r="A517" s="199">
        <v>2131551</v>
      </c>
      <c r="B517" s="199" t="s">
        <v>757</v>
      </c>
    </row>
    <row r="518" spans="1:2" hidden="1">
      <c r="A518" s="199">
        <v>2131552</v>
      </c>
      <c r="B518" s="199" t="s">
        <v>758</v>
      </c>
    </row>
    <row r="519" spans="1:2" hidden="1">
      <c r="A519" s="199">
        <v>2131553</v>
      </c>
      <c r="B519" s="199" t="s">
        <v>759</v>
      </c>
    </row>
    <row r="520" spans="1:2" hidden="1">
      <c r="A520" s="199">
        <v>2131554</v>
      </c>
      <c r="B520" s="199" t="s">
        <v>760</v>
      </c>
    </row>
    <row r="521" spans="1:2" hidden="1">
      <c r="A521" s="199">
        <v>2131555</v>
      </c>
      <c r="B521" s="199" t="s">
        <v>761</v>
      </c>
    </row>
    <row r="522" spans="1:2" hidden="1">
      <c r="A522" s="199">
        <v>2131557</v>
      </c>
      <c r="B522" s="199" t="s">
        <v>762</v>
      </c>
    </row>
    <row r="523" spans="1:2" hidden="1">
      <c r="A523" s="199">
        <v>2131558</v>
      </c>
      <c r="B523" s="199" t="s">
        <v>763</v>
      </c>
    </row>
    <row r="524" spans="1:2" hidden="1">
      <c r="A524" s="199">
        <v>2131559</v>
      </c>
      <c r="B524" s="199" t="s">
        <v>764</v>
      </c>
    </row>
    <row r="525" spans="1:2" hidden="1">
      <c r="A525" s="199">
        <v>2131562</v>
      </c>
      <c r="B525" s="199" t="s">
        <v>765</v>
      </c>
    </row>
    <row r="526" spans="1:2" hidden="1">
      <c r="A526" s="199">
        <v>2131569</v>
      </c>
      <c r="B526" s="199" t="s">
        <v>766</v>
      </c>
    </row>
    <row r="527" spans="1:2" hidden="1">
      <c r="A527" s="199">
        <v>2131599</v>
      </c>
      <c r="B527" s="199" t="s">
        <v>767</v>
      </c>
    </row>
    <row r="528" spans="1:2" hidden="1">
      <c r="A528" s="199">
        <v>2131601</v>
      </c>
      <c r="B528" s="199" t="s">
        <v>768</v>
      </c>
    </row>
    <row r="529" spans="1:2" hidden="1">
      <c r="A529" s="199">
        <v>2131605</v>
      </c>
      <c r="B529" s="199" t="s">
        <v>769</v>
      </c>
    </row>
    <row r="530" spans="1:2" hidden="1">
      <c r="A530" s="199">
        <v>2131608</v>
      </c>
      <c r="B530" s="199" t="s">
        <v>770</v>
      </c>
    </row>
    <row r="531" spans="1:2" hidden="1">
      <c r="A531" s="199">
        <v>2131609</v>
      </c>
      <c r="B531" s="199" t="s">
        <v>771</v>
      </c>
    </row>
    <row r="532" spans="1:2" hidden="1">
      <c r="A532" s="199">
        <v>2131610</v>
      </c>
      <c r="B532" s="199" t="s">
        <v>772</v>
      </c>
    </row>
    <row r="533" spans="1:2" hidden="1">
      <c r="A533" s="199">
        <v>2131611</v>
      </c>
      <c r="B533" s="199" t="s">
        <v>773</v>
      </c>
    </row>
    <row r="534" spans="1:2" hidden="1">
      <c r="A534" s="199">
        <v>2131612</v>
      </c>
      <c r="B534" s="199" t="s">
        <v>774</v>
      </c>
    </row>
    <row r="535" spans="1:2" hidden="1">
      <c r="A535" s="199">
        <v>2131613</v>
      </c>
      <c r="B535" s="199" t="s">
        <v>775</v>
      </c>
    </row>
    <row r="536" spans="1:2" hidden="1">
      <c r="A536" s="199">
        <v>2131614</v>
      </c>
      <c r="B536" s="199" t="s">
        <v>776</v>
      </c>
    </row>
    <row r="537" spans="1:2" hidden="1">
      <c r="A537" s="199">
        <v>2131615</v>
      </c>
      <c r="B537" s="199" t="s">
        <v>777</v>
      </c>
    </row>
    <row r="538" spans="1:2" hidden="1">
      <c r="A538" s="199">
        <v>2131616</v>
      </c>
      <c r="B538" s="199" t="s">
        <v>778</v>
      </c>
    </row>
    <row r="539" spans="1:2" hidden="1">
      <c r="A539" s="199">
        <v>2131617</v>
      </c>
      <c r="B539" s="199" t="s">
        <v>779</v>
      </c>
    </row>
    <row r="540" spans="1:2" hidden="1">
      <c r="A540" s="199">
        <v>2131618</v>
      </c>
      <c r="B540" s="199" t="s">
        <v>780</v>
      </c>
    </row>
    <row r="541" spans="1:2" hidden="1">
      <c r="A541" s="199">
        <v>2131619</v>
      </c>
      <c r="B541" s="199" t="s">
        <v>781</v>
      </c>
    </row>
    <row r="542" spans="1:2" hidden="1">
      <c r="A542" s="199">
        <v>2131620</v>
      </c>
      <c r="B542" s="199" t="s">
        <v>782</v>
      </c>
    </row>
    <row r="543" spans="1:2" hidden="1">
      <c r="A543" s="199">
        <v>2131621</v>
      </c>
      <c r="B543" s="199" t="s">
        <v>783</v>
      </c>
    </row>
    <row r="544" spans="1:2" hidden="1">
      <c r="A544" s="199">
        <v>2131622</v>
      </c>
      <c r="B544" s="199" t="s">
        <v>784</v>
      </c>
    </row>
    <row r="545" spans="1:2" hidden="1">
      <c r="A545" s="199">
        <v>2131623</v>
      </c>
      <c r="B545" s="199" t="s">
        <v>785</v>
      </c>
    </row>
    <row r="546" spans="1:2" hidden="1">
      <c r="A546" s="199">
        <v>2131624</v>
      </c>
      <c r="B546" s="199" t="s">
        <v>786</v>
      </c>
    </row>
    <row r="547" spans="1:2" hidden="1">
      <c r="A547" s="199">
        <v>2131625</v>
      </c>
      <c r="B547" s="199" t="s">
        <v>787</v>
      </c>
    </row>
    <row r="548" spans="1:2" hidden="1">
      <c r="A548" s="199">
        <v>2131626</v>
      </c>
      <c r="B548" s="199" t="s">
        <v>788</v>
      </c>
    </row>
    <row r="549" spans="1:2" hidden="1">
      <c r="A549" s="199">
        <v>2131627</v>
      </c>
      <c r="B549" s="199" t="s">
        <v>789</v>
      </c>
    </row>
    <row r="550" spans="1:2" hidden="1">
      <c r="A550" s="199">
        <v>2131628</v>
      </c>
      <c r="B550" s="199" t="s">
        <v>790</v>
      </c>
    </row>
    <row r="551" spans="1:2" hidden="1">
      <c r="A551" s="199">
        <v>2131629</v>
      </c>
      <c r="B551" s="199" t="s">
        <v>791</v>
      </c>
    </row>
    <row r="552" spans="1:2" hidden="1">
      <c r="A552" s="199">
        <v>2131630</v>
      </c>
      <c r="B552" s="199" t="s">
        <v>792</v>
      </c>
    </row>
    <row r="553" spans="1:2" hidden="1">
      <c r="A553" s="199">
        <v>2131631</v>
      </c>
      <c r="B553" s="199" t="s">
        <v>793</v>
      </c>
    </row>
    <row r="554" spans="1:2" hidden="1">
      <c r="A554" s="199">
        <v>2131632</v>
      </c>
      <c r="B554" s="199" t="s">
        <v>794</v>
      </c>
    </row>
    <row r="555" spans="1:2" hidden="1">
      <c r="A555" s="199">
        <v>2131633</v>
      </c>
      <c r="B555" s="199" t="s">
        <v>795</v>
      </c>
    </row>
    <row r="556" spans="1:2" hidden="1">
      <c r="A556" s="199">
        <v>2131634</v>
      </c>
      <c r="B556" s="199" t="s">
        <v>796</v>
      </c>
    </row>
    <row r="557" spans="1:2" hidden="1">
      <c r="A557" s="199">
        <v>2131635</v>
      </c>
      <c r="B557" s="199" t="s">
        <v>797</v>
      </c>
    </row>
    <row r="558" spans="1:2" hidden="1">
      <c r="A558" s="199">
        <v>2131636</v>
      </c>
      <c r="B558" s="199" t="s">
        <v>798</v>
      </c>
    </row>
    <row r="559" spans="1:2" hidden="1">
      <c r="A559" s="199">
        <v>2131637</v>
      </c>
      <c r="B559" s="199" t="s">
        <v>799</v>
      </c>
    </row>
    <row r="560" spans="1:2" hidden="1">
      <c r="A560" s="199">
        <v>2131638</v>
      </c>
      <c r="B560" s="199" t="s">
        <v>800</v>
      </c>
    </row>
    <row r="561" spans="1:2" hidden="1">
      <c r="A561" s="199">
        <v>2131639</v>
      </c>
      <c r="B561" s="199" t="s">
        <v>801</v>
      </c>
    </row>
    <row r="562" spans="1:2" hidden="1">
      <c r="A562" s="199">
        <v>2131640</v>
      </c>
      <c r="B562" s="199" t="s">
        <v>802</v>
      </c>
    </row>
    <row r="563" spans="1:2" hidden="1">
      <c r="A563" s="199">
        <v>2131641</v>
      </c>
      <c r="B563" s="199" t="s">
        <v>803</v>
      </c>
    </row>
    <row r="564" spans="1:2" hidden="1">
      <c r="A564" s="199">
        <v>2131642</v>
      </c>
      <c r="B564" s="199" t="s">
        <v>804</v>
      </c>
    </row>
    <row r="565" spans="1:2" hidden="1">
      <c r="A565" s="199">
        <v>2131643</v>
      </c>
      <c r="B565" s="199" t="s">
        <v>805</v>
      </c>
    </row>
    <row r="566" spans="1:2" hidden="1">
      <c r="A566" s="199">
        <v>2131644</v>
      </c>
      <c r="B566" s="199" t="s">
        <v>806</v>
      </c>
    </row>
    <row r="567" spans="1:2" hidden="1">
      <c r="A567" s="199">
        <v>2131646</v>
      </c>
      <c r="B567" s="199" t="s">
        <v>807</v>
      </c>
    </row>
    <row r="568" spans="1:2" hidden="1">
      <c r="A568" s="199">
        <v>2131647</v>
      </c>
      <c r="B568" s="199" t="s">
        <v>808</v>
      </c>
    </row>
    <row r="569" spans="1:2" hidden="1">
      <c r="A569" s="199">
        <v>2131648</v>
      </c>
      <c r="B569" s="199" t="s">
        <v>809</v>
      </c>
    </row>
    <row r="570" spans="1:2" hidden="1">
      <c r="A570" s="199">
        <v>2131649</v>
      </c>
      <c r="B570" s="199" t="s">
        <v>810</v>
      </c>
    </row>
    <row r="571" spans="1:2" hidden="1">
      <c r="A571" s="199">
        <v>2131650</v>
      </c>
      <c r="B571" s="199" t="s">
        <v>811</v>
      </c>
    </row>
    <row r="572" spans="1:2" hidden="1">
      <c r="A572" s="199">
        <v>2131651</v>
      </c>
      <c r="B572" s="199" t="s">
        <v>812</v>
      </c>
    </row>
    <row r="573" spans="1:2" hidden="1">
      <c r="A573" s="199">
        <v>2131652</v>
      </c>
      <c r="B573" s="199" t="s">
        <v>813</v>
      </c>
    </row>
    <row r="574" spans="1:2" hidden="1">
      <c r="A574" s="199">
        <v>2131653</v>
      </c>
      <c r="B574" s="199" t="s">
        <v>814</v>
      </c>
    </row>
    <row r="575" spans="1:2" hidden="1">
      <c r="A575" s="199">
        <v>2131654</v>
      </c>
      <c r="B575" s="199" t="s">
        <v>815</v>
      </c>
    </row>
    <row r="576" spans="1:2" hidden="1">
      <c r="A576" s="199">
        <v>2131655</v>
      </c>
      <c r="B576" s="199" t="s">
        <v>816</v>
      </c>
    </row>
    <row r="577" spans="1:2" hidden="1">
      <c r="A577" s="199">
        <v>2131657</v>
      </c>
      <c r="B577" s="199" t="s">
        <v>817</v>
      </c>
    </row>
    <row r="578" spans="1:2" hidden="1">
      <c r="A578" s="199">
        <v>2131658</v>
      </c>
      <c r="B578" s="199" t="s">
        <v>818</v>
      </c>
    </row>
    <row r="579" spans="1:2" hidden="1">
      <c r="A579" s="199">
        <v>2131659</v>
      </c>
      <c r="B579" s="199" t="s">
        <v>819</v>
      </c>
    </row>
    <row r="580" spans="1:2" hidden="1">
      <c r="A580" s="199">
        <v>2131699</v>
      </c>
      <c r="B580" s="199" t="s">
        <v>820</v>
      </c>
    </row>
    <row r="581" spans="1:2" hidden="1">
      <c r="A581" s="199">
        <v>2131799</v>
      </c>
      <c r="B581" s="199" t="s">
        <v>821</v>
      </c>
    </row>
    <row r="582" spans="1:2" hidden="1">
      <c r="A582" s="199">
        <v>2131899</v>
      </c>
      <c r="B582" s="199" t="s">
        <v>822</v>
      </c>
    </row>
    <row r="583" spans="1:2" hidden="1">
      <c r="A583" s="199">
        <v>2131901</v>
      </c>
      <c r="B583" s="199" t="s">
        <v>823</v>
      </c>
    </row>
    <row r="584" spans="1:2" hidden="1">
      <c r="A584" s="199">
        <v>2131902</v>
      </c>
      <c r="B584" s="199" t="s">
        <v>824</v>
      </c>
    </row>
    <row r="585" spans="1:2" hidden="1">
      <c r="A585" s="199">
        <v>2131903</v>
      </c>
      <c r="B585" s="199" t="s">
        <v>825</v>
      </c>
    </row>
    <row r="586" spans="1:2" hidden="1">
      <c r="A586" s="199">
        <v>2131904</v>
      </c>
      <c r="B586" s="199" t="s">
        <v>826</v>
      </c>
    </row>
    <row r="587" spans="1:2" hidden="1">
      <c r="A587" s="199">
        <v>2131905</v>
      </c>
      <c r="B587" s="199" t="s">
        <v>827</v>
      </c>
    </row>
    <row r="588" spans="1:2" hidden="1">
      <c r="A588" s="199">
        <v>2131906</v>
      </c>
      <c r="B588" s="199" t="s">
        <v>828</v>
      </c>
    </row>
    <row r="589" spans="1:2" hidden="1">
      <c r="A589" s="199">
        <v>2131907</v>
      </c>
      <c r="B589" s="199" t="s">
        <v>829</v>
      </c>
    </row>
    <row r="590" spans="1:2" hidden="1">
      <c r="A590" s="199">
        <v>2131908</v>
      </c>
      <c r="B590" s="199" t="s">
        <v>830</v>
      </c>
    </row>
    <row r="591" spans="1:2" hidden="1">
      <c r="A591" s="199">
        <v>2131909</v>
      </c>
      <c r="B591" s="199" t="s">
        <v>831</v>
      </c>
    </row>
    <row r="592" spans="1:2" hidden="1">
      <c r="A592" s="199">
        <v>2131910</v>
      </c>
      <c r="B592" s="199" t="s">
        <v>832</v>
      </c>
    </row>
    <row r="593" spans="1:2" hidden="1">
      <c r="A593" s="199">
        <v>2131911</v>
      </c>
      <c r="B593" s="199" t="s">
        <v>833</v>
      </c>
    </row>
    <row r="594" spans="1:2" hidden="1">
      <c r="A594" s="199">
        <v>2131912</v>
      </c>
      <c r="B594" s="199" t="s">
        <v>834</v>
      </c>
    </row>
    <row r="595" spans="1:2" hidden="1">
      <c r="A595" s="199">
        <v>2131913</v>
      </c>
      <c r="B595" s="199" t="s">
        <v>835</v>
      </c>
    </row>
    <row r="596" spans="1:2" hidden="1">
      <c r="A596" s="199">
        <v>2131914</v>
      </c>
      <c r="B596" s="199" t="s">
        <v>836</v>
      </c>
    </row>
    <row r="597" spans="1:2" hidden="1">
      <c r="A597" s="199">
        <v>2131915</v>
      </c>
      <c r="B597" s="199" t="s">
        <v>837</v>
      </c>
    </row>
    <row r="598" spans="1:2" hidden="1">
      <c r="A598" s="199">
        <v>2131916</v>
      </c>
      <c r="B598" s="199" t="s">
        <v>838</v>
      </c>
    </row>
    <row r="599" spans="1:2" hidden="1">
      <c r="A599" s="199">
        <v>2131917</v>
      </c>
      <c r="B599" s="199" t="s">
        <v>839</v>
      </c>
    </row>
    <row r="600" spans="1:2" hidden="1">
      <c r="A600" s="199">
        <v>2131918</v>
      </c>
      <c r="B600" s="199" t="s">
        <v>840</v>
      </c>
    </row>
    <row r="601" spans="1:2" hidden="1">
      <c r="A601" s="199">
        <v>2131919</v>
      </c>
      <c r="B601" s="199" t="s">
        <v>841</v>
      </c>
    </row>
    <row r="602" spans="1:2" hidden="1">
      <c r="A602" s="199">
        <v>2131920</v>
      </c>
      <c r="B602" s="199" t="s">
        <v>842</v>
      </c>
    </row>
    <row r="603" spans="1:2" hidden="1">
      <c r="A603" s="199">
        <v>2131921</v>
      </c>
      <c r="B603" s="199" t="s">
        <v>843</v>
      </c>
    </row>
    <row r="604" spans="1:2" hidden="1">
      <c r="A604" s="199">
        <v>2131922</v>
      </c>
      <c r="B604" s="199" t="s">
        <v>844</v>
      </c>
    </row>
    <row r="605" spans="1:2" hidden="1">
      <c r="A605" s="199">
        <v>2131923</v>
      </c>
      <c r="B605" s="199" t="s">
        <v>845</v>
      </c>
    </row>
    <row r="606" spans="1:2" hidden="1">
      <c r="A606" s="199">
        <v>2131924</v>
      </c>
      <c r="B606" s="199" t="s">
        <v>846</v>
      </c>
    </row>
    <row r="607" spans="1:2" hidden="1">
      <c r="A607" s="199">
        <v>2131925</v>
      </c>
      <c r="B607" s="199" t="s">
        <v>847</v>
      </c>
    </row>
    <row r="608" spans="1:2" hidden="1">
      <c r="A608" s="199">
        <v>2131926</v>
      </c>
      <c r="B608" s="199" t="s">
        <v>848</v>
      </c>
    </row>
    <row r="609" spans="1:2" hidden="1">
      <c r="A609" s="199">
        <v>2131927</v>
      </c>
      <c r="B609" s="199" t="s">
        <v>849</v>
      </c>
    </row>
    <row r="610" spans="1:2" hidden="1">
      <c r="A610" s="199">
        <v>2131928</v>
      </c>
      <c r="B610" s="199" t="s">
        <v>850</v>
      </c>
    </row>
    <row r="611" spans="1:2" hidden="1">
      <c r="A611" s="199">
        <v>2131929</v>
      </c>
      <c r="B611" s="199" t="s">
        <v>851</v>
      </c>
    </row>
    <row r="612" spans="1:2" hidden="1">
      <c r="A612" s="199">
        <v>2131930</v>
      </c>
      <c r="B612" s="199" t="s">
        <v>852</v>
      </c>
    </row>
    <row r="613" spans="1:2" hidden="1">
      <c r="A613" s="199">
        <v>2131931</v>
      </c>
      <c r="B613" s="199" t="s">
        <v>853</v>
      </c>
    </row>
    <row r="614" spans="1:2" hidden="1">
      <c r="A614" s="199">
        <v>2131932</v>
      </c>
      <c r="B614" s="199" t="s">
        <v>854</v>
      </c>
    </row>
    <row r="615" spans="1:2" hidden="1">
      <c r="A615" s="199">
        <v>2131933</v>
      </c>
      <c r="B615" s="199" t="s">
        <v>855</v>
      </c>
    </row>
    <row r="616" spans="1:2" hidden="1">
      <c r="A616" s="199">
        <v>2131934</v>
      </c>
      <c r="B616" s="199" t="s">
        <v>856</v>
      </c>
    </row>
    <row r="617" spans="1:2" hidden="1">
      <c r="A617" s="199">
        <v>2131935</v>
      </c>
      <c r="B617" s="199" t="s">
        <v>857</v>
      </c>
    </row>
    <row r="618" spans="1:2" hidden="1">
      <c r="A618" s="199">
        <v>2131936</v>
      </c>
      <c r="B618" s="199" t="s">
        <v>858</v>
      </c>
    </row>
    <row r="619" spans="1:2" hidden="1">
      <c r="A619" s="199">
        <v>2131937</v>
      </c>
      <c r="B619" s="199" t="s">
        <v>859</v>
      </c>
    </row>
    <row r="620" spans="1:2" hidden="1">
      <c r="A620" s="199">
        <v>2131938</v>
      </c>
      <c r="B620" s="199" t="s">
        <v>860</v>
      </c>
    </row>
    <row r="621" spans="1:2" hidden="1">
      <c r="A621" s="199">
        <v>2131939</v>
      </c>
      <c r="B621" s="199" t="s">
        <v>861</v>
      </c>
    </row>
    <row r="622" spans="1:2" hidden="1">
      <c r="A622" s="199">
        <v>2131940</v>
      </c>
      <c r="B622" s="199" t="s">
        <v>862</v>
      </c>
    </row>
    <row r="623" spans="1:2" hidden="1">
      <c r="A623" s="199">
        <v>2131941</v>
      </c>
      <c r="B623" s="199" t="s">
        <v>863</v>
      </c>
    </row>
    <row r="624" spans="1:2" hidden="1">
      <c r="A624" s="199">
        <v>2131942</v>
      </c>
      <c r="B624" s="199" t="s">
        <v>864</v>
      </c>
    </row>
    <row r="625" spans="1:2" hidden="1">
      <c r="A625" s="199">
        <v>2131943</v>
      </c>
      <c r="B625" s="199" t="s">
        <v>865</v>
      </c>
    </row>
    <row r="626" spans="1:2" hidden="1">
      <c r="A626" s="199">
        <v>2131944</v>
      </c>
      <c r="B626" s="199" t="s">
        <v>866</v>
      </c>
    </row>
    <row r="627" spans="1:2" hidden="1">
      <c r="A627" s="199">
        <v>2131946</v>
      </c>
      <c r="B627" s="199" t="s">
        <v>867</v>
      </c>
    </row>
    <row r="628" spans="1:2" hidden="1">
      <c r="A628" s="199">
        <v>2131947</v>
      </c>
      <c r="B628" s="199" t="s">
        <v>868</v>
      </c>
    </row>
    <row r="629" spans="1:2" hidden="1">
      <c r="A629" s="199">
        <v>2131948</v>
      </c>
      <c r="B629" s="199" t="s">
        <v>869</v>
      </c>
    </row>
    <row r="630" spans="1:2" hidden="1">
      <c r="A630" s="199">
        <v>2131949</v>
      </c>
      <c r="B630" s="199" t="s">
        <v>870</v>
      </c>
    </row>
    <row r="631" spans="1:2" hidden="1">
      <c r="A631" s="199">
        <v>2131950</v>
      </c>
      <c r="B631" s="199" t="s">
        <v>871</v>
      </c>
    </row>
    <row r="632" spans="1:2" hidden="1">
      <c r="A632" s="199">
        <v>2131951</v>
      </c>
      <c r="B632" s="199" t="s">
        <v>872</v>
      </c>
    </row>
    <row r="633" spans="1:2" hidden="1">
      <c r="A633" s="199">
        <v>2131952</v>
      </c>
      <c r="B633" s="199" t="s">
        <v>873</v>
      </c>
    </row>
    <row r="634" spans="1:2" hidden="1">
      <c r="A634" s="199">
        <v>2131953</v>
      </c>
      <c r="B634" s="199" t="s">
        <v>874</v>
      </c>
    </row>
    <row r="635" spans="1:2" hidden="1">
      <c r="A635" s="199">
        <v>2131954</v>
      </c>
      <c r="B635" s="199" t="s">
        <v>875</v>
      </c>
    </row>
    <row r="636" spans="1:2" hidden="1">
      <c r="A636" s="199">
        <v>2131955</v>
      </c>
      <c r="B636" s="199" t="s">
        <v>876</v>
      </c>
    </row>
    <row r="637" spans="1:2" hidden="1">
      <c r="A637" s="199">
        <v>2131957</v>
      </c>
      <c r="B637" s="199" t="s">
        <v>877</v>
      </c>
    </row>
    <row r="638" spans="1:2" hidden="1">
      <c r="A638" s="199">
        <v>2131958</v>
      </c>
      <c r="B638" s="199" t="s">
        <v>878</v>
      </c>
    </row>
    <row r="639" spans="1:2" hidden="1">
      <c r="A639" s="199">
        <v>2131959</v>
      </c>
      <c r="B639" s="199" t="s">
        <v>879</v>
      </c>
    </row>
    <row r="640" spans="1:2" hidden="1">
      <c r="A640" s="199">
        <v>2131962</v>
      </c>
      <c r="B640" s="199" t="s">
        <v>880</v>
      </c>
    </row>
    <row r="641" spans="1:2" hidden="1">
      <c r="A641" s="199">
        <v>2131969</v>
      </c>
      <c r="B641" s="199" t="s">
        <v>881</v>
      </c>
    </row>
    <row r="642" spans="1:2" hidden="1">
      <c r="A642" s="199">
        <v>2131970</v>
      </c>
      <c r="B642" s="199" t="s">
        <v>882</v>
      </c>
    </row>
    <row r="643" spans="1:2" hidden="1">
      <c r="A643" s="199">
        <v>2131999</v>
      </c>
      <c r="B643" s="199" t="s">
        <v>883</v>
      </c>
    </row>
    <row r="644" spans="1:2" hidden="1">
      <c r="A644" s="199">
        <v>2133119</v>
      </c>
      <c r="B644" s="199" t="s">
        <v>884</v>
      </c>
    </row>
    <row r="645" spans="1:2" hidden="1">
      <c r="A645" s="199">
        <v>2133129</v>
      </c>
      <c r="B645" s="199" t="s">
        <v>885</v>
      </c>
    </row>
    <row r="646" spans="1:2" hidden="1">
      <c r="A646" s="199">
        <v>2133139</v>
      </c>
      <c r="B646" s="199" t="s">
        <v>886</v>
      </c>
    </row>
    <row r="647" spans="1:2" hidden="1">
      <c r="A647" s="199">
        <v>2133149</v>
      </c>
      <c r="B647" s="199" t="s">
        <v>887</v>
      </c>
    </row>
    <row r="648" spans="1:2" hidden="1">
      <c r="A648" s="199">
        <v>2133159</v>
      </c>
      <c r="B648" s="199" t="s">
        <v>888</v>
      </c>
    </row>
    <row r="649" spans="1:2" hidden="1">
      <c r="A649" s="199">
        <v>2133168</v>
      </c>
      <c r="B649" s="199" t="s">
        <v>889</v>
      </c>
    </row>
    <row r="650" spans="1:2" hidden="1">
      <c r="A650" s="199">
        <v>2133169</v>
      </c>
      <c r="B650" s="199" t="s">
        <v>890</v>
      </c>
    </row>
    <row r="651" spans="1:2" hidden="1">
      <c r="A651" s="199">
        <v>2133179</v>
      </c>
      <c r="B651" s="199" t="s">
        <v>891</v>
      </c>
    </row>
    <row r="652" spans="1:2" hidden="1">
      <c r="A652" s="199">
        <v>2133189</v>
      </c>
      <c r="B652" s="199" t="s">
        <v>892</v>
      </c>
    </row>
    <row r="653" spans="1:2" hidden="1">
      <c r="A653" s="199">
        <v>2133190</v>
      </c>
      <c r="B653" s="199" t="s">
        <v>893</v>
      </c>
    </row>
    <row r="654" spans="1:2" hidden="1">
      <c r="A654" s="199">
        <v>2133219</v>
      </c>
      <c r="B654" s="199" t="s">
        <v>894</v>
      </c>
    </row>
    <row r="655" spans="1:2" hidden="1">
      <c r="A655" s="199">
        <v>2133229</v>
      </c>
      <c r="B655" s="199" t="s">
        <v>895</v>
      </c>
    </row>
    <row r="656" spans="1:2" hidden="1">
      <c r="A656" s="199">
        <v>2133239</v>
      </c>
      <c r="B656" s="199" t="s">
        <v>896</v>
      </c>
    </row>
    <row r="657" spans="1:2" hidden="1">
      <c r="A657" s="199">
        <v>2133249</v>
      </c>
      <c r="B657" s="199" t="s">
        <v>897</v>
      </c>
    </row>
    <row r="658" spans="1:2" hidden="1">
      <c r="A658" s="199">
        <v>2133259</v>
      </c>
      <c r="B658" s="199" t="s">
        <v>898</v>
      </c>
    </row>
    <row r="659" spans="1:2" hidden="1">
      <c r="A659" s="199">
        <v>2133268</v>
      </c>
      <c r="B659" s="199" t="s">
        <v>899</v>
      </c>
    </row>
    <row r="660" spans="1:2" hidden="1">
      <c r="A660" s="199">
        <v>2133269</v>
      </c>
      <c r="B660" s="199" t="s">
        <v>900</v>
      </c>
    </row>
    <row r="661" spans="1:2" hidden="1">
      <c r="A661" s="199">
        <v>2133279</v>
      </c>
      <c r="B661" s="199" t="s">
        <v>901</v>
      </c>
    </row>
    <row r="662" spans="1:2" hidden="1">
      <c r="A662" s="199">
        <v>2133289</v>
      </c>
      <c r="B662" s="199" t="s">
        <v>902</v>
      </c>
    </row>
    <row r="663" spans="1:2" hidden="1">
      <c r="A663" s="199">
        <v>2133290</v>
      </c>
      <c r="B663" s="199" t="s">
        <v>903</v>
      </c>
    </row>
    <row r="664" spans="1:2" hidden="1">
      <c r="A664" s="199">
        <v>2133319</v>
      </c>
      <c r="B664" s="199" t="s">
        <v>904</v>
      </c>
    </row>
    <row r="665" spans="1:2" hidden="1">
      <c r="A665" s="199">
        <v>2133329</v>
      </c>
      <c r="B665" s="199" t="s">
        <v>905</v>
      </c>
    </row>
    <row r="666" spans="1:2" hidden="1">
      <c r="A666" s="199">
        <v>2133339</v>
      </c>
      <c r="B666" s="199" t="s">
        <v>906</v>
      </c>
    </row>
    <row r="667" spans="1:2" hidden="1">
      <c r="A667" s="199">
        <v>2133349</v>
      </c>
      <c r="B667" s="199" t="s">
        <v>907</v>
      </c>
    </row>
    <row r="668" spans="1:2" hidden="1">
      <c r="A668" s="199">
        <v>2133359</v>
      </c>
      <c r="B668" s="199" t="s">
        <v>908</v>
      </c>
    </row>
    <row r="669" spans="1:2" hidden="1">
      <c r="A669" s="199">
        <v>2133368</v>
      </c>
      <c r="B669" s="199" t="s">
        <v>909</v>
      </c>
    </row>
    <row r="670" spans="1:2" hidden="1">
      <c r="A670" s="199">
        <v>2133369</v>
      </c>
      <c r="B670" s="199" t="s">
        <v>910</v>
      </c>
    </row>
    <row r="671" spans="1:2" hidden="1">
      <c r="A671" s="199">
        <v>2133379</v>
      </c>
      <c r="B671" s="199" t="s">
        <v>911</v>
      </c>
    </row>
    <row r="672" spans="1:2" hidden="1">
      <c r="A672" s="199">
        <v>2133389</v>
      </c>
      <c r="B672" s="199" t="s">
        <v>912</v>
      </c>
    </row>
    <row r="673" spans="1:2" hidden="1">
      <c r="A673" s="199">
        <v>2133390</v>
      </c>
      <c r="B673" s="199" t="s">
        <v>913</v>
      </c>
    </row>
    <row r="674" spans="1:2" hidden="1">
      <c r="A674" s="199">
        <v>2133491</v>
      </c>
      <c r="B674" s="199" t="s">
        <v>914</v>
      </c>
    </row>
    <row r="675" spans="1:2" hidden="1">
      <c r="A675" s="199">
        <v>2133492</v>
      </c>
      <c r="B675" s="199" t="s">
        <v>915</v>
      </c>
    </row>
    <row r="676" spans="1:2" hidden="1">
      <c r="A676" s="199">
        <v>2133493</v>
      </c>
      <c r="B676" s="199" t="s">
        <v>916</v>
      </c>
    </row>
    <row r="677" spans="1:2" hidden="1">
      <c r="A677" s="199">
        <v>2133494</v>
      </c>
      <c r="B677" s="199" t="s">
        <v>917</v>
      </c>
    </row>
    <row r="678" spans="1:2" hidden="1">
      <c r="A678" s="199">
        <v>2133499</v>
      </c>
      <c r="B678" s="199" t="s">
        <v>918</v>
      </c>
    </row>
    <row r="679" spans="1:2" hidden="1">
      <c r="A679" s="199">
        <v>2133591</v>
      </c>
      <c r="B679" s="199" t="s">
        <v>919</v>
      </c>
    </row>
    <row r="680" spans="1:2" hidden="1">
      <c r="A680" s="199">
        <v>2133592</v>
      </c>
      <c r="B680" s="199" t="s">
        <v>920</v>
      </c>
    </row>
    <row r="681" spans="1:2" hidden="1">
      <c r="A681" s="199">
        <v>2133599</v>
      </c>
      <c r="B681" s="199" t="s">
        <v>921</v>
      </c>
    </row>
    <row r="682" spans="1:2" hidden="1">
      <c r="A682" s="199">
        <v>2133801</v>
      </c>
      <c r="B682" s="199" t="s">
        <v>922</v>
      </c>
    </row>
    <row r="683" spans="1:2" hidden="1">
      <c r="A683" s="199">
        <v>2133919</v>
      </c>
      <c r="B683" s="199" t="s">
        <v>923</v>
      </c>
    </row>
    <row r="684" spans="1:2" hidden="1">
      <c r="A684" s="199">
        <v>2133929</v>
      </c>
      <c r="B684" s="199" t="s">
        <v>924</v>
      </c>
    </row>
    <row r="685" spans="1:2" hidden="1">
      <c r="A685" s="199">
        <v>2133939</v>
      </c>
      <c r="B685" s="199" t="s">
        <v>925</v>
      </c>
    </row>
    <row r="686" spans="1:2" hidden="1">
      <c r="A686" s="199">
        <v>2133949</v>
      </c>
      <c r="B686" s="199" t="s">
        <v>926</v>
      </c>
    </row>
    <row r="687" spans="1:2" hidden="1">
      <c r="A687" s="199">
        <v>2133959</v>
      </c>
      <c r="B687" s="199" t="s">
        <v>927</v>
      </c>
    </row>
    <row r="688" spans="1:2" hidden="1">
      <c r="A688" s="199">
        <v>2133968</v>
      </c>
      <c r="B688" s="199" t="s">
        <v>928</v>
      </c>
    </row>
    <row r="689" spans="1:2" hidden="1">
      <c r="A689" s="199">
        <v>2133969</v>
      </c>
      <c r="B689" s="199" t="s">
        <v>929</v>
      </c>
    </row>
    <row r="690" spans="1:2" hidden="1">
      <c r="A690" s="199">
        <v>2133979</v>
      </c>
      <c r="B690" s="199" t="s">
        <v>930</v>
      </c>
    </row>
    <row r="691" spans="1:2" hidden="1">
      <c r="A691" s="199">
        <v>2133989</v>
      </c>
      <c r="B691" s="199" t="s">
        <v>931</v>
      </c>
    </row>
    <row r="692" spans="1:2" hidden="1">
      <c r="A692" s="199">
        <v>2133990</v>
      </c>
      <c r="B692" s="199" t="s">
        <v>932</v>
      </c>
    </row>
    <row r="693" spans="1:2" hidden="1">
      <c r="A693" s="199">
        <v>2139901</v>
      </c>
      <c r="B693" s="199" t="s">
        <v>933</v>
      </c>
    </row>
    <row r="694" spans="1:2" hidden="1">
      <c r="A694" s="199">
        <v>2141101</v>
      </c>
      <c r="B694" s="199" t="s">
        <v>934</v>
      </c>
    </row>
    <row r="695" spans="1:2" hidden="1">
      <c r="A695" s="199">
        <v>2141801</v>
      </c>
      <c r="B695" s="199" t="s">
        <v>935</v>
      </c>
    </row>
    <row r="696" spans="1:2" hidden="1">
      <c r="A696" s="199">
        <v>2141802</v>
      </c>
      <c r="B696" s="199" t="s">
        <v>936</v>
      </c>
    </row>
    <row r="697" spans="1:2" hidden="1">
      <c r="A697" s="199">
        <v>2141803</v>
      </c>
      <c r="B697" s="199" t="s">
        <v>937</v>
      </c>
    </row>
    <row r="698" spans="1:2" hidden="1">
      <c r="A698" s="199">
        <v>2141804</v>
      </c>
      <c r="B698" s="199" t="s">
        <v>938</v>
      </c>
    </row>
    <row r="699" spans="1:2" hidden="1">
      <c r="A699" s="199">
        <v>2141911</v>
      </c>
      <c r="B699" s="199" t="s">
        <v>939</v>
      </c>
    </row>
    <row r="700" spans="1:2" hidden="1">
      <c r="A700" s="199">
        <v>2151001</v>
      </c>
      <c r="B700" s="199" t="s">
        <v>940</v>
      </c>
    </row>
    <row r="701" spans="1:2" hidden="1">
      <c r="A701" s="199">
        <v>2151002</v>
      </c>
      <c r="B701" s="199" t="s">
        <v>941</v>
      </c>
    </row>
    <row r="702" spans="1:2" hidden="1">
      <c r="A702" s="199">
        <v>2151003</v>
      </c>
      <c r="B702" s="199" t="s">
        <v>942</v>
      </c>
    </row>
    <row r="703" spans="1:2" hidden="1">
      <c r="A703" s="199">
        <v>2151004</v>
      </c>
      <c r="B703" s="199" t="s">
        <v>943</v>
      </c>
    </row>
    <row r="704" spans="1:2" hidden="1">
      <c r="A704" s="199">
        <v>2151005</v>
      </c>
      <c r="B704" s="199" t="s">
        <v>944</v>
      </c>
    </row>
    <row r="705" spans="1:2" hidden="1">
      <c r="A705" s="199">
        <v>2151006</v>
      </c>
      <c r="B705" s="199" t="s">
        <v>945</v>
      </c>
    </row>
    <row r="706" spans="1:2" hidden="1">
      <c r="A706" s="199">
        <v>2151009</v>
      </c>
      <c r="B706" s="199" t="s">
        <v>946</v>
      </c>
    </row>
    <row r="707" spans="1:2" hidden="1">
      <c r="A707" s="199">
        <v>2161101</v>
      </c>
      <c r="B707" s="199" t="s">
        <v>947</v>
      </c>
    </row>
    <row r="708" spans="1:2" hidden="1">
      <c r="A708" s="199">
        <v>2162101</v>
      </c>
      <c r="B708" s="199" t="s">
        <v>948</v>
      </c>
    </row>
    <row r="709" spans="1:2" hidden="1">
      <c r="A709" s="199">
        <v>2162102</v>
      </c>
      <c r="B709" s="199" t="s">
        <v>949</v>
      </c>
    </row>
    <row r="710" spans="1:2" hidden="1">
      <c r="A710" s="199">
        <v>2162301</v>
      </c>
      <c r="B710" s="199" t="s">
        <v>950</v>
      </c>
    </row>
    <row r="711" spans="1:2" hidden="1">
      <c r="A711" s="199">
        <v>2162302</v>
      </c>
      <c r="B711" s="199" t="s">
        <v>951</v>
      </c>
    </row>
    <row r="712" spans="1:2" hidden="1">
      <c r="A712" s="199">
        <v>2162501</v>
      </c>
      <c r="B712" s="199" t="s">
        <v>952</v>
      </c>
    </row>
    <row r="713" spans="1:2" hidden="1">
      <c r="A713" s="199">
        <v>2162601</v>
      </c>
      <c r="B713" s="199" t="s">
        <v>953</v>
      </c>
    </row>
    <row r="714" spans="1:2" hidden="1">
      <c r="A714" s="199">
        <v>2162901</v>
      </c>
      <c r="B714" s="199" t="s">
        <v>954</v>
      </c>
    </row>
    <row r="715" spans="1:2" hidden="1">
      <c r="A715" s="199">
        <v>2163101</v>
      </c>
      <c r="B715" s="199" t="s">
        <v>955</v>
      </c>
    </row>
    <row r="716" spans="1:2" hidden="1">
      <c r="A716" s="199">
        <v>2181101</v>
      </c>
      <c r="B716" s="199" t="s">
        <v>956</v>
      </c>
    </row>
    <row r="717" spans="1:2" hidden="1">
      <c r="A717" s="199">
        <v>2191101</v>
      </c>
      <c r="B717" s="199" t="s">
        <v>957</v>
      </c>
    </row>
    <row r="718" spans="1:2" hidden="1">
      <c r="A718" s="199">
        <v>2191102</v>
      </c>
      <c r="B718" s="199" t="s">
        <v>958</v>
      </c>
    </row>
    <row r="719" spans="1:2" hidden="1">
      <c r="A719" s="199">
        <v>2191103</v>
      </c>
      <c r="B719" s="199" t="s">
        <v>959</v>
      </c>
    </row>
    <row r="720" spans="1:2" hidden="1">
      <c r="A720" s="199">
        <v>2191201</v>
      </c>
      <c r="B720" s="199" t="s">
        <v>960</v>
      </c>
    </row>
    <row r="721" spans="1:2" hidden="1">
      <c r="A721" s="199">
        <v>2191301</v>
      </c>
      <c r="B721" s="199" t="s">
        <v>961</v>
      </c>
    </row>
    <row r="722" spans="1:2" hidden="1">
      <c r="A722" s="199">
        <v>2191401</v>
      </c>
      <c r="B722" s="199" t="s">
        <v>962</v>
      </c>
    </row>
    <row r="723" spans="1:2" hidden="1">
      <c r="A723" s="199">
        <v>2191402</v>
      </c>
      <c r="B723" s="199" t="s">
        <v>963</v>
      </c>
    </row>
    <row r="724" spans="1:2" hidden="1">
      <c r="A724" s="199">
        <v>2191501</v>
      </c>
      <c r="B724" s="199" t="s">
        <v>964</v>
      </c>
    </row>
    <row r="725" spans="1:2" hidden="1">
      <c r="A725" s="199">
        <v>2191502</v>
      </c>
      <c r="B725" s="199" t="s">
        <v>965</v>
      </c>
    </row>
    <row r="726" spans="1:2" hidden="1">
      <c r="A726" s="199">
        <v>2191503</v>
      </c>
      <c r="B726" s="199" t="s">
        <v>966</v>
      </c>
    </row>
    <row r="727" spans="1:2" hidden="1">
      <c r="A727" s="199">
        <v>2191599</v>
      </c>
      <c r="B727" s="199" t="s">
        <v>967</v>
      </c>
    </row>
    <row r="728" spans="1:2" hidden="1">
      <c r="A728" s="199">
        <v>2192101</v>
      </c>
      <c r="B728" s="199" t="s">
        <v>968</v>
      </c>
    </row>
    <row r="729" spans="1:2" hidden="1">
      <c r="A729" s="199">
        <v>2211101</v>
      </c>
      <c r="B729" s="199" t="s">
        <v>969</v>
      </c>
    </row>
    <row r="730" spans="1:2" hidden="1">
      <c r="A730" s="199">
        <v>2211201</v>
      </c>
      <c r="B730" s="199" t="s">
        <v>970</v>
      </c>
    </row>
    <row r="731" spans="1:2" hidden="1">
      <c r="A731" s="199">
        <v>2212101</v>
      </c>
      <c r="B731" s="199" t="s">
        <v>971</v>
      </c>
    </row>
    <row r="732" spans="1:2" hidden="1">
      <c r="A732" s="199">
        <v>2212201</v>
      </c>
      <c r="B732" s="199" t="s">
        <v>972</v>
      </c>
    </row>
    <row r="733" spans="1:2" hidden="1">
      <c r="A733" s="199">
        <v>2221101</v>
      </c>
      <c r="B733" s="199" t="s">
        <v>973</v>
      </c>
    </row>
    <row r="734" spans="1:2" hidden="1">
      <c r="A734" s="199">
        <v>2241101</v>
      </c>
      <c r="B734" s="199" t="s">
        <v>974</v>
      </c>
    </row>
    <row r="735" spans="1:2" hidden="1">
      <c r="A735" s="199">
        <v>2291101</v>
      </c>
      <c r="B735" s="199" t="s">
        <v>975</v>
      </c>
    </row>
    <row r="736" spans="1:2" hidden="1">
      <c r="A736" s="199">
        <v>2292101</v>
      </c>
      <c r="B736" s="199" t="s">
        <v>976</v>
      </c>
    </row>
    <row r="737" spans="1:2" hidden="1">
      <c r="A737" s="199">
        <v>2292102</v>
      </c>
      <c r="B737" s="199" t="s">
        <v>977</v>
      </c>
    </row>
    <row r="738" spans="1:2" hidden="1">
      <c r="A738" s="199">
        <v>2311101</v>
      </c>
      <c r="B738" s="199" t="s">
        <v>628</v>
      </c>
    </row>
    <row r="739" spans="1:2" hidden="1">
      <c r="A739" s="199">
        <v>3111201</v>
      </c>
      <c r="B739" s="199" t="s">
        <v>978</v>
      </c>
    </row>
    <row r="740" spans="1:2" hidden="1">
      <c r="A740" s="199">
        <v>3111202</v>
      </c>
      <c r="B740" s="199" t="s">
        <v>979</v>
      </c>
    </row>
    <row r="741" spans="1:2" hidden="1">
      <c r="A741" s="199">
        <v>3111203</v>
      </c>
      <c r="B741" s="199" t="s">
        <v>980</v>
      </c>
    </row>
    <row r="742" spans="1:2" hidden="1">
      <c r="A742" s="199">
        <v>3111299</v>
      </c>
      <c r="B742" s="199" t="s">
        <v>981</v>
      </c>
    </row>
    <row r="743" spans="1:2" hidden="1">
      <c r="A743" s="199">
        <v>3121101</v>
      </c>
      <c r="B743" s="199" t="s">
        <v>982</v>
      </c>
    </row>
    <row r="744" spans="1:2" hidden="1">
      <c r="A744" s="199">
        <v>3121102</v>
      </c>
      <c r="B744" s="199" t="s">
        <v>983</v>
      </c>
    </row>
    <row r="745" spans="1:2" hidden="1">
      <c r="A745" s="199">
        <v>3141101</v>
      </c>
      <c r="B745" s="199" t="s">
        <v>984</v>
      </c>
    </row>
    <row r="746" spans="1:2" hidden="1">
      <c r="A746" s="199">
        <v>3151101</v>
      </c>
      <c r="B746" s="199" t="s">
        <v>985</v>
      </c>
    </row>
    <row r="747" spans="1:2" hidden="1">
      <c r="A747" s="199">
        <v>3161101</v>
      </c>
      <c r="B747" s="199" t="s">
        <v>986</v>
      </c>
    </row>
    <row r="748" spans="1:2" hidden="1">
      <c r="A748" s="199">
        <v>3191101</v>
      </c>
      <c r="B748" s="199" t="s">
        <v>987</v>
      </c>
    </row>
    <row r="749" spans="1:2" hidden="1">
      <c r="A749" s="199">
        <v>3191201</v>
      </c>
      <c r="B749" s="199" t="s">
        <v>988</v>
      </c>
    </row>
    <row r="750" spans="1:2" hidden="1">
      <c r="A750" s="199">
        <v>3191202</v>
      </c>
      <c r="B750" s="199" t="s">
        <v>989</v>
      </c>
    </row>
    <row r="751" spans="1:2" hidden="1">
      <c r="A751" s="199">
        <v>3191301</v>
      </c>
      <c r="B751" s="199" t="s">
        <v>990</v>
      </c>
    </row>
    <row r="752" spans="1:2" hidden="1">
      <c r="A752" s="199">
        <v>3191401</v>
      </c>
      <c r="B752" s="199" t="s">
        <v>991</v>
      </c>
    </row>
    <row r="753" spans="1:2" hidden="1">
      <c r="A753" s="199">
        <v>3211101</v>
      </c>
      <c r="B753" s="199" t="s">
        <v>992</v>
      </c>
    </row>
    <row r="754" spans="1:2" hidden="1">
      <c r="A754" s="199">
        <v>4113101</v>
      </c>
      <c r="B754" s="199" t="s">
        <v>993</v>
      </c>
    </row>
    <row r="755" spans="1:2" hidden="1">
      <c r="A755" s="199">
        <v>4116101</v>
      </c>
      <c r="B755" s="199" t="s">
        <v>994</v>
      </c>
    </row>
    <row r="756" spans="1:2" hidden="1">
      <c r="A756" s="199">
        <v>4117301</v>
      </c>
      <c r="B756" s="199" t="s">
        <v>995</v>
      </c>
    </row>
    <row r="757" spans="1:2" hidden="1">
      <c r="A757" s="199">
        <v>4118101</v>
      </c>
      <c r="B757" s="199" t="s">
        <v>996</v>
      </c>
    </row>
    <row r="758" spans="1:2" hidden="1">
      <c r="A758" s="199">
        <v>4118102</v>
      </c>
      <c r="B758" s="199" t="s">
        <v>997</v>
      </c>
    </row>
    <row r="759" spans="1:2" hidden="1">
      <c r="A759" s="199">
        <v>4118301</v>
      </c>
      <c r="B759" s="199" t="s">
        <v>998</v>
      </c>
    </row>
    <row r="760" spans="1:2" hidden="1">
      <c r="A760" s="199">
        <v>4118401</v>
      </c>
      <c r="B760" s="199" t="s">
        <v>999</v>
      </c>
    </row>
    <row r="761" spans="1:2" hidden="1">
      <c r="A761" s="199">
        <v>4118402</v>
      </c>
      <c r="B761" s="199" t="s">
        <v>1000</v>
      </c>
    </row>
    <row r="762" spans="1:2" hidden="1">
      <c r="A762" s="199">
        <v>4121101</v>
      </c>
      <c r="B762" s="199" t="s">
        <v>1001</v>
      </c>
    </row>
    <row r="763" spans="1:2" hidden="1">
      <c r="A763" s="199">
        <v>4126101</v>
      </c>
      <c r="B763" s="199" t="s">
        <v>1002</v>
      </c>
    </row>
    <row r="764" spans="1:2" hidden="1">
      <c r="A764" s="199">
        <v>4126301</v>
      </c>
      <c r="B764" s="199" t="s">
        <v>1003</v>
      </c>
    </row>
    <row r="765" spans="1:2" hidden="1">
      <c r="A765" s="199">
        <v>4311101</v>
      </c>
      <c r="B765" s="199" t="s">
        <v>1004</v>
      </c>
    </row>
    <row r="766" spans="1:2" hidden="1">
      <c r="A766" s="199">
        <v>4311102</v>
      </c>
      <c r="B766" s="199" t="s">
        <v>1005</v>
      </c>
    </row>
    <row r="767" spans="1:2" hidden="1">
      <c r="A767" s="199">
        <v>4311103</v>
      </c>
      <c r="B767" s="199" t="s">
        <v>1006</v>
      </c>
    </row>
    <row r="768" spans="1:2" hidden="1">
      <c r="A768" s="199">
        <v>4311104</v>
      </c>
      <c r="B768" s="199" t="s">
        <v>1007</v>
      </c>
    </row>
    <row r="769" spans="1:2" hidden="1">
      <c r="A769" s="199">
        <v>4311105</v>
      </c>
      <c r="B769" s="199" t="s">
        <v>1008</v>
      </c>
    </row>
    <row r="770" spans="1:2" hidden="1">
      <c r="A770" s="199">
        <v>4311106</v>
      </c>
      <c r="B770" s="199" t="s">
        <v>1009</v>
      </c>
    </row>
    <row r="771" spans="1:2" hidden="1">
      <c r="A771" s="199">
        <v>4321101</v>
      </c>
      <c r="B771" s="199" t="s">
        <v>1010</v>
      </c>
    </row>
    <row r="772" spans="1:2" hidden="1">
      <c r="A772" s="199">
        <v>4331101</v>
      </c>
      <c r="B772" s="199" t="s">
        <v>1011</v>
      </c>
    </row>
    <row r="773" spans="1:2" hidden="1">
      <c r="A773" s="199">
        <v>4331104</v>
      </c>
      <c r="B773" s="199" t="s">
        <v>1012</v>
      </c>
    </row>
    <row r="774" spans="1:2" hidden="1">
      <c r="A774" s="199">
        <v>4331105</v>
      </c>
      <c r="B774" s="199" t="s">
        <v>1013</v>
      </c>
    </row>
    <row r="775" spans="1:2" hidden="1">
      <c r="A775" s="199">
        <v>4331106</v>
      </c>
      <c r="B775" s="199" t="s">
        <v>1014</v>
      </c>
    </row>
    <row r="776" spans="1:2" hidden="1">
      <c r="A776" s="199">
        <v>4511101</v>
      </c>
      <c r="B776" s="199" t="s">
        <v>1015</v>
      </c>
    </row>
    <row r="777" spans="1:2" hidden="1">
      <c r="A777" s="199">
        <v>4511102</v>
      </c>
      <c r="B777" s="199" t="s">
        <v>1016</v>
      </c>
    </row>
    <row r="778" spans="1:2" hidden="1">
      <c r="A778" s="199">
        <v>4511103</v>
      </c>
      <c r="B778" s="199" t="s">
        <v>1017</v>
      </c>
    </row>
    <row r="779" spans="1:2" hidden="1">
      <c r="A779" s="199">
        <v>4511104</v>
      </c>
      <c r="B779" s="199" t="s">
        <v>1018</v>
      </c>
    </row>
    <row r="780" spans="1:2" hidden="1">
      <c r="A780" s="199">
        <v>6111101</v>
      </c>
      <c r="B780" s="199" t="s">
        <v>1019</v>
      </c>
    </row>
    <row r="781" spans="1:2" hidden="1">
      <c r="A781" s="199">
        <v>6111102</v>
      </c>
      <c r="B781" s="199" t="s">
        <v>1020</v>
      </c>
    </row>
    <row r="782" spans="1:2" hidden="1">
      <c r="A782" s="199">
        <v>6111201</v>
      </c>
      <c r="B782" s="199" t="s">
        <v>1021</v>
      </c>
    </row>
    <row r="783" spans="1:2" hidden="1">
      <c r="A783" s="199">
        <v>6111202</v>
      </c>
      <c r="B783" s="199" t="s">
        <v>1022</v>
      </c>
    </row>
    <row r="784" spans="1:2" hidden="1">
      <c r="A784" s="199">
        <v>6111901</v>
      </c>
      <c r="B784" s="199" t="s">
        <v>1023</v>
      </c>
    </row>
    <row r="785" spans="1:2" hidden="1">
      <c r="A785" s="199">
        <v>6122101</v>
      </c>
      <c r="B785" s="199" t="s">
        <v>1024</v>
      </c>
    </row>
    <row r="786" spans="1:2" hidden="1">
      <c r="A786" s="199">
        <v>6122102</v>
      </c>
      <c r="B786" s="199" t="s">
        <v>1025</v>
      </c>
    </row>
    <row r="787" spans="1:2" hidden="1">
      <c r="A787" s="199">
        <v>6122103</v>
      </c>
      <c r="B787" s="199" t="s">
        <v>1026</v>
      </c>
    </row>
    <row r="788" spans="1:2" hidden="1">
      <c r="A788" s="199">
        <v>6122104</v>
      </c>
      <c r="B788" s="199" t="s">
        <v>1027</v>
      </c>
    </row>
    <row r="789" spans="1:2" hidden="1">
      <c r="A789" s="199">
        <v>6122105</v>
      </c>
      <c r="B789" s="199" t="s">
        <v>1028</v>
      </c>
    </row>
    <row r="790" spans="1:2" hidden="1">
      <c r="A790" s="199">
        <v>6122106</v>
      </c>
      <c r="B790" s="199" t="s">
        <v>1029</v>
      </c>
    </row>
    <row r="791" spans="1:2" hidden="1">
      <c r="A791" s="199">
        <v>6122107</v>
      </c>
      <c r="B791" s="199" t="s">
        <v>1030</v>
      </c>
    </row>
    <row r="792" spans="1:2" hidden="1">
      <c r="A792" s="199">
        <v>6122108</v>
      </c>
      <c r="B792" s="199" t="s">
        <v>1031</v>
      </c>
    </row>
    <row r="793" spans="1:2" hidden="1">
      <c r="A793" s="199">
        <v>6122109</v>
      </c>
      <c r="B793" s="199" t="s">
        <v>1032</v>
      </c>
    </row>
    <row r="794" spans="1:2" hidden="1">
      <c r="A794" s="199">
        <v>6122110</v>
      </c>
      <c r="B794" s="199" t="s">
        <v>1033</v>
      </c>
    </row>
    <row r="795" spans="1:2" hidden="1">
      <c r="A795" s="199">
        <v>6122111</v>
      </c>
      <c r="B795" s="199" t="s">
        <v>1034</v>
      </c>
    </row>
    <row r="796" spans="1:2" hidden="1">
      <c r="A796" s="199">
        <v>6122112</v>
      </c>
      <c r="B796" s="199" t="s">
        <v>1035</v>
      </c>
    </row>
    <row r="797" spans="1:2" hidden="1">
      <c r="A797" s="199">
        <v>6122113</v>
      </c>
      <c r="B797" s="199" t="s">
        <v>1036</v>
      </c>
    </row>
    <row r="798" spans="1:2" hidden="1">
      <c r="A798" s="199">
        <v>6122114</v>
      </c>
      <c r="B798" s="199" t="s">
        <v>1037</v>
      </c>
    </row>
    <row r="799" spans="1:2" hidden="1">
      <c r="A799" s="199">
        <v>6122115</v>
      </c>
      <c r="B799" s="199" t="s">
        <v>1038</v>
      </c>
    </row>
    <row r="800" spans="1:2" hidden="1">
      <c r="A800" s="199">
        <v>6122116</v>
      </c>
      <c r="B800" s="199" t="s">
        <v>1039</v>
      </c>
    </row>
    <row r="801" spans="1:2" hidden="1">
      <c r="A801" s="199">
        <v>6122117</v>
      </c>
      <c r="B801" s="199" t="s">
        <v>1040</v>
      </c>
    </row>
    <row r="802" spans="1:2" hidden="1">
      <c r="A802" s="199">
        <v>6122118</v>
      </c>
      <c r="B802" s="199" t="s">
        <v>1041</v>
      </c>
    </row>
    <row r="803" spans="1:2" hidden="1">
      <c r="A803" s="199">
        <v>6122199</v>
      </c>
      <c r="B803" s="199" t="s">
        <v>1042</v>
      </c>
    </row>
    <row r="804" spans="1:2" hidden="1">
      <c r="A804" s="199">
        <v>6122201</v>
      </c>
      <c r="B804" s="199" t="s">
        <v>1043</v>
      </c>
    </row>
    <row r="805" spans="1:2" hidden="1">
      <c r="A805" s="199">
        <v>6122901</v>
      </c>
      <c r="B805" s="199" t="s">
        <v>1044</v>
      </c>
    </row>
    <row r="806" spans="1:2" hidden="1">
      <c r="A806" s="199">
        <v>6133101</v>
      </c>
      <c r="B806" s="199" t="s">
        <v>1045</v>
      </c>
    </row>
    <row r="807" spans="1:2" hidden="1">
      <c r="A807" s="199">
        <v>6133102</v>
      </c>
      <c r="B807" s="199" t="s">
        <v>995</v>
      </c>
    </row>
    <row r="808" spans="1:2" hidden="1">
      <c r="A808" s="199">
        <v>6133103</v>
      </c>
      <c r="B808" s="199" t="s">
        <v>998</v>
      </c>
    </row>
    <row r="809" spans="1:2" hidden="1">
      <c r="A809" s="199">
        <v>6133104</v>
      </c>
      <c r="B809" s="199" t="s">
        <v>1046</v>
      </c>
    </row>
    <row r="810" spans="1:2" hidden="1">
      <c r="A810" s="199">
        <v>6133201</v>
      </c>
      <c r="B810" s="199" t="s">
        <v>1047</v>
      </c>
    </row>
    <row r="811" spans="1:2" hidden="1">
      <c r="A811" s="199">
        <v>6133202</v>
      </c>
      <c r="B811" s="199" t="s">
        <v>1048</v>
      </c>
    </row>
    <row r="812" spans="1:2" hidden="1">
      <c r="A812" s="199">
        <v>6133901</v>
      </c>
      <c r="B812" s="199" t="s">
        <v>1049</v>
      </c>
    </row>
    <row r="813" spans="1:2" hidden="1">
      <c r="A813" s="199">
        <v>6211301</v>
      </c>
      <c r="B813" s="199" t="s">
        <v>242</v>
      </c>
    </row>
    <row r="814" spans="1:2" hidden="1">
      <c r="A814" s="199">
        <v>6211302</v>
      </c>
      <c r="B814" s="199" t="s">
        <v>1050</v>
      </c>
    </row>
    <row r="815" spans="1:2" hidden="1">
      <c r="A815" s="199">
        <v>6211303</v>
      </c>
      <c r="B815" s="199" t="s">
        <v>1051</v>
      </c>
    </row>
    <row r="816" spans="1:2" hidden="1">
      <c r="A816" s="199">
        <v>6211401</v>
      </c>
      <c r="B816" s="199" t="s">
        <v>1052</v>
      </c>
    </row>
    <row r="817" spans="1:2" hidden="1">
      <c r="A817" s="199">
        <v>6211402</v>
      </c>
      <c r="B817" s="199" t="s">
        <v>1053</v>
      </c>
    </row>
    <row r="818" spans="1:2" hidden="1">
      <c r="A818" s="199">
        <v>6211403</v>
      </c>
      <c r="B818" s="199" t="s">
        <v>1054</v>
      </c>
    </row>
    <row r="819" spans="1:2" hidden="1">
      <c r="A819" s="199">
        <v>6211501</v>
      </c>
      <c r="B819" s="199" t="s">
        <v>1055</v>
      </c>
    </row>
    <row r="820" spans="1:2" hidden="1">
      <c r="A820" s="199">
        <v>6211502</v>
      </c>
      <c r="B820" s="199" t="s">
        <v>1056</v>
      </c>
    </row>
    <row r="821" spans="1:2" hidden="1">
      <c r="A821" s="199">
        <v>6211503</v>
      </c>
      <c r="B821" s="199" t="s">
        <v>1057</v>
      </c>
    </row>
    <row r="822" spans="1:2" hidden="1">
      <c r="A822" s="199">
        <v>6211504</v>
      </c>
      <c r="B822" s="199" t="s">
        <v>1058</v>
      </c>
    </row>
    <row r="823" spans="1:2" hidden="1">
      <c r="A823" s="199">
        <v>6211505</v>
      </c>
      <c r="B823" s="199" t="s">
        <v>1059</v>
      </c>
    </row>
    <row r="824" spans="1:2" hidden="1">
      <c r="A824" s="199">
        <v>6211506</v>
      </c>
      <c r="B824" s="199" t="s">
        <v>1060</v>
      </c>
    </row>
    <row r="825" spans="1:2" hidden="1">
      <c r="A825" s="199">
        <v>6211507</v>
      </c>
      <c r="B825" s="199" t="s">
        <v>1061</v>
      </c>
    </row>
    <row r="826" spans="1:2" hidden="1">
      <c r="A826" s="199">
        <v>6211508</v>
      </c>
      <c r="B826" s="199" t="s">
        <v>1062</v>
      </c>
    </row>
    <row r="827" spans="1:2" hidden="1">
      <c r="A827" s="199">
        <v>6211509</v>
      </c>
      <c r="B827" s="199" t="s">
        <v>1063</v>
      </c>
    </row>
    <row r="828" spans="1:2" hidden="1">
      <c r="A828" s="199">
        <v>6211521</v>
      </c>
      <c r="B828" s="199" t="s">
        <v>1064</v>
      </c>
    </row>
    <row r="829" spans="1:2" hidden="1">
      <c r="A829" s="199">
        <v>6211599</v>
      </c>
      <c r="B829" s="199" t="s">
        <v>1065</v>
      </c>
    </row>
    <row r="830" spans="1:2" hidden="1">
      <c r="A830" s="199">
        <v>6211699</v>
      </c>
      <c r="B830" s="199" t="s">
        <v>1066</v>
      </c>
    </row>
    <row r="831" spans="1:2" hidden="1">
      <c r="A831" s="199">
        <v>6211799</v>
      </c>
      <c r="B831" s="199" t="s">
        <v>1067</v>
      </c>
    </row>
    <row r="832" spans="1:2" hidden="1">
      <c r="A832" s="199">
        <v>6211891</v>
      </c>
      <c r="B832" s="199" t="s">
        <v>1068</v>
      </c>
    </row>
    <row r="833" spans="1:2" hidden="1">
      <c r="A833" s="199">
        <v>6211892</v>
      </c>
      <c r="B833" s="199" t="s">
        <v>1069</v>
      </c>
    </row>
    <row r="834" spans="1:2" hidden="1">
      <c r="A834" s="199">
        <v>6211893</v>
      </c>
      <c r="B834" s="199" t="s">
        <v>1070</v>
      </c>
    </row>
    <row r="835" spans="1:2" hidden="1">
      <c r="A835" s="199">
        <v>6211894</v>
      </c>
      <c r="B835" s="199" t="s">
        <v>1071</v>
      </c>
    </row>
    <row r="836" spans="1:2" hidden="1">
      <c r="A836" s="199">
        <v>6211899</v>
      </c>
      <c r="B836" s="199" t="s">
        <v>1072</v>
      </c>
    </row>
    <row r="837" spans="1:2" hidden="1">
      <c r="A837" s="199">
        <v>6222101</v>
      </c>
      <c r="B837" s="199" t="s">
        <v>1073</v>
      </c>
    </row>
    <row r="838" spans="1:2" hidden="1">
      <c r="A838" s="199">
        <v>6222102</v>
      </c>
      <c r="B838" s="199" t="s">
        <v>1074</v>
      </c>
    </row>
    <row r="839" spans="1:2" hidden="1">
      <c r="A839" s="199">
        <v>6222103</v>
      </c>
      <c r="B839" s="199" t="s">
        <v>1075</v>
      </c>
    </row>
    <row r="840" spans="1:2" hidden="1">
      <c r="A840" s="199">
        <v>6222104</v>
      </c>
      <c r="B840" s="199" t="s">
        <v>1076</v>
      </c>
    </row>
    <row r="841" spans="1:2" hidden="1">
      <c r="A841" s="199">
        <v>6222105</v>
      </c>
      <c r="B841" s="199" t="s">
        <v>1077</v>
      </c>
    </row>
    <row r="842" spans="1:2" hidden="1">
      <c r="A842" s="199">
        <v>6222106</v>
      </c>
      <c r="B842" s="199" t="s">
        <v>1078</v>
      </c>
    </row>
    <row r="843" spans="1:2" hidden="1">
      <c r="A843" s="199">
        <v>6222107</v>
      </c>
      <c r="B843" s="199" t="s">
        <v>1079</v>
      </c>
    </row>
    <row r="844" spans="1:2" hidden="1">
      <c r="A844" s="199">
        <v>6222108</v>
      </c>
      <c r="B844" s="199" t="s">
        <v>1080</v>
      </c>
    </row>
    <row r="845" spans="1:2" hidden="1">
      <c r="A845" s="199">
        <v>6222109</v>
      </c>
      <c r="B845" s="199" t="s">
        <v>1081</v>
      </c>
    </row>
    <row r="846" spans="1:2" hidden="1">
      <c r="A846" s="199">
        <v>6222110</v>
      </c>
      <c r="B846" s="199" t="s">
        <v>1082</v>
      </c>
    </row>
    <row r="847" spans="1:2" hidden="1">
      <c r="A847" s="199">
        <v>6222111</v>
      </c>
      <c r="B847" s="199" t="s">
        <v>1083</v>
      </c>
    </row>
    <row r="848" spans="1:2" hidden="1">
      <c r="A848" s="199">
        <v>6222112</v>
      </c>
      <c r="B848" s="199" t="s">
        <v>1084</v>
      </c>
    </row>
    <row r="849" spans="1:2" hidden="1">
      <c r="A849" s="199">
        <v>6222113</v>
      </c>
      <c r="B849" s="199" t="s">
        <v>1085</v>
      </c>
    </row>
    <row r="850" spans="1:2" hidden="1">
      <c r="A850" s="199">
        <v>6222114</v>
      </c>
      <c r="B850" s="199" t="s">
        <v>1086</v>
      </c>
    </row>
    <row r="851" spans="1:2" hidden="1">
      <c r="A851" s="199">
        <v>6222115</v>
      </c>
      <c r="B851" s="199" t="s">
        <v>1087</v>
      </c>
    </row>
    <row r="852" spans="1:2" hidden="1">
      <c r="A852" s="199">
        <v>6222116</v>
      </c>
      <c r="B852" s="199" t="s">
        <v>1088</v>
      </c>
    </row>
    <row r="853" spans="1:2" hidden="1">
      <c r="A853" s="199">
        <v>6222117</v>
      </c>
      <c r="B853" s="199" t="s">
        <v>1089</v>
      </c>
    </row>
    <row r="854" spans="1:2" hidden="1">
      <c r="A854" s="199">
        <v>6222118</v>
      </c>
      <c r="B854" s="199" t="s">
        <v>1090</v>
      </c>
    </row>
    <row r="855" spans="1:2" hidden="1">
      <c r="A855" s="199">
        <v>6222199</v>
      </c>
      <c r="B855" s="199" t="s">
        <v>1091</v>
      </c>
    </row>
    <row r="856" spans="1:2" hidden="1">
      <c r="A856" s="199">
        <v>6222201</v>
      </c>
      <c r="B856" s="199" t="s">
        <v>1092</v>
      </c>
    </row>
    <row r="857" spans="1:2" hidden="1">
      <c r="A857" s="199">
        <v>6222401</v>
      </c>
      <c r="B857" s="199" t="s">
        <v>1093</v>
      </c>
    </row>
    <row r="858" spans="1:2" hidden="1">
      <c r="A858" s="199">
        <v>6222402</v>
      </c>
      <c r="B858" s="199" t="s">
        <v>1094</v>
      </c>
    </row>
    <row r="859" spans="1:2" hidden="1">
      <c r="A859" s="199">
        <v>6222403</v>
      </c>
      <c r="B859" s="199" t="s">
        <v>1095</v>
      </c>
    </row>
    <row r="860" spans="1:2" hidden="1">
      <c r="A860" s="199">
        <v>6222404</v>
      </c>
      <c r="B860" s="199" t="s">
        <v>1096</v>
      </c>
    </row>
    <row r="861" spans="1:2" hidden="1">
      <c r="A861" s="199">
        <v>6222405</v>
      </c>
      <c r="B861" s="199" t="s">
        <v>1097</v>
      </c>
    </row>
    <row r="862" spans="1:2" hidden="1">
      <c r="A862" s="199">
        <v>6222406</v>
      </c>
      <c r="B862" s="199" t="s">
        <v>1098</v>
      </c>
    </row>
    <row r="863" spans="1:2" hidden="1">
      <c r="A863" s="199">
        <v>6222499</v>
      </c>
      <c r="B863" s="199" t="s">
        <v>1099</v>
      </c>
    </row>
    <row r="864" spans="1:2" hidden="1">
      <c r="A864" s="199">
        <v>6222501</v>
      </c>
      <c r="B864" s="199" t="s">
        <v>1100</v>
      </c>
    </row>
    <row r="865" spans="1:2" hidden="1">
      <c r="A865" s="199">
        <v>6222599</v>
      </c>
      <c r="B865" s="199" t="s">
        <v>1101</v>
      </c>
    </row>
    <row r="866" spans="1:2">
      <c r="A866" s="199">
        <v>6244101</v>
      </c>
      <c r="B866" s="199" t="s">
        <v>1102</v>
      </c>
    </row>
    <row r="867" spans="1:2">
      <c r="A867" s="199">
        <v>6244102</v>
      </c>
      <c r="B867" s="199" t="s">
        <v>1103</v>
      </c>
    </row>
    <row r="868" spans="1:2">
      <c r="A868" s="199">
        <v>6244103</v>
      </c>
      <c r="B868" s="199" t="s">
        <v>1104</v>
      </c>
    </row>
    <row r="869" spans="1:2">
      <c r="A869" s="199">
        <v>6244104</v>
      </c>
      <c r="B869" s="199" t="s">
        <v>1105</v>
      </c>
    </row>
    <row r="870" spans="1:2">
      <c r="A870" s="199">
        <v>6244105</v>
      </c>
      <c r="B870" s="199" t="s">
        <v>1106</v>
      </c>
    </row>
    <row r="871" spans="1:2">
      <c r="A871" s="199">
        <v>6244106</v>
      </c>
      <c r="B871" s="199" t="s">
        <v>1107</v>
      </c>
    </row>
    <row r="872" spans="1:2">
      <c r="A872" s="199">
        <v>6244107</v>
      </c>
      <c r="B872" s="199" t="s">
        <v>1108</v>
      </c>
    </row>
    <row r="873" spans="1:2">
      <c r="A873" s="199">
        <v>6244108</v>
      </c>
      <c r="B873" s="199" t="s">
        <v>1109</v>
      </c>
    </row>
    <row r="874" spans="1:2">
      <c r="A874" s="199">
        <v>6244109</v>
      </c>
      <c r="B874" s="199" t="s">
        <v>1110</v>
      </c>
    </row>
    <row r="875" spans="1:2">
      <c r="A875" s="199">
        <v>6244110</v>
      </c>
      <c r="B875" s="199" t="s">
        <v>1111</v>
      </c>
    </row>
    <row r="876" spans="1:2">
      <c r="A876" s="199" t="s">
        <v>10028</v>
      </c>
      <c r="B876" s="199" t="s">
        <v>1112</v>
      </c>
    </row>
    <row r="877" spans="1:2" hidden="1">
      <c r="A877" s="199">
        <v>6244202</v>
      </c>
      <c r="B877" s="199" t="s">
        <v>1113</v>
      </c>
    </row>
    <row r="878" spans="1:2" hidden="1">
      <c r="A878" s="199">
        <v>6244203</v>
      </c>
      <c r="B878" s="199" t="s">
        <v>1114</v>
      </c>
    </row>
    <row r="879" spans="1:2" hidden="1">
      <c r="A879" s="199">
        <v>6244204</v>
      </c>
      <c r="B879" s="199" t="s">
        <v>1115</v>
      </c>
    </row>
    <row r="880" spans="1:2" hidden="1">
      <c r="A880" s="199">
        <v>6244205</v>
      </c>
      <c r="B880" s="199" t="s">
        <v>1116</v>
      </c>
    </row>
    <row r="881" spans="1:2" hidden="1">
      <c r="A881" s="199">
        <v>6244206</v>
      </c>
      <c r="B881" s="199" t="s">
        <v>1117</v>
      </c>
    </row>
    <row r="882" spans="1:2" hidden="1">
      <c r="A882" s="199">
        <v>6244207</v>
      </c>
      <c r="B882" s="199" t="s">
        <v>1118</v>
      </c>
    </row>
    <row r="883" spans="1:2" hidden="1">
      <c r="A883" s="199">
        <v>6244208</v>
      </c>
      <c r="B883" s="199" t="s">
        <v>1119</v>
      </c>
    </row>
    <row r="884" spans="1:2" hidden="1">
      <c r="A884" s="199">
        <v>6244209</v>
      </c>
      <c r="B884" s="199" t="s">
        <v>1120</v>
      </c>
    </row>
    <row r="885" spans="1:2" hidden="1">
      <c r="A885" s="199">
        <v>6244210</v>
      </c>
      <c r="B885" s="199" t="s">
        <v>1121</v>
      </c>
    </row>
    <row r="886" spans="1:2" hidden="1">
      <c r="A886" s="199">
        <v>6244299</v>
      </c>
      <c r="B886" s="199" t="s">
        <v>1122</v>
      </c>
    </row>
    <row r="887" spans="1:2" hidden="1">
      <c r="A887" s="199">
        <v>6244301</v>
      </c>
      <c r="B887" s="199" t="s">
        <v>1123</v>
      </c>
    </row>
    <row r="888" spans="1:2" hidden="1">
      <c r="A888" s="199">
        <v>6244302</v>
      </c>
      <c r="B888" s="199" t="s">
        <v>1124</v>
      </c>
    </row>
    <row r="889" spans="1:2" hidden="1">
      <c r="A889" s="199">
        <v>6244303</v>
      </c>
      <c r="B889" s="199" t="s">
        <v>1125</v>
      </c>
    </row>
    <row r="890" spans="1:2" hidden="1">
      <c r="A890" s="199">
        <v>6244399</v>
      </c>
      <c r="B890" s="199" t="s">
        <v>1126</v>
      </c>
    </row>
    <row r="891" spans="1:2" hidden="1">
      <c r="A891" s="199">
        <v>6255101</v>
      </c>
      <c r="B891" s="199" t="s">
        <v>1127</v>
      </c>
    </row>
    <row r="892" spans="1:2" hidden="1">
      <c r="A892" s="199">
        <v>6255102</v>
      </c>
      <c r="B892" s="199" t="s">
        <v>1128</v>
      </c>
    </row>
    <row r="893" spans="1:2" hidden="1">
      <c r="A893" s="199">
        <v>6255103</v>
      </c>
      <c r="B893" s="199" t="s">
        <v>1129</v>
      </c>
    </row>
    <row r="894" spans="1:2" hidden="1">
      <c r="A894" s="199">
        <v>6255104</v>
      </c>
      <c r="B894" s="199" t="s">
        <v>1130</v>
      </c>
    </row>
    <row r="895" spans="1:2" hidden="1">
      <c r="A895" s="199">
        <v>6255105</v>
      </c>
      <c r="B895" s="199" t="s">
        <v>1131</v>
      </c>
    </row>
    <row r="896" spans="1:2" hidden="1">
      <c r="A896" s="199">
        <v>6255106</v>
      </c>
      <c r="B896" s="199" t="s">
        <v>1132</v>
      </c>
    </row>
    <row r="897" spans="1:2" hidden="1">
      <c r="A897" s="199">
        <v>6255107</v>
      </c>
      <c r="B897" s="199" t="s">
        <v>1133</v>
      </c>
    </row>
    <row r="898" spans="1:2" hidden="1">
      <c r="A898" s="199">
        <v>6255199</v>
      </c>
      <c r="B898" s="199" t="s">
        <v>1134</v>
      </c>
    </row>
    <row r="899" spans="1:2" hidden="1">
      <c r="A899" s="199">
        <v>6255202</v>
      </c>
      <c r="B899" s="199" t="s">
        <v>1135</v>
      </c>
    </row>
    <row r="900" spans="1:2" hidden="1">
      <c r="A900" s="199">
        <v>6255203</v>
      </c>
      <c r="B900" s="199" t="s">
        <v>1136</v>
      </c>
    </row>
    <row r="901" spans="1:2" hidden="1">
      <c r="A901" s="199">
        <v>6255204</v>
      </c>
      <c r="B901" s="199" t="s">
        <v>1137</v>
      </c>
    </row>
    <row r="902" spans="1:2" hidden="1">
      <c r="A902" s="199">
        <v>6255205</v>
      </c>
      <c r="B902" s="199" t="s">
        <v>1138</v>
      </c>
    </row>
    <row r="903" spans="1:2" hidden="1">
      <c r="A903" s="199">
        <v>6255206</v>
      </c>
      <c r="B903" s="199" t="s">
        <v>1139</v>
      </c>
    </row>
    <row r="904" spans="1:2" hidden="1">
      <c r="A904" s="199">
        <v>6255207</v>
      </c>
      <c r="B904" s="199" t="s">
        <v>1140</v>
      </c>
    </row>
    <row r="905" spans="1:2" hidden="1">
      <c r="A905" s="199">
        <v>6255299</v>
      </c>
      <c r="B905" s="199" t="s">
        <v>1141</v>
      </c>
    </row>
    <row r="906" spans="1:2" hidden="1">
      <c r="A906" s="199">
        <v>6255301</v>
      </c>
      <c r="B906" s="199" t="s">
        <v>1142</v>
      </c>
    </row>
    <row r="907" spans="1:2" hidden="1">
      <c r="A907" s="199">
        <v>6255302</v>
      </c>
      <c r="B907" s="199" t="s">
        <v>1143</v>
      </c>
    </row>
    <row r="908" spans="1:2" hidden="1">
      <c r="A908" s="199">
        <v>6255303</v>
      </c>
      <c r="B908" s="199" t="s">
        <v>1144</v>
      </c>
    </row>
    <row r="909" spans="1:2" hidden="1">
      <c r="A909" s="199">
        <v>6255304</v>
      </c>
      <c r="B909" s="199" t="s">
        <v>1145</v>
      </c>
    </row>
    <row r="910" spans="1:2" hidden="1">
      <c r="A910" s="199">
        <v>6255399</v>
      </c>
      <c r="B910" s="199" t="s">
        <v>1146</v>
      </c>
    </row>
    <row r="911" spans="1:2" hidden="1">
      <c r="A911" s="199">
        <v>6255601</v>
      </c>
      <c r="B911" s="199" t="s">
        <v>1147</v>
      </c>
    </row>
    <row r="912" spans="1:2" hidden="1">
      <c r="A912" s="199">
        <v>6255602</v>
      </c>
      <c r="B912" s="199" t="s">
        <v>1148</v>
      </c>
    </row>
    <row r="913" spans="1:2" hidden="1">
      <c r="A913" s="199">
        <v>6255603</v>
      </c>
      <c r="B913" s="199" t="s">
        <v>1149</v>
      </c>
    </row>
    <row r="914" spans="1:2" hidden="1">
      <c r="A914" s="199">
        <v>6255604</v>
      </c>
      <c r="B914" s="199" t="s">
        <v>1150</v>
      </c>
    </row>
    <row r="915" spans="1:2" hidden="1">
      <c r="A915" s="199">
        <v>6255605</v>
      </c>
      <c r="B915" s="199" t="s">
        <v>1151</v>
      </c>
    </row>
    <row r="916" spans="1:2" hidden="1">
      <c r="A916" s="199">
        <v>6255699</v>
      </c>
      <c r="B916" s="199" t="s">
        <v>1152</v>
      </c>
    </row>
    <row r="917" spans="1:2" hidden="1">
      <c r="A917" s="199">
        <v>6266104</v>
      </c>
      <c r="B917" s="199" t="s">
        <v>1153</v>
      </c>
    </row>
    <row r="918" spans="1:2" hidden="1">
      <c r="A918" s="199">
        <v>6266105</v>
      </c>
      <c r="B918" s="199" t="s">
        <v>1154</v>
      </c>
    </row>
    <row r="919" spans="1:2" hidden="1">
      <c r="A919" s="199">
        <v>6266106</v>
      </c>
      <c r="B919" s="199" t="s">
        <v>1155</v>
      </c>
    </row>
    <row r="920" spans="1:2" hidden="1">
      <c r="A920" s="199">
        <v>6266108</v>
      </c>
      <c r="B920" s="199" t="s">
        <v>1156</v>
      </c>
    </row>
    <row r="921" spans="1:2" hidden="1">
      <c r="A921" s="199">
        <v>6266202</v>
      </c>
      <c r="B921" s="199" t="s">
        <v>1157</v>
      </c>
    </row>
    <row r="922" spans="1:2" hidden="1">
      <c r="A922" s="199">
        <v>6266203</v>
      </c>
      <c r="B922" s="199" t="s">
        <v>1158</v>
      </c>
    </row>
    <row r="923" spans="1:2" hidden="1">
      <c r="A923" s="199">
        <v>6266204</v>
      </c>
      <c r="B923" s="199" t="s">
        <v>1159</v>
      </c>
    </row>
    <row r="924" spans="1:2" hidden="1">
      <c r="A924" s="199">
        <v>6266205</v>
      </c>
      <c r="B924" s="199" t="s">
        <v>1160</v>
      </c>
    </row>
    <row r="925" spans="1:2" hidden="1">
      <c r="A925" s="199">
        <v>6266206</v>
      </c>
      <c r="B925" s="199" t="s">
        <v>1161</v>
      </c>
    </row>
    <row r="926" spans="1:2" hidden="1">
      <c r="A926" s="199">
        <v>6266207</v>
      </c>
      <c r="B926" s="199" t="s">
        <v>1162</v>
      </c>
    </row>
    <row r="927" spans="1:2" hidden="1">
      <c r="A927" s="199">
        <v>6266208</v>
      </c>
      <c r="B927" s="199" t="s">
        <v>1163</v>
      </c>
    </row>
    <row r="928" spans="1:2" hidden="1">
      <c r="A928" s="199">
        <v>6266212</v>
      </c>
      <c r="B928" s="199" t="s">
        <v>1164</v>
      </c>
    </row>
    <row r="929" spans="1:2" hidden="1">
      <c r="A929" s="199">
        <v>6266213</v>
      </c>
      <c r="B929" s="199" t="s">
        <v>1165</v>
      </c>
    </row>
    <row r="930" spans="1:2" hidden="1">
      <c r="A930" s="199">
        <v>6266214</v>
      </c>
      <c r="B930" s="199" t="s">
        <v>1166</v>
      </c>
    </row>
    <row r="931" spans="1:2" hidden="1">
      <c r="A931" s="199">
        <v>6266215</v>
      </c>
      <c r="B931" s="199" t="s">
        <v>1167</v>
      </c>
    </row>
    <row r="932" spans="1:2" hidden="1">
      <c r="A932" s="199">
        <v>6266216</v>
      </c>
      <c r="B932" s="199" t="s">
        <v>1168</v>
      </c>
    </row>
    <row r="933" spans="1:2" hidden="1">
      <c r="A933" s="199">
        <v>6266217</v>
      </c>
      <c r="B933" s="199" t="s">
        <v>1169</v>
      </c>
    </row>
    <row r="934" spans="1:2" hidden="1">
      <c r="A934" s="199">
        <v>6266221</v>
      </c>
      <c r="B934" s="199" t="s">
        <v>1170</v>
      </c>
    </row>
    <row r="935" spans="1:2" hidden="1">
      <c r="A935" s="199">
        <v>6266299</v>
      </c>
      <c r="B935" s="199" t="s">
        <v>1171</v>
      </c>
    </row>
    <row r="936" spans="1:2" hidden="1">
      <c r="A936" s="199">
        <v>6266301</v>
      </c>
      <c r="B936" s="199" t="s">
        <v>1172</v>
      </c>
    </row>
    <row r="937" spans="1:2" hidden="1">
      <c r="A937" s="199">
        <v>6266302</v>
      </c>
      <c r="B937" s="199" t="s">
        <v>1173</v>
      </c>
    </row>
    <row r="938" spans="1:2" hidden="1">
      <c r="A938" s="199">
        <v>6266303</v>
      </c>
      <c r="B938" s="199" t="s">
        <v>1174</v>
      </c>
    </row>
    <row r="939" spans="1:2" hidden="1">
      <c r="A939" s="199">
        <v>6266304</v>
      </c>
      <c r="B939" s="199" t="s">
        <v>1175</v>
      </c>
    </row>
    <row r="940" spans="1:2" hidden="1">
      <c r="A940" s="199">
        <v>6266305</v>
      </c>
      <c r="B940" s="199" t="s">
        <v>1176</v>
      </c>
    </row>
    <row r="941" spans="1:2" hidden="1">
      <c r="A941" s="199">
        <v>6266306</v>
      </c>
      <c r="B941" s="199" t="s">
        <v>1177</v>
      </c>
    </row>
    <row r="942" spans="1:2" hidden="1">
      <c r="A942" s="199">
        <v>6266307</v>
      </c>
      <c r="B942" s="199" t="s">
        <v>1178</v>
      </c>
    </row>
    <row r="943" spans="1:2" hidden="1">
      <c r="A943" s="199">
        <v>6266308</v>
      </c>
      <c r="B943" s="199" t="s">
        <v>1179</v>
      </c>
    </row>
    <row r="944" spans="1:2" hidden="1">
      <c r="A944" s="199">
        <v>6266311</v>
      </c>
      <c r="B944" s="199" t="s">
        <v>1180</v>
      </c>
    </row>
    <row r="945" spans="1:2" hidden="1">
      <c r="A945" s="199">
        <v>6266321</v>
      </c>
      <c r="B945" s="199" t="s">
        <v>1181</v>
      </c>
    </row>
    <row r="946" spans="1:2" hidden="1">
      <c r="A946" s="199">
        <v>6266402</v>
      </c>
      <c r="B946" s="199" t="s">
        <v>1182</v>
      </c>
    </row>
    <row r="947" spans="1:2" hidden="1">
      <c r="A947" s="199">
        <v>6266404</v>
      </c>
      <c r="B947" s="199" t="s">
        <v>1183</v>
      </c>
    </row>
    <row r="948" spans="1:2" hidden="1">
      <c r="A948" s="199">
        <v>6266405</v>
      </c>
      <c r="B948" s="199" t="s">
        <v>1184</v>
      </c>
    </row>
    <row r="949" spans="1:2" hidden="1">
      <c r="A949" s="199">
        <v>6266407</v>
      </c>
      <c r="B949" s="199" t="s">
        <v>1185</v>
      </c>
    </row>
    <row r="950" spans="1:2" hidden="1">
      <c r="A950" s="199">
        <v>6266502</v>
      </c>
      <c r="B950" s="199" t="s">
        <v>1186</v>
      </c>
    </row>
    <row r="951" spans="1:2" hidden="1">
      <c r="A951" s="199">
        <v>6266507</v>
      </c>
      <c r="B951" s="199" t="s">
        <v>1187</v>
      </c>
    </row>
    <row r="952" spans="1:2" hidden="1">
      <c r="A952" s="199">
        <v>6266602</v>
      </c>
      <c r="B952" s="199" t="s">
        <v>1188</v>
      </c>
    </row>
    <row r="953" spans="1:2" hidden="1">
      <c r="A953" s="199">
        <v>6266603</v>
      </c>
      <c r="B953" s="199" t="s">
        <v>1189</v>
      </c>
    </row>
    <row r="954" spans="1:2" hidden="1">
      <c r="A954" s="199">
        <v>6266604</v>
      </c>
      <c r="B954" s="199" t="s">
        <v>1190</v>
      </c>
    </row>
    <row r="955" spans="1:2" hidden="1">
      <c r="A955" s="199">
        <v>6266605</v>
      </c>
      <c r="B955" s="199" t="s">
        <v>1191</v>
      </c>
    </row>
    <row r="956" spans="1:2" hidden="1">
      <c r="A956" s="199">
        <v>6266606</v>
      </c>
      <c r="B956" s="199" t="s">
        <v>1192</v>
      </c>
    </row>
    <row r="957" spans="1:2" hidden="1">
      <c r="A957" s="199">
        <v>6266607</v>
      </c>
      <c r="B957" s="199" t="s">
        <v>1193</v>
      </c>
    </row>
    <row r="958" spans="1:2" hidden="1">
      <c r="A958" s="199">
        <v>6266608</v>
      </c>
      <c r="B958" s="199" t="s">
        <v>1194</v>
      </c>
    </row>
    <row r="959" spans="1:2" hidden="1">
      <c r="A959" s="199">
        <v>6266609</v>
      </c>
      <c r="B959" s="199" t="s">
        <v>1195</v>
      </c>
    </row>
    <row r="960" spans="1:2" hidden="1">
      <c r="A960" s="199">
        <v>6266612</v>
      </c>
      <c r="B960" s="199" t="s">
        <v>1196</v>
      </c>
    </row>
    <row r="961" spans="1:2" hidden="1">
      <c r="A961" s="199">
        <v>6266613</v>
      </c>
      <c r="B961" s="199" t="s">
        <v>1197</v>
      </c>
    </row>
    <row r="962" spans="1:2" hidden="1">
      <c r="A962" s="199">
        <v>6266614</v>
      </c>
      <c r="B962" s="199" t="s">
        <v>1198</v>
      </c>
    </row>
    <row r="963" spans="1:2" hidden="1">
      <c r="A963" s="199">
        <v>6266615</v>
      </c>
      <c r="B963" s="199" t="s">
        <v>1199</v>
      </c>
    </row>
    <row r="964" spans="1:2" hidden="1">
      <c r="A964" s="199">
        <v>6266616</v>
      </c>
      <c r="B964" s="199" t="s">
        <v>1200</v>
      </c>
    </row>
    <row r="965" spans="1:2" hidden="1">
      <c r="A965" s="199">
        <v>6266617</v>
      </c>
      <c r="B965" s="199" t="s">
        <v>1201</v>
      </c>
    </row>
    <row r="966" spans="1:2" hidden="1">
      <c r="A966" s="199">
        <v>6266618</v>
      </c>
      <c r="B966" s="199" t="s">
        <v>1202</v>
      </c>
    </row>
    <row r="967" spans="1:2" hidden="1">
      <c r="A967" s="199">
        <v>6266694</v>
      </c>
      <c r="B967" s="199" t="s">
        <v>1203</v>
      </c>
    </row>
    <row r="968" spans="1:2" hidden="1">
      <c r="A968" s="199">
        <v>6266695</v>
      </c>
      <c r="B968" s="199" t="s">
        <v>1204</v>
      </c>
    </row>
    <row r="969" spans="1:2" hidden="1">
      <c r="A969" s="199">
        <v>6266697</v>
      </c>
      <c r="B969" s="199" t="s">
        <v>1205</v>
      </c>
    </row>
    <row r="970" spans="1:2" hidden="1">
      <c r="A970" s="199">
        <v>6266698</v>
      </c>
      <c r="B970" s="199" t="s">
        <v>1206</v>
      </c>
    </row>
    <row r="971" spans="1:2" hidden="1">
      <c r="A971" s="199">
        <v>6288201</v>
      </c>
      <c r="B971" s="199" t="s">
        <v>1207</v>
      </c>
    </row>
    <row r="972" spans="1:2" hidden="1">
      <c r="A972" s="199">
        <v>6288202</v>
      </c>
      <c r="B972" s="199" t="s">
        <v>1208</v>
      </c>
    </row>
    <row r="973" spans="1:2" hidden="1">
      <c r="A973" s="199">
        <v>6288301</v>
      </c>
      <c r="B973" s="199" t="s">
        <v>1209</v>
      </c>
    </row>
    <row r="974" spans="1:2" hidden="1">
      <c r="A974" s="199">
        <v>6288302</v>
      </c>
      <c r="B974" s="199" t="s">
        <v>1210</v>
      </c>
    </row>
    <row r="975" spans="1:2" hidden="1">
      <c r="A975" s="199">
        <v>6288303</v>
      </c>
      <c r="B975" s="199" t="s">
        <v>1211</v>
      </c>
    </row>
    <row r="976" spans="1:2" hidden="1">
      <c r="A976" s="199">
        <v>6288304</v>
      </c>
      <c r="B976" s="199" t="s">
        <v>1212</v>
      </c>
    </row>
    <row r="977" spans="1:2" hidden="1">
      <c r="A977" s="199">
        <v>6288305</v>
      </c>
      <c r="B977" s="199" t="s">
        <v>1213</v>
      </c>
    </row>
    <row r="978" spans="1:2" hidden="1">
      <c r="A978" s="199">
        <v>6288399</v>
      </c>
      <c r="B978" s="199" t="s">
        <v>1214</v>
      </c>
    </row>
    <row r="979" spans="1:2" hidden="1">
      <c r="A979" s="199">
        <v>6288401</v>
      </c>
      <c r="B979" s="199" t="s">
        <v>1215</v>
      </c>
    </row>
    <row r="980" spans="1:2" hidden="1">
      <c r="A980" s="199">
        <v>6288402</v>
      </c>
      <c r="B980" s="199" t="s">
        <v>1216</v>
      </c>
    </row>
    <row r="981" spans="1:2" hidden="1">
      <c r="A981" s="199">
        <v>6288403</v>
      </c>
      <c r="B981" s="199" t="s">
        <v>1217</v>
      </c>
    </row>
    <row r="982" spans="1:2" hidden="1">
      <c r="A982" s="199">
        <v>6288404</v>
      </c>
      <c r="B982" s="199" t="s">
        <v>1218</v>
      </c>
    </row>
    <row r="983" spans="1:2" hidden="1">
      <c r="A983" s="199">
        <v>6288901</v>
      </c>
      <c r="B983" s="199" t="s">
        <v>1219</v>
      </c>
    </row>
    <row r="984" spans="1:2" hidden="1">
      <c r="A984" s="199">
        <v>6288902</v>
      </c>
      <c r="B984" s="199" t="s">
        <v>1220</v>
      </c>
    </row>
    <row r="985" spans="1:2" hidden="1">
      <c r="A985" s="199">
        <v>6298101</v>
      </c>
      <c r="B985" s="199" t="s">
        <v>1221</v>
      </c>
    </row>
    <row r="986" spans="1:2" hidden="1">
      <c r="A986" s="199">
        <v>6299101</v>
      </c>
      <c r="B986" s="199" t="s">
        <v>1222</v>
      </c>
    </row>
    <row r="987" spans="1:2" hidden="1">
      <c r="A987" s="199">
        <v>6299201</v>
      </c>
      <c r="B987" s="199" t="s">
        <v>1223</v>
      </c>
    </row>
    <row r="988" spans="1:2" hidden="1">
      <c r="A988" s="199">
        <v>7122301</v>
      </c>
      <c r="B988" s="199" t="s">
        <v>1224</v>
      </c>
    </row>
    <row r="989" spans="1:2" hidden="1">
      <c r="A989" s="199">
        <v>7122302</v>
      </c>
      <c r="B989" s="199" t="s">
        <v>1225</v>
      </c>
    </row>
    <row r="990" spans="1:2" hidden="1">
      <c r="A990" s="199">
        <v>7122303</v>
      </c>
      <c r="B990" s="199" t="s">
        <v>1226</v>
      </c>
    </row>
    <row r="991" spans="1:2" hidden="1">
      <c r="A991" s="199">
        <v>7122304</v>
      </c>
      <c r="B991" s="199" t="s">
        <v>1227</v>
      </c>
    </row>
    <row r="992" spans="1:2" hidden="1">
      <c r="A992" s="199">
        <v>7122305</v>
      </c>
      <c r="B992" s="199" t="s">
        <v>1228</v>
      </c>
    </row>
    <row r="993" spans="1:2" hidden="1">
      <c r="A993" s="199">
        <v>7122306</v>
      </c>
      <c r="B993" s="199" t="s">
        <v>1229</v>
      </c>
    </row>
    <row r="994" spans="1:2" hidden="1">
      <c r="A994" s="199">
        <v>7122307</v>
      </c>
      <c r="B994" s="199" t="s">
        <v>1230</v>
      </c>
    </row>
    <row r="995" spans="1:2" hidden="1">
      <c r="A995" s="199">
        <v>7122308</v>
      </c>
      <c r="B995" s="199" t="s">
        <v>1231</v>
      </c>
    </row>
    <row r="996" spans="1:2" hidden="1">
      <c r="A996" s="199">
        <v>7122309</v>
      </c>
      <c r="B996" s="199" t="s">
        <v>1232</v>
      </c>
    </row>
    <row r="997" spans="1:2" hidden="1">
      <c r="A997" s="199">
        <v>7122311</v>
      </c>
      <c r="B997" s="199" t="s">
        <v>1233</v>
      </c>
    </row>
    <row r="998" spans="1:2" hidden="1">
      <c r="A998" s="199">
        <v>7122399</v>
      </c>
      <c r="B998" s="199" t="s">
        <v>1234</v>
      </c>
    </row>
    <row r="999" spans="1:2" hidden="1">
      <c r="A999" s="199">
        <v>7132201</v>
      </c>
      <c r="B999" s="199" t="s">
        <v>1235</v>
      </c>
    </row>
    <row r="1000" spans="1:2" hidden="1">
      <c r="A1000" s="199">
        <v>7132202</v>
      </c>
      <c r="B1000" s="199" t="s">
        <v>1236</v>
      </c>
    </row>
    <row r="1001" spans="1:2" hidden="1">
      <c r="A1001" s="199">
        <v>7132203</v>
      </c>
      <c r="B1001" s="199" t="s">
        <v>1237</v>
      </c>
    </row>
    <row r="1002" spans="1:2" hidden="1">
      <c r="A1002" s="199">
        <v>7132204</v>
      </c>
      <c r="B1002" s="199" t="s">
        <v>1238</v>
      </c>
    </row>
    <row r="1003" spans="1:2" hidden="1">
      <c r="A1003" s="199">
        <v>7132205</v>
      </c>
      <c r="B1003" s="199" t="s">
        <v>1239</v>
      </c>
    </row>
    <row r="1004" spans="1:2" hidden="1">
      <c r="A1004" s="199">
        <v>7132206</v>
      </c>
      <c r="B1004" s="199" t="s">
        <v>1240</v>
      </c>
    </row>
    <row r="1005" spans="1:2" hidden="1">
      <c r="A1005" s="199">
        <v>7132207</v>
      </c>
      <c r="B1005" s="199" t="s">
        <v>1241</v>
      </c>
    </row>
    <row r="1006" spans="1:2" hidden="1">
      <c r="A1006" s="199">
        <v>7132208</v>
      </c>
      <c r="B1006" s="199" t="s">
        <v>1242</v>
      </c>
    </row>
    <row r="1007" spans="1:2" hidden="1">
      <c r="A1007" s="199">
        <v>7132209</v>
      </c>
      <c r="B1007" s="199" t="s">
        <v>1243</v>
      </c>
    </row>
    <row r="1008" spans="1:2" hidden="1">
      <c r="A1008" s="199">
        <v>7132210</v>
      </c>
      <c r="B1008" s="199" t="s">
        <v>1244</v>
      </c>
    </row>
    <row r="1009" spans="1:2" hidden="1">
      <c r="A1009" s="199">
        <v>7132211</v>
      </c>
      <c r="B1009" s="199" t="s">
        <v>1245</v>
      </c>
    </row>
    <row r="1010" spans="1:2" hidden="1">
      <c r="A1010" s="199">
        <v>7132219</v>
      </c>
      <c r="B1010" s="199" t="s">
        <v>1246</v>
      </c>
    </row>
    <row r="1011" spans="1:2" hidden="1">
      <c r="A1011" s="199">
        <v>7142201</v>
      </c>
      <c r="B1011" s="199" t="s">
        <v>1247</v>
      </c>
    </row>
    <row r="1012" spans="1:2" hidden="1">
      <c r="A1012" s="199">
        <v>7152201</v>
      </c>
      <c r="B1012" s="199" t="s">
        <v>1248</v>
      </c>
    </row>
    <row r="1013" spans="1:2" hidden="1">
      <c r="A1013" s="199">
        <v>7222101</v>
      </c>
      <c r="B1013" s="199" t="s">
        <v>1249</v>
      </c>
    </row>
    <row r="1014" spans="1:2" hidden="1">
      <c r="A1014" s="199">
        <v>7222102</v>
      </c>
      <c r="B1014" s="199" t="s">
        <v>1250</v>
      </c>
    </row>
    <row r="1015" spans="1:2" hidden="1">
      <c r="A1015" s="199">
        <v>7222103</v>
      </c>
      <c r="B1015" s="199" t="s">
        <v>1251</v>
      </c>
    </row>
    <row r="1016" spans="1:2" hidden="1">
      <c r="A1016" s="199">
        <v>7222104</v>
      </c>
      <c r="B1016" s="199" t="s">
        <v>1252</v>
      </c>
    </row>
    <row r="1017" spans="1:2" hidden="1">
      <c r="A1017" s="199">
        <v>7222105</v>
      </c>
      <c r="B1017" s="199" t="s">
        <v>1253</v>
      </c>
    </row>
    <row r="1018" spans="1:2" hidden="1">
      <c r="A1018" s="199">
        <v>7222106</v>
      </c>
      <c r="B1018" s="199" t="s">
        <v>1254</v>
      </c>
    </row>
    <row r="1019" spans="1:2" hidden="1">
      <c r="A1019" s="199">
        <v>7222107</v>
      </c>
      <c r="B1019" s="199" t="s">
        <v>1255</v>
      </c>
    </row>
    <row r="1020" spans="1:2" hidden="1">
      <c r="A1020" s="199">
        <v>7222108</v>
      </c>
      <c r="B1020" s="199" t="s">
        <v>1256</v>
      </c>
    </row>
    <row r="1021" spans="1:2" hidden="1">
      <c r="A1021" s="199">
        <v>7222109</v>
      </c>
      <c r="B1021" s="199" t="s">
        <v>1257</v>
      </c>
    </row>
    <row r="1022" spans="1:2" hidden="1">
      <c r="A1022" s="199">
        <v>7222110</v>
      </c>
      <c r="B1022" s="199" t="s">
        <v>1258</v>
      </c>
    </row>
    <row r="1023" spans="1:2" hidden="1">
      <c r="A1023" s="199">
        <v>7222111</v>
      </c>
      <c r="B1023" s="199" t="s">
        <v>1259</v>
      </c>
    </row>
    <row r="1024" spans="1:2" hidden="1">
      <c r="A1024" s="199">
        <v>7222112</v>
      </c>
      <c r="B1024" s="199" t="s">
        <v>1260</v>
      </c>
    </row>
    <row r="1025" spans="1:2" hidden="1">
      <c r="A1025" s="199">
        <v>7222113</v>
      </c>
      <c r="B1025" s="199" t="s">
        <v>1261</v>
      </c>
    </row>
    <row r="1026" spans="1:2" hidden="1">
      <c r="A1026" s="199">
        <v>7222114</v>
      </c>
      <c r="B1026" s="199" t="s">
        <v>1262</v>
      </c>
    </row>
    <row r="1027" spans="1:2" hidden="1">
      <c r="A1027" s="199">
        <v>7222115</v>
      </c>
      <c r="B1027" s="199" t="s">
        <v>1263</v>
      </c>
    </row>
    <row r="1028" spans="1:2" hidden="1">
      <c r="A1028" s="199">
        <v>7222116</v>
      </c>
      <c r="B1028" s="199" t="s">
        <v>1264</v>
      </c>
    </row>
    <row r="1029" spans="1:2" hidden="1">
      <c r="A1029" s="199">
        <v>7222117</v>
      </c>
      <c r="B1029" s="199" t="s">
        <v>1265</v>
      </c>
    </row>
    <row r="1030" spans="1:2" hidden="1">
      <c r="A1030" s="199">
        <v>7222118</v>
      </c>
      <c r="B1030" s="199" t="s">
        <v>1266</v>
      </c>
    </row>
    <row r="1031" spans="1:2" hidden="1">
      <c r="A1031" s="199">
        <v>7222119</v>
      </c>
      <c r="B1031" s="199" t="s">
        <v>1267</v>
      </c>
    </row>
    <row r="1032" spans="1:2" hidden="1">
      <c r="A1032" s="199">
        <v>7222199</v>
      </c>
      <c r="B1032" s="199" t="s">
        <v>1268</v>
      </c>
    </row>
    <row r="1033" spans="1:2" hidden="1">
      <c r="A1033" s="199">
        <v>7222401</v>
      </c>
      <c r="B1033" s="199" t="s">
        <v>1269</v>
      </c>
    </row>
    <row r="1034" spans="1:2" hidden="1">
      <c r="A1034" s="199">
        <v>7222402</v>
      </c>
      <c r="B1034" s="199" t="s">
        <v>1270</v>
      </c>
    </row>
    <row r="1035" spans="1:2" hidden="1">
      <c r="A1035" s="199">
        <v>7222403</v>
      </c>
      <c r="B1035" s="199" t="s">
        <v>1271</v>
      </c>
    </row>
    <row r="1036" spans="1:2" hidden="1">
      <c r="A1036" s="199">
        <v>7222404</v>
      </c>
      <c r="B1036" s="199" t="s">
        <v>1272</v>
      </c>
    </row>
    <row r="1037" spans="1:2" hidden="1">
      <c r="A1037" s="199">
        <v>7222405</v>
      </c>
      <c r="B1037" s="199" t="s">
        <v>1273</v>
      </c>
    </row>
    <row r="1038" spans="1:2" hidden="1">
      <c r="A1038" s="199">
        <v>7222406</v>
      </c>
      <c r="B1038" s="199" t="s">
        <v>1274</v>
      </c>
    </row>
    <row r="1039" spans="1:2" hidden="1">
      <c r="A1039" s="199">
        <v>7222407</v>
      </c>
      <c r="B1039" s="199" t="s">
        <v>1275</v>
      </c>
    </row>
    <row r="1040" spans="1:2" hidden="1">
      <c r="A1040" s="199">
        <v>7222408</v>
      </c>
      <c r="B1040" s="199" t="s">
        <v>1276</v>
      </c>
    </row>
    <row r="1041" spans="1:2" hidden="1">
      <c r="A1041" s="199">
        <v>7222409</v>
      </c>
      <c r="B1041" s="199" t="s">
        <v>1277</v>
      </c>
    </row>
    <row r="1042" spans="1:2" hidden="1">
      <c r="A1042" s="199">
        <v>7222410</v>
      </c>
      <c r="B1042" s="199" t="s">
        <v>1278</v>
      </c>
    </row>
    <row r="1043" spans="1:2" hidden="1">
      <c r="A1043" s="199">
        <v>7222499</v>
      </c>
      <c r="B1043" s="199" t="s">
        <v>1279</v>
      </c>
    </row>
    <row r="1044" spans="1:2" hidden="1">
      <c r="A1044" s="199">
        <v>7222501</v>
      </c>
      <c r="B1044" s="199" t="s">
        <v>1280</v>
      </c>
    </row>
    <row r="1045" spans="1:2" hidden="1">
      <c r="A1045" s="199">
        <v>7222502</v>
      </c>
      <c r="B1045" s="199" t="s">
        <v>1281</v>
      </c>
    </row>
    <row r="1046" spans="1:2" hidden="1">
      <c r="A1046" s="199">
        <v>7222503</v>
      </c>
      <c r="B1046" s="199" t="s">
        <v>1282</v>
      </c>
    </row>
    <row r="1047" spans="1:2" hidden="1">
      <c r="A1047" s="199">
        <v>7222504</v>
      </c>
      <c r="B1047" s="199" t="s">
        <v>1283</v>
      </c>
    </row>
    <row r="1048" spans="1:2" hidden="1">
      <c r="A1048" s="199">
        <v>7222505</v>
      </c>
      <c r="B1048" s="199" t="s">
        <v>1284</v>
      </c>
    </row>
    <row r="1049" spans="1:2" hidden="1">
      <c r="A1049" s="199">
        <v>7222506</v>
      </c>
      <c r="B1049" s="199" t="s">
        <v>1285</v>
      </c>
    </row>
    <row r="1050" spans="1:2" hidden="1">
      <c r="A1050" s="199">
        <v>7222599</v>
      </c>
      <c r="B1050" s="199" t="s">
        <v>1286</v>
      </c>
    </row>
    <row r="1051" spans="1:2" hidden="1">
      <c r="A1051" s="199">
        <v>7222601</v>
      </c>
      <c r="B1051" s="199" t="s">
        <v>1287</v>
      </c>
    </row>
    <row r="1052" spans="1:2" hidden="1">
      <c r="A1052" s="199">
        <v>7222699</v>
      </c>
      <c r="B1052" s="199" t="s">
        <v>1288</v>
      </c>
    </row>
    <row r="1053" spans="1:2">
      <c r="A1053" s="199">
        <v>7244101</v>
      </c>
      <c r="B1053" s="199" t="s">
        <v>1102</v>
      </c>
    </row>
    <row r="1054" spans="1:2">
      <c r="A1054" s="199">
        <v>7244102</v>
      </c>
      <c r="B1054" s="199" t="s">
        <v>1103</v>
      </c>
    </row>
    <row r="1055" spans="1:2">
      <c r="A1055" s="199">
        <v>7244103</v>
      </c>
      <c r="B1055" s="199" t="s">
        <v>1104</v>
      </c>
    </row>
    <row r="1056" spans="1:2">
      <c r="A1056" s="199">
        <v>7244104</v>
      </c>
      <c r="B1056" s="199" t="s">
        <v>1105</v>
      </c>
    </row>
    <row r="1057" spans="1:2">
      <c r="A1057" s="199">
        <v>7244105</v>
      </c>
      <c r="B1057" s="199" t="s">
        <v>1106</v>
      </c>
    </row>
    <row r="1058" spans="1:2">
      <c r="A1058" s="199">
        <v>7244106</v>
      </c>
      <c r="B1058" s="199" t="s">
        <v>1107</v>
      </c>
    </row>
    <row r="1059" spans="1:2">
      <c r="A1059" s="199">
        <v>7244107</v>
      </c>
      <c r="B1059" s="199" t="s">
        <v>1108</v>
      </c>
    </row>
    <row r="1060" spans="1:2">
      <c r="A1060" s="199">
        <v>7244108</v>
      </c>
      <c r="B1060" s="199" t="s">
        <v>1109</v>
      </c>
    </row>
    <row r="1061" spans="1:2">
      <c r="A1061" s="199">
        <v>7244109</v>
      </c>
      <c r="B1061" s="199" t="s">
        <v>1110</v>
      </c>
    </row>
    <row r="1062" spans="1:2">
      <c r="A1062" s="199">
        <v>7244110</v>
      </c>
      <c r="B1062" s="199" t="s">
        <v>1111</v>
      </c>
    </row>
    <row r="1063" spans="1:2">
      <c r="A1063" s="199">
        <v>7244199</v>
      </c>
      <c r="B1063" s="199" t="s">
        <v>1112</v>
      </c>
    </row>
    <row r="1064" spans="1:2" hidden="1">
      <c r="A1064" s="199">
        <v>7244202</v>
      </c>
      <c r="B1064" s="199" t="s">
        <v>1113</v>
      </c>
    </row>
    <row r="1065" spans="1:2" hidden="1">
      <c r="A1065" s="199">
        <v>7244203</v>
      </c>
      <c r="B1065" s="199" t="s">
        <v>1114</v>
      </c>
    </row>
    <row r="1066" spans="1:2" hidden="1">
      <c r="A1066" s="199">
        <v>7244204</v>
      </c>
      <c r="B1066" s="199" t="s">
        <v>1115</v>
      </c>
    </row>
    <row r="1067" spans="1:2" hidden="1">
      <c r="A1067" s="199">
        <v>7244205</v>
      </c>
      <c r="B1067" s="199" t="s">
        <v>1116</v>
      </c>
    </row>
    <row r="1068" spans="1:2" hidden="1">
      <c r="A1068" s="199">
        <v>7244206</v>
      </c>
      <c r="B1068" s="199" t="s">
        <v>1117</v>
      </c>
    </row>
    <row r="1069" spans="1:2" hidden="1">
      <c r="A1069" s="199">
        <v>7244207</v>
      </c>
      <c r="B1069" s="199" t="s">
        <v>1118</v>
      </c>
    </row>
    <row r="1070" spans="1:2" hidden="1">
      <c r="A1070" s="199">
        <v>7244208</v>
      </c>
      <c r="B1070" s="199" t="s">
        <v>1119</v>
      </c>
    </row>
    <row r="1071" spans="1:2" hidden="1">
      <c r="A1071" s="199">
        <v>7244209</v>
      </c>
      <c r="B1071" s="199" t="s">
        <v>1120</v>
      </c>
    </row>
    <row r="1072" spans="1:2" hidden="1">
      <c r="A1072" s="199">
        <v>7244210</v>
      </c>
      <c r="B1072" s="199" t="s">
        <v>1121</v>
      </c>
    </row>
    <row r="1073" spans="1:2" hidden="1">
      <c r="A1073" s="199">
        <v>7244299</v>
      </c>
      <c r="B1073" s="199" t="s">
        <v>1122</v>
      </c>
    </row>
    <row r="1074" spans="1:2" hidden="1">
      <c r="A1074" s="199">
        <v>7244301</v>
      </c>
      <c r="B1074" s="199" t="s">
        <v>1289</v>
      </c>
    </row>
    <row r="1075" spans="1:2" hidden="1">
      <c r="A1075" s="199">
        <v>7244302</v>
      </c>
      <c r="B1075" s="199" t="s">
        <v>1290</v>
      </c>
    </row>
    <row r="1076" spans="1:2" hidden="1">
      <c r="A1076" s="199">
        <v>7244303</v>
      </c>
      <c r="B1076" s="199" t="s">
        <v>1291</v>
      </c>
    </row>
    <row r="1077" spans="1:2" hidden="1">
      <c r="A1077" s="199">
        <v>7244399</v>
      </c>
      <c r="B1077" s="199" t="s">
        <v>1292</v>
      </c>
    </row>
    <row r="1078" spans="1:2" hidden="1">
      <c r="A1078" s="199">
        <v>7255101</v>
      </c>
      <c r="B1078" s="199" t="s">
        <v>1127</v>
      </c>
    </row>
    <row r="1079" spans="1:2" hidden="1">
      <c r="A1079" s="199">
        <v>7255102</v>
      </c>
      <c r="B1079" s="199" t="s">
        <v>1128</v>
      </c>
    </row>
    <row r="1080" spans="1:2" hidden="1">
      <c r="A1080" s="199">
        <v>7255103</v>
      </c>
      <c r="B1080" s="199" t="s">
        <v>1129</v>
      </c>
    </row>
    <row r="1081" spans="1:2" hidden="1">
      <c r="A1081" s="199">
        <v>7255104</v>
      </c>
      <c r="B1081" s="199" t="s">
        <v>1130</v>
      </c>
    </row>
    <row r="1082" spans="1:2" hidden="1">
      <c r="A1082" s="199">
        <v>7255105</v>
      </c>
      <c r="B1082" s="199" t="s">
        <v>1131</v>
      </c>
    </row>
    <row r="1083" spans="1:2" hidden="1">
      <c r="A1083" s="199">
        <v>7255106</v>
      </c>
      <c r="B1083" s="199" t="s">
        <v>1132</v>
      </c>
    </row>
    <row r="1084" spans="1:2" hidden="1">
      <c r="A1084" s="199">
        <v>7255107</v>
      </c>
      <c r="B1084" s="199" t="s">
        <v>1133</v>
      </c>
    </row>
    <row r="1085" spans="1:2" hidden="1">
      <c r="A1085" s="199">
        <v>7255199</v>
      </c>
      <c r="B1085" s="199" t="s">
        <v>1134</v>
      </c>
    </row>
    <row r="1086" spans="1:2" hidden="1">
      <c r="A1086" s="199">
        <v>7255202</v>
      </c>
      <c r="B1086" s="199" t="s">
        <v>1135</v>
      </c>
    </row>
    <row r="1087" spans="1:2" hidden="1">
      <c r="A1087" s="199">
        <v>7255203</v>
      </c>
      <c r="B1087" s="199" t="s">
        <v>1136</v>
      </c>
    </row>
    <row r="1088" spans="1:2" hidden="1">
      <c r="A1088" s="199">
        <v>7255204</v>
      </c>
      <c r="B1088" s="199" t="s">
        <v>1137</v>
      </c>
    </row>
    <row r="1089" spans="1:2" hidden="1">
      <c r="A1089" s="199">
        <v>7255205</v>
      </c>
      <c r="B1089" s="199" t="s">
        <v>1138</v>
      </c>
    </row>
    <row r="1090" spans="1:2" hidden="1">
      <c r="A1090" s="199">
        <v>7255206</v>
      </c>
      <c r="B1090" s="199" t="s">
        <v>1139</v>
      </c>
    </row>
    <row r="1091" spans="1:2" hidden="1">
      <c r="A1091" s="199">
        <v>7255207</v>
      </c>
      <c r="B1091" s="199" t="s">
        <v>1140</v>
      </c>
    </row>
    <row r="1092" spans="1:2" hidden="1">
      <c r="A1092" s="199">
        <v>7255299</v>
      </c>
      <c r="B1092" s="199" t="s">
        <v>1141</v>
      </c>
    </row>
    <row r="1093" spans="1:2" hidden="1">
      <c r="A1093" s="199">
        <v>7255301</v>
      </c>
      <c r="B1093" s="199" t="s">
        <v>1142</v>
      </c>
    </row>
    <row r="1094" spans="1:2" hidden="1">
      <c r="A1094" s="199">
        <v>7255302</v>
      </c>
      <c r="B1094" s="199" t="s">
        <v>1143</v>
      </c>
    </row>
    <row r="1095" spans="1:2" hidden="1">
      <c r="A1095" s="199">
        <v>7255303</v>
      </c>
      <c r="B1095" s="199" t="s">
        <v>1144</v>
      </c>
    </row>
    <row r="1096" spans="1:2" hidden="1">
      <c r="A1096" s="199">
        <v>7255304</v>
      </c>
      <c r="B1096" s="199" t="s">
        <v>1145</v>
      </c>
    </row>
    <row r="1097" spans="1:2" hidden="1">
      <c r="A1097" s="199">
        <v>7255601</v>
      </c>
      <c r="B1097" s="199" t="s">
        <v>1293</v>
      </c>
    </row>
    <row r="1098" spans="1:2" hidden="1">
      <c r="A1098" s="199">
        <v>7255602</v>
      </c>
      <c r="B1098" s="199" t="s">
        <v>1294</v>
      </c>
    </row>
    <row r="1099" spans="1:2" hidden="1">
      <c r="A1099" s="199">
        <v>7255603</v>
      </c>
      <c r="B1099" s="199" t="s">
        <v>1295</v>
      </c>
    </row>
    <row r="1100" spans="1:2" hidden="1">
      <c r="A1100" s="199">
        <v>7255604</v>
      </c>
      <c r="B1100" s="199" t="s">
        <v>1296</v>
      </c>
    </row>
    <row r="1101" spans="1:2" hidden="1">
      <c r="A1101" s="199">
        <v>7255699</v>
      </c>
      <c r="B1101" s="199" t="s">
        <v>1297</v>
      </c>
    </row>
    <row r="1102" spans="1:2" hidden="1">
      <c r="A1102" s="199">
        <v>7266105</v>
      </c>
      <c r="B1102" s="199" t="s">
        <v>1154</v>
      </c>
    </row>
    <row r="1103" spans="1:2" hidden="1">
      <c r="A1103" s="199">
        <v>7266106</v>
      </c>
      <c r="B1103" s="199" t="s">
        <v>1155</v>
      </c>
    </row>
    <row r="1104" spans="1:2" hidden="1">
      <c r="A1104" s="199">
        <v>7266108</v>
      </c>
      <c r="B1104" s="199" t="s">
        <v>1156</v>
      </c>
    </row>
    <row r="1105" spans="1:2" hidden="1">
      <c r="A1105" s="199">
        <v>7266202</v>
      </c>
      <c r="B1105" s="199" t="s">
        <v>1157</v>
      </c>
    </row>
    <row r="1106" spans="1:2" hidden="1">
      <c r="A1106" s="199">
        <v>7266205</v>
      </c>
      <c r="B1106" s="199" t="s">
        <v>1160</v>
      </c>
    </row>
    <row r="1107" spans="1:2" hidden="1">
      <c r="A1107" s="199">
        <v>7266206</v>
      </c>
      <c r="B1107" s="199" t="s">
        <v>1161</v>
      </c>
    </row>
    <row r="1108" spans="1:2" hidden="1">
      <c r="A1108" s="199">
        <v>7266207</v>
      </c>
      <c r="B1108" s="199" t="s">
        <v>1162</v>
      </c>
    </row>
    <row r="1109" spans="1:2" hidden="1">
      <c r="A1109" s="199">
        <v>7266208</v>
      </c>
      <c r="B1109" s="199" t="s">
        <v>1163</v>
      </c>
    </row>
    <row r="1110" spans="1:2" hidden="1">
      <c r="A1110" s="199">
        <v>7266209</v>
      </c>
      <c r="B1110" s="199" t="s">
        <v>1298</v>
      </c>
    </row>
    <row r="1111" spans="1:2" hidden="1">
      <c r="A1111" s="199">
        <v>7266212</v>
      </c>
      <c r="B1111" s="199" t="s">
        <v>1164</v>
      </c>
    </row>
    <row r="1112" spans="1:2" hidden="1">
      <c r="A1112" s="199">
        <v>7266213</v>
      </c>
      <c r="B1112" s="199" t="s">
        <v>1165</v>
      </c>
    </row>
    <row r="1113" spans="1:2" hidden="1">
      <c r="A1113" s="199">
        <v>7266214</v>
      </c>
      <c r="B1113" s="199" t="s">
        <v>1166</v>
      </c>
    </row>
    <row r="1114" spans="1:2" hidden="1">
      <c r="A1114" s="199">
        <v>7266215</v>
      </c>
      <c r="B1114" s="199" t="s">
        <v>1167</v>
      </c>
    </row>
    <row r="1115" spans="1:2" hidden="1">
      <c r="A1115" s="199">
        <v>7266216</v>
      </c>
      <c r="B1115" s="199" t="s">
        <v>1168</v>
      </c>
    </row>
    <row r="1116" spans="1:2" hidden="1">
      <c r="A1116" s="199">
        <v>7266217</v>
      </c>
      <c r="B1116" s="199" t="s">
        <v>1169</v>
      </c>
    </row>
    <row r="1117" spans="1:2" hidden="1">
      <c r="A1117" s="199">
        <v>7266301</v>
      </c>
      <c r="B1117" s="199" t="s">
        <v>1172</v>
      </c>
    </row>
    <row r="1118" spans="1:2" hidden="1">
      <c r="A1118" s="199">
        <v>7266302</v>
      </c>
      <c r="B1118" s="199" t="s">
        <v>1173</v>
      </c>
    </row>
    <row r="1119" spans="1:2" hidden="1">
      <c r="A1119" s="199">
        <v>7266303</v>
      </c>
      <c r="B1119" s="199" t="s">
        <v>1174</v>
      </c>
    </row>
    <row r="1120" spans="1:2" hidden="1">
      <c r="A1120" s="199">
        <v>7266304</v>
      </c>
      <c r="B1120" s="199" t="s">
        <v>1175</v>
      </c>
    </row>
    <row r="1121" spans="1:2" hidden="1">
      <c r="A1121" s="199">
        <v>7266305</v>
      </c>
      <c r="B1121" s="199" t="s">
        <v>1176</v>
      </c>
    </row>
    <row r="1122" spans="1:2" hidden="1">
      <c r="A1122" s="199">
        <v>7266306</v>
      </c>
      <c r="B1122" s="199" t="s">
        <v>1177</v>
      </c>
    </row>
    <row r="1123" spans="1:2" hidden="1">
      <c r="A1123" s="199">
        <v>7266307</v>
      </c>
      <c r="B1123" s="199" t="s">
        <v>1178</v>
      </c>
    </row>
    <row r="1124" spans="1:2" hidden="1">
      <c r="A1124" s="199">
        <v>7266308</v>
      </c>
      <c r="B1124" s="199" t="s">
        <v>1179</v>
      </c>
    </row>
    <row r="1125" spans="1:2" hidden="1">
      <c r="A1125" s="199">
        <v>7266311</v>
      </c>
      <c r="B1125" s="199" t="s">
        <v>1180</v>
      </c>
    </row>
    <row r="1126" spans="1:2" hidden="1">
      <c r="A1126" s="199">
        <v>7266312</v>
      </c>
      <c r="B1126" s="199" t="s">
        <v>1299</v>
      </c>
    </row>
    <row r="1127" spans="1:2" hidden="1">
      <c r="A1127" s="199">
        <v>7266321</v>
      </c>
      <c r="B1127" s="199" t="s">
        <v>1181</v>
      </c>
    </row>
    <row r="1128" spans="1:2" hidden="1">
      <c r="A1128" s="199">
        <v>7266399</v>
      </c>
      <c r="B1128" s="199" t="s">
        <v>1300</v>
      </c>
    </row>
    <row r="1129" spans="1:2" hidden="1">
      <c r="A1129" s="199">
        <v>7266402</v>
      </c>
      <c r="B1129" s="199" t="s">
        <v>1182</v>
      </c>
    </row>
    <row r="1130" spans="1:2" hidden="1">
      <c r="A1130" s="199">
        <v>7266405</v>
      </c>
      <c r="B1130" s="199" t="s">
        <v>1301</v>
      </c>
    </row>
    <row r="1131" spans="1:2" hidden="1">
      <c r="A1131" s="199">
        <v>7266407</v>
      </c>
      <c r="B1131" s="199" t="s">
        <v>1185</v>
      </c>
    </row>
    <row r="1132" spans="1:2" hidden="1">
      <c r="A1132" s="199">
        <v>7266500</v>
      </c>
      <c r="B1132" s="199" t="s">
        <v>1302</v>
      </c>
    </row>
    <row r="1133" spans="1:2" hidden="1">
      <c r="A1133" s="199">
        <v>7266501</v>
      </c>
      <c r="B1133" s="199" t="s">
        <v>1303</v>
      </c>
    </row>
    <row r="1134" spans="1:2" hidden="1">
      <c r="A1134" s="199">
        <v>7266502</v>
      </c>
      <c r="B1134" s="199" t="s">
        <v>1186</v>
      </c>
    </row>
    <row r="1135" spans="1:2" hidden="1">
      <c r="A1135" s="199">
        <v>7266503</v>
      </c>
      <c r="B1135" s="199" t="s">
        <v>1187</v>
      </c>
    </row>
    <row r="1136" spans="1:2" hidden="1">
      <c r="A1136" s="16">
        <v>7266504</v>
      </c>
      <c r="B1136" s="16" t="s">
        <v>1304</v>
      </c>
    </row>
    <row r="1137" spans="1:2" hidden="1">
      <c r="A1137" s="16">
        <v>7266602</v>
      </c>
      <c r="B1137" s="16" t="s">
        <v>1188</v>
      </c>
    </row>
    <row r="1138" spans="1:2" hidden="1">
      <c r="A1138" s="16">
        <v>7266603</v>
      </c>
      <c r="B1138" s="16" t="s">
        <v>1189</v>
      </c>
    </row>
    <row r="1139" spans="1:2" hidden="1">
      <c r="A1139" s="16">
        <v>7266604</v>
      </c>
      <c r="B1139" s="16" t="s">
        <v>1190</v>
      </c>
    </row>
    <row r="1140" spans="1:2" hidden="1">
      <c r="A1140" s="16">
        <v>7266605</v>
      </c>
      <c r="B1140" s="16" t="s">
        <v>1191</v>
      </c>
    </row>
    <row r="1141" spans="1:2" hidden="1">
      <c r="A1141" s="16">
        <v>7266606</v>
      </c>
      <c r="B1141" s="16" t="s">
        <v>1192</v>
      </c>
    </row>
    <row r="1142" spans="1:2" hidden="1">
      <c r="A1142" s="16">
        <v>7266607</v>
      </c>
      <c r="B1142" s="16" t="s">
        <v>1193</v>
      </c>
    </row>
    <row r="1143" spans="1:2" hidden="1">
      <c r="A1143" s="16">
        <v>7266608</v>
      </c>
      <c r="B1143" s="16" t="s">
        <v>1194</v>
      </c>
    </row>
    <row r="1144" spans="1:2" hidden="1">
      <c r="A1144" s="16">
        <v>7266609</v>
      </c>
      <c r="B1144" s="16" t="s">
        <v>1195</v>
      </c>
    </row>
    <row r="1145" spans="1:2" hidden="1">
      <c r="A1145" s="16">
        <v>7266610</v>
      </c>
      <c r="B1145" s="16" t="s">
        <v>1305</v>
      </c>
    </row>
    <row r="1146" spans="1:2" hidden="1">
      <c r="A1146" s="16">
        <v>7266612</v>
      </c>
      <c r="B1146" s="16" t="s">
        <v>1196</v>
      </c>
    </row>
    <row r="1147" spans="1:2" hidden="1">
      <c r="A1147" s="16">
        <v>7266613</v>
      </c>
      <c r="B1147" s="16" t="s">
        <v>1197</v>
      </c>
    </row>
    <row r="1148" spans="1:2" hidden="1">
      <c r="A1148" s="16">
        <v>7266614</v>
      </c>
      <c r="B1148" s="16" t="s">
        <v>1198</v>
      </c>
    </row>
    <row r="1149" spans="1:2" hidden="1">
      <c r="A1149" s="16">
        <v>7266615</v>
      </c>
      <c r="B1149" s="16" t="s">
        <v>1199</v>
      </c>
    </row>
    <row r="1150" spans="1:2" hidden="1">
      <c r="A1150" s="16">
        <v>7266616</v>
      </c>
      <c r="B1150" s="16" t="s">
        <v>1200</v>
      </c>
    </row>
    <row r="1151" spans="1:2" hidden="1">
      <c r="A1151" s="16">
        <v>7266617</v>
      </c>
      <c r="B1151" s="16" t="s">
        <v>1201</v>
      </c>
    </row>
    <row r="1152" spans="1:2" hidden="1">
      <c r="A1152" s="16">
        <v>7266618</v>
      </c>
      <c r="B1152" s="16" t="s">
        <v>1202</v>
      </c>
    </row>
    <row r="1153" spans="1:2" hidden="1">
      <c r="A1153" s="16">
        <v>7266621</v>
      </c>
      <c r="B1153" s="16" t="s">
        <v>1306</v>
      </c>
    </row>
    <row r="1154" spans="1:2" hidden="1">
      <c r="A1154" s="16">
        <v>7288101</v>
      </c>
      <c r="B1154" s="16" t="s">
        <v>1307</v>
      </c>
    </row>
    <row r="1155" spans="1:2" hidden="1">
      <c r="A1155" s="16">
        <v>7288102</v>
      </c>
      <c r="B1155" s="16" t="s">
        <v>1308</v>
      </c>
    </row>
    <row r="1156" spans="1:2" hidden="1">
      <c r="A1156" s="16">
        <v>7288201</v>
      </c>
      <c r="B1156" s="16" t="s">
        <v>1309</v>
      </c>
    </row>
    <row r="1157" spans="1:2" hidden="1">
      <c r="A1157" s="16">
        <v>7288202</v>
      </c>
      <c r="B1157" s="16" t="s">
        <v>1208</v>
      </c>
    </row>
    <row r="1158" spans="1:2" hidden="1">
      <c r="A1158" s="16">
        <v>7288211</v>
      </c>
      <c r="B1158" s="16" t="s">
        <v>1310</v>
      </c>
    </row>
    <row r="1159" spans="1:2" hidden="1">
      <c r="A1159" s="16">
        <v>7288212</v>
      </c>
      <c r="B1159" s="16" t="s">
        <v>1311</v>
      </c>
    </row>
    <row r="1160" spans="1:2" hidden="1">
      <c r="A1160" s="16">
        <v>7288213</v>
      </c>
      <c r="B1160" s="16" t="s">
        <v>1312</v>
      </c>
    </row>
    <row r="1161" spans="1:2" hidden="1">
      <c r="A1161" s="16">
        <v>7288214</v>
      </c>
      <c r="B1161" s="16" t="s">
        <v>1313</v>
      </c>
    </row>
    <row r="1162" spans="1:2" hidden="1">
      <c r="A1162" s="16">
        <v>7288299</v>
      </c>
      <c r="B1162" s="16" t="s">
        <v>1314</v>
      </c>
    </row>
    <row r="1163" spans="1:2" hidden="1">
      <c r="A1163" s="16">
        <v>7288301</v>
      </c>
      <c r="B1163" s="16" t="s">
        <v>1209</v>
      </c>
    </row>
    <row r="1164" spans="1:2" hidden="1">
      <c r="A1164" s="16">
        <v>7288302</v>
      </c>
      <c r="B1164" s="16" t="s">
        <v>1210</v>
      </c>
    </row>
    <row r="1165" spans="1:2" hidden="1">
      <c r="A1165" s="16">
        <v>7288303</v>
      </c>
      <c r="B1165" s="16" t="s">
        <v>1211</v>
      </c>
    </row>
    <row r="1166" spans="1:2" hidden="1">
      <c r="A1166" s="16">
        <v>7288304</v>
      </c>
      <c r="B1166" s="16" t="s">
        <v>1212</v>
      </c>
    </row>
    <row r="1167" spans="1:2" hidden="1">
      <c r="A1167" s="16">
        <v>7288305</v>
      </c>
      <c r="B1167" s="16" t="s">
        <v>1213</v>
      </c>
    </row>
    <row r="1168" spans="1:2" hidden="1">
      <c r="A1168" s="16">
        <v>7288306</v>
      </c>
      <c r="B1168" s="16" t="s">
        <v>1315</v>
      </c>
    </row>
    <row r="1169" spans="1:2" hidden="1">
      <c r="A1169" s="16">
        <v>7288399</v>
      </c>
      <c r="B1169" s="16" t="s">
        <v>1214</v>
      </c>
    </row>
    <row r="1170" spans="1:2" hidden="1">
      <c r="A1170" s="16">
        <v>7288401</v>
      </c>
      <c r="B1170" s="16" t="s">
        <v>1215</v>
      </c>
    </row>
    <row r="1171" spans="1:2" hidden="1">
      <c r="A1171" s="16">
        <v>7288402</v>
      </c>
      <c r="B1171" s="16" t="s">
        <v>1216</v>
      </c>
    </row>
    <row r="1172" spans="1:2" hidden="1">
      <c r="A1172" s="16">
        <v>7288403</v>
      </c>
      <c r="B1172" s="16" t="s">
        <v>1217</v>
      </c>
    </row>
    <row r="1173" spans="1:2" hidden="1">
      <c r="A1173" s="16">
        <v>7288404</v>
      </c>
      <c r="B1173" s="16" t="s">
        <v>1218</v>
      </c>
    </row>
    <row r="1174" spans="1:2" hidden="1">
      <c r="A1174" s="16">
        <v>7288405</v>
      </c>
      <c r="B1174" s="16" t="s">
        <v>1316</v>
      </c>
    </row>
    <row r="1175" spans="1:2" hidden="1">
      <c r="A1175" s="16">
        <v>7288406</v>
      </c>
      <c r="B1175" s="16" t="s">
        <v>1317</v>
      </c>
    </row>
    <row r="1176" spans="1:2" hidden="1">
      <c r="A1176" s="16">
        <v>7288499</v>
      </c>
      <c r="B1176" s="16" t="s">
        <v>1318</v>
      </c>
    </row>
    <row r="1177" spans="1:2" hidden="1">
      <c r="A1177" s="16">
        <v>7288501</v>
      </c>
      <c r="B1177" s="16" t="s">
        <v>1319</v>
      </c>
    </row>
    <row r="1178" spans="1:2" hidden="1">
      <c r="A1178" s="16">
        <v>7288502</v>
      </c>
      <c r="B1178" s="16" t="s">
        <v>1320</v>
      </c>
    </row>
    <row r="1179" spans="1:2" hidden="1">
      <c r="A1179" s="16">
        <v>7288599</v>
      </c>
      <c r="B1179" s="16" t="s">
        <v>1321</v>
      </c>
    </row>
    <row r="1180" spans="1:2" hidden="1">
      <c r="A1180" s="16">
        <v>7288601</v>
      </c>
      <c r="B1180" s="16" t="s">
        <v>1322</v>
      </c>
    </row>
    <row r="1181" spans="1:2" hidden="1">
      <c r="A1181" s="16">
        <v>7288611</v>
      </c>
      <c r="B1181" s="16" t="s">
        <v>1323</v>
      </c>
    </row>
    <row r="1182" spans="1:2" hidden="1">
      <c r="A1182" s="16">
        <v>7288612</v>
      </c>
      <c r="B1182" s="16" t="s">
        <v>1324</v>
      </c>
    </row>
    <row r="1183" spans="1:2" hidden="1">
      <c r="A1183" s="16">
        <v>7288613</v>
      </c>
      <c r="B1183" s="16" t="s">
        <v>1325</v>
      </c>
    </row>
    <row r="1184" spans="1:2" hidden="1">
      <c r="A1184" s="16">
        <v>7288614</v>
      </c>
      <c r="B1184" s="16" t="s">
        <v>1326</v>
      </c>
    </row>
    <row r="1185" spans="1:2" hidden="1">
      <c r="A1185" s="16">
        <v>7288615</v>
      </c>
      <c r="B1185" s="16" t="s">
        <v>1327</v>
      </c>
    </row>
    <row r="1186" spans="1:2" hidden="1">
      <c r="A1186" s="16">
        <v>7288616</v>
      </c>
      <c r="B1186" s="16" t="s">
        <v>1328</v>
      </c>
    </row>
    <row r="1187" spans="1:2" hidden="1">
      <c r="A1187" s="16">
        <v>7288617</v>
      </c>
      <c r="B1187" s="16" t="s">
        <v>1329</v>
      </c>
    </row>
    <row r="1188" spans="1:2" hidden="1">
      <c r="A1188" s="16">
        <v>7288701</v>
      </c>
      <c r="B1188" s="16" t="s">
        <v>1330</v>
      </c>
    </row>
    <row r="1189" spans="1:2" hidden="1">
      <c r="A1189" s="16">
        <v>7288702</v>
      </c>
      <c r="B1189" s="16" t="s">
        <v>1331</v>
      </c>
    </row>
    <row r="1190" spans="1:2" hidden="1">
      <c r="A1190" s="16">
        <v>7288703</v>
      </c>
      <c r="B1190" s="16" t="s">
        <v>1332</v>
      </c>
    </row>
    <row r="1191" spans="1:2" hidden="1">
      <c r="A1191" s="16">
        <v>7288704</v>
      </c>
      <c r="B1191" s="16" t="s">
        <v>1333</v>
      </c>
    </row>
    <row r="1192" spans="1:2" hidden="1">
      <c r="A1192" s="16">
        <v>7288705</v>
      </c>
      <c r="B1192" s="16" t="s">
        <v>1334</v>
      </c>
    </row>
    <row r="1193" spans="1:2" hidden="1">
      <c r="A1193" s="16">
        <v>7288706</v>
      </c>
      <c r="B1193" s="16" t="s">
        <v>1335</v>
      </c>
    </row>
    <row r="1194" spans="1:2" hidden="1">
      <c r="A1194" s="16">
        <v>7288799</v>
      </c>
      <c r="B1194" s="16" t="s">
        <v>1336</v>
      </c>
    </row>
    <row r="1195" spans="1:2" hidden="1">
      <c r="A1195" s="16">
        <v>7288801</v>
      </c>
      <c r="B1195" s="16" t="s">
        <v>1337</v>
      </c>
    </row>
    <row r="1196" spans="1:2" hidden="1">
      <c r="A1196" s="16">
        <v>7288802</v>
      </c>
      <c r="B1196" s="16" t="s">
        <v>1338</v>
      </c>
    </row>
    <row r="1197" spans="1:2" hidden="1">
      <c r="A1197" s="16">
        <v>7288803</v>
      </c>
      <c r="B1197" s="16" t="s">
        <v>1339</v>
      </c>
    </row>
    <row r="1198" spans="1:2" hidden="1">
      <c r="A1198" s="16">
        <v>7288804</v>
      </c>
      <c r="B1198" s="16" t="s">
        <v>1340</v>
      </c>
    </row>
    <row r="1199" spans="1:2" hidden="1">
      <c r="A1199" s="16">
        <v>7288805</v>
      </c>
      <c r="B1199" s="16" t="s">
        <v>1341</v>
      </c>
    </row>
    <row r="1200" spans="1:2" hidden="1">
      <c r="A1200" s="16">
        <v>7288806</v>
      </c>
      <c r="B1200" s="16" t="s">
        <v>1342</v>
      </c>
    </row>
    <row r="1201" spans="1:2" hidden="1">
      <c r="A1201" s="16">
        <v>7288901</v>
      </c>
      <c r="B1201" s="16" t="s">
        <v>1343</v>
      </c>
    </row>
    <row r="1202" spans="1:2" hidden="1">
      <c r="A1202" s="16">
        <v>7288902</v>
      </c>
      <c r="B1202" s="16" t="s">
        <v>1344</v>
      </c>
    </row>
    <row r="1203" spans="1:2" hidden="1">
      <c r="A1203" s="16">
        <v>7288903</v>
      </c>
      <c r="B1203" s="16" t="s">
        <v>1219</v>
      </c>
    </row>
    <row r="1204" spans="1:2" hidden="1">
      <c r="A1204" s="16">
        <v>7288904</v>
      </c>
      <c r="B1204" s="16" t="s">
        <v>1220</v>
      </c>
    </row>
    <row r="1205" spans="1:2" hidden="1">
      <c r="A1205" s="16">
        <v>7288999</v>
      </c>
      <c r="B1205" s="16" t="s">
        <v>1345</v>
      </c>
    </row>
    <row r="1206" spans="1:2" hidden="1">
      <c r="A1206" s="16">
        <v>7299101</v>
      </c>
      <c r="B1206" s="16" t="s">
        <v>1222</v>
      </c>
    </row>
    <row r="1207" spans="1:2" hidden="1">
      <c r="A1207" s="16">
        <v>7299201</v>
      </c>
      <c r="B1207" s="16" t="s">
        <v>1223</v>
      </c>
    </row>
    <row r="1208" spans="1:2" hidden="1">
      <c r="A1208" s="16">
        <v>9111101</v>
      </c>
      <c r="B1208" s="16" t="s">
        <v>1346</v>
      </c>
    </row>
    <row r="1209" spans="1:2" hidden="1">
      <c r="A1209" s="16">
        <v>9111111</v>
      </c>
      <c r="B1209" s="16" t="s">
        <v>1347</v>
      </c>
    </row>
    <row r="1210" spans="1:2" hidden="1">
      <c r="A1210" s="16">
        <v>9111301</v>
      </c>
      <c r="B1210" s="16" t="s">
        <v>1348</v>
      </c>
    </row>
    <row r="1211" spans="1:2" hidden="1">
      <c r="A1211" s="16">
        <v>9111401</v>
      </c>
      <c r="B1211" s="16" t="s">
        <v>1349</v>
      </c>
    </row>
    <row r="1212" spans="1:2" hidden="1">
      <c r="A1212" s="16">
        <v>9112101</v>
      </c>
      <c r="B1212" s="16" t="s">
        <v>1350</v>
      </c>
    </row>
    <row r="1213" spans="1:2" hidden="1">
      <c r="A1213" s="16">
        <v>9112103</v>
      </c>
      <c r="B1213" s="16" t="s">
        <v>1351</v>
      </c>
    </row>
    <row r="1214" spans="1:2" hidden="1">
      <c r="A1214" s="16">
        <v>9112111</v>
      </c>
      <c r="B1214" s="16" t="s">
        <v>1352</v>
      </c>
    </row>
    <row r="1215" spans="1:2" hidden="1">
      <c r="A1215" s="16">
        <v>9112121</v>
      </c>
      <c r="B1215" s="16" t="s">
        <v>1353</v>
      </c>
    </row>
    <row r="1216" spans="1:2" hidden="1">
      <c r="A1216" s="16">
        <v>9112201</v>
      </c>
      <c r="B1216" s="16" t="s">
        <v>1352</v>
      </c>
    </row>
    <row r="1217" spans="1:2" hidden="1">
      <c r="A1217" s="16">
        <v>9112301</v>
      </c>
      <c r="B1217" s="16" t="s">
        <v>1354</v>
      </c>
    </row>
    <row r="1218" spans="1:2" hidden="1">
      <c r="A1218" s="16">
        <v>9112302</v>
      </c>
      <c r="B1218" s="16" t="s">
        <v>1355</v>
      </c>
    </row>
    <row r="1219" spans="1:2" hidden="1">
      <c r="A1219" s="16">
        <v>9112303</v>
      </c>
      <c r="B1219" s="16" t="s">
        <v>1356</v>
      </c>
    </row>
    <row r="1220" spans="1:2" hidden="1">
      <c r="A1220" s="16">
        <v>9112401</v>
      </c>
      <c r="B1220" s="16" t="s">
        <v>1357</v>
      </c>
    </row>
    <row r="1221" spans="1:2" hidden="1">
      <c r="A1221" s="16">
        <v>9112402</v>
      </c>
      <c r="B1221" s="16" t="s">
        <v>1358</v>
      </c>
    </row>
    <row r="1222" spans="1:2" hidden="1">
      <c r="A1222" s="16">
        <v>9112403</v>
      </c>
      <c r="B1222" s="16" t="s">
        <v>1359</v>
      </c>
    </row>
    <row r="1223" spans="1:2" hidden="1">
      <c r="A1223" s="16">
        <v>9112501</v>
      </c>
      <c r="B1223" s="16" t="s">
        <v>1360</v>
      </c>
    </row>
    <row r="1224" spans="1:2" hidden="1">
      <c r="A1224" s="16">
        <v>9112601</v>
      </c>
      <c r="B1224" s="16" t="s">
        <v>1361</v>
      </c>
    </row>
    <row r="1225" spans="1:2" hidden="1">
      <c r="A1225" s="16">
        <v>9121101</v>
      </c>
      <c r="B1225" s="16" t="s">
        <v>1362</v>
      </c>
    </row>
    <row r="1226" spans="1:2" hidden="1">
      <c r="A1226" s="16">
        <v>9122101</v>
      </c>
      <c r="B1226" s="16" t="s">
        <v>1363</v>
      </c>
    </row>
    <row r="1227" spans="1:2" hidden="1">
      <c r="A1227" s="16">
        <v>9131101</v>
      </c>
      <c r="B1227" s="16" t="s">
        <v>1364</v>
      </c>
    </row>
    <row r="1228" spans="1:2" hidden="1">
      <c r="A1228" s="16">
        <v>9131102</v>
      </c>
      <c r="B1228" s="16" t="s">
        <v>1365</v>
      </c>
    </row>
    <row r="1229" spans="1:2" hidden="1">
      <c r="A1229" s="16">
        <v>9132101</v>
      </c>
      <c r="B1229" s="16" t="s">
        <v>1366</v>
      </c>
    </row>
    <row r="1230" spans="1:2" hidden="1">
      <c r="A1230" s="16">
        <v>9132102</v>
      </c>
      <c r="B1230" s="16" t="s">
        <v>1367</v>
      </c>
    </row>
    <row r="1231" spans="1:2" hidden="1">
      <c r="A1231" s="16">
        <v>9141101</v>
      </c>
      <c r="B1231" s="16" t="s">
        <v>1368</v>
      </c>
    </row>
    <row r="1232" spans="1:2" hidden="1">
      <c r="A1232" s="16">
        <v>9142101</v>
      </c>
      <c r="B1232" s="16" t="s">
        <v>1369</v>
      </c>
    </row>
    <row r="1233" spans="1:2" hidden="1">
      <c r="A1233" s="16">
        <v>9151101</v>
      </c>
      <c r="B1233" s="16" t="s">
        <v>1370</v>
      </c>
    </row>
    <row r="1234" spans="1:2" hidden="1">
      <c r="A1234" s="16">
        <v>9151102</v>
      </c>
      <c r="B1234" s="16" t="s">
        <v>1371</v>
      </c>
    </row>
    <row r="1235" spans="1:2" hidden="1">
      <c r="A1235" s="16">
        <v>9151111</v>
      </c>
      <c r="B1235" s="16" t="s">
        <v>1372</v>
      </c>
    </row>
    <row r="1236" spans="1:2" hidden="1">
      <c r="A1236" s="16">
        <v>9151121</v>
      </c>
      <c r="B1236" s="16" t="s">
        <v>1373</v>
      </c>
    </row>
    <row r="1237" spans="1:2" hidden="1">
      <c r="A1237" s="16">
        <v>9152101</v>
      </c>
      <c r="B1237" s="16" t="s">
        <v>1374</v>
      </c>
    </row>
    <row r="1238" spans="1:2" hidden="1">
      <c r="A1238" s="16">
        <v>9152102</v>
      </c>
      <c r="B1238" s="16" t="s">
        <v>1375</v>
      </c>
    </row>
    <row r="1239" spans="1:2" hidden="1">
      <c r="A1239" s="16">
        <v>9152111</v>
      </c>
      <c r="B1239" s="16" t="s">
        <v>1376</v>
      </c>
    </row>
    <row r="1240" spans="1:2" hidden="1">
      <c r="A1240" s="16">
        <v>9152121</v>
      </c>
      <c r="B1240" s="16" t="s">
        <v>1377</v>
      </c>
    </row>
    <row r="1241" spans="1:2" hidden="1">
      <c r="A1241" s="16">
        <v>9161101</v>
      </c>
      <c r="B1241" s="16" t="s">
        <v>1378</v>
      </c>
    </row>
    <row r="1242" spans="1:2" hidden="1">
      <c r="A1242" s="16">
        <v>9161102</v>
      </c>
      <c r="B1242" s="16" t="s">
        <v>1379</v>
      </c>
    </row>
    <row r="1243" spans="1:2" hidden="1">
      <c r="A1243" s="16">
        <v>9161103</v>
      </c>
      <c r="B1243" s="16" t="s">
        <v>1380</v>
      </c>
    </row>
    <row r="1244" spans="1:2" hidden="1">
      <c r="A1244" s="16">
        <v>9161104</v>
      </c>
      <c r="B1244" s="16" t="s">
        <v>1381</v>
      </c>
    </row>
    <row r="1245" spans="1:2" hidden="1">
      <c r="A1245" s="16">
        <v>9161105</v>
      </c>
      <c r="B1245" s="16" t="s">
        <v>1382</v>
      </c>
    </row>
    <row r="1246" spans="1:2" hidden="1">
      <c r="A1246" s="16">
        <v>9162101</v>
      </c>
      <c r="B1246" s="16" t="s">
        <v>1383</v>
      </c>
    </row>
    <row r="1247" spans="1:2" hidden="1">
      <c r="A1247" s="16">
        <v>9162102</v>
      </c>
      <c r="B1247" s="16" t="s">
        <v>1384</v>
      </c>
    </row>
    <row r="1248" spans="1:2" hidden="1">
      <c r="A1248" s="16">
        <v>9162103</v>
      </c>
      <c r="B1248" s="16" t="s">
        <v>1385</v>
      </c>
    </row>
    <row r="1249" spans="1:2" hidden="1">
      <c r="A1249" s="16">
        <v>9162104</v>
      </c>
      <c r="B1249" s="16" t="s">
        <v>1386</v>
      </c>
    </row>
    <row r="1250" spans="1:2" hidden="1">
      <c r="A1250" s="16">
        <v>9162105</v>
      </c>
      <c r="B1250" s="16" t="s">
        <v>1387</v>
      </c>
    </row>
    <row r="1251" spans="1:2" hidden="1">
      <c r="A1251" s="16">
        <v>9162199</v>
      </c>
      <c r="B1251" s="16" t="s">
        <v>1388</v>
      </c>
    </row>
    <row r="1252" spans="1:2" hidden="1">
      <c r="A1252" s="16">
        <v>9163101</v>
      </c>
      <c r="B1252" s="16" t="s">
        <v>1389</v>
      </c>
    </row>
    <row r="1253" spans="1:2" hidden="1">
      <c r="A1253" s="16">
        <v>9171101</v>
      </c>
      <c r="B1253" s="16" t="s">
        <v>1390</v>
      </c>
    </row>
    <row r="1254" spans="1:2" hidden="1">
      <c r="A1254" s="16">
        <v>9181101</v>
      </c>
      <c r="B1254" s="16" t="s">
        <v>1391</v>
      </c>
    </row>
    <row r="1255" spans="1:2" hidden="1">
      <c r="A1255" s="16">
        <v>9181102</v>
      </c>
      <c r="B1255" s="16" t="s">
        <v>1392</v>
      </c>
    </row>
    <row r="1256" spans="1:2" hidden="1">
      <c r="A1256" s="16">
        <v>9181199</v>
      </c>
      <c r="B1256" s="16" t="s">
        <v>1393</v>
      </c>
    </row>
    <row r="1257" spans="1:2" hidden="1">
      <c r="A1257" s="16">
        <v>9191101</v>
      </c>
      <c r="B1257" s="16" t="s">
        <v>1394</v>
      </c>
    </row>
    <row r="1258" spans="1:2" hidden="1">
      <c r="A1258" s="16">
        <v>9191102</v>
      </c>
      <c r="B1258" s="16" t="s">
        <v>1395</v>
      </c>
    </row>
    <row r="1259" spans="1:2" hidden="1">
      <c r="A1259" s="16">
        <v>9191201</v>
      </c>
      <c r="B1259" s="16" t="s">
        <v>1322</v>
      </c>
    </row>
    <row r="1260" spans="1:2" hidden="1">
      <c r="A1260" s="16">
        <v>9191202</v>
      </c>
      <c r="B1260" s="16" t="s">
        <v>1396</v>
      </c>
    </row>
    <row r="1261" spans="1:2" hidden="1">
      <c r="A1261" s="16">
        <v>9191901</v>
      </c>
      <c r="B1261" s="16" t="s">
        <v>1397</v>
      </c>
    </row>
    <row r="1262" spans="1:2" hidden="1">
      <c r="A1262" s="16">
        <v>9191902</v>
      </c>
      <c r="B1262" s="16" t="s">
        <v>1398</v>
      </c>
    </row>
    <row r="1263" spans="1:2" hidden="1">
      <c r="A1263" s="16">
        <v>9211101</v>
      </c>
      <c r="B1263" s="16" t="s">
        <v>1399</v>
      </c>
    </row>
    <row r="1264" spans="1:2" hidden="1">
      <c r="A1264" s="16">
        <v>9221101</v>
      </c>
      <c r="B1264" s="16" t="s">
        <v>1400</v>
      </c>
    </row>
    <row r="1265" spans="1:2" hidden="1">
      <c r="A1265" s="16">
        <v>9266602</v>
      </c>
      <c r="B1265" s="16" t="s">
        <v>1401</v>
      </c>
    </row>
    <row r="1266" spans="1:2" hidden="1">
      <c r="A1266" s="16">
        <v>9311101</v>
      </c>
      <c r="B1266" s="16" t="s">
        <v>1402</v>
      </c>
    </row>
    <row r="1267" spans="1:2" hidden="1">
      <c r="A1267" s="16">
        <v>9311102</v>
      </c>
      <c r="B1267" s="16" t="s">
        <v>1403</v>
      </c>
    </row>
    <row r="1268" spans="1:2" hidden="1">
      <c r="A1268" s="16">
        <v>9311103</v>
      </c>
      <c r="B1268" s="16" t="s">
        <v>1404</v>
      </c>
    </row>
    <row r="1269" spans="1:2" hidden="1">
      <c r="A1269" s="16">
        <v>9411101</v>
      </c>
      <c r="B1269" s="16" t="s">
        <v>1405</v>
      </c>
    </row>
    <row r="1270" spans="1:2" hidden="1">
      <c r="A1270" s="16">
        <v>9511101</v>
      </c>
      <c r="B1270" s="16" t="s">
        <v>1406</v>
      </c>
    </row>
    <row r="1271" spans="1:2" hidden="1">
      <c r="A1271" s="16">
        <v>9611101</v>
      </c>
      <c r="B1271" s="16" t="s">
        <v>1407</v>
      </c>
    </row>
    <row r="1272" spans="1:2" hidden="1">
      <c r="A1272" s="16">
        <v>9611102</v>
      </c>
      <c r="B1272" s="16" t="s">
        <v>1408</v>
      </c>
    </row>
    <row r="1273" spans="1:2" hidden="1">
      <c r="A1273" s="16">
        <v>9999991</v>
      </c>
      <c r="B1273" s="16" t="s">
        <v>1409</v>
      </c>
    </row>
    <row r="1274" spans="1:2" hidden="1">
      <c r="A1274" s="16">
        <v>9999992</v>
      </c>
      <c r="B1274" s="16" t="s">
        <v>1410</v>
      </c>
    </row>
    <row r="1275" spans="1:2" hidden="1">
      <c r="A1275" s="16">
        <v>9999993</v>
      </c>
      <c r="B1275" s="16" t="s">
        <v>1411</v>
      </c>
    </row>
    <row r="1276" spans="1:2" hidden="1">
      <c r="A1276" s="16">
        <v>9999994</v>
      </c>
      <c r="B1276" s="16" t="s">
        <v>1412</v>
      </c>
    </row>
    <row r="1277" spans="1:2" hidden="1">
      <c r="A1277" s="200">
        <v>6266505</v>
      </c>
      <c r="B1277" s="200" t="s">
        <v>1413</v>
      </c>
    </row>
    <row r="1278" spans="1:2" hidden="1">
      <c r="A1278" s="200">
        <v>6266506</v>
      </c>
      <c r="B1278" s="200" t="s">
        <v>1414</v>
      </c>
    </row>
    <row r="1279" spans="1:2" hidden="1">
      <c r="A1279" s="200">
        <v>6266652</v>
      </c>
      <c r="B1279" s="200" t="s">
        <v>1415</v>
      </c>
    </row>
    <row r="1280" spans="1:2" hidden="1">
      <c r="A1280" s="200">
        <v>6266653</v>
      </c>
      <c r="B1280" s="200" t="s">
        <v>1416</v>
      </c>
    </row>
    <row r="1281" spans="1:2" hidden="1">
      <c r="A1281" s="200">
        <v>6266654</v>
      </c>
      <c r="B1281" s="200" t="s">
        <v>1417</v>
      </c>
    </row>
    <row r="1282" spans="1:2" hidden="1">
      <c r="A1282" s="200">
        <v>6266655</v>
      </c>
      <c r="B1282" s="200" t="s">
        <v>1418</v>
      </c>
    </row>
    <row r="1283" spans="1:2" hidden="1">
      <c r="A1283" s="200">
        <v>6266656</v>
      </c>
      <c r="B1283" s="200" t="s">
        <v>1419</v>
      </c>
    </row>
    <row r="1284" spans="1:2" hidden="1">
      <c r="A1284" s="200">
        <v>6266657</v>
      </c>
      <c r="B1284" s="200" t="s">
        <v>1420</v>
      </c>
    </row>
    <row r="1285" spans="1:2" hidden="1">
      <c r="A1285" s="200">
        <v>6266658</v>
      </c>
      <c r="B1285" s="200" t="s">
        <v>1421</v>
      </c>
    </row>
    <row r="1286" spans="1:2" hidden="1">
      <c r="A1286" s="200">
        <v>7266505</v>
      </c>
      <c r="B1286" s="200" t="s">
        <v>1413</v>
      </c>
    </row>
    <row r="1287" spans="1:2" hidden="1">
      <c r="A1287" s="200">
        <v>7266506</v>
      </c>
      <c r="B1287" s="200" t="s">
        <v>1414</v>
      </c>
    </row>
    <row r="1288" spans="1:2" hidden="1">
      <c r="A1288" s="200">
        <v>7266652</v>
      </c>
      <c r="B1288" s="200" t="s">
        <v>1415</v>
      </c>
    </row>
    <row r="1289" spans="1:2" hidden="1">
      <c r="A1289" s="200">
        <v>7266653</v>
      </c>
      <c r="B1289" s="200" t="s">
        <v>1416</v>
      </c>
    </row>
    <row r="1290" spans="1:2" hidden="1">
      <c r="A1290" s="200">
        <v>7266654</v>
      </c>
      <c r="B1290" s="200" t="s">
        <v>1417</v>
      </c>
    </row>
    <row r="1291" spans="1:2" hidden="1">
      <c r="A1291" s="200">
        <v>7266655</v>
      </c>
      <c r="B1291" s="200" t="s">
        <v>1418</v>
      </c>
    </row>
    <row r="1292" spans="1:2" hidden="1">
      <c r="A1292" s="200">
        <v>7266656</v>
      </c>
      <c r="B1292" s="200" t="s">
        <v>1419</v>
      </c>
    </row>
    <row r="1293" spans="1:2" hidden="1">
      <c r="A1293" s="200">
        <v>7266657</v>
      </c>
      <c r="B1293" s="200" t="s">
        <v>1420</v>
      </c>
    </row>
    <row r="1294" spans="1:2" hidden="1">
      <c r="A1294" s="200">
        <v>7266658</v>
      </c>
      <c r="B1294" s="200" t="s">
        <v>1421</v>
      </c>
    </row>
    <row r="1295" spans="1:2" hidden="1">
      <c r="A1295" s="200">
        <v>7288203</v>
      </c>
      <c r="B1295" s="200" t="s">
        <v>1422</v>
      </c>
    </row>
    <row r="1296" spans="1:2" hidden="1">
      <c r="A1296" s="200">
        <v>9131103</v>
      </c>
      <c r="B1296" s="200" t="s">
        <v>1423</v>
      </c>
    </row>
    <row r="1297" spans="1:2" hidden="1">
      <c r="A1297" s="200">
        <v>9132103</v>
      </c>
      <c r="B1297" s="200" t="s">
        <v>1424</v>
      </c>
    </row>
  </sheetData>
  <autoFilter ref="A1:B1297">
    <filterColumn colId="1">
      <filters>
        <filter val="ETO-Airport Tax"/>
        <filter val="ETO-Hotel"/>
        <filter val="ETO-Local Transport"/>
        <filter val="ETO-Medical Check Up"/>
        <filter val="ETO-Others"/>
        <filter val="ETO-Pasport &amp; Visa"/>
        <filter val="ETO-Pocket &amp; Food Money"/>
        <filter val="ETO-Souvenir"/>
        <filter val="ETO-Ticket"/>
        <filter val="ETO-Training Fee"/>
        <filter val="ETO-Winter Clothes &amp; Bag"/>
      </filters>
    </filterColumn>
  </autoFilter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view="pageBreakPreview" zoomScaleNormal="100" zoomScaleSheetLayoutView="100" workbookViewId="0">
      <selection activeCell="M17" sqref="M17"/>
    </sheetView>
  </sheetViews>
  <sheetFormatPr defaultRowHeight="15"/>
  <cols>
    <col min="1" max="1" width="24.28515625" style="977" customWidth="1"/>
    <col min="2" max="2" width="20.140625" style="978" customWidth="1"/>
    <col min="3" max="3" width="23" style="977" customWidth="1"/>
    <col min="4" max="15" width="8.85546875" style="977" customWidth="1"/>
  </cols>
  <sheetData>
    <row r="1" spans="1:16" s="132" customFormat="1">
      <c r="A1" s="1575" t="s">
        <v>40</v>
      </c>
      <c r="B1" s="1576" t="s">
        <v>12513</v>
      </c>
      <c r="C1" s="1578" t="s">
        <v>16356</v>
      </c>
      <c r="D1" s="1578" t="s">
        <v>16350</v>
      </c>
      <c r="E1" s="1577" t="s">
        <v>7653</v>
      </c>
      <c r="F1" s="1577"/>
      <c r="G1" s="1577"/>
      <c r="H1" s="1577"/>
      <c r="I1" s="1577"/>
      <c r="J1" s="1577"/>
      <c r="K1" s="1577"/>
      <c r="L1" s="1577"/>
      <c r="M1" s="1577"/>
      <c r="N1" s="1577"/>
      <c r="O1" s="1577"/>
      <c r="P1" s="1577"/>
    </row>
    <row r="2" spans="1:16">
      <c r="A2" s="1575"/>
      <c r="B2" s="1576"/>
      <c r="C2" s="1579"/>
      <c r="D2" s="1579"/>
      <c r="E2" s="979" t="s">
        <v>10253</v>
      </c>
      <c r="F2" s="979" t="s">
        <v>10254</v>
      </c>
      <c r="G2" s="979" t="s">
        <v>10255</v>
      </c>
      <c r="H2" s="979" t="s">
        <v>10256</v>
      </c>
      <c r="I2" s="979" t="s">
        <v>10257</v>
      </c>
      <c r="J2" s="979" t="s">
        <v>10258</v>
      </c>
      <c r="K2" s="979" t="s">
        <v>10259</v>
      </c>
      <c r="L2" s="979" t="s">
        <v>10260</v>
      </c>
      <c r="M2" s="979" t="s">
        <v>10261</v>
      </c>
      <c r="N2" s="979" t="s">
        <v>10262</v>
      </c>
      <c r="O2" s="979" t="s">
        <v>10263</v>
      </c>
      <c r="P2" s="979" t="s">
        <v>10264</v>
      </c>
    </row>
    <row r="3" spans="1:16" s="583" customFormat="1" ht="24.75" customHeight="1">
      <c r="A3" s="1580" t="s">
        <v>16355</v>
      </c>
      <c r="B3" s="1580" t="s">
        <v>16354</v>
      </c>
      <c r="C3" s="1580" t="s">
        <v>16357</v>
      </c>
      <c r="D3" s="983" t="s">
        <v>21</v>
      </c>
      <c r="E3" s="985">
        <v>79.68974127397334</v>
      </c>
      <c r="F3" s="985">
        <v>79.68974127397334</v>
      </c>
      <c r="G3" s="985">
        <v>79.68974127397334</v>
      </c>
      <c r="H3" s="985">
        <v>92.971364819635554</v>
      </c>
      <c r="I3" s="985">
        <v>79.68974127397334</v>
      </c>
      <c r="J3" s="985">
        <v>79.68974127397334</v>
      </c>
      <c r="K3" s="985">
        <v>79.68974127397334</v>
      </c>
      <c r="L3" s="985">
        <v>92.971364819635554</v>
      </c>
      <c r="M3" s="985">
        <v>66.408117728311112</v>
      </c>
      <c r="N3" s="985">
        <v>66.408117728311112</v>
      </c>
      <c r="O3" s="985">
        <v>66.408117728311112</v>
      </c>
      <c r="P3" s="985">
        <v>66.408117728311112</v>
      </c>
    </row>
    <row r="4" spans="1:16" s="583" customFormat="1" ht="24.75" customHeight="1">
      <c r="A4" s="1580"/>
      <c r="B4" s="1580"/>
      <c r="C4" s="1581"/>
      <c r="D4" s="983" t="s">
        <v>16370</v>
      </c>
      <c r="E4" s="986">
        <f>+E3/1000</f>
        <v>7.9689741273973339E-2</v>
      </c>
      <c r="F4" s="986">
        <f t="shared" ref="F4:P4" si="0">+F3/1000</f>
        <v>7.9689741273973339E-2</v>
      </c>
      <c r="G4" s="986">
        <f t="shared" si="0"/>
        <v>7.9689741273973339E-2</v>
      </c>
      <c r="H4" s="986">
        <f t="shared" si="0"/>
        <v>9.2971364819635555E-2</v>
      </c>
      <c r="I4" s="986">
        <f t="shared" si="0"/>
        <v>7.9689741273973339E-2</v>
      </c>
      <c r="J4" s="986">
        <f t="shared" si="0"/>
        <v>7.9689741273973339E-2</v>
      </c>
      <c r="K4" s="986">
        <f t="shared" si="0"/>
        <v>7.9689741273973339E-2</v>
      </c>
      <c r="L4" s="986">
        <f t="shared" si="0"/>
        <v>9.2971364819635555E-2</v>
      </c>
      <c r="M4" s="986">
        <f t="shared" si="0"/>
        <v>6.6408117728311108E-2</v>
      </c>
      <c r="N4" s="986">
        <f t="shared" si="0"/>
        <v>6.6408117728311108E-2</v>
      </c>
      <c r="O4" s="986">
        <f t="shared" si="0"/>
        <v>6.6408117728311108E-2</v>
      </c>
      <c r="P4" s="986">
        <f t="shared" si="0"/>
        <v>6.6408117728311108E-2</v>
      </c>
    </row>
    <row r="5" spans="1:16" s="583" customFormat="1" ht="24.75" customHeight="1">
      <c r="A5" s="1580"/>
      <c r="B5" s="1580"/>
      <c r="C5" s="1580" t="s">
        <v>16358</v>
      </c>
      <c r="D5" s="983" t="s">
        <v>21</v>
      </c>
      <c r="E5" s="986">
        <f>+E3/2</f>
        <v>39.84487063698667</v>
      </c>
      <c r="F5" s="986">
        <f t="shared" ref="F5:P5" si="1">+F3/2</f>
        <v>39.84487063698667</v>
      </c>
      <c r="G5" s="986">
        <f t="shared" si="1"/>
        <v>39.84487063698667</v>
      </c>
      <c r="H5" s="986">
        <f t="shared" si="1"/>
        <v>46.485682409817777</v>
      </c>
      <c r="I5" s="986">
        <f t="shared" si="1"/>
        <v>39.84487063698667</v>
      </c>
      <c r="J5" s="986">
        <f t="shared" si="1"/>
        <v>39.84487063698667</v>
      </c>
      <c r="K5" s="986">
        <f t="shared" si="1"/>
        <v>39.84487063698667</v>
      </c>
      <c r="L5" s="986">
        <f t="shared" si="1"/>
        <v>46.485682409817777</v>
      </c>
      <c r="M5" s="986">
        <f t="shared" si="1"/>
        <v>33.204058864155556</v>
      </c>
      <c r="N5" s="986">
        <f t="shared" si="1"/>
        <v>33.204058864155556</v>
      </c>
      <c r="O5" s="986">
        <f t="shared" si="1"/>
        <v>33.204058864155556</v>
      </c>
      <c r="P5" s="986">
        <f t="shared" si="1"/>
        <v>33.204058864155556</v>
      </c>
    </row>
    <row r="6" spans="1:16" s="583" customFormat="1" ht="24.75" customHeight="1">
      <c r="A6" s="1580"/>
      <c r="B6" s="1580"/>
      <c r="C6" s="1580"/>
      <c r="D6" s="983" t="s">
        <v>16370</v>
      </c>
      <c r="E6" s="986">
        <f>+E5/1000</f>
        <v>3.9844870636986669E-2</v>
      </c>
      <c r="F6" s="986">
        <f t="shared" ref="F6:P6" si="2">+F5/1000</f>
        <v>3.9844870636986669E-2</v>
      </c>
      <c r="G6" s="986">
        <f t="shared" si="2"/>
        <v>3.9844870636986669E-2</v>
      </c>
      <c r="H6" s="986">
        <f t="shared" si="2"/>
        <v>4.6485682409817777E-2</v>
      </c>
      <c r="I6" s="986">
        <f t="shared" si="2"/>
        <v>3.9844870636986669E-2</v>
      </c>
      <c r="J6" s="986">
        <f t="shared" si="2"/>
        <v>3.9844870636986669E-2</v>
      </c>
      <c r="K6" s="986">
        <f t="shared" si="2"/>
        <v>3.9844870636986669E-2</v>
      </c>
      <c r="L6" s="986">
        <f t="shared" si="2"/>
        <v>4.6485682409817777E-2</v>
      </c>
      <c r="M6" s="986">
        <f t="shared" si="2"/>
        <v>3.3204058864155554E-2</v>
      </c>
      <c r="N6" s="986">
        <f t="shared" si="2"/>
        <v>3.3204058864155554E-2</v>
      </c>
      <c r="O6" s="986">
        <f t="shared" si="2"/>
        <v>3.3204058864155554E-2</v>
      </c>
      <c r="P6" s="986">
        <f t="shared" si="2"/>
        <v>3.3204058864155554E-2</v>
      </c>
    </row>
    <row r="7" spans="1:16" s="583" customFormat="1" ht="24.75" customHeight="1">
      <c r="A7" s="1580" t="s">
        <v>16359</v>
      </c>
      <c r="B7" s="1580" t="s">
        <v>16360</v>
      </c>
      <c r="C7" s="1580" t="s">
        <v>16369</v>
      </c>
      <c r="D7" s="983" t="s">
        <v>21</v>
      </c>
      <c r="E7" s="984">
        <v>2.3259255883432703</v>
      </c>
      <c r="F7" s="984">
        <v>2.3259255883432703</v>
      </c>
      <c r="G7" s="984">
        <v>2.3259255883432703</v>
      </c>
      <c r="H7" s="984">
        <v>2.3259255883432703</v>
      </c>
      <c r="I7" s="984">
        <v>2.3259255883432703</v>
      </c>
      <c r="J7" s="984">
        <v>2.3259255883432703</v>
      </c>
      <c r="K7" s="984">
        <v>2.3259255883432703</v>
      </c>
      <c r="L7" s="984">
        <v>2.3259255883432703</v>
      </c>
      <c r="M7" s="984">
        <v>2.3259255883432703</v>
      </c>
      <c r="N7" s="984">
        <v>2.3259255883432703</v>
      </c>
      <c r="O7" s="984">
        <v>2.3259255883432703</v>
      </c>
      <c r="P7" s="984">
        <v>2.3259255883432703</v>
      </c>
    </row>
    <row r="8" spans="1:16" s="583" customFormat="1" ht="24.75" customHeight="1">
      <c r="A8" s="1580"/>
      <c r="B8" s="1580"/>
      <c r="C8" s="1580"/>
      <c r="D8" s="983" t="s">
        <v>16370</v>
      </c>
      <c r="E8" s="987">
        <v>2.3259255883432703E-3</v>
      </c>
      <c r="F8" s="987">
        <v>2.3259255883432703E-3</v>
      </c>
      <c r="G8" s="987">
        <v>2.3259255883432703E-3</v>
      </c>
      <c r="H8" s="987">
        <v>2.3259255883432703E-3</v>
      </c>
      <c r="I8" s="987">
        <v>2.3259255883432703E-3</v>
      </c>
      <c r="J8" s="987">
        <v>2.3259255883432703E-3</v>
      </c>
      <c r="K8" s="987">
        <v>2.3259255883432703E-3</v>
      </c>
      <c r="L8" s="987">
        <v>2.3259255883432703E-3</v>
      </c>
      <c r="M8" s="987">
        <v>2.3259255883432703E-3</v>
      </c>
      <c r="N8" s="987">
        <v>2.3259255883432703E-3</v>
      </c>
      <c r="O8" s="987">
        <v>2.3259255883432703E-3</v>
      </c>
      <c r="P8" s="987">
        <v>2.3259255883432703E-3</v>
      </c>
    </row>
    <row r="9" spans="1:16" s="714" customFormat="1">
      <c r="A9" s="988"/>
      <c r="B9" s="988"/>
      <c r="C9" s="981"/>
      <c r="D9" s="981"/>
      <c r="E9" s="981"/>
      <c r="F9" s="981"/>
      <c r="G9" s="981"/>
      <c r="H9" s="981"/>
      <c r="I9" s="981"/>
      <c r="J9" s="981"/>
      <c r="K9" s="981"/>
      <c r="L9" s="981"/>
      <c r="M9" s="981"/>
      <c r="N9" s="981"/>
      <c r="O9" s="981"/>
      <c r="P9" s="975"/>
    </row>
    <row r="10" spans="1:16" s="714" customFormat="1">
      <c r="A10" s="988"/>
      <c r="B10" s="988"/>
      <c r="C10" s="981"/>
      <c r="D10" s="981"/>
      <c r="E10" s="981"/>
      <c r="F10" s="981"/>
      <c r="G10" s="981"/>
      <c r="H10" s="981"/>
      <c r="I10" s="981"/>
      <c r="J10" s="981"/>
      <c r="K10" s="981"/>
      <c r="L10" s="981"/>
      <c r="M10" s="981"/>
      <c r="N10" s="981"/>
      <c r="O10" s="981"/>
      <c r="P10" s="975"/>
    </row>
    <row r="11" spans="1:16">
      <c r="A11" s="981"/>
      <c r="B11" s="980"/>
      <c r="C11" s="981"/>
      <c r="D11" s="981"/>
      <c r="E11" s="981"/>
      <c r="F11" s="981"/>
      <c r="G11" s="981"/>
      <c r="H11" s="981"/>
      <c r="I11" s="981"/>
      <c r="J11" s="981"/>
      <c r="K11" s="981"/>
      <c r="L11" s="981"/>
      <c r="M11" s="981"/>
      <c r="N11" s="981"/>
      <c r="O11" s="981"/>
      <c r="P11" s="975"/>
    </row>
    <row r="12" spans="1:16">
      <c r="A12" s="981"/>
      <c r="B12" s="980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75"/>
    </row>
    <row r="13" spans="1:16">
      <c r="A13" s="981"/>
      <c r="B13" s="980"/>
      <c r="C13" s="981" t="s">
        <v>16367</v>
      </c>
      <c r="D13" s="981"/>
      <c r="E13" s="981" t="s">
        <v>7133</v>
      </c>
      <c r="F13" s="981">
        <v>1</v>
      </c>
      <c r="G13" s="981" t="s">
        <v>2127</v>
      </c>
      <c r="H13" s="981" t="s">
        <v>7133</v>
      </c>
      <c r="I13" s="1573">
        <v>42928</v>
      </c>
      <c r="J13" s="1573"/>
      <c r="K13" s="981"/>
      <c r="L13" s="981"/>
      <c r="M13" s="981"/>
      <c r="N13" s="981"/>
      <c r="O13" s="981"/>
      <c r="P13" s="975"/>
    </row>
    <row r="14" spans="1:16" s="714" customFormat="1">
      <c r="A14" s="981"/>
      <c r="B14" s="980"/>
      <c r="C14" s="981"/>
      <c r="D14" s="981"/>
      <c r="E14" s="981" t="s">
        <v>7133</v>
      </c>
      <c r="F14" s="981">
        <v>1</v>
      </c>
      <c r="G14" s="981" t="s">
        <v>2901</v>
      </c>
      <c r="H14" s="981" t="s">
        <v>7133</v>
      </c>
      <c r="I14" s="1574">
        <f>I13/500</f>
        <v>85.855999999999995</v>
      </c>
      <c r="J14" s="1573"/>
      <c r="K14" s="981"/>
      <c r="L14" s="981"/>
      <c r="M14" s="981"/>
      <c r="N14" s="981"/>
      <c r="O14" s="981"/>
      <c r="P14" s="975"/>
    </row>
    <row r="15" spans="1:16">
      <c r="A15" s="981"/>
      <c r="B15" s="980"/>
      <c r="C15" s="981"/>
      <c r="D15" s="981"/>
      <c r="E15" s="981"/>
      <c r="F15" s="981"/>
      <c r="G15" s="981"/>
      <c r="H15" s="981"/>
      <c r="I15" s="981"/>
      <c r="J15" s="981"/>
      <c r="K15" s="981"/>
      <c r="L15" s="981"/>
      <c r="M15" s="981"/>
      <c r="N15" s="981"/>
      <c r="O15" s="981"/>
      <c r="P15" s="975"/>
    </row>
    <row r="16" spans="1:16">
      <c r="A16" s="981"/>
      <c r="B16" s="980"/>
      <c r="C16" s="981" t="s">
        <v>16361</v>
      </c>
      <c r="D16" s="981" t="s">
        <v>12150</v>
      </c>
      <c r="E16" s="981" t="s">
        <v>7133</v>
      </c>
      <c r="F16" s="981">
        <v>80</v>
      </c>
      <c r="G16" s="981" t="s">
        <v>1669</v>
      </c>
      <c r="H16" s="981"/>
      <c r="I16" s="981"/>
      <c r="J16" s="981"/>
      <c r="K16" s="981"/>
      <c r="L16" s="981"/>
      <c r="M16" s="981"/>
      <c r="N16" s="981"/>
      <c r="O16" s="981"/>
      <c r="P16" s="975"/>
    </row>
    <row r="17" spans="1:16">
      <c r="A17" s="981"/>
      <c r="B17" s="980"/>
      <c r="C17" s="981"/>
      <c r="D17" s="981" t="s">
        <v>7742</v>
      </c>
      <c r="E17" s="981" t="s">
        <v>7133</v>
      </c>
      <c r="F17" s="981">
        <v>27</v>
      </c>
      <c r="G17" s="981" t="s">
        <v>1669</v>
      </c>
      <c r="H17" s="981"/>
      <c r="I17" s="981"/>
      <c r="J17" s="981"/>
      <c r="K17" s="981"/>
      <c r="L17" s="981"/>
      <c r="M17" s="981"/>
      <c r="N17" s="981"/>
      <c r="O17" s="981"/>
      <c r="P17" s="975"/>
    </row>
    <row r="18" spans="1:16">
      <c r="A18" s="981"/>
      <c r="B18" s="980"/>
      <c r="C18" s="1584" t="s">
        <v>107</v>
      </c>
      <c r="D18" s="1584"/>
      <c r="E18" s="981" t="s">
        <v>7133</v>
      </c>
      <c r="F18" s="981">
        <f>SUM(F16:F17)</f>
        <v>107</v>
      </c>
      <c r="G18" s="981" t="s">
        <v>1669</v>
      </c>
      <c r="H18" s="981"/>
      <c r="I18" s="981"/>
      <c r="J18" s="981"/>
      <c r="K18" s="981"/>
      <c r="L18" s="981"/>
      <c r="M18" s="981"/>
      <c r="N18" s="981"/>
      <c r="O18" s="981"/>
      <c r="P18" s="975"/>
    </row>
    <row r="19" spans="1:16">
      <c r="A19" s="981"/>
      <c r="B19" s="980"/>
      <c r="C19" s="981"/>
      <c r="D19" s="981"/>
      <c r="E19" s="981"/>
      <c r="F19" s="981"/>
      <c r="G19" s="981"/>
      <c r="H19" s="981"/>
      <c r="I19" s="981"/>
      <c r="J19" s="981"/>
      <c r="K19" s="981"/>
      <c r="L19" s="981"/>
      <c r="M19" s="981"/>
      <c r="N19" s="981"/>
      <c r="O19" s="981"/>
      <c r="P19" s="975"/>
    </row>
    <row r="20" spans="1:16">
      <c r="A20" s="981"/>
      <c r="B20" s="980"/>
      <c r="C20" s="981" t="s">
        <v>16362</v>
      </c>
      <c r="D20" s="982"/>
      <c r="E20" s="981" t="s">
        <v>7133</v>
      </c>
      <c r="F20" s="981">
        <v>4</v>
      </c>
      <c r="G20" s="981" t="s">
        <v>2901</v>
      </c>
      <c r="H20" s="981">
        <v>1</v>
      </c>
      <c r="I20" s="981" t="s">
        <v>16362</v>
      </c>
      <c r="J20" s="981"/>
      <c r="K20" s="981"/>
      <c r="L20" s="981"/>
      <c r="M20" s="981"/>
      <c r="N20" s="981"/>
      <c r="O20" s="981"/>
      <c r="P20" s="975"/>
    </row>
    <row r="21" spans="1:16">
      <c r="A21" s="981"/>
      <c r="B21" s="980"/>
      <c r="C21" s="981"/>
      <c r="D21" s="981"/>
      <c r="E21" s="981"/>
      <c r="F21" s="981"/>
      <c r="G21" s="981"/>
      <c r="H21" s="981">
        <v>2</v>
      </c>
      <c r="I21" s="981" t="s">
        <v>16364</v>
      </c>
      <c r="J21" s="981"/>
      <c r="K21" s="981"/>
      <c r="L21" s="981"/>
      <c r="M21" s="981"/>
      <c r="N21" s="981"/>
      <c r="O21" s="981"/>
      <c r="P21" s="975"/>
    </row>
    <row r="22" spans="1:16">
      <c r="A22" s="981"/>
      <c r="B22" s="980"/>
      <c r="C22" s="981"/>
      <c r="D22" s="981"/>
      <c r="E22" s="981"/>
      <c r="F22" s="981"/>
      <c r="G22" s="981"/>
      <c r="H22" s="981">
        <v>3</v>
      </c>
      <c r="I22" s="981" t="s">
        <v>16363</v>
      </c>
      <c r="J22" s="981"/>
      <c r="K22" s="981"/>
      <c r="L22" s="981"/>
      <c r="M22" s="981"/>
      <c r="N22" s="981"/>
      <c r="O22" s="981"/>
      <c r="P22" s="975"/>
    </row>
    <row r="23" spans="1:16">
      <c r="A23" s="981"/>
      <c r="B23" s="980"/>
      <c r="C23" s="981"/>
      <c r="D23" s="981"/>
      <c r="E23" s="981"/>
      <c r="F23" s="981"/>
      <c r="G23" s="981"/>
      <c r="H23" s="981">
        <v>4</v>
      </c>
      <c r="I23" s="981" t="s">
        <v>16365</v>
      </c>
      <c r="J23" s="981"/>
      <c r="K23" s="981"/>
      <c r="L23" s="981"/>
      <c r="M23" s="981"/>
      <c r="N23" s="981"/>
      <c r="O23" s="981"/>
      <c r="P23" s="975"/>
    </row>
    <row r="24" spans="1:16">
      <c r="A24" s="981"/>
      <c r="B24" s="980"/>
      <c r="C24" s="981"/>
      <c r="D24" s="981"/>
      <c r="E24" s="981"/>
      <c r="F24" s="981"/>
      <c r="G24" s="981"/>
      <c r="H24" s="981"/>
      <c r="I24" s="981"/>
      <c r="J24" s="981"/>
      <c r="K24" s="981"/>
      <c r="L24" s="981"/>
      <c r="M24" s="981"/>
      <c r="N24" s="981"/>
      <c r="O24" s="981"/>
      <c r="P24" s="975"/>
    </row>
    <row r="25" spans="1:16">
      <c r="A25" s="981"/>
      <c r="B25" s="980"/>
      <c r="C25" s="981" t="s">
        <v>16366</v>
      </c>
      <c r="D25" s="981"/>
      <c r="E25" s="981" t="s">
        <v>7133</v>
      </c>
      <c r="F25" s="981">
        <f>F18*4</f>
        <v>428</v>
      </c>
      <c r="G25" s="981" t="s">
        <v>2901</v>
      </c>
      <c r="H25" s="981"/>
      <c r="I25" s="981"/>
      <c r="J25" s="981"/>
      <c r="K25" s="981"/>
      <c r="L25" s="981"/>
      <c r="M25" s="981"/>
      <c r="N25" s="981"/>
      <c r="O25" s="981"/>
      <c r="P25" s="975"/>
    </row>
    <row r="26" spans="1:16">
      <c r="A26" s="981"/>
      <c r="B26" s="980"/>
      <c r="C26" s="981"/>
      <c r="D26" s="981"/>
      <c r="E26" s="981" t="s">
        <v>7133</v>
      </c>
      <c r="F26" s="1574">
        <f>+F25*I14</f>
        <v>36746.367999999995</v>
      </c>
      <c r="G26" s="1574"/>
      <c r="H26" s="981"/>
      <c r="I26" s="981"/>
      <c r="J26" s="981"/>
      <c r="K26" s="981"/>
      <c r="L26" s="981"/>
      <c r="M26" s="981"/>
      <c r="N26" s="981"/>
      <c r="O26" s="981"/>
      <c r="P26" s="975"/>
    </row>
    <row r="27" spans="1:16">
      <c r="A27" s="981"/>
      <c r="B27" s="980"/>
      <c r="C27" s="981"/>
      <c r="D27" s="981"/>
      <c r="E27" s="981" t="s">
        <v>7133</v>
      </c>
      <c r="F27" s="1582">
        <f>F26/15798.6</f>
        <v>2.3259255883432703</v>
      </c>
      <c r="G27" s="1582"/>
      <c r="H27" s="981"/>
      <c r="I27" s="981"/>
      <c r="J27" s="981"/>
      <c r="K27" s="981"/>
      <c r="L27" s="981"/>
      <c r="M27" s="981"/>
      <c r="N27" s="981"/>
      <c r="O27" s="981"/>
      <c r="P27" s="975"/>
    </row>
    <row r="28" spans="1:16">
      <c r="A28" s="981"/>
      <c r="B28" s="980"/>
      <c r="C28" s="981"/>
      <c r="D28" s="981"/>
      <c r="E28" s="982" t="s">
        <v>16368</v>
      </c>
      <c r="F28" s="1583">
        <f>+F27/1000</f>
        <v>2.3259255883432703E-3</v>
      </c>
      <c r="G28" s="1583"/>
      <c r="H28" s="981"/>
      <c r="I28" s="981"/>
      <c r="J28" s="981"/>
      <c r="K28" s="981"/>
      <c r="L28" s="981"/>
      <c r="M28" s="981"/>
      <c r="N28" s="981"/>
      <c r="O28" s="981"/>
      <c r="P28" s="975"/>
    </row>
    <row r="29" spans="1:16">
      <c r="A29" s="981"/>
      <c r="B29" s="980"/>
      <c r="C29" s="981"/>
      <c r="D29" s="981"/>
      <c r="E29" s="981"/>
      <c r="F29" s="981"/>
      <c r="G29" s="981"/>
      <c r="H29" s="981"/>
      <c r="I29" s="981"/>
      <c r="J29" s="981"/>
      <c r="K29" s="981"/>
      <c r="L29" s="981"/>
      <c r="M29" s="981"/>
      <c r="N29" s="981"/>
      <c r="O29" s="981"/>
      <c r="P29" s="975"/>
    </row>
    <row r="30" spans="1:16">
      <c r="A30" s="981"/>
      <c r="B30" s="980"/>
      <c r="C30" s="981"/>
      <c r="D30" s="981"/>
      <c r="E30" s="981"/>
      <c r="F30" s="981"/>
      <c r="G30" s="981"/>
      <c r="H30" s="981"/>
      <c r="I30" s="981"/>
      <c r="J30" s="981"/>
      <c r="K30" s="981"/>
      <c r="L30" s="981"/>
      <c r="M30" s="981"/>
      <c r="N30" s="981"/>
      <c r="O30" s="981"/>
      <c r="P30" s="975"/>
    </row>
  </sheetData>
  <mergeCells count="18">
    <mergeCell ref="F26:G26"/>
    <mergeCell ref="F27:G27"/>
    <mergeCell ref="F28:G28"/>
    <mergeCell ref="D1:D2"/>
    <mergeCell ref="A7:A8"/>
    <mergeCell ref="B7:B8"/>
    <mergeCell ref="C7:C8"/>
    <mergeCell ref="C5:C6"/>
    <mergeCell ref="A3:A6"/>
    <mergeCell ref="B3:B6"/>
    <mergeCell ref="C18:D18"/>
    <mergeCell ref="I13:J13"/>
    <mergeCell ref="I14:J14"/>
    <mergeCell ref="A1:A2"/>
    <mergeCell ref="B1:B2"/>
    <mergeCell ref="E1:P1"/>
    <mergeCell ref="C1:C2"/>
    <mergeCell ref="C3:C4"/>
  </mergeCells>
  <pageMargins left="0.7" right="0.7" top="0.75" bottom="0.75" header="0.3" footer="0.3"/>
  <pageSetup paperSize="9" scale="4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9</vt:i4>
      </vt:variant>
    </vt:vector>
  </HeadingPairs>
  <TitlesOfParts>
    <vt:vector size="53" baseType="lpstr">
      <vt:lpstr>KONSEP</vt:lpstr>
      <vt:lpstr>RUTIN</vt:lpstr>
      <vt:lpstr>INSIDENTAL</vt:lpstr>
      <vt:lpstr>PROJECT</vt:lpstr>
      <vt:lpstr>IMPROVEMENT</vt:lpstr>
      <vt:lpstr>ALOKASI AKTIVITAS</vt:lpstr>
      <vt:lpstr>PRICE LIST</vt:lpstr>
      <vt:lpstr>SUMMARY</vt:lpstr>
      <vt:lpstr>ANALYSIS</vt:lpstr>
      <vt:lpstr>Taki Graph</vt:lpstr>
      <vt:lpstr>PART NA</vt:lpstr>
      <vt:lpstr>D.Rut Baut</vt:lpstr>
      <vt:lpstr>D.Rut Lain-lain</vt:lpstr>
      <vt:lpstr>D.Rut Air Gun</vt:lpstr>
      <vt:lpstr>D.Insi Lain-lain</vt:lpstr>
      <vt:lpstr>D.Insi Tool Personal</vt:lpstr>
      <vt:lpstr>D.Insi APD</vt:lpstr>
      <vt:lpstr>D.Insi YIG MEETING</vt:lpstr>
      <vt:lpstr>D.Insi Part Kanibal</vt:lpstr>
      <vt:lpstr>D.Imp Safety Cover Bondr</vt:lpstr>
      <vt:lpstr>D.Insi Replace Mesin AC90-SCH</vt:lpstr>
      <vt:lpstr>D.Pro JAM</vt:lpstr>
      <vt:lpstr>D.Insi Safety Cover</vt:lpstr>
      <vt:lpstr>D.Imp Timer Torsi</vt:lpstr>
      <vt:lpstr>D.Imp Stecker 220 (Rduce Stvol)</vt:lpstr>
      <vt:lpstr>D.Imp Pengarah Chip Tmnl MC20</vt:lpstr>
      <vt:lpstr>D.Imp Schedule L.Andon PA</vt:lpstr>
      <vt:lpstr>D.Imp Matrial L.Andon PA</vt:lpstr>
      <vt:lpstr>D.Imp UPS Auto Off</vt:lpstr>
      <vt:lpstr>D.Imp Sensor Wire Sambung SCH</vt:lpstr>
      <vt:lpstr>D.Imp End to End AC90</vt:lpstr>
      <vt:lpstr>D.Imp Dudukan Chain Cable Twist</vt:lpstr>
      <vt:lpstr>D.Imp Timer Dryer</vt:lpstr>
      <vt:lpstr>D.Imp Box Racikun &amp; D.Switch</vt:lpstr>
      <vt:lpstr>D.Imp ON OFF Agn Msn Dr Pwr Msn</vt:lpstr>
      <vt:lpstr>D.Imp Unclimping Pneumatic</vt:lpstr>
      <vt:lpstr>D.Imp Sensor Dial AC90</vt:lpstr>
      <vt:lpstr>D.Imp Modif Twist 8 Toggle</vt:lpstr>
      <vt:lpstr>D.Imp Auto Patroli Harian</vt:lpstr>
      <vt:lpstr>Double Switch</vt:lpstr>
      <vt:lpstr>Cover GCA</vt:lpstr>
      <vt:lpstr>CATEGORY</vt:lpstr>
      <vt:lpstr>Acc No</vt:lpstr>
      <vt:lpstr>PIA</vt:lpstr>
      <vt:lpstr>'D.Imp Dudukan Chain Cable Twist'!Print_Area</vt:lpstr>
      <vt:lpstr>'D.Imp Safety Cover Bondr'!Print_Area</vt:lpstr>
      <vt:lpstr>'D.Imp Sensor Dial AC90'!Print_Area</vt:lpstr>
      <vt:lpstr>'D.Imp Unclimping Pneumatic'!Print_Area</vt:lpstr>
      <vt:lpstr>'D.Insi APD'!Print_Area</vt:lpstr>
      <vt:lpstr>'D.Insi Part Kanibal'!Print_Area</vt:lpstr>
      <vt:lpstr>INSIDENTAL!Print_Area</vt:lpstr>
      <vt:lpstr>PIA!Print_Area</vt:lpstr>
      <vt:lpstr>RUTIN!Print_Area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FA-05</dc:creator>
  <cp:lastModifiedBy>MTC-JF01</cp:lastModifiedBy>
  <cp:lastPrinted>2025-04-16T07:05:48Z</cp:lastPrinted>
  <dcterms:created xsi:type="dcterms:W3CDTF">2019-01-18T03:14:20Z</dcterms:created>
  <dcterms:modified xsi:type="dcterms:W3CDTF">2025-04-17T03:14:52Z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